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tables/table1.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228"/>
  <workbookPr codeName="ThisWorkbook" defaultThemeVersion="166925"/>
  <mc:AlternateContent xmlns:mc="http://schemas.openxmlformats.org/markup-compatibility/2006">
    <mc:Choice Requires="x15">
      <x15ac:absPath xmlns:x15ac="http://schemas.microsoft.com/office/spreadsheetml/2010/11/ac" url="https://d.docs.live.net/d90652916b6dc4b8/Bureau/GEM_data/GEM_model_2020/Datasets_2020/"/>
    </mc:Choice>
  </mc:AlternateContent>
  <xr:revisionPtr revIDLastSave="3776" documentId="8_{B4938610-4F95-4A76-A01F-CFB8CD933A10}" xr6:coauthVersionLast="46" xr6:coauthVersionMax="46" xr10:uidLastSave="{C8CF2475-F12D-C645-A0CB-E7EE7F22AEF5}"/>
  <bookViews>
    <workbookView xWindow="0" yWindow="500" windowWidth="20740" windowHeight="11160" firstSheet="12" activeTab="12" xr2:uid="{9BBE8DA1-ED82-4C6B-98CA-73504C442EF8}"/>
  </bookViews>
  <sheets>
    <sheet name="Cover" sheetId="20" r:id="rId1"/>
    <sheet name="Parameter tab" sheetId="23" r:id="rId2"/>
    <sheet name="Overview page COVID impact" sheetId="22" r:id="rId3"/>
    <sheet name="Instructions for COVID impact" sheetId="21" r:id="rId4"/>
    <sheet name="MODEL_UDF" sheetId="24" r:id="rId5"/>
    <sheet name="MODEL" sheetId="19" r:id="rId6"/>
    <sheet name="Entry_age_duration" sheetId="6" r:id="rId7"/>
    <sheet name="Enrolment_Repeaters" sheetId="8" r:id="rId8"/>
    <sheet name="PTR" sheetId="25" r:id="rId9"/>
    <sheet name="Sheet2" sheetId="26" r:id="rId10"/>
    <sheet name="Sheet3" sheetId="27" r:id="rId11"/>
    <sheet name="Survey_Portion_P_S_L_U" sheetId="7" r:id="rId12"/>
    <sheet name="Gross enrolment rate" sheetId="10" r:id="rId13"/>
    <sheet name="Pop_UN" sheetId="18" r:id="rId14"/>
    <sheet name="Data overview" sheetId="4" r:id="rId15"/>
    <sheet name="Countries" sheetId="5" r:id="rId16"/>
    <sheet name="Survey_literacy" sheetId="9" r:id="rId17"/>
    <sheet name="GDP_Gorwth_Poverty" sheetId="11" r:id="rId18"/>
    <sheet name="Aid_to_basic_education" sheetId="13" r:id="rId19"/>
    <sheet name="Expenditure_PTR" sheetId="12" r:id="rId20"/>
    <sheet name="Drop_out_rate" sheetId="14" r:id="rId21"/>
    <sheet name="Completude_rate" sheetId="16" r:id="rId22"/>
    <sheet name="Const_teacher_GDP_mult" sheetId="17" r:id="rId23"/>
  </sheets>
  <externalReferences>
    <externalReference r:id="rId24"/>
  </externalReferences>
  <definedNames>
    <definedName name="_ftn1" localSheetId="1">'Parameter tab'!$A$110</definedName>
    <definedName name="_ftn2" localSheetId="1">'Parameter tab'!$A$111</definedName>
    <definedName name="_ftnref1" localSheetId="1">'Parameter tab'!$A$91</definedName>
    <definedName name="_ftnref2" localSheetId="1">'Parameter tab'!$A$99</definedName>
    <definedName name="Counter" localSheetId="4">MODEL_UDF!$C$37</definedName>
    <definedName name="Counter">MODEL!$D$37</definedName>
    <definedName name="counter2" localSheetId="0">[1]Model!$C$38</definedName>
    <definedName name="counter2" localSheetId="3">[1]Model!$C$38</definedName>
    <definedName name="Counter2" localSheetId="4">MODEL_UDF!$C$38</definedName>
    <definedName name="counter2" localSheetId="2">[1]Model!$C$38</definedName>
    <definedName name="counter2" localSheetId="1">[1]Model!$C$38</definedName>
    <definedName name="Counter2">MODEL!$D$38</definedName>
    <definedName name="Country_rang" localSheetId="4">MODEL_UDF!$C$39</definedName>
    <definedName name="Country_rang">MODEL!$D$39</definedName>
    <definedName name="CountrySelect" localSheetId="4">MODEL_UDF!$E$2</definedName>
    <definedName name="CountrySelect">MODEL!$F$2</definedName>
    <definedName name="CountrySelect1" localSheetId="4">MODEL_UDF!$C$2</definedName>
    <definedName name="CountrySelect1">MODEL!$D$2</definedName>
    <definedName name="countryselect2" localSheetId="0">[1]Model!$C$3</definedName>
    <definedName name="countryselect2" localSheetId="3">[1]Model!$C$3</definedName>
    <definedName name="CountrySelect2" localSheetId="4">MODEL_UDF!$E$2</definedName>
    <definedName name="countryselect2" localSheetId="2">[1]Model!$C$3</definedName>
    <definedName name="countryselect2" localSheetId="1">[1]Model!$C$3</definedName>
    <definedName name="CountrySelect2">MODEL!$F$2</definedName>
    <definedName name="countryselectunfpa">#REF!</definedName>
    <definedName name="EndYear" localSheetId="4">MODEL_UDF!$Y$64</definedName>
    <definedName name="EndYear">MODEL!$Z$65</definedName>
    <definedName name="ExternalData_1" localSheetId="9" hidden="1">Sheet2!#REF!</definedName>
    <definedName name="resultallorigin">OFFSET([1]Model!$BC$1,0,0,1000,1)</definedName>
    <definedName name="resultallpaste">OFFSET([1]Model!$BC$1,0,[1]Model!$C$38,1000,1)</definedName>
    <definedName name="SelectCountry" localSheetId="4">MODEL_UDF!$C$40</definedName>
    <definedName name="SelectCountry">MODEL!$D$40</definedName>
    <definedName name="startprojectionyear">[1]Model!$G$6</definedName>
    <definedName name="StartProjectYear" localSheetId="4">MODEL_UDF!$G$4</definedName>
    <definedName name="StartProjectYear">MODEL!$H$4</definedName>
    <definedName name="startyear" localSheetId="0">[1]Model!$D$65</definedName>
    <definedName name="startyear" localSheetId="3">[1]Model!$D$65</definedName>
    <definedName name="StartYear" localSheetId="4">MODEL_UDF!$C$64</definedName>
    <definedName name="startyear" localSheetId="2">[1]Model!$D$65</definedName>
    <definedName name="startyear" localSheetId="1">[1]Model!$D$65</definedName>
    <definedName name="StartYear">MODEL!$D$65</definedName>
    <definedName name="targetyear" localSheetId="0">[1]Model!$H$6</definedName>
    <definedName name="targetyear" localSheetId="3">[1]Model!$H$6</definedName>
    <definedName name="TargetYear" localSheetId="4">MODEL_UDF!$H$4</definedName>
    <definedName name="targetyear" localSheetId="2">[1]Model!$H$6</definedName>
    <definedName name="targetyear" localSheetId="1">[1]Model!$H$6</definedName>
    <definedName name="TargetYear">MODEL!$I$4</definedName>
  </definedNames>
  <calcPr calcId="191029"/>
  <extLs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Countries_1d0da50a-cfdb-43dc-816f-6cabff4fecf0" name="Countries" connection="Query - Countries"/>
          <x15:modelTable id="Entry_age_duration_school_d6a35716-a2c7-4429-b346-ae12ee1bce25" name="Entry_age_duration_school" connection="Query - Entry_age_duration_school"/>
          <x15:modelTable id="Enrolment_Repeaters_175630b2-b74e-4c3e-8453-6038f6f82b6c" name="Enrolment_Repeaters" connection="Query - Enrolment_Repeaters"/>
          <x15:modelTable id="Survey_portion_prim_sec_low_f39d5e55-e94f-4ed1-b360-d1132d060afc" name="Survey_portion_prim_sec_low" connection="Query - Survey_portion_prim_sec_low"/>
          <x15:modelTable id="survey_litteracy_sex_d3c6a131-d3d4-49e2-8231-ac31250ad461" name="survey_litteracy_sex" connection="Query - survey_litteracy_sex"/>
          <x15:modelTable id="Gross enrolment rate_78ee1959-90c7-4bbb-b611-559e472c02e4" name="Gross enrolment rate" connection="Query - Gross enrolment rate"/>
          <x15:modelTable id="GDP_growth_capita_poverty_f844adbe-24fd-4a1a-bd8b-2331496b5c28" name="GDP_growth_capita_poverty" connection="Query - GDP_growth_capita_poverty"/>
          <x15:modelTable id="Aid_education_GDP_percent_87177d3e-60ba-479b-a2f5-a5946a5e0b97" name="Aid_education_GDP_percent" connection="Query - Aid_education_GDP_percent"/>
          <x15:modelTable id="Expenditure_and_PTR_15_08_9192673a-1e41-4260-b814-4b27289fc478" name="Expenditure_and_PTR_15_08" connection="Query - Expenditure_and_PTR_15_08"/>
          <x15:modelTable id="Construction_teacher_salaries_GDPpercent_1f8e8606-aaf8-4c90-884b-e419913a546c" name="Construction_teacher_salaries_GDPpercent" connection="Query - Construction_teacher_salaries_GDPpercent"/>
          <x15:modelTable id="Cost_clasrom_by_level_education_60d6549b-5f42-4aab-a557-e50fdfcbf37b" name="Cost_clasrom_by_level_education" connection="Query - Cost_clasrom_by_level_education"/>
          <x15:modelTable id="pop_UN_data_cc82c791-d7d3-4b00-a786-a143aa9776af" name="pop_UN_data" connection="Query - pop_UN_data"/>
          <x15:modelTable id="GEM_countries_List_2020_07_ac0d7c6e-873c-4fd0-b4a2-66bdca26c69c" name="GEM_countries_List_2020_07" connection="Query - GEM_countries_List_2020_07"/>
          <x15:modelTable id="RATE_DATA_DROP_OUT_RATE_cfb2800b-f56d-4004-9005-b741a6025519" name="RATE_DATA_DROP_OUT_RATE" connection="Query - RATE_DATA_DROP_OUT_RATE"/>
          <x15:modelTable id="EDUN_DATA_COM_RATE_87503151-d165-44b2-9f80-4d0017fa8941" name="EDUN_DATA_COM_RATE" connection="Query - EDUN_DATA_COM_RATE"/>
          <x15:modelTable id="Cost_clasrm_6613a8a9-4b4c-4ea4-804e-01ab9855457b" name="Cost_clasrm" connection="Query - Cost_clasrm"/>
          <x15:modelTable id="Repeaters_Enrolment_New_data_46e4cb82-eda4-4c76-8d70-960177e8da44" name="Repeaters_Enrolment_New_data" connection="Query - Repeaters_Enrolment_New_data"/>
          <x15:modelTable id="Repeaters_Enrolment_data_28_07_a5d8deb9-322a-4851-8373-e5072454f2b2" name="Repeaters_Enrolment_data_28_07" connection="Query - Repeaters_Enrolment_data_28_07"/>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H161" i="19" l="1"/>
  <c r="H162" i="19" s="1"/>
  <c r="K93" i="8"/>
  <c r="K92" i="8"/>
  <c r="E162" i="19"/>
  <c r="E163" i="19"/>
  <c r="E159" i="19"/>
  <c r="E151" i="19"/>
  <c r="F151" i="19"/>
  <c r="G151" i="19"/>
  <c r="H151" i="19"/>
  <c r="I151" i="19"/>
  <c r="J151" i="19"/>
  <c r="K151" i="19"/>
  <c r="L151" i="19"/>
  <c r="M151" i="19"/>
  <c r="N151" i="19"/>
  <c r="D151" i="19"/>
  <c r="D150" i="19"/>
  <c r="E150" i="19"/>
  <c r="F150" i="19"/>
  <c r="G150" i="19"/>
  <c r="H150" i="19"/>
  <c r="I150" i="19"/>
  <c r="J150" i="19"/>
  <c r="K150" i="19"/>
  <c r="L150" i="19"/>
  <c r="M150" i="19"/>
  <c r="N150" i="19"/>
  <c r="D74" i="19"/>
  <c r="H163" i="19" l="1"/>
  <c r="D96" i="19" l="1"/>
  <c r="E96" i="19" s="1"/>
  <c r="F96" i="19" s="1"/>
  <c r="G96" i="19" s="1"/>
  <c r="H96" i="19" s="1"/>
  <c r="I96" i="19" s="1"/>
  <c r="J96" i="19" s="1"/>
  <c r="K96" i="19" s="1"/>
  <c r="L96" i="19" s="1"/>
  <c r="M96" i="19" s="1"/>
  <c r="N96" i="19" s="1"/>
  <c r="O96" i="19" s="1"/>
  <c r="P96" i="19" s="1"/>
  <c r="Q96" i="19" s="1"/>
  <c r="R96" i="19" s="1"/>
  <c r="S96" i="19" s="1"/>
  <c r="T96" i="19" s="1"/>
  <c r="U96" i="19" s="1"/>
  <c r="V96" i="19" s="1"/>
  <c r="W96" i="19" s="1"/>
  <c r="X96" i="19" s="1"/>
  <c r="Y96" i="19" s="1"/>
  <c r="Z96" i="19" s="1"/>
  <c r="AT218" i="19"/>
  <c r="D67" i="19"/>
  <c r="H164" i="19" s="1"/>
  <c r="AR205" i="19"/>
  <c r="AG218" i="19"/>
  <c r="AS218" i="19"/>
  <c r="AR202" i="19"/>
  <c r="AR201" i="19"/>
  <c r="AR200" i="19"/>
  <c r="AR199" i="19"/>
  <c r="AR198" i="19"/>
  <c r="AR197" i="19"/>
  <c r="AR196" i="19"/>
  <c r="AR195" i="19"/>
  <c r="AR194" i="19"/>
  <c r="AR193" i="19"/>
  <c r="AR192" i="19"/>
  <c r="AR191" i="19"/>
  <c r="AR190" i="19"/>
  <c r="AH218" i="19"/>
  <c r="AI218" i="19"/>
  <c r="AJ218" i="19"/>
  <c r="AK218" i="19"/>
  <c r="AL218" i="19"/>
  <c r="AM218" i="19"/>
  <c r="AN218" i="19"/>
  <c r="AO218" i="19"/>
  <c r="AP218" i="19"/>
  <c r="AQ218" i="19"/>
  <c r="AR218" i="19"/>
  <c r="AR217" i="19"/>
  <c r="AR216" i="19"/>
  <c r="AR215" i="19"/>
  <c r="AR214" i="19"/>
  <c r="AR213" i="19"/>
  <c r="AR212" i="19"/>
  <c r="AR211" i="19"/>
  <c r="AR210" i="19"/>
  <c r="AR209" i="19"/>
  <c r="AR208" i="19"/>
  <c r="AR207" i="19"/>
  <c r="AR206" i="19"/>
  <c r="D368" i="19"/>
  <c r="E368" i="19" s="1"/>
  <c r="F368" i="19" s="1"/>
  <c r="G368" i="19" s="1"/>
  <c r="H368" i="19" s="1"/>
  <c r="I368" i="19" s="1"/>
  <c r="J368" i="19" s="1"/>
  <c r="K368" i="19" s="1"/>
  <c r="L368" i="19" s="1"/>
  <c r="M368" i="19" s="1"/>
  <c r="N368" i="19" s="1"/>
  <c r="O368" i="19" s="1"/>
  <c r="P368" i="19" s="1"/>
  <c r="Q368" i="19" s="1"/>
  <c r="R368" i="19" s="1"/>
  <c r="S368" i="19" s="1"/>
  <c r="T368" i="19" s="1"/>
  <c r="U368" i="19" s="1"/>
  <c r="V368" i="19" s="1"/>
  <c r="W368" i="19" s="1"/>
  <c r="X368" i="19" s="1"/>
  <c r="Y368" i="19" s="1"/>
  <c r="Z368" i="19" s="1"/>
  <c r="D335" i="19"/>
  <c r="E335" i="19" s="1"/>
  <c r="F335" i="19" s="1"/>
  <c r="G335" i="19" s="1"/>
  <c r="H335" i="19" s="1"/>
  <c r="I335" i="19" s="1"/>
  <c r="J335" i="19" s="1"/>
  <c r="K335" i="19" s="1"/>
  <c r="L335" i="19" s="1"/>
  <c r="M335" i="19" s="1"/>
  <c r="N335" i="19" s="1"/>
  <c r="O335" i="19" s="1"/>
  <c r="P335" i="19" s="1"/>
  <c r="Q335" i="19" s="1"/>
  <c r="R335" i="19" s="1"/>
  <c r="S335" i="19" s="1"/>
  <c r="T335" i="19" s="1"/>
  <c r="U335" i="19" s="1"/>
  <c r="V335" i="19" s="1"/>
  <c r="W335" i="19" s="1"/>
  <c r="X335" i="19" s="1"/>
  <c r="Y335" i="19" s="1"/>
  <c r="Z335" i="19" s="1"/>
  <c r="D304" i="19"/>
  <c r="E304" i="19" s="1"/>
  <c r="F304" i="19" s="1"/>
  <c r="G304" i="19" s="1"/>
  <c r="H304" i="19" s="1"/>
  <c r="I304" i="19" s="1"/>
  <c r="J304" i="19" s="1"/>
  <c r="K304" i="19" s="1"/>
  <c r="L304" i="19" s="1"/>
  <c r="M304" i="19" s="1"/>
  <c r="N304" i="19" s="1"/>
  <c r="O304" i="19" s="1"/>
  <c r="P304" i="19" s="1"/>
  <c r="Q304" i="19" s="1"/>
  <c r="R304" i="19" s="1"/>
  <c r="S304" i="19" s="1"/>
  <c r="T304" i="19" s="1"/>
  <c r="U304" i="19" s="1"/>
  <c r="V304" i="19" s="1"/>
  <c r="W304" i="19" s="1"/>
  <c r="X304" i="19" s="1"/>
  <c r="Y304" i="19" s="1"/>
  <c r="Z304" i="19" s="1"/>
  <c r="D273" i="19"/>
  <c r="E273" i="19" s="1"/>
  <c r="F273" i="19" s="1"/>
  <c r="G273" i="19" s="1"/>
  <c r="H273" i="19" s="1"/>
  <c r="I273" i="19" s="1"/>
  <c r="J273" i="19" s="1"/>
  <c r="K273" i="19" s="1"/>
  <c r="L273" i="19" s="1"/>
  <c r="M273" i="19" s="1"/>
  <c r="N273" i="19" s="1"/>
  <c r="O273" i="19" s="1"/>
  <c r="P273" i="19" s="1"/>
  <c r="Q273" i="19" s="1"/>
  <c r="R273" i="19" s="1"/>
  <c r="S273" i="19" s="1"/>
  <c r="T273" i="19" s="1"/>
  <c r="U273" i="19" s="1"/>
  <c r="V273" i="19" s="1"/>
  <c r="W273" i="19" s="1"/>
  <c r="X273" i="19" s="1"/>
  <c r="Y273" i="19" s="1"/>
  <c r="Z273" i="19" s="1"/>
  <c r="D252" i="19"/>
  <c r="E252" i="19" s="1"/>
  <c r="R221" i="19"/>
  <c r="S221" i="19" s="1"/>
  <c r="T221" i="19" s="1"/>
  <c r="U221" i="19" s="1"/>
  <c r="V221" i="19" s="1"/>
  <c r="W221" i="19" s="1"/>
  <c r="X221" i="19" s="1"/>
  <c r="Y221" i="19" s="1"/>
  <c r="Z221" i="19" s="1"/>
  <c r="AA221" i="19" s="1"/>
  <c r="AB221" i="19" s="1"/>
  <c r="AG221" i="19"/>
  <c r="AH221" i="19" s="1"/>
  <c r="AI221" i="19" s="1"/>
  <c r="AJ221" i="19" s="1"/>
  <c r="AK221" i="19" s="1"/>
  <c r="AL221" i="19" s="1"/>
  <c r="AM221" i="19" s="1"/>
  <c r="AN221" i="19" s="1"/>
  <c r="AO221" i="19" s="1"/>
  <c r="AP221" i="19" s="1"/>
  <c r="AQ221" i="19" s="1"/>
  <c r="AG189" i="19"/>
  <c r="AH189" i="19" s="1"/>
  <c r="AI189" i="19" s="1"/>
  <c r="AJ189" i="19" s="1"/>
  <c r="AK189" i="19" s="1"/>
  <c r="AL189" i="19" s="1"/>
  <c r="AM189" i="19" s="1"/>
  <c r="AN189" i="19" s="1"/>
  <c r="AO189" i="19" s="1"/>
  <c r="AP189" i="19" s="1"/>
  <c r="AQ189" i="19" s="1"/>
  <c r="AR189" i="19" s="1"/>
  <c r="R189" i="19"/>
  <c r="S189" i="19" s="1"/>
  <c r="T189" i="19" s="1"/>
  <c r="U189" i="19" s="1"/>
  <c r="V189" i="19" s="1"/>
  <c r="W189" i="19" s="1"/>
  <c r="X189" i="19" s="1"/>
  <c r="Y189" i="19" s="1"/>
  <c r="Z189" i="19" s="1"/>
  <c r="AA189" i="19" s="1"/>
  <c r="AB189" i="19" s="1"/>
  <c r="D221" i="19"/>
  <c r="E221" i="19" s="1"/>
  <c r="F221" i="19" s="1"/>
  <c r="G221" i="19" s="1"/>
  <c r="H221" i="19" s="1"/>
  <c r="I221" i="19" s="1"/>
  <c r="J221" i="19" s="1"/>
  <c r="K221" i="19" s="1"/>
  <c r="L221" i="19" s="1"/>
  <c r="M221" i="19" s="1"/>
  <c r="N221" i="19" s="1"/>
  <c r="D68" i="19" l="1"/>
  <c r="D222" i="19"/>
  <c r="D239" i="19"/>
  <c r="D238" i="19"/>
  <c r="D237" i="19"/>
  <c r="D224" i="19"/>
  <c r="D223" i="19"/>
  <c r="D207" i="19"/>
  <c r="D206" i="19"/>
  <c r="D205" i="19"/>
  <c r="D192" i="19"/>
  <c r="D191" i="19"/>
  <c r="D190" i="19"/>
  <c r="AU218" i="19"/>
  <c r="F252" i="19"/>
  <c r="E258" i="19"/>
  <c r="D258" i="19"/>
  <c r="H167" i="19" l="1"/>
  <c r="D297" i="19"/>
  <c r="D296" i="19"/>
  <c r="D301" i="19"/>
  <c r="D69" i="19"/>
  <c r="D240" i="19" s="1"/>
  <c r="D289" i="19"/>
  <c r="D295" i="19"/>
  <c r="D292" i="19"/>
  <c r="D300" i="19"/>
  <c r="D293" i="19"/>
  <c r="D290" i="19"/>
  <c r="D294" i="19"/>
  <c r="D298" i="19"/>
  <c r="D291" i="19"/>
  <c r="D299" i="19"/>
  <c r="D194" i="19"/>
  <c r="F258" i="19"/>
  <c r="G252" i="19"/>
  <c r="D242" i="19" l="1"/>
  <c r="H170" i="19"/>
  <c r="D225" i="19"/>
  <c r="D195" i="19"/>
  <c r="D227" i="19"/>
  <c r="D241" i="19"/>
  <c r="D226" i="19"/>
  <c r="D193" i="19"/>
  <c r="D229" i="19"/>
  <c r="D200" i="19"/>
  <c r="D247" i="19"/>
  <c r="D215" i="19"/>
  <c r="D234" i="19"/>
  <c r="D249" i="19"/>
  <c r="D197" i="19"/>
  <c r="D202" i="19"/>
  <c r="D217" i="19"/>
  <c r="D231" i="19"/>
  <c r="D245" i="19"/>
  <c r="D243" i="19"/>
  <c r="D348" i="19"/>
  <c r="D196" i="19"/>
  <c r="D198" i="19"/>
  <c r="D201" i="19"/>
  <c r="D211" i="19"/>
  <c r="D216" i="19"/>
  <c r="D230" i="19"/>
  <c r="D232" i="19"/>
  <c r="D233" i="19"/>
  <c r="D228" i="19"/>
  <c r="D244" i="19"/>
  <c r="D246" i="19"/>
  <c r="D248" i="19"/>
  <c r="D363" i="19"/>
  <c r="D199" i="19"/>
  <c r="H252" i="19"/>
  <c r="G258" i="19"/>
  <c r="D235" i="19" l="1"/>
  <c r="I252" i="19"/>
  <c r="H258" i="19"/>
  <c r="J252" i="19" l="1"/>
  <c r="I258" i="19"/>
  <c r="K252" i="19" l="1"/>
  <c r="J258" i="19"/>
  <c r="L252" i="19" l="1"/>
  <c r="K258" i="19"/>
  <c r="M252" i="19" l="1"/>
  <c r="L258" i="19"/>
  <c r="N252" i="19" l="1"/>
  <c r="M258" i="19"/>
  <c r="O252" i="19" l="1"/>
  <c r="N258" i="19"/>
  <c r="P252" i="19" l="1"/>
  <c r="O258" i="19"/>
  <c r="Q252" i="19" l="1"/>
  <c r="P258" i="19"/>
  <c r="R252" i="19" l="1"/>
  <c r="Q258" i="19"/>
  <c r="S252" i="19" l="1"/>
  <c r="R258" i="19"/>
  <c r="T252" i="19" l="1"/>
  <c r="S258" i="19"/>
  <c r="U252" i="19" l="1"/>
  <c r="T258" i="19"/>
  <c r="V252" i="19" l="1"/>
  <c r="U258" i="19"/>
  <c r="W252" i="19" l="1"/>
  <c r="V258" i="19"/>
  <c r="X252" i="19" l="1"/>
  <c r="W258" i="19"/>
  <c r="Y252" i="19" l="1"/>
  <c r="X258" i="19"/>
  <c r="Z252" i="19" l="1"/>
  <c r="Z258" i="19" s="1"/>
  <c r="Y258" i="19"/>
  <c r="D189" i="19" l="1"/>
  <c r="E189" i="19" s="1"/>
  <c r="F189" i="19" s="1"/>
  <c r="G189" i="19" s="1"/>
  <c r="H189" i="19" s="1"/>
  <c r="I189" i="19" s="1"/>
  <c r="J189" i="19" s="1"/>
  <c r="K189" i="19" s="1"/>
  <c r="L189" i="19" s="1"/>
  <c r="M189" i="19" s="1"/>
  <c r="N189" i="19" s="1"/>
  <c r="D174" i="19" l="1"/>
  <c r="E174" i="19" s="1"/>
  <c r="F174" i="19" s="1"/>
  <c r="G174" i="19" s="1"/>
  <c r="H174" i="19" s="1"/>
  <c r="I174" i="19" s="1"/>
  <c r="J174" i="19" s="1"/>
  <c r="K174" i="19" s="1"/>
  <c r="L174" i="19" s="1"/>
  <c r="M174" i="19" s="1"/>
  <c r="N174" i="19" s="1"/>
  <c r="O174" i="19" s="1"/>
  <c r="P174" i="19" s="1"/>
  <c r="Q174" i="19" s="1"/>
  <c r="R174" i="19" s="1"/>
  <c r="S174" i="19" s="1"/>
  <c r="T174" i="19" s="1"/>
  <c r="U174" i="19" s="1"/>
  <c r="V174" i="19" s="1"/>
  <c r="W174" i="19" s="1"/>
  <c r="X174" i="19" s="1"/>
  <c r="Y174" i="19" s="1"/>
  <c r="Z174" i="19" s="1"/>
  <c r="Q62" i="8" l="1"/>
  <c r="Q2" i="8"/>
  <c r="Q46" i="8" l="1"/>
  <c r="Q32" i="8"/>
  <c r="Q16" i="8"/>
  <c r="I161" i="19" l="1"/>
  <c r="E172" i="19" l="1"/>
  <c r="M172" i="19" s="1"/>
  <c r="E171" i="19"/>
  <c r="M171" i="19" s="1"/>
  <c r="E169" i="19"/>
  <c r="M169" i="19" s="1"/>
  <c r="E168" i="19"/>
  <c r="M168" i="19" s="1"/>
  <c r="E166" i="19"/>
  <c r="M166" i="19" s="1"/>
  <c r="E165" i="19"/>
  <c r="M165" i="19" s="1"/>
  <c r="M163" i="19"/>
  <c r="E160" i="19"/>
  <c r="M159" i="19"/>
  <c r="L66" i="19"/>
  <c r="L67" i="19"/>
  <c r="L74" i="19"/>
  <c r="L141" i="19"/>
  <c r="C151" i="24"/>
  <c r="M150" i="24" a="1"/>
  <c r="M150" i="24" s="1"/>
  <c r="L150" i="24" a="1"/>
  <c r="L150" i="24" s="1"/>
  <c r="K150" i="24" a="1"/>
  <c r="K150" i="24" s="1"/>
  <c r="J150" i="24" a="1"/>
  <c r="J150" i="24" s="1"/>
  <c r="I150" i="24" a="1"/>
  <c r="I150" i="24" s="1"/>
  <c r="H150" i="24" a="1"/>
  <c r="H150" i="24" s="1"/>
  <c r="G150" i="24" a="1"/>
  <c r="G150" i="24" s="1"/>
  <c r="F150" i="24" a="1"/>
  <c r="F150" i="24" s="1"/>
  <c r="E150" i="24" a="1"/>
  <c r="E150" i="24" s="1"/>
  <c r="D150" i="24" a="1"/>
  <c r="D150" i="24" s="1"/>
  <c r="C150" i="24" a="1"/>
  <c r="C150" i="24" s="1"/>
  <c r="M149" i="24"/>
  <c r="L149" i="24"/>
  <c r="K149" i="24"/>
  <c r="J149" i="24"/>
  <c r="I149" i="24"/>
  <c r="H149" i="24"/>
  <c r="G149" i="24"/>
  <c r="F149" i="24"/>
  <c r="E149" i="24"/>
  <c r="D149" i="24"/>
  <c r="C149" i="24" a="1"/>
  <c r="C149" i="24" s="1"/>
  <c r="D148" i="24"/>
  <c r="E148" i="24" s="1"/>
  <c r="F148" i="24" s="1"/>
  <c r="G148" i="24" s="1"/>
  <c r="H148" i="24" s="1"/>
  <c r="I148" i="24" s="1"/>
  <c r="J148" i="24" s="1"/>
  <c r="K148" i="24" s="1"/>
  <c r="L148" i="24" s="1"/>
  <c r="M148" i="24" s="1"/>
  <c r="C148" i="24"/>
  <c r="Y140" i="24"/>
  <c r="X140" i="24"/>
  <c r="W140" i="24"/>
  <c r="V140" i="24"/>
  <c r="U140" i="24"/>
  <c r="T140" i="24"/>
  <c r="S140" i="24"/>
  <c r="R140" i="24"/>
  <c r="Q140" i="24"/>
  <c r="P140" i="24"/>
  <c r="O140" i="24"/>
  <c r="N140" i="24"/>
  <c r="M140" i="24"/>
  <c r="L140" i="24"/>
  <c r="K140" i="24"/>
  <c r="J140" i="24"/>
  <c r="I140" i="24"/>
  <c r="H140" i="24"/>
  <c r="G140" i="24"/>
  <c r="F140" i="24"/>
  <c r="E140" i="24"/>
  <c r="D140" i="24"/>
  <c r="C140" i="24"/>
  <c r="C119" i="24"/>
  <c r="D119" i="24" s="1"/>
  <c r="E119" i="24" s="1"/>
  <c r="F119" i="24" s="1"/>
  <c r="G119" i="24" s="1"/>
  <c r="H119" i="24" s="1"/>
  <c r="I119" i="24" s="1"/>
  <c r="J119" i="24" s="1"/>
  <c r="K119" i="24" s="1"/>
  <c r="L119" i="24" s="1"/>
  <c r="M119" i="24" s="1"/>
  <c r="N119" i="24" s="1"/>
  <c r="O119" i="24" s="1"/>
  <c r="P119" i="24" s="1"/>
  <c r="Q119" i="24" s="1"/>
  <c r="R119" i="24" s="1"/>
  <c r="S119" i="24" s="1"/>
  <c r="T119" i="24" s="1"/>
  <c r="U119" i="24" s="1"/>
  <c r="V119" i="24" s="1"/>
  <c r="W119" i="24" s="1"/>
  <c r="X119" i="24" s="1"/>
  <c r="Y119" i="24" s="1"/>
  <c r="B97" i="24"/>
  <c r="B98" i="24" s="1"/>
  <c r="B74" i="24"/>
  <c r="B75" i="24" s="1"/>
  <c r="Y73" i="24"/>
  <c r="X73" i="24"/>
  <c r="W73" i="24"/>
  <c r="V73" i="24"/>
  <c r="U73" i="24"/>
  <c r="T73" i="24"/>
  <c r="S73" i="24"/>
  <c r="R73" i="24"/>
  <c r="Q73" i="24"/>
  <c r="P73" i="24"/>
  <c r="O73" i="24"/>
  <c r="N73" i="24"/>
  <c r="M73" i="24"/>
  <c r="L73" i="24"/>
  <c r="K73" i="24"/>
  <c r="J73" i="24"/>
  <c r="I73" i="24"/>
  <c r="H73" i="24"/>
  <c r="G73" i="24"/>
  <c r="F73" i="24"/>
  <c r="E73" i="24"/>
  <c r="D73" i="24"/>
  <c r="C73" i="24"/>
  <c r="D72" i="24"/>
  <c r="E72" i="24" s="1"/>
  <c r="F72" i="24" s="1"/>
  <c r="G72" i="24" s="1"/>
  <c r="H72" i="24" s="1"/>
  <c r="I72" i="24" s="1"/>
  <c r="J72" i="24" s="1"/>
  <c r="K72" i="24" s="1"/>
  <c r="L72" i="24" s="1"/>
  <c r="M72" i="24" s="1"/>
  <c r="N72" i="24" s="1"/>
  <c r="O72" i="24" s="1"/>
  <c r="P72" i="24" s="1"/>
  <c r="Q72" i="24" s="1"/>
  <c r="R72" i="24" s="1"/>
  <c r="S72" i="24" s="1"/>
  <c r="T72" i="24" s="1"/>
  <c r="U72" i="24" s="1"/>
  <c r="V72" i="24" s="1"/>
  <c r="W72" i="24" s="1"/>
  <c r="X72" i="24" s="1"/>
  <c r="Y72" i="24" s="1"/>
  <c r="Y67" i="24"/>
  <c r="X67" i="24"/>
  <c r="W67" i="24"/>
  <c r="V67" i="24"/>
  <c r="U67" i="24"/>
  <c r="T67" i="24"/>
  <c r="S67" i="24"/>
  <c r="R67" i="24"/>
  <c r="Q67" i="24"/>
  <c r="P67" i="24"/>
  <c r="O67" i="24"/>
  <c r="N67" i="24"/>
  <c r="M67" i="24"/>
  <c r="L67" i="24"/>
  <c r="K67" i="24"/>
  <c r="J67" i="24"/>
  <c r="I67" i="24"/>
  <c r="H67" i="24"/>
  <c r="G67" i="24"/>
  <c r="F67" i="24"/>
  <c r="E67" i="24"/>
  <c r="D67" i="24"/>
  <c r="C67" i="24"/>
  <c r="Y66" i="24"/>
  <c r="X66" i="24"/>
  <c r="W66" i="24"/>
  <c r="V66" i="24"/>
  <c r="U66" i="24"/>
  <c r="T66" i="24"/>
  <c r="S66" i="24"/>
  <c r="R66" i="24"/>
  <c r="Q66" i="24"/>
  <c r="P66" i="24"/>
  <c r="O66" i="24"/>
  <c r="N66" i="24"/>
  <c r="M66" i="24"/>
  <c r="L66" i="24"/>
  <c r="K66" i="24"/>
  <c r="J66" i="24"/>
  <c r="I66" i="24"/>
  <c r="H66" i="24"/>
  <c r="G66" i="24"/>
  <c r="F66" i="24"/>
  <c r="E66" i="24"/>
  <c r="D66" i="24"/>
  <c r="C66" i="24"/>
  <c r="Y65" i="24"/>
  <c r="X65" i="24"/>
  <c r="W65" i="24"/>
  <c r="V65" i="24"/>
  <c r="U65" i="24"/>
  <c r="T65" i="24"/>
  <c r="S65" i="24"/>
  <c r="R65" i="24"/>
  <c r="Q65" i="24"/>
  <c r="P65" i="24"/>
  <c r="O65" i="24"/>
  <c r="N65" i="24"/>
  <c r="M65" i="24"/>
  <c r="L65" i="24"/>
  <c r="K65" i="24"/>
  <c r="J65" i="24"/>
  <c r="I65" i="24"/>
  <c r="H65" i="24"/>
  <c r="G65" i="24"/>
  <c r="F65" i="24"/>
  <c r="E65" i="24"/>
  <c r="D65" i="24"/>
  <c r="C65" i="24"/>
  <c r="D64" i="24"/>
  <c r="E64" i="24" s="1"/>
  <c r="F64" i="24" s="1"/>
  <c r="G64" i="24" s="1"/>
  <c r="H64" i="24" s="1"/>
  <c r="I64" i="24" s="1"/>
  <c r="J64" i="24" s="1"/>
  <c r="K64" i="24" s="1"/>
  <c r="L64" i="24" s="1"/>
  <c r="M64" i="24" s="1"/>
  <c r="N64" i="24" s="1"/>
  <c r="O64" i="24" s="1"/>
  <c r="P64" i="24" s="1"/>
  <c r="Q64" i="24" s="1"/>
  <c r="R64" i="24" s="1"/>
  <c r="S64" i="24" s="1"/>
  <c r="T64" i="24" s="1"/>
  <c r="U64" i="24" s="1"/>
  <c r="V64" i="24" s="1"/>
  <c r="W64" i="24" s="1"/>
  <c r="X64" i="24" s="1"/>
  <c r="Y64" i="24" s="1"/>
  <c r="C39" i="24"/>
  <c r="C37" i="24"/>
  <c r="C38" i="24" s="1"/>
  <c r="C40" i="24" s="1"/>
  <c r="F21" i="24"/>
  <c r="F4" i="24"/>
  <c r="D152" i="19"/>
  <c r="D149" i="19"/>
  <c r="E152" i="19" l="1"/>
  <c r="F152" i="19" s="1"/>
  <c r="E149" i="19"/>
  <c r="F149" i="19" s="1"/>
  <c r="G149" i="19" s="1"/>
  <c r="H149" i="19" s="1"/>
  <c r="I149" i="19" s="1"/>
  <c r="J149" i="19" s="1"/>
  <c r="K149" i="19" s="1"/>
  <c r="P150" i="19" a="1"/>
  <c r="P150" i="19" s="1"/>
  <c r="D153" i="19" s="1"/>
  <c r="E153" i="19" s="1"/>
  <c r="D177" i="19"/>
  <c r="D179" i="19"/>
  <c r="L239" i="19"/>
  <c r="L237" i="19"/>
  <c r="L238" i="19"/>
  <c r="L206" i="19"/>
  <c r="L207" i="19"/>
  <c r="L190" i="19"/>
  <c r="L205" i="19"/>
  <c r="L222" i="19"/>
  <c r="L223" i="19"/>
  <c r="L224" i="19"/>
  <c r="L192" i="19"/>
  <c r="L191" i="19"/>
  <c r="L68" i="19"/>
  <c r="L289" i="19" s="1"/>
  <c r="Y185" i="19"/>
  <c r="Z185" i="19" s="1"/>
  <c r="E183" i="19"/>
  <c r="G183" i="19"/>
  <c r="I183" i="19"/>
  <c r="K183" i="19"/>
  <c r="M183" i="19"/>
  <c r="O183" i="19"/>
  <c r="Q183" i="19"/>
  <c r="S183" i="19"/>
  <c r="U183" i="19"/>
  <c r="W183" i="19"/>
  <c r="Y183" i="19"/>
  <c r="Z183" i="19" s="1"/>
  <c r="F183" i="19"/>
  <c r="H183" i="19"/>
  <c r="J183" i="19"/>
  <c r="L183" i="19"/>
  <c r="N183" i="19"/>
  <c r="P183" i="19"/>
  <c r="R183" i="19"/>
  <c r="T183" i="19"/>
  <c r="V183" i="19"/>
  <c r="X183" i="19"/>
  <c r="D182" i="19" a="1"/>
  <c r="D182" i="19" s="1"/>
  <c r="D183" i="19"/>
  <c r="D180" i="19"/>
  <c r="E180" i="19"/>
  <c r="G180" i="19"/>
  <c r="I180" i="19"/>
  <c r="K180" i="19"/>
  <c r="M180" i="19"/>
  <c r="O180" i="19"/>
  <c r="Q180" i="19"/>
  <c r="S180" i="19"/>
  <c r="U180" i="19"/>
  <c r="W180" i="19"/>
  <c r="Y180" i="19"/>
  <c r="Z180" i="19" s="1"/>
  <c r="F180" i="19"/>
  <c r="H180" i="19"/>
  <c r="J180" i="19"/>
  <c r="L180" i="19"/>
  <c r="N180" i="19"/>
  <c r="P180" i="19"/>
  <c r="R180" i="19"/>
  <c r="T180" i="19"/>
  <c r="V180" i="19"/>
  <c r="X180" i="19"/>
  <c r="E179" i="19"/>
  <c r="G179" i="19"/>
  <c r="I179" i="19"/>
  <c r="K179" i="19"/>
  <c r="M179" i="19"/>
  <c r="O179" i="19"/>
  <c r="Q179" i="19"/>
  <c r="S179" i="19"/>
  <c r="U179" i="19"/>
  <c r="W179" i="19"/>
  <c r="Y179" i="19"/>
  <c r="Z179" i="19" s="1"/>
  <c r="F179" i="19"/>
  <c r="H179" i="19"/>
  <c r="J179" i="19"/>
  <c r="L179" i="19"/>
  <c r="N179" i="19"/>
  <c r="P179" i="19"/>
  <c r="R179" i="19"/>
  <c r="T179" i="19"/>
  <c r="V179" i="19"/>
  <c r="X179" i="19"/>
  <c r="E177" i="19"/>
  <c r="G177" i="19"/>
  <c r="I177" i="19"/>
  <c r="K177" i="19"/>
  <c r="M177" i="19"/>
  <c r="O177" i="19"/>
  <c r="Q177" i="19"/>
  <c r="S177" i="19"/>
  <c r="U177" i="19"/>
  <c r="W177" i="19"/>
  <c r="Y177" i="19"/>
  <c r="F177" i="19"/>
  <c r="H177" i="19"/>
  <c r="J177" i="19"/>
  <c r="L177" i="19"/>
  <c r="N177" i="19"/>
  <c r="P177" i="19"/>
  <c r="R177" i="19"/>
  <c r="T177" i="19"/>
  <c r="V177" i="19"/>
  <c r="X177" i="19"/>
  <c r="M162" i="19"/>
  <c r="E176" i="19" s="1"/>
  <c r="L149" i="19"/>
  <c r="M149" i="19" s="1"/>
  <c r="N149" i="19" s="1"/>
  <c r="D68" i="24"/>
  <c r="F68" i="24"/>
  <c r="H68" i="24"/>
  <c r="J68" i="24"/>
  <c r="L68" i="24"/>
  <c r="N68" i="24"/>
  <c r="P68" i="24"/>
  <c r="P130" i="24" s="1"/>
  <c r="R68" i="24"/>
  <c r="R131" i="24" s="1"/>
  <c r="T68" i="24"/>
  <c r="T130" i="24" s="1"/>
  <c r="V68" i="24"/>
  <c r="V131" i="24" s="1"/>
  <c r="X68" i="24"/>
  <c r="X130" i="24" s="1"/>
  <c r="P150" i="24"/>
  <c r="P149" i="24"/>
  <c r="Q149" i="24" s="1"/>
  <c r="C68" i="24"/>
  <c r="E68" i="24"/>
  <c r="G68" i="24"/>
  <c r="I68" i="24"/>
  <c r="K68" i="24"/>
  <c r="M68" i="24"/>
  <c r="O68" i="24"/>
  <c r="Q68" i="24"/>
  <c r="Q131" i="24" s="1"/>
  <c r="S68" i="24"/>
  <c r="S131" i="24" s="1"/>
  <c r="U68" i="24"/>
  <c r="U131" i="24" s="1"/>
  <c r="W68" i="24"/>
  <c r="W130" i="24" s="1"/>
  <c r="Y68" i="24"/>
  <c r="Y131" i="24" s="1"/>
  <c r="B76" i="24"/>
  <c r="X96" i="24"/>
  <c r="V96" i="24"/>
  <c r="T96" i="24"/>
  <c r="R96" i="24"/>
  <c r="P96" i="24"/>
  <c r="N96" i="24"/>
  <c r="L96" i="24"/>
  <c r="J96" i="24"/>
  <c r="H96" i="24"/>
  <c r="F96" i="24"/>
  <c r="D96" i="24"/>
  <c r="Y96" i="24"/>
  <c r="W96" i="24"/>
  <c r="U96" i="24"/>
  <c r="S96" i="24"/>
  <c r="Q96" i="24"/>
  <c r="O96" i="24"/>
  <c r="M96" i="24"/>
  <c r="K96" i="24"/>
  <c r="I96" i="24"/>
  <c r="G96" i="24"/>
  <c r="E96" i="24"/>
  <c r="C96" i="24"/>
  <c r="C74" i="24"/>
  <c r="V75" i="24" s="1"/>
  <c r="E74" i="24"/>
  <c r="G74" i="24"/>
  <c r="I74" i="24"/>
  <c r="K74" i="24"/>
  <c r="M74" i="24"/>
  <c r="O74" i="24"/>
  <c r="Q74" i="24"/>
  <c r="S74" i="24"/>
  <c r="U74" i="24"/>
  <c r="W74" i="24"/>
  <c r="Y74" i="24"/>
  <c r="B99" i="24"/>
  <c r="D74" i="24"/>
  <c r="F74" i="24"/>
  <c r="H74" i="24"/>
  <c r="J74" i="24"/>
  <c r="L74" i="24"/>
  <c r="N74" i="24"/>
  <c r="P74" i="24"/>
  <c r="R74" i="24"/>
  <c r="T74" i="24"/>
  <c r="V74" i="24"/>
  <c r="X74" i="24"/>
  <c r="O149" i="24" a="1"/>
  <c r="O149" i="24" s="1"/>
  <c r="C152" i="24" s="1"/>
  <c r="O150" i="24" a="1"/>
  <c r="O150" i="24" s="1"/>
  <c r="C153" i="24" s="1"/>
  <c r="D151" i="24"/>
  <c r="P151" i="19" a="1"/>
  <c r="P151" i="19" s="1"/>
  <c r="Q151" i="19"/>
  <c r="Q150" i="19"/>
  <c r="P131" i="24" l="1"/>
  <c r="G152" i="19"/>
  <c r="F153" i="19"/>
  <c r="D176" i="19"/>
  <c r="D154" i="19"/>
  <c r="E154" i="19"/>
  <c r="G154" i="19"/>
  <c r="F154" i="19"/>
  <c r="L291" i="19"/>
  <c r="L290" i="19"/>
  <c r="L297" i="19"/>
  <c r="L298" i="19"/>
  <c r="L294" i="19"/>
  <c r="L292" i="19"/>
  <c r="L296" i="19"/>
  <c r="L300" i="19"/>
  <c r="L69" i="19"/>
  <c r="L293" i="19"/>
  <c r="L295" i="19"/>
  <c r="L299" i="19"/>
  <c r="L301" i="19"/>
  <c r="V176" i="19"/>
  <c r="R176" i="19"/>
  <c r="N176" i="19"/>
  <c r="J176" i="19"/>
  <c r="F176" i="19"/>
  <c r="W176" i="19"/>
  <c r="S176" i="19"/>
  <c r="O176" i="19"/>
  <c r="K176" i="19"/>
  <c r="G176" i="19"/>
  <c r="X176" i="19"/>
  <c r="T176" i="19"/>
  <c r="P176" i="19"/>
  <c r="L176" i="19"/>
  <c r="H176" i="19"/>
  <c r="Y176" i="19"/>
  <c r="U176" i="19"/>
  <c r="Q176" i="19"/>
  <c r="M176" i="19"/>
  <c r="I176" i="19"/>
  <c r="S97" i="24"/>
  <c r="X131" i="24"/>
  <c r="T131" i="24"/>
  <c r="Q150" i="24"/>
  <c r="L97" i="24"/>
  <c r="C97" i="24"/>
  <c r="V130" i="24"/>
  <c r="T97" i="24"/>
  <c r="D97" i="24"/>
  <c r="K97" i="24"/>
  <c r="R130" i="24"/>
  <c r="X97" i="24"/>
  <c r="P97" i="24"/>
  <c r="H97" i="24"/>
  <c r="W97" i="24"/>
  <c r="O97" i="24"/>
  <c r="G97" i="24"/>
  <c r="S130" i="24"/>
  <c r="W131" i="24"/>
  <c r="V97" i="24"/>
  <c r="R97" i="24"/>
  <c r="N97" i="24"/>
  <c r="J97" i="24"/>
  <c r="F97" i="24"/>
  <c r="Y97" i="24"/>
  <c r="U97" i="24"/>
  <c r="Q97" i="24"/>
  <c r="M97" i="24"/>
  <c r="I97" i="24"/>
  <c r="E97" i="24"/>
  <c r="Y130" i="24"/>
  <c r="U130" i="24"/>
  <c r="Q130" i="24"/>
  <c r="B100" i="24"/>
  <c r="C75" i="24"/>
  <c r="V76" i="24" s="1"/>
  <c r="G75" i="24"/>
  <c r="K75" i="24"/>
  <c r="O75" i="24"/>
  <c r="S75" i="24"/>
  <c r="W75" i="24"/>
  <c r="D75" i="24"/>
  <c r="H75" i="24"/>
  <c r="L75" i="24"/>
  <c r="P75" i="24"/>
  <c r="T75" i="24"/>
  <c r="X75" i="24"/>
  <c r="D153" i="24"/>
  <c r="D152" i="24"/>
  <c r="E151" i="24"/>
  <c r="E75" i="24"/>
  <c r="I75" i="24"/>
  <c r="M75" i="24"/>
  <c r="Q75" i="24"/>
  <c r="U75" i="24"/>
  <c r="Y75" i="24"/>
  <c r="F75" i="24"/>
  <c r="J75" i="24"/>
  <c r="N75" i="24"/>
  <c r="R75" i="24"/>
  <c r="B77" i="24"/>
  <c r="R150" i="19"/>
  <c r="R151" i="19"/>
  <c r="E141" i="19"/>
  <c r="F141" i="19"/>
  <c r="G141" i="19"/>
  <c r="H141" i="19"/>
  <c r="I141" i="19"/>
  <c r="J141" i="19"/>
  <c r="K141" i="19"/>
  <c r="M141" i="19"/>
  <c r="N141" i="19"/>
  <c r="O141" i="19"/>
  <c r="P141" i="19"/>
  <c r="Q141" i="19"/>
  <c r="R141" i="19"/>
  <c r="S141" i="19"/>
  <c r="T141" i="19"/>
  <c r="U141" i="19"/>
  <c r="V141" i="19"/>
  <c r="W141" i="19"/>
  <c r="X141" i="19"/>
  <c r="Y141" i="19"/>
  <c r="Z141" i="19"/>
  <c r="D141" i="19"/>
  <c r="D120" i="19"/>
  <c r="E120" i="19" s="1"/>
  <c r="F120" i="19" s="1"/>
  <c r="G120" i="19" s="1"/>
  <c r="H120" i="19" s="1"/>
  <c r="I120" i="19" s="1"/>
  <c r="J120" i="19" s="1"/>
  <c r="K120" i="19" s="1"/>
  <c r="G21" i="19"/>
  <c r="G49" i="23" a="1"/>
  <c r="G49" i="23" s="1"/>
  <c r="F49" i="23" a="1"/>
  <c r="F49" i="23" s="1"/>
  <c r="E49" i="23" a="1"/>
  <c r="E49" i="23" s="1"/>
  <c r="D49" i="23" a="1"/>
  <c r="D49" i="23" s="1"/>
  <c r="D29" i="23"/>
  <c r="G14" i="23"/>
  <c r="F14" i="23"/>
  <c r="E14" i="23"/>
  <c r="D14" i="23"/>
  <c r="G7" i="23"/>
  <c r="F7" i="23"/>
  <c r="E7" i="23"/>
  <c r="D7" i="23"/>
  <c r="G5" i="23"/>
  <c r="G12" i="23" s="1"/>
  <c r="G18" i="23" s="1"/>
  <c r="F5" i="23"/>
  <c r="F12" i="23" s="1"/>
  <c r="F18" i="23" s="1"/>
  <c r="E5" i="23"/>
  <c r="E12" i="23" s="1"/>
  <c r="E18" i="23" s="1"/>
  <c r="D5" i="23"/>
  <c r="D12" i="23" s="1"/>
  <c r="D18" i="23" s="1"/>
  <c r="C19" i="22"/>
  <c r="D18" i="22"/>
  <c r="C17" i="22"/>
  <c r="C18" i="22" s="1"/>
  <c r="G4" i="19"/>
  <c r="H152" i="19" l="1"/>
  <c r="G153" i="19"/>
  <c r="L202" i="19"/>
  <c r="L195" i="19"/>
  <c r="L194" i="19"/>
  <c r="L193" i="19"/>
  <c r="L227" i="19"/>
  <c r="L242" i="19"/>
  <c r="L241" i="19"/>
  <c r="L226" i="19"/>
  <c r="L240" i="19"/>
  <c r="L225" i="19"/>
  <c r="L186" i="19"/>
  <c r="L363" i="19"/>
  <c r="L249" i="19"/>
  <c r="L248" i="19"/>
  <c r="L247" i="19"/>
  <c r="L246" i="19"/>
  <c r="L245" i="19"/>
  <c r="L244" i="19"/>
  <c r="L243" i="19"/>
  <c r="L234" i="19"/>
  <c r="L233" i="19"/>
  <c r="L232" i="19"/>
  <c r="L217" i="19"/>
  <c r="L216" i="19"/>
  <c r="L215" i="19"/>
  <c r="L200" i="19"/>
  <c r="L201" i="19"/>
  <c r="L198" i="19"/>
  <c r="L199" i="19"/>
  <c r="L197" i="19"/>
  <c r="L196" i="19"/>
  <c r="L228" i="19"/>
  <c r="L229" i="19"/>
  <c r="L230" i="19"/>
  <c r="L231" i="19"/>
  <c r="J185" i="19"/>
  <c r="M69" i="19"/>
  <c r="L348" i="19"/>
  <c r="L120" i="19"/>
  <c r="M120" i="19" s="1"/>
  <c r="N120" i="19" s="1"/>
  <c r="O120" i="19" s="1"/>
  <c r="P120" i="19" s="1"/>
  <c r="Q120" i="19" s="1"/>
  <c r="R120" i="19" s="1"/>
  <c r="S120" i="19" s="1"/>
  <c r="T120" i="19" s="1"/>
  <c r="U120" i="19" s="1"/>
  <c r="V120" i="19" s="1"/>
  <c r="W120" i="19" s="1"/>
  <c r="X120" i="19" s="1"/>
  <c r="Y120" i="19" s="1"/>
  <c r="Z120" i="19" s="1"/>
  <c r="X76" i="24"/>
  <c r="Z176" i="19"/>
  <c r="Z177" i="19"/>
  <c r="Q76" i="24"/>
  <c r="O76" i="24"/>
  <c r="G76" i="24"/>
  <c r="F76" i="24"/>
  <c r="P76" i="24"/>
  <c r="C76" i="24"/>
  <c r="X99" i="24" s="1"/>
  <c r="K76" i="24"/>
  <c r="Y76" i="24"/>
  <c r="J76" i="24"/>
  <c r="W76" i="24"/>
  <c r="T76" i="24"/>
  <c r="E76" i="24"/>
  <c r="I76" i="24"/>
  <c r="M76" i="24"/>
  <c r="U76" i="24"/>
  <c r="D76" i="24"/>
  <c r="H76" i="24"/>
  <c r="L76" i="24"/>
  <c r="S76" i="24"/>
  <c r="N76" i="24"/>
  <c r="R76" i="24"/>
  <c r="B78" i="24"/>
  <c r="E152" i="24"/>
  <c r="F151" i="24"/>
  <c r="E153" i="24"/>
  <c r="X98" i="24"/>
  <c r="T98" i="24"/>
  <c r="P98" i="24"/>
  <c r="L98" i="24"/>
  <c r="H98" i="24"/>
  <c r="D98" i="24"/>
  <c r="W98" i="24"/>
  <c r="S98" i="24"/>
  <c r="O98" i="24"/>
  <c r="K98" i="24"/>
  <c r="G98" i="24"/>
  <c r="C98" i="24"/>
  <c r="V98" i="24"/>
  <c r="R98" i="24"/>
  <c r="N98" i="24"/>
  <c r="J98" i="24"/>
  <c r="F98" i="24"/>
  <c r="Y98" i="24"/>
  <c r="U98" i="24"/>
  <c r="Q98" i="24"/>
  <c r="M98" i="24"/>
  <c r="I98" i="24"/>
  <c r="E98" i="24"/>
  <c r="B101" i="24"/>
  <c r="H49" i="23"/>
  <c r="I152" i="19" l="1"/>
  <c r="J152" i="19" s="1"/>
  <c r="K152" i="19" s="1"/>
  <c r="L152" i="19" s="1"/>
  <c r="M152" i="19" s="1"/>
  <c r="N152" i="19" s="1"/>
  <c r="O152" i="19" s="1"/>
  <c r="P152" i="19" s="1"/>
  <c r="Q152" i="19" s="1"/>
  <c r="H153" i="19"/>
  <c r="I153" i="19" s="1"/>
  <c r="J153" i="19" s="1"/>
  <c r="K153" i="19" s="1"/>
  <c r="L153" i="19" s="1"/>
  <c r="M153" i="19" s="1"/>
  <c r="N153" i="19" s="1"/>
  <c r="O153" i="19" s="1"/>
  <c r="P153" i="19" s="1"/>
  <c r="H154" i="19"/>
  <c r="I154" i="19" s="1"/>
  <c r="J154" i="19" s="1"/>
  <c r="K154" i="19" s="1"/>
  <c r="L154" i="19" s="1"/>
  <c r="M154" i="19" s="1"/>
  <c r="N154" i="19" s="1"/>
  <c r="O154" i="19" s="1"/>
  <c r="P154" i="19" s="1"/>
  <c r="Q154" i="19" s="1"/>
  <c r="N69" i="19"/>
  <c r="H99" i="24"/>
  <c r="J99" i="24"/>
  <c r="K77" i="24"/>
  <c r="K120" i="24" s="1"/>
  <c r="Q99" i="24"/>
  <c r="E77" i="24"/>
  <c r="E120" i="24" s="1"/>
  <c r="L77" i="24"/>
  <c r="L120" i="24" s="1"/>
  <c r="R99" i="24"/>
  <c r="Y99" i="24"/>
  <c r="I99" i="24"/>
  <c r="O99" i="24"/>
  <c r="U77" i="24"/>
  <c r="U120" i="24" s="1"/>
  <c r="D77" i="24"/>
  <c r="D120" i="24" s="1"/>
  <c r="T77" i="24"/>
  <c r="T120" i="24" s="1"/>
  <c r="V99" i="24"/>
  <c r="N99" i="24"/>
  <c r="F99" i="24"/>
  <c r="U99" i="24"/>
  <c r="M99" i="24"/>
  <c r="E99" i="24"/>
  <c r="E154" i="24" s="1"/>
  <c r="P99" i="24"/>
  <c r="W99" i="24"/>
  <c r="G99" i="24"/>
  <c r="M77" i="24"/>
  <c r="M120" i="24" s="1"/>
  <c r="C77" i="24"/>
  <c r="V100" i="24" s="1"/>
  <c r="S77" i="24"/>
  <c r="S120" i="24" s="1"/>
  <c r="H77" i="24"/>
  <c r="H120" i="24" s="1"/>
  <c r="P77" i="24"/>
  <c r="P120" i="24" s="1"/>
  <c r="X77" i="24"/>
  <c r="X120" i="24" s="1"/>
  <c r="T99" i="24"/>
  <c r="L99" i="24"/>
  <c r="D99" i="24"/>
  <c r="S99" i="24"/>
  <c r="K99" i="24"/>
  <c r="C99" i="24"/>
  <c r="I77" i="24"/>
  <c r="I120" i="24" s="1"/>
  <c r="Q77" i="24"/>
  <c r="Q120" i="24" s="1"/>
  <c r="Y77" i="24"/>
  <c r="Y120" i="24" s="1"/>
  <c r="G77" i="24"/>
  <c r="G120" i="24" s="1"/>
  <c r="O77" i="24"/>
  <c r="O120" i="24" s="1"/>
  <c r="W77" i="24"/>
  <c r="W120" i="24" s="1"/>
  <c r="F77" i="24"/>
  <c r="F120" i="24" s="1"/>
  <c r="J77" i="24"/>
  <c r="J120" i="24" s="1"/>
  <c r="N77" i="24"/>
  <c r="N120" i="24" s="1"/>
  <c r="R77" i="24"/>
  <c r="R120" i="24" s="1"/>
  <c r="V77" i="24"/>
  <c r="V120" i="24" s="1"/>
  <c r="B102" i="24"/>
  <c r="F153" i="24"/>
  <c r="F152" i="24"/>
  <c r="G151" i="24"/>
  <c r="B79" i="24"/>
  <c r="F33" i="23"/>
  <c r="G33" i="23"/>
  <c r="F35" i="23"/>
  <c r="G35" i="23"/>
  <c r="C120" i="24" l="1"/>
  <c r="D154" i="24"/>
  <c r="V121" i="24"/>
  <c r="C154" i="24"/>
  <c r="C100" i="24"/>
  <c r="C121" i="24" s="1"/>
  <c r="R152" i="19"/>
  <c r="Q153" i="19"/>
  <c r="O69" i="19"/>
  <c r="P69" i="19" s="1"/>
  <c r="Q69" i="19" s="1"/>
  <c r="R69" i="19" s="1"/>
  <c r="S69" i="19" s="1"/>
  <c r="T69" i="19" s="1"/>
  <c r="U69" i="19" s="1"/>
  <c r="V69" i="19" s="1"/>
  <c r="W69" i="19" s="1"/>
  <c r="X69" i="19" s="1"/>
  <c r="Y69" i="19" s="1"/>
  <c r="Z69" i="19" s="1"/>
  <c r="P78" i="24"/>
  <c r="M78" i="24"/>
  <c r="D78" i="24"/>
  <c r="R100" i="24"/>
  <c r="R121" i="24" s="1"/>
  <c r="C78" i="24"/>
  <c r="W79" i="24" s="1"/>
  <c r="H78" i="24"/>
  <c r="X78" i="24"/>
  <c r="E78" i="24"/>
  <c r="U78" i="24"/>
  <c r="M100" i="24"/>
  <c r="M121" i="24" s="1"/>
  <c r="L78" i="24"/>
  <c r="T78" i="24"/>
  <c r="I78" i="24"/>
  <c r="Q78" i="24"/>
  <c r="Y78" i="24"/>
  <c r="F100" i="24"/>
  <c r="F121" i="24" s="1"/>
  <c r="L100" i="24"/>
  <c r="L121" i="24" s="1"/>
  <c r="F78" i="24"/>
  <c r="J78" i="24"/>
  <c r="N78" i="24"/>
  <c r="R78" i="24"/>
  <c r="V78" i="24"/>
  <c r="G78" i="24"/>
  <c r="K78" i="24"/>
  <c r="O78" i="24"/>
  <c r="S78" i="24"/>
  <c r="W78" i="24"/>
  <c r="N100" i="24"/>
  <c r="N121" i="24" s="1"/>
  <c r="U100" i="24"/>
  <c r="U121" i="24" s="1"/>
  <c r="E100" i="24"/>
  <c r="E121" i="24" s="1"/>
  <c r="S100" i="24"/>
  <c r="S121" i="24" s="1"/>
  <c r="J100" i="24"/>
  <c r="J121" i="24" s="1"/>
  <c r="Y100" i="24"/>
  <c r="Y121" i="24" s="1"/>
  <c r="Q100" i="24"/>
  <c r="Q121" i="24" s="1"/>
  <c r="I100" i="24"/>
  <c r="I121" i="24" s="1"/>
  <c r="T100" i="24"/>
  <c r="T121" i="24" s="1"/>
  <c r="D100" i="24"/>
  <c r="D121" i="24" s="1"/>
  <c r="K100" i="24"/>
  <c r="K121" i="24" s="1"/>
  <c r="H100" i="24"/>
  <c r="H121" i="24" s="1"/>
  <c r="G100" i="24"/>
  <c r="G121" i="24" s="1"/>
  <c r="X100" i="24"/>
  <c r="X121" i="24" s="1"/>
  <c r="O100" i="24"/>
  <c r="O121" i="24" s="1"/>
  <c r="P100" i="24"/>
  <c r="P121" i="24" s="1"/>
  <c r="W100" i="24"/>
  <c r="W121" i="24" s="1"/>
  <c r="B80" i="24"/>
  <c r="F154" i="24"/>
  <c r="B103" i="24"/>
  <c r="G152" i="24"/>
  <c r="H151" i="24"/>
  <c r="G153" i="24"/>
  <c r="E35" i="23"/>
  <c r="E33" i="23"/>
  <c r="D33" i="23"/>
  <c r="D35" i="23"/>
  <c r="Y79" i="24" l="1"/>
  <c r="S152" i="19"/>
  <c r="T152" i="19" s="1"/>
  <c r="U152" i="19" s="1"/>
  <c r="V152" i="19" s="1"/>
  <c r="W152" i="19" s="1"/>
  <c r="X152" i="19" s="1"/>
  <c r="Y152" i="19" s="1"/>
  <c r="Z152" i="19" s="1"/>
  <c r="R153" i="19"/>
  <c r="S153" i="19" s="1"/>
  <c r="T153" i="19" s="1"/>
  <c r="U153" i="19" s="1"/>
  <c r="V153" i="19" s="1"/>
  <c r="W153" i="19" s="1"/>
  <c r="X153" i="19" s="1"/>
  <c r="Y153" i="19" s="1"/>
  <c r="Z153" i="19" s="1"/>
  <c r="R154" i="19"/>
  <c r="S154" i="19" s="1"/>
  <c r="T154" i="19" s="1"/>
  <c r="U154" i="19" s="1"/>
  <c r="V154" i="19" s="1"/>
  <c r="W154" i="19" s="1"/>
  <c r="X154" i="19" s="1"/>
  <c r="Y154" i="19" s="1"/>
  <c r="Z154" i="19" s="1"/>
  <c r="H33" i="23"/>
  <c r="H35" i="23"/>
  <c r="S101" i="24"/>
  <c r="L101" i="24"/>
  <c r="J101" i="24"/>
  <c r="R79" i="24"/>
  <c r="I79" i="24"/>
  <c r="T101" i="24"/>
  <c r="D101" i="24"/>
  <c r="G101" i="24"/>
  <c r="Q101" i="24"/>
  <c r="J79" i="24"/>
  <c r="Q79" i="24"/>
  <c r="X101" i="24"/>
  <c r="P101" i="24"/>
  <c r="H101" i="24"/>
  <c r="W101" i="24"/>
  <c r="O101" i="24"/>
  <c r="R101" i="24"/>
  <c r="Y101" i="24"/>
  <c r="I101" i="24"/>
  <c r="F79" i="24"/>
  <c r="N79" i="24"/>
  <c r="V79" i="24"/>
  <c r="E79" i="24"/>
  <c r="M79" i="24"/>
  <c r="U79" i="24"/>
  <c r="K101" i="24"/>
  <c r="C101" i="24"/>
  <c r="V101" i="24"/>
  <c r="N101" i="24"/>
  <c r="F101" i="24"/>
  <c r="U101" i="24"/>
  <c r="M101" i="24"/>
  <c r="E101" i="24"/>
  <c r="D79" i="24"/>
  <c r="H79" i="24"/>
  <c r="L79" i="24"/>
  <c r="P79" i="24"/>
  <c r="T79" i="24"/>
  <c r="X79" i="24"/>
  <c r="C79" i="24"/>
  <c r="O102" i="24" s="1"/>
  <c r="G79" i="24"/>
  <c r="K79" i="24"/>
  <c r="O79" i="24"/>
  <c r="S79" i="24"/>
  <c r="H153" i="24"/>
  <c r="H152" i="24"/>
  <c r="I151" i="24"/>
  <c r="G154" i="24"/>
  <c r="B104" i="24"/>
  <c r="B81" i="24"/>
  <c r="F34" i="23"/>
  <c r="D36" i="23"/>
  <c r="G34" i="23"/>
  <c r="D34" i="23"/>
  <c r="H80" i="24" l="1"/>
  <c r="U80" i="24"/>
  <c r="X80" i="24"/>
  <c r="C80" i="24"/>
  <c r="V103" i="24" s="1"/>
  <c r="P80" i="24"/>
  <c r="K80" i="24"/>
  <c r="D80" i="24"/>
  <c r="L80" i="24"/>
  <c r="T80" i="24"/>
  <c r="G80" i="24"/>
  <c r="O80" i="24"/>
  <c r="U102" i="24"/>
  <c r="F80" i="24"/>
  <c r="J80" i="24"/>
  <c r="N80" i="24"/>
  <c r="R80" i="24"/>
  <c r="V80" i="24"/>
  <c r="E80" i="24"/>
  <c r="I80" i="24"/>
  <c r="M80" i="24"/>
  <c r="Q80" i="24"/>
  <c r="Y80" i="24"/>
  <c r="N102" i="24"/>
  <c r="S102" i="24"/>
  <c r="E102" i="24"/>
  <c r="C102" i="24"/>
  <c r="S80" i="24"/>
  <c r="W80" i="24"/>
  <c r="F102" i="24"/>
  <c r="M102" i="24"/>
  <c r="L102" i="24"/>
  <c r="W102" i="24"/>
  <c r="G102" i="24"/>
  <c r="R102" i="24"/>
  <c r="J102" i="24"/>
  <c r="Y102" i="24"/>
  <c r="Q102" i="24"/>
  <c r="I102" i="24"/>
  <c r="T102" i="24"/>
  <c r="D102" i="24"/>
  <c r="P102" i="24"/>
  <c r="K102" i="24"/>
  <c r="H102" i="24"/>
  <c r="V102" i="24"/>
  <c r="X102" i="24"/>
  <c r="B82" i="24"/>
  <c r="H154" i="24"/>
  <c r="B105" i="24"/>
  <c r="I152" i="24"/>
  <c r="J151" i="24"/>
  <c r="I153" i="24"/>
  <c r="F40" i="23"/>
  <c r="G36" i="23"/>
  <c r="G40" i="23"/>
  <c r="D40" i="23"/>
  <c r="F36" i="23"/>
  <c r="C103" i="24" l="1"/>
  <c r="Y81" i="24"/>
  <c r="Q103" i="24"/>
  <c r="L103" i="24"/>
  <c r="R81" i="24"/>
  <c r="I81" i="24"/>
  <c r="J103" i="24"/>
  <c r="S103" i="24"/>
  <c r="J81" i="24"/>
  <c r="Q81" i="24"/>
  <c r="R103" i="24"/>
  <c r="Y103" i="24"/>
  <c r="I103" i="24"/>
  <c r="T103" i="24"/>
  <c r="D103" i="24"/>
  <c r="K103" i="24"/>
  <c r="F81" i="24"/>
  <c r="N81" i="24"/>
  <c r="V81" i="24"/>
  <c r="E81" i="24"/>
  <c r="M81" i="24"/>
  <c r="U81" i="24"/>
  <c r="N103" i="24"/>
  <c r="F103" i="24"/>
  <c r="U103" i="24"/>
  <c r="M103" i="24"/>
  <c r="E103" i="24"/>
  <c r="X103" i="24"/>
  <c r="P103" i="24"/>
  <c r="H103" i="24"/>
  <c r="W103" i="24"/>
  <c r="O103" i="24"/>
  <c r="G103" i="24"/>
  <c r="D81" i="24"/>
  <c r="H81" i="24"/>
  <c r="L81" i="24"/>
  <c r="P81" i="24"/>
  <c r="T81" i="24"/>
  <c r="X81" i="24"/>
  <c r="C81" i="24"/>
  <c r="C104" i="24" s="1"/>
  <c r="G81" i="24"/>
  <c r="K81" i="24"/>
  <c r="O81" i="24"/>
  <c r="S81" i="24"/>
  <c r="W81" i="24"/>
  <c r="J153" i="24"/>
  <c r="J152" i="24"/>
  <c r="K151" i="24"/>
  <c r="I154" i="24"/>
  <c r="B106" i="24"/>
  <c r="B83" i="24"/>
  <c r="F41" i="23"/>
  <c r="E34" i="23"/>
  <c r="H34" i="23" s="1"/>
  <c r="E36" i="23"/>
  <c r="H36" i="23" s="1"/>
  <c r="I104" i="24" l="1"/>
  <c r="H82" i="24"/>
  <c r="H122" i="24" s="1"/>
  <c r="S82" i="24"/>
  <c r="S124" i="24" s="1"/>
  <c r="J104" i="24"/>
  <c r="X82" i="24"/>
  <c r="X122" i="24" s="1"/>
  <c r="C82" i="24"/>
  <c r="C124" i="24" s="1"/>
  <c r="H104" i="24"/>
  <c r="P82" i="24"/>
  <c r="P142" i="24" s="1" a="1"/>
  <c r="P142" i="24" s="1"/>
  <c r="K82" i="24"/>
  <c r="K124" i="24" s="1"/>
  <c r="O104" i="24"/>
  <c r="L104" i="24"/>
  <c r="D82" i="24"/>
  <c r="D124" i="24" s="1"/>
  <c r="L82" i="24"/>
  <c r="L122" i="24" s="1"/>
  <c r="T82" i="24"/>
  <c r="T124" i="24" s="1"/>
  <c r="G82" i="24"/>
  <c r="G122" i="24" s="1"/>
  <c r="O82" i="24"/>
  <c r="O122" i="24" s="1"/>
  <c r="W82" i="24"/>
  <c r="W122" i="24" s="1"/>
  <c r="R104" i="24"/>
  <c r="X104" i="24"/>
  <c r="G104" i="24"/>
  <c r="M104" i="24"/>
  <c r="W104" i="24"/>
  <c r="Y104" i="24"/>
  <c r="T104" i="24"/>
  <c r="F82" i="24"/>
  <c r="F124" i="24" s="1"/>
  <c r="J82" i="24"/>
  <c r="J142" i="24" s="1" a="1"/>
  <c r="J142" i="24" s="1"/>
  <c r="N82" i="24"/>
  <c r="N124" i="24" s="1"/>
  <c r="R82" i="24"/>
  <c r="R142" i="24" s="1" a="1"/>
  <c r="R142" i="24" s="1"/>
  <c r="V82" i="24"/>
  <c r="V124" i="24" s="1"/>
  <c r="E82" i="24"/>
  <c r="E124" i="24" s="1"/>
  <c r="I82" i="24"/>
  <c r="I124" i="24" s="1"/>
  <c r="M82" i="24"/>
  <c r="M124" i="24" s="1"/>
  <c r="Q82" i="24"/>
  <c r="Q124" i="24" s="1"/>
  <c r="U82" i="24"/>
  <c r="U124" i="24" s="1"/>
  <c r="Y82" i="24"/>
  <c r="Y124" i="24" s="1"/>
  <c r="V104" i="24"/>
  <c r="N104" i="24"/>
  <c r="F104" i="24"/>
  <c r="S104" i="24"/>
  <c r="K104" i="24"/>
  <c r="P104" i="24"/>
  <c r="U104" i="24"/>
  <c r="E104" i="24"/>
  <c r="Q104" i="24"/>
  <c r="D104" i="24"/>
  <c r="J154" i="24"/>
  <c r="B84" i="24"/>
  <c r="B107" i="24"/>
  <c r="K152" i="24"/>
  <c r="L151" i="24"/>
  <c r="K153" i="24"/>
  <c r="G37" i="23"/>
  <c r="D41" i="23"/>
  <c r="F42" i="23"/>
  <c r="E40" i="23"/>
  <c r="H40" i="23" s="1"/>
  <c r="F37" i="23"/>
  <c r="D37" i="23"/>
  <c r="D38" i="23"/>
  <c r="V105" i="24" l="1"/>
  <c r="V123" i="24" s="1"/>
  <c r="P83" i="24"/>
  <c r="K83" i="24"/>
  <c r="P124" i="24"/>
  <c r="Q105" i="24"/>
  <c r="Q125" i="24" s="1"/>
  <c r="X105" i="24"/>
  <c r="X125" i="24" s="1"/>
  <c r="R124" i="24"/>
  <c r="C122" i="24"/>
  <c r="H142" i="24" a="1"/>
  <c r="H142" i="24" s="1"/>
  <c r="S122" i="24"/>
  <c r="L124" i="24"/>
  <c r="H83" i="24"/>
  <c r="X83" i="24"/>
  <c r="C83" i="24"/>
  <c r="W106" i="24" s="1"/>
  <c r="S83" i="24"/>
  <c r="O105" i="24"/>
  <c r="O125" i="24" s="1"/>
  <c r="L105" i="24"/>
  <c r="L125" i="24" s="1"/>
  <c r="O142" i="24" a="1"/>
  <c r="O142" i="24" s="1"/>
  <c r="T122" i="24"/>
  <c r="H124" i="24"/>
  <c r="X124" i="24"/>
  <c r="M122" i="24"/>
  <c r="Y105" i="24"/>
  <c r="Y125" i="24" s="1"/>
  <c r="I105" i="24"/>
  <c r="I143" i="24" s="1" a="1"/>
  <c r="I143" i="24" s="1"/>
  <c r="R105" i="24"/>
  <c r="R125" i="24" s="1"/>
  <c r="H105" i="24"/>
  <c r="H123" i="24" s="1"/>
  <c r="D83" i="24"/>
  <c r="L83" i="24"/>
  <c r="T83" i="24"/>
  <c r="G83" i="24"/>
  <c r="O83" i="24"/>
  <c r="W83" i="24"/>
  <c r="W105" i="24"/>
  <c r="W143" i="24" s="1" a="1"/>
  <c r="W143" i="24" s="1"/>
  <c r="G105" i="24"/>
  <c r="G143" i="24" s="1" a="1"/>
  <c r="G143" i="24" s="1"/>
  <c r="F105" i="24"/>
  <c r="F123" i="24" s="1"/>
  <c r="O124" i="24"/>
  <c r="P122" i="24"/>
  <c r="D122" i="24"/>
  <c r="W124" i="24"/>
  <c r="G142" i="24" a="1"/>
  <c r="G142" i="24" s="1"/>
  <c r="X142" i="24" a="1"/>
  <c r="X142" i="24" s="1"/>
  <c r="S142" i="24" a="1"/>
  <c r="S142" i="24" s="1"/>
  <c r="U105" i="24"/>
  <c r="U125" i="24" s="1"/>
  <c r="M105" i="24"/>
  <c r="M125" i="24" s="1"/>
  <c r="E105" i="24"/>
  <c r="E125" i="24" s="1"/>
  <c r="J105" i="24"/>
  <c r="J125" i="24" s="1"/>
  <c r="P105" i="24"/>
  <c r="P125" i="24" s="1"/>
  <c r="U122" i="24"/>
  <c r="E122" i="24"/>
  <c r="F83" i="24"/>
  <c r="J83" i="24"/>
  <c r="N83" i="24"/>
  <c r="R83" i="24"/>
  <c r="V83" i="24"/>
  <c r="E83" i="24"/>
  <c r="I83" i="24"/>
  <c r="M83" i="24"/>
  <c r="Q83" i="24"/>
  <c r="U83" i="24"/>
  <c r="Y83" i="24"/>
  <c r="J122" i="24"/>
  <c r="S105" i="24"/>
  <c r="S125" i="24" s="1"/>
  <c r="K105" i="24"/>
  <c r="K125" i="24" s="1"/>
  <c r="C105" i="24"/>
  <c r="C125" i="24" s="1"/>
  <c r="N105" i="24"/>
  <c r="N143" i="24" s="1" a="1"/>
  <c r="N143" i="24" s="1"/>
  <c r="T105" i="24"/>
  <c r="T125" i="24" s="1"/>
  <c r="D105" i="24"/>
  <c r="D123" i="24" s="1"/>
  <c r="T142" i="24" a="1"/>
  <c r="T142" i="24" s="1"/>
  <c r="D142" i="24" a="1"/>
  <c r="D142" i="24" s="1"/>
  <c r="Y142" i="24" a="1"/>
  <c r="Y142" i="24" s="1"/>
  <c r="Q142" i="24" a="1"/>
  <c r="Q142" i="24" s="1"/>
  <c r="I122" i="24"/>
  <c r="V142" i="24" a="1"/>
  <c r="V142" i="24" s="1"/>
  <c r="N122" i="24"/>
  <c r="F122" i="24"/>
  <c r="K122" i="24"/>
  <c r="W142" i="24" a="1"/>
  <c r="W142" i="24" s="1"/>
  <c r="K142" i="24" a="1"/>
  <c r="K142" i="24" s="1"/>
  <c r="G124" i="24"/>
  <c r="L142" i="24" a="1"/>
  <c r="L142" i="24" s="1"/>
  <c r="Y122" i="24"/>
  <c r="Q122" i="24"/>
  <c r="I142" i="24" a="1"/>
  <c r="I142" i="24" s="1"/>
  <c r="V122" i="24"/>
  <c r="N142" i="24" a="1"/>
  <c r="N142" i="24" s="1"/>
  <c r="F142" i="24" a="1"/>
  <c r="F142" i="24" s="1"/>
  <c r="U142" i="24" a="1"/>
  <c r="U142" i="24" s="1"/>
  <c r="M142" i="24" a="1"/>
  <c r="M142" i="24" s="1"/>
  <c r="E142" i="24" a="1"/>
  <c r="E142" i="24" s="1"/>
  <c r="R122" i="24"/>
  <c r="J124" i="24"/>
  <c r="K154" i="24"/>
  <c r="B108" i="24"/>
  <c r="L153" i="24"/>
  <c r="L152" i="24"/>
  <c r="M151" i="24"/>
  <c r="B85" i="24"/>
  <c r="G41" i="23"/>
  <c r="D42" i="23"/>
  <c r="E37" i="23"/>
  <c r="H37" i="23" s="1"/>
  <c r="F38" i="23"/>
  <c r="C30" i="22"/>
  <c r="D30" i="22" s="1"/>
  <c r="V125" i="24" l="1"/>
  <c r="Y106" i="24"/>
  <c r="L143" i="24" a="1"/>
  <c r="L143" i="24" s="1"/>
  <c r="V143" i="24" a="1"/>
  <c r="V143" i="24" s="1"/>
  <c r="F143" i="24" a="1"/>
  <c r="F143" i="24" s="1"/>
  <c r="W125" i="24"/>
  <c r="Q123" i="24"/>
  <c r="G125" i="24"/>
  <c r="H125" i="24"/>
  <c r="L123" i="24"/>
  <c r="W123" i="24"/>
  <c r="Q143" i="24" a="1"/>
  <c r="Q143" i="24" s="1"/>
  <c r="V106" i="24"/>
  <c r="L84" i="24"/>
  <c r="O84" i="24"/>
  <c r="I123" i="24"/>
  <c r="E106" i="24"/>
  <c r="D84" i="24"/>
  <c r="T84" i="24"/>
  <c r="G84" i="24"/>
  <c r="W84" i="24"/>
  <c r="X123" i="24"/>
  <c r="O106" i="24"/>
  <c r="L106" i="24"/>
  <c r="Q106" i="24"/>
  <c r="G123" i="24"/>
  <c r="O123" i="24"/>
  <c r="H84" i="24"/>
  <c r="P84" i="24"/>
  <c r="X84" i="24"/>
  <c r="C84" i="24"/>
  <c r="W107" i="24" s="1"/>
  <c r="K84" i="24"/>
  <c r="S84" i="24"/>
  <c r="H143" i="24" a="1"/>
  <c r="H143" i="24" s="1"/>
  <c r="X143" i="24" a="1"/>
  <c r="X143" i="24" s="1"/>
  <c r="I125" i="24"/>
  <c r="G106" i="24"/>
  <c r="F106" i="24"/>
  <c r="U106" i="24"/>
  <c r="X106" i="24"/>
  <c r="I106" i="24"/>
  <c r="O143" i="24" a="1"/>
  <c r="O143" i="24" s="1"/>
  <c r="F84" i="24"/>
  <c r="J84" i="24"/>
  <c r="N84" i="24"/>
  <c r="R84" i="24"/>
  <c r="V84" i="24"/>
  <c r="E84" i="24"/>
  <c r="I84" i="24"/>
  <c r="M84" i="24"/>
  <c r="Q84" i="24"/>
  <c r="U84" i="24"/>
  <c r="Y84" i="24"/>
  <c r="P123" i="24"/>
  <c r="M143" i="24" a="1"/>
  <c r="M143" i="24" s="1"/>
  <c r="S106" i="24"/>
  <c r="K106" i="24"/>
  <c r="C106" i="24"/>
  <c r="N106" i="24"/>
  <c r="T106" i="24"/>
  <c r="D106" i="24"/>
  <c r="M106" i="24"/>
  <c r="R106" i="24"/>
  <c r="H106" i="24"/>
  <c r="P106" i="24"/>
  <c r="J106" i="24"/>
  <c r="F125" i="24"/>
  <c r="R123" i="24"/>
  <c r="Y143" i="24" a="1"/>
  <c r="Y143" i="24" s="1"/>
  <c r="R143" i="24" a="1"/>
  <c r="R143" i="24" s="1"/>
  <c r="Y123" i="24"/>
  <c r="D143" i="24" a="1"/>
  <c r="D143" i="24" s="1"/>
  <c r="N125" i="24"/>
  <c r="T123" i="24"/>
  <c r="D125" i="24"/>
  <c r="N123" i="24"/>
  <c r="K123" i="24"/>
  <c r="C123" i="24"/>
  <c r="S143" i="24" a="1"/>
  <c r="S143" i="24" s="1"/>
  <c r="J143" i="24" a="1"/>
  <c r="J143" i="24" s="1"/>
  <c r="E123" i="24"/>
  <c r="U123" i="24"/>
  <c r="T143" i="24" a="1"/>
  <c r="T143" i="24" s="1"/>
  <c r="S123" i="24"/>
  <c r="J123" i="24"/>
  <c r="E143" i="24" a="1"/>
  <c r="E143" i="24" s="1"/>
  <c r="U143" i="24" a="1"/>
  <c r="U143" i="24" s="1"/>
  <c r="K143" i="24" a="1"/>
  <c r="K143" i="24" s="1"/>
  <c r="P143" i="24" a="1"/>
  <c r="P143" i="24" s="1"/>
  <c r="M123" i="24"/>
  <c r="M152" i="24"/>
  <c r="N151" i="24"/>
  <c r="M153" i="24"/>
  <c r="B109" i="24"/>
  <c r="B86" i="24"/>
  <c r="L154" i="24"/>
  <c r="G42" i="23"/>
  <c r="F39" i="23"/>
  <c r="D39" i="23"/>
  <c r="E41" i="23"/>
  <c r="H41" i="23" s="1"/>
  <c r="G38" i="23"/>
  <c r="E42" i="23"/>
  <c r="H42" i="23" l="1"/>
  <c r="Y107" i="24"/>
  <c r="C107" i="24"/>
  <c r="P85" i="24"/>
  <c r="P134" i="24" s="1"/>
  <c r="K85" i="24"/>
  <c r="K134" i="24" s="1"/>
  <c r="S107" i="24"/>
  <c r="L107" i="24"/>
  <c r="H85" i="24"/>
  <c r="H134" i="24" s="1"/>
  <c r="X85" i="24"/>
  <c r="X134" i="24" s="1"/>
  <c r="C85" i="24"/>
  <c r="W86" i="24" s="1"/>
  <c r="S85" i="24"/>
  <c r="S134" i="24" s="1"/>
  <c r="I107" i="24"/>
  <c r="R107" i="24"/>
  <c r="K107" i="24"/>
  <c r="T107" i="24"/>
  <c r="D107" i="24"/>
  <c r="D85" i="24"/>
  <c r="D134" i="24" s="1"/>
  <c r="L85" i="24"/>
  <c r="L134" i="24" s="1"/>
  <c r="T85" i="24"/>
  <c r="T134" i="24" s="1"/>
  <c r="G85" i="24"/>
  <c r="G134" i="24" s="1"/>
  <c r="O85" i="24"/>
  <c r="W85" i="24"/>
  <c r="W134" i="24" s="1"/>
  <c r="Q107" i="24"/>
  <c r="J107" i="24"/>
  <c r="O107" i="24"/>
  <c r="G107" i="24"/>
  <c r="X107" i="24"/>
  <c r="P107" i="24"/>
  <c r="H107" i="24"/>
  <c r="F85" i="24"/>
  <c r="F134" i="24" s="1"/>
  <c r="J85" i="24"/>
  <c r="J134" i="24" s="1"/>
  <c r="N85" i="24"/>
  <c r="N134" i="24" s="1"/>
  <c r="R85" i="24"/>
  <c r="R134" i="24" s="1"/>
  <c r="V85" i="24"/>
  <c r="V134" i="24" s="1"/>
  <c r="E85" i="24"/>
  <c r="E134" i="24" s="1"/>
  <c r="I85" i="24"/>
  <c r="I134" i="24" s="1"/>
  <c r="M85" i="24"/>
  <c r="M134" i="24" s="1"/>
  <c r="Q85" i="24"/>
  <c r="Q134" i="24" s="1"/>
  <c r="U85" i="24"/>
  <c r="U134" i="24" s="1"/>
  <c r="Y85" i="24"/>
  <c r="Y134" i="24" s="1"/>
  <c r="U107" i="24"/>
  <c r="M107" i="24"/>
  <c r="E107" i="24"/>
  <c r="V107" i="24"/>
  <c r="N107" i="24"/>
  <c r="F107" i="24"/>
  <c r="B87" i="24"/>
  <c r="B110" i="24"/>
  <c r="M154" i="24"/>
  <c r="N153" i="24"/>
  <c r="N152" i="24"/>
  <c r="O151" i="24"/>
  <c r="G39" i="23"/>
  <c r="E38" i="23"/>
  <c r="H38" i="23" s="1"/>
  <c r="O134" i="24" l="1"/>
  <c r="E108" i="24"/>
  <c r="E135" i="24" s="1"/>
  <c r="V108" i="24"/>
  <c r="V135" i="24" s="1"/>
  <c r="P108" i="24"/>
  <c r="P135" i="24" s="1"/>
  <c r="W108" i="24"/>
  <c r="W135" i="24" s="1"/>
  <c r="J86" i="24"/>
  <c r="J128" i="24" s="1"/>
  <c r="Q86" i="24"/>
  <c r="Q144" i="24" s="1" a="1"/>
  <c r="Q144" i="24" s="1"/>
  <c r="G108" i="24"/>
  <c r="G135" i="24" s="1"/>
  <c r="U108" i="24"/>
  <c r="U135" i="24" s="1"/>
  <c r="F108" i="24"/>
  <c r="F135" i="24" s="1"/>
  <c r="R86" i="24"/>
  <c r="R132" i="24" s="1"/>
  <c r="I86" i="24"/>
  <c r="I128" i="24" s="1"/>
  <c r="Y86" i="24"/>
  <c r="Y126" i="24" s="1"/>
  <c r="O108" i="24"/>
  <c r="X108" i="24"/>
  <c r="X135" i="24" s="1"/>
  <c r="H108" i="24"/>
  <c r="H135" i="24" s="1"/>
  <c r="M108" i="24"/>
  <c r="M135" i="24" s="1"/>
  <c r="N108" i="24"/>
  <c r="N135" i="24" s="1"/>
  <c r="F86" i="24"/>
  <c r="F128" i="24" s="1"/>
  <c r="N86" i="24"/>
  <c r="N128" i="24" s="1"/>
  <c r="V86" i="24"/>
  <c r="V126" i="24" s="1"/>
  <c r="E86" i="24"/>
  <c r="E128" i="24" s="1"/>
  <c r="M86" i="24"/>
  <c r="M128" i="24" s="1"/>
  <c r="U86" i="24"/>
  <c r="U144" i="24" s="1" a="1"/>
  <c r="U144" i="24" s="1"/>
  <c r="W126" i="24"/>
  <c r="S108" i="24"/>
  <c r="S135" i="24" s="1"/>
  <c r="K108" i="24"/>
  <c r="K135" i="24" s="1"/>
  <c r="C108" i="24"/>
  <c r="C135" i="24" s="1"/>
  <c r="T108" i="24"/>
  <c r="T135" i="24" s="1"/>
  <c r="L108" i="24"/>
  <c r="L135" i="24" s="1"/>
  <c r="D108" i="24"/>
  <c r="D135" i="24" s="1"/>
  <c r="C134" i="24"/>
  <c r="Y108" i="24"/>
  <c r="Y135" i="24" s="1"/>
  <c r="Q108" i="24"/>
  <c r="Q135" i="24" s="1"/>
  <c r="I108" i="24"/>
  <c r="I135" i="24" s="1"/>
  <c r="R108" i="24"/>
  <c r="R135" i="24" s="1"/>
  <c r="J108" i="24"/>
  <c r="J135" i="24" s="1"/>
  <c r="D86" i="24"/>
  <c r="D128" i="24" s="1"/>
  <c r="H86" i="24"/>
  <c r="H128" i="24" s="1"/>
  <c r="L86" i="24"/>
  <c r="L128" i="24" s="1"/>
  <c r="P86" i="24"/>
  <c r="P144" i="24" s="1" a="1"/>
  <c r="P144" i="24" s="1"/>
  <c r="T86" i="24"/>
  <c r="T126" i="24" s="1"/>
  <c r="X86" i="24"/>
  <c r="X144" i="24" s="1" a="1"/>
  <c r="X144" i="24" s="1"/>
  <c r="C86" i="24"/>
  <c r="C128" i="24" s="1"/>
  <c r="G86" i="24"/>
  <c r="G128" i="24" s="1"/>
  <c r="K86" i="24"/>
  <c r="K128" i="24" s="1"/>
  <c r="O86" i="24"/>
  <c r="O144" i="24" s="1" a="1"/>
  <c r="O144" i="24" s="1"/>
  <c r="S86" i="24"/>
  <c r="S144" i="24" s="1" a="1"/>
  <c r="S144" i="24" s="1"/>
  <c r="N154" i="24"/>
  <c r="O152" i="24"/>
  <c r="P151" i="24"/>
  <c r="O153" i="24"/>
  <c r="B88" i="24"/>
  <c r="B111" i="24"/>
  <c r="W132" i="24"/>
  <c r="W128" i="24"/>
  <c r="W144" i="24" a="1"/>
  <c r="W144" i="24" s="1"/>
  <c r="C31" i="22"/>
  <c r="D31" i="22" s="1"/>
  <c r="E39" i="23"/>
  <c r="H39" i="23" s="1"/>
  <c r="O135" i="24" l="1"/>
  <c r="N109" i="24"/>
  <c r="N129" i="24" s="1"/>
  <c r="R144" i="24" a="1"/>
  <c r="R144" i="24" s="1"/>
  <c r="X126" i="24"/>
  <c r="F126" i="24"/>
  <c r="V144" i="24" a="1"/>
  <c r="V144" i="24" s="1"/>
  <c r="R126" i="24"/>
  <c r="F144" i="24" a="1"/>
  <c r="F144" i="24" s="1"/>
  <c r="H126" i="24"/>
  <c r="V109" i="24"/>
  <c r="V129" i="24" s="1"/>
  <c r="N126" i="24"/>
  <c r="J144" i="24" a="1"/>
  <c r="J144" i="24" s="1"/>
  <c r="T144" i="24" a="1"/>
  <c r="T144" i="24" s="1"/>
  <c r="U126" i="24"/>
  <c r="P132" i="24"/>
  <c r="Y132" i="24"/>
  <c r="R128" i="24"/>
  <c r="H144" i="24" a="1"/>
  <c r="H144" i="24" s="1"/>
  <c r="S132" i="24"/>
  <c r="X132" i="24"/>
  <c r="Q132" i="24"/>
  <c r="V128" i="24"/>
  <c r="P126" i="24"/>
  <c r="M144" i="24" a="1"/>
  <c r="M144" i="24" s="1"/>
  <c r="G144" i="24" a="1"/>
  <c r="G144" i="24" s="1"/>
  <c r="F87" i="24"/>
  <c r="D126" i="24"/>
  <c r="N87" i="24"/>
  <c r="S87" i="24"/>
  <c r="D109" i="24"/>
  <c r="D129" i="24" s="1"/>
  <c r="I109" i="24"/>
  <c r="I129" i="24" s="1"/>
  <c r="I126" i="24"/>
  <c r="O128" i="24"/>
  <c r="X128" i="24"/>
  <c r="P128" i="24"/>
  <c r="Y128" i="24"/>
  <c r="Q128" i="24"/>
  <c r="V132" i="24"/>
  <c r="G126" i="24"/>
  <c r="Q126" i="24"/>
  <c r="V145" i="24" a="1"/>
  <c r="V145" i="24" s="1"/>
  <c r="L126" i="24"/>
  <c r="T132" i="24"/>
  <c r="U132" i="24"/>
  <c r="J87" i="24"/>
  <c r="X87" i="24"/>
  <c r="C87" i="24"/>
  <c r="Y110" i="24" s="1"/>
  <c r="K109" i="24"/>
  <c r="K129" i="24" s="1"/>
  <c r="I144" i="24" a="1"/>
  <c r="I144" i="24" s="1"/>
  <c r="J126" i="24"/>
  <c r="N144" i="24" a="1"/>
  <c r="N144" i="24" s="1"/>
  <c r="S126" i="24"/>
  <c r="R87" i="24"/>
  <c r="K87" i="24"/>
  <c r="N127" i="24"/>
  <c r="T109" i="24"/>
  <c r="T133" i="24" s="1"/>
  <c r="C126" i="24"/>
  <c r="S128" i="24"/>
  <c r="T128" i="24"/>
  <c r="K126" i="24"/>
  <c r="U128" i="24"/>
  <c r="D87" i="24"/>
  <c r="H87" i="24"/>
  <c r="L87" i="24"/>
  <c r="P87" i="24"/>
  <c r="T87" i="24"/>
  <c r="G87" i="24"/>
  <c r="O87" i="24"/>
  <c r="W87" i="24"/>
  <c r="S109" i="24"/>
  <c r="S129" i="24" s="1"/>
  <c r="C109" i="24"/>
  <c r="C129" i="24" s="1"/>
  <c r="L109" i="24"/>
  <c r="L129" i="24" s="1"/>
  <c r="E126" i="24"/>
  <c r="Y109" i="24"/>
  <c r="Y129" i="24" s="1"/>
  <c r="J109" i="24"/>
  <c r="J145" i="24" s="1" a="1"/>
  <c r="J145" i="24" s="1"/>
  <c r="E144" i="24" a="1"/>
  <c r="E144" i="24" s="1"/>
  <c r="U109" i="24"/>
  <c r="U129" i="24" s="1"/>
  <c r="O126" i="24"/>
  <c r="Y144" i="24" a="1"/>
  <c r="Y144" i="24" s="1"/>
  <c r="V87" i="24"/>
  <c r="E87" i="24"/>
  <c r="I87" i="24"/>
  <c r="M87" i="24"/>
  <c r="Q87" i="24"/>
  <c r="U87" i="24"/>
  <c r="Y87" i="24"/>
  <c r="W109" i="24"/>
  <c r="W129" i="24" s="1"/>
  <c r="O109" i="24"/>
  <c r="O129" i="24" s="1"/>
  <c r="G109" i="24"/>
  <c r="G129" i="24" s="1"/>
  <c r="X109" i="24"/>
  <c r="X129" i="24" s="1"/>
  <c r="P109" i="24"/>
  <c r="P127" i="24" s="1"/>
  <c r="H109" i="24"/>
  <c r="H129" i="24" s="1"/>
  <c r="L144" i="24" a="1"/>
  <c r="L144" i="24" s="1"/>
  <c r="K144" i="24" a="1"/>
  <c r="K144" i="24" s="1"/>
  <c r="M126" i="24"/>
  <c r="Q109" i="24"/>
  <c r="Q127" i="24" s="1"/>
  <c r="R109" i="24"/>
  <c r="R127" i="24" s="1"/>
  <c r="D144" i="24" a="1"/>
  <c r="D144" i="24" s="1"/>
  <c r="E109" i="24"/>
  <c r="E129" i="24" s="1"/>
  <c r="F109" i="24"/>
  <c r="F129" i="24" s="1"/>
  <c r="M109" i="24"/>
  <c r="T129" i="24"/>
  <c r="P153" i="24"/>
  <c r="P152" i="24"/>
  <c r="Q151" i="24"/>
  <c r="B112" i="24"/>
  <c r="B89" i="24"/>
  <c r="O154" i="24"/>
  <c r="C32" i="22"/>
  <c r="D32" i="22" s="1"/>
  <c r="V133" i="24" l="1"/>
  <c r="N145" i="24" a="1"/>
  <c r="N145" i="24" s="1"/>
  <c r="G127" i="24"/>
  <c r="V127" i="24"/>
  <c r="D88" i="24"/>
  <c r="D132" i="24" s="1"/>
  <c r="W88" i="24"/>
  <c r="P110" i="24"/>
  <c r="U127" i="24"/>
  <c r="T127" i="24"/>
  <c r="Y145" i="24" a="1"/>
  <c r="Y145" i="24" s="1"/>
  <c r="L127" i="24"/>
  <c r="T145" i="24" a="1"/>
  <c r="T145" i="24" s="1"/>
  <c r="L145" i="24" a="1"/>
  <c r="L145" i="24" s="1"/>
  <c r="L110" i="24"/>
  <c r="I127" i="24"/>
  <c r="T88" i="24"/>
  <c r="G88" i="24"/>
  <c r="G132" i="24" s="1"/>
  <c r="R110" i="24"/>
  <c r="I145" i="24" a="1"/>
  <c r="I145" i="24" s="1"/>
  <c r="Q145" i="24" a="1"/>
  <c r="Q145" i="24" s="1"/>
  <c r="F145" i="24" a="1"/>
  <c r="F145" i="24" s="1"/>
  <c r="L88" i="24"/>
  <c r="L132" i="24" s="1"/>
  <c r="O88" i="24"/>
  <c r="M110" i="24"/>
  <c r="W110" i="24"/>
  <c r="X110" i="24"/>
  <c r="X145" i="24" a="1"/>
  <c r="X145" i="24" s="1"/>
  <c r="P145" i="24" a="1"/>
  <c r="P145" i="24" s="1"/>
  <c r="K145" i="24" a="1"/>
  <c r="K145" i="24" s="1"/>
  <c r="K127" i="24"/>
  <c r="S145" i="24" a="1"/>
  <c r="S145" i="24" s="1"/>
  <c r="S133" i="24"/>
  <c r="S127" i="24"/>
  <c r="D127" i="24"/>
  <c r="Y127" i="24"/>
  <c r="D145" i="24" a="1"/>
  <c r="D145" i="24" s="1"/>
  <c r="H88" i="24"/>
  <c r="H132" i="24" s="1"/>
  <c r="P88" i="24"/>
  <c r="X88" i="24"/>
  <c r="C88" i="24"/>
  <c r="C132" i="24" s="1"/>
  <c r="K88" i="24"/>
  <c r="K132" i="24" s="1"/>
  <c r="S88" i="24"/>
  <c r="U110" i="24"/>
  <c r="E110" i="24"/>
  <c r="J110" i="24"/>
  <c r="G110" i="24"/>
  <c r="S110" i="24"/>
  <c r="X127" i="24"/>
  <c r="J129" i="24"/>
  <c r="E145" i="24" a="1"/>
  <c r="E145" i="24" s="1"/>
  <c r="C127" i="24"/>
  <c r="U133" i="24"/>
  <c r="F88" i="24"/>
  <c r="F130" i="24" s="1"/>
  <c r="J88" i="24"/>
  <c r="J132" i="24" s="1"/>
  <c r="N88" i="24"/>
  <c r="N130" i="24" s="1"/>
  <c r="R88" i="24"/>
  <c r="V88" i="24"/>
  <c r="E88" i="24"/>
  <c r="I88" i="24"/>
  <c r="I132" i="24" s="1"/>
  <c r="M88" i="24"/>
  <c r="M132" i="24" s="1"/>
  <c r="Q88" i="24"/>
  <c r="U88" i="24"/>
  <c r="Y88" i="24"/>
  <c r="Q110" i="24"/>
  <c r="I110" i="24"/>
  <c r="V110" i="24"/>
  <c r="N110" i="24"/>
  <c r="F110" i="24"/>
  <c r="O110" i="24"/>
  <c r="T110" i="24"/>
  <c r="D110" i="24"/>
  <c r="C110" i="24"/>
  <c r="H110" i="24"/>
  <c r="X133" i="24"/>
  <c r="J127" i="24"/>
  <c r="H127" i="24"/>
  <c r="O145" i="24" a="1"/>
  <c r="O145" i="24" s="1"/>
  <c r="U145" i="24" a="1"/>
  <c r="U145" i="24" s="1"/>
  <c r="O127" i="24"/>
  <c r="K110" i="24"/>
  <c r="P129" i="24"/>
  <c r="W133" i="24"/>
  <c r="P133" i="24"/>
  <c r="F127" i="24"/>
  <c r="Y133" i="24"/>
  <c r="H145" i="24" a="1"/>
  <c r="H145" i="24" s="1"/>
  <c r="R133" i="24"/>
  <c r="E127" i="24"/>
  <c r="R145" i="24" a="1"/>
  <c r="R145" i="24" s="1"/>
  <c r="R129" i="24"/>
  <c r="W145" i="24" a="1"/>
  <c r="W145" i="24" s="1"/>
  <c r="G145" i="24" a="1"/>
  <c r="G145" i="24" s="1"/>
  <c r="W127" i="24"/>
  <c r="Q129" i="24"/>
  <c r="Q133" i="24"/>
  <c r="M129" i="24"/>
  <c r="M127" i="24"/>
  <c r="M145" i="24" a="1"/>
  <c r="M145" i="24" s="1"/>
  <c r="I130" i="24"/>
  <c r="B113" i="24"/>
  <c r="Q152" i="24"/>
  <c r="R151" i="24"/>
  <c r="Q153" i="24"/>
  <c r="B90" i="24"/>
  <c r="P154" i="24"/>
  <c r="F43" i="23"/>
  <c r="E43" i="23"/>
  <c r="G43" i="23"/>
  <c r="L89" i="24" l="1"/>
  <c r="O89" i="24"/>
  <c r="O132" i="24" s="1"/>
  <c r="Y111" i="24"/>
  <c r="H130" i="24"/>
  <c r="L130" i="24"/>
  <c r="C130" i="24"/>
  <c r="W111" i="24"/>
  <c r="P111" i="24"/>
  <c r="D130" i="24"/>
  <c r="G111" i="24"/>
  <c r="G133" i="24" s="1"/>
  <c r="D89" i="24"/>
  <c r="T89" i="24"/>
  <c r="G89" i="24"/>
  <c r="W89" i="24"/>
  <c r="I111" i="24"/>
  <c r="I131" i="24" s="1"/>
  <c r="R111" i="24"/>
  <c r="O111" i="24"/>
  <c r="X111" i="24"/>
  <c r="H111" i="24"/>
  <c r="H133" i="24" s="1"/>
  <c r="H89" i="24"/>
  <c r="P89" i="24"/>
  <c r="X89" i="24"/>
  <c r="C89" i="24"/>
  <c r="W112" i="24" s="1"/>
  <c r="K89" i="24"/>
  <c r="S89" i="24"/>
  <c r="N132" i="24"/>
  <c r="Q111" i="24"/>
  <c r="J111" i="24"/>
  <c r="J133" i="24" s="1"/>
  <c r="S111" i="24"/>
  <c r="K111" i="24"/>
  <c r="K133" i="24" s="1"/>
  <c r="C111" i="24"/>
  <c r="C131" i="24" s="1"/>
  <c r="T111" i="24"/>
  <c r="L111" i="24"/>
  <c r="L131" i="24" s="1"/>
  <c r="D111" i="24"/>
  <c r="D133" i="24" s="1"/>
  <c r="F89" i="24"/>
  <c r="J89" i="24"/>
  <c r="N89" i="24"/>
  <c r="R89" i="24"/>
  <c r="V89" i="24"/>
  <c r="E89" i="24"/>
  <c r="I89" i="24"/>
  <c r="M89" i="24"/>
  <c r="Q89" i="24"/>
  <c r="U89" i="24"/>
  <c r="Y89" i="24"/>
  <c r="F132" i="24"/>
  <c r="U111" i="24"/>
  <c r="M111" i="24"/>
  <c r="M131" i="24" s="1"/>
  <c r="E111" i="24"/>
  <c r="E133" i="24" s="1"/>
  <c r="V111" i="24"/>
  <c r="N111" i="24"/>
  <c r="N133" i="24" s="1"/>
  <c r="F111" i="24"/>
  <c r="F131" i="24" s="1"/>
  <c r="G130" i="24"/>
  <c r="K130" i="24"/>
  <c r="J130" i="24"/>
  <c r="E132" i="24"/>
  <c r="E130" i="24"/>
  <c r="M130" i="24"/>
  <c r="C133" i="24"/>
  <c r="Q154" i="24"/>
  <c r="B114" i="24"/>
  <c r="B91" i="24"/>
  <c r="R153" i="24"/>
  <c r="R152" i="24"/>
  <c r="S151" i="24"/>
  <c r="D43" i="23"/>
  <c r="H43" i="23" s="1"/>
  <c r="O130" i="24" l="1"/>
  <c r="D131" i="24"/>
  <c r="M133" i="24"/>
  <c r="J131" i="24"/>
  <c r="U112" i="24"/>
  <c r="F112" i="24"/>
  <c r="G131" i="24"/>
  <c r="K112" i="24"/>
  <c r="X90" i="24"/>
  <c r="C90" i="24"/>
  <c r="Y113" i="24" s="1"/>
  <c r="D112" i="24"/>
  <c r="H90" i="24"/>
  <c r="S90" i="24"/>
  <c r="T112" i="24"/>
  <c r="P90" i="24"/>
  <c r="K90" i="24"/>
  <c r="H131" i="24"/>
  <c r="E112" i="24"/>
  <c r="V112" i="24"/>
  <c r="F133" i="24"/>
  <c r="S112" i="24"/>
  <c r="C112" i="24"/>
  <c r="L112" i="24"/>
  <c r="I133" i="24"/>
  <c r="D90" i="24"/>
  <c r="L90" i="24"/>
  <c r="T90" i="24"/>
  <c r="G90" i="24"/>
  <c r="O90" i="24"/>
  <c r="W90" i="24"/>
  <c r="M112" i="24"/>
  <c r="N112" i="24"/>
  <c r="N131" i="24"/>
  <c r="O112" i="24"/>
  <c r="O133" i="24" s="1"/>
  <c r="G112" i="24"/>
  <c r="X112" i="24"/>
  <c r="P112" i="24"/>
  <c r="H112" i="24"/>
  <c r="F90" i="24"/>
  <c r="J90" i="24"/>
  <c r="N90" i="24"/>
  <c r="R90" i="24"/>
  <c r="V90" i="24"/>
  <c r="E90" i="24"/>
  <c r="I90" i="24"/>
  <c r="M90" i="24"/>
  <c r="Q90" i="24"/>
  <c r="U90" i="24"/>
  <c r="Y90" i="24"/>
  <c r="Y112" i="24"/>
  <c r="Q112" i="24"/>
  <c r="I112" i="24"/>
  <c r="R112" i="24"/>
  <c r="J112" i="24"/>
  <c r="E131" i="24"/>
  <c r="L133" i="24"/>
  <c r="K131" i="24"/>
  <c r="S152" i="24"/>
  <c r="T151" i="24"/>
  <c r="S153" i="24"/>
  <c r="R154" i="24"/>
  <c r="B92" i="24"/>
  <c r="B115" i="24"/>
  <c r="D26" i="22"/>
  <c r="D22" i="22" s="1"/>
  <c r="C29" i="22"/>
  <c r="O131" i="24" l="1"/>
  <c r="E113" i="24"/>
  <c r="V113" i="24"/>
  <c r="J91" i="24"/>
  <c r="Q91" i="24"/>
  <c r="G113" i="24"/>
  <c r="U113" i="24"/>
  <c r="F113" i="24"/>
  <c r="R91" i="24"/>
  <c r="I91" i="24"/>
  <c r="Y91" i="24"/>
  <c r="W113" i="24"/>
  <c r="P113" i="24"/>
  <c r="M113" i="24"/>
  <c r="N113" i="24"/>
  <c r="F91" i="24"/>
  <c r="N91" i="24"/>
  <c r="V91" i="24"/>
  <c r="E91" i="24"/>
  <c r="M91" i="24"/>
  <c r="U91" i="24"/>
  <c r="O113" i="24"/>
  <c r="X113" i="24"/>
  <c r="H113" i="24"/>
  <c r="Q113" i="24"/>
  <c r="I113" i="24"/>
  <c r="R113" i="24"/>
  <c r="J113" i="24"/>
  <c r="D91" i="24"/>
  <c r="H91" i="24"/>
  <c r="L91" i="24"/>
  <c r="P91" i="24"/>
  <c r="T91" i="24"/>
  <c r="X91" i="24"/>
  <c r="C91" i="24"/>
  <c r="J114" i="24" s="1"/>
  <c r="G91" i="24"/>
  <c r="K91" i="24"/>
  <c r="O91" i="24"/>
  <c r="S91" i="24"/>
  <c r="W91" i="24"/>
  <c r="S113" i="24"/>
  <c r="K113" i="24"/>
  <c r="C113" i="24"/>
  <c r="T113" i="24"/>
  <c r="L113" i="24"/>
  <c r="D113" i="24"/>
  <c r="B93" i="24"/>
  <c r="T153" i="24"/>
  <c r="T152" i="24"/>
  <c r="U151" i="24"/>
  <c r="B116" i="24"/>
  <c r="S154" i="24"/>
  <c r="D29" i="22"/>
  <c r="C37" i="22"/>
  <c r="D37" i="22" s="1"/>
  <c r="F114" i="24" l="1"/>
  <c r="J92" i="24"/>
  <c r="Q92" i="24"/>
  <c r="G114" i="24"/>
  <c r="R92" i="24"/>
  <c r="I92" i="24"/>
  <c r="Y92" i="24"/>
  <c r="Q114" i="24"/>
  <c r="P114" i="24"/>
  <c r="D114" i="24"/>
  <c r="F92" i="24"/>
  <c r="N92" i="24"/>
  <c r="V92" i="24"/>
  <c r="E92" i="24"/>
  <c r="M92" i="24"/>
  <c r="U92" i="24"/>
  <c r="O114" i="24"/>
  <c r="X114" i="24"/>
  <c r="M114" i="24"/>
  <c r="L114" i="24"/>
  <c r="V114" i="24"/>
  <c r="D92" i="24"/>
  <c r="H92" i="24"/>
  <c r="L92" i="24"/>
  <c r="P92" i="24"/>
  <c r="T92" i="24"/>
  <c r="X92" i="24"/>
  <c r="C92" i="24"/>
  <c r="H115" i="24" s="1"/>
  <c r="G92" i="24"/>
  <c r="K92" i="24"/>
  <c r="O92" i="24"/>
  <c r="S92" i="24"/>
  <c r="W92" i="24"/>
  <c r="S114" i="24"/>
  <c r="K114" i="24"/>
  <c r="C114" i="24"/>
  <c r="T114" i="24"/>
  <c r="U114" i="24"/>
  <c r="E114" i="24"/>
  <c r="R114" i="24"/>
  <c r="H114" i="24"/>
  <c r="I114" i="24"/>
  <c r="W114" i="24"/>
  <c r="Y114" i="24"/>
  <c r="N114" i="24"/>
  <c r="B117" i="24"/>
  <c r="T154" i="24"/>
  <c r="B94" i="24"/>
  <c r="U152" i="24"/>
  <c r="V151" i="24"/>
  <c r="U153" i="24"/>
  <c r="F44" i="23"/>
  <c r="D44" i="23"/>
  <c r="E44" i="23"/>
  <c r="G44" i="23"/>
  <c r="F45" i="23"/>
  <c r="F47" i="23" s="1"/>
  <c r="F50" i="23" s="1"/>
  <c r="D45" i="23"/>
  <c r="G45" i="23"/>
  <c r="G47" i="23" s="1"/>
  <c r="G50" i="23" s="1"/>
  <c r="E45" i="23"/>
  <c r="E47" i="23" s="1"/>
  <c r="E50" i="23" s="1"/>
  <c r="R115" i="24" l="1"/>
  <c r="S115" i="24"/>
  <c r="P93" i="24"/>
  <c r="K93" i="24"/>
  <c r="V115" i="24"/>
  <c r="H93" i="24"/>
  <c r="X93" i="24"/>
  <c r="C93" i="24"/>
  <c r="Y116" i="24" s="1"/>
  <c r="S93" i="24"/>
  <c r="C115" i="24"/>
  <c r="M115" i="24"/>
  <c r="D93" i="24"/>
  <c r="L93" i="24"/>
  <c r="T93" i="24"/>
  <c r="G93" i="24"/>
  <c r="O93" i="24"/>
  <c r="W93" i="24"/>
  <c r="K115" i="24"/>
  <c r="L115" i="24"/>
  <c r="F115" i="24"/>
  <c r="Q115" i="24"/>
  <c r="F93" i="24"/>
  <c r="J93" i="24"/>
  <c r="N93" i="24"/>
  <c r="R93" i="24"/>
  <c r="V93" i="24"/>
  <c r="E93" i="24"/>
  <c r="I93" i="24"/>
  <c r="M93" i="24"/>
  <c r="Q93" i="24"/>
  <c r="U93" i="24"/>
  <c r="Y93" i="24"/>
  <c r="O115" i="24"/>
  <c r="G115" i="24"/>
  <c r="T115" i="24"/>
  <c r="D115" i="24"/>
  <c r="N115" i="24"/>
  <c r="U115" i="24"/>
  <c r="P115" i="24"/>
  <c r="I115" i="24"/>
  <c r="E115" i="24"/>
  <c r="J115" i="24"/>
  <c r="X115" i="24"/>
  <c r="W115" i="24"/>
  <c r="Y115" i="24"/>
  <c r="U154" i="24"/>
  <c r="V153" i="24"/>
  <c r="V152" i="24"/>
  <c r="W151" i="24"/>
  <c r="H45" i="23"/>
  <c r="D47" i="23"/>
  <c r="H44" i="23"/>
  <c r="C36" i="22"/>
  <c r="N116" i="24" l="1"/>
  <c r="H116" i="24"/>
  <c r="O116" i="24"/>
  <c r="R94" i="24"/>
  <c r="R138" i="24" s="1"/>
  <c r="I116" i="24"/>
  <c r="T116" i="24"/>
  <c r="H94" i="24"/>
  <c r="H136" i="24" s="1"/>
  <c r="K94" i="24"/>
  <c r="K136" i="24" s="1"/>
  <c r="Q116" i="24"/>
  <c r="X116" i="24"/>
  <c r="J116" i="24"/>
  <c r="W116" i="24"/>
  <c r="G116" i="24"/>
  <c r="D116" i="24"/>
  <c r="D94" i="24"/>
  <c r="D136" i="24" s="1"/>
  <c r="L94" i="24"/>
  <c r="L138" i="24" s="1"/>
  <c r="C94" i="24"/>
  <c r="Y117" i="24" s="1"/>
  <c r="Y137" i="24" s="1"/>
  <c r="S94" i="24"/>
  <c r="S138" i="24" s="1"/>
  <c r="U116" i="24"/>
  <c r="M116" i="24"/>
  <c r="E116" i="24"/>
  <c r="P116" i="24"/>
  <c r="R116" i="24"/>
  <c r="S116" i="24"/>
  <c r="K116" i="24"/>
  <c r="C116" i="24"/>
  <c r="L116" i="24"/>
  <c r="V116" i="24"/>
  <c r="F116" i="24"/>
  <c r="F94" i="24"/>
  <c r="F136" i="24" s="1"/>
  <c r="J94" i="24"/>
  <c r="J136" i="24" s="1"/>
  <c r="N94" i="24"/>
  <c r="N136" i="24" s="1"/>
  <c r="V94" i="24"/>
  <c r="V136" i="24" s="1"/>
  <c r="G94" i="24"/>
  <c r="G138" i="24" s="1"/>
  <c r="O94" i="24"/>
  <c r="O136" i="24" s="1"/>
  <c r="W94" i="24"/>
  <c r="W138" i="24" s="1"/>
  <c r="P94" i="24"/>
  <c r="P136" i="24" s="1"/>
  <c r="T94" i="24"/>
  <c r="T136" i="24" s="1"/>
  <c r="X94" i="24"/>
  <c r="X136" i="24" s="1"/>
  <c r="E94" i="24"/>
  <c r="E136" i="24" s="1"/>
  <c r="I94" i="24"/>
  <c r="I136" i="24" s="1"/>
  <c r="M94" i="24"/>
  <c r="M136" i="24" s="1"/>
  <c r="Q94" i="24"/>
  <c r="Q136" i="24" s="1"/>
  <c r="U94" i="24"/>
  <c r="U138" i="24" s="1"/>
  <c r="Y94" i="24"/>
  <c r="Y136" i="24" s="1"/>
  <c r="V154" i="24"/>
  <c r="W152" i="24"/>
  <c r="X151" i="24"/>
  <c r="W153" i="24"/>
  <c r="D50" i="23"/>
  <c r="H47" i="23"/>
  <c r="H50" i="23" s="1"/>
  <c r="D36" i="22"/>
  <c r="C38" i="22"/>
  <c r="D38" i="22" s="1"/>
  <c r="R136" i="24" l="1"/>
  <c r="K138" i="24"/>
  <c r="H138" i="24"/>
  <c r="I117" i="24"/>
  <c r="I137" i="24" s="1"/>
  <c r="K117" i="24"/>
  <c r="K137" i="24" s="1"/>
  <c r="V138" i="24"/>
  <c r="F138" i="24"/>
  <c r="D138" i="24"/>
  <c r="U117" i="24"/>
  <c r="U137" i="24" s="1"/>
  <c r="H117" i="24"/>
  <c r="H137" i="24" s="1"/>
  <c r="J117" i="24"/>
  <c r="J139" i="24" s="1"/>
  <c r="S136" i="24"/>
  <c r="C136" i="24"/>
  <c r="P138" i="24"/>
  <c r="Y139" i="24"/>
  <c r="W117" i="24"/>
  <c r="W137" i="24" s="1"/>
  <c r="O117" i="24"/>
  <c r="O139" i="24" s="1"/>
  <c r="X117" i="24"/>
  <c r="X137" i="24" s="1"/>
  <c r="N117" i="24"/>
  <c r="N137" i="24" s="1"/>
  <c r="T117" i="24"/>
  <c r="T139" i="24" s="1"/>
  <c r="R117" i="24"/>
  <c r="R137" i="24" s="1"/>
  <c r="C138" i="24"/>
  <c r="Q138" i="24"/>
  <c r="S117" i="24"/>
  <c r="S137" i="24" s="1"/>
  <c r="Q117" i="24"/>
  <c r="Q139" i="24" s="1"/>
  <c r="M117" i="24"/>
  <c r="M139" i="24" s="1"/>
  <c r="E117" i="24"/>
  <c r="E137" i="24" s="1"/>
  <c r="P117" i="24"/>
  <c r="P139" i="24" s="1"/>
  <c r="V117" i="24"/>
  <c r="V137" i="24" s="1"/>
  <c r="F117" i="24"/>
  <c r="F139" i="24" s="1"/>
  <c r="G117" i="24"/>
  <c r="G139" i="24" s="1"/>
  <c r="D117" i="24"/>
  <c r="D139" i="24" s="1"/>
  <c r="C117" i="24"/>
  <c r="C139" i="24" s="1"/>
  <c r="L117" i="24"/>
  <c r="L137" i="24" s="1"/>
  <c r="W136" i="24"/>
  <c r="G136" i="24"/>
  <c r="N138" i="24"/>
  <c r="T138" i="24"/>
  <c r="L136" i="24"/>
  <c r="E138" i="24"/>
  <c r="O138" i="24"/>
  <c r="J138" i="24"/>
  <c r="Y138" i="24"/>
  <c r="I138" i="24"/>
  <c r="U136" i="24"/>
  <c r="M138" i="24"/>
  <c r="X138" i="24"/>
  <c r="W154" i="24"/>
  <c r="X153" i="24"/>
  <c r="X152" i="24"/>
  <c r="Y151" i="24"/>
  <c r="C33" i="22"/>
  <c r="I139" i="24" l="1"/>
  <c r="H139" i="24"/>
  <c r="R139" i="24"/>
  <c r="K139" i="24"/>
  <c r="J137" i="24"/>
  <c r="M137" i="24"/>
  <c r="U139" i="24"/>
  <c r="W139" i="24"/>
  <c r="X139" i="24"/>
  <c r="V139" i="24"/>
  <c r="P137" i="24"/>
  <c r="F137" i="24"/>
  <c r="T137" i="24"/>
  <c r="Q137" i="24"/>
  <c r="E139" i="24"/>
  <c r="N139" i="24"/>
  <c r="G137" i="24"/>
  <c r="C137" i="24"/>
  <c r="O137" i="24"/>
  <c r="L139" i="24"/>
  <c r="S139" i="24"/>
  <c r="D137" i="24"/>
  <c r="X154" i="24"/>
  <c r="Y152" i="24"/>
  <c r="Y153" i="24"/>
  <c r="D33" i="22"/>
  <c r="C34" i="22"/>
  <c r="C21" i="22" s="1"/>
  <c r="Y154" i="24" l="1"/>
  <c r="D25" i="22"/>
  <c r="D34" i="22"/>
  <c r="D21" i="22" s="1"/>
  <c r="D23" i="22" s="1"/>
  <c r="D27" i="22" l="1"/>
  <c r="C27" i="22" s="1"/>
  <c r="C25" i="22"/>
  <c r="C26" i="22" l="1"/>
  <c r="C22" i="22" s="1"/>
  <c r="C23" i="22" s="1"/>
  <c r="E67" i="19" l="1"/>
  <c r="F67" i="19"/>
  <c r="G67" i="19"/>
  <c r="H67" i="19"/>
  <c r="I67" i="19"/>
  <c r="J67" i="19"/>
  <c r="K67" i="19"/>
  <c r="M67" i="19"/>
  <c r="N67" i="19"/>
  <c r="O67" i="19"/>
  <c r="P67" i="19"/>
  <c r="Q67" i="19"/>
  <c r="R67" i="19"/>
  <c r="S67" i="19"/>
  <c r="T67" i="19"/>
  <c r="U67" i="19"/>
  <c r="V67" i="19"/>
  <c r="W67" i="19"/>
  <c r="X67" i="19"/>
  <c r="Y67" i="19"/>
  <c r="Z67" i="19"/>
  <c r="D66" i="19"/>
  <c r="E66" i="19"/>
  <c r="F66" i="19"/>
  <c r="G66" i="19"/>
  <c r="H66" i="19"/>
  <c r="I66" i="19"/>
  <c r="J66" i="19"/>
  <c r="K66" i="19"/>
  <c r="M66" i="19"/>
  <c r="N66" i="19"/>
  <c r="O66" i="19"/>
  <c r="P66" i="19"/>
  <c r="Q66" i="19"/>
  <c r="R66" i="19"/>
  <c r="S66" i="19"/>
  <c r="T66" i="19"/>
  <c r="U66" i="19"/>
  <c r="V66" i="19"/>
  <c r="W66" i="19"/>
  <c r="X66" i="19"/>
  <c r="Y66" i="19"/>
  <c r="Z66" i="19"/>
  <c r="G74" i="19"/>
  <c r="H74" i="19"/>
  <c r="I74" i="19"/>
  <c r="J74" i="19"/>
  <c r="K74" i="19"/>
  <c r="M74" i="19"/>
  <c r="N74" i="19"/>
  <c r="O74" i="19"/>
  <c r="P74" i="19"/>
  <c r="Q74" i="19"/>
  <c r="R74" i="19"/>
  <c r="S74" i="19"/>
  <c r="T74" i="19"/>
  <c r="U74" i="19"/>
  <c r="V74" i="19"/>
  <c r="W74" i="19"/>
  <c r="X74" i="19"/>
  <c r="Y74" i="19"/>
  <c r="Z74" i="19"/>
  <c r="E74" i="19"/>
  <c r="F74" i="19"/>
  <c r="E65" i="19"/>
  <c r="F65" i="19" s="1"/>
  <c r="G65" i="19" s="1"/>
  <c r="H65" i="19" s="1"/>
  <c r="I65" i="19" s="1"/>
  <c r="J65" i="19" s="1"/>
  <c r="K65" i="19" s="1"/>
  <c r="D39" i="19"/>
  <c r="D37" i="19"/>
  <c r="D38" i="19" s="1"/>
  <c r="D40" i="19" s="1"/>
  <c r="C75" i="19"/>
  <c r="C76" i="19" s="1"/>
  <c r="C77" i="19" s="1"/>
  <c r="C78" i="19" s="1"/>
  <c r="C79" i="19" s="1"/>
  <c r="C80" i="19" s="1"/>
  <c r="C81" i="19" s="1"/>
  <c r="C82" i="19" s="1"/>
  <c r="C83" i="19" s="1"/>
  <c r="C84" i="19" s="1"/>
  <c r="C85" i="19" s="1"/>
  <c r="C86" i="19" s="1"/>
  <c r="C87" i="19" s="1"/>
  <c r="C88" i="19" s="1"/>
  <c r="C89" i="19" s="1"/>
  <c r="C90" i="19" s="1"/>
  <c r="C91" i="19" s="1"/>
  <c r="C92" i="19" s="1"/>
  <c r="C93" i="19" s="1"/>
  <c r="C94" i="19" s="1"/>
  <c r="C95" i="19" s="1"/>
  <c r="C98" i="19" s="1"/>
  <c r="C99" i="19" s="1"/>
  <c r="C100" i="19" s="1"/>
  <c r="C101" i="19" s="1"/>
  <c r="C102" i="19" s="1"/>
  <c r="C103" i="19" s="1"/>
  <c r="C104" i="19" s="1"/>
  <c r="C105" i="19" s="1"/>
  <c r="C106" i="19" s="1"/>
  <c r="C107" i="19" s="1"/>
  <c r="C108" i="19" s="1"/>
  <c r="C109" i="19" s="1"/>
  <c r="C110" i="19" s="1"/>
  <c r="C111" i="19" s="1"/>
  <c r="C112" i="19" s="1"/>
  <c r="C113" i="19" s="1"/>
  <c r="C114" i="19" s="1"/>
  <c r="C115" i="19" s="1"/>
  <c r="C116" i="19" s="1"/>
  <c r="C117" i="19" s="1"/>
  <c r="C118" i="19" s="1"/>
  <c r="E73" i="19"/>
  <c r="H165" i="19" l="1"/>
  <c r="H166" i="19"/>
  <c r="M201" i="19"/>
  <c r="M200" i="19"/>
  <c r="M199" i="19"/>
  <c r="N201" i="19"/>
  <c r="N200" i="19"/>
  <c r="N199" i="19"/>
  <c r="Y68" i="19"/>
  <c r="Y289" i="19" s="1"/>
  <c r="W68" i="19"/>
  <c r="W289" i="19" s="1"/>
  <c r="U68" i="19"/>
  <c r="U289" i="19" s="1"/>
  <c r="S68" i="19"/>
  <c r="S289" i="19" s="1"/>
  <c r="Q68" i="19"/>
  <c r="Q289" i="19" s="1"/>
  <c r="O68" i="19"/>
  <c r="O289" i="19" s="1"/>
  <c r="Z68" i="19"/>
  <c r="Z289" i="19" s="1"/>
  <c r="X68" i="19"/>
  <c r="X289" i="19" s="1"/>
  <c r="V68" i="19"/>
  <c r="V289" i="19" s="1"/>
  <c r="T68" i="19"/>
  <c r="T289" i="19" s="1"/>
  <c r="R68" i="19"/>
  <c r="R289" i="19" s="1"/>
  <c r="P68" i="19"/>
  <c r="P289" i="19" s="1"/>
  <c r="M239" i="19"/>
  <c r="J239" i="19"/>
  <c r="H239" i="19"/>
  <c r="F239" i="19"/>
  <c r="N239" i="19"/>
  <c r="K239" i="19"/>
  <c r="I239" i="19"/>
  <c r="G239" i="19"/>
  <c r="E239" i="19"/>
  <c r="M237" i="19"/>
  <c r="M238" i="19"/>
  <c r="J237" i="19"/>
  <c r="J238" i="19"/>
  <c r="H237" i="19"/>
  <c r="H238" i="19"/>
  <c r="F237" i="19"/>
  <c r="F238" i="19"/>
  <c r="N237" i="19"/>
  <c r="N238" i="19"/>
  <c r="K237" i="19"/>
  <c r="K238" i="19"/>
  <c r="I237" i="19"/>
  <c r="I238" i="19"/>
  <c r="G237" i="19"/>
  <c r="G238" i="19"/>
  <c r="E237" i="19"/>
  <c r="E238" i="19"/>
  <c r="M202" i="19"/>
  <c r="N202" i="19"/>
  <c r="L214" i="19"/>
  <c r="D214" i="19"/>
  <c r="L213" i="19"/>
  <c r="D213" i="19"/>
  <c r="L212" i="19"/>
  <c r="D212" i="19"/>
  <c r="M198" i="19"/>
  <c r="N198" i="19"/>
  <c r="M197" i="19"/>
  <c r="N197" i="19"/>
  <c r="N196" i="19"/>
  <c r="M196" i="19"/>
  <c r="N206" i="19"/>
  <c r="N207" i="19"/>
  <c r="M206" i="19"/>
  <c r="M207" i="19"/>
  <c r="K206" i="19"/>
  <c r="K207" i="19"/>
  <c r="J206" i="19"/>
  <c r="J207" i="19"/>
  <c r="I206" i="19"/>
  <c r="I207" i="19"/>
  <c r="H206" i="19"/>
  <c r="H207" i="19"/>
  <c r="G206" i="19"/>
  <c r="G207" i="19"/>
  <c r="F206" i="19"/>
  <c r="F207" i="19"/>
  <c r="E206" i="19"/>
  <c r="E207" i="19"/>
  <c r="M190" i="19"/>
  <c r="M205" i="19"/>
  <c r="J190" i="19"/>
  <c r="J205" i="19"/>
  <c r="H190" i="19"/>
  <c r="H205" i="19"/>
  <c r="F190" i="19"/>
  <c r="F205" i="19"/>
  <c r="N190" i="19"/>
  <c r="N205" i="19"/>
  <c r="K190" i="19"/>
  <c r="Y190" i="19" s="1"/>
  <c r="K205" i="19"/>
  <c r="I190" i="19"/>
  <c r="I205" i="19"/>
  <c r="G190" i="19"/>
  <c r="G205" i="19"/>
  <c r="E190" i="19"/>
  <c r="E205" i="19"/>
  <c r="N222" i="19"/>
  <c r="N223" i="19"/>
  <c r="N224" i="19"/>
  <c r="M222" i="19"/>
  <c r="M223" i="19"/>
  <c r="M224" i="19"/>
  <c r="K222" i="19"/>
  <c r="K223" i="19"/>
  <c r="K224" i="19"/>
  <c r="J222" i="19"/>
  <c r="J223" i="19"/>
  <c r="J224" i="19"/>
  <c r="I222" i="19"/>
  <c r="I223" i="19"/>
  <c r="I224" i="19"/>
  <c r="H222" i="19"/>
  <c r="H223" i="19"/>
  <c r="H224" i="19"/>
  <c r="G222" i="19"/>
  <c r="G223" i="19"/>
  <c r="G224" i="19"/>
  <c r="E222" i="19"/>
  <c r="E223" i="19"/>
  <c r="F223" i="19" s="1"/>
  <c r="E224" i="19"/>
  <c r="F224" i="19" s="1"/>
  <c r="M192" i="19"/>
  <c r="J192" i="19"/>
  <c r="H192" i="19"/>
  <c r="F192" i="19"/>
  <c r="N192" i="19"/>
  <c r="K192" i="19"/>
  <c r="I192" i="19"/>
  <c r="G192" i="19"/>
  <c r="E192" i="19"/>
  <c r="M191" i="19"/>
  <c r="J191" i="19"/>
  <c r="H191" i="19"/>
  <c r="F191" i="19"/>
  <c r="N191" i="19"/>
  <c r="K191" i="19"/>
  <c r="I191" i="19"/>
  <c r="G191" i="19"/>
  <c r="E191" i="19"/>
  <c r="M194" i="19"/>
  <c r="M195" i="19"/>
  <c r="N194" i="19"/>
  <c r="N195" i="19"/>
  <c r="M193" i="19"/>
  <c r="N193" i="19"/>
  <c r="M68" i="19"/>
  <c r="M242" i="19" s="1"/>
  <c r="J68" i="19"/>
  <c r="J289" i="19" s="1"/>
  <c r="H68" i="19"/>
  <c r="F68" i="19"/>
  <c r="F289" i="19" s="1"/>
  <c r="N68" i="19"/>
  <c r="N212" i="19" s="1"/>
  <c r="K68" i="19"/>
  <c r="K289" i="19" s="1"/>
  <c r="I68" i="19"/>
  <c r="G68" i="19"/>
  <c r="G289" i="19" s="1"/>
  <c r="E68" i="19"/>
  <c r="Y186" i="19"/>
  <c r="W186" i="19"/>
  <c r="U186" i="19"/>
  <c r="S186" i="19"/>
  <c r="Q186" i="19"/>
  <c r="O186" i="19"/>
  <c r="M186" i="19"/>
  <c r="F73" i="19"/>
  <c r="G73" i="19" s="1"/>
  <c r="H73" i="19" s="1"/>
  <c r="I73" i="19" s="1"/>
  <c r="J73" i="19" s="1"/>
  <c r="K73" i="19" s="1"/>
  <c r="J161" i="19"/>
  <c r="L65" i="19"/>
  <c r="M65" i="19" s="1"/>
  <c r="N65" i="19" s="1"/>
  <c r="O65" i="19" s="1"/>
  <c r="P65" i="19" s="1"/>
  <c r="Q65" i="19" s="1"/>
  <c r="R65" i="19" s="1"/>
  <c r="S65" i="19" s="1"/>
  <c r="T65" i="19" s="1"/>
  <c r="U65" i="19" s="1"/>
  <c r="V65" i="19" s="1"/>
  <c r="W65" i="19" s="1"/>
  <c r="X65" i="19" s="1"/>
  <c r="Y65" i="19" s="1"/>
  <c r="Z65" i="19" s="1"/>
  <c r="Y301" i="19"/>
  <c r="I165" i="19"/>
  <c r="L97" i="19"/>
  <c r="L75" i="19"/>
  <c r="E75" i="19"/>
  <c r="D97" i="19"/>
  <c r="Z97" i="19"/>
  <c r="V97" i="19"/>
  <c r="R97" i="19"/>
  <c r="N97" i="19"/>
  <c r="J97" i="19"/>
  <c r="F97" i="19"/>
  <c r="X97" i="19"/>
  <c r="T97" i="19"/>
  <c r="P97" i="19"/>
  <c r="H97" i="19"/>
  <c r="Y97" i="19"/>
  <c r="W97" i="19"/>
  <c r="U97" i="19"/>
  <c r="S97" i="19"/>
  <c r="Q97" i="19"/>
  <c r="O97" i="19"/>
  <c r="M97" i="19"/>
  <c r="K97" i="19"/>
  <c r="I97" i="19"/>
  <c r="G97" i="19"/>
  <c r="E97" i="19"/>
  <c r="Z75" i="19"/>
  <c r="Y75" i="19"/>
  <c r="X75" i="19"/>
  <c r="W75" i="19"/>
  <c r="V75" i="19"/>
  <c r="U75" i="19"/>
  <c r="T75" i="19"/>
  <c r="S75" i="19"/>
  <c r="R75" i="19"/>
  <c r="Q75" i="19"/>
  <c r="P75" i="19"/>
  <c r="O75" i="19"/>
  <c r="N75" i="19"/>
  <c r="M75" i="19"/>
  <c r="K75" i="19"/>
  <c r="J75" i="19"/>
  <c r="I75" i="19"/>
  <c r="H75" i="19"/>
  <c r="G75" i="19"/>
  <c r="F75" i="19"/>
  <c r="D75" i="19"/>
  <c r="P12" i="6"/>
  <c r="P8" i="6"/>
  <c r="P4" i="6"/>
  <c r="I289" i="19" l="1"/>
  <c r="H168" i="19"/>
  <c r="H169" i="19"/>
  <c r="H289" i="19"/>
  <c r="V295" i="19"/>
  <c r="Y292" i="19"/>
  <c r="R299" i="19"/>
  <c r="Q293" i="19"/>
  <c r="Y295" i="19"/>
  <c r="U299" i="19"/>
  <c r="V292" i="19"/>
  <c r="V293" i="19"/>
  <c r="Y293" i="19"/>
  <c r="Q295" i="19"/>
  <c r="Q298" i="19"/>
  <c r="Z299" i="19"/>
  <c r="V301" i="19"/>
  <c r="Q292" i="19"/>
  <c r="R293" i="19"/>
  <c r="Z293" i="19"/>
  <c r="U293" i="19"/>
  <c r="R295" i="19"/>
  <c r="Z295" i="19"/>
  <c r="U295" i="19"/>
  <c r="V298" i="19"/>
  <c r="Y298" i="19"/>
  <c r="V299" i="19"/>
  <c r="Q299" i="19"/>
  <c r="Y299" i="19"/>
  <c r="Q301" i="19"/>
  <c r="R292" i="19"/>
  <c r="Z292" i="19"/>
  <c r="U292" i="19"/>
  <c r="R294" i="19"/>
  <c r="V294" i="19"/>
  <c r="Z294" i="19"/>
  <c r="Q294" i="19"/>
  <c r="U294" i="19"/>
  <c r="Y294" i="19"/>
  <c r="R296" i="19"/>
  <c r="V296" i="19"/>
  <c r="Z296" i="19"/>
  <c r="Q296" i="19"/>
  <c r="U296" i="19"/>
  <c r="Y296" i="19"/>
  <c r="R298" i="19"/>
  <c r="Z298" i="19"/>
  <c r="U298" i="19"/>
  <c r="R300" i="19"/>
  <c r="V300" i="19"/>
  <c r="Z300" i="19"/>
  <c r="Q300" i="19"/>
  <c r="U300" i="19"/>
  <c r="Y300" i="19"/>
  <c r="R301" i="19"/>
  <c r="Z301" i="19"/>
  <c r="U301" i="19"/>
  <c r="O301" i="19"/>
  <c r="X301" i="19"/>
  <c r="T301" i="19"/>
  <c r="M225" i="19"/>
  <c r="N225" i="19"/>
  <c r="M209" i="19"/>
  <c r="M210" i="19"/>
  <c r="N208" i="19"/>
  <c r="N240" i="19"/>
  <c r="M240" i="19"/>
  <c r="N242" i="19"/>
  <c r="E289" i="19"/>
  <c r="D208" i="19"/>
  <c r="D209" i="19"/>
  <c r="D210" i="19"/>
  <c r="M212" i="19"/>
  <c r="L210" i="19"/>
  <c r="L208" i="19"/>
  <c r="L209" i="19"/>
  <c r="M226" i="19"/>
  <c r="M227" i="19"/>
  <c r="N226" i="19"/>
  <c r="N227" i="19"/>
  <c r="M208" i="19"/>
  <c r="N209" i="19"/>
  <c r="N210" i="19"/>
  <c r="N241" i="19"/>
  <c r="M241" i="19"/>
  <c r="X293" i="19"/>
  <c r="S190" i="19"/>
  <c r="S295" i="19"/>
  <c r="Z363" i="19"/>
  <c r="P295" i="19"/>
  <c r="X299" i="19"/>
  <c r="Z348" i="19"/>
  <c r="P293" i="19"/>
  <c r="S293" i="19"/>
  <c r="X295" i="19"/>
  <c r="P299" i="19"/>
  <c r="S300" i="19"/>
  <c r="T293" i="19"/>
  <c r="O293" i="19"/>
  <c r="W293" i="19"/>
  <c r="T295" i="19"/>
  <c r="O295" i="19"/>
  <c r="W295" i="19"/>
  <c r="T299" i="19"/>
  <c r="O300" i="19"/>
  <c r="W300" i="19"/>
  <c r="S301" i="19"/>
  <c r="W301" i="19"/>
  <c r="M299" i="19"/>
  <c r="J301" i="19"/>
  <c r="P292" i="19"/>
  <c r="T292" i="19"/>
  <c r="X292" i="19"/>
  <c r="O292" i="19"/>
  <c r="S292" i="19"/>
  <c r="W292" i="19"/>
  <c r="P294" i="19"/>
  <c r="T294" i="19"/>
  <c r="X294" i="19"/>
  <c r="O294" i="19"/>
  <c r="S294" i="19"/>
  <c r="W294" i="19"/>
  <c r="P296" i="19"/>
  <c r="T296" i="19"/>
  <c r="X296" i="19"/>
  <c r="O296" i="19"/>
  <c r="S296" i="19"/>
  <c r="W296" i="19"/>
  <c r="P298" i="19"/>
  <c r="T298" i="19"/>
  <c r="X298" i="19"/>
  <c r="O298" i="19"/>
  <c r="S298" i="19"/>
  <c r="W298" i="19"/>
  <c r="P300" i="19"/>
  <c r="T300" i="19"/>
  <c r="X300" i="19"/>
  <c r="O299" i="19"/>
  <c r="S299" i="19"/>
  <c r="W299" i="19"/>
  <c r="P301" i="19"/>
  <c r="G291" i="19"/>
  <c r="K291" i="19"/>
  <c r="P291" i="19"/>
  <c r="T291" i="19"/>
  <c r="X291" i="19"/>
  <c r="F291" i="19"/>
  <c r="J291" i="19"/>
  <c r="O291" i="19"/>
  <c r="S291" i="19"/>
  <c r="W291" i="19"/>
  <c r="E291" i="19"/>
  <c r="I291" i="19"/>
  <c r="N291" i="19"/>
  <c r="R291" i="19"/>
  <c r="V291" i="19"/>
  <c r="Z291" i="19"/>
  <c r="H291" i="19"/>
  <c r="M291" i="19"/>
  <c r="Q291" i="19"/>
  <c r="U291" i="19"/>
  <c r="Y291" i="19"/>
  <c r="G290" i="19"/>
  <c r="K290" i="19"/>
  <c r="P290" i="19"/>
  <c r="T290" i="19"/>
  <c r="X290" i="19"/>
  <c r="F290" i="19"/>
  <c r="J290" i="19"/>
  <c r="O290" i="19"/>
  <c r="S290" i="19"/>
  <c r="W290" i="19"/>
  <c r="E290" i="19"/>
  <c r="I290" i="19"/>
  <c r="N290" i="19"/>
  <c r="R290" i="19"/>
  <c r="V290" i="19"/>
  <c r="Z290" i="19"/>
  <c r="H290" i="19"/>
  <c r="M290" i="19"/>
  <c r="Q290" i="19"/>
  <c r="U290" i="19"/>
  <c r="Y290" i="19"/>
  <c r="N289" i="19"/>
  <c r="M289" i="19"/>
  <c r="G297" i="19"/>
  <c r="K297" i="19"/>
  <c r="P297" i="19"/>
  <c r="T297" i="19"/>
  <c r="X297" i="19"/>
  <c r="F297" i="19"/>
  <c r="J297" i="19"/>
  <c r="O297" i="19"/>
  <c r="S297" i="19"/>
  <c r="W297" i="19"/>
  <c r="E297" i="19"/>
  <c r="I297" i="19"/>
  <c r="N297" i="19"/>
  <c r="R297" i="19"/>
  <c r="V297" i="19"/>
  <c r="Z297" i="19"/>
  <c r="H297" i="19"/>
  <c r="M297" i="19"/>
  <c r="Q297" i="19"/>
  <c r="U297" i="19"/>
  <c r="Y297" i="19"/>
  <c r="N249" i="19"/>
  <c r="M249" i="19"/>
  <c r="N248" i="19"/>
  <c r="M248" i="19"/>
  <c r="N247" i="19"/>
  <c r="M247" i="19"/>
  <c r="N246" i="19"/>
  <c r="M246" i="19"/>
  <c r="N245" i="19"/>
  <c r="M245" i="19"/>
  <c r="N244" i="19"/>
  <c r="M244" i="19"/>
  <c r="N243" i="19"/>
  <c r="M243" i="19"/>
  <c r="N234" i="19"/>
  <c r="M234" i="19"/>
  <c r="N233" i="19"/>
  <c r="M233" i="19"/>
  <c r="N232" i="19"/>
  <c r="M232" i="19"/>
  <c r="N217" i="19"/>
  <c r="M217" i="19"/>
  <c r="N216" i="19"/>
  <c r="M216" i="19"/>
  <c r="N215" i="19"/>
  <c r="M215" i="19"/>
  <c r="N214" i="19"/>
  <c r="M214" i="19"/>
  <c r="N213" i="19"/>
  <c r="M213" i="19"/>
  <c r="G301" i="19"/>
  <c r="K300" i="19"/>
  <c r="F300" i="19"/>
  <c r="J69" i="19"/>
  <c r="J200" i="19" s="1"/>
  <c r="I301" i="19"/>
  <c r="N229" i="19"/>
  <c r="H301" i="19"/>
  <c r="L211" i="19"/>
  <c r="N211" i="19"/>
  <c r="M211" i="19"/>
  <c r="M229" i="19"/>
  <c r="E301" i="19"/>
  <c r="F222" i="19"/>
  <c r="A222" i="19" s="1" a="1"/>
  <c r="A222" i="19" s="1"/>
  <c r="N228" i="19"/>
  <c r="N231" i="19"/>
  <c r="N230" i="19"/>
  <c r="M228" i="19"/>
  <c r="M231" i="19"/>
  <c r="M230" i="19"/>
  <c r="K293" i="19"/>
  <c r="E299" i="19"/>
  <c r="I295" i="19"/>
  <c r="E295" i="19"/>
  <c r="J293" i="19"/>
  <c r="H295" i="19"/>
  <c r="N299" i="19"/>
  <c r="G293" i="19"/>
  <c r="F293" i="19"/>
  <c r="N295" i="19"/>
  <c r="M295" i="19"/>
  <c r="I299" i="19"/>
  <c r="H299" i="19"/>
  <c r="E300" i="19"/>
  <c r="E293" i="19"/>
  <c r="I293" i="19"/>
  <c r="N293" i="19"/>
  <c r="H293" i="19"/>
  <c r="M293" i="19"/>
  <c r="G295" i="19"/>
  <c r="K295" i="19"/>
  <c r="F295" i="19"/>
  <c r="J295" i="19"/>
  <c r="G299" i="19"/>
  <c r="K299" i="19"/>
  <c r="F299" i="19"/>
  <c r="J299" i="19"/>
  <c r="N301" i="19"/>
  <c r="F301" i="19"/>
  <c r="K301" i="19"/>
  <c r="H69" i="19"/>
  <c r="H172" i="19" s="1"/>
  <c r="K253" i="19"/>
  <c r="K254" i="19" s="1"/>
  <c r="E292" i="19"/>
  <c r="G292" i="19"/>
  <c r="I292" i="19"/>
  <c r="K292" i="19"/>
  <c r="N292" i="19"/>
  <c r="F292" i="19"/>
  <c r="H292" i="19"/>
  <c r="J292" i="19"/>
  <c r="M292" i="19"/>
  <c r="E294" i="19"/>
  <c r="G294" i="19"/>
  <c r="I294" i="19"/>
  <c r="K294" i="19"/>
  <c r="N294" i="19"/>
  <c r="F294" i="19"/>
  <c r="H294" i="19"/>
  <c r="J294" i="19"/>
  <c r="M294" i="19"/>
  <c r="E296" i="19"/>
  <c r="G296" i="19"/>
  <c r="I296" i="19"/>
  <c r="K296" i="19"/>
  <c r="N296" i="19"/>
  <c r="F296" i="19"/>
  <c r="H296" i="19"/>
  <c r="J296" i="19"/>
  <c r="M296" i="19"/>
  <c r="E298" i="19"/>
  <c r="G298" i="19"/>
  <c r="I298" i="19"/>
  <c r="K298" i="19"/>
  <c r="N298" i="19"/>
  <c r="F298" i="19"/>
  <c r="H298" i="19"/>
  <c r="J298" i="19"/>
  <c r="M298" i="19"/>
  <c r="G300" i="19"/>
  <c r="I300" i="19"/>
  <c r="N300" i="19"/>
  <c r="H300" i="19"/>
  <c r="J300" i="19"/>
  <c r="M300" i="19"/>
  <c r="M301" i="19"/>
  <c r="E69" i="19"/>
  <c r="E225" i="19" s="1"/>
  <c r="I69" i="19"/>
  <c r="N186" i="19"/>
  <c r="R186" i="19"/>
  <c r="V186" i="19"/>
  <c r="X185" i="19"/>
  <c r="G69" i="19"/>
  <c r="G227" i="19" s="1"/>
  <c r="K69" i="19"/>
  <c r="P186" i="19"/>
  <c r="T186" i="19"/>
  <c r="X186" i="19"/>
  <c r="F69" i="19"/>
  <c r="Z186" i="19"/>
  <c r="P363" i="19"/>
  <c r="T363" i="19"/>
  <c r="X363" i="19"/>
  <c r="O363" i="19"/>
  <c r="S363" i="19"/>
  <c r="W363" i="19"/>
  <c r="N363" i="19"/>
  <c r="R363" i="19"/>
  <c r="V363" i="19"/>
  <c r="M363" i="19"/>
  <c r="Q363" i="19"/>
  <c r="U363" i="19"/>
  <c r="Y363" i="19"/>
  <c r="P348" i="19"/>
  <c r="T348" i="19"/>
  <c r="X348" i="19"/>
  <c r="O348" i="19"/>
  <c r="S348" i="19"/>
  <c r="W348" i="19"/>
  <c r="N348" i="19"/>
  <c r="R348" i="19"/>
  <c r="V348" i="19"/>
  <c r="M348" i="19"/>
  <c r="Q348" i="19"/>
  <c r="U348" i="19"/>
  <c r="Y348" i="19"/>
  <c r="L73" i="19"/>
  <c r="M73" i="19" s="1"/>
  <c r="N73" i="19" s="1"/>
  <c r="O73" i="19" s="1"/>
  <c r="P73" i="19" s="1"/>
  <c r="Q73" i="19" s="1"/>
  <c r="R73" i="19" s="1"/>
  <c r="S73" i="19" s="1"/>
  <c r="T73" i="19" s="1"/>
  <c r="U73" i="19" s="1"/>
  <c r="V73" i="19" s="1"/>
  <c r="W73" i="19" s="1"/>
  <c r="X73" i="19" s="1"/>
  <c r="Y73" i="19" s="1"/>
  <c r="Z73" i="19" s="1"/>
  <c r="Q239" i="19" a="1"/>
  <c r="Q239" i="19" s="1"/>
  <c r="Q237" i="19" a="1"/>
  <c r="Q237" i="19" s="1"/>
  <c r="Q238" i="19" a="1"/>
  <c r="Q238" i="19" s="1"/>
  <c r="Q224" i="19" a="1"/>
  <c r="Q224" i="19" s="1"/>
  <c r="Q223" i="19" a="1"/>
  <c r="Q223" i="19" s="1"/>
  <c r="A237" i="19" a="1"/>
  <c r="A237" i="19" s="1"/>
  <c r="Q191" i="19" a="1"/>
  <c r="Q191" i="19" s="1"/>
  <c r="Q192" i="19" a="1"/>
  <c r="Q192" i="19" s="1"/>
  <c r="A207" i="19" a="1"/>
  <c r="A207" i="19" s="1"/>
  <c r="U207" i="19" s="1"/>
  <c r="Q207" i="19" a="1"/>
  <c r="Q207" i="19" s="1"/>
  <c r="A206" i="19" a="1"/>
  <c r="A206" i="19" s="1"/>
  <c r="U206" i="19" s="1"/>
  <c r="Q206" i="19" a="1"/>
  <c r="Q206" i="19" s="1"/>
  <c r="A205" i="19" a="1"/>
  <c r="A205" i="19" s="1"/>
  <c r="Q205" i="19" a="1"/>
  <c r="Q205" i="19" s="1"/>
  <c r="Q190" i="19" a="1"/>
  <c r="Q190" i="19" s="1"/>
  <c r="A223" i="19" a="1"/>
  <c r="A223" i="19" s="1"/>
  <c r="A239" i="19" a="1"/>
  <c r="A239" i="19" s="1"/>
  <c r="A238" i="19" a="1"/>
  <c r="A238" i="19" s="1"/>
  <c r="A224" i="19" a="1"/>
  <c r="A224" i="19" s="1"/>
  <c r="A191" i="19" a="1"/>
  <c r="A191" i="19" s="1"/>
  <c r="A192" i="19" a="1"/>
  <c r="A192" i="19" s="1"/>
  <c r="A190" i="19" a="1"/>
  <c r="A190" i="19" s="1"/>
  <c r="U190" i="19" s="1"/>
  <c r="I166" i="19"/>
  <c r="I162" i="19"/>
  <c r="I163" i="19"/>
  <c r="I164" i="19"/>
  <c r="J164" i="19" s="1"/>
  <c r="D186" i="19"/>
  <c r="D185" i="19"/>
  <c r="K185" i="19"/>
  <c r="M185" i="19"/>
  <c r="O185" i="19"/>
  <c r="S185" i="19"/>
  <c r="U185" i="19"/>
  <c r="W185" i="19"/>
  <c r="L185" i="19"/>
  <c r="N185" i="19"/>
  <c r="P185" i="19"/>
  <c r="Q185" i="19"/>
  <c r="R185" i="19"/>
  <c r="T185" i="19"/>
  <c r="V185" i="19"/>
  <c r="L76" i="19"/>
  <c r="L98" i="19"/>
  <c r="D98" i="19"/>
  <c r="E98" i="19"/>
  <c r="G98" i="19"/>
  <c r="I98" i="19"/>
  <c r="K98" i="19"/>
  <c r="M98" i="19"/>
  <c r="O98" i="19"/>
  <c r="Q98" i="19"/>
  <c r="S98" i="19"/>
  <c r="U98" i="19"/>
  <c r="W98" i="19"/>
  <c r="Y98" i="19"/>
  <c r="F98" i="19"/>
  <c r="H98" i="19"/>
  <c r="J98" i="19"/>
  <c r="N98" i="19"/>
  <c r="P98" i="19"/>
  <c r="R98" i="19"/>
  <c r="T98" i="19"/>
  <c r="V98" i="19"/>
  <c r="X98" i="19"/>
  <c r="Z98" i="19"/>
  <c r="Z76" i="19"/>
  <c r="X76" i="19"/>
  <c r="Y76" i="19"/>
  <c r="V76" i="19"/>
  <c r="W76" i="19"/>
  <c r="T76" i="19"/>
  <c r="U76" i="19"/>
  <c r="R76" i="19"/>
  <c r="S76" i="19"/>
  <c r="P76" i="19"/>
  <c r="Q76" i="19"/>
  <c r="N76" i="19"/>
  <c r="O76" i="19"/>
  <c r="M76" i="19"/>
  <c r="J76" i="19"/>
  <c r="K76" i="19"/>
  <c r="H76" i="19"/>
  <c r="I76" i="19"/>
  <c r="F76" i="19"/>
  <c r="G76" i="19"/>
  <c r="D76" i="19"/>
  <c r="E76" i="19"/>
  <c r="J231" i="19" l="1"/>
  <c r="J211" i="19"/>
  <c r="H171" i="19"/>
  <c r="R222" i="19"/>
  <c r="AG222" i="19" s="1"/>
  <c r="D259" i="19" s="1"/>
  <c r="B192" i="19"/>
  <c r="U191" i="19"/>
  <c r="G370" i="19" s="1"/>
  <c r="B191" i="19"/>
  <c r="U192" i="19"/>
  <c r="G371" i="19" s="1"/>
  <c r="F225" i="19"/>
  <c r="F202" i="19"/>
  <c r="F195" i="19"/>
  <c r="F193" i="19"/>
  <c r="F194" i="19"/>
  <c r="K202" i="19"/>
  <c r="K195" i="19"/>
  <c r="K193" i="19"/>
  <c r="K194" i="19"/>
  <c r="I202" i="19"/>
  <c r="I195" i="19"/>
  <c r="I194" i="19"/>
  <c r="I193" i="19"/>
  <c r="H202" i="19"/>
  <c r="H195" i="19"/>
  <c r="H194" i="19"/>
  <c r="H193" i="19"/>
  <c r="J202" i="19"/>
  <c r="J195" i="19"/>
  <c r="J193" i="19"/>
  <c r="J194" i="19"/>
  <c r="J241" i="19"/>
  <c r="F241" i="19"/>
  <c r="K241" i="19"/>
  <c r="G241" i="19"/>
  <c r="K209" i="19"/>
  <c r="I210" i="19"/>
  <c r="H208" i="19"/>
  <c r="G209" i="19"/>
  <c r="E210" i="19"/>
  <c r="K227" i="19"/>
  <c r="J227" i="19"/>
  <c r="I227" i="19"/>
  <c r="H227" i="19"/>
  <c r="E227" i="19"/>
  <c r="H242" i="19"/>
  <c r="I242" i="19"/>
  <c r="H240" i="19"/>
  <c r="I240" i="19"/>
  <c r="E240" i="19"/>
  <c r="J210" i="19"/>
  <c r="I208" i="19"/>
  <c r="H209" i="19"/>
  <c r="F210" i="19"/>
  <c r="E208" i="19"/>
  <c r="J225" i="19"/>
  <c r="H225" i="19"/>
  <c r="G202" i="19"/>
  <c r="G195" i="19"/>
  <c r="G193" i="19"/>
  <c r="G194" i="19"/>
  <c r="E202" i="19"/>
  <c r="E195" i="19"/>
  <c r="E194" i="19"/>
  <c r="E193" i="19"/>
  <c r="H241" i="19"/>
  <c r="I241" i="19"/>
  <c r="E241" i="19"/>
  <c r="K210" i="19"/>
  <c r="J208" i="19"/>
  <c r="I209" i="19"/>
  <c r="G210" i="19"/>
  <c r="F208" i="19"/>
  <c r="E209" i="19"/>
  <c r="K226" i="19"/>
  <c r="J226" i="19"/>
  <c r="I226" i="19"/>
  <c r="H226" i="19"/>
  <c r="G226" i="19"/>
  <c r="E226" i="19"/>
  <c r="J242" i="19"/>
  <c r="F242" i="19"/>
  <c r="K242" i="19"/>
  <c r="G242" i="19"/>
  <c r="J240" i="19"/>
  <c r="F240" i="19"/>
  <c r="K240" i="19"/>
  <c r="G240" i="19"/>
  <c r="K208" i="19"/>
  <c r="J209" i="19"/>
  <c r="H210" i="19"/>
  <c r="G208" i="19"/>
  <c r="F209" i="19"/>
  <c r="K225" i="19"/>
  <c r="I225" i="19"/>
  <c r="G225" i="19"/>
  <c r="E242" i="19"/>
  <c r="F185" i="19"/>
  <c r="G385" i="19"/>
  <c r="G386" i="19"/>
  <c r="E363" i="19"/>
  <c r="G363" i="19"/>
  <c r="I363" i="19"/>
  <c r="K363" i="19"/>
  <c r="Q222" i="19" a="1"/>
  <c r="Q222" i="19" s="1"/>
  <c r="AB224" i="19"/>
  <c r="AQ224" i="19" s="1"/>
  <c r="I249" i="19"/>
  <c r="J249" i="19"/>
  <c r="K249" i="19"/>
  <c r="H249" i="19"/>
  <c r="E249" i="19"/>
  <c r="F249" i="19"/>
  <c r="G249" i="19"/>
  <c r="I248" i="19"/>
  <c r="J248" i="19"/>
  <c r="K248" i="19"/>
  <c r="H248" i="19"/>
  <c r="E248" i="19"/>
  <c r="F248" i="19"/>
  <c r="G248" i="19"/>
  <c r="I247" i="19"/>
  <c r="J247" i="19"/>
  <c r="K247" i="19"/>
  <c r="H247" i="19"/>
  <c r="E247" i="19"/>
  <c r="F247" i="19"/>
  <c r="G247" i="19"/>
  <c r="I246" i="19"/>
  <c r="J246" i="19"/>
  <c r="K246" i="19"/>
  <c r="H246" i="19"/>
  <c r="E246" i="19"/>
  <c r="F246" i="19"/>
  <c r="G246" i="19"/>
  <c r="I245" i="19"/>
  <c r="J245" i="19"/>
  <c r="K245" i="19"/>
  <c r="H245" i="19"/>
  <c r="E245" i="19"/>
  <c r="F245" i="19"/>
  <c r="G245" i="19"/>
  <c r="I244" i="19"/>
  <c r="J244" i="19"/>
  <c r="K244" i="19"/>
  <c r="H244" i="19"/>
  <c r="E244" i="19"/>
  <c r="F244" i="19"/>
  <c r="G244" i="19"/>
  <c r="I243" i="19"/>
  <c r="J243" i="19"/>
  <c r="K243" i="19"/>
  <c r="H243" i="19"/>
  <c r="E243" i="19"/>
  <c r="F243" i="19"/>
  <c r="G243" i="19"/>
  <c r="I234" i="19"/>
  <c r="J234" i="19"/>
  <c r="K234" i="19"/>
  <c r="H234" i="19"/>
  <c r="E234" i="19"/>
  <c r="F234" i="19"/>
  <c r="G234" i="19"/>
  <c r="I233" i="19"/>
  <c r="J233" i="19"/>
  <c r="K233" i="19"/>
  <c r="H233" i="19"/>
  <c r="E233" i="19"/>
  <c r="F233" i="19"/>
  <c r="G233" i="19"/>
  <c r="I232" i="19"/>
  <c r="J232" i="19"/>
  <c r="K232" i="19"/>
  <c r="H232" i="19"/>
  <c r="E232" i="19"/>
  <c r="F232" i="19"/>
  <c r="G232" i="19"/>
  <c r="H185" i="19"/>
  <c r="J229" i="19"/>
  <c r="F363" i="19"/>
  <c r="J348" i="19"/>
  <c r="J363" i="19"/>
  <c r="J230" i="19"/>
  <c r="J196" i="19"/>
  <c r="I217" i="19"/>
  <c r="J217" i="19"/>
  <c r="K217" i="19"/>
  <c r="H217" i="19"/>
  <c r="E217" i="19"/>
  <c r="F217" i="19"/>
  <c r="G217" i="19"/>
  <c r="J228" i="19"/>
  <c r="J186" i="19"/>
  <c r="I216" i="19"/>
  <c r="J216" i="19"/>
  <c r="K216" i="19"/>
  <c r="H216" i="19"/>
  <c r="E216" i="19"/>
  <c r="F216" i="19"/>
  <c r="G216" i="19"/>
  <c r="I215" i="19"/>
  <c r="J215" i="19"/>
  <c r="K215" i="19"/>
  <c r="H215" i="19"/>
  <c r="E215" i="19"/>
  <c r="F215" i="19"/>
  <c r="G215" i="19"/>
  <c r="I214" i="19"/>
  <c r="J214" i="19"/>
  <c r="K214" i="19"/>
  <c r="H214" i="19"/>
  <c r="E214" i="19"/>
  <c r="F214" i="19"/>
  <c r="G214" i="19"/>
  <c r="I213" i="19"/>
  <c r="J213" i="19"/>
  <c r="K213" i="19"/>
  <c r="H213" i="19"/>
  <c r="E213" i="19"/>
  <c r="F213" i="19"/>
  <c r="G213" i="19"/>
  <c r="E212" i="19"/>
  <c r="F212" i="19"/>
  <c r="G212" i="19"/>
  <c r="I212" i="19"/>
  <c r="J212" i="19"/>
  <c r="K212" i="19"/>
  <c r="H212" i="19"/>
  <c r="G201" i="19"/>
  <c r="E201" i="19"/>
  <c r="F201" i="19"/>
  <c r="K201" i="19"/>
  <c r="I201" i="19"/>
  <c r="H201" i="19"/>
  <c r="J197" i="19"/>
  <c r="J198" i="19"/>
  <c r="J199" i="19"/>
  <c r="J201" i="19"/>
  <c r="G199" i="19"/>
  <c r="G200" i="19"/>
  <c r="E199" i="19"/>
  <c r="E200" i="19"/>
  <c r="F199" i="19"/>
  <c r="F200" i="19"/>
  <c r="K199" i="19"/>
  <c r="K200" i="19"/>
  <c r="I199" i="19"/>
  <c r="I200" i="19"/>
  <c r="H199" i="19"/>
  <c r="H200" i="19"/>
  <c r="G198" i="19"/>
  <c r="E198" i="19"/>
  <c r="F198" i="19"/>
  <c r="K198" i="19"/>
  <c r="I198" i="19"/>
  <c r="H198" i="19"/>
  <c r="Z223" i="19"/>
  <c r="AO223" i="19" s="1"/>
  <c r="AA225" i="19"/>
  <c r="AP225" i="19" s="1"/>
  <c r="G197" i="19"/>
  <c r="E197" i="19"/>
  <c r="F197" i="19"/>
  <c r="K197" i="19"/>
  <c r="I197" i="19"/>
  <c r="H197" i="19"/>
  <c r="G348" i="19"/>
  <c r="E348" i="19"/>
  <c r="F211" i="19"/>
  <c r="K211" i="19"/>
  <c r="I211" i="19"/>
  <c r="H211" i="19"/>
  <c r="G211" i="19"/>
  <c r="E211" i="19"/>
  <c r="F196" i="19"/>
  <c r="K186" i="19"/>
  <c r="K196" i="19"/>
  <c r="I186" i="19"/>
  <c r="I196" i="19"/>
  <c r="H196" i="19"/>
  <c r="G196" i="19"/>
  <c r="E196" i="19"/>
  <c r="I348" i="19"/>
  <c r="F348" i="19"/>
  <c r="K348" i="19"/>
  <c r="H348" i="19"/>
  <c r="H363" i="19"/>
  <c r="E186" i="19"/>
  <c r="E185" i="19"/>
  <c r="K228" i="19"/>
  <c r="K229" i="19"/>
  <c r="K230" i="19"/>
  <c r="K231" i="19"/>
  <c r="I228" i="19"/>
  <c r="I229" i="19"/>
  <c r="I230" i="19"/>
  <c r="I231" i="19"/>
  <c r="H228" i="19"/>
  <c r="H229" i="19"/>
  <c r="H230" i="19"/>
  <c r="H231" i="19"/>
  <c r="G228" i="19"/>
  <c r="G229" i="19"/>
  <c r="G230" i="19"/>
  <c r="G231" i="19"/>
  <c r="E230" i="19"/>
  <c r="F230" i="19" s="1"/>
  <c r="E231" i="19"/>
  <c r="F231" i="19" s="1"/>
  <c r="E228" i="19"/>
  <c r="F228" i="19" s="1"/>
  <c r="E229" i="19"/>
  <c r="F229" i="19" s="1"/>
  <c r="F186" i="19"/>
  <c r="G186" i="19"/>
  <c r="H186" i="19"/>
  <c r="I185" i="19"/>
  <c r="G185" i="19"/>
  <c r="I170" i="19"/>
  <c r="J170" i="19" s="1"/>
  <c r="U205" i="19"/>
  <c r="G384" i="19" s="1"/>
  <c r="G369" i="19"/>
  <c r="AA227" i="19"/>
  <c r="Z227" i="19" s="1"/>
  <c r="AO227" i="19" s="1"/>
  <c r="AA223" i="19"/>
  <c r="AP223" i="19" s="1"/>
  <c r="AA224" i="19"/>
  <c r="AP224" i="19" s="1"/>
  <c r="Z222" i="19"/>
  <c r="AO222" i="19" s="1"/>
  <c r="Z224" i="19"/>
  <c r="AO224" i="19" s="1"/>
  <c r="AB222" i="19"/>
  <c r="AB223" i="19"/>
  <c r="AQ223" i="19" s="1"/>
  <c r="Y223" i="19"/>
  <c r="AN223" i="19" s="1"/>
  <c r="Y222" i="19"/>
  <c r="X222" i="19" s="1"/>
  <c r="M235" i="19"/>
  <c r="N235" i="19"/>
  <c r="I171" i="19"/>
  <c r="I172" i="19"/>
  <c r="L99" i="19"/>
  <c r="L77" i="19"/>
  <c r="D99" i="19"/>
  <c r="E99" i="19"/>
  <c r="G99" i="19"/>
  <c r="I99" i="19"/>
  <c r="K99" i="19"/>
  <c r="M99" i="19"/>
  <c r="O99" i="19"/>
  <c r="Q99" i="19"/>
  <c r="S99" i="19"/>
  <c r="U99" i="19"/>
  <c r="W99" i="19"/>
  <c r="Y99" i="19"/>
  <c r="F99" i="19"/>
  <c r="H99" i="19"/>
  <c r="J99" i="19"/>
  <c r="N99" i="19"/>
  <c r="P99" i="19"/>
  <c r="R99" i="19"/>
  <c r="T99" i="19"/>
  <c r="V99" i="19"/>
  <c r="X99" i="19"/>
  <c r="Z99" i="19"/>
  <c r="Z77" i="19"/>
  <c r="X77" i="19"/>
  <c r="Y77" i="19"/>
  <c r="V77" i="19"/>
  <c r="W77" i="19"/>
  <c r="T77" i="19"/>
  <c r="U77" i="19"/>
  <c r="R77" i="19"/>
  <c r="S77" i="19"/>
  <c r="P77" i="19"/>
  <c r="Q77" i="19"/>
  <c r="N77" i="19"/>
  <c r="O77" i="19"/>
  <c r="M77" i="19"/>
  <c r="J77" i="19"/>
  <c r="K77" i="19"/>
  <c r="H77" i="19"/>
  <c r="I77" i="19"/>
  <c r="F77" i="19"/>
  <c r="G77" i="19"/>
  <c r="D77" i="19"/>
  <c r="E77" i="19"/>
  <c r="V190" i="19" l="1"/>
  <c r="H369" i="19" s="1"/>
  <c r="A241" i="19" a="1"/>
  <c r="A241" i="19" s="1"/>
  <c r="A201" i="19" a="1"/>
  <c r="A201" i="19" s="1"/>
  <c r="A202" i="19" a="1"/>
  <c r="A202" i="19" s="1"/>
  <c r="A225" i="19" a="1"/>
  <c r="A225" i="19" s="1"/>
  <c r="Q242" i="19" a="1"/>
  <c r="Q242" i="19" s="1"/>
  <c r="Y224" i="19"/>
  <c r="AN224" i="19" s="1"/>
  <c r="Q199" i="19" a="1"/>
  <c r="Q199" i="19" s="1"/>
  <c r="AB190" i="19"/>
  <c r="W190" i="19"/>
  <c r="Q225" i="19" a="1"/>
  <c r="Q225" i="19" s="1"/>
  <c r="Z225" i="19" s="1"/>
  <c r="AO225" i="19" s="1"/>
  <c r="A209" i="19" a="1"/>
  <c r="A209" i="19" s="1"/>
  <c r="U209" i="19" s="1"/>
  <c r="Q193" i="19" a="1"/>
  <c r="Q193" i="19" s="1"/>
  <c r="Q195" i="19" a="1"/>
  <c r="Q195" i="19" s="1"/>
  <c r="Q208" i="19" a="1"/>
  <c r="Q208" i="19" s="1"/>
  <c r="A240" i="19" a="1"/>
  <c r="A240" i="19" s="1"/>
  <c r="A242" i="19" a="1"/>
  <c r="A242" i="19" s="1"/>
  <c r="F227" i="19"/>
  <c r="Q227" i="19" s="1" a="1"/>
  <c r="Q227" i="19" s="1"/>
  <c r="A210" i="19" a="1"/>
  <c r="A210" i="19" s="1"/>
  <c r="U210" i="19" s="1"/>
  <c r="A193" i="19" a="1"/>
  <c r="A193" i="19" s="1"/>
  <c r="X193" i="19" s="1"/>
  <c r="A195" i="19" a="1"/>
  <c r="A195" i="19" s="1"/>
  <c r="Z195" i="19" s="1"/>
  <c r="F226" i="19"/>
  <c r="Q226" i="19" s="1" a="1"/>
  <c r="Q226" i="19" s="1"/>
  <c r="AB226" i="19" s="1"/>
  <c r="AA226" i="19" s="1"/>
  <c r="AP226" i="19" s="1"/>
  <c r="Q209" i="19" a="1"/>
  <c r="Q209" i="19" s="1"/>
  <c r="Q241" i="19" a="1"/>
  <c r="Q241" i="19" s="1"/>
  <c r="Q194" i="19" a="1"/>
  <c r="Q194" i="19" s="1"/>
  <c r="U193" i="19"/>
  <c r="A208" i="19" a="1"/>
  <c r="A208" i="19" s="1"/>
  <c r="U208" i="19" s="1"/>
  <c r="Q240" i="19" a="1"/>
  <c r="Q240" i="19" s="1"/>
  <c r="Q210" i="19" a="1"/>
  <c r="Q210" i="19" s="1"/>
  <c r="A194" i="19" a="1"/>
  <c r="A194" i="19" s="1"/>
  <c r="A214" i="19" a="1"/>
  <c r="A214" i="19" s="1"/>
  <c r="AA222" i="19"/>
  <c r="AP222" i="19" s="1"/>
  <c r="A215" i="19" a="1"/>
  <c r="A215" i="19" s="1"/>
  <c r="A216" i="19" a="1"/>
  <c r="A216" i="19" s="1"/>
  <c r="U216" i="19" s="1"/>
  <c r="J235" i="19"/>
  <c r="A249" i="19" a="1"/>
  <c r="A249" i="19" s="1"/>
  <c r="T249" i="19"/>
  <c r="AI249" i="19" s="1"/>
  <c r="Q249" i="19" a="1"/>
  <c r="Q249" i="19" s="1"/>
  <c r="Q215" i="19" a="1"/>
  <c r="Q215" i="19" s="1"/>
  <c r="A196" i="19" a="1"/>
  <c r="A196" i="19" s="1"/>
  <c r="Q213" i="19" a="1"/>
  <c r="Q213" i="19" s="1"/>
  <c r="A217" i="19" a="1"/>
  <c r="A217" i="19" s="1"/>
  <c r="U217" i="19" s="1"/>
  <c r="AJ217" i="19" s="1"/>
  <c r="A211" i="19" a="1"/>
  <c r="A211" i="19" s="1"/>
  <c r="A248" i="19" a="1"/>
  <c r="A248" i="19" s="1"/>
  <c r="Q196" i="19" a="1"/>
  <c r="Q196" i="19" s="1"/>
  <c r="A197" i="19" a="1"/>
  <c r="A197" i="19" s="1"/>
  <c r="Q248" i="19" a="1"/>
  <c r="Q248" i="19" s="1"/>
  <c r="Q217" i="19" a="1"/>
  <c r="Q217" i="19" s="1"/>
  <c r="Q214" i="19" a="1"/>
  <c r="Q214" i="19" s="1"/>
  <c r="A213" i="19" a="1"/>
  <c r="A213" i="19" s="1"/>
  <c r="H235" i="19"/>
  <c r="A234" i="19" a="1"/>
  <c r="A234" i="19" s="1"/>
  <c r="Q234" i="19" a="1"/>
  <c r="Q234" i="19" s="1"/>
  <c r="AB234" i="19" s="1"/>
  <c r="AQ234" i="19" s="1"/>
  <c r="I235" i="19"/>
  <c r="A233" i="19" a="1"/>
  <c r="A233" i="19" s="1"/>
  <c r="Q216" i="19" a="1"/>
  <c r="Q216" i="19" s="1"/>
  <c r="A212" i="19" a="1"/>
  <c r="A212" i="19" s="1"/>
  <c r="Q211" i="19" a="1"/>
  <c r="Q211" i="19" s="1"/>
  <c r="Q197" i="19" a="1"/>
  <c r="Q197" i="19" s="1"/>
  <c r="Q232" i="19" a="1"/>
  <c r="Q232" i="19" s="1"/>
  <c r="AB232" i="19" s="1"/>
  <c r="AQ232" i="19" s="1"/>
  <c r="Q212" i="19" a="1"/>
  <c r="Q212" i="19" s="1"/>
  <c r="K235" i="19"/>
  <c r="A230" i="19" a="1"/>
  <c r="A230" i="19" s="1"/>
  <c r="G235" i="19"/>
  <c r="Q230" i="19" a="1"/>
  <c r="Q230" i="19" s="1"/>
  <c r="AB230" i="19" s="1"/>
  <c r="AQ230" i="19" s="1"/>
  <c r="Q228" i="19" a="1"/>
  <c r="Q228" i="19" s="1"/>
  <c r="A232" i="19" a="1"/>
  <c r="A232" i="19" s="1"/>
  <c r="A229" i="19" a="1"/>
  <c r="A229" i="19" s="1"/>
  <c r="A228" i="19" a="1"/>
  <c r="A228" i="19" s="1"/>
  <c r="Q233" i="19" a="1"/>
  <c r="Q233" i="19" s="1"/>
  <c r="AB233" i="19" s="1"/>
  <c r="AQ233" i="19" s="1"/>
  <c r="A231" i="19" a="1"/>
  <c r="A231" i="19" s="1"/>
  <c r="Q231" i="19" a="1"/>
  <c r="Q231" i="19" s="1"/>
  <c r="AB231" i="19" s="1"/>
  <c r="AQ231" i="19" s="1"/>
  <c r="Q229" i="19" a="1"/>
  <c r="Q229" i="19" s="1"/>
  <c r="E235" i="19"/>
  <c r="L235" i="19"/>
  <c r="AP227" i="19"/>
  <c r="E369" i="19"/>
  <c r="V205" i="19"/>
  <c r="AM222" i="19"/>
  <c r="W222" i="19"/>
  <c r="X224" i="19"/>
  <c r="X227" i="19"/>
  <c r="AB228" i="19"/>
  <c r="AQ228" i="19" s="1"/>
  <c r="X228" i="19"/>
  <c r="AM228" i="19" s="1"/>
  <c r="W228" i="19"/>
  <c r="AL228" i="19" s="1"/>
  <c r="X223" i="19"/>
  <c r="AN222" i="19"/>
  <c r="AQ222" i="19"/>
  <c r="Z226" i="19"/>
  <c r="AB229" i="19"/>
  <c r="AQ229" i="19" s="1"/>
  <c r="Q247" i="19" a="1"/>
  <c r="Q247" i="19" s="1"/>
  <c r="Q246" i="19" a="1"/>
  <c r="Q246" i="19" s="1"/>
  <c r="Q198" i="19" a="1"/>
  <c r="Q198" i="19" s="1"/>
  <c r="A246" i="19" a="1"/>
  <c r="A246" i="19" s="1"/>
  <c r="A247" i="19" a="1"/>
  <c r="A247" i="19" s="1"/>
  <c r="A198" i="19" a="1"/>
  <c r="A198" i="19" s="1"/>
  <c r="L78" i="19"/>
  <c r="L100" i="19"/>
  <c r="L155" i="19" s="1"/>
  <c r="Z100" i="19"/>
  <c r="Z155" i="19" s="1"/>
  <c r="X100" i="19"/>
  <c r="X155" i="19" s="1"/>
  <c r="Y100" i="19"/>
  <c r="Y155" i="19" s="1"/>
  <c r="V100" i="19"/>
  <c r="V155" i="19" s="1"/>
  <c r="W100" i="19"/>
  <c r="W155" i="19" s="1"/>
  <c r="T100" i="19"/>
  <c r="T155" i="19" s="1"/>
  <c r="U100" i="19"/>
  <c r="U155" i="19" s="1"/>
  <c r="R100" i="19"/>
  <c r="R155" i="19" s="1"/>
  <c r="S100" i="19"/>
  <c r="S155" i="19" s="1"/>
  <c r="P100" i="19"/>
  <c r="P155" i="19" s="1"/>
  <c r="Q100" i="19"/>
  <c r="Q155" i="19" s="1"/>
  <c r="N100" i="19"/>
  <c r="N155" i="19" s="1"/>
  <c r="O100" i="19"/>
  <c r="O155" i="19" s="1"/>
  <c r="M100" i="19"/>
  <c r="M155" i="19" s="1"/>
  <c r="J100" i="19"/>
  <c r="J155" i="19" s="1"/>
  <c r="K100" i="19"/>
  <c r="K155" i="19" s="1"/>
  <c r="H100" i="19"/>
  <c r="H155" i="19" s="1"/>
  <c r="I100" i="19"/>
  <c r="I155" i="19" s="1"/>
  <c r="F100" i="19"/>
  <c r="F155" i="19" s="1"/>
  <c r="G100" i="19"/>
  <c r="G155" i="19" s="1"/>
  <c r="D100" i="19"/>
  <c r="D155" i="19" s="1"/>
  <c r="E100" i="19"/>
  <c r="E155" i="19" s="1"/>
  <c r="Z78" i="19"/>
  <c r="X78" i="19"/>
  <c r="Y78" i="19"/>
  <c r="V78" i="19"/>
  <c r="W78" i="19"/>
  <c r="T78" i="19"/>
  <c r="U78" i="19"/>
  <c r="R78" i="19"/>
  <c r="S78" i="19"/>
  <c r="P78" i="19"/>
  <c r="Q78" i="19"/>
  <c r="N78" i="19"/>
  <c r="O78" i="19"/>
  <c r="M78" i="19"/>
  <c r="J78" i="19"/>
  <c r="X205" i="19" s="1"/>
  <c r="K78" i="19"/>
  <c r="K305" i="19" s="1"/>
  <c r="H78" i="19"/>
  <c r="I78" i="19"/>
  <c r="F78" i="19"/>
  <c r="G78" i="19"/>
  <c r="G305" i="19" s="1"/>
  <c r="D78" i="19"/>
  <c r="E78" i="19"/>
  <c r="B197" i="19" l="1"/>
  <c r="AQ226" i="19"/>
  <c r="T195" i="19"/>
  <c r="B198" i="19"/>
  <c r="B202" i="19"/>
  <c r="E305" i="19"/>
  <c r="S191" i="19"/>
  <c r="E370" i="19" s="1"/>
  <c r="B196" i="19"/>
  <c r="H305" i="19"/>
  <c r="V191" i="19"/>
  <c r="H370" i="19" s="1"/>
  <c r="F235" i="19"/>
  <c r="Q235" i="19" s="1"/>
  <c r="B194" i="19"/>
  <c r="AB227" i="19"/>
  <c r="AQ227" i="19" s="1"/>
  <c r="Y227" i="19"/>
  <c r="AN227" i="19" s="1"/>
  <c r="AB191" i="19"/>
  <c r="AB225" i="19"/>
  <c r="AQ225" i="19" s="1"/>
  <c r="Y225" i="19"/>
  <c r="AA190" i="19"/>
  <c r="M305" i="19" s="1"/>
  <c r="Z197" i="19"/>
  <c r="A226" i="19" a="1"/>
  <c r="A226" i="19" s="1"/>
  <c r="T190" i="19"/>
  <c r="F369" i="19" s="1"/>
  <c r="X190" i="19"/>
  <c r="J305" i="19" s="1"/>
  <c r="A227" i="19" a="1"/>
  <c r="A227" i="19" s="1"/>
  <c r="Z196" i="19"/>
  <c r="I305" i="19"/>
  <c r="W191" i="19"/>
  <c r="I370" i="19" s="1"/>
  <c r="B193" i="19"/>
  <c r="S195" i="19"/>
  <c r="B195" i="19"/>
  <c r="W197" i="19"/>
  <c r="AA194" i="19"/>
  <c r="T198" i="19"/>
  <c r="W196" i="19"/>
  <c r="X194" i="19"/>
  <c r="U194" i="19"/>
  <c r="Z198" i="19"/>
  <c r="W198" i="19"/>
  <c r="AA195" i="19"/>
  <c r="V195" i="19"/>
  <c r="X195" i="19"/>
  <c r="U195" i="19"/>
  <c r="X198" i="19"/>
  <c r="R190" i="19"/>
  <c r="D305" i="19" s="1"/>
  <c r="Z190" i="19"/>
  <c r="H384" i="19"/>
  <c r="T217" i="19"/>
  <c r="AI217" i="19" s="1"/>
  <c r="Y205" i="19"/>
  <c r="AA205" i="19"/>
  <c r="S205" i="19"/>
  <c r="D121" i="19"/>
  <c r="W213" i="19"/>
  <c r="T213" i="19"/>
  <c r="Z213" i="19"/>
  <c r="Z211" i="19"/>
  <c r="X213" i="19"/>
  <c r="W205" i="19"/>
  <c r="AA228" i="19"/>
  <c r="L121" i="19"/>
  <c r="W223" i="19"/>
  <c r="AM223" i="19"/>
  <c r="W224" i="19"/>
  <c r="AM224" i="19"/>
  <c r="AL222" i="19"/>
  <c r="V222" i="19"/>
  <c r="R205" i="19"/>
  <c r="W227" i="19"/>
  <c r="AM227" i="19"/>
  <c r="V228" i="19"/>
  <c r="AA229" i="19"/>
  <c r="AQ190" i="19"/>
  <c r="AA233" i="19"/>
  <c r="AP233" i="19" s="1"/>
  <c r="AA234" i="19"/>
  <c r="AB205" i="19"/>
  <c r="AO226" i="19"/>
  <c r="Y226" i="19"/>
  <c r="AA230" i="19"/>
  <c r="AA232" i="19"/>
  <c r="AP232" i="19" s="1"/>
  <c r="AA231" i="19"/>
  <c r="Q244" i="19" a="1"/>
  <c r="Q244" i="19" s="1"/>
  <c r="Q245" i="19" a="1"/>
  <c r="Q245" i="19" s="1"/>
  <c r="A199" i="19" a="1"/>
  <c r="A199" i="19" s="1"/>
  <c r="A245" i="19" a="1"/>
  <c r="A245" i="19" s="1"/>
  <c r="A244" i="19" a="1"/>
  <c r="A244" i="19" s="1"/>
  <c r="L101" i="19"/>
  <c r="L79" i="19"/>
  <c r="Z205" i="19" s="1"/>
  <c r="F121" i="19"/>
  <c r="N121" i="19"/>
  <c r="P121" i="19"/>
  <c r="R121" i="19"/>
  <c r="T121" i="19"/>
  <c r="V121" i="19"/>
  <c r="X121" i="19"/>
  <c r="E121" i="19"/>
  <c r="K121" i="19"/>
  <c r="M121" i="19"/>
  <c r="O121" i="19"/>
  <c r="Q121" i="19"/>
  <c r="S121" i="19"/>
  <c r="U121" i="19"/>
  <c r="W121" i="19"/>
  <c r="Y121" i="19"/>
  <c r="Z121" i="19"/>
  <c r="H121" i="19"/>
  <c r="J121" i="19"/>
  <c r="I121" i="19"/>
  <c r="G121" i="19"/>
  <c r="Z101" i="19"/>
  <c r="X101" i="19"/>
  <c r="Y101" i="19"/>
  <c r="V101" i="19"/>
  <c r="W101" i="19"/>
  <c r="T101" i="19"/>
  <c r="U101" i="19"/>
  <c r="R101" i="19"/>
  <c r="S101" i="19"/>
  <c r="P101" i="19"/>
  <c r="Q101" i="19"/>
  <c r="N101" i="19"/>
  <c r="O101" i="19"/>
  <c r="M101" i="19"/>
  <c r="J101" i="19"/>
  <c r="K101" i="19"/>
  <c r="H101" i="19"/>
  <c r="I101" i="19"/>
  <c r="F101" i="19"/>
  <c r="G101" i="19"/>
  <c r="D101" i="19"/>
  <c r="E101" i="19"/>
  <c r="Z79" i="19"/>
  <c r="X79" i="19"/>
  <c r="Y79" i="19"/>
  <c r="V79" i="19"/>
  <c r="W79" i="19"/>
  <c r="T79" i="19"/>
  <c r="U79" i="19"/>
  <c r="R79" i="19"/>
  <c r="S79" i="19"/>
  <c r="P79" i="19"/>
  <c r="Q79" i="19"/>
  <c r="N79" i="19"/>
  <c r="O79" i="19"/>
  <c r="M79" i="19"/>
  <c r="AA191" i="19" s="1"/>
  <c r="M370" i="19" s="1"/>
  <c r="J79" i="19"/>
  <c r="K79" i="19"/>
  <c r="H79" i="19"/>
  <c r="I79" i="19"/>
  <c r="W192" i="19" s="1"/>
  <c r="I371" i="19" s="1"/>
  <c r="F79" i="19"/>
  <c r="G79" i="19"/>
  <c r="D79" i="19"/>
  <c r="E79" i="19"/>
  <c r="V192" i="19" l="1"/>
  <c r="H371" i="19" s="1"/>
  <c r="V206" i="19"/>
  <c r="H385" i="19" s="1"/>
  <c r="AN225" i="19"/>
  <c r="X225" i="19"/>
  <c r="B199" i="19"/>
  <c r="D253" i="19"/>
  <c r="D369" i="19"/>
  <c r="AE190" i="19"/>
  <c r="AB192" i="19"/>
  <c r="F305" i="19"/>
  <c r="T191" i="19"/>
  <c r="F370" i="19" s="1"/>
  <c r="X191" i="19"/>
  <c r="X206" i="19"/>
  <c r="J385" i="19" s="1"/>
  <c r="T205" i="19"/>
  <c r="F384" i="19" s="1"/>
  <c r="Y191" i="19"/>
  <c r="K370" i="19" s="1"/>
  <c r="R191" i="19"/>
  <c r="D370" i="19" s="1"/>
  <c r="Z191" i="19"/>
  <c r="L370" i="19" s="1"/>
  <c r="T199" i="19"/>
  <c r="X199" i="19"/>
  <c r="Z199" i="19"/>
  <c r="L305" i="19"/>
  <c r="E384" i="19"/>
  <c r="D384" i="19"/>
  <c r="D320" i="19"/>
  <c r="I122" i="19"/>
  <c r="K122" i="19"/>
  <c r="M122" i="19"/>
  <c r="N122" i="19"/>
  <c r="P122" i="19"/>
  <c r="R122" i="19"/>
  <c r="T122" i="19"/>
  <c r="V122" i="19"/>
  <c r="X122" i="19"/>
  <c r="L122" i="19"/>
  <c r="J122" i="19"/>
  <c r="O122" i="19"/>
  <c r="Q122" i="19"/>
  <c r="S122" i="19"/>
  <c r="U122" i="19"/>
  <c r="W122" i="19"/>
  <c r="Y122" i="19"/>
  <c r="Z122" i="19"/>
  <c r="E320" i="19"/>
  <c r="E122" i="19"/>
  <c r="G320" i="19"/>
  <c r="G122" i="19"/>
  <c r="F122" i="19"/>
  <c r="H320" i="19"/>
  <c r="H122" i="19"/>
  <c r="S206" i="19"/>
  <c r="E385" i="19" s="1"/>
  <c r="D122" i="19"/>
  <c r="AK191" i="19"/>
  <c r="W206" i="19"/>
  <c r="I385" i="19" s="1"/>
  <c r="U249" i="19"/>
  <c r="AP228" i="19"/>
  <c r="Z228" i="19"/>
  <c r="AA206" i="19"/>
  <c r="M385" i="19" s="1"/>
  <c r="R206" i="19"/>
  <c r="D385" i="19" s="1"/>
  <c r="AP229" i="19"/>
  <c r="Z229" i="19"/>
  <c r="AK222" i="19"/>
  <c r="U222" i="19"/>
  <c r="AK190" i="19"/>
  <c r="V223" i="19"/>
  <c r="AL223" i="19"/>
  <c r="AK228" i="19"/>
  <c r="U228" i="19"/>
  <c r="U244" i="19" s="1"/>
  <c r="V227" i="19"/>
  <c r="AL227" i="19"/>
  <c r="V224" i="19"/>
  <c r="AL224" i="19"/>
  <c r="V225" i="19"/>
  <c r="AO190" i="19"/>
  <c r="AQ205" i="19"/>
  <c r="AP190" i="19"/>
  <c r="AQ191" i="19"/>
  <c r="Z232" i="19"/>
  <c r="Y232" i="19" s="1"/>
  <c r="Z233" i="19"/>
  <c r="Y233" i="19" s="1"/>
  <c r="AP234" i="19"/>
  <c r="Z234" i="19"/>
  <c r="AB206" i="19"/>
  <c r="A243" i="19" a="1"/>
  <c r="A243" i="19" s="1"/>
  <c r="Q243" i="19" a="1"/>
  <c r="Q243" i="19" s="1"/>
  <c r="AN226" i="19"/>
  <c r="X226" i="19"/>
  <c r="G306" i="19"/>
  <c r="AP230" i="19"/>
  <c r="Z230" i="19"/>
  <c r="H306" i="19"/>
  <c r="E306" i="19"/>
  <c r="AP231" i="19"/>
  <c r="Z231" i="19"/>
  <c r="J162" i="19"/>
  <c r="K162" i="19" s="1"/>
  <c r="I253" i="19"/>
  <c r="Q200" i="19" a="1"/>
  <c r="Q200" i="19" s="1"/>
  <c r="A200" i="19" a="1"/>
  <c r="A200" i="19" s="1"/>
  <c r="B201" i="19" s="1"/>
  <c r="L80" i="19"/>
  <c r="Z206" i="19" s="1"/>
  <c r="L385" i="19" s="1"/>
  <c r="L102" i="19"/>
  <c r="Z102" i="19"/>
  <c r="X102" i="19"/>
  <c r="Y102" i="19"/>
  <c r="V102" i="19"/>
  <c r="W102" i="19"/>
  <c r="T102" i="19"/>
  <c r="U102" i="19"/>
  <c r="R102" i="19"/>
  <c r="S102" i="19"/>
  <c r="P102" i="19"/>
  <c r="Q102" i="19"/>
  <c r="N102" i="19"/>
  <c r="O102" i="19"/>
  <c r="M102" i="19"/>
  <c r="J102" i="19"/>
  <c r="K102" i="19"/>
  <c r="H102" i="19"/>
  <c r="I102" i="19"/>
  <c r="F102" i="19"/>
  <c r="G102" i="19"/>
  <c r="D102" i="19"/>
  <c r="E102" i="19"/>
  <c r="Z80" i="19"/>
  <c r="X80" i="19"/>
  <c r="Y80" i="19"/>
  <c r="V80" i="19"/>
  <c r="W80" i="19"/>
  <c r="T80" i="19"/>
  <c r="U80" i="19"/>
  <c r="R80" i="19"/>
  <c r="S80" i="19"/>
  <c r="P80" i="19"/>
  <c r="Q80" i="19"/>
  <c r="N80" i="19"/>
  <c r="O80" i="19"/>
  <c r="M80" i="19"/>
  <c r="AA192" i="19" s="1"/>
  <c r="M371" i="19" s="1"/>
  <c r="J80" i="19"/>
  <c r="K80" i="19"/>
  <c r="H80" i="19"/>
  <c r="I80" i="19"/>
  <c r="W193" i="19" s="1"/>
  <c r="F80" i="19"/>
  <c r="G80" i="19"/>
  <c r="D80" i="19"/>
  <c r="E80" i="19"/>
  <c r="V193" i="19" l="1"/>
  <c r="AJ192" i="19" s="1"/>
  <c r="S192" i="19"/>
  <c r="E371" i="19" s="1"/>
  <c r="S193" i="19"/>
  <c r="V207" i="19"/>
  <c r="H386" i="19" s="1"/>
  <c r="AM225" i="19"/>
  <c r="W225" i="19"/>
  <c r="AL225" i="19" s="1"/>
  <c r="AM190" i="19"/>
  <c r="F306" i="19"/>
  <c r="F320" i="19"/>
  <c r="AB193" i="19"/>
  <c r="T192" i="19"/>
  <c r="F371" i="19" s="1"/>
  <c r="X192" i="19"/>
  <c r="J370" i="19"/>
  <c r="AL190" i="19"/>
  <c r="X207" i="19"/>
  <c r="J386" i="19" s="1"/>
  <c r="T206" i="19"/>
  <c r="F385" i="19" s="1"/>
  <c r="B200" i="19"/>
  <c r="Y192" i="19"/>
  <c r="K371" i="19" s="1"/>
  <c r="D306" i="19"/>
  <c r="R192" i="19"/>
  <c r="D371" i="19" s="1"/>
  <c r="Z192" i="19"/>
  <c r="L371" i="19" s="1"/>
  <c r="D321" i="19"/>
  <c r="Z200" i="19"/>
  <c r="X200" i="19"/>
  <c r="V200" i="19"/>
  <c r="T200" i="19"/>
  <c r="S200" i="19"/>
  <c r="AE191" i="19"/>
  <c r="G307" i="19"/>
  <c r="Y206" i="19"/>
  <c r="K385" i="19" s="1"/>
  <c r="AB207" i="19"/>
  <c r="S207" i="19"/>
  <c r="E386" i="19" s="1"/>
  <c r="AO228" i="19"/>
  <c r="Y228" i="19"/>
  <c r="AN228" i="19" s="1"/>
  <c r="W207" i="19"/>
  <c r="I386" i="19" s="1"/>
  <c r="AO232" i="19"/>
  <c r="D203" i="19"/>
  <c r="AJ244" i="19"/>
  <c r="H253" i="19"/>
  <c r="AJ249" i="19"/>
  <c r="AN233" i="19"/>
  <c r="X233" i="19"/>
  <c r="W233" i="19" s="1"/>
  <c r="AL192" i="19"/>
  <c r="X208" i="19"/>
  <c r="AA207" i="19"/>
  <c r="M386" i="19" s="1"/>
  <c r="AO233" i="19"/>
  <c r="R207" i="19"/>
  <c r="D386" i="19" s="1"/>
  <c r="U225" i="19"/>
  <c r="AK225" i="19"/>
  <c r="U227" i="19"/>
  <c r="AK227" i="19"/>
  <c r="AJ190" i="19"/>
  <c r="U223" i="19"/>
  <c r="AK223" i="19"/>
  <c r="AJ222" i="19"/>
  <c r="T222" i="19"/>
  <c r="AO229" i="19"/>
  <c r="Y229" i="19"/>
  <c r="AJ191" i="19"/>
  <c r="U224" i="19"/>
  <c r="AK224" i="19"/>
  <c r="AJ228" i="19"/>
  <c r="T228" i="19"/>
  <c r="T244" i="19" s="1"/>
  <c r="AI244" i="19" s="1"/>
  <c r="AO191" i="19"/>
  <c r="AN190" i="19"/>
  <c r="AP191" i="19"/>
  <c r="AQ192" i="19"/>
  <c r="AQ206" i="19"/>
  <c r="AO234" i="19"/>
  <c r="Y234" i="19"/>
  <c r="H321" i="19"/>
  <c r="E321" i="19"/>
  <c r="G321" i="19"/>
  <c r="AO230" i="19"/>
  <c r="Y230" i="19"/>
  <c r="H307" i="19"/>
  <c r="W226" i="19"/>
  <c r="AM226" i="19"/>
  <c r="Y231" i="19"/>
  <c r="AO231" i="19"/>
  <c r="J163" i="19"/>
  <c r="K163" i="19" s="1"/>
  <c r="X232" i="19"/>
  <c r="AN232" i="19"/>
  <c r="Q201" i="19" a="1"/>
  <c r="Q201" i="19" s="1"/>
  <c r="L103" i="19"/>
  <c r="L81" i="19"/>
  <c r="Z207" i="19" s="1"/>
  <c r="L386" i="19" s="1"/>
  <c r="Z103" i="19"/>
  <c r="X103" i="19"/>
  <c r="Y103" i="19"/>
  <c r="V103" i="19"/>
  <c r="W103" i="19"/>
  <c r="T103" i="19"/>
  <c r="U103" i="19"/>
  <c r="R103" i="19"/>
  <c r="S103" i="19"/>
  <c r="P103" i="19"/>
  <c r="Q103" i="19"/>
  <c r="N103" i="19"/>
  <c r="O103" i="19"/>
  <c r="M103" i="19"/>
  <c r="J103" i="19"/>
  <c r="K103" i="19"/>
  <c r="H103" i="19"/>
  <c r="I103" i="19"/>
  <c r="F103" i="19"/>
  <c r="G103" i="19"/>
  <c r="G322" i="19" s="1"/>
  <c r="D103" i="19"/>
  <c r="E103" i="19"/>
  <c r="Z81" i="19"/>
  <c r="X81" i="19"/>
  <c r="Y81" i="19"/>
  <c r="V81" i="19"/>
  <c r="W81" i="19"/>
  <c r="T81" i="19"/>
  <c r="U81" i="19"/>
  <c r="R81" i="19"/>
  <c r="S81" i="19"/>
  <c r="P81" i="19"/>
  <c r="Q81" i="19"/>
  <c r="N81" i="19"/>
  <c r="O81" i="19"/>
  <c r="M81" i="19"/>
  <c r="AA193" i="19" s="1"/>
  <c r="J81" i="19"/>
  <c r="K81" i="19"/>
  <c r="H81" i="19"/>
  <c r="V208" i="19" s="1"/>
  <c r="I81" i="19"/>
  <c r="W194" i="19" s="1"/>
  <c r="F81" i="19"/>
  <c r="G81" i="19"/>
  <c r="D81" i="19"/>
  <c r="E81" i="19"/>
  <c r="S194" i="19" s="1"/>
  <c r="H322" i="19" l="1"/>
  <c r="E307" i="19"/>
  <c r="AK192" i="19"/>
  <c r="T207" i="19"/>
  <c r="F386" i="19" s="1"/>
  <c r="T194" i="19"/>
  <c r="AI194" i="19" s="1"/>
  <c r="V194" i="19"/>
  <c r="F307" i="19"/>
  <c r="F321" i="19"/>
  <c r="AB194" i="19"/>
  <c r="J371" i="19"/>
  <c r="AL191" i="19"/>
  <c r="T193" i="19"/>
  <c r="AM191" i="19"/>
  <c r="Y193" i="19"/>
  <c r="Z193" i="19"/>
  <c r="R193" i="19"/>
  <c r="D372" i="19" s="1"/>
  <c r="D307" i="19"/>
  <c r="AQ207" i="19"/>
  <c r="D322" i="19"/>
  <c r="E322" i="19"/>
  <c r="AA208" i="19"/>
  <c r="S208" i="19"/>
  <c r="AL233" i="19"/>
  <c r="V233" i="19"/>
  <c r="T209" i="19"/>
  <c r="AM233" i="19"/>
  <c r="W208" i="19"/>
  <c r="AK193" i="19"/>
  <c r="AE192" i="19"/>
  <c r="AL193" i="19"/>
  <c r="Z208" i="19"/>
  <c r="R208" i="19"/>
  <c r="D387" i="19" s="1"/>
  <c r="AN234" i="19"/>
  <c r="X234" i="19"/>
  <c r="AI191" i="19"/>
  <c r="T224" i="19"/>
  <c r="AJ224" i="19"/>
  <c r="Y207" i="19"/>
  <c r="K386" i="19" s="1"/>
  <c r="AI222" i="19"/>
  <c r="S222" i="19"/>
  <c r="T227" i="19"/>
  <c r="T243" i="19" s="1"/>
  <c r="AI243" i="19" s="1"/>
  <c r="AJ227" i="19"/>
  <c r="AI228" i="19"/>
  <c r="S228" i="19"/>
  <c r="S244" i="19" s="1"/>
  <c r="AO192" i="19"/>
  <c r="AN191" i="19"/>
  <c r="AN229" i="19"/>
  <c r="X229" i="19"/>
  <c r="G253" i="19"/>
  <c r="AI190" i="19"/>
  <c r="T223" i="19"/>
  <c r="AJ223" i="19"/>
  <c r="AI192" i="19"/>
  <c r="T225" i="19"/>
  <c r="T241" i="19" s="1"/>
  <c r="AI241" i="19" s="1"/>
  <c r="AJ225" i="19"/>
  <c r="AP192" i="19"/>
  <c r="AQ193" i="19"/>
  <c r="AB208" i="19"/>
  <c r="V226" i="19"/>
  <c r="AL226" i="19"/>
  <c r="AN230" i="19"/>
  <c r="X230" i="19"/>
  <c r="X231" i="19"/>
  <c r="AL198" i="19" s="1"/>
  <c r="AN231" i="19"/>
  <c r="W232" i="19"/>
  <c r="AM232" i="19"/>
  <c r="N203" i="19"/>
  <c r="M203" i="19"/>
  <c r="L203" i="19"/>
  <c r="K203" i="19"/>
  <c r="J203" i="19"/>
  <c r="I203" i="19"/>
  <c r="H203" i="19"/>
  <c r="G203" i="19"/>
  <c r="F203" i="19"/>
  <c r="E203" i="19"/>
  <c r="Q202" i="19" a="1"/>
  <c r="Q202" i="19" s="1"/>
  <c r="L82" i="19"/>
  <c r="L104" i="19"/>
  <c r="Z104" i="19"/>
  <c r="X104" i="19"/>
  <c r="Y104" i="19"/>
  <c r="V104" i="19"/>
  <c r="W104" i="19"/>
  <c r="T104" i="19"/>
  <c r="U104" i="19"/>
  <c r="R104" i="19"/>
  <c r="S104" i="19"/>
  <c r="P104" i="19"/>
  <c r="Q104" i="19"/>
  <c r="N104" i="19"/>
  <c r="O104" i="19"/>
  <c r="M104" i="19"/>
  <c r="J104" i="19"/>
  <c r="K104" i="19"/>
  <c r="H104" i="19"/>
  <c r="I104" i="19"/>
  <c r="F104" i="19"/>
  <c r="G104" i="19"/>
  <c r="D104" i="19"/>
  <c r="E104" i="19"/>
  <c r="Z82" i="19"/>
  <c r="X82" i="19"/>
  <c r="Y82" i="19"/>
  <c r="V82" i="19"/>
  <c r="W82" i="19"/>
  <c r="T82" i="19"/>
  <c r="U82" i="19"/>
  <c r="R82" i="19"/>
  <c r="S82" i="19"/>
  <c r="P82" i="19"/>
  <c r="Q82" i="19"/>
  <c r="N82" i="19"/>
  <c r="O82" i="19"/>
  <c r="M82" i="19"/>
  <c r="AA209" i="19" s="1"/>
  <c r="J82" i="19"/>
  <c r="X209" i="19" s="1"/>
  <c r="K82" i="19"/>
  <c r="H82" i="19"/>
  <c r="V209" i="19" s="1"/>
  <c r="I82" i="19"/>
  <c r="W195" i="19" s="1"/>
  <c r="F82" i="19"/>
  <c r="T208" i="19" s="1"/>
  <c r="G82" i="19"/>
  <c r="D82" i="19"/>
  <c r="E82" i="19"/>
  <c r="F322" i="19" l="1"/>
  <c r="Y195" i="19"/>
  <c r="AB195" i="19"/>
  <c r="AB202" i="19"/>
  <c r="AM192" i="19"/>
  <c r="Y194" i="19"/>
  <c r="R194" i="19"/>
  <c r="D373" i="19" s="1"/>
  <c r="Z194" i="19"/>
  <c r="Z202" i="19"/>
  <c r="AA202" i="19"/>
  <c r="X202" i="19"/>
  <c r="Y202" i="19"/>
  <c r="V202" i="19"/>
  <c r="T202" i="19"/>
  <c r="U202" i="19"/>
  <c r="R202" i="19"/>
  <c r="D381" i="19" s="1"/>
  <c r="S202" i="19"/>
  <c r="R209" i="19"/>
  <c r="D388" i="19" s="1"/>
  <c r="AK233" i="19"/>
  <c r="U233" i="19"/>
  <c r="AH208" i="19"/>
  <c r="T210" i="19"/>
  <c r="AL197" i="19"/>
  <c r="W209" i="19"/>
  <c r="AE193" i="19"/>
  <c r="AH244" i="19"/>
  <c r="AJ193" i="19"/>
  <c r="V210" i="19"/>
  <c r="S209" i="19"/>
  <c r="AL194" i="19"/>
  <c r="AM229" i="19"/>
  <c r="W229" i="19"/>
  <c r="AO193" i="19"/>
  <c r="AN192" i="19"/>
  <c r="Y208" i="19"/>
  <c r="AH192" i="19"/>
  <c r="S225" i="19"/>
  <c r="S241" i="19" s="1"/>
  <c r="AH241" i="19" s="1"/>
  <c r="AI225" i="19"/>
  <c r="AH190" i="19"/>
  <c r="S223" i="19"/>
  <c r="AG190" i="19" s="1"/>
  <c r="AI223" i="19"/>
  <c r="AH228" i="19"/>
  <c r="R228" i="19"/>
  <c r="S227" i="19"/>
  <c r="S243" i="19" s="1"/>
  <c r="AH243" i="19" s="1"/>
  <c r="AI227" i="19"/>
  <c r="AH222" i="19"/>
  <c r="E259" i="19" s="1"/>
  <c r="F259" i="19" s="1"/>
  <c r="G259" i="19" s="1"/>
  <c r="F253" i="19"/>
  <c r="AH191" i="19"/>
  <c r="S224" i="19"/>
  <c r="AI224" i="19"/>
  <c r="AM234" i="19"/>
  <c r="W234" i="19"/>
  <c r="AP193" i="19"/>
  <c r="AQ194" i="19"/>
  <c r="AQ208" i="19"/>
  <c r="AB209" i="19"/>
  <c r="AM230" i="19"/>
  <c r="W230" i="19"/>
  <c r="U226" i="19"/>
  <c r="AK226" i="19"/>
  <c r="W231" i="19"/>
  <c r="AM231" i="19"/>
  <c r="V232" i="19"/>
  <c r="AL232" i="19"/>
  <c r="Q203" i="19"/>
  <c r="L105" i="19"/>
  <c r="L83" i="19"/>
  <c r="Z105" i="19"/>
  <c r="X105" i="19"/>
  <c r="Y105" i="19"/>
  <c r="V105" i="19"/>
  <c r="W105" i="19"/>
  <c r="T105" i="19"/>
  <c r="U105" i="19"/>
  <c r="R105" i="19"/>
  <c r="S105" i="19"/>
  <c r="P105" i="19"/>
  <c r="Q105" i="19"/>
  <c r="N105" i="19"/>
  <c r="O105" i="19"/>
  <c r="M105" i="19"/>
  <c r="J105" i="19"/>
  <c r="K105" i="19"/>
  <c r="H105" i="19"/>
  <c r="I105" i="19"/>
  <c r="F105" i="19"/>
  <c r="G105" i="19"/>
  <c r="D105" i="19"/>
  <c r="E105" i="19"/>
  <c r="Z83" i="19"/>
  <c r="X83" i="19"/>
  <c r="Y83" i="19"/>
  <c r="V83" i="19"/>
  <c r="W83" i="19"/>
  <c r="T83" i="19"/>
  <c r="U83" i="19"/>
  <c r="R83" i="19"/>
  <c r="S83" i="19"/>
  <c r="P83" i="19"/>
  <c r="Q83" i="19"/>
  <c r="N83" i="19"/>
  <c r="O83" i="19"/>
  <c r="M83" i="19"/>
  <c r="AA196" i="19" s="1"/>
  <c r="J83" i="19"/>
  <c r="K83" i="19"/>
  <c r="H83" i="19"/>
  <c r="I83" i="19"/>
  <c r="F83" i="19"/>
  <c r="G83" i="19"/>
  <c r="D83" i="19"/>
  <c r="A79" i="19" s="1"/>
  <c r="E83" i="19"/>
  <c r="S196" i="19" l="1"/>
  <c r="X210" i="19"/>
  <c r="X196" i="19"/>
  <c r="AL195" i="19" s="1"/>
  <c r="D336" i="19"/>
  <c r="AB196" i="19"/>
  <c r="Z209" i="19"/>
  <c r="U196" i="19"/>
  <c r="AI195" i="19" s="1"/>
  <c r="AM193" i="19"/>
  <c r="R195" i="19"/>
  <c r="D374" i="19" s="1"/>
  <c r="H259" i="19"/>
  <c r="F336" i="19"/>
  <c r="E336" i="19"/>
  <c r="AT190" i="19"/>
  <c r="D125" i="19"/>
  <c r="E123" i="19"/>
  <c r="G143" i="19" a="1"/>
  <c r="G143" i="19" s="1"/>
  <c r="G123" i="19"/>
  <c r="I143" i="19" a="1"/>
  <c r="I143" i="19" s="1"/>
  <c r="I123" i="19"/>
  <c r="Y209" i="19"/>
  <c r="K123" i="19"/>
  <c r="M143" i="19" a="1"/>
  <c r="M143" i="19" s="1"/>
  <c r="M123" i="19"/>
  <c r="AB210" i="19"/>
  <c r="AQ210" i="19" s="1"/>
  <c r="N123" i="19"/>
  <c r="P143" i="19" a="1"/>
  <c r="P143" i="19" s="1"/>
  <c r="P123" i="19"/>
  <c r="R143" i="19" a="1"/>
  <c r="R143" i="19" s="1"/>
  <c r="R123" i="19"/>
  <c r="T143" i="19" a="1"/>
  <c r="T143" i="19" s="1"/>
  <c r="T123" i="19"/>
  <c r="V143" i="19" a="1"/>
  <c r="V143" i="19" s="1"/>
  <c r="V123" i="19"/>
  <c r="X143" i="19" a="1"/>
  <c r="X143" i="19" s="1"/>
  <c r="X123" i="19"/>
  <c r="L143" i="19" a="1"/>
  <c r="L143" i="19" s="1"/>
  <c r="L123" i="19"/>
  <c r="F143" i="19" a="1"/>
  <c r="F143" i="19" s="1"/>
  <c r="F123" i="19"/>
  <c r="H123" i="19"/>
  <c r="J143" i="19" a="1"/>
  <c r="J143" i="19" s="1"/>
  <c r="J123" i="19"/>
  <c r="O143" i="19" a="1"/>
  <c r="O143" i="19" s="1"/>
  <c r="O123" i="19"/>
  <c r="Q143" i="19" a="1"/>
  <c r="Q143" i="19" s="1"/>
  <c r="Q123" i="19"/>
  <c r="S143" i="19" a="1"/>
  <c r="S143" i="19" s="1"/>
  <c r="S123" i="19"/>
  <c r="U143" i="19" a="1"/>
  <c r="U143" i="19" s="1"/>
  <c r="U123" i="19"/>
  <c r="W143" i="19" a="1"/>
  <c r="W143" i="19" s="1"/>
  <c r="W123" i="19"/>
  <c r="Y143" i="19" a="1"/>
  <c r="Y143" i="19" s="1"/>
  <c r="Y123" i="19"/>
  <c r="Z143" i="19" a="1"/>
  <c r="Z143" i="19" s="1"/>
  <c r="Z123" i="19"/>
  <c r="N143" i="19" a="1"/>
  <c r="N143" i="19" s="1"/>
  <c r="K143" i="19" a="1"/>
  <c r="K143" i="19" s="1"/>
  <c r="H143" i="19" a="1"/>
  <c r="H143" i="19" s="1"/>
  <c r="E143" i="19" a="1"/>
  <c r="E143" i="19" s="1"/>
  <c r="D123" i="19"/>
  <c r="AA210" i="19"/>
  <c r="AS190" i="19"/>
  <c r="AO195" i="19"/>
  <c r="AG208" i="19"/>
  <c r="AJ233" i="19"/>
  <c r="T233" i="19"/>
  <c r="AK194" i="19"/>
  <c r="AH194" i="19"/>
  <c r="AN194" i="19"/>
  <c r="AG228" i="19"/>
  <c r="AT196" i="19" s="1"/>
  <c r="R244" i="19"/>
  <c r="W210" i="19"/>
  <c r="Y210" i="19"/>
  <c r="AE194" i="19"/>
  <c r="AK195" i="19"/>
  <c r="AJ194" i="19"/>
  <c r="X211" i="19"/>
  <c r="AI193" i="19"/>
  <c r="U242" i="19"/>
  <c r="R210" i="19"/>
  <c r="D389" i="19" s="1"/>
  <c r="AH224" i="19"/>
  <c r="R224" i="19"/>
  <c r="AG191" i="19"/>
  <c r="AL229" i="19"/>
  <c r="V229" i="19"/>
  <c r="AG194" i="19"/>
  <c r="AO194" i="19"/>
  <c r="AN193" i="19"/>
  <c r="AL234" i="19"/>
  <c r="V234" i="19"/>
  <c r="E253" i="19"/>
  <c r="R227" i="19"/>
  <c r="AH227" i="19"/>
  <c r="R223" i="19"/>
  <c r="AH223" i="19"/>
  <c r="R225" i="19"/>
  <c r="AH225" i="19"/>
  <c r="AG192" i="19"/>
  <c r="AJ202" i="19"/>
  <c r="AN202" i="19"/>
  <c r="AP202" i="19"/>
  <c r="AI202" i="19"/>
  <c r="AK202" i="19"/>
  <c r="AM202" i="19"/>
  <c r="AO202" i="19"/>
  <c r="AQ202" i="19"/>
  <c r="AM194" i="19"/>
  <c r="AN195" i="19"/>
  <c r="AP194" i="19"/>
  <c r="AQ195" i="19"/>
  <c r="AQ209" i="19"/>
  <c r="AL230" i="19"/>
  <c r="V230" i="19"/>
  <c r="T226" i="19"/>
  <c r="AJ226" i="19"/>
  <c r="AL231" i="19"/>
  <c r="V231" i="19"/>
  <c r="U232" i="19"/>
  <c r="AK232" i="19"/>
  <c r="AE195" i="19"/>
  <c r="L84" i="19"/>
  <c r="Z210" i="19" s="1"/>
  <c r="L106" i="19"/>
  <c r="L124" i="19" s="1"/>
  <c r="Z106" i="19"/>
  <c r="Z124" i="19" s="1"/>
  <c r="X106" i="19"/>
  <c r="X124" i="19" s="1"/>
  <c r="Y106" i="19"/>
  <c r="Y124" i="19" s="1"/>
  <c r="V106" i="19"/>
  <c r="V124" i="19" s="1"/>
  <c r="W106" i="19"/>
  <c r="W124" i="19" s="1"/>
  <c r="T106" i="19"/>
  <c r="T124" i="19" s="1"/>
  <c r="U106" i="19"/>
  <c r="U124" i="19" s="1"/>
  <c r="R106" i="19"/>
  <c r="R124" i="19" s="1"/>
  <c r="S106" i="19"/>
  <c r="S124" i="19" s="1"/>
  <c r="P106" i="19"/>
  <c r="P124" i="19" s="1"/>
  <c r="Q106" i="19"/>
  <c r="Q124" i="19" s="1"/>
  <c r="N106" i="19"/>
  <c r="N124" i="19" s="1"/>
  <c r="O106" i="19"/>
  <c r="O124" i="19" s="1"/>
  <c r="M106" i="19"/>
  <c r="M124" i="19" s="1"/>
  <c r="J106" i="19"/>
  <c r="J124" i="19" s="1"/>
  <c r="K106" i="19"/>
  <c r="K124" i="19" s="1"/>
  <c r="H106" i="19"/>
  <c r="I106" i="19"/>
  <c r="I124" i="19" s="1"/>
  <c r="F106" i="19"/>
  <c r="G106" i="19"/>
  <c r="D106" i="19"/>
  <c r="E106" i="19"/>
  <c r="E124" i="19" s="1"/>
  <c r="Z84" i="19"/>
  <c r="X84" i="19"/>
  <c r="Y84" i="19"/>
  <c r="V84" i="19"/>
  <c r="W84" i="19"/>
  <c r="T84" i="19"/>
  <c r="U84" i="19"/>
  <c r="R84" i="19"/>
  <c r="S84" i="19"/>
  <c r="P84" i="19"/>
  <c r="Q84" i="19"/>
  <c r="N84" i="19"/>
  <c r="O84" i="19"/>
  <c r="M84" i="19"/>
  <c r="AA197" i="19" s="1"/>
  <c r="J84" i="19"/>
  <c r="K84" i="19"/>
  <c r="H84" i="19"/>
  <c r="I84" i="19"/>
  <c r="F84" i="19"/>
  <c r="G84" i="19"/>
  <c r="D84" i="19"/>
  <c r="E84" i="19"/>
  <c r="S211" i="19" s="1"/>
  <c r="Y196" i="19" l="1"/>
  <c r="AN196" i="19" s="1"/>
  <c r="D126" i="19"/>
  <c r="A99" i="19"/>
  <c r="X197" i="19"/>
  <c r="AL196" i="19" s="1"/>
  <c r="AB197" i="19"/>
  <c r="S210" i="19"/>
  <c r="S197" i="19"/>
  <c r="U197" i="19"/>
  <c r="T211" i="19"/>
  <c r="T196" i="19"/>
  <c r="V196" i="19"/>
  <c r="AU190" i="19"/>
  <c r="AG227" i="19"/>
  <c r="R243" i="19"/>
  <c r="AG243" i="19" s="1"/>
  <c r="D280" i="19" s="1"/>
  <c r="E280" i="19" s="1"/>
  <c r="F280" i="19" s="1"/>
  <c r="R196" i="19"/>
  <c r="D375" i="19" s="1"/>
  <c r="I259" i="19"/>
  <c r="G336" i="19"/>
  <c r="AS192" i="19"/>
  <c r="AS191" i="19"/>
  <c r="AG210" i="19"/>
  <c r="D325" i="19"/>
  <c r="E144" i="19" a="1"/>
  <c r="E144" i="19" s="1"/>
  <c r="G144" i="19" a="1"/>
  <c r="G144" i="19" s="1"/>
  <c r="I144" i="19" a="1"/>
  <c r="I144" i="19" s="1"/>
  <c r="Y211" i="19"/>
  <c r="M144" i="19" a="1"/>
  <c r="M144" i="19" s="1"/>
  <c r="N125" i="19"/>
  <c r="P144" i="19" a="1"/>
  <c r="P144" i="19" s="1"/>
  <c r="R125" i="19"/>
  <c r="T144" i="19" a="1"/>
  <c r="T144" i="19" s="1"/>
  <c r="V125" i="19"/>
  <c r="X144" i="19" a="1"/>
  <c r="X144" i="19" s="1"/>
  <c r="F144" i="19" a="1"/>
  <c r="F144" i="19" s="1"/>
  <c r="H144" i="19" a="1"/>
  <c r="H144" i="19" s="1"/>
  <c r="J144" i="19" a="1"/>
  <c r="J144" i="19" s="1"/>
  <c r="O125" i="19"/>
  <c r="Q144" i="19" a="1"/>
  <c r="Q144" i="19" s="1"/>
  <c r="S125" i="19"/>
  <c r="U144" i="19" a="1"/>
  <c r="U144" i="19" s="1"/>
  <c r="W125" i="19"/>
  <c r="Y144" i="19" a="1"/>
  <c r="Y144" i="19" s="1"/>
  <c r="Z125" i="19"/>
  <c r="L125" i="19"/>
  <c r="G124" i="19"/>
  <c r="F124" i="19"/>
  <c r="H124" i="19"/>
  <c r="N144" i="19" a="1"/>
  <c r="N144" i="19" s="1"/>
  <c r="V144" i="19" a="1"/>
  <c r="V144" i="19" s="1"/>
  <c r="Z144" i="19" a="1"/>
  <c r="Z144" i="19" s="1"/>
  <c r="K144" i="19" a="1"/>
  <c r="K144" i="19" s="1"/>
  <c r="W144" i="19" a="1"/>
  <c r="W144" i="19" s="1"/>
  <c r="R144" i="19" a="1"/>
  <c r="R144" i="19" s="1"/>
  <c r="S144" i="19" a="1"/>
  <c r="S144" i="19" s="1"/>
  <c r="O144" i="19" a="1"/>
  <c r="O144" i="19" s="1"/>
  <c r="L144" i="19" a="1"/>
  <c r="L144" i="19" s="1"/>
  <c r="R211" i="19"/>
  <c r="D390" i="19" s="1"/>
  <c r="D124" i="19"/>
  <c r="G125" i="19"/>
  <c r="U211" i="19"/>
  <c r="AS194" i="19"/>
  <c r="AG195" i="19"/>
  <c r="AI233" i="19"/>
  <c r="S233" i="19"/>
  <c r="S249" i="19" s="1"/>
  <c r="AG225" i="19"/>
  <c r="AT193" i="19" s="1"/>
  <c r="R241" i="19"/>
  <c r="AG241" i="19" s="1"/>
  <c r="D278" i="19" s="1"/>
  <c r="D265" i="19"/>
  <c r="E265" i="19" s="1"/>
  <c r="F265" i="19" s="1"/>
  <c r="G265" i="19" s="1"/>
  <c r="H265" i="19" s="1"/>
  <c r="I265" i="19" s="1"/>
  <c r="J265" i="19" s="1"/>
  <c r="K265" i="19" s="1"/>
  <c r="L265" i="19" s="1"/>
  <c r="M265" i="19" s="1"/>
  <c r="N265" i="19" s="1"/>
  <c r="O265" i="19" s="1"/>
  <c r="P265" i="19" s="1"/>
  <c r="Q265" i="19" s="1"/>
  <c r="R265" i="19" s="1"/>
  <c r="S265" i="19" s="1"/>
  <c r="T265" i="19" s="1"/>
  <c r="U265" i="19" s="1"/>
  <c r="V265" i="19" s="1"/>
  <c r="W265" i="19" s="1"/>
  <c r="X265" i="19" s="1"/>
  <c r="Y265" i="19" s="1"/>
  <c r="Z265" i="19" s="1"/>
  <c r="AG244" i="19"/>
  <c r="D281" i="19" s="1"/>
  <c r="E281" i="19" s="1"/>
  <c r="F281" i="19" s="1"/>
  <c r="G281" i="19" s="1"/>
  <c r="V244" i="19"/>
  <c r="W244" i="19"/>
  <c r="AL244" i="19" s="1"/>
  <c r="Y244" i="19"/>
  <c r="AN244" i="19" s="1"/>
  <c r="X244" i="19"/>
  <c r="AM244" i="19" s="1"/>
  <c r="Z244" i="19"/>
  <c r="AO244" i="19" s="1"/>
  <c r="H125" i="19"/>
  <c r="AH193" i="19"/>
  <c r="T242" i="19"/>
  <c r="AK229" i="19"/>
  <c r="U229" i="19"/>
  <c r="U245" i="19" s="1"/>
  <c r="AJ245" i="19" s="1"/>
  <c r="AG223" i="19"/>
  <c r="D255" i="19"/>
  <c r="E255" i="19" s="1"/>
  <c r="F255" i="19" s="1"/>
  <c r="G255" i="19" s="1"/>
  <c r="H255" i="19" s="1"/>
  <c r="I255" i="19" s="1"/>
  <c r="AK234" i="19"/>
  <c r="U234" i="19"/>
  <c r="AG224" i="19"/>
  <c r="AT192" i="19" s="1"/>
  <c r="AI209" i="19"/>
  <c r="AJ242" i="19"/>
  <c r="AP195" i="19"/>
  <c r="AQ196" i="19"/>
  <c r="S226" i="19"/>
  <c r="S242" i="19" s="1"/>
  <c r="AI226" i="19"/>
  <c r="AK230" i="19"/>
  <c r="U230" i="19"/>
  <c r="U246" i="19" s="1"/>
  <c r="AJ246" i="19" s="1"/>
  <c r="AK231" i="19"/>
  <c r="U231" i="19"/>
  <c r="T232" i="19"/>
  <c r="AJ232" i="19"/>
  <c r="K125" i="19"/>
  <c r="Y125" i="19"/>
  <c r="U125" i="19"/>
  <c r="Q125" i="19"/>
  <c r="M125" i="19"/>
  <c r="I125" i="19"/>
  <c r="E125" i="19"/>
  <c r="X125" i="19"/>
  <c r="T125" i="19"/>
  <c r="P125" i="19"/>
  <c r="J125" i="19"/>
  <c r="F125" i="19"/>
  <c r="L107" i="19"/>
  <c r="L85" i="19"/>
  <c r="L145" i="19" s="1" a="1"/>
  <c r="L145" i="19" s="1"/>
  <c r="L126" i="19"/>
  <c r="Z107" i="19"/>
  <c r="Z126" i="19"/>
  <c r="X107" i="19"/>
  <c r="X126" i="19" s="1"/>
  <c r="Y107" i="19"/>
  <c r="V107" i="19"/>
  <c r="W107" i="19"/>
  <c r="W126" i="19" s="1"/>
  <c r="T107" i="19"/>
  <c r="T126" i="19" s="1"/>
  <c r="U107" i="19"/>
  <c r="R107" i="19"/>
  <c r="S107" i="19"/>
  <c r="S126" i="19" s="1"/>
  <c r="P107" i="19"/>
  <c r="P126" i="19" s="1"/>
  <c r="Q107" i="19"/>
  <c r="N107" i="19"/>
  <c r="O107" i="19"/>
  <c r="O126" i="19" s="1"/>
  <c r="M107" i="19"/>
  <c r="J107" i="19"/>
  <c r="K107" i="19"/>
  <c r="H107" i="19"/>
  <c r="I107" i="19"/>
  <c r="F107" i="19"/>
  <c r="G107" i="19"/>
  <c r="D107" i="19"/>
  <c r="E107" i="19"/>
  <c r="Z85" i="19"/>
  <c r="Z145" i="19" s="1" a="1"/>
  <c r="Z145" i="19" s="1"/>
  <c r="X85" i="19"/>
  <c r="X145" i="19" s="1" a="1"/>
  <c r="X145" i="19" s="1"/>
  <c r="Y85" i="19"/>
  <c r="Y145" i="19" s="1" a="1"/>
  <c r="Y145" i="19" s="1"/>
  <c r="V85" i="19"/>
  <c r="V145" i="19" s="1" a="1"/>
  <c r="V145" i="19" s="1"/>
  <c r="W85" i="19"/>
  <c r="W145" i="19" s="1" a="1"/>
  <c r="W145" i="19" s="1"/>
  <c r="T85" i="19"/>
  <c r="T145" i="19" s="1" a="1"/>
  <c r="T145" i="19" s="1"/>
  <c r="U85" i="19"/>
  <c r="U145" i="19" s="1" a="1"/>
  <c r="U145" i="19" s="1"/>
  <c r="R85" i="19"/>
  <c r="R145" i="19" s="1" a="1"/>
  <c r="R145" i="19" s="1"/>
  <c r="S85" i="19"/>
  <c r="S145" i="19" s="1" a="1"/>
  <c r="S145" i="19" s="1"/>
  <c r="P85" i="19"/>
  <c r="P145" i="19" s="1" a="1"/>
  <c r="P145" i="19" s="1"/>
  <c r="Q85" i="19"/>
  <c r="Q145" i="19" s="1" a="1"/>
  <c r="Q145" i="19" s="1"/>
  <c r="N85" i="19"/>
  <c r="O85" i="19"/>
  <c r="O145" i="19" s="1" a="1"/>
  <c r="O145" i="19" s="1"/>
  <c r="M85" i="19"/>
  <c r="J85" i="19"/>
  <c r="J145" i="19" s="1" a="1"/>
  <c r="J145" i="19" s="1"/>
  <c r="K85" i="19"/>
  <c r="H85" i="19"/>
  <c r="I85" i="19"/>
  <c r="I145" i="19" s="1" a="1"/>
  <c r="I145" i="19" s="1"/>
  <c r="F85" i="19"/>
  <c r="G85" i="19"/>
  <c r="D85" i="19"/>
  <c r="E85" i="19"/>
  <c r="AM195" i="19" l="1"/>
  <c r="V198" i="19"/>
  <c r="W211" i="19"/>
  <c r="AT191" i="19"/>
  <c r="AU191" i="19" s="1"/>
  <c r="D260" i="19"/>
  <c r="E260" i="19" s="1"/>
  <c r="D337" i="19" s="1"/>
  <c r="AH210" i="19"/>
  <c r="AQ197" i="19"/>
  <c r="AP196" i="19"/>
  <c r="Y198" i="19"/>
  <c r="Y213" i="19"/>
  <c r="AB211" i="19"/>
  <c r="AQ211" i="19" s="1"/>
  <c r="AB198" i="19"/>
  <c r="AQ198" i="19" s="1"/>
  <c r="AB212" i="19"/>
  <c r="AQ212" i="19" s="1"/>
  <c r="J165" i="19"/>
  <c r="K165" i="19" s="1"/>
  <c r="S198" i="19"/>
  <c r="G145" i="19" a="1"/>
  <c r="G145" i="19" s="1"/>
  <c r="U198" i="19"/>
  <c r="M145" i="19" a="1"/>
  <c r="M145" i="19" s="1"/>
  <c r="AA198" i="19"/>
  <c r="H145" i="19" a="1"/>
  <c r="H145" i="19" s="1"/>
  <c r="V197" i="19"/>
  <c r="AJ196" i="19" s="1"/>
  <c r="K145" i="19" a="1"/>
  <c r="K145" i="19" s="1"/>
  <c r="Y197" i="19"/>
  <c r="AJ195" i="19"/>
  <c r="AK196" i="19"/>
  <c r="F145" i="19" a="1"/>
  <c r="F145" i="19" s="1"/>
  <c r="T197" i="19"/>
  <c r="E278" i="19"/>
  <c r="F278" i="19" s="1"/>
  <c r="D324" i="19"/>
  <c r="V211" i="19"/>
  <c r="AH195" i="19"/>
  <c r="D311" i="19"/>
  <c r="R197" i="19"/>
  <c r="D376" i="19" s="1"/>
  <c r="J259" i="19"/>
  <c r="D264" i="19"/>
  <c r="AT195" i="19"/>
  <c r="D326" i="19"/>
  <c r="E326" i="19" s="1"/>
  <c r="F326" i="19" s="1"/>
  <c r="N145" i="19" a="1"/>
  <c r="N145" i="19" s="1"/>
  <c r="E145" i="19" a="1"/>
  <c r="E145" i="19" s="1"/>
  <c r="AA211" i="19"/>
  <c r="AH249" i="19"/>
  <c r="AO196" i="19"/>
  <c r="V213" i="19"/>
  <c r="E311" i="19"/>
  <c r="D262" i="19"/>
  <c r="AE196" i="19"/>
  <c r="R212" i="19"/>
  <c r="D391" i="19" s="1"/>
  <c r="AA244" i="19"/>
  <c r="AP244" i="19" s="1"/>
  <c r="AK244" i="19"/>
  <c r="AT212" i="19" s="1"/>
  <c r="AB244" i="19"/>
  <c r="AQ244" i="19" s="1"/>
  <c r="AH233" i="19"/>
  <c r="R233" i="19"/>
  <c r="H281" i="19"/>
  <c r="I281" i="19" s="1"/>
  <c r="J281" i="19" s="1"/>
  <c r="K281" i="19" s="1"/>
  <c r="L281" i="19" s="1"/>
  <c r="J255" i="19"/>
  <c r="D261" i="19"/>
  <c r="E261" i="19" s="1"/>
  <c r="AU192" i="19"/>
  <c r="AH242" i="19"/>
  <c r="AG209" i="19"/>
  <c r="AH209" i="19"/>
  <c r="AI242" i="19"/>
  <c r="AJ234" i="19"/>
  <c r="T234" i="19"/>
  <c r="S234" i="19" s="1"/>
  <c r="AJ229" i="19"/>
  <c r="T229" i="19"/>
  <c r="T245" i="19" s="1"/>
  <c r="AI245" i="19" s="1"/>
  <c r="AI196" i="19"/>
  <c r="F311" i="19"/>
  <c r="G311" i="19" s="1"/>
  <c r="E126" i="19"/>
  <c r="I126" i="19"/>
  <c r="M126" i="19"/>
  <c r="H126" i="19"/>
  <c r="R226" i="19"/>
  <c r="AG193" i="19"/>
  <c r="AH226" i="19"/>
  <c r="AJ230" i="19"/>
  <c r="T230" i="19"/>
  <c r="AJ231" i="19"/>
  <c r="T231" i="19"/>
  <c r="S232" i="19"/>
  <c r="AI232" i="19"/>
  <c r="V126" i="19"/>
  <c r="R126" i="19"/>
  <c r="N126" i="19"/>
  <c r="J126" i="19"/>
  <c r="F126" i="19"/>
  <c r="Y126" i="19"/>
  <c r="U126" i="19"/>
  <c r="Q126" i="19"/>
  <c r="K126" i="19"/>
  <c r="G126" i="19"/>
  <c r="L86" i="19"/>
  <c r="L108" i="19"/>
  <c r="Z108" i="19"/>
  <c r="X108" i="19"/>
  <c r="Y108" i="19"/>
  <c r="V108" i="19"/>
  <c r="W108" i="19"/>
  <c r="T108" i="19"/>
  <c r="U108" i="19"/>
  <c r="R108" i="19"/>
  <c r="S108" i="19"/>
  <c r="P108" i="19"/>
  <c r="Q108" i="19"/>
  <c r="N108" i="19"/>
  <c r="O108" i="19"/>
  <c r="M108" i="19"/>
  <c r="J108" i="19"/>
  <c r="K108" i="19"/>
  <c r="H108" i="19"/>
  <c r="I108" i="19"/>
  <c r="F108" i="19"/>
  <c r="G108" i="19"/>
  <c r="D108" i="19"/>
  <c r="E108" i="19"/>
  <c r="Z86" i="19"/>
  <c r="Z146" i="19" s="1" a="1"/>
  <c r="Z146" i="19" s="1"/>
  <c r="X86" i="19"/>
  <c r="X146" i="19" s="1" a="1"/>
  <c r="X146" i="19" s="1"/>
  <c r="Y86" i="19"/>
  <c r="Y146" i="19" s="1" a="1"/>
  <c r="Y146" i="19" s="1"/>
  <c r="V86" i="19"/>
  <c r="V146" i="19" s="1" a="1"/>
  <c r="V146" i="19" s="1"/>
  <c r="W86" i="19"/>
  <c r="W146" i="19" s="1" a="1"/>
  <c r="W146" i="19" s="1"/>
  <c r="T86" i="19"/>
  <c r="T146" i="19" s="1" a="1"/>
  <c r="T146" i="19" s="1"/>
  <c r="U86" i="19"/>
  <c r="U146" i="19" s="1" a="1"/>
  <c r="U146" i="19" s="1"/>
  <c r="R86" i="19"/>
  <c r="R146" i="19" s="1" a="1"/>
  <c r="R146" i="19" s="1"/>
  <c r="S86" i="19"/>
  <c r="S146" i="19" s="1" a="1"/>
  <c r="S146" i="19" s="1"/>
  <c r="P86" i="19"/>
  <c r="P146" i="19" s="1" a="1"/>
  <c r="P146" i="19" s="1"/>
  <c r="Q86" i="19"/>
  <c r="Q146" i="19" s="1" a="1"/>
  <c r="Q146" i="19" s="1"/>
  <c r="N86" i="19"/>
  <c r="O86" i="19"/>
  <c r="O146" i="19" s="1" a="1"/>
  <c r="O146" i="19" s="1"/>
  <c r="M86" i="19"/>
  <c r="AA212" i="19" s="1"/>
  <c r="J86" i="19"/>
  <c r="K86" i="19"/>
  <c r="H86" i="19"/>
  <c r="V199" i="19" s="1"/>
  <c r="I86" i="19"/>
  <c r="F86" i="19"/>
  <c r="G86" i="19"/>
  <c r="D86" i="19"/>
  <c r="E86" i="19"/>
  <c r="AI197" i="19" l="1"/>
  <c r="AP197" i="19"/>
  <c r="AH197" i="19"/>
  <c r="T246" i="19"/>
  <c r="AI246" i="19" s="1"/>
  <c r="S199" i="19"/>
  <c r="AS195" i="19"/>
  <c r="AU195" i="19" s="1"/>
  <c r="N146" i="19" a="1"/>
  <c r="N146" i="19" s="1"/>
  <c r="AB199" i="19"/>
  <c r="AQ199" i="19" s="1"/>
  <c r="AB213" i="19"/>
  <c r="AQ213" i="19" s="1"/>
  <c r="AN198" i="19"/>
  <c r="AM197" i="19"/>
  <c r="J166" i="19"/>
  <c r="K166" i="19" s="1"/>
  <c r="AE197" i="19"/>
  <c r="U199" i="19"/>
  <c r="E264" i="19"/>
  <c r="F264" i="19" s="1"/>
  <c r="G264" i="19" s="1"/>
  <c r="H264" i="19" s="1"/>
  <c r="I264" i="19" s="1"/>
  <c r="J264" i="19" s="1"/>
  <c r="K264" i="19" s="1"/>
  <c r="L264" i="19" s="1"/>
  <c r="M264" i="19" s="1"/>
  <c r="N264" i="19" s="1"/>
  <c r="O264" i="19" s="1"/>
  <c r="P264" i="19" s="1"/>
  <c r="Q264" i="19" s="1"/>
  <c r="R264" i="19" s="1"/>
  <c r="S264" i="19" s="1"/>
  <c r="T264" i="19" s="1"/>
  <c r="U264" i="19" s="1"/>
  <c r="V264" i="19" s="1"/>
  <c r="W264" i="19" s="1"/>
  <c r="X264" i="19" s="1"/>
  <c r="Y264" i="19" s="1"/>
  <c r="Z264" i="19" s="1"/>
  <c r="D310" i="19"/>
  <c r="AN197" i="19"/>
  <c r="AM196" i="19"/>
  <c r="AK197" i="19"/>
  <c r="E262" i="19"/>
  <c r="F262" i="19" s="1"/>
  <c r="G262" i="19" s="1"/>
  <c r="H262" i="19" s="1"/>
  <c r="I262" i="19" s="1"/>
  <c r="J262" i="19" s="1"/>
  <c r="K262" i="19" s="1"/>
  <c r="L262" i="19" s="1"/>
  <c r="M262" i="19" s="1"/>
  <c r="N262" i="19" s="1"/>
  <c r="O262" i="19" s="1"/>
  <c r="P262" i="19" s="1"/>
  <c r="Q262" i="19" s="1"/>
  <c r="R262" i="19" s="1"/>
  <c r="S262" i="19" s="1"/>
  <c r="T262" i="19" s="1"/>
  <c r="U262" i="19" s="1"/>
  <c r="V262" i="19" s="1"/>
  <c r="W262" i="19" s="1"/>
  <c r="D308" i="19"/>
  <c r="E324" i="19"/>
  <c r="F324" i="19" s="1"/>
  <c r="R198" i="19"/>
  <c r="D377" i="19" s="1"/>
  <c r="K259" i="19"/>
  <c r="AS193" i="19"/>
  <c r="AU193" i="19" s="1"/>
  <c r="D327" i="19"/>
  <c r="AG233" i="19"/>
  <c r="R249" i="19"/>
  <c r="G146" i="19" a="1"/>
  <c r="G146" i="19" s="1"/>
  <c r="G127" i="19"/>
  <c r="Y212" i="19"/>
  <c r="AM211" i="19" s="1"/>
  <c r="K127" i="19"/>
  <c r="T212" i="19"/>
  <c r="AH211" i="19" s="1"/>
  <c r="F127" i="19"/>
  <c r="H146" i="19" a="1"/>
  <c r="H146" i="19" s="1"/>
  <c r="H127" i="19"/>
  <c r="X212" i="19"/>
  <c r="AL211" i="19" s="1"/>
  <c r="J127" i="19"/>
  <c r="Z212" i="19"/>
  <c r="AN211" i="19" s="1"/>
  <c r="L127" i="19"/>
  <c r="M127" i="19"/>
  <c r="P127" i="19"/>
  <c r="T127" i="19"/>
  <c r="X127" i="19"/>
  <c r="Q127" i="19"/>
  <c r="U127" i="19"/>
  <c r="Y127" i="19"/>
  <c r="E146" i="19" a="1"/>
  <c r="E146" i="19" s="1"/>
  <c r="E127" i="19"/>
  <c r="W212" i="19"/>
  <c r="AK211" i="19" s="1"/>
  <c r="I127" i="19"/>
  <c r="N127" i="19"/>
  <c r="R127" i="19"/>
  <c r="V127" i="19"/>
  <c r="O127" i="19"/>
  <c r="S127" i="19"/>
  <c r="W127" i="19"/>
  <c r="Z127" i="19"/>
  <c r="J146" i="19" a="1"/>
  <c r="J146" i="19" s="1"/>
  <c r="I146" i="19" a="1"/>
  <c r="I146" i="19" s="1"/>
  <c r="K146" i="19" a="1"/>
  <c r="K146" i="19" s="1"/>
  <c r="L146" i="19" a="1"/>
  <c r="L146" i="19" s="1"/>
  <c r="M146" i="19" a="1"/>
  <c r="M146" i="19" s="1"/>
  <c r="F146" i="19" a="1"/>
  <c r="F146" i="19" s="1"/>
  <c r="D127" i="19"/>
  <c r="D129" i="19"/>
  <c r="A128" i="19"/>
  <c r="U212" i="19"/>
  <c r="AJ197" i="19"/>
  <c r="AA213" i="19"/>
  <c r="V212" i="19"/>
  <c r="AO197" i="19"/>
  <c r="U213" i="19"/>
  <c r="R213" i="19"/>
  <c r="D392" i="19" s="1"/>
  <c r="S212" i="19"/>
  <c r="AG211" i="19" s="1"/>
  <c r="AE198" i="19"/>
  <c r="M281" i="19"/>
  <c r="N281" i="19" s="1"/>
  <c r="O281" i="19" s="1"/>
  <c r="P281" i="19" s="1"/>
  <c r="Q281" i="19" s="1"/>
  <c r="R281" i="19" s="1"/>
  <c r="S281" i="19" s="1"/>
  <c r="T281" i="19" s="1"/>
  <c r="U281" i="19" s="1"/>
  <c r="AP211" i="19"/>
  <c r="F260" i="19"/>
  <c r="F261" i="19"/>
  <c r="K255" i="19"/>
  <c r="AH234" i="19"/>
  <c r="R234" i="19"/>
  <c r="AG234" i="19" s="1"/>
  <c r="AI234" i="19"/>
  <c r="AI229" i="19"/>
  <c r="S229" i="19"/>
  <c r="S245" i="19" s="1"/>
  <c r="AH245" i="19" s="1"/>
  <c r="AH196" i="19"/>
  <c r="AO211" i="19"/>
  <c r="AG226" i="19"/>
  <c r="AT194" i="19" s="1"/>
  <c r="R242" i="19"/>
  <c r="AG242" i="19" s="1"/>
  <c r="H311" i="19"/>
  <c r="AI230" i="19"/>
  <c r="S230" i="19"/>
  <c r="S246" i="19" s="1"/>
  <c r="S231" i="19"/>
  <c r="AI231" i="19"/>
  <c r="R232" i="19"/>
  <c r="AH232" i="19"/>
  <c r="L109" i="19"/>
  <c r="L87" i="19"/>
  <c r="L135" i="19"/>
  <c r="F135" i="19"/>
  <c r="H135" i="19"/>
  <c r="J135" i="19"/>
  <c r="N135" i="19"/>
  <c r="P135" i="19"/>
  <c r="E135" i="19"/>
  <c r="G135" i="19"/>
  <c r="I135" i="19"/>
  <c r="K135" i="19"/>
  <c r="M135" i="19"/>
  <c r="O135" i="19"/>
  <c r="R135" i="19"/>
  <c r="T135" i="19"/>
  <c r="V135" i="19"/>
  <c r="X135" i="19"/>
  <c r="Q135" i="19"/>
  <c r="S135" i="19"/>
  <c r="U135" i="19"/>
  <c r="W135" i="19"/>
  <c r="Y135" i="19"/>
  <c r="Z135" i="19"/>
  <c r="D135" i="19"/>
  <c r="Z109" i="19"/>
  <c r="X109" i="19"/>
  <c r="Y109" i="19"/>
  <c r="V109" i="19"/>
  <c r="W109" i="19"/>
  <c r="T109" i="19"/>
  <c r="U109" i="19"/>
  <c r="R109" i="19"/>
  <c r="S109" i="19"/>
  <c r="P109" i="19"/>
  <c r="Q109" i="19"/>
  <c r="N109" i="19"/>
  <c r="O109" i="19"/>
  <c r="M109" i="19"/>
  <c r="J109" i="19"/>
  <c r="K109" i="19"/>
  <c r="H109" i="19"/>
  <c r="I109" i="19"/>
  <c r="F109" i="19"/>
  <c r="G109" i="19"/>
  <c r="D109" i="19"/>
  <c r="E109" i="19"/>
  <c r="Z87" i="19"/>
  <c r="X87" i="19"/>
  <c r="Y87" i="19"/>
  <c r="V87" i="19"/>
  <c r="W87" i="19"/>
  <c r="T87" i="19"/>
  <c r="U87" i="19"/>
  <c r="R87" i="19"/>
  <c r="S87" i="19"/>
  <c r="P87" i="19"/>
  <c r="Q87" i="19"/>
  <c r="N87" i="19"/>
  <c r="O87" i="19"/>
  <c r="M87" i="19"/>
  <c r="AA200" i="19" s="1"/>
  <c r="AO199" i="19" s="1"/>
  <c r="J87" i="19"/>
  <c r="K87" i="19"/>
  <c r="H87" i="19"/>
  <c r="I87" i="19"/>
  <c r="F87" i="19"/>
  <c r="G87" i="19"/>
  <c r="D87" i="19"/>
  <c r="E87" i="19"/>
  <c r="E310" i="19" l="1"/>
  <c r="F310" i="19" s="1"/>
  <c r="G310" i="19" s="1"/>
  <c r="H310" i="19" s="1"/>
  <c r="I310" i="19" s="1"/>
  <c r="J310" i="19" s="1"/>
  <c r="K310" i="19" s="1"/>
  <c r="L310" i="19" s="1"/>
  <c r="M310" i="19" s="1"/>
  <c r="N310" i="19" s="1"/>
  <c r="O310" i="19" s="1"/>
  <c r="P310" i="19" s="1"/>
  <c r="Q310" i="19" s="1"/>
  <c r="R310" i="19" s="1"/>
  <c r="S310" i="19" s="1"/>
  <c r="T310" i="19" s="1"/>
  <c r="U310" i="19" s="1"/>
  <c r="V310" i="19" s="1"/>
  <c r="W310" i="19" s="1"/>
  <c r="X310" i="19" s="1"/>
  <c r="Y310" i="19" s="1"/>
  <c r="Z310" i="19" s="1"/>
  <c r="AP198" i="19"/>
  <c r="R199" i="19"/>
  <c r="D378" i="19" s="1"/>
  <c r="W199" i="19"/>
  <c r="D341" i="19"/>
  <c r="E375" i="19" s="1"/>
  <c r="AB200" i="19"/>
  <c r="AQ200" i="19" s="1"/>
  <c r="Y199" i="19"/>
  <c r="AN199" i="19" s="1"/>
  <c r="Y200" i="19"/>
  <c r="AM199" i="19" s="1"/>
  <c r="E308" i="19"/>
  <c r="L259" i="19"/>
  <c r="AA199" i="19"/>
  <c r="AO198" i="19" s="1"/>
  <c r="AT202" i="19"/>
  <c r="D270" i="19"/>
  <c r="AT201" i="19"/>
  <c r="AG249" i="19"/>
  <c r="D286" i="19" s="1"/>
  <c r="V249" i="19"/>
  <c r="X249" i="19"/>
  <c r="AM249" i="19" s="1"/>
  <c r="W249" i="19"/>
  <c r="AL249" i="19" s="1"/>
  <c r="Y249" i="19"/>
  <c r="AN249" i="19" s="1"/>
  <c r="AJ211" i="19"/>
  <c r="AI212" i="19"/>
  <c r="AI211" i="19"/>
  <c r="A129" i="19"/>
  <c r="AH246" i="19"/>
  <c r="AJ198" i="19"/>
  <c r="AJ199" i="19"/>
  <c r="AI198" i="19"/>
  <c r="AU194" i="19"/>
  <c r="E327" i="19"/>
  <c r="D357" i="19" s="1"/>
  <c r="AH212" i="19"/>
  <c r="S213" i="19"/>
  <c r="AG212" i="19" s="1"/>
  <c r="AH199" i="19"/>
  <c r="AH198" i="19"/>
  <c r="T215" i="19"/>
  <c r="L255" i="19"/>
  <c r="G261" i="19"/>
  <c r="G260" i="19"/>
  <c r="R214" i="19"/>
  <c r="D393" i="19" s="1"/>
  <c r="V215" i="19"/>
  <c r="D271" i="19"/>
  <c r="AH229" i="19"/>
  <c r="R229" i="19"/>
  <c r="AG196" i="19"/>
  <c r="V281" i="19"/>
  <c r="F327" i="19"/>
  <c r="D263" i="19"/>
  <c r="D309" i="19" s="1"/>
  <c r="AG232" i="19"/>
  <c r="W242" i="19"/>
  <c r="AK209" i="19" s="1"/>
  <c r="X242" i="19"/>
  <c r="AL209" i="19" s="1"/>
  <c r="V242" i="19"/>
  <c r="Y242" i="19"/>
  <c r="AM209" i="19" s="1"/>
  <c r="I311" i="19"/>
  <c r="X262" i="19"/>
  <c r="AH230" i="19"/>
  <c r="R230" i="19"/>
  <c r="AG197" i="19"/>
  <c r="R231" i="19"/>
  <c r="AG198" i="19"/>
  <c r="AH231" i="19"/>
  <c r="L88" i="19"/>
  <c r="Z214" i="19" s="1"/>
  <c r="L110" i="19"/>
  <c r="L136" i="19"/>
  <c r="E136" i="19"/>
  <c r="G136" i="19"/>
  <c r="I136" i="19"/>
  <c r="K136" i="19"/>
  <c r="M136" i="19"/>
  <c r="O136" i="19"/>
  <c r="F136" i="19"/>
  <c r="H136" i="19"/>
  <c r="J136" i="19"/>
  <c r="N136" i="19"/>
  <c r="P136" i="19"/>
  <c r="D136" i="19"/>
  <c r="Q136" i="19"/>
  <c r="S136" i="19"/>
  <c r="U136" i="19"/>
  <c r="W136" i="19"/>
  <c r="Y136" i="19"/>
  <c r="R136" i="19"/>
  <c r="T136" i="19"/>
  <c r="V136" i="19"/>
  <c r="X136" i="19"/>
  <c r="Z136" i="19"/>
  <c r="Z110" i="19"/>
  <c r="X110" i="19"/>
  <c r="Y110" i="19"/>
  <c r="V110" i="19"/>
  <c r="W110" i="19"/>
  <c r="T110" i="19"/>
  <c r="U110" i="19"/>
  <c r="R110" i="19"/>
  <c r="S110" i="19"/>
  <c r="P110" i="19"/>
  <c r="Q110" i="19"/>
  <c r="N110" i="19"/>
  <c r="O110" i="19"/>
  <c r="M110" i="19"/>
  <c r="J110" i="19"/>
  <c r="K110" i="19"/>
  <c r="H110" i="19"/>
  <c r="I110" i="19"/>
  <c r="F110" i="19"/>
  <c r="G110" i="19"/>
  <c r="D110" i="19"/>
  <c r="E110" i="19"/>
  <c r="Z88" i="19"/>
  <c r="Z129" i="19" s="1"/>
  <c r="X88" i="19"/>
  <c r="X129" i="19" s="1"/>
  <c r="Y88" i="19"/>
  <c r="V88" i="19"/>
  <c r="V129" i="19" s="1"/>
  <c r="W88" i="19"/>
  <c r="W129" i="19" s="1"/>
  <c r="T88" i="19"/>
  <c r="T129" i="19" s="1"/>
  <c r="U88" i="19"/>
  <c r="R88" i="19"/>
  <c r="S88" i="19"/>
  <c r="S129" i="19" s="1"/>
  <c r="P88" i="19"/>
  <c r="Q88" i="19"/>
  <c r="N88" i="19"/>
  <c r="AB215" i="19" s="1"/>
  <c r="O88" i="19"/>
  <c r="M88" i="19"/>
  <c r="AA215" i="19" s="1"/>
  <c r="J88" i="19"/>
  <c r="X215" i="19" s="1"/>
  <c r="K88" i="19"/>
  <c r="Y215" i="19" s="1"/>
  <c r="H88" i="19"/>
  <c r="V214" i="19" s="1"/>
  <c r="I88" i="19"/>
  <c r="F88" i="19"/>
  <c r="T214" i="19" s="1"/>
  <c r="G88" i="19"/>
  <c r="D88" i="19"/>
  <c r="E88" i="19"/>
  <c r="S215" i="19" s="1"/>
  <c r="AM198" i="19" l="1"/>
  <c r="AS211" i="19"/>
  <c r="AG199" i="19"/>
  <c r="AA242" i="19"/>
  <c r="AO209" i="19" s="1"/>
  <c r="I168" i="19"/>
  <c r="I169" i="19"/>
  <c r="I167" i="19"/>
  <c r="J167" i="19" s="1"/>
  <c r="R215" i="19"/>
  <c r="D394" i="19" s="1"/>
  <c r="R200" i="19"/>
  <c r="D379" i="19" s="1"/>
  <c r="AL199" i="19"/>
  <c r="AK198" i="19"/>
  <c r="AG231" i="19"/>
  <c r="D268" i="19" s="1"/>
  <c r="D314" i="19" s="1"/>
  <c r="AG230" i="19"/>
  <c r="D267" i="19" s="1"/>
  <c r="D313" i="19" s="1"/>
  <c r="R246" i="19"/>
  <c r="G129" i="19"/>
  <c r="U215" i="19"/>
  <c r="U200" i="19"/>
  <c r="F308" i="19"/>
  <c r="G308" i="19" s="1"/>
  <c r="H308" i="19" s="1"/>
  <c r="I308" i="19" s="1"/>
  <c r="J308" i="19" s="1"/>
  <c r="K308" i="19" s="1"/>
  <c r="L308" i="19" s="1"/>
  <c r="M308" i="19" s="1"/>
  <c r="N308" i="19" s="1"/>
  <c r="O308" i="19" s="1"/>
  <c r="P308" i="19" s="1"/>
  <c r="Q308" i="19" s="1"/>
  <c r="R308" i="19" s="1"/>
  <c r="S308" i="19" s="1"/>
  <c r="T308" i="19" s="1"/>
  <c r="U308" i="19" s="1"/>
  <c r="V308" i="19" s="1"/>
  <c r="W308" i="19" s="1"/>
  <c r="D338" i="19"/>
  <c r="E372" i="19" s="1"/>
  <c r="W214" i="19"/>
  <c r="W200" i="19"/>
  <c r="AK199" i="19" s="1"/>
  <c r="AP199" i="19"/>
  <c r="AG229" i="19"/>
  <c r="R245" i="19"/>
  <c r="M259" i="19"/>
  <c r="AS197" i="19"/>
  <c r="E286" i="19"/>
  <c r="F286" i="19" s="1"/>
  <c r="G286" i="19" s="1"/>
  <c r="E270" i="19"/>
  <c r="AE199" i="19"/>
  <c r="AT200" i="19"/>
  <c r="D257" i="19"/>
  <c r="AK249" i="19"/>
  <c r="AA249" i="19"/>
  <c r="AP249" i="19" s="1"/>
  <c r="AB249" i="19"/>
  <c r="AQ249" i="19" s="1"/>
  <c r="Z249" i="19"/>
  <c r="AO249" i="19" s="1"/>
  <c r="AS196" i="19"/>
  <c r="AU196" i="19" s="1"/>
  <c r="AB214" i="19"/>
  <c r="AA214" i="19"/>
  <c r="Y214" i="19"/>
  <c r="X214" i="19"/>
  <c r="U214" i="19"/>
  <c r="AI213" i="19" s="1"/>
  <c r="AH213" i="19"/>
  <c r="S214" i="19"/>
  <c r="AG213" i="19" s="1"/>
  <c r="F129" i="19"/>
  <c r="T216" i="19"/>
  <c r="AI216" i="19" s="1"/>
  <c r="E271" i="19"/>
  <c r="F271" i="19" s="1"/>
  <c r="G271" i="19" s="1"/>
  <c r="H271" i="19" s="1"/>
  <c r="I271" i="19" s="1"/>
  <c r="J271" i="19" s="1"/>
  <c r="K271" i="19" s="1"/>
  <c r="L271" i="19" s="1"/>
  <c r="M271" i="19" s="1"/>
  <c r="N271" i="19" s="1"/>
  <c r="O271" i="19" s="1"/>
  <c r="P271" i="19" s="1"/>
  <c r="Q271" i="19" s="1"/>
  <c r="R271" i="19" s="1"/>
  <c r="S271" i="19" s="1"/>
  <c r="T271" i="19" s="1"/>
  <c r="U271" i="19" s="1"/>
  <c r="V271" i="19" s="1"/>
  <c r="W271" i="19" s="1"/>
  <c r="X271" i="19" s="1"/>
  <c r="Y271" i="19" s="1"/>
  <c r="Z271" i="19" s="1"/>
  <c r="H260" i="19"/>
  <c r="I369" i="19"/>
  <c r="H261" i="19"/>
  <c r="M255" i="19"/>
  <c r="V216" i="19"/>
  <c r="J129" i="19"/>
  <c r="Z215" i="19"/>
  <c r="W281" i="19"/>
  <c r="G327" i="19"/>
  <c r="E263" i="19"/>
  <c r="D340" i="19" s="1"/>
  <c r="E374" i="19" s="1"/>
  <c r="D269" i="19"/>
  <c r="D315" i="19" s="1"/>
  <c r="AQ215" i="19"/>
  <c r="D279" i="19"/>
  <c r="AB242" i="19"/>
  <c r="AP209" i="19" s="1"/>
  <c r="AJ209" i="19"/>
  <c r="Z242" i="19"/>
  <c r="AN209" i="19" s="1"/>
  <c r="AM242" i="19"/>
  <c r="AN242" i="19"/>
  <c r="AK242" i="19"/>
  <c r="AL242" i="19"/>
  <c r="J311" i="19"/>
  <c r="Y262" i="19"/>
  <c r="K129" i="19"/>
  <c r="H129" i="19"/>
  <c r="N129" i="19"/>
  <c r="R129" i="19"/>
  <c r="E129" i="19"/>
  <c r="I129" i="19"/>
  <c r="M129" i="19"/>
  <c r="Q129" i="19"/>
  <c r="U129" i="19"/>
  <c r="Y129" i="19"/>
  <c r="P129" i="19"/>
  <c r="O129" i="19"/>
  <c r="L129" i="19"/>
  <c r="L128" i="19"/>
  <c r="L111" i="19"/>
  <c r="L89" i="19"/>
  <c r="Z111" i="19"/>
  <c r="Z130" i="19"/>
  <c r="Z128" i="19"/>
  <c r="X111" i="19"/>
  <c r="Y111" i="19"/>
  <c r="V111" i="19"/>
  <c r="V130" i="19" s="1"/>
  <c r="W111" i="19"/>
  <c r="W128" i="19" s="1"/>
  <c r="T111" i="19"/>
  <c r="T128" i="19" s="1"/>
  <c r="U111" i="19"/>
  <c r="R111" i="19"/>
  <c r="S111" i="19"/>
  <c r="S128" i="19" s="1"/>
  <c r="P111" i="19"/>
  <c r="P128" i="19" s="1"/>
  <c r="Q111" i="19"/>
  <c r="N111" i="19"/>
  <c r="O111" i="19"/>
  <c r="O130" i="19" s="1"/>
  <c r="M111" i="19"/>
  <c r="J111" i="19"/>
  <c r="K111" i="19"/>
  <c r="K130" i="19" s="1"/>
  <c r="H111" i="19"/>
  <c r="I111" i="19"/>
  <c r="F111" i="19"/>
  <c r="G111" i="19"/>
  <c r="D111" i="19"/>
  <c r="E111" i="19"/>
  <c r="Z89" i="19"/>
  <c r="X89" i="19"/>
  <c r="Y89" i="19"/>
  <c r="V89" i="19"/>
  <c r="W89" i="19"/>
  <c r="T89" i="19"/>
  <c r="U89" i="19"/>
  <c r="R89" i="19"/>
  <c r="S89" i="19"/>
  <c r="P89" i="19"/>
  <c r="Q89" i="19"/>
  <c r="N89" i="19"/>
  <c r="O89" i="19"/>
  <c r="M89" i="19"/>
  <c r="J89" i="19"/>
  <c r="K89" i="19"/>
  <c r="H89" i="19"/>
  <c r="I89" i="19"/>
  <c r="W215" i="19" s="1"/>
  <c r="F89" i="19"/>
  <c r="G89" i="19"/>
  <c r="D89" i="19"/>
  <c r="E89" i="19"/>
  <c r="AS198" i="19" l="1"/>
  <c r="AT198" i="19"/>
  <c r="AP242" i="19"/>
  <c r="AT199" i="19"/>
  <c r="E268" i="19"/>
  <c r="F268" i="19" s="1"/>
  <c r="E267" i="19"/>
  <c r="F267" i="19" s="1"/>
  <c r="AG246" i="19"/>
  <c r="D283" i="19" s="1"/>
  <c r="V246" i="19"/>
  <c r="Z246" i="19" s="1"/>
  <c r="Y246" i="19"/>
  <c r="AN246" i="19" s="1"/>
  <c r="W246" i="19"/>
  <c r="AL246" i="19" s="1"/>
  <c r="X246" i="19"/>
  <c r="AM246" i="19" s="1"/>
  <c r="J168" i="19"/>
  <c r="K168" i="19" s="1"/>
  <c r="E309" i="19"/>
  <c r="AE200" i="19"/>
  <c r="AI199" i="19"/>
  <c r="AS199" i="19" s="1"/>
  <c r="D266" i="19"/>
  <c r="AT197" i="19"/>
  <c r="AU197" i="19" s="1"/>
  <c r="N259" i="19"/>
  <c r="N305" i="19" s="1"/>
  <c r="AG245" i="19"/>
  <c r="D282" i="19" s="1"/>
  <c r="X245" i="19"/>
  <c r="V245" i="19"/>
  <c r="W245" i="19"/>
  <c r="Y245" i="19"/>
  <c r="F270" i="19"/>
  <c r="G270" i="19" s="1"/>
  <c r="H270" i="19" s="1"/>
  <c r="I270" i="19" s="1"/>
  <c r="J270" i="19" s="1"/>
  <c r="K270" i="19" s="1"/>
  <c r="L270" i="19" s="1"/>
  <c r="M270" i="19" s="1"/>
  <c r="N270" i="19" s="1"/>
  <c r="O270" i="19" s="1"/>
  <c r="P270" i="19" s="1"/>
  <c r="Q270" i="19" s="1"/>
  <c r="R270" i="19" s="1"/>
  <c r="S270" i="19" s="1"/>
  <c r="T270" i="19" s="1"/>
  <c r="U270" i="19" s="1"/>
  <c r="V270" i="19" s="1"/>
  <c r="W270" i="19" s="1"/>
  <c r="X270" i="19" s="1"/>
  <c r="Y270" i="19" s="1"/>
  <c r="Z270" i="19" s="1"/>
  <c r="AT210" i="19"/>
  <c r="H286" i="19"/>
  <c r="I286" i="19" s="1"/>
  <c r="J286" i="19" s="1"/>
  <c r="K286" i="19" s="1"/>
  <c r="L286" i="19" s="1"/>
  <c r="M286" i="19" s="1"/>
  <c r="N286" i="19" s="1"/>
  <c r="O286" i="19" s="1"/>
  <c r="P286" i="19" s="1"/>
  <c r="Q286" i="19" s="1"/>
  <c r="R286" i="19" s="1"/>
  <c r="S286" i="19" s="1"/>
  <c r="T286" i="19" s="1"/>
  <c r="U286" i="19" s="1"/>
  <c r="V286" i="19" s="1"/>
  <c r="W286" i="19" s="1"/>
  <c r="X286" i="19" s="1"/>
  <c r="Y286" i="19" s="1"/>
  <c r="Z286" i="19" s="1"/>
  <c r="AT217" i="19"/>
  <c r="AQ214" i="19"/>
  <c r="Y216" i="19"/>
  <c r="X216" i="19"/>
  <c r="R216" i="19"/>
  <c r="D395" i="19" s="1"/>
  <c r="N255" i="19"/>
  <c r="I261" i="19"/>
  <c r="F263" i="19"/>
  <c r="J369" i="19"/>
  <c r="I260" i="19"/>
  <c r="V217" i="19"/>
  <c r="AJ216" i="19" s="1"/>
  <c r="Z217" i="19"/>
  <c r="AO217" i="19" s="1"/>
  <c r="S216" i="19"/>
  <c r="AH216" i="19" s="1"/>
  <c r="AA216" i="19"/>
  <c r="X217" i="19"/>
  <c r="Z216" i="19"/>
  <c r="E279" i="19"/>
  <c r="E325" i="19" s="1"/>
  <c r="X281" i="19"/>
  <c r="H327" i="19"/>
  <c r="AS209" i="19"/>
  <c r="E269" i="19"/>
  <c r="AQ242" i="19"/>
  <c r="AB216" i="19"/>
  <c r="AO242" i="19"/>
  <c r="K311" i="19"/>
  <c r="Z262" i="19"/>
  <c r="X308" i="19"/>
  <c r="E130" i="19"/>
  <c r="G130" i="19"/>
  <c r="M130" i="19"/>
  <c r="N130" i="19"/>
  <c r="F128" i="19"/>
  <c r="J128" i="19"/>
  <c r="D130" i="19"/>
  <c r="I130" i="19"/>
  <c r="Q130" i="19"/>
  <c r="U130" i="19"/>
  <c r="Y130" i="19"/>
  <c r="P130" i="19"/>
  <c r="T130" i="19"/>
  <c r="X130" i="19"/>
  <c r="E128" i="19"/>
  <c r="I128" i="19"/>
  <c r="M128" i="19"/>
  <c r="Q128" i="19"/>
  <c r="U128" i="19"/>
  <c r="Y128" i="19"/>
  <c r="H128" i="19"/>
  <c r="N128" i="19"/>
  <c r="R128" i="19"/>
  <c r="V128" i="19"/>
  <c r="J130" i="19"/>
  <c r="F130" i="19"/>
  <c r="S130" i="19"/>
  <c r="W130" i="19"/>
  <c r="H130" i="19"/>
  <c r="R130" i="19"/>
  <c r="G128" i="19"/>
  <c r="K128" i="19"/>
  <c r="O128" i="19"/>
  <c r="X128" i="19"/>
  <c r="D128" i="19"/>
  <c r="L130" i="19"/>
  <c r="L90" i="19"/>
  <c r="L133" i="19" s="1"/>
  <c r="L112" i="19"/>
  <c r="Z112" i="19"/>
  <c r="X112" i="19"/>
  <c r="Y112" i="19"/>
  <c r="V112" i="19"/>
  <c r="W112" i="19"/>
  <c r="T112" i="19"/>
  <c r="U112" i="19"/>
  <c r="R112" i="19"/>
  <c r="S112" i="19"/>
  <c r="P112" i="19"/>
  <c r="Q112" i="19"/>
  <c r="N112" i="19"/>
  <c r="O112" i="19"/>
  <c r="M112" i="19"/>
  <c r="J112" i="19"/>
  <c r="K112" i="19"/>
  <c r="H112" i="19"/>
  <c r="I112" i="19"/>
  <c r="F112" i="19"/>
  <c r="G112" i="19"/>
  <c r="D112" i="19"/>
  <c r="E112" i="19"/>
  <c r="Z90" i="19"/>
  <c r="Z133" i="19" s="1"/>
  <c r="X90" i="19"/>
  <c r="X133" i="19" s="1"/>
  <c r="Y90" i="19"/>
  <c r="Y133" i="19" s="1"/>
  <c r="V90" i="19"/>
  <c r="V133" i="19" s="1"/>
  <c r="W90" i="19"/>
  <c r="W133" i="19" s="1"/>
  <c r="T90" i="19"/>
  <c r="T133" i="19" s="1"/>
  <c r="U90" i="19"/>
  <c r="U133" i="19" s="1"/>
  <c r="R90" i="19"/>
  <c r="R131" i="19" s="1"/>
  <c r="S90" i="19"/>
  <c r="S133" i="19" s="1"/>
  <c r="P90" i="19"/>
  <c r="Q90" i="19"/>
  <c r="Q133" i="19" s="1"/>
  <c r="N90" i="19"/>
  <c r="N133" i="19" s="1"/>
  <c r="O90" i="19"/>
  <c r="O133" i="19" s="1"/>
  <c r="M90" i="19"/>
  <c r="M133" i="19" s="1"/>
  <c r="J90" i="19"/>
  <c r="K90" i="19"/>
  <c r="K133" i="19" s="1"/>
  <c r="H90" i="19"/>
  <c r="I90" i="19"/>
  <c r="F90" i="19"/>
  <c r="G90" i="19"/>
  <c r="D90" i="19"/>
  <c r="D317" i="19" s="1"/>
  <c r="E90" i="19"/>
  <c r="AU198" i="19" l="1"/>
  <c r="AU199" i="19"/>
  <c r="E313" i="19"/>
  <c r="F313" i="19" s="1"/>
  <c r="E314" i="19"/>
  <c r="D344" i="19" s="1"/>
  <c r="E378" i="19" s="1"/>
  <c r="W202" i="19"/>
  <c r="AL202" i="19" s="1"/>
  <c r="W216" i="19"/>
  <c r="AL216" i="19" s="1"/>
  <c r="E266" i="19"/>
  <c r="F266" i="19" s="1"/>
  <c r="G266" i="19" s="1"/>
  <c r="H266" i="19" s="1"/>
  <c r="I266" i="19" s="1"/>
  <c r="J266" i="19" s="1"/>
  <c r="K266" i="19" s="1"/>
  <c r="L266" i="19" s="1"/>
  <c r="M266" i="19" s="1"/>
  <c r="N266" i="19" s="1"/>
  <c r="O266" i="19" s="1"/>
  <c r="P266" i="19" s="1"/>
  <c r="Q266" i="19" s="1"/>
  <c r="R266" i="19" s="1"/>
  <c r="S266" i="19" s="1"/>
  <c r="T266" i="19" s="1"/>
  <c r="U266" i="19" s="1"/>
  <c r="V266" i="19" s="1"/>
  <c r="W266" i="19" s="1"/>
  <c r="X266" i="19" s="1"/>
  <c r="Y266" i="19" s="1"/>
  <c r="Z266" i="19" s="1"/>
  <c r="D312" i="19"/>
  <c r="E312" i="19" s="1"/>
  <c r="D342" i="19" s="1"/>
  <c r="E376" i="19" s="1"/>
  <c r="E283" i="19"/>
  <c r="F283" i="19" s="1"/>
  <c r="G283" i="19" s="1"/>
  <c r="D329" i="19"/>
  <c r="AA246" i="19"/>
  <c r="AB246" i="19"/>
  <c r="AO246" i="19"/>
  <c r="AN213" i="19"/>
  <c r="AK213" i="19"/>
  <c r="AK246" i="19"/>
  <c r="AJ213" i="19"/>
  <c r="AL213" i="19"/>
  <c r="AM213" i="19"/>
  <c r="D355" i="19"/>
  <c r="AA245" i="19"/>
  <c r="AP245" i="19" s="1"/>
  <c r="E282" i="19"/>
  <c r="F282" i="19" s="1"/>
  <c r="G282" i="19" s="1"/>
  <c r="D328" i="19"/>
  <c r="F309" i="19"/>
  <c r="D339" i="19"/>
  <c r="E373" i="19" s="1"/>
  <c r="AK217" i="19"/>
  <c r="AB245" i="19"/>
  <c r="AP212" i="19" s="1"/>
  <c r="F279" i="19"/>
  <c r="G279" i="19" s="1"/>
  <c r="H279" i="19" s="1"/>
  <c r="I279" i="19" s="1"/>
  <c r="J279" i="19" s="1"/>
  <c r="K279" i="19" s="1"/>
  <c r="L279" i="19" s="1"/>
  <c r="M279" i="19" s="1"/>
  <c r="D356" i="19"/>
  <c r="AL245" i="19"/>
  <c r="AK212" i="19"/>
  <c r="AM245" i="19"/>
  <c r="AL212" i="19"/>
  <c r="AN245" i="19"/>
  <c r="AM212" i="19"/>
  <c r="Z245" i="19"/>
  <c r="AK245" i="19"/>
  <c r="AJ212" i="19"/>
  <c r="O259" i="19"/>
  <c r="L131" i="19"/>
  <c r="AG202" i="19"/>
  <c r="S217" i="19"/>
  <c r="AH217" i="19" s="1"/>
  <c r="R217" i="19"/>
  <c r="E317" i="19"/>
  <c r="J261" i="19"/>
  <c r="I307" i="19"/>
  <c r="J307" i="19" s="1"/>
  <c r="J260" i="19"/>
  <c r="I306" i="19"/>
  <c r="H336" i="19" s="1"/>
  <c r="H257" i="19"/>
  <c r="K369" i="19"/>
  <c r="G263" i="19"/>
  <c r="O255" i="19"/>
  <c r="AN216" i="19"/>
  <c r="Y217" i="19"/>
  <c r="AN217" i="19" s="1"/>
  <c r="AM217" i="19"/>
  <c r="Y281" i="19"/>
  <c r="I327" i="19"/>
  <c r="F269" i="19"/>
  <c r="G269" i="19" s="1"/>
  <c r="H269" i="19" s="1"/>
  <c r="E315" i="19"/>
  <c r="AQ216" i="19"/>
  <c r="F133" i="19"/>
  <c r="H133" i="19"/>
  <c r="J133" i="19"/>
  <c r="G133" i="19"/>
  <c r="I133" i="19"/>
  <c r="G268" i="19"/>
  <c r="G267" i="19"/>
  <c r="L311" i="19"/>
  <c r="Y308" i="19"/>
  <c r="E133" i="19"/>
  <c r="J169" i="19"/>
  <c r="K169" i="19" s="1"/>
  <c r="Z131" i="19"/>
  <c r="Y131" i="19"/>
  <c r="X131" i="19"/>
  <c r="W131" i="19"/>
  <c r="V131" i="19"/>
  <c r="U131" i="19"/>
  <c r="Q131" i="19"/>
  <c r="R133" i="19"/>
  <c r="T131" i="19"/>
  <c r="S131" i="19"/>
  <c r="J131" i="19"/>
  <c r="F131" i="19"/>
  <c r="N131" i="19"/>
  <c r="H131" i="19"/>
  <c r="L113" i="19"/>
  <c r="L91" i="19"/>
  <c r="Z113" i="19"/>
  <c r="Z134" i="19" s="1"/>
  <c r="O131" i="19"/>
  <c r="M131" i="19"/>
  <c r="K131" i="19"/>
  <c r="I131" i="19"/>
  <c r="G131" i="19"/>
  <c r="E131" i="19"/>
  <c r="D131" i="19"/>
  <c r="D133" i="19"/>
  <c r="P131" i="19"/>
  <c r="P133" i="19"/>
  <c r="X113" i="19"/>
  <c r="X134" i="19" s="1"/>
  <c r="Y113" i="19"/>
  <c r="Y134" i="19" s="1"/>
  <c r="V113" i="19"/>
  <c r="V134" i="19" s="1"/>
  <c r="W113" i="19"/>
  <c r="W134" i="19" s="1"/>
  <c r="T113" i="19"/>
  <c r="T134" i="19" s="1"/>
  <c r="U113" i="19"/>
  <c r="U134" i="19" s="1"/>
  <c r="R113" i="19"/>
  <c r="R132" i="19" s="1"/>
  <c r="S113" i="19"/>
  <c r="S134" i="19" s="1"/>
  <c r="P113" i="19"/>
  <c r="Q113" i="19"/>
  <c r="Q134" i="19" s="1"/>
  <c r="N113" i="19"/>
  <c r="O113" i="19"/>
  <c r="O132" i="19" s="1"/>
  <c r="M113" i="19"/>
  <c r="J113" i="19"/>
  <c r="K113" i="19"/>
  <c r="K132" i="19" s="1"/>
  <c r="H113" i="19"/>
  <c r="I113" i="19"/>
  <c r="F113" i="19"/>
  <c r="G113" i="19"/>
  <c r="D113" i="19"/>
  <c r="E113" i="19"/>
  <c r="Z91" i="19"/>
  <c r="X91" i="19"/>
  <c r="Y91" i="19"/>
  <c r="V91" i="19"/>
  <c r="W91" i="19"/>
  <c r="T91" i="19"/>
  <c r="U91" i="19"/>
  <c r="R91" i="19"/>
  <c r="S91" i="19"/>
  <c r="P91" i="19"/>
  <c r="Q91" i="19"/>
  <c r="N91" i="19"/>
  <c r="AB217" i="19" s="1"/>
  <c r="O91" i="19"/>
  <c r="M91" i="19"/>
  <c r="AA217" i="19" s="1"/>
  <c r="AP217" i="19" s="1"/>
  <c r="J91" i="19"/>
  <c r="K91" i="19"/>
  <c r="H91" i="19"/>
  <c r="I91" i="19"/>
  <c r="W217" i="19" s="1"/>
  <c r="F91" i="19"/>
  <c r="G91" i="19"/>
  <c r="D91" i="19"/>
  <c r="E91" i="19"/>
  <c r="F314" i="19" l="1"/>
  <c r="G314" i="19" s="1"/>
  <c r="D343" i="19"/>
  <c r="E377" i="19" s="1"/>
  <c r="AL217" i="19"/>
  <c r="AK216" i="19"/>
  <c r="AG217" i="19"/>
  <c r="D396" i="19"/>
  <c r="D332" i="19"/>
  <c r="AO212" i="19"/>
  <c r="AQ245" i="19"/>
  <c r="H283" i="19"/>
  <c r="I283" i="19" s="1"/>
  <c r="J283" i="19" s="1"/>
  <c r="K283" i="19" s="1"/>
  <c r="L283" i="19" s="1"/>
  <c r="E329" i="19"/>
  <c r="F312" i="19"/>
  <c r="G312" i="19" s="1"/>
  <c r="H312" i="19" s="1"/>
  <c r="I312" i="19" s="1"/>
  <c r="J312" i="19" s="1"/>
  <c r="K312" i="19" s="1"/>
  <c r="L312" i="19" s="1"/>
  <c r="J171" i="19"/>
  <c r="K171" i="19" s="1"/>
  <c r="AQ246" i="19"/>
  <c r="AP213" i="19"/>
  <c r="AP246" i="19"/>
  <c r="AO213" i="19"/>
  <c r="M312" i="19"/>
  <c r="N312" i="19" s="1"/>
  <c r="O312" i="19" s="1"/>
  <c r="P312" i="19" s="1"/>
  <c r="Q312" i="19" s="1"/>
  <c r="R312" i="19" s="1"/>
  <c r="S312" i="19" s="1"/>
  <c r="T312" i="19" s="1"/>
  <c r="AT214" i="19"/>
  <c r="G309" i="19"/>
  <c r="E328" i="19"/>
  <c r="F325" i="19"/>
  <c r="G325" i="19" s="1"/>
  <c r="H325" i="19" s="1"/>
  <c r="I325" i="19" s="1"/>
  <c r="J325" i="19" s="1"/>
  <c r="K325" i="19" s="1"/>
  <c r="L325" i="19" s="1"/>
  <c r="M325" i="19" s="1"/>
  <c r="AO245" i="19"/>
  <c r="AN212" i="19"/>
  <c r="P259" i="19"/>
  <c r="Q259" i="19" s="1"/>
  <c r="O305" i="19"/>
  <c r="AT213" i="19"/>
  <c r="H282" i="19"/>
  <c r="I282" i="19" s="1"/>
  <c r="J282" i="19" s="1"/>
  <c r="K282" i="19" s="1"/>
  <c r="F317" i="19"/>
  <c r="G317" i="19" s="1"/>
  <c r="H317" i="19" s="1"/>
  <c r="I317" i="19" s="1"/>
  <c r="J317" i="19" s="1"/>
  <c r="K317" i="19" s="1"/>
  <c r="L317" i="19" s="1"/>
  <c r="M317" i="19" s="1"/>
  <c r="AG216" i="19"/>
  <c r="AH202" i="19"/>
  <c r="AS202" i="19" s="1"/>
  <c r="AE202" i="19"/>
  <c r="P255" i="19"/>
  <c r="L369" i="19"/>
  <c r="K260" i="19"/>
  <c r="K261" i="19"/>
  <c r="H263" i="19"/>
  <c r="J306" i="19"/>
  <c r="I336" i="19" s="1"/>
  <c r="K307" i="19"/>
  <c r="AM216" i="19"/>
  <c r="N279" i="19"/>
  <c r="O279" i="19" s="1"/>
  <c r="P279" i="19" s="1"/>
  <c r="AO216" i="19"/>
  <c r="Z281" i="19"/>
  <c r="J327" i="19"/>
  <c r="F315" i="19"/>
  <c r="G315" i="19" s="1"/>
  <c r="H315" i="19" s="1"/>
  <c r="G313" i="19"/>
  <c r="AP216" i="19"/>
  <c r="AQ217" i="19"/>
  <c r="N317" i="19"/>
  <c r="I269" i="19"/>
  <c r="H268" i="19"/>
  <c r="H267" i="19"/>
  <c r="M311" i="19"/>
  <c r="Z308" i="19"/>
  <c r="E132" i="19"/>
  <c r="G132" i="19"/>
  <c r="I132" i="19"/>
  <c r="M132" i="19"/>
  <c r="N132" i="19"/>
  <c r="F132" i="19"/>
  <c r="H132" i="19"/>
  <c r="J132" i="19"/>
  <c r="L132" i="19"/>
  <c r="D132" i="19"/>
  <c r="E332" i="19"/>
  <c r="F332" i="19" s="1"/>
  <c r="G332" i="19" s="1"/>
  <c r="H332" i="19" s="1"/>
  <c r="I332" i="19" s="1"/>
  <c r="J332" i="19" s="1"/>
  <c r="K332" i="19" s="1"/>
  <c r="L332" i="19" s="1"/>
  <c r="M332" i="19" s="1"/>
  <c r="N332" i="19" s="1"/>
  <c r="O332" i="19" s="1"/>
  <c r="P332" i="19" s="1"/>
  <c r="Q332" i="19" s="1"/>
  <c r="R332" i="19" s="1"/>
  <c r="S332" i="19" s="1"/>
  <c r="T332" i="19" s="1"/>
  <c r="U332" i="19" s="1"/>
  <c r="V332" i="19" s="1"/>
  <c r="W332" i="19" s="1"/>
  <c r="X332" i="19" s="1"/>
  <c r="Y332" i="19" s="1"/>
  <c r="Z332" i="19" s="1"/>
  <c r="Z132" i="19"/>
  <c r="Y132" i="19"/>
  <c r="X132" i="19"/>
  <c r="W132" i="19"/>
  <c r="V132" i="19"/>
  <c r="U132" i="19"/>
  <c r="Q132" i="19"/>
  <c r="S132" i="19"/>
  <c r="R134" i="19"/>
  <c r="T132" i="19"/>
  <c r="L134" i="19"/>
  <c r="L92" i="19"/>
  <c r="L114" i="19"/>
  <c r="Z114" i="19"/>
  <c r="D134" i="19"/>
  <c r="N134" i="19"/>
  <c r="J134" i="19"/>
  <c r="H134" i="19"/>
  <c r="F134" i="19"/>
  <c r="O134" i="19"/>
  <c r="M134" i="19"/>
  <c r="K134" i="19"/>
  <c r="I134" i="19"/>
  <c r="G134" i="19"/>
  <c r="E134" i="19"/>
  <c r="P134" i="19"/>
  <c r="P132" i="19"/>
  <c r="X114" i="19"/>
  <c r="Y114" i="19"/>
  <c r="V114" i="19"/>
  <c r="W114" i="19"/>
  <c r="T114" i="19"/>
  <c r="U114" i="19"/>
  <c r="R114" i="19"/>
  <c r="S114" i="19"/>
  <c r="P114" i="19"/>
  <c r="Q114" i="19"/>
  <c r="N114" i="19"/>
  <c r="O114" i="19"/>
  <c r="M114" i="19"/>
  <c r="J114" i="19"/>
  <c r="K114" i="19"/>
  <c r="H114" i="19"/>
  <c r="I114" i="19"/>
  <c r="F114" i="19"/>
  <c r="G114" i="19"/>
  <c r="D114" i="19"/>
  <c r="E114" i="19"/>
  <c r="Z92" i="19"/>
  <c r="X92" i="19"/>
  <c r="Y92" i="19"/>
  <c r="V92" i="19"/>
  <c r="W92" i="19"/>
  <c r="T92" i="19"/>
  <c r="U92" i="19"/>
  <c r="R92" i="19"/>
  <c r="S92" i="19"/>
  <c r="P92" i="19"/>
  <c r="Q92" i="19"/>
  <c r="N92" i="19"/>
  <c r="O92" i="19"/>
  <c r="M92" i="19"/>
  <c r="J92" i="19"/>
  <c r="K92" i="19"/>
  <c r="H92" i="19"/>
  <c r="I92" i="19"/>
  <c r="F92" i="19"/>
  <c r="G92" i="19"/>
  <c r="D92" i="19"/>
  <c r="E92" i="19"/>
  <c r="AS212" i="19" l="1"/>
  <c r="AU212" i="19" s="1"/>
  <c r="AS213" i="19"/>
  <c r="AU213" i="19" s="1"/>
  <c r="M283" i="19"/>
  <c r="N283" i="19" s="1"/>
  <c r="O283" i="19" s="1"/>
  <c r="P283" i="19" s="1"/>
  <c r="Q283" i="19" s="1"/>
  <c r="R283" i="19" s="1"/>
  <c r="S283" i="19" s="1"/>
  <c r="AS217" i="19"/>
  <c r="AU217" i="19" s="1"/>
  <c r="J172" i="19"/>
  <c r="K172" i="19" s="1"/>
  <c r="F329" i="19"/>
  <c r="G329" i="19" s="1"/>
  <c r="H329" i="19" s="1"/>
  <c r="I329" i="19" s="1"/>
  <c r="J329" i="19" s="1"/>
  <c r="D359" i="19"/>
  <c r="N325" i="19"/>
  <c r="O325" i="19" s="1"/>
  <c r="P325" i="19" s="1"/>
  <c r="F328" i="19"/>
  <c r="G328" i="19" s="1"/>
  <c r="H328" i="19" s="1"/>
  <c r="I328" i="19" s="1"/>
  <c r="J328" i="19" s="1"/>
  <c r="K328" i="19" s="1"/>
  <c r="D358" i="19"/>
  <c r="H309" i="19"/>
  <c r="P305" i="19"/>
  <c r="Q305" i="19" s="1"/>
  <c r="L282" i="19"/>
  <c r="M282" i="19" s="1"/>
  <c r="N282" i="19" s="1"/>
  <c r="O282" i="19" s="1"/>
  <c r="R259" i="19"/>
  <c r="AU202" i="19"/>
  <c r="K306" i="19"/>
  <c r="J336" i="19" s="1"/>
  <c r="I263" i="19"/>
  <c r="L261" i="19"/>
  <c r="L260" i="19"/>
  <c r="Q255" i="19"/>
  <c r="L307" i="19"/>
  <c r="M369" i="19"/>
  <c r="H313" i="19"/>
  <c r="I315" i="19"/>
  <c r="AS216" i="19"/>
  <c r="K327" i="19"/>
  <c r="Q279" i="19"/>
  <c r="H314" i="19"/>
  <c r="O317" i="19"/>
  <c r="J269" i="19"/>
  <c r="I268" i="19"/>
  <c r="I267" i="19"/>
  <c r="U312" i="19"/>
  <c r="N311" i="19"/>
  <c r="L115" i="19"/>
  <c r="L93" i="19"/>
  <c r="Z115" i="19"/>
  <c r="X115" i="19"/>
  <c r="Y115" i="19"/>
  <c r="V115" i="19"/>
  <c r="W115" i="19"/>
  <c r="T115" i="19"/>
  <c r="U115" i="19"/>
  <c r="R115" i="19"/>
  <c r="S115" i="19"/>
  <c r="P115" i="19"/>
  <c r="Q115" i="19"/>
  <c r="N115" i="19"/>
  <c r="O115" i="19"/>
  <c r="M115" i="19"/>
  <c r="J115" i="19"/>
  <c r="K115" i="19"/>
  <c r="H115" i="19"/>
  <c r="I115" i="19"/>
  <c r="F115" i="19"/>
  <c r="G115" i="19"/>
  <c r="D115" i="19"/>
  <c r="E115" i="19"/>
  <c r="Z93" i="19"/>
  <c r="X93" i="19"/>
  <c r="Y93" i="19"/>
  <c r="V93" i="19"/>
  <c r="W93" i="19"/>
  <c r="T93" i="19"/>
  <c r="U93" i="19"/>
  <c r="R93" i="19"/>
  <c r="S93" i="19"/>
  <c r="P93" i="19"/>
  <c r="Q93" i="19"/>
  <c r="N93" i="19"/>
  <c r="O93" i="19"/>
  <c r="M93" i="19"/>
  <c r="J93" i="19"/>
  <c r="K93" i="19"/>
  <c r="H93" i="19"/>
  <c r="I93" i="19"/>
  <c r="F93" i="19"/>
  <c r="G93" i="19"/>
  <c r="D93" i="19"/>
  <c r="E93" i="19"/>
  <c r="L328" i="19" l="1"/>
  <c r="M328" i="19" s="1"/>
  <c r="N328" i="19" s="1"/>
  <c r="O328" i="19" s="1"/>
  <c r="R305" i="19"/>
  <c r="S259" i="19"/>
  <c r="P282" i="19"/>
  <c r="Q282" i="19" s="1"/>
  <c r="R282" i="19" s="1"/>
  <c r="M260" i="19"/>
  <c r="M261" i="19"/>
  <c r="L306" i="19"/>
  <c r="K336" i="19" s="1"/>
  <c r="N369" i="19"/>
  <c r="R255" i="19"/>
  <c r="I309" i="19"/>
  <c r="J263" i="19"/>
  <c r="J315" i="19"/>
  <c r="I313" i="19"/>
  <c r="Q325" i="19"/>
  <c r="I314" i="19"/>
  <c r="T283" i="19"/>
  <c r="K329" i="19"/>
  <c r="L327" i="19"/>
  <c r="R279" i="19"/>
  <c r="P317" i="19"/>
  <c r="K269" i="19"/>
  <c r="J268" i="19"/>
  <c r="J267" i="19"/>
  <c r="V312" i="19"/>
  <c r="O311" i="19"/>
  <c r="L94" i="19"/>
  <c r="L116" i="19"/>
  <c r="Z116" i="19"/>
  <c r="X116" i="19"/>
  <c r="Y116" i="19"/>
  <c r="V116" i="19"/>
  <c r="W116" i="19"/>
  <c r="T116" i="19"/>
  <c r="U116" i="19"/>
  <c r="R116" i="19"/>
  <c r="S116" i="19"/>
  <c r="P116" i="19"/>
  <c r="Q116" i="19"/>
  <c r="N116" i="19"/>
  <c r="O116" i="19"/>
  <c r="M116" i="19"/>
  <c r="J116" i="19"/>
  <c r="K116" i="19"/>
  <c r="H116" i="19"/>
  <c r="I116" i="19"/>
  <c r="F116" i="19"/>
  <c r="G116" i="19"/>
  <c r="D116" i="19"/>
  <c r="E116" i="19"/>
  <c r="Z94" i="19"/>
  <c r="X94" i="19"/>
  <c r="Y94" i="19"/>
  <c r="V94" i="19"/>
  <c r="W94" i="19"/>
  <c r="T94" i="19"/>
  <c r="U94" i="19"/>
  <c r="R94" i="19"/>
  <c r="S94" i="19"/>
  <c r="P94" i="19"/>
  <c r="Q94" i="19"/>
  <c r="N94" i="19"/>
  <c r="O94" i="19"/>
  <c r="M94" i="19"/>
  <c r="J94" i="19"/>
  <c r="K94" i="19"/>
  <c r="H94" i="19"/>
  <c r="I94" i="19"/>
  <c r="F94" i="19"/>
  <c r="G94" i="19"/>
  <c r="D94" i="19"/>
  <c r="E94" i="19"/>
  <c r="K315" i="19" l="1"/>
  <c r="R325" i="19"/>
  <c r="S305" i="19"/>
  <c r="T259" i="19"/>
  <c r="P328" i="19"/>
  <c r="Q328" i="19" s="1"/>
  <c r="R328" i="19" s="1"/>
  <c r="O369" i="19"/>
  <c r="M306" i="19"/>
  <c r="L336" i="19" s="1"/>
  <c r="N261" i="19"/>
  <c r="O261" i="19" s="1"/>
  <c r="P261" i="19" s="1"/>
  <c r="Q261" i="19" s="1"/>
  <c r="R261" i="19" s="1"/>
  <c r="S261" i="19" s="1"/>
  <c r="T261" i="19" s="1"/>
  <c r="U261" i="19" s="1"/>
  <c r="V261" i="19" s="1"/>
  <c r="W261" i="19" s="1"/>
  <c r="X261" i="19" s="1"/>
  <c r="Y261" i="19" s="1"/>
  <c r="Z261" i="19" s="1"/>
  <c r="N260" i="19"/>
  <c r="O260" i="19" s="1"/>
  <c r="P260" i="19" s="1"/>
  <c r="Q260" i="19" s="1"/>
  <c r="R260" i="19" s="1"/>
  <c r="S260" i="19" s="1"/>
  <c r="T260" i="19" s="1"/>
  <c r="U260" i="19" s="1"/>
  <c r="V260" i="19" s="1"/>
  <c r="W260" i="19" s="1"/>
  <c r="X260" i="19" s="1"/>
  <c r="Y260" i="19" s="1"/>
  <c r="Z260" i="19" s="1"/>
  <c r="K263" i="19"/>
  <c r="J309" i="19"/>
  <c r="S255" i="19"/>
  <c r="M307" i="19"/>
  <c r="N307" i="19" s="1"/>
  <c r="J313" i="19"/>
  <c r="J314" i="19"/>
  <c r="U283" i="19"/>
  <c r="S282" i="19"/>
  <c r="L329" i="19"/>
  <c r="M327" i="19"/>
  <c r="S279" i="19"/>
  <c r="Q317" i="19"/>
  <c r="L269" i="19"/>
  <c r="K268" i="19"/>
  <c r="K267" i="19"/>
  <c r="K313" i="19" s="1"/>
  <c r="W312" i="19"/>
  <c r="P311" i="19"/>
  <c r="L117" i="19"/>
  <c r="L95" i="19"/>
  <c r="Z117" i="19"/>
  <c r="X117" i="19"/>
  <c r="Y117" i="19"/>
  <c r="V117" i="19"/>
  <c r="W117" i="19"/>
  <c r="T117" i="19"/>
  <c r="U117" i="19"/>
  <c r="R117" i="19"/>
  <c r="S117" i="19"/>
  <c r="P117" i="19"/>
  <c r="Q117" i="19"/>
  <c r="N117" i="19"/>
  <c r="O117" i="19"/>
  <c r="M117" i="19"/>
  <c r="J117" i="19"/>
  <c r="K117" i="19"/>
  <c r="H117" i="19"/>
  <c r="I117" i="19"/>
  <c r="F117" i="19"/>
  <c r="G117" i="19"/>
  <c r="D117" i="19"/>
  <c r="E117" i="19"/>
  <c r="Z95" i="19"/>
  <c r="X95" i="19"/>
  <c r="Y95" i="19"/>
  <c r="V95" i="19"/>
  <c r="W95" i="19"/>
  <c r="T95" i="19"/>
  <c r="U95" i="19"/>
  <c r="R95" i="19"/>
  <c r="S95" i="19"/>
  <c r="P95" i="19"/>
  <c r="Q95" i="19"/>
  <c r="N95" i="19"/>
  <c r="O95" i="19"/>
  <c r="M95" i="19"/>
  <c r="J95" i="19"/>
  <c r="K95" i="19"/>
  <c r="H95" i="19"/>
  <c r="I95" i="19"/>
  <c r="F95" i="19"/>
  <c r="G95" i="19"/>
  <c r="D95" i="19"/>
  <c r="L118" i="19" s="1"/>
  <c r="E95" i="19"/>
  <c r="S325" i="19" l="1"/>
  <c r="K309" i="19"/>
  <c r="L315" i="19"/>
  <c r="T305" i="19"/>
  <c r="U259" i="19"/>
  <c r="O307" i="19"/>
  <c r="P307" i="19" s="1"/>
  <c r="Q307" i="19" s="1"/>
  <c r="R307" i="19" s="1"/>
  <c r="S307" i="19" s="1"/>
  <c r="N306" i="19"/>
  <c r="P369" i="19"/>
  <c r="T255" i="19"/>
  <c r="L263" i="19"/>
  <c r="M263" i="19" s="1"/>
  <c r="N263" i="19" s="1"/>
  <c r="O263" i="19" s="1"/>
  <c r="V283" i="19"/>
  <c r="M329" i="19"/>
  <c r="T282" i="19"/>
  <c r="S328" i="19"/>
  <c r="N327" i="19"/>
  <c r="T279" i="19"/>
  <c r="R317" i="19"/>
  <c r="M269" i="19"/>
  <c r="L268" i="19"/>
  <c r="K314" i="19"/>
  <c r="L267" i="19"/>
  <c r="L313" i="19" s="1"/>
  <c r="X312" i="19"/>
  <c r="Q311" i="19"/>
  <c r="L139" i="19"/>
  <c r="L137" i="19"/>
  <c r="L140" i="19"/>
  <c r="L138" i="19"/>
  <c r="D139" i="19"/>
  <c r="F137" i="19"/>
  <c r="F139" i="19"/>
  <c r="H137" i="19"/>
  <c r="H139" i="19"/>
  <c r="J137" i="19"/>
  <c r="J139" i="19"/>
  <c r="N137" i="19"/>
  <c r="N139" i="19"/>
  <c r="P137" i="19"/>
  <c r="P139" i="19"/>
  <c r="R137" i="19"/>
  <c r="R139" i="19"/>
  <c r="T137" i="19"/>
  <c r="T139" i="19"/>
  <c r="V137" i="19"/>
  <c r="V139" i="19"/>
  <c r="X137" i="19"/>
  <c r="X139" i="19"/>
  <c r="E137" i="19"/>
  <c r="E139" i="19"/>
  <c r="G137" i="19"/>
  <c r="G139" i="19"/>
  <c r="I137" i="19"/>
  <c r="I139" i="19"/>
  <c r="K137" i="19"/>
  <c r="K139" i="19"/>
  <c r="M137" i="19"/>
  <c r="M139" i="19"/>
  <c r="O137" i="19"/>
  <c r="O139" i="19"/>
  <c r="Q137" i="19"/>
  <c r="Q139" i="19"/>
  <c r="S137" i="19"/>
  <c r="S139" i="19"/>
  <c r="U137" i="19"/>
  <c r="U139" i="19"/>
  <c r="W137" i="19"/>
  <c r="W139" i="19"/>
  <c r="Y137" i="19"/>
  <c r="Y139" i="19"/>
  <c r="Z137" i="19"/>
  <c r="Z139" i="19"/>
  <c r="Z118" i="19"/>
  <c r="D137" i="19"/>
  <c r="X118" i="19"/>
  <c r="Y118" i="19"/>
  <c r="V118" i="19"/>
  <c r="W118" i="19"/>
  <c r="T118" i="19"/>
  <c r="U118" i="19"/>
  <c r="R118" i="19"/>
  <c r="S118" i="19"/>
  <c r="P118" i="19"/>
  <c r="Q118" i="19"/>
  <c r="N118" i="19"/>
  <c r="O118" i="19"/>
  <c r="M118" i="19"/>
  <c r="J118" i="19"/>
  <c r="K118" i="19"/>
  <c r="H118" i="19"/>
  <c r="I118" i="19"/>
  <c r="F118" i="19"/>
  <c r="G118" i="19"/>
  <c r="D118" i="19"/>
  <c r="E118" i="19"/>
  <c r="T325" i="19" l="1"/>
  <c r="M315" i="19"/>
  <c r="O306" i="19"/>
  <c r="P306" i="19" s="1"/>
  <c r="M336" i="19"/>
  <c r="N370" i="19" s="1"/>
  <c r="U305" i="19"/>
  <c r="V259" i="19"/>
  <c r="T307" i="19"/>
  <c r="U307" i="19" s="1"/>
  <c r="V307" i="19" s="1"/>
  <c r="W307" i="19" s="1"/>
  <c r="X307" i="19" s="1"/>
  <c r="Y307" i="19" s="1"/>
  <c r="Z307" i="19" s="1"/>
  <c r="Q369" i="19"/>
  <c r="U255" i="19"/>
  <c r="L309" i="19"/>
  <c r="M309" i="19" s="1"/>
  <c r="N309" i="19" s="1"/>
  <c r="O309" i="19" s="1"/>
  <c r="W283" i="19"/>
  <c r="U282" i="19"/>
  <c r="N329" i="19"/>
  <c r="T328" i="19"/>
  <c r="O327" i="19"/>
  <c r="U279" i="19"/>
  <c r="L314" i="19"/>
  <c r="S317" i="19"/>
  <c r="T317" i="19" s="1"/>
  <c r="N269" i="19"/>
  <c r="M268" i="19"/>
  <c r="M267" i="19"/>
  <c r="M313" i="19" s="1"/>
  <c r="Y312" i="19"/>
  <c r="R311" i="19"/>
  <c r="P263" i="19"/>
  <c r="F138" i="19"/>
  <c r="F140" i="19"/>
  <c r="E138" i="19"/>
  <c r="E140" i="19"/>
  <c r="G138" i="19"/>
  <c r="G140" i="19"/>
  <c r="I138" i="19"/>
  <c r="I140" i="19"/>
  <c r="K138" i="19"/>
  <c r="K140" i="19"/>
  <c r="M138" i="19"/>
  <c r="M140" i="19"/>
  <c r="O138" i="19"/>
  <c r="O140" i="19"/>
  <c r="Q138" i="19"/>
  <c r="Q140" i="19"/>
  <c r="S138" i="19"/>
  <c r="S140" i="19"/>
  <c r="U138" i="19"/>
  <c r="U140" i="19"/>
  <c r="W138" i="19"/>
  <c r="W140" i="19"/>
  <c r="Y138" i="19"/>
  <c r="Y140" i="19"/>
  <c r="H138" i="19"/>
  <c r="H140" i="19"/>
  <c r="J138" i="19"/>
  <c r="J140" i="19"/>
  <c r="N138" i="19"/>
  <c r="N140" i="19"/>
  <c r="P138" i="19"/>
  <c r="P140" i="19"/>
  <c r="R138" i="19"/>
  <c r="R140" i="19"/>
  <c r="T138" i="19"/>
  <c r="T140" i="19"/>
  <c r="V138" i="19"/>
  <c r="V140" i="19"/>
  <c r="X138" i="19"/>
  <c r="X140" i="19"/>
  <c r="Z138" i="19"/>
  <c r="Z140" i="19"/>
  <c r="D138" i="19"/>
  <c r="D140" i="19"/>
  <c r="U325" i="19" l="1"/>
  <c r="V305" i="19"/>
  <c r="W259" i="19"/>
  <c r="Q306" i="19"/>
  <c r="V255" i="19"/>
  <c r="R369" i="19"/>
  <c r="X283" i="19"/>
  <c r="O329" i="19"/>
  <c r="V282" i="19"/>
  <c r="U328" i="19"/>
  <c r="P327" i="19"/>
  <c r="V279" i="19"/>
  <c r="M314" i="19"/>
  <c r="O269" i="19"/>
  <c r="N315" i="19"/>
  <c r="N268" i="19"/>
  <c r="N267" i="19"/>
  <c r="N313" i="19" s="1"/>
  <c r="Z312" i="19"/>
  <c r="S311" i="19"/>
  <c r="T311" i="19" s="1"/>
  <c r="P309" i="19"/>
  <c r="Q263" i="19"/>
  <c r="V325" i="19" l="1"/>
  <c r="W305" i="19"/>
  <c r="X259" i="19"/>
  <c r="R306" i="19"/>
  <c r="N314" i="19"/>
  <c r="S369" i="19"/>
  <c r="W255" i="19"/>
  <c r="Y283" i="19"/>
  <c r="W282" i="19"/>
  <c r="P329" i="19"/>
  <c r="V328" i="19"/>
  <c r="Q327" i="19"/>
  <c r="W279" i="19"/>
  <c r="O315" i="19"/>
  <c r="U317" i="19"/>
  <c r="P269" i="19"/>
  <c r="O268" i="19"/>
  <c r="O267" i="19"/>
  <c r="O313" i="19" s="1"/>
  <c r="R263" i="19"/>
  <c r="Q309" i="19"/>
  <c r="W325" i="19" l="1"/>
  <c r="X305" i="19"/>
  <c r="Y259" i="19"/>
  <c r="S306" i="19"/>
  <c r="X255" i="19"/>
  <c r="T369" i="19"/>
  <c r="Z283" i="19"/>
  <c r="Q329" i="19"/>
  <c r="X282" i="19"/>
  <c r="W328" i="19"/>
  <c r="R327" i="19"/>
  <c r="X279" i="19"/>
  <c r="V317" i="19"/>
  <c r="Q269" i="19"/>
  <c r="P315" i="19"/>
  <c r="P268" i="19"/>
  <c r="O314" i="19"/>
  <c r="P267" i="19"/>
  <c r="P313" i="19" s="1"/>
  <c r="U311" i="19"/>
  <c r="R309" i="19"/>
  <c r="S263" i="19"/>
  <c r="X325" i="19" l="1"/>
  <c r="Y305" i="19"/>
  <c r="Z259" i="19"/>
  <c r="T306" i="19"/>
  <c r="U369" i="19"/>
  <c r="Y255" i="19"/>
  <c r="Y282" i="19"/>
  <c r="R329" i="19"/>
  <c r="X328" i="19"/>
  <c r="S327" i="19"/>
  <c r="Y279" i="19"/>
  <c r="Q315" i="19"/>
  <c r="P314" i="19"/>
  <c r="W317" i="19"/>
  <c r="R269" i="19"/>
  <c r="Q268" i="19"/>
  <c r="Q267" i="19"/>
  <c r="Q313" i="19" s="1"/>
  <c r="V311" i="19"/>
  <c r="T263" i="19"/>
  <c r="S309" i="19"/>
  <c r="Y325" i="19" l="1"/>
  <c r="Z305" i="19"/>
  <c r="U306" i="19"/>
  <c r="T309" i="19"/>
  <c r="Z255" i="19"/>
  <c r="V369" i="19"/>
  <c r="R315" i="19"/>
  <c r="S329" i="19"/>
  <c r="Z282" i="19"/>
  <c r="Y328" i="19"/>
  <c r="T327" i="19"/>
  <c r="Z279" i="19"/>
  <c r="X317" i="19"/>
  <c r="S269" i="19"/>
  <c r="R268" i="19"/>
  <c r="Q314" i="19"/>
  <c r="R267" i="19"/>
  <c r="R313" i="19" s="1"/>
  <c r="W311" i="19"/>
  <c r="U263" i="19"/>
  <c r="Z328" i="19" l="1"/>
  <c r="Z325" i="19"/>
  <c r="V306" i="19"/>
  <c r="W369" i="19"/>
  <c r="S315" i="19"/>
  <c r="T329" i="19"/>
  <c r="U327" i="19"/>
  <c r="R314" i="19"/>
  <c r="Y317" i="19"/>
  <c r="T269" i="19"/>
  <c r="S268" i="19"/>
  <c r="S267" i="19"/>
  <c r="S313" i="19" s="1"/>
  <c r="X311" i="19"/>
  <c r="V263" i="19"/>
  <c r="U309" i="19"/>
  <c r="W306" i="19" l="1"/>
  <c r="T315" i="19"/>
  <c r="X369" i="19"/>
  <c r="U329" i="19"/>
  <c r="V327" i="19"/>
  <c r="Z317" i="19"/>
  <c r="U269" i="19"/>
  <c r="T268" i="19"/>
  <c r="S314" i="19"/>
  <c r="T267" i="19"/>
  <c r="T313" i="19" s="1"/>
  <c r="Y311" i="19"/>
  <c r="V309" i="19"/>
  <c r="W263" i="19"/>
  <c r="X306" i="19" l="1"/>
  <c r="T314" i="19"/>
  <c r="Y369" i="19"/>
  <c r="V329" i="19"/>
  <c r="W327" i="19"/>
  <c r="W309" i="19"/>
  <c r="U315" i="19"/>
  <c r="V269" i="19"/>
  <c r="U268" i="19"/>
  <c r="U267" i="19"/>
  <c r="U313" i="19" s="1"/>
  <c r="Z311" i="19"/>
  <c r="X263" i="19"/>
  <c r="Y306" i="19" l="1"/>
  <c r="Z369" i="19"/>
  <c r="V315" i="19"/>
  <c r="W329" i="19"/>
  <c r="X327" i="19"/>
  <c r="U314" i="19"/>
  <c r="W269" i="19"/>
  <c r="V268" i="19"/>
  <c r="V267" i="19"/>
  <c r="V313" i="19" s="1"/>
  <c r="Y263" i="19"/>
  <c r="X309" i="19"/>
  <c r="Z306" i="19" l="1"/>
  <c r="W315" i="19"/>
  <c r="V314" i="19"/>
  <c r="X329" i="19"/>
  <c r="Y327" i="19"/>
  <c r="Z327" i="19" s="1"/>
  <c r="X269" i="19"/>
  <c r="W268" i="19"/>
  <c r="W267" i="19"/>
  <c r="W313" i="19" s="1"/>
  <c r="Y309" i="19"/>
  <c r="Z263" i="19"/>
  <c r="W314" i="19" l="1"/>
  <c r="Y329" i="19"/>
  <c r="Z329" i="19" s="1"/>
  <c r="Y269" i="19"/>
  <c r="X315" i="19"/>
  <c r="X268" i="19"/>
  <c r="X267" i="19"/>
  <c r="X313" i="19" s="1"/>
  <c r="Z309" i="19"/>
  <c r="X314" i="19" l="1"/>
  <c r="Y315" i="19"/>
  <c r="Z269" i="19"/>
  <c r="Y268" i="19"/>
  <c r="Y267" i="19"/>
  <c r="Y313" i="19" s="1"/>
  <c r="Y314" i="19" l="1"/>
  <c r="Z315" i="19"/>
  <c r="Z268" i="19"/>
  <c r="Z267" i="19"/>
  <c r="Z313" i="19" s="1"/>
  <c r="Z314" i="19" l="1"/>
  <c r="U238" i="19"/>
  <c r="T238" i="19"/>
  <c r="S238" i="19"/>
  <c r="R238" i="19"/>
  <c r="U239" i="19"/>
  <c r="T239" i="19"/>
  <c r="S239" i="19"/>
  <c r="R239" i="19"/>
  <c r="U240" i="19"/>
  <c r="T240" i="19"/>
  <c r="S240" i="19"/>
  <c r="R240" i="19"/>
  <c r="U248" i="19"/>
  <c r="T248" i="19"/>
  <c r="S248" i="19"/>
  <c r="R248" i="19" s="1"/>
  <c r="AG248" i="19" l="1"/>
  <c r="D285" i="19" s="1"/>
  <c r="D331" i="19" s="1"/>
  <c r="W248" i="19"/>
  <c r="X248" i="19"/>
  <c r="Y248" i="19"/>
  <c r="AI248" i="19"/>
  <c r="AH215" i="19"/>
  <c r="V248" i="19"/>
  <c r="Z248" i="19" s="1"/>
  <c r="AG240" i="19"/>
  <c r="D277" i="19" s="1"/>
  <c r="D323" i="19" s="1"/>
  <c r="AI240" i="19"/>
  <c r="AH207" i="19"/>
  <c r="V240" i="19"/>
  <c r="AH248" i="19"/>
  <c r="AG215" i="19"/>
  <c r="AJ248" i="19"/>
  <c r="AI215" i="19"/>
  <c r="AG207" i="19"/>
  <c r="AH240" i="19"/>
  <c r="AJ240" i="19"/>
  <c r="AI207" i="19"/>
  <c r="AG206" i="19"/>
  <c r="AH239" i="19"/>
  <c r="AI206" i="19"/>
  <c r="AJ239" i="19"/>
  <c r="AG238" i="19"/>
  <c r="D275" i="19" s="1"/>
  <c r="Y238" i="19"/>
  <c r="X238" i="19" s="1"/>
  <c r="W238" i="19" s="1"/>
  <c r="AH205" i="19"/>
  <c r="AI238" i="19"/>
  <c r="V238" i="19"/>
  <c r="Z238" i="19" s="1"/>
  <c r="AG239" i="19"/>
  <c r="D276" i="19" s="1"/>
  <c r="AH206" i="19"/>
  <c r="AI239" i="19"/>
  <c r="V239" i="19"/>
  <c r="AH238" i="19"/>
  <c r="AG205" i="19"/>
  <c r="AJ238" i="19"/>
  <c r="AI205" i="19"/>
  <c r="E275" i="19" l="1"/>
  <c r="D352" i="19" s="1"/>
  <c r="E277" i="19"/>
  <c r="D354" i="19" s="1"/>
  <c r="E323" i="19"/>
  <c r="E285" i="19"/>
  <c r="E331" i="19" s="1"/>
  <c r="E276" i="19"/>
  <c r="F276" i="19" s="1"/>
  <c r="G276" i="19" s="1"/>
  <c r="AB238" i="19"/>
  <c r="AQ238" i="19" s="1"/>
  <c r="AN205" i="19"/>
  <c r="AO238" i="19"/>
  <c r="AO248" i="19"/>
  <c r="AN215" i="19"/>
  <c r="AJ206" i="19"/>
  <c r="AK239" i="19"/>
  <c r="AM205" i="19"/>
  <c r="AN238" i="19"/>
  <c r="AJ207" i="19"/>
  <c r="AK240" i="19"/>
  <c r="Z240" i="19"/>
  <c r="Y240" i="19" s="1"/>
  <c r="X240" i="19" s="1"/>
  <c r="W240" i="19" s="1"/>
  <c r="AB240" i="19" s="1"/>
  <c r="AA248" i="19"/>
  <c r="AL248" i="19"/>
  <c r="AK215" i="19"/>
  <c r="Z239" i="19"/>
  <c r="Y239" i="19" s="1"/>
  <c r="X239" i="19" s="1"/>
  <c r="W239" i="19" s="1"/>
  <c r="AB239" i="19" s="1"/>
  <c r="AJ205" i="19"/>
  <c r="AK238" i="19"/>
  <c r="AM238" i="19"/>
  <c r="AL205" i="19"/>
  <c r="AL238" i="19"/>
  <c r="AK205" i="19"/>
  <c r="AA238" i="19"/>
  <c r="AK248" i="19"/>
  <c r="AJ215" i="19"/>
  <c r="AB248" i="19"/>
  <c r="AN248" i="19"/>
  <c r="AM215" i="19"/>
  <c r="AM248" i="19"/>
  <c r="AL215" i="19"/>
  <c r="F275" i="19" l="1"/>
  <c r="G275" i="19" s="1"/>
  <c r="F352" i="19" s="1"/>
  <c r="AN240" i="19"/>
  <c r="F277" i="19"/>
  <c r="G277" i="19" s="1"/>
  <c r="H277" i="19" s="1"/>
  <c r="AL240" i="19"/>
  <c r="AT208" i="19" s="1"/>
  <c r="AT216" i="19"/>
  <c r="AK207" i="19"/>
  <c r="AM207" i="19"/>
  <c r="AL206" i="19"/>
  <c r="AM239" i="19"/>
  <c r="AN239" i="19"/>
  <c r="AM240" i="19"/>
  <c r="AA239" i="19"/>
  <c r="AP239" i="19" s="1"/>
  <c r="AL239" i="19"/>
  <c r="AT207" i="19" s="1"/>
  <c r="AM206" i="19"/>
  <c r="AA240" i="19"/>
  <c r="AP240" i="19" s="1"/>
  <c r="AL207" i="19"/>
  <c r="AK206" i="19"/>
  <c r="F323" i="19"/>
  <c r="G323" i="19" s="1"/>
  <c r="E352" i="19"/>
  <c r="D353" i="19"/>
  <c r="E387" i="19" s="1"/>
  <c r="F285" i="19"/>
  <c r="G285" i="19" s="1"/>
  <c r="H285" i="19" s="1"/>
  <c r="I285" i="19" s="1"/>
  <c r="AT206" i="19"/>
  <c r="H276" i="19"/>
  <c r="AP205" i="19"/>
  <c r="I384" i="19"/>
  <c r="J384" i="19" s="1"/>
  <c r="AO205" i="19"/>
  <c r="AP238" i="19"/>
  <c r="AO240" i="19"/>
  <c r="AN207" i="19"/>
  <c r="AP206" i="19"/>
  <c r="AQ239" i="19"/>
  <c r="AP215" i="19"/>
  <c r="AQ248" i="19"/>
  <c r="AO239" i="19"/>
  <c r="AN206" i="19"/>
  <c r="AP248" i="19"/>
  <c r="AO215" i="19"/>
  <c r="AP207" i="19"/>
  <c r="AQ240" i="19"/>
  <c r="H275" i="19" l="1"/>
  <c r="G352" i="19" s="1"/>
  <c r="AO207" i="19"/>
  <c r="AS207" i="19" s="1"/>
  <c r="AO206" i="19"/>
  <c r="AS206" i="19" s="1"/>
  <c r="AU206" i="19" s="1"/>
  <c r="I276" i="19"/>
  <c r="I322" i="19" s="1"/>
  <c r="I277" i="19"/>
  <c r="J277" i="19" s="1"/>
  <c r="K277" i="19" s="1"/>
  <c r="L277" i="19" s="1"/>
  <c r="M277" i="19" s="1"/>
  <c r="N277" i="19" s="1"/>
  <c r="O277" i="19" s="1"/>
  <c r="P277" i="19" s="1"/>
  <c r="H323" i="19"/>
  <c r="I323" i="19" s="1"/>
  <c r="F331" i="19"/>
  <c r="G331" i="19" s="1"/>
  <c r="H331" i="19" s="1"/>
  <c r="I331" i="19" s="1"/>
  <c r="J285" i="19"/>
  <c r="K285" i="19" s="1"/>
  <c r="L285" i="19" s="1"/>
  <c r="M285" i="19" s="1"/>
  <c r="N285" i="19" s="1"/>
  <c r="O285" i="19" s="1"/>
  <c r="AS205" i="19"/>
  <c r="AS215" i="19"/>
  <c r="AU216" i="19"/>
  <c r="I275" i="19" l="1"/>
  <c r="I321" i="19" s="1"/>
  <c r="J276" i="19"/>
  <c r="K276" i="19" s="1"/>
  <c r="H352" i="19"/>
  <c r="AU207" i="19"/>
  <c r="J331" i="19"/>
  <c r="K331" i="19" s="1"/>
  <c r="L331" i="19" s="1"/>
  <c r="M331" i="19" s="1"/>
  <c r="N331" i="19" s="1"/>
  <c r="O331" i="19" s="1"/>
  <c r="J321" i="19"/>
  <c r="K321" i="19" s="1"/>
  <c r="J323" i="19"/>
  <c r="K323" i="19" s="1"/>
  <c r="L323" i="19" s="1"/>
  <c r="M323" i="19" s="1"/>
  <c r="N323" i="19" s="1"/>
  <c r="O323" i="19" s="1"/>
  <c r="P323" i="19" s="1"/>
  <c r="J322" i="19"/>
  <c r="K322" i="19" s="1"/>
  <c r="P285" i="19"/>
  <c r="Q277" i="19"/>
  <c r="J275" i="19" l="1"/>
  <c r="K275" i="19" s="1"/>
  <c r="L275" i="19" s="1"/>
  <c r="J352" i="19"/>
  <c r="L276" i="19"/>
  <c r="Q323" i="19"/>
  <c r="R277" i="19"/>
  <c r="P331" i="19"/>
  <c r="Q285" i="19"/>
  <c r="I352" i="19" l="1"/>
  <c r="M275" i="19"/>
  <c r="L321" i="19"/>
  <c r="M321" i="19" s="1"/>
  <c r="M276" i="19"/>
  <c r="L322" i="19"/>
  <c r="M322" i="19" s="1"/>
  <c r="R323" i="19"/>
  <c r="Q331" i="19"/>
  <c r="S277" i="19"/>
  <c r="R285" i="19"/>
  <c r="L352" i="19" l="1"/>
  <c r="K352" i="19"/>
  <c r="N276" i="19"/>
  <c r="N275" i="19"/>
  <c r="N322" i="19"/>
  <c r="N321" i="19"/>
  <c r="S285" i="19"/>
  <c r="T277" i="19"/>
  <c r="R331" i="19"/>
  <c r="S323" i="19"/>
  <c r="T323" i="19" l="1"/>
  <c r="M352" i="19"/>
  <c r="O276" i="19"/>
  <c r="P276" i="19" s="1"/>
  <c r="Q276" i="19" s="1"/>
  <c r="R276" i="19" s="1"/>
  <c r="S276" i="19" s="1"/>
  <c r="T276" i="19" s="1"/>
  <c r="U276" i="19" s="1"/>
  <c r="O275" i="19"/>
  <c r="S331" i="19"/>
  <c r="T285" i="19"/>
  <c r="U277" i="19"/>
  <c r="U323" i="19" l="1"/>
  <c r="P275" i="19"/>
  <c r="Q275" i="19" s="1"/>
  <c r="O322" i="19"/>
  <c r="P322" i="19" s="1"/>
  <c r="Q322" i="19" s="1"/>
  <c r="R322" i="19" s="1"/>
  <c r="S322" i="19" s="1"/>
  <c r="T322" i="19" s="1"/>
  <c r="U322" i="19" s="1"/>
  <c r="O321" i="19"/>
  <c r="U285" i="19"/>
  <c r="T331" i="19"/>
  <c r="V277" i="19"/>
  <c r="V276" i="19"/>
  <c r="P321" i="19" l="1"/>
  <c r="Q321" i="19" s="1"/>
  <c r="R275" i="19"/>
  <c r="W277" i="19"/>
  <c r="U331" i="19"/>
  <c r="V285" i="19"/>
  <c r="W276" i="19"/>
  <c r="V322" i="19"/>
  <c r="V323" i="19"/>
  <c r="S275" i="19" l="1"/>
  <c r="R321" i="19"/>
  <c r="W322" i="19"/>
  <c r="W323" i="19"/>
  <c r="X276" i="19"/>
  <c r="W285" i="19"/>
  <c r="X277" i="19"/>
  <c r="V331" i="19"/>
  <c r="S321" i="19" l="1"/>
  <c r="X323" i="19"/>
  <c r="T275" i="19"/>
  <c r="X285" i="19"/>
  <c r="W331" i="19"/>
  <c r="Y277" i="19"/>
  <c r="Y276" i="19"/>
  <c r="X322" i="19"/>
  <c r="T321" i="19" l="1"/>
  <c r="U275" i="19"/>
  <c r="Y322" i="19"/>
  <c r="Z277" i="19"/>
  <c r="Y323" i="19"/>
  <c r="Z276" i="19"/>
  <c r="X331" i="19"/>
  <c r="Y285" i="19"/>
  <c r="Z323" i="19" l="1"/>
  <c r="Z322" i="19"/>
  <c r="U321" i="19"/>
  <c r="V275" i="19"/>
  <c r="Z285" i="19"/>
  <c r="Y331" i="19"/>
  <c r="Z331" i="19" l="1"/>
  <c r="V321" i="19"/>
  <c r="W275" i="19"/>
  <c r="W321" i="19" l="1"/>
  <c r="X275" i="19"/>
  <c r="X321" i="19" l="1"/>
  <c r="Y275" i="19"/>
  <c r="Y321" i="19" l="1"/>
  <c r="Z275" i="19"/>
  <c r="Z321" i="19" l="1"/>
  <c r="X243" i="19"/>
  <c r="AM243" i="19" s="1"/>
  <c r="W243" i="19"/>
  <c r="AK210" i="19" s="1"/>
  <c r="V243" i="19"/>
  <c r="AJ210" i="19" s="1"/>
  <c r="U243" i="19"/>
  <c r="AI210" i="19" s="1"/>
  <c r="Z243" i="19" l="1"/>
  <c r="AN210" i="19" s="1"/>
  <c r="AB243" i="19"/>
  <c r="AP210" i="19" s="1"/>
  <c r="Y243" i="19"/>
  <c r="AM210" i="19" s="1"/>
  <c r="AA243" i="19"/>
  <c r="AO210" i="19" s="1"/>
  <c r="AJ243" i="19"/>
  <c r="G280" i="19" s="1"/>
  <c r="G326" i="19" s="1"/>
  <c r="AK243" i="19"/>
  <c r="AL210" i="19"/>
  <c r="AL243" i="19"/>
  <c r="AT211" i="19" l="1"/>
  <c r="AO243" i="19"/>
  <c r="AN243" i="19"/>
  <c r="AP243" i="19"/>
  <c r="AQ243" i="19"/>
  <c r="H280" i="19"/>
  <c r="I280" i="19" s="1"/>
  <c r="AS210" i="19"/>
  <c r="AU210" i="19" s="1"/>
  <c r="AU211" i="19" l="1"/>
  <c r="H326" i="19"/>
  <c r="J280" i="19"/>
  <c r="K280" i="19" s="1"/>
  <c r="L280" i="19" s="1"/>
  <c r="M280" i="19" s="1"/>
  <c r="I326" i="19" l="1"/>
  <c r="N280" i="19"/>
  <c r="J326" i="19" l="1"/>
  <c r="K326" i="19" s="1"/>
  <c r="L326" i="19" s="1"/>
  <c r="M326" i="19" s="1"/>
  <c r="N326" i="19" s="1"/>
  <c r="O280" i="19"/>
  <c r="O326" i="19" l="1"/>
  <c r="P280" i="19"/>
  <c r="Q280" i="19" l="1"/>
  <c r="P326" i="19"/>
  <c r="Q326" i="19" l="1"/>
  <c r="R280" i="19"/>
  <c r="S280" i="19" l="1"/>
  <c r="R326" i="19"/>
  <c r="S326" i="19" l="1"/>
  <c r="T280" i="19"/>
  <c r="U280" i="19" l="1"/>
  <c r="T326" i="19"/>
  <c r="U326" i="19" l="1"/>
  <c r="V280" i="19"/>
  <c r="W280" i="19" l="1"/>
  <c r="V326" i="19"/>
  <c r="W326" i="19" l="1"/>
  <c r="X280" i="19"/>
  <c r="Y280" i="19" l="1"/>
  <c r="X326" i="19"/>
  <c r="Y326" i="19" l="1"/>
  <c r="Z280" i="19"/>
  <c r="Z326" i="19" l="1"/>
  <c r="V241" i="19"/>
  <c r="AK241" i="19" s="1"/>
  <c r="U241" i="19"/>
  <c r="AI208" i="19" l="1"/>
  <c r="AJ241" i="19"/>
  <c r="G278" i="19" s="1"/>
  <c r="G324" i="19" s="1"/>
  <c r="AJ208" i="19"/>
  <c r="H278" i="19" l="1"/>
  <c r="H324" i="19" s="1"/>
  <c r="J320" i="19" l="1"/>
  <c r="K320" i="19"/>
  <c r="L320" i="19"/>
  <c r="M320" i="19"/>
  <c r="K384" i="19"/>
  <c r="L384" i="19"/>
  <c r="M384" i="19"/>
  <c r="I320" i="19"/>
  <c r="E353" i="19"/>
  <c r="E337" i="19" l="1"/>
  <c r="F337" i="19"/>
  <c r="E338" i="19" l="1"/>
  <c r="F372" i="19" s="1"/>
  <c r="F338" i="19" s="1"/>
  <c r="G372" i="19" s="1"/>
  <c r="G337" i="19"/>
  <c r="E388" i="19" l="1"/>
  <c r="G338" i="19"/>
  <c r="H372" i="19" s="1"/>
  <c r="E339" i="19"/>
  <c r="F373" i="19" s="1"/>
  <c r="F339" i="19" s="1"/>
  <c r="G373" i="19" s="1"/>
  <c r="H337" i="19"/>
  <c r="E354" i="19" l="1"/>
  <c r="F387" i="19"/>
  <c r="F353" i="19" s="1"/>
  <c r="E389" i="19"/>
  <c r="E355" i="19" s="1"/>
  <c r="F388" i="19"/>
  <c r="F354" i="19" s="1"/>
  <c r="H338" i="19"/>
  <c r="I372" i="19" s="1"/>
  <c r="E340" i="19"/>
  <c r="F374" i="19" s="1"/>
  <c r="F340" i="19" s="1"/>
  <c r="G374" i="19" s="1"/>
  <c r="I337" i="19"/>
  <c r="G339" i="19"/>
  <c r="H373" i="19" s="1"/>
  <c r="G387" i="19" l="1"/>
  <c r="G353" i="19" s="1"/>
  <c r="G388" i="19"/>
  <c r="F389" i="19"/>
  <c r="F355" i="19" s="1"/>
  <c r="E341" i="19"/>
  <c r="F375" i="19" s="1"/>
  <c r="F341" i="19" s="1"/>
  <c r="G375" i="19" s="1"/>
  <c r="G340" i="19"/>
  <c r="H374" i="19" s="1"/>
  <c r="I338" i="19"/>
  <c r="J372" i="19" s="1"/>
  <c r="H339" i="19"/>
  <c r="I373" i="19" s="1"/>
  <c r="J337" i="19"/>
  <c r="G354" i="19" l="1"/>
  <c r="H387" i="19"/>
  <c r="H353" i="19" s="1"/>
  <c r="G389" i="19"/>
  <c r="G355" i="19" s="1"/>
  <c r="H388" i="19"/>
  <c r="E391" i="19"/>
  <c r="E390" i="19"/>
  <c r="E356" i="19" s="1"/>
  <c r="I339" i="19"/>
  <c r="J373" i="19" s="1"/>
  <c r="J338" i="19"/>
  <c r="K372" i="19" s="1"/>
  <c r="H340" i="19"/>
  <c r="I374" i="19" s="1"/>
  <c r="K337" i="19"/>
  <c r="G341" i="19"/>
  <c r="H375" i="19" s="1"/>
  <c r="E342" i="19"/>
  <c r="F376" i="19" s="1"/>
  <c r="F342" i="19" s="1"/>
  <c r="G376" i="19" s="1"/>
  <c r="I387" i="19" l="1"/>
  <c r="I353" i="19" s="1"/>
  <c r="E357" i="19"/>
  <c r="F390" i="19"/>
  <c r="F356" i="19" s="1"/>
  <c r="F391" i="19"/>
  <c r="I388" i="19"/>
  <c r="H389" i="19"/>
  <c r="E343" i="19"/>
  <c r="F377" i="19" s="1"/>
  <c r="F343" i="19" s="1"/>
  <c r="G377" i="19" s="1"/>
  <c r="G342" i="19"/>
  <c r="H376" i="19" s="1"/>
  <c r="K338" i="19"/>
  <c r="L372" i="19" s="1"/>
  <c r="J339" i="19"/>
  <c r="K373" i="19" s="1"/>
  <c r="H341" i="19"/>
  <c r="I375" i="19" s="1"/>
  <c r="I340" i="19"/>
  <c r="J374" i="19" s="1"/>
  <c r="L337" i="19"/>
  <c r="J387" i="19" l="1"/>
  <c r="J353" i="19" s="1"/>
  <c r="F357" i="19"/>
  <c r="I389" i="19"/>
  <c r="E393" i="19"/>
  <c r="E392" i="19"/>
  <c r="E358" i="19" s="1"/>
  <c r="G390" i="19"/>
  <c r="G356" i="19" s="1"/>
  <c r="L338" i="19"/>
  <c r="M372" i="19" s="1"/>
  <c r="K339" i="19"/>
  <c r="L373" i="19" s="1"/>
  <c r="G343" i="19"/>
  <c r="H377" i="19" s="1"/>
  <c r="I341" i="19"/>
  <c r="J375" i="19" s="1"/>
  <c r="H342" i="19"/>
  <c r="I376" i="19" s="1"/>
  <c r="M337" i="19"/>
  <c r="N371" i="19" s="1"/>
  <c r="J340" i="19"/>
  <c r="K374" i="19" s="1"/>
  <c r="E344" i="19"/>
  <c r="F378" i="19" s="1"/>
  <c r="F344" i="19" s="1"/>
  <c r="G378" i="19" s="1"/>
  <c r="E359" i="19" l="1"/>
  <c r="F392" i="19"/>
  <c r="F358" i="19" s="1"/>
  <c r="J389" i="19"/>
  <c r="H390" i="19"/>
  <c r="H356" i="19" s="1"/>
  <c r="G391" i="19"/>
  <c r="G357" i="19" s="1"/>
  <c r="D345" i="19"/>
  <c r="E379" i="19" s="1"/>
  <c r="E345" i="19" s="1"/>
  <c r="F379" i="19" s="1"/>
  <c r="F393" i="19"/>
  <c r="H343" i="19"/>
  <c r="I377" i="19" s="1"/>
  <c r="I342" i="19"/>
  <c r="J376" i="19" s="1"/>
  <c r="K340" i="19"/>
  <c r="L374" i="19" s="1"/>
  <c r="J341" i="19"/>
  <c r="K375" i="19" s="1"/>
  <c r="M338" i="19"/>
  <c r="N372" i="19" s="1"/>
  <c r="G344" i="19"/>
  <c r="H378" i="19" s="1"/>
  <c r="L339" i="19"/>
  <c r="M373" i="19" s="1"/>
  <c r="F359" i="19" l="1"/>
  <c r="G392" i="19"/>
  <c r="G358" i="19" s="1"/>
  <c r="N336" i="19"/>
  <c r="O370" i="19" s="1"/>
  <c r="I390" i="19"/>
  <c r="I356" i="19" s="1"/>
  <c r="H391" i="19"/>
  <c r="H357" i="19" s="1"/>
  <c r="K389" i="19"/>
  <c r="G393" i="19"/>
  <c r="L340" i="19"/>
  <c r="M374" i="19" s="1"/>
  <c r="M339" i="19"/>
  <c r="N373" i="19" s="1"/>
  <c r="D362" i="19"/>
  <c r="H344" i="19"/>
  <c r="I378" i="19" s="1"/>
  <c r="J342" i="19"/>
  <c r="K376" i="19" s="1"/>
  <c r="K341" i="19"/>
  <c r="L375" i="19" s="1"/>
  <c r="I343" i="19"/>
  <c r="J377" i="19" s="1"/>
  <c r="G359" i="19" l="1"/>
  <c r="I391" i="19"/>
  <c r="I357" i="19" s="1"/>
  <c r="H392" i="19"/>
  <c r="H358" i="19" s="1"/>
  <c r="L389" i="19"/>
  <c r="N337" i="19"/>
  <c r="O371" i="19" s="1"/>
  <c r="O336" i="19"/>
  <c r="P370" i="19" s="1"/>
  <c r="J390" i="19"/>
  <c r="J356" i="19" s="1"/>
  <c r="H393" i="19"/>
  <c r="F345" i="19"/>
  <c r="G379" i="19" s="1"/>
  <c r="K342" i="19"/>
  <c r="L376" i="19" s="1"/>
  <c r="M340" i="19"/>
  <c r="N374" i="19" s="1"/>
  <c r="I344" i="19"/>
  <c r="J378" i="19" s="1"/>
  <c r="J343" i="19"/>
  <c r="K377" i="19" s="1"/>
  <c r="L341" i="19"/>
  <c r="M375" i="19" s="1"/>
  <c r="N386" i="19" l="1"/>
  <c r="H359" i="19"/>
  <c r="P336" i="19"/>
  <c r="Q370" i="19" s="1"/>
  <c r="K390" i="19"/>
  <c r="K356" i="19" s="1"/>
  <c r="J391" i="19"/>
  <c r="J357" i="19" s="1"/>
  <c r="N338" i="19"/>
  <c r="O372" i="19" s="1"/>
  <c r="M389" i="19"/>
  <c r="I392" i="19"/>
  <c r="I358" i="19" s="1"/>
  <c r="I393" i="19"/>
  <c r="G345" i="19"/>
  <c r="H379" i="19" s="1"/>
  <c r="K343" i="19"/>
  <c r="L377" i="19" s="1"/>
  <c r="L342" i="19"/>
  <c r="M376" i="19" s="1"/>
  <c r="J344" i="19"/>
  <c r="K378" i="19" s="1"/>
  <c r="M341" i="19"/>
  <c r="N375" i="19" s="1"/>
  <c r="I359" i="19" l="1"/>
  <c r="K391" i="19"/>
  <c r="K357" i="19" s="1"/>
  <c r="N339" i="19"/>
  <c r="O373" i="19" s="1"/>
  <c r="N389" i="19"/>
  <c r="Q336" i="19"/>
  <c r="R370" i="19" s="1"/>
  <c r="L390" i="19"/>
  <c r="L356" i="19" s="1"/>
  <c r="J392" i="19"/>
  <c r="J358" i="19" s="1"/>
  <c r="J393" i="19"/>
  <c r="H345" i="19"/>
  <c r="I379" i="19" s="1"/>
  <c r="M342" i="19"/>
  <c r="N376" i="19" s="1"/>
  <c r="L343" i="19"/>
  <c r="M377" i="19" s="1"/>
  <c r="K344" i="19"/>
  <c r="L378" i="19" s="1"/>
  <c r="J359" i="19" l="1"/>
  <c r="L391" i="19"/>
  <c r="L357" i="19" s="1"/>
  <c r="K392" i="19"/>
  <c r="K358" i="19" s="1"/>
  <c r="M390" i="19"/>
  <c r="M356" i="19" s="1"/>
  <c r="R336" i="19"/>
  <c r="S370" i="19" s="1"/>
  <c r="N340" i="19"/>
  <c r="O374" i="19" s="1"/>
  <c r="I345" i="19"/>
  <c r="J379" i="19" s="1"/>
  <c r="K393" i="19"/>
  <c r="L344" i="19"/>
  <c r="M378" i="19" s="1"/>
  <c r="M343" i="19"/>
  <c r="N377" i="19" s="1"/>
  <c r="K359" i="19" l="1"/>
  <c r="L392" i="19"/>
  <c r="L358" i="19" s="1"/>
  <c r="N390" i="19"/>
  <c r="N356" i="19" s="1"/>
  <c r="M391" i="19"/>
  <c r="M357" i="19" s="1"/>
  <c r="N341" i="19"/>
  <c r="O375" i="19" s="1"/>
  <c r="S336" i="19"/>
  <c r="T370" i="19" s="1"/>
  <c r="J345" i="19"/>
  <c r="K379" i="19" s="1"/>
  <c r="L393" i="19"/>
  <c r="L359" i="19" l="1"/>
  <c r="M392" i="19"/>
  <c r="M358" i="19" s="1"/>
  <c r="N391" i="19"/>
  <c r="N357" i="19" s="1"/>
  <c r="T336" i="19"/>
  <c r="U370" i="19" s="1"/>
  <c r="N392" i="19"/>
  <c r="N342" i="19"/>
  <c r="O376" i="19" s="1"/>
  <c r="K345" i="19"/>
  <c r="L379" i="19" s="1"/>
  <c r="M393" i="19"/>
  <c r="M359" i="19" l="1"/>
  <c r="N358" i="19"/>
  <c r="N343" i="19"/>
  <c r="O377" i="19" s="1"/>
  <c r="U336" i="19"/>
  <c r="V370" i="19" s="1"/>
  <c r="M344" i="19"/>
  <c r="N378" i="19" s="1"/>
  <c r="N393" i="19"/>
  <c r="N359" i="19" s="1"/>
  <c r="L345" i="19"/>
  <c r="M379" i="19" s="1"/>
  <c r="V336" i="19" l="1"/>
  <c r="W370" i="19" s="1"/>
  <c r="M345" i="19"/>
  <c r="N379" i="19" s="1"/>
  <c r="N344" i="19"/>
  <c r="O378" i="19" s="1"/>
  <c r="W336" i="19" l="1"/>
  <c r="X370" i="19" s="1"/>
  <c r="N345" i="19"/>
  <c r="O379" i="19" s="1"/>
  <c r="X336" i="19" l="1"/>
  <c r="Y370" i="19" s="1"/>
  <c r="Y336" i="19" l="1"/>
  <c r="Z370" i="19" s="1"/>
  <c r="Z336" i="19" s="1"/>
  <c r="O337" i="19" l="1"/>
  <c r="P371" i="19" s="1"/>
  <c r="P337" i="19" l="1"/>
  <c r="Q371" i="19" s="1"/>
  <c r="O338" i="19"/>
  <c r="P372" i="19" s="1"/>
  <c r="P338" i="19" l="1"/>
  <c r="Q372" i="19" s="1"/>
  <c r="O389" i="19"/>
  <c r="O339" i="19"/>
  <c r="P373" i="19" s="1"/>
  <c r="Q337" i="19"/>
  <c r="R371" i="19" s="1"/>
  <c r="Q338" i="19" l="1"/>
  <c r="R372" i="19" s="1"/>
  <c r="O390" i="19"/>
  <c r="O356" i="19" s="1"/>
  <c r="O340" i="19"/>
  <c r="P374" i="19" s="1"/>
  <c r="R337" i="19"/>
  <c r="S371" i="19" s="1"/>
  <c r="P389" i="19"/>
  <c r="P339" i="19"/>
  <c r="Q373" i="19" s="1"/>
  <c r="P340" i="19" l="1"/>
  <c r="Q374" i="19" s="1"/>
  <c r="P390" i="19"/>
  <c r="P356" i="19" s="1"/>
  <c r="R338" i="19"/>
  <c r="S372" i="19" s="1"/>
  <c r="O391" i="19"/>
  <c r="O357" i="19" s="1"/>
  <c r="O341" i="19"/>
  <c r="P375" i="19" s="1"/>
  <c r="S337" i="19"/>
  <c r="T371" i="19" s="1"/>
  <c r="Q339" i="19"/>
  <c r="R373" i="19" s="1"/>
  <c r="Q389" i="19"/>
  <c r="R389" i="19" l="1"/>
  <c r="R339" i="19"/>
  <c r="S373" i="19" s="1"/>
  <c r="T337" i="19"/>
  <c r="U371" i="19" s="1"/>
  <c r="Q340" i="19"/>
  <c r="R374" i="19" s="1"/>
  <c r="Q390" i="19"/>
  <c r="Q356" i="19" s="1"/>
  <c r="S338" i="19"/>
  <c r="T372" i="19" s="1"/>
  <c r="O392" i="19"/>
  <c r="O358" i="19" s="1"/>
  <c r="O342" i="19"/>
  <c r="P376" i="19" s="1"/>
  <c r="P341" i="19"/>
  <c r="Q375" i="19" s="1"/>
  <c r="P391" i="19"/>
  <c r="P357" i="19" s="1"/>
  <c r="P342" i="19" l="1"/>
  <c r="Q376" i="19" s="1"/>
  <c r="P392" i="19"/>
  <c r="P358" i="19" s="1"/>
  <c r="S339" i="19"/>
  <c r="T373" i="19" s="1"/>
  <c r="S389" i="19"/>
  <c r="T338" i="19"/>
  <c r="U372" i="19" s="1"/>
  <c r="O343" i="19"/>
  <c r="P377" i="19" s="1"/>
  <c r="O393" i="19"/>
  <c r="O359" i="19" s="1"/>
  <c r="Q391" i="19"/>
  <c r="Q357" i="19" s="1"/>
  <c r="Q341" i="19"/>
  <c r="R375" i="19" s="1"/>
  <c r="U337" i="19"/>
  <c r="V371" i="19" s="1"/>
  <c r="R390" i="19"/>
  <c r="R356" i="19" s="1"/>
  <c r="R340" i="19"/>
  <c r="S374" i="19" s="1"/>
  <c r="U338" i="19" l="1"/>
  <c r="V372" i="19" s="1"/>
  <c r="O344" i="19"/>
  <c r="P378" i="19" s="1"/>
  <c r="S340" i="19"/>
  <c r="T374" i="19" s="1"/>
  <c r="S390" i="19"/>
  <c r="S356" i="19" s="1"/>
  <c r="R391" i="19"/>
  <c r="R357" i="19" s="1"/>
  <c r="R341" i="19"/>
  <c r="S375" i="19" s="1"/>
  <c r="V337" i="19"/>
  <c r="W371" i="19" s="1"/>
  <c r="Q392" i="19"/>
  <c r="Q358" i="19" s="1"/>
  <c r="Q342" i="19"/>
  <c r="R376" i="19" s="1"/>
  <c r="T389" i="19"/>
  <c r="T339" i="19"/>
  <c r="U373" i="19" s="1"/>
  <c r="P343" i="19"/>
  <c r="Q377" i="19" s="1"/>
  <c r="P393" i="19"/>
  <c r="P359" i="19" s="1"/>
  <c r="P344" i="19" l="1"/>
  <c r="Q378" i="19" s="1"/>
  <c r="Q393" i="19"/>
  <c r="Q359" i="19" s="1"/>
  <c r="Q343" i="19"/>
  <c r="R377" i="19" s="1"/>
  <c r="W337" i="19"/>
  <c r="X371" i="19" s="1"/>
  <c r="R392" i="19"/>
  <c r="R358" i="19" s="1"/>
  <c r="R342" i="19"/>
  <c r="S376" i="19" s="1"/>
  <c r="O345" i="19"/>
  <c r="P379" i="19" s="1"/>
  <c r="T390" i="19"/>
  <c r="T356" i="19" s="1"/>
  <c r="U390" i="19" s="1"/>
  <c r="T340" i="19"/>
  <c r="U374" i="19" s="1"/>
  <c r="V338" i="19"/>
  <c r="W372" i="19" s="1"/>
  <c r="S391" i="19"/>
  <c r="S357" i="19" s="1"/>
  <c r="S341" i="19"/>
  <c r="T375" i="19" s="1"/>
  <c r="U339" i="19"/>
  <c r="V373" i="19" s="1"/>
  <c r="S342" i="19" l="1"/>
  <c r="T376" i="19" s="1"/>
  <c r="S392" i="19"/>
  <c r="S358" i="19" s="1"/>
  <c r="T341" i="19"/>
  <c r="U375" i="19" s="1"/>
  <c r="T391" i="19"/>
  <c r="T357" i="19" s="1"/>
  <c r="U391" i="19" s="1"/>
  <c r="R393" i="19"/>
  <c r="R359" i="19" s="1"/>
  <c r="R343" i="19"/>
  <c r="S377" i="19" s="1"/>
  <c r="W338" i="19"/>
  <c r="X372" i="19" s="1"/>
  <c r="Q344" i="19"/>
  <c r="R378" i="19" s="1"/>
  <c r="U340" i="19"/>
  <c r="V374" i="19" s="1"/>
  <c r="V339" i="19"/>
  <c r="W373" i="19" s="1"/>
  <c r="X337" i="19"/>
  <c r="Y371" i="19" s="1"/>
  <c r="P345" i="19"/>
  <c r="Q379" i="19" s="1"/>
  <c r="X338" i="19" l="1"/>
  <c r="Y372" i="19" s="1"/>
  <c r="U357" i="19"/>
  <c r="U341" i="19"/>
  <c r="V375" i="19" s="1"/>
  <c r="W339" i="19"/>
  <c r="X373" i="19" s="1"/>
  <c r="T342" i="19"/>
  <c r="U376" i="19" s="1"/>
  <c r="T392" i="19"/>
  <c r="T358" i="19" s="1"/>
  <c r="U392" i="19" s="1"/>
  <c r="Y337" i="19"/>
  <c r="Z371" i="19" s="1"/>
  <c r="Z337" i="19" s="1"/>
  <c r="V390" i="19"/>
  <c r="V340" i="19"/>
  <c r="W374" i="19" s="1"/>
  <c r="Q345" i="19"/>
  <c r="R379" i="19" s="1"/>
  <c r="R344" i="19"/>
  <c r="S378" i="19" s="1"/>
  <c r="S343" i="19"/>
  <c r="T377" i="19" s="1"/>
  <c r="S393" i="19"/>
  <c r="S359" i="19" s="1"/>
  <c r="S344" i="19" l="1"/>
  <c r="T378" i="19" s="1"/>
  <c r="T393" i="19"/>
  <c r="T359" i="19" s="1"/>
  <c r="U393" i="19" s="1"/>
  <c r="T343" i="19"/>
  <c r="U377" i="19" s="1"/>
  <c r="U342" i="19"/>
  <c r="V376" i="19" s="1"/>
  <c r="U358" i="19"/>
  <c r="R345" i="19"/>
  <c r="S379" i="19" s="1"/>
  <c r="V391" i="19"/>
  <c r="V357" i="19" s="1"/>
  <c r="V341" i="19"/>
  <c r="W375" i="19" s="1"/>
  <c r="Y338" i="19"/>
  <c r="Z372" i="19" s="1"/>
  <c r="Z338" i="19" s="1"/>
  <c r="W340" i="19"/>
  <c r="X374" i="19" s="1"/>
  <c r="W390" i="19"/>
  <c r="X339" i="19"/>
  <c r="Y373" i="19" s="1"/>
  <c r="W341" i="19" l="1"/>
  <c r="X375" i="19" s="1"/>
  <c r="W391" i="19"/>
  <c r="W357" i="19" s="1"/>
  <c r="Y339" i="19"/>
  <c r="Z373" i="19" s="1"/>
  <c r="Z339" i="19" s="1"/>
  <c r="V342" i="19"/>
  <c r="W376" i="19" s="1"/>
  <c r="V392" i="19"/>
  <c r="V358" i="19" s="1"/>
  <c r="U359" i="19"/>
  <c r="U343" i="19"/>
  <c r="V377" i="19" s="1"/>
  <c r="S345" i="19"/>
  <c r="T379" i="19" s="1"/>
  <c r="X390" i="19"/>
  <c r="X340" i="19"/>
  <c r="Y374" i="19" s="1"/>
  <c r="T344" i="19"/>
  <c r="U378" i="19" s="1"/>
  <c r="U344" i="19" l="1"/>
  <c r="V378" i="19" s="1"/>
  <c r="Y340" i="19"/>
  <c r="Z374" i="19" s="1"/>
  <c r="Z340" i="19" s="1"/>
  <c r="Y390" i="19"/>
  <c r="W342" i="19"/>
  <c r="X376" i="19" s="1"/>
  <c r="W392" i="19"/>
  <c r="W358" i="19" s="1"/>
  <c r="T345" i="19"/>
  <c r="U379" i="19" s="1"/>
  <c r="X341" i="19"/>
  <c r="Y375" i="19" s="1"/>
  <c r="X391" i="19"/>
  <c r="X357" i="19" s="1"/>
  <c r="V343" i="19"/>
  <c r="W377" i="19" s="1"/>
  <c r="V393" i="19"/>
  <c r="V359" i="19" s="1"/>
  <c r="X342" i="19" l="1"/>
  <c r="Y376" i="19" s="1"/>
  <c r="X392" i="19"/>
  <c r="X358" i="19" s="1"/>
  <c r="Z390" i="19"/>
  <c r="W393" i="19"/>
  <c r="W359" i="19" s="1"/>
  <c r="W343" i="19"/>
  <c r="X377" i="19" s="1"/>
  <c r="V344" i="19"/>
  <c r="W378" i="19" s="1"/>
  <c r="Y391" i="19"/>
  <c r="Y357" i="19" s="1"/>
  <c r="Y341" i="19"/>
  <c r="Z375" i="19" s="1"/>
  <c r="Z341" i="19" s="1"/>
  <c r="U345" i="19"/>
  <c r="V379" i="19" s="1"/>
  <c r="V345" i="19" l="1"/>
  <c r="W379" i="19" s="1"/>
  <c r="Y392" i="19"/>
  <c r="Y358" i="19" s="1"/>
  <c r="Y342" i="19"/>
  <c r="Z376" i="19" s="1"/>
  <c r="Z342" i="19" s="1"/>
  <c r="W344" i="19"/>
  <c r="X378" i="19" s="1"/>
  <c r="Z391" i="19"/>
  <c r="Z357" i="19" s="1"/>
  <c r="X343" i="19"/>
  <c r="Y377" i="19" s="1"/>
  <c r="X393" i="19"/>
  <c r="X359" i="19" s="1"/>
  <c r="W345" i="19" l="1"/>
  <c r="X379" i="19" s="1"/>
  <c r="Y343" i="19"/>
  <c r="Z377" i="19" s="1"/>
  <c r="Z343" i="19" s="1"/>
  <c r="Y393" i="19"/>
  <c r="Y359" i="19" s="1"/>
  <c r="X344" i="19"/>
  <c r="Y378" i="19" s="1"/>
  <c r="Z392" i="19"/>
  <c r="Z358" i="19" s="1"/>
  <c r="Y344" i="19" l="1"/>
  <c r="Z378" i="19" s="1"/>
  <c r="Z344" i="19" s="1"/>
  <c r="Z393" i="19"/>
  <c r="Z359" i="19" s="1"/>
  <c r="X345" i="19"/>
  <c r="Y379" i="19" s="1"/>
  <c r="Y345" i="19" l="1"/>
  <c r="Z379" i="19" s="1"/>
  <c r="Z345" i="19" s="1"/>
  <c r="N384" i="19" l="1"/>
  <c r="N320" i="19" l="1"/>
  <c r="U247" i="19" l="1"/>
  <c r="AJ247" i="19" s="1"/>
  <c r="T247" i="19"/>
  <c r="AI247" i="19" s="1"/>
  <c r="S247" i="19"/>
  <c r="AG214" i="19" s="1"/>
  <c r="R247" i="19"/>
  <c r="X247" i="19" l="1"/>
  <c r="AI214" i="19"/>
  <c r="AH214" i="19"/>
  <c r="V247" i="19"/>
  <c r="Y247" i="19"/>
  <c r="W247" i="19"/>
  <c r="AH247" i="19"/>
  <c r="AG247" i="19"/>
  <c r="D284" i="19" s="1"/>
  <c r="E394" i="19" l="1"/>
  <c r="D330" i="19"/>
  <c r="E284" i="19"/>
  <c r="F284" i="19" s="1"/>
  <c r="AK214" i="19"/>
  <c r="AL247" i="19"/>
  <c r="AA247" i="19"/>
  <c r="AM247" i="19"/>
  <c r="AL214" i="19"/>
  <c r="AM214" i="19"/>
  <c r="AN247" i="19"/>
  <c r="AK247" i="19"/>
  <c r="AJ214" i="19"/>
  <c r="Z247" i="19"/>
  <c r="AB247" i="19"/>
  <c r="F394" i="19" l="1"/>
  <c r="D361" i="19"/>
  <c r="E330" i="19"/>
  <c r="F330" i="19" s="1"/>
  <c r="G284" i="19"/>
  <c r="H394" i="19" s="1"/>
  <c r="G394" i="19"/>
  <c r="AT215" i="19"/>
  <c r="AU215" i="19" s="1"/>
  <c r="AQ247" i="19"/>
  <c r="AP214" i="19"/>
  <c r="AN214" i="19"/>
  <c r="AO247" i="19"/>
  <c r="AP247" i="19"/>
  <c r="AO214" i="19"/>
  <c r="D360" i="19" l="1"/>
  <c r="H284" i="19"/>
  <c r="I284" i="19" s="1"/>
  <c r="J284" i="19" s="1"/>
  <c r="K284" i="19" s="1"/>
  <c r="L394" i="19" s="1"/>
  <c r="G330" i="19"/>
  <c r="E360" i="19"/>
  <c r="AS214" i="19"/>
  <c r="AU214" i="19" s="1"/>
  <c r="I394" i="19"/>
  <c r="K394" i="19" l="1"/>
  <c r="J394" i="19"/>
  <c r="L284" i="19"/>
  <c r="H330" i="19"/>
  <c r="F360" i="19"/>
  <c r="M284" i="19" l="1"/>
  <c r="M394" i="19"/>
  <c r="I330" i="19"/>
  <c r="G360" i="19"/>
  <c r="N284" i="19" l="1"/>
  <c r="N394" i="19"/>
  <c r="J330" i="19"/>
  <c r="H360" i="19"/>
  <c r="O284" i="19" l="1"/>
  <c r="O394" i="19"/>
  <c r="K330" i="19"/>
  <c r="I360" i="19"/>
  <c r="P394" i="19" l="1"/>
  <c r="P284" i="19"/>
  <c r="L330" i="19"/>
  <c r="J360" i="19"/>
  <c r="Q394" i="19" l="1"/>
  <c r="Q284" i="19"/>
  <c r="M330" i="19"/>
  <c r="K360" i="19"/>
  <c r="R394" i="19" l="1"/>
  <c r="R284" i="19"/>
  <c r="L360" i="19"/>
  <c r="N330" i="19"/>
  <c r="S394" i="19" l="1"/>
  <c r="S284" i="19"/>
  <c r="M360" i="19"/>
  <c r="O330" i="19"/>
  <c r="T394" i="19" l="1"/>
  <c r="T284" i="19"/>
  <c r="U284" i="19" s="1"/>
  <c r="N360" i="19"/>
  <c r="P330" i="19"/>
  <c r="V394" i="19" l="1"/>
  <c r="V284" i="19"/>
  <c r="Q330" i="19"/>
  <c r="O360" i="19"/>
  <c r="W394" i="19" l="1"/>
  <c r="W284" i="19"/>
  <c r="P360" i="19"/>
  <c r="R330" i="19"/>
  <c r="X394" i="19" l="1"/>
  <c r="X284" i="19"/>
  <c r="S330" i="19"/>
  <c r="Q360" i="19"/>
  <c r="Y284" i="19" l="1"/>
  <c r="Y394" i="19"/>
  <c r="T330" i="19"/>
  <c r="R360" i="19"/>
  <c r="W201" i="19"/>
  <c r="AK200" i="19" s="1"/>
  <c r="R201" i="19"/>
  <c r="X201" i="19"/>
  <c r="AM201" i="19" s="1"/>
  <c r="Y201" i="19"/>
  <c r="AM200" i="19" s="1"/>
  <c r="T201" i="19"/>
  <c r="U201" i="19"/>
  <c r="AI200" i="19" s="1"/>
  <c r="V201" i="19"/>
  <c r="AJ200" i="19" s="1"/>
  <c r="S201" i="19"/>
  <c r="Z201" i="19"/>
  <c r="AN200" i="19" s="1"/>
  <c r="AA201" i="19"/>
  <c r="AO200" i="19" s="1"/>
  <c r="AB201" i="19"/>
  <c r="AP200" i="19" s="1"/>
  <c r="Z394" i="19" l="1"/>
  <c r="Z360" i="19" s="1"/>
  <c r="Z284" i="19"/>
  <c r="AG200" i="19"/>
  <c r="AG201" i="19"/>
  <c r="D380" i="19"/>
  <c r="D316" i="19"/>
  <c r="E316" i="19" s="1"/>
  <c r="F316" i="19" s="1"/>
  <c r="G316" i="19" s="1"/>
  <c r="H316" i="19" s="1"/>
  <c r="I316" i="19" s="1"/>
  <c r="J316" i="19" s="1"/>
  <c r="K316" i="19" s="1"/>
  <c r="L316" i="19" s="1"/>
  <c r="M316" i="19" s="1"/>
  <c r="N316" i="19" s="1"/>
  <c r="O316" i="19" s="1"/>
  <c r="P316" i="19" s="1"/>
  <c r="Q316" i="19" s="1"/>
  <c r="R316" i="19" s="1"/>
  <c r="S316" i="19" s="1"/>
  <c r="T316" i="19" s="1"/>
  <c r="U316" i="19" s="1"/>
  <c r="V316" i="19" s="1"/>
  <c r="W316" i="19" s="1"/>
  <c r="X316" i="19" s="1"/>
  <c r="Y316" i="19" s="1"/>
  <c r="Z316" i="19" s="1"/>
  <c r="AI201" i="19"/>
  <c r="AE201" i="19"/>
  <c r="AH201" i="19"/>
  <c r="U330" i="19"/>
  <c r="S360" i="19"/>
  <c r="AQ201" i="19"/>
  <c r="AP201" i="19"/>
  <c r="AO201" i="19"/>
  <c r="AL201" i="19"/>
  <c r="AL200" i="19"/>
  <c r="AH200" i="19"/>
  <c r="AK201" i="19"/>
  <c r="AJ201" i="19"/>
  <c r="AN201" i="19"/>
  <c r="D347" i="19" l="1"/>
  <c r="E381" i="19" s="1"/>
  <c r="E395" i="19"/>
  <c r="E361" i="19" s="1"/>
  <c r="D346" i="19"/>
  <c r="E380" i="19" s="1"/>
  <c r="F395" i="19" s="1"/>
  <c r="F361" i="19" s="1"/>
  <c r="T360" i="19"/>
  <c r="U394" i="19" s="1"/>
  <c r="V330" i="19"/>
  <c r="AS201" i="19"/>
  <c r="AU201" i="19" s="1"/>
  <c r="AS200" i="19"/>
  <c r="AU200" i="19" s="1"/>
  <c r="E396" i="19" l="1"/>
  <c r="E362" i="19" s="1"/>
  <c r="E347" i="19"/>
  <c r="F381" i="19" s="1"/>
  <c r="E346" i="19"/>
  <c r="F380" i="19" s="1"/>
  <c r="G395" i="19" s="1"/>
  <c r="G361" i="19" s="1"/>
  <c r="W330" i="19"/>
  <c r="U360" i="19"/>
  <c r="F347" i="19" l="1"/>
  <c r="G381" i="19" s="1"/>
  <c r="F396" i="19"/>
  <c r="F362" i="19" s="1"/>
  <c r="F346" i="19"/>
  <c r="G380" i="19" s="1"/>
  <c r="H395" i="19" s="1"/>
  <c r="H361" i="19" s="1"/>
  <c r="V360" i="19"/>
  <c r="X330" i="19"/>
  <c r="G347" i="19" l="1"/>
  <c r="H381" i="19" s="1"/>
  <c r="G396" i="19"/>
  <c r="G362" i="19" s="1"/>
  <c r="G346" i="19"/>
  <c r="H380" i="19" s="1"/>
  <c r="I395" i="19" s="1"/>
  <c r="I361" i="19" s="1"/>
  <c r="W360" i="19"/>
  <c r="Y330" i="19"/>
  <c r="H347" i="19" l="1"/>
  <c r="I381" i="19" s="1"/>
  <c r="H396" i="19"/>
  <c r="H362" i="19" s="1"/>
  <c r="H346" i="19"/>
  <c r="I380" i="19" s="1"/>
  <c r="J395" i="19" s="1"/>
  <c r="J361" i="19" s="1"/>
  <c r="X360" i="19"/>
  <c r="Z330" i="19"/>
  <c r="Y360" i="19" s="1"/>
  <c r="I347" i="19" l="1"/>
  <c r="J381" i="19" s="1"/>
  <c r="I396" i="19"/>
  <c r="I362" i="19" s="1"/>
  <c r="I346" i="19"/>
  <c r="J380" i="19" s="1"/>
  <c r="K395" i="19" s="1"/>
  <c r="K361" i="19" s="1"/>
  <c r="J347" i="19" l="1"/>
  <c r="K381" i="19" s="1"/>
  <c r="J346" i="19"/>
  <c r="K380" i="19" s="1"/>
  <c r="L395" i="19" s="1"/>
  <c r="L361" i="19" s="1"/>
  <c r="J396" i="19"/>
  <c r="J362" i="19" s="1"/>
  <c r="K347" i="19" l="1"/>
  <c r="L381" i="19" s="1"/>
  <c r="K346" i="19"/>
  <c r="L380" i="19" s="1"/>
  <c r="K396" i="19"/>
  <c r="K362" i="19" s="1"/>
  <c r="L347" i="19" l="1"/>
  <c r="M381" i="19" s="1"/>
  <c r="M395" i="19"/>
  <c r="M361" i="19" s="1"/>
  <c r="L396" i="19"/>
  <c r="L362" i="19" s="1"/>
  <c r="L346" i="19"/>
  <c r="M380" i="19" s="1"/>
  <c r="O395" i="19"/>
  <c r="O361" i="19" s="1"/>
  <c r="M347" i="19" l="1"/>
  <c r="N381" i="19" s="1"/>
  <c r="N395" i="19"/>
  <c r="N361" i="19" s="1"/>
  <c r="M396" i="19"/>
  <c r="M362" i="19" s="1"/>
  <c r="M346" i="19"/>
  <c r="N380" i="19" s="1"/>
  <c r="P395" i="19"/>
  <c r="P361" i="19" s="1"/>
  <c r="N347" i="19" l="1"/>
  <c r="O381" i="19" s="1"/>
  <c r="N396" i="19"/>
  <c r="N362" i="19" s="1"/>
  <c r="N346" i="19"/>
  <c r="O380" i="19" s="1"/>
  <c r="Q395" i="19"/>
  <c r="Q361" i="19" s="1"/>
  <c r="O347" i="19" l="1"/>
  <c r="P381" i="19" s="1"/>
  <c r="O396" i="19"/>
  <c r="O362" i="19" s="1"/>
  <c r="O346" i="19"/>
  <c r="P380" i="19" s="1"/>
  <c r="R395" i="19"/>
  <c r="R361" i="19" s="1"/>
  <c r="P347" i="19" l="1"/>
  <c r="Q381" i="19" s="1"/>
  <c r="P396" i="19"/>
  <c r="P362" i="19" s="1"/>
  <c r="P346" i="19"/>
  <c r="Q380" i="19" s="1"/>
  <c r="Q347" i="19" s="1"/>
  <c r="R381" i="19" s="1"/>
  <c r="S395" i="19"/>
  <c r="S361" i="19" s="1"/>
  <c r="Q396" i="19" l="1"/>
  <c r="Q362" i="19" s="1"/>
  <c r="Q346" i="19"/>
  <c r="R380" i="19" s="1"/>
  <c r="R347" i="19" s="1"/>
  <c r="S381" i="19" s="1"/>
  <c r="T395" i="19"/>
  <c r="T361" i="19" s="1"/>
  <c r="U395" i="19" s="1"/>
  <c r="U361" i="19" s="1"/>
  <c r="R396" i="19" l="1"/>
  <c r="R362" i="19" s="1"/>
  <c r="R346" i="19"/>
  <c r="S380" i="19" s="1"/>
  <c r="S347" i="19" s="1"/>
  <c r="T381" i="19" s="1"/>
  <c r="S396" i="19" l="1"/>
  <c r="S362" i="19" s="1"/>
  <c r="S346" i="19"/>
  <c r="T380" i="19" s="1"/>
  <c r="T347" i="19" s="1"/>
  <c r="U381" i="19" s="1"/>
  <c r="V395" i="19"/>
  <c r="V361" i="19" s="1"/>
  <c r="T396" i="19" l="1"/>
  <c r="T362" i="19" s="1"/>
  <c r="U396" i="19" s="1"/>
  <c r="U362" i="19" s="1"/>
  <c r="T346" i="19"/>
  <c r="U380" i="19" s="1"/>
  <c r="U346" i="19" s="1"/>
  <c r="V380" i="19" s="1"/>
  <c r="V396" i="19" s="1"/>
  <c r="V362" i="19" s="1"/>
  <c r="W395" i="19"/>
  <c r="W361" i="19" s="1"/>
  <c r="U347" i="19" l="1"/>
  <c r="V381" i="19" s="1"/>
  <c r="V347" i="19" s="1"/>
  <c r="W381" i="19" s="1"/>
  <c r="V346" i="19"/>
  <c r="W380" i="19" s="1"/>
  <c r="W396" i="19" s="1"/>
  <c r="W362" i="19" s="1"/>
  <c r="X395" i="19"/>
  <c r="X361" i="19" s="1"/>
  <c r="W346" i="19" l="1"/>
  <c r="X380" i="19" s="1"/>
  <c r="X346" i="19" s="1"/>
  <c r="Y380" i="19" s="1"/>
  <c r="W347" i="19"/>
  <c r="X381" i="19" s="1"/>
  <c r="Y395" i="19"/>
  <c r="Y361" i="19" s="1"/>
  <c r="X396" i="19" l="1"/>
  <c r="X362" i="19" s="1"/>
  <c r="X347" i="19"/>
  <c r="Y381" i="19" s="1"/>
  <c r="Y347" i="19" s="1"/>
  <c r="Z381" i="19" s="1"/>
  <c r="Y346" i="19"/>
  <c r="Z380" i="19" s="1"/>
  <c r="Z395" i="19"/>
  <c r="Z361" i="19" s="1"/>
  <c r="Y396" i="19"/>
  <c r="Y362" i="19" s="1"/>
  <c r="Z346" i="19" l="1"/>
  <c r="Z396" i="19"/>
  <c r="Z362" i="19" s="1"/>
  <c r="Z347" i="19"/>
  <c r="N385" i="19"/>
  <c r="N352" i="19" s="1"/>
  <c r="W241" i="19" l="1"/>
  <c r="AL241" i="19" s="1"/>
  <c r="Z241" i="19"/>
  <c r="AO241" i="19" s="1"/>
  <c r="Y241" i="19"/>
  <c r="AM208" i="19" s="1"/>
  <c r="X241" i="19"/>
  <c r="AL208" i="19" s="1"/>
  <c r="AA241" i="19" l="1"/>
  <c r="AO208" i="19" s="1"/>
  <c r="AB241" i="19"/>
  <c r="AQ241" i="19" s="1"/>
  <c r="AM241" i="19"/>
  <c r="AN208" i="19"/>
  <c r="AK208" i="19"/>
  <c r="I278" i="19"/>
  <c r="I324" i="19" s="1"/>
  <c r="AT209" i="19"/>
  <c r="AU209" i="19" s="1"/>
  <c r="AN241" i="19"/>
  <c r="AP241" i="19" l="1"/>
  <c r="H354" i="19"/>
  <c r="AP208" i="19"/>
  <c r="AS208" i="19" s="1"/>
  <c r="AU208" i="19" s="1"/>
  <c r="H355" i="19"/>
  <c r="J388" i="19"/>
  <c r="J278" i="19"/>
  <c r="J324" i="19" s="1"/>
  <c r="I354" i="19" l="1"/>
  <c r="K387" i="19"/>
  <c r="K353" i="19" s="1"/>
  <c r="I355" i="19"/>
  <c r="K388" i="19"/>
  <c r="K278" i="19"/>
  <c r="K324" i="19" s="1"/>
  <c r="J354" i="19" l="1"/>
  <c r="L387" i="19"/>
  <c r="L353" i="19" s="1"/>
  <c r="J355" i="19"/>
  <c r="L388" i="19"/>
  <c r="L278" i="19"/>
  <c r="L324" i="19" s="1"/>
  <c r="K354" i="19" l="1"/>
  <c r="M387" i="19"/>
  <c r="M353" i="19" s="1"/>
  <c r="K355" i="19"/>
  <c r="M388" i="19"/>
  <c r="M278" i="19"/>
  <c r="M324" i="19" s="1"/>
  <c r="L354" i="19" l="1"/>
  <c r="N387" i="19"/>
  <c r="L355" i="19"/>
  <c r="N388" i="19"/>
  <c r="N278" i="19"/>
  <c r="N324" i="19" s="1"/>
  <c r="M354" i="19" s="1"/>
  <c r="N353" i="19" l="1"/>
  <c r="O387" i="19" s="1"/>
  <c r="O386" i="19"/>
  <c r="O388" i="19"/>
  <c r="O278" i="19"/>
  <c r="M355" i="19"/>
  <c r="P388" i="19" l="1"/>
  <c r="O353" i="19"/>
  <c r="P387" i="19" s="1"/>
  <c r="P278" i="19"/>
  <c r="Q388" i="19" s="1"/>
  <c r="O324" i="19"/>
  <c r="N355" i="19"/>
  <c r="P324" i="19" l="1"/>
  <c r="N354" i="19"/>
  <c r="Q278" i="19"/>
  <c r="R388" i="19" s="1"/>
  <c r="O355" i="19"/>
  <c r="R278" i="19" l="1"/>
  <c r="S388" i="19" s="1"/>
  <c r="P355" i="19"/>
  <c r="Q324" i="19"/>
  <c r="O354" i="19"/>
  <c r="R324" i="19" l="1"/>
  <c r="P354" i="19"/>
  <c r="S278" i="19"/>
  <c r="T388" i="19" s="1"/>
  <c r="Q355" i="19"/>
  <c r="T278" i="19" l="1"/>
  <c r="R355" i="19"/>
  <c r="S324" i="19"/>
  <c r="T324" i="19" l="1"/>
  <c r="U278" i="19"/>
  <c r="S355" i="19"/>
  <c r="V278" i="19" l="1"/>
  <c r="T355" i="19"/>
  <c r="U389" i="19" s="1"/>
  <c r="U324" i="19"/>
  <c r="U356" i="19" l="1"/>
  <c r="V389" i="19"/>
  <c r="W278" i="19"/>
  <c r="V324" i="19"/>
  <c r="W389" i="19" l="1"/>
  <c r="V356" i="19"/>
  <c r="W324" i="19"/>
  <c r="X278" i="19"/>
  <c r="X389" i="19" l="1"/>
  <c r="W356" i="19"/>
  <c r="Y278" i="19"/>
  <c r="X324" i="19"/>
  <c r="Y389" i="19" l="1"/>
  <c r="X356" i="19"/>
  <c r="Y324" i="19"/>
  <c r="Z278" i="19"/>
  <c r="Z389" i="19" l="1"/>
  <c r="Z356" i="19" s="1"/>
  <c r="Y356" i="19"/>
  <c r="Z324" i="19"/>
  <c r="F351" i="19" l="1"/>
  <c r="E351" i="19"/>
  <c r="G351" i="19"/>
  <c r="R237" i="19"/>
  <c r="V237" i="19" s="1"/>
  <c r="AK237" i="19" s="1"/>
  <c r="U237" i="19"/>
  <c r="AJ237" i="19" s="1"/>
  <c r="T237" i="19"/>
  <c r="AI237" i="19" s="1"/>
  <c r="S237" i="19"/>
  <c r="AH237" i="19" s="1"/>
  <c r="E254" i="19" s="1"/>
  <c r="E256" i="19" s="1"/>
  <c r="F254" i="19" l="1"/>
  <c r="F256" i="19" s="1"/>
  <c r="G254" i="19"/>
  <c r="G256" i="19" s="1"/>
  <c r="Z237" i="19"/>
  <c r="AO237" i="19" s="1"/>
  <c r="AG237" i="19"/>
  <c r="X237" i="19"/>
  <c r="AM237" i="19" s="1"/>
  <c r="Y237" i="19"/>
  <c r="AN237" i="19" s="1"/>
  <c r="W237" i="19"/>
  <c r="AL237" i="19" s="1"/>
  <c r="H254" i="19"/>
  <c r="H256" i="19" s="1"/>
  <c r="K351" i="19" l="1"/>
  <c r="I254" i="19"/>
  <c r="I256" i="19" s="1"/>
  <c r="J256" i="19" s="1"/>
  <c r="K256" i="19" s="1"/>
  <c r="L256" i="19" s="1"/>
  <c r="M256" i="19" s="1"/>
  <c r="N256" i="19" s="1"/>
  <c r="O256" i="19" s="1"/>
  <c r="AB237" i="19"/>
  <c r="AQ237" i="19" s="1"/>
  <c r="J351" i="19"/>
  <c r="D254" i="19"/>
  <c r="D256" i="19" s="1"/>
  <c r="D274" i="19"/>
  <c r="AA237" i="19"/>
  <c r="AP237" i="19" s="1"/>
  <c r="AT205" i="19"/>
  <c r="AU205" i="19" s="1"/>
  <c r="D351" i="19" l="1"/>
  <c r="E274" i="19"/>
  <c r="F274" i="19" s="1"/>
  <c r="G274" i="19" s="1"/>
  <c r="H274" i="19" s="1"/>
  <c r="I274" i="19" s="1"/>
  <c r="P256" i="19"/>
  <c r="L351" i="19"/>
  <c r="I351" i="19"/>
  <c r="H351" i="19" l="1"/>
  <c r="J274" i="19"/>
  <c r="K274" i="19" s="1"/>
  <c r="L274" i="19" s="1"/>
  <c r="M274" i="19" s="1"/>
  <c r="N274" i="19" s="1"/>
  <c r="O384" i="19" s="1"/>
  <c r="M351" i="19"/>
  <c r="Q256" i="19"/>
  <c r="O274" i="19" l="1"/>
  <c r="P384" i="19" s="1"/>
  <c r="R256" i="19"/>
  <c r="O320" i="19" l="1"/>
  <c r="N351" i="19"/>
  <c r="O385" i="19" s="1"/>
  <c r="O352" i="19" s="1"/>
  <c r="P386" i="19" s="1"/>
  <c r="P353" i="19" s="1"/>
  <c r="Q387" i="19" s="1"/>
  <c r="P274" i="19"/>
  <c r="Q384" i="19" s="1"/>
  <c r="S256" i="19"/>
  <c r="O351" i="19" l="1"/>
  <c r="P385" i="19" s="1"/>
  <c r="P352" i="19" s="1"/>
  <c r="Q386" i="19" s="1"/>
  <c r="Q353" i="19" s="1"/>
  <c r="R387" i="19" s="1"/>
  <c r="Q274" i="19"/>
  <c r="R384" i="19" s="1"/>
  <c r="P320" i="19"/>
  <c r="T256" i="19"/>
  <c r="Q354" i="19"/>
  <c r="P351" i="19" l="1"/>
  <c r="Q385" i="19" s="1"/>
  <c r="Q352" i="19" s="1"/>
  <c r="R386" i="19" s="1"/>
  <c r="R353" i="19" s="1"/>
  <c r="S387" i="19" s="1"/>
  <c r="R274" i="19"/>
  <c r="S274" i="19" s="1"/>
  <c r="Q320" i="19"/>
  <c r="U256" i="19"/>
  <c r="R354" i="19"/>
  <c r="Q351" i="19" l="1"/>
  <c r="R385" i="19" s="1"/>
  <c r="R352" i="19" s="1"/>
  <c r="S386" i="19" s="1"/>
  <c r="S353" i="19" s="1"/>
  <c r="T387" i="19" s="1"/>
  <c r="R320" i="19"/>
  <c r="S320" i="19" s="1"/>
  <c r="S384" i="19"/>
  <c r="T384" i="19" s="1"/>
  <c r="T274" i="19"/>
  <c r="S354" i="19"/>
  <c r="V256" i="19"/>
  <c r="R351" i="19" l="1"/>
  <c r="S385" i="19" s="1"/>
  <c r="S352" i="19" s="1"/>
  <c r="T386" i="19" s="1"/>
  <c r="T353" i="19" s="1"/>
  <c r="U387" i="19" s="1"/>
  <c r="T320" i="19"/>
  <c r="U384" i="19"/>
  <c r="T354" i="19"/>
  <c r="U388" i="19" s="1"/>
  <c r="V388" i="19" s="1"/>
  <c r="W256" i="19"/>
  <c r="U274" i="19"/>
  <c r="S351" i="19" l="1"/>
  <c r="T385" i="19" s="1"/>
  <c r="T352" i="19" s="1"/>
  <c r="U386" i="19" s="1"/>
  <c r="U353" i="19" s="1"/>
  <c r="V387" i="19" s="1"/>
  <c r="U320" i="19"/>
  <c r="W388" i="19"/>
  <c r="V355" i="19"/>
  <c r="V384" i="19"/>
  <c r="V274" i="19"/>
  <c r="X256" i="19"/>
  <c r="U354" i="19"/>
  <c r="U355" i="19"/>
  <c r="T351" i="19" l="1"/>
  <c r="U385" i="19" s="1"/>
  <c r="U352" i="19" s="1"/>
  <c r="V386" i="19" s="1"/>
  <c r="V353" i="19" s="1"/>
  <c r="W387" i="19" s="1"/>
  <c r="V320" i="19"/>
  <c r="X388" i="19"/>
  <c r="W355" i="19"/>
  <c r="W384" i="19"/>
  <c r="Y256" i="19"/>
  <c r="W274" i="19"/>
  <c r="V354" i="19"/>
  <c r="U351" i="19" l="1"/>
  <c r="V385" i="19" s="1"/>
  <c r="V352" i="19" s="1"/>
  <c r="W386" i="19" s="1"/>
  <c r="W353" i="19" s="1"/>
  <c r="X387" i="19" s="1"/>
  <c r="Y388" i="19"/>
  <c r="X355" i="19"/>
  <c r="W354" i="19"/>
  <c r="X274" i="19"/>
  <c r="X384" i="19"/>
  <c r="W320" i="19"/>
  <c r="Z256" i="19"/>
  <c r="X320" i="19" l="1"/>
  <c r="V351" i="19"/>
  <c r="W385" i="19" s="1"/>
  <c r="W352" i="19" s="1"/>
  <c r="X386" i="19" s="1"/>
  <c r="X353" i="19" s="1"/>
  <c r="Y387" i="19" s="1"/>
  <c r="Y384" i="19"/>
  <c r="Z388" i="19"/>
  <c r="Z355" i="19" s="1"/>
  <c r="Y355" i="19"/>
  <c r="Y274" i="19"/>
  <c r="X354" i="19"/>
  <c r="Y320" i="19" l="1"/>
  <c r="W351" i="19"/>
  <c r="X385" i="19" s="1"/>
  <c r="X352" i="19" s="1"/>
  <c r="Y386" i="19" s="1"/>
  <c r="Y353" i="19" s="1"/>
  <c r="Z387" i="19" s="1"/>
  <c r="Y354" i="19"/>
  <c r="Z274" i="19"/>
  <c r="Z384" i="19"/>
  <c r="Z320" i="19" l="1"/>
  <c r="X351" i="19"/>
  <c r="Y385" i="19" s="1"/>
  <c r="Y352" i="19" s="1"/>
  <c r="Z386" i="19" s="1"/>
  <c r="Z353" i="19" s="1"/>
  <c r="Z354" i="19"/>
  <c r="Y351" i="19" l="1"/>
  <c r="Z385" i="19" s="1"/>
  <c r="Z352" i="19" s="1"/>
  <c r="Z351" i="19"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Fritz Schiltz</author>
  </authors>
  <commentList>
    <comment ref="C17" authorId="0" shapeId="0" xr:uid="{6E3E401A-EE0E-4295-975D-F974B8546148}">
      <text>
        <r>
          <rPr>
            <b/>
            <sz val="9"/>
            <color indexed="81"/>
            <rFont val="Tahoma"/>
            <family val="2"/>
          </rPr>
          <t>Fritz Schiltz:</t>
        </r>
        <r>
          <rPr>
            <sz val="9"/>
            <color indexed="81"/>
            <rFont val="Tahoma"/>
            <family val="2"/>
          </rPr>
          <t xml:space="preserve">
to update</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Anna Wils</author>
  </authors>
  <commentList>
    <comment ref="E6" authorId="0" shapeId="0" xr:uid="{9015425E-1E3E-4432-BD29-3ABECECBD065}">
      <text>
        <r>
          <rPr>
            <b/>
            <sz val="9"/>
            <color indexed="81"/>
            <rFont val="Calibri"/>
            <family val="2"/>
          </rPr>
          <t>If GIR&gt;100 the target level is reached in target year; if GIR&lt;100 target is reachied in taerget year - duracion of primary, or 2 years after start of projection, whichever is later.</t>
        </r>
        <r>
          <rPr>
            <sz val="9"/>
            <color indexed="81"/>
            <rFont val="Calibri"/>
            <family val="2"/>
          </rPr>
          <t xml:space="preserve">
</t>
        </r>
      </text>
    </comment>
    <comment ref="E24" authorId="0" shapeId="0" xr:uid="{7F0C84FD-4FFA-441C-8E76-032DCCF82315}">
      <text>
        <r>
          <rPr>
            <b/>
            <sz val="9"/>
            <color indexed="81"/>
            <rFont val="Calibri"/>
            <family val="2"/>
          </rPr>
          <t>Anna Wils:</t>
        </r>
        <r>
          <rPr>
            <sz val="9"/>
            <color indexed="81"/>
            <rFont val="Calibri"/>
            <family val="2"/>
          </rPr>
          <t xml:space="preserve">
If a country starts above any of these levels the higher value is mainteined in the projections</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Anna Wils</author>
  </authors>
  <commentList>
    <comment ref="F6" authorId="0" shapeId="0" xr:uid="{DC519AA7-E2F3-479C-AE6E-50F7D2054547}">
      <text>
        <r>
          <rPr>
            <b/>
            <sz val="9"/>
            <color indexed="81"/>
            <rFont val="Calibri"/>
            <family val="2"/>
          </rPr>
          <t>If GIR&gt;100 the target level is reached in target year; if GIR&lt;100 target is reachied in taerget year - duracion of primary, or 2 years after start of projection, whichever is later.</t>
        </r>
        <r>
          <rPr>
            <sz val="9"/>
            <color indexed="81"/>
            <rFont val="Calibri"/>
            <family val="2"/>
          </rPr>
          <t xml:space="preserve">
</t>
        </r>
      </text>
    </comment>
    <comment ref="H23" authorId="0" shapeId="0" xr:uid="{1B8DBEC6-C6F4-49A1-BBA1-5E5714FA25AE}">
      <text>
        <r>
          <rPr>
            <b/>
            <sz val="9"/>
            <color indexed="81"/>
            <rFont val="Calibri"/>
            <family val="2"/>
          </rPr>
          <t>Anna Wils:</t>
        </r>
        <r>
          <rPr>
            <sz val="9"/>
            <color indexed="81"/>
            <rFont val="Calibri"/>
            <family val="2"/>
          </rPr>
          <t xml:space="preserve">
This provides the percent of ODA that is assumed to be internatlized in the domestic budget.</t>
        </r>
      </text>
    </comment>
    <comment ref="F24" authorId="0" shapeId="0" xr:uid="{9600FAD1-11C6-4931-A603-D3DE63FDE14E}">
      <text>
        <r>
          <rPr>
            <b/>
            <sz val="9"/>
            <color indexed="81"/>
            <rFont val="Calibri"/>
            <family val="2"/>
          </rPr>
          <t>Anna Wils:</t>
        </r>
        <r>
          <rPr>
            <sz val="9"/>
            <color indexed="81"/>
            <rFont val="Calibri"/>
            <family val="2"/>
          </rPr>
          <t xml:space="preserve">
If a country starts above any of these levels the higher value is mainteined in the projections</t>
        </r>
      </text>
    </comment>
    <comment ref="G25" authorId="0" shapeId="0" xr:uid="{647335FE-F0BE-4C1F-A41A-C21D6DAD93C7}">
      <text>
        <r>
          <rPr>
            <b/>
            <sz val="9"/>
            <color indexed="81"/>
            <rFont val="Calibri"/>
            <family val="2"/>
          </rPr>
          <t>Anna Wils:</t>
        </r>
        <r>
          <rPr>
            <sz val="9"/>
            <color indexed="81"/>
            <rFont val="Calibri"/>
            <family val="2"/>
          </rPr>
          <t xml:space="preserve">
FOR THE GMR PROJECTIONS P+LS MAX IS 9!!</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Anna Wils</author>
  </authors>
  <commentList>
    <comment ref="I108" authorId="0" shapeId="0" xr:uid="{377515AF-4CBC-42D0-931B-BDEAFA770753}">
      <text>
        <r>
          <rPr>
            <sz val="9"/>
            <color indexed="81"/>
            <rFont val="Calibri"/>
            <family val="2"/>
          </rPr>
          <t xml:space="preserve">Data filled in same values as previous year to complete data for projection.
</t>
        </r>
      </text>
    </comment>
    <comment ref="I109" authorId="0" shapeId="0" xr:uid="{369128EE-3BC8-4EA1-8297-0B2AD76846D7}">
      <text>
        <r>
          <rPr>
            <sz val="9"/>
            <color indexed="81"/>
            <rFont val="Calibri"/>
            <family val="2"/>
          </rPr>
          <t xml:space="preserve">Data filled in same values as previous year to complete data for projection.
</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15DA9BF0-08CB-400B-BFA5-59AA2D70846A}" name="Query - Aid_education_GDP_percent" description="Connection to the 'Aid_education_GDP_percent' query in the workbook." type="100" refreshedVersion="6" minRefreshableVersion="5">
    <extLst>
      <ext xmlns:x15="http://schemas.microsoft.com/office/spreadsheetml/2010/11/main" uri="{DE250136-89BD-433C-8126-D09CA5730AF9}">
        <x15:connection id="d8dc8fae-78ff-4e9a-b9b0-5aa8387ef364"/>
      </ext>
    </extLst>
  </connection>
  <connection id="2" xr16:uid="{AE0FDDBD-A618-4EA7-8E54-6EF24B51DDED}" name="Query - Construction_teacher_salaries_GDPpercent" description="Connection to the 'Construction_teacher_salaries_GDPpercent' query in the workbook." type="100" refreshedVersion="6" minRefreshableVersion="5">
    <extLst>
      <ext xmlns:x15="http://schemas.microsoft.com/office/spreadsheetml/2010/11/main" uri="{DE250136-89BD-433C-8126-D09CA5730AF9}">
        <x15:connection id="457ed87f-75ac-43ed-8610-9fd7da75a6d5">
          <x15:oledbPr connection="Provider=Microsoft.Mashup.OleDb.1;Data Source=$Workbook$;Location=Construction_teacher_salaries_GDPpercent;Extended Properties=&quot;&quot;">
            <x15:dbTables>
              <x15:dbTable name="Construction_teacher_salaries_GDPpercent"/>
            </x15:dbTables>
          </x15:oledbPr>
        </x15:connection>
      </ext>
    </extLst>
  </connection>
  <connection id="3" xr16:uid="{C65C1661-0E25-4E48-8B27-5E334EC561D5}" name="Query - Cost_clasrm" description="Connection to the 'Cost_clasrm' query in the workbook." type="100" refreshedVersion="6" minRefreshableVersion="5">
    <extLst>
      <ext xmlns:x15="http://schemas.microsoft.com/office/spreadsheetml/2010/11/main" uri="{DE250136-89BD-433C-8126-D09CA5730AF9}">
        <x15:connection id="aacffdd8-a921-473f-8d28-a6a0821976de">
          <x15:oledbPr connection="Provider=Microsoft.Mashup.OleDb.1;Data Source=$Workbook$;Location=Cost_clasrm;Extended Properties=&quot;&quot;">
            <x15:dbTables>
              <x15:dbTable name="Cost_clasrm"/>
            </x15:dbTables>
          </x15:oledbPr>
        </x15:connection>
      </ext>
    </extLst>
  </connection>
  <connection id="4" xr16:uid="{664DE45C-4BEF-4D02-983F-07BC2F62C518}" name="Query - Cost_clasrom_by_level_education" description="Connection to the 'Cost_clasrom_by_level_education' query in the workbook." type="100" refreshedVersion="6" minRefreshableVersion="5">
    <extLst>
      <ext xmlns:x15="http://schemas.microsoft.com/office/spreadsheetml/2010/11/main" uri="{DE250136-89BD-433C-8126-D09CA5730AF9}">
        <x15:connection id="81d9dace-fd12-4117-8a79-5caaae462ea3">
          <x15:oledbPr connection="Provider=Microsoft.Mashup.OleDb.1;Data Source=$Workbook$;Location=Cost_clasrom_by_level_education;Extended Properties=&quot;&quot;">
            <x15:dbTables>
              <x15:dbTable name="Cost_clasrom_by_level_education"/>
            </x15:dbTables>
          </x15:oledbPr>
        </x15:connection>
      </ext>
    </extLst>
  </connection>
  <connection id="5" xr16:uid="{80C8FE24-C970-4203-8238-CD14F99819D1}" name="Query - Countries" description="Connection to the 'Countries' query in the workbook." type="100" refreshedVersion="6" minRefreshableVersion="5">
    <extLst>
      <ext xmlns:x15="http://schemas.microsoft.com/office/spreadsheetml/2010/11/main" uri="{DE250136-89BD-433C-8126-D09CA5730AF9}">
        <x15:connection id="228d3ce6-5ad2-4a0a-8570-bdc2df29646b">
          <x15:oledbPr connection="Provider=Microsoft.Mashup.OleDb.1;Data Source=$Workbook$;Location=Countries;Extended Properties=&quot;&quot;">
            <x15:dbTables>
              <x15:dbTable name="Countries"/>
            </x15:dbTables>
          </x15:oledbPr>
        </x15:connection>
      </ext>
    </extLst>
  </connection>
  <connection id="6" xr16:uid="{FE9964FB-9A6E-498B-A995-D96A60BC5CEA}" name="Query - EDUN_DATA_COM_RATE" description="Connection to the 'EDUN_DATA_COM_RATE' query in the workbook." type="100" refreshedVersion="6" minRefreshableVersion="5">
    <extLst>
      <ext xmlns:x15="http://schemas.microsoft.com/office/spreadsheetml/2010/11/main" uri="{DE250136-89BD-433C-8126-D09CA5730AF9}">
        <x15:connection id="b2bb8aee-8e47-422d-aa7d-f76acee5f49f">
          <x15:oledbPr connection="Provider=Microsoft.Mashup.OleDb.1;Data Source=$Workbook$;Location=EDUN_DATA_COM_RATE;Extended Properties=&quot;&quot;">
            <x15:dbTables>
              <x15:dbTable name="EDUN_DATA_COM_RATE"/>
            </x15:dbTables>
          </x15:oledbPr>
        </x15:connection>
      </ext>
    </extLst>
  </connection>
  <connection id="7" xr16:uid="{C4E1C420-3BF3-44C9-92F3-B8726905FA36}" name="Query - Enrolment_Repeaters" description="Connection to the 'Enrolment_Repeaters' query in the workbook." type="100" refreshedVersion="6" minRefreshableVersion="5">
    <extLst>
      <ext xmlns:x15="http://schemas.microsoft.com/office/spreadsheetml/2010/11/main" uri="{DE250136-89BD-433C-8126-D09CA5730AF9}">
        <x15:connection id="75a47700-aa98-47a9-a1a5-70c08b66f472">
          <x15:oledbPr connection="Provider=Microsoft.Mashup.OleDb.1;Data Source=$Workbook$;Location=Enrolment_Repeaters;Extended Properties=&quot;&quot;">
            <x15:dbTables>
              <x15:dbTable name="Enrolment_Repeaters"/>
            </x15:dbTables>
          </x15:oledbPr>
        </x15:connection>
      </ext>
    </extLst>
  </connection>
  <connection id="8" xr16:uid="{8C6986EF-66BF-40CA-9A34-5FD8CF807A24}" name="Query - Entry_age_duration_school" description="Connection to the 'Entry_age_duration_school' query in the workbook." type="100" refreshedVersion="6" minRefreshableVersion="5">
    <extLst>
      <ext xmlns:x15="http://schemas.microsoft.com/office/spreadsheetml/2010/11/main" uri="{DE250136-89BD-433C-8126-D09CA5730AF9}">
        <x15:connection id="f91b05fb-f64c-4195-99a2-ff531cd1ef31">
          <x15:oledbPr connection="Provider=Microsoft.Mashup.OleDb.1;Data Source=$Workbook$;Location=Entry_age_duration_school;Extended Properties=&quot;&quot;">
            <x15:dbTables>
              <x15:dbTable name="Entry_age_duration_school"/>
            </x15:dbTables>
          </x15:oledbPr>
        </x15:connection>
      </ext>
    </extLst>
  </connection>
  <connection id="9" xr16:uid="{B246D286-873A-4A2F-8068-4DC689027F00}" name="Query - Expenditure_and_PTR_15_08" description="Connection to the 'Expenditure_and_PTR_15_08' query in the workbook." type="100" refreshedVersion="6" minRefreshableVersion="5">
    <extLst>
      <ext xmlns:x15="http://schemas.microsoft.com/office/spreadsheetml/2010/11/main" uri="{DE250136-89BD-433C-8126-D09CA5730AF9}">
        <x15:connection id="e355970c-4fd7-45d6-86eb-966b79dfb0b0">
          <x15:oledbPr connection="Provider=Microsoft.Mashup.OleDb.1;Data Source=$Workbook$;Location=Expenditure_and_PTR_15_08;Extended Properties=&quot;&quot;">
            <x15:dbTables>
              <x15:dbTable name="Expenditure_and_PTR_15_08"/>
            </x15:dbTables>
          </x15:oledbPr>
        </x15:connection>
      </ext>
    </extLst>
  </connection>
  <connection id="10" xr16:uid="{C1C9B791-1D2B-4E3F-ADB4-FECE840B60E0}" name="Query - GDP_growth_capita_poverty" description="Connection to the 'GDP_growth_capita_poverty' query in the workbook." type="100" refreshedVersion="6" minRefreshableVersion="5">
    <extLst>
      <ext xmlns:x15="http://schemas.microsoft.com/office/spreadsheetml/2010/11/main" uri="{DE250136-89BD-433C-8126-D09CA5730AF9}">
        <x15:connection id="e05449bf-a5b0-43f2-8138-ebec26882137">
          <x15:oledbPr connection="Provider=Microsoft.Mashup.OleDb.1;Data Source=$Workbook$;Location=GDP_growth_capita_poverty;Extended Properties=&quot;&quot;">
            <x15:dbTables>
              <x15:dbTable name="GDP_growth_capita_poverty"/>
            </x15:dbTables>
          </x15:oledbPr>
        </x15:connection>
      </ext>
    </extLst>
  </connection>
  <connection id="11" xr16:uid="{FDBCB131-F0E6-4A50-8A94-D164D2728E33}" name="Query - GEM_countries_List_2020_07" description="Connection to the 'GEM_countries_List_2020_07' query in the workbook." type="100" refreshedVersion="6" minRefreshableVersion="5">
    <extLst>
      <ext xmlns:x15="http://schemas.microsoft.com/office/spreadsheetml/2010/11/main" uri="{DE250136-89BD-433C-8126-D09CA5730AF9}">
        <x15:connection id="ed6f3ccb-30f0-40bb-b5a5-8aaf2e3998e2">
          <x15:oledbPr connection="Provider=Microsoft.Mashup.OleDb.1;Data Source=$Workbook$;Location=GEM_countries_List_2020_07;Extended Properties=&quot;&quot;">
            <x15:dbTables>
              <x15:dbTable name="GEM_countries_List_2020_07"/>
            </x15:dbTables>
          </x15:oledbPr>
        </x15:connection>
      </ext>
    </extLst>
  </connection>
  <connection id="12" xr16:uid="{0EB34807-15F9-4BB4-819C-74A6EC3B1893}" name="Query - Gross enrolment rate" description="Connection to the 'Gross enrolment rate' query in the workbook." type="100" refreshedVersion="6" minRefreshableVersion="5">
    <extLst>
      <ext xmlns:x15="http://schemas.microsoft.com/office/spreadsheetml/2010/11/main" uri="{DE250136-89BD-433C-8126-D09CA5730AF9}">
        <x15:connection id="86fe8403-3271-4b62-9d29-18a593b8bce2">
          <x15:oledbPr connection="Provider=Microsoft.Mashup.OleDb.1;Data Source=$Workbook$;Location=&quot;Gross enrolment rate&quot;;Extended Properties=&quot;&quot;">
            <x15:dbTables>
              <x15:dbTable name="Gross enrolment rate"/>
            </x15:dbTables>
          </x15:oledbPr>
        </x15:connection>
      </ext>
    </extLst>
  </connection>
  <connection id="13" xr16:uid="{3990D6BF-6919-4784-915F-69C04E1D7274}" name="Query - pop_UN_data" description="Connection to the 'pop_UN_data' query in the workbook." type="100" refreshedVersion="6" minRefreshableVersion="5">
    <extLst>
      <ext xmlns:x15="http://schemas.microsoft.com/office/spreadsheetml/2010/11/main" uri="{DE250136-89BD-433C-8126-D09CA5730AF9}">
        <x15:connection id="99a8ebdd-dbb7-4d7d-ab2c-ec2ce0378dd8">
          <x15:oledbPr connection="Provider=Microsoft.Mashup.OleDb.1;Data Source=$Workbook$;Location=pop_UN_data;Extended Properties=&quot;&quot;">
            <x15:dbTables>
              <x15:dbTable name="pop_UN_data"/>
            </x15:dbTables>
          </x15:oledbPr>
        </x15:connection>
      </ext>
    </extLst>
  </connection>
  <connection id="14" xr16:uid="{CF338F89-E2EF-4658-B9DE-C35AE7E023CF}" name="Query - RATE_DATA_DROP_OUT_RATE" description="Connection to the 'RATE_DATA_DROP_OUT_RATE' query in the workbook." type="100" refreshedVersion="6" minRefreshableVersion="5">
    <extLst>
      <ext xmlns:x15="http://schemas.microsoft.com/office/spreadsheetml/2010/11/main" uri="{DE250136-89BD-433C-8126-D09CA5730AF9}">
        <x15:connection id="020da7f3-148d-4bd3-bdcf-cfb40eed85e4">
          <x15:oledbPr connection="Provider=Microsoft.Mashup.OleDb.1;Data Source=$Workbook$;Location=RATE_DATA_DROP_OUT_RATE;Extended Properties=&quot;&quot;">
            <x15:dbTables>
              <x15:dbTable name="RATE_DATA_DROP_OUT_RATE"/>
            </x15:dbTables>
          </x15:oledbPr>
        </x15:connection>
      </ext>
    </extLst>
  </connection>
  <connection id="15" xr16:uid="{BA7091E6-0694-48A2-B354-5230EBC8779F}" name="Query - Repeaters_Enrolment_data_28_07" description="Connection to the 'Repeaters_Enrolment_data_28_07' query in the workbook." type="100" refreshedVersion="6" minRefreshableVersion="5">
    <extLst>
      <ext xmlns:x15="http://schemas.microsoft.com/office/spreadsheetml/2010/11/main" uri="{DE250136-89BD-433C-8126-D09CA5730AF9}">
        <x15:connection id="caa1cc87-d336-4b89-9178-9f99a9f3df5b">
          <x15:oledbPr connection="Provider=Microsoft.Mashup.OleDb.1;Data Source=$Workbook$;Location=Repeaters_Enrolment_data_28_07;Extended Properties=&quot;&quot;">
            <x15:dbTables>
              <x15:dbTable name="Repeaters_Enrolment_data_28_07"/>
            </x15:dbTables>
          </x15:oledbPr>
        </x15:connection>
      </ext>
    </extLst>
  </connection>
  <connection id="16" xr16:uid="{2E184BA8-C03C-4E66-85E4-2B42000CB3A2}" name="Query - Repeaters_Enrolment_New_data" description="Connection to the 'Repeaters_Enrolment_New_data' query in the workbook." type="100" refreshedVersion="6" minRefreshableVersion="5">
    <extLst>
      <ext xmlns:x15="http://schemas.microsoft.com/office/spreadsheetml/2010/11/main" uri="{DE250136-89BD-433C-8126-D09CA5730AF9}">
        <x15:connection id="2e0fd449-8bc3-4ef7-abe0-e1b9f705819a">
          <x15:oledbPr connection="Provider=Microsoft.Mashup.OleDb.1;Data Source=$Workbook$;Location=Repeaters_Enrolment_New_data;Extended Properties=&quot;&quot;">
            <x15:dbTables>
              <x15:dbTable name="Repeaters_Enrolment_New_data"/>
            </x15:dbTables>
          </x15:oledbPr>
        </x15:connection>
      </ext>
    </extLst>
  </connection>
  <connection id="17" xr16:uid="{31ED190B-A2F3-4238-81C7-65BC7431701A}" name="Query - survey_litteracy_sex" description="Connection to the 'survey_litteracy_sex' query in the workbook." type="100" refreshedVersion="6" minRefreshableVersion="5">
    <extLst>
      <ext xmlns:x15="http://schemas.microsoft.com/office/spreadsheetml/2010/11/main" uri="{DE250136-89BD-433C-8126-D09CA5730AF9}">
        <x15:connection id="dae46aa3-7bf3-4a24-8279-939a506678bf">
          <x15:oledbPr connection="Provider=Microsoft.Mashup.OleDb.1;Data Source=$Workbook$;Location=survey_litteracy_sex;Extended Properties=&quot;&quot;">
            <x15:dbTables>
              <x15:dbTable name="survey_litteracy_sex"/>
            </x15:dbTables>
          </x15:oledbPr>
        </x15:connection>
      </ext>
    </extLst>
  </connection>
  <connection id="18" xr16:uid="{E48EA6B9-4CDE-43C9-A3C1-9AAB2C03CBFD}" name="Query - Survey_portion_prim_sec_low" description="Connection to the 'Survey_portion_prim_sec_low' query in the workbook." type="100" refreshedVersion="6" minRefreshableVersion="5">
    <extLst>
      <ext xmlns:x15="http://schemas.microsoft.com/office/spreadsheetml/2010/11/main" uri="{DE250136-89BD-433C-8126-D09CA5730AF9}">
        <x15:connection id="f89a0786-4ae6-4aa2-b749-9eef7210f6e8">
          <x15:oledbPr connection="Provider=Microsoft.Mashup.OleDb.1;Data Source=$Workbook$;Location=Survey_portion_prim_sec_low;Extended Properties=&quot;&quot;">
            <x15:dbTables>
              <x15:dbTable name="Survey_portion_prim_sec_low"/>
            </x15:dbTables>
          </x15:oledbPr>
        </x15:connection>
      </ext>
    </extLst>
  </connection>
  <connection id="19" xr16:uid="{C004381A-5AC9-4194-B9AD-CD62CB105A91}" keepAlive="1" name="ThisWorkbookDataModel" description="Data Model" type="5" refreshedVersion="6"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<sst xmlns="http://schemas.openxmlformats.org/spreadsheetml/2006/main" count="129391" uniqueCount="1112">
  <si>
    <t>Countries_in_the_costing_model</t>
  </si>
  <si>
    <t/>
  </si>
  <si>
    <t>Afghanistan</t>
  </si>
  <si>
    <t>Armenia</t>
  </si>
  <si>
    <t>Bangladesh</t>
  </si>
  <si>
    <t>Benin</t>
  </si>
  <si>
    <t>Bhutan</t>
  </si>
  <si>
    <t>Bolivia, Plurinational State of</t>
  </si>
  <si>
    <t>Burkina Faso</t>
  </si>
  <si>
    <t>Burundi</t>
  </si>
  <si>
    <t>Cambodia</t>
  </si>
  <si>
    <t>Cameroon</t>
  </si>
  <si>
    <t>Cape Verde</t>
  </si>
  <si>
    <t>Central African Republic</t>
  </si>
  <si>
    <t>Chad</t>
  </si>
  <si>
    <t>Comoros</t>
  </si>
  <si>
    <t>Congo</t>
  </si>
  <si>
    <t>Côte d'Ivoire</t>
  </si>
  <si>
    <t>Democratic People's Republic of Korea</t>
  </si>
  <si>
    <t>Democratic Rep. of the Congo</t>
  </si>
  <si>
    <t>Djibouti</t>
  </si>
  <si>
    <t>Egypt</t>
  </si>
  <si>
    <t>El Salvador</t>
  </si>
  <si>
    <t>Eritrea</t>
  </si>
  <si>
    <t>Ethiopia</t>
  </si>
  <si>
    <t>Gambia</t>
  </si>
  <si>
    <t>Georgia</t>
  </si>
  <si>
    <t>Ghana</t>
  </si>
  <si>
    <t>Guatemala</t>
  </si>
  <si>
    <t>Guinea</t>
  </si>
  <si>
    <t>Guinea-Bissau</t>
  </si>
  <si>
    <t>Guyana</t>
  </si>
  <si>
    <t>Haiti</t>
  </si>
  <si>
    <t>Honduras</t>
  </si>
  <si>
    <t>India</t>
  </si>
  <si>
    <t>Indonesia</t>
  </si>
  <si>
    <t>Kenya</t>
  </si>
  <si>
    <t>Kiribati</t>
  </si>
  <si>
    <t>Kyrgyzstan</t>
  </si>
  <si>
    <t>Lao People's Democratic Republic</t>
  </si>
  <si>
    <t>Lesotho</t>
  </si>
  <si>
    <t>Liberia</t>
  </si>
  <si>
    <t>Madagascar</t>
  </si>
  <si>
    <t>Malawi</t>
  </si>
  <si>
    <t>Mali</t>
  </si>
  <si>
    <t>Mauritania</t>
  </si>
  <si>
    <t>Micronesia (Federated States of)</t>
  </si>
  <si>
    <t>Mongolia</t>
  </si>
  <si>
    <t>Morocco</t>
  </si>
  <si>
    <t>Mozambique</t>
  </si>
  <si>
    <t>Myanmar</t>
  </si>
  <si>
    <t>Nepal</t>
  </si>
  <si>
    <t>Nicaragua</t>
  </si>
  <si>
    <t>Niger</t>
  </si>
  <si>
    <t>Nigeria</t>
  </si>
  <si>
    <t>Pakistan</t>
  </si>
  <si>
    <t>Palestine</t>
  </si>
  <si>
    <t>Papua New Guinea</t>
  </si>
  <si>
    <t>Paraguay</t>
  </si>
  <si>
    <t>Philippines</t>
  </si>
  <si>
    <t>Republic of Moldova</t>
  </si>
  <si>
    <t>Rwanda</t>
  </si>
  <si>
    <t>Samoa</t>
  </si>
  <si>
    <t>Sao Tome and Principe</t>
  </si>
  <si>
    <t>Senegal</t>
  </si>
  <si>
    <t>Sierra Leone</t>
  </si>
  <si>
    <t>Solomon Islands</t>
  </si>
  <si>
    <t>Somalia</t>
  </si>
  <si>
    <t>South Sudan</t>
  </si>
  <si>
    <t>Sri Lanka</t>
  </si>
  <si>
    <t>Sudan</t>
  </si>
  <si>
    <t>Swaziland</t>
  </si>
  <si>
    <t>Syrian Arab Republic</t>
  </si>
  <si>
    <t>Tajikistan</t>
  </si>
  <si>
    <t>Timor-Leste</t>
  </si>
  <si>
    <t>Togo</t>
  </si>
  <si>
    <t>Uganda</t>
  </si>
  <si>
    <t>Ukraine</t>
  </si>
  <si>
    <t>United Republic of Tanzania</t>
  </si>
  <si>
    <t>Uzbekistan</t>
  </si>
  <si>
    <t>Vanuatu</t>
  </si>
  <si>
    <t>Viet Nam</t>
  </si>
  <si>
    <t>Yemen</t>
  </si>
  <si>
    <t>Zambia</t>
  </si>
  <si>
    <t>Zimbabwe</t>
  </si>
  <si>
    <t>COUNTRY_ID</t>
  </si>
  <si>
    <t>Entry, age, duration school (Years)</t>
  </si>
  <si>
    <t>2008</t>
  </si>
  <si>
    <t>2009</t>
  </si>
  <si>
    <t>2010</t>
  </si>
  <si>
    <t>2011</t>
  </si>
  <si>
    <t>2012</t>
  </si>
  <si>
    <t>2013</t>
  </si>
  <si>
    <t>2014</t>
  </si>
  <si>
    <t>2015</t>
  </si>
  <si>
    <t>2016</t>
  </si>
  <si>
    <t>2017</t>
  </si>
  <si>
    <t>2018</t>
  </si>
  <si>
    <t>2019</t>
  </si>
  <si>
    <t>Length duration school</t>
  </si>
  <si>
    <t>AFG</t>
  </si>
  <si>
    <t>BGD</t>
  </si>
  <si>
    <t>BEN</t>
  </si>
  <si>
    <t>BTN</t>
  </si>
  <si>
    <t>BOL</t>
  </si>
  <si>
    <t>BFA</t>
  </si>
  <si>
    <t>BDI</t>
  </si>
  <si>
    <t>KHM</t>
  </si>
  <si>
    <t>CMR</t>
  </si>
  <si>
    <t>CPV</t>
  </si>
  <si>
    <t>CAF</t>
  </si>
  <si>
    <t>TCD</t>
  </si>
  <si>
    <t>COM</t>
  </si>
  <si>
    <t>COG</t>
  </si>
  <si>
    <t>CIV</t>
  </si>
  <si>
    <t>COD</t>
  </si>
  <si>
    <t>DJI</t>
  </si>
  <si>
    <t>EGY</t>
  </si>
  <si>
    <t>SLV</t>
  </si>
  <si>
    <t>ETH</t>
  </si>
  <si>
    <t>GMB</t>
  </si>
  <si>
    <t>GEO</t>
  </si>
  <si>
    <t>GHA</t>
  </si>
  <si>
    <t>GTM</t>
  </si>
  <si>
    <t>GIN</t>
  </si>
  <si>
    <t>GNB</t>
  </si>
  <si>
    <t>GUY</t>
  </si>
  <si>
    <t>HTI</t>
  </si>
  <si>
    <t>HND</t>
  </si>
  <si>
    <t>IND</t>
  </si>
  <si>
    <t>IDN</t>
  </si>
  <si>
    <t>KEN</t>
  </si>
  <si>
    <t>KIR</t>
  </si>
  <si>
    <t>LAO</t>
  </si>
  <si>
    <t>LSO</t>
  </si>
  <si>
    <t>LBR</t>
  </si>
  <si>
    <t>MDG</t>
  </si>
  <si>
    <t>MWI</t>
  </si>
  <si>
    <t>MLI</t>
  </si>
  <si>
    <t>MRT</t>
  </si>
  <si>
    <t>FSM</t>
  </si>
  <si>
    <t>MAR</t>
  </si>
  <si>
    <t>MOZ</t>
  </si>
  <si>
    <t>NIC</t>
  </si>
  <si>
    <t>NER</t>
  </si>
  <si>
    <t>NGA</t>
  </si>
  <si>
    <t>PRY</t>
  </si>
  <si>
    <t>RWA</t>
  </si>
  <si>
    <t>WSM</t>
  </si>
  <si>
    <t>STP</t>
  </si>
  <si>
    <t>SEN</t>
  </si>
  <si>
    <t>SLE</t>
  </si>
  <si>
    <t>SLB</t>
  </si>
  <si>
    <t>SOM</t>
  </si>
  <si>
    <t>SSD</t>
  </si>
  <si>
    <t>SDN</t>
  </si>
  <si>
    <t>SWZ</t>
  </si>
  <si>
    <t>SYR</t>
  </si>
  <si>
    <t>TLS</t>
  </si>
  <si>
    <t>TGO</t>
  </si>
  <si>
    <t>UGA</t>
  </si>
  <si>
    <t>UKR</t>
  </si>
  <si>
    <t>VUT</t>
  </si>
  <si>
    <t>VNM</t>
  </si>
  <si>
    <t>YEM</t>
  </si>
  <si>
    <t>ZWE</t>
  </si>
  <si>
    <t>PSE</t>
  </si>
  <si>
    <t>PNG</t>
  </si>
  <si>
    <t>PHL</t>
  </si>
  <si>
    <t>MNG</t>
  </si>
  <si>
    <t>ARM</t>
  </si>
  <si>
    <t>ERI</t>
  </si>
  <si>
    <t>PRK</t>
  </si>
  <si>
    <t>KGZ</t>
  </si>
  <si>
    <t>MMR</t>
  </si>
  <si>
    <t>NPL</t>
  </si>
  <si>
    <t>PAK</t>
  </si>
  <si>
    <t>MDA</t>
  </si>
  <si>
    <t>LKA</t>
  </si>
  <si>
    <t>TJK</t>
  </si>
  <si>
    <t>TZA</t>
  </si>
  <si>
    <t>UZB</t>
  </si>
  <si>
    <t>ZMB</t>
  </si>
  <si>
    <t>iso3c</t>
  </si>
  <si>
    <t>Sex</t>
  </si>
  <si>
    <t>survey</t>
  </si>
  <si>
    <t>year</t>
  </si>
  <si>
    <t>Portion not entering school</t>
  </si>
  <si>
    <t>Portion completed primary</t>
  </si>
  <si>
    <t>Portion completed low sec</t>
  </si>
  <si>
    <t>Survey?</t>
  </si>
  <si>
    <t>Year ?</t>
  </si>
  <si>
    <t>Portion completed upper sec</t>
  </si>
  <si>
    <t>Notes if data are missing (with possible sources)</t>
  </si>
  <si>
    <t>These must be "OK" for all countries or projection not possible(don't change the</t>
  </si>
  <si>
    <t>Female</t>
  </si>
  <si>
    <t>DHS</t>
  </si>
  <si>
    <t>Male</t>
  </si>
  <si>
    <t>MICS</t>
  </si>
  <si>
    <t>IHS</t>
  </si>
  <si>
    <t>ENCOVI</t>
  </si>
  <si>
    <t>HDS</t>
  </si>
  <si>
    <t>ENMV</t>
  </si>
  <si>
    <t>Enrolment and repetition</t>
  </si>
  <si>
    <t>Grade</t>
  </si>
  <si>
    <t>Enrolment in secondary</t>
  </si>
  <si>
    <t>Grade 6</t>
  </si>
  <si>
    <t>Percentage of repeaters in secondary</t>
  </si>
  <si>
    <t>Enrolment in primary</t>
  </si>
  <si>
    <t>Percentage of repeaters in primary</t>
  </si>
  <si>
    <t>Grade 5</t>
  </si>
  <si>
    <t>Grade 7</t>
  </si>
  <si>
    <t>Grade 4</t>
  </si>
  <si>
    <t>Grade 3</t>
  </si>
  <si>
    <t>Grade 1</t>
  </si>
  <si>
    <t>Grade 2</t>
  </si>
  <si>
    <t>Survey literacy rate 15-24</t>
  </si>
  <si>
    <t>Alternative used in survey literacy is not available: UIS literacy rate from UIS</t>
  </si>
  <si>
    <t>TIMSS</t>
  </si>
  <si>
    <t>PASEC</t>
  </si>
  <si>
    <t>LLECE</t>
  </si>
  <si>
    <t>PIRLS</t>
  </si>
  <si>
    <t>PISA</t>
  </si>
  <si>
    <t>ASER</t>
  </si>
  <si>
    <t>SACMEQ</t>
  </si>
  <si>
    <t>UWEZO</t>
  </si>
  <si>
    <t>Preschool enrolment rate</t>
  </si>
  <si>
    <t>Gross enrolment ratio, pre-primary</t>
  </si>
  <si>
    <t>These must be "OK" for all countries or projection not possible (don't change the cells!)</t>
  </si>
  <si>
    <t xml:space="preserve">Construction  DATA </t>
  </si>
  <si>
    <t xml:space="preserve">Tables  </t>
  </si>
  <si>
    <t xml:space="preserve">GEM countries list </t>
  </si>
  <si>
    <t xml:space="preserve">Countries </t>
  </si>
  <si>
    <t xml:space="preserve">Entry_age_duration_school </t>
  </si>
  <si>
    <t>Survey_portion_prim_sec</t>
  </si>
  <si>
    <t xml:space="preserve">Enrolment repeaters </t>
  </si>
  <si>
    <t xml:space="preserve">Survey litteracy sec </t>
  </si>
  <si>
    <t xml:space="preserve">Gross enrolment rate </t>
  </si>
  <si>
    <t xml:space="preserve">GDP, growth per capita, poverty headcount </t>
  </si>
  <si>
    <t>Aid to basic education, GDP growth</t>
  </si>
  <si>
    <t xml:space="preserve">Expenditures and PTR </t>
  </si>
  <si>
    <t xml:space="preserve">Construction cost, teacher salary </t>
  </si>
  <si>
    <t xml:space="preserve">Cost clasroom by level education </t>
  </si>
  <si>
    <t xml:space="preserve">Population by age group school </t>
  </si>
  <si>
    <t xml:space="preserve">Population UN </t>
  </si>
  <si>
    <t xml:space="preserve">Drop out rate </t>
  </si>
  <si>
    <t xml:space="preserve">Completude rate </t>
  </si>
  <si>
    <t>GDP growth, GDP per capita, poverty headcount</t>
  </si>
  <si>
    <t>2020</t>
  </si>
  <si>
    <t>2021</t>
  </si>
  <si>
    <t>Estimates Start After</t>
  </si>
  <si>
    <t>Poverty headcount ratio at $1.90 a day (2011 PPP) (% of population)</t>
  </si>
  <si>
    <t>Gross domestic product per capita, constant prices</t>
  </si>
  <si>
    <t>Gross domestic product, constant prices</t>
  </si>
  <si>
    <t>Gross domestic product, current prices</t>
  </si>
  <si>
    <t>Year</t>
  </si>
  <si>
    <t>Aid to basic education</t>
  </si>
  <si>
    <t>Aid to secondary education</t>
  </si>
  <si>
    <t>Education level unsepecified</t>
  </si>
  <si>
    <t>Budget support</t>
  </si>
  <si>
    <t>Year for GDP</t>
  </si>
  <si>
    <t>Expenditure on education as percent GDP</t>
  </si>
  <si>
    <t>Expenditures and PTR Indicators</t>
  </si>
  <si>
    <t>Do not change: Most recent, or imputed data, year</t>
  </si>
  <si>
    <t>Do not change: Most recent, or imputed data, value</t>
  </si>
  <si>
    <t>Do not change: assesses if national value is available for indicators needed for projection</t>
  </si>
  <si>
    <t>Do not change: Estimated values based on regional values</t>
  </si>
  <si>
    <t>Computed values</t>
  </si>
  <si>
    <t>Computed values.1</t>
  </si>
  <si>
    <t>uisregion</t>
  </si>
  <si>
    <t>Country computation value</t>
  </si>
  <si>
    <t>Pupil-teacher ratio in pre-primary</t>
  </si>
  <si>
    <t>Pupil-teacher ratio in upper secondary</t>
  </si>
  <si>
    <t>Percentage of enrolment in secondary education in private institutions</t>
  </si>
  <si>
    <t>Percentage of enrolment in upper secondary education in private institutions</t>
  </si>
  <si>
    <t>Pupil-teacher ratio in secondary</t>
  </si>
  <si>
    <t>Pupil-teacher ratio in lower secondary</t>
  </si>
  <si>
    <t>Current expenditure as % of total expenditure in lower secondary public institutions (%)</t>
  </si>
  <si>
    <t>Current expenditure on lower secondary as % of total current expenditure on education</t>
  </si>
  <si>
    <t>Current expenditure on upper secondary as % of total current expenditure on education</t>
  </si>
  <si>
    <t>Current expenditure on pre-primary as % of total current expenditure on education</t>
  </si>
  <si>
    <t>Current expenditure on primary as % of total current expenditure on education</t>
  </si>
  <si>
    <t>Current expenditure on secondary as % of total current expenditure on education</t>
  </si>
  <si>
    <t>Percentage of enrolment in lower secondary education in private institutions</t>
  </si>
  <si>
    <t>Expenditure on lower secondary as % of government expenditure on education (%)</t>
  </si>
  <si>
    <t>Expenditure on upper secondary as % of government expenditure on education (%)</t>
  </si>
  <si>
    <t>Expenditure on pre-primary as % of government expenditure on education (%)</t>
  </si>
  <si>
    <t>Expenditure on primary as % of government expenditure on education (%)</t>
  </si>
  <si>
    <t>Expenditure on secondary as % of government expenditure on education (%)</t>
  </si>
  <si>
    <t>Percentage of public educational expenditure by ISCED level, 02t3</t>
  </si>
  <si>
    <t>Percentage of enrolment in pre-primary education in private institutions</t>
  </si>
  <si>
    <t>Percentage of enrolment in primary education in private institutions</t>
  </si>
  <si>
    <t>Pupil-teacher ratio in primary</t>
  </si>
  <si>
    <t>Education expenditure as a percent of tax revenue</t>
  </si>
  <si>
    <t>Sub-Saharan Africa</t>
  </si>
  <si>
    <t>Tax revenue (% of GDP)</t>
  </si>
  <si>
    <t>Teaching staff compensation as a percentage of total expenditure in public institutions (%)</t>
  </si>
  <si>
    <t>Teaching staff compensation as a percentage of total expenditure in lower secondary public institutions (%)</t>
  </si>
  <si>
    <t>Teaching staff compensation as a percentage of total expenditure in upper secondary public institutions (%)</t>
  </si>
  <si>
    <t>Teaching staff compensation as a percentage of total expenditure in pre-primary public institutions (%)</t>
  </si>
  <si>
    <t>Teaching staff compensation as a percentage of total expenditure in primary public institutions (%)</t>
  </si>
  <si>
    <t>Teaching staff compensation as a percentage of total expenditure in secondary public institutions (%)</t>
  </si>
  <si>
    <t>South and West Asia</t>
  </si>
  <si>
    <t>Central Asia</t>
  </si>
  <si>
    <t>Latin America and the Caribbean</t>
  </si>
  <si>
    <t>East Asia and the Pacific</t>
  </si>
  <si>
    <t>Arab States</t>
  </si>
  <si>
    <t>Central and Eastern Europe</t>
  </si>
  <si>
    <t>Official development assistance for basic education</t>
  </si>
  <si>
    <t>Primary teacher salary</t>
  </si>
  <si>
    <t>Repetition Rate</t>
  </si>
  <si>
    <t>Drop-out rate of lower secondary</t>
  </si>
  <si>
    <t>female</t>
  </si>
  <si>
    <t>male</t>
  </si>
  <si>
    <t>Drop-out rate of primary</t>
  </si>
  <si>
    <t>Completion Rate</t>
  </si>
  <si>
    <t>0</t>
  </si>
  <si>
    <t>5</t>
  </si>
  <si>
    <t>10</t>
  </si>
  <si>
    <t>3</t>
  </si>
  <si>
    <t>8</t>
  </si>
  <si>
    <t>2</t>
  </si>
  <si>
    <t>1</t>
  </si>
  <si>
    <t>33</t>
  </si>
  <si>
    <t>44</t>
  </si>
  <si>
    <t>Completion rate, lower secondary , rural</t>
  </si>
  <si>
    <t>9</t>
  </si>
  <si>
    <t>7</t>
  </si>
  <si>
    <t>15</t>
  </si>
  <si>
    <t>13</t>
  </si>
  <si>
    <t>Completion rate, lower secondary , urban</t>
  </si>
  <si>
    <t>31</t>
  </si>
  <si>
    <t>42</t>
  </si>
  <si>
    <t>11</t>
  </si>
  <si>
    <t>20</t>
  </si>
  <si>
    <t>35</t>
  </si>
  <si>
    <t>45</t>
  </si>
  <si>
    <t>16</t>
  </si>
  <si>
    <t>24</t>
  </si>
  <si>
    <t>22</t>
  </si>
  <si>
    <t>12</t>
  </si>
  <si>
    <t>19</t>
  </si>
  <si>
    <t>53</t>
  </si>
  <si>
    <t>61</t>
  </si>
  <si>
    <t>Completion rate, primary , rural</t>
  </si>
  <si>
    <t>21</t>
  </si>
  <si>
    <t>32</t>
  </si>
  <si>
    <t>52</t>
  </si>
  <si>
    <t>Completion rate, primary , urban</t>
  </si>
  <si>
    <t>49</t>
  </si>
  <si>
    <t>57</t>
  </si>
  <si>
    <t>47</t>
  </si>
  <si>
    <t>23</t>
  </si>
  <si>
    <t>55</t>
  </si>
  <si>
    <t>62</t>
  </si>
  <si>
    <t>4</t>
  </si>
  <si>
    <t>6</t>
  </si>
  <si>
    <t>Completion rate, upper secondary , rural</t>
  </si>
  <si>
    <t>Completion rate, upper secondary , urban</t>
  </si>
  <si>
    <t>18</t>
  </si>
  <si>
    <t>Completion rate, lower secondary</t>
  </si>
  <si>
    <t>14</t>
  </si>
  <si>
    <t>27</t>
  </si>
  <si>
    <t>30</t>
  </si>
  <si>
    <t>43</t>
  </si>
  <si>
    <t>Completion rate, primary</t>
  </si>
  <si>
    <t>26</t>
  </si>
  <si>
    <t>34</t>
  </si>
  <si>
    <t>50</t>
  </si>
  <si>
    <t>17</t>
  </si>
  <si>
    <t>51</t>
  </si>
  <si>
    <t>25</t>
  </si>
  <si>
    <t>41</t>
  </si>
  <si>
    <t>38</t>
  </si>
  <si>
    <t>63</t>
  </si>
  <si>
    <t>Completion rate, upper secondary</t>
  </si>
  <si>
    <t>99</t>
  </si>
  <si>
    <t>97</t>
  </si>
  <si>
    <t>94</t>
  </si>
  <si>
    <t>72</t>
  </si>
  <si>
    <t>78</t>
  </si>
  <si>
    <t>70</t>
  </si>
  <si>
    <t>85</t>
  </si>
  <si>
    <t>71</t>
  </si>
  <si>
    <t>83</t>
  </si>
  <si>
    <t>88</t>
  </si>
  <si>
    <t>82</t>
  </si>
  <si>
    <t>96</t>
  </si>
  <si>
    <t>95</t>
  </si>
  <si>
    <t>100</t>
  </si>
  <si>
    <t>89</t>
  </si>
  <si>
    <t>98</t>
  </si>
  <si>
    <t>76</t>
  </si>
  <si>
    <t>69</t>
  </si>
  <si>
    <t>56</t>
  </si>
  <si>
    <t>87</t>
  </si>
  <si>
    <t>59</t>
  </si>
  <si>
    <t>28</t>
  </si>
  <si>
    <t>60</t>
  </si>
  <si>
    <t>36</t>
  </si>
  <si>
    <t>67</t>
  </si>
  <si>
    <t>77</t>
  </si>
  <si>
    <t>64</t>
  </si>
  <si>
    <t>40</t>
  </si>
  <si>
    <t>29</t>
  </si>
  <si>
    <t>54</t>
  </si>
  <si>
    <t>84</t>
  </si>
  <si>
    <t>75</t>
  </si>
  <si>
    <t>92</t>
  </si>
  <si>
    <t>48</t>
  </si>
  <si>
    <t>81</t>
  </si>
  <si>
    <t>86</t>
  </si>
  <si>
    <t>68</t>
  </si>
  <si>
    <t>39</t>
  </si>
  <si>
    <t>73</t>
  </si>
  <si>
    <t>93</t>
  </si>
  <si>
    <t>90</t>
  </si>
  <si>
    <t>80</t>
  </si>
  <si>
    <t>79</t>
  </si>
  <si>
    <t>74</t>
  </si>
  <si>
    <t>37</t>
  </si>
  <si>
    <t>65</t>
  </si>
  <si>
    <t>46</t>
  </si>
  <si>
    <t>66</t>
  </si>
  <si>
    <t>91</t>
  </si>
  <si>
    <t>58</t>
  </si>
  <si>
    <t>Country_GEM</t>
  </si>
  <si>
    <t>Gender</t>
  </si>
  <si>
    <t>Age</t>
  </si>
  <si>
    <t>Population_age</t>
  </si>
  <si>
    <t>2022</t>
  </si>
  <si>
    <t>2023</t>
  </si>
  <si>
    <t>2024</t>
  </si>
  <si>
    <t>2025</t>
  </si>
  <si>
    <t>2026</t>
  </si>
  <si>
    <t>2027</t>
  </si>
  <si>
    <t>2028</t>
  </si>
  <si>
    <t>2029</t>
  </si>
  <si>
    <t>2030</t>
  </si>
  <si>
    <t>Data Missing, if this is blank, then the data is OK</t>
  </si>
  <si>
    <t>Age population, age 03, female, interpolated</t>
  </si>
  <si>
    <t>Age population, age 04, female, interpolated</t>
  </si>
  <si>
    <t>Age population, age 05, female, interpolated</t>
  </si>
  <si>
    <t>Age population, age 06, female, interpolated</t>
  </si>
  <si>
    <t>Age population, age 07, female, interpolated</t>
  </si>
  <si>
    <t>Age population, age 08, female, interpolated</t>
  </si>
  <si>
    <t>Age population, age 09, female, interpolated</t>
  </si>
  <si>
    <t>Age population, age 10, female, interpolated</t>
  </si>
  <si>
    <t>Age population, age 11, female, interpolated</t>
  </si>
  <si>
    <t>Age population, age 12, female, interpolated</t>
  </si>
  <si>
    <t>Age population, age 13, female, interpolated</t>
  </si>
  <si>
    <t>Age population, age 14, female, interpolated</t>
  </si>
  <si>
    <t>Age population, age 15, female, interpolated</t>
  </si>
  <si>
    <t>Age population, age 16, female, interpolated</t>
  </si>
  <si>
    <t>Age population, age 17, female, interpolated</t>
  </si>
  <si>
    <t>20-24</t>
  </si>
  <si>
    <t>Female population 20-24</t>
  </si>
  <si>
    <t>15-19</t>
  </si>
  <si>
    <t>Female population 15-19</t>
  </si>
  <si>
    <t>Bolivia</t>
  </si>
  <si>
    <t>Cabo Verde</t>
  </si>
  <si>
    <t>C. A. R.</t>
  </si>
  <si>
    <t>DPR Korea</t>
  </si>
  <si>
    <t>D. R. Congo</t>
  </si>
  <si>
    <t>Lao PDR</t>
  </si>
  <si>
    <t>Micronesia, F. S.</t>
  </si>
  <si>
    <t>Papua N. Guinea</t>
  </si>
  <si>
    <t>Rep. Moldova (or R. Moldova)</t>
  </si>
  <si>
    <t>S. Tome/Principe</t>
  </si>
  <si>
    <t>Solomon Is</t>
  </si>
  <si>
    <t>Eswatini</t>
  </si>
  <si>
    <t>Syrian A. R.</t>
  </si>
  <si>
    <t>U. R. Tanzania</t>
  </si>
  <si>
    <t>Age population, age 18, female, interpolated</t>
  </si>
  <si>
    <t>Age population, age 19, female, interpolated</t>
  </si>
  <si>
    <t>Age population, age 20, female, interpolated</t>
  </si>
  <si>
    <t>Age population, age 21, female, interpolated</t>
  </si>
  <si>
    <t>Age population, age 22, female, interpolated</t>
  </si>
  <si>
    <t>Age population, age 23, female, interpolated</t>
  </si>
  <si>
    <t>Age population, age 24, female, interpolated</t>
  </si>
  <si>
    <t>Age population, age 18, male, interpolated</t>
  </si>
  <si>
    <t>Age population, age 19, male, interpolated</t>
  </si>
  <si>
    <t>Age population, age 20, male, interpolated</t>
  </si>
  <si>
    <t>Age population, age 21, male, interpolated</t>
  </si>
  <si>
    <t>Age population, age 22, male, interpolated</t>
  </si>
  <si>
    <t>Age population, age 23, male, interpolated</t>
  </si>
  <si>
    <t>Age population, age 24, male, interpolated</t>
  </si>
  <si>
    <t>Age population, age 03, male, interpolated</t>
  </si>
  <si>
    <t>Age population, age 04, male, interpolated</t>
  </si>
  <si>
    <t>Age population, age 05, male, interpolated</t>
  </si>
  <si>
    <t>Age population, age 06, male, interpolated</t>
  </si>
  <si>
    <t>Age population, age 07, male, interpolated</t>
  </si>
  <si>
    <t>Age population, age 08, male, interpolated</t>
  </si>
  <si>
    <t>Age population, age 09, male, interpolated</t>
  </si>
  <si>
    <t>Age population, age 10, male</t>
  </si>
  <si>
    <t>Age population, age 11, male</t>
  </si>
  <si>
    <t>Age population, age 12, male</t>
  </si>
  <si>
    <t>Age population, age 13, male</t>
  </si>
  <si>
    <t>Age population, age 14, male</t>
  </si>
  <si>
    <t>Age population, age 15, male, interpolated</t>
  </si>
  <si>
    <t>Age population, age 16, male, interpolated</t>
  </si>
  <si>
    <t>Age population, age 17, male, interpolated</t>
  </si>
  <si>
    <t>Male population 15-19</t>
  </si>
  <si>
    <t>Male population 20-24</t>
  </si>
  <si>
    <t>Rural population</t>
  </si>
  <si>
    <t>Urban population</t>
  </si>
  <si>
    <t>Country_costing</t>
  </si>
  <si>
    <t>Duration of primary</t>
  </si>
  <si>
    <t>Entrance age to primary</t>
  </si>
  <si>
    <t>Duration of lower secondary</t>
  </si>
  <si>
    <t>Duration of upper secondary</t>
  </si>
  <si>
    <t>These must be "OK" for all countries or projection not possible(don't change the cells!)</t>
  </si>
  <si>
    <t>Country  Spelling must be identical to spelling in column B</t>
  </si>
  <si>
    <t>Teacher salary and construction indicators NOTE: these all need to be added manually; there is no in</t>
  </si>
  <si>
    <t>Source Provide source of data with comments on computations</t>
  </si>
  <si>
    <t>Year.   Red = manually added national data;  Blue = based on regional average</t>
  </si>
  <si>
    <t>Value (mult of GDP/capita) Red = manually added national data;  Blue = based on regional average</t>
  </si>
  <si>
    <t>Alternative based on expenditures If national estimates are not available or look unreliable, it is</t>
  </si>
  <si>
    <t>Ratio of LS salary to Prim teacher salary, automatically computed, don’t change the cells</t>
  </si>
  <si>
    <t>Cost to construct classroom mult GDP/cap</t>
  </si>
  <si>
    <t>Asia average</t>
  </si>
  <si>
    <t>15.24827688</t>
  </si>
  <si>
    <t>Kirk</t>
  </si>
  <si>
    <t>2.374331551</t>
  </si>
  <si>
    <t>Upper sec teacher salary</t>
  </si>
  <si>
    <t>World Bank</t>
  </si>
  <si>
    <t>8.54185308</t>
  </si>
  <si>
    <t>Slideshare</t>
  </si>
  <si>
    <t>1.18784</t>
  </si>
  <si>
    <t>TU-IP, 2010, Delivering Cost Effective and Sustainable School Infrastructure</t>
  </si>
  <si>
    <t>21.48222112</t>
  </si>
  <si>
    <t>UNICEF</t>
  </si>
  <si>
    <t>2.3</t>
  </si>
  <si>
    <t>Africa average (w/out Mozambique)</t>
  </si>
  <si>
    <t>32.54219474</t>
  </si>
  <si>
    <t>Pole de Dakar db</t>
  </si>
  <si>
    <t>Pole de Dakar db regional values West Africa</t>
  </si>
  <si>
    <t>5.228479861</t>
  </si>
  <si>
    <t>3.581382082</t>
  </si>
  <si>
    <t>21.99642408</t>
  </si>
  <si>
    <t>SEE model, national estimate by planning office</t>
  </si>
  <si>
    <t>52.81594592</t>
  </si>
  <si>
    <t>5.9</t>
  </si>
  <si>
    <t>9.6</t>
  </si>
  <si>
    <t>188.6766375</t>
  </si>
  <si>
    <t>6.782323944</t>
  </si>
  <si>
    <t>21.45247717</t>
  </si>
  <si>
    <t>UNESCO</t>
  </si>
  <si>
    <t>38.96305887</t>
  </si>
  <si>
    <t>2.7</t>
  </si>
  <si>
    <t>6.9</t>
  </si>
  <si>
    <t>12.36212238</t>
  </si>
  <si>
    <t>2.4</t>
  </si>
  <si>
    <t>2.9</t>
  </si>
  <si>
    <t>122.5732413</t>
  </si>
  <si>
    <t>2.5</t>
  </si>
  <si>
    <t>6.7</t>
  </si>
  <si>
    <t>Theundyck, 2003</t>
  </si>
  <si>
    <t>29.8095534</t>
  </si>
  <si>
    <t>9.8</t>
  </si>
  <si>
    <t>32.82050033</t>
  </si>
  <si>
    <t>3.3</t>
  </si>
  <si>
    <t>7.04</t>
  </si>
  <si>
    <t>12.95043131</t>
  </si>
  <si>
    <t>30.9372012</t>
  </si>
  <si>
    <t>4.9</t>
  </si>
  <si>
    <t>9.4</t>
  </si>
  <si>
    <t>55.28831674</t>
  </si>
  <si>
    <t>Low sec teacher salary</t>
  </si>
  <si>
    <t>Based on model average using GDP capita</t>
  </si>
  <si>
    <t>110.691645</t>
  </si>
  <si>
    <t>3.9</t>
  </si>
  <si>
    <t>26.75133867</t>
  </si>
  <si>
    <t>6.1</t>
  </si>
  <si>
    <t>9.5</t>
  </si>
  <si>
    <t>6.542042712</t>
  </si>
  <si>
    <t>2.399763983</t>
  </si>
  <si>
    <t>20 percent higher than model value for lower secondary</t>
  </si>
  <si>
    <t>3.167688458</t>
  </si>
  <si>
    <t>10.09557691</t>
  </si>
  <si>
    <t>2.805667595</t>
  </si>
  <si>
    <t>100.4592686</t>
  </si>
  <si>
    <t>Bennel 2009</t>
  </si>
  <si>
    <t>32.45009911</t>
  </si>
  <si>
    <t>Joshi and Verspoor, 2013</t>
  </si>
  <si>
    <t>4.421865153</t>
  </si>
  <si>
    <t>Pole de Dakar db regional values East Africa</t>
  </si>
  <si>
    <t>7.4</t>
  </si>
  <si>
    <t>23.11222202</t>
  </si>
  <si>
    <t>11.38031752</t>
  </si>
  <si>
    <t>0.830910482</t>
  </si>
  <si>
    <t>SEE model, Savulugu, planning officer estimate</t>
  </si>
  <si>
    <t>31.95637515</t>
  </si>
  <si>
    <t>4.7</t>
  </si>
  <si>
    <t>13.3493356</t>
  </si>
  <si>
    <t>46.25412303</t>
  </si>
  <si>
    <t>70.41263267</t>
  </si>
  <si>
    <t>G-B Education Development Plan 2011-2013</t>
  </si>
  <si>
    <t>4.4</t>
  </si>
  <si>
    <t>15.32284046</t>
  </si>
  <si>
    <t>Edstats data analysis</t>
  </si>
  <si>
    <t>1.610329216</t>
  </si>
  <si>
    <t>Haiti National Development Plan 2010-2015 found in planipolis</t>
  </si>
  <si>
    <t>24.9032641</t>
  </si>
  <si>
    <t>Haiti National Development Plan 2010-2015 found in planipolis, page 102 accessed May 11, 2015</t>
  </si>
  <si>
    <t>3.7</t>
  </si>
  <si>
    <t>Pacte sul l'education national</t>
  </si>
  <si>
    <t>6.502481327</t>
  </si>
  <si>
    <t>15.7360693</t>
  </si>
  <si>
    <t>6.751009327</t>
  </si>
  <si>
    <t>5.147405824</t>
  </si>
  <si>
    <t>22.42237799</t>
  </si>
  <si>
    <t>9.60754717</t>
  </si>
  <si>
    <t>16.02041055</t>
  </si>
  <si>
    <t>Based on Estimate from expenditures</t>
  </si>
  <si>
    <t>3.605689676</t>
  </si>
  <si>
    <t>24.70404707</t>
  </si>
  <si>
    <t>1.118181818</t>
  </si>
  <si>
    <t>24.55959845</t>
  </si>
  <si>
    <t>23.28243814</t>
  </si>
  <si>
    <t>10.44</t>
  </si>
  <si>
    <t>83.63365983</t>
  </si>
  <si>
    <t>70.02542728</t>
  </si>
  <si>
    <t>8.06</t>
  </si>
  <si>
    <t>World Bank, 2010, The Education System of Malawi</t>
  </si>
  <si>
    <t>65.16105543</t>
  </si>
  <si>
    <t>6.3</t>
  </si>
  <si>
    <t>11.6</t>
  </si>
  <si>
    <t>55.1063979</t>
  </si>
  <si>
    <t>34.57739579</t>
  </si>
  <si>
    <t>9.341627349</t>
  </si>
  <si>
    <t>3.921711288</t>
  </si>
  <si>
    <t>11.98074782</t>
  </si>
  <si>
    <t>Steiner-Khamsi</t>
  </si>
  <si>
    <t>1.569553806</t>
  </si>
  <si>
    <t>4.568741275</t>
  </si>
  <si>
    <t>6.6</t>
  </si>
  <si>
    <t>121.9354468</t>
  </si>
  <si>
    <t>18.11955274</t>
  </si>
  <si>
    <t>28.71998257</t>
  </si>
  <si>
    <t>16.34575436</t>
  </si>
  <si>
    <t>2.810551961</t>
  </si>
  <si>
    <t>62.0488916</t>
  </si>
  <si>
    <t>28.72914926</t>
  </si>
  <si>
    <t>Mingat et al. 2008</t>
  </si>
  <si>
    <t>SEE model, national data</t>
  </si>
  <si>
    <t>15.55744993</t>
  </si>
  <si>
    <t>Based on per pupil costs from Nati plan, and PTR, non-sal from UIS</t>
  </si>
  <si>
    <t>3.29</t>
  </si>
  <si>
    <t>76.90269466</t>
  </si>
  <si>
    <t>16.97060565</t>
  </si>
  <si>
    <t>4.08340274</t>
  </si>
  <si>
    <t>1.862784462</t>
  </si>
  <si>
    <t>10.56222656</t>
  </si>
  <si>
    <t>2.496827634</t>
  </si>
  <si>
    <t>6.187480056</t>
  </si>
  <si>
    <t>43.82156269</t>
  </si>
  <si>
    <t>2.6</t>
  </si>
  <si>
    <t>7.31</t>
  </si>
  <si>
    <t>20.22495057</t>
  </si>
  <si>
    <t>28.32615036</t>
  </si>
  <si>
    <t>1.5</t>
  </si>
  <si>
    <t>36.41557719</t>
  </si>
  <si>
    <t>39.22448282</t>
  </si>
  <si>
    <t>3.6</t>
  </si>
  <si>
    <t>17.65214177</t>
  </si>
  <si>
    <t>4.964071812</t>
  </si>
  <si>
    <t>Somalia South Central Zone interim plan 2-13-2016</t>
  </si>
  <si>
    <t>7.424</t>
  </si>
  <si>
    <t>25.41395486</t>
  </si>
  <si>
    <t>6.571076362</t>
  </si>
  <si>
    <t>0.9</t>
  </si>
  <si>
    <t>17.90030794</t>
  </si>
  <si>
    <t>2.2</t>
  </si>
  <si>
    <t>14.00839303</t>
  </si>
  <si>
    <t>4.451662209</t>
  </si>
  <si>
    <t>10.32362913</t>
  </si>
  <si>
    <t>Estimate based on expenditure</t>
  </si>
  <si>
    <t>28.84247532</t>
  </si>
  <si>
    <t>1.194842741</t>
  </si>
  <si>
    <t>34.29588654</t>
  </si>
  <si>
    <t>49.75881022</t>
  </si>
  <si>
    <t>4.5</t>
  </si>
  <si>
    <t>8.6</t>
  </si>
  <si>
    <t>Theyndyck</t>
  </si>
  <si>
    <t>50.63665696</t>
  </si>
  <si>
    <t>5.833642266</t>
  </si>
  <si>
    <t>12.19900375</t>
  </si>
  <si>
    <t>2.671953993</t>
  </si>
  <si>
    <t>27.09736776</t>
  </si>
  <si>
    <t>14.10641575</t>
  </si>
  <si>
    <t>1.699346405</t>
  </si>
  <si>
    <t>17.68773649</t>
  </si>
  <si>
    <t>Bennell, 2012</t>
  </si>
  <si>
    <t>2.956658599</t>
  </si>
  <si>
    <t>9.33939311</t>
  </si>
  <si>
    <t>56.60983187</t>
  </si>
  <si>
    <t>25.90293124</t>
  </si>
  <si>
    <t>76.96768482</t>
  </si>
  <si>
    <t>3.956162972</t>
  </si>
  <si>
    <t>Arka</t>
  </si>
  <si>
    <t>1.208236347</t>
  </si>
  <si>
    <t>5.001365534</t>
  </si>
  <si>
    <t>5.5</t>
  </si>
  <si>
    <t>8.8</t>
  </si>
  <si>
    <t>6.5</t>
  </si>
  <si>
    <t>5.7</t>
  </si>
  <si>
    <t>8.4</t>
  </si>
  <si>
    <t>Based on primary model average using GDP capita, and multiplier set so the gap ~ODA initially.</t>
  </si>
  <si>
    <t>2.639740382</t>
  </si>
  <si>
    <t>3.927934633</t>
  </si>
  <si>
    <t>5.744937195</t>
  </si>
  <si>
    <t>1.426495965</t>
  </si>
  <si>
    <t>6.4</t>
  </si>
  <si>
    <t>2.319014448</t>
  </si>
  <si>
    <t>10.4</t>
  </si>
  <si>
    <t>3.1</t>
  </si>
  <si>
    <t>5.1</t>
  </si>
  <si>
    <t>5.882566933</t>
  </si>
  <si>
    <t>3.033382785</t>
  </si>
  <si>
    <t>7.2</t>
  </si>
  <si>
    <t>Based on 1.5 x primary salary</t>
  </si>
  <si>
    <t>4.935</t>
  </si>
  <si>
    <t>5.231359568</t>
  </si>
  <si>
    <t>0.887076396</t>
  </si>
  <si>
    <t>3.210447714</t>
  </si>
  <si>
    <t>3.4</t>
  </si>
  <si>
    <t>7.446107718</t>
  </si>
  <si>
    <t>7.62857259</t>
  </si>
  <si>
    <t>1.09</t>
  </si>
  <si>
    <t>4.536579667</t>
  </si>
  <si>
    <t>8.1</t>
  </si>
  <si>
    <t>4.1</t>
  </si>
  <si>
    <t>4.030935471</t>
  </si>
  <si>
    <t>3.75</t>
  </si>
  <si>
    <t>Dolan et al. 2010</t>
  </si>
  <si>
    <t>4.715249089</t>
  </si>
  <si>
    <t>2.651830461</t>
  </si>
  <si>
    <t>Estimate based on unit costs</t>
  </si>
  <si>
    <t>4.77329483</t>
  </si>
  <si>
    <t>2.592175306</t>
  </si>
  <si>
    <t>USAToday</t>
  </si>
  <si>
    <t>1.768867925</t>
  </si>
  <si>
    <t>Periglobal</t>
  </si>
  <si>
    <t>1.212004769</t>
  </si>
  <si>
    <t>VSO International</t>
  </si>
  <si>
    <t>0.80800318</t>
  </si>
  <si>
    <t>1.8</t>
  </si>
  <si>
    <t>4.351648352</t>
  </si>
  <si>
    <t>2.8</t>
  </si>
  <si>
    <t>4.8</t>
  </si>
  <si>
    <t>4.325201393</t>
  </si>
  <si>
    <t>2.883467595</t>
  </si>
  <si>
    <t>9.20433055</t>
  </si>
  <si>
    <t>6.136220367</t>
  </si>
  <si>
    <t>5.269395472</t>
  </si>
  <si>
    <t>3.512930315</t>
  </si>
  <si>
    <t>Based on LS</t>
  </si>
  <si>
    <t>4.975827641</t>
  </si>
  <si>
    <t>3.317218427</t>
  </si>
  <si>
    <t>OECD tables, acccessed on http://www.oecd-ilibrary.org/education/teachers-salaries_teachsal-table-en April 14, 2015</t>
  </si>
  <si>
    <t>0.596946125</t>
  </si>
  <si>
    <t>OECD tables, acccessed on http://www.oecd-ilibrary.org/education/teachers-salaries_teachsal-table-en April 14, 2016</t>
  </si>
  <si>
    <t>0.680207433</t>
  </si>
  <si>
    <t>OECD tables, acccessed on http://www.oecd-ilibrary.org/education/teachers-salaries_teachsal-table-en April 14, 2017</t>
  </si>
  <si>
    <t>0.753385192</t>
  </si>
  <si>
    <t>UNESCO 2009</t>
  </si>
  <si>
    <t>1.21</t>
  </si>
  <si>
    <t>1.15</t>
  </si>
  <si>
    <t>5.6</t>
  </si>
  <si>
    <t>4.2</t>
  </si>
  <si>
    <t>0.75</t>
  </si>
  <si>
    <t>0.5</t>
  </si>
  <si>
    <t>UNESCO 2011</t>
  </si>
  <si>
    <t>0.723958333</t>
  </si>
  <si>
    <t>0.634469697</t>
  </si>
  <si>
    <t>3.487573046</t>
  </si>
  <si>
    <t>6.884309626</t>
  </si>
  <si>
    <t>4.589539751</t>
  </si>
  <si>
    <t>1.678119922</t>
  </si>
  <si>
    <t>3.160655632</t>
  </si>
  <si>
    <t>5.018963715</t>
  </si>
  <si>
    <t>3.34597581</t>
  </si>
  <si>
    <t>1.35654224</t>
  </si>
  <si>
    <t>7.331767543</t>
  </si>
  <si>
    <t>4.887845028</t>
  </si>
  <si>
    <t>Based on model average using GDP capita, adjusted for primary value</t>
  </si>
  <si>
    <t>1.564102564</t>
  </si>
  <si>
    <t>Than Hien News</t>
  </si>
  <si>
    <t>1.042735043</t>
  </si>
  <si>
    <t>8.032350375</t>
  </si>
  <si>
    <t>5.35490025</t>
  </si>
  <si>
    <t xml:space="preserve">Population data </t>
  </si>
  <si>
    <t xml:space="preserve">Male population by age </t>
  </si>
  <si>
    <t xml:space="preserve">Female population by age </t>
  </si>
  <si>
    <t xml:space="preserve">1. Select a country in dropdown list or country name in this study </t>
  </si>
  <si>
    <t>CountrySelect</t>
  </si>
  <si>
    <t xml:space="preserve">Macro counting vars here </t>
  </si>
  <si>
    <t>Counter</t>
  </si>
  <si>
    <t>Counter2</t>
  </si>
  <si>
    <t>Counter3</t>
  </si>
  <si>
    <t>SelectCountry</t>
  </si>
  <si>
    <t>Entry, duration, shool</t>
  </si>
  <si>
    <t>2. Set the parameters of the scenario (orange cells)</t>
  </si>
  <si>
    <t>Data staryear, projection startyear, scenario target year</t>
  </si>
  <si>
    <t>Percent entering primary, target value</t>
  </si>
  <si>
    <t>Repetition, target value</t>
  </si>
  <si>
    <t>Percent completing primary, transition to lower seccondary, targets</t>
  </si>
  <si>
    <t>Percent completing lower sec; upper sec, targets</t>
  </si>
  <si>
    <t>Use multiple of initial upper sec completion; target multiple</t>
  </si>
  <si>
    <t>Private pre-primary, Primary target value</t>
  </si>
  <si>
    <t>Private lower secondary, upper secondary target value</t>
  </si>
  <si>
    <t>Min and max primary PTR</t>
  </si>
  <si>
    <t>Min and max sec PTR</t>
  </si>
  <si>
    <t>Target non-salary as % of recurrent: primary, lower sec, upper sec</t>
  </si>
  <si>
    <t>Add'l cost marginalized pupils (% of total), primary, lower secondary, upper secondary</t>
  </si>
  <si>
    <t>Max-min classroom cost (x GDP cap &amp; $)</t>
  </si>
  <si>
    <t>Capital - amortization =1; cash flow = 2</t>
  </si>
  <si>
    <t>Young adult 15-24 literacy target</t>
  </si>
  <si>
    <t>Cost of full literacy program, times annual primary student cost</t>
  </si>
  <si>
    <t>Long-term value and year, GDP growth</t>
  </si>
  <si>
    <t>Use "all" or "best 50%" of salaries for salary projection</t>
  </si>
  <si>
    <t>Increase level of dom. dget; % of ODA assumed in dom. dget</t>
  </si>
  <si>
    <t>Targets: public revenue; % publ. rev. to educ.; % of GDP to publ. ed.</t>
  </si>
  <si>
    <t>Max duration P + LS; P + LS + US (P+LS=9 in GMR projection)</t>
  </si>
  <si>
    <t>Shift excess in dgets to other levels?</t>
  </si>
  <si>
    <t xml:space="preserve"> GER pre-primary - target value</t>
  </si>
  <si>
    <t xml:space="preserve">Covid-19 impact on SDG#4 </t>
  </si>
  <si>
    <t>Implications on the financing need and financing gap</t>
  </si>
  <si>
    <t>Disclaimer</t>
  </si>
  <si>
    <t>UNESCO is the owner of this model</t>
  </si>
  <si>
    <t xml:space="preserve">  </t>
  </si>
  <si>
    <t>Instructions</t>
  </si>
  <si>
    <t>Purpose and functionality of the workbook</t>
  </si>
  <si>
    <t>Impact of COVID-19 in financing needs and gap for fulfilling SDG#4 by 2030</t>
  </si>
  <si>
    <t>This workbook is designed to: Estimate the cost of COVID-19 impact in the financing needs and gaps of achieving SDG#4 in 82 low and lower middle income countries. It is divided across cost drivers which are summed to find the total impact, using several inputs including the original costing model with updated indicator data (June 2020)</t>
  </si>
  <si>
    <t>Worksheet specific notes</t>
  </si>
  <si>
    <t>Summary sheet</t>
  </si>
  <si>
    <t>Purpose</t>
  </si>
  <si>
    <t>Overview page COVID impact</t>
  </si>
  <si>
    <t>Summarises key scenarios and policy options and results of the analysis</t>
  </si>
  <si>
    <t>Parameter tab</t>
  </si>
  <si>
    <t>Summarises key parameters and results by lever and education level</t>
  </si>
  <si>
    <t>Model</t>
  </si>
  <si>
    <t>Selection pane for parameters, as in the original 2015 model</t>
  </si>
  <si>
    <t>Result_Data</t>
  </si>
  <si>
    <t>Results linked to parameter choices in "Model", based on updated indicator data (updated in June 2020), as described in handover report</t>
  </si>
  <si>
    <t>Model overview</t>
  </si>
  <si>
    <t>Description of original 2015 model</t>
  </si>
  <si>
    <t>GDP</t>
  </si>
  <si>
    <t>GDP scenarios used as in input for original 2015 model, and COVID impact model</t>
  </si>
  <si>
    <t>Formatting guide</t>
  </si>
  <si>
    <t xml:space="preserve">Tabs </t>
  </si>
  <si>
    <t>Dark blue tabs indicate sheets for reenrolment</t>
  </si>
  <si>
    <t>Cyan tabs indicate sheets for learning loss</t>
  </si>
  <si>
    <t>Electric blue tabs indicate sheets for dropout</t>
  </si>
  <si>
    <t>Aqua green tabs indicate sheets for additional classroom costs</t>
  </si>
  <si>
    <t>Light blue tabs indicate sheets for school construction multipliers</t>
  </si>
  <si>
    <t>Red tabs indicate sheets with original model</t>
  </si>
  <si>
    <t>Abbreviations</t>
  </si>
  <si>
    <t>PP</t>
  </si>
  <si>
    <t>Pre-primary</t>
  </si>
  <si>
    <t>P</t>
  </si>
  <si>
    <t>Primary</t>
  </si>
  <si>
    <t>LS</t>
  </si>
  <si>
    <t>Lower secondary</t>
  </si>
  <si>
    <t>US</t>
  </si>
  <si>
    <t>Upper secondary</t>
  </si>
  <si>
    <t>REP</t>
  </si>
  <si>
    <t>Grade repetition</t>
  </si>
  <si>
    <t>PTR</t>
  </si>
  <si>
    <t>Pupil-teacher ratio</t>
  </si>
  <si>
    <t>GER</t>
  </si>
  <si>
    <t>Gross enrolment rate</t>
  </si>
  <si>
    <t>PART</t>
  </si>
  <si>
    <t>Participation (rate)</t>
  </si>
  <si>
    <t>CONST</t>
  </si>
  <si>
    <t>Construction</t>
  </si>
  <si>
    <t>CLSRM</t>
  </si>
  <si>
    <t>Classroom</t>
  </si>
  <si>
    <t>Covid impact model</t>
  </si>
  <si>
    <t>Scenario selection: economic, epidemiological, and policy options</t>
  </si>
  <si>
    <t>Economic scenario</t>
  </si>
  <si>
    <t>Description</t>
  </si>
  <si>
    <t>Value</t>
  </si>
  <si>
    <t>GDP scenario (As is = pre-Covid scenario)</t>
  </si>
  <si>
    <t xml:space="preserve">Economic scenarios  take 4 forms (1) Catch up / As is: Pre-Covid GDP projection; (2) Back to normal: Getting back on the same growth trajectory, but with lower output in 2030; (3)New normal: Repeating the drop and recovery until 2030; (4) In between: Iterating one additional drop and then 'back to normal' growth. </t>
  </si>
  <si>
    <t>Back to normal</t>
  </si>
  <si>
    <t>Epidemiological scenario</t>
  </si>
  <si>
    <t># weeks</t>
  </si>
  <si>
    <t>Length of school closure (weeks)</t>
  </si>
  <si>
    <t>Epidemiological scenarios are linked to the duration of school closures: Short: 10 weeks of closed schools, country-wide; Medium: 20 weeks of closed schools, country-wide; Long: 30 weeks of closed schools, country-wide</t>
  </si>
  <si>
    <t>Policy options</t>
  </si>
  <si>
    <t>YES/NO</t>
  </si>
  <si>
    <t>Launch of re-enrolment strategy</t>
  </si>
  <si>
    <t>National re-enrolment strategy (general campaign and targeted campaign for marginalized students) to keep schools open and return all children back to school, apart from frictional dropout rate.</t>
  </si>
  <si>
    <t>NO</t>
  </si>
  <si>
    <t>Remediation strategy for re-enrolled students</t>
  </si>
  <si>
    <t xml:space="preserve">Remedial classes to compensate learning loss during school closures. </t>
  </si>
  <si>
    <t>Output: financing need, education budget and gap</t>
  </si>
  <si>
    <t>Baseline (pre-Covid)</t>
  </si>
  <si>
    <t>Value (cumulative 2020-2030)</t>
  </si>
  <si>
    <t>Value (annual average 2020-2030)</t>
  </si>
  <si>
    <t>$</t>
  </si>
  <si>
    <t>Financing need</t>
  </si>
  <si>
    <t>Total public cost of education</t>
  </si>
  <si>
    <t>Education budget</t>
  </si>
  <si>
    <t>Domestic budget and ODA</t>
  </si>
  <si>
    <t xml:space="preserve">Financing gap </t>
  </si>
  <si>
    <t>External financing need</t>
  </si>
  <si>
    <t>Covid additional impact on financing need and gap</t>
  </si>
  <si>
    <t xml:space="preserve">Financing need </t>
  </si>
  <si>
    <t>Financing gap</t>
  </si>
  <si>
    <t>Post-Covid financing need and gap</t>
  </si>
  <si>
    <t>Covid impact on financing need by lever of impact</t>
  </si>
  <si>
    <t>Baseline (GDP impact on pre-Covid baseline)</t>
  </si>
  <si>
    <t>Difference between financing need in chosen GDP scenario (due to Covid-19) and financing need under baseline GDP growth (As is)</t>
  </si>
  <si>
    <t>Re-enrolment cost</t>
  </si>
  <si>
    <t>Teacher salaries to keep private schools open, or, to re-open new schools in order to keep pupil-teacher ratio constant when private schools close. National campaign and targeted incentives to return all students back to school.</t>
  </si>
  <si>
    <t>Learning loss</t>
  </si>
  <si>
    <t>Cost of remediation to compensate learning loss, and cost of increase repetition rate due to learning loss (if no remediation)</t>
  </si>
  <si>
    <t>Participation reduction</t>
  </si>
  <si>
    <t>Cost of additional dropout, due to GDP, increased repetition rate (Learning loss) and other factors. Students dropping out of general education are assumed to follow second chance education, increasing the financing need</t>
  </si>
  <si>
    <t>Additional classroom costs</t>
  </si>
  <si>
    <t>Additional equipment to enable safe classes when schools reopen</t>
  </si>
  <si>
    <t>Total additional financing need</t>
  </si>
  <si>
    <t>Sum of baseline change, re-enrolment cost, learning loss, participation reduction and additional classroom costs</t>
  </si>
  <si>
    <t>Covid impact on financing need by upfront  and recurrent costs</t>
  </si>
  <si>
    <t>Upfront cost</t>
  </si>
  <si>
    <t>Financing need /investments  in 2020-2021</t>
  </si>
  <si>
    <t>Recurrent cost</t>
  </si>
  <si>
    <t>Financing need in 2021-2030</t>
  </si>
  <si>
    <t>Sum of upfron and recurrent cost</t>
  </si>
  <si>
    <t>SDG #4 COVID-19 IMPACT ON TOTAL PUBLIC COST</t>
  </si>
  <si>
    <t>Category</t>
  </si>
  <si>
    <t xml:space="preserve">Parameters </t>
  </si>
  <si>
    <t>Unit</t>
  </si>
  <si>
    <t>Type</t>
  </si>
  <si>
    <t>Re-enrolment</t>
  </si>
  <si>
    <t>Length of school year</t>
  </si>
  <si>
    <t>Weeks</t>
  </si>
  <si>
    <t>Default</t>
  </si>
  <si>
    <t>Length of school closure</t>
  </si>
  <si>
    <t>Scenario</t>
  </si>
  <si>
    <t>Share of students affected by closure</t>
  </si>
  <si>
    <t>%</t>
  </si>
  <si>
    <t>Scope of students targeted for re-enrolment</t>
  </si>
  <si>
    <t>Policy choice (0 or 1)</t>
  </si>
  <si>
    <t xml:space="preserve">Re-enrolment unit cost </t>
  </si>
  <si>
    <t>% of unit cost</t>
  </si>
  <si>
    <t>Assumption</t>
  </si>
  <si>
    <t>Re-enrolment unit cost multiple targeted group (marginalized)</t>
  </si>
  <si>
    <t>Friction of re-enrolment strategy</t>
  </si>
  <si>
    <t>% of marginalized students</t>
  </si>
  <si>
    <t>Learning loss as function of school closure - scenario linked</t>
  </si>
  <si>
    <t>Remediation time per week of learning lost</t>
  </si>
  <si>
    <t>Remediation effort</t>
  </si>
  <si>
    <t xml:space="preserve">Remediation unit cost </t>
  </si>
  <si>
    <t>Multiple severe learning loss (marginalized)</t>
  </si>
  <si>
    <t>Friction of remediation strategy (marginalized)</t>
  </si>
  <si>
    <t>Repetition rate (additional)</t>
  </si>
  <si>
    <t>Result of policy choices</t>
  </si>
  <si>
    <t>Participation decline</t>
  </si>
  <si>
    <t>Second chance unit cost</t>
  </si>
  <si>
    <t>Participation reduction - repetition</t>
  </si>
  <si>
    <t>% of pp of repetition</t>
  </si>
  <si>
    <t>Participation reduction - other</t>
  </si>
  <si>
    <t>% per week of school closure</t>
  </si>
  <si>
    <t>Students per water supply infrastructure</t>
  </si>
  <si>
    <t>#</t>
  </si>
  <si>
    <t>Students per handwashing facilities</t>
  </si>
  <si>
    <t>Intervention scenarios</t>
  </si>
  <si>
    <t>Rehabilitate 50-50 Acquire new</t>
  </si>
  <si>
    <t>Policy choice</t>
  </si>
  <si>
    <t>Average # times water supply equipment needs to be replaced in 10 yr period</t>
  </si>
  <si>
    <t>Average # times handwashing facility needs to be replaced in 10 yr period</t>
  </si>
  <si>
    <t>Percentage of refurbishment cost from total cost of furnituring</t>
  </si>
  <si>
    <t>SDG #4 COVID-19 IMPACT ON TOTAL PUBLIC COST RESULTS BY DRIVER</t>
  </si>
  <si>
    <t xml:space="preserve">Output </t>
  </si>
  <si>
    <t>TOTAL</t>
  </si>
  <si>
    <t>All students</t>
  </si>
  <si>
    <t>Marginalized students</t>
  </si>
  <si>
    <t>Private salaries</t>
  </si>
  <si>
    <t>Remediation</t>
  </si>
  <si>
    <t>Repetition</t>
  </si>
  <si>
    <t>Direct - GDP &amp; other</t>
  </si>
  <si>
    <t>Indirect - repetition</t>
  </si>
  <si>
    <t>Added hygiene equipment</t>
  </si>
  <si>
    <t>Refurbishment costs</t>
  </si>
  <si>
    <t>BASELINE COST 2020</t>
  </si>
  <si>
    <t>INCREASE</t>
  </si>
  <si>
    <t>% of baseline cost</t>
  </si>
  <si>
    <t xml:space="preserve">Titles for graphs here </t>
  </si>
  <si>
    <t>Revenue scenarios</t>
  </si>
  <si>
    <t>Use target completing (G11)</t>
  </si>
  <si>
    <t>Use target multiple</t>
  </si>
  <si>
    <t>No</t>
  </si>
  <si>
    <t>Yes</t>
  </si>
  <si>
    <t>Standard</t>
  </si>
  <si>
    <t>High</t>
  </si>
  <si>
    <t>All</t>
  </si>
  <si>
    <t>Top 50%</t>
  </si>
  <si>
    <t>Shifts between all levels</t>
  </si>
  <si>
    <t>Shifts within basic ed only</t>
  </si>
  <si>
    <t>No shifts</t>
  </si>
  <si>
    <t>Primary entry age, male</t>
  </si>
  <si>
    <t>Primary entry age, female</t>
  </si>
  <si>
    <t>Primary age, male</t>
  </si>
  <si>
    <t>Primary age, female</t>
  </si>
  <si>
    <t>Primary comleting age, male</t>
  </si>
  <si>
    <t>Primary completing age, female</t>
  </si>
  <si>
    <t>Low secondary age, male</t>
  </si>
  <si>
    <t>Low secondary age, female</t>
  </si>
  <si>
    <t>Low secondary completing age, female</t>
  </si>
  <si>
    <t>Upper secondary age, male</t>
  </si>
  <si>
    <t>Upper secondary age, female</t>
  </si>
  <si>
    <t>Upper secondary completing age, female</t>
  </si>
  <si>
    <t>Age 15 Male</t>
  </si>
  <si>
    <t>Age 15 Female</t>
  </si>
  <si>
    <t>Age 15-24 Male</t>
  </si>
  <si>
    <t>Age 15-24 Female</t>
  </si>
  <si>
    <t>Age 24 Male</t>
  </si>
  <si>
    <t>Age 24 Female</t>
  </si>
  <si>
    <t>Total population</t>
  </si>
  <si>
    <t>Primary age mortality rate male</t>
  </si>
  <si>
    <t>Primary age mortality rate female</t>
  </si>
  <si>
    <t>Low sec mortality rate male</t>
  </si>
  <si>
    <t>Low sec mortality rate female</t>
  </si>
  <si>
    <t>Low secondary completing age, male</t>
  </si>
  <si>
    <t>Upper secondary completing age, male</t>
  </si>
  <si>
    <t>Historical</t>
  </si>
  <si>
    <t>GER, male</t>
  </si>
  <si>
    <t>GER, female</t>
  </si>
  <si>
    <t>GER , female</t>
  </si>
  <si>
    <t>Pre-primary pupils</t>
  </si>
  <si>
    <t>Earliest data</t>
  </si>
  <si>
    <t>Last data</t>
  </si>
  <si>
    <t>Last value</t>
  </si>
  <si>
    <t>Entry and completion start data</t>
  </si>
  <si>
    <t>Survey year</t>
  </si>
  <si>
    <t>Perccent who entered school</t>
  </si>
  <si>
    <t>Percent who completed primary</t>
  </si>
  <si>
    <t>Percent who completed low sec</t>
  </si>
  <si>
    <t>Percent who completed upper sec</t>
  </si>
  <si>
    <t>Household survey data</t>
  </si>
  <si>
    <t>Estimates based on pupil data</t>
  </si>
  <si>
    <t>Pupils</t>
  </si>
  <si>
    <t>% repeaters</t>
  </si>
  <si>
    <t>Population</t>
  </si>
  <si>
    <t>Gross intake</t>
  </si>
  <si>
    <t>Estimates used for projection</t>
  </si>
  <si>
    <t xml:space="preserve">Survey </t>
  </si>
  <si>
    <t>These must be "OK" for all countries or projection not possible (don't change th</t>
  </si>
  <si>
    <t>Entry and completion projection</t>
  </si>
  <si>
    <t>Perccent who enter school</t>
  </si>
  <si>
    <t>Percent who complete primary</t>
  </si>
  <si>
    <t>Percent who complete low sec</t>
  </si>
  <si>
    <t>Percent who complete upper sec</t>
  </si>
  <si>
    <t>Pupil data</t>
  </si>
  <si>
    <t>Male pupils by grade</t>
  </si>
  <si>
    <t>Female pupils by grade</t>
  </si>
  <si>
    <t>Percent repeaters data</t>
  </si>
  <si>
    <t>Male repetition rate by grade</t>
  </si>
  <si>
    <t>Female repetition rate by grade</t>
  </si>
  <si>
    <t xml:space="preserve">Last Number available </t>
  </si>
  <si>
    <t xml:space="preserve">Last year </t>
  </si>
  <si>
    <t>Percent repeaters, interpolated</t>
  </si>
  <si>
    <t>Pupil data adjusted to fill in gaps</t>
  </si>
  <si>
    <t>Note: NOT same equation after year 3</t>
  </si>
  <si>
    <t>Promotion rates</t>
  </si>
  <si>
    <t>Estimation last  transition including repetition</t>
  </si>
  <si>
    <t>Promotion</t>
  </si>
  <si>
    <t>transition</t>
  </si>
  <si>
    <t>Repetition rate, computed from percent repeaters using quadratic equation</t>
  </si>
  <si>
    <t>Gross intake rate</t>
  </si>
  <si>
    <t>Historical, male</t>
  </si>
  <si>
    <t>Historical, female</t>
  </si>
  <si>
    <t>All years, male</t>
  </si>
  <si>
    <t>All years, female</t>
  </si>
  <si>
    <t>Repetition rates</t>
  </si>
  <si>
    <t>Number of years before target year that target must be met in grades before last grade</t>
  </si>
  <si>
    <t>Trend for grade specific gross enrolment</t>
  </si>
  <si>
    <t>Estimated promotion OR transition rates</t>
  </si>
  <si>
    <t>Target date for primary transition</t>
  </si>
  <si>
    <t>Target date for secondary transition</t>
  </si>
  <si>
    <t>ACTUAL AND PROJECTED PUPILS</t>
  </si>
  <si>
    <t>Actual figures in data page</t>
  </si>
  <si>
    <t>Grade 8</t>
  </si>
  <si>
    <t>Ed. exp. in lower secondary as % of total Ed. exp.</t>
  </si>
  <si>
    <t>Ed. exp. in pre-primary as % of total Ed. exp.</t>
  </si>
  <si>
    <t>Ed. exp. in primary as % of total Ed. exp.</t>
  </si>
  <si>
    <t>Ed. exp. in secondary as % of total Ed. exp.</t>
  </si>
  <si>
    <t>% of public current exp on education. Lower secondary</t>
  </si>
  <si>
    <t>% of public current exp on education. Pre-primary</t>
  </si>
  <si>
    <t>% of public current exp on education. Primary</t>
  </si>
  <si>
    <t>% of public current exp on education. Secondary</t>
  </si>
  <si>
    <t>Ed. exp. in upper secondary as % of total Ed. exp.</t>
  </si>
  <si>
    <t>Percentage of private enrolment. Lower secondary. General programmes</t>
  </si>
  <si>
    <t>Percentage of private enrolment. Pre-primary</t>
  </si>
  <si>
    <t>Percentage of private enrolment. Primary</t>
  </si>
  <si>
    <t>Percentage of private enrolment. Secondary</t>
  </si>
  <si>
    <t>Percentage of private enrolment. Upper secondary</t>
  </si>
  <si>
    <t>Percentage distribution of public current expenditure on education by level. Upper secondary</t>
  </si>
  <si>
    <t>Pupil-teacher ratio. Lower secondary</t>
  </si>
  <si>
    <t>Pupil-teacher ratio. Pre-primary</t>
  </si>
  <si>
    <t>Pupil-teacher ratio. Primary</t>
  </si>
  <si>
    <t>Pupil-teacher ratio. Secondary</t>
  </si>
  <si>
    <t>Pupil-teacher ratio. Upper secondary</t>
  </si>
  <si>
    <t>Tax revenue as a percent of GDP</t>
  </si>
  <si>
    <t>% of public current exp in primary on teacher salaries</t>
  </si>
  <si>
    <t>% of public current exp in secondary on teacher salaries</t>
  </si>
  <si>
    <t xml:space="preserve">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</si>
</sst>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_(* #,##0.00_);_(* \(#,##0.00\);_(* &quot;-&quot;??_);_(@_)"/>
    <numFmt numFmtId="165" formatCode="_(* #,##0_);_(* \(#,##0\);_(* &quot;-&quot;??_);_(@_)"/>
    <numFmt numFmtId="166" formatCode="0.0000"/>
    <numFmt numFmtId="167" formatCode="_([$$-409]* #,##0_);_([$$-409]* \(#,##0\);_([$$-409]* &quot;-&quot;_);_(@_)"/>
  </numFmts>
  <fonts count="44" x14ac:knownFonts="1">
    <font>
      <sz val="11"/>
      <color theme="1"/>
      <name val="Calibri"/>
      <family val="2"/>
      <scheme val="minor"/>
    </font>
    <font>
      <sz val="11"/>
      <color theme="1"/>
      <name val="Calibri"/>
      <family val="2"/>
      <scheme val="minor"/>
    </font>
    <font>
      <b/>
      <sz val="22"/>
      <name val="Calibri Light"/>
      <family val="2"/>
      <scheme val="major"/>
    </font>
    <font>
      <b/>
      <sz val="14"/>
      <color rgb="FFFF0000"/>
      <name val="Calibri"/>
      <family val="2"/>
      <scheme val="minor"/>
    </font>
    <font>
      <b/>
      <sz val="11"/>
      <color rgb="FF0070C0"/>
      <name val="Calibri"/>
      <family val="2"/>
      <scheme val="minor"/>
    </font>
    <font>
      <b/>
      <sz val="11"/>
      <color theme="0"/>
      <name val="Calibri"/>
      <family val="2"/>
      <scheme val="minor"/>
    </font>
    <font>
      <b/>
      <sz val="11"/>
      <color rgb="FFFF0000"/>
      <name val="Calibri"/>
      <family val="2"/>
      <scheme val="minor"/>
    </font>
    <font>
      <b/>
      <sz val="11"/>
      <color rgb="FF00B050"/>
      <name val="Calibri"/>
      <family val="2"/>
      <scheme val="minor"/>
    </font>
    <font>
      <b/>
      <sz val="11"/>
      <color theme="1"/>
      <name val="Calibri"/>
      <family val="2"/>
      <scheme val="minor"/>
    </font>
    <font>
      <sz val="11"/>
      <color theme="0"/>
      <name val="Calibri"/>
      <family val="2"/>
      <scheme val="minor"/>
    </font>
    <font>
      <b/>
      <sz val="11"/>
      <color rgb="FFFF66CC"/>
      <name val="Calibri"/>
      <family val="2"/>
      <scheme val="minor"/>
    </font>
    <font>
      <b/>
      <sz val="12"/>
      <color theme="1"/>
      <name val="Calibri"/>
      <family val="2"/>
      <scheme val="minor"/>
    </font>
    <font>
      <sz val="11"/>
      <color rgb="FF00B050"/>
      <name val="Calibri"/>
      <family val="2"/>
      <scheme val="minor"/>
    </font>
    <font>
      <sz val="11"/>
      <color rgb="FF00B0F0"/>
      <name val="Calibri"/>
      <family val="2"/>
      <scheme val="minor"/>
    </font>
    <font>
      <b/>
      <sz val="11"/>
      <color rgb="FF00B0F0"/>
      <name val="Calibri"/>
      <family val="2"/>
      <scheme val="minor"/>
    </font>
    <font>
      <b/>
      <sz val="11"/>
      <color rgb="FF002060"/>
      <name val="Calibri"/>
      <family val="2"/>
      <scheme val="minor"/>
    </font>
    <font>
      <sz val="11"/>
      <color rgb="FF3F3F76"/>
      <name val="Calibri"/>
      <family val="2"/>
      <scheme val="minor"/>
    </font>
    <font>
      <sz val="11"/>
      <color rgb="FFFF0000"/>
      <name val="Calibri"/>
      <family val="2"/>
      <scheme val="minor"/>
    </font>
    <font>
      <sz val="12"/>
      <name val="Calibri"/>
      <family val="2"/>
      <scheme val="minor"/>
    </font>
    <font>
      <b/>
      <sz val="9"/>
      <color indexed="81"/>
      <name val="Calibri"/>
      <family val="2"/>
    </font>
    <font>
      <sz val="9"/>
      <color indexed="81"/>
      <name val="Calibri"/>
      <family val="2"/>
    </font>
    <font>
      <sz val="9"/>
      <color indexed="81"/>
      <name val="Tahoma"/>
      <family val="2"/>
    </font>
    <font>
      <sz val="11"/>
      <name val="Calibri"/>
      <family val="2"/>
      <scheme val="minor"/>
    </font>
    <font>
      <sz val="12"/>
      <color theme="1"/>
      <name val="Calibri"/>
      <family val="2"/>
      <scheme val="minor"/>
    </font>
    <font>
      <sz val="12"/>
      <color rgb="FFFF0000"/>
      <name val="Calibri"/>
      <family val="2"/>
      <scheme val="minor"/>
    </font>
    <font>
      <sz val="9"/>
      <color theme="1"/>
      <name val="Calibri"/>
      <family val="2"/>
      <scheme val="minor"/>
    </font>
    <font>
      <b/>
      <sz val="22"/>
      <name val="Calibri Light"/>
      <family val="1"/>
      <scheme val="major"/>
    </font>
    <font>
      <b/>
      <sz val="13"/>
      <name val="Calibri"/>
      <family val="2"/>
      <scheme val="minor"/>
    </font>
    <font>
      <b/>
      <sz val="16"/>
      <name val="Calibri"/>
      <family val="2"/>
      <scheme val="minor"/>
    </font>
    <font>
      <b/>
      <sz val="18"/>
      <name val="Calibri"/>
      <family val="2"/>
      <scheme val="minor"/>
    </font>
    <font>
      <b/>
      <sz val="11"/>
      <color indexed="9"/>
      <name val="Calibri"/>
      <family val="2"/>
      <scheme val="minor"/>
    </font>
    <font>
      <sz val="11"/>
      <color indexed="9"/>
      <name val="Calibri"/>
      <family val="2"/>
      <scheme val="minor"/>
    </font>
    <font>
      <b/>
      <sz val="11"/>
      <name val="Calibri"/>
      <family val="2"/>
      <scheme val="minor"/>
    </font>
    <font>
      <sz val="16"/>
      <color theme="0"/>
      <name val="Calibri"/>
      <family val="2"/>
      <scheme val="minor"/>
    </font>
    <font>
      <b/>
      <sz val="12"/>
      <color theme="0"/>
      <name val="Calibri"/>
      <family val="2"/>
      <scheme val="minor"/>
    </font>
    <font>
      <i/>
      <sz val="12"/>
      <color theme="1"/>
      <name val="Calibri"/>
      <family val="2"/>
      <scheme val="minor"/>
    </font>
    <font>
      <b/>
      <sz val="12"/>
      <name val="Calibri"/>
      <family val="2"/>
      <scheme val="minor"/>
    </font>
    <font>
      <i/>
      <sz val="12"/>
      <name val="Calibri"/>
      <family val="2"/>
      <scheme val="minor"/>
    </font>
    <font>
      <b/>
      <sz val="9"/>
      <color indexed="81"/>
      <name val="Tahoma"/>
      <family val="2"/>
    </font>
    <font>
      <b/>
      <sz val="12"/>
      <color rgb="FFFF0000"/>
      <name val="Calibri"/>
      <family val="2"/>
      <scheme val="minor"/>
    </font>
    <font>
      <sz val="11"/>
      <color rgb="FF0070C0"/>
      <name val="Calibri"/>
      <family val="2"/>
      <scheme val="minor"/>
    </font>
    <font>
      <sz val="11"/>
      <color rgb="FF006100"/>
      <name val="Calibri"/>
      <family val="2"/>
      <scheme val="minor"/>
    </font>
    <font>
      <sz val="12"/>
      <color theme="5" tint="-0.499984740745262"/>
      <name val="Calibri"/>
      <family val="2"/>
      <scheme val="minor"/>
    </font>
    <font>
      <b/>
      <sz val="12"/>
      <name val="Calibri"/>
      <family val="2"/>
    </font>
  </fonts>
  <fills count="25">
    <fill>
      <patternFill patternType="none"/>
    </fill>
    <fill>
      <patternFill patternType="gray125"/>
    </fill>
    <fill>
      <patternFill patternType="solid">
        <fgColor theme="0"/>
        <bgColor indexed="64"/>
      </patternFill>
    </fill>
    <fill>
      <patternFill patternType="solid">
        <fgColor theme="9"/>
        <bgColor theme="9"/>
      </patternFill>
    </fill>
    <fill>
      <patternFill patternType="solid">
        <fgColor theme="9" tint="0.79998168889431442"/>
        <bgColor theme="9" tint="0.79998168889431442"/>
      </patternFill>
    </fill>
    <fill>
      <patternFill patternType="solid">
        <fgColor theme="4"/>
      </patternFill>
    </fill>
    <fill>
      <patternFill patternType="solid">
        <fgColor theme="6"/>
      </patternFill>
    </fill>
    <fill>
      <patternFill patternType="solid">
        <fgColor rgb="FFFFCC99"/>
      </patternFill>
    </fill>
    <fill>
      <patternFill patternType="solid">
        <fgColor theme="5"/>
      </patternFill>
    </fill>
    <fill>
      <patternFill patternType="solid">
        <fgColor theme="7"/>
      </patternFill>
    </fill>
    <fill>
      <patternFill patternType="solid">
        <fgColor theme="8"/>
      </patternFill>
    </fill>
    <fill>
      <patternFill patternType="solid">
        <fgColor rgb="FFFFFF00"/>
        <bgColor indexed="64"/>
      </patternFill>
    </fill>
    <fill>
      <patternFill patternType="solid">
        <fgColor theme="4"/>
        <bgColor indexed="64"/>
      </patternFill>
    </fill>
    <fill>
      <patternFill patternType="solid">
        <fgColor rgb="FFE6E6E6"/>
        <bgColor indexed="64"/>
      </patternFill>
    </fill>
    <fill>
      <patternFill patternType="solid">
        <fgColor indexed="9"/>
        <bgColor indexed="64"/>
      </patternFill>
    </fill>
    <fill>
      <patternFill patternType="solid">
        <fgColor rgb="FFFF0000"/>
        <bgColor indexed="64"/>
      </patternFill>
    </fill>
    <fill>
      <patternFill patternType="solid">
        <fgColor theme="3"/>
        <bgColor indexed="64"/>
      </patternFill>
    </fill>
    <fill>
      <patternFill patternType="solid">
        <fgColor theme="9"/>
        <bgColor indexed="64"/>
      </patternFill>
    </fill>
    <fill>
      <patternFill patternType="solid">
        <fgColor theme="0" tint="-0.249977111117893"/>
        <bgColor indexed="64"/>
      </patternFill>
    </fill>
    <fill>
      <patternFill patternType="solid">
        <fgColor rgb="FF00B050"/>
        <bgColor indexed="64"/>
      </patternFill>
    </fill>
    <fill>
      <patternFill patternType="solid">
        <fgColor rgb="FF00B0F0"/>
        <bgColor indexed="64"/>
      </patternFill>
    </fill>
    <fill>
      <patternFill patternType="solid">
        <fgColor rgb="FFC6EFCE"/>
      </patternFill>
    </fill>
    <fill>
      <patternFill patternType="solid">
        <fgColor theme="4" tint="0.79998168889431442"/>
        <bgColor indexed="64"/>
      </patternFill>
    </fill>
    <fill>
      <patternFill patternType="solid">
        <fgColor theme="9" tint="0.59999389629810485"/>
        <bgColor indexed="64"/>
      </patternFill>
    </fill>
    <fill>
      <patternFill patternType="solid">
        <fgColor rgb="FF0070C0"/>
        <bgColor indexed="64"/>
      </patternFill>
    </fill>
  </fills>
  <borders count="31">
    <border>
      <left/>
      <right/>
      <top/>
      <bottom/>
      <diagonal/>
    </border>
    <border>
      <left/>
      <right/>
      <top/>
      <bottom style="medium">
        <color indexed="64"/>
      </bottom>
      <diagonal/>
    </border>
    <border>
      <left/>
      <right/>
      <top style="medium">
        <color indexed="64"/>
      </top>
      <bottom/>
      <diagonal/>
    </border>
    <border>
      <left/>
      <right/>
      <top style="thin">
        <color theme="9" tint="0.39997558519241921"/>
      </top>
      <bottom/>
      <diagonal/>
    </border>
    <border>
      <left style="thin">
        <color theme="9" tint="0.39997558519241921"/>
      </left>
      <right/>
      <top style="thin">
        <color theme="9" tint="0.39997558519241921"/>
      </top>
      <bottom style="thin">
        <color theme="9" tint="0.39997558519241921"/>
      </bottom>
      <diagonal/>
    </border>
    <border>
      <left/>
      <right style="thin">
        <color theme="9" tint="0.39997558519241921"/>
      </right>
      <top style="thin">
        <color theme="9" tint="0.39997558519241921"/>
      </top>
      <bottom style="thin">
        <color theme="9" tint="0.39997558519241921"/>
      </bottom>
      <diagonal/>
    </border>
    <border>
      <left/>
      <right/>
      <top style="thin">
        <color theme="9" tint="0.39997558519241921"/>
      </top>
      <bottom style="thin">
        <color theme="9" tint="0.39997558519241921"/>
      </bottom>
      <diagonal/>
    </border>
    <border>
      <left style="thin">
        <color theme="9" tint="0.39997558519241921"/>
      </left>
      <right/>
      <top style="thin">
        <color theme="9" tint="0.39997558519241921"/>
      </top>
      <bottom/>
      <diagonal/>
    </border>
    <border>
      <left/>
      <right style="thin">
        <color theme="9" tint="0.39997558519241921"/>
      </right>
      <top style="thin">
        <color theme="9" tint="0.39997558519241921"/>
      </top>
      <bottom/>
      <diagonal/>
    </border>
    <border>
      <left style="thin">
        <color rgb="FF7F7F7F"/>
      </left>
      <right style="thin">
        <color rgb="FF7F7F7F"/>
      </right>
      <top style="thin">
        <color rgb="FF7F7F7F"/>
      </top>
      <bottom style="thin">
        <color rgb="FF7F7F7F"/>
      </bottom>
      <diagonal/>
    </border>
    <border>
      <left/>
      <right style="thick">
        <color theme="9" tint="-0.249977111117893"/>
      </right>
      <top/>
      <bottom/>
      <diagonal/>
    </border>
    <border>
      <left/>
      <right/>
      <top style="hair">
        <color indexed="64"/>
      </top>
      <bottom style="hair">
        <color auto="1"/>
      </bottom>
      <diagonal/>
    </border>
    <border>
      <left style="thin">
        <color auto="1"/>
      </left>
      <right style="thin">
        <color auto="1"/>
      </right>
      <top style="thin">
        <color auto="1"/>
      </top>
      <bottom style="thin">
        <color auto="1"/>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auto="1"/>
      </right>
      <top/>
      <bottom/>
      <diagonal/>
    </border>
    <border>
      <left style="medium">
        <color indexed="64"/>
      </left>
      <right/>
      <top/>
      <bottom style="medium">
        <color indexed="64"/>
      </bottom>
      <diagonal/>
    </border>
    <border>
      <left/>
      <right style="medium">
        <color auto="1"/>
      </right>
      <top/>
      <bottom style="medium">
        <color auto="1"/>
      </bottom>
      <diagonal/>
    </border>
    <border>
      <left style="thin">
        <color auto="1"/>
      </left>
      <right/>
      <top/>
      <bottom/>
      <diagonal/>
    </border>
    <border>
      <left style="thin">
        <color indexed="64"/>
      </left>
      <right/>
      <top/>
      <bottom style="medium">
        <color indexed="64"/>
      </bottom>
      <diagonal/>
    </border>
    <border>
      <left style="thin">
        <color indexed="64"/>
      </left>
      <right/>
      <top style="thin">
        <color indexed="64"/>
      </top>
      <bottom/>
      <diagonal/>
    </border>
    <border>
      <left/>
      <right/>
      <top style="thin">
        <color indexed="64"/>
      </top>
      <bottom/>
      <diagonal/>
    </border>
    <border>
      <left style="thin">
        <color indexed="64"/>
      </left>
      <right style="thin">
        <color indexed="64"/>
      </right>
      <top style="thin">
        <color indexed="64"/>
      </top>
      <bottom/>
      <diagonal/>
    </border>
    <border>
      <left style="thin">
        <color auto="1"/>
      </left>
      <right style="thin">
        <color auto="1"/>
      </right>
      <top/>
      <bottom/>
      <diagonal/>
    </border>
    <border>
      <left style="thin">
        <color indexed="64"/>
      </left>
      <right/>
      <top/>
      <bottom style="thin">
        <color indexed="64"/>
      </bottom>
      <diagonal/>
    </border>
    <border>
      <left/>
      <right/>
      <top/>
      <bottom style="thin">
        <color indexed="64"/>
      </bottom>
      <diagonal/>
    </border>
    <border>
      <left style="thin">
        <color auto="1"/>
      </left>
      <right style="thin">
        <color auto="1"/>
      </right>
      <top/>
      <bottom style="thin">
        <color auto="1"/>
      </bottom>
      <diagonal/>
    </border>
    <border>
      <left style="thick">
        <color theme="9"/>
      </left>
      <right style="thick">
        <color theme="9"/>
      </right>
      <top style="thick">
        <color theme="9"/>
      </top>
      <bottom/>
      <diagonal/>
    </border>
    <border>
      <left style="thick">
        <color theme="9"/>
      </left>
      <right style="thick">
        <color theme="9"/>
      </right>
      <top/>
      <bottom/>
      <diagonal/>
    </border>
    <border>
      <left style="thick">
        <color theme="9"/>
      </left>
      <right style="thick">
        <color theme="9"/>
      </right>
      <top/>
      <bottom style="thick">
        <color theme="9"/>
      </bottom>
      <diagonal/>
    </border>
  </borders>
  <cellStyleXfs count="16">
    <xf numFmtId="0" fontId="0" fillId="0" borderId="0"/>
    <xf numFmtId="0" fontId="1" fillId="0" borderId="0"/>
    <xf numFmtId="0" fontId="2" fillId="0" borderId="0" applyNumberFormat="0" applyFill="0" applyAlignment="0" applyProtection="0"/>
    <xf numFmtId="0" fontId="9" fillId="5" borderId="0" applyNumberFormat="0" applyBorder="0" applyAlignment="0" applyProtection="0"/>
    <xf numFmtId="0" fontId="9" fillId="6" borderId="0" applyNumberFormat="0" applyBorder="0" applyAlignment="0" applyProtection="0"/>
    <xf numFmtId="0" fontId="16" fillId="7" borderId="9" applyNumberFormat="0" applyAlignment="0" applyProtection="0"/>
    <xf numFmtId="0" fontId="9" fillId="8" borderId="0" applyNumberFormat="0" applyBorder="0" applyAlignment="0" applyProtection="0"/>
    <xf numFmtId="0" fontId="9" fillId="10" borderId="0" applyNumberFormat="0" applyBorder="0" applyAlignment="0" applyProtection="0"/>
    <xf numFmtId="0" fontId="23" fillId="0" borderId="0"/>
    <xf numFmtId="0" fontId="27" fillId="0" borderId="0" applyNumberFormat="0" applyAlignment="0" applyProtection="0"/>
    <xf numFmtId="0" fontId="5" fillId="12" borderId="0" applyNumberFormat="0" applyAlignment="0" applyProtection="0">
      <alignment vertical="center"/>
    </xf>
    <xf numFmtId="0" fontId="32" fillId="13" borderId="0" applyNumberFormat="0" applyAlignment="0" applyProtection="0">
      <alignment vertical="center"/>
    </xf>
    <xf numFmtId="0" fontId="22" fillId="9" borderId="0" applyNumberFormat="0" applyBorder="0" applyAlignment="0" applyProtection="0"/>
    <xf numFmtId="164" fontId="23" fillId="0" borderId="0" applyFont="0" applyFill="0" applyBorder="0" applyAlignment="0" applyProtection="0"/>
    <xf numFmtId="9" fontId="23" fillId="0" borderId="0" applyFont="0" applyFill="0" applyBorder="0" applyAlignment="0" applyProtection="0"/>
    <xf numFmtId="0" fontId="41" fillId="21" borderId="0" applyNumberFormat="0" applyBorder="0" applyAlignment="0" applyProtection="0"/>
  </cellStyleXfs>
  <cellXfs count="252">
    <xf numFmtId="0" fontId="0" fillId="0" borderId="0" xfId="0"/>
    <xf numFmtId="0" fontId="0" fillId="2" borderId="0" xfId="0" applyFill="1"/>
    <xf numFmtId="0" fontId="1" fillId="2" borderId="0" xfId="1" applyFill="1"/>
    <xf numFmtId="0" fontId="1" fillId="2" borderId="1" xfId="1" applyFill="1" applyBorder="1"/>
    <xf numFmtId="0" fontId="2" fillId="2" borderId="1" xfId="2" applyFill="1" applyBorder="1"/>
    <xf numFmtId="0" fontId="3" fillId="2" borderId="2" xfId="1" applyFont="1" applyFill="1" applyBorder="1" applyAlignment="1">
      <alignment horizontal="left" vertical="top"/>
    </xf>
    <xf numFmtId="0" fontId="1" fillId="2" borderId="2" xfId="1" applyFill="1" applyBorder="1" applyAlignment="1">
      <alignment horizontal="left" vertical="top"/>
    </xf>
    <xf numFmtId="0" fontId="3" fillId="2" borderId="0" xfId="1" applyFont="1" applyFill="1" applyAlignment="1">
      <alignment horizontal="left" vertical="top"/>
    </xf>
    <xf numFmtId="0" fontId="1" fillId="2" borderId="0" xfId="1" applyFill="1" applyAlignment="1">
      <alignment horizontal="left" vertical="top"/>
    </xf>
    <xf numFmtId="0" fontId="4" fillId="2" borderId="0" xfId="0" applyFont="1" applyFill="1"/>
    <xf numFmtId="0" fontId="4" fillId="2" borderId="0" xfId="1" applyFont="1" applyFill="1" applyAlignment="1">
      <alignment horizontal="left" vertical="top"/>
    </xf>
    <xf numFmtId="0" fontId="0" fillId="4" borderId="3" xfId="0" applyNumberFormat="1" applyFont="1" applyFill="1" applyBorder="1"/>
    <xf numFmtId="0" fontId="0" fillId="4" borderId="3" xfId="0" applyFont="1" applyFill="1" applyBorder="1"/>
    <xf numFmtId="0" fontId="0" fillId="0" borderId="3" xfId="0" applyNumberFormat="1" applyFont="1" applyBorder="1"/>
    <xf numFmtId="0" fontId="0" fillId="0" borderId="3" xfId="0" applyFont="1" applyBorder="1"/>
    <xf numFmtId="0" fontId="0" fillId="4" borderId="6" xfId="0" applyFont="1" applyFill="1" applyBorder="1"/>
    <xf numFmtId="0" fontId="0" fillId="0" borderId="6" xfId="0" applyFont="1" applyBorder="1"/>
    <xf numFmtId="0" fontId="0" fillId="0" borderId="5" xfId="0" applyFont="1" applyBorder="1"/>
    <xf numFmtId="0" fontId="0" fillId="4" borderId="5" xfId="0" applyFont="1" applyFill="1" applyBorder="1"/>
    <xf numFmtId="0" fontId="5" fillId="3" borderId="7" xfId="0" applyFont="1" applyFill="1" applyBorder="1"/>
    <xf numFmtId="0" fontId="5" fillId="3" borderId="8" xfId="0" applyFont="1" applyFill="1" applyBorder="1"/>
    <xf numFmtId="0" fontId="0" fillId="4" borderId="8" xfId="0" applyNumberFormat="1" applyFont="1" applyFill="1" applyBorder="1"/>
    <xf numFmtId="0" fontId="0" fillId="0" borderId="8" xfId="0" applyNumberFormat="1" applyFont="1" applyBorder="1"/>
    <xf numFmtId="0" fontId="0" fillId="4" borderId="5" xfId="0" applyNumberFormat="1" applyFont="1" applyFill="1" applyBorder="1"/>
    <xf numFmtId="0" fontId="5" fillId="3" borderId="3" xfId="0" applyFont="1" applyFill="1" applyBorder="1"/>
    <xf numFmtId="0" fontId="0" fillId="4" borderId="7" xfId="0" applyNumberFormat="1" applyFont="1" applyFill="1" applyBorder="1"/>
    <xf numFmtId="0" fontId="0" fillId="4" borderId="8" xfId="0" applyFont="1" applyFill="1" applyBorder="1"/>
    <xf numFmtId="0" fontId="0" fillId="0" borderId="7" xfId="0" applyNumberFormat="1" applyFont="1" applyBorder="1"/>
    <xf numFmtId="0" fontId="0" fillId="0" borderId="8" xfId="0" applyFont="1" applyBorder="1"/>
    <xf numFmtId="0" fontId="0" fillId="0" borderId="4" xfId="0" applyNumberFormat="1" applyFont="1" applyBorder="1"/>
    <xf numFmtId="0" fontId="0" fillId="0" borderId="6" xfId="0" applyNumberFormat="1" applyFont="1" applyBorder="1"/>
    <xf numFmtId="0" fontId="0" fillId="0" borderId="5" xfId="0" applyNumberFormat="1" applyFont="1" applyBorder="1"/>
    <xf numFmtId="0" fontId="0" fillId="4" borderId="4" xfId="0" applyNumberFormat="1" applyFont="1" applyFill="1" applyBorder="1"/>
    <xf numFmtId="0" fontId="0" fillId="4" borderId="6" xfId="0" applyNumberFormat="1" applyFont="1" applyFill="1" applyBorder="1"/>
    <xf numFmtId="0" fontId="6" fillId="2" borderId="0" xfId="0" applyFont="1" applyFill="1"/>
    <xf numFmtId="0" fontId="7" fillId="2" borderId="0" xfId="0" applyFont="1" applyFill="1"/>
    <xf numFmtId="2" fontId="5" fillId="3" borderId="3" xfId="0" applyNumberFormat="1" applyFont="1" applyFill="1" applyBorder="1"/>
    <xf numFmtId="2" fontId="0" fillId="4" borderId="3" xfId="0" applyNumberFormat="1" applyFont="1" applyFill="1" applyBorder="1"/>
    <xf numFmtId="2" fontId="0" fillId="0" borderId="3" xfId="0" applyNumberFormat="1" applyFont="1" applyBorder="1"/>
    <xf numFmtId="2" fontId="0" fillId="0" borderId="6" xfId="0" applyNumberFormat="1" applyFont="1" applyBorder="1"/>
    <xf numFmtId="2" fontId="0" fillId="0" borderId="0" xfId="0" applyNumberFormat="1"/>
    <xf numFmtId="0" fontId="10" fillId="0" borderId="0" xfId="0" applyFont="1"/>
    <xf numFmtId="0" fontId="8" fillId="0" borderId="0" xfId="0" applyFont="1"/>
    <xf numFmtId="0" fontId="0" fillId="0" borderId="0" xfId="0" applyAlignment="1"/>
    <xf numFmtId="0" fontId="5" fillId="3" borderId="0" xfId="0" applyFont="1" applyFill="1" applyBorder="1"/>
    <xf numFmtId="0" fontId="12" fillId="0" borderId="0" xfId="0" applyFont="1"/>
    <xf numFmtId="0" fontId="7" fillId="0" borderId="0" xfId="0" applyFont="1"/>
    <xf numFmtId="0" fontId="13" fillId="0" borderId="0" xfId="0" applyFont="1"/>
    <xf numFmtId="0" fontId="5" fillId="3" borderId="3" xfId="0" applyNumberFormat="1" applyFont="1" applyFill="1" applyBorder="1"/>
    <xf numFmtId="0" fontId="0" fillId="0" borderId="0" xfId="0" applyNumberFormat="1"/>
    <xf numFmtId="0" fontId="14" fillId="0" borderId="3" xfId="0" applyNumberFormat="1" applyFont="1" applyBorder="1"/>
    <xf numFmtId="0" fontId="14" fillId="4" borderId="3" xfId="0" applyNumberFormat="1" applyFont="1" applyFill="1" applyBorder="1"/>
    <xf numFmtId="0" fontId="15" fillId="0" borderId="0" xfId="0" applyFont="1"/>
    <xf numFmtId="0" fontId="22" fillId="2" borderId="0" xfId="0" applyFont="1" applyFill="1" applyAlignment="1">
      <alignment horizontal="right"/>
    </xf>
    <xf numFmtId="0" fontId="24" fillId="11" borderId="0" xfId="0" applyFont="1" applyFill="1" applyAlignment="1">
      <alignment horizontal="right"/>
    </xf>
    <xf numFmtId="1" fontId="24" fillId="11" borderId="10" xfId="0" applyNumberFormat="1" applyFont="1" applyFill="1" applyBorder="1" applyAlignment="1">
      <alignment horizontal="right"/>
    </xf>
    <xf numFmtId="0" fontId="23" fillId="0" borderId="0" xfId="8"/>
    <xf numFmtId="0" fontId="25" fillId="0" borderId="0" xfId="8" applyFont="1"/>
    <xf numFmtId="0" fontId="26" fillId="0" borderId="0" xfId="8" applyFont="1" applyAlignment="1">
      <alignment horizontal="left"/>
    </xf>
    <xf numFmtId="0" fontId="1" fillId="0" borderId="0" xfId="8" applyFont="1"/>
    <xf numFmtId="0" fontId="28" fillId="0" borderId="0" xfId="9" applyFont="1"/>
    <xf numFmtId="0" fontId="23" fillId="0" borderId="0" xfId="8" applyAlignment="1">
      <alignment wrapText="1"/>
    </xf>
    <xf numFmtId="0" fontId="23" fillId="0" borderId="0" xfId="8" applyAlignment="1">
      <alignment horizontal="left" wrapText="1" indent="1"/>
    </xf>
    <xf numFmtId="0" fontId="23" fillId="0" borderId="0" xfId="8" applyAlignment="1">
      <alignment horizontal="left" wrapText="1" indent="3"/>
    </xf>
    <xf numFmtId="0" fontId="8" fillId="0" borderId="0" xfId="8" applyFont="1" applyAlignment="1">
      <alignment horizontal="left" wrapText="1" indent="3"/>
    </xf>
    <xf numFmtId="0" fontId="23" fillId="0" borderId="0" xfId="8" applyAlignment="1">
      <alignment vertical="top" wrapText="1"/>
    </xf>
    <xf numFmtId="0" fontId="2" fillId="0" borderId="0" xfId="2"/>
    <xf numFmtId="0" fontId="29" fillId="0" borderId="0" xfId="9" applyFont="1" applyAlignment="1">
      <alignment horizontal="left"/>
    </xf>
    <xf numFmtId="0" fontId="5" fillId="12" borderId="0" xfId="10" applyAlignment="1">
      <alignment horizontal="left"/>
    </xf>
    <xf numFmtId="0" fontId="30" fillId="0" borderId="0" xfId="8" applyFont="1"/>
    <xf numFmtId="0" fontId="31" fillId="0" borderId="0" xfId="8" applyFont="1"/>
    <xf numFmtId="0" fontId="22" fillId="0" borderId="11" xfId="8" quotePrefix="1" applyFont="1" applyBorder="1" applyAlignment="1">
      <alignment horizontal="left" indent="1"/>
    </xf>
    <xf numFmtId="0" fontId="22" fillId="0" borderId="11" xfId="8" applyFont="1" applyBorder="1" applyAlignment="1">
      <alignment wrapText="1"/>
    </xf>
    <xf numFmtId="0" fontId="22" fillId="0" borderId="0" xfId="8" applyFont="1"/>
    <xf numFmtId="0" fontId="32" fillId="0" borderId="0" xfId="8" applyFont="1" applyAlignment="1">
      <alignment horizontal="left"/>
    </xf>
    <xf numFmtId="0" fontId="32" fillId="0" borderId="0" xfId="8" applyFont="1"/>
    <xf numFmtId="0" fontId="32" fillId="13" borderId="0" xfId="11" applyAlignment="1"/>
    <xf numFmtId="0" fontId="23" fillId="0" borderId="12" xfId="8" applyBorder="1"/>
    <xf numFmtId="0" fontId="22" fillId="0" borderId="12" xfId="8" applyFont="1" applyBorder="1"/>
    <xf numFmtId="0" fontId="9" fillId="5" borderId="0" xfId="3" applyAlignment="1">
      <alignment horizontal="left"/>
    </xf>
    <xf numFmtId="0" fontId="9" fillId="8" borderId="11" xfId="6" applyBorder="1" applyAlignment="1">
      <alignment horizontal="left"/>
    </xf>
    <xf numFmtId="0" fontId="9" fillId="6" borderId="11" xfId="4" applyBorder="1" applyAlignment="1">
      <alignment horizontal="left"/>
    </xf>
    <xf numFmtId="0" fontId="9" fillId="10" borderId="11" xfId="7" applyBorder="1" applyAlignment="1">
      <alignment horizontal="left"/>
    </xf>
    <xf numFmtId="0" fontId="17" fillId="14" borderId="0" xfId="8" applyFont="1" applyFill="1" applyAlignment="1">
      <alignment horizontal="left"/>
    </xf>
    <xf numFmtId="0" fontId="22" fillId="9" borderId="11" xfId="12" applyBorder="1" applyAlignment="1">
      <alignment horizontal="left"/>
    </xf>
    <xf numFmtId="0" fontId="22" fillId="15" borderId="0" xfId="8" applyFont="1" applyFill="1"/>
    <xf numFmtId="0" fontId="33" fillId="0" borderId="0" xfId="8" applyFont="1" applyAlignment="1">
      <alignment horizontal="center" vertical="center"/>
    </xf>
    <xf numFmtId="0" fontId="11" fillId="0" borderId="15" xfId="8" applyFont="1" applyBorder="1" applyAlignment="1">
      <alignment vertical="top"/>
    </xf>
    <xf numFmtId="0" fontId="11" fillId="0" borderId="16" xfId="8" applyFont="1" applyBorder="1"/>
    <xf numFmtId="0" fontId="23" fillId="0" borderId="15" xfId="8" applyBorder="1"/>
    <xf numFmtId="0" fontId="23" fillId="0" borderId="16" xfId="8" applyBorder="1" applyAlignment="1">
      <alignment horizontal="center" vertical="center"/>
    </xf>
    <xf numFmtId="0" fontId="23" fillId="0" borderId="0" xfId="8" applyAlignment="1">
      <alignment horizontal="left" vertical="top"/>
    </xf>
    <xf numFmtId="0" fontId="23" fillId="0" borderId="16" xfId="8" applyBorder="1" applyAlignment="1">
      <alignment horizontal="right"/>
    </xf>
    <xf numFmtId="0" fontId="11" fillId="0" borderId="15" xfId="8" applyFont="1" applyBorder="1"/>
    <xf numFmtId="0" fontId="35" fillId="0" borderId="16" xfId="8" applyFont="1" applyBorder="1" applyAlignment="1">
      <alignment horizontal="right"/>
    </xf>
    <xf numFmtId="0" fontId="36" fillId="0" borderId="15" xfId="8" applyFont="1" applyBorder="1" applyAlignment="1">
      <alignment horizontal="left"/>
    </xf>
    <xf numFmtId="0" fontId="36" fillId="0" borderId="0" xfId="8" applyFont="1" applyAlignment="1">
      <alignment horizontal="left" wrapText="1"/>
    </xf>
    <xf numFmtId="0" fontId="34" fillId="0" borderId="0" xfId="8" applyFont="1" applyAlignment="1">
      <alignment horizontal="center"/>
    </xf>
    <xf numFmtId="0" fontId="37" fillId="0" borderId="16" xfId="8" applyFont="1" applyBorder="1" applyAlignment="1">
      <alignment horizontal="right" vertical="center"/>
    </xf>
    <xf numFmtId="164" fontId="23" fillId="0" borderId="0" xfId="8" applyNumberFormat="1"/>
    <xf numFmtId="0" fontId="23" fillId="0" borderId="17" xfId="8" applyBorder="1"/>
    <xf numFmtId="0" fontId="23" fillId="0" borderId="18" xfId="8" applyBorder="1" applyAlignment="1">
      <alignment horizontal="center" vertical="center"/>
    </xf>
    <xf numFmtId="0" fontId="23" fillId="0" borderId="0" xfId="8" applyAlignment="1">
      <alignment horizontal="left"/>
    </xf>
    <xf numFmtId="0" fontId="11" fillId="0" borderId="0" xfId="8" applyFont="1"/>
    <xf numFmtId="0" fontId="11" fillId="0" borderId="0" xfId="8" applyFont="1" applyAlignment="1">
      <alignment horizontal="left" vertical="top"/>
    </xf>
    <xf numFmtId="0" fontId="11" fillId="0" borderId="16" xfId="8" applyFont="1" applyBorder="1" applyAlignment="1">
      <alignment horizontal="left" vertical="top"/>
    </xf>
    <xf numFmtId="0" fontId="23" fillId="0" borderId="0" xfId="8" applyAlignment="1">
      <alignment horizontal="right" vertical="top"/>
    </xf>
    <xf numFmtId="0" fontId="23" fillId="0" borderId="16" xfId="8" applyBorder="1" applyAlignment="1">
      <alignment horizontal="right" vertical="top"/>
    </xf>
    <xf numFmtId="0" fontId="35" fillId="0" borderId="15" xfId="8" applyFont="1" applyBorder="1"/>
    <xf numFmtId="165" fontId="35" fillId="0" borderId="0" xfId="13" applyNumberFormat="1" applyFont="1" applyBorder="1" applyAlignment="1">
      <alignment horizontal="left" vertical="top"/>
    </xf>
    <xf numFmtId="165" fontId="35" fillId="0" borderId="16" xfId="13" applyNumberFormat="1" applyFont="1" applyBorder="1"/>
    <xf numFmtId="165" fontId="35" fillId="0" borderId="16" xfId="13" applyNumberFormat="1" applyFont="1" applyBorder="1" applyAlignment="1">
      <alignment horizontal="left" vertical="top"/>
    </xf>
    <xf numFmtId="165" fontId="23" fillId="0" borderId="0" xfId="8" applyNumberFormat="1"/>
    <xf numFmtId="165" fontId="35" fillId="0" borderId="0" xfId="13" applyNumberFormat="1" applyFont="1" applyBorder="1"/>
    <xf numFmtId="0" fontId="36" fillId="0" borderId="15" xfId="8" applyFont="1" applyBorder="1"/>
    <xf numFmtId="0" fontId="36" fillId="0" borderId="0" xfId="8" applyFont="1"/>
    <xf numFmtId="0" fontId="36" fillId="0" borderId="16" xfId="8" applyFont="1" applyBorder="1"/>
    <xf numFmtId="165" fontId="0" fillId="0" borderId="0" xfId="13" applyNumberFormat="1" applyFont="1" applyBorder="1"/>
    <xf numFmtId="164" fontId="0" fillId="0" borderId="16" xfId="13" applyFont="1" applyBorder="1"/>
    <xf numFmtId="165" fontId="0" fillId="0" borderId="16" xfId="13" applyNumberFormat="1" applyFont="1" applyBorder="1"/>
    <xf numFmtId="165" fontId="23" fillId="0" borderId="16" xfId="8" applyNumberFormat="1" applyBorder="1"/>
    <xf numFmtId="0" fontId="1" fillId="0" borderId="15" xfId="8" applyFont="1" applyBorder="1"/>
    <xf numFmtId="0" fontId="23" fillId="0" borderId="1" xfId="8" applyBorder="1"/>
    <xf numFmtId="165" fontId="23" fillId="0" borderId="1" xfId="8" applyNumberFormat="1" applyBorder="1"/>
    <xf numFmtId="165" fontId="23" fillId="0" borderId="18" xfId="8" applyNumberFormat="1" applyBorder="1"/>
    <xf numFmtId="0" fontId="34" fillId="12" borderId="15" xfId="8" applyFont="1" applyFill="1" applyBorder="1" applyAlignment="1">
      <alignment horizontal="center"/>
    </xf>
    <xf numFmtId="0" fontId="34" fillId="12" borderId="0" xfId="8" applyFont="1" applyFill="1" applyAlignment="1">
      <alignment horizontal="center"/>
    </xf>
    <xf numFmtId="0" fontId="34" fillId="12" borderId="16" xfId="8" applyFont="1" applyFill="1" applyBorder="1" applyAlignment="1">
      <alignment horizontal="center"/>
    </xf>
    <xf numFmtId="0" fontId="34" fillId="12" borderId="15" xfId="8" applyFont="1" applyFill="1" applyBorder="1"/>
    <xf numFmtId="0" fontId="34" fillId="12" borderId="0" xfId="8" applyFont="1" applyFill="1"/>
    <xf numFmtId="0" fontId="34" fillId="12" borderId="16" xfId="8" applyFont="1" applyFill="1" applyBorder="1"/>
    <xf numFmtId="0" fontId="23" fillId="0" borderId="19" xfId="8" applyBorder="1"/>
    <xf numFmtId="0" fontId="23" fillId="0" borderId="16" xfId="8" applyBorder="1"/>
    <xf numFmtId="0" fontId="23" fillId="17" borderId="15" xfId="8" applyFill="1" applyBorder="1"/>
    <xf numFmtId="0" fontId="23" fillId="17" borderId="0" xfId="8" applyFill="1"/>
    <xf numFmtId="9" fontId="0" fillId="17" borderId="19" xfId="14" applyFont="1" applyFill="1" applyBorder="1"/>
    <xf numFmtId="9" fontId="0" fillId="17" borderId="0" xfId="14" applyFont="1" applyFill="1"/>
    <xf numFmtId="0" fontId="23" fillId="17" borderId="16" xfId="8" applyFill="1" applyBorder="1"/>
    <xf numFmtId="9" fontId="0" fillId="0" borderId="19" xfId="14" applyFont="1" applyBorder="1"/>
    <xf numFmtId="9" fontId="0" fillId="0" borderId="0" xfId="14" applyFont="1" applyBorder="1"/>
    <xf numFmtId="0" fontId="23" fillId="18" borderId="15" xfId="8" applyFill="1" applyBorder="1"/>
    <xf numFmtId="0" fontId="23" fillId="18" borderId="0" xfId="8" applyFill="1"/>
    <xf numFmtId="10" fontId="0" fillId="18" borderId="19" xfId="14" applyNumberFormat="1" applyFont="1" applyFill="1" applyBorder="1"/>
    <xf numFmtId="10" fontId="0" fillId="18" borderId="0" xfId="14" applyNumberFormat="1" applyFont="1" applyFill="1"/>
    <xf numFmtId="0" fontId="23" fillId="18" borderId="16" xfId="8" applyFill="1" applyBorder="1"/>
    <xf numFmtId="10" fontId="0" fillId="0" borderId="19" xfId="14" applyNumberFormat="1" applyFont="1" applyBorder="1"/>
    <xf numFmtId="10" fontId="0" fillId="0" borderId="0" xfId="14" applyNumberFormat="1" applyFont="1" applyBorder="1"/>
    <xf numFmtId="0" fontId="18" fillId="0" borderId="19" xfId="8" applyFont="1" applyBorder="1" applyAlignment="1">
      <alignment horizontal="right"/>
    </xf>
    <xf numFmtId="0" fontId="18" fillId="17" borderId="19" xfId="8" applyFont="1" applyFill="1" applyBorder="1" applyAlignment="1">
      <alignment horizontal="right"/>
    </xf>
    <xf numFmtId="9" fontId="18" fillId="0" borderId="20" xfId="14" applyFont="1" applyFill="1" applyBorder="1" applyAlignment="1">
      <alignment horizontal="right"/>
    </xf>
    <xf numFmtId="0" fontId="23" fillId="0" borderId="18" xfId="8" applyBorder="1"/>
    <xf numFmtId="0" fontId="5" fillId="12" borderId="21" xfId="8" applyFont="1" applyFill="1" applyBorder="1"/>
    <xf numFmtId="0" fontId="5" fillId="12" borderId="22" xfId="8" applyFont="1" applyFill="1" applyBorder="1"/>
    <xf numFmtId="0" fontId="5" fillId="12" borderId="23" xfId="8" applyFont="1" applyFill="1" applyBorder="1"/>
    <xf numFmtId="0" fontId="8" fillId="0" borderId="19" xfId="8" applyFont="1" applyBorder="1"/>
    <xf numFmtId="164" fontId="0" fillId="0" borderId="19" xfId="13" applyFont="1" applyBorder="1" applyAlignment="1">
      <alignment horizontal="right"/>
    </xf>
    <xf numFmtId="164" fontId="0" fillId="0" borderId="0" xfId="13" applyFont="1"/>
    <xf numFmtId="164" fontId="0" fillId="0" borderId="24" xfId="13" applyFont="1" applyBorder="1"/>
    <xf numFmtId="0" fontId="8" fillId="0" borderId="0" xfId="8" applyFont="1" applyAlignment="1">
      <alignment horizontal="left"/>
    </xf>
    <xf numFmtId="164" fontId="8" fillId="0" borderId="19" xfId="13" applyFont="1" applyBorder="1" applyAlignment="1">
      <alignment horizontal="left"/>
    </xf>
    <xf numFmtId="164" fontId="8" fillId="0" borderId="0" xfId="8" applyNumberFormat="1" applyFont="1"/>
    <xf numFmtId="164" fontId="8" fillId="0" borderId="0" xfId="13" applyFont="1"/>
    <xf numFmtId="164" fontId="8" fillId="0" borderId="24" xfId="13" applyFont="1" applyBorder="1"/>
    <xf numFmtId="164" fontId="23" fillId="0" borderId="19" xfId="8" applyNumberFormat="1" applyBorder="1" applyAlignment="1">
      <alignment horizontal="left"/>
    </xf>
    <xf numFmtId="164" fontId="1" fillId="0" borderId="24" xfId="13" applyFont="1" applyBorder="1"/>
    <xf numFmtId="164" fontId="8" fillId="0" borderId="19" xfId="8" applyNumberFormat="1" applyFont="1" applyBorder="1" applyAlignment="1">
      <alignment horizontal="left"/>
    </xf>
    <xf numFmtId="165" fontId="0" fillId="0" borderId="19" xfId="13" applyNumberFormat="1" applyFont="1" applyBorder="1"/>
    <xf numFmtId="165" fontId="0" fillId="0" borderId="0" xfId="13" applyNumberFormat="1" applyFont="1"/>
    <xf numFmtId="164" fontId="8" fillId="0" borderId="0" xfId="8" applyNumberFormat="1" applyFont="1" applyAlignment="1">
      <alignment horizontal="left"/>
    </xf>
    <xf numFmtId="164" fontId="8" fillId="0" borderId="19" xfId="8" applyNumberFormat="1" applyFont="1" applyBorder="1"/>
    <xf numFmtId="0" fontId="23" fillId="0" borderId="25" xfId="8" applyBorder="1"/>
    <xf numFmtId="0" fontId="23" fillId="0" borderId="26" xfId="8" applyBorder="1"/>
    <xf numFmtId="10" fontId="0" fillId="0" borderId="0" xfId="14" applyNumberFormat="1" applyFont="1"/>
    <xf numFmtId="0" fontId="23" fillId="0" borderId="24" xfId="8" applyBorder="1"/>
    <xf numFmtId="164" fontId="8" fillId="0" borderId="19" xfId="13" applyFont="1" applyBorder="1"/>
    <xf numFmtId="165" fontId="8" fillId="0" borderId="22" xfId="13" applyNumberFormat="1" applyFont="1" applyBorder="1"/>
    <xf numFmtId="164" fontId="8" fillId="0" borderId="22" xfId="13" applyFont="1" applyBorder="1"/>
    <xf numFmtId="164" fontId="8" fillId="0" borderId="23" xfId="13" applyFont="1" applyBorder="1"/>
    <xf numFmtId="0" fontId="8" fillId="0" borderId="25" xfId="8" applyFont="1" applyBorder="1"/>
    <xf numFmtId="10" fontId="8" fillId="0" borderId="25" xfId="14" applyNumberFormat="1" applyFont="1" applyBorder="1"/>
    <xf numFmtId="10" fontId="8" fillId="0" borderId="26" xfId="14" applyNumberFormat="1" applyFont="1" applyBorder="1"/>
    <xf numFmtId="10" fontId="8" fillId="0" borderId="27" xfId="14" applyNumberFormat="1" applyFont="1" applyBorder="1"/>
    <xf numFmtId="0" fontId="16" fillId="7" borderId="9" xfId="5"/>
    <xf numFmtId="0" fontId="0" fillId="0" borderId="0" xfId="0" applyAlignment="1">
      <alignment horizontal="left"/>
    </xf>
    <xf numFmtId="0" fontId="18" fillId="0" borderId="28" xfId="0" applyFont="1" applyFill="1" applyBorder="1" applyAlignment="1">
      <alignment horizontal="left"/>
    </xf>
    <xf numFmtId="0" fontId="18" fillId="0" borderId="29" xfId="0" applyFont="1" applyFill="1" applyBorder="1" applyAlignment="1">
      <alignment horizontal="left"/>
    </xf>
    <xf numFmtId="0" fontId="18" fillId="0" borderId="30" xfId="0" applyFont="1" applyFill="1" applyBorder="1" applyAlignment="1">
      <alignment horizontal="left"/>
    </xf>
    <xf numFmtId="0" fontId="39" fillId="0" borderId="29" xfId="0" applyFont="1" applyFill="1" applyBorder="1" applyAlignment="1">
      <alignment horizontal="left"/>
    </xf>
    <xf numFmtId="0" fontId="0" fillId="11" borderId="0" xfId="0" applyFill="1"/>
    <xf numFmtId="0" fontId="15" fillId="11" borderId="0" xfId="0" applyFont="1" applyFill="1"/>
    <xf numFmtId="0" fontId="0" fillId="19" borderId="0" xfId="0" applyFill="1"/>
    <xf numFmtId="0" fontId="18" fillId="20" borderId="0" xfId="0" applyFont="1" applyFill="1" applyAlignment="1">
      <alignment horizontal="left"/>
    </xf>
    <xf numFmtId="0" fontId="0" fillId="20" borderId="0" xfId="0" applyFill="1"/>
    <xf numFmtId="0" fontId="18" fillId="20" borderId="0" xfId="0" applyFont="1" applyFill="1" applyAlignment="1">
      <alignment horizontal="right"/>
    </xf>
    <xf numFmtId="0" fontId="0" fillId="15" borderId="0" xfId="0" applyFill="1"/>
    <xf numFmtId="0" fontId="0" fillId="4" borderId="7" xfId="0" applyFill="1" applyBorder="1"/>
    <xf numFmtId="0" fontId="0" fillId="4" borderId="3" xfId="0" applyFill="1" applyBorder="1"/>
    <xf numFmtId="0" fontId="0" fillId="4" borderId="8" xfId="0" applyFill="1" applyBorder="1"/>
    <xf numFmtId="0" fontId="0" fillId="0" borderId="7" xfId="0" applyBorder="1"/>
    <xf numFmtId="0" fontId="0" fillId="0" borderId="3" xfId="0" applyBorder="1"/>
    <xf numFmtId="0" fontId="0" fillId="0" borderId="8" xfId="0" applyBorder="1"/>
    <xf numFmtId="0" fontId="0" fillId="0" borderId="4" xfId="0" applyBorder="1"/>
    <xf numFmtId="0" fontId="0" fillId="0" borderId="6" xfId="0" applyBorder="1"/>
    <xf numFmtId="0" fontId="0" fillId="0" borderId="5" xfId="0" applyBorder="1"/>
    <xf numFmtId="0" fontId="0" fillId="0" borderId="0" xfId="0" applyAlignment="1">
      <alignment vertical="center"/>
    </xf>
    <xf numFmtId="1" fontId="0" fillId="0" borderId="0" xfId="0" applyNumberFormat="1"/>
    <xf numFmtId="1" fontId="11" fillId="22" borderId="0" xfId="0" applyNumberFormat="1" applyFont="1" applyFill="1"/>
    <xf numFmtId="166" fontId="0" fillId="0" borderId="0" xfId="0" applyNumberFormat="1"/>
    <xf numFmtId="0" fontId="11" fillId="22" borderId="0" xfId="0" applyFont="1" applyFill="1"/>
    <xf numFmtId="0" fontId="0" fillId="22" borderId="0" xfId="0" applyFill="1"/>
    <xf numFmtId="0" fontId="18" fillId="23" borderId="0" xfId="0" applyFont="1" applyFill="1" applyAlignment="1">
      <alignment horizontal="right"/>
    </xf>
    <xf numFmtId="0" fontId="18" fillId="23" borderId="0" xfId="0" applyFont="1" applyFill="1"/>
    <xf numFmtId="9" fontId="18" fillId="23" borderId="0" xfId="14" applyFont="1" applyFill="1" applyAlignment="1">
      <alignment horizontal="right"/>
    </xf>
    <xf numFmtId="9" fontId="18" fillId="23" borderId="0" xfId="0" applyNumberFormat="1" applyFont="1" applyFill="1" applyAlignment="1">
      <alignment horizontal="right"/>
    </xf>
    <xf numFmtId="165" fontId="18" fillId="23" borderId="0" xfId="13" applyNumberFormat="1" applyFont="1" applyFill="1" applyAlignment="1">
      <alignment horizontal="right"/>
    </xf>
    <xf numFmtId="167" fontId="18" fillId="23" borderId="0" xfId="0" applyNumberFormat="1" applyFont="1" applyFill="1"/>
    <xf numFmtId="9" fontId="0" fillId="23" borderId="0" xfId="0" applyNumberFormat="1" applyFill="1"/>
    <xf numFmtId="9" fontId="18" fillId="23" borderId="10" xfId="14" applyFont="1" applyFill="1" applyBorder="1" applyAlignment="1">
      <alignment horizontal="right"/>
    </xf>
    <xf numFmtId="9" fontId="42" fillId="23" borderId="10" xfId="0" applyNumberFormat="1" applyFont="1" applyFill="1" applyBorder="1" applyAlignment="1">
      <alignment horizontal="right"/>
    </xf>
    <xf numFmtId="0" fontId="36" fillId="0" borderId="0" xfId="0" applyFont="1" applyAlignment="1">
      <alignment horizontal="left"/>
    </xf>
    <xf numFmtId="0" fontId="36" fillId="0" borderId="0" xfId="0" applyFont="1"/>
    <xf numFmtId="0" fontId="18" fillId="0" borderId="0" xfId="0" applyFont="1"/>
    <xf numFmtId="0" fontId="39" fillId="0" borderId="0" xfId="0" applyFont="1"/>
    <xf numFmtId="0" fontId="43" fillId="0" borderId="0" xfId="0" applyFont="1" applyAlignment="1">
      <alignment horizontal="right"/>
    </xf>
    <xf numFmtId="0" fontId="0" fillId="24" borderId="0" xfId="0" applyFill="1"/>
    <xf numFmtId="0" fontId="17" fillId="4" borderId="3" xfId="0" applyFont="1" applyFill="1" applyBorder="1"/>
    <xf numFmtId="0" fontId="17" fillId="0" borderId="3" xfId="0" applyFont="1" applyBorder="1"/>
    <xf numFmtId="165" fontId="15" fillId="0" borderId="0" xfId="0" applyNumberFormat="1" applyFont="1"/>
    <xf numFmtId="0" fontId="17" fillId="15" borderId="3" xfId="0" applyFont="1" applyFill="1" applyBorder="1"/>
    <xf numFmtId="0" fontId="9" fillId="5" borderId="3" xfId="3" applyBorder="1"/>
    <xf numFmtId="0" fontId="41" fillId="21" borderId="0" xfId="15"/>
    <xf numFmtId="0" fontId="0" fillId="11" borderId="0" xfId="0" applyNumberFormat="1" applyFill="1"/>
    <xf numFmtId="1" fontId="15" fillId="0" borderId="0" xfId="0" applyNumberFormat="1" applyFont="1"/>
    <xf numFmtId="0" fontId="24" fillId="0" borderId="0" xfId="0" applyFont="1"/>
    <xf numFmtId="0" fontId="0" fillId="0" borderId="0" xfId="0" applyBorder="1"/>
    <xf numFmtId="0" fontId="34" fillId="12" borderId="13" xfId="8" applyFont="1" applyFill="1" applyBorder="1" applyAlignment="1">
      <alignment horizontal="center"/>
    </xf>
    <xf numFmtId="0" fontId="34" fillId="12" borderId="2" xfId="8" applyFont="1" applyFill="1" applyBorder="1" applyAlignment="1">
      <alignment horizontal="center"/>
    </xf>
    <xf numFmtId="0" fontId="34" fillId="12" borderId="14" xfId="8" applyFont="1" applyFill="1" applyBorder="1" applyAlignment="1">
      <alignment horizontal="center"/>
    </xf>
    <xf numFmtId="0" fontId="23" fillId="0" borderId="1" xfId="8" applyBorder="1" applyAlignment="1">
      <alignment horizontal="left" vertical="center" wrapText="1"/>
    </xf>
    <xf numFmtId="0" fontId="36" fillId="0" borderId="15" xfId="8" applyFont="1" applyBorder="1" applyAlignment="1">
      <alignment horizontal="left"/>
    </xf>
    <xf numFmtId="0" fontId="36" fillId="0" borderId="0" xfId="8" applyFont="1" applyAlignment="1">
      <alignment horizontal="left"/>
    </xf>
    <xf numFmtId="0" fontId="36" fillId="0" borderId="16" xfId="8" applyFont="1" applyBorder="1" applyAlignment="1">
      <alignment horizontal="left"/>
    </xf>
    <xf numFmtId="0" fontId="33" fillId="16" borderId="0" xfId="8" applyFont="1" applyFill="1" applyAlignment="1">
      <alignment horizontal="center" vertical="center"/>
    </xf>
    <xf numFmtId="0" fontId="11" fillId="0" borderId="0" xfId="8" applyFont="1" applyAlignment="1">
      <alignment horizontal="left" vertical="top"/>
    </xf>
    <xf numFmtId="0" fontId="23" fillId="0" borderId="0" xfId="8" applyAlignment="1">
      <alignment horizontal="left" wrapText="1"/>
    </xf>
    <xf numFmtId="0" fontId="23" fillId="0" borderId="0" xfId="8" applyAlignment="1">
      <alignment horizontal="left" vertical="top" wrapText="1"/>
    </xf>
    <xf numFmtId="0" fontId="22" fillId="0" borderId="11" xfId="8" applyFont="1" applyBorder="1" applyAlignment="1">
      <alignment horizontal="left" vertical="top" wrapText="1"/>
    </xf>
    <xf numFmtId="0" fontId="5" fillId="12" borderId="0" xfId="8" applyFont="1" applyFill="1" applyAlignment="1">
      <alignment horizontal="left"/>
    </xf>
    <xf numFmtId="0" fontId="5" fillId="6" borderId="0" xfId="4" applyFont="1" applyAlignment="1">
      <alignment horizontal="left" vertical="top" wrapText="1"/>
    </xf>
    <xf numFmtId="0" fontId="9" fillId="8" borderId="0" xfId="6" applyAlignment="1">
      <alignment horizontal="center" vertical="center"/>
    </xf>
    <xf numFmtId="0" fontId="5" fillId="6" borderId="0" xfId="4" applyFont="1" applyAlignment="1">
      <alignment horizontal="center" vertical="top" wrapText="1"/>
    </xf>
    <xf numFmtId="0" fontId="40" fillId="0" borderId="0" xfId="0" applyFont="1" applyAlignment="1">
      <alignment horizontal="left" vertical="top"/>
    </xf>
  </cellXfs>
  <cellStyles count="16">
    <cellStyle name="Accent1" xfId="3" builtinId="29"/>
    <cellStyle name="Accent2" xfId="6" builtinId="33"/>
    <cellStyle name="Accent3" xfId="4" builtinId="37"/>
    <cellStyle name="Accent4 2" xfId="12" xr:uid="{86A64B93-5E8E-4906-80AA-43BDCC88CCD9}"/>
    <cellStyle name="Accent5" xfId="7" builtinId="45"/>
    <cellStyle name="Comma 2" xfId="13" xr:uid="{D468D048-6649-495C-B56F-8525D8ADFCBA}"/>
    <cellStyle name="Good" xfId="15" builtinId="26"/>
    <cellStyle name="Heading 1 2" xfId="9" xr:uid="{943B001A-A124-407D-A541-8ACB23EB27C5}"/>
    <cellStyle name="Heading 3 2" xfId="10" xr:uid="{7E9249E4-E425-4AB9-942C-4DD59A3D80C5}"/>
    <cellStyle name="Heading 4 2" xfId="11" xr:uid="{235A4D50-79D7-4E2E-AF64-5C42BE6DE4BA}"/>
    <cellStyle name="Input" xfId="5" builtinId="20"/>
    <cellStyle name="Normal" xfId="0" builtinId="0"/>
    <cellStyle name="Normal 2" xfId="8" xr:uid="{8FC80471-FAA5-4430-A4B4-383759EB6B9D}"/>
    <cellStyle name="Normal 3" xfId="1" xr:uid="{3092C64E-0E3F-4573-8DB9-FC7948F8279D}"/>
    <cellStyle name="Percent 2" xfId="14" xr:uid="{4DD9AE2C-33FF-43DE-819D-6FA433B80FF3}"/>
    <cellStyle name="Title 2" xfId="2" xr:uid="{E8FBE07E-47E5-4D46-9D35-9E8247F7D900}"/>
  </cellStyles>
  <dxfs count="4">
    <dxf>
      <font>
        <b val="0"/>
        <i val="0"/>
        <strike val="0"/>
        <condense val="0"/>
        <extend val="0"/>
        <outline val="0"/>
        <shadow val="0"/>
        <u val="none"/>
        <vertAlign val="baseline"/>
        <sz val="11"/>
        <color theme="1"/>
        <name val="Calibri"/>
        <family val="2"/>
        <scheme val="minor"/>
      </font>
      <numFmt numFmtId="0" formatCode="General"/>
      <fill>
        <patternFill patternType="solid">
          <fgColor theme="9" tint="0.79998168889431442"/>
          <bgColor theme="9" tint="0.79998168889431442"/>
        </patternFill>
      </fill>
      <border diagonalUp="0" diagonalDown="0">
        <left/>
        <right/>
        <top style="thin">
          <color theme="9" tint="0.39997558519241921"/>
        </top>
        <bottom/>
        <vertical/>
        <horizontal/>
      </border>
    </dxf>
    <dxf>
      <border outline="0">
        <right style="thin">
          <color theme="9" tint="0.39997558519241921"/>
        </right>
        <top style="thin">
          <color theme="9" tint="0.39997558519241921"/>
        </top>
        <bottom style="thin">
          <color theme="9" tint="0.39997558519241921"/>
        </bottom>
      </border>
    </dxf>
    <dxf>
      <font>
        <b val="0"/>
        <i val="0"/>
        <strike val="0"/>
        <condense val="0"/>
        <extend val="0"/>
        <outline val="0"/>
        <shadow val="0"/>
        <u val="none"/>
        <vertAlign val="baseline"/>
        <sz val="11"/>
        <color theme="1"/>
        <name val="Calibri"/>
        <family val="2"/>
        <scheme val="minor"/>
      </font>
      <fill>
        <patternFill patternType="solid">
          <fgColor theme="9" tint="0.79998168889431442"/>
          <bgColor theme="9" tint="0.79998168889431442"/>
        </patternFill>
      </fill>
    </dxf>
    <dxf>
      <font>
        <b/>
        <i val="0"/>
        <strike val="0"/>
        <condense val="0"/>
        <extend val="0"/>
        <outline val="0"/>
        <shadow val="0"/>
        <u val="none"/>
        <vertAlign val="baseline"/>
        <sz val="11"/>
        <color theme="0"/>
        <name val="Calibri"/>
        <family val="2"/>
        <scheme val="minor"/>
      </font>
      <fill>
        <patternFill patternType="solid">
          <fgColor theme="9"/>
          <bgColor theme="9"/>
        </patternFill>
      </fill>
    </dxf>
  </dxfs>
  <tableStyles count="0" defaultTableStyle="TableStyleMedium2" defaultPivotStyle="PivotStyleLight16"/>
  <colors>
    <mruColors>
      <color rgb="FFFF66CC"/>
      <color rgb="FF7AECD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connections" Target="connections.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sheetMetadata" Target="metadata.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externalLink" Target="externalLinks/externalLink1.xml"/><Relationship Id="rId32" Type="http://schemas.openxmlformats.org/officeDocument/2006/relationships/customXml" Target="../customXml/item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styles" Target="styles.xml"/><Relationship Id="rId30" Type="http://schemas.openxmlformats.org/officeDocument/2006/relationships/powerPivotData" Target="model/item.data"/></Relationships>
</file>

<file path=xl/drawings/drawing1.xml><?xml version="1.0" encoding="utf-8"?>
<xdr:wsDr xmlns:xdr="http://schemas.openxmlformats.org/drawingml/2006/spreadsheetDrawing" xmlns:a="http://schemas.openxmlformats.org/drawingml/2006/main">
  <xdr:twoCellAnchor>
    <xdr:from>
      <xdr:col>0</xdr:col>
      <xdr:colOff>6350</xdr:colOff>
      <xdr:row>6</xdr:row>
      <xdr:rowOff>19049</xdr:rowOff>
    </xdr:from>
    <xdr:to>
      <xdr:col>4</xdr:col>
      <xdr:colOff>0</xdr:colOff>
      <xdr:row>6</xdr:row>
      <xdr:rowOff>190500</xdr:rowOff>
    </xdr:to>
    <xdr:sp macro="[1]!RunAllCountries" textlink="">
      <xdr:nvSpPr>
        <xdr:cNvPr id="2" name="Rectangle 1">
          <a:extLst>
            <a:ext uri="{FF2B5EF4-FFF2-40B4-BE49-F238E27FC236}">
              <a16:creationId xmlns:a16="http://schemas.microsoft.com/office/drawing/2014/main" id="{B944C4EC-8783-4E01-A52F-74911DFE4808}"/>
            </a:ext>
          </a:extLst>
        </xdr:cNvPr>
        <xdr:cNvSpPr/>
      </xdr:nvSpPr>
      <xdr:spPr>
        <a:xfrm>
          <a:off x="6350" y="1590674"/>
          <a:ext cx="15262225" cy="171451"/>
        </a:xfrm>
        <a:prstGeom prst="rect">
          <a:avLst/>
        </a:prstGeom>
        <a:solidFill>
          <a:schemeClr val="accent2"/>
        </a:solidFill>
        <a:ln>
          <a:noFill/>
        </a:ln>
      </xdr:spPr>
      <xdr:style>
        <a:lnRef idx="1">
          <a:schemeClr val="accent1"/>
        </a:lnRef>
        <a:fillRef idx="3">
          <a:schemeClr val="accent1"/>
        </a:fillRef>
        <a:effectRef idx="2">
          <a:schemeClr val="accent1"/>
        </a:effectRef>
        <a:fontRef idx="minor">
          <a:schemeClr val="lt1"/>
        </a:fontRef>
      </xdr:style>
      <xdr:txBody>
        <a:bodyPr rtlCol="0" anchor="ctr"/>
        <a:lstStyle/>
        <a:p>
          <a:pPr algn="ctr"/>
          <a:r>
            <a:rPr lang="en-GB" sz="1100"/>
            <a:t>Click here to run model</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3</xdr:col>
      <xdr:colOff>6819340</xdr:colOff>
      <xdr:row>5</xdr:row>
      <xdr:rowOff>104028</xdr:rowOff>
    </xdr:from>
    <xdr:to>
      <xdr:col>3</xdr:col>
      <xdr:colOff>7930776</xdr:colOff>
      <xdr:row>11</xdr:row>
      <xdr:rowOff>17556</xdr:rowOff>
    </xdr:to>
    <xdr:sp macro="" textlink="">
      <xdr:nvSpPr>
        <xdr:cNvPr id="2" name="Rectangle 1">
          <a:extLst>
            <a:ext uri="{FF2B5EF4-FFF2-40B4-BE49-F238E27FC236}">
              <a16:creationId xmlns:a16="http://schemas.microsoft.com/office/drawing/2014/main" id="{BC59590E-1722-4011-9536-708D678792CD}"/>
            </a:ext>
          </a:extLst>
        </xdr:cNvPr>
        <xdr:cNvSpPr/>
      </xdr:nvSpPr>
      <xdr:spPr>
        <a:xfrm>
          <a:off x="9705415" y="1551828"/>
          <a:ext cx="1111436" cy="1056528"/>
        </a:xfrm>
        <a:prstGeom prst="rect">
          <a:avLst/>
        </a:prstGeom>
        <a:solidFill>
          <a:srgbClr val="FFFF66"/>
        </a:solidFill>
        <a:ln w="12700" cap="flat" cmpd="sng" algn="ctr">
          <a:solidFill>
            <a:srgbClr val="FFC000"/>
          </a:solidFill>
          <a:prstDash val="solid"/>
          <a:round/>
          <a:headEnd type="none" w="med" len="med"/>
          <a:tailEnd type="none" w="med" len="med"/>
        </a:ln>
      </xdr:spPr>
      <xdr:style>
        <a:lnRef idx="1">
          <a:schemeClr val="accent1"/>
        </a:lnRef>
        <a:fillRef idx="3">
          <a:schemeClr val="accent1"/>
        </a:fillRef>
        <a:effectRef idx="2">
          <a:schemeClr val="accent1"/>
        </a:effectRef>
        <a:fontRef idx="minor">
          <a:schemeClr val="lt1"/>
        </a:fontRef>
      </xdr:style>
      <xdr:txBody>
        <a:bodyPr rtlCol="0" anchor="ctr"/>
        <a:lstStyle/>
        <a:p>
          <a:pPr algn="l"/>
          <a:r>
            <a:rPr lang="en-GB" sz="1100">
              <a:solidFill>
                <a:schemeClr val="tx1">
                  <a:lumMod val="100000"/>
                </a:schemeClr>
              </a:solidFill>
            </a:rPr>
            <a:t>To update</a:t>
          </a:r>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d90652916b6dc4b8/Bureau/GEM_data/Education_Analysing/GEM_2020/20200717%20Costing%20model%202020%20working%20version_vSent.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
      <sheetName val="Instructions for COVID impact"/>
      <sheetName val="Overview page COVID impact"/>
      <sheetName val="Parameter tab"/>
      <sheetName val="Covid impact analysis &gt;&gt;&gt;"/>
      <sheetName val="Output re-enrollment effort(PP)"/>
      <sheetName val="Output re-enrollment effort (P)"/>
      <sheetName val="Output re-enrollment effort (L)"/>
      <sheetName val="Output re-enrollment effort (U)"/>
      <sheetName val="Output learning loss (PP)"/>
      <sheetName val="Output learning loss (P)"/>
      <sheetName val="Output learning loss (L)"/>
      <sheetName val="Output learning loss (U)"/>
      <sheetName val="Ouput output (PP)"/>
      <sheetName val="Ouput dropout (P)"/>
      <sheetName val="Ouput dropout (L)"/>
      <sheetName val="Ouput dropout (U)"/>
      <sheetName val="Summary - classroom add costs"/>
      <sheetName val="Output clasrm costs (PP)"/>
      <sheetName val="Output clasrm costs (P)"/>
      <sheetName val="Output clasrm costs (L)"/>
      <sheetName val="Output clasrm costs (U)"/>
      <sheetName val="Const multiple update &gt;&gt;&gt;"/>
      <sheetName val="Output school const multi"/>
      <sheetName val="INPUTS FOR ALL ANALYSIS----&gt;"/>
      <sheetName val="Additional classroom costs ---&gt;"/>
      <sheetName val="Scenario options"/>
      <sheetName val="Kenya Wash Program"/>
      <sheetName val="Liberia Wash Program"/>
      <sheetName val="Secondary classroom markup"/>
      <sheetName val="National Wash data - UNICEF"/>
      <sheetName val="Cost variation - GDPcap PPP"/>
      <sheetName val="Original school costs"/>
      <sheetName val="Helper sheet original scho cost"/>
      <sheetName val="Const school multi update ---&gt;"/>
      <sheetName val="Summary data"/>
      <sheetName val="Param update const mult"/>
      <sheetName val="Reference countries"/>
      <sheetName val="Constr cost report"/>
      <sheetName val="Diesel data"/>
      <sheetName val="Currency data"/>
      <sheetName val="Labour data"/>
      <sheetName val="GDPcap 2019"/>
      <sheetName val="Theunynck 2003"/>
      <sheetName val="Original model tabs &gt;&gt;&gt;"/>
      <sheetName val="Data"/>
      <sheetName val="Model"/>
      <sheetName val="Output - data"/>
      <sheetName val="Result_Data"/>
      <sheetName val="Result_Charts"/>
      <sheetName val="Model overview"/>
      <sheetName val="GDP"/>
      <sheetName val="20200717 Costing model 2020 wor"/>
    </sheetNames>
    <definedNames>
      <definedName name="RunAllCountries"/>
    </definedNames>
    <sheetDataSet>
      <sheetData sheetId="0"/>
      <sheetData sheetId="1"/>
      <sheetData sheetId="2">
        <row r="9">
          <cell r="D9">
            <v>20</v>
          </cell>
        </row>
        <row r="11">
          <cell r="D11" t="str">
            <v>NO</v>
          </cell>
        </row>
        <row r="12">
          <cell r="D12" t="str">
            <v>NO</v>
          </cell>
        </row>
      </sheetData>
      <sheetData sheetId="3">
        <row r="36">
          <cell r="H36">
            <v>39025028680.463158</v>
          </cell>
        </row>
        <row r="37">
          <cell r="H37">
            <v>0</v>
          </cell>
        </row>
        <row r="38">
          <cell r="H38">
            <v>145141788640.5365</v>
          </cell>
        </row>
        <row r="39">
          <cell r="H39">
            <v>145141788640.5365</v>
          </cell>
        </row>
        <row r="42">
          <cell r="H42">
            <v>116594811537.53119</v>
          </cell>
        </row>
        <row r="45">
          <cell r="H45">
            <v>28121881332.708519</v>
          </cell>
        </row>
      </sheetData>
      <sheetData sheetId="4"/>
      <sheetData sheetId="5">
        <row r="87">
          <cell r="I87">
            <v>0</v>
          </cell>
          <cell r="P87">
            <v>0</v>
          </cell>
          <cell r="T87">
            <v>2887567651.980792</v>
          </cell>
          <cell r="U87">
            <v>2887567651.980792</v>
          </cell>
        </row>
      </sheetData>
      <sheetData sheetId="6">
        <row r="87">
          <cell r="I87">
            <v>0</v>
          </cell>
          <cell r="P87">
            <v>0</v>
          </cell>
          <cell r="T87">
            <v>7526789130.7431135</v>
          </cell>
          <cell r="U87">
            <v>7526789130.7431135</v>
          </cell>
        </row>
      </sheetData>
      <sheetData sheetId="7">
        <row r="87">
          <cell r="I87">
            <v>0</v>
          </cell>
          <cell r="P87">
            <v>0</v>
          </cell>
          <cell r="T87">
            <v>6355767480.1948118</v>
          </cell>
          <cell r="U87">
            <v>6355767480.1948118</v>
          </cell>
        </row>
      </sheetData>
      <sheetData sheetId="8">
        <row r="87">
          <cell r="I87">
            <v>0</v>
          </cell>
          <cell r="P87">
            <v>0</v>
          </cell>
          <cell r="T87">
            <v>22254904417.544441</v>
          </cell>
          <cell r="U87">
            <v>22254904417.544441</v>
          </cell>
        </row>
      </sheetData>
      <sheetData sheetId="9">
        <row r="87">
          <cell r="M87">
            <v>0</v>
          </cell>
          <cell r="R87">
            <v>10798823199.755035</v>
          </cell>
          <cell r="S87">
            <v>10798823199.755035</v>
          </cell>
        </row>
      </sheetData>
      <sheetData sheetId="10">
        <row r="87">
          <cell r="M87">
            <v>0</v>
          </cell>
          <cell r="R87">
            <v>63577168946.659233</v>
          </cell>
          <cell r="S87">
            <v>63577168946.659233</v>
          </cell>
        </row>
      </sheetData>
      <sheetData sheetId="11">
        <row r="87">
          <cell r="M87">
            <v>0</v>
          </cell>
          <cell r="R87">
            <v>38650890245.040001</v>
          </cell>
          <cell r="S87">
            <v>38650890245.040001</v>
          </cell>
        </row>
      </sheetData>
      <sheetData sheetId="12">
        <row r="87">
          <cell r="M87">
            <v>0</v>
          </cell>
          <cell r="R87">
            <v>32114906249.082211</v>
          </cell>
          <cell r="S87">
            <v>32114906249.082211</v>
          </cell>
        </row>
      </sheetData>
      <sheetData sheetId="13">
        <row r="87">
          <cell r="F87">
            <v>296604657.92034978</v>
          </cell>
          <cell r="M87">
            <v>6734063311.0092421</v>
          </cell>
          <cell r="Q87">
            <v>1065867864.5540495</v>
          </cell>
          <cell r="R87">
            <v>8096535833.4836416</v>
          </cell>
        </row>
      </sheetData>
      <sheetData sheetId="14">
        <row r="87">
          <cell r="F87">
            <v>2657021267.0182691</v>
          </cell>
          <cell r="M87">
            <v>22926013380.327633</v>
          </cell>
          <cell r="Q87">
            <v>6277444562.849659</v>
          </cell>
          <cell r="R87">
            <v>31860479210.19556</v>
          </cell>
        </row>
      </sheetData>
      <sheetData sheetId="15">
        <row r="87">
          <cell r="F87">
            <v>1092718971.4481132</v>
          </cell>
          <cell r="M87">
            <v>18132565316.464115</v>
          </cell>
          <cell r="Q87">
            <v>7634719711.2249899</v>
          </cell>
          <cell r="R87">
            <v>26860003999.137218</v>
          </cell>
        </row>
      </sheetData>
      <sheetData sheetId="16">
        <row r="87">
          <cell r="F87">
            <v>935040657.12626743</v>
          </cell>
          <cell r="M87">
            <v>34126792861.615818</v>
          </cell>
          <cell r="Q87">
            <v>14715958975.972691</v>
          </cell>
          <cell r="R87">
            <v>49777792494.714775</v>
          </cell>
        </row>
      </sheetData>
      <sheetData sheetId="17">
        <row r="41">
          <cell r="G41">
            <v>12626490073.150761</v>
          </cell>
        </row>
        <row r="47">
          <cell r="C47">
            <v>1373799132.2517824</v>
          </cell>
          <cell r="D47">
            <v>12744026222.022316</v>
          </cell>
          <cell r="E47">
            <v>6552200323.02038</v>
          </cell>
          <cell r="F47">
            <v>5756772807.3647032</v>
          </cell>
        </row>
        <row r="51">
          <cell r="C51">
            <v>128471572.39727344</v>
          </cell>
          <cell r="D51">
            <v>767174829.10072923</v>
          </cell>
          <cell r="E51">
            <v>448116046.22866225</v>
          </cell>
          <cell r="F51">
            <v>351320400.32267672</v>
          </cell>
          <cell r="G51">
            <v>1695082848.0493417</v>
          </cell>
        </row>
        <row r="54">
          <cell r="C54">
            <v>1502270704.649056</v>
          </cell>
          <cell r="D54">
            <v>13511201051.123045</v>
          </cell>
          <cell r="E54">
            <v>7000316369.2490425</v>
          </cell>
          <cell r="F54">
            <v>6108093207.6873798</v>
          </cell>
        </row>
        <row r="56">
          <cell r="G56">
            <v>13800308411.508423</v>
          </cell>
        </row>
      </sheetData>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row r="1">
          <cell r="BC1" t="str">
            <v>Afghanistan</v>
          </cell>
        </row>
        <row r="3">
          <cell r="C3" t="str">
            <v>Afghanistan</v>
          </cell>
        </row>
        <row r="6">
          <cell r="G6">
            <v>2013</v>
          </cell>
          <cell r="H6">
            <v>2030</v>
          </cell>
        </row>
        <row r="38">
          <cell r="C38">
            <v>84</v>
          </cell>
        </row>
        <row r="65">
          <cell r="D65">
            <v>2008</v>
          </cell>
        </row>
      </sheetData>
      <sheetData sheetId="47">
        <row r="156">
          <cell r="C156">
            <v>28.530867996656387</v>
          </cell>
          <cell r="D156">
            <v>24.37733547455678</v>
          </cell>
          <cell r="E156">
            <v>157.40825417604873</v>
          </cell>
          <cell r="F156">
            <v>14.269918305334787</v>
          </cell>
          <cell r="G156">
            <v>2.4043256625469862</v>
          </cell>
          <cell r="H156">
            <v>64.362559943745325</v>
          </cell>
          <cell r="I156">
            <v>7.2547185033175419</v>
          </cell>
          <cell r="J156">
            <v>3.4483982189070774</v>
          </cell>
          <cell r="K156">
            <v>12.287192557652558</v>
          </cell>
          <cell r="L156">
            <v>26.543582468855664</v>
          </cell>
          <cell r="M156">
            <v>1.447378492885667</v>
          </cell>
          <cell r="N156">
            <v>1.2699370350843528</v>
          </cell>
          <cell r="O156">
            <v>3.6570069353849455</v>
          </cell>
          <cell r="P156">
            <v>0.49215959853444791</v>
          </cell>
          <cell r="Q156">
            <v>12.950064733408281</v>
          </cell>
          <cell r="R156">
            <v>38.700228141543647</v>
          </cell>
          <cell r="S156" t="e">
            <v>#DIV/0!</v>
          </cell>
          <cell r="T156">
            <v>21.690848601473597</v>
          </cell>
          <cell r="U156">
            <v>0.58877240982518197</v>
          </cell>
          <cell r="V156">
            <v>228.01818770482629</v>
          </cell>
          <cell r="W156">
            <v>23.414108947917395</v>
          </cell>
          <cell r="X156">
            <v>1.9473811576547084</v>
          </cell>
          <cell r="Y156">
            <v>122.97059399006795</v>
          </cell>
          <cell r="Z156">
            <v>0.75996805617206253</v>
          </cell>
          <cell r="AA156">
            <v>8.4961571567408907</v>
          </cell>
          <cell r="AB156">
            <v>108.00099928955929</v>
          </cell>
          <cell r="AC156">
            <v>33.587160455882326</v>
          </cell>
          <cell r="AD156">
            <v>4.6177321106415992</v>
          </cell>
          <cell r="AE156">
            <v>0.28834807114548611</v>
          </cell>
          <cell r="AF156">
            <v>2.9977516207314849</v>
          </cell>
          <cell r="AG156">
            <v>17.10798558486179</v>
          </cell>
          <cell r="AH156">
            <v>42.437778096033796</v>
          </cell>
          <cell r="AI156">
            <v>421.03468966814802</v>
          </cell>
          <cell r="AJ156">
            <v>58.840757042180613</v>
          </cell>
          <cell r="AK156">
            <v>186.71799349774417</v>
          </cell>
          <cell r="AL156">
            <v>0.66258979762248527</v>
          </cell>
          <cell r="AM156">
            <v>11.518752131790277</v>
          </cell>
          <cell r="AN156">
            <v>11.257864564382922</v>
          </cell>
          <cell r="AO156">
            <v>7.6821501331892135</v>
          </cell>
          <cell r="AP156">
            <v>5.5158997709683755</v>
          </cell>
          <cell r="AQ156">
            <v>18.934445570836534</v>
          </cell>
          <cell r="AR156">
            <v>17.151404298081154</v>
          </cell>
          <cell r="AS156">
            <v>6.5959571615629269</v>
          </cell>
          <cell r="AT156">
            <v>6.7976144978725737</v>
          </cell>
          <cell r="AU156" t="e">
            <v>#N/A</v>
          </cell>
          <cell r="AV156">
            <v>20.750882975652011</v>
          </cell>
          <cell r="AW156">
            <v>19.408507047336546</v>
          </cell>
          <cell r="AX156">
            <v>27.221445044920589</v>
          </cell>
          <cell r="AY156">
            <v>20.869690696574132</v>
          </cell>
          <cell r="AZ156">
            <v>58.570572381676911</v>
          </cell>
          <cell r="BA156">
            <v>19.435098638277157</v>
          </cell>
          <cell r="BB156">
            <v>12.805177588237289</v>
          </cell>
          <cell r="BC156">
            <v>612.5993457104928</v>
          </cell>
          <cell r="BD156">
            <v>1192.1713770250669</v>
          </cell>
          <cell r="BE156" t="e">
            <v>#VALUE!</v>
          </cell>
          <cell r="BF156">
            <v>135.53888091305453</v>
          </cell>
          <cell r="BG156">
            <v>18.13500848208648</v>
          </cell>
          <cell r="BH156">
            <v>479.51150342786764</v>
          </cell>
          <cell r="BI156">
            <v>42.723266101797805</v>
          </cell>
          <cell r="BJ156">
            <v>4.9953270261055902</v>
          </cell>
          <cell r="BK156">
            <v>0</v>
          </cell>
          <cell r="BL156">
            <v>1.3743406241824789</v>
          </cell>
          <cell r="BM156">
            <v>15.502869658943684</v>
          </cell>
          <cell r="BN156">
            <v>6.570290532184984</v>
          </cell>
          <cell r="BO156">
            <v>5.9938964867791222</v>
          </cell>
          <cell r="BP156">
            <v>10.22700903642578</v>
          </cell>
          <cell r="BQ156">
            <v>9.1812402957318078</v>
          </cell>
          <cell r="BR156">
            <v>21.895064238750493</v>
          </cell>
          <cell r="BS156">
            <v>68.160863525313999</v>
          </cell>
          <cell r="BT156">
            <v>0</v>
          </cell>
          <cell r="BU156">
            <v>8.6785556412211005</v>
          </cell>
          <cell r="BV156">
            <v>6.5638444837258501</v>
          </cell>
          <cell r="BW156">
            <v>0.78138632714358447</v>
          </cell>
          <cell r="BX156">
            <v>5.7473841736802314</v>
          </cell>
          <cell r="BY156">
            <v>0</v>
          </cell>
          <cell r="BZ156">
            <v>597.66911460865492</v>
          </cell>
          <cell r="CA156">
            <v>31.088793998813486</v>
          </cell>
          <cell r="CB156">
            <v>118.79055262799547</v>
          </cell>
          <cell r="CC156">
            <v>0</v>
          </cell>
          <cell r="CD156">
            <v>479.79069237343617</v>
          </cell>
          <cell r="CE156">
            <v>19.636327171274754</v>
          </cell>
          <cell r="CF156">
            <v>17.049859359310698</v>
          </cell>
          <cell r="CG156">
            <v>5.0701297679087602</v>
          </cell>
        </row>
        <row r="157">
          <cell r="C157">
            <v>217.85836776875604</v>
          </cell>
          <cell r="D157">
            <v>47.70443750430266</v>
          </cell>
          <cell r="E157">
            <v>783.63392516972203</v>
          </cell>
          <cell r="F157">
            <v>120.08071303151908</v>
          </cell>
          <cell r="G157">
            <v>12.895408179452192</v>
          </cell>
          <cell r="H157">
            <v>253.21028935568677</v>
          </cell>
          <cell r="I157">
            <v>190.01120288390999</v>
          </cell>
          <cell r="J157">
            <v>60.893105801314007</v>
          </cell>
          <cell r="K157">
            <v>124.99142243451209</v>
          </cell>
          <cell r="L157">
            <v>280.14543947946754</v>
          </cell>
          <cell r="M157">
            <v>6.6971793321698829</v>
          </cell>
          <cell r="N157">
            <v>22.005181818239915</v>
          </cell>
          <cell r="O157">
            <v>118.9671959845241</v>
          </cell>
          <cell r="P157">
            <v>5.8841950031141641</v>
          </cell>
          <cell r="Q157">
            <v>99.590646742139498</v>
          </cell>
          <cell r="R157">
            <v>460.22102190329929</v>
          </cell>
          <cell r="S157" t="e">
            <v>#DIV/0!</v>
          </cell>
          <cell r="T157">
            <v>644.40395649640209</v>
          </cell>
          <cell r="U157">
            <v>8.0802340157592099</v>
          </cell>
          <cell r="V157">
            <v>1467.5436317136864</v>
          </cell>
          <cell r="W157">
            <v>101.59486818736704</v>
          </cell>
          <cell r="X157">
            <v>31.892409411659454</v>
          </cell>
          <cell r="Y157">
            <v>1020.5717681589309</v>
          </cell>
          <cell r="Z157">
            <v>12.765257813681284</v>
          </cell>
          <cell r="AA157">
            <v>37.658138824795628</v>
          </cell>
          <cell r="AB157">
            <v>716.88232635870213</v>
          </cell>
          <cell r="AC157">
            <v>251.02819912699374</v>
          </cell>
          <cell r="AD157">
            <v>93.484853626081204</v>
          </cell>
          <cell r="AE157">
            <v>12.00148072900117</v>
          </cell>
          <cell r="AF157">
            <v>16.73179860747759</v>
          </cell>
          <cell r="AG157">
            <v>62.544003621142906</v>
          </cell>
          <cell r="AH157">
            <v>128.70940788137605</v>
          </cell>
          <cell r="AI157">
            <v>10121.511422178028</v>
          </cell>
          <cell r="AJ157">
            <v>2427.2721235757203</v>
          </cell>
          <cell r="AK157">
            <v>671.83258189187893</v>
          </cell>
          <cell r="AL157">
            <v>1.5903268589836856</v>
          </cell>
          <cell r="AM157">
            <v>57.474320071154956</v>
          </cell>
          <cell r="AN157">
            <v>90.117731602567403</v>
          </cell>
          <cell r="AO157">
            <v>25.27840241875862</v>
          </cell>
          <cell r="AP157">
            <v>37.840813239279228</v>
          </cell>
          <cell r="AQ157">
            <v>230.94133139639942</v>
          </cell>
          <cell r="AR157">
            <v>115.49395738236834</v>
          </cell>
          <cell r="AS157">
            <v>222.4082811760357</v>
          </cell>
          <cell r="AT157">
            <v>43.683647452876933</v>
          </cell>
          <cell r="AU157" t="e">
            <v>#N/A</v>
          </cell>
          <cell r="AV157">
            <v>85.886807126708888</v>
          </cell>
          <cell r="AW157">
            <v>356.74165001573454</v>
          </cell>
          <cell r="AX157">
            <v>449.74527390124251</v>
          </cell>
          <cell r="AY157">
            <v>165.34211444940249</v>
          </cell>
          <cell r="AZ157">
            <v>147.59240622949753</v>
          </cell>
          <cell r="BA157">
            <v>66.512114083619508</v>
          </cell>
          <cell r="BB157">
            <v>241.65101548361045</v>
          </cell>
          <cell r="BC157">
            <v>4142.4909855883852</v>
          </cell>
          <cell r="BD157">
            <v>2196.3516653696965</v>
          </cell>
          <cell r="BE157" t="e">
            <v>#VALUE!</v>
          </cell>
          <cell r="BF157">
            <v>381.26578353231514</v>
          </cell>
          <cell r="BG157">
            <v>92.388958791129369</v>
          </cell>
          <cell r="BH157">
            <v>1856.1734456834256</v>
          </cell>
          <cell r="BI157">
            <v>61.271716425484968</v>
          </cell>
          <cell r="BJ157">
            <v>110.34035746658628</v>
          </cell>
          <cell r="BK157">
            <v>2.6179438262882249</v>
          </cell>
          <cell r="BL157">
            <v>2.9812026845680712</v>
          </cell>
          <cell r="BM157">
            <v>194.71061730485815</v>
          </cell>
          <cell r="BN157">
            <v>60.893287208340119</v>
          </cell>
          <cell r="BO157">
            <v>15.532901360194044</v>
          </cell>
          <cell r="BP157">
            <v>96.047861699915785</v>
          </cell>
          <cell r="BQ157">
            <v>132.01563547704026</v>
          </cell>
          <cell r="BR157">
            <v>170.88619158772326</v>
          </cell>
          <cell r="BS157">
            <v>324.06579950849994</v>
          </cell>
          <cell r="BT157">
            <v>17.292272998931736</v>
          </cell>
          <cell r="BU157">
            <v>205.41299174641705</v>
          </cell>
          <cell r="BV157">
            <v>83.086993015274885</v>
          </cell>
          <cell r="BW157">
            <v>14.654874007166315</v>
          </cell>
          <cell r="BX157">
            <v>73.098273759102128</v>
          </cell>
          <cell r="BY157">
            <v>257.39632654036842</v>
          </cell>
          <cell r="BZ157">
            <v>415.13959284324358</v>
          </cell>
          <cell r="CA157">
            <v>469.36058948708109</v>
          </cell>
          <cell r="CB157">
            <v>549.49574023787773</v>
          </cell>
          <cell r="CC157">
            <v>4.6042540520411155</v>
          </cell>
          <cell r="CD157">
            <v>1636.9127891791215</v>
          </cell>
          <cell r="CE157">
            <v>215.5545646227861</v>
          </cell>
          <cell r="CF157">
            <v>212.44423086310942</v>
          </cell>
          <cell r="CG157">
            <v>291.72164128917171</v>
          </cell>
        </row>
        <row r="163">
          <cell r="C163">
            <v>336.75745752778931</v>
          </cell>
          <cell r="D163">
            <v>59.815452515256389</v>
          </cell>
          <cell r="E163">
            <v>1532.0426318776088</v>
          </cell>
          <cell r="F163">
            <v>248.26282237001823</v>
          </cell>
          <cell r="G163">
            <v>27.877204066240388</v>
          </cell>
          <cell r="H163">
            <v>876.86835680901993</v>
          </cell>
          <cell r="I163">
            <v>351.83843465343125</v>
          </cell>
          <cell r="J163">
            <v>167.64313125203793</v>
          </cell>
          <cell r="K163">
            <v>214.72828216740822</v>
          </cell>
          <cell r="L163">
            <v>422.26910972908126</v>
          </cell>
          <cell r="M163">
            <v>39.955254565929671</v>
          </cell>
          <cell r="N163">
            <v>41.339443171060203</v>
          </cell>
          <cell r="O163">
            <v>149.52686653470769</v>
          </cell>
          <cell r="P163">
            <v>15.204131881759622</v>
          </cell>
          <cell r="Q163">
            <v>358.6932939055356</v>
          </cell>
          <cell r="R163">
            <v>622.57378607883493</v>
          </cell>
          <cell r="S163" t="e">
            <v>#DIV/0!</v>
          </cell>
          <cell r="T163">
            <v>1036.8332534284839</v>
          </cell>
          <cell r="U163">
            <v>17.69217743249445</v>
          </cell>
          <cell r="V163">
            <v>4845.8713091769514</v>
          </cell>
          <cell r="W163">
            <v>417.69395348039382</v>
          </cell>
          <cell r="X163">
            <v>36.456013888162637</v>
          </cell>
          <cell r="Y163">
            <v>1224.8926195138135</v>
          </cell>
          <cell r="Z163">
            <v>28.507651820079175</v>
          </cell>
          <cell r="AA163">
            <v>206.79662186219622</v>
          </cell>
          <cell r="AB163">
            <v>1312.3715664125361</v>
          </cell>
          <cell r="AC163">
            <v>926.15801925072981</v>
          </cell>
          <cell r="AD163">
            <v>117.25085350975368</v>
          </cell>
          <cell r="AE163">
            <v>23.514845145412053</v>
          </cell>
          <cell r="AF163">
            <v>30.626377375126435</v>
          </cell>
          <cell r="AG163">
            <v>317.52691490316403</v>
          </cell>
          <cell r="AH163">
            <v>335.38587501842977</v>
          </cell>
          <cell r="AI163">
            <v>18484.705158852546</v>
          </cell>
          <cell r="AJ163">
            <v>11627.023476449434</v>
          </cell>
          <cell r="AK163">
            <v>1951.507627038379</v>
          </cell>
          <cell r="AL163">
            <v>5.0659182780787466</v>
          </cell>
          <cell r="AM163">
            <v>63.631436673812111</v>
          </cell>
          <cell r="AN163">
            <v>192.3935642999862</v>
          </cell>
          <cell r="AO163">
            <v>99.07238070375908</v>
          </cell>
          <cell r="AP163">
            <v>47.553250053142527</v>
          </cell>
          <cell r="AQ163">
            <v>326.31617967865907</v>
          </cell>
          <cell r="AR163">
            <v>208.92359386084843</v>
          </cell>
          <cell r="AS163">
            <v>314.15655098525394</v>
          </cell>
          <cell r="AT163">
            <v>105.96768318657986</v>
          </cell>
          <cell r="AU163" t="e">
            <v>#N/A</v>
          </cell>
          <cell r="AV163">
            <v>117.45452163279224</v>
          </cell>
          <cell r="AW163">
            <v>2026.7246173407109</v>
          </cell>
          <cell r="AX163">
            <v>552.30788554343007</v>
          </cell>
          <cell r="AY163">
            <v>289.74781282374659</v>
          </cell>
          <cell r="AZ163">
            <v>691.18233552257084</v>
          </cell>
          <cell r="BA163">
            <v>241.70408988453016</v>
          </cell>
          <cell r="BB163">
            <v>309.98186873772983</v>
          </cell>
          <cell r="BC163">
            <v>6070.035650051097</v>
          </cell>
          <cell r="BD163">
            <v>2130.4657215105208</v>
          </cell>
          <cell r="BE163" t="e">
            <v>#VALUE!</v>
          </cell>
          <cell r="BF163">
            <v>787.92831739007079</v>
          </cell>
          <cell r="BG163">
            <v>267.7295719206943</v>
          </cell>
          <cell r="BH163">
            <v>4635.3070059455531</v>
          </cell>
          <cell r="BI163">
            <v>129.80721317310946</v>
          </cell>
          <cell r="BJ163">
            <v>138.117404006079</v>
          </cell>
          <cell r="BK163">
            <v>11.484155844049932</v>
          </cell>
          <cell r="BL163">
            <v>6.1063082783350975</v>
          </cell>
          <cell r="BM163">
            <v>344.99062116027335</v>
          </cell>
          <cell r="BN163">
            <v>130.1561596534996</v>
          </cell>
          <cell r="BO163">
            <v>37.465410935169217</v>
          </cell>
          <cell r="BP163">
            <v>60.631236106461245</v>
          </cell>
          <cell r="BQ163">
            <v>194.89102704143428</v>
          </cell>
          <cell r="BR163">
            <v>362.88549958306044</v>
          </cell>
          <cell r="BS163">
            <v>512.21001540176871</v>
          </cell>
          <cell r="BT163">
            <v>176.35289739803417</v>
          </cell>
          <cell r="BU163">
            <v>704.51916900698814</v>
          </cell>
          <cell r="BV163">
            <v>79.453009281272472</v>
          </cell>
          <cell r="BW163">
            <v>38.125140314051613</v>
          </cell>
          <cell r="BX163">
            <v>106.37735615588568</v>
          </cell>
          <cell r="BY163">
            <v>582.12622689444902</v>
          </cell>
          <cell r="BZ163">
            <v>2114.530227834804</v>
          </cell>
          <cell r="CA163">
            <v>891.41264882322912</v>
          </cell>
          <cell r="CB163">
            <v>620.61506245594455</v>
          </cell>
          <cell r="CC163">
            <v>23.094662898679651</v>
          </cell>
          <cell r="CD163">
            <v>4317.3325965784879</v>
          </cell>
          <cell r="CE163">
            <v>930.06086996743443</v>
          </cell>
          <cell r="CF163">
            <v>342.35346923373243</v>
          </cell>
          <cell r="CG163">
            <v>148.23435931690059</v>
          </cell>
        </row>
        <row r="164">
          <cell r="C164">
            <v>997.50007162700217</v>
          </cell>
          <cell r="D164">
            <v>102.55782806521023</v>
          </cell>
          <cell r="E164">
            <v>2170.7971692303922</v>
          </cell>
          <cell r="F164">
            <v>438.18179306314534</v>
          </cell>
          <cell r="G164">
            <v>47.55053590470375</v>
          </cell>
          <cell r="H164">
            <v>1126.0017298148098</v>
          </cell>
          <cell r="I164">
            <v>1020.8167930337737</v>
          </cell>
          <cell r="J164">
            <v>240.1945864671936</v>
          </cell>
          <cell r="K164">
            <v>493.79643462997319</v>
          </cell>
          <cell r="L164">
            <v>1228.1585864254419</v>
          </cell>
          <cell r="M164">
            <v>45.468865023854114</v>
          </cell>
          <cell r="N164">
            <v>109.12791171235905</v>
          </cell>
          <cell r="O164">
            <v>696.0752981560853</v>
          </cell>
          <cell r="P164">
            <v>25.710999817101655</v>
          </cell>
          <cell r="Q164">
            <v>523.73410535474875</v>
          </cell>
          <cell r="R164">
            <v>1868.5180788013829</v>
          </cell>
          <cell r="S164" t="e">
            <v>#DIV/0!</v>
          </cell>
          <cell r="T164">
            <v>2477.288470484159</v>
          </cell>
          <cell r="U164">
            <v>41.898120846399777</v>
          </cell>
          <cell r="V164">
            <v>8443.0859228562949</v>
          </cell>
          <cell r="W164">
            <v>422.4054319037636</v>
          </cell>
          <cell r="X164">
            <v>130.86398654076729</v>
          </cell>
          <cell r="Y164">
            <v>3825.7811408247721</v>
          </cell>
          <cell r="Z164">
            <v>69.543429798623194</v>
          </cell>
          <cell r="AA164">
            <v>304.35606711377665</v>
          </cell>
          <cell r="AB164">
            <v>2383.731845820867</v>
          </cell>
          <cell r="AC164">
            <v>1262.1858601082649</v>
          </cell>
          <cell r="AD164">
            <v>478.18535348072101</v>
          </cell>
          <cell r="AE164">
            <v>66.625646161655041</v>
          </cell>
          <cell r="AF164">
            <v>61.550220121743926</v>
          </cell>
          <cell r="AG164">
            <v>225.54877835885529</v>
          </cell>
          <cell r="AH164">
            <v>453.63797945407873</v>
          </cell>
          <cell r="AI164">
            <v>41818.570404589969</v>
          </cell>
          <cell r="AJ164">
            <v>19904.597377646038</v>
          </cell>
          <cell r="AK164">
            <v>2377.1884915154205</v>
          </cell>
          <cell r="AL164">
            <v>5.2903457964137726</v>
          </cell>
          <cell r="AM164">
            <v>142.56983421301726</v>
          </cell>
          <cell r="AN164">
            <v>283.47220951197352</v>
          </cell>
          <cell r="AO164">
            <v>103.05863975964436</v>
          </cell>
          <cell r="AP164">
            <v>112.89112948515134</v>
          </cell>
          <cell r="AQ164">
            <v>633.13778631824562</v>
          </cell>
          <cell r="AR164">
            <v>342.48609911585413</v>
          </cell>
          <cell r="AS164">
            <v>1279.2836360786905</v>
          </cell>
          <cell r="AT164">
            <v>174.46416793050975</v>
          </cell>
          <cell r="AU164" t="e">
            <v>#N/A</v>
          </cell>
          <cell r="AV164">
            <v>262.04433886477403</v>
          </cell>
          <cell r="AW164">
            <v>2591.914921153214</v>
          </cell>
          <cell r="AX164">
            <v>2239.9604531121572</v>
          </cell>
          <cell r="AY164">
            <v>466.59665186941834</v>
          </cell>
          <cell r="AZ164">
            <v>595.14242316151194</v>
          </cell>
          <cell r="BA164">
            <v>277.40087546775123</v>
          </cell>
          <cell r="BB164">
            <v>1158.5275918548869</v>
          </cell>
          <cell r="BC164">
            <v>15817.085823683681</v>
          </cell>
          <cell r="BD164">
            <v>6207.2667918388806</v>
          </cell>
          <cell r="BE164" t="e">
            <v>#VALUE!</v>
          </cell>
          <cell r="BF164">
            <v>973.98277285829352</v>
          </cell>
          <cell r="BG164">
            <v>484.77850401712425</v>
          </cell>
          <cell r="BH164">
            <v>6719.5124439033225</v>
          </cell>
          <cell r="BI164">
            <v>192.56605864463887</v>
          </cell>
          <cell r="BJ164">
            <v>431.14119480436511</v>
          </cell>
          <cell r="BK164">
            <v>11.721997360132139</v>
          </cell>
          <cell r="BL164">
            <v>9.6685563348643253</v>
          </cell>
          <cell r="BM164">
            <v>901.61194865606103</v>
          </cell>
          <cell r="BN164">
            <v>185.94129492048035</v>
          </cell>
          <cell r="BO164">
            <v>47.353375089164246</v>
          </cell>
          <cell r="BP164">
            <v>297.33301281596829</v>
          </cell>
          <cell r="BQ164">
            <v>635.96821821015556</v>
          </cell>
          <cell r="BR164">
            <v>753.32704857024908</v>
          </cell>
          <cell r="BS164">
            <v>1309.0712698616433</v>
          </cell>
          <cell r="BT164">
            <v>156.32509752648994</v>
          </cell>
          <cell r="BU164">
            <v>966.41391865146522</v>
          </cell>
          <cell r="BV164">
            <v>214.60021843739796</v>
          </cell>
          <cell r="BW164">
            <v>44.87413399485407</v>
          </cell>
          <cell r="BX164">
            <v>246.86781943100198</v>
          </cell>
          <cell r="BY164">
            <v>1940.5214138639253</v>
          </cell>
          <cell r="BZ164">
            <v>2144.880239947367</v>
          </cell>
          <cell r="CA164">
            <v>2848.2612747854118</v>
          </cell>
          <cell r="CB164">
            <v>1307.0036164307071</v>
          </cell>
          <cell r="CC164">
            <v>23.255810236106864</v>
          </cell>
          <cell r="CD164">
            <v>7493.5978141338046</v>
          </cell>
          <cell r="CE164">
            <v>984.33073040823069</v>
          </cell>
          <cell r="CF164">
            <v>1080.5120381795493</v>
          </cell>
          <cell r="CG164">
            <v>1782.5459052015622</v>
          </cell>
        </row>
        <row r="170">
          <cell r="C170">
            <v>196.47101749233147</v>
          </cell>
          <cell r="D170">
            <v>88.041154981268576</v>
          </cell>
          <cell r="E170">
            <v>80.702468407500831</v>
          </cell>
          <cell r="F170">
            <v>272.28310986178735</v>
          </cell>
          <cell r="G170">
            <v>20.898759448520277</v>
          </cell>
          <cell r="H170">
            <v>311.47551911083468</v>
          </cell>
          <cell r="I170">
            <v>167.44088899924313</v>
          </cell>
          <cell r="J170">
            <v>79.502095789396293</v>
          </cell>
          <cell r="K170">
            <v>106.06670490032954</v>
          </cell>
          <cell r="L170">
            <v>161.10499505414839</v>
          </cell>
          <cell r="M170">
            <v>29.262575939097648</v>
          </cell>
          <cell r="N170">
            <v>13.999665656228965</v>
          </cell>
          <cell r="O170">
            <v>104.02746985387311</v>
          </cell>
          <cell r="P170">
            <v>14.317712302822818</v>
          </cell>
          <cell r="Q170">
            <v>306.68996702809591</v>
          </cell>
          <cell r="R170">
            <v>237.11337479169862</v>
          </cell>
          <cell r="S170" t="e">
            <v>#DIV/0!</v>
          </cell>
          <cell r="T170">
            <v>160.23510567384275</v>
          </cell>
          <cell r="U170">
            <v>15.563830542151367</v>
          </cell>
          <cell r="V170">
            <v>3350.9082906065564</v>
          </cell>
          <cell r="W170">
            <v>260.32691952950177</v>
          </cell>
          <cell r="X170">
            <v>11.526510528099781</v>
          </cell>
          <cell r="Y170">
            <v>488.21692986078523</v>
          </cell>
          <cell r="Z170">
            <v>12.822728563570971</v>
          </cell>
          <cell r="AA170">
            <v>108.32180276195677</v>
          </cell>
          <cell r="AB170">
            <v>1420.6886219717685</v>
          </cell>
          <cell r="AC170">
            <v>195.56354557779017</v>
          </cell>
          <cell r="AD170">
            <v>27.741932489601741</v>
          </cell>
          <cell r="AE170">
            <v>10.950190806538071</v>
          </cell>
          <cell r="AF170">
            <v>24.175730397923445</v>
          </cell>
          <cell r="AG170">
            <v>141.04710387575329</v>
          </cell>
          <cell r="AH170">
            <v>150.79322429613637</v>
          </cell>
          <cell r="AI170">
            <v>9891.5474683467019</v>
          </cell>
          <cell r="AJ170">
            <v>4570.8220524907902</v>
          </cell>
          <cell r="AK170">
            <v>870.13553844126659</v>
          </cell>
          <cell r="AL170">
            <v>2.6028481114031656</v>
          </cell>
          <cell r="AM170">
            <v>184.23639958379218</v>
          </cell>
          <cell r="AN170">
            <v>167.97840100528822</v>
          </cell>
          <cell r="AO170">
            <v>66.794066321687765</v>
          </cell>
          <cell r="AP170">
            <v>16.097935315874004</v>
          </cell>
          <cell r="AQ170">
            <v>190.8933307790266</v>
          </cell>
          <cell r="AR170">
            <v>116.82385888158134</v>
          </cell>
          <cell r="AS170">
            <v>137.54037351853503</v>
          </cell>
          <cell r="AT170">
            <v>22.166088845489995</v>
          </cell>
          <cell r="AU170" t="e">
            <v>#N/A</v>
          </cell>
          <cell r="AV170">
            <v>317.46065641717831</v>
          </cell>
          <cell r="AW170">
            <v>1240.0951361126938</v>
          </cell>
          <cell r="AX170">
            <v>94.424855426167923</v>
          </cell>
          <cell r="AY170">
            <v>129.21595622231715</v>
          </cell>
          <cell r="AZ170">
            <v>291.13345620189619</v>
          </cell>
          <cell r="BA170">
            <v>104.41659740554441</v>
          </cell>
          <cell r="BB170">
            <v>78.98041109244565</v>
          </cell>
          <cell r="BC170">
            <v>4309.7433583882994</v>
          </cell>
          <cell r="BD170">
            <v>2567.3934723453085</v>
          </cell>
          <cell r="BE170" t="e">
            <v>#VALUE!</v>
          </cell>
          <cell r="BF170">
            <v>331.93978258795096</v>
          </cell>
          <cell r="BG170">
            <v>70.028437056229791</v>
          </cell>
          <cell r="BH170">
            <v>2607.9736797306205</v>
          </cell>
          <cell r="BI170">
            <v>137.66094067006389</v>
          </cell>
          <cell r="BJ170">
            <v>98.870229352941678</v>
          </cell>
          <cell r="BK170">
            <v>5.0542692843494841</v>
          </cell>
          <cell r="BL170">
            <v>6.5577686429374547</v>
          </cell>
          <cell r="BM170">
            <v>168.96623650557351</v>
          </cell>
          <cell r="BN170">
            <v>59.371777059919353</v>
          </cell>
          <cell r="BO170">
            <v>34.082523697263909</v>
          </cell>
          <cell r="BP170">
            <v>37.239274645278847</v>
          </cell>
          <cell r="BQ170">
            <v>60.012637716819221</v>
          </cell>
          <cell r="BR170">
            <v>432.91163580007611</v>
          </cell>
          <cell r="BS170">
            <v>204.52378340762218</v>
          </cell>
          <cell r="BT170">
            <v>46.129002077847197</v>
          </cell>
          <cell r="BU170">
            <v>841.32037094730208</v>
          </cell>
          <cell r="BV170">
            <v>237.08230538031512</v>
          </cell>
          <cell r="BW170">
            <v>20.075587397709196</v>
          </cell>
          <cell r="BX170">
            <v>66.613207551447687</v>
          </cell>
          <cell r="BY170">
            <v>89.652998140094596</v>
          </cell>
          <cell r="BZ170">
            <v>3448.7179923829585</v>
          </cell>
          <cell r="CA170">
            <v>178.24107422011954</v>
          </cell>
          <cell r="CB170">
            <v>1702.8428504111739</v>
          </cell>
          <cell r="CC170">
            <v>10.542836596180788</v>
          </cell>
          <cell r="CD170">
            <v>3388.7892561589038</v>
          </cell>
          <cell r="CE170">
            <v>396.47623202171707</v>
          </cell>
          <cell r="CF170">
            <v>239.89195615459371</v>
          </cell>
          <cell r="CG170">
            <v>80.871141662971681</v>
          </cell>
        </row>
        <row r="171">
          <cell r="C171">
            <v>711.937964332658</v>
          </cell>
          <cell r="D171">
            <v>149.72873085976673</v>
          </cell>
          <cell r="E171">
            <v>1909.9856149050574</v>
          </cell>
          <cell r="F171">
            <v>214.07495832068037</v>
          </cell>
          <cell r="G171">
            <v>29.593924249882825</v>
          </cell>
          <cell r="H171">
            <v>394.74186890218454</v>
          </cell>
          <cell r="I171">
            <v>577.44912515825069</v>
          </cell>
          <cell r="J171">
            <v>241.92098821068367</v>
          </cell>
          <cell r="K171">
            <v>243.13229514970789</v>
          </cell>
          <cell r="L171">
            <v>580.71837609784484</v>
          </cell>
          <cell r="M171">
            <v>33.80858540883829</v>
          </cell>
          <cell r="N171">
            <v>113.37123150712701</v>
          </cell>
          <cell r="O171">
            <v>628.29732471644252</v>
          </cell>
          <cell r="P171">
            <v>16.335009564470209</v>
          </cell>
          <cell r="Q171">
            <v>436.5559735253683</v>
          </cell>
          <cell r="R171">
            <v>1065.3465940986039</v>
          </cell>
          <cell r="S171" t="e">
            <v>#DIV/0!</v>
          </cell>
          <cell r="T171">
            <v>807.36909867745339</v>
          </cell>
          <cell r="U171">
            <v>29.981256702372242</v>
          </cell>
          <cell r="V171">
            <v>4442.4804713331987</v>
          </cell>
          <cell r="W171">
            <v>264.67130048438952</v>
          </cell>
          <cell r="X171">
            <v>67.196834918003859</v>
          </cell>
          <cell r="Y171">
            <v>2156.5217407527316</v>
          </cell>
          <cell r="Z171">
            <v>23.191682391865726</v>
          </cell>
          <cell r="AA171">
            <v>155.144577604408</v>
          </cell>
          <cell r="AB171">
            <v>1331.3601974036183</v>
          </cell>
          <cell r="AC171">
            <v>470.31932070451882</v>
          </cell>
          <cell r="AD171">
            <v>159.70337626179852</v>
          </cell>
          <cell r="AE171">
            <v>32.264019758687915</v>
          </cell>
          <cell r="AF171">
            <v>38.762782387425645</v>
          </cell>
          <cell r="AG171">
            <v>174.04527360117237</v>
          </cell>
          <cell r="AH171">
            <v>232.89830222333268</v>
          </cell>
          <cell r="AI171">
            <v>23275.11182074446</v>
          </cell>
          <cell r="AJ171">
            <v>7711.6227290329625</v>
          </cell>
          <cell r="AK171">
            <v>1153.2645803035916</v>
          </cell>
          <cell r="AL171">
            <v>2.2492503734516496</v>
          </cell>
          <cell r="AM171">
            <v>162.50373905265849</v>
          </cell>
          <cell r="AN171">
            <v>275.60570321690773</v>
          </cell>
          <cell r="AO171">
            <v>63.573347070854219</v>
          </cell>
          <cell r="AP171">
            <v>68.430672642723792</v>
          </cell>
          <cell r="AQ171">
            <v>705.59899780938383</v>
          </cell>
          <cell r="AR171">
            <v>322.63931325508372</v>
          </cell>
          <cell r="AS171">
            <v>524.7678847872711</v>
          </cell>
          <cell r="AT171">
            <v>105.91096726034115</v>
          </cell>
          <cell r="AU171" t="e">
            <v>#N/A</v>
          </cell>
          <cell r="AV171">
            <v>716.59468513883814</v>
          </cell>
          <cell r="AW171">
            <v>1878.7247225161748</v>
          </cell>
          <cell r="AX171">
            <v>828.20717530907541</v>
          </cell>
          <cell r="AY171">
            <v>389.18405753213153</v>
          </cell>
          <cell r="AZ171">
            <v>389.77500671139973</v>
          </cell>
          <cell r="BA171">
            <v>125.84424723936259</v>
          </cell>
          <cell r="BB171">
            <v>618.96157065482919</v>
          </cell>
          <cell r="BC171">
            <v>9258.183165113529</v>
          </cell>
          <cell r="BD171">
            <v>4574.4501230156666</v>
          </cell>
          <cell r="BE171" t="e">
            <v>#VALUE!</v>
          </cell>
          <cell r="BF171">
            <v>484.98510346019441</v>
          </cell>
          <cell r="BG171">
            <v>136.65553699737697</v>
          </cell>
          <cell r="BH171">
            <v>5475.0772853974722</v>
          </cell>
          <cell r="BI171">
            <v>222.13277430235956</v>
          </cell>
          <cell r="BJ171">
            <v>347.27855448985321</v>
          </cell>
          <cell r="BK171">
            <v>5.1912223929125725</v>
          </cell>
          <cell r="BL171">
            <v>7.7479888380260018</v>
          </cell>
          <cell r="BM171">
            <v>476.06550858930399</v>
          </cell>
          <cell r="BN171">
            <v>110.80370476081524</v>
          </cell>
          <cell r="BO171">
            <v>30.844015979790349</v>
          </cell>
          <cell r="BP171">
            <v>327.58144111432563</v>
          </cell>
          <cell r="BQ171">
            <v>671.66042839874467</v>
          </cell>
          <cell r="BR171">
            <v>805.29001402819267</v>
          </cell>
          <cell r="BS171">
            <v>440.96992089016362</v>
          </cell>
          <cell r="BT171">
            <v>56.999058025754522</v>
          </cell>
          <cell r="BU171">
            <v>1211.794734115995</v>
          </cell>
          <cell r="BV171">
            <v>217.00400605458668</v>
          </cell>
          <cell r="BW171">
            <v>30.363674203411911</v>
          </cell>
          <cell r="BX171">
            <v>186.56512658169376</v>
          </cell>
          <cell r="BY171">
            <v>549.75455416909949</v>
          </cell>
          <cell r="BZ171">
            <v>2565.6215194005472</v>
          </cell>
          <cell r="CA171">
            <v>689.60011593926038</v>
          </cell>
          <cell r="CB171">
            <v>2150.7643658540114</v>
          </cell>
          <cell r="CC171">
            <v>13.186168067299564</v>
          </cell>
          <cell r="CD171">
            <v>6482.6703529831784</v>
          </cell>
          <cell r="CE171">
            <v>708.85391146107099</v>
          </cell>
          <cell r="CF171">
            <v>451.87735706563427</v>
          </cell>
          <cell r="CG171">
            <v>266.39992540488248</v>
          </cell>
        </row>
        <row r="602">
          <cell r="C602">
            <v>291.73744383031055</v>
          </cell>
          <cell r="D602">
            <v>59.144232553035359</v>
          </cell>
          <cell r="E602">
            <v>738.87035868172438</v>
          </cell>
          <cell r="F602">
            <v>178.2040807418646</v>
          </cell>
          <cell r="G602">
            <v>39.030152464039773</v>
          </cell>
          <cell r="H602">
            <v>500.07952859471243</v>
          </cell>
          <cell r="I602">
            <v>244.73959768374735</v>
          </cell>
          <cell r="J602">
            <v>117.24996025607408</v>
          </cell>
          <cell r="K602">
            <v>95.815505339288521</v>
          </cell>
          <cell r="L602">
            <v>428.72616256179299</v>
          </cell>
          <cell r="M602">
            <v>15.195717261000462</v>
          </cell>
          <cell r="N602">
            <v>21.000346321371239</v>
          </cell>
          <cell r="O602">
            <v>202.17201910979728</v>
          </cell>
          <cell r="P602">
            <v>16.499952354176532</v>
          </cell>
          <cell r="Q602">
            <v>622.0061175239714</v>
          </cell>
          <cell r="R602">
            <v>486.35313325618074</v>
          </cell>
          <cell r="S602" t="e">
            <v>#DIV/0!</v>
          </cell>
          <cell r="T602">
            <v>748.94292246483531</v>
          </cell>
          <cell r="U602">
            <v>16.920798614320656</v>
          </cell>
          <cell r="V602">
            <v>2388.2040177755252</v>
          </cell>
          <cell r="W602">
            <v>186.50874160870885</v>
          </cell>
          <cell r="X602">
            <v>41.270767539600641</v>
          </cell>
          <cell r="Y602">
            <v>676.12480053890704</v>
          </cell>
          <cell r="Z602">
            <v>11.335656404462616</v>
          </cell>
          <cell r="AA602">
            <v>106.58456208280812</v>
          </cell>
          <cell r="AB602">
            <v>1282.333201417362</v>
          </cell>
          <cell r="AC602">
            <v>205.63085364321768</v>
          </cell>
          <cell r="AD602">
            <v>72.462993381296627</v>
          </cell>
          <cell r="AE602">
            <v>10.661269748865333</v>
          </cell>
          <cell r="AF602">
            <v>18.603629362348283</v>
          </cell>
          <cell r="AG602">
            <v>157.06862965198172</v>
          </cell>
          <cell r="AH602">
            <v>282.67065784032616</v>
          </cell>
          <cell r="AI602">
            <v>55135.259761693982</v>
          </cell>
          <cell r="AJ602">
            <v>5447.6259393560304</v>
          </cell>
          <cell r="AK602">
            <v>1906.0088977580244</v>
          </cell>
          <cell r="AL602">
            <v>1.3843025689883508</v>
          </cell>
          <cell r="AM602">
            <v>41.932904359309603</v>
          </cell>
          <cell r="AN602">
            <v>98.497477055103147</v>
          </cell>
          <cell r="AO602">
            <v>67.128869727048738</v>
          </cell>
          <cell r="AP602">
            <v>19.5826235394502</v>
          </cell>
          <cell r="AQ602">
            <v>252.87329202804733</v>
          </cell>
          <cell r="AR602">
            <v>130.8350259830716</v>
          </cell>
          <cell r="AS602">
            <v>298.68902072749034</v>
          </cell>
          <cell r="AT602">
            <v>36.92321644034034</v>
          </cell>
          <cell r="AU602" t="e">
            <v>#N/A</v>
          </cell>
          <cell r="AV602">
            <v>127.16352748374908</v>
          </cell>
          <cell r="AW602">
            <v>1416.3408979139301</v>
          </cell>
          <cell r="AX602">
            <v>223.75272694844523</v>
          </cell>
          <cell r="AY602">
            <v>179.367711320159</v>
          </cell>
          <cell r="AZ602">
            <v>475.45675520091692</v>
          </cell>
          <cell r="BA602">
            <v>64.053662804675511</v>
          </cell>
          <cell r="BB602">
            <v>203.22075007202554</v>
          </cell>
          <cell r="BC602">
            <v>4536.4711124570531</v>
          </cell>
          <cell r="BD602">
            <v>3152.8033083287828</v>
          </cell>
          <cell r="BE602" t="e">
            <v>#VALUE!</v>
          </cell>
          <cell r="BF602">
            <v>146.02356288596394</v>
          </cell>
          <cell r="BG602">
            <v>102.15452780516672</v>
          </cell>
          <cell r="BH602">
            <v>982.90375998107208</v>
          </cell>
          <cell r="BI602">
            <v>139.1524354475832</v>
          </cell>
          <cell r="BJ602">
            <v>111.29237194467386</v>
          </cell>
          <cell r="BK602">
            <v>5.2064934080488046</v>
          </cell>
          <cell r="BL602">
            <v>2.3884438889791646</v>
          </cell>
          <cell r="BM602">
            <v>243.98369160019766</v>
          </cell>
          <cell r="BN602">
            <v>65.659813805681495</v>
          </cell>
          <cell r="BO602">
            <v>25.318950377847095</v>
          </cell>
          <cell r="BP602">
            <v>70.161610716354559</v>
          </cell>
          <cell r="BQ602">
            <v>117.08882304151456</v>
          </cell>
          <cell r="BR602">
            <v>564.64545086643261</v>
          </cell>
          <cell r="BS602">
            <v>360.61123110940548</v>
          </cell>
          <cell r="BT602">
            <v>73.69147579930403</v>
          </cell>
          <cell r="BU602">
            <v>1003.4873743412858</v>
          </cell>
          <cell r="BV602">
            <v>60.234091846049431</v>
          </cell>
          <cell r="BW602">
            <v>19.344213862524285</v>
          </cell>
          <cell r="BX602">
            <v>124.28535150331921</v>
          </cell>
          <cell r="BY602">
            <v>312.65802984506769</v>
          </cell>
          <cell r="BZ602">
            <v>1048.5570245871568</v>
          </cell>
          <cell r="CA602">
            <v>500.02289425826268</v>
          </cell>
          <cell r="CB602">
            <v>897.45182730175452</v>
          </cell>
          <cell r="CC602">
            <v>10.73411784746706</v>
          </cell>
          <cell r="CD602">
            <v>2231.9406499970028</v>
          </cell>
          <cell r="CE602">
            <v>512.04320733798647</v>
          </cell>
          <cell r="CF602">
            <v>406.4510494387298</v>
          </cell>
          <cell r="CG602">
            <v>296.74868831485026</v>
          </cell>
        </row>
      </sheetData>
      <sheetData sheetId="48">
        <row r="36">
          <cell r="E36">
            <v>491055.25692228443</v>
          </cell>
        </row>
        <row r="38">
          <cell r="E38">
            <v>147379.12480832086</v>
          </cell>
        </row>
      </sheetData>
      <sheetData sheetId="49"/>
      <sheetData sheetId="50"/>
      <sheetData sheetId="51"/>
      <sheetData sheetId="52" refreshError="1"/>
    </sheetDataSet>
  </externalBook>
</externalLink>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950CF0C4-6788-46A8-BD57-68B1790C5805}" name="Country_costing_model" displayName="Country_costing_model" ref="A1:A84" totalsRowShown="0" headerRowDxfId="3" dataDxfId="2" tableBorderDxfId="1">
  <autoFilter ref="A1:A84" xr:uid="{02E19736-67AC-471B-A016-75EF4D40E0A4}"/>
  <tableColumns count="1">
    <tableColumn id="1" xr3:uid="{14F4B51C-C590-4CCB-A54C-17222975DCE5}" name="Countries_in_the_costing_model" dataDxfId="0"/>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3.bin"/><Relationship Id="rId4" Type="http://schemas.openxmlformats.org/officeDocument/2006/relationships/comments" Target="../comments1.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5.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6.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4.bin"/></Relationships>
</file>

<file path=xl/worksheets/_rels/sheet8.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16.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DB82D8-669E-4522-BE21-A74494A0BD3C}">
  <sheetPr codeName="Sheet2"/>
  <dimension ref="A1:C16"/>
  <sheetViews>
    <sheetView workbookViewId="0">
      <selection activeCell="B4" sqref="B4"/>
    </sheetView>
  </sheetViews>
  <sheetFormatPr baseColWidth="10" defaultColWidth="0" defaultRowHeight="15" x14ac:dyDescent="0.2"/>
  <cols>
    <col min="1" max="1" width="1.83203125" style="59" customWidth="1"/>
    <col min="2" max="2" width="139.33203125" style="59" customWidth="1"/>
    <col min="3" max="3" width="1.83203125" style="59" customWidth="1"/>
    <col min="4" max="16384" width="9.5" style="59" hidden="1"/>
  </cols>
  <sheetData>
    <row r="1" spans="1:3" s="57" customFormat="1" ht="12" customHeight="1" x14ac:dyDescent="0.2">
      <c r="A1" s="56"/>
    </row>
    <row r="2" spans="1:3" s="57" customFormat="1" ht="29" x14ac:dyDescent="0.35">
      <c r="A2" s="56"/>
      <c r="B2" s="58" t="s">
        <v>827</v>
      </c>
    </row>
    <row r="4" spans="1:3" ht="21" x14ac:dyDescent="0.25">
      <c r="B4" s="60" t="s">
        <v>828</v>
      </c>
    </row>
    <row r="5" spans="1:3" ht="16" x14ac:dyDescent="0.2">
      <c r="B5" s="61"/>
    </row>
    <row r="6" spans="1:3" ht="16" x14ac:dyDescent="0.2">
      <c r="B6" s="61"/>
    </row>
    <row r="7" spans="1:3" ht="16" x14ac:dyDescent="0.2">
      <c r="B7" s="61"/>
    </row>
    <row r="8" spans="1:3" ht="16" x14ac:dyDescent="0.2">
      <c r="B8" s="62"/>
    </row>
    <row r="9" spans="1:3" ht="16" x14ac:dyDescent="0.2">
      <c r="B9" s="63"/>
    </row>
    <row r="10" spans="1:3" x14ac:dyDescent="0.2">
      <c r="B10" s="64"/>
    </row>
    <row r="11" spans="1:3" ht="16" x14ac:dyDescent="0.2">
      <c r="B11" s="62"/>
    </row>
    <row r="12" spans="1:3" ht="12" customHeight="1" x14ac:dyDescent="0.2">
      <c r="B12" s="63"/>
    </row>
    <row r="13" spans="1:3" x14ac:dyDescent="0.2">
      <c r="B13" s="64"/>
    </row>
    <row r="14" spans="1:3" ht="12" customHeight="1" x14ac:dyDescent="0.2">
      <c r="B14" s="61"/>
    </row>
    <row r="15" spans="1:3" ht="21" x14ac:dyDescent="0.25">
      <c r="B15" s="60" t="s">
        <v>829</v>
      </c>
    </row>
    <row r="16" spans="1:3" ht="17" x14ac:dyDescent="0.2">
      <c r="B16" s="65" t="s">
        <v>830</v>
      </c>
      <c r="C16" s="59" t="s">
        <v>831</v>
      </c>
    </row>
  </sheetData>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22474D-13AF-4B18-A7F4-6524A21C4E98}">
  <sheetPr codeName="Sheet3"/>
  <dimension ref="A1:H50"/>
  <sheetViews>
    <sheetView topLeftCell="A19" zoomScale="70" zoomScaleNormal="70" workbookViewId="0">
      <selection activeCell="B9" sqref="B9"/>
    </sheetView>
  </sheetViews>
  <sheetFormatPr baseColWidth="10" defaultColWidth="10.1640625" defaultRowHeight="16" x14ac:dyDescent="0.2"/>
  <cols>
    <col min="1" max="1" width="27" style="56" bestFit="1" customWidth="1"/>
    <col min="2" max="2" width="72.5" style="56" bestFit="1" customWidth="1"/>
    <col min="3" max="3" width="23.83203125" style="56" customWidth="1"/>
    <col min="4" max="4" width="25.1640625" style="56" bestFit="1" customWidth="1"/>
    <col min="5" max="5" width="24.6640625" style="56" bestFit="1" customWidth="1"/>
    <col min="6" max="7" width="25.6640625" style="56" bestFit="1" customWidth="1"/>
    <col min="8" max="8" width="27.33203125" style="56" bestFit="1" customWidth="1"/>
    <col min="9" max="9" width="10.1640625" style="56"/>
    <col min="10" max="10" width="17" style="56" customWidth="1"/>
    <col min="11" max="16384" width="10.1640625" style="56"/>
  </cols>
  <sheetData>
    <row r="1" spans="1:8" x14ac:dyDescent="0.2">
      <c r="A1" s="235" t="s">
        <v>933</v>
      </c>
      <c r="B1" s="236"/>
      <c r="C1" s="236"/>
      <c r="D1" s="236"/>
      <c r="E1" s="236"/>
      <c r="F1" s="236"/>
      <c r="G1" s="236"/>
      <c r="H1" s="237"/>
    </row>
    <row r="2" spans="1:8" x14ac:dyDescent="0.2">
      <c r="A2" s="125"/>
      <c r="B2" s="126"/>
      <c r="C2" s="126"/>
      <c r="D2" s="126"/>
      <c r="E2" s="126"/>
      <c r="F2" s="126"/>
      <c r="G2" s="126"/>
      <c r="H2" s="127"/>
    </row>
    <row r="3" spans="1:8" x14ac:dyDescent="0.2">
      <c r="A3" s="128" t="s">
        <v>934</v>
      </c>
      <c r="B3" s="129" t="s">
        <v>935</v>
      </c>
      <c r="C3" s="129" t="s">
        <v>936</v>
      </c>
      <c r="D3" s="129" t="s">
        <v>861</v>
      </c>
      <c r="E3" s="129" t="s">
        <v>863</v>
      </c>
      <c r="F3" s="129" t="s">
        <v>865</v>
      </c>
      <c r="G3" s="129" t="s">
        <v>867</v>
      </c>
      <c r="H3" s="130" t="s">
        <v>937</v>
      </c>
    </row>
    <row r="4" spans="1:8" x14ac:dyDescent="0.2">
      <c r="A4" s="89" t="s">
        <v>938</v>
      </c>
      <c r="B4" s="56" t="s">
        <v>939</v>
      </c>
      <c r="C4" s="56" t="s">
        <v>940</v>
      </c>
      <c r="D4" s="131">
        <v>52</v>
      </c>
      <c r="E4" s="56">
        <v>52</v>
      </c>
      <c r="F4" s="56">
        <v>52</v>
      </c>
      <c r="G4" s="56">
        <v>52</v>
      </c>
      <c r="H4" s="132" t="s">
        <v>941</v>
      </c>
    </row>
    <row r="5" spans="1:8" x14ac:dyDescent="0.2">
      <c r="A5" s="89" t="s">
        <v>938</v>
      </c>
      <c r="B5" s="56" t="s">
        <v>942</v>
      </c>
      <c r="C5" s="56" t="s">
        <v>940</v>
      </c>
      <c r="D5" s="131">
        <f>'[1]Overview page COVID impact'!$D$9</f>
        <v>20</v>
      </c>
      <c r="E5" s="56">
        <f>'[1]Overview page COVID impact'!$D$9</f>
        <v>20</v>
      </c>
      <c r="F5" s="56">
        <f>'[1]Overview page COVID impact'!$D$9</f>
        <v>20</v>
      </c>
      <c r="G5" s="56">
        <f>'[1]Overview page COVID impact'!$D$9</f>
        <v>20</v>
      </c>
      <c r="H5" s="132" t="s">
        <v>943</v>
      </c>
    </row>
    <row r="6" spans="1:8" x14ac:dyDescent="0.2">
      <c r="A6" s="89" t="s">
        <v>938</v>
      </c>
      <c r="B6" s="56" t="s">
        <v>944</v>
      </c>
      <c r="C6" s="56" t="s">
        <v>945</v>
      </c>
      <c r="D6" s="131">
        <v>1</v>
      </c>
      <c r="E6" s="56">
        <v>1</v>
      </c>
      <c r="F6" s="56">
        <v>1</v>
      </c>
      <c r="G6" s="56">
        <v>1</v>
      </c>
      <c r="H6" s="132" t="s">
        <v>943</v>
      </c>
    </row>
    <row r="7" spans="1:8" x14ac:dyDescent="0.2">
      <c r="A7" s="133" t="s">
        <v>938</v>
      </c>
      <c r="B7" s="134" t="s">
        <v>946</v>
      </c>
      <c r="C7" s="134" t="s">
        <v>945</v>
      </c>
      <c r="D7" s="135">
        <f>IF('[1]Overview page COVID impact'!$D$11="NO",0,1)</f>
        <v>0</v>
      </c>
      <c r="E7" s="136">
        <f>IF('[1]Overview page COVID impact'!$D$11="NO",0,1)</f>
        <v>0</v>
      </c>
      <c r="F7" s="136">
        <f>IF('[1]Overview page COVID impact'!$D$11="NO",0,1)</f>
        <v>0</v>
      </c>
      <c r="G7" s="136">
        <f>IF('[1]Overview page COVID impact'!$D$11="NO",0,1)</f>
        <v>0</v>
      </c>
      <c r="H7" s="137" t="s">
        <v>947</v>
      </c>
    </row>
    <row r="8" spans="1:8" x14ac:dyDescent="0.2">
      <c r="A8" s="89" t="s">
        <v>938</v>
      </c>
      <c r="B8" s="56" t="s">
        <v>948</v>
      </c>
      <c r="C8" s="56" t="s">
        <v>949</v>
      </c>
      <c r="D8" s="138">
        <v>0.02</v>
      </c>
      <c r="E8" s="139">
        <v>0.02</v>
      </c>
      <c r="F8" s="139">
        <v>0.02</v>
      </c>
      <c r="G8" s="139">
        <v>0.02</v>
      </c>
      <c r="H8" s="132" t="s">
        <v>950</v>
      </c>
    </row>
    <row r="9" spans="1:8" x14ac:dyDescent="0.2">
      <c r="A9" s="89" t="s">
        <v>938</v>
      </c>
      <c r="B9" s="56" t="s">
        <v>951</v>
      </c>
      <c r="C9" s="56" t="s">
        <v>949</v>
      </c>
      <c r="D9" s="138">
        <v>1.2</v>
      </c>
      <c r="E9" s="139">
        <v>1.2</v>
      </c>
      <c r="F9" s="139">
        <v>1.2</v>
      </c>
      <c r="G9" s="139">
        <v>1.2</v>
      </c>
      <c r="H9" s="132" t="s">
        <v>950</v>
      </c>
    </row>
    <row r="10" spans="1:8" x14ac:dyDescent="0.2">
      <c r="A10" s="89" t="s">
        <v>938</v>
      </c>
      <c r="B10" s="56" t="s">
        <v>952</v>
      </c>
      <c r="C10" s="56" t="s">
        <v>953</v>
      </c>
      <c r="D10" s="138">
        <v>0.02</v>
      </c>
      <c r="E10" s="139">
        <v>0.02</v>
      </c>
      <c r="F10" s="139">
        <v>0.02</v>
      </c>
      <c r="G10" s="139">
        <v>0.02</v>
      </c>
      <c r="H10" s="132" t="s">
        <v>950</v>
      </c>
    </row>
    <row r="11" spans="1:8" x14ac:dyDescent="0.2">
      <c r="A11" s="89"/>
      <c r="D11" s="131"/>
      <c r="H11" s="132"/>
    </row>
    <row r="12" spans="1:8" x14ac:dyDescent="0.2">
      <c r="A12" s="89" t="s">
        <v>919</v>
      </c>
      <c r="B12" s="56" t="s">
        <v>954</v>
      </c>
      <c r="C12" s="56" t="s">
        <v>945</v>
      </c>
      <c r="D12" s="138">
        <f>IF(D5=10,25%,IF(D5=20,50%,75%))</f>
        <v>0.5</v>
      </c>
      <c r="E12" s="139">
        <f t="shared" ref="E12:G12" si="0">IF(E5=10,25%,IF(E5=20,50%,75%))</f>
        <v>0.5</v>
      </c>
      <c r="F12" s="139">
        <f t="shared" si="0"/>
        <v>0.5</v>
      </c>
      <c r="G12" s="139">
        <f t="shared" si="0"/>
        <v>0.5</v>
      </c>
      <c r="H12" s="132" t="s">
        <v>950</v>
      </c>
    </row>
    <row r="13" spans="1:8" x14ac:dyDescent="0.2">
      <c r="A13" s="89" t="s">
        <v>919</v>
      </c>
      <c r="B13" s="56" t="s">
        <v>955</v>
      </c>
      <c r="C13" s="56" t="s">
        <v>945</v>
      </c>
      <c r="D13" s="138">
        <v>0.2</v>
      </c>
      <c r="E13" s="139">
        <v>0.2</v>
      </c>
      <c r="F13" s="139">
        <v>0.2</v>
      </c>
      <c r="G13" s="139">
        <v>0.2</v>
      </c>
      <c r="H13" s="132" t="s">
        <v>950</v>
      </c>
    </row>
    <row r="14" spans="1:8" x14ac:dyDescent="0.2">
      <c r="A14" s="133" t="s">
        <v>919</v>
      </c>
      <c r="B14" s="134" t="s">
        <v>956</v>
      </c>
      <c r="C14" s="137" t="s">
        <v>945</v>
      </c>
      <c r="D14" s="135">
        <f>IF('[1]Overview page COVID impact'!$D$12="NO",0,1)</f>
        <v>0</v>
      </c>
      <c r="E14" s="136">
        <f>IF('[1]Overview page COVID impact'!$D$12="NO",0,1)</f>
        <v>0</v>
      </c>
      <c r="F14" s="136">
        <f>IF('[1]Overview page COVID impact'!$D$12="NO",0,1)</f>
        <v>0</v>
      </c>
      <c r="G14" s="136">
        <f>IF('[1]Overview page COVID impact'!$D$12="NO",0,1)</f>
        <v>0</v>
      </c>
      <c r="H14" s="137" t="s">
        <v>947</v>
      </c>
    </row>
    <row r="15" spans="1:8" x14ac:dyDescent="0.2">
      <c r="A15" s="89" t="s">
        <v>919</v>
      </c>
      <c r="B15" s="56" t="s">
        <v>957</v>
      </c>
      <c r="C15" s="56" t="s">
        <v>949</v>
      </c>
      <c r="D15" s="138">
        <v>1</v>
      </c>
      <c r="E15" s="139">
        <v>1</v>
      </c>
      <c r="F15" s="139">
        <v>1</v>
      </c>
      <c r="G15" s="139">
        <v>1</v>
      </c>
      <c r="H15" s="132" t="s">
        <v>950</v>
      </c>
    </row>
    <row r="16" spans="1:8" x14ac:dyDescent="0.2">
      <c r="A16" s="89" t="s">
        <v>919</v>
      </c>
      <c r="B16" s="56" t="s">
        <v>958</v>
      </c>
      <c r="C16" s="56" t="s">
        <v>949</v>
      </c>
      <c r="D16" s="138">
        <v>5</v>
      </c>
      <c r="E16" s="139">
        <v>5</v>
      </c>
      <c r="F16" s="139">
        <v>5</v>
      </c>
      <c r="G16" s="139">
        <v>5</v>
      </c>
      <c r="H16" s="132" t="s">
        <v>950</v>
      </c>
    </row>
    <row r="17" spans="1:8" x14ac:dyDescent="0.2">
      <c r="A17" s="89" t="s">
        <v>919</v>
      </c>
      <c r="B17" s="56" t="s">
        <v>959</v>
      </c>
      <c r="C17" s="56" t="s">
        <v>953</v>
      </c>
      <c r="D17" s="131">
        <v>0.02</v>
      </c>
      <c r="E17" s="56">
        <v>0.02</v>
      </c>
      <c r="F17" s="56">
        <v>0.02</v>
      </c>
      <c r="G17" s="56">
        <v>0.02</v>
      </c>
      <c r="H17" s="132" t="s">
        <v>950</v>
      </c>
    </row>
    <row r="18" spans="1:8" x14ac:dyDescent="0.2">
      <c r="A18" s="140" t="s">
        <v>919</v>
      </c>
      <c r="B18" s="141" t="s">
        <v>960</v>
      </c>
      <c r="C18" s="141"/>
      <c r="D18" s="142">
        <f>D12*(1-D14)</f>
        <v>0.5</v>
      </c>
      <c r="E18" s="143">
        <f t="shared" ref="E18:G18" si="1">E12*(1-E14)</f>
        <v>0.5</v>
      </c>
      <c r="F18" s="143">
        <f t="shared" si="1"/>
        <v>0.5</v>
      </c>
      <c r="G18" s="143">
        <f t="shared" si="1"/>
        <v>0.5</v>
      </c>
      <c r="H18" s="144" t="s">
        <v>961</v>
      </c>
    </row>
    <row r="19" spans="1:8" x14ac:dyDescent="0.2">
      <c r="A19" s="89"/>
      <c r="D19" s="131"/>
      <c r="H19" s="132"/>
    </row>
    <row r="20" spans="1:8" x14ac:dyDescent="0.2">
      <c r="A20" s="89" t="s">
        <v>962</v>
      </c>
      <c r="B20" s="56" t="s">
        <v>963</v>
      </c>
      <c r="C20" s="56" t="s">
        <v>949</v>
      </c>
      <c r="D20" s="138">
        <v>2</v>
      </c>
      <c r="E20" s="139">
        <v>2</v>
      </c>
      <c r="F20" s="139">
        <v>2</v>
      </c>
      <c r="G20" s="139">
        <v>2</v>
      </c>
      <c r="H20" s="132" t="s">
        <v>950</v>
      </c>
    </row>
    <row r="21" spans="1:8" x14ac:dyDescent="0.2">
      <c r="A21" s="89" t="s">
        <v>962</v>
      </c>
      <c r="B21" s="56" t="s">
        <v>964</v>
      </c>
      <c r="C21" s="56" t="s">
        <v>965</v>
      </c>
      <c r="D21" s="145">
        <v>0.05</v>
      </c>
      <c r="E21" s="146">
        <v>0.05</v>
      </c>
      <c r="F21" s="146">
        <v>0.1</v>
      </c>
      <c r="G21" s="146">
        <v>0.1</v>
      </c>
      <c r="H21" s="132" t="s">
        <v>950</v>
      </c>
    </row>
    <row r="22" spans="1:8" x14ac:dyDescent="0.2">
      <c r="A22" s="89" t="s">
        <v>962</v>
      </c>
      <c r="B22" s="56" t="s">
        <v>966</v>
      </c>
      <c r="C22" s="56" t="s">
        <v>967</v>
      </c>
      <c r="D22" s="145">
        <v>4.0000000000000001E-3</v>
      </c>
      <c r="E22" s="146">
        <v>4.0000000000000001E-3</v>
      </c>
      <c r="F22" s="146">
        <v>4.4999999999999997E-3</v>
      </c>
      <c r="G22" s="146">
        <v>4.4999999999999997E-3</v>
      </c>
      <c r="H22" s="132" t="s">
        <v>950</v>
      </c>
    </row>
    <row r="23" spans="1:8" x14ac:dyDescent="0.2">
      <c r="D23" s="131"/>
      <c r="H23" s="132"/>
    </row>
    <row r="24" spans="1:8" x14ac:dyDescent="0.2">
      <c r="A24" s="89" t="s">
        <v>923</v>
      </c>
      <c r="B24" s="56" t="s">
        <v>968</v>
      </c>
      <c r="C24" s="56" t="s">
        <v>969</v>
      </c>
      <c r="D24" s="147">
        <v>400</v>
      </c>
      <c r="H24" s="132" t="s">
        <v>950</v>
      </c>
    </row>
    <row r="25" spans="1:8" x14ac:dyDescent="0.2">
      <c r="A25" s="89" t="s">
        <v>923</v>
      </c>
      <c r="B25" s="56" t="s">
        <v>970</v>
      </c>
      <c r="C25" s="56" t="s">
        <v>969</v>
      </c>
      <c r="D25" s="147">
        <v>50</v>
      </c>
      <c r="H25" s="132" t="s">
        <v>950</v>
      </c>
    </row>
    <row r="26" spans="1:8" x14ac:dyDescent="0.2">
      <c r="A26" s="133" t="s">
        <v>923</v>
      </c>
      <c r="B26" s="134" t="s">
        <v>971</v>
      </c>
      <c r="C26" s="134" t="s">
        <v>945</v>
      </c>
      <c r="D26" s="148" t="s">
        <v>972</v>
      </c>
      <c r="E26" s="134"/>
      <c r="F26" s="134"/>
      <c r="G26" s="134"/>
      <c r="H26" s="137" t="s">
        <v>973</v>
      </c>
    </row>
    <row r="27" spans="1:8" x14ac:dyDescent="0.2">
      <c r="A27" s="89" t="s">
        <v>923</v>
      </c>
      <c r="B27" s="56" t="s">
        <v>974</v>
      </c>
      <c r="C27" s="56" t="s">
        <v>969</v>
      </c>
      <c r="D27" s="147">
        <v>0</v>
      </c>
      <c r="H27" s="132" t="s">
        <v>950</v>
      </c>
    </row>
    <row r="28" spans="1:8" x14ac:dyDescent="0.2">
      <c r="A28" s="89" t="s">
        <v>923</v>
      </c>
      <c r="B28" s="56" t="s">
        <v>975</v>
      </c>
      <c r="C28" s="56" t="s">
        <v>969</v>
      </c>
      <c r="D28" s="147">
        <v>3</v>
      </c>
      <c r="H28" s="132" t="s">
        <v>950</v>
      </c>
    </row>
    <row r="29" spans="1:8" ht="17" thickBot="1" x14ac:dyDescent="0.25">
      <c r="A29" s="100" t="s">
        <v>923</v>
      </c>
      <c r="B29" s="122" t="s">
        <v>976</v>
      </c>
      <c r="C29" s="122" t="s">
        <v>945</v>
      </c>
      <c r="D29" s="149">
        <f>0.05</f>
        <v>0.05</v>
      </c>
      <c r="E29" s="122"/>
      <c r="F29" s="122"/>
      <c r="G29" s="122"/>
      <c r="H29" s="150" t="s">
        <v>950</v>
      </c>
    </row>
    <row r="30" spans="1:8" ht="17" thickBot="1" x14ac:dyDescent="0.25"/>
    <row r="31" spans="1:8" x14ac:dyDescent="0.2">
      <c r="A31" s="235" t="s">
        <v>977</v>
      </c>
      <c r="B31" s="236"/>
      <c r="C31" s="236"/>
      <c r="D31" s="236"/>
      <c r="E31" s="236"/>
      <c r="F31" s="236"/>
      <c r="G31" s="236"/>
      <c r="H31" s="237"/>
    </row>
    <row r="32" spans="1:8" x14ac:dyDescent="0.2">
      <c r="A32" s="151" t="s">
        <v>934</v>
      </c>
      <c r="B32" s="152" t="s">
        <v>978</v>
      </c>
      <c r="C32" s="152" t="s">
        <v>936</v>
      </c>
      <c r="D32" s="152" t="s">
        <v>861</v>
      </c>
      <c r="E32" s="152" t="s">
        <v>863</v>
      </c>
      <c r="F32" s="152" t="s">
        <v>865</v>
      </c>
      <c r="G32" s="152" t="s">
        <v>867</v>
      </c>
      <c r="H32" s="153" t="s">
        <v>979</v>
      </c>
    </row>
    <row r="33" spans="1:8" x14ac:dyDescent="0.2">
      <c r="A33" s="154" t="s">
        <v>938</v>
      </c>
      <c r="B33" s="102" t="s">
        <v>980</v>
      </c>
      <c r="C33" s="102" t="s">
        <v>903</v>
      </c>
      <c r="D33" s="155">
        <f>'[1]Output re-enrollment effort(PP)'!I87</f>
        <v>0</v>
      </c>
      <c r="E33" s="99">
        <f>'[1]Output re-enrollment effort (P)'!I87</f>
        <v>0</v>
      </c>
      <c r="F33" s="156">
        <f>'[1]Output re-enrollment effort (L)'!I87</f>
        <v>0</v>
      </c>
      <c r="G33" s="156">
        <f>'[1]Output re-enrollment effort (U)'!I87</f>
        <v>0</v>
      </c>
      <c r="H33" s="157">
        <f>SUM(D33:G33)</f>
        <v>0</v>
      </c>
    </row>
    <row r="34" spans="1:8" x14ac:dyDescent="0.2">
      <c r="A34" s="131"/>
      <c r="B34" s="102" t="s">
        <v>981</v>
      </c>
      <c r="C34" s="102" t="s">
        <v>903</v>
      </c>
      <c r="D34" s="155">
        <f>'[1]Output re-enrollment effort(PP)'!P87</f>
        <v>0</v>
      </c>
      <c r="E34" s="99">
        <f>'[1]Output re-enrollment effort (P)'!P87</f>
        <v>0</v>
      </c>
      <c r="F34" s="156">
        <f>'[1]Output re-enrollment effort (L)'!P87</f>
        <v>0</v>
      </c>
      <c r="G34" s="156">
        <f>'[1]Output re-enrollment effort (U)'!P87</f>
        <v>0</v>
      </c>
      <c r="H34" s="157">
        <f t="shared" ref="H34:H45" si="2">SUM(D34:G34)</f>
        <v>0</v>
      </c>
    </row>
    <row r="35" spans="1:8" x14ac:dyDescent="0.2">
      <c r="A35" s="131"/>
      <c r="B35" s="102" t="s">
        <v>982</v>
      </c>
      <c r="C35" s="102" t="s">
        <v>903</v>
      </c>
      <c r="D35" s="155">
        <f>'[1]Output re-enrollment effort(PP)'!T87</f>
        <v>2887567651.980792</v>
      </c>
      <c r="E35" s="99">
        <f>'[1]Output re-enrollment effort (P)'!T87</f>
        <v>7526789130.7431135</v>
      </c>
      <c r="F35" s="156">
        <f>'[1]Output re-enrollment effort (L)'!T87</f>
        <v>6355767480.1948118</v>
      </c>
      <c r="G35" s="156">
        <f>'[1]Output re-enrollment effort (U)'!T87</f>
        <v>22254904417.544441</v>
      </c>
      <c r="H35" s="157">
        <f t="shared" si="2"/>
        <v>39025028680.463158</v>
      </c>
    </row>
    <row r="36" spans="1:8" x14ac:dyDescent="0.2">
      <c r="A36" s="131"/>
      <c r="B36" s="158" t="s">
        <v>979</v>
      </c>
      <c r="C36" s="158" t="s">
        <v>903</v>
      </c>
      <c r="D36" s="159">
        <f>'[1]Output re-enrollment effort(PP)'!U87</f>
        <v>2887567651.980792</v>
      </c>
      <c r="E36" s="160">
        <f>'[1]Output re-enrollment effort (P)'!U87</f>
        <v>7526789130.7431135</v>
      </c>
      <c r="F36" s="161">
        <f>'[1]Output re-enrollment effort (L)'!U87</f>
        <v>6355767480.1948118</v>
      </c>
      <c r="G36" s="161">
        <f>'[1]Output re-enrollment effort (U)'!U87</f>
        <v>22254904417.544441</v>
      </c>
      <c r="H36" s="162">
        <f t="shared" si="2"/>
        <v>39025028680.463158</v>
      </c>
    </row>
    <row r="37" spans="1:8" x14ac:dyDescent="0.2">
      <c r="A37" s="154" t="s">
        <v>919</v>
      </c>
      <c r="B37" s="102" t="s">
        <v>983</v>
      </c>
      <c r="C37" s="102" t="s">
        <v>903</v>
      </c>
      <c r="D37" s="163">
        <f>'[1]Output learning loss (PP)'!M87</f>
        <v>0</v>
      </c>
      <c r="E37" s="99">
        <f>'[1]Output learning loss (P)'!M87</f>
        <v>0</v>
      </c>
      <c r="F37" s="99">
        <f>'[1]Output learning loss (L)'!M87</f>
        <v>0</v>
      </c>
      <c r="G37" s="99">
        <f>'[1]Output learning loss (U)'!M87</f>
        <v>0</v>
      </c>
      <c r="H37" s="164">
        <f t="shared" si="2"/>
        <v>0</v>
      </c>
    </row>
    <row r="38" spans="1:8" x14ac:dyDescent="0.2">
      <c r="A38" s="131"/>
      <c r="B38" s="102" t="s">
        <v>984</v>
      </c>
      <c r="C38" s="102" t="s">
        <v>903</v>
      </c>
      <c r="D38" s="163">
        <f>'[1]Output learning loss (PP)'!R87</f>
        <v>10798823199.755035</v>
      </c>
      <c r="E38" s="99">
        <f>'[1]Output learning loss (P)'!R87</f>
        <v>63577168946.659233</v>
      </c>
      <c r="F38" s="56">
        <f>'[1]Output learning loss (L)'!R87</f>
        <v>38650890245.040001</v>
      </c>
      <c r="G38" s="99">
        <f>'[1]Output learning loss (U)'!R87</f>
        <v>32114906249.082211</v>
      </c>
      <c r="H38" s="164">
        <f t="shared" si="2"/>
        <v>145141788640.5365</v>
      </c>
    </row>
    <row r="39" spans="1:8" x14ac:dyDescent="0.2">
      <c r="A39" s="131"/>
      <c r="B39" s="158" t="s">
        <v>979</v>
      </c>
      <c r="C39" s="158" t="s">
        <v>903</v>
      </c>
      <c r="D39" s="165">
        <f>'[1]Output learning loss (PP)'!S87</f>
        <v>10798823199.755035</v>
      </c>
      <c r="E39" s="160">
        <f>'[1]Output learning loss (P)'!S87</f>
        <v>63577168946.659233</v>
      </c>
      <c r="F39" s="161">
        <f>'[1]Output learning loss (L)'!S87</f>
        <v>38650890245.040001</v>
      </c>
      <c r="G39" s="160">
        <f>'[1]Output learning loss (U)'!S87</f>
        <v>32114906249.082211</v>
      </c>
      <c r="H39" s="162">
        <f t="shared" si="2"/>
        <v>145141788640.5365</v>
      </c>
    </row>
    <row r="40" spans="1:8" x14ac:dyDescent="0.2">
      <c r="A40" s="154" t="s">
        <v>921</v>
      </c>
      <c r="B40" s="102" t="s">
        <v>985</v>
      </c>
      <c r="C40" s="102" t="s">
        <v>903</v>
      </c>
      <c r="D40" s="163">
        <f>'[1]Ouput output (PP)'!F87+'[1]Ouput output (PP)'!M87</f>
        <v>7030667968.9295921</v>
      </c>
      <c r="E40" s="99">
        <f>'[1]Ouput dropout (P)'!F87+'[1]Ouput dropout (P)'!M87</f>
        <v>25583034647.345901</v>
      </c>
      <c r="F40" s="99">
        <f>'[1]Ouput dropout (L)'!F87+'[1]Ouput dropout (L)'!M87</f>
        <v>19225284287.912228</v>
      </c>
      <c r="G40" s="99">
        <f>'[1]Ouput dropout (U)'!F87+'[1]Ouput dropout (U)'!M87</f>
        <v>35061833518.742088</v>
      </c>
      <c r="H40" s="164">
        <f t="shared" si="2"/>
        <v>86900820422.92981</v>
      </c>
    </row>
    <row r="41" spans="1:8" x14ac:dyDescent="0.2">
      <c r="A41" s="131"/>
      <c r="B41" s="102" t="s">
        <v>986</v>
      </c>
      <c r="C41" s="102" t="s">
        <v>903</v>
      </c>
      <c r="D41" s="163">
        <f>'[1]Ouput output (PP)'!Q87</f>
        <v>1065867864.5540495</v>
      </c>
      <c r="E41" s="99">
        <f>'[1]Ouput dropout (P)'!Q87</f>
        <v>6277444562.849659</v>
      </c>
      <c r="F41" s="99">
        <f>'[1]Ouput dropout (L)'!Q87</f>
        <v>7634719711.2249899</v>
      </c>
      <c r="G41" s="99">
        <f>'[1]Ouput dropout (U)'!Q87</f>
        <v>14715958975.972691</v>
      </c>
      <c r="H41" s="164">
        <f t="shared" si="2"/>
        <v>29693991114.601387</v>
      </c>
    </row>
    <row r="42" spans="1:8" x14ac:dyDescent="0.2">
      <c r="A42" s="131"/>
      <c r="B42" s="158" t="s">
        <v>979</v>
      </c>
      <c r="C42" s="158" t="s">
        <v>903</v>
      </c>
      <c r="D42" s="165">
        <f>'[1]Ouput output (PP)'!R87</f>
        <v>8096535833.4836416</v>
      </c>
      <c r="E42" s="160">
        <f>'[1]Ouput dropout (P)'!R87</f>
        <v>31860479210.19556</v>
      </c>
      <c r="F42" s="160">
        <f>'[1]Ouput dropout (L)'!R87</f>
        <v>26860003999.137218</v>
      </c>
      <c r="G42" s="160">
        <f>'[1]Ouput dropout (U)'!R87</f>
        <v>49777792494.714775</v>
      </c>
      <c r="H42" s="162">
        <f t="shared" si="2"/>
        <v>116594811537.53119</v>
      </c>
    </row>
    <row r="43" spans="1:8" x14ac:dyDescent="0.2">
      <c r="A43" s="154" t="s">
        <v>923</v>
      </c>
      <c r="B43" s="56" t="s">
        <v>987</v>
      </c>
      <c r="C43" s="102" t="s">
        <v>903</v>
      </c>
      <c r="D43" s="166">
        <f>'[1]Summary - classroom add costs'!C47</f>
        <v>1373799132.2517824</v>
      </c>
      <c r="E43" s="167">
        <f>'[1]Summary - classroom add costs'!D47</f>
        <v>12744026222.022316</v>
      </c>
      <c r="F43" s="167">
        <f>'[1]Summary - classroom add costs'!E47</f>
        <v>6552200323.02038</v>
      </c>
      <c r="G43" s="167">
        <f>'[1]Summary - classroom add costs'!F47</f>
        <v>5756772807.3647032</v>
      </c>
      <c r="H43" s="164">
        <f t="shared" si="2"/>
        <v>26426798484.659184</v>
      </c>
    </row>
    <row r="44" spans="1:8" x14ac:dyDescent="0.2">
      <c r="A44" s="131"/>
      <c r="B44" s="56" t="s">
        <v>988</v>
      </c>
      <c r="C44" s="102" t="s">
        <v>903</v>
      </c>
      <c r="D44" s="166">
        <f>'[1]Summary - classroom add costs'!C51</f>
        <v>128471572.39727344</v>
      </c>
      <c r="E44" s="167">
        <f>'[1]Summary - classroom add costs'!D51</f>
        <v>767174829.10072923</v>
      </c>
      <c r="F44" s="167">
        <f>'[1]Summary - classroom add costs'!E51</f>
        <v>448116046.22866225</v>
      </c>
      <c r="G44" s="167">
        <f>'[1]Summary - classroom add costs'!F51</f>
        <v>351320400.32267672</v>
      </c>
      <c r="H44" s="164">
        <f t="shared" si="2"/>
        <v>1695082848.0493417</v>
      </c>
    </row>
    <row r="45" spans="1:8" x14ac:dyDescent="0.2">
      <c r="A45" s="131"/>
      <c r="B45" s="158" t="s">
        <v>979</v>
      </c>
      <c r="C45" s="158" t="s">
        <v>903</v>
      </c>
      <c r="D45" s="165">
        <f>'[1]Summary - classroom add costs'!C54</f>
        <v>1502270704.649056</v>
      </c>
      <c r="E45" s="168">
        <f>'[1]Summary - classroom add costs'!D54</f>
        <v>13511201051.123045</v>
      </c>
      <c r="F45" s="168">
        <f>'[1]Summary - classroom add costs'!E54</f>
        <v>7000316369.2490425</v>
      </c>
      <c r="G45" s="168">
        <f>'[1]Summary - classroom add costs'!F54</f>
        <v>6108093207.6873798</v>
      </c>
      <c r="H45" s="162">
        <f t="shared" si="2"/>
        <v>28121881332.708519</v>
      </c>
    </row>
    <row r="46" spans="1:8" x14ac:dyDescent="0.2">
      <c r="A46" s="131"/>
      <c r="B46" s="158"/>
      <c r="C46" s="158"/>
      <c r="D46" s="165"/>
      <c r="E46" s="168"/>
      <c r="F46" s="168"/>
      <c r="G46" s="168"/>
      <c r="H46" s="164"/>
    </row>
    <row r="47" spans="1:8" x14ac:dyDescent="0.2">
      <c r="A47" s="154" t="s">
        <v>979</v>
      </c>
      <c r="C47" s="158" t="s">
        <v>903</v>
      </c>
      <c r="D47" s="169">
        <f>D42+D39+D36+D45</f>
        <v>23285197389.868526</v>
      </c>
      <c r="E47" s="160">
        <f t="shared" ref="E47:G47" si="3">E42+E39+E36+E45</f>
        <v>116475638338.72096</v>
      </c>
      <c r="F47" s="160">
        <f t="shared" si="3"/>
        <v>78866978093.621063</v>
      </c>
      <c r="G47" s="160">
        <f t="shared" si="3"/>
        <v>110255696369.02881</v>
      </c>
      <c r="H47" s="162">
        <f>SUM(D47:G47)</f>
        <v>328883510191.23938</v>
      </c>
    </row>
    <row r="48" spans="1:8" x14ac:dyDescent="0.2">
      <c r="A48" s="170"/>
      <c r="B48" s="171"/>
      <c r="C48" s="171"/>
      <c r="D48" s="170"/>
      <c r="E48" s="172"/>
      <c r="H48" s="173"/>
    </row>
    <row r="49" spans="1:8" x14ac:dyDescent="0.2">
      <c r="A49" s="154" t="s">
        <v>989</v>
      </c>
      <c r="C49" s="158" t="s">
        <v>903</v>
      </c>
      <c r="D49" s="174">
        <f t="array" ref="D49">AVERAGE(SUM(IFERROR('[1]Output - data'!C156:CG156,0))*1000000,SUM(IFERROR('[1]Output - data'!C157:CG157,0))*1000000)</f>
        <v>21559676996.639103</v>
      </c>
      <c r="E49" s="175">
        <f t="array" ref="E49">AVERAGE(SUM(IFERROR('[1]Output - data'!C163:CG163,0))*1000000,SUM(IFERROR('[1]Output - data'!C164:CG164,0))*1000000)</f>
        <v>121827494719.13702</v>
      </c>
      <c r="F49" s="175">
        <f t="array" ref="F49">AVERAGE(SUM(IFERROR('[1]Output - data'!C170:CG170,0))*1000000,SUM(IFERROR('[1]Output - data'!C171:CG171,0))*1000000)</f>
        <v>72474536461.786301</v>
      </c>
      <c r="G49" s="176">
        <f t="array" ref="G49">(SUM(IFERROR('[1]Output - data'!C602:CG602,0))*1000000)</f>
        <v>94511760757.533966</v>
      </c>
      <c r="H49" s="177">
        <f>G49+F49+E49+D49</f>
        <v>310373468935.09637</v>
      </c>
    </row>
    <row r="50" spans="1:8" x14ac:dyDescent="0.2">
      <c r="A50" s="178" t="s">
        <v>990</v>
      </c>
      <c r="B50" s="171"/>
      <c r="C50" s="171" t="s">
        <v>991</v>
      </c>
      <c r="D50" s="179">
        <f>D47/D49</f>
        <v>1.0800346124618849</v>
      </c>
      <c r="E50" s="180">
        <f>E47/E49</f>
        <v>0.95607020900532913</v>
      </c>
      <c r="F50" s="180">
        <f>F47/F49</f>
        <v>1.0882025873350056</v>
      </c>
      <c r="G50" s="180">
        <f>G47/G49</f>
        <v>1.1665817617331802</v>
      </c>
      <c r="H50" s="181">
        <f>H47/H49</f>
        <v>1.0596379623543588</v>
      </c>
    </row>
  </sheetData>
  <mergeCells count="2">
    <mergeCell ref="A1:H1"/>
    <mergeCell ref="A31:H31"/>
  </mergeCells>
  <dataValidations count="1">
    <dataValidation type="list" allowBlank="1" showInputMessage="1" showErrorMessage="1" sqref="D5:G5" xr:uid="{E9B7294B-2888-421F-81CA-F7F5D07E650B}">
      <formula1>"10,20,30"</formula1>
    </dataValidation>
  </dataValidations>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424336-4F61-46EC-9708-453D27EDE90F}">
  <sheetPr codeName="Sheet4"/>
  <dimension ref="A1:F38"/>
  <sheetViews>
    <sheetView zoomScale="70" zoomScaleNormal="70" workbookViewId="0">
      <selection activeCell="D6" sqref="D6"/>
    </sheetView>
  </sheetViews>
  <sheetFormatPr baseColWidth="10" defaultColWidth="10.1640625" defaultRowHeight="16" x14ac:dyDescent="0.2"/>
  <cols>
    <col min="1" max="1" width="61.33203125" style="56" customWidth="1"/>
    <col min="2" max="2" width="104.5" style="56" customWidth="1"/>
    <col min="3" max="3" width="29.5" style="56" bestFit="1" customWidth="1"/>
    <col min="4" max="4" width="33.6640625" style="56" bestFit="1" customWidth="1"/>
    <col min="5" max="5" width="26.83203125" style="56" bestFit="1" customWidth="1"/>
    <col min="6" max="6" width="13.6640625" style="56" bestFit="1" customWidth="1"/>
    <col min="7" max="16384" width="10.1640625" style="56"/>
  </cols>
  <sheetData>
    <row r="1" spans="1:6" x14ac:dyDescent="0.2">
      <c r="A1" s="242" t="s">
        <v>880</v>
      </c>
      <c r="B1" s="242"/>
      <c r="C1" s="242"/>
      <c r="D1" s="242"/>
    </row>
    <row r="2" spans="1:6" x14ac:dyDescent="0.2">
      <c r="A2" s="242"/>
      <c r="B2" s="242"/>
      <c r="C2" s="242"/>
      <c r="D2" s="242"/>
    </row>
    <row r="3" spans="1:6" ht="14.5" customHeight="1" thickBot="1" x14ac:dyDescent="0.25">
      <c r="A3" s="86"/>
      <c r="B3" s="86"/>
      <c r="C3" s="86"/>
      <c r="D3" s="86"/>
    </row>
    <row r="4" spans="1:6" x14ac:dyDescent="0.2">
      <c r="A4" s="235" t="s">
        <v>881</v>
      </c>
      <c r="B4" s="236"/>
      <c r="C4" s="236"/>
      <c r="D4" s="237"/>
    </row>
    <row r="5" spans="1:6" x14ac:dyDescent="0.2">
      <c r="A5" s="87" t="s">
        <v>882</v>
      </c>
      <c r="B5" s="243" t="s">
        <v>883</v>
      </c>
      <c r="C5" s="243"/>
      <c r="D5" s="88" t="s">
        <v>884</v>
      </c>
    </row>
    <row r="6" spans="1:6" ht="46.5" customHeight="1" x14ac:dyDescent="0.2">
      <c r="A6" s="89" t="s">
        <v>885</v>
      </c>
      <c r="B6" s="244" t="s">
        <v>886</v>
      </c>
      <c r="C6" s="244"/>
      <c r="D6" s="90" t="s">
        <v>887</v>
      </c>
    </row>
    <row r="7" spans="1:6" x14ac:dyDescent="0.2">
      <c r="A7" s="89"/>
      <c r="B7" s="61"/>
      <c r="C7" s="91"/>
      <c r="D7" s="92"/>
    </row>
    <row r="8" spans="1:6" x14ac:dyDescent="0.2">
      <c r="A8" s="93" t="s">
        <v>888</v>
      </c>
      <c r="B8" s="61"/>
      <c r="C8" s="91"/>
      <c r="D8" s="94" t="s">
        <v>889</v>
      </c>
    </row>
    <row r="9" spans="1:6" ht="46.5" customHeight="1" x14ac:dyDescent="0.2">
      <c r="A9" s="89" t="s">
        <v>890</v>
      </c>
      <c r="B9" s="244" t="s">
        <v>891</v>
      </c>
      <c r="C9" s="244"/>
      <c r="D9" s="90">
        <v>20</v>
      </c>
    </row>
    <row r="10" spans="1:6" x14ac:dyDescent="0.2">
      <c r="A10" s="95" t="s">
        <v>892</v>
      </c>
      <c r="B10" s="96"/>
      <c r="C10" s="97"/>
      <c r="D10" s="98" t="s">
        <v>893</v>
      </c>
    </row>
    <row r="11" spans="1:6" ht="31" customHeight="1" x14ac:dyDescent="0.2">
      <c r="A11" s="89" t="s">
        <v>894</v>
      </c>
      <c r="B11" s="245" t="s">
        <v>895</v>
      </c>
      <c r="C11" s="245"/>
      <c r="D11" s="90" t="s">
        <v>896</v>
      </c>
      <c r="E11" s="99"/>
    </row>
    <row r="12" spans="1:6" ht="17" thickBot="1" x14ac:dyDescent="0.25">
      <c r="A12" s="100" t="s">
        <v>897</v>
      </c>
      <c r="B12" s="238" t="s">
        <v>898</v>
      </c>
      <c r="C12" s="238"/>
      <c r="D12" s="101" t="s">
        <v>896</v>
      </c>
      <c r="E12" s="99"/>
    </row>
    <row r="13" spans="1:6" ht="17" thickBot="1" x14ac:dyDescent="0.25">
      <c r="A13" s="102"/>
      <c r="B13" s="102"/>
      <c r="C13" s="102"/>
      <c r="D13" s="91"/>
      <c r="E13" s="99"/>
    </row>
    <row r="14" spans="1:6" x14ac:dyDescent="0.2">
      <c r="A14" s="235" t="s">
        <v>899</v>
      </c>
      <c r="B14" s="236"/>
      <c r="C14" s="236"/>
      <c r="D14" s="237"/>
      <c r="E14" s="103"/>
    </row>
    <row r="15" spans="1:6" x14ac:dyDescent="0.2">
      <c r="A15" s="93" t="s">
        <v>900</v>
      </c>
      <c r="B15" s="103"/>
      <c r="C15" s="104" t="s">
        <v>901</v>
      </c>
      <c r="D15" s="105" t="s">
        <v>902</v>
      </c>
      <c r="E15" s="103"/>
      <c r="F15" s="103"/>
    </row>
    <row r="16" spans="1:6" x14ac:dyDescent="0.2">
      <c r="A16" s="93"/>
      <c r="B16" s="103"/>
      <c r="C16" s="106" t="s">
        <v>903</v>
      </c>
      <c r="D16" s="107" t="s">
        <v>903</v>
      </c>
      <c r="E16" s="103"/>
      <c r="F16" s="103"/>
    </row>
    <row r="17" spans="1:5" x14ac:dyDescent="0.2">
      <c r="A17" s="108" t="s">
        <v>904</v>
      </c>
      <c r="B17" s="56" t="s">
        <v>905</v>
      </c>
      <c r="C17" s="109">
        <f>D17*10</f>
        <v>5038683063208.5488</v>
      </c>
      <c r="D17" s="110">
        <v>503868306320.85492</v>
      </c>
    </row>
    <row r="18" spans="1:5" x14ac:dyDescent="0.2">
      <c r="A18" s="108" t="s">
        <v>906</v>
      </c>
      <c r="B18" s="56" t="s">
        <v>907</v>
      </c>
      <c r="C18" s="109">
        <f>C17-C19</f>
        <v>3558889425872.4434</v>
      </c>
      <c r="D18" s="110">
        <f>D17-D19</f>
        <v>355888942587.24438</v>
      </c>
    </row>
    <row r="19" spans="1:5" x14ac:dyDescent="0.2">
      <c r="A19" s="108" t="s">
        <v>908</v>
      </c>
      <c r="B19" s="56" t="s">
        <v>909</v>
      </c>
      <c r="C19" s="109">
        <f>D19*10</f>
        <v>1479793637336.1055</v>
      </c>
      <c r="D19" s="110">
        <v>147979363733.61053</v>
      </c>
    </row>
    <row r="20" spans="1:5" x14ac:dyDescent="0.2">
      <c r="A20" s="93" t="s">
        <v>910</v>
      </c>
      <c r="C20" s="109"/>
      <c r="D20" s="111"/>
    </row>
    <row r="21" spans="1:5" x14ac:dyDescent="0.2">
      <c r="A21" s="89" t="s">
        <v>911</v>
      </c>
      <c r="B21" s="56" t="s">
        <v>905</v>
      </c>
      <c r="C21" s="109">
        <f>C34</f>
        <v>200753016205.5343</v>
      </c>
      <c r="D21" s="110">
        <f>D34</f>
        <v>20075301620.553429</v>
      </c>
      <c r="E21" s="112"/>
    </row>
    <row r="22" spans="1:5" x14ac:dyDescent="0.2">
      <c r="A22" s="89" t="s">
        <v>906</v>
      </c>
      <c r="B22" s="56" t="s">
        <v>907</v>
      </c>
      <c r="C22" s="113">
        <f>C26-C18</f>
        <v>-122128104732.80811</v>
      </c>
      <c r="D22" s="110">
        <f>D26-D18</f>
        <v>-12212810473.280823</v>
      </c>
    </row>
    <row r="23" spans="1:5" x14ac:dyDescent="0.2">
      <c r="A23" s="89" t="s">
        <v>912</v>
      </c>
      <c r="B23" s="56" t="s">
        <v>909</v>
      </c>
      <c r="C23" s="113">
        <f>C21-C22</f>
        <v>322881120938.34241</v>
      </c>
      <c r="D23" s="110">
        <f>D21-D22</f>
        <v>32288112093.834251</v>
      </c>
    </row>
    <row r="24" spans="1:5" x14ac:dyDescent="0.2">
      <c r="A24" s="114" t="s">
        <v>913</v>
      </c>
      <c r="B24" s="115"/>
      <c r="C24" s="115"/>
      <c r="D24" s="116"/>
    </row>
    <row r="25" spans="1:5" x14ac:dyDescent="0.2">
      <c r="A25" s="89" t="s">
        <v>904</v>
      </c>
      <c r="B25" s="56" t="s">
        <v>905</v>
      </c>
      <c r="C25" s="117">
        <f>D25*10</f>
        <v>5239436079414.083</v>
      </c>
      <c r="D25" s="118">
        <f>[1]Result_Data!E36*1000000+SUM(D30:D33)</f>
        <v>523943607941.40833</v>
      </c>
      <c r="E25" s="112"/>
    </row>
    <row r="26" spans="1:5" x14ac:dyDescent="0.2">
      <c r="A26" s="89" t="s">
        <v>906</v>
      </c>
      <c r="B26" s="56" t="s">
        <v>907</v>
      </c>
      <c r="C26" s="117">
        <f>C25-C27</f>
        <v>3436761321139.6353</v>
      </c>
      <c r="D26" s="119">
        <f>[1]Result_Data!E36*1000000-[1]Result_Data!E38*1000000</f>
        <v>343676132113.96356</v>
      </c>
      <c r="E26" s="112"/>
    </row>
    <row r="27" spans="1:5" x14ac:dyDescent="0.2">
      <c r="A27" s="89" t="s">
        <v>912</v>
      </c>
      <c r="B27" s="56" t="s">
        <v>909</v>
      </c>
      <c r="C27" s="117">
        <f>D27*10</f>
        <v>1802674758274.4478</v>
      </c>
      <c r="D27" s="119">
        <f>D25-D26</f>
        <v>180267475827.44476</v>
      </c>
      <c r="E27" s="112"/>
    </row>
    <row r="28" spans="1:5" x14ac:dyDescent="0.2">
      <c r="A28" s="239" t="s">
        <v>914</v>
      </c>
      <c r="B28" s="240"/>
      <c r="C28" s="240"/>
      <c r="D28" s="241"/>
    </row>
    <row r="29" spans="1:5" ht="34" x14ac:dyDescent="0.2">
      <c r="A29" s="89" t="s">
        <v>915</v>
      </c>
      <c r="B29" s="61" t="s">
        <v>916</v>
      </c>
      <c r="C29" s="112">
        <f>10*([1]Result_Data!E36*1000000)-C17</f>
        <v>-128130493985.70508</v>
      </c>
      <c r="D29" s="120">
        <f>C29/10</f>
        <v>-12813049398.570507</v>
      </c>
    </row>
    <row r="30" spans="1:5" ht="34" x14ac:dyDescent="0.2">
      <c r="A30" s="89" t="s">
        <v>917</v>
      </c>
      <c r="B30" s="61" t="s">
        <v>918</v>
      </c>
      <c r="C30" s="99">
        <f>'[1]Parameter tab'!H36</f>
        <v>39025028680.463158</v>
      </c>
      <c r="D30" s="120">
        <f>C30/10</f>
        <v>3902502868.0463157</v>
      </c>
    </row>
    <row r="31" spans="1:5" ht="34" x14ac:dyDescent="0.2">
      <c r="A31" s="89" t="s">
        <v>919</v>
      </c>
      <c r="B31" s="61" t="s">
        <v>920</v>
      </c>
      <c r="C31" s="99">
        <f>'[1]Parameter tab'!H39</f>
        <v>145141788640.5365</v>
      </c>
      <c r="D31" s="120">
        <f>C31/10</f>
        <v>14514178864.05365</v>
      </c>
    </row>
    <row r="32" spans="1:5" ht="34" x14ac:dyDescent="0.2">
      <c r="A32" s="89" t="s">
        <v>921</v>
      </c>
      <c r="B32" s="61" t="s">
        <v>922</v>
      </c>
      <c r="C32" s="99">
        <f>'[1]Parameter tab'!H42</f>
        <v>116594811537.53119</v>
      </c>
      <c r="D32" s="120">
        <f>C32/10</f>
        <v>11659481153.753119</v>
      </c>
    </row>
    <row r="33" spans="1:4" x14ac:dyDescent="0.2">
      <c r="A33" s="121" t="s">
        <v>923</v>
      </c>
      <c r="B33" s="59" t="s">
        <v>924</v>
      </c>
      <c r="C33" s="99">
        <f>'[1]Parameter tab'!H45</f>
        <v>28121881332.708519</v>
      </c>
      <c r="D33" s="120">
        <f>C33/10</f>
        <v>2812188133.2708521</v>
      </c>
    </row>
    <row r="34" spans="1:4" ht="17" x14ac:dyDescent="0.2">
      <c r="A34" s="89" t="s">
        <v>925</v>
      </c>
      <c r="B34" s="61" t="s">
        <v>926</v>
      </c>
      <c r="C34" s="112">
        <f>SUM(C29:C33)</f>
        <v>200753016205.5343</v>
      </c>
      <c r="D34" s="120">
        <f>SUM(D29:D33)</f>
        <v>20075301620.553429</v>
      </c>
    </row>
    <row r="35" spans="1:4" x14ac:dyDescent="0.2">
      <c r="A35" s="239" t="s">
        <v>927</v>
      </c>
      <c r="B35" s="240"/>
      <c r="C35" s="240"/>
      <c r="D35" s="241"/>
    </row>
    <row r="36" spans="1:4" ht="17" x14ac:dyDescent="0.2">
      <c r="A36" s="89" t="s">
        <v>928</v>
      </c>
      <c r="B36" s="61" t="s">
        <v>929</v>
      </c>
      <c r="C36" s="117">
        <f>'[1]Summary - classroom add costs'!G41+'[1]Summary - classroom add costs'!G51+'[1]Parameter tab'!H36+'[1]Parameter tab'!H37+(1/10)*C29</f>
        <v>40533552203.092751</v>
      </c>
      <c r="D36" s="120">
        <f>C36*10</f>
        <v>405335522030.92749</v>
      </c>
    </row>
    <row r="37" spans="1:4" ht="17" x14ac:dyDescent="0.2">
      <c r="A37" s="89" t="s">
        <v>930</v>
      </c>
      <c r="B37" s="61" t="s">
        <v>931</v>
      </c>
      <c r="C37" s="117">
        <f>'[1]Summary - classroom add costs'!G56+'[1]Parameter tab'!H38+'[1]Parameter tab'!H42+(9/10)*C29</f>
        <v>160219464002.44153</v>
      </c>
      <c r="D37" s="120">
        <f t="shared" ref="D37:D38" si="0">C37*10</f>
        <v>1602194640024.4153</v>
      </c>
    </row>
    <row r="38" spans="1:4" ht="17" thickBot="1" x14ac:dyDescent="0.25">
      <c r="A38" s="100" t="s">
        <v>925</v>
      </c>
      <c r="B38" s="122" t="s">
        <v>932</v>
      </c>
      <c r="C38" s="123">
        <f>C37+C36</f>
        <v>200753016205.53427</v>
      </c>
      <c r="D38" s="124">
        <f t="shared" si="0"/>
        <v>2007530162055.3428</v>
      </c>
    </row>
  </sheetData>
  <mergeCells count="10">
    <mergeCell ref="B12:C12"/>
    <mergeCell ref="A14:D14"/>
    <mergeCell ref="A28:D28"/>
    <mergeCell ref="A35:D35"/>
    <mergeCell ref="A1:D2"/>
    <mergeCell ref="A4:D4"/>
    <mergeCell ref="B5:C5"/>
    <mergeCell ref="B6:C6"/>
    <mergeCell ref="B9:C9"/>
    <mergeCell ref="B11:C11"/>
  </mergeCells>
  <dataValidations count="2">
    <dataValidation type="list" allowBlank="1" showInputMessage="1" showErrorMessage="1" sqref="D11:D14 D17 D19" xr:uid="{D174603D-5457-43E5-AFCB-1117AE52E634}">
      <formula1>"YES, NO"</formula1>
    </dataValidation>
    <dataValidation type="list" allowBlank="1" showInputMessage="1" showErrorMessage="1" sqref="D9" xr:uid="{FB763ABB-57B4-4189-A6F0-94C6E200E8DD}">
      <formula1>"10,20,30"</formula1>
    </dataValidation>
  </dataValidations>
  <pageMargins left="0.7" right="0.7" top="0.75" bottom="0.75" header="0.3" footer="0.3"/>
  <pageSetup orientation="portrait" r:id="rId1"/>
  <drawing r:id="rId2"/>
  <legacyDrawing r:id="rId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A337C8-CB65-4240-BB50-EC6FC192D607}">
  <sheetPr codeName="Sheet5"/>
  <dimension ref="A1:XFC40"/>
  <sheetViews>
    <sheetView topLeftCell="A13" zoomScale="68" zoomScaleNormal="69" workbookViewId="0">
      <selection activeCell="D14" sqref="D14"/>
    </sheetView>
  </sheetViews>
  <sheetFormatPr baseColWidth="10" defaultColWidth="0" defaultRowHeight="15" x14ac:dyDescent="0.2"/>
  <cols>
    <col min="1" max="1" width="1.83203125" style="59" customWidth="1"/>
    <col min="2" max="2" width="11.5" style="59" customWidth="1"/>
    <col min="3" max="3" width="29.83203125" style="59" customWidth="1"/>
    <col min="4" max="4" width="149" style="59" customWidth="1"/>
    <col min="5" max="5" width="1.83203125" style="59" customWidth="1"/>
    <col min="6" max="6" width="36.5" style="59" hidden="1"/>
    <col min="7" max="7" width="1.83203125" style="59" hidden="1"/>
    <col min="8" max="12" width="36.5" style="59" hidden="1"/>
    <col min="13" max="16383" width="9.5" style="59" hidden="1"/>
    <col min="16384" max="16384" width="6.33203125" style="59" hidden="1"/>
  </cols>
  <sheetData>
    <row r="1" spans="1:4" s="56" customFormat="1" ht="29" x14ac:dyDescent="0.35">
      <c r="B1" s="66" t="s">
        <v>832</v>
      </c>
      <c r="C1" s="66"/>
    </row>
    <row r="2" spans="1:4" ht="18" customHeight="1" x14ac:dyDescent="0.3">
      <c r="B2" s="67"/>
    </row>
    <row r="3" spans="1:4" x14ac:dyDescent="0.2">
      <c r="B3" s="68" t="s">
        <v>833</v>
      </c>
      <c r="C3" s="68"/>
      <c r="D3" s="68"/>
    </row>
    <row r="4" spans="1:4" x14ac:dyDescent="0.2">
      <c r="B4" s="69" t="s">
        <v>834</v>
      </c>
      <c r="C4" s="69"/>
      <c r="D4" s="70"/>
    </row>
    <row r="5" spans="1:4" ht="39.5" customHeight="1" x14ac:dyDescent="0.2">
      <c r="B5" s="246" t="s">
        <v>835</v>
      </c>
      <c r="C5" s="246"/>
      <c r="D5" s="246"/>
    </row>
    <row r="6" spans="1:4" x14ac:dyDescent="0.2">
      <c r="B6" s="71"/>
      <c r="C6" s="72"/>
      <c r="D6" s="72"/>
    </row>
    <row r="7" spans="1:4" x14ac:dyDescent="0.2">
      <c r="B7" s="73"/>
      <c r="C7" s="73"/>
      <c r="D7" s="73"/>
    </row>
    <row r="8" spans="1:4" x14ac:dyDescent="0.2">
      <c r="B8" s="73"/>
      <c r="C8" s="73"/>
      <c r="D8" s="73"/>
    </row>
    <row r="9" spans="1:4" x14ac:dyDescent="0.2">
      <c r="B9" s="73"/>
      <c r="C9" s="73"/>
      <c r="D9" s="73"/>
    </row>
    <row r="10" spans="1:4" s="73" customFormat="1" x14ac:dyDescent="0.2">
      <c r="B10" s="74"/>
      <c r="C10" s="74"/>
      <c r="D10" s="74"/>
    </row>
    <row r="11" spans="1:4" x14ac:dyDescent="0.2">
      <c r="A11" s="73"/>
      <c r="B11" s="68" t="s">
        <v>836</v>
      </c>
      <c r="C11" s="68"/>
      <c r="D11" s="68"/>
    </row>
    <row r="12" spans="1:4" x14ac:dyDescent="0.2">
      <c r="B12" s="73"/>
      <c r="C12" s="75"/>
      <c r="D12" s="73"/>
    </row>
    <row r="13" spans="1:4" x14ac:dyDescent="0.2">
      <c r="B13" s="73"/>
      <c r="C13" s="76" t="s">
        <v>837</v>
      </c>
      <c r="D13" s="76" t="s">
        <v>838</v>
      </c>
    </row>
    <row r="14" spans="1:4" ht="16" x14ac:dyDescent="0.2">
      <c r="B14" s="73"/>
      <c r="C14" s="77" t="s">
        <v>839</v>
      </c>
      <c r="D14" s="77" t="s">
        <v>840</v>
      </c>
    </row>
    <row r="15" spans="1:4" ht="16" x14ac:dyDescent="0.2">
      <c r="B15" s="73"/>
      <c r="C15" s="77" t="s">
        <v>841</v>
      </c>
      <c r="D15" s="77" t="s">
        <v>842</v>
      </c>
    </row>
    <row r="16" spans="1:4" ht="16" x14ac:dyDescent="0.2">
      <c r="B16" s="73"/>
      <c r="C16" s="77" t="s">
        <v>843</v>
      </c>
      <c r="D16" s="77" t="s">
        <v>844</v>
      </c>
    </row>
    <row r="17" spans="2:4" x14ac:dyDescent="0.2">
      <c r="B17" s="73"/>
      <c r="C17" s="78" t="s">
        <v>845</v>
      </c>
      <c r="D17" s="78" t="s">
        <v>846</v>
      </c>
    </row>
    <row r="18" spans="2:4" x14ac:dyDescent="0.2">
      <c r="B18" s="73"/>
      <c r="C18" s="78" t="s">
        <v>847</v>
      </c>
      <c r="D18" s="78" t="s">
        <v>848</v>
      </c>
    </row>
    <row r="19" spans="2:4" x14ac:dyDescent="0.2">
      <c r="B19" s="73"/>
      <c r="C19" s="78" t="s">
        <v>849</v>
      </c>
      <c r="D19" s="78" t="s">
        <v>850</v>
      </c>
    </row>
    <row r="20" spans="2:4" x14ac:dyDescent="0.2">
      <c r="B20" s="73"/>
      <c r="C20" s="75"/>
      <c r="D20" s="73"/>
    </row>
    <row r="21" spans="2:4" x14ac:dyDescent="0.2">
      <c r="B21" s="68" t="s">
        <v>851</v>
      </c>
      <c r="C21" s="68"/>
      <c r="D21" s="68"/>
    </row>
    <row r="22" spans="2:4" x14ac:dyDescent="0.2">
      <c r="B22" s="73"/>
    </row>
    <row r="23" spans="2:4" x14ac:dyDescent="0.2">
      <c r="B23" s="73" t="s">
        <v>852</v>
      </c>
      <c r="C23" s="79" t="s">
        <v>853</v>
      </c>
      <c r="D23" s="79"/>
    </row>
    <row r="24" spans="2:4" x14ac:dyDescent="0.2">
      <c r="B24" s="73"/>
      <c r="C24" s="80" t="s">
        <v>854</v>
      </c>
      <c r="D24" s="80"/>
    </row>
    <row r="25" spans="2:4" x14ac:dyDescent="0.2">
      <c r="B25" s="73"/>
      <c r="C25" s="81" t="s">
        <v>855</v>
      </c>
      <c r="D25" s="81"/>
    </row>
    <row r="26" spans="2:4" x14ac:dyDescent="0.2">
      <c r="C26" s="82" t="s">
        <v>856</v>
      </c>
      <c r="D26" s="82"/>
    </row>
    <row r="27" spans="2:4" x14ac:dyDescent="0.2">
      <c r="B27" s="83"/>
      <c r="C27" s="84" t="s">
        <v>857</v>
      </c>
      <c r="D27" s="84"/>
    </row>
    <row r="28" spans="2:4" s="73" customFormat="1" x14ac:dyDescent="0.2">
      <c r="B28" s="74"/>
      <c r="C28" s="85" t="s">
        <v>858</v>
      </c>
      <c r="D28" s="85"/>
    </row>
    <row r="29" spans="2:4" s="73" customFormat="1" x14ac:dyDescent="0.2">
      <c r="B29" s="74"/>
    </row>
    <row r="30" spans="2:4" s="73" customFormat="1" x14ac:dyDescent="0.2">
      <c r="B30" s="247" t="s">
        <v>859</v>
      </c>
      <c r="C30" s="247"/>
      <c r="D30" s="247"/>
    </row>
    <row r="31" spans="2:4" x14ac:dyDescent="0.2">
      <c r="C31" s="59" t="s">
        <v>860</v>
      </c>
      <c r="D31" s="59" t="s">
        <v>861</v>
      </c>
    </row>
    <row r="32" spans="2:4" x14ac:dyDescent="0.2">
      <c r="C32" s="59" t="s">
        <v>862</v>
      </c>
      <c r="D32" s="59" t="s">
        <v>863</v>
      </c>
    </row>
    <row r="33" spans="3:4" x14ac:dyDescent="0.2">
      <c r="C33" s="59" t="s">
        <v>864</v>
      </c>
      <c r="D33" s="59" t="s">
        <v>865</v>
      </c>
    </row>
    <row r="34" spans="3:4" x14ac:dyDescent="0.2">
      <c r="C34" s="59" t="s">
        <v>866</v>
      </c>
      <c r="D34" s="59" t="s">
        <v>867</v>
      </c>
    </row>
    <row r="35" spans="3:4" x14ac:dyDescent="0.2">
      <c r="C35" s="59" t="s">
        <v>868</v>
      </c>
      <c r="D35" s="59" t="s">
        <v>869</v>
      </c>
    </row>
    <row r="36" spans="3:4" x14ac:dyDescent="0.2">
      <c r="C36" s="59" t="s">
        <v>870</v>
      </c>
      <c r="D36" s="59" t="s">
        <v>871</v>
      </c>
    </row>
    <row r="37" spans="3:4" x14ac:dyDescent="0.2">
      <c r="C37" s="59" t="s">
        <v>872</v>
      </c>
      <c r="D37" s="59" t="s">
        <v>873</v>
      </c>
    </row>
    <row r="38" spans="3:4" x14ac:dyDescent="0.2">
      <c r="C38" s="59" t="s">
        <v>874</v>
      </c>
      <c r="D38" s="59" t="s">
        <v>875</v>
      </c>
    </row>
    <row r="39" spans="3:4" x14ac:dyDescent="0.2">
      <c r="C39" s="59" t="s">
        <v>876</v>
      </c>
      <c r="D39" s="59" t="s">
        <v>877</v>
      </c>
    </row>
    <row r="40" spans="3:4" x14ac:dyDescent="0.2">
      <c r="C40" s="59" t="s">
        <v>878</v>
      </c>
      <c r="D40" s="59" t="s">
        <v>879</v>
      </c>
    </row>
  </sheetData>
  <mergeCells count="2">
    <mergeCell ref="B5:D5"/>
    <mergeCell ref="B30:D30"/>
  </mergeCells>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61A52C-A82F-4B9F-86DC-C351ACFE65D9}">
  <sheetPr codeName="Sheet6">
    <tabColor rgb="FFFF0000"/>
  </sheetPr>
  <dimension ref="B1:Y154"/>
  <sheetViews>
    <sheetView topLeftCell="B136" workbookViewId="0">
      <selection activeCell="C2" sqref="C2:D2"/>
    </sheetView>
  </sheetViews>
  <sheetFormatPr baseColWidth="10" defaultColWidth="8.83203125" defaultRowHeight="15" x14ac:dyDescent="0.2"/>
  <cols>
    <col min="2" max="2" width="23" customWidth="1"/>
    <col min="3" max="3" width="14.6640625" customWidth="1"/>
    <col min="4" max="4" width="12.5" customWidth="1"/>
    <col min="5" max="5" width="18.83203125" customWidth="1"/>
    <col min="6" max="6" width="13.1640625" customWidth="1"/>
    <col min="15" max="15" width="12.5" customWidth="1"/>
    <col min="16" max="16" width="12.33203125" customWidth="1"/>
    <col min="17" max="17" width="13" customWidth="1"/>
  </cols>
  <sheetData>
    <row r="1" spans="2:8" ht="42.75" customHeight="1" x14ac:dyDescent="0.2">
      <c r="B1" s="43"/>
      <c r="C1" s="248" t="s">
        <v>795</v>
      </c>
      <c r="D1" s="248"/>
      <c r="E1" s="248"/>
      <c r="F1" s="248"/>
    </row>
    <row r="2" spans="2:8" ht="36" customHeight="1" x14ac:dyDescent="0.2">
      <c r="B2" s="43"/>
      <c r="C2" s="249" t="s">
        <v>3</v>
      </c>
      <c r="D2" s="249"/>
      <c r="E2" t="s">
        <v>796</v>
      </c>
    </row>
    <row r="3" spans="2:8" ht="18.75" customHeight="1" x14ac:dyDescent="0.2">
      <c r="C3" s="250" t="s">
        <v>803</v>
      </c>
      <c r="D3" s="250"/>
      <c r="E3" s="250"/>
    </row>
    <row r="4" spans="2:8" ht="16" x14ac:dyDescent="0.2">
      <c r="E4" s="53" t="s">
        <v>804</v>
      </c>
      <c r="F4" s="54">
        <f>StartYear</f>
        <v>2008</v>
      </c>
      <c r="G4" s="54">
        <v>2013</v>
      </c>
      <c r="H4" s="55">
        <v>2030</v>
      </c>
    </row>
    <row r="5" spans="2:8" x14ac:dyDescent="0.2">
      <c r="E5" s="53" t="s">
        <v>826</v>
      </c>
      <c r="G5">
        <v>100</v>
      </c>
    </row>
    <row r="6" spans="2:8" x14ac:dyDescent="0.2">
      <c r="E6" s="53" t="s">
        <v>805</v>
      </c>
    </row>
    <row r="7" spans="2:8" x14ac:dyDescent="0.2">
      <c r="E7" s="53" t="s">
        <v>806</v>
      </c>
    </row>
    <row r="8" spans="2:8" x14ac:dyDescent="0.2">
      <c r="E8" s="53" t="s">
        <v>807</v>
      </c>
    </row>
    <row r="9" spans="2:8" x14ac:dyDescent="0.2">
      <c r="E9" s="53" t="s">
        <v>808</v>
      </c>
    </row>
    <row r="10" spans="2:8" x14ac:dyDescent="0.2">
      <c r="E10" s="53" t="s">
        <v>809</v>
      </c>
      <c r="F10" s="251" t="s">
        <v>994</v>
      </c>
      <c r="G10" s="251"/>
    </row>
    <row r="11" spans="2:8" x14ac:dyDescent="0.2">
      <c r="E11" s="53" t="s">
        <v>810</v>
      </c>
    </row>
    <row r="12" spans="2:8" x14ac:dyDescent="0.2">
      <c r="E12" s="53" t="s">
        <v>811</v>
      </c>
    </row>
    <row r="13" spans="2:8" x14ac:dyDescent="0.2">
      <c r="E13" s="53" t="s">
        <v>812</v>
      </c>
    </row>
    <row r="14" spans="2:8" x14ac:dyDescent="0.2">
      <c r="E14" s="53" t="s">
        <v>813</v>
      </c>
    </row>
    <row r="15" spans="2:8" x14ac:dyDescent="0.2">
      <c r="E15" s="53" t="s">
        <v>814</v>
      </c>
    </row>
    <row r="16" spans="2:8" x14ac:dyDescent="0.2">
      <c r="E16" s="53" t="s">
        <v>815</v>
      </c>
    </row>
    <row r="17" spans="5:7" x14ac:dyDescent="0.2">
      <c r="E17" s="53" t="s">
        <v>816</v>
      </c>
    </row>
    <row r="18" spans="5:7" x14ac:dyDescent="0.2">
      <c r="E18" s="53" t="s">
        <v>817</v>
      </c>
    </row>
    <row r="19" spans="5:7" x14ac:dyDescent="0.2">
      <c r="E19" s="53" t="s">
        <v>818</v>
      </c>
    </row>
    <row r="20" spans="5:7" x14ac:dyDescent="0.2">
      <c r="E20" s="53" t="s">
        <v>819</v>
      </c>
    </row>
    <row r="21" spans="5:7" x14ac:dyDescent="0.2">
      <c r="E21" s="53" t="s">
        <v>820</v>
      </c>
      <c r="F21" s="42" t="str">
        <f>'Overview page COVID impact'!D6</f>
        <v>Back to normal</v>
      </c>
    </row>
    <row r="22" spans="5:7" x14ac:dyDescent="0.2">
      <c r="E22" s="53" t="s">
        <v>821</v>
      </c>
      <c r="F22" t="s">
        <v>1001</v>
      </c>
    </row>
    <row r="23" spans="5:7" x14ac:dyDescent="0.2">
      <c r="E23" s="53" t="s">
        <v>822</v>
      </c>
      <c r="F23" t="s">
        <v>999</v>
      </c>
    </row>
    <row r="24" spans="5:7" x14ac:dyDescent="0.2">
      <c r="E24" s="53" t="s">
        <v>823</v>
      </c>
    </row>
    <row r="25" spans="5:7" x14ac:dyDescent="0.2">
      <c r="E25" s="53" t="s">
        <v>824</v>
      </c>
      <c r="F25">
        <v>9</v>
      </c>
      <c r="G25">
        <v>13</v>
      </c>
    </row>
    <row r="26" spans="5:7" x14ac:dyDescent="0.2">
      <c r="E26" s="53" t="s">
        <v>825</v>
      </c>
      <c r="F26" t="s">
        <v>1002</v>
      </c>
    </row>
    <row r="36" spans="3:4" x14ac:dyDescent="0.2">
      <c r="C36" t="s">
        <v>797</v>
      </c>
    </row>
    <row r="37" spans="3:4" x14ac:dyDescent="0.2">
      <c r="C37">
        <f>COUNTIF(Country_costing_model[Countries_in_the_costing_model],"*")</f>
        <v>83</v>
      </c>
      <c r="D37" s="46" t="s">
        <v>798</v>
      </c>
    </row>
    <row r="38" spans="3:4" x14ac:dyDescent="0.2">
      <c r="C38">
        <f>Counter +1</f>
        <v>84</v>
      </c>
      <c r="D38" s="46" t="s">
        <v>799</v>
      </c>
    </row>
    <row r="39" spans="3:4" x14ac:dyDescent="0.2">
      <c r="C39">
        <f>MATCH(CountrySelect1,Country_costing_model[Countries_in_the_costing_model],0)</f>
        <v>2</v>
      </c>
      <c r="D39" s="46" t="s">
        <v>800</v>
      </c>
    </row>
    <row r="40" spans="3:4" x14ac:dyDescent="0.2">
      <c r="C40">
        <f ca="1">OFFSET(Country_costing_model[[#Headers],[Countries_in_the_costing_model]],Counter2,0)</f>
        <v>0</v>
      </c>
      <c r="D40" s="46" t="s">
        <v>801</v>
      </c>
    </row>
    <row r="44" spans="3:4" x14ac:dyDescent="0.2">
      <c r="C44" s="183" t="s">
        <v>992</v>
      </c>
    </row>
    <row r="49" spans="2:25" ht="16" thickBot="1" x14ac:dyDescent="0.25"/>
    <row r="50" spans="2:25" ht="17" thickTop="1" x14ac:dyDescent="0.2">
      <c r="C50" s="184" t="s">
        <v>993</v>
      </c>
    </row>
    <row r="51" spans="2:25" ht="16" x14ac:dyDescent="0.2">
      <c r="C51" s="187" t="s">
        <v>994</v>
      </c>
    </row>
    <row r="52" spans="2:25" ht="16" x14ac:dyDescent="0.2">
      <c r="C52" s="187" t="s">
        <v>995</v>
      </c>
    </row>
    <row r="53" spans="2:25" ht="16" x14ac:dyDescent="0.2">
      <c r="C53" s="185" t="s">
        <v>996</v>
      </c>
    </row>
    <row r="54" spans="2:25" ht="16" x14ac:dyDescent="0.2">
      <c r="C54" s="185" t="s">
        <v>997</v>
      </c>
    </row>
    <row r="55" spans="2:25" ht="16" x14ac:dyDescent="0.2">
      <c r="C55" s="185" t="s">
        <v>998</v>
      </c>
    </row>
    <row r="56" spans="2:25" ht="16" x14ac:dyDescent="0.2">
      <c r="C56" s="185" t="s">
        <v>999</v>
      </c>
    </row>
    <row r="57" spans="2:25" ht="16" x14ac:dyDescent="0.2">
      <c r="C57" s="185" t="s">
        <v>1000</v>
      </c>
    </row>
    <row r="58" spans="2:25" ht="16" x14ac:dyDescent="0.2">
      <c r="C58" s="185" t="s">
        <v>1001</v>
      </c>
    </row>
    <row r="59" spans="2:25" ht="16" x14ac:dyDescent="0.2">
      <c r="C59" s="185" t="s">
        <v>1002</v>
      </c>
    </row>
    <row r="60" spans="2:25" ht="16" x14ac:dyDescent="0.2">
      <c r="C60" s="185" t="s">
        <v>1003</v>
      </c>
    </row>
    <row r="61" spans="2:25" ht="17" thickBot="1" x14ac:dyDescent="0.25">
      <c r="C61" s="186" t="s">
        <v>1004</v>
      </c>
    </row>
    <row r="62" spans="2:25" ht="16" thickTop="1" x14ac:dyDescent="0.2"/>
    <row r="64" spans="2:25" x14ac:dyDescent="0.2">
      <c r="B64" s="182" t="s">
        <v>802</v>
      </c>
      <c r="C64">
        <v>2008</v>
      </c>
      <c r="D64">
        <f>C64+1</f>
        <v>2009</v>
      </c>
      <c r="E64">
        <f t="shared" ref="E64:Y64" si="0">D64+1</f>
        <v>2010</v>
      </c>
      <c r="F64">
        <f t="shared" si="0"/>
        <v>2011</v>
      </c>
      <c r="G64">
        <f t="shared" si="0"/>
        <v>2012</v>
      </c>
      <c r="H64">
        <f t="shared" si="0"/>
        <v>2013</v>
      </c>
      <c r="I64">
        <f t="shared" si="0"/>
        <v>2014</v>
      </c>
      <c r="J64">
        <f t="shared" si="0"/>
        <v>2015</v>
      </c>
      <c r="K64">
        <f t="shared" si="0"/>
        <v>2016</v>
      </c>
      <c r="L64">
        <f t="shared" si="0"/>
        <v>2017</v>
      </c>
      <c r="M64">
        <f t="shared" si="0"/>
        <v>2018</v>
      </c>
      <c r="N64">
        <f t="shared" si="0"/>
        <v>2019</v>
      </c>
      <c r="O64">
        <f t="shared" si="0"/>
        <v>2020</v>
      </c>
      <c r="P64">
        <f t="shared" si="0"/>
        <v>2021</v>
      </c>
      <c r="Q64">
        <f t="shared" si="0"/>
        <v>2022</v>
      </c>
      <c r="R64">
        <f t="shared" si="0"/>
        <v>2023</v>
      </c>
      <c r="S64">
        <f t="shared" si="0"/>
        <v>2024</v>
      </c>
      <c r="T64">
        <f t="shared" si="0"/>
        <v>2025</v>
      </c>
      <c r="U64">
        <f t="shared" si="0"/>
        <v>2026</v>
      </c>
      <c r="V64">
        <f t="shared" si="0"/>
        <v>2027</v>
      </c>
      <c r="W64">
        <f t="shared" si="0"/>
        <v>2028</v>
      </c>
      <c r="X64">
        <f t="shared" si="0"/>
        <v>2029</v>
      </c>
      <c r="Y64">
        <f t="shared" si="0"/>
        <v>2030</v>
      </c>
    </row>
    <row r="65" spans="2:25" x14ac:dyDescent="0.2">
      <c r="B65" s="50" t="s">
        <v>508</v>
      </c>
      <c r="C65" s="52">
        <f ca="1">OFFSET(Entry_age_duration!$D$1,MATCH(CountrySelect1,Entry_age_duration!$A$2:$A$333,0)+3,0)</f>
        <v>7</v>
      </c>
      <c r="D65" s="52">
        <f ca="1">OFFSET(Entry_age_duration!$D$1,MATCH(CountrySelect1,Entry_age_duration!$A$2:$A$333,0)+3,0)</f>
        <v>7</v>
      </c>
      <c r="E65" s="52">
        <f ca="1">OFFSET(Entry_age_duration!$D$1,MATCH(CountrySelect1,Entry_age_duration!$A$2:$A$333,0)+3,0)</f>
        <v>7</v>
      </c>
      <c r="F65" s="52">
        <f ca="1">OFFSET(Entry_age_duration!$D$1,MATCH(CountrySelect1,Entry_age_duration!$A$2:$A$333,0)+3,0)</f>
        <v>7</v>
      </c>
      <c r="G65" s="52">
        <f ca="1">OFFSET(Entry_age_duration!$D$1,MATCH(CountrySelect1,Entry_age_duration!$A$2:$A$333,0)+3,0)</f>
        <v>7</v>
      </c>
      <c r="H65" s="52">
        <f ca="1">OFFSET(Entry_age_duration!$D$1,MATCH(CountrySelect1,Entry_age_duration!$A$2:$A$333,0)+3,0)</f>
        <v>7</v>
      </c>
      <c r="I65" s="52">
        <f ca="1">OFFSET(Entry_age_duration!$D$1,MATCH(CountrySelect1,Entry_age_duration!$A$2:$A$333,0)+3,0)</f>
        <v>7</v>
      </c>
      <c r="J65" s="52">
        <f ca="1">OFFSET(Entry_age_duration!$D$1,MATCH(CountrySelect1,Entry_age_duration!$A$2:$A$333,0)+3,0)</f>
        <v>7</v>
      </c>
      <c r="K65" s="52">
        <f ca="1">OFFSET(Entry_age_duration!$D$1,MATCH(CountrySelect1,Entry_age_duration!$A$2:$A$333,0)+3,0)</f>
        <v>7</v>
      </c>
      <c r="L65" s="52">
        <f ca="1">OFFSET(Entry_age_duration!$D$1,MATCH(CountrySelect1,Entry_age_duration!$A$2:$A$333,0)+3,0)</f>
        <v>7</v>
      </c>
      <c r="M65" s="52">
        <f ca="1">OFFSET(Entry_age_duration!$D$1,MATCH(CountrySelect1,Entry_age_duration!$A$2:$A$333,0)+3,0)</f>
        <v>7</v>
      </c>
      <c r="N65" s="52">
        <f ca="1">OFFSET(Entry_age_duration!$D$1,MATCH(CountrySelect1,Entry_age_duration!$A$2:$A$333,0)+3,0)</f>
        <v>7</v>
      </c>
      <c r="O65" s="52">
        <f ca="1">OFFSET(Entry_age_duration!$D$1,MATCH(CountrySelect1,Entry_age_duration!$A$2:$A$333,0)+3,0)</f>
        <v>7</v>
      </c>
      <c r="P65" s="52">
        <f ca="1">OFFSET(Entry_age_duration!$D$1,MATCH(CountrySelect1,Entry_age_duration!$A$2:$A$333,0)+3,0)</f>
        <v>7</v>
      </c>
      <c r="Q65" s="52">
        <f ca="1">OFFSET(Entry_age_duration!$D$1,MATCH(CountrySelect1,Entry_age_duration!$A$2:$A$333,0)+3,0)</f>
        <v>7</v>
      </c>
      <c r="R65" s="52">
        <f ca="1">OFFSET(Entry_age_duration!$D$1,MATCH(CountrySelect1,Entry_age_duration!$A$2:$A$333,0)+3,0)</f>
        <v>7</v>
      </c>
      <c r="S65" s="52">
        <f ca="1">OFFSET(Entry_age_duration!$D$1,MATCH(CountrySelect1,Entry_age_duration!$A$2:$A$333,0)+3,0)</f>
        <v>7</v>
      </c>
      <c r="T65" s="52">
        <f ca="1">OFFSET(Entry_age_duration!$D$1,MATCH(CountrySelect1,Entry_age_duration!$A$2:$A$333,0)+3,0)</f>
        <v>7</v>
      </c>
      <c r="U65" s="52">
        <f ca="1">OFFSET(Entry_age_duration!$D$1,MATCH(CountrySelect1,Entry_age_duration!$A$2:$A$333,0)+3,0)</f>
        <v>7</v>
      </c>
      <c r="V65" s="52">
        <f ca="1">OFFSET(Entry_age_duration!$D$1,MATCH(CountrySelect1,Entry_age_duration!$A$2:$A$333,0)+3,0)</f>
        <v>7</v>
      </c>
      <c r="W65" s="52">
        <f ca="1">OFFSET(Entry_age_duration!$D$1,MATCH(CountrySelect1,Entry_age_duration!$A$2:$A$333,0)+3,0)</f>
        <v>7</v>
      </c>
      <c r="X65" s="52">
        <f ca="1">OFFSET(Entry_age_duration!$D$1,MATCH(CountrySelect1,Entry_age_duration!$A$2:$A$333,0)+3,0)</f>
        <v>7</v>
      </c>
      <c r="Y65" s="52">
        <f ca="1">OFFSET(Entry_age_duration!$D$1,MATCH(CountrySelect1,Entry_age_duration!$A$2:$A$333,0)+3,0)</f>
        <v>7</v>
      </c>
    </row>
    <row r="66" spans="2:25" x14ac:dyDescent="0.2">
      <c r="B66" s="50" t="s">
        <v>507</v>
      </c>
      <c r="C66" s="52">
        <f ca="1">OFFSET(Entry_age_duration!$D$1,MATCH(CountrySelect1,Entry_age_duration!$A$2:$A$333,0)+1,0)</f>
        <v>3</v>
      </c>
      <c r="D66" s="52">
        <f ca="1">OFFSET(Entry_age_duration!$D$1,MATCH(CountrySelect1,Entry_age_duration!$A$2:$A$333,0)+1,0)</f>
        <v>3</v>
      </c>
      <c r="E66" s="52">
        <f ca="1">OFFSET(Entry_age_duration!$D$1,MATCH(CountrySelect1,Entry_age_duration!$A$2:$A$333,0)+1,0)</f>
        <v>3</v>
      </c>
      <c r="F66" s="52">
        <f ca="1">OFFSET(Entry_age_duration!$D$1,MATCH(CountrySelect1,Entry_age_duration!$A$2:$A$333,0)+1,0)</f>
        <v>3</v>
      </c>
      <c r="G66" s="52">
        <f ca="1">OFFSET(Entry_age_duration!$D$1,MATCH(CountrySelect1,Entry_age_duration!$A$2:$A$333,0)+1,0)</f>
        <v>3</v>
      </c>
      <c r="H66" s="52">
        <f ca="1">OFFSET(Entry_age_duration!$D$1,MATCH(CountrySelect1,Entry_age_duration!$A$2:$A$333,0)+1,0)</f>
        <v>3</v>
      </c>
      <c r="I66" s="52">
        <f ca="1">OFFSET(Entry_age_duration!$D$1,MATCH(CountrySelect1,Entry_age_duration!$A$2:$A$333,0)+1,0)</f>
        <v>3</v>
      </c>
      <c r="J66" s="52">
        <f ca="1">OFFSET(Entry_age_duration!$D$1,MATCH(CountrySelect1,Entry_age_duration!$A$2:$A$333,0)+1,0)</f>
        <v>3</v>
      </c>
      <c r="K66" s="52">
        <f ca="1">OFFSET(Entry_age_duration!$D$1,MATCH(CountrySelect1,Entry_age_duration!$A$2:$A$333,0)+1,0)</f>
        <v>3</v>
      </c>
      <c r="L66" s="52">
        <f ca="1">OFFSET(Entry_age_duration!$D$1,MATCH(CountrySelect1,Entry_age_duration!$A$2:$A$333,0)+1,0)</f>
        <v>3</v>
      </c>
      <c r="M66" s="52">
        <f ca="1">OFFSET(Entry_age_duration!$D$1,MATCH(CountrySelect1,Entry_age_duration!$A$2:$A$333,0)+1,0)</f>
        <v>3</v>
      </c>
      <c r="N66" s="52">
        <f ca="1">OFFSET(Entry_age_duration!$D$1,MATCH(CountrySelect1,Entry_age_duration!$A$2:$A$333,0)+1,0)</f>
        <v>3</v>
      </c>
      <c r="O66" s="52">
        <f ca="1">OFFSET(Entry_age_duration!$D$1,MATCH(CountrySelect1,Entry_age_duration!$A$2:$A$333,0)+1,0)</f>
        <v>3</v>
      </c>
      <c r="P66" s="52">
        <f ca="1">OFFSET(Entry_age_duration!$D$1,MATCH(CountrySelect1,Entry_age_duration!$A$2:$A$333,0)+1,0)</f>
        <v>3</v>
      </c>
      <c r="Q66" s="52">
        <f ca="1">OFFSET(Entry_age_duration!$D$1,MATCH(CountrySelect1,Entry_age_duration!$A$2:$A$333,0)+1,0)</f>
        <v>3</v>
      </c>
      <c r="R66" s="52">
        <f ca="1">OFFSET(Entry_age_duration!$D$1,MATCH(CountrySelect1,Entry_age_duration!$A$2:$A$333,0)+1,0)</f>
        <v>3</v>
      </c>
      <c r="S66" s="52">
        <f ca="1">OFFSET(Entry_age_duration!$D$1,MATCH(CountrySelect1,Entry_age_duration!$A$2:$A$333,0)+1,0)</f>
        <v>3</v>
      </c>
      <c r="T66" s="52">
        <f ca="1">OFFSET(Entry_age_duration!$D$1,MATCH(CountrySelect1,Entry_age_duration!$A$2:$A$333,0)+1,0)</f>
        <v>3</v>
      </c>
      <c r="U66" s="52">
        <f ca="1">OFFSET(Entry_age_duration!$D$1,MATCH(CountrySelect1,Entry_age_duration!$A$2:$A$333,0)+1,0)</f>
        <v>3</v>
      </c>
      <c r="V66" s="52">
        <f ca="1">OFFSET(Entry_age_duration!$D$1,MATCH(CountrySelect1,Entry_age_duration!$A$2:$A$333,0)+1,0)</f>
        <v>3</v>
      </c>
      <c r="W66" s="52">
        <f ca="1">OFFSET(Entry_age_duration!$D$1,MATCH(CountrySelect1,Entry_age_duration!$A$2:$A$333,0)+1,0)</f>
        <v>3</v>
      </c>
      <c r="X66" s="52">
        <f ca="1">OFFSET(Entry_age_duration!$D$1,MATCH(CountrySelect1,Entry_age_duration!$A$2:$A$333,0)+1,0)</f>
        <v>3</v>
      </c>
      <c r="Y66" s="52">
        <f ca="1">OFFSET(Entry_age_duration!$D$1,MATCH(CountrySelect1,Entry_age_duration!$A$2:$A$333,0)+1,0)</f>
        <v>3</v>
      </c>
    </row>
    <row r="67" spans="2:25" x14ac:dyDescent="0.2">
      <c r="B67" s="51" t="s">
        <v>509</v>
      </c>
      <c r="C67" s="52">
        <f ca="1">OFFSET(Entry_age_duration!$D$1,MATCH(CountrySelect1,Entry_age_duration!$A$2:$A$333,0),0)</f>
        <v>5</v>
      </c>
      <c r="D67" s="52">
        <f ca="1">OFFSET(Entry_age_duration!$D$1,MATCH(CountrySelect1,Entry_age_duration!$A$2:$A$333,0),0)</f>
        <v>5</v>
      </c>
      <c r="E67" s="52">
        <f ca="1">OFFSET(Entry_age_duration!$D$1,MATCH(CountrySelect1,Entry_age_duration!$A$2:$A$333,0),0)</f>
        <v>5</v>
      </c>
      <c r="F67" s="52">
        <f ca="1">OFFSET(Entry_age_duration!$D$1,MATCH(CountrySelect1,Entry_age_duration!$A$2:$A$333,0),0)</f>
        <v>5</v>
      </c>
      <c r="G67" s="52">
        <f ca="1">OFFSET(Entry_age_duration!$D$1,MATCH(CountrySelect1,Entry_age_duration!$A$2:$A$333,0),0)</f>
        <v>5</v>
      </c>
      <c r="H67" s="52">
        <f ca="1">OFFSET(Entry_age_duration!$D$1,MATCH(CountrySelect1,Entry_age_duration!$A$2:$A$333,0),0)</f>
        <v>5</v>
      </c>
      <c r="I67" s="52">
        <f ca="1">OFFSET(Entry_age_duration!$D$1,MATCH(CountrySelect1,Entry_age_duration!$A$2:$A$333,0),0)</f>
        <v>5</v>
      </c>
      <c r="J67" s="52">
        <f ca="1">OFFSET(Entry_age_duration!$D$1,MATCH(CountrySelect1,Entry_age_duration!$A$2:$A$333,0),0)</f>
        <v>5</v>
      </c>
      <c r="K67" s="52">
        <f ca="1">OFFSET(Entry_age_duration!$D$1,MATCH(CountrySelect1,Entry_age_duration!$A$2:$A$333,0),0)</f>
        <v>5</v>
      </c>
      <c r="L67" s="52">
        <f ca="1">OFFSET(Entry_age_duration!$D$1,MATCH(CountrySelect1,Entry_age_duration!$A$2:$A$333,0),0)</f>
        <v>5</v>
      </c>
      <c r="M67" s="52">
        <f ca="1">OFFSET(Entry_age_duration!$D$1,MATCH(CountrySelect1,Entry_age_duration!$A$2:$A$333,0),0)</f>
        <v>5</v>
      </c>
      <c r="N67" s="52">
        <f ca="1">OFFSET(Entry_age_duration!$D$1,MATCH(CountrySelect1,Entry_age_duration!$A$2:$A$333,0),0)</f>
        <v>5</v>
      </c>
      <c r="O67" s="52">
        <f ca="1">OFFSET(Entry_age_duration!$D$1,MATCH(CountrySelect1,Entry_age_duration!$A$2:$A$333,0),0)</f>
        <v>5</v>
      </c>
      <c r="P67" s="52">
        <f ca="1">OFFSET(Entry_age_duration!$D$1,MATCH(CountrySelect1,Entry_age_duration!$A$2:$A$333,0),0)</f>
        <v>5</v>
      </c>
      <c r="Q67" s="52">
        <f ca="1">OFFSET(Entry_age_duration!$D$1,MATCH(CountrySelect1,Entry_age_duration!$A$2:$A$333,0),0)</f>
        <v>5</v>
      </c>
      <c r="R67" s="52">
        <f ca="1">OFFSET(Entry_age_duration!$D$1,MATCH(CountrySelect1,Entry_age_duration!$A$2:$A$333,0),0)</f>
        <v>5</v>
      </c>
      <c r="S67" s="52">
        <f ca="1">OFFSET(Entry_age_duration!$D$1,MATCH(CountrySelect1,Entry_age_duration!$A$2:$A$333,0),0)</f>
        <v>5</v>
      </c>
      <c r="T67" s="52">
        <f ca="1">OFFSET(Entry_age_duration!$D$1,MATCH(CountrySelect1,Entry_age_duration!$A$2:$A$333,0),0)</f>
        <v>5</v>
      </c>
      <c r="U67" s="52">
        <f ca="1">OFFSET(Entry_age_duration!$D$1,MATCH(CountrySelect1,Entry_age_duration!$A$2:$A$333,0),0)</f>
        <v>5</v>
      </c>
      <c r="V67" s="52">
        <f ca="1">OFFSET(Entry_age_duration!$D$1,MATCH(CountrySelect1,Entry_age_duration!$A$2:$A$333,0),0)</f>
        <v>5</v>
      </c>
      <c r="W67" s="52">
        <f ca="1">OFFSET(Entry_age_duration!$D$1,MATCH(CountrySelect1,Entry_age_duration!$A$2:$A$333,0),0)</f>
        <v>5</v>
      </c>
      <c r="X67" s="52">
        <f ca="1">OFFSET(Entry_age_duration!$D$1,MATCH(CountrySelect1,Entry_age_duration!$A$2:$A$333,0),0)</f>
        <v>5</v>
      </c>
      <c r="Y67" s="52">
        <f ca="1">OFFSET(Entry_age_duration!$D$1,MATCH(CountrySelect1,Entry_age_duration!$A$2:$A$333,0),0)</f>
        <v>5</v>
      </c>
    </row>
    <row r="68" spans="2:25" x14ac:dyDescent="0.2">
      <c r="B68" s="51" t="s">
        <v>510</v>
      </c>
      <c r="C68">
        <f ca="1">MIN($G$25-C66-C67, OFFSET(Entry_age_duration!D$1, MATCH(CountrySelect1,Entry_age_duration!$A$2:$A$333,0)+2,0)+MAX(0,C66+OFFSET(Entry_age_duration!D$1,MATCH(CountrySelect1,Entry_age_duration!$A$2:$A$333,0),0)-$F25))</f>
        <v>2</v>
      </c>
      <c r="D68">
        <f ca="1">MIN($G$25-D66-D67, OFFSET(Entry_age_duration!E$1, MATCH(CountrySelect1,Entry_age_duration!$A$2:$A$333,0)+2,0)+MAX(0,D66+OFFSET(Entry_age_duration!E$1,MATCH(CountrySelect1,Entry_age_duration!$A$2:$A$333,0),0)-$F25))</f>
        <v>2</v>
      </c>
      <c r="E68">
        <f ca="1">MIN($G$25-E66-E67, OFFSET(Entry_age_duration!F$1, MATCH(CountrySelect1,Entry_age_duration!$A$2:$A$333,0)+2,0)+MAX(0,E66+OFFSET(Entry_age_duration!F$1,MATCH(CountrySelect1,Entry_age_duration!$A$2:$A$333,0),0)-$F25))</f>
        <v>2</v>
      </c>
      <c r="F68">
        <f ca="1">MIN($G$25-F66-F67, OFFSET(Entry_age_duration!G$1, MATCH(CountrySelect1,Entry_age_duration!$A$2:$A$333,0)+2,0)+MAX(0,F66+OFFSET(Entry_age_duration!G$1,MATCH(CountrySelect1,Entry_age_duration!$A$2:$A$333,0),0)-$F25))</f>
        <v>2</v>
      </c>
      <c r="G68">
        <f ca="1">MIN($G$25-G66-G67, OFFSET(Entry_age_duration!H$1, MATCH(CountrySelect1,Entry_age_duration!$A$2:$A$333,0)+2,0)+MAX(0,G66+OFFSET(Entry_age_duration!H$1,MATCH(CountrySelect1,Entry_age_duration!$A$2:$A$333,0),0)-$F25))</f>
        <v>3</v>
      </c>
      <c r="H68">
        <f ca="1">MIN($G$25-H66-H67, OFFSET(Entry_age_duration!I$1, MATCH(CountrySelect1,Entry_age_duration!$A$2:$A$333,0)+2,0)+MAX(0,H66+OFFSET(Entry_age_duration!I$1,MATCH(CountrySelect1,Entry_age_duration!$A$2:$A$333,0),0)-$F25))</f>
        <v>3</v>
      </c>
      <c r="I68">
        <f ca="1">MIN($G$25-I66-I67, OFFSET(Entry_age_duration!J$1, MATCH(CountrySelect1,Entry_age_duration!$A$2:$A$333,0)+2,0)+MAX(0,I66+OFFSET(Entry_age_duration!J$1,MATCH(CountrySelect1,Entry_age_duration!$A$2:$A$333,0),0)-$F25))</f>
        <v>3</v>
      </c>
      <c r="J68">
        <f ca="1">MIN($G$25-J66-J67, OFFSET(Entry_age_duration!K$1, MATCH(CountrySelect1,Entry_age_duration!$A$2:$A$333,0)+2,0)+MAX(0,J66+OFFSET(Entry_age_duration!K$1,MATCH(CountrySelect1,Entry_age_duration!$A$2:$A$333,0),0)-$F25))</f>
        <v>3</v>
      </c>
      <c r="K68">
        <f ca="1">MIN($G$25-K66-K67, OFFSET(Entry_age_duration!L$1, MATCH(CountrySelect1,Entry_age_duration!$A$2:$A$333,0)+2,0)+MAX(0,K66+OFFSET(Entry_age_duration!L$1,MATCH(CountrySelect1,Entry_age_duration!$A$2:$A$333,0),0)-$F25))</f>
        <v>3</v>
      </c>
      <c r="L68">
        <f ca="1">MIN($G$25-L66-L67, OFFSET(Entry_age_duration!M$1, MATCH(CountrySelect1,Entry_age_duration!$A$2:$A$333,0)+2,0)+MAX(0,L66+OFFSET(Entry_age_duration!M$1,MATCH(CountrySelect1,Entry_age_duration!$A$2:$A$333,0),0)-$F25))</f>
        <v>3</v>
      </c>
      <c r="M68">
        <f ca="1">MIN($G$25-M66-M67, OFFSET(Entry_age_duration!N$1, MATCH(CountrySelect1,Entry_age_duration!$A$2:$A$333,0)+2,0)+MAX(0,M66+OFFSET(Entry_age_duration!N$1,MATCH(CountrySelect1,Entry_age_duration!$A$2:$A$333,0),0)-$F25))</f>
        <v>3</v>
      </c>
      <c r="N68">
        <f ca="1">MIN($G$25-N66-N67, OFFSET(Entry_age_duration!O$1, MATCH(CountrySelect1,Entry_age_duration!$A$2:$A$333,0)+2,0)+MAX(0,N66+OFFSET(Entry_age_duration!O$1,MATCH(CountrySelect1,Entry_age_duration!$A$2:$A$333,0),0)-$F25))</f>
        <v>3</v>
      </c>
      <c r="O68" s="188">
        <f ca="1">MIN($G$25-O66-O67, OFFSET(Entry_age_duration!P$1, MATCH(CountrySelect1,Entry_age_duration!$A$2:$A$333,0)+2,0)+MAX(0,O66+OFFSET(Entry_age_duration!P$1,MATCH(CountrySelect1,Entry_age_duration!$A$2:$A$333,0),0)-$F25))</f>
        <v>5</v>
      </c>
      <c r="P68" s="188">
        <f ca="1">MIN($G$25-P66-P67, OFFSET(Entry_age_duration!Q$1, MATCH(CountrySelect1,Entry_age_duration!$A$2:$A$333,0)+2,0)+MAX(0,P66+OFFSET(Entry_age_duration!Q$1,MATCH(CountrySelect1,Entry_age_duration!$A$2:$A$333,0),0)-$F25))</f>
        <v>0</v>
      </c>
      <c r="Q68" s="188">
        <f ca="1">MIN($G$25-Q66-Q67, OFFSET(Entry_age_duration!R$1, MATCH(CountrySelect1,Entry_age_duration!$A$2:$A$333,0)+2,0)+MAX(0,Q66+OFFSET(Entry_age_duration!R$1,MATCH(CountrySelect1,Entry_age_duration!$A$2:$A$333,0),0)-$F25))</f>
        <v>0</v>
      </c>
      <c r="R68" s="188">
        <f ca="1">MIN($G$25-R66-R67, OFFSET(Entry_age_duration!S$1, MATCH(CountrySelect1,Entry_age_duration!$A$2:$A$333,0)+2,0)+MAX(0,R66+OFFSET(Entry_age_duration!S$1,MATCH(CountrySelect1,Entry_age_duration!$A$2:$A$333,0),0)-$F25))</f>
        <v>0</v>
      </c>
      <c r="S68" s="188">
        <f ca="1">MIN($G$25-S66-S67, OFFSET(Entry_age_duration!T$1, MATCH(CountrySelect1,Entry_age_duration!$A$2:$A$333,0)+2,0)+MAX(0,S66+OFFSET(Entry_age_duration!T$1,MATCH(CountrySelect1,Entry_age_duration!$A$2:$A$333,0),0)-$F25))</f>
        <v>0</v>
      </c>
      <c r="T68" s="188">
        <f ca="1">MIN($G$25-T66-T67, OFFSET(Entry_age_duration!U$1, MATCH(CountrySelect1,Entry_age_duration!$A$2:$A$333,0)+2,0)+MAX(0,T66+OFFSET(Entry_age_duration!U$1,MATCH(CountrySelect1,Entry_age_duration!$A$2:$A$333,0),0)-$F25))</f>
        <v>0</v>
      </c>
      <c r="U68" s="188">
        <f ca="1">MIN($G$25-U66-U67, OFFSET(Entry_age_duration!V$1, MATCH(CountrySelect1,Entry_age_duration!$A$2:$A$333,0)+2,0)+MAX(0,U66+OFFSET(Entry_age_duration!V$1,MATCH(CountrySelect1,Entry_age_duration!$A$2:$A$333,0),0)-$F25))</f>
        <v>0</v>
      </c>
      <c r="V68" s="188">
        <f ca="1">MIN($G$25-V66-V67, OFFSET(Entry_age_duration!W$1, MATCH(CountrySelect1,Entry_age_duration!$A$2:$A$333,0)+2,0)+MAX(0,V66+OFFSET(Entry_age_duration!W$1,MATCH(CountrySelect1,Entry_age_duration!$A$2:$A$333,0),0)-$F25))</f>
        <v>0</v>
      </c>
      <c r="W68" s="188">
        <f ca="1">MIN($G$25-W66-W67, OFFSET(Entry_age_duration!X$1, MATCH(CountrySelect1,Entry_age_duration!$A$2:$A$333,0)+2,0)+MAX(0,W66+OFFSET(Entry_age_duration!X$1,MATCH(CountrySelect1,Entry_age_duration!$A$2:$A$333,0),0)-$F25))</f>
        <v>0</v>
      </c>
      <c r="X68" s="188">
        <f ca="1">MIN($G$25-X66-X67, OFFSET(Entry_age_duration!Y$1, MATCH(CountrySelect1,Entry_age_duration!$A$2:$A$333,0)+2,0)+MAX(0,X66+OFFSET(Entry_age_duration!Y$1,MATCH(CountrySelect1,Entry_age_duration!$A$2:$A$333,0),0)-$F25))</f>
        <v>0</v>
      </c>
      <c r="Y68" s="188">
        <f ca="1">MIN($G$25-Y66-Y67, OFFSET(Entry_age_duration!Z$1, MATCH(CountrySelect1,Entry_age_duration!$A$2:$A$333,0)+2,0)+MAX(0,Y66+OFFSET(Entry_age_duration!Z$1,MATCH(CountrySelect1,Entry_age_duration!$A$2:$A$333,0),0)-$F25))</f>
        <v>0</v>
      </c>
    </row>
    <row r="71" spans="2:25" x14ac:dyDescent="0.2">
      <c r="B71" s="182" t="s">
        <v>792</v>
      </c>
    </row>
    <row r="72" spans="2:25" x14ac:dyDescent="0.2">
      <c r="B72" s="41" t="s">
        <v>793</v>
      </c>
      <c r="C72">
        <v>2008</v>
      </c>
      <c r="D72">
        <f>C72+1</f>
        <v>2009</v>
      </c>
      <c r="E72">
        <f t="shared" ref="E72:Y72" si="1">D72+1</f>
        <v>2010</v>
      </c>
      <c r="F72">
        <f t="shared" si="1"/>
        <v>2011</v>
      </c>
      <c r="G72">
        <f t="shared" si="1"/>
        <v>2012</v>
      </c>
      <c r="H72">
        <f t="shared" si="1"/>
        <v>2013</v>
      </c>
      <c r="I72">
        <f t="shared" si="1"/>
        <v>2014</v>
      </c>
      <c r="J72">
        <f t="shared" si="1"/>
        <v>2015</v>
      </c>
      <c r="K72">
        <f t="shared" si="1"/>
        <v>2016</v>
      </c>
      <c r="L72">
        <f t="shared" si="1"/>
        <v>2017</v>
      </c>
      <c r="M72">
        <f t="shared" si="1"/>
        <v>2018</v>
      </c>
      <c r="N72">
        <f t="shared" si="1"/>
        <v>2019</v>
      </c>
      <c r="O72">
        <f t="shared" si="1"/>
        <v>2020</v>
      </c>
      <c r="P72">
        <f t="shared" si="1"/>
        <v>2021</v>
      </c>
      <c r="Q72">
        <f t="shared" si="1"/>
        <v>2022</v>
      </c>
      <c r="R72">
        <f t="shared" si="1"/>
        <v>2023</v>
      </c>
      <c r="S72">
        <f t="shared" si="1"/>
        <v>2024</v>
      </c>
      <c r="T72">
        <f t="shared" si="1"/>
        <v>2025</v>
      </c>
      <c r="U72">
        <f t="shared" si="1"/>
        <v>2026</v>
      </c>
      <c r="V72">
        <f t="shared" si="1"/>
        <v>2027</v>
      </c>
      <c r="W72">
        <f t="shared" si="1"/>
        <v>2028</v>
      </c>
      <c r="X72">
        <f t="shared" si="1"/>
        <v>2029</v>
      </c>
      <c r="Y72">
        <f t="shared" si="1"/>
        <v>2030</v>
      </c>
    </row>
    <row r="73" spans="2:25" x14ac:dyDescent="0.2">
      <c r="B73">
        <v>3</v>
      </c>
      <c r="C73" s="47">
        <f ca="1">OFFSET(Pop_UN!H$1,MATCH(CountrySelect1,Pop_UN!$B$2:$B$4151,0)+2*MODEL_UDF!$B73-5,0)*IF(OR(MODEL_UDF!$H$894&lt;&gt;1,$C72-MODEL_UDF!$B73&lt;2008),1,OFFSET(MODEL_UDF!$D$899,0,MODEL_UDF!$D73-MODEL_UDF!$C74-StartYear))</f>
        <v>20676</v>
      </c>
      <c r="D73" s="47">
        <f ca="1">OFFSET(Pop_UN!I$1,MATCH(CountrySelect1,Pop_UN!$B$2:$B$4151,0)+2*MODEL_UDF!$B73-5,0)*IF(OR(MODEL_UDF!$H$894&lt;&gt;1,$C72-MODEL_UDF!$B73&lt;2008),1,OFFSET(MODEL_UDF!$D$899,0,MODEL_UDF!$D73-MODEL_UDF!$C74-StartYear))</f>
        <v>19945</v>
      </c>
      <c r="E73" s="47">
        <f ca="1">OFFSET(Pop_UN!J$1,MATCH(CountrySelect1,Pop_UN!$B$2:$B$4151,0)+2*MODEL_UDF!$B73-5,0)*IF(OR(MODEL_UDF!$H$894&lt;&gt;1,$C72-MODEL_UDF!$B73&lt;2008),1,OFFSET(MODEL_UDF!$D$899,0,MODEL_UDF!$D73-MODEL_UDF!$C74-StartYear))</f>
        <v>20592</v>
      </c>
      <c r="F73" s="47">
        <f ca="1">OFFSET(Pop_UN!K$1,MATCH(CountrySelect1,Pop_UN!$B$2:$B$4151,0)+2*MODEL_UDF!$B73-5,0)*IF(OR(MODEL_UDF!$H$894&lt;&gt;1,$C72-MODEL_UDF!$B73&lt;2008),1,OFFSET(MODEL_UDF!$D$899,0,MODEL_UDF!$D73-MODEL_UDF!$C74-StartYear))</f>
        <v>21258</v>
      </c>
      <c r="G73" s="47">
        <f ca="1">OFFSET(Pop_UN!L$1,MATCH(CountrySelect1,Pop_UN!$B$2:$B$4151,0)+2*MODEL_UDF!$B73-5,0)*IF(OR(MODEL_UDF!$H$894&lt;&gt;1,$C72-MODEL_UDF!$B73&lt;2008),1,OFFSET(MODEL_UDF!$D$899,0,MODEL_UDF!$D73-MODEL_UDF!$C74-StartYear))</f>
        <v>21987</v>
      </c>
      <c r="H73" s="47">
        <f ca="1">OFFSET(Pop_UN!M$1,MATCH(CountrySelect1,Pop_UN!$B$2:$B$4151,0)+2*MODEL_UDF!$B73-5,0)*IF(OR(MODEL_UDF!$H$894&lt;&gt;1,$C72-MODEL_UDF!$B73&lt;2008),1,OFFSET(MODEL_UDF!$D$899,0,MODEL_UDF!$D73-MODEL_UDF!$C74-StartYear))</f>
        <v>22638</v>
      </c>
      <c r="I73" s="47">
        <f ca="1">OFFSET(Pop_UN!N$1,MATCH(CountrySelect1,Pop_UN!$B$2:$B$4151,0)+2*MODEL_UDF!$B73-5,0)*IF(OR(MODEL_UDF!$H$894&lt;&gt;1,$C72-MODEL_UDF!$B73&lt;2008),1,OFFSET(MODEL_UDF!$D$899,0,MODEL_UDF!$D73-MODEL_UDF!$C74-StartYear))</f>
        <v>22671</v>
      </c>
      <c r="J73" s="47">
        <f ca="1">OFFSET(Pop_UN!O$1,MATCH(CountrySelect1,Pop_UN!$B$2:$B$4151,0)+2*MODEL_UDF!$B73-5,0)*IF(OR(MODEL_UDF!$H$894&lt;&gt;1,$C72-MODEL_UDF!$B73&lt;2008),1,OFFSET(MODEL_UDF!$D$899,0,MODEL_UDF!$D73-MODEL_UDF!$C74-StartYear))</f>
        <v>22983</v>
      </c>
      <c r="K73" s="47">
        <f ca="1">OFFSET(Pop_UN!P$1,MATCH(CountrySelect1,Pop_UN!$B$2:$B$4151,0)+2*MODEL_UDF!$B73-5,0)*IF(OR(MODEL_UDF!$H$894&lt;&gt;1,$C72-MODEL_UDF!$B73&lt;2008),1,OFFSET(MODEL_UDF!$D$899,0,MODEL_UDF!$D73-MODEL_UDF!$C74-StartYear))</f>
        <v>23024</v>
      </c>
      <c r="L73" s="47">
        <f ca="1">OFFSET(Pop_UN!Q$1,MATCH(CountrySelect1,Pop_UN!$B$2:$B$4151,0)+2*MODEL_UDF!$B73-5,0)*IF(OR(MODEL_UDF!$H$894&lt;&gt;1,$C72-MODEL_UDF!$B73&lt;2008),1,OFFSET(MODEL_UDF!$D$899,0,MODEL_UDF!$D73-MODEL_UDF!$C74-StartYear))</f>
        <v>22909</v>
      </c>
      <c r="M73" s="47">
        <f ca="1">OFFSET(Pop_UN!R$1,MATCH(CountrySelect1,Pop_UN!$B$2:$B$4151,0)+2*MODEL_UDF!$B73-5,0)*IF(OR(MODEL_UDF!$H$894&lt;&gt;1,$C72-MODEL_UDF!$B73&lt;2008),1,OFFSET(MODEL_UDF!$D$899,0,MODEL_UDF!$D73-MODEL_UDF!$C74-StartYear))</f>
        <v>22687</v>
      </c>
      <c r="N73" s="47">
        <f ca="1">OFFSET(Pop_UN!S$1,MATCH(CountrySelect1,Pop_UN!$B$2:$B$4151,0)+2*MODEL_UDF!$B73-5,0)*IF(OR(MODEL_UDF!$H$894&lt;&gt;1,$C72-MODEL_UDF!$B73&lt;2008),1,OFFSET(MODEL_UDF!$D$899,0,MODEL_UDF!$D73-MODEL_UDF!$C74-StartYear))</f>
        <v>22619</v>
      </c>
      <c r="O73" s="47">
        <f ca="1">OFFSET(Pop_UN!T$1,MATCH(CountrySelect1,Pop_UN!$B$2:$B$4151,0)+2*MODEL_UDF!$B73-5,0)*IF(OR(MODEL_UDF!$H$894&lt;&gt;1,$C72-MODEL_UDF!$B73&lt;2008),1,OFFSET(MODEL_UDF!$D$899,0,MODEL_UDF!$D73-MODEL_UDF!$C74-StartYear))</f>
        <v>22237</v>
      </c>
      <c r="P73" s="47">
        <f ca="1">OFFSET(Pop_UN!U$1,MATCH(CountrySelect1,Pop_UN!$B$2:$B$4151,0)+2*MODEL_UDF!$B73-5,0)*IF(OR(MODEL_UDF!$H$894&lt;&gt;1,$C72-MODEL_UDF!$B73&lt;2008),1,OFFSET(MODEL_UDF!$D$899,0,MODEL_UDF!$D73-MODEL_UDF!$C74-StartYear))</f>
        <v>21702</v>
      </c>
      <c r="Q73" s="47">
        <f ca="1">OFFSET(Pop_UN!V$1,MATCH(CountrySelect1,Pop_UN!$B$2:$B$4151,0)+2*MODEL_UDF!$B73-5,0)*IF(OR(MODEL_UDF!$H$894&lt;&gt;1,$C72-MODEL_UDF!$B73&lt;2008),1,OFFSET(MODEL_UDF!$D$899,0,MODEL_UDF!$D73-MODEL_UDF!$C74-StartYear))</f>
        <v>21076</v>
      </c>
      <c r="R73" s="47">
        <f ca="1">OFFSET(Pop_UN!W$1,MATCH(CountrySelect1,Pop_UN!$B$2:$B$4151,0)+2*MODEL_UDF!$B73-5,0)*IF(OR(MODEL_UDF!$H$894&lt;&gt;1,$C72-MODEL_UDF!$B73&lt;2008),1,OFFSET(MODEL_UDF!$D$899,0,MODEL_UDF!$D73-MODEL_UDF!$C74-StartYear))</f>
        <v>20426</v>
      </c>
      <c r="S73" s="47">
        <f ca="1">OFFSET(Pop_UN!X$1,MATCH(CountrySelect1,Pop_UN!$B$2:$B$4151,0)+2*MODEL_UDF!$B73-5,0)*IF(OR(MODEL_UDF!$H$894&lt;&gt;1,$C72-MODEL_UDF!$B73&lt;2008),1,OFFSET(MODEL_UDF!$D$899,0,MODEL_UDF!$D73-MODEL_UDF!$C74-StartYear))</f>
        <v>20022</v>
      </c>
      <c r="T73" s="47">
        <f ca="1">OFFSET(Pop_UN!Y$1,MATCH(CountrySelect1,Pop_UN!$B$2:$B$4151,0)+2*MODEL_UDF!$B73-5,0)*IF(OR(MODEL_UDF!$H$894&lt;&gt;1,$C72-MODEL_UDF!$B73&lt;2008),1,OFFSET(MODEL_UDF!$D$899,0,MODEL_UDF!$D73-MODEL_UDF!$C74-StartYear))</f>
        <v>19397</v>
      </c>
      <c r="U73" s="47">
        <f ca="1">OFFSET(Pop_UN!Z$1,MATCH(CountrySelect1,Pop_UN!$B$2:$B$4151,0)+2*MODEL_UDF!$B73-5,0)*IF(OR(MODEL_UDF!$H$894&lt;&gt;1,$C72-MODEL_UDF!$B73&lt;2008),1,OFFSET(MODEL_UDF!$D$899,0,MODEL_UDF!$D73-MODEL_UDF!$C74-StartYear))</f>
        <v>18780</v>
      </c>
      <c r="V73" s="47">
        <f ca="1">OFFSET(Pop_UN!AA$1,MATCH(CountrySelect1,Pop_UN!$B$2:$B$4151,0)+2*MODEL_UDF!$B73-5,0)*IF(OR(MODEL_UDF!$H$894&lt;&gt;1,$C72-MODEL_UDF!$B73&lt;2008),1,OFFSET(MODEL_UDF!$D$899,0,MODEL_UDF!$D73-MODEL_UDF!$C74-StartYear))</f>
        <v>18167</v>
      </c>
      <c r="W73" s="47">
        <f ca="1">OFFSET(Pop_UN!AB$1,MATCH(CountrySelect1,Pop_UN!$B$2:$B$4151,0)+2*MODEL_UDF!$B73-5,0)*IF(OR(MODEL_UDF!$H$894&lt;&gt;1,$C72-MODEL_UDF!$B73&lt;2008),1,OFFSET(MODEL_UDF!$D$899,0,MODEL_UDF!$D73-MODEL_UDF!$C74-StartYear))</f>
        <v>17583</v>
      </c>
      <c r="X73" s="47">
        <f ca="1">OFFSET(Pop_UN!AC$1,MATCH(CountrySelect1,Pop_UN!$B$2:$B$4151,0)+2*MODEL_UDF!$B73-5,0)*IF(OR(MODEL_UDF!$H$894&lt;&gt;1,$C72-MODEL_UDF!$B73&lt;2008),1,OFFSET(MODEL_UDF!$D$899,0,MODEL_UDF!$D73-MODEL_UDF!$C74-StartYear))</f>
        <v>17096</v>
      </c>
      <c r="Y73" s="47">
        <f ca="1">OFFSET(Pop_UN!AD$1,MATCH(CountrySelect1,Pop_UN!$B$2:$B$4151,0)+2*MODEL_UDF!$B73-5,0)*IF(OR(MODEL_UDF!$H$894&lt;&gt;1,$C72-MODEL_UDF!$B73&lt;2008),1,OFFSET(MODEL_UDF!$D$899,0,MODEL_UDF!$D73-MODEL_UDF!$C74-StartYear))</f>
        <v>16629</v>
      </c>
    </row>
    <row r="74" spans="2:25" x14ac:dyDescent="0.2">
      <c r="B74">
        <f>B73+1</f>
        <v>4</v>
      </c>
      <c r="C74" s="47">
        <f ca="1">OFFSET(Pop_UN!H$1,MATCH(CountrySelect1,Pop_UN!B3:$B$4151,0)+2*MODEL_UDF!$B74-5,0)*IF(OR(MODEL_UDF!$H$894&lt;&gt;1,$C73-MODEL_UDF!$B74&lt;2008),1,OFFSET(MODEL_UDF!$D$899,0,MODEL_UDF!$D74-MODEL_UDF!$C75-StartYear))</f>
        <v>16990</v>
      </c>
      <c r="D74" s="47">
        <f ca="1">OFFSET(Pop_UN!I$1,MATCH(CountrySelect1,Pop_UN!$B$2:$B$4151,0)+2*MODEL_UDF!$B74-5,0)*IF(OR(MODEL_UDF!$H$894&lt;&gt;1,$C73-MODEL_UDF!$B74&lt;2008),1,OFFSET(MODEL_UDF!$D$899,0,MODEL_UDF!$D74-MODEL_UDF!$C75-StartYear))</f>
        <v>20001</v>
      </c>
      <c r="E74" s="47">
        <f ca="1">OFFSET(Pop_UN!J$1,MATCH(CountrySelect1,Pop_UN!$B$2:$B$4151,0)+2*MODEL_UDF!$B74-5,0)*IF(OR(MODEL_UDF!$H$894&lt;&gt;1,$C73-MODEL_UDF!$B74&lt;2008),1,OFFSET(MODEL_UDF!$D$899,0,MODEL_UDF!$D74-MODEL_UDF!$C75-StartYear))</f>
        <v>19932</v>
      </c>
      <c r="F74" s="47">
        <f ca="1">OFFSET(Pop_UN!K$1,MATCH(CountrySelect1,Pop_UN!$B$2:$B$4151,0)+2*MODEL_UDF!$B74-5,0)*IF(OR(MODEL_UDF!$H$894&lt;&gt;1,$C73-MODEL_UDF!$B74&lt;2008),1,OFFSET(MODEL_UDF!$D$899,0,MODEL_UDF!$D74-MODEL_UDF!$C75-StartYear))</f>
        <v>20520</v>
      </c>
      <c r="G74" s="47">
        <f ca="1">OFFSET(Pop_UN!L$1,MATCH(CountrySelect1,Pop_UN!$B$2:$B$4151,0)+2*MODEL_UDF!$B74-5,0)*IF(OR(MODEL_UDF!$H$894&lt;&gt;1,$C73-MODEL_UDF!$B74&lt;2008),1,OFFSET(MODEL_UDF!$D$899,0,MODEL_UDF!$D74-MODEL_UDF!$C75-StartYear))</f>
        <v>21234</v>
      </c>
      <c r="H74" s="47">
        <f ca="1">OFFSET(Pop_UN!M$1,MATCH(CountrySelect1,Pop_UN!$B$2:$B$4151,0)+2*MODEL_UDF!$B74-5,0)*IF(OR(MODEL_UDF!$H$894&lt;&gt;1,$C73-MODEL_UDF!$B74&lt;2008),1,OFFSET(MODEL_UDF!$D$899,0,MODEL_UDF!$D74-MODEL_UDF!$C75-StartYear))</f>
        <v>21951</v>
      </c>
      <c r="I74" s="47">
        <f ca="1">OFFSET(Pop_UN!N$1,MATCH(CountrySelect1,Pop_UN!$B$2:$B$4151,0)+2*MODEL_UDF!$B74-5,0)*IF(OR(MODEL_UDF!$H$894&lt;&gt;1,$C73-MODEL_UDF!$B74&lt;2008),1,OFFSET(MODEL_UDF!$D$899,0,MODEL_UDF!$D74-MODEL_UDF!$C75-StartYear))</f>
        <v>22511</v>
      </c>
      <c r="J74" s="47">
        <f ca="1">OFFSET(Pop_UN!O$1,MATCH(CountrySelect1,Pop_UN!$B$2:$B$4151,0)+2*MODEL_UDF!$B74-5,0)*IF(OR(MODEL_UDF!$H$894&lt;&gt;1,$C73-MODEL_UDF!$B74&lt;2008),1,OFFSET(MODEL_UDF!$D$899,0,MODEL_UDF!$D74-MODEL_UDF!$C75-StartYear))</f>
        <v>22746</v>
      </c>
      <c r="K74" s="47">
        <f ca="1">OFFSET(Pop_UN!P$1,MATCH(CountrySelect1,Pop_UN!$B$2:$B$4151,0)+2*MODEL_UDF!$B74-5,0)*IF(OR(MODEL_UDF!$H$894&lt;&gt;1,$C73-MODEL_UDF!$B74&lt;2008),1,OFFSET(MODEL_UDF!$D$899,0,MODEL_UDF!$D74-MODEL_UDF!$C75-StartYear))</f>
        <v>22949</v>
      </c>
      <c r="L74" s="47">
        <f ca="1">OFFSET(Pop_UN!Q$1,MATCH(CountrySelect1,Pop_UN!$B$2:$B$4151,0)+2*MODEL_UDF!$B74-5,0)*IF(OR(MODEL_UDF!$H$894&lt;&gt;1,$C73-MODEL_UDF!$B74&lt;2008),1,OFFSET(MODEL_UDF!$D$899,0,MODEL_UDF!$D74-MODEL_UDF!$C75-StartYear))</f>
        <v>22987</v>
      </c>
      <c r="M74" s="47">
        <f ca="1">OFFSET(Pop_UN!R$1,MATCH(CountrySelect1,Pop_UN!$B$2:$B$4151,0)+2*MODEL_UDF!$B74-5,0)*IF(OR(MODEL_UDF!$H$894&lt;&gt;1,$C73-MODEL_UDF!$B74&lt;2008),1,OFFSET(MODEL_UDF!$D$899,0,MODEL_UDF!$D74-MODEL_UDF!$C75-StartYear))</f>
        <v>22897</v>
      </c>
      <c r="N74" s="47">
        <f ca="1">OFFSET(Pop_UN!S$1,MATCH(CountrySelect1,Pop_UN!$B$2:$B$4151,0)+2*MODEL_UDF!$B74-5,0)*IF(OR(MODEL_UDF!$H$894&lt;&gt;1,$C73-MODEL_UDF!$B74&lt;2008),1,OFFSET(MODEL_UDF!$D$899,0,MODEL_UDF!$D74-MODEL_UDF!$C75-StartYear))</f>
        <v>22738</v>
      </c>
      <c r="O74" s="47">
        <f ca="1">OFFSET(Pop_UN!T$1,MATCH(CountrySelect1,Pop_UN!$B$2:$B$4151,0)+2*MODEL_UDF!$B74-5,0)*IF(OR(MODEL_UDF!$H$894&lt;&gt;1,$C73-MODEL_UDF!$B74&lt;2008),1,OFFSET(MODEL_UDF!$D$899,0,MODEL_UDF!$D74-MODEL_UDF!$C75-StartYear))</f>
        <v>22586</v>
      </c>
      <c r="P74" s="47">
        <f ca="1">OFFSET(Pop_UN!U$1,MATCH(CountrySelect1,Pop_UN!$B$2:$B$4151,0)+2*MODEL_UDF!$B74-5,0)*IF(OR(MODEL_UDF!$H$894&lt;&gt;1,$C73-MODEL_UDF!$B74&lt;2008),1,OFFSET(MODEL_UDF!$D$899,0,MODEL_UDF!$D74-MODEL_UDF!$C75-StartYear))</f>
        <v>22185</v>
      </c>
      <c r="Q74" s="47">
        <f ca="1">OFFSET(Pop_UN!V$1,MATCH(CountrySelect1,Pop_UN!$B$2:$B$4151,0)+2*MODEL_UDF!$B74-5,0)*IF(OR(MODEL_UDF!$H$894&lt;&gt;1,$C73-MODEL_UDF!$B74&lt;2008),1,OFFSET(MODEL_UDF!$D$899,0,MODEL_UDF!$D74-MODEL_UDF!$C75-StartYear))</f>
        <v>21663</v>
      </c>
      <c r="R74" s="47">
        <f ca="1">OFFSET(Pop_UN!W$1,MATCH(CountrySelect1,Pop_UN!$B$2:$B$4151,0)+2*MODEL_UDF!$B74-5,0)*IF(OR(MODEL_UDF!$H$894&lt;&gt;1,$C73-MODEL_UDF!$B74&lt;2008),1,OFFSET(MODEL_UDF!$D$899,0,MODEL_UDF!$D74-MODEL_UDF!$C75-StartYear))</f>
        <v>21074</v>
      </c>
      <c r="S74" s="47">
        <f ca="1">OFFSET(Pop_UN!X$1,MATCH(CountrySelect1,Pop_UN!$B$2:$B$4151,0)+2*MODEL_UDF!$B74-5,0)*IF(OR(MODEL_UDF!$H$894&lt;&gt;1,$C73-MODEL_UDF!$B74&lt;2008),1,OFFSET(MODEL_UDF!$D$899,0,MODEL_UDF!$D74-MODEL_UDF!$C75-StartYear))</f>
        <v>20487</v>
      </c>
      <c r="T74" s="47">
        <f ca="1">OFFSET(Pop_UN!Y$1,MATCH(CountrySelect1,Pop_UN!$B$2:$B$4151,0)+2*MODEL_UDF!$B74-5,0)*IF(OR(MODEL_UDF!$H$894&lt;&gt;1,$C73-MODEL_UDF!$B74&lt;2008),1,OFFSET(MODEL_UDF!$D$899,0,MODEL_UDF!$D74-MODEL_UDF!$C75-StartYear))</f>
        <v>19985</v>
      </c>
      <c r="U74" s="47">
        <f ca="1">OFFSET(Pop_UN!Z$1,MATCH(CountrySelect1,Pop_UN!$B$2:$B$4151,0)+2*MODEL_UDF!$B74-5,0)*IF(OR(MODEL_UDF!$H$894&lt;&gt;1,$C73-MODEL_UDF!$B74&lt;2008),1,OFFSET(MODEL_UDF!$D$899,0,MODEL_UDF!$D74-MODEL_UDF!$C75-StartYear))</f>
        <v>19380</v>
      </c>
      <c r="V74" s="47">
        <f ca="1">OFFSET(Pop_UN!AA$1,MATCH(CountrySelect1,Pop_UN!$B$2:$B$4151,0)+2*MODEL_UDF!$B74-5,0)*IF(OR(MODEL_UDF!$H$894&lt;&gt;1,$C73-MODEL_UDF!$B74&lt;2008),1,OFFSET(MODEL_UDF!$D$899,0,MODEL_UDF!$D74-MODEL_UDF!$C75-StartYear))</f>
        <v>18762</v>
      </c>
      <c r="W74" s="47">
        <f ca="1">OFFSET(Pop_UN!AB$1,MATCH(CountrySelect1,Pop_UN!$B$2:$B$4151,0)+2*MODEL_UDF!$B74-5,0)*IF(OR(MODEL_UDF!$H$894&lt;&gt;1,$C73-MODEL_UDF!$B74&lt;2008),1,OFFSET(MODEL_UDF!$D$899,0,MODEL_UDF!$D74-MODEL_UDF!$C75-StartYear))</f>
        <v>18151</v>
      </c>
      <c r="X74" s="47">
        <f ca="1">OFFSET(Pop_UN!AC$1,MATCH(CountrySelect1,Pop_UN!$B$2:$B$4151,0)+2*MODEL_UDF!$B74-5,0)*IF(OR(MODEL_UDF!$H$894&lt;&gt;1,$C73-MODEL_UDF!$B74&lt;2008),1,OFFSET(MODEL_UDF!$D$899,0,MODEL_UDF!$D74-MODEL_UDF!$C75-StartYear))</f>
        <v>17574</v>
      </c>
      <c r="Y74" s="47">
        <f ca="1">OFFSET(Pop_UN!AD$1,MATCH(CountrySelect1,Pop_UN!$B$2:$B$4151,0)+2*MODEL_UDF!$B74-5,0)*IF(OR(MODEL_UDF!$H$894&lt;&gt;1,$C73-MODEL_UDF!$B74&lt;2008),1,OFFSET(MODEL_UDF!$D$899,0,MODEL_UDF!$D74-MODEL_UDF!$C75-StartYear))</f>
        <v>17063</v>
      </c>
    </row>
    <row r="75" spans="2:25" x14ac:dyDescent="0.2">
      <c r="B75">
        <f t="shared" ref="B75:B117" si="2">B74+1</f>
        <v>5</v>
      </c>
      <c r="C75" s="47">
        <f ca="1">OFFSET(Pop_UN!H$1,MATCH(CountrySelect1,Pop_UN!B4:$B$4151,0)+2*MODEL_UDF!$B75-5,0)*IF(OR(MODEL_UDF!$H$894&lt;&gt;1,$C74-MODEL_UDF!$B75&lt;2008),1,OFFSET(MODEL_UDF!$D$899,0,MODEL_UDF!$D75-MODEL_UDF!$C76-StartYear))</f>
        <v>19623</v>
      </c>
      <c r="D75" s="47">
        <f ca="1">OFFSET(Pop_UN!I$1,MATCH(CountrySelect1,Pop_UN!$B$2:$B$4151,0)+2*MODEL_UDF!$B75-5,0)*IF(OR(MODEL_UDF!$H$894&lt;&gt;1,$C74-MODEL_UDF!$B75&lt;2008),1,OFFSET(MODEL_UDF!$D$899,0,MODEL_UDF!$D75-MODEL_UDF!$C76-StartYear))</f>
        <v>19266</v>
      </c>
      <c r="E75" s="47">
        <f ca="1">OFFSET(Pop_UN!J$1,MATCH(CountrySelect1,Pop_UN!$B$2:$B$4151,0)+2*MODEL_UDF!$B75-5,0)*IF(OR(MODEL_UDF!$H$894&lt;&gt;1,$C74-MODEL_UDF!$B75&lt;2008),1,OFFSET(MODEL_UDF!$D$899,0,MODEL_UDF!$D75-MODEL_UDF!$C76-StartYear))</f>
        <v>19391</v>
      </c>
      <c r="F75" s="47">
        <f ca="1">OFFSET(Pop_UN!K$1,MATCH(CountrySelect1,Pop_UN!$B$2:$B$4151,0)+2*MODEL_UDF!$B75-5,0)*IF(OR(MODEL_UDF!$H$894&lt;&gt;1,$C74-MODEL_UDF!$B75&lt;2008),1,OFFSET(MODEL_UDF!$D$899,0,MODEL_UDF!$D75-MODEL_UDF!$C76-StartYear))</f>
        <v>19871</v>
      </c>
      <c r="G75" s="47">
        <f ca="1">OFFSET(Pop_UN!L$1,MATCH(CountrySelect1,Pop_UN!$B$2:$B$4151,0)+2*MODEL_UDF!$B75-5,0)*IF(OR(MODEL_UDF!$H$894&lt;&gt;1,$C74-MODEL_UDF!$B75&lt;2008),1,OFFSET(MODEL_UDF!$D$899,0,MODEL_UDF!$D75-MODEL_UDF!$C76-StartYear))</f>
        <v>20530</v>
      </c>
      <c r="H75" s="47">
        <f ca="1">OFFSET(Pop_UN!M$1,MATCH(CountrySelect1,Pop_UN!$B$2:$B$4151,0)+2*MODEL_UDF!$B75-5,0)*IF(OR(MODEL_UDF!$H$894&lt;&gt;1,$C74-MODEL_UDF!$B75&lt;2008),1,OFFSET(MODEL_UDF!$D$899,0,MODEL_UDF!$D75-MODEL_UDF!$C76-StartYear))</f>
        <v>21259</v>
      </c>
      <c r="I75" s="47">
        <f ca="1">OFFSET(Pop_UN!N$1,MATCH(CountrySelect1,Pop_UN!$B$2:$B$4151,0)+2*MODEL_UDF!$B75-5,0)*IF(OR(MODEL_UDF!$H$894&lt;&gt;1,$C74-MODEL_UDF!$B75&lt;2008),1,OFFSET(MODEL_UDF!$D$899,0,MODEL_UDF!$D75-MODEL_UDF!$C76-StartYear))</f>
        <v>21921</v>
      </c>
      <c r="J75" s="47">
        <f ca="1">OFFSET(Pop_UN!O$1,MATCH(CountrySelect1,Pop_UN!$B$2:$B$4151,0)+2*MODEL_UDF!$B75-5,0)*IF(OR(MODEL_UDF!$H$894&lt;&gt;1,$C74-MODEL_UDF!$B75&lt;2008),1,OFFSET(MODEL_UDF!$D$899,0,MODEL_UDF!$D75-MODEL_UDF!$C76-StartYear))</f>
        <v>22364</v>
      </c>
      <c r="K75" s="47">
        <f ca="1">OFFSET(Pop_UN!P$1,MATCH(CountrySelect1,Pop_UN!$B$2:$B$4151,0)+2*MODEL_UDF!$B75-5,0)*IF(OR(MODEL_UDF!$H$894&lt;&gt;1,$C74-MODEL_UDF!$B75&lt;2008),1,OFFSET(MODEL_UDF!$D$899,0,MODEL_UDF!$D75-MODEL_UDF!$C76-StartYear))</f>
        <v>22710</v>
      </c>
      <c r="L75" s="47">
        <f ca="1">OFFSET(Pop_UN!Q$1,MATCH(CountrySelect1,Pop_UN!$B$2:$B$4151,0)+2*MODEL_UDF!$B75-5,0)*IF(OR(MODEL_UDF!$H$894&lt;&gt;1,$C74-MODEL_UDF!$B75&lt;2008),1,OFFSET(MODEL_UDF!$D$899,0,MODEL_UDF!$D75-MODEL_UDF!$C76-StartYear))</f>
        <v>22894</v>
      </c>
      <c r="M75" s="47">
        <f ca="1">OFFSET(Pop_UN!R$1,MATCH(CountrySelect1,Pop_UN!$B$2:$B$4151,0)+2*MODEL_UDF!$B75-5,0)*IF(OR(MODEL_UDF!$H$894&lt;&gt;1,$C74-MODEL_UDF!$B75&lt;2008),1,OFFSET(MODEL_UDF!$D$899,0,MODEL_UDF!$D75-MODEL_UDF!$C76-StartYear))</f>
        <v>22937</v>
      </c>
      <c r="N75" s="47">
        <f ca="1">OFFSET(Pop_UN!S$1,MATCH(CountrySelect1,Pop_UN!$B$2:$B$4151,0)+2*MODEL_UDF!$B75-5,0)*IF(OR(MODEL_UDF!$H$894&lt;&gt;1,$C74-MODEL_UDF!$B75&lt;2008),1,OFFSET(MODEL_UDF!$D$899,0,MODEL_UDF!$D75-MODEL_UDF!$C76-StartYear))</f>
        <v>22883</v>
      </c>
      <c r="O75" s="47">
        <f ca="1">OFFSET(Pop_UN!T$1,MATCH(CountrySelect1,Pop_UN!$B$2:$B$4151,0)+2*MODEL_UDF!$B75-5,0)*IF(OR(MODEL_UDF!$H$894&lt;&gt;1,$C74-MODEL_UDF!$B75&lt;2008),1,OFFSET(MODEL_UDF!$D$899,0,MODEL_UDF!$D75-MODEL_UDF!$C76-StartYear))</f>
        <v>22796</v>
      </c>
      <c r="P75" s="47">
        <f ca="1">OFFSET(Pop_UN!U$1,MATCH(CountrySelect1,Pop_UN!$B$2:$B$4151,0)+2*MODEL_UDF!$B75-5,0)*IF(OR(MODEL_UDF!$H$894&lt;&gt;1,$C74-MODEL_UDF!$B75&lt;2008),1,OFFSET(MODEL_UDF!$D$899,0,MODEL_UDF!$D75-MODEL_UDF!$C76-StartYear))</f>
        <v>22532</v>
      </c>
      <c r="Q75" s="47">
        <f ca="1">OFFSET(Pop_UN!V$1,MATCH(CountrySelect1,Pop_UN!$B$2:$B$4151,0)+2*MODEL_UDF!$B75-5,0)*IF(OR(MODEL_UDF!$H$894&lt;&gt;1,$C74-MODEL_UDF!$B75&lt;2008),1,OFFSET(MODEL_UDF!$D$899,0,MODEL_UDF!$D75-MODEL_UDF!$C76-StartYear))</f>
        <v>22129</v>
      </c>
      <c r="R75" s="47">
        <f ca="1">OFFSET(Pop_UN!W$1,MATCH(CountrySelect1,Pop_UN!$B$2:$B$4151,0)+2*MODEL_UDF!$B75-5,0)*IF(OR(MODEL_UDF!$H$894&lt;&gt;1,$C74-MODEL_UDF!$B75&lt;2008),1,OFFSET(MODEL_UDF!$D$899,0,MODEL_UDF!$D75-MODEL_UDF!$C76-StartYear))</f>
        <v>21624</v>
      </c>
      <c r="S75" s="47">
        <f ca="1">OFFSET(Pop_UN!X$1,MATCH(CountrySelect1,Pop_UN!$B$2:$B$4151,0)+2*MODEL_UDF!$B75-5,0)*IF(OR(MODEL_UDF!$H$894&lt;&gt;1,$C74-MODEL_UDF!$B75&lt;2008),1,OFFSET(MODEL_UDF!$D$899,0,MODEL_UDF!$D75-MODEL_UDF!$C76-StartYear))</f>
        <v>21073</v>
      </c>
      <c r="T75" s="47">
        <f ca="1">OFFSET(Pop_UN!Y$1,MATCH(CountrySelect1,Pop_UN!$B$2:$B$4151,0)+2*MODEL_UDF!$B75-5,0)*IF(OR(MODEL_UDF!$H$894&lt;&gt;1,$C74-MODEL_UDF!$B75&lt;2008),1,OFFSET(MODEL_UDF!$D$899,0,MODEL_UDF!$D75-MODEL_UDF!$C76-StartYear))</f>
        <v>20547</v>
      </c>
      <c r="U75" s="47">
        <f ca="1">OFFSET(Pop_UN!Z$1,MATCH(CountrySelect1,Pop_UN!$B$2:$B$4151,0)+2*MODEL_UDF!$B75-5,0)*IF(OR(MODEL_UDF!$H$894&lt;&gt;1,$C74-MODEL_UDF!$B75&lt;2008),1,OFFSET(MODEL_UDF!$D$899,0,MODEL_UDF!$D75-MODEL_UDF!$C76-StartYear))</f>
        <v>19970</v>
      </c>
      <c r="V75" s="47">
        <f ca="1">OFFSET(Pop_UN!AA$1,MATCH(CountrySelect1,Pop_UN!$B$2:$B$4151,0)+2*MODEL_UDF!$B75-5,0)*IF(OR(MODEL_UDF!$H$894&lt;&gt;1,$C74-MODEL_UDF!$B75&lt;2008),1,OFFSET(MODEL_UDF!$D$899,0,MODEL_UDF!$D75-MODEL_UDF!$C76-StartYear))</f>
        <v>19362</v>
      </c>
      <c r="W75" s="47">
        <f ca="1">OFFSET(Pop_UN!AB$1,MATCH(CountrySelect1,Pop_UN!$B$2:$B$4151,0)+2*MODEL_UDF!$B75-5,0)*IF(OR(MODEL_UDF!$H$894&lt;&gt;1,$C74-MODEL_UDF!$B75&lt;2008),1,OFFSET(MODEL_UDF!$D$899,0,MODEL_UDF!$D75-MODEL_UDF!$C76-StartYear))</f>
        <v>18742</v>
      </c>
      <c r="X75" s="47">
        <f ca="1">OFFSET(Pop_UN!AC$1,MATCH(CountrySelect1,Pop_UN!$B$2:$B$4151,0)+2*MODEL_UDF!$B75-5,0)*IF(OR(MODEL_UDF!$H$894&lt;&gt;1,$C74-MODEL_UDF!$B75&lt;2008),1,OFFSET(MODEL_UDF!$D$899,0,MODEL_UDF!$D75-MODEL_UDF!$C76-StartYear))</f>
        <v>18134</v>
      </c>
      <c r="Y75" s="47">
        <f ca="1">OFFSET(Pop_UN!AD$1,MATCH(CountrySelect1,Pop_UN!$B$2:$B$4151,0)+2*MODEL_UDF!$B75-5,0)*IF(OR(MODEL_UDF!$H$894&lt;&gt;1,$C74-MODEL_UDF!$B75&lt;2008),1,OFFSET(MODEL_UDF!$D$899,0,MODEL_UDF!$D75-MODEL_UDF!$C76-StartYear))</f>
        <v>17565</v>
      </c>
    </row>
    <row r="76" spans="2:25" x14ac:dyDescent="0.2">
      <c r="B76">
        <f t="shared" si="2"/>
        <v>6</v>
      </c>
      <c r="C76" s="47">
        <f ca="1">OFFSET(Pop_UN!H$1,MATCH(CountrySelect1,Pop_UN!B5:$B$4151,0)+2*MODEL_UDF!$B76-5,0)*IF(OR(MODEL_UDF!$H$894&lt;&gt;1,$C75-MODEL_UDF!$B76&lt;2008),1,OFFSET(MODEL_UDF!$D$899,0,MODEL_UDF!$D76-MODEL_UDF!$C77-StartYear))</f>
        <v>16190.000000000002</v>
      </c>
      <c r="D76" s="47">
        <f ca="1">OFFSET(Pop_UN!I$1,MATCH(CountrySelect1,Pop_UN!$B$2:$B$4151,0)+2*MODEL_UDF!$B76-5,0)*IF(OR(MODEL_UDF!$H$894&lt;&gt;1,$C75-MODEL_UDF!$B76&lt;2008),1,OFFSET(MODEL_UDF!$D$899,0,MODEL_UDF!$D76-MODEL_UDF!$C77-StartYear))</f>
        <v>18766</v>
      </c>
      <c r="E76" s="47">
        <f ca="1">OFFSET(Pop_UN!J$1,MATCH(CountrySelect1,Pop_UN!$B$2:$B$4151,0)+2*MODEL_UDF!$B76-5,0)*IF(OR(MODEL_UDF!$H$894&lt;&gt;1,$C75-MODEL_UDF!$B76&lt;2008),1,OFFSET(MODEL_UDF!$D$899,0,MODEL_UDF!$D76-MODEL_UDF!$C77-StartYear))</f>
        <v>18973</v>
      </c>
      <c r="F76" s="47">
        <f ca="1">OFFSET(Pop_UN!K$1,MATCH(CountrySelect1,Pop_UN!$B$2:$B$4151,0)+2*MODEL_UDF!$B76-5,0)*IF(OR(MODEL_UDF!$H$894&lt;&gt;1,$C75-MODEL_UDF!$B76&lt;2008),1,OFFSET(MODEL_UDF!$D$899,0,MODEL_UDF!$D76-MODEL_UDF!$C77-StartYear))</f>
        <v>19315</v>
      </c>
      <c r="G76" s="47">
        <f ca="1">OFFSET(Pop_UN!L$1,MATCH(CountrySelect1,Pop_UN!$B$2:$B$4151,0)+2*MODEL_UDF!$B76-5,0)*IF(OR(MODEL_UDF!$H$894&lt;&gt;1,$C75-MODEL_UDF!$B76&lt;2008),1,OFFSET(MODEL_UDF!$D$899,0,MODEL_UDF!$D76-MODEL_UDF!$C77-StartYear))</f>
        <v>19890</v>
      </c>
      <c r="H76" s="47">
        <f ca="1">OFFSET(Pop_UN!M$1,MATCH(CountrySelect1,Pop_UN!$B$2:$B$4151,0)+2*MODEL_UDF!$B76-5,0)*IF(OR(MODEL_UDF!$H$894&lt;&gt;1,$C75-MODEL_UDF!$B76&lt;2008),1,OFFSET(MODEL_UDF!$D$899,0,MODEL_UDF!$D76-MODEL_UDF!$C77-StartYear))</f>
        <v>20586</v>
      </c>
      <c r="I76" s="47">
        <f ca="1">OFFSET(Pop_UN!N$1,MATCH(CountrySelect1,Pop_UN!$B$2:$B$4151,0)+2*MODEL_UDF!$B76-5,0)*IF(OR(MODEL_UDF!$H$894&lt;&gt;1,$C75-MODEL_UDF!$B76&lt;2008),1,OFFSET(MODEL_UDF!$D$899,0,MODEL_UDF!$D76-MODEL_UDF!$C77-StartYear))</f>
        <v>21290</v>
      </c>
      <c r="J76" s="47">
        <f ca="1">OFFSET(Pop_UN!O$1,MATCH(CountrySelect1,Pop_UN!$B$2:$B$4151,0)+2*MODEL_UDF!$B76-5,0)*IF(OR(MODEL_UDF!$H$894&lt;&gt;1,$C75-MODEL_UDF!$B76&lt;2008),1,OFFSET(MODEL_UDF!$D$899,0,MODEL_UDF!$D76-MODEL_UDF!$C77-StartYear))</f>
        <v>21871</v>
      </c>
      <c r="K76" s="47">
        <f ca="1">OFFSET(Pop_UN!P$1,MATCH(CountrySelect1,Pop_UN!$B$2:$B$4151,0)+2*MODEL_UDF!$B76-5,0)*IF(OR(MODEL_UDF!$H$894&lt;&gt;1,$C75-MODEL_UDF!$B76&lt;2008),1,OFFSET(MODEL_UDF!$D$899,0,MODEL_UDF!$D76-MODEL_UDF!$C77-StartYear))</f>
        <v>22343</v>
      </c>
      <c r="L76" s="47">
        <f ca="1">OFFSET(Pop_UN!Q$1,MATCH(CountrySelect1,Pop_UN!$B$2:$B$4151,0)+2*MODEL_UDF!$B76-5,0)*IF(OR(MODEL_UDF!$H$894&lt;&gt;1,$C75-MODEL_UDF!$B76&lt;2008),1,OFFSET(MODEL_UDF!$D$899,0,MODEL_UDF!$D76-MODEL_UDF!$C77-StartYear))</f>
        <v>22654</v>
      </c>
      <c r="M76" s="47">
        <f ca="1">OFFSET(Pop_UN!R$1,MATCH(CountrySelect1,Pop_UN!$B$2:$B$4151,0)+2*MODEL_UDF!$B76-5,0)*IF(OR(MODEL_UDF!$H$894&lt;&gt;1,$C75-MODEL_UDF!$B76&lt;2008),1,OFFSET(MODEL_UDF!$D$899,0,MODEL_UDF!$D76-MODEL_UDF!$C77-StartYear))</f>
        <v>22826</v>
      </c>
      <c r="N76" s="47">
        <f ca="1">OFFSET(Pop_UN!S$1,MATCH(CountrySelect1,Pop_UN!$B$2:$B$4151,0)+2*MODEL_UDF!$B76-5,0)*IF(OR(MODEL_UDF!$H$894&lt;&gt;1,$C75-MODEL_UDF!$B76&lt;2008),1,OFFSET(MODEL_UDF!$D$899,0,MODEL_UDF!$D76-MODEL_UDF!$C77-StartYear))</f>
        <v>22884</v>
      </c>
      <c r="O76" s="47">
        <f ca="1">OFFSET(Pop_UN!T$1,MATCH(CountrySelect1,Pop_UN!$B$2:$B$4151,0)+2*MODEL_UDF!$B76-5,0)*IF(OR(MODEL_UDF!$H$894&lt;&gt;1,$C75-MODEL_UDF!$B76&lt;2008),1,OFFSET(MODEL_UDF!$D$899,0,MODEL_UDF!$D76-MODEL_UDF!$C77-StartYear))</f>
        <v>22875</v>
      </c>
      <c r="P76" s="47">
        <f ca="1">OFFSET(Pop_UN!U$1,MATCH(CountrySelect1,Pop_UN!$B$2:$B$4151,0)+2*MODEL_UDF!$B76-5,0)*IF(OR(MODEL_UDF!$H$894&lt;&gt;1,$C75-MODEL_UDF!$B76&lt;2008),1,OFFSET(MODEL_UDF!$D$899,0,MODEL_UDF!$D76-MODEL_UDF!$C77-StartYear))</f>
        <v>22756</v>
      </c>
      <c r="Q76" s="47">
        <f ca="1">OFFSET(Pop_UN!V$1,MATCH(CountrySelect1,Pop_UN!$B$2:$B$4151,0)+2*MODEL_UDF!$B76-5,0)*IF(OR(MODEL_UDF!$H$894&lt;&gt;1,$C75-MODEL_UDF!$B76&lt;2008),1,OFFSET(MODEL_UDF!$D$899,0,MODEL_UDF!$D76-MODEL_UDF!$C77-StartYear))</f>
        <v>22475</v>
      </c>
      <c r="R76" s="47">
        <f ca="1">OFFSET(Pop_UN!W$1,MATCH(CountrySelect1,Pop_UN!$B$2:$B$4151,0)+2*MODEL_UDF!$B76-5,0)*IF(OR(MODEL_UDF!$H$894&lt;&gt;1,$C75-MODEL_UDF!$B76&lt;2008),1,OFFSET(MODEL_UDF!$D$899,0,MODEL_UDF!$D76-MODEL_UDF!$C77-StartYear))</f>
        <v>22073</v>
      </c>
      <c r="S76" s="47">
        <f ca="1">OFFSET(Pop_UN!X$1,MATCH(CountrySelect1,Pop_UN!$B$2:$B$4151,0)+2*MODEL_UDF!$B76-5,0)*IF(OR(MODEL_UDF!$H$894&lt;&gt;1,$C75-MODEL_UDF!$B76&lt;2008),1,OFFSET(MODEL_UDF!$D$899,0,MODEL_UDF!$D76-MODEL_UDF!$C77-StartYear))</f>
        <v>21586</v>
      </c>
      <c r="T76" s="47">
        <f ca="1">OFFSET(Pop_UN!Y$1,MATCH(CountrySelect1,Pop_UN!$B$2:$B$4151,0)+2*MODEL_UDF!$B76-5,0)*IF(OR(MODEL_UDF!$H$894&lt;&gt;1,$C75-MODEL_UDF!$B76&lt;2008),1,OFFSET(MODEL_UDF!$D$899,0,MODEL_UDF!$D76-MODEL_UDF!$C77-StartYear))</f>
        <v>21072</v>
      </c>
      <c r="U76" s="47">
        <f ca="1">OFFSET(Pop_UN!Z$1,MATCH(CountrySelect1,Pop_UN!$B$2:$B$4151,0)+2*MODEL_UDF!$B76-5,0)*IF(OR(MODEL_UDF!$H$894&lt;&gt;1,$C75-MODEL_UDF!$B76&lt;2008),1,OFFSET(MODEL_UDF!$D$899,0,MODEL_UDF!$D76-MODEL_UDF!$C77-StartYear))</f>
        <v>20536</v>
      </c>
      <c r="V76" s="47">
        <f ca="1">OFFSET(Pop_UN!AA$1,MATCH(CountrySelect1,Pop_UN!$B$2:$B$4151,0)+2*MODEL_UDF!$B76-5,0)*IF(OR(MODEL_UDF!$H$894&lt;&gt;1,$C75-MODEL_UDF!$B76&lt;2008),1,OFFSET(MODEL_UDF!$D$899,0,MODEL_UDF!$D76-MODEL_UDF!$C77-StartYear))</f>
        <v>19952</v>
      </c>
      <c r="W76" s="47">
        <f ca="1">OFFSET(Pop_UN!AB$1,MATCH(CountrySelect1,Pop_UN!$B$2:$B$4151,0)+2*MODEL_UDF!$B76-5,0)*IF(OR(MODEL_UDF!$H$894&lt;&gt;1,$C75-MODEL_UDF!$B76&lt;2008),1,OFFSET(MODEL_UDF!$D$899,0,MODEL_UDF!$D76-MODEL_UDF!$C77-StartYear))</f>
        <v>19342</v>
      </c>
      <c r="X76" s="47">
        <f ca="1">OFFSET(Pop_UN!AC$1,MATCH(CountrySelect1,Pop_UN!$B$2:$B$4151,0)+2*MODEL_UDF!$B76-5,0)*IF(OR(MODEL_UDF!$H$894&lt;&gt;1,$C75-MODEL_UDF!$B76&lt;2008),1,OFFSET(MODEL_UDF!$D$899,0,MODEL_UDF!$D76-MODEL_UDF!$C77-StartYear))</f>
        <v>18722</v>
      </c>
      <c r="Y76" s="47">
        <f ca="1">OFFSET(Pop_UN!AD$1,MATCH(CountrySelect1,Pop_UN!$B$2:$B$4151,0)+2*MODEL_UDF!$B76-5,0)*IF(OR(MODEL_UDF!$H$894&lt;&gt;1,$C75-MODEL_UDF!$B76&lt;2008),1,OFFSET(MODEL_UDF!$D$899,0,MODEL_UDF!$D76-MODEL_UDF!$C77-StartYear))</f>
        <v>18117</v>
      </c>
    </row>
    <row r="77" spans="2:25" x14ac:dyDescent="0.2">
      <c r="B77">
        <f t="shared" si="2"/>
        <v>7</v>
      </c>
      <c r="C77" s="47">
        <f ca="1">OFFSET(Pop_UN!H$1,MATCH(CountrySelect1,Pop_UN!B6:$B$4151,0)+2*MODEL_UDF!$B77-5,0)*IF(OR(MODEL_UDF!$H$894&lt;&gt;1,$C76-MODEL_UDF!$B77&lt;2008),1,OFFSET(MODEL_UDF!$D$899,0,MODEL_UDF!$D77-MODEL_UDF!$C78-StartYear))</f>
        <v>18910</v>
      </c>
      <c r="D77" s="47">
        <f ca="1">OFFSET(Pop_UN!I$1,MATCH(CountrySelect1,Pop_UN!$B$2:$B$4151,0)+2*MODEL_UDF!$B77-5,0)*IF(OR(MODEL_UDF!$H$894&lt;&gt;1,$C76-MODEL_UDF!$B77&lt;2008),1,OFFSET(MODEL_UDF!$D$899,0,MODEL_UDF!$D77-MODEL_UDF!$C78-StartYear))</f>
        <v>18491</v>
      </c>
      <c r="E77" s="47">
        <f ca="1">OFFSET(Pop_UN!J$1,MATCH(CountrySelect1,Pop_UN!$B$2:$B$4151,0)+2*MODEL_UDF!$B77-5,0)*IF(OR(MODEL_UDF!$H$894&lt;&gt;1,$C76-MODEL_UDF!$B77&lt;2008),1,OFFSET(MODEL_UDF!$D$899,0,MODEL_UDF!$D77-MODEL_UDF!$C78-StartYear))</f>
        <v>18684</v>
      </c>
      <c r="F77" s="47">
        <f ca="1">OFFSET(Pop_UN!K$1,MATCH(CountrySelect1,Pop_UN!$B$2:$B$4151,0)+2*MODEL_UDF!$B77-5,0)*IF(OR(MODEL_UDF!$H$894&lt;&gt;1,$C76-MODEL_UDF!$B77&lt;2008),1,OFFSET(MODEL_UDF!$D$899,0,MODEL_UDF!$D77-MODEL_UDF!$C78-StartYear))</f>
        <v>18855</v>
      </c>
      <c r="G77" s="47">
        <f ca="1">OFFSET(Pop_UN!L$1,MATCH(CountrySelect1,Pop_UN!$B$2:$B$4151,0)+2*MODEL_UDF!$B77-5,0)*IF(OR(MODEL_UDF!$H$894&lt;&gt;1,$C76-MODEL_UDF!$B77&lt;2008),1,OFFSET(MODEL_UDF!$D$899,0,MODEL_UDF!$D77-MODEL_UDF!$C78-StartYear))</f>
        <v>19317</v>
      </c>
      <c r="H77" s="47">
        <f ca="1">OFFSET(Pop_UN!M$1,MATCH(CountrySelect1,Pop_UN!$B$2:$B$4151,0)+2*MODEL_UDF!$B77-5,0)*IF(OR(MODEL_UDF!$H$894&lt;&gt;1,$C76-MODEL_UDF!$B77&lt;2008),1,OFFSET(MODEL_UDF!$D$899,0,MODEL_UDF!$D77-MODEL_UDF!$C78-StartYear))</f>
        <v>19953</v>
      </c>
      <c r="I77" s="47">
        <f ca="1">OFFSET(Pop_UN!N$1,MATCH(CountrySelect1,Pop_UN!$B$2:$B$4151,0)+2*MODEL_UDF!$B77-5,0)*IF(OR(MODEL_UDF!$H$894&lt;&gt;1,$C76-MODEL_UDF!$B77&lt;2008),1,OFFSET(MODEL_UDF!$D$899,0,MODEL_UDF!$D77-MODEL_UDF!$C78-StartYear))</f>
        <v>20648</v>
      </c>
      <c r="J77" s="47">
        <f ca="1">OFFSET(Pop_UN!O$1,MATCH(CountrySelect1,Pop_UN!$B$2:$B$4151,0)+2*MODEL_UDF!$B77-5,0)*IF(OR(MODEL_UDF!$H$894&lt;&gt;1,$C76-MODEL_UDF!$B77&lt;2008),1,OFFSET(MODEL_UDF!$D$899,0,MODEL_UDF!$D77-MODEL_UDF!$C78-StartYear))</f>
        <v>21302</v>
      </c>
      <c r="K77" s="47">
        <f ca="1">OFFSET(Pop_UN!P$1,MATCH(CountrySelect1,Pop_UN!$B$2:$B$4151,0)+2*MODEL_UDF!$B77-5,0)*IF(OR(MODEL_UDF!$H$894&lt;&gt;1,$C76-MODEL_UDF!$B77&lt;2008),1,OFFSET(MODEL_UDF!$D$899,0,MODEL_UDF!$D77-MODEL_UDF!$C78-StartYear))</f>
        <v>21883</v>
      </c>
      <c r="L77" s="47">
        <f ca="1">OFFSET(Pop_UN!Q$1,MATCH(CountrySelect1,Pop_UN!$B$2:$B$4151,0)+2*MODEL_UDF!$B77-5,0)*IF(OR(MODEL_UDF!$H$894&lt;&gt;1,$C76-MODEL_UDF!$B77&lt;2008),1,OFFSET(MODEL_UDF!$D$899,0,MODEL_UDF!$D77-MODEL_UDF!$C78-StartYear))</f>
        <v>22302</v>
      </c>
      <c r="M77" s="47">
        <f ca="1">OFFSET(Pop_UN!R$1,MATCH(CountrySelect1,Pop_UN!$B$2:$B$4151,0)+2*MODEL_UDF!$B77-5,0)*IF(OR(MODEL_UDF!$H$894&lt;&gt;1,$C76-MODEL_UDF!$B77&lt;2008),1,OFFSET(MODEL_UDF!$D$899,0,MODEL_UDF!$D77-MODEL_UDF!$C78-StartYear))</f>
        <v>22584</v>
      </c>
      <c r="N77" s="47">
        <f ca="1">OFFSET(Pop_UN!S$1,MATCH(CountrySelect1,Pop_UN!$B$2:$B$4151,0)+2*MODEL_UDF!$B77-5,0)*IF(OR(MODEL_UDF!$H$894&lt;&gt;1,$C76-MODEL_UDF!$B77&lt;2008),1,OFFSET(MODEL_UDF!$D$899,0,MODEL_UDF!$D77-MODEL_UDF!$C78-StartYear))</f>
        <v>22755</v>
      </c>
      <c r="O77" s="47">
        <f ca="1">OFFSET(Pop_UN!T$1,MATCH(CountrySelect1,Pop_UN!$B$2:$B$4151,0)+2*MODEL_UDF!$B77-5,0)*IF(OR(MODEL_UDF!$H$894&lt;&gt;1,$C76-MODEL_UDF!$B77&lt;2008),1,OFFSET(MODEL_UDF!$D$899,0,MODEL_UDF!$D77-MODEL_UDF!$C78-StartYear))</f>
        <v>22837</v>
      </c>
      <c r="P77" s="47">
        <f ca="1">OFFSET(Pop_UN!U$1,MATCH(CountrySelect1,Pop_UN!$B$2:$B$4151,0)+2*MODEL_UDF!$B77-5,0)*IF(OR(MODEL_UDF!$H$894&lt;&gt;1,$C76-MODEL_UDF!$B77&lt;2008),1,OFFSET(MODEL_UDF!$D$899,0,MODEL_UDF!$D77-MODEL_UDF!$C78-StartYear))</f>
        <v>22867</v>
      </c>
      <c r="Q77" s="47">
        <f ca="1">OFFSET(Pop_UN!V$1,MATCH(CountrySelect1,Pop_UN!$B$2:$B$4151,0)+2*MODEL_UDF!$B77-5,0)*IF(OR(MODEL_UDF!$H$894&lt;&gt;1,$C76-MODEL_UDF!$B77&lt;2008),1,OFFSET(MODEL_UDF!$D$899,0,MODEL_UDF!$D77-MODEL_UDF!$C78-StartYear))</f>
        <v>22713</v>
      </c>
      <c r="R77" s="47">
        <f ca="1">OFFSET(Pop_UN!W$1,MATCH(CountrySelect1,Pop_UN!$B$2:$B$4151,0)+2*MODEL_UDF!$B77-5,0)*IF(OR(MODEL_UDF!$H$894&lt;&gt;1,$C76-MODEL_UDF!$B77&lt;2008),1,OFFSET(MODEL_UDF!$D$899,0,MODEL_UDF!$D77-MODEL_UDF!$C78-StartYear))</f>
        <v>22418</v>
      </c>
      <c r="S77" s="47">
        <f ca="1">OFFSET(Pop_UN!X$1,MATCH(CountrySelect1,Pop_UN!$B$2:$B$4151,0)+2*MODEL_UDF!$B77-5,0)*IF(OR(MODEL_UDF!$H$894&lt;&gt;1,$C76-MODEL_UDF!$B77&lt;2008),1,OFFSET(MODEL_UDF!$D$899,0,MODEL_UDF!$D77-MODEL_UDF!$C78-StartYear))</f>
        <v>22018</v>
      </c>
      <c r="T77" s="47">
        <f ca="1">OFFSET(Pop_UN!Y$1,MATCH(CountrySelect1,Pop_UN!$B$2:$B$4151,0)+2*MODEL_UDF!$B77-5,0)*IF(OR(MODEL_UDF!$H$894&lt;&gt;1,$C76-MODEL_UDF!$B77&lt;2008),1,OFFSET(MODEL_UDF!$D$899,0,MODEL_UDF!$D77-MODEL_UDF!$C78-StartYear))</f>
        <v>21549</v>
      </c>
      <c r="U77" s="47">
        <f ca="1">OFFSET(Pop_UN!Z$1,MATCH(CountrySelect1,Pop_UN!$B$2:$B$4151,0)+2*MODEL_UDF!$B77-5,0)*IF(OR(MODEL_UDF!$H$894&lt;&gt;1,$C76-MODEL_UDF!$B77&lt;2008),1,OFFSET(MODEL_UDF!$D$899,0,MODEL_UDF!$D77-MODEL_UDF!$C78-StartYear))</f>
        <v>21069</v>
      </c>
      <c r="V77" s="47">
        <f ca="1">OFFSET(Pop_UN!AA$1,MATCH(CountrySelect1,Pop_UN!$B$2:$B$4151,0)+2*MODEL_UDF!$B77-5,0)*IF(OR(MODEL_UDF!$H$894&lt;&gt;1,$C76-MODEL_UDF!$B77&lt;2008),1,OFFSET(MODEL_UDF!$D$899,0,MODEL_UDF!$D77-MODEL_UDF!$C78-StartYear))</f>
        <v>20523</v>
      </c>
      <c r="W77" s="47">
        <f ca="1">OFFSET(Pop_UN!AB$1,MATCH(CountrySelect1,Pop_UN!$B$2:$B$4151,0)+2*MODEL_UDF!$B77-5,0)*IF(OR(MODEL_UDF!$H$894&lt;&gt;1,$C76-MODEL_UDF!$B77&lt;2008),1,OFFSET(MODEL_UDF!$D$899,0,MODEL_UDF!$D77-MODEL_UDF!$C78-StartYear))</f>
        <v>19934</v>
      </c>
      <c r="X77" s="47">
        <f ca="1">OFFSET(Pop_UN!AC$1,MATCH(CountrySelect1,Pop_UN!$B$2:$B$4151,0)+2*MODEL_UDF!$B77-5,0)*IF(OR(MODEL_UDF!$H$894&lt;&gt;1,$C76-MODEL_UDF!$B77&lt;2008),1,OFFSET(MODEL_UDF!$D$899,0,MODEL_UDF!$D77-MODEL_UDF!$C78-StartYear))</f>
        <v>19321</v>
      </c>
      <c r="Y77" s="47">
        <f ca="1">OFFSET(Pop_UN!AD$1,MATCH(CountrySelect1,Pop_UN!$B$2:$B$4151,0)+2*MODEL_UDF!$B77-5,0)*IF(OR(MODEL_UDF!$H$894&lt;&gt;1,$C76-MODEL_UDF!$B77&lt;2008),1,OFFSET(MODEL_UDF!$D$899,0,MODEL_UDF!$D77-MODEL_UDF!$C78-StartYear))</f>
        <v>18702</v>
      </c>
    </row>
    <row r="78" spans="2:25" x14ac:dyDescent="0.2">
      <c r="B78">
        <f t="shared" si="2"/>
        <v>8</v>
      </c>
      <c r="C78" s="47">
        <f ca="1">OFFSET(Pop_UN!H$1,MATCH(CountrySelect1,Pop_UN!B7:$B$4151,0)+2*MODEL_UDF!$B78-5,0)*IF(OR(MODEL_UDF!$H$894&lt;&gt;1,$C77-MODEL_UDF!$B78&lt;2008),1,OFFSET(MODEL_UDF!$D$899,0,MODEL_UDF!$D78-MODEL_UDF!$C79-StartYear))</f>
        <v>15745</v>
      </c>
      <c r="D78" s="47">
        <f ca="1">OFFSET(Pop_UN!I$1,MATCH(CountrySelect1,Pop_UN!$B$2:$B$4151,0)+2*MODEL_UDF!$B78-5,0)*IF(OR(MODEL_UDF!$H$894&lt;&gt;1,$C77-MODEL_UDF!$B78&lt;2008),1,OFFSET(MODEL_UDF!$D$899,0,MODEL_UDF!$D78-MODEL_UDF!$C79-StartYear))</f>
        <v>18431</v>
      </c>
      <c r="E78" s="47">
        <f ca="1">OFFSET(Pop_UN!J$1,MATCH(CountrySelect1,Pop_UN!$B$2:$B$4151,0)+2*MODEL_UDF!$B78-5,0)*IF(OR(MODEL_UDF!$H$894&lt;&gt;1,$C77-MODEL_UDF!$B78&lt;2008),1,OFFSET(MODEL_UDF!$D$899,0,MODEL_UDF!$D78-MODEL_UDF!$C79-StartYear))</f>
        <v>18530</v>
      </c>
      <c r="F78" s="47">
        <f ca="1">OFFSET(Pop_UN!K$1,MATCH(CountrySelect1,Pop_UN!$B$2:$B$4151,0)+2*MODEL_UDF!$B78-5,0)*IF(OR(MODEL_UDF!$H$894&lt;&gt;1,$C77-MODEL_UDF!$B78&lt;2008),1,OFFSET(MODEL_UDF!$D$899,0,MODEL_UDF!$D78-MODEL_UDF!$C79-StartYear))</f>
        <v>18540</v>
      </c>
      <c r="G78" s="47">
        <f ca="1">OFFSET(Pop_UN!L$1,MATCH(CountrySelect1,Pop_UN!$B$2:$B$4151,0)+2*MODEL_UDF!$B78-5,0)*IF(OR(MODEL_UDF!$H$894&lt;&gt;1,$C77-MODEL_UDF!$B78&lt;2008),1,OFFSET(MODEL_UDF!$D$899,0,MODEL_UDF!$D78-MODEL_UDF!$C79-StartYear))</f>
        <v>18813</v>
      </c>
      <c r="H78" s="47">
        <f ca="1">OFFSET(Pop_UN!M$1,MATCH(CountrySelect1,Pop_UN!$B$2:$B$4151,0)+2*MODEL_UDF!$B78-5,0)*IF(OR(MODEL_UDF!$H$894&lt;&gt;1,$C77-MODEL_UDF!$B78&lt;2008),1,OFFSET(MODEL_UDF!$D$899,0,MODEL_UDF!$D78-MODEL_UDF!$C79-StartYear))</f>
        <v>19362</v>
      </c>
      <c r="I78" s="47">
        <f ca="1">OFFSET(Pop_UN!N$1,MATCH(CountrySelect1,Pop_UN!$B$2:$B$4151,0)+2*MODEL_UDF!$B78-5,0)*IF(OR(MODEL_UDF!$H$894&lt;&gt;1,$C77-MODEL_UDF!$B78&lt;2008),1,OFFSET(MODEL_UDF!$D$899,0,MODEL_UDF!$D78-MODEL_UDF!$C79-StartYear))</f>
        <v>20023</v>
      </c>
      <c r="J78" s="47">
        <f ca="1">OFFSET(Pop_UN!O$1,MATCH(CountrySelect1,Pop_UN!$B$2:$B$4151,0)+2*MODEL_UDF!$B78-5,0)*IF(OR(MODEL_UDF!$H$894&lt;&gt;1,$C77-MODEL_UDF!$B78&lt;2008),1,OFFSET(MODEL_UDF!$D$899,0,MODEL_UDF!$D78-MODEL_UDF!$C79-StartYear))</f>
        <v>20691</v>
      </c>
      <c r="K78" s="47">
        <f ca="1">OFFSET(Pop_UN!P$1,MATCH(CountrySelect1,Pop_UN!$B$2:$B$4151,0)+2*MODEL_UDF!$B78-5,0)*IF(OR(MODEL_UDF!$H$894&lt;&gt;1,$C77-MODEL_UDF!$B78&lt;2008),1,OFFSET(MODEL_UDF!$D$899,0,MODEL_UDF!$D78-MODEL_UDF!$C79-StartYear))</f>
        <v>21332</v>
      </c>
      <c r="L78" s="47">
        <f ca="1">OFFSET(Pop_UN!Q$1,MATCH(CountrySelect1,Pop_UN!$B$2:$B$4151,0)+2*MODEL_UDF!$B78-5,0)*IF(OR(MODEL_UDF!$H$894&lt;&gt;1,$C77-MODEL_UDF!$B78&lt;2008),1,OFFSET(MODEL_UDF!$D$899,0,MODEL_UDF!$D78-MODEL_UDF!$C79-StartYear))</f>
        <v>21875</v>
      </c>
      <c r="M78" s="47">
        <f ca="1">OFFSET(Pop_UN!R$1,MATCH(CountrySelect1,Pop_UN!$B$2:$B$4151,0)+2*MODEL_UDF!$B78-5,0)*IF(OR(MODEL_UDF!$H$894&lt;&gt;1,$C77-MODEL_UDF!$B78&lt;2008),1,OFFSET(MODEL_UDF!$D$899,0,MODEL_UDF!$D78-MODEL_UDF!$C79-StartYear))</f>
        <v>22248</v>
      </c>
      <c r="N78" s="47">
        <f ca="1">OFFSET(Pop_UN!S$1,MATCH(CountrySelect1,Pop_UN!$B$2:$B$4151,0)+2*MODEL_UDF!$B78-5,0)*IF(OR(MODEL_UDF!$H$894&lt;&gt;1,$C77-MODEL_UDF!$B78&lt;2008),1,OFFSET(MODEL_UDF!$D$899,0,MODEL_UDF!$D78-MODEL_UDF!$C79-StartYear))</f>
        <v>22512</v>
      </c>
      <c r="O78" s="47">
        <f ca="1">OFFSET(Pop_UN!T$1,MATCH(CountrySelect1,Pop_UN!$B$2:$B$4151,0)+2*MODEL_UDF!$B78-5,0)*IF(OR(MODEL_UDF!$H$894&lt;&gt;1,$C77-MODEL_UDF!$B78&lt;2008),1,OFFSET(MODEL_UDF!$D$899,0,MODEL_UDF!$D78-MODEL_UDF!$C79-StartYear))</f>
        <v>22690</v>
      </c>
      <c r="P78" s="47">
        <f ca="1">OFFSET(Pop_UN!U$1,MATCH(CountrySelect1,Pop_UN!$B$2:$B$4151,0)+2*MODEL_UDF!$B78-5,0)*IF(OR(MODEL_UDF!$H$894&lt;&gt;1,$C77-MODEL_UDF!$B78&lt;2008),1,OFFSET(MODEL_UDF!$D$899,0,MODEL_UDF!$D78-MODEL_UDF!$C79-StartYear))</f>
        <v>22846</v>
      </c>
      <c r="Q78" s="47">
        <f ca="1">OFFSET(Pop_UN!V$1,MATCH(CountrySelect1,Pop_UN!$B$2:$B$4151,0)+2*MODEL_UDF!$B78-5,0)*IF(OR(MODEL_UDF!$H$894&lt;&gt;1,$C77-MODEL_UDF!$B78&lt;2008),1,OFFSET(MODEL_UDF!$D$899,0,MODEL_UDF!$D78-MODEL_UDF!$C79-StartYear))</f>
        <v>22855</v>
      </c>
      <c r="R78" s="47">
        <f ca="1">OFFSET(Pop_UN!W$1,MATCH(CountrySelect1,Pop_UN!$B$2:$B$4151,0)+2*MODEL_UDF!$B78-5,0)*IF(OR(MODEL_UDF!$H$894&lt;&gt;1,$C77-MODEL_UDF!$B78&lt;2008),1,OFFSET(MODEL_UDF!$D$899,0,MODEL_UDF!$D78-MODEL_UDF!$C79-StartYear))</f>
        <v>22670</v>
      </c>
      <c r="S78" s="47">
        <f ca="1">OFFSET(Pop_UN!X$1,MATCH(CountrySelect1,Pop_UN!$B$2:$B$4151,0)+2*MODEL_UDF!$B78-5,0)*IF(OR(MODEL_UDF!$H$894&lt;&gt;1,$C77-MODEL_UDF!$B78&lt;2008),1,OFFSET(MODEL_UDF!$D$899,0,MODEL_UDF!$D78-MODEL_UDF!$C79-StartYear))</f>
        <v>22361</v>
      </c>
      <c r="T78" s="47">
        <f ca="1">OFFSET(Pop_UN!Y$1,MATCH(CountrySelect1,Pop_UN!$B$2:$B$4151,0)+2*MODEL_UDF!$B78-5,0)*IF(OR(MODEL_UDF!$H$894&lt;&gt;1,$C77-MODEL_UDF!$B78&lt;2008),1,OFFSET(MODEL_UDF!$D$899,0,MODEL_UDF!$D78-MODEL_UDF!$C79-StartYear))</f>
        <v>21964</v>
      </c>
      <c r="U78" s="47">
        <f ca="1">OFFSET(Pop_UN!Z$1,MATCH(CountrySelect1,Pop_UN!$B$2:$B$4151,0)+2*MODEL_UDF!$B78-5,0)*IF(OR(MODEL_UDF!$H$894&lt;&gt;1,$C77-MODEL_UDF!$B78&lt;2008),1,OFFSET(MODEL_UDF!$D$899,0,MODEL_UDF!$D78-MODEL_UDF!$C79-StartYear))</f>
        <v>21546</v>
      </c>
      <c r="V78" s="47">
        <f ca="1">OFFSET(Pop_UN!AA$1,MATCH(CountrySelect1,Pop_UN!$B$2:$B$4151,0)+2*MODEL_UDF!$B78-5,0)*IF(OR(MODEL_UDF!$H$894&lt;&gt;1,$C77-MODEL_UDF!$B78&lt;2008),1,OFFSET(MODEL_UDF!$D$899,0,MODEL_UDF!$D78-MODEL_UDF!$C79-StartYear))</f>
        <v>21063</v>
      </c>
      <c r="W78" s="47">
        <f ca="1">OFFSET(Pop_UN!AB$1,MATCH(CountrySelect1,Pop_UN!$B$2:$B$4151,0)+2*MODEL_UDF!$B78-5,0)*IF(OR(MODEL_UDF!$H$894&lt;&gt;1,$C77-MODEL_UDF!$B78&lt;2008),1,OFFSET(MODEL_UDF!$D$899,0,MODEL_UDF!$D78-MODEL_UDF!$C79-StartYear))</f>
        <v>20509</v>
      </c>
      <c r="X78" s="47">
        <f ca="1">OFFSET(Pop_UN!AC$1,MATCH(CountrySelect1,Pop_UN!$B$2:$B$4151,0)+2*MODEL_UDF!$B78-5,0)*IF(OR(MODEL_UDF!$H$894&lt;&gt;1,$C77-MODEL_UDF!$B78&lt;2008),1,OFFSET(MODEL_UDF!$D$899,0,MODEL_UDF!$D78-MODEL_UDF!$C79-StartYear))</f>
        <v>19916</v>
      </c>
      <c r="Y78" s="47">
        <f ca="1">OFFSET(Pop_UN!AD$1,MATCH(CountrySelect1,Pop_UN!$B$2:$B$4151,0)+2*MODEL_UDF!$B78-5,0)*IF(OR(MODEL_UDF!$H$894&lt;&gt;1,$C77-MODEL_UDF!$B78&lt;2008),1,OFFSET(MODEL_UDF!$D$899,0,MODEL_UDF!$D78-MODEL_UDF!$C79-StartYear))</f>
        <v>19301</v>
      </c>
    </row>
    <row r="79" spans="2:25" x14ac:dyDescent="0.2">
      <c r="B79">
        <f t="shared" si="2"/>
        <v>9</v>
      </c>
      <c r="C79" s="47">
        <f ca="1">OFFSET(Pop_UN!H$1,MATCH(CountrySelect1,Pop_UN!B8:$B$4151,0)+2*MODEL_UDF!$B79-5,0)*IF(OR(MODEL_UDF!$H$894&lt;&gt;1,$C78-MODEL_UDF!$B79&lt;2008),1,OFFSET(MODEL_UDF!$D$899,0,MODEL_UDF!$D79-MODEL_UDF!$C80-StartYear))</f>
        <v>18513</v>
      </c>
      <c r="D79" s="47">
        <f ca="1">OFFSET(Pop_UN!I$1,MATCH(CountrySelect1,Pop_UN!$B$2:$B$4151,0)+2*MODEL_UDF!$B79-5,0)*IF(OR(MODEL_UDF!$H$894&lt;&gt;1,$C78-MODEL_UDF!$B79&lt;2008),1,OFFSET(MODEL_UDF!$D$899,0,MODEL_UDF!$D79-MODEL_UDF!$C80-StartYear))</f>
        <v>18528</v>
      </c>
      <c r="E79" s="47">
        <f ca="1">OFFSET(Pop_UN!J$1,MATCH(CountrySelect1,Pop_UN!$B$2:$B$4151,0)+2*MODEL_UDF!$B79-5,0)*IF(OR(MODEL_UDF!$H$894&lt;&gt;1,$C78-MODEL_UDF!$B79&lt;2008),1,OFFSET(MODEL_UDF!$D$899,0,MODEL_UDF!$D79-MODEL_UDF!$C80-StartYear))</f>
        <v>18516</v>
      </c>
      <c r="F79" s="47">
        <f ca="1">OFFSET(Pop_UN!K$1,MATCH(CountrySelect1,Pop_UN!$B$2:$B$4151,0)+2*MODEL_UDF!$B79-5,0)*IF(OR(MODEL_UDF!$H$894&lt;&gt;1,$C78-MODEL_UDF!$B79&lt;2008),1,OFFSET(MODEL_UDF!$D$899,0,MODEL_UDF!$D79-MODEL_UDF!$C80-StartYear))</f>
        <v>18394</v>
      </c>
      <c r="G79" s="47">
        <f ca="1">OFFSET(Pop_UN!L$1,MATCH(CountrySelect1,Pop_UN!$B$2:$B$4151,0)+2*MODEL_UDF!$B79-5,0)*IF(OR(MODEL_UDF!$H$894&lt;&gt;1,$C78-MODEL_UDF!$B79&lt;2008),1,OFFSET(MODEL_UDF!$D$899,0,MODEL_UDF!$D79-MODEL_UDF!$C80-StartYear))</f>
        <v>18470</v>
      </c>
      <c r="H79" s="47">
        <f ca="1">OFFSET(Pop_UN!M$1,MATCH(CountrySelect1,Pop_UN!$B$2:$B$4151,0)+2*MODEL_UDF!$B79-5,0)*IF(OR(MODEL_UDF!$H$894&lt;&gt;1,$C78-MODEL_UDF!$B79&lt;2008),1,OFFSET(MODEL_UDF!$D$899,0,MODEL_UDF!$D79-MODEL_UDF!$C80-StartYear))</f>
        <v>18814</v>
      </c>
      <c r="I79" s="47">
        <f ca="1">OFFSET(Pop_UN!N$1,MATCH(CountrySelect1,Pop_UN!$B$2:$B$4151,0)+2*MODEL_UDF!$B79-5,0)*IF(OR(MODEL_UDF!$H$894&lt;&gt;1,$C78-MODEL_UDF!$B79&lt;2008),1,OFFSET(MODEL_UDF!$D$899,0,MODEL_UDF!$D79-MODEL_UDF!$C80-StartYear))</f>
        <v>19414</v>
      </c>
      <c r="J79" s="47">
        <f ca="1">OFFSET(Pop_UN!O$1,MATCH(CountrySelect1,Pop_UN!$B$2:$B$4151,0)+2*MODEL_UDF!$B79-5,0)*IF(OR(MODEL_UDF!$H$894&lt;&gt;1,$C78-MODEL_UDF!$B79&lt;2008),1,OFFSET(MODEL_UDF!$D$899,0,MODEL_UDF!$D79-MODEL_UDF!$C80-StartYear))</f>
        <v>20074</v>
      </c>
      <c r="K79" s="47">
        <f ca="1">OFFSET(Pop_UN!P$1,MATCH(CountrySelect1,Pop_UN!$B$2:$B$4151,0)+2*MODEL_UDF!$B79-5,0)*IF(OR(MODEL_UDF!$H$894&lt;&gt;1,$C78-MODEL_UDF!$B79&lt;2008),1,OFFSET(MODEL_UDF!$D$899,0,MODEL_UDF!$D79-MODEL_UDF!$C80-StartYear))</f>
        <v>20711</v>
      </c>
      <c r="L79" s="47">
        <f ca="1">OFFSET(Pop_UN!Q$1,MATCH(CountrySelect1,Pop_UN!$B$2:$B$4151,0)+2*MODEL_UDF!$B79-5,0)*IF(OR(MODEL_UDF!$H$894&lt;&gt;1,$C78-MODEL_UDF!$B79&lt;2008),1,OFFSET(MODEL_UDF!$D$899,0,MODEL_UDF!$D79-MODEL_UDF!$C80-StartYear))</f>
        <v>21343</v>
      </c>
      <c r="M79" s="47">
        <f ca="1">OFFSET(Pop_UN!R$1,MATCH(CountrySelect1,Pop_UN!$B$2:$B$4151,0)+2*MODEL_UDF!$B79-5,0)*IF(OR(MODEL_UDF!$H$894&lt;&gt;1,$C78-MODEL_UDF!$B79&lt;2008),1,OFFSET(MODEL_UDF!$D$899,0,MODEL_UDF!$D79-MODEL_UDF!$C80-StartYear))</f>
        <v>21854</v>
      </c>
      <c r="N79" s="47">
        <f ca="1">OFFSET(Pop_UN!S$1,MATCH(CountrySelect1,Pop_UN!$B$2:$B$4151,0)+2*MODEL_UDF!$B79-5,0)*IF(OR(MODEL_UDF!$H$894&lt;&gt;1,$C78-MODEL_UDF!$B79&lt;2008),1,OFFSET(MODEL_UDF!$D$899,0,MODEL_UDF!$D79-MODEL_UDF!$C80-StartYear))</f>
        <v>22192</v>
      </c>
      <c r="O79" s="47">
        <f ca="1">OFFSET(Pop_UN!T$1,MATCH(CountrySelect1,Pop_UN!$B$2:$B$4151,0)+2*MODEL_UDF!$B79-5,0)*IF(OR(MODEL_UDF!$H$894&lt;&gt;1,$C78-MODEL_UDF!$B79&lt;2008),1,OFFSET(MODEL_UDF!$D$899,0,MODEL_UDF!$D79-MODEL_UDF!$C80-StartYear))</f>
        <v>22445</v>
      </c>
      <c r="P79" s="47">
        <f ca="1">OFFSET(Pop_UN!U$1,MATCH(CountrySelect1,Pop_UN!$B$2:$B$4151,0)+2*MODEL_UDF!$B79-5,0)*IF(OR(MODEL_UDF!$H$894&lt;&gt;1,$C78-MODEL_UDF!$B79&lt;2008),1,OFFSET(MODEL_UDF!$D$899,0,MODEL_UDF!$D79-MODEL_UDF!$C80-StartYear))</f>
        <v>22688</v>
      </c>
      <c r="Q79" s="47">
        <f ca="1">OFFSET(Pop_UN!V$1,MATCH(CountrySelect1,Pop_UN!$B$2:$B$4151,0)+2*MODEL_UDF!$B79-5,0)*IF(OR(MODEL_UDF!$H$894&lt;&gt;1,$C78-MODEL_UDF!$B79&lt;2008),1,OFFSET(MODEL_UDF!$D$899,0,MODEL_UDF!$D79-MODEL_UDF!$C80-StartYear))</f>
        <v>22851</v>
      </c>
      <c r="R79" s="47">
        <f ca="1">OFFSET(Pop_UN!W$1,MATCH(CountrySelect1,Pop_UN!$B$2:$B$4151,0)+2*MODEL_UDF!$B79-5,0)*IF(OR(MODEL_UDF!$H$894&lt;&gt;1,$C78-MODEL_UDF!$B79&lt;2008),1,OFFSET(MODEL_UDF!$D$899,0,MODEL_UDF!$D79-MODEL_UDF!$C80-StartYear))</f>
        <v>22843</v>
      </c>
      <c r="S79" s="47">
        <f ca="1">OFFSET(Pop_UN!X$1,MATCH(CountrySelect1,Pop_UN!$B$2:$B$4151,0)+2*MODEL_UDF!$B79-5,0)*IF(OR(MODEL_UDF!$H$894&lt;&gt;1,$C78-MODEL_UDF!$B79&lt;2008),1,OFFSET(MODEL_UDF!$D$899,0,MODEL_UDF!$D79-MODEL_UDF!$C80-StartYear))</f>
        <v>22628</v>
      </c>
      <c r="T79" s="47">
        <f ca="1">OFFSET(Pop_UN!Y$1,MATCH(CountrySelect1,Pop_UN!$B$2:$B$4151,0)+2*MODEL_UDF!$B79-5,0)*IF(OR(MODEL_UDF!$H$894&lt;&gt;1,$C78-MODEL_UDF!$B79&lt;2008),1,OFFSET(MODEL_UDF!$D$899,0,MODEL_UDF!$D79-MODEL_UDF!$C80-StartYear))</f>
        <v>22305</v>
      </c>
      <c r="U79" s="47">
        <f ca="1">OFFSET(Pop_UN!Z$1,MATCH(CountrySelect1,Pop_UN!$B$2:$B$4151,0)+2*MODEL_UDF!$B79-5,0)*IF(OR(MODEL_UDF!$H$894&lt;&gt;1,$C78-MODEL_UDF!$B79&lt;2008),1,OFFSET(MODEL_UDF!$D$899,0,MODEL_UDF!$D79-MODEL_UDF!$C80-StartYear))</f>
        <v>21950</v>
      </c>
      <c r="V79" s="47">
        <f ca="1">OFFSET(Pop_UN!AA$1,MATCH(CountrySelect1,Pop_UN!$B$2:$B$4151,0)+2*MODEL_UDF!$B79-5,0)*IF(OR(MODEL_UDF!$H$894&lt;&gt;1,$C78-MODEL_UDF!$B79&lt;2008),1,OFFSET(MODEL_UDF!$D$899,0,MODEL_UDF!$D79-MODEL_UDF!$C80-StartYear))</f>
        <v>21540</v>
      </c>
      <c r="W79" s="47">
        <f ca="1">OFFSET(Pop_UN!AB$1,MATCH(CountrySelect1,Pop_UN!$B$2:$B$4151,0)+2*MODEL_UDF!$B79-5,0)*IF(OR(MODEL_UDF!$H$894&lt;&gt;1,$C78-MODEL_UDF!$B79&lt;2008),1,OFFSET(MODEL_UDF!$D$899,0,MODEL_UDF!$D79-MODEL_UDF!$C80-StartYear))</f>
        <v>21056</v>
      </c>
      <c r="X79" s="47">
        <f ca="1">OFFSET(Pop_UN!AC$1,MATCH(CountrySelect1,Pop_UN!$B$2:$B$4151,0)+2*MODEL_UDF!$B79-5,0)*IF(OR(MODEL_UDF!$H$894&lt;&gt;1,$C78-MODEL_UDF!$B79&lt;2008),1,OFFSET(MODEL_UDF!$D$899,0,MODEL_UDF!$D79-MODEL_UDF!$C80-StartYear))</f>
        <v>20495</v>
      </c>
      <c r="Y79" s="47">
        <f ca="1">OFFSET(Pop_UN!AD$1,MATCH(CountrySelect1,Pop_UN!$B$2:$B$4151,0)+2*MODEL_UDF!$B79-5,0)*IF(OR(MODEL_UDF!$H$894&lt;&gt;1,$C78-MODEL_UDF!$B79&lt;2008),1,OFFSET(MODEL_UDF!$D$899,0,MODEL_UDF!$D79-MODEL_UDF!$C80-StartYear))</f>
        <v>19896</v>
      </c>
    </row>
    <row r="80" spans="2:25" x14ac:dyDescent="0.2">
      <c r="B80">
        <f t="shared" si="2"/>
        <v>10</v>
      </c>
      <c r="C80" s="47">
        <f ca="1">OFFSET(Pop_UN!H$1,MATCH(CountrySelect1,Pop_UN!B9:$B$4151,0)+2*MODEL_UDF!$B80-5,0)*IF(OR(MODEL_UDF!$H$894&lt;&gt;1,$C79-MODEL_UDF!$B80&lt;2008),1,OFFSET(MODEL_UDF!$D$899,0,MODEL_UDF!$D80-MODEL_UDF!$C81-StartYear))</f>
        <v>15637</v>
      </c>
      <c r="D80" s="47">
        <f ca="1">OFFSET(Pop_UN!I$1,MATCH(CountrySelect1,Pop_UN!$B$2:$B$4151,0)+2*MODEL_UDF!$B80-5,0)*IF(OR(MODEL_UDF!$H$894&lt;&gt;1,$C79-MODEL_UDF!$B80&lt;2008),1,OFFSET(MODEL_UDF!$D$899,0,MODEL_UDF!$D80-MODEL_UDF!$C81-StartYear))</f>
        <v>18725</v>
      </c>
      <c r="E80" s="47">
        <f ca="1">OFFSET(Pop_UN!J$1,MATCH(CountrySelect1,Pop_UN!$B$2:$B$4151,0)+2*MODEL_UDF!$B80-5,0)*IF(OR(MODEL_UDF!$H$894&lt;&gt;1,$C79-MODEL_UDF!$B80&lt;2008),1,OFFSET(MODEL_UDF!$D$899,0,MODEL_UDF!$D80-MODEL_UDF!$C81-StartYear))</f>
        <v>18587</v>
      </c>
      <c r="F80" s="47">
        <f ca="1">OFFSET(Pop_UN!K$1,MATCH(CountrySelect1,Pop_UN!$B$2:$B$4151,0)+2*MODEL_UDF!$B80-5,0)*IF(OR(MODEL_UDF!$H$894&lt;&gt;1,$C79-MODEL_UDF!$B80&lt;2008),1,OFFSET(MODEL_UDF!$D$899,0,MODEL_UDF!$D80-MODEL_UDF!$C81-StartYear))</f>
        <v>18408</v>
      </c>
      <c r="G80" s="47">
        <f ca="1">OFFSET(Pop_UN!L$1,MATCH(CountrySelect1,Pop_UN!$B$2:$B$4151,0)+2*MODEL_UDF!$B80-5,0)*IF(OR(MODEL_UDF!$H$894&lt;&gt;1,$C79-MODEL_UDF!$B80&lt;2008),1,OFFSET(MODEL_UDF!$D$899,0,MODEL_UDF!$D80-MODEL_UDF!$C81-StartYear))</f>
        <v>18332</v>
      </c>
      <c r="H80" s="47">
        <f ca="1">OFFSET(Pop_UN!M$1,MATCH(CountrySelect1,Pop_UN!$B$2:$B$4151,0)+2*MODEL_UDF!$B80-5,0)*IF(OR(MODEL_UDF!$H$894&lt;&gt;1,$C79-MODEL_UDF!$B80&lt;2008),1,OFFSET(MODEL_UDF!$D$899,0,MODEL_UDF!$D80-MODEL_UDF!$C81-StartYear))</f>
        <v>18441</v>
      </c>
      <c r="I80" s="47">
        <f ca="1">OFFSET(Pop_UN!N$1,MATCH(CountrySelect1,Pop_UN!$B$2:$B$4151,0)+2*MODEL_UDF!$B80-5,0)*IF(OR(MODEL_UDF!$H$894&lt;&gt;1,$C79-MODEL_UDF!$B80&lt;2008),1,OFFSET(MODEL_UDF!$D$899,0,MODEL_UDF!$D80-MODEL_UDF!$C81-StartYear))</f>
        <v>18820</v>
      </c>
      <c r="J80" s="47">
        <f ca="1">OFFSET(Pop_UN!O$1,MATCH(CountrySelect1,Pop_UN!$B$2:$B$4151,0)+2*MODEL_UDF!$B80-5,0)*IF(OR(MODEL_UDF!$H$894&lt;&gt;1,$C79-MODEL_UDF!$B80&lt;2008),1,OFFSET(MODEL_UDF!$D$899,0,MODEL_UDF!$D80-MODEL_UDF!$C81-StartYear))</f>
        <v>19447</v>
      </c>
      <c r="K80" s="47">
        <f ca="1">OFFSET(Pop_UN!P$1,MATCH(CountrySelect1,Pop_UN!$B$2:$B$4151,0)+2*MODEL_UDF!$B80-5,0)*IF(OR(MODEL_UDF!$H$894&lt;&gt;1,$C79-MODEL_UDF!$B80&lt;2008),1,OFFSET(MODEL_UDF!$D$899,0,MODEL_UDF!$D80-MODEL_UDF!$C81-StartYear))</f>
        <v>20064</v>
      </c>
      <c r="L80" s="47">
        <f ca="1">OFFSET(Pop_UN!Q$1,MATCH(CountrySelect1,Pop_UN!$B$2:$B$4151,0)+2*MODEL_UDF!$B80-5,0)*IF(OR(MODEL_UDF!$H$894&lt;&gt;1,$C79-MODEL_UDF!$B80&lt;2008),1,OFFSET(MODEL_UDF!$D$899,0,MODEL_UDF!$D80-MODEL_UDF!$C81-StartYear))</f>
        <v>20711</v>
      </c>
      <c r="M80" s="47">
        <f ca="1">OFFSET(Pop_UN!R$1,MATCH(CountrySelect1,Pop_UN!$B$2:$B$4151,0)+2*MODEL_UDF!$B80-5,0)*IF(OR(MODEL_UDF!$H$894&lt;&gt;1,$C79-MODEL_UDF!$B80&lt;2008),1,OFFSET(MODEL_UDF!$D$899,0,MODEL_UDF!$D80-MODEL_UDF!$C81-StartYear))</f>
        <v>21342</v>
      </c>
      <c r="N80" s="47">
        <f ca="1">OFFSET(Pop_UN!S$1,MATCH(CountrySelect1,Pop_UN!$B$2:$B$4151,0)+2*MODEL_UDF!$B80-5,0)*IF(OR(MODEL_UDF!$H$894&lt;&gt;1,$C79-MODEL_UDF!$B80&lt;2008),1,OFFSET(MODEL_UDF!$D$899,0,MODEL_UDF!$D80-MODEL_UDF!$C81-StartYear))</f>
        <v>21831</v>
      </c>
      <c r="O80" s="47">
        <f ca="1">OFFSET(Pop_UN!T$1,MATCH(CountrySelect1,Pop_UN!$B$2:$B$4151,0)+2*MODEL_UDF!$B80-5,0)*IF(OR(MODEL_UDF!$H$894&lt;&gt;1,$C79-MODEL_UDF!$B80&lt;2008),1,OFFSET(MODEL_UDF!$D$899,0,MODEL_UDF!$D80-MODEL_UDF!$C81-StartYear))</f>
        <v>22141</v>
      </c>
      <c r="P80" s="47">
        <f ca="1">OFFSET(Pop_UN!U$1,MATCH(CountrySelect1,Pop_UN!$B$2:$B$4151,0)+2*MODEL_UDF!$B80-5,0)*IF(OR(MODEL_UDF!$H$894&lt;&gt;1,$C79-MODEL_UDF!$B80&lt;2008),1,OFFSET(MODEL_UDF!$D$899,0,MODEL_UDF!$D80-MODEL_UDF!$C81-StartYear))</f>
        <v>22415</v>
      </c>
      <c r="Q80" s="47">
        <f ca="1">OFFSET(Pop_UN!V$1,MATCH(CountrySelect1,Pop_UN!$B$2:$B$4151,0)+2*MODEL_UDF!$B80-5,0)*IF(OR(MODEL_UDF!$H$894&lt;&gt;1,$C79-MODEL_UDF!$B80&lt;2008),1,OFFSET(MODEL_UDF!$D$899,0,MODEL_UDF!$D80-MODEL_UDF!$C81-StartYear))</f>
        <v>22683</v>
      </c>
      <c r="R80" s="47">
        <f ca="1">OFFSET(Pop_UN!W$1,MATCH(CountrySelect1,Pop_UN!$B$2:$B$4151,0)+2*MODEL_UDF!$B80-5,0)*IF(OR(MODEL_UDF!$H$894&lt;&gt;1,$C79-MODEL_UDF!$B80&lt;2008),1,OFFSET(MODEL_UDF!$D$899,0,MODEL_UDF!$D80-MODEL_UDF!$C81-StartYear))</f>
        <v>22857</v>
      </c>
      <c r="S80" s="47">
        <f ca="1">OFFSET(Pop_UN!X$1,MATCH(CountrySelect1,Pop_UN!$B$2:$B$4151,0)+2*MODEL_UDF!$B80-5,0)*IF(OR(MODEL_UDF!$H$894&lt;&gt;1,$C79-MODEL_UDF!$B80&lt;2008),1,OFFSET(MODEL_UDF!$D$899,0,MODEL_UDF!$D80-MODEL_UDF!$C81-StartYear))</f>
        <v>22832</v>
      </c>
      <c r="T80" s="47">
        <f ca="1">OFFSET(Pop_UN!Y$1,MATCH(CountrySelect1,Pop_UN!$B$2:$B$4151,0)+2*MODEL_UDF!$B80-5,0)*IF(OR(MODEL_UDF!$H$894&lt;&gt;1,$C79-MODEL_UDF!$B80&lt;2008),1,OFFSET(MODEL_UDF!$D$899,0,MODEL_UDF!$D80-MODEL_UDF!$C81-StartYear))</f>
        <v>22587</v>
      </c>
      <c r="U80" s="47">
        <f ca="1">OFFSET(Pop_UN!Z$1,MATCH(CountrySelect1,Pop_UN!$B$2:$B$4151,0)+2*MODEL_UDF!$B80-5,0)*IF(OR(MODEL_UDF!$H$894&lt;&gt;1,$C79-MODEL_UDF!$B80&lt;2008),1,OFFSET(MODEL_UDF!$D$899,0,MODEL_UDF!$D80-MODEL_UDF!$C81-StartYear))</f>
        <v>22273</v>
      </c>
      <c r="V80" s="47">
        <f ca="1">OFFSET(Pop_UN!AA$1,MATCH(CountrySelect1,Pop_UN!$B$2:$B$4151,0)+2*MODEL_UDF!$B80-5,0)*IF(OR(MODEL_UDF!$H$894&lt;&gt;1,$C79-MODEL_UDF!$B80&lt;2008),1,OFFSET(MODEL_UDF!$D$899,0,MODEL_UDF!$D80-MODEL_UDF!$C81-StartYear))</f>
        <v>21933</v>
      </c>
      <c r="W80" s="47">
        <f ca="1">OFFSET(Pop_UN!AB$1,MATCH(CountrySelect1,Pop_UN!$B$2:$B$4151,0)+2*MODEL_UDF!$B80-5,0)*IF(OR(MODEL_UDF!$H$894&lt;&gt;1,$C79-MODEL_UDF!$B80&lt;2008),1,OFFSET(MODEL_UDF!$D$899,0,MODEL_UDF!$D80-MODEL_UDF!$C81-StartYear))</f>
        <v>21534</v>
      </c>
      <c r="X80" s="47">
        <f ca="1">OFFSET(Pop_UN!AC$1,MATCH(CountrySelect1,Pop_UN!$B$2:$B$4151,0)+2*MODEL_UDF!$B80-5,0)*IF(OR(MODEL_UDF!$H$894&lt;&gt;1,$C79-MODEL_UDF!$B80&lt;2008),1,OFFSET(MODEL_UDF!$D$899,0,MODEL_UDF!$D80-MODEL_UDF!$C81-StartYear))</f>
        <v>21049</v>
      </c>
      <c r="Y80" s="47">
        <f ca="1">OFFSET(Pop_UN!AD$1,MATCH(CountrySelect1,Pop_UN!$B$2:$B$4151,0)+2*MODEL_UDF!$B80-5,0)*IF(OR(MODEL_UDF!$H$894&lt;&gt;1,$C79-MODEL_UDF!$B80&lt;2008),1,OFFSET(MODEL_UDF!$D$899,0,MODEL_UDF!$D80-MODEL_UDF!$C81-StartYear))</f>
        <v>20479</v>
      </c>
    </row>
    <row r="81" spans="2:25" x14ac:dyDescent="0.2">
      <c r="B81">
        <f t="shared" si="2"/>
        <v>11</v>
      </c>
      <c r="C81" s="47">
        <f ca="1">OFFSET(Pop_UN!H$1,MATCH(CountrySelect1,Pop_UN!B10:$B$4151,0)+2*MODEL_UDF!$B81-5,0)*IF(OR(MODEL_UDF!$H$894&lt;&gt;1,$C80-MODEL_UDF!$B81&lt;2008),1,OFFSET(MODEL_UDF!$D$899,0,MODEL_UDF!$D81-MODEL_UDF!$C82-StartYear))</f>
        <v>18407</v>
      </c>
      <c r="D81" s="47">
        <f ca="1">OFFSET(Pop_UN!I$1,MATCH(CountrySelect1,Pop_UN!$B$2:$B$4151,0)+2*MODEL_UDF!$B81-5,0)*IF(OR(MODEL_UDF!$H$894&lt;&gt;1,$C80-MODEL_UDF!$B81&lt;2008),1,OFFSET(MODEL_UDF!$D$899,0,MODEL_UDF!$D81-MODEL_UDF!$C82-StartYear))</f>
        <v>19250</v>
      </c>
      <c r="E81" s="47">
        <f ca="1">OFFSET(Pop_UN!J$1,MATCH(CountrySelect1,Pop_UN!$B$2:$B$4151,0)+2*MODEL_UDF!$B81-5,0)*IF(OR(MODEL_UDF!$H$894&lt;&gt;1,$C80-MODEL_UDF!$B81&lt;2008),1,OFFSET(MODEL_UDF!$D$899,0,MODEL_UDF!$D81-MODEL_UDF!$C82-StartYear))</f>
        <v>18688</v>
      </c>
      <c r="F81" s="47">
        <f ca="1">OFFSET(Pop_UN!K$1,MATCH(CountrySelect1,Pop_UN!$B$2:$B$4151,0)+2*MODEL_UDF!$B81-5,0)*IF(OR(MODEL_UDF!$H$894&lt;&gt;1,$C80-MODEL_UDF!$B81&lt;2008),1,OFFSET(MODEL_UDF!$D$899,0,MODEL_UDF!$D81-MODEL_UDF!$C82-StartYear))</f>
        <v>18495</v>
      </c>
      <c r="G81" s="47">
        <f ca="1">OFFSET(Pop_UN!L$1,MATCH(CountrySelect1,Pop_UN!$B$2:$B$4151,0)+2*MODEL_UDF!$B81-5,0)*IF(OR(MODEL_UDF!$H$894&lt;&gt;1,$C80-MODEL_UDF!$B81&lt;2008),1,OFFSET(MODEL_UDF!$D$899,0,MODEL_UDF!$D81-MODEL_UDF!$C82-StartYear))</f>
        <v>18374</v>
      </c>
      <c r="H81" s="47">
        <f ca="1">OFFSET(Pop_UN!M$1,MATCH(CountrySelect1,Pop_UN!$B$2:$B$4151,0)+2*MODEL_UDF!$B81-5,0)*IF(OR(MODEL_UDF!$H$894&lt;&gt;1,$C80-MODEL_UDF!$B81&lt;2008),1,OFFSET(MODEL_UDF!$D$899,0,MODEL_UDF!$D81-MODEL_UDF!$C82-StartYear))</f>
        <v>18312</v>
      </c>
      <c r="I81" s="47">
        <f ca="1">OFFSET(Pop_UN!N$1,MATCH(CountrySelect1,Pop_UN!$B$2:$B$4151,0)+2*MODEL_UDF!$B81-5,0)*IF(OR(MODEL_UDF!$H$894&lt;&gt;1,$C80-MODEL_UDF!$B81&lt;2008),1,OFFSET(MODEL_UDF!$D$899,0,MODEL_UDF!$D81-MODEL_UDF!$C82-StartYear))</f>
        <v>18418</v>
      </c>
      <c r="J81" s="47">
        <f ca="1">OFFSET(Pop_UN!O$1,MATCH(CountrySelect1,Pop_UN!$B$2:$B$4151,0)+2*MODEL_UDF!$B81-5,0)*IF(OR(MODEL_UDF!$H$894&lt;&gt;1,$C80-MODEL_UDF!$B81&lt;2008),1,OFFSET(MODEL_UDF!$D$899,0,MODEL_UDF!$D81-MODEL_UDF!$C82-StartYear))</f>
        <v>18808</v>
      </c>
      <c r="K81" s="47">
        <f ca="1">OFFSET(Pop_UN!P$1,MATCH(CountrySelect1,Pop_UN!$B$2:$B$4151,0)+2*MODEL_UDF!$B81-5,0)*IF(OR(MODEL_UDF!$H$894&lt;&gt;1,$C80-MODEL_UDF!$B81&lt;2008),1,OFFSET(MODEL_UDF!$D$899,0,MODEL_UDF!$D81-MODEL_UDF!$C82-StartYear))</f>
        <v>19417</v>
      </c>
      <c r="L81" s="47">
        <f ca="1">OFFSET(Pop_UN!Q$1,MATCH(CountrySelect1,Pop_UN!$B$2:$B$4151,0)+2*MODEL_UDF!$B81-5,0)*IF(OR(MODEL_UDF!$H$894&lt;&gt;1,$C80-MODEL_UDF!$B81&lt;2008),1,OFFSET(MODEL_UDF!$D$899,0,MODEL_UDF!$D81-MODEL_UDF!$C82-StartYear))</f>
        <v>20036</v>
      </c>
      <c r="M81" s="47">
        <f ca="1">OFFSET(Pop_UN!R$1,MATCH(CountrySelect1,Pop_UN!$B$2:$B$4151,0)+2*MODEL_UDF!$B81-5,0)*IF(OR(MODEL_UDF!$H$894&lt;&gt;1,$C80-MODEL_UDF!$B81&lt;2008),1,OFFSET(MODEL_UDF!$D$899,0,MODEL_UDF!$D81-MODEL_UDF!$C82-StartYear))</f>
        <v>20700</v>
      </c>
      <c r="N81" s="47">
        <f ca="1">OFFSET(Pop_UN!S$1,MATCH(CountrySelect1,Pop_UN!$B$2:$B$4151,0)+2*MODEL_UDF!$B81-5,0)*IF(OR(MODEL_UDF!$H$894&lt;&gt;1,$C80-MODEL_UDF!$B81&lt;2008),1,OFFSET(MODEL_UDF!$D$899,0,MODEL_UDF!$D81-MODEL_UDF!$C82-StartYear))</f>
        <v>21338</v>
      </c>
      <c r="O81" s="47">
        <f ca="1">OFFSET(Pop_UN!T$1,MATCH(CountrySelect1,Pop_UN!$B$2:$B$4151,0)+2*MODEL_UDF!$B81-5,0)*IF(OR(MODEL_UDF!$H$894&lt;&gt;1,$C80-MODEL_UDF!$B81&lt;2008),1,OFFSET(MODEL_UDF!$D$899,0,MODEL_UDF!$D81-MODEL_UDF!$C82-StartYear))</f>
        <v>21813</v>
      </c>
      <c r="P81" s="47">
        <f ca="1">OFFSET(Pop_UN!U$1,MATCH(CountrySelect1,Pop_UN!$B$2:$B$4151,0)+2*MODEL_UDF!$B81-5,0)*IF(OR(MODEL_UDF!$H$894&lt;&gt;1,$C80-MODEL_UDF!$B81&lt;2008),1,OFFSET(MODEL_UDF!$D$899,0,MODEL_UDF!$D81-MODEL_UDF!$C82-StartYear))</f>
        <v>22091</v>
      </c>
      <c r="Q81" s="47">
        <f ca="1">OFFSET(Pop_UN!V$1,MATCH(CountrySelect1,Pop_UN!$B$2:$B$4151,0)+2*MODEL_UDF!$B81-5,0)*IF(OR(MODEL_UDF!$H$894&lt;&gt;1,$C80-MODEL_UDF!$B81&lt;2008),1,OFFSET(MODEL_UDF!$D$899,0,MODEL_UDF!$D81-MODEL_UDF!$C82-StartYear))</f>
        <v>22382</v>
      </c>
      <c r="R81" s="47">
        <f ca="1">OFFSET(Pop_UN!W$1,MATCH(CountrySelect1,Pop_UN!$B$2:$B$4151,0)+2*MODEL_UDF!$B81-5,0)*IF(OR(MODEL_UDF!$H$894&lt;&gt;1,$C80-MODEL_UDF!$B81&lt;2008),1,OFFSET(MODEL_UDF!$D$899,0,MODEL_UDF!$D81-MODEL_UDF!$C82-StartYear))</f>
        <v>22678</v>
      </c>
      <c r="S81" s="47">
        <f ca="1">OFFSET(Pop_UN!X$1,MATCH(CountrySelect1,Pop_UN!$B$2:$B$4151,0)+2*MODEL_UDF!$B81-5,0)*IF(OR(MODEL_UDF!$H$894&lt;&gt;1,$C80-MODEL_UDF!$B81&lt;2008),1,OFFSET(MODEL_UDF!$D$899,0,MODEL_UDF!$D81-MODEL_UDF!$C82-StartYear))</f>
        <v>22864</v>
      </c>
      <c r="T81" s="47">
        <f ca="1">OFFSET(Pop_UN!Y$1,MATCH(CountrySelect1,Pop_UN!$B$2:$B$4151,0)+2*MODEL_UDF!$B81-5,0)*IF(OR(MODEL_UDF!$H$894&lt;&gt;1,$C80-MODEL_UDF!$B81&lt;2008),1,OFFSET(MODEL_UDF!$D$899,0,MODEL_UDF!$D81-MODEL_UDF!$C82-StartYear))</f>
        <v>22822</v>
      </c>
      <c r="U81" s="47">
        <f ca="1">OFFSET(Pop_UN!Z$1,MATCH(CountrySelect1,Pop_UN!$B$2:$B$4151,0)+2*MODEL_UDF!$B81-5,0)*IF(OR(MODEL_UDF!$H$894&lt;&gt;1,$C80-MODEL_UDF!$B81&lt;2008),1,OFFSET(MODEL_UDF!$D$899,0,MODEL_UDF!$D81-MODEL_UDF!$C82-StartYear))</f>
        <v>22538</v>
      </c>
      <c r="V81" s="47">
        <f ca="1">OFFSET(Pop_UN!AA$1,MATCH(CountrySelect1,Pop_UN!$B$2:$B$4151,0)+2*MODEL_UDF!$B81-5,0)*IF(OR(MODEL_UDF!$H$894&lt;&gt;1,$C80-MODEL_UDF!$B81&lt;2008),1,OFFSET(MODEL_UDF!$D$899,0,MODEL_UDF!$D81-MODEL_UDF!$C82-StartYear))</f>
        <v>22239</v>
      </c>
      <c r="W81" s="47">
        <f ca="1">OFFSET(Pop_UN!AB$1,MATCH(CountrySelect1,Pop_UN!$B$2:$B$4151,0)+2*MODEL_UDF!$B81-5,0)*IF(OR(MODEL_UDF!$H$894&lt;&gt;1,$C80-MODEL_UDF!$B81&lt;2008),1,OFFSET(MODEL_UDF!$D$899,0,MODEL_UDF!$D81-MODEL_UDF!$C82-StartYear))</f>
        <v>21916</v>
      </c>
      <c r="X81" s="47">
        <f ca="1">OFFSET(Pop_UN!AC$1,MATCH(CountrySelect1,Pop_UN!$B$2:$B$4151,0)+2*MODEL_UDF!$B81-5,0)*IF(OR(MODEL_UDF!$H$894&lt;&gt;1,$C80-MODEL_UDF!$B81&lt;2008),1,OFFSET(MODEL_UDF!$D$899,0,MODEL_UDF!$D81-MODEL_UDF!$C82-StartYear))</f>
        <v>21526</v>
      </c>
      <c r="Y81" s="47">
        <f ca="1">OFFSET(Pop_UN!AD$1,MATCH(CountrySelect1,Pop_UN!$B$2:$B$4151,0)+2*MODEL_UDF!$B81-5,0)*IF(OR(MODEL_UDF!$H$894&lt;&gt;1,$C80-MODEL_UDF!$B81&lt;2008),1,OFFSET(MODEL_UDF!$D$899,0,MODEL_UDF!$D81-MODEL_UDF!$C82-StartYear))</f>
        <v>21040</v>
      </c>
    </row>
    <row r="82" spans="2:25" x14ac:dyDescent="0.2">
      <c r="B82">
        <f t="shared" si="2"/>
        <v>12</v>
      </c>
      <c r="C82" s="47">
        <f ca="1">OFFSET(Pop_UN!H$1,MATCH(CountrySelect1,Pop_UN!B11:$B$4151,0)+2*MODEL_UDF!$B82-5,0)*IF(OR(MODEL_UDF!$H$894&lt;&gt;1,$C81-MODEL_UDF!$B82&lt;2008),1,OFFSET(MODEL_UDF!$D$899,0,MODEL_UDF!$D82-MODEL_UDF!$C83-StartYear))</f>
        <v>15790</v>
      </c>
      <c r="D82" s="47">
        <f ca="1">OFFSET(Pop_UN!I$1,MATCH(CountrySelect1,Pop_UN!$B$2:$B$4151,0)+2*MODEL_UDF!$B82-5,0)*IF(OR(MODEL_UDF!$H$894&lt;&gt;1,$C81-MODEL_UDF!$B82&lt;2008),1,OFFSET(MODEL_UDF!$D$899,0,MODEL_UDF!$D82-MODEL_UDF!$C83-StartYear))</f>
        <v>20191</v>
      </c>
      <c r="E82" s="47">
        <f ca="1">OFFSET(Pop_UN!J$1,MATCH(CountrySelect1,Pop_UN!$B$2:$B$4151,0)+2*MODEL_UDF!$B82-5,0)*IF(OR(MODEL_UDF!$H$894&lt;&gt;1,$C81-MODEL_UDF!$B82&lt;2008),1,OFFSET(MODEL_UDF!$D$899,0,MODEL_UDF!$D82-MODEL_UDF!$C83-StartYear))</f>
        <v>19125</v>
      </c>
      <c r="F82" s="47">
        <f ca="1">OFFSET(Pop_UN!K$1,MATCH(CountrySelect1,Pop_UN!$B$2:$B$4151,0)+2*MODEL_UDF!$B82-5,0)*IF(OR(MODEL_UDF!$H$894&lt;&gt;1,$C81-MODEL_UDF!$B82&lt;2008),1,OFFSET(MODEL_UDF!$D$899,0,MODEL_UDF!$D82-MODEL_UDF!$C83-StartYear))</f>
        <v>18612</v>
      </c>
      <c r="G82" s="47">
        <f ca="1">OFFSET(Pop_UN!L$1,MATCH(CountrySelect1,Pop_UN!$B$2:$B$4151,0)+2*MODEL_UDF!$B82-5,0)*IF(OR(MODEL_UDF!$H$894&lt;&gt;1,$C81-MODEL_UDF!$B82&lt;2008),1,OFFSET(MODEL_UDF!$D$899,0,MODEL_UDF!$D82-MODEL_UDF!$C83-StartYear))</f>
        <v>18477</v>
      </c>
      <c r="H82" s="47">
        <f ca="1">OFFSET(Pop_UN!M$1,MATCH(CountrySelect1,Pop_UN!$B$2:$B$4151,0)+2*MODEL_UDF!$B82-5,0)*IF(OR(MODEL_UDF!$H$894&lt;&gt;1,$C81-MODEL_UDF!$B82&lt;2008),1,OFFSET(MODEL_UDF!$D$899,0,MODEL_UDF!$D82-MODEL_UDF!$C83-StartYear))</f>
        <v>18382</v>
      </c>
      <c r="I82" s="47">
        <f ca="1">OFFSET(Pop_UN!N$1,MATCH(CountrySelect1,Pop_UN!$B$2:$B$4151,0)+2*MODEL_UDF!$B82-5,0)*IF(OR(MODEL_UDF!$H$894&lt;&gt;1,$C81-MODEL_UDF!$B82&lt;2008),1,OFFSET(MODEL_UDF!$D$899,0,MODEL_UDF!$D82-MODEL_UDF!$C83-StartYear))</f>
        <v>18296</v>
      </c>
      <c r="J82" s="47">
        <f ca="1">OFFSET(Pop_UN!O$1,MATCH(CountrySelect1,Pop_UN!$B$2:$B$4151,0)+2*MODEL_UDF!$B82-5,0)*IF(OR(MODEL_UDF!$H$894&lt;&gt;1,$C81-MODEL_UDF!$B82&lt;2008),1,OFFSET(MODEL_UDF!$D$899,0,MODEL_UDF!$D82-MODEL_UDF!$C83-StartYear))</f>
        <v>18377</v>
      </c>
      <c r="K82" s="47">
        <f ca="1">OFFSET(Pop_UN!P$1,MATCH(CountrySelect1,Pop_UN!$B$2:$B$4151,0)+2*MODEL_UDF!$B82-5,0)*IF(OR(MODEL_UDF!$H$894&lt;&gt;1,$C81-MODEL_UDF!$B82&lt;2008),1,OFFSET(MODEL_UDF!$D$899,0,MODEL_UDF!$D82-MODEL_UDF!$C83-StartYear))</f>
        <v>18762</v>
      </c>
      <c r="L82" s="47">
        <f ca="1">OFFSET(Pop_UN!Q$1,MATCH(CountrySelect1,Pop_UN!$B$2:$B$4151,0)+2*MODEL_UDF!$B82-5,0)*IF(OR(MODEL_UDF!$H$894&lt;&gt;1,$C81-MODEL_UDF!$B82&lt;2008),1,OFFSET(MODEL_UDF!$D$899,0,MODEL_UDF!$D82-MODEL_UDF!$C83-StartYear))</f>
        <v>19370</v>
      </c>
      <c r="M82" s="47">
        <f ca="1">OFFSET(Pop_UN!R$1,MATCH(CountrySelect1,Pop_UN!$B$2:$B$4151,0)+2*MODEL_UDF!$B82-5,0)*IF(OR(MODEL_UDF!$H$894&lt;&gt;1,$C81-MODEL_UDF!$B82&lt;2008),1,OFFSET(MODEL_UDF!$D$899,0,MODEL_UDF!$D82-MODEL_UDF!$C83-StartYear))</f>
        <v>19996</v>
      </c>
      <c r="N82" s="47">
        <f ca="1">OFFSET(Pop_UN!S$1,MATCH(CountrySelect1,Pop_UN!$B$2:$B$4151,0)+2*MODEL_UDF!$B82-5,0)*IF(OR(MODEL_UDF!$H$894&lt;&gt;1,$C81-MODEL_UDF!$B82&lt;2008),1,OFFSET(MODEL_UDF!$D$899,0,MODEL_UDF!$D82-MODEL_UDF!$C83-StartYear))</f>
        <v>20686</v>
      </c>
      <c r="O82" s="47">
        <f ca="1">OFFSET(Pop_UN!T$1,MATCH(CountrySelect1,Pop_UN!$B$2:$B$4151,0)+2*MODEL_UDF!$B82-5,0)*IF(OR(MODEL_UDF!$H$894&lt;&gt;1,$C81-MODEL_UDF!$B82&lt;2008),1,OFFSET(MODEL_UDF!$D$899,0,MODEL_UDF!$D82-MODEL_UDF!$C83-StartYear))</f>
        <v>21339</v>
      </c>
      <c r="P82" s="47">
        <f ca="1">OFFSET(Pop_UN!U$1,MATCH(CountrySelect1,Pop_UN!$B$2:$B$4151,0)+2*MODEL_UDF!$B82-5,0)*IF(OR(MODEL_UDF!$H$894&lt;&gt;1,$C81-MODEL_UDF!$B82&lt;2008),1,OFFSET(MODEL_UDF!$D$899,0,MODEL_UDF!$D82-MODEL_UDF!$C83-StartYear))</f>
        <v>21747</v>
      </c>
      <c r="Q82" s="47">
        <f ca="1">OFFSET(Pop_UN!V$1,MATCH(CountrySelect1,Pop_UN!$B$2:$B$4151,0)+2*MODEL_UDF!$B82-5,0)*IF(OR(MODEL_UDF!$H$894&lt;&gt;1,$C81-MODEL_UDF!$B82&lt;2008),1,OFFSET(MODEL_UDF!$D$899,0,MODEL_UDF!$D82-MODEL_UDF!$C83-StartYear))</f>
        <v>22038</v>
      </c>
      <c r="R82" s="47">
        <f ca="1">OFFSET(Pop_UN!W$1,MATCH(CountrySelect1,Pop_UN!$B$2:$B$4151,0)+2*MODEL_UDF!$B82-5,0)*IF(OR(MODEL_UDF!$H$894&lt;&gt;1,$C81-MODEL_UDF!$B82&lt;2008),1,OFFSET(MODEL_UDF!$D$899,0,MODEL_UDF!$D82-MODEL_UDF!$C83-StartYear))</f>
        <v>22349</v>
      </c>
      <c r="S82" s="47">
        <f ca="1">OFFSET(Pop_UN!X$1,MATCH(CountrySelect1,Pop_UN!$B$2:$B$4151,0)+2*MODEL_UDF!$B82-5,0)*IF(OR(MODEL_UDF!$H$894&lt;&gt;1,$C81-MODEL_UDF!$B82&lt;2008),1,OFFSET(MODEL_UDF!$D$899,0,MODEL_UDF!$D82-MODEL_UDF!$C83-StartYear))</f>
        <v>22674</v>
      </c>
      <c r="T82" s="47">
        <f ca="1">OFFSET(Pop_UN!Y$1,MATCH(CountrySelect1,Pop_UN!$B$2:$B$4151,0)+2*MODEL_UDF!$B82-5,0)*IF(OR(MODEL_UDF!$H$894&lt;&gt;1,$C81-MODEL_UDF!$B82&lt;2008),1,OFFSET(MODEL_UDF!$D$899,0,MODEL_UDF!$D82-MODEL_UDF!$C83-StartYear))</f>
        <v>22870</v>
      </c>
      <c r="U82" s="47">
        <f ca="1">OFFSET(Pop_UN!Z$1,MATCH(CountrySelect1,Pop_UN!$B$2:$B$4151,0)+2*MODEL_UDF!$B82-5,0)*IF(OR(MODEL_UDF!$H$894&lt;&gt;1,$C81-MODEL_UDF!$B82&lt;2008),1,OFFSET(MODEL_UDF!$D$899,0,MODEL_UDF!$D82-MODEL_UDF!$C83-StartYear))</f>
        <v>22758</v>
      </c>
      <c r="V82" s="47">
        <f ca="1">OFFSET(Pop_UN!AA$1,MATCH(CountrySelect1,Pop_UN!$B$2:$B$4151,0)+2*MODEL_UDF!$B82-5,0)*IF(OR(MODEL_UDF!$H$894&lt;&gt;1,$C81-MODEL_UDF!$B82&lt;2008),1,OFFSET(MODEL_UDF!$D$899,0,MODEL_UDF!$D82-MODEL_UDF!$C83-StartYear))</f>
        <v>22488</v>
      </c>
      <c r="W82" s="47">
        <f ca="1">OFFSET(Pop_UN!AB$1,MATCH(CountrySelect1,Pop_UN!$B$2:$B$4151,0)+2*MODEL_UDF!$B82-5,0)*IF(OR(MODEL_UDF!$H$894&lt;&gt;1,$C81-MODEL_UDF!$B82&lt;2008),1,OFFSET(MODEL_UDF!$D$899,0,MODEL_UDF!$D82-MODEL_UDF!$C83-StartYear))</f>
        <v>22203</v>
      </c>
      <c r="X82" s="47">
        <f ca="1">OFFSET(Pop_UN!AC$1,MATCH(CountrySelect1,Pop_UN!$B$2:$B$4151,0)+2*MODEL_UDF!$B82-5,0)*IF(OR(MODEL_UDF!$H$894&lt;&gt;1,$C81-MODEL_UDF!$B82&lt;2008),1,OFFSET(MODEL_UDF!$D$899,0,MODEL_UDF!$D82-MODEL_UDF!$C83-StartYear))</f>
        <v>21898</v>
      </c>
      <c r="Y82" s="47">
        <f ca="1">OFFSET(Pop_UN!AD$1,MATCH(CountrySelect1,Pop_UN!$B$2:$B$4151,0)+2*MODEL_UDF!$B82-5,0)*IF(OR(MODEL_UDF!$H$894&lt;&gt;1,$C81-MODEL_UDF!$B82&lt;2008),1,OFFSET(MODEL_UDF!$D$899,0,MODEL_UDF!$D82-MODEL_UDF!$C83-StartYear))</f>
        <v>21519</v>
      </c>
    </row>
    <row r="83" spans="2:25" x14ac:dyDescent="0.2">
      <c r="B83">
        <f t="shared" si="2"/>
        <v>13</v>
      </c>
      <c r="C83" s="47">
        <f ca="1">OFFSET(Pop_UN!H$1,MATCH(CountrySelect1,Pop_UN!B12:$B$4151,0)+2*MODEL_UDF!$B83-5,0)*IF(OR(MODEL_UDF!$H$894&lt;&gt;1,$C82-MODEL_UDF!$B83&lt;2008),1,OFFSET(MODEL_UDF!$D$899,0,MODEL_UDF!$D83-MODEL_UDF!$C84-StartYear))</f>
        <v>18531</v>
      </c>
      <c r="D83" s="47">
        <f ca="1">OFFSET(Pop_UN!I$1,MATCH(CountrySelect1,Pop_UN!$B$2:$B$4151,0)+2*MODEL_UDF!$B83-5,0)*IF(OR(MODEL_UDF!$H$894&lt;&gt;1,$C82-MODEL_UDF!$B83&lt;2008),1,OFFSET(MODEL_UDF!$D$899,0,MODEL_UDF!$D83-MODEL_UDF!$C84-StartYear))</f>
        <v>21392</v>
      </c>
      <c r="E83" s="47">
        <f ca="1">OFFSET(Pop_UN!J$1,MATCH(CountrySelect1,Pop_UN!$B$2:$B$4151,0)+2*MODEL_UDF!$B83-5,0)*IF(OR(MODEL_UDF!$H$894&lt;&gt;1,$C82-MODEL_UDF!$B83&lt;2008),1,OFFSET(MODEL_UDF!$D$899,0,MODEL_UDF!$D83-MODEL_UDF!$C84-StartYear))</f>
        <v>20022</v>
      </c>
      <c r="F83" s="47">
        <f ca="1">OFFSET(Pop_UN!K$1,MATCH(CountrySelect1,Pop_UN!$B$2:$B$4151,0)+2*MODEL_UDF!$B83-5,0)*IF(OR(MODEL_UDF!$H$894&lt;&gt;1,$C82-MODEL_UDF!$B83&lt;2008),1,OFFSET(MODEL_UDF!$D$899,0,MODEL_UDF!$D83-MODEL_UDF!$C84-StartYear))</f>
        <v>19036</v>
      </c>
      <c r="G83" s="47">
        <f ca="1">OFFSET(Pop_UN!L$1,MATCH(CountrySelect1,Pop_UN!$B$2:$B$4151,0)+2*MODEL_UDF!$B83-5,0)*IF(OR(MODEL_UDF!$H$894&lt;&gt;1,$C82-MODEL_UDF!$B83&lt;2008),1,OFFSET(MODEL_UDF!$D$899,0,MODEL_UDF!$D83-MODEL_UDF!$C84-StartYear))</f>
        <v>18610</v>
      </c>
      <c r="H83" s="47">
        <f ca="1">OFFSET(Pop_UN!M$1,MATCH(CountrySelect1,Pop_UN!$B$2:$B$4151,0)+2*MODEL_UDF!$B83-5,0)*IF(OR(MODEL_UDF!$H$894&lt;&gt;1,$C82-MODEL_UDF!$B83&lt;2008),1,OFFSET(MODEL_UDF!$D$899,0,MODEL_UDF!$D83-MODEL_UDF!$C84-StartYear))</f>
        <v>18500</v>
      </c>
      <c r="I83" s="47">
        <f ca="1">OFFSET(Pop_UN!N$1,MATCH(CountrySelect1,Pop_UN!$B$2:$B$4151,0)+2*MODEL_UDF!$B83-5,0)*IF(OR(MODEL_UDF!$H$894&lt;&gt;1,$C82-MODEL_UDF!$B83&lt;2008),1,OFFSET(MODEL_UDF!$D$899,0,MODEL_UDF!$D83-MODEL_UDF!$C84-StartYear))</f>
        <v>18394</v>
      </c>
      <c r="J83" s="47">
        <f ca="1">OFFSET(Pop_UN!O$1,MATCH(CountrySelect1,Pop_UN!$B$2:$B$4151,0)+2*MODEL_UDF!$B83-5,0)*IF(OR(MODEL_UDF!$H$894&lt;&gt;1,$C82-MODEL_UDF!$B83&lt;2008),1,OFFSET(MODEL_UDF!$D$899,0,MODEL_UDF!$D83-MODEL_UDF!$C84-StartYear))</f>
        <v>18264</v>
      </c>
      <c r="K83" s="47">
        <f ca="1">OFFSET(Pop_UN!P$1,MATCH(CountrySelect1,Pop_UN!$B$2:$B$4151,0)+2*MODEL_UDF!$B83-5,0)*IF(OR(MODEL_UDF!$H$894&lt;&gt;1,$C82-MODEL_UDF!$B83&lt;2008),1,OFFSET(MODEL_UDF!$D$899,0,MODEL_UDF!$D83-MODEL_UDF!$C84-StartYear))</f>
        <v>18315</v>
      </c>
      <c r="L83" s="47">
        <f ca="1">OFFSET(Pop_UN!Q$1,MATCH(CountrySelect1,Pop_UN!$B$2:$B$4151,0)+2*MODEL_UDF!$B83-5,0)*IF(OR(MODEL_UDF!$H$894&lt;&gt;1,$C82-MODEL_UDF!$B83&lt;2008),1,OFFSET(MODEL_UDF!$D$899,0,MODEL_UDF!$D83-MODEL_UDF!$C84-StartYear))</f>
        <v>18700</v>
      </c>
      <c r="M83" s="47">
        <f ca="1">OFFSET(Pop_UN!R$1,MATCH(CountrySelect1,Pop_UN!$B$2:$B$4151,0)+2*MODEL_UDF!$B83-5,0)*IF(OR(MODEL_UDF!$H$894&lt;&gt;1,$C82-MODEL_UDF!$B83&lt;2008),1,OFFSET(MODEL_UDF!$D$899,0,MODEL_UDF!$D83-MODEL_UDF!$C84-StartYear))</f>
        <v>19311</v>
      </c>
      <c r="N83" s="47">
        <f ca="1">OFFSET(Pop_UN!S$1,MATCH(CountrySelect1,Pop_UN!$B$2:$B$4151,0)+2*MODEL_UDF!$B83-5,0)*IF(OR(MODEL_UDF!$H$894&lt;&gt;1,$C82-MODEL_UDF!$B83&lt;2008),1,OFFSET(MODEL_UDF!$D$899,0,MODEL_UDF!$D83-MODEL_UDF!$C84-StartYear))</f>
        <v>19955</v>
      </c>
      <c r="O83" s="47">
        <f ca="1">OFFSET(Pop_UN!T$1,MATCH(CountrySelect1,Pop_UN!$B$2:$B$4151,0)+2*MODEL_UDF!$B83-5,0)*IF(OR(MODEL_UDF!$H$894&lt;&gt;1,$C82-MODEL_UDF!$B83&lt;2008),1,OFFSET(MODEL_UDF!$D$899,0,MODEL_UDF!$D83-MODEL_UDF!$C84-StartYear))</f>
        <v>20677</v>
      </c>
      <c r="P83" s="47">
        <f ca="1">OFFSET(Pop_UN!U$1,MATCH(CountrySelect1,Pop_UN!$B$2:$B$4151,0)+2*MODEL_UDF!$B83-5,0)*IF(OR(MODEL_UDF!$H$894&lt;&gt;1,$C82-MODEL_UDF!$B83&lt;2008),1,OFFSET(MODEL_UDF!$D$899,0,MODEL_UDF!$D83-MODEL_UDF!$C84-StartYear))</f>
        <v>21258</v>
      </c>
      <c r="Q83" s="47">
        <f ca="1">OFFSET(Pop_UN!V$1,MATCH(CountrySelect1,Pop_UN!$B$2:$B$4151,0)+2*MODEL_UDF!$B83-5,0)*IF(OR(MODEL_UDF!$H$894&lt;&gt;1,$C82-MODEL_UDF!$B83&lt;2008),1,OFFSET(MODEL_UDF!$D$899,0,MODEL_UDF!$D83-MODEL_UDF!$C84-StartYear))</f>
        <v>21679</v>
      </c>
      <c r="R83" s="47">
        <f ca="1">OFFSET(Pop_UN!W$1,MATCH(CountrySelect1,Pop_UN!$B$2:$B$4151,0)+2*MODEL_UDF!$B83-5,0)*IF(OR(MODEL_UDF!$H$894&lt;&gt;1,$C82-MODEL_UDF!$B83&lt;2008),1,OFFSET(MODEL_UDF!$D$899,0,MODEL_UDF!$D83-MODEL_UDF!$C84-StartYear))</f>
        <v>21985</v>
      </c>
      <c r="S83" s="47">
        <f ca="1">OFFSET(Pop_UN!X$1,MATCH(CountrySelect1,Pop_UN!$B$2:$B$4151,0)+2*MODEL_UDF!$B83-5,0)*IF(OR(MODEL_UDF!$H$894&lt;&gt;1,$C82-MODEL_UDF!$B83&lt;2008),1,OFFSET(MODEL_UDF!$D$899,0,MODEL_UDF!$D83-MODEL_UDF!$C84-StartYear))</f>
        <v>22317</v>
      </c>
      <c r="T83" s="47">
        <f ca="1">OFFSET(Pop_UN!Y$1,MATCH(CountrySelect1,Pop_UN!$B$2:$B$4151,0)+2*MODEL_UDF!$B83-5,0)*IF(OR(MODEL_UDF!$H$894&lt;&gt;1,$C82-MODEL_UDF!$B83&lt;2008),1,OFFSET(MODEL_UDF!$D$899,0,MODEL_UDF!$D83-MODEL_UDF!$C84-StartYear))</f>
        <v>22670</v>
      </c>
      <c r="U83" s="47">
        <f ca="1">OFFSET(Pop_UN!Z$1,MATCH(CountrySelect1,Pop_UN!$B$2:$B$4151,0)+2*MODEL_UDF!$B83-5,0)*IF(OR(MODEL_UDF!$H$894&lt;&gt;1,$C82-MODEL_UDF!$B83&lt;2008),1,OFFSET(MODEL_UDF!$D$899,0,MODEL_UDF!$D83-MODEL_UDF!$C84-StartYear))</f>
        <v>22790</v>
      </c>
      <c r="V83" s="47">
        <f ca="1">OFFSET(Pop_UN!AA$1,MATCH(CountrySelect1,Pop_UN!$B$2:$B$4151,0)+2*MODEL_UDF!$B83-5,0)*IF(OR(MODEL_UDF!$H$894&lt;&gt;1,$C82-MODEL_UDF!$B83&lt;2008),1,OFFSET(MODEL_UDF!$D$899,0,MODEL_UDF!$D83-MODEL_UDF!$C84-StartYear))</f>
        <v>22691</v>
      </c>
      <c r="W83" s="47">
        <f ca="1">OFFSET(Pop_UN!AB$1,MATCH(CountrySelect1,Pop_UN!$B$2:$B$4151,0)+2*MODEL_UDF!$B83-5,0)*IF(OR(MODEL_UDF!$H$894&lt;&gt;1,$C82-MODEL_UDF!$B83&lt;2008),1,OFFSET(MODEL_UDF!$D$899,0,MODEL_UDF!$D83-MODEL_UDF!$C84-StartYear))</f>
        <v>22436</v>
      </c>
      <c r="X83" s="47">
        <f ca="1">OFFSET(Pop_UN!AC$1,MATCH(CountrySelect1,Pop_UN!$B$2:$B$4151,0)+2*MODEL_UDF!$B83-5,0)*IF(OR(MODEL_UDF!$H$894&lt;&gt;1,$C82-MODEL_UDF!$B83&lt;2008),1,OFFSET(MODEL_UDF!$D$899,0,MODEL_UDF!$D83-MODEL_UDF!$C84-StartYear))</f>
        <v>22167</v>
      </c>
      <c r="Y83" s="47">
        <f ca="1">OFFSET(Pop_UN!AD$1,MATCH(CountrySelect1,Pop_UN!$B$2:$B$4151,0)+2*MODEL_UDF!$B83-5,0)*IF(OR(MODEL_UDF!$H$894&lt;&gt;1,$C82-MODEL_UDF!$B83&lt;2008),1,OFFSET(MODEL_UDF!$D$899,0,MODEL_UDF!$D83-MODEL_UDF!$C84-StartYear))</f>
        <v>21879</v>
      </c>
    </row>
    <row r="84" spans="2:25" x14ac:dyDescent="0.2">
      <c r="B84">
        <f t="shared" si="2"/>
        <v>14</v>
      </c>
      <c r="C84" s="47">
        <f ca="1">OFFSET(Pop_UN!H$1,MATCH(CountrySelect1,Pop_UN!B13:$B$4151,0)+2*MODEL_UDF!$B84-5,0)*IF(OR(MODEL_UDF!$H$894&lt;&gt;1,$C83-MODEL_UDF!$B84&lt;2008),1,OFFSET(MODEL_UDF!$D$899,0,MODEL_UDF!$D84-MODEL_UDF!$C85-StartYear))</f>
        <v>16126.000000000002</v>
      </c>
      <c r="D84" s="47">
        <f ca="1">OFFSET(Pop_UN!I$1,MATCH(CountrySelect1,Pop_UN!$B$2:$B$4151,0)+2*MODEL_UDF!$B84-5,0)*IF(OR(MODEL_UDF!$H$894&lt;&gt;1,$C83-MODEL_UDF!$B84&lt;2008),1,OFFSET(MODEL_UDF!$D$899,0,MODEL_UDF!$D84-MODEL_UDF!$C85-StartYear))</f>
        <v>22590</v>
      </c>
      <c r="E84" s="47">
        <f ca="1">OFFSET(Pop_UN!J$1,MATCH(CountrySelect1,Pop_UN!$B$2:$B$4151,0)+2*MODEL_UDF!$B84-5,0)*IF(OR(MODEL_UDF!$H$894&lt;&gt;1,$C83-MODEL_UDF!$B84&lt;2008),1,OFFSET(MODEL_UDF!$D$899,0,MODEL_UDF!$D84-MODEL_UDF!$C85-StartYear))</f>
        <v>21206</v>
      </c>
      <c r="F84" s="47">
        <f ca="1">OFFSET(Pop_UN!K$1,MATCH(CountrySelect1,Pop_UN!$B$2:$B$4151,0)+2*MODEL_UDF!$B84-5,0)*IF(OR(MODEL_UDF!$H$894&lt;&gt;1,$C83-MODEL_UDF!$B84&lt;2008),1,OFFSET(MODEL_UDF!$D$899,0,MODEL_UDF!$D84-MODEL_UDF!$C85-StartYear))</f>
        <v>19879</v>
      </c>
      <c r="G84" s="47">
        <f ca="1">OFFSET(Pop_UN!L$1,MATCH(CountrySelect1,Pop_UN!$B$2:$B$4151,0)+2*MODEL_UDF!$B84-5,0)*IF(OR(MODEL_UDF!$H$894&lt;&gt;1,$C83-MODEL_UDF!$B84&lt;2008),1,OFFSET(MODEL_UDF!$D$899,0,MODEL_UDF!$D84-MODEL_UDF!$C85-StartYear))</f>
        <v>19024</v>
      </c>
      <c r="H84" s="47">
        <f ca="1">OFFSET(Pop_UN!M$1,MATCH(CountrySelect1,Pop_UN!$B$2:$B$4151,0)+2*MODEL_UDF!$B84-5,0)*IF(OR(MODEL_UDF!$H$894&lt;&gt;1,$C83-MODEL_UDF!$B84&lt;2008),1,OFFSET(MODEL_UDF!$D$899,0,MODEL_UDF!$D84-MODEL_UDF!$C85-StartYear))</f>
        <v>18650</v>
      </c>
      <c r="I84" s="47">
        <f ca="1">OFFSET(Pop_UN!N$1,MATCH(CountrySelect1,Pop_UN!$B$2:$B$4151,0)+2*MODEL_UDF!$B84-5,0)*IF(OR(MODEL_UDF!$H$894&lt;&gt;1,$C83-MODEL_UDF!$B84&lt;2008),1,OFFSET(MODEL_UDF!$D$899,0,MODEL_UDF!$D84-MODEL_UDF!$C85-StartYear))</f>
        <v>18529</v>
      </c>
      <c r="J84" s="47">
        <f ca="1">OFFSET(Pop_UN!O$1,MATCH(CountrySelect1,Pop_UN!$B$2:$B$4151,0)+2*MODEL_UDF!$B84-5,0)*IF(OR(MODEL_UDF!$H$894&lt;&gt;1,$C83-MODEL_UDF!$B84&lt;2008),1,OFFSET(MODEL_UDF!$D$899,0,MODEL_UDF!$D84-MODEL_UDF!$C85-StartYear))</f>
        <v>18390</v>
      </c>
      <c r="K84" s="47">
        <f ca="1">OFFSET(Pop_UN!P$1,MATCH(CountrySelect1,Pop_UN!$B$2:$B$4151,0)+2*MODEL_UDF!$B84-5,0)*IF(OR(MODEL_UDF!$H$894&lt;&gt;1,$C83-MODEL_UDF!$B84&lt;2008),1,OFFSET(MODEL_UDF!$D$899,0,MODEL_UDF!$D84-MODEL_UDF!$C85-StartYear))</f>
        <v>18185</v>
      </c>
      <c r="L84" s="47">
        <f ca="1">OFFSET(Pop_UN!Q$1,MATCH(CountrySelect1,Pop_UN!$B$2:$B$4151,0)+2*MODEL_UDF!$B84-5,0)*IF(OR(MODEL_UDF!$H$894&lt;&gt;1,$C83-MODEL_UDF!$B84&lt;2008),1,OFFSET(MODEL_UDF!$D$899,0,MODEL_UDF!$D84-MODEL_UDF!$C85-StartYear))</f>
        <v>18236</v>
      </c>
      <c r="M84" s="47">
        <f ca="1">OFFSET(Pop_UN!R$1,MATCH(CountrySelect1,Pop_UN!$B$2:$B$4151,0)+2*MODEL_UDF!$B84-5,0)*IF(OR(MODEL_UDF!$H$894&lt;&gt;1,$C83-MODEL_UDF!$B84&lt;2008),1,OFFSET(MODEL_UDF!$D$899,0,MODEL_UDF!$D84-MODEL_UDF!$C85-StartYear))</f>
        <v>18626</v>
      </c>
      <c r="N84" s="47">
        <f ca="1">OFFSET(Pop_UN!S$1,MATCH(CountrySelect1,Pop_UN!$B$2:$B$4151,0)+2*MODEL_UDF!$B84-5,0)*IF(OR(MODEL_UDF!$H$894&lt;&gt;1,$C83-MODEL_UDF!$B84&lt;2008),1,OFFSET(MODEL_UDF!$D$899,0,MODEL_UDF!$D84-MODEL_UDF!$C85-StartYear))</f>
        <v>19250</v>
      </c>
      <c r="O84" s="47">
        <f ca="1">OFFSET(Pop_UN!T$1,MATCH(CountrySelect1,Pop_UN!$B$2:$B$4151,0)+2*MODEL_UDF!$B84-5,0)*IF(OR(MODEL_UDF!$H$894&lt;&gt;1,$C83-MODEL_UDF!$B84&lt;2008),1,OFFSET(MODEL_UDF!$D$899,0,MODEL_UDF!$D84-MODEL_UDF!$C85-StartYear))</f>
        <v>19918</v>
      </c>
      <c r="P84" s="47">
        <f ca="1">OFFSET(Pop_UN!U$1,MATCH(CountrySelect1,Pop_UN!$B$2:$B$4151,0)+2*MODEL_UDF!$B84-5,0)*IF(OR(MODEL_UDF!$H$894&lt;&gt;1,$C83-MODEL_UDF!$B84&lt;2008),1,OFFSET(MODEL_UDF!$D$899,0,MODEL_UDF!$D84-MODEL_UDF!$C85-StartYear))</f>
        <v>20580</v>
      </c>
      <c r="Q84" s="47">
        <f ca="1">OFFSET(Pop_UN!V$1,MATCH(CountrySelect1,Pop_UN!$B$2:$B$4151,0)+2*MODEL_UDF!$B84-5,0)*IF(OR(MODEL_UDF!$H$894&lt;&gt;1,$C83-MODEL_UDF!$B84&lt;2008),1,OFFSET(MODEL_UDF!$D$899,0,MODEL_UDF!$D84-MODEL_UDF!$C85-StartYear))</f>
        <v>21173</v>
      </c>
      <c r="R84" s="47">
        <f ca="1">OFFSET(Pop_UN!W$1,MATCH(CountrySelect1,Pop_UN!$B$2:$B$4151,0)+2*MODEL_UDF!$B84-5,0)*IF(OR(MODEL_UDF!$H$894&lt;&gt;1,$C83-MODEL_UDF!$B84&lt;2008),1,OFFSET(MODEL_UDF!$D$899,0,MODEL_UDF!$D84-MODEL_UDF!$C85-StartYear))</f>
        <v>21611</v>
      </c>
      <c r="S84" s="47">
        <f ca="1">OFFSET(Pop_UN!X$1,MATCH(CountrySelect1,Pop_UN!$B$2:$B$4151,0)+2*MODEL_UDF!$B84-5,0)*IF(OR(MODEL_UDF!$H$894&lt;&gt;1,$C83-MODEL_UDF!$B84&lt;2008),1,OFFSET(MODEL_UDF!$D$899,0,MODEL_UDF!$D84-MODEL_UDF!$C85-StartYear))</f>
        <v>21933</v>
      </c>
      <c r="T84" s="47">
        <f ca="1">OFFSET(Pop_UN!Y$1,MATCH(CountrySelect1,Pop_UN!$B$2:$B$4151,0)+2*MODEL_UDF!$B84-5,0)*IF(OR(MODEL_UDF!$H$894&lt;&gt;1,$C83-MODEL_UDF!$B84&lt;2008),1,OFFSET(MODEL_UDF!$D$899,0,MODEL_UDF!$D84-MODEL_UDF!$C85-StartYear))</f>
        <v>22284</v>
      </c>
      <c r="U84" s="47">
        <f ca="1">OFFSET(Pop_UN!Z$1,MATCH(CountrySelect1,Pop_UN!$B$2:$B$4151,0)+2*MODEL_UDF!$B84-5,0)*IF(OR(MODEL_UDF!$H$894&lt;&gt;1,$C83-MODEL_UDF!$B84&lt;2008),1,OFFSET(MODEL_UDF!$D$899,0,MODEL_UDF!$D84-MODEL_UDF!$C85-StartYear))</f>
        <v>22574</v>
      </c>
      <c r="V84" s="47">
        <f ca="1">OFFSET(Pop_UN!AA$1,MATCH(CountrySelect1,Pop_UN!$B$2:$B$4151,0)+2*MODEL_UDF!$B84-5,0)*IF(OR(MODEL_UDF!$H$894&lt;&gt;1,$C83-MODEL_UDF!$B84&lt;2008),1,OFFSET(MODEL_UDF!$D$899,0,MODEL_UDF!$D84-MODEL_UDF!$C85-StartYear))</f>
        <v>22708</v>
      </c>
      <c r="W84" s="47">
        <f ca="1">OFFSET(Pop_UN!AB$1,MATCH(CountrySelect1,Pop_UN!$B$2:$B$4151,0)+2*MODEL_UDF!$B84-5,0)*IF(OR(MODEL_UDF!$H$894&lt;&gt;1,$C83-MODEL_UDF!$B84&lt;2008),1,OFFSET(MODEL_UDF!$D$899,0,MODEL_UDF!$D84-MODEL_UDF!$C85-StartYear))</f>
        <v>22624</v>
      </c>
      <c r="X84" s="47">
        <f ca="1">OFFSET(Pop_UN!AC$1,MATCH(CountrySelect1,Pop_UN!$B$2:$B$4151,0)+2*MODEL_UDF!$B84-5,0)*IF(OR(MODEL_UDF!$H$894&lt;&gt;1,$C83-MODEL_UDF!$B84&lt;2008),1,OFFSET(MODEL_UDF!$D$899,0,MODEL_UDF!$D84-MODEL_UDF!$C85-StartYear))</f>
        <v>22383</v>
      </c>
      <c r="Y84" s="47">
        <f ca="1">OFFSET(Pop_UN!AD$1,MATCH(CountrySelect1,Pop_UN!$B$2:$B$4151,0)+2*MODEL_UDF!$B84-5,0)*IF(OR(MODEL_UDF!$H$894&lt;&gt;1,$C83-MODEL_UDF!$B84&lt;2008),1,OFFSET(MODEL_UDF!$D$899,0,MODEL_UDF!$D84-MODEL_UDF!$C85-StartYear))</f>
        <v>22130</v>
      </c>
    </row>
    <row r="85" spans="2:25" x14ac:dyDescent="0.2">
      <c r="B85">
        <f t="shared" si="2"/>
        <v>15</v>
      </c>
      <c r="C85" s="47">
        <f ca="1">OFFSET(Pop_UN!H$1,MATCH(CountrySelect1,Pop_UN!B14:$B$4151,0)+2*MODEL_UDF!$B85-5,0)*IF(OR(MODEL_UDF!$H$894&lt;&gt;1,$C84-MODEL_UDF!$B85&lt;2008),1,OFFSET(MODEL_UDF!$D$899,0,MODEL_UDF!$D85-MODEL_UDF!$C86-StartYear))</f>
        <v>18823</v>
      </c>
      <c r="D85" s="47">
        <f ca="1">OFFSET(Pop_UN!I$1,MATCH(CountrySelect1,Pop_UN!$B$2:$B$4151,0)+2*MODEL_UDF!$B85-5,0)*IF(OR(MODEL_UDF!$H$894&lt;&gt;1,$C84-MODEL_UDF!$B85&lt;2008),1,OFFSET(MODEL_UDF!$D$899,0,MODEL_UDF!$D85-MODEL_UDF!$C86-StartYear))</f>
        <v>23807</v>
      </c>
      <c r="E85" s="47">
        <f ca="1">OFFSET(Pop_UN!J$1,MATCH(CountrySelect1,Pop_UN!$B$2:$B$4151,0)+2*MODEL_UDF!$B85-5,0)*IF(OR(MODEL_UDF!$H$894&lt;&gt;1,$C84-MODEL_UDF!$B85&lt;2008),1,OFFSET(MODEL_UDF!$D$899,0,MODEL_UDF!$D85-MODEL_UDF!$C86-StartYear))</f>
        <v>22354</v>
      </c>
      <c r="F85" s="47">
        <f ca="1">OFFSET(Pop_UN!K$1,MATCH(CountrySelect1,Pop_UN!$B$2:$B$4151,0)+2*MODEL_UDF!$B85-5,0)*IF(OR(MODEL_UDF!$H$894&lt;&gt;1,$C84-MODEL_UDF!$B85&lt;2008),1,OFFSET(MODEL_UDF!$D$899,0,MODEL_UDF!$D85-MODEL_UDF!$C86-StartYear))</f>
        <v>20984</v>
      </c>
      <c r="G85" s="47">
        <f ca="1">OFFSET(Pop_UN!L$1,MATCH(CountrySelect1,Pop_UN!$B$2:$B$4151,0)+2*MODEL_UDF!$B85-5,0)*IF(OR(MODEL_UDF!$H$894&lt;&gt;1,$C84-MODEL_UDF!$B85&lt;2008),1,OFFSET(MODEL_UDF!$D$899,0,MODEL_UDF!$D85-MODEL_UDF!$C86-StartYear))</f>
        <v>19816</v>
      </c>
      <c r="H85" s="47">
        <f ca="1">OFFSET(Pop_UN!M$1,MATCH(CountrySelect1,Pop_UN!$B$2:$B$4151,0)+2*MODEL_UDF!$B85-5,0)*IF(OR(MODEL_UDF!$H$894&lt;&gt;1,$C84-MODEL_UDF!$B85&lt;2008),1,OFFSET(MODEL_UDF!$D$899,0,MODEL_UDF!$D85-MODEL_UDF!$C86-StartYear))</f>
        <v>19055</v>
      </c>
      <c r="I85" s="47">
        <f ca="1">OFFSET(Pop_UN!N$1,MATCH(CountrySelect1,Pop_UN!$B$2:$B$4151,0)+2*MODEL_UDF!$B85-5,0)*IF(OR(MODEL_UDF!$H$894&lt;&gt;1,$C84-MODEL_UDF!$B85&lt;2008),1,OFFSET(MODEL_UDF!$D$899,0,MODEL_UDF!$D85-MODEL_UDF!$C86-StartYear))</f>
        <v>18695</v>
      </c>
      <c r="J85" s="47">
        <f ca="1">OFFSET(Pop_UN!O$1,MATCH(CountrySelect1,Pop_UN!$B$2:$B$4151,0)+2*MODEL_UDF!$B85-5,0)*IF(OR(MODEL_UDF!$H$894&lt;&gt;1,$C84-MODEL_UDF!$B85&lt;2008),1,OFFSET(MODEL_UDF!$D$899,0,MODEL_UDF!$D85-MODEL_UDF!$C86-StartYear))</f>
        <v>18541</v>
      </c>
      <c r="K85" s="47">
        <f ca="1">OFFSET(Pop_UN!P$1,MATCH(CountrySelect1,Pop_UN!$B$2:$B$4151,0)+2*MODEL_UDF!$B85-5,0)*IF(OR(MODEL_UDF!$H$894&lt;&gt;1,$C84-MODEL_UDF!$B85&lt;2008),1,OFFSET(MODEL_UDF!$D$899,0,MODEL_UDF!$D85-MODEL_UDF!$C86-StartYear))</f>
        <v>18295</v>
      </c>
      <c r="L85" s="47">
        <f ca="1">OFFSET(Pop_UN!Q$1,MATCH(CountrySelect1,Pop_UN!$B$2:$B$4151,0)+2*MODEL_UDF!$B85-5,0)*IF(OR(MODEL_UDF!$H$894&lt;&gt;1,$C84-MODEL_UDF!$B85&lt;2008),1,OFFSET(MODEL_UDF!$D$899,0,MODEL_UDF!$D85-MODEL_UDF!$C86-StartYear))</f>
        <v>18090</v>
      </c>
      <c r="M85" s="47">
        <f ca="1">OFFSET(Pop_UN!R$1,MATCH(CountrySelect1,Pop_UN!$B$2:$B$4151,0)+2*MODEL_UDF!$B85-5,0)*IF(OR(MODEL_UDF!$H$894&lt;&gt;1,$C84-MODEL_UDF!$B85&lt;2008),1,OFFSET(MODEL_UDF!$D$899,0,MODEL_UDF!$D85-MODEL_UDF!$C86-StartYear))</f>
        <v>18147</v>
      </c>
      <c r="N85" s="47">
        <f ca="1">OFFSET(Pop_UN!S$1,MATCH(CountrySelect1,Pop_UN!$B$2:$B$4151,0)+2*MODEL_UDF!$B85-5,0)*IF(OR(MODEL_UDF!$H$894&lt;&gt;1,$C84-MODEL_UDF!$B85&lt;2008),1,OFFSET(MODEL_UDF!$D$899,0,MODEL_UDF!$D85-MODEL_UDF!$C86-StartYear))</f>
        <v>18550</v>
      </c>
      <c r="O85" s="47">
        <f ca="1">OFFSET(Pop_UN!T$1,MATCH(CountrySelect1,Pop_UN!$B$2:$B$4151,0)+2*MODEL_UDF!$B85-5,0)*IF(OR(MODEL_UDF!$H$894&lt;&gt;1,$C84-MODEL_UDF!$B85&lt;2008),1,OFFSET(MODEL_UDF!$D$899,0,MODEL_UDF!$D85-MODEL_UDF!$C86-StartYear))</f>
        <v>19194</v>
      </c>
      <c r="P85" s="47">
        <f ca="1">OFFSET(Pop_UN!U$1,MATCH(CountrySelect1,Pop_UN!$B$2:$B$4151,0)+2*MODEL_UDF!$B85-5,0)*IF(OR(MODEL_UDF!$H$894&lt;&gt;1,$C84-MODEL_UDF!$B85&lt;2008),1,OFFSET(MODEL_UDF!$D$899,0,MODEL_UDF!$D85-MODEL_UDF!$C86-StartYear))</f>
        <v>19805</v>
      </c>
      <c r="Q85" s="47">
        <f ca="1">OFFSET(Pop_UN!V$1,MATCH(CountrySelect1,Pop_UN!$B$2:$B$4151,0)+2*MODEL_UDF!$B85-5,0)*IF(OR(MODEL_UDF!$H$894&lt;&gt;1,$C84-MODEL_UDF!$B85&lt;2008),1,OFFSET(MODEL_UDF!$D$899,0,MODEL_UDF!$D85-MODEL_UDF!$C86-StartYear))</f>
        <v>20480</v>
      </c>
      <c r="R85" s="47">
        <f ca="1">OFFSET(Pop_UN!W$1,MATCH(CountrySelect1,Pop_UN!$B$2:$B$4151,0)+2*MODEL_UDF!$B85-5,0)*IF(OR(MODEL_UDF!$H$894&lt;&gt;1,$C84-MODEL_UDF!$B85&lt;2008),1,OFFSET(MODEL_UDF!$D$899,0,MODEL_UDF!$D85-MODEL_UDF!$C86-StartYear))</f>
        <v>21089</v>
      </c>
      <c r="S85" s="47">
        <f ca="1">OFFSET(Pop_UN!X$1,MATCH(CountrySelect1,Pop_UN!$B$2:$B$4151,0)+2*MODEL_UDF!$B85-5,0)*IF(OR(MODEL_UDF!$H$894&lt;&gt;1,$C84-MODEL_UDF!$B85&lt;2008),1,OFFSET(MODEL_UDF!$D$899,0,MODEL_UDF!$D85-MODEL_UDF!$C86-StartYear))</f>
        <v>21543</v>
      </c>
      <c r="T85" s="47">
        <f ca="1">OFFSET(Pop_UN!Y$1,MATCH(CountrySelect1,Pop_UN!$B$2:$B$4151,0)+2*MODEL_UDF!$B85-5,0)*IF(OR(MODEL_UDF!$H$894&lt;&gt;1,$C84-MODEL_UDF!$B85&lt;2008),1,OFFSET(MODEL_UDF!$D$899,0,MODEL_UDF!$D85-MODEL_UDF!$C86-StartYear))</f>
        <v>21881</v>
      </c>
      <c r="U85" s="47">
        <f ca="1">OFFSET(Pop_UN!Z$1,MATCH(CountrySelect1,Pop_UN!$B$2:$B$4151,0)+2*MODEL_UDF!$B85-5,0)*IF(OR(MODEL_UDF!$H$894&lt;&gt;1,$C84-MODEL_UDF!$B85&lt;2008),1,OFFSET(MODEL_UDF!$D$899,0,MODEL_UDF!$D85-MODEL_UDF!$C86-StartYear))</f>
        <v>22172</v>
      </c>
      <c r="V85" s="47">
        <f ca="1">OFFSET(Pop_UN!AA$1,MATCH(CountrySelect1,Pop_UN!$B$2:$B$4151,0)+2*MODEL_UDF!$B85-5,0)*IF(OR(MODEL_UDF!$H$894&lt;&gt;1,$C84-MODEL_UDF!$B85&lt;2008),1,OFFSET(MODEL_UDF!$D$899,0,MODEL_UDF!$D85-MODEL_UDF!$C86-StartYear))</f>
        <v>22475</v>
      </c>
      <c r="W85" s="47">
        <f ca="1">OFFSET(Pop_UN!AB$1,MATCH(CountrySelect1,Pop_UN!$B$2:$B$4151,0)+2*MODEL_UDF!$B85-5,0)*IF(OR(MODEL_UDF!$H$894&lt;&gt;1,$C84-MODEL_UDF!$B85&lt;2008),1,OFFSET(MODEL_UDF!$D$899,0,MODEL_UDF!$D85-MODEL_UDF!$C86-StartYear))</f>
        <v>22624</v>
      </c>
      <c r="X85" s="47">
        <f ca="1">OFFSET(Pop_UN!AC$1,MATCH(CountrySelect1,Pop_UN!$B$2:$B$4151,0)+2*MODEL_UDF!$B85-5,0)*IF(OR(MODEL_UDF!$H$894&lt;&gt;1,$C84-MODEL_UDF!$B85&lt;2008),1,OFFSET(MODEL_UDF!$D$899,0,MODEL_UDF!$D85-MODEL_UDF!$C86-StartYear))</f>
        <v>22556</v>
      </c>
      <c r="Y85" s="47">
        <f ca="1">OFFSET(Pop_UN!AD$1,MATCH(CountrySelect1,Pop_UN!$B$2:$B$4151,0)+2*MODEL_UDF!$B85-5,0)*IF(OR(MODEL_UDF!$H$894&lt;&gt;1,$C84-MODEL_UDF!$B85&lt;2008),1,OFFSET(MODEL_UDF!$D$899,0,MODEL_UDF!$D85-MODEL_UDF!$C86-StartYear))</f>
        <v>22330</v>
      </c>
    </row>
    <row r="86" spans="2:25" x14ac:dyDescent="0.2">
      <c r="B86">
        <f t="shared" si="2"/>
        <v>16</v>
      </c>
      <c r="C86" s="47">
        <f ca="1">OFFSET(Pop_UN!H$1,MATCH(CountrySelect1,Pop_UN!B15:$B$4151,0)+2*MODEL_UDF!$B86-5,0)*IF(OR(MODEL_UDF!$H$894&lt;&gt;1,$C85-MODEL_UDF!$B86&lt;2008),1,OFFSET(MODEL_UDF!$D$899,0,MODEL_UDF!$D86-MODEL_UDF!$C87-StartYear))</f>
        <v>16927</v>
      </c>
      <c r="D86" s="47">
        <f ca="1">OFFSET(Pop_UN!I$1,MATCH(CountrySelect1,Pop_UN!$B$2:$B$4151,0)+2*MODEL_UDF!$B86-5,0)*IF(OR(MODEL_UDF!$H$894&lt;&gt;1,$C85-MODEL_UDF!$B86&lt;2008),1,OFFSET(MODEL_UDF!$D$899,0,MODEL_UDF!$D86-MODEL_UDF!$C87-StartYear))</f>
        <v>24873</v>
      </c>
      <c r="E86" s="47">
        <f ca="1">OFFSET(Pop_UN!J$1,MATCH(CountrySelect1,Pop_UN!$B$2:$B$4151,0)+2*MODEL_UDF!$B86-5,0)*IF(OR(MODEL_UDF!$H$894&lt;&gt;1,$C85-MODEL_UDF!$B86&lt;2008),1,OFFSET(MODEL_UDF!$D$899,0,MODEL_UDF!$D86-MODEL_UDF!$C87-StartYear))</f>
        <v>23502</v>
      </c>
      <c r="F86" s="47">
        <f ca="1">OFFSET(Pop_UN!K$1,MATCH(CountrySelect1,Pop_UN!$B$2:$B$4151,0)+2*MODEL_UDF!$B86-5,0)*IF(OR(MODEL_UDF!$H$894&lt;&gt;1,$C85-MODEL_UDF!$B86&lt;2008),1,OFFSET(MODEL_UDF!$D$899,0,MODEL_UDF!$D86-MODEL_UDF!$C87-StartYear))</f>
        <v>22057</v>
      </c>
      <c r="G86" s="47">
        <f ca="1">OFFSET(Pop_UN!L$1,MATCH(CountrySelect1,Pop_UN!$B$2:$B$4151,0)+2*MODEL_UDF!$B86-5,0)*IF(OR(MODEL_UDF!$H$894&lt;&gt;1,$C85-MODEL_UDF!$B86&lt;2008),1,OFFSET(MODEL_UDF!$D$899,0,MODEL_UDF!$D86-MODEL_UDF!$C87-StartYear))</f>
        <v>20846</v>
      </c>
      <c r="H86" s="47">
        <f ca="1">OFFSET(Pop_UN!M$1,MATCH(CountrySelect1,Pop_UN!$B$2:$B$4151,0)+2*MODEL_UDF!$B86-5,0)*IF(OR(MODEL_UDF!$H$894&lt;&gt;1,$C85-MODEL_UDF!$B86&lt;2008),1,OFFSET(MODEL_UDF!$D$899,0,MODEL_UDF!$D86-MODEL_UDF!$C87-StartYear))</f>
        <v>19797</v>
      </c>
      <c r="I86" s="47">
        <f ca="1">OFFSET(Pop_UN!N$1,MATCH(CountrySelect1,Pop_UN!$B$2:$B$4151,0)+2*MODEL_UDF!$B86-5,0)*IF(OR(MODEL_UDF!$H$894&lt;&gt;1,$C85-MODEL_UDF!$B86&lt;2008),1,OFFSET(MODEL_UDF!$D$899,0,MODEL_UDF!$D86-MODEL_UDF!$C87-StartYear))</f>
        <v>19091</v>
      </c>
      <c r="J86" s="47">
        <f ca="1">OFFSET(Pop_UN!O$1,MATCH(CountrySelect1,Pop_UN!$B$2:$B$4151,0)+2*MODEL_UDF!$B86-5,0)*IF(OR(MODEL_UDF!$H$894&lt;&gt;1,$C85-MODEL_UDF!$B86&lt;2008),1,OFFSET(MODEL_UDF!$D$899,0,MODEL_UDF!$D86-MODEL_UDF!$C87-StartYear))</f>
        <v>18724</v>
      </c>
      <c r="K86" s="47">
        <f ca="1">OFFSET(Pop_UN!P$1,MATCH(CountrySelect1,Pop_UN!$B$2:$B$4151,0)+2*MODEL_UDF!$B86-5,0)*IF(OR(MODEL_UDF!$H$894&lt;&gt;1,$C85-MODEL_UDF!$B86&lt;2008),1,OFFSET(MODEL_UDF!$D$899,0,MODEL_UDF!$D86-MODEL_UDF!$C87-StartYear))</f>
        <v>18431</v>
      </c>
      <c r="L86" s="47">
        <f ca="1">OFFSET(Pop_UN!Q$1,MATCH(CountrySelect1,Pop_UN!$B$2:$B$4151,0)+2*MODEL_UDF!$B86-5,0)*IF(OR(MODEL_UDF!$H$894&lt;&gt;1,$C85-MODEL_UDF!$B86&lt;2008),1,OFFSET(MODEL_UDF!$D$899,0,MODEL_UDF!$D86-MODEL_UDF!$C87-StartYear))</f>
        <v>18184</v>
      </c>
      <c r="M86" s="47">
        <f ca="1">OFFSET(Pop_UN!R$1,MATCH(CountrySelect1,Pop_UN!$B$2:$B$4151,0)+2*MODEL_UDF!$B86-5,0)*IF(OR(MODEL_UDF!$H$894&lt;&gt;1,$C85-MODEL_UDF!$B86&lt;2008),1,OFFSET(MODEL_UDF!$D$899,0,MODEL_UDF!$D86-MODEL_UDF!$C87-StartYear))</f>
        <v>17983</v>
      </c>
      <c r="N86" s="47">
        <f ca="1">OFFSET(Pop_UN!S$1,MATCH(CountrySelect1,Pop_UN!$B$2:$B$4151,0)+2*MODEL_UDF!$B86-5,0)*IF(OR(MODEL_UDF!$H$894&lt;&gt;1,$C85-MODEL_UDF!$B86&lt;2008),1,OFFSET(MODEL_UDF!$D$899,0,MODEL_UDF!$D86-MODEL_UDF!$C87-StartYear))</f>
        <v>18055</v>
      </c>
      <c r="O86" s="47">
        <f ca="1">OFFSET(Pop_UN!T$1,MATCH(CountrySelect1,Pop_UN!$B$2:$B$4151,0)+2*MODEL_UDF!$B86-5,0)*IF(OR(MODEL_UDF!$H$894&lt;&gt;1,$C85-MODEL_UDF!$B86&lt;2008),1,OFFSET(MODEL_UDF!$D$899,0,MODEL_UDF!$D86-MODEL_UDF!$C87-StartYear))</f>
        <v>18479</v>
      </c>
      <c r="P86" s="47">
        <f ca="1">OFFSET(Pop_UN!U$1,MATCH(CountrySelect1,Pop_UN!$B$2:$B$4151,0)+2*MODEL_UDF!$B86-5,0)*IF(OR(MODEL_UDF!$H$894&lt;&gt;1,$C85-MODEL_UDF!$B86&lt;2008),1,OFFSET(MODEL_UDF!$D$899,0,MODEL_UDF!$D86-MODEL_UDF!$C87-StartYear))</f>
        <v>19066</v>
      </c>
      <c r="Q86" s="47">
        <f ca="1">OFFSET(Pop_UN!V$1,MATCH(CountrySelect1,Pop_UN!$B$2:$B$4151,0)+2*MODEL_UDF!$B86-5,0)*IF(OR(MODEL_UDF!$H$894&lt;&gt;1,$C85-MODEL_UDF!$B86&lt;2008),1,OFFSET(MODEL_UDF!$D$899,0,MODEL_UDF!$D86-MODEL_UDF!$C87-StartYear))</f>
        <v>19690</v>
      </c>
      <c r="R86" s="47">
        <f ca="1">OFFSET(Pop_UN!W$1,MATCH(CountrySelect1,Pop_UN!$B$2:$B$4151,0)+2*MODEL_UDF!$B86-5,0)*IF(OR(MODEL_UDF!$H$894&lt;&gt;1,$C85-MODEL_UDF!$B86&lt;2008),1,OFFSET(MODEL_UDF!$D$899,0,MODEL_UDF!$D86-MODEL_UDF!$C87-StartYear))</f>
        <v>20380</v>
      </c>
      <c r="S86" s="47">
        <f ca="1">OFFSET(Pop_UN!X$1,MATCH(CountrySelect1,Pop_UN!$B$2:$B$4151,0)+2*MODEL_UDF!$B86-5,0)*IF(OR(MODEL_UDF!$H$894&lt;&gt;1,$C85-MODEL_UDF!$B86&lt;2008),1,OFFSET(MODEL_UDF!$D$899,0,MODEL_UDF!$D86-MODEL_UDF!$C87-StartYear))</f>
        <v>21005</v>
      </c>
      <c r="T86" s="47">
        <f ca="1">OFFSET(Pop_UN!Y$1,MATCH(CountrySelect1,Pop_UN!$B$2:$B$4151,0)+2*MODEL_UDF!$B86-5,0)*IF(OR(MODEL_UDF!$H$894&lt;&gt;1,$C85-MODEL_UDF!$B86&lt;2008),1,OFFSET(MODEL_UDF!$D$899,0,MODEL_UDF!$D86-MODEL_UDF!$C87-StartYear))</f>
        <v>21476</v>
      </c>
      <c r="U86" s="47">
        <f ca="1">OFFSET(Pop_UN!Z$1,MATCH(CountrySelect1,Pop_UN!$B$2:$B$4151,0)+2*MODEL_UDF!$B86-5,0)*IF(OR(MODEL_UDF!$H$894&lt;&gt;1,$C85-MODEL_UDF!$B86&lt;2008),1,OFFSET(MODEL_UDF!$D$899,0,MODEL_UDF!$D86-MODEL_UDF!$C87-StartYear))</f>
        <v>21754</v>
      </c>
      <c r="V86" s="47">
        <f ca="1">OFFSET(Pop_UN!AA$1,MATCH(CountrySelect1,Pop_UN!$B$2:$B$4151,0)+2*MODEL_UDF!$B86-5,0)*IF(OR(MODEL_UDF!$H$894&lt;&gt;1,$C85-MODEL_UDF!$B86&lt;2008),1,OFFSET(MODEL_UDF!$D$899,0,MODEL_UDF!$D86-MODEL_UDF!$C87-StartYear))</f>
        <v>22058</v>
      </c>
      <c r="W86" s="47">
        <f ca="1">OFFSET(Pop_UN!AB$1,MATCH(CountrySelect1,Pop_UN!$B$2:$B$4151,0)+2*MODEL_UDF!$B86-5,0)*IF(OR(MODEL_UDF!$H$894&lt;&gt;1,$C85-MODEL_UDF!$B86&lt;2008),1,OFFSET(MODEL_UDF!$D$899,0,MODEL_UDF!$D86-MODEL_UDF!$C87-StartYear))</f>
        <v>22375</v>
      </c>
      <c r="X86" s="47">
        <f ca="1">OFFSET(Pop_UN!AC$1,MATCH(CountrySelect1,Pop_UN!$B$2:$B$4151,0)+2*MODEL_UDF!$B86-5,0)*IF(OR(MODEL_UDF!$H$894&lt;&gt;1,$C85-MODEL_UDF!$B86&lt;2008),1,OFFSET(MODEL_UDF!$D$899,0,MODEL_UDF!$D86-MODEL_UDF!$C87-StartYear))</f>
        <v>22540</v>
      </c>
      <c r="Y86" s="47">
        <f ca="1">OFFSET(Pop_UN!AD$1,MATCH(CountrySelect1,Pop_UN!$B$2:$B$4151,0)+2*MODEL_UDF!$B86-5,0)*IF(OR(MODEL_UDF!$H$894&lt;&gt;1,$C85-MODEL_UDF!$B86&lt;2008),1,OFFSET(MODEL_UDF!$D$899,0,MODEL_UDF!$D86-MODEL_UDF!$C87-StartYear))</f>
        <v>22487</v>
      </c>
    </row>
    <row r="87" spans="2:25" x14ac:dyDescent="0.2">
      <c r="B87">
        <f t="shared" si="2"/>
        <v>17</v>
      </c>
      <c r="C87" s="47">
        <f ca="1">OFFSET(Pop_UN!H$1,MATCH(CountrySelect1,Pop_UN!B16:$B$4151,0)+2*MODEL_UDF!$B87-5,0)*IF(OR(MODEL_UDF!$H$894&lt;&gt;1,$C86-MODEL_UDF!$B87&lt;2008),1,OFFSET(MODEL_UDF!$D$899,0,MODEL_UDF!$D87-MODEL_UDF!$C88-StartYear))</f>
        <v>19439</v>
      </c>
      <c r="D87" s="47">
        <f ca="1">OFFSET(Pop_UN!I$1,MATCH(CountrySelect1,Pop_UN!$B$2:$B$4151,0)+2*MODEL_UDF!$B87-5,0)*IF(OR(MODEL_UDF!$H$894&lt;&gt;1,$C86-MODEL_UDF!$B87&lt;2008),1,OFFSET(MODEL_UDF!$D$899,0,MODEL_UDF!$D87-MODEL_UDF!$C88-StartYear))</f>
        <v>25670</v>
      </c>
      <c r="E87" s="47">
        <f ca="1">OFFSET(Pop_UN!J$1,MATCH(CountrySelect1,Pop_UN!$B$2:$B$4151,0)+2*MODEL_UDF!$B87-5,0)*IF(OR(MODEL_UDF!$H$894&lt;&gt;1,$C86-MODEL_UDF!$B87&lt;2008),1,OFFSET(MODEL_UDF!$D$899,0,MODEL_UDF!$D87-MODEL_UDF!$C88-StartYear))</f>
        <v>24497</v>
      </c>
      <c r="F87" s="47">
        <f ca="1">OFFSET(Pop_UN!K$1,MATCH(CountrySelect1,Pop_UN!$B$2:$B$4151,0)+2*MODEL_UDF!$B87-5,0)*IF(OR(MODEL_UDF!$H$894&lt;&gt;1,$C86-MODEL_UDF!$B87&lt;2008),1,OFFSET(MODEL_UDF!$D$899,0,MODEL_UDF!$D87-MODEL_UDF!$C88-StartYear))</f>
        <v>23125</v>
      </c>
      <c r="G87" s="47">
        <f ca="1">OFFSET(Pop_UN!L$1,MATCH(CountrySelect1,Pop_UN!$B$2:$B$4151,0)+2*MODEL_UDF!$B87-5,0)*IF(OR(MODEL_UDF!$H$894&lt;&gt;1,$C86-MODEL_UDF!$B87&lt;2008),1,OFFSET(MODEL_UDF!$D$899,0,MODEL_UDF!$D87-MODEL_UDF!$C88-StartYear))</f>
        <v>21849</v>
      </c>
      <c r="H87" s="47">
        <f ca="1">OFFSET(Pop_UN!M$1,MATCH(CountrySelect1,Pop_UN!$B$2:$B$4151,0)+2*MODEL_UDF!$B87-5,0)*IF(OR(MODEL_UDF!$H$894&lt;&gt;1,$C86-MODEL_UDF!$B87&lt;2008),1,OFFSET(MODEL_UDF!$D$899,0,MODEL_UDF!$D87-MODEL_UDF!$C88-StartYear))</f>
        <v>20754</v>
      </c>
      <c r="I87" s="47">
        <f ca="1">OFFSET(Pop_UN!N$1,MATCH(CountrySelect1,Pop_UN!$B$2:$B$4151,0)+2*MODEL_UDF!$B87-5,0)*IF(OR(MODEL_UDF!$H$894&lt;&gt;1,$C86-MODEL_UDF!$B87&lt;2008),1,OFFSET(MODEL_UDF!$D$899,0,MODEL_UDF!$D87-MODEL_UDF!$C88-StartYear))</f>
        <v>19783</v>
      </c>
      <c r="J87" s="47">
        <f ca="1">OFFSET(Pop_UN!O$1,MATCH(CountrySelect1,Pop_UN!$B$2:$B$4151,0)+2*MODEL_UDF!$B87-5,0)*IF(OR(MODEL_UDF!$H$894&lt;&gt;1,$C86-MODEL_UDF!$B87&lt;2008),1,OFFSET(MODEL_UDF!$D$899,0,MODEL_UDF!$D87-MODEL_UDF!$C88-StartYear))</f>
        <v>19110</v>
      </c>
      <c r="K87" s="47">
        <f ca="1">OFFSET(Pop_UN!P$1,MATCH(CountrySelect1,Pop_UN!$B$2:$B$4151,0)+2*MODEL_UDF!$B87-5,0)*IF(OR(MODEL_UDF!$H$894&lt;&gt;1,$C86-MODEL_UDF!$B87&lt;2008),1,OFFSET(MODEL_UDF!$D$899,0,MODEL_UDF!$D87-MODEL_UDF!$C88-StartYear))</f>
        <v>18597</v>
      </c>
      <c r="L87" s="47">
        <f ca="1">OFFSET(Pop_UN!Q$1,MATCH(CountrySelect1,Pop_UN!$B$2:$B$4151,0)+2*MODEL_UDF!$B87-5,0)*IF(OR(MODEL_UDF!$H$894&lt;&gt;1,$C86-MODEL_UDF!$B87&lt;2008),1,OFFSET(MODEL_UDF!$D$899,0,MODEL_UDF!$D87-MODEL_UDF!$C88-StartYear))</f>
        <v>18303</v>
      </c>
      <c r="M87" s="47">
        <f ca="1">OFFSET(Pop_UN!R$1,MATCH(CountrySelect1,Pop_UN!$B$2:$B$4151,0)+2*MODEL_UDF!$B87-5,0)*IF(OR(MODEL_UDF!$H$894&lt;&gt;1,$C86-MODEL_UDF!$B87&lt;2008),1,OFFSET(MODEL_UDF!$D$899,0,MODEL_UDF!$D87-MODEL_UDF!$C88-StartYear))</f>
        <v>18061</v>
      </c>
      <c r="N87" s="47">
        <f ca="1">OFFSET(Pop_UN!S$1,MATCH(CountrySelect1,Pop_UN!$B$2:$B$4151,0)+2*MODEL_UDF!$B87-5,0)*IF(OR(MODEL_UDF!$H$894&lt;&gt;1,$C86-MODEL_UDF!$B87&lt;2008),1,OFFSET(MODEL_UDF!$D$899,0,MODEL_UDF!$D87-MODEL_UDF!$C88-StartYear))</f>
        <v>17876</v>
      </c>
      <c r="O87" s="47">
        <f ca="1">OFFSET(Pop_UN!T$1,MATCH(CountrySelect1,Pop_UN!$B$2:$B$4151,0)+2*MODEL_UDF!$B87-5,0)*IF(OR(MODEL_UDF!$H$894&lt;&gt;1,$C86-MODEL_UDF!$B87&lt;2008),1,OFFSET(MODEL_UDF!$D$899,0,MODEL_UDF!$D87-MODEL_UDF!$C88-StartYear))</f>
        <v>17968</v>
      </c>
      <c r="P87" s="47">
        <f ca="1">OFFSET(Pop_UN!U$1,MATCH(CountrySelect1,Pop_UN!$B$2:$B$4151,0)+2*MODEL_UDF!$B87-5,0)*IF(OR(MODEL_UDF!$H$894&lt;&gt;1,$C86-MODEL_UDF!$B87&lt;2008),1,OFFSET(MODEL_UDF!$D$899,0,MODEL_UDF!$D87-MODEL_UDF!$C88-StartYear))</f>
        <v>18336</v>
      </c>
      <c r="Q87" s="47">
        <f ca="1">OFFSET(Pop_UN!V$1,MATCH(CountrySelect1,Pop_UN!$B$2:$B$4151,0)+2*MODEL_UDF!$B87-5,0)*IF(OR(MODEL_UDF!$H$894&lt;&gt;1,$C86-MODEL_UDF!$B87&lt;2008),1,OFFSET(MODEL_UDF!$D$899,0,MODEL_UDF!$D87-MODEL_UDF!$C88-StartYear))</f>
        <v>18936</v>
      </c>
      <c r="R87" s="47">
        <f ca="1">OFFSET(Pop_UN!W$1,MATCH(CountrySelect1,Pop_UN!$B$2:$B$4151,0)+2*MODEL_UDF!$B87-5,0)*IF(OR(MODEL_UDF!$H$894&lt;&gt;1,$C86-MODEL_UDF!$B87&lt;2008),1,OFFSET(MODEL_UDF!$D$899,0,MODEL_UDF!$D87-MODEL_UDF!$C88-StartYear))</f>
        <v>19575</v>
      </c>
      <c r="S87" s="47">
        <f ca="1">OFFSET(Pop_UN!X$1,MATCH(CountrySelect1,Pop_UN!$B$2:$B$4151,0)+2*MODEL_UDF!$B87-5,0)*IF(OR(MODEL_UDF!$H$894&lt;&gt;1,$C86-MODEL_UDF!$B87&lt;2008),1,OFFSET(MODEL_UDF!$D$899,0,MODEL_UDF!$D87-MODEL_UDF!$C88-StartYear))</f>
        <v>20280</v>
      </c>
      <c r="T87" s="47">
        <f ca="1">OFFSET(Pop_UN!Y$1,MATCH(CountrySelect1,Pop_UN!$B$2:$B$4151,0)+2*MODEL_UDF!$B87-5,0)*IF(OR(MODEL_UDF!$H$894&lt;&gt;1,$C86-MODEL_UDF!$B87&lt;2008),1,OFFSET(MODEL_UDF!$D$899,0,MODEL_UDF!$D87-MODEL_UDF!$C88-StartYear))</f>
        <v>20922</v>
      </c>
      <c r="U87" s="47">
        <f ca="1">OFFSET(Pop_UN!Z$1,MATCH(CountrySelect1,Pop_UN!$B$2:$B$4151,0)+2*MODEL_UDF!$B87-5,0)*IF(OR(MODEL_UDF!$H$894&lt;&gt;1,$C86-MODEL_UDF!$B87&lt;2008),1,OFFSET(MODEL_UDF!$D$899,0,MODEL_UDF!$D87-MODEL_UDF!$C88-StartYear))</f>
        <v>21333</v>
      </c>
      <c r="V87" s="47">
        <f ca="1">OFFSET(Pop_UN!AA$1,MATCH(CountrySelect1,Pop_UN!$B$2:$B$4151,0)+2*MODEL_UDF!$B87-5,0)*IF(OR(MODEL_UDF!$H$894&lt;&gt;1,$C86-MODEL_UDF!$B87&lt;2008),1,OFFSET(MODEL_UDF!$D$899,0,MODEL_UDF!$D87-MODEL_UDF!$C88-StartYear))</f>
        <v>21625</v>
      </c>
      <c r="W87" s="47">
        <f ca="1">OFFSET(Pop_UN!AB$1,MATCH(CountrySelect1,Pop_UN!$B$2:$B$4151,0)+2*MODEL_UDF!$B87-5,0)*IF(OR(MODEL_UDF!$H$894&lt;&gt;1,$C86-MODEL_UDF!$B87&lt;2008),1,OFFSET(MODEL_UDF!$D$899,0,MODEL_UDF!$D87-MODEL_UDF!$C88-StartYear))</f>
        <v>21943</v>
      </c>
      <c r="X87" s="47">
        <f ca="1">OFFSET(Pop_UN!AC$1,MATCH(CountrySelect1,Pop_UN!$B$2:$B$4151,0)+2*MODEL_UDF!$B87-5,0)*IF(OR(MODEL_UDF!$H$894&lt;&gt;1,$C86-MODEL_UDF!$B87&lt;2008),1,OFFSET(MODEL_UDF!$D$899,0,MODEL_UDF!$D87-MODEL_UDF!$C88-StartYear))</f>
        <v>22275</v>
      </c>
      <c r="Y87" s="47">
        <f ca="1">OFFSET(Pop_UN!AD$1,MATCH(CountrySelect1,Pop_UN!$B$2:$B$4151,0)+2*MODEL_UDF!$B87-5,0)*IF(OR(MODEL_UDF!$H$894&lt;&gt;1,$C86-MODEL_UDF!$B87&lt;2008),1,OFFSET(MODEL_UDF!$D$899,0,MODEL_UDF!$D87-MODEL_UDF!$C88-StartYear))</f>
        <v>22455</v>
      </c>
    </row>
    <row r="88" spans="2:25" x14ac:dyDescent="0.2">
      <c r="B88">
        <f t="shared" si="2"/>
        <v>18</v>
      </c>
      <c r="C88" s="47">
        <f ca="1">OFFSET(Pop_UN!H$1,MATCH(CountrySelect1,Pop_UN!B17:$B$4151,0)+2*MODEL_UDF!$B88-5,0)*IF(OR(MODEL_UDF!$H$894&lt;&gt;1,$C87-MODEL_UDF!$B88&lt;2008),1,OFFSET(MODEL_UDF!$D$899,0,MODEL_UDF!$D88-MODEL_UDF!$C89-StartYear))</f>
        <v>18297</v>
      </c>
      <c r="D88" s="47">
        <f ca="1">OFFSET(Pop_UN!I$1,MATCH(CountrySelect1,Pop_UN!$B$2:$B$4151,0)+2*MODEL_UDF!$B88-5,0)*IF(OR(MODEL_UDF!$H$894&lt;&gt;1,$C87-MODEL_UDF!$B88&lt;2008),1,OFFSET(MODEL_UDF!$D$899,0,MODEL_UDF!$D88-MODEL_UDF!$C89-StartYear))</f>
        <v>26232</v>
      </c>
      <c r="E88" s="47">
        <f ca="1">OFFSET(Pop_UN!J$1,MATCH(CountrySelect1,Pop_UN!$B$2:$B$4151,0)+2*MODEL_UDF!$B88-5,0)*IF(OR(MODEL_UDF!$H$894&lt;&gt;1,$C87-MODEL_UDF!$B88&lt;2008),1,OFFSET(MODEL_UDF!$D$899,0,MODEL_UDF!$D88-MODEL_UDF!$C89-StartYear))</f>
        <v>25218</v>
      </c>
      <c r="F88" s="47">
        <f ca="1">OFFSET(Pop_UN!K$1,MATCH(CountrySelect1,Pop_UN!$B$2:$B$4151,0)+2*MODEL_UDF!$B88-5,0)*IF(OR(MODEL_UDF!$H$894&lt;&gt;1,$C87-MODEL_UDF!$B88&lt;2008),1,OFFSET(MODEL_UDF!$D$899,0,MODEL_UDF!$D88-MODEL_UDF!$C89-StartYear))</f>
        <v>24079</v>
      </c>
      <c r="G88" s="47">
        <f ca="1">OFFSET(Pop_UN!L$1,MATCH(CountrySelect1,Pop_UN!$B$2:$B$4151,0)+2*MODEL_UDF!$B88-5,0)*IF(OR(MODEL_UDF!$H$894&lt;&gt;1,$C87-MODEL_UDF!$B88&lt;2008),1,OFFSET(MODEL_UDF!$D$899,0,MODEL_UDF!$D88-MODEL_UDF!$C89-StartYear))</f>
        <v>22841</v>
      </c>
      <c r="H88" s="47">
        <f ca="1">OFFSET(Pop_UN!M$1,MATCH(CountrySelect1,Pop_UN!$B$2:$B$4151,0)+2*MODEL_UDF!$B88-5,0)*IF(OR(MODEL_UDF!$H$894&lt;&gt;1,$C87-MODEL_UDF!$B88&lt;2008),1,OFFSET(MODEL_UDF!$D$899,0,MODEL_UDF!$D88-MODEL_UDF!$C89-StartYear))</f>
        <v>21690</v>
      </c>
      <c r="I88" s="47">
        <f ca="1">OFFSET(Pop_UN!N$1,MATCH(CountrySelect1,Pop_UN!$B$2:$B$4151,0)+2*MODEL_UDF!$B88-5,0)*IF(OR(MODEL_UDF!$H$894&lt;&gt;1,$C87-MODEL_UDF!$B88&lt;2008),1,OFFSET(MODEL_UDF!$D$899,0,MODEL_UDF!$D88-MODEL_UDF!$C89-StartYear))</f>
        <v>20669</v>
      </c>
      <c r="J88" s="47">
        <f ca="1">OFFSET(Pop_UN!O$1,MATCH(CountrySelect1,Pop_UN!$B$2:$B$4151,0)+2*MODEL_UDF!$B88-5,0)*IF(OR(MODEL_UDF!$H$894&lt;&gt;1,$C87-MODEL_UDF!$B88&lt;2008),1,OFFSET(MODEL_UDF!$D$899,0,MODEL_UDF!$D88-MODEL_UDF!$C89-StartYear))</f>
        <v>19752</v>
      </c>
      <c r="K88" s="47">
        <f ca="1">OFFSET(Pop_UN!P$1,MATCH(CountrySelect1,Pop_UN!$B$2:$B$4151,0)+2*MODEL_UDF!$B88-5,0)*IF(OR(MODEL_UDF!$H$894&lt;&gt;1,$C87-MODEL_UDF!$B88&lt;2008),1,OFFSET(MODEL_UDF!$D$899,0,MODEL_UDF!$D88-MODEL_UDF!$C89-StartYear))</f>
        <v>18973</v>
      </c>
      <c r="L88" s="47">
        <f ca="1">OFFSET(Pop_UN!Q$1,MATCH(CountrySelect1,Pop_UN!$B$2:$B$4151,0)+2*MODEL_UDF!$B88-5,0)*IF(OR(MODEL_UDF!$H$894&lt;&gt;1,$C87-MODEL_UDF!$B88&lt;2008),1,OFFSET(MODEL_UDF!$D$899,0,MODEL_UDF!$D88-MODEL_UDF!$C89-StartYear))</f>
        <v>18454</v>
      </c>
      <c r="M88" s="47">
        <f ca="1">OFFSET(Pop_UN!R$1,MATCH(CountrySelect1,Pop_UN!$B$2:$B$4151,0)+2*MODEL_UDF!$B88-5,0)*IF(OR(MODEL_UDF!$H$894&lt;&gt;1,$C87-MODEL_UDF!$B88&lt;2008),1,OFFSET(MODEL_UDF!$D$899,0,MODEL_UDF!$D88-MODEL_UDF!$C89-StartYear))</f>
        <v>18165</v>
      </c>
      <c r="N88" s="47">
        <f ca="1">OFFSET(Pop_UN!S$1,MATCH(CountrySelect1,Pop_UN!$B$2:$B$4151,0)+2*MODEL_UDF!$B88-5,0)*IF(OR(MODEL_UDF!$H$894&lt;&gt;1,$C87-MODEL_UDF!$B88&lt;2008),1,OFFSET(MODEL_UDF!$D$899,0,MODEL_UDF!$D88-MODEL_UDF!$C89-StartYear))</f>
        <v>17937</v>
      </c>
      <c r="O88" s="47">
        <f ca="1">OFFSET(Pop_UN!T$1,MATCH(CountrySelect1,Pop_UN!$B$2:$B$4151,0)+2*MODEL_UDF!$B88-5,0)*IF(OR(MODEL_UDF!$H$894&lt;&gt;1,$C87-MODEL_UDF!$B88&lt;2008),1,OFFSET(MODEL_UDF!$D$899,0,MODEL_UDF!$D88-MODEL_UDF!$C89-StartYear))</f>
        <v>17772</v>
      </c>
      <c r="P88" s="47">
        <f ca="1">OFFSET(Pop_UN!U$1,MATCH(CountrySelect1,Pop_UN!$B$2:$B$4151,0)+2*MODEL_UDF!$B88-5,0)*IF(OR(MODEL_UDF!$H$894&lt;&gt;1,$C87-MODEL_UDF!$B88&lt;2008),1,OFFSET(MODEL_UDF!$D$899,0,MODEL_UDF!$D88-MODEL_UDF!$C89-StartYear))</f>
        <v>17816</v>
      </c>
      <c r="Q88" s="47">
        <f ca="1">OFFSET(Pop_UN!V$1,MATCH(CountrySelect1,Pop_UN!$B$2:$B$4151,0)+2*MODEL_UDF!$B88-5,0)*IF(OR(MODEL_UDF!$H$894&lt;&gt;1,$C87-MODEL_UDF!$B88&lt;2008),1,OFFSET(MODEL_UDF!$D$899,0,MODEL_UDF!$D88-MODEL_UDF!$C89-StartYear))</f>
        <v>18191</v>
      </c>
      <c r="R88" s="47">
        <f ca="1">OFFSET(Pop_UN!W$1,MATCH(CountrySelect1,Pop_UN!$B$2:$B$4151,0)+2*MODEL_UDF!$B88-5,0)*IF(OR(MODEL_UDF!$H$894&lt;&gt;1,$C87-MODEL_UDF!$B88&lt;2008),1,OFFSET(MODEL_UDF!$D$899,0,MODEL_UDF!$D88-MODEL_UDF!$C89-StartYear))</f>
        <v>18806</v>
      </c>
      <c r="S88" s="47">
        <f ca="1">OFFSET(Pop_UN!X$1,MATCH(CountrySelect1,Pop_UN!$B$2:$B$4151,0)+2*MODEL_UDF!$B88-5,0)*IF(OR(MODEL_UDF!$H$894&lt;&gt;1,$C87-MODEL_UDF!$B88&lt;2008),1,OFFSET(MODEL_UDF!$D$899,0,MODEL_UDF!$D88-MODEL_UDF!$C89-StartYear))</f>
        <v>19460</v>
      </c>
      <c r="T88" s="47">
        <f ca="1">OFFSET(Pop_UN!Y$1,MATCH(CountrySelect1,Pop_UN!$B$2:$B$4151,0)+2*MODEL_UDF!$B88-5,0)*IF(OR(MODEL_UDF!$H$894&lt;&gt;1,$C87-MODEL_UDF!$B88&lt;2008),1,OFFSET(MODEL_UDF!$D$899,0,MODEL_UDF!$D88-MODEL_UDF!$C89-StartYear))</f>
        <v>20181</v>
      </c>
      <c r="U88" s="47">
        <f ca="1">OFFSET(Pop_UN!Z$1,MATCH(CountrySelect1,Pop_UN!$B$2:$B$4151,0)+2*MODEL_UDF!$B88-5,0)*IF(OR(MODEL_UDF!$H$894&lt;&gt;1,$C87-MODEL_UDF!$B88&lt;2008),1,OFFSET(MODEL_UDF!$D$899,0,MODEL_UDF!$D88-MODEL_UDF!$C89-StartYear))</f>
        <v>20769</v>
      </c>
      <c r="V88" s="47">
        <f ca="1">OFFSET(Pop_UN!AA$1,MATCH(CountrySelect1,Pop_UN!$B$2:$B$4151,0)+2*MODEL_UDF!$B88-5,0)*IF(OR(MODEL_UDF!$H$894&lt;&gt;1,$C87-MODEL_UDF!$B88&lt;2008),1,OFFSET(MODEL_UDF!$D$899,0,MODEL_UDF!$D88-MODEL_UDF!$C89-StartYear))</f>
        <v>21188</v>
      </c>
      <c r="W88" s="47">
        <f ca="1">OFFSET(Pop_UN!AB$1,MATCH(CountrySelect1,Pop_UN!$B$2:$B$4151,0)+2*MODEL_UDF!$B88-5,0)*IF(OR(MODEL_UDF!$H$894&lt;&gt;1,$C87-MODEL_UDF!$B88&lt;2008),1,OFFSET(MODEL_UDF!$D$899,0,MODEL_UDF!$D88-MODEL_UDF!$C89-StartYear))</f>
        <v>21494</v>
      </c>
      <c r="X88" s="47">
        <f ca="1">OFFSET(Pop_UN!AC$1,MATCH(CountrySelect1,Pop_UN!$B$2:$B$4151,0)+2*MODEL_UDF!$B88-5,0)*IF(OR(MODEL_UDF!$H$894&lt;&gt;1,$C87-MODEL_UDF!$B88&lt;2008),1,OFFSET(MODEL_UDF!$D$899,0,MODEL_UDF!$D88-MODEL_UDF!$C89-StartYear))</f>
        <v>21827</v>
      </c>
      <c r="Y88" s="47">
        <f ca="1">OFFSET(Pop_UN!AD$1,MATCH(CountrySelect1,Pop_UN!$B$2:$B$4151,0)+2*MODEL_UDF!$B88-5,0)*IF(OR(MODEL_UDF!$H$894&lt;&gt;1,$C87-MODEL_UDF!$B88&lt;2008),1,OFFSET(MODEL_UDF!$D$899,0,MODEL_UDF!$D88-MODEL_UDF!$C89-StartYear))</f>
        <v>22174</v>
      </c>
    </row>
    <row r="89" spans="2:25" x14ac:dyDescent="0.2">
      <c r="B89">
        <f t="shared" si="2"/>
        <v>19</v>
      </c>
      <c r="C89" s="47">
        <f ca="1">OFFSET(Pop_UN!H$1,MATCH(CountrySelect1,Pop_UN!B18:$B$4151,0)+2*MODEL_UDF!$B89-5,0)*IF(OR(MODEL_UDF!$H$894&lt;&gt;1,$C88-MODEL_UDF!$B89&lt;2008),1,OFFSET(MODEL_UDF!$D$899,0,MODEL_UDF!$D89-MODEL_UDF!$C90-StartYear))</f>
        <v>20425</v>
      </c>
      <c r="D89" s="47">
        <f ca="1">OFFSET(Pop_UN!I$1,MATCH(CountrySelect1,Pop_UN!$B$2:$B$4151,0)+2*MODEL_UDF!$B89-5,0)*IF(OR(MODEL_UDF!$H$894&lt;&gt;1,$C88-MODEL_UDF!$B89&lt;2008),1,OFFSET(MODEL_UDF!$D$899,0,MODEL_UDF!$D89-MODEL_UDF!$C90-StartYear))</f>
        <v>26763</v>
      </c>
      <c r="E89" s="47">
        <f ca="1">OFFSET(Pop_UN!J$1,MATCH(CountrySelect1,Pop_UN!$B$2:$B$4151,0)+2*MODEL_UDF!$B89-5,0)*IF(OR(MODEL_UDF!$H$894&lt;&gt;1,$C88-MODEL_UDF!$B89&lt;2008),1,OFFSET(MODEL_UDF!$D$899,0,MODEL_UDF!$D89-MODEL_UDF!$C90-StartYear))</f>
        <v>25708</v>
      </c>
      <c r="F89" s="47">
        <f ca="1">OFFSET(Pop_UN!K$1,MATCH(CountrySelect1,Pop_UN!$B$2:$B$4151,0)+2*MODEL_UDF!$B89-5,0)*IF(OR(MODEL_UDF!$H$894&lt;&gt;1,$C88-MODEL_UDF!$B89&lt;2008),1,OFFSET(MODEL_UDF!$D$899,0,MODEL_UDF!$D89-MODEL_UDF!$C90-StartYear))</f>
        <v>24827</v>
      </c>
      <c r="G89" s="47">
        <f ca="1">OFFSET(Pop_UN!L$1,MATCH(CountrySelect1,Pop_UN!$B$2:$B$4151,0)+2*MODEL_UDF!$B89-5,0)*IF(OR(MODEL_UDF!$H$894&lt;&gt;1,$C88-MODEL_UDF!$B89&lt;2008),1,OFFSET(MODEL_UDF!$D$899,0,MODEL_UDF!$D89-MODEL_UDF!$C90-StartYear))</f>
        <v>23760</v>
      </c>
      <c r="H89" s="47">
        <f ca="1">OFFSET(Pop_UN!M$1,MATCH(CountrySelect1,Pop_UN!$B$2:$B$4151,0)+2*MODEL_UDF!$B89-5,0)*IF(OR(MODEL_UDF!$H$894&lt;&gt;1,$C88-MODEL_UDF!$B89&lt;2008),1,OFFSET(MODEL_UDF!$D$899,0,MODEL_UDF!$D89-MODEL_UDF!$C90-StartYear))</f>
        <v>22608</v>
      </c>
      <c r="I89" s="47">
        <f ca="1">OFFSET(Pop_UN!N$1,MATCH(CountrySelect1,Pop_UN!$B$2:$B$4151,0)+2*MODEL_UDF!$B89-5,0)*IF(OR(MODEL_UDF!$H$894&lt;&gt;1,$C88-MODEL_UDF!$B89&lt;2008),1,OFFSET(MODEL_UDF!$D$899,0,MODEL_UDF!$D89-MODEL_UDF!$C90-StartYear))</f>
        <v>21537</v>
      </c>
      <c r="J89" s="47">
        <f ca="1">OFFSET(Pop_UN!O$1,MATCH(CountrySelect1,Pop_UN!$B$2:$B$4151,0)+2*MODEL_UDF!$B89-5,0)*IF(OR(MODEL_UDF!$H$894&lt;&gt;1,$C88-MODEL_UDF!$B89&lt;2008),1,OFFSET(MODEL_UDF!$D$899,0,MODEL_UDF!$D89-MODEL_UDF!$C90-StartYear))</f>
        <v>20564</v>
      </c>
      <c r="K89" s="47">
        <f ca="1">OFFSET(Pop_UN!P$1,MATCH(CountrySelect1,Pop_UN!$B$2:$B$4151,0)+2*MODEL_UDF!$B89-5,0)*IF(OR(MODEL_UDF!$H$894&lt;&gt;1,$C88-MODEL_UDF!$B89&lt;2008),1,OFFSET(MODEL_UDF!$D$899,0,MODEL_UDF!$D89-MODEL_UDF!$C90-StartYear))</f>
        <v>19612</v>
      </c>
      <c r="L89" s="47">
        <f ca="1">OFFSET(Pop_UN!Q$1,MATCH(CountrySelect1,Pop_UN!$B$2:$B$4151,0)+2*MODEL_UDF!$B89-5,0)*IF(OR(MODEL_UDF!$H$894&lt;&gt;1,$C88-MODEL_UDF!$B89&lt;2008),1,OFFSET(MODEL_UDF!$D$899,0,MODEL_UDF!$D89-MODEL_UDF!$C90-StartYear))</f>
        <v>18819</v>
      </c>
      <c r="M89" s="47">
        <f ca="1">OFFSET(Pop_UN!R$1,MATCH(CountrySelect1,Pop_UN!$B$2:$B$4151,0)+2*MODEL_UDF!$B89-5,0)*IF(OR(MODEL_UDF!$H$894&lt;&gt;1,$C88-MODEL_UDF!$B89&lt;2008),1,OFFSET(MODEL_UDF!$D$899,0,MODEL_UDF!$D89-MODEL_UDF!$C90-StartYear))</f>
        <v>18299</v>
      </c>
      <c r="N89" s="47">
        <f ca="1">OFFSET(Pop_UN!S$1,MATCH(CountrySelect1,Pop_UN!$B$2:$B$4151,0)+2*MODEL_UDF!$B89-5,0)*IF(OR(MODEL_UDF!$H$894&lt;&gt;1,$C88-MODEL_UDF!$B89&lt;2008),1,OFFSET(MODEL_UDF!$D$899,0,MODEL_UDF!$D89-MODEL_UDF!$C90-StartYear))</f>
        <v>18025</v>
      </c>
      <c r="O89" s="47">
        <f ca="1">OFFSET(Pop_UN!T$1,MATCH(CountrySelect1,Pop_UN!$B$2:$B$4151,0)+2*MODEL_UDF!$B89-5,0)*IF(OR(MODEL_UDF!$H$894&lt;&gt;1,$C88-MODEL_UDF!$B89&lt;2008),1,OFFSET(MODEL_UDF!$D$899,0,MODEL_UDF!$D89-MODEL_UDF!$C90-StartYear))</f>
        <v>17818</v>
      </c>
      <c r="P89" s="47">
        <f ca="1">OFFSET(Pop_UN!U$1,MATCH(CountrySelect1,Pop_UN!$B$2:$B$4151,0)+2*MODEL_UDF!$B89-5,0)*IF(OR(MODEL_UDF!$H$894&lt;&gt;1,$C88-MODEL_UDF!$B89&lt;2008),1,OFFSET(MODEL_UDF!$D$899,0,MODEL_UDF!$D89-MODEL_UDF!$C90-StartYear))</f>
        <v>17617</v>
      </c>
      <c r="Q89" s="47">
        <f ca="1">OFFSET(Pop_UN!V$1,MATCH(CountrySelect1,Pop_UN!$B$2:$B$4151,0)+2*MODEL_UDF!$B89-5,0)*IF(OR(MODEL_UDF!$H$894&lt;&gt;1,$C88-MODEL_UDF!$B89&lt;2008),1,OFFSET(MODEL_UDF!$D$899,0,MODEL_UDF!$D89-MODEL_UDF!$C90-StartYear))</f>
        <v>17660</v>
      </c>
      <c r="R89" s="47">
        <f ca="1">OFFSET(Pop_UN!W$1,MATCH(CountrySelect1,Pop_UN!$B$2:$B$4151,0)+2*MODEL_UDF!$B89-5,0)*IF(OR(MODEL_UDF!$H$894&lt;&gt;1,$C88-MODEL_UDF!$B89&lt;2008),1,OFFSET(MODEL_UDF!$D$899,0,MODEL_UDF!$D89-MODEL_UDF!$C90-StartYear))</f>
        <v>18046</v>
      </c>
      <c r="S89" s="47">
        <f ca="1">OFFSET(Pop_UN!X$1,MATCH(CountrySelect1,Pop_UN!$B$2:$B$4151,0)+2*MODEL_UDF!$B89-5,0)*IF(OR(MODEL_UDF!$H$894&lt;&gt;1,$C88-MODEL_UDF!$B89&lt;2008),1,OFFSET(MODEL_UDF!$D$899,0,MODEL_UDF!$D89-MODEL_UDF!$C90-StartYear))</f>
        <v>18676</v>
      </c>
      <c r="T89" s="47">
        <f ca="1">OFFSET(Pop_UN!Y$1,MATCH(CountrySelect1,Pop_UN!$B$2:$B$4151,0)+2*MODEL_UDF!$B89-5,0)*IF(OR(MODEL_UDF!$H$894&lt;&gt;1,$C88-MODEL_UDF!$B89&lt;2008),1,OFFSET(MODEL_UDF!$D$899,0,MODEL_UDF!$D89-MODEL_UDF!$C90-StartYear))</f>
        <v>19346</v>
      </c>
      <c r="U89" s="47">
        <f ca="1">OFFSET(Pop_UN!Z$1,MATCH(CountrySelect1,Pop_UN!$B$2:$B$4151,0)+2*MODEL_UDF!$B89-5,0)*IF(OR(MODEL_UDF!$H$894&lt;&gt;1,$C88-MODEL_UDF!$B89&lt;2008),1,OFFSET(MODEL_UDF!$D$899,0,MODEL_UDF!$D89-MODEL_UDF!$C90-StartYear))</f>
        <v>20026</v>
      </c>
      <c r="V89" s="47">
        <f ca="1">OFFSET(Pop_UN!AA$1,MATCH(CountrySelect1,Pop_UN!$B$2:$B$4151,0)+2*MODEL_UDF!$B89-5,0)*IF(OR(MODEL_UDF!$H$894&lt;&gt;1,$C88-MODEL_UDF!$B89&lt;2008),1,OFFSET(MODEL_UDF!$D$899,0,MODEL_UDF!$D89-MODEL_UDF!$C90-StartYear))</f>
        <v>20614</v>
      </c>
      <c r="W89" s="47">
        <f ca="1">OFFSET(Pop_UN!AB$1,MATCH(CountrySelect1,Pop_UN!$B$2:$B$4151,0)+2*MODEL_UDF!$B89-5,0)*IF(OR(MODEL_UDF!$H$894&lt;&gt;1,$C88-MODEL_UDF!$B89&lt;2008),1,OFFSET(MODEL_UDF!$D$899,0,MODEL_UDF!$D89-MODEL_UDF!$C90-StartYear))</f>
        <v>21041</v>
      </c>
      <c r="X89" s="47">
        <f ca="1">OFFSET(Pop_UN!AC$1,MATCH(CountrySelect1,Pop_UN!$B$2:$B$4151,0)+2*MODEL_UDF!$B89-5,0)*IF(OR(MODEL_UDF!$H$894&lt;&gt;1,$C88-MODEL_UDF!$B89&lt;2008),1,OFFSET(MODEL_UDF!$D$899,0,MODEL_UDF!$D89-MODEL_UDF!$C90-StartYear))</f>
        <v>21363</v>
      </c>
      <c r="Y89" s="47">
        <f ca="1">OFFSET(Pop_UN!AD$1,MATCH(CountrySelect1,Pop_UN!$B$2:$B$4151,0)+2*MODEL_UDF!$B89-5,0)*IF(OR(MODEL_UDF!$H$894&lt;&gt;1,$C88-MODEL_UDF!$B89&lt;2008),1,OFFSET(MODEL_UDF!$D$899,0,MODEL_UDF!$D89-MODEL_UDF!$C90-StartYear))</f>
        <v>21710</v>
      </c>
    </row>
    <row r="90" spans="2:25" x14ac:dyDescent="0.2">
      <c r="B90">
        <f t="shared" si="2"/>
        <v>20</v>
      </c>
      <c r="C90" s="47">
        <f ca="1">OFFSET(Pop_UN!H$1,MATCH(CountrySelect1,Pop_UN!B19:$B$4151,0)+2*MODEL_UDF!$B90-5,0)*IF(OR(MODEL_UDF!$H$894&lt;&gt;1,$C89-MODEL_UDF!$B90&lt;2008),1,OFFSET(MODEL_UDF!$D$899,0,MODEL_UDF!$D90-MODEL_UDF!$C91-StartYear))</f>
        <v>20039</v>
      </c>
      <c r="D90" s="47">
        <f ca="1">OFFSET(Pop_UN!I$1,MATCH(CountrySelect1,Pop_UN!$B$2:$B$4151,0)+2*MODEL_UDF!$B90-5,0)*IF(OR(MODEL_UDF!$H$894&lt;&gt;1,$C89-MODEL_UDF!$B90&lt;2008),1,OFFSET(MODEL_UDF!$D$899,0,MODEL_UDF!$D90-MODEL_UDF!$C91-StartYear))</f>
        <v>27273</v>
      </c>
      <c r="E90" s="47">
        <f ca="1">OFFSET(Pop_UN!J$1,MATCH(CountrySelect1,Pop_UN!$B$2:$B$4151,0)+2*MODEL_UDF!$B90-5,0)*IF(OR(MODEL_UDF!$H$894&lt;&gt;1,$C89-MODEL_UDF!$B90&lt;2008),1,OFFSET(MODEL_UDF!$D$899,0,MODEL_UDF!$D90-MODEL_UDF!$C91-StartYear))</f>
        <v>26168</v>
      </c>
      <c r="F90" s="47">
        <f ca="1">OFFSET(Pop_UN!K$1,MATCH(CountrySelect1,Pop_UN!$B$2:$B$4151,0)+2*MODEL_UDF!$B90-5,0)*IF(OR(MODEL_UDF!$H$894&lt;&gt;1,$C89-MODEL_UDF!$B90&lt;2008),1,OFFSET(MODEL_UDF!$D$899,0,MODEL_UDF!$D90-MODEL_UDF!$C91-StartYear))</f>
        <v>25384</v>
      </c>
      <c r="G90" s="47">
        <f ca="1">OFFSET(Pop_UN!L$1,MATCH(CountrySelect1,Pop_UN!$B$2:$B$4151,0)+2*MODEL_UDF!$B90-5,0)*IF(OR(MODEL_UDF!$H$894&lt;&gt;1,$C89-MODEL_UDF!$B90&lt;2008),1,OFFSET(MODEL_UDF!$D$899,0,MODEL_UDF!$D90-MODEL_UDF!$C91-StartYear))</f>
        <v>24536</v>
      </c>
      <c r="H90" s="47">
        <f ca="1">OFFSET(Pop_UN!M$1,MATCH(CountrySelect1,Pop_UN!$B$2:$B$4151,0)+2*MODEL_UDF!$B90-5,0)*IF(OR(MODEL_UDF!$H$894&lt;&gt;1,$C89-MODEL_UDF!$B90&lt;2008),1,OFFSET(MODEL_UDF!$D$899,0,MODEL_UDF!$D90-MODEL_UDF!$C91-StartYear))</f>
        <v>23493</v>
      </c>
      <c r="I90" s="47">
        <f ca="1">OFFSET(Pop_UN!N$1,MATCH(CountrySelect1,Pop_UN!$B$2:$B$4151,0)+2*MODEL_UDF!$B90-5,0)*IF(OR(MODEL_UDF!$H$894&lt;&gt;1,$C89-MODEL_UDF!$B90&lt;2008),1,OFFSET(MODEL_UDF!$D$899,0,MODEL_UDF!$D90-MODEL_UDF!$C91-StartYear))</f>
        <v>22381</v>
      </c>
      <c r="J90" s="47">
        <f ca="1">OFFSET(Pop_UN!O$1,MATCH(CountrySelect1,Pop_UN!$B$2:$B$4151,0)+2*MODEL_UDF!$B90-5,0)*IF(OR(MODEL_UDF!$H$894&lt;&gt;1,$C89-MODEL_UDF!$B90&lt;2008),1,OFFSET(MODEL_UDF!$D$899,0,MODEL_UDF!$D90-MODEL_UDF!$C91-StartYear))</f>
        <v>21364</v>
      </c>
      <c r="K90" s="47">
        <f ca="1">OFFSET(Pop_UN!P$1,MATCH(CountrySelect1,Pop_UN!$B$2:$B$4151,0)+2*MODEL_UDF!$B90-5,0)*IF(OR(MODEL_UDF!$H$894&lt;&gt;1,$C89-MODEL_UDF!$B90&lt;2008),1,OFFSET(MODEL_UDF!$D$899,0,MODEL_UDF!$D90-MODEL_UDF!$C91-StartYear))</f>
        <v>20428</v>
      </c>
      <c r="L90" s="47">
        <f ca="1">OFFSET(Pop_UN!Q$1,MATCH(CountrySelect1,Pop_UN!$B$2:$B$4151,0)+2*MODEL_UDF!$B90-5,0)*IF(OR(MODEL_UDF!$H$894&lt;&gt;1,$C89-MODEL_UDF!$B90&lt;2008),1,OFFSET(MODEL_UDF!$D$899,0,MODEL_UDF!$D90-MODEL_UDF!$C91-StartYear))</f>
        <v>19455</v>
      </c>
      <c r="M90" s="47">
        <f ca="1">OFFSET(Pop_UN!R$1,MATCH(CountrySelect1,Pop_UN!$B$2:$B$4151,0)+2*MODEL_UDF!$B90-5,0)*IF(OR(MODEL_UDF!$H$894&lt;&gt;1,$C89-MODEL_UDF!$B90&lt;2008),1,OFFSET(MODEL_UDF!$D$899,0,MODEL_UDF!$D90-MODEL_UDF!$C91-StartYear))</f>
        <v>18653</v>
      </c>
      <c r="N90" s="47">
        <f ca="1">OFFSET(Pop_UN!S$1,MATCH(CountrySelect1,Pop_UN!$B$2:$B$4151,0)+2*MODEL_UDF!$B90-5,0)*IF(OR(MODEL_UDF!$H$894&lt;&gt;1,$C89-MODEL_UDF!$B90&lt;2008),1,OFFSET(MODEL_UDF!$D$899,0,MODEL_UDF!$D90-MODEL_UDF!$C91-StartYear))</f>
        <v>18143</v>
      </c>
      <c r="O90" s="47">
        <f ca="1">OFFSET(Pop_UN!T$1,MATCH(CountrySelect1,Pop_UN!$B$2:$B$4151,0)+2*MODEL_UDF!$B90-5,0)*IF(OR(MODEL_UDF!$H$894&lt;&gt;1,$C89-MODEL_UDF!$B90&lt;2008),1,OFFSET(MODEL_UDF!$D$899,0,MODEL_UDF!$D90-MODEL_UDF!$C91-StartYear))</f>
        <v>17889</v>
      </c>
      <c r="P90" s="47">
        <f ca="1">OFFSET(Pop_UN!U$1,MATCH(CountrySelect1,Pop_UN!$B$2:$B$4151,0)+2*MODEL_UDF!$B90-5,0)*IF(OR(MODEL_UDF!$H$894&lt;&gt;1,$C89-MODEL_UDF!$B90&lt;2008),1,OFFSET(MODEL_UDF!$D$899,0,MODEL_UDF!$D90-MODEL_UDF!$C91-StartYear))</f>
        <v>17666</v>
      </c>
      <c r="Q90" s="47">
        <f ca="1">OFFSET(Pop_UN!V$1,MATCH(CountrySelect1,Pop_UN!$B$2:$B$4151,0)+2*MODEL_UDF!$B90-5,0)*IF(OR(MODEL_UDF!$H$894&lt;&gt;1,$C89-MODEL_UDF!$B90&lt;2008),1,OFFSET(MODEL_UDF!$D$899,0,MODEL_UDF!$D90-MODEL_UDF!$C91-StartYear))</f>
        <v>17460</v>
      </c>
      <c r="R90" s="47">
        <f ca="1">OFFSET(Pop_UN!W$1,MATCH(CountrySelect1,Pop_UN!$B$2:$B$4151,0)+2*MODEL_UDF!$B90-5,0)*IF(OR(MODEL_UDF!$H$894&lt;&gt;1,$C89-MODEL_UDF!$B90&lt;2008),1,OFFSET(MODEL_UDF!$D$899,0,MODEL_UDF!$D90-MODEL_UDF!$C91-StartYear))</f>
        <v>17505</v>
      </c>
      <c r="S90" s="47">
        <f ca="1">OFFSET(Pop_UN!X$1,MATCH(CountrySelect1,Pop_UN!$B$2:$B$4151,0)+2*MODEL_UDF!$B90-5,0)*IF(OR(MODEL_UDF!$H$894&lt;&gt;1,$C89-MODEL_UDF!$B90&lt;2008),1,OFFSET(MODEL_UDF!$D$899,0,MODEL_UDF!$D90-MODEL_UDF!$C91-StartYear))</f>
        <v>17901</v>
      </c>
      <c r="T90" s="47">
        <f ca="1">OFFSET(Pop_UN!Y$1,MATCH(CountrySelect1,Pop_UN!$B$2:$B$4151,0)+2*MODEL_UDF!$B90-5,0)*IF(OR(MODEL_UDF!$H$894&lt;&gt;1,$C89-MODEL_UDF!$B90&lt;2008),1,OFFSET(MODEL_UDF!$D$899,0,MODEL_UDF!$D90-MODEL_UDF!$C91-StartYear))</f>
        <v>18547</v>
      </c>
      <c r="U90" s="47">
        <f ca="1">OFFSET(Pop_UN!Z$1,MATCH(CountrySelect1,Pop_UN!$B$2:$B$4151,0)+2*MODEL_UDF!$B90-5,0)*IF(OR(MODEL_UDF!$H$894&lt;&gt;1,$C89-MODEL_UDF!$B90&lt;2008),1,OFFSET(MODEL_UDF!$D$899,0,MODEL_UDF!$D90-MODEL_UDF!$C91-StartYear))</f>
        <v>19194</v>
      </c>
      <c r="V90" s="47">
        <f ca="1">OFFSET(Pop_UN!AA$1,MATCH(CountrySelect1,Pop_UN!$B$2:$B$4151,0)+2*MODEL_UDF!$B90-5,0)*IF(OR(MODEL_UDF!$H$894&lt;&gt;1,$C89-MODEL_UDF!$B90&lt;2008),1,OFFSET(MODEL_UDF!$D$899,0,MODEL_UDF!$D90-MODEL_UDF!$C91-StartYear))</f>
        <v>19869</v>
      </c>
      <c r="W90" s="47">
        <f ca="1">OFFSET(Pop_UN!AB$1,MATCH(CountrySelect1,Pop_UN!$B$2:$B$4151,0)+2*MODEL_UDF!$B90-5,0)*IF(OR(MODEL_UDF!$H$894&lt;&gt;1,$C89-MODEL_UDF!$B90&lt;2008),1,OFFSET(MODEL_UDF!$D$899,0,MODEL_UDF!$D90-MODEL_UDF!$C91-StartYear))</f>
        <v>20457</v>
      </c>
      <c r="X90" s="47">
        <f ca="1">OFFSET(Pop_UN!AC$1,MATCH(CountrySelect1,Pop_UN!$B$2:$B$4151,0)+2*MODEL_UDF!$B90-5,0)*IF(OR(MODEL_UDF!$H$894&lt;&gt;1,$C89-MODEL_UDF!$B90&lt;2008),1,OFFSET(MODEL_UDF!$D$899,0,MODEL_UDF!$D90-MODEL_UDF!$C91-StartYear))</f>
        <v>20895</v>
      </c>
      <c r="Y90" s="47">
        <f ca="1">OFFSET(Pop_UN!AD$1,MATCH(CountrySelect1,Pop_UN!$B$2:$B$4151,0)+2*MODEL_UDF!$B90-5,0)*IF(OR(MODEL_UDF!$H$894&lt;&gt;1,$C89-MODEL_UDF!$B90&lt;2008),1,OFFSET(MODEL_UDF!$D$899,0,MODEL_UDF!$D90-MODEL_UDF!$C91-StartYear))</f>
        <v>21231</v>
      </c>
    </row>
    <row r="91" spans="2:25" x14ac:dyDescent="0.2">
      <c r="B91">
        <f t="shared" si="2"/>
        <v>21</v>
      </c>
      <c r="C91" s="47">
        <f ca="1">OFFSET(Pop_UN!H$1,MATCH(CountrySelect1,Pop_UN!B20:$B$4151,0)+2*MODEL_UDF!$B91-5,0)*IF(OR(MODEL_UDF!$H$894&lt;&gt;1,$C90-MODEL_UDF!$B91&lt;2008),1,OFFSET(MODEL_UDF!$D$899,0,MODEL_UDF!$D91-MODEL_UDF!$C92-StartYear))</f>
        <v>21649</v>
      </c>
      <c r="D91" s="47">
        <f ca="1">OFFSET(Pop_UN!I$1,MATCH(CountrySelect1,Pop_UN!$B$2:$B$4151,0)+2*MODEL_UDF!$B91-5,0)*IF(OR(MODEL_UDF!$H$894&lt;&gt;1,$C90-MODEL_UDF!$B91&lt;2008),1,OFFSET(MODEL_UDF!$D$899,0,MODEL_UDF!$D91-MODEL_UDF!$C92-StartYear))</f>
        <v>27359</v>
      </c>
      <c r="E91" s="47">
        <f ca="1">OFFSET(Pop_UN!J$1,MATCH(CountrySelect1,Pop_UN!$B$2:$B$4151,0)+2*MODEL_UDF!$B91-5,0)*IF(OR(MODEL_UDF!$H$894&lt;&gt;1,$C90-MODEL_UDF!$B91&lt;2008),1,OFFSET(MODEL_UDF!$D$899,0,MODEL_UDF!$D91-MODEL_UDF!$C92-StartYear))</f>
        <v>26605</v>
      </c>
      <c r="F91" s="47">
        <f ca="1">OFFSET(Pop_UN!K$1,MATCH(CountrySelect1,Pop_UN!$B$2:$B$4151,0)+2*MODEL_UDF!$B91-5,0)*IF(OR(MODEL_UDF!$H$894&lt;&gt;1,$C90-MODEL_UDF!$B91&lt;2008),1,OFFSET(MODEL_UDF!$D$899,0,MODEL_UDF!$D91-MODEL_UDF!$C92-StartYear))</f>
        <v>25905</v>
      </c>
      <c r="G91" s="47">
        <f ca="1">OFFSET(Pop_UN!L$1,MATCH(CountrySelect1,Pop_UN!$B$2:$B$4151,0)+2*MODEL_UDF!$B91-5,0)*IF(OR(MODEL_UDF!$H$894&lt;&gt;1,$C90-MODEL_UDF!$B91&lt;2008),1,OFFSET(MODEL_UDF!$D$899,0,MODEL_UDF!$D91-MODEL_UDF!$C92-StartYear))</f>
        <v>25162</v>
      </c>
      <c r="H91" s="47">
        <f ca="1">OFFSET(Pop_UN!M$1,MATCH(CountrySelect1,Pop_UN!$B$2:$B$4151,0)+2*MODEL_UDF!$B91-5,0)*IF(OR(MODEL_UDF!$H$894&lt;&gt;1,$C90-MODEL_UDF!$B91&lt;2008),1,OFFSET(MODEL_UDF!$D$899,0,MODEL_UDF!$D91-MODEL_UDF!$C92-StartYear))</f>
        <v>24299</v>
      </c>
      <c r="I91" s="47">
        <f ca="1">OFFSET(Pop_UN!N$1,MATCH(CountrySelect1,Pop_UN!$B$2:$B$4151,0)+2*MODEL_UDF!$B91-5,0)*IF(OR(MODEL_UDF!$H$894&lt;&gt;1,$C90-MODEL_UDF!$B91&lt;2008),1,OFFSET(MODEL_UDF!$D$899,0,MODEL_UDF!$D91-MODEL_UDF!$C92-StartYear))</f>
        <v>23232</v>
      </c>
      <c r="J91" s="47">
        <f ca="1">OFFSET(Pop_UN!O$1,MATCH(CountrySelect1,Pop_UN!$B$2:$B$4151,0)+2*MODEL_UDF!$B91-5,0)*IF(OR(MODEL_UDF!$H$894&lt;&gt;1,$C90-MODEL_UDF!$B91&lt;2008),1,OFFSET(MODEL_UDF!$D$899,0,MODEL_UDF!$D91-MODEL_UDF!$C92-StartYear))</f>
        <v>22133</v>
      </c>
      <c r="K91" s="47">
        <f ca="1">OFFSET(Pop_UN!P$1,MATCH(CountrySelect1,Pop_UN!$B$2:$B$4151,0)+2*MODEL_UDF!$B91-5,0)*IF(OR(MODEL_UDF!$H$894&lt;&gt;1,$C90-MODEL_UDF!$B91&lt;2008),1,OFFSET(MODEL_UDF!$D$899,0,MODEL_UDF!$D91-MODEL_UDF!$C92-StartYear))</f>
        <v>21232</v>
      </c>
      <c r="L91" s="47">
        <f ca="1">OFFSET(Pop_UN!Q$1,MATCH(CountrySelect1,Pop_UN!$B$2:$B$4151,0)+2*MODEL_UDF!$B91-5,0)*IF(OR(MODEL_UDF!$H$894&lt;&gt;1,$C90-MODEL_UDF!$B91&lt;2008),1,OFFSET(MODEL_UDF!$D$899,0,MODEL_UDF!$D91-MODEL_UDF!$C92-StartYear))</f>
        <v>20273</v>
      </c>
      <c r="M91" s="47">
        <f ca="1">OFFSET(Pop_UN!R$1,MATCH(CountrySelect1,Pop_UN!$B$2:$B$4151,0)+2*MODEL_UDF!$B91-5,0)*IF(OR(MODEL_UDF!$H$894&lt;&gt;1,$C90-MODEL_UDF!$B91&lt;2008),1,OFFSET(MODEL_UDF!$D$899,0,MODEL_UDF!$D91-MODEL_UDF!$C92-StartYear))</f>
        <v>19286</v>
      </c>
      <c r="N91" s="47">
        <f ca="1">OFFSET(Pop_UN!S$1,MATCH(CountrySelect1,Pop_UN!$B$2:$B$4151,0)+2*MODEL_UDF!$B91-5,0)*IF(OR(MODEL_UDF!$H$894&lt;&gt;1,$C90-MODEL_UDF!$B91&lt;2008),1,OFFSET(MODEL_UDF!$D$899,0,MODEL_UDF!$D91-MODEL_UDF!$C92-StartYear))</f>
        <v>18486</v>
      </c>
      <c r="O91" s="47">
        <f ca="1">OFFSET(Pop_UN!T$1,MATCH(CountrySelect1,Pop_UN!$B$2:$B$4151,0)+2*MODEL_UDF!$B91-5,0)*IF(OR(MODEL_UDF!$H$894&lt;&gt;1,$C90-MODEL_UDF!$B91&lt;2008),1,OFFSET(MODEL_UDF!$D$899,0,MODEL_UDF!$D91-MODEL_UDF!$C92-StartYear))</f>
        <v>17991</v>
      </c>
      <c r="P91" s="47">
        <f ca="1">OFFSET(Pop_UN!U$1,MATCH(CountrySelect1,Pop_UN!$B$2:$B$4151,0)+2*MODEL_UDF!$B91-5,0)*IF(OR(MODEL_UDF!$H$894&lt;&gt;1,$C90-MODEL_UDF!$B91&lt;2008),1,OFFSET(MODEL_UDF!$D$899,0,MODEL_UDF!$D91-MODEL_UDF!$C92-StartYear))</f>
        <v>17740</v>
      </c>
      <c r="Q91" s="47">
        <f ca="1">OFFSET(Pop_UN!V$1,MATCH(CountrySelect1,Pop_UN!$B$2:$B$4151,0)+2*MODEL_UDF!$B91-5,0)*IF(OR(MODEL_UDF!$H$894&lt;&gt;1,$C90-MODEL_UDF!$B91&lt;2008),1,OFFSET(MODEL_UDF!$D$899,0,MODEL_UDF!$D91-MODEL_UDF!$C92-StartYear))</f>
        <v>17511</v>
      </c>
      <c r="R91" s="47">
        <f ca="1">OFFSET(Pop_UN!W$1,MATCH(CountrySelect1,Pop_UN!$B$2:$B$4151,0)+2*MODEL_UDF!$B91-5,0)*IF(OR(MODEL_UDF!$H$894&lt;&gt;1,$C90-MODEL_UDF!$B91&lt;2008),1,OFFSET(MODEL_UDF!$D$899,0,MODEL_UDF!$D91-MODEL_UDF!$C92-StartYear))</f>
        <v>17302</v>
      </c>
      <c r="S91" s="47">
        <f ca="1">OFFSET(Pop_UN!X$1,MATCH(CountrySelect1,Pop_UN!$B$2:$B$4151,0)+2*MODEL_UDF!$B91-5,0)*IF(OR(MODEL_UDF!$H$894&lt;&gt;1,$C90-MODEL_UDF!$B91&lt;2008),1,OFFSET(MODEL_UDF!$D$899,0,MODEL_UDF!$D91-MODEL_UDF!$C92-StartYear))</f>
        <v>17351</v>
      </c>
      <c r="T91" s="47">
        <f ca="1">OFFSET(Pop_UN!Y$1,MATCH(CountrySelect1,Pop_UN!$B$2:$B$4151,0)+2*MODEL_UDF!$B91-5,0)*IF(OR(MODEL_UDF!$H$894&lt;&gt;1,$C90-MODEL_UDF!$B91&lt;2008),1,OFFSET(MODEL_UDF!$D$899,0,MODEL_UDF!$D91-MODEL_UDF!$C92-StartYear))</f>
        <v>17757</v>
      </c>
      <c r="U91" s="47">
        <f ca="1">OFFSET(Pop_UN!Z$1,MATCH(CountrySelect1,Pop_UN!$B$2:$B$4151,0)+2*MODEL_UDF!$B91-5,0)*IF(OR(MODEL_UDF!$H$894&lt;&gt;1,$C90-MODEL_UDF!$B91&lt;2008),1,OFFSET(MODEL_UDF!$D$899,0,MODEL_UDF!$D91-MODEL_UDF!$C92-StartYear))</f>
        <v>18399</v>
      </c>
      <c r="V91" s="47">
        <f ca="1">OFFSET(Pop_UN!AA$1,MATCH(CountrySelect1,Pop_UN!$B$2:$B$4151,0)+2*MODEL_UDF!$B91-5,0)*IF(OR(MODEL_UDF!$H$894&lt;&gt;1,$C90-MODEL_UDF!$B91&lt;2008),1,OFFSET(MODEL_UDF!$D$899,0,MODEL_UDF!$D91-MODEL_UDF!$C92-StartYear))</f>
        <v>19040</v>
      </c>
      <c r="W91" s="47">
        <f ca="1">OFFSET(Pop_UN!AB$1,MATCH(CountrySelect1,Pop_UN!$B$2:$B$4151,0)+2*MODEL_UDF!$B91-5,0)*IF(OR(MODEL_UDF!$H$894&lt;&gt;1,$C90-MODEL_UDF!$B91&lt;2008),1,OFFSET(MODEL_UDF!$D$899,0,MODEL_UDF!$D91-MODEL_UDF!$C92-StartYear))</f>
        <v>19710</v>
      </c>
      <c r="X91" s="47">
        <f ca="1">OFFSET(Pop_UN!AC$1,MATCH(CountrySelect1,Pop_UN!$B$2:$B$4151,0)+2*MODEL_UDF!$B91-5,0)*IF(OR(MODEL_UDF!$H$894&lt;&gt;1,$C90-MODEL_UDF!$B91&lt;2008),1,OFFSET(MODEL_UDF!$D$899,0,MODEL_UDF!$D91-MODEL_UDF!$C92-StartYear))</f>
        <v>20301</v>
      </c>
      <c r="Y91" s="47">
        <f ca="1">OFFSET(Pop_UN!AD$1,MATCH(CountrySelect1,Pop_UN!$B$2:$B$4151,0)+2*MODEL_UDF!$B91-5,0)*IF(OR(MODEL_UDF!$H$894&lt;&gt;1,$C90-MODEL_UDF!$B91&lt;2008),1,OFFSET(MODEL_UDF!$D$899,0,MODEL_UDF!$D91-MODEL_UDF!$C92-StartYear))</f>
        <v>20747</v>
      </c>
    </row>
    <row r="92" spans="2:25" x14ac:dyDescent="0.2">
      <c r="B92">
        <f t="shared" si="2"/>
        <v>22</v>
      </c>
      <c r="C92" s="47">
        <f ca="1">OFFSET(Pop_UN!H$1,MATCH(CountrySelect1,Pop_UN!B21:$B$4151,0)+2*MODEL_UDF!$B92-5,0)*IF(OR(MODEL_UDF!$H$894&lt;&gt;1,$C91-MODEL_UDF!$B92&lt;2008),1,OFFSET(MODEL_UDF!$D$899,0,MODEL_UDF!$D92-MODEL_UDF!$C93-StartYear))</f>
        <v>21814</v>
      </c>
      <c r="D92" s="47">
        <f ca="1">OFFSET(Pop_UN!I$1,MATCH(CountrySelect1,Pop_UN!$B$2:$B$4151,0)+2*MODEL_UDF!$B92-5,0)*IF(OR(MODEL_UDF!$H$894&lt;&gt;1,$C91-MODEL_UDF!$B92&lt;2008),1,OFFSET(MODEL_UDF!$D$899,0,MODEL_UDF!$D92-MODEL_UDF!$C93-StartYear))</f>
        <v>26856</v>
      </c>
      <c r="E92" s="47">
        <f ca="1">OFFSET(Pop_UN!J$1,MATCH(CountrySelect1,Pop_UN!$B$2:$B$4151,0)+2*MODEL_UDF!$B92-5,0)*IF(OR(MODEL_UDF!$H$894&lt;&gt;1,$C91-MODEL_UDF!$B92&lt;2008),1,OFFSET(MODEL_UDF!$D$899,0,MODEL_UDF!$D92-MODEL_UDF!$C93-StartYear))</f>
        <v>26650</v>
      </c>
      <c r="F92" s="47">
        <f ca="1">OFFSET(Pop_UN!K$1,MATCH(CountrySelect1,Pop_UN!$B$2:$B$4151,0)+2*MODEL_UDF!$B92-5,0)*IF(OR(MODEL_UDF!$H$894&lt;&gt;1,$C91-MODEL_UDF!$B92&lt;2008),1,OFFSET(MODEL_UDF!$D$899,0,MODEL_UDF!$D92-MODEL_UDF!$C93-StartYear))</f>
        <v>26407</v>
      </c>
      <c r="G92" s="47">
        <f ca="1">OFFSET(Pop_UN!L$1,MATCH(CountrySelect1,Pop_UN!$B$2:$B$4151,0)+2*MODEL_UDF!$B92-5,0)*IF(OR(MODEL_UDF!$H$894&lt;&gt;1,$C91-MODEL_UDF!$B92&lt;2008),1,OFFSET(MODEL_UDF!$D$899,0,MODEL_UDF!$D92-MODEL_UDF!$C93-StartYear))</f>
        <v>25745</v>
      </c>
      <c r="H92" s="47">
        <f ca="1">OFFSET(Pop_UN!M$1,MATCH(CountrySelect1,Pop_UN!$B$2:$B$4151,0)+2*MODEL_UDF!$B92-5,0)*IF(OR(MODEL_UDF!$H$894&lt;&gt;1,$C91-MODEL_UDF!$B92&lt;2008),1,OFFSET(MODEL_UDF!$D$899,0,MODEL_UDF!$D92-MODEL_UDF!$C93-StartYear))</f>
        <v>24997</v>
      </c>
      <c r="I92" s="47">
        <f ca="1">OFFSET(Pop_UN!N$1,MATCH(CountrySelect1,Pop_UN!$B$2:$B$4151,0)+2*MODEL_UDF!$B92-5,0)*IF(OR(MODEL_UDF!$H$894&lt;&gt;1,$C91-MODEL_UDF!$B92&lt;2008),1,OFFSET(MODEL_UDF!$D$899,0,MODEL_UDF!$D92-MODEL_UDF!$C93-StartYear))</f>
        <v>24069</v>
      </c>
      <c r="J92" s="47">
        <f ca="1">OFFSET(Pop_UN!O$1,MATCH(CountrySelect1,Pop_UN!$B$2:$B$4151,0)+2*MODEL_UDF!$B92-5,0)*IF(OR(MODEL_UDF!$H$894&lt;&gt;1,$C91-MODEL_UDF!$B92&lt;2008),1,OFFSET(MODEL_UDF!$D$899,0,MODEL_UDF!$D92-MODEL_UDF!$C93-StartYear))</f>
        <v>22949</v>
      </c>
      <c r="K92" s="47">
        <f ca="1">OFFSET(Pop_UN!P$1,MATCH(CountrySelect1,Pop_UN!$B$2:$B$4151,0)+2*MODEL_UDF!$B92-5,0)*IF(OR(MODEL_UDF!$H$894&lt;&gt;1,$C91-MODEL_UDF!$B92&lt;2008),1,OFFSET(MODEL_UDF!$D$899,0,MODEL_UDF!$D92-MODEL_UDF!$C93-StartYear))</f>
        <v>22005</v>
      </c>
      <c r="L92" s="47">
        <f ca="1">OFFSET(Pop_UN!Q$1,MATCH(CountrySelect1,Pop_UN!$B$2:$B$4151,0)+2*MODEL_UDF!$B92-5,0)*IF(OR(MODEL_UDF!$H$894&lt;&gt;1,$C91-MODEL_UDF!$B92&lt;2008),1,OFFSET(MODEL_UDF!$D$899,0,MODEL_UDF!$D92-MODEL_UDF!$C93-StartYear))</f>
        <v>21080</v>
      </c>
      <c r="M92" s="47">
        <f ca="1">OFFSET(Pop_UN!R$1,MATCH(CountrySelect1,Pop_UN!$B$2:$B$4151,0)+2*MODEL_UDF!$B92-5,0)*IF(OR(MODEL_UDF!$H$894&lt;&gt;1,$C91-MODEL_UDF!$B92&lt;2008),1,OFFSET(MODEL_UDF!$D$899,0,MODEL_UDF!$D92-MODEL_UDF!$C93-StartYear))</f>
        <v>20107</v>
      </c>
      <c r="N92" s="47">
        <f ca="1">OFFSET(Pop_UN!S$1,MATCH(CountrySelect1,Pop_UN!$B$2:$B$4151,0)+2*MODEL_UDF!$B92-5,0)*IF(OR(MODEL_UDF!$H$894&lt;&gt;1,$C91-MODEL_UDF!$B92&lt;2008),1,OFFSET(MODEL_UDF!$D$899,0,MODEL_UDF!$D92-MODEL_UDF!$C93-StartYear))</f>
        <v>19115</v>
      </c>
      <c r="O92" s="47">
        <f ca="1">OFFSET(Pop_UN!T$1,MATCH(CountrySelect1,Pop_UN!$B$2:$B$4151,0)+2*MODEL_UDF!$B92-5,0)*IF(OR(MODEL_UDF!$H$894&lt;&gt;1,$C91-MODEL_UDF!$B92&lt;2008),1,OFFSET(MODEL_UDF!$D$899,0,MODEL_UDF!$D92-MODEL_UDF!$C93-StartYear))</f>
        <v>18323</v>
      </c>
      <c r="P92" s="47">
        <f ca="1">OFFSET(Pop_UN!U$1,MATCH(CountrySelect1,Pop_UN!$B$2:$B$4151,0)+2*MODEL_UDF!$B92-5,0)*IF(OR(MODEL_UDF!$H$894&lt;&gt;1,$C91-MODEL_UDF!$B92&lt;2008),1,OFFSET(MODEL_UDF!$D$899,0,MODEL_UDF!$D92-MODEL_UDF!$C93-StartYear))</f>
        <v>17847</v>
      </c>
      <c r="Q92" s="47">
        <f ca="1">OFFSET(Pop_UN!V$1,MATCH(CountrySelect1,Pop_UN!$B$2:$B$4151,0)+2*MODEL_UDF!$B92-5,0)*IF(OR(MODEL_UDF!$H$894&lt;&gt;1,$C91-MODEL_UDF!$B92&lt;2008),1,OFFSET(MODEL_UDF!$D$899,0,MODEL_UDF!$D92-MODEL_UDF!$C93-StartYear))</f>
        <v>17589</v>
      </c>
      <c r="R92" s="47">
        <f ca="1">OFFSET(Pop_UN!W$1,MATCH(CountrySelect1,Pop_UN!$B$2:$B$4151,0)+2*MODEL_UDF!$B92-5,0)*IF(OR(MODEL_UDF!$H$894&lt;&gt;1,$C91-MODEL_UDF!$B92&lt;2008),1,OFFSET(MODEL_UDF!$D$899,0,MODEL_UDF!$D92-MODEL_UDF!$C93-StartYear))</f>
        <v>17356</v>
      </c>
      <c r="S92" s="47">
        <f ca="1">OFFSET(Pop_UN!X$1,MATCH(CountrySelect1,Pop_UN!$B$2:$B$4151,0)+2*MODEL_UDF!$B92-5,0)*IF(OR(MODEL_UDF!$H$894&lt;&gt;1,$C91-MODEL_UDF!$B92&lt;2008),1,OFFSET(MODEL_UDF!$D$899,0,MODEL_UDF!$D92-MODEL_UDF!$C93-StartYear))</f>
        <v>17145</v>
      </c>
      <c r="T92" s="47">
        <f ca="1">OFFSET(Pop_UN!Y$1,MATCH(CountrySelect1,Pop_UN!$B$2:$B$4151,0)+2*MODEL_UDF!$B92-5,0)*IF(OR(MODEL_UDF!$H$894&lt;&gt;1,$C91-MODEL_UDF!$B92&lt;2008),1,OFFSET(MODEL_UDF!$D$899,0,MODEL_UDF!$D92-MODEL_UDF!$C93-StartYear))</f>
        <v>17197</v>
      </c>
      <c r="U92" s="47">
        <f ca="1">OFFSET(Pop_UN!Z$1,MATCH(CountrySelect1,Pop_UN!$B$2:$B$4151,0)+2*MODEL_UDF!$B92-5,0)*IF(OR(MODEL_UDF!$H$894&lt;&gt;1,$C91-MODEL_UDF!$B92&lt;2008),1,OFFSET(MODEL_UDF!$D$899,0,MODEL_UDF!$D92-MODEL_UDF!$C93-StartYear))</f>
        <v>17614</v>
      </c>
      <c r="V92" s="47">
        <f ca="1">OFFSET(Pop_UN!AA$1,MATCH(CountrySelect1,Pop_UN!$B$2:$B$4151,0)+2*MODEL_UDF!$B92-5,0)*IF(OR(MODEL_UDF!$H$894&lt;&gt;1,$C91-MODEL_UDF!$B92&lt;2008),1,OFFSET(MODEL_UDF!$D$899,0,MODEL_UDF!$D92-MODEL_UDF!$C93-StartYear))</f>
        <v>18249</v>
      </c>
      <c r="W92" s="47">
        <f ca="1">OFFSET(Pop_UN!AB$1,MATCH(CountrySelect1,Pop_UN!$B$2:$B$4151,0)+2*MODEL_UDF!$B92-5,0)*IF(OR(MODEL_UDF!$H$894&lt;&gt;1,$C91-MODEL_UDF!$B92&lt;2008),1,OFFSET(MODEL_UDF!$D$899,0,MODEL_UDF!$D92-MODEL_UDF!$C93-StartYear))</f>
        <v>18886</v>
      </c>
      <c r="X92" s="47">
        <f ca="1">OFFSET(Pop_UN!AC$1,MATCH(CountrySelect1,Pop_UN!$B$2:$B$4151,0)+2*MODEL_UDF!$B92-5,0)*IF(OR(MODEL_UDF!$H$894&lt;&gt;1,$C91-MODEL_UDF!$B92&lt;2008),1,OFFSET(MODEL_UDF!$D$899,0,MODEL_UDF!$D92-MODEL_UDF!$C93-StartYear))</f>
        <v>19552</v>
      </c>
      <c r="Y92" s="47">
        <f ca="1">OFFSET(Pop_UN!AD$1,MATCH(CountrySelect1,Pop_UN!$B$2:$B$4151,0)+2*MODEL_UDF!$B92-5,0)*IF(OR(MODEL_UDF!$H$894&lt;&gt;1,$C91-MODEL_UDF!$B92&lt;2008),1,OFFSET(MODEL_UDF!$D$899,0,MODEL_UDF!$D92-MODEL_UDF!$C93-StartYear))</f>
        <v>20143</v>
      </c>
    </row>
    <row r="93" spans="2:25" x14ac:dyDescent="0.2">
      <c r="B93">
        <f t="shared" si="2"/>
        <v>23</v>
      </c>
      <c r="C93" s="47">
        <f ca="1">OFFSET(Pop_UN!H$1,MATCH(CountrySelect1,Pop_UN!B22:$B$4151,0)+2*MODEL_UDF!$B93-5,0)*IF(OR(MODEL_UDF!$H$894&lt;&gt;1,$C92-MODEL_UDF!$B93&lt;2008),1,OFFSET(MODEL_UDF!$D$899,0,MODEL_UDF!$D93-MODEL_UDF!$C94-StartYear))</f>
        <v>22901</v>
      </c>
      <c r="D93" s="47">
        <f ca="1">OFFSET(Pop_UN!I$1,MATCH(CountrySelect1,Pop_UN!$B$2:$B$4151,0)+2*MODEL_UDF!$B93-5,0)*IF(OR(MODEL_UDF!$H$894&lt;&gt;1,$C92-MODEL_UDF!$B93&lt;2008),1,OFFSET(MODEL_UDF!$D$899,0,MODEL_UDF!$D93-MODEL_UDF!$C94-StartYear))</f>
        <v>20001</v>
      </c>
      <c r="E93" s="47">
        <f ca="1">OFFSET(Pop_UN!J$1,MATCH(CountrySelect1,Pop_UN!$B$2:$B$4151,0)+2*MODEL_UDF!$B93-5,0)*IF(OR(MODEL_UDF!$H$894&lt;&gt;1,$C92-MODEL_UDF!$B93&lt;2008),1,OFFSET(MODEL_UDF!$D$899,0,MODEL_UDF!$D93-MODEL_UDF!$C94-StartYear))</f>
        <v>19932</v>
      </c>
      <c r="F93" s="47">
        <f ca="1">OFFSET(Pop_UN!K$1,MATCH(CountrySelect1,Pop_UN!$B$2:$B$4151,0)+2*MODEL_UDF!$B93-5,0)*IF(OR(MODEL_UDF!$H$894&lt;&gt;1,$C92-MODEL_UDF!$B93&lt;2008),1,OFFSET(MODEL_UDF!$D$899,0,MODEL_UDF!$D93-MODEL_UDF!$C94-StartYear))</f>
        <v>20520</v>
      </c>
      <c r="G93" s="47">
        <f ca="1">OFFSET(Pop_UN!L$1,MATCH(CountrySelect1,Pop_UN!$B$2:$B$4151,0)+2*MODEL_UDF!$B93-5,0)*IF(OR(MODEL_UDF!$H$894&lt;&gt;1,$C92-MODEL_UDF!$B93&lt;2008),1,OFFSET(MODEL_UDF!$D$899,0,MODEL_UDF!$D93-MODEL_UDF!$C94-StartYear))</f>
        <v>21234</v>
      </c>
      <c r="H93" s="47">
        <f ca="1">OFFSET(Pop_UN!M$1,MATCH(CountrySelect1,Pop_UN!$B$2:$B$4151,0)+2*MODEL_UDF!$B93-5,0)*IF(OR(MODEL_UDF!$H$894&lt;&gt;1,$C92-MODEL_UDF!$B93&lt;2008),1,OFFSET(MODEL_UDF!$D$899,0,MODEL_UDF!$D93-MODEL_UDF!$C94-StartYear))</f>
        <v>21951</v>
      </c>
      <c r="I93" s="47">
        <f ca="1">OFFSET(Pop_UN!N$1,MATCH(CountrySelect1,Pop_UN!$B$2:$B$4151,0)+2*MODEL_UDF!$B93-5,0)*IF(OR(MODEL_UDF!$H$894&lt;&gt;1,$C92-MODEL_UDF!$B93&lt;2008),1,OFFSET(MODEL_UDF!$D$899,0,MODEL_UDF!$D93-MODEL_UDF!$C94-StartYear))</f>
        <v>22511</v>
      </c>
      <c r="J93" s="47">
        <f ca="1">OFFSET(Pop_UN!O$1,MATCH(CountrySelect1,Pop_UN!$B$2:$B$4151,0)+2*MODEL_UDF!$B93-5,0)*IF(OR(MODEL_UDF!$H$894&lt;&gt;1,$C92-MODEL_UDF!$B93&lt;2008),1,OFFSET(MODEL_UDF!$D$899,0,MODEL_UDF!$D93-MODEL_UDF!$C94-StartYear))</f>
        <v>22746</v>
      </c>
      <c r="K93" s="47">
        <f ca="1">OFFSET(Pop_UN!P$1,MATCH(CountrySelect1,Pop_UN!$B$2:$B$4151,0)+2*MODEL_UDF!$B93-5,0)*IF(OR(MODEL_UDF!$H$894&lt;&gt;1,$C92-MODEL_UDF!$B93&lt;2008),1,OFFSET(MODEL_UDF!$D$899,0,MODEL_UDF!$D93-MODEL_UDF!$C94-StartYear))</f>
        <v>22949</v>
      </c>
      <c r="L93" s="47">
        <f ca="1">OFFSET(Pop_UN!Q$1,MATCH(CountrySelect1,Pop_UN!$B$2:$B$4151,0)+2*MODEL_UDF!$B93-5,0)*IF(OR(MODEL_UDF!$H$894&lt;&gt;1,$C92-MODEL_UDF!$B93&lt;2008),1,OFFSET(MODEL_UDF!$D$899,0,MODEL_UDF!$D93-MODEL_UDF!$C94-StartYear))</f>
        <v>22987</v>
      </c>
      <c r="M93" s="47">
        <f ca="1">OFFSET(Pop_UN!R$1,MATCH(CountrySelect1,Pop_UN!$B$2:$B$4151,0)+2*MODEL_UDF!$B93-5,0)*IF(OR(MODEL_UDF!$H$894&lt;&gt;1,$C92-MODEL_UDF!$B93&lt;2008),1,OFFSET(MODEL_UDF!$D$899,0,MODEL_UDF!$D93-MODEL_UDF!$C94-StartYear))</f>
        <v>22897</v>
      </c>
      <c r="N93" s="47">
        <f ca="1">OFFSET(Pop_UN!S$1,MATCH(CountrySelect1,Pop_UN!$B$2:$B$4151,0)+2*MODEL_UDF!$B93-5,0)*IF(OR(MODEL_UDF!$H$894&lt;&gt;1,$C92-MODEL_UDF!$B93&lt;2008),1,OFFSET(MODEL_UDF!$D$899,0,MODEL_UDF!$D93-MODEL_UDF!$C94-StartYear))</f>
        <v>22738</v>
      </c>
      <c r="O93" s="47">
        <f ca="1">OFFSET(Pop_UN!T$1,MATCH(CountrySelect1,Pop_UN!$B$2:$B$4151,0)+2*MODEL_UDF!$B93-5,0)*IF(OR(MODEL_UDF!$H$894&lt;&gt;1,$C92-MODEL_UDF!$B93&lt;2008),1,OFFSET(MODEL_UDF!$D$899,0,MODEL_UDF!$D93-MODEL_UDF!$C94-StartYear))</f>
        <v>22586</v>
      </c>
      <c r="P93" s="47">
        <f ca="1">OFFSET(Pop_UN!U$1,MATCH(CountrySelect1,Pop_UN!$B$2:$B$4151,0)+2*MODEL_UDF!$B93-5,0)*IF(OR(MODEL_UDF!$H$894&lt;&gt;1,$C92-MODEL_UDF!$B93&lt;2008),1,OFFSET(MODEL_UDF!$D$899,0,MODEL_UDF!$D93-MODEL_UDF!$C94-StartYear))</f>
        <v>18183</v>
      </c>
      <c r="Q93" s="47">
        <f ca="1">OFFSET(Pop_UN!V$1,MATCH(CountrySelect1,Pop_UN!$B$2:$B$4151,0)+2*MODEL_UDF!$B93-5,0)*IF(OR(MODEL_UDF!$H$894&lt;&gt;1,$C92-MODEL_UDF!$B93&lt;2008),1,OFFSET(MODEL_UDF!$D$899,0,MODEL_UDF!$D93-MODEL_UDF!$C94-StartYear))</f>
        <v>17699</v>
      </c>
      <c r="R93" s="47">
        <f ca="1">OFFSET(Pop_UN!W$1,MATCH(CountrySelect1,Pop_UN!$B$2:$B$4151,0)+2*MODEL_UDF!$B93-5,0)*IF(OR(MODEL_UDF!$H$894&lt;&gt;1,$C92-MODEL_UDF!$B93&lt;2008),1,OFFSET(MODEL_UDF!$D$899,0,MODEL_UDF!$D93-MODEL_UDF!$C94-StartYear))</f>
        <v>17437</v>
      </c>
      <c r="S93" s="47">
        <f ca="1">OFFSET(Pop_UN!X$1,MATCH(CountrySelect1,Pop_UN!$B$2:$B$4151,0)+2*MODEL_UDF!$B93-5,0)*IF(OR(MODEL_UDF!$H$894&lt;&gt;1,$C92-MODEL_UDF!$B93&lt;2008),1,OFFSET(MODEL_UDF!$D$899,0,MODEL_UDF!$D93-MODEL_UDF!$C94-StartYear))</f>
        <v>17202</v>
      </c>
      <c r="T93" s="47">
        <f ca="1">OFFSET(Pop_UN!Y$1,MATCH(CountrySelect1,Pop_UN!$B$2:$B$4151,0)+2*MODEL_UDF!$B93-5,0)*IF(OR(MODEL_UDF!$H$894&lt;&gt;1,$C92-MODEL_UDF!$B93&lt;2008),1,OFFSET(MODEL_UDF!$D$899,0,MODEL_UDF!$D93-MODEL_UDF!$C94-StartYear))</f>
        <v>16989</v>
      </c>
      <c r="U93" s="47">
        <f ca="1">OFFSET(Pop_UN!Z$1,MATCH(CountrySelect1,Pop_UN!$B$2:$B$4151,0)+2*MODEL_UDF!$B93-5,0)*IF(OR(MODEL_UDF!$H$894&lt;&gt;1,$C92-MODEL_UDF!$B93&lt;2008),1,OFFSET(MODEL_UDF!$D$899,0,MODEL_UDF!$D93-MODEL_UDF!$C94-StartYear))</f>
        <v>17059</v>
      </c>
      <c r="V93" s="47">
        <f ca="1">OFFSET(Pop_UN!AA$1,MATCH(CountrySelect1,Pop_UN!$B$2:$B$4151,0)+2*MODEL_UDF!$B93-5,0)*IF(OR(MODEL_UDF!$H$894&lt;&gt;1,$C92-MODEL_UDF!$B93&lt;2008),1,OFFSET(MODEL_UDF!$D$899,0,MODEL_UDF!$D93-MODEL_UDF!$C94-StartYear))</f>
        <v>17469</v>
      </c>
      <c r="W93" s="47">
        <f ca="1">OFFSET(Pop_UN!AB$1,MATCH(CountrySelect1,Pop_UN!$B$2:$B$4151,0)+2*MODEL_UDF!$B93-5,0)*IF(OR(MODEL_UDF!$H$894&lt;&gt;1,$C92-MODEL_UDF!$B93&lt;2008),1,OFFSET(MODEL_UDF!$D$899,0,MODEL_UDF!$D93-MODEL_UDF!$C94-StartYear))</f>
        <v>18099</v>
      </c>
      <c r="X93" s="47">
        <f ca="1">OFFSET(Pop_UN!AC$1,MATCH(CountrySelect1,Pop_UN!$B$2:$B$4151,0)+2*MODEL_UDF!$B93-5,0)*IF(OR(MODEL_UDF!$H$894&lt;&gt;1,$C92-MODEL_UDF!$B93&lt;2008),1,OFFSET(MODEL_UDF!$D$899,0,MODEL_UDF!$D93-MODEL_UDF!$C94-StartYear))</f>
        <v>18731</v>
      </c>
      <c r="Y93" s="47">
        <f ca="1">OFFSET(Pop_UN!AD$1,MATCH(CountrySelect1,Pop_UN!$B$2:$B$4151,0)+2*MODEL_UDF!$B93-5,0)*IF(OR(MODEL_UDF!$H$894&lt;&gt;1,$C92-MODEL_UDF!$B93&lt;2008),1,OFFSET(MODEL_UDF!$D$899,0,MODEL_UDF!$D93-MODEL_UDF!$C94-StartYear))</f>
        <v>19392</v>
      </c>
    </row>
    <row r="94" spans="2:25" x14ac:dyDescent="0.2">
      <c r="B94">
        <f t="shared" si="2"/>
        <v>24</v>
      </c>
      <c r="C94" s="47">
        <f ca="1">OFFSET(Pop_UN!H$1,MATCH(CountrySelect1,Pop_UN!B23:$B$4151,0)+2*MODEL_UDF!$B94-5,0)*IF(OR(MODEL_UDF!$H$894&lt;&gt;1,$C93-MODEL_UDF!$B94&lt;2008),1,OFFSET(MODEL_UDF!$D$899,0,MODEL_UDF!$D94-MODEL_UDF!$C95-StartYear))</f>
        <v>23646</v>
      </c>
      <c r="D94" s="47">
        <f ca="1">OFFSET(Pop_UN!I$1,MATCH(CountrySelect1,Pop_UN!$B$2:$B$4151,0)+2*MODEL_UDF!$B94-5,0)*IF(OR(MODEL_UDF!$H$894&lt;&gt;1,$C93-MODEL_UDF!$B94&lt;2008),1,OFFSET(MODEL_UDF!$D$899,0,MODEL_UDF!$D94-MODEL_UDF!$C95-StartYear))</f>
        <v>24994</v>
      </c>
      <c r="E94" s="47">
        <f ca="1">OFFSET(Pop_UN!J$1,MATCH(CountrySelect1,Pop_UN!$B$2:$B$4151,0)+2*MODEL_UDF!$B94-5,0)*IF(OR(MODEL_UDF!$H$894&lt;&gt;1,$C93-MODEL_UDF!$B94&lt;2008),1,OFFSET(MODEL_UDF!$D$899,0,MODEL_UDF!$D94-MODEL_UDF!$C95-StartYear))</f>
        <v>25292</v>
      </c>
      <c r="F94" s="47">
        <f ca="1">OFFSET(Pop_UN!K$1,MATCH(CountrySelect1,Pop_UN!$B$2:$B$4151,0)+2*MODEL_UDF!$B94-5,0)*IF(OR(MODEL_UDF!$H$894&lt;&gt;1,$C93-MODEL_UDF!$B94&lt;2008),1,OFFSET(MODEL_UDF!$D$899,0,MODEL_UDF!$D94-MODEL_UDF!$C95-StartYear))</f>
        <v>26017</v>
      </c>
      <c r="G94" s="47">
        <f ca="1">OFFSET(Pop_UN!L$1,MATCH(CountrySelect1,Pop_UN!$B$2:$B$4151,0)+2*MODEL_UDF!$B94-5,0)*IF(OR(MODEL_UDF!$H$894&lt;&gt;1,$C93-MODEL_UDF!$B94&lt;2008),1,OFFSET(MODEL_UDF!$D$899,0,MODEL_UDF!$D94-MODEL_UDF!$C95-StartYear))</f>
        <v>26454</v>
      </c>
      <c r="H94" s="47">
        <f ca="1">OFFSET(Pop_UN!M$1,MATCH(CountrySelect1,Pop_UN!$B$2:$B$4151,0)+2*MODEL_UDF!$B94-5,0)*IF(OR(MODEL_UDF!$H$894&lt;&gt;1,$C93-MODEL_UDF!$B94&lt;2008),1,OFFSET(MODEL_UDF!$D$899,0,MODEL_UDF!$D94-MODEL_UDF!$C95-StartYear))</f>
        <v>26283</v>
      </c>
      <c r="I94" s="47">
        <f ca="1">OFFSET(Pop_UN!N$1,MATCH(CountrySelect1,Pop_UN!$B$2:$B$4151,0)+2*MODEL_UDF!$B94-5,0)*IF(OR(MODEL_UDF!$H$894&lt;&gt;1,$C93-MODEL_UDF!$B94&lt;2008),1,OFFSET(MODEL_UDF!$D$899,0,MODEL_UDF!$D94-MODEL_UDF!$C95-StartYear))</f>
        <v>25550</v>
      </c>
      <c r="J94" s="47">
        <f ca="1">OFFSET(Pop_UN!O$1,MATCH(CountrySelect1,Pop_UN!$B$2:$B$4151,0)+2*MODEL_UDF!$B94-5,0)*IF(OR(MODEL_UDF!$H$894&lt;&gt;1,$C93-MODEL_UDF!$B94&lt;2008),1,OFFSET(MODEL_UDF!$D$899,0,MODEL_UDF!$D94-MODEL_UDF!$C95-StartYear))</f>
        <v>24656</v>
      </c>
      <c r="K94" s="47">
        <f ca="1">OFFSET(Pop_UN!P$1,MATCH(CountrySelect1,Pop_UN!$B$2:$B$4151,0)+2*MODEL_UDF!$B94-5,0)*IF(OR(MODEL_UDF!$H$894&lt;&gt;1,$C93-MODEL_UDF!$B94&lt;2008),1,OFFSET(MODEL_UDF!$D$899,0,MODEL_UDF!$D94-MODEL_UDF!$C95-StartYear))</f>
        <v>23699</v>
      </c>
      <c r="L94" s="47">
        <f ca="1">OFFSET(Pop_UN!Q$1,MATCH(CountrySelect1,Pop_UN!$B$2:$B$4151,0)+2*MODEL_UDF!$B94-5,0)*IF(OR(MODEL_UDF!$H$894&lt;&gt;1,$C93-MODEL_UDF!$B94&lt;2008),1,OFFSET(MODEL_UDF!$D$899,0,MODEL_UDF!$D94-MODEL_UDF!$C95-StartYear))</f>
        <v>22684</v>
      </c>
      <c r="M94" s="47">
        <f ca="1">OFFSET(Pop_UN!R$1,MATCH(CountrySelect1,Pop_UN!$B$2:$B$4151,0)+2*MODEL_UDF!$B94-5,0)*IF(OR(MODEL_UDF!$H$894&lt;&gt;1,$C93-MODEL_UDF!$B94&lt;2008),1,OFFSET(MODEL_UDF!$D$899,0,MODEL_UDF!$D94-MODEL_UDF!$C95-StartYear))</f>
        <v>21696</v>
      </c>
      <c r="N94" s="47">
        <f ca="1">OFFSET(Pop_UN!S$1,MATCH(CountrySelect1,Pop_UN!$B$2:$B$4151,0)+2*MODEL_UDF!$B94-5,0)*IF(OR(MODEL_UDF!$H$894&lt;&gt;1,$C93-MODEL_UDF!$B94&lt;2008),1,OFFSET(MODEL_UDF!$D$899,0,MODEL_UDF!$D94-MODEL_UDF!$C95-StartYear))</f>
        <v>20749</v>
      </c>
      <c r="O94" s="47">
        <f ca="1">OFFSET(Pop_UN!T$1,MATCH(CountrySelect1,Pop_UN!$B$2:$B$4151,0)+2*MODEL_UDF!$B94-5,0)*IF(OR(MODEL_UDF!$H$894&lt;&gt;1,$C93-MODEL_UDF!$B94&lt;2008),1,OFFSET(MODEL_UDF!$D$899,0,MODEL_UDF!$D94-MODEL_UDF!$C95-StartYear))</f>
        <v>19774</v>
      </c>
      <c r="P94" s="47">
        <f ca="1">OFFSET(Pop_UN!U$1,MATCH(CountrySelect1,Pop_UN!$B$2:$B$4151,0)+2*MODEL_UDF!$B94-5,0)*IF(OR(MODEL_UDF!$H$894&lt;&gt;1,$C93-MODEL_UDF!$B94&lt;2008),1,OFFSET(MODEL_UDF!$D$899,0,MODEL_UDF!$D94-MODEL_UDF!$C95-StartYear))</f>
        <v>18814</v>
      </c>
      <c r="Q94" s="47">
        <f ca="1">OFFSET(Pop_UN!V$1,MATCH(CountrySelect1,Pop_UN!$B$2:$B$4151,0)+2*MODEL_UDF!$B94-5,0)*IF(OR(MODEL_UDF!$H$894&lt;&gt;1,$C93-MODEL_UDF!$B94&lt;2008),1,OFFSET(MODEL_UDF!$D$899,0,MODEL_UDF!$D94-MODEL_UDF!$C95-StartYear))</f>
        <v>18040</v>
      </c>
      <c r="R94" s="47">
        <f ca="1">OFFSET(Pop_UN!W$1,MATCH(CountrySelect1,Pop_UN!$B$2:$B$4151,0)+2*MODEL_UDF!$B94-5,0)*IF(OR(MODEL_UDF!$H$894&lt;&gt;1,$C93-MODEL_UDF!$B94&lt;2008),1,OFFSET(MODEL_UDF!$D$899,0,MODEL_UDF!$D94-MODEL_UDF!$C95-StartYear))</f>
        <v>17552</v>
      </c>
      <c r="S94" s="47">
        <f ca="1">OFFSET(Pop_UN!X$1,MATCH(CountrySelect1,Pop_UN!$B$2:$B$4151,0)+2*MODEL_UDF!$B94-5,0)*IF(OR(MODEL_UDF!$H$894&lt;&gt;1,$C93-MODEL_UDF!$B94&lt;2008),1,OFFSET(MODEL_UDF!$D$899,0,MODEL_UDF!$D94-MODEL_UDF!$C95-StartYear))</f>
        <v>17287</v>
      </c>
      <c r="T94" s="47">
        <f ca="1">OFFSET(Pop_UN!Y$1,MATCH(CountrySelect1,Pop_UN!$B$2:$B$4151,0)+2*MODEL_UDF!$B94-5,0)*IF(OR(MODEL_UDF!$H$894&lt;&gt;1,$C93-MODEL_UDF!$B94&lt;2008),1,OFFSET(MODEL_UDF!$D$899,0,MODEL_UDF!$D94-MODEL_UDF!$C95-StartYear))</f>
        <v>17049</v>
      </c>
      <c r="U94" s="47">
        <f ca="1">OFFSET(Pop_UN!Z$1,MATCH(CountrySelect1,Pop_UN!$B$2:$B$4151,0)+2*MODEL_UDF!$B94-5,0)*IF(OR(MODEL_UDF!$H$894&lt;&gt;1,$C93-MODEL_UDF!$B94&lt;2008),1,OFFSET(MODEL_UDF!$D$899,0,MODEL_UDF!$D94-MODEL_UDF!$C95-StartYear))</f>
        <v>16856</v>
      </c>
      <c r="V94" s="47">
        <f ca="1">OFFSET(Pop_UN!AA$1,MATCH(CountrySelect1,Pop_UN!$B$2:$B$4151,0)+2*MODEL_UDF!$B94-5,0)*IF(OR(MODEL_UDF!$H$894&lt;&gt;1,$C93-MODEL_UDF!$B94&lt;2008),1,OFFSET(MODEL_UDF!$D$899,0,MODEL_UDF!$D94-MODEL_UDF!$C95-StartYear))</f>
        <v>16919</v>
      </c>
      <c r="W94" s="47">
        <f ca="1">OFFSET(Pop_UN!AB$1,MATCH(CountrySelect1,Pop_UN!$B$2:$B$4151,0)+2*MODEL_UDF!$B94-5,0)*IF(OR(MODEL_UDF!$H$894&lt;&gt;1,$C93-MODEL_UDF!$B94&lt;2008),1,OFFSET(MODEL_UDF!$D$899,0,MODEL_UDF!$D94-MODEL_UDF!$C95-StartYear))</f>
        <v>17323</v>
      </c>
      <c r="X94" s="47">
        <f ca="1">OFFSET(Pop_UN!AC$1,MATCH(CountrySelect1,Pop_UN!$B$2:$B$4151,0)+2*MODEL_UDF!$B94-5,0)*IF(OR(MODEL_UDF!$H$894&lt;&gt;1,$C93-MODEL_UDF!$B94&lt;2008),1,OFFSET(MODEL_UDF!$D$899,0,MODEL_UDF!$D94-MODEL_UDF!$C95-StartYear))</f>
        <v>17947</v>
      </c>
      <c r="Y94" s="47">
        <f ca="1">OFFSET(Pop_UN!AD$1,MATCH(CountrySelect1,Pop_UN!$B$2:$B$4151,0)+2*MODEL_UDF!$B94-5,0)*IF(OR(MODEL_UDF!$H$894&lt;&gt;1,$C93-MODEL_UDF!$B94&lt;2008),1,OFFSET(MODEL_UDF!$D$899,0,MODEL_UDF!$D94-MODEL_UDF!$C95-StartYear))</f>
        <v>18575</v>
      </c>
    </row>
    <row r="95" spans="2:25" x14ac:dyDescent="0.2">
      <c r="B95" s="41" t="s">
        <v>794</v>
      </c>
      <c r="C95" s="45"/>
      <c r="D95" s="45"/>
      <c r="E95" s="45"/>
      <c r="F95" s="45"/>
      <c r="G95" s="45"/>
      <c r="H95" s="45"/>
      <c r="I95" s="45"/>
      <c r="J95" s="45"/>
      <c r="K95" s="45"/>
      <c r="L95" s="45"/>
      <c r="M95" s="45"/>
      <c r="N95" s="45"/>
      <c r="O95" s="45"/>
      <c r="P95" s="45"/>
      <c r="Q95" s="45"/>
      <c r="R95" s="45"/>
      <c r="S95" s="45"/>
      <c r="T95" s="45"/>
      <c r="U95" s="45"/>
      <c r="V95" s="45"/>
      <c r="W95" s="45"/>
      <c r="X95" s="45"/>
      <c r="Y95" s="45"/>
    </row>
    <row r="96" spans="2:25" x14ac:dyDescent="0.2">
      <c r="B96">
        <v>3</v>
      </c>
      <c r="C96" s="47">
        <f ca="1">OFFSET(Pop_UN!H$1,MATCH(CountrySelect1,Pop_UN!$A$2:$A$4151,0)+2*MODEL_UDF!$B96-6,0)*IF(OR(MODEL_UDF!$D$95&lt;&gt;1,MODEL_UDF!$C73-MODEL_UDF!$B$73&lt;2008),1,OFFSET(MODEL_UDF!$H$95,0,MODEL_UDF!$C$72-MODEL_UDF!$B73-StartYear))</f>
        <v>18162</v>
      </c>
      <c r="D96" s="47">
        <f ca="1">OFFSET(Pop_UN!I$1,MATCH(CountrySelect1,Pop_UN!$A$2:$A$4151,0)+2*MODEL_UDF!$B$96-6,0)*IF(OR(MODEL_UDF!$D$95&lt;&gt;1,MODEL_UDF!$C73-MODEL_UDF!$B$73&lt;2008),1,OFFSET(MODEL_UDF!$H$95,0,MODEL_UDF!$C$72-MODEL_UDF!$B73-StartYear))</f>
        <v>17350</v>
      </c>
      <c r="E96" s="47">
        <f ca="1">OFFSET(Pop_UN!J$1,MATCH(CountrySelect1,Pop_UN!$A$2:$A$4151,0)+2*MODEL_UDF!$B$96-6,0)*IF(OR(MODEL_UDF!$D$95&lt;&gt;1,MODEL_UDF!$C73-MODEL_UDF!$B$73&lt;2008),1,OFFSET(MODEL_UDF!$H$95,0,MODEL_UDF!$C$72-MODEL_UDF!$B73-StartYear))</f>
        <v>18041</v>
      </c>
      <c r="F96" s="47">
        <f ca="1">OFFSET(Pop_UN!K$1,MATCH(CountrySelect1,Pop_UN!$A$2:$A$4151,0)+2*MODEL_UDF!$B$96-6,0)*IF(OR(MODEL_UDF!$D$95&lt;&gt;1,MODEL_UDF!$C73-MODEL_UDF!$B$73&lt;2008),1,OFFSET(MODEL_UDF!$H$95,0,MODEL_UDF!$C$72-MODEL_UDF!$B73-StartYear))</f>
        <v>18641</v>
      </c>
      <c r="G96" s="47">
        <f ca="1">OFFSET(Pop_UN!L$1,MATCH(CountrySelect1,Pop_UN!$A$2:$A$4151,0)+2*MODEL_UDF!$B$96-6,0)*IF(OR(MODEL_UDF!$D$95&lt;&gt;1,MODEL_UDF!$C73-MODEL_UDF!$B$73&lt;2008),1,OFFSET(MODEL_UDF!$H$95,0,MODEL_UDF!$C$72-MODEL_UDF!$B73-StartYear))</f>
        <v>19255</v>
      </c>
      <c r="H96" s="47">
        <f ca="1">OFFSET(Pop_UN!M$1,MATCH(CountrySelect1,Pop_UN!$A$2:$A$4151,0)+2*MODEL_UDF!$B$96-6,0)*IF(OR(MODEL_UDF!$D$95&lt;&gt;1,MODEL_UDF!$C73-MODEL_UDF!$B$73&lt;2008),1,OFFSET(MODEL_UDF!$H$95,0,MODEL_UDF!$C$72-MODEL_UDF!$B73-StartYear))</f>
        <v>19799</v>
      </c>
      <c r="I96" s="47">
        <f ca="1">OFFSET(Pop_UN!N$1,MATCH(CountrySelect1,Pop_UN!$A$2:$A$4151,0)+2*MODEL_UDF!$B$96-6,0)*IF(OR(MODEL_UDF!$D$95&lt;&gt;1,MODEL_UDF!$C73-MODEL_UDF!$B$73&lt;2008),1,OFFSET(MODEL_UDF!$H$95,0,MODEL_UDF!$C$72-MODEL_UDF!$B73-StartYear))</f>
        <v>19993</v>
      </c>
      <c r="J96" s="47">
        <f ca="1">OFFSET(Pop_UN!O$1,MATCH(CountrySelect1,Pop_UN!$A$2:$A$4151,0)+2*MODEL_UDF!$B$96-6,0)*IF(OR(MODEL_UDF!$D$95&lt;&gt;1,MODEL_UDF!$C73-MODEL_UDF!$B$73&lt;2008),1,OFFSET(MODEL_UDF!$H$95,0,MODEL_UDF!$C$72-MODEL_UDF!$B73-StartYear))</f>
        <v>20281</v>
      </c>
      <c r="K96" s="47">
        <f ca="1">OFFSET(Pop_UN!P$1,MATCH(CountrySelect1,Pop_UN!$A$2:$A$4151,0)+2*MODEL_UDF!$B$96-6,0)*IF(OR(MODEL_UDF!$D$95&lt;&gt;1,MODEL_UDF!$C73-MODEL_UDF!$B$73&lt;2008),1,OFFSET(MODEL_UDF!$H$95,0,MODEL_UDF!$C$72-MODEL_UDF!$B73-StartYear))</f>
        <v>20311</v>
      </c>
      <c r="L96" s="47">
        <f ca="1">OFFSET(Pop_UN!Q$1,MATCH(CountrySelect1,Pop_UN!$A$2:$A$4151,0)+2*MODEL_UDF!$B$96-6,0)*IF(OR(MODEL_UDF!$D$95&lt;&gt;1,MODEL_UDF!$C73-MODEL_UDF!$B$73&lt;2008),1,OFFSET(MODEL_UDF!$H$95,0,MODEL_UDF!$C$72-MODEL_UDF!$B73-StartYear))</f>
        <v>20212</v>
      </c>
      <c r="M96" s="47">
        <f ca="1">OFFSET(Pop_UN!R$1,MATCH(CountrySelect1,Pop_UN!$A$2:$A$4151,0)+2*MODEL_UDF!$B$96-6,0)*IF(OR(MODEL_UDF!$D$95&lt;&gt;1,MODEL_UDF!$C73-MODEL_UDF!$B$73&lt;2008),1,OFFSET(MODEL_UDF!$H$95,0,MODEL_UDF!$C$72-MODEL_UDF!$B73-StartYear))</f>
        <v>20048</v>
      </c>
      <c r="N96" s="47">
        <f ca="1">OFFSET(Pop_UN!S$1,MATCH(CountrySelect1,Pop_UN!$A$2:$A$4151,0)+2*MODEL_UDF!$B$96-6,0)*IF(OR(MODEL_UDF!$D$95&lt;&gt;1,MODEL_UDF!$C73-MODEL_UDF!$B$73&lt;2008),1,OFFSET(MODEL_UDF!$H$95,0,MODEL_UDF!$C$72-MODEL_UDF!$B73-StartYear))</f>
        <v>20156</v>
      </c>
      <c r="O96" s="47">
        <f ca="1">OFFSET(Pop_UN!T$1,MATCH(CountrySelect1,Pop_UN!$A$2:$A$4151,0)+2*MODEL_UDF!$B$96-6,0)*IF(OR(MODEL_UDF!$D$95&lt;&gt;1,MODEL_UDF!$C73-MODEL_UDF!$B$73&lt;2008),1,OFFSET(MODEL_UDF!$H$95,0,MODEL_UDF!$C$72-MODEL_UDF!$B73-StartYear))</f>
        <v>19887</v>
      </c>
      <c r="P96" s="47">
        <f ca="1">OFFSET(Pop_UN!U$1,MATCH(CountrySelect1,Pop_UN!$A$2:$A$4151,0)+2*MODEL_UDF!$B$96-6,0)*IF(OR(MODEL_UDF!$D$95&lt;&gt;1,MODEL_UDF!$C73-MODEL_UDF!$B$73&lt;2008),1,OFFSET(MODEL_UDF!$H$95,0,MODEL_UDF!$C$72-MODEL_UDF!$B73-StartYear))</f>
        <v>19524</v>
      </c>
      <c r="Q96" s="47">
        <f ca="1">OFFSET(Pop_UN!V$1,MATCH(CountrySelect1,Pop_UN!$A$2:$A$4151,0)+2*MODEL_UDF!$B$96-6,0)*IF(OR(MODEL_UDF!$D$95&lt;&gt;1,MODEL_UDF!$C73-MODEL_UDF!$B$73&lt;2008),1,OFFSET(MODEL_UDF!$H$95,0,MODEL_UDF!$C$72-MODEL_UDF!$B73-StartYear))</f>
        <v>19079</v>
      </c>
      <c r="R96" s="47">
        <f ca="1">OFFSET(Pop_UN!W$1,MATCH(CountrySelect1,Pop_UN!$A$2:$A$4151,0)+2*MODEL_UDF!$B$96-6,0)*IF(OR(MODEL_UDF!$D$95&lt;&gt;1,MODEL_UDF!$C73-MODEL_UDF!$B$73&lt;2008),1,OFFSET(MODEL_UDF!$H$95,0,MODEL_UDF!$C$72-MODEL_UDF!$B73-StartYear))</f>
        <v>18597</v>
      </c>
      <c r="S96" s="47">
        <f ca="1">OFFSET(Pop_UN!X$1,MATCH(CountrySelect1,Pop_UN!$A$2:$A$4151,0)+2*MODEL_UDF!$B$96-6,0)*IF(OR(MODEL_UDF!$D$95&lt;&gt;1,MODEL_UDF!$C73-MODEL_UDF!$B$73&lt;2008),1,OFFSET(MODEL_UDF!$H$95,0,MODEL_UDF!$C$72-MODEL_UDF!$B73-StartYear))</f>
        <v>18238</v>
      </c>
      <c r="T96" s="47">
        <f ca="1">OFFSET(Pop_UN!Y$1,MATCH(CountrySelect1,Pop_UN!$A$2:$A$4151,0)+2*MODEL_UDF!$B$96-6,0)*IF(OR(MODEL_UDF!$D$95&lt;&gt;1,MODEL_UDF!$C73-MODEL_UDF!$B$73&lt;2008),1,OFFSET(MODEL_UDF!$H$95,0,MODEL_UDF!$C$72-MODEL_UDF!$B73-StartYear))</f>
        <v>17741</v>
      </c>
      <c r="U96" s="47">
        <f ca="1">OFFSET(Pop_UN!Z$1,MATCH(CountrySelect1,Pop_UN!$A$2:$A$4151,0)+2*MODEL_UDF!$B$96-6,0)*IF(OR(MODEL_UDF!$D$95&lt;&gt;1,MODEL_UDF!$C73-MODEL_UDF!$B$73&lt;2008),1,OFFSET(MODEL_UDF!$H$95,0,MODEL_UDF!$C$72-MODEL_UDF!$B73-StartYear))</f>
        <v>17210</v>
      </c>
      <c r="V96" s="47">
        <f ca="1">OFFSET(Pop_UN!AA$1,MATCH(CountrySelect1,Pop_UN!$A$2:$A$4151,0)+2*MODEL_UDF!$B$96-6,0)*IF(OR(MODEL_UDF!$D$95&lt;&gt;1,MODEL_UDF!$C73-MODEL_UDF!$B$73&lt;2008),1,OFFSET(MODEL_UDF!$H$95,0,MODEL_UDF!$C$72-MODEL_UDF!$B73-StartYear))</f>
        <v>16674</v>
      </c>
      <c r="W96" s="47">
        <f ca="1">OFFSET(Pop_UN!AB$1,MATCH(CountrySelect1,Pop_UN!$A$2:$A$4151,0)+2*MODEL_UDF!$B$96-6,0)*IF(OR(MODEL_UDF!$D$95&lt;&gt;1,MODEL_UDF!$C73-MODEL_UDF!$B$73&lt;2008),1,OFFSET(MODEL_UDF!$H$95,0,MODEL_UDF!$C$72-MODEL_UDF!$B73-StartYear))</f>
        <v>16169</v>
      </c>
      <c r="X96" s="47">
        <f ca="1">OFFSET(Pop_UN!AC$1,MATCH(CountrySelect1,Pop_UN!$A$2:$A$4151,0)+2*MODEL_UDF!$B$96-6,0)*IF(OR(MODEL_UDF!$D$95&lt;&gt;1,MODEL_UDF!$C73-MODEL_UDF!$B$73&lt;2008),1,OFFSET(MODEL_UDF!$H$95,0,MODEL_UDF!$C$72-MODEL_UDF!$B73-StartYear))</f>
        <v>15822</v>
      </c>
      <c r="Y96" s="47">
        <f ca="1">OFFSET(Pop_UN!AD$1,MATCH(CountrySelect1,Pop_UN!$A$2:$A$4151,0)+2*MODEL_UDF!$B$96-6,0)*IF(OR(MODEL_UDF!$D$95&lt;&gt;1,MODEL_UDF!$C73-MODEL_UDF!$B$73&lt;2008),1,OFFSET(MODEL_UDF!$H$95,0,MODEL_UDF!$C$72-MODEL_UDF!$B73-StartYear))</f>
        <v>15432</v>
      </c>
    </row>
    <row r="97" spans="2:25" x14ac:dyDescent="0.2">
      <c r="B97">
        <f t="shared" si="2"/>
        <v>4</v>
      </c>
      <c r="C97" s="47">
        <f ca="1">OFFSET(Pop_UN!H$1,MATCH(CountrySelect1,Pop_UN!$A$2:$A$4151,0)+2*MODEL_UDF!$B97-6,0)*IF(OR(MODEL_UDF!$D$95&lt;&gt;1,MODEL_UDF!$C74-MODEL_UDF!$B$73&lt;2008),1,OFFSET(MODEL_UDF!$H$95,0,MODEL_UDF!$C$72-MODEL_UDF!$B74-StartYear))</f>
        <v>16990</v>
      </c>
      <c r="D97" s="47">
        <f ca="1">OFFSET(Pop_UN!I$1,MATCH(CountrySelect1,Pop_UN!$A$2:$A$4151,0)+2*MODEL_UDF!$B97-6,0)*IF(OR(MODEL_UDF!$D$95&lt;&gt;1,MODEL_UDF!$C74-MODEL_UDF!$B$73&lt;2008),1,OFFSET(MODEL_UDF!$H$95,0,MODEL_UDF!$C$72-MODEL_UDF!$B74-StartYear))</f>
        <v>17494</v>
      </c>
      <c r="E97" s="47">
        <f ca="1">OFFSET(Pop_UN!J$1,MATCH(CountrySelect1,Pop_UN!$A$2:$A$4151,0)+2*MODEL_UDF!$B97-6,0)*IF(OR(MODEL_UDF!$D$95&lt;&gt;1,MODEL_UDF!$C74-MODEL_UDF!$B$73&lt;2008),1,OFFSET(MODEL_UDF!$H$95,0,MODEL_UDF!$C$72-MODEL_UDF!$B74-StartYear))</f>
        <v>17413</v>
      </c>
      <c r="F97" s="47">
        <f ca="1">OFFSET(Pop_UN!K$1,MATCH(CountrySelect1,Pop_UN!$A$2:$A$4151,0)+2*MODEL_UDF!$B97-6,0)*IF(OR(MODEL_UDF!$D$95&lt;&gt;1,MODEL_UDF!$C74-MODEL_UDF!$B$73&lt;2008),1,OFFSET(MODEL_UDF!$H$95,0,MODEL_UDF!$C$72-MODEL_UDF!$B74-StartYear))</f>
        <v>17980</v>
      </c>
      <c r="G97" s="47">
        <f ca="1">OFFSET(Pop_UN!L$1,MATCH(CountrySelect1,Pop_UN!$A$2:$A$4151,0)+2*MODEL_UDF!$B97-6,0)*IF(OR(MODEL_UDF!$D$95&lt;&gt;1,MODEL_UDF!$C74-MODEL_UDF!$B$73&lt;2008),1,OFFSET(MODEL_UDF!$H$95,0,MODEL_UDF!$C$72-MODEL_UDF!$B74-StartYear))</f>
        <v>18610</v>
      </c>
      <c r="H97" s="47">
        <f ca="1">OFFSET(Pop_UN!M$1,MATCH(CountrySelect1,Pop_UN!$A$2:$A$4151,0)+2*MODEL_UDF!$B97-6,0)*IF(OR(MODEL_UDF!$D$95&lt;&gt;1,MODEL_UDF!$C74-MODEL_UDF!$B$73&lt;2008),1,OFFSET(MODEL_UDF!$H$95,0,MODEL_UDF!$C$72-MODEL_UDF!$B74-StartYear))</f>
        <v>19224</v>
      </c>
      <c r="I97" s="47">
        <f ca="1">OFFSET(Pop_UN!N$1,MATCH(CountrySelect1,Pop_UN!$A$2:$A$4151,0)+2*MODEL_UDF!$B97-6,0)*IF(OR(MODEL_UDF!$D$95&lt;&gt;1,MODEL_UDF!$C74-MODEL_UDF!$B$73&lt;2008),1,OFFSET(MODEL_UDF!$H$95,0,MODEL_UDF!$C$72-MODEL_UDF!$B74-StartYear))</f>
        <v>19733</v>
      </c>
      <c r="J97" s="47">
        <f ca="1">OFFSET(Pop_UN!O$1,MATCH(CountrySelect1,Pop_UN!$A$2:$A$4151,0)+2*MODEL_UDF!$B97-6,0)*IF(OR(MODEL_UDF!$D$95&lt;&gt;1,MODEL_UDF!$C74-MODEL_UDF!$B$73&lt;2008),1,OFFSET(MODEL_UDF!$H$95,0,MODEL_UDF!$C$72-MODEL_UDF!$B74-StartYear))</f>
        <v>20042</v>
      </c>
      <c r="K97" s="47">
        <f ca="1">OFFSET(Pop_UN!P$1,MATCH(CountrySelect1,Pop_UN!$A$2:$A$4151,0)+2*MODEL_UDF!$B97-6,0)*IF(OR(MODEL_UDF!$D$95&lt;&gt;1,MODEL_UDF!$C74-MODEL_UDF!$B$73&lt;2008),1,OFFSET(MODEL_UDF!$H$95,0,MODEL_UDF!$C$72-MODEL_UDF!$B74-StartYear))</f>
        <v>20229</v>
      </c>
      <c r="L97" s="47">
        <f ca="1">OFFSET(Pop_UN!Q$1,MATCH(CountrySelect1,Pop_UN!$A$2:$A$4151,0)+2*MODEL_UDF!$B97-6,0)*IF(OR(MODEL_UDF!$D$95&lt;&gt;1,MODEL_UDF!$C74-MODEL_UDF!$B$73&lt;2008),1,OFFSET(MODEL_UDF!$H$95,0,MODEL_UDF!$C$72-MODEL_UDF!$B74-StartYear))</f>
        <v>20272</v>
      </c>
      <c r="M97" s="47">
        <f ca="1">OFFSET(Pop_UN!R$1,MATCH(CountrySelect1,Pop_UN!$A$2:$A$4151,0)+2*MODEL_UDF!$B97-6,0)*IF(OR(MODEL_UDF!$D$95&lt;&gt;1,MODEL_UDF!$C74-MODEL_UDF!$B$73&lt;2008),1,OFFSET(MODEL_UDF!$H$95,0,MODEL_UDF!$C$72-MODEL_UDF!$B74-StartYear))</f>
        <v>20215</v>
      </c>
      <c r="N97" s="47">
        <f ca="1">OFFSET(Pop_UN!S$1,MATCH(CountrySelect1,Pop_UN!$A$2:$A$4151,0)+2*MODEL_UDF!$B97-6,0)*IF(OR(MODEL_UDF!$D$95&lt;&gt;1,MODEL_UDF!$C74-MODEL_UDF!$B$73&lt;2008),1,OFFSET(MODEL_UDF!$H$95,0,MODEL_UDF!$C$72-MODEL_UDF!$B74-StartYear))</f>
        <v>20131</v>
      </c>
      <c r="O97" s="47">
        <f ca="1">OFFSET(Pop_UN!T$1,MATCH(CountrySelect1,Pop_UN!$A$2:$A$4151,0)+2*MODEL_UDF!$B97-6,0)*IF(OR(MODEL_UDF!$D$95&lt;&gt;1,MODEL_UDF!$C74-MODEL_UDF!$B$73&lt;2008),1,OFFSET(MODEL_UDF!$H$95,0,MODEL_UDF!$C$72-MODEL_UDF!$B74-StartYear))</f>
        <v>20107</v>
      </c>
      <c r="P97" s="47">
        <f ca="1">OFFSET(Pop_UN!U$1,MATCH(CountrySelect1,Pop_UN!$A$2:$A$4151,0)+2*MODEL_UDF!$B97-6,0)*IF(OR(MODEL_UDF!$D$95&lt;&gt;1,MODEL_UDF!$C74-MODEL_UDF!$B$73&lt;2008),1,OFFSET(MODEL_UDF!$H$95,0,MODEL_UDF!$C$72-MODEL_UDF!$B74-StartYear))</f>
        <v>19852</v>
      </c>
      <c r="Q97" s="47">
        <f ca="1">OFFSET(Pop_UN!V$1,MATCH(CountrySelect1,Pop_UN!$A$2:$A$4151,0)+2*MODEL_UDF!$B97-6,0)*IF(OR(MODEL_UDF!$D$95&lt;&gt;1,MODEL_UDF!$C74-MODEL_UDF!$B$73&lt;2008),1,OFFSET(MODEL_UDF!$H$95,0,MODEL_UDF!$C$72-MODEL_UDF!$B74-StartYear))</f>
        <v>19497</v>
      </c>
      <c r="R97" s="47">
        <f ca="1">OFFSET(Pop_UN!W$1,MATCH(CountrySelect1,Pop_UN!$A$2:$A$4151,0)+2*MODEL_UDF!$B97-6,0)*IF(OR(MODEL_UDF!$D$95&lt;&gt;1,MODEL_UDF!$C74-MODEL_UDF!$B$73&lt;2008),1,OFFSET(MODEL_UDF!$H$95,0,MODEL_UDF!$C$72-MODEL_UDF!$B74-StartYear))</f>
        <v>19076</v>
      </c>
      <c r="S97" s="47">
        <f ca="1">OFFSET(Pop_UN!X$1,MATCH(CountrySelect1,Pop_UN!$A$2:$A$4151,0)+2*MODEL_UDF!$B97-6,0)*IF(OR(MODEL_UDF!$D$95&lt;&gt;1,MODEL_UDF!$C74-MODEL_UDF!$B$73&lt;2008),1,OFFSET(MODEL_UDF!$H$95,0,MODEL_UDF!$C$72-MODEL_UDF!$B74-StartYear))</f>
        <v>18633</v>
      </c>
      <c r="T97" s="47">
        <f ca="1">OFFSET(Pop_UN!Y$1,MATCH(CountrySelect1,Pop_UN!$A$2:$A$4151,0)+2*MODEL_UDF!$B97-6,0)*IF(OR(MODEL_UDF!$D$95&lt;&gt;1,MODEL_UDF!$C74-MODEL_UDF!$B$73&lt;2008),1,OFFSET(MODEL_UDF!$H$95,0,MODEL_UDF!$C$72-MODEL_UDF!$B74-StartYear))</f>
        <v>18225</v>
      </c>
      <c r="U97" s="47">
        <f ca="1">OFFSET(Pop_UN!Z$1,MATCH(CountrySelect1,Pop_UN!$A$2:$A$4151,0)+2*MODEL_UDF!$B97-6,0)*IF(OR(MODEL_UDF!$D$95&lt;&gt;1,MODEL_UDF!$C74-MODEL_UDF!$B$73&lt;2008),1,OFFSET(MODEL_UDF!$H$95,0,MODEL_UDF!$C$72-MODEL_UDF!$B74-StartYear))</f>
        <v>17721</v>
      </c>
      <c r="V97" s="47">
        <f ca="1">OFFSET(Pop_UN!AA$1,MATCH(CountrySelect1,Pop_UN!$A$2:$A$4151,0)+2*MODEL_UDF!$B97-6,0)*IF(OR(MODEL_UDF!$D$95&lt;&gt;1,MODEL_UDF!$C74-MODEL_UDF!$B$73&lt;2008),1,OFFSET(MODEL_UDF!$H$95,0,MODEL_UDF!$C$72-MODEL_UDF!$B74-StartYear))</f>
        <v>17191</v>
      </c>
      <c r="W97" s="47">
        <f ca="1">OFFSET(Pop_UN!AB$1,MATCH(CountrySelect1,Pop_UN!$A$2:$A$4151,0)+2*MODEL_UDF!$B97-6,0)*IF(OR(MODEL_UDF!$D$95&lt;&gt;1,MODEL_UDF!$C74-MODEL_UDF!$B$73&lt;2008),1,OFFSET(MODEL_UDF!$H$95,0,MODEL_UDF!$C$72-MODEL_UDF!$B74-StartYear))</f>
        <v>16665</v>
      </c>
      <c r="X97" s="47">
        <f ca="1">OFFSET(Pop_UN!AC$1,MATCH(CountrySelect1,Pop_UN!$A$2:$A$4151,0)+2*MODEL_UDF!$B97-6,0)*IF(OR(MODEL_UDF!$D$95&lt;&gt;1,MODEL_UDF!$C74-MODEL_UDF!$B$73&lt;2008),1,OFFSET(MODEL_UDF!$H$95,0,MODEL_UDF!$C$72-MODEL_UDF!$B74-StartYear))</f>
        <v>16180</v>
      </c>
      <c r="Y97" s="47">
        <f ca="1">OFFSET(Pop_UN!AD$1,MATCH(CountrySelect1,Pop_UN!$A$2:$A$4151,0)+2*MODEL_UDF!$B97-6,0)*IF(OR(MODEL_UDF!$D$95&lt;&gt;1,MODEL_UDF!$C74-MODEL_UDF!$B$73&lt;2008),1,OFFSET(MODEL_UDF!$H$95,0,MODEL_UDF!$C$72-MODEL_UDF!$B74-StartYear))</f>
        <v>15782</v>
      </c>
    </row>
    <row r="98" spans="2:25" x14ac:dyDescent="0.2">
      <c r="B98">
        <f t="shared" si="2"/>
        <v>5</v>
      </c>
      <c r="C98" s="47">
        <f ca="1">OFFSET(Pop_UN!H$1,MATCH(CountrySelect1,Pop_UN!$A$2:$A$4151,0)+2*MODEL_UDF!$B98-6,0)*IF(OR(MODEL_UDF!$D$95&lt;&gt;1,MODEL_UDF!$C75-MODEL_UDF!$B$73&lt;2008),1,OFFSET(MODEL_UDF!$H$95,0,MODEL_UDF!$C$72-MODEL_UDF!$B75-StartYear))</f>
        <v>16190.000000000002</v>
      </c>
      <c r="D98" s="47">
        <f ca="1">OFFSET(Pop_UN!I$1,MATCH(CountrySelect1,Pop_UN!$A$2:$A$4151,0)+2*MODEL_UDF!$B98-6,0)*IF(OR(MODEL_UDF!$D$95&lt;&gt;1,MODEL_UDF!$C75-MODEL_UDF!$B$73&lt;2008),1,OFFSET(MODEL_UDF!$H$95,0,MODEL_UDF!$C$72-MODEL_UDF!$B75-StartYear))</f>
        <v>16677</v>
      </c>
      <c r="E98" s="47">
        <f ca="1">OFFSET(Pop_UN!J$1,MATCH(CountrySelect1,Pop_UN!$A$2:$A$4151,0)+2*MODEL_UDF!$B98-6,0)*IF(OR(MODEL_UDF!$D$95&lt;&gt;1,MODEL_UDF!$C75-MODEL_UDF!$B$73&lt;2008),1,OFFSET(MODEL_UDF!$H$95,0,MODEL_UDF!$C$72-MODEL_UDF!$B75-StartYear))</f>
        <v>16856</v>
      </c>
      <c r="F98" s="47">
        <f ca="1">OFFSET(Pop_UN!K$1,MATCH(CountrySelect1,Pop_UN!$A$2:$A$4151,0)+2*MODEL_UDF!$B98-6,0)*IF(OR(MODEL_UDF!$D$95&lt;&gt;1,MODEL_UDF!$C75-MODEL_UDF!$B$73&lt;2008),1,OFFSET(MODEL_UDF!$H$95,0,MODEL_UDF!$C$72-MODEL_UDF!$B75-StartYear))</f>
        <v>17358</v>
      </c>
      <c r="G98" s="47">
        <f ca="1">OFFSET(Pop_UN!L$1,MATCH(CountrySelect1,Pop_UN!$A$2:$A$4151,0)+2*MODEL_UDF!$B98-6,0)*IF(OR(MODEL_UDF!$D$95&lt;&gt;1,MODEL_UDF!$C75-MODEL_UDF!$B$73&lt;2008),1,OFFSET(MODEL_UDF!$H$95,0,MODEL_UDF!$C$72-MODEL_UDF!$B75-StartYear))</f>
        <v>17964</v>
      </c>
      <c r="H98" s="47">
        <f ca="1">OFFSET(Pop_UN!M$1,MATCH(CountrySelect1,Pop_UN!$A$2:$A$4151,0)+2*MODEL_UDF!$B98-6,0)*IF(OR(MODEL_UDF!$D$95&lt;&gt;1,MODEL_UDF!$C75-MODEL_UDF!$B$73&lt;2008),1,OFFSET(MODEL_UDF!$H$95,0,MODEL_UDF!$C$72-MODEL_UDF!$B75-StartYear))</f>
        <v>18605</v>
      </c>
      <c r="I98" s="47">
        <f ca="1">OFFSET(Pop_UN!N$1,MATCH(CountrySelect1,Pop_UN!$A$2:$A$4151,0)+2*MODEL_UDF!$B98-6,0)*IF(OR(MODEL_UDF!$D$95&lt;&gt;1,MODEL_UDF!$C75-MODEL_UDF!$B$73&lt;2008),1,OFFSET(MODEL_UDF!$H$95,0,MODEL_UDF!$C$72-MODEL_UDF!$B75-StartYear))</f>
        <v>19199</v>
      </c>
      <c r="J98" s="47">
        <f ca="1">OFFSET(Pop_UN!O$1,MATCH(CountrySelect1,Pop_UN!$A$2:$A$4151,0)+2*MODEL_UDF!$B98-6,0)*IF(OR(MODEL_UDF!$D$95&lt;&gt;1,MODEL_UDF!$C75-MODEL_UDF!$B$73&lt;2008),1,OFFSET(MODEL_UDF!$H$95,0,MODEL_UDF!$C$72-MODEL_UDF!$B75-StartYear))</f>
        <v>19659</v>
      </c>
      <c r="K98" s="47">
        <f ca="1">OFFSET(Pop_UN!P$1,MATCH(CountrySelect1,Pop_UN!$A$2:$A$4151,0)+2*MODEL_UDF!$B98-6,0)*IF(OR(MODEL_UDF!$D$95&lt;&gt;1,MODEL_UDF!$C75-MODEL_UDF!$B$73&lt;2008),1,OFFSET(MODEL_UDF!$H$95,0,MODEL_UDF!$C$72-MODEL_UDF!$B75-StartYear))</f>
        <v>19988</v>
      </c>
      <c r="L98" s="47">
        <f ca="1">OFFSET(Pop_UN!Q$1,MATCH(CountrySelect1,Pop_UN!$A$2:$A$4151,0)+2*MODEL_UDF!$B98-6,0)*IF(OR(MODEL_UDF!$D$95&lt;&gt;1,MODEL_UDF!$C75-MODEL_UDF!$B$73&lt;2008),1,OFFSET(MODEL_UDF!$H$95,0,MODEL_UDF!$C$72-MODEL_UDF!$B75-StartYear))</f>
        <v>20167</v>
      </c>
      <c r="M98" s="47">
        <f ca="1">OFFSET(Pop_UN!R$1,MATCH(CountrySelect1,Pop_UN!$A$2:$A$4151,0)+2*MODEL_UDF!$B98-6,0)*IF(OR(MODEL_UDF!$D$95&lt;&gt;1,MODEL_UDF!$C75-MODEL_UDF!$B$73&lt;2008),1,OFFSET(MODEL_UDF!$H$95,0,MODEL_UDF!$C$72-MODEL_UDF!$B75-StartYear))</f>
        <v>20225</v>
      </c>
      <c r="N98" s="47">
        <f ca="1">OFFSET(Pop_UN!S$1,MATCH(CountrySelect1,Pop_UN!$A$2:$A$4151,0)+2*MODEL_UDF!$B98-6,0)*IF(OR(MODEL_UDF!$D$95&lt;&gt;1,MODEL_UDF!$C75-MODEL_UDF!$B$73&lt;2008),1,OFFSET(MODEL_UDF!$H$95,0,MODEL_UDF!$C$72-MODEL_UDF!$B75-StartYear))</f>
        <v>20217</v>
      </c>
      <c r="O98" s="47">
        <f ca="1">OFFSET(Pop_UN!T$1,MATCH(CountrySelect1,Pop_UN!$A$2:$A$4151,0)+2*MODEL_UDF!$B98-6,0)*IF(OR(MODEL_UDF!$D$95&lt;&gt;1,MODEL_UDF!$C75-MODEL_UDF!$B$73&lt;2008),1,OFFSET(MODEL_UDF!$H$95,0,MODEL_UDF!$C$72-MODEL_UDF!$B75-StartYear))</f>
        <v>20215</v>
      </c>
      <c r="P98" s="47">
        <f ca="1">OFFSET(Pop_UN!U$1,MATCH(CountrySelect1,Pop_UN!$A$2:$A$4151,0)+2*MODEL_UDF!$B98-6,0)*IF(OR(MODEL_UDF!$D$95&lt;&gt;1,MODEL_UDF!$C75-MODEL_UDF!$B$73&lt;2008),1,OFFSET(MODEL_UDF!$H$95,0,MODEL_UDF!$C$72-MODEL_UDF!$B75-StartYear))</f>
        <v>20071</v>
      </c>
      <c r="Q98" s="47">
        <f ca="1">OFFSET(Pop_UN!V$1,MATCH(CountrySelect1,Pop_UN!$A$2:$A$4151,0)+2*MODEL_UDF!$B98-6,0)*IF(OR(MODEL_UDF!$D$95&lt;&gt;1,MODEL_UDF!$C75-MODEL_UDF!$B$73&lt;2008),1,OFFSET(MODEL_UDF!$H$95,0,MODEL_UDF!$C$72-MODEL_UDF!$B75-StartYear))</f>
        <v>19814</v>
      </c>
      <c r="R98" s="47">
        <f ca="1">OFFSET(Pop_UN!W$1,MATCH(CountrySelect1,Pop_UN!$A$2:$A$4151,0)+2*MODEL_UDF!$B98-6,0)*IF(OR(MODEL_UDF!$D$95&lt;&gt;1,MODEL_UDF!$C75-MODEL_UDF!$B$73&lt;2008),1,OFFSET(MODEL_UDF!$H$95,0,MODEL_UDF!$C$72-MODEL_UDF!$B75-StartYear))</f>
        <v>19469</v>
      </c>
      <c r="S98" s="47">
        <f ca="1">OFFSET(Pop_UN!X$1,MATCH(CountrySelect1,Pop_UN!$A$2:$A$4151,0)+2*MODEL_UDF!$B98-6,0)*IF(OR(MODEL_UDF!$D$95&lt;&gt;1,MODEL_UDF!$C75-MODEL_UDF!$B$73&lt;2008),1,OFFSET(MODEL_UDF!$H$95,0,MODEL_UDF!$C$72-MODEL_UDF!$B75-StartYear))</f>
        <v>19071</v>
      </c>
      <c r="T98" s="47">
        <f ca="1">OFFSET(Pop_UN!Y$1,MATCH(CountrySelect1,Pop_UN!$A$2:$A$4151,0)+2*MODEL_UDF!$B98-6,0)*IF(OR(MODEL_UDF!$D$95&lt;&gt;1,MODEL_UDF!$C75-MODEL_UDF!$B$73&lt;2008),1,OFFSET(MODEL_UDF!$H$95,0,MODEL_UDF!$C$72-MODEL_UDF!$B75-StartYear))</f>
        <v>18668</v>
      </c>
      <c r="U98" s="47">
        <f ca="1">OFFSET(Pop_UN!Z$1,MATCH(CountrySelect1,Pop_UN!$A$2:$A$4151,0)+2*MODEL_UDF!$B98-6,0)*IF(OR(MODEL_UDF!$D$95&lt;&gt;1,MODEL_UDF!$C75-MODEL_UDF!$B$73&lt;2008),1,OFFSET(MODEL_UDF!$H$95,0,MODEL_UDF!$C$72-MODEL_UDF!$B75-StartYear))</f>
        <v>18205</v>
      </c>
      <c r="V98" s="47">
        <f ca="1">OFFSET(Pop_UN!AA$1,MATCH(CountrySelect1,Pop_UN!$A$2:$A$4151,0)+2*MODEL_UDF!$B98-6,0)*IF(OR(MODEL_UDF!$D$95&lt;&gt;1,MODEL_UDF!$C75-MODEL_UDF!$B$73&lt;2008),1,OFFSET(MODEL_UDF!$H$95,0,MODEL_UDF!$C$72-MODEL_UDF!$B75-StartYear))</f>
        <v>17697</v>
      </c>
      <c r="W98" s="47">
        <f ca="1">OFFSET(Pop_UN!AB$1,MATCH(CountrySelect1,Pop_UN!$A$2:$A$4151,0)+2*MODEL_UDF!$B98-6,0)*IF(OR(MODEL_UDF!$D$95&lt;&gt;1,MODEL_UDF!$C75-MODEL_UDF!$B$73&lt;2008),1,OFFSET(MODEL_UDF!$H$95,0,MODEL_UDF!$C$72-MODEL_UDF!$B75-StartYear))</f>
        <v>17169</v>
      </c>
      <c r="X98" s="47">
        <f ca="1">OFFSET(Pop_UN!AC$1,MATCH(CountrySelect1,Pop_UN!$A$2:$A$4151,0)+2*MODEL_UDF!$B98-6,0)*IF(OR(MODEL_UDF!$D$95&lt;&gt;1,MODEL_UDF!$C75-MODEL_UDF!$B$73&lt;2008),1,OFFSET(MODEL_UDF!$H$95,0,MODEL_UDF!$C$72-MODEL_UDF!$B75-StartYear))</f>
        <v>16654</v>
      </c>
      <c r="Y98" s="47">
        <f ca="1">OFFSET(Pop_UN!AD$1,MATCH(CountrySelect1,Pop_UN!$A$2:$A$4151,0)+2*MODEL_UDF!$B98-6,0)*IF(OR(MODEL_UDF!$D$95&lt;&gt;1,MODEL_UDF!$C75-MODEL_UDF!$B$73&lt;2008),1,OFFSET(MODEL_UDF!$H$95,0,MODEL_UDF!$C$72-MODEL_UDF!$B75-StartYear))</f>
        <v>16190.999999999998</v>
      </c>
    </row>
    <row r="99" spans="2:25" x14ac:dyDescent="0.2">
      <c r="B99">
        <f t="shared" si="2"/>
        <v>6</v>
      </c>
      <c r="C99" s="47">
        <f ca="1">OFFSET(Pop_UN!H$1,MATCH(CountrySelect1,Pop_UN!$A$2:$A$4151,0)+2*MODEL_UDF!$B99-6,0)*IF(OR(MODEL_UDF!$D$95&lt;&gt;1,MODEL_UDF!$C76-MODEL_UDF!$B$73&lt;2008),1,OFFSET(MODEL_UDF!$H$95,0,MODEL_UDF!$C$72-MODEL_UDF!$B76-StartYear))</f>
        <v>15745</v>
      </c>
      <c r="D99" s="47">
        <f ca="1">OFFSET(Pop_UN!I$1,MATCH(CountrySelect1,Pop_UN!$A$2:$A$4151,0)+2*MODEL_UDF!$B99-6,0)*IF(OR(MODEL_UDF!$D$95&lt;&gt;1,MODEL_UDF!$C76-MODEL_UDF!$B$73&lt;2008),1,OFFSET(MODEL_UDF!$H$95,0,MODEL_UDF!$C$72-MODEL_UDF!$B76-StartYear))</f>
        <v>16107</v>
      </c>
      <c r="E99" s="47">
        <f ca="1">OFFSET(Pop_UN!J$1,MATCH(CountrySelect1,Pop_UN!$A$2:$A$4151,0)+2*MODEL_UDF!$B99-6,0)*IF(OR(MODEL_UDF!$D$95&lt;&gt;1,MODEL_UDF!$C76-MODEL_UDF!$B$73&lt;2008),1,OFFSET(MODEL_UDF!$H$95,0,MODEL_UDF!$C$72-MODEL_UDF!$B76-StartYear))</f>
        <v>16395</v>
      </c>
      <c r="F99" s="47">
        <f ca="1">OFFSET(Pop_UN!K$1,MATCH(CountrySelect1,Pop_UN!$A$2:$A$4151,0)+2*MODEL_UDF!$B99-6,0)*IF(OR(MODEL_UDF!$D$95&lt;&gt;1,MODEL_UDF!$C76-MODEL_UDF!$B$73&lt;2008),1,OFFSET(MODEL_UDF!$H$95,0,MODEL_UDF!$C$72-MODEL_UDF!$B76-StartYear))</f>
        <v>16797</v>
      </c>
      <c r="G99" s="47">
        <f ca="1">OFFSET(Pop_UN!L$1,MATCH(CountrySelect1,Pop_UN!$A$2:$A$4151,0)+2*MODEL_UDF!$B99-6,0)*IF(OR(MODEL_UDF!$D$95&lt;&gt;1,MODEL_UDF!$C76-MODEL_UDF!$B$73&lt;2008),1,OFFSET(MODEL_UDF!$H$95,0,MODEL_UDF!$C$72-MODEL_UDF!$B76-StartYear))</f>
        <v>17347</v>
      </c>
      <c r="H99" s="47">
        <f ca="1">OFFSET(Pop_UN!M$1,MATCH(CountrySelect1,Pop_UN!$A$2:$A$4151,0)+2*MODEL_UDF!$B99-6,0)*IF(OR(MODEL_UDF!$D$95&lt;&gt;1,MODEL_UDF!$C76-MODEL_UDF!$B$73&lt;2008),1,OFFSET(MODEL_UDF!$H$95,0,MODEL_UDF!$C$72-MODEL_UDF!$B76-StartYear))</f>
        <v>17974</v>
      </c>
      <c r="I99" s="47">
        <f ca="1">OFFSET(Pop_UN!N$1,MATCH(CountrySelect1,Pop_UN!$A$2:$A$4151,0)+2*MODEL_UDF!$B99-6,0)*IF(OR(MODEL_UDF!$D$95&lt;&gt;1,MODEL_UDF!$C76-MODEL_UDF!$B$73&lt;2008),1,OFFSET(MODEL_UDF!$H$95,0,MODEL_UDF!$C$72-MODEL_UDF!$B76-StartYear))</f>
        <v>18606</v>
      </c>
      <c r="J99" s="47">
        <f ca="1">OFFSET(Pop_UN!O$1,MATCH(CountrySelect1,Pop_UN!$A$2:$A$4151,0)+2*MODEL_UDF!$B99-6,0)*IF(OR(MODEL_UDF!$D$95&lt;&gt;1,MODEL_UDF!$C76-MODEL_UDF!$B$73&lt;2008),1,OFFSET(MODEL_UDF!$H$95,0,MODEL_UDF!$C$72-MODEL_UDF!$B76-StartYear))</f>
        <v>19166</v>
      </c>
      <c r="K99" s="47">
        <f ca="1">OFFSET(Pop_UN!P$1,MATCH(CountrySelect1,Pop_UN!$A$2:$A$4151,0)+2*MODEL_UDF!$B99-6,0)*IF(OR(MODEL_UDF!$D$95&lt;&gt;1,MODEL_UDF!$C76-MODEL_UDF!$B$73&lt;2008),1,OFFSET(MODEL_UDF!$H$95,0,MODEL_UDF!$C$72-MODEL_UDF!$B76-StartYear))</f>
        <v>19622</v>
      </c>
      <c r="L99" s="47">
        <f ca="1">OFFSET(Pop_UN!Q$1,MATCH(CountrySelect1,Pop_UN!$A$2:$A$4151,0)+2*MODEL_UDF!$B99-6,0)*IF(OR(MODEL_UDF!$D$95&lt;&gt;1,MODEL_UDF!$C76-MODEL_UDF!$B$73&lt;2008),1,OFFSET(MODEL_UDF!$H$95,0,MODEL_UDF!$C$72-MODEL_UDF!$B76-StartYear))</f>
        <v>19922</v>
      </c>
      <c r="M99" s="47">
        <f ca="1">OFFSET(Pop_UN!R$1,MATCH(CountrySelect1,Pop_UN!$A$2:$A$4151,0)+2*MODEL_UDF!$B99-6,0)*IF(OR(MODEL_UDF!$D$95&lt;&gt;1,MODEL_UDF!$C76-MODEL_UDF!$B$73&lt;2008),1,OFFSET(MODEL_UDF!$H$95,0,MODEL_UDF!$C$72-MODEL_UDF!$B76-StartYear))</f>
        <v>20097</v>
      </c>
      <c r="N99" s="47">
        <f ca="1">OFFSET(Pop_UN!S$1,MATCH(CountrySelect1,Pop_UN!$A$2:$A$4151,0)+2*MODEL_UDF!$B99-6,0)*IF(OR(MODEL_UDF!$D$95&lt;&gt;1,MODEL_UDF!$C76-MODEL_UDF!$B$73&lt;2008),1,OFFSET(MODEL_UDF!$H$95,0,MODEL_UDF!$C$72-MODEL_UDF!$B76-StartYear))</f>
        <v>20178</v>
      </c>
      <c r="O99" s="47">
        <f ca="1">OFFSET(Pop_UN!T$1,MATCH(CountrySelect1,Pop_UN!$A$2:$A$4151,0)+2*MODEL_UDF!$B99-6,0)*IF(OR(MODEL_UDF!$D$95&lt;&gt;1,MODEL_UDF!$C76-MODEL_UDF!$B$73&lt;2008),1,OFFSET(MODEL_UDF!$H$95,0,MODEL_UDF!$C$72-MODEL_UDF!$B76-StartYear))</f>
        <v>20221</v>
      </c>
      <c r="P99" s="47">
        <f ca="1">OFFSET(Pop_UN!U$1,MATCH(CountrySelect1,Pop_UN!$A$2:$A$4151,0)+2*MODEL_UDF!$B99-6,0)*IF(OR(MODEL_UDF!$D$95&lt;&gt;1,MODEL_UDF!$C76-MODEL_UDF!$B$73&lt;2008),1,OFFSET(MODEL_UDF!$H$95,0,MODEL_UDF!$C$72-MODEL_UDF!$B76-StartYear))</f>
        <v>20190</v>
      </c>
      <c r="Q99" s="47">
        <f ca="1">OFFSET(Pop_UN!V$1,MATCH(CountrySelect1,Pop_UN!$A$2:$A$4151,0)+2*MODEL_UDF!$B99-6,0)*IF(OR(MODEL_UDF!$D$95&lt;&gt;1,MODEL_UDF!$C76-MODEL_UDF!$B$73&lt;2008),1,OFFSET(MODEL_UDF!$H$95,0,MODEL_UDF!$C$72-MODEL_UDF!$B76-StartYear))</f>
        <v>20032</v>
      </c>
      <c r="R99" s="47">
        <f ca="1">OFFSET(Pop_UN!W$1,MATCH(CountrySelect1,Pop_UN!$A$2:$A$4151,0)+2*MODEL_UDF!$B99-6,0)*IF(OR(MODEL_UDF!$D$95&lt;&gt;1,MODEL_UDF!$C76-MODEL_UDF!$B$73&lt;2008),1,OFFSET(MODEL_UDF!$H$95,0,MODEL_UDF!$C$72-MODEL_UDF!$B76-StartYear))</f>
        <v>19774</v>
      </c>
      <c r="S99" s="47">
        <f ca="1">OFFSET(Pop_UN!X$1,MATCH(CountrySelect1,Pop_UN!$A$2:$A$4151,0)+2*MODEL_UDF!$B99-6,0)*IF(OR(MODEL_UDF!$D$95&lt;&gt;1,MODEL_UDF!$C76-MODEL_UDF!$B$73&lt;2008),1,OFFSET(MODEL_UDF!$H$95,0,MODEL_UDF!$C$72-MODEL_UDF!$B76-StartYear))</f>
        <v>19439</v>
      </c>
      <c r="T99" s="47">
        <f ca="1">OFFSET(Pop_UN!Y$1,MATCH(CountrySelect1,Pop_UN!$A$2:$A$4151,0)+2*MODEL_UDF!$B99-6,0)*IF(OR(MODEL_UDF!$D$95&lt;&gt;1,MODEL_UDF!$C76-MODEL_UDF!$B$73&lt;2008),1,OFFSET(MODEL_UDF!$H$95,0,MODEL_UDF!$C$72-MODEL_UDF!$B76-StartYear))</f>
        <v>19065</v>
      </c>
      <c r="U99" s="47">
        <f ca="1">OFFSET(Pop_UN!Z$1,MATCH(CountrySelect1,Pop_UN!$A$2:$A$4151,0)+2*MODEL_UDF!$B99-6,0)*IF(OR(MODEL_UDF!$D$95&lt;&gt;1,MODEL_UDF!$C76-MODEL_UDF!$B$73&lt;2008),1,OFFSET(MODEL_UDF!$H$95,0,MODEL_UDF!$C$72-MODEL_UDF!$B76-StartYear))</f>
        <v>18655</v>
      </c>
      <c r="V99" s="47">
        <f ca="1">OFFSET(Pop_UN!AA$1,MATCH(CountrySelect1,Pop_UN!$A$2:$A$4151,0)+2*MODEL_UDF!$B99-6,0)*IF(OR(MODEL_UDF!$D$95&lt;&gt;1,MODEL_UDF!$C76-MODEL_UDF!$B$73&lt;2008),1,OFFSET(MODEL_UDF!$H$95,0,MODEL_UDF!$C$72-MODEL_UDF!$B76-StartYear))</f>
        <v>18182</v>
      </c>
      <c r="W99" s="47">
        <f ca="1">OFFSET(Pop_UN!AB$1,MATCH(CountrySelect1,Pop_UN!$A$2:$A$4151,0)+2*MODEL_UDF!$B99-6,0)*IF(OR(MODEL_UDF!$D$95&lt;&gt;1,MODEL_UDF!$C76-MODEL_UDF!$B$73&lt;2008),1,OFFSET(MODEL_UDF!$H$95,0,MODEL_UDF!$C$72-MODEL_UDF!$B76-StartYear))</f>
        <v>17670</v>
      </c>
      <c r="X99" s="47">
        <f ca="1">OFFSET(Pop_UN!AC$1,MATCH(CountrySelect1,Pop_UN!$A$2:$A$4151,0)+2*MODEL_UDF!$B99-6,0)*IF(OR(MODEL_UDF!$D$95&lt;&gt;1,MODEL_UDF!$C76-MODEL_UDF!$B$73&lt;2008),1,OFFSET(MODEL_UDF!$H$95,0,MODEL_UDF!$C$72-MODEL_UDF!$B76-StartYear))</f>
        <v>17146</v>
      </c>
      <c r="Y99" s="47">
        <f ca="1">OFFSET(Pop_UN!AD$1,MATCH(CountrySelect1,Pop_UN!$A$2:$A$4151,0)+2*MODEL_UDF!$B99-6,0)*IF(OR(MODEL_UDF!$D$95&lt;&gt;1,MODEL_UDF!$C76-MODEL_UDF!$B$73&lt;2008),1,OFFSET(MODEL_UDF!$H$95,0,MODEL_UDF!$C$72-MODEL_UDF!$B76-StartYear))</f>
        <v>16642</v>
      </c>
    </row>
    <row r="100" spans="2:25" x14ac:dyDescent="0.2">
      <c r="B100">
        <f t="shared" si="2"/>
        <v>7</v>
      </c>
      <c r="C100" s="47">
        <f ca="1">OFFSET(Pop_UN!H$1,MATCH(CountrySelect1,Pop_UN!$A$2:$A$4151,0)+2*MODEL_UDF!$B100-6,0)*IF(OR(MODEL_UDF!$D$95&lt;&gt;1,MODEL_UDF!$C77-MODEL_UDF!$B$73&lt;2008),1,OFFSET(MODEL_UDF!$H$95,0,MODEL_UDF!$C$72-MODEL_UDF!$B77-StartYear))</f>
        <v>15637</v>
      </c>
      <c r="D100" s="47">
        <f ca="1">OFFSET(Pop_UN!I$1,MATCH(CountrySelect1,Pop_UN!$A$2:$A$4151,0)+2*MODEL_UDF!$B100-6,0)*IF(OR(MODEL_UDF!$D$95&lt;&gt;1,MODEL_UDF!$C77-MODEL_UDF!$B$73&lt;2008),1,OFFSET(MODEL_UDF!$H$95,0,MODEL_UDF!$C$72-MODEL_UDF!$B77-StartYear))</f>
        <v>15785</v>
      </c>
      <c r="E100" s="47">
        <f ca="1">OFFSET(Pop_UN!J$1,MATCH(CountrySelect1,Pop_UN!$A$2:$A$4151,0)+2*MODEL_UDF!$B100-6,0)*IF(OR(MODEL_UDF!$D$95&lt;&gt;1,MODEL_UDF!$C77-MODEL_UDF!$B$73&lt;2008),1,OFFSET(MODEL_UDF!$H$95,0,MODEL_UDF!$C$72-MODEL_UDF!$B77-StartYear))</f>
        <v>16053.999999999998</v>
      </c>
      <c r="F100" s="47">
        <f ca="1">OFFSET(Pop_UN!K$1,MATCH(CountrySelect1,Pop_UN!$A$2:$A$4151,0)+2*MODEL_UDF!$B100-6,0)*IF(OR(MODEL_UDF!$D$95&lt;&gt;1,MODEL_UDF!$C77-MODEL_UDF!$B$73&lt;2008),1,OFFSET(MODEL_UDF!$H$95,0,MODEL_UDF!$C$72-MODEL_UDF!$B77-StartYear))</f>
        <v>16323</v>
      </c>
      <c r="G100" s="47">
        <f ca="1">OFFSET(Pop_UN!L$1,MATCH(CountrySelect1,Pop_UN!$A$2:$A$4151,0)+2*MODEL_UDF!$B100-6,0)*IF(OR(MODEL_UDF!$D$95&lt;&gt;1,MODEL_UDF!$C77-MODEL_UDF!$B$73&lt;2008),1,OFFSET(MODEL_UDF!$H$95,0,MODEL_UDF!$C$72-MODEL_UDF!$B77-StartYear))</f>
        <v>16781</v>
      </c>
      <c r="H100" s="47">
        <f ca="1">OFFSET(Pop_UN!M$1,MATCH(CountrySelect1,Pop_UN!$A$2:$A$4151,0)+2*MODEL_UDF!$B100-6,0)*IF(OR(MODEL_UDF!$D$95&lt;&gt;1,MODEL_UDF!$C77-MODEL_UDF!$B$73&lt;2008),1,OFFSET(MODEL_UDF!$H$95,0,MODEL_UDF!$C$72-MODEL_UDF!$B77-StartYear))</f>
        <v>17360</v>
      </c>
      <c r="I100" s="47">
        <f ca="1">OFFSET(Pop_UN!N$1,MATCH(CountrySelect1,Pop_UN!$A$2:$A$4151,0)+2*MODEL_UDF!$B100-6,0)*IF(OR(MODEL_UDF!$D$95&lt;&gt;1,MODEL_UDF!$C77-MODEL_UDF!$B$73&lt;2008),1,OFFSET(MODEL_UDF!$H$95,0,MODEL_UDF!$C$72-MODEL_UDF!$B77-StartYear))</f>
        <v>17989</v>
      </c>
      <c r="J100" s="47">
        <f ca="1">OFFSET(Pop_UN!O$1,MATCH(CountrySelect1,Pop_UN!$A$2:$A$4151,0)+2*MODEL_UDF!$B100-6,0)*IF(OR(MODEL_UDF!$D$95&lt;&gt;1,MODEL_UDF!$C77-MODEL_UDF!$B$73&lt;2008),1,OFFSET(MODEL_UDF!$H$95,0,MODEL_UDF!$C$72-MODEL_UDF!$B77-StartYear))</f>
        <v>18601</v>
      </c>
      <c r="K100" s="47">
        <f ca="1">OFFSET(Pop_UN!P$1,MATCH(CountrySelect1,Pop_UN!$A$2:$A$4151,0)+2*MODEL_UDF!$B100-6,0)*IF(OR(MODEL_UDF!$D$95&lt;&gt;1,MODEL_UDF!$C77-MODEL_UDF!$B$73&lt;2008),1,OFFSET(MODEL_UDF!$H$95,0,MODEL_UDF!$C$72-MODEL_UDF!$B77-StartYear))</f>
        <v>19168</v>
      </c>
      <c r="L100" s="47">
        <f ca="1">OFFSET(Pop_UN!Q$1,MATCH(CountrySelect1,Pop_UN!$A$2:$A$4151,0)+2*MODEL_UDF!$B100-6,0)*IF(OR(MODEL_UDF!$D$95&lt;&gt;1,MODEL_UDF!$C77-MODEL_UDF!$B$73&lt;2008),1,OFFSET(MODEL_UDF!$H$95,0,MODEL_UDF!$C$72-MODEL_UDF!$B77-StartYear))</f>
        <v>19574</v>
      </c>
      <c r="M100" s="47">
        <f ca="1">OFFSET(Pop_UN!R$1,MATCH(CountrySelect1,Pop_UN!$A$2:$A$4151,0)+2*MODEL_UDF!$B100-6,0)*IF(OR(MODEL_UDF!$D$95&lt;&gt;1,MODEL_UDF!$C77-MODEL_UDF!$B$73&lt;2008),1,OFFSET(MODEL_UDF!$H$95,0,MODEL_UDF!$C$72-MODEL_UDF!$B77-StartYear))</f>
        <v>19850</v>
      </c>
      <c r="N100" s="47">
        <f ca="1">OFFSET(Pop_UN!S$1,MATCH(CountrySelect1,Pop_UN!$A$2:$A$4151,0)+2*MODEL_UDF!$B100-6,0)*IF(OR(MODEL_UDF!$D$95&lt;&gt;1,MODEL_UDF!$C77-MODEL_UDF!$B$73&lt;2008),1,OFFSET(MODEL_UDF!$H$95,0,MODEL_UDF!$C$72-MODEL_UDF!$B77-StartYear))</f>
        <v>20026</v>
      </c>
      <c r="O100" s="47">
        <f ca="1">OFFSET(Pop_UN!T$1,MATCH(CountrySelect1,Pop_UN!$A$2:$A$4151,0)+2*MODEL_UDF!$B100-6,0)*IF(OR(MODEL_UDF!$D$95&lt;&gt;1,MODEL_UDF!$C77-MODEL_UDF!$B$73&lt;2008),1,OFFSET(MODEL_UDF!$H$95,0,MODEL_UDF!$C$72-MODEL_UDF!$B77-StartYear))</f>
        <v>20132</v>
      </c>
      <c r="P100" s="47">
        <f ca="1">OFFSET(Pop_UN!U$1,MATCH(CountrySelect1,Pop_UN!$A$2:$A$4151,0)+2*MODEL_UDF!$B100-6,0)*IF(OR(MODEL_UDF!$D$95&lt;&gt;1,MODEL_UDF!$C77-MODEL_UDF!$B$73&lt;2008),1,OFFSET(MODEL_UDF!$H$95,0,MODEL_UDF!$C$72-MODEL_UDF!$B77-StartYear))</f>
        <v>20217</v>
      </c>
      <c r="Q100" s="47">
        <f ca="1">OFFSET(Pop_UN!V$1,MATCH(CountrySelect1,Pop_UN!$A$2:$A$4151,0)+2*MODEL_UDF!$B100-6,0)*IF(OR(MODEL_UDF!$D$95&lt;&gt;1,MODEL_UDF!$C77-MODEL_UDF!$B$73&lt;2008),1,OFFSET(MODEL_UDF!$H$95,0,MODEL_UDF!$C$72-MODEL_UDF!$B77-StartYear))</f>
        <v>20161</v>
      </c>
      <c r="R100" s="47">
        <f ca="1">OFFSET(Pop_UN!W$1,MATCH(CountrySelect1,Pop_UN!$A$2:$A$4151,0)+2*MODEL_UDF!$B100-6,0)*IF(OR(MODEL_UDF!$D$95&lt;&gt;1,MODEL_UDF!$C77-MODEL_UDF!$B$73&lt;2008),1,OFFSET(MODEL_UDF!$H$95,0,MODEL_UDF!$C$72-MODEL_UDF!$B77-StartYear))</f>
        <v>19992</v>
      </c>
      <c r="S100" s="47">
        <f ca="1">OFFSET(Pop_UN!X$1,MATCH(CountrySelect1,Pop_UN!$A$2:$A$4151,0)+2*MODEL_UDF!$B100-6,0)*IF(OR(MODEL_UDF!$D$95&lt;&gt;1,MODEL_UDF!$C77-MODEL_UDF!$B$73&lt;2008),1,OFFSET(MODEL_UDF!$H$95,0,MODEL_UDF!$C$72-MODEL_UDF!$B77-StartYear))</f>
        <v>19734</v>
      </c>
      <c r="T100" s="47">
        <f ca="1">OFFSET(Pop_UN!Y$1,MATCH(CountrySelect1,Pop_UN!$A$2:$A$4151,0)+2*MODEL_UDF!$B100-6,0)*IF(OR(MODEL_UDF!$D$95&lt;&gt;1,MODEL_UDF!$C77-MODEL_UDF!$B$73&lt;2008),1,OFFSET(MODEL_UDF!$H$95,0,MODEL_UDF!$C$72-MODEL_UDF!$B77-StartYear))</f>
        <v>19409</v>
      </c>
      <c r="U100" s="47">
        <f ca="1">OFFSET(Pop_UN!Z$1,MATCH(CountrySelect1,Pop_UN!$A$2:$A$4151,0)+2*MODEL_UDF!$B100-6,0)*IF(OR(MODEL_UDF!$D$95&lt;&gt;1,MODEL_UDF!$C77-MODEL_UDF!$B$73&lt;2008),1,OFFSET(MODEL_UDF!$H$95,0,MODEL_UDF!$C$72-MODEL_UDF!$B77-StartYear))</f>
        <v>19065</v>
      </c>
      <c r="V100" s="47">
        <f ca="1">OFFSET(Pop_UN!AA$1,MATCH(CountrySelect1,Pop_UN!$A$2:$A$4151,0)+2*MODEL_UDF!$B100-6,0)*IF(OR(MODEL_UDF!$D$95&lt;&gt;1,MODEL_UDF!$C77-MODEL_UDF!$B$73&lt;2008),1,OFFSET(MODEL_UDF!$H$95,0,MODEL_UDF!$C$72-MODEL_UDF!$B77-StartYear))</f>
        <v>18638</v>
      </c>
      <c r="W100" s="47">
        <f ca="1">OFFSET(Pop_UN!AB$1,MATCH(CountrySelect1,Pop_UN!$A$2:$A$4151,0)+2*MODEL_UDF!$B100-6,0)*IF(OR(MODEL_UDF!$D$95&lt;&gt;1,MODEL_UDF!$C77-MODEL_UDF!$B$73&lt;2008),1,OFFSET(MODEL_UDF!$H$95,0,MODEL_UDF!$C$72-MODEL_UDF!$B77-StartYear))</f>
        <v>18155</v>
      </c>
      <c r="X100" s="47">
        <f ca="1">OFFSET(Pop_UN!AC$1,MATCH(CountrySelect1,Pop_UN!$A$2:$A$4151,0)+2*MODEL_UDF!$B100-6,0)*IF(OR(MODEL_UDF!$D$95&lt;&gt;1,MODEL_UDF!$C77-MODEL_UDF!$B$73&lt;2008),1,OFFSET(MODEL_UDF!$H$95,0,MODEL_UDF!$C$72-MODEL_UDF!$B77-StartYear))</f>
        <v>17641</v>
      </c>
      <c r="Y100" s="47">
        <f ca="1">OFFSET(Pop_UN!AD$1,MATCH(CountrySelect1,Pop_UN!$A$2:$A$4151,0)+2*MODEL_UDF!$B100-6,0)*IF(OR(MODEL_UDF!$D$95&lt;&gt;1,MODEL_UDF!$C77-MODEL_UDF!$B$73&lt;2008),1,OFFSET(MODEL_UDF!$H$95,0,MODEL_UDF!$C$72-MODEL_UDF!$B77-StartYear))</f>
        <v>17121</v>
      </c>
    </row>
    <row r="101" spans="2:25" x14ac:dyDescent="0.2">
      <c r="B101">
        <f t="shared" si="2"/>
        <v>8</v>
      </c>
      <c r="C101" s="47">
        <f ca="1">OFFSET(Pop_UN!H$1,MATCH(CountrySelect1,Pop_UN!$A$2:$A$4151,0)+2*MODEL_UDF!$B101-6,0)*IF(OR(MODEL_UDF!$D$95&lt;&gt;1,MODEL_UDF!$C78-MODEL_UDF!$B$73&lt;2008),1,OFFSET(MODEL_UDF!$H$95,0,MODEL_UDF!$C$72-MODEL_UDF!$B78-StartYear))</f>
        <v>15790</v>
      </c>
      <c r="D101" s="47">
        <f ca="1">OFFSET(Pop_UN!I$1,MATCH(CountrySelect1,Pop_UN!$A$2:$A$4151,0)+2*MODEL_UDF!$B101-6,0)*IF(OR(MODEL_UDF!$D$95&lt;&gt;1,MODEL_UDF!$C78-MODEL_UDF!$B$73&lt;2008),1,OFFSET(MODEL_UDF!$H$95,0,MODEL_UDF!$C$72-MODEL_UDF!$B78-StartYear))</f>
        <v>15716</v>
      </c>
      <c r="E101" s="47">
        <f ca="1">OFFSET(Pop_UN!J$1,MATCH(CountrySelect1,Pop_UN!$A$2:$A$4151,0)+2*MODEL_UDF!$B101-6,0)*IF(OR(MODEL_UDF!$D$95&lt;&gt;1,MODEL_UDF!$C78-MODEL_UDF!$B$73&lt;2008),1,OFFSET(MODEL_UDF!$H$95,0,MODEL_UDF!$C$72-MODEL_UDF!$B78-StartYear))</f>
        <v>15856</v>
      </c>
      <c r="F101" s="47">
        <f ca="1">OFFSET(Pop_UN!K$1,MATCH(CountrySelect1,Pop_UN!$A$2:$A$4151,0)+2*MODEL_UDF!$B101-6,0)*IF(OR(MODEL_UDF!$D$95&lt;&gt;1,MODEL_UDF!$C78-MODEL_UDF!$B$73&lt;2008),1,OFFSET(MODEL_UDF!$H$95,0,MODEL_UDF!$C$72-MODEL_UDF!$B78-StartYear))</f>
        <v>15971</v>
      </c>
      <c r="G101" s="47">
        <f ca="1">OFFSET(Pop_UN!L$1,MATCH(CountrySelect1,Pop_UN!$A$2:$A$4151,0)+2*MODEL_UDF!$B101-6,0)*IF(OR(MODEL_UDF!$D$95&lt;&gt;1,MODEL_UDF!$C78-MODEL_UDF!$B$73&lt;2008),1,OFFSET(MODEL_UDF!$H$95,0,MODEL_UDF!$C$72-MODEL_UDF!$B78-StartYear))</f>
        <v>16291</v>
      </c>
      <c r="H101" s="47">
        <f ca="1">OFFSET(Pop_UN!M$1,MATCH(CountrySelect1,Pop_UN!$A$2:$A$4151,0)+2*MODEL_UDF!$B101-6,0)*IF(OR(MODEL_UDF!$D$95&lt;&gt;1,MODEL_UDF!$C78-MODEL_UDF!$B$73&lt;2008),1,OFFSET(MODEL_UDF!$H$95,0,MODEL_UDF!$C$72-MODEL_UDF!$B78-StartYear))</f>
        <v>16789</v>
      </c>
      <c r="I101" s="47">
        <f ca="1">OFFSET(Pop_UN!N$1,MATCH(CountrySelect1,Pop_UN!$A$2:$A$4151,0)+2*MODEL_UDF!$B101-6,0)*IF(OR(MODEL_UDF!$D$95&lt;&gt;1,MODEL_UDF!$C78-MODEL_UDF!$B$73&lt;2008),1,OFFSET(MODEL_UDF!$H$95,0,MODEL_UDF!$C$72-MODEL_UDF!$B78-StartYear))</f>
        <v>17379</v>
      </c>
      <c r="J101" s="47">
        <f ca="1">OFFSET(Pop_UN!O$1,MATCH(CountrySelect1,Pop_UN!$A$2:$A$4151,0)+2*MODEL_UDF!$B101-6,0)*IF(OR(MODEL_UDF!$D$95&lt;&gt;1,MODEL_UDF!$C78-MODEL_UDF!$B$73&lt;2008),1,OFFSET(MODEL_UDF!$H$95,0,MODEL_UDF!$C$72-MODEL_UDF!$B78-StartYear))</f>
        <v>17997</v>
      </c>
      <c r="K101" s="47">
        <f ca="1">OFFSET(Pop_UN!P$1,MATCH(CountrySelect1,Pop_UN!$A$2:$A$4151,0)+2*MODEL_UDF!$B101-6,0)*IF(OR(MODEL_UDF!$D$95&lt;&gt;1,MODEL_UDF!$C78-MODEL_UDF!$B$73&lt;2008),1,OFFSET(MODEL_UDF!$H$95,0,MODEL_UDF!$C$72-MODEL_UDF!$B78-StartYear))</f>
        <v>18628</v>
      </c>
      <c r="L101" s="47">
        <f ca="1">OFFSET(Pop_UN!Q$1,MATCH(CountrySelect1,Pop_UN!$A$2:$A$4151,0)+2*MODEL_UDF!$B101-6,0)*IF(OR(MODEL_UDF!$D$95&lt;&gt;1,MODEL_UDF!$C78-MODEL_UDF!$B$73&lt;2008),1,OFFSET(MODEL_UDF!$H$95,0,MODEL_UDF!$C$72-MODEL_UDF!$B78-StartYear))</f>
        <v>19159</v>
      </c>
      <c r="M101" s="47">
        <f ca="1">OFFSET(Pop_UN!R$1,MATCH(CountrySelect1,Pop_UN!$A$2:$A$4151,0)+2*MODEL_UDF!$B101-6,0)*IF(OR(MODEL_UDF!$D$95&lt;&gt;1,MODEL_UDF!$C78-MODEL_UDF!$B$73&lt;2008),1,OFFSET(MODEL_UDF!$H$95,0,MODEL_UDF!$C$72-MODEL_UDF!$B78-StartYear))</f>
        <v>19520</v>
      </c>
      <c r="N101" s="47">
        <f ca="1">OFFSET(Pop_UN!S$1,MATCH(CountrySelect1,Pop_UN!$A$2:$A$4151,0)+2*MODEL_UDF!$B101-6,0)*IF(OR(MODEL_UDF!$D$95&lt;&gt;1,MODEL_UDF!$C78-MODEL_UDF!$B$73&lt;2008),1,OFFSET(MODEL_UDF!$H$95,0,MODEL_UDF!$C$72-MODEL_UDF!$B78-StartYear))</f>
        <v>19776</v>
      </c>
      <c r="O101" s="47">
        <f ca="1">OFFSET(Pop_UN!T$1,MATCH(CountrySelect1,Pop_UN!$A$2:$A$4151,0)+2*MODEL_UDF!$B101-6,0)*IF(OR(MODEL_UDF!$D$95&lt;&gt;1,MODEL_UDF!$C78-MODEL_UDF!$B$73&lt;2008),1,OFFSET(MODEL_UDF!$H$95,0,MODEL_UDF!$C$72-MODEL_UDF!$B78-StartYear))</f>
        <v>19957</v>
      </c>
      <c r="P101" s="47">
        <f ca="1">OFFSET(Pop_UN!U$1,MATCH(CountrySelect1,Pop_UN!$A$2:$A$4151,0)+2*MODEL_UDF!$B101-6,0)*IF(OR(MODEL_UDF!$D$95&lt;&gt;1,MODEL_UDF!$C78-MODEL_UDF!$B$73&lt;2008),1,OFFSET(MODEL_UDF!$H$95,0,MODEL_UDF!$C$72-MODEL_UDF!$B78-StartYear))</f>
        <v>20141</v>
      </c>
      <c r="Q101" s="47">
        <f ca="1">OFFSET(Pop_UN!V$1,MATCH(CountrySelect1,Pop_UN!$A$2:$A$4151,0)+2*MODEL_UDF!$B101-6,0)*IF(OR(MODEL_UDF!$D$95&lt;&gt;1,MODEL_UDF!$C78-MODEL_UDF!$B$73&lt;2008),1,OFFSET(MODEL_UDF!$H$95,0,MODEL_UDF!$C$72-MODEL_UDF!$B78-StartYear))</f>
        <v>20210</v>
      </c>
      <c r="R101" s="47">
        <f ca="1">OFFSET(Pop_UN!W$1,MATCH(CountrySelect1,Pop_UN!$A$2:$A$4151,0)+2*MODEL_UDF!$B101-6,0)*IF(OR(MODEL_UDF!$D$95&lt;&gt;1,MODEL_UDF!$C78-MODEL_UDF!$B$73&lt;2008),1,OFFSET(MODEL_UDF!$H$95,0,MODEL_UDF!$C$72-MODEL_UDF!$B78-StartYear))</f>
        <v>20131</v>
      </c>
      <c r="S101" s="47">
        <f ca="1">OFFSET(Pop_UN!X$1,MATCH(CountrySelect1,Pop_UN!$A$2:$A$4151,0)+2*MODEL_UDF!$B101-6,0)*IF(OR(MODEL_UDF!$D$95&lt;&gt;1,MODEL_UDF!$C78-MODEL_UDF!$B$73&lt;2008),1,OFFSET(MODEL_UDF!$H$95,0,MODEL_UDF!$C$72-MODEL_UDF!$B78-StartYear))</f>
        <v>19951</v>
      </c>
      <c r="T101" s="47">
        <f ca="1">OFFSET(Pop_UN!Y$1,MATCH(CountrySelect1,Pop_UN!$A$2:$A$4151,0)+2*MODEL_UDF!$B101-6,0)*IF(OR(MODEL_UDF!$D$95&lt;&gt;1,MODEL_UDF!$C78-MODEL_UDF!$B$73&lt;2008),1,OFFSET(MODEL_UDF!$H$95,0,MODEL_UDF!$C$72-MODEL_UDF!$B78-StartYear))</f>
        <v>19692</v>
      </c>
      <c r="U101" s="47">
        <f ca="1">OFFSET(Pop_UN!Z$1,MATCH(CountrySelect1,Pop_UN!$A$2:$A$4151,0)+2*MODEL_UDF!$B101-6,0)*IF(OR(MODEL_UDF!$D$95&lt;&gt;1,MODEL_UDF!$C78-MODEL_UDF!$B$73&lt;2008),1,OFFSET(MODEL_UDF!$H$95,0,MODEL_UDF!$C$72-MODEL_UDF!$B78-StartYear))</f>
        <v>19415</v>
      </c>
      <c r="V101" s="47">
        <f ca="1">OFFSET(Pop_UN!AA$1,MATCH(CountrySelect1,Pop_UN!$A$2:$A$4151,0)+2*MODEL_UDF!$B101-6,0)*IF(OR(MODEL_UDF!$D$95&lt;&gt;1,MODEL_UDF!$C78-MODEL_UDF!$B$73&lt;2008),1,OFFSET(MODEL_UDF!$H$95,0,MODEL_UDF!$C$72-MODEL_UDF!$B78-StartYear))</f>
        <v>19061</v>
      </c>
      <c r="W101" s="47">
        <f ca="1">OFFSET(Pop_UN!AB$1,MATCH(CountrySelect1,Pop_UN!$A$2:$A$4151,0)+2*MODEL_UDF!$B101-6,0)*IF(OR(MODEL_UDF!$D$95&lt;&gt;1,MODEL_UDF!$C78-MODEL_UDF!$B$73&lt;2008),1,OFFSET(MODEL_UDF!$H$95,0,MODEL_UDF!$C$72-MODEL_UDF!$B78-StartYear))</f>
        <v>18618</v>
      </c>
      <c r="X101" s="47">
        <f ca="1">OFFSET(Pop_UN!AC$1,MATCH(CountrySelect1,Pop_UN!$A$2:$A$4151,0)+2*MODEL_UDF!$B101-6,0)*IF(OR(MODEL_UDF!$D$95&lt;&gt;1,MODEL_UDF!$C78-MODEL_UDF!$B$73&lt;2008),1,OFFSET(MODEL_UDF!$H$95,0,MODEL_UDF!$C$72-MODEL_UDF!$B78-StartYear))</f>
        <v>18126</v>
      </c>
      <c r="Y101" s="47">
        <f ca="1">OFFSET(Pop_UN!AD$1,MATCH(CountrySelect1,Pop_UN!$A$2:$A$4151,0)+2*MODEL_UDF!$B101-6,0)*IF(OR(MODEL_UDF!$D$95&lt;&gt;1,MODEL_UDF!$C78-MODEL_UDF!$B$73&lt;2008),1,OFFSET(MODEL_UDF!$H$95,0,MODEL_UDF!$C$72-MODEL_UDF!$B78-StartYear))</f>
        <v>17610</v>
      </c>
    </row>
    <row r="102" spans="2:25" x14ac:dyDescent="0.2">
      <c r="B102">
        <f t="shared" si="2"/>
        <v>9</v>
      </c>
      <c r="C102" s="47">
        <f ca="1">OFFSET(Pop_UN!H$1,MATCH(CountrySelect1,Pop_UN!$A$2:$A$4151,0)+2*MODEL_UDF!$B102-6,0)*IF(OR(MODEL_UDF!$D$95&lt;&gt;1,MODEL_UDF!$C79-MODEL_UDF!$B$73&lt;2008),1,OFFSET(MODEL_UDF!$H$95,0,MODEL_UDF!$C$72-MODEL_UDF!$B79-StartYear))</f>
        <v>16126.000000000002</v>
      </c>
      <c r="D102" s="47">
        <f ca="1">OFFSET(Pop_UN!I$1,MATCH(CountrySelect1,Pop_UN!$A$2:$A$4151,0)+2*MODEL_UDF!$B102-6,0)*IF(OR(MODEL_UDF!$D$95&lt;&gt;1,MODEL_UDF!$C79-MODEL_UDF!$B$73&lt;2008),1,OFFSET(MODEL_UDF!$H$95,0,MODEL_UDF!$C$72-MODEL_UDF!$B79-StartYear))</f>
        <v>15822</v>
      </c>
      <c r="E102" s="47">
        <f ca="1">OFFSET(Pop_UN!J$1,MATCH(CountrySelect1,Pop_UN!$A$2:$A$4151,0)+2*MODEL_UDF!$B102-6,0)*IF(OR(MODEL_UDF!$D$95&lt;&gt;1,MODEL_UDF!$C79-MODEL_UDF!$B$73&lt;2008),1,OFFSET(MODEL_UDF!$H$95,0,MODEL_UDF!$C$72-MODEL_UDF!$B79-StartYear))</f>
        <v>15824</v>
      </c>
      <c r="F102" s="47">
        <f ca="1">OFFSET(Pop_UN!K$1,MATCH(CountrySelect1,Pop_UN!$A$2:$A$4151,0)+2*MODEL_UDF!$B102-6,0)*IF(OR(MODEL_UDF!$D$95&lt;&gt;1,MODEL_UDF!$C79-MODEL_UDF!$B$73&lt;2008),1,OFFSET(MODEL_UDF!$H$95,0,MODEL_UDF!$C$72-MODEL_UDF!$B79-StartYear))</f>
        <v>15774</v>
      </c>
      <c r="G102" s="47">
        <f ca="1">OFFSET(Pop_UN!L$1,MATCH(CountrySelect1,Pop_UN!$A$2:$A$4151,0)+2*MODEL_UDF!$B102-6,0)*IF(OR(MODEL_UDF!$D$95&lt;&gt;1,MODEL_UDF!$C79-MODEL_UDF!$B$73&lt;2008),1,OFFSET(MODEL_UDF!$H$95,0,MODEL_UDF!$C$72-MODEL_UDF!$B79-StartYear))</f>
        <v>15929</v>
      </c>
      <c r="H102" s="47">
        <f ca="1">OFFSET(Pop_UN!M$1,MATCH(CountrySelect1,Pop_UN!$A$2:$A$4151,0)+2*MODEL_UDF!$B102-6,0)*IF(OR(MODEL_UDF!$D$95&lt;&gt;1,MODEL_UDF!$C79-MODEL_UDF!$B$73&lt;2008),1,OFFSET(MODEL_UDF!$H$95,0,MODEL_UDF!$C$72-MODEL_UDF!$B79-StartYear))</f>
        <v>16283.000000000002</v>
      </c>
      <c r="I102" s="47">
        <f ca="1">OFFSET(Pop_UN!N$1,MATCH(CountrySelect1,Pop_UN!$A$2:$A$4151,0)+2*MODEL_UDF!$B102-6,0)*IF(OR(MODEL_UDF!$D$95&lt;&gt;1,MODEL_UDF!$C79-MODEL_UDF!$B$73&lt;2008),1,OFFSET(MODEL_UDF!$H$95,0,MODEL_UDF!$C$72-MODEL_UDF!$B79-StartYear))</f>
        <v>16801</v>
      </c>
      <c r="J102" s="47">
        <f ca="1">OFFSET(Pop_UN!O$1,MATCH(CountrySelect1,Pop_UN!$A$2:$A$4151,0)+2*MODEL_UDF!$B102-6,0)*IF(OR(MODEL_UDF!$D$95&lt;&gt;1,MODEL_UDF!$C79-MODEL_UDF!$B$73&lt;2008),1,OFFSET(MODEL_UDF!$H$95,0,MODEL_UDF!$C$72-MODEL_UDF!$B79-StartYear))</f>
        <v>17392</v>
      </c>
      <c r="K102" s="47">
        <f ca="1">OFFSET(Pop_UN!P$1,MATCH(CountrySelect1,Pop_UN!$A$2:$A$4151,0)+2*MODEL_UDF!$B102-6,0)*IF(OR(MODEL_UDF!$D$95&lt;&gt;1,MODEL_UDF!$C79-MODEL_UDF!$B$73&lt;2008),1,OFFSET(MODEL_UDF!$H$95,0,MODEL_UDF!$C$72-MODEL_UDF!$B79-StartYear))</f>
        <v>18019</v>
      </c>
      <c r="L102" s="47">
        <f ca="1">OFFSET(Pop_UN!Q$1,MATCH(CountrySelect1,Pop_UN!$A$2:$A$4151,0)+2*MODEL_UDF!$B102-6,0)*IF(OR(MODEL_UDF!$D$95&lt;&gt;1,MODEL_UDF!$C79-MODEL_UDF!$B$73&lt;2008),1,OFFSET(MODEL_UDF!$H$95,0,MODEL_UDF!$C$72-MODEL_UDF!$B79-StartYear))</f>
        <v>18644</v>
      </c>
      <c r="M102" s="47">
        <f ca="1">OFFSET(Pop_UN!R$1,MATCH(CountrySelect1,Pop_UN!$A$2:$A$4151,0)+2*MODEL_UDF!$B102-6,0)*IF(OR(MODEL_UDF!$D$95&lt;&gt;1,MODEL_UDF!$C79-MODEL_UDF!$B$73&lt;2008),1,OFFSET(MODEL_UDF!$H$95,0,MODEL_UDF!$C$72-MODEL_UDF!$B79-StartYear))</f>
        <v>19144</v>
      </c>
      <c r="N102" s="47">
        <f ca="1">OFFSET(Pop_UN!S$1,MATCH(CountrySelect1,Pop_UN!$A$2:$A$4151,0)+2*MODEL_UDF!$B102-6,0)*IF(OR(MODEL_UDF!$D$95&lt;&gt;1,MODEL_UDF!$C79-MODEL_UDF!$B$73&lt;2008),1,OFFSET(MODEL_UDF!$H$95,0,MODEL_UDF!$C$72-MODEL_UDF!$B79-StartYear))</f>
        <v>19464</v>
      </c>
      <c r="O102" s="47">
        <f ca="1">OFFSET(Pop_UN!T$1,MATCH(CountrySelect1,Pop_UN!$A$2:$A$4151,0)+2*MODEL_UDF!$B102-6,0)*IF(OR(MODEL_UDF!$D$95&lt;&gt;1,MODEL_UDF!$C79-MODEL_UDF!$B$73&lt;2008),1,OFFSET(MODEL_UDF!$H$95,0,MODEL_UDF!$C$72-MODEL_UDF!$B79-StartYear))</f>
        <v>19704</v>
      </c>
      <c r="P102" s="47">
        <f ca="1">OFFSET(Pop_UN!U$1,MATCH(CountrySelect1,Pop_UN!$A$2:$A$4151,0)+2*MODEL_UDF!$B102-6,0)*IF(OR(MODEL_UDF!$D$95&lt;&gt;1,MODEL_UDF!$C79-MODEL_UDF!$B$73&lt;2008),1,OFFSET(MODEL_UDF!$H$95,0,MODEL_UDF!$C$72-MODEL_UDF!$B79-StartYear))</f>
        <v>19961</v>
      </c>
      <c r="Q102" s="47">
        <f ca="1">OFFSET(Pop_UN!V$1,MATCH(CountrySelect1,Pop_UN!$A$2:$A$4151,0)+2*MODEL_UDF!$B102-6,0)*IF(OR(MODEL_UDF!$D$95&lt;&gt;1,MODEL_UDF!$C79-MODEL_UDF!$B$73&lt;2008),1,OFFSET(MODEL_UDF!$H$95,0,MODEL_UDF!$C$72-MODEL_UDF!$B79-StartYear))</f>
        <v>20147</v>
      </c>
      <c r="R102" s="47">
        <f ca="1">OFFSET(Pop_UN!W$1,MATCH(CountrySelect1,Pop_UN!$A$2:$A$4151,0)+2*MODEL_UDF!$B102-6,0)*IF(OR(MODEL_UDF!$D$95&lt;&gt;1,MODEL_UDF!$C79-MODEL_UDF!$B$73&lt;2008),1,OFFSET(MODEL_UDF!$H$95,0,MODEL_UDF!$C$72-MODEL_UDF!$B79-StartYear))</f>
        <v>20201</v>
      </c>
      <c r="S102" s="47">
        <f ca="1">OFFSET(Pop_UN!X$1,MATCH(CountrySelect1,Pop_UN!$A$2:$A$4151,0)+2*MODEL_UDF!$B102-6,0)*IF(OR(MODEL_UDF!$D$95&lt;&gt;1,MODEL_UDF!$C79-MODEL_UDF!$B$73&lt;2008),1,OFFSET(MODEL_UDF!$H$95,0,MODEL_UDF!$C$72-MODEL_UDF!$B79-StartYear))</f>
        <v>20101</v>
      </c>
      <c r="T102" s="47">
        <f ca="1">OFFSET(Pop_UN!Y$1,MATCH(CountrySelect1,Pop_UN!$A$2:$A$4151,0)+2*MODEL_UDF!$B102-6,0)*IF(OR(MODEL_UDF!$D$95&lt;&gt;1,MODEL_UDF!$C79-MODEL_UDF!$B$73&lt;2008),1,OFFSET(MODEL_UDF!$H$95,0,MODEL_UDF!$C$72-MODEL_UDF!$B79-StartYear))</f>
        <v>19909</v>
      </c>
      <c r="U102" s="47">
        <f ca="1">OFFSET(Pop_UN!Z$1,MATCH(CountrySelect1,Pop_UN!$A$2:$A$4151,0)+2*MODEL_UDF!$B102-6,0)*IF(OR(MODEL_UDF!$D$95&lt;&gt;1,MODEL_UDF!$C79-MODEL_UDF!$B$73&lt;2008),1,OFFSET(MODEL_UDF!$H$95,0,MODEL_UDF!$C$72-MODEL_UDF!$B79-StartYear))</f>
        <v>19694</v>
      </c>
      <c r="V102" s="47">
        <f ca="1">OFFSET(Pop_UN!AA$1,MATCH(CountrySelect1,Pop_UN!$A$2:$A$4151,0)+2*MODEL_UDF!$B102-6,0)*IF(OR(MODEL_UDF!$D$95&lt;&gt;1,MODEL_UDF!$C79-MODEL_UDF!$B$73&lt;2008),1,OFFSET(MODEL_UDF!$H$95,0,MODEL_UDF!$C$72-MODEL_UDF!$B79-StartYear))</f>
        <v>19418</v>
      </c>
      <c r="W102" s="47">
        <f ca="1">OFFSET(Pop_UN!AB$1,MATCH(CountrySelect1,Pop_UN!$A$2:$A$4151,0)+2*MODEL_UDF!$B102-6,0)*IF(OR(MODEL_UDF!$D$95&lt;&gt;1,MODEL_UDF!$C79-MODEL_UDF!$B$73&lt;2008),1,OFFSET(MODEL_UDF!$H$95,0,MODEL_UDF!$C$72-MODEL_UDF!$B79-StartYear))</f>
        <v>19053</v>
      </c>
      <c r="X102" s="47">
        <f ca="1">OFFSET(Pop_UN!AC$1,MATCH(CountrySelect1,Pop_UN!$A$2:$A$4151,0)+2*MODEL_UDF!$B102-6,0)*IF(OR(MODEL_UDF!$D$95&lt;&gt;1,MODEL_UDF!$C79-MODEL_UDF!$B$73&lt;2008),1,OFFSET(MODEL_UDF!$H$95,0,MODEL_UDF!$C$72-MODEL_UDF!$B79-StartYear))</f>
        <v>18596</v>
      </c>
      <c r="Y102" s="47">
        <f ca="1">OFFSET(Pop_UN!AD$1,MATCH(CountrySelect1,Pop_UN!$A$2:$A$4151,0)+2*MODEL_UDF!$B102-6,0)*IF(OR(MODEL_UDF!$D$95&lt;&gt;1,MODEL_UDF!$C79-MODEL_UDF!$B$73&lt;2008),1,OFFSET(MODEL_UDF!$H$95,0,MODEL_UDF!$C$72-MODEL_UDF!$B79-StartYear))</f>
        <v>18096</v>
      </c>
    </row>
    <row r="103" spans="2:25" x14ac:dyDescent="0.2">
      <c r="B103">
        <f t="shared" si="2"/>
        <v>10</v>
      </c>
      <c r="C103" s="47">
        <f ca="1">OFFSET(Pop_UN!H$1,MATCH(CountrySelect1,Pop_UN!$A$2:$A$4151,0)+2*MODEL_UDF!$B103-6,0)*IF(OR(MODEL_UDF!$D$95&lt;&gt;1,MODEL_UDF!$C80-MODEL_UDF!$B$73&lt;2008),1,OFFSET(MODEL_UDF!$H$95,0,MODEL_UDF!$C$72-MODEL_UDF!$B80-StartYear))</f>
        <v>16927</v>
      </c>
      <c r="D103" s="47">
        <f ca="1">OFFSET(Pop_UN!I$1,MATCH(CountrySelect1,Pop_UN!$A$2:$A$4151,0)+2*MODEL_UDF!$B103-6,0)*IF(OR(MODEL_UDF!$D$95&lt;&gt;1,MODEL_UDF!$C80-MODEL_UDF!$B$73&lt;2008),1,OFFSET(MODEL_UDF!$H$95,0,MODEL_UDF!$C$72-MODEL_UDF!$B80-StartYear))</f>
        <v>16026</v>
      </c>
      <c r="E103" s="47">
        <f ca="1">OFFSET(Pop_UN!J$1,MATCH(CountrySelect1,Pop_UN!$A$2:$A$4151,0)+2*MODEL_UDF!$B103-6,0)*IF(OR(MODEL_UDF!$D$95&lt;&gt;1,MODEL_UDF!$C80-MODEL_UDF!$B$73&lt;2008),1,OFFSET(MODEL_UDF!$H$95,0,MODEL_UDF!$C$72-MODEL_UDF!$B80-StartYear))</f>
        <v>15883</v>
      </c>
      <c r="F103" s="47">
        <f ca="1">OFFSET(Pop_UN!K$1,MATCH(CountrySelect1,Pop_UN!$A$2:$A$4151,0)+2*MODEL_UDF!$B103-6,0)*IF(OR(MODEL_UDF!$D$95&lt;&gt;1,MODEL_UDF!$C80-MODEL_UDF!$B$73&lt;2008),1,OFFSET(MODEL_UDF!$H$95,0,MODEL_UDF!$C$72-MODEL_UDF!$B80-StartYear))</f>
        <v>15750</v>
      </c>
      <c r="G103" s="47">
        <f ca="1">OFFSET(Pop_UN!L$1,MATCH(CountrySelect1,Pop_UN!$A$2:$A$4151,0)+2*MODEL_UDF!$B103-6,0)*IF(OR(MODEL_UDF!$D$95&lt;&gt;1,MODEL_UDF!$C80-MODEL_UDF!$B$73&lt;2008),1,OFFSET(MODEL_UDF!$H$95,0,MODEL_UDF!$C$72-MODEL_UDF!$B80-StartYear))</f>
        <v>15732</v>
      </c>
      <c r="H103" s="47">
        <f ca="1">OFFSET(Pop_UN!M$1,MATCH(CountrySelect1,Pop_UN!$A$2:$A$4151,0)+2*MODEL_UDF!$B103-6,0)*IF(OR(MODEL_UDF!$D$95&lt;&gt;1,MODEL_UDF!$C80-MODEL_UDF!$B$73&lt;2008),1,OFFSET(MODEL_UDF!$H$95,0,MODEL_UDF!$C$72-MODEL_UDF!$B80-StartYear))</f>
        <v>15909</v>
      </c>
      <c r="I103" s="47">
        <f ca="1">OFFSET(Pop_UN!N$1,MATCH(CountrySelect1,Pop_UN!$A$2:$A$4151,0)+2*MODEL_UDF!$B103-6,0)*IF(OR(MODEL_UDF!$D$95&lt;&gt;1,MODEL_UDF!$C80-MODEL_UDF!$B$73&lt;2008),1,OFFSET(MODEL_UDF!$H$95,0,MODEL_UDF!$C$72-MODEL_UDF!$B80-StartYear))</f>
        <v>16279</v>
      </c>
      <c r="J103" s="47">
        <f ca="1">OFFSET(Pop_UN!O$1,MATCH(CountrySelect1,Pop_UN!$A$2:$A$4151,0)+2*MODEL_UDF!$B103-6,0)*IF(OR(MODEL_UDF!$D$95&lt;&gt;1,MODEL_UDF!$C80-MODEL_UDF!$B$73&lt;2008),1,OFFSET(MODEL_UDF!$H$95,0,MODEL_UDF!$C$72-MODEL_UDF!$B80-StartYear))</f>
        <v>16808</v>
      </c>
      <c r="K103" s="47">
        <f ca="1">OFFSET(Pop_UN!P$1,MATCH(CountrySelect1,Pop_UN!$A$2:$A$4151,0)+2*MODEL_UDF!$B103-6,0)*IF(OR(MODEL_UDF!$D$95&lt;&gt;1,MODEL_UDF!$C80-MODEL_UDF!$B$73&lt;2008),1,OFFSET(MODEL_UDF!$H$95,0,MODEL_UDF!$C$72-MODEL_UDF!$B80-StartYear))</f>
        <v>17389</v>
      </c>
      <c r="L103" s="47">
        <f ca="1">OFFSET(Pop_UN!Q$1,MATCH(CountrySelect1,Pop_UN!$A$2:$A$4151,0)+2*MODEL_UDF!$B103-6,0)*IF(OR(MODEL_UDF!$D$95&lt;&gt;1,MODEL_UDF!$C80-MODEL_UDF!$B$73&lt;2008),1,OFFSET(MODEL_UDF!$H$95,0,MODEL_UDF!$C$72-MODEL_UDF!$B80-StartYear))</f>
        <v>18030</v>
      </c>
      <c r="M103" s="47">
        <f ca="1">OFFSET(Pop_UN!R$1,MATCH(CountrySelect1,Pop_UN!$A$2:$A$4151,0)+2*MODEL_UDF!$B103-6,0)*IF(OR(MODEL_UDF!$D$95&lt;&gt;1,MODEL_UDF!$C80-MODEL_UDF!$B$73&lt;2008),1,OFFSET(MODEL_UDF!$H$95,0,MODEL_UDF!$C$72-MODEL_UDF!$B80-StartYear))</f>
        <v>18655</v>
      </c>
      <c r="N103" s="47">
        <f ca="1">OFFSET(Pop_UN!S$1,MATCH(CountrySelect1,Pop_UN!$A$2:$A$4151,0)+2*MODEL_UDF!$B103-6,0)*IF(OR(MODEL_UDF!$D$95&lt;&gt;1,MODEL_UDF!$C80-MODEL_UDF!$B$73&lt;2008),1,OFFSET(MODEL_UDF!$H$95,0,MODEL_UDF!$C$72-MODEL_UDF!$B80-StartYear))</f>
        <v>19127</v>
      </c>
      <c r="O103" s="47">
        <f ca="1">OFFSET(Pop_UN!T$1,MATCH(CountrySelect1,Pop_UN!$A$2:$A$4151,0)+2*MODEL_UDF!$B103-6,0)*IF(OR(MODEL_UDF!$D$95&lt;&gt;1,MODEL_UDF!$C80-MODEL_UDF!$B$73&lt;2008),1,OFFSET(MODEL_UDF!$H$95,0,MODEL_UDF!$C$72-MODEL_UDF!$B80-StartYear))</f>
        <v>19410</v>
      </c>
      <c r="P103" s="47">
        <f ca="1">OFFSET(Pop_UN!U$1,MATCH(CountrySelect1,Pop_UN!$A$2:$A$4151,0)+2*MODEL_UDF!$B103-6,0)*IF(OR(MODEL_UDF!$D$95&lt;&gt;1,MODEL_UDF!$C80-MODEL_UDF!$B$73&lt;2008),1,OFFSET(MODEL_UDF!$H$95,0,MODEL_UDF!$C$72-MODEL_UDF!$B80-StartYear))</f>
        <v>19691</v>
      </c>
      <c r="Q103" s="47">
        <f ca="1">OFFSET(Pop_UN!V$1,MATCH(CountrySelect1,Pop_UN!$A$2:$A$4151,0)+2*MODEL_UDF!$B103-6,0)*IF(OR(MODEL_UDF!$D$95&lt;&gt;1,MODEL_UDF!$C80-MODEL_UDF!$B$73&lt;2008),1,OFFSET(MODEL_UDF!$H$95,0,MODEL_UDF!$C$72-MODEL_UDF!$B80-StartYear))</f>
        <v>19961</v>
      </c>
      <c r="R103" s="47">
        <f ca="1">OFFSET(Pop_UN!W$1,MATCH(CountrySelect1,Pop_UN!$A$2:$A$4151,0)+2*MODEL_UDF!$B103-6,0)*IF(OR(MODEL_UDF!$D$95&lt;&gt;1,MODEL_UDF!$C80-MODEL_UDF!$B$73&lt;2008),1,OFFSET(MODEL_UDF!$H$95,0,MODEL_UDF!$C$72-MODEL_UDF!$B80-StartYear))</f>
        <v>20151</v>
      </c>
      <c r="S103" s="47">
        <f ca="1">OFFSET(Pop_UN!X$1,MATCH(CountrySelect1,Pop_UN!$A$2:$A$4151,0)+2*MODEL_UDF!$B103-6,0)*IF(OR(MODEL_UDF!$D$95&lt;&gt;1,MODEL_UDF!$C80-MODEL_UDF!$B$73&lt;2008),1,OFFSET(MODEL_UDF!$H$95,0,MODEL_UDF!$C$72-MODEL_UDF!$B80-StartYear))</f>
        <v>20192</v>
      </c>
      <c r="T103" s="47">
        <f ca="1">OFFSET(Pop_UN!Y$1,MATCH(CountrySelect1,Pop_UN!$A$2:$A$4151,0)+2*MODEL_UDF!$B103-6,0)*IF(OR(MODEL_UDF!$D$95&lt;&gt;1,MODEL_UDF!$C80-MODEL_UDF!$B$73&lt;2008),1,OFFSET(MODEL_UDF!$H$95,0,MODEL_UDF!$C$72-MODEL_UDF!$B80-StartYear))</f>
        <v>20068</v>
      </c>
      <c r="U103" s="47">
        <f ca="1">OFFSET(Pop_UN!Z$1,MATCH(CountrySelect1,Pop_UN!$A$2:$A$4151,0)+2*MODEL_UDF!$B103-6,0)*IF(OR(MODEL_UDF!$D$95&lt;&gt;1,MODEL_UDF!$C80-MODEL_UDF!$B$73&lt;2008),1,OFFSET(MODEL_UDF!$H$95,0,MODEL_UDF!$C$72-MODEL_UDF!$B80-StartYear))</f>
        <v>19898</v>
      </c>
      <c r="V103" s="47">
        <f ca="1">OFFSET(Pop_UN!AA$1,MATCH(CountrySelect1,Pop_UN!$A$2:$A$4151,0)+2*MODEL_UDF!$B103-6,0)*IF(OR(MODEL_UDF!$D$95&lt;&gt;1,MODEL_UDF!$C80-MODEL_UDF!$B$73&lt;2008),1,OFFSET(MODEL_UDF!$H$95,0,MODEL_UDF!$C$72-MODEL_UDF!$B80-StartYear))</f>
        <v>19691</v>
      </c>
      <c r="W103" s="47">
        <f ca="1">OFFSET(Pop_UN!AB$1,MATCH(CountrySelect1,Pop_UN!$A$2:$A$4151,0)+2*MODEL_UDF!$B103-6,0)*IF(OR(MODEL_UDF!$D$95&lt;&gt;1,MODEL_UDF!$C80-MODEL_UDF!$B$73&lt;2008),1,OFFSET(MODEL_UDF!$H$95,0,MODEL_UDF!$C$72-MODEL_UDF!$B80-StartYear))</f>
        <v>19418</v>
      </c>
      <c r="X103" s="47">
        <f ca="1">OFFSET(Pop_UN!AC$1,MATCH(CountrySelect1,Pop_UN!$A$2:$A$4151,0)+2*MODEL_UDF!$B103-6,0)*IF(OR(MODEL_UDF!$D$95&lt;&gt;1,MODEL_UDF!$C80-MODEL_UDF!$B$73&lt;2008),1,OFFSET(MODEL_UDF!$H$95,0,MODEL_UDF!$C$72-MODEL_UDF!$B80-StartYear))</f>
        <v>19044</v>
      </c>
      <c r="Y103" s="47">
        <f ca="1">OFFSET(Pop_UN!AD$1,MATCH(CountrySelect1,Pop_UN!$A$2:$A$4151,0)+2*MODEL_UDF!$B103-6,0)*IF(OR(MODEL_UDF!$D$95&lt;&gt;1,MODEL_UDF!$C80-MODEL_UDF!$B$73&lt;2008),1,OFFSET(MODEL_UDF!$H$95,0,MODEL_UDF!$C$72-MODEL_UDF!$B80-StartYear))</f>
        <v>18571</v>
      </c>
    </row>
    <row r="104" spans="2:25" x14ac:dyDescent="0.2">
      <c r="B104">
        <f t="shared" si="2"/>
        <v>11</v>
      </c>
      <c r="C104" s="47">
        <f ca="1">OFFSET(Pop_UN!H$1,MATCH(CountrySelect1,Pop_UN!$A$2:$A$4151,0)+2*MODEL_UDF!$B104-6,0)*IF(OR(MODEL_UDF!$D$95&lt;&gt;1,MODEL_UDF!$C81-MODEL_UDF!$B$73&lt;2008),1,OFFSET(MODEL_UDF!$H$95,0,MODEL_UDF!$C$72-MODEL_UDF!$B81-StartYear))</f>
        <v>18297</v>
      </c>
      <c r="D104" s="47">
        <f ca="1">OFFSET(Pop_UN!I$1,MATCH(CountrySelect1,Pop_UN!$A$2:$A$4151,0)+2*MODEL_UDF!$B104-6,0)*IF(OR(MODEL_UDF!$D$95&lt;&gt;1,MODEL_UDF!$C81-MODEL_UDF!$B$73&lt;2008),1,OFFSET(MODEL_UDF!$H$95,0,MODEL_UDF!$C$72-MODEL_UDF!$B81-StartYear))</f>
        <v>16732</v>
      </c>
      <c r="E104" s="47">
        <f ca="1">OFFSET(Pop_UN!J$1,MATCH(CountrySelect1,Pop_UN!$A$2:$A$4151,0)+2*MODEL_UDF!$B104-6,0)*IF(OR(MODEL_UDF!$D$95&lt;&gt;1,MODEL_UDF!$C81-MODEL_UDF!$B$73&lt;2008),1,OFFSET(MODEL_UDF!$H$95,0,MODEL_UDF!$C$72-MODEL_UDF!$B81-StartYear))</f>
        <v>15956</v>
      </c>
      <c r="F104" s="47">
        <f ca="1">OFFSET(Pop_UN!K$1,MATCH(CountrySelect1,Pop_UN!$A$2:$A$4151,0)+2*MODEL_UDF!$B104-6,0)*IF(OR(MODEL_UDF!$D$95&lt;&gt;1,MODEL_UDF!$C81-MODEL_UDF!$B$73&lt;2008),1,OFFSET(MODEL_UDF!$H$95,0,MODEL_UDF!$C$72-MODEL_UDF!$B81-StartYear))</f>
        <v>15810</v>
      </c>
      <c r="G104" s="47">
        <f ca="1">OFFSET(Pop_UN!L$1,MATCH(CountrySelect1,Pop_UN!$A$2:$A$4151,0)+2*MODEL_UDF!$B104-6,0)*IF(OR(MODEL_UDF!$D$95&lt;&gt;1,MODEL_UDF!$C81-MODEL_UDF!$B$73&lt;2008),1,OFFSET(MODEL_UDF!$H$95,0,MODEL_UDF!$C$72-MODEL_UDF!$B81-StartYear))</f>
        <v>15715</v>
      </c>
      <c r="H104" s="47">
        <f ca="1">OFFSET(Pop_UN!M$1,MATCH(CountrySelect1,Pop_UN!$A$2:$A$4151,0)+2*MODEL_UDF!$B104-6,0)*IF(OR(MODEL_UDF!$D$95&lt;&gt;1,MODEL_UDF!$C81-MODEL_UDF!$B$73&lt;2008),1,OFFSET(MODEL_UDF!$H$95,0,MODEL_UDF!$C$72-MODEL_UDF!$B81-StartYear))</f>
        <v>15712</v>
      </c>
      <c r="I104" s="47">
        <f ca="1">OFFSET(Pop_UN!N$1,MATCH(CountrySelect1,Pop_UN!$A$2:$A$4151,0)+2*MODEL_UDF!$B104-6,0)*IF(OR(MODEL_UDF!$D$95&lt;&gt;1,MODEL_UDF!$C81-MODEL_UDF!$B$73&lt;2008),1,OFFSET(MODEL_UDF!$H$95,0,MODEL_UDF!$C$72-MODEL_UDF!$B81-StartYear))</f>
        <v>15894</v>
      </c>
      <c r="J104" s="47">
        <f ca="1">OFFSET(Pop_UN!O$1,MATCH(CountrySelect1,Pop_UN!$A$2:$A$4151,0)+2*MODEL_UDF!$B104-6,0)*IF(OR(MODEL_UDF!$D$95&lt;&gt;1,MODEL_UDF!$C81-MODEL_UDF!$B$73&lt;2008),1,OFFSET(MODEL_UDF!$H$95,0,MODEL_UDF!$C$72-MODEL_UDF!$B81-StartYear))</f>
        <v>16270</v>
      </c>
      <c r="K104" s="47">
        <f ca="1">OFFSET(Pop_UN!P$1,MATCH(CountrySelect1,Pop_UN!$A$2:$A$4151,0)+2*MODEL_UDF!$B104-6,0)*IF(OR(MODEL_UDF!$D$95&lt;&gt;1,MODEL_UDF!$C81-MODEL_UDF!$B$73&lt;2008),1,OFFSET(MODEL_UDF!$H$95,0,MODEL_UDF!$C$72-MODEL_UDF!$B81-StartYear))</f>
        <v>16792</v>
      </c>
      <c r="L104" s="47">
        <f ca="1">OFFSET(Pop_UN!Q$1,MATCH(CountrySelect1,Pop_UN!$A$2:$A$4151,0)+2*MODEL_UDF!$B104-6,0)*IF(OR(MODEL_UDF!$D$95&lt;&gt;1,MODEL_UDF!$C81-MODEL_UDF!$B$73&lt;2008),1,OFFSET(MODEL_UDF!$H$95,0,MODEL_UDF!$C$72-MODEL_UDF!$B81-StartYear))</f>
        <v>17377</v>
      </c>
      <c r="M104" s="47">
        <f ca="1">OFFSET(Pop_UN!R$1,MATCH(CountrySelect1,Pop_UN!$A$2:$A$4151,0)+2*MODEL_UDF!$B104-6,0)*IF(OR(MODEL_UDF!$D$95&lt;&gt;1,MODEL_UDF!$C81-MODEL_UDF!$B$73&lt;2008),1,OFFSET(MODEL_UDF!$H$95,0,MODEL_UDF!$C$72-MODEL_UDF!$B81-StartYear))</f>
        <v>18036</v>
      </c>
      <c r="N104" s="47">
        <f ca="1">OFFSET(Pop_UN!S$1,MATCH(CountrySelect1,Pop_UN!$A$2:$A$4151,0)+2*MODEL_UDF!$B104-6,0)*IF(OR(MODEL_UDF!$D$95&lt;&gt;1,MODEL_UDF!$C81-MODEL_UDF!$B$73&lt;2008),1,OFFSET(MODEL_UDF!$H$95,0,MODEL_UDF!$C$72-MODEL_UDF!$B81-StartYear))</f>
        <v>18664</v>
      </c>
      <c r="O104" s="47">
        <f ca="1">OFFSET(Pop_UN!T$1,MATCH(CountrySelect1,Pop_UN!$A$2:$A$4151,0)+2*MODEL_UDF!$B104-6,0)*IF(OR(MODEL_UDF!$D$95&lt;&gt;1,MODEL_UDF!$C81-MODEL_UDF!$B$73&lt;2008),1,OFFSET(MODEL_UDF!$H$95,0,MODEL_UDF!$C$72-MODEL_UDF!$B81-StartYear))</f>
        <v>19113</v>
      </c>
      <c r="P104" s="47">
        <f ca="1">OFFSET(Pop_UN!U$1,MATCH(CountrySelect1,Pop_UN!$A$2:$A$4151,0)+2*MODEL_UDF!$B104-6,0)*IF(OR(MODEL_UDF!$D$95&lt;&gt;1,MODEL_UDF!$C81-MODEL_UDF!$B$73&lt;2008),1,OFFSET(MODEL_UDF!$H$95,0,MODEL_UDF!$C$72-MODEL_UDF!$B81-StartYear))</f>
        <v>19387</v>
      </c>
      <c r="Q104" s="47">
        <f ca="1">OFFSET(Pop_UN!V$1,MATCH(CountrySelect1,Pop_UN!$A$2:$A$4151,0)+2*MODEL_UDF!$B104-6,0)*IF(OR(MODEL_UDF!$D$95&lt;&gt;1,MODEL_UDF!$C81-MODEL_UDF!$B$73&lt;2008),1,OFFSET(MODEL_UDF!$H$95,0,MODEL_UDF!$C$72-MODEL_UDF!$B81-StartYear))</f>
        <v>19675</v>
      </c>
      <c r="R104" s="47">
        <f ca="1">OFFSET(Pop_UN!W$1,MATCH(CountrySelect1,Pop_UN!$A$2:$A$4151,0)+2*MODEL_UDF!$B104-6,0)*IF(OR(MODEL_UDF!$D$95&lt;&gt;1,MODEL_UDF!$C81-MODEL_UDF!$B$73&lt;2008),1,OFFSET(MODEL_UDF!$H$95,0,MODEL_UDF!$C$72-MODEL_UDF!$B81-StartYear))</f>
        <v>19961</v>
      </c>
      <c r="S104" s="47">
        <f ca="1">OFFSET(Pop_UN!X$1,MATCH(CountrySelect1,Pop_UN!$A$2:$A$4151,0)+2*MODEL_UDF!$B104-6,0)*IF(OR(MODEL_UDF!$D$95&lt;&gt;1,MODEL_UDF!$C81-MODEL_UDF!$B$73&lt;2008),1,OFFSET(MODEL_UDF!$H$95,0,MODEL_UDF!$C$72-MODEL_UDF!$B81-StartYear))</f>
        <v>20155</v>
      </c>
      <c r="T104" s="47">
        <f ca="1">OFFSET(Pop_UN!Y$1,MATCH(CountrySelect1,Pop_UN!$A$2:$A$4151,0)+2*MODEL_UDF!$B104-6,0)*IF(OR(MODEL_UDF!$D$95&lt;&gt;1,MODEL_UDF!$C81-MODEL_UDF!$B$73&lt;2008),1,OFFSET(MODEL_UDF!$H$95,0,MODEL_UDF!$C$72-MODEL_UDF!$B81-StartYear))</f>
        <v>20181</v>
      </c>
      <c r="U104" s="47">
        <f ca="1">OFFSET(Pop_UN!Z$1,MATCH(CountrySelect1,Pop_UN!$A$2:$A$4151,0)+2*MODEL_UDF!$B104-6,0)*IF(OR(MODEL_UDF!$D$95&lt;&gt;1,MODEL_UDF!$C81-MODEL_UDF!$B$73&lt;2008),1,OFFSET(MODEL_UDF!$H$95,0,MODEL_UDF!$C$72-MODEL_UDF!$B81-StartYear))</f>
        <v>20048</v>
      </c>
      <c r="V104" s="47">
        <f ca="1">OFFSET(Pop_UN!AA$1,MATCH(CountrySelect1,Pop_UN!$A$2:$A$4151,0)+2*MODEL_UDF!$B104-6,0)*IF(OR(MODEL_UDF!$D$95&lt;&gt;1,MODEL_UDF!$C81-MODEL_UDF!$B$73&lt;2008),1,OFFSET(MODEL_UDF!$H$95,0,MODEL_UDF!$C$72-MODEL_UDF!$B81-StartYear))</f>
        <v>19883</v>
      </c>
      <c r="W104" s="47">
        <f ca="1">OFFSET(Pop_UN!AB$1,MATCH(CountrySelect1,Pop_UN!$A$2:$A$4151,0)+2*MODEL_UDF!$B104-6,0)*IF(OR(MODEL_UDF!$D$95&lt;&gt;1,MODEL_UDF!$C81-MODEL_UDF!$B$73&lt;2008),1,OFFSET(MODEL_UDF!$H$95,0,MODEL_UDF!$C$72-MODEL_UDF!$B81-StartYear))</f>
        <v>19685</v>
      </c>
      <c r="X104" s="47">
        <f ca="1">OFFSET(Pop_UN!AC$1,MATCH(CountrySelect1,Pop_UN!$A$2:$A$4151,0)+2*MODEL_UDF!$B104-6,0)*IF(OR(MODEL_UDF!$D$95&lt;&gt;1,MODEL_UDF!$C81-MODEL_UDF!$B$73&lt;2008),1,OFFSET(MODEL_UDF!$H$95,0,MODEL_UDF!$C$72-MODEL_UDF!$B81-StartYear))</f>
        <v>19415</v>
      </c>
      <c r="Y104" s="47">
        <f ca="1">OFFSET(Pop_UN!AD$1,MATCH(CountrySelect1,Pop_UN!$A$2:$A$4151,0)+2*MODEL_UDF!$B104-6,0)*IF(OR(MODEL_UDF!$D$95&lt;&gt;1,MODEL_UDF!$C81-MODEL_UDF!$B$73&lt;2008),1,OFFSET(MODEL_UDF!$H$95,0,MODEL_UDF!$C$72-MODEL_UDF!$B81-StartYear))</f>
        <v>19032</v>
      </c>
    </row>
    <row r="105" spans="2:25" x14ac:dyDescent="0.2">
      <c r="B105">
        <f t="shared" si="2"/>
        <v>12</v>
      </c>
      <c r="C105" s="47">
        <f ca="1">OFFSET(Pop_UN!H$1,MATCH(CountrySelect1,Pop_UN!$A$2:$A$4151,0)+2*MODEL_UDF!$B105-6,0)*IF(OR(MODEL_UDF!$D$95&lt;&gt;1,MODEL_UDF!$C82-MODEL_UDF!$B$73&lt;2008),1,OFFSET(MODEL_UDF!$H$95,0,MODEL_UDF!$C$72-MODEL_UDF!$B82-StartYear))</f>
        <v>20039</v>
      </c>
      <c r="D105" s="47">
        <f ca="1">OFFSET(Pop_UN!I$1,MATCH(CountrySelect1,Pop_UN!$A$2:$A$4151,0)+2*MODEL_UDF!$B105-6,0)*IF(OR(MODEL_UDF!$D$95&lt;&gt;1,MODEL_UDF!$C82-MODEL_UDF!$B$73&lt;2008),1,OFFSET(MODEL_UDF!$H$95,0,MODEL_UDF!$C$72-MODEL_UDF!$B82-StartYear))</f>
        <v>18104</v>
      </c>
      <c r="E105" s="47">
        <f ca="1">OFFSET(Pop_UN!J$1,MATCH(CountrySelect1,Pop_UN!$A$2:$A$4151,0)+2*MODEL_UDF!$B105-6,0)*IF(OR(MODEL_UDF!$D$95&lt;&gt;1,MODEL_UDF!$C82-MODEL_UDF!$B$73&lt;2008),1,OFFSET(MODEL_UDF!$H$95,0,MODEL_UDF!$C$72-MODEL_UDF!$B82-StartYear))</f>
        <v>16568</v>
      </c>
      <c r="F105" s="47">
        <f ca="1">OFFSET(Pop_UN!K$1,MATCH(CountrySelect1,Pop_UN!$A$2:$A$4151,0)+2*MODEL_UDF!$B105-6,0)*IF(OR(MODEL_UDF!$D$95&lt;&gt;1,MODEL_UDF!$C82-MODEL_UDF!$B$73&lt;2008),1,OFFSET(MODEL_UDF!$H$95,0,MODEL_UDF!$C$72-MODEL_UDF!$B82-StartYear))</f>
        <v>15878</v>
      </c>
      <c r="G105" s="47">
        <f ca="1">OFFSET(Pop_UN!L$1,MATCH(CountrySelect1,Pop_UN!$A$2:$A$4151,0)+2*MODEL_UDF!$B105-6,0)*IF(OR(MODEL_UDF!$D$95&lt;&gt;1,MODEL_UDF!$C82-MODEL_UDF!$B$73&lt;2008),1,OFFSET(MODEL_UDF!$H$95,0,MODEL_UDF!$C$72-MODEL_UDF!$B82-StartYear))</f>
        <v>15775</v>
      </c>
      <c r="H105" s="47">
        <f ca="1">OFFSET(Pop_UN!M$1,MATCH(CountrySelect1,Pop_UN!$A$2:$A$4151,0)+2*MODEL_UDF!$B105-6,0)*IF(OR(MODEL_UDF!$D$95&lt;&gt;1,MODEL_UDF!$C82-MODEL_UDF!$B$73&lt;2008),1,OFFSET(MODEL_UDF!$H$95,0,MODEL_UDF!$C$72-MODEL_UDF!$B82-StartYear))</f>
        <v>15702</v>
      </c>
      <c r="I105" s="47">
        <f ca="1">OFFSET(Pop_UN!N$1,MATCH(CountrySelect1,Pop_UN!$A$2:$A$4151,0)+2*MODEL_UDF!$B105-6,0)*IF(OR(MODEL_UDF!$D$95&lt;&gt;1,MODEL_UDF!$C82-MODEL_UDF!$B$73&lt;2008),1,OFFSET(MODEL_UDF!$H$95,0,MODEL_UDF!$C$72-MODEL_UDF!$B82-StartYear))</f>
        <v>15697</v>
      </c>
      <c r="J105" s="47">
        <f ca="1">OFFSET(Pop_UN!O$1,MATCH(CountrySelect1,Pop_UN!$A$2:$A$4151,0)+2*MODEL_UDF!$B105-6,0)*IF(OR(MODEL_UDF!$D$95&lt;&gt;1,MODEL_UDF!$C82-MODEL_UDF!$B$73&lt;2008),1,OFFSET(MODEL_UDF!$H$95,0,MODEL_UDF!$C$72-MODEL_UDF!$B82-StartYear))</f>
        <v>15873</v>
      </c>
      <c r="K105" s="47">
        <f ca="1">OFFSET(Pop_UN!P$1,MATCH(CountrySelect1,Pop_UN!$A$2:$A$4151,0)+2*MODEL_UDF!$B105-6,0)*IF(OR(MODEL_UDF!$D$95&lt;&gt;1,MODEL_UDF!$C82-MODEL_UDF!$B$73&lt;2008),1,OFFSET(MODEL_UDF!$H$95,0,MODEL_UDF!$C$72-MODEL_UDF!$B82-StartYear))</f>
        <v>16245.999999999998</v>
      </c>
      <c r="L105" s="47">
        <f ca="1">OFFSET(Pop_UN!Q$1,MATCH(CountrySelect1,Pop_UN!$A$2:$A$4151,0)+2*MODEL_UDF!$B105-6,0)*IF(OR(MODEL_UDF!$D$95&lt;&gt;1,MODEL_UDF!$C82-MODEL_UDF!$B$73&lt;2008),1,OFFSET(MODEL_UDF!$H$95,0,MODEL_UDF!$C$72-MODEL_UDF!$B82-StartYear))</f>
        <v>16767</v>
      </c>
      <c r="M105" s="47">
        <f ca="1">OFFSET(Pop_UN!R$1,MATCH(CountrySelect1,Pop_UN!$A$2:$A$4151,0)+2*MODEL_UDF!$B105-6,0)*IF(OR(MODEL_UDF!$D$95&lt;&gt;1,MODEL_UDF!$C82-MODEL_UDF!$B$73&lt;2008),1,OFFSET(MODEL_UDF!$H$95,0,MODEL_UDF!$C$72-MODEL_UDF!$B82-StartYear))</f>
        <v>17359</v>
      </c>
      <c r="N105" s="47">
        <f ca="1">OFFSET(Pop_UN!S$1,MATCH(CountrySelect1,Pop_UN!$A$2:$A$4151,0)+2*MODEL_UDF!$B105-6,0)*IF(OR(MODEL_UDF!$D$95&lt;&gt;1,MODEL_UDF!$C82-MODEL_UDF!$B$73&lt;2008),1,OFFSET(MODEL_UDF!$H$95,0,MODEL_UDF!$C$72-MODEL_UDF!$B82-StartYear))</f>
        <v>18040</v>
      </c>
      <c r="O105" s="47">
        <f ca="1">OFFSET(Pop_UN!T$1,MATCH(CountrySelect1,Pop_UN!$A$2:$A$4151,0)+2*MODEL_UDF!$B105-6,0)*IF(OR(MODEL_UDF!$D$95&lt;&gt;1,MODEL_UDF!$C82-MODEL_UDF!$B$73&lt;2008),1,OFFSET(MODEL_UDF!$H$95,0,MODEL_UDF!$C$72-MODEL_UDF!$B82-StartYear))</f>
        <v>18674</v>
      </c>
      <c r="P105" s="47">
        <f ca="1">OFFSET(Pop_UN!U$1,MATCH(CountrySelect1,Pop_UN!$A$2:$A$4151,0)+2*MODEL_UDF!$B105-6,0)*IF(OR(MODEL_UDF!$D$95&lt;&gt;1,MODEL_UDF!$C82-MODEL_UDF!$B$73&lt;2008),1,OFFSET(MODEL_UDF!$H$95,0,MODEL_UDF!$C$72-MODEL_UDF!$B82-StartYear))</f>
        <v>19081</v>
      </c>
      <c r="Q105" s="47">
        <f ca="1">OFFSET(Pop_UN!V$1,MATCH(CountrySelect1,Pop_UN!$A$2:$A$4151,0)+2*MODEL_UDF!$B105-6,0)*IF(OR(MODEL_UDF!$D$95&lt;&gt;1,MODEL_UDF!$C82-MODEL_UDF!$B$73&lt;2008),1,OFFSET(MODEL_UDF!$H$95,0,MODEL_UDF!$C$72-MODEL_UDF!$B82-StartYear))</f>
        <v>19360</v>
      </c>
      <c r="R105" s="47">
        <f ca="1">OFFSET(Pop_UN!W$1,MATCH(CountrySelect1,Pop_UN!$A$2:$A$4151,0)+2*MODEL_UDF!$B105-6,0)*IF(OR(MODEL_UDF!$D$95&lt;&gt;1,MODEL_UDF!$C82-MODEL_UDF!$B$73&lt;2008),1,OFFSET(MODEL_UDF!$H$95,0,MODEL_UDF!$C$72-MODEL_UDF!$B82-StartYear))</f>
        <v>19659</v>
      </c>
      <c r="S105" s="47">
        <f ca="1">OFFSET(Pop_UN!X$1,MATCH(CountrySelect1,Pop_UN!$A$2:$A$4151,0)+2*MODEL_UDF!$B105-6,0)*IF(OR(MODEL_UDF!$D$95&lt;&gt;1,MODEL_UDF!$C82-MODEL_UDF!$B$73&lt;2008),1,OFFSET(MODEL_UDF!$H$95,0,MODEL_UDF!$C$72-MODEL_UDF!$B82-StartYear))</f>
        <v>19959</v>
      </c>
      <c r="T105" s="47">
        <f ca="1">OFFSET(Pop_UN!Y$1,MATCH(CountrySelect1,Pop_UN!$A$2:$A$4151,0)+2*MODEL_UDF!$B105-6,0)*IF(OR(MODEL_UDF!$D$95&lt;&gt;1,MODEL_UDF!$C82-MODEL_UDF!$B$73&lt;2008),1,OFFSET(MODEL_UDF!$H$95,0,MODEL_UDF!$C$72-MODEL_UDF!$B82-StartYear))</f>
        <v>20156</v>
      </c>
      <c r="U105" s="47">
        <f ca="1">OFFSET(Pop_UN!Z$1,MATCH(CountrySelect1,Pop_UN!$A$2:$A$4151,0)+2*MODEL_UDF!$B105-6,0)*IF(OR(MODEL_UDF!$D$95&lt;&gt;1,MODEL_UDF!$C82-MODEL_UDF!$B$73&lt;2008),1,OFFSET(MODEL_UDF!$H$95,0,MODEL_UDF!$C$72-MODEL_UDF!$B82-StartYear))</f>
        <v>20152</v>
      </c>
      <c r="V105" s="47">
        <f ca="1">OFFSET(Pop_UN!AA$1,MATCH(CountrySelect1,Pop_UN!$A$2:$A$4151,0)+2*MODEL_UDF!$B105-6,0)*IF(OR(MODEL_UDF!$D$95&lt;&gt;1,MODEL_UDF!$C82-MODEL_UDF!$B$73&lt;2008),1,OFFSET(MODEL_UDF!$H$95,0,MODEL_UDF!$C$72-MODEL_UDF!$B82-StartYear))</f>
        <v>20023</v>
      </c>
      <c r="W105" s="47">
        <f ca="1">OFFSET(Pop_UN!AB$1,MATCH(CountrySelect1,Pop_UN!$A$2:$A$4151,0)+2*MODEL_UDF!$B105-6,0)*IF(OR(MODEL_UDF!$D$95&lt;&gt;1,MODEL_UDF!$C82-MODEL_UDF!$B$73&lt;2008),1,OFFSET(MODEL_UDF!$H$95,0,MODEL_UDF!$C$72-MODEL_UDF!$B82-StartYear))</f>
        <v>19864</v>
      </c>
      <c r="X105" s="47">
        <f ca="1">OFFSET(Pop_UN!AC$1,MATCH(CountrySelect1,Pop_UN!$A$2:$A$4151,0)+2*MODEL_UDF!$B105-6,0)*IF(OR(MODEL_UDF!$D$95&lt;&gt;1,MODEL_UDF!$C82-MODEL_UDF!$B$73&lt;2008),1,OFFSET(MODEL_UDF!$H$95,0,MODEL_UDF!$C$72-MODEL_UDF!$B82-StartYear))</f>
        <v>19677</v>
      </c>
      <c r="Y105" s="47">
        <f ca="1">OFFSET(Pop_UN!AD$1,MATCH(CountrySelect1,Pop_UN!$A$2:$A$4151,0)+2*MODEL_UDF!$B105-6,0)*IF(OR(MODEL_UDF!$D$95&lt;&gt;1,MODEL_UDF!$C82-MODEL_UDF!$B$73&lt;2008),1,OFFSET(MODEL_UDF!$H$95,0,MODEL_UDF!$C$72-MODEL_UDF!$B82-StartYear))</f>
        <v>19410</v>
      </c>
    </row>
    <row r="106" spans="2:25" x14ac:dyDescent="0.2">
      <c r="B106">
        <f t="shared" si="2"/>
        <v>13</v>
      </c>
      <c r="C106" s="47">
        <f ca="1">OFFSET(Pop_UN!H$1,MATCH(CountrySelect1,Pop_UN!$A$2:$A$4151,0)+2*MODEL_UDF!$B106-6,0)*IF(OR(MODEL_UDF!$D$95&lt;&gt;1,MODEL_UDF!$C83-MODEL_UDF!$B$73&lt;2008),1,OFFSET(MODEL_UDF!$H$95,0,MODEL_UDF!$C$72-MODEL_UDF!$B83-StartYear))</f>
        <v>21814</v>
      </c>
      <c r="D106" s="47">
        <f ca="1">OFFSET(Pop_UN!I$1,MATCH(CountrySelect1,Pop_UN!$A$2:$A$4151,0)+2*MODEL_UDF!$B106-6,0)*IF(OR(MODEL_UDF!$D$95&lt;&gt;1,MODEL_UDF!$C83-MODEL_UDF!$B$73&lt;2008),1,OFFSET(MODEL_UDF!$H$95,0,MODEL_UDF!$C$72-MODEL_UDF!$B83-StartYear))</f>
        <v>19904</v>
      </c>
      <c r="E106" s="47">
        <f ca="1">OFFSET(Pop_UN!J$1,MATCH(CountrySelect1,Pop_UN!$A$2:$A$4151,0)+2*MODEL_UDF!$B106-6,0)*IF(OR(MODEL_UDF!$D$95&lt;&gt;1,MODEL_UDF!$C83-MODEL_UDF!$B$73&lt;2008),1,OFFSET(MODEL_UDF!$H$95,0,MODEL_UDF!$C$72-MODEL_UDF!$B83-StartYear))</f>
        <v>17944</v>
      </c>
      <c r="F106" s="47">
        <f ca="1">OFFSET(Pop_UN!K$1,MATCH(CountrySelect1,Pop_UN!$A$2:$A$4151,0)+2*MODEL_UDF!$B106-6,0)*IF(OR(MODEL_UDF!$D$95&lt;&gt;1,MODEL_UDF!$C83-MODEL_UDF!$B$73&lt;2008),1,OFFSET(MODEL_UDF!$H$95,0,MODEL_UDF!$C$72-MODEL_UDF!$B83-StartYear))</f>
        <v>16487</v>
      </c>
      <c r="G106" s="47">
        <f ca="1">OFFSET(Pop_UN!L$1,MATCH(CountrySelect1,Pop_UN!$A$2:$A$4151,0)+2*MODEL_UDF!$B106-6,0)*IF(OR(MODEL_UDF!$D$95&lt;&gt;1,MODEL_UDF!$C83-MODEL_UDF!$B$73&lt;2008),1,OFFSET(MODEL_UDF!$H$95,0,MODEL_UDF!$C$72-MODEL_UDF!$B83-StartYear))</f>
        <v>15840</v>
      </c>
      <c r="H106" s="47">
        <f ca="1">OFFSET(Pop_UN!M$1,MATCH(CountrySelect1,Pop_UN!$A$2:$A$4151,0)+2*MODEL_UDF!$B106-6,0)*IF(OR(MODEL_UDF!$D$95&lt;&gt;1,MODEL_UDF!$C83-MODEL_UDF!$B$73&lt;2008),1,OFFSET(MODEL_UDF!$H$95,0,MODEL_UDF!$C$72-MODEL_UDF!$B83-StartYear))</f>
        <v>15763</v>
      </c>
      <c r="I106" s="47">
        <f ca="1">OFFSET(Pop_UN!N$1,MATCH(CountrySelect1,Pop_UN!$A$2:$A$4151,0)+2*MODEL_UDF!$B106-6,0)*IF(OR(MODEL_UDF!$D$95&lt;&gt;1,MODEL_UDF!$C83-MODEL_UDF!$B$73&lt;2008),1,OFFSET(MODEL_UDF!$H$95,0,MODEL_UDF!$C$72-MODEL_UDF!$B83-StartYear))</f>
        <v>15694</v>
      </c>
      <c r="J106" s="47">
        <f ca="1">OFFSET(Pop_UN!O$1,MATCH(CountrySelect1,Pop_UN!$A$2:$A$4151,0)+2*MODEL_UDF!$B106-6,0)*IF(OR(MODEL_UDF!$D$95&lt;&gt;1,MODEL_UDF!$C83-MODEL_UDF!$B$73&lt;2008),1,OFFSET(MODEL_UDF!$H$95,0,MODEL_UDF!$C$72-MODEL_UDF!$B83-StartYear))</f>
        <v>15676</v>
      </c>
      <c r="K106" s="47">
        <f ca="1">OFFSET(Pop_UN!P$1,MATCH(CountrySelect1,Pop_UN!$A$2:$A$4151,0)+2*MODEL_UDF!$B106-6,0)*IF(OR(MODEL_UDF!$D$95&lt;&gt;1,MODEL_UDF!$C83-MODEL_UDF!$B$73&lt;2008),1,OFFSET(MODEL_UDF!$H$95,0,MODEL_UDF!$C$72-MODEL_UDF!$B83-StartYear))</f>
        <v>15840</v>
      </c>
      <c r="L106" s="47">
        <f ca="1">OFFSET(Pop_UN!Q$1,MATCH(CountrySelect1,Pop_UN!$A$2:$A$4151,0)+2*MODEL_UDF!$B106-6,0)*IF(OR(MODEL_UDF!$D$95&lt;&gt;1,MODEL_UDF!$C83-MODEL_UDF!$B$73&lt;2008),1,OFFSET(MODEL_UDF!$H$95,0,MODEL_UDF!$C$72-MODEL_UDF!$B83-StartYear))</f>
        <v>16213.000000000002</v>
      </c>
      <c r="M106" s="47">
        <f ca="1">OFFSET(Pop_UN!R$1,MATCH(CountrySelect1,Pop_UN!$A$2:$A$4151,0)+2*MODEL_UDF!$B106-6,0)*IF(OR(MODEL_UDF!$D$95&lt;&gt;1,MODEL_UDF!$C83-MODEL_UDF!$B$73&lt;2008),1,OFFSET(MODEL_UDF!$H$95,0,MODEL_UDF!$C$72-MODEL_UDF!$B83-StartYear))</f>
        <v>16736</v>
      </c>
      <c r="N106" s="47">
        <f ca="1">OFFSET(Pop_UN!S$1,MATCH(CountrySelect1,Pop_UN!$A$2:$A$4151,0)+2*MODEL_UDF!$B106-6,0)*IF(OR(MODEL_UDF!$D$95&lt;&gt;1,MODEL_UDF!$C83-MODEL_UDF!$B$73&lt;2008),1,OFFSET(MODEL_UDF!$H$95,0,MODEL_UDF!$C$72-MODEL_UDF!$B83-StartYear))</f>
        <v>17340</v>
      </c>
      <c r="O106" s="47">
        <f ca="1">OFFSET(Pop_UN!T$1,MATCH(CountrySelect1,Pop_UN!$A$2:$A$4151,0)+2*MODEL_UDF!$B106-6,0)*IF(OR(MODEL_UDF!$D$95&lt;&gt;1,MODEL_UDF!$C83-MODEL_UDF!$B$73&lt;2008),1,OFFSET(MODEL_UDF!$H$95,0,MODEL_UDF!$C$72-MODEL_UDF!$B83-StartYear))</f>
        <v>18046</v>
      </c>
      <c r="P106" s="47">
        <f ca="1">OFFSET(Pop_UN!U$1,MATCH(CountrySelect1,Pop_UN!$A$2:$A$4151,0)+2*MODEL_UDF!$B106-6,0)*IF(OR(MODEL_UDF!$D$95&lt;&gt;1,MODEL_UDF!$C83-MODEL_UDF!$B$73&lt;2008),1,OFFSET(MODEL_UDF!$H$95,0,MODEL_UDF!$C$72-MODEL_UDF!$B83-StartYear))</f>
        <v>18635</v>
      </c>
      <c r="Q106" s="47">
        <f ca="1">OFFSET(Pop_UN!V$1,MATCH(CountrySelect1,Pop_UN!$A$2:$A$4151,0)+2*MODEL_UDF!$B106-6,0)*IF(OR(MODEL_UDF!$D$95&lt;&gt;1,MODEL_UDF!$C83-MODEL_UDF!$B$73&lt;2008),1,OFFSET(MODEL_UDF!$H$95,0,MODEL_UDF!$C$72-MODEL_UDF!$B83-StartYear))</f>
        <v>19047</v>
      </c>
      <c r="R106" s="47">
        <f ca="1">OFFSET(Pop_UN!W$1,MATCH(CountrySelect1,Pop_UN!$A$2:$A$4151,0)+2*MODEL_UDF!$B106-6,0)*IF(OR(MODEL_UDF!$D$95&lt;&gt;1,MODEL_UDF!$C83-MODEL_UDF!$B$73&lt;2008),1,OFFSET(MODEL_UDF!$H$95,0,MODEL_UDF!$C$72-MODEL_UDF!$B83-StartYear))</f>
        <v>19333</v>
      </c>
      <c r="S106" s="47">
        <f ca="1">OFFSET(Pop_UN!X$1,MATCH(CountrySelect1,Pop_UN!$A$2:$A$4151,0)+2*MODEL_UDF!$B106-6,0)*IF(OR(MODEL_UDF!$D$95&lt;&gt;1,MODEL_UDF!$C83-MODEL_UDF!$B$73&lt;2008),1,OFFSET(MODEL_UDF!$H$95,0,MODEL_UDF!$C$72-MODEL_UDF!$B83-StartYear))</f>
        <v>19641</v>
      </c>
      <c r="T106" s="47">
        <f ca="1">OFFSET(Pop_UN!Y$1,MATCH(CountrySelect1,Pop_UN!$A$2:$A$4151,0)+2*MODEL_UDF!$B106-6,0)*IF(OR(MODEL_UDF!$D$95&lt;&gt;1,MODEL_UDF!$C83-MODEL_UDF!$B$73&lt;2008),1,OFFSET(MODEL_UDF!$H$95,0,MODEL_UDF!$C$72-MODEL_UDF!$B83-StartYear))</f>
        <v>19956</v>
      </c>
      <c r="U106" s="47">
        <f ca="1">OFFSET(Pop_UN!Z$1,MATCH(CountrySelect1,Pop_UN!$A$2:$A$4151,0)+2*MODEL_UDF!$B106-6,0)*IF(OR(MODEL_UDF!$D$95&lt;&gt;1,MODEL_UDF!$C83-MODEL_UDF!$B$73&lt;2008),1,OFFSET(MODEL_UDF!$H$95,0,MODEL_UDF!$C$72-MODEL_UDF!$B83-StartYear))</f>
        <v>20120</v>
      </c>
      <c r="V106" s="47">
        <f ca="1">OFFSET(Pop_UN!AA$1,MATCH(CountrySelect1,Pop_UN!$A$2:$A$4151,0)+2*MODEL_UDF!$B106-6,0)*IF(OR(MODEL_UDF!$D$95&lt;&gt;1,MODEL_UDF!$C83-MODEL_UDF!$B$73&lt;2008),1,OFFSET(MODEL_UDF!$H$95,0,MODEL_UDF!$C$72-MODEL_UDF!$B83-StartYear))</f>
        <v>20120</v>
      </c>
      <c r="W106" s="47">
        <f ca="1">OFFSET(Pop_UN!AB$1,MATCH(CountrySelect1,Pop_UN!$A$2:$A$4151,0)+2*MODEL_UDF!$B106-6,0)*IF(OR(MODEL_UDF!$D$95&lt;&gt;1,MODEL_UDF!$C83-MODEL_UDF!$B$73&lt;2008),1,OFFSET(MODEL_UDF!$H$95,0,MODEL_UDF!$C$72-MODEL_UDF!$B83-StartYear))</f>
        <v>19995</v>
      </c>
      <c r="X106" s="47">
        <f ca="1">OFFSET(Pop_UN!AC$1,MATCH(CountrySelect1,Pop_UN!$A$2:$A$4151,0)+2*MODEL_UDF!$B106-6,0)*IF(OR(MODEL_UDF!$D$95&lt;&gt;1,MODEL_UDF!$C83-MODEL_UDF!$B$73&lt;2008),1,OFFSET(MODEL_UDF!$H$95,0,MODEL_UDF!$C$72-MODEL_UDF!$B83-StartYear))</f>
        <v>19843</v>
      </c>
      <c r="Y106" s="47">
        <f ca="1">OFFSET(Pop_UN!AD$1,MATCH(CountrySelect1,Pop_UN!$A$2:$A$4151,0)+2*MODEL_UDF!$B106-6,0)*IF(OR(MODEL_UDF!$D$95&lt;&gt;1,MODEL_UDF!$C83-MODEL_UDF!$B$73&lt;2008),1,OFFSET(MODEL_UDF!$H$95,0,MODEL_UDF!$C$72-MODEL_UDF!$B83-StartYear))</f>
        <v>19667</v>
      </c>
    </row>
    <row r="107" spans="2:25" x14ac:dyDescent="0.2">
      <c r="B107">
        <f t="shared" si="2"/>
        <v>14</v>
      </c>
      <c r="C107" s="47">
        <f ca="1">OFFSET(Pop_UN!H$1,MATCH(CountrySelect1,Pop_UN!$A$2:$A$4151,0)+2*MODEL_UDF!$B107-6,0)*IF(OR(MODEL_UDF!$D$95&lt;&gt;1,MODEL_UDF!$C84-MODEL_UDF!$B$73&lt;2008),1,OFFSET(MODEL_UDF!$H$95,0,MODEL_UDF!$C$72-MODEL_UDF!$B84-StartYear))</f>
        <v>23646</v>
      </c>
      <c r="D107" s="47">
        <f ca="1">OFFSET(Pop_UN!I$1,MATCH(CountrySelect1,Pop_UN!$A$2:$A$4151,0)+2*MODEL_UDF!$B107-6,0)*IF(OR(MODEL_UDF!$D$95&lt;&gt;1,MODEL_UDF!$C84-MODEL_UDF!$B$73&lt;2008),1,OFFSET(MODEL_UDF!$H$95,0,MODEL_UDF!$C$72-MODEL_UDF!$B84-StartYear))</f>
        <v>21694</v>
      </c>
      <c r="E107" s="47">
        <f ca="1">OFFSET(Pop_UN!J$1,MATCH(CountrySelect1,Pop_UN!$A$2:$A$4151,0)+2*MODEL_UDF!$B107-6,0)*IF(OR(MODEL_UDF!$D$95&lt;&gt;1,MODEL_UDF!$C84-MODEL_UDF!$B$73&lt;2008),1,OFFSET(MODEL_UDF!$H$95,0,MODEL_UDF!$C$72-MODEL_UDF!$B84-StartYear))</f>
        <v>19806</v>
      </c>
      <c r="F107" s="47">
        <f ca="1">OFFSET(Pop_UN!K$1,MATCH(CountrySelect1,Pop_UN!$A$2:$A$4151,0)+2*MODEL_UDF!$B107-6,0)*IF(OR(MODEL_UDF!$D$95&lt;&gt;1,MODEL_UDF!$C84-MODEL_UDF!$B$73&lt;2008),1,OFFSET(MODEL_UDF!$H$95,0,MODEL_UDF!$C$72-MODEL_UDF!$B84-StartYear))</f>
        <v>17861</v>
      </c>
      <c r="G107" s="47">
        <f ca="1">OFFSET(Pop_UN!L$1,MATCH(CountrySelect1,Pop_UN!$A$2:$A$4151,0)+2*MODEL_UDF!$B107-6,0)*IF(OR(MODEL_UDF!$D$95&lt;&gt;1,MODEL_UDF!$C84-MODEL_UDF!$B$73&lt;2008),1,OFFSET(MODEL_UDF!$H$95,0,MODEL_UDF!$C$72-MODEL_UDF!$B84-StartYear))</f>
        <v>16447</v>
      </c>
      <c r="H107" s="47">
        <f ca="1">OFFSET(Pop_UN!M$1,MATCH(CountrySelect1,Pop_UN!$A$2:$A$4151,0)+2*MODEL_UDF!$B107-6,0)*IF(OR(MODEL_UDF!$D$95&lt;&gt;1,MODEL_UDF!$C84-MODEL_UDF!$B$73&lt;2008),1,OFFSET(MODEL_UDF!$H$95,0,MODEL_UDF!$C$72-MODEL_UDF!$B84-StartYear))</f>
        <v>15825</v>
      </c>
      <c r="I107" s="47">
        <f ca="1">OFFSET(Pop_UN!N$1,MATCH(CountrySelect1,Pop_UN!$A$2:$A$4151,0)+2*MODEL_UDF!$B107-6,0)*IF(OR(MODEL_UDF!$D$95&lt;&gt;1,MODEL_UDF!$C84-MODEL_UDF!$B$73&lt;2008),1,OFFSET(MODEL_UDF!$H$95,0,MODEL_UDF!$C$72-MODEL_UDF!$B84-StartYear))</f>
        <v>15757</v>
      </c>
      <c r="J107" s="47">
        <f ca="1">OFFSET(Pop_UN!O$1,MATCH(CountrySelect1,Pop_UN!$A$2:$A$4151,0)+2*MODEL_UDF!$B107-6,0)*IF(OR(MODEL_UDF!$D$95&lt;&gt;1,MODEL_UDF!$C84-MODEL_UDF!$B$73&lt;2008),1,OFFSET(MODEL_UDF!$H$95,0,MODEL_UDF!$C$72-MODEL_UDF!$B84-StartYear))</f>
        <v>15680</v>
      </c>
      <c r="K107" s="47">
        <f ca="1">OFFSET(Pop_UN!P$1,MATCH(CountrySelect1,Pop_UN!$A$2:$A$4151,0)+2*MODEL_UDF!$B107-6,0)*IF(OR(MODEL_UDF!$D$95&lt;&gt;1,MODEL_UDF!$C84-MODEL_UDF!$B$73&lt;2008),1,OFFSET(MODEL_UDF!$H$95,0,MODEL_UDF!$C$72-MODEL_UDF!$B84-StartYear))</f>
        <v>15636</v>
      </c>
      <c r="L107" s="47">
        <f ca="1">OFFSET(Pop_UN!Q$1,MATCH(CountrySelect1,Pop_UN!$A$2:$A$4151,0)+2*MODEL_UDF!$B107-6,0)*IF(OR(MODEL_UDF!$D$95&lt;&gt;1,MODEL_UDF!$C84-MODEL_UDF!$B$73&lt;2008),1,OFFSET(MODEL_UDF!$H$95,0,MODEL_UDF!$C$72-MODEL_UDF!$B84-StartYear))</f>
        <v>15799</v>
      </c>
      <c r="M107" s="47">
        <f ca="1">OFFSET(Pop_UN!R$1,MATCH(CountrySelect1,Pop_UN!$A$2:$A$4151,0)+2*MODEL_UDF!$B107-6,0)*IF(OR(MODEL_UDF!$D$95&lt;&gt;1,MODEL_UDF!$C84-MODEL_UDF!$B$73&lt;2008),1,OFFSET(MODEL_UDF!$H$95,0,MODEL_UDF!$C$72-MODEL_UDF!$B84-StartYear))</f>
        <v>16174</v>
      </c>
      <c r="N107" s="47">
        <f ca="1">OFFSET(Pop_UN!S$1,MATCH(CountrySelect1,Pop_UN!$A$2:$A$4151,0)+2*MODEL_UDF!$B107-6,0)*IF(OR(MODEL_UDF!$D$95&lt;&gt;1,MODEL_UDF!$C84-MODEL_UDF!$B$73&lt;2008),1,OFFSET(MODEL_UDF!$H$95,0,MODEL_UDF!$C$72-MODEL_UDF!$B84-StartYear))</f>
        <v>16704</v>
      </c>
      <c r="O107" s="47">
        <f ca="1">OFFSET(Pop_UN!T$1,MATCH(CountrySelect1,Pop_UN!$A$2:$A$4151,0)+2*MODEL_UDF!$B107-6,0)*IF(OR(MODEL_UDF!$D$95&lt;&gt;1,MODEL_UDF!$C84-MODEL_UDF!$B$73&lt;2008),1,OFFSET(MODEL_UDF!$H$95,0,MODEL_UDF!$C$72-MODEL_UDF!$B84-StartYear))</f>
        <v>17322</v>
      </c>
      <c r="P107" s="47">
        <f ca="1">OFFSET(Pop_UN!U$1,MATCH(CountrySelect1,Pop_UN!$A$2:$A$4151,0)+2*MODEL_UDF!$B107-6,0)*IF(OR(MODEL_UDF!$D$95&lt;&gt;1,MODEL_UDF!$C84-MODEL_UDF!$B$73&lt;2008),1,OFFSET(MODEL_UDF!$H$95,0,MODEL_UDF!$C$72-MODEL_UDF!$B84-StartYear))</f>
        <v>17999</v>
      </c>
      <c r="Q107" s="47">
        <f ca="1">OFFSET(Pop_UN!V$1,MATCH(CountrySelect1,Pop_UN!$A$2:$A$4151,0)+2*MODEL_UDF!$B107-6,0)*IF(OR(MODEL_UDF!$D$95&lt;&gt;1,MODEL_UDF!$C84-MODEL_UDF!$B$73&lt;2008),1,OFFSET(MODEL_UDF!$H$95,0,MODEL_UDF!$C$72-MODEL_UDF!$B84-StartYear))</f>
        <v>18593</v>
      </c>
      <c r="R107" s="47">
        <f ca="1">OFFSET(Pop_UN!W$1,MATCH(CountrySelect1,Pop_UN!$A$2:$A$4151,0)+2*MODEL_UDF!$B107-6,0)*IF(OR(MODEL_UDF!$D$95&lt;&gt;1,MODEL_UDF!$C84-MODEL_UDF!$B$73&lt;2008),1,OFFSET(MODEL_UDF!$H$95,0,MODEL_UDF!$C$72-MODEL_UDF!$B84-StartYear))</f>
        <v>19012</v>
      </c>
      <c r="S107" s="47">
        <f ca="1">OFFSET(Pop_UN!X$1,MATCH(CountrySelect1,Pop_UN!$A$2:$A$4151,0)+2*MODEL_UDF!$B107-6,0)*IF(OR(MODEL_UDF!$D$95&lt;&gt;1,MODEL_UDF!$C84-MODEL_UDF!$B$73&lt;2008),1,OFFSET(MODEL_UDF!$H$95,0,MODEL_UDF!$C$72-MODEL_UDF!$B84-StartYear))</f>
        <v>19305</v>
      </c>
      <c r="T107" s="47">
        <f ca="1">OFFSET(Pop_UN!Y$1,MATCH(CountrySelect1,Pop_UN!$A$2:$A$4151,0)+2*MODEL_UDF!$B107-6,0)*IF(OR(MODEL_UDF!$D$95&lt;&gt;1,MODEL_UDF!$C84-MODEL_UDF!$B$73&lt;2008),1,OFFSET(MODEL_UDF!$H$95,0,MODEL_UDF!$C$72-MODEL_UDF!$B84-StartYear))</f>
        <v>19621</v>
      </c>
      <c r="U107" s="47">
        <f ca="1">OFFSET(Pop_UN!Z$1,MATCH(CountrySelect1,Pop_UN!$A$2:$A$4151,0)+2*MODEL_UDF!$B107-6,0)*IF(OR(MODEL_UDF!$D$95&lt;&gt;1,MODEL_UDF!$C84-MODEL_UDF!$B$73&lt;2008),1,OFFSET(MODEL_UDF!$H$95,0,MODEL_UDF!$C$72-MODEL_UDF!$B84-StartYear))</f>
        <v>19912</v>
      </c>
      <c r="V107" s="47">
        <f ca="1">OFFSET(Pop_UN!AA$1,MATCH(CountrySelect1,Pop_UN!$A$2:$A$4151,0)+2*MODEL_UDF!$B107-6,0)*IF(OR(MODEL_UDF!$D$95&lt;&gt;1,MODEL_UDF!$C84-MODEL_UDF!$B$73&lt;2008),1,OFFSET(MODEL_UDF!$H$95,0,MODEL_UDF!$C$72-MODEL_UDF!$B84-StartYear))</f>
        <v>20080</v>
      </c>
      <c r="W107" s="47">
        <f ca="1">OFFSET(Pop_UN!AB$1,MATCH(CountrySelect1,Pop_UN!$A$2:$A$4151,0)+2*MODEL_UDF!$B107-6,0)*IF(OR(MODEL_UDF!$D$95&lt;&gt;1,MODEL_UDF!$C84-MODEL_UDF!$B$73&lt;2008),1,OFFSET(MODEL_UDF!$H$95,0,MODEL_UDF!$C$72-MODEL_UDF!$B84-StartYear))</f>
        <v>20084</v>
      </c>
      <c r="X107" s="47">
        <f ca="1">OFFSET(Pop_UN!AC$1,MATCH(CountrySelect1,Pop_UN!$A$2:$A$4151,0)+2*MODEL_UDF!$B107-6,0)*IF(OR(MODEL_UDF!$D$95&lt;&gt;1,MODEL_UDF!$C84-MODEL_UDF!$B$73&lt;2008),1,OFFSET(MODEL_UDF!$H$95,0,MODEL_UDF!$C$72-MODEL_UDF!$B84-StartYear))</f>
        <v>19965</v>
      </c>
      <c r="Y107" s="47">
        <f ca="1">OFFSET(Pop_UN!AD$1,MATCH(CountrySelect1,Pop_UN!$A$2:$A$4151,0)+2*MODEL_UDF!$B107-6,0)*IF(OR(MODEL_UDF!$D$95&lt;&gt;1,MODEL_UDF!$C84-MODEL_UDF!$B$73&lt;2008),1,OFFSET(MODEL_UDF!$H$95,0,MODEL_UDF!$C$72-MODEL_UDF!$B84-StartYear))</f>
        <v>19820</v>
      </c>
    </row>
    <row r="108" spans="2:25" x14ac:dyDescent="0.2">
      <c r="B108">
        <f t="shared" si="2"/>
        <v>15</v>
      </c>
      <c r="C108" s="47">
        <f ca="1">OFFSET(Pop_UN!H$1,MATCH(CountrySelect1,Pop_UN!$A$2:$A$4151,0)+2*MODEL_UDF!$B108-6,0)*IF(OR(MODEL_UDF!$D$95&lt;&gt;1,MODEL_UDF!$C85-MODEL_UDF!$B$73&lt;2008),1,OFFSET(MODEL_UDF!$H$95,0,MODEL_UDF!$C$72-MODEL_UDF!$B85-StartYear))</f>
        <v>25316</v>
      </c>
      <c r="D108" s="47">
        <f ca="1">OFFSET(Pop_UN!I$1,MATCH(CountrySelect1,Pop_UN!$A$2:$A$4151,0)+2*MODEL_UDF!$B108-6,0)*IF(OR(MODEL_UDF!$D$95&lt;&gt;1,MODEL_UDF!$C85-MODEL_UDF!$B$73&lt;2008),1,OFFSET(MODEL_UDF!$H$95,0,MODEL_UDF!$C$72-MODEL_UDF!$B85-StartYear))</f>
        <v>23519</v>
      </c>
      <c r="E108" s="47">
        <f ca="1">OFFSET(Pop_UN!J$1,MATCH(CountrySelect1,Pop_UN!$A$2:$A$4151,0)+2*MODEL_UDF!$B108-6,0)*IF(OR(MODEL_UDF!$D$95&lt;&gt;1,MODEL_UDF!$C85-MODEL_UDF!$B$73&lt;2008),1,OFFSET(MODEL_UDF!$H$95,0,MODEL_UDF!$C$72-MODEL_UDF!$B85-StartYear))</f>
        <v>21616</v>
      </c>
      <c r="F108" s="47">
        <f ca="1">OFFSET(Pop_UN!K$1,MATCH(CountrySelect1,Pop_UN!$A$2:$A$4151,0)+2*MODEL_UDF!$B108-6,0)*IF(OR(MODEL_UDF!$D$95&lt;&gt;1,MODEL_UDF!$C85-MODEL_UDF!$B$73&lt;2008),1,OFFSET(MODEL_UDF!$H$95,0,MODEL_UDF!$C$72-MODEL_UDF!$B85-StartYear))</f>
        <v>19722</v>
      </c>
      <c r="G108" s="47">
        <f ca="1">OFFSET(Pop_UN!L$1,MATCH(CountrySelect1,Pop_UN!$A$2:$A$4151,0)+2*MODEL_UDF!$B108-6,0)*IF(OR(MODEL_UDF!$D$95&lt;&gt;1,MODEL_UDF!$C85-MODEL_UDF!$B$73&lt;2008),1,OFFSET(MODEL_UDF!$H$95,0,MODEL_UDF!$C$72-MODEL_UDF!$B85-StartYear))</f>
        <v>17823</v>
      </c>
      <c r="H108" s="47">
        <f ca="1">OFFSET(Pop_UN!M$1,MATCH(CountrySelect1,Pop_UN!$A$2:$A$4151,0)+2*MODEL_UDF!$B108-6,0)*IF(OR(MODEL_UDF!$D$95&lt;&gt;1,MODEL_UDF!$C85-MODEL_UDF!$B$73&lt;2008),1,OFFSET(MODEL_UDF!$H$95,0,MODEL_UDF!$C$72-MODEL_UDF!$B85-StartYear))</f>
        <v>16431</v>
      </c>
      <c r="I108" s="47">
        <f ca="1">OFFSET(Pop_UN!N$1,MATCH(CountrySelect1,Pop_UN!$A$2:$A$4151,0)+2*MODEL_UDF!$B108-6,0)*IF(OR(MODEL_UDF!$D$95&lt;&gt;1,MODEL_UDF!$C85-MODEL_UDF!$B$73&lt;2008),1,OFFSET(MODEL_UDF!$H$95,0,MODEL_UDF!$C$72-MODEL_UDF!$B85-StartYear))</f>
        <v>15815</v>
      </c>
      <c r="J108" s="47">
        <f ca="1">OFFSET(Pop_UN!O$1,MATCH(CountrySelect1,Pop_UN!$A$2:$A$4151,0)+2*MODEL_UDF!$B108-6,0)*IF(OR(MODEL_UDF!$D$95&lt;&gt;1,MODEL_UDF!$C85-MODEL_UDF!$B$73&lt;2008),1,OFFSET(MODEL_UDF!$H$95,0,MODEL_UDF!$C$72-MODEL_UDF!$B85-StartYear))</f>
        <v>15744</v>
      </c>
      <c r="K108" s="47">
        <f ca="1">OFFSET(Pop_UN!P$1,MATCH(CountrySelect1,Pop_UN!$A$2:$A$4151,0)+2*MODEL_UDF!$B108-6,0)*IF(OR(MODEL_UDF!$D$95&lt;&gt;1,MODEL_UDF!$C85-MODEL_UDF!$B$73&lt;2008),1,OFFSET(MODEL_UDF!$H$95,0,MODEL_UDF!$C$72-MODEL_UDF!$B85-StartYear))</f>
        <v>15633</v>
      </c>
      <c r="L108" s="47">
        <f ca="1">OFFSET(Pop_UN!Q$1,MATCH(CountrySelect1,Pop_UN!$A$2:$A$4151,0)+2*MODEL_UDF!$B108-6,0)*IF(OR(MODEL_UDF!$D$95&lt;&gt;1,MODEL_UDF!$C85-MODEL_UDF!$B$73&lt;2008),1,OFFSET(MODEL_UDF!$H$95,0,MODEL_UDF!$C$72-MODEL_UDF!$B85-StartYear))</f>
        <v>15587</v>
      </c>
      <c r="M108" s="47">
        <f ca="1">OFFSET(Pop_UN!R$1,MATCH(CountrySelect1,Pop_UN!$A$2:$A$4151,0)+2*MODEL_UDF!$B108-6,0)*IF(OR(MODEL_UDF!$D$95&lt;&gt;1,MODEL_UDF!$C85-MODEL_UDF!$B$73&lt;2008),1,OFFSET(MODEL_UDF!$H$95,0,MODEL_UDF!$C$72-MODEL_UDF!$B85-StartYear))</f>
        <v>15753</v>
      </c>
      <c r="N108" s="47">
        <f ca="1">OFFSET(Pop_UN!S$1,MATCH(CountrySelect1,Pop_UN!$A$2:$A$4151,0)+2*MODEL_UDF!$B108-6,0)*IF(OR(MODEL_UDF!$D$95&lt;&gt;1,MODEL_UDF!$C85-MODEL_UDF!$B$73&lt;2008),1,OFFSET(MODEL_UDF!$H$95,0,MODEL_UDF!$C$72-MODEL_UDF!$B85-StartYear))</f>
        <v>16134</v>
      </c>
      <c r="O108" s="47">
        <f ca="1">OFFSET(Pop_UN!T$1,MATCH(CountrySelect1,Pop_UN!$A$2:$A$4151,0)+2*MODEL_UDF!$B108-6,0)*IF(OR(MODEL_UDF!$D$95&lt;&gt;1,MODEL_UDF!$C85-MODEL_UDF!$B$73&lt;2008),1,OFFSET(MODEL_UDF!$H$95,0,MODEL_UDF!$C$72-MODEL_UDF!$B85-StartYear))</f>
        <v>16673</v>
      </c>
      <c r="P108" s="47">
        <f ca="1">OFFSET(Pop_UN!U$1,MATCH(CountrySelect1,Pop_UN!$A$2:$A$4151,0)+2*MODEL_UDF!$B108-6,0)*IF(OR(MODEL_UDF!$D$95&lt;&gt;1,MODEL_UDF!$C85-MODEL_UDF!$B$73&lt;2008),1,OFFSET(MODEL_UDF!$H$95,0,MODEL_UDF!$C$72-MODEL_UDF!$B85-StartYear))</f>
        <v>17268</v>
      </c>
      <c r="Q108" s="47">
        <f ca="1">OFFSET(Pop_UN!V$1,MATCH(CountrySelect1,Pop_UN!$A$2:$A$4151,0)+2*MODEL_UDF!$B108-6,0)*IF(OR(MODEL_UDF!$D$95&lt;&gt;1,MODEL_UDF!$C85-MODEL_UDF!$B$73&lt;2008),1,OFFSET(MODEL_UDF!$H$95,0,MODEL_UDF!$C$72-MODEL_UDF!$B85-StartYear))</f>
        <v>17949</v>
      </c>
      <c r="R108" s="47">
        <f ca="1">OFFSET(Pop_UN!W$1,MATCH(CountrySelect1,Pop_UN!$A$2:$A$4151,0)+2*MODEL_UDF!$B108-6,0)*IF(OR(MODEL_UDF!$D$95&lt;&gt;1,MODEL_UDF!$C85-MODEL_UDF!$B$73&lt;2008),1,OFFSET(MODEL_UDF!$H$95,0,MODEL_UDF!$C$72-MODEL_UDF!$B85-StartYear))</f>
        <v>18550</v>
      </c>
      <c r="S108" s="47">
        <f ca="1">OFFSET(Pop_UN!X$1,MATCH(CountrySelect1,Pop_UN!$A$2:$A$4151,0)+2*MODEL_UDF!$B108-6,0)*IF(OR(MODEL_UDF!$D$95&lt;&gt;1,MODEL_UDF!$C85-MODEL_UDF!$B$73&lt;2008),1,OFFSET(MODEL_UDF!$H$95,0,MODEL_UDF!$C$72-MODEL_UDF!$B85-StartYear))</f>
        <v>18975</v>
      </c>
      <c r="T108" s="47">
        <f ca="1">OFFSET(Pop_UN!Y$1,MATCH(CountrySelect1,Pop_UN!$A$2:$A$4151,0)+2*MODEL_UDF!$B108-6,0)*IF(OR(MODEL_UDF!$D$95&lt;&gt;1,MODEL_UDF!$C85-MODEL_UDF!$B$73&lt;2008),1,OFFSET(MODEL_UDF!$H$95,0,MODEL_UDF!$C$72-MODEL_UDF!$B85-StartYear))</f>
        <v>19275</v>
      </c>
      <c r="U108" s="47">
        <f ca="1">OFFSET(Pop_UN!Z$1,MATCH(CountrySelect1,Pop_UN!$A$2:$A$4151,0)+2*MODEL_UDF!$B108-6,0)*IF(OR(MODEL_UDF!$D$95&lt;&gt;1,MODEL_UDF!$C85-MODEL_UDF!$B$73&lt;2008),1,OFFSET(MODEL_UDF!$H$95,0,MODEL_UDF!$C$72-MODEL_UDF!$B85-StartYear))</f>
        <v>19570</v>
      </c>
      <c r="V108" s="47">
        <f ca="1">OFFSET(Pop_UN!AA$1,MATCH(CountrySelect1,Pop_UN!$A$2:$A$4151,0)+2*MODEL_UDF!$B108-6,0)*IF(OR(MODEL_UDF!$D$95&lt;&gt;1,MODEL_UDF!$C85-MODEL_UDF!$B$73&lt;2008),1,OFFSET(MODEL_UDF!$H$95,0,MODEL_UDF!$C$72-MODEL_UDF!$B85-StartYear))</f>
        <v>19864</v>
      </c>
      <c r="W108" s="47">
        <f ca="1">OFFSET(Pop_UN!AB$1,MATCH(CountrySelect1,Pop_UN!$A$2:$A$4151,0)+2*MODEL_UDF!$B108-6,0)*IF(OR(MODEL_UDF!$D$95&lt;&gt;1,MODEL_UDF!$C85-MODEL_UDF!$B$73&lt;2008),1,OFFSET(MODEL_UDF!$H$95,0,MODEL_UDF!$C$72-MODEL_UDF!$B85-StartYear))</f>
        <v>20036</v>
      </c>
      <c r="X108" s="47">
        <f ca="1">OFFSET(Pop_UN!AC$1,MATCH(CountrySelect1,Pop_UN!$A$2:$A$4151,0)+2*MODEL_UDF!$B108-6,0)*IF(OR(MODEL_UDF!$D$95&lt;&gt;1,MODEL_UDF!$C85-MODEL_UDF!$B$73&lt;2008),1,OFFSET(MODEL_UDF!$H$95,0,MODEL_UDF!$C$72-MODEL_UDF!$B85-StartYear))</f>
        <v>20046</v>
      </c>
      <c r="Y108" s="47">
        <f ca="1">OFFSET(Pop_UN!AD$1,MATCH(CountrySelect1,Pop_UN!$A$2:$A$4151,0)+2*MODEL_UDF!$B108-6,0)*IF(OR(MODEL_UDF!$D$95&lt;&gt;1,MODEL_UDF!$C85-MODEL_UDF!$B$73&lt;2008),1,OFFSET(MODEL_UDF!$H$95,0,MODEL_UDF!$C$72-MODEL_UDF!$B85-StartYear))</f>
        <v>19933</v>
      </c>
    </row>
    <row r="109" spans="2:25" x14ac:dyDescent="0.2">
      <c r="B109">
        <f t="shared" si="2"/>
        <v>16</v>
      </c>
      <c r="C109" s="47">
        <f ca="1">OFFSET(Pop_UN!H$1,MATCH(CountrySelect1,Pop_UN!$A$2:$A$4151,0)+2*MODEL_UDF!$B109-6,0)*IF(OR(MODEL_UDF!$D$95&lt;&gt;1,MODEL_UDF!$C86-MODEL_UDF!$B$73&lt;2008),1,OFFSET(MODEL_UDF!$H$95,0,MODEL_UDF!$C$72-MODEL_UDF!$B86-StartYear))</f>
        <v>26666</v>
      </c>
      <c r="D109" s="47">
        <f ca="1">OFFSET(Pop_UN!I$1,MATCH(CountrySelect1,Pop_UN!$A$2:$A$4151,0)+2*MODEL_UDF!$B109-6,0)*IF(OR(MODEL_UDF!$D$95&lt;&gt;1,MODEL_UDF!$C86-MODEL_UDF!$B$73&lt;2008),1,OFFSET(MODEL_UDF!$H$95,0,MODEL_UDF!$C$72-MODEL_UDF!$B86-StartYear))</f>
        <v>25180</v>
      </c>
      <c r="E109" s="47">
        <f ca="1">OFFSET(Pop_UN!J$1,MATCH(CountrySelect1,Pop_UN!$A$2:$A$4151,0)+2*MODEL_UDF!$B109-6,0)*IF(OR(MODEL_UDF!$D$95&lt;&gt;1,MODEL_UDF!$C86-MODEL_UDF!$B$73&lt;2008),1,OFFSET(MODEL_UDF!$H$95,0,MODEL_UDF!$C$72-MODEL_UDF!$B86-StartYear))</f>
        <v>23436</v>
      </c>
      <c r="F109" s="47">
        <f ca="1">OFFSET(Pop_UN!K$1,MATCH(CountrySelect1,Pop_UN!$A$2:$A$4151,0)+2*MODEL_UDF!$B109-6,0)*IF(OR(MODEL_UDF!$D$95&lt;&gt;1,MODEL_UDF!$C86-MODEL_UDF!$B$73&lt;2008),1,OFFSET(MODEL_UDF!$H$95,0,MODEL_UDF!$C$72-MODEL_UDF!$B86-StartYear))</f>
        <v>21529</v>
      </c>
      <c r="G109" s="47">
        <f ca="1">OFFSET(Pop_UN!L$1,MATCH(CountrySelect1,Pop_UN!$A$2:$A$4151,0)+2*MODEL_UDF!$B109-6,0)*IF(OR(MODEL_UDF!$D$95&lt;&gt;1,MODEL_UDF!$C86-MODEL_UDF!$B$73&lt;2008),1,OFFSET(MODEL_UDF!$H$95,0,MODEL_UDF!$C$72-MODEL_UDF!$B86-StartYear))</f>
        <v>19686</v>
      </c>
      <c r="H109" s="47">
        <f ca="1">OFFSET(Pop_UN!M$1,MATCH(CountrySelect1,Pop_UN!$A$2:$A$4151,0)+2*MODEL_UDF!$B109-6,0)*IF(OR(MODEL_UDF!$D$95&lt;&gt;1,MODEL_UDF!$C86-MODEL_UDF!$B$73&lt;2008),1,OFFSET(MODEL_UDF!$H$95,0,MODEL_UDF!$C$72-MODEL_UDF!$B86-StartYear))</f>
        <v>17810</v>
      </c>
      <c r="I109" s="47">
        <f ca="1">OFFSET(Pop_UN!N$1,MATCH(CountrySelect1,Pop_UN!$A$2:$A$4151,0)+2*MODEL_UDF!$B109-6,0)*IF(OR(MODEL_UDF!$D$95&lt;&gt;1,MODEL_UDF!$C86-MODEL_UDF!$B$73&lt;2008),1,OFFSET(MODEL_UDF!$H$95,0,MODEL_UDF!$C$72-MODEL_UDF!$B86-StartYear))</f>
        <v>16420</v>
      </c>
      <c r="J109" s="47">
        <f ca="1">OFFSET(Pop_UN!O$1,MATCH(CountrySelect1,Pop_UN!$A$2:$A$4151,0)+2*MODEL_UDF!$B109-6,0)*IF(OR(MODEL_UDF!$D$95&lt;&gt;1,MODEL_UDF!$C86-MODEL_UDF!$B$73&lt;2008),1,OFFSET(MODEL_UDF!$H$95,0,MODEL_UDF!$C$72-MODEL_UDF!$B86-StartYear))</f>
        <v>15798</v>
      </c>
      <c r="K109" s="47">
        <f ca="1">OFFSET(Pop_UN!P$1,MATCH(CountrySelect1,Pop_UN!$A$2:$A$4151,0)+2*MODEL_UDF!$B109-6,0)*IF(OR(MODEL_UDF!$D$95&lt;&gt;1,MODEL_UDF!$C86-MODEL_UDF!$B$73&lt;2008),1,OFFSET(MODEL_UDF!$H$95,0,MODEL_UDF!$C$72-MODEL_UDF!$B86-StartYear))</f>
        <v>15690</v>
      </c>
      <c r="L109" s="47">
        <f ca="1">OFFSET(Pop_UN!Q$1,MATCH(CountrySelect1,Pop_UN!$A$2:$A$4151,0)+2*MODEL_UDF!$B109-6,0)*IF(OR(MODEL_UDF!$D$95&lt;&gt;1,MODEL_UDF!$C86-MODEL_UDF!$B$73&lt;2008),1,OFFSET(MODEL_UDF!$H$95,0,MODEL_UDF!$C$72-MODEL_UDF!$B86-StartYear))</f>
        <v>15577</v>
      </c>
      <c r="M109" s="47">
        <f ca="1">OFFSET(Pop_UN!R$1,MATCH(CountrySelect1,Pop_UN!$A$2:$A$4151,0)+2*MODEL_UDF!$B109-6,0)*IF(OR(MODEL_UDF!$D$95&lt;&gt;1,MODEL_UDF!$C86-MODEL_UDF!$B$73&lt;2008),1,OFFSET(MODEL_UDF!$H$95,0,MODEL_UDF!$C$72-MODEL_UDF!$B86-StartYear))</f>
        <v>15533</v>
      </c>
      <c r="N109" s="47">
        <f ca="1">OFFSET(Pop_UN!S$1,MATCH(CountrySelect1,Pop_UN!$A$2:$A$4151,0)+2*MODEL_UDF!$B109-6,0)*IF(OR(MODEL_UDF!$D$95&lt;&gt;1,MODEL_UDF!$C86-MODEL_UDF!$B$73&lt;2008),1,OFFSET(MODEL_UDF!$H$95,0,MODEL_UDF!$C$72-MODEL_UDF!$B86-StartYear))</f>
        <v>15705</v>
      </c>
      <c r="O109" s="47">
        <f ca="1">OFFSET(Pop_UN!T$1,MATCH(CountrySelect1,Pop_UN!$A$2:$A$4151,0)+2*MODEL_UDF!$B109-6,0)*IF(OR(MODEL_UDF!$D$95&lt;&gt;1,MODEL_UDF!$C86-MODEL_UDF!$B$73&lt;2008),1,OFFSET(MODEL_UDF!$H$95,0,MODEL_UDF!$C$72-MODEL_UDF!$B86-StartYear))</f>
        <v>16096</v>
      </c>
      <c r="P109" s="47">
        <f ca="1">OFFSET(Pop_UN!U$1,MATCH(CountrySelect1,Pop_UN!$A$2:$A$4151,0)+2*MODEL_UDF!$B109-6,0)*IF(OR(MODEL_UDF!$D$95&lt;&gt;1,MODEL_UDF!$C86-MODEL_UDF!$B$73&lt;2008),1,OFFSET(MODEL_UDF!$H$95,0,MODEL_UDF!$C$72-MODEL_UDF!$B86-StartYear))</f>
        <v>16612</v>
      </c>
      <c r="Q109" s="47">
        <f ca="1">OFFSET(Pop_UN!V$1,MATCH(CountrySelect1,Pop_UN!$A$2:$A$4151,0)+2*MODEL_UDF!$B109-6,0)*IF(OR(MODEL_UDF!$D$95&lt;&gt;1,MODEL_UDF!$C86-MODEL_UDF!$B$73&lt;2008),1,OFFSET(MODEL_UDF!$H$95,0,MODEL_UDF!$C$72-MODEL_UDF!$B86-StartYear))</f>
        <v>17211</v>
      </c>
      <c r="R109" s="47">
        <f ca="1">OFFSET(Pop_UN!W$1,MATCH(CountrySelect1,Pop_UN!$A$2:$A$4151,0)+2*MODEL_UDF!$B109-6,0)*IF(OR(MODEL_UDF!$D$95&lt;&gt;1,MODEL_UDF!$C86-MODEL_UDF!$B$73&lt;2008),1,OFFSET(MODEL_UDF!$H$95,0,MODEL_UDF!$C$72-MODEL_UDF!$B86-StartYear))</f>
        <v>17898</v>
      </c>
      <c r="S109" s="47">
        <f ca="1">OFFSET(Pop_UN!X$1,MATCH(CountrySelect1,Pop_UN!$A$2:$A$4151,0)+2*MODEL_UDF!$B109-6,0)*IF(OR(MODEL_UDF!$D$95&lt;&gt;1,MODEL_UDF!$C86-MODEL_UDF!$B$73&lt;2008),1,OFFSET(MODEL_UDF!$H$95,0,MODEL_UDF!$C$72-MODEL_UDF!$B86-StartYear))</f>
        <v>18505</v>
      </c>
      <c r="T109" s="47">
        <f ca="1">OFFSET(Pop_UN!Y$1,MATCH(CountrySelect1,Pop_UN!$A$2:$A$4151,0)+2*MODEL_UDF!$B109-6,0)*IF(OR(MODEL_UDF!$D$95&lt;&gt;1,MODEL_UDF!$C86-MODEL_UDF!$B$73&lt;2008),1,OFFSET(MODEL_UDF!$H$95,0,MODEL_UDF!$C$72-MODEL_UDF!$B86-StartYear))</f>
        <v>18938</v>
      </c>
      <c r="U109" s="47">
        <f ca="1">OFFSET(Pop_UN!Z$1,MATCH(CountrySelect1,Pop_UN!$A$2:$A$4151,0)+2*MODEL_UDF!$B109-6,0)*IF(OR(MODEL_UDF!$D$95&lt;&gt;1,MODEL_UDF!$C86-MODEL_UDF!$B$73&lt;2008),1,OFFSET(MODEL_UDF!$H$95,0,MODEL_UDF!$C$72-MODEL_UDF!$B86-StartYear))</f>
        <v>19216</v>
      </c>
      <c r="V109" s="47">
        <f ca="1">OFFSET(Pop_UN!AA$1,MATCH(CountrySelect1,Pop_UN!$A$2:$A$4151,0)+2*MODEL_UDF!$B109-6,0)*IF(OR(MODEL_UDF!$D$95&lt;&gt;1,MODEL_UDF!$C86-MODEL_UDF!$B$73&lt;2008),1,OFFSET(MODEL_UDF!$H$95,0,MODEL_UDF!$C$72-MODEL_UDF!$B86-StartYear))</f>
        <v>19515</v>
      </c>
      <c r="W109" s="47">
        <f ca="1">OFFSET(Pop_UN!AB$1,MATCH(CountrySelect1,Pop_UN!$A$2:$A$4151,0)+2*MODEL_UDF!$B109-6,0)*IF(OR(MODEL_UDF!$D$95&lt;&gt;1,MODEL_UDF!$C86-MODEL_UDF!$B$73&lt;2008),1,OFFSET(MODEL_UDF!$H$95,0,MODEL_UDF!$C$72-MODEL_UDF!$B86-StartYear))</f>
        <v>19812</v>
      </c>
      <c r="X109" s="47">
        <f ca="1">OFFSET(Pop_UN!AC$1,MATCH(CountrySelect1,Pop_UN!$A$2:$A$4151,0)+2*MODEL_UDF!$B109-6,0)*IF(OR(MODEL_UDF!$D$95&lt;&gt;1,MODEL_UDF!$C86-MODEL_UDF!$B$73&lt;2008),1,OFFSET(MODEL_UDF!$H$95,0,MODEL_UDF!$C$72-MODEL_UDF!$B86-StartYear))</f>
        <v>19990</v>
      </c>
      <c r="Y109" s="47">
        <f ca="1">OFFSET(Pop_UN!AD$1,MATCH(CountrySelect1,Pop_UN!$A$2:$A$4151,0)+2*MODEL_UDF!$B109-6,0)*IF(OR(MODEL_UDF!$D$95&lt;&gt;1,MODEL_UDF!$C86-MODEL_UDF!$B$73&lt;2008),1,OFFSET(MODEL_UDF!$H$95,0,MODEL_UDF!$C$72-MODEL_UDF!$B86-StartYear))</f>
        <v>20006</v>
      </c>
    </row>
    <row r="110" spans="2:25" x14ac:dyDescent="0.2">
      <c r="B110">
        <f t="shared" si="2"/>
        <v>17</v>
      </c>
      <c r="C110" s="47">
        <f ca="1">OFFSET(Pop_UN!H$1,MATCH(CountrySelect1,Pop_UN!$A$2:$A$4151,0)+2*MODEL_UDF!$B110-6,0)*IF(OR(MODEL_UDF!$D$95&lt;&gt;1,MODEL_UDF!$C87-MODEL_UDF!$B$73&lt;2008),1,OFFSET(MODEL_UDF!$H$95,0,MODEL_UDF!$C$72-MODEL_UDF!$B87-StartYear))</f>
        <v>27738</v>
      </c>
      <c r="D110" s="47">
        <f ca="1">OFFSET(Pop_UN!I$1,MATCH(CountrySelect1,Pop_UN!$A$2:$A$4151,0)+2*MODEL_UDF!$B110-6,0)*IF(OR(MODEL_UDF!$D$95&lt;&gt;1,MODEL_UDF!$C87-MODEL_UDF!$B$73&lt;2008),1,OFFSET(MODEL_UDF!$H$95,0,MODEL_UDF!$C$72-MODEL_UDF!$B87-StartYear))</f>
        <v>26521</v>
      </c>
      <c r="E110" s="47">
        <f ca="1">OFFSET(Pop_UN!J$1,MATCH(CountrySelect1,Pop_UN!$A$2:$A$4151,0)+2*MODEL_UDF!$B110-6,0)*IF(OR(MODEL_UDF!$D$95&lt;&gt;1,MODEL_UDF!$C87-MODEL_UDF!$B$73&lt;2008),1,OFFSET(MODEL_UDF!$H$95,0,MODEL_UDF!$C$72-MODEL_UDF!$B87-StartYear))</f>
        <v>25091</v>
      </c>
      <c r="F110" s="47">
        <f ca="1">OFFSET(Pop_UN!K$1,MATCH(CountrySelect1,Pop_UN!$A$2:$A$4151,0)+2*MODEL_UDF!$B110-6,0)*IF(OR(MODEL_UDF!$D$95&lt;&gt;1,MODEL_UDF!$C87-MODEL_UDF!$B$73&lt;2008),1,OFFSET(MODEL_UDF!$H$95,0,MODEL_UDF!$C$72-MODEL_UDF!$B87-StartYear))</f>
        <v>23351</v>
      </c>
      <c r="G110" s="47">
        <f ca="1">OFFSET(Pop_UN!L$1,MATCH(CountrySelect1,Pop_UN!$A$2:$A$4151,0)+2*MODEL_UDF!$B110-6,0)*IF(OR(MODEL_UDF!$D$95&lt;&gt;1,MODEL_UDF!$C87-MODEL_UDF!$B$73&lt;2008),1,OFFSET(MODEL_UDF!$H$95,0,MODEL_UDF!$C$72-MODEL_UDF!$B87-StartYear))</f>
        <v>21497</v>
      </c>
      <c r="H110" s="47">
        <f ca="1">OFFSET(Pop_UN!M$1,MATCH(CountrySelect1,Pop_UN!$A$2:$A$4151,0)+2*MODEL_UDF!$B110-6,0)*IF(OR(MODEL_UDF!$D$95&lt;&gt;1,MODEL_UDF!$C87-MODEL_UDF!$B$73&lt;2008),1,OFFSET(MODEL_UDF!$H$95,0,MODEL_UDF!$C$72-MODEL_UDF!$B87-StartYear))</f>
        <v>19679</v>
      </c>
      <c r="I110" s="47">
        <f ca="1">OFFSET(Pop_UN!N$1,MATCH(CountrySelect1,Pop_UN!$A$2:$A$4151,0)+2*MODEL_UDF!$B110-6,0)*IF(OR(MODEL_UDF!$D$95&lt;&gt;1,MODEL_UDF!$C87-MODEL_UDF!$B$73&lt;2008),1,OFFSET(MODEL_UDF!$H$95,0,MODEL_UDF!$C$72-MODEL_UDF!$B87-StartYear))</f>
        <v>17803</v>
      </c>
      <c r="J110" s="47">
        <f ca="1">OFFSET(Pop_UN!O$1,MATCH(CountrySelect1,Pop_UN!$A$2:$A$4151,0)+2*MODEL_UDF!$B110-6,0)*IF(OR(MODEL_UDF!$D$95&lt;&gt;1,MODEL_UDF!$C87-MODEL_UDF!$B$73&lt;2008),1,OFFSET(MODEL_UDF!$H$95,0,MODEL_UDF!$C$72-MODEL_UDF!$B87-StartYear))</f>
        <v>16403</v>
      </c>
      <c r="K110" s="47">
        <f ca="1">OFFSET(Pop_UN!P$1,MATCH(CountrySelect1,Pop_UN!$A$2:$A$4151,0)+2*MODEL_UDF!$B110-6,0)*IF(OR(MODEL_UDF!$D$95&lt;&gt;1,MODEL_UDF!$C87-MODEL_UDF!$B$73&lt;2008),1,OFFSET(MODEL_UDF!$H$95,0,MODEL_UDF!$C$72-MODEL_UDF!$B87-StartYear))</f>
        <v>15737</v>
      </c>
      <c r="L110" s="47">
        <f ca="1">OFFSET(Pop_UN!Q$1,MATCH(CountrySelect1,Pop_UN!$A$2:$A$4151,0)+2*MODEL_UDF!$B110-6,0)*IF(OR(MODEL_UDF!$D$95&lt;&gt;1,MODEL_UDF!$C87-MODEL_UDF!$B$73&lt;2008),1,OFFSET(MODEL_UDF!$H$95,0,MODEL_UDF!$C$72-MODEL_UDF!$B87-StartYear))</f>
        <v>15627</v>
      </c>
      <c r="M110" s="47">
        <f ca="1">OFFSET(Pop_UN!R$1,MATCH(CountrySelect1,Pop_UN!$A$2:$A$4151,0)+2*MODEL_UDF!$B110-6,0)*IF(OR(MODEL_UDF!$D$95&lt;&gt;1,MODEL_UDF!$C87-MODEL_UDF!$B$73&lt;2008),1,OFFSET(MODEL_UDF!$H$95,0,MODEL_UDF!$C$72-MODEL_UDF!$B87-StartYear))</f>
        <v>15516</v>
      </c>
      <c r="N110" s="47">
        <f ca="1">OFFSET(Pop_UN!S$1,MATCH(CountrySelect1,Pop_UN!$A$2:$A$4151,0)+2*MODEL_UDF!$B110-6,0)*IF(OR(MODEL_UDF!$D$95&lt;&gt;1,MODEL_UDF!$C87-MODEL_UDF!$B$73&lt;2008),1,OFFSET(MODEL_UDF!$H$95,0,MODEL_UDF!$C$72-MODEL_UDF!$B87-StartYear))</f>
        <v>15478</v>
      </c>
      <c r="O110" s="47">
        <f ca="1">OFFSET(Pop_UN!T$1,MATCH(CountrySelect1,Pop_UN!$A$2:$A$4151,0)+2*MODEL_UDF!$B110-6,0)*IF(OR(MODEL_UDF!$D$95&lt;&gt;1,MODEL_UDF!$C87-MODEL_UDF!$B$73&lt;2008),1,OFFSET(MODEL_UDF!$H$95,0,MODEL_UDF!$C$72-MODEL_UDF!$B87-StartYear))</f>
        <v>15659</v>
      </c>
      <c r="P110" s="47">
        <f ca="1">OFFSET(Pop_UN!U$1,MATCH(CountrySelect1,Pop_UN!$A$2:$A$4151,0)+2*MODEL_UDF!$B110-6,0)*IF(OR(MODEL_UDF!$D$95&lt;&gt;1,MODEL_UDF!$C87-MODEL_UDF!$B$73&lt;2008),1,OFFSET(MODEL_UDF!$H$95,0,MODEL_UDF!$C$72-MODEL_UDF!$B87-StartYear))</f>
        <v>16027.999999999998</v>
      </c>
      <c r="Q110" s="47">
        <f ca="1">OFFSET(Pop_UN!V$1,MATCH(CountrySelect1,Pop_UN!$A$2:$A$4151,0)+2*MODEL_UDF!$B110-6,0)*IF(OR(MODEL_UDF!$D$95&lt;&gt;1,MODEL_UDF!$C87-MODEL_UDF!$B$73&lt;2008),1,OFFSET(MODEL_UDF!$H$95,0,MODEL_UDF!$C$72-MODEL_UDF!$B87-StartYear))</f>
        <v>16548</v>
      </c>
      <c r="R110" s="47">
        <f ca="1">OFFSET(Pop_UN!W$1,MATCH(CountrySelect1,Pop_UN!$A$2:$A$4151,0)+2*MODEL_UDF!$B110-6,0)*IF(OR(MODEL_UDF!$D$95&lt;&gt;1,MODEL_UDF!$C87-MODEL_UDF!$B$73&lt;2008),1,OFFSET(MODEL_UDF!$H$95,0,MODEL_UDF!$C$72-MODEL_UDF!$B87-StartYear))</f>
        <v>17153</v>
      </c>
      <c r="S110" s="47">
        <f ca="1">OFFSET(Pop_UN!X$1,MATCH(CountrySelect1,Pop_UN!$A$2:$A$4151,0)+2*MODEL_UDF!$B110-6,0)*IF(OR(MODEL_UDF!$D$95&lt;&gt;1,MODEL_UDF!$C87-MODEL_UDF!$B$73&lt;2008),1,OFFSET(MODEL_UDF!$H$95,0,MODEL_UDF!$C$72-MODEL_UDF!$B87-StartYear))</f>
        <v>17847</v>
      </c>
      <c r="T110" s="47">
        <f ca="1">OFFSET(Pop_UN!Y$1,MATCH(CountrySelect1,Pop_UN!$A$2:$A$4151,0)+2*MODEL_UDF!$B110-6,0)*IF(OR(MODEL_UDF!$D$95&lt;&gt;1,MODEL_UDF!$C87-MODEL_UDF!$B$73&lt;2008),1,OFFSET(MODEL_UDF!$H$95,0,MODEL_UDF!$C$72-MODEL_UDF!$B87-StartYear))</f>
        <v>18460</v>
      </c>
      <c r="U110" s="47">
        <f ca="1">OFFSET(Pop_UN!Z$1,MATCH(CountrySelect1,Pop_UN!$A$2:$A$4151,0)+2*MODEL_UDF!$B110-6,0)*IF(OR(MODEL_UDF!$D$95&lt;&gt;1,MODEL_UDF!$C87-MODEL_UDF!$B$73&lt;2008),1,OFFSET(MODEL_UDF!$H$95,0,MODEL_UDF!$C$72-MODEL_UDF!$B87-StartYear))</f>
        <v>18872</v>
      </c>
      <c r="V110" s="47">
        <f ca="1">OFFSET(Pop_UN!AA$1,MATCH(CountrySelect1,Pop_UN!$A$2:$A$4151,0)+2*MODEL_UDF!$B110-6,0)*IF(OR(MODEL_UDF!$D$95&lt;&gt;1,MODEL_UDF!$C87-MODEL_UDF!$B$73&lt;2008),1,OFFSET(MODEL_UDF!$H$95,0,MODEL_UDF!$C$72-MODEL_UDF!$B87-StartYear))</f>
        <v>19154</v>
      </c>
      <c r="W110" s="47">
        <f ca="1">OFFSET(Pop_UN!AB$1,MATCH(CountrySelect1,Pop_UN!$A$2:$A$4151,0)+2*MODEL_UDF!$B110-6,0)*IF(OR(MODEL_UDF!$D$95&lt;&gt;1,MODEL_UDF!$C87-MODEL_UDF!$B$73&lt;2008),1,OFFSET(MODEL_UDF!$H$95,0,MODEL_UDF!$C$72-MODEL_UDF!$B87-StartYear))</f>
        <v>19456</v>
      </c>
      <c r="X110" s="47">
        <f ca="1">OFFSET(Pop_UN!AC$1,MATCH(CountrySelect1,Pop_UN!$A$2:$A$4151,0)+2*MODEL_UDF!$B110-6,0)*IF(OR(MODEL_UDF!$D$95&lt;&gt;1,MODEL_UDF!$C87-MODEL_UDF!$B$73&lt;2008),1,OFFSET(MODEL_UDF!$H$95,0,MODEL_UDF!$C$72-MODEL_UDF!$B87-StartYear))</f>
        <v>19758</v>
      </c>
      <c r="Y110" s="47">
        <f ca="1">OFFSET(Pop_UN!AD$1,MATCH(CountrySelect1,Pop_UN!$A$2:$A$4151,0)+2*MODEL_UDF!$B110-6,0)*IF(OR(MODEL_UDF!$D$95&lt;&gt;1,MODEL_UDF!$C87-MODEL_UDF!$B$73&lt;2008),1,OFFSET(MODEL_UDF!$H$95,0,MODEL_UDF!$C$72-MODEL_UDF!$B87-StartYear))</f>
        <v>19942</v>
      </c>
    </row>
    <row r="111" spans="2:25" x14ac:dyDescent="0.2">
      <c r="B111">
        <f t="shared" si="2"/>
        <v>18</v>
      </c>
      <c r="C111" s="47">
        <f ca="1">OFFSET(Pop_UN!H$1,MATCH(CountrySelect1,Pop_UN!$A$2:$A$4151,0)+2*MODEL_UDF!$B111-6,0)*IF(OR(MODEL_UDF!$D$95&lt;&gt;1,MODEL_UDF!$C88-MODEL_UDF!$B$73&lt;2008),1,OFFSET(MODEL_UDF!$H$95,0,MODEL_UDF!$C$72-MODEL_UDF!$B88-StartYear))</f>
        <v>28782</v>
      </c>
      <c r="D111" s="47">
        <f ca="1">OFFSET(Pop_UN!I$1,MATCH(CountrySelect1,Pop_UN!$A$2:$A$4151,0)+2*MODEL_UDF!$B111-6,0)*IF(OR(MODEL_UDF!$D$95&lt;&gt;1,MODEL_UDF!$C88-MODEL_UDF!$B$73&lt;2008),1,OFFSET(MODEL_UDF!$H$95,0,MODEL_UDF!$C$72-MODEL_UDF!$B88-StartYear))</f>
        <v>27584</v>
      </c>
      <c r="E111" s="47">
        <f ca="1">OFFSET(Pop_UN!J$1,MATCH(CountrySelect1,Pop_UN!$A$2:$A$4151,0)+2*MODEL_UDF!$B111-6,0)*IF(OR(MODEL_UDF!$D$95&lt;&gt;1,MODEL_UDF!$C88-MODEL_UDF!$B$73&lt;2008),1,OFFSET(MODEL_UDF!$H$95,0,MODEL_UDF!$C$72-MODEL_UDF!$B88-StartYear))</f>
        <v>26426</v>
      </c>
      <c r="F111" s="47">
        <f ca="1">OFFSET(Pop_UN!K$1,MATCH(CountrySelect1,Pop_UN!$A$2:$A$4151,0)+2*MODEL_UDF!$B111-6,0)*IF(OR(MODEL_UDF!$D$95&lt;&gt;1,MODEL_UDF!$C88-MODEL_UDF!$B$73&lt;2008),1,OFFSET(MODEL_UDF!$H$95,0,MODEL_UDF!$C$72-MODEL_UDF!$B88-StartYear))</f>
        <v>24994</v>
      </c>
      <c r="G111" s="47">
        <f ca="1">OFFSET(Pop_UN!L$1,MATCH(CountrySelect1,Pop_UN!$A$2:$A$4151,0)+2*MODEL_UDF!$B111-6,0)*IF(OR(MODEL_UDF!$D$95&lt;&gt;1,MODEL_UDF!$C88-MODEL_UDF!$B$73&lt;2008),1,OFFSET(MODEL_UDF!$H$95,0,MODEL_UDF!$C$72-MODEL_UDF!$B88-StartYear))</f>
        <v>23325</v>
      </c>
      <c r="H111" s="47">
        <f ca="1">OFFSET(Pop_UN!M$1,MATCH(CountrySelect1,Pop_UN!$A$2:$A$4151,0)+2*MODEL_UDF!$B111-6,0)*IF(OR(MODEL_UDF!$D$95&lt;&gt;1,MODEL_UDF!$C88-MODEL_UDF!$B$73&lt;2008),1,OFFSET(MODEL_UDF!$H$95,0,MODEL_UDF!$C$72-MODEL_UDF!$B88-StartYear))</f>
        <v>21494</v>
      </c>
      <c r="I111" s="47">
        <f ca="1">OFFSET(Pop_UN!N$1,MATCH(CountrySelect1,Pop_UN!$A$2:$A$4151,0)+2*MODEL_UDF!$B111-6,0)*IF(OR(MODEL_UDF!$D$95&lt;&gt;1,MODEL_UDF!$C88-MODEL_UDF!$B$73&lt;2008),1,OFFSET(MODEL_UDF!$H$95,0,MODEL_UDF!$C$72-MODEL_UDF!$B88-StartYear))</f>
        <v>19678</v>
      </c>
      <c r="J111" s="47">
        <f ca="1">OFFSET(Pop_UN!O$1,MATCH(CountrySelect1,Pop_UN!$A$2:$A$4151,0)+2*MODEL_UDF!$B111-6,0)*IF(OR(MODEL_UDF!$D$95&lt;&gt;1,MODEL_UDF!$C88-MODEL_UDF!$B$73&lt;2008),1,OFFSET(MODEL_UDF!$H$95,0,MODEL_UDF!$C$72-MODEL_UDF!$B88-StartYear))</f>
        <v>17790</v>
      </c>
      <c r="K111" s="47">
        <f ca="1">OFFSET(Pop_UN!P$1,MATCH(CountrySelect1,Pop_UN!$A$2:$A$4151,0)+2*MODEL_UDF!$B111-6,0)*IF(OR(MODEL_UDF!$D$95&lt;&gt;1,MODEL_UDF!$C88-MODEL_UDF!$B$73&lt;2008),1,OFFSET(MODEL_UDF!$H$95,0,MODEL_UDF!$C$72-MODEL_UDF!$B88-StartYear))</f>
        <v>16337</v>
      </c>
      <c r="L111" s="47">
        <f ca="1">OFFSET(Pop_UN!Q$1,MATCH(CountrySelect1,Pop_UN!$A$2:$A$4151,0)+2*MODEL_UDF!$B111-6,0)*IF(OR(MODEL_UDF!$D$95&lt;&gt;1,MODEL_UDF!$C88-MODEL_UDF!$B$73&lt;2008),1,OFFSET(MODEL_UDF!$H$95,0,MODEL_UDF!$C$72-MODEL_UDF!$B88-StartYear))</f>
        <v>15667</v>
      </c>
      <c r="M111" s="47">
        <f ca="1">OFFSET(Pop_UN!R$1,MATCH(CountrySelect1,Pop_UN!$A$2:$A$4151,0)+2*MODEL_UDF!$B111-6,0)*IF(OR(MODEL_UDF!$D$95&lt;&gt;1,MODEL_UDF!$C88-MODEL_UDF!$B$73&lt;2008),1,OFFSET(MODEL_UDF!$H$95,0,MODEL_UDF!$C$72-MODEL_UDF!$B88-StartYear))</f>
        <v>15558</v>
      </c>
      <c r="N111" s="47">
        <f ca="1">OFFSET(Pop_UN!S$1,MATCH(CountrySelect1,Pop_UN!$A$2:$A$4151,0)+2*MODEL_UDF!$B111-6,0)*IF(OR(MODEL_UDF!$D$95&lt;&gt;1,MODEL_UDF!$C88-MODEL_UDF!$B$73&lt;2008),1,OFFSET(MODEL_UDF!$H$95,0,MODEL_UDF!$C$72-MODEL_UDF!$B88-StartYear))</f>
        <v>15454</v>
      </c>
      <c r="O111" s="47">
        <f ca="1">OFFSET(Pop_UN!T$1,MATCH(CountrySelect1,Pop_UN!$A$2:$A$4151,0)+2*MODEL_UDF!$B111-6,0)*IF(OR(MODEL_UDF!$D$95&lt;&gt;1,MODEL_UDF!$C88-MODEL_UDF!$B$73&lt;2008),1,OFFSET(MODEL_UDF!$H$95,0,MODEL_UDF!$C$72-MODEL_UDF!$B88-StartYear))</f>
        <v>15425</v>
      </c>
      <c r="P111" s="47">
        <f ca="1">OFFSET(Pop_UN!U$1,MATCH(CountrySelect1,Pop_UN!$A$2:$A$4151,0)+2*MODEL_UDF!$B111-6,0)*IF(OR(MODEL_UDF!$D$95&lt;&gt;1,MODEL_UDF!$C88-MODEL_UDF!$B$73&lt;2008),1,OFFSET(MODEL_UDF!$H$95,0,MODEL_UDF!$C$72-MODEL_UDF!$B88-StartYear))</f>
        <v>15351</v>
      </c>
      <c r="Q111" s="47">
        <f ca="1">OFFSET(Pop_UN!V$1,MATCH(CountrySelect1,Pop_UN!$A$2:$A$4151,0)+2*MODEL_UDF!$B111-6,0)*IF(OR(MODEL_UDF!$D$95&lt;&gt;1,MODEL_UDF!$C88-MODEL_UDF!$B$73&lt;2008),1,OFFSET(MODEL_UDF!$H$95,0,MODEL_UDF!$C$72-MODEL_UDF!$B88-StartYear))</f>
        <v>15957</v>
      </c>
      <c r="R111" s="47">
        <f ca="1">OFFSET(Pop_UN!W$1,MATCH(CountrySelect1,Pop_UN!$A$2:$A$4151,0)+2*MODEL_UDF!$B111-6,0)*IF(OR(MODEL_UDF!$D$95&lt;&gt;1,MODEL_UDF!$C88-MODEL_UDF!$B$73&lt;2008),1,OFFSET(MODEL_UDF!$H$95,0,MODEL_UDF!$C$72-MODEL_UDF!$B88-StartYear))</f>
        <v>16484</v>
      </c>
      <c r="S111" s="47">
        <f ca="1">OFFSET(Pop_UN!X$1,MATCH(CountrySelect1,Pop_UN!$A$2:$A$4151,0)+2*MODEL_UDF!$B111-6,0)*IF(OR(MODEL_UDF!$D$95&lt;&gt;1,MODEL_UDF!$C88-MODEL_UDF!$B$73&lt;2008),1,OFFSET(MODEL_UDF!$H$95,0,MODEL_UDF!$C$72-MODEL_UDF!$B88-StartYear))</f>
        <v>17095</v>
      </c>
      <c r="T111" s="47">
        <f ca="1">OFFSET(Pop_UN!Y$1,MATCH(CountrySelect1,Pop_UN!$A$2:$A$4151,0)+2*MODEL_UDF!$B111-6,0)*IF(OR(MODEL_UDF!$D$95&lt;&gt;1,MODEL_UDF!$C88-MODEL_UDF!$B$73&lt;2008),1,OFFSET(MODEL_UDF!$H$95,0,MODEL_UDF!$C$72-MODEL_UDF!$B88-StartYear))</f>
        <v>17793</v>
      </c>
      <c r="U111" s="47">
        <f ca="1">OFFSET(Pop_UN!Z$1,MATCH(CountrySelect1,Pop_UN!$A$2:$A$4151,0)+2*MODEL_UDF!$B111-6,0)*IF(OR(MODEL_UDF!$D$95&lt;&gt;1,MODEL_UDF!$C88-MODEL_UDF!$B$73&lt;2008),1,OFFSET(MODEL_UDF!$H$95,0,MODEL_UDF!$C$72-MODEL_UDF!$B88-StartYear))</f>
        <v>18390</v>
      </c>
      <c r="V111" s="47">
        <f ca="1">OFFSET(Pop_UN!AA$1,MATCH(CountrySelect1,Pop_UN!$A$2:$A$4151,0)+2*MODEL_UDF!$B111-6,0)*IF(OR(MODEL_UDF!$D$95&lt;&gt;1,MODEL_UDF!$C88-MODEL_UDF!$B$73&lt;2008),1,OFFSET(MODEL_UDF!$H$95,0,MODEL_UDF!$C$72-MODEL_UDF!$B88-StartYear))</f>
        <v>18803</v>
      </c>
      <c r="W111" s="47">
        <f ca="1">OFFSET(Pop_UN!AB$1,MATCH(CountrySelect1,Pop_UN!$A$2:$A$4151,0)+2*MODEL_UDF!$B111-6,0)*IF(OR(MODEL_UDF!$D$95&lt;&gt;1,MODEL_UDF!$C88-MODEL_UDF!$B$73&lt;2008),1,OFFSET(MODEL_UDF!$H$95,0,MODEL_UDF!$C$72-MODEL_UDF!$B88-StartYear))</f>
        <v>19088</v>
      </c>
      <c r="X111" s="47">
        <f ca="1">OFFSET(Pop_UN!AC$1,MATCH(CountrySelect1,Pop_UN!$A$2:$A$4151,0)+2*MODEL_UDF!$B111-6,0)*IF(OR(MODEL_UDF!$D$95&lt;&gt;1,MODEL_UDF!$C88-MODEL_UDF!$B$73&lt;2008),1,OFFSET(MODEL_UDF!$H$95,0,MODEL_UDF!$C$72-MODEL_UDF!$B88-StartYear))</f>
        <v>19396</v>
      </c>
      <c r="Y111" s="47">
        <f ca="1">OFFSET(Pop_UN!AD$1,MATCH(CountrySelect1,Pop_UN!$A$2:$A$4151,0)+2*MODEL_UDF!$B111-6,0)*IF(OR(MODEL_UDF!$D$95&lt;&gt;1,MODEL_UDF!$C88-MODEL_UDF!$B$73&lt;2008),1,OFFSET(MODEL_UDF!$H$95,0,MODEL_UDF!$C$72-MODEL_UDF!$B88-StartYear))</f>
        <v>19703</v>
      </c>
    </row>
    <row r="112" spans="2:25" x14ac:dyDescent="0.2">
      <c r="B112">
        <f t="shared" si="2"/>
        <v>19</v>
      </c>
      <c r="C112" s="47">
        <f ca="1">OFFSET(Pop_UN!H$1,MATCH(CountrySelect1,Pop_UN!$A$2:$A$4151,0)+2*MODEL_UDF!$B112-6,0)*IF(OR(MODEL_UDF!$D$95&lt;&gt;1,MODEL_UDF!$C89-MODEL_UDF!$B$73&lt;2008),1,OFFSET(MODEL_UDF!$H$95,0,MODEL_UDF!$C$72-MODEL_UDF!$B89-StartYear))</f>
        <v>29800</v>
      </c>
      <c r="D112" s="47">
        <f ca="1">OFFSET(Pop_UN!I$1,MATCH(CountrySelect1,Pop_UN!$A$2:$A$4151,0)+2*MODEL_UDF!$B112-6,0)*IF(OR(MODEL_UDF!$D$95&lt;&gt;1,MODEL_UDF!$C89-MODEL_UDF!$B$73&lt;2008),1,OFFSET(MODEL_UDF!$H$95,0,MODEL_UDF!$C$72-MODEL_UDF!$B89-StartYear))</f>
        <v>28617</v>
      </c>
      <c r="E112" s="47">
        <f ca="1">OFFSET(Pop_UN!J$1,MATCH(CountrySelect1,Pop_UN!$A$2:$A$4151,0)+2*MODEL_UDF!$B112-6,0)*IF(OR(MODEL_UDF!$D$95&lt;&gt;1,MODEL_UDF!$C89-MODEL_UDF!$B$73&lt;2008),1,OFFSET(MODEL_UDF!$H$95,0,MODEL_UDF!$C$72-MODEL_UDF!$B89-StartYear))</f>
        <v>27482</v>
      </c>
      <c r="F112" s="47">
        <f ca="1">OFFSET(Pop_UN!K$1,MATCH(CountrySelect1,Pop_UN!$A$2:$A$4151,0)+2*MODEL_UDF!$B112-6,0)*IF(OR(MODEL_UDF!$D$95&lt;&gt;1,MODEL_UDF!$C89-MODEL_UDF!$B$73&lt;2008),1,OFFSET(MODEL_UDF!$H$95,0,MODEL_UDF!$C$72-MODEL_UDF!$B89-StartYear))</f>
        <v>26294</v>
      </c>
      <c r="G112" s="47">
        <f ca="1">OFFSET(Pop_UN!L$1,MATCH(CountrySelect1,Pop_UN!$A$2:$A$4151,0)+2*MODEL_UDF!$B112-6,0)*IF(OR(MODEL_UDF!$D$95&lt;&gt;1,MODEL_UDF!$C89-MODEL_UDF!$B$73&lt;2008),1,OFFSET(MODEL_UDF!$H$95,0,MODEL_UDF!$C$72-MODEL_UDF!$B89-StartYear))</f>
        <v>24959</v>
      </c>
      <c r="H112" s="47">
        <f ca="1">OFFSET(Pop_UN!M$1,MATCH(CountrySelect1,Pop_UN!$A$2:$A$4151,0)+2*MODEL_UDF!$B112-6,0)*IF(OR(MODEL_UDF!$D$95&lt;&gt;1,MODEL_UDF!$C89-MODEL_UDF!$B$73&lt;2008),1,OFFSET(MODEL_UDF!$H$95,0,MODEL_UDF!$C$72-MODEL_UDF!$B89-StartYear))</f>
        <v>23331</v>
      </c>
      <c r="I112" s="47">
        <f ca="1">OFFSET(Pop_UN!N$1,MATCH(CountrySelect1,Pop_UN!$A$2:$A$4151,0)+2*MODEL_UDF!$B112-6,0)*IF(OR(MODEL_UDF!$D$95&lt;&gt;1,MODEL_UDF!$C89-MODEL_UDF!$B$73&lt;2008),1,OFFSET(MODEL_UDF!$H$95,0,MODEL_UDF!$C$72-MODEL_UDF!$B89-StartYear))</f>
        <v>21499</v>
      </c>
      <c r="J112" s="47">
        <f ca="1">OFFSET(Pop_UN!O$1,MATCH(CountrySelect1,Pop_UN!$A$2:$A$4151,0)+2*MODEL_UDF!$B112-6,0)*IF(OR(MODEL_UDF!$D$95&lt;&gt;1,MODEL_UDF!$C89-MODEL_UDF!$B$73&lt;2008),1,OFFSET(MODEL_UDF!$H$95,0,MODEL_UDF!$C$72-MODEL_UDF!$B89-StartYear))</f>
        <v>19669</v>
      </c>
      <c r="K112" s="47">
        <f ca="1">OFFSET(Pop_UN!P$1,MATCH(CountrySelect1,Pop_UN!$A$2:$A$4151,0)+2*MODEL_UDF!$B112-6,0)*IF(OR(MODEL_UDF!$D$95&lt;&gt;1,MODEL_UDF!$C89-MODEL_UDF!$B$73&lt;2008),1,OFFSET(MODEL_UDF!$H$95,0,MODEL_UDF!$C$72-MODEL_UDF!$B89-StartYear))</f>
        <v>17724</v>
      </c>
      <c r="L112" s="47">
        <f ca="1">OFFSET(Pop_UN!Q$1,MATCH(CountrySelect1,Pop_UN!$A$2:$A$4151,0)+2*MODEL_UDF!$B112-6,0)*IF(OR(MODEL_UDF!$D$95&lt;&gt;1,MODEL_UDF!$C89-MODEL_UDF!$B$73&lt;2008),1,OFFSET(MODEL_UDF!$H$95,0,MODEL_UDF!$C$72-MODEL_UDF!$B89-StartYear))</f>
        <v>16262</v>
      </c>
      <c r="M112" s="47">
        <f ca="1">OFFSET(Pop_UN!R$1,MATCH(CountrySelect1,Pop_UN!$A$2:$A$4151,0)+2*MODEL_UDF!$B112-6,0)*IF(OR(MODEL_UDF!$D$95&lt;&gt;1,MODEL_UDF!$C89-MODEL_UDF!$B$73&lt;2008),1,OFFSET(MODEL_UDF!$H$95,0,MODEL_UDF!$C$72-MODEL_UDF!$B89-StartYear))</f>
        <v>15591</v>
      </c>
      <c r="N112" s="47">
        <f ca="1">OFFSET(Pop_UN!S$1,MATCH(CountrySelect1,Pop_UN!$A$2:$A$4151,0)+2*MODEL_UDF!$B112-6,0)*IF(OR(MODEL_UDF!$D$95&lt;&gt;1,MODEL_UDF!$C89-MODEL_UDF!$B$73&lt;2008),1,OFFSET(MODEL_UDF!$H$95,0,MODEL_UDF!$C$72-MODEL_UDF!$B89-StartYear))</f>
        <v>15489</v>
      </c>
      <c r="O112" s="47">
        <f ca="1">OFFSET(Pop_UN!T$1,MATCH(CountrySelect1,Pop_UN!$A$2:$A$4151,0)+2*MODEL_UDF!$B112-6,0)*IF(OR(MODEL_UDF!$D$95&lt;&gt;1,MODEL_UDF!$C89-MODEL_UDF!$B$73&lt;2008),1,OFFSET(MODEL_UDF!$H$95,0,MODEL_UDF!$C$72-MODEL_UDF!$B89-StartYear))</f>
        <v>15393</v>
      </c>
      <c r="P112" s="47">
        <f ca="1">OFFSET(Pop_UN!U$1,MATCH(CountrySelect1,Pop_UN!$A$2:$A$4151,0)+2*MODEL_UDF!$B112-6,0)*IF(OR(MODEL_UDF!$D$95&lt;&gt;1,MODEL_UDF!$C89-MODEL_UDF!$B$73&lt;2008),1,OFFSET(MODEL_UDF!$H$95,0,MODEL_UDF!$C$72-MODEL_UDF!$B89-StartYear))</f>
        <v>15351</v>
      </c>
      <c r="Q112" s="47">
        <f ca="1">OFFSET(Pop_UN!V$1,MATCH(CountrySelect1,Pop_UN!$A$2:$A$4151,0)+2*MODEL_UDF!$B112-6,0)*IF(OR(MODEL_UDF!$D$95&lt;&gt;1,MODEL_UDF!$C89-MODEL_UDF!$B$73&lt;2008),1,OFFSET(MODEL_UDF!$H$95,0,MODEL_UDF!$C$72-MODEL_UDF!$B89-StartYear))</f>
        <v>15511</v>
      </c>
      <c r="R112" s="47">
        <f ca="1">OFFSET(Pop_UN!W$1,MATCH(CountrySelect1,Pop_UN!$A$2:$A$4151,0)+2*MODEL_UDF!$B112-6,0)*IF(OR(MODEL_UDF!$D$95&lt;&gt;1,MODEL_UDF!$C89-MODEL_UDF!$B$73&lt;2008),1,OFFSET(MODEL_UDF!$H$95,0,MODEL_UDF!$C$72-MODEL_UDF!$B89-StartYear))</f>
        <v>15885</v>
      </c>
      <c r="S112" s="47">
        <f ca="1">OFFSET(Pop_UN!X$1,MATCH(CountrySelect1,Pop_UN!$A$2:$A$4151,0)+2*MODEL_UDF!$B112-6,0)*IF(OR(MODEL_UDF!$D$95&lt;&gt;1,MODEL_UDF!$C89-MODEL_UDF!$B$73&lt;2008),1,OFFSET(MODEL_UDF!$H$95,0,MODEL_UDF!$C$72-MODEL_UDF!$B89-StartYear))</f>
        <v>16418</v>
      </c>
      <c r="T112" s="47">
        <f ca="1">OFFSET(Pop_UN!Y$1,MATCH(CountrySelect1,Pop_UN!$A$2:$A$4151,0)+2*MODEL_UDF!$B112-6,0)*IF(OR(MODEL_UDF!$D$95&lt;&gt;1,MODEL_UDF!$C89-MODEL_UDF!$B$73&lt;2008),1,OFFSET(MODEL_UDF!$H$95,0,MODEL_UDF!$C$72-MODEL_UDF!$B89-StartYear))</f>
        <v>17035</v>
      </c>
      <c r="U112" s="47">
        <f ca="1">OFFSET(Pop_UN!Z$1,MATCH(CountrySelect1,Pop_UN!$A$2:$A$4151,0)+2*MODEL_UDF!$B112-6,0)*IF(OR(MODEL_UDF!$D$95&lt;&gt;1,MODEL_UDF!$C89-MODEL_UDF!$B$73&lt;2008),1,OFFSET(MODEL_UDF!$H$95,0,MODEL_UDF!$C$72-MODEL_UDF!$B89-StartYear))</f>
        <v>17722</v>
      </c>
      <c r="V112" s="47">
        <f ca="1">OFFSET(Pop_UN!AA$1,MATCH(CountrySelect1,Pop_UN!$A$2:$A$4151,0)+2*MODEL_UDF!$B112-6,0)*IF(OR(MODEL_UDF!$D$95&lt;&gt;1,MODEL_UDF!$C89-MODEL_UDF!$B$73&lt;2008),1,OFFSET(MODEL_UDF!$H$95,0,MODEL_UDF!$C$72-MODEL_UDF!$B89-StartYear))</f>
        <v>18315</v>
      </c>
      <c r="W112" s="47">
        <f ca="1">OFFSET(Pop_UN!AB$1,MATCH(CountrySelect1,Pop_UN!$A$2:$A$4151,0)+2*MODEL_UDF!$B112-6,0)*IF(OR(MODEL_UDF!$D$95&lt;&gt;1,MODEL_UDF!$C89-MODEL_UDF!$B$73&lt;2008),1,OFFSET(MODEL_UDF!$H$95,0,MODEL_UDF!$C$72-MODEL_UDF!$B89-StartYear))</f>
        <v>18730</v>
      </c>
      <c r="X112" s="47">
        <f ca="1">OFFSET(Pop_UN!AC$1,MATCH(CountrySelect1,Pop_UN!$A$2:$A$4151,0)+2*MODEL_UDF!$B112-6,0)*IF(OR(MODEL_UDF!$D$95&lt;&gt;1,MODEL_UDF!$C89-MODEL_UDF!$B$73&lt;2008),1,OFFSET(MODEL_UDF!$H$95,0,MODEL_UDF!$C$72-MODEL_UDF!$B89-StartYear))</f>
        <v>19021</v>
      </c>
      <c r="Y112" s="47">
        <f ca="1">OFFSET(Pop_UN!AD$1,MATCH(CountrySelect1,Pop_UN!$A$2:$A$4151,0)+2*MODEL_UDF!$B112-6,0)*IF(OR(MODEL_UDF!$D$95&lt;&gt;1,MODEL_UDF!$C89-MODEL_UDF!$B$73&lt;2008),1,OFFSET(MODEL_UDF!$H$95,0,MODEL_UDF!$C$72-MODEL_UDF!$B89-StartYear))</f>
        <v>19333</v>
      </c>
    </row>
    <row r="113" spans="2:25" x14ac:dyDescent="0.2">
      <c r="B113">
        <f t="shared" si="2"/>
        <v>20</v>
      </c>
      <c r="C113" s="47">
        <f ca="1">OFFSET(Pop_UN!H$1,MATCH(CountrySelect1,Pop_UN!$A$2:$A$4151,0)+2*MODEL_UDF!$B113-6,0)*IF(OR(MODEL_UDF!$D$95&lt;&gt;1,MODEL_UDF!$C90-MODEL_UDF!$B$73&lt;2008),1,OFFSET(MODEL_UDF!$H$95,0,MODEL_UDF!$C$72-MODEL_UDF!$B90-StartYear))</f>
        <v>30307</v>
      </c>
      <c r="D113" s="47">
        <f ca="1">OFFSET(Pop_UN!I$1,MATCH(CountrySelect1,Pop_UN!$A$2:$A$4151,0)+2*MODEL_UDF!$B113-6,0)*IF(OR(MODEL_UDF!$D$95&lt;&gt;1,MODEL_UDF!$C90-MODEL_UDF!$B$73&lt;2008),1,OFFSET(MODEL_UDF!$H$95,0,MODEL_UDF!$C$72-MODEL_UDF!$B90-StartYear))</f>
        <v>29624</v>
      </c>
      <c r="E113" s="47">
        <f ca="1">OFFSET(Pop_UN!J$1,MATCH(CountrySelect1,Pop_UN!$A$2:$A$4151,0)+2*MODEL_UDF!$B113-6,0)*IF(OR(MODEL_UDF!$D$95&lt;&gt;1,MODEL_UDF!$C90-MODEL_UDF!$B$73&lt;2008),1,OFFSET(MODEL_UDF!$H$95,0,MODEL_UDF!$C$72-MODEL_UDF!$B90-StartYear))</f>
        <v>28506</v>
      </c>
      <c r="F113" s="47">
        <f ca="1">OFFSET(Pop_UN!K$1,MATCH(CountrySelect1,Pop_UN!$A$2:$A$4151,0)+2*MODEL_UDF!$B113-6,0)*IF(OR(MODEL_UDF!$D$95&lt;&gt;1,MODEL_UDF!$C90-MODEL_UDF!$B$73&lt;2008),1,OFFSET(MODEL_UDF!$H$95,0,MODEL_UDF!$C$72-MODEL_UDF!$B90-StartYear))</f>
        <v>27304</v>
      </c>
      <c r="G113" s="47">
        <f ca="1">OFFSET(Pop_UN!L$1,MATCH(CountrySelect1,Pop_UN!$A$2:$A$4151,0)+2*MODEL_UDF!$B113-6,0)*IF(OR(MODEL_UDF!$D$95&lt;&gt;1,MODEL_UDF!$C90-MODEL_UDF!$B$73&lt;2008),1,OFFSET(MODEL_UDF!$H$95,0,MODEL_UDF!$C$72-MODEL_UDF!$B90-StartYear))</f>
        <v>26228</v>
      </c>
      <c r="H113" s="47">
        <f ca="1">OFFSET(Pop_UN!M$1,MATCH(CountrySelect1,Pop_UN!$A$2:$A$4151,0)+2*MODEL_UDF!$B113-6,0)*IF(OR(MODEL_UDF!$D$95&lt;&gt;1,MODEL_UDF!$C90-MODEL_UDF!$B$73&lt;2008),1,OFFSET(MODEL_UDF!$H$95,0,MODEL_UDF!$C$72-MODEL_UDF!$B90-StartYear))</f>
        <v>24960</v>
      </c>
      <c r="I113" s="47">
        <f ca="1">OFFSET(Pop_UN!N$1,MATCH(CountrySelect1,Pop_UN!$A$2:$A$4151,0)+2*MODEL_UDF!$B113-6,0)*IF(OR(MODEL_UDF!$D$95&lt;&gt;1,MODEL_UDF!$C90-MODEL_UDF!$B$73&lt;2008),1,OFFSET(MODEL_UDF!$H$95,0,MODEL_UDF!$C$72-MODEL_UDF!$B90-StartYear))</f>
        <v>23346</v>
      </c>
      <c r="J113" s="47">
        <f ca="1">OFFSET(Pop_UN!O$1,MATCH(CountrySelect1,Pop_UN!$A$2:$A$4151,0)+2*MODEL_UDF!$B113-6,0)*IF(OR(MODEL_UDF!$D$95&lt;&gt;1,MODEL_UDF!$C90-MODEL_UDF!$B$73&lt;2008),1,OFFSET(MODEL_UDF!$H$95,0,MODEL_UDF!$C$72-MODEL_UDF!$B90-StartYear))</f>
        <v>21496</v>
      </c>
      <c r="K113" s="47">
        <f ca="1">OFFSET(Pop_UN!P$1,MATCH(CountrySelect1,Pop_UN!$A$2:$A$4151,0)+2*MODEL_UDF!$B113-6,0)*IF(OR(MODEL_UDF!$D$95&lt;&gt;1,MODEL_UDF!$C90-MODEL_UDF!$B$73&lt;2008),1,OFFSET(MODEL_UDF!$H$95,0,MODEL_UDF!$C$72-MODEL_UDF!$B90-StartYear))</f>
        <v>19606</v>
      </c>
      <c r="L113" s="47">
        <f ca="1">OFFSET(Pop_UN!Q$1,MATCH(CountrySelect1,Pop_UN!$A$2:$A$4151,0)+2*MODEL_UDF!$B113-6,0)*IF(OR(MODEL_UDF!$D$95&lt;&gt;1,MODEL_UDF!$C90-MODEL_UDF!$B$73&lt;2008),1,OFFSET(MODEL_UDF!$H$95,0,MODEL_UDF!$C$72-MODEL_UDF!$B90-StartYear))</f>
        <v>17648</v>
      </c>
      <c r="M113" s="47">
        <f ca="1">OFFSET(Pop_UN!R$1,MATCH(CountrySelect1,Pop_UN!$A$2:$A$4151,0)+2*MODEL_UDF!$B113-6,0)*IF(OR(MODEL_UDF!$D$95&lt;&gt;1,MODEL_UDF!$C90-MODEL_UDF!$B$73&lt;2008),1,OFFSET(MODEL_UDF!$H$95,0,MODEL_UDF!$C$72-MODEL_UDF!$B90-StartYear))</f>
        <v>16181.999999999998</v>
      </c>
      <c r="N113" s="47">
        <f ca="1">OFFSET(Pop_UN!S$1,MATCH(CountrySelect1,Pop_UN!$A$2:$A$4151,0)+2*MODEL_UDF!$B113-6,0)*IF(OR(MODEL_UDF!$D$95&lt;&gt;1,MODEL_UDF!$C90-MODEL_UDF!$B$73&lt;2008),1,OFFSET(MODEL_UDF!$H$95,0,MODEL_UDF!$C$72-MODEL_UDF!$B90-StartYear))</f>
        <v>15515</v>
      </c>
      <c r="O113" s="47">
        <f ca="1">OFFSET(Pop_UN!T$1,MATCH(CountrySelect1,Pop_UN!$A$2:$A$4151,0)+2*MODEL_UDF!$B113-6,0)*IF(OR(MODEL_UDF!$D$95&lt;&gt;1,MODEL_UDF!$C90-MODEL_UDF!$B$73&lt;2008),1,OFFSET(MODEL_UDF!$H$95,0,MODEL_UDF!$C$72-MODEL_UDF!$B90-StartYear))</f>
        <v>15421</v>
      </c>
      <c r="P113" s="47">
        <f ca="1">OFFSET(Pop_UN!U$1,MATCH(CountrySelect1,Pop_UN!$A$2:$A$4151,0)+2*MODEL_UDF!$B113-6,0)*IF(OR(MODEL_UDF!$D$95&lt;&gt;1,MODEL_UDF!$C90-MODEL_UDF!$B$73&lt;2008),1,OFFSET(MODEL_UDF!$H$95,0,MODEL_UDF!$C$72-MODEL_UDF!$B90-StartYear))</f>
        <v>15321</v>
      </c>
      <c r="Q113" s="47">
        <f ca="1">OFFSET(Pop_UN!V$1,MATCH(CountrySelect1,Pop_UN!$A$2:$A$4151,0)+2*MODEL_UDF!$B113-6,0)*IF(OR(MODEL_UDF!$D$95&lt;&gt;1,MODEL_UDF!$C90-MODEL_UDF!$B$73&lt;2008),1,OFFSET(MODEL_UDF!$H$95,0,MODEL_UDF!$C$72-MODEL_UDF!$B90-StartYear))</f>
        <v>15274</v>
      </c>
      <c r="R113" s="47">
        <f ca="1">OFFSET(Pop_UN!W$1,MATCH(CountrySelect1,Pop_UN!$A$2:$A$4151,0)+2*MODEL_UDF!$B113-6,0)*IF(OR(MODEL_UDF!$D$95&lt;&gt;1,MODEL_UDF!$C90-MODEL_UDF!$B$73&lt;2008),1,OFFSET(MODEL_UDF!$H$95,0,MODEL_UDF!$C$72-MODEL_UDF!$B90-StartYear))</f>
        <v>15434</v>
      </c>
      <c r="S113" s="47">
        <f ca="1">OFFSET(Pop_UN!X$1,MATCH(CountrySelect1,Pop_UN!$A$2:$A$4151,0)+2*MODEL_UDF!$B113-6,0)*IF(OR(MODEL_UDF!$D$95&lt;&gt;1,MODEL_UDF!$C90-MODEL_UDF!$B$73&lt;2008),1,OFFSET(MODEL_UDF!$H$95,0,MODEL_UDF!$C$72-MODEL_UDF!$B90-StartYear))</f>
        <v>15812</v>
      </c>
      <c r="T113" s="47">
        <f ca="1">OFFSET(Pop_UN!Y$1,MATCH(CountrySelect1,Pop_UN!$A$2:$A$4151,0)+2*MODEL_UDF!$B113-6,0)*IF(OR(MODEL_UDF!$D$95&lt;&gt;1,MODEL_UDF!$C90-MODEL_UDF!$B$73&lt;2008),1,OFFSET(MODEL_UDF!$H$95,0,MODEL_UDF!$C$72-MODEL_UDF!$B90-StartYear))</f>
        <v>16351</v>
      </c>
      <c r="U113" s="47">
        <f ca="1">OFFSET(Pop_UN!Z$1,MATCH(CountrySelect1,Pop_UN!$A$2:$A$4151,0)+2*MODEL_UDF!$B113-6,0)*IF(OR(MODEL_UDF!$D$95&lt;&gt;1,MODEL_UDF!$C90-MODEL_UDF!$B$73&lt;2008),1,OFFSET(MODEL_UDF!$H$95,0,MODEL_UDF!$C$72-MODEL_UDF!$B90-StartYear))</f>
        <v>16965</v>
      </c>
      <c r="V113" s="47">
        <f ca="1">OFFSET(Pop_UN!AA$1,MATCH(CountrySelect1,Pop_UN!$A$2:$A$4151,0)+2*MODEL_UDF!$B113-6,0)*IF(OR(MODEL_UDF!$D$95&lt;&gt;1,MODEL_UDF!$C90-MODEL_UDF!$B$73&lt;2008),1,OFFSET(MODEL_UDF!$H$95,0,MODEL_UDF!$C$72-MODEL_UDF!$B90-StartYear))</f>
        <v>17647</v>
      </c>
      <c r="W113" s="47">
        <f ca="1">OFFSET(Pop_UN!AB$1,MATCH(CountrySelect1,Pop_UN!$A$2:$A$4151,0)+2*MODEL_UDF!$B113-6,0)*IF(OR(MODEL_UDF!$D$95&lt;&gt;1,MODEL_UDF!$C90-MODEL_UDF!$B$73&lt;2008),1,OFFSET(MODEL_UDF!$H$95,0,MODEL_UDF!$C$72-MODEL_UDF!$B90-StartYear))</f>
        <v>18238</v>
      </c>
      <c r="X113" s="47">
        <f ca="1">OFFSET(Pop_UN!AC$1,MATCH(CountrySelect1,Pop_UN!$A$2:$A$4151,0)+2*MODEL_UDF!$B113-6,0)*IF(OR(MODEL_UDF!$D$95&lt;&gt;1,MODEL_UDF!$C90-MODEL_UDF!$B$73&lt;2008),1,OFFSET(MODEL_UDF!$H$95,0,MODEL_UDF!$C$72-MODEL_UDF!$B90-StartYear))</f>
        <v>18655</v>
      </c>
      <c r="Y113" s="47">
        <f ca="1">OFFSET(Pop_UN!AD$1,MATCH(CountrySelect1,Pop_UN!$A$2:$A$4151,0)+2*MODEL_UDF!$B113-6,0)*IF(OR(MODEL_UDF!$D$95&lt;&gt;1,MODEL_UDF!$C90-MODEL_UDF!$B$73&lt;2008),1,OFFSET(MODEL_UDF!$H$95,0,MODEL_UDF!$C$72-MODEL_UDF!$B90-StartYear))</f>
        <v>18951</v>
      </c>
    </row>
    <row r="114" spans="2:25" x14ac:dyDescent="0.2">
      <c r="B114">
        <f t="shared" si="2"/>
        <v>21</v>
      </c>
      <c r="C114" s="47">
        <f ca="1">OFFSET(Pop_UN!H$1,MATCH(CountrySelect1,Pop_UN!$A$2:$A$4151,0)+2*MODEL_UDF!$B114-6,0)*IF(OR(MODEL_UDF!$D$95&lt;&gt;1,MODEL_UDF!$C91-MODEL_UDF!$B$73&lt;2008),1,OFFSET(MODEL_UDF!$H$95,0,MODEL_UDF!$C$72-MODEL_UDF!$B91-StartYear))</f>
        <v>30102</v>
      </c>
      <c r="D114" s="47">
        <f ca="1">OFFSET(Pop_UN!I$1,MATCH(CountrySelect1,Pop_UN!$A$2:$A$4151,0)+2*MODEL_UDF!$B114-6,0)*IF(OR(MODEL_UDF!$D$95&lt;&gt;1,MODEL_UDF!$C91-MODEL_UDF!$B$73&lt;2008),1,OFFSET(MODEL_UDF!$H$95,0,MODEL_UDF!$C$72-MODEL_UDF!$B91-StartYear))</f>
        <v>30115</v>
      </c>
      <c r="E114" s="47">
        <f ca="1">OFFSET(Pop_UN!J$1,MATCH(CountrySelect1,Pop_UN!$A$2:$A$4151,0)+2*MODEL_UDF!$B114-6,0)*IF(OR(MODEL_UDF!$D$95&lt;&gt;1,MODEL_UDF!$C91-MODEL_UDF!$B$73&lt;2008),1,OFFSET(MODEL_UDF!$H$95,0,MODEL_UDF!$C$72-MODEL_UDF!$B91-StartYear))</f>
        <v>29505</v>
      </c>
      <c r="F114" s="47">
        <f ca="1">OFFSET(Pop_UN!K$1,MATCH(CountrySelect1,Pop_UN!$A$2:$A$4151,0)+2*MODEL_UDF!$B114-6,0)*IF(OR(MODEL_UDF!$D$95&lt;&gt;1,MODEL_UDF!$C91-MODEL_UDF!$B$73&lt;2008),1,OFFSET(MODEL_UDF!$H$95,0,MODEL_UDF!$C$72-MODEL_UDF!$B91-StartYear))</f>
        <v>28284</v>
      </c>
      <c r="G114" s="47">
        <f ca="1">OFFSET(Pop_UN!L$1,MATCH(CountrySelect1,Pop_UN!$A$2:$A$4151,0)+2*MODEL_UDF!$B114-6,0)*IF(OR(MODEL_UDF!$D$95&lt;&gt;1,MODEL_UDF!$C91-MODEL_UDF!$B$73&lt;2008),1,OFFSET(MODEL_UDF!$H$95,0,MODEL_UDF!$C$72-MODEL_UDF!$B91-StartYear))</f>
        <v>27194</v>
      </c>
      <c r="H114" s="47">
        <f ca="1">OFFSET(Pop_UN!M$1,MATCH(CountrySelect1,Pop_UN!$A$2:$A$4151,0)+2*MODEL_UDF!$B114-6,0)*IF(OR(MODEL_UDF!$D$95&lt;&gt;1,MODEL_UDF!$C91-MODEL_UDF!$B$73&lt;2008),1,OFFSET(MODEL_UDF!$H$95,0,MODEL_UDF!$C$72-MODEL_UDF!$B91-StartYear))</f>
        <v>26199</v>
      </c>
      <c r="I114" s="47">
        <f ca="1">OFFSET(Pop_UN!N$1,MATCH(CountrySelect1,Pop_UN!$A$2:$A$4151,0)+2*MODEL_UDF!$B114-6,0)*IF(OR(MODEL_UDF!$D$95&lt;&gt;1,MODEL_UDF!$C91-MODEL_UDF!$B$73&lt;2008),1,OFFSET(MODEL_UDF!$H$95,0,MODEL_UDF!$C$72-MODEL_UDF!$B91-StartYear))</f>
        <v>24968</v>
      </c>
      <c r="J114" s="47">
        <f ca="1">OFFSET(Pop_UN!O$1,MATCH(CountrySelect1,Pop_UN!$A$2:$A$4151,0)+2*MODEL_UDF!$B114-6,0)*IF(OR(MODEL_UDF!$D$95&lt;&gt;1,MODEL_UDF!$C91-MODEL_UDF!$B$73&lt;2008),1,OFFSET(MODEL_UDF!$H$95,0,MODEL_UDF!$C$72-MODEL_UDF!$B91-StartYear))</f>
        <v>23351</v>
      </c>
      <c r="K114" s="47">
        <f ca="1">OFFSET(Pop_UN!P$1,MATCH(CountrySelect1,Pop_UN!$A$2:$A$4151,0)+2*MODEL_UDF!$B114-6,0)*IF(OR(MODEL_UDF!$D$95&lt;&gt;1,MODEL_UDF!$C91-MODEL_UDF!$B$73&lt;2008),1,OFFSET(MODEL_UDF!$H$95,0,MODEL_UDF!$C$72-MODEL_UDF!$B91-StartYear))</f>
        <v>21435</v>
      </c>
      <c r="L114" s="47">
        <f ca="1">OFFSET(Pop_UN!Q$1,MATCH(CountrySelect1,Pop_UN!$A$2:$A$4151,0)+2*MODEL_UDF!$B114-6,0)*IF(OR(MODEL_UDF!$D$95&lt;&gt;1,MODEL_UDF!$C91-MODEL_UDF!$B$73&lt;2008),1,OFFSET(MODEL_UDF!$H$95,0,MODEL_UDF!$C$72-MODEL_UDF!$B91-StartYear))</f>
        <v>19531</v>
      </c>
      <c r="M114" s="47">
        <f ca="1">OFFSET(Pop_UN!R$1,MATCH(CountrySelect1,Pop_UN!$A$2:$A$4151,0)+2*MODEL_UDF!$B114-6,0)*IF(OR(MODEL_UDF!$D$95&lt;&gt;1,MODEL_UDF!$C91-MODEL_UDF!$B$73&lt;2008),1,OFFSET(MODEL_UDF!$H$95,0,MODEL_UDF!$C$72-MODEL_UDF!$B91-StartYear))</f>
        <v>17566</v>
      </c>
      <c r="N114" s="47">
        <f ca="1">OFFSET(Pop_UN!S$1,MATCH(CountrySelect1,Pop_UN!$A$2:$A$4151,0)+2*MODEL_UDF!$B114-6,0)*IF(OR(MODEL_UDF!$D$95&lt;&gt;1,MODEL_UDF!$C91-MODEL_UDF!$B$73&lt;2008),1,OFFSET(MODEL_UDF!$H$95,0,MODEL_UDF!$C$72-MODEL_UDF!$B91-StartYear))</f>
        <v>16100.000000000002</v>
      </c>
      <c r="O114" s="47">
        <f ca="1">OFFSET(Pop_UN!T$1,MATCH(CountrySelect1,Pop_UN!$A$2:$A$4151,0)+2*MODEL_UDF!$B114-6,0)*IF(OR(MODEL_UDF!$D$95&lt;&gt;1,MODEL_UDF!$C91-MODEL_UDF!$B$73&lt;2008),1,OFFSET(MODEL_UDF!$H$95,0,MODEL_UDF!$C$72-MODEL_UDF!$B91-StartYear))</f>
        <v>15440</v>
      </c>
      <c r="P114" s="47">
        <f ca="1">OFFSET(Pop_UN!U$1,MATCH(CountrySelect1,Pop_UN!$A$2:$A$4151,0)+2*MODEL_UDF!$B114-6,0)*IF(OR(MODEL_UDF!$D$95&lt;&gt;1,MODEL_UDF!$C91-MODEL_UDF!$B$73&lt;2008),1,OFFSET(MODEL_UDF!$H$95,0,MODEL_UDF!$C$72-MODEL_UDF!$B91-StartYear))</f>
        <v>15351</v>
      </c>
      <c r="Q114" s="47">
        <f ca="1">OFFSET(Pop_UN!V$1,MATCH(CountrySelect1,Pop_UN!$A$2:$A$4151,0)+2*MODEL_UDF!$B114-6,0)*IF(OR(MODEL_UDF!$D$95&lt;&gt;1,MODEL_UDF!$C91-MODEL_UDF!$B$73&lt;2008),1,OFFSET(MODEL_UDF!$H$95,0,MODEL_UDF!$C$72-MODEL_UDF!$B91-StartYear))</f>
        <v>15246</v>
      </c>
      <c r="R114" s="47">
        <f ca="1">OFFSET(Pop_UN!W$1,MATCH(CountrySelect1,Pop_UN!$A$2:$A$4151,0)+2*MODEL_UDF!$B114-6,0)*IF(OR(MODEL_UDF!$D$95&lt;&gt;1,MODEL_UDF!$C91-MODEL_UDF!$B$73&lt;2008),1,OFFSET(MODEL_UDF!$H$95,0,MODEL_UDF!$C$72-MODEL_UDF!$B91-StartYear))</f>
        <v>15197</v>
      </c>
      <c r="S114" s="47">
        <f ca="1">OFFSET(Pop_UN!X$1,MATCH(CountrySelect1,Pop_UN!$A$2:$A$4151,0)+2*MODEL_UDF!$B114-6,0)*IF(OR(MODEL_UDF!$D$95&lt;&gt;1,MODEL_UDF!$C91-MODEL_UDF!$B$73&lt;2008),1,OFFSET(MODEL_UDF!$H$95,0,MODEL_UDF!$C$72-MODEL_UDF!$B91-StartYear))</f>
        <v>15357</v>
      </c>
      <c r="T114" s="47">
        <f ca="1">OFFSET(Pop_UN!Y$1,MATCH(CountrySelect1,Pop_UN!$A$2:$A$4151,0)+2*MODEL_UDF!$B114-6,0)*IF(OR(MODEL_UDF!$D$95&lt;&gt;1,MODEL_UDF!$C91-MODEL_UDF!$B$73&lt;2008),1,OFFSET(MODEL_UDF!$H$95,0,MODEL_UDF!$C$72-MODEL_UDF!$B91-StartYear))</f>
        <v>15739</v>
      </c>
      <c r="U114" s="47">
        <f ca="1">OFFSET(Pop_UN!Z$1,MATCH(CountrySelect1,Pop_UN!$A$2:$A$4151,0)+2*MODEL_UDF!$B114-6,0)*IF(OR(MODEL_UDF!$D$95&lt;&gt;1,MODEL_UDF!$C91-MODEL_UDF!$B$73&lt;2008),1,OFFSET(MODEL_UDF!$H$95,0,MODEL_UDF!$C$72-MODEL_UDF!$B91-StartYear))</f>
        <v>16283.000000000002</v>
      </c>
      <c r="V114" s="47">
        <f ca="1">OFFSET(Pop_UN!AA$1,MATCH(CountrySelect1,Pop_UN!$A$2:$A$4151,0)+2*MODEL_UDF!$B114-6,0)*IF(OR(MODEL_UDF!$D$95&lt;&gt;1,MODEL_UDF!$C91-MODEL_UDF!$B$73&lt;2008),1,OFFSET(MODEL_UDF!$H$95,0,MODEL_UDF!$C$72-MODEL_UDF!$B91-StartYear))</f>
        <v>16892</v>
      </c>
      <c r="W114" s="47">
        <f ca="1">OFFSET(Pop_UN!AB$1,MATCH(CountrySelect1,Pop_UN!$A$2:$A$4151,0)+2*MODEL_UDF!$B114-6,0)*IF(OR(MODEL_UDF!$D$95&lt;&gt;1,MODEL_UDF!$C91-MODEL_UDF!$B$73&lt;2008),1,OFFSET(MODEL_UDF!$H$95,0,MODEL_UDF!$C$72-MODEL_UDF!$B91-StartYear))</f>
        <v>17569</v>
      </c>
      <c r="X114" s="47">
        <f ca="1">OFFSET(Pop_UN!AC$1,MATCH(CountrySelect1,Pop_UN!$A$2:$A$4151,0)+2*MODEL_UDF!$B114-6,0)*IF(OR(MODEL_UDF!$D$95&lt;&gt;1,MODEL_UDF!$C91-MODEL_UDF!$B$73&lt;2008),1,OFFSET(MODEL_UDF!$H$95,0,MODEL_UDF!$C$72-MODEL_UDF!$B91-StartYear))</f>
        <v>18159</v>
      </c>
      <c r="Y114" s="47">
        <f ca="1">OFFSET(Pop_UN!AD$1,MATCH(CountrySelect1,Pop_UN!$A$2:$A$4151,0)+2*MODEL_UDF!$B114-6,0)*IF(OR(MODEL_UDF!$D$95&lt;&gt;1,MODEL_UDF!$C91-MODEL_UDF!$B$73&lt;2008),1,OFFSET(MODEL_UDF!$H$95,0,MODEL_UDF!$C$72-MODEL_UDF!$B91-StartYear))</f>
        <v>18578</v>
      </c>
    </row>
    <row r="115" spans="2:25" x14ac:dyDescent="0.2">
      <c r="B115">
        <f t="shared" si="2"/>
        <v>22</v>
      </c>
      <c r="C115" s="47">
        <f ca="1">OFFSET(Pop_UN!H$1,MATCH(CountrySelect1,Pop_UN!$A$2:$A$4151,0)+2*MODEL_UDF!$B115-6,0)*IF(OR(MODEL_UDF!$D$95&lt;&gt;1,MODEL_UDF!$C92-MODEL_UDF!$B$73&lt;2008),1,OFFSET(MODEL_UDF!$H$95,0,MODEL_UDF!$C$72-MODEL_UDF!$B92-StartYear))</f>
        <v>29393</v>
      </c>
      <c r="D115" s="47">
        <f ca="1">OFFSET(Pop_UN!I$1,MATCH(CountrySelect1,Pop_UN!$A$2:$A$4151,0)+2*MODEL_UDF!$B115-6,0)*IF(OR(MODEL_UDF!$D$95&lt;&gt;1,MODEL_UDF!$C92-MODEL_UDF!$B$73&lt;2008),1,OFFSET(MODEL_UDF!$H$95,0,MODEL_UDF!$C$72-MODEL_UDF!$B92-StartYear))</f>
        <v>29885</v>
      </c>
      <c r="E115" s="47">
        <f ca="1">OFFSET(Pop_UN!J$1,MATCH(CountrySelect1,Pop_UN!$A$2:$A$4151,0)+2*MODEL_UDF!$B115-6,0)*IF(OR(MODEL_UDF!$D$95&lt;&gt;1,MODEL_UDF!$C92-MODEL_UDF!$B$73&lt;2008),1,OFFSET(MODEL_UDF!$H$95,0,MODEL_UDF!$C$72-MODEL_UDF!$B92-StartYear))</f>
        <v>29980</v>
      </c>
      <c r="F115" s="47">
        <f ca="1">OFFSET(Pop_UN!K$1,MATCH(CountrySelect1,Pop_UN!$A$2:$A$4151,0)+2*MODEL_UDF!$B115-6,0)*IF(OR(MODEL_UDF!$D$95&lt;&gt;1,MODEL_UDF!$C92-MODEL_UDF!$B$73&lt;2008),1,OFFSET(MODEL_UDF!$H$95,0,MODEL_UDF!$C$72-MODEL_UDF!$B92-StartYear))</f>
        <v>29235</v>
      </c>
      <c r="G115" s="47">
        <f ca="1">OFFSET(Pop_UN!L$1,MATCH(CountrySelect1,Pop_UN!$A$2:$A$4151,0)+2*MODEL_UDF!$B115-6,0)*IF(OR(MODEL_UDF!$D$95&lt;&gt;1,MODEL_UDF!$C92-MODEL_UDF!$B$73&lt;2008),1,OFFSET(MODEL_UDF!$H$95,0,MODEL_UDF!$C$72-MODEL_UDF!$B92-StartYear))</f>
        <v>28133</v>
      </c>
      <c r="H115" s="47">
        <f ca="1">OFFSET(Pop_UN!M$1,MATCH(CountrySelect1,Pop_UN!$A$2:$A$4151,0)+2*MODEL_UDF!$B115-6,0)*IF(OR(MODEL_UDF!$D$95&lt;&gt;1,MODEL_UDF!$C92-MODEL_UDF!$B$73&lt;2008),1,OFFSET(MODEL_UDF!$H$95,0,MODEL_UDF!$C$72-MODEL_UDF!$B92-StartYear))</f>
        <v>27122</v>
      </c>
      <c r="I115" s="47">
        <f ca="1">OFFSET(Pop_UN!N$1,MATCH(CountrySelect1,Pop_UN!$A$2:$A$4151,0)+2*MODEL_UDF!$B115-6,0)*IF(OR(MODEL_UDF!$D$95&lt;&gt;1,MODEL_UDF!$C92-MODEL_UDF!$B$73&lt;2008),1,OFFSET(MODEL_UDF!$H$95,0,MODEL_UDF!$C$72-MODEL_UDF!$B92-StartYear))</f>
        <v>26178</v>
      </c>
      <c r="J115" s="47">
        <f ca="1">OFFSET(Pop_UN!O$1,MATCH(CountrySelect1,Pop_UN!$A$2:$A$4151,0)+2*MODEL_UDF!$B115-6,0)*IF(OR(MODEL_UDF!$D$95&lt;&gt;1,MODEL_UDF!$C92-MODEL_UDF!$B$73&lt;2008),1,OFFSET(MODEL_UDF!$H$95,0,MODEL_UDF!$C$72-MODEL_UDF!$B92-StartYear))</f>
        <v>24968</v>
      </c>
      <c r="K115" s="47">
        <f ca="1">OFFSET(Pop_UN!P$1,MATCH(CountrySelect1,Pop_UN!$A$2:$A$4151,0)+2*MODEL_UDF!$B115-6,0)*IF(OR(MODEL_UDF!$D$95&lt;&gt;1,MODEL_UDF!$C92-MODEL_UDF!$B$73&lt;2008),1,OFFSET(MODEL_UDF!$H$95,0,MODEL_UDF!$C$72-MODEL_UDF!$B92-StartYear))</f>
        <v>23293</v>
      </c>
      <c r="L115" s="47">
        <f ca="1">OFFSET(Pop_UN!Q$1,MATCH(CountrySelect1,Pop_UN!$A$2:$A$4151,0)+2*MODEL_UDF!$B115-6,0)*IF(OR(MODEL_UDF!$D$95&lt;&gt;1,MODEL_UDF!$C92-MODEL_UDF!$B$73&lt;2008),1,OFFSET(MODEL_UDF!$H$95,0,MODEL_UDF!$C$72-MODEL_UDF!$B92-StartYear))</f>
        <v>21362</v>
      </c>
      <c r="M115" s="47">
        <f ca="1">OFFSET(Pop_UN!R$1,MATCH(CountrySelect1,Pop_UN!$A$2:$A$4151,0)+2*MODEL_UDF!$B115-6,0)*IF(OR(MODEL_UDF!$D$95&lt;&gt;1,MODEL_UDF!$C92-MODEL_UDF!$B$73&lt;2008),1,OFFSET(MODEL_UDF!$H$95,0,MODEL_UDF!$C$72-MODEL_UDF!$B92-StartYear))</f>
        <v>19450</v>
      </c>
      <c r="N115" s="47">
        <f ca="1">OFFSET(Pop_UN!S$1,MATCH(CountrySelect1,Pop_UN!$A$2:$A$4151,0)+2*MODEL_UDF!$B115-6,0)*IF(OR(MODEL_UDF!$D$95&lt;&gt;1,MODEL_UDF!$C92-MODEL_UDF!$B$73&lt;2008),1,OFFSET(MODEL_UDF!$H$95,0,MODEL_UDF!$C$72-MODEL_UDF!$B92-StartYear))</f>
        <v>17483</v>
      </c>
      <c r="O115" s="47">
        <f ca="1">OFFSET(Pop_UN!T$1,MATCH(CountrySelect1,Pop_UN!$A$2:$A$4151,0)+2*MODEL_UDF!$B115-6,0)*IF(OR(MODEL_UDF!$D$95&lt;&gt;1,MODEL_UDF!$C92-MODEL_UDF!$B$73&lt;2008),1,OFFSET(MODEL_UDF!$H$95,0,MODEL_UDF!$C$72-MODEL_UDF!$B92-StartYear))</f>
        <v>16021</v>
      </c>
      <c r="P115" s="47">
        <f ca="1">OFFSET(Pop_UN!U$1,MATCH(CountrySelect1,Pop_UN!$A$2:$A$4151,0)+2*MODEL_UDF!$B115-6,0)*IF(OR(MODEL_UDF!$D$95&lt;&gt;1,MODEL_UDF!$C92-MODEL_UDF!$B$73&lt;2008),1,OFFSET(MODEL_UDF!$H$95,0,MODEL_UDF!$C$72-MODEL_UDF!$B92-StartYear))</f>
        <v>15372</v>
      </c>
      <c r="Q115" s="47">
        <f ca="1">OFFSET(Pop_UN!V$1,MATCH(CountrySelect1,Pop_UN!$A$2:$A$4151,0)+2*MODEL_UDF!$B115-6,0)*IF(OR(MODEL_UDF!$D$95&lt;&gt;1,MODEL_UDF!$C92-MODEL_UDF!$B$73&lt;2008),1,OFFSET(MODEL_UDF!$H$95,0,MODEL_UDF!$C$72-MODEL_UDF!$B92-StartYear))</f>
        <v>15278</v>
      </c>
      <c r="R115" s="47">
        <f ca="1">OFFSET(Pop_UN!W$1,MATCH(CountrySelect1,Pop_UN!$A$2:$A$4151,0)+2*MODEL_UDF!$B115-6,0)*IF(OR(MODEL_UDF!$D$95&lt;&gt;1,MODEL_UDF!$C92-MODEL_UDF!$B$73&lt;2008),1,OFFSET(MODEL_UDF!$H$95,0,MODEL_UDF!$C$72-MODEL_UDF!$B92-StartYear))</f>
        <v>15171</v>
      </c>
      <c r="S115" s="47">
        <f ca="1">OFFSET(Pop_UN!X$1,MATCH(CountrySelect1,Pop_UN!$A$2:$A$4151,0)+2*MODEL_UDF!$B115-6,0)*IF(OR(MODEL_UDF!$D$95&lt;&gt;1,MODEL_UDF!$C92-MODEL_UDF!$B$73&lt;2008),1,OFFSET(MODEL_UDF!$H$95,0,MODEL_UDF!$C$72-MODEL_UDF!$B92-StartYear))</f>
        <v>15119</v>
      </c>
      <c r="T115" s="47">
        <f ca="1">OFFSET(Pop_UN!Y$1,MATCH(CountrySelect1,Pop_UN!$A$2:$A$4151,0)+2*MODEL_UDF!$B115-6,0)*IF(OR(MODEL_UDF!$D$95&lt;&gt;1,MODEL_UDF!$C92-MODEL_UDF!$B$73&lt;2008),1,OFFSET(MODEL_UDF!$H$95,0,MODEL_UDF!$C$72-MODEL_UDF!$B92-StartYear))</f>
        <v>15279</v>
      </c>
      <c r="U115" s="47">
        <f ca="1">OFFSET(Pop_UN!Z$1,MATCH(CountrySelect1,Pop_UN!$A$2:$A$4151,0)+2*MODEL_UDF!$B115-6,0)*IF(OR(MODEL_UDF!$D$95&lt;&gt;1,MODEL_UDF!$C92-MODEL_UDF!$B$73&lt;2008),1,OFFSET(MODEL_UDF!$H$95,0,MODEL_UDF!$C$72-MODEL_UDF!$B92-StartYear))</f>
        <v>15673</v>
      </c>
      <c r="V115" s="47">
        <f ca="1">OFFSET(Pop_UN!AA$1,MATCH(CountrySelect1,Pop_UN!$A$2:$A$4151,0)+2*MODEL_UDF!$B115-6,0)*IF(OR(MODEL_UDF!$D$95&lt;&gt;1,MODEL_UDF!$C92-MODEL_UDF!$B$73&lt;2008),1,OFFSET(MODEL_UDF!$H$95,0,MODEL_UDF!$C$72-MODEL_UDF!$B92-StartYear))</f>
        <v>16212</v>
      </c>
      <c r="W115" s="47">
        <f ca="1">OFFSET(Pop_UN!AB$1,MATCH(CountrySelect1,Pop_UN!$A$2:$A$4151,0)+2*MODEL_UDF!$B115-6,0)*IF(OR(MODEL_UDF!$D$95&lt;&gt;1,MODEL_UDF!$C92-MODEL_UDF!$B$73&lt;2008),1,OFFSET(MODEL_UDF!$H$95,0,MODEL_UDF!$C$72-MODEL_UDF!$B92-StartYear))</f>
        <v>16815</v>
      </c>
      <c r="X115" s="47">
        <f ca="1">OFFSET(Pop_UN!AC$1,MATCH(CountrySelect1,Pop_UN!$A$2:$A$4151,0)+2*MODEL_UDF!$B115-6,0)*IF(OR(MODEL_UDF!$D$95&lt;&gt;1,MODEL_UDF!$C92-MODEL_UDF!$B$73&lt;2008),1,OFFSET(MODEL_UDF!$H$95,0,MODEL_UDF!$C$72-MODEL_UDF!$B92-StartYear))</f>
        <v>17489</v>
      </c>
      <c r="Y115" s="47">
        <f ca="1">OFFSET(Pop_UN!AD$1,MATCH(CountrySelect1,Pop_UN!$A$2:$A$4151,0)+2*MODEL_UDF!$B115-6,0)*IF(OR(MODEL_UDF!$D$95&lt;&gt;1,MODEL_UDF!$C92-MODEL_UDF!$B$73&lt;2008),1,OFFSET(MODEL_UDF!$H$95,0,MODEL_UDF!$C$72-MODEL_UDF!$B92-StartYear))</f>
        <v>18078</v>
      </c>
    </row>
    <row r="116" spans="2:25" x14ac:dyDescent="0.2">
      <c r="B116">
        <f t="shared" si="2"/>
        <v>23</v>
      </c>
      <c r="C116" s="47">
        <f ca="1">OFFSET(Pop_UN!H$1,MATCH(CountrySelect1,Pop_UN!$A$2:$A$4151,0)+2*MODEL_UDF!$B116-6,0)*IF(OR(MODEL_UDF!$D$95&lt;&gt;1,MODEL_UDF!$C93-MODEL_UDF!$B$73&lt;2008),1,OFFSET(MODEL_UDF!$H$95,0,MODEL_UDF!$C$72-MODEL_UDF!$B93-StartYear))</f>
        <v>28618</v>
      </c>
      <c r="D116" s="47">
        <f ca="1">OFFSET(Pop_UN!I$1,MATCH(CountrySelect1,Pop_UN!$A$2:$A$4151,0)+2*MODEL_UDF!$B116-6,0)*IF(OR(MODEL_UDF!$D$95&lt;&gt;1,MODEL_UDF!$C93-MODEL_UDF!$B$73&lt;2008),1,OFFSET(MODEL_UDF!$H$95,0,MODEL_UDF!$C$72-MODEL_UDF!$B93-StartYear))</f>
        <v>29148</v>
      </c>
      <c r="E116" s="47">
        <f ca="1">OFFSET(Pop_UN!J$1,MATCH(CountrySelect1,Pop_UN!$A$2:$A$4151,0)+2*MODEL_UDF!$B116-6,0)*IF(OR(MODEL_UDF!$D$95&lt;&gt;1,MODEL_UDF!$C93-MODEL_UDF!$B$73&lt;2008),1,OFFSET(MODEL_UDF!$H$95,0,MODEL_UDF!$C$72-MODEL_UDF!$B93-StartYear))</f>
        <v>29726</v>
      </c>
      <c r="F116" s="47">
        <f ca="1">OFFSET(Pop_UN!K$1,MATCH(CountrySelect1,Pop_UN!$A$2:$A$4151,0)+2*MODEL_UDF!$B116-6,0)*IF(OR(MODEL_UDF!$D$95&lt;&gt;1,MODEL_UDF!$C93-MODEL_UDF!$B$73&lt;2008),1,OFFSET(MODEL_UDF!$H$95,0,MODEL_UDF!$C$72-MODEL_UDF!$B93-StartYear))</f>
        <v>29688</v>
      </c>
      <c r="G116" s="47">
        <f ca="1">OFFSET(Pop_UN!L$1,MATCH(CountrySelect1,Pop_UN!$A$2:$A$4151,0)+2*MODEL_UDF!$B116-6,0)*IF(OR(MODEL_UDF!$D$95&lt;&gt;1,MODEL_UDF!$C93-MODEL_UDF!$B$73&lt;2008),1,OFFSET(MODEL_UDF!$H$95,0,MODEL_UDF!$C$72-MODEL_UDF!$B93-StartYear))</f>
        <v>29039</v>
      </c>
      <c r="H116" s="47">
        <f ca="1">OFFSET(Pop_UN!M$1,MATCH(CountrySelect1,Pop_UN!$A$2:$A$4151,0)+2*MODEL_UDF!$B116-6,0)*IF(OR(MODEL_UDF!$D$95&lt;&gt;1,MODEL_UDF!$C93-MODEL_UDF!$B$73&lt;2008),1,OFFSET(MODEL_UDF!$H$95,0,MODEL_UDF!$C$72-MODEL_UDF!$B93-StartYear))</f>
        <v>28021</v>
      </c>
      <c r="I116" s="47">
        <f ca="1">OFFSET(Pop_UN!N$1,MATCH(CountrySelect1,Pop_UN!$A$2:$A$4151,0)+2*MODEL_UDF!$B116-6,0)*IF(OR(MODEL_UDF!$D$95&lt;&gt;1,MODEL_UDF!$C93-MODEL_UDF!$B$73&lt;2008),1,OFFSET(MODEL_UDF!$H$95,0,MODEL_UDF!$C$72-MODEL_UDF!$B93-StartYear))</f>
        <v>27059</v>
      </c>
      <c r="J116" s="47">
        <f ca="1">OFFSET(Pop_UN!O$1,MATCH(CountrySelect1,Pop_UN!$A$2:$A$4151,0)+2*MODEL_UDF!$B116-6,0)*IF(OR(MODEL_UDF!$D$95&lt;&gt;1,MODEL_UDF!$C93-MODEL_UDF!$B$73&lt;2008),1,OFFSET(MODEL_UDF!$H$95,0,MODEL_UDF!$C$72-MODEL_UDF!$B93-StartYear))</f>
        <v>26148</v>
      </c>
      <c r="K116" s="47">
        <f ca="1">OFFSET(Pop_UN!P$1,MATCH(CountrySelect1,Pop_UN!$A$2:$A$4151,0)+2*MODEL_UDF!$B116-6,0)*IF(OR(MODEL_UDF!$D$95&lt;&gt;1,MODEL_UDF!$C93-MODEL_UDF!$B$73&lt;2008),1,OFFSET(MODEL_UDF!$H$95,0,MODEL_UDF!$C$72-MODEL_UDF!$B93-StartYear))</f>
        <v>24913</v>
      </c>
      <c r="L116" s="47">
        <f ca="1">OFFSET(Pop_UN!Q$1,MATCH(CountrySelect1,Pop_UN!$A$2:$A$4151,0)+2*MODEL_UDF!$B116-6,0)*IF(OR(MODEL_UDF!$D$95&lt;&gt;1,MODEL_UDF!$C93-MODEL_UDF!$B$73&lt;2008),1,OFFSET(MODEL_UDF!$H$95,0,MODEL_UDF!$C$72-MODEL_UDF!$B93-StartYear))</f>
        <v>23222</v>
      </c>
      <c r="M116" s="47">
        <f ca="1">OFFSET(Pop_UN!R$1,MATCH(CountrySelect1,Pop_UN!$A$2:$A$4151,0)+2*MODEL_UDF!$B116-6,0)*IF(OR(MODEL_UDF!$D$95&lt;&gt;1,MODEL_UDF!$C93-MODEL_UDF!$B$73&lt;2008),1,OFFSET(MODEL_UDF!$H$95,0,MODEL_UDF!$C$72-MODEL_UDF!$B93-StartYear))</f>
        <v>21281</v>
      </c>
      <c r="N116" s="47">
        <f ca="1">OFFSET(Pop_UN!S$1,MATCH(CountrySelect1,Pop_UN!$A$2:$A$4151,0)+2*MODEL_UDF!$B116-6,0)*IF(OR(MODEL_UDF!$D$95&lt;&gt;1,MODEL_UDF!$C93-MODEL_UDF!$B$73&lt;2008),1,OFFSET(MODEL_UDF!$H$95,0,MODEL_UDF!$C$72-MODEL_UDF!$B93-StartYear))</f>
        <v>19367</v>
      </c>
      <c r="O116" s="47">
        <f ca="1">OFFSET(Pop_UN!T$1,MATCH(CountrySelect1,Pop_UN!$A$2:$A$4151,0)+2*MODEL_UDF!$B116-6,0)*IF(OR(MODEL_UDF!$D$95&lt;&gt;1,MODEL_UDF!$C93-MODEL_UDF!$B$73&lt;2008),1,OFFSET(MODEL_UDF!$H$95,0,MODEL_UDF!$C$72-MODEL_UDF!$B93-StartYear))</f>
        <v>17401</v>
      </c>
      <c r="P116" s="47">
        <f ca="1">OFFSET(Pop_UN!U$1,MATCH(CountrySelect1,Pop_UN!$A$2:$A$4151,0)+2*MODEL_UDF!$B116-6,0)*IF(OR(MODEL_UDF!$D$95&lt;&gt;1,MODEL_UDF!$C93-MODEL_UDF!$B$73&lt;2008),1,OFFSET(MODEL_UDF!$H$95,0,MODEL_UDF!$C$72-MODEL_UDF!$B93-StartYear))</f>
        <v>15955</v>
      </c>
      <c r="Q116" s="47">
        <f ca="1">OFFSET(Pop_UN!V$1,MATCH(CountrySelect1,Pop_UN!$A$2:$A$4151,0)+2*MODEL_UDF!$B116-6,0)*IF(OR(MODEL_UDF!$D$95&lt;&gt;1,MODEL_UDF!$C93-MODEL_UDF!$B$73&lt;2008),1,OFFSET(MODEL_UDF!$H$95,0,MODEL_UDF!$C$72-MODEL_UDF!$B93-StartYear))</f>
        <v>15302</v>
      </c>
      <c r="R116" s="47">
        <f ca="1">OFFSET(Pop_UN!W$1,MATCH(CountrySelect1,Pop_UN!$A$2:$A$4151,0)+2*MODEL_UDF!$B116-6,0)*IF(OR(MODEL_UDF!$D$95&lt;&gt;1,MODEL_UDF!$C93-MODEL_UDF!$B$73&lt;2008),1,OFFSET(MODEL_UDF!$H$95,0,MODEL_UDF!$C$72-MODEL_UDF!$B93-StartYear))</f>
        <v>15204</v>
      </c>
      <c r="S116" s="47">
        <f ca="1">OFFSET(Pop_UN!X$1,MATCH(CountrySelect1,Pop_UN!$A$2:$A$4151,0)+2*MODEL_UDF!$B116-6,0)*IF(OR(MODEL_UDF!$D$95&lt;&gt;1,MODEL_UDF!$C93-MODEL_UDF!$B$73&lt;2008),1,OFFSET(MODEL_UDF!$H$95,0,MODEL_UDF!$C$72-MODEL_UDF!$B93-StartYear))</f>
        <v>15094</v>
      </c>
      <c r="T116" s="47">
        <f ca="1">OFFSET(Pop_UN!Y$1,MATCH(CountrySelect1,Pop_UN!$A$2:$A$4151,0)+2*MODEL_UDF!$B116-6,0)*IF(OR(MODEL_UDF!$D$95&lt;&gt;1,MODEL_UDF!$C93-MODEL_UDF!$B$73&lt;2008),1,OFFSET(MODEL_UDF!$H$95,0,MODEL_UDF!$C$72-MODEL_UDF!$B93-StartYear))</f>
        <v>15040</v>
      </c>
      <c r="U116" s="47">
        <f ca="1">OFFSET(Pop_UN!Z$1,MATCH(CountrySelect1,Pop_UN!$A$2:$A$4151,0)+2*MODEL_UDF!$B116-6,0)*IF(OR(MODEL_UDF!$D$95&lt;&gt;1,MODEL_UDF!$C93-MODEL_UDF!$B$73&lt;2008),1,OFFSET(MODEL_UDF!$H$95,0,MODEL_UDF!$C$72-MODEL_UDF!$B93-StartYear))</f>
        <v>15216</v>
      </c>
      <c r="V116" s="47">
        <f ca="1">OFFSET(Pop_UN!AA$1,MATCH(CountrySelect1,Pop_UN!$A$2:$A$4151,0)+2*MODEL_UDF!$B116-6,0)*IF(OR(MODEL_UDF!$D$95&lt;&gt;1,MODEL_UDF!$C93-MODEL_UDF!$B$73&lt;2008),1,OFFSET(MODEL_UDF!$H$95,0,MODEL_UDF!$C$72-MODEL_UDF!$B93-StartYear))</f>
        <v>15604</v>
      </c>
      <c r="W116" s="47">
        <f ca="1">OFFSET(Pop_UN!AB$1,MATCH(CountrySelect1,Pop_UN!$A$2:$A$4151,0)+2*MODEL_UDF!$B116-6,0)*IF(OR(MODEL_UDF!$D$95&lt;&gt;1,MODEL_UDF!$C93-MODEL_UDF!$B$73&lt;2008),1,OFFSET(MODEL_UDF!$H$95,0,MODEL_UDF!$C$72-MODEL_UDF!$B93-StartYear))</f>
        <v>16138.000000000002</v>
      </c>
      <c r="X116" s="47">
        <f ca="1">OFFSET(Pop_UN!AC$1,MATCH(CountrySelect1,Pop_UN!$A$2:$A$4151,0)+2*MODEL_UDF!$B116-6,0)*IF(OR(MODEL_UDF!$D$95&lt;&gt;1,MODEL_UDF!$C93-MODEL_UDF!$B$73&lt;2008),1,OFFSET(MODEL_UDF!$H$95,0,MODEL_UDF!$C$72-MODEL_UDF!$B93-StartYear))</f>
        <v>16737</v>
      </c>
      <c r="Y116" s="47">
        <f ca="1">OFFSET(Pop_UN!AD$1,MATCH(CountrySelect1,Pop_UN!$A$2:$A$4151,0)+2*MODEL_UDF!$B116-6,0)*IF(OR(MODEL_UDF!$D$95&lt;&gt;1,MODEL_UDF!$C93-MODEL_UDF!$B$73&lt;2008),1,OFFSET(MODEL_UDF!$H$95,0,MODEL_UDF!$C$72-MODEL_UDF!$B93-StartYear))</f>
        <v>17407</v>
      </c>
    </row>
    <row r="117" spans="2:25" x14ac:dyDescent="0.2">
      <c r="B117">
        <f t="shared" si="2"/>
        <v>24</v>
      </c>
      <c r="C117" s="47">
        <f ca="1">OFFSET(Pop_UN!H$1,MATCH(CountrySelect1,Pop_UN!$A$2:$A$4151,0)+2*MODEL_UDF!$B117-6,0)*IF(OR(MODEL_UDF!$D$95&lt;&gt;1,MODEL_UDF!$C94-MODEL_UDF!$B$73&lt;2008),1,OFFSET(MODEL_UDF!$H$95,0,MODEL_UDF!$C$72-MODEL_UDF!$B94-StartYear))</f>
        <v>27726</v>
      </c>
      <c r="D117" s="47">
        <f ca="1">OFFSET(Pop_UN!I$1,MATCH(CountrySelect1,Pop_UN!$A$2:$A$4151,0)+2*MODEL_UDF!$B117-6,0)*IF(OR(MODEL_UDF!$D$95&lt;&gt;1,MODEL_UDF!$C94-MODEL_UDF!$B$73&lt;2008),1,OFFSET(MODEL_UDF!$H$95,0,MODEL_UDF!$C$72-MODEL_UDF!$B94-StartYear))</f>
        <v>28348</v>
      </c>
      <c r="E117" s="47">
        <f ca="1">OFFSET(Pop_UN!J$1,MATCH(CountrySelect1,Pop_UN!$A$2:$A$4151,0)+2*MODEL_UDF!$B117-6,0)*IF(OR(MODEL_UDF!$D$95&lt;&gt;1,MODEL_UDF!$C94-MODEL_UDF!$B$73&lt;2008),1,OFFSET(MODEL_UDF!$H$95,0,MODEL_UDF!$C$72-MODEL_UDF!$B94-StartYear))</f>
        <v>28959</v>
      </c>
      <c r="F117" s="47">
        <f ca="1">OFFSET(Pop_UN!K$1,MATCH(CountrySelect1,Pop_UN!$A$2:$A$4151,0)+2*MODEL_UDF!$B117-6,0)*IF(OR(MODEL_UDF!$D$95&lt;&gt;1,MODEL_UDF!$C94-MODEL_UDF!$B$73&lt;2008),1,OFFSET(MODEL_UDF!$H$95,0,MODEL_UDF!$C$72-MODEL_UDF!$B94-StartYear))</f>
        <v>29454</v>
      </c>
      <c r="G117" s="47">
        <f ca="1">OFFSET(Pop_UN!L$1,MATCH(CountrySelect1,Pop_UN!$A$2:$A$4151,0)+2*MODEL_UDF!$B117-6,0)*IF(OR(MODEL_UDF!$D$95&lt;&gt;1,MODEL_UDF!$C94-MODEL_UDF!$B$73&lt;2008),1,OFFSET(MODEL_UDF!$H$95,0,MODEL_UDF!$C$72-MODEL_UDF!$B94-StartYear))</f>
        <v>29472</v>
      </c>
      <c r="H117" s="47">
        <f ca="1">OFFSET(Pop_UN!M$1,MATCH(CountrySelect1,Pop_UN!$A$2:$A$4151,0)+2*MODEL_UDF!$B117-6,0)*IF(OR(MODEL_UDF!$D$95&lt;&gt;1,MODEL_UDF!$C94-MODEL_UDF!$B$73&lt;2008),1,OFFSET(MODEL_UDF!$H$95,0,MODEL_UDF!$C$72-MODEL_UDF!$B94-StartYear))</f>
        <v>28884</v>
      </c>
      <c r="I117" s="47">
        <f ca="1">OFFSET(Pop_UN!N$1,MATCH(CountrySelect1,Pop_UN!$A$2:$A$4151,0)+2*MODEL_UDF!$B117-6,0)*IF(OR(MODEL_UDF!$D$95&lt;&gt;1,MODEL_UDF!$C94-MODEL_UDF!$B$73&lt;2008),1,OFFSET(MODEL_UDF!$H$95,0,MODEL_UDF!$C$72-MODEL_UDF!$B94-StartYear))</f>
        <v>27919</v>
      </c>
      <c r="J117" s="47">
        <f ca="1">OFFSET(Pop_UN!O$1,MATCH(CountrySelect1,Pop_UN!$A$2:$A$4151,0)+2*MODEL_UDF!$B117-6,0)*IF(OR(MODEL_UDF!$D$95&lt;&gt;1,MODEL_UDF!$C94-MODEL_UDF!$B$73&lt;2008),1,OFFSET(MODEL_UDF!$H$95,0,MODEL_UDF!$C$72-MODEL_UDF!$B94-StartYear))</f>
        <v>26986</v>
      </c>
      <c r="K117" s="47">
        <f ca="1">OFFSET(Pop_UN!P$1,MATCH(CountrySelect1,Pop_UN!$A$2:$A$4151,0)+2*MODEL_UDF!$B117-6,0)*IF(OR(MODEL_UDF!$D$95&lt;&gt;1,MODEL_UDF!$C94-MODEL_UDF!$B$73&lt;2008),1,OFFSET(MODEL_UDF!$H$95,0,MODEL_UDF!$C$72-MODEL_UDF!$B94-StartYear))</f>
        <v>26096</v>
      </c>
      <c r="L117" s="47">
        <f ca="1">OFFSET(Pop_UN!Q$1,MATCH(CountrySelect1,Pop_UN!$A$2:$A$4151,0)+2*MODEL_UDF!$B117-6,0)*IF(OR(MODEL_UDF!$D$95&lt;&gt;1,MODEL_UDF!$C94-MODEL_UDF!$B$73&lt;2008),1,OFFSET(MODEL_UDF!$H$95,0,MODEL_UDF!$C$72-MODEL_UDF!$B94-StartYear))</f>
        <v>24844</v>
      </c>
      <c r="M117" s="47">
        <f ca="1">OFFSET(Pop_UN!R$1,MATCH(CountrySelect1,Pop_UN!$A$2:$A$4151,0)+2*MODEL_UDF!$B117-6,0)*IF(OR(MODEL_UDF!$D$95&lt;&gt;1,MODEL_UDF!$C94-MODEL_UDF!$B$73&lt;2008),1,OFFSET(MODEL_UDF!$H$95,0,MODEL_UDF!$C$72-MODEL_UDF!$B94-StartYear))</f>
        <v>23143</v>
      </c>
      <c r="N117" s="47">
        <f ca="1">OFFSET(Pop_UN!S$1,MATCH(CountrySelect1,Pop_UN!$A$2:$A$4151,0)+2*MODEL_UDF!$B117-6,0)*IF(OR(MODEL_UDF!$D$95&lt;&gt;1,MODEL_UDF!$C94-MODEL_UDF!$B$73&lt;2008),1,OFFSET(MODEL_UDF!$H$95,0,MODEL_UDF!$C$72-MODEL_UDF!$B94-StartYear))</f>
        <v>21200</v>
      </c>
      <c r="O117" s="47">
        <f ca="1">OFFSET(Pop_UN!T$1,MATCH(CountrySelect1,Pop_UN!$A$2:$A$4151,0)+2*MODEL_UDF!$B117-6,0)*IF(OR(MODEL_UDF!$D$95&lt;&gt;1,MODEL_UDF!$C94-MODEL_UDF!$B$73&lt;2008),1,OFFSET(MODEL_UDF!$H$95,0,MODEL_UDF!$C$72-MODEL_UDF!$B94-StartYear))</f>
        <v>19287</v>
      </c>
      <c r="P117" s="47">
        <f ca="1">OFFSET(Pop_UN!U$1,MATCH(CountrySelect1,Pop_UN!$A$2:$A$4151,0)+2*MODEL_UDF!$B117-6,0)*IF(OR(MODEL_UDF!$D$95&lt;&gt;1,MODEL_UDF!$C94-MODEL_UDF!$B$73&lt;2008),1,OFFSET(MODEL_UDF!$H$95,0,MODEL_UDF!$C$72-MODEL_UDF!$B94-StartYear))</f>
        <v>17339</v>
      </c>
      <c r="Q117" s="47">
        <f ca="1">OFFSET(Pop_UN!V$1,MATCH(CountrySelect1,Pop_UN!$A$2:$A$4151,0)+2*MODEL_UDF!$B117-6,0)*IF(OR(MODEL_UDF!$D$95&lt;&gt;1,MODEL_UDF!$C94-MODEL_UDF!$B$73&lt;2008),1,OFFSET(MODEL_UDF!$H$95,0,MODEL_UDF!$C$72-MODEL_UDF!$B94-StartYear))</f>
        <v>15887</v>
      </c>
      <c r="R117" s="47">
        <f ca="1">OFFSET(Pop_UN!W$1,MATCH(CountrySelect1,Pop_UN!$A$2:$A$4151,0)+2*MODEL_UDF!$B117-6,0)*IF(OR(MODEL_UDF!$D$95&lt;&gt;1,MODEL_UDF!$C94-MODEL_UDF!$B$73&lt;2008),1,OFFSET(MODEL_UDF!$H$95,0,MODEL_UDF!$C$72-MODEL_UDF!$B94-StartYear))</f>
        <v>15230</v>
      </c>
      <c r="S117" s="47">
        <f ca="1">OFFSET(Pop_UN!X$1,MATCH(CountrySelect1,Pop_UN!$A$2:$A$4151,0)+2*MODEL_UDF!$B117-6,0)*IF(OR(MODEL_UDF!$D$95&lt;&gt;1,MODEL_UDF!$C94-MODEL_UDF!$B$73&lt;2008),1,OFFSET(MODEL_UDF!$H$95,0,MODEL_UDF!$C$72-MODEL_UDF!$B94-StartYear))</f>
        <v>15130</v>
      </c>
      <c r="T117" s="47">
        <f ca="1">OFFSET(Pop_UN!Y$1,MATCH(CountrySelect1,Pop_UN!$A$2:$A$4151,0)+2*MODEL_UDF!$B117-6,0)*IF(OR(MODEL_UDF!$D$95&lt;&gt;1,MODEL_UDF!$C94-MODEL_UDF!$B$73&lt;2008),1,OFFSET(MODEL_UDF!$H$95,0,MODEL_UDF!$C$72-MODEL_UDF!$B94-StartYear))</f>
        <v>15017</v>
      </c>
      <c r="U117" s="47">
        <f ca="1">OFFSET(Pop_UN!Z$1,MATCH(CountrySelect1,Pop_UN!$A$2:$A$4151,0)+2*MODEL_UDF!$B117-6,0)*IF(OR(MODEL_UDF!$D$95&lt;&gt;1,MODEL_UDF!$C94-MODEL_UDF!$B$73&lt;2008),1,OFFSET(MODEL_UDF!$H$95,0,MODEL_UDF!$C$72-MODEL_UDF!$B94-StartYear))</f>
        <v>14980</v>
      </c>
      <c r="V117" s="47">
        <f ca="1">OFFSET(Pop_UN!AA$1,MATCH(CountrySelect1,Pop_UN!$A$2:$A$4151,0)+2*MODEL_UDF!$B117-6,0)*IF(OR(MODEL_UDF!$D$95&lt;&gt;1,MODEL_UDF!$C94-MODEL_UDF!$B$73&lt;2008),1,OFFSET(MODEL_UDF!$H$95,0,MODEL_UDF!$C$72-MODEL_UDF!$B94-StartYear))</f>
        <v>15150</v>
      </c>
      <c r="W117" s="47">
        <f ca="1">OFFSET(Pop_UN!AB$1,MATCH(CountrySelect1,Pop_UN!$A$2:$A$4151,0)+2*MODEL_UDF!$B117-6,0)*IF(OR(MODEL_UDF!$D$95&lt;&gt;1,MODEL_UDF!$C94-MODEL_UDF!$B$73&lt;2008),1,OFFSET(MODEL_UDF!$H$95,0,MODEL_UDF!$C$72-MODEL_UDF!$B94-StartYear))</f>
        <v>15532</v>
      </c>
      <c r="X117" s="47">
        <f ca="1">OFFSET(Pop_UN!AC$1,MATCH(CountrySelect1,Pop_UN!$A$2:$A$4151,0)+2*MODEL_UDF!$B117-6,0)*IF(OR(MODEL_UDF!$D$95&lt;&gt;1,MODEL_UDF!$C94-MODEL_UDF!$B$73&lt;2008),1,OFFSET(MODEL_UDF!$H$95,0,MODEL_UDF!$C$72-MODEL_UDF!$B94-StartYear))</f>
        <v>16062.000000000002</v>
      </c>
      <c r="Y117" s="47">
        <f ca="1">OFFSET(Pop_UN!AD$1,MATCH(CountrySelect1,Pop_UN!$A$2:$A$4151,0)+2*MODEL_UDF!$B117-6,0)*IF(OR(MODEL_UDF!$D$95&lt;&gt;1,MODEL_UDF!$C94-MODEL_UDF!$B$73&lt;2008),1,OFFSET(MODEL_UDF!$H$95,0,MODEL_UDF!$C$72-MODEL_UDF!$B94-StartYear))</f>
        <v>16658</v>
      </c>
    </row>
    <row r="119" spans="2:25" x14ac:dyDescent="0.2">
      <c r="C119">
        <f>C72</f>
        <v>2008</v>
      </c>
      <c r="D119">
        <f>C119+1</f>
        <v>2009</v>
      </c>
      <c r="E119">
        <f t="shared" ref="E119:Y119" si="3">D119+1</f>
        <v>2010</v>
      </c>
      <c r="F119">
        <f t="shared" si="3"/>
        <v>2011</v>
      </c>
      <c r="G119">
        <f t="shared" si="3"/>
        <v>2012</v>
      </c>
      <c r="H119">
        <f t="shared" si="3"/>
        <v>2013</v>
      </c>
      <c r="I119">
        <f t="shared" si="3"/>
        <v>2014</v>
      </c>
      <c r="J119">
        <f t="shared" si="3"/>
        <v>2015</v>
      </c>
      <c r="K119">
        <f t="shared" si="3"/>
        <v>2016</v>
      </c>
      <c r="L119">
        <f t="shared" si="3"/>
        <v>2017</v>
      </c>
      <c r="M119">
        <f t="shared" si="3"/>
        <v>2018</v>
      </c>
      <c r="N119">
        <f t="shared" si="3"/>
        <v>2019</v>
      </c>
      <c r="O119">
        <f t="shared" si="3"/>
        <v>2020</v>
      </c>
      <c r="P119">
        <f t="shared" si="3"/>
        <v>2021</v>
      </c>
      <c r="Q119">
        <f t="shared" si="3"/>
        <v>2022</v>
      </c>
      <c r="R119">
        <f t="shared" si="3"/>
        <v>2023</v>
      </c>
      <c r="S119">
        <f t="shared" si="3"/>
        <v>2024</v>
      </c>
      <c r="T119">
        <f t="shared" si="3"/>
        <v>2025</v>
      </c>
      <c r="U119">
        <f t="shared" si="3"/>
        <v>2026</v>
      </c>
      <c r="V119">
        <f t="shared" si="3"/>
        <v>2027</v>
      </c>
      <c r="W119">
        <f t="shared" si="3"/>
        <v>2028</v>
      </c>
      <c r="X119">
        <f t="shared" si="3"/>
        <v>2029</v>
      </c>
      <c r="Y119">
        <f t="shared" si="3"/>
        <v>2030</v>
      </c>
    </row>
    <row r="120" spans="2:25" x14ac:dyDescent="0.2">
      <c r="B120" s="50" t="s">
        <v>1005</v>
      </c>
      <c r="C120" s="52">
        <f ca="1">OFFSET(C73,C65-3,0)</f>
        <v>18910</v>
      </c>
      <c r="D120" s="52">
        <f t="shared" ref="D120:Y120" ca="1" si="4">OFFSET(D73,D65-3,0)</f>
        <v>18491</v>
      </c>
      <c r="E120" s="52">
        <f t="shared" ca="1" si="4"/>
        <v>18684</v>
      </c>
      <c r="F120" s="52">
        <f t="shared" ca="1" si="4"/>
        <v>18855</v>
      </c>
      <c r="G120" s="52">
        <f t="shared" ca="1" si="4"/>
        <v>19317</v>
      </c>
      <c r="H120" s="52">
        <f t="shared" ca="1" si="4"/>
        <v>19953</v>
      </c>
      <c r="I120" s="52">
        <f t="shared" ca="1" si="4"/>
        <v>20648</v>
      </c>
      <c r="J120" s="52">
        <f t="shared" ca="1" si="4"/>
        <v>21302</v>
      </c>
      <c r="K120" s="52">
        <f t="shared" ca="1" si="4"/>
        <v>21883</v>
      </c>
      <c r="L120" s="52">
        <f t="shared" ca="1" si="4"/>
        <v>22302</v>
      </c>
      <c r="M120" s="52">
        <f t="shared" ca="1" si="4"/>
        <v>22584</v>
      </c>
      <c r="N120" s="52">
        <f t="shared" ca="1" si="4"/>
        <v>22755</v>
      </c>
      <c r="O120" s="52">
        <f t="shared" ca="1" si="4"/>
        <v>22837</v>
      </c>
      <c r="P120" s="52">
        <f t="shared" ca="1" si="4"/>
        <v>22867</v>
      </c>
      <c r="Q120" s="52">
        <f t="shared" ca="1" si="4"/>
        <v>22713</v>
      </c>
      <c r="R120" s="52">
        <f t="shared" ca="1" si="4"/>
        <v>22418</v>
      </c>
      <c r="S120" s="52">
        <f t="shared" ca="1" si="4"/>
        <v>22018</v>
      </c>
      <c r="T120" s="52">
        <f t="shared" ca="1" si="4"/>
        <v>21549</v>
      </c>
      <c r="U120" s="52">
        <f t="shared" ca="1" si="4"/>
        <v>21069</v>
      </c>
      <c r="V120" s="52">
        <f t="shared" ca="1" si="4"/>
        <v>20523</v>
      </c>
      <c r="W120" s="52">
        <f t="shared" ca="1" si="4"/>
        <v>19934</v>
      </c>
      <c r="X120" s="52">
        <f t="shared" ca="1" si="4"/>
        <v>19321</v>
      </c>
      <c r="Y120" s="52">
        <f t="shared" ca="1" si="4"/>
        <v>18702</v>
      </c>
    </row>
    <row r="121" spans="2:25" x14ac:dyDescent="0.2">
      <c r="B121" s="50" t="s">
        <v>1006</v>
      </c>
      <c r="C121" s="52">
        <f ca="1">OFFSET(C96,C65-3,0)</f>
        <v>15637</v>
      </c>
      <c r="D121" s="52">
        <f t="shared" ref="D121:Y121" ca="1" si="5">OFFSET(D96,D65-3,0)</f>
        <v>15785</v>
      </c>
      <c r="E121" s="52">
        <f t="shared" ca="1" si="5"/>
        <v>16053.999999999998</v>
      </c>
      <c r="F121" s="52">
        <f t="shared" ca="1" si="5"/>
        <v>16323</v>
      </c>
      <c r="G121" s="52">
        <f t="shared" ca="1" si="5"/>
        <v>16781</v>
      </c>
      <c r="H121" s="52">
        <f t="shared" ca="1" si="5"/>
        <v>17360</v>
      </c>
      <c r="I121" s="52">
        <f t="shared" ca="1" si="5"/>
        <v>17989</v>
      </c>
      <c r="J121" s="52">
        <f t="shared" ca="1" si="5"/>
        <v>18601</v>
      </c>
      <c r="K121" s="52">
        <f t="shared" ca="1" si="5"/>
        <v>19168</v>
      </c>
      <c r="L121" s="52">
        <f t="shared" ca="1" si="5"/>
        <v>19574</v>
      </c>
      <c r="M121" s="52">
        <f t="shared" ca="1" si="5"/>
        <v>19850</v>
      </c>
      <c r="N121" s="52">
        <f t="shared" ca="1" si="5"/>
        <v>20026</v>
      </c>
      <c r="O121" s="52">
        <f t="shared" ca="1" si="5"/>
        <v>20132</v>
      </c>
      <c r="P121" s="52">
        <f t="shared" ca="1" si="5"/>
        <v>20217</v>
      </c>
      <c r="Q121" s="52">
        <f t="shared" ca="1" si="5"/>
        <v>20161</v>
      </c>
      <c r="R121" s="52">
        <f t="shared" ca="1" si="5"/>
        <v>19992</v>
      </c>
      <c r="S121" s="52">
        <f t="shared" ca="1" si="5"/>
        <v>19734</v>
      </c>
      <c r="T121" s="52">
        <f t="shared" ca="1" si="5"/>
        <v>19409</v>
      </c>
      <c r="U121" s="52">
        <f t="shared" ca="1" si="5"/>
        <v>19065</v>
      </c>
      <c r="V121" s="52">
        <f t="shared" ca="1" si="5"/>
        <v>18638</v>
      </c>
      <c r="W121" s="52">
        <f t="shared" ca="1" si="5"/>
        <v>18155</v>
      </c>
      <c r="X121" s="52">
        <f t="shared" ca="1" si="5"/>
        <v>17641</v>
      </c>
      <c r="Y121" s="52">
        <f t="shared" ca="1" si="5"/>
        <v>17121</v>
      </c>
    </row>
    <row r="122" spans="2:25" x14ac:dyDescent="0.2">
      <c r="B122" s="50" t="s">
        <v>1007</v>
      </c>
      <c r="C122" s="52">
        <f ca="1">SUM(OFFSET(C73,C65-3,0,C66,1))</f>
        <v>53168</v>
      </c>
      <c r="D122" s="52">
        <f t="shared" ref="D122:Y122" ca="1" si="6">SUM(OFFSET(D73,D65-3,0,D66,1))</f>
        <v>55450</v>
      </c>
      <c r="E122" s="52">
        <f t="shared" ca="1" si="6"/>
        <v>55730</v>
      </c>
      <c r="F122" s="52">
        <f t="shared" ca="1" si="6"/>
        <v>55789</v>
      </c>
      <c r="G122" s="52">
        <f t="shared" ca="1" si="6"/>
        <v>56600</v>
      </c>
      <c r="H122" s="52">
        <f t="shared" ca="1" si="6"/>
        <v>58129</v>
      </c>
      <c r="I122" s="52">
        <f t="shared" ca="1" si="6"/>
        <v>60085</v>
      </c>
      <c r="J122" s="52">
        <f t="shared" ca="1" si="6"/>
        <v>62067</v>
      </c>
      <c r="K122" s="52">
        <f t="shared" ca="1" si="6"/>
        <v>63926</v>
      </c>
      <c r="L122" s="52">
        <f t="shared" ca="1" si="6"/>
        <v>65520</v>
      </c>
      <c r="M122" s="52">
        <f t="shared" ca="1" si="6"/>
        <v>66686</v>
      </c>
      <c r="N122" s="52">
        <f t="shared" ca="1" si="6"/>
        <v>67459</v>
      </c>
      <c r="O122" s="52">
        <f t="shared" ca="1" si="6"/>
        <v>67972</v>
      </c>
      <c r="P122" s="52">
        <f t="shared" ca="1" si="6"/>
        <v>68401</v>
      </c>
      <c r="Q122" s="52">
        <f t="shared" ca="1" si="6"/>
        <v>68419</v>
      </c>
      <c r="R122" s="52">
        <f t="shared" ca="1" si="6"/>
        <v>67931</v>
      </c>
      <c r="S122" s="52">
        <f t="shared" ca="1" si="6"/>
        <v>67007</v>
      </c>
      <c r="T122" s="52">
        <f t="shared" ca="1" si="6"/>
        <v>65818</v>
      </c>
      <c r="U122" s="52">
        <f t="shared" ca="1" si="6"/>
        <v>64565</v>
      </c>
      <c r="V122" s="52">
        <f t="shared" ca="1" si="6"/>
        <v>63126</v>
      </c>
      <c r="W122" s="52">
        <f t="shared" ca="1" si="6"/>
        <v>61499</v>
      </c>
      <c r="X122" s="52">
        <f t="shared" ca="1" si="6"/>
        <v>59732</v>
      </c>
      <c r="Y122" s="52">
        <f t="shared" ca="1" si="6"/>
        <v>57899</v>
      </c>
    </row>
    <row r="123" spans="2:25" x14ac:dyDescent="0.2">
      <c r="B123" s="50" t="s">
        <v>1008</v>
      </c>
      <c r="C123" s="52">
        <f ca="1">SUM(OFFSET(C96,C65-3,0,C66,1))</f>
        <v>47553</v>
      </c>
      <c r="D123" s="52">
        <f t="shared" ref="D123:Y123" ca="1" si="7">SUM(OFFSET(D96,D65-3,0,D66,1))</f>
        <v>47323</v>
      </c>
      <c r="E123" s="52">
        <f t="shared" ca="1" si="7"/>
        <v>47734</v>
      </c>
      <c r="F123" s="52">
        <f t="shared" ca="1" si="7"/>
        <v>48068</v>
      </c>
      <c r="G123" s="52">
        <f t="shared" ca="1" si="7"/>
        <v>49001</v>
      </c>
      <c r="H123" s="52">
        <f t="shared" ca="1" si="7"/>
        <v>50432</v>
      </c>
      <c r="I123" s="52">
        <f t="shared" ca="1" si="7"/>
        <v>52169</v>
      </c>
      <c r="J123" s="52">
        <f t="shared" ca="1" si="7"/>
        <v>53990</v>
      </c>
      <c r="K123" s="52">
        <f t="shared" ca="1" si="7"/>
        <v>55815</v>
      </c>
      <c r="L123" s="52">
        <f t="shared" ca="1" si="7"/>
        <v>57377</v>
      </c>
      <c r="M123" s="52">
        <f t="shared" ca="1" si="7"/>
        <v>58514</v>
      </c>
      <c r="N123" s="52">
        <f t="shared" ca="1" si="7"/>
        <v>59266</v>
      </c>
      <c r="O123" s="52">
        <f t="shared" ca="1" si="7"/>
        <v>59793</v>
      </c>
      <c r="P123" s="52">
        <f t="shared" ca="1" si="7"/>
        <v>60319</v>
      </c>
      <c r="Q123" s="52">
        <f t="shared" ca="1" si="7"/>
        <v>60518</v>
      </c>
      <c r="R123" s="52">
        <f t="shared" ca="1" si="7"/>
        <v>60324</v>
      </c>
      <c r="S123" s="52">
        <f t="shared" ca="1" si="7"/>
        <v>59786</v>
      </c>
      <c r="T123" s="52">
        <f t="shared" ca="1" si="7"/>
        <v>59010</v>
      </c>
      <c r="U123" s="52">
        <f t="shared" ca="1" si="7"/>
        <v>58174</v>
      </c>
      <c r="V123" s="52">
        <f t="shared" ca="1" si="7"/>
        <v>57117</v>
      </c>
      <c r="W123" s="52">
        <f t="shared" ca="1" si="7"/>
        <v>55826</v>
      </c>
      <c r="X123" s="52">
        <f t="shared" ca="1" si="7"/>
        <v>54363</v>
      </c>
      <c r="Y123" s="52">
        <f t="shared" ca="1" si="7"/>
        <v>52827</v>
      </c>
    </row>
    <row r="124" spans="2:25" x14ac:dyDescent="0.2">
      <c r="B124" s="50" t="s">
        <v>1009</v>
      </c>
      <c r="C124" s="52">
        <f ca="1">OFFSET(C73,C65+C66-4,0)</f>
        <v>18513</v>
      </c>
      <c r="D124" s="52">
        <f t="shared" ref="D124:Y124" ca="1" si="8">OFFSET(D73,D65+D66-4,0)</f>
        <v>18528</v>
      </c>
      <c r="E124" s="52">
        <f t="shared" ca="1" si="8"/>
        <v>18516</v>
      </c>
      <c r="F124" s="52">
        <f t="shared" ca="1" si="8"/>
        <v>18394</v>
      </c>
      <c r="G124" s="52">
        <f t="shared" ca="1" si="8"/>
        <v>18470</v>
      </c>
      <c r="H124" s="52">
        <f t="shared" ca="1" si="8"/>
        <v>18814</v>
      </c>
      <c r="I124" s="52">
        <f t="shared" ca="1" si="8"/>
        <v>19414</v>
      </c>
      <c r="J124" s="52">
        <f t="shared" ca="1" si="8"/>
        <v>20074</v>
      </c>
      <c r="K124" s="52">
        <f t="shared" ca="1" si="8"/>
        <v>20711</v>
      </c>
      <c r="L124" s="52">
        <f t="shared" ca="1" si="8"/>
        <v>21343</v>
      </c>
      <c r="M124" s="52">
        <f t="shared" ca="1" si="8"/>
        <v>21854</v>
      </c>
      <c r="N124" s="52">
        <f t="shared" ca="1" si="8"/>
        <v>22192</v>
      </c>
      <c r="O124" s="52">
        <f t="shared" ca="1" si="8"/>
        <v>22445</v>
      </c>
      <c r="P124" s="52">
        <f t="shared" ca="1" si="8"/>
        <v>22688</v>
      </c>
      <c r="Q124" s="52">
        <f t="shared" ca="1" si="8"/>
        <v>22851</v>
      </c>
      <c r="R124" s="52">
        <f t="shared" ca="1" si="8"/>
        <v>22843</v>
      </c>
      <c r="S124" s="52">
        <f t="shared" ca="1" si="8"/>
        <v>22628</v>
      </c>
      <c r="T124" s="52">
        <f t="shared" ca="1" si="8"/>
        <v>22305</v>
      </c>
      <c r="U124" s="52">
        <f t="shared" ca="1" si="8"/>
        <v>21950</v>
      </c>
      <c r="V124" s="52">
        <f t="shared" ca="1" si="8"/>
        <v>21540</v>
      </c>
      <c r="W124" s="52">
        <f t="shared" ca="1" si="8"/>
        <v>21056</v>
      </c>
      <c r="X124" s="52">
        <f t="shared" ca="1" si="8"/>
        <v>20495</v>
      </c>
      <c r="Y124" s="52">
        <f t="shared" ca="1" si="8"/>
        <v>19896</v>
      </c>
    </row>
    <row r="125" spans="2:25" x14ac:dyDescent="0.2">
      <c r="B125" s="50" t="s">
        <v>1010</v>
      </c>
      <c r="C125" s="52">
        <f ca="1">OFFSET(C96,C65+C66-4,0)</f>
        <v>16126.000000000002</v>
      </c>
      <c r="D125" s="52">
        <f t="shared" ref="D125:Y125" ca="1" si="9">OFFSET(D96,D65+D66-4,0)</f>
        <v>15822</v>
      </c>
      <c r="E125" s="52">
        <f t="shared" ca="1" si="9"/>
        <v>15824</v>
      </c>
      <c r="F125" s="52">
        <f t="shared" ca="1" si="9"/>
        <v>15774</v>
      </c>
      <c r="G125" s="52">
        <f t="shared" ca="1" si="9"/>
        <v>15929</v>
      </c>
      <c r="H125" s="52">
        <f t="shared" ca="1" si="9"/>
        <v>16283.000000000002</v>
      </c>
      <c r="I125" s="52">
        <f t="shared" ca="1" si="9"/>
        <v>16801</v>
      </c>
      <c r="J125" s="52">
        <f t="shared" ca="1" si="9"/>
        <v>17392</v>
      </c>
      <c r="K125" s="52">
        <f t="shared" ca="1" si="9"/>
        <v>18019</v>
      </c>
      <c r="L125" s="52">
        <f t="shared" ca="1" si="9"/>
        <v>18644</v>
      </c>
      <c r="M125" s="52">
        <f t="shared" ca="1" si="9"/>
        <v>19144</v>
      </c>
      <c r="N125" s="52">
        <f t="shared" ca="1" si="9"/>
        <v>19464</v>
      </c>
      <c r="O125" s="52">
        <f t="shared" ca="1" si="9"/>
        <v>19704</v>
      </c>
      <c r="P125" s="52">
        <f t="shared" ca="1" si="9"/>
        <v>19961</v>
      </c>
      <c r="Q125" s="52">
        <f t="shared" ca="1" si="9"/>
        <v>20147</v>
      </c>
      <c r="R125" s="52">
        <f t="shared" ca="1" si="9"/>
        <v>20201</v>
      </c>
      <c r="S125" s="52">
        <f t="shared" ca="1" si="9"/>
        <v>20101</v>
      </c>
      <c r="T125" s="52">
        <f t="shared" ca="1" si="9"/>
        <v>19909</v>
      </c>
      <c r="U125" s="52">
        <f t="shared" ca="1" si="9"/>
        <v>19694</v>
      </c>
      <c r="V125" s="52">
        <f t="shared" ca="1" si="9"/>
        <v>19418</v>
      </c>
      <c r="W125" s="52">
        <f t="shared" ca="1" si="9"/>
        <v>19053</v>
      </c>
      <c r="X125" s="52">
        <f t="shared" ca="1" si="9"/>
        <v>18596</v>
      </c>
      <c r="Y125" s="52">
        <f t="shared" ca="1" si="9"/>
        <v>18096</v>
      </c>
    </row>
    <row r="126" spans="2:25" x14ac:dyDescent="0.2">
      <c r="B126" s="50" t="s">
        <v>1011</v>
      </c>
      <c r="C126" s="52">
        <f ca="1">SUM(OFFSET(C73,C65+C66-3,0,C67,1))</f>
        <v>84491</v>
      </c>
      <c r="D126" s="52">
        <f t="shared" ref="D126:Y126" ca="1" si="10">SUM(OFFSET(D73,D65+D66-3,0,D67,1))</f>
        <v>102148</v>
      </c>
      <c r="E126" s="52">
        <f t="shared" ca="1" si="10"/>
        <v>97628</v>
      </c>
      <c r="F126" s="52">
        <f t="shared" ca="1" si="10"/>
        <v>94430</v>
      </c>
      <c r="G126" s="52">
        <f t="shared" ca="1" si="10"/>
        <v>92817</v>
      </c>
      <c r="H126" s="52">
        <f t="shared" ca="1" si="10"/>
        <v>92285</v>
      </c>
      <c r="I126" s="52">
        <f t="shared" ca="1" si="10"/>
        <v>92457</v>
      </c>
      <c r="J126" s="52">
        <f t="shared" ca="1" si="10"/>
        <v>93286</v>
      </c>
      <c r="K126" s="52">
        <f t="shared" ca="1" si="10"/>
        <v>94743</v>
      </c>
      <c r="L126" s="52">
        <f t="shared" ca="1" si="10"/>
        <v>97053</v>
      </c>
      <c r="M126" s="52">
        <f t="shared" ca="1" si="10"/>
        <v>99975</v>
      </c>
      <c r="N126" s="52">
        <f t="shared" ca="1" si="10"/>
        <v>103060</v>
      </c>
      <c r="O126" s="52">
        <f t="shared" ca="1" si="10"/>
        <v>105888</v>
      </c>
      <c r="P126" s="52">
        <f t="shared" ca="1" si="10"/>
        <v>108091</v>
      </c>
      <c r="Q126" s="52">
        <f t="shared" ca="1" si="10"/>
        <v>109955</v>
      </c>
      <c r="R126" s="52">
        <f t="shared" ca="1" si="10"/>
        <v>111480</v>
      </c>
      <c r="S126" s="52">
        <f t="shared" ca="1" si="10"/>
        <v>112620</v>
      </c>
      <c r="T126" s="52">
        <f t="shared" ca="1" si="10"/>
        <v>113233</v>
      </c>
      <c r="U126" s="52">
        <f t="shared" ca="1" si="10"/>
        <v>112933</v>
      </c>
      <c r="V126" s="52">
        <f t="shared" ca="1" si="10"/>
        <v>112059</v>
      </c>
      <c r="W126" s="52">
        <f t="shared" ca="1" si="10"/>
        <v>110713</v>
      </c>
      <c r="X126" s="52">
        <f t="shared" ca="1" si="10"/>
        <v>109023</v>
      </c>
      <c r="Y126" s="52">
        <f t="shared" ca="1" si="10"/>
        <v>107047</v>
      </c>
    </row>
    <row r="127" spans="2:25" x14ac:dyDescent="0.2">
      <c r="B127" s="50" t="s">
        <v>1012</v>
      </c>
      <c r="C127" s="52">
        <f ca="1">SUM(OFFSET(C96,C65+C66-3,0,C67,1))</f>
        <v>100723</v>
      </c>
      <c r="D127" s="52">
        <f t="shared" ref="D127:Y127" ca="1" si="11">SUM(OFFSET(D96,D65+D66-3,0,D67,1))</f>
        <v>92460</v>
      </c>
      <c r="E127" s="52">
        <f t="shared" ca="1" si="11"/>
        <v>86157</v>
      </c>
      <c r="F127" s="52">
        <f t="shared" ca="1" si="11"/>
        <v>81786</v>
      </c>
      <c r="G127" s="52">
        <f t="shared" ca="1" si="11"/>
        <v>79509</v>
      </c>
      <c r="H127" s="52">
        <f t="shared" ca="1" si="11"/>
        <v>78911</v>
      </c>
      <c r="I127" s="52">
        <f t="shared" ca="1" si="11"/>
        <v>79321</v>
      </c>
      <c r="J127" s="52">
        <f t="shared" ca="1" si="11"/>
        <v>80307</v>
      </c>
      <c r="K127" s="52">
        <f t="shared" ca="1" si="11"/>
        <v>81903</v>
      </c>
      <c r="L127" s="52">
        <f t="shared" ca="1" si="11"/>
        <v>84186</v>
      </c>
      <c r="M127" s="52">
        <f t="shared" ca="1" si="11"/>
        <v>86960</v>
      </c>
      <c r="N127" s="52">
        <f t="shared" ca="1" si="11"/>
        <v>89875</v>
      </c>
      <c r="O127" s="52">
        <f t="shared" ca="1" si="11"/>
        <v>92565</v>
      </c>
      <c r="P127" s="52">
        <f t="shared" ca="1" si="11"/>
        <v>94793</v>
      </c>
      <c r="Q127" s="52">
        <f t="shared" ca="1" si="11"/>
        <v>96636</v>
      </c>
      <c r="R127" s="52">
        <f t="shared" ca="1" si="11"/>
        <v>98116</v>
      </c>
      <c r="S127" s="52">
        <f t="shared" ca="1" si="11"/>
        <v>99252</v>
      </c>
      <c r="T127" s="52">
        <f t="shared" ca="1" si="11"/>
        <v>99982</v>
      </c>
      <c r="U127" s="52">
        <f t="shared" ca="1" si="11"/>
        <v>100130</v>
      </c>
      <c r="V127" s="52">
        <f t="shared" ca="1" si="11"/>
        <v>99797</v>
      </c>
      <c r="W127" s="52">
        <f t="shared" ca="1" si="11"/>
        <v>99046</v>
      </c>
      <c r="X127" s="52">
        <f t="shared" ca="1" si="11"/>
        <v>97944</v>
      </c>
      <c r="Y127" s="52">
        <f t="shared" ca="1" si="11"/>
        <v>96500</v>
      </c>
    </row>
    <row r="128" spans="2:25" x14ac:dyDescent="0.2">
      <c r="B128" s="50" t="s">
        <v>1028</v>
      </c>
      <c r="C128" s="52">
        <f ca="1">OFFSET(C73,C65+C66+C67-4,0)</f>
        <v>16126.000000000002</v>
      </c>
      <c r="D128" s="52">
        <f t="shared" ref="D128:Y128" ca="1" si="12">OFFSET(D73,D65+D66+D67-4,0)</f>
        <v>22590</v>
      </c>
      <c r="E128" s="52">
        <f t="shared" ca="1" si="12"/>
        <v>21206</v>
      </c>
      <c r="F128" s="52">
        <f t="shared" ca="1" si="12"/>
        <v>19879</v>
      </c>
      <c r="G128" s="52">
        <f t="shared" ca="1" si="12"/>
        <v>19024</v>
      </c>
      <c r="H128" s="52">
        <f t="shared" ca="1" si="12"/>
        <v>18650</v>
      </c>
      <c r="I128" s="52">
        <f t="shared" ca="1" si="12"/>
        <v>18529</v>
      </c>
      <c r="J128" s="52">
        <f t="shared" ca="1" si="12"/>
        <v>18390</v>
      </c>
      <c r="K128" s="52">
        <f t="shared" ca="1" si="12"/>
        <v>18185</v>
      </c>
      <c r="L128" s="52">
        <f t="shared" ca="1" si="12"/>
        <v>18236</v>
      </c>
      <c r="M128" s="52">
        <f t="shared" ca="1" si="12"/>
        <v>18626</v>
      </c>
      <c r="N128" s="52">
        <f t="shared" ca="1" si="12"/>
        <v>19250</v>
      </c>
      <c r="O128" s="52">
        <f t="shared" ca="1" si="12"/>
        <v>19918</v>
      </c>
      <c r="P128" s="52">
        <f t="shared" ca="1" si="12"/>
        <v>20580</v>
      </c>
      <c r="Q128" s="52">
        <f t="shared" ca="1" si="12"/>
        <v>21173</v>
      </c>
      <c r="R128" s="52">
        <f t="shared" ca="1" si="12"/>
        <v>21611</v>
      </c>
      <c r="S128" s="52">
        <f t="shared" ca="1" si="12"/>
        <v>21933</v>
      </c>
      <c r="T128" s="52">
        <f t="shared" ca="1" si="12"/>
        <v>22284</v>
      </c>
      <c r="U128" s="52">
        <f t="shared" ca="1" si="12"/>
        <v>22574</v>
      </c>
      <c r="V128" s="52">
        <f t="shared" ca="1" si="12"/>
        <v>22708</v>
      </c>
      <c r="W128" s="52">
        <f t="shared" ca="1" si="12"/>
        <v>22624</v>
      </c>
      <c r="X128" s="52">
        <f t="shared" ca="1" si="12"/>
        <v>22383</v>
      </c>
      <c r="Y128" s="52">
        <f t="shared" ca="1" si="12"/>
        <v>22130</v>
      </c>
    </row>
    <row r="129" spans="2:25" x14ac:dyDescent="0.2">
      <c r="B129" s="50" t="s">
        <v>1013</v>
      </c>
      <c r="C129" s="52">
        <f ca="1">OFFSET(C96,C65+C66+C67-4,0)</f>
        <v>23646</v>
      </c>
      <c r="D129" s="52">
        <f t="shared" ref="D129:Y129" ca="1" si="13">OFFSET(D96,D65+D66+D67-4,0)</f>
        <v>21694</v>
      </c>
      <c r="E129" s="52">
        <f t="shared" ca="1" si="13"/>
        <v>19806</v>
      </c>
      <c r="F129" s="52">
        <f t="shared" ca="1" si="13"/>
        <v>17861</v>
      </c>
      <c r="G129" s="52">
        <f t="shared" ca="1" si="13"/>
        <v>16447</v>
      </c>
      <c r="H129" s="52">
        <f t="shared" ca="1" si="13"/>
        <v>15825</v>
      </c>
      <c r="I129" s="52">
        <f t="shared" ca="1" si="13"/>
        <v>15757</v>
      </c>
      <c r="J129" s="52">
        <f t="shared" ca="1" si="13"/>
        <v>15680</v>
      </c>
      <c r="K129" s="52">
        <f t="shared" ca="1" si="13"/>
        <v>15636</v>
      </c>
      <c r="L129" s="52">
        <f t="shared" ca="1" si="13"/>
        <v>15799</v>
      </c>
      <c r="M129" s="52">
        <f t="shared" ca="1" si="13"/>
        <v>16174</v>
      </c>
      <c r="N129" s="52">
        <f t="shared" ca="1" si="13"/>
        <v>16704</v>
      </c>
      <c r="O129" s="52">
        <f t="shared" ca="1" si="13"/>
        <v>17322</v>
      </c>
      <c r="P129" s="52">
        <f t="shared" ca="1" si="13"/>
        <v>17999</v>
      </c>
      <c r="Q129" s="52">
        <f t="shared" ca="1" si="13"/>
        <v>18593</v>
      </c>
      <c r="R129" s="52">
        <f t="shared" ca="1" si="13"/>
        <v>19012</v>
      </c>
      <c r="S129" s="52">
        <f t="shared" ca="1" si="13"/>
        <v>19305</v>
      </c>
      <c r="T129" s="52">
        <f t="shared" ca="1" si="13"/>
        <v>19621</v>
      </c>
      <c r="U129" s="52">
        <f t="shared" ca="1" si="13"/>
        <v>19912</v>
      </c>
      <c r="V129" s="52">
        <f t="shared" ca="1" si="13"/>
        <v>20080</v>
      </c>
      <c r="W129" s="52">
        <f t="shared" ca="1" si="13"/>
        <v>20084</v>
      </c>
      <c r="X129" s="52">
        <f t="shared" ca="1" si="13"/>
        <v>19965</v>
      </c>
      <c r="Y129" s="52">
        <f t="shared" ca="1" si="13"/>
        <v>19820</v>
      </c>
    </row>
    <row r="130" spans="2:25" x14ac:dyDescent="0.2">
      <c r="B130" s="50" t="s">
        <v>1014</v>
      </c>
      <c r="C130" s="52">
        <f ca="1">SUM(OFFSET(C73,C65+C66+C67-3,0,C68,1))</f>
        <v>35750</v>
      </c>
      <c r="D130" s="52">
        <f t="shared" ref="D130:Y130" ca="1" si="14">SUM(OFFSET(D73,D65+D66+D67-3,0,D68,1))</f>
        <v>48680</v>
      </c>
      <c r="E130" s="52">
        <f t="shared" ca="1" si="14"/>
        <v>45856</v>
      </c>
      <c r="F130" s="52">
        <f t="shared" ca="1" si="14"/>
        <v>43041</v>
      </c>
      <c r="G130" s="52">
        <f t="shared" ca="1" si="14"/>
        <v>62511</v>
      </c>
      <c r="H130" s="52">
        <f t="shared" ca="1" si="14"/>
        <v>59606</v>
      </c>
      <c r="I130" s="52">
        <f t="shared" ca="1" si="14"/>
        <v>57569</v>
      </c>
      <c r="J130" s="52">
        <f t="shared" ca="1" si="14"/>
        <v>56375</v>
      </c>
      <c r="K130" s="52">
        <f t="shared" ca="1" si="14"/>
        <v>55323</v>
      </c>
      <c r="L130" s="52">
        <f t="shared" ca="1" si="14"/>
        <v>54577</v>
      </c>
      <c r="M130" s="52">
        <f t="shared" ca="1" si="14"/>
        <v>54191</v>
      </c>
      <c r="N130" s="52">
        <f t="shared" ca="1" si="14"/>
        <v>54481</v>
      </c>
      <c r="O130" s="189">
        <f t="shared" ca="1" si="14"/>
        <v>91231</v>
      </c>
      <c r="P130" s="189" t="e">
        <f t="shared" ca="1" si="14"/>
        <v>#REF!</v>
      </c>
      <c r="Q130" s="189" t="e">
        <f t="shared" ca="1" si="14"/>
        <v>#REF!</v>
      </c>
      <c r="R130" s="189" t="e">
        <f t="shared" ca="1" si="14"/>
        <v>#REF!</v>
      </c>
      <c r="S130" s="189" t="e">
        <f t="shared" ca="1" si="14"/>
        <v>#REF!</v>
      </c>
      <c r="T130" s="189" t="e">
        <f t="shared" ca="1" si="14"/>
        <v>#REF!</v>
      </c>
      <c r="U130" s="189" t="e">
        <f t="shared" ca="1" si="14"/>
        <v>#REF!</v>
      </c>
      <c r="V130" s="189" t="e">
        <f t="shared" ca="1" si="14"/>
        <v>#REF!</v>
      </c>
      <c r="W130" s="189" t="e">
        <f t="shared" ca="1" si="14"/>
        <v>#REF!</v>
      </c>
      <c r="X130" s="189" t="e">
        <f t="shared" ca="1" si="14"/>
        <v>#REF!</v>
      </c>
      <c r="Y130" s="189" t="e">
        <f t="shared" ca="1" si="14"/>
        <v>#REF!</v>
      </c>
    </row>
    <row r="131" spans="2:25" x14ac:dyDescent="0.2">
      <c r="B131" s="50" t="s">
        <v>1015</v>
      </c>
      <c r="C131" s="52">
        <f ca="1">SUM(OFFSET(C96,C65+C66+C67-3,0,C68,1))</f>
        <v>51982</v>
      </c>
      <c r="D131" s="52">
        <f t="shared" ref="D131:Y131" ca="1" si="15">SUM(OFFSET(D96,D65+D66+D67-3,0,D68,1))</f>
        <v>48699</v>
      </c>
      <c r="E131" s="52">
        <f t="shared" ca="1" si="15"/>
        <v>45052</v>
      </c>
      <c r="F131" s="52">
        <f t="shared" ca="1" si="15"/>
        <v>41251</v>
      </c>
      <c r="G131" s="52">
        <f t="shared" ca="1" si="15"/>
        <v>59006</v>
      </c>
      <c r="H131" s="52">
        <f t="shared" ca="1" si="15"/>
        <v>53920</v>
      </c>
      <c r="I131" s="52">
        <f t="shared" ca="1" si="15"/>
        <v>50038</v>
      </c>
      <c r="J131" s="52">
        <f t="shared" ca="1" si="15"/>
        <v>47945</v>
      </c>
      <c r="K131" s="52">
        <f t="shared" ca="1" si="15"/>
        <v>47060</v>
      </c>
      <c r="L131" s="52">
        <f t="shared" ca="1" si="15"/>
        <v>46791</v>
      </c>
      <c r="M131" s="52">
        <f t="shared" ca="1" si="15"/>
        <v>46802</v>
      </c>
      <c r="N131" s="52">
        <f t="shared" ca="1" si="15"/>
        <v>47317</v>
      </c>
      <c r="O131" s="189">
        <f t="shared" ca="1" si="15"/>
        <v>79246</v>
      </c>
      <c r="P131" s="189" t="e">
        <f t="shared" ca="1" si="15"/>
        <v>#REF!</v>
      </c>
      <c r="Q131" s="189" t="e">
        <f t="shared" ca="1" si="15"/>
        <v>#REF!</v>
      </c>
      <c r="R131" s="189" t="e">
        <f t="shared" ca="1" si="15"/>
        <v>#REF!</v>
      </c>
      <c r="S131" s="189" t="e">
        <f t="shared" ca="1" si="15"/>
        <v>#REF!</v>
      </c>
      <c r="T131" s="189" t="e">
        <f t="shared" ca="1" si="15"/>
        <v>#REF!</v>
      </c>
      <c r="U131" s="189" t="e">
        <f t="shared" ca="1" si="15"/>
        <v>#REF!</v>
      </c>
      <c r="V131" s="189" t="e">
        <f t="shared" ca="1" si="15"/>
        <v>#REF!</v>
      </c>
      <c r="W131" s="189" t="e">
        <f t="shared" ca="1" si="15"/>
        <v>#REF!</v>
      </c>
      <c r="X131" s="189" t="e">
        <f t="shared" ca="1" si="15"/>
        <v>#REF!</v>
      </c>
      <c r="Y131" s="189" t="e">
        <f t="shared" ca="1" si="15"/>
        <v>#REF!</v>
      </c>
    </row>
    <row r="132" spans="2:25" x14ac:dyDescent="0.2">
      <c r="B132" s="50" t="s">
        <v>1029</v>
      </c>
      <c r="C132" s="52">
        <f ca="1">OFFSET(C73,C65+C66+C67+C68-4,0)</f>
        <v>16927</v>
      </c>
      <c r="D132" s="52">
        <f t="shared" ref="D132:Y132" ca="1" si="16">OFFSET(D73,D65+D66+D67+D68-4,0)</f>
        <v>24873</v>
      </c>
      <c r="E132" s="52">
        <f t="shared" ca="1" si="16"/>
        <v>23502</v>
      </c>
      <c r="F132" s="52">
        <f t="shared" ca="1" si="16"/>
        <v>22057</v>
      </c>
      <c r="G132" s="52">
        <f t="shared" ca="1" si="16"/>
        <v>21849</v>
      </c>
      <c r="H132" s="52">
        <f t="shared" ca="1" si="16"/>
        <v>20754</v>
      </c>
      <c r="I132" s="52">
        <f t="shared" ca="1" si="16"/>
        <v>19783</v>
      </c>
      <c r="J132" s="52">
        <f t="shared" ca="1" si="16"/>
        <v>19110</v>
      </c>
      <c r="K132" s="52">
        <f t="shared" ca="1" si="16"/>
        <v>18597</v>
      </c>
      <c r="L132" s="52">
        <f t="shared" ca="1" si="16"/>
        <v>18303</v>
      </c>
      <c r="M132" s="52">
        <f t="shared" ca="1" si="16"/>
        <v>18061</v>
      </c>
      <c r="N132" s="52">
        <f t="shared" ca="1" si="16"/>
        <v>17876</v>
      </c>
      <c r="O132" s="52">
        <f t="shared" ca="1" si="16"/>
        <v>17818</v>
      </c>
      <c r="P132" s="52">
        <f t="shared" ca="1" si="16"/>
        <v>20580</v>
      </c>
      <c r="Q132" s="52">
        <f t="shared" ca="1" si="16"/>
        <v>21173</v>
      </c>
      <c r="R132" s="52">
        <f t="shared" ca="1" si="16"/>
        <v>21611</v>
      </c>
      <c r="S132" s="52">
        <f t="shared" ca="1" si="16"/>
        <v>21933</v>
      </c>
      <c r="T132" s="52">
        <f t="shared" ca="1" si="16"/>
        <v>22284</v>
      </c>
      <c r="U132" s="52">
        <f t="shared" ca="1" si="16"/>
        <v>22574</v>
      </c>
      <c r="V132" s="52">
        <f t="shared" ca="1" si="16"/>
        <v>22708</v>
      </c>
      <c r="W132" s="52">
        <f t="shared" ca="1" si="16"/>
        <v>22624</v>
      </c>
      <c r="X132" s="52">
        <f t="shared" ca="1" si="16"/>
        <v>22383</v>
      </c>
      <c r="Y132" s="52">
        <f t="shared" ca="1" si="16"/>
        <v>22130</v>
      </c>
    </row>
    <row r="133" spans="2:25" x14ac:dyDescent="0.2">
      <c r="B133" s="50" t="s">
        <v>1016</v>
      </c>
      <c r="C133" s="52">
        <f ca="1">OFFSET(C96,C65+C66+C67+C68-4,0)</f>
        <v>26666</v>
      </c>
      <c r="D133" s="52">
        <f t="shared" ref="D133:Y133" ca="1" si="17">OFFSET(D96,D65+D66+D67+D68-4,0)</f>
        <v>25180</v>
      </c>
      <c r="E133" s="52">
        <f t="shared" ca="1" si="17"/>
        <v>23436</v>
      </c>
      <c r="F133" s="52">
        <f t="shared" ca="1" si="17"/>
        <v>21529</v>
      </c>
      <c r="G133" s="52">
        <f t="shared" ca="1" si="17"/>
        <v>21497</v>
      </c>
      <c r="H133" s="52">
        <f t="shared" ca="1" si="17"/>
        <v>19679</v>
      </c>
      <c r="I133" s="52">
        <f t="shared" ca="1" si="17"/>
        <v>17803</v>
      </c>
      <c r="J133" s="52">
        <f t="shared" ca="1" si="17"/>
        <v>16403</v>
      </c>
      <c r="K133" s="52">
        <f t="shared" ca="1" si="17"/>
        <v>15737</v>
      </c>
      <c r="L133" s="52">
        <f t="shared" ca="1" si="17"/>
        <v>15627</v>
      </c>
      <c r="M133" s="52">
        <f t="shared" ca="1" si="17"/>
        <v>15516</v>
      </c>
      <c r="N133" s="52">
        <f t="shared" ca="1" si="17"/>
        <v>15478</v>
      </c>
      <c r="O133" s="52">
        <f t="shared" ca="1" si="17"/>
        <v>15393</v>
      </c>
      <c r="P133" s="52">
        <f t="shared" ca="1" si="17"/>
        <v>17999</v>
      </c>
      <c r="Q133" s="52">
        <f t="shared" ca="1" si="17"/>
        <v>18593</v>
      </c>
      <c r="R133" s="52">
        <f t="shared" ca="1" si="17"/>
        <v>19012</v>
      </c>
      <c r="S133" s="52">
        <f t="shared" ca="1" si="17"/>
        <v>19305</v>
      </c>
      <c r="T133" s="52">
        <f t="shared" ca="1" si="17"/>
        <v>19621</v>
      </c>
      <c r="U133" s="52">
        <f t="shared" ca="1" si="17"/>
        <v>19912</v>
      </c>
      <c r="V133" s="52">
        <f t="shared" ca="1" si="17"/>
        <v>20080</v>
      </c>
      <c r="W133" s="52">
        <f t="shared" ca="1" si="17"/>
        <v>20084</v>
      </c>
      <c r="X133" s="52">
        <f t="shared" ca="1" si="17"/>
        <v>19965</v>
      </c>
      <c r="Y133" s="52">
        <f t="shared" ca="1" si="17"/>
        <v>19820</v>
      </c>
    </row>
    <row r="134" spans="2:25" x14ac:dyDescent="0.2">
      <c r="B134" s="50" t="s">
        <v>1017</v>
      </c>
      <c r="C134" s="52">
        <f ca="1">C85</f>
        <v>18823</v>
      </c>
      <c r="D134" s="52">
        <f t="shared" ref="D134:Y134" ca="1" si="18">D85</f>
        <v>23807</v>
      </c>
      <c r="E134" s="52">
        <f t="shared" ca="1" si="18"/>
        <v>22354</v>
      </c>
      <c r="F134" s="52">
        <f t="shared" ca="1" si="18"/>
        <v>20984</v>
      </c>
      <c r="G134" s="52">
        <f t="shared" ca="1" si="18"/>
        <v>19816</v>
      </c>
      <c r="H134" s="52">
        <f t="shared" ca="1" si="18"/>
        <v>19055</v>
      </c>
      <c r="I134" s="52">
        <f t="shared" ca="1" si="18"/>
        <v>18695</v>
      </c>
      <c r="J134" s="52">
        <f t="shared" ca="1" si="18"/>
        <v>18541</v>
      </c>
      <c r="K134" s="52">
        <f t="shared" ca="1" si="18"/>
        <v>18295</v>
      </c>
      <c r="L134" s="52">
        <f t="shared" ca="1" si="18"/>
        <v>18090</v>
      </c>
      <c r="M134" s="52">
        <f t="shared" ca="1" si="18"/>
        <v>18147</v>
      </c>
      <c r="N134" s="52">
        <f t="shared" ca="1" si="18"/>
        <v>18550</v>
      </c>
      <c r="O134" s="52">
        <f t="shared" ca="1" si="18"/>
        <v>19194</v>
      </c>
      <c r="P134" s="52">
        <f t="shared" ca="1" si="18"/>
        <v>19805</v>
      </c>
      <c r="Q134" s="52">
        <f t="shared" ca="1" si="18"/>
        <v>20480</v>
      </c>
      <c r="R134" s="52">
        <f t="shared" ca="1" si="18"/>
        <v>21089</v>
      </c>
      <c r="S134" s="52">
        <f t="shared" ca="1" si="18"/>
        <v>21543</v>
      </c>
      <c r="T134" s="52">
        <f t="shared" ca="1" si="18"/>
        <v>21881</v>
      </c>
      <c r="U134" s="52">
        <f t="shared" ca="1" si="18"/>
        <v>22172</v>
      </c>
      <c r="V134" s="52">
        <f t="shared" ca="1" si="18"/>
        <v>22475</v>
      </c>
      <c r="W134" s="52">
        <f t="shared" ca="1" si="18"/>
        <v>22624</v>
      </c>
      <c r="X134" s="52">
        <f t="shared" ca="1" si="18"/>
        <v>22556</v>
      </c>
      <c r="Y134" s="52">
        <f t="shared" ca="1" si="18"/>
        <v>22330</v>
      </c>
    </row>
    <row r="135" spans="2:25" x14ac:dyDescent="0.2">
      <c r="B135" s="50" t="s">
        <v>1018</v>
      </c>
      <c r="C135" s="52">
        <f ca="1">C108</f>
        <v>25316</v>
      </c>
      <c r="D135" s="52">
        <f t="shared" ref="D135:Y135" ca="1" si="19">D108</f>
        <v>23519</v>
      </c>
      <c r="E135" s="52">
        <f t="shared" ca="1" si="19"/>
        <v>21616</v>
      </c>
      <c r="F135" s="52">
        <f t="shared" ca="1" si="19"/>
        <v>19722</v>
      </c>
      <c r="G135" s="52">
        <f t="shared" ca="1" si="19"/>
        <v>17823</v>
      </c>
      <c r="H135" s="52">
        <f t="shared" ca="1" si="19"/>
        <v>16431</v>
      </c>
      <c r="I135" s="52">
        <f t="shared" ca="1" si="19"/>
        <v>15815</v>
      </c>
      <c r="J135" s="52">
        <f t="shared" ca="1" si="19"/>
        <v>15744</v>
      </c>
      <c r="K135" s="52">
        <f t="shared" ca="1" si="19"/>
        <v>15633</v>
      </c>
      <c r="L135" s="52">
        <f t="shared" ca="1" si="19"/>
        <v>15587</v>
      </c>
      <c r="M135" s="52">
        <f t="shared" ca="1" si="19"/>
        <v>15753</v>
      </c>
      <c r="N135" s="52">
        <f t="shared" ca="1" si="19"/>
        <v>16134</v>
      </c>
      <c r="O135" s="52">
        <f t="shared" ca="1" si="19"/>
        <v>16673</v>
      </c>
      <c r="P135" s="52">
        <f t="shared" ca="1" si="19"/>
        <v>17268</v>
      </c>
      <c r="Q135" s="52">
        <f t="shared" ca="1" si="19"/>
        <v>17949</v>
      </c>
      <c r="R135" s="52">
        <f t="shared" ca="1" si="19"/>
        <v>18550</v>
      </c>
      <c r="S135" s="52">
        <f t="shared" ca="1" si="19"/>
        <v>18975</v>
      </c>
      <c r="T135" s="52">
        <f t="shared" ca="1" si="19"/>
        <v>19275</v>
      </c>
      <c r="U135" s="52">
        <f t="shared" ca="1" si="19"/>
        <v>19570</v>
      </c>
      <c r="V135" s="52">
        <f t="shared" ca="1" si="19"/>
        <v>19864</v>
      </c>
      <c r="W135" s="52">
        <f t="shared" ca="1" si="19"/>
        <v>20036</v>
      </c>
      <c r="X135" s="52">
        <f t="shared" ca="1" si="19"/>
        <v>20046</v>
      </c>
      <c r="Y135" s="52">
        <f t="shared" ca="1" si="19"/>
        <v>19933</v>
      </c>
    </row>
    <row r="136" spans="2:25" x14ac:dyDescent="0.2">
      <c r="B136" s="50" t="s">
        <v>1019</v>
      </c>
      <c r="C136" s="52">
        <f ca="1">SUM(C85:C94)</f>
        <v>203960</v>
      </c>
      <c r="D136" s="52">
        <f t="shared" ref="D136:Y136" ca="1" si="20">SUM(D85:D94)</f>
        <v>253828</v>
      </c>
      <c r="E136" s="52">
        <f t="shared" ca="1" si="20"/>
        <v>245926</v>
      </c>
      <c r="F136" s="52">
        <f t="shared" ca="1" si="20"/>
        <v>239305</v>
      </c>
      <c r="G136" s="52">
        <f t="shared" ca="1" si="20"/>
        <v>232243</v>
      </c>
      <c r="H136" s="52">
        <f t="shared" ca="1" si="20"/>
        <v>224927</v>
      </c>
      <c r="I136" s="52">
        <f t="shared" ca="1" si="20"/>
        <v>217518</v>
      </c>
      <c r="J136" s="52">
        <f t="shared" ca="1" si="20"/>
        <v>210539</v>
      </c>
      <c r="K136" s="52">
        <f t="shared" ca="1" si="20"/>
        <v>204221</v>
      </c>
      <c r="L136" s="52">
        <f t="shared" ca="1" si="20"/>
        <v>198329</v>
      </c>
      <c r="M136" s="52">
        <f t="shared" ca="1" si="20"/>
        <v>193294</v>
      </c>
      <c r="N136" s="52">
        <f t="shared" ca="1" si="20"/>
        <v>189674</v>
      </c>
      <c r="O136" s="52">
        <f t="shared" ca="1" si="20"/>
        <v>187794</v>
      </c>
      <c r="P136" s="52">
        <f t="shared" ca="1" si="20"/>
        <v>182890</v>
      </c>
      <c r="Q136" s="52">
        <f t="shared" ca="1" si="20"/>
        <v>183256</v>
      </c>
      <c r="R136" s="52">
        <f t="shared" ca="1" si="20"/>
        <v>185048</v>
      </c>
      <c r="S136" s="52">
        <f t="shared" ca="1" si="20"/>
        <v>187850</v>
      </c>
      <c r="T136" s="52">
        <f t="shared" ca="1" si="20"/>
        <v>191345</v>
      </c>
      <c r="U136" s="52">
        <f t="shared" ca="1" si="20"/>
        <v>195176</v>
      </c>
      <c r="V136" s="52">
        <f t="shared" ca="1" si="20"/>
        <v>199506</v>
      </c>
      <c r="W136" s="52">
        <f t="shared" ca="1" si="20"/>
        <v>203952</v>
      </c>
      <c r="X136" s="52">
        <f t="shared" ca="1" si="20"/>
        <v>207987</v>
      </c>
      <c r="Y136" s="52">
        <f t="shared" ca="1" si="20"/>
        <v>211244</v>
      </c>
    </row>
    <row r="137" spans="2:25" x14ac:dyDescent="0.2">
      <c r="B137" s="50" t="s">
        <v>1020</v>
      </c>
      <c r="C137" s="52">
        <f ca="1">SUM(C108:C117)</f>
        <v>284448</v>
      </c>
      <c r="D137" s="52">
        <f t="shared" ref="D137:Y137" ca="1" si="21">SUM(D108:D117)</f>
        <v>278541</v>
      </c>
      <c r="E137" s="52">
        <f t="shared" ca="1" si="21"/>
        <v>270727</v>
      </c>
      <c r="F137" s="52">
        <f t="shared" ca="1" si="21"/>
        <v>259855</v>
      </c>
      <c r="G137" s="52">
        <f t="shared" ca="1" si="21"/>
        <v>247356</v>
      </c>
      <c r="H137" s="52">
        <f t="shared" ca="1" si="21"/>
        <v>233931</v>
      </c>
      <c r="I137" s="52">
        <f t="shared" ca="1" si="21"/>
        <v>220685</v>
      </c>
      <c r="J137" s="52">
        <f t="shared" ca="1" si="21"/>
        <v>208353</v>
      </c>
      <c r="K137" s="52">
        <f t="shared" ca="1" si="21"/>
        <v>196464</v>
      </c>
      <c r="L137" s="52">
        <f t="shared" ca="1" si="21"/>
        <v>185327</v>
      </c>
      <c r="M137" s="52">
        <f t="shared" ca="1" si="21"/>
        <v>175573</v>
      </c>
      <c r="N137" s="52">
        <f t="shared" ca="1" si="21"/>
        <v>167925</v>
      </c>
      <c r="O137" s="52">
        <f t="shared" ca="1" si="21"/>
        <v>162816</v>
      </c>
      <c r="P137" s="52">
        <f t="shared" ca="1" si="21"/>
        <v>159948</v>
      </c>
      <c r="Q137" s="52">
        <f t="shared" ca="1" si="21"/>
        <v>160163</v>
      </c>
      <c r="R137" s="52">
        <f t="shared" ca="1" si="21"/>
        <v>162206</v>
      </c>
      <c r="S137" s="52">
        <f t="shared" ca="1" si="21"/>
        <v>165352</v>
      </c>
      <c r="T137" s="52">
        <f t="shared" ca="1" si="21"/>
        <v>168927</v>
      </c>
      <c r="U137" s="52">
        <f t="shared" ca="1" si="21"/>
        <v>172887</v>
      </c>
      <c r="V137" s="52">
        <f t="shared" ca="1" si="21"/>
        <v>177156</v>
      </c>
      <c r="W137" s="52">
        <f t="shared" ca="1" si="21"/>
        <v>181414</v>
      </c>
      <c r="X137" s="52">
        <f t="shared" ca="1" si="21"/>
        <v>185313</v>
      </c>
      <c r="Y137" s="52">
        <f t="shared" ca="1" si="21"/>
        <v>188589</v>
      </c>
    </row>
    <row r="138" spans="2:25" x14ac:dyDescent="0.2">
      <c r="B138" s="50" t="s">
        <v>1021</v>
      </c>
      <c r="C138" s="52">
        <f ca="1">C94</f>
        <v>23646</v>
      </c>
      <c r="D138" s="52">
        <f t="shared" ref="D138:Y138" ca="1" si="22">D94</f>
        <v>24994</v>
      </c>
      <c r="E138" s="52">
        <f t="shared" ca="1" si="22"/>
        <v>25292</v>
      </c>
      <c r="F138" s="52">
        <f t="shared" ca="1" si="22"/>
        <v>26017</v>
      </c>
      <c r="G138" s="52">
        <f t="shared" ca="1" si="22"/>
        <v>26454</v>
      </c>
      <c r="H138" s="52">
        <f t="shared" ca="1" si="22"/>
        <v>26283</v>
      </c>
      <c r="I138" s="52">
        <f t="shared" ca="1" si="22"/>
        <v>25550</v>
      </c>
      <c r="J138" s="52">
        <f t="shared" ca="1" si="22"/>
        <v>24656</v>
      </c>
      <c r="K138" s="52">
        <f t="shared" ca="1" si="22"/>
        <v>23699</v>
      </c>
      <c r="L138" s="52">
        <f t="shared" ca="1" si="22"/>
        <v>22684</v>
      </c>
      <c r="M138" s="52">
        <f t="shared" ca="1" si="22"/>
        <v>21696</v>
      </c>
      <c r="N138" s="52">
        <f t="shared" ca="1" si="22"/>
        <v>20749</v>
      </c>
      <c r="O138" s="52">
        <f t="shared" ca="1" si="22"/>
        <v>19774</v>
      </c>
      <c r="P138" s="52">
        <f t="shared" ca="1" si="22"/>
        <v>18814</v>
      </c>
      <c r="Q138" s="52">
        <f t="shared" ca="1" si="22"/>
        <v>18040</v>
      </c>
      <c r="R138" s="52">
        <f t="shared" ca="1" si="22"/>
        <v>17552</v>
      </c>
      <c r="S138" s="52">
        <f t="shared" ca="1" si="22"/>
        <v>17287</v>
      </c>
      <c r="T138" s="52">
        <f t="shared" ca="1" si="22"/>
        <v>17049</v>
      </c>
      <c r="U138" s="52">
        <f t="shared" ca="1" si="22"/>
        <v>16856</v>
      </c>
      <c r="V138" s="52">
        <f t="shared" ca="1" si="22"/>
        <v>16919</v>
      </c>
      <c r="W138" s="52">
        <f t="shared" ca="1" si="22"/>
        <v>17323</v>
      </c>
      <c r="X138" s="52">
        <f t="shared" ca="1" si="22"/>
        <v>17947</v>
      </c>
      <c r="Y138" s="52">
        <f t="shared" ca="1" si="22"/>
        <v>18575</v>
      </c>
    </row>
    <row r="139" spans="2:25" x14ac:dyDescent="0.2">
      <c r="B139" s="50" t="s">
        <v>1022</v>
      </c>
      <c r="C139" s="52">
        <f ca="1">C117</f>
        <v>27726</v>
      </c>
      <c r="D139" s="52">
        <f t="shared" ref="D139:Y139" ca="1" si="23">D117</f>
        <v>28348</v>
      </c>
      <c r="E139" s="52">
        <f t="shared" ca="1" si="23"/>
        <v>28959</v>
      </c>
      <c r="F139" s="52">
        <f t="shared" ca="1" si="23"/>
        <v>29454</v>
      </c>
      <c r="G139" s="52">
        <f t="shared" ca="1" si="23"/>
        <v>29472</v>
      </c>
      <c r="H139" s="52">
        <f t="shared" ca="1" si="23"/>
        <v>28884</v>
      </c>
      <c r="I139" s="52">
        <f t="shared" ca="1" si="23"/>
        <v>27919</v>
      </c>
      <c r="J139" s="52">
        <f t="shared" ca="1" si="23"/>
        <v>26986</v>
      </c>
      <c r="K139" s="52">
        <f t="shared" ca="1" si="23"/>
        <v>26096</v>
      </c>
      <c r="L139" s="52">
        <f t="shared" ca="1" si="23"/>
        <v>24844</v>
      </c>
      <c r="M139" s="52">
        <f t="shared" ca="1" si="23"/>
        <v>23143</v>
      </c>
      <c r="N139" s="52">
        <f t="shared" ca="1" si="23"/>
        <v>21200</v>
      </c>
      <c r="O139" s="52">
        <f t="shared" ca="1" si="23"/>
        <v>19287</v>
      </c>
      <c r="P139" s="52">
        <f t="shared" ca="1" si="23"/>
        <v>17339</v>
      </c>
      <c r="Q139" s="52">
        <f t="shared" ca="1" si="23"/>
        <v>15887</v>
      </c>
      <c r="R139" s="52">
        <f t="shared" ca="1" si="23"/>
        <v>15230</v>
      </c>
      <c r="S139" s="52">
        <f t="shared" ca="1" si="23"/>
        <v>15130</v>
      </c>
      <c r="T139" s="52">
        <f t="shared" ca="1" si="23"/>
        <v>15017</v>
      </c>
      <c r="U139" s="52">
        <f t="shared" ca="1" si="23"/>
        <v>14980</v>
      </c>
      <c r="V139" s="52">
        <f t="shared" ca="1" si="23"/>
        <v>15150</v>
      </c>
      <c r="W139" s="52">
        <f t="shared" ca="1" si="23"/>
        <v>15532</v>
      </c>
      <c r="X139" s="52">
        <f t="shared" ca="1" si="23"/>
        <v>16062.000000000002</v>
      </c>
      <c r="Y139" s="52">
        <f t="shared" ca="1" si="23"/>
        <v>16658</v>
      </c>
    </row>
    <row r="140" spans="2:25" x14ac:dyDescent="0.2">
      <c r="B140" s="50" t="s">
        <v>1023</v>
      </c>
      <c r="C140" s="52">
        <f ca="1">SUM(OFFSET(Pop_UN!H$1,MATCH(CountrySelect1, Pop_UN!$A$2:$A$4151,0)+48,0,2,1))</f>
        <v>2907615</v>
      </c>
      <c r="D140" s="52">
        <f ca="1">SUM(OFFSET(Pop_UN!I$1,MATCH(CountrySelect1, Pop_UN!$A$2:$A$4151,0)+48,0,2,1))</f>
        <v>2888094</v>
      </c>
      <c r="E140" s="52">
        <f ca="1">SUM(OFFSET(Pop_UN!J$1,MATCH(CountrySelect1, Pop_UN!$A$2:$A$4151,0)+48,0,2,1))</f>
        <v>2877314</v>
      </c>
      <c r="F140" s="52">
        <f ca="1">SUM(OFFSET(Pop_UN!K$1,MATCH(CountrySelect1, Pop_UN!$A$2:$A$4151,0)+48,0,2,1))</f>
        <v>2876536</v>
      </c>
      <c r="G140" s="52">
        <f ca="1">SUM(OFFSET(Pop_UN!L$1,MATCH(CountrySelect1, Pop_UN!$A$2:$A$4151,0)+48,0,2,1))</f>
        <v>2884239</v>
      </c>
      <c r="H140" s="52">
        <f ca="1">SUM(OFFSET(Pop_UN!M$1,MATCH(CountrySelect1, Pop_UN!$A$2:$A$4151,0)+48,0,2,1))</f>
        <v>2897593</v>
      </c>
      <c r="I140" s="52">
        <f ca="1">SUM(OFFSET(Pop_UN!N$1,MATCH(CountrySelect1, Pop_UN!$A$2:$A$4151,0)+48,0,2,1))</f>
        <v>2912403</v>
      </c>
      <c r="J140" s="52">
        <f ca="1">SUM(OFFSET(Pop_UN!O$1,MATCH(CountrySelect1, Pop_UN!$A$2:$A$4151,0)+48,0,2,1))</f>
        <v>2925559</v>
      </c>
      <c r="K140" s="52">
        <f ca="1">SUM(OFFSET(Pop_UN!P$1,MATCH(CountrySelect1, Pop_UN!$A$2:$A$4151,0)+48,0,2,1))</f>
        <v>2936147</v>
      </c>
      <c r="L140" s="52">
        <f ca="1">SUM(OFFSET(Pop_UN!Q$1,MATCH(CountrySelect1, Pop_UN!$A$2:$A$4151,0)+48,0,2,1))</f>
        <v>2944789</v>
      </c>
      <c r="M140" s="52">
        <f ca="1">SUM(OFFSET(Pop_UN!R$1,MATCH(CountrySelect1, Pop_UN!$A$2:$A$4151,0)+48,0,2,1))</f>
        <v>2951741</v>
      </c>
      <c r="N140" s="52">
        <f ca="1">SUM(OFFSET(Pop_UN!S$1,MATCH(CountrySelect1, Pop_UN!$A$2:$A$4151,0)+48,0,2,1))</f>
        <v>2957728</v>
      </c>
      <c r="O140" s="52">
        <f ca="1">SUM(OFFSET(Pop_UN!T$1,MATCH(CountrySelect1, Pop_UN!$A$2:$A$4151,0)+48,0,2,1))</f>
        <v>2963234</v>
      </c>
      <c r="P140" s="52">
        <f ca="1">SUM(OFFSET(Pop_UN!U$1,MATCH(CountrySelect1, Pop_UN!$A$2:$A$4151,0)+48,0,2,1))</f>
        <v>2968128</v>
      </c>
      <c r="Q140" s="52">
        <f ca="1">SUM(OFFSET(Pop_UN!V$1,MATCH(CountrySelect1, Pop_UN!$A$2:$A$4151,0)+48,0,2,1))</f>
        <v>2971969</v>
      </c>
      <c r="R140" s="52">
        <f ca="1">SUM(OFFSET(Pop_UN!W$1,MATCH(CountrySelect1, Pop_UN!$A$2:$A$4151,0)+48,0,2,1))</f>
        <v>2974770</v>
      </c>
      <c r="S140" s="52">
        <f ca="1">SUM(OFFSET(Pop_UN!X$1,MATCH(CountrySelect1, Pop_UN!$A$2:$A$4151,0)+48,0,2,1))</f>
        <v>2976514</v>
      </c>
      <c r="T140" s="52">
        <f ca="1">SUM(OFFSET(Pop_UN!Y$1,MATCH(CountrySelect1, Pop_UN!$A$2:$A$4151,0)+48,0,2,1))</f>
        <v>2977276</v>
      </c>
      <c r="U140" s="52">
        <f ca="1">SUM(OFFSET(Pop_UN!Z$1,MATCH(CountrySelect1, Pop_UN!$A$2:$A$4151,0)+48,0,2,1))</f>
        <v>2977011</v>
      </c>
      <c r="V140" s="52">
        <f ca="1">SUM(OFFSET(Pop_UN!AA$1,MATCH(CountrySelect1, Pop_UN!$A$2:$A$4151,0)+48,0,2,1))</f>
        <v>2975750</v>
      </c>
      <c r="W140" s="52">
        <f ca="1">SUM(OFFSET(Pop_UN!AB$1,MATCH(CountrySelect1, Pop_UN!$A$2:$A$4151,0)+48,0,2,1))</f>
        <v>2973590</v>
      </c>
      <c r="X140" s="52">
        <f ca="1">SUM(OFFSET(Pop_UN!AC$1,MATCH(CountrySelect1, Pop_UN!$A$2:$A$4151,0)+48,0,2,1))</f>
        <v>2970644</v>
      </c>
      <c r="Y140" s="52">
        <f ca="1">SUM(OFFSET(Pop_UN!AD$1,MATCH(CountrySelect1, Pop_UN!$A$2:$A$4151,0)+48,0,2,1))</f>
        <v>2967010</v>
      </c>
    </row>
    <row r="141" spans="2:25" x14ac:dyDescent="0.2">
      <c r="B141" s="50"/>
    </row>
    <row r="142" spans="2:25" x14ac:dyDescent="0.2">
      <c r="B142" s="50" t="s">
        <v>1024</v>
      </c>
      <c r="D142" s="52" cm="1">
        <f t="array" aca="1" ref="D142" ca="1">1-AVERAGE(OFFSET(D73,D$65-3,0,D$66,1)/OFFSET(C73,D$65-4,0,D$66,1))</f>
        <v>-9.7849593555180858E-2</v>
      </c>
      <c r="E142" s="52">
        <f t="array" aca="1" ref="E142" ca="1">1-AVERAGE(OFFSET(E73,E$65-3,0,E$66,1)/OFFSET(D73,E$65-4,0,E$66,1))</f>
        <v>-7.8377497136994378E-4</v>
      </c>
      <c r="F142" s="52">
        <f t="array" aca="1" ref="F142" ca="1">1-AVERAGE(OFFSET(F73,F$65-3,0,F$66,1)/OFFSET(E73,F$65-4,0,F$66,1))</f>
        <v>7.0886476651921271E-3</v>
      </c>
      <c r="G142" s="52">
        <f t="array" aca="1" ref="G142" ca="1">1-AVERAGE(OFFSET(G73,G$65-3,0,G$66,1)/OFFSET(F73,G$65-4,0,G$66,1))</f>
        <v>1.9665332230694998E-3</v>
      </c>
      <c r="H142" s="52">
        <f t="array" aca="1" ref="H142" ca="1">1-AVERAGE(OFFSET(H73,H$65-3,0,H$66,1)/OFFSET(G73,H$65-4,0,H$66,1))</f>
        <v>-1.8500432755077512E-3</v>
      </c>
      <c r="I142" s="52">
        <f t="array" aca="1" ref="I142" ca="1">1-AVERAGE(OFFSET(I73,I$65-3,0,I$66,1)/OFFSET(H73,I$65-4,0,I$66,1))</f>
        <v>-3.068557634660074E-3</v>
      </c>
      <c r="J142" s="52">
        <f t="array" aca="1" ref="J142" ca="1">1-AVERAGE(OFFSET(J73,J$65-3,0,J$66,1)/OFFSET(I73,J$65-4,0,J$66,1))</f>
        <v>-1.7310806416219737E-3</v>
      </c>
      <c r="K142" s="52">
        <f t="array" aca="1" ref="K142" ca="1">1-AVERAGE(OFFSET(K73,K$65-3,0,K$66,1)/OFFSET(J73,K$65-4,0,K$66,1))</f>
        <v>-9.7453135409608649E-4</v>
      </c>
      <c r="L142" s="52">
        <f t="array" aca="1" ref="L142" ca="1">1-AVERAGE(OFFSET(L73,L$65-3,0,L$66,1)/OFFSET(K73,L$65-4,0,L$66,1))</f>
        <v>5.6164999645280655E-4</v>
      </c>
      <c r="M142" s="52">
        <f t="array" aca="1" ref="M142" ca="1">1-AVERAGE(OFFSET(M73,M$65-3,0,M$66,1)/OFFSET(L73,M$65-4,0,M$66,1))</f>
        <v>2.1570898478874279E-3</v>
      </c>
      <c r="N142" s="52">
        <f t="array" aca="1" ref="N142" ca="1">1-AVERAGE(OFFSET(N73,N$65-3,0,N$66,1)/OFFSET(M73,N$65-4,0,N$66,1))</f>
        <v>2.938555331756354E-3</v>
      </c>
      <c r="O142" s="52">
        <f t="array" aca="1" ref="O142" ca="1">1-AVERAGE(OFFSET(O73,O$65-3,0,O$66,1)/OFFSET(N73,O$65-4,0,O$66,1))</f>
        <v>2.628847423218672E-3</v>
      </c>
      <c r="P142" s="52">
        <f t="array" aca="1" ref="P142" ca="1">1-AVERAGE(OFFSET(P73,P$65-3,0,P$66,1)/OFFSET(O73,P$65-4,0,P$66,1))</f>
        <v>1.4591344928649441E-5</v>
      </c>
      <c r="Q142" s="52">
        <f t="array" aca="1" ref="Q142" ca="1">1-AVERAGE(OFFSET(Q73,Q$65-3,0,Q$66,1)/OFFSET(P73,Q$65-4,0,Q$66,1))</f>
        <v>7.3184284324412374E-4</v>
      </c>
      <c r="R142" s="52">
        <f t="array" aca="1" ref="R142" ca="1">1-AVERAGE(OFFSET(R73,R$65-3,0,R$66,1)/OFFSET(Q73,R$65-4,0,R$66,1))</f>
        <v>1.6514631417358094E-3</v>
      </c>
      <c r="S142" s="52">
        <f t="array" aca="1" ref="S142" ca="1">1-AVERAGE(OFFSET(S73,S$65-3,0,S$66,1)/OFFSET(R73,S$65-4,0,S$66,1))</f>
        <v>2.2956668007023673E-3</v>
      </c>
      <c r="T142" s="52">
        <f t="array" aca="1" ref="T142" ca="1">1-AVERAGE(OFFSET(T73,T$65-3,0,T$66,1)/OFFSET(S73,T$65-4,0,T$66,1))</f>
        <v>2.2236576795963137E-3</v>
      </c>
      <c r="U142" s="52">
        <f t="array" aca="1" ref="U142" ca="1">1-AVERAGE(OFFSET(U73,U$65-3,0,U$66,1)/OFFSET(T73,U$65-4,0,U$66,1))</f>
        <v>3.0633109435262984E-4</v>
      </c>
      <c r="V142" s="52">
        <f t="array" aca="1" ref="V142" ca="1">1-AVERAGE(OFFSET(V73,V$65-3,0,V$66,1)/OFFSET(U73,V$65-4,0,V$66,1))</f>
        <v>3.9876240605229984E-4</v>
      </c>
      <c r="W142" s="52">
        <f t="array" aca="1" ref="W142" ca="1">1-AVERAGE(OFFSET(W73,W$65-3,0,W$66,1)/OFFSET(V73,W$65-4,0,W$66,1))</f>
        <v>6.3888766606623459E-4</v>
      </c>
      <c r="X142" s="52">
        <f t="array" aca="1" ref="X142" ca="1">1-AVERAGE(OFFSET(X73,X$65-3,0,X$66,1)/OFFSET(W73,X$65-4,0,X$66,1))</f>
        <v>8.9044238905022777E-4</v>
      </c>
      <c r="Y142" s="52">
        <f t="array" aca="1" ref="Y142" ca="1">1-AVERAGE(OFFSET(Y73,Y$65-3,0,Y$66,1)/OFFSET(X73,Y$65-4,0,Y$66,1))</f>
        <v>1.035874253587532E-3</v>
      </c>
    </row>
    <row r="143" spans="2:25" x14ac:dyDescent="0.2">
      <c r="B143" s="50" t="s">
        <v>1025</v>
      </c>
      <c r="D143" s="52">
        <f t="array" aca="1" ref="D143" ca="1">1-AVERAGE(OFFSET(D96,D$65-3,0,D$66,1)/OFFSET(C96,D$65-4,0,D$66,1))</f>
        <v>-3.2064027097884473E-3</v>
      </c>
      <c r="E143" s="52">
        <f t="array" aca="1" ref="E143" ca="1">1-AVERAGE(OFFSET(E96,E$65-3,0,E$66,1)/OFFSET(D96,E$65-4,0,E$66,1))</f>
        <v>-2.6931412899438012E-3</v>
      </c>
      <c r="F143" s="52">
        <f t="array" aca="1" ref="F143" ca="1">1-AVERAGE(OFFSET(F96,F$65-3,0,F$66,1)/OFFSET(E96,F$65-4,0,F$66,1))</f>
        <v>4.9110592574340695E-3</v>
      </c>
      <c r="G143" s="52">
        <f t="array" aca="1" ref="G143" ca="1">1-AVERAGE(OFFSET(G96,G$65-3,0,G$66,1)/OFFSET(F96,G$65-4,0,G$66,1))</f>
        <v>1.8475804813847807E-3</v>
      </c>
      <c r="H143" s="52">
        <f t="array" aca="1" ref="H143" ca="1">1-AVERAGE(OFFSET(H96,H$65-3,0,H$66,1)/OFFSET(G96,H$65-4,0,H$66,1))</f>
        <v>-2.4502335540188547E-4</v>
      </c>
      <c r="I143" s="52">
        <f t="array" aca="1" ref="I143" ca="1">1-AVERAGE(OFFSET(I96,I$65-3,0,I$66,1)/OFFSET(H96,I$65-4,0,I$66,1))</f>
        <v>-8.8125417736750755E-4</v>
      </c>
      <c r="J143" s="52">
        <f t="array" aca="1" ref="J143" ca="1">1-AVERAGE(OFFSET(J96,J$65-3,0,J$66,1)/OFFSET(I96,J$65-4,0,J$66,1))</f>
        <v>-3.0800497636929158E-4</v>
      </c>
      <c r="K143" s="52">
        <f t="array" aca="1" ref="K143" ca="1">1-AVERAGE(OFFSET(K96,K$65-3,0,K$66,1)/OFFSET(J96,K$65-4,0,K$66,1))</f>
        <v>-9.2610409310078801E-4</v>
      </c>
      <c r="L143" s="52">
        <f t="array" aca="1" ref="L143" ca="1">1-AVERAGE(OFFSET(L96,L$65-3,0,L$66,1)/OFFSET(K96,L$65-4,0,L$66,1))</f>
        <v>6.8561477353856759E-4</v>
      </c>
      <c r="M143" s="52">
        <f t="array" aca="1" ref="M143" ca="1">1-AVERAGE(OFFSET(M96,M$65-3,0,M$66,1)/OFFSET(L96,M$65-4,0,M$66,1))</f>
        <v>2.3852594857808329E-3</v>
      </c>
      <c r="N143" s="52">
        <f t="array" aca="1" ref="N143" ca="1">1-AVERAGE(OFFSET(N96,N$65-3,0,N$66,1)/OFFSET(M96,N$65-4,0,N$66,1))</f>
        <v>3.3765592528601784E-3</v>
      </c>
      <c r="O143" s="52">
        <f t="array" aca="1" ref="O143" ca="1">1-AVERAGE(OFFSET(O96,O$65-3,0,O$66,1)/OFFSET(N96,O$65-4,0,O$66,1))</f>
        <v>3.1220026992780925E-3</v>
      </c>
      <c r="P143" s="52">
        <f t="array" aca="1" ref="P143" ca="1">1-AVERAGE(OFFSET(P96,P$65-3,0,P$66,1)/OFFSET(O96,P$65-4,0,P$66,1))</f>
        <v>-1.4988874878807401E-4</v>
      </c>
      <c r="Q143" s="52">
        <f t="array" aca="1" ref="Q143" ca="1">1-AVERAGE(OFFSET(Q96,Q$65-3,0,Q$66,1)/OFFSET(P96,Q$65-4,0,Q$66,1))</f>
        <v>4.9489936175417526E-4</v>
      </c>
      <c r="R143" s="52">
        <f t="array" aca="1" ref="R143" ca="1">1-AVERAGE(OFFSET(R96,R$65-3,0,R$66,1)/OFFSET(Q96,R$65-4,0,R$66,1))</f>
        <v>1.3100502121038415E-3</v>
      </c>
      <c r="S143" s="52">
        <f t="array" aca="1" ref="S143" ca="1">1-AVERAGE(OFFSET(S96,S$65-3,0,S$66,1)/OFFSET(R96,S$65-4,0,S$66,1))</f>
        <v>1.854639187294449E-3</v>
      </c>
      <c r="T143" s="52">
        <f t="array" aca="1" ref="T143" ca="1">1-AVERAGE(OFFSET(T96,T$65-3,0,T$66,1)/OFFSET(S96,T$65-4,0,T$66,1))</f>
        <v>1.9255844587308113E-3</v>
      </c>
      <c r="U143" s="52">
        <f t="array" aca="1" ref="U143" ca="1">1-AVERAGE(OFFSET(U96,U$65-3,0,U$66,1)/OFFSET(T96,U$65-4,0,U$66,1))</f>
        <v>-1.3689967477970022E-4</v>
      </c>
      <c r="V143" s="52">
        <f t="array" aca="1" ref="V143" ca="1">1-AVERAGE(OFFSET(V96,V$65-3,0,V$66,1)/OFFSET(U96,V$65-4,0,V$66,1))</f>
        <v>3.2219089551654978E-4</v>
      </c>
      <c r="W143" s="52">
        <f t="array" aca="1" ref="W143" ca="1">1-AVERAGE(OFFSET(W96,W$65-3,0,W$66,1)/OFFSET(V96,W$65-4,0,W$66,1))</f>
        <v>9.9258893921028157E-4</v>
      </c>
      <c r="X143" s="52">
        <f t="array" aca="1" ref="X143" ca="1">1-AVERAGE(OFFSET(X96,X$65-3,0,X$66,1)/OFFSET(W96,X$65-4,0,X$66,1))</f>
        <v>1.4734026794824828E-3</v>
      </c>
      <c r="Y143" s="52">
        <f t="array" aca="1" ref="Y143" ca="1">1-AVERAGE(OFFSET(Y96,Y$65-3,0,Y$66,1)/OFFSET(X96,Y$65-4,0,Y$66,1))</f>
        <v>1.6234723720783828E-3</v>
      </c>
    </row>
    <row r="144" spans="2:25" x14ac:dyDescent="0.2">
      <c r="B144" s="50" t="s">
        <v>1026</v>
      </c>
      <c r="D144" s="52">
        <f t="array" aca="1" ref="D144" ca="1">1-AVERAGE(OFFSET(D73,D$65+D$66-3,0,D$67,1)/OFFSET(C73,D$65+D$66-4,0,D$67,1))</f>
        <v>-0.18264909763650339</v>
      </c>
      <c r="E144" s="52">
        <f t="array" aca="1" ref="E144" ca="1">1-AVERAGE(OFFSET(E73,E$65+E$66-3,0,E$67,1)/OFFSET(D73,E$65+E$66-4,0,E$67,1))</f>
        <v>4.4700019822346837E-3</v>
      </c>
      <c r="F144" s="52">
        <f t="array" aca="1" ref="F144" ca="1">1-AVERAGE(OFFSET(F73,F$65+F$66-3,0,F$67,1)/OFFSET(E73,F$65+F$66-4,0,F$67,1))</f>
        <v>5.3290017038278847E-3</v>
      </c>
      <c r="G144" s="52">
        <f t="array" aca="1" ref="G144" ca="1">1-AVERAGE(OFFSET(G73,G$65+G$66-3,0,G$67,1)/OFFSET(F73,G$65+G$66-4,0,G$67,1))</f>
        <v>1.3857530958196751E-3</v>
      </c>
      <c r="H144" s="52">
        <f t="array" aca="1" ref="H144" ca="1">1-AVERAGE(OFFSET(H73,H$65+H$66-3,0,H$67,1)/OFFSET(G73,H$65+H$66-4,0,H$67,1))</f>
        <v>-2.3369371701020825E-4</v>
      </c>
      <c r="I144" s="52">
        <f t="array" aca="1" ref="I144" ca="1">1-AVERAGE(OFFSET(I73,I$65+I$66-3,0,I$67,1)/OFFSET(H73,I$65+I$66-4,0,I$67,1))</f>
        <v>-8.3665338186378335E-5</v>
      </c>
      <c r="J144" s="52">
        <f t="array" aca="1" ref="J144" ca="1">1-AVERAGE(OFFSET(J73,J$65+J$66-3,0,J$67,1)/OFFSET(I73,J$65+J$66-4,0,J$67,1))</f>
        <v>6.2607537250813916E-4</v>
      </c>
      <c r="K144" s="52">
        <f t="array" aca="1" ref="K144" ca="1">1-AVERAGE(OFFSET(K73,K$65+K$66-3,0,K$67,1)/OFFSET(J73,K$65+K$66-4,0,K$67,1))</f>
        <v>2.4371620776524328E-3</v>
      </c>
      <c r="L144" s="52">
        <f t="array" aca="1" ref="L144" ca="1">1-AVERAGE(OFFSET(L73,L$65+L$66-3,0,L$67,1)/OFFSET(K73,L$65+L$66-4,0,L$67,1))</f>
        <v>2.2868099321844415E-3</v>
      </c>
      <c r="M144" s="52">
        <f t="array" aca="1" ref="M144" ca="1">1-AVERAGE(OFFSET(M73,M$65+M$66-3,0,M$67,1)/OFFSET(L73,M$65+M$66-4,0,M$67,1))</f>
        <v>1.9155091119014145E-3</v>
      </c>
      <c r="N144" s="52">
        <f t="array" aca="1" ref="N144" ca="1">1-AVERAGE(OFFSET(N73,N$65+N$66-3,0,N$67,1)/OFFSET(M73,N$65+N$66-4,0,N$67,1))</f>
        <v>1.4250845506810217E-3</v>
      </c>
      <c r="O144" s="52">
        <f t="array" aca="1" ref="O144" ca="1">1-AVERAGE(OFFSET(O73,O$65+O$66-3,0,O$67,1)/OFFSET(N73,O$65+O$66-4,0,O$67,1))</f>
        <v>1.0730050099375665E-3</v>
      </c>
      <c r="P144" s="52">
        <f t="array" aca="1" ref="P144" ca="1">1-AVERAGE(OFFSET(P73,P$65+P$66-3,0,P$67,1)/OFFSET(O73,P$65+P$66-4,0,P$67,1))</f>
        <v>3.0215285228077926E-3</v>
      </c>
      <c r="Q144" s="52">
        <f t="array" aca="1" ref="Q144" ca="1">1-AVERAGE(OFFSET(Q73,Q$65+Q$66-3,0,Q$67,1)/OFFSET(P73,Q$65+Q$66-4,0,Q$67,1))</f>
        <v>2.2434278152502207E-3</v>
      </c>
      <c r="R144" s="52">
        <f t="array" aca="1" ref="R144" ca="1">1-AVERAGE(OFFSET(R73,R$65+R$66-3,0,R$67,1)/OFFSET(Q73,R$65+R$66-4,0,R$67,1))</f>
        <v>1.3947741748751019E-3</v>
      </c>
      <c r="S144" s="52">
        <f t="array" aca="1" ref="S144" ca="1">1-AVERAGE(OFFSET(S73,S$65+S$66-3,0,S$67,1)/OFFSET(R73,S$65+S$66-4,0,S$67,1))</f>
        <v>8.297517752090533E-4</v>
      </c>
      <c r="T144" s="52">
        <f t="array" aca="1" ref="T144" ca="1">1-AVERAGE(OFFSET(T73,T$65+T$66-3,0,T$67,1)/OFFSET(S73,T$65+T$66-4,0,T$67,1))</f>
        <v>7.2851636693282984E-4</v>
      </c>
      <c r="U144" s="52">
        <f t="array" aca="1" ref="U144" ca="1">1-AVERAGE(OFFSET(U73,U$65+U$66-3,0,U$67,1)/OFFSET(T73,U$65+U$66-4,0,U$67,1))</f>
        <v>2.8282121472706923E-3</v>
      </c>
      <c r="V144" s="52">
        <f t="array" aca="1" ref="V144" ca="1">1-AVERAGE(OFFSET(V73,V$65+V$66-3,0,V$67,1)/OFFSET(U73,V$65+V$66-4,0,V$67,1))</f>
        <v>2.2123127738977733E-3</v>
      </c>
      <c r="W144" s="52">
        <f t="array" aca="1" ref="W144" ca="1">1-AVERAGE(OFFSET(W73,W$65+W$66-3,0,W$67,1)/OFFSET(V73,W$65+W$66-4,0,W$67,1))</f>
        <v>1.5874948025406121E-3</v>
      </c>
      <c r="X144" s="52">
        <f t="array" aca="1" ref="X144" ca="1">1-AVERAGE(OFFSET(X73,X$65+X$66-3,0,X$67,1)/OFFSET(W73,X$65+X$66-4,0,X$67,1))</f>
        <v>1.1017895043717862E-3</v>
      </c>
      <c r="Y144" s="52">
        <f t="array" aca="1" ref="Y144" ca="1">1-AVERAGE(OFFSET(Y73,Y$65+Y$66-3,0,Y$67,1)/OFFSET(X73,Y$65+Y$66-4,0,Y$67,1))</f>
        <v>8.14049418911722E-4</v>
      </c>
    </row>
    <row r="145" spans="2:25" x14ac:dyDescent="0.2">
      <c r="B145" s="50" t="s">
        <v>1027</v>
      </c>
      <c r="D145" s="52">
        <f t="array" aca="1" ref="D145" ca="1">1-AVERAGE(OFFSET(D$96,D$65+D$66-3,0,D$67,1)/OFFSET(C$96,D$65+D$66-4,0,D$67,1))</f>
        <v>8.1014634631599858E-3</v>
      </c>
      <c r="E145" s="52">
        <f t="array" aca="1" ref="E145" ca="1">1-AVERAGE(OFFSET(E$96,E$65+E$66-3,0,E$67,1)/OFFSET(D$96,E$65+E$66-4,0,E$67,1))</f>
        <v>4.8151096163792095E-3</v>
      </c>
      <c r="F145" s="52">
        <f t="array" aca="1" ref="F145" ca="1">1-AVERAGE(OFFSET(F$96,F$65+F$66-3,0,F$67,1)/OFFSET(E$96,F$65+F$66-4,0,F$67,1))</f>
        <v>4.7350874431698609E-3</v>
      </c>
      <c r="G145" s="52">
        <f t="array" aca="1" ref="G145" ca="1">1-AVERAGE(OFFSET(G$96,G$65+G$66-3,0,G$67,1)/OFFSET(F$96,G$65+G$66-4,0,G$67,1))</f>
        <v>2.383604556025487E-3</v>
      </c>
      <c r="H145" s="52">
        <f t="array" aca="1" ref="H145" ca="1">1-AVERAGE(OFFSET(H$96,H$65+H$66-3,0,H$67,1)/OFFSET(G$96,H$65+H$66-4,0,H$67,1))</f>
        <v>1.0123535809904993E-3</v>
      </c>
      <c r="I145" s="52">
        <f t="array" aca="1" ref="I145" ca="1">1-AVERAGE(OFFSET(I$96,I$65+I$66-3,0,I$67,1)/OFFSET(H$96,I$65+I$66-4,0,I$67,1))</f>
        <v>6.0666585327473488E-4</v>
      </c>
      <c r="J145" s="52">
        <f t="array" aca="1" ref="J145" ca="1">1-AVERAGE(OFFSET(J$96,J$65+J$66-3,0,J$67,1)/OFFSET(I$96,J$65+J$66-4,0,J$67,1))</f>
        <v>7.3747337282037417E-4</v>
      </c>
      <c r="K145" s="52">
        <f t="array" aca="1" ref="K145" ca="1">1-AVERAGE(OFFSET(K$96,K$65+K$66-3,0,K$67,1)/OFFSET(J$96,K$65+K$66-4,0,K$67,1))</f>
        <v>1.4460403474867434E-3</v>
      </c>
      <c r="L145" s="52">
        <f t="array" aca="1" ref="L145" ca="1">1-AVERAGE(OFFSET(L$96,L$65+L$66-3,0,L$67,1)/OFFSET(K$96,L$65+L$66-4,0,L$67,1))</f>
        <v>1.2376163947825924E-3</v>
      </c>
      <c r="M145" s="52">
        <f t="array" aca="1" ref="M145" ca="1">1-AVERAGE(OFFSET(M$96,M$65+M$66-3,0,M$67,1)/OFFSET(L$96,M$65+M$66-4,0,M$67,1))</f>
        <v>8.7348360614103449E-4</v>
      </c>
      <c r="N145" s="52">
        <f t="array" aca="1" ref="N145" ca="1">1-AVERAGE(OFFSET(N$96,N$65+N$66-3,0,N$67,1)/OFFSET(M$96,N$65+N$66-4,0,N$67,1))</f>
        <v>6.3807252414349591E-4</v>
      </c>
      <c r="O145" s="52">
        <f t="array" aca="1" ref="O145" ca="1">1-AVERAGE(OFFSET(O$96,O$65+O$66-3,0,O$67,1)/OFFSET(N$96,O$65+O$66-4,0,O$67,1))</f>
        <v>7.3519589450654621E-4</v>
      </c>
      <c r="P145" s="52">
        <f t="array" aca="1" ref="P145" ca="1">1-AVERAGE(OFFSET(P$96,P$65+P$66-3,0,P$67,1)/OFFSET(O$96,P$65+P$66-4,0,P$67,1))</f>
        <v>1.6423788751698254E-3</v>
      </c>
      <c r="Q145" s="52">
        <f t="array" aca="1" ref="Q145" ca="1">1-AVERAGE(OFFSET(Q$96,Q$65+Q$66-3,0,Q$67,1)/OFFSET(P$96,Q$65+Q$66-4,0,Q$67,1))</f>
        <v>1.2481880979310356E-3</v>
      </c>
      <c r="R145" s="52">
        <f t="array" aca="1" ref="R145" ca="1">1-AVERAGE(OFFSET(R$96,R$65+R$66-3,0,R$67,1)/OFFSET(Q$96,R$65+R$66-4,0,R$67,1))</f>
        <v>7.6937236674312626E-4</v>
      </c>
      <c r="S145" s="52">
        <f t="array" aca="1" ref="S145" ca="1">1-AVERAGE(OFFSET(S$96,S$65+S$66-3,0,S$67,1)/OFFSET(R$96,S$65+S$66-4,0,S$67,1))</f>
        <v>5.4222571360740268E-4</v>
      </c>
      <c r="T145" s="52">
        <f t="array" aca="1" ref="T145" ca="1">1-AVERAGE(OFFSET(T$96,T$65+T$66-3,0,T$67,1)/OFFSET(S$96,T$65+T$66-4,0,T$67,1))</f>
        <v>6.610900634205219E-4</v>
      </c>
      <c r="U145" s="52">
        <f t="array" aca="1" ref="U145" ca="1">1-AVERAGE(OFFSET(U$96,U$65+U$66-3,0,U$67,1)/OFFSET(T$96,U$65+U$66-4,0,U$67,1))</f>
        <v>1.3954079977285261E-3</v>
      </c>
      <c r="V145" s="52">
        <f t="array" aca="1" ref="V145" ca="1">1-AVERAGE(OFFSET(V$96,V$65+V$66-3,0,V$67,1)/OFFSET(U$96,V$65+V$66-4,0,V$67,1))</f>
        <v>1.1458371477711671E-3</v>
      </c>
      <c r="W145" s="52">
        <f t="array" aca="1" ref="W145" ca="1">1-AVERAGE(OFFSET(W$96,W$65+W$66-3,0,W$67,1)/OFFSET(V$96,W$65+W$66-4,0,W$67,1))</f>
        <v>8.8959084001527522E-4</v>
      </c>
      <c r="X145" s="52">
        <f t="array" aca="1" ref="X145" ca="1">1-AVERAGE(OFFSET(X$96,X$65+X$66-3,0,X$67,1)/OFFSET(W$96,X$65+X$66-4,0,X$67,1))</f>
        <v>7.1816543520986098E-4</v>
      </c>
      <c r="Y145" s="52">
        <f t="array" aca="1" ref="Y145" ca="1">1-AVERAGE(OFFSET(Y$96,Y$65+Y$66-3,0,Y$67,1)/OFFSET(X$96,Y$65+Y$66-4,0,Y$67,1))</f>
        <v>7.7986683423192371E-4</v>
      </c>
    </row>
    <row r="147" spans="2:25" x14ac:dyDescent="0.2">
      <c r="B147" s="182" t="s">
        <v>226</v>
      </c>
    </row>
    <row r="148" spans="2:25" x14ac:dyDescent="0.2">
      <c r="B148" s="50" t="s">
        <v>1030</v>
      </c>
      <c r="C148" s="188">
        <f>StartYear</f>
        <v>2008</v>
      </c>
      <c r="D148" s="188">
        <f>C148+1</f>
        <v>2009</v>
      </c>
      <c r="E148" s="188">
        <f t="shared" ref="E148:M148" si="24">D148+1</f>
        <v>2010</v>
      </c>
      <c r="F148" s="188">
        <f t="shared" si="24"/>
        <v>2011</v>
      </c>
      <c r="G148" s="188">
        <f t="shared" si="24"/>
        <v>2012</v>
      </c>
      <c r="H148" s="188">
        <f t="shared" si="24"/>
        <v>2013</v>
      </c>
      <c r="I148">
        <f t="shared" si="24"/>
        <v>2014</v>
      </c>
      <c r="J148">
        <f t="shared" si="24"/>
        <v>2015</v>
      </c>
      <c r="K148">
        <f t="shared" si="24"/>
        <v>2016</v>
      </c>
      <c r="L148">
        <f t="shared" si="24"/>
        <v>2017</v>
      </c>
      <c r="M148">
        <f t="shared" si="24"/>
        <v>2018</v>
      </c>
      <c r="O148" s="190" t="s">
        <v>1035</v>
      </c>
      <c r="P148" s="190" t="s">
        <v>1036</v>
      </c>
      <c r="Q148" s="190" t="s">
        <v>1037</v>
      </c>
    </row>
    <row r="149" spans="2:25" x14ac:dyDescent="0.2">
      <c r="B149" s="50" t="s">
        <v>1031</v>
      </c>
      <c r="C149" s="52" t="e">
        <f t="array" aca="1" ref="C149" ca="1">IF(ISNUMBER(OFFSET('Gross enrolment rate'!#REF!,MATCH(CountrySelect1,'Gross enrolment rate'!#REF!,0)+1,0)),OFFSET('Gross enrolment rate'!#REF!,MATCH(CountrySelect1,'Gross enrolment rate'!#REF!,0)+1,0),NA())</f>
        <v>#N/A</v>
      </c>
      <c r="D149" s="52" t="e">
        <f ca="1">IF(ISNUMBER(OFFSET('Gross enrolment rate'!#REF!,MATCH(CountrySelect1,'Gross enrolment rate'!#REF!,0)+1,0)),OFFSET('Gross enrolment rate'!#REF!,MATCH(CountrySelect1,'Gross enrolment rate'!#REF!,0)+1,0),NA())</f>
        <v>#N/A</v>
      </c>
      <c r="E149" s="52" t="e">
        <f ca="1">IF(ISNUMBER(OFFSET('Gross enrolment rate'!#REF!,MATCH(CountrySelect1,'Gross enrolment rate'!#REF!,0)+1,0)),OFFSET('Gross enrolment rate'!#REF!,MATCH(CountrySelect1,'Gross enrolment rate'!#REF!,0)+1,0),NA())</f>
        <v>#N/A</v>
      </c>
      <c r="F149" s="52" t="e">
        <f ca="1">IF(ISNUMBER(OFFSET('Gross enrolment rate'!#REF!,MATCH(CountrySelect1,'Gross enrolment rate'!#REF!,0)+1,0)),OFFSET('Gross enrolment rate'!#REF!,MATCH(CountrySelect1,'Gross enrolment rate'!#REF!,0)+1,0),NA())</f>
        <v>#N/A</v>
      </c>
      <c r="G149" s="52" t="e">
        <f ca="1">IF(ISNUMBER(OFFSET('Gross enrolment rate'!#REF!,MATCH(CountrySelect1,'Gross enrolment rate'!#REF!,0)+1,0)),OFFSET('Gross enrolment rate'!#REF!,MATCH(CountrySelect1,'Gross enrolment rate'!#REF!,0)+1,0),NA())</f>
        <v>#N/A</v>
      </c>
      <c r="H149" s="52" t="e">
        <f ca="1">IF(ISNUMBER(OFFSET('Gross enrolment rate'!#REF!,MATCH(CountrySelect1,'Gross enrolment rate'!#REF!,0)+1,0)),OFFSET('Gross enrolment rate'!#REF!,MATCH(CountrySelect1,'Gross enrolment rate'!#REF!,0)+1,0),NA())</f>
        <v>#N/A</v>
      </c>
      <c r="I149" s="52" t="e">
        <f ca="1">IF(ISNUMBER(OFFSET('Gross enrolment rate'!#REF!,MATCH(CountrySelect1,'Gross enrolment rate'!#REF!,0)+1,0)),OFFSET('Gross enrolment rate'!#REF!,MATCH(CountrySelect1,'Gross enrolment rate'!#REF!,0)+1,0),NA())</f>
        <v>#N/A</v>
      </c>
      <c r="J149" s="52" t="e">
        <f ca="1">IF(ISNUMBER(OFFSET('Gross enrolment rate'!#REF!,MATCH(CountrySelect1,'Gross enrolment rate'!#REF!,0)+1,0)),OFFSET('Gross enrolment rate'!#REF!,MATCH(CountrySelect1,'Gross enrolment rate'!#REF!,0)+1,0),NA())</f>
        <v>#N/A</v>
      </c>
      <c r="K149" s="52" t="e">
        <f ca="1">IF(ISNUMBER(OFFSET('Gross enrolment rate'!#REF!,MATCH(CountrySelect1,'Gross enrolment rate'!#REF!,0)+1,0)),OFFSET('Gross enrolment rate'!#REF!,MATCH(CountrySelect1,'Gross enrolment rate'!#REF!,0)+1,0),NA())</f>
        <v>#N/A</v>
      </c>
      <c r="L149" s="52" t="e">
        <f ca="1">IF(ISNUMBER(OFFSET('Gross enrolment rate'!#REF!,MATCH(CountrySelect1,'Gross enrolment rate'!#REF!,0)+1,0)),OFFSET('Gross enrolment rate'!#REF!,MATCH(CountrySelect1,'Gross enrolment rate'!#REF!,0)+1,0),NA())</f>
        <v>#N/A</v>
      </c>
      <c r="M149" s="52" t="e">
        <f ca="1">IF(ISNUMBER(OFFSET('Gross enrolment rate'!#REF!,MATCH(CountrySelect1,'Gross enrolment rate'!#REF!,0)+1,0)),OFFSET('Gross enrolment rate'!#REF!,MATCH(CountrySelect1,'Gross enrolment rate'!#REF!,0)+1,0),NA())</f>
        <v>#N/A</v>
      </c>
      <c r="N149" s="52"/>
      <c r="O149" s="52">
        <f t="array" aca="1" ref="O149" ca="1">MIN(IF(ISNUMBER(C149:H149),C148:H148,3000))</f>
        <v>3000</v>
      </c>
      <c r="P149" s="52" t="e">
        <f ca="1">MATCH(1000,C149:H149)+StartYear-1</f>
        <v>#N/A</v>
      </c>
      <c r="Q149" s="52" t="e">
        <f ca="1">OFFSET(B149,0,MATCH(P149,C$148:H$148,0))</f>
        <v>#N/A</v>
      </c>
      <c r="R149" s="52"/>
      <c r="S149" s="52"/>
      <c r="T149" s="52"/>
      <c r="U149" s="52"/>
      <c r="V149" s="52"/>
      <c r="W149" s="52"/>
      <c r="X149" s="52"/>
      <c r="Y149" s="52"/>
    </row>
    <row r="150" spans="2:25" x14ac:dyDescent="0.2">
      <c r="B150" s="50" t="s">
        <v>1032</v>
      </c>
      <c r="C150" s="52" t="e">
        <f t="array" aca="1" ref="C150" ca="1">IF(ISNUMBER(OFFSET('Gross enrolment rate'!#REF!,MATCH(CountrySelect1,'Gross enrolment rate'!#REF!,0),0)),OFFSET('Gross enrolment rate'!#REF!,MATCH(CountrySelect1,'Gross enrolment rate'!#REF!,0),0),NA())</f>
        <v>#N/A</v>
      </c>
      <c r="D150" s="52" t="e">
        <f t="array" aca="1" ref="D150" ca="1">IF(ISNUMBER(OFFSET('Gross enrolment rate'!#REF!,MATCH(CountrySelect1,'Gross enrolment rate'!#REF!,0),0)),OFFSET('Gross enrolment rate'!#REF!,MATCH(CountrySelect1,'Gross enrolment rate'!#REF!,0),0),NA())</f>
        <v>#N/A</v>
      </c>
      <c r="E150" s="52" t="e">
        <f t="array" aca="1" ref="E150" ca="1">IF(ISNUMBER(OFFSET('Gross enrolment rate'!#REF!,MATCH(CountrySelect1,'Gross enrolment rate'!#REF!,0),0)),OFFSET('Gross enrolment rate'!#REF!,MATCH(CountrySelect1,'Gross enrolment rate'!#REF!,0),0),NA())</f>
        <v>#N/A</v>
      </c>
      <c r="F150" s="52" t="e">
        <f t="array" aca="1" ref="F150" ca="1">IF(ISNUMBER(OFFSET('Gross enrolment rate'!#REF!,MATCH(CountrySelect1,'Gross enrolment rate'!#REF!,0),0)),OFFSET('Gross enrolment rate'!#REF!,MATCH(CountrySelect1,'Gross enrolment rate'!#REF!,0),0),NA())</f>
        <v>#N/A</v>
      </c>
      <c r="G150" s="52" t="e">
        <f t="array" aca="1" ref="G150" ca="1">IF(ISNUMBER(OFFSET('Gross enrolment rate'!#REF!,MATCH(CountrySelect1,'Gross enrolment rate'!#REF!,0),0)),OFFSET('Gross enrolment rate'!#REF!,MATCH(CountrySelect1,'Gross enrolment rate'!#REF!,0),0),NA())</f>
        <v>#N/A</v>
      </c>
      <c r="H150" s="52" t="e">
        <f t="array" aca="1" ref="H150" ca="1">IF(ISNUMBER(OFFSET('Gross enrolment rate'!#REF!,MATCH(CountrySelect1,'Gross enrolment rate'!#REF!,0),0)),OFFSET('Gross enrolment rate'!#REF!,MATCH(CountrySelect1,'Gross enrolment rate'!#REF!,0),0),NA())</f>
        <v>#N/A</v>
      </c>
      <c r="I150" s="52" t="e">
        <f t="array" aca="1" ref="I150" ca="1">IF(ISNUMBER(OFFSET('Gross enrolment rate'!#REF!,MATCH(CountrySelect1,'Gross enrolment rate'!#REF!,0),0)),OFFSET('Gross enrolment rate'!#REF!,MATCH(CountrySelect1,'Gross enrolment rate'!#REF!,0),0),NA())</f>
        <v>#N/A</v>
      </c>
      <c r="J150" s="52" t="e">
        <f t="array" aca="1" ref="J150" ca="1">IF(ISNUMBER(OFFSET('Gross enrolment rate'!#REF!,MATCH(CountrySelect1,'Gross enrolment rate'!#REF!,0),0)),OFFSET('Gross enrolment rate'!#REF!,MATCH(CountrySelect1,'Gross enrolment rate'!#REF!,0),0),NA())</f>
        <v>#N/A</v>
      </c>
      <c r="K150" s="52" t="e">
        <f t="array" aca="1" ref="K150" ca="1">IF(ISNUMBER(OFFSET('Gross enrolment rate'!#REF!,MATCH(CountrySelect1,'Gross enrolment rate'!#REF!,0),0)),OFFSET('Gross enrolment rate'!#REF!,MATCH(CountrySelect1,'Gross enrolment rate'!#REF!,0),0),NA())</f>
        <v>#N/A</v>
      </c>
      <c r="L150" s="52" t="e">
        <f t="array" aca="1" ref="L150" ca="1">IF(ISNUMBER(OFFSET('Gross enrolment rate'!#REF!,MATCH(CountrySelect1,'Gross enrolment rate'!#REF!,0),0)),OFFSET('Gross enrolment rate'!#REF!,MATCH(CountrySelect1,'Gross enrolment rate'!#REF!,0),0),NA())</f>
        <v>#N/A</v>
      </c>
      <c r="M150" s="52" t="e">
        <f t="array" aca="1" ref="M150" ca="1">IF(ISNUMBER(OFFSET('Gross enrolment rate'!#REF!,MATCH(CountrySelect1,'Gross enrolment rate'!#REF!,0),0)),OFFSET('Gross enrolment rate'!#REF!,MATCH(CountrySelect1,'Gross enrolment rate'!#REF!,0),0),NA())</f>
        <v>#N/A</v>
      </c>
      <c r="N150" s="52"/>
      <c r="O150" s="52">
        <f t="array" aca="1" ref="O150" ca="1">MIN(IF(ISNUMBER(C150:H150),C148:H148,3000))</f>
        <v>3000</v>
      </c>
      <c r="P150" s="52" t="e">
        <f ca="1">MATCH(1000,C150:H150)+StartYear-1</f>
        <v>#N/A</v>
      </c>
      <c r="Q150" s="52" t="e">
        <f ca="1">OFFSET(B150,0,MATCH(P149,C$148:H$148,0))</f>
        <v>#N/A</v>
      </c>
      <c r="R150" s="52"/>
      <c r="S150" s="52"/>
      <c r="T150" s="52"/>
      <c r="U150" s="52"/>
      <c r="V150" s="52"/>
      <c r="W150" s="52"/>
      <c r="X150" s="52"/>
      <c r="Y150" s="52"/>
    </row>
    <row r="151" spans="2:25" x14ac:dyDescent="0.2">
      <c r="B151" s="50"/>
      <c r="C151" s="52">
        <f>StartYear</f>
        <v>2008</v>
      </c>
      <c r="D151" s="52">
        <f>C151+1</f>
        <v>2009</v>
      </c>
      <c r="E151" s="52">
        <f t="shared" ref="E151:Y151" si="25">D151+1</f>
        <v>2010</v>
      </c>
      <c r="F151" s="52">
        <f t="shared" si="25"/>
        <v>2011</v>
      </c>
      <c r="G151" s="52">
        <f t="shared" si="25"/>
        <v>2012</v>
      </c>
      <c r="H151" s="52">
        <f t="shared" si="25"/>
        <v>2013</v>
      </c>
      <c r="I151" s="52">
        <f t="shared" si="25"/>
        <v>2014</v>
      </c>
      <c r="J151" s="52">
        <f t="shared" si="25"/>
        <v>2015</v>
      </c>
      <c r="K151" s="52">
        <f t="shared" si="25"/>
        <v>2016</v>
      </c>
      <c r="L151" s="52">
        <f t="shared" si="25"/>
        <v>2017</v>
      </c>
      <c r="M151" s="52">
        <f t="shared" si="25"/>
        <v>2018</v>
      </c>
      <c r="N151" s="52">
        <f t="shared" si="25"/>
        <v>2019</v>
      </c>
      <c r="O151" s="52">
        <f t="shared" si="25"/>
        <v>2020</v>
      </c>
      <c r="P151" s="52">
        <f t="shared" si="25"/>
        <v>2021</v>
      </c>
      <c r="Q151" s="52">
        <f t="shared" si="25"/>
        <v>2022</v>
      </c>
      <c r="R151" s="52">
        <f t="shared" si="25"/>
        <v>2023</v>
      </c>
      <c r="S151" s="52">
        <f t="shared" si="25"/>
        <v>2024</v>
      </c>
      <c r="T151" s="52">
        <f t="shared" si="25"/>
        <v>2025</v>
      </c>
      <c r="U151" s="52">
        <f t="shared" si="25"/>
        <v>2026</v>
      </c>
      <c r="V151" s="52">
        <f t="shared" si="25"/>
        <v>2027</v>
      </c>
      <c r="W151" s="52">
        <f t="shared" si="25"/>
        <v>2028</v>
      </c>
      <c r="X151" s="52">
        <f t="shared" si="25"/>
        <v>2029</v>
      </c>
      <c r="Y151" s="52">
        <f t="shared" si="25"/>
        <v>2030</v>
      </c>
    </row>
    <row r="152" spans="2:25" x14ac:dyDescent="0.2">
      <c r="B152" s="50" t="s">
        <v>1031</v>
      </c>
      <c r="C152" s="52" t="e">
        <f t="shared" ref="C152:Y152" ca="1" si="26">IF(C$151&lt;=$O149,LOOKUP($O149,$C$148:$H$148,$C$149:$H$149),IF(AND(C$151&lt;=$H$148,ISNUMBER(C149)),C149,IF(C$151&gt;TargetYear,B152,B152+($G$5-B152)/(TargetYear-C$151+1))))</f>
        <v>#N/A</v>
      </c>
      <c r="D152" s="52" t="e">
        <f t="shared" ca="1" si="26"/>
        <v>#N/A</v>
      </c>
      <c r="E152" s="52" t="e">
        <f t="shared" ca="1" si="26"/>
        <v>#N/A</v>
      </c>
      <c r="F152" s="52" t="e">
        <f t="shared" ca="1" si="26"/>
        <v>#N/A</v>
      </c>
      <c r="G152" s="52" t="e">
        <f t="shared" ca="1" si="26"/>
        <v>#N/A</v>
      </c>
      <c r="H152" s="52" t="e">
        <f t="shared" ca="1" si="26"/>
        <v>#N/A</v>
      </c>
      <c r="I152" s="52" t="e">
        <f t="shared" ca="1" si="26"/>
        <v>#N/A</v>
      </c>
      <c r="J152" s="52" t="e">
        <f t="shared" ca="1" si="26"/>
        <v>#N/A</v>
      </c>
      <c r="K152" s="52" t="e">
        <f t="shared" ca="1" si="26"/>
        <v>#N/A</v>
      </c>
      <c r="L152" s="52" t="e">
        <f t="shared" ca="1" si="26"/>
        <v>#N/A</v>
      </c>
      <c r="M152" s="52" t="e">
        <f t="shared" ca="1" si="26"/>
        <v>#N/A</v>
      </c>
      <c r="N152" s="52" t="e">
        <f t="shared" ca="1" si="26"/>
        <v>#N/A</v>
      </c>
      <c r="O152" s="52" t="e">
        <f t="shared" ca="1" si="26"/>
        <v>#N/A</v>
      </c>
      <c r="P152" s="52" t="e">
        <f t="shared" ca="1" si="26"/>
        <v>#N/A</v>
      </c>
      <c r="Q152" s="52" t="e">
        <f t="shared" ca="1" si="26"/>
        <v>#N/A</v>
      </c>
      <c r="R152" s="52" t="e">
        <f t="shared" ca="1" si="26"/>
        <v>#N/A</v>
      </c>
      <c r="S152" s="52" t="e">
        <f t="shared" ca="1" si="26"/>
        <v>#N/A</v>
      </c>
      <c r="T152" s="52" t="e">
        <f t="shared" ca="1" si="26"/>
        <v>#N/A</v>
      </c>
      <c r="U152" s="52" t="e">
        <f t="shared" ca="1" si="26"/>
        <v>#N/A</v>
      </c>
      <c r="V152" s="52" t="e">
        <f t="shared" ca="1" si="26"/>
        <v>#N/A</v>
      </c>
      <c r="W152" s="52" t="e">
        <f t="shared" ca="1" si="26"/>
        <v>#N/A</v>
      </c>
      <c r="X152" s="52" t="e">
        <f t="shared" ca="1" si="26"/>
        <v>#N/A</v>
      </c>
      <c r="Y152" s="52" t="e">
        <f t="shared" ca="1" si="26"/>
        <v>#N/A</v>
      </c>
    </row>
    <row r="153" spans="2:25" x14ac:dyDescent="0.2">
      <c r="B153" s="50" t="s">
        <v>1033</v>
      </c>
      <c r="C153" s="52" t="e">
        <f t="shared" ref="C153:Y153" ca="1" si="27">IF(C$151&lt;=$O150,LOOKUP($O150,$C$148:$H$148,$C$149:$H$149),IF(AND(C$151&lt;=$H$148,ISNUMBER(C150)),C150,IF(C$151&gt;TargetYear,B153,B153+($G$5-B153)/(TargetYear-C$151+1))))</f>
        <v>#N/A</v>
      </c>
      <c r="D153" s="52" t="e">
        <f t="shared" ca="1" si="27"/>
        <v>#N/A</v>
      </c>
      <c r="E153" s="52" t="e">
        <f t="shared" ca="1" si="27"/>
        <v>#N/A</v>
      </c>
      <c r="F153" s="52" t="e">
        <f t="shared" ca="1" si="27"/>
        <v>#N/A</v>
      </c>
      <c r="G153" s="52" t="e">
        <f t="shared" ca="1" si="27"/>
        <v>#N/A</v>
      </c>
      <c r="H153" s="52" t="e">
        <f t="shared" ca="1" si="27"/>
        <v>#N/A</v>
      </c>
      <c r="I153" s="52" t="e">
        <f t="shared" ca="1" si="27"/>
        <v>#N/A</v>
      </c>
      <c r="J153" s="52" t="e">
        <f t="shared" ca="1" si="27"/>
        <v>#N/A</v>
      </c>
      <c r="K153" s="52" t="e">
        <f t="shared" ca="1" si="27"/>
        <v>#N/A</v>
      </c>
      <c r="L153" s="52" t="e">
        <f t="shared" ca="1" si="27"/>
        <v>#N/A</v>
      </c>
      <c r="M153" s="52" t="e">
        <f t="shared" ca="1" si="27"/>
        <v>#N/A</v>
      </c>
      <c r="N153" s="52" t="e">
        <f t="shared" ca="1" si="27"/>
        <v>#N/A</v>
      </c>
      <c r="O153" s="52" t="e">
        <f t="shared" ca="1" si="27"/>
        <v>#N/A</v>
      </c>
      <c r="P153" s="52" t="e">
        <f t="shared" ca="1" si="27"/>
        <v>#N/A</v>
      </c>
      <c r="Q153" s="52" t="e">
        <f t="shared" ca="1" si="27"/>
        <v>#N/A</v>
      </c>
      <c r="R153" s="52" t="e">
        <f t="shared" ca="1" si="27"/>
        <v>#N/A</v>
      </c>
      <c r="S153" s="52" t="e">
        <f t="shared" ca="1" si="27"/>
        <v>#N/A</v>
      </c>
      <c r="T153" s="52" t="e">
        <f t="shared" ca="1" si="27"/>
        <v>#N/A</v>
      </c>
      <c r="U153" s="52" t="e">
        <f t="shared" ca="1" si="27"/>
        <v>#N/A</v>
      </c>
      <c r="V153" s="52" t="e">
        <f t="shared" ca="1" si="27"/>
        <v>#N/A</v>
      </c>
      <c r="W153" s="52" t="e">
        <f t="shared" ca="1" si="27"/>
        <v>#N/A</v>
      </c>
      <c r="X153" s="52" t="e">
        <f t="shared" ca="1" si="27"/>
        <v>#N/A</v>
      </c>
      <c r="Y153" s="52" t="e">
        <f t="shared" ca="1" si="27"/>
        <v>#N/A</v>
      </c>
    </row>
    <row r="154" spans="2:25" x14ac:dyDescent="0.2">
      <c r="B154" s="50" t="s">
        <v>1034</v>
      </c>
      <c r="C154" s="52" t="e">
        <f ca="1">(OFFSET(C73,C$65-4,0)*C152+OFFSET(C96,C$65-4,0)*C153)/100</f>
        <v>#N/A</v>
      </c>
      <c r="D154" s="52" t="e">
        <f t="shared" ref="D154:Y154" ca="1" si="28">(OFFSET(D73,D$65-4,0)*D152+OFFSET(D96,D$65-4,0)*D153)/100</f>
        <v>#N/A</v>
      </c>
      <c r="E154" s="52" t="e">
        <f t="shared" ca="1" si="28"/>
        <v>#N/A</v>
      </c>
      <c r="F154" s="52" t="e">
        <f t="shared" ca="1" si="28"/>
        <v>#N/A</v>
      </c>
      <c r="G154" s="52" t="e">
        <f t="shared" ca="1" si="28"/>
        <v>#N/A</v>
      </c>
      <c r="H154" s="52" t="e">
        <f t="shared" ca="1" si="28"/>
        <v>#N/A</v>
      </c>
      <c r="I154" s="52" t="e">
        <f t="shared" ca="1" si="28"/>
        <v>#N/A</v>
      </c>
      <c r="J154" s="52" t="e">
        <f t="shared" ca="1" si="28"/>
        <v>#N/A</v>
      </c>
      <c r="K154" s="52" t="e">
        <f t="shared" ca="1" si="28"/>
        <v>#N/A</v>
      </c>
      <c r="L154" s="52" t="e">
        <f t="shared" ca="1" si="28"/>
        <v>#N/A</v>
      </c>
      <c r="M154" s="52" t="e">
        <f t="shared" ca="1" si="28"/>
        <v>#N/A</v>
      </c>
      <c r="N154" s="52" t="e">
        <f t="shared" ca="1" si="28"/>
        <v>#N/A</v>
      </c>
      <c r="O154" s="52" t="e">
        <f t="shared" ca="1" si="28"/>
        <v>#N/A</v>
      </c>
      <c r="P154" s="52" t="e">
        <f t="shared" ca="1" si="28"/>
        <v>#N/A</v>
      </c>
      <c r="Q154" s="52" t="e">
        <f t="shared" ca="1" si="28"/>
        <v>#N/A</v>
      </c>
      <c r="R154" s="52" t="e">
        <f t="shared" ca="1" si="28"/>
        <v>#N/A</v>
      </c>
      <c r="S154" s="52" t="e">
        <f t="shared" ca="1" si="28"/>
        <v>#N/A</v>
      </c>
      <c r="T154" s="52" t="e">
        <f t="shared" ca="1" si="28"/>
        <v>#N/A</v>
      </c>
      <c r="U154" s="52" t="e">
        <f t="shared" ca="1" si="28"/>
        <v>#N/A</v>
      </c>
      <c r="V154" s="52" t="e">
        <f t="shared" ca="1" si="28"/>
        <v>#N/A</v>
      </c>
      <c r="W154" s="52" t="e">
        <f t="shared" ca="1" si="28"/>
        <v>#N/A</v>
      </c>
      <c r="X154" s="52" t="e">
        <f t="shared" ca="1" si="28"/>
        <v>#N/A</v>
      </c>
      <c r="Y154" s="52" t="e">
        <f t="shared" ca="1" si="28"/>
        <v>#N/A</v>
      </c>
    </row>
  </sheetData>
  <mergeCells count="4">
    <mergeCell ref="C1:F1"/>
    <mergeCell ref="C2:D2"/>
    <mergeCell ref="C3:E3"/>
    <mergeCell ref="F10:G10"/>
  </mergeCells>
  <conditionalFormatting sqref="C45:C49">
    <cfRule type="colorScale" priority="3">
      <colorScale>
        <cfvo type="min"/>
        <cfvo type="percentile" val="50"/>
        <cfvo type="max"/>
        <color rgb="FFF8696B"/>
        <color rgb="FFFFEB84"/>
        <color rgb="FF63BE7B"/>
      </colorScale>
    </cfRule>
  </conditionalFormatting>
  <conditionalFormatting sqref="C44:C48">
    <cfRule type="colorScale" priority="2">
      <colorScale>
        <cfvo type="min"/>
        <cfvo type="max"/>
        <color rgb="FFF8696B"/>
        <color rgb="FFFCFCFF"/>
      </colorScale>
    </cfRule>
  </conditionalFormatting>
  <conditionalFormatting sqref="C50:C61">
    <cfRule type="colorScale" priority="1">
      <colorScale>
        <cfvo type="min"/>
        <cfvo type="max"/>
        <color theme="2"/>
        <color rgb="FFFFEF9C"/>
      </colorScale>
    </cfRule>
  </conditionalFormatting>
  <dataValidations count="5">
    <dataValidation type="list" allowBlank="1" showInputMessage="1" showErrorMessage="1" promptTitle="Shift excess" prompt="Choose shift level" sqref="F26" xr:uid="{7195CB6F-B207-42E3-984F-2815F8DEE405}">
      <formula1>$C$59:$C$61</formula1>
    </dataValidation>
    <dataValidation type="list" allowBlank="1" showInputMessage="1" showErrorMessage="1" promptTitle="ODA" prompt="Choose level of dom.dget" sqref="F23" xr:uid="{7CDFEC18-8922-4F34-9389-02DCF72C4A68}">
      <formula1>$C$55:$C$56</formula1>
    </dataValidation>
    <dataValidation type="list" allowBlank="1" showInputMessage="1" showErrorMessage="1" promptTitle="Projection scenario" prompt="Use all or best 50% " sqref="F22" xr:uid="{56DDCDBC-28A1-404A-A798-6733CA4A5C9D}">
      <formula1>$C$57:$C$58</formula1>
    </dataValidation>
    <dataValidation type="list" allowBlank="1" showInputMessage="1" showErrorMessage="1" promptTitle="Use multiple target" sqref="F10" xr:uid="{54950CDF-252B-420D-A51D-212C28556E68}">
      <formula1>$C$51:$C$52</formula1>
    </dataValidation>
    <dataValidation type="list" allowBlank="1" showInputMessage="1" showErrorMessage="1" errorTitle="Invalid country " error="You have entered wrong. Please select the country from the list." promptTitle="SelectCountry" prompt="Please select your country from the list" sqref="C2:D2" xr:uid="{5119243E-481D-463A-8B4D-03DC4946E7AB}">
      <formula1>INDIRECT("Country_costing_model")</formula1>
    </dataValidation>
  </dataValidations>
  <pageMargins left="0.7" right="0.7" top="0.75" bottom="0.75" header="0.3" footer="0.3"/>
  <legacy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5DB793-B11B-4022-9B0B-7763B52CB65B}">
  <sheetPr codeName="Sheet7">
    <tabColor rgb="FFFF0000"/>
  </sheetPr>
  <dimension ref="A1:AU396"/>
  <sheetViews>
    <sheetView topLeftCell="A148" zoomScale="60" zoomScaleNormal="60" workbookViewId="0">
      <selection activeCell="H170" sqref="H170"/>
    </sheetView>
  </sheetViews>
  <sheetFormatPr baseColWidth="10" defaultColWidth="8.83203125" defaultRowHeight="15" x14ac:dyDescent="0.2"/>
  <cols>
    <col min="1" max="2" width="24.1640625" customWidth="1"/>
    <col min="3" max="3" width="37.6640625" customWidth="1"/>
    <col min="4" max="4" width="14.6640625" customWidth="1"/>
    <col min="5" max="5" width="12.5" customWidth="1"/>
    <col min="6" max="6" width="18.83203125" customWidth="1"/>
    <col min="7" max="7" width="13.1640625" customWidth="1"/>
    <col min="8" max="8" width="12.6640625" customWidth="1"/>
    <col min="9" max="9" width="16.5" customWidth="1"/>
    <col min="10" max="10" width="14.33203125" customWidth="1"/>
    <col min="11" max="11" width="17.6640625" customWidth="1"/>
    <col min="12" max="13" width="15.33203125" bestFit="1" customWidth="1"/>
    <col min="14" max="14" width="17" bestFit="1" customWidth="1"/>
    <col min="15" max="15" width="15" bestFit="1" customWidth="1"/>
    <col min="16" max="16" width="12.5" customWidth="1"/>
    <col min="17" max="17" width="12.33203125" customWidth="1"/>
    <col min="18" max="18" width="13" customWidth="1"/>
    <col min="19" max="19" width="15.33203125" bestFit="1" customWidth="1"/>
    <col min="20" max="20" width="15.1640625" bestFit="1" customWidth="1"/>
    <col min="21" max="21" width="15.33203125" bestFit="1" customWidth="1"/>
    <col min="22" max="22" width="15.6640625" bestFit="1" customWidth="1"/>
    <col min="23" max="23" width="15.5" bestFit="1" customWidth="1"/>
    <col min="24" max="24" width="15.1640625" bestFit="1" customWidth="1"/>
    <col min="25" max="25" width="15.5" bestFit="1" customWidth="1"/>
    <col min="26" max="26" width="16.1640625" bestFit="1" customWidth="1"/>
    <col min="45" max="45" width="13.83203125" customWidth="1"/>
    <col min="46" max="46" width="15.83203125" customWidth="1"/>
    <col min="47" max="47" width="13.6640625" customWidth="1"/>
  </cols>
  <sheetData>
    <row r="1" spans="3:9" ht="42.75" customHeight="1" x14ac:dyDescent="0.2">
      <c r="C1" s="43"/>
      <c r="D1" s="248" t="s">
        <v>795</v>
      </c>
      <c r="E1" s="248"/>
      <c r="F1" s="248"/>
      <c r="G1" s="248"/>
    </row>
    <row r="2" spans="3:9" ht="36" customHeight="1" x14ac:dyDescent="0.2">
      <c r="C2" s="43"/>
      <c r="D2" s="249" t="s">
        <v>4</v>
      </c>
      <c r="E2" s="249"/>
      <c r="F2" t="s">
        <v>796</v>
      </c>
    </row>
    <row r="3" spans="3:9" ht="18.75" customHeight="1" x14ac:dyDescent="0.2">
      <c r="D3" s="250" t="s">
        <v>803</v>
      </c>
      <c r="E3" s="250"/>
      <c r="F3" s="250"/>
    </row>
    <row r="4" spans="3:9" ht="16" x14ac:dyDescent="0.2">
      <c r="F4" s="53" t="s">
        <v>804</v>
      </c>
      <c r="G4" s="54">
        <f>StartYear</f>
        <v>2008</v>
      </c>
      <c r="H4" s="54">
        <v>2013</v>
      </c>
      <c r="I4" s="55">
        <v>2030</v>
      </c>
    </row>
    <row r="5" spans="3:9" ht="16" x14ac:dyDescent="0.2">
      <c r="F5" s="53" t="s">
        <v>826</v>
      </c>
      <c r="G5" s="210">
        <v>100</v>
      </c>
    </row>
    <row r="6" spans="3:9" ht="16" x14ac:dyDescent="0.2">
      <c r="F6" s="53" t="s">
        <v>805</v>
      </c>
      <c r="G6" s="211">
        <v>100</v>
      </c>
    </row>
    <row r="7" spans="3:9" ht="16" x14ac:dyDescent="0.2">
      <c r="F7" s="53" t="s">
        <v>806</v>
      </c>
      <c r="G7" s="210">
        <v>5</v>
      </c>
    </row>
    <row r="8" spans="3:9" ht="16" x14ac:dyDescent="0.2">
      <c r="F8" s="53" t="s">
        <v>807</v>
      </c>
      <c r="G8" s="210">
        <v>100</v>
      </c>
      <c r="H8" s="210">
        <v>100</v>
      </c>
    </row>
    <row r="9" spans="3:9" ht="16" x14ac:dyDescent="0.2">
      <c r="F9" s="53" t="s">
        <v>808</v>
      </c>
      <c r="G9" s="210">
        <v>100</v>
      </c>
      <c r="H9" s="210">
        <v>100</v>
      </c>
    </row>
    <row r="10" spans="3:9" ht="16" x14ac:dyDescent="0.2">
      <c r="F10" s="53" t="s">
        <v>809</v>
      </c>
      <c r="G10" s="251" t="s">
        <v>994</v>
      </c>
      <c r="H10" s="251"/>
      <c r="I10" s="210">
        <v>5</v>
      </c>
    </row>
    <row r="11" spans="3:9" ht="16" x14ac:dyDescent="0.2">
      <c r="F11" s="53" t="s">
        <v>810</v>
      </c>
      <c r="G11" s="211">
        <v>10</v>
      </c>
      <c r="H11" s="211">
        <v>10</v>
      </c>
    </row>
    <row r="12" spans="3:9" ht="16" x14ac:dyDescent="0.2">
      <c r="F12" s="53" t="s">
        <v>811</v>
      </c>
      <c r="G12" s="211">
        <v>10</v>
      </c>
      <c r="H12" s="210">
        <v>10</v>
      </c>
    </row>
    <row r="13" spans="3:9" ht="16" x14ac:dyDescent="0.2">
      <c r="F13" s="53" t="s">
        <v>812</v>
      </c>
      <c r="G13" s="210">
        <v>30</v>
      </c>
      <c r="H13" s="210">
        <v>40</v>
      </c>
    </row>
    <row r="14" spans="3:9" ht="16" x14ac:dyDescent="0.2">
      <c r="F14" s="53" t="s">
        <v>813</v>
      </c>
      <c r="G14" s="210">
        <v>30</v>
      </c>
      <c r="H14" s="210">
        <v>35</v>
      </c>
    </row>
    <row r="15" spans="3:9" ht="16" x14ac:dyDescent="0.2">
      <c r="F15" s="53" t="s">
        <v>814</v>
      </c>
      <c r="G15" s="212">
        <v>0.25</v>
      </c>
      <c r="H15" s="212">
        <v>0.25</v>
      </c>
      <c r="I15" s="217">
        <v>0.25</v>
      </c>
    </row>
    <row r="16" spans="3:9" ht="16" x14ac:dyDescent="0.2">
      <c r="F16" s="53" t="s">
        <v>815</v>
      </c>
      <c r="G16" s="212">
        <v>0.2</v>
      </c>
      <c r="H16" s="212">
        <v>0.3</v>
      </c>
      <c r="I16" s="218">
        <v>0.4</v>
      </c>
    </row>
    <row r="17" spans="6:9" ht="16" x14ac:dyDescent="0.2">
      <c r="F17" s="53" t="s">
        <v>816</v>
      </c>
      <c r="G17" s="211">
        <v>200</v>
      </c>
      <c r="H17" s="215">
        <v>3000</v>
      </c>
    </row>
    <row r="18" spans="6:9" ht="16" x14ac:dyDescent="0.2">
      <c r="F18" s="53" t="s">
        <v>817</v>
      </c>
      <c r="G18" s="210">
        <v>2</v>
      </c>
    </row>
    <row r="19" spans="6:9" ht="16" x14ac:dyDescent="0.2">
      <c r="F19" s="53" t="s">
        <v>818</v>
      </c>
      <c r="G19" s="210">
        <v>100</v>
      </c>
    </row>
    <row r="20" spans="6:9" ht="16" x14ac:dyDescent="0.2">
      <c r="F20" s="53" t="s">
        <v>819</v>
      </c>
      <c r="G20" s="210">
        <v>2</v>
      </c>
    </row>
    <row r="21" spans="6:9" ht="16" x14ac:dyDescent="0.2">
      <c r="F21" s="53" t="s">
        <v>820</v>
      </c>
      <c r="G21" s="42" t="str">
        <f>'Overview page COVID impact'!D6</f>
        <v>Back to normal</v>
      </c>
      <c r="H21" s="210">
        <v>2020</v>
      </c>
    </row>
    <row r="22" spans="6:9" x14ac:dyDescent="0.2">
      <c r="F22" s="53" t="s">
        <v>821</v>
      </c>
      <c r="G22" t="s">
        <v>1001</v>
      </c>
    </row>
    <row r="23" spans="6:9" x14ac:dyDescent="0.2">
      <c r="F23" s="53" t="s">
        <v>822</v>
      </c>
      <c r="G23" t="s">
        <v>998</v>
      </c>
      <c r="H23" s="216">
        <v>0.6</v>
      </c>
    </row>
    <row r="24" spans="6:9" ht="16" x14ac:dyDescent="0.2">
      <c r="F24" s="53" t="s">
        <v>823</v>
      </c>
      <c r="G24" s="213">
        <v>0.3</v>
      </c>
      <c r="H24" s="213">
        <v>0.2</v>
      </c>
      <c r="I24" s="217">
        <v>0.06</v>
      </c>
    </row>
    <row r="25" spans="6:9" ht="16" x14ac:dyDescent="0.2">
      <c r="F25" s="53" t="s">
        <v>824</v>
      </c>
      <c r="G25" s="214">
        <v>9</v>
      </c>
      <c r="H25" s="214">
        <v>13</v>
      </c>
    </row>
    <row r="26" spans="6:9" x14ac:dyDescent="0.2">
      <c r="F26" s="53" t="s">
        <v>825</v>
      </c>
      <c r="G26" t="s">
        <v>1002</v>
      </c>
    </row>
    <row r="36" spans="4:5" x14ac:dyDescent="0.2">
      <c r="D36" t="s">
        <v>797</v>
      </c>
    </row>
    <row r="37" spans="4:5" x14ac:dyDescent="0.2">
      <c r="D37">
        <f>COUNTIF(Country_costing_model[Countries_in_the_costing_model],"*")</f>
        <v>83</v>
      </c>
      <c r="E37" s="46" t="s">
        <v>798</v>
      </c>
    </row>
    <row r="38" spans="4:5" x14ac:dyDescent="0.2">
      <c r="D38">
        <f>Counter +1</f>
        <v>84</v>
      </c>
      <c r="E38" s="46" t="s">
        <v>799</v>
      </c>
    </row>
    <row r="39" spans="4:5" x14ac:dyDescent="0.2">
      <c r="D39">
        <f>MATCH(CountrySelect1,Country_costing_model[Countries_in_the_costing_model],0)</f>
        <v>3</v>
      </c>
      <c r="E39" s="46" t="s">
        <v>800</v>
      </c>
    </row>
    <row r="40" spans="4:5" x14ac:dyDescent="0.2">
      <c r="D40">
        <f ca="1">OFFSET(Country_costing_model[[#Headers],[Countries_in_the_costing_model]],Counter2,0)</f>
        <v>0</v>
      </c>
      <c r="E40" s="46" t="s">
        <v>801</v>
      </c>
    </row>
    <row r="44" spans="4:5" x14ac:dyDescent="0.2">
      <c r="D44" s="183" t="s">
        <v>992</v>
      </c>
    </row>
    <row r="49" spans="4:4" ht="16" thickBot="1" x14ac:dyDescent="0.25"/>
    <row r="50" spans="4:4" ht="17" thickTop="1" x14ac:dyDescent="0.2">
      <c r="D50" s="184" t="s">
        <v>993</v>
      </c>
    </row>
    <row r="51" spans="4:4" ht="16" x14ac:dyDescent="0.2">
      <c r="D51" s="187" t="s">
        <v>994</v>
      </c>
    </row>
    <row r="52" spans="4:4" ht="16" x14ac:dyDescent="0.2">
      <c r="D52" s="187" t="s">
        <v>995</v>
      </c>
    </row>
    <row r="53" spans="4:4" ht="16" x14ac:dyDescent="0.2">
      <c r="D53" s="185" t="s">
        <v>996</v>
      </c>
    </row>
    <row r="54" spans="4:4" ht="16" x14ac:dyDescent="0.2">
      <c r="D54" s="185" t="s">
        <v>997</v>
      </c>
    </row>
    <row r="55" spans="4:4" ht="16" x14ac:dyDescent="0.2">
      <c r="D55" s="185" t="s">
        <v>998</v>
      </c>
    </row>
    <row r="56" spans="4:4" ht="16" x14ac:dyDescent="0.2">
      <c r="D56" s="185" t="s">
        <v>999</v>
      </c>
    </row>
    <row r="57" spans="4:4" ht="16" x14ac:dyDescent="0.2">
      <c r="D57" s="185" t="s">
        <v>1000</v>
      </c>
    </row>
    <row r="58" spans="4:4" ht="16" x14ac:dyDescent="0.2">
      <c r="D58" s="185" t="s">
        <v>1001</v>
      </c>
    </row>
    <row r="59" spans="4:4" ht="16" x14ac:dyDescent="0.2">
      <c r="D59" s="185" t="s">
        <v>1002</v>
      </c>
    </row>
    <row r="60" spans="4:4" ht="16" x14ac:dyDescent="0.2">
      <c r="D60" s="185" t="s">
        <v>1003</v>
      </c>
    </row>
    <row r="61" spans="4:4" ht="17" thickBot="1" x14ac:dyDescent="0.25">
      <c r="D61" s="186" t="s">
        <v>1004</v>
      </c>
    </row>
    <row r="62" spans="4:4" ht="16" thickTop="1" x14ac:dyDescent="0.2"/>
    <row r="65" spans="1:26" x14ac:dyDescent="0.2">
      <c r="C65" s="182" t="s">
        <v>802</v>
      </c>
      <c r="D65">
        <v>2008</v>
      </c>
      <c r="E65">
        <f>D65+1</f>
        <v>2009</v>
      </c>
      <c r="F65">
        <f t="shared" ref="F65:Z65" si="0">E65+1</f>
        <v>2010</v>
      </c>
      <c r="G65">
        <f t="shared" si="0"/>
        <v>2011</v>
      </c>
      <c r="H65">
        <f t="shared" si="0"/>
        <v>2012</v>
      </c>
      <c r="I65">
        <f t="shared" si="0"/>
        <v>2013</v>
      </c>
      <c r="J65">
        <f t="shared" si="0"/>
        <v>2014</v>
      </c>
      <c r="K65">
        <f t="shared" si="0"/>
        <v>2015</v>
      </c>
      <c r="L65">
        <f t="shared" si="0"/>
        <v>2016</v>
      </c>
      <c r="M65">
        <f t="shared" si="0"/>
        <v>2017</v>
      </c>
      <c r="N65">
        <f t="shared" si="0"/>
        <v>2018</v>
      </c>
      <c r="O65">
        <f t="shared" si="0"/>
        <v>2019</v>
      </c>
      <c r="P65">
        <f t="shared" si="0"/>
        <v>2020</v>
      </c>
      <c r="Q65">
        <f t="shared" si="0"/>
        <v>2021</v>
      </c>
      <c r="R65">
        <f t="shared" si="0"/>
        <v>2022</v>
      </c>
      <c r="S65">
        <f t="shared" si="0"/>
        <v>2023</v>
      </c>
      <c r="T65">
        <f t="shared" si="0"/>
        <v>2024</v>
      </c>
      <c r="U65">
        <f t="shared" si="0"/>
        <v>2025</v>
      </c>
      <c r="V65">
        <f t="shared" si="0"/>
        <v>2026</v>
      </c>
      <c r="W65">
        <f t="shared" si="0"/>
        <v>2027</v>
      </c>
      <c r="X65">
        <f t="shared" si="0"/>
        <v>2028</v>
      </c>
      <c r="Y65">
        <f t="shared" si="0"/>
        <v>2029</v>
      </c>
      <c r="Z65">
        <f t="shared" si="0"/>
        <v>2030</v>
      </c>
    </row>
    <row r="66" spans="1:26" x14ac:dyDescent="0.2">
      <c r="C66" s="50" t="s">
        <v>508</v>
      </c>
      <c r="D66" s="52">
        <f ca="1">OFFSET(Entry_age_duration!$D$1,MATCH(CountrySelect1,Entry_age_duration!$A$2:$A$333,0)+3,0)</f>
        <v>6</v>
      </c>
      <c r="E66" s="52">
        <f ca="1">OFFSET(Entry_age_duration!$D$1,MATCH(CountrySelect1,Entry_age_duration!$A$2:$A$333,0)+3,0)</f>
        <v>6</v>
      </c>
      <c r="F66" s="52">
        <f ca="1">OFFSET(Entry_age_duration!$D$1,MATCH(CountrySelect1,Entry_age_duration!$A$2:$A$333,0)+3,0)</f>
        <v>6</v>
      </c>
      <c r="G66" s="52">
        <f ca="1">OFFSET(Entry_age_duration!$D$1,MATCH(CountrySelect1,Entry_age_duration!$A$2:$A$333,0)+3,0)</f>
        <v>6</v>
      </c>
      <c r="H66" s="52">
        <f ca="1">OFFSET(Entry_age_duration!$D$1,MATCH(CountrySelect1,Entry_age_duration!$A$2:$A$333,0)+3,0)</f>
        <v>6</v>
      </c>
      <c r="I66" s="52">
        <f ca="1">OFFSET(Entry_age_duration!$D$1,MATCH(CountrySelect1,Entry_age_duration!$A$2:$A$333,0)+3,0)</f>
        <v>6</v>
      </c>
      <c r="J66" s="52">
        <f ca="1">OFFSET(Entry_age_duration!$D$1,MATCH(CountrySelect1,Entry_age_duration!$A$2:$A$333,0)+3,0)</f>
        <v>6</v>
      </c>
      <c r="K66" s="52">
        <f ca="1">OFFSET(Entry_age_duration!$D$1,MATCH(CountrySelect1,Entry_age_duration!$A$2:$A$333,0)+3,0)</f>
        <v>6</v>
      </c>
      <c r="L66" s="52">
        <f ca="1">OFFSET(Entry_age_duration!$D$1,MATCH(CountrySelect1,Entry_age_duration!$A$2:$A$333,0)+3,0)</f>
        <v>6</v>
      </c>
      <c r="M66" s="52">
        <f ca="1">OFFSET(Entry_age_duration!$D$1,MATCH(CountrySelect1,Entry_age_duration!$A$2:$A$333,0)+3,0)</f>
        <v>6</v>
      </c>
      <c r="N66" s="52">
        <f ca="1">OFFSET(Entry_age_duration!$D$1,MATCH(CountrySelect1,Entry_age_duration!$A$2:$A$333,0)+3,0)</f>
        <v>6</v>
      </c>
      <c r="O66" s="52">
        <f ca="1">OFFSET(Entry_age_duration!$D$1,MATCH(CountrySelect1,Entry_age_duration!$A$2:$A$333,0)+3,0)</f>
        <v>6</v>
      </c>
      <c r="P66" s="52">
        <f ca="1">OFFSET(Entry_age_duration!$D$1,MATCH(CountrySelect1,Entry_age_duration!$A$2:$A$333,0)+3,0)</f>
        <v>6</v>
      </c>
      <c r="Q66" s="52">
        <f ca="1">OFFSET(Entry_age_duration!$D$1,MATCH(CountrySelect1,Entry_age_duration!$A$2:$A$333,0)+3,0)</f>
        <v>6</v>
      </c>
      <c r="R66" s="52">
        <f ca="1">OFFSET(Entry_age_duration!$D$1,MATCH(CountrySelect1,Entry_age_duration!$A$2:$A$333,0)+3,0)</f>
        <v>6</v>
      </c>
      <c r="S66" s="52">
        <f ca="1">OFFSET(Entry_age_duration!$D$1,MATCH(CountrySelect1,Entry_age_duration!$A$2:$A$333,0)+3,0)</f>
        <v>6</v>
      </c>
      <c r="T66" s="52">
        <f ca="1">OFFSET(Entry_age_duration!$D$1,MATCH(CountrySelect1,Entry_age_duration!$A$2:$A$333,0)+3,0)</f>
        <v>6</v>
      </c>
      <c r="U66" s="52">
        <f ca="1">OFFSET(Entry_age_duration!$D$1,MATCH(CountrySelect1,Entry_age_duration!$A$2:$A$333,0)+3,0)</f>
        <v>6</v>
      </c>
      <c r="V66" s="52">
        <f ca="1">OFFSET(Entry_age_duration!$D$1,MATCH(CountrySelect1,Entry_age_duration!$A$2:$A$333,0)+3,0)</f>
        <v>6</v>
      </c>
      <c r="W66" s="52">
        <f ca="1">OFFSET(Entry_age_duration!$D$1,MATCH(CountrySelect1,Entry_age_duration!$A$2:$A$333,0)+3,0)</f>
        <v>6</v>
      </c>
      <c r="X66" s="52">
        <f ca="1">OFFSET(Entry_age_duration!$D$1,MATCH(CountrySelect1,Entry_age_duration!$A$2:$A$333,0)+3,0)</f>
        <v>6</v>
      </c>
      <c r="Y66" s="52">
        <f ca="1">OFFSET(Entry_age_duration!$D$1,MATCH(CountrySelect1,Entry_age_duration!$A$2:$A$333,0)+3,0)</f>
        <v>6</v>
      </c>
      <c r="Z66" s="52">
        <f ca="1">OFFSET(Entry_age_duration!$D$1,MATCH(CountrySelect1,Entry_age_duration!$A$2:$A$333,0)+3,0)</f>
        <v>6</v>
      </c>
    </row>
    <row r="67" spans="1:26" x14ac:dyDescent="0.2">
      <c r="C67" s="50" t="s">
        <v>507</v>
      </c>
      <c r="D67" s="52">
        <f ca="1">OFFSET(Entry_age_duration!$D$1,MATCH(CountrySelect1,Entry_age_duration!$A$2:$A$333,0)+1,0)</f>
        <v>5</v>
      </c>
      <c r="E67" s="52">
        <f ca="1">OFFSET(Entry_age_duration!$D$1,MATCH(CountrySelect1,Entry_age_duration!$A$2:$A$333,0)+1,0)</f>
        <v>5</v>
      </c>
      <c r="F67" s="52">
        <f ca="1">OFFSET(Entry_age_duration!$D$1,MATCH(CountrySelect1,Entry_age_duration!$A$2:$A$333,0)+1,0)</f>
        <v>5</v>
      </c>
      <c r="G67" s="52">
        <f ca="1">OFFSET(Entry_age_duration!$D$1,MATCH(CountrySelect1,Entry_age_duration!$A$2:$A$333,0)+1,0)</f>
        <v>5</v>
      </c>
      <c r="H67" s="52">
        <f ca="1">OFFSET(Entry_age_duration!$D$1,MATCH(CountrySelect1,Entry_age_duration!$A$2:$A$333,0)+1,0)</f>
        <v>5</v>
      </c>
      <c r="I67" s="52">
        <f ca="1">OFFSET(Entry_age_duration!$D$1,MATCH(CountrySelect1,Entry_age_duration!$A$2:$A$333,0)+1,0)</f>
        <v>5</v>
      </c>
      <c r="J67" s="52">
        <f ca="1">OFFSET(Entry_age_duration!$D$1,MATCH(CountrySelect1,Entry_age_duration!$A$2:$A$333,0)+1,0)</f>
        <v>5</v>
      </c>
      <c r="K67" s="52">
        <f ca="1">OFFSET(Entry_age_duration!$D$1,MATCH(CountrySelect1,Entry_age_duration!$A$2:$A$333,0)+1,0)</f>
        <v>5</v>
      </c>
      <c r="L67" s="52">
        <f ca="1">OFFSET(Entry_age_duration!$D$1,MATCH(CountrySelect1,Entry_age_duration!$A$2:$A$333,0)+1,0)</f>
        <v>5</v>
      </c>
      <c r="M67" s="52">
        <f ca="1">OFFSET(Entry_age_duration!$D$1,MATCH(CountrySelect1,Entry_age_duration!$A$2:$A$333,0)+1,0)</f>
        <v>5</v>
      </c>
      <c r="N67" s="52">
        <f ca="1">OFFSET(Entry_age_duration!$D$1,MATCH(CountrySelect1,Entry_age_duration!$A$2:$A$333,0)+1,0)</f>
        <v>5</v>
      </c>
      <c r="O67" s="52">
        <f ca="1">OFFSET(Entry_age_duration!$D$1,MATCH(CountrySelect1,Entry_age_duration!$A$2:$A$333,0)+1,0)</f>
        <v>5</v>
      </c>
      <c r="P67" s="52">
        <f ca="1">OFFSET(Entry_age_duration!$D$1,MATCH(CountrySelect1,Entry_age_duration!$A$2:$A$333,0)+1,0)</f>
        <v>5</v>
      </c>
      <c r="Q67" s="52">
        <f ca="1">OFFSET(Entry_age_duration!$D$1,MATCH(CountrySelect1,Entry_age_duration!$A$2:$A$333,0)+1,0)</f>
        <v>5</v>
      </c>
      <c r="R67" s="52">
        <f ca="1">OFFSET(Entry_age_duration!$D$1,MATCH(CountrySelect1,Entry_age_duration!$A$2:$A$333,0)+1,0)</f>
        <v>5</v>
      </c>
      <c r="S67" s="52">
        <f ca="1">OFFSET(Entry_age_duration!$D$1,MATCH(CountrySelect1,Entry_age_duration!$A$2:$A$333,0)+1,0)</f>
        <v>5</v>
      </c>
      <c r="T67" s="52">
        <f ca="1">OFFSET(Entry_age_duration!$D$1,MATCH(CountrySelect1,Entry_age_duration!$A$2:$A$333,0)+1,0)</f>
        <v>5</v>
      </c>
      <c r="U67" s="52">
        <f ca="1">OFFSET(Entry_age_duration!$D$1,MATCH(CountrySelect1,Entry_age_duration!$A$2:$A$333,0)+1,0)</f>
        <v>5</v>
      </c>
      <c r="V67" s="52">
        <f ca="1">OFFSET(Entry_age_duration!$D$1,MATCH(CountrySelect1,Entry_age_duration!$A$2:$A$333,0)+1,0)</f>
        <v>5</v>
      </c>
      <c r="W67" s="52">
        <f ca="1">OFFSET(Entry_age_duration!$D$1,MATCH(CountrySelect1,Entry_age_duration!$A$2:$A$333,0)+1,0)</f>
        <v>5</v>
      </c>
      <c r="X67" s="52">
        <f ca="1">OFFSET(Entry_age_duration!$D$1,MATCH(CountrySelect1,Entry_age_duration!$A$2:$A$333,0)+1,0)</f>
        <v>5</v>
      </c>
      <c r="Y67" s="52">
        <f ca="1">OFFSET(Entry_age_duration!$D$1,MATCH(CountrySelect1,Entry_age_duration!$A$2:$A$333,0)+1,0)</f>
        <v>5</v>
      </c>
      <c r="Z67" s="52">
        <f ca="1">OFFSET(Entry_age_duration!$D$1,MATCH(CountrySelect1,Entry_age_duration!$A$2:$A$333,0)+1,0)</f>
        <v>5</v>
      </c>
    </row>
    <row r="68" spans="1:26" x14ac:dyDescent="0.2">
      <c r="C68" s="51" t="s">
        <v>509</v>
      </c>
      <c r="D68" s="227">
        <f ca="1">MIN($G25-D67,OFFSET(Entry_age_duration!$D$1,MATCH(CountrySelect1,Entry_age_duration!$A$2:$A$333,0),0))</f>
        <v>3</v>
      </c>
      <c r="E68" s="227">
        <f ca="1">MIN($G25-E67,OFFSET(Entry_age_duration!$D$1,MATCH(CountrySelect1,Entry_age_duration!$A$2:$A$333,0),0))</f>
        <v>3</v>
      </c>
      <c r="F68" s="227">
        <f ca="1">MIN($G25-F67,OFFSET(Entry_age_duration!$D$1,MATCH(CountrySelect1,Entry_age_duration!$A$2:$A$333,0),0))</f>
        <v>3</v>
      </c>
      <c r="G68" s="227">
        <f ca="1">MIN($G25-G67,OFFSET(Entry_age_duration!$D$1,MATCH(CountrySelect1,Entry_age_duration!$A$2:$A$333,0),0))</f>
        <v>3</v>
      </c>
      <c r="H68" s="227">
        <f ca="1">MIN($G25-H67,OFFSET(Entry_age_duration!$D$1,MATCH(CountrySelect1,Entry_age_duration!$A$2:$A$333,0),0))</f>
        <v>3</v>
      </c>
      <c r="I68" s="227">
        <f ca="1">MIN($G25-I67,OFFSET(Entry_age_duration!$D$1,MATCH(CountrySelect1,Entry_age_duration!$A$2:$A$333,0),0))</f>
        <v>3</v>
      </c>
      <c r="J68" s="227">
        <f ca="1">MIN($G25-J67,OFFSET(Entry_age_duration!$D$1,MATCH(CountrySelect1,Entry_age_duration!$A$2:$A$333,0),0))</f>
        <v>3</v>
      </c>
      <c r="K68" s="227">
        <f ca="1">MIN($G25-K67,OFFSET(Entry_age_duration!$D$1,MATCH(CountrySelect1,Entry_age_duration!$A$2:$A$333,0),0))</f>
        <v>3</v>
      </c>
      <c r="L68" s="227">
        <f ca="1">MIN($G25-L67,OFFSET(Entry_age_duration!$D$1,MATCH(CountrySelect1,Entry_age_duration!$A$2:$A$333,0),0))</f>
        <v>3</v>
      </c>
      <c r="M68" s="227">
        <f ca="1">MIN($G25-M67,OFFSET(Entry_age_duration!$D$1,MATCH(CountrySelect1,Entry_age_duration!$A$2:$A$333,0),0))</f>
        <v>3</v>
      </c>
      <c r="N68" s="227">
        <f ca="1">MIN($G25-N67,OFFSET(Entry_age_duration!$D$1,MATCH(CountrySelect1,Entry_age_duration!$A$2:$A$333,0),0))</f>
        <v>3</v>
      </c>
      <c r="O68" s="227">
        <f ca="1">MIN($G25-O67,OFFSET(Entry_age_duration!$D$1,MATCH(CountrySelect1,Entry_age_duration!$A$2:$A$333,0),0))</f>
        <v>3</v>
      </c>
      <c r="P68" s="227">
        <f ca="1">MIN($G25-P67,OFFSET(Entry_age_duration!$D$1,MATCH(CountrySelect1,Entry_age_duration!$A$2:$A$333,0),0))</f>
        <v>3</v>
      </c>
      <c r="Q68" s="227">
        <f ca="1">MIN($G25-Q67,OFFSET(Entry_age_duration!$D$1,MATCH(CountrySelect1,Entry_age_duration!$A$2:$A$333,0),0))</f>
        <v>3</v>
      </c>
      <c r="R68" s="227">
        <f ca="1">MIN($G25-R67,OFFSET(Entry_age_duration!$D$1,MATCH(CountrySelect1,Entry_age_duration!$A$2:$A$333,0),0))</f>
        <v>3</v>
      </c>
      <c r="S68" s="227">
        <f ca="1">MIN($G25-S67,OFFSET(Entry_age_duration!$D$1,MATCH(CountrySelect1,Entry_age_duration!$A$2:$A$333,0),0))</f>
        <v>3</v>
      </c>
      <c r="T68" s="227">
        <f ca="1">MIN($G25-T67,OFFSET(Entry_age_duration!$D$1,MATCH(CountrySelect1,Entry_age_duration!$A$2:$A$333,0),0))</f>
        <v>3</v>
      </c>
      <c r="U68" s="227">
        <f ca="1">MIN($G25-U67,OFFSET(Entry_age_duration!$D$1,MATCH(CountrySelect1,Entry_age_duration!$A$2:$A$333,0),0))</f>
        <v>3</v>
      </c>
      <c r="V68" s="227">
        <f ca="1">MIN($G25-V67,OFFSET(Entry_age_duration!$D$1,MATCH(CountrySelect1,Entry_age_duration!$A$2:$A$333,0),0))</f>
        <v>3</v>
      </c>
      <c r="W68" s="227">
        <f ca="1">MIN($G25-W67,OFFSET(Entry_age_duration!$D$1,MATCH(CountrySelect1,Entry_age_duration!$A$2:$A$333,0),0))</f>
        <v>3</v>
      </c>
      <c r="X68" s="227">
        <f ca="1">MIN($G25-X67,OFFSET(Entry_age_duration!$D$1,MATCH(CountrySelect1,Entry_age_duration!$A$2:$A$333,0),0))</f>
        <v>3</v>
      </c>
      <c r="Y68" s="227">
        <f ca="1">MIN($G25-Y67,OFFSET(Entry_age_duration!$D$1,MATCH(CountrySelect1,Entry_age_duration!$A$2:$A$333,0),0))</f>
        <v>3</v>
      </c>
      <c r="Z68" s="227">
        <f ca="1">MIN($G25-Z67,OFFSET(Entry_age_duration!$D$1,MATCH(CountrySelect1,Entry_age_duration!$A$2:$A$333,0),0))</f>
        <v>3</v>
      </c>
    </row>
    <row r="69" spans="1:26" x14ac:dyDescent="0.2">
      <c r="C69" s="51" t="s">
        <v>510</v>
      </c>
      <c r="D69" s="227">
        <f ca="1">MIN($H$25-D67-D68, OFFSET(Entry_age_duration!D$1, MATCH(CountrySelect1,Entry_age_duration!$A$2:$A$333,0)+2,0)+MAX(0,D67+OFFSET(Entry_age_duration!D$1,MATCH(CountrySelect1,Entry_age_duration!$A$2:$A$333,0),0)-$G25))</f>
        <v>4</v>
      </c>
      <c r="E69" s="227">
        <f ca="1">MIN($H$25-E67-E68, OFFSET(Entry_age_duration!E$1, MATCH(CountrySelect1,Entry_age_duration!$A$2:$A$333,0)+2,0)+MAX(0,E67+OFFSET(Entry_age_duration!E$1,MATCH(CountrySelect1,Entry_age_duration!$A$2:$A$333,0),0)-$G25))</f>
        <v>4</v>
      </c>
      <c r="F69" s="227">
        <f ca="1">MIN($H$25-F67-F68, OFFSET(Entry_age_duration!F$1, MATCH(CountrySelect1,Entry_age_duration!$A$2:$A$333,0)+2,0)+MAX(0,F67+OFFSET(Entry_age_duration!F$1,MATCH(CountrySelect1,Entry_age_duration!$A$2:$A$333,0),0)-$G25))</f>
        <v>4</v>
      </c>
      <c r="G69" s="227">
        <f ca="1">MIN($H$25-G67-G68, OFFSET(Entry_age_duration!G$1, MATCH(CountrySelect1,Entry_age_duration!$A$2:$A$333,0)+2,0)+MAX(0,G67+OFFSET(Entry_age_duration!G$1,MATCH(CountrySelect1,Entry_age_duration!$A$2:$A$333,0),0)-$G25))</f>
        <v>4</v>
      </c>
      <c r="H69" s="227">
        <f ca="1">MIN($H$25-H67-H68, OFFSET(Entry_age_duration!H$1, MATCH(CountrySelect1,Entry_age_duration!$A$2:$A$333,0)+2,0)+MAX(0,H67+OFFSET(Entry_age_duration!H$1,MATCH(CountrySelect1,Entry_age_duration!$A$2:$A$333,0),0)-$G25))</f>
        <v>4</v>
      </c>
      <c r="I69" s="227">
        <f ca="1">MIN($H$25-I67-I68, OFFSET(Entry_age_duration!I$1, MATCH(CountrySelect1,Entry_age_duration!$A$2:$A$333,0)+2,0)+MAX(0,I67+OFFSET(Entry_age_duration!I$1,MATCH(CountrySelect1,Entry_age_duration!$A$2:$A$333,0),0)-$G25))</f>
        <v>4</v>
      </c>
      <c r="J69" s="227">
        <f ca="1">MIN($H$25-J67-J68, OFFSET(Entry_age_duration!J$1, MATCH(CountrySelect1,Entry_age_duration!$A$2:$A$333,0)+2,0)+MAX(0,J67+OFFSET(Entry_age_duration!J$1,MATCH(CountrySelect1,Entry_age_duration!$A$2:$A$333,0),0)-$G25))</f>
        <v>4</v>
      </c>
      <c r="K69" s="227">
        <f ca="1">MIN($H$25-K67-K68, OFFSET(Entry_age_duration!K$1, MATCH(CountrySelect1,Entry_age_duration!$A$2:$A$333,0)+2,0)+MAX(0,K67+OFFSET(Entry_age_duration!K$1,MATCH(CountrySelect1,Entry_age_duration!$A$2:$A$333,0),0)-$G25))</f>
        <v>4</v>
      </c>
      <c r="L69" s="227">
        <f ca="1">MIN($H$25-L67-L68, OFFSET(Entry_age_duration!L$1, MATCH(CountrySelect1,Entry_age_duration!$A$2:$A$333,0)+2,0)+MAX(0,L67+OFFSET(Entry_age_duration!L$1,MATCH(CountrySelect1,Entry_age_duration!$A$2:$A$333,0),0)-$G25))</f>
        <v>4</v>
      </c>
      <c r="M69" s="227">
        <f ca="1">L69</f>
        <v>4</v>
      </c>
      <c r="N69" s="227">
        <f t="shared" ref="N69:Z69" ca="1" si="1">M69</f>
        <v>4</v>
      </c>
      <c r="O69" s="227">
        <f t="shared" ca="1" si="1"/>
        <v>4</v>
      </c>
      <c r="P69" s="227">
        <f t="shared" ca="1" si="1"/>
        <v>4</v>
      </c>
      <c r="Q69" s="227">
        <f t="shared" ca="1" si="1"/>
        <v>4</v>
      </c>
      <c r="R69" s="227">
        <f t="shared" ca="1" si="1"/>
        <v>4</v>
      </c>
      <c r="S69" s="227">
        <f t="shared" ca="1" si="1"/>
        <v>4</v>
      </c>
      <c r="T69" s="227">
        <f t="shared" ca="1" si="1"/>
        <v>4</v>
      </c>
      <c r="U69" s="227">
        <f t="shared" ca="1" si="1"/>
        <v>4</v>
      </c>
      <c r="V69" s="227">
        <f t="shared" ca="1" si="1"/>
        <v>4</v>
      </c>
      <c r="W69" s="227">
        <f t="shared" ca="1" si="1"/>
        <v>4</v>
      </c>
      <c r="X69" s="227">
        <f t="shared" ca="1" si="1"/>
        <v>4</v>
      </c>
      <c r="Y69" s="227">
        <f t="shared" ca="1" si="1"/>
        <v>4</v>
      </c>
      <c r="Z69" s="227">
        <f t="shared" ca="1" si="1"/>
        <v>4</v>
      </c>
    </row>
    <row r="72" spans="1:26" x14ac:dyDescent="0.2">
      <c r="C72" s="182" t="s">
        <v>792</v>
      </c>
    </row>
    <row r="73" spans="1:26" x14ac:dyDescent="0.2">
      <c r="C73" s="41" t="s">
        <v>793</v>
      </c>
      <c r="D73">
        <v>2008</v>
      </c>
      <c r="E73">
        <f>D73+1</f>
        <v>2009</v>
      </c>
      <c r="F73">
        <f t="shared" ref="F73:Z73" si="2">E73+1</f>
        <v>2010</v>
      </c>
      <c r="G73">
        <f t="shared" si="2"/>
        <v>2011</v>
      </c>
      <c r="H73">
        <f t="shared" si="2"/>
        <v>2012</v>
      </c>
      <c r="I73">
        <f t="shared" si="2"/>
        <v>2013</v>
      </c>
      <c r="J73">
        <f t="shared" si="2"/>
        <v>2014</v>
      </c>
      <c r="K73">
        <f t="shared" si="2"/>
        <v>2015</v>
      </c>
      <c r="L73">
        <f t="shared" si="2"/>
        <v>2016</v>
      </c>
      <c r="M73">
        <f t="shared" si="2"/>
        <v>2017</v>
      </c>
      <c r="N73">
        <f t="shared" si="2"/>
        <v>2018</v>
      </c>
      <c r="O73">
        <f t="shared" si="2"/>
        <v>2019</v>
      </c>
      <c r="P73">
        <f t="shared" si="2"/>
        <v>2020</v>
      </c>
      <c r="Q73">
        <f t="shared" si="2"/>
        <v>2021</v>
      </c>
      <c r="R73">
        <f t="shared" si="2"/>
        <v>2022</v>
      </c>
      <c r="S73">
        <f t="shared" si="2"/>
        <v>2023</v>
      </c>
      <c r="T73">
        <f t="shared" si="2"/>
        <v>2024</v>
      </c>
      <c r="U73">
        <f t="shared" si="2"/>
        <v>2025</v>
      </c>
      <c r="V73">
        <f t="shared" si="2"/>
        <v>2026</v>
      </c>
      <c r="W73">
        <f t="shared" si="2"/>
        <v>2027</v>
      </c>
      <c r="X73">
        <f t="shared" si="2"/>
        <v>2028</v>
      </c>
      <c r="Y73">
        <f t="shared" si="2"/>
        <v>2029</v>
      </c>
      <c r="Z73">
        <f t="shared" si="2"/>
        <v>2030</v>
      </c>
    </row>
    <row r="74" spans="1:26" x14ac:dyDescent="0.2">
      <c r="C74">
        <v>3</v>
      </c>
      <c r="D74" s="47">
        <f ca="1">OFFSET(Pop_UN!H$1,MATCH(CountrySelect1,Pop_UN!$B$2:$B$4151,0)+2*$C74-5,0)*IF(OR(MODEL!$I$896&lt;&gt;1,$D73-$C74&lt;2008),1,OFFSET($E$901,0,MODEL!$D73-$C74-StartYear))</f>
        <v>1627653</v>
      </c>
      <c r="E74" s="47">
        <f ca="1">OFFSET(Pop_UN!I$1,MATCH(CountrySelect1,Pop_UN!$B$2:$B$4151,0)+2*MODEL!$C74-5,0)*IF(OR(MODEL!$I$896&lt;&gt;1,$D73-MODEL!$C74&lt;2008),1,OFFSET(MODEL!$E$901,0,MODEL!$E74-MODEL!$D75-StartYear))</f>
        <v>1600524</v>
      </c>
      <c r="F74" s="47">
        <f ca="1">OFFSET(Pop_UN!J$1,MATCH(CountrySelect1,Pop_UN!$B$2:$B$4151,0)+2*MODEL!$C74-5,0)*IF(OR(MODEL!$I$896&lt;&gt;1,$D73-MODEL!$C74&lt;2008),1,OFFSET(MODEL!$E$901,0,MODEL!$E74-MODEL!$D75-StartYear))</f>
        <v>1583850</v>
      </c>
      <c r="G74" s="47">
        <f ca="1">OFFSET(Pop_UN!K$1,MATCH(CountrySelect1,Pop_UN!$B$2:$B$4151,0)+2*MODEL!$C74-5,0)*IF(OR(MODEL!$I$896&lt;&gt;1,$D73-MODEL!$C74&lt;2008),1,OFFSET(MODEL!$E$901,0,MODEL!$E74-MODEL!$D75-StartYear))</f>
        <v>1559612</v>
      </c>
      <c r="H74" s="47">
        <f ca="1">OFFSET(Pop_UN!L$1,MATCH(CountrySelect1,Pop_UN!$B$2:$B$4151,0)+2*MODEL!$C74-5,0)*IF(OR(MODEL!$I$896&lt;&gt;1,$D73-MODEL!$C74&lt;2008),1,OFFSET(MODEL!$E$901,0,MODEL!$E74-MODEL!$D75-StartYear))</f>
        <v>1535591</v>
      </c>
      <c r="I74" s="47">
        <f ca="1">OFFSET(Pop_UN!M$1,MATCH(CountrySelect1,Pop_UN!$B$2:$B$4151,0)+2*MODEL!$C74-5,0)*IF(OR(MODEL!$I$896&lt;&gt;1,$D73-MODEL!$C74&lt;2008),1,OFFSET(MODEL!$E$901,0,MODEL!$E74-MODEL!$D75-StartYear))</f>
        <v>1514719</v>
      </c>
      <c r="J74" s="47">
        <f ca="1">OFFSET(Pop_UN!N$1,MATCH(CountrySelect1,Pop_UN!$B$2:$B$4151,0)+2*MODEL!$C74-5,0)*IF(OR(MODEL!$I$896&lt;&gt;1,$D73-MODEL!$C74&lt;2008),1,OFFSET(MODEL!$E$901,0,MODEL!$E74-MODEL!$D75-StartYear))</f>
        <v>1510522</v>
      </c>
      <c r="K74" s="47">
        <f ca="1">OFFSET(Pop_UN!O$1,MATCH(CountrySelect1,Pop_UN!$B$2:$B$4151,0)+2*MODEL!$C74-5,0)*IF(OR(MODEL!$I$896&lt;&gt;1,$D73-MODEL!$C74&lt;2008),1,OFFSET(MODEL!$E$901,0,MODEL!$E74-MODEL!$D75-StartYear))</f>
        <v>1497704</v>
      </c>
      <c r="L74" s="47">
        <f ca="1">OFFSET(Pop_UN!P$1,MATCH(CountrySelect1,Pop_UN!$B$2:$B$4151,0)+2*MODEL!$C74-5,0)*IF(OR(MODEL!$I$896&lt;&gt;1,$D73-MODEL!$C74&lt;2008),1,OFFSET(MODEL!$E$901,0,MODEL!$E74-MODEL!$D75-StartYear))</f>
        <v>1494668</v>
      </c>
      <c r="M74" s="47">
        <f ca="1">OFFSET(Pop_UN!Q$1,MATCH(CountrySelect1,Pop_UN!$B$2:$B$4151,0)+2*MODEL!$C74-5,0)*IF(OR(MODEL!$I$896&lt;&gt;1,$D73-MODEL!$C74&lt;2008),1,OFFSET(MODEL!$E$901,0,MODEL!$E74-MODEL!$D75-StartYear))</f>
        <v>1493451</v>
      </c>
      <c r="N74" s="47">
        <f ca="1">OFFSET(Pop_UN!R$1,MATCH(CountrySelect1,Pop_UN!$B$2:$B$4151,0)+2*MODEL!$C74-5,0)*IF(OR(MODEL!$I$896&lt;&gt;1,$D73-MODEL!$C74&lt;2008),1,OFFSET(MODEL!$E$901,0,MODEL!$E74-MODEL!$D75-StartYear))</f>
        <v>1491137</v>
      </c>
      <c r="O74" s="47">
        <f ca="1">OFFSET(Pop_UN!S$1,MATCH(CountrySelect1,Pop_UN!$B$2:$B$4151,0)+2*MODEL!$C74-5,0)*IF(OR(MODEL!$I$896&lt;&gt;1,$D73-MODEL!$C74&lt;2008),1,OFFSET(MODEL!$E$901,0,MODEL!$E74-MODEL!$D75-StartYear))</f>
        <v>1473203</v>
      </c>
      <c r="P74" s="47">
        <f ca="1">OFFSET(Pop_UN!T$1,MATCH(CountrySelect1,Pop_UN!$B$2:$B$4151,0)+2*MODEL!$C74-5,0)*IF(OR(MODEL!$I$896&lt;&gt;1,$D73-MODEL!$C74&lt;2008),1,OFFSET(MODEL!$E$901,0,MODEL!$E74-MODEL!$D75-StartYear))</f>
        <v>1467959</v>
      </c>
      <c r="Q74" s="47">
        <f ca="1">OFFSET(Pop_UN!U$1,MATCH(CountrySelect1,Pop_UN!$B$2:$B$4151,0)+2*MODEL!$C74-5,0)*IF(OR(MODEL!$I$896&lt;&gt;1,$D73-MODEL!$C74&lt;2008),1,OFFSET(MODEL!$E$901,0,MODEL!$E74-MODEL!$D75-StartYear))</f>
        <v>1462105</v>
      </c>
      <c r="R74" s="47">
        <f ca="1">OFFSET(Pop_UN!V$1,MATCH(CountrySelect1,Pop_UN!$B$2:$B$4151,0)+2*MODEL!$C74-5,0)*IF(OR(MODEL!$I$896&lt;&gt;1,$D73-MODEL!$C74&lt;2008),1,OFFSET(MODEL!$E$901,0,MODEL!$E74-MODEL!$D75-StartYear))</f>
        <v>1455614</v>
      </c>
      <c r="S74" s="47">
        <f ca="1">OFFSET(Pop_UN!W$1,MATCH(CountrySelect1,Pop_UN!$B$2:$B$4151,0)+2*MODEL!$C74-5,0)*IF(OR(MODEL!$I$896&lt;&gt;1,$D73-MODEL!$C74&lt;2008),1,OFFSET(MODEL!$E$901,0,MODEL!$E74-MODEL!$D75-StartYear))</f>
        <v>1447415</v>
      </c>
      <c r="T74" s="47">
        <f ca="1">OFFSET(Pop_UN!X$1,MATCH(CountrySelect1,Pop_UN!$B$2:$B$4151,0)+2*MODEL!$C74-5,0)*IF(OR(MODEL!$I$896&lt;&gt;1,$D73-MODEL!$C74&lt;2008),1,OFFSET(MODEL!$E$901,0,MODEL!$E74-MODEL!$D75-StartYear))</f>
        <v>1433191</v>
      </c>
      <c r="U74" s="47">
        <f ca="1">OFFSET(Pop_UN!Y$1,MATCH(CountrySelect1,Pop_UN!$B$2:$B$4151,0)+2*MODEL!$C74-5,0)*IF(OR(MODEL!$I$896&lt;&gt;1,$D73-MODEL!$C74&lt;2008),1,OFFSET(MODEL!$E$901,0,MODEL!$E74-MODEL!$D75-StartYear))</f>
        <v>1421145</v>
      </c>
      <c r="V74" s="47">
        <f ca="1">OFFSET(Pop_UN!Z$1,MATCH(CountrySelect1,Pop_UN!$B$2:$B$4151,0)+2*MODEL!$C74-5,0)*IF(OR(MODEL!$I$896&lt;&gt;1,$D73-MODEL!$C74&lt;2008),1,OFFSET(MODEL!$E$901,0,MODEL!$E74-MODEL!$D75-StartYear))</f>
        <v>1408517</v>
      </c>
      <c r="W74" s="47">
        <f ca="1">OFFSET(Pop_UN!AA$1,MATCH(CountrySelect1,Pop_UN!$B$2:$B$4151,0)+2*MODEL!$C74-5,0)*IF(OR(MODEL!$I$896&lt;&gt;1,$D73-MODEL!$C74&lt;2008),1,OFFSET(MODEL!$E$901,0,MODEL!$E74-MODEL!$D75-StartYear))</f>
        <v>1394394</v>
      </c>
      <c r="X74" s="47">
        <f ca="1">OFFSET(Pop_UN!AB$1,MATCH(CountrySelect1,Pop_UN!$B$2:$B$4151,0)+2*MODEL!$C74-5,0)*IF(OR(MODEL!$I$896&lt;&gt;1,$D73-MODEL!$C74&lt;2008),1,OFFSET(MODEL!$E$901,0,MODEL!$E74-MODEL!$D75-StartYear))</f>
        <v>1378800</v>
      </c>
      <c r="Y74" s="47">
        <f ca="1">OFFSET(Pop_UN!AC$1,MATCH(CountrySelect1,Pop_UN!$B$2:$B$4151,0)+2*MODEL!$C74-5,0)*IF(OR(MODEL!$I$896&lt;&gt;1,$D73-MODEL!$C74&lt;2008),1,OFFSET(MODEL!$E$901,0,MODEL!$E74-MODEL!$D75-StartYear))</f>
        <v>1361242</v>
      </c>
      <c r="Z74" s="47">
        <f ca="1">OFFSET(Pop_UN!AD$1,MATCH(CountrySelect1,Pop_UN!$B$2:$B$4151,0)+2*MODEL!$C74-5,0)*IF(OR(MODEL!$I$896&lt;&gt;1,$D73-MODEL!$C74&lt;2008),1,OFFSET(MODEL!$E$901,0,MODEL!$E74-MODEL!$D75-StartYear))</f>
        <v>1343858</v>
      </c>
    </row>
    <row r="75" spans="1:26" x14ac:dyDescent="0.2">
      <c r="C75">
        <f>C74+1</f>
        <v>4</v>
      </c>
      <c r="D75" s="47">
        <f ca="1">OFFSET(Pop_UN!H$1,MATCH(CountrySelect1,Pop_UN!B3:$B$4151,0)+2*MODEL!$C75-5,0)*IF(OR(MODEL!$I$896&lt;&gt;1,$D74-MODEL!$C75&lt;2008),1,OFFSET(MODEL!$E$901,0,MODEL!$E75-MODEL!$D76-StartYear))</f>
        <v>1569808</v>
      </c>
      <c r="E75" s="47">
        <f ca="1">OFFSET(Pop_UN!I$1,MATCH(CountrySelect1,Pop_UN!$B$2:$B$4151,0)+2*MODEL!$C75-5,0)*IF(OR(MODEL!$I$896&lt;&gt;1,$D74-MODEL!$C75&lt;2008),1,OFFSET(MODEL!$E$901,0,MODEL!$E75-MODEL!$D76-StartYear))</f>
        <v>1620711</v>
      </c>
      <c r="F75" s="47">
        <f ca="1">OFFSET(Pop_UN!J$1,MATCH(CountrySelect1,Pop_UN!$B$2:$B$4151,0)+2*MODEL!$C75-5,0)*IF(OR(MODEL!$I$896&lt;&gt;1,$D74-MODEL!$C75&lt;2008),1,OFFSET(MODEL!$E$901,0,MODEL!$E75-MODEL!$D76-StartYear))</f>
        <v>1600781</v>
      </c>
      <c r="G75" s="47">
        <f ca="1">OFFSET(Pop_UN!K$1,MATCH(CountrySelect1,Pop_UN!$B$2:$B$4151,0)+2*MODEL!$C75-5,0)*IF(OR(MODEL!$I$896&lt;&gt;1,$D74-MODEL!$C75&lt;2008),1,OFFSET(MODEL!$E$901,0,MODEL!$E75-MODEL!$D76-StartYear))</f>
        <v>1579091</v>
      </c>
      <c r="H75" s="47">
        <f ca="1">OFFSET(Pop_UN!L$1,MATCH(CountrySelect1,Pop_UN!$B$2:$B$4151,0)+2*MODEL!$C75-5,0)*IF(OR(MODEL!$I$896&lt;&gt;1,$D74-MODEL!$C75&lt;2008),1,OFFSET(MODEL!$E$901,0,MODEL!$E75-MODEL!$D76-StartYear))</f>
        <v>1556015</v>
      </c>
      <c r="I75" s="47">
        <f ca="1">OFFSET(Pop_UN!M$1,MATCH(CountrySelect1,Pop_UN!$B$2:$B$4151,0)+2*MODEL!$C75-5,0)*IF(OR(MODEL!$I$896&lt;&gt;1,$D74-MODEL!$C75&lt;2008),1,OFFSET(MODEL!$E$901,0,MODEL!$E75-MODEL!$D76-StartYear))</f>
        <v>1533885</v>
      </c>
      <c r="J75" s="47">
        <f ca="1">OFFSET(Pop_UN!N$1,MATCH(CountrySelect1,Pop_UN!$B$2:$B$4151,0)+2*MODEL!$C75-5,0)*IF(OR(MODEL!$I$896&lt;&gt;1,$D74-MODEL!$C75&lt;2008),1,OFFSET(MODEL!$E$901,0,MODEL!$E75-MODEL!$D76-StartYear))</f>
        <v>1515739</v>
      </c>
      <c r="K75" s="47">
        <f ca="1">OFFSET(Pop_UN!O$1,MATCH(CountrySelect1,Pop_UN!$B$2:$B$4151,0)+2*MODEL!$C75-5,0)*IF(OR(MODEL!$I$896&lt;&gt;1,$D74-MODEL!$C75&lt;2008),1,OFFSET(MODEL!$E$901,0,MODEL!$E75-MODEL!$D76-StartYear))</f>
        <v>1505324</v>
      </c>
      <c r="L75" s="47">
        <f ca="1">OFFSET(Pop_UN!P$1,MATCH(CountrySelect1,Pop_UN!$B$2:$B$4151,0)+2*MODEL!$C75-5,0)*IF(OR(MODEL!$I$896&lt;&gt;1,$D74-MODEL!$C75&lt;2008),1,OFFSET(MODEL!$E$901,0,MODEL!$E75-MODEL!$D76-StartYear))</f>
        <v>1498505</v>
      </c>
      <c r="M75" s="47">
        <f ca="1">OFFSET(Pop_UN!Q$1,MATCH(CountrySelect1,Pop_UN!$B$2:$B$4151,0)+2*MODEL!$C75-5,0)*IF(OR(MODEL!$I$896&lt;&gt;1,$D74-MODEL!$C75&lt;2008),1,OFFSET(MODEL!$E$901,0,MODEL!$E75-MODEL!$D76-StartYear))</f>
        <v>1494645</v>
      </c>
      <c r="N75" s="47">
        <f ca="1">OFFSET(Pop_UN!R$1,MATCH(CountrySelect1,Pop_UN!$B$2:$B$4151,0)+2*MODEL!$C75-5,0)*IF(OR(MODEL!$I$896&lt;&gt;1,$D74-MODEL!$C75&lt;2008),1,OFFSET(MODEL!$E$901,0,MODEL!$E75-MODEL!$D76-StartYear))</f>
        <v>1491379</v>
      </c>
      <c r="O75" s="47">
        <f ca="1">OFFSET(Pop_UN!S$1,MATCH(CountrySelect1,Pop_UN!$B$2:$B$4151,0)+2*MODEL!$C75-5,0)*IF(OR(MODEL!$I$896&lt;&gt;1,$D74-MODEL!$C75&lt;2008),1,OFFSET(MODEL!$E$901,0,MODEL!$E75-MODEL!$D76-StartYear))</f>
        <v>1485597</v>
      </c>
      <c r="P75" s="47">
        <f ca="1">OFFSET(Pop_UN!T$1,MATCH(CountrySelect1,Pop_UN!$B$2:$B$4151,0)+2*MODEL!$C75-5,0)*IF(OR(MODEL!$I$896&lt;&gt;1,$D74-MODEL!$C75&lt;2008),1,OFFSET(MODEL!$E$901,0,MODEL!$E75-MODEL!$D76-StartYear))</f>
        <v>1473581</v>
      </c>
      <c r="Q75" s="47">
        <f ca="1">OFFSET(Pop_UN!U$1,MATCH(CountrySelect1,Pop_UN!$B$2:$B$4151,0)+2*MODEL!$C75-5,0)*IF(OR(MODEL!$I$896&lt;&gt;1,$D74-MODEL!$C75&lt;2008),1,OFFSET(MODEL!$E$901,0,MODEL!$E75-MODEL!$D76-StartYear))</f>
        <v>1467385</v>
      </c>
      <c r="R75" s="47">
        <f ca="1">OFFSET(Pop_UN!V$1,MATCH(CountrySelect1,Pop_UN!$B$2:$B$4151,0)+2*MODEL!$C75-5,0)*IF(OR(MODEL!$I$896&lt;&gt;1,$D74-MODEL!$C75&lt;2008),1,OFFSET(MODEL!$E$901,0,MODEL!$E75-MODEL!$D76-StartYear))</f>
        <v>1461112</v>
      </c>
      <c r="S75" s="47">
        <f ca="1">OFFSET(Pop_UN!W$1,MATCH(CountrySelect1,Pop_UN!$B$2:$B$4151,0)+2*MODEL!$C75-5,0)*IF(OR(MODEL!$I$896&lt;&gt;1,$D74-MODEL!$C75&lt;2008),1,OFFSET(MODEL!$E$901,0,MODEL!$E75-MODEL!$D76-StartYear))</f>
        <v>1453794</v>
      </c>
      <c r="T75" s="47">
        <f ca="1">OFFSET(Pop_UN!X$1,MATCH(CountrySelect1,Pop_UN!$B$2:$B$4151,0)+2*MODEL!$C75-5,0)*IF(OR(MODEL!$I$896&lt;&gt;1,$D74-MODEL!$C75&lt;2008),1,OFFSET(MODEL!$E$901,0,MODEL!$E75-MODEL!$D76-StartYear))</f>
        <v>1444382</v>
      </c>
      <c r="U75" s="47">
        <f ca="1">OFFSET(Pop_UN!Y$1,MATCH(CountrySelect1,Pop_UN!$B$2:$B$4151,0)+2*MODEL!$C75-5,0)*IF(OR(MODEL!$I$896&lt;&gt;1,$D74-MODEL!$C75&lt;2008),1,OFFSET(MODEL!$E$901,0,MODEL!$E75-MODEL!$D76-StartYear))</f>
        <v>1431700</v>
      </c>
      <c r="V75" s="47">
        <f ca="1">OFFSET(Pop_UN!Z$1,MATCH(CountrySelect1,Pop_UN!$B$2:$B$4151,0)+2*MODEL!$C75-5,0)*IF(OR(MODEL!$I$896&lt;&gt;1,$D74-MODEL!$C75&lt;2008),1,OFFSET(MODEL!$E$901,0,MODEL!$E75-MODEL!$D76-StartYear))</f>
        <v>1420314</v>
      </c>
      <c r="W75" s="47">
        <f ca="1">OFFSET(Pop_UN!AA$1,MATCH(CountrySelect1,Pop_UN!$B$2:$B$4151,0)+2*MODEL!$C75-5,0)*IF(OR(MODEL!$I$896&lt;&gt;1,$D74-MODEL!$C75&lt;2008),1,OFFSET(MODEL!$E$901,0,MODEL!$E75-MODEL!$D76-StartYear))</f>
        <v>1407503</v>
      </c>
      <c r="X75" s="47">
        <f ca="1">OFFSET(Pop_UN!AB$1,MATCH(CountrySelect1,Pop_UN!$B$2:$B$4151,0)+2*MODEL!$C75-5,0)*IF(OR(MODEL!$I$896&lt;&gt;1,$D74-MODEL!$C75&lt;2008),1,OFFSET(MODEL!$E$901,0,MODEL!$E75-MODEL!$D76-StartYear))</f>
        <v>1393200</v>
      </c>
      <c r="Y75" s="47">
        <f ca="1">OFFSET(Pop_UN!AC$1,MATCH(CountrySelect1,Pop_UN!$B$2:$B$4151,0)+2*MODEL!$C75-5,0)*IF(OR(MODEL!$I$896&lt;&gt;1,$D74-MODEL!$C75&lt;2008),1,OFFSET(MODEL!$E$901,0,MODEL!$E75-MODEL!$D76-StartYear))</f>
        <v>1377453</v>
      </c>
      <c r="Z75" s="47">
        <f ca="1">OFFSET(Pop_UN!AD$1,MATCH(CountrySelect1,Pop_UN!$B$2:$B$4151,0)+2*MODEL!$C75-5,0)*IF(OR(MODEL!$I$896&lt;&gt;1,$D74-MODEL!$C75&lt;2008),1,OFFSET(MODEL!$E$901,0,MODEL!$E75-MODEL!$D76-StartYear))</f>
        <v>1360433</v>
      </c>
    </row>
    <row r="76" spans="1:26" x14ac:dyDescent="0.2">
      <c r="C76">
        <f t="shared" ref="C76:C118" si="3">C75+1</f>
        <v>5</v>
      </c>
      <c r="D76" s="47">
        <f ca="1">OFFSET(Pop_UN!H$1,MATCH(CountrySelect1,Pop_UN!B4:$B$4151,0)+2*MODEL!$C76-5,0)*IF(OR(MODEL!$I$896&lt;&gt;1,$D75-MODEL!$C76&lt;2008),1,OFFSET(MODEL!$E$901,0,MODEL!$E76-MODEL!$D77-StartYear))</f>
        <v>1635110</v>
      </c>
      <c r="E76" s="47">
        <f ca="1">OFFSET(Pop_UN!I$1,MATCH(CountrySelect1,Pop_UN!$B$2:$B$4151,0)+2*MODEL!$C76-5,0)*IF(OR(MODEL!$I$896&lt;&gt;1,$D75-MODEL!$C76&lt;2008),1,OFFSET(MODEL!$E$901,0,MODEL!$E76-MODEL!$D77-StartYear))</f>
        <v>1629864</v>
      </c>
      <c r="F76" s="47">
        <f ca="1">OFFSET(Pop_UN!J$1,MATCH(CountrySelect1,Pop_UN!$B$2:$B$4151,0)+2*MODEL!$C76-5,0)*IF(OR(MODEL!$I$896&lt;&gt;1,$D75-MODEL!$C76&lt;2008),1,OFFSET(MODEL!$E$901,0,MODEL!$E76-MODEL!$D77-StartYear))</f>
        <v>1614662</v>
      </c>
      <c r="G76" s="47">
        <f ca="1">OFFSET(Pop_UN!K$1,MATCH(CountrySelect1,Pop_UN!$B$2:$B$4151,0)+2*MODEL!$C76-5,0)*IF(OR(MODEL!$I$896&lt;&gt;1,$D75-MODEL!$C76&lt;2008),1,OFFSET(MODEL!$E$901,0,MODEL!$E76-MODEL!$D77-StartYear))</f>
        <v>1596117</v>
      </c>
      <c r="H76" s="47">
        <f ca="1">OFFSET(Pop_UN!L$1,MATCH(CountrySelect1,Pop_UN!$B$2:$B$4151,0)+2*MODEL!$C76-5,0)*IF(OR(MODEL!$I$896&lt;&gt;1,$D75-MODEL!$C76&lt;2008),1,OFFSET(MODEL!$E$901,0,MODEL!$E76-MODEL!$D77-StartYear))</f>
        <v>1574979</v>
      </c>
      <c r="I76" s="47">
        <f ca="1">OFFSET(Pop_UN!M$1,MATCH(CountrySelect1,Pop_UN!$B$2:$B$4151,0)+2*MODEL!$C76-5,0)*IF(OR(MODEL!$I$896&lt;&gt;1,$D75-MODEL!$C76&lt;2008),1,OFFSET(MODEL!$E$901,0,MODEL!$E76-MODEL!$D77-StartYear))</f>
        <v>1552985</v>
      </c>
      <c r="J76" s="47">
        <f ca="1">OFFSET(Pop_UN!N$1,MATCH(CountrySelect1,Pop_UN!$B$2:$B$4151,0)+2*MODEL!$C76-5,0)*IF(OR(MODEL!$I$896&lt;&gt;1,$D75-MODEL!$C76&lt;2008),1,OFFSET(MODEL!$E$901,0,MODEL!$E76-MODEL!$D77-StartYear))</f>
        <v>1532569</v>
      </c>
      <c r="K76" s="47">
        <f ca="1">OFFSET(Pop_UN!O$1,MATCH(CountrySelect1,Pop_UN!$B$2:$B$4151,0)+2*MODEL!$C76-5,0)*IF(OR(MODEL!$I$896&lt;&gt;1,$D75-MODEL!$C76&lt;2008),1,OFFSET(MODEL!$E$901,0,MODEL!$E76-MODEL!$D77-StartYear))</f>
        <v>1516871</v>
      </c>
      <c r="L76" s="47">
        <f ca="1">OFFSET(Pop_UN!P$1,MATCH(CountrySelect1,Pop_UN!$B$2:$B$4151,0)+2*MODEL!$C76-5,0)*IF(OR(MODEL!$I$896&lt;&gt;1,$D75-MODEL!$C76&lt;2008),1,OFFSET(MODEL!$E$901,0,MODEL!$E76-MODEL!$D77-StartYear))</f>
        <v>1506372</v>
      </c>
      <c r="M76" s="47">
        <f ca="1">OFFSET(Pop_UN!Q$1,MATCH(CountrySelect1,Pop_UN!$B$2:$B$4151,0)+2*MODEL!$C76-5,0)*IF(OR(MODEL!$I$896&lt;&gt;1,$D75-MODEL!$C76&lt;2008),1,OFFSET(MODEL!$E$901,0,MODEL!$E76-MODEL!$D77-StartYear))</f>
        <v>1499605</v>
      </c>
      <c r="N76" s="47">
        <f ca="1">OFFSET(Pop_UN!R$1,MATCH(CountrySelect1,Pop_UN!$B$2:$B$4151,0)+2*MODEL!$C76-5,0)*IF(OR(MODEL!$I$896&lt;&gt;1,$D75-MODEL!$C76&lt;2008),1,OFFSET(MODEL!$E$901,0,MODEL!$E76-MODEL!$D77-StartYear))</f>
        <v>1494755</v>
      </c>
      <c r="O76" s="47">
        <f ca="1">OFFSET(Pop_UN!S$1,MATCH(CountrySelect1,Pop_UN!$B$2:$B$4151,0)+2*MODEL!$C76-5,0)*IF(OR(MODEL!$I$896&lt;&gt;1,$D75-MODEL!$C76&lt;2008),1,OFFSET(MODEL!$E$901,0,MODEL!$E76-MODEL!$D77-StartYear))</f>
        <v>1489264</v>
      </c>
      <c r="P76" s="47">
        <f ca="1">OFFSET(Pop_UN!T$1,MATCH(CountrySelect1,Pop_UN!$B$2:$B$4151,0)+2*MODEL!$C76-5,0)*IF(OR(MODEL!$I$896&lt;&gt;1,$D75-MODEL!$C76&lt;2008),1,OFFSET(MODEL!$E$901,0,MODEL!$E76-MODEL!$D77-StartYear))</f>
        <v>1479968</v>
      </c>
      <c r="Q76" s="47">
        <f ca="1">OFFSET(Pop_UN!U$1,MATCH(CountrySelect1,Pop_UN!$B$2:$B$4151,0)+2*MODEL!$C76-5,0)*IF(OR(MODEL!$I$896&lt;&gt;1,$D75-MODEL!$C76&lt;2008),1,OFFSET(MODEL!$E$901,0,MODEL!$E76-MODEL!$D77-StartYear))</f>
        <v>1473215</v>
      </c>
      <c r="R76" s="47">
        <f ca="1">OFFSET(Pop_UN!V$1,MATCH(CountrySelect1,Pop_UN!$B$2:$B$4151,0)+2*MODEL!$C76-5,0)*IF(OR(MODEL!$I$896&lt;&gt;1,$D75-MODEL!$C76&lt;2008),1,OFFSET(MODEL!$E$901,0,MODEL!$E76-MODEL!$D77-StartYear))</f>
        <v>1466873</v>
      </c>
      <c r="S76" s="47">
        <f ca="1">OFFSET(Pop_UN!W$1,MATCH(CountrySelect1,Pop_UN!$B$2:$B$4151,0)+2*MODEL!$C76-5,0)*IF(OR(MODEL!$I$896&lt;&gt;1,$D75-MODEL!$C76&lt;2008),1,OFFSET(MODEL!$E$901,0,MODEL!$E76-MODEL!$D77-StartYear))</f>
        <v>1460081</v>
      </c>
      <c r="T76" s="47">
        <f ca="1">OFFSET(Pop_UN!X$1,MATCH(CountrySelect1,Pop_UN!$B$2:$B$4151,0)+2*MODEL!$C76-5,0)*IF(OR(MODEL!$I$896&lt;&gt;1,$D75-MODEL!$C76&lt;2008),1,OFFSET(MODEL!$E$901,0,MODEL!$E76-MODEL!$D77-StartYear))</f>
        <v>1451893</v>
      </c>
      <c r="U76" s="47">
        <f ca="1">OFFSET(Pop_UN!Y$1,MATCH(CountrySelect1,Pop_UN!$B$2:$B$4151,0)+2*MODEL!$C76-5,0)*IF(OR(MODEL!$I$896&lt;&gt;1,$D75-MODEL!$C76&lt;2008),1,OFFSET(MODEL!$E$901,0,MODEL!$E76-MODEL!$D77-StartYear))</f>
        <v>1441241</v>
      </c>
      <c r="V76" s="47">
        <f ca="1">OFFSET(Pop_UN!Z$1,MATCH(CountrySelect1,Pop_UN!$B$2:$B$4151,0)+2*MODEL!$C76-5,0)*IF(OR(MODEL!$I$896&lt;&gt;1,$D75-MODEL!$C76&lt;2008),1,OFFSET(MODEL!$E$901,0,MODEL!$E76-MODEL!$D77-StartYear))</f>
        <v>1430976</v>
      </c>
      <c r="W76" s="47">
        <f ca="1">OFFSET(Pop_UN!AA$1,MATCH(CountrySelect1,Pop_UN!$B$2:$B$4151,0)+2*MODEL!$C76-5,0)*IF(OR(MODEL!$I$896&lt;&gt;1,$D75-MODEL!$C76&lt;2008),1,OFFSET(MODEL!$E$901,0,MODEL!$E76-MODEL!$D77-StartYear))</f>
        <v>1419412</v>
      </c>
      <c r="X76" s="47">
        <f ca="1">OFFSET(Pop_UN!AB$1,MATCH(CountrySelect1,Pop_UN!$B$2:$B$4151,0)+2*MODEL!$C76-5,0)*IF(OR(MODEL!$I$896&lt;&gt;1,$D75-MODEL!$C76&lt;2008),1,OFFSET(MODEL!$E$901,0,MODEL!$E76-MODEL!$D77-StartYear))</f>
        <v>1406395</v>
      </c>
      <c r="Y76" s="47">
        <f ca="1">OFFSET(Pop_UN!AC$1,MATCH(CountrySelect1,Pop_UN!$B$2:$B$4151,0)+2*MODEL!$C76-5,0)*IF(OR(MODEL!$I$896&lt;&gt;1,$D75-MODEL!$C76&lt;2008),1,OFFSET(MODEL!$E$901,0,MODEL!$E76-MODEL!$D77-StartYear))</f>
        <v>1391885</v>
      </c>
      <c r="Z76" s="47">
        <f ca="1">OFFSET(Pop_UN!AD$1,MATCH(CountrySelect1,Pop_UN!$B$2:$B$4151,0)+2*MODEL!$C76-5,0)*IF(OR(MODEL!$I$896&lt;&gt;1,$D75-MODEL!$C76&lt;2008),1,OFFSET(MODEL!$E$901,0,MODEL!$E76-MODEL!$D77-StartYear))</f>
        <v>1375965</v>
      </c>
    </row>
    <row r="77" spans="1:26" x14ac:dyDescent="0.2">
      <c r="C77">
        <f t="shared" si="3"/>
        <v>6</v>
      </c>
      <c r="D77" s="47">
        <f ca="1">OFFSET(Pop_UN!H$1,MATCH(CountrySelect1,Pop_UN!B5:$B$4151,0)+2*MODEL!$C77-5,0)*IF(OR(MODEL!$I$896&lt;&gt;1,$D76-MODEL!$C77&lt;2008),1,OFFSET(MODEL!$E$901,0,MODEL!$E77-MODEL!$D78-StartYear))</f>
        <v>1574952</v>
      </c>
      <c r="E77" s="47">
        <f ca="1">OFFSET(Pop_UN!I$1,MATCH(CountrySelect1,Pop_UN!$B$2:$B$4151,0)+2*MODEL!$C77-5,0)*IF(OR(MODEL!$I$896&lt;&gt;1,$D76-MODEL!$C77&lt;2008),1,OFFSET(MODEL!$E$901,0,MODEL!$E77-MODEL!$D78-StartYear))</f>
        <v>1636321</v>
      </c>
      <c r="F77" s="47">
        <f ca="1">OFFSET(Pop_UN!J$1,MATCH(CountrySelect1,Pop_UN!$B$2:$B$4151,0)+2*MODEL!$C77-5,0)*IF(OR(MODEL!$I$896&lt;&gt;1,$D76-MODEL!$C77&lt;2008),1,OFFSET(MODEL!$E$901,0,MODEL!$E77-MODEL!$D78-StartYear))</f>
        <v>1625515</v>
      </c>
      <c r="G77" s="47">
        <f ca="1">OFFSET(Pop_UN!K$1,MATCH(CountrySelect1,Pop_UN!$B$2:$B$4151,0)+2*MODEL!$C77-5,0)*IF(OR(MODEL!$I$896&lt;&gt;1,$D76-MODEL!$C77&lt;2008),1,OFFSET(MODEL!$E$901,0,MODEL!$E77-MODEL!$D78-StartYear))</f>
        <v>1610735</v>
      </c>
      <c r="H77" s="47">
        <f ca="1">OFFSET(Pop_UN!L$1,MATCH(CountrySelect1,Pop_UN!$B$2:$B$4151,0)+2*MODEL!$C77-5,0)*IF(OR(MODEL!$I$896&lt;&gt;1,$D76-MODEL!$C77&lt;2008),1,OFFSET(MODEL!$E$901,0,MODEL!$E77-MODEL!$D78-StartYear))</f>
        <v>1592105</v>
      </c>
      <c r="I77" s="47">
        <f ca="1">OFFSET(Pop_UN!M$1,MATCH(CountrySelect1,Pop_UN!$B$2:$B$4151,0)+2*MODEL!$C77-5,0)*IF(OR(MODEL!$I$896&lt;&gt;1,$D76-MODEL!$C77&lt;2008),1,OFFSET(MODEL!$E$901,0,MODEL!$E77-MODEL!$D78-StartYear))</f>
        <v>1571441</v>
      </c>
      <c r="J77" s="47">
        <f ca="1">OFFSET(Pop_UN!N$1,MATCH(CountrySelect1,Pop_UN!$B$2:$B$4151,0)+2*MODEL!$C77-5,0)*IF(OR(MODEL!$I$896&lt;&gt;1,$D76-MODEL!$C77&lt;2008),1,OFFSET(MODEL!$E$901,0,MODEL!$E77-MODEL!$D78-StartYear))</f>
        <v>1550349</v>
      </c>
      <c r="K77" s="47">
        <f ca="1">OFFSET(Pop_UN!O$1,MATCH(CountrySelect1,Pop_UN!$B$2:$B$4151,0)+2*MODEL!$C77-5,0)*IF(OR(MODEL!$I$896&lt;&gt;1,$D76-MODEL!$C77&lt;2008),1,OFFSET(MODEL!$E$901,0,MODEL!$E77-MODEL!$D78-StartYear))</f>
        <v>1531364</v>
      </c>
      <c r="L77" s="47">
        <f ca="1">OFFSET(Pop_UN!P$1,MATCH(CountrySelect1,Pop_UN!$B$2:$B$4151,0)+2*MODEL!$C77-5,0)*IF(OR(MODEL!$I$896&lt;&gt;1,$D76-MODEL!$C77&lt;2008),1,OFFSET(MODEL!$E$901,0,MODEL!$E77-MODEL!$D78-StartYear))</f>
        <v>1517314</v>
      </c>
      <c r="M77" s="47">
        <f ca="1">OFFSET(Pop_UN!Q$1,MATCH(CountrySelect1,Pop_UN!$B$2:$B$4151,0)+2*MODEL!$C77-5,0)*IF(OR(MODEL!$I$896&lt;&gt;1,$D76-MODEL!$C77&lt;2008),1,OFFSET(MODEL!$E$901,0,MODEL!$E77-MODEL!$D78-StartYear))</f>
        <v>1507721</v>
      </c>
      <c r="N77" s="47">
        <f ca="1">OFFSET(Pop_UN!R$1,MATCH(CountrySelect1,Pop_UN!$B$2:$B$4151,0)+2*MODEL!$C77-5,0)*IF(OR(MODEL!$I$896&lt;&gt;1,$D76-MODEL!$C77&lt;2008),1,OFFSET(MODEL!$E$901,0,MODEL!$E77-MODEL!$D78-StartYear))</f>
        <v>1500839</v>
      </c>
      <c r="O77" s="47">
        <f ca="1">OFFSET(Pop_UN!S$1,MATCH(CountrySelect1,Pop_UN!$B$2:$B$4151,0)+2*MODEL!$C77-5,0)*IF(OR(MODEL!$I$896&lt;&gt;1,$D76-MODEL!$C77&lt;2008),1,OFFSET(MODEL!$E$901,0,MODEL!$E77-MODEL!$D78-StartYear))</f>
        <v>1494823</v>
      </c>
      <c r="P77" s="47">
        <f ca="1">OFFSET(Pop_UN!T$1,MATCH(CountrySelect1,Pop_UN!$B$2:$B$4151,0)+2*MODEL!$C77-5,0)*IF(OR(MODEL!$I$896&lt;&gt;1,$D76-MODEL!$C77&lt;2008),1,OFFSET(MODEL!$E$901,0,MODEL!$E77-MODEL!$D78-StartYear))</f>
        <v>1487061</v>
      </c>
      <c r="Q77" s="47">
        <f ca="1">OFFSET(Pop_UN!U$1,MATCH(CountrySelect1,Pop_UN!$B$2:$B$4151,0)+2*MODEL!$C77-5,0)*IF(OR(MODEL!$I$896&lt;&gt;1,$D76-MODEL!$C77&lt;2008),1,OFFSET(MODEL!$E$901,0,MODEL!$E77-MODEL!$D78-StartYear))</f>
        <v>1479551</v>
      </c>
      <c r="R77" s="47">
        <f ca="1">OFFSET(Pop_UN!V$1,MATCH(CountrySelect1,Pop_UN!$B$2:$B$4151,0)+2*MODEL!$C77-5,0)*IF(OR(MODEL!$I$896&lt;&gt;1,$D76-MODEL!$C77&lt;2008),1,OFFSET(MODEL!$E$901,0,MODEL!$E77-MODEL!$D78-StartYear))</f>
        <v>1472909</v>
      </c>
      <c r="S77" s="47">
        <f ca="1">OFFSET(Pop_UN!W$1,MATCH(CountrySelect1,Pop_UN!$B$2:$B$4151,0)+2*MODEL!$C77-5,0)*IF(OR(MODEL!$I$896&lt;&gt;1,$D76-MODEL!$C77&lt;2008),1,OFFSET(MODEL!$E$901,0,MODEL!$E77-MODEL!$D78-StartYear))</f>
        <v>1466322</v>
      </c>
      <c r="T77" s="47">
        <f ca="1">OFFSET(Pop_UN!X$1,MATCH(CountrySelect1,Pop_UN!$B$2:$B$4151,0)+2*MODEL!$C77-5,0)*IF(OR(MODEL!$I$896&lt;&gt;1,$D76-MODEL!$C77&lt;2008),1,OFFSET(MODEL!$E$901,0,MODEL!$E77-MODEL!$D78-StartYear))</f>
        <v>1458969</v>
      </c>
      <c r="U77" s="47">
        <f ca="1">OFFSET(Pop_UN!Y$1,MATCH(CountrySelect1,Pop_UN!$B$2:$B$4151,0)+2*MODEL!$C77-5,0)*IF(OR(MODEL!$I$896&lt;&gt;1,$D76-MODEL!$C77&lt;2008),1,OFFSET(MODEL!$E$901,0,MODEL!$E77-MODEL!$D78-StartYear))</f>
        <v>1449884</v>
      </c>
      <c r="V77" s="47">
        <f ca="1">OFFSET(Pop_UN!Z$1,MATCH(CountrySelect1,Pop_UN!$B$2:$B$4151,0)+2*MODEL!$C77-5,0)*IF(OR(MODEL!$I$896&lt;&gt;1,$D76-MODEL!$C77&lt;2008),1,OFFSET(MODEL!$E$901,0,MODEL!$E77-MODEL!$D78-StartYear))</f>
        <v>1440633</v>
      </c>
      <c r="W77" s="47">
        <f ca="1">OFFSET(Pop_UN!AA$1,MATCH(CountrySelect1,Pop_UN!$B$2:$B$4151,0)+2*MODEL!$C77-5,0)*IF(OR(MODEL!$I$896&lt;&gt;1,$D76-MODEL!$C77&lt;2008),1,OFFSET(MODEL!$E$901,0,MODEL!$E77-MODEL!$D78-StartYear))</f>
        <v>1430178</v>
      </c>
      <c r="X77" s="47">
        <f ca="1">OFFSET(Pop_UN!AB$1,MATCH(CountrySelect1,Pop_UN!$B$2:$B$4151,0)+2*MODEL!$C77-5,0)*IF(OR(MODEL!$I$896&lt;&gt;1,$D76-MODEL!$C77&lt;2008),1,OFFSET(MODEL!$E$901,0,MODEL!$E77-MODEL!$D78-StartYear))</f>
        <v>1418414</v>
      </c>
      <c r="Y77" s="47">
        <f ca="1">OFFSET(Pop_UN!AC$1,MATCH(CountrySelect1,Pop_UN!$B$2:$B$4151,0)+2*MODEL!$C77-5,0)*IF(OR(MODEL!$I$896&lt;&gt;1,$D76-MODEL!$C77&lt;2008),1,OFFSET(MODEL!$E$901,0,MODEL!$E77-MODEL!$D78-StartYear))</f>
        <v>1405164</v>
      </c>
      <c r="Z77" s="47">
        <f ca="1">OFFSET(Pop_UN!AD$1,MATCH(CountrySelect1,Pop_UN!$B$2:$B$4151,0)+2*MODEL!$C77-5,0)*IF(OR(MODEL!$I$896&lt;&gt;1,$D76-MODEL!$C77&lt;2008),1,OFFSET(MODEL!$E$901,0,MODEL!$E77-MODEL!$D78-StartYear))</f>
        <v>1390427</v>
      </c>
    </row>
    <row r="78" spans="1:26" x14ac:dyDescent="0.2">
      <c r="C78">
        <f t="shared" si="3"/>
        <v>7</v>
      </c>
      <c r="D78" s="47">
        <f ca="1">OFFSET(Pop_UN!H$1,MATCH(CountrySelect1,Pop_UN!B6:$B$4151,0)+2*MODEL!$C78-5,0)*IF(OR(MODEL!$I$896&lt;&gt;1,$D77-MODEL!$C78&lt;2008),1,OFFSET(MODEL!$E$901,0,MODEL!$E78-MODEL!$D79-StartYear))</f>
        <v>1640183</v>
      </c>
      <c r="E78" s="47">
        <f ca="1">OFFSET(Pop_UN!I$1,MATCH(CountrySelect1,Pop_UN!$B$2:$B$4151,0)+2*MODEL!$C78-5,0)*IF(OR(MODEL!$I$896&lt;&gt;1,$D77-MODEL!$C78&lt;2008),1,OFFSET(MODEL!$E$901,0,MODEL!$E78-MODEL!$D79-StartYear))</f>
        <v>1640114</v>
      </c>
      <c r="F78" s="47">
        <f ca="1">OFFSET(Pop_UN!J$1,MATCH(CountrySelect1,Pop_UN!$B$2:$B$4151,0)+2*MODEL!$C78-5,0)*IF(OR(MODEL!$I$896&lt;&gt;1,$D77-MODEL!$C78&lt;2008),1,OFFSET(MODEL!$E$901,0,MODEL!$E78-MODEL!$D79-StartYear))</f>
        <v>1633361</v>
      </c>
      <c r="G78" s="47">
        <f ca="1">OFFSET(Pop_UN!K$1,MATCH(CountrySelect1,Pop_UN!$B$2:$B$4151,0)+2*MODEL!$C78-5,0)*IF(OR(MODEL!$I$896&lt;&gt;1,$D77-MODEL!$C78&lt;2008),1,OFFSET(MODEL!$E$901,0,MODEL!$E78-MODEL!$D79-StartYear))</f>
        <v>1622992</v>
      </c>
      <c r="H78" s="47">
        <f ca="1">OFFSET(Pop_UN!L$1,MATCH(CountrySelect1,Pop_UN!$B$2:$B$4151,0)+2*MODEL!$C78-5,0)*IF(OR(MODEL!$I$896&lt;&gt;1,$D77-MODEL!$C78&lt;2008),1,OFFSET(MODEL!$E$901,0,MODEL!$E78-MODEL!$D79-StartYear))</f>
        <v>1607465</v>
      </c>
      <c r="I78" s="47">
        <f ca="1">OFFSET(Pop_UN!M$1,MATCH(CountrySelect1,Pop_UN!$B$2:$B$4151,0)+2*MODEL!$C78-5,0)*IF(OR(MODEL!$I$896&lt;&gt;1,$D77-MODEL!$C78&lt;2008),1,OFFSET(MODEL!$E$901,0,MODEL!$E78-MODEL!$D79-StartYear))</f>
        <v>1588674</v>
      </c>
      <c r="J78" s="47">
        <f ca="1">OFFSET(Pop_UN!N$1,MATCH(CountrySelect1,Pop_UN!$B$2:$B$4151,0)+2*MODEL!$C78-5,0)*IF(OR(MODEL!$I$896&lt;&gt;1,$D77-MODEL!$C78&lt;2008),1,OFFSET(MODEL!$E$901,0,MODEL!$E78-MODEL!$D79-StartYear))</f>
        <v>1568300</v>
      </c>
      <c r="K78" s="47">
        <f ca="1">OFFSET(Pop_UN!O$1,MATCH(CountrySelect1,Pop_UN!$B$2:$B$4151,0)+2*MODEL!$C78-5,0)*IF(OR(MODEL!$I$896&lt;&gt;1,$D77-MODEL!$C78&lt;2008),1,OFFSET(MODEL!$E$901,0,MODEL!$E78-MODEL!$D79-StartYear))</f>
        <v>1547824</v>
      </c>
      <c r="L78" s="47">
        <f ca="1">OFFSET(Pop_UN!P$1,MATCH(CountrySelect1,Pop_UN!$B$2:$B$4151,0)+2*MODEL!$C78-5,0)*IF(OR(MODEL!$I$896&lt;&gt;1,$D77-MODEL!$C78&lt;2008),1,OFFSET(MODEL!$E$901,0,MODEL!$E78-MODEL!$D79-StartYear))</f>
        <v>1530374</v>
      </c>
      <c r="M78" s="47">
        <f ca="1">OFFSET(Pop_UN!Q$1,MATCH(CountrySelect1,Pop_UN!$B$2:$B$4151,0)+2*MODEL!$C78-5,0)*IF(OR(MODEL!$I$896&lt;&gt;1,$D77-MODEL!$C78&lt;2008),1,OFFSET(MODEL!$E$901,0,MODEL!$E78-MODEL!$D79-StartYear))</f>
        <v>1518059</v>
      </c>
      <c r="N78" s="47">
        <f ca="1">OFFSET(Pop_UN!R$1,MATCH(CountrySelect1,Pop_UN!$B$2:$B$4151,0)+2*MODEL!$C78-5,0)*IF(OR(MODEL!$I$896&lt;&gt;1,$D77-MODEL!$C78&lt;2008),1,OFFSET(MODEL!$E$901,0,MODEL!$E78-MODEL!$D79-StartYear))</f>
        <v>1509204</v>
      </c>
      <c r="O78" s="47">
        <f ca="1">OFFSET(Pop_UN!S$1,MATCH(CountrySelect1,Pop_UN!$B$2:$B$4151,0)+2*MODEL!$C78-5,0)*IF(OR(MODEL!$I$896&lt;&gt;1,$D77-MODEL!$C78&lt;2008),1,OFFSET(MODEL!$E$901,0,MODEL!$E78-MODEL!$D79-StartYear))</f>
        <v>1502030</v>
      </c>
      <c r="P78" s="47">
        <f ca="1">OFFSET(Pop_UN!T$1,MATCH(CountrySelect1,Pop_UN!$B$2:$B$4151,0)+2*MODEL!$C78-5,0)*IF(OR(MODEL!$I$896&lt;&gt;1,$D77-MODEL!$C78&lt;2008),1,OFFSET(MODEL!$E$901,0,MODEL!$E78-MODEL!$D79-StartYear))</f>
        <v>1494802</v>
      </c>
      <c r="Q78" s="47">
        <f ca="1">OFFSET(Pop_UN!U$1,MATCH(CountrySelect1,Pop_UN!$B$2:$B$4151,0)+2*MODEL!$C78-5,0)*IF(OR(MODEL!$I$896&lt;&gt;1,$D77-MODEL!$C78&lt;2008),1,OFFSET(MODEL!$E$901,0,MODEL!$E78-MODEL!$D79-StartYear))</f>
        <v>1486355</v>
      </c>
      <c r="R78" s="47">
        <f ca="1">OFFSET(Pop_UN!V$1,MATCH(CountrySelect1,Pop_UN!$B$2:$B$4151,0)+2*MODEL!$C78-5,0)*IF(OR(MODEL!$I$896&lt;&gt;1,$D77-MODEL!$C78&lt;2008),1,OFFSET(MODEL!$E$901,0,MODEL!$E78-MODEL!$D79-StartYear))</f>
        <v>1479196</v>
      </c>
      <c r="S78" s="47">
        <f ca="1">OFFSET(Pop_UN!W$1,MATCH(CountrySelect1,Pop_UN!$B$2:$B$4151,0)+2*MODEL!$C78-5,0)*IF(OR(MODEL!$I$896&lt;&gt;1,$D77-MODEL!$C78&lt;2008),1,OFFSET(MODEL!$E$901,0,MODEL!$E78-MODEL!$D79-StartYear))</f>
        <v>1472564</v>
      </c>
      <c r="T78" s="47">
        <f ca="1">OFFSET(Pop_UN!X$1,MATCH(CountrySelect1,Pop_UN!$B$2:$B$4151,0)+2*MODEL!$C78-5,0)*IF(OR(MODEL!$I$896&lt;&gt;1,$D77-MODEL!$C78&lt;2008),1,OFFSET(MODEL!$E$901,0,MODEL!$E78-MODEL!$D79-StartYear))</f>
        <v>1465689</v>
      </c>
      <c r="U78" s="47">
        <f ca="1">OFFSET(Pop_UN!Y$1,MATCH(CountrySelect1,Pop_UN!$B$2:$B$4151,0)+2*MODEL!$C78-5,0)*IF(OR(MODEL!$I$896&lt;&gt;1,$D77-MODEL!$C78&lt;2008),1,OFFSET(MODEL!$E$901,0,MODEL!$E78-MODEL!$D79-StartYear))</f>
        <v>1457747</v>
      </c>
      <c r="V78" s="47">
        <f ca="1">OFFSET(Pop_UN!Z$1,MATCH(CountrySelect1,Pop_UN!$B$2:$B$4151,0)+2*MODEL!$C78-5,0)*IF(OR(MODEL!$I$896&lt;&gt;1,$D77-MODEL!$C78&lt;2008),1,OFFSET(MODEL!$E$901,0,MODEL!$E78-MODEL!$D79-StartYear))</f>
        <v>1449419</v>
      </c>
      <c r="W78" s="47">
        <f ca="1">OFFSET(Pop_UN!AA$1,MATCH(CountrySelect1,Pop_UN!$B$2:$B$4151,0)+2*MODEL!$C78-5,0)*IF(OR(MODEL!$I$896&lt;&gt;1,$D77-MODEL!$C78&lt;2008),1,OFFSET(MODEL!$E$901,0,MODEL!$E78-MODEL!$D79-StartYear))</f>
        <v>1439952</v>
      </c>
      <c r="X78" s="47">
        <f ca="1">OFFSET(Pop_UN!AB$1,MATCH(CountrySelect1,Pop_UN!$B$2:$B$4151,0)+2*MODEL!$C78-5,0)*IF(OR(MODEL!$I$896&lt;&gt;1,$D77-MODEL!$C78&lt;2008),1,OFFSET(MODEL!$E$901,0,MODEL!$E78-MODEL!$D79-StartYear))</f>
        <v>1429285</v>
      </c>
      <c r="Y78" s="47">
        <f ca="1">OFFSET(Pop_UN!AC$1,MATCH(CountrySelect1,Pop_UN!$B$2:$B$4151,0)+2*MODEL!$C78-5,0)*IF(OR(MODEL!$I$896&lt;&gt;1,$D77-MODEL!$C78&lt;2008),1,OFFSET(MODEL!$E$901,0,MODEL!$E78-MODEL!$D79-StartYear))</f>
        <v>1417291</v>
      </c>
      <c r="Z78" s="47">
        <f ca="1">OFFSET(Pop_UN!AD$1,MATCH(CountrySelect1,Pop_UN!$B$2:$B$4151,0)+2*MODEL!$C78-5,0)*IF(OR(MODEL!$I$896&lt;&gt;1,$D77-MODEL!$C78&lt;2008),1,OFFSET(MODEL!$E$901,0,MODEL!$E78-MODEL!$D79-StartYear))</f>
        <v>1403789</v>
      </c>
    </row>
    <row r="79" spans="1:26" x14ac:dyDescent="0.2">
      <c r="A79">
        <f ca="1">SUM(D78:D83)</f>
        <v>9660203</v>
      </c>
      <c r="C79">
        <f t="shared" si="3"/>
        <v>8</v>
      </c>
      <c r="D79" s="47">
        <f ca="1">OFFSET(Pop_UN!H$1,MATCH(CountrySelect1,Pop_UN!B7:$B$4151,0)+2*MODEL!$C79-5,0)*IF(OR(MODEL!$I$896&lt;&gt;1,$D78-MODEL!$C79&lt;2008),1,OFFSET(MODEL!$E$901,0,MODEL!$E79-MODEL!$D80-StartYear))</f>
        <v>1577854</v>
      </c>
      <c r="E79" s="47">
        <f ca="1">OFFSET(Pop_UN!I$1,MATCH(CountrySelect1,Pop_UN!$B$2:$B$4151,0)+2*MODEL!$C79-5,0)*IF(OR(MODEL!$I$896&lt;&gt;1,$D78-MODEL!$C79&lt;2008),1,OFFSET(MODEL!$E$901,0,MODEL!$E79-MODEL!$D80-StartYear))</f>
        <v>1641269</v>
      </c>
      <c r="F79" s="47">
        <f ca="1">OFFSET(Pop_UN!J$1,MATCH(CountrySelect1,Pop_UN!$B$2:$B$4151,0)+2*MODEL!$C79-5,0)*IF(OR(MODEL!$I$896&lt;&gt;1,$D78-MODEL!$C79&lt;2008),1,OFFSET(MODEL!$E$901,0,MODEL!$E79-MODEL!$D80-StartYear))</f>
        <v>1638223</v>
      </c>
      <c r="G79" s="47">
        <f ca="1">OFFSET(Pop_UN!K$1,MATCH(CountrySelect1,Pop_UN!$B$2:$B$4151,0)+2*MODEL!$C79-5,0)*IF(OR(MODEL!$I$896&lt;&gt;1,$D78-MODEL!$C79&lt;2008),1,OFFSET(MODEL!$E$901,0,MODEL!$E79-MODEL!$D80-StartYear))</f>
        <v>1631585</v>
      </c>
      <c r="H79" s="47">
        <f ca="1">OFFSET(Pop_UN!L$1,MATCH(CountrySelect1,Pop_UN!$B$2:$B$4151,0)+2*MODEL!$C79-5,0)*IF(OR(MODEL!$I$896&lt;&gt;1,$D78-MODEL!$C79&lt;2008),1,OFFSET(MODEL!$E$901,0,MODEL!$E79-MODEL!$D80-StartYear))</f>
        <v>1621132</v>
      </c>
      <c r="I79" s="47">
        <f ca="1">OFFSET(Pop_UN!M$1,MATCH(CountrySelect1,Pop_UN!$B$2:$B$4151,0)+2*MODEL!$C79-5,0)*IF(OR(MODEL!$I$896&lt;&gt;1,$D78-MODEL!$C79&lt;2008),1,OFFSET(MODEL!$E$901,0,MODEL!$E79-MODEL!$D80-StartYear))</f>
        <v>1604781</v>
      </c>
      <c r="J79" s="47">
        <f ca="1">OFFSET(Pop_UN!N$1,MATCH(CountrySelect1,Pop_UN!$B$2:$B$4151,0)+2*MODEL!$C79-5,0)*IF(OR(MODEL!$I$896&lt;&gt;1,$D78-MODEL!$C79&lt;2008),1,OFFSET(MODEL!$E$901,0,MODEL!$E79-MODEL!$D80-StartYear))</f>
        <v>1585644</v>
      </c>
      <c r="K79" s="47">
        <f ca="1">OFFSET(Pop_UN!O$1,MATCH(CountrySelect1,Pop_UN!$B$2:$B$4151,0)+2*MODEL!$C79-5,0)*IF(OR(MODEL!$I$896&lt;&gt;1,$D78-MODEL!$C79&lt;2008),1,OFFSET(MODEL!$E$901,0,MODEL!$E79-MODEL!$D80-StartYear))</f>
        <v>1565272</v>
      </c>
      <c r="L79" s="47">
        <f ca="1">OFFSET(Pop_UN!P$1,MATCH(CountrySelect1,Pop_UN!$B$2:$B$4151,0)+2*MODEL!$C79-5,0)*IF(OR(MODEL!$I$896&lt;&gt;1,$D78-MODEL!$C79&lt;2008),1,OFFSET(MODEL!$E$901,0,MODEL!$E79-MODEL!$D80-StartYear))</f>
        <v>1545561</v>
      </c>
      <c r="M79" s="47">
        <f ca="1">OFFSET(Pop_UN!Q$1,MATCH(CountrySelect1,Pop_UN!$B$2:$B$4151,0)+2*MODEL!$C79-5,0)*IF(OR(MODEL!$I$896&lt;&gt;1,$D78-MODEL!$C79&lt;2008),1,OFFSET(MODEL!$E$901,0,MODEL!$E79-MODEL!$D80-StartYear))</f>
        <v>1529690</v>
      </c>
      <c r="N79" s="47">
        <f ca="1">OFFSET(Pop_UN!R$1,MATCH(CountrySelect1,Pop_UN!$B$2:$B$4151,0)+2*MODEL!$C79-5,0)*IF(OR(MODEL!$I$896&lt;&gt;1,$D78-MODEL!$C79&lt;2008),1,OFFSET(MODEL!$E$901,0,MODEL!$E79-MODEL!$D80-StartYear))</f>
        <v>1518941</v>
      </c>
      <c r="O79" s="47">
        <f ca="1">OFFSET(Pop_UN!S$1,MATCH(CountrySelect1,Pop_UN!$B$2:$B$4151,0)+2*MODEL!$C79-5,0)*IF(OR(MODEL!$I$896&lt;&gt;1,$D78-MODEL!$C79&lt;2008),1,OFFSET(MODEL!$E$901,0,MODEL!$E79-MODEL!$D80-StartYear))</f>
        <v>1510643</v>
      </c>
      <c r="P79" s="47">
        <f ca="1">OFFSET(Pop_UN!T$1,MATCH(CountrySelect1,Pop_UN!$B$2:$B$4151,0)+2*MODEL!$C79-5,0)*IF(OR(MODEL!$I$896&lt;&gt;1,$D78-MODEL!$C79&lt;2008),1,OFFSET(MODEL!$E$901,0,MODEL!$E79-MODEL!$D80-StartYear))</f>
        <v>1503132</v>
      </c>
      <c r="Q79" s="47">
        <f ca="1">OFFSET(Pop_UN!U$1,MATCH(CountrySelect1,Pop_UN!$B$2:$B$4151,0)+2*MODEL!$C79-5,0)*IF(OR(MODEL!$I$896&lt;&gt;1,$D78-MODEL!$C79&lt;2008),1,OFFSET(MODEL!$E$901,0,MODEL!$E79-MODEL!$D80-StartYear))</f>
        <v>1493691</v>
      </c>
      <c r="R79" s="47">
        <f ca="1">OFFSET(Pop_UN!V$1,MATCH(CountrySelect1,Pop_UN!$B$2:$B$4151,0)+2*MODEL!$C79-5,0)*IF(OR(MODEL!$I$896&lt;&gt;1,$D78-MODEL!$C79&lt;2008),1,OFFSET(MODEL!$E$901,0,MODEL!$E79-MODEL!$D80-StartYear))</f>
        <v>1485710</v>
      </c>
      <c r="S79" s="47">
        <f ca="1">OFFSET(Pop_UN!W$1,MATCH(CountrySelect1,Pop_UN!$B$2:$B$4151,0)+2*MODEL!$C79-5,0)*IF(OR(MODEL!$I$896&lt;&gt;1,$D78-MODEL!$C79&lt;2008),1,OFFSET(MODEL!$E$901,0,MODEL!$E79-MODEL!$D80-StartYear))</f>
        <v>1478801</v>
      </c>
      <c r="T79" s="47">
        <f ca="1">OFFSET(Pop_UN!X$1,MATCH(CountrySelect1,Pop_UN!$B$2:$B$4151,0)+2*MODEL!$C79-5,0)*IF(OR(MODEL!$I$896&lt;&gt;1,$D78-MODEL!$C79&lt;2008),1,OFFSET(MODEL!$E$901,0,MODEL!$E79-MODEL!$D80-StartYear))</f>
        <v>1472138</v>
      </c>
      <c r="U79" s="47">
        <f ca="1">OFFSET(Pop_UN!Y$1,MATCH(CountrySelect1,Pop_UN!$B$2:$B$4151,0)+2*MODEL!$C79-5,0)*IF(OR(MODEL!$I$896&lt;&gt;1,$D78-MODEL!$C79&lt;2008),1,OFFSET(MODEL!$E$901,0,MODEL!$E79-MODEL!$D80-StartYear))</f>
        <v>1464948</v>
      </c>
      <c r="V79" s="47">
        <f ca="1">OFFSET(Pop_UN!Z$1,MATCH(CountrySelect1,Pop_UN!$B$2:$B$4151,0)+2*MODEL!$C79-5,0)*IF(OR(MODEL!$I$896&lt;&gt;1,$D78-MODEL!$C79&lt;2008),1,OFFSET(MODEL!$E$901,0,MODEL!$E79-MODEL!$D80-StartYear))</f>
        <v>1457199</v>
      </c>
      <c r="W79" s="47">
        <f ca="1">OFFSET(Pop_UN!AA$1,MATCH(CountrySelect1,Pop_UN!$B$2:$B$4151,0)+2*MODEL!$C79-5,0)*IF(OR(MODEL!$I$896&lt;&gt;1,$D78-MODEL!$C79&lt;2008),1,OFFSET(MODEL!$E$901,0,MODEL!$E79-MODEL!$D80-StartYear))</f>
        <v>1448881</v>
      </c>
      <c r="X79" s="47">
        <f ca="1">OFFSET(Pop_UN!AB$1,MATCH(CountrySelect1,Pop_UN!$B$2:$B$4151,0)+2*MODEL!$C79-5,0)*IF(OR(MODEL!$I$896&lt;&gt;1,$D78-MODEL!$C79&lt;2008),1,OFFSET(MODEL!$E$901,0,MODEL!$E79-MODEL!$D80-StartYear))</f>
        <v>1439175</v>
      </c>
      <c r="Y79" s="47">
        <f ca="1">OFFSET(Pop_UN!AC$1,MATCH(CountrySelect1,Pop_UN!$B$2:$B$4151,0)+2*MODEL!$C79-5,0)*IF(OR(MODEL!$I$896&lt;&gt;1,$D78-MODEL!$C79&lt;2008),1,OFFSET(MODEL!$E$901,0,MODEL!$E79-MODEL!$D80-StartYear))</f>
        <v>1428267</v>
      </c>
      <c r="Z79" s="47">
        <f ca="1">OFFSET(Pop_UN!AD$1,MATCH(CountrySelect1,Pop_UN!$B$2:$B$4151,0)+2*MODEL!$C79-5,0)*IF(OR(MODEL!$I$896&lt;&gt;1,$D78-MODEL!$C79&lt;2008),1,OFFSET(MODEL!$E$901,0,MODEL!$E79-MODEL!$D80-StartYear))</f>
        <v>1416024</v>
      </c>
    </row>
    <row r="80" spans="1:26" x14ac:dyDescent="0.2">
      <c r="C80">
        <f t="shared" si="3"/>
        <v>9</v>
      </c>
      <c r="D80" s="47">
        <f ca="1">OFFSET(Pop_UN!H$1,MATCH(CountrySelect1,Pop_UN!B8:$B$4151,0)+2*MODEL!$C80-5,0)*IF(OR(MODEL!$I$896&lt;&gt;1,$D79-MODEL!$C80&lt;2008),1,OFFSET(MODEL!$E$901,0,MODEL!$E80-MODEL!$D81-StartYear))</f>
        <v>1642908</v>
      </c>
      <c r="E80" s="47">
        <f ca="1">OFFSET(Pop_UN!I$1,MATCH(CountrySelect1,Pop_UN!$B$2:$B$4151,0)+2*MODEL!$C80-5,0)*IF(OR(MODEL!$I$896&lt;&gt;1,$D79-MODEL!$C80&lt;2008),1,OFFSET(MODEL!$E$901,0,MODEL!$E80-MODEL!$D81-StartYear))</f>
        <v>1640035</v>
      </c>
      <c r="F80" s="47">
        <f ca="1">OFFSET(Pop_UN!J$1,MATCH(CountrySelect1,Pop_UN!$B$2:$B$4151,0)+2*MODEL!$C80-5,0)*IF(OR(MODEL!$I$896&lt;&gt;1,$D79-MODEL!$C80&lt;2008),1,OFFSET(MODEL!$E$901,0,MODEL!$E80-MODEL!$D81-StartYear))</f>
        <v>1640122</v>
      </c>
      <c r="G80" s="47">
        <f ca="1">OFFSET(Pop_UN!K$1,MATCH(CountrySelect1,Pop_UN!$B$2:$B$4151,0)+2*MODEL!$C80-5,0)*IF(OR(MODEL!$I$896&lt;&gt;1,$D79-MODEL!$C80&lt;2008),1,OFFSET(MODEL!$E$901,0,MODEL!$E80-MODEL!$D81-StartYear))</f>
        <v>1635884</v>
      </c>
      <c r="H80" s="47">
        <f ca="1">OFFSET(Pop_UN!L$1,MATCH(CountrySelect1,Pop_UN!$B$2:$B$4151,0)+2*MODEL!$C80-5,0)*IF(OR(MODEL!$I$896&lt;&gt;1,$D79-MODEL!$C80&lt;2008),1,OFFSET(MODEL!$E$901,0,MODEL!$E80-MODEL!$D81-StartYear))</f>
        <v>1630474</v>
      </c>
      <c r="I80" s="47">
        <f ca="1">OFFSET(Pop_UN!M$1,MATCH(CountrySelect1,Pop_UN!$B$2:$B$4151,0)+2*MODEL!$C80-5,0)*IF(OR(MODEL!$I$896&lt;&gt;1,$D79-MODEL!$C80&lt;2008),1,OFFSET(MODEL!$E$901,0,MODEL!$E80-MODEL!$D81-StartYear))</f>
        <v>1619861</v>
      </c>
      <c r="J80" s="47">
        <f ca="1">OFFSET(Pop_UN!N$1,MATCH(CountrySelect1,Pop_UN!$B$2:$B$4151,0)+2*MODEL!$C80-5,0)*IF(OR(MODEL!$I$896&lt;&gt;1,$D79-MODEL!$C80&lt;2008),1,OFFSET(MODEL!$E$901,0,MODEL!$E80-MODEL!$D81-StartYear))</f>
        <v>1602504</v>
      </c>
      <c r="K80" s="47">
        <f ca="1">OFFSET(Pop_UN!O$1,MATCH(CountrySelect1,Pop_UN!$B$2:$B$4151,0)+2*MODEL!$C80-5,0)*IF(OR(MODEL!$I$896&lt;&gt;1,$D79-MODEL!$C80&lt;2008),1,OFFSET(MODEL!$E$901,0,MODEL!$E80-MODEL!$D81-StartYear))</f>
        <v>1582729</v>
      </c>
      <c r="L80" s="47">
        <f ca="1">OFFSET(Pop_UN!P$1,MATCH(CountrySelect1,Pop_UN!$B$2:$B$4151,0)+2*MODEL!$C80-5,0)*IF(OR(MODEL!$I$896&lt;&gt;1,$D79-MODEL!$C80&lt;2008),1,OFFSET(MODEL!$E$901,0,MODEL!$E80-MODEL!$D81-StartYear))</f>
        <v>1562400</v>
      </c>
      <c r="M80" s="47">
        <f ca="1">OFFSET(Pop_UN!Q$1,MATCH(CountrySelect1,Pop_UN!$B$2:$B$4151,0)+2*MODEL!$C80-5,0)*IF(OR(MODEL!$I$896&lt;&gt;1,$D79-MODEL!$C80&lt;2008),1,OFFSET(MODEL!$E$901,0,MODEL!$E80-MODEL!$D81-StartYear))</f>
        <v>1543607</v>
      </c>
      <c r="N80" s="47">
        <f ca="1">OFFSET(Pop_UN!R$1,MATCH(CountrySelect1,Pop_UN!$B$2:$B$4151,0)+2*MODEL!$C80-5,0)*IF(OR(MODEL!$I$896&lt;&gt;1,$D79-MODEL!$C80&lt;2008),1,OFFSET(MODEL!$E$901,0,MODEL!$E80-MODEL!$D81-StartYear))</f>
        <v>1529143</v>
      </c>
      <c r="O80" s="47">
        <f ca="1">OFFSET(Pop_UN!S$1,MATCH(CountrySelect1,Pop_UN!$B$2:$B$4151,0)+2*MODEL!$C80-5,0)*IF(OR(MODEL!$I$896&lt;&gt;1,$D79-MODEL!$C80&lt;2008),1,OFFSET(MODEL!$E$901,0,MODEL!$E80-MODEL!$D81-StartYear))</f>
        <v>1519779</v>
      </c>
      <c r="P80" s="47">
        <f ca="1">OFFSET(Pop_UN!T$1,MATCH(CountrySelect1,Pop_UN!$B$2:$B$4151,0)+2*MODEL!$C80-5,0)*IF(OR(MODEL!$I$896&lt;&gt;1,$D79-MODEL!$C80&lt;2008),1,OFFSET(MODEL!$E$901,0,MODEL!$E80-MODEL!$D81-StartYear))</f>
        <v>1511994</v>
      </c>
      <c r="Q80" s="47">
        <f ca="1">OFFSET(Pop_UN!U$1,MATCH(CountrySelect1,Pop_UN!$B$2:$B$4151,0)+2*MODEL!$C80-5,0)*IF(OR(MODEL!$I$896&lt;&gt;1,$D79-MODEL!$C80&lt;2008),1,OFFSET(MODEL!$E$901,0,MODEL!$E80-MODEL!$D81-StartYear))</f>
        <v>1501574</v>
      </c>
      <c r="R80" s="47">
        <f ca="1">OFFSET(Pop_UN!V$1,MATCH(CountrySelect1,Pop_UN!$B$2:$B$4151,0)+2*MODEL!$C80-5,0)*IF(OR(MODEL!$I$896&lt;&gt;1,$D79-MODEL!$C80&lt;2008),1,OFFSET(MODEL!$E$901,0,MODEL!$E80-MODEL!$D81-StartYear))</f>
        <v>1492642</v>
      </c>
      <c r="S80" s="47">
        <f ca="1">OFFSET(Pop_UN!W$1,MATCH(CountrySelect1,Pop_UN!$B$2:$B$4151,0)+2*MODEL!$C80-5,0)*IF(OR(MODEL!$I$896&lt;&gt;1,$D79-MODEL!$C80&lt;2008),1,OFFSET(MODEL!$E$901,0,MODEL!$E80-MODEL!$D81-StartYear))</f>
        <v>1485026</v>
      </c>
      <c r="T80" s="47">
        <f ca="1">OFFSET(Pop_UN!X$1,MATCH(CountrySelect1,Pop_UN!$B$2:$B$4151,0)+2*MODEL!$C80-5,0)*IF(OR(MODEL!$I$896&lt;&gt;1,$D79-MODEL!$C80&lt;2008),1,OFFSET(MODEL!$E$901,0,MODEL!$E80-MODEL!$D81-StartYear))</f>
        <v>1478325</v>
      </c>
      <c r="U80" s="47">
        <f ca="1">OFFSET(Pop_UN!Y$1,MATCH(CountrySelect1,Pop_UN!$B$2:$B$4151,0)+2*MODEL!$C80-5,0)*IF(OR(MODEL!$I$896&lt;&gt;1,$D79-MODEL!$C80&lt;2008),1,OFFSET(MODEL!$E$901,0,MODEL!$E80-MODEL!$D81-StartYear))</f>
        <v>1471602</v>
      </c>
      <c r="V80" s="47">
        <f ca="1">OFFSET(Pop_UN!Z$1,MATCH(CountrySelect1,Pop_UN!$B$2:$B$4151,0)+2*MODEL!$C80-5,0)*IF(OR(MODEL!$I$896&lt;&gt;1,$D79-MODEL!$C80&lt;2008),1,OFFSET(MODEL!$E$901,0,MODEL!$E80-MODEL!$D81-StartYear))</f>
        <v>1463970</v>
      </c>
      <c r="W80" s="47">
        <f ca="1">OFFSET(Pop_UN!AA$1,MATCH(CountrySelect1,Pop_UN!$B$2:$B$4151,0)+2*MODEL!$C80-5,0)*IF(OR(MODEL!$I$896&lt;&gt;1,$D79-MODEL!$C80&lt;2008),1,OFFSET(MODEL!$E$901,0,MODEL!$E80-MODEL!$D81-StartYear))</f>
        <v>1456576</v>
      </c>
      <c r="X80" s="47">
        <f ca="1">OFFSET(Pop_UN!AB$1,MATCH(CountrySelect1,Pop_UN!$B$2:$B$4151,0)+2*MODEL!$C80-5,0)*IF(OR(MODEL!$I$896&lt;&gt;1,$D79-MODEL!$C80&lt;2008),1,OFFSET(MODEL!$E$901,0,MODEL!$E80-MODEL!$D81-StartYear))</f>
        <v>1448245</v>
      </c>
      <c r="Y80" s="47">
        <f ca="1">OFFSET(Pop_UN!AC$1,MATCH(CountrySelect1,Pop_UN!$B$2:$B$4151,0)+2*MODEL!$C80-5,0)*IF(OR(MODEL!$I$896&lt;&gt;1,$D79-MODEL!$C80&lt;2008),1,OFFSET(MODEL!$E$901,0,MODEL!$E80-MODEL!$D81-StartYear))</f>
        <v>1438271</v>
      </c>
      <c r="Z80" s="47">
        <f ca="1">OFFSET(Pop_UN!AD$1,MATCH(CountrySelect1,Pop_UN!$B$2:$B$4151,0)+2*MODEL!$C80-5,0)*IF(OR(MODEL!$I$896&lt;&gt;1,$D79-MODEL!$C80&lt;2008),1,OFFSET(MODEL!$E$901,0,MODEL!$E80-MODEL!$D81-StartYear))</f>
        <v>1427103</v>
      </c>
    </row>
    <row r="81" spans="3:26" x14ac:dyDescent="0.2">
      <c r="C81">
        <f t="shared" si="3"/>
        <v>10</v>
      </c>
      <c r="D81" s="47">
        <f ca="1">OFFSET(Pop_UN!H$1,MATCH(CountrySelect1,Pop_UN!B9:$B$4151,0)+2*MODEL!$C81-5,0)*IF(OR(MODEL!$I$896&lt;&gt;1,$D80-MODEL!$C81&lt;2008),1,OFFSET(MODEL!$E$901,0,MODEL!$E81-MODEL!$D82-StartYear))</f>
        <v>1578550</v>
      </c>
      <c r="E81" s="47">
        <f ca="1">OFFSET(Pop_UN!I$1,MATCH(CountrySelect1,Pop_UN!$B$2:$B$4151,0)+2*MODEL!$C81-5,0)*IF(OR(MODEL!$I$896&lt;&gt;1,$D80-MODEL!$C81&lt;2008),1,OFFSET(MODEL!$E$901,0,MODEL!$E81-MODEL!$D82-StartYear))</f>
        <v>1636660</v>
      </c>
      <c r="F81" s="47">
        <f ca="1">OFFSET(Pop_UN!J$1,MATCH(CountrySelect1,Pop_UN!$B$2:$B$4151,0)+2*MODEL!$C81-5,0)*IF(OR(MODEL!$I$896&lt;&gt;1,$D80-MODEL!$C81&lt;2008),1,OFFSET(MODEL!$E$901,0,MODEL!$E81-MODEL!$D82-StartYear))</f>
        <v>1639354</v>
      </c>
      <c r="G81" s="47">
        <f ca="1">OFFSET(Pop_UN!K$1,MATCH(CountrySelect1,Pop_UN!$B$2:$B$4151,0)+2*MODEL!$C81-5,0)*IF(OR(MODEL!$I$896&lt;&gt;1,$D80-MODEL!$C81&lt;2008),1,OFFSET(MODEL!$E$901,0,MODEL!$E81-MODEL!$D82-StartYear))</f>
        <v>1636387</v>
      </c>
      <c r="H81" s="47">
        <f ca="1">OFFSET(Pop_UN!L$1,MATCH(CountrySelect1,Pop_UN!$B$2:$B$4151,0)+2*MODEL!$C81-5,0)*IF(OR(MODEL!$I$896&lt;&gt;1,$D80-MODEL!$C81&lt;2008),1,OFFSET(MODEL!$E$901,0,MODEL!$E81-MODEL!$D82-StartYear))</f>
        <v>1634212</v>
      </c>
      <c r="I81" s="47">
        <f ca="1">OFFSET(Pop_UN!M$1,MATCH(CountrySelect1,Pop_UN!$B$2:$B$4151,0)+2*MODEL!$C81-5,0)*IF(OR(MODEL!$I$896&lt;&gt;1,$D80-MODEL!$C81&lt;2008),1,OFFSET(MODEL!$E$901,0,MODEL!$E81-MODEL!$D82-StartYear))</f>
        <v>1629956</v>
      </c>
      <c r="J81" s="47">
        <f ca="1">OFFSET(Pop_UN!N$1,MATCH(CountrySelect1,Pop_UN!$B$2:$B$4151,0)+2*MODEL!$C81-5,0)*IF(OR(MODEL!$I$896&lt;&gt;1,$D80-MODEL!$C81&lt;2008),1,OFFSET(MODEL!$E$901,0,MODEL!$E81-MODEL!$D82-StartYear))</f>
        <v>1619001</v>
      </c>
      <c r="K81" s="47">
        <f ca="1">OFFSET(Pop_UN!O$1,MATCH(CountrySelect1,Pop_UN!$B$2:$B$4151,0)+2*MODEL!$C81-5,0)*IF(OR(MODEL!$I$896&lt;&gt;1,$D80-MODEL!$C81&lt;2008),1,OFFSET(MODEL!$E$901,0,MODEL!$E81-MODEL!$D82-StartYear))</f>
        <v>1600342</v>
      </c>
      <c r="L81" s="47">
        <f ca="1">OFFSET(Pop_UN!P$1,MATCH(CountrySelect1,Pop_UN!$B$2:$B$4151,0)+2*MODEL!$C81-5,0)*IF(OR(MODEL!$I$896&lt;&gt;1,$D80-MODEL!$C81&lt;2008),1,OFFSET(MODEL!$E$901,0,MODEL!$E81-MODEL!$D82-StartYear))</f>
        <v>1579616</v>
      </c>
      <c r="M81" s="47">
        <f ca="1">OFFSET(Pop_UN!Q$1,MATCH(CountrySelect1,Pop_UN!$B$2:$B$4151,0)+2*MODEL!$C81-5,0)*IF(OR(MODEL!$I$896&lt;&gt;1,$D80-MODEL!$C81&lt;2008),1,OFFSET(MODEL!$E$901,0,MODEL!$E81-MODEL!$D82-StartYear))</f>
        <v>1559841</v>
      </c>
      <c r="N81" s="47">
        <f ca="1">OFFSET(Pop_UN!R$1,MATCH(CountrySelect1,Pop_UN!$B$2:$B$4151,0)+2*MODEL!$C81-5,0)*IF(OR(MODEL!$I$896&lt;&gt;1,$D80-MODEL!$C81&lt;2008),1,OFFSET(MODEL!$E$901,0,MODEL!$E81-MODEL!$D82-StartYear))</f>
        <v>1541791</v>
      </c>
      <c r="O81" s="47">
        <f ca="1">OFFSET(Pop_UN!S$1,MATCH(CountrySelect1,Pop_UN!$B$2:$B$4151,0)+2*MODEL!$C81-5,0)*IF(OR(MODEL!$I$896&lt;&gt;1,$D80-MODEL!$C81&lt;2008),1,OFFSET(MODEL!$E$901,0,MODEL!$E81-MODEL!$D82-StartYear))</f>
        <v>1528551</v>
      </c>
      <c r="P81" s="47">
        <f ca="1">OFFSET(Pop_UN!T$1,MATCH(CountrySelect1,Pop_UN!$B$2:$B$4151,0)+2*MODEL!$C81-5,0)*IF(OR(MODEL!$I$896&lt;&gt;1,$D80-MODEL!$C81&lt;2008),1,OFFSET(MODEL!$E$901,0,MODEL!$E81-MODEL!$D82-StartYear))</f>
        <v>1520527</v>
      </c>
      <c r="Q81" s="47">
        <f ca="1">OFFSET(Pop_UN!U$1,MATCH(CountrySelect1,Pop_UN!$B$2:$B$4151,0)+2*MODEL!$C81-5,0)*IF(OR(MODEL!$I$896&lt;&gt;1,$D80-MODEL!$C81&lt;2008),1,OFFSET(MODEL!$E$901,0,MODEL!$E81-MODEL!$D82-StartYear))</f>
        <v>1509925</v>
      </c>
      <c r="R81" s="47">
        <f ca="1">OFFSET(Pop_UN!V$1,MATCH(CountrySelect1,Pop_UN!$B$2:$B$4151,0)+2*MODEL!$C81-5,0)*IF(OR(MODEL!$I$896&lt;&gt;1,$D80-MODEL!$C81&lt;2008),1,OFFSET(MODEL!$E$901,0,MODEL!$E81-MODEL!$D82-StartYear))</f>
        <v>1500077</v>
      </c>
      <c r="S81" s="47">
        <f ca="1">OFFSET(Pop_UN!W$1,MATCH(CountrySelect1,Pop_UN!$B$2:$B$4151,0)+2*MODEL!$C81-5,0)*IF(OR(MODEL!$I$896&lt;&gt;1,$D80-MODEL!$C81&lt;2008),1,OFFSET(MODEL!$E$901,0,MODEL!$E81-MODEL!$D82-StartYear))</f>
        <v>1491555</v>
      </c>
      <c r="T81" s="47">
        <f ca="1">OFFSET(Pop_UN!X$1,MATCH(CountrySelect1,Pop_UN!$B$2:$B$4151,0)+2*MODEL!$C81-5,0)*IF(OR(MODEL!$I$896&lt;&gt;1,$D80-MODEL!$C81&lt;2008),1,OFFSET(MODEL!$E$901,0,MODEL!$E81-MODEL!$D82-StartYear))</f>
        <v>1484260</v>
      </c>
      <c r="U81" s="47">
        <f ca="1">OFFSET(Pop_UN!Y$1,MATCH(CountrySelect1,Pop_UN!$B$2:$B$4151,0)+2*MODEL!$C81-5,0)*IF(OR(MODEL!$I$896&lt;&gt;1,$D80-MODEL!$C81&lt;2008),1,OFFSET(MODEL!$E$901,0,MODEL!$E81-MODEL!$D82-StartYear))</f>
        <v>1477738</v>
      </c>
      <c r="V81" s="47">
        <f ca="1">OFFSET(Pop_UN!Z$1,MATCH(CountrySelect1,Pop_UN!$B$2:$B$4151,0)+2*MODEL!$C81-5,0)*IF(OR(MODEL!$I$896&lt;&gt;1,$D80-MODEL!$C81&lt;2008),1,OFFSET(MODEL!$E$901,0,MODEL!$E81-MODEL!$D82-StartYear))</f>
        <v>1469956</v>
      </c>
      <c r="W81" s="47">
        <f ca="1">OFFSET(Pop_UN!AA$1,MATCH(CountrySelect1,Pop_UN!$B$2:$B$4151,0)+2*MODEL!$C81-5,0)*IF(OR(MODEL!$I$896&lt;&gt;1,$D80-MODEL!$C81&lt;2008),1,OFFSET(MODEL!$E$901,0,MODEL!$E81-MODEL!$D82-StartYear))</f>
        <v>1462918</v>
      </c>
      <c r="X81" s="47">
        <f ca="1">OFFSET(Pop_UN!AB$1,MATCH(CountrySelect1,Pop_UN!$B$2:$B$4151,0)+2*MODEL!$C81-5,0)*IF(OR(MODEL!$I$896&lt;&gt;1,$D80-MODEL!$C81&lt;2008),1,OFFSET(MODEL!$E$901,0,MODEL!$E81-MODEL!$D82-StartYear))</f>
        <v>1455856</v>
      </c>
      <c r="Y81" s="47">
        <f ca="1">OFFSET(Pop_UN!AC$1,MATCH(CountrySelect1,Pop_UN!$B$2:$B$4151,0)+2*MODEL!$C81-5,0)*IF(OR(MODEL!$I$896&lt;&gt;1,$D80-MODEL!$C81&lt;2008),1,OFFSET(MODEL!$E$901,0,MODEL!$E81-MODEL!$D82-StartYear))</f>
        <v>1447483</v>
      </c>
      <c r="Z81" s="47">
        <f ca="1">OFFSET(Pop_UN!AD$1,MATCH(CountrySelect1,Pop_UN!$B$2:$B$4151,0)+2*MODEL!$C81-5,0)*IF(OR(MODEL!$I$896&lt;&gt;1,$D80-MODEL!$C81&lt;2008),1,OFFSET(MODEL!$E$901,0,MODEL!$E81-MODEL!$D82-StartYear))</f>
        <v>1437221</v>
      </c>
    </row>
    <row r="82" spans="3:26" x14ac:dyDescent="0.2">
      <c r="C82">
        <f t="shared" si="3"/>
        <v>11</v>
      </c>
      <c r="D82" s="47">
        <f ca="1">OFFSET(Pop_UN!H$1,MATCH(CountrySelect1,Pop_UN!B10:$B$4151,0)+2*MODEL!$C82-5,0)*IF(OR(MODEL!$I$896&lt;&gt;1,$D81-MODEL!$C82&lt;2008),1,OFFSET(MODEL!$E$901,0,MODEL!$E82-MODEL!$D83-StartYear))</f>
        <v>1643320</v>
      </c>
      <c r="E82" s="47">
        <f ca="1">OFFSET(Pop_UN!I$1,MATCH(CountrySelect1,Pop_UN!$B$2:$B$4151,0)+2*MODEL!$C82-5,0)*IF(OR(MODEL!$I$896&lt;&gt;1,$D81-MODEL!$C82&lt;2008),1,OFFSET(MODEL!$E$901,0,MODEL!$E82-MODEL!$D83-StartYear))</f>
        <v>1630077</v>
      </c>
      <c r="F82" s="47">
        <f ca="1">OFFSET(Pop_UN!J$1,MATCH(CountrySelect1,Pop_UN!$B$2:$B$4151,0)+2*MODEL!$C82-5,0)*IF(OR(MODEL!$I$896&lt;&gt;1,$D81-MODEL!$C82&lt;2008),1,OFFSET(MODEL!$E$901,0,MODEL!$E82-MODEL!$D83-StartYear))</f>
        <v>1636215</v>
      </c>
      <c r="G82" s="47">
        <f ca="1">OFFSET(Pop_UN!K$1,MATCH(CountrySelect1,Pop_UN!$B$2:$B$4151,0)+2*MODEL!$C82-5,0)*IF(OR(MODEL!$I$896&lt;&gt;1,$D81-MODEL!$C82&lt;2008),1,OFFSET(MODEL!$E$901,0,MODEL!$E82-MODEL!$D83-StartYear))</f>
        <v>1634582</v>
      </c>
      <c r="H82" s="47">
        <f ca="1">OFFSET(Pop_UN!L$1,MATCH(CountrySelect1,Pop_UN!$B$2:$B$4151,0)+2*MODEL!$C82-5,0)*IF(OR(MODEL!$I$896&lt;&gt;1,$D81-MODEL!$C82&lt;2008),1,OFFSET(MODEL!$E$901,0,MODEL!$E82-MODEL!$D83-StartYear))</f>
        <v>1633321</v>
      </c>
      <c r="I82" s="47">
        <f ca="1">OFFSET(Pop_UN!M$1,MATCH(CountrySelect1,Pop_UN!$B$2:$B$4151,0)+2*MODEL!$C82-5,0)*IF(OR(MODEL!$I$896&lt;&gt;1,$D81-MODEL!$C82&lt;2008),1,OFFSET(MODEL!$E$901,0,MODEL!$E82-MODEL!$D83-StartYear))</f>
        <v>1633135</v>
      </c>
      <c r="J82" s="47">
        <f ca="1">OFFSET(Pop_UN!N$1,MATCH(CountrySelect1,Pop_UN!$B$2:$B$4151,0)+2*MODEL!$C82-5,0)*IF(OR(MODEL!$I$896&lt;&gt;1,$D81-MODEL!$C82&lt;2008),1,OFFSET(MODEL!$E$901,0,MODEL!$E82-MODEL!$D83-StartYear))</f>
        <v>1629851</v>
      </c>
      <c r="K82" s="47">
        <f ca="1">OFFSET(Pop_UN!O$1,MATCH(CountrySelect1,Pop_UN!$B$2:$B$4151,0)+2*MODEL!$C82-5,0)*IF(OR(MODEL!$I$896&lt;&gt;1,$D81-MODEL!$C82&lt;2008),1,OFFSET(MODEL!$E$901,0,MODEL!$E82-MODEL!$D83-StartYear))</f>
        <v>1618260</v>
      </c>
      <c r="L82" s="47">
        <f ca="1">OFFSET(Pop_UN!P$1,MATCH(CountrySelect1,Pop_UN!$B$2:$B$4151,0)+2*MODEL!$C82-5,0)*IF(OR(MODEL!$I$896&lt;&gt;1,$D81-MODEL!$C82&lt;2008),1,OFFSET(MODEL!$E$901,0,MODEL!$E82-MODEL!$D83-StartYear))</f>
        <v>1596603</v>
      </c>
      <c r="M82" s="47">
        <f ca="1">OFFSET(Pop_UN!Q$1,MATCH(CountrySelect1,Pop_UN!$B$2:$B$4151,0)+2*MODEL!$C82-5,0)*IF(OR(MODEL!$I$896&lt;&gt;1,$D81-MODEL!$C82&lt;2008),1,OFFSET(MODEL!$E$901,0,MODEL!$E82-MODEL!$D83-StartYear))</f>
        <v>1576819</v>
      </c>
      <c r="N82" s="47">
        <f ca="1">OFFSET(Pop_UN!R$1,MATCH(CountrySelect1,Pop_UN!$B$2:$B$4151,0)+2*MODEL!$C82-5,0)*IF(OR(MODEL!$I$896&lt;&gt;1,$D81-MODEL!$C82&lt;2008),1,OFFSET(MODEL!$E$901,0,MODEL!$E82-MODEL!$D83-StartYear))</f>
        <v>1557421</v>
      </c>
      <c r="O82" s="47">
        <f ca="1">OFFSET(Pop_UN!S$1,MATCH(CountrySelect1,Pop_UN!$B$2:$B$4151,0)+2*MODEL!$C82-5,0)*IF(OR(MODEL!$I$896&lt;&gt;1,$D81-MODEL!$C82&lt;2008),1,OFFSET(MODEL!$E$901,0,MODEL!$E82-MODEL!$D83-StartYear))</f>
        <v>1539929</v>
      </c>
      <c r="P82" s="47">
        <f ca="1">OFFSET(Pop_UN!T$1,MATCH(CountrySelect1,Pop_UN!$B$2:$B$4151,0)+2*MODEL!$C82-5,0)*IF(OR(MODEL!$I$896&lt;&gt;1,$D81-MODEL!$C82&lt;2008),1,OFFSET(MODEL!$E$901,0,MODEL!$E82-MODEL!$D83-StartYear))</f>
        <v>1527869</v>
      </c>
      <c r="Q82" s="47">
        <f ca="1">OFFSET(Pop_UN!U$1,MATCH(CountrySelect1,Pop_UN!$B$2:$B$4151,0)+2*MODEL!$C82-5,0)*IF(OR(MODEL!$I$896&lt;&gt;1,$D81-MODEL!$C82&lt;2008),1,OFFSET(MODEL!$E$901,0,MODEL!$E82-MODEL!$D83-StartYear))</f>
        <v>1517847</v>
      </c>
      <c r="R82" s="47">
        <f ca="1">OFFSET(Pop_UN!V$1,MATCH(CountrySelect1,Pop_UN!$B$2:$B$4151,0)+2*MODEL!$C82-5,0)*IF(OR(MODEL!$I$896&lt;&gt;1,$D81-MODEL!$C82&lt;2008),1,OFFSET(MODEL!$E$901,0,MODEL!$E82-MODEL!$D83-StartYear))</f>
        <v>1507917</v>
      </c>
      <c r="S82" s="47">
        <f ca="1">OFFSET(Pop_UN!W$1,MATCH(CountrySelect1,Pop_UN!$B$2:$B$4151,0)+2*MODEL!$C82-5,0)*IF(OR(MODEL!$I$896&lt;&gt;1,$D81-MODEL!$C82&lt;2008),1,OFFSET(MODEL!$E$901,0,MODEL!$E82-MODEL!$D83-StartYear))</f>
        <v>1498541</v>
      </c>
      <c r="T82" s="47">
        <f ca="1">OFFSET(Pop_UN!X$1,MATCH(CountrySelect1,Pop_UN!$B$2:$B$4151,0)+2*MODEL!$C82-5,0)*IF(OR(MODEL!$I$896&lt;&gt;1,$D81-MODEL!$C82&lt;2008),1,OFFSET(MODEL!$E$901,0,MODEL!$E82-MODEL!$D83-StartYear))</f>
        <v>1490384</v>
      </c>
      <c r="U82" s="47">
        <f ca="1">OFFSET(Pop_UN!Y$1,MATCH(CountrySelect1,Pop_UN!$B$2:$B$4151,0)+2*MODEL!$C82-5,0)*IF(OR(MODEL!$I$896&lt;&gt;1,$D81-MODEL!$C82&lt;2008),1,OFFSET(MODEL!$E$901,0,MODEL!$E82-MODEL!$D83-StartYear))</f>
        <v>1483383</v>
      </c>
      <c r="V82" s="47">
        <f ca="1">OFFSET(Pop_UN!Z$1,MATCH(CountrySelect1,Pop_UN!$B$2:$B$4151,0)+2*MODEL!$C82-5,0)*IF(OR(MODEL!$I$896&lt;&gt;1,$D81-MODEL!$C82&lt;2008),1,OFFSET(MODEL!$E$901,0,MODEL!$E82-MODEL!$D83-StartYear))</f>
        <v>1475454</v>
      </c>
      <c r="W82" s="47">
        <f ca="1">OFFSET(Pop_UN!AA$1,MATCH(CountrySelect1,Pop_UN!$B$2:$B$4151,0)+2*MODEL!$C82-5,0)*IF(OR(MODEL!$I$896&lt;&gt;1,$D81-MODEL!$C82&lt;2008),1,OFFSET(MODEL!$E$901,0,MODEL!$E82-MODEL!$D83-StartYear))</f>
        <v>1468234</v>
      </c>
      <c r="X82" s="47">
        <f ca="1">OFFSET(Pop_UN!AB$1,MATCH(CountrySelect1,Pop_UN!$B$2:$B$4151,0)+2*MODEL!$C82-5,0)*IF(OR(MODEL!$I$896&lt;&gt;1,$D81-MODEL!$C82&lt;2008),1,OFFSET(MODEL!$E$901,0,MODEL!$E82-MODEL!$D83-StartYear))</f>
        <v>1461768</v>
      </c>
      <c r="Y82" s="47">
        <f ca="1">OFFSET(Pop_UN!AC$1,MATCH(CountrySelect1,Pop_UN!$B$2:$B$4151,0)+2*MODEL!$C82-5,0)*IF(OR(MODEL!$I$896&lt;&gt;1,$D81-MODEL!$C82&lt;2008),1,OFFSET(MODEL!$E$901,0,MODEL!$E82-MODEL!$D83-StartYear))</f>
        <v>1455009</v>
      </c>
      <c r="Z82" s="47">
        <f ca="1">OFFSET(Pop_UN!AD$1,MATCH(CountrySelect1,Pop_UN!$B$2:$B$4151,0)+2*MODEL!$C82-5,0)*IF(OR(MODEL!$I$896&lt;&gt;1,$D81-MODEL!$C82&lt;2008),1,OFFSET(MODEL!$E$901,0,MODEL!$E82-MODEL!$D83-StartYear))</f>
        <v>1446573</v>
      </c>
    </row>
    <row r="83" spans="3:26" x14ac:dyDescent="0.2">
      <c r="C83">
        <f t="shared" si="3"/>
        <v>12</v>
      </c>
      <c r="D83" s="47">
        <f ca="1">OFFSET(Pop_UN!H$1,MATCH(CountrySelect1,Pop_UN!B11:$B$4151,0)+2*MODEL!$C83-5,0)*IF(OR(MODEL!$I$896&lt;&gt;1,$D82-MODEL!$C83&lt;2008),1,OFFSET(MODEL!$E$901,0,MODEL!$E83-MODEL!$D84-StartYear))</f>
        <v>1577388</v>
      </c>
      <c r="E83" s="47">
        <f ca="1">OFFSET(Pop_UN!I$1,MATCH(CountrySelect1,Pop_UN!$B$2:$B$4151,0)+2*MODEL!$C83-5,0)*IF(OR(MODEL!$I$896&lt;&gt;1,$D82-MODEL!$C83&lt;2008),1,OFFSET(MODEL!$E$901,0,MODEL!$E83-MODEL!$D84-StartYear))</f>
        <v>1619879</v>
      </c>
      <c r="F83" s="47">
        <f ca="1">OFFSET(Pop_UN!J$1,MATCH(CountrySelect1,Pop_UN!$B$2:$B$4151,0)+2*MODEL!$C83-5,0)*IF(OR(MODEL!$I$896&lt;&gt;1,$D82-MODEL!$C83&lt;2008),1,OFFSET(MODEL!$E$901,0,MODEL!$E83-MODEL!$D84-StartYear))</f>
        <v>1629359</v>
      </c>
      <c r="G83" s="47">
        <f ca="1">OFFSET(Pop_UN!K$1,MATCH(CountrySelect1,Pop_UN!$B$2:$B$4151,0)+2*MODEL!$C83-5,0)*IF(OR(MODEL!$I$896&lt;&gt;1,$D82-MODEL!$C83&lt;2008),1,OFFSET(MODEL!$E$901,0,MODEL!$E83-MODEL!$D84-StartYear))</f>
        <v>1630606</v>
      </c>
      <c r="H83" s="47">
        <f ca="1">OFFSET(Pop_UN!L$1,MATCH(CountrySelect1,Pop_UN!$B$2:$B$4151,0)+2*MODEL!$C83-5,0)*IF(OR(MODEL!$I$896&lt;&gt;1,$D82-MODEL!$C83&lt;2008),1,OFFSET(MODEL!$E$901,0,MODEL!$E83-MODEL!$D84-StartYear))</f>
        <v>1630479</v>
      </c>
      <c r="I83" s="47">
        <f ca="1">OFFSET(Pop_UN!M$1,MATCH(CountrySelect1,Pop_UN!$B$2:$B$4151,0)+2*MODEL!$C83-5,0)*IF(OR(MODEL!$I$896&lt;&gt;1,$D82-MODEL!$C83&lt;2008),1,OFFSET(MODEL!$E$901,0,MODEL!$E83-MODEL!$D84-StartYear))</f>
        <v>1630849</v>
      </c>
      <c r="J83" s="47">
        <f ca="1">OFFSET(Pop_UN!N$1,MATCH(CountrySelect1,Pop_UN!$B$2:$B$4151,0)+2*MODEL!$C83-5,0)*IF(OR(MODEL!$I$896&lt;&gt;1,$D82-MODEL!$C83&lt;2008),1,OFFSET(MODEL!$E$901,0,MODEL!$E83-MODEL!$D84-StartYear))</f>
        <v>1632473</v>
      </c>
      <c r="K83" s="47">
        <f ca="1">OFFSET(Pop_UN!O$1,MATCH(CountrySelect1,Pop_UN!$B$2:$B$4151,0)+2*MODEL!$C83-5,0)*IF(OR(MODEL!$I$896&lt;&gt;1,$D82-MODEL!$C83&lt;2008),1,OFFSET(MODEL!$E$901,0,MODEL!$E83-MODEL!$D84-StartYear))</f>
        <v>1629867</v>
      </c>
      <c r="L83" s="47">
        <f ca="1">OFFSET(Pop_UN!P$1,MATCH(CountrySelect1,Pop_UN!$B$2:$B$4151,0)+2*MODEL!$C83-5,0)*IF(OR(MODEL!$I$896&lt;&gt;1,$D82-MODEL!$C83&lt;2008),1,OFFSET(MODEL!$E$901,0,MODEL!$E83-MODEL!$D84-StartYear))</f>
        <v>1613720</v>
      </c>
      <c r="M83" s="47">
        <f ca="1">OFFSET(Pop_UN!Q$1,MATCH(CountrySelect1,Pop_UN!$B$2:$B$4151,0)+2*MODEL!$C83-5,0)*IF(OR(MODEL!$I$896&lt;&gt;1,$D82-MODEL!$C83&lt;2008),1,OFFSET(MODEL!$E$901,0,MODEL!$E83-MODEL!$D84-StartYear))</f>
        <v>1593183</v>
      </c>
      <c r="N83" s="47">
        <f ca="1">OFFSET(Pop_UN!R$1,MATCH(CountrySelect1,Pop_UN!$B$2:$B$4151,0)+2*MODEL!$C83-5,0)*IF(OR(MODEL!$I$896&lt;&gt;1,$D82-MODEL!$C83&lt;2008),1,OFFSET(MODEL!$E$901,0,MODEL!$E83-MODEL!$D84-StartYear))</f>
        <v>1574163</v>
      </c>
      <c r="O83" s="47">
        <f ca="1">OFFSET(Pop_UN!S$1,MATCH(CountrySelect1,Pop_UN!$B$2:$B$4151,0)+2*MODEL!$C83-5,0)*IF(OR(MODEL!$I$896&lt;&gt;1,$D82-MODEL!$C83&lt;2008),1,OFFSET(MODEL!$E$901,0,MODEL!$E83-MODEL!$D84-StartYear))</f>
        <v>1554955</v>
      </c>
      <c r="P83" s="47">
        <f ca="1">OFFSET(Pop_UN!T$1,MATCH(CountrySelect1,Pop_UN!$B$2:$B$4151,0)+2*MODEL!$C83-5,0)*IF(OR(MODEL!$I$896&lt;&gt;1,$D82-MODEL!$C83&lt;2008),1,OFFSET(MODEL!$E$901,0,MODEL!$E83-MODEL!$D84-StartYear))</f>
        <v>1537977</v>
      </c>
      <c r="Q83" s="47">
        <f ca="1">OFFSET(Pop_UN!U$1,MATCH(CountrySelect1,Pop_UN!$B$2:$B$4151,0)+2*MODEL!$C83-5,0)*IF(OR(MODEL!$I$896&lt;&gt;1,$D82-MODEL!$C83&lt;2008),1,OFFSET(MODEL!$E$901,0,MODEL!$E83-MODEL!$D84-StartYear))</f>
        <v>1524550</v>
      </c>
      <c r="R83" s="47">
        <f ca="1">OFFSET(Pop_UN!V$1,MATCH(CountrySelect1,Pop_UN!$B$2:$B$4151,0)+2*MODEL!$C83-5,0)*IF(OR(MODEL!$I$896&lt;&gt;1,$D82-MODEL!$C83&lt;2008),1,OFFSET(MODEL!$E$901,0,MODEL!$E83-MODEL!$D84-StartYear))</f>
        <v>1515229</v>
      </c>
      <c r="S83" s="47">
        <f ca="1">OFFSET(Pop_UN!W$1,MATCH(CountrySelect1,Pop_UN!$B$2:$B$4151,0)+2*MODEL!$C83-5,0)*IF(OR(MODEL!$I$896&lt;&gt;1,$D82-MODEL!$C83&lt;2008),1,OFFSET(MODEL!$E$901,0,MODEL!$E83-MODEL!$D84-StartYear))</f>
        <v>1505871</v>
      </c>
      <c r="T83" s="47">
        <f ca="1">OFFSET(Pop_UN!X$1,MATCH(CountrySelect1,Pop_UN!$B$2:$B$4151,0)+2*MODEL!$C83-5,0)*IF(OR(MODEL!$I$896&lt;&gt;1,$D82-MODEL!$C83&lt;2008),1,OFFSET(MODEL!$E$901,0,MODEL!$E83-MODEL!$D84-StartYear))</f>
        <v>1496922</v>
      </c>
      <c r="U83" s="47">
        <f ca="1">OFFSET(Pop_UN!Y$1,MATCH(CountrySelect1,Pop_UN!$B$2:$B$4151,0)+2*MODEL!$C83-5,0)*IF(OR(MODEL!$I$896&lt;&gt;1,$D82-MODEL!$C83&lt;2008),1,OFFSET(MODEL!$E$901,0,MODEL!$E83-MODEL!$D84-StartYear))</f>
        <v>1489102</v>
      </c>
      <c r="V83" s="47">
        <f ca="1">OFFSET(Pop_UN!Z$1,MATCH(CountrySelect1,Pop_UN!$B$2:$B$4151,0)+2*MODEL!$C83-5,0)*IF(OR(MODEL!$I$896&lt;&gt;1,$D82-MODEL!$C83&lt;2008),1,OFFSET(MODEL!$E$901,0,MODEL!$E83-MODEL!$D84-StartYear))</f>
        <v>1480497</v>
      </c>
      <c r="W83" s="47">
        <f ca="1">OFFSET(Pop_UN!AA$1,MATCH(CountrySelect1,Pop_UN!$B$2:$B$4151,0)+2*MODEL!$C83-5,0)*IF(OR(MODEL!$I$896&lt;&gt;1,$D82-MODEL!$C83&lt;2008),1,OFFSET(MODEL!$E$901,0,MODEL!$E83-MODEL!$D84-StartYear))</f>
        <v>1473095</v>
      </c>
      <c r="X83" s="47">
        <f ca="1">OFFSET(Pop_UN!AB$1,MATCH(CountrySelect1,Pop_UN!$B$2:$B$4151,0)+2*MODEL!$C83-5,0)*IF(OR(MODEL!$I$896&lt;&gt;1,$D82-MODEL!$C83&lt;2008),1,OFFSET(MODEL!$E$901,0,MODEL!$E83-MODEL!$D84-StartYear))</f>
        <v>1466414</v>
      </c>
      <c r="Y83" s="47">
        <f ca="1">OFFSET(Pop_UN!AC$1,MATCH(CountrySelect1,Pop_UN!$B$2:$B$4151,0)+2*MODEL!$C83-5,0)*IF(OR(MODEL!$I$896&lt;&gt;1,$D82-MODEL!$C83&lt;2008),1,OFFSET(MODEL!$E$901,0,MODEL!$E83-MODEL!$D84-StartYear))</f>
        <v>1460491</v>
      </c>
      <c r="Z83" s="47">
        <f ca="1">OFFSET(Pop_UN!AD$1,MATCH(CountrySelect1,Pop_UN!$B$2:$B$4151,0)+2*MODEL!$C83-5,0)*IF(OR(MODEL!$I$896&lt;&gt;1,$D82-MODEL!$C83&lt;2008),1,OFFSET(MODEL!$E$901,0,MODEL!$E83-MODEL!$D84-StartYear))</f>
        <v>1454012</v>
      </c>
    </row>
    <row r="84" spans="3:26" x14ac:dyDescent="0.2">
      <c r="C84">
        <f t="shared" si="3"/>
        <v>13</v>
      </c>
      <c r="D84" s="47">
        <f ca="1">OFFSET(Pop_UN!H$1,MATCH(CountrySelect1,Pop_UN!B12:$B$4151,0)+2*MODEL!$C84-5,0)*IF(OR(MODEL!$I$896&lt;&gt;1,$D83-MODEL!$C84&lt;2008),1,OFFSET(MODEL!$E$901,0,MODEL!$E84-MODEL!$D85-StartYear))</f>
        <v>1641619</v>
      </c>
      <c r="E84" s="47">
        <f ca="1">OFFSET(Pop_UN!I$1,MATCH(CountrySelect1,Pop_UN!$B$2:$B$4151,0)+2*MODEL!$C84-5,0)*IF(OR(MODEL!$I$896&lt;&gt;1,$D83-MODEL!$C84&lt;2008),1,OFFSET(MODEL!$E$901,0,MODEL!$E84-MODEL!$D85-StartYear))</f>
        <v>1606751</v>
      </c>
      <c r="F84" s="47">
        <f ca="1">OFFSET(Pop_UN!J$1,MATCH(CountrySelect1,Pop_UN!$B$2:$B$4151,0)+2*MODEL!$C84-5,0)*IF(OR(MODEL!$I$896&lt;&gt;1,$D83-MODEL!$C84&lt;2008),1,OFFSET(MODEL!$E$901,0,MODEL!$E84-MODEL!$D85-StartYear))</f>
        <v>1618260</v>
      </c>
      <c r="G84" s="47">
        <f ca="1">OFFSET(Pop_UN!K$1,MATCH(CountrySelect1,Pop_UN!$B$2:$B$4151,0)+2*MODEL!$C84-5,0)*IF(OR(MODEL!$I$896&lt;&gt;1,$D83-MODEL!$C84&lt;2008),1,OFFSET(MODEL!$E$901,0,MODEL!$E84-MODEL!$D85-StartYear))</f>
        <v>1622707</v>
      </c>
      <c r="H84" s="47">
        <f ca="1">OFFSET(Pop_UN!L$1,MATCH(CountrySelect1,Pop_UN!$B$2:$B$4151,0)+2*MODEL!$C84-5,0)*IF(OR(MODEL!$I$896&lt;&gt;1,$D83-MODEL!$C84&lt;2008),1,OFFSET(MODEL!$E$901,0,MODEL!$E84-MODEL!$D85-StartYear))</f>
        <v>1625664</v>
      </c>
      <c r="I84" s="47">
        <f ca="1">OFFSET(Pop_UN!M$1,MATCH(CountrySelect1,Pop_UN!$B$2:$B$4151,0)+2*MODEL!$C84-5,0)*IF(OR(MODEL!$I$896&lt;&gt;1,$D83-MODEL!$C84&lt;2008),1,OFFSET(MODEL!$E$901,0,MODEL!$E84-MODEL!$D85-StartYear))</f>
        <v>1626970</v>
      </c>
      <c r="J84" s="47">
        <f ca="1">OFFSET(Pop_UN!N$1,MATCH(CountrySelect1,Pop_UN!$B$2:$B$4151,0)+2*MODEL!$C84-5,0)*IF(OR(MODEL!$I$896&lt;&gt;1,$D83-MODEL!$C84&lt;2008),1,OFFSET(MODEL!$E$901,0,MODEL!$E84-MODEL!$D85-StartYear))</f>
        <v>1628791</v>
      </c>
      <c r="K84" s="47">
        <f ca="1">OFFSET(Pop_UN!O$1,MATCH(CountrySelect1,Pop_UN!$B$2:$B$4151,0)+2*MODEL!$C84-5,0)*IF(OR(MODEL!$I$896&lt;&gt;1,$D83-MODEL!$C84&lt;2008),1,OFFSET(MODEL!$E$901,0,MODEL!$E84-MODEL!$D85-StartYear))</f>
        <v>1631930</v>
      </c>
      <c r="L84" s="47">
        <f ca="1">OFFSET(Pop_UN!P$1,MATCH(CountrySelect1,Pop_UN!$B$2:$B$4151,0)+2*MODEL!$C84-5,0)*IF(OR(MODEL!$I$896&lt;&gt;1,$D83-MODEL!$C84&lt;2008),1,OFFSET(MODEL!$E$901,0,MODEL!$E84-MODEL!$D85-StartYear))</f>
        <v>1624405</v>
      </c>
      <c r="M84" s="47">
        <f ca="1">OFFSET(Pop_UN!Q$1,MATCH(CountrySelect1,Pop_UN!$B$2:$B$4151,0)+2*MODEL!$C84-5,0)*IF(OR(MODEL!$I$896&lt;&gt;1,$D83-MODEL!$C84&lt;2008),1,OFFSET(MODEL!$E$901,0,MODEL!$E84-MODEL!$D85-StartYear))</f>
        <v>1609503</v>
      </c>
      <c r="N84" s="47">
        <f ca="1">OFFSET(Pop_UN!R$1,MATCH(CountrySelect1,Pop_UN!$B$2:$B$4151,0)+2*MODEL!$C84-5,0)*IF(OR(MODEL!$I$896&lt;&gt;1,$D83-MODEL!$C84&lt;2008),1,OFFSET(MODEL!$E$901,0,MODEL!$E84-MODEL!$D85-StartYear))</f>
        <v>1589905</v>
      </c>
      <c r="O84" s="47">
        <f ca="1">OFFSET(Pop_UN!S$1,MATCH(CountrySelect1,Pop_UN!$B$2:$B$4151,0)+2*MODEL!$C84-5,0)*IF(OR(MODEL!$I$896&lt;&gt;1,$D83-MODEL!$C84&lt;2008),1,OFFSET(MODEL!$E$901,0,MODEL!$E84-MODEL!$D85-StartYear))</f>
        <v>1571460</v>
      </c>
      <c r="P84" s="47">
        <f ca="1">OFFSET(Pop_UN!T$1,MATCH(CountrySelect1,Pop_UN!$B$2:$B$4151,0)+2*MODEL!$C84-5,0)*IF(OR(MODEL!$I$896&lt;&gt;1,$D83-MODEL!$C84&lt;2008),1,OFFSET(MODEL!$E$901,0,MODEL!$E84-MODEL!$D85-StartYear))</f>
        <v>1552398</v>
      </c>
      <c r="Q84" s="47">
        <f ca="1">OFFSET(Pop_UN!U$1,MATCH(CountrySelect1,Pop_UN!$B$2:$B$4151,0)+2*MODEL!$C84-5,0)*IF(OR(MODEL!$I$896&lt;&gt;1,$D83-MODEL!$C84&lt;2008),1,OFFSET(MODEL!$E$901,0,MODEL!$E84-MODEL!$D85-StartYear))</f>
        <v>1533847</v>
      </c>
      <c r="R84" s="47">
        <f ca="1">OFFSET(Pop_UN!V$1,MATCH(CountrySelect1,Pop_UN!$B$2:$B$4151,0)+2*MODEL!$C84-5,0)*IF(OR(MODEL!$I$896&lt;&gt;1,$D83-MODEL!$C84&lt;2008),1,OFFSET(MODEL!$E$901,0,MODEL!$E84-MODEL!$D85-StartYear))</f>
        <v>1521293</v>
      </c>
      <c r="S84" s="47">
        <f ca="1">OFFSET(Pop_UN!W$1,MATCH(CountrySelect1,Pop_UN!$B$2:$B$4151,0)+2*MODEL!$C84-5,0)*IF(OR(MODEL!$I$896&lt;&gt;1,$D83-MODEL!$C84&lt;2008),1,OFFSET(MODEL!$E$901,0,MODEL!$E84-MODEL!$D85-StartYear))</f>
        <v>1512573</v>
      </c>
      <c r="T84" s="47">
        <f ca="1">OFFSET(Pop_UN!X$1,MATCH(CountrySelect1,Pop_UN!$B$2:$B$4151,0)+2*MODEL!$C84-5,0)*IF(OR(MODEL!$I$896&lt;&gt;1,$D83-MODEL!$C84&lt;2008),1,OFFSET(MODEL!$E$901,0,MODEL!$E84-MODEL!$D85-StartYear))</f>
        <v>1503740</v>
      </c>
      <c r="U84" s="47">
        <f ca="1">OFFSET(Pop_UN!Y$1,MATCH(CountrySelect1,Pop_UN!$B$2:$B$4151,0)+2*MODEL!$C84-5,0)*IF(OR(MODEL!$I$896&lt;&gt;1,$D83-MODEL!$C84&lt;2008),1,OFFSET(MODEL!$E$901,0,MODEL!$E84-MODEL!$D85-StartYear))</f>
        <v>1495191</v>
      </c>
      <c r="V84" s="47">
        <f ca="1">OFFSET(Pop_UN!Z$1,MATCH(CountrySelect1,Pop_UN!$B$2:$B$4151,0)+2*MODEL!$C84-5,0)*IF(OR(MODEL!$I$896&lt;&gt;1,$D83-MODEL!$C84&lt;2008),1,OFFSET(MODEL!$E$901,0,MODEL!$E84-MODEL!$D85-StartYear))</f>
        <v>1485457</v>
      </c>
      <c r="W84" s="47">
        <f ca="1">OFFSET(Pop_UN!AA$1,MATCH(CountrySelect1,Pop_UN!$B$2:$B$4151,0)+2*MODEL!$C84-5,0)*IF(OR(MODEL!$I$896&lt;&gt;1,$D83-MODEL!$C84&lt;2008),1,OFFSET(MODEL!$E$901,0,MODEL!$E84-MODEL!$D85-StartYear))</f>
        <v>1477534</v>
      </c>
      <c r="X84" s="47">
        <f ca="1">OFFSET(Pop_UN!AB$1,MATCH(CountrySelect1,Pop_UN!$B$2:$B$4151,0)+2*MODEL!$C84-5,0)*IF(OR(MODEL!$I$896&lt;&gt;1,$D83-MODEL!$C84&lt;2008),1,OFFSET(MODEL!$E$901,0,MODEL!$E84-MODEL!$D85-StartYear))</f>
        <v>1470637</v>
      </c>
      <c r="Y84" s="47">
        <f ca="1">OFFSET(Pop_UN!AC$1,MATCH(CountrySelect1,Pop_UN!$B$2:$B$4151,0)+2*MODEL!$C84-5,0)*IF(OR(MODEL!$I$896&lt;&gt;1,$D83-MODEL!$C84&lt;2008),1,OFFSET(MODEL!$E$901,0,MODEL!$E84-MODEL!$D85-StartYear))</f>
        <v>1464466</v>
      </c>
      <c r="Z84" s="47">
        <f ca="1">OFFSET(Pop_UN!AD$1,MATCH(CountrySelect1,Pop_UN!$B$2:$B$4151,0)+2*MODEL!$C84-5,0)*IF(OR(MODEL!$I$896&lt;&gt;1,$D83-MODEL!$C84&lt;2008),1,OFFSET(MODEL!$E$901,0,MODEL!$E84-MODEL!$D85-StartYear))</f>
        <v>1459063</v>
      </c>
    </row>
    <row r="85" spans="3:26" x14ac:dyDescent="0.2">
      <c r="C85">
        <f t="shared" si="3"/>
        <v>14</v>
      </c>
      <c r="D85" s="47">
        <f ca="1">OFFSET(Pop_UN!H$1,MATCH(CountrySelect1,Pop_UN!B13:$B$4151,0)+2*MODEL!$C85-5,0)*IF(OR(MODEL!$I$896&lt;&gt;1,$D84-MODEL!$C85&lt;2008),1,OFFSET(MODEL!$E$901,0,MODEL!$E85-MODEL!$D86-StartYear))</f>
        <v>1574718</v>
      </c>
      <c r="E85" s="47">
        <f ca="1">OFFSET(Pop_UN!I$1,MATCH(CountrySelect1,Pop_UN!$B$2:$B$4151,0)+2*MODEL!$C85-5,0)*IF(OR(MODEL!$I$896&lt;&gt;1,$D84-MODEL!$C85&lt;2008),1,OFFSET(MODEL!$E$901,0,MODEL!$E85-MODEL!$D86-StartYear))</f>
        <v>1591930</v>
      </c>
      <c r="F85" s="47">
        <f ca="1">OFFSET(Pop_UN!J$1,MATCH(CountrySelect1,Pop_UN!$B$2:$B$4151,0)+2*MODEL!$C85-5,0)*IF(OR(MODEL!$I$896&lt;&gt;1,$D84-MODEL!$C85&lt;2008),1,OFFSET(MODEL!$E$901,0,MODEL!$E85-MODEL!$D86-StartYear))</f>
        <v>1603762</v>
      </c>
      <c r="G85" s="47">
        <f ca="1">OFFSET(Pop_UN!K$1,MATCH(CountrySelect1,Pop_UN!$B$2:$B$4151,0)+2*MODEL!$C85-5,0)*IF(OR(MODEL!$I$896&lt;&gt;1,$D84-MODEL!$C85&lt;2008),1,OFFSET(MODEL!$E$901,0,MODEL!$E85-MODEL!$D86-StartYear))</f>
        <v>1610305</v>
      </c>
      <c r="H85" s="47">
        <f ca="1">OFFSET(Pop_UN!L$1,MATCH(CountrySelect1,Pop_UN!$B$2:$B$4151,0)+2*MODEL!$C85-5,0)*IF(OR(MODEL!$I$896&lt;&gt;1,$D84-MODEL!$C85&lt;2008),1,OFFSET(MODEL!$E$901,0,MODEL!$E85-MODEL!$D86-StartYear))</f>
        <v>1616720</v>
      </c>
      <c r="I85" s="47">
        <f ca="1">OFFSET(Pop_UN!M$1,MATCH(CountrySelect1,Pop_UN!$B$2:$B$4151,0)+2*MODEL!$C85-5,0)*IF(OR(MODEL!$I$896&lt;&gt;1,$D84-MODEL!$C85&lt;2008),1,OFFSET(MODEL!$E$901,0,MODEL!$E85-MODEL!$D86-StartYear))</f>
        <v>1621314</v>
      </c>
      <c r="J85" s="47">
        <f ca="1">OFFSET(Pop_UN!N$1,MATCH(CountrySelect1,Pop_UN!$B$2:$B$4151,0)+2*MODEL!$C85-5,0)*IF(OR(MODEL!$I$896&lt;&gt;1,$D84-MODEL!$C85&lt;2008),1,OFFSET(MODEL!$E$901,0,MODEL!$E85-MODEL!$D86-StartYear))</f>
        <v>1623872</v>
      </c>
      <c r="K85" s="47">
        <f ca="1">OFFSET(Pop_UN!O$1,MATCH(CountrySelect1,Pop_UN!$B$2:$B$4151,0)+2*MODEL!$C85-5,0)*IF(OR(MODEL!$I$896&lt;&gt;1,$D84-MODEL!$C85&lt;2008),1,OFFSET(MODEL!$E$901,0,MODEL!$E85-MODEL!$D86-StartYear))</f>
        <v>1626850</v>
      </c>
      <c r="L85" s="47">
        <f ca="1">OFFSET(Pop_UN!P$1,MATCH(CountrySelect1,Pop_UN!$B$2:$B$4151,0)+2*MODEL!$C85-5,0)*IF(OR(MODEL!$I$896&lt;&gt;1,$D84-MODEL!$C85&lt;2008),1,OFFSET(MODEL!$E$901,0,MODEL!$E85-MODEL!$D86-StartYear))</f>
        <v>1625397</v>
      </c>
      <c r="M85" s="47">
        <f ca="1">OFFSET(Pop_UN!Q$1,MATCH(CountrySelect1,Pop_UN!$B$2:$B$4151,0)+2*MODEL!$C85-5,0)*IF(OR(MODEL!$I$896&lt;&gt;1,$D84-MODEL!$C85&lt;2008),1,OFFSET(MODEL!$E$901,0,MODEL!$E85-MODEL!$D86-StartYear))</f>
        <v>1619268</v>
      </c>
      <c r="N85" s="47">
        <f ca="1">OFFSET(Pop_UN!R$1,MATCH(CountrySelect1,Pop_UN!$B$2:$B$4151,0)+2*MODEL!$C85-5,0)*IF(OR(MODEL!$I$896&lt;&gt;1,$D84-MODEL!$C85&lt;2008),1,OFFSET(MODEL!$E$901,0,MODEL!$E85-MODEL!$D86-StartYear))</f>
        <v>1605428</v>
      </c>
      <c r="O85" s="47">
        <f ca="1">OFFSET(Pop_UN!S$1,MATCH(CountrySelect1,Pop_UN!$B$2:$B$4151,0)+2*MODEL!$C85-5,0)*IF(OR(MODEL!$I$896&lt;&gt;1,$D84-MODEL!$C85&lt;2008),1,OFFSET(MODEL!$E$901,0,MODEL!$E85-MODEL!$D86-StartYear))</f>
        <v>1586581</v>
      </c>
      <c r="P85" s="47">
        <f ca="1">OFFSET(Pop_UN!T$1,MATCH(CountrySelect1,Pop_UN!$B$2:$B$4151,0)+2*MODEL!$C85-5,0)*IF(OR(MODEL!$I$896&lt;&gt;1,$D84-MODEL!$C85&lt;2008),1,OFFSET(MODEL!$E$901,0,MODEL!$E85-MODEL!$D86-StartYear))</f>
        <v>1568665</v>
      </c>
      <c r="Q85" s="47">
        <f ca="1">OFFSET(Pop_UN!U$1,MATCH(CountrySelect1,Pop_UN!$B$2:$B$4151,0)+2*MODEL!$C85-5,0)*IF(OR(MODEL!$I$896&lt;&gt;1,$D84-MODEL!$C85&lt;2008),1,OFFSET(MODEL!$E$901,0,MODEL!$E85-MODEL!$D86-StartYear))</f>
        <v>1547234</v>
      </c>
      <c r="R85" s="47">
        <f ca="1">OFFSET(Pop_UN!V$1,MATCH(CountrySelect1,Pop_UN!$B$2:$B$4151,0)+2*MODEL!$C85-5,0)*IF(OR(MODEL!$I$896&lt;&gt;1,$D84-MODEL!$C85&lt;2008),1,OFFSET(MODEL!$E$901,0,MODEL!$E85-MODEL!$D86-StartYear))</f>
        <v>1529780</v>
      </c>
      <c r="S85" s="47">
        <f ca="1">OFFSET(Pop_UN!W$1,MATCH(CountrySelect1,Pop_UN!$B$2:$B$4151,0)+2*MODEL!$C85-5,0)*IF(OR(MODEL!$I$896&lt;&gt;1,$D84-MODEL!$C85&lt;2008),1,OFFSET(MODEL!$E$901,0,MODEL!$E85-MODEL!$D86-StartYear))</f>
        <v>1517996</v>
      </c>
      <c r="T85" s="47">
        <f ca="1">OFFSET(Pop_UN!X$1,MATCH(CountrySelect1,Pop_UN!$B$2:$B$4151,0)+2*MODEL!$C85-5,0)*IF(OR(MODEL!$I$896&lt;&gt;1,$D84-MODEL!$C85&lt;2008),1,OFFSET(MODEL!$E$901,0,MODEL!$E85-MODEL!$D86-StartYear))</f>
        <v>1509831</v>
      </c>
      <c r="U85" s="47">
        <f ca="1">OFFSET(Pop_UN!Y$1,MATCH(CountrySelect1,Pop_UN!$B$2:$B$4151,0)+2*MODEL!$C85-5,0)*IF(OR(MODEL!$I$896&lt;&gt;1,$D84-MODEL!$C85&lt;2008),1,OFFSET(MODEL!$E$901,0,MODEL!$E85-MODEL!$D86-StartYear))</f>
        <v>1501498</v>
      </c>
      <c r="V85" s="47">
        <f ca="1">OFFSET(Pop_UN!Z$1,MATCH(CountrySelect1,Pop_UN!$B$2:$B$4151,0)+2*MODEL!$C85-5,0)*IF(OR(MODEL!$I$896&lt;&gt;1,$D84-MODEL!$C85&lt;2008),1,OFFSET(MODEL!$E$901,0,MODEL!$E85-MODEL!$D86-StartYear))</f>
        <v>1490582</v>
      </c>
      <c r="W85" s="47">
        <f ca="1">OFFSET(Pop_UN!AA$1,MATCH(CountrySelect1,Pop_UN!$B$2:$B$4151,0)+2*MODEL!$C85-5,0)*IF(OR(MODEL!$I$896&lt;&gt;1,$D84-MODEL!$C85&lt;2008),1,OFFSET(MODEL!$E$901,0,MODEL!$E85-MODEL!$D86-StartYear))</f>
        <v>1481735</v>
      </c>
      <c r="X85" s="47">
        <f ca="1">OFFSET(Pop_UN!AB$1,MATCH(CountrySelect1,Pop_UN!$B$2:$B$4151,0)+2*MODEL!$C85-5,0)*IF(OR(MODEL!$I$896&lt;&gt;1,$D84-MODEL!$C85&lt;2008),1,OFFSET(MODEL!$E$901,0,MODEL!$E85-MODEL!$D86-StartYear))</f>
        <v>1474472</v>
      </c>
      <c r="Y85" s="47">
        <f ca="1">OFFSET(Pop_UN!AC$1,MATCH(CountrySelect1,Pop_UN!$B$2:$B$4151,0)+2*MODEL!$C85-5,0)*IF(OR(MODEL!$I$896&lt;&gt;1,$D84-MODEL!$C85&lt;2008),1,OFFSET(MODEL!$E$901,0,MODEL!$E85-MODEL!$D86-StartYear))</f>
        <v>1468050</v>
      </c>
      <c r="Z85" s="47">
        <f ca="1">OFFSET(Pop_UN!AD$1,MATCH(CountrySelect1,Pop_UN!$B$2:$B$4151,0)+2*MODEL!$C85-5,0)*IF(OR(MODEL!$I$896&lt;&gt;1,$D84-MODEL!$C85&lt;2008),1,OFFSET(MODEL!$E$901,0,MODEL!$E85-MODEL!$D86-StartYear))</f>
        <v>1462369</v>
      </c>
    </row>
    <row r="86" spans="3:26" x14ac:dyDescent="0.2">
      <c r="C86">
        <f t="shared" si="3"/>
        <v>15</v>
      </c>
      <c r="D86" s="47">
        <f ca="1">OFFSET(Pop_UN!H$1,MATCH(CountrySelect1,Pop_UN!B14:$B$4151,0)+2*MODEL!$C86-5,0)*IF(OR(MODEL!$I$896&lt;&gt;1,$D85-MODEL!$C86&lt;2008),1,OFFSET(MODEL!$E$901,0,MODEL!$E86-MODEL!$D87-StartYear))</f>
        <v>1638005</v>
      </c>
      <c r="E86" s="47">
        <f ca="1">OFFSET(Pop_UN!I$1,MATCH(CountrySelect1,Pop_UN!$B$2:$B$4151,0)+2*MODEL!$C86-5,0)*IF(OR(MODEL!$I$896&lt;&gt;1,$D85-MODEL!$C86&lt;2008),1,OFFSET(MODEL!$E$901,0,MODEL!$E86-MODEL!$D87-StartYear))</f>
        <v>1575344</v>
      </c>
      <c r="F86" s="47">
        <f ca="1">OFFSET(Pop_UN!J$1,MATCH(CountrySelect1,Pop_UN!$B$2:$B$4151,0)+2*MODEL!$C86-5,0)*IF(OR(MODEL!$I$896&lt;&gt;1,$D85-MODEL!$C86&lt;2008),1,OFFSET(MODEL!$E$901,0,MODEL!$E86-MODEL!$D87-StartYear))</f>
        <v>1587495</v>
      </c>
      <c r="G86" s="47">
        <f ca="1">OFFSET(Pop_UN!K$1,MATCH(CountrySelect1,Pop_UN!$B$2:$B$4151,0)+2*MODEL!$C86-5,0)*IF(OR(MODEL!$I$896&lt;&gt;1,$D85-MODEL!$C86&lt;2008),1,OFFSET(MODEL!$E$901,0,MODEL!$E86-MODEL!$D87-StartYear))</f>
        <v>1594390</v>
      </c>
      <c r="H86" s="47">
        <f ca="1">OFFSET(Pop_UN!L$1,MATCH(CountrySelect1,Pop_UN!$B$2:$B$4151,0)+2*MODEL!$C86-5,0)*IF(OR(MODEL!$I$896&lt;&gt;1,$D85-MODEL!$C86&lt;2008),1,OFFSET(MODEL!$E$901,0,MODEL!$E86-MODEL!$D87-StartYear))</f>
        <v>1603011</v>
      </c>
      <c r="I86" s="47">
        <f ca="1">OFFSET(Pop_UN!M$1,MATCH(CountrySelect1,Pop_UN!$B$2:$B$4151,0)+2*MODEL!$C86-5,0)*IF(OR(MODEL!$I$896&lt;&gt;1,$D85-MODEL!$C86&lt;2008),1,OFFSET(MODEL!$E$901,0,MODEL!$E86-MODEL!$D87-StartYear))</f>
        <v>1611323</v>
      </c>
      <c r="J86" s="47">
        <f ca="1">OFFSET(Pop_UN!N$1,MATCH(CountrySelect1,Pop_UN!$B$2:$B$4151,0)+2*MODEL!$C86-5,0)*IF(OR(MODEL!$I$896&lt;&gt;1,$D85-MODEL!$C86&lt;2008),1,OFFSET(MODEL!$E$901,0,MODEL!$E86-MODEL!$D87-StartYear))</f>
        <v>1617374</v>
      </c>
      <c r="K86" s="47">
        <f ca="1">OFFSET(Pop_UN!O$1,MATCH(CountrySelect1,Pop_UN!$B$2:$B$4151,0)+2*MODEL!$C86-5,0)*IF(OR(MODEL!$I$896&lt;&gt;1,$D85-MODEL!$C86&lt;2008),1,OFFSET(MODEL!$E$901,0,MODEL!$E86-MODEL!$D87-StartYear))</f>
        <v>1620891</v>
      </c>
      <c r="L86" s="47">
        <f ca="1">OFFSET(Pop_UN!P$1,MATCH(CountrySelect1,Pop_UN!$B$2:$B$4151,0)+2*MODEL!$C86-5,0)*IF(OR(MODEL!$I$896&lt;&gt;1,$D85-MODEL!$C86&lt;2008),1,OFFSET(MODEL!$E$901,0,MODEL!$E86-MODEL!$D87-StartYear))</f>
        <v>1619199</v>
      </c>
      <c r="M86" s="47">
        <f ca="1">OFFSET(Pop_UN!Q$1,MATCH(CountrySelect1,Pop_UN!$B$2:$B$4151,0)+2*MODEL!$C86-5,0)*IF(OR(MODEL!$I$896&lt;&gt;1,$D85-MODEL!$C86&lt;2008),1,OFFSET(MODEL!$E$901,0,MODEL!$E86-MODEL!$D87-StartYear))</f>
        <v>1619189</v>
      </c>
      <c r="N86" s="47">
        <f ca="1">OFFSET(Pop_UN!R$1,MATCH(CountrySelect1,Pop_UN!$B$2:$B$4151,0)+2*MODEL!$C86-5,0)*IF(OR(MODEL!$I$896&lt;&gt;1,$D85-MODEL!$C86&lt;2008),1,OFFSET(MODEL!$E$901,0,MODEL!$E86-MODEL!$D87-StartYear))</f>
        <v>1614275</v>
      </c>
      <c r="O86" s="47">
        <f ca="1">OFFSET(Pop_UN!S$1,MATCH(CountrySelect1,Pop_UN!$B$2:$B$4151,0)+2*MODEL!$C86-5,0)*IF(OR(MODEL!$I$896&lt;&gt;1,$D85-MODEL!$C86&lt;2008),1,OFFSET(MODEL!$E$901,0,MODEL!$E86-MODEL!$D87-StartYear))</f>
        <v>1601307</v>
      </c>
      <c r="P86" s="47">
        <f ca="1">OFFSET(Pop_UN!T$1,MATCH(CountrySelect1,Pop_UN!$B$2:$B$4151,0)+2*MODEL!$C86-5,0)*IF(OR(MODEL!$I$896&lt;&gt;1,$D85-MODEL!$C86&lt;2008),1,OFFSET(MODEL!$E$901,0,MODEL!$E86-MODEL!$D87-StartYear))</f>
        <v>1583163</v>
      </c>
      <c r="Q86" s="47">
        <f ca="1">OFFSET(Pop_UN!U$1,MATCH(CountrySelect1,Pop_UN!$B$2:$B$4151,0)+2*MODEL!$C86-5,0)*IF(OR(MODEL!$I$896&lt;&gt;1,$D85-MODEL!$C86&lt;2008),1,OFFSET(MODEL!$E$901,0,MODEL!$E86-MODEL!$D87-StartYear))</f>
        <v>1562366</v>
      </c>
      <c r="R86" s="47">
        <f ca="1">OFFSET(Pop_UN!V$1,MATCH(CountrySelect1,Pop_UN!$B$2:$B$4151,0)+2*MODEL!$C86-5,0)*IF(OR(MODEL!$I$896&lt;&gt;1,$D85-MODEL!$C86&lt;2008),1,OFFSET(MODEL!$E$901,0,MODEL!$E86-MODEL!$D87-StartYear))</f>
        <v>1542133</v>
      </c>
      <c r="S86" s="47">
        <f ca="1">OFFSET(Pop_UN!W$1,MATCH(CountrySelect1,Pop_UN!$B$2:$B$4151,0)+2*MODEL!$C86-5,0)*IF(OR(MODEL!$I$896&lt;&gt;1,$D85-MODEL!$C86&lt;2008),1,OFFSET(MODEL!$E$901,0,MODEL!$E86-MODEL!$D87-StartYear))</f>
        <v>1525673</v>
      </c>
      <c r="T86" s="47">
        <f ca="1">OFFSET(Pop_UN!X$1,MATCH(CountrySelect1,Pop_UN!$B$2:$B$4151,0)+2*MODEL!$C86-5,0)*IF(OR(MODEL!$I$896&lt;&gt;1,$D85-MODEL!$C86&lt;2008),1,OFFSET(MODEL!$E$901,0,MODEL!$E86-MODEL!$D87-StartYear))</f>
        <v>1514614</v>
      </c>
      <c r="U86" s="47">
        <f ca="1">OFFSET(Pop_UN!Y$1,MATCH(CountrySelect1,Pop_UN!$B$2:$B$4151,0)+2*MODEL!$C86-5,0)*IF(OR(MODEL!$I$896&lt;&gt;1,$D85-MODEL!$C86&lt;2008),1,OFFSET(MODEL!$E$901,0,MODEL!$E86-MODEL!$D87-StartYear))</f>
        <v>1506977</v>
      </c>
      <c r="V86" s="47">
        <f ca="1">OFFSET(Pop_UN!Z$1,MATCH(CountrySelect1,Pop_UN!$B$2:$B$4151,0)+2*MODEL!$C86-5,0)*IF(OR(MODEL!$I$896&lt;&gt;1,$D85-MODEL!$C86&lt;2008),1,OFFSET(MODEL!$E$901,0,MODEL!$E86-MODEL!$D87-StartYear))</f>
        <v>1495834</v>
      </c>
      <c r="W86" s="47">
        <f ca="1">OFFSET(Pop_UN!AA$1,MATCH(CountrySelect1,Pop_UN!$B$2:$B$4151,0)+2*MODEL!$C86-5,0)*IF(OR(MODEL!$I$896&lt;&gt;1,$D85-MODEL!$C86&lt;2008),1,OFFSET(MODEL!$E$901,0,MODEL!$E86-MODEL!$D87-StartYear))</f>
        <v>1485897</v>
      </c>
      <c r="X86" s="47">
        <f ca="1">OFFSET(Pop_UN!AB$1,MATCH(CountrySelect1,Pop_UN!$B$2:$B$4151,0)+2*MODEL!$C86-5,0)*IF(OR(MODEL!$I$896&lt;&gt;1,$D85-MODEL!$C86&lt;2008),1,OFFSET(MODEL!$E$901,0,MODEL!$E86-MODEL!$D87-StartYear))</f>
        <v>1477914</v>
      </c>
      <c r="Y86" s="47">
        <f ca="1">OFFSET(Pop_UN!AC$1,MATCH(CountrySelect1,Pop_UN!$B$2:$B$4151,0)+2*MODEL!$C86-5,0)*IF(OR(MODEL!$I$896&lt;&gt;1,$D85-MODEL!$C86&lt;2008),1,OFFSET(MODEL!$E$901,0,MODEL!$E86-MODEL!$D87-StartYear))</f>
        <v>1471282</v>
      </c>
      <c r="Z86" s="47">
        <f ca="1">OFFSET(Pop_UN!AD$1,MATCH(CountrySelect1,Pop_UN!$B$2:$B$4151,0)+2*MODEL!$C86-5,0)*IF(OR(MODEL!$I$896&lt;&gt;1,$D85-MODEL!$C86&lt;2008),1,OFFSET(MODEL!$E$901,0,MODEL!$E86-MODEL!$D87-StartYear))</f>
        <v>1465313</v>
      </c>
    </row>
    <row r="87" spans="3:26" x14ac:dyDescent="0.2">
      <c r="C87">
        <f t="shared" si="3"/>
        <v>16</v>
      </c>
      <c r="D87" s="47">
        <f ca="1">OFFSET(Pop_UN!H$1,MATCH(CountrySelect1,Pop_UN!B15:$B$4151,0)+2*MODEL!$C87-5,0)*IF(OR(MODEL!$I$896&lt;&gt;1,$D86-MODEL!$C87&lt;2008),1,OFFSET(MODEL!$E$901,0,MODEL!$E87-MODEL!$D88-StartYear))</f>
        <v>1569023</v>
      </c>
      <c r="E87" s="47">
        <f ca="1">OFFSET(Pop_UN!I$1,MATCH(CountrySelect1,Pop_UN!$B$2:$B$4151,0)+2*MODEL!$C87-5,0)*IF(OR(MODEL!$I$896&lt;&gt;1,$D86-MODEL!$C87&lt;2008),1,OFFSET(MODEL!$E$901,0,MODEL!$E87-MODEL!$D88-StartYear))</f>
        <v>1557536</v>
      </c>
      <c r="F87" s="47">
        <f ca="1">OFFSET(Pop_UN!J$1,MATCH(CountrySelect1,Pop_UN!$B$2:$B$4151,0)+2*MODEL!$C87-5,0)*IF(OR(MODEL!$I$896&lt;&gt;1,$D86-MODEL!$C87&lt;2008),1,OFFSET(MODEL!$E$901,0,MODEL!$E87-MODEL!$D88-StartYear))</f>
        <v>1569450</v>
      </c>
      <c r="G87" s="47">
        <f ca="1">OFFSET(Pop_UN!K$1,MATCH(CountrySelect1,Pop_UN!$B$2:$B$4151,0)+2*MODEL!$C87-5,0)*IF(OR(MODEL!$I$896&lt;&gt;1,$D86-MODEL!$C87&lt;2008),1,OFFSET(MODEL!$E$901,0,MODEL!$E87-MODEL!$D88-StartYear))</f>
        <v>1576749</v>
      </c>
      <c r="H87" s="47">
        <f ca="1">OFFSET(Pop_UN!L$1,MATCH(CountrySelect1,Pop_UN!$B$2:$B$4151,0)+2*MODEL!$C87-5,0)*IF(OR(MODEL!$I$896&lt;&gt;1,$D86-MODEL!$C87&lt;2008),1,OFFSET(MODEL!$E$901,0,MODEL!$E87-MODEL!$D88-StartYear))</f>
        <v>1585674</v>
      </c>
      <c r="I87" s="47">
        <f ca="1">OFFSET(Pop_UN!M$1,MATCH(CountrySelect1,Pop_UN!$B$2:$B$4151,0)+2*MODEL!$C87-5,0)*IF(OR(MODEL!$I$896&lt;&gt;1,$D86-MODEL!$C87&lt;2008),1,OFFSET(MODEL!$E$901,0,MODEL!$E87-MODEL!$D88-StartYear))</f>
        <v>1596302</v>
      </c>
      <c r="J87" s="47">
        <f ca="1">OFFSET(Pop_UN!N$1,MATCH(CountrySelect1,Pop_UN!$B$2:$B$4151,0)+2*MODEL!$C87-5,0)*IF(OR(MODEL!$I$896&lt;&gt;1,$D86-MODEL!$C87&lt;2008),1,OFFSET(MODEL!$E$901,0,MODEL!$E87-MODEL!$D88-StartYear))</f>
        <v>1606333</v>
      </c>
      <c r="K87" s="47">
        <f ca="1">OFFSET(Pop_UN!O$1,MATCH(CountrySelect1,Pop_UN!$B$2:$B$4151,0)+2*MODEL!$C87-5,0)*IF(OR(MODEL!$I$896&lt;&gt;1,$D86-MODEL!$C87&lt;2008),1,OFFSET(MODEL!$E$901,0,MODEL!$E87-MODEL!$D88-StartYear))</f>
        <v>1613550</v>
      </c>
      <c r="L87" s="47">
        <f ca="1">OFFSET(Pop_UN!P$1,MATCH(CountrySelect1,Pop_UN!$B$2:$B$4151,0)+2*MODEL!$C87-5,0)*IF(OR(MODEL!$I$896&lt;&gt;1,$D86-MODEL!$C87&lt;2008),1,OFFSET(MODEL!$E$901,0,MODEL!$E87-MODEL!$D88-StartYear))</f>
        <v>1612162</v>
      </c>
      <c r="M87" s="47">
        <f ca="1">OFFSET(Pop_UN!Q$1,MATCH(CountrySelect1,Pop_UN!$B$2:$B$4151,0)+2*MODEL!$C87-5,0)*IF(OR(MODEL!$I$896&lt;&gt;1,$D86-MODEL!$C87&lt;2008),1,OFFSET(MODEL!$E$901,0,MODEL!$E87-MODEL!$D88-StartYear))</f>
        <v>1611872</v>
      </c>
      <c r="N87" s="47">
        <f ca="1">OFFSET(Pop_UN!R$1,MATCH(CountrySelect1,Pop_UN!$B$2:$B$4151,0)+2*MODEL!$C87-5,0)*IF(OR(MODEL!$I$896&lt;&gt;1,$D86-MODEL!$C87&lt;2008),1,OFFSET(MODEL!$E$901,0,MODEL!$E87-MODEL!$D88-StartYear))</f>
        <v>1613125</v>
      </c>
      <c r="O87" s="47">
        <f ca="1">OFFSET(Pop_UN!S$1,MATCH(CountrySelect1,Pop_UN!$B$2:$B$4151,0)+2*MODEL!$C87-5,0)*IF(OR(MODEL!$I$896&lt;&gt;1,$D86-MODEL!$C87&lt;2008),1,OFFSET(MODEL!$E$901,0,MODEL!$E87-MODEL!$D88-StartYear))</f>
        <v>1609235</v>
      </c>
      <c r="P87" s="47">
        <f ca="1">OFFSET(Pop_UN!T$1,MATCH(CountrySelect1,Pop_UN!$B$2:$B$4151,0)+2*MODEL!$C87-5,0)*IF(OR(MODEL!$I$896&lt;&gt;1,$D86-MODEL!$C87&lt;2008),1,OFFSET(MODEL!$E$901,0,MODEL!$E87-MODEL!$D88-StartYear))</f>
        <v>1597092</v>
      </c>
      <c r="Q87" s="47">
        <f ca="1">OFFSET(Pop_UN!U$1,MATCH(CountrySelect1,Pop_UN!$B$2:$B$4151,0)+2*MODEL!$C87-5,0)*IF(OR(MODEL!$I$896&lt;&gt;1,$D86-MODEL!$C87&lt;2008),1,OFFSET(MODEL!$E$901,0,MODEL!$E87-MODEL!$D88-StartYear))</f>
        <v>1575766</v>
      </c>
      <c r="R87" s="47">
        <f ca="1">OFFSET(Pop_UN!V$1,MATCH(CountrySelect1,Pop_UN!$B$2:$B$4151,0)+2*MODEL!$C87-5,0)*IF(OR(MODEL!$I$896&lt;&gt;1,$D86-MODEL!$C87&lt;2008),1,OFFSET(MODEL!$E$901,0,MODEL!$E87-MODEL!$D88-StartYear))</f>
        <v>1556131</v>
      </c>
      <c r="S87" s="47">
        <f ca="1">OFFSET(Pop_UN!W$1,MATCH(CountrySelect1,Pop_UN!$B$2:$B$4151,0)+2*MODEL!$C87-5,0)*IF(OR(MODEL!$I$896&lt;&gt;1,$D86-MODEL!$C87&lt;2008),1,OFFSET(MODEL!$E$901,0,MODEL!$E87-MODEL!$D88-StartYear))</f>
        <v>1536992</v>
      </c>
      <c r="T87" s="47">
        <f ca="1">OFFSET(Pop_UN!X$1,MATCH(CountrySelect1,Pop_UN!$B$2:$B$4151,0)+2*MODEL!$C87-5,0)*IF(OR(MODEL!$I$896&lt;&gt;1,$D86-MODEL!$C87&lt;2008),1,OFFSET(MODEL!$E$901,0,MODEL!$E87-MODEL!$D88-StartYear))</f>
        <v>1521481</v>
      </c>
      <c r="U87" s="47">
        <f ca="1">OFFSET(Pop_UN!Y$1,MATCH(CountrySelect1,Pop_UN!$B$2:$B$4151,0)+2*MODEL!$C87-5,0)*IF(OR(MODEL!$I$896&lt;&gt;1,$D86-MODEL!$C87&lt;2008),1,OFFSET(MODEL!$E$901,0,MODEL!$E87-MODEL!$D88-StartYear))</f>
        <v>1511120</v>
      </c>
      <c r="V87" s="47">
        <f ca="1">OFFSET(Pop_UN!Z$1,MATCH(CountrySelect1,Pop_UN!$B$2:$B$4151,0)+2*MODEL!$C87-5,0)*IF(OR(MODEL!$I$896&lt;&gt;1,$D86-MODEL!$C87&lt;2008),1,OFFSET(MODEL!$E$901,0,MODEL!$E87-MODEL!$D88-StartYear))</f>
        <v>1500293</v>
      </c>
      <c r="W87" s="47">
        <f ca="1">OFFSET(Pop_UN!AA$1,MATCH(CountrySelect1,Pop_UN!$B$2:$B$4151,0)+2*MODEL!$C87-5,0)*IF(OR(MODEL!$I$896&lt;&gt;1,$D86-MODEL!$C87&lt;2008),1,OFFSET(MODEL!$E$901,0,MODEL!$E87-MODEL!$D88-StartYear))</f>
        <v>1490093</v>
      </c>
      <c r="X87" s="47">
        <f ca="1">OFFSET(Pop_UN!AB$1,MATCH(CountrySelect1,Pop_UN!$B$2:$B$4151,0)+2*MODEL!$C87-5,0)*IF(OR(MODEL!$I$896&lt;&gt;1,$D86-MODEL!$C87&lt;2008),1,OFFSET(MODEL!$E$901,0,MODEL!$E87-MODEL!$D88-StartYear))</f>
        <v>1481112</v>
      </c>
      <c r="Y87" s="47">
        <f ca="1">OFFSET(Pop_UN!AC$1,MATCH(CountrySelect1,Pop_UN!$B$2:$B$4151,0)+2*MODEL!$C87-5,0)*IF(OR(MODEL!$I$896&lt;&gt;1,$D86-MODEL!$C87&lt;2008),1,OFFSET(MODEL!$E$901,0,MODEL!$E87-MODEL!$D88-StartYear))</f>
        <v>1473964</v>
      </c>
      <c r="Z87" s="47">
        <f ca="1">OFFSET(Pop_UN!AD$1,MATCH(CountrySelect1,Pop_UN!$B$2:$B$4151,0)+2*MODEL!$C87-5,0)*IF(OR(MODEL!$I$896&lt;&gt;1,$D86-MODEL!$C87&lt;2008),1,OFFSET(MODEL!$E$901,0,MODEL!$E87-MODEL!$D88-StartYear))</f>
        <v>1467941</v>
      </c>
    </row>
    <row r="88" spans="3:26" x14ac:dyDescent="0.2">
      <c r="C88">
        <f t="shared" si="3"/>
        <v>17</v>
      </c>
      <c r="D88" s="47">
        <f ca="1">OFFSET(Pop_UN!H$1,MATCH(CountrySelect1,Pop_UN!B16:$B$4151,0)+2*MODEL!$C88-5,0)*IF(OR(MODEL!$I$896&lt;&gt;1,$D87-MODEL!$C88&lt;2008),1,OFFSET(MODEL!$E$901,0,MODEL!$E88-MODEL!$D89-StartYear))</f>
        <v>1631693</v>
      </c>
      <c r="E88" s="47">
        <f ca="1">OFFSET(Pop_UN!I$1,MATCH(CountrySelect1,Pop_UN!$B$2:$B$4151,0)+2*MODEL!$C88-5,0)*IF(OR(MODEL!$I$896&lt;&gt;1,$D87-MODEL!$C88&lt;2008),1,OFFSET(MODEL!$E$901,0,MODEL!$E88-MODEL!$D89-StartYear))</f>
        <v>1538958</v>
      </c>
      <c r="F88" s="47">
        <f ca="1">OFFSET(Pop_UN!J$1,MATCH(CountrySelect1,Pop_UN!$B$2:$B$4151,0)+2*MODEL!$C88-5,0)*IF(OR(MODEL!$I$896&lt;&gt;1,$D87-MODEL!$C88&lt;2008),1,OFFSET(MODEL!$E$901,0,MODEL!$E88-MODEL!$D89-StartYear))</f>
        <v>1549808</v>
      </c>
      <c r="G88" s="47">
        <f ca="1">OFFSET(Pop_UN!K$1,MATCH(CountrySelect1,Pop_UN!$B$2:$B$4151,0)+2*MODEL!$C88-5,0)*IF(OR(MODEL!$I$896&lt;&gt;1,$D87-MODEL!$C88&lt;2008),1,OFFSET(MODEL!$E$901,0,MODEL!$E88-MODEL!$D89-StartYear))</f>
        <v>1557286</v>
      </c>
      <c r="H88" s="47">
        <f ca="1">OFFSET(Pop_UN!L$1,MATCH(CountrySelect1,Pop_UN!$B$2:$B$4151,0)+2*MODEL!$C88-5,0)*IF(OR(MODEL!$I$896&lt;&gt;1,$D87-MODEL!$C88&lt;2008),1,OFFSET(MODEL!$E$901,0,MODEL!$E88-MODEL!$D89-StartYear))</f>
        <v>1566654</v>
      </c>
      <c r="I88" s="47">
        <f ca="1">OFFSET(Pop_UN!M$1,MATCH(CountrySelect1,Pop_UN!$B$2:$B$4151,0)+2*MODEL!$C88-5,0)*IF(OR(MODEL!$I$896&lt;&gt;1,$D87-MODEL!$C88&lt;2008),1,OFFSET(MODEL!$E$901,0,MODEL!$E88-MODEL!$D89-StartYear))</f>
        <v>1577536</v>
      </c>
      <c r="J88" s="47">
        <f ca="1">OFFSET(Pop_UN!N$1,MATCH(CountrySelect1,Pop_UN!$B$2:$B$4151,0)+2*MODEL!$C88-5,0)*IF(OR(MODEL!$I$896&lt;&gt;1,$D87-MODEL!$C88&lt;2008),1,OFFSET(MODEL!$E$901,0,MODEL!$E88-MODEL!$D89-StartYear))</f>
        <v>1589995</v>
      </c>
      <c r="K88" s="47">
        <f ca="1">OFFSET(Pop_UN!O$1,MATCH(CountrySelect1,Pop_UN!$B$2:$B$4151,0)+2*MODEL!$C88-5,0)*IF(OR(MODEL!$I$896&lt;&gt;1,$D87-MODEL!$C88&lt;2008),1,OFFSET(MODEL!$E$901,0,MODEL!$E88-MODEL!$D89-StartYear))</f>
        <v>1601456</v>
      </c>
      <c r="L88" s="47">
        <f ca="1">OFFSET(Pop_UN!P$1,MATCH(CountrySelect1,Pop_UN!$B$2:$B$4151,0)+2*MODEL!$C88-5,0)*IF(OR(MODEL!$I$896&lt;&gt;1,$D87-MODEL!$C88&lt;2008),1,OFFSET(MODEL!$E$901,0,MODEL!$E88-MODEL!$D89-StartYear))</f>
        <v>1603716</v>
      </c>
      <c r="M88" s="47">
        <f ca="1">OFFSET(Pop_UN!Q$1,MATCH(CountrySelect1,Pop_UN!$B$2:$B$4151,0)+2*MODEL!$C88-5,0)*IF(OR(MODEL!$I$896&lt;&gt;1,$D87-MODEL!$C88&lt;2008),1,OFFSET(MODEL!$E$901,0,MODEL!$E88-MODEL!$D89-StartYear))</f>
        <v>1603757</v>
      </c>
      <c r="N88" s="47">
        <f ca="1">OFFSET(Pop_UN!R$1,MATCH(CountrySelect1,Pop_UN!$B$2:$B$4151,0)+2*MODEL!$C88-5,0)*IF(OR(MODEL!$I$896&lt;&gt;1,$D87-MODEL!$C88&lt;2008),1,OFFSET(MODEL!$E$901,0,MODEL!$E88-MODEL!$D89-StartYear))</f>
        <v>1604689</v>
      </c>
      <c r="O88" s="47">
        <f ca="1">OFFSET(Pop_UN!S$1,MATCH(CountrySelect1,Pop_UN!$B$2:$B$4151,0)+2*MODEL!$C88-5,0)*IF(OR(MODEL!$I$896&lt;&gt;1,$D87-MODEL!$C88&lt;2008),1,OFFSET(MODEL!$E$901,0,MODEL!$E88-MODEL!$D89-StartYear))</f>
        <v>1607014</v>
      </c>
      <c r="P88" s="47">
        <f ca="1">OFFSET(Pop_UN!T$1,MATCH(CountrySelect1,Pop_UN!$B$2:$B$4151,0)+2*MODEL!$C88-5,0)*IF(OR(MODEL!$I$896&lt;&gt;1,$D87-MODEL!$C88&lt;2008),1,OFFSET(MODEL!$E$901,0,MODEL!$E88-MODEL!$D89-StartYear))</f>
        <v>1604099</v>
      </c>
      <c r="Q88" s="47">
        <f ca="1">OFFSET(Pop_UN!U$1,MATCH(CountrySelect1,Pop_UN!$B$2:$B$4151,0)+2*MODEL!$C88-5,0)*IF(OR(MODEL!$I$896&lt;&gt;1,$D87-MODEL!$C88&lt;2008),1,OFFSET(MODEL!$E$901,0,MODEL!$E88-MODEL!$D89-StartYear))</f>
        <v>1588561</v>
      </c>
      <c r="R88" s="47">
        <f ca="1">OFFSET(Pop_UN!V$1,MATCH(CountrySelect1,Pop_UN!$B$2:$B$4151,0)+2*MODEL!$C88-5,0)*IF(OR(MODEL!$I$896&lt;&gt;1,$D87-MODEL!$C88&lt;2008),1,OFFSET(MODEL!$E$901,0,MODEL!$E88-MODEL!$D89-StartYear))</f>
        <v>1568433</v>
      </c>
      <c r="S88" s="47">
        <f ca="1">OFFSET(Pop_UN!W$1,MATCH(CountrySelect1,Pop_UN!$B$2:$B$4151,0)+2*MODEL!$C88-5,0)*IF(OR(MODEL!$I$896&lt;&gt;1,$D87-MODEL!$C88&lt;2008),1,OFFSET(MODEL!$E$901,0,MODEL!$E88-MODEL!$D89-StartYear))</f>
        <v>1549855</v>
      </c>
      <c r="T88" s="47">
        <f ca="1">OFFSET(Pop_UN!X$1,MATCH(CountrySelect1,Pop_UN!$B$2:$B$4151,0)+2*MODEL!$C88-5,0)*IF(OR(MODEL!$I$896&lt;&gt;1,$D87-MODEL!$C88&lt;2008),1,OFFSET(MODEL!$E$901,0,MODEL!$E88-MODEL!$D89-StartYear))</f>
        <v>1531765</v>
      </c>
      <c r="U88" s="47">
        <f ca="1">OFFSET(Pop_UN!Y$1,MATCH(CountrySelect1,Pop_UN!$B$2:$B$4151,0)+2*MODEL!$C88-5,0)*IF(OR(MODEL!$I$896&lt;&gt;1,$D87-MODEL!$C88&lt;2008),1,OFFSET(MODEL!$E$901,0,MODEL!$E88-MODEL!$D89-StartYear))</f>
        <v>1517176</v>
      </c>
      <c r="V88" s="47">
        <f ca="1">OFFSET(Pop_UN!Z$1,MATCH(CountrySelect1,Pop_UN!$B$2:$B$4151,0)+2*MODEL!$C88-5,0)*IF(OR(MODEL!$I$896&lt;&gt;1,$D87-MODEL!$C88&lt;2008),1,OFFSET(MODEL!$E$901,0,MODEL!$E88-MODEL!$D89-StartYear))</f>
        <v>1503384</v>
      </c>
      <c r="W88" s="47">
        <f ca="1">OFFSET(Pop_UN!AA$1,MATCH(CountrySelect1,Pop_UN!$B$2:$B$4151,0)+2*MODEL!$C88-5,0)*IF(OR(MODEL!$I$896&lt;&gt;1,$D87-MODEL!$C88&lt;2008),1,OFFSET(MODEL!$E$901,0,MODEL!$E88-MODEL!$D89-StartYear))</f>
        <v>1493531</v>
      </c>
      <c r="X88" s="47">
        <f ca="1">OFFSET(Pop_UN!AB$1,MATCH(CountrySelect1,Pop_UN!$B$2:$B$4151,0)+2*MODEL!$C88-5,0)*IF(OR(MODEL!$I$896&lt;&gt;1,$D87-MODEL!$C88&lt;2008),1,OFFSET(MODEL!$E$901,0,MODEL!$E88-MODEL!$D89-StartYear))</f>
        <v>1484252</v>
      </c>
      <c r="Y88" s="47">
        <f ca="1">OFFSET(Pop_UN!AC$1,MATCH(CountrySelect1,Pop_UN!$B$2:$B$4151,0)+2*MODEL!$C88-5,0)*IF(OR(MODEL!$I$896&lt;&gt;1,$D87-MODEL!$C88&lt;2008),1,OFFSET(MODEL!$E$901,0,MODEL!$E88-MODEL!$D89-StartYear))</f>
        <v>1476198</v>
      </c>
      <c r="Z88" s="47">
        <f ca="1">OFFSET(Pop_UN!AD$1,MATCH(CountrySelect1,Pop_UN!$B$2:$B$4151,0)+2*MODEL!$C88-5,0)*IF(OR(MODEL!$I$896&lt;&gt;1,$D87-MODEL!$C88&lt;2008),1,OFFSET(MODEL!$E$901,0,MODEL!$E88-MODEL!$D89-StartYear))</f>
        <v>1469864</v>
      </c>
    </row>
    <row r="89" spans="3:26" x14ac:dyDescent="0.2">
      <c r="C89">
        <f t="shared" si="3"/>
        <v>18</v>
      </c>
      <c r="D89" s="47">
        <f ca="1">OFFSET(Pop_UN!H$1,MATCH(CountrySelect1,Pop_UN!B17:$B$4151,0)+2*MODEL!$C89-5,0)*IF(OR(MODEL!$I$896&lt;&gt;1,$D88-MODEL!$C89&lt;2008),1,OFFSET(MODEL!$E$901,0,MODEL!$E89-MODEL!$D90-StartYear))</f>
        <v>1559720</v>
      </c>
      <c r="E89" s="47">
        <f ca="1">OFFSET(Pop_UN!I$1,MATCH(CountrySelect1,Pop_UN!$B$2:$B$4151,0)+2*MODEL!$C89-5,0)*IF(OR(MODEL!$I$896&lt;&gt;1,$D88-MODEL!$C89&lt;2008),1,OFFSET(MODEL!$E$901,0,MODEL!$E89-MODEL!$D90-StartYear))</f>
        <v>1519549</v>
      </c>
      <c r="F89" s="47">
        <f ca="1">OFFSET(Pop_UN!J$1,MATCH(CountrySelect1,Pop_UN!$B$2:$B$4151,0)+2*MODEL!$C89-5,0)*IF(OR(MODEL!$I$896&lt;&gt;1,$D88-MODEL!$C89&lt;2008),1,OFFSET(MODEL!$E$901,0,MODEL!$E89-MODEL!$D90-StartYear))</f>
        <v>1528929</v>
      </c>
      <c r="G89" s="47">
        <f ca="1">OFFSET(Pop_UN!K$1,MATCH(CountrySelect1,Pop_UN!$B$2:$B$4151,0)+2*MODEL!$C89-5,0)*IF(OR(MODEL!$I$896&lt;&gt;1,$D88-MODEL!$C89&lt;2008),1,OFFSET(MODEL!$E$901,0,MODEL!$E89-MODEL!$D90-StartYear))</f>
        <v>1536772</v>
      </c>
      <c r="H89" s="47">
        <f ca="1">OFFSET(Pop_UN!L$1,MATCH(CountrySelect1,Pop_UN!$B$2:$B$4151,0)+2*MODEL!$C89-5,0)*IF(OR(MODEL!$I$896&lt;&gt;1,$D88-MODEL!$C89&lt;2008),1,OFFSET(MODEL!$E$901,0,MODEL!$E89-MODEL!$D90-StartYear))</f>
        <v>1545766</v>
      </c>
      <c r="I89" s="47">
        <f ca="1">OFFSET(Pop_UN!M$1,MATCH(CountrySelect1,Pop_UN!$B$2:$B$4151,0)+2*MODEL!$C89-5,0)*IF(OR(MODEL!$I$896&lt;&gt;1,$D88-MODEL!$C89&lt;2008),1,OFFSET(MODEL!$E$901,0,MODEL!$E89-MODEL!$D90-StartYear))</f>
        <v>1557130</v>
      </c>
      <c r="J89" s="47">
        <f ca="1">OFFSET(Pop_UN!N$1,MATCH(CountrySelect1,Pop_UN!$B$2:$B$4151,0)+2*MODEL!$C89-5,0)*IF(OR(MODEL!$I$896&lt;&gt;1,$D88-MODEL!$C89&lt;2008),1,OFFSET(MODEL!$E$901,0,MODEL!$E89-MODEL!$D90-StartYear))</f>
        <v>1569796</v>
      </c>
      <c r="K89" s="47">
        <f ca="1">OFFSET(Pop_UN!O$1,MATCH(CountrySelect1,Pop_UN!$B$2:$B$4151,0)+2*MODEL!$C89-5,0)*IF(OR(MODEL!$I$896&lt;&gt;1,$D88-MODEL!$C89&lt;2008),1,OFFSET(MODEL!$E$901,0,MODEL!$E89-MODEL!$D90-StartYear))</f>
        <v>1583800</v>
      </c>
      <c r="L89" s="47">
        <f ca="1">OFFSET(Pop_UN!P$1,MATCH(CountrySelect1,Pop_UN!$B$2:$B$4151,0)+2*MODEL!$C89-5,0)*IF(OR(MODEL!$I$896&lt;&gt;1,$D88-MODEL!$C89&lt;2008),1,OFFSET(MODEL!$E$901,0,MODEL!$E89-MODEL!$D90-StartYear))</f>
        <v>1590976</v>
      </c>
      <c r="M89" s="47">
        <f ca="1">OFFSET(Pop_UN!Q$1,MATCH(CountrySelect1,Pop_UN!$B$2:$B$4151,0)+2*MODEL!$C89-5,0)*IF(OR(MODEL!$I$896&lt;&gt;1,$D88-MODEL!$C89&lt;2008),1,OFFSET(MODEL!$E$901,0,MODEL!$E89-MODEL!$D90-StartYear))</f>
        <v>1594204</v>
      </c>
      <c r="N89" s="47">
        <f ca="1">OFFSET(Pop_UN!R$1,MATCH(CountrySelect1,Pop_UN!$B$2:$B$4151,0)+2*MODEL!$C89-5,0)*IF(OR(MODEL!$I$896&lt;&gt;1,$D88-MODEL!$C89&lt;2008),1,OFFSET(MODEL!$E$901,0,MODEL!$E89-MODEL!$D90-StartYear))</f>
        <v>1595494</v>
      </c>
      <c r="O89" s="47">
        <f ca="1">OFFSET(Pop_UN!S$1,MATCH(CountrySelect1,Pop_UN!$B$2:$B$4151,0)+2*MODEL!$C89-5,0)*IF(OR(MODEL!$I$896&lt;&gt;1,$D88-MODEL!$C89&lt;2008),1,OFFSET(MODEL!$E$901,0,MODEL!$E89-MODEL!$D90-StartYear))</f>
        <v>1597458</v>
      </c>
      <c r="P89" s="47">
        <f ca="1">OFFSET(Pop_UN!T$1,MATCH(CountrySelect1,Pop_UN!$B$2:$B$4151,0)+2*MODEL!$C89-5,0)*IF(OR(MODEL!$I$896&lt;&gt;1,$D88-MODEL!$C89&lt;2008),1,OFFSET(MODEL!$E$901,0,MODEL!$E89-MODEL!$D90-StartYear))</f>
        <v>1600808</v>
      </c>
      <c r="Q89" s="47">
        <f ca="1">OFFSET(Pop_UN!U$1,MATCH(CountrySelect1,Pop_UN!$B$2:$B$4151,0)+2*MODEL!$C89-5,0)*IF(OR(MODEL!$I$896&lt;&gt;1,$D88-MODEL!$C89&lt;2008),1,OFFSET(MODEL!$E$901,0,MODEL!$E89-MODEL!$D90-StartYear))</f>
        <v>1594868</v>
      </c>
      <c r="R89" s="47">
        <f ca="1">OFFSET(Pop_UN!V$1,MATCH(CountrySelect1,Pop_UN!$B$2:$B$4151,0)+2*MODEL!$C89-5,0)*IF(OR(MODEL!$I$896&lt;&gt;1,$D88-MODEL!$C89&lt;2008),1,OFFSET(MODEL!$E$901,0,MODEL!$E89-MODEL!$D90-StartYear))</f>
        <v>1580095</v>
      </c>
      <c r="S89" s="47">
        <f ca="1">OFFSET(Pop_UN!W$1,MATCH(CountrySelect1,Pop_UN!$B$2:$B$4151,0)+2*MODEL!$C89-5,0)*IF(OR(MODEL!$I$896&lt;&gt;1,$D88-MODEL!$C89&lt;2008),1,OFFSET(MODEL!$E$901,0,MODEL!$E89-MODEL!$D90-StartYear))</f>
        <v>1561060</v>
      </c>
      <c r="T89" s="47">
        <f ca="1">OFFSET(Pop_UN!X$1,MATCH(CountrySelect1,Pop_UN!$B$2:$B$4151,0)+2*MODEL!$C89-5,0)*IF(OR(MODEL!$I$896&lt;&gt;1,$D88-MODEL!$C89&lt;2008),1,OFFSET(MODEL!$E$901,0,MODEL!$E89-MODEL!$D90-StartYear))</f>
        <v>1543492</v>
      </c>
      <c r="U89" s="47">
        <f ca="1">OFFSET(Pop_UN!Y$1,MATCH(CountrySelect1,Pop_UN!$B$2:$B$4151,0)+2*MODEL!$C89-5,0)*IF(OR(MODEL!$I$896&lt;&gt;1,$D88-MODEL!$C89&lt;2008),1,OFFSET(MODEL!$E$901,0,MODEL!$E89-MODEL!$D90-StartYear))</f>
        <v>1526425</v>
      </c>
      <c r="V89" s="47">
        <f ca="1">OFFSET(Pop_UN!Z$1,MATCH(CountrySelect1,Pop_UN!$B$2:$B$4151,0)+2*MODEL!$C89-5,0)*IF(OR(MODEL!$I$896&lt;&gt;1,$D88-MODEL!$C89&lt;2008),1,OFFSET(MODEL!$E$901,0,MODEL!$E89-MODEL!$D90-StartYear))</f>
        <v>1508782</v>
      </c>
      <c r="W89" s="47">
        <f ca="1">OFFSET(Pop_UN!AA$1,MATCH(CountrySelect1,Pop_UN!$B$2:$B$4151,0)+2*MODEL!$C89-5,0)*IF(OR(MODEL!$I$896&lt;&gt;1,$D88-MODEL!$C89&lt;2008),1,OFFSET(MODEL!$E$901,0,MODEL!$E89-MODEL!$D90-StartYear))</f>
        <v>1495569</v>
      </c>
      <c r="X89" s="47">
        <f ca="1">OFFSET(Pop_UN!AB$1,MATCH(CountrySelect1,Pop_UN!$B$2:$B$4151,0)+2*MODEL!$C89-5,0)*IF(OR(MODEL!$I$896&lt;&gt;1,$D88-MODEL!$C89&lt;2008),1,OFFSET(MODEL!$E$901,0,MODEL!$E89-MODEL!$D90-StartYear))</f>
        <v>1486669</v>
      </c>
      <c r="Y89" s="47">
        <f ca="1">OFFSET(Pop_UN!AC$1,MATCH(CountrySelect1,Pop_UN!$B$2:$B$4151,0)+2*MODEL!$C89-5,0)*IF(OR(MODEL!$I$896&lt;&gt;1,$D88-MODEL!$C89&lt;2008),1,OFFSET(MODEL!$E$901,0,MODEL!$E89-MODEL!$D90-StartYear))</f>
        <v>1478281</v>
      </c>
      <c r="Z89" s="47">
        <f ca="1">OFFSET(Pop_UN!AD$1,MATCH(CountrySelect1,Pop_UN!$B$2:$B$4151,0)+2*MODEL!$C89-5,0)*IF(OR(MODEL!$I$896&lt;&gt;1,$D88-MODEL!$C89&lt;2008),1,OFFSET(MODEL!$E$901,0,MODEL!$E89-MODEL!$D90-StartYear))</f>
        <v>1471133</v>
      </c>
    </row>
    <row r="90" spans="3:26" x14ac:dyDescent="0.2">
      <c r="C90">
        <f t="shared" si="3"/>
        <v>19</v>
      </c>
      <c r="D90" s="47">
        <f ca="1">OFFSET(Pop_UN!H$1,MATCH(CountrySelect1,Pop_UN!B18:$B$4151,0)+2*MODEL!$C90-5,0)*IF(OR(MODEL!$I$896&lt;&gt;1,$D89-MODEL!$C90&lt;2008),1,OFFSET(MODEL!$E$901,0,MODEL!$E90-MODEL!$D91-StartYear))</f>
        <v>1622390</v>
      </c>
      <c r="E90" s="47">
        <f ca="1">OFFSET(Pop_UN!I$1,MATCH(CountrySelect1,Pop_UN!$B$2:$B$4151,0)+2*MODEL!$C90-5,0)*IF(OR(MODEL!$I$896&lt;&gt;1,$D89-MODEL!$C90&lt;2008),1,OFFSET(MODEL!$E$901,0,MODEL!$E90-MODEL!$D91-StartYear))</f>
        <v>1498602</v>
      </c>
      <c r="F90" s="47">
        <f ca="1">OFFSET(Pop_UN!J$1,MATCH(CountrySelect1,Pop_UN!$B$2:$B$4151,0)+2*MODEL!$C90-5,0)*IF(OR(MODEL!$I$896&lt;&gt;1,$D89-MODEL!$C90&lt;2008),1,OFFSET(MODEL!$E$901,0,MODEL!$E90-MODEL!$D91-StartYear))</f>
        <v>1507011</v>
      </c>
      <c r="G90" s="47">
        <f ca="1">OFFSET(Pop_UN!K$1,MATCH(CountrySelect1,Pop_UN!$B$2:$B$4151,0)+2*MODEL!$C90-5,0)*IF(OR(MODEL!$I$896&lt;&gt;1,$D89-MODEL!$C90&lt;2008),1,OFFSET(MODEL!$E$901,0,MODEL!$E90-MODEL!$D91-StartYear))</f>
        <v>1515858</v>
      </c>
      <c r="H90" s="47">
        <f ca="1">OFFSET(Pop_UN!L$1,MATCH(CountrySelect1,Pop_UN!$B$2:$B$4151,0)+2*MODEL!$C90-5,0)*IF(OR(MODEL!$I$896&lt;&gt;1,$D89-MODEL!$C90&lt;2008),1,OFFSET(MODEL!$E$901,0,MODEL!$E90-MODEL!$D91-StartYear))</f>
        <v>1524372</v>
      </c>
      <c r="I90" s="47">
        <f ca="1">OFFSET(Pop_UN!M$1,MATCH(CountrySelect1,Pop_UN!$B$2:$B$4151,0)+2*MODEL!$C90-5,0)*IF(OR(MODEL!$I$896&lt;&gt;1,$D89-MODEL!$C90&lt;2008),1,OFFSET(MODEL!$E$901,0,MODEL!$E90-MODEL!$D91-StartYear))</f>
        <v>1534810</v>
      </c>
      <c r="J90" s="47">
        <f ca="1">OFFSET(Pop_UN!N$1,MATCH(CountrySelect1,Pop_UN!$B$2:$B$4151,0)+2*MODEL!$C90-5,0)*IF(OR(MODEL!$I$896&lt;&gt;1,$D89-MODEL!$C90&lt;2008),1,OFFSET(MODEL!$E$901,0,MODEL!$E90-MODEL!$D91-StartYear))</f>
        <v>1547998</v>
      </c>
      <c r="K90" s="47">
        <f ca="1">OFFSET(Pop_UN!O$1,MATCH(CountrySelect1,Pop_UN!$B$2:$B$4151,0)+2*MODEL!$C90-5,0)*IF(OR(MODEL!$I$896&lt;&gt;1,$D89-MODEL!$C90&lt;2008),1,OFFSET(MODEL!$E$901,0,MODEL!$E90-MODEL!$D91-StartYear))</f>
        <v>1562165</v>
      </c>
      <c r="L90" s="47">
        <f ca="1">OFFSET(Pop_UN!P$1,MATCH(CountrySelect1,Pop_UN!$B$2:$B$4151,0)+2*MODEL!$C90-5,0)*IF(OR(MODEL!$I$896&lt;&gt;1,$D89-MODEL!$C90&lt;2008),1,OFFSET(MODEL!$E$901,0,MODEL!$E90-MODEL!$D91-StartYear))</f>
        <v>1573370</v>
      </c>
      <c r="M90" s="47">
        <f ca="1">OFFSET(Pop_UN!Q$1,MATCH(CountrySelect1,Pop_UN!$B$2:$B$4151,0)+2*MODEL!$C90-5,0)*IF(OR(MODEL!$I$896&lt;&gt;1,$D89-MODEL!$C90&lt;2008),1,OFFSET(MODEL!$E$901,0,MODEL!$E90-MODEL!$D91-StartYear))</f>
        <v>1580816</v>
      </c>
      <c r="N90" s="47">
        <f ca="1">OFFSET(Pop_UN!R$1,MATCH(CountrySelect1,Pop_UN!$B$2:$B$4151,0)+2*MODEL!$C90-5,0)*IF(OR(MODEL!$I$896&lt;&gt;1,$D89-MODEL!$C90&lt;2008),1,OFFSET(MODEL!$E$901,0,MODEL!$E90-MODEL!$D91-StartYear))</f>
        <v>1584833</v>
      </c>
      <c r="O90" s="47">
        <f ca="1">OFFSET(Pop_UN!S$1,MATCH(CountrySelect1,Pop_UN!$B$2:$B$4151,0)+2*MODEL!$C90-5,0)*IF(OR(MODEL!$I$896&lt;&gt;1,$D89-MODEL!$C90&lt;2008),1,OFFSET(MODEL!$E$901,0,MODEL!$E90-MODEL!$D91-StartYear))</f>
        <v>1587184</v>
      </c>
      <c r="P90" s="47">
        <f ca="1">OFFSET(Pop_UN!T$1,MATCH(CountrySelect1,Pop_UN!$B$2:$B$4151,0)+2*MODEL!$C90-5,0)*IF(OR(MODEL!$I$896&lt;&gt;1,$D89-MODEL!$C90&lt;2008),1,OFFSET(MODEL!$E$901,0,MODEL!$E90-MODEL!$D91-StartYear))</f>
        <v>1590132</v>
      </c>
      <c r="Q90" s="47">
        <f ca="1">OFFSET(Pop_UN!U$1,MATCH(CountrySelect1,Pop_UN!$B$2:$B$4151,0)+2*MODEL!$C90-5,0)*IF(OR(MODEL!$I$896&lt;&gt;1,$D89-MODEL!$C90&lt;2008),1,OFFSET(MODEL!$E$901,0,MODEL!$E90-MODEL!$D91-StartYear))</f>
        <v>1591543</v>
      </c>
      <c r="R90" s="47">
        <f ca="1">OFFSET(Pop_UN!V$1,MATCH(CountrySelect1,Pop_UN!$B$2:$B$4151,0)+2*MODEL!$C90-5,0)*IF(OR(MODEL!$I$896&lt;&gt;1,$D89-MODEL!$C90&lt;2008),1,OFFSET(MODEL!$E$901,0,MODEL!$E90-MODEL!$D91-StartYear))</f>
        <v>1585702</v>
      </c>
      <c r="S90" s="47">
        <f ca="1">OFFSET(Pop_UN!W$1,MATCH(CountrySelect1,Pop_UN!$B$2:$B$4151,0)+2*MODEL!$C90-5,0)*IF(OR(MODEL!$I$896&lt;&gt;1,$D89-MODEL!$C90&lt;2008),1,OFFSET(MODEL!$E$901,0,MODEL!$E90-MODEL!$D91-StartYear))</f>
        <v>1571588</v>
      </c>
      <c r="T90" s="47">
        <f ca="1">OFFSET(Pop_UN!X$1,MATCH(CountrySelect1,Pop_UN!$B$2:$B$4151,0)+2*MODEL!$C90-5,0)*IF(OR(MODEL!$I$896&lt;&gt;1,$D89-MODEL!$C90&lt;2008),1,OFFSET(MODEL!$E$901,0,MODEL!$E90-MODEL!$D91-StartYear))</f>
        <v>1553599</v>
      </c>
      <c r="U90" s="47">
        <f ca="1">OFFSET(Pop_UN!Y$1,MATCH(CountrySelect1,Pop_UN!$B$2:$B$4151,0)+2*MODEL!$C90-5,0)*IF(OR(MODEL!$I$896&lt;&gt;1,$D89-MODEL!$C90&lt;2008),1,OFFSET(MODEL!$E$901,0,MODEL!$E90-MODEL!$D91-StartYear))</f>
        <v>1537015</v>
      </c>
      <c r="V90" s="47">
        <f ca="1">OFFSET(Pop_UN!Z$1,MATCH(CountrySelect1,Pop_UN!$B$2:$B$4151,0)+2*MODEL!$C90-5,0)*IF(OR(MODEL!$I$896&lt;&gt;1,$D89-MODEL!$C90&lt;2008),1,OFFSET(MODEL!$E$901,0,MODEL!$E90-MODEL!$D91-StartYear))</f>
        <v>1517979</v>
      </c>
      <c r="W90" s="47">
        <f ca="1">OFFSET(Pop_UN!AA$1,MATCH(CountrySelect1,Pop_UN!$B$2:$B$4151,0)+2*MODEL!$C90-5,0)*IF(OR(MODEL!$I$896&lt;&gt;1,$D89-MODEL!$C90&lt;2008),1,OFFSET(MODEL!$E$901,0,MODEL!$E90-MODEL!$D91-StartYear))</f>
        <v>1500309</v>
      </c>
      <c r="X90" s="47">
        <f ca="1">OFFSET(Pop_UN!AB$1,MATCH(CountrySelect1,Pop_UN!$B$2:$B$4151,0)+2*MODEL!$C90-5,0)*IF(OR(MODEL!$I$896&lt;&gt;1,$D89-MODEL!$C90&lt;2008),1,OFFSET(MODEL!$E$901,0,MODEL!$E90-MODEL!$D91-StartYear))</f>
        <v>1487654</v>
      </c>
      <c r="Y90" s="47">
        <f ca="1">OFFSET(Pop_UN!AC$1,MATCH(CountrySelect1,Pop_UN!$B$2:$B$4151,0)+2*MODEL!$C90-5,0)*IF(OR(MODEL!$I$896&lt;&gt;1,$D89-MODEL!$C90&lt;2008),1,OFFSET(MODEL!$E$901,0,MODEL!$E90-MODEL!$D91-StartYear))</f>
        <v>1479676</v>
      </c>
      <c r="Z90" s="47">
        <f ca="1">OFFSET(Pop_UN!AD$1,MATCH(CountrySelect1,Pop_UN!$B$2:$B$4151,0)+2*MODEL!$C90-5,0)*IF(OR(MODEL!$I$896&lt;&gt;1,$D89-MODEL!$C90&lt;2008),1,OFFSET(MODEL!$E$901,0,MODEL!$E90-MODEL!$D91-StartYear))</f>
        <v>1472160</v>
      </c>
    </row>
    <row r="91" spans="3:26" x14ac:dyDescent="0.2">
      <c r="C91">
        <f t="shared" si="3"/>
        <v>20</v>
      </c>
      <c r="D91" s="47">
        <f ca="1">OFFSET(Pop_UN!H$1,MATCH(CountrySelect1,Pop_UN!B19:$B$4151,0)+2*MODEL!$C91-5,0)*IF(OR(MODEL!$I$896&lt;&gt;1,$D90-MODEL!$C91&lt;2008),1,OFFSET(MODEL!$E$901,0,MODEL!$E91-MODEL!$D92-StartYear))</f>
        <v>1547778</v>
      </c>
      <c r="E91" s="47">
        <f ca="1">OFFSET(Pop_UN!I$1,MATCH(CountrySelect1,Pop_UN!$B$2:$B$4151,0)+2*MODEL!$C91-5,0)*IF(OR(MODEL!$I$896&lt;&gt;1,$D90-MODEL!$C91&lt;2008),1,OFFSET(MODEL!$E$901,0,MODEL!$E91-MODEL!$D92-StartYear))</f>
        <v>1476024</v>
      </c>
      <c r="F91" s="47">
        <f ca="1">OFFSET(Pop_UN!J$1,MATCH(CountrySelect1,Pop_UN!$B$2:$B$4151,0)+2*MODEL!$C91-5,0)*IF(OR(MODEL!$I$896&lt;&gt;1,$D90-MODEL!$C91&lt;2008),1,OFFSET(MODEL!$E$901,0,MODEL!$E91-MODEL!$D92-StartYear))</f>
        <v>1483614</v>
      </c>
      <c r="G91" s="47">
        <f ca="1">OFFSET(Pop_UN!K$1,MATCH(CountrySelect1,Pop_UN!$B$2:$B$4151,0)+2*MODEL!$C91-5,0)*IF(OR(MODEL!$I$896&lt;&gt;1,$D90-MODEL!$C91&lt;2008),1,OFFSET(MODEL!$E$901,0,MODEL!$E91-MODEL!$D92-StartYear))</f>
        <v>1494471</v>
      </c>
      <c r="H91" s="47">
        <f ca="1">OFFSET(Pop_UN!L$1,MATCH(CountrySelect1,Pop_UN!$B$2:$B$4151,0)+2*MODEL!$C91-5,0)*IF(OR(MODEL!$I$896&lt;&gt;1,$D90-MODEL!$C91&lt;2008),1,OFFSET(MODEL!$E$901,0,MODEL!$E91-MODEL!$D92-StartYear))</f>
        <v>1503415</v>
      </c>
      <c r="I91" s="47">
        <f ca="1">OFFSET(Pop_UN!M$1,MATCH(CountrySelect1,Pop_UN!$B$2:$B$4151,0)+2*MODEL!$C91-5,0)*IF(OR(MODEL!$I$896&lt;&gt;1,$D90-MODEL!$C91&lt;2008),1,OFFSET(MODEL!$E$901,0,MODEL!$E91-MODEL!$D92-StartYear))</f>
        <v>1512528</v>
      </c>
      <c r="J91" s="47">
        <f ca="1">OFFSET(Pop_UN!N$1,MATCH(CountrySelect1,Pop_UN!$B$2:$B$4151,0)+2*MODEL!$C91-5,0)*IF(OR(MODEL!$I$896&lt;&gt;1,$D90-MODEL!$C91&lt;2008),1,OFFSET(MODEL!$E$901,0,MODEL!$E91-MODEL!$D92-StartYear))</f>
        <v>1524238</v>
      </c>
      <c r="K91" s="47">
        <f ca="1">OFFSET(Pop_UN!O$1,MATCH(CountrySelect1,Pop_UN!$B$2:$B$4151,0)+2*MODEL!$C91-5,0)*IF(OR(MODEL!$I$896&lt;&gt;1,$D90-MODEL!$C91&lt;2008),1,OFFSET(MODEL!$E$901,0,MODEL!$E91-MODEL!$D92-StartYear))</f>
        <v>1538971</v>
      </c>
      <c r="L91" s="47">
        <f ca="1">OFFSET(Pop_UN!P$1,MATCH(CountrySelect1,Pop_UN!$B$2:$B$4151,0)+2*MODEL!$C91-5,0)*IF(OR(MODEL!$I$896&lt;&gt;1,$D90-MODEL!$C91&lt;2008),1,OFFSET(MODEL!$E$901,0,MODEL!$E91-MODEL!$D92-StartYear))</f>
        <v>1552251</v>
      </c>
      <c r="M91" s="47">
        <f ca="1">OFFSET(Pop_UN!Q$1,MATCH(CountrySelect1,Pop_UN!$B$2:$B$4151,0)+2*MODEL!$C91-5,0)*IF(OR(MODEL!$I$896&lt;&gt;1,$D90-MODEL!$C91&lt;2008),1,OFFSET(MODEL!$E$901,0,MODEL!$E91-MODEL!$D92-StartYear))</f>
        <v>1563256</v>
      </c>
      <c r="N91" s="47">
        <f ca="1">OFFSET(Pop_UN!R$1,MATCH(CountrySelect1,Pop_UN!$B$2:$B$4151,0)+2*MODEL!$C91-5,0)*IF(OR(MODEL!$I$896&lt;&gt;1,$D90-MODEL!$C91&lt;2008),1,OFFSET(MODEL!$E$901,0,MODEL!$E91-MODEL!$D92-StartYear))</f>
        <v>1570796</v>
      </c>
      <c r="O91" s="47">
        <f ca="1">OFFSET(Pop_UN!S$1,MATCH(CountrySelect1,Pop_UN!$B$2:$B$4151,0)+2*MODEL!$C91-5,0)*IF(OR(MODEL!$I$896&lt;&gt;1,$D90-MODEL!$C91&lt;2008),1,OFFSET(MODEL!$E$901,0,MODEL!$E91-MODEL!$D92-StartYear))</f>
        <v>1575415</v>
      </c>
      <c r="P91" s="47">
        <f ca="1">OFFSET(Pop_UN!T$1,MATCH(CountrySelect1,Pop_UN!$B$2:$B$4151,0)+2*MODEL!$C91-5,0)*IF(OR(MODEL!$I$896&lt;&gt;1,$D90-MODEL!$C91&lt;2008),1,OFFSET(MODEL!$E$901,0,MODEL!$E91-MODEL!$D92-StartYear))</f>
        <v>1578779</v>
      </c>
      <c r="Q91" s="47">
        <f ca="1">OFFSET(Pop_UN!U$1,MATCH(CountrySelect1,Pop_UN!$B$2:$B$4151,0)+2*MODEL!$C91-5,0)*IF(OR(MODEL!$I$896&lt;&gt;1,$D90-MODEL!$C91&lt;2008),1,OFFSET(MODEL!$E$901,0,MODEL!$E91-MODEL!$D92-StartYear))</f>
        <v>1581280</v>
      </c>
      <c r="R91" s="47">
        <f ca="1">OFFSET(Pop_UN!V$1,MATCH(CountrySelect1,Pop_UN!$B$2:$B$4151,0)+2*MODEL!$C91-5,0)*IF(OR(MODEL!$I$896&lt;&gt;1,$D90-MODEL!$C91&lt;2008),1,OFFSET(MODEL!$E$901,0,MODEL!$E91-MODEL!$D92-StartYear))</f>
        <v>1582342</v>
      </c>
      <c r="S91" s="47">
        <f ca="1">OFFSET(Pop_UN!W$1,MATCH(CountrySelect1,Pop_UN!$B$2:$B$4151,0)+2*MODEL!$C91-5,0)*IF(OR(MODEL!$I$896&lt;&gt;1,$D90-MODEL!$C91&lt;2008),1,OFFSET(MODEL!$E$901,0,MODEL!$E91-MODEL!$D92-StartYear))</f>
        <v>1576495</v>
      </c>
      <c r="T91" s="47">
        <f ca="1">OFFSET(Pop_UN!X$1,MATCH(CountrySelect1,Pop_UN!$B$2:$B$4151,0)+2*MODEL!$C91-5,0)*IF(OR(MODEL!$I$896&lt;&gt;1,$D90-MODEL!$C91&lt;2008),1,OFFSET(MODEL!$E$901,0,MODEL!$E91-MODEL!$D92-StartYear))</f>
        <v>1562993</v>
      </c>
      <c r="U91" s="47">
        <f ca="1">OFFSET(Pop_UN!Y$1,MATCH(CountrySelect1,Pop_UN!$B$2:$B$4151,0)+2*MODEL!$C91-5,0)*IF(OR(MODEL!$I$896&lt;&gt;1,$D90-MODEL!$C91&lt;2008),1,OFFSET(MODEL!$E$901,0,MODEL!$E91-MODEL!$D92-StartYear))</f>
        <v>1546023</v>
      </c>
      <c r="V91" s="47">
        <f ca="1">OFFSET(Pop_UN!Z$1,MATCH(CountrySelect1,Pop_UN!$B$2:$B$4151,0)+2*MODEL!$C91-5,0)*IF(OR(MODEL!$I$896&lt;&gt;1,$D90-MODEL!$C91&lt;2008),1,OFFSET(MODEL!$E$901,0,MODEL!$E91-MODEL!$D92-StartYear))</f>
        <v>1528926</v>
      </c>
      <c r="W91" s="47">
        <f ca="1">OFFSET(Pop_UN!AA$1,MATCH(CountrySelect1,Pop_UN!$B$2:$B$4151,0)+2*MODEL!$C91-5,0)*IF(OR(MODEL!$I$896&lt;&gt;1,$D90-MODEL!$C91&lt;2008),1,OFFSET(MODEL!$E$901,0,MODEL!$E91-MODEL!$D92-StartYear))</f>
        <v>1509455</v>
      </c>
      <c r="X91" s="47">
        <f ca="1">OFFSET(Pop_UN!AB$1,MATCH(CountrySelect1,Pop_UN!$B$2:$B$4151,0)+2*MODEL!$C91-5,0)*IF(OR(MODEL!$I$896&lt;&gt;1,$D90-MODEL!$C91&lt;2008),1,OFFSET(MODEL!$E$901,0,MODEL!$E91-MODEL!$D92-StartYear))</f>
        <v>1491735</v>
      </c>
      <c r="Y91" s="47">
        <f ca="1">OFFSET(Pop_UN!AC$1,MATCH(CountrySelect1,Pop_UN!$B$2:$B$4151,0)+2*MODEL!$C91-5,0)*IF(OR(MODEL!$I$896&lt;&gt;1,$D90-MODEL!$C91&lt;2008),1,OFFSET(MODEL!$E$901,0,MODEL!$E91-MODEL!$D92-StartYear))</f>
        <v>1479609</v>
      </c>
      <c r="Z91" s="47">
        <f ca="1">OFFSET(Pop_UN!AD$1,MATCH(CountrySelect1,Pop_UN!$B$2:$B$4151,0)+2*MODEL!$C91-5,0)*IF(OR(MODEL!$I$896&lt;&gt;1,$D90-MODEL!$C91&lt;2008),1,OFFSET(MODEL!$E$901,0,MODEL!$E91-MODEL!$D92-StartYear))</f>
        <v>1472534</v>
      </c>
    </row>
    <row r="92" spans="3:26" x14ac:dyDescent="0.2">
      <c r="C92">
        <f t="shared" si="3"/>
        <v>21</v>
      </c>
      <c r="D92" s="47">
        <f ca="1">OFFSET(Pop_UN!H$1,MATCH(CountrySelect1,Pop_UN!B20:$B$4151,0)+2*MODEL!$C92-5,0)*IF(OR(MODEL!$I$896&lt;&gt;1,$D91-MODEL!$C92&lt;2008),1,OFFSET(MODEL!$E$901,0,MODEL!$E92-MODEL!$D93-StartYear))</f>
        <v>1610625</v>
      </c>
      <c r="E92" s="47">
        <f ca="1">OFFSET(Pop_UN!I$1,MATCH(CountrySelect1,Pop_UN!$B$2:$B$4151,0)+2*MODEL!$C92-5,0)*IF(OR(MODEL!$I$896&lt;&gt;1,$D91-MODEL!$C92&lt;2008),1,OFFSET(MODEL!$E$901,0,MODEL!$E92-MODEL!$D93-StartYear))</f>
        <v>1453758</v>
      </c>
      <c r="F92" s="47">
        <f ca="1">OFFSET(Pop_UN!J$1,MATCH(CountrySelect1,Pop_UN!$B$2:$B$4151,0)+2*MODEL!$C92-5,0)*IF(OR(MODEL!$I$896&lt;&gt;1,$D91-MODEL!$C92&lt;2008),1,OFFSET(MODEL!$E$901,0,MODEL!$E92-MODEL!$D93-StartYear))</f>
        <v>1458486</v>
      </c>
      <c r="G92" s="47">
        <f ca="1">OFFSET(Pop_UN!K$1,MATCH(CountrySelect1,Pop_UN!$B$2:$B$4151,0)+2*MODEL!$C92-5,0)*IF(OR(MODEL!$I$896&lt;&gt;1,$D91-MODEL!$C92&lt;2008),1,OFFSET(MODEL!$E$901,0,MODEL!$E92-MODEL!$D93-StartYear))</f>
        <v>1471583</v>
      </c>
      <c r="H92" s="47">
        <f ca="1">OFFSET(Pop_UN!L$1,MATCH(CountrySelect1,Pop_UN!$B$2:$B$4151,0)+2*MODEL!$C92-5,0)*IF(OR(MODEL!$I$896&lt;&gt;1,$D91-MODEL!$C92&lt;2008),1,OFFSET(MODEL!$E$901,0,MODEL!$E92-MODEL!$D93-StartYear))</f>
        <v>1482549</v>
      </c>
      <c r="I92" s="47">
        <f ca="1">OFFSET(Pop_UN!M$1,MATCH(CountrySelect1,Pop_UN!$B$2:$B$4151,0)+2*MODEL!$C92-5,0)*IF(OR(MODEL!$I$896&lt;&gt;1,$D91-MODEL!$C92&lt;2008),1,OFFSET(MODEL!$E$901,0,MODEL!$E92-MODEL!$D93-StartYear))</f>
        <v>1491521</v>
      </c>
      <c r="J92" s="47">
        <f ca="1">OFFSET(Pop_UN!N$1,MATCH(CountrySelect1,Pop_UN!$B$2:$B$4151,0)+2*MODEL!$C92-5,0)*IF(OR(MODEL!$I$896&lt;&gt;1,$D91-MODEL!$C92&lt;2008),1,OFFSET(MODEL!$E$901,0,MODEL!$E92-MODEL!$D93-StartYear))</f>
        <v>1501063</v>
      </c>
      <c r="K92" s="47">
        <f ca="1">OFFSET(Pop_UN!O$1,MATCH(CountrySelect1,Pop_UN!$B$2:$B$4151,0)+2*MODEL!$C92-5,0)*IF(OR(MODEL!$I$896&lt;&gt;1,$D91-MODEL!$C92&lt;2008),1,OFFSET(MODEL!$E$901,0,MODEL!$E92-MODEL!$D93-StartYear))</f>
        <v>1513770</v>
      </c>
      <c r="L92" s="47">
        <f ca="1">OFFSET(Pop_UN!P$1,MATCH(CountrySelect1,Pop_UN!$B$2:$B$4151,0)+2*MODEL!$C92-5,0)*IF(OR(MODEL!$I$896&lt;&gt;1,$D91-MODEL!$C92&lt;2008),1,OFFSET(MODEL!$E$901,0,MODEL!$E92-MODEL!$D93-StartYear))</f>
        <v>1529561</v>
      </c>
      <c r="M92" s="47">
        <f ca="1">OFFSET(Pop_UN!Q$1,MATCH(CountrySelect1,Pop_UN!$B$2:$B$4151,0)+2*MODEL!$C92-5,0)*IF(OR(MODEL!$I$896&lt;&gt;1,$D91-MODEL!$C92&lt;2008),1,OFFSET(MODEL!$E$901,0,MODEL!$E92-MODEL!$D93-StartYear))</f>
        <v>1542650</v>
      </c>
      <c r="N92" s="47">
        <f ca="1">OFFSET(Pop_UN!R$1,MATCH(CountrySelect1,Pop_UN!$B$2:$B$4151,0)+2*MODEL!$C92-5,0)*IF(OR(MODEL!$I$896&lt;&gt;1,$D91-MODEL!$C92&lt;2008),1,OFFSET(MODEL!$E$901,0,MODEL!$E92-MODEL!$D93-StartYear))</f>
        <v>1553281</v>
      </c>
      <c r="O92" s="47">
        <f ca="1">OFFSET(Pop_UN!S$1,MATCH(CountrySelect1,Pop_UN!$B$2:$B$4151,0)+2*MODEL!$C92-5,0)*IF(OR(MODEL!$I$896&lt;&gt;1,$D91-MODEL!$C92&lt;2008),1,OFFSET(MODEL!$E$901,0,MODEL!$E92-MODEL!$D93-StartYear))</f>
        <v>1560729</v>
      </c>
      <c r="P92" s="47">
        <f ca="1">OFFSET(Pop_UN!T$1,MATCH(CountrySelect1,Pop_UN!$B$2:$B$4151,0)+2*MODEL!$C92-5,0)*IF(OR(MODEL!$I$896&lt;&gt;1,$D91-MODEL!$C92&lt;2008),1,OFFSET(MODEL!$E$901,0,MODEL!$E92-MODEL!$D93-StartYear))</f>
        <v>1565903</v>
      </c>
      <c r="Q92" s="47">
        <f ca="1">OFFSET(Pop_UN!U$1,MATCH(CountrySelect1,Pop_UN!$B$2:$B$4151,0)+2*MODEL!$C92-5,0)*IF(OR(MODEL!$I$896&lt;&gt;1,$D91-MODEL!$C92&lt;2008),1,OFFSET(MODEL!$E$901,0,MODEL!$E92-MODEL!$D93-StartYear))</f>
        <v>1570320</v>
      </c>
      <c r="R92" s="47">
        <f ca="1">OFFSET(Pop_UN!V$1,MATCH(CountrySelect1,Pop_UN!$B$2:$B$4151,0)+2*MODEL!$C92-5,0)*IF(OR(MODEL!$I$896&lt;&gt;1,$D91-MODEL!$C92&lt;2008),1,OFFSET(MODEL!$E$901,0,MODEL!$E92-MODEL!$D93-StartYear))</f>
        <v>1572493</v>
      </c>
      <c r="S92" s="47">
        <f ca="1">OFFSET(Pop_UN!W$1,MATCH(CountrySelect1,Pop_UN!$B$2:$B$4151,0)+2*MODEL!$C92-5,0)*IF(OR(MODEL!$I$896&lt;&gt;1,$D91-MODEL!$C92&lt;2008),1,OFFSET(MODEL!$E$901,0,MODEL!$E92-MODEL!$D93-StartYear))</f>
        <v>1573100</v>
      </c>
      <c r="T92" s="47">
        <f ca="1">OFFSET(Pop_UN!X$1,MATCH(CountrySelect1,Pop_UN!$B$2:$B$4151,0)+2*MODEL!$C92-5,0)*IF(OR(MODEL!$I$896&lt;&gt;1,$D91-MODEL!$C92&lt;2008),1,OFFSET(MODEL!$E$901,0,MODEL!$E92-MODEL!$D93-StartYear))</f>
        <v>1567199</v>
      </c>
      <c r="U92" s="47">
        <f ca="1">OFFSET(Pop_UN!Y$1,MATCH(CountrySelect1,Pop_UN!$B$2:$B$4151,0)+2*MODEL!$C92-5,0)*IF(OR(MODEL!$I$896&lt;&gt;1,$D91-MODEL!$C92&lt;2008),1,OFFSET(MODEL!$E$901,0,MODEL!$E92-MODEL!$D93-StartYear))</f>
        <v>1554282</v>
      </c>
      <c r="V92" s="47">
        <f ca="1">OFFSET(Pop_UN!Z$1,MATCH(CountrySelect1,Pop_UN!$B$2:$B$4151,0)+2*MODEL!$C92-5,0)*IF(OR(MODEL!$I$896&lt;&gt;1,$D91-MODEL!$C92&lt;2008),1,OFFSET(MODEL!$E$901,0,MODEL!$E92-MODEL!$D93-StartYear))</f>
        <v>1538273</v>
      </c>
      <c r="W92" s="47">
        <f ca="1">OFFSET(Pop_UN!AA$1,MATCH(CountrySelect1,Pop_UN!$B$2:$B$4151,0)+2*MODEL!$C92-5,0)*IF(OR(MODEL!$I$896&lt;&gt;1,$D91-MODEL!$C92&lt;2008),1,OFFSET(MODEL!$E$901,0,MODEL!$E92-MODEL!$D93-StartYear))</f>
        <v>1520758</v>
      </c>
      <c r="X92" s="47">
        <f ca="1">OFFSET(Pop_UN!AB$1,MATCH(CountrySelect1,Pop_UN!$B$2:$B$4151,0)+2*MODEL!$C92-5,0)*IF(OR(MODEL!$I$896&lt;&gt;1,$D91-MODEL!$C92&lt;2008),1,OFFSET(MODEL!$E$901,0,MODEL!$E92-MODEL!$D93-StartYear))</f>
        <v>1500829</v>
      </c>
      <c r="Y92" s="47">
        <f ca="1">OFFSET(Pop_UN!AC$1,MATCH(CountrySelect1,Pop_UN!$B$2:$B$4151,0)+2*MODEL!$C92-5,0)*IF(OR(MODEL!$I$896&lt;&gt;1,$D91-MODEL!$C92&lt;2008),1,OFFSET(MODEL!$E$901,0,MODEL!$E92-MODEL!$D93-StartYear))</f>
        <v>1483031</v>
      </c>
      <c r="Z92" s="47">
        <f ca="1">OFFSET(Pop_UN!AD$1,MATCH(CountrySelect1,Pop_UN!$B$2:$B$4151,0)+2*MODEL!$C92-5,0)*IF(OR(MODEL!$I$896&lt;&gt;1,$D91-MODEL!$C92&lt;2008),1,OFFSET(MODEL!$E$901,0,MODEL!$E92-MODEL!$D93-StartYear))</f>
        <v>1471414</v>
      </c>
    </row>
    <row r="93" spans="3:26" x14ac:dyDescent="0.2">
      <c r="C93">
        <f t="shared" si="3"/>
        <v>22</v>
      </c>
      <c r="D93" s="47">
        <f ca="1">OFFSET(Pop_UN!H$1,MATCH(CountrySelect1,Pop_UN!B21:$B$4151,0)+2*MODEL!$C93-5,0)*IF(OR(MODEL!$I$896&lt;&gt;1,$D92-MODEL!$C93&lt;2008),1,OFFSET(MODEL!$E$901,0,MODEL!$E93-MODEL!$D94-StartYear))</f>
        <v>1534625</v>
      </c>
      <c r="E93" s="47">
        <f ca="1">OFFSET(Pop_UN!I$1,MATCH(CountrySelect1,Pop_UN!$B$2:$B$4151,0)+2*MODEL!$C93-5,0)*IF(OR(MODEL!$I$896&lt;&gt;1,$D92-MODEL!$C93&lt;2008),1,OFFSET(MODEL!$E$901,0,MODEL!$E93-MODEL!$D94-StartYear))</f>
        <v>1432628</v>
      </c>
      <c r="F93" s="47">
        <f ca="1">OFFSET(Pop_UN!J$1,MATCH(CountrySelect1,Pop_UN!$B$2:$B$4151,0)+2*MODEL!$C93-5,0)*IF(OR(MODEL!$I$896&lt;&gt;1,$D92-MODEL!$C93&lt;2008),1,OFFSET(MODEL!$E$901,0,MODEL!$E93-MODEL!$D94-StartYear))</f>
        <v>1434656</v>
      </c>
      <c r="G93" s="47">
        <f ca="1">OFFSET(Pop_UN!K$1,MATCH(CountrySelect1,Pop_UN!$B$2:$B$4151,0)+2*MODEL!$C93-5,0)*IF(OR(MODEL!$I$896&lt;&gt;1,$D92-MODEL!$C93&lt;2008),1,OFFSET(MODEL!$E$901,0,MODEL!$E93-MODEL!$D94-StartYear))</f>
        <v>1447036</v>
      </c>
      <c r="H93" s="47">
        <f ca="1">OFFSET(Pop_UN!L$1,MATCH(CountrySelect1,Pop_UN!$B$2:$B$4151,0)+2*MODEL!$C93-5,0)*IF(OR(MODEL!$I$896&lt;&gt;1,$D92-MODEL!$C93&lt;2008),1,OFFSET(MODEL!$E$901,0,MODEL!$E93-MODEL!$D94-StartYear))</f>
        <v>1460161</v>
      </c>
      <c r="I93" s="47">
        <f ca="1">OFFSET(Pop_UN!M$1,MATCH(CountrySelect1,Pop_UN!$B$2:$B$4151,0)+2*MODEL!$C93-5,0)*IF(OR(MODEL!$I$896&lt;&gt;1,$D92-MODEL!$C93&lt;2008),1,OFFSET(MODEL!$E$901,0,MODEL!$E93-MODEL!$D94-StartYear))</f>
        <v>1471169</v>
      </c>
      <c r="J93" s="47">
        <f ca="1">OFFSET(Pop_UN!N$1,MATCH(CountrySelect1,Pop_UN!$B$2:$B$4151,0)+2*MODEL!$C93-5,0)*IF(OR(MODEL!$I$896&lt;&gt;1,$D92-MODEL!$C93&lt;2008),1,OFFSET(MODEL!$E$901,0,MODEL!$E93-MODEL!$D94-StartYear))</f>
        <v>1480000</v>
      </c>
      <c r="K93" s="47">
        <f ca="1">OFFSET(Pop_UN!O$1,MATCH(CountrySelect1,Pop_UN!$B$2:$B$4151,0)+2*MODEL!$C93-5,0)*IF(OR(MODEL!$I$896&lt;&gt;1,$D92-MODEL!$C93&lt;2008),1,OFFSET(MODEL!$E$901,0,MODEL!$E93-MODEL!$D94-StartYear))</f>
        <v>1489699</v>
      </c>
      <c r="L93" s="47">
        <f ca="1">OFFSET(Pop_UN!P$1,MATCH(CountrySelect1,Pop_UN!$B$2:$B$4151,0)+2*MODEL!$C93-5,0)*IF(OR(MODEL!$I$896&lt;&gt;1,$D92-MODEL!$C93&lt;2008),1,OFFSET(MODEL!$E$901,0,MODEL!$E93-MODEL!$D94-StartYear))</f>
        <v>1504925</v>
      </c>
      <c r="M93" s="47">
        <f ca="1">OFFSET(Pop_UN!Q$1,MATCH(CountrySelect1,Pop_UN!$B$2:$B$4151,0)+2*MODEL!$C93-5,0)*IF(OR(MODEL!$I$896&lt;&gt;1,$D92-MODEL!$C93&lt;2008),1,OFFSET(MODEL!$E$901,0,MODEL!$E93-MODEL!$D94-StartYear))</f>
        <v>1520458</v>
      </c>
      <c r="N93" s="47">
        <f ca="1">OFFSET(Pop_UN!R$1,MATCH(CountrySelect1,Pop_UN!$B$2:$B$4151,0)+2*MODEL!$C93-5,0)*IF(OR(MODEL!$I$896&lt;&gt;1,$D92-MODEL!$C93&lt;2008),1,OFFSET(MODEL!$E$901,0,MODEL!$E93-MODEL!$D94-StartYear))</f>
        <v>1533185</v>
      </c>
      <c r="O93" s="47">
        <f ca="1">OFFSET(Pop_UN!S$1,MATCH(CountrySelect1,Pop_UN!$B$2:$B$4151,0)+2*MODEL!$C93-5,0)*IF(OR(MODEL!$I$896&lt;&gt;1,$D92-MODEL!$C93&lt;2008),1,OFFSET(MODEL!$E$901,0,MODEL!$E93-MODEL!$D94-StartYear))</f>
        <v>1543259</v>
      </c>
      <c r="P93" s="47">
        <f ca="1">OFFSET(Pop_UN!T$1,MATCH(CountrySelect1,Pop_UN!$B$2:$B$4151,0)+2*MODEL!$C93-5,0)*IF(OR(MODEL!$I$896&lt;&gt;1,$D92-MODEL!$C93&lt;2008),1,OFFSET(MODEL!$E$901,0,MODEL!$E93-MODEL!$D94-StartYear))</f>
        <v>1550569</v>
      </c>
      <c r="Q93" s="47">
        <f ca="1">OFFSET(Pop_UN!U$1,MATCH(CountrySelect1,Pop_UN!$B$2:$B$4151,0)+2*MODEL!$C93-5,0)*IF(OR(MODEL!$I$896&lt;&gt;1,$D92-MODEL!$C93&lt;2008),1,OFFSET(MODEL!$E$901,0,MODEL!$E93-MODEL!$D94-StartYear))</f>
        <v>1557889</v>
      </c>
      <c r="R93" s="47">
        <f ca="1">OFFSET(Pop_UN!V$1,MATCH(CountrySelect1,Pop_UN!$B$2:$B$4151,0)+2*MODEL!$C93-5,0)*IF(OR(MODEL!$I$896&lt;&gt;1,$D92-MODEL!$C93&lt;2008),1,OFFSET(MODEL!$E$901,0,MODEL!$E93-MODEL!$D94-StartYear))</f>
        <v>1561925</v>
      </c>
      <c r="S93" s="47">
        <f ca="1">OFFSET(Pop_UN!W$1,MATCH(CountrySelect1,Pop_UN!$B$2:$B$4151,0)+2*MODEL!$C93-5,0)*IF(OR(MODEL!$I$896&lt;&gt;1,$D92-MODEL!$C93&lt;2008),1,OFFSET(MODEL!$E$901,0,MODEL!$E93-MODEL!$D94-StartYear))</f>
        <v>1563665</v>
      </c>
      <c r="T93" s="47">
        <f ca="1">OFFSET(Pop_UN!X$1,MATCH(CountrySelect1,Pop_UN!$B$2:$B$4151,0)+2*MODEL!$C93-5,0)*IF(OR(MODEL!$I$896&lt;&gt;1,$D92-MODEL!$C93&lt;2008),1,OFFSET(MODEL!$E$901,0,MODEL!$E93-MODEL!$D94-StartYear))</f>
        <v>1563770</v>
      </c>
      <c r="U93" s="47">
        <f ca="1">OFFSET(Pop_UN!Y$1,MATCH(CountrySelect1,Pop_UN!$B$2:$B$4151,0)+2*MODEL!$C93-5,0)*IF(OR(MODEL!$I$896&lt;&gt;1,$D92-MODEL!$C93&lt;2008),1,OFFSET(MODEL!$E$901,0,MODEL!$E93-MODEL!$D94-StartYear))</f>
        <v>1557787</v>
      </c>
      <c r="V93" s="47">
        <f ca="1">OFFSET(Pop_UN!Z$1,MATCH(CountrySelect1,Pop_UN!$B$2:$B$4151,0)+2*MODEL!$C93-5,0)*IF(OR(MODEL!$I$896&lt;&gt;1,$D92-MODEL!$C93&lt;2008),1,OFFSET(MODEL!$E$901,0,MODEL!$E93-MODEL!$D94-StartYear))</f>
        <v>1546919</v>
      </c>
      <c r="W93" s="47">
        <f ca="1">OFFSET(Pop_UN!AA$1,MATCH(CountrySelect1,Pop_UN!$B$2:$B$4151,0)+2*MODEL!$C93-5,0)*IF(OR(MODEL!$I$896&lt;&gt;1,$D92-MODEL!$C93&lt;2008),1,OFFSET(MODEL!$E$901,0,MODEL!$E93-MODEL!$D94-StartYear))</f>
        <v>1530443</v>
      </c>
      <c r="X93" s="47">
        <f ca="1">OFFSET(Pop_UN!AB$1,MATCH(CountrySelect1,Pop_UN!$B$2:$B$4151,0)+2*MODEL!$C93-5,0)*IF(OR(MODEL!$I$896&lt;&gt;1,$D92-MODEL!$C93&lt;2008),1,OFFSET(MODEL!$E$901,0,MODEL!$E93-MODEL!$D94-StartYear))</f>
        <v>1512488</v>
      </c>
      <c r="Y93" s="47">
        <f ca="1">OFFSET(Pop_UN!AC$1,MATCH(CountrySelect1,Pop_UN!$B$2:$B$4151,0)+2*MODEL!$C93-5,0)*IF(OR(MODEL!$I$896&lt;&gt;1,$D92-MODEL!$C93&lt;2008),1,OFFSET(MODEL!$E$901,0,MODEL!$E93-MODEL!$D94-StartYear))</f>
        <v>1492071</v>
      </c>
      <c r="Z93" s="47">
        <f ca="1">OFFSET(Pop_UN!AD$1,MATCH(CountrySelect1,Pop_UN!$B$2:$B$4151,0)+2*MODEL!$C93-5,0)*IF(OR(MODEL!$I$896&lt;&gt;1,$D92-MODEL!$C93&lt;2008),1,OFFSET(MODEL!$E$901,0,MODEL!$E93-MODEL!$D94-StartYear))</f>
        <v>1474177</v>
      </c>
    </row>
    <row r="94" spans="3:26" x14ac:dyDescent="0.2">
      <c r="C94">
        <f t="shared" si="3"/>
        <v>23</v>
      </c>
      <c r="D94" s="47">
        <f ca="1">OFFSET(Pop_UN!H$1,MATCH(CountrySelect1,Pop_UN!B22:$B$4151,0)+2*MODEL!$C94-5,0)*IF(OR(MODEL!$I$896&lt;&gt;1,$D93-MODEL!$C94&lt;2008),1,OFFSET(MODEL!$E$901,0,MODEL!$E94-MODEL!$D95-StartYear))</f>
        <v>1597243</v>
      </c>
      <c r="E94" s="47">
        <f ca="1">OFFSET(Pop_UN!I$1,MATCH(CountrySelect1,Pop_UN!$B$2:$B$4151,0)+2*MODEL!$C94-5,0)*IF(OR(MODEL!$I$896&lt;&gt;1,$D93-MODEL!$C94&lt;2008),1,OFFSET(MODEL!$E$901,0,MODEL!$E94-MODEL!$D95-StartYear))</f>
        <v>1620711</v>
      </c>
      <c r="F94" s="47">
        <f ca="1">OFFSET(Pop_UN!J$1,MATCH(CountrySelect1,Pop_UN!$B$2:$B$4151,0)+2*MODEL!$C94-5,0)*IF(OR(MODEL!$I$896&lt;&gt;1,$D93-MODEL!$C94&lt;2008),1,OFFSET(MODEL!$E$901,0,MODEL!$E94-MODEL!$D95-StartYear))</f>
        <v>1600781</v>
      </c>
      <c r="G94" s="47">
        <f ca="1">OFFSET(Pop_UN!K$1,MATCH(CountrySelect1,Pop_UN!$B$2:$B$4151,0)+2*MODEL!$C94-5,0)*IF(OR(MODEL!$I$896&lt;&gt;1,$D93-MODEL!$C94&lt;2008),1,OFFSET(MODEL!$E$901,0,MODEL!$E94-MODEL!$D95-StartYear))</f>
        <v>1579091</v>
      </c>
      <c r="H94" s="47">
        <f ca="1">OFFSET(Pop_UN!L$1,MATCH(CountrySelect1,Pop_UN!$B$2:$B$4151,0)+2*MODEL!$C94-5,0)*IF(OR(MODEL!$I$896&lt;&gt;1,$D93-MODEL!$C94&lt;2008),1,OFFSET(MODEL!$E$901,0,MODEL!$E94-MODEL!$D95-StartYear))</f>
        <v>1556015</v>
      </c>
      <c r="I94" s="47">
        <f ca="1">OFFSET(Pop_UN!M$1,MATCH(CountrySelect1,Pop_UN!$B$2:$B$4151,0)+2*MODEL!$C94-5,0)*IF(OR(MODEL!$I$896&lt;&gt;1,$D93-MODEL!$C94&lt;2008),1,OFFSET(MODEL!$E$901,0,MODEL!$E94-MODEL!$D95-StartYear))</f>
        <v>1533885</v>
      </c>
      <c r="J94" s="47">
        <f ca="1">OFFSET(Pop_UN!N$1,MATCH(CountrySelect1,Pop_UN!$B$2:$B$4151,0)+2*MODEL!$C94-5,0)*IF(OR(MODEL!$I$896&lt;&gt;1,$D93-MODEL!$C94&lt;2008),1,OFFSET(MODEL!$E$901,0,MODEL!$E94-MODEL!$D95-StartYear))</f>
        <v>1515739</v>
      </c>
      <c r="K94" s="47">
        <f ca="1">OFFSET(Pop_UN!O$1,MATCH(CountrySelect1,Pop_UN!$B$2:$B$4151,0)+2*MODEL!$C94-5,0)*IF(OR(MODEL!$I$896&lt;&gt;1,$D93-MODEL!$C94&lt;2008),1,OFFSET(MODEL!$E$901,0,MODEL!$E94-MODEL!$D95-StartYear))</f>
        <v>1505324</v>
      </c>
      <c r="L94" s="47">
        <f ca="1">OFFSET(Pop_UN!P$1,MATCH(CountrySelect1,Pop_UN!$B$2:$B$4151,0)+2*MODEL!$C94-5,0)*IF(OR(MODEL!$I$896&lt;&gt;1,$D93-MODEL!$C94&lt;2008),1,OFFSET(MODEL!$E$901,0,MODEL!$E94-MODEL!$D95-StartYear))</f>
        <v>1498505</v>
      </c>
      <c r="M94" s="47">
        <f ca="1">OFFSET(Pop_UN!Q$1,MATCH(CountrySelect1,Pop_UN!$B$2:$B$4151,0)+2*MODEL!$C94-5,0)*IF(OR(MODEL!$I$896&lt;&gt;1,$D93-MODEL!$C94&lt;2008),1,OFFSET(MODEL!$E$901,0,MODEL!$E94-MODEL!$D95-StartYear))</f>
        <v>1494645</v>
      </c>
      <c r="N94" s="47">
        <f ca="1">OFFSET(Pop_UN!R$1,MATCH(CountrySelect1,Pop_UN!$B$2:$B$4151,0)+2*MODEL!$C94-5,0)*IF(OR(MODEL!$I$896&lt;&gt;1,$D93-MODEL!$C94&lt;2008),1,OFFSET(MODEL!$E$901,0,MODEL!$E94-MODEL!$D95-StartYear))</f>
        <v>1491379</v>
      </c>
      <c r="O94" s="47">
        <f ca="1">OFFSET(Pop_UN!S$1,MATCH(CountrySelect1,Pop_UN!$B$2:$B$4151,0)+2*MODEL!$C94-5,0)*IF(OR(MODEL!$I$896&lt;&gt;1,$D93-MODEL!$C94&lt;2008),1,OFFSET(MODEL!$E$901,0,MODEL!$E94-MODEL!$D95-StartYear))</f>
        <v>1485597</v>
      </c>
      <c r="P94" s="47">
        <f ca="1">OFFSET(Pop_UN!T$1,MATCH(CountrySelect1,Pop_UN!$B$2:$B$4151,0)+2*MODEL!$C94-5,0)*IF(OR(MODEL!$I$896&lt;&gt;1,$D93-MODEL!$C94&lt;2008),1,OFFSET(MODEL!$E$901,0,MODEL!$E94-MODEL!$D95-StartYear))</f>
        <v>1473581</v>
      </c>
      <c r="Q94" s="47">
        <f ca="1">OFFSET(Pop_UN!U$1,MATCH(CountrySelect1,Pop_UN!$B$2:$B$4151,0)+2*MODEL!$C94-5,0)*IF(OR(MODEL!$I$896&lt;&gt;1,$D93-MODEL!$C94&lt;2008),1,OFFSET(MODEL!$E$901,0,MODEL!$E94-MODEL!$D95-StartYear))</f>
        <v>1542999</v>
      </c>
      <c r="R94" s="47">
        <f ca="1">OFFSET(Pop_UN!V$1,MATCH(CountrySelect1,Pop_UN!$B$2:$B$4151,0)+2*MODEL!$C94-5,0)*IF(OR(MODEL!$I$896&lt;&gt;1,$D93-MODEL!$C94&lt;2008),1,OFFSET(MODEL!$E$901,0,MODEL!$E94-MODEL!$D95-StartYear))</f>
        <v>1549938</v>
      </c>
      <c r="S94" s="47">
        <f ca="1">OFFSET(Pop_UN!W$1,MATCH(CountrySelect1,Pop_UN!$B$2:$B$4151,0)+2*MODEL!$C94-5,0)*IF(OR(MODEL!$I$896&lt;&gt;1,$D93-MODEL!$C94&lt;2008),1,OFFSET(MODEL!$E$901,0,MODEL!$E94-MODEL!$D95-StartYear))</f>
        <v>1553488</v>
      </c>
      <c r="T94" s="47">
        <f ca="1">OFFSET(Pop_UN!X$1,MATCH(CountrySelect1,Pop_UN!$B$2:$B$4151,0)+2*MODEL!$C94-5,0)*IF(OR(MODEL!$I$896&lt;&gt;1,$D93-MODEL!$C94&lt;2008),1,OFFSET(MODEL!$E$901,0,MODEL!$E94-MODEL!$D95-StartYear))</f>
        <v>1554749</v>
      </c>
      <c r="U94" s="47">
        <f ca="1">OFFSET(Pop_UN!Y$1,MATCH(CountrySelect1,Pop_UN!$B$2:$B$4151,0)+2*MODEL!$C94-5,0)*IF(OR(MODEL!$I$896&lt;&gt;1,$D93-MODEL!$C94&lt;2008),1,OFFSET(MODEL!$E$901,0,MODEL!$E94-MODEL!$D95-StartYear))</f>
        <v>1554325</v>
      </c>
      <c r="V94" s="47">
        <f ca="1">OFFSET(Pop_UN!Z$1,MATCH(CountrySelect1,Pop_UN!$B$2:$B$4151,0)+2*MODEL!$C94-5,0)*IF(OR(MODEL!$I$896&lt;&gt;1,$D93-MODEL!$C94&lt;2008),1,OFFSET(MODEL!$E$901,0,MODEL!$E94-MODEL!$D95-StartYear))</f>
        <v>1550814</v>
      </c>
      <c r="W94" s="47">
        <f ca="1">OFFSET(Pop_UN!AA$1,MATCH(CountrySelect1,Pop_UN!$B$2:$B$4151,0)+2*MODEL!$C94-5,0)*IF(OR(MODEL!$I$896&lt;&gt;1,$D93-MODEL!$C94&lt;2008),1,OFFSET(MODEL!$E$901,0,MODEL!$E94-MODEL!$D95-StartYear))</f>
        <v>1539475</v>
      </c>
      <c r="X94" s="47">
        <f ca="1">OFFSET(Pop_UN!AB$1,MATCH(CountrySelect1,Pop_UN!$B$2:$B$4151,0)+2*MODEL!$C94-5,0)*IF(OR(MODEL!$I$896&lt;&gt;1,$D93-MODEL!$C94&lt;2008),1,OFFSET(MODEL!$E$901,0,MODEL!$E94-MODEL!$D95-StartYear))</f>
        <v>1522510</v>
      </c>
      <c r="Y94" s="47">
        <f ca="1">OFFSET(Pop_UN!AC$1,MATCH(CountrySelect1,Pop_UN!$B$2:$B$4151,0)+2*MODEL!$C94-5,0)*IF(OR(MODEL!$I$896&lt;&gt;1,$D93-MODEL!$C94&lt;2008),1,OFFSET(MODEL!$E$901,0,MODEL!$E94-MODEL!$D95-StartYear))</f>
        <v>1504085</v>
      </c>
      <c r="Z94" s="47">
        <f ca="1">OFFSET(Pop_UN!AD$1,MATCH(CountrySelect1,Pop_UN!$B$2:$B$4151,0)+2*MODEL!$C94-5,0)*IF(OR(MODEL!$I$896&lt;&gt;1,$D93-MODEL!$C94&lt;2008),1,OFFSET(MODEL!$E$901,0,MODEL!$E94-MODEL!$D95-StartYear))</f>
        <v>1483163</v>
      </c>
    </row>
    <row r="95" spans="3:26" x14ac:dyDescent="0.2">
      <c r="C95">
        <f t="shared" si="3"/>
        <v>24</v>
      </c>
      <c r="D95" s="47">
        <f ca="1">OFFSET(Pop_UN!H$1,MATCH(CountrySelect1,Pop_UN!B23:$B$4151,0)+2*MODEL!$C95-5,0)*IF(OR(MODEL!$I$896&lt;&gt;1,$D94-MODEL!$C95&lt;2008),1,OFFSET(MODEL!$E$901,0,MODEL!$E95-MODEL!$D96-StartYear))</f>
        <v>1519826</v>
      </c>
      <c r="E95" s="47">
        <f ca="1">OFFSET(Pop_UN!I$1,MATCH(CountrySelect1,Pop_UN!$B$2:$B$4151,0)+2*MODEL!$C95-5,0)*IF(OR(MODEL!$I$896&lt;&gt;1,$D94-MODEL!$C95&lt;2008),1,OFFSET(MODEL!$E$901,0,MODEL!$E95-MODEL!$D96-StartYear))</f>
        <v>1389627</v>
      </c>
      <c r="F95" s="47">
        <f ca="1">OFFSET(Pop_UN!J$1,MATCH(CountrySelect1,Pop_UN!$B$2:$B$4151,0)+2*MODEL!$C95-5,0)*IF(OR(MODEL!$I$896&lt;&gt;1,$D94-MODEL!$C95&lt;2008),1,OFFSET(MODEL!$E$901,0,MODEL!$E95-MODEL!$D96-StartYear))</f>
        <v>1393581</v>
      </c>
      <c r="G95" s="47">
        <f ca="1">OFFSET(Pop_UN!K$1,MATCH(CountrySelect1,Pop_UN!$B$2:$B$4151,0)+2*MODEL!$C95-5,0)*IF(OR(MODEL!$I$896&lt;&gt;1,$D94-MODEL!$C95&lt;2008),1,OFFSET(MODEL!$E$901,0,MODEL!$E95-MODEL!$D96-StartYear))</f>
        <v>1403099</v>
      </c>
      <c r="H95" s="47">
        <f ca="1">OFFSET(Pop_UN!L$1,MATCH(CountrySelect1,Pop_UN!$B$2:$B$4151,0)+2*MODEL!$C95-5,0)*IF(OR(MODEL!$I$896&lt;&gt;1,$D94-MODEL!$C95&lt;2008),1,OFFSET(MODEL!$E$901,0,MODEL!$E95-MODEL!$D96-StartYear))</f>
        <v>1413512</v>
      </c>
      <c r="I95" s="47">
        <f ca="1">OFFSET(Pop_UN!M$1,MATCH(CountrySelect1,Pop_UN!$B$2:$B$4151,0)+2*MODEL!$C95-5,0)*IF(OR(MODEL!$I$896&lt;&gt;1,$D94-MODEL!$C95&lt;2008),1,OFFSET(MODEL!$E$901,0,MODEL!$E95-MODEL!$D96-StartYear))</f>
        <v>1425857</v>
      </c>
      <c r="J95" s="47">
        <f ca="1">OFFSET(Pop_UN!N$1,MATCH(CountrySelect1,Pop_UN!$B$2:$B$4151,0)+2*MODEL!$C95-5,0)*IF(OR(MODEL!$I$896&lt;&gt;1,$D94-MODEL!$C95&lt;2008),1,OFFSET(MODEL!$E$901,0,MODEL!$E95-MODEL!$D96-StartYear))</f>
        <v>1438746</v>
      </c>
      <c r="K95" s="47">
        <f ca="1">OFFSET(Pop_UN!O$1,MATCH(CountrySelect1,Pop_UN!$B$2:$B$4151,0)+2*MODEL!$C95-5,0)*IF(OR(MODEL!$I$896&lt;&gt;1,$D94-MODEL!$C95&lt;2008),1,OFFSET(MODEL!$E$901,0,MODEL!$E95-MODEL!$D96-StartYear))</f>
        <v>1449244</v>
      </c>
      <c r="L95" s="47">
        <f ca="1">OFFSET(Pop_UN!P$1,MATCH(CountrySelect1,Pop_UN!$B$2:$B$4151,0)+2*MODEL!$C95-5,0)*IF(OR(MODEL!$I$896&lt;&gt;1,$D94-MODEL!$C95&lt;2008),1,OFFSET(MODEL!$E$901,0,MODEL!$E95-MODEL!$D96-StartYear))</f>
        <v>1460715</v>
      </c>
      <c r="M95" s="47">
        <f ca="1">OFFSET(Pop_UN!Q$1,MATCH(CountrySelect1,Pop_UN!$B$2:$B$4151,0)+2*MODEL!$C95-5,0)*IF(OR(MODEL!$I$896&lt;&gt;1,$D94-MODEL!$C95&lt;2008),1,OFFSET(MODEL!$E$901,0,MODEL!$E95-MODEL!$D96-StartYear))</f>
        <v>1473399</v>
      </c>
      <c r="N95" s="47">
        <f ca="1">OFFSET(Pop_UN!R$1,MATCH(CountrySelect1,Pop_UN!$B$2:$B$4151,0)+2*MODEL!$C95-5,0)*IF(OR(MODEL!$I$896&lt;&gt;1,$D94-MODEL!$C95&lt;2008),1,OFFSET(MODEL!$E$901,0,MODEL!$E95-MODEL!$D96-StartYear))</f>
        <v>1487970</v>
      </c>
      <c r="O95" s="47">
        <f ca="1">OFFSET(Pop_UN!S$1,MATCH(CountrySelect1,Pop_UN!$B$2:$B$4151,0)+2*MODEL!$C95-5,0)*IF(OR(MODEL!$I$896&lt;&gt;1,$D94-MODEL!$C95&lt;2008),1,OFFSET(MODEL!$E$901,0,MODEL!$E95-MODEL!$D96-StartYear))</f>
        <v>1502476</v>
      </c>
      <c r="P95" s="47">
        <f ca="1">OFFSET(Pop_UN!T$1,MATCH(CountrySelect1,Pop_UN!$B$2:$B$4151,0)+2*MODEL!$C95-5,0)*IF(OR(MODEL!$I$896&lt;&gt;1,$D94-MODEL!$C95&lt;2008),1,OFFSET(MODEL!$E$901,0,MODEL!$E95-MODEL!$D96-StartYear))</f>
        <v>1514074</v>
      </c>
      <c r="Q95" s="47">
        <f ca="1">OFFSET(Pop_UN!U$1,MATCH(CountrySelect1,Pop_UN!$B$2:$B$4151,0)+2*MODEL!$C95-5,0)*IF(OR(MODEL!$I$896&lt;&gt;1,$D94-MODEL!$C95&lt;2008),1,OFFSET(MODEL!$E$901,0,MODEL!$E95-MODEL!$D96-StartYear))</f>
        <v>1525937</v>
      </c>
      <c r="R95" s="47">
        <f ca="1">OFFSET(Pop_UN!V$1,MATCH(CountrySelect1,Pop_UN!$B$2:$B$4151,0)+2*MODEL!$C95-5,0)*IF(OR(MODEL!$I$896&lt;&gt;1,$D94-MODEL!$C95&lt;2008),1,OFFSET(MODEL!$E$901,0,MODEL!$E95-MODEL!$D96-StartYear))</f>
        <v>1535491</v>
      </c>
      <c r="S95" s="47">
        <f ca="1">OFFSET(Pop_UN!W$1,MATCH(CountrySelect1,Pop_UN!$B$2:$B$4151,0)+2*MODEL!$C95-5,0)*IF(OR(MODEL!$I$896&lt;&gt;1,$D94-MODEL!$C95&lt;2008),1,OFFSET(MODEL!$E$901,0,MODEL!$E95-MODEL!$D96-StartYear))</f>
        <v>1541946</v>
      </c>
      <c r="T95" s="47">
        <f ca="1">OFFSET(Pop_UN!X$1,MATCH(CountrySelect1,Pop_UN!$B$2:$B$4151,0)+2*MODEL!$C95-5,0)*IF(OR(MODEL!$I$896&lt;&gt;1,$D94-MODEL!$C95&lt;2008),1,OFFSET(MODEL!$E$901,0,MODEL!$E95-MODEL!$D96-StartYear))</f>
        <v>1544965</v>
      </c>
      <c r="U95" s="47">
        <f ca="1">OFFSET(Pop_UN!Y$1,MATCH(CountrySelect1,Pop_UN!$B$2:$B$4151,0)+2*MODEL!$C95-5,0)*IF(OR(MODEL!$I$896&lt;&gt;1,$D94-MODEL!$C95&lt;2008),1,OFFSET(MODEL!$E$901,0,MODEL!$E95-MODEL!$D96-StartYear))</f>
        <v>1545718</v>
      </c>
      <c r="V95" s="47">
        <f ca="1">OFFSET(Pop_UN!Z$1,MATCH(CountrySelect1,Pop_UN!$B$2:$B$4151,0)+2*MODEL!$C95-5,0)*IF(OR(MODEL!$I$896&lt;&gt;1,$D94-MODEL!$C95&lt;2008),1,OFFSET(MODEL!$E$901,0,MODEL!$E95-MODEL!$D96-StartYear))</f>
        <v>1547677</v>
      </c>
      <c r="W95" s="47">
        <f ca="1">OFFSET(Pop_UN!AA$1,MATCH(CountrySelect1,Pop_UN!$B$2:$B$4151,0)+2*MODEL!$C95-5,0)*IF(OR(MODEL!$I$896&lt;&gt;1,$D94-MODEL!$C95&lt;2008),1,OFFSET(MODEL!$E$901,0,MODEL!$E95-MODEL!$D96-StartYear))</f>
        <v>1543762</v>
      </c>
      <c r="X95" s="47">
        <f ca="1">OFFSET(Pop_UN!AB$1,MATCH(CountrySelect1,Pop_UN!$B$2:$B$4151,0)+2*MODEL!$C95-5,0)*IF(OR(MODEL!$I$896&lt;&gt;1,$D94-MODEL!$C95&lt;2008),1,OFFSET(MODEL!$E$901,0,MODEL!$E95-MODEL!$D96-StartYear))</f>
        <v>1531928</v>
      </c>
      <c r="Y95" s="47">
        <f ca="1">OFFSET(Pop_UN!AC$1,MATCH(CountrySelect1,Pop_UN!$B$2:$B$4151,0)+2*MODEL!$C95-5,0)*IF(OR(MODEL!$I$896&lt;&gt;1,$D94-MODEL!$C95&lt;2008),1,OFFSET(MODEL!$E$901,0,MODEL!$E95-MODEL!$D96-StartYear))</f>
        <v>1514444</v>
      </c>
      <c r="Z95" s="47">
        <f ca="1">OFFSET(Pop_UN!AD$1,MATCH(CountrySelect1,Pop_UN!$B$2:$B$4151,0)+2*MODEL!$C95-5,0)*IF(OR(MODEL!$I$896&lt;&gt;1,$D94-MODEL!$C95&lt;2008),1,OFFSET(MODEL!$E$901,0,MODEL!$E95-MODEL!$D96-StartYear))</f>
        <v>1495530</v>
      </c>
    </row>
    <row r="96" spans="3:26" x14ac:dyDescent="0.2">
      <c r="C96" s="41" t="s">
        <v>794</v>
      </c>
      <c r="D96" s="45">
        <f>StartYear</f>
        <v>2008</v>
      </c>
      <c r="E96" s="45">
        <f>D96+1</f>
        <v>2009</v>
      </c>
      <c r="F96" s="45">
        <f t="shared" ref="F96:Z96" si="4">E96+1</f>
        <v>2010</v>
      </c>
      <c r="G96" s="45">
        <f t="shared" si="4"/>
        <v>2011</v>
      </c>
      <c r="H96" s="45">
        <f t="shared" si="4"/>
        <v>2012</v>
      </c>
      <c r="I96" s="45">
        <f t="shared" si="4"/>
        <v>2013</v>
      </c>
      <c r="J96" s="45">
        <f t="shared" si="4"/>
        <v>2014</v>
      </c>
      <c r="K96" s="45">
        <f t="shared" si="4"/>
        <v>2015</v>
      </c>
      <c r="L96" s="45">
        <f t="shared" si="4"/>
        <v>2016</v>
      </c>
      <c r="M96" s="45">
        <f t="shared" si="4"/>
        <v>2017</v>
      </c>
      <c r="N96" s="45">
        <f t="shared" si="4"/>
        <v>2018</v>
      </c>
      <c r="O96" s="45">
        <f t="shared" si="4"/>
        <v>2019</v>
      </c>
      <c r="P96" s="45">
        <f t="shared" si="4"/>
        <v>2020</v>
      </c>
      <c r="Q96" s="45">
        <f t="shared" si="4"/>
        <v>2021</v>
      </c>
      <c r="R96" s="45">
        <f t="shared" si="4"/>
        <v>2022</v>
      </c>
      <c r="S96" s="45">
        <f t="shared" si="4"/>
        <v>2023</v>
      </c>
      <c r="T96" s="45">
        <f t="shared" si="4"/>
        <v>2024</v>
      </c>
      <c r="U96" s="45">
        <f t="shared" si="4"/>
        <v>2025</v>
      </c>
      <c r="V96" s="45">
        <f t="shared" si="4"/>
        <v>2026</v>
      </c>
      <c r="W96" s="45">
        <f t="shared" si="4"/>
        <v>2027</v>
      </c>
      <c r="X96" s="45">
        <f t="shared" si="4"/>
        <v>2028</v>
      </c>
      <c r="Y96" s="45">
        <f t="shared" si="4"/>
        <v>2029</v>
      </c>
      <c r="Z96" s="45">
        <f t="shared" si="4"/>
        <v>2030</v>
      </c>
    </row>
    <row r="97" spans="1:26" x14ac:dyDescent="0.2">
      <c r="C97">
        <v>3</v>
      </c>
      <c r="D97" s="47">
        <f ca="1">OFFSET(Pop_UN!H$1,MATCH(CountrySelect1,Pop_UN!$A$2:$A$4151,0)+2*MODEL!$C97-6,0)*IF(OR(MODEL!$E$96&lt;&gt;1,MODEL!$D74-MODEL!$C$74&lt;2008),1,OFFSET(MODEL!$I$96,0,MODEL!$D$73-MODEL!$C74-StartYear))</f>
        <v>1562383</v>
      </c>
      <c r="E97" s="47">
        <f ca="1">OFFSET(Pop_UN!I$1,MATCH(CountrySelect1,Pop_UN!$A$2:$A$4151,0)+2*MODEL!$C$97-6,0)*IF(OR(MODEL!$E$96&lt;&gt;1,MODEL!$D74-MODEL!$C$74&lt;2008),1,OFFSET(MODEL!$I$96,0,MODEL!$D$73-MODEL!$C74-StartYear))</f>
        <v>1536380</v>
      </c>
      <c r="F97" s="47">
        <f ca="1">OFFSET(Pop_UN!J$1,MATCH(CountrySelect1,Pop_UN!$A$2:$A$4151,0)+2*MODEL!$C$97-6,0)*IF(OR(MODEL!$E$96&lt;&gt;1,MODEL!$D74-MODEL!$C$74&lt;2008),1,OFFSET(MODEL!$I$96,0,MODEL!$D$73-MODEL!$C74-StartYear))</f>
        <v>1519583</v>
      </c>
      <c r="G97" s="47">
        <f ca="1">OFFSET(Pop_UN!K$1,MATCH(CountrySelect1,Pop_UN!$A$2:$A$4151,0)+2*MODEL!$C$97-6,0)*IF(OR(MODEL!$E$96&lt;&gt;1,MODEL!$D74-MODEL!$C$74&lt;2008),1,OFFSET(MODEL!$I$96,0,MODEL!$D$73-MODEL!$C74-StartYear))</f>
        <v>1497017</v>
      </c>
      <c r="H97" s="47">
        <f ca="1">OFFSET(Pop_UN!L$1,MATCH(CountrySelect1,Pop_UN!$A$2:$A$4151,0)+2*MODEL!$C$97-6,0)*IF(OR(MODEL!$E$96&lt;&gt;1,MODEL!$D74-MODEL!$C$74&lt;2008),1,OFFSET(MODEL!$I$96,0,MODEL!$D$73-MODEL!$C74-StartYear))</f>
        <v>1473779</v>
      </c>
      <c r="I97" s="47">
        <f ca="1">OFFSET(Pop_UN!M$1,MATCH(CountrySelect1,Pop_UN!$A$2:$A$4151,0)+2*MODEL!$C$97-6,0)*IF(OR(MODEL!$E$96&lt;&gt;1,MODEL!$D74-MODEL!$C$74&lt;2008),1,OFFSET(MODEL!$I$96,0,MODEL!$D$73-MODEL!$C74-StartYear))</f>
        <v>1453037</v>
      </c>
      <c r="J97" s="47">
        <f ca="1">OFFSET(Pop_UN!N$1,MATCH(CountrySelect1,Pop_UN!$A$2:$A$4151,0)+2*MODEL!$C$97-6,0)*IF(OR(MODEL!$E$96&lt;&gt;1,MODEL!$D74-MODEL!$C$74&lt;2008),1,OFFSET(MODEL!$I$96,0,MODEL!$D$73-MODEL!$C74-StartYear))</f>
        <v>1448399</v>
      </c>
      <c r="K97" s="47">
        <f ca="1">OFFSET(Pop_UN!O$1,MATCH(CountrySelect1,Pop_UN!$A$2:$A$4151,0)+2*MODEL!$C$97-6,0)*IF(OR(MODEL!$E$96&lt;&gt;1,MODEL!$D74-MODEL!$C$74&lt;2008),1,OFFSET(MODEL!$I$96,0,MODEL!$D$73-MODEL!$C74-StartYear))</f>
        <v>1435548</v>
      </c>
      <c r="L97" s="47">
        <f ca="1">OFFSET(Pop_UN!P$1,MATCH(CountrySelect1,Pop_UN!$A$2:$A$4151,0)+2*MODEL!$C$97-6,0)*IF(OR(MODEL!$E$96&lt;&gt;1,MODEL!$D74-MODEL!$C$74&lt;2008),1,OFFSET(MODEL!$I$96,0,MODEL!$D$73-MODEL!$C74-StartYear))</f>
        <v>1431925</v>
      </c>
      <c r="M97" s="47">
        <f ca="1">OFFSET(Pop_UN!Q$1,MATCH(CountrySelect1,Pop_UN!$A$2:$A$4151,0)+2*MODEL!$C$97-6,0)*IF(OR(MODEL!$E$96&lt;&gt;1,MODEL!$D74-MODEL!$C$74&lt;2008),1,OFFSET(MODEL!$I$96,0,MODEL!$D$73-MODEL!$C74-StartYear))</f>
        <v>1430381</v>
      </c>
      <c r="N97" s="47">
        <f ca="1">OFFSET(Pop_UN!R$1,MATCH(CountrySelect1,Pop_UN!$A$2:$A$4151,0)+2*MODEL!$C$97-6,0)*IF(OR(MODEL!$E$96&lt;&gt;1,MODEL!$D74-MODEL!$C$74&lt;2008),1,OFFSET(MODEL!$I$96,0,MODEL!$D$73-MODEL!$C74-StartYear))</f>
        <v>1428052</v>
      </c>
      <c r="O97" s="47">
        <f ca="1">OFFSET(Pop_UN!S$1,MATCH(CountrySelect1,Pop_UN!$A$2:$A$4151,0)+2*MODEL!$C$97-6,0)*IF(OR(MODEL!$E$96&lt;&gt;1,MODEL!$D74-MODEL!$C$74&lt;2008),1,OFFSET(MODEL!$I$96,0,MODEL!$D$73-MODEL!$C74-StartYear))</f>
        <v>1411191</v>
      </c>
      <c r="P97" s="47">
        <f ca="1">OFFSET(Pop_UN!T$1,MATCH(CountrySelect1,Pop_UN!$A$2:$A$4151,0)+2*MODEL!$C$97-6,0)*IF(OR(MODEL!$E$96&lt;&gt;1,MODEL!$D74-MODEL!$C$74&lt;2008),1,OFFSET(MODEL!$I$96,0,MODEL!$D$73-MODEL!$C74-StartYear))</f>
        <v>1406000</v>
      </c>
      <c r="Q97" s="47">
        <f ca="1">OFFSET(Pop_UN!U$1,MATCH(CountrySelect1,Pop_UN!$A$2:$A$4151,0)+2*MODEL!$C$97-6,0)*IF(OR(MODEL!$E$96&lt;&gt;1,MODEL!$D74-MODEL!$C$74&lt;2008),1,OFFSET(MODEL!$I$96,0,MODEL!$D$73-MODEL!$C74-StartYear))</f>
        <v>1400052</v>
      </c>
      <c r="R97" s="47">
        <f ca="1">OFFSET(Pop_UN!V$1,MATCH(CountrySelect1,Pop_UN!$A$2:$A$4151,0)+2*MODEL!$C$97-6,0)*IF(OR(MODEL!$E$96&lt;&gt;1,MODEL!$D74-MODEL!$C$74&lt;2008),1,OFFSET(MODEL!$I$96,0,MODEL!$D$73-MODEL!$C74-StartYear))</f>
        <v>1393526</v>
      </c>
      <c r="S97" s="47">
        <f ca="1">OFFSET(Pop_UN!W$1,MATCH(CountrySelect1,Pop_UN!$A$2:$A$4151,0)+2*MODEL!$C$97-6,0)*IF(OR(MODEL!$E$96&lt;&gt;1,MODEL!$D74-MODEL!$C$74&lt;2008),1,OFFSET(MODEL!$I$96,0,MODEL!$D$73-MODEL!$C74-StartYear))</f>
        <v>1385453</v>
      </c>
      <c r="T97" s="47">
        <f ca="1">OFFSET(Pop_UN!X$1,MATCH(CountrySelect1,Pop_UN!$A$2:$A$4151,0)+2*MODEL!$C$97-6,0)*IF(OR(MODEL!$E$96&lt;&gt;1,MODEL!$D74-MODEL!$C$74&lt;2008),1,OFFSET(MODEL!$I$96,0,MODEL!$D$73-MODEL!$C74-StartYear))</f>
        <v>1372094</v>
      </c>
      <c r="U97" s="47">
        <f ca="1">OFFSET(Pop_UN!Y$1,MATCH(CountrySelect1,Pop_UN!$A$2:$A$4151,0)+2*MODEL!$C$97-6,0)*IF(OR(MODEL!$E$96&lt;&gt;1,MODEL!$D74-MODEL!$C$74&lt;2008),1,OFFSET(MODEL!$I$96,0,MODEL!$D$73-MODEL!$C74-StartYear))</f>
        <v>1360463</v>
      </c>
      <c r="V97" s="47">
        <f ca="1">OFFSET(Pop_UN!Z$1,MATCH(CountrySelect1,Pop_UN!$A$2:$A$4151,0)+2*MODEL!$C$97-6,0)*IF(OR(MODEL!$E$96&lt;&gt;1,MODEL!$D74-MODEL!$C$74&lt;2008),1,OFFSET(MODEL!$I$96,0,MODEL!$D$73-MODEL!$C74-StartYear))</f>
        <v>1348440</v>
      </c>
      <c r="W97" s="47">
        <f ca="1">OFFSET(Pop_UN!AA$1,MATCH(CountrySelect1,Pop_UN!$A$2:$A$4151,0)+2*MODEL!$C$97-6,0)*IF(OR(MODEL!$E$96&lt;&gt;1,MODEL!$D74-MODEL!$C$74&lt;2008),1,OFFSET(MODEL!$I$96,0,MODEL!$D$73-MODEL!$C74-StartYear))</f>
        <v>1335084</v>
      </c>
      <c r="X97" s="47">
        <f ca="1">OFFSET(Pop_UN!AB$1,MATCH(CountrySelect1,Pop_UN!$A$2:$A$4151,0)+2*MODEL!$C$97-6,0)*IF(OR(MODEL!$E$96&lt;&gt;1,MODEL!$D74-MODEL!$C$74&lt;2008),1,OFFSET(MODEL!$I$96,0,MODEL!$D$73-MODEL!$C74-StartYear))</f>
        <v>1320286</v>
      </c>
      <c r="Y97" s="47">
        <f ca="1">OFFSET(Pop_UN!AC$1,MATCH(CountrySelect1,Pop_UN!$A$2:$A$4151,0)+2*MODEL!$C$97-6,0)*IF(OR(MODEL!$E$96&lt;&gt;1,MODEL!$D74-MODEL!$C$74&lt;2008),1,OFFSET(MODEL!$I$96,0,MODEL!$D$73-MODEL!$C74-StartYear))</f>
        <v>1303081</v>
      </c>
      <c r="Z97" s="47">
        <f ca="1">OFFSET(Pop_UN!AD$1,MATCH(CountrySelect1,Pop_UN!$A$2:$A$4151,0)+2*MODEL!$C$97-6,0)*IF(OR(MODEL!$E$96&lt;&gt;1,MODEL!$D74-MODEL!$C$74&lt;2008),1,OFFSET(MODEL!$I$96,0,MODEL!$D$73-MODEL!$C74-StartYear))</f>
        <v>1286388</v>
      </c>
    </row>
    <row r="98" spans="1:26" x14ac:dyDescent="0.2">
      <c r="C98">
        <f t="shared" si="3"/>
        <v>4</v>
      </c>
      <c r="D98" s="47">
        <f ca="1">OFFSET(Pop_UN!H$1,MATCH(CountrySelect1,Pop_UN!$A$2:$A$4151,0)+2*MODEL!$C98-6,0)*IF(OR(MODEL!$E$96&lt;&gt;1,MODEL!$D75-MODEL!$C$74&lt;2008),1,OFFSET(MODEL!$I$96,0,MODEL!$D$73-MODEL!$C75-StartYear))</f>
        <v>1569808</v>
      </c>
      <c r="E98" s="47">
        <f ca="1">OFFSET(Pop_UN!I$1,MATCH(CountrySelect1,Pop_UN!$A$2:$A$4151,0)+2*MODEL!$C98-6,0)*IF(OR(MODEL!$E$96&lt;&gt;1,MODEL!$D75-MODEL!$C$74&lt;2008),1,OFFSET(MODEL!$I$96,0,MODEL!$D$73-MODEL!$C75-StartYear))</f>
        <v>1556194</v>
      </c>
      <c r="F98" s="47">
        <f ca="1">OFFSET(Pop_UN!J$1,MATCH(CountrySelect1,Pop_UN!$A$2:$A$4151,0)+2*MODEL!$C98-6,0)*IF(OR(MODEL!$E$96&lt;&gt;1,MODEL!$D75-MODEL!$C$74&lt;2008),1,OFFSET(MODEL!$I$96,0,MODEL!$D$73-MODEL!$C75-StartYear))</f>
        <v>1536273</v>
      </c>
      <c r="G98" s="47">
        <f ca="1">OFFSET(Pop_UN!K$1,MATCH(CountrySelect1,Pop_UN!$A$2:$A$4151,0)+2*MODEL!$C98-6,0)*IF(OR(MODEL!$E$96&lt;&gt;1,MODEL!$D75-MODEL!$C$74&lt;2008),1,OFFSET(MODEL!$I$96,0,MODEL!$D$73-MODEL!$C75-StartYear))</f>
        <v>1516183</v>
      </c>
      <c r="H98" s="47">
        <f ca="1">OFFSET(Pop_UN!L$1,MATCH(CountrySelect1,Pop_UN!$A$2:$A$4151,0)+2*MODEL!$C98-6,0)*IF(OR(MODEL!$E$96&lt;&gt;1,MODEL!$D75-MODEL!$C$74&lt;2008),1,OFFSET(MODEL!$I$96,0,MODEL!$D$73-MODEL!$C75-StartYear))</f>
        <v>1493893</v>
      </c>
      <c r="I98" s="47">
        <f ca="1">OFFSET(Pop_UN!M$1,MATCH(CountrySelect1,Pop_UN!$A$2:$A$4151,0)+2*MODEL!$C98-6,0)*IF(OR(MODEL!$E$96&lt;&gt;1,MODEL!$D75-MODEL!$C$74&lt;2008),1,OFFSET(MODEL!$I$96,0,MODEL!$D$73-MODEL!$C75-StartYear))</f>
        <v>1471986</v>
      </c>
      <c r="J98" s="47">
        <f ca="1">OFFSET(Pop_UN!N$1,MATCH(CountrySelect1,Pop_UN!$A$2:$A$4151,0)+2*MODEL!$C98-6,0)*IF(OR(MODEL!$E$96&lt;&gt;1,MODEL!$D75-MODEL!$C$74&lt;2008),1,OFFSET(MODEL!$I$96,0,MODEL!$D$73-MODEL!$C75-StartYear))</f>
        <v>1453862</v>
      </c>
      <c r="K98" s="47">
        <f ca="1">OFFSET(Pop_UN!O$1,MATCH(CountrySelect1,Pop_UN!$A$2:$A$4151,0)+2*MODEL!$C98-6,0)*IF(OR(MODEL!$E$96&lt;&gt;1,MODEL!$D75-MODEL!$C$74&lt;2008),1,OFFSET(MODEL!$I$96,0,MODEL!$D$73-MODEL!$C75-StartYear))</f>
        <v>1443462</v>
      </c>
      <c r="L98" s="47">
        <f ca="1">OFFSET(Pop_UN!P$1,MATCH(CountrySelect1,Pop_UN!$A$2:$A$4151,0)+2*MODEL!$C98-6,0)*IF(OR(MODEL!$E$96&lt;&gt;1,MODEL!$D75-MODEL!$C$74&lt;2008),1,OFFSET(MODEL!$I$96,0,MODEL!$D$73-MODEL!$C75-StartYear))</f>
        <v>1436190</v>
      </c>
      <c r="M98" s="47">
        <f ca="1">OFFSET(Pop_UN!Q$1,MATCH(CountrySelect1,Pop_UN!$A$2:$A$4151,0)+2*MODEL!$C98-6,0)*IF(OR(MODEL!$E$96&lt;&gt;1,MODEL!$D75-MODEL!$C$74&lt;2008),1,OFFSET(MODEL!$I$96,0,MODEL!$D$73-MODEL!$C75-StartYear))</f>
        <v>1432092</v>
      </c>
      <c r="N98" s="47">
        <f ca="1">OFFSET(Pop_UN!R$1,MATCH(CountrySelect1,Pop_UN!$A$2:$A$4151,0)+2*MODEL!$C98-6,0)*IF(OR(MODEL!$E$96&lt;&gt;1,MODEL!$D75-MODEL!$C$74&lt;2008),1,OFFSET(MODEL!$I$96,0,MODEL!$D$73-MODEL!$C75-StartYear))</f>
        <v>1428828</v>
      </c>
      <c r="O98" s="47">
        <f ca="1">OFFSET(Pop_UN!S$1,MATCH(CountrySelect1,Pop_UN!$A$2:$A$4151,0)+2*MODEL!$C98-6,0)*IF(OR(MODEL!$E$96&lt;&gt;1,MODEL!$D75-MODEL!$C$74&lt;2008),1,OFFSET(MODEL!$I$96,0,MODEL!$D$73-MODEL!$C75-StartYear))</f>
        <v>1423301</v>
      </c>
      <c r="P98" s="47">
        <f ca="1">OFFSET(Pop_UN!T$1,MATCH(CountrySelect1,Pop_UN!$A$2:$A$4151,0)+2*MODEL!$C98-6,0)*IF(OR(MODEL!$E$96&lt;&gt;1,MODEL!$D75-MODEL!$C$74&lt;2008),1,OFFSET(MODEL!$I$96,0,MODEL!$D$73-MODEL!$C75-StartYear))</f>
        <v>1411874</v>
      </c>
      <c r="Q98" s="47">
        <f ca="1">OFFSET(Pop_UN!U$1,MATCH(CountrySelect1,Pop_UN!$A$2:$A$4151,0)+2*MODEL!$C98-6,0)*IF(OR(MODEL!$E$96&lt;&gt;1,MODEL!$D75-MODEL!$C$74&lt;2008),1,OFFSET(MODEL!$I$96,0,MODEL!$D$73-MODEL!$C75-StartYear))</f>
        <v>1405609</v>
      </c>
      <c r="R98" s="47">
        <f ca="1">OFFSET(Pop_UN!V$1,MATCH(CountrySelect1,Pop_UN!$A$2:$A$4151,0)+2*MODEL!$C98-6,0)*IF(OR(MODEL!$E$96&lt;&gt;1,MODEL!$D75-MODEL!$C$74&lt;2008),1,OFFSET(MODEL!$I$96,0,MODEL!$D$73-MODEL!$C75-StartYear))</f>
        <v>1399286</v>
      </c>
      <c r="S98" s="47">
        <f ca="1">OFFSET(Pop_UN!W$1,MATCH(CountrySelect1,Pop_UN!$A$2:$A$4151,0)+2*MODEL!$C98-6,0)*IF(OR(MODEL!$E$96&lt;&gt;1,MODEL!$D75-MODEL!$C$74&lt;2008),1,OFFSET(MODEL!$I$96,0,MODEL!$D$73-MODEL!$C75-StartYear))</f>
        <v>1392020</v>
      </c>
      <c r="T98" s="47">
        <f ca="1">OFFSET(Pop_UN!X$1,MATCH(CountrySelect1,Pop_UN!$A$2:$A$4151,0)+2*MODEL!$C98-6,0)*IF(OR(MODEL!$E$96&lt;&gt;1,MODEL!$D75-MODEL!$C$74&lt;2008),1,OFFSET(MODEL!$I$96,0,MODEL!$D$73-MODEL!$C75-StartYear))</f>
        <v>1382868</v>
      </c>
      <c r="U98" s="47">
        <f ca="1">OFFSET(Pop_UN!Y$1,MATCH(CountrySelect1,Pop_UN!$A$2:$A$4151,0)+2*MODEL!$C98-6,0)*IF(OR(MODEL!$E$96&lt;&gt;1,MODEL!$D75-MODEL!$C$74&lt;2008),1,OFFSET(MODEL!$I$96,0,MODEL!$D$73-MODEL!$C75-StartYear))</f>
        <v>1370782</v>
      </c>
      <c r="V98" s="47">
        <f ca="1">OFFSET(Pop_UN!Z$1,MATCH(CountrySelect1,Pop_UN!$A$2:$A$4151,0)+2*MODEL!$C98-6,0)*IF(OR(MODEL!$E$96&lt;&gt;1,MODEL!$D75-MODEL!$C$74&lt;2008),1,OFFSET(MODEL!$I$96,0,MODEL!$D$73-MODEL!$C75-StartYear))</f>
        <v>1359835</v>
      </c>
      <c r="W98" s="47">
        <f ca="1">OFFSET(Pop_UN!AA$1,MATCH(CountrySelect1,Pop_UN!$A$2:$A$4151,0)+2*MODEL!$C98-6,0)*IF(OR(MODEL!$E$96&lt;&gt;1,MODEL!$D75-MODEL!$C$74&lt;2008),1,OFFSET(MODEL!$I$96,0,MODEL!$D$73-MODEL!$C75-StartYear))</f>
        <v>1347676</v>
      </c>
      <c r="X98" s="47">
        <f ca="1">OFFSET(Pop_UN!AB$1,MATCH(CountrySelect1,Pop_UN!$A$2:$A$4151,0)+2*MODEL!$C98-6,0)*IF(OR(MODEL!$E$96&lt;&gt;1,MODEL!$D75-MODEL!$C$74&lt;2008),1,OFFSET(MODEL!$I$96,0,MODEL!$D$73-MODEL!$C75-StartYear))</f>
        <v>1334128</v>
      </c>
      <c r="Y98" s="47">
        <f ca="1">OFFSET(Pop_UN!AC$1,MATCH(CountrySelect1,Pop_UN!$A$2:$A$4151,0)+2*MODEL!$C98-6,0)*IF(OR(MODEL!$E$96&lt;&gt;1,MODEL!$D75-MODEL!$C$74&lt;2008),1,OFFSET(MODEL!$I$96,0,MODEL!$D$73-MODEL!$C75-StartYear))</f>
        <v>1319101</v>
      </c>
      <c r="Z98" s="47">
        <f ca="1">OFFSET(Pop_UN!AD$1,MATCH(CountrySelect1,Pop_UN!$A$2:$A$4151,0)+2*MODEL!$C98-6,0)*IF(OR(MODEL!$E$96&lt;&gt;1,MODEL!$D75-MODEL!$C$74&lt;2008),1,OFFSET(MODEL!$I$96,0,MODEL!$D$73-MODEL!$C75-StartYear))</f>
        <v>1302609</v>
      </c>
    </row>
    <row r="99" spans="1:26" x14ac:dyDescent="0.2">
      <c r="A99">
        <f ca="1">SUM(D101:D106)</f>
        <v>9407177</v>
      </c>
      <c r="C99">
        <f t="shared" si="3"/>
        <v>5</v>
      </c>
      <c r="D99" s="47">
        <f ca="1">OFFSET(Pop_UN!H$1,MATCH(CountrySelect1,Pop_UN!$A$2:$A$4151,0)+2*MODEL!$C99-6,0)*IF(OR(MODEL!$E$96&lt;&gt;1,MODEL!$D76-MODEL!$C$74&lt;2008),1,OFFSET(MODEL!$I$96,0,MODEL!$D$73-MODEL!$C76-StartYear))</f>
        <v>1574952</v>
      </c>
      <c r="E99" s="47">
        <f ca="1">OFFSET(Pop_UN!I$1,MATCH(CountrySelect1,Pop_UN!$A$2:$A$4151,0)+2*MODEL!$C99-6,0)*IF(OR(MODEL!$E$96&lt;&gt;1,MODEL!$D76-MODEL!$C$74&lt;2008),1,OFFSET(MODEL!$I$96,0,MODEL!$D$73-MODEL!$C76-StartYear))</f>
        <v>1565258</v>
      </c>
      <c r="F99" s="47">
        <f ca="1">OFFSET(Pop_UN!J$1,MATCH(CountrySelect1,Pop_UN!$A$2:$A$4151,0)+2*MODEL!$C99-6,0)*IF(OR(MODEL!$E$96&lt;&gt;1,MODEL!$D76-MODEL!$C$74&lt;2008),1,OFFSET(MODEL!$I$96,0,MODEL!$D$73-MODEL!$C76-StartYear))</f>
        <v>1549947</v>
      </c>
      <c r="G99" s="47">
        <f ca="1">OFFSET(Pop_UN!K$1,MATCH(CountrySelect1,Pop_UN!$A$2:$A$4151,0)+2*MODEL!$C99-6,0)*IF(OR(MODEL!$E$96&lt;&gt;1,MODEL!$D76-MODEL!$C$74&lt;2008),1,OFFSET(MODEL!$I$96,0,MODEL!$D$73-MODEL!$C76-StartYear))</f>
        <v>1532875</v>
      </c>
      <c r="H99" s="47">
        <f ca="1">OFFSET(Pop_UN!L$1,MATCH(CountrySelect1,Pop_UN!$A$2:$A$4151,0)+2*MODEL!$C99-6,0)*IF(OR(MODEL!$E$96&lt;&gt;1,MODEL!$D76-MODEL!$C$74&lt;2008),1,OFFSET(MODEL!$I$96,0,MODEL!$D$73-MODEL!$C76-StartYear))</f>
        <v>1512472</v>
      </c>
      <c r="I99" s="47">
        <f ca="1">OFFSET(Pop_UN!M$1,MATCH(CountrySelect1,Pop_UN!$A$2:$A$4151,0)+2*MODEL!$C99-6,0)*IF(OR(MODEL!$E$96&lt;&gt;1,MODEL!$D76-MODEL!$C$74&lt;2008),1,OFFSET(MODEL!$I$96,0,MODEL!$D$73-MODEL!$C76-StartYear))</f>
        <v>1490730</v>
      </c>
      <c r="J99" s="47">
        <f ca="1">OFFSET(Pop_UN!N$1,MATCH(CountrySelect1,Pop_UN!$A$2:$A$4151,0)+2*MODEL!$C99-6,0)*IF(OR(MODEL!$E$96&lt;&gt;1,MODEL!$D76-MODEL!$C$74&lt;2008),1,OFFSET(MODEL!$I$96,0,MODEL!$D$73-MODEL!$C76-StartYear))</f>
        <v>1470464</v>
      </c>
      <c r="K99" s="47">
        <f ca="1">OFFSET(Pop_UN!O$1,MATCH(CountrySelect1,Pop_UN!$A$2:$A$4151,0)+2*MODEL!$C99-6,0)*IF(OR(MODEL!$E$96&lt;&gt;1,MODEL!$D76-MODEL!$C$74&lt;2008),1,OFFSET(MODEL!$I$96,0,MODEL!$D$73-MODEL!$C76-StartYear))</f>
        <v>1455020</v>
      </c>
      <c r="L99" s="47">
        <f ca="1">OFFSET(Pop_UN!P$1,MATCH(CountrySelect1,Pop_UN!$A$2:$A$4151,0)+2*MODEL!$C99-6,0)*IF(OR(MODEL!$E$96&lt;&gt;1,MODEL!$D76-MODEL!$C$74&lt;2008),1,OFFSET(MODEL!$I$96,0,MODEL!$D$73-MODEL!$C76-StartYear))</f>
        <v>1444198</v>
      </c>
      <c r="M99" s="47">
        <f ca="1">OFFSET(Pop_UN!Q$1,MATCH(CountrySelect1,Pop_UN!$A$2:$A$4151,0)+2*MODEL!$C99-6,0)*IF(OR(MODEL!$E$96&lt;&gt;1,MODEL!$D76-MODEL!$C$74&lt;2008),1,OFFSET(MODEL!$I$96,0,MODEL!$D$73-MODEL!$C76-StartYear))</f>
        <v>1437297</v>
      </c>
      <c r="N99" s="47">
        <f ca="1">OFFSET(Pop_UN!R$1,MATCH(CountrySelect1,Pop_UN!$A$2:$A$4151,0)+2*MODEL!$C99-6,0)*IF(OR(MODEL!$E$96&lt;&gt;1,MODEL!$D76-MODEL!$C$74&lt;2008),1,OFFSET(MODEL!$I$96,0,MODEL!$D$73-MODEL!$C76-StartYear))</f>
        <v>1432498</v>
      </c>
      <c r="O99" s="47">
        <f ca="1">OFFSET(Pop_UN!S$1,MATCH(CountrySelect1,Pop_UN!$A$2:$A$4151,0)+2*MODEL!$C99-6,0)*IF(OR(MODEL!$E$96&lt;&gt;1,MODEL!$D76-MODEL!$C$74&lt;2008),1,OFFSET(MODEL!$I$96,0,MODEL!$D$73-MODEL!$C76-StartYear))</f>
        <v>1427231</v>
      </c>
      <c r="P99" s="47">
        <f ca="1">OFFSET(Pop_UN!T$1,MATCH(CountrySelect1,Pop_UN!$A$2:$A$4151,0)+2*MODEL!$C99-6,0)*IF(OR(MODEL!$E$96&lt;&gt;1,MODEL!$D76-MODEL!$C$74&lt;2008),1,OFFSET(MODEL!$I$96,0,MODEL!$D$73-MODEL!$C76-StartYear))</f>
        <v>1418386</v>
      </c>
      <c r="Q99" s="47">
        <f ca="1">OFFSET(Pop_UN!U$1,MATCH(CountrySelect1,Pop_UN!$A$2:$A$4151,0)+2*MODEL!$C99-6,0)*IF(OR(MODEL!$E$96&lt;&gt;1,MODEL!$D76-MODEL!$C$74&lt;2008),1,OFFSET(MODEL!$I$96,0,MODEL!$D$73-MODEL!$C76-StartYear))</f>
        <v>1411604</v>
      </c>
      <c r="R99" s="47">
        <f ca="1">OFFSET(Pop_UN!V$1,MATCH(CountrySelect1,Pop_UN!$A$2:$A$4151,0)+2*MODEL!$C99-6,0)*IF(OR(MODEL!$E$96&lt;&gt;1,MODEL!$D76-MODEL!$C$74&lt;2008),1,OFFSET(MODEL!$I$96,0,MODEL!$D$73-MODEL!$C76-StartYear))</f>
        <v>1405230</v>
      </c>
      <c r="S99" s="47">
        <f ca="1">OFFSET(Pop_UN!W$1,MATCH(CountrySelect1,Pop_UN!$A$2:$A$4151,0)+2*MODEL!$C99-6,0)*IF(OR(MODEL!$E$96&lt;&gt;1,MODEL!$D76-MODEL!$C$74&lt;2008),1,OFFSET(MODEL!$I$96,0,MODEL!$D$73-MODEL!$C76-StartYear))</f>
        <v>1398459</v>
      </c>
      <c r="T99" s="47">
        <f ca="1">OFFSET(Pop_UN!X$1,MATCH(CountrySelect1,Pop_UN!$A$2:$A$4151,0)+2*MODEL!$C99-6,0)*IF(OR(MODEL!$E$96&lt;&gt;1,MODEL!$D76-MODEL!$C$74&lt;2008),1,OFFSET(MODEL!$I$96,0,MODEL!$D$73-MODEL!$C76-StartYear))</f>
        <v>1390433</v>
      </c>
      <c r="U99" s="47">
        <f ca="1">OFFSET(Pop_UN!Y$1,MATCH(CountrySelect1,Pop_UN!$A$2:$A$4151,0)+2*MODEL!$C99-6,0)*IF(OR(MODEL!$E$96&lt;&gt;1,MODEL!$D76-MODEL!$C$74&lt;2008),1,OFFSET(MODEL!$I$96,0,MODEL!$D$73-MODEL!$C76-StartYear))</f>
        <v>1380187</v>
      </c>
      <c r="V99" s="47">
        <f ca="1">OFFSET(Pop_UN!Z$1,MATCH(CountrySelect1,Pop_UN!$A$2:$A$4151,0)+2*MODEL!$C99-6,0)*IF(OR(MODEL!$E$96&lt;&gt;1,MODEL!$D76-MODEL!$C$74&lt;2008),1,OFFSET(MODEL!$I$96,0,MODEL!$D$73-MODEL!$C76-StartYear))</f>
        <v>1370194</v>
      </c>
      <c r="W99" s="47">
        <f ca="1">OFFSET(Pop_UN!AA$1,MATCH(CountrySelect1,Pop_UN!$A$2:$A$4151,0)+2*MODEL!$C99-6,0)*IF(OR(MODEL!$E$96&lt;&gt;1,MODEL!$D76-MODEL!$C$74&lt;2008),1,OFFSET(MODEL!$I$96,0,MODEL!$D$73-MODEL!$C76-StartYear))</f>
        <v>1359158</v>
      </c>
      <c r="X99" s="47">
        <f ca="1">OFFSET(Pop_UN!AB$1,MATCH(CountrySelect1,Pop_UN!$A$2:$A$4151,0)+2*MODEL!$C99-6,0)*IF(OR(MODEL!$E$96&lt;&gt;1,MODEL!$D76-MODEL!$C$74&lt;2008),1,OFFSET(MODEL!$I$96,0,MODEL!$D$73-MODEL!$C76-StartYear))</f>
        <v>1346832</v>
      </c>
      <c r="Y99" s="47">
        <f ca="1">OFFSET(Pop_UN!AC$1,MATCH(CountrySelect1,Pop_UN!$A$2:$A$4151,0)+2*MODEL!$C99-6,0)*IF(OR(MODEL!$E$96&lt;&gt;1,MODEL!$D76-MODEL!$C$74&lt;2008),1,OFFSET(MODEL!$I$96,0,MODEL!$D$73-MODEL!$C76-StartYear))</f>
        <v>1333056</v>
      </c>
      <c r="Z99" s="47">
        <f ca="1">OFFSET(Pop_UN!AD$1,MATCH(CountrySelect1,Pop_UN!$A$2:$A$4151,0)+2*MODEL!$C99-6,0)*IF(OR(MODEL!$E$96&lt;&gt;1,MODEL!$D76-MODEL!$C$74&lt;2008),1,OFFSET(MODEL!$I$96,0,MODEL!$D$73-MODEL!$C76-StartYear))</f>
        <v>1317774</v>
      </c>
    </row>
    <row r="100" spans="1:26" x14ac:dyDescent="0.2">
      <c r="C100">
        <f t="shared" si="3"/>
        <v>6</v>
      </c>
      <c r="D100" s="47">
        <f ca="1">OFFSET(Pop_UN!H$1,MATCH(CountrySelect1,Pop_UN!$A$2:$A$4151,0)+2*MODEL!$C100-6,0)*IF(OR(MODEL!$E$96&lt;&gt;1,MODEL!$D77-MODEL!$C$74&lt;2008),1,OFFSET(MODEL!$I$96,0,MODEL!$D$73-MODEL!$C77-StartYear))</f>
        <v>1577854</v>
      </c>
      <c r="E100" s="47">
        <f ca="1">OFFSET(Pop_UN!I$1,MATCH(CountrySelect1,Pop_UN!$A$2:$A$4151,0)+2*MODEL!$C100-6,0)*IF(OR(MODEL!$E$96&lt;&gt;1,MODEL!$D77-MODEL!$C$74&lt;2008),1,OFFSET(MODEL!$I$96,0,MODEL!$D$73-MODEL!$C77-StartYear))</f>
        <v>1571717</v>
      </c>
      <c r="F100" s="47">
        <f ca="1">OFFSET(Pop_UN!J$1,MATCH(CountrySelect1,Pop_UN!$A$2:$A$4151,0)+2*MODEL!$C100-6,0)*IF(OR(MODEL!$E$96&lt;&gt;1,MODEL!$D77-MODEL!$C$74&lt;2008),1,OFFSET(MODEL!$I$96,0,MODEL!$D$73-MODEL!$C77-StartYear))</f>
        <v>1560649</v>
      </c>
      <c r="G100" s="47">
        <f ca="1">OFFSET(Pop_UN!K$1,MATCH(CountrySelect1,Pop_UN!$A$2:$A$4151,0)+2*MODEL!$C100-6,0)*IF(OR(MODEL!$E$96&lt;&gt;1,MODEL!$D77-MODEL!$C$74&lt;2008),1,OFFSET(MODEL!$I$96,0,MODEL!$D$73-MODEL!$C77-StartYear))</f>
        <v>1547219</v>
      </c>
      <c r="H100" s="47">
        <f ca="1">OFFSET(Pop_UN!L$1,MATCH(CountrySelect1,Pop_UN!$A$2:$A$4151,0)+2*MODEL!$C100-6,0)*IF(OR(MODEL!$E$96&lt;&gt;1,MODEL!$D77-MODEL!$C$74&lt;2008),1,OFFSET(MODEL!$I$96,0,MODEL!$D$73-MODEL!$C77-StartYear))</f>
        <v>1529163</v>
      </c>
      <c r="I100" s="47">
        <f ca="1">OFFSET(Pop_UN!M$1,MATCH(CountrySelect1,Pop_UN!$A$2:$A$4151,0)+2*MODEL!$C100-6,0)*IF(OR(MODEL!$E$96&lt;&gt;1,MODEL!$D77-MODEL!$C$74&lt;2008),1,OFFSET(MODEL!$I$96,0,MODEL!$D$73-MODEL!$C77-StartYear))</f>
        <v>1508722</v>
      </c>
      <c r="J100" s="47">
        <f ca="1">OFFSET(Pop_UN!N$1,MATCH(CountrySelect1,Pop_UN!$A$2:$A$4151,0)+2*MODEL!$C100-6,0)*IF(OR(MODEL!$E$96&lt;&gt;1,MODEL!$D77-MODEL!$C$74&lt;2008),1,OFFSET(MODEL!$I$96,0,MODEL!$D$73-MODEL!$C77-StartYear))</f>
        <v>1487842</v>
      </c>
      <c r="K100" s="47">
        <f ca="1">OFFSET(Pop_UN!O$1,MATCH(CountrySelect1,Pop_UN!$A$2:$A$4151,0)+2*MODEL!$C100-6,0)*IF(OR(MODEL!$E$96&lt;&gt;1,MODEL!$D77-MODEL!$C$74&lt;2008),1,OFFSET(MODEL!$I$96,0,MODEL!$D$73-MODEL!$C77-StartYear))</f>
        <v>1469278</v>
      </c>
      <c r="L100" s="47">
        <f ca="1">OFFSET(Pop_UN!P$1,MATCH(CountrySelect1,Pop_UN!$A$2:$A$4151,0)+2*MODEL!$C100-6,0)*IF(OR(MODEL!$E$96&lt;&gt;1,MODEL!$D77-MODEL!$C$74&lt;2008),1,OFFSET(MODEL!$I$96,0,MODEL!$D$73-MODEL!$C77-StartYear))</f>
        <v>1455082</v>
      </c>
      <c r="M100" s="47">
        <f ca="1">OFFSET(Pop_UN!Q$1,MATCH(CountrySelect1,Pop_UN!$A$2:$A$4151,0)+2*MODEL!$C100-6,0)*IF(OR(MODEL!$E$96&lt;&gt;1,MODEL!$D77-MODEL!$C$74&lt;2008),1,OFFSET(MODEL!$I$96,0,MODEL!$D$73-MODEL!$C77-StartYear))</f>
        <v>1445402</v>
      </c>
      <c r="N100" s="47">
        <f ca="1">OFFSET(Pop_UN!R$1,MATCH(CountrySelect1,Pop_UN!$A$2:$A$4151,0)+2*MODEL!$C100-6,0)*IF(OR(MODEL!$E$96&lt;&gt;1,MODEL!$D77-MODEL!$C$74&lt;2008),1,OFFSET(MODEL!$I$96,0,MODEL!$D$73-MODEL!$C77-StartYear))</f>
        <v>1438643</v>
      </c>
      <c r="O100" s="47">
        <f ca="1">OFFSET(Pop_UN!S$1,MATCH(CountrySelect1,Pop_UN!$A$2:$A$4151,0)+2*MODEL!$C100-6,0)*IF(OR(MODEL!$E$96&lt;&gt;1,MODEL!$D77-MODEL!$C$74&lt;2008),1,OFFSET(MODEL!$I$96,0,MODEL!$D$73-MODEL!$C77-StartYear))</f>
        <v>1432860</v>
      </c>
      <c r="P100" s="47">
        <f ca="1">OFFSET(Pop_UN!T$1,MATCH(CountrySelect1,Pop_UN!$A$2:$A$4151,0)+2*MODEL!$C100-6,0)*IF(OR(MODEL!$E$96&lt;&gt;1,MODEL!$D77-MODEL!$C$74&lt;2008),1,OFFSET(MODEL!$I$96,0,MODEL!$D$73-MODEL!$C77-StartYear))</f>
        <v>1425468</v>
      </c>
      <c r="Q100" s="47">
        <f ca="1">OFFSET(Pop_UN!U$1,MATCH(CountrySelect1,Pop_UN!$A$2:$A$4151,0)+2*MODEL!$C100-6,0)*IF(OR(MODEL!$E$96&lt;&gt;1,MODEL!$D77-MODEL!$C$74&lt;2008),1,OFFSET(MODEL!$I$96,0,MODEL!$D$73-MODEL!$C77-StartYear))</f>
        <v>1418036</v>
      </c>
      <c r="R100" s="47">
        <f ca="1">OFFSET(Pop_UN!V$1,MATCH(CountrySelect1,Pop_UN!$A$2:$A$4151,0)+2*MODEL!$C100-6,0)*IF(OR(MODEL!$E$96&lt;&gt;1,MODEL!$D77-MODEL!$C$74&lt;2008),1,OFFSET(MODEL!$I$96,0,MODEL!$D$73-MODEL!$C77-StartYear))</f>
        <v>1411346</v>
      </c>
      <c r="S100" s="47">
        <f ca="1">OFFSET(Pop_UN!W$1,MATCH(CountrySelect1,Pop_UN!$A$2:$A$4151,0)+2*MODEL!$C100-6,0)*IF(OR(MODEL!$E$96&lt;&gt;1,MODEL!$D77-MODEL!$C$74&lt;2008),1,OFFSET(MODEL!$I$96,0,MODEL!$D$73-MODEL!$C77-StartYear))</f>
        <v>1404788</v>
      </c>
      <c r="T100" s="47">
        <f ca="1">OFFSET(Pop_UN!X$1,MATCH(CountrySelect1,Pop_UN!$A$2:$A$4151,0)+2*MODEL!$C100-6,0)*IF(OR(MODEL!$E$96&lt;&gt;1,MODEL!$D77-MODEL!$C$74&lt;2008),1,OFFSET(MODEL!$I$96,0,MODEL!$D$73-MODEL!$C77-StartYear))</f>
        <v>1397550</v>
      </c>
      <c r="U100" s="47">
        <f ca="1">OFFSET(Pop_UN!Y$1,MATCH(CountrySelect1,Pop_UN!$A$2:$A$4151,0)+2*MODEL!$C100-6,0)*IF(OR(MODEL!$E$96&lt;&gt;1,MODEL!$D77-MODEL!$C$74&lt;2008),1,OFFSET(MODEL!$I$96,0,MODEL!$D$73-MODEL!$C77-StartYear))</f>
        <v>1388751</v>
      </c>
      <c r="V100" s="47">
        <f ca="1">OFFSET(Pop_UN!Z$1,MATCH(CountrySelect1,Pop_UN!$A$2:$A$4151,0)+2*MODEL!$C100-6,0)*IF(OR(MODEL!$E$96&lt;&gt;1,MODEL!$D77-MODEL!$C$74&lt;2008),1,OFFSET(MODEL!$I$96,0,MODEL!$D$73-MODEL!$C77-StartYear))</f>
        <v>1379651</v>
      </c>
      <c r="W100" s="47">
        <f ca="1">OFFSET(Pop_UN!AA$1,MATCH(CountrySelect1,Pop_UN!$A$2:$A$4151,0)+2*MODEL!$C100-6,0)*IF(OR(MODEL!$E$96&lt;&gt;1,MODEL!$D77-MODEL!$C$74&lt;2008),1,OFFSET(MODEL!$I$96,0,MODEL!$D$73-MODEL!$C77-StartYear))</f>
        <v>1369557</v>
      </c>
      <c r="X100" s="47">
        <f ca="1">OFFSET(Pop_UN!AB$1,MATCH(CountrySelect1,Pop_UN!$A$2:$A$4151,0)+2*MODEL!$C100-6,0)*IF(OR(MODEL!$E$96&lt;&gt;1,MODEL!$D77-MODEL!$C$74&lt;2008),1,OFFSET(MODEL!$I$96,0,MODEL!$D$73-MODEL!$C77-StartYear))</f>
        <v>1358402</v>
      </c>
      <c r="Y100" s="47">
        <f ca="1">OFFSET(Pop_UN!AC$1,MATCH(CountrySelect1,Pop_UN!$A$2:$A$4151,0)+2*MODEL!$C100-6,0)*IF(OR(MODEL!$E$96&lt;&gt;1,MODEL!$D77-MODEL!$C$74&lt;2008),1,OFFSET(MODEL!$I$96,0,MODEL!$D$73-MODEL!$C77-StartYear))</f>
        <v>1345871</v>
      </c>
      <c r="Z100" s="47">
        <f ca="1">OFFSET(Pop_UN!AD$1,MATCH(CountrySelect1,Pop_UN!$A$2:$A$4151,0)+2*MODEL!$C100-6,0)*IF(OR(MODEL!$E$96&lt;&gt;1,MODEL!$D77-MODEL!$C$74&lt;2008),1,OFFSET(MODEL!$I$96,0,MODEL!$D$73-MODEL!$C77-StartYear))</f>
        <v>1331840</v>
      </c>
    </row>
    <row r="101" spans="1:26" x14ac:dyDescent="0.2">
      <c r="C101">
        <f t="shared" si="3"/>
        <v>7</v>
      </c>
      <c r="D101" s="47">
        <f ca="1">OFFSET(Pop_UN!H$1,MATCH(CountrySelect1,Pop_UN!$A$2:$A$4151,0)+2*MODEL!$C101-6,0)*IF(OR(MODEL!$E$96&lt;&gt;1,MODEL!$D78-MODEL!$C$74&lt;2008),1,OFFSET(MODEL!$I$96,0,MODEL!$D$73-MODEL!$C78-StartYear))</f>
        <v>1578550</v>
      </c>
      <c r="E101" s="47">
        <f ca="1">OFFSET(Pop_UN!I$1,MATCH(CountrySelect1,Pop_UN!$A$2:$A$4151,0)+2*MODEL!$C101-6,0)*IF(OR(MODEL!$E$96&lt;&gt;1,MODEL!$D78-MODEL!$C$74&lt;2008),1,OFFSET(MODEL!$I$96,0,MODEL!$D$73-MODEL!$C78-StartYear))</f>
        <v>1575611</v>
      </c>
      <c r="F101" s="47">
        <f ca="1">OFFSET(Pop_UN!J$1,MATCH(CountrySelect1,Pop_UN!$A$2:$A$4151,0)+2*MODEL!$C101-6,0)*IF(OR(MODEL!$E$96&lt;&gt;1,MODEL!$D78-MODEL!$C$74&lt;2008),1,OFFSET(MODEL!$I$96,0,MODEL!$D$73-MODEL!$C78-StartYear))</f>
        <v>1568422</v>
      </c>
      <c r="G101" s="47">
        <f ca="1">OFFSET(Pop_UN!K$1,MATCH(CountrySelect1,Pop_UN!$A$2:$A$4151,0)+2*MODEL!$C101-6,0)*IF(OR(MODEL!$E$96&lt;&gt;1,MODEL!$D78-MODEL!$C$74&lt;2008),1,OFFSET(MODEL!$I$96,0,MODEL!$D$73-MODEL!$C78-StartYear))</f>
        <v>1559342</v>
      </c>
      <c r="H101" s="47">
        <f ca="1">OFFSET(Pop_UN!L$1,MATCH(CountrySelect1,Pop_UN!$A$2:$A$4151,0)+2*MODEL!$C101-6,0)*IF(OR(MODEL!$E$96&lt;&gt;1,MODEL!$D78-MODEL!$C$74&lt;2008),1,OFFSET(MODEL!$I$96,0,MODEL!$D$73-MODEL!$C78-StartYear))</f>
        <v>1544175</v>
      </c>
      <c r="I101" s="47">
        <f ca="1">OFFSET(Pop_UN!M$1,MATCH(CountrySelect1,Pop_UN!$A$2:$A$4151,0)+2*MODEL!$C101-6,0)*IF(OR(MODEL!$E$96&lt;&gt;1,MODEL!$D78-MODEL!$C$74&lt;2008),1,OFFSET(MODEL!$I$96,0,MODEL!$D$73-MODEL!$C78-StartYear))</f>
        <v>1525411</v>
      </c>
      <c r="J101" s="47">
        <f ca="1">OFFSET(Pop_UN!N$1,MATCH(CountrySelect1,Pop_UN!$A$2:$A$4151,0)+2*MODEL!$C101-6,0)*IF(OR(MODEL!$E$96&lt;&gt;1,MODEL!$D78-MODEL!$C$74&lt;2008),1,OFFSET(MODEL!$I$96,0,MODEL!$D$73-MODEL!$C78-StartYear))</f>
        <v>1505249</v>
      </c>
      <c r="K101" s="47">
        <f ca="1">OFFSET(Pop_UN!O$1,MATCH(CountrySelect1,Pop_UN!$A$2:$A$4151,0)+2*MODEL!$C101-6,0)*IF(OR(MODEL!$E$96&lt;&gt;1,MODEL!$D78-MODEL!$C$74&lt;2008),1,OFFSET(MODEL!$I$96,0,MODEL!$D$73-MODEL!$C78-StartYear))</f>
        <v>1485292</v>
      </c>
      <c r="L101" s="47">
        <f ca="1">OFFSET(Pop_UN!P$1,MATCH(CountrySelect1,Pop_UN!$A$2:$A$4151,0)+2*MODEL!$C101-6,0)*IF(OR(MODEL!$E$96&lt;&gt;1,MODEL!$D78-MODEL!$C$74&lt;2008),1,OFFSET(MODEL!$I$96,0,MODEL!$D$73-MODEL!$C78-StartYear))</f>
        <v>1467973</v>
      </c>
      <c r="M101" s="47">
        <f ca="1">OFFSET(Pop_UN!Q$1,MATCH(CountrySelect1,Pop_UN!$A$2:$A$4151,0)+2*MODEL!$C101-6,0)*IF(OR(MODEL!$E$96&lt;&gt;1,MODEL!$D78-MODEL!$C$74&lt;2008),1,OFFSET(MODEL!$I$96,0,MODEL!$D$73-MODEL!$C78-StartYear))</f>
        <v>1455616</v>
      </c>
      <c r="N101" s="47">
        <f ca="1">OFFSET(Pop_UN!R$1,MATCH(CountrySelect1,Pop_UN!$A$2:$A$4151,0)+2*MODEL!$C101-6,0)*IF(OR(MODEL!$E$96&lt;&gt;1,MODEL!$D78-MODEL!$C$74&lt;2008),1,OFFSET(MODEL!$I$96,0,MODEL!$D$73-MODEL!$C78-StartYear))</f>
        <v>1446847</v>
      </c>
      <c r="O101" s="47">
        <f ca="1">OFFSET(Pop_UN!S$1,MATCH(CountrySelect1,Pop_UN!$A$2:$A$4151,0)+2*MODEL!$C101-6,0)*IF(OR(MODEL!$E$96&lt;&gt;1,MODEL!$D78-MODEL!$C$74&lt;2008),1,OFFSET(MODEL!$I$96,0,MODEL!$D$73-MODEL!$C78-StartYear))</f>
        <v>1439946</v>
      </c>
      <c r="P101" s="47">
        <f ca="1">OFFSET(Pop_UN!T$1,MATCH(CountrySelect1,Pop_UN!$A$2:$A$4151,0)+2*MODEL!$C101-6,0)*IF(OR(MODEL!$E$96&lt;&gt;1,MODEL!$D78-MODEL!$C$74&lt;2008),1,OFFSET(MODEL!$I$96,0,MODEL!$D$73-MODEL!$C78-StartYear))</f>
        <v>1433056</v>
      </c>
      <c r="Q101" s="47">
        <f ca="1">OFFSET(Pop_UN!U$1,MATCH(CountrySelect1,Pop_UN!$A$2:$A$4151,0)+2*MODEL!$C101-6,0)*IF(OR(MODEL!$E$96&lt;&gt;1,MODEL!$D78-MODEL!$C$74&lt;2008),1,OFFSET(MODEL!$I$96,0,MODEL!$D$73-MODEL!$C78-StartYear))</f>
        <v>1424900</v>
      </c>
      <c r="R101" s="47">
        <f ca="1">OFFSET(Pop_UN!V$1,MATCH(CountrySelect1,Pop_UN!$A$2:$A$4151,0)+2*MODEL!$C101-6,0)*IF(OR(MODEL!$E$96&lt;&gt;1,MODEL!$D78-MODEL!$C$74&lt;2008),1,OFFSET(MODEL!$I$96,0,MODEL!$D$73-MODEL!$C78-StartYear))</f>
        <v>1417697</v>
      </c>
      <c r="S101" s="47">
        <f ca="1">OFFSET(Pop_UN!W$1,MATCH(CountrySelect1,Pop_UN!$A$2:$A$4151,0)+2*MODEL!$C101-6,0)*IF(OR(MODEL!$E$96&lt;&gt;1,MODEL!$D78-MODEL!$C$74&lt;2008),1,OFFSET(MODEL!$I$96,0,MODEL!$D$73-MODEL!$C78-StartYear))</f>
        <v>1411025</v>
      </c>
      <c r="T101" s="47">
        <f ca="1">OFFSET(Pop_UN!X$1,MATCH(CountrySelect1,Pop_UN!$A$2:$A$4151,0)+2*MODEL!$C101-6,0)*IF(OR(MODEL!$E$96&lt;&gt;1,MODEL!$D78-MODEL!$C$74&lt;2008),1,OFFSET(MODEL!$I$96,0,MODEL!$D$73-MODEL!$C78-StartYear))</f>
        <v>1404265</v>
      </c>
      <c r="U101" s="47">
        <f ca="1">OFFSET(Pop_UN!Y$1,MATCH(CountrySelect1,Pop_UN!$A$2:$A$4151,0)+2*MODEL!$C101-6,0)*IF(OR(MODEL!$E$96&lt;&gt;1,MODEL!$D78-MODEL!$C$74&lt;2008),1,OFFSET(MODEL!$I$96,0,MODEL!$D$73-MODEL!$C78-StartYear))</f>
        <v>1396546</v>
      </c>
      <c r="V101" s="47">
        <f ca="1">OFFSET(Pop_UN!Z$1,MATCH(CountrySelect1,Pop_UN!$A$2:$A$4151,0)+2*MODEL!$C101-6,0)*IF(OR(MODEL!$E$96&lt;&gt;1,MODEL!$D78-MODEL!$C$74&lt;2008),1,OFFSET(MODEL!$I$96,0,MODEL!$D$73-MODEL!$C78-StartYear))</f>
        <v>1388336</v>
      </c>
      <c r="W101" s="47">
        <f ca="1">OFFSET(Pop_UN!AA$1,MATCH(CountrySelect1,Pop_UN!$A$2:$A$4151,0)+2*MODEL!$C101-6,0)*IF(OR(MODEL!$E$96&lt;&gt;1,MODEL!$D78-MODEL!$C$74&lt;2008),1,OFFSET(MODEL!$I$96,0,MODEL!$D$73-MODEL!$C78-StartYear))</f>
        <v>1379065</v>
      </c>
      <c r="X101" s="47">
        <f ca="1">OFFSET(Pop_UN!AB$1,MATCH(CountrySelect1,Pop_UN!$A$2:$A$4151,0)+2*MODEL!$C101-6,0)*IF(OR(MODEL!$E$96&lt;&gt;1,MODEL!$D78-MODEL!$C$74&lt;2008),1,OFFSET(MODEL!$I$96,0,MODEL!$D$73-MODEL!$C78-StartYear))</f>
        <v>1368840</v>
      </c>
      <c r="Y101" s="47">
        <f ca="1">OFFSET(Pop_UN!AC$1,MATCH(CountrySelect1,Pop_UN!$A$2:$A$4151,0)+2*MODEL!$C101-6,0)*IF(OR(MODEL!$E$96&lt;&gt;1,MODEL!$D78-MODEL!$C$74&lt;2008),1,OFFSET(MODEL!$I$96,0,MODEL!$D$73-MODEL!$C78-StartYear))</f>
        <v>1357526</v>
      </c>
      <c r="Z101" s="47">
        <f ca="1">OFFSET(Pop_UN!AD$1,MATCH(CountrySelect1,Pop_UN!$A$2:$A$4151,0)+2*MODEL!$C101-6,0)*IF(OR(MODEL!$E$96&lt;&gt;1,MODEL!$D78-MODEL!$C$74&lt;2008),1,OFFSET(MODEL!$I$96,0,MODEL!$D$73-MODEL!$C78-StartYear))</f>
        <v>1344765</v>
      </c>
    </row>
    <row r="102" spans="1:26" x14ac:dyDescent="0.2">
      <c r="C102">
        <f t="shared" si="3"/>
        <v>8</v>
      </c>
      <c r="D102" s="47">
        <f ca="1">OFFSET(Pop_UN!H$1,MATCH(CountrySelect1,Pop_UN!$A$2:$A$4151,0)+2*MODEL!$C102-6,0)*IF(OR(MODEL!$E$96&lt;&gt;1,MODEL!$D79-MODEL!$C$74&lt;2008),1,OFFSET(MODEL!$I$96,0,MODEL!$D$73-MODEL!$C79-StartYear))</f>
        <v>1577388</v>
      </c>
      <c r="E102" s="47">
        <f ca="1">OFFSET(Pop_UN!I$1,MATCH(CountrySelect1,Pop_UN!$A$2:$A$4151,0)+2*MODEL!$C102-6,0)*IF(OR(MODEL!$E$96&lt;&gt;1,MODEL!$D79-MODEL!$C$74&lt;2008),1,OFFSET(MODEL!$I$96,0,MODEL!$D$73-MODEL!$C79-StartYear))</f>
        <v>1576981</v>
      </c>
      <c r="F102" s="47">
        <f ca="1">OFFSET(Pop_UN!J$1,MATCH(CountrySelect1,Pop_UN!$A$2:$A$4151,0)+2*MODEL!$C102-6,0)*IF(OR(MODEL!$E$96&lt;&gt;1,MODEL!$D79-MODEL!$C$74&lt;2008),1,OFFSET(MODEL!$I$96,0,MODEL!$D$73-MODEL!$C79-StartYear))</f>
        <v>1573308</v>
      </c>
      <c r="G102" s="47">
        <f ca="1">OFFSET(Pop_UN!K$1,MATCH(CountrySelect1,Pop_UN!$A$2:$A$4151,0)+2*MODEL!$C102-6,0)*IF(OR(MODEL!$E$96&lt;&gt;1,MODEL!$D79-MODEL!$C$74&lt;2008),1,OFFSET(MODEL!$I$96,0,MODEL!$D$73-MODEL!$C79-StartYear))</f>
        <v>1567688</v>
      </c>
      <c r="H102" s="47">
        <f ca="1">OFFSET(Pop_UN!L$1,MATCH(CountrySelect1,Pop_UN!$A$2:$A$4151,0)+2*MODEL!$C102-6,0)*IF(OR(MODEL!$E$96&lt;&gt;1,MODEL!$D79-MODEL!$C$74&lt;2008),1,OFFSET(MODEL!$I$96,0,MODEL!$D$73-MODEL!$C79-StartYear))</f>
        <v>1557715</v>
      </c>
      <c r="I102" s="47">
        <f ca="1">OFFSET(Pop_UN!M$1,MATCH(CountrySelect1,Pop_UN!$A$2:$A$4151,0)+2*MODEL!$C102-6,0)*IF(OR(MODEL!$E$96&lt;&gt;1,MODEL!$D79-MODEL!$C$74&lt;2008),1,OFFSET(MODEL!$I$96,0,MODEL!$D$73-MODEL!$C79-StartYear))</f>
        <v>1541089</v>
      </c>
      <c r="J102" s="47">
        <f ca="1">OFFSET(Pop_UN!N$1,MATCH(CountrySelect1,Pop_UN!$A$2:$A$4151,0)+2*MODEL!$C102-6,0)*IF(OR(MODEL!$E$96&lt;&gt;1,MODEL!$D79-MODEL!$C$74&lt;2008),1,OFFSET(MODEL!$I$96,0,MODEL!$D$73-MODEL!$C79-StartYear))</f>
        <v>1521940</v>
      </c>
      <c r="K102" s="47">
        <f ca="1">OFFSET(Pop_UN!O$1,MATCH(CountrySelect1,Pop_UN!$A$2:$A$4151,0)+2*MODEL!$C102-6,0)*IF(OR(MODEL!$E$96&lt;&gt;1,MODEL!$D79-MODEL!$C$74&lt;2008),1,OFFSET(MODEL!$I$96,0,MODEL!$D$73-MODEL!$C79-StartYear))</f>
        <v>1502120</v>
      </c>
      <c r="L102" s="47">
        <f ca="1">OFFSET(Pop_UN!P$1,MATCH(CountrySelect1,Pop_UN!$A$2:$A$4151,0)+2*MODEL!$C102-6,0)*IF(OR(MODEL!$E$96&lt;&gt;1,MODEL!$D79-MODEL!$C$74&lt;2008),1,OFFSET(MODEL!$I$96,0,MODEL!$D$73-MODEL!$C79-StartYear))</f>
        <v>1482604</v>
      </c>
      <c r="M102" s="47">
        <f ca="1">OFFSET(Pop_UN!Q$1,MATCH(CountrySelect1,Pop_UN!$A$2:$A$4151,0)+2*MODEL!$C102-6,0)*IF(OR(MODEL!$E$96&lt;&gt;1,MODEL!$D79-MODEL!$C$74&lt;2008),1,OFFSET(MODEL!$I$96,0,MODEL!$D$73-MODEL!$C79-StartYear))</f>
        <v>1467144</v>
      </c>
      <c r="N102" s="47">
        <f ca="1">OFFSET(Pop_UN!R$1,MATCH(CountrySelect1,Pop_UN!$A$2:$A$4151,0)+2*MODEL!$C102-6,0)*IF(OR(MODEL!$E$96&lt;&gt;1,MODEL!$D79-MODEL!$C$74&lt;2008),1,OFFSET(MODEL!$I$96,0,MODEL!$D$73-MODEL!$C79-StartYear))</f>
        <v>1456392</v>
      </c>
      <c r="O102" s="47">
        <f ca="1">OFFSET(Pop_UN!S$1,MATCH(CountrySelect1,Pop_UN!$A$2:$A$4151,0)+2*MODEL!$C102-6,0)*IF(OR(MODEL!$E$96&lt;&gt;1,MODEL!$D79-MODEL!$C$74&lt;2008),1,OFFSET(MODEL!$I$96,0,MODEL!$D$73-MODEL!$C79-StartYear))</f>
        <v>1448248</v>
      </c>
      <c r="P102" s="47">
        <f ca="1">OFFSET(Pop_UN!T$1,MATCH(CountrySelect1,Pop_UN!$A$2:$A$4151,0)+2*MODEL!$C102-6,0)*IF(OR(MODEL!$E$96&lt;&gt;1,MODEL!$D79-MODEL!$C$74&lt;2008),1,OFFSET(MODEL!$I$96,0,MODEL!$D$73-MODEL!$C79-StartYear))</f>
        <v>1441082</v>
      </c>
      <c r="Q102" s="47">
        <f ca="1">OFFSET(Pop_UN!U$1,MATCH(CountrySelect1,Pop_UN!$A$2:$A$4151,0)+2*MODEL!$C102-6,0)*IF(OR(MODEL!$E$96&lt;&gt;1,MODEL!$D79-MODEL!$C$74&lt;2008),1,OFFSET(MODEL!$I$96,0,MODEL!$D$73-MODEL!$C79-StartYear))</f>
        <v>1431980</v>
      </c>
      <c r="R102" s="47">
        <f ca="1">OFFSET(Pop_UN!V$1,MATCH(CountrySelect1,Pop_UN!$A$2:$A$4151,0)+2*MODEL!$C102-6,0)*IF(OR(MODEL!$E$96&lt;&gt;1,MODEL!$D79-MODEL!$C$74&lt;2008),1,OFFSET(MODEL!$I$96,0,MODEL!$D$73-MODEL!$C79-StartYear))</f>
        <v>1424344</v>
      </c>
      <c r="S102" s="47">
        <f ca="1">OFFSET(Pop_UN!W$1,MATCH(CountrySelect1,Pop_UN!$A$2:$A$4151,0)+2*MODEL!$C102-6,0)*IF(OR(MODEL!$E$96&lt;&gt;1,MODEL!$D79-MODEL!$C$74&lt;2008),1,OFFSET(MODEL!$I$96,0,MODEL!$D$73-MODEL!$C79-StartYear))</f>
        <v>1417295</v>
      </c>
      <c r="T102" s="47">
        <f ca="1">OFFSET(Pop_UN!X$1,MATCH(CountrySelect1,Pop_UN!$A$2:$A$4151,0)+2*MODEL!$C102-6,0)*IF(OR(MODEL!$E$96&lt;&gt;1,MODEL!$D79-MODEL!$C$74&lt;2008),1,OFFSET(MODEL!$I$96,0,MODEL!$D$73-MODEL!$C79-StartYear))</f>
        <v>1410622</v>
      </c>
      <c r="U102" s="47">
        <f ca="1">OFFSET(Pop_UN!Y$1,MATCH(CountrySelect1,Pop_UN!$A$2:$A$4151,0)+2*MODEL!$C102-6,0)*IF(OR(MODEL!$E$96&lt;&gt;1,MODEL!$D79-MODEL!$C$74&lt;2008),1,OFFSET(MODEL!$I$96,0,MODEL!$D$73-MODEL!$C79-StartYear))</f>
        <v>1403646</v>
      </c>
      <c r="V102" s="47">
        <f ca="1">OFFSET(Pop_UN!Z$1,MATCH(CountrySelect1,Pop_UN!$A$2:$A$4151,0)+2*MODEL!$C102-6,0)*IF(OR(MODEL!$E$96&lt;&gt;1,MODEL!$D79-MODEL!$C$74&lt;2008),1,OFFSET(MODEL!$I$96,0,MODEL!$D$73-MODEL!$C79-StartYear))</f>
        <v>1395889</v>
      </c>
      <c r="W102" s="47">
        <f ca="1">OFFSET(Pop_UN!AA$1,MATCH(CountrySelect1,Pop_UN!$A$2:$A$4151,0)+2*MODEL!$C102-6,0)*IF(OR(MODEL!$E$96&lt;&gt;1,MODEL!$D79-MODEL!$C$74&lt;2008),1,OFFSET(MODEL!$I$96,0,MODEL!$D$73-MODEL!$C79-StartYear))</f>
        <v>1387872</v>
      </c>
      <c r="X102" s="47">
        <f ca="1">OFFSET(Pop_UN!AB$1,MATCH(CountrySelect1,Pop_UN!$A$2:$A$4151,0)+2*MODEL!$C102-6,0)*IF(OR(MODEL!$E$96&lt;&gt;1,MODEL!$D79-MODEL!$C$74&lt;2008),1,OFFSET(MODEL!$I$96,0,MODEL!$D$73-MODEL!$C79-StartYear))</f>
        <v>1378398</v>
      </c>
      <c r="Y102" s="47">
        <f ca="1">OFFSET(Pop_UN!AC$1,MATCH(CountrySelect1,Pop_UN!$A$2:$A$4151,0)+2*MODEL!$C102-6,0)*IF(OR(MODEL!$E$96&lt;&gt;1,MODEL!$D79-MODEL!$C$74&lt;2008),1,OFFSET(MODEL!$I$96,0,MODEL!$D$73-MODEL!$C79-StartYear))</f>
        <v>1368003</v>
      </c>
      <c r="Z102" s="47">
        <f ca="1">OFFSET(Pop_UN!AD$1,MATCH(CountrySelect1,Pop_UN!$A$2:$A$4151,0)+2*MODEL!$C102-6,0)*IF(OR(MODEL!$E$96&lt;&gt;1,MODEL!$D79-MODEL!$C$74&lt;2008),1,OFFSET(MODEL!$I$96,0,MODEL!$D$73-MODEL!$C79-StartYear))</f>
        <v>1356506</v>
      </c>
    </row>
    <row r="103" spans="1:26" x14ac:dyDescent="0.2">
      <c r="C103">
        <f t="shared" si="3"/>
        <v>9</v>
      </c>
      <c r="D103" s="47">
        <f ca="1">OFFSET(Pop_UN!H$1,MATCH(CountrySelect1,Pop_UN!$A$2:$A$4151,0)+2*MODEL!$C103-6,0)*IF(OR(MODEL!$E$96&lt;&gt;1,MODEL!$D80-MODEL!$C$74&lt;2008),1,OFFSET(MODEL!$I$96,0,MODEL!$D$73-MODEL!$C80-StartYear))</f>
        <v>1574718</v>
      </c>
      <c r="E103" s="47">
        <f ca="1">OFFSET(Pop_UN!I$1,MATCH(CountrySelect1,Pop_UN!$A$2:$A$4151,0)+2*MODEL!$C103-6,0)*IF(OR(MODEL!$E$96&lt;&gt;1,MODEL!$D80-MODEL!$C$74&lt;2008),1,OFFSET(MODEL!$I$96,0,MODEL!$D$73-MODEL!$C80-StartYear))</f>
        <v>1576281</v>
      </c>
      <c r="F103" s="47">
        <f ca="1">OFFSET(Pop_UN!J$1,MATCH(CountrySelect1,Pop_UN!$A$2:$A$4151,0)+2*MODEL!$C103-6,0)*IF(OR(MODEL!$E$96&lt;&gt;1,MODEL!$D80-MODEL!$C$74&lt;2008),1,OFFSET(MODEL!$I$96,0,MODEL!$D$73-MODEL!$C80-StartYear))</f>
        <v>1575352</v>
      </c>
      <c r="G103" s="47">
        <f ca="1">OFFSET(Pop_UN!K$1,MATCH(CountrySelect1,Pop_UN!$A$2:$A$4151,0)+2*MODEL!$C103-6,0)*IF(OR(MODEL!$E$96&lt;&gt;1,MODEL!$D80-MODEL!$C$74&lt;2008),1,OFFSET(MODEL!$I$96,0,MODEL!$D$73-MODEL!$C80-StartYear))</f>
        <v>1571544</v>
      </c>
      <c r="H103" s="47">
        <f ca="1">OFFSET(Pop_UN!L$1,MATCH(CountrySelect1,Pop_UN!$A$2:$A$4151,0)+2*MODEL!$C103-6,0)*IF(OR(MODEL!$E$96&lt;&gt;1,MODEL!$D80-MODEL!$C$74&lt;2008),1,OFFSET(MODEL!$I$96,0,MODEL!$D$73-MODEL!$C80-StartYear))</f>
        <v>1566633</v>
      </c>
      <c r="I103" s="47">
        <f ca="1">OFFSET(Pop_UN!M$1,MATCH(CountrySelect1,Pop_UN!$A$2:$A$4151,0)+2*MODEL!$C103-6,0)*IF(OR(MODEL!$E$96&lt;&gt;1,MODEL!$D80-MODEL!$C$74&lt;2008),1,OFFSET(MODEL!$I$96,0,MODEL!$D$73-MODEL!$C80-StartYear))</f>
        <v>1556046</v>
      </c>
      <c r="J103" s="47">
        <f ca="1">OFFSET(Pop_UN!N$1,MATCH(CountrySelect1,Pop_UN!$A$2:$A$4151,0)+2*MODEL!$C103-6,0)*IF(OR(MODEL!$E$96&lt;&gt;1,MODEL!$D80-MODEL!$C$74&lt;2008),1,OFFSET(MODEL!$I$96,0,MODEL!$D$73-MODEL!$C80-StartYear))</f>
        <v>1538287</v>
      </c>
      <c r="K103" s="47">
        <f ca="1">OFFSET(Pop_UN!O$1,MATCH(CountrySelect1,Pop_UN!$A$2:$A$4151,0)+2*MODEL!$C103-6,0)*IF(OR(MODEL!$E$96&lt;&gt;1,MODEL!$D80-MODEL!$C$74&lt;2008),1,OFFSET(MODEL!$I$96,0,MODEL!$D$73-MODEL!$C80-StartYear))</f>
        <v>1518815</v>
      </c>
      <c r="L103" s="47">
        <f ca="1">OFFSET(Pop_UN!P$1,MATCH(CountrySelect1,Pop_UN!$A$2:$A$4151,0)+2*MODEL!$C103-6,0)*IF(OR(MODEL!$E$96&lt;&gt;1,MODEL!$D80-MODEL!$C$74&lt;2008),1,OFFSET(MODEL!$I$96,0,MODEL!$D$73-MODEL!$C80-StartYear))</f>
        <v>1498409</v>
      </c>
      <c r="M103" s="47">
        <f ca="1">OFFSET(Pop_UN!Q$1,MATCH(CountrySelect1,Pop_UN!$A$2:$A$4151,0)+2*MODEL!$C103-6,0)*IF(OR(MODEL!$E$96&lt;&gt;1,MODEL!$D80-MODEL!$C$74&lt;2008),1,OFFSET(MODEL!$I$96,0,MODEL!$D$73-MODEL!$C80-StartYear))</f>
        <v>1480397</v>
      </c>
      <c r="N103" s="47">
        <f ca="1">OFFSET(Pop_UN!R$1,MATCH(CountrySelect1,Pop_UN!$A$2:$A$4151,0)+2*MODEL!$C103-6,0)*IF(OR(MODEL!$E$96&lt;&gt;1,MODEL!$D80-MODEL!$C$74&lt;2008),1,OFFSET(MODEL!$I$96,0,MODEL!$D$73-MODEL!$C80-StartYear))</f>
        <v>1466559</v>
      </c>
      <c r="O103" s="47">
        <f ca="1">OFFSET(Pop_UN!S$1,MATCH(CountrySelect1,Pop_UN!$A$2:$A$4151,0)+2*MODEL!$C103-6,0)*IF(OR(MODEL!$E$96&lt;&gt;1,MODEL!$D80-MODEL!$C$74&lt;2008),1,OFFSET(MODEL!$I$96,0,MODEL!$D$73-MODEL!$C80-StartYear))</f>
        <v>1457124</v>
      </c>
      <c r="P103" s="47">
        <f ca="1">OFFSET(Pop_UN!T$1,MATCH(CountrySelect1,Pop_UN!$A$2:$A$4151,0)+2*MODEL!$C103-6,0)*IF(OR(MODEL!$E$96&lt;&gt;1,MODEL!$D80-MODEL!$C$74&lt;2008),1,OFFSET(MODEL!$I$96,0,MODEL!$D$73-MODEL!$C80-StartYear))</f>
        <v>1449482</v>
      </c>
      <c r="Q103" s="47">
        <f ca="1">OFFSET(Pop_UN!U$1,MATCH(CountrySelect1,Pop_UN!$A$2:$A$4151,0)+2*MODEL!$C103-6,0)*IF(OR(MODEL!$E$96&lt;&gt;1,MODEL!$D80-MODEL!$C$74&lt;2008),1,OFFSET(MODEL!$I$96,0,MODEL!$D$73-MODEL!$C80-StartYear))</f>
        <v>1439163</v>
      </c>
      <c r="R103" s="47">
        <f ca="1">OFFSET(Pop_UN!V$1,MATCH(CountrySelect1,Pop_UN!$A$2:$A$4151,0)+2*MODEL!$C103-6,0)*IF(OR(MODEL!$E$96&lt;&gt;1,MODEL!$D80-MODEL!$C$74&lt;2008),1,OFFSET(MODEL!$I$96,0,MODEL!$D$73-MODEL!$C80-StartYear))</f>
        <v>1430915</v>
      </c>
      <c r="S103" s="47">
        <f ca="1">OFFSET(Pop_UN!W$1,MATCH(CountrySelect1,Pop_UN!$A$2:$A$4151,0)+2*MODEL!$C103-6,0)*IF(OR(MODEL!$E$96&lt;&gt;1,MODEL!$D80-MODEL!$C$74&lt;2008),1,OFFSET(MODEL!$I$96,0,MODEL!$D$73-MODEL!$C80-StartYear))</f>
        <v>1423724</v>
      </c>
      <c r="T103" s="47">
        <f ca="1">OFFSET(Pop_UN!X$1,MATCH(CountrySelect1,Pop_UN!$A$2:$A$4151,0)+2*MODEL!$C103-6,0)*IF(OR(MODEL!$E$96&lt;&gt;1,MODEL!$D80-MODEL!$C$74&lt;2008),1,OFFSET(MODEL!$I$96,0,MODEL!$D$73-MODEL!$C80-StartYear))</f>
        <v>1416811</v>
      </c>
      <c r="U103" s="47">
        <f ca="1">OFFSET(Pop_UN!Y$1,MATCH(CountrySelect1,Pop_UN!$A$2:$A$4151,0)+2*MODEL!$C103-6,0)*IF(OR(MODEL!$E$96&lt;&gt;1,MODEL!$D80-MODEL!$C$74&lt;2008),1,OFFSET(MODEL!$I$96,0,MODEL!$D$73-MODEL!$C80-StartYear))</f>
        <v>1410123</v>
      </c>
      <c r="V103" s="47">
        <f ca="1">OFFSET(Pop_UN!Z$1,MATCH(CountrySelect1,Pop_UN!$A$2:$A$4151,0)+2*MODEL!$C103-6,0)*IF(OR(MODEL!$E$96&lt;&gt;1,MODEL!$D80-MODEL!$C$74&lt;2008),1,OFFSET(MODEL!$I$96,0,MODEL!$D$73-MODEL!$C80-StartYear))</f>
        <v>1402194</v>
      </c>
      <c r="W103" s="47">
        <f ca="1">OFFSET(Pop_UN!AA$1,MATCH(CountrySelect1,Pop_UN!$A$2:$A$4151,0)+2*MODEL!$C103-6,0)*IF(OR(MODEL!$E$96&lt;&gt;1,MODEL!$D80-MODEL!$C$74&lt;2008),1,OFFSET(MODEL!$I$96,0,MODEL!$D$73-MODEL!$C80-StartYear))</f>
        <v>1395182</v>
      </c>
      <c r="X103" s="47">
        <f ca="1">OFFSET(Pop_UN!AB$1,MATCH(CountrySelect1,Pop_UN!$A$2:$A$4151,0)+2*MODEL!$C103-6,0)*IF(OR(MODEL!$E$96&lt;&gt;1,MODEL!$D80-MODEL!$C$74&lt;2008),1,OFFSET(MODEL!$I$96,0,MODEL!$D$73-MODEL!$C80-StartYear))</f>
        <v>1387327</v>
      </c>
      <c r="Y103" s="47">
        <f ca="1">OFFSET(Pop_UN!AC$1,MATCH(CountrySelect1,Pop_UN!$A$2:$A$4151,0)+2*MODEL!$C103-6,0)*IF(OR(MODEL!$E$96&lt;&gt;1,MODEL!$D80-MODEL!$C$74&lt;2008),1,OFFSET(MODEL!$I$96,0,MODEL!$D$73-MODEL!$C80-StartYear))</f>
        <v>1377611</v>
      </c>
      <c r="Z103" s="47">
        <f ca="1">OFFSET(Pop_UN!AD$1,MATCH(CountrySelect1,Pop_UN!$A$2:$A$4151,0)+2*MODEL!$C103-6,0)*IF(OR(MODEL!$E$96&lt;&gt;1,MODEL!$D80-MODEL!$C$74&lt;2008),1,OFFSET(MODEL!$I$96,0,MODEL!$D$73-MODEL!$C80-StartYear))</f>
        <v>1367020</v>
      </c>
    </row>
    <row r="104" spans="1:26" x14ac:dyDescent="0.2">
      <c r="C104">
        <f t="shared" si="3"/>
        <v>10</v>
      </c>
      <c r="D104" s="47">
        <f ca="1">OFFSET(Pop_UN!H$1,MATCH(CountrySelect1,Pop_UN!$A$2:$A$4151,0)+2*MODEL!$C104-6,0)*IF(OR(MODEL!$E$96&lt;&gt;1,MODEL!$D81-MODEL!$C$74&lt;2008),1,OFFSET(MODEL!$I$96,0,MODEL!$D$73-MODEL!$C81-StartYear))</f>
        <v>1569023</v>
      </c>
      <c r="E104" s="47">
        <f ca="1">OFFSET(Pop_UN!I$1,MATCH(CountrySelect1,Pop_UN!$A$2:$A$4151,0)+2*MODEL!$C104-6,0)*IF(OR(MODEL!$E$96&lt;&gt;1,MODEL!$D81-MODEL!$C$74&lt;2008),1,OFFSET(MODEL!$I$96,0,MODEL!$D$73-MODEL!$C81-StartYear))</f>
        <v>1573966</v>
      </c>
      <c r="F104" s="47">
        <f ca="1">OFFSET(Pop_UN!J$1,MATCH(CountrySelect1,Pop_UN!$A$2:$A$4151,0)+2*MODEL!$C104-6,0)*IF(OR(MODEL!$E$96&lt;&gt;1,MODEL!$D81-MODEL!$C$74&lt;2008),1,OFFSET(MODEL!$I$96,0,MODEL!$D$73-MODEL!$C81-StartYear))</f>
        <v>1575114</v>
      </c>
      <c r="G104" s="47">
        <f ca="1">OFFSET(Pop_UN!K$1,MATCH(CountrySelect1,Pop_UN!$A$2:$A$4151,0)+2*MODEL!$C104-6,0)*IF(OR(MODEL!$E$96&lt;&gt;1,MODEL!$D81-MODEL!$C$74&lt;2008),1,OFFSET(MODEL!$I$96,0,MODEL!$D$73-MODEL!$C81-StartYear))</f>
        <v>1571595</v>
      </c>
      <c r="H104" s="47">
        <f ca="1">OFFSET(Pop_UN!L$1,MATCH(CountrySelect1,Pop_UN!$A$2:$A$4151,0)+2*MODEL!$C104-6,0)*IF(OR(MODEL!$E$96&lt;&gt;1,MODEL!$D81-MODEL!$C$74&lt;2008),1,OFFSET(MODEL!$I$96,0,MODEL!$D$73-MODEL!$C81-StartYear))</f>
        <v>1569458</v>
      </c>
      <c r="I104" s="47">
        <f ca="1">OFFSET(Pop_UN!M$1,MATCH(CountrySelect1,Pop_UN!$A$2:$A$4151,0)+2*MODEL!$C104-6,0)*IF(OR(MODEL!$E$96&lt;&gt;1,MODEL!$D81-MODEL!$C$74&lt;2008),1,OFFSET(MODEL!$I$96,0,MODEL!$D$73-MODEL!$C81-StartYear))</f>
        <v>1565536</v>
      </c>
      <c r="J104" s="47">
        <f ca="1">OFFSET(Pop_UN!N$1,MATCH(CountrySelect1,Pop_UN!$A$2:$A$4151,0)+2*MODEL!$C104-6,0)*IF(OR(MODEL!$E$96&lt;&gt;1,MODEL!$D81-MODEL!$C$74&lt;2008),1,OFFSET(MODEL!$I$96,0,MODEL!$D$73-MODEL!$C81-StartYear))</f>
        <v>1554664</v>
      </c>
      <c r="K104" s="47">
        <f ca="1">OFFSET(Pop_UN!O$1,MATCH(CountrySelect1,Pop_UN!$A$2:$A$4151,0)+2*MODEL!$C104-6,0)*IF(OR(MODEL!$E$96&lt;&gt;1,MODEL!$D81-MODEL!$C$74&lt;2008),1,OFFSET(MODEL!$I$96,0,MODEL!$D$73-MODEL!$C81-StartYear))</f>
        <v>1535836</v>
      </c>
      <c r="L104" s="47">
        <f ca="1">OFFSET(Pop_UN!P$1,MATCH(CountrySelect1,Pop_UN!$A$2:$A$4151,0)+2*MODEL!$C104-6,0)*IF(OR(MODEL!$E$96&lt;&gt;1,MODEL!$D81-MODEL!$C$74&lt;2008),1,OFFSET(MODEL!$I$96,0,MODEL!$D$73-MODEL!$C81-StartYear))</f>
        <v>1514318</v>
      </c>
      <c r="M104" s="47">
        <f ca="1">OFFSET(Pop_UN!Q$1,MATCH(CountrySelect1,Pop_UN!$A$2:$A$4151,0)+2*MODEL!$C104-6,0)*IF(OR(MODEL!$E$96&lt;&gt;1,MODEL!$D81-MODEL!$C$74&lt;2008),1,OFFSET(MODEL!$I$96,0,MODEL!$D$73-MODEL!$C81-StartYear))</f>
        <v>1495185</v>
      </c>
      <c r="N104" s="47">
        <f ca="1">OFFSET(Pop_UN!R$1,MATCH(CountrySelect1,Pop_UN!$A$2:$A$4151,0)+2*MODEL!$C104-6,0)*IF(OR(MODEL!$E$96&lt;&gt;1,MODEL!$D81-MODEL!$C$74&lt;2008),1,OFFSET(MODEL!$I$96,0,MODEL!$D$73-MODEL!$C81-StartYear))</f>
        <v>1478437</v>
      </c>
      <c r="O104" s="47">
        <f ca="1">OFFSET(Pop_UN!S$1,MATCH(CountrySelect1,Pop_UN!$A$2:$A$4151,0)+2*MODEL!$C104-6,0)*IF(OR(MODEL!$E$96&lt;&gt;1,MODEL!$D81-MODEL!$C$74&lt;2008),1,OFFSET(MODEL!$I$96,0,MODEL!$D$73-MODEL!$C81-StartYear))</f>
        <v>1465929</v>
      </c>
      <c r="P104" s="47">
        <f ca="1">OFFSET(Pop_UN!T$1,MATCH(CountrySelect1,Pop_UN!$A$2:$A$4151,0)+2*MODEL!$C104-6,0)*IF(OR(MODEL!$E$96&lt;&gt;1,MODEL!$D81-MODEL!$C$74&lt;2008),1,OFFSET(MODEL!$I$96,0,MODEL!$D$73-MODEL!$C81-StartYear))</f>
        <v>1457687</v>
      </c>
      <c r="Q104" s="47">
        <f ca="1">OFFSET(Pop_UN!U$1,MATCH(CountrySelect1,Pop_UN!$A$2:$A$4151,0)+2*MODEL!$C104-6,0)*IF(OR(MODEL!$E$96&lt;&gt;1,MODEL!$D81-MODEL!$C$74&lt;2008),1,OFFSET(MODEL!$I$96,0,MODEL!$D$73-MODEL!$C81-StartYear))</f>
        <v>1446522</v>
      </c>
      <c r="R104" s="47">
        <f ca="1">OFFSET(Pop_UN!V$1,MATCH(CountrySelect1,Pop_UN!$A$2:$A$4151,0)+2*MODEL!$C104-6,0)*IF(OR(MODEL!$E$96&lt;&gt;1,MODEL!$D81-MODEL!$C$74&lt;2008),1,OFFSET(MODEL!$I$96,0,MODEL!$D$73-MODEL!$C81-StartYear))</f>
        <v>1437256</v>
      </c>
      <c r="S104" s="47">
        <f ca="1">OFFSET(Pop_UN!W$1,MATCH(CountrySelect1,Pop_UN!$A$2:$A$4151,0)+2*MODEL!$C104-6,0)*IF(OR(MODEL!$E$96&lt;&gt;1,MODEL!$D81-MODEL!$C$74&lt;2008),1,OFFSET(MODEL!$I$96,0,MODEL!$D$73-MODEL!$C81-StartYear))</f>
        <v>1429787</v>
      </c>
      <c r="T104" s="47">
        <f ca="1">OFFSET(Pop_UN!X$1,MATCH(CountrySelect1,Pop_UN!$A$2:$A$4151,0)+2*MODEL!$C104-6,0)*IF(OR(MODEL!$E$96&lt;&gt;1,MODEL!$D81-MODEL!$C$74&lt;2008),1,OFFSET(MODEL!$I$96,0,MODEL!$D$73-MODEL!$C81-StartYear))</f>
        <v>1423022</v>
      </c>
      <c r="U104" s="47">
        <f ca="1">OFFSET(Pop_UN!Y$1,MATCH(CountrySelect1,Pop_UN!$A$2:$A$4151,0)+2*MODEL!$C104-6,0)*IF(OR(MODEL!$E$96&lt;&gt;1,MODEL!$D81-MODEL!$C$74&lt;2008),1,OFFSET(MODEL!$I$96,0,MODEL!$D$73-MODEL!$C81-StartYear))</f>
        <v>1416231</v>
      </c>
      <c r="V104" s="47">
        <f ca="1">OFFSET(Pop_UN!Z$1,MATCH(CountrySelect1,Pop_UN!$A$2:$A$4151,0)+2*MODEL!$C104-6,0)*IF(OR(MODEL!$E$96&lt;&gt;1,MODEL!$D81-MODEL!$C$74&lt;2008),1,OFFSET(MODEL!$I$96,0,MODEL!$D$73-MODEL!$C81-StartYear))</f>
        <v>1407547</v>
      </c>
      <c r="W104" s="47">
        <f ca="1">OFFSET(Pop_UN!AA$1,MATCH(CountrySelect1,Pop_UN!$A$2:$A$4151,0)+2*MODEL!$C104-6,0)*IF(OR(MODEL!$E$96&lt;&gt;1,MODEL!$D81-MODEL!$C$74&lt;2008),1,OFFSET(MODEL!$I$96,0,MODEL!$D$73-MODEL!$C81-StartYear))</f>
        <v>1400691</v>
      </c>
      <c r="X104" s="47">
        <f ca="1">OFFSET(Pop_UN!AB$1,MATCH(CountrySelect1,Pop_UN!$A$2:$A$4151,0)+2*MODEL!$C104-6,0)*IF(OR(MODEL!$E$96&lt;&gt;1,MODEL!$D81-MODEL!$C$74&lt;2008),1,OFFSET(MODEL!$I$96,0,MODEL!$D$73-MODEL!$C81-StartYear))</f>
        <v>1394393</v>
      </c>
      <c r="Y104" s="47">
        <f ca="1">OFFSET(Pop_UN!AC$1,MATCH(CountrySelect1,Pop_UN!$A$2:$A$4151,0)+2*MODEL!$C104-6,0)*IF(OR(MODEL!$E$96&lt;&gt;1,MODEL!$D81-MODEL!$C$74&lt;2008),1,OFFSET(MODEL!$I$96,0,MODEL!$D$73-MODEL!$C81-StartYear))</f>
        <v>1386659</v>
      </c>
      <c r="Z104" s="47">
        <f ca="1">OFFSET(Pop_UN!AD$1,MATCH(CountrySelect1,Pop_UN!$A$2:$A$4151,0)+2*MODEL!$C104-6,0)*IF(OR(MODEL!$E$96&lt;&gt;1,MODEL!$D81-MODEL!$C$74&lt;2008),1,OFFSET(MODEL!$I$96,0,MODEL!$D$73-MODEL!$C81-StartYear))</f>
        <v>1376676</v>
      </c>
    </row>
    <row r="105" spans="1:26" x14ac:dyDescent="0.2">
      <c r="C105">
        <f t="shared" si="3"/>
        <v>11</v>
      </c>
      <c r="D105" s="47">
        <f ca="1">OFFSET(Pop_UN!H$1,MATCH(CountrySelect1,Pop_UN!$A$2:$A$4151,0)+2*MODEL!$C105-6,0)*IF(OR(MODEL!$E$96&lt;&gt;1,MODEL!$D82-MODEL!$C$74&lt;2008),1,OFFSET(MODEL!$I$96,0,MODEL!$D$73-MODEL!$C82-StartYear))</f>
        <v>1559720</v>
      </c>
      <c r="E105" s="47">
        <f ca="1">OFFSET(Pop_UN!I$1,MATCH(CountrySelect1,Pop_UN!$A$2:$A$4151,0)+2*MODEL!$C105-6,0)*IF(OR(MODEL!$E$96&lt;&gt;1,MODEL!$D82-MODEL!$C$74&lt;2008),1,OFFSET(MODEL!$I$96,0,MODEL!$D$73-MODEL!$C82-StartYear))</f>
        <v>1568005</v>
      </c>
      <c r="F105" s="47">
        <f ca="1">OFFSET(Pop_UN!J$1,MATCH(CountrySelect1,Pop_UN!$A$2:$A$4151,0)+2*MODEL!$C105-6,0)*IF(OR(MODEL!$E$96&lt;&gt;1,MODEL!$D82-MODEL!$C$74&lt;2008),1,OFFSET(MODEL!$I$96,0,MODEL!$D$73-MODEL!$C82-StartYear))</f>
        <v>1573154</v>
      </c>
      <c r="G105" s="47">
        <f ca="1">OFFSET(Pop_UN!K$1,MATCH(CountrySelect1,Pop_UN!$A$2:$A$4151,0)+2*MODEL!$C105-6,0)*IF(OR(MODEL!$E$96&lt;&gt;1,MODEL!$D82-MODEL!$C$74&lt;2008),1,OFFSET(MODEL!$I$96,0,MODEL!$D$73-MODEL!$C82-StartYear))</f>
        <v>1569796</v>
      </c>
      <c r="H105" s="47">
        <f ca="1">OFFSET(Pop_UN!L$1,MATCH(CountrySelect1,Pop_UN!$A$2:$A$4151,0)+2*MODEL!$C105-6,0)*IF(OR(MODEL!$E$96&lt;&gt;1,MODEL!$D82-MODEL!$C$74&lt;2008),1,OFFSET(MODEL!$I$96,0,MODEL!$D$73-MODEL!$C82-StartYear))</f>
        <v>1567517</v>
      </c>
      <c r="I105" s="47">
        <f ca="1">OFFSET(Pop_UN!M$1,MATCH(CountrySelect1,Pop_UN!$A$2:$A$4151,0)+2*MODEL!$C105-6,0)*IF(OR(MODEL!$E$96&lt;&gt;1,MODEL!$D82-MODEL!$C$74&lt;2008),1,OFFSET(MODEL!$I$96,0,MODEL!$D$73-MODEL!$C82-StartYear))</f>
        <v>1567329</v>
      </c>
      <c r="J105" s="47">
        <f ca="1">OFFSET(Pop_UN!N$1,MATCH(CountrySelect1,Pop_UN!$A$2:$A$4151,0)+2*MODEL!$C105-6,0)*IF(OR(MODEL!$E$96&lt;&gt;1,MODEL!$D82-MODEL!$C$74&lt;2008),1,OFFSET(MODEL!$I$96,0,MODEL!$D$73-MODEL!$C82-StartYear))</f>
        <v>1564727</v>
      </c>
      <c r="K105" s="47">
        <f ca="1">OFFSET(Pop_UN!O$1,MATCH(CountrySelect1,Pop_UN!$A$2:$A$4151,0)+2*MODEL!$C105-6,0)*IF(OR(MODEL!$E$96&lt;&gt;1,MODEL!$D82-MODEL!$C$74&lt;2008),1,OFFSET(MODEL!$I$96,0,MODEL!$D$73-MODEL!$C82-StartYear))</f>
        <v>1553637</v>
      </c>
      <c r="L105" s="47">
        <f ca="1">OFFSET(Pop_UN!P$1,MATCH(CountrySelect1,Pop_UN!$A$2:$A$4151,0)+2*MODEL!$C105-6,0)*IF(OR(MODEL!$E$96&lt;&gt;1,MODEL!$D82-MODEL!$C$74&lt;2008),1,OFFSET(MODEL!$I$96,0,MODEL!$D$73-MODEL!$C82-StartYear))</f>
        <v>1530266</v>
      </c>
      <c r="M105" s="47">
        <f ca="1">OFFSET(Pop_UN!Q$1,MATCH(CountrySelect1,Pop_UN!$A$2:$A$4151,0)+2*MODEL!$C105-6,0)*IF(OR(MODEL!$E$96&lt;&gt;1,MODEL!$D82-MODEL!$C$74&lt;2008),1,OFFSET(MODEL!$I$96,0,MODEL!$D$73-MODEL!$C82-StartYear))</f>
        <v>1510312</v>
      </c>
      <c r="N105" s="47">
        <f ca="1">OFFSET(Pop_UN!R$1,MATCH(CountrySelect1,Pop_UN!$A$2:$A$4151,0)+2*MODEL!$C105-6,0)*IF(OR(MODEL!$E$96&lt;&gt;1,MODEL!$D82-MODEL!$C$74&lt;2008),1,OFFSET(MODEL!$I$96,0,MODEL!$D$73-MODEL!$C82-StartYear))</f>
        <v>1492210</v>
      </c>
      <c r="O105" s="47">
        <f ca="1">OFFSET(Pop_UN!S$1,MATCH(CountrySelect1,Pop_UN!$A$2:$A$4151,0)+2*MODEL!$C105-6,0)*IF(OR(MODEL!$E$96&lt;&gt;1,MODEL!$D82-MODEL!$C$74&lt;2008),1,OFFSET(MODEL!$I$96,0,MODEL!$D$73-MODEL!$C82-StartYear))</f>
        <v>1476430</v>
      </c>
      <c r="P105" s="47">
        <f ca="1">OFFSET(Pop_UN!T$1,MATCH(CountrySelect1,Pop_UN!$A$2:$A$4151,0)+2*MODEL!$C105-6,0)*IF(OR(MODEL!$E$96&lt;&gt;1,MODEL!$D82-MODEL!$C$74&lt;2008),1,OFFSET(MODEL!$I$96,0,MODEL!$D$73-MODEL!$C82-StartYear))</f>
        <v>1465130</v>
      </c>
      <c r="Q105" s="47">
        <f ca="1">OFFSET(Pop_UN!U$1,MATCH(CountrySelect1,Pop_UN!$A$2:$A$4151,0)+2*MODEL!$C105-6,0)*IF(OR(MODEL!$E$96&lt;&gt;1,MODEL!$D82-MODEL!$C$74&lt;2008),1,OFFSET(MODEL!$I$96,0,MODEL!$D$73-MODEL!$C82-StartYear))</f>
        <v>1453663</v>
      </c>
      <c r="R105" s="47">
        <f ca="1">OFFSET(Pop_UN!V$1,MATCH(CountrySelect1,Pop_UN!$A$2:$A$4151,0)+2*MODEL!$C105-6,0)*IF(OR(MODEL!$E$96&lt;&gt;1,MODEL!$D82-MODEL!$C$74&lt;2008),1,OFFSET(MODEL!$I$96,0,MODEL!$D$73-MODEL!$C82-StartYear))</f>
        <v>1443573</v>
      </c>
      <c r="S105" s="47">
        <f ca="1">OFFSET(Pop_UN!W$1,MATCH(CountrySelect1,Pop_UN!$A$2:$A$4151,0)+2*MODEL!$C105-6,0)*IF(OR(MODEL!$E$96&lt;&gt;1,MODEL!$D82-MODEL!$C$74&lt;2008),1,OFFSET(MODEL!$I$96,0,MODEL!$D$73-MODEL!$C82-StartYear))</f>
        <v>1435285</v>
      </c>
      <c r="T105" s="47">
        <f ca="1">OFFSET(Pop_UN!X$1,MATCH(CountrySelect1,Pop_UN!$A$2:$A$4151,0)+2*MODEL!$C105-6,0)*IF(OR(MODEL!$E$96&lt;&gt;1,MODEL!$D82-MODEL!$C$74&lt;2008),1,OFFSET(MODEL!$I$96,0,MODEL!$D$73-MODEL!$C82-StartYear))</f>
        <v>1428577</v>
      </c>
      <c r="U105" s="47">
        <f ca="1">OFFSET(Pop_UN!Y$1,MATCH(CountrySelect1,Pop_UN!$A$2:$A$4151,0)+2*MODEL!$C105-6,0)*IF(OR(MODEL!$E$96&lt;&gt;1,MODEL!$D82-MODEL!$C$74&lt;2008),1,OFFSET(MODEL!$I$96,0,MODEL!$D$73-MODEL!$C82-StartYear))</f>
        <v>1422223</v>
      </c>
      <c r="V105" s="47">
        <f ca="1">OFFSET(Pop_UN!Z$1,MATCH(CountrySelect1,Pop_UN!$A$2:$A$4151,0)+2*MODEL!$C105-6,0)*IF(OR(MODEL!$E$96&lt;&gt;1,MODEL!$D82-MODEL!$C$74&lt;2008),1,OFFSET(MODEL!$I$96,0,MODEL!$D$73-MODEL!$C82-StartYear))</f>
        <v>1412611</v>
      </c>
      <c r="W105" s="47">
        <f ca="1">OFFSET(Pop_UN!AA$1,MATCH(CountrySelect1,Pop_UN!$A$2:$A$4151,0)+2*MODEL!$C105-6,0)*IF(OR(MODEL!$E$96&lt;&gt;1,MODEL!$D82-MODEL!$C$74&lt;2008),1,OFFSET(MODEL!$I$96,0,MODEL!$D$73-MODEL!$C82-StartYear))</f>
        <v>1404921</v>
      </c>
      <c r="X105" s="47">
        <f ca="1">OFFSET(Pop_UN!AB$1,MATCH(CountrySelect1,Pop_UN!$A$2:$A$4151,0)+2*MODEL!$C105-6,0)*IF(OR(MODEL!$E$96&lt;&gt;1,MODEL!$D82-MODEL!$C$74&lt;2008),1,OFFSET(MODEL!$I$96,0,MODEL!$D$73-MODEL!$C82-StartYear))</f>
        <v>1399107</v>
      </c>
      <c r="Y105" s="47">
        <f ca="1">OFFSET(Pop_UN!AC$1,MATCH(CountrySelect1,Pop_UN!$A$2:$A$4151,0)+2*MODEL!$C105-6,0)*IF(OR(MODEL!$E$96&lt;&gt;1,MODEL!$D82-MODEL!$C$74&lt;2008),1,OFFSET(MODEL!$I$96,0,MODEL!$D$73-MODEL!$C82-StartYear))</f>
        <v>1393482</v>
      </c>
      <c r="Z105" s="47">
        <f ca="1">OFFSET(Pop_UN!AD$1,MATCH(CountrySelect1,Pop_UN!$A$2:$A$4151,0)+2*MODEL!$C105-6,0)*IF(OR(MODEL!$E$96&lt;&gt;1,MODEL!$D82-MODEL!$C$74&lt;2008),1,OFFSET(MODEL!$I$96,0,MODEL!$D$73-MODEL!$C82-StartYear))</f>
        <v>1385844</v>
      </c>
    </row>
    <row r="106" spans="1:26" x14ac:dyDescent="0.2">
      <c r="C106">
        <f t="shared" si="3"/>
        <v>12</v>
      </c>
      <c r="D106" s="47">
        <f ca="1">OFFSET(Pop_UN!H$1,MATCH(CountrySelect1,Pop_UN!$A$2:$A$4151,0)+2*MODEL!$C106-6,0)*IF(OR(MODEL!$E$96&lt;&gt;1,MODEL!$D83-MODEL!$C$74&lt;2008),1,OFFSET(MODEL!$I$96,0,MODEL!$D$73-MODEL!$C83-StartYear))</f>
        <v>1547778</v>
      </c>
      <c r="E106" s="47">
        <f ca="1">OFFSET(Pop_UN!I$1,MATCH(CountrySelect1,Pop_UN!$A$2:$A$4151,0)+2*MODEL!$C106-6,0)*IF(OR(MODEL!$E$96&lt;&gt;1,MODEL!$D83-MODEL!$C$74&lt;2008),1,OFFSET(MODEL!$I$96,0,MODEL!$D$73-MODEL!$C83-StartYear))</f>
        <v>1557611</v>
      </c>
      <c r="F106" s="47">
        <f ca="1">OFFSET(Pop_UN!J$1,MATCH(CountrySelect1,Pop_UN!$A$2:$A$4151,0)+2*MODEL!$C106-6,0)*IF(OR(MODEL!$E$96&lt;&gt;1,MODEL!$D83-MODEL!$C$74&lt;2008),1,OFFSET(MODEL!$I$96,0,MODEL!$D$73-MODEL!$C83-StartYear))</f>
        <v>1566928</v>
      </c>
      <c r="G106" s="47">
        <f ca="1">OFFSET(Pop_UN!K$1,MATCH(CountrySelect1,Pop_UN!$A$2:$A$4151,0)+2*MODEL!$C106-6,0)*IF(OR(MODEL!$E$96&lt;&gt;1,MODEL!$D83-MODEL!$C$74&lt;2008),1,OFFSET(MODEL!$I$96,0,MODEL!$D$73-MODEL!$C83-StartYear))</f>
        <v>1566422</v>
      </c>
      <c r="H106" s="47">
        <f ca="1">OFFSET(Pop_UN!L$1,MATCH(CountrySelect1,Pop_UN!$A$2:$A$4151,0)+2*MODEL!$C106-6,0)*IF(OR(MODEL!$E$96&lt;&gt;1,MODEL!$D83-MODEL!$C$74&lt;2008),1,OFFSET(MODEL!$I$96,0,MODEL!$D$73-MODEL!$C83-StartYear))</f>
        <v>1564158</v>
      </c>
      <c r="I106" s="47">
        <f ca="1">OFFSET(Pop_UN!M$1,MATCH(CountrySelect1,Pop_UN!$A$2:$A$4151,0)+2*MODEL!$C106-6,0)*IF(OR(MODEL!$E$96&lt;&gt;1,MODEL!$D83-MODEL!$C$74&lt;2008),1,OFFSET(MODEL!$I$96,0,MODEL!$D$73-MODEL!$C83-StartYear))</f>
        <v>1563397</v>
      </c>
      <c r="J106" s="47">
        <f ca="1">OFFSET(Pop_UN!N$1,MATCH(CountrySelect1,Pop_UN!$A$2:$A$4151,0)+2*MODEL!$C106-6,0)*IF(OR(MODEL!$E$96&lt;&gt;1,MODEL!$D83-MODEL!$C$74&lt;2008),1,OFFSET(MODEL!$I$96,0,MODEL!$D$73-MODEL!$C83-StartYear))</f>
        <v>1565490</v>
      </c>
      <c r="K106" s="47">
        <f ca="1">OFFSET(Pop_UN!O$1,MATCH(CountrySelect1,Pop_UN!$A$2:$A$4151,0)+2*MODEL!$C106-6,0)*IF(OR(MODEL!$E$96&lt;&gt;1,MODEL!$D83-MODEL!$C$74&lt;2008),1,OFFSET(MODEL!$I$96,0,MODEL!$D$73-MODEL!$C83-StartYear))</f>
        <v>1564275</v>
      </c>
      <c r="L106" s="47">
        <f ca="1">OFFSET(Pop_UN!P$1,MATCH(CountrySelect1,Pop_UN!$A$2:$A$4151,0)+2*MODEL!$C106-6,0)*IF(OR(MODEL!$E$96&lt;&gt;1,MODEL!$D83-MODEL!$C$74&lt;2008),1,OFFSET(MODEL!$I$96,0,MODEL!$D$73-MODEL!$C83-StartYear))</f>
        <v>1546791</v>
      </c>
      <c r="M106" s="47">
        <f ca="1">OFFSET(Pop_UN!Q$1,MATCH(CountrySelect1,Pop_UN!$A$2:$A$4151,0)+2*MODEL!$C106-6,0)*IF(OR(MODEL!$E$96&lt;&gt;1,MODEL!$D83-MODEL!$C$74&lt;2008),1,OFFSET(MODEL!$I$96,0,MODEL!$D$73-MODEL!$C83-StartYear))</f>
        <v>1525194</v>
      </c>
      <c r="N106" s="47">
        <f ca="1">OFFSET(Pop_UN!R$1,MATCH(CountrySelect1,Pop_UN!$A$2:$A$4151,0)+2*MODEL!$C106-6,0)*IF(OR(MODEL!$E$96&lt;&gt;1,MODEL!$D83-MODEL!$C$74&lt;2008),1,OFFSET(MODEL!$I$96,0,MODEL!$D$73-MODEL!$C83-StartYear))</f>
        <v>1506558</v>
      </c>
      <c r="O106" s="47">
        <f ca="1">OFFSET(Pop_UN!S$1,MATCH(CountrySelect1,Pop_UN!$A$2:$A$4151,0)+2*MODEL!$C106-6,0)*IF(OR(MODEL!$E$96&lt;&gt;1,MODEL!$D83-MODEL!$C$74&lt;2008),1,OFFSET(MODEL!$I$96,0,MODEL!$D$73-MODEL!$C83-StartYear))</f>
        <v>1489188</v>
      </c>
      <c r="P106" s="47">
        <f ca="1">OFFSET(Pop_UN!T$1,MATCH(CountrySelect1,Pop_UN!$A$2:$A$4151,0)+2*MODEL!$C106-6,0)*IF(OR(MODEL!$E$96&lt;&gt;1,MODEL!$D83-MODEL!$C$74&lt;2008),1,OFFSET(MODEL!$I$96,0,MODEL!$D$73-MODEL!$C83-StartYear))</f>
        <v>1474253</v>
      </c>
      <c r="Q106" s="47">
        <f ca="1">OFFSET(Pop_UN!U$1,MATCH(CountrySelect1,Pop_UN!$A$2:$A$4151,0)+2*MODEL!$C106-6,0)*IF(OR(MODEL!$E$96&lt;&gt;1,MODEL!$D83-MODEL!$C$74&lt;2008),1,OFFSET(MODEL!$I$96,0,MODEL!$D$73-MODEL!$C83-StartYear))</f>
        <v>1459981</v>
      </c>
      <c r="R106" s="47">
        <f ca="1">OFFSET(Pop_UN!V$1,MATCH(CountrySelect1,Pop_UN!$A$2:$A$4151,0)+2*MODEL!$C106-6,0)*IF(OR(MODEL!$E$96&lt;&gt;1,MODEL!$D83-MODEL!$C$74&lt;2008),1,OFFSET(MODEL!$I$96,0,MODEL!$D$73-MODEL!$C83-StartYear))</f>
        <v>1449651</v>
      </c>
      <c r="S106" s="47">
        <f ca="1">OFFSET(Pop_UN!W$1,MATCH(CountrySelect1,Pop_UN!$A$2:$A$4151,0)+2*MODEL!$C106-6,0)*IF(OR(MODEL!$E$96&lt;&gt;1,MODEL!$D83-MODEL!$C$74&lt;2008),1,OFFSET(MODEL!$I$96,0,MODEL!$D$73-MODEL!$C83-StartYear))</f>
        <v>1440559</v>
      </c>
      <c r="T106" s="47">
        <f ca="1">OFFSET(Pop_UN!X$1,MATCH(CountrySelect1,Pop_UN!$A$2:$A$4151,0)+2*MODEL!$C106-6,0)*IF(OR(MODEL!$E$96&lt;&gt;1,MODEL!$D83-MODEL!$C$74&lt;2008),1,OFFSET(MODEL!$I$96,0,MODEL!$D$73-MODEL!$C83-StartYear))</f>
        <v>1433231</v>
      </c>
      <c r="U106" s="47">
        <f ca="1">OFFSET(Pop_UN!Y$1,MATCH(CountrySelect1,Pop_UN!$A$2:$A$4151,0)+2*MODEL!$C106-6,0)*IF(OR(MODEL!$E$96&lt;&gt;1,MODEL!$D83-MODEL!$C$74&lt;2008),1,OFFSET(MODEL!$I$96,0,MODEL!$D$73-MODEL!$C83-StartYear))</f>
        <v>1427269</v>
      </c>
      <c r="V106" s="47">
        <f ca="1">OFFSET(Pop_UN!Z$1,MATCH(CountrySelect1,Pop_UN!$A$2:$A$4151,0)+2*MODEL!$C106-6,0)*IF(OR(MODEL!$E$96&lt;&gt;1,MODEL!$D83-MODEL!$C$74&lt;2008),1,OFFSET(MODEL!$I$96,0,MODEL!$D$73-MODEL!$C83-StartYear))</f>
        <v>1417551</v>
      </c>
      <c r="W106" s="47">
        <f ca="1">OFFSET(Pop_UN!AA$1,MATCH(CountrySelect1,Pop_UN!$A$2:$A$4151,0)+2*MODEL!$C106-6,0)*IF(OR(MODEL!$E$96&lt;&gt;1,MODEL!$D83-MODEL!$C$74&lt;2008),1,OFFSET(MODEL!$I$96,0,MODEL!$D$73-MODEL!$C83-StartYear))</f>
        <v>1408940</v>
      </c>
      <c r="X106" s="47">
        <f ca="1">OFFSET(Pop_UN!AB$1,MATCH(CountrySelect1,Pop_UN!$A$2:$A$4151,0)+2*MODEL!$C106-6,0)*IF(OR(MODEL!$E$96&lt;&gt;1,MODEL!$D83-MODEL!$C$74&lt;2008),1,OFFSET(MODEL!$I$96,0,MODEL!$D$73-MODEL!$C83-StartYear))</f>
        <v>1402212</v>
      </c>
      <c r="Y106" s="47">
        <f ca="1">OFFSET(Pop_UN!AC$1,MATCH(CountrySelect1,Pop_UN!$A$2:$A$4151,0)+2*MODEL!$C106-6,0)*IF(OR(MODEL!$E$96&lt;&gt;1,MODEL!$D83-MODEL!$C$74&lt;2008),1,OFFSET(MODEL!$I$96,0,MODEL!$D$73-MODEL!$C83-StartYear))</f>
        <v>1397399</v>
      </c>
      <c r="Z106" s="47">
        <f ca="1">OFFSET(Pop_UN!AD$1,MATCH(CountrySelect1,Pop_UN!$A$2:$A$4151,0)+2*MODEL!$C106-6,0)*IF(OR(MODEL!$E$96&lt;&gt;1,MODEL!$D83-MODEL!$C$74&lt;2008),1,OFFSET(MODEL!$I$96,0,MODEL!$D$73-MODEL!$C83-StartYear))</f>
        <v>1392422</v>
      </c>
    </row>
    <row r="107" spans="1:26" x14ac:dyDescent="0.2">
      <c r="C107">
        <f t="shared" si="3"/>
        <v>13</v>
      </c>
      <c r="D107" s="47">
        <f ca="1">OFFSET(Pop_UN!H$1,MATCH(CountrySelect1,Pop_UN!$A$2:$A$4151,0)+2*MODEL!$C107-6,0)*IF(OR(MODEL!$E$96&lt;&gt;1,MODEL!$D84-MODEL!$C$74&lt;2008),1,OFFSET(MODEL!$I$96,0,MODEL!$D$73-MODEL!$C84-StartYear))</f>
        <v>1534625</v>
      </c>
      <c r="E107" s="47">
        <f ca="1">OFFSET(Pop_UN!I$1,MATCH(CountrySelect1,Pop_UN!$A$2:$A$4151,0)+2*MODEL!$C107-6,0)*IF(OR(MODEL!$E$96&lt;&gt;1,MODEL!$D84-MODEL!$C$74&lt;2008),1,OFFSET(MODEL!$I$96,0,MODEL!$D$73-MODEL!$C84-StartYear))</f>
        <v>1544067</v>
      </c>
      <c r="F107" s="47">
        <f ca="1">OFFSET(Pop_UN!J$1,MATCH(CountrySelect1,Pop_UN!$A$2:$A$4151,0)+2*MODEL!$C107-6,0)*IF(OR(MODEL!$E$96&lt;&gt;1,MODEL!$D84-MODEL!$C$74&lt;2008),1,OFFSET(MODEL!$I$96,0,MODEL!$D$73-MODEL!$C84-StartYear))</f>
        <v>1555444</v>
      </c>
      <c r="G107" s="47">
        <f ca="1">OFFSET(Pop_UN!K$1,MATCH(CountrySelect1,Pop_UN!$A$2:$A$4151,0)+2*MODEL!$C107-6,0)*IF(OR(MODEL!$E$96&lt;&gt;1,MODEL!$D84-MODEL!$C$74&lt;2008),1,OFFSET(MODEL!$I$96,0,MODEL!$D$73-MODEL!$C84-StartYear))</f>
        <v>1559174</v>
      </c>
      <c r="H107" s="47">
        <f ca="1">OFFSET(Pop_UN!L$1,MATCH(CountrySelect1,Pop_UN!$A$2:$A$4151,0)+2*MODEL!$C107-6,0)*IF(OR(MODEL!$E$96&lt;&gt;1,MODEL!$D84-MODEL!$C$74&lt;2008),1,OFFSET(MODEL!$I$96,0,MODEL!$D$73-MODEL!$C84-StartYear))</f>
        <v>1559371</v>
      </c>
      <c r="I107" s="47">
        <f ca="1">OFFSET(Pop_UN!M$1,MATCH(CountrySelect1,Pop_UN!$A$2:$A$4151,0)+2*MODEL!$C107-6,0)*IF(OR(MODEL!$E$96&lt;&gt;1,MODEL!$D84-MODEL!$C$74&lt;2008),1,OFFSET(MODEL!$I$96,0,MODEL!$D$73-MODEL!$C84-StartYear))</f>
        <v>1558479</v>
      </c>
      <c r="J107" s="47">
        <f ca="1">OFFSET(Pop_UN!N$1,MATCH(CountrySelect1,Pop_UN!$A$2:$A$4151,0)+2*MODEL!$C107-6,0)*IF(OR(MODEL!$E$96&lt;&gt;1,MODEL!$D84-MODEL!$C$74&lt;2008),1,OFFSET(MODEL!$I$96,0,MODEL!$D$73-MODEL!$C84-StartYear))</f>
        <v>1559565</v>
      </c>
      <c r="K107" s="47">
        <f ca="1">OFFSET(Pop_UN!O$1,MATCH(CountrySelect1,Pop_UN!$A$2:$A$4151,0)+2*MODEL!$C107-6,0)*IF(OR(MODEL!$E$96&lt;&gt;1,MODEL!$D84-MODEL!$C$74&lt;2008),1,OFFSET(MODEL!$I$96,0,MODEL!$D$73-MODEL!$C84-StartYear))</f>
        <v>1564007</v>
      </c>
      <c r="L107" s="47">
        <f ca="1">OFFSET(Pop_UN!P$1,MATCH(CountrySelect1,Pop_UN!$A$2:$A$4151,0)+2*MODEL!$C107-6,0)*IF(OR(MODEL!$E$96&lt;&gt;1,MODEL!$D84-MODEL!$C$74&lt;2008),1,OFFSET(MODEL!$I$96,0,MODEL!$D$73-MODEL!$C84-StartYear))</f>
        <v>1556599</v>
      </c>
      <c r="M107" s="47">
        <f ca="1">OFFSET(Pop_UN!Q$1,MATCH(CountrySelect1,Pop_UN!$A$2:$A$4151,0)+2*MODEL!$C107-6,0)*IF(OR(MODEL!$E$96&lt;&gt;1,MODEL!$D84-MODEL!$C$74&lt;2008),1,OFFSET(MODEL!$I$96,0,MODEL!$D$73-MODEL!$C84-StartYear))</f>
        <v>1540448</v>
      </c>
      <c r="N107" s="47">
        <f ca="1">OFFSET(Pop_UN!R$1,MATCH(CountrySelect1,Pop_UN!$A$2:$A$4151,0)+2*MODEL!$C107-6,0)*IF(OR(MODEL!$E$96&lt;&gt;1,MODEL!$D84-MODEL!$C$74&lt;2008),1,OFFSET(MODEL!$I$96,0,MODEL!$D$73-MODEL!$C84-StartYear))</f>
        <v>1520375</v>
      </c>
      <c r="O107" s="47">
        <f ca="1">OFFSET(Pop_UN!S$1,MATCH(CountrySelect1,Pop_UN!$A$2:$A$4151,0)+2*MODEL!$C107-6,0)*IF(OR(MODEL!$E$96&lt;&gt;1,MODEL!$D84-MODEL!$C$74&lt;2008),1,OFFSET(MODEL!$I$96,0,MODEL!$D$73-MODEL!$C84-StartYear))</f>
        <v>1502756</v>
      </c>
      <c r="P107" s="47">
        <f ca="1">OFFSET(Pop_UN!T$1,MATCH(CountrySelect1,Pop_UN!$A$2:$A$4151,0)+2*MODEL!$C107-6,0)*IF(OR(MODEL!$E$96&lt;&gt;1,MODEL!$D84-MODEL!$C$74&lt;2008),1,OFFSET(MODEL!$I$96,0,MODEL!$D$73-MODEL!$C84-StartYear))</f>
        <v>1485993</v>
      </c>
      <c r="Q107" s="47">
        <f ca="1">OFFSET(Pop_UN!U$1,MATCH(CountrySelect1,Pop_UN!$A$2:$A$4151,0)+2*MODEL!$C107-6,0)*IF(OR(MODEL!$E$96&lt;&gt;1,MODEL!$D84-MODEL!$C$74&lt;2008),1,OFFSET(MODEL!$I$96,0,MODEL!$D$73-MODEL!$C84-StartYear))</f>
        <v>1468284</v>
      </c>
      <c r="R107" s="47">
        <f ca="1">OFFSET(Pop_UN!V$1,MATCH(CountrySelect1,Pop_UN!$A$2:$A$4151,0)+2*MODEL!$C107-6,0)*IF(OR(MODEL!$E$96&lt;&gt;1,MODEL!$D84-MODEL!$C$74&lt;2008),1,OFFSET(MODEL!$I$96,0,MODEL!$D$73-MODEL!$C84-StartYear))</f>
        <v>1454843</v>
      </c>
      <c r="S107" s="47">
        <f ca="1">OFFSET(Pop_UN!W$1,MATCH(CountrySelect1,Pop_UN!$A$2:$A$4151,0)+2*MODEL!$C107-6,0)*IF(OR(MODEL!$E$96&lt;&gt;1,MODEL!$D84-MODEL!$C$74&lt;2008),1,OFFSET(MODEL!$I$96,0,MODEL!$D$73-MODEL!$C84-StartYear))</f>
        <v>1445574</v>
      </c>
      <c r="T107" s="47">
        <f ca="1">OFFSET(Pop_UN!X$1,MATCH(CountrySelect1,Pop_UN!$A$2:$A$4151,0)+2*MODEL!$C107-6,0)*IF(OR(MODEL!$E$96&lt;&gt;1,MODEL!$D84-MODEL!$C$74&lt;2008),1,OFFSET(MODEL!$I$96,0,MODEL!$D$73-MODEL!$C84-StartYear))</f>
        <v>1437463</v>
      </c>
      <c r="U107" s="47">
        <f ca="1">OFFSET(Pop_UN!Y$1,MATCH(CountrySelect1,Pop_UN!$A$2:$A$4151,0)+2*MODEL!$C107-6,0)*IF(OR(MODEL!$E$96&lt;&gt;1,MODEL!$D84-MODEL!$C$74&lt;2008),1,OFFSET(MODEL!$I$96,0,MODEL!$D$73-MODEL!$C84-StartYear))</f>
        <v>1431079</v>
      </c>
      <c r="V107" s="47">
        <f ca="1">OFFSET(Pop_UN!Z$1,MATCH(CountrySelect1,Pop_UN!$A$2:$A$4151,0)+2*MODEL!$C107-6,0)*IF(OR(MODEL!$E$96&lt;&gt;1,MODEL!$D84-MODEL!$C$74&lt;2008),1,OFFSET(MODEL!$I$96,0,MODEL!$D$73-MODEL!$C84-StartYear))</f>
        <v>1421832</v>
      </c>
      <c r="W107" s="47">
        <f ca="1">OFFSET(Pop_UN!AA$1,MATCH(CountrySelect1,Pop_UN!$A$2:$A$4151,0)+2*MODEL!$C107-6,0)*IF(OR(MODEL!$E$96&lt;&gt;1,MODEL!$D84-MODEL!$C$74&lt;2008),1,OFFSET(MODEL!$I$96,0,MODEL!$D$73-MODEL!$C84-StartYear))</f>
        <v>1412827</v>
      </c>
      <c r="X107" s="47">
        <f ca="1">OFFSET(Pop_UN!AB$1,MATCH(CountrySelect1,Pop_UN!$A$2:$A$4151,0)+2*MODEL!$C107-6,0)*IF(OR(MODEL!$E$96&lt;&gt;1,MODEL!$D84-MODEL!$C$74&lt;2008),1,OFFSET(MODEL!$I$96,0,MODEL!$D$73-MODEL!$C84-StartYear))</f>
        <v>1405186</v>
      </c>
      <c r="Y107" s="47">
        <f ca="1">OFFSET(Pop_UN!AC$1,MATCH(CountrySelect1,Pop_UN!$A$2:$A$4151,0)+2*MODEL!$C107-6,0)*IF(OR(MODEL!$E$96&lt;&gt;1,MODEL!$D84-MODEL!$C$74&lt;2008),1,OFFSET(MODEL!$I$96,0,MODEL!$D$73-MODEL!$C84-StartYear))</f>
        <v>1399381</v>
      </c>
      <c r="Z107" s="47">
        <f ca="1">OFFSET(Pop_UN!AD$1,MATCH(CountrySelect1,Pop_UN!$A$2:$A$4151,0)+2*MODEL!$C107-6,0)*IF(OR(MODEL!$E$96&lt;&gt;1,MODEL!$D84-MODEL!$C$74&lt;2008),1,OFFSET(MODEL!$I$96,0,MODEL!$D$73-MODEL!$C84-StartYear))</f>
        <v>1395543</v>
      </c>
    </row>
    <row r="108" spans="1:26" x14ac:dyDescent="0.2">
      <c r="C108">
        <f t="shared" si="3"/>
        <v>14</v>
      </c>
      <c r="D108" s="47">
        <f ca="1">OFFSET(Pop_UN!H$1,MATCH(CountrySelect1,Pop_UN!$A$2:$A$4151,0)+2*MODEL!$C108-6,0)*IF(OR(MODEL!$E$96&lt;&gt;1,MODEL!$D85-MODEL!$C$74&lt;2008),1,OFFSET(MODEL!$I$96,0,MODEL!$D$73-MODEL!$C85-StartYear))</f>
        <v>1519826</v>
      </c>
      <c r="E108" s="47">
        <f ca="1">OFFSET(Pop_UN!I$1,MATCH(CountrySelect1,Pop_UN!$A$2:$A$4151,0)+2*MODEL!$C108-6,0)*IF(OR(MODEL!$E$96&lt;&gt;1,MODEL!$D85-MODEL!$C$74&lt;2008),1,OFFSET(MODEL!$I$96,0,MODEL!$D$73-MODEL!$C85-StartYear))</f>
        <v>1529322</v>
      </c>
      <c r="F108" s="47">
        <f ca="1">OFFSET(Pop_UN!J$1,MATCH(CountrySelect1,Pop_UN!$A$2:$A$4151,0)+2*MODEL!$C108-6,0)*IF(OR(MODEL!$E$96&lt;&gt;1,MODEL!$D85-MODEL!$C$74&lt;2008),1,OFFSET(MODEL!$I$96,0,MODEL!$D$73-MODEL!$C85-StartYear))</f>
        <v>1540297</v>
      </c>
      <c r="G108" s="47">
        <f ca="1">OFFSET(Pop_UN!K$1,MATCH(CountrySelect1,Pop_UN!$A$2:$A$4151,0)+2*MODEL!$C108-6,0)*IF(OR(MODEL!$E$96&lt;&gt;1,MODEL!$D85-MODEL!$C$74&lt;2008),1,OFFSET(MODEL!$I$96,0,MODEL!$D$73-MODEL!$C85-StartYear))</f>
        <v>1547320</v>
      </c>
      <c r="H108" s="47">
        <f ca="1">OFFSET(Pop_UN!L$1,MATCH(CountrySelect1,Pop_UN!$A$2:$A$4151,0)+2*MODEL!$C108-6,0)*IF(OR(MODEL!$E$96&lt;&gt;1,MODEL!$D85-MODEL!$C$74&lt;2008),1,OFFSET(MODEL!$I$96,0,MODEL!$D$73-MODEL!$C85-StartYear))</f>
        <v>1551102</v>
      </c>
      <c r="I108" s="47">
        <f ca="1">OFFSET(Pop_UN!M$1,MATCH(CountrySelect1,Pop_UN!$A$2:$A$4151,0)+2*MODEL!$C108-6,0)*IF(OR(MODEL!$E$96&lt;&gt;1,MODEL!$D85-MODEL!$C$74&lt;2008),1,OFFSET(MODEL!$I$96,0,MODEL!$D$73-MODEL!$C85-StartYear))</f>
        <v>1552280</v>
      </c>
      <c r="J108" s="47">
        <f ca="1">OFFSET(Pop_UN!N$1,MATCH(CountrySelect1,Pop_UN!$A$2:$A$4151,0)+2*MODEL!$C108-6,0)*IF(OR(MODEL!$E$96&lt;&gt;1,MODEL!$D85-MODEL!$C$74&lt;2008),1,OFFSET(MODEL!$I$96,0,MODEL!$D$73-MODEL!$C85-StartYear))</f>
        <v>1553088</v>
      </c>
      <c r="K108" s="47">
        <f ca="1">OFFSET(Pop_UN!O$1,MATCH(CountrySelect1,Pop_UN!$A$2:$A$4151,0)+2*MODEL!$C108-6,0)*IF(OR(MODEL!$E$96&lt;&gt;1,MODEL!$D85-MODEL!$C$74&lt;2008),1,OFFSET(MODEL!$I$96,0,MODEL!$D$73-MODEL!$C85-StartYear))</f>
        <v>1556088</v>
      </c>
      <c r="L108" s="47">
        <f ca="1">OFFSET(Pop_UN!P$1,MATCH(CountrySelect1,Pop_UN!$A$2:$A$4151,0)+2*MODEL!$C108-6,0)*IF(OR(MODEL!$E$96&lt;&gt;1,MODEL!$D85-MODEL!$C$74&lt;2008),1,OFFSET(MODEL!$I$96,0,MODEL!$D$73-MODEL!$C85-StartYear))</f>
        <v>1556210</v>
      </c>
      <c r="M108" s="47">
        <f ca="1">OFFSET(Pop_UN!Q$1,MATCH(CountrySelect1,Pop_UN!$A$2:$A$4151,0)+2*MODEL!$C108-6,0)*IF(OR(MODEL!$E$96&lt;&gt;1,MODEL!$D85-MODEL!$C$74&lt;2008),1,OFFSET(MODEL!$I$96,0,MODEL!$D$73-MODEL!$C85-StartYear))</f>
        <v>1549429</v>
      </c>
      <c r="N108" s="47">
        <f ca="1">OFFSET(Pop_UN!R$1,MATCH(CountrySelect1,Pop_UN!$A$2:$A$4151,0)+2*MODEL!$C108-6,0)*IF(OR(MODEL!$E$96&lt;&gt;1,MODEL!$D85-MODEL!$C$74&lt;2008),1,OFFSET(MODEL!$I$96,0,MODEL!$D$73-MODEL!$C85-StartYear))</f>
        <v>1534362</v>
      </c>
      <c r="O108" s="47">
        <f ca="1">OFFSET(Pop_UN!S$1,MATCH(CountrySelect1,Pop_UN!$A$2:$A$4151,0)+2*MODEL!$C108-6,0)*IF(OR(MODEL!$E$96&lt;&gt;1,MODEL!$D85-MODEL!$C$74&lt;2008),1,OFFSET(MODEL!$I$96,0,MODEL!$D$73-MODEL!$C85-StartYear))</f>
        <v>1515508</v>
      </c>
      <c r="P108" s="47">
        <f ca="1">OFFSET(Pop_UN!T$1,MATCH(CountrySelect1,Pop_UN!$A$2:$A$4151,0)+2*MODEL!$C108-6,0)*IF(OR(MODEL!$E$96&lt;&gt;1,MODEL!$D85-MODEL!$C$74&lt;2008),1,OFFSET(MODEL!$I$96,0,MODEL!$D$73-MODEL!$C85-StartYear))</f>
        <v>1498779</v>
      </c>
      <c r="Q108" s="47">
        <f ca="1">OFFSET(Pop_UN!U$1,MATCH(CountrySelect1,Pop_UN!$A$2:$A$4151,0)+2*MODEL!$C108-6,0)*IF(OR(MODEL!$E$96&lt;&gt;1,MODEL!$D85-MODEL!$C$74&lt;2008),1,OFFSET(MODEL!$I$96,0,MODEL!$D$73-MODEL!$C85-StartYear))</f>
        <v>1479710</v>
      </c>
      <c r="R108" s="47">
        <f ca="1">OFFSET(Pop_UN!V$1,MATCH(CountrySelect1,Pop_UN!$A$2:$A$4151,0)+2*MODEL!$C108-6,0)*IF(OR(MODEL!$E$96&lt;&gt;1,MODEL!$D85-MODEL!$C$74&lt;2008),1,OFFSET(MODEL!$I$96,0,MODEL!$D$73-MODEL!$C85-StartYear))</f>
        <v>1462327</v>
      </c>
      <c r="S108" s="47">
        <f ca="1">OFFSET(Pop_UN!W$1,MATCH(CountrySelect1,Pop_UN!$A$2:$A$4151,0)+2*MODEL!$C108-6,0)*IF(OR(MODEL!$E$96&lt;&gt;1,MODEL!$D85-MODEL!$C$74&lt;2008),1,OFFSET(MODEL!$I$96,0,MODEL!$D$73-MODEL!$C85-StartYear))</f>
        <v>1449641</v>
      </c>
      <c r="T108" s="47">
        <f ca="1">OFFSET(Pop_UN!X$1,MATCH(CountrySelect1,Pop_UN!$A$2:$A$4151,0)+2*MODEL!$C108-6,0)*IF(OR(MODEL!$E$96&lt;&gt;1,MODEL!$D85-MODEL!$C$74&lt;2008),1,OFFSET(MODEL!$I$96,0,MODEL!$D$73-MODEL!$C85-StartYear))</f>
        <v>1441414</v>
      </c>
      <c r="U108" s="47">
        <f ca="1">OFFSET(Pop_UN!Y$1,MATCH(CountrySelect1,Pop_UN!$A$2:$A$4151,0)+2*MODEL!$C108-6,0)*IF(OR(MODEL!$E$96&lt;&gt;1,MODEL!$D85-MODEL!$C$74&lt;2008),1,OFFSET(MODEL!$I$96,0,MODEL!$D$73-MODEL!$C85-StartYear))</f>
        <v>1434269</v>
      </c>
      <c r="V108" s="47">
        <f ca="1">OFFSET(Pop_UN!Z$1,MATCH(CountrySelect1,Pop_UN!$A$2:$A$4151,0)+2*MODEL!$C108-6,0)*IF(OR(MODEL!$E$96&lt;&gt;1,MODEL!$D85-MODEL!$C$74&lt;2008),1,OFFSET(MODEL!$I$96,0,MODEL!$D$73-MODEL!$C85-StartYear))</f>
        <v>1425354</v>
      </c>
      <c r="W108" s="47">
        <f ca="1">OFFSET(Pop_UN!AA$1,MATCH(CountrySelect1,Pop_UN!$A$2:$A$4151,0)+2*MODEL!$C108-6,0)*IF(OR(MODEL!$E$96&lt;&gt;1,MODEL!$D85-MODEL!$C$74&lt;2008),1,OFFSET(MODEL!$I$96,0,MODEL!$D$73-MODEL!$C85-StartYear))</f>
        <v>1416345</v>
      </c>
      <c r="X108" s="47">
        <f ca="1">OFFSET(Pop_UN!AB$1,MATCH(CountrySelect1,Pop_UN!$A$2:$A$4151,0)+2*MODEL!$C108-6,0)*IF(OR(MODEL!$E$96&lt;&gt;1,MODEL!$D85-MODEL!$C$74&lt;2008),1,OFFSET(MODEL!$I$96,0,MODEL!$D$73-MODEL!$C85-StartYear))</f>
        <v>1408020</v>
      </c>
      <c r="Y108" s="47">
        <f ca="1">OFFSET(Pop_UN!AC$1,MATCH(CountrySelect1,Pop_UN!$A$2:$A$4151,0)+2*MODEL!$C108-6,0)*IF(OR(MODEL!$E$96&lt;&gt;1,MODEL!$D85-MODEL!$C$74&lt;2008),1,OFFSET(MODEL!$I$96,0,MODEL!$D$73-MODEL!$C85-StartYear))</f>
        <v>1401309</v>
      </c>
      <c r="Z108" s="47">
        <f ca="1">OFFSET(Pop_UN!AD$1,MATCH(CountrySelect1,Pop_UN!$A$2:$A$4151,0)+2*MODEL!$C108-6,0)*IF(OR(MODEL!$E$96&lt;&gt;1,MODEL!$D85-MODEL!$C$74&lt;2008),1,OFFSET(MODEL!$I$96,0,MODEL!$D$73-MODEL!$C85-StartYear))</f>
        <v>1396400</v>
      </c>
    </row>
    <row r="109" spans="1:26" x14ac:dyDescent="0.2">
      <c r="C109">
        <f t="shared" si="3"/>
        <v>15</v>
      </c>
      <c r="D109" s="47">
        <f ca="1">OFFSET(Pop_UN!H$1,MATCH(CountrySelect1,Pop_UN!$A$2:$A$4151,0)+2*MODEL!$C109-6,0)*IF(OR(MODEL!$E$96&lt;&gt;1,MODEL!$D86-MODEL!$C$74&lt;2008),1,OFFSET(MODEL!$I$96,0,MODEL!$D$73-MODEL!$C86-StartYear))</f>
        <v>1505783</v>
      </c>
      <c r="E109" s="47">
        <f ca="1">OFFSET(Pop_UN!I$1,MATCH(CountrySelect1,Pop_UN!$A$2:$A$4151,0)+2*MODEL!$C109-6,0)*IF(OR(MODEL!$E$96&lt;&gt;1,MODEL!$D86-MODEL!$C$74&lt;2008),1,OFFSET(MODEL!$I$96,0,MODEL!$D$73-MODEL!$C86-StartYear))</f>
        <v>1512843</v>
      </c>
      <c r="F109" s="47">
        <f ca="1">OFFSET(Pop_UN!J$1,MATCH(CountrySelect1,Pop_UN!$A$2:$A$4151,0)+2*MODEL!$C109-6,0)*IF(OR(MODEL!$E$96&lt;&gt;1,MODEL!$D86-MODEL!$C$74&lt;2008),1,OFFSET(MODEL!$I$96,0,MODEL!$D$73-MODEL!$C86-StartYear))</f>
        <v>1523962</v>
      </c>
      <c r="G109" s="47">
        <f ca="1">OFFSET(Pop_UN!K$1,MATCH(CountrySelect1,Pop_UN!$A$2:$A$4151,0)+2*MODEL!$C109-6,0)*IF(OR(MODEL!$E$96&lt;&gt;1,MODEL!$D86-MODEL!$C$74&lt;2008),1,OFFSET(MODEL!$I$96,0,MODEL!$D$73-MODEL!$C86-StartYear))</f>
        <v>1532271</v>
      </c>
      <c r="H109" s="47">
        <f ca="1">OFFSET(Pop_UN!L$1,MATCH(CountrySelect1,Pop_UN!$A$2:$A$4151,0)+2*MODEL!$C109-6,0)*IF(OR(MODEL!$E$96&lt;&gt;1,MODEL!$D86-MODEL!$C$74&lt;2008),1,OFFSET(MODEL!$I$96,0,MODEL!$D$73-MODEL!$C86-StartYear))</f>
        <v>1538879</v>
      </c>
      <c r="I109" s="47">
        <f ca="1">OFFSET(Pop_UN!M$1,MATCH(CountrySelect1,Pop_UN!$A$2:$A$4151,0)+2*MODEL!$C109-6,0)*IF(OR(MODEL!$E$96&lt;&gt;1,MODEL!$D86-MODEL!$C$74&lt;2008),1,OFFSET(MODEL!$I$96,0,MODEL!$D$73-MODEL!$C86-StartYear))</f>
        <v>1542991</v>
      </c>
      <c r="J109" s="47">
        <f ca="1">OFFSET(Pop_UN!N$1,MATCH(CountrySelect1,Pop_UN!$A$2:$A$4151,0)+2*MODEL!$C109-6,0)*IF(OR(MODEL!$E$96&lt;&gt;1,MODEL!$D86-MODEL!$C$74&lt;2008),1,OFFSET(MODEL!$I$96,0,MODEL!$D$73-MODEL!$C86-StartYear))</f>
        <v>1545475</v>
      </c>
      <c r="K109" s="47">
        <f ca="1">OFFSET(Pop_UN!O$1,MATCH(CountrySelect1,Pop_UN!$A$2:$A$4151,0)+2*MODEL!$C109-6,0)*IF(OR(MODEL!$E$96&lt;&gt;1,MODEL!$D86-MODEL!$C$74&lt;2008),1,OFFSET(MODEL!$I$96,0,MODEL!$D$73-MODEL!$C86-StartYear))</f>
        <v>1548050</v>
      </c>
      <c r="L109" s="47">
        <f ca="1">OFFSET(Pop_UN!P$1,MATCH(CountrySelect1,Pop_UN!$A$2:$A$4151,0)+2*MODEL!$C109-6,0)*IF(OR(MODEL!$E$96&lt;&gt;1,MODEL!$D86-MODEL!$C$74&lt;2008),1,OFFSET(MODEL!$I$96,0,MODEL!$D$73-MODEL!$C86-StartYear))</f>
        <v>1548673</v>
      </c>
      <c r="M109" s="47">
        <f ca="1">OFFSET(Pop_UN!Q$1,MATCH(CountrySelect1,Pop_UN!$A$2:$A$4151,0)+2*MODEL!$C109-6,0)*IF(OR(MODEL!$E$96&lt;&gt;1,MODEL!$D86-MODEL!$C$74&lt;2008),1,OFFSET(MODEL!$I$96,0,MODEL!$D$73-MODEL!$C86-StartYear))</f>
        <v>1548920</v>
      </c>
      <c r="N109" s="47">
        <f ca="1">OFFSET(Pop_UN!R$1,MATCH(CountrySelect1,Pop_UN!$A$2:$A$4151,0)+2*MODEL!$C109-6,0)*IF(OR(MODEL!$E$96&lt;&gt;1,MODEL!$D86-MODEL!$C$74&lt;2008),1,OFFSET(MODEL!$I$96,0,MODEL!$D$73-MODEL!$C86-StartYear))</f>
        <v>1542516</v>
      </c>
      <c r="O109" s="47">
        <f ca="1">OFFSET(Pop_UN!S$1,MATCH(CountrySelect1,Pop_UN!$A$2:$A$4151,0)+2*MODEL!$C109-6,0)*IF(OR(MODEL!$E$96&lt;&gt;1,MODEL!$D86-MODEL!$C$74&lt;2008),1,OFFSET(MODEL!$I$96,0,MODEL!$D$73-MODEL!$C86-StartYear))</f>
        <v>1528226</v>
      </c>
      <c r="P109" s="47">
        <f ca="1">OFFSET(Pop_UN!T$1,MATCH(CountrySelect1,Pop_UN!$A$2:$A$4151,0)+2*MODEL!$C109-6,0)*IF(OR(MODEL!$E$96&lt;&gt;1,MODEL!$D86-MODEL!$C$74&lt;2008),1,OFFSET(MODEL!$I$96,0,MODEL!$D$73-MODEL!$C86-StartYear))</f>
        <v>1510465</v>
      </c>
      <c r="Q109" s="47">
        <f ca="1">OFFSET(Pop_UN!U$1,MATCH(CountrySelect1,Pop_UN!$A$2:$A$4151,0)+2*MODEL!$C109-6,0)*IF(OR(MODEL!$E$96&lt;&gt;1,MODEL!$D86-MODEL!$C$74&lt;2008),1,OFFSET(MODEL!$I$96,0,MODEL!$D$73-MODEL!$C86-StartYear))</f>
        <v>1492547</v>
      </c>
      <c r="R109" s="47">
        <f ca="1">OFFSET(Pop_UN!V$1,MATCH(CountrySelect1,Pop_UN!$A$2:$A$4151,0)+2*MODEL!$C109-6,0)*IF(OR(MODEL!$E$96&lt;&gt;1,MODEL!$D86-MODEL!$C$74&lt;2008),1,OFFSET(MODEL!$I$96,0,MODEL!$D$73-MODEL!$C86-StartYear))</f>
        <v>1473438</v>
      </c>
      <c r="S109" s="47">
        <f ca="1">OFFSET(Pop_UN!W$1,MATCH(CountrySelect1,Pop_UN!$A$2:$A$4151,0)+2*MODEL!$C109-6,0)*IF(OR(MODEL!$E$96&lt;&gt;1,MODEL!$D86-MODEL!$C$74&lt;2008),1,OFFSET(MODEL!$I$96,0,MODEL!$D$73-MODEL!$C86-StartYear))</f>
        <v>1456304</v>
      </c>
      <c r="T109" s="47">
        <f ca="1">OFFSET(Pop_UN!X$1,MATCH(CountrySelect1,Pop_UN!$A$2:$A$4151,0)+2*MODEL!$C109-6,0)*IF(OR(MODEL!$E$96&lt;&gt;1,MODEL!$D86-MODEL!$C$74&lt;2008),1,OFFSET(MODEL!$I$96,0,MODEL!$D$73-MODEL!$C86-StartYear))</f>
        <v>1444354</v>
      </c>
      <c r="U109" s="47">
        <f ca="1">OFFSET(Pop_UN!Y$1,MATCH(CountrySelect1,Pop_UN!$A$2:$A$4151,0)+2*MODEL!$C109-6,0)*IF(OR(MODEL!$E$96&lt;&gt;1,MODEL!$D86-MODEL!$C$74&lt;2008),1,OFFSET(MODEL!$I$96,0,MODEL!$D$73-MODEL!$C86-StartYear))</f>
        <v>1437155</v>
      </c>
      <c r="V109" s="47">
        <f ca="1">OFFSET(Pop_UN!Z$1,MATCH(CountrySelect1,Pop_UN!$A$2:$A$4151,0)+2*MODEL!$C109-6,0)*IF(OR(MODEL!$E$96&lt;&gt;1,MODEL!$D86-MODEL!$C$74&lt;2008),1,OFFSET(MODEL!$I$96,0,MODEL!$D$73-MODEL!$C86-StartYear))</f>
        <v>1428599</v>
      </c>
      <c r="W109" s="47">
        <f ca="1">OFFSET(Pop_UN!AA$1,MATCH(CountrySelect1,Pop_UN!$A$2:$A$4151,0)+2*MODEL!$C109-6,0)*IF(OR(MODEL!$E$96&lt;&gt;1,MODEL!$D86-MODEL!$C$74&lt;2008),1,OFFSET(MODEL!$I$96,0,MODEL!$D$73-MODEL!$C86-StartYear))</f>
        <v>1419578</v>
      </c>
      <c r="X109" s="47">
        <f ca="1">OFFSET(Pop_UN!AB$1,MATCH(CountrySelect1,Pop_UN!$A$2:$A$4151,0)+2*MODEL!$C109-6,0)*IF(OR(MODEL!$E$96&lt;&gt;1,MODEL!$D86-MODEL!$C$74&lt;2008),1,OFFSET(MODEL!$I$96,0,MODEL!$D$73-MODEL!$C86-StartYear))</f>
        <v>1410773</v>
      </c>
      <c r="Y109" s="47">
        <f ca="1">OFFSET(Pop_UN!AC$1,MATCH(CountrySelect1,Pop_UN!$A$2:$A$4151,0)+2*MODEL!$C109-6,0)*IF(OR(MODEL!$E$96&lt;&gt;1,MODEL!$D86-MODEL!$C$74&lt;2008),1,OFFSET(MODEL!$I$96,0,MODEL!$D$73-MODEL!$C86-StartYear))</f>
        <v>1403090</v>
      </c>
      <c r="Z109" s="47">
        <f ca="1">OFFSET(Pop_UN!AD$1,MATCH(CountrySelect1,Pop_UN!$A$2:$A$4151,0)+2*MODEL!$C109-6,0)*IF(OR(MODEL!$E$96&lt;&gt;1,MODEL!$D86-MODEL!$C$74&lt;2008),1,OFFSET(MODEL!$I$96,0,MODEL!$D$73-MODEL!$C86-StartYear))</f>
        <v>1397283</v>
      </c>
    </row>
    <row r="110" spans="1:26" x14ac:dyDescent="0.2">
      <c r="C110">
        <f t="shared" si="3"/>
        <v>16</v>
      </c>
      <c r="D110" s="47">
        <f ca="1">OFFSET(Pop_UN!H$1,MATCH(CountrySelect1,Pop_UN!$A$2:$A$4151,0)+2*MODEL!$C110-6,0)*IF(OR(MODEL!$E$96&lt;&gt;1,MODEL!$D87-MODEL!$C$74&lt;2008),1,OFFSET(MODEL!$I$96,0,MODEL!$D$73-MODEL!$C87-StartYear))</f>
        <v>1493791</v>
      </c>
      <c r="E110" s="47">
        <f ca="1">OFFSET(Pop_UN!I$1,MATCH(CountrySelect1,Pop_UN!$A$2:$A$4151,0)+2*MODEL!$C110-6,0)*IF(OR(MODEL!$E$96&lt;&gt;1,MODEL!$D87-MODEL!$C$74&lt;2008),1,OFFSET(MODEL!$I$96,0,MODEL!$D$73-MODEL!$C87-StartYear))</f>
        <v>1497543</v>
      </c>
      <c r="F110" s="47">
        <f ca="1">OFFSET(Pop_UN!J$1,MATCH(CountrySelect1,Pop_UN!$A$2:$A$4151,0)+2*MODEL!$C110-6,0)*IF(OR(MODEL!$E$96&lt;&gt;1,MODEL!$D87-MODEL!$C$74&lt;2008),1,OFFSET(MODEL!$I$96,0,MODEL!$D$73-MODEL!$C87-StartYear))</f>
        <v>1505805</v>
      </c>
      <c r="G110" s="47">
        <f ca="1">OFFSET(Pop_UN!K$1,MATCH(CountrySelect1,Pop_UN!$A$2:$A$4151,0)+2*MODEL!$C110-6,0)*IF(OR(MODEL!$E$96&lt;&gt;1,MODEL!$D87-MODEL!$C$74&lt;2008),1,OFFSET(MODEL!$I$96,0,MODEL!$D$73-MODEL!$C87-StartYear))</f>
        <v>1515966</v>
      </c>
      <c r="H110" s="47">
        <f ca="1">OFFSET(Pop_UN!L$1,MATCH(CountrySelect1,Pop_UN!$A$2:$A$4151,0)+2*MODEL!$C110-6,0)*IF(OR(MODEL!$E$96&lt;&gt;1,MODEL!$D87-MODEL!$C$74&lt;2008),1,OFFSET(MODEL!$I$96,0,MODEL!$D$73-MODEL!$C87-StartYear))</f>
        <v>1523932</v>
      </c>
      <c r="I110" s="47">
        <f ca="1">OFFSET(Pop_UN!M$1,MATCH(CountrySelect1,Pop_UN!$A$2:$A$4151,0)+2*MODEL!$C110-6,0)*IF(OR(MODEL!$E$96&lt;&gt;1,MODEL!$D87-MODEL!$C$74&lt;2008),1,OFFSET(MODEL!$I$96,0,MODEL!$D$73-MODEL!$C87-StartYear))</f>
        <v>1530400</v>
      </c>
      <c r="J110" s="47">
        <f ca="1">OFFSET(Pop_UN!N$1,MATCH(CountrySelect1,Pop_UN!$A$2:$A$4151,0)+2*MODEL!$C110-6,0)*IF(OR(MODEL!$E$96&lt;&gt;1,MODEL!$D87-MODEL!$C$74&lt;2008),1,OFFSET(MODEL!$I$96,0,MODEL!$D$73-MODEL!$C87-StartYear))</f>
        <v>1535164</v>
      </c>
      <c r="K110" s="47">
        <f ca="1">OFFSET(Pop_UN!O$1,MATCH(CountrySelect1,Pop_UN!$A$2:$A$4151,0)+2*MODEL!$C110-6,0)*IF(OR(MODEL!$E$96&lt;&gt;1,MODEL!$D87-MODEL!$C$74&lt;2008),1,OFFSET(MODEL!$I$96,0,MODEL!$D$73-MODEL!$C87-StartYear))</f>
        <v>1539021</v>
      </c>
      <c r="L110" s="47">
        <f ca="1">OFFSET(Pop_UN!P$1,MATCH(CountrySelect1,Pop_UN!$A$2:$A$4151,0)+2*MODEL!$C110-6,0)*IF(OR(MODEL!$E$96&lt;&gt;1,MODEL!$D87-MODEL!$C$74&lt;2008),1,OFFSET(MODEL!$I$96,0,MODEL!$D$73-MODEL!$C87-StartYear))</f>
        <v>1540957</v>
      </c>
      <c r="M110" s="47">
        <f ca="1">OFFSET(Pop_UN!Q$1,MATCH(CountrySelect1,Pop_UN!$A$2:$A$4151,0)+2*MODEL!$C110-6,0)*IF(OR(MODEL!$E$96&lt;&gt;1,MODEL!$D87-MODEL!$C$74&lt;2008),1,OFFSET(MODEL!$I$96,0,MODEL!$D$73-MODEL!$C87-StartYear))</f>
        <v>1541761</v>
      </c>
      <c r="N110" s="47">
        <f ca="1">OFFSET(Pop_UN!R$1,MATCH(CountrySelect1,Pop_UN!$A$2:$A$4151,0)+2*MODEL!$C110-6,0)*IF(OR(MODEL!$E$96&lt;&gt;1,MODEL!$D87-MODEL!$C$74&lt;2008),1,OFFSET(MODEL!$I$96,0,MODEL!$D$73-MODEL!$C87-StartYear))</f>
        <v>1541887</v>
      </c>
      <c r="O110" s="47">
        <f ca="1">OFFSET(Pop_UN!S$1,MATCH(CountrySelect1,Pop_UN!$A$2:$A$4151,0)+2*MODEL!$C110-6,0)*IF(OR(MODEL!$E$96&lt;&gt;1,MODEL!$D87-MODEL!$C$74&lt;2008),1,OFFSET(MODEL!$I$96,0,MODEL!$D$73-MODEL!$C87-StartYear))</f>
        <v>1535554</v>
      </c>
      <c r="P110" s="47">
        <f ca="1">OFFSET(Pop_UN!T$1,MATCH(CountrySelect1,Pop_UN!$A$2:$A$4151,0)+2*MODEL!$C110-6,0)*IF(OR(MODEL!$E$96&lt;&gt;1,MODEL!$D87-MODEL!$C$74&lt;2008),1,OFFSET(MODEL!$I$96,0,MODEL!$D$73-MODEL!$C87-StartYear))</f>
        <v>1521912</v>
      </c>
      <c r="Q110" s="47">
        <f ca="1">OFFSET(Pop_UN!U$1,MATCH(CountrySelect1,Pop_UN!$A$2:$A$4151,0)+2*MODEL!$C110-6,0)*IF(OR(MODEL!$E$96&lt;&gt;1,MODEL!$D87-MODEL!$C$74&lt;2008),1,OFFSET(MODEL!$I$96,0,MODEL!$D$73-MODEL!$C87-StartYear))</f>
        <v>1504234</v>
      </c>
      <c r="R110" s="47">
        <f ca="1">OFFSET(Pop_UN!V$1,MATCH(CountrySelect1,Pop_UN!$A$2:$A$4151,0)+2*MODEL!$C110-6,0)*IF(OR(MODEL!$E$96&lt;&gt;1,MODEL!$D87-MODEL!$C$74&lt;2008),1,OFFSET(MODEL!$I$96,0,MODEL!$D$73-MODEL!$C87-StartYear))</f>
        <v>1486326</v>
      </c>
      <c r="S110" s="47">
        <f ca="1">OFFSET(Pop_UN!W$1,MATCH(CountrySelect1,Pop_UN!$A$2:$A$4151,0)+2*MODEL!$C110-6,0)*IF(OR(MODEL!$E$96&lt;&gt;1,MODEL!$D87-MODEL!$C$74&lt;2008),1,OFFSET(MODEL!$I$96,0,MODEL!$D$73-MODEL!$C87-StartYear))</f>
        <v>1467100</v>
      </c>
      <c r="T110" s="47">
        <f ca="1">OFFSET(Pop_UN!X$1,MATCH(CountrySelect1,Pop_UN!$A$2:$A$4151,0)+2*MODEL!$C110-6,0)*IF(OR(MODEL!$E$96&lt;&gt;1,MODEL!$D87-MODEL!$C$74&lt;2008),1,OFFSET(MODEL!$I$96,0,MODEL!$D$73-MODEL!$C87-StartYear))</f>
        <v>1450197</v>
      </c>
      <c r="U110" s="47">
        <f ca="1">OFFSET(Pop_UN!Y$1,MATCH(CountrySelect1,Pop_UN!$A$2:$A$4151,0)+2*MODEL!$C110-6,0)*IF(OR(MODEL!$E$96&lt;&gt;1,MODEL!$D87-MODEL!$C$74&lt;2008),1,OFFSET(MODEL!$I$96,0,MODEL!$D$73-MODEL!$C87-StartYear))</f>
        <v>1438970</v>
      </c>
      <c r="V110" s="47">
        <f ca="1">OFFSET(Pop_UN!Z$1,MATCH(CountrySelect1,Pop_UN!$A$2:$A$4151,0)+2*MODEL!$C110-6,0)*IF(OR(MODEL!$E$96&lt;&gt;1,MODEL!$D87-MODEL!$C$74&lt;2008),1,OFFSET(MODEL!$I$96,0,MODEL!$D$73-MODEL!$C87-StartYear))</f>
        <v>1431494</v>
      </c>
      <c r="W110" s="47">
        <f ca="1">OFFSET(Pop_UN!AA$1,MATCH(CountrySelect1,Pop_UN!$A$2:$A$4151,0)+2*MODEL!$C110-6,0)*IF(OR(MODEL!$E$96&lt;&gt;1,MODEL!$D87-MODEL!$C$74&lt;2008),1,OFFSET(MODEL!$I$96,0,MODEL!$D$73-MODEL!$C87-StartYear))</f>
        <v>1422877</v>
      </c>
      <c r="X110" s="47">
        <f ca="1">OFFSET(Pop_UN!AB$1,MATCH(CountrySelect1,Pop_UN!$A$2:$A$4151,0)+2*MODEL!$C110-6,0)*IF(OR(MODEL!$E$96&lt;&gt;1,MODEL!$D87-MODEL!$C$74&lt;2008),1,OFFSET(MODEL!$I$96,0,MODEL!$D$73-MODEL!$C87-StartYear))</f>
        <v>1413717</v>
      </c>
      <c r="Y110" s="47">
        <f ca="1">OFFSET(Pop_UN!AC$1,MATCH(CountrySelect1,Pop_UN!$A$2:$A$4151,0)+2*MODEL!$C110-6,0)*IF(OR(MODEL!$E$96&lt;&gt;1,MODEL!$D87-MODEL!$C$74&lt;2008),1,OFFSET(MODEL!$I$96,0,MODEL!$D$73-MODEL!$C87-StartYear))</f>
        <v>1405078</v>
      </c>
      <c r="Z110" s="47">
        <f ca="1">OFFSET(Pop_UN!AD$1,MATCH(CountrySelect1,Pop_UN!$A$2:$A$4151,0)+2*MODEL!$C110-6,0)*IF(OR(MODEL!$E$96&lt;&gt;1,MODEL!$D87-MODEL!$C$74&lt;2008),1,OFFSET(MODEL!$I$96,0,MODEL!$D$73-MODEL!$C87-StartYear))</f>
        <v>1398011</v>
      </c>
    </row>
    <row r="111" spans="1:26" x14ac:dyDescent="0.2">
      <c r="C111">
        <f t="shared" si="3"/>
        <v>17</v>
      </c>
      <c r="D111" s="47">
        <f ca="1">OFFSET(Pop_UN!H$1,MATCH(CountrySelect1,Pop_UN!$A$2:$A$4151,0)+2*MODEL!$C111-6,0)*IF(OR(MODEL!$E$96&lt;&gt;1,MODEL!$D88-MODEL!$C$74&lt;2008),1,OFFSET(MODEL!$I$96,0,MODEL!$D$73-MODEL!$C88-StartYear))</f>
        <v>1482779</v>
      </c>
      <c r="E111" s="47">
        <f ca="1">OFFSET(Pop_UN!I$1,MATCH(CountrySelect1,Pop_UN!$A$2:$A$4151,0)+2*MODEL!$C111-6,0)*IF(OR(MODEL!$E$96&lt;&gt;1,MODEL!$D88-MODEL!$C$74&lt;2008),1,OFFSET(MODEL!$I$96,0,MODEL!$D$73-MODEL!$C88-StartYear))</f>
        <v>1485025</v>
      </c>
      <c r="F111" s="47">
        <f ca="1">OFFSET(Pop_UN!J$1,MATCH(CountrySelect1,Pop_UN!$A$2:$A$4151,0)+2*MODEL!$C111-6,0)*IF(OR(MODEL!$E$96&lt;&gt;1,MODEL!$D88-MODEL!$C$74&lt;2008),1,OFFSET(MODEL!$I$96,0,MODEL!$D$73-MODEL!$C88-StartYear))</f>
        <v>1489248</v>
      </c>
      <c r="G111" s="47">
        <f ca="1">OFFSET(Pop_UN!K$1,MATCH(CountrySelect1,Pop_UN!$A$2:$A$4151,0)+2*MODEL!$C111-6,0)*IF(OR(MODEL!$E$96&lt;&gt;1,MODEL!$D88-MODEL!$C$74&lt;2008),1,OFFSET(MODEL!$I$96,0,MODEL!$D$73-MODEL!$C88-StartYear))</f>
        <v>1497768</v>
      </c>
      <c r="H111" s="47">
        <f ca="1">OFFSET(Pop_UN!L$1,MATCH(CountrySelect1,Pop_UN!$A$2:$A$4151,0)+2*MODEL!$C111-6,0)*IF(OR(MODEL!$E$96&lt;&gt;1,MODEL!$D88-MODEL!$C$74&lt;2008),1,OFFSET(MODEL!$I$96,0,MODEL!$D$73-MODEL!$C88-StartYear))</f>
        <v>1507661</v>
      </c>
      <c r="I111" s="47">
        <f ca="1">OFFSET(Pop_UN!M$1,MATCH(CountrySelect1,Pop_UN!$A$2:$A$4151,0)+2*MODEL!$C111-6,0)*IF(OR(MODEL!$E$96&lt;&gt;1,MODEL!$D88-MODEL!$C$74&lt;2008),1,OFFSET(MODEL!$I$96,0,MODEL!$D$73-MODEL!$C88-StartYear))</f>
        <v>1515553</v>
      </c>
      <c r="J111" s="47">
        <f ca="1">OFFSET(Pop_UN!N$1,MATCH(CountrySelect1,Pop_UN!$A$2:$A$4151,0)+2*MODEL!$C111-6,0)*IF(OR(MODEL!$E$96&lt;&gt;1,MODEL!$D88-MODEL!$C$74&lt;2008),1,OFFSET(MODEL!$I$96,0,MODEL!$D$73-MODEL!$C88-StartYear))</f>
        <v>1522203</v>
      </c>
      <c r="K111" s="47">
        <f ca="1">OFFSET(Pop_UN!O$1,MATCH(CountrySelect1,Pop_UN!$A$2:$A$4151,0)+2*MODEL!$C111-6,0)*IF(OR(MODEL!$E$96&lt;&gt;1,MODEL!$D88-MODEL!$C$74&lt;2008),1,OFFSET(MODEL!$I$96,0,MODEL!$D$73-MODEL!$C88-StartYear))</f>
        <v>1527686</v>
      </c>
      <c r="L111" s="47">
        <f ca="1">OFFSET(Pop_UN!P$1,MATCH(CountrySelect1,Pop_UN!$A$2:$A$4151,0)+2*MODEL!$C111-6,0)*IF(OR(MODEL!$E$96&lt;&gt;1,MODEL!$D88-MODEL!$C$74&lt;2008),1,OFFSET(MODEL!$I$96,0,MODEL!$D$73-MODEL!$C88-StartYear))</f>
        <v>1532199</v>
      </c>
      <c r="M111" s="47">
        <f ca="1">OFFSET(Pop_UN!Q$1,MATCH(CountrySelect1,Pop_UN!$A$2:$A$4151,0)+2*MODEL!$C111-6,0)*IF(OR(MODEL!$E$96&lt;&gt;1,MODEL!$D88-MODEL!$C$74&lt;2008),1,OFFSET(MODEL!$I$96,0,MODEL!$D$73-MODEL!$C88-StartYear))</f>
        <v>1534365</v>
      </c>
      <c r="N111" s="47">
        <f ca="1">OFFSET(Pop_UN!R$1,MATCH(CountrySelect1,Pop_UN!$A$2:$A$4151,0)+2*MODEL!$C111-6,0)*IF(OR(MODEL!$E$96&lt;&gt;1,MODEL!$D88-MODEL!$C$74&lt;2008),1,OFFSET(MODEL!$I$96,0,MODEL!$D$73-MODEL!$C88-StartYear))</f>
        <v>1535106</v>
      </c>
      <c r="O111" s="47">
        <f ca="1">OFFSET(Pop_UN!S$1,MATCH(CountrySelect1,Pop_UN!$A$2:$A$4151,0)+2*MODEL!$C111-6,0)*IF(OR(MODEL!$E$96&lt;&gt;1,MODEL!$D88-MODEL!$C$74&lt;2008),1,OFFSET(MODEL!$I$96,0,MODEL!$D$73-MODEL!$C88-StartYear))</f>
        <v>1534804</v>
      </c>
      <c r="P111" s="47">
        <f ca="1">OFFSET(Pop_UN!T$1,MATCH(CountrySelect1,Pop_UN!$A$2:$A$4151,0)+2*MODEL!$C111-6,0)*IF(OR(MODEL!$E$96&lt;&gt;1,MODEL!$D88-MODEL!$C$74&lt;2008),1,OFFSET(MODEL!$I$96,0,MODEL!$D$73-MODEL!$C88-StartYear))</f>
        <v>1528413</v>
      </c>
      <c r="Q111" s="47">
        <f ca="1">OFFSET(Pop_UN!U$1,MATCH(CountrySelect1,Pop_UN!$A$2:$A$4151,0)+2*MODEL!$C111-6,0)*IF(OR(MODEL!$E$96&lt;&gt;1,MODEL!$D88-MODEL!$C$74&lt;2008),1,OFFSET(MODEL!$I$96,0,MODEL!$D$73-MODEL!$C88-StartYear))</f>
        <v>1515627</v>
      </c>
      <c r="R111" s="47">
        <f ca="1">OFFSET(Pop_UN!V$1,MATCH(CountrySelect1,Pop_UN!$A$2:$A$4151,0)+2*MODEL!$C111-6,0)*IF(OR(MODEL!$E$96&lt;&gt;1,MODEL!$D88-MODEL!$C$74&lt;2008),1,OFFSET(MODEL!$I$96,0,MODEL!$D$73-MODEL!$C88-StartYear))</f>
        <v>1498015</v>
      </c>
      <c r="S111" s="47">
        <f ca="1">OFFSET(Pop_UN!W$1,MATCH(CountrySelect1,Pop_UN!$A$2:$A$4151,0)+2*MODEL!$C111-6,0)*IF(OR(MODEL!$E$96&lt;&gt;1,MODEL!$D88-MODEL!$C$74&lt;2008),1,OFFSET(MODEL!$I$96,0,MODEL!$D$73-MODEL!$C88-StartYear))</f>
        <v>1480039</v>
      </c>
      <c r="T111" s="47">
        <f ca="1">OFFSET(Pop_UN!X$1,MATCH(CountrySelect1,Pop_UN!$A$2:$A$4151,0)+2*MODEL!$C111-6,0)*IF(OR(MODEL!$E$96&lt;&gt;1,MODEL!$D88-MODEL!$C$74&lt;2008),1,OFFSET(MODEL!$I$96,0,MODEL!$D$73-MODEL!$C88-StartYear))</f>
        <v>1460678</v>
      </c>
      <c r="U111" s="47">
        <f ca="1">OFFSET(Pop_UN!Y$1,MATCH(CountrySelect1,Pop_UN!$A$2:$A$4151,0)+2*MODEL!$C111-6,0)*IF(OR(MODEL!$E$96&lt;&gt;1,MODEL!$D88-MODEL!$C$74&lt;2008),1,OFFSET(MODEL!$I$96,0,MODEL!$D$73-MODEL!$C88-StartYear))</f>
        <v>1443992</v>
      </c>
      <c r="V111" s="47">
        <f ca="1">OFFSET(Pop_UN!Z$1,MATCH(CountrySelect1,Pop_UN!$A$2:$A$4151,0)+2*MODEL!$C111-6,0)*IF(OR(MODEL!$E$96&lt;&gt;1,MODEL!$D88-MODEL!$C$74&lt;2008),1,OFFSET(MODEL!$I$96,0,MODEL!$D$73-MODEL!$C88-StartYear))</f>
        <v>1433266</v>
      </c>
      <c r="W111" s="47">
        <f ca="1">OFFSET(Pop_UN!AA$1,MATCH(CountrySelect1,Pop_UN!$A$2:$A$4151,0)+2*MODEL!$C111-6,0)*IF(OR(MODEL!$E$96&lt;&gt;1,MODEL!$D88-MODEL!$C$74&lt;2008),1,OFFSET(MODEL!$I$96,0,MODEL!$D$73-MODEL!$C88-StartYear))</f>
        <v>1425781</v>
      </c>
      <c r="X111" s="47">
        <f ca="1">OFFSET(Pop_UN!AB$1,MATCH(CountrySelect1,Pop_UN!$A$2:$A$4151,0)+2*MODEL!$C111-6,0)*IF(OR(MODEL!$E$96&lt;&gt;1,MODEL!$D88-MODEL!$C$74&lt;2008),1,OFFSET(MODEL!$I$96,0,MODEL!$D$73-MODEL!$C88-StartYear))</f>
        <v>1417071</v>
      </c>
      <c r="Y111" s="47">
        <f ca="1">OFFSET(Pop_UN!AC$1,MATCH(CountrySelect1,Pop_UN!$A$2:$A$4151,0)+2*MODEL!$C111-6,0)*IF(OR(MODEL!$E$96&lt;&gt;1,MODEL!$D88-MODEL!$C$74&lt;2008),1,OFFSET(MODEL!$I$96,0,MODEL!$D$73-MODEL!$C88-StartYear))</f>
        <v>1407733</v>
      </c>
      <c r="Z111" s="47">
        <f ca="1">OFFSET(Pop_UN!AD$1,MATCH(CountrySelect1,Pop_UN!$A$2:$A$4151,0)+2*MODEL!$C111-6,0)*IF(OR(MODEL!$E$96&lt;&gt;1,MODEL!$D88-MODEL!$C$74&lt;2008),1,OFFSET(MODEL!$I$96,0,MODEL!$D$73-MODEL!$C88-StartYear))</f>
        <v>1399234</v>
      </c>
    </row>
    <row r="112" spans="1:26" x14ac:dyDescent="0.2">
      <c r="C112">
        <f t="shared" si="3"/>
        <v>18</v>
      </c>
      <c r="D112" s="47">
        <f ca="1">OFFSET(Pop_UN!H$1,MATCH(CountrySelect1,Pop_UN!$A$2:$A$4151,0)+2*MODEL!$C112-6,0)*IF(OR(MODEL!$E$96&lt;&gt;1,MODEL!$D89-MODEL!$C$74&lt;2008),1,OFFSET(MODEL!$I$96,0,MODEL!$D$73-MODEL!$C89-StartYear))</f>
        <v>1470113</v>
      </c>
      <c r="E112" s="47">
        <f ca="1">OFFSET(Pop_UN!I$1,MATCH(CountrySelect1,Pop_UN!$A$2:$A$4151,0)+2*MODEL!$C112-6,0)*IF(OR(MODEL!$E$96&lt;&gt;1,MODEL!$D89-MODEL!$C$74&lt;2008),1,OFFSET(MODEL!$I$96,0,MODEL!$D$73-MODEL!$C89-StartYear))</f>
        <v>1474019</v>
      </c>
      <c r="F112" s="47">
        <f ca="1">OFFSET(Pop_UN!J$1,MATCH(CountrySelect1,Pop_UN!$A$2:$A$4151,0)+2*MODEL!$C112-6,0)*IF(OR(MODEL!$E$96&lt;&gt;1,MODEL!$D89-MODEL!$C$74&lt;2008),1,OFFSET(MODEL!$I$96,0,MODEL!$D$73-MODEL!$C89-StartYear))</f>
        <v>1476204</v>
      </c>
      <c r="G112" s="47">
        <f ca="1">OFFSET(Pop_UN!K$1,MATCH(CountrySelect1,Pop_UN!$A$2:$A$4151,0)+2*MODEL!$C112-6,0)*IF(OR(MODEL!$E$96&lt;&gt;1,MODEL!$D89-MODEL!$C$74&lt;2008),1,OFFSET(MODEL!$I$96,0,MODEL!$D$73-MODEL!$C89-StartYear))</f>
        <v>1481615</v>
      </c>
      <c r="H112" s="47">
        <f ca="1">OFFSET(Pop_UN!L$1,MATCH(CountrySelect1,Pop_UN!$A$2:$A$4151,0)+2*MODEL!$C112-6,0)*IF(OR(MODEL!$E$96&lt;&gt;1,MODEL!$D89-MODEL!$C$74&lt;2008),1,OFFSET(MODEL!$I$96,0,MODEL!$D$73-MODEL!$C89-StartYear))</f>
        <v>1489426</v>
      </c>
      <c r="I112" s="47">
        <f ca="1">OFFSET(Pop_UN!M$1,MATCH(CountrySelect1,Pop_UN!$A$2:$A$4151,0)+2*MODEL!$C112-6,0)*IF(OR(MODEL!$E$96&lt;&gt;1,MODEL!$D89-MODEL!$C$74&lt;2008),1,OFFSET(MODEL!$I$96,0,MODEL!$D$73-MODEL!$C89-StartYear))</f>
        <v>1499316</v>
      </c>
      <c r="J112" s="47">
        <f ca="1">OFFSET(Pop_UN!N$1,MATCH(CountrySelect1,Pop_UN!$A$2:$A$4151,0)+2*MODEL!$C112-6,0)*IF(OR(MODEL!$E$96&lt;&gt;1,MODEL!$D89-MODEL!$C$74&lt;2008),1,OFFSET(MODEL!$I$96,0,MODEL!$D$73-MODEL!$C89-StartYear))</f>
        <v>1507455</v>
      </c>
      <c r="K112" s="47">
        <f ca="1">OFFSET(Pop_UN!O$1,MATCH(CountrySelect1,Pop_UN!$A$2:$A$4151,0)+2*MODEL!$C112-6,0)*IF(OR(MODEL!$E$96&lt;&gt;1,MODEL!$D89-MODEL!$C$74&lt;2008),1,OFFSET(MODEL!$I$96,0,MODEL!$D$73-MODEL!$C89-StartYear))</f>
        <v>1514352</v>
      </c>
      <c r="L112" s="47">
        <f ca="1">OFFSET(Pop_UN!P$1,MATCH(CountrySelect1,Pop_UN!$A$2:$A$4151,0)+2*MODEL!$C112-6,0)*IF(OR(MODEL!$E$96&lt;&gt;1,MODEL!$D89-MODEL!$C$74&lt;2008),1,OFFSET(MODEL!$I$96,0,MODEL!$D$73-MODEL!$C89-StartYear))</f>
        <v>1521499</v>
      </c>
      <c r="M112" s="47">
        <f ca="1">OFFSET(Pop_UN!Q$1,MATCH(CountrySelect1,Pop_UN!$A$2:$A$4151,0)+2*MODEL!$C112-6,0)*IF(OR(MODEL!$E$96&lt;&gt;1,MODEL!$D89-MODEL!$C$74&lt;2008),1,OFFSET(MODEL!$I$96,0,MODEL!$D$73-MODEL!$C89-StartYear))</f>
        <v>1525876</v>
      </c>
      <c r="N112" s="47">
        <f ca="1">OFFSET(Pop_UN!R$1,MATCH(CountrySelect1,Pop_UN!$A$2:$A$4151,0)+2*MODEL!$C112-6,0)*IF(OR(MODEL!$E$96&lt;&gt;1,MODEL!$D89-MODEL!$C$74&lt;2008),1,OFFSET(MODEL!$I$96,0,MODEL!$D$73-MODEL!$C89-StartYear))</f>
        <v>1528028</v>
      </c>
      <c r="O112" s="47">
        <f ca="1">OFFSET(Pop_UN!S$1,MATCH(CountrySelect1,Pop_UN!$A$2:$A$4151,0)+2*MODEL!$C112-6,0)*IF(OR(MODEL!$E$96&lt;&gt;1,MODEL!$D89-MODEL!$C$74&lt;2008),1,OFFSET(MODEL!$I$96,0,MODEL!$D$73-MODEL!$C89-StartYear))</f>
        <v>1528401</v>
      </c>
      <c r="P112" s="47">
        <f ca="1">OFFSET(Pop_UN!T$1,MATCH(CountrySelect1,Pop_UN!$A$2:$A$4151,0)+2*MODEL!$C112-6,0)*IF(OR(MODEL!$E$96&lt;&gt;1,MODEL!$D89-MODEL!$C$74&lt;2008),1,OFFSET(MODEL!$I$96,0,MODEL!$D$73-MODEL!$C89-StartYear))</f>
        <v>1527542</v>
      </c>
      <c r="Q112" s="47">
        <f ca="1">OFFSET(Pop_UN!U$1,MATCH(CountrySelect1,Pop_UN!$A$2:$A$4151,0)+2*MODEL!$C112-6,0)*IF(OR(MODEL!$E$96&lt;&gt;1,MODEL!$D89-MODEL!$C$74&lt;2008),1,OFFSET(MODEL!$I$96,0,MODEL!$D$73-MODEL!$C89-StartYear))</f>
        <v>1522435</v>
      </c>
      <c r="R112" s="47">
        <f ca="1">OFFSET(Pop_UN!V$1,MATCH(CountrySelect1,Pop_UN!$A$2:$A$4151,0)+2*MODEL!$C112-6,0)*IF(OR(MODEL!$E$96&lt;&gt;1,MODEL!$D89-MODEL!$C$74&lt;2008),1,OFFSET(MODEL!$I$96,0,MODEL!$D$73-MODEL!$C89-StartYear))</f>
        <v>1509353</v>
      </c>
      <c r="S112" s="47">
        <f ca="1">OFFSET(Pop_UN!W$1,MATCH(CountrySelect1,Pop_UN!$A$2:$A$4151,0)+2*MODEL!$C112-6,0)*IF(OR(MODEL!$E$96&lt;&gt;1,MODEL!$D89-MODEL!$C$74&lt;2008),1,OFFSET(MODEL!$I$96,0,MODEL!$D$73-MODEL!$C89-StartYear))</f>
        <v>1491729</v>
      </c>
      <c r="T112" s="47">
        <f ca="1">OFFSET(Pop_UN!X$1,MATCH(CountrySelect1,Pop_UN!$A$2:$A$4151,0)+2*MODEL!$C112-6,0)*IF(OR(MODEL!$E$96&lt;&gt;1,MODEL!$D89-MODEL!$C$74&lt;2008),1,OFFSET(MODEL!$I$96,0,MODEL!$D$73-MODEL!$C89-StartYear))</f>
        <v>1473666</v>
      </c>
      <c r="U112" s="47">
        <f ca="1">OFFSET(Pop_UN!Y$1,MATCH(CountrySelect1,Pop_UN!$A$2:$A$4151,0)+2*MODEL!$C112-6,0)*IF(OR(MODEL!$E$96&lt;&gt;1,MODEL!$D89-MODEL!$C$74&lt;2008),1,OFFSET(MODEL!$I$96,0,MODEL!$D$73-MODEL!$C89-StartYear))</f>
        <v>1454156</v>
      </c>
      <c r="V112" s="47">
        <f ca="1">OFFSET(Pop_UN!Z$1,MATCH(CountrySelect1,Pop_UN!$A$2:$A$4151,0)+2*MODEL!$C112-6,0)*IF(OR(MODEL!$E$96&lt;&gt;1,MODEL!$D89-MODEL!$C$74&lt;2008),1,OFFSET(MODEL!$I$96,0,MODEL!$D$73-MODEL!$C89-StartYear))</f>
        <v>1438577</v>
      </c>
      <c r="W112" s="47">
        <f ca="1">OFFSET(Pop_UN!AA$1,MATCH(CountrySelect1,Pop_UN!$A$2:$A$4151,0)+2*MODEL!$C112-6,0)*IF(OR(MODEL!$E$96&lt;&gt;1,MODEL!$D89-MODEL!$C$74&lt;2008),1,OFFSET(MODEL!$I$96,0,MODEL!$D$73-MODEL!$C89-StartYear))</f>
        <v>1427511</v>
      </c>
      <c r="X112" s="47">
        <f ca="1">OFFSET(Pop_UN!AB$1,MATCH(CountrySelect1,Pop_UN!$A$2:$A$4151,0)+2*MODEL!$C112-6,0)*IF(OR(MODEL!$E$96&lt;&gt;1,MODEL!$D89-MODEL!$C$74&lt;2008),1,OFFSET(MODEL!$I$96,0,MODEL!$D$73-MODEL!$C89-StartYear))</f>
        <v>1419983</v>
      </c>
      <c r="Y112" s="47">
        <f ca="1">OFFSET(Pop_UN!AC$1,MATCH(CountrySelect1,Pop_UN!$A$2:$A$4151,0)+2*MODEL!$C112-6,0)*IF(OR(MODEL!$E$96&lt;&gt;1,MODEL!$D89-MODEL!$C$74&lt;2008),1,OFFSET(MODEL!$I$96,0,MODEL!$D$73-MODEL!$C89-StartYear))</f>
        <v>1411141</v>
      </c>
      <c r="Z112" s="47">
        <f ca="1">OFFSET(Pop_UN!AD$1,MATCH(CountrySelect1,Pop_UN!$A$2:$A$4151,0)+2*MODEL!$C112-6,0)*IF(OR(MODEL!$E$96&lt;&gt;1,MODEL!$D89-MODEL!$C$74&lt;2008),1,OFFSET(MODEL!$I$96,0,MODEL!$D$73-MODEL!$C89-StartYear))</f>
        <v>1401600</v>
      </c>
    </row>
    <row r="113" spans="1:26" x14ac:dyDescent="0.2">
      <c r="C113">
        <f t="shared" si="3"/>
        <v>19</v>
      </c>
      <c r="D113" s="47">
        <f ca="1">OFFSET(Pop_UN!H$1,MATCH(CountrySelect1,Pop_UN!$A$2:$A$4151,0)+2*MODEL!$C113-6,0)*IF(OR(MODEL!$E$96&lt;&gt;1,MODEL!$D90-MODEL!$C$74&lt;2008),1,OFFSET(MODEL!$I$96,0,MODEL!$D$73-MODEL!$C90-StartYear))</f>
        <v>1455996</v>
      </c>
      <c r="E113" s="47">
        <f ca="1">OFFSET(Pop_UN!I$1,MATCH(CountrySelect1,Pop_UN!$A$2:$A$4151,0)+2*MODEL!$C113-6,0)*IF(OR(MODEL!$E$96&lt;&gt;1,MODEL!$D90-MODEL!$C$74&lt;2008),1,OFFSET(MODEL!$I$96,0,MODEL!$D$73-MODEL!$C90-StartYear))</f>
        <v>1461261</v>
      </c>
      <c r="F113" s="47">
        <f ca="1">OFFSET(Pop_UN!J$1,MATCH(CountrySelect1,Pop_UN!$A$2:$A$4151,0)+2*MODEL!$C113-6,0)*IF(OR(MODEL!$E$96&lt;&gt;1,MODEL!$D90-MODEL!$C$74&lt;2008),1,OFFSET(MODEL!$I$96,0,MODEL!$D$73-MODEL!$C90-StartYear))</f>
        <v>1465205</v>
      </c>
      <c r="G113" s="47">
        <f ca="1">OFFSET(Pop_UN!K$1,MATCH(CountrySelect1,Pop_UN!$A$2:$A$4151,0)+2*MODEL!$C113-6,0)*IF(OR(MODEL!$E$96&lt;&gt;1,MODEL!$D90-MODEL!$C$74&lt;2008),1,OFFSET(MODEL!$I$96,0,MODEL!$D$73-MODEL!$C90-StartYear))</f>
        <v>1469585</v>
      </c>
      <c r="H113" s="47">
        <f ca="1">OFFSET(Pop_UN!L$1,MATCH(CountrySelect1,Pop_UN!$A$2:$A$4151,0)+2*MODEL!$C113-6,0)*IF(OR(MODEL!$E$96&lt;&gt;1,MODEL!$D90-MODEL!$C$74&lt;2008),1,OFFSET(MODEL!$I$96,0,MODEL!$D$73-MODEL!$C90-StartYear))</f>
        <v>1473679</v>
      </c>
      <c r="I113" s="47">
        <f ca="1">OFFSET(Pop_UN!M$1,MATCH(CountrySelect1,Pop_UN!$A$2:$A$4151,0)+2*MODEL!$C113-6,0)*IF(OR(MODEL!$E$96&lt;&gt;1,MODEL!$D90-MODEL!$C$74&lt;2008),1,OFFSET(MODEL!$I$96,0,MODEL!$D$73-MODEL!$C90-StartYear))</f>
        <v>1481045</v>
      </c>
      <c r="J113" s="47">
        <f ca="1">OFFSET(Pop_UN!N$1,MATCH(CountrySelect1,Pop_UN!$A$2:$A$4151,0)+2*MODEL!$C113-6,0)*IF(OR(MODEL!$E$96&lt;&gt;1,MODEL!$D90-MODEL!$C$74&lt;2008),1,OFFSET(MODEL!$I$96,0,MODEL!$D$73-MODEL!$C90-StartYear))</f>
        <v>1491249</v>
      </c>
      <c r="K113" s="47">
        <f ca="1">OFFSET(Pop_UN!O$1,MATCH(CountrySelect1,Pop_UN!$A$2:$A$4151,0)+2*MODEL!$C113-6,0)*IF(OR(MODEL!$E$96&lt;&gt;1,MODEL!$D90-MODEL!$C$74&lt;2008),1,OFFSET(MODEL!$I$96,0,MODEL!$D$73-MODEL!$C90-StartYear))</f>
        <v>1499699</v>
      </c>
      <c r="L113" s="47">
        <f ca="1">OFFSET(Pop_UN!P$1,MATCH(CountrySelect1,Pop_UN!$A$2:$A$4151,0)+2*MODEL!$C113-6,0)*IF(OR(MODEL!$E$96&lt;&gt;1,MODEL!$D90-MODEL!$C$74&lt;2008),1,OFFSET(MODEL!$I$96,0,MODEL!$D$73-MODEL!$C90-StartYear))</f>
        <v>1509281</v>
      </c>
      <c r="M113" s="47">
        <f ca="1">OFFSET(Pop_UN!Q$1,MATCH(CountrySelect1,Pop_UN!$A$2:$A$4151,0)+2*MODEL!$C113-6,0)*IF(OR(MODEL!$E$96&lt;&gt;1,MODEL!$D90-MODEL!$C$74&lt;2008),1,OFFSET(MODEL!$I$96,0,MODEL!$D$73-MODEL!$C90-StartYear))</f>
        <v>1515808</v>
      </c>
      <c r="N113" s="47">
        <f ca="1">OFFSET(Pop_UN!R$1,MATCH(CountrySelect1,Pop_UN!$A$2:$A$4151,0)+2*MODEL!$C113-6,0)*IF(OR(MODEL!$E$96&lt;&gt;1,MODEL!$D90-MODEL!$C$74&lt;2008),1,OFFSET(MODEL!$I$96,0,MODEL!$D$73-MODEL!$C90-StartYear))</f>
        <v>1519807</v>
      </c>
      <c r="O113" s="47">
        <f ca="1">OFFSET(Pop_UN!S$1,MATCH(CountrySelect1,Pop_UN!$A$2:$A$4151,0)+2*MODEL!$C113-6,0)*IF(OR(MODEL!$E$96&lt;&gt;1,MODEL!$D90-MODEL!$C$74&lt;2008),1,OFFSET(MODEL!$I$96,0,MODEL!$D$73-MODEL!$C90-StartYear))</f>
        <v>1521642</v>
      </c>
      <c r="P113" s="47">
        <f ca="1">OFFSET(Pop_UN!T$1,MATCH(CountrySelect1,Pop_UN!$A$2:$A$4151,0)+2*MODEL!$C113-6,0)*IF(OR(MODEL!$E$96&lt;&gt;1,MODEL!$D90-MODEL!$C$74&lt;2008),1,OFFSET(MODEL!$I$96,0,MODEL!$D$73-MODEL!$C90-StartYear))</f>
        <v>1521518</v>
      </c>
      <c r="Q113" s="47">
        <f ca="1">OFFSET(Pop_UN!U$1,MATCH(CountrySelect1,Pop_UN!$A$2:$A$4151,0)+2*MODEL!$C113-6,0)*IF(OR(MODEL!$E$96&lt;&gt;1,MODEL!$D90-MODEL!$C$74&lt;2008),1,OFFSET(MODEL!$I$96,0,MODEL!$D$73-MODEL!$C90-StartYear))</f>
        <v>1522374</v>
      </c>
      <c r="R113" s="47">
        <f ca="1">OFFSET(Pop_UN!V$1,MATCH(CountrySelect1,Pop_UN!$A$2:$A$4151,0)+2*MODEL!$C113-6,0)*IF(OR(MODEL!$E$96&lt;&gt;1,MODEL!$D90-MODEL!$C$74&lt;2008),1,OFFSET(MODEL!$I$96,0,MODEL!$D$73-MODEL!$C90-StartYear))</f>
        <v>1516469</v>
      </c>
      <c r="S113" s="47">
        <f ca="1">OFFSET(Pop_UN!W$1,MATCH(CountrySelect1,Pop_UN!$A$2:$A$4151,0)+2*MODEL!$C113-6,0)*IF(OR(MODEL!$E$96&lt;&gt;1,MODEL!$D90-MODEL!$C$74&lt;2008),1,OFFSET(MODEL!$I$96,0,MODEL!$D$73-MODEL!$C90-StartYear))</f>
        <v>1503011</v>
      </c>
      <c r="T113" s="47">
        <f ca="1">OFFSET(Pop_UN!X$1,MATCH(CountrySelect1,Pop_UN!$A$2:$A$4151,0)+2*MODEL!$C113-6,0)*IF(OR(MODEL!$E$96&lt;&gt;1,MODEL!$D90-MODEL!$C$74&lt;2008),1,OFFSET(MODEL!$I$96,0,MODEL!$D$73-MODEL!$C90-StartYear))</f>
        <v>1485357</v>
      </c>
      <c r="U113" s="47">
        <f ca="1">OFFSET(Pop_UN!Y$1,MATCH(CountrySelect1,Pop_UN!$A$2:$A$4151,0)+2*MODEL!$C113-6,0)*IF(OR(MODEL!$E$96&lt;&gt;1,MODEL!$D90-MODEL!$C$74&lt;2008),1,OFFSET(MODEL!$I$96,0,MODEL!$D$73-MODEL!$C90-StartYear))</f>
        <v>1467194</v>
      </c>
      <c r="V113" s="47">
        <f ca="1">OFFSET(Pop_UN!Z$1,MATCH(CountrySelect1,Pop_UN!$A$2:$A$4151,0)+2*MODEL!$C113-6,0)*IF(OR(MODEL!$E$96&lt;&gt;1,MODEL!$D90-MODEL!$C$74&lt;2008),1,OFFSET(MODEL!$I$96,0,MODEL!$D$73-MODEL!$C90-StartYear))</f>
        <v>1449486</v>
      </c>
      <c r="W113" s="47">
        <f ca="1">OFFSET(Pop_UN!AA$1,MATCH(CountrySelect1,Pop_UN!$A$2:$A$4151,0)+2*MODEL!$C113-6,0)*IF(OR(MODEL!$E$96&lt;&gt;1,MODEL!$D90-MODEL!$C$74&lt;2008),1,OFFSET(MODEL!$I$96,0,MODEL!$D$73-MODEL!$C90-StartYear))</f>
        <v>1433110</v>
      </c>
      <c r="X113" s="47">
        <f ca="1">OFFSET(Pop_UN!AB$1,MATCH(CountrySelect1,Pop_UN!$A$2:$A$4151,0)+2*MODEL!$C113-6,0)*IF(OR(MODEL!$E$96&lt;&gt;1,MODEL!$D90-MODEL!$C$74&lt;2008),1,OFFSET(MODEL!$I$96,0,MODEL!$D$73-MODEL!$C90-StartYear))</f>
        <v>1421671</v>
      </c>
      <c r="Y113" s="47">
        <f ca="1">OFFSET(Pop_UN!AC$1,MATCH(CountrySelect1,Pop_UN!$A$2:$A$4151,0)+2*MODEL!$C113-6,0)*IF(OR(MODEL!$E$96&lt;&gt;1,MODEL!$D90-MODEL!$C$74&lt;2008),1,OFFSET(MODEL!$I$96,0,MODEL!$D$73-MODEL!$C90-StartYear))</f>
        <v>1414061</v>
      </c>
      <c r="Z113" s="47">
        <f ca="1">OFFSET(Pop_UN!AD$1,MATCH(CountrySelect1,Pop_UN!$A$2:$A$4151,0)+2*MODEL!$C113-6,0)*IF(OR(MODEL!$E$96&lt;&gt;1,MODEL!$D90-MODEL!$C$74&lt;2008),1,OFFSET(MODEL!$I$96,0,MODEL!$D$73-MODEL!$C90-StartYear))</f>
        <v>1405061</v>
      </c>
    </row>
    <row r="114" spans="1:26" x14ac:dyDescent="0.2">
      <c r="C114">
        <f t="shared" si="3"/>
        <v>20</v>
      </c>
      <c r="D114" s="47">
        <f ca="1">OFFSET(Pop_UN!H$1,MATCH(CountrySelect1,Pop_UN!$A$2:$A$4151,0)+2*MODEL!$C114-6,0)*IF(OR(MODEL!$E$96&lt;&gt;1,MODEL!$D91-MODEL!$C$74&lt;2008),1,OFFSET(MODEL!$I$96,0,MODEL!$D$73-MODEL!$C91-StartYear))</f>
        <v>1441496</v>
      </c>
      <c r="E114" s="47">
        <f ca="1">OFFSET(Pop_UN!I$1,MATCH(CountrySelect1,Pop_UN!$A$2:$A$4151,0)+2*MODEL!$C114-6,0)*IF(OR(MODEL!$E$96&lt;&gt;1,MODEL!$D91-MODEL!$C$74&lt;2008),1,OFFSET(MODEL!$I$96,0,MODEL!$D$73-MODEL!$C91-StartYear))</f>
        <v>1446933</v>
      </c>
      <c r="F114" s="47">
        <f ca="1">OFFSET(Pop_UN!J$1,MATCH(CountrySelect1,Pop_UN!$A$2:$A$4151,0)+2*MODEL!$C114-6,0)*IF(OR(MODEL!$E$96&lt;&gt;1,MODEL!$D91-MODEL!$C$74&lt;2008),1,OFFSET(MODEL!$I$96,0,MODEL!$D$73-MODEL!$C91-StartYear))</f>
        <v>1452356</v>
      </c>
      <c r="G114" s="47">
        <f ca="1">OFFSET(Pop_UN!K$1,MATCH(CountrySelect1,Pop_UN!$A$2:$A$4151,0)+2*MODEL!$C114-6,0)*IF(OR(MODEL!$E$96&lt;&gt;1,MODEL!$D91-MODEL!$C$74&lt;2008),1,OFFSET(MODEL!$I$96,0,MODEL!$D$73-MODEL!$C91-StartYear))</f>
        <v>1459947</v>
      </c>
      <c r="H114" s="47">
        <f ca="1">OFFSET(Pop_UN!L$1,MATCH(CountrySelect1,Pop_UN!$A$2:$A$4151,0)+2*MODEL!$C114-6,0)*IF(OR(MODEL!$E$96&lt;&gt;1,MODEL!$D91-MODEL!$C$74&lt;2008),1,OFFSET(MODEL!$I$96,0,MODEL!$D$73-MODEL!$C91-StartYear))</f>
        <v>1462666</v>
      </c>
      <c r="I114" s="47">
        <f ca="1">OFFSET(Pop_UN!M$1,MATCH(CountrySelect1,Pop_UN!$A$2:$A$4151,0)+2*MODEL!$C114-6,0)*IF(OR(MODEL!$E$96&lt;&gt;1,MODEL!$D91-MODEL!$C$74&lt;2008),1,OFFSET(MODEL!$I$96,0,MODEL!$D$73-MODEL!$C91-StartYear))</f>
        <v>1465705</v>
      </c>
      <c r="J114" s="47">
        <f ca="1">OFFSET(Pop_UN!N$1,MATCH(CountrySelect1,Pop_UN!$A$2:$A$4151,0)+2*MODEL!$C114-6,0)*IF(OR(MODEL!$E$96&lt;&gt;1,MODEL!$D91-MODEL!$C$74&lt;2008),1,OFFSET(MODEL!$I$96,0,MODEL!$D$73-MODEL!$C91-StartYear))</f>
        <v>1472938</v>
      </c>
      <c r="K114" s="47">
        <f ca="1">OFFSET(Pop_UN!O$1,MATCH(CountrySelect1,Pop_UN!$A$2:$A$4151,0)+2*MODEL!$C114-6,0)*IF(OR(MODEL!$E$96&lt;&gt;1,MODEL!$D91-MODEL!$C$74&lt;2008),1,OFFSET(MODEL!$I$96,0,MODEL!$D$73-MODEL!$C91-StartYear))</f>
        <v>1483521</v>
      </c>
      <c r="L114" s="47">
        <f ca="1">OFFSET(Pop_UN!P$1,MATCH(CountrySelect1,Pop_UN!$A$2:$A$4151,0)+2*MODEL!$C114-6,0)*IF(OR(MODEL!$E$96&lt;&gt;1,MODEL!$D91-MODEL!$C$74&lt;2008),1,OFFSET(MODEL!$I$96,0,MODEL!$D$73-MODEL!$C91-StartYear))</f>
        <v>1496000</v>
      </c>
      <c r="M114" s="47">
        <f ca="1">OFFSET(Pop_UN!Q$1,MATCH(CountrySelect1,Pop_UN!$A$2:$A$4151,0)+2*MODEL!$C114-6,0)*IF(OR(MODEL!$E$96&lt;&gt;1,MODEL!$D91-MODEL!$C$74&lt;2008),1,OFFSET(MODEL!$I$96,0,MODEL!$D$73-MODEL!$C91-StartYear))</f>
        <v>1504700</v>
      </c>
      <c r="N114" s="47">
        <f ca="1">OFFSET(Pop_UN!R$1,MATCH(CountrySelect1,Pop_UN!$A$2:$A$4151,0)+2*MODEL!$C114-6,0)*IF(OR(MODEL!$E$96&lt;&gt;1,MODEL!$D91-MODEL!$C$74&lt;2008),1,OFFSET(MODEL!$I$96,0,MODEL!$D$73-MODEL!$C91-StartYear))</f>
        <v>1510368</v>
      </c>
      <c r="O114" s="47">
        <f ca="1">OFFSET(Pop_UN!S$1,MATCH(CountrySelect1,Pop_UN!$A$2:$A$4151,0)+2*MODEL!$C114-6,0)*IF(OR(MODEL!$E$96&lt;&gt;1,MODEL!$D91-MODEL!$C$74&lt;2008),1,OFFSET(MODEL!$I$96,0,MODEL!$D$73-MODEL!$C91-StartYear))</f>
        <v>1513688</v>
      </c>
      <c r="P114" s="47">
        <f ca="1">OFFSET(Pop_UN!T$1,MATCH(CountrySelect1,Pop_UN!$A$2:$A$4151,0)+2*MODEL!$C114-6,0)*IF(OR(MODEL!$E$96&lt;&gt;1,MODEL!$D91-MODEL!$C$74&lt;2008),1,OFFSET(MODEL!$I$96,0,MODEL!$D$73-MODEL!$C91-StartYear))</f>
        <v>1515080</v>
      </c>
      <c r="Q114" s="47">
        <f ca="1">OFFSET(Pop_UN!U$1,MATCH(CountrySelect1,Pop_UN!$A$2:$A$4151,0)+2*MODEL!$C114-6,0)*IF(OR(MODEL!$E$96&lt;&gt;1,MODEL!$D91-MODEL!$C$74&lt;2008),1,OFFSET(MODEL!$I$96,0,MODEL!$D$73-MODEL!$C91-StartYear))</f>
        <v>1517443</v>
      </c>
      <c r="R114" s="47">
        <f ca="1">OFFSET(Pop_UN!V$1,MATCH(CountrySelect1,Pop_UN!$A$2:$A$4151,0)+2*MODEL!$C114-6,0)*IF(OR(MODEL!$E$96&lt;&gt;1,MODEL!$D91-MODEL!$C$74&lt;2008),1,OFFSET(MODEL!$I$96,0,MODEL!$D$73-MODEL!$C91-StartYear))</f>
        <v>1517217</v>
      </c>
      <c r="S114" s="47">
        <f ca="1">OFFSET(Pop_UN!W$1,MATCH(CountrySelect1,Pop_UN!$A$2:$A$4151,0)+2*MODEL!$C114-6,0)*IF(OR(MODEL!$E$96&lt;&gt;1,MODEL!$D91-MODEL!$C$74&lt;2008),1,OFFSET(MODEL!$I$96,0,MODEL!$D$73-MODEL!$C91-StartYear))</f>
        <v>1510435</v>
      </c>
      <c r="T114" s="47">
        <f ca="1">OFFSET(Pop_UN!X$1,MATCH(CountrySelect1,Pop_UN!$A$2:$A$4151,0)+2*MODEL!$C114-6,0)*IF(OR(MODEL!$E$96&lt;&gt;1,MODEL!$D91-MODEL!$C$74&lt;2008),1,OFFSET(MODEL!$I$96,0,MODEL!$D$73-MODEL!$C91-StartYear))</f>
        <v>1496583</v>
      </c>
      <c r="U114" s="47">
        <f ca="1">OFFSET(Pop_UN!Y$1,MATCH(CountrySelect1,Pop_UN!$A$2:$A$4151,0)+2*MODEL!$C114-6,0)*IF(OR(MODEL!$E$96&lt;&gt;1,MODEL!$D91-MODEL!$C$74&lt;2008),1,OFFSET(MODEL!$I$96,0,MODEL!$D$73-MODEL!$C91-StartYear))</f>
        <v>1478884</v>
      </c>
      <c r="V114" s="47">
        <f ca="1">OFFSET(Pop_UN!Z$1,MATCH(CountrySelect1,Pop_UN!$A$2:$A$4151,0)+2*MODEL!$C114-6,0)*IF(OR(MODEL!$E$96&lt;&gt;1,MODEL!$D91-MODEL!$C$74&lt;2008),1,OFFSET(MODEL!$I$96,0,MODEL!$D$73-MODEL!$C91-StartYear))</f>
        <v>1463526</v>
      </c>
      <c r="W114" s="47">
        <f ca="1">OFFSET(Pop_UN!AA$1,MATCH(CountrySelect1,Pop_UN!$A$2:$A$4151,0)+2*MODEL!$C114-6,0)*IF(OR(MODEL!$E$96&lt;&gt;1,MODEL!$D91-MODEL!$C$74&lt;2008),1,OFFSET(MODEL!$I$96,0,MODEL!$D$73-MODEL!$C91-StartYear))</f>
        <v>1444764</v>
      </c>
      <c r="X114" s="47">
        <f ca="1">OFFSET(Pop_UN!AB$1,MATCH(CountrySelect1,Pop_UN!$A$2:$A$4151,0)+2*MODEL!$C114-6,0)*IF(OR(MODEL!$E$96&lt;&gt;1,MODEL!$D91-MODEL!$C$74&lt;2008),1,OFFSET(MODEL!$I$96,0,MODEL!$D$73-MODEL!$C91-StartYear))</f>
        <v>1427558</v>
      </c>
      <c r="Y114" s="47">
        <f ca="1">OFFSET(Pop_UN!AC$1,MATCH(CountrySelect1,Pop_UN!$A$2:$A$4151,0)+2*MODEL!$C114-6,0)*IF(OR(MODEL!$E$96&lt;&gt;1,MODEL!$D91-MODEL!$C$74&lt;2008),1,OFFSET(MODEL!$I$96,0,MODEL!$D$73-MODEL!$C91-StartYear))</f>
        <v>1415706</v>
      </c>
      <c r="Z114" s="47">
        <f ca="1">OFFSET(Pop_UN!AD$1,MATCH(CountrySelect1,Pop_UN!$A$2:$A$4151,0)+2*MODEL!$C114-6,0)*IF(OR(MODEL!$E$96&lt;&gt;1,MODEL!$D91-MODEL!$C$74&lt;2008),1,OFFSET(MODEL!$I$96,0,MODEL!$D$73-MODEL!$C91-StartYear))</f>
        <v>1407989</v>
      </c>
    </row>
    <row r="115" spans="1:26" x14ac:dyDescent="0.2">
      <c r="C115">
        <f t="shared" si="3"/>
        <v>21</v>
      </c>
      <c r="D115" s="47">
        <f ca="1">OFFSET(Pop_UN!H$1,MATCH(CountrySelect1,Pop_UN!$A$2:$A$4151,0)+2*MODEL!$C115-6,0)*IF(OR(MODEL!$E$96&lt;&gt;1,MODEL!$D92-MODEL!$C$74&lt;2008),1,OFFSET(MODEL!$I$96,0,MODEL!$D$73-MODEL!$C92-StartYear))</f>
        <v>1426776</v>
      </c>
      <c r="E115" s="47">
        <f ca="1">OFFSET(Pop_UN!I$1,MATCH(CountrySelect1,Pop_UN!$A$2:$A$4151,0)+2*MODEL!$C115-6,0)*IF(OR(MODEL!$E$96&lt;&gt;1,MODEL!$D92-MODEL!$C$74&lt;2008),1,OFFSET(MODEL!$I$96,0,MODEL!$D$73-MODEL!$C92-StartYear))</f>
        <v>1432853</v>
      </c>
      <c r="F115" s="47">
        <f ca="1">OFFSET(Pop_UN!J$1,MATCH(CountrySelect1,Pop_UN!$A$2:$A$4151,0)+2*MODEL!$C115-6,0)*IF(OR(MODEL!$E$96&lt;&gt;1,MODEL!$D92-MODEL!$C$74&lt;2008),1,OFFSET(MODEL!$I$96,0,MODEL!$D$73-MODEL!$C92-StartYear))</f>
        <v>1437817</v>
      </c>
      <c r="G115" s="47">
        <f ca="1">OFFSET(Pop_UN!K$1,MATCH(CountrySelect1,Pop_UN!$A$2:$A$4151,0)+2*MODEL!$C115-6,0)*IF(OR(MODEL!$E$96&lt;&gt;1,MODEL!$D92-MODEL!$C$74&lt;2008),1,OFFSET(MODEL!$I$96,0,MODEL!$D$73-MODEL!$C92-StartYear))</f>
        <v>1448438</v>
      </c>
      <c r="H115" s="47">
        <f ca="1">OFFSET(Pop_UN!L$1,MATCH(CountrySelect1,Pop_UN!$A$2:$A$4151,0)+2*MODEL!$C115-6,0)*IF(OR(MODEL!$E$96&lt;&gt;1,MODEL!$D92-MODEL!$C$74&lt;2008),1,OFFSET(MODEL!$I$96,0,MODEL!$D$73-MODEL!$C92-StartYear))</f>
        <v>1454390</v>
      </c>
      <c r="I115" s="47">
        <f ca="1">OFFSET(Pop_UN!M$1,MATCH(CountrySelect1,Pop_UN!$A$2:$A$4151,0)+2*MODEL!$C115-6,0)*IF(OR(MODEL!$E$96&lt;&gt;1,MODEL!$D92-MODEL!$C$74&lt;2008),1,OFFSET(MODEL!$I$96,0,MODEL!$D$73-MODEL!$C92-StartYear))</f>
        <v>1455710</v>
      </c>
      <c r="J115" s="47">
        <f ca="1">OFFSET(Pop_UN!N$1,MATCH(CountrySelect1,Pop_UN!$A$2:$A$4151,0)+2*MODEL!$C115-6,0)*IF(OR(MODEL!$E$96&lt;&gt;1,MODEL!$D92-MODEL!$C$74&lt;2008),1,OFFSET(MODEL!$I$96,0,MODEL!$D$73-MODEL!$C92-StartYear))</f>
        <v>1458002</v>
      </c>
      <c r="K115" s="47">
        <f ca="1">OFFSET(Pop_UN!O$1,MATCH(CountrySelect1,Pop_UN!$A$2:$A$4151,0)+2*MODEL!$C115-6,0)*IF(OR(MODEL!$E$96&lt;&gt;1,MODEL!$D92-MODEL!$C$74&lt;2008),1,OFFSET(MODEL!$I$96,0,MODEL!$D$73-MODEL!$C92-StartYear))</f>
        <v>1465165</v>
      </c>
      <c r="L115" s="47">
        <f ca="1">OFFSET(Pop_UN!P$1,MATCH(CountrySelect1,Pop_UN!$A$2:$A$4151,0)+2*MODEL!$C115-6,0)*IF(OR(MODEL!$E$96&lt;&gt;1,MODEL!$D92-MODEL!$C$74&lt;2008),1,OFFSET(MODEL!$I$96,0,MODEL!$D$73-MODEL!$C92-StartYear))</f>
        <v>1481175</v>
      </c>
      <c r="M115" s="47">
        <f ca="1">OFFSET(Pop_UN!Q$1,MATCH(CountrySelect1,Pop_UN!$A$2:$A$4151,0)+2*MODEL!$C115-6,0)*IF(OR(MODEL!$E$96&lt;&gt;1,MODEL!$D92-MODEL!$C$74&lt;2008),1,OFFSET(MODEL!$I$96,0,MODEL!$D$73-MODEL!$C92-StartYear))</f>
        <v>1492787</v>
      </c>
      <c r="N115" s="47">
        <f ca="1">OFFSET(Pop_UN!R$1,MATCH(CountrySelect1,Pop_UN!$A$2:$A$4151,0)+2*MODEL!$C115-6,0)*IF(OR(MODEL!$E$96&lt;&gt;1,MODEL!$D92-MODEL!$C$74&lt;2008),1,OFFSET(MODEL!$I$96,0,MODEL!$D$73-MODEL!$C92-StartYear))</f>
        <v>1500369</v>
      </c>
      <c r="O115" s="47">
        <f ca="1">OFFSET(Pop_UN!S$1,MATCH(CountrySelect1,Pop_UN!$A$2:$A$4151,0)+2*MODEL!$C115-6,0)*IF(OR(MODEL!$E$96&lt;&gt;1,MODEL!$D92-MODEL!$C$74&lt;2008),1,OFFSET(MODEL!$I$96,0,MODEL!$D$73-MODEL!$C92-StartYear))</f>
        <v>1504880</v>
      </c>
      <c r="P115" s="47">
        <f ca="1">OFFSET(Pop_UN!T$1,MATCH(CountrySelect1,Pop_UN!$A$2:$A$4151,0)+2*MODEL!$C115-6,0)*IF(OR(MODEL!$E$96&lt;&gt;1,MODEL!$D92-MODEL!$C$74&lt;2008),1,OFFSET(MODEL!$I$96,0,MODEL!$D$73-MODEL!$C92-StartYear))</f>
        <v>1507394</v>
      </c>
      <c r="Q115" s="47">
        <f ca="1">OFFSET(Pop_UN!U$1,MATCH(CountrySelect1,Pop_UN!$A$2:$A$4151,0)+2*MODEL!$C115-6,0)*IF(OR(MODEL!$E$96&lt;&gt;1,MODEL!$D92-MODEL!$C$74&lt;2008),1,OFFSET(MODEL!$I$96,0,MODEL!$D$73-MODEL!$C92-StartYear))</f>
        <v>1512078</v>
      </c>
      <c r="R115" s="47">
        <f ca="1">OFFSET(Pop_UN!V$1,MATCH(CountrySelect1,Pop_UN!$A$2:$A$4151,0)+2*MODEL!$C115-6,0)*IF(OR(MODEL!$E$96&lt;&gt;1,MODEL!$D92-MODEL!$C$74&lt;2008),1,OFFSET(MODEL!$I$96,0,MODEL!$D$73-MODEL!$C92-StartYear))</f>
        <v>1513379</v>
      </c>
      <c r="S115" s="47">
        <f ca="1">OFFSET(Pop_UN!W$1,MATCH(CountrySelect1,Pop_UN!$A$2:$A$4151,0)+2*MODEL!$C115-6,0)*IF(OR(MODEL!$E$96&lt;&gt;1,MODEL!$D92-MODEL!$C$74&lt;2008),1,OFFSET(MODEL!$I$96,0,MODEL!$D$73-MODEL!$C92-StartYear))</f>
        <v>1511992</v>
      </c>
      <c r="T115" s="47">
        <f ca="1">OFFSET(Pop_UN!X$1,MATCH(CountrySelect1,Pop_UN!$A$2:$A$4151,0)+2*MODEL!$C115-6,0)*IF(OR(MODEL!$E$96&lt;&gt;1,MODEL!$D92-MODEL!$C$74&lt;2008),1,OFFSET(MODEL!$I$96,0,MODEL!$D$73-MODEL!$C92-StartYear))</f>
        <v>1504314</v>
      </c>
      <c r="U115" s="47">
        <f ca="1">OFFSET(Pop_UN!Y$1,MATCH(CountrySelect1,Pop_UN!$A$2:$A$4151,0)+2*MODEL!$C115-6,0)*IF(OR(MODEL!$E$96&lt;&gt;1,MODEL!$D92-MODEL!$C$74&lt;2008),1,OFFSET(MODEL!$I$96,0,MODEL!$D$73-MODEL!$C92-StartYear))</f>
        <v>1490053</v>
      </c>
      <c r="V115" s="47">
        <f ca="1">OFFSET(Pop_UN!Z$1,MATCH(CountrySelect1,Pop_UN!$A$2:$A$4151,0)+2*MODEL!$C115-6,0)*IF(OR(MODEL!$E$96&lt;&gt;1,MODEL!$D92-MODEL!$C$74&lt;2008),1,OFFSET(MODEL!$I$96,0,MODEL!$D$73-MODEL!$C92-StartYear))</f>
        <v>1476202</v>
      </c>
      <c r="W115" s="47">
        <f ca="1">OFFSET(Pop_UN!AA$1,MATCH(CountrySelect1,Pop_UN!$A$2:$A$4151,0)+2*MODEL!$C115-6,0)*IF(OR(MODEL!$E$96&lt;&gt;1,MODEL!$D92-MODEL!$C$74&lt;2008),1,OFFSET(MODEL!$I$96,0,MODEL!$D$73-MODEL!$C92-StartYear))</f>
        <v>1459806</v>
      </c>
      <c r="X115" s="47">
        <f ca="1">OFFSET(Pop_UN!AB$1,MATCH(CountrySelect1,Pop_UN!$A$2:$A$4151,0)+2*MODEL!$C115-6,0)*IF(OR(MODEL!$E$96&lt;&gt;1,MODEL!$D92-MODEL!$C$74&lt;2008),1,OFFSET(MODEL!$I$96,0,MODEL!$D$73-MODEL!$C92-StartYear))</f>
        <v>1439957</v>
      </c>
      <c r="Y115" s="47">
        <f ca="1">OFFSET(Pop_UN!AC$1,MATCH(CountrySelect1,Pop_UN!$A$2:$A$4151,0)+2*MODEL!$C115-6,0)*IF(OR(MODEL!$E$96&lt;&gt;1,MODEL!$D92-MODEL!$C$74&lt;2008),1,OFFSET(MODEL!$I$96,0,MODEL!$D$73-MODEL!$C92-StartYear))</f>
        <v>1421882</v>
      </c>
      <c r="Z115" s="47">
        <f ca="1">OFFSET(Pop_UN!AD$1,MATCH(CountrySelect1,Pop_UN!$A$2:$A$4151,0)+2*MODEL!$C115-6,0)*IF(OR(MODEL!$E$96&lt;&gt;1,MODEL!$D92-MODEL!$C$74&lt;2008),1,OFFSET(MODEL!$I$96,0,MODEL!$D$73-MODEL!$C92-StartYear))</f>
        <v>1409591</v>
      </c>
    </row>
    <row r="116" spans="1:26" x14ac:dyDescent="0.2">
      <c r="C116">
        <f t="shared" si="3"/>
        <v>22</v>
      </c>
      <c r="D116" s="47">
        <f ca="1">OFFSET(Pop_UN!H$1,MATCH(CountrySelect1,Pop_UN!$A$2:$A$4151,0)+2*MODEL!$C116-6,0)*IF(OR(MODEL!$E$96&lt;&gt;1,MODEL!$D93-MODEL!$C$74&lt;2008),1,OFFSET(MODEL!$I$96,0,MODEL!$D$73-MODEL!$C93-StartYear))</f>
        <v>1411280</v>
      </c>
      <c r="E116" s="47">
        <f ca="1">OFFSET(Pop_UN!I$1,MATCH(CountrySelect1,Pop_UN!$A$2:$A$4151,0)+2*MODEL!$C116-6,0)*IF(OR(MODEL!$E$96&lt;&gt;1,MODEL!$D93-MODEL!$C$74&lt;2008),1,OFFSET(MODEL!$I$96,0,MODEL!$D$73-MODEL!$C93-StartYear))</f>
        <v>1419448</v>
      </c>
      <c r="F116" s="47">
        <f ca="1">OFFSET(Pop_UN!J$1,MATCH(CountrySelect1,Pop_UN!$A$2:$A$4151,0)+2*MODEL!$C116-6,0)*IF(OR(MODEL!$E$96&lt;&gt;1,MODEL!$D93-MODEL!$C$74&lt;2008),1,OFFSET(MODEL!$I$96,0,MODEL!$D$73-MODEL!$C93-StartYear))</f>
        <v>1424157</v>
      </c>
      <c r="G116" s="47">
        <f ca="1">OFFSET(Pop_UN!K$1,MATCH(CountrySelect1,Pop_UN!$A$2:$A$4151,0)+2*MODEL!$C116-6,0)*IF(OR(MODEL!$E$96&lt;&gt;1,MODEL!$D93-MODEL!$C$74&lt;2008),1,OFFSET(MODEL!$I$96,0,MODEL!$D$73-MODEL!$C93-StartYear))</f>
        <v>1435372</v>
      </c>
      <c r="H116" s="47">
        <f ca="1">OFFSET(Pop_UN!L$1,MATCH(CountrySelect1,Pop_UN!$A$2:$A$4151,0)+2*MODEL!$C116-6,0)*IF(OR(MODEL!$E$96&lt;&gt;1,MODEL!$D93-MODEL!$C$74&lt;2008),1,OFFSET(MODEL!$I$96,0,MODEL!$D$73-MODEL!$C93-StartYear))</f>
        <v>1444224</v>
      </c>
      <c r="I116" s="47">
        <f ca="1">OFFSET(Pop_UN!M$1,MATCH(CountrySelect1,Pop_UN!$A$2:$A$4151,0)+2*MODEL!$C116-6,0)*IF(OR(MODEL!$E$96&lt;&gt;1,MODEL!$D93-MODEL!$C$74&lt;2008),1,OFFSET(MODEL!$I$96,0,MODEL!$D$73-MODEL!$C93-StartYear))</f>
        <v>1448796</v>
      </c>
      <c r="J116" s="47">
        <f ca="1">OFFSET(Pop_UN!N$1,MATCH(CountrySelect1,Pop_UN!$A$2:$A$4151,0)+2*MODEL!$C116-6,0)*IF(OR(MODEL!$E$96&lt;&gt;1,MODEL!$D93-MODEL!$C$74&lt;2008),1,OFFSET(MODEL!$I$96,0,MODEL!$D$73-MODEL!$C93-StartYear))</f>
        <v>1449022</v>
      </c>
      <c r="K116" s="47">
        <f ca="1">OFFSET(Pop_UN!O$1,MATCH(CountrySelect1,Pop_UN!$A$2:$A$4151,0)+2*MODEL!$C116-6,0)*IF(OR(MODEL!$E$96&lt;&gt;1,MODEL!$D93-MODEL!$C$74&lt;2008),1,OFFSET(MODEL!$I$96,0,MODEL!$D$73-MODEL!$C93-StartYear))</f>
        <v>1450631</v>
      </c>
      <c r="L116" s="47">
        <f ca="1">OFFSET(Pop_UN!P$1,MATCH(CountrySelect1,Pop_UN!$A$2:$A$4151,0)+2*MODEL!$C116-6,0)*IF(OR(MODEL!$E$96&lt;&gt;1,MODEL!$D93-MODEL!$C$74&lt;2008),1,OFFSET(MODEL!$I$96,0,MODEL!$D$73-MODEL!$C93-StartYear))</f>
        <v>1464283</v>
      </c>
      <c r="M116" s="47">
        <f ca="1">OFFSET(Pop_UN!Q$1,MATCH(CountrySelect1,Pop_UN!$A$2:$A$4151,0)+2*MODEL!$C116-6,0)*IF(OR(MODEL!$E$96&lt;&gt;1,MODEL!$D93-MODEL!$C$74&lt;2008),1,OFFSET(MODEL!$I$96,0,MODEL!$D$73-MODEL!$C93-StartYear))</f>
        <v>1479309</v>
      </c>
      <c r="N116" s="47">
        <f ca="1">OFFSET(Pop_UN!R$1,MATCH(CountrySelect1,Pop_UN!$A$2:$A$4151,0)+2*MODEL!$C116-6,0)*IF(OR(MODEL!$E$96&lt;&gt;1,MODEL!$D93-MODEL!$C$74&lt;2008),1,OFFSET(MODEL!$I$96,0,MODEL!$D$73-MODEL!$C93-StartYear))</f>
        <v>1489822</v>
      </c>
      <c r="O116" s="47">
        <f ca="1">OFFSET(Pop_UN!S$1,MATCH(CountrySelect1,Pop_UN!$A$2:$A$4151,0)+2*MODEL!$C116-6,0)*IF(OR(MODEL!$E$96&lt;&gt;1,MODEL!$D93-MODEL!$C$74&lt;2008),1,OFFSET(MODEL!$I$96,0,MODEL!$D$73-MODEL!$C93-StartYear))</f>
        <v>1495991</v>
      </c>
      <c r="P116" s="47">
        <f ca="1">OFFSET(Pop_UN!T$1,MATCH(CountrySelect1,Pop_UN!$A$2:$A$4151,0)+2*MODEL!$C116-6,0)*IF(OR(MODEL!$E$96&lt;&gt;1,MODEL!$D93-MODEL!$C$74&lt;2008),1,OFFSET(MODEL!$I$96,0,MODEL!$D$73-MODEL!$C93-StartYear))</f>
        <v>1499217</v>
      </c>
      <c r="Q116" s="47">
        <f ca="1">OFFSET(Pop_UN!U$1,MATCH(CountrySelect1,Pop_UN!$A$2:$A$4151,0)+2*MODEL!$C116-6,0)*IF(OR(MODEL!$E$96&lt;&gt;1,MODEL!$D93-MODEL!$C$74&lt;2008),1,OFFSET(MODEL!$I$96,0,MODEL!$D$73-MODEL!$C93-StartYear))</f>
        <v>1505574</v>
      </c>
      <c r="R116" s="47">
        <f ca="1">OFFSET(Pop_UN!V$1,MATCH(CountrySelect1,Pop_UN!$A$2:$A$4151,0)+2*MODEL!$C116-6,0)*IF(OR(MODEL!$E$96&lt;&gt;1,MODEL!$D93-MODEL!$C$74&lt;2008),1,OFFSET(MODEL!$I$96,0,MODEL!$D$73-MODEL!$C93-StartYear))</f>
        <v>1509089</v>
      </c>
      <c r="S116" s="47">
        <f ca="1">OFFSET(Pop_UN!W$1,MATCH(CountrySelect1,Pop_UN!$A$2:$A$4151,0)+2*MODEL!$C116-6,0)*IF(OR(MODEL!$E$96&lt;&gt;1,MODEL!$D93-MODEL!$C$74&lt;2008),1,OFFSET(MODEL!$I$96,0,MODEL!$D$73-MODEL!$C93-StartYear))</f>
        <v>1509247</v>
      </c>
      <c r="T116" s="47">
        <f ca="1">OFFSET(Pop_UN!X$1,MATCH(CountrySelect1,Pop_UN!$A$2:$A$4151,0)+2*MODEL!$C116-6,0)*IF(OR(MODEL!$E$96&lt;&gt;1,MODEL!$D93-MODEL!$C$74&lt;2008),1,OFFSET(MODEL!$I$96,0,MODEL!$D$73-MODEL!$C93-StartYear))</f>
        <v>1506680</v>
      </c>
      <c r="U116" s="47">
        <f ca="1">OFFSET(Pop_UN!Y$1,MATCH(CountrySelect1,Pop_UN!$A$2:$A$4151,0)+2*MODEL!$C116-6,0)*IF(OR(MODEL!$E$96&lt;&gt;1,MODEL!$D93-MODEL!$C$74&lt;2008),1,OFFSET(MODEL!$I$96,0,MODEL!$D$73-MODEL!$C93-StartYear))</f>
        <v>1498091</v>
      </c>
      <c r="V116" s="47">
        <f ca="1">OFFSET(Pop_UN!Z$1,MATCH(CountrySelect1,Pop_UN!$A$2:$A$4151,0)+2*MODEL!$C116-6,0)*IF(OR(MODEL!$E$96&lt;&gt;1,MODEL!$D93-MODEL!$C$74&lt;2008),1,OFFSET(MODEL!$I$96,0,MODEL!$D$73-MODEL!$C93-StartYear))</f>
        <v>1488456</v>
      </c>
      <c r="W116" s="47">
        <f ca="1">OFFSET(Pop_UN!AA$1,MATCH(CountrySelect1,Pop_UN!$A$2:$A$4151,0)+2*MODEL!$C116-6,0)*IF(OR(MODEL!$E$96&lt;&gt;1,MODEL!$D93-MODEL!$C$74&lt;2008),1,OFFSET(MODEL!$I$96,0,MODEL!$D$73-MODEL!$C93-StartYear))</f>
        <v>1473468</v>
      </c>
      <c r="X116" s="47">
        <f ca="1">OFFSET(Pop_UN!AB$1,MATCH(CountrySelect1,Pop_UN!$A$2:$A$4151,0)+2*MODEL!$C116-6,0)*IF(OR(MODEL!$E$96&lt;&gt;1,MODEL!$D93-MODEL!$C$74&lt;2008),1,OFFSET(MODEL!$I$96,0,MODEL!$D$73-MODEL!$C93-StartYear))</f>
        <v>1456000</v>
      </c>
      <c r="Y116" s="47">
        <f ca="1">OFFSET(Pop_UN!AC$1,MATCH(CountrySelect1,Pop_UN!$A$2:$A$4151,0)+2*MODEL!$C116-6,0)*IF(OR(MODEL!$E$96&lt;&gt;1,MODEL!$D93-MODEL!$C$74&lt;2008),1,OFFSET(MODEL!$I$96,0,MODEL!$D$73-MODEL!$C93-StartYear))</f>
        <v>1435023</v>
      </c>
      <c r="Z116" s="47">
        <f ca="1">OFFSET(Pop_UN!AD$1,MATCH(CountrySelect1,Pop_UN!$A$2:$A$4151,0)+2*MODEL!$C116-6,0)*IF(OR(MODEL!$E$96&lt;&gt;1,MODEL!$D93-MODEL!$C$74&lt;2008),1,OFFSET(MODEL!$I$96,0,MODEL!$D$73-MODEL!$C93-StartYear))</f>
        <v>1416054</v>
      </c>
    </row>
    <row r="117" spans="1:26" x14ac:dyDescent="0.2">
      <c r="C117">
        <f t="shared" si="3"/>
        <v>23</v>
      </c>
      <c r="D117" s="47">
        <f ca="1">OFFSET(Pop_UN!H$1,MATCH(CountrySelect1,Pop_UN!$A$2:$A$4151,0)+2*MODEL!$C117-6,0)*IF(OR(MODEL!$E$96&lt;&gt;1,MODEL!$D94-MODEL!$C$74&lt;2008),1,OFFSET(MODEL!$I$96,0,MODEL!$D$73-MODEL!$C94-StartYear))</f>
        <v>1394441</v>
      </c>
      <c r="E117" s="47">
        <f ca="1">OFFSET(Pop_UN!I$1,MATCH(CountrySelect1,Pop_UN!$A$2:$A$4151,0)+2*MODEL!$C117-6,0)*IF(OR(MODEL!$E$96&lt;&gt;1,MODEL!$D94-MODEL!$C$74&lt;2008),1,OFFSET(MODEL!$I$96,0,MODEL!$D$73-MODEL!$C94-StartYear))</f>
        <v>1405779</v>
      </c>
      <c r="F117" s="47">
        <f ca="1">OFFSET(Pop_UN!J$1,MATCH(CountrySelect1,Pop_UN!$A$2:$A$4151,0)+2*MODEL!$C117-6,0)*IF(OR(MODEL!$E$96&lt;&gt;1,MODEL!$D94-MODEL!$C$74&lt;2008),1,OFFSET(MODEL!$I$96,0,MODEL!$D$73-MODEL!$C94-StartYear))</f>
        <v>1412068</v>
      </c>
      <c r="G117" s="47">
        <f ca="1">OFFSET(Pop_UN!K$1,MATCH(CountrySelect1,Pop_UN!$A$2:$A$4151,0)+2*MODEL!$C117-6,0)*IF(OR(MODEL!$E$96&lt;&gt;1,MODEL!$D94-MODEL!$C$74&lt;2008),1,OFFSET(MODEL!$I$96,0,MODEL!$D$73-MODEL!$C94-StartYear))</f>
        <v>1422515</v>
      </c>
      <c r="H117" s="47">
        <f ca="1">OFFSET(Pop_UN!L$1,MATCH(CountrySelect1,Pop_UN!$A$2:$A$4151,0)+2*MODEL!$C117-6,0)*IF(OR(MODEL!$E$96&lt;&gt;1,MODEL!$D94-MODEL!$C$74&lt;2008),1,OFFSET(MODEL!$I$96,0,MODEL!$D$73-MODEL!$C94-StartYear))</f>
        <v>1432633</v>
      </c>
      <c r="I117" s="47">
        <f ca="1">OFFSET(Pop_UN!M$1,MATCH(CountrySelect1,Pop_UN!$A$2:$A$4151,0)+2*MODEL!$C117-6,0)*IF(OR(MODEL!$E$96&lt;&gt;1,MODEL!$D94-MODEL!$C$74&lt;2008),1,OFFSET(MODEL!$I$96,0,MODEL!$D$73-MODEL!$C94-StartYear))</f>
        <v>1439972</v>
      </c>
      <c r="J117" s="47">
        <f ca="1">OFFSET(Pop_UN!N$1,MATCH(CountrySelect1,Pop_UN!$A$2:$A$4151,0)+2*MODEL!$C117-6,0)*IF(OR(MODEL!$E$96&lt;&gt;1,MODEL!$D94-MODEL!$C$74&lt;2008),1,OFFSET(MODEL!$I$96,0,MODEL!$D$73-MODEL!$C94-StartYear))</f>
        <v>1443469</v>
      </c>
      <c r="K117" s="47">
        <f ca="1">OFFSET(Pop_UN!O$1,MATCH(CountrySelect1,Pop_UN!$A$2:$A$4151,0)+2*MODEL!$C117-6,0)*IF(OR(MODEL!$E$96&lt;&gt;1,MODEL!$D94-MODEL!$C$74&lt;2008),1,OFFSET(MODEL!$I$96,0,MODEL!$D$73-MODEL!$C94-StartYear))</f>
        <v>1442664</v>
      </c>
      <c r="L117" s="47">
        <f ca="1">OFFSET(Pop_UN!P$1,MATCH(CountrySelect1,Pop_UN!$A$2:$A$4151,0)+2*MODEL!$C117-6,0)*IF(OR(MODEL!$E$96&lt;&gt;1,MODEL!$D94-MODEL!$C$74&lt;2008),1,OFFSET(MODEL!$I$96,0,MODEL!$D$73-MODEL!$C94-StartYear))</f>
        <v>1450557</v>
      </c>
      <c r="M117" s="47">
        <f ca="1">OFFSET(Pop_UN!Q$1,MATCH(CountrySelect1,Pop_UN!$A$2:$A$4151,0)+2*MODEL!$C117-6,0)*IF(OR(MODEL!$E$96&lt;&gt;1,MODEL!$D94-MODEL!$C$74&lt;2008),1,OFFSET(MODEL!$I$96,0,MODEL!$D$73-MODEL!$C94-StartYear))</f>
        <v>1463875</v>
      </c>
      <c r="N117" s="47">
        <f ca="1">OFFSET(Pop_UN!R$1,MATCH(CountrySelect1,Pop_UN!$A$2:$A$4151,0)+2*MODEL!$C117-6,0)*IF(OR(MODEL!$E$96&lt;&gt;1,MODEL!$D94-MODEL!$C$74&lt;2008),1,OFFSET(MODEL!$I$96,0,MODEL!$D$73-MODEL!$C94-StartYear))</f>
        <v>1477690</v>
      </c>
      <c r="O117" s="47">
        <f ca="1">OFFSET(Pop_UN!S$1,MATCH(CountrySelect1,Pop_UN!$A$2:$A$4151,0)+2*MODEL!$C117-6,0)*IF(OR(MODEL!$E$96&lt;&gt;1,MODEL!$D94-MODEL!$C$74&lt;2008),1,OFFSET(MODEL!$I$96,0,MODEL!$D$73-MODEL!$C94-StartYear))</f>
        <v>1486810</v>
      </c>
      <c r="P117" s="47">
        <f ca="1">OFFSET(Pop_UN!T$1,MATCH(CountrySelect1,Pop_UN!$A$2:$A$4151,0)+2*MODEL!$C117-6,0)*IF(OR(MODEL!$E$96&lt;&gt;1,MODEL!$D94-MODEL!$C$74&lt;2008),1,OFFSET(MODEL!$I$96,0,MODEL!$D$73-MODEL!$C94-StartYear))</f>
        <v>1491439</v>
      </c>
      <c r="Q117" s="47">
        <f ca="1">OFFSET(Pop_UN!U$1,MATCH(CountrySelect1,Pop_UN!$A$2:$A$4151,0)+2*MODEL!$C117-6,0)*IF(OR(MODEL!$E$96&lt;&gt;1,MODEL!$D94-MODEL!$C$74&lt;2008),1,OFFSET(MODEL!$I$96,0,MODEL!$D$73-MODEL!$C94-StartYear))</f>
        <v>1498037</v>
      </c>
      <c r="R117" s="47">
        <f ca="1">OFFSET(Pop_UN!V$1,MATCH(CountrySelect1,Pop_UN!$A$2:$A$4151,0)+2*MODEL!$C117-6,0)*IF(OR(MODEL!$E$96&lt;&gt;1,MODEL!$D94-MODEL!$C$74&lt;2008),1,OFFSET(MODEL!$I$96,0,MODEL!$D$73-MODEL!$C94-StartYear))</f>
        <v>1503765</v>
      </c>
      <c r="S117" s="47">
        <f ca="1">OFFSET(Pop_UN!W$1,MATCH(CountrySelect1,Pop_UN!$A$2:$A$4151,0)+2*MODEL!$C117-6,0)*IF(OR(MODEL!$E$96&lt;&gt;1,MODEL!$D94-MODEL!$C$74&lt;2008),1,OFFSET(MODEL!$I$96,0,MODEL!$D$73-MODEL!$C94-StartYear))</f>
        <v>1506033</v>
      </c>
      <c r="T117" s="47">
        <f ca="1">OFFSET(Pop_UN!X$1,MATCH(CountrySelect1,Pop_UN!$A$2:$A$4151,0)+2*MODEL!$C117-6,0)*IF(OR(MODEL!$E$96&lt;&gt;1,MODEL!$D94-MODEL!$C$74&lt;2008),1,OFFSET(MODEL!$I$96,0,MODEL!$D$73-MODEL!$C94-StartYear))</f>
        <v>1505029</v>
      </c>
      <c r="U117" s="47">
        <f ca="1">OFFSET(Pop_UN!Y$1,MATCH(CountrySelect1,Pop_UN!$A$2:$A$4151,0)+2*MODEL!$C117-6,0)*IF(OR(MODEL!$E$96&lt;&gt;1,MODEL!$D94-MODEL!$C$74&lt;2008),1,OFFSET(MODEL!$I$96,0,MODEL!$D$73-MODEL!$C94-StartYear))</f>
        <v>1501266</v>
      </c>
      <c r="V117" s="47">
        <f ca="1">OFFSET(Pop_UN!Z$1,MATCH(CountrySelect1,Pop_UN!$A$2:$A$4151,0)+2*MODEL!$C117-6,0)*IF(OR(MODEL!$E$96&lt;&gt;1,MODEL!$D94-MODEL!$C$74&lt;2008),1,OFFSET(MODEL!$I$96,0,MODEL!$D$73-MODEL!$C94-StartYear))</f>
        <v>1497078</v>
      </c>
      <c r="W117" s="47">
        <f ca="1">OFFSET(Pop_UN!AA$1,MATCH(CountrySelect1,Pop_UN!$A$2:$A$4151,0)+2*MODEL!$C117-6,0)*IF(OR(MODEL!$E$96&lt;&gt;1,MODEL!$D94-MODEL!$C$74&lt;2008),1,OFFSET(MODEL!$I$96,0,MODEL!$D$73-MODEL!$C94-StartYear))</f>
        <v>1486806</v>
      </c>
      <c r="X117" s="47">
        <f ca="1">OFFSET(Pop_UN!AB$1,MATCH(CountrySelect1,Pop_UN!$A$2:$A$4151,0)+2*MODEL!$C117-6,0)*IF(OR(MODEL!$E$96&lt;&gt;1,MODEL!$D94-MODEL!$C$74&lt;2008),1,OFFSET(MODEL!$I$96,0,MODEL!$D$73-MODEL!$C94-StartYear))</f>
        <v>1470648</v>
      </c>
      <c r="Y117" s="47">
        <f ca="1">OFFSET(Pop_UN!AC$1,MATCH(CountrySelect1,Pop_UN!$A$2:$A$4151,0)+2*MODEL!$C117-6,0)*IF(OR(MODEL!$E$96&lt;&gt;1,MODEL!$D94-MODEL!$C$74&lt;2008),1,OFFSET(MODEL!$I$96,0,MODEL!$D$73-MODEL!$C94-StartYear))</f>
        <v>1452066</v>
      </c>
      <c r="Z117" s="47">
        <f ca="1">OFFSET(Pop_UN!AD$1,MATCH(CountrySelect1,Pop_UN!$A$2:$A$4151,0)+2*MODEL!$C117-6,0)*IF(OR(MODEL!$E$96&lt;&gt;1,MODEL!$D94-MODEL!$C$74&lt;2008),1,OFFSET(MODEL!$I$96,0,MODEL!$D$73-MODEL!$C94-StartYear))</f>
        <v>1429937</v>
      </c>
    </row>
    <row r="118" spans="1:26" x14ac:dyDescent="0.2">
      <c r="C118">
        <f t="shared" si="3"/>
        <v>24</v>
      </c>
      <c r="D118" s="47">
        <f ca="1">OFFSET(Pop_UN!H$1,MATCH(CountrySelect1,Pop_UN!$A$2:$A$4151,0)+2*MODEL!$C118-6,0)*IF(OR(MODEL!$E$96&lt;&gt;1,MODEL!$D95-MODEL!$C$74&lt;2008),1,OFFSET(MODEL!$I$96,0,MODEL!$D$73-MODEL!$C95-StartYear))</f>
        <v>1376558</v>
      </c>
      <c r="E118" s="47">
        <f ca="1">OFFSET(Pop_UN!I$1,MATCH(CountrySelect1,Pop_UN!$A$2:$A$4151,0)+2*MODEL!$C118-6,0)*IF(OR(MODEL!$E$96&lt;&gt;1,MODEL!$D95-MODEL!$C$74&lt;2008),1,OFFSET(MODEL!$I$96,0,MODEL!$D$73-MODEL!$C95-StartYear))</f>
        <v>1390723</v>
      </c>
      <c r="F118" s="47">
        <f ca="1">OFFSET(Pop_UN!J$1,MATCH(CountrySelect1,Pop_UN!$A$2:$A$4151,0)+2*MODEL!$C118-6,0)*IF(OR(MODEL!$E$96&lt;&gt;1,MODEL!$D95-MODEL!$C$74&lt;2008),1,OFFSET(MODEL!$I$96,0,MODEL!$D$73-MODEL!$C95-StartYear))</f>
        <v>1400227</v>
      </c>
      <c r="G118" s="47">
        <f ca="1">OFFSET(Pop_UN!K$1,MATCH(CountrySelect1,Pop_UN!$A$2:$A$4151,0)+2*MODEL!$C118-6,0)*IF(OR(MODEL!$E$96&lt;&gt;1,MODEL!$D95-MODEL!$C$74&lt;2008),1,OFFSET(MODEL!$I$96,0,MODEL!$D$73-MODEL!$C95-StartYear))</f>
        <v>1410147</v>
      </c>
      <c r="H118" s="47">
        <f ca="1">OFFSET(Pop_UN!L$1,MATCH(CountrySelect1,Pop_UN!$A$2:$A$4151,0)+2*MODEL!$C118-6,0)*IF(OR(MODEL!$E$96&lt;&gt;1,MODEL!$D95-MODEL!$C$74&lt;2008),1,OFFSET(MODEL!$I$96,0,MODEL!$D$73-MODEL!$C95-StartYear))</f>
        <v>1420582</v>
      </c>
      <c r="I118" s="47">
        <f ca="1">OFFSET(Pop_UN!M$1,MATCH(CountrySelect1,Pop_UN!$A$2:$A$4151,0)+2*MODEL!$C118-6,0)*IF(OR(MODEL!$E$96&lt;&gt;1,MODEL!$D95-MODEL!$C$74&lt;2008),1,OFFSET(MODEL!$I$96,0,MODEL!$D$73-MODEL!$C95-StartYear))</f>
        <v>1429856</v>
      </c>
      <c r="J118" s="47">
        <f ca="1">OFFSET(Pop_UN!N$1,MATCH(CountrySelect1,Pop_UN!$A$2:$A$4151,0)+2*MODEL!$C118-6,0)*IF(OR(MODEL!$E$96&lt;&gt;1,MODEL!$D95-MODEL!$C$74&lt;2008),1,OFFSET(MODEL!$I$96,0,MODEL!$D$73-MODEL!$C95-StartYear))</f>
        <v>1435985</v>
      </c>
      <c r="K118" s="47">
        <f ca="1">OFFSET(Pop_UN!O$1,MATCH(CountrySelect1,Pop_UN!$A$2:$A$4151,0)+2*MODEL!$C118-6,0)*IF(OR(MODEL!$E$96&lt;&gt;1,MODEL!$D95-MODEL!$C$74&lt;2008),1,OFFSET(MODEL!$I$96,0,MODEL!$D$73-MODEL!$C95-StartYear))</f>
        <v>1438470</v>
      </c>
      <c r="L118" s="47">
        <f ca="1">OFFSET(Pop_UN!P$1,MATCH(CountrySelect1,Pop_UN!$A$2:$A$4151,0)+2*MODEL!$C118-6,0)*IF(OR(MODEL!$E$96&lt;&gt;1,MODEL!$D95-MODEL!$C$74&lt;2008),1,OFFSET(MODEL!$I$96,0,MODEL!$D$73-MODEL!$C95-StartYear))</f>
        <v>1442359</v>
      </c>
      <c r="M118" s="47">
        <f ca="1">OFFSET(Pop_UN!Q$1,MATCH(CountrySelect1,Pop_UN!$A$2:$A$4151,0)+2*MODEL!$C118-6,0)*IF(OR(MODEL!$E$96&lt;&gt;1,MODEL!$D95-MODEL!$C$74&lt;2008),1,OFFSET(MODEL!$I$96,0,MODEL!$D$73-MODEL!$C95-StartYear))</f>
        <v>1450953</v>
      </c>
      <c r="N118" s="47">
        <f ca="1">OFFSET(Pop_UN!R$1,MATCH(CountrySelect1,Pop_UN!$A$2:$A$4151,0)+2*MODEL!$C118-6,0)*IF(OR(MODEL!$E$96&lt;&gt;1,MODEL!$D95-MODEL!$C$74&lt;2008),1,OFFSET(MODEL!$I$96,0,MODEL!$D$73-MODEL!$C95-StartYear))</f>
        <v>1463710</v>
      </c>
      <c r="O118" s="47">
        <f ca="1">OFFSET(Pop_UN!S$1,MATCH(CountrySelect1,Pop_UN!$A$2:$A$4151,0)+2*MODEL!$C118-6,0)*IF(OR(MODEL!$E$96&lt;&gt;1,MODEL!$D95-MODEL!$C$74&lt;2008),1,OFFSET(MODEL!$I$96,0,MODEL!$D$73-MODEL!$C95-StartYear))</f>
        <v>1476025</v>
      </c>
      <c r="P118" s="47">
        <f ca="1">OFFSET(Pop_UN!T$1,MATCH(CountrySelect1,Pop_UN!$A$2:$A$4151,0)+2*MODEL!$C118-6,0)*IF(OR(MODEL!$E$96&lt;&gt;1,MODEL!$D95-MODEL!$C$74&lt;2008),1,OFFSET(MODEL!$I$96,0,MODEL!$D$73-MODEL!$C95-StartYear))</f>
        <v>1483626</v>
      </c>
      <c r="Q118" s="47">
        <f ca="1">OFFSET(Pop_UN!U$1,MATCH(CountrySelect1,Pop_UN!$A$2:$A$4151,0)+2*MODEL!$C118-6,0)*IF(OR(MODEL!$E$96&lt;&gt;1,MODEL!$D95-MODEL!$C$74&lt;2008),1,OFFSET(MODEL!$I$96,0,MODEL!$D$73-MODEL!$C95-StartYear))</f>
        <v>1490026</v>
      </c>
      <c r="R118" s="47">
        <f ca="1">OFFSET(Pop_UN!V$1,MATCH(CountrySelect1,Pop_UN!$A$2:$A$4151,0)+2*MODEL!$C118-6,0)*IF(OR(MODEL!$E$96&lt;&gt;1,MODEL!$D95-MODEL!$C$74&lt;2008),1,OFFSET(MODEL!$I$96,0,MODEL!$D$73-MODEL!$C95-StartYear))</f>
        <v>1496869</v>
      </c>
      <c r="S118" s="47">
        <f ca="1">OFFSET(Pop_UN!W$1,MATCH(CountrySelect1,Pop_UN!$A$2:$A$4151,0)+2*MODEL!$C118-6,0)*IF(OR(MODEL!$E$96&lt;&gt;1,MODEL!$D95-MODEL!$C$74&lt;2008),1,OFFSET(MODEL!$I$96,0,MODEL!$D$73-MODEL!$C95-StartYear))</f>
        <v>1501890</v>
      </c>
      <c r="T118" s="47">
        <f ca="1">OFFSET(Pop_UN!X$1,MATCH(CountrySelect1,Pop_UN!$A$2:$A$4151,0)+2*MODEL!$C118-6,0)*IF(OR(MODEL!$E$96&lt;&gt;1,MODEL!$D95-MODEL!$C$74&lt;2008),1,OFFSET(MODEL!$I$96,0,MODEL!$D$73-MODEL!$C95-StartYear))</f>
        <v>1502890</v>
      </c>
      <c r="U118" s="47">
        <f ca="1">OFFSET(Pop_UN!Y$1,MATCH(CountrySelect1,Pop_UN!$A$2:$A$4151,0)+2*MODEL!$C118-6,0)*IF(OR(MODEL!$E$96&lt;&gt;1,MODEL!$D95-MODEL!$C$74&lt;2008),1,OFFSET(MODEL!$I$96,0,MODEL!$D$73-MODEL!$C95-StartYear))</f>
        <v>1500708</v>
      </c>
      <c r="V118" s="47">
        <f ca="1">OFFSET(Pop_UN!Z$1,MATCH(CountrySelect1,Pop_UN!$A$2:$A$4151,0)+2*MODEL!$C118-6,0)*IF(OR(MODEL!$E$96&lt;&gt;1,MODEL!$D95-MODEL!$C$74&lt;2008),1,OFFSET(MODEL!$I$96,0,MODEL!$D$73-MODEL!$C95-StartYear))</f>
        <v>1500027</v>
      </c>
      <c r="W118" s="47">
        <f ca="1">OFFSET(Pop_UN!AA$1,MATCH(CountrySelect1,Pop_UN!$A$2:$A$4151,0)+2*MODEL!$C118-6,0)*IF(OR(MODEL!$E$96&lt;&gt;1,MODEL!$D95-MODEL!$C$74&lt;2008),1,OFFSET(MODEL!$I$96,0,MODEL!$D$73-MODEL!$C95-StartYear))</f>
        <v>1496011</v>
      </c>
      <c r="X118" s="47">
        <f ca="1">OFFSET(Pop_UN!AB$1,MATCH(CountrySelect1,Pop_UN!$A$2:$A$4151,0)+2*MODEL!$C118-6,0)*IF(OR(MODEL!$E$96&lt;&gt;1,MODEL!$D95-MODEL!$C$74&lt;2008),1,OFFSET(MODEL!$I$96,0,MODEL!$D$73-MODEL!$C95-StartYear))</f>
        <v>1485069</v>
      </c>
      <c r="Y118" s="47">
        <f ca="1">OFFSET(Pop_UN!AC$1,MATCH(CountrySelect1,Pop_UN!$A$2:$A$4151,0)+2*MODEL!$C118-6,0)*IF(OR(MODEL!$E$96&lt;&gt;1,MODEL!$D95-MODEL!$C$74&lt;2008),1,OFFSET(MODEL!$I$96,0,MODEL!$D$73-MODEL!$C95-StartYear))</f>
        <v>1467698</v>
      </c>
      <c r="Z118" s="47">
        <f ca="1">OFFSET(Pop_UN!AD$1,MATCH(CountrySelect1,Pop_UN!$A$2:$A$4151,0)+2*MODEL!$C118-6,0)*IF(OR(MODEL!$E$96&lt;&gt;1,MODEL!$D95-MODEL!$C$74&lt;2008),1,OFFSET(MODEL!$I$96,0,MODEL!$D$73-MODEL!$C95-StartYear))</f>
        <v>1447978</v>
      </c>
    </row>
    <row r="120" spans="1:26" x14ac:dyDescent="0.2">
      <c r="D120">
        <f>D73</f>
        <v>2008</v>
      </c>
      <c r="E120">
        <f>D120+1</f>
        <v>2009</v>
      </c>
      <c r="F120">
        <f t="shared" ref="F120:Z120" si="5">E120+1</f>
        <v>2010</v>
      </c>
      <c r="G120">
        <f t="shared" si="5"/>
        <v>2011</v>
      </c>
      <c r="H120">
        <f t="shared" si="5"/>
        <v>2012</v>
      </c>
      <c r="I120">
        <f t="shared" si="5"/>
        <v>2013</v>
      </c>
      <c r="J120">
        <f t="shared" si="5"/>
        <v>2014</v>
      </c>
      <c r="K120">
        <f t="shared" si="5"/>
        <v>2015</v>
      </c>
      <c r="L120">
        <f t="shared" si="5"/>
        <v>2016</v>
      </c>
      <c r="M120">
        <f t="shared" si="5"/>
        <v>2017</v>
      </c>
      <c r="N120">
        <f t="shared" si="5"/>
        <v>2018</v>
      </c>
      <c r="O120">
        <f t="shared" si="5"/>
        <v>2019</v>
      </c>
      <c r="P120">
        <f t="shared" si="5"/>
        <v>2020</v>
      </c>
      <c r="Q120">
        <f t="shared" si="5"/>
        <v>2021</v>
      </c>
      <c r="R120">
        <f t="shared" si="5"/>
        <v>2022</v>
      </c>
      <c r="S120">
        <f t="shared" si="5"/>
        <v>2023</v>
      </c>
      <c r="T120">
        <f t="shared" si="5"/>
        <v>2024</v>
      </c>
      <c r="U120">
        <f t="shared" si="5"/>
        <v>2025</v>
      </c>
      <c r="V120">
        <f t="shared" si="5"/>
        <v>2026</v>
      </c>
      <c r="W120">
        <f t="shared" si="5"/>
        <v>2027</v>
      </c>
      <c r="X120">
        <f t="shared" si="5"/>
        <v>2028</v>
      </c>
      <c r="Y120">
        <f t="shared" si="5"/>
        <v>2029</v>
      </c>
      <c r="Z120">
        <f t="shared" si="5"/>
        <v>2030</v>
      </c>
    </row>
    <row r="121" spans="1:26" x14ac:dyDescent="0.2">
      <c r="C121" s="50" t="s">
        <v>1005</v>
      </c>
      <c r="D121" s="52">
        <f ca="1">OFFSET(D74,D66-3,0)</f>
        <v>1574952</v>
      </c>
      <c r="E121" s="52">
        <f t="shared" ref="E121:Z121" ca="1" si="6">OFFSET(E74,E66-3,0)</f>
        <v>1636321</v>
      </c>
      <c r="F121" s="52">
        <f t="shared" ca="1" si="6"/>
        <v>1625515</v>
      </c>
      <c r="G121" s="52">
        <f t="shared" ca="1" si="6"/>
        <v>1610735</v>
      </c>
      <c r="H121" s="52">
        <f t="shared" ca="1" si="6"/>
        <v>1592105</v>
      </c>
      <c r="I121" s="52">
        <f t="shared" ca="1" si="6"/>
        <v>1571441</v>
      </c>
      <c r="J121" s="52">
        <f t="shared" ca="1" si="6"/>
        <v>1550349</v>
      </c>
      <c r="K121" s="52">
        <f t="shared" ca="1" si="6"/>
        <v>1531364</v>
      </c>
      <c r="L121" s="52">
        <f t="shared" ca="1" si="6"/>
        <v>1517314</v>
      </c>
      <c r="M121" s="52">
        <f t="shared" ca="1" si="6"/>
        <v>1507721</v>
      </c>
      <c r="N121" s="52">
        <f t="shared" ca="1" si="6"/>
        <v>1500839</v>
      </c>
      <c r="O121" s="52">
        <f t="shared" ca="1" si="6"/>
        <v>1494823</v>
      </c>
      <c r="P121" s="52">
        <f t="shared" ca="1" si="6"/>
        <v>1487061</v>
      </c>
      <c r="Q121" s="52">
        <f t="shared" ca="1" si="6"/>
        <v>1479551</v>
      </c>
      <c r="R121" s="52">
        <f t="shared" ca="1" si="6"/>
        <v>1472909</v>
      </c>
      <c r="S121" s="52">
        <f t="shared" ca="1" si="6"/>
        <v>1466322</v>
      </c>
      <c r="T121" s="52">
        <f t="shared" ca="1" si="6"/>
        <v>1458969</v>
      </c>
      <c r="U121" s="52">
        <f t="shared" ca="1" si="6"/>
        <v>1449884</v>
      </c>
      <c r="V121" s="52">
        <f t="shared" ca="1" si="6"/>
        <v>1440633</v>
      </c>
      <c r="W121" s="52">
        <f t="shared" ca="1" si="6"/>
        <v>1430178</v>
      </c>
      <c r="X121" s="52">
        <f t="shared" ca="1" si="6"/>
        <v>1418414</v>
      </c>
      <c r="Y121" s="52">
        <f t="shared" ca="1" si="6"/>
        <v>1405164</v>
      </c>
      <c r="Z121" s="52">
        <f t="shared" ca="1" si="6"/>
        <v>1390427</v>
      </c>
    </row>
    <row r="122" spans="1:26" x14ac:dyDescent="0.2">
      <c r="C122" s="50" t="s">
        <v>1006</v>
      </c>
      <c r="D122" s="52">
        <f ca="1">OFFSET(D97,D66-3,0)</f>
        <v>1577854</v>
      </c>
      <c r="E122" s="52">
        <f t="shared" ref="E122:Z122" ca="1" si="7">OFFSET(E97,E66-3,0)</f>
        <v>1571717</v>
      </c>
      <c r="F122" s="52">
        <f t="shared" ca="1" si="7"/>
        <v>1560649</v>
      </c>
      <c r="G122" s="52">
        <f t="shared" ca="1" si="7"/>
        <v>1547219</v>
      </c>
      <c r="H122" s="52">
        <f t="shared" ca="1" si="7"/>
        <v>1529163</v>
      </c>
      <c r="I122" s="52">
        <f t="shared" ca="1" si="7"/>
        <v>1508722</v>
      </c>
      <c r="J122" s="52">
        <f t="shared" ca="1" si="7"/>
        <v>1487842</v>
      </c>
      <c r="K122" s="52">
        <f t="shared" ca="1" si="7"/>
        <v>1469278</v>
      </c>
      <c r="L122" s="52">
        <f t="shared" ca="1" si="7"/>
        <v>1455082</v>
      </c>
      <c r="M122" s="52">
        <f t="shared" ca="1" si="7"/>
        <v>1445402</v>
      </c>
      <c r="N122" s="52">
        <f t="shared" ca="1" si="7"/>
        <v>1438643</v>
      </c>
      <c r="O122" s="52">
        <f t="shared" ca="1" si="7"/>
        <v>1432860</v>
      </c>
      <c r="P122" s="52">
        <f t="shared" ca="1" si="7"/>
        <v>1425468</v>
      </c>
      <c r="Q122" s="52">
        <f t="shared" ca="1" si="7"/>
        <v>1418036</v>
      </c>
      <c r="R122" s="52">
        <f t="shared" ca="1" si="7"/>
        <v>1411346</v>
      </c>
      <c r="S122" s="52">
        <f t="shared" ca="1" si="7"/>
        <v>1404788</v>
      </c>
      <c r="T122" s="52">
        <f t="shared" ca="1" si="7"/>
        <v>1397550</v>
      </c>
      <c r="U122" s="52">
        <f t="shared" ca="1" si="7"/>
        <v>1388751</v>
      </c>
      <c r="V122" s="52">
        <f t="shared" ca="1" si="7"/>
        <v>1379651</v>
      </c>
      <c r="W122" s="52">
        <f t="shared" ca="1" si="7"/>
        <v>1369557</v>
      </c>
      <c r="X122" s="52">
        <f t="shared" ca="1" si="7"/>
        <v>1358402</v>
      </c>
      <c r="Y122" s="52">
        <f t="shared" ca="1" si="7"/>
        <v>1345871</v>
      </c>
      <c r="Z122" s="52">
        <f t="shared" ca="1" si="7"/>
        <v>1331840</v>
      </c>
    </row>
    <row r="123" spans="1:26" x14ac:dyDescent="0.2">
      <c r="C123" s="50" t="s">
        <v>1007</v>
      </c>
      <c r="D123" s="52">
        <f ca="1">SUM(OFFSET(D74,D66-3,0,D67,1))</f>
        <v>8014447</v>
      </c>
      <c r="E123" s="52">
        <f t="shared" ref="E123:Z123" ca="1" si="8">SUM(OFFSET(E74,E66-3,0,E67,1))</f>
        <v>8194399</v>
      </c>
      <c r="F123" s="52">
        <f t="shared" ca="1" si="8"/>
        <v>8176575</v>
      </c>
      <c r="G123" s="52">
        <f t="shared" ca="1" si="8"/>
        <v>8137583</v>
      </c>
      <c r="H123" s="52">
        <f t="shared" ca="1" si="8"/>
        <v>8085388</v>
      </c>
      <c r="I123" s="52">
        <f t="shared" ca="1" si="8"/>
        <v>8014713</v>
      </c>
      <c r="J123" s="52">
        <f t="shared" ca="1" si="8"/>
        <v>7925798</v>
      </c>
      <c r="K123" s="52">
        <f t="shared" ca="1" si="8"/>
        <v>7827531</v>
      </c>
      <c r="L123" s="52">
        <f t="shared" ca="1" si="8"/>
        <v>7735265</v>
      </c>
      <c r="M123" s="52">
        <f t="shared" ca="1" si="8"/>
        <v>7658918</v>
      </c>
      <c r="N123" s="52">
        <f t="shared" ca="1" si="8"/>
        <v>7599918</v>
      </c>
      <c r="O123" s="52">
        <f t="shared" ca="1" si="8"/>
        <v>7555826</v>
      </c>
      <c r="P123" s="52">
        <f t="shared" ca="1" si="8"/>
        <v>7517516</v>
      </c>
      <c r="Q123" s="52">
        <f t="shared" ca="1" si="8"/>
        <v>7471096</v>
      </c>
      <c r="R123" s="52">
        <f t="shared" ca="1" si="8"/>
        <v>7430534</v>
      </c>
      <c r="S123" s="52">
        <f t="shared" ca="1" si="8"/>
        <v>7394268</v>
      </c>
      <c r="T123" s="52">
        <f t="shared" ca="1" si="8"/>
        <v>7359381</v>
      </c>
      <c r="U123" s="52">
        <f t="shared" ca="1" si="8"/>
        <v>7321919</v>
      </c>
      <c r="V123" s="52">
        <f t="shared" ca="1" si="8"/>
        <v>7281177</v>
      </c>
      <c r="W123" s="52">
        <f t="shared" ca="1" si="8"/>
        <v>7238505</v>
      </c>
      <c r="X123" s="52">
        <f t="shared" ca="1" si="8"/>
        <v>7190975</v>
      </c>
      <c r="Y123" s="52">
        <f t="shared" ca="1" si="8"/>
        <v>7136476</v>
      </c>
      <c r="Z123" s="52">
        <f t="shared" ca="1" si="8"/>
        <v>7074564</v>
      </c>
    </row>
    <row r="124" spans="1:26" x14ac:dyDescent="0.2">
      <c r="C124" s="50" t="s">
        <v>1008</v>
      </c>
      <c r="D124" s="52">
        <f ca="1">SUM(OFFSET(D97,D66-3,0,D67,1))</f>
        <v>7877533</v>
      </c>
      <c r="E124" s="52">
        <f t="shared" ref="E124:Z124" ca="1" si="9">SUM(OFFSET(E97,E66-3,0,E67,1))</f>
        <v>7874556</v>
      </c>
      <c r="F124" s="52">
        <f t="shared" ca="1" si="9"/>
        <v>7852845</v>
      </c>
      <c r="G124" s="52">
        <f t="shared" ca="1" si="9"/>
        <v>7817388</v>
      </c>
      <c r="H124" s="52">
        <f t="shared" ca="1" si="9"/>
        <v>7767144</v>
      </c>
      <c r="I124" s="52">
        <f t="shared" ca="1" si="9"/>
        <v>7696804</v>
      </c>
      <c r="J124" s="52">
        <f t="shared" ca="1" si="9"/>
        <v>7607982</v>
      </c>
      <c r="K124" s="52">
        <f t="shared" ca="1" si="9"/>
        <v>7511341</v>
      </c>
      <c r="L124" s="52">
        <f t="shared" ca="1" si="9"/>
        <v>7418386</v>
      </c>
      <c r="M124" s="52">
        <f t="shared" ca="1" si="9"/>
        <v>7343744</v>
      </c>
      <c r="N124" s="52">
        <f t="shared" ca="1" si="9"/>
        <v>7286878</v>
      </c>
      <c r="O124" s="52">
        <f t="shared" ca="1" si="9"/>
        <v>7244107</v>
      </c>
      <c r="P124" s="52">
        <f t="shared" ca="1" si="9"/>
        <v>7206775</v>
      </c>
      <c r="Q124" s="52">
        <f t="shared" ca="1" si="9"/>
        <v>7160601</v>
      </c>
      <c r="R124" s="52">
        <f t="shared" ca="1" si="9"/>
        <v>7121558</v>
      </c>
      <c r="S124" s="52">
        <f t="shared" ca="1" si="9"/>
        <v>7086619</v>
      </c>
      <c r="T124" s="52">
        <f t="shared" ca="1" si="9"/>
        <v>7052270</v>
      </c>
      <c r="U124" s="52">
        <f t="shared" ca="1" si="9"/>
        <v>7015297</v>
      </c>
      <c r="V124" s="52">
        <f t="shared" ca="1" si="9"/>
        <v>6973617</v>
      </c>
      <c r="W124" s="52">
        <f t="shared" ca="1" si="9"/>
        <v>6932367</v>
      </c>
      <c r="X124" s="52">
        <f t="shared" ca="1" si="9"/>
        <v>6887360</v>
      </c>
      <c r="Y124" s="52">
        <f t="shared" ca="1" si="9"/>
        <v>6835670</v>
      </c>
      <c r="Z124" s="52">
        <f t="shared" ca="1" si="9"/>
        <v>6776807</v>
      </c>
    </row>
    <row r="125" spans="1:26" x14ac:dyDescent="0.2">
      <c r="C125" s="50" t="s">
        <v>1009</v>
      </c>
      <c r="D125" s="52">
        <f ca="1">OFFSET(D74,D66+D67-4,0)</f>
        <v>1578550</v>
      </c>
      <c r="E125" s="52">
        <f t="shared" ref="E125:Z125" ca="1" si="10">OFFSET(E74,E66+E67-4,0)</f>
        <v>1636660</v>
      </c>
      <c r="F125" s="52">
        <f t="shared" ca="1" si="10"/>
        <v>1639354</v>
      </c>
      <c r="G125" s="52">
        <f t="shared" ca="1" si="10"/>
        <v>1636387</v>
      </c>
      <c r="H125" s="52">
        <f t="shared" ca="1" si="10"/>
        <v>1634212</v>
      </c>
      <c r="I125" s="52">
        <f t="shared" ca="1" si="10"/>
        <v>1629956</v>
      </c>
      <c r="J125" s="52">
        <f t="shared" ca="1" si="10"/>
        <v>1619001</v>
      </c>
      <c r="K125" s="52">
        <f t="shared" ca="1" si="10"/>
        <v>1600342</v>
      </c>
      <c r="L125" s="52">
        <f t="shared" ca="1" si="10"/>
        <v>1579616</v>
      </c>
      <c r="M125" s="52">
        <f t="shared" ca="1" si="10"/>
        <v>1559841</v>
      </c>
      <c r="N125" s="52">
        <f t="shared" ca="1" si="10"/>
        <v>1541791</v>
      </c>
      <c r="O125" s="52">
        <f t="shared" ca="1" si="10"/>
        <v>1528551</v>
      </c>
      <c r="P125" s="52">
        <f t="shared" ca="1" si="10"/>
        <v>1520527</v>
      </c>
      <c r="Q125" s="52">
        <f t="shared" ca="1" si="10"/>
        <v>1509925</v>
      </c>
      <c r="R125" s="52">
        <f t="shared" ca="1" si="10"/>
        <v>1500077</v>
      </c>
      <c r="S125" s="52">
        <f t="shared" ca="1" si="10"/>
        <v>1491555</v>
      </c>
      <c r="T125" s="52">
        <f t="shared" ca="1" si="10"/>
        <v>1484260</v>
      </c>
      <c r="U125" s="52">
        <f t="shared" ca="1" si="10"/>
        <v>1477738</v>
      </c>
      <c r="V125" s="52">
        <f t="shared" ca="1" si="10"/>
        <v>1469956</v>
      </c>
      <c r="W125" s="52">
        <f t="shared" ca="1" si="10"/>
        <v>1462918</v>
      </c>
      <c r="X125" s="52">
        <f t="shared" ca="1" si="10"/>
        <v>1455856</v>
      </c>
      <c r="Y125" s="52">
        <f t="shared" ca="1" si="10"/>
        <v>1447483</v>
      </c>
      <c r="Z125" s="52">
        <f t="shared" ca="1" si="10"/>
        <v>1437221</v>
      </c>
    </row>
    <row r="126" spans="1:26" x14ac:dyDescent="0.2">
      <c r="C126" s="50" t="s">
        <v>1010</v>
      </c>
      <c r="D126" s="52">
        <f ca="1">OFFSET(D97,D66+D67-4,0)</f>
        <v>1569023</v>
      </c>
      <c r="E126" s="52">
        <f t="shared" ref="E126:Z126" ca="1" si="11">OFFSET(E97,E66+E67-4,0)</f>
        <v>1573966</v>
      </c>
      <c r="F126" s="52">
        <f t="shared" ca="1" si="11"/>
        <v>1575114</v>
      </c>
      <c r="G126" s="52">
        <f t="shared" ca="1" si="11"/>
        <v>1571595</v>
      </c>
      <c r="H126" s="52">
        <f t="shared" ca="1" si="11"/>
        <v>1569458</v>
      </c>
      <c r="I126" s="52">
        <f t="shared" ca="1" si="11"/>
        <v>1565536</v>
      </c>
      <c r="J126" s="52">
        <f t="shared" ca="1" si="11"/>
        <v>1554664</v>
      </c>
      <c r="K126" s="52">
        <f t="shared" ca="1" si="11"/>
        <v>1535836</v>
      </c>
      <c r="L126" s="52">
        <f t="shared" ca="1" si="11"/>
        <v>1514318</v>
      </c>
      <c r="M126" s="52">
        <f t="shared" ca="1" si="11"/>
        <v>1495185</v>
      </c>
      <c r="N126" s="52">
        <f t="shared" ca="1" si="11"/>
        <v>1478437</v>
      </c>
      <c r="O126" s="52">
        <f t="shared" ca="1" si="11"/>
        <v>1465929</v>
      </c>
      <c r="P126" s="52">
        <f t="shared" ca="1" si="11"/>
        <v>1457687</v>
      </c>
      <c r="Q126" s="52">
        <f t="shared" ca="1" si="11"/>
        <v>1446522</v>
      </c>
      <c r="R126" s="52">
        <f t="shared" ca="1" si="11"/>
        <v>1437256</v>
      </c>
      <c r="S126" s="52">
        <f t="shared" ca="1" si="11"/>
        <v>1429787</v>
      </c>
      <c r="T126" s="52">
        <f t="shared" ca="1" si="11"/>
        <v>1423022</v>
      </c>
      <c r="U126" s="52">
        <f t="shared" ca="1" si="11"/>
        <v>1416231</v>
      </c>
      <c r="V126" s="52">
        <f t="shared" ca="1" si="11"/>
        <v>1407547</v>
      </c>
      <c r="W126" s="52">
        <f t="shared" ca="1" si="11"/>
        <v>1400691</v>
      </c>
      <c r="X126" s="52">
        <f t="shared" ca="1" si="11"/>
        <v>1394393</v>
      </c>
      <c r="Y126" s="52">
        <f t="shared" ca="1" si="11"/>
        <v>1386659</v>
      </c>
      <c r="Z126" s="52">
        <f t="shared" ca="1" si="11"/>
        <v>1376676</v>
      </c>
    </row>
    <row r="127" spans="1:26" x14ac:dyDescent="0.2">
      <c r="C127" s="50" t="s">
        <v>1011</v>
      </c>
      <c r="D127" s="52">
        <f ca="1">SUM(OFFSET(D74,D66+D67-3,0,D68,1))</f>
        <v>4862327</v>
      </c>
      <c r="E127" s="52">
        <f t="shared" ref="E127:Z127" ca="1" si="12">SUM(OFFSET(E74,E66+E67-3,0,E68,1))</f>
        <v>4856707</v>
      </c>
      <c r="F127" s="52">
        <f t="shared" ca="1" si="12"/>
        <v>4883834</v>
      </c>
      <c r="G127" s="52">
        <f t="shared" ca="1" si="12"/>
        <v>4887895</v>
      </c>
      <c r="H127" s="52">
        <f t="shared" ca="1" si="12"/>
        <v>4889464</v>
      </c>
      <c r="I127" s="52">
        <f t="shared" ca="1" si="12"/>
        <v>4890954</v>
      </c>
      <c r="J127" s="52">
        <f t="shared" ca="1" si="12"/>
        <v>4891115</v>
      </c>
      <c r="K127" s="52">
        <f t="shared" ca="1" si="12"/>
        <v>4880057</v>
      </c>
      <c r="L127" s="52">
        <f t="shared" ca="1" si="12"/>
        <v>4834728</v>
      </c>
      <c r="M127" s="52">
        <f t="shared" ca="1" si="12"/>
        <v>4779505</v>
      </c>
      <c r="N127" s="52">
        <f t="shared" ca="1" si="12"/>
        <v>4721489</v>
      </c>
      <c r="O127" s="52">
        <f t="shared" ca="1" si="12"/>
        <v>4666344</v>
      </c>
      <c r="P127" s="52">
        <f t="shared" ca="1" si="12"/>
        <v>4618244</v>
      </c>
      <c r="Q127" s="52">
        <f t="shared" ca="1" si="12"/>
        <v>4576244</v>
      </c>
      <c r="R127" s="52">
        <f t="shared" ca="1" si="12"/>
        <v>4544439</v>
      </c>
      <c r="S127" s="52">
        <f t="shared" ca="1" si="12"/>
        <v>4516985</v>
      </c>
      <c r="T127" s="52">
        <f t="shared" ca="1" si="12"/>
        <v>4491046</v>
      </c>
      <c r="U127" s="52">
        <f t="shared" ca="1" si="12"/>
        <v>4467676</v>
      </c>
      <c r="V127" s="52">
        <f t="shared" ca="1" si="12"/>
        <v>4441408</v>
      </c>
      <c r="W127" s="52">
        <f t="shared" ca="1" si="12"/>
        <v>4418863</v>
      </c>
      <c r="X127" s="52">
        <f t="shared" ca="1" si="12"/>
        <v>4398819</v>
      </c>
      <c r="Y127" s="52">
        <f t="shared" ca="1" si="12"/>
        <v>4379966</v>
      </c>
      <c r="Z127" s="52">
        <f t="shared" ca="1" si="12"/>
        <v>4359648</v>
      </c>
    </row>
    <row r="128" spans="1:26" x14ac:dyDescent="0.2">
      <c r="A128">
        <f ca="1">SUM(D84:D86)</f>
        <v>4854342</v>
      </c>
      <c r="C128" s="50" t="s">
        <v>1012</v>
      </c>
      <c r="D128" s="52">
        <f ca="1">SUM(OFFSET(D97,D66+D67-3,0,D68,1))</f>
        <v>4642123</v>
      </c>
      <c r="E128" s="52">
        <f t="shared" ref="E128:Z128" ca="1" si="13">SUM(OFFSET(E97,E66+E67-3,0,E68,1))</f>
        <v>4669683</v>
      </c>
      <c r="F128" s="52">
        <f t="shared" ca="1" si="13"/>
        <v>4695526</v>
      </c>
      <c r="G128" s="52">
        <f t="shared" ca="1" si="13"/>
        <v>4695392</v>
      </c>
      <c r="H128" s="52">
        <f t="shared" ca="1" si="13"/>
        <v>4691046</v>
      </c>
      <c r="I128" s="52">
        <f t="shared" ca="1" si="13"/>
        <v>4689205</v>
      </c>
      <c r="J128" s="52">
        <f t="shared" ca="1" si="13"/>
        <v>4689782</v>
      </c>
      <c r="K128" s="52">
        <f t="shared" ca="1" si="13"/>
        <v>4681919</v>
      </c>
      <c r="L128" s="52">
        <f t="shared" ca="1" si="13"/>
        <v>4633656</v>
      </c>
      <c r="M128" s="52">
        <f t="shared" ca="1" si="13"/>
        <v>4575954</v>
      </c>
      <c r="N128" s="52">
        <f t="shared" ca="1" si="13"/>
        <v>4519143</v>
      </c>
      <c r="O128" s="52">
        <f t="shared" ca="1" si="13"/>
        <v>4468374</v>
      </c>
      <c r="P128" s="52">
        <f t="shared" ca="1" si="13"/>
        <v>4425376</v>
      </c>
      <c r="Q128" s="52">
        <f t="shared" ca="1" si="13"/>
        <v>4381928</v>
      </c>
      <c r="R128" s="52">
        <f t="shared" ca="1" si="13"/>
        <v>4348067</v>
      </c>
      <c r="S128" s="52">
        <f t="shared" ca="1" si="13"/>
        <v>4321418</v>
      </c>
      <c r="T128" s="52">
        <f t="shared" ca="1" si="13"/>
        <v>4299271</v>
      </c>
      <c r="U128" s="52">
        <f t="shared" ca="1" si="13"/>
        <v>4280571</v>
      </c>
      <c r="V128" s="52">
        <f t="shared" ca="1" si="13"/>
        <v>4251994</v>
      </c>
      <c r="W128" s="52">
        <f t="shared" ca="1" si="13"/>
        <v>4226688</v>
      </c>
      <c r="X128" s="52">
        <f t="shared" ca="1" si="13"/>
        <v>4206505</v>
      </c>
      <c r="Y128" s="52">
        <f t="shared" ca="1" si="13"/>
        <v>4190262</v>
      </c>
      <c r="Z128" s="52">
        <f t="shared" ca="1" si="13"/>
        <v>4173809</v>
      </c>
    </row>
    <row r="129" spans="1:26" x14ac:dyDescent="0.2">
      <c r="A129">
        <f ca="1">SUM(D107:D109)</f>
        <v>4560234</v>
      </c>
      <c r="C129" s="50" t="s">
        <v>1028</v>
      </c>
      <c r="D129" s="52">
        <f ca="1">OFFSET(D74,D66+D67+D68-4,0)</f>
        <v>1641619</v>
      </c>
      <c r="E129" s="52">
        <f t="shared" ref="E129:Z129" ca="1" si="14">OFFSET(E74,E66+E67+E68-4,0)</f>
        <v>1606751</v>
      </c>
      <c r="F129" s="52">
        <f t="shared" ca="1" si="14"/>
        <v>1618260</v>
      </c>
      <c r="G129" s="52">
        <f t="shared" ca="1" si="14"/>
        <v>1622707</v>
      </c>
      <c r="H129" s="52">
        <f t="shared" ca="1" si="14"/>
        <v>1625664</v>
      </c>
      <c r="I129" s="52">
        <f t="shared" ca="1" si="14"/>
        <v>1626970</v>
      </c>
      <c r="J129" s="52">
        <f t="shared" ca="1" si="14"/>
        <v>1628791</v>
      </c>
      <c r="K129" s="52">
        <f t="shared" ca="1" si="14"/>
        <v>1631930</v>
      </c>
      <c r="L129" s="52">
        <f t="shared" ca="1" si="14"/>
        <v>1624405</v>
      </c>
      <c r="M129" s="52">
        <f t="shared" ca="1" si="14"/>
        <v>1609503</v>
      </c>
      <c r="N129" s="52">
        <f t="shared" ca="1" si="14"/>
        <v>1589905</v>
      </c>
      <c r="O129" s="52">
        <f t="shared" ca="1" si="14"/>
        <v>1571460</v>
      </c>
      <c r="P129" s="52">
        <f t="shared" ca="1" si="14"/>
        <v>1552398</v>
      </c>
      <c r="Q129" s="52">
        <f t="shared" ca="1" si="14"/>
        <v>1533847</v>
      </c>
      <c r="R129" s="52">
        <f t="shared" ca="1" si="14"/>
        <v>1521293</v>
      </c>
      <c r="S129" s="52">
        <f t="shared" ca="1" si="14"/>
        <v>1512573</v>
      </c>
      <c r="T129" s="52">
        <f t="shared" ca="1" si="14"/>
        <v>1503740</v>
      </c>
      <c r="U129" s="52">
        <f t="shared" ca="1" si="14"/>
        <v>1495191</v>
      </c>
      <c r="V129" s="52">
        <f t="shared" ca="1" si="14"/>
        <v>1485457</v>
      </c>
      <c r="W129" s="52">
        <f t="shared" ca="1" si="14"/>
        <v>1477534</v>
      </c>
      <c r="X129" s="52">
        <f t="shared" ca="1" si="14"/>
        <v>1470637</v>
      </c>
      <c r="Y129" s="52">
        <f t="shared" ca="1" si="14"/>
        <v>1464466</v>
      </c>
      <c r="Z129" s="52">
        <f t="shared" ca="1" si="14"/>
        <v>1459063</v>
      </c>
    </row>
    <row r="130" spans="1:26" x14ac:dyDescent="0.2">
      <c r="C130" s="50" t="s">
        <v>1013</v>
      </c>
      <c r="D130" s="52">
        <f ca="1">OFFSET(D97,D66+D67+D68-4,0)</f>
        <v>1534625</v>
      </c>
      <c r="E130" s="52">
        <f t="shared" ref="E130:Z130" ca="1" si="15">OFFSET(E97,E66+E67+E68-4,0)</f>
        <v>1544067</v>
      </c>
      <c r="F130" s="52">
        <f t="shared" ca="1" si="15"/>
        <v>1555444</v>
      </c>
      <c r="G130" s="52">
        <f t="shared" ca="1" si="15"/>
        <v>1559174</v>
      </c>
      <c r="H130" s="52">
        <f t="shared" ca="1" si="15"/>
        <v>1559371</v>
      </c>
      <c r="I130" s="52">
        <f t="shared" ca="1" si="15"/>
        <v>1558479</v>
      </c>
      <c r="J130" s="52">
        <f t="shared" ca="1" si="15"/>
        <v>1559565</v>
      </c>
      <c r="K130" s="52">
        <f t="shared" ca="1" si="15"/>
        <v>1564007</v>
      </c>
      <c r="L130" s="52">
        <f t="shared" ca="1" si="15"/>
        <v>1556599</v>
      </c>
      <c r="M130" s="52">
        <f t="shared" ca="1" si="15"/>
        <v>1540448</v>
      </c>
      <c r="N130" s="52">
        <f t="shared" ca="1" si="15"/>
        <v>1520375</v>
      </c>
      <c r="O130" s="52">
        <f t="shared" ca="1" si="15"/>
        <v>1502756</v>
      </c>
      <c r="P130" s="52">
        <f t="shared" ca="1" si="15"/>
        <v>1485993</v>
      </c>
      <c r="Q130" s="52">
        <f t="shared" ca="1" si="15"/>
        <v>1468284</v>
      </c>
      <c r="R130" s="52">
        <f t="shared" ca="1" si="15"/>
        <v>1454843</v>
      </c>
      <c r="S130" s="52">
        <f t="shared" ca="1" si="15"/>
        <v>1445574</v>
      </c>
      <c r="T130" s="52">
        <f t="shared" ca="1" si="15"/>
        <v>1437463</v>
      </c>
      <c r="U130" s="52">
        <f t="shared" ca="1" si="15"/>
        <v>1431079</v>
      </c>
      <c r="V130" s="52">
        <f t="shared" ca="1" si="15"/>
        <v>1421832</v>
      </c>
      <c r="W130" s="52">
        <f t="shared" ca="1" si="15"/>
        <v>1412827</v>
      </c>
      <c r="X130" s="52">
        <f t="shared" ca="1" si="15"/>
        <v>1405186</v>
      </c>
      <c r="Y130" s="52">
        <f t="shared" ca="1" si="15"/>
        <v>1399381</v>
      </c>
      <c r="Z130" s="52">
        <f t="shared" ca="1" si="15"/>
        <v>1395543</v>
      </c>
    </row>
    <row r="131" spans="1:26" x14ac:dyDescent="0.2">
      <c r="C131" s="50" t="s">
        <v>1014</v>
      </c>
      <c r="D131" s="52">
        <f ca="1">SUM(OFFSET(D74,D66+D67+D68-3,0,D69,1))</f>
        <v>6413439</v>
      </c>
      <c r="E131" s="52">
        <f t="shared" ref="E131:Z131" ca="1" si="16">SUM(OFFSET(E74,E66+E67+E68-3,0,E69,1))</f>
        <v>6263768</v>
      </c>
      <c r="F131" s="52">
        <f t="shared" ca="1" si="16"/>
        <v>6310515</v>
      </c>
      <c r="G131" s="52">
        <f t="shared" ca="1" si="16"/>
        <v>6338730</v>
      </c>
      <c r="H131" s="52">
        <f t="shared" ca="1" si="16"/>
        <v>6372059</v>
      </c>
      <c r="I131" s="52">
        <f t="shared" ca="1" si="16"/>
        <v>6406475</v>
      </c>
      <c r="J131" s="52">
        <f t="shared" ca="1" si="16"/>
        <v>6437574</v>
      </c>
      <c r="K131" s="52">
        <f t="shared" ca="1" si="16"/>
        <v>6462747</v>
      </c>
      <c r="L131" s="52">
        <f t="shared" ca="1" si="16"/>
        <v>6460474</v>
      </c>
      <c r="M131" s="52">
        <f t="shared" ca="1" si="16"/>
        <v>6454086</v>
      </c>
      <c r="N131" s="52">
        <f t="shared" ca="1" si="16"/>
        <v>6437517</v>
      </c>
      <c r="O131" s="52">
        <f t="shared" ca="1" si="16"/>
        <v>6404137</v>
      </c>
      <c r="P131" s="52">
        <f t="shared" ca="1" si="16"/>
        <v>6353019</v>
      </c>
      <c r="Q131" s="52">
        <f t="shared" ca="1" si="16"/>
        <v>6273927</v>
      </c>
      <c r="R131" s="52">
        <f t="shared" ca="1" si="16"/>
        <v>6196477</v>
      </c>
      <c r="S131" s="52">
        <f t="shared" ca="1" si="16"/>
        <v>6130516</v>
      </c>
      <c r="T131" s="52">
        <f t="shared" ca="1" si="16"/>
        <v>6077691</v>
      </c>
      <c r="U131" s="52">
        <f t="shared" ca="1" si="16"/>
        <v>6036771</v>
      </c>
      <c r="V131" s="52">
        <f t="shared" ca="1" si="16"/>
        <v>5990093</v>
      </c>
      <c r="W131" s="52">
        <f t="shared" ca="1" si="16"/>
        <v>5951256</v>
      </c>
      <c r="X131" s="52">
        <f t="shared" ca="1" si="16"/>
        <v>5917750</v>
      </c>
      <c r="Y131" s="52">
        <f t="shared" ca="1" si="16"/>
        <v>5889494</v>
      </c>
      <c r="Z131" s="52">
        <f t="shared" ca="1" si="16"/>
        <v>5865487</v>
      </c>
    </row>
    <row r="132" spans="1:26" x14ac:dyDescent="0.2">
      <c r="C132" s="50" t="s">
        <v>1015</v>
      </c>
      <c r="D132" s="52">
        <f ca="1">SUM(OFFSET(D97,D66+D67+D68-3,0,D69,1))</f>
        <v>6002179</v>
      </c>
      <c r="E132" s="52">
        <f t="shared" ref="E132:Z132" ca="1" si="17">SUM(OFFSET(E97,E66+E67+E68-3,0,E69,1))</f>
        <v>6024733</v>
      </c>
      <c r="F132" s="52">
        <f t="shared" ca="1" si="17"/>
        <v>6059312</v>
      </c>
      <c r="G132" s="52">
        <f t="shared" ca="1" si="17"/>
        <v>6093325</v>
      </c>
      <c r="H132" s="52">
        <f t="shared" ca="1" si="17"/>
        <v>6121574</v>
      </c>
      <c r="I132" s="52">
        <f t="shared" ca="1" si="17"/>
        <v>6141224</v>
      </c>
      <c r="J132" s="52">
        <f t="shared" ca="1" si="17"/>
        <v>6155930</v>
      </c>
      <c r="K132" s="52">
        <f t="shared" ca="1" si="17"/>
        <v>6170845</v>
      </c>
      <c r="L132" s="52">
        <f t="shared" ca="1" si="17"/>
        <v>6178039</v>
      </c>
      <c r="M132" s="52">
        <f t="shared" ca="1" si="17"/>
        <v>6174475</v>
      </c>
      <c r="N132" s="52">
        <f t="shared" ca="1" si="17"/>
        <v>6153871</v>
      </c>
      <c r="O132" s="52">
        <f t="shared" ca="1" si="17"/>
        <v>6114092</v>
      </c>
      <c r="P132" s="52">
        <f t="shared" ca="1" si="17"/>
        <v>6059569</v>
      </c>
      <c r="Q132" s="52">
        <f t="shared" ca="1" si="17"/>
        <v>5992118</v>
      </c>
      <c r="R132" s="52">
        <f t="shared" ca="1" si="17"/>
        <v>5920106</v>
      </c>
      <c r="S132" s="52">
        <f t="shared" ca="1" si="17"/>
        <v>5853084</v>
      </c>
      <c r="T132" s="52">
        <f t="shared" ca="1" si="17"/>
        <v>5796643</v>
      </c>
      <c r="U132" s="52">
        <f t="shared" ca="1" si="17"/>
        <v>5754386</v>
      </c>
      <c r="V132" s="52">
        <f t="shared" ca="1" si="17"/>
        <v>5718713</v>
      </c>
      <c r="W132" s="52">
        <f t="shared" ca="1" si="17"/>
        <v>5684581</v>
      </c>
      <c r="X132" s="52">
        <f t="shared" ca="1" si="17"/>
        <v>5649581</v>
      </c>
      <c r="Y132" s="52">
        <f t="shared" ca="1" si="17"/>
        <v>5617210</v>
      </c>
      <c r="Z132" s="52">
        <f t="shared" ca="1" si="17"/>
        <v>5590928</v>
      </c>
    </row>
    <row r="133" spans="1:26" x14ac:dyDescent="0.2">
      <c r="C133" s="50" t="s">
        <v>1029</v>
      </c>
      <c r="D133" s="52">
        <f ca="1">OFFSET(D74,D66+D67+D68+D69-4,0)</f>
        <v>1631693</v>
      </c>
      <c r="E133" s="52">
        <f t="shared" ref="E133:Z133" ca="1" si="18">OFFSET(E74,E66+E67+E68+E69-4,0)</f>
        <v>1538958</v>
      </c>
      <c r="F133" s="52">
        <f t="shared" ca="1" si="18"/>
        <v>1549808</v>
      </c>
      <c r="G133" s="52">
        <f t="shared" ca="1" si="18"/>
        <v>1557286</v>
      </c>
      <c r="H133" s="52">
        <f t="shared" ca="1" si="18"/>
        <v>1566654</v>
      </c>
      <c r="I133" s="52">
        <f t="shared" ca="1" si="18"/>
        <v>1577536</v>
      </c>
      <c r="J133" s="52">
        <f t="shared" ca="1" si="18"/>
        <v>1589995</v>
      </c>
      <c r="K133" s="52">
        <f t="shared" ca="1" si="18"/>
        <v>1601456</v>
      </c>
      <c r="L133" s="52">
        <f t="shared" ca="1" si="18"/>
        <v>1603716</v>
      </c>
      <c r="M133" s="52">
        <f t="shared" ca="1" si="18"/>
        <v>1603757</v>
      </c>
      <c r="N133" s="52">
        <f t="shared" ca="1" si="18"/>
        <v>1604689</v>
      </c>
      <c r="O133" s="52">
        <f t="shared" ca="1" si="18"/>
        <v>1607014</v>
      </c>
      <c r="P133" s="52">
        <f t="shared" ca="1" si="18"/>
        <v>1604099</v>
      </c>
      <c r="Q133" s="52">
        <f t="shared" ca="1" si="18"/>
        <v>1588561</v>
      </c>
      <c r="R133" s="52">
        <f t="shared" ca="1" si="18"/>
        <v>1568433</v>
      </c>
      <c r="S133" s="52">
        <f t="shared" ca="1" si="18"/>
        <v>1549855</v>
      </c>
      <c r="T133" s="52">
        <f t="shared" ca="1" si="18"/>
        <v>1531765</v>
      </c>
      <c r="U133" s="52">
        <f t="shared" ca="1" si="18"/>
        <v>1517176</v>
      </c>
      <c r="V133" s="52">
        <f t="shared" ca="1" si="18"/>
        <v>1503384</v>
      </c>
      <c r="W133" s="52">
        <f t="shared" ca="1" si="18"/>
        <v>1493531</v>
      </c>
      <c r="X133" s="52">
        <f t="shared" ca="1" si="18"/>
        <v>1484252</v>
      </c>
      <c r="Y133" s="52">
        <f t="shared" ca="1" si="18"/>
        <v>1476198</v>
      </c>
      <c r="Z133" s="52">
        <f t="shared" ca="1" si="18"/>
        <v>1469864</v>
      </c>
    </row>
    <row r="134" spans="1:26" x14ac:dyDescent="0.2">
      <c r="C134" s="50" t="s">
        <v>1016</v>
      </c>
      <c r="D134" s="52">
        <f ca="1">OFFSET(D97,D66+D67+D68+D69-4,0)</f>
        <v>1482779</v>
      </c>
      <c r="E134" s="52">
        <f t="shared" ref="E134:Z134" ca="1" si="19">OFFSET(E97,E66+E67+E68+E69-4,0)</f>
        <v>1485025</v>
      </c>
      <c r="F134" s="52">
        <f t="shared" ca="1" si="19"/>
        <v>1489248</v>
      </c>
      <c r="G134" s="52">
        <f t="shared" ca="1" si="19"/>
        <v>1497768</v>
      </c>
      <c r="H134" s="52">
        <f t="shared" ca="1" si="19"/>
        <v>1507661</v>
      </c>
      <c r="I134" s="52">
        <f t="shared" ca="1" si="19"/>
        <v>1515553</v>
      </c>
      <c r="J134" s="52">
        <f t="shared" ca="1" si="19"/>
        <v>1522203</v>
      </c>
      <c r="K134" s="52">
        <f t="shared" ca="1" si="19"/>
        <v>1527686</v>
      </c>
      <c r="L134" s="52">
        <f t="shared" ca="1" si="19"/>
        <v>1532199</v>
      </c>
      <c r="M134" s="52">
        <f t="shared" ca="1" si="19"/>
        <v>1534365</v>
      </c>
      <c r="N134" s="52">
        <f t="shared" ca="1" si="19"/>
        <v>1535106</v>
      </c>
      <c r="O134" s="52">
        <f t="shared" ca="1" si="19"/>
        <v>1534804</v>
      </c>
      <c r="P134" s="52">
        <f t="shared" ca="1" si="19"/>
        <v>1528413</v>
      </c>
      <c r="Q134" s="52">
        <f t="shared" ca="1" si="19"/>
        <v>1515627</v>
      </c>
      <c r="R134" s="52">
        <f t="shared" ca="1" si="19"/>
        <v>1498015</v>
      </c>
      <c r="S134" s="52">
        <f t="shared" ca="1" si="19"/>
        <v>1480039</v>
      </c>
      <c r="T134" s="52">
        <f t="shared" ca="1" si="19"/>
        <v>1460678</v>
      </c>
      <c r="U134" s="52">
        <f t="shared" ca="1" si="19"/>
        <v>1443992</v>
      </c>
      <c r="V134" s="52">
        <f t="shared" ca="1" si="19"/>
        <v>1433266</v>
      </c>
      <c r="W134" s="52">
        <f t="shared" ca="1" si="19"/>
        <v>1425781</v>
      </c>
      <c r="X134" s="52">
        <f t="shared" ca="1" si="19"/>
        <v>1417071</v>
      </c>
      <c r="Y134" s="52">
        <f t="shared" ca="1" si="19"/>
        <v>1407733</v>
      </c>
      <c r="Z134" s="52">
        <f t="shared" ca="1" si="19"/>
        <v>1399234</v>
      </c>
    </row>
    <row r="135" spans="1:26" x14ac:dyDescent="0.2">
      <c r="C135" s="50" t="s">
        <v>1017</v>
      </c>
      <c r="D135" s="52">
        <f ca="1">D86</f>
        <v>1638005</v>
      </c>
      <c r="E135" s="52">
        <f t="shared" ref="E135:Z135" ca="1" si="20">E86</f>
        <v>1575344</v>
      </c>
      <c r="F135" s="52">
        <f t="shared" ca="1" si="20"/>
        <v>1587495</v>
      </c>
      <c r="G135" s="52">
        <f t="shared" ca="1" si="20"/>
        <v>1594390</v>
      </c>
      <c r="H135" s="52">
        <f t="shared" ca="1" si="20"/>
        <v>1603011</v>
      </c>
      <c r="I135" s="52">
        <f t="shared" ca="1" si="20"/>
        <v>1611323</v>
      </c>
      <c r="J135" s="52">
        <f t="shared" ca="1" si="20"/>
        <v>1617374</v>
      </c>
      <c r="K135" s="52">
        <f t="shared" ca="1" si="20"/>
        <v>1620891</v>
      </c>
      <c r="L135" s="52">
        <f t="shared" ca="1" si="20"/>
        <v>1619199</v>
      </c>
      <c r="M135" s="52">
        <f t="shared" ca="1" si="20"/>
        <v>1619189</v>
      </c>
      <c r="N135" s="52">
        <f t="shared" ca="1" si="20"/>
        <v>1614275</v>
      </c>
      <c r="O135" s="52">
        <f t="shared" ca="1" si="20"/>
        <v>1601307</v>
      </c>
      <c r="P135" s="52">
        <f t="shared" ca="1" si="20"/>
        <v>1583163</v>
      </c>
      <c r="Q135" s="52">
        <f t="shared" ca="1" si="20"/>
        <v>1562366</v>
      </c>
      <c r="R135" s="52">
        <f t="shared" ca="1" si="20"/>
        <v>1542133</v>
      </c>
      <c r="S135" s="52">
        <f t="shared" ca="1" si="20"/>
        <v>1525673</v>
      </c>
      <c r="T135" s="52">
        <f t="shared" ca="1" si="20"/>
        <v>1514614</v>
      </c>
      <c r="U135" s="52">
        <f t="shared" ca="1" si="20"/>
        <v>1506977</v>
      </c>
      <c r="V135" s="52">
        <f t="shared" ca="1" si="20"/>
        <v>1495834</v>
      </c>
      <c r="W135" s="52">
        <f t="shared" ca="1" si="20"/>
        <v>1485897</v>
      </c>
      <c r="X135" s="52">
        <f t="shared" ca="1" si="20"/>
        <v>1477914</v>
      </c>
      <c r="Y135" s="52">
        <f t="shared" ca="1" si="20"/>
        <v>1471282</v>
      </c>
      <c r="Z135" s="52">
        <f t="shared" ca="1" si="20"/>
        <v>1465313</v>
      </c>
    </row>
    <row r="136" spans="1:26" x14ac:dyDescent="0.2">
      <c r="C136" s="50" t="s">
        <v>1018</v>
      </c>
      <c r="D136" s="52">
        <f ca="1">D109</f>
        <v>1505783</v>
      </c>
      <c r="E136" s="52">
        <f t="shared" ref="E136:Z136" ca="1" si="21">E109</f>
        <v>1512843</v>
      </c>
      <c r="F136" s="52">
        <f t="shared" ca="1" si="21"/>
        <v>1523962</v>
      </c>
      <c r="G136" s="52">
        <f t="shared" ca="1" si="21"/>
        <v>1532271</v>
      </c>
      <c r="H136" s="52">
        <f t="shared" ca="1" si="21"/>
        <v>1538879</v>
      </c>
      <c r="I136" s="52">
        <f t="shared" ca="1" si="21"/>
        <v>1542991</v>
      </c>
      <c r="J136" s="52">
        <f t="shared" ca="1" si="21"/>
        <v>1545475</v>
      </c>
      <c r="K136" s="52">
        <f t="shared" ca="1" si="21"/>
        <v>1548050</v>
      </c>
      <c r="L136" s="52">
        <f t="shared" ca="1" si="21"/>
        <v>1548673</v>
      </c>
      <c r="M136" s="52">
        <f t="shared" ca="1" si="21"/>
        <v>1548920</v>
      </c>
      <c r="N136" s="52">
        <f t="shared" ca="1" si="21"/>
        <v>1542516</v>
      </c>
      <c r="O136" s="52">
        <f t="shared" ca="1" si="21"/>
        <v>1528226</v>
      </c>
      <c r="P136" s="52">
        <f t="shared" ca="1" si="21"/>
        <v>1510465</v>
      </c>
      <c r="Q136" s="52">
        <f t="shared" ca="1" si="21"/>
        <v>1492547</v>
      </c>
      <c r="R136" s="52">
        <f t="shared" ca="1" si="21"/>
        <v>1473438</v>
      </c>
      <c r="S136" s="52">
        <f t="shared" ca="1" si="21"/>
        <v>1456304</v>
      </c>
      <c r="T136" s="52">
        <f t="shared" ca="1" si="21"/>
        <v>1444354</v>
      </c>
      <c r="U136" s="52">
        <f t="shared" ca="1" si="21"/>
        <v>1437155</v>
      </c>
      <c r="V136" s="52">
        <f t="shared" ca="1" si="21"/>
        <v>1428599</v>
      </c>
      <c r="W136" s="52">
        <f t="shared" ca="1" si="21"/>
        <v>1419578</v>
      </c>
      <c r="X136" s="52">
        <f t="shared" ca="1" si="21"/>
        <v>1410773</v>
      </c>
      <c r="Y136" s="52">
        <f t="shared" ca="1" si="21"/>
        <v>1403090</v>
      </c>
      <c r="Z136" s="52">
        <f t="shared" ca="1" si="21"/>
        <v>1397283</v>
      </c>
    </row>
    <row r="137" spans="1:26" x14ac:dyDescent="0.2">
      <c r="C137" s="50" t="s">
        <v>1019</v>
      </c>
      <c r="D137" s="52">
        <f ca="1">SUM(D86:D95)</f>
        <v>15830928</v>
      </c>
      <c r="E137" s="52">
        <f t="shared" ref="E137:Z137" ca="1" si="22">SUM(E86:E95)</f>
        <v>15062737</v>
      </c>
      <c r="F137" s="52">
        <f t="shared" ca="1" si="22"/>
        <v>15113811</v>
      </c>
      <c r="G137" s="52">
        <f t="shared" ca="1" si="22"/>
        <v>15176335</v>
      </c>
      <c r="H137" s="52">
        <f t="shared" ca="1" si="22"/>
        <v>15241129</v>
      </c>
      <c r="I137" s="52">
        <f t="shared" ca="1" si="22"/>
        <v>15312061</v>
      </c>
      <c r="J137" s="52">
        <f t="shared" ca="1" si="22"/>
        <v>15391282</v>
      </c>
      <c r="K137" s="52">
        <f t="shared" ca="1" si="22"/>
        <v>15478870</v>
      </c>
      <c r="L137" s="52">
        <f t="shared" ca="1" si="22"/>
        <v>15545380</v>
      </c>
      <c r="M137" s="52">
        <f t="shared" ca="1" si="22"/>
        <v>15604246</v>
      </c>
      <c r="N137" s="52">
        <f t="shared" ca="1" si="22"/>
        <v>15649027</v>
      </c>
      <c r="O137" s="52">
        <f t="shared" ca="1" si="22"/>
        <v>15669674</v>
      </c>
      <c r="P137" s="52">
        <f t="shared" ca="1" si="22"/>
        <v>15658200</v>
      </c>
      <c r="Q137" s="52">
        <f t="shared" ca="1" si="22"/>
        <v>15691529</v>
      </c>
      <c r="R137" s="52">
        <f t="shared" ca="1" si="22"/>
        <v>15634683</v>
      </c>
      <c r="S137" s="52">
        <f t="shared" ca="1" si="22"/>
        <v>15553862</v>
      </c>
      <c r="T137" s="52">
        <f t="shared" ca="1" si="22"/>
        <v>15458627</v>
      </c>
      <c r="U137" s="52">
        <f t="shared" ca="1" si="22"/>
        <v>15356848</v>
      </c>
      <c r="V137" s="52">
        <f t="shared" ca="1" si="22"/>
        <v>15238881</v>
      </c>
      <c r="W137" s="52">
        <f t="shared" ca="1" si="22"/>
        <v>15109292</v>
      </c>
      <c r="X137" s="52">
        <f t="shared" ca="1" si="22"/>
        <v>14977091</v>
      </c>
      <c r="Y137" s="52">
        <f t="shared" ca="1" si="22"/>
        <v>14852641</v>
      </c>
      <c r="Z137" s="52">
        <f t="shared" ca="1" si="22"/>
        <v>14743229</v>
      </c>
    </row>
    <row r="138" spans="1:26" x14ac:dyDescent="0.2">
      <c r="C138" s="50" t="s">
        <v>1020</v>
      </c>
      <c r="D138" s="52">
        <f ca="1">SUM(D109:D118)</f>
        <v>14459013</v>
      </c>
      <c r="E138" s="52">
        <f t="shared" ref="E138:Z138" ca="1" si="23">SUM(E109:E118)</f>
        <v>14526427</v>
      </c>
      <c r="F138" s="52">
        <f t="shared" ca="1" si="23"/>
        <v>14587049</v>
      </c>
      <c r="G138" s="52">
        <f t="shared" ca="1" si="23"/>
        <v>14673624</v>
      </c>
      <c r="H138" s="52">
        <f t="shared" ca="1" si="23"/>
        <v>14748072</v>
      </c>
      <c r="I138" s="52">
        <f t="shared" ca="1" si="23"/>
        <v>14809344</v>
      </c>
      <c r="J138" s="52">
        <f t="shared" ca="1" si="23"/>
        <v>14860962</v>
      </c>
      <c r="K138" s="52">
        <f t="shared" ca="1" si="23"/>
        <v>14909259</v>
      </c>
      <c r="L138" s="52">
        <f t="shared" ca="1" si="23"/>
        <v>14986983</v>
      </c>
      <c r="M138" s="52">
        <f t="shared" ca="1" si="23"/>
        <v>15058354</v>
      </c>
      <c r="N138" s="52">
        <f t="shared" ca="1" si="23"/>
        <v>15109303</v>
      </c>
      <c r="O138" s="52">
        <f t="shared" ca="1" si="23"/>
        <v>15126021</v>
      </c>
      <c r="P138" s="52">
        <f t="shared" ca="1" si="23"/>
        <v>15106606</v>
      </c>
      <c r="Q138" s="52">
        <f t="shared" ca="1" si="23"/>
        <v>15080375</v>
      </c>
      <c r="R138" s="52">
        <f t="shared" ca="1" si="23"/>
        <v>15023920</v>
      </c>
      <c r="S138" s="52">
        <f t="shared" ca="1" si="23"/>
        <v>14937780</v>
      </c>
      <c r="T138" s="52">
        <f t="shared" ca="1" si="23"/>
        <v>14829748</v>
      </c>
      <c r="U138" s="52">
        <f t="shared" ca="1" si="23"/>
        <v>14710469</v>
      </c>
      <c r="V138" s="52">
        <f t="shared" ca="1" si="23"/>
        <v>14606711</v>
      </c>
      <c r="W138" s="52">
        <f t="shared" ca="1" si="23"/>
        <v>14489712</v>
      </c>
      <c r="X138" s="52">
        <f t="shared" ca="1" si="23"/>
        <v>14362447</v>
      </c>
      <c r="Y138" s="52">
        <f t="shared" ca="1" si="23"/>
        <v>14233478</v>
      </c>
      <c r="Z138" s="52">
        <f t="shared" ca="1" si="23"/>
        <v>14112738</v>
      </c>
    </row>
    <row r="139" spans="1:26" x14ac:dyDescent="0.2">
      <c r="C139" s="50" t="s">
        <v>1021</v>
      </c>
      <c r="D139" s="52">
        <f ca="1">D95</f>
        <v>1519826</v>
      </c>
      <c r="E139" s="52">
        <f t="shared" ref="E139:Z139" ca="1" si="24">E95</f>
        <v>1389627</v>
      </c>
      <c r="F139" s="52">
        <f t="shared" ca="1" si="24"/>
        <v>1393581</v>
      </c>
      <c r="G139" s="52">
        <f t="shared" ca="1" si="24"/>
        <v>1403099</v>
      </c>
      <c r="H139" s="52">
        <f t="shared" ca="1" si="24"/>
        <v>1413512</v>
      </c>
      <c r="I139" s="52">
        <f t="shared" ca="1" si="24"/>
        <v>1425857</v>
      </c>
      <c r="J139" s="52">
        <f t="shared" ca="1" si="24"/>
        <v>1438746</v>
      </c>
      <c r="K139" s="52">
        <f t="shared" ca="1" si="24"/>
        <v>1449244</v>
      </c>
      <c r="L139" s="52">
        <f t="shared" ca="1" si="24"/>
        <v>1460715</v>
      </c>
      <c r="M139" s="52">
        <f t="shared" ca="1" si="24"/>
        <v>1473399</v>
      </c>
      <c r="N139" s="52">
        <f t="shared" ca="1" si="24"/>
        <v>1487970</v>
      </c>
      <c r="O139" s="52">
        <f t="shared" ca="1" si="24"/>
        <v>1502476</v>
      </c>
      <c r="P139" s="52">
        <f t="shared" ca="1" si="24"/>
        <v>1514074</v>
      </c>
      <c r="Q139" s="52">
        <f t="shared" ca="1" si="24"/>
        <v>1525937</v>
      </c>
      <c r="R139" s="52">
        <f t="shared" ca="1" si="24"/>
        <v>1535491</v>
      </c>
      <c r="S139" s="52">
        <f t="shared" ca="1" si="24"/>
        <v>1541946</v>
      </c>
      <c r="T139" s="52">
        <f t="shared" ca="1" si="24"/>
        <v>1544965</v>
      </c>
      <c r="U139" s="52">
        <f t="shared" ca="1" si="24"/>
        <v>1545718</v>
      </c>
      <c r="V139" s="52">
        <f t="shared" ca="1" si="24"/>
        <v>1547677</v>
      </c>
      <c r="W139" s="52">
        <f t="shared" ca="1" si="24"/>
        <v>1543762</v>
      </c>
      <c r="X139" s="52">
        <f t="shared" ca="1" si="24"/>
        <v>1531928</v>
      </c>
      <c r="Y139" s="52">
        <f t="shared" ca="1" si="24"/>
        <v>1514444</v>
      </c>
      <c r="Z139" s="52">
        <f t="shared" ca="1" si="24"/>
        <v>1495530</v>
      </c>
    </row>
    <row r="140" spans="1:26" x14ac:dyDescent="0.2">
      <c r="C140" s="50" t="s">
        <v>1022</v>
      </c>
      <c r="D140" s="52">
        <f ca="1">D118</f>
        <v>1376558</v>
      </c>
      <c r="E140" s="52">
        <f t="shared" ref="E140:Z140" ca="1" si="25">E118</f>
        <v>1390723</v>
      </c>
      <c r="F140" s="52">
        <f t="shared" ca="1" si="25"/>
        <v>1400227</v>
      </c>
      <c r="G140" s="52">
        <f t="shared" ca="1" si="25"/>
        <v>1410147</v>
      </c>
      <c r="H140" s="52">
        <f t="shared" ca="1" si="25"/>
        <v>1420582</v>
      </c>
      <c r="I140" s="52">
        <f t="shared" ca="1" si="25"/>
        <v>1429856</v>
      </c>
      <c r="J140" s="52">
        <f t="shared" ca="1" si="25"/>
        <v>1435985</v>
      </c>
      <c r="K140" s="52">
        <f t="shared" ca="1" si="25"/>
        <v>1438470</v>
      </c>
      <c r="L140" s="52">
        <f t="shared" ca="1" si="25"/>
        <v>1442359</v>
      </c>
      <c r="M140" s="52">
        <f t="shared" ca="1" si="25"/>
        <v>1450953</v>
      </c>
      <c r="N140" s="52">
        <f t="shared" ca="1" si="25"/>
        <v>1463710</v>
      </c>
      <c r="O140" s="52">
        <f t="shared" ca="1" si="25"/>
        <v>1476025</v>
      </c>
      <c r="P140" s="52">
        <f t="shared" ca="1" si="25"/>
        <v>1483626</v>
      </c>
      <c r="Q140" s="52">
        <f t="shared" ca="1" si="25"/>
        <v>1490026</v>
      </c>
      <c r="R140" s="52">
        <f t="shared" ca="1" si="25"/>
        <v>1496869</v>
      </c>
      <c r="S140" s="52">
        <f t="shared" ca="1" si="25"/>
        <v>1501890</v>
      </c>
      <c r="T140" s="52">
        <f t="shared" ca="1" si="25"/>
        <v>1502890</v>
      </c>
      <c r="U140" s="52">
        <f t="shared" ca="1" si="25"/>
        <v>1500708</v>
      </c>
      <c r="V140" s="52">
        <f t="shared" ca="1" si="25"/>
        <v>1500027</v>
      </c>
      <c r="W140" s="52">
        <f t="shared" ca="1" si="25"/>
        <v>1496011</v>
      </c>
      <c r="X140" s="52">
        <f t="shared" ca="1" si="25"/>
        <v>1485069</v>
      </c>
      <c r="Y140" s="52">
        <f t="shared" ca="1" si="25"/>
        <v>1467698</v>
      </c>
      <c r="Z140" s="52">
        <f t="shared" ca="1" si="25"/>
        <v>1447978</v>
      </c>
    </row>
    <row r="141" spans="1:26" x14ac:dyDescent="0.2">
      <c r="C141" s="50" t="s">
        <v>1023</v>
      </c>
      <c r="D141" s="232">
        <f ca="1">SUM(OFFSET(Pop_UN!H$1,MATCH(CountrySelect1, Pop_UN!$A$2:$A$4151,0)+48,0,2,1))</f>
        <v>144304164</v>
      </c>
      <c r="E141" s="232">
        <f ca="1">SUM(OFFSET(Pop_UN!I$1,MATCH(CountrySelect1, Pop_UN!$A$2:$A$4151,0)+48,0,2,1))</f>
        <v>145924795</v>
      </c>
      <c r="F141" s="232">
        <f ca="1">SUM(OFFSET(Pop_UN!J$1,MATCH(CountrySelect1, Pop_UN!$A$2:$A$4151,0)+48,0,2,1))</f>
        <v>147575433</v>
      </c>
      <c r="G141" s="232">
        <f ca="1">SUM(OFFSET(Pop_UN!K$1,MATCH(CountrySelect1, Pop_UN!$A$2:$A$4151,0)+48,0,2,1))</f>
        <v>149273134</v>
      </c>
      <c r="H141" s="232">
        <f ca="1">SUM(OFFSET(Pop_UN!L$1,MATCH(CountrySelect1, Pop_UN!$A$2:$A$4151,0)+48,0,2,1))</f>
        <v>151005733</v>
      </c>
      <c r="I141" s="232">
        <f ca="1">SUM(OFFSET(Pop_UN!M$1,MATCH(CountrySelect1, Pop_UN!$A$2:$A$4151,0)+48,0,2,1))</f>
        <v>152761413</v>
      </c>
      <c r="J141" s="232">
        <f ca="1">SUM(OFFSET(Pop_UN!N$1,MATCH(CountrySelect1, Pop_UN!$A$2:$A$4151,0)+48,0,2,1))</f>
        <v>154517385</v>
      </c>
      <c r="K141" s="232">
        <f ca="1">SUM(OFFSET(Pop_UN!O$1,MATCH(CountrySelect1, Pop_UN!$A$2:$A$4151,0)+48,0,2,1))</f>
        <v>156256287</v>
      </c>
      <c r="L141" s="232">
        <f ca="1">SUM(OFFSET(Pop_UN!P$1,MATCH(CountrySelect1, Pop_UN!$A$2:$A$4151,0)+48,0,2,1))</f>
        <v>157977151</v>
      </c>
      <c r="M141" s="232">
        <f ca="1">SUM(OFFSET(Pop_UN!Q$1,MATCH(CountrySelect1, Pop_UN!$A$2:$A$4151,0)+48,0,2,1))</f>
        <v>159685421</v>
      </c>
      <c r="N141" s="232">
        <f ca="1">SUM(OFFSET(Pop_UN!R$1,MATCH(CountrySelect1, Pop_UN!$A$2:$A$4151,0)+48,0,2,1))</f>
        <v>161376713</v>
      </c>
      <c r="O141" s="232">
        <f ca="1">SUM(OFFSET(Pop_UN!S$1,MATCH(CountrySelect1, Pop_UN!$A$2:$A$4151,0)+48,0,2,1))</f>
        <v>163046173</v>
      </c>
      <c r="P141" s="232">
        <f ca="1">SUM(OFFSET(Pop_UN!T$1,MATCH(CountrySelect1, Pop_UN!$A$2:$A$4151,0)+48,0,2,1))</f>
        <v>164689383</v>
      </c>
      <c r="Q141" s="232">
        <f ca="1">SUM(OFFSET(Pop_UN!U$1,MATCH(CountrySelect1, Pop_UN!$A$2:$A$4151,0)+48,0,2,1))</f>
        <v>166303494</v>
      </c>
      <c r="R141" s="232">
        <f ca="1">SUM(OFFSET(Pop_UN!V$1,MATCH(CountrySelect1, Pop_UN!$A$2:$A$4151,0)+48,0,2,1))</f>
        <v>167885680</v>
      </c>
      <c r="S141" s="232">
        <f ca="1">SUM(OFFSET(Pop_UN!W$1,MATCH(CountrySelect1, Pop_UN!$A$2:$A$4151,0)+48,0,2,1))</f>
        <v>169431797</v>
      </c>
      <c r="T141" s="232">
        <f ca="1">SUM(OFFSET(Pop_UN!X$1,MATCH(CountrySelect1, Pop_UN!$A$2:$A$4151,0)+48,0,2,1))</f>
        <v>170937444</v>
      </c>
      <c r="U141" s="232">
        <f ca="1">SUM(OFFSET(Pop_UN!Y$1,MATCH(CountrySelect1, Pop_UN!$A$2:$A$4151,0)+48,0,2,1))</f>
        <v>172399074</v>
      </c>
      <c r="V141" s="232">
        <f ca="1">SUM(OFFSET(Pop_UN!Z$1,MATCH(CountrySelect1, Pop_UN!$A$2:$A$4151,0)+48,0,2,1))</f>
        <v>173813766</v>
      </c>
      <c r="W141" s="232">
        <f ca="1">SUM(OFFSET(Pop_UN!AA$1,MATCH(CountrySelect1, Pop_UN!$A$2:$A$4151,0)+48,0,2,1))</f>
        <v>175180164</v>
      </c>
      <c r="X141" s="232">
        <f ca="1">SUM(OFFSET(Pop_UN!AB$1,MATCH(CountrySelect1, Pop_UN!$A$2:$A$4151,0)+48,0,2,1))</f>
        <v>176498329</v>
      </c>
      <c r="Y141" s="232">
        <f ca="1">SUM(OFFSET(Pop_UN!AC$1,MATCH(CountrySelect1, Pop_UN!$A$2:$A$4151,0)+48,0,2,1))</f>
        <v>177769400</v>
      </c>
      <c r="Z141" s="232">
        <f ca="1">SUM(OFFSET(Pop_UN!AD$1,MATCH(CountrySelect1, Pop_UN!$A$2:$A$4151,0)+48,0,2,1))</f>
        <v>178993870</v>
      </c>
    </row>
    <row r="142" spans="1:26" x14ac:dyDescent="0.2">
      <c r="C142" s="50"/>
    </row>
    <row r="143" spans="1:26" x14ac:dyDescent="0.2">
      <c r="C143" s="50" t="s">
        <v>1024</v>
      </c>
      <c r="E143" s="52">
        <f t="array" aca="1" ref="E143" ca="1">1-AVERAGE(OFFSET(E74,E$66-3,0,E$67,1)/OFFSET(D74,E$66-4,0,E$67,1))</f>
        <v>-1.5676455990984772E-2</v>
      </c>
      <c r="F143" s="52">
        <f t="array" aca="1" ref="F143" ca="1">1-AVERAGE(OFFSET(F74,F$66-3,0,F$67,1)/OFFSET(E74,F$66-4,0,F$67,1))</f>
        <v>1.3488619955518422E-3</v>
      </c>
      <c r="G143" s="52">
        <f t="array" aca="1" ref="G143" ca="1">1-AVERAGE(OFFSET(G74,G$66-3,0,G$67,1)/OFFSET(F74,G$66-4,0,G$67,1))</f>
        <v>1.7553152245748382E-3</v>
      </c>
      <c r="H143" s="52">
        <f t="array" aca="1" ref="H143" ca="1">1-AVERAGE(OFFSET(H74,H$66-3,0,H$67,1)/OFFSET(G74,H$66-4,0,H$67,1))</f>
        <v>1.4785542281634534E-3</v>
      </c>
      <c r="I143" s="52">
        <f t="array" aca="1" ref="I143" ca="1">1-AVERAGE(OFFSET(I74,I$66-3,0,I$67,1)/OFFSET(H74,I$66-4,0,I$67,1))</f>
        <v>1.4345633238402877E-3</v>
      </c>
      <c r="J143" s="52">
        <f t="array" aca="1" ref="J143" ca="1">1-AVERAGE(OFFSET(J74,J$66-3,0,J$67,1)/OFFSET(I74,J$66-4,0,J$67,1))</f>
        <v>1.5106449226693908E-3</v>
      </c>
      <c r="K143" s="52">
        <f t="array" aca="1" ref="K143" ca="1">1-AVERAGE(OFFSET(K74,K$66-3,0,K$67,1)/OFFSET(J74,K$66-4,0,K$67,1))</f>
        <v>1.5066376921378799E-3</v>
      </c>
      <c r="L143" s="52">
        <f t="array" aca="1" ref="L143" ca="1">1-AVERAGE(OFFSET(L74,L$66-3,0,L$67,1)/OFFSET(K74,L$66-4,0,L$67,1))</f>
        <v>1.1236334609083798E-3</v>
      </c>
      <c r="M143" s="52">
        <f t="array" aca="1" ref="M143" ca="1">1-AVERAGE(OFFSET(M74,M$66-3,0,M$67,1)/OFFSET(L74,M$66-4,0,M$67,1))</f>
        <v>3.9251037924736831E-4</v>
      </c>
      <c r="N143" s="52">
        <f t="array" aca="1" ref="N143" ca="1">1-AVERAGE(OFFSET(N74,N$66-3,0,N$67,1)/OFFSET(M74,N$66-4,0,N$67,1))</f>
        <v>-1.7068762602923115E-4</v>
      </c>
      <c r="O143" s="52">
        <f t="array" aca="1" ref="O143" ca="1">1-AVERAGE(OFFSET(O74,O$66-3,0,O$67,1)/OFFSET(N74,O$66-4,0,O$67,1))</f>
        <v>-3.9141730284741882E-4</v>
      </c>
      <c r="P143" s="52">
        <f t="array" aca="1" ref="P143" ca="1">1-AVERAGE(OFFSET(P74,P$66-3,0,P$67,1)/OFFSET(O74,P$66-4,0,P$67,1))</f>
        <v>-1.253738153155215E-4</v>
      </c>
      <c r="Q143" s="52">
        <f t="array" aca="1" ref="Q143" ca="1">1-AVERAGE(OFFSET(Q74,Q$66-3,0,Q$67,1)/OFFSET(P74,Q$66-4,0,Q$67,1))</f>
        <v>7.8093223683184387E-4</v>
      </c>
      <c r="R143" s="52">
        <f t="array" aca="1" ref="R143" ca="1">1-AVERAGE(OFFSET(R74,R$66-3,0,R$67,1)/OFFSET(Q74,R$66-4,0,R$67,1))</f>
        <v>5.1616702773582546E-4</v>
      </c>
      <c r="S143" s="52">
        <f t="array" aca="1" ref="S143" ca="1">1-AVERAGE(OFFSET(S74,S$66-3,0,S$67,1)/OFFSET(R74,S$66-4,0,S$67,1))</f>
        <v>4.1310423061258206E-4</v>
      </c>
      <c r="T143" s="52">
        <f t="array" aca="1" ref="T143" ca="1">1-AVERAGE(OFFSET(T74,T$66-3,0,T$67,1)/OFFSET(S74,T$66-4,0,T$67,1))</f>
        <v>4.6405670900873108E-4</v>
      </c>
      <c r="U143" s="52">
        <f t="array" aca="1" ref="U143" ca="1">1-AVERAGE(OFFSET(U74,U$66-3,0,U$67,1)/OFFSET(T74,U$66-4,0,U$67,1))</f>
        <v>6.9760402790119969E-4</v>
      </c>
      <c r="V143" s="52">
        <f t="array" aca="1" ref="V143" ca="1">1-AVERAGE(OFFSET(V74,V$66-3,0,V$67,1)/OFFSET(U74,V$66-4,0,V$67,1))</f>
        <v>5.8092119565800182E-4</v>
      </c>
      <c r="W143" s="52">
        <f t="array" aca="1" ref="W143" ca="1">1-AVERAGE(OFFSET(W74,W$66-3,0,W$67,1)/OFFSET(V74,W$66-4,0,W$67,1))</f>
        <v>5.0953598709424508E-4</v>
      </c>
      <c r="X143" s="52">
        <f t="array" aca="1" ref="X143" ca="1">1-AVERAGE(OFFSET(X74,X$66-3,0,X$67,1)/OFFSET(W74,X$66-4,0,X$67,1))</f>
        <v>5.6007531168145164E-4</v>
      </c>
      <c r="Y143" s="52">
        <f t="array" aca="1" ref="Y143" ca="1">1-AVERAGE(OFFSET(Y74,Y$66-3,0,Y$67,1)/OFFSET(X74,Y$66-4,0,Y$67,1))</f>
        <v>7.0671056630156048E-4</v>
      </c>
      <c r="Z143" s="52">
        <f t="array" aca="1" ref="Z143" ca="1">1-AVERAGE(OFFSET(Z74,Z$66-3,0,Z$67,1)/OFFSET(Y74,Z$66-4,0,Z$67,1))</f>
        <v>8.9300193268826433E-4</v>
      </c>
    </row>
    <row r="144" spans="1:26" x14ac:dyDescent="0.2">
      <c r="C144" s="50" t="s">
        <v>1025</v>
      </c>
      <c r="E144" s="52">
        <f t="array" aca="1" ref="E144" ca="1">1-AVERAGE(OFFSET(E75,E$66-3,0,E$67,1)/OFFSET(D75,E$66-4,0,E$67,1))</f>
        <v>-2.2056727713050783E-2</v>
      </c>
      <c r="F144" s="52">
        <f t="array" aca="1" ref="F144" ca="1">1-AVERAGE(OFFSET(F75,F$66-3,0,F$67,1)/OFFSET(E75,F$66-4,0,F$67,1))</f>
        <v>8.6957687731037403E-4</v>
      </c>
      <c r="G144" s="52">
        <f t="array" aca="1" ref="G144" ca="1">1-AVERAGE(OFFSET(G75,G$66-3,0,G$67,1)/OFFSET(F75,G$66-4,0,G$67,1))</f>
        <v>1.8510781756202466E-3</v>
      </c>
      <c r="H144" s="52">
        <f t="array" aca="1" ref="H144" ca="1">1-AVERAGE(OFFSET(H75,H$66-3,0,H$67,1)/OFFSET(G75,H$66-4,0,H$67,1))</f>
        <v>1.3505621725199424E-3</v>
      </c>
      <c r="I144" s="52">
        <f t="array" aca="1" ref="I144" ca="1">1-AVERAGE(OFFSET(I75,I$66-3,0,I$67,1)/OFFSET(H75,I$66-4,0,I$67,1))</f>
        <v>1.1170941366515086E-3</v>
      </c>
      <c r="J144" s="52">
        <f t="array" aca="1" ref="J144" ca="1">1-AVERAGE(OFFSET(J75,J$66-3,0,J$67,1)/OFFSET(I75,J$66-4,0,J$67,1))</f>
        <v>1.1840534374396583E-3</v>
      </c>
      <c r="K144" s="52">
        <f t="array" aca="1" ref="K144" ca="1">1-AVERAGE(OFFSET(K75,K$66-3,0,K$67,1)/OFFSET(J75,K$66-4,0,K$67,1))</f>
        <v>1.4409233221129858E-3</v>
      </c>
      <c r="L144" s="52">
        <f t="array" aca="1" ref="L144" ca="1">1-AVERAGE(OFFSET(L75,L$66-3,0,L$67,1)/OFFSET(K75,L$66-4,0,L$67,1))</f>
        <v>1.6493182940043871E-3</v>
      </c>
      <c r="M144" s="52">
        <f t="array" aca="1" ref="M144" ca="1">1-AVERAGE(OFFSET(M75,M$66-3,0,M$67,1)/OFFSET(L75,M$66-4,0,M$67,1))</f>
        <v>9.25752905946986E-4</v>
      </c>
      <c r="N144" s="52">
        <f t="array" aca="1" ref="N144" ca="1">1-AVERAGE(OFFSET(N75,N$66-3,0,N$67,1)/OFFSET(M75,N$66-4,0,N$67,1))</f>
        <v>3.0417708159546919E-4</v>
      </c>
      <c r="O144" s="52">
        <f t="array" aca="1" ref="O144" ca="1">1-AVERAGE(OFFSET(O75,O$66-3,0,O$67,1)/OFFSET(N75,O$66-4,0,O$67,1))</f>
        <v>-1.407815447236338E-4</v>
      </c>
      <c r="P144" s="52">
        <f t="array" aca="1" ref="P144" ca="1">1-AVERAGE(OFFSET(P75,P$66-3,0,P$67,1)/OFFSET(O75,P$66-4,0,P$67,1))</f>
        <v>-3.3198981426418861E-4</v>
      </c>
      <c r="Q144" s="52">
        <f t="array" aca="1" ref="Q144" ca="1">1-AVERAGE(OFFSET(Q75,Q$66-3,0,Q$67,1)/OFFSET(P75,Q$66-4,0,Q$67,1))</f>
        <v>1.0770890272879807E-3</v>
      </c>
      <c r="R144" s="52">
        <f t="array" aca="1" ref="R144" ca="1">1-AVERAGE(OFFSET(R75,R$66-3,0,R$67,1)/OFFSET(Q75,R$66-4,0,R$67,1))</f>
        <v>7.4059870519904702E-4</v>
      </c>
      <c r="S144" s="52">
        <f t="array" aca="1" ref="S144" ca="1">1-AVERAGE(OFFSET(S75,S$66-3,0,S$67,1)/OFFSET(R75,S$66-4,0,S$67,1))</f>
        <v>5.4276792328256107E-4</v>
      </c>
      <c r="T144" s="52">
        <f t="array" aca="1" ref="T144" ca="1">1-AVERAGE(OFFSET(T75,T$66-3,0,T$67,1)/OFFSET(S75,T$66-4,0,T$67,1))</f>
        <v>4.6875373349608562E-4</v>
      </c>
      <c r="U144" s="52">
        <f t="array" aca="1" ref="U144" ca="1">1-AVERAGE(OFFSET(U75,U$66-3,0,U$67,1)/OFFSET(T75,U$66-4,0,U$67,1))</f>
        <v>5.3903523713449975E-4</v>
      </c>
      <c r="V144" s="52">
        <f t="array" aca="1" ref="V144" ca="1">1-AVERAGE(OFFSET(V75,V$66-3,0,V$67,1)/OFFSET(U75,V$66-4,0,V$67,1))</f>
        <v>8.0567056589941899E-4</v>
      </c>
      <c r="W144" s="52">
        <f t="array" aca="1" ref="W144" ca="1">1-AVERAGE(OFFSET(W75,W$66-3,0,W$67,1)/OFFSET(V75,W$66-4,0,W$67,1))</f>
        <v>6.3229644533857599E-4</v>
      </c>
      <c r="X144" s="52">
        <f t="array" aca="1" ref="X144" ca="1">1-AVERAGE(OFFSET(X75,X$66-3,0,X$67,1)/OFFSET(W75,X$66-4,0,X$67,1))</f>
        <v>5.7667372407144146E-4</v>
      </c>
      <c r="Y144" s="52">
        <f t="array" aca="1" ref="Y144" ca="1">1-AVERAGE(OFFSET(Y75,Y$66-3,0,Y$67,1)/OFFSET(X75,Y$66-4,0,Y$67,1))</f>
        <v>6.4801072286646555E-4</v>
      </c>
      <c r="Z144" s="52">
        <f t="array" aca="1" ref="Z144" ca="1">1-AVERAGE(OFFSET(Z75,Z$66-3,0,Z$67,1)/OFFSET(Y75,Z$66-4,0,Z$67,1))</f>
        <v>8.0923736709748173E-4</v>
      </c>
    </row>
    <row r="145" spans="3:26" x14ac:dyDescent="0.2">
      <c r="C145" s="50" t="s">
        <v>1026</v>
      </c>
      <c r="E145" s="52">
        <f t="array" aca="1" ref="E145" ca="1">1-AVERAGE(OFFSET(E76,E$66-3,0,E$67,1)/OFFSET(D76,E$66-4,0,E$67,1))</f>
        <v>-1.0929052658684935E-2</v>
      </c>
      <c r="F145" s="52">
        <f t="array" aca="1" ref="F145" ca="1">1-AVERAGE(OFFSET(F76,F$66-3,0,F$67,1)/OFFSET(E76,F$66-4,0,F$67,1))</f>
        <v>5.9588367097940242E-4</v>
      </c>
      <c r="G145" s="52">
        <f t="array" aca="1" ref="G145" ca="1">1-AVERAGE(OFFSET(G76,G$66-3,0,G$67,1)/OFFSET(F76,G$66-4,0,G$67,1))</f>
        <v>2.2262601998350728E-3</v>
      </c>
      <c r="H145" s="52">
        <f t="array" aca="1" ref="H145" ca="1">1-AVERAGE(OFFSET(H76,H$66-3,0,H$67,1)/OFFSET(G76,H$66-4,0,H$67,1))</f>
        <v>1.4465607227661659E-3</v>
      </c>
      <c r="I145" s="52">
        <f t="array" aca="1" ref="I145" ca="1">1-AVERAGE(OFFSET(I76,I$66-3,0,I$67,1)/OFFSET(H76,I$66-4,0,I$67,1))</f>
        <v>9.887885757349224E-4</v>
      </c>
      <c r="J145" s="52">
        <f t="array" aca="1" ref="J145" ca="1">1-AVERAGE(OFFSET(J76,J$66-3,0,J$67,1)/OFFSET(I76,J$66-4,0,J$67,1))</f>
        <v>8.653640316518274E-4</v>
      </c>
      <c r="K145" s="52">
        <f t="array" aca="1" ref="K145" ca="1">1-AVERAGE(OFFSET(K76,K$66-3,0,K$67,1)/OFFSET(J76,K$66-4,0,K$67,1))</f>
        <v>1.1132268433297066E-3</v>
      </c>
      <c r="L145" s="52">
        <f t="array" aca="1" ref="L145" ca="1">1-AVERAGE(OFFSET(L76,L$66-3,0,L$67,1)/OFFSET(K76,L$66-4,0,L$67,1))</f>
        <v>2.0811182838971209E-3</v>
      </c>
      <c r="M145" s="52">
        <f t="array" aca="1" ref="M145" ca="1">1-AVERAGE(OFFSET(M76,M$66-3,0,M$67,1)/OFFSET(L76,M$66-4,0,M$67,1))</f>
        <v>1.4523623182618461E-3</v>
      </c>
      <c r="N145" s="52">
        <f t="array" aca="1" ref="N145" ca="1">1-AVERAGE(OFFSET(N76,N$66-3,0,N$67,1)/OFFSET(M76,N$66-4,0,N$67,1))</f>
        <v>8.3777859839151425E-4</v>
      </c>
      <c r="O145" s="52">
        <f t="array" aca="1" ref="O145" ca="1">1-AVERAGE(OFFSET(O76,O$66-3,0,O$67,1)/OFFSET(N76,O$66-4,0,O$67,1))</f>
        <v>3.3460706161680953E-4</v>
      </c>
      <c r="P145" s="52">
        <f t="array" aca="1" ref="P145" ca="1">1-AVERAGE(OFFSET(P76,P$66-3,0,P$67,1)/OFFSET(O76,P$66-4,0,P$67,1))</f>
        <v>-8.1281329783466916E-5</v>
      </c>
      <c r="Q145" s="52">
        <f t="array" aca="1" ref="Q145" ca="1">1-AVERAGE(OFFSET(Q76,Q$66-3,0,Q$67,1)/OFFSET(P76,Q$66-4,0,Q$67,1))</f>
        <v>1.416597966051647E-3</v>
      </c>
      <c r="R145" s="52">
        <f t="array" aca="1" ref="R145" ca="1">1-AVERAGE(OFFSET(R76,R$66-3,0,R$67,1)/OFFSET(Q76,R$66-4,0,R$67,1))</f>
        <v>1.0375734790064595E-3</v>
      </c>
      <c r="S145" s="52">
        <f t="array" aca="1" ref="S145" ca="1">1-AVERAGE(OFFSET(S76,S$66-3,0,S$67,1)/OFFSET(R76,S$66-4,0,S$67,1))</f>
        <v>7.6728957317229174E-4</v>
      </c>
      <c r="T145" s="52">
        <f t="array" aca="1" ref="T145" ca="1">1-AVERAGE(OFFSET(T76,T$66-3,0,T$67,1)/OFFSET(S76,T$66-4,0,T$67,1))</f>
        <v>5.9849209954099258E-4</v>
      </c>
      <c r="U145" s="52">
        <f t="array" aca="1" ref="U145" ca="1">1-AVERAGE(OFFSET(U76,U$66-3,0,U$67,1)/OFFSET(T76,U$66-4,0,U$67,1))</f>
        <v>5.4355588340937455E-4</v>
      </c>
      <c r="V145" s="52">
        <f t="array" aca="1" ref="V145" ca="1">1-AVERAGE(OFFSET(V76,V$66-3,0,V$67,1)/OFFSET(U76,V$66-4,0,V$67,1))</f>
        <v>1.1306380702796881E-3</v>
      </c>
      <c r="W145" s="52">
        <f t="array" aca="1" ref="W145" ca="1">1-AVERAGE(OFFSET(W76,W$66-3,0,W$67,1)/OFFSET(V76,W$66-4,0,W$67,1))</f>
        <v>8.5752065488731155E-4</v>
      </c>
      <c r="X145" s="52">
        <f t="array" aca="1" ref="X145" ca="1">1-AVERAGE(OFFSET(X76,X$66-3,0,X$67,1)/OFFSET(W76,X$66-4,0,X$67,1))</f>
        <v>6.9971104880806045E-4</v>
      </c>
      <c r="Y145" s="52">
        <f t="array" aca="1" ref="Y145" ca="1">1-AVERAGE(OFFSET(Y76,Y$66-3,0,Y$67,1)/OFFSET(X76,Y$66-4,0,Y$67,1))</f>
        <v>6.643847802525471E-4</v>
      </c>
      <c r="Z145" s="52">
        <f t="array" aca="1" ref="Z145" ca="1">1-AVERAGE(OFFSET(Z76,Z$66-3,0,Z$67,1)/OFFSET(Y76,Z$66-4,0,Z$67,1))</f>
        <v>7.5057449963189526E-4</v>
      </c>
    </row>
    <row r="146" spans="3:26" x14ac:dyDescent="0.2">
      <c r="C146" s="50" t="s">
        <v>1027</v>
      </c>
      <c r="E146" s="52">
        <f t="array" aca="1" ref="E146" ca="1">1-AVERAGE(OFFSET(E77,E$66-3,0,E$67,1)/OFFSET(D77,E$66-4,0,E$67,1))</f>
        <v>-1.4519618569316606E-2</v>
      </c>
      <c r="F146" s="52">
        <f t="array" aca="1" ref="F146" ca="1">1-AVERAGE(OFFSET(F77,F$66-3,0,F$67,1)/OFFSET(E77,F$66-4,0,F$67,1))</f>
        <v>5.6518141733374883E-4</v>
      </c>
      <c r="G146" s="52">
        <f t="array" aca="1" ref="G146" ca="1">1-AVERAGE(OFFSET(G77,G$66-3,0,G$67,1)/OFFSET(F77,G$66-4,0,G$67,1))</f>
        <v>2.8253119114272085E-3</v>
      </c>
      <c r="H146" s="52">
        <f t="array" aca="1" ref="H146" ca="1">1-AVERAGE(OFFSET(H77,H$66-3,0,H$67,1)/OFFSET(G77,H$66-4,0,H$67,1))</f>
        <v>1.8235094296830123E-3</v>
      </c>
      <c r="I146" s="52">
        <f t="array" aca="1" ref="I146" ca="1">1-AVERAGE(OFFSET(I77,I$66-3,0,I$67,1)/OFFSET(H77,I$66-4,0,I$67,1))</f>
        <v>1.0852722838444739E-3</v>
      </c>
      <c r="J146" s="52">
        <f t="array" aca="1" ref="J146" ca="1">1-AVERAGE(OFFSET(J77,J$66-3,0,J$67,1)/OFFSET(I77,J$66-4,0,J$67,1))</f>
        <v>7.362977221493372E-4</v>
      </c>
      <c r="K146" s="52">
        <f t="array" aca="1" ref="K146" ca="1">1-AVERAGE(OFFSET(K77,K$66-3,0,K$67,1)/OFFSET(J77,K$66-4,0,K$67,1))</f>
        <v>7.9360107124792911E-4</v>
      </c>
      <c r="L146" s="52">
        <f t="array" aca="1" ref="L146" ca="1">1-AVERAGE(OFFSET(L77,L$66-3,0,L$67,1)/OFFSET(K77,L$66-4,0,L$67,1))</f>
        <v>2.4589465145474776E-3</v>
      </c>
      <c r="M146" s="52">
        <f t="array" aca="1" ref="M146" ca="1">1-AVERAGE(OFFSET(M77,M$66-3,0,M$67,1)/OFFSET(L77,M$66-4,0,M$67,1))</f>
        <v>1.8856157378397409E-3</v>
      </c>
      <c r="N146" s="52">
        <f t="array" aca="1" ref="N146" ca="1">1-AVERAGE(OFFSET(N77,N$66-3,0,N$67,1)/OFFSET(M77,N$66-4,0,N$67,1))</f>
        <v>1.365482876693358E-3</v>
      </c>
      <c r="O146" s="52">
        <f t="array" aca="1" ref="O146" ca="1">1-AVERAGE(OFFSET(O77,O$66-3,0,O$67,1)/OFFSET(N77,O$66-4,0,O$67,1))</f>
        <v>8.6872421299299951E-4</v>
      </c>
      <c r="P146" s="52">
        <f t="array" aca="1" ref="P146" ca="1">1-AVERAGE(OFFSET(P77,P$66-3,0,P$67,1)/OFFSET(O77,P$66-4,0,P$67,1))</f>
        <v>3.9433753813578054E-4</v>
      </c>
      <c r="Q146" s="52">
        <f t="array" aca="1" ref="Q146" ca="1">1-AVERAGE(OFFSET(Q77,Q$66-3,0,Q$67,1)/OFFSET(P77,Q$66-4,0,Q$67,1))</f>
        <v>1.8050186662191825E-3</v>
      </c>
      <c r="R146" s="52">
        <f t="array" aca="1" ref="R146" ca="1">1-AVERAGE(OFFSET(R77,R$66-3,0,R$67,1)/OFFSET(Q77,R$66-4,0,R$67,1))</f>
        <v>1.378057605623817E-3</v>
      </c>
      <c r="S146" s="52">
        <f t="array" aca="1" ref="S146" ca="1">1-AVERAGE(OFFSET(S77,S$66-3,0,S$67,1)/OFFSET(R77,S$66-4,0,S$67,1))</f>
        <v>1.0644562532313717E-3</v>
      </c>
      <c r="T146" s="52">
        <f t="array" aca="1" ref="T146" ca="1">1-AVERAGE(OFFSET(T77,T$66-3,0,T$67,1)/OFFSET(S77,T$66-4,0,T$67,1))</f>
        <v>8.2365940452633346E-4</v>
      </c>
      <c r="U146" s="52">
        <f t="array" aca="1" ref="U146" ca="1">1-AVERAGE(OFFSET(U77,U$66-3,0,U$67,1)/OFFSET(T77,U$66-4,0,U$67,1))</f>
        <v>6.7371760338252873E-4</v>
      </c>
      <c r="V146" s="52">
        <f t="array" aca="1" ref="V146" ca="1">1-AVERAGE(OFFSET(V77,V$66-3,0,V$67,1)/OFFSET(U77,V$66-4,0,V$67,1))</f>
        <v>1.5450103493831469E-3</v>
      </c>
      <c r="W146" s="52">
        <f t="array" aca="1" ref="W146" ca="1">1-AVERAGE(OFFSET(W77,W$66-3,0,W$67,1)/OFFSET(V77,W$66-4,0,W$67,1))</f>
        <v>1.1835550025605102E-3</v>
      </c>
      <c r="X146" s="52">
        <f t="array" aca="1" ref="X146" ca="1">1-AVERAGE(OFFSET(X77,X$66-3,0,X$67,1)/OFFSET(W77,X$66-4,0,X$67,1))</f>
        <v>9.255099271492373E-4</v>
      </c>
      <c r="Y146" s="52">
        <f t="array" aca="1" ref="Y146" ca="1">1-AVERAGE(OFFSET(Y77,Y$66-3,0,Y$67,1)/OFFSET(X77,Y$66-4,0,Y$67,1))</f>
        <v>7.8761806687344116E-4</v>
      </c>
      <c r="Z146" s="52">
        <f t="array" aca="1" ref="Z146" ca="1">1-AVERAGE(OFFSET(Z77,Z$66-3,0,Z$67,1)/OFFSET(Y77,Z$66-4,0,Z$67,1))</f>
        <v>7.6733338038847965E-4</v>
      </c>
    </row>
    <row r="148" spans="3:26" x14ac:dyDescent="0.2">
      <c r="C148" s="182" t="s">
        <v>226</v>
      </c>
    </row>
    <row r="149" spans="3:26" x14ac:dyDescent="0.2">
      <c r="C149" s="50" t="s">
        <v>1030</v>
      </c>
      <c r="D149" s="188">
        <f>StartYear</f>
        <v>2008</v>
      </c>
      <c r="E149" s="188">
        <f>D149+1</f>
        <v>2009</v>
      </c>
      <c r="F149" s="188">
        <f t="shared" ref="F149:N149" si="26">E149+1</f>
        <v>2010</v>
      </c>
      <c r="G149" s="188">
        <f t="shared" si="26"/>
        <v>2011</v>
      </c>
      <c r="H149" s="188">
        <f t="shared" si="26"/>
        <v>2012</v>
      </c>
      <c r="I149" s="188">
        <f t="shared" si="26"/>
        <v>2013</v>
      </c>
      <c r="J149">
        <f t="shared" si="26"/>
        <v>2014</v>
      </c>
      <c r="K149">
        <f t="shared" si="26"/>
        <v>2015</v>
      </c>
      <c r="L149">
        <f t="shared" si="26"/>
        <v>2016</v>
      </c>
      <c r="M149">
        <f t="shared" si="26"/>
        <v>2017</v>
      </c>
      <c r="N149">
        <f t="shared" si="26"/>
        <v>2018</v>
      </c>
      <c r="P149" s="190" t="s">
        <v>1035</v>
      </c>
      <c r="Q149" s="190" t="s">
        <v>1036</v>
      </c>
      <c r="R149" s="190" t="s">
        <v>1037</v>
      </c>
    </row>
    <row r="150" spans="3:26" x14ac:dyDescent="0.2">
      <c r="C150" s="50" t="s">
        <v>1031</v>
      </c>
      <c r="D150" s="52" t="e">
        <f ca="1">IF(ISNUMBER(OFFSET('Gross enrolment rate'!E1,MATCH(CountrySelect1,'Gross enrolment rate'!$A$2:$A$167,0)+1,0)),OFFSET('Gross enrolment rate'!E1,MATCH(CountrySelect1,'Gross enrolment rate'!$A$2:$A$167,0)+1,0),NA())</f>
        <v>#N/A</v>
      </c>
      <c r="E150" s="52">
        <f ca="1">IF(ISNUMBER(OFFSET('Gross enrolment rate'!F1,MATCH(CountrySelect1,'Gross enrolment rate'!$A$2:$A$167,0)+1,0)),OFFSET('Gross enrolment rate'!F1,MATCH(CountrySelect1,'Gross enrolment rate'!$A$2:$A$167,0)+1,0),NA())</f>
        <v>11</v>
      </c>
      <c r="F150" s="52">
        <f ca="1">IF(ISNUMBER(OFFSET('Gross enrolment rate'!G1,MATCH(CountrySelect1,'Gross enrolment rate'!$A$2:$A$167,0)+1,0)),OFFSET('Gross enrolment rate'!G1,MATCH(CountrySelect1,'Gross enrolment rate'!$A$2:$A$167,0)+1,0),NA())</f>
        <v>13</v>
      </c>
      <c r="G150" s="52">
        <f ca="1">IF(ISNUMBER(OFFSET('Gross enrolment rate'!H1,MATCH(CountrySelect1,'Gross enrolment rate'!$A$2:$A$167,0)+1,0)),OFFSET('Gross enrolment rate'!H1,MATCH(CountrySelect1,'Gross enrolment rate'!$A$2:$A$167,0)+1,0),NA())</f>
        <v>26</v>
      </c>
      <c r="H150" s="52" t="e">
        <f ca="1">IF(ISNUMBER(OFFSET('Gross enrolment rate'!I1,MATCH(CountrySelect1,'Gross enrolment rate'!$A$2:$A$167,0)+1,0)),OFFSET('Gross enrolment rate'!I1,MATCH(CountrySelect1,'Gross enrolment rate'!$A$2:$A$167,0)+1,0),NA())</f>
        <v>#N/A</v>
      </c>
      <c r="I150" s="52">
        <f ca="1">IF(ISNUMBER(OFFSET('Gross enrolment rate'!J1,MATCH(CountrySelect1,'Gross enrolment rate'!$A$2:$A$167,0)+1,0)),OFFSET('Gross enrolment rate'!J1,MATCH(CountrySelect1,'Gross enrolment rate'!$A$2:$A$167,0)+1,0),NA())</f>
        <v>33</v>
      </c>
      <c r="J150" s="52" t="e">
        <f ca="1">IF(ISNUMBER(OFFSET('Gross enrolment rate'!K1,MATCH(CountrySelect1,'Gross enrolment rate'!$A$2:$A$167,0)+1,0)),OFFSET('Gross enrolment rate'!K1,MATCH(CountrySelect1,'Gross enrolment rate'!$A$2:$A$167,0)+1,0),NA())</f>
        <v>#N/A</v>
      </c>
      <c r="K150" s="52">
        <f ca="1">IF(ISNUMBER(OFFSET('Gross enrolment rate'!L1,MATCH(CountrySelect1,'Gross enrolment rate'!$A$2:$A$167,0)+1,0)),OFFSET('Gross enrolment rate'!L1,MATCH(CountrySelect1,'Gross enrolment rate'!$A$2:$A$167,0)+1,0),NA())</f>
        <v>32</v>
      </c>
      <c r="L150" s="52">
        <f ca="1">IF(ISNUMBER(OFFSET('Gross enrolment rate'!M1,MATCH(CountrySelect1,'Gross enrolment rate'!$A$2:$A$167,0)+1,0)),OFFSET('Gross enrolment rate'!M1,MATCH(CountrySelect1,'Gross enrolment rate'!$A$2:$A$167,0)+1,0),NA())</f>
        <v>35</v>
      </c>
      <c r="M150" s="52">
        <f ca="1">IF(ISNUMBER(OFFSET('Gross enrolment rate'!N1,MATCH(CountrySelect1,'Gross enrolment rate'!$A$2:$A$167,0)+1,0)),OFFSET('Gross enrolment rate'!N1,MATCH(CountrySelect1,'Gross enrolment rate'!$A$2:$A$167,0)+1,0),NA())</f>
        <v>41</v>
      </c>
      <c r="N150" s="52">
        <f ca="1">IF(ISNUMBER(OFFSET('Gross enrolment rate'!O1,MATCH(CountrySelect1,'Gross enrolment rate'!$A$2:$A$167,0)+1,0)),OFFSET('Gross enrolment rate'!O1,MATCH(CountrySelect1,'Gross enrolment rate'!$A$2:$A$167,0)+1,0),NA())</f>
        <v>40</v>
      </c>
      <c r="O150" s="52"/>
      <c r="P150" s="52" cm="1">
        <f t="array" aca="1" ref="P150" ca="1">MIN(IF(ISNUMBER(D150:I150),D149:I149,3000))</f>
        <v>2009</v>
      </c>
      <c r="Q150" s="52">
        <f ca="1">MATCH(1000,D150:I150)+StartYear-1</f>
        <v>2013</v>
      </c>
      <c r="R150" s="52">
        <f ca="1">OFFSET(C150,0,MATCH(Q150,D$149:I$149,0))</f>
        <v>33</v>
      </c>
      <c r="S150" s="52"/>
      <c r="T150" s="52"/>
      <c r="U150" s="52"/>
      <c r="V150" s="52"/>
      <c r="W150" s="52"/>
      <c r="X150" s="52"/>
      <c r="Y150" s="52"/>
      <c r="Z150" s="52"/>
    </row>
    <row r="151" spans="3:26" x14ac:dyDescent="0.2">
      <c r="C151" s="50" t="s">
        <v>1032</v>
      </c>
      <c r="D151" s="52" t="e">
        <f ca="1">IF(ISNUMBER(OFFSET('Gross enrolment rate'!E1,MATCH(CountrySelect1,'Gross enrolment rate'!$A$2:$A$167,0),0)),OFFSET('Gross enrolment rate'!E1,MATCH(CountrySelect1,'Gross enrolment rate'!$A$2:$A$167,0),0),NA())</f>
        <v>#N/A</v>
      </c>
      <c r="E151" s="52">
        <f ca="1">IF(ISNUMBER(OFFSET('Gross enrolment rate'!F1,MATCH(CountrySelect1,'Gross enrolment rate'!$A$2:$A$167,0),0)),OFFSET('Gross enrolment rate'!F1,MATCH(CountrySelect1,'Gross enrolment rate'!$A$2:$A$167,0),0),NA())</f>
        <v>11</v>
      </c>
      <c r="F151" s="52">
        <f ca="1">IF(ISNUMBER(OFFSET('Gross enrolment rate'!G1,MATCH(CountrySelect1,'Gross enrolment rate'!$A$2:$A$167,0),0)),OFFSET('Gross enrolment rate'!G1,MATCH(CountrySelect1,'Gross enrolment rate'!$A$2:$A$167,0),0),NA())</f>
        <v>13</v>
      </c>
      <c r="G151" s="52">
        <f ca="1">IF(ISNUMBER(OFFSET('Gross enrolment rate'!H1,MATCH(CountrySelect1,'Gross enrolment rate'!$A$2:$A$167,0),0)),OFFSET('Gross enrolment rate'!H1,MATCH(CountrySelect1,'Gross enrolment rate'!$A$2:$A$167,0),0),NA())</f>
        <v>25</v>
      </c>
      <c r="H151" s="52" t="e">
        <f ca="1">IF(ISNUMBER(OFFSET('Gross enrolment rate'!I1,MATCH(CountrySelect1,'Gross enrolment rate'!$A$2:$A$167,0),0)),OFFSET('Gross enrolment rate'!I1,MATCH(CountrySelect1,'Gross enrolment rate'!$A$2:$A$167,0),0),NA())</f>
        <v>#N/A</v>
      </c>
      <c r="I151" s="52">
        <f ca="1">IF(ISNUMBER(OFFSET('Gross enrolment rate'!J1,MATCH(CountrySelect1,'Gross enrolment rate'!$A$2:$A$167,0),0)),OFFSET('Gross enrolment rate'!J1,MATCH(CountrySelect1,'Gross enrolment rate'!$A$2:$A$167,0),0),NA())</f>
        <v>33</v>
      </c>
      <c r="J151" s="52" t="e">
        <f ca="1">IF(ISNUMBER(OFFSET('Gross enrolment rate'!K1,MATCH(CountrySelect1,'Gross enrolment rate'!$A$2:$A$167,0),0)),OFFSET('Gross enrolment rate'!K1,MATCH(CountrySelect1,'Gross enrolment rate'!$A$2:$A$167,0),0),NA())</f>
        <v>#N/A</v>
      </c>
      <c r="K151" s="52">
        <f ca="1">IF(ISNUMBER(OFFSET('Gross enrolment rate'!L1,MATCH(CountrySelect1,'Gross enrolment rate'!$A$2:$A$167,0),0)),OFFSET('Gross enrolment rate'!L1,MATCH(CountrySelect1,'Gross enrolment rate'!$A$2:$A$167,0),0),NA())</f>
        <v>33</v>
      </c>
      <c r="L151" s="52">
        <f ca="1">IF(ISNUMBER(OFFSET('Gross enrolment rate'!M1,MATCH(CountrySelect1,'Gross enrolment rate'!$A$2:$A$167,0),0)),OFFSET('Gross enrolment rate'!M1,MATCH(CountrySelect1,'Gross enrolment rate'!$A$2:$A$167,0),0),NA())</f>
        <v>36</v>
      </c>
      <c r="M151" s="52">
        <f ca="1">IF(ISNUMBER(OFFSET('Gross enrolment rate'!N1,MATCH(CountrySelect1,'Gross enrolment rate'!$A$2:$A$167,0),0)),OFFSET('Gross enrolment rate'!N1,MATCH(CountrySelect1,'Gross enrolment rate'!$A$2:$A$167,0),0),NA())</f>
        <v>42</v>
      </c>
      <c r="N151" s="52">
        <f ca="1">IF(ISNUMBER(OFFSET('Gross enrolment rate'!O1,MATCH(CountrySelect1,'Gross enrolment rate'!$A$2:$A$167,0),0)),OFFSET('Gross enrolment rate'!O1,MATCH(CountrySelect1,'Gross enrolment rate'!$A$2:$A$167,0),0),NA())</f>
        <v>42</v>
      </c>
      <c r="O151" s="52"/>
      <c r="P151" s="52">
        <f t="array" aca="1" ref="P151" ca="1">MIN(IF(ISNUMBER(D151:I151),D149:I149,3000))</f>
        <v>2009</v>
      </c>
      <c r="Q151" s="52">
        <f ca="1">MATCH(1000,D151:I151)+StartYear-1</f>
        <v>2013</v>
      </c>
      <c r="R151" s="52">
        <f ca="1">OFFSET(C151,0,MATCH(Q150,D$149:I$149,0))</f>
        <v>33</v>
      </c>
      <c r="S151" s="52"/>
      <c r="T151" s="52"/>
      <c r="U151" s="52"/>
      <c r="V151" s="52"/>
      <c r="W151" s="52"/>
      <c r="X151" s="52"/>
      <c r="Y151" s="52"/>
      <c r="Z151" s="52"/>
    </row>
    <row r="152" spans="3:26" x14ac:dyDescent="0.2">
      <c r="C152" s="50"/>
      <c r="D152" s="52">
        <f>StartYear</f>
        <v>2008</v>
      </c>
      <c r="E152" s="52">
        <f>D152+1</f>
        <v>2009</v>
      </c>
      <c r="F152" s="52">
        <f t="shared" ref="F152:Z152" si="27">E152+1</f>
        <v>2010</v>
      </c>
      <c r="G152" s="52">
        <f t="shared" si="27"/>
        <v>2011</v>
      </c>
      <c r="H152" s="52">
        <f t="shared" si="27"/>
        <v>2012</v>
      </c>
      <c r="I152" s="52">
        <f t="shared" si="27"/>
        <v>2013</v>
      </c>
      <c r="J152" s="52">
        <f t="shared" si="27"/>
        <v>2014</v>
      </c>
      <c r="K152" s="52">
        <f t="shared" si="27"/>
        <v>2015</v>
      </c>
      <c r="L152" s="52">
        <f t="shared" si="27"/>
        <v>2016</v>
      </c>
      <c r="M152" s="52">
        <f t="shared" si="27"/>
        <v>2017</v>
      </c>
      <c r="N152" s="52">
        <f t="shared" si="27"/>
        <v>2018</v>
      </c>
      <c r="O152" s="52">
        <f t="shared" si="27"/>
        <v>2019</v>
      </c>
      <c r="P152" s="52">
        <f t="shared" si="27"/>
        <v>2020</v>
      </c>
      <c r="Q152" s="52">
        <f t="shared" si="27"/>
        <v>2021</v>
      </c>
      <c r="R152" s="52">
        <f t="shared" si="27"/>
        <v>2022</v>
      </c>
      <c r="S152" s="52">
        <f t="shared" si="27"/>
        <v>2023</v>
      </c>
      <c r="T152" s="52">
        <f t="shared" si="27"/>
        <v>2024</v>
      </c>
      <c r="U152" s="52">
        <f t="shared" si="27"/>
        <v>2025</v>
      </c>
      <c r="V152" s="52">
        <f t="shared" si="27"/>
        <v>2026</v>
      </c>
      <c r="W152" s="52">
        <f t="shared" si="27"/>
        <v>2027</v>
      </c>
      <c r="X152" s="52">
        <f t="shared" si="27"/>
        <v>2028</v>
      </c>
      <c r="Y152" s="52">
        <f t="shared" si="27"/>
        <v>2029</v>
      </c>
      <c r="Z152" s="52">
        <f t="shared" si="27"/>
        <v>2030</v>
      </c>
    </row>
    <row r="153" spans="3:26" x14ac:dyDescent="0.2">
      <c r="C153" s="50" t="s">
        <v>1031</v>
      </c>
      <c r="D153" s="52">
        <f t="shared" ref="D153:Z153" ca="1" si="28">IF(D$152&lt;=$P150,LOOKUP($P150,$D$149:$I$149,$D$150:$I$150),IF(AND(D$152&lt;=$I$149,ISNUMBER(D150)),D150,IF(D$152&gt;TargetYear,C153,C153+($G$5-C153)/(TargetYear-D$152+1))))</f>
        <v>11</v>
      </c>
      <c r="E153" s="52">
        <f t="shared" ca="1" si="28"/>
        <v>11</v>
      </c>
      <c r="F153" s="52">
        <f t="shared" ca="1" si="28"/>
        <v>13</v>
      </c>
      <c r="G153" s="52">
        <f t="shared" ca="1" si="28"/>
        <v>26</v>
      </c>
      <c r="H153" s="52">
        <f t="shared" ca="1" si="28"/>
        <v>29.894736842105264</v>
      </c>
      <c r="I153" s="52">
        <f t="shared" ca="1" si="28"/>
        <v>33</v>
      </c>
      <c r="J153" s="52">
        <f t="shared" ca="1" si="28"/>
        <v>36.941176470588232</v>
      </c>
      <c r="K153" s="52">
        <f t="shared" ca="1" si="28"/>
        <v>40.882352941176464</v>
      </c>
      <c r="L153" s="52">
        <f t="shared" ca="1" si="28"/>
        <v>44.823529411764703</v>
      </c>
      <c r="M153" s="52">
        <f t="shared" ca="1" si="28"/>
        <v>48.764705882352942</v>
      </c>
      <c r="N153" s="52">
        <f t="shared" ca="1" si="28"/>
        <v>52.705882352941174</v>
      </c>
      <c r="O153" s="52">
        <f t="shared" ca="1" si="28"/>
        <v>56.647058823529406</v>
      </c>
      <c r="P153" s="52">
        <f t="shared" ca="1" si="28"/>
        <v>60.588235294117645</v>
      </c>
      <c r="Q153" s="52">
        <f t="shared" ca="1" si="28"/>
        <v>64.529411764705884</v>
      </c>
      <c r="R153" s="52">
        <f t="shared" ca="1" si="28"/>
        <v>68.470588235294116</v>
      </c>
      <c r="S153" s="52">
        <f t="shared" ca="1" si="28"/>
        <v>72.411764705882348</v>
      </c>
      <c r="T153" s="52">
        <f t="shared" ca="1" si="28"/>
        <v>76.35294117647058</v>
      </c>
      <c r="U153" s="52">
        <f t="shared" ca="1" si="28"/>
        <v>80.294117647058812</v>
      </c>
      <c r="V153" s="52">
        <f t="shared" ca="1" si="28"/>
        <v>84.235294117647044</v>
      </c>
      <c r="W153" s="52">
        <f t="shared" ca="1" si="28"/>
        <v>88.176470588235276</v>
      </c>
      <c r="X153" s="52">
        <f t="shared" ca="1" si="28"/>
        <v>92.117647058823522</v>
      </c>
      <c r="Y153" s="52">
        <f t="shared" ca="1" si="28"/>
        <v>96.058823529411768</v>
      </c>
      <c r="Z153" s="52">
        <f t="shared" ca="1" si="28"/>
        <v>100</v>
      </c>
    </row>
    <row r="154" spans="3:26" x14ac:dyDescent="0.2">
      <c r="C154" s="50" t="s">
        <v>1033</v>
      </c>
      <c r="D154" s="52">
        <f t="shared" ref="D154:Z154" ca="1" si="29">IF(D$152&lt;=$P151,LOOKUP($P151,$D$149:$I$149,$D$150:$I$150),IF(AND(D$152&lt;=$I$149,ISNUMBER(D151)),D151,IF(D$152&gt;TargetYear,C154,C154+($G$5-C154)/(TargetYear-D$152+1))))</f>
        <v>11</v>
      </c>
      <c r="E154" s="52">
        <f t="shared" ca="1" si="29"/>
        <v>11</v>
      </c>
      <c r="F154" s="52">
        <f t="shared" ca="1" si="29"/>
        <v>13</v>
      </c>
      <c r="G154" s="52">
        <f t="shared" ca="1" si="29"/>
        <v>25</v>
      </c>
      <c r="H154" s="52">
        <f t="shared" ca="1" si="29"/>
        <v>28.94736842105263</v>
      </c>
      <c r="I154" s="52">
        <f t="shared" ca="1" si="29"/>
        <v>33</v>
      </c>
      <c r="J154" s="52">
        <f t="shared" ca="1" si="29"/>
        <v>36.941176470588232</v>
      </c>
      <c r="K154" s="52">
        <f t="shared" ca="1" si="29"/>
        <v>40.882352941176464</v>
      </c>
      <c r="L154" s="52">
        <f t="shared" ca="1" si="29"/>
        <v>44.823529411764703</v>
      </c>
      <c r="M154" s="52">
        <f t="shared" ca="1" si="29"/>
        <v>48.764705882352942</v>
      </c>
      <c r="N154" s="52">
        <f t="shared" ca="1" si="29"/>
        <v>52.705882352941174</v>
      </c>
      <c r="O154" s="52">
        <f t="shared" ca="1" si="29"/>
        <v>56.647058823529406</v>
      </c>
      <c r="P154" s="52">
        <f t="shared" ca="1" si="29"/>
        <v>60.588235294117645</v>
      </c>
      <c r="Q154" s="52">
        <f t="shared" ca="1" si="29"/>
        <v>64.529411764705884</v>
      </c>
      <c r="R154" s="52">
        <f t="shared" ca="1" si="29"/>
        <v>68.470588235294116</v>
      </c>
      <c r="S154" s="52">
        <f t="shared" ca="1" si="29"/>
        <v>72.411764705882348</v>
      </c>
      <c r="T154" s="52">
        <f t="shared" ca="1" si="29"/>
        <v>76.35294117647058</v>
      </c>
      <c r="U154" s="52">
        <f t="shared" ca="1" si="29"/>
        <v>80.294117647058812</v>
      </c>
      <c r="V154" s="52">
        <f t="shared" ca="1" si="29"/>
        <v>84.235294117647044</v>
      </c>
      <c r="W154" s="52">
        <f t="shared" ca="1" si="29"/>
        <v>88.176470588235276</v>
      </c>
      <c r="X154" s="52">
        <f t="shared" ca="1" si="29"/>
        <v>92.117647058823522</v>
      </c>
      <c r="Y154" s="52">
        <f t="shared" ca="1" si="29"/>
        <v>96.058823529411768</v>
      </c>
      <c r="Z154" s="52">
        <f t="shared" ca="1" si="29"/>
        <v>100</v>
      </c>
    </row>
    <row r="155" spans="3:26" x14ac:dyDescent="0.2">
      <c r="C155" s="50" t="s">
        <v>1034</v>
      </c>
      <c r="D155" s="232">
        <f ca="1">(OFFSET(D74,D$66-4,0)*D153+OFFSET(D97,D$66-4,0)*D154)/100</f>
        <v>353106.82</v>
      </c>
      <c r="E155" s="232">
        <f t="shared" ref="E155:Z155" ca="1" si="30">(OFFSET(E74,E$66-4,0)*E153+OFFSET(E97,E$66-4,0)*E154)/100</f>
        <v>351463.42</v>
      </c>
      <c r="F155" s="232">
        <f t="shared" ca="1" si="30"/>
        <v>411399.17</v>
      </c>
      <c r="G155" s="232">
        <f t="shared" ca="1" si="30"/>
        <v>798209.17</v>
      </c>
      <c r="H155" s="232">
        <f t="shared" ca="1" si="30"/>
        <v>908656.66947368416</v>
      </c>
      <c r="I155" s="232">
        <f t="shared" ca="1" si="30"/>
        <v>1004425.95</v>
      </c>
      <c r="J155" s="232">
        <f t="shared" ca="1" si="30"/>
        <v>1109355.7199999997</v>
      </c>
      <c r="K155" s="232">
        <f t="shared" ca="1" si="30"/>
        <v>1214978.9676470587</v>
      </c>
      <c r="L155" s="232">
        <f t="shared" ca="1" si="30"/>
        <v>1322549.6117647057</v>
      </c>
      <c r="M155" s="232">
        <f t="shared" ca="1" si="30"/>
        <v>1432171.622352941</v>
      </c>
      <c r="N155" s="232">
        <f t="shared" ca="1" si="30"/>
        <v>1542834.5223529411</v>
      </c>
      <c r="O155" s="232">
        <f t="shared" ca="1" si="30"/>
        <v>1652108.638235294</v>
      </c>
      <c r="P155" s="232">
        <f t="shared" ca="1" si="30"/>
        <v>1756061.5411764705</v>
      </c>
      <c r="Q155" s="232">
        <f t="shared" ca="1" si="30"/>
        <v>1861556.7311764704</v>
      </c>
      <c r="R155" s="232">
        <f t="shared" ca="1" si="30"/>
        <v>1966545.8188235294</v>
      </c>
      <c r="S155" s="232">
        <f t="shared" ca="1" si="30"/>
        <v>2069919.2588235296</v>
      </c>
      <c r="T155" s="232">
        <f t="shared" ca="1" si="30"/>
        <v>2170199.4988235291</v>
      </c>
      <c r="U155" s="232">
        <f t="shared" ca="1" si="30"/>
        <v>2265440.7176470584</v>
      </c>
      <c r="V155" s="232">
        <f t="shared" ca="1" si="30"/>
        <v>2359573.7882352937</v>
      </c>
      <c r="W155" s="232">
        <f t="shared" ca="1" si="30"/>
        <v>2450044.9588235291</v>
      </c>
      <c r="X155" s="232">
        <f t="shared" ca="1" si="30"/>
        <v>2536207.9305882351</v>
      </c>
      <c r="Y155" s="232">
        <f t="shared" ca="1" si="30"/>
        <v>2617546.2664705883</v>
      </c>
      <c r="Z155" s="232">
        <f t="shared" ca="1" si="30"/>
        <v>2693739</v>
      </c>
    </row>
    <row r="158" spans="3:26" ht="16" x14ac:dyDescent="0.2">
      <c r="C158" s="182" t="s">
        <v>1038</v>
      </c>
      <c r="E158" s="191" t="s">
        <v>1044</v>
      </c>
      <c r="F158" s="192"/>
      <c r="G158" s="192"/>
      <c r="H158" s="191" t="s">
        <v>1045</v>
      </c>
      <c r="I158" s="192"/>
      <c r="J158" s="192"/>
      <c r="K158" s="192"/>
      <c r="L158" s="192"/>
      <c r="M158" s="191" t="s">
        <v>1050</v>
      </c>
      <c r="N158" s="192"/>
      <c r="O158" s="192"/>
    </row>
    <row r="159" spans="3:26" ht="16" x14ac:dyDescent="0.2">
      <c r="C159" s="50" t="s">
        <v>1039</v>
      </c>
      <c r="E159">
        <f ca="1">OFFSET(Survey_Portion_P_S_L_U!E$1,MATCH(CountrySelect1,Survey_Portion_P_S_L_U!$A$2:$A$167,0)+1,0)</f>
        <v>2014</v>
      </c>
      <c r="H159" s="193" t="s">
        <v>1046</v>
      </c>
      <c r="I159" s="193" t="s">
        <v>1047</v>
      </c>
      <c r="J159" s="193" t="s">
        <v>1048</v>
      </c>
      <c r="K159" s="193" t="s">
        <v>1049</v>
      </c>
      <c r="M159">
        <f ca="1">IF(ISNUMBER(E159),E159,I161)</f>
        <v>2014</v>
      </c>
    </row>
    <row r="160" spans="3:26" ht="16" x14ac:dyDescent="0.2">
      <c r="C160" s="50" t="s">
        <v>1051</v>
      </c>
      <c r="E160" t="str">
        <f ca="1">OFFSET(Survey_Portion_P_S_L_U!D$1,MATCH(CountrySelect1,Survey_Portion_P_S_L_U!$A$2:$A$167,0),0)</f>
        <v>DHS</v>
      </c>
      <c r="H160" s="193"/>
      <c r="I160" s="193"/>
      <c r="J160" s="193"/>
      <c r="K160" s="193"/>
    </row>
    <row r="161" spans="3:26" x14ac:dyDescent="0.2">
      <c r="C161" s="50" t="s">
        <v>1040</v>
      </c>
      <c r="H161" s="194">
        <f ca="1">MATCH(10^10,OFFSET(Enrolment_Repeaters!E$1,MATCH(CountrySelect1,Enrolment_Repeaters!$A$2:$A$4981,0),0,1,6))</f>
        <v>6</v>
      </c>
      <c r="I161">
        <f ca="1">VALUE(OFFSET(Enrolment_Repeaters!D1,0,MATCH(10^10,OFFSET(Enrolment_Repeaters!E1,MATCH(CountrySelect1,Enrolment_Repeaters!$A$2:$A$4977,0),0,1,6))))</f>
        <v>2013</v>
      </c>
      <c r="J161">
        <f ca="1">MATCH(I161,D$73:M$73,0)</f>
        <v>6</v>
      </c>
    </row>
    <row r="162" spans="3:26" x14ac:dyDescent="0.2">
      <c r="C162" s="50" t="s">
        <v>197</v>
      </c>
      <c r="E162">
        <f ca="1">100-100*OFFSET(Survey_Portion_P_S_L_U!F$1,MATCH(CountrySelect1,Survey_Portion_P_S_L_U!$A$2:$A$167,0)+1,0)</f>
        <v>90.02</v>
      </c>
      <c r="H162">
        <f ca="1">OFFSET(Enrolment_Repeaters!$D$1,MATCH(CountrySelect1,Enrolment_Repeaters!$A$2:$A$4981,0)+1,H161)</f>
        <v>2150010</v>
      </c>
      <c r="I162">
        <f ca="1">OFFSET(Enrolment_Repeaters!$D$1,MATCH(CountrySelect1,Enrolment_Repeaters!A2:A4977,0)+27,$H$164)</f>
        <v>0</v>
      </c>
      <c r="J162">
        <f ca="1">OFFSET(C121,0,J161)</f>
        <v>1571441</v>
      </c>
      <c r="K162">
        <f ca="1">100*(H162*(1-IF(ISNUMBER(I162),I162,0)/100))/J162</f>
        <v>136.81773607790558</v>
      </c>
      <c r="M162">
        <f ca="1">IF(ISNUMBER(E162),E162,K162)</f>
        <v>90.02</v>
      </c>
    </row>
    <row r="163" spans="3:26" x14ac:dyDescent="0.2">
      <c r="C163" s="50" t="s">
        <v>195</v>
      </c>
      <c r="E163">
        <f ca="1">100-100*OFFSET(Survey_Portion_P_S_L_U!F$1,MATCH(CountrySelect1,Survey_Portion_P_S_L_U!$A$2:$A$167,0),0)</f>
        <v>92.94</v>
      </c>
      <c r="H163">
        <f ca="1">OFFSET(Enrolment_Repeaters!D1,MATCH(CountrySelect1,Enrolment_Repeaters!$A$2:$A$4981,0),H161)</f>
        <v>2061748</v>
      </c>
      <c r="I163">
        <f ca="1">OFFSET(Enrolment_Repeaters!$D$1,MATCH(CountrySelect1,Enrolment_Repeaters!A2:A4977,0)+26,$H$164)</f>
        <v>0</v>
      </c>
      <c r="J163">
        <f ca="1">OFFSET(C122,0,J161)</f>
        <v>1508722</v>
      </c>
      <c r="K163">
        <f ca="1">100*(H163*(1-IF(ISNUMBER(I163),I163,0)/100))/J163</f>
        <v>136.65526187064285</v>
      </c>
      <c r="M163">
        <f ca="1">IF(ISNUMBER(E163),E163,K163)</f>
        <v>92.94</v>
      </c>
    </row>
    <row r="164" spans="3:26" x14ac:dyDescent="0.2">
      <c r="C164" s="50" t="s">
        <v>1041</v>
      </c>
      <c r="H164" s="194">
        <f ca="1">MATCH(10^10,OFFSET(Enrolment_Repeaters!E$1,MATCH(CountrySelect1,Enrolment_Repeaters!$A$2:$A$4981,0)+2*$D$67-1,0,1,6))</f>
        <v>4</v>
      </c>
      <c r="I164">
        <f ca="1">OFFSET(Enrolment_Repeaters!D$1,0,MODEL!H164)*1</f>
        <v>2010</v>
      </c>
      <c r="J164">
        <f ca="1">MATCH(I164,$D$73:$M$73,0)</f>
        <v>3</v>
      </c>
    </row>
    <row r="165" spans="3:26" x14ac:dyDescent="0.2">
      <c r="C165" s="50" t="s">
        <v>197</v>
      </c>
      <c r="E165">
        <f ca="1">100*OFFSET(Survey_Portion_P_S_L_U!G$1,MATCH(CountrySelect1,Survey_Portion_P_S_L_U!$A$2:$A$167,0)+1,0)</f>
        <v>75.05</v>
      </c>
      <c r="H165">
        <f ca="1">OFFSET(Enrolment_Repeaters!D$1,MATCH(CountrySelect1,Enrolment_Repeaters!$A$2:$A$4981,0)-1+2*OFFSET($C$67,0,$H$164),$H$164)</f>
        <v>1126921</v>
      </c>
      <c r="I165">
        <f ca="1">OFFSET(Enrolment_Repeaters!D$1,MATCH(CountrySelect1,Enrolment_Repeaters!A2:A4977,0)+25+2*OFFSET($C$67,0,$H$164),$H$164)*1</f>
        <v>14.28171</v>
      </c>
      <c r="J165">
        <f ca="1">OFFSET(C125,0,J164)</f>
        <v>1639354</v>
      </c>
      <c r="K165">
        <f ca="1">100*(H165*(1-IF(ISNUMBER(I165),I165,0)/100))/J165</f>
        <v>58.924272051728913</v>
      </c>
      <c r="M165">
        <f ca="1">IF(ISNUMBER(E165),E165,K164)</f>
        <v>75.05</v>
      </c>
    </row>
    <row r="166" spans="3:26" x14ac:dyDescent="0.2">
      <c r="C166" s="50" t="s">
        <v>195</v>
      </c>
      <c r="E166">
        <f ca="1">100*OFFSET(Survey_Portion_P_S_L_U!G$1,MATCH(CountrySelect1,Survey_Portion_P_S_L_U!$A$2:$A$167,0),0)</f>
        <v>84.44</v>
      </c>
      <c r="H166">
        <f ca="1">OFFSET(Enrolment_Repeaters!$D$1,MATCH(CountrySelect1,Enrolment_Repeaters!$A$2:$A$4981,0)-1+2*OFFSET($C$67,0,$H$164),$H$164)</f>
        <v>1126921</v>
      </c>
      <c r="I166">
        <f ca="1">OFFSET(Enrolment_Repeaters!D$1,MATCH(CountrySelect1,Enrolment_Repeaters!A2:A4977,0)+24+2*OFFSET($C$67,0,$H$164),$H$164)*1</f>
        <v>13.94013</v>
      </c>
      <c r="J166">
        <f ca="1">OFFSET(C126,0,J164)</f>
        <v>1575114</v>
      </c>
      <c r="K166">
        <f ca="1">100*(H166*(1-IF(ISNUMBER(I166),I166,0)/100))/J166</f>
        <v>61.571844806325117</v>
      </c>
      <c r="M166">
        <f ca="1">IF(ISNUMBER(E166),E166,K165)</f>
        <v>84.44</v>
      </c>
    </row>
    <row r="167" spans="3:26" x14ac:dyDescent="0.2">
      <c r="C167" s="50" t="s">
        <v>1042</v>
      </c>
      <c r="H167" s="194">
        <f ca="1">MATCH(10^10,OFFSET(Enrolment_Repeaters!E$1,MATCH(CountrySelect1,Enrolment_Repeaters!$A$2:$A$4981,0)+12+2*D$68,0,1,6))</f>
        <v>6</v>
      </c>
      <c r="I167">
        <f ca="1">OFFSET(Enrolment_Repeaters!D$1,0,H167)*1</f>
        <v>2013</v>
      </c>
      <c r="J167">
        <f ca="1">MATCH(I167,D$73:M$73,0)</f>
        <v>6</v>
      </c>
    </row>
    <row r="168" spans="3:26" x14ac:dyDescent="0.2">
      <c r="C168" s="50" t="s">
        <v>197</v>
      </c>
      <c r="E168">
        <f ca="1">100*OFFSET(Survey_Portion_P_S_L_U!H$1,MATCH(CountrySelect1,Survey_Portion_P_S_L_U!$A$2:$A$167,0)+1,0)</f>
        <v>54.14</v>
      </c>
      <c r="H168">
        <f ca="1">OFFSET(Enrolment_Repeaters!$D$1,MATCH(CountrySelect1,Enrolment_Repeaters!$A$2:$A$4981,0)+13+2*OFFSET($C$68,0,$H$167),H167)</f>
        <v>1057590.49208</v>
      </c>
      <c r="I168">
        <f ca="1">OFFSET(Enrolment_Repeaters!$D$1,MATCH(CountrySelect1,Enrolment_Repeaters!A2:A4977,0)+39+2*OFFSET($C$68,0,$H$167),MATCH(10^10,OFFSET(Enrolment_Repeaters!$E$1,MATCH(CountrySelect1,Enrolment_Repeaters!A2:A4977,0)+39+2*OFFSET($C$68,0,$H$167),0,1,6)))</f>
        <v>1.5751299999999999</v>
      </c>
      <c r="J168">
        <f ca="1">OFFSET(C129,0,J$167)</f>
        <v>1626970</v>
      </c>
      <c r="K168">
        <f ca="1">100*(H168*(1-IF(ISNUMBER(I168),I168,0)/100))/J168</f>
        <v>63.979794769547091</v>
      </c>
      <c r="M168">
        <f ca="1">IF(ISNUMBER(E168),E168,K168)</f>
        <v>54.14</v>
      </c>
    </row>
    <row r="169" spans="3:26" x14ac:dyDescent="0.2">
      <c r="C169" s="50" t="s">
        <v>195</v>
      </c>
      <c r="E169">
        <f ca="1">100*OFFSET(Survey_Portion_P_S_L_U!H$1,MATCH(CountrySelect1,Survey_Portion_P_S_L_U!$A$2:$A$167,0),0)</f>
        <v>55.500000000000007</v>
      </c>
      <c r="H169">
        <f ca="1">OFFSET(Enrolment_Repeaters!$D$1,MATCH(CountrySelect1,Enrolment_Repeaters!$A$2:$A$4981,0)+12+2*OFFSET($C$68,0,$H$167),H167)</f>
        <v>1227762.5839499999</v>
      </c>
      <c r="I169">
        <f ca="1">OFFSET(Enrolment_Repeaters!$D$1,MATCH(CountrySelect1,Enrolment_Repeaters!A2:A4977,0)+38+2*OFFSET($C$68,0,$H$167),MATCH(10^10,OFFSET(Enrolment_Repeaters!$E$1,MATCH(CountrySelect1,Enrolment_Repeaters!A2:A4977,0)+38+2*OFFSET($C$68,0,$H$167),0,1,6)))</f>
        <v>2.5234299999999998</v>
      </c>
      <c r="J169">
        <f ca="1">OFFSET(C130,0,J$167)</f>
        <v>1558479</v>
      </c>
      <c r="K169">
        <f ca="1">100*(H169*(1-IF(ISNUMBER(I169),I169,0)/100))/J169</f>
        <v>76.791593250716261</v>
      </c>
      <c r="M169">
        <f ca="1">IF(ISNUMBER(E169),E169,K169)</f>
        <v>55.500000000000007</v>
      </c>
    </row>
    <row r="170" spans="3:26" x14ac:dyDescent="0.2">
      <c r="C170" s="50" t="s">
        <v>1043</v>
      </c>
      <c r="H170" s="188" t="e">
        <f ca="1">MATCH(10^10,OFFSET(Enrolment_Repeaters!E$1,MATCH(CountrySelect1,Enrolment_Repeaters!$A$2:$A$4981,0)+12+2*D$68+2*D$69,0,1,6))</f>
        <v>#N/A</v>
      </c>
      <c r="I170" s="188" t="e">
        <f ca="1">OFFSET(Enrolment_Repeaters!D$1,0,MODEL!H170)*1</f>
        <v>#N/A</v>
      </c>
      <c r="J170" s="188" t="e">
        <f ca="1">MATCH(I170,D$73:M$73,0)</f>
        <v>#N/A</v>
      </c>
      <c r="K170" s="188"/>
    </row>
    <row r="171" spans="3:26" x14ac:dyDescent="0.2">
      <c r="C171" s="50" t="s">
        <v>197</v>
      </c>
      <c r="E171">
        <f ca="1">100*OFFSET(Survey_Portion_P_S_L_U!K$1,MATCH(CountrySelect1,Survey_Portion_P_S_L_U!$A$2:$A$167,0)+1,0)</f>
        <v>21.25</v>
      </c>
      <c r="H171" s="188" t="e">
        <f ca="1">OFFSET(Enrolment_Repeaters!$D$1,MATCH(CountrySelect1,Enrolment_Repeaters!$A$2:$A$4981,0)+13+2*OFFSET($C$68,0,$H$170)+2*OFFSET($C$69,0,H167),H170)</f>
        <v>#N/A</v>
      </c>
      <c r="I171" s="188" t="e">
        <f ca="1">OFFSET(Enrolment_Repeaters!$D$1,MATCH(CountrySelect1,Enrolment_Repeaters!A2:$A$4977,0)+37+2*OFFSET(MODEL!$C$68,0,MODEL!$H$170)+2*OFFSET(MODEL!C69,0,MODEL!H170), MODEL!H170)</f>
        <v>#N/A</v>
      </c>
      <c r="J171" s="188" t="e">
        <f ca="1">OFFSET(C133,0,J170)</f>
        <v>#N/A</v>
      </c>
      <c r="K171" s="188" t="e">
        <f ca="1">100*(H171*(1-IF(ISNUMBER(I171),I171,0)/100))/J171</f>
        <v>#N/A</v>
      </c>
      <c r="M171">
        <f ca="1">IF(ISNUMBER(E171),E171,K171)</f>
        <v>21.25</v>
      </c>
    </row>
    <row r="172" spans="3:26" x14ac:dyDescent="0.2">
      <c r="C172" s="50" t="s">
        <v>195</v>
      </c>
      <c r="E172">
        <f ca="1">100*OFFSET(Survey_Portion_P_S_L_U!K$1,MATCH(CountrySelect1,Survey_Portion_P_S_L_U!$A$2:$A$167,0),0)</f>
        <v>17.47</v>
      </c>
      <c r="H172" s="188" t="e">
        <f ca="1">OFFSET(Enrolment_Repeaters!$D$1,MATCH(CountrySelect1,Enrolment_Repeaters!$A$2:$A$4981,0)+12+2*OFFSET($C$68,0,$H$170)+2*OFFSET($C$69,0,H170),H170)</f>
        <v>#N/A</v>
      </c>
      <c r="I172" s="188" t="e">
        <f ca="1">OFFSET(Enrolment_Repeaters!$D$1,MATCH(CountrySelect1,Enrolment_Repeaters!A2:A4977,0)+36+2*OFFSET(MODEL!$C$68,0,MODEL!$H$170)+2*OFFSET(MODEL!C69,0,MODEL!H170), MODEL!H170)</f>
        <v>#N/A</v>
      </c>
      <c r="J172" s="188" t="e">
        <f ca="1">OFFSET(C134,0,J170)</f>
        <v>#N/A</v>
      </c>
      <c r="K172" s="188" t="e">
        <f ca="1">100*(H172*(1-IF(ISNUMBER(I172),I172,0)/100))/J172</f>
        <v>#N/A</v>
      </c>
      <c r="M172">
        <f ca="1">IF(ISNUMBER(E172),E172,K172)</f>
        <v>17.47</v>
      </c>
    </row>
    <row r="174" spans="3:26" x14ac:dyDescent="0.2">
      <c r="C174" s="182" t="s">
        <v>1053</v>
      </c>
      <c r="D174">
        <f>StartYear</f>
        <v>2008</v>
      </c>
      <c r="E174">
        <f>D174+1</f>
        <v>2009</v>
      </c>
      <c r="F174">
        <f t="shared" ref="F174:Z174" si="31">E174+1</f>
        <v>2010</v>
      </c>
      <c r="G174">
        <f t="shared" si="31"/>
        <v>2011</v>
      </c>
      <c r="H174">
        <f t="shared" si="31"/>
        <v>2012</v>
      </c>
      <c r="I174">
        <f t="shared" si="31"/>
        <v>2013</v>
      </c>
      <c r="J174">
        <f t="shared" si="31"/>
        <v>2014</v>
      </c>
      <c r="K174">
        <f t="shared" si="31"/>
        <v>2015</v>
      </c>
      <c r="L174">
        <f t="shared" si="31"/>
        <v>2016</v>
      </c>
      <c r="M174">
        <f t="shared" si="31"/>
        <v>2017</v>
      </c>
      <c r="N174">
        <f t="shared" si="31"/>
        <v>2018</v>
      </c>
      <c r="O174">
        <f t="shared" si="31"/>
        <v>2019</v>
      </c>
      <c r="P174">
        <f t="shared" si="31"/>
        <v>2020</v>
      </c>
      <c r="Q174">
        <f t="shared" si="31"/>
        <v>2021</v>
      </c>
      <c r="R174">
        <f t="shared" si="31"/>
        <v>2022</v>
      </c>
      <c r="S174">
        <f t="shared" si="31"/>
        <v>2023</v>
      </c>
      <c r="T174">
        <f t="shared" si="31"/>
        <v>2024</v>
      </c>
      <c r="U174">
        <f t="shared" si="31"/>
        <v>2025</v>
      </c>
      <c r="V174">
        <f t="shared" si="31"/>
        <v>2026</v>
      </c>
      <c r="W174">
        <f t="shared" si="31"/>
        <v>2027</v>
      </c>
      <c r="X174">
        <f t="shared" si="31"/>
        <v>2028</v>
      </c>
      <c r="Y174">
        <f t="shared" si="31"/>
        <v>2029</v>
      </c>
      <c r="Z174">
        <f t="shared" si="31"/>
        <v>2030</v>
      </c>
    </row>
    <row r="175" spans="3:26" x14ac:dyDescent="0.2">
      <c r="C175" s="50" t="s">
        <v>1054</v>
      </c>
    </row>
    <row r="176" spans="3:26" x14ac:dyDescent="0.2">
      <c r="C176" s="50" t="s">
        <v>197</v>
      </c>
      <c r="D176">
        <f ca="1">IF(AND(D$174&gt;$M$159,D$174&lt;TargetYear),$M162+(D$174-$M$159)*($G$6-$M$162)/(TargetYear-$M$159),IF(D$174&lt;=$M$159,$M$162,IF(D$174&lt;=TargetYear,C176+($G$6-$M162)/(TargetYear-$M$159),C176)))</f>
        <v>90.02</v>
      </c>
      <c r="E176">
        <f t="shared" ref="E176:Z176" ca="1" si="32">IF(AND(E$174&gt;$M$159,E$174&lt;TargetYear),$M162+(E$174-$M$159)*($G$6-$M$162)/(TargetYear-$M$159),IF(E$174&lt;=$M$159,$M$162,IF(E$174&lt;=TargetYear,D176+($G$6-$M162)/(TargetYear-$M$159),D176)))</f>
        <v>90.02</v>
      </c>
      <c r="F176">
        <f t="shared" ca="1" si="32"/>
        <v>90.02</v>
      </c>
      <c r="G176">
        <f t="shared" ca="1" si="32"/>
        <v>90.02</v>
      </c>
      <c r="H176">
        <f t="shared" ca="1" si="32"/>
        <v>90.02</v>
      </c>
      <c r="I176">
        <f t="shared" ca="1" si="32"/>
        <v>90.02</v>
      </c>
      <c r="J176">
        <f t="shared" ca="1" si="32"/>
        <v>90.02</v>
      </c>
      <c r="K176">
        <f t="shared" ca="1" si="32"/>
        <v>90.643749999999997</v>
      </c>
      <c r="L176">
        <f t="shared" ca="1" si="32"/>
        <v>91.267499999999998</v>
      </c>
      <c r="M176">
        <f t="shared" ca="1" si="32"/>
        <v>91.891249999999999</v>
      </c>
      <c r="N176">
        <f t="shared" ca="1" si="32"/>
        <v>92.515000000000001</v>
      </c>
      <c r="O176">
        <f t="shared" ca="1" si="32"/>
        <v>93.138750000000002</v>
      </c>
      <c r="P176">
        <f t="shared" ca="1" si="32"/>
        <v>93.762500000000003</v>
      </c>
      <c r="Q176">
        <f t="shared" ca="1" si="32"/>
        <v>94.386250000000004</v>
      </c>
      <c r="R176">
        <f t="shared" ca="1" si="32"/>
        <v>95.009999999999991</v>
      </c>
      <c r="S176">
        <f t="shared" ca="1" si="32"/>
        <v>95.633749999999992</v>
      </c>
      <c r="T176">
        <f t="shared" ca="1" si="32"/>
        <v>96.257499999999993</v>
      </c>
      <c r="U176">
        <f t="shared" ca="1" si="32"/>
        <v>96.881249999999994</v>
      </c>
      <c r="V176">
        <f t="shared" ca="1" si="32"/>
        <v>97.504999999999995</v>
      </c>
      <c r="W176">
        <f t="shared" ca="1" si="32"/>
        <v>98.128749999999997</v>
      </c>
      <c r="X176">
        <f t="shared" ca="1" si="32"/>
        <v>98.752499999999998</v>
      </c>
      <c r="Y176">
        <f t="shared" ca="1" si="32"/>
        <v>99.376249999999999</v>
      </c>
      <c r="Z176">
        <f t="shared" ca="1" si="32"/>
        <v>100</v>
      </c>
    </row>
    <row r="177" spans="1:47" x14ac:dyDescent="0.2">
      <c r="C177" s="50" t="s">
        <v>195</v>
      </c>
      <c r="D177">
        <f ca="1">IF(AND(D$174&gt;$M$159,D$174&lt;TargetYear),$M163+(D$174-$M$159)*($G$6-$M$163)/(TargetYear-$M$159),IF(D$174&lt;=$M$159,$M$163,IF(D$174&lt;=TargetYear,C176+($G$6-$M163)/(TargetYear-$M$159),C176)))</f>
        <v>92.94</v>
      </c>
      <c r="E177">
        <f t="shared" ref="E177:Z177" ca="1" si="33">IF(AND(E$174&gt;$M$159,E$174&lt;TargetYear),$M163+(E$174-$M$159)*($G$6-$M$163)/(TargetYear-$M$159),IF(E$174&lt;=$M$159,$M$163,IF(E$174&lt;=TargetYear,D176+($G$6-$M163)/(TargetYear-$M$159),D176)))</f>
        <v>92.94</v>
      </c>
      <c r="F177">
        <f t="shared" ca="1" si="33"/>
        <v>92.94</v>
      </c>
      <c r="G177">
        <f t="shared" ca="1" si="33"/>
        <v>92.94</v>
      </c>
      <c r="H177">
        <f t="shared" ca="1" si="33"/>
        <v>92.94</v>
      </c>
      <c r="I177">
        <f t="shared" ca="1" si="33"/>
        <v>92.94</v>
      </c>
      <c r="J177">
        <f t="shared" ca="1" si="33"/>
        <v>92.94</v>
      </c>
      <c r="K177">
        <f t="shared" ca="1" si="33"/>
        <v>93.381249999999994</v>
      </c>
      <c r="L177">
        <f t="shared" ca="1" si="33"/>
        <v>93.822499999999991</v>
      </c>
      <c r="M177">
        <f t="shared" ca="1" si="33"/>
        <v>94.263750000000002</v>
      </c>
      <c r="N177">
        <f t="shared" ca="1" si="33"/>
        <v>94.704999999999998</v>
      </c>
      <c r="O177">
        <f t="shared" ca="1" si="33"/>
        <v>95.146249999999995</v>
      </c>
      <c r="P177">
        <f t="shared" ca="1" si="33"/>
        <v>95.587500000000006</v>
      </c>
      <c r="Q177">
        <f t="shared" ca="1" si="33"/>
        <v>96.028750000000002</v>
      </c>
      <c r="R177">
        <f t="shared" ca="1" si="33"/>
        <v>96.47</v>
      </c>
      <c r="S177">
        <f t="shared" ca="1" si="33"/>
        <v>96.911249999999995</v>
      </c>
      <c r="T177">
        <f t="shared" ca="1" si="33"/>
        <v>97.352499999999992</v>
      </c>
      <c r="U177">
        <f t="shared" ca="1" si="33"/>
        <v>97.793750000000003</v>
      </c>
      <c r="V177">
        <f t="shared" ca="1" si="33"/>
        <v>98.234999999999999</v>
      </c>
      <c r="W177">
        <f t="shared" ca="1" si="33"/>
        <v>98.676249999999996</v>
      </c>
      <c r="X177">
        <f t="shared" ca="1" si="33"/>
        <v>99.117500000000007</v>
      </c>
      <c r="Y177">
        <f t="shared" ca="1" si="33"/>
        <v>99.558750000000003</v>
      </c>
      <c r="Z177">
        <f t="shared" ca="1" si="33"/>
        <v>99.817499999999995</v>
      </c>
    </row>
    <row r="178" spans="1:47" x14ac:dyDescent="0.2">
      <c r="C178" s="50" t="s">
        <v>1055</v>
      </c>
    </row>
    <row r="179" spans="1:47" x14ac:dyDescent="0.2">
      <c r="C179" s="50" t="s">
        <v>197</v>
      </c>
      <c r="D179">
        <f ca="1">IF(AND(D$174&gt;$M$159,D$174&lt;TargetYear),$M165+(D$174-$M$159)*($G$8-$M165)/(TargetYear-$M$159),IF(D$174&lt;=$M$159,$M165,IF(D$174&lt;=TargetYear,C179+($G$10-$M165)/(TargetYear-$M$159),C179)))</f>
        <v>75.05</v>
      </c>
      <c r="E179">
        <f t="shared" ref="E179:Z179" ca="1" si="34">IF(AND(E$174&gt;$M$159,E$174&lt;TargetYear),$M165+(E$174-$M$159)*($G$8-$M165)/(TargetYear-$M$159),IF(E$174&lt;=$M$159,$M165,IF(E$174&lt;=TargetYear,D179+($G$10-$M165)/(TargetYear-$M$159),D179)))</f>
        <v>75.05</v>
      </c>
      <c r="F179">
        <f t="shared" ca="1" si="34"/>
        <v>75.05</v>
      </c>
      <c r="G179">
        <f t="shared" ca="1" si="34"/>
        <v>75.05</v>
      </c>
      <c r="H179">
        <f t="shared" ca="1" si="34"/>
        <v>75.05</v>
      </c>
      <c r="I179">
        <f t="shared" ca="1" si="34"/>
        <v>75.05</v>
      </c>
      <c r="J179">
        <f t="shared" ca="1" si="34"/>
        <v>75.05</v>
      </c>
      <c r="K179">
        <f t="shared" ca="1" si="34"/>
        <v>76.609375</v>
      </c>
      <c r="L179">
        <f t="shared" ca="1" si="34"/>
        <v>78.168750000000003</v>
      </c>
      <c r="M179">
        <f t="shared" ca="1" si="34"/>
        <v>79.728124999999991</v>
      </c>
      <c r="N179">
        <f t="shared" ca="1" si="34"/>
        <v>81.287499999999994</v>
      </c>
      <c r="O179">
        <f t="shared" ca="1" si="34"/>
        <v>82.846874999999997</v>
      </c>
      <c r="P179">
        <f t="shared" ca="1" si="34"/>
        <v>84.40625</v>
      </c>
      <c r="Q179">
        <f t="shared" ca="1" si="34"/>
        <v>85.965625000000003</v>
      </c>
      <c r="R179">
        <f t="shared" ca="1" si="34"/>
        <v>87.525000000000006</v>
      </c>
      <c r="S179">
        <f t="shared" ca="1" si="34"/>
        <v>89.084374999999994</v>
      </c>
      <c r="T179">
        <f t="shared" ca="1" si="34"/>
        <v>90.643749999999997</v>
      </c>
      <c r="U179">
        <f t="shared" ca="1" si="34"/>
        <v>92.203125</v>
      </c>
      <c r="V179">
        <f t="shared" ca="1" si="34"/>
        <v>93.762500000000003</v>
      </c>
      <c r="W179">
        <f t="shared" ca="1" si="34"/>
        <v>95.321875000000006</v>
      </c>
      <c r="X179">
        <f t="shared" ca="1" si="34"/>
        <v>96.881249999999994</v>
      </c>
      <c r="Y179">
        <f t="shared" ca="1" si="34"/>
        <v>98.440624999999997</v>
      </c>
      <c r="Z179" t="e">
        <f t="shared" ca="1" si="34"/>
        <v>#VALUE!</v>
      </c>
    </row>
    <row r="180" spans="1:47" x14ac:dyDescent="0.2">
      <c r="C180" s="50" t="s">
        <v>195</v>
      </c>
      <c r="D180">
        <f t="shared" ref="D180:Z180" ca="1" si="35">IF(AND(D$174&gt;$M$159,D$174&lt;TargetYear),$M166+(D$174-$M$159)*($G$8-$M166)/(TargetYear-$M$159),IF(D$174&lt;=$M$159,$M166,IF(D$174&lt;=TargetYear,C180+($G$8-$M166)/(TargetYear-$M$159),C180)))</f>
        <v>84.44</v>
      </c>
      <c r="E180">
        <f t="shared" ca="1" si="35"/>
        <v>84.44</v>
      </c>
      <c r="F180">
        <f t="shared" ca="1" si="35"/>
        <v>84.44</v>
      </c>
      <c r="G180">
        <f t="shared" ca="1" si="35"/>
        <v>84.44</v>
      </c>
      <c r="H180">
        <f t="shared" ca="1" si="35"/>
        <v>84.44</v>
      </c>
      <c r="I180">
        <f t="shared" ca="1" si="35"/>
        <v>84.44</v>
      </c>
      <c r="J180">
        <f t="shared" ca="1" si="35"/>
        <v>84.44</v>
      </c>
      <c r="K180">
        <f t="shared" ca="1" si="35"/>
        <v>85.412499999999994</v>
      </c>
      <c r="L180">
        <f t="shared" ca="1" si="35"/>
        <v>86.384999999999991</v>
      </c>
      <c r="M180">
        <f t="shared" ca="1" si="35"/>
        <v>87.357500000000002</v>
      </c>
      <c r="N180">
        <f t="shared" ca="1" si="35"/>
        <v>88.33</v>
      </c>
      <c r="O180">
        <f t="shared" ca="1" si="35"/>
        <v>89.302499999999995</v>
      </c>
      <c r="P180">
        <f t="shared" ca="1" si="35"/>
        <v>90.275000000000006</v>
      </c>
      <c r="Q180">
        <f t="shared" ca="1" si="35"/>
        <v>91.247500000000002</v>
      </c>
      <c r="R180">
        <f t="shared" ca="1" si="35"/>
        <v>92.22</v>
      </c>
      <c r="S180">
        <f t="shared" ca="1" si="35"/>
        <v>93.192499999999995</v>
      </c>
      <c r="T180">
        <f t="shared" ca="1" si="35"/>
        <v>94.164999999999992</v>
      </c>
      <c r="U180">
        <f t="shared" ca="1" si="35"/>
        <v>95.137500000000003</v>
      </c>
      <c r="V180">
        <f t="shared" ca="1" si="35"/>
        <v>96.11</v>
      </c>
      <c r="W180">
        <f t="shared" ca="1" si="35"/>
        <v>97.082499999999996</v>
      </c>
      <c r="X180">
        <f t="shared" ca="1" si="35"/>
        <v>98.055000000000007</v>
      </c>
      <c r="Y180">
        <f t="shared" ca="1" si="35"/>
        <v>99.027500000000003</v>
      </c>
      <c r="Z180">
        <f t="shared" ca="1" si="35"/>
        <v>100</v>
      </c>
    </row>
    <row r="181" spans="1:47" x14ac:dyDescent="0.2">
      <c r="C181" s="50" t="s">
        <v>1056</v>
      </c>
    </row>
    <row r="182" spans="1:47" x14ac:dyDescent="0.2">
      <c r="C182" s="50" t="s">
        <v>197</v>
      </c>
      <c r="D182" cm="1">
        <f t="array" aca="1" ref="D182" ca="1">IF(AND(D$174&gt;$M$159,D$174&lt;TargetYear),+$M168(D$174-$M$159)*($G$9-$M168)/(TargetYear-$M$159),IF(D$174&lt;=$M$159,$M168,IF(D$174&lt;=TargetYear,C182+($G$9-$M168)/(TargetYear-$M$159),C182)))</f>
        <v>54.14</v>
      </c>
    </row>
    <row r="183" spans="1:47" x14ac:dyDescent="0.2">
      <c r="C183" s="50" t="s">
        <v>195</v>
      </c>
      <c r="D183">
        <f t="shared" ref="D183:Z183" ca="1" si="36">IF(AND(D$174&gt;$M$159,D$174&lt;TargetYear),$M169+(D$174-$M$159)*($G$9-$M169)/(TargetYear-$M$159),IF(D$174&lt;=$M$159,$M169,IF(D$174&lt;=TargetYear,C183+($G$9-$M169)/(TargetYear-$M$159),C183)))</f>
        <v>55.500000000000007</v>
      </c>
      <c r="E183">
        <f t="shared" ca="1" si="36"/>
        <v>55.500000000000007</v>
      </c>
      <c r="F183">
        <f t="shared" ca="1" si="36"/>
        <v>55.500000000000007</v>
      </c>
      <c r="G183">
        <f t="shared" ca="1" si="36"/>
        <v>55.500000000000007</v>
      </c>
      <c r="H183">
        <f t="shared" ca="1" si="36"/>
        <v>55.500000000000007</v>
      </c>
      <c r="I183">
        <f t="shared" ca="1" si="36"/>
        <v>55.500000000000007</v>
      </c>
      <c r="J183">
        <f t="shared" ca="1" si="36"/>
        <v>55.500000000000007</v>
      </c>
      <c r="K183">
        <f t="shared" ca="1" si="36"/>
        <v>58.281250000000007</v>
      </c>
      <c r="L183">
        <f t="shared" ca="1" si="36"/>
        <v>61.062500000000007</v>
      </c>
      <c r="M183">
        <f t="shared" ca="1" si="36"/>
        <v>63.843750000000007</v>
      </c>
      <c r="N183">
        <f t="shared" ca="1" si="36"/>
        <v>66.625</v>
      </c>
      <c r="O183">
        <f t="shared" ca="1" si="36"/>
        <v>69.40625</v>
      </c>
      <c r="P183">
        <f t="shared" ca="1" si="36"/>
        <v>72.1875</v>
      </c>
      <c r="Q183">
        <f t="shared" ca="1" si="36"/>
        <v>74.96875</v>
      </c>
      <c r="R183">
        <f t="shared" ca="1" si="36"/>
        <v>77.75</v>
      </c>
      <c r="S183">
        <f t="shared" ca="1" si="36"/>
        <v>80.53125</v>
      </c>
      <c r="T183">
        <f t="shared" ca="1" si="36"/>
        <v>83.3125</v>
      </c>
      <c r="U183">
        <f t="shared" ca="1" si="36"/>
        <v>86.09375</v>
      </c>
      <c r="V183">
        <f t="shared" ca="1" si="36"/>
        <v>88.875</v>
      </c>
      <c r="W183">
        <f t="shared" ca="1" si="36"/>
        <v>91.65625</v>
      </c>
      <c r="X183">
        <f t="shared" ca="1" si="36"/>
        <v>94.4375</v>
      </c>
      <c r="Y183">
        <f t="shared" ca="1" si="36"/>
        <v>97.21875</v>
      </c>
      <c r="Z183">
        <f t="shared" ca="1" si="36"/>
        <v>100</v>
      </c>
    </row>
    <row r="184" spans="1:47" x14ac:dyDescent="0.2">
      <c r="C184" s="50" t="s">
        <v>1057</v>
      </c>
    </row>
    <row r="185" spans="1:47" x14ac:dyDescent="0.2">
      <c r="C185" s="50" t="s">
        <v>197</v>
      </c>
      <c r="D185">
        <f ca="1">IF(AND(D$174&gt;$M$159,D$174&lt;TargetYear),M$171+(D$174-$M$159)*(IF($G$10=$D$51,$H$9,MIN(100,$I$10*$M$171))-$M171)/(TargetYear+D69-$M$159),IF(D$174&lt;=$M$159,$M171,IF(D$174&lt;=TargetYear,C185+(IF($G$10=$D$51,$H$9,MIN(100,$I$10*$M$171))-$M171)/(TargetYear+D69-$M$159),C185)))</f>
        <v>21.25</v>
      </c>
      <c r="E185">
        <f t="shared" ref="E185:Z185" ca="1" si="37">IF(AND(E$174&gt;$M$159,E$174&lt;TargetYear),N$171+(E$174-$M$159)*(IF($G$10=$D$51,$H$9,MIN(100,$I$10*$M$171))-$M171)/(TargetYear+G69-$M$159),IF(E$174&lt;=$M$159,$M171,IF(E$174&lt;=TargetYear,D185+(IF($G$10=$D$51,$H$9,MIN(100,$I$10*$M$171))-$M171)/(TargetYear+G69-$M$159),D185)))</f>
        <v>21.25</v>
      </c>
      <c r="F185">
        <f t="shared" ca="1" si="37"/>
        <v>21.25</v>
      </c>
      <c r="G185">
        <f t="shared" ca="1" si="37"/>
        <v>21.25</v>
      </c>
      <c r="H185">
        <f t="shared" ca="1" si="37"/>
        <v>21.25</v>
      </c>
      <c r="I185">
        <f t="shared" ca="1" si="37"/>
        <v>21.25</v>
      </c>
      <c r="J185">
        <f t="shared" ca="1" si="37"/>
        <v>21.25</v>
      </c>
      <c r="K185">
        <f t="shared" ca="1" si="37"/>
        <v>3.9375</v>
      </c>
      <c r="L185">
        <f t="shared" ca="1" si="37"/>
        <v>7.875</v>
      </c>
      <c r="M185">
        <f t="shared" ca="1" si="37"/>
        <v>11.8125</v>
      </c>
      <c r="N185">
        <f t="shared" ca="1" si="37"/>
        <v>15.75</v>
      </c>
      <c r="O185">
        <f t="shared" ca="1" si="37"/>
        <v>19.6875</v>
      </c>
      <c r="P185">
        <f t="shared" ca="1" si="37"/>
        <v>23.625</v>
      </c>
      <c r="Q185">
        <f t="shared" ca="1" si="37"/>
        <v>27.5625</v>
      </c>
      <c r="R185">
        <f t="shared" ca="1" si="37"/>
        <v>31.5</v>
      </c>
      <c r="S185">
        <f t="shared" ca="1" si="37"/>
        <v>35.4375</v>
      </c>
      <c r="T185">
        <f t="shared" ca="1" si="37"/>
        <v>39.375</v>
      </c>
      <c r="U185">
        <f t="shared" ca="1" si="37"/>
        <v>43.3125</v>
      </c>
      <c r="V185">
        <f t="shared" ca="1" si="37"/>
        <v>47.25</v>
      </c>
      <c r="W185">
        <f t="shared" ca="1" si="37"/>
        <v>51.1875</v>
      </c>
      <c r="X185">
        <f t="shared" ca="1" si="37"/>
        <v>55.125</v>
      </c>
      <c r="Y185">
        <f t="shared" ca="1" si="37"/>
        <v>73.828125</v>
      </c>
      <c r="Z185">
        <f t="shared" ca="1" si="37"/>
        <v>78.75</v>
      </c>
    </row>
    <row r="186" spans="1:47" x14ac:dyDescent="0.2">
      <c r="C186" s="50" t="s">
        <v>195</v>
      </c>
      <c r="D186">
        <f t="shared" ref="D186:Z186" ca="1" si="38">IF(AND(D$174&gt;$M$159,D$174&lt;TargetYear),M$172+(D$174-$M$159)*(IF($G$10=$D$51,$H$9,MIN(100,$I$10*$M$172))-$M172)/(TargetYear+D69-$M$159),IF(D$174&lt;=$M$159,$M172,IF(D$174&lt;=TargetYear,C186+(IF($G$10=$D$51,$H$9,MIN(100,$I$10*$M$172))-$M172)/(TargetYear+D69-$M$159),C186)))</f>
        <v>17.47</v>
      </c>
      <c r="E186">
        <f t="shared" ca="1" si="38"/>
        <v>17.47</v>
      </c>
      <c r="F186">
        <f t="shared" ca="1" si="38"/>
        <v>17.47</v>
      </c>
      <c r="G186">
        <f t="shared" ca="1" si="38"/>
        <v>17.47</v>
      </c>
      <c r="H186">
        <f t="shared" ca="1" si="38"/>
        <v>17.47</v>
      </c>
      <c r="I186">
        <f t="shared" ca="1" si="38"/>
        <v>17.47</v>
      </c>
      <c r="J186">
        <f t="shared" ca="1" si="38"/>
        <v>17.47</v>
      </c>
      <c r="K186">
        <f t="shared" ca="1" si="38"/>
        <v>4.1265000000000001</v>
      </c>
      <c r="L186">
        <f t="shared" ca="1" si="38"/>
        <v>8.2530000000000001</v>
      </c>
      <c r="M186">
        <f t="shared" ca="1" si="38"/>
        <v>12.3795</v>
      </c>
      <c r="N186">
        <f t="shared" ca="1" si="38"/>
        <v>16.506</v>
      </c>
      <c r="O186">
        <f t="shared" ca="1" si="38"/>
        <v>20.6325</v>
      </c>
      <c r="P186">
        <f t="shared" ca="1" si="38"/>
        <v>24.759</v>
      </c>
      <c r="Q186">
        <f t="shared" ca="1" si="38"/>
        <v>28.8855</v>
      </c>
      <c r="R186">
        <f t="shared" ca="1" si="38"/>
        <v>33.012</v>
      </c>
      <c r="S186">
        <f t="shared" ca="1" si="38"/>
        <v>37.138500000000001</v>
      </c>
      <c r="T186">
        <f t="shared" ca="1" si="38"/>
        <v>41.265000000000001</v>
      </c>
      <c r="U186">
        <f t="shared" ca="1" si="38"/>
        <v>45.391500000000001</v>
      </c>
      <c r="V186">
        <f t="shared" ca="1" si="38"/>
        <v>49.518000000000001</v>
      </c>
      <c r="W186">
        <f t="shared" ca="1" si="38"/>
        <v>53.644500000000008</v>
      </c>
      <c r="X186">
        <f t="shared" ca="1" si="38"/>
        <v>57.771000000000001</v>
      </c>
      <c r="Y186">
        <f t="shared" ca="1" si="38"/>
        <v>61.897500000000001</v>
      </c>
      <c r="Z186">
        <f t="shared" ca="1" si="38"/>
        <v>66.024000000000001</v>
      </c>
    </row>
    <row r="187" spans="1:47" ht="16" x14ac:dyDescent="0.2">
      <c r="U187" s="219" t="s">
        <v>1067</v>
      </c>
    </row>
    <row r="188" spans="1:47" ht="16" x14ac:dyDescent="0.2">
      <c r="C188" s="182" t="s">
        <v>1058</v>
      </c>
      <c r="D188" t="s">
        <v>1086</v>
      </c>
      <c r="U188" s="219" t="s">
        <v>1068</v>
      </c>
      <c r="AG188" s="220" t="s">
        <v>1069</v>
      </c>
      <c r="AS188" s="220" t="s">
        <v>1070</v>
      </c>
      <c r="AT188" s="221"/>
      <c r="AU188" s="221"/>
    </row>
    <row r="189" spans="1:47" ht="16" x14ac:dyDescent="0.2">
      <c r="A189" t="s">
        <v>1064</v>
      </c>
      <c r="C189" s="50" t="s">
        <v>1059</v>
      </c>
      <c r="D189">
        <f>StartYear</f>
        <v>2008</v>
      </c>
      <c r="E189">
        <f t="shared" ref="E189:N189" si="39">D189+1</f>
        <v>2009</v>
      </c>
      <c r="F189">
        <f t="shared" si="39"/>
        <v>2010</v>
      </c>
      <c r="G189">
        <f t="shared" si="39"/>
        <v>2011</v>
      </c>
      <c r="H189">
        <f t="shared" si="39"/>
        <v>2012</v>
      </c>
      <c r="I189">
        <f t="shared" si="39"/>
        <v>2013</v>
      </c>
      <c r="J189">
        <f t="shared" si="39"/>
        <v>2014</v>
      </c>
      <c r="K189">
        <f t="shared" si="39"/>
        <v>2015</v>
      </c>
      <c r="L189">
        <f t="shared" si="39"/>
        <v>2016</v>
      </c>
      <c r="M189">
        <f t="shared" si="39"/>
        <v>2017</v>
      </c>
      <c r="N189">
        <f t="shared" si="39"/>
        <v>2018</v>
      </c>
      <c r="Q189" t="s">
        <v>1065</v>
      </c>
      <c r="R189">
        <f>StartYear</f>
        <v>2008</v>
      </c>
      <c r="S189">
        <f>R189+1</f>
        <v>2009</v>
      </c>
      <c r="T189">
        <f t="shared" ref="T189:AB189" si="40">S189+1</f>
        <v>2010</v>
      </c>
      <c r="U189">
        <f t="shared" si="40"/>
        <v>2011</v>
      </c>
      <c r="V189">
        <f t="shared" si="40"/>
        <v>2012</v>
      </c>
      <c r="W189">
        <f t="shared" si="40"/>
        <v>2013</v>
      </c>
      <c r="X189">
        <f t="shared" si="40"/>
        <v>2014</v>
      </c>
      <c r="Y189">
        <f t="shared" si="40"/>
        <v>2015</v>
      </c>
      <c r="Z189">
        <f t="shared" si="40"/>
        <v>2016</v>
      </c>
      <c r="AA189">
        <f t="shared" si="40"/>
        <v>2017</v>
      </c>
      <c r="AB189">
        <f t="shared" si="40"/>
        <v>2018</v>
      </c>
      <c r="AG189">
        <f>StartYear</f>
        <v>2008</v>
      </c>
      <c r="AH189">
        <f>AG189+1</f>
        <v>2009</v>
      </c>
      <c r="AI189">
        <f t="shared" ref="AI189:AR189" si="41">AH189+1</f>
        <v>2010</v>
      </c>
      <c r="AJ189">
        <f t="shared" si="41"/>
        <v>2011</v>
      </c>
      <c r="AK189">
        <f t="shared" si="41"/>
        <v>2012</v>
      </c>
      <c r="AL189">
        <f t="shared" si="41"/>
        <v>2013</v>
      </c>
      <c r="AM189">
        <f t="shared" si="41"/>
        <v>2014</v>
      </c>
      <c r="AN189">
        <f t="shared" si="41"/>
        <v>2015</v>
      </c>
      <c r="AO189">
        <f t="shared" si="41"/>
        <v>2016</v>
      </c>
      <c r="AP189">
        <f t="shared" si="41"/>
        <v>2017</v>
      </c>
      <c r="AQ189">
        <f t="shared" si="41"/>
        <v>2018</v>
      </c>
      <c r="AR189">
        <f t="shared" si="41"/>
        <v>2019</v>
      </c>
      <c r="AS189" s="222" t="s">
        <v>1071</v>
      </c>
      <c r="AT189" s="222" t="s">
        <v>984</v>
      </c>
      <c r="AU189" s="222" t="s">
        <v>1072</v>
      </c>
    </row>
    <row r="190" spans="1:47" x14ac:dyDescent="0.2">
      <c r="A190" cm="1">
        <f t="array" aca="1" ref="A190" ca="1">LOOKUP(2,1/(ISNUMBER(D190:N190)),D190:N190)</f>
        <v>1602232</v>
      </c>
      <c r="C190" s="50">
        <v>1</v>
      </c>
      <c r="D190">
        <f ca="1">IF(IF($C190&lt;=$D$67,OFFSET(Enrolment_Repeaters!E$1,MATCH(CountrySelect1,Enrolment_Repeaters!$A$2:$A$4977,0)+2*$C190-1,0),IF($C190&lt;=$D67+$D68+D$69,OFFSET(Enrolment_Repeaters!E$1,MATCH(CountrySelect1,Enrolment_Repeaters!$A$2:$A$4977,0)+13+2*($C190-$D67),0),""))=0,"",IF($C190&lt;=D$67,OFFSET(Enrolment_Repeaters!E$1,MATCH(CountrySelect1,Enrolment_Repeaters!$A$2:$A$4977,0)+2*$C190-1,0),IF($C190&lt;=$D67+$D68+D$69,OFFSET(Enrolment_Repeaters!E$1,MATCH(CountrySelect1,Enrolment_Repeaters!$A$2:$A$4977,0)+13+2*($C190-D$67),0),"")))</f>
        <v>2173990</v>
      </c>
      <c r="E190">
        <f ca="1">IF(IF($C190&lt;=$D$67,OFFSET(Enrolment_Repeaters!F$1,MATCH(CountrySelect1,Enrolment_Repeaters!$A$2:$A$4977,0)+2*$C190-1,0),IF($C190&lt;=$D67+$D68+E$69,OFFSET(Enrolment_Repeaters!F$1,MATCH(CountrySelect1,Enrolment_Repeaters!$A$2:$A$4977,0)+12+2*($C190-$D67),0),""))=0,"",IF($C190&lt;=E$67,OFFSET(Enrolment_Repeaters!F$1,MATCH(CountrySelect1,Enrolment_Repeaters!$A$2:$A$4977,0)+2*$C190-1,0),IF($C190&lt;=$D67+$D68+E$69,OFFSET(Enrolment_Repeaters!F$1,MATCH(CountrySelect1,Enrolment_Repeaters!$A$2:$A$4977,0)+12+2*($C190-E$67),0),"")))</f>
        <v>2180262</v>
      </c>
      <c r="F190">
        <f ca="1">IF(IF($C190&lt;=$D$67,OFFSET(Enrolment_Repeaters!G$1,MATCH(CountrySelect1,Enrolment_Repeaters!$A$2:$A$4977,0)+2*$C190-1,0),IF($C190&lt;=$D67+$D68+F$69,OFFSET(Enrolment_Repeaters!G$1,MATCH(CountrySelect1,Enrolment_Repeaters!$A$2:$A$4977,0)+12+2*($C190-$D67),0),""))=0,"",IF($C190&lt;=F$67,OFFSET(Enrolment_Repeaters!G$1,MATCH(CountrySelect1,Enrolment_Repeaters!$A$2:$A$4977,0)+2*$C190-1,0),IF($C190&lt;=$D67+$D68+F$69,OFFSET(Enrolment_Repeaters!G$1,MATCH(CountrySelect1,Enrolment_Repeaters!$A$2:$A$4977,0)+12+2*($C190-F$67),0),"")))</f>
        <v>2357349</v>
      </c>
      <c r="G190">
        <f ca="1">IF(IF($C190&lt;=$D$67,OFFSET(Enrolment_Repeaters!H$1,MATCH(CountrySelect1,Enrolment_Repeaters!$A$2:$A$4977,0)+2*$C190-1,0),IF($C190&lt;=$D67+$D68+G$69,OFFSET(Enrolment_Repeaters!H$1,MATCH(CountrySelect1,Enrolment_Repeaters!$A$2:$A$4977,0)+12+2*($C190-$D67),0),""))=0,"",IF($C190&lt;=G$67,OFFSET(Enrolment_Repeaters!H$1,MATCH(CountrySelect1,Enrolment_Repeaters!$A$2:$A$4977,0)+2*$C190-1,0),IF($C190&lt;=$D67+$D68+G$69,OFFSET(Enrolment_Repeaters!H$1,MATCH(CountrySelect1,Enrolment_Repeaters!$A$2:$A$4977,0)+12+2*($C190-G$67),0),"")))</f>
        <v>2107268</v>
      </c>
      <c r="H190" t="str">
        <f ca="1">IF(IF($C190&lt;=$D$67,OFFSET(Enrolment_Repeaters!I$1,MATCH(CountrySelect1,Enrolment_Repeaters!$A$2:$A$4977,0)+2*$C190-1,0),IF($C190&lt;=$D67+$D68+H$69,OFFSET(Enrolment_Repeaters!I$1,MATCH(CountrySelect1,Enrolment_Repeaters!$A$2:$A$4977,0)+12+2*($C190-$D67),0),""))=0,"",IF($C190&lt;=H$67,OFFSET(Enrolment_Repeaters!I$1,MATCH(CountrySelect1,Enrolment_Repeaters!$A$2:$A$4977,0)+2*$C190-1,0),IF($C190&lt;=$D67+$D68+H$69,OFFSET(Enrolment_Repeaters!I$1,MATCH(CountrySelect1,Enrolment_Repeaters!$A$2:$A$4977,0)+12+2*($C190-H$67),0),"")))</f>
        <v/>
      </c>
      <c r="I190">
        <f ca="1">IF(IF($C190&lt;=$D$67,OFFSET(Enrolment_Repeaters!J$1,MATCH(CountrySelect1,Enrolment_Repeaters!$A$2:$A$4977,0)+2*$C190-1,0),IF($C190&lt;=$D67+$D68+I$69,OFFSET(Enrolment_Repeaters!J$1,MATCH(CountrySelect1,Enrolment_Repeaters!$A$2:$A$4977,0)+12+2*($C190-$D67),0),""))=0,"",IF($C190&lt;=I$67,OFFSET(Enrolment_Repeaters!J$1,MATCH(CountrySelect1,Enrolment_Repeaters!$A$2:$A$4977,0)+2*$C190-1,0),IF($C190&lt;=$D67+$D68+I$69,OFFSET(Enrolment_Repeaters!J$1,MATCH(CountrySelect1,Enrolment_Repeaters!$A$2:$A$4977,0)+12+2*($C190-I$67),0),"")))</f>
        <v>2150010</v>
      </c>
      <c r="J190" t="str">
        <f ca="1">IF(IF($C190&lt;=$D$67,OFFSET(Enrolment_Repeaters!K$1,MATCH(CountrySelect1,Enrolment_Repeaters!$A$2:$A$4977,0)+2*$C190-1,0),IF($C190&lt;=$D67+$D68+J$69,OFFSET(Enrolment_Repeaters!K$1,MATCH(CountrySelect1,Enrolment_Repeaters!$A$2:$A$4977,0)+12+2*($C190-$D67),0),""))=0,"",IF($C190&lt;=J$67,OFFSET(Enrolment_Repeaters!K$1,MATCH(CountrySelect1,Enrolment_Repeaters!$A$2:$A$4977,0)+2*$C190-1,0),IF($C190&lt;=$D67+$D68+J$69,OFFSET(Enrolment_Repeaters!K$1,MATCH(CountrySelect1,Enrolment_Repeaters!$A$2:$A$4977,0)+12+2*($C190-J$67),0),"")))</f>
        <v/>
      </c>
      <c r="K190">
        <f ca="1">IF(IF($C190&lt;=$D$67,OFFSET(Enrolment_Repeaters!L$1,MATCH(CountrySelect1,Enrolment_Repeaters!$A$2:$A$4977,0)+2*$C190-1,0),IF($C190&lt;=$D67+$D68+K$69,OFFSET(Enrolment_Repeaters!L$1,MATCH(CountrySelect1,Enrolment_Repeaters!$A$2:$A$4977,0)+12+2*($C190-$D67),0),""))=0,"",IF($C190&lt;=K$67,OFFSET(Enrolment_Repeaters!L$1,MATCH(CountrySelect1,Enrolment_Repeaters!$A$2:$A$4977,0)+2*$C190-1,0),IF($C190&lt;=$D67+$D68+K$69,OFFSET(Enrolment_Repeaters!L$1,MATCH(CountrySelect1,Enrolment_Repeaters!$A$2:$A$4977,0)+12+2*($C190-K$67),0),"")))</f>
        <v>1925458</v>
      </c>
      <c r="L190">
        <f ca="1">IF(IF($C190&lt;=$D$67,OFFSET(Enrolment_Repeaters!M$1,MATCH(CountrySelect1,Enrolment_Repeaters!$A$2:$A$4977,0)+2*$C190-1,0),IF($C190&lt;=$D67+$D68+L$69,OFFSET(Enrolment_Repeaters!M$1,MATCH(CountrySelect1,Enrolment_Repeaters!$A$2:$A$4977,0)+12+2*($C190-$D67),0),""))=0,"",IF($C190&lt;=L$67,OFFSET(Enrolment_Repeaters!M$1,MATCH(CountrySelect1,Enrolment_Repeaters!$A$2:$A$4977,0)+2*$C190-1,0),IF($C190&lt;=$D67+$D68+L$69,OFFSET(Enrolment_Repeaters!M$1,MATCH(CountrySelect1,Enrolment_Repeaters!$A$2:$A$4977,0)+12+2*($C190-L$67),0),"")))</f>
        <v>1688683</v>
      </c>
      <c r="M190">
        <f ca="1">IF(IF($C190&lt;=$D$67,OFFSET(Enrolment_Repeaters!N$1,MATCH(CountrySelect1,Enrolment_Repeaters!$A$2:$A$4977,0)+2*$C190-1,0),IF($C190&lt;=$D67+$D68+M$69,OFFSET(Enrolment_Repeaters!N$1,MATCH(CountrySelect1,Enrolment_Repeaters!$A$2:$A$4977,0)+12+2*($C190-$D67),0),""))=0,"",IF($C190&lt;=M$67,OFFSET(Enrolment_Repeaters!N$1,MATCH(CountrySelect1,Enrolment_Repeaters!$A$2:$A$4977,0)+2*$C190-1,0),IF($C190&lt;=$D67+$D68+M$69,OFFSET(Enrolment_Repeaters!N$1,MATCH(CountrySelect1,Enrolment_Repeaters!$A$2:$A$4977,0)+12+2*($C190-M$67),0),"")))</f>
        <v>1538669</v>
      </c>
      <c r="N190">
        <f ca="1">IF(IF($C190&lt;=$D$67,OFFSET(Enrolment_Repeaters!O$1,MATCH(CountrySelect1,Enrolment_Repeaters!$A$2:$A$4977,0)+2*$C190-1,0),IF($C190&lt;=$D67+$D68+N$69,OFFSET(Enrolment_Repeaters!O$1,MATCH(CountrySelect1,Enrolment_Repeaters!$A$2:$A$4977,0)+12+2*($C190-$D67),0),""))=0,"",IF($C190&lt;=N$67,OFFSET(Enrolment_Repeaters!O$1,MATCH(CountrySelect1,Enrolment_Repeaters!$A$2:$A$4977,0)+2*$C190-1,0),IF($C190&lt;=$D67+$D68+N$69,OFFSET(Enrolment_Repeaters!O$1,MATCH(CountrySelect1,Enrolment_Repeaters!$A$2:$A$4977,0)+12+2*($C190-N$67),0),"")))</f>
        <v>1602232</v>
      </c>
      <c r="Q190" cm="1">
        <f t="array" aca="1" ref="Q190" ca="1">MAX(IF(ISNUMBER(D190:N190),$R$189:$AB$189-StartYear+1))</f>
        <v>11</v>
      </c>
      <c r="R190">
        <f t="shared" ref="R190:AB190" ca="1" si="42">IF(ISNUMBER(D190),D190,IF(AND(ISNUMBER(E190),ISNUMBER(D190)=FALSE,D$74&gt;0),E190*OFFSET(D$73,D$66-3+$C190,0)/OFFSET(E$73,D$66-3+$C190,0),IF(AND(ISNUMBER(D190)=FALSE,ISNUMBER(C190),D$189&gt;$D$65),C190*OFFSET(D$73,D$66-3+$C190,0)/OFFSET(C$73,D$66-3+$C190,0),$A190)))</f>
        <v>2173990</v>
      </c>
      <c r="S190">
        <f t="shared" ca="1" si="42"/>
        <v>2180262</v>
      </c>
      <c r="T190">
        <f t="shared" ca="1" si="42"/>
        <v>2357349</v>
      </c>
      <c r="U190">
        <f t="shared" ca="1" si="42"/>
        <v>2107268</v>
      </c>
      <c r="V190">
        <f t="shared" ca="1" si="42"/>
        <v>2178282.0169831384</v>
      </c>
      <c r="W190">
        <f t="shared" ca="1" si="42"/>
        <v>2150010</v>
      </c>
      <c r="X190">
        <f t="shared" ca="1" si="42"/>
        <v>1949328.7584414941</v>
      </c>
      <c r="Y190">
        <f t="shared" ca="1" si="42"/>
        <v>1925458</v>
      </c>
      <c r="Z190">
        <f t="shared" ca="1" si="42"/>
        <v>1688683</v>
      </c>
      <c r="AA190">
        <f t="shared" ca="1" si="42"/>
        <v>1538669</v>
      </c>
      <c r="AB190">
        <f t="shared" ca="1" si="42"/>
        <v>1602232</v>
      </c>
      <c r="AE190" s="230">
        <f ca="1">AVERAGE(S190:AB190)</f>
        <v>1967754.1775424634</v>
      </c>
      <c r="AG190" t="e">
        <f ca="1">IF(AND(ISNUMBER(R190), ISNUMBER(S191),ISNUMBER(S223)),(S191*(1-S223/100))/R190,NA())</f>
        <v>#N/A</v>
      </c>
      <c r="AH190" t="e">
        <f t="shared" ref="AH190:AR202" ca="1" si="43">IF(AND(ISNUMBER(S190), ISNUMBER(T191),ISNUMBER(T223)),(T191*(1-T223/100))/S190,NA())</f>
        <v>#N/A</v>
      </c>
      <c r="AI190" t="e">
        <f t="shared" ca="1" si="43"/>
        <v>#N/A</v>
      </c>
      <c r="AJ190" t="e">
        <f t="shared" ca="1" si="43"/>
        <v>#N/A</v>
      </c>
      <c r="AK190" t="e">
        <f t="shared" ca="1" si="43"/>
        <v>#N/A</v>
      </c>
      <c r="AL190" t="e">
        <f t="shared" ca="1" si="43"/>
        <v>#N/A</v>
      </c>
      <c r="AM190" t="e">
        <f t="shared" ca="1" si="43"/>
        <v>#N/A</v>
      </c>
      <c r="AN190" t="e">
        <f t="shared" ca="1" si="43"/>
        <v>#N/A</v>
      </c>
      <c r="AO190" t="e">
        <f t="shared" ca="1" si="43"/>
        <v>#N/A</v>
      </c>
      <c r="AP190" t="e">
        <f t="shared" ca="1" si="43"/>
        <v>#N/A</v>
      </c>
      <c r="AQ190" t="e">
        <f t="shared" ca="1" si="43"/>
        <v>#N/A</v>
      </c>
      <c r="AR190" t="e">
        <f t="shared" si="43"/>
        <v>#N/A</v>
      </c>
      <c r="AS190" s="224" t="e">
        <f ca="1">OFFSET(AF190,0,MATCH(1000,AG190:AR190))</f>
        <v>#N/A</v>
      </c>
      <c r="AT190" s="190" t="e">
        <f ca="1">OFFSET(AF222,0,MATCH(1000,AG222:AL222))</f>
        <v>#N/A</v>
      </c>
      <c r="AU190" s="194" t="e">
        <f ca="1">AS190*(1+AT190+AT190^2)</f>
        <v>#N/A</v>
      </c>
    </row>
    <row r="191" spans="1:47" x14ac:dyDescent="0.2">
      <c r="A191" cm="1">
        <f t="array" aca="1" ref="A191" ca="1">LOOKUP(2,1/(ISNUMBER(D191:N191)),D191:N191)</f>
        <v>1709500</v>
      </c>
      <c r="B191">
        <f ca="1">(A191-A190)/A190</f>
        <v>6.6949105997133995E-2</v>
      </c>
      <c r="C191" s="50">
        <v>2</v>
      </c>
      <c r="D191">
        <f ca="1">IF(IF($C191&lt;=$D$67,OFFSET(Enrolment_Repeaters!E$1,MATCH(CountrySelect1,Enrolment_Repeaters!$A$2:$A$4977,0)+2*$C191-1,0),IF($C191&lt;=$D68+$D69+D$69,OFFSET(Enrolment_Repeaters!E$1,MATCH(CountrySelect1,Enrolment_Repeaters!$A$2:$A$4977,0)+13+2*($C191-$D68),0),""))=0,"",IF($C191&lt;=D$67,OFFSET(Enrolment_Repeaters!E$1,MATCH(CountrySelect1,Enrolment_Repeaters!$A$2:$A$4977,0)+2*$C191-1,0),IF($C191&lt;=$D68+$D69+D$69,OFFSET(Enrolment_Repeaters!E$1,MATCH(CountrySelect1,Enrolment_Repeaters!$A$2:$A$4977,0)+13+2*($C191-D$67),0),"")))</f>
        <v>1810509</v>
      </c>
      <c r="E191">
        <f ca="1">IF(IF($C191&lt;=$D$67,OFFSET(Enrolment_Repeaters!F$1,MATCH(CountrySelect1,Enrolment_Repeaters!$A$2:$A$4977,0)+2*$C191-1,0),IF($C191&lt;=$D68+$D69+E$69,OFFSET(Enrolment_Repeaters!F$1,MATCH(CountrySelect1,Enrolment_Repeaters!$A$2:$A$4977,0)+13+2*($C191-$D68),0),""))=0,"",IF($C191&lt;=E$67,OFFSET(Enrolment_Repeaters!F$1,MATCH(CountrySelect1,Enrolment_Repeaters!$A$2:$A$4977,0)+2*$C191-1,0),IF($C191&lt;=$D68+$D69+E$69,OFFSET(Enrolment_Repeaters!F$1,MATCH(CountrySelect1,Enrolment_Repeaters!$A$2:$A$4977,0)+13+2*($C191-E$67),0),"")))</f>
        <v>1895600</v>
      </c>
      <c r="F191" t="str">
        <f ca="1">IF(IF($C191&lt;=$D$67,OFFSET(Enrolment_Repeaters!G$1,MATCH(CountrySelect1,Enrolment_Repeaters!$A$2:$A$4977,0)+2*$C191-1,0),IF($C191&lt;=$D68+$D69+F$69,OFFSET(Enrolment_Repeaters!G$1,MATCH(CountrySelect1,Enrolment_Repeaters!$A$2:$A$4977,0)+13+2*($C191-$D68),0),""))=0,"",IF($C191&lt;=F$67,OFFSET(Enrolment_Repeaters!G$1,MATCH(CountrySelect1,Enrolment_Repeaters!$A$2:$A$4977,0)+2*$C191-1,0),IF($C191&lt;=$D68+$D69+F$69,OFFSET(Enrolment_Repeaters!G$1,MATCH(CountrySelect1,Enrolment_Repeaters!$A$2:$A$4977,0)+13+2*($C191-F$67),0),"")))</f>
        <v/>
      </c>
      <c r="G191">
        <f ca="1">IF(IF($C191&lt;=$D$67,OFFSET(Enrolment_Repeaters!H$1,MATCH(CountrySelect1,Enrolment_Repeaters!$A$2:$A$4977,0)+2*$C191-1,0),IF($C191&lt;=$D68+$D69+G$69,OFFSET(Enrolment_Repeaters!H$1,MATCH(CountrySelect1,Enrolment_Repeaters!$A$2:$A$4977,0)+13+2*($C191-$D68),0),""))=0,"",IF($C191&lt;=G$67,OFFSET(Enrolment_Repeaters!H$1,MATCH(CountrySelect1,Enrolment_Repeaters!$A$2:$A$4977,0)+2*$C191-1,0),IF($C191&lt;=$D68+$D69+G$69,OFFSET(Enrolment_Repeaters!H$1,MATCH(CountrySelect1,Enrolment_Repeaters!$A$2:$A$4977,0)+13+2*($C191-G$67),0),"")))</f>
        <v>1906227</v>
      </c>
      <c r="H191" t="str">
        <f ca="1">IF(IF($C191&lt;=$D$67,OFFSET(Enrolment_Repeaters!I$1,MATCH(CountrySelect1,Enrolment_Repeaters!$A$2:$A$4977,0)+2*$C191-1,0),IF($C191&lt;=$D68+$D69+H$69,OFFSET(Enrolment_Repeaters!I$1,MATCH(CountrySelect1,Enrolment_Repeaters!$A$2:$A$4977,0)+13+2*($C191-$D68),0),""))=0,"",IF($C191&lt;=H$67,OFFSET(Enrolment_Repeaters!I$1,MATCH(CountrySelect1,Enrolment_Repeaters!$A$2:$A$4977,0)+2*$C191-1,0),IF($C191&lt;=$D68+$D69+H$69,OFFSET(Enrolment_Repeaters!I$1,MATCH(CountrySelect1,Enrolment_Repeaters!$A$2:$A$4977,0)+13+2*($C191-H$67),0),"")))</f>
        <v/>
      </c>
      <c r="I191" t="str">
        <f ca="1">IF(IF($C191&lt;=$D$67,OFFSET(Enrolment_Repeaters!J$1,MATCH(CountrySelect1,Enrolment_Repeaters!$A$2:$A$4977,0)+2*$C191-1,0),IF($C191&lt;=$D68+$D69+I$69,OFFSET(Enrolment_Repeaters!J$1,MATCH(CountrySelect1,Enrolment_Repeaters!$A$2:$A$4977,0)+13+2*($C191-$D68),0),""))=0,"",IF($C191&lt;=I$67,OFFSET(Enrolment_Repeaters!J$1,MATCH(CountrySelect1,Enrolment_Repeaters!$A$2:$A$4977,0)+2*$C191-1,0),IF($C191&lt;=$D68+$D69+I$69,OFFSET(Enrolment_Repeaters!J$1,MATCH(CountrySelect1,Enrolment_Repeaters!$A$2:$A$4977,0)+13+2*($C191-I$67),0),"")))</f>
        <v/>
      </c>
      <c r="J191" t="str">
        <f ca="1">IF(IF($C191&lt;=$D$67,OFFSET(Enrolment_Repeaters!K$1,MATCH(CountrySelect1,Enrolment_Repeaters!$A$2:$A$4977,0)+2*$C191-1,0),IF($C191&lt;=$D68+$D69+J$69,OFFSET(Enrolment_Repeaters!K$1,MATCH(CountrySelect1,Enrolment_Repeaters!$A$2:$A$4977,0)+13+2*($C191-$D68),0),""))=0,"",IF($C191&lt;=J$67,OFFSET(Enrolment_Repeaters!K$1,MATCH(CountrySelect1,Enrolment_Repeaters!$A$2:$A$4977,0)+2*$C191-1,0),IF($C191&lt;=$D68+$D69+J$69,OFFSET(Enrolment_Repeaters!K$1,MATCH(CountrySelect1,Enrolment_Repeaters!$A$2:$A$4977,0)+13+2*($C191-J$67),0),"")))</f>
        <v/>
      </c>
      <c r="K191" t="str">
        <f ca="1">IF(IF($C191&lt;=$D$67,OFFSET(Enrolment_Repeaters!L$1,MATCH(CountrySelect1,Enrolment_Repeaters!$A$2:$A$4977,0)+2*$C191-1,0),IF($C191&lt;=$D68+$D69+K$69,OFFSET(Enrolment_Repeaters!L$1,MATCH(CountrySelect1,Enrolment_Repeaters!$A$2:$A$4977,0)+13+2*($C191-$D68),0),""))=0,"",IF($C191&lt;=K$67,OFFSET(Enrolment_Repeaters!L$1,MATCH(CountrySelect1,Enrolment_Repeaters!$A$2:$A$4977,0)+2*$C191-1,0),IF($C191&lt;=$D68+$D69+K$69,OFFSET(Enrolment_Repeaters!L$1,MATCH(CountrySelect1,Enrolment_Repeaters!$A$2:$A$4977,0)+13+2*($C191-K$67),0),"")))</f>
        <v/>
      </c>
      <c r="L191" t="str">
        <f ca="1">IF(IF($C191&lt;=$D$67,OFFSET(Enrolment_Repeaters!M$1,MATCH(CountrySelect1,Enrolment_Repeaters!$A$2:$A$4977,0)+2*$C191-1,0),IF($C191&lt;=$D68+$D69+L$69,OFFSET(Enrolment_Repeaters!M$1,MATCH(CountrySelect1,Enrolment_Repeaters!$A$2:$A$4977,0)+13+2*($C191-$D68),0),""))=0,"",IF($C191&lt;=L$67,OFFSET(Enrolment_Repeaters!M$1,MATCH(CountrySelect1,Enrolment_Repeaters!$A$2:$A$4977,0)+2*$C191-1,0),IF($C191&lt;=$D68+$D69+L$69,OFFSET(Enrolment_Repeaters!M$1,MATCH(CountrySelect1,Enrolment_Repeaters!$A$2:$A$4977,0)+13+2*($C191-L$67),0),"")))</f>
        <v/>
      </c>
      <c r="M191">
        <f ca="1">IF(IF($C191&lt;=$D$67,OFFSET(Enrolment_Repeaters!N$1,MATCH(CountrySelect1,Enrolment_Repeaters!$A$2:$A$4977,0)+2*$C191-1,0),IF($C191&lt;=$D68+$D69+M$69,OFFSET(Enrolment_Repeaters!N$1,MATCH(CountrySelect1,Enrolment_Repeaters!$A$2:$A$4977,0)+13+2*($C191-$D68),0),""))=0,"",IF($C191&lt;=M$67,OFFSET(Enrolment_Repeaters!N$1,MATCH(CountrySelect1,Enrolment_Repeaters!$A$2:$A$4977,0)+2*$C191-1,0),IF($C191&lt;=$D68+$D69+M$69,OFFSET(Enrolment_Repeaters!N$1,MATCH(CountrySelect1,Enrolment_Repeaters!$A$2:$A$4977,0)+13+2*($C191-M$67),0),"")))</f>
        <v>1682407</v>
      </c>
      <c r="N191">
        <f ca="1">IF(IF($C191&lt;=$D$67,OFFSET(Enrolment_Repeaters!O$1,MATCH(CountrySelect1,Enrolment_Repeaters!$A$2:$A$4977,0)+2*$C191-1,0),IF($C191&lt;=$D68+$D69+N$69,OFFSET(Enrolment_Repeaters!O$1,MATCH(CountrySelect1,Enrolment_Repeaters!$A$2:$A$4977,0)+13+2*($C191-$D68),0),""))=0,"",IF($C191&lt;=N$67,OFFSET(Enrolment_Repeaters!O$1,MATCH(CountrySelect1,Enrolment_Repeaters!$A$2:$A$4977,0)+2*$C191-1,0),IF($C191&lt;=$D68+$D69+N$69,OFFSET(Enrolment_Repeaters!O$1,MATCH(CountrySelect1,Enrolment_Repeaters!$A$2:$A$4977,0)+13+2*($C191-N$67),0),"")))</f>
        <v>1709500</v>
      </c>
      <c r="Q191" cm="1">
        <f t="array" aca="1" ref="Q191" ca="1">MAX(IF(ISNUMBER(D191:N191),$R$189:$AB$189-StartYear+1))</f>
        <v>11</v>
      </c>
      <c r="R191">
        <f t="shared" ref="R191:R202" ca="1" si="44">IF(ISNUMBER(D191),D191,IF(AND(ISNUMBER(E191),ISNUMBER(D191)=FALSE,D$74&gt;0),E191*OFFSET(D$73,D$66-3+$C191,0)/OFFSET(E$73,D$66-3+$C191,0),IF(AND(ISNUMBER(D191)=FALSE,ISNUMBER(C191),D$189&gt;$D$65),C191*OFFSET(D$73,D$66-3+$C191,0)/OFFSET(C$73,D$66-3+$C191,0),$A191)))</f>
        <v>1810509</v>
      </c>
      <c r="S191">
        <f t="shared" ref="S191:S202" ca="1" si="45">IF(ISNUMBER(E191),E191,IF(AND(ISNUMBER(F191),ISNUMBER(E191)=FALSE,E$74&gt;0),F191*OFFSET(E$73,E$66-3+$C191,0)/OFFSET(F$73,E$66-3+$C191,0),IF(AND(ISNUMBER(E191)=FALSE,ISNUMBER(D191),E$189&gt;$D$65),D191*OFFSET(E$73,E$66-3+$C191,0)/OFFSET(D$73,E$66-3+$C191,0),$A191)))</f>
        <v>1895600</v>
      </c>
      <c r="T191">
        <f t="shared" ref="T191:T202" ca="1" si="46">IF(ISNUMBER(F191),F191,IF(AND(ISNUMBER(G191),ISNUMBER(F191)=FALSE,F$74&gt;0),G191*OFFSET(F$73,F$66-3+$C191,0)/OFFSET(G$73,F$66-3+$C191,0),IF(AND(ISNUMBER(F191)=FALSE,ISNUMBER(E191),F$189&gt;$D$65),E191*OFFSET(F$73,F$66-3+$C191,0)/OFFSET(E$73,F$66-3+$C191,0),$A191)))</f>
        <v>1918405.5367783699</v>
      </c>
      <c r="U191">
        <f t="shared" ref="U191:U202" ca="1" si="47">IF(ISNUMBER(G191),G191,IF(AND(ISNUMBER(H191),ISNUMBER(G191)=FALSE,G$74&gt;0),H191*OFFSET(G$73,G$66-3+$C191,0)/OFFSET(H$73,G$66-3+$C191,0),IF(AND(ISNUMBER(G191)=FALSE,ISNUMBER(F191),G$189&gt;$D$65),F191*OFFSET(G$73,G$66-3+$C191,0)/OFFSET(F$73,G$66-3+$C191,0),$A191)))</f>
        <v>1906227</v>
      </c>
      <c r="V191">
        <f t="shared" ref="V191:V202" ca="1" si="48">IF(ISNUMBER(H191),H191,IF(AND(ISNUMBER(I191),ISNUMBER(H191)=FALSE,H$74&gt;0),I191*OFFSET(H$73,H$66-3+$C191,0)/OFFSET(I$73,H$66-3+$C191,0),IF(AND(ISNUMBER(H191)=FALSE,ISNUMBER(G191),H$189&gt;$D$65),G191*OFFSET(H$73,H$66-3+$C191,0)/OFFSET(G$73,H$66-3+$C191,0),$A191)))</f>
        <v>1887990.3194562881</v>
      </c>
      <c r="W191">
        <f t="shared" ref="W191:W202" ca="1" si="49">IF(ISNUMBER(I191),I191,IF(AND(ISNUMBER(J191),ISNUMBER(I191)=FALSE,I$74&gt;0),J191*OFFSET(I$73,I$66-3+$C191,0)/OFFSET(J$73,I$66-3+$C191,0),IF(AND(ISNUMBER(I191)=FALSE,ISNUMBER(H191),I$189&gt;$D$65),H191*OFFSET(I$73,I$66-3+$C191,0)/OFFSET(H$73,I$66-3+$C191,0),$A191)))</f>
        <v>1709500</v>
      </c>
      <c r="X191">
        <f t="shared" ref="X191:X202" ca="1" si="50">IF(ISNUMBER(J191),J191,IF(AND(ISNUMBER(K191),ISNUMBER(J191)=FALSE,J$74&gt;0),K191*OFFSET(J$73,J$66-3+$C191,0)/OFFSET(K$73,J$66-3+$C191,0),IF(AND(ISNUMBER(J191)=FALSE,ISNUMBER(I191),J$189&gt;$D$65),I191*OFFSET(J$73,J$66-3+$C191,0)/OFFSET(I$73,J$66-3+$C191,0),$A191)))</f>
        <v>1709500</v>
      </c>
      <c r="Y191">
        <f t="shared" ref="Y191:Y202" ca="1" si="51">IF(ISNUMBER(K191),K191,IF(AND(ISNUMBER(L191),ISNUMBER(K191)=FALSE,K$74&gt;0),L191*OFFSET(K$73,K$66-3+$C191,0)/OFFSET(L$73,K$66-3+$C191,0),IF(AND(ISNUMBER(K191)=FALSE,ISNUMBER(J191),K$189&gt;$D$65),J191*OFFSET(K$73,K$66-3+$C191,0)/OFFSET(J$73,K$66-3+$C191,0),$A191)))</f>
        <v>1709500</v>
      </c>
      <c r="Z191">
        <f t="shared" ref="Z191:Z202" ca="1" si="52">IF(ISNUMBER(L191),L191,IF(AND(ISNUMBER(M191),ISNUMBER(L191)=FALSE,L$74&gt;0),M191*OFFSET(L$73,L$66-3+$C191,0)/OFFSET(M$73,L$66-3+$C191,0),IF(AND(ISNUMBER(L191)=FALSE,ISNUMBER(K191),L$189&gt;$D$65),K191*OFFSET(L$73,L$66-3+$C191,0)/OFFSET(K$73,L$66-3+$C191,0),$A191)))</f>
        <v>1696055.2456907143</v>
      </c>
      <c r="AA191">
        <f t="shared" ref="AA191:AA202" ca="1" si="53">IF(ISNUMBER(M191),M191,IF(AND(ISNUMBER(N191),ISNUMBER(M191)=FALSE,M$74&gt;0),N191*OFFSET(M$73,M$66-3+$C191,0)/OFFSET(N$73,M$66-3+$C191,0),IF(AND(ISNUMBER(M191)=FALSE,ISNUMBER(L191),M$189&gt;$D$65),L191*OFFSET(M$73,M$66-3+$C191,0)/OFFSET(L$73,M$66-3+$C191,0),$A191)))</f>
        <v>1682407</v>
      </c>
      <c r="AB191">
        <f t="shared" ref="AB191:AB202" ca="1" si="54">IF(ISNUMBER(N191),N191,IF(AND(ISNUMBER(O191),ISNUMBER(N191)=FALSE,N$74&gt;0),O191*OFFSET(N$73,N$66-3+$C191,0)/OFFSET(O$73,N$66-3+$C191,0),IF(AND(ISNUMBER(N191)=FALSE,ISNUMBER(M191),N$189&gt;$D$65),M191*OFFSET(N$73,N$66-3+$C191,0)/OFFSET(M$73,N$66-3+$C191,0),$A191)))</f>
        <v>1709500</v>
      </c>
      <c r="AE191" s="230">
        <f t="shared" ref="AE191:AE202" ca="1" si="55">AVERAGE(S191:AB191)</f>
        <v>1782468.5101925372</v>
      </c>
      <c r="AG191" t="e">
        <f t="shared" ref="AG191:AG202" ca="1" si="56">IF(AND(ISNUMBER(R191), ISNUMBER(S192),ISNUMBER(S224)),(S192*(1-S224/100))/R191,NA())</f>
        <v>#N/A</v>
      </c>
      <c r="AH191" t="e">
        <f t="shared" ca="1" si="43"/>
        <v>#N/A</v>
      </c>
      <c r="AI191" t="e">
        <f t="shared" ca="1" si="43"/>
        <v>#N/A</v>
      </c>
      <c r="AJ191" t="e">
        <f t="shared" ca="1" si="43"/>
        <v>#N/A</v>
      </c>
      <c r="AK191" t="e">
        <f t="shared" ca="1" si="43"/>
        <v>#N/A</v>
      </c>
      <c r="AL191" t="e">
        <f t="shared" ca="1" si="43"/>
        <v>#N/A</v>
      </c>
      <c r="AM191" t="e">
        <f t="shared" ca="1" si="43"/>
        <v>#N/A</v>
      </c>
      <c r="AN191" t="e">
        <f t="shared" ca="1" si="43"/>
        <v>#N/A</v>
      </c>
      <c r="AO191" t="e">
        <f t="shared" ca="1" si="43"/>
        <v>#N/A</v>
      </c>
      <c r="AP191" t="e">
        <f t="shared" ca="1" si="43"/>
        <v>#N/A</v>
      </c>
      <c r="AQ191" t="e">
        <f t="shared" ca="1" si="43"/>
        <v>#N/A</v>
      </c>
      <c r="AR191" t="e">
        <f t="shared" si="43"/>
        <v>#N/A</v>
      </c>
      <c r="AS191" s="224" t="e">
        <f t="shared" ref="AS191:AS202" ca="1" si="57">OFFSET(AF191,0,MATCH(1000,AG191:AR191))</f>
        <v>#N/A</v>
      </c>
      <c r="AT191" s="190" t="e">
        <f t="shared" ref="AT191:AT202" ca="1" si="58">OFFSET(AF223,0,MATCH(1000,AG223:AL223))</f>
        <v>#N/A</v>
      </c>
      <c r="AU191" s="194" t="e">
        <f t="shared" ref="AU191:AU202" ca="1" si="59">AS191*(1+AT191+AT191^2)</f>
        <v>#N/A</v>
      </c>
    </row>
    <row r="192" spans="1:47" x14ac:dyDescent="0.2">
      <c r="A192" cm="1">
        <f t="array" aca="1" ref="A192" ca="1">LOOKUP(2,1/(ISNUMBER(D192:N192)),D192:N192)</f>
        <v>1810922</v>
      </c>
      <c r="B192">
        <f ca="1">(A192-A191)/A191</f>
        <v>5.9328458613629717E-2</v>
      </c>
      <c r="C192" s="50">
        <v>3</v>
      </c>
      <c r="D192">
        <f ca="1">IF(IF($C192&lt;=$D$67,OFFSET(Enrolment_Repeaters!E$1,MATCH(CountrySelect1,Enrolment_Repeaters!$A$2:$A$4977,0)+2*$C192-1,0),IF($C192&lt;=$D69+$D70+D$69,OFFSET(Enrolment_Repeaters!E$1,MATCH(CountrySelect1,Enrolment_Repeaters!$A$2:$A$4977,0)+13+2*($C192-$D69),0),""))=0,"",IF($C192&lt;=D$67,OFFSET(Enrolment_Repeaters!E$1,MATCH(CountrySelect1,Enrolment_Repeaters!$A$2:$A$4977,0)+2*$C192-1,0),IF($C192&lt;=$D69+$D70+D$69,OFFSET(Enrolment_Repeaters!E$1,MATCH(CountrySelect1,Enrolment_Repeaters!$A$2:$A$4977,0)+13+2*($C192-D$67),0),"")))</f>
        <v>1595232</v>
      </c>
      <c r="E192">
        <f ca="1">IF(IF($C192&lt;=$D$67,OFFSET(Enrolment_Repeaters!F$1,MATCH(CountrySelect1,Enrolment_Repeaters!$A$2:$A$4977,0)+2*$C192-1,0),IF($C192&lt;=$D69+$D70+E$69,OFFSET(Enrolment_Repeaters!F$1,MATCH(CountrySelect1,Enrolment_Repeaters!$A$2:$A$4977,0)+13+2*($C192-$D69),0),""))=0,"",IF($C192&lt;=E$67,OFFSET(Enrolment_Repeaters!F$1,MATCH(CountrySelect1,Enrolment_Repeaters!$A$2:$A$4977,0)+2*$C192-1,0),IF($C192&lt;=$D69+$D70+E$69,OFFSET(Enrolment_Repeaters!F$1,MATCH(CountrySelect1,Enrolment_Repeaters!$A$2:$A$4977,0)+13+2*($C192-E$67),0),"")))</f>
        <v>1696207</v>
      </c>
      <c r="F192" t="str">
        <f ca="1">IF(IF($C192&lt;=$D$67,OFFSET(Enrolment_Repeaters!G$1,MATCH(CountrySelect1,Enrolment_Repeaters!$A$2:$A$4977,0)+2*$C192-1,0),IF($C192&lt;=$D69+$D70+F$69,OFFSET(Enrolment_Repeaters!G$1,MATCH(CountrySelect1,Enrolment_Repeaters!$A$2:$A$4977,0)+13+2*($C192-$D69),0),""))=0,"",IF($C192&lt;=F$67,OFFSET(Enrolment_Repeaters!G$1,MATCH(CountrySelect1,Enrolment_Repeaters!$A$2:$A$4977,0)+2*$C192-1,0),IF($C192&lt;=$D69+$D70+F$69,OFFSET(Enrolment_Repeaters!G$1,MATCH(CountrySelect1,Enrolment_Repeaters!$A$2:$A$4977,0)+13+2*($C192-F$67),0),"")))</f>
        <v/>
      </c>
      <c r="G192">
        <f ca="1">IF(IF($C192&lt;=$D$67,OFFSET(Enrolment_Repeaters!H$1,MATCH(CountrySelect1,Enrolment_Repeaters!$A$2:$A$4977,0)+2*$C192-1,0),IF($C192&lt;=$D69+$D70+G$69,OFFSET(Enrolment_Repeaters!H$1,MATCH(CountrySelect1,Enrolment_Repeaters!$A$2:$A$4977,0)+13+2*($C192-$D69),0),""))=0,"",IF($C192&lt;=G$67,OFFSET(Enrolment_Repeaters!H$1,MATCH(CountrySelect1,Enrolment_Repeaters!$A$2:$A$4977,0)+2*$C192-1,0),IF($C192&lt;=$D69+$D70+G$69,OFFSET(Enrolment_Repeaters!H$1,MATCH(CountrySelect1,Enrolment_Repeaters!$A$2:$A$4977,0)+13+2*($C192-G$67),0),"")))</f>
        <v>1744511</v>
      </c>
      <c r="H192" t="str">
        <f ca="1">IF(IF($C192&lt;=$D$67,OFFSET(Enrolment_Repeaters!I$1,MATCH(CountrySelect1,Enrolment_Repeaters!$A$2:$A$4977,0)+2*$C192-1,0),IF($C192&lt;=$D69+$D70+H$69,OFFSET(Enrolment_Repeaters!I$1,MATCH(CountrySelect1,Enrolment_Repeaters!$A$2:$A$4977,0)+13+2*($C192-$D69),0),""))=0,"",IF($C192&lt;=H$67,OFFSET(Enrolment_Repeaters!I$1,MATCH(CountrySelect1,Enrolment_Repeaters!$A$2:$A$4977,0)+2*$C192-1,0),IF($C192&lt;=$D69+$D70+H$69,OFFSET(Enrolment_Repeaters!I$1,MATCH(CountrySelect1,Enrolment_Repeaters!$A$2:$A$4977,0)+13+2*($C192-H$67),0),"")))</f>
        <v/>
      </c>
      <c r="I192" t="str">
        <f ca="1">IF(IF($C192&lt;=$D$67,OFFSET(Enrolment_Repeaters!J$1,MATCH(CountrySelect1,Enrolment_Repeaters!$A$2:$A$4977,0)+2*$C192-1,0),IF($C192&lt;=$D69+$D70+I$69,OFFSET(Enrolment_Repeaters!J$1,MATCH(CountrySelect1,Enrolment_Repeaters!$A$2:$A$4977,0)+13+2*($C192-$D69),0),""))=0,"",IF($C192&lt;=I$67,OFFSET(Enrolment_Repeaters!J$1,MATCH(CountrySelect1,Enrolment_Repeaters!$A$2:$A$4977,0)+2*$C192-1,0),IF($C192&lt;=$D69+$D70+I$69,OFFSET(Enrolment_Repeaters!J$1,MATCH(CountrySelect1,Enrolment_Repeaters!$A$2:$A$4977,0)+13+2*($C192-I$67),0),"")))</f>
        <v/>
      </c>
      <c r="J192" t="str">
        <f ca="1">IF(IF($C192&lt;=$D$67,OFFSET(Enrolment_Repeaters!K$1,MATCH(CountrySelect1,Enrolment_Repeaters!$A$2:$A$4977,0)+2*$C192-1,0),IF($C192&lt;=$D69+$D70+J$69,OFFSET(Enrolment_Repeaters!K$1,MATCH(CountrySelect1,Enrolment_Repeaters!$A$2:$A$4977,0)+13+2*($C192-$D69),0),""))=0,"",IF($C192&lt;=J$67,OFFSET(Enrolment_Repeaters!K$1,MATCH(CountrySelect1,Enrolment_Repeaters!$A$2:$A$4977,0)+2*$C192-1,0),IF($C192&lt;=$D69+$D70+J$69,OFFSET(Enrolment_Repeaters!K$1,MATCH(CountrySelect1,Enrolment_Repeaters!$A$2:$A$4977,0)+13+2*($C192-J$67),0),"")))</f>
        <v/>
      </c>
      <c r="K192" t="str">
        <f ca="1">IF(IF($C192&lt;=$D$67,OFFSET(Enrolment_Repeaters!L$1,MATCH(CountrySelect1,Enrolment_Repeaters!$A$2:$A$4977,0)+2*$C192-1,0),IF($C192&lt;=$D69+$D70+K$69,OFFSET(Enrolment_Repeaters!L$1,MATCH(CountrySelect1,Enrolment_Repeaters!$A$2:$A$4977,0)+13+2*($C192-$D69),0),""))=0,"",IF($C192&lt;=K$67,OFFSET(Enrolment_Repeaters!L$1,MATCH(CountrySelect1,Enrolment_Repeaters!$A$2:$A$4977,0)+2*$C192-1,0),IF($C192&lt;=$D69+$D70+K$69,OFFSET(Enrolment_Repeaters!L$1,MATCH(CountrySelect1,Enrolment_Repeaters!$A$2:$A$4977,0)+13+2*($C192-K$67),0),"")))</f>
        <v/>
      </c>
      <c r="L192" t="str">
        <f ca="1">IF(IF($C192&lt;=$D$67,OFFSET(Enrolment_Repeaters!M$1,MATCH(CountrySelect1,Enrolment_Repeaters!$A$2:$A$4977,0)+2*$C192-1,0),IF($C192&lt;=$D69+$D70+L$69,OFFSET(Enrolment_Repeaters!M$1,MATCH(CountrySelect1,Enrolment_Repeaters!$A$2:$A$4977,0)+13+2*($C192-$D69),0),""))=0,"",IF($C192&lt;=L$67,OFFSET(Enrolment_Repeaters!M$1,MATCH(CountrySelect1,Enrolment_Repeaters!$A$2:$A$4977,0)+2*$C192-1,0),IF($C192&lt;=$D69+$D70+L$69,OFFSET(Enrolment_Repeaters!M$1,MATCH(CountrySelect1,Enrolment_Repeaters!$A$2:$A$4977,0)+13+2*($C192-L$67),0),"")))</f>
        <v/>
      </c>
      <c r="M192">
        <f ca="1">IF(IF($C192&lt;=$D$67,OFFSET(Enrolment_Repeaters!N$1,MATCH(CountrySelect1,Enrolment_Repeaters!$A$2:$A$4977,0)+2*$C192-1,0),IF($C192&lt;=$D69+$D70+M$69,OFFSET(Enrolment_Repeaters!N$1,MATCH(CountrySelect1,Enrolment_Repeaters!$A$2:$A$4977,0)+13+2*($C192-$D69),0),""))=0,"",IF($C192&lt;=M$67,OFFSET(Enrolment_Repeaters!N$1,MATCH(CountrySelect1,Enrolment_Repeaters!$A$2:$A$4977,0)+2*$C192-1,0),IF($C192&lt;=$D69+$D70+M$69,OFFSET(Enrolment_Repeaters!N$1,MATCH(CountrySelect1,Enrolment_Repeaters!$A$2:$A$4977,0)+13+2*($C192-M$67),0),"")))</f>
        <v>1621339</v>
      </c>
      <c r="N192">
        <f ca="1">IF(IF($C192&lt;=$D$67,OFFSET(Enrolment_Repeaters!O$1,MATCH(CountrySelect1,Enrolment_Repeaters!$A$2:$A$4977,0)+2*$C192-1,0),IF($C192&lt;=$D69+$D70+N$69,OFFSET(Enrolment_Repeaters!O$1,MATCH(CountrySelect1,Enrolment_Repeaters!$A$2:$A$4977,0)+13+2*($C192-$D69),0),""))=0,"",IF($C192&lt;=N$67,OFFSET(Enrolment_Repeaters!O$1,MATCH(CountrySelect1,Enrolment_Repeaters!$A$2:$A$4977,0)+2*$C192-1,0),IF($C192&lt;=$D69+$D70+N$69,OFFSET(Enrolment_Repeaters!O$1,MATCH(CountrySelect1,Enrolment_Repeaters!$A$2:$A$4977,0)+13+2*($C192-N$67),0),"")))</f>
        <v>1810922</v>
      </c>
      <c r="Q192" cm="1">
        <f t="array" aca="1" ref="Q192" ca="1">MAX(IF(ISNUMBER(D192:N192),$R$189:$AB$189-StartYear+1))</f>
        <v>11</v>
      </c>
      <c r="R192">
        <f t="shared" ca="1" si="44"/>
        <v>1595232</v>
      </c>
      <c r="S192">
        <f t="shared" ca="1" si="45"/>
        <v>1696207</v>
      </c>
      <c r="T192">
        <f t="shared" ca="1" si="46"/>
        <v>1751608.4322624933</v>
      </c>
      <c r="U192">
        <f t="shared" ca="1" si="47"/>
        <v>1744511</v>
      </c>
      <c r="V192">
        <f t="shared" ca="1" si="48"/>
        <v>1733334.5222296112</v>
      </c>
      <c r="W192">
        <f t="shared" ca="1" si="49"/>
        <v>1810922</v>
      </c>
      <c r="X192">
        <f t="shared" ca="1" si="50"/>
        <v>1810922</v>
      </c>
      <c r="Y192">
        <f t="shared" ca="1" si="51"/>
        <v>1810922</v>
      </c>
      <c r="Z192">
        <f t="shared" ca="1" si="52"/>
        <v>1638160.8863096444</v>
      </c>
      <c r="AA192">
        <f t="shared" ca="1" si="53"/>
        <v>1621339</v>
      </c>
      <c r="AB192">
        <f t="shared" ca="1" si="54"/>
        <v>1810922</v>
      </c>
      <c r="AE192" s="230">
        <f t="shared" ca="1" si="55"/>
        <v>1742884.8840801746</v>
      </c>
      <c r="AG192" t="e">
        <f t="shared" ca="1" si="56"/>
        <v>#N/A</v>
      </c>
      <c r="AH192" t="e">
        <f t="shared" ca="1" si="43"/>
        <v>#N/A</v>
      </c>
      <c r="AI192" t="e">
        <f t="shared" ca="1" si="43"/>
        <v>#N/A</v>
      </c>
      <c r="AJ192" t="e">
        <f t="shared" ca="1" si="43"/>
        <v>#N/A</v>
      </c>
      <c r="AK192" t="e">
        <f t="shared" ca="1" si="43"/>
        <v>#N/A</v>
      </c>
      <c r="AL192" t="e">
        <f t="shared" ca="1" si="43"/>
        <v>#N/A</v>
      </c>
      <c r="AM192" t="e">
        <f t="shared" ca="1" si="43"/>
        <v>#N/A</v>
      </c>
      <c r="AN192" t="e">
        <f t="shared" ca="1" si="43"/>
        <v>#N/A</v>
      </c>
      <c r="AO192" t="e">
        <f t="shared" ca="1" si="43"/>
        <v>#N/A</v>
      </c>
      <c r="AP192" t="e">
        <f t="shared" ca="1" si="43"/>
        <v>#N/A</v>
      </c>
      <c r="AQ192" t="e">
        <f t="shared" ca="1" si="43"/>
        <v>#N/A</v>
      </c>
      <c r="AR192" t="e">
        <f t="shared" si="43"/>
        <v>#N/A</v>
      </c>
      <c r="AS192" s="224" t="e">
        <f t="shared" ca="1" si="57"/>
        <v>#N/A</v>
      </c>
      <c r="AT192" s="190" t="e">
        <f t="shared" ca="1" si="58"/>
        <v>#N/A</v>
      </c>
      <c r="AU192" s="194" t="e">
        <f t="shared" ca="1" si="59"/>
        <v>#N/A</v>
      </c>
    </row>
    <row r="193" spans="1:47" x14ac:dyDescent="0.2">
      <c r="A193" cm="1">
        <f t="array" aca="1" ref="A193" ca="1">LOOKUP(2,1/(ISNUMBER(D193:N193)),D193:N193)</f>
        <v>2005414</v>
      </c>
      <c r="B193">
        <f t="shared" ref="B193:B202" ca="1" si="60">(A193-A192)/A192</f>
        <v>0.10739943520482936</v>
      </c>
      <c r="C193" s="50">
        <v>4</v>
      </c>
      <c r="D193">
        <f ca="1">IF(IF($C193&lt;=$D$67,OFFSET(Enrolment_Repeaters!E$1,MATCH(CountrySelect1,Enrolment_Repeaters!$A$2:$A$4977,0)+2*$C193-1,0),IF($C193&lt;=$D70+$D71+D$69,OFFSET(Enrolment_Repeaters!E$1,MATCH(CountrySelect1,Enrolment_Repeaters!$A$2:$A$4977,0)+13+2*($C193-$D70),0),""))=0,"",IF($C193&lt;=D$67,OFFSET(Enrolment_Repeaters!E$1,MATCH(CountrySelect1,Enrolment_Repeaters!$A$2:$A$4977,0)+2*$C193-1,0),IF($C193&lt;=$D70+$D71+D$69,OFFSET(Enrolment_Repeaters!E$1,MATCH(CountrySelect1,Enrolment_Repeaters!$A$2:$A$4977,0)+13+2*($C193-D$67),0),"")))</f>
        <v>1376122</v>
      </c>
      <c r="E193">
        <f ca="1">IF(IF($C193&lt;=$D$67,OFFSET(Enrolment_Repeaters!F$1,MATCH(CountrySelect1,Enrolment_Repeaters!$A$2:$A$4977,0)+2*$C193-1,0),IF($C193&lt;=$D70+$D71+E$69,OFFSET(Enrolment_Repeaters!F$1,MATCH(CountrySelect1,Enrolment_Repeaters!$A$2:$A$4977,0)+12+2*($C193-$D70),0),""))=0,"",IF($C193&lt;=E$67,OFFSET(Enrolment_Repeaters!F$1,MATCH(CountrySelect1,Enrolment_Repeaters!$A$2:$A$4977,0)+2*$C193-1,0),IF($C193&lt;=$D70+$D71+E$69,OFFSET(Enrolment_Repeaters!F$1,MATCH(CountrySelect1,Enrolment_Repeaters!$A$2:$A$4977,0)+12+2*($C193-E$67),0),"")))</f>
        <v>1411777</v>
      </c>
      <c r="F193" t="str">
        <f ca="1">IF(IF($C193&lt;=$D$67,OFFSET(Enrolment_Repeaters!G$1,MATCH(CountrySelect1,Enrolment_Repeaters!$A$2:$A$4977,0)+2*$C193-1,0),IF($C193&lt;=$D70+$D71+F$69,OFFSET(Enrolment_Repeaters!G$1,MATCH(CountrySelect1,Enrolment_Repeaters!$A$2:$A$4977,0)+12+2*($C193-$D70),0),""))=0,"",IF($C193&lt;=F$67,OFFSET(Enrolment_Repeaters!G$1,MATCH(CountrySelect1,Enrolment_Repeaters!$A$2:$A$4977,0)+2*$C193-1,0),IF($C193&lt;=$D70+$D71+F$69,OFFSET(Enrolment_Repeaters!G$1,MATCH(CountrySelect1,Enrolment_Repeaters!$A$2:$A$4977,0)+12+2*($C193-F$67),0),"")))</f>
        <v/>
      </c>
      <c r="G193">
        <f ca="1">IF(IF($C193&lt;=$D$67,OFFSET(Enrolment_Repeaters!H$1,MATCH(CountrySelect1,Enrolment_Repeaters!$A$2:$A$4977,0)+2*$C193-1,0),IF($C193&lt;=$D70+$D71+G$69,OFFSET(Enrolment_Repeaters!H$1,MATCH(CountrySelect1,Enrolment_Repeaters!$A$2:$A$4977,0)+12+2*($C193-$D70),0),""))=0,"",IF($C193&lt;=G$67,OFFSET(Enrolment_Repeaters!H$1,MATCH(CountrySelect1,Enrolment_Repeaters!$A$2:$A$4977,0)+2*$C193-1,0),IF($C193&lt;=$D70+$D71+G$69,OFFSET(Enrolment_Repeaters!H$1,MATCH(CountrySelect1,Enrolment_Repeaters!$A$2:$A$4977,0)+12+2*($C193-G$67),0),"")))</f>
        <v>1522675</v>
      </c>
      <c r="H193" t="str">
        <f ca="1">IF(IF($C193&lt;=$D$67,OFFSET(Enrolment_Repeaters!I$1,MATCH(CountrySelect1,Enrolment_Repeaters!$A$2:$A$4977,0)+2*$C193-1,0),IF($C193&lt;=$D70+$D71+H$69,OFFSET(Enrolment_Repeaters!I$1,MATCH(CountrySelect1,Enrolment_Repeaters!$A$2:$A$4977,0)+12+2*($C193-$D70),0),""))=0,"",IF($C193&lt;=H$67,OFFSET(Enrolment_Repeaters!I$1,MATCH(CountrySelect1,Enrolment_Repeaters!$A$2:$A$4977,0)+2*$C193-1,0),IF($C193&lt;=$D70+$D71+H$69,OFFSET(Enrolment_Repeaters!I$1,MATCH(CountrySelect1,Enrolment_Repeaters!$A$2:$A$4977,0)+12+2*($C193-H$67),0),"")))</f>
        <v/>
      </c>
      <c r="I193" t="str">
        <f ca="1">IF(IF($C193&lt;=$D$67,OFFSET(Enrolment_Repeaters!J$1,MATCH(CountrySelect1,Enrolment_Repeaters!$A$2:$A$4977,0)+2*$C193-1,0),IF($C193&lt;=$D70+$D71+I$69,OFFSET(Enrolment_Repeaters!J$1,MATCH(CountrySelect1,Enrolment_Repeaters!$A$2:$A$4977,0)+12+2*($C193-$D70),0),""))=0,"",IF($C193&lt;=I$67,OFFSET(Enrolment_Repeaters!J$1,MATCH(CountrySelect1,Enrolment_Repeaters!$A$2:$A$4977,0)+2*$C193-1,0),IF($C193&lt;=$D70+$D71+I$69,OFFSET(Enrolment_Repeaters!J$1,MATCH(CountrySelect1,Enrolment_Repeaters!$A$2:$A$4977,0)+12+2*($C193-I$67),0),"")))</f>
        <v/>
      </c>
      <c r="J193" t="str">
        <f ca="1">IF(IF($C193&lt;=$D$67,OFFSET(Enrolment_Repeaters!K$1,MATCH(CountrySelect1,Enrolment_Repeaters!$A$2:$A$4977,0)+2*$C193-1,0),IF($C193&lt;=$D70+$D71+J$69,OFFSET(Enrolment_Repeaters!K$1,MATCH(CountrySelect1,Enrolment_Repeaters!$A$2:$A$4977,0)+12+2*($C193-$D70),0),""))=0,"",IF($C193&lt;=J$67,OFFSET(Enrolment_Repeaters!K$1,MATCH(CountrySelect1,Enrolment_Repeaters!$A$2:$A$4977,0)+2*$C193-1,0),IF($C193&lt;=$D70+$D71+J$69,OFFSET(Enrolment_Repeaters!K$1,MATCH(CountrySelect1,Enrolment_Repeaters!$A$2:$A$4977,0)+12+2*($C193-J$67),0),"")))</f>
        <v/>
      </c>
      <c r="K193" t="str">
        <f ca="1">IF(IF($C193&lt;=$D$67,OFFSET(Enrolment_Repeaters!L$1,MATCH(CountrySelect1,Enrolment_Repeaters!$A$2:$A$4977,0)+2*$C193-1,0),IF($C193&lt;=$D70+$D71+K$69,OFFSET(Enrolment_Repeaters!L$1,MATCH(CountrySelect1,Enrolment_Repeaters!$A$2:$A$4977,0)+12+2*($C193-$D70),0),""))=0,"",IF($C193&lt;=K$67,OFFSET(Enrolment_Repeaters!L$1,MATCH(CountrySelect1,Enrolment_Repeaters!$A$2:$A$4977,0)+2*$C193-1,0),IF($C193&lt;=$D70+$D71+K$69,OFFSET(Enrolment_Repeaters!L$1,MATCH(CountrySelect1,Enrolment_Repeaters!$A$2:$A$4977,0)+12+2*($C193-K$67),0),"")))</f>
        <v/>
      </c>
      <c r="L193" t="str">
        <f ca="1">IF(IF($C193&lt;=$D$67,OFFSET(Enrolment_Repeaters!M$1,MATCH(CountrySelect1,Enrolment_Repeaters!$A$2:$A$4977,0)+2*$C193-1,0),IF($C193&lt;=$D70+$D71+L$69,OFFSET(Enrolment_Repeaters!M$1,MATCH(CountrySelect1,Enrolment_Repeaters!$A$2:$A$4977,0)+12+2*($C193-$D70),0),""))=0,"",IF($C193&lt;=L$67,OFFSET(Enrolment_Repeaters!M$1,MATCH(CountrySelect1,Enrolment_Repeaters!$A$2:$A$4977,0)+2*$C193-1,0),IF($C193&lt;=$D70+$D71+L$69,OFFSET(Enrolment_Repeaters!M$1,MATCH(CountrySelect1,Enrolment_Repeaters!$A$2:$A$4977,0)+12+2*($C193-L$67),0),"")))</f>
        <v/>
      </c>
      <c r="M193">
        <f ca="1">IF(IF($C193&lt;=$D$67,OFFSET(Enrolment_Repeaters!N$1,MATCH(CountrySelect1,Enrolment_Repeaters!$A$2:$A$4977,0)+2*$C193-1,0),IF($C193&lt;=$D70+$D71+M$69,OFFSET(Enrolment_Repeaters!N$1,MATCH(CountrySelect1,Enrolment_Repeaters!$A$2:$A$4977,0)+12+2*($C193-$D70),0),""))=0,"",IF($C193&lt;=M$67,OFFSET(Enrolment_Repeaters!N$1,MATCH(CountrySelect1,Enrolment_Repeaters!$A$2:$A$4977,0)+2*$C193-1,0),IF($C193&lt;=$D70+$D71+M$69,OFFSET(Enrolment_Repeaters!N$1,MATCH(CountrySelect1,Enrolment_Repeaters!$A$2:$A$4977,0)+12+2*($C193-M$67),0),"")))</f>
        <v>1799347</v>
      </c>
      <c r="N193">
        <f ca="1">IF(IF($C193&lt;=$D$67,OFFSET(Enrolment_Repeaters!O$1,MATCH(CountrySelect1,Enrolment_Repeaters!$A$2:$A$4977,0)+2*$C193-1,0),IF($C193&lt;=$D70+$D71+N$69,OFFSET(Enrolment_Repeaters!O$1,MATCH(CountrySelect1,Enrolment_Repeaters!$A$2:$A$4977,0)+12+2*($C193-$D70),0),""))=0,"",IF($C193&lt;=N$67,OFFSET(Enrolment_Repeaters!O$1,MATCH(CountrySelect1,Enrolment_Repeaters!$A$2:$A$4977,0)+2*$C193-1,0),IF($C193&lt;=$D70+$D71+N$69,OFFSET(Enrolment_Repeaters!O$1,MATCH(CountrySelect1,Enrolment_Repeaters!$A$2:$A$4977,0)+12+2*($C193-N$67),0),"")))</f>
        <v>2005414</v>
      </c>
      <c r="Q193" cm="1">
        <f t="array" aca="1" ref="Q193" ca="1">MAX(IF(ISNUMBER(D193:N193),$R$189:$AB$189-StartYear+1))</f>
        <v>11</v>
      </c>
      <c r="R193">
        <f t="shared" ca="1" si="44"/>
        <v>1376122</v>
      </c>
      <c r="S193">
        <f t="shared" ca="1" si="45"/>
        <v>1411777</v>
      </c>
      <c r="T193">
        <f t="shared" ca="1" si="46"/>
        <v>1526619.7153037747</v>
      </c>
      <c r="U193">
        <f t="shared" ca="1" si="47"/>
        <v>1522675</v>
      </c>
      <c r="V193">
        <f t="shared" ca="1" si="48"/>
        <v>1517639.3912710191</v>
      </c>
      <c r="W193">
        <f t="shared" ca="1" si="49"/>
        <v>2005414</v>
      </c>
      <c r="X193">
        <f t="shared" ca="1" si="50"/>
        <v>2005414</v>
      </c>
      <c r="Y193">
        <f t="shared" ca="1" si="51"/>
        <v>2005414</v>
      </c>
      <c r="Z193">
        <f t="shared" ca="1" si="52"/>
        <v>1821253.5657068153</v>
      </c>
      <c r="AA193">
        <f t="shared" ca="1" si="53"/>
        <v>1799347</v>
      </c>
      <c r="AB193">
        <f t="shared" ca="1" si="54"/>
        <v>2005414</v>
      </c>
      <c r="AE193" s="230">
        <f t="shared" ca="1" si="55"/>
        <v>1762096.7672281608</v>
      </c>
      <c r="AG193" t="e">
        <f t="shared" ca="1" si="56"/>
        <v>#N/A</v>
      </c>
      <c r="AH193" t="e">
        <f t="shared" ca="1" si="43"/>
        <v>#N/A</v>
      </c>
      <c r="AI193" t="e">
        <f t="shared" ca="1" si="43"/>
        <v>#N/A</v>
      </c>
      <c r="AJ193" t="e">
        <f t="shared" ca="1" si="43"/>
        <v>#N/A</v>
      </c>
      <c r="AK193" t="e">
        <f t="shared" ca="1" si="43"/>
        <v>#N/A</v>
      </c>
      <c r="AL193" t="e">
        <f t="shared" ca="1" si="43"/>
        <v>#N/A</v>
      </c>
      <c r="AM193" t="e">
        <f t="shared" ca="1" si="43"/>
        <v>#N/A</v>
      </c>
      <c r="AN193" t="e">
        <f t="shared" ca="1" si="43"/>
        <v>#N/A</v>
      </c>
      <c r="AO193" t="e">
        <f t="shared" ca="1" si="43"/>
        <v>#N/A</v>
      </c>
      <c r="AP193" t="e">
        <f t="shared" ca="1" si="43"/>
        <v>#N/A</v>
      </c>
      <c r="AQ193" t="e">
        <f t="shared" ca="1" si="43"/>
        <v>#N/A</v>
      </c>
      <c r="AR193" t="e">
        <f t="shared" si="43"/>
        <v>#N/A</v>
      </c>
      <c r="AS193" s="224" t="e">
        <f t="shared" ca="1" si="57"/>
        <v>#N/A</v>
      </c>
      <c r="AT193" s="190" t="e">
        <f t="shared" ca="1" si="58"/>
        <v>#N/A</v>
      </c>
      <c r="AU193" s="194" t="e">
        <f t="shared" ca="1" si="59"/>
        <v>#N/A</v>
      </c>
    </row>
    <row r="194" spans="1:47" x14ac:dyDescent="0.2">
      <c r="A194" cm="1">
        <f t="array" aca="1" ref="A194" ca="1">LOOKUP(2,1/(ISNUMBER(D194:N194)),D194:N194)</f>
        <v>1126921</v>
      </c>
      <c r="B194">
        <f t="shared" ca="1" si="60"/>
        <v>-0.43806066976694091</v>
      </c>
      <c r="C194" s="50">
        <v>5</v>
      </c>
      <c r="D194">
        <f ca="1">IF(IF($C194&lt;=$D$67,OFFSET(Enrolment_Repeaters!E$1,MATCH(CountrySelect1,Enrolment_Repeaters!$A$2:$A$4977,0)+2*$C194-1,0),IF($C194&lt;=$D71+$D72+D$69,OFFSET(Enrolment_Repeaters!E$1,MATCH(CountrySelect1,Enrolment_Repeaters!$A$2:$A$4977,0)+13+2*($C194-$D71),0),""))=0,"",IF($C194&lt;=D$67,OFFSET(Enrolment_Repeaters!E$1,MATCH(CountrySelect1,Enrolment_Repeaters!$A$2:$A$4977,0)+2*$C194-1,0),IF($C194&lt;=$D71+$D72+D$69,OFFSET(Enrolment_Repeaters!E$1,MATCH(CountrySelect1,Enrolment_Repeaters!$A$2:$A$4977,0)+13+2*($C194-D$67),0),"")))</f>
        <v>963983</v>
      </c>
      <c r="E194">
        <f ca="1">IF(IF($C194&lt;=$D$67,OFFSET(Enrolment_Repeaters!F$1,MATCH(CountrySelect1,Enrolment_Repeaters!$A$2:$A$4977,0)+2*$C194-1,0),IF($C194&lt;=$D71+$D72+E$69,OFFSET(Enrolment_Repeaters!F$1,MATCH(CountrySelect1,Enrolment_Repeaters!$A$2:$A$4977,0)+12+2*($C194-$D71),0),""))=0,"",IF($C194&lt;=E$67,OFFSET(Enrolment_Repeaters!F$1,MATCH(CountrySelect1,Enrolment_Repeaters!$A$2:$A$4977,0)+2*$C194-1,0),IF($C194&lt;=$D71+$D72+E$69,OFFSET(Enrolment_Repeaters!F$1,MATCH(CountrySelect1,Enrolment_Repeaters!$A$2:$A$4977,0)+12+2*($C194-E$67),0),"")))</f>
        <v>1057171</v>
      </c>
      <c r="F194" t="str">
        <f ca="1">IF(IF($C194&lt;=$D$67,OFFSET(Enrolment_Repeaters!G$1,MATCH(CountrySelect1,Enrolment_Repeaters!$A$2:$A$4977,0)+2*$C194-1,0),IF($C194&lt;=$D71+$D72+F$69,OFFSET(Enrolment_Repeaters!G$1,MATCH(CountrySelect1,Enrolment_Repeaters!$A$2:$A$4977,0)+12+2*($C194-$D71),0),""))=0,"",IF($C194&lt;=F$67,OFFSET(Enrolment_Repeaters!G$1,MATCH(CountrySelect1,Enrolment_Repeaters!$A$2:$A$4977,0)+2*$C194-1,0),IF($C194&lt;=$D71+$D72+F$69,OFFSET(Enrolment_Repeaters!G$1,MATCH(CountrySelect1,Enrolment_Repeaters!$A$2:$A$4977,0)+12+2*($C194-F$67),0),"")))</f>
        <v/>
      </c>
      <c r="G194">
        <f ca="1">IF(IF($C194&lt;=$D$67,OFFSET(Enrolment_Repeaters!H$1,MATCH(CountrySelect1,Enrolment_Repeaters!$A$2:$A$4977,0)+2*$C194-1,0),IF($C194&lt;=$D71+$D72+G$69,OFFSET(Enrolment_Repeaters!H$1,MATCH(CountrySelect1,Enrolment_Repeaters!$A$2:$A$4977,0)+12+2*($C194-$D71),0),""))=0,"",IF($C194&lt;=G$67,OFFSET(Enrolment_Repeaters!H$1,MATCH(CountrySelect1,Enrolment_Repeaters!$A$2:$A$4977,0)+2*$C194-1,0),IF($C194&lt;=$D71+$D72+G$69,OFFSET(Enrolment_Repeaters!H$1,MATCH(CountrySelect1,Enrolment_Repeaters!$A$2:$A$4977,0)+12+2*($C194-G$67),0),"")))</f>
        <v>1126921</v>
      </c>
      <c r="H194" t="str">
        <f ca="1">IF(IF($C194&lt;=$D$67,OFFSET(Enrolment_Repeaters!I$1,MATCH(CountrySelect1,Enrolment_Repeaters!$A$2:$A$4977,0)+2*$C194-1,0),IF($C194&lt;=$D71+$D72+H$69,OFFSET(Enrolment_Repeaters!I$1,MATCH(CountrySelect1,Enrolment_Repeaters!$A$2:$A$4977,0)+12+2*($C194-$D71),0),""))=0,"",IF($C194&lt;=H$67,OFFSET(Enrolment_Repeaters!I$1,MATCH(CountrySelect1,Enrolment_Repeaters!$A$2:$A$4977,0)+2*$C194-1,0),IF($C194&lt;=$D71+$D72+H$69,OFFSET(Enrolment_Repeaters!I$1,MATCH(CountrySelect1,Enrolment_Repeaters!$A$2:$A$4977,0)+12+2*($C194-H$67),0),"")))</f>
        <v/>
      </c>
      <c r="I194" t="str">
        <f ca="1">IF(IF($C194&lt;=$D$67,OFFSET(Enrolment_Repeaters!J$1,MATCH(CountrySelect1,Enrolment_Repeaters!$A$2:$A$4977,0)+2*$C194-1,0),IF($C194&lt;=$D71+$D72+I$69,OFFSET(Enrolment_Repeaters!J$1,MATCH(CountrySelect1,Enrolment_Repeaters!$A$2:$A$4977,0)+12+2*($C194-$D71),0),""))=0,"",IF($C194&lt;=I$67,OFFSET(Enrolment_Repeaters!J$1,MATCH(CountrySelect1,Enrolment_Repeaters!$A$2:$A$4977,0)+2*$C194-1,0),IF($C194&lt;=$D71+$D72+I$69,OFFSET(Enrolment_Repeaters!J$1,MATCH(CountrySelect1,Enrolment_Repeaters!$A$2:$A$4977,0)+12+2*($C194-I$67),0),"")))</f>
        <v/>
      </c>
      <c r="J194" t="str">
        <f ca="1">IF(IF($C194&lt;=$D$67,OFFSET(Enrolment_Repeaters!K$1,MATCH(CountrySelect1,Enrolment_Repeaters!$A$2:$A$4977,0)+2*$C194-1,0),IF($C194&lt;=$D71+$D72+J$69,OFFSET(Enrolment_Repeaters!K$1,MATCH(CountrySelect1,Enrolment_Repeaters!$A$2:$A$4977,0)+12+2*($C194-$D71),0),""))=0,"",IF($C194&lt;=J$67,OFFSET(Enrolment_Repeaters!K$1,MATCH(CountrySelect1,Enrolment_Repeaters!$A$2:$A$4977,0)+2*$C194-1,0),IF($C194&lt;=$D71+$D72+J$69,OFFSET(Enrolment_Repeaters!K$1,MATCH(CountrySelect1,Enrolment_Repeaters!$A$2:$A$4977,0)+12+2*($C194-J$67),0),"")))</f>
        <v/>
      </c>
      <c r="K194" t="str">
        <f ca="1">IF(IF($C194&lt;=$D$67,OFFSET(Enrolment_Repeaters!L$1,MATCH(CountrySelect1,Enrolment_Repeaters!$A$2:$A$4977,0)+2*$C194-1,0),IF($C194&lt;=$D71+$D72+K$69,OFFSET(Enrolment_Repeaters!L$1,MATCH(CountrySelect1,Enrolment_Repeaters!$A$2:$A$4977,0)+12+2*($C194-$D71),0),""))=0,"",IF($C194&lt;=K$67,OFFSET(Enrolment_Repeaters!L$1,MATCH(CountrySelect1,Enrolment_Repeaters!$A$2:$A$4977,0)+2*$C194-1,0),IF($C194&lt;=$D71+$D72+K$69,OFFSET(Enrolment_Repeaters!L$1,MATCH(CountrySelect1,Enrolment_Repeaters!$A$2:$A$4977,0)+12+2*($C194-K$67),0),"")))</f>
        <v/>
      </c>
      <c r="L194" t="str">
        <f ca="1">IF(IF($C194&lt;=$D$67,OFFSET(Enrolment_Repeaters!M$1,MATCH(CountrySelect1,Enrolment_Repeaters!$A$2:$A$4977,0)+2*$C194-1,0),IF($C194&lt;=$D71+$D72+L$69,OFFSET(Enrolment_Repeaters!M$1,MATCH(CountrySelect1,Enrolment_Repeaters!$A$2:$A$4977,0)+12+2*($C194-$D71),0),""))=0,"",IF($C194&lt;=L$67,OFFSET(Enrolment_Repeaters!M$1,MATCH(CountrySelect1,Enrolment_Repeaters!$A$2:$A$4977,0)+2*$C194-1,0),IF($C194&lt;=$D71+$D72+L$69,OFFSET(Enrolment_Repeaters!M$1,MATCH(CountrySelect1,Enrolment_Repeaters!$A$2:$A$4977,0)+12+2*($C194-L$67),0),"")))</f>
        <v/>
      </c>
      <c r="M194" t="str">
        <f ca="1">IF(IF($C194&lt;=$D$67,OFFSET(Enrolment_Repeaters!N$1,MATCH(CountrySelect1,Enrolment_Repeaters!$A$2:$A$4977,0)+2*$C194-1,0),IF($C194&lt;=$D71+$D72+M$69,OFFSET(Enrolment_Repeaters!N$1,MATCH(CountrySelect1,Enrolment_Repeaters!$A$2:$A$4977,0)+12+2*($C194-$D71),0),""))=0,"",IF($C194&lt;=M$67,OFFSET(Enrolment_Repeaters!N$1,MATCH(CountrySelect1,Enrolment_Repeaters!$A$2:$A$4977,0)+2*$C194-1,0),IF($C194&lt;=$D71+$D72+M$69,OFFSET(Enrolment_Repeaters!N$1,MATCH(CountrySelect1,Enrolment_Repeaters!$A$2:$A$4977,0)+12+2*($C194-M$67),0),"")))</f>
        <v/>
      </c>
      <c r="N194" t="str">
        <f ca="1">IF(IF($C194&lt;=$D$67,OFFSET(Enrolment_Repeaters!O$1,MATCH(CountrySelect1,Enrolment_Repeaters!$A$2:$A$4977,0)+2*$C194-1,0),IF($C194&lt;=$D71+$D72+N$69,OFFSET(Enrolment_Repeaters!O$1,MATCH(CountrySelect1,Enrolment_Repeaters!$A$2:$A$4977,0)+12+2*($C194-$D71),0),""))=0,"",IF($C194&lt;=N$67,OFFSET(Enrolment_Repeaters!O$1,MATCH(CountrySelect1,Enrolment_Repeaters!$A$2:$A$4977,0)+2*$C194-1,0),IF($C194&lt;=$D71+$D72+N$69,OFFSET(Enrolment_Repeaters!O$1,MATCH(CountrySelect1,Enrolment_Repeaters!$A$2:$A$4977,0)+12+2*($C194-N$67),0),"")))</f>
        <v/>
      </c>
      <c r="Q194" cm="1">
        <f t="array" aca="1" ref="Q194" ca="1">MAX(IF(ISNUMBER(D194:N194),$R$189:$AB$189-StartYear+1))</f>
        <v>4</v>
      </c>
      <c r="R194">
        <f t="shared" ca="1" si="44"/>
        <v>963983</v>
      </c>
      <c r="S194">
        <f t="shared" ca="1" si="45"/>
        <v>1057171</v>
      </c>
      <c r="T194">
        <f t="shared" ca="1" si="46"/>
        <v>1128964.2664198629</v>
      </c>
      <c r="U194">
        <f t="shared" ca="1" si="47"/>
        <v>1126921</v>
      </c>
      <c r="V194">
        <f t="shared" ca="1" si="48"/>
        <v>1125423.1555567235</v>
      </c>
      <c r="W194">
        <f t="shared" ca="1" si="49"/>
        <v>1126921</v>
      </c>
      <c r="X194">
        <f t="shared" ca="1" si="50"/>
        <v>1126921</v>
      </c>
      <c r="Y194">
        <f t="shared" ca="1" si="51"/>
        <v>1126921</v>
      </c>
      <c r="Z194">
        <f t="shared" ca="1" si="52"/>
        <v>1126921</v>
      </c>
      <c r="AA194">
        <f t="shared" ca="1" si="53"/>
        <v>1126921</v>
      </c>
      <c r="AB194">
        <f t="shared" ca="1" si="54"/>
        <v>1126921</v>
      </c>
      <c r="AE194" s="230">
        <f t="shared" ca="1" si="55"/>
        <v>1120000.5421976587</v>
      </c>
      <c r="AG194" t="e">
        <f t="shared" ca="1" si="56"/>
        <v>#N/A</v>
      </c>
      <c r="AH194" t="e">
        <f t="shared" ca="1" si="43"/>
        <v>#N/A</v>
      </c>
      <c r="AI194" t="e">
        <f t="shared" ca="1" si="43"/>
        <v>#N/A</v>
      </c>
      <c r="AJ194" t="e">
        <f t="shared" ca="1" si="43"/>
        <v>#N/A</v>
      </c>
      <c r="AK194" t="e">
        <f t="shared" ca="1" si="43"/>
        <v>#N/A</v>
      </c>
      <c r="AL194" t="e">
        <f t="shared" ca="1" si="43"/>
        <v>#N/A</v>
      </c>
      <c r="AM194" t="e">
        <f t="shared" ca="1" si="43"/>
        <v>#N/A</v>
      </c>
      <c r="AN194" t="e">
        <f t="shared" ca="1" si="43"/>
        <v>#N/A</v>
      </c>
      <c r="AO194" t="e">
        <f t="shared" ca="1" si="43"/>
        <v>#N/A</v>
      </c>
      <c r="AP194" t="e">
        <f t="shared" ca="1" si="43"/>
        <v>#N/A</v>
      </c>
      <c r="AQ194" t="e">
        <f t="shared" ca="1" si="43"/>
        <v>#N/A</v>
      </c>
      <c r="AR194" t="e">
        <f t="shared" si="43"/>
        <v>#N/A</v>
      </c>
      <c r="AS194" s="224" t="e">
        <f t="shared" ca="1" si="57"/>
        <v>#N/A</v>
      </c>
      <c r="AT194" s="190" t="e">
        <f t="shared" ca="1" si="58"/>
        <v>#N/A</v>
      </c>
      <c r="AU194" s="194" t="e">
        <f t="shared" ca="1" si="59"/>
        <v>#N/A</v>
      </c>
    </row>
    <row r="195" spans="1:47" x14ac:dyDescent="0.2">
      <c r="A195" t="e" cm="1">
        <f t="array" aca="1" ref="A195" ca="1">LOOKUP(2,1/(ISNUMBER(D195:N195)),D195:N195)</f>
        <v>#N/A</v>
      </c>
      <c r="B195" t="e">
        <f t="shared" ca="1" si="60"/>
        <v>#N/A</v>
      </c>
      <c r="C195" s="50">
        <v>6</v>
      </c>
      <c r="D195" t="str">
        <f ca="1">IF(IF($C195&lt;=$D$67,OFFSET(Enrolment_Repeaters!E$1,MATCH(CountrySelect1,Enrolment_Repeaters!$A$2:$A$4977,0)+2*$C195-1,0),IF($C195&lt;=$D72+$D73+D$69,OFFSET(Enrolment_Repeaters!E$1,MATCH(CountrySelect1,Enrolment_Repeaters!$A$2:$A$4977,0)+13+2*($C195-$D72),0),""))=0,"",IF($C195&lt;=D$67,OFFSET(Enrolment_Repeaters!E$1,MATCH(CountrySelect1,Enrolment_Repeaters!$A$2:$A$4977,0)+2*$C195-1,0),IF($C195&lt;=$D72+$D73+D$69,OFFSET(Enrolment_Repeaters!E$1,MATCH(CountrySelect1,Enrolment_Repeaters!$A$2:$A$4977,0)+13+2*($C195-D$67),0),"")))</f>
        <v/>
      </c>
      <c r="E195" t="str">
        <f ca="1">IF(IF($C195&lt;=$D$67,OFFSET(Enrolment_Repeaters!F$1,MATCH(CountrySelect1,Enrolment_Repeaters!$A$2:$A$4977,0)+2*$C195-1,0),IF($C195&lt;=$D72+$D73+E$69,OFFSET(Enrolment_Repeaters!F$1,MATCH(CountrySelect1,Enrolment_Repeaters!$A$2:$A$4977,0)+12+2*($C195-$D72),0),""))=0,"",IF($C195&lt;=E$67,OFFSET(Enrolment_Repeaters!F$1,MATCH(CountrySelect1,Enrolment_Repeaters!$A$2:$A$4977,0)+2*$C195-1,0),IF($C195&lt;=$D72+$D73+E$69,OFFSET(Enrolment_Repeaters!F$1,MATCH(CountrySelect1,Enrolment_Repeaters!$A$2:$A$4977,0)+12+2*($C195-E$67),0),"")))</f>
        <v/>
      </c>
      <c r="F195" t="str">
        <f ca="1">IF(IF($C195&lt;=$D$67,OFFSET(Enrolment_Repeaters!G$1,MATCH(CountrySelect1,Enrolment_Repeaters!$A$2:$A$4977,0)+2*$C195-1,0),IF($C195&lt;=$D72+$D73+F$69,OFFSET(Enrolment_Repeaters!G$1,MATCH(CountrySelect1,Enrolment_Repeaters!$A$2:$A$4977,0)+12+2*($C195-$D72),0),""))=0,"",IF($C195&lt;=F$67,OFFSET(Enrolment_Repeaters!G$1,MATCH(CountrySelect1,Enrolment_Repeaters!$A$2:$A$4977,0)+2*$C195-1,0),IF($C195&lt;=$D72+$D73+F$69,OFFSET(Enrolment_Repeaters!G$1,MATCH(CountrySelect1,Enrolment_Repeaters!$A$2:$A$4977,0)+12+2*($C195-F$67),0),"")))</f>
        <v/>
      </c>
      <c r="G195" t="str">
        <f ca="1">IF(IF($C195&lt;=$D$67,OFFSET(Enrolment_Repeaters!H$1,MATCH(CountrySelect1,Enrolment_Repeaters!$A$2:$A$4977,0)+2*$C195-1,0),IF($C195&lt;=$D72+$D73+G$69,OFFSET(Enrolment_Repeaters!H$1,MATCH(CountrySelect1,Enrolment_Repeaters!$A$2:$A$4977,0)+12+2*($C195-$D72),0),""))=0,"",IF($C195&lt;=G$67,OFFSET(Enrolment_Repeaters!H$1,MATCH(CountrySelect1,Enrolment_Repeaters!$A$2:$A$4977,0)+2*$C195-1,0),IF($C195&lt;=$D72+$D73+G$69,OFFSET(Enrolment_Repeaters!H$1,MATCH(CountrySelect1,Enrolment_Repeaters!$A$2:$A$4977,0)+12+2*($C195-G$67),0),"")))</f>
        <v/>
      </c>
      <c r="H195" t="str">
        <f ca="1">IF(IF($C195&lt;=$D$67,OFFSET(Enrolment_Repeaters!I$1,MATCH(CountrySelect1,Enrolment_Repeaters!$A$2:$A$4977,0)+2*$C195-1,0),IF($C195&lt;=$D72+$D73+H$69,OFFSET(Enrolment_Repeaters!I$1,MATCH(CountrySelect1,Enrolment_Repeaters!$A$2:$A$4977,0)+12+2*($C195-$D72),0),""))=0,"",IF($C195&lt;=H$67,OFFSET(Enrolment_Repeaters!I$1,MATCH(CountrySelect1,Enrolment_Repeaters!$A$2:$A$4977,0)+2*$C195-1,0),IF($C195&lt;=$D72+$D73+H$69,OFFSET(Enrolment_Repeaters!I$1,MATCH(CountrySelect1,Enrolment_Repeaters!$A$2:$A$4977,0)+12+2*($C195-H$67),0),"")))</f>
        <v/>
      </c>
      <c r="I195" t="str">
        <f ca="1">IF(IF($C195&lt;=$D$67,OFFSET(Enrolment_Repeaters!J$1,MATCH(CountrySelect1,Enrolment_Repeaters!$A$2:$A$4977,0)+2*$C195-1,0),IF($C195&lt;=$D72+$D73+I$69,OFFSET(Enrolment_Repeaters!J$1,MATCH(CountrySelect1,Enrolment_Repeaters!$A$2:$A$4977,0)+12+2*($C195-$D72),0),""))=0,"",IF($C195&lt;=I$67,OFFSET(Enrolment_Repeaters!J$1,MATCH(CountrySelect1,Enrolment_Repeaters!$A$2:$A$4977,0)+2*$C195-1,0),IF($C195&lt;=$D72+$D73+I$69,OFFSET(Enrolment_Repeaters!J$1,MATCH(CountrySelect1,Enrolment_Repeaters!$A$2:$A$4977,0)+12+2*($C195-I$67),0),"")))</f>
        <v/>
      </c>
      <c r="J195" t="str">
        <f ca="1">IF(IF($C195&lt;=$D$67,OFFSET(Enrolment_Repeaters!K$1,MATCH(CountrySelect1,Enrolment_Repeaters!$A$2:$A$4977,0)+2*$C195-1,0),IF($C195&lt;=$D72+$D73+J$69,OFFSET(Enrolment_Repeaters!K$1,MATCH(CountrySelect1,Enrolment_Repeaters!$A$2:$A$4977,0)+12+2*($C195-$D72),0),""))=0,"",IF($C195&lt;=J$67,OFFSET(Enrolment_Repeaters!K$1,MATCH(CountrySelect1,Enrolment_Repeaters!$A$2:$A$4977,0)+2*$C195-1,0),IF($C195&lt;=$D72+$D73+J$69,OFFSET(Enrolment_Repeaters!K$1,MATCH(CountrySelect1,Enrolment_Repeaters!$A$2:$A$4977,0)+12+2*($C195-J$67),0),"")))</f>
        <v/>
      </c>
      <c r="K195" t="str">
        <f ca="1">IF(IF($C195&lt;=$D$67,OFFSET(Enrolment_Repeaters!L$1,MATCH(CountrySelect1,Enrolment_Repeaters!$A$2:$A$4977,0)+2*$C195-1,0),IF($C195&lt;=$D72+$D73+K$69,OFFSET(Enrolment_Repeaters!L$1,MATCH(CountrySelect1,Enrolment_Repeaters!$A$2:$A$4977,0)+12+2*($C195-$D72),0),""))=0,"",IF($C195&lt;=K$67,OFFSET(Enrolment_Repeaters!L$1,MATCH(CountrySelect1,Enrolment_Repeaters!$A$2:$A$4977,0)+2*$C195-1,0),IF($C195&lt;=$D72+$D73+K$69,OFFSET(Enrolment_Repeaters!L$1,MATCH(CountrySelect1,Enrolment_Repeaters!$A$2:$A$4977,0)+12+2*($C195-K$67),0),"")))</f>
        <v/>
      </c>
      <c r="L195" t="str">
        <f ca="1">IF(IF($C195&lt;=$D$67,OFFSET(Enrolment_Repeaters!M$1,MATCH(CountrySelect1,Enrolment_Repeaters!$A$2:$A$4977,0)+2*$C195-1,0),IF($C195&lt;=$D72+$D73+L$69,OFFSET(Enrolment_Repeaters!M$1,MATCH(CountrySelect1,Enrolment_Repeaters!$A$2:$A$4977,0)+12+2*($C195-$D72),0),""))=0,"",IF($C195&lt;=L$67,OFFSET(Enrolment_Repeaters!M$1,MATCH(CountrySelect1,Enrolment_Repeaters!$A$2:$A$4977,0)+2*$C195-1,0),IF($C195&lt;=$D72+$D73+L$69,OFFSET(Enrolment_Repeaters!M$1,MATCH(CountrySelect1,Enrolment_Repeaters!$A$2:$A$4977,0)+12+2*($C195-L$67),0),"")))</f>
        <v/>
      </c>
      <c r="M195" t="str">
        <f ca="1">IF(IF($C195&lt;=$D$67,OFFSET(Enrolment_Repeaters!N$1,MATCH(CountrySelect1,Enrolment_Repeaters!$A$2:$A$4977,0)+2*$C195-1,0),IF($C195&lt;=$D72+$D73+M$69,OFFSET(Enrolment_Repeaters!N$1,MATCH(CountrySelect1,Enrolment_Repeaters!$A$2:$A$4977,0)+12+2*($C195-$D72),0),""))=0,"",IF($C195&lt;=M$67,OFFSET(Enrolment_Repeaters!N$1,MATCH(CountrySelect1,Enrolment_Repeaters!$A$2:$A$4977,0)+2*$C195-1,0),IF($C195&lt;=$D72+$D73+M$69,OFFSET(Enrolment_Repeaters!N$1,MATCH(CountrySelect1,Enrolment_Repeaters!$A$2:$A$4977,0)+12+2*($C195-M$67),0),"")))</f>
        <v/>
      </c>
      <c r="N195" t="str">
        <f ca="1">IF(IF($C195&lt;=$D$67,OFFSET(Enrolment_Repeaters!O$1,MATCH(CountrySelect1,Enrolment_Repeaters!$A$2:$A$4977,0)+2*$C195-1,0),IF($C195&lt;=$D72+$D73+N$69,OFFSET(Enrolment_Repeaters!O$1,MATCH(CountrySelect1,Enrolment_Repeaters!$A$2:$A$4977,0)+12+2*($C195-$D72),0),""))=0,"",IF($C195&lt;=N$67,OFFSET(Enrolment_Repeaters!O$1,MATCH(CountrySelect1,Enrolment_Repeaters!$A$2:$A$4977,0)+2*$C195-1,0),IF($C195&lt;=$D72+$D73+N$69,OFFSET(Enrolment_Repeaters!O$1,MATCH(CountrySelect1,Enrolment_Repeaters!$A$2:$A$4977,0)+12+2*($C195-N$67),0),"")))</f>
        <v/>
      </c>
      <c r="Q195" cm="1">
        <f t="array" aca="1" ref="Q195" ca="1">MAX(IF(ISNUMBER(D195:N195),$R$189:$AB$189-StartYear+1))</f>
        <v>0</v>
      </c>
      <c r="R195" t="e">
        <f t="shared" ca="1" si="44"/>
        <v>#N/A</v>
      </c>
      <c r="S195" t="e">
        <f t="shared" ca="1" si="45"/>
        <v>#N/A</v>
      </c>
      <c r="T195" t="e">
        <f t="shared" ca="1" si="46"/>
        <v>#N/A</v>
      </c>
      <c r="U195" t="e">
        <f t="shared" ca="1" si="47"/>
        <v>#N/A</v>
      </c>
      <c r="V195" t="e">
        <f t="shared" ca="1" si="48"/>
        <v>#N/A</v>
      </c>
      <c r="W195" t="e">
        <f t="shared" ca="1" si="49"/>
        <v>#N/A</v>
      </c>
      <c r="X195" t="e">
        <f t="shared" ca="1" si="50"/>
        <v>#N/A</v>
      </c>
      <c r="Y195" t="e">
        <f t="shared" ca="1" si="51"/>
        <v>#N/A</v>
      </c>
      <c r="Z195" t="e">
        <f t="shared" ca="1" si="52"/>
        <v>#N/A</v>
      </c>
      <c r="AA195" t="e">
        <f t="shared" ca="1" si="53"/>
        <v>#N/A</v>
      </c>
      <c r="AB195" t="e">
        <f t="shared" ca="1" si="54"/>
        <v>#N/A</v>
      </c>
      <c r="AE195" s="230" t="e">
        <f t="shared" ca="1" si="55"/>
        <v>#N/A</v>
      </c>
      <c r="AG195" t="e">
        <f t="shared" ca="1" si="56"/>
        <v>#N/A</v>
      </c>
      <c r="AH195" t="e">
        <f t="shared" ca="1" si="43"/>
        <v>#N/A</v>
      </c>
      <c r="AI195" t="e">
        <f t="shared" ca="1" si="43"/>
        <v>#N/A</v>
      </c>
      <c r="AJ195" t="e">
        <f t="shared" ca="1" si="43"/>
        <v>#N/A</v>
      </c>
      <c r="AK195" t="e">
        <f t="shared" ca="1" si="43"/>
        <v>#N/A</v>
      </c>
      <c r="AL195" t="e">
        <f t="shared" ca="1" si="43"/>
        <v>#N/A</v>
      </c>
      <c r="AM195" t="e">
        <f t="shared" ca="1" si="43"/>
        <v>#N/A</v>
      </c>
      <c r="AN195" t="e">
        <f t="shared" ca="1" si="43"/>
        <v>#N/A</v>
      </c>
      <c r="AO195" t="e">
        <f t="shared" ca="1" si="43"/>
        <v>#N/A</v>
      </c>
      <c r="AP195" t="e">
        <f t="shared" ca="1" si="43"/>
        <v>#N/A</v>
      </c>
      <c r="AQ195" t="e">
        <f t="shared" ca="1" si="43"/>
        <v>#N/A</v>
      </c>
      <c r="AR195" t="e">
        <f t="shared" si="43"/>
        <v>#N/A</v>
      </c>
      <c r="AS195" s="224" t="e">
        <f t="shared" ca="1" si="57"/>
        <v>#N/A</v>
      </c>
      <c r="AT195" s="190" t="e">
        <f t="shared" ca="1" si="58"/>
        <v>#N/A</v>
      </c>
      <c r="AU195" s="194" t="e">
        <f t="shared" ca="1" si="59"/>
        <v>#N/A</v>
      </c>
    </row>
    <row r="196" spans="1:47" x14ac:dyDescent="0.2">
      <c r="A196" cm="1">
        <f t="array" aca="1" ref="A196" ca="1">LOOKUP(2,1/(ISNUMBER(D196:N196)),D196:N196)</f>
        <v>1230984</v>
      </c>
      <c r="B196" t="e">
        <f t="shared" ca="1" si="60"/>
        <v>#N/A</v>
      </c>
      <c r="C196" s="50">
        <v>7</v>
      </c>
      <c r="D196" t="str">
        <f ca="1">IF(IF($C196&lt;=$D$67,OFFSET(Enrolment_Repeaters!E$1,MATCH(CountrySelect1,Enrolment_Repeaters!$A$2:$A$4977,0)+2*$C196-1,0),IF($C196&lt;=$D67+$D68+D$69,OFFSET(Enrolment_Repeaters!E$1,MATCH(CountrySelect1,Enrolment_Repeaters!$A$2:$A$4977,0)+13+2*($C196-$D67),0),""))=0,"",IF($C196&lt;=D$67,OFFSET(Enrolment_Repeaters!E$1,MATCH(CountrySelect1,Enrolment_Repeaters!$A$2:$A$4977,0)+2*$C196-1,0),IF($C196&lt;=$D67+$D68+D$69,OFFSET(Enrolment_Repeaters!E$1,MATCH(CountrySelect1,Enrolment_Repeaters!$A$2:$A$4977,0)+13+2*($C196-D$67),0),"")))</f>
        <v/>
      </c>
      <c r="E196">
        <f ca="1">IF(IF($C196&lt;=$D$67,OFFSET(Enrolment_Repeaters!F$1,MATCH(CountrySelect1,Enrolment_Repeaters!$A$2:$A$4977,0)+2*$C196-1,0),IF($C196&lt;=$D67+$D68+E$69,OFFSET(Enrolment_Repeaters!F$1,MATCH(CountrySelect1,Enrolment_Repeaters!$A$2:$A$4977,0)+13+2*($C196-$D67),0),""))=0,"",IF($C196&lt;=E$67,OFFSET(Enrolment_Repeaters!F$1,MATCH(CountrySelect1,Enrolment_Repeaters!$A$2:$A$4977,0)+2*$C196-1,0),IF($C196&lt;=$D67+$D68+E$69,OFFSET(Enrolment_Repeaters!F$1,MATCH(CountrySelect1,Enrolment_Repeaters!$A$2:$A$4977,0)+13+2*($C196-E$67),0),"")))</f>
        <v>989311</v>
      </c>
      <c r="F196">
        <f ca="1">IF(IF($C196&lt;=$D$67,OFFSET(Enrolment_Repeaters!G$1,MATCH(CountrySelect1,Enrolment_Repeaters!$A$2:$A$4977,0)+2*$C196-1,0),IF($C196&lt;=$D67+$D68+F$69,OFFSET(Enrolment_Repeaters!G$1,MATCH(CountrySelect1,Enrolment_Repeaters!$A$2:$A$4977,0)+13+2*($C196-$D67),0),""))=0,"",IF($C196&lt;=F$67,OFFSET(Enrolment_Repeaters!G$1,MATCH(CountrySelect1,Enrolment_Repeaters!$A$2:$A$4977,0)+2*$C196-1,0),IF($C196&lt;=$D67+$D68+F$69,OFFSET(Enrolment_Repeaters!G$1,MATCH(CountrySelect1,Enrolment_Repeaters!$A$2:$A$4977,0)+13+2*($C196-F$67),0),"")))</f>
        <v>999555</v>
      </c>
      <c r="G196">
        <f ca="1">IF(IF($C196&lt;=$D$67,OFFSET(Enrolment_Repeaters!H$1,MATCH(CountrySelect1,Enrolment_Repeaters!$A$2:$A$4977,0)+2*$C196-1,0),IF($C196&lt;=$D67+$D68+G$69,OFFSET(Enrolment_Repeaters!H$1,MATCH(CountrySelect1,Enrolment_Repeaters!$A$2:$A$4977,0)+13+2*($C196-$D67),0),""))=0,"",IF($C196&lt;=G$67,OFFSET(Enrolment_Repeaters!H$1,MATCH(CountrySelect1,Enrolment_Repeaters!$A$2:$A$4977,0)+2*$C196-1,0),IF($C196&lt;=$D67+$D68+G$69,OFFSET(Enrolment_Repeaters!H$1,MATCH(CountrySelect1,Enrolment_Repeaters!$A$2:$A$4977,0)+13+2*($C196-G$67),0),"")))</f>
        <v>987201</v>
      </c>
      <c r="H196" t="str">
        <f ca="1">IF(IF($C196&lt;=$D$67,OFFSET(Enrolment_Repeaters!I$1,MATCH(CountrySelect1,Enrolment_Repeaters!$A$2:$A$4977,0)+2*$C196-1,0),IF($C196&lt;=$D67+$D68+H$69,OFFSET(Enrolment_Repeaters!I$1,MATCH(CountrySelect1,Enrolment_Repeaters!$A$2:$A$4977,0)+13+2*($C196-$D67),0),""))=0,"",IF($C196&lt;=H$67,OFFSET(Enrolment_Repeaters!I$1,MATCH(CountrySelect1,Enrolment_Repeaters!$A$2:$A$4977,0)+2*$C196-1,0),IF($C196&lt;=$D67+$D68+H$69,OFFSET(Enrolment_Repeaters!I$1,MATCH(CountrySelect1,Enrolment_Repeaters!$A$2:$A$4977,0)+13+2*($C196-H$67),0),"")))</f>
        <v/>
      </c>
      <c r="I196">
        <f ca="1">IF(IF($C196&lt;=$D$67,OFFSET(Enrolment_Repeaters!J$1,MATCH(CountrySelect1,Enrolment_Repeaters!$A$2:$A$4977,0)+2*$C196-1,0),IF($C196&lt;=$D67+$D68+I$69,OFFSET(Enrolment_Repeaters!J$1,MATCH(CountrySelect1,Enrolment_Repeaters!$A$2:$A$4977,0)+13+2*($C196-$D67),0),""))=0,"",IF($C196&lt;=I$67,OFFSET(Enrolment_Repeaters!J$1,MATCH(CountrySelect1,Enrolment_Repeaters!$A$2:$A$4977,0)+2*$C196-1,0),IF($C196&lt;=$D67+$D68+I$69,OFFSET(Enrolment_Repeaters!J$1,MATCH(CountrySelect1,Enrolment_Repeaters!$A$2:$A$4977,0)+13+2*($C196-I$67),0),"")))</f>
        <v>1231778.0927599999</v>
      </c>
      <c r="J196" t="str">
        <f ca="1">IF(IF($C196&lt;=$D$67,OFFSET(Enrolment_Repeaters!K$1,MATCH(CountrySelect1,Enrolment_Repeaters!$A$2:$A$4977,0)+2*$C196-1,0),IF($C196&lt;=$D67+$D68+J$69,OFFSET(Enrolment_Repeaters!K$1,MATCH(CountrySelect1,Enrolment_Repeaters!$A$2:$A$4977,0)+13+2*($C196-$D67),0),""))=0,"",IF($C196&lt;=J$67,OFFSET(Enrolment_Repeaters!K$1,MATCH(CountrySelect1,Enrolment_Repeaters!$A$2:$A$4977,0)+2*$C196-1,0),IF($C196&lt;=$D67+$D68+J$69,OFFSET(Enrolment_Repeaters!K$1,MATCH(CountrySelect1,Enrolment_Repeaters!$A$2:$A$4977,0)+13+2*($C196-J$67),0),"")))</f>
        <v/>
      </c>
      <c r="K196">
        <f ca="1">IF(IF($C196&lt;=$D$67,OFFSET(Enrolment_Repeaters!L$1,MATCH(CountrySelect1,Enrolment_Repeaters!$A$2:$A$4977,0)+2*$C196-1,0),IF($C196&lt;=$D67+$D68+K$69,OFFSET(Enrolment_Repeaters!L$1,MATCH(CountrySelect1,Enrolment_Repeaters!$A$2:$A$4977,0)+13+2*($C196-$D67),0),""))=0,"",IF($C196&lt;=K$67,OFFSET(Enrolment_Repeaters!L$1,MATCH(CountrySelect1,Enrolment_Repeaters!$A$2:$A$4977,0)+2*$C196-1,0),IF($C196&lt;=$D67+$D68+K$69,OFFSET(Enrolment_Repeaters!L$1,MATCH(CountrySelect1,Enrolment_Repeaters!$A$2:$A$4977,0)+13+2*($C196-K$67),0),"")))</f>
        <v>1300078.5527999999</v>
      </c>
      <c r="L196">
        <f ca="1">IF(IF($C196&lt;=$D$67,OFFSET(Enrolment_Repeaters!M$1,MATCH(CountrySelect1,Enrolment_Repeaters!$A$2:$A$4977,0)+2*$C196-1,0),IF($C196&lt;=$D67+$D68+L$69,OFFSET(Enrolment_Repeaters!M$1,MATCH(CountrySelect1,Enrolment_Repeaters!$A$2:$A$4977,0)+13+2*($C196-$D67),0),""))=0,"",IF($C196&lt;=L$67,OFFSET(Enrolment_Repeaters!M$1,MATCH(CountrySelect1,Enrolment_Repeaters!$A$2:$A$4977,0)+2*$C196-1,0),IF($C196&lt;=$D67+$D68+L$69,OFFSET(Enrolment_Repeaters!M$1,MATCH(CountrySelect1,Enrolment_Repeaters!$A$2:$A$4977,0)+13+2*($C196-L$67),0),"")))</f>
        <v>1238846</v>
      </c>
      <c r="M196">
        <f ca="1">IF(IF($C196&lt;=$D$67,OFFSET(Enrolment_Repeaters!N$1,MATCH(CountrySelect1,Enrolment_Repeaters!$A$2:$A$4977,0)+2*$C196-1,0),IF($C196&lt;=$D67+$D68+M$69,OFFSET(Enrolment_Repeaters!N$1,MATCH(CountrySelect1,Enrolment_Repeaters!$A$2:$A$4977,0)+13+2*($C196-$D67),0),""))=0,"",IF($C196&lt;=M$67,OFFSET(Enrolment_Repeaters!N$1,MATCH(CountrySelect1,Enrolment_Repeaters!$A$2:$A$4977,0)+2*$C196-1,0),IF($C196&lt;=$D67+$D68+M$69,OFFSET(Enrolment_Repeaters!N$1,MATCH(CountrySelect1,Enrolment_Repeaters!$A$2:$A$4977,0)+13+2*($C196-M$67),0),"")))</f>
        <v>1230984</v>
      </c>
      <c r="N196" t="str">
        <f ca="1">IF(IF($C196&lt;=$D$67,OFFSET(Enrolment_Repeaters!O$1,MATCH(CountrySelect1,Enrolment_Repeaters!$A$2:$A$4977,0)+2*$C196-1,0),IF($C196&lt;=$D67+$D68+N$69,OFFSET(Enrolment_Repeaters!O$1,MATCH(CountrySelect1,Enrolment_Repeaters!$A$2:$A$4977,0)+13+2*($C196-$D67),0),""))=0,"",IF($C196&lt;=N$67,OFFSET(Enrolment_Repeaters!O$1,MATCH(CountrySelect1,Enrolment_Repeaters!$A$2:$A$4977,0)+2*$C196-1,0),IF($C196&lt;=$D67+$D68+N$69,OFFSET(Enrolment_Repeaters!O$1,MATCH(CountrySelect1,Enrolment_Repeaters!$A$2:$A$4977,0)+13+2*($C196-N$67),0),"")))</f>
        <v/>
      </c>
      <c r="Q196" cm="1">
        <f t="array" aca="1" ref="Q196" ca="1">MAX(IF(ISNUMBER(D196:N196),$R$189:$AB$189-StartYear+1))</f>
        <v>10</v>
      </c>
      <c r="R196">
        <f t="shared" ca="1" si="44"/>
        <v>963360.41128257115</v>
      </c>
      <c r="S196">
        <f t="shared" ca="1" si="45"/>
        <v>989311</v>
      </c>
      <c r="T196">
        <f t="shared" ca="1" si="46"/>
        <v>999555</v>
      </c>
      <c r="U196">
        <f t="shared" ca="1" si="47"/>
        <v>987201</v>
      </c>
      <c r="V196">
        <f t="shared" ca="1" si="48"/>
        <v>1231498.6322493572</v>
      </c>
      <c r="W196">
        <f t="shared" ca="1" si="49"/>
        <v>1231778.0927599999</v>
      </c>
      <c r="X196">
        <f t="shared" ca="1" si="50"/>
        <v>1302157.2529077982</v>
      </c>
      <c r="Y196">
        <f t="shared" ca="1" si="51"/>
        <v>1300078.5527999999</v>
      </c>
      <c r="Z196">
        <f t="shared" ca="1" si="52"/>
        <v>1238846</v>
      </c>
      <c r="AA196">
        <f t="shared" ca="1" si="53"/>
        <v>1230984</v>
      </c>
      <c r="AB196">
        <f t="shared" ca="1" si="54"/>
        <v>1216288.0638269426</v>
      </c>
      <c r="AE196" s="230">
        <f t="shared" ca="1" si="55"/>
        <v>1172769.7594544098</v>
      </c>
      <c r="AG196" t="e">
        <f t="shared" ca="1" si="56"/>
        <v>#N/A</v>
      </c>
      <c r="AH196" t="e">
        <f t="shared" ca="1" si="43"/>
        <v>#N/A</v>
      </c>
      <c r="AI196" t="e">
        <f t="shared" ca="1" si="43"/>
        <v>#N/A</v>
      </c>
      <c r="AJ196" t="e">
        <f t="shared" ca="1" si="43"/>
        <v>#N/A</v>
      </c>
      <c r="AK196" t="e">
        <f t="shared" ca="1" si="43"/>
        <v>#N/A</v>
      </c>
      <c r="AL196" t="e">
        <f t="shared" ca="1" si="43"/>
        <v>#N/A</v>
      </c>
      <c r="AM196" t="e">
        <f t="shared" ca="1" si="43"/>
        <v>#N/A</v>
      </c>
      <c r="AN196" t="e">
        <f t="shared" ca="1" si="43"/>
        <v>#N/A</v>
      </c>
      <c r="AO196" t="e">
        <f t="shared" ca="1" si="43"/>
        <v>#N/A</v>
      </c>
      <c r="AP196" t="e">
        <f t="shared" ca="1" si="43"/>
        <v>#N/A</v>
      </c>
      <c r="AQ196" t="e">
        <f t="shared" ca="1" si="43"/>
        <v>#N/A</v>
      </c>
      <c r="AR196" t="e">
        <f t="shared" si="43"/>
        <v>#N/A</v>
      </c>
      <c r="AS196" s="224" t="e">
        <f t="shared" ca="1" si="57"/>
        <v>#N/A</v>
      </c>
      <c r="AT196" s="190" t="e">
        <f t="shared" ca="1" si="58"/>
        <v>#N/A</v>
      </c>
      <c r="AU196" s="194" t="e">
        <f t="shared" ca="1" si="59"/>
        <v>#N/A</v>
      </c>
    </row>
    <row r="197" spans="1:47" x14ac:dyDescent="0.2">
      <c r="A197" cm="1">
        <f t="array" aca="1" ref="A197" ca="1">LOOKUP(2,1/(ISNUMBER(D197:N197)),D197:N197)</f>
        <v>1185675</v>
      </c>
      <c r="B197">
        <f t="shared" ca="1" si="60"/>
        <v>-3.6807139654130357E-2</v>
      </c>
      <c r="C197" s="50">
        <v>8</v>
      </c>
      <c r="D197" t="str">
        <f ca="1">IF(IF($C197&lt;=$D$67,OFFSET(Enrolment_Repeaters!E$1,MATCH(CountrySelect1,Enrolment_Repeaters!$A$2:$A$4977,0)+2*$C197-1,0),IF($C197&lt;=$D67+$D68+D$69,OFFSET(Enrolment_Repeaters!E$1,MATCH(CountrySelect1,Enrolment_Repeaters!$A$2:$A$4977,0)+13+2*($C197-$D67),0),""))=0,"",IF($C197&lt;=D$67,OFFSET(Enrolment_Repeaters!E$1,MATCH(CountrySelect1,Enrolment_Repeaters!$A$2:$A$4977,0)+2*$C197-1,0),IF($C197&lt;=$D67+$D68+D$69,OFFSET(Enrolment_Repeaters!E$1,MATCH(CountrySelect1,Enrolment_Repeaters!$A$2:$A$4977,0)+13+2*($C197-D$67),0),"")))</f>
        <v/>
      </c>
      <c r="E197">
        <f ca="1">IF(IF($C197&lt;=$D$67,OFFSET(Enrolment_Repeaters!F$1,MATCH(CountrySelect1,Enrolment_Repeaters!$A$2:$A$4977,0)+2*$C197-1,0),IF($C197&lt;=$D67+$D68+E$69,OFFSET(Enrolment_Repeaters!F$1,MATCH(CountrySelect1,Enrolment_Repeaters!$A$2:$A$4977,0)+13+2*($C197-$D67),0),""))=0,"",IF($C197&lt;=E$67,OFFSET(Enrolment_Repeaters!F$1,MATCH(CountrySelect1,Enrolment_Repeaters!$A$2:$A$4977,0)+2*$C197-1,0),IF($C197&lt;=$D67+$D68+E$69,OFFSET(Enrolment_Repeaters!F$1,MATCH(CountrySelect1,Enrolment_Repeaters!$A$2:$A$4977,0)+13+2*($C197-E$67),0),"")))</f>
        <v>856392</v>
      </c>
      <c r="F197">
        <f ca="1">IF(IF($C197&lt;=$D$67,OFFSET(Enrolment_Repeaters!G$1,MATCH(CountrySelect1,Enrolment_Repeaters!$A$2:$A$4977,0)+2*$C197-1,0),IF($C197&lt;=$D67+$D68+F$69,OFFSET(Enrolment_Repeaters!G$1,MATCH(CountrySelect1,Enrolment_Repeaters!$A$2:$A$4977,0)+13+2*($C197-$D67),0),""))=0,"",IF($C197&lt;=F$67,OFFSET(Enrolment_Repeaters!G$1,MATCH(CountrySelect1,Enrolment_Repeaters!$A$2:$A$4977,0)+2*$C197-1,0),IF($C197&lt;=$D67+$D68+F$69,OFFSET(Enrolment_Repeaters!G$1,MATCH(CountrySelect1,Enrolment_Repeaters!$A$2:$A$4977,0)+13+2*($C197-F$67),0),"")))</f>
        <v>897666</v>
      </c>
      <c r="G197">
        <f ca="1">IF(IF($C197&lt;=$D$67,OFFSET(Enrolment_Repeaters!H$1,MATCH(CountrySelect1,Enrolment_Repeaters!$A$2:$A$4977,0)+2*$C197-1,0),IF($C197&lt;=$D67+$D68+G$69,OFFSET(Enrolment_Repeaters!H$1,MATCH(CountrySelect1,Enrolment_Repeaters!$A$2:$A$4977,0)+13+2*($C197-$D67),0),""))=0,"",IF($C197&lt;=G$67,OFFSET(Enrolment_Repeaters!H$1,MATCH(CountrySelect1,Enrolment_Repeaters!$A$2:$A$4977,0)+2*$C197-1,0),IF($C197&lt;=$D67+$D68+G$69,OFFSET(Enrolment_Repeaters!H$1,MATCH(CountrySelect1,Enrolment_Repeaters!$A$2:$A$4977,0)+13+2*($C197-G$67),0),"")))</f>
        <v>846656</v>
      </c>
      <c r="H197" t="str">
        <f ca="1">IF(IF($C197&lt;=$D$67,OFFSET(Enrolment_Repeaters!I$1,MATCH(CountrySelect1,Enrolment_Repeaters!$A$2:$A$4977,0)+2*$C197-1,0),IF($C197&lt;=$D67+$D68+H$69,OFFSET(Enrolment_Repeaters!I$1,MATCH(CountrySelect1,Enrolment_Repeaters!$A$2:$A$4977,0)+13+2*($C197-$D67),0),""))=0,"",IF($C197&lt;=H$67,OFFSET(Enrolment_Repeaters!I$1,MATCH(CountrySelect1,Enrolment_Repeaters!$A$2:$A$4977,0)+2*$C197-1,0),IF($C197&lt;=$D67+$D68+H$69,OFFSET(Enrolment_Repeaters!I$1,MATCH(CountrySelect1,Enrolment_Repeaters!$A$2:$A$4977,0)+13+2*($C197-H$67),0),"")))</f>
        <v/>
      </c>
      <c r="I197">
        <f ca="1">IF(IF($C197&lt;=$D$67,OFFSET(Enrolment_Repeaters!J$1,MATCH(CountrySelect1,Enrolment_Repeaters!$A$2:$A$4977,0)+2*$C197-1,0),IF($C197&lt;=$D67+$D68+I$69,OFFSET(Enrolment_Repeaters!J$1,MATCH(CountrySelect1,Enrolment_Repeaters!$A$2:$A$4977,0)+13+2*($C197-$D67),0),""))=0,"",IF($C197&lt;=I$67,OFFSET(Enrolment_Repeaters!J$1,MATCH(CountrySelect1,Enrolment_Repeaters!$A$2:$A$4977,0)+2*$C197-1,0),IF($C197&lt;=$D67+$D68+I$69,OFFSET(Enrolment_Repeaters!J$1,MATCH(CountrySelect1,Enrolment_Repeaters!$A$2:$A$4977,0)+13+2*($C197-I$67),0),"")))</f>
        <v>1057590.49208</v>
      </c>
      <c r="J197" t="str">
        <f ca="1">IF(IF($C197&lt;=$D$67,OFFSET(Enrolment_Repeaters!K$1,MATCH(CountrySelect1,Enrolment_Repeaters!$A$2:$A$4977,0)+2*$C197-1,0),IF($C197&lt;=$D67+$D68+J$69,OFFSET(Enrolment_Repeaters!K$1,MATCH(CountrySelect1,Enrolment_Repeaters!$A$2:$A$4977,0)+13+2*($C197-$D67),0),""))=0,"",IF($C197&lt;=J$67,OFFSET(Enrolment_Repeaters!K$1,MATCH(CountrySelect1,Enrolment_Repeaters!$A$2:$A$4977,0)+2*$C197-1,0),IF($C197&lt;=$D67+$D68+J$69,OFFSET(Enrolment_Repeaters!K$1,MATCH(CountrySelect1,Enrolment_Repeaters!$A$2:$A$4977,0)+13+2*($C197-J$67),0),"")))</f>
        <v/>
      </c>
      <c r="K197">
        <f ca="1">IF(IF($C197&lt;=$D$67,OFFSET(Enrolment_Repeaters!L$1,MATCH(CountrySelect1,Enrolment_Repeaters!$A$2:$A$4977,0)+2*$C197-1,0),IF($C197&lt;=$D67+$D68+K$69,OFFSET(Enrolment_Repeaters!L$1,MATCH(CountrySelect1,Enrolment_Repeaters!$A$2:$A$4977,0)+13+2*($C197-$D67),0),""))=0,"",IF($C197&lt;=K$67,OFFSET(Enrolment_Repeaters!L$1,MATCH(CountrySelect1,Enrolment_Repeaters!$A$2:$A$4977,0)+2*$C197-1,0),IF($C197&lt;=$D67+$D68+K$69,OFFSET(Enrolment_Repeaters!L$1,MATCH(CountrySelect1,Enrolment_Repeaters!$A$2:$A$4977,0)+13+2*($C197-K$67),0),"")))</f>
        <v>1116232.4809099999</v>
      </c>
      <c r="L197">
        <f ca="1">IF(IF($C197&lt;=$D$67,OFFSET(Enrolment_Repeaters!M$1,MATCH(CountrySelect1,Enrolment_Repeaters!$A$2:$A$4977,0)+2*$C197-1,0),IF($C197&lt;=$D67+$D68+L$69,OFFSET(Enrolment_Repeaters!M$1,MATCH(CountrySelect1,Enrolment_Repeaters!$A$2:$A$4977,0)+13+2*($C197-$D67),0),""))=0,"",IF($C197&lt;=L$67,OFFSET(Enrolment_Repeaters!M$1,MATCH(CountrySelect1,Enrolment_Repeaters!$A$2:$A$4977,0)+2*$C197-1,0),IF($C197&lt;=$D67+$D68+L$69,OFFSET(Enrolment_Repeaters!M$1,MATCH(CountrySelect1,Enrolment_Repeaters!$A$2:$A$4977,0)+13+2*($C197-L$67),0),"")))</f>
        <v>1185656</v>
      </c>
      <c r="M197">
        <f ca="1">IF(IF($C197&lt;=$D$67,OFFSET(Enrolment_Repeaters!N$1,MATCH(CountrySelect1,Enrolment_Repeaters!$A$2:$A$4977,0)+2*$C197-1,0),IF($C197&lt;=$D67+$D68+M$69,OFFSET(Enrolment_Repeaters!N$1,MATCH(CountrySelect1,Enrolment_Repeaters!$A$2:$A$4977,0)+13+2*($C197-$D67),0),""))=0,"",IF($C197&lt;=M$67,OFFSET(Enrolment_Repeaters!N$1,MATCH(CountrySelect1,Enrolment_Repeaters!$A$2:$A$4977,0)+2*$C197-1,0),IF($C197&lt;=$D67+$D68+M$69,OFFSET(Enrolment_Repeaters!N$1,MATCH(CountrySelect1,Enrolment_Repeaters!$A$2:$A$4977,0)+13+2*($C197-M$67),0),"")))</f>
        <v>1185675</v>
      </c>
      <c r="N197" t="str">
        <f ca="1">IF(IF($C197&lt;=$D$67,OFFSET(Enrolment_Repeaters!O$1,MATCH(CountrySelect1,Enrolment_Repeaters!$A$2:$A$4977,0)+2*$C197-1,0),IF($C197&lt;=$D67+$D68+N$69,OFFSET(Enrolment_Repeaters!O$1,MATCH(CountrySelect1,Enrolment_Repeaters!$A$2:$A$4977,0)+13+2*($C197-$D67),0),""))=0,"",IF($C197&lt;=N$67,OFFSET(Enrolment_Repeaters!O$1,MATCH(CountrySelect1,Enrolment_Repeaters!$A$2:$A$4977,0)+2*$C197-1,0),IF($C197&lt;=$D67+$D68+N$69,OFFSET(Enrolment_Repeaters!O$1,MATCH(CountrySelect1,Enrolment_Repeaters!$A$2:$A$4977,0)+13+2*($C197-N$67),0),"")))</f>
        <v/>
      </c>
      <c r="Q197" cm="1">
        <f t="array" aca="1" ref="Q197" ca="1">MAX(IF(ISNUMBER(D197:N197),$R$189:$AB$189-StartYear+1))</f>
        <v>10</v>
      </c>
      <c r="R197">
        <f t="shared" ca="1" si="44"/>
        <v>874976.50765302149</v>
      </c>
      <c r="S197">
        <f t="shared" ca="1" si="45"/>
        <v>856392</v>
      </c>
      <c r="T197">
        <f t="shared" ca="1" si="46"/>
        <v>897666</v>
      </c>
      <c r="U197">
        <f t="shared" ca="1" si="47"/>
        <v>846656</v>
      </c>
      <c r="V197">
        <f t="shared" ca="1" si="48"/>
        <v>1056741.5439232078</v>
      </c>
      <c r="W197">
        <f t="shared" ca="1" si="49"/>
        <v>1057590.49208</v>
      </c>
      <c r="X197">
        <f t="shared" ca="1" si="50"/>
        <v>1114085.4196037082</v>
      </c>
      <c r="Y197">
        <f t="shared" ca="1" si="51"/>
        <v>1116232.4809099999</v>
      </c>
      <c r="Z197">
        <f t="shared" ca="1" si="52"/>
        <v>1185656</v>
      </c>
      <c r="AA197">
        <f t="shared" ca="1" si="53"/>
        <v>1185675</v>
      </c>
      <c r="AB197">
        <f t="shared" ca="1" si="54"/>
        <v>1171237.7118122799</v>
      </c>
      <c r="AE197" s="230">
        <f t="shared" ca="1" si="55"/>
        <v>1048793.2648329197</v>
      </c>
      <c r="AG197" t="e">
        <f t="shared" ca="1" si="56"/>
        <v>#N/A</v>
      </c>
      <c r="AH197" t="e">
        <f t="shared" ca="1" si="43"/>
        <v>#N/A</v>
      </c>
      <c r="AI197" t="e">
        <f t="shared" ca="1" si="43"/>
        <v>#N/A</v>
      </c>
      <c r="AJ197" t="e">
        <f t="shared" ca="1" si="43"/>
        <v>#N/A</v>
      </c>
      <c r="AK197" t="e">
        <f t="shared" ca="1" si="43"/>
        <v>#N/A</v>
      </c>
      <c r="AL197" t="e">
        <f t="shared" ca="1" si="43"/>
        <v>#N/A</v>
      </c>
      <c r="AM197" t="e">
        <f t="shared" ca="1" si="43"/>
        <v>#N/A</v>
      </c>
      <c r="AN197" t="e">
        <f t="shared" ca="1" si="43"/>
        <v>#N/A</v>
      </c>
      <c r="AO197" t="e">
        <f t="shared" ca="1" si="43"/>
        <v>#N/A</v>
      </c>
      <c r="AP197" t="e">
        <f t="shared" ca="1" si="43"/>
        <v>#N/A</v>
      </c>
      <c r="AQ197" t="e">
        <f t="shared" ca="1" si="43"/>
        <v>#N/A</v>
      </c>
      <c r="AR197" t="e">
        <f t="shared" si="43"/>
        <v>#N/A</v>
      </c>
      <c r="AS197" s="224" t="e">
        <f t="shared" ca="1" si="57"/>
        <v>#N/A</v>
      </c>
      <c r="AT197" s="190" t="e">
        <f t="shared" ca="1" si="58"/>
        <v>#N/A</v>
      </c>
      <c r="AU197" s="194" t="e">
        <f t="shared" ca="1" si="59"/>
        <v>#N/A</v>
      </c>
    </row>
    <row r="198" spans="1:47" x14ac:dyDescent="0.2">
      <c r="A198" t="e" cm="1">
        <f t="array" aca="1" ref="A198" ca="1">LOOKUP(2,1/(ISNUMBER(D198:N198)),D198:N198)</f>
        <v>#N/A</v>
      </c>
      <c r="B198" t="e">
        <f t="shared" ca="1" si="60"/>
        <v>#N/A</v>
      </c>
      <c r="C198" s="50">
        <v>9</v>
      </c>
      <c r="D198" t="str">
        <f ca="1">IF(IF($C198&lt;=$D$67,OFFSET(Enrolment_Repeaters!E$1,MATCH(CountrySelect1,Enrolment_Repeaters!$A$2:$A$4977,0)+2*$C198-1,0),IF($C198&lt;=$D67+$D68+D$69,OFFSET(Enrolment_Repeaters!E$1,MATCH(CountrySelect1,Enrolment_Repeaters!$A$2:$A$4977,0)+13+2*($C198-$D67),0),""))=0,"",IF($C198&lt;=D$67,OFFSET(Enrolment_Repeaters!E$1,MATCH(CountrySelect1,Enrolment_Repeaters!$A$2:$A$4977,0)+2*$C198-1,0),IF($C198&lt;=$D67+$D68+D$69,OFFSET(Enrolment_Repeaters!E$1,MATCH(CountrySelect1,Enrolment_Repeaters!$A$2:$A$4977,0)+13+2*($C198-D$67),0),"")))</f>
        <v/>
      </c>
      <c r="E198" t="str">
        <f ca="1">IF(IF($C198&lt;=$D$67,OFFSET(Enrolment_Repeaters!F$1,MATCH(CountrySelect1,Enrolment_Repeaters!$A$2:$A$4977,0)+2*$C198-1,0),IF($C198&lt;=$D67+$D68+E$69,OFFSET(Enrolment_Repeaters!F$1,MATCH(CountrySelect1,Enrolment_Repeaters!$A$2:$A$4977,0)+13+2*($C198-$D67),0),""))=0,"",IF($C198&lt;=E$67,OFFSET(Enrolment_Repeaters!F$1,MATCH(CountrySelect1,Enrolment_Repeaters!$A$2:$A$4977,0)+2*$C198-1,0),IF($C198&lt;=$D67+$D68+E$69,OFFSET(Enrolment_Repeaters!F$1,MATCH(CountrySelect1,Enrolment_Repeaters!$A$2:$A$4977,0)+13+2*($C198-E$67),0),"")))</f>
        <v/>
      </c>
      <c r="F198" t="str">
        <f ca="1">IF(IF($C198&lt;=$D$67,OFFSET(Enrolment_Repeaters!G$1,MATCH(CountrySelect1,Enrolment_Repeaters!$A$2:$A$4977,0)+2*$C198-1,0),IF($C198&lt;=$D67+$D68+F$69,OFFSET(Enrolment_Repeaters!G$1,MATCH(CountrySelect1,Enrolment_Repeaters!$A$2:$A$4977,0)+13+2*($C198-$D67),0),""))=0,"",IF($C198&lt;=F$67,OFFSET(Enrolment_Repeaters!G$1,MATCH(CountrySelect1,Enrolment_Repeaters!$A$2:$A$4977,0)+2*$C198-1,0),IF($C198&lt;=$D67+$D68+F$69,OFFSET(Enrolment_Repeaters!G$1,MATCH(CountrySelect1,Enrolment_Repeaters!$A$2:$A$4977,0)+13+2*($C198-F$67),0),"")))</f>
        <v/>
      </c>
      <c r="G198" t="str">
        <f ca="1">IF(IF($C198&lt;=$D$67,OFFSET(Enrolment_Repeaters!H$1,MATCH(CountrySelect1,Enrolment_Repeaters!$A$2:$A$4977,0)+2*$C198-1,0),IF($C198&lt;=$D67+$D68+G$69,OFFSET(Enrolment_Repeaters!H$1,MATCH(CountrySelect1,Enrolment_Repeaters!$A$2:$A$4977,0)+13+2*($C198-$D67),0),""))=0,"",IF($C198&lt;=G$67,OFFSET(Enrolment_Repeaters!H$1,MATCH(CountrySelect1,Enrolment_Repeaters!$A$2:$A$4977,0)+2*$C198-1,0),IF($C198&lt;=$D67+$D68+G$69,OFFSET(Enrolment_Repeaters!H$1,MATCH(CountrySelect1,Enrolment_Repeaters!$A$2:$A$4977,0)+13+2*($C198-G$67),0),"")))</f>
        <v/>
      </c>
      <c r="H198" t="str">
        <f ca="1">IF(IF($C198&lt;=$D$67,OFFSET(Enrolment_Repeaters!I$1,MATCH(CountrySelect1,Enrolment_Repeaters!$A$2:$A$4977,0)+2*$C198-1,0),IF($C198&lt;=$D67+$D68+H$69,OFFSET(Enrolment_Repeaters!I$1,MATCH(CountrySelect1,Enrolment_Repeaters!$A$2:$A$4977,0)+13+2*($C198-$D67),0),""))=0,"",IF($C198&lt;=H$67,OFFSET(Enrolment_Repeaters!I$1,MATCH(CountrySelect1,Enrolment_Repeaters!$A$2:$A$4977,0)+2*$C198-1,0),IF($C198&lt;=$D67+$D68+H$69,OFFSET(Enrolment_Repeaters!I$1,MATCH(CountrySelect1,Enrolment_Repeaters!$A$2:$A$4977,0)+13+2*($C198-H$67),0),"")))</f>
        <v/>
      </c>
      <c r="I198" t="str">
        <f ca="1">IF(IF($C198&lt;=$D$67,OFFSET(Enrolment_Repeaters!J$1,MATCH(CountrySelect1,Enrolment_Repeaters!$A$2:$A$4977,0)+2*$C198-1,0),IF($C198&lt;=$D67+$D68+I$69,OFFSET(Enrolment_Repeaters!J$1,MATCH(CountrySelect1,Enrolment_Repeaters!$A$2:$A$4977,0)+13+2*($C198-$D67),0),""))=0,"",IF($C198&lt;=I$67,OFFSET(Enrolment_Repeaters!J$1,MATCH(CountrySelect1,Enrolment_Repeaters!$A$2:$A$4977,0)+2*$C198-1,0),IF($C198&lt;=$D67+$D68+I$69,OFFSET(Enrolment_Repeaters!J$1,MATCH(CountrySelect1,Enrolment_Repeaters!$A$2:$A$4977,0)+13+2*($C198-I$67),0),"")))</f>
        <v/>
      </c>
      <c r="J198" t="str">
        <f ca="1">IF(IF($C198&lt;=$D$67,OFFSET(Enrolment_Repeaters!K$1,MATCH(CountrySelect1,Enrolment_Repeaters!$A$2:$A$4977,0)+2*$C198-1,0),IF($C198&lt;=$D67+$D68+J$69,OFFSET(Enrolment_Repeaters!K$1,MATCH(CountrySelect1,Enrolment_Repeaters!$A$2:$A$4977,0)+13+2*($C198-$D67),0),""))=0,"",IF($C198&lt;=J$67,OFFSET(Enrolment_Repeaters!K$1,MATCH(CountrySelect1,Enrolment_Repeaters!$A$2:$A$4977,0)+2*$C198-1,0),IF($C198&lt;=$D67+$D68+J$69,OFFSET(Enrolment_Repeaters!K$1,MATCH(CountrySelect1,Enrolment_Repeaters!$A$2:$A$4977,0)+13+2*($C198-J$67),0),"")))</f>
        <v/>
      </c>
      <c r="K198" t="str">
        <f ca="1">IF(IF($C198&lt;=$D$67,OFFSET(Enrolment_Repeaters!L$1,MATCH(CountrySelect1,Enrolment_Repeaters!$A$2:$A$4977,0)+2*$C198-1,0),IF($C198&lt;=$D67+$D68+K$69,OFFSET(Enrolment_Repeaters!L$1,MATCH(CountrySelect1,Enrolment_Repeaters!$A$2:$A$4977,0)+13+2*($C198-$D67),0),""))=0,"",IF($C198&lt;=K$67,OFFSET(Enrolment_Repeaters!L$1,MATCH(CountrySelect1,Enrolment_Repeaters!$A$2:$A$4977,0)+2*$C198-1,0),IF($C198&lt;=$D67+$D68+K$69,OFFSET(Enrolment_Repeaters!L$1,MATCH(CountrySelect1,Enrolment_Repeaters!$A$2:$A$4977,0)+13+2*($C198-K$67),0),"")))</f>
        <v/>
      </c>
      <c r="L198" t="str">
        <f ca="1">IF(IF($C198&lt;=$D$67,OFFSET(Enrolment_Repeaters!M$1,MATCH(CountrySelect1,Enrolment_Repeaters!$A$2:$A$4977,0)+2*$C198-1,0),IF($C198&lt;=$D67+$D68+L$69,OFFSET(Enrolment_Repeaters!M$1,MATCH(CountrySelect1,Enrolment_Repeaters!$A$2:$A$4977,0)+13+2*($C198-$D67),0),""))=0,"",IF($C198&lt;=L$67,OFFSET(Enrolment_Repeaters!M$1,MATCH(CountrySelect1,Enrolment_Repeaters!$A$2:$A$4977,0)+2*$C198-1,0),IF($C198&lt;=$D67+$D68+L$69,OFFSET(Enrolment_Repeaters!M$1,MATCH(CountrySelect1,Enrolment_Repeaters!$A$2:$A$4977,0)+13+2*($C198-L$67),0),"")))</f>
        <v/>
      </c>
      <c r="M198" t="str">
        <f ca="1">IF(IF($C198&lt;=$D$67,OFFSET(Enrolment_Repeaters!N$1,MATCH(CountrySelect1,Enrolment_Repeaters!$A$2:$A$4977,0)+2*$C198-1,0),IF($C198&lt;=$D67+$D68+M$69,OFFSET(Enrolment_Repeaters!N$1,MATCH(CountrySelect1,Enrolment_Repeaters!$A$2:$A$4977,0)+13+2*($C198-$D67),0),""))=0,"",IF($C198&lt;=M$67,OFFSET(Enrolment_Repeaters!N$1,MATCH(CountrySelect1,Enrolment_Repeaters!$A$2:$A$4977,0)+2*$C198-1,0),IF($C198&lt;=$D67+$D68+M$69,OFFSET(Enrolment_Repeaters!N$1,MATCH(CountrySelect1,Enrolment_Repeaters!$A$2:$A$4977,0)+13+2*($C198-M$67),0),"")))</f>
        <v/>
      </c>
      <c r="N198" t="str">
        <f ca="1">IF(IF($C198&lt;=$D$67,OFFSET(Enrolment_Repeaters!O$1,MATCH(CountrySelect1,Enrolment_Repeaters!$A$2:$A$4977,0)+2*$C198-1,0),IF($C198&lt;=$D67+$D68+N$69,OFFSET(Enrolment_Repeaters!O$1,MATCH(CountrySelect1,Enrolment_Repeaters!$A$2:$A$4977,0)+13+2*($C198-$D67),0),""))=0,"",IF($C198&lt;=N$67,OFFSET(Enrolment_Repeaters!O$1,MATCH(CountrySelect1,Enrolment_Repeaters!$A$2:$A$4977,0)+2*$C198-1,0),IF($C198&lt;=$D67+$D68+N$69,OFFSET(Enrolment_Repeaters!O$1,MATCH(CountrySelect1,Enrolment_Repeaters!$A$2:$A$4977,0)+13+2*($C198-N$67),0),"")))</f>
        <v/>
      </c>
      <c r="Q198" cm="1">
        <f t="array" aca="1" ref="Q198" ca="1">MAX(IF(ISNUMBER(D198:N198),$R$189:$AB$189-StartYear+1))</f>
        <v>0</v>
      </c>
      <c r="R198" t="e">
        <f t="shared" ca="1" si="44"/>
        <v>#N/A</v>
      </c>
      <c r="S198" t="e">
        <f t="shared" ca="1" si="45"/>
        <v>#N/A</v>
      </c>
      <c r="T198" t="e">
        <f t="shared" ca="1" si="46"/>
        <v>#N/A</v>
      </c>
      <c r="U198" t="e">
        <f t="shared" ca="1" si="47"/>
        <v>#N/A</v>
      </c>
      <c r="V198" t="e">
        <f t="shared" ca="1" si="48"/>
        <v>#N/A</v>
      </c>
      <c r="W198" t="e">
        <f t="shared" ca="1" si="49"/>
        <v>#N/A</v>
      </c>
      <c r="X198" t="e">
        <f t="shared" ca="1" si="50"/>
        <v>#N/A</v>
      </c>
      <c r="Y198" t="e">
        <f t="shared" ca="1" si="51"/>
        <v>#N/A</v>
      </c>
      <c r="Z198" t="e">
        <f t="shared" ca="1" si="52"/>
        <v>#N/A</v>
      </c>
      <c r="AA198" t="e">
        <f t="shared" ca="1" si="53"/>
        <v>#N/A</v>
      </c>
      <c r="AB198" t="e">
        <f t="shared" ca="1" si="54"/>
        <v>#N/A</v>
      </c>
      <c r="AE198" s="230" t="e">
        <f t="shared" ca="1" si="55"/>
        <v>#N/A</v>
      </c>
      <c r="AG198" t="e">
        <f t="shared" ca="1" si="56"/>
        <v>#N/A</v>
      </c>
      <c r="AH198" t="e">
        <f t="shared" ca="1" si="43"/>
        <v>#N/A</v>
      </c>
      <c r="AI198" t="e">
        <f t="shared" ca="1" si="43"/>
        <v>#N/A</v>
      </c>
      <c r="AJ198" t="e">
        <f t="shared" ca="1" si="43"/>
        <v>#N/A</v>
      </c>
      <c r="AK198" t="e">
        <f t="shared" ca="1" si="43"/>
        <v>#N/A</v>
      </c>
      <c r="AL198" t="e">
        <f t="shared" ca="1" si="43"/>
        <v>#N/A</v>
      </c>
      <c r="AM198" t="e">
        <f t="shared" ca="1" si="43"/>
        <v>#N/A</v>
      </c>
      <c r="AN198" t="e">
        <f t="shared" ca="1" si="43"/>
        <v>#N/A</v>
      </c>
      <c r="AO198" t="e">
        <f t="shared" ca="1" si="43"/>
        <v>#N/A</v>
      </c>
      <c r="AP198" t="e">
        <f t="shared" ca="1" si="43"/>
        <v>#N/A</v>
      </c>
      <c r="AQ198" t="e">
        <f t="shared" ca="1" si="43"/>
        <v>#N/A</v>
      </c>
      <c r="AR198" t="e">
        <f t="shared" si="43"/>
        <v>#N/A</v>
      </c>
      <c r="AS198" s="224" t="e">
        <f t="shared" ca="1" si="57"/>
        <v>#N/A</v>
      </c>
      <c r="AT198" s="190" t="e">
        <f t="shared" ca="1" si="58"/>
        <v>#N/A</v>
      </c>
      <c r="AU198" s="194" t="e">
        <f t="shared" ca="1" si="59"/>
        <v>#N/A</v>
      </c>
    </row>
    <row r="199" spans="1:47" x14ac:dyDescent="0.2">
      <c r="A199" t="e" cm="1">
        <f t="array" aca="1" ref="A199" ca="1">LOOKUP(2,1/(ISNUMBER(D199:N199)),D199:N199)</f>
        <v>#N/A</v>
      </c>
      <c r="B199" t="e">
        <f t="shared" ca="1" si="60"/>
        <v>#N/A</v>
      </c>
      <c r="C199" s="50">
        <v>10</v>
      </c>
      <c r="D199" t="str">
        <f ca="1">IF(IF($C199&lt;=$D$67,OFFSET(Enrolment_Repeaters!E$1,MATCH(CountrySelect1,Enrolment_Repeaters!$A$2:$A$4977,0)+2*$C199-1,0),IF($C199&lt;=$D67+$D68+D$69,OFFSET(Enrolment_Repeaters!E$1,MATCH(CountrySelect1,Enrolment_Repeaters!$A$2:$A$4977,0)+13+2*($C199-$D67),0),""))=0,"",IF($C199&lt;=D$67,OFFSET(Enrolment_Repeaters!E$1,MATCH(CountrySelect1,Enrolment_Repeaters!$A$2:$A$4977,0)+2*$C199-1,0),IF($C199&lt;=$D67+$D68+D$69,OFFSET(Enrolment_Repeaters!E$1,MATCH(CountrySelect1,Enrolment_Repeaters!$A$2:$A$4977,0)+13+2*($C199-D$67),0),"")))</f>
        <v/>
      </c>
      <c r="E199" t="str">
        <f ca="1">IF(IF($C199&lt;=$D$67,OFFSET(Enrolment_Repeaters!F$1,MATCH(CountrySelect1,Enrolment_Repeaters!$A$2:$A$4977,0)+2*$C199-1,0),IF($C199&lt;=$D67+$D68+E$69,OFFSET(Enrolment_Repeaters!F$1,MATCH(CountrySelect1,Enrolment_Repeaters!$A$2:$A$4977,0)+13+2*($C199-$D67),0),""))=0,"",IF($C199&lt;=E$67,OFFSET(Enrolment_Repeaters!F$1,MATCH(CountrySelect1,Enrolment_Repeaters!$A$2:$A$4977,0)+2*$C199-1,0),IF($C199&lt;=$D67+$D68+E$69,OFFSET(Enrolment_Repeaters!F$1,MATCH(CountrySelect1,Enrolment_Repeaters!$A$2:$A$4977,0)+13+2*($C199-E$67),0),"")))</f>
        <v/>
      </c>
      <c r="F199" t="str">
        <f ca="1">IF(IF($C199&lt;=$D$67,OFFSET(Enrolment_Repeaters!G$1,MATCH(CountrySelect1,Enrolment_Repeaters!$A$2:$A$4977,0)+2*$C199-1,0),IF($C199&lt;=$D67+$D68+F$69,OFFSET(Enrolment_Repeaters!G$1,MATCH(CountrySelect1,Enrolment_Repeaters!$A$2:$A$4977,0)+13+2*($C199-$D67),0),""))=0,"",IF($C199&lt;=F$67,OFFSET(Enrolment_Repeaters!G$1,MATCH(CountrySelect1,Enrolment_Repeaters!$A$2:$A$4977,0)+2*$C199-1,0),IF($C199&lt;=$D67+$D68+F$69,OFFSET(Enrolment_Repeaters!G$1,MATCH(CountrySelect1,Enrolment_Repeaters!$A$2:$A$4977,0)+13+2*($C199-F$67),0),"")))</f>
        <v/>
      </c>
      <c r="G199" t="str">
        <f ca="1">IF(IF($C199&lt;=$D$67,OFFSET(Enrolment_Repeaters!H$1,MATCH(CountrySelect1,Enrolment_Repeaters!$A$2:$A$4977,0)+2*$C199-1,0),IF($C199&lt;=$D67+$D68+G$69,OFFSET(Enrolment_Repeaters!H$1,MATCH(CountrySelect1,Enrolment_Repeaters!$A$2:$A$4977,0)+13+2*($C199-$D67),0),""))=0,"",IF($C199&lt;=G$67,OFFSET(Enrolment_Repeaters!H$1,MATCH(CountrySelect1,Enrolment_Repeaters!$A$2:$A$4977,0)+2*$C199-1,0),IF($C199&lt;=$D67+$D68+G$69,OFFSET(Enrolment_Repeaters!H$1,MATCH(CountrySelect1,Enrolment_Repeaters!$A$2:$A$4977,0)+13+2*($C199-G$67),0),"")))</f>
        <v/>
      </c>
      <c r="H199" t="str">
        <f ca="1">IF(IF($C199&lt;=$D$67,OFFSET(Enrolment_Repeaters!I$1,MATCH(CountrySelect1,Enrolment_Repeaters!$A$2:$A$4977,0)+2*$C199-1,0),IF($C199&lt;=$D67+$D68+H$69,OFFSET(Enrolment_Repeaters!I$1,MATCH(CountrySelect1,Enrolment_Repeaters!$A$2:$A$4977,0)+13+2*($C199-$D67),0),""))=0,"",IF($C199&lt;=H$67,OFFSET(Enrolment_Repeaters!I$1,MATCH(CountrySelect1,Enrolment_Repeaters!$A$2:$A$4977,0)+2*$C199-1,0),IF($C199&lt;=$D67+$D68+H$69,OFFSET(Enrolment_Repeaters!I$1,MATCH(CountrySelect1,Enrolment_Repeaters!$A$2:$A$4977,0)+13+2*($C199-H$67),0),"")))</f>
        <v/>
      </c>
      <c r="I199" t="str">
        <f ca="1">IF(IF($C199&lt;=$D$67,OFFSET(Enrolment_Repeaters!J$1,MATCH(CountrySelect1,Enrolment_Repeaters!$A$2:$A$4977,0)+2*$C199-1,0),IF($C199&lt;=$D67+$D68+I$69,OFFSET(Enrolment_Repeaters!J$1,MATCH(CountrySelect1,Enrolment_Repeaters!$A$2:$A$4977,0)+13+2*($C199-$D67),0),""))=0,"",IF($C199&lt;=I$67,OFFSET(Enrolment_Repeaters!J$1,MATCH(CountrySelect1,Enrolment_Repeaters!$A$2:$A$4977,0)+2*$C199-1,0),IF($C199&lt;=$D67+$D68+I$69,OFFSET(Enrolment_Repeaters!J$1,MATCH(CountrySelect1,Enrolment_Repeaters!$A$2:$A$4977,0)+13+2*($C199-I$67),0),"")))</f>
        <v/>
      </c>
      <c r="J199" t="str">
        <f ca="1">IF(IF($C199&lt;=$D$67,OFFSET(Enrolment_Repeaters!K$1,MATCH(CountrySelect1,Enrolment_Repeaters!$A$2:$A$4977,0)+2*$C199-1,0),IF($C199&lt;=$D67+$D68+J$69,OFFSET(Enrolment_Repeaters!K$1,MATCH(CountrySelect1,Enrolment_Repeaters!$A$2:$A$4977,0)+13+2*($C199-$D67),0),""))=0,"",IF($C199&lt;=J$67,OFFSET(Enrolment_Repeaters!K$1,MATCH(CountrySelect1,Enrolment_Repeaters!$A$2:$A$4977,0)+2*$C199-1,0),IF($C199&lt;=$D67+$D68+J$69,OFFSET(Enrolment_Repeaters!K$1,MATCH(CountrySelect1,Enrolment_Repeaters!$A$2:$A$4977,0)+13+2*($C199-J$67),0),"")))</f>
        <v/>
      </c>
      <c r="K199" t="str">
        <f ca="1">IF(IF($C199&lt;=$D$67,OFFSET(Enrolment_Repeaters!L$1,MATCH(CountrySelect1,Enrolment_Repeaters!$A$2:$A$4977,0)+2*$C199-1,0),IF($C199&lt;=$D67+$D68+K$69,OFFSET(Enrolment_Repeaters!L$1,MATCH(CountrySelect1,Enrolment_Repeaters!$A$2:$A$4977,0)+13+2*($C199-$D67),0),""))=0,"",IF($C199&lt;=K$67,OFFSET(Enrolment_Repeaters!L$1,MATCH(CountrySelect1,Enrolment_Repeaters!$A$2:$A$4977,0)+2*$C199-1,0),IF($C199&lt;=$D67+$D68+K$69,OFFSET(Enrolment_Repeaters!L$1,MATCH(CountrySelect1,Enrolment_Repeaters!$A$2:$A$4977,0)+13+2*($C199-K$67),0),"")))</f>
        <v/>
      </c>
      <c r="L199" t="str">
        <f ca="1">IF(IF($C199&lt;=$D$67,OFFSET(Enrolment_Repeaters!M$1,MATCH(CountrySelect1,Enrolment_Repeaters!$A$2:$A$4977,0)+2*$C199-1,0),IF($C199&lt;=$D67+$D68+L$69,OFFSET(Enrolment_Repeaters!M$1,MATCH(CountrySelect1,Enrolment_Repeaters!$A$2:$A$4977,0)+13+2*($C199-$D67),0),""))=0,"",IF($C199&lt;=L$67,OFFSET(Enrolment_Repeaters!M$1,MATCH(CountrySelect1,Enrolment_Repeaters!$A$2:$A$4977,0)+2*$C199-1,0),IF($C199&lt;=$D67+$D68+L$69,OFFSET(Enrolment_Repeaters!M$1,MATCH(CountrySelect1,Enrolment_Repeaters!$A$2:$A$4977,0)+13+2*($C199-L$67),0),"")))</f>
        <v/>
      </c>
      <c r="M199" t="str">
        <f ca="1">IF(IF($C199&lt;=$D$67,OFFSET(Enrolment_Repeaters!N$1,MATCH(CountrySelect1,Enrolment_Repeaters!$A$2:$A$4977,0)+2*$C199-1,0),IF($C199&lt;=$D67+$D68+M$69,OFFSET(Enrolment_Repeaters!N$1,MATCH(CountrySelect1,Enrolment_Repeaters!$A$2:$A$4977,0)+13+2*($C199-$D67),0),""))=0,"",IF($C199&lt;=M$67,OFFSET(Enrolment_Repeaters!N$1,MATCH(CountrySelect1,Enrolment_Repeaters!$A$2:$A$4977,0)+2*$C199-1,0),IF($C199&lt;=$D67+$D68+M$69,OFFSET(Enrolment_Repeaters!N$1,MATCH(CountrySelect1,Enrolment_Repeaters!$A$2:$A$4977,0)+13+2*($C199-M$67),0),"")))</f>
        <v/>
      </c>
      <c r="N199" t="str">
        <f ca="1">IF(IF($C199&lt;=$D$67,OFFSET(Enrolment_Repeaters!O$1,MATCH(CountrySelect1,Enrolment_Repeaters!$A$2:$A$4977,0)+2*$C199-1,0),IF($C199&lt;=$D67+$D68+N$69,OFFSET(Enrolment_Repeaters!O$1,MATCH(CountrySelect1,Enrolment_Repeaters!$A$2:$A$4977,0)+13+2*($C199-$D67),0),""))=0,"",IF($C199&lt;=N$67,OFFSET(Enrolment_Repeaters!O$1,MATCH(CountrySelect1,Enrolment_Repeaters!$A$2:$A$4977,0)+2*$C199-1,0),IF($C199&lt;=$D67+$D68+N$69,OFFSET(Enrolment_Repeaters!O$1,MATCH(CountrySelect1,Enrolment_Repeaters!$A$2:$A$4977,0)+13+2*($C199-N$67),0),"")))</f>
        <v/>
      </c>
      <c r="Q199" cm="1">
        <f t="array" aca="1" ref="Q199" ca="1">MAX(IF(ISNUMBER(D199:N199),$R$189:$AB$189-StartYear+1))</f>
        <v>0</v>
      </c>
      <c r="R199" t="e">
        <f ca="1">IF(ISNUMBER(D199),D199,IF(AND(ISNUMBER(E199),ISNUMBER(D199)=FALSE,D$74&gt;0),E199*OFFSET(D$73,D$66-3+$C199,0)/OFFSET(E$73,D$66-3+$C199,0),IF(AND(ISNUMBER(D199)=FALSE,ISNUMBER(C199),D$189&gt;$D$65),C199*OFFSET(D$73,D$66-3+$C199,0)/OFFSET(C$73,D$66-3+$C199,0),$A199)))</f>
        <v>#N/A</v>
      </c>
      <c r="S199" t="e">
        <f t="shared" ca="1" si="45"/>
        <v>#N/A</v>
      </c>
      <c r="T199" t="e">
        <f t="shared" ca="1" si="46"/>
        <v>#N/A</v>
      </c>
      <c r="U199" t="e">
        <f t="shared" ca="1" si="47"/>
        <v>#N/A</v>
      </c>
      <c r="V199" t="e">
        <f t="shared" ca="1" si="48"/>
        <v>#N/A</v>
      </c>
      <c r="W199" t="e">
        <f t="shared" ca="1" si="49"/>
        <v>#N/A</v>
      </c>
      <c r="X199" t="e">
        <f t="shared" ca="1" si="50"/>
        <v>#N/A</v>
      </c>
      <c r="Y199" t="e">
        <f t="shared" ca="1" si="51"/>
        <v>#N/A</v>
      </c>
      <c r="Z199" t="e">
        <f t="shared" ca="1" si="52"/>
        <v>#N/A</v>
      </c>
      <c r="AA199" t="e">
        <f t="shared" ca="1" si="53"/>
        <v>#N/A</v>
      </c>
      <c r="AB199" t="e">
        <f t="shared" ca="1" si="54"/>
        <v>#N/A</v>
      </c>
      <c r="AE199" s="230" t="e">
        <f t="shared" ca="1" si="55"/>
        <v>#N/A</v>
      </c>
      <c r="AG199" t="e">
        <f t="shared" ca="1" si="56"/>
        <v>#N/A</v>
      </c>
      <c r="AH199" t="e">
        <f t="shared" ca="1" si="43"/>
        <v>#N/A</v>
      </c>
      <c r="AI199" t="e">
        <f t="shared" ca="1" si="43"/>
        <v>#N/A</v>
      </c>
      <c r="AJ199" t="e">
        <f t="shared" ca="1" si="43"/>
        <v>#N/A</v>
      </c>
      <c r="AK199" t="e">
        <f t="shared" ca="1" si="43"/>
        <v>#N/A</v>
      </c>
      <c r="AL199" t="e">
        <f t="shared" ca="1" si="43"/>
        <v>#N/A</v>
      </c>
      <c r="AM199" t="e">
        <f t="shared" ca="1" si="43"/>
        <v>#N/A</v>
      </c>
      <c r="AN199" t="e">
        <f t="shared" ca="1" si="43"/>
        <v>#N/A</v>
      </c>
      <c r="AO199" t="e">
        <f t="shared" ca="1" si="43"/>
        <v>#N/A</v>
      </c>
      <c r="AP199" t="e">
        <f t="shared" ca="1" si="43"/>
        <v>#N/A</v>
      </c>
      <c r="AQ199" t="e">
        <f t="shared" ca="1" si="43"/>
        <v>#N/A</v>
      </c>
      <c r="AR199" t="e">
        <f t="shared" si="43"/>
        <v>#N/A</v>
      </c>
      <c r="AS199" s="224" t="e">
        <f t="shared" ca="1" si="57"/>
        <v>#N/A</v>
      </c>
      <c r="AT199" s="190" t="e">
        <f t="shared" ca="1" si="58"/>
        <v>#N/A</v>
      </c>
      <c r="AU199" s="194" t="e">
        <f t="shared" ca="1" si="59"/>
        <v>#N/A</v>
      </c>
    </row>
    <row r="200" spans="1:47" x14ac:dyDescent="0.2">
      <c r="A200" t="e" cm="1">
        <f t="array" aca="1" ref="A200" ca="1">LOOKUP(2,1/(ISNUMBER(D200:N200)),D200:N200)</f>
        <v>#N/A</v>
      </c>
      <c r="B200" t="e">
        <f t="shared" ca="1" si="60"/>
        <v>#N/A</v>
      </c>
      <c r="C200" s="50">
        <v>11</v>
      </c>
      <c r="D200" s="188" t="str">
        <f ca="1">IF(IF($C200&lt;=$D$67,OFFSET(Enrolment_Repeaters!E$1,MATCH(CountrySelect1,Enrolment_Repeaters!$A$2:$A$4977,0)+2*$C200-1,0),IF($C200&lt;=$D67+$D68+D$69,OFFSET(Enrolment_Repeaters!E$1,MATCH(CountrySelect1,Enrolment_Repeaters!$A$2:$A$4977,0)+13+2*($C200-$D67),0),""))=0,"",IF($C200&lt;=D$67,OFFSET(Enrolment_Repeaters!E$1,MATCH(CountrySelect1,Enrolment_Repeaters!$A$2:$A$4977,0)+2*$C200-1,0),IF($C200&lt;=$D67+$D68+D$69,OFFSET(Enrolment_Repeaters!E$1,MATCH(CountrySelect1,Enrolment_Repeaters!$A$2:$A$4977,0)+13+2*($C200-D$67),0),"")))</f>
        <v/>
      </c>
      <c r="E200" s="188" t="str">
        <f ca="1">IF(IF($C200&lt;=$D$67,OFFSET(Enrolment_Repeaters!F$1,MATCH(CountrySelect1,Enrolment_Repeaters!$A$2:$A$4977,0)+2*$C200-1,0),IF($C200&lt;=$D67+$D68+E$69,OFFSET(Enrolment_Repeaters!F$1,MATCH(CountrySelect1,Enrolment_Repeaters!$A$2:$A$4977,0)+13+2*($C200-$D67),0),""))=0,"",IF($C200&lt;=E$67,OFFSET(Enrolment_Repeaters!F$1,MATCH(CountrySelect1,Enrolment_Repeaters!$A$2:$A$4977,0)+2*$C200-1,0),IF($C200&lt;=$D67+$D68+E$69,OFFSET(Enrolment_Repeaters!F$1,MATCH(CountrySelect1,Enrolment_Repeaters!$A$2:$A$4977,0)+13+2*($C200-E$67),0),"")))</f>
        <v/>
      </c>
      <c r="F200" s="188" t="str">
        <f ca="1">IF(IF($C200&lt;=$D$67,OFFSET(Enrolment_Repeaters!G$1,MATCH(CountrySelect1,Enrolment_Repeaters!$A$2:$A$4977,0)+2*$C200-1,0),IF($C200&lt;=$D67+$D68+F$69,OFFSET(Enrolment_Repeaters!G$1,MATCH(CountrySelect1,Enrolment_Repeaters!$A$2:$A$4977,0)+13+2*($C200-$D67),0),""))=0,"",IF($C200&lt;=F$67,OFFSET(Enrolment_Repeaters!G$1,MATCH(CountrySelect1,Enrolment_Repeaters!$A$2:$A$4977,0)+2*$C200-1,0),IF($C200&lt;=$D67+$D68+F$69,OFFSET(Enrolment_Repeaters!G$1,MATCH(CountrySelect1,Enrolment_Repeaters!$A$2:$A$4977,0)+13+2*($C200-F$67),0),"")))</f>
        <v/>
      </c>
      <c r="G200" s="188" t="str">
        <f ca="1">IF(IF($C200&lt;=$D$67,OFFSET(Enrolment_Repeaters!H$1,MATCH(CountrySelect1,Enrolment_Repeaters!$A$2:$A$4977,0)+2*$C200-1,0),IF($C200&lt;=$D67+$D68+G$69,OFFSET(Enrolment_Repeaters!H$1,MATCH(CountrySelect1,Enrolment_Repeaters!$A$2:$A$4977,0)+13+2*($C200-$D67),0),""))=0,"",IF($C200&lt;=G$67,OFFSET(Enrolment_Repeaters!H$1,MATCH(CountrySelect1,Enrolment_Repeaters!$A$2:$A$4977,0)+2*$C200-1,0),IF($C200&lt;=$D67+$D68+G$69,OFFSET(Enrolment_Repeaters!H$1,MATCH(CountrySelect1,Enrolment_Repeaters!$A$2:$A$4977,0)+13+2*($C200-G$67),0),"")))</f>
        <v/>
      </c>
      <c r="H200" s="188" t="str">
        <f ca="1">IF(IF($C200&lt;=$D$67,OFFSET(Enrolment_Repeaters!I$1,MATCH(CountrySelect1,Enrolment_Repeaters!$A$2:$A$4977,0)+2*$C200-1,0),IF($C200&lt;=$D67+$D68+H$69,OFFSET(Enrolment_Repeaters!I$1,MATCH(CountrySelect1,Enrolment_Repeaters!$A$2:$A$4977,0)+13+2*($C200-$D67),0),""))=0,"",IF($C200&lt;=H$67,OFFSET(Enrolment_Repeaters!I$1,MATCH(CountrySelect1,Enrolment_Repeaters!$A$2:$A$4977,0)+2*$C200-1,0),IF($C200&lt;=$D67+$D68+H$69,OFFSET(Enrolment_Repeaters!I$1,MATCH(CountrySelect1,Enrolment_Repeaters!$A$2:$A$4977,0)+13+2*($C200-H$67),0),"")))</f>
        <v/>
      </c>
      <c r="I200" s="188" t="str">
        <f ca="1">IF(IF($C200&lt;=$D$67,OFFSET(Enrolment_Repeaters!J$1,MATCH(CountrySelect1,Enrolment_Repeaters!$A$2:$A$4977,0)+2*$C200-1,0),IF($C200&lt;=$D67+$D68+I$69,OFFSET(Enrolment_Repeaters!J$1,MATCH(CountrySelect1,Enrolment_Repeaters!$A$2:$A$4977,0)+13+2*($C200-$D67),0),""))=0,"",IF($C200&lt;=I$67,OFFSET(Enrolment_Repeaters!J$1,MATCH(CountrySelect1,Enrolment_Repeaters!$A$2:$A$4977,0)+2*$C200-1,0),IF($C200&lt;=$D67+$D68+I$69,OFFSET(Enrolment_Repeaters!J$1,MATCH(CountrySelect1,Enrolment_Repeaters!$A$2:$A$4977,0)+13+2*($C200-I$67),0),"")))</f>
        <v/>
      </c>
      <c r="J200" s="188" t="str">
        <f ca="1">IF(IF($C200&lt;=$D$67,OFFSET(Enrolment_Repeaters!K$1,MATCH(CountrySelect1,Enrolment_Repeaters!$A$2:$A$4977,0)+2*$C200-1,0),IF($C200&lt;=$D67+$D68+J$69,OFFSET(Enrolment_Repeaters!K$1,MATCH(CountrySelect1,Enrolment_Repeaters!$A$2:$A$4977,0)+13+2*($C200-$D67),0),""))=0,"",IF($C200&lt;=J$67,OFFSET(Enrolment_Repeaters!K$1,MATCH(CountrySelect1,Enrolment_Repeaters!$A$2:$A$4977,0)+2*$C200-1,0),IF($C200&lt;=$D67+$D68+J$69,OFFSET(Enrolment_Repeaters!K$1,MATCH(CountrySelect1,Enrolment_Repeaters!$A$2:$A$4977,0)+13+2*($C200-J$67),0),"")))</f>
        <v/>
      </c>
      <c r="K200" s="188" t="str">
        <f ca="1">IF(IF($C200&lt;=$D$67,OFFSET(Enrolment_Repeaters!L$1,MATCH(CountrySelect1,Enrolment_Repeaters!$A$2:$A$4977,0)+2*$C200-1,0),IF($C200&lt;=$D67+$D68+K$69,OFFSET(Enrolment_Repeaters!L$1,MATCH(CountrySelect1,Enrolment_Repeaters!$A$2:$A$4977,0)+13+2*($C200-$D67),0),""))=0,"",IF($C200&lt;=K$67,OFFSET(Enrolment_Repeaters!L$1,MATCH(CountrySelect1,Enrolment_Repeaters!$A$2:$A$4977,0)+2*$C200-1,0),IF($C200&lt;=$D67+$D68+K$69,OFFSET(Enrolment_Repeaters!L$1,MATCH(CountrySelect1,Enrolment_Repeaters!$A$2:$A$4977,0)+13+2*($C200-K$67),0),"")))</f>
        <v/>
      </c>
      <c r="L200" s="188" t="str">
        <f ca="1">IF(IF($C200&lt;=$D$67,OFFSET(Enrolment_Repeaters!M$1,MATCH(CountrySelect1,Enrolment_Repeaters!$A$2:$A$4977,0)+2*$C200-1,0),IF($C200&lt;=$D67+$D68+L$69,OFFSET(Enrolment_Repeaters!M$1,MATCH(CountrySelect1,Enrolment_Repeaters!$A$2:$A$4977,0)+13+2*($C200-$D67),0),""))=0,"",IF($C200&lt;=L$67,OFFSET(Enrolment_Repeaters!M$1,MATCH(CountrySelect1,Enrolment_Repeaters!$A$2:$A$4977,0)+2*$C200-1,0),IF($C200&lt;=$D67+$D68+L$69,OFFSET(Enrolment_Repeaters!M$1,MATCH(CountrySelect1,Enrolment_Repeaters!$A$2:$A$4977,0)+13+2*($C200-L$67),0),"")))</f>
        <v/>
      </c>
      <c r="M200" s="188" t="str">
        <f ca="1">IF(IF($C200&lt;=$D$67,OFFSET(Enrolment_Repeaters!N$1,MATCH(CountrySelect1,Enrolment_Repeaters!$A$2:$A$4977,0)+2*$C200-1,0),IF($C200&lt;=$D67+$D68+M$69,OFFSET(Enrolment_Repeaters!N$1,MATCH(CountrySelect1,Enrolment_Repeaters!$A$2:$A$4977,0)+13+2*($C200-$D67),0),""))=0,"",IF($C200&lt;=M$67,OFFSET(Enrolment_Repeaters!N$1,MATCH(CountrySelect1,Enrolment_Repeaters!$A$2:$A$4977,0)+2*$C200-1,0),IF($C200&lt;=$D67+$D68+M$69,OFFSET(Enrolment_Repeaters!N$1,MATCH(CountrySelect1,Enrolment_Repeaters!$A$2:$A$4977,0)+13+2*($C200-M$67),0),"")))</f>
        <v/>
      </c>
      <c r="N200" s="188" t="str">
        <f ca="1">IF(IF($C200&lt;=$D$67,OFFSET(Enrolment_Repeaters!O$1,MATCH(CountrySelect1,Enrolment_Repeaters!$A$2:$A$4977,0)+2*$C200-1,0),IF($C200&lt;=$D67+$D68+N$69,OFFSET(Enrolment_Repeaters!O$1,MATCH(CountrySelect1,Enrolment_Repeaters!$A$2:$A$4977,0)+13+2*($C200-$D67),0),""))=0,"",IF($C200&lt;=N$67,OFFSET(Enrolment_Repeaters!O$1,MATCH(CountrySelect1,Enrolment_Repeaters!$A$2:$A$4977,0)+2*$C200-1,0),IF($C200&lt;=$D67+$D68+N$69,OFFSET(Enrolment_Repeaters!O$1,MATCH(CountrySelect1,Enrolment_Repeaters!$A$2:$A$4977,0)+13+2*($C200-N$67),0),"")))</f>
        <v/>
      </c>
      <c r="Q200" cm="1">
        <f t="array" aca="1" ref="Q200" ca="1">MAX(IF(ISNUMBER(D200:N200),$R$189:$AB$189-StartYear+1))</f>
        <v>0</v>
      </c>
      <c r="R200" t="e">
        <f t="shared" ca="1" si="44"/>
        <v>#N/A</v>
      </c>
      <c r="S200" t="e">
        <f t="shared" ca="1" si="45"/>
        <v>#N/A</v>
      </c>
      <c r="T200" t="e">
        <f t="shared" ca="1" si="46"/>
        <v>#N/A</v>
      </c>
      <c r="U200" t="e">
        <f t="shared" ca="1" si="47"/>
        <v>#N/A</v>
      </c>
      <c r="V200" t="e">
        <f t="shared" ca="1" si="48"/>
        <v>#N/A</v>
      </c>
      <c r="W200" t="e">
        <f t="shared" ca="1" si="49"/>
        <v>#N/A</v>
      </c>
      <c r="X200" t="e">
        <f t="shared" ca="1" si="50"/>
        <v>#N/A</v>
      </c>
      <c r="Y200" t="e">
        <f t="shared" ca="1" si="51"/>
        <v>#N/A</v>
      </c>
      <c r="Z200" t="e">
        <f t="shared" ca="1" si="52"/>
        <v>#N/A</v>
      </c>
      <c r="AA200" t="e">
        <f t="shared" ca="1" si="53"/>
        <v>#N/A</v>
      </c>
      <c r="AB200" t="e">
        <f t="shared" ca="1" si="54"/>
        <v>#N/A</v>
      </c>
      <c r="AE200" t="e">
        <f t="shared" ca="1" si="55"/>
        <v>#N/A</v>
      </c>
      <c r="AG200" t="e">
        <f t="shared" ca="1" si="56"/>
        <v>#N/A</v>
      </c>
      <c r="AH200" t="e">
        <f t="shared" ca="1" si="43"/>
        <v>#N/A</v>
      </c>
      <c r="AI200" t="e">
        <f t="shared" ca="1" si="43"/>
        <v>#N/A</v>
      </c>
      <c r="AJ200" t="e">
        <f t="shared" ca="1" si="43"/>
        <v>#N/A</v>
      </c>
      <c r="AK200" t="e">
        <f t="shared" ca="1" si="43"/>
        <v>#N/A</v>
      </c>
      <c r="AL200" t="e">
        <f t="shared" ca="1" si="43"/>
        <v>#N/A</v>
      </c>
      <c r="AM200" t="e">
        <f t="shared" ca="1" si="43"/>
        <v>#N/A</v>
      </c>
      <c r="AN200" t="e">
        <f t="shared" ca="1" si="43"/>
        <v>#N/A</v>
      </c>
      <c r="AO200" t="e">
        <f t="shared" ca="1" si="43"/>
        <v>#N/A</v>
      </c>
      <c r="AP200" t="e">
        <f t="shared" ca="1" si="43"/>
        <v>#N/A</v>
      </c>
      <c r="AQ200" t="e">
        <f t="shared" ca="1" si="43"/>
        <v>#N/A</v>
      </c>
      <c r="AR200" t="e">
        <f t="shared" si="43"/>
        <v>#N/A</v>
      </c>
      <c r="AS200" s="224" t="e">
        <f t="shared" ca="1" si="57"/>
        <v>#N/A</v>
      </c>
      <c r="AT200" s="190" t="e">
        <f t="shared" ca="1" si="58"/>
        <v>#N/A</v>
      </c>
      <c r="AU200" s="194" t="e">
        <f t="shared" ca="1" si="59"/>
        <v>#N/A</v>
      </c>
    </row>
    <row r="201" spans="1:47" x14ac:dyDescent="0.2">
      <c r="A201" t="e" cm="1">
        <f t="array" aca="1" ref="A201" ca="1">LOOKUP(2,1/(ISNUMBER(D201:N201)),D201:N201)</f>
        <v>#N/A</v>
      </c>
      <c r="B201" t="e">
        <f t="shared" ca="1" si="60"/>
        <v>#N/A</v>
      </c>
      <c r="C201" s="50">
        <v>12</v>
      </c>
      <c r="D201" s="188" t="str">
        <f ca="1">IF(IF($C201&lt;=$D$67,OFFSET(Enrolment_Repeaters!E$1,MATCH(CountrySelect1,Enrolment_Repeaters!$A$2:$A$4977,0)+2*$C201-1,0),IF($C201&lt;=$D67+$D68+D$69,OFFSET(Enrolment_Repeaters!E$1,MATCH(CountrySelect1,Enrolment_Repeaters!$A$2:$A$4977,0)+13+2*($C201-$D67),0),""))=0,"",IF($C201&lt;=D$67,OFFSET(Enrolment_Repeaters!E$1,MATCH(CountrySelect1,Enrolment_Repeaters!$A$2:$A$4977,0)+2*$C201-1,0),IF($C201&lt;=$D67+$D68+D$69,OFFSET(Enrolment_Repeaters!E$1,MATCH(CountrySelect1,Enrolment_Repeaters!$A$2:$A$4977,0)+13+2*($C201-D$67),0),"")))</f>
        <v/>
      </c>
      <c r="E201" s="188" t="str">
        <f ca="1">IF(IF($C201&lt;=$D$67,OFFSET(Enrolment_Repeaters!F$1,MATCH(CountrySelect1,Enrolment_Repeaters!$A$2:$A$4977,0)+2*$C201-1,0),IF($C201&lt;=$D67+$D68+E$69,OFFSET(Enrolment_Repeaters!F$1,MATCH(CountrySelect1,Enrolment_Repeaters!$A$2:$A$4977,0)+13+2*($C201-$D67),0),""))=0,"",IF($C201&lt;=E$67,OFFSET(Enrolment_Repeaters!F$1,MATCH(CountrySelect1,Enrolment_Repeaters!$A$2:$A$4977,0)+2*$C201-1,0),IF($C201&lt;=$D67+$D68+E$69,OFFSET(Enrolment_Repeaters!F$1,MATCH(CountrySelect1,Enrolment_Repeaters!$A$2:$A$4977,0)+13+2*($C201-E$67),0),"")))</f>
        <v/>
      </c>
      <c r="F201" s="188" t="str">
        <f ca="1">IF(IF($C201&lt;=$D$67,OFFSET(Enrolment_Repeaters!G$1,MATCH(CountrySelect1,Enrolment_Repeaters!$A$2:$A$4977,0)+2*$C201-1,0),IF($C201&lt;=$D67+$D68+F$69,OFFSET(Enrolment_Repeaters!G$1,MATCH(CountrySelect1,Enrolment_Repeaters!$A$2:$A$4977,0)+13+2*($C201-$D67),0),""))=0,"",IF($C201&lt;=F$67,OFFSET(Enrolment_Repeaters!G$1,MATCH(CountrySelect1,Enrolment_Repeaters!$A$2:$A$4977,0)+2*$C201-1,0),IF($C201&lt;=$D67+$D68+F$69,OFFSET(Enrolment_Repeaters!G$1,MATCH(CountrySelect1,Enrolment_Repeaters!$A$2:$A$4977,0)+13+2*($C201-F$67),0),"")))</f>
        <v/>
      </c>
      <c r="G201" s="188" t="str">
        <f ca="1">IF(IF($C201&lt;=$D$67,OFFSET(Enrolment_Repeaters!H$1,MATCH(CountrySelect1,Enrolment_Repeaters!$A$2:$A$4977,0)+2*$C201-1,0),IF($C201&lt;=$D67+$D68+G$69,OFFSET(Enrolment_Repeaters!H$1,MATCH(CountrySelect1,Enrolment_Repeaters!$A$2:$A$4977,0)+13+2*($C201-$D67),0),""))=0,"",IF($C201&lt;=G$67,OFFSET(Enrolment_Repeaters!H$1,MATCH(CountrySelect1,Enrolment_Repeaters!$A$2:$A$4977,0)+2*$C201-1,0),IF($C201&lt;=$D67+$D68+G$69,OFFSET(Enrolment_Repeaters!H$1,MATCH(CountrySelect1,Enrolment_Repeaters!$A$2:$A$4977,0)+13+2*($C201-G$67),0),"")))</f>
        <v/>
      </c>
      <c r="H201" s="188" t="str">
        <f ca="1">IF(IF($C201&lt;=$D$67,OFFSET(Enrolment_Repeaters!I$1,MATCH(CountrySelect1,Enrolment_Repeaters!$A$2:$A$4977,0)+2*$C201-1,0),IF($C201&lt;=$D67+$D68+H$69,OFFSET(Enrolment_Repeaters!I$1,MATCH(CountrySelect1,Enrolment_Repeaters!$A$2:$A$4977,0)+13+2*($C201-$D67),0),""))=0,"",IF($C201&lt;=H$67,OFFSET(Enrolment_Repeaters!I$1,MATCH(CountrySelect1,Enrolment_Repeaters!$A$2:$A$4977,0)+2*$C201-1,0),IF($C201&lt;=$D67+$D68+H$69,OFFSET(Enrolment_Repeaters!I$1,MATCH(CountrySelect1,Enrolment_Repeaters!$A$2:$A$4977,0)+13+2*($C201-H$67),0),"")))</f>
        <v/>
      </c>
      <c r="I201" s="188" t="str">
        <f ca="1">IF(IF($C201&lt;=$D$67,OFFSET(Enrolment_Repeaters!J$1,MATCH(CountrySelect1,Enrolment_Repeaters!$A$2:$A$4977,0)+2*$C201-1,0),IF($C201&lt;=$D67+$D68+I$69,OFFSET(Enrolment_Repeaters!J$1,MATCH(CountrySelect1,Enrolment_Repeaters!$A$2:$A$4977,0)+13+2*($C201-$D67),0),""))=0,"",IF($C201&lt;=I$67,OFFSET(Enrolment_Repeaters!J$1,MATCH(CountrySelect1,Enrolment_Repeaters!$A$2:$A$4977,0)+2*$C201-1,0),IF($C201&lt;=$D67+$D68+I$69,OFFSET(Enrolment_Repeaters!J$1,MATCH(CountrySelect1,Enrolment_Repeaters!$A$2:$A$4977,0)+13+2*($C201-I$67),0),"")))</f>
        <v/>
      </c>
      <c r="J201" s="188" t="str">
        <f ca="1">IF(IF($C201&lt;=$D$67,OFFSET(Enrolment_Repeaters!K$1,MATCH(CountrySelect1,Enrolment_Repeaters!$A$2:$A$4977,0)+2*$C201-1,0),IF($C201&lt;=$D67+$D68+J$69,OFFSET(Enrolment_Repeaters!K$1,MATCH(CountrySelect1,Enrolment_Repeaters!$A$2:$A$4977,0)+13+2*($C201-$D67),0),""))=0,"",IF($C201&lt;=J$67,OFFSET(Enrolment_Repeaters!K$1,MATCH(CountrySelect1,Enrolment_Repeaters!$A$2:$A$4977,0)+2*$C201-1,0),IF($C201&lt;=$D67+$D68+J$69,OFFSET(Enrolment_Repeaters!K$1,MATCH(CountrySelect1,Enrolment_Repeaters!$A$2:$A$4977,0)+13+2*($C201-J$67),0),"")))</f>
        <v/>
      </c>
      <c r="K201" s="188" t="str">
        <f ca="1">IF(IF($C201&lt;=$D$67,OFFSET(Enrolment_Repeaters!L$1,MATCH(CountrySelect1,Enrolment_Repeaters!$A$2:$A$4977,0)+2*$C201-1,0),IF($C201&lt;=$D67+$D68+K$69,OFFSET(Enrolment_Repeaters!L$1,MATCH(CountrySelect1,Enrolment_Repeaters!$A$2:$A$4977,0)+13+2*($C201-$D67),0),""))=0,"",IF($C201&lt;=K$67,OFFSET(Enrolment_Repeaters!L$1,MATCH(CountrySelect1,Enrolment_Repeaters!$A$2:$A$4977,0)+2*$C201-1,0),IF($C201&lt;=$D67+$D68+K$69,OFFSET(Enrolment_Repeaters!L$1,MATCH(CountrySelect1,Enrolment_Repeaters!$A$2:$A$4977,0)+13+2*($C201-K$67),0),"")))</f>
        <v/>
      </c>
      <c r="L201" s="188" t="str">
        <f ca="1">IF(IF($C201&lt;=$D$67,OFFSET(Enrolment_Repeaters!M$1,MATCH(CountrySelect1,Enrolment_Repeaters!$A$2:$A$4977,0)+2*$C201-1,0),IF($C201&lt;=$D67+$D68+L$69,OFFSET(Enrolment_Repeaters!M$1,MATCH(CountrySelect1,Enrolment_Repeaters!$A$2:$A$4977,0)+13+2*($C201-$D67),0),""))=0,"",IF($C201&lt;=L$67,OFFSET(Enrolment_Repeaters!M$1,MATCH(CountrySelect1,Enrolment_Repeaters!$A$2:$A$4977,0)+2*$C201-1,0),IF($C201&lt;=$D67+$D68+L$69,OFFSET(Enrolment_Repeaters!M$1,MATCH(CountrySelect1,Enrolment_Repeaters!$A$2:$A$4977,0)+13+2*($C201-L$67),0),"")))</f>
        <v/>
      </c>
      <c r="M201" s="188" t="str">
        <f ca="1">IF(IF($C201&lt;=$D$67,OFFSET(Enrolment_Repeaters!N$1,MATCH(CountrySelect1,Enrolment_Repeaters!$A$2:$A$4977,0)+2*$C201-1,0),IF($C201&lt;=$D67+$D68+M$69,OFFSET(Enrolment_Repeaters!N$1,MATCH(CountrySelect1,Enrolment_Repeaters!$A$2:$A$4977,0)+13+2*($C201-$D67),0),""))=0,"",IF($C201&lt;=M$67,OFFSET(Enrolment_Repeaters!N$1,MATCH(CountrySelect1,Enrolment_Repeaters!$A$2:$A$4977,0)+2*$C201-1,0),IF($C201&lt;=$D67+$D68+M$69,OFFSET(Enrolment_Repeaters!N$1,MATCH(CountrySelect1,Enrolment_Repeaters!$A$2:$A$4977,0)+13+2*($C201-M$67),0),"")))</f>
        <v/>
      </c>
      <c r="N201" s="188" t="str">
        <f ca="1">IF(IF($C201&lt;=$D$67,OFFSET(Enrolment_Repeaters!O$1,MATCH(CountrySelect1,Enrolment_Repeaters!$A$2:$A$4977,0)+2*$C201-1,0),IF($C201&lt;=$D67+$D68+N$69,OFFSET(Enrolment_Repeaters!O$1,MATCH(CountrySelect1,Enrolment_Repeaters!$A$2:$A$4977,0)+13+2*($C201-$D67),0),""))=0,"",IF($C201&lt;=N$67,OFFSET(Enrolment_Repeaters!O$1,MATCH(CountrySelect1,Enrolment_Repeaters!$A$2:$A$4977,0)+2*$C201-1,0),IF($C201&lt;=$D67+$D68+N$69,OFFSET(Enrolment_Repeaters!O$1,MATCH(CountrySelect1,Enrolment_Repeaters!$A$2:$A$4977,0)+13+2*($C201-N$67),0),"")))</f>
        <v/>
      </c>
      <c r="Q201" cm="1">
        <f t="array" aca="1" ref="Q201" ca="1">MAX(IF(ISNUMBER(D201:N201),$R$189:$AB$189-StartYear+1))</f>
        <v>0</v>
      </c>
      <c r="R201" t="e">
        <f t="shared" ca="1" si="44"/>
        <v>#N/A</v>
      </c>
      <c r="S201" t="e">
        <f t="shared" ca="1" si="45"/>
        <v>#N/A</v>
      </c>
      <c r="T201" t="e">
        <f t="shared" ca="1" si="46"/>
        <v>#N/A</v>
      </c>
      <c r="U201" t="e">
        <f t="shared" ca="1" si="47"/>
        <v>#N/A</v>
      </c>
      <c r="V201" t="e">
        <f t="shared" ca="1" si="48"/>
        <v>#N/A</v>
      </c>
      <c r="W201" t="e">
        <f t="shared" ca="1" si="49"/>
        <v>#N/A</v>
      </c>
      <c r="X201" t="e">
        <f t="shared" ca="1" si="50"/>
        <v>#N/A</v>
      </c>
      <c r="Y201" t="e">
        <f t="shared" ca="1" si="51"/>
        <v>#N/A</v>
      </c>
      <c r="Z201" t="e">
        <f t="shared" ca="1" si="52"/>
        <v>#N/A</v>
      </c>
      <c r="AA201" t="e">
        <f t="shared" ca="1" si="53"/>
        <v>#N/A</v>
      </c>
      <c r="AB201" t="e">
        <f t="shared" ca="1" si="54"/>
        <v>#N/A</v>
      </c>
      <c r="AE201" t="e">
        <f t="shared" ca="1" si="55"/>
        <v>#N/A</v>
      </c>
      <c r="AG201" t="e">
        <f t="shared" ca="1" si="56"/>
        <v>#N/A</v>
      </c>
      <c r="AH201" t="e">
        <f t="shared" ca="1" si="43"/>
        <v>#N/A</v>
      </c>
      <c r="AI201" t="e">
        <f t="shared" ca="1" si="43"/>
        <v>#N/A</v>
      </c>
      <c r="AJ201" t="e">
        <f t="shared" ca="1" si="43"/>
        <v>#N/A</v>
      </c>
      <c r="AK201" t="e">
        <f t="shared" ca="1" si="43"/>
        <v>#N/A</v>
      </c>
      <c r="AL201" t="e">
        <f t="shared" ca="1" si="43"/>
        <v>#N/A</v>
      </c>
      <c r="AM201" t="e">
        <f t="shared" ca="1" si="43"/>
        <v>#N/A</v>
      </c>
      <c r="AN201" t="e">
        <f t="shared" ca="1" si="43"/>
        <v>#N/A</v>
      </c>
      <c r="AO201" t="e">
        <f t="shared" ca="1" si="43"/>
        <v>#N/A</v>
      </c>
      <c r="AP201" t="e">
        <f t="shared" ca="1" si="43"/>
        <v>#N/A</v>
      </c>
      <c r="AQ201" t="e">
        <f t="shared" ca="1" si="43"/>
        <v>#N/A</v>
      </c>
      <c r="AR201" t="e">
        <f t="shared" si="43"/>
        <v>#N/A</v>
      </c>
      <c r="AS201" s="224" t="e">
        <f t="shared" ca="1" si="57"/>
        <v>#N/A</v>
      </c>
      <c r="AT201" s="190" t="e">
        <f t="shared" ca="1" si="58"/>
        <v>#N/A</v>
      </c>
      <c r="AU201" s="194" t="e">
        <f t="shared" ca="1" si="59"/>
        <v>#N/A</v>
      </c>
    </row>
    <row r="202" spans="1:47" x14ac:dyDescent="0.2">
      <c r="A202" t="e" cm="1">
        <f t="array" aca="1" ref="A202" ca="1">LOOKUP(2,1/(ISNUMBER(D202:N202)),D202:N202)</f>
        <v>#N/A</v>
      </c>
      <c r="B202" t="e">
        <f t="shared" ca="1" si="60"/>
        <v>#N/A</v>
      </c>
      <c r="C202" s="50">
        <v>13</v>
      </c>
      <c r="D202" s="188" t="str">
        <f ca="1">IF(IF($C202&lt;=$D$67,OFFSET(Enrolment_Repeaters!E$1,MATCH(CountrySelect1,Enrolment_Repeaters!$A$2:$A$4977,0)+2*$C202-1,0),IF($C202&lt;=$D67+$D68+D$69,OFFSET(Enrolment_Repeaters!E$1,MATCH(CountrySelect1,Enrolment_Repeaters!$A$2:$A$4977,0)+10+2*($C202-$D67),0),""))=0,"",IF($C202&lt;=D$67,OFFSET(Enrolment_Repeaters!E$1,MATCH(CountrySelect1,Enrolment_Repeaters!$A$2:$A$4977,0)+2*$C202-1,0),IF($C202&lt;=$D67+$D68+D$69,OFFSET(Enrolment_Repeaters!E$1,MATCH(CountrySelect1,Enrolment_Repeaters!$A$2:$A$4977,0)+10+2*($C202-D$67),0),"")))</f>
        <v/>
      </c>
      <c r="E202" s="188" t="str">
        <f ca="1">IF(IF($C202&lt;=$D$67,OFFSET(Enrolment_Repeaters!F$1,MATCH(CountrySelect1,Enrolment_Repeaters!$A$2:$A$4977,0)+2*$C202-1,0),IF($C202&lt;=$D67+$D68+E$69,OFFSET(Enrolment_Repeaters!F$1,MATCH(CountrySelect1,Enrolment_Repeaters!$A$2:$A$4977,0)+10+2*($C202-$D67),0),""))=0,"",IF($C202&lt;=E$67,OFFSET(Enrolment_Repeaters!F$1,MATCH(CountrySelect1,Enrolment_Repeaters!$A$2:$A$4977,0)+2*$C202-1,0),IF($C202&lt;=$D67+$D68+E$69,OFFSET(Enrolment_Repeaters!F$1,MATCH(CountrySelect1,Enrolment_Repeaters!$A$2:$A$4977,0)+10+2*($C202-E$67),0),"")))</f>
        <v/>
      </c>
      <c r="F202" s="188" t="str">
        <f ca="1">IF(IF($C202&lt;=$D$67,OFFSET(Enrolment_Repeaters!G$1,MATCH(CountrySelect1,Enrolment_Repeaters!$A$2:$A$4977,0)+2*$C202-1,0),IF($C202&lt;=$D67+$D68+F$69,OFFSET(Enrolment_Repeaters!G$1,MATCH(CountrySelect1,Enrolment_Repeaters!$A$2:$A$4977,0)+10+2*($C202-$D67),0),""))=0,"",IF($C202&lt;=F$67,OFFSET(Enrolment_Repeaters!G$1,MATCH(CountrySelect1,Enrolment_Repeaters!$A$2:$A$4977,0)+2*$C202-1,0),IF($C202&lt;=$D67+$D68+F$69,OFFSET(Enrolment_Repeaters!G$1,MATCH(CountrySelect1,Enrolment_Repeaters!$A$2:$A$4977,0)+10+2*($C202-F$67),0),"")))</f>
        <v/>
      </c>
      <c r="G202" s="188" t="str">
        <f ca="1">IF(IF($C202&lt;=$D$67,OFFSET(Enrolment_Repeaters!H$1,MATCH(CountrySelect1,Enrolment_Repeaters!$A$2:$A$4977,0)+2*$C202-1,0),IF($C202&lt;=$D67+$D68+G$69,OFFSET(Enrolment_Repeaters!H$1,MATCH(CountrySelect1,Enrolment_Repeaters!$A$2:$A$4977,0)+10+2*($C202-$D67),0),""))=0,"",IF($C202&lt;=G$67,OFFSET(Enrolment_Repeaters!H$1,MATCH(CountrySelect1,Enrolment_Repeaters!$A$2:$A$4977,0)+2*$C202-1,0),IF($C202&lt;=$D67+$D68+G$69,OFFSET(Enrolment_Repeaters!H$1,MATCH(CountrySelect1,Enrolment_Repeaters!$A$2:$A$4977,0)+10+2*($C202-G$67),0),"")))</f>
        <v/>
      </c>
      <c r="H202" s="188" t="str">
        <f ca="1">IF(IF($C202&lt;=$D$67,OFFSET(Enrolment_Repeaters!I$1,MATCH(CountrySelect1,Enrolment_Repeaters!$A$2:$A$4977,0)+2*$C202-1,0),IF($C202&lt;=$D67+$D68+H$69,OFFSET(Enrolment_Repeaters!I$1,MATCH(CountrySelect1,Enrolment_Repeaters!$A$2:$A$4977,0)+10+2*($C202-$D67),0),""))=0,"",IF($C202&lt;=H$67,OFFSET(Enrolment_Repeaters!I$1,MATCH(CountrySelect1,Enrolment_Repeaters!$A$2:$A$4977,0)+2*$C202-1,0),IF($C202&lt;=$D67+$D68+H$69,OFFSET(Enrolment_Repeaters!I$1,MATCH(CountrySelect1,Enrolment_Repeaters!$A$2:$A$4977,0)+10+2*($C202-H$67),0),"")))</f>
        <v/>
      </c>
      <c r="I202" s="188" t="str">
        <f ca="1">IF(IF($C202&lt;=$D$67,OFFSET(Enrolment_Repeaters!J$1,MATCH(CountrySelect1,Enrolment_Repeaters!$A$2:$A$4977,0)+2*$C202-1,0),IF($C202&lt;=$D67+$D68+I$69,OFFSET(Enrolment_Repeaters!J$1,MATCH(CountrySelect1,Enrolment_Repeaters!$A$2:$A$4977,0)+10+2*($C202-$D67),0),""))=0,"",IF($C202&lt;=I$67,OFFSET(Enrolment_Repeaters!J$1,MATCH(CountrySelect1,Enrolment_Repeaters!$A$2:$A$4977,0)+2*$C202-1,0),IF($C202&lt;=$D67+$D68+I$69,OFFSET(Enrolment_Repeaters!J$1,MATCH(CountrySelect1,Enrolment_Repeaters!$A$2:$A$4977,0)+10+2*($C202-I$67),0),"")))</f>
        <v/>
      </c>
      <c r="J202" s="188" t="str">
        <f ca="1">IF(IF($C202&lt;=$D$67,OFFSET(Enrolment_Repeaters!K$1,MATCH(CountrySelect1,Enrolment_Repeaters!$A$2:$A$4977,0)+2*$C202-1,0),IF($C202&lt;=$D67+$D68+J$69,OFFSET(Enrolment_Repeaters!K$1,MATCH(CountrySelect1,Enrolment_Repeaters!$A$2:$A$4977,0)+10+2*($C202-$D67),0),""))=0,"",IF($C202&lt;=J$67,OFFSET(Enrolment_Repeaters!K$1,MATCH(CountrySelect1,Enrolment_Repeaters!$A$2:$A$4977,0)+2*$C202-1,0),IF($C202&lt;=$D67+$D68+J$69,OFFSET(Enrolment_Repeaters!K$1,MATCH(CountrySelect1,Enrolment_Repeaters!$A$2:$A$4977,0)+10+2*($C202-J$67),0),"")))</f>
        <v/>
      </c>
      <c r="K202" s="188" t="str">
        <f ca="1">IF(IF($C202&lt;=$D$67,OFFSET(Enrolment_Repeaters!L$1,MATCH(CountrySelect1,Enrolment_Repeaters!$A$2:$A$4977,0)+2*$C202-1,0),IF($C202&lt;=$D67+$D68+K$69,OFFSET(Enrolment_Repeaters!L$1,MATCH(CountrySelect1,Enrolment_Repeaters!$A$2:$A$4977,0)+10+2*($C202-$D67),0),""))=0,"",IF($C202&lt;=K$67,OFFSET(Enrolment_Repeaters!L$1,MATCH(CountrySelect1,Enrolment_Repeaters!$A$2:$A$4977,0)+2*$C202-1,0),IF($C202&lt;=$D67+$D68+K$69,OFFSET(Enrolment_Repeaters!L$1,MATCH(CountrySelect1,Enrolment_Repeaters!$A$2:$A$4977,0)+10+2*($C202-K$67),0),"")))</f>
        <v/>
      </c>
      <c r="L202" s="188" t="str">
        <f ca="1">IF(IF($C202&lt;=$D$67,OFFSET(Enrolment_Repeaters!M$1,MATCH(CountrySelect1,Enrolment_Repeaters!$A$2:$A$4977,0)+2*$C202-1,0),IF($C202&lt;=$D67+$D68+L$69,OFFSET(Enrolment_Repeaters!M$1,MATCH(CountrySelect1,Enrolment_Repeaters!$A$2:$A$4977,0)+10+2*($C202-$D67),0),""))=0,"",IF($C202&lt;=L$67,OFFSET(Enrolment_Repeaters!M$1,MATCH(CountrySelect1,Enrolment_Repeaters!$A$2:$A$4977,0)+2*$C202-1,0),IF($C202&lt;=$D67+$D68+L$69,OFFSET(Enrolment_Repeaters!M$1,MATCH(CountrySelect1,Enrolment_Repeaters!$A$2:$A$4977,0)+10+2*($C202-L$67),0),"")))</f>
        <v/>
      </c>
      <c r="M202" s="188" t="str">
        <f ca="1">IF(IF($C202&lt;=$D$67,OFFSET(Enrolment_Repeaters!N$1,MATCH(CountrySelect1,Enrolment_Repeaters!$A$2:$A$4977,0)+2*$C202-1,0),IF($C202&lt;=$D67+$D68+M$69,OFFSET(Enrolment_Repeaters!N$1,MATCH(CountrySelect1,Enrolment_Repeaters!$A$2:$A$4977,0)+10+2*($C202-$D67),0),""))=0,"",IF($C202&lt;=M$67,OFFSET(Enrolment_Repeaters!N$1,MATCH(CountrySelect1,Enrolment_Repeaters!$A$2:$A$4977,0)+2*$C202-1,0),IF($C202&lt;=$D67+$D68+M$69,OFFSET(Enrolment_Repeaters!N$1,MATCH(CountrySelect1,Enrolment_Repeaters!$A$2:$A$4977,0)+10+2*($C202-M$67),0),"")))</f>
        <v/>
      </c>
      <c r="N202" s="188" t="str">
        <f ca="1">IF(IF($C202&lt;=$D$67,OFFSET(Enrolment_Repeaters!O$1,MATCH(CountrySelect1,Enrolment_Repeaters!$A$2:$A$4977,0)+2*$C202-1,0),IF($C202&lt;=$D67+$D68+N$69,OFFSET(Enrolment_Repeaters!O$1,MATCH(CountrySelect1,Enrolment_Repeaters!$A$2:$A$4977,0)+10+2*($C202-$D67),0),""))=0,"",IF($C202&lt;=N$67,OFFSET(Enrolment_Repeaters!O$1,MATCH(CountrySelect1,Enrolment_Repeaters!$A$2:$A$4977,0)+2*$C202-1,0),IF($C202&lt;=$D67+$D68+N$69,OFFSET(Enrolment_Repeaters!O$1,MATCH(CountrySelect1,Enrolment_Repeaters!$A$2:$A$4977,0)+10+2*($C202-N$67),0),"")))</f>
        <v/>
      </c>
      <c r="Q202" cm="1">
        <f t="array" aca="1" ref="Q202" ca="1">MAX(IF(ISNUMBER(D202:N202),$R$189:$AB$189-StartYear+1))</f>
        <v>0</v>
      </c>
      <c r="R202" t="e">
        <f t="shared" ca="1" si="44"/>
        <v>#N/A</v>
      </c>
      <c r="S202" t="e">
        <f t="shared" ca="1" si="45"/>
        <v>#N/A</v>
      </c>
      <c r="T202" t="e">
        <f t="shared" ca="1" si="46"/>
        <v>#N/A</v>
      </c>
      <c r="U202" t="e">
        <f t="shared" ca="1" si="47"/>
        <v>#N/A</v>
      </c>
      <c r="V202" t="e">
        <f t="shared" ca="1" si="48"/>
        <v>#N/A</v>
      </c>
      <c r="W202" t="e">
        <f t="shared" ca="1" si="49"/>
        <v>#N/A</v>
      </c>
      <c r="X202" t="e">
        <f t="shared" ca="1" si="50"/>
        <v>#N/A</v>
      </c>
      <c r="Y202" t="e">
        <f t="shared" ca="1" si="51"/>
        <v>#N/A</v>
      </c>
      <c r="Z202" t="e">
        <f t="shared" ca="1" si="52"/>
        <v>#N/A</v>
      </c>
      <c r="AA202" t="e">
        <f t="shared" ca="1" si="53"/>
        <v>#N/A</v>
      </c>
      <c r="AB202" t="e">
        <f t="shared" ca="1" si="54"/>
        <v>#N/A</v>
      </c>
      <c r="AE202" t="e">
        <f t="shared" ca="1" si="55"/>
        <v>#N/A</v>
      </c>
      <c r="AG202" t="e">
        <f t="shared" ca="1" si="56"/>
        <v>#N/A</v>
      </c>
      <c r="AH202" t="e">
        <f t="shared" ca="1" si="43"/>
        <v>#N/A</v>
      </c>
      <c r="AI202" t="e">
        <f t="shared" ca="1" si="43"/>
        <v>#N/A</v>
      </c>
      <c r="AJ202" t="e">
        <f t="shared" ca="1" si="43"/>
        <v>#N/A</v>
      </c>
      <c r="AK202" t="e">
        <f t="shared" ca="1" si="43"/>
        <v>#N/A</v>
      </c>
      <c r="AL202" t="e">
        <f t="shared" ca="1" si="43"/>
        <v>#N/A</v>
      </c>
      <c r="AM202" t="e">
        <f t="shared" ca="1" si="43"/>
        <v>#N/A</v>
      </c>
      <c r="AN202" t="e">
        <f t="shared" ca="1" si="43"/>
        <v>#N/A</v>
      </c>
      <c r="AO202" t="e">
        <f t="shared" ca="1" si="43"/>
        <v>#N/A</v>
      </c>
      <c r="AP202" t="e">
        <f t="shared" ca="1" si="43"/>
        <v>#N/A</v>
      </c>
      <c r="AQ202" t="e">
        <f t="shared" ca="1" si="43"/>
        <v>#N/A</v>
      </c>
      <c r="AR202" t="e">
        <f t="shared" si="43"/>
        <v>#N/A</v>
      </c>
      <c r="AS202" s="224" t="e">
        <f t="shared" ca="1" si="57"/>
        <v>#N/A</v>
      </c>
      <c r="AT202" s="190" t="e">
        <f t="shared" ca="1" si="58"/>
        <v>#N/A</v>
      </c>
      <c r="AU202" s="194" t="e">
        <f t="shared" ca="1" si="59"/>
        <v>#N/A</v>
      </c>
    </row>
    <row r="203" spans="1:47" x14ac:dyDescent="0.2">
      <c r="D203">
        <f ca="1">COUNT(D190:D202)</f>
        <v>5</v>
      </c>
      <c r="E203">
        <f t="shared" ref="E203:N203" ca="1" si="61">COUNT(E190:E202)</f>
        <v>7</v>
      </c>
      <c r="F203">
        <f t="shared" ca="1" si="61"/>
        <v>3</v>
      </c>
      <c r="G203">
        <f t="shared" ca="1" si="61"/>
        <v>7</v>
      </c>
      <c r="H203">
        <f t="shared" ca="1" si="61"/>
        <v>0</v>
      </c>
      <c r="I203">
        <f t="shared" ca="1" si="61"/>
        <v>3</v>
      </c>
      <c r="J203">
        <f t="shared" ca="1" si="61"/>
        <v>0</v>
      </c>
      <c r="K203">
        <f t="shared" ca="1" si="61"/>
        <v>3</v>
      </c>
      <c r="L203">
        <f t="shared" ca="1" si="61"/>
        <v>3</v>
      </c>
      <c r="M203">
        <f t="shared" ca="1" si="61"/>
        <v>6</v>
      </c>
      <c r="N203">
        <f t="shared" ca="1" si="61"/>
        <v>4</v>
      </c>
      <c r="Q203">
        <f ca="1">StartYear +MATCH(MAX(D203:N203),D203:N203,1)-1</f>
        <v>2018</v>
      </c>
    </row>
    <row r="204" spans="1:47" x14ac:dyDescent="0.2">
      <c r="C204" s="50" t="s">
        <v>1060</v>
      </c>
    </row>
    <row r="205" spans="1:47" x14ac:dyDescent="0.2">
      <c r="A205" cm="1">
        <f t="array" aca="1" ref="A205" ca="1">LOOKUP(2,1/(ISNUMBER(D205:N205)),D205:N205)</f>
        <v>1630628</v>
      </c>
      <c r="C205" s="50">
        <v>1</v>
      </c>
      <c r="D205">
        <f ca="1">IF(IF($C205&lt;=D$67,OFFSET(Enrolment_Repeaters!E$1,MATCH(CountrySelect1,Enrolment_Repeaters!$A$2:$A$4977,0)+2*$C205-2,0),IF($C205&lt;=D$67+D$68+D$69,OFFSET(Enrolment_Repeaters!E$1,MATCH(CountrySelect1,Enrolment_Repeaters!$A$2:$A$4977,0)+12+2*($C205-E$68),0),""))=0, "", IF($C205&lt;=D$67,OFFSET(Enrolment_Repeaters!E$1,MATCH(CountrySelect1,Enrolment_Repeaters!$A$2:$A$4977,0)+2*$C205-2,0),IF($C205&lt;=D$67+D$68+D$69,OFFSET(Enrolment_Repeaters!E$1,MATCH(CountrySelect1,Enrolment_Repeaters!$A$2:$A$4977,0)+12+2*($C205-D$67),0),"")))</f>
        <v>2109104</v>
      </c>
      <c r="E205">
        <f ca="1">IF(IF($C205&lt;=E$67,OFFSET(Enrolment_Repeaters!F$1,MATCH(CountrySelect1,Enrolment_Repeaters!$A$2:$A$4977,0)+2*$C205-2,0),IF($C205&lt;=E$67+E$68+E$69,OFFSET(Enrolment_Repeaters!F$1,MATCH(CountrySelect1,Enrolment_Repeaters!$A$2:$A$4977,0)+11+2*($C205-F$68),0),""))=0, "", IF($C205&lt;=E$67,OFFSET(Enrolment_Repeaters!F$1,MATCH(CountrySelect1,Enrolment_Repeaters!$A$2:$A$4977,0)+2*$C205-2,0),IF($C205&lt;=E$67+E$68+E$69,OFFSET(Enrolment_Repeaters!F$1,MATCH(CountrySelect1,Enrolment_Repeaters!$A$2:$A$4977,0)+11+2*($C205-E$67),0),"")))</f>
        <v>2108067</v>
      </c>
      <c r="F205">
        <f ca="1">IF(IF($C205&lt;=F$67,OFFSET(Enrolment_Repeaters!G$1,MATCH(CountrySelect1,Enrolment_Repeaters!$A$2:$A$4977,0)+2*$C205-2,0),IF($C205&lt;=F$67+F$68+F$69,OFFSET(Enrolment_Repeaters!G$1,MATCH(CountrySelect1,Enrolment_Repeaters!$A$2:$A$4977,0)+11+2*($C205-G$68),0),""))=0, "", IF($C205&lt;=F$67,OFFSET(Enrolment_Repeaters!G$1,MATCH(CountrySelect1,Enrolment_Repeaters!$A$2:$A$4977,0)+2*$C205-2,0),IF($C205&lt;=F$67+F$68+F$69,OFFSET(Enrolment_Repeaters!G$1,MATCH(CountrySelect1,Enrolment_Repeaters!$A$2:$A$4977,0)+11+2*($C205-F$67),0),"")))</f>
        <v>2224667</v>
      </c>
      <c r="G205">
        <f ca="1">IF(IF($C205&lt;=G$67,OFFSET(Enrolment_Repeaters!H$1,MATCH(CountrySelect1,Enrolment_Repeaters!$A$2:$A$4977,0)+2*$C205-2,0),IF($C205&lt;=G$67+G$68+G$69,OFFSET(Enrolment_Repeaters!H$1,MATCH(CountrySelect1,Enrolment_Repeaters!$A$2:$A$4977,0)+11+2*($C205-H$68),0),""))=0, "", IF($C205&lt;=G$67,OFFSET(Enrolment_Repeaters!H$1,MATCH(CountrySelect1,Enrolment_Repeaters!$A$2:$A$4977,0)+2*$C205-2,0),IF($C205&lt;=G$67+G$68+G$69,OFFSET(Enrolment_Repeaters!H$1,MATCH(CountrySelect1,Enrolment_Repeaters!$A$2:$A$4977,0)+11+2*($C205-G$67),0),"")))</f>
        <v>2053480</v>
      </c>
      <c r="H205" t="str">
        <f ca="1">IF(IF($C205&lt;=H$67,OFFSET(Enrolment_Repeaters!I$1,MATCH(CountrySelect1,Enrolment_Repeaters!$A$2:$A$4977,0)+2*$C205-2,0),IF($C205&lt;=H$67+H$68+H$69,OFFSET(Enrolment_Repeaters!I$1,MATCH(CountrySelect1,Enrolment_Repeaters!$A$2:$A$4977,0)+11+2*($C205-I$68),0),""))=0, "", IF($C205&lt;=H$67,OFFSET(Enrolment_Repeaters!I$1,MATCH(CountrySelect1,Enrolment_Repeaters!$A$2:$A$4977,0)+2*$C205-2,0),IF($C205&lt;=H$67+H$68+H$69,OFFSET(Enrolment_Repeaters!I$1,MATCH(CountrySelect1,Enrolment_Repeaters!$A$2:$A$4977,0)+11+2*($C205-H$67),0),"")))</f>
        <v/>
      </c>
      <c r="I205">
        <f ca="1">IF(IF($C205&lt;=I$67,OFFSET(Enrolment_Repeaters!J$1,MATCH(CountrySelect1,Enrolment_Repeaters!$A$2:$A$4977,0)+2*$C205-2,0),IF($C205&lt;=I$67+I$68+I$69,OFFSET(Enrolment_Repeaters!J$1,MATCH(CountrySelect1,Enrolment_Repeaters!$A$2:$A$4977,0)+11+2*($C205-J$68),0),""))=0, "", IF($C205&lt;=I$67,OFFSET(Enrolment_Repeaters!J$1,MATCH(CountrySelect1,Enrolment_Repeaters!$A$2:$A$4977,0)+2*$C205-2,0),IF($C205&lt;=I$67+I$68+I$69,OFFSET(Enrolment_Repeaters!J$1,MATCH(CountrySelect1,Enrolment_Repeaters!$A$2:$A$4977,0)+11+2*($C205-I$67),0),"")))</f>
        <v>2061748</v>
      </c>
      <c r="J205" t="str">
        <f ca="1">IF(IF($C205&lt;=J$67,OFFSET(Enrolment_Repeaters!K$1,MATCH(CountrySelect1,Enrolment_Repeaters!$A$2:$A$4977,0)+2*$C205-2,0),IF($C205&lt;=J$67+J$68+J$69,OFFSET(Enrolment_Repeaters!K$1,MATCH(CountrySelect1,Enrolment_Repeaters!$A$2:$A$4977,0)+11+2*($C205-K$68),0),""))=0, "", IF($C205&lt;=J$67,OFFSET(Enrolment_Repeaters!K$1,MATCH(CountrySelect1,Enrolment_Repeaters!$A$2:$A$4977,0)+2*$C205-2,0),IF($C205&lt;=J$67+J$68+J$69,OFFSET(Enrolment_Repeaters!K$1,MATCH(CountrySelect1,Enrolment_Repeaters!$A$2:$A$4977,0)+11+2*($C205-J$67),0),"")))</f>
        <v/>
      </c>
      <c r="K205">
        <f ca="1">IF(IF($C205&lt;=K$67,OFFSET(Enrolment_Repeaters!L$1,MATCH(CountrySelect1,Enrolment_Repeaters!$A$2:$A$4977,0)+2*$C205-2,0),IF($C205&lt;=K$67+K$68+K$69,OFFSET(Enrolment_Repeaters!L$1,MATCH(CountrySelect1,Enrolment_Repeaters!$A$2:$A$4977,0)+11+2*($C205-L$68),0),""))=0, "", IF($C205&lt;=K$67,OFFSET(Enrolment_Repeaters!L$1,MATCH(CountrySelect1,Enrolment_Repeaters!$A$2:$A$4977,0)+2*$C205-2,0),IF($C205&lt;=K$67+K$68+K$69,OFFSET(Enrolment_Repeaters!L$1,MATCH(CountrySelect1,Enrolment_Repeaters!$A$2:$A$4977,0)+11+2*($C205-K$67),0),"")))</f>
        <v>1853131</v>
      </c>
      <c r="L205">
        <f ca="1">IF(IF($C205&lt;=L$67,OFFSET(Enrolment_Repeaters!M$1,MATCH(CountrySelect1,Enrolment_Repeaters!$A$2:$A$4977,0)+2*$C205-2,0),IF($C205&lt;=L$67+L$68+L$69,OFFSET(Enrolment_Repeaters!M$1,MATCH(CountrySelect1,Enrolment_Repeaters!$A$2:$A$4977,0)+11+2*($C205-M$68),0),""))=0, "", IF($C205&lt;=L$67,OFFSET(Enrolment_Repeaters!M$1,MATCH(CountrySelect1,Enrolment_Repeaters!$A$2:$A$4977,0)+2*$C205-2,0),IF($C205&lt;=L$67+L$68+L$69,OFFSET(Enrolment_Repeaters!M$1,MATCH(CountrySelect1,Enrolment_Repeaters!$A$2:$A$4977,0)+11+2*($C205-L$67),0),"")))</f>
        <v>1660656</v>
      </c>
      <c r="M205">
        <f ca="1">IF(IF($C205&lt;=M$67,OFFSET(Enrolment_Repeaters!N$1,MATCH(CountrySelect1,Enrolment_Repeaters!$A$2:$A$4977,0)+2*$C205-2,0),IF($C205&lt;=M$67+M$68+M$69,OFFSET(Enrolment_Repeaters!N$1,MATCH(CountrySelect1,Enrolment_Repeaters!$A$2:$A$4977,0)+11+2*($C205-N$68),0),""))=0, "", IF($C205&lt;=M$67,OFFSET(Enrolment_Repeaters!N$1,MATCH(CountrySelect1,Enrolment_Repeaters!$A$2:$A$4977,0)+2*$C205-2,0),IF($C205&lt;=M$67+M$68+M$69,OFFSET(Enrolment_Repeaters!N$1,MATCH(CountrySelect1,Enrolment_Repeaters!$A$2:$A$4977,0)+11+2*($C205-M$67),0),"")))</f>
        <v>1596491</v>
      </c>
      <c r="N205">
        <f ca="1">IF(IF($C205&lt;=N$67,OFFSET(Enrolment_Repeaters!O$1,MATCH(CountrySelect1,Enrolment_Repeaters!$A$2:$A$4977,0)+2*$C205-2,0),IF($C205&lt;=N$67+N$68+N$69,OFFSET(Enrolment_Repeaters!O$1,MATCH(CountrySelect1,Enrolment_Repeaters!$A$2:$A$4977,0)+11+2*($C205-O$68),0),""))=0, "", IF($C205&lt;=N$67,OFFSET(Enrolment_Repeaters!O$1,MATCH(CountrySelect1,Enrolment_Repeaters!$A$2:$A$4977,0)+2*$C205-2,0),IF($C205&lt;=N$67+N$68+N$69,OFFSET(Enrolment_Repeaters!O$1,MATCH(CountrySelect1,Enrolment_Repeaters!$A$2:$A$4977,0)+11+2*($C205-N$67),0),"")))</f>
        <v>1630628</v>
      </c>
      <c r="Q205" cm="1">
        <f t="array" aca="1" ref="Q205" ca="1">MAX(IF(ISNUMBER(D205:N205),$R$189:$AB$189-StartYear +1))</f>
        <v>11</v>
      </c>
      <c r="R205">
        <f t="shared" ref="R205:AB205" ca="1" si="62">IF(ISNUMBER(D205),D205,IF(AND(ISNUMBER(E205),ISNUMBER(D205)=FALSE,D$74&gt;0),E205*OFFSET(D$73,D$66-3+$C205,0)/OFFSET(E$73,D$66-3+$C205,0),IF(AND(ISNUMBER(D205)=FALSE,ISNUMBER(C205),D$189&gt;$D$65),C205*OFFSET(D$73,D$66-3+$C205,0)/OFFSET(D$74,D$66-3+$C205,0),$A205)))</f>
        <v>2109104</v>
      </c>
      <c r="S205">
        <f t="shared" ca="1" si="62"/>
        <v>2108067</v>
      </c>
      <c r="T205">
        <f t="shared" ca="1" si="62"/>
        <v>2224667</v>
      </c>
      <c r="U205">
        <f t="shared" ca="1" si="62"/>
        <v>2053480</v>
      </c>
      <c r="V205">
        <f t="shared" ca="1" si="62"/>
        <v>2088859.3969102243</v>
      </c>
      <c r="W205">
        <f t="shared" ca="1" si="62"/>
        <v>2061748</v>
      </c>
      <c r="X205">
        <f t="shared" ca="1" si="62"/>
        <v>1876105.0884825555</v>
      </c>
      <c r="Y205">
        <f t="shared" ca="1" si="62"/>
        <v>1853131</v>
      </c>
      <c r="Z205">
        <f t="shared" ca="1" si="62"/>
        <v>1660656</v>
      </c>
      <c r="AA205">
        <f t="shared" ca="1" si="62"/>
        <v>1596491</v>
      </c>
      <c r="AB205">
        <f t="shared" ca="1" si="62"/>
        <v>1630628</v>
      </c>
      <c r="AG205">
        <f ca="1">IF(AND(ISNUMBER(R205), ISNUMBER(S206),ISNUMBER(S238)),(S206*(1-S238/100))/R205,NA())</f>
        <v>0.885963897465464</v>
      </c>
      <c r="AH205">
        <f t="shared" ref="AH205:AR205" ca="1" si="63">IF(AND(ISNUMBER(S205), ISNUMBER(T206),ISNUMBER(T238)),(T206*(1-T238/100))/S205,NA())</f>
        <v>0.90851679659018214</v>
      </c>
      <c r="AI205">
        <f t="shared" ca="1" si="63"/>
        <v>0.85543409418128646</v>
      </c>
      <c r="AJ205">
        <f t="shared" ca="1" si="63"/>
        <v>0.9189338253117284</v>
      </c>
      <c r="AK205">
        <f t="shared" ca="1" si="63"/>
        <v>0.84061952786162908</v>
      </c>
      <c r="AL205">
        <f t="shared" ca="1" si="63"/>
        <v>0.8516734343867437</v>
      </c>
      <c r="AM205">
        <f t="shared" ca="1" si="63"/>
        <v>0.93594757073029877</v>
      </c>
      <c r="AN205">
        <f t="shared" ca="1" si="63"/>
        <v>0.92591808950523735</v>
      </c>
      <c r="AO205">
        <f t="shared" ca="1" si="63"/>
        <v>1.0249202724706381</v>
      </c>
      <c r="AP205">
        <f t="shared" ca="1" si="63"/>
        <v>1.099872157124594</v>
      </c>
      <c r="AQ205" t="e">
        <f t="shared" ca="1" si="63"/>
        <v>#N/A</v>
      </c>
      <c r="AR205" t="e">
        <f t="shared" si="63"/>
        <v>#N/A</v>
      </c>
      <c r="AS205" s="224">
        <f ca="1">OFFSET(AF205,0,MATCH(1000,AG205:AR205))</f>
        <v>1.099872157124594</v>
      </c>
      <c r="AT205" s="190">
        <f ca="1">OFFSET(AF237,0,MATCH(1000,AG237:AL237))</f>
        <v>0</v>
      </c>
      <c r="AU205" s="194">
        <f ca="1">AS205*(1+AT205+AT205^2)</f>
        <v>1.099872157124594</v>
      </c>
    </row>
    <row r="206" spans="1:47" x14ac:dyDescent="0.2">
      <c r="A206" cm="1">
        <f t="array" aca="1" ref="A206" ca="1">LOOKUP(2,1/(ISNUMBER(D206:N206)),D206:N206)</f>
        <v>1755936</v>
      </c>
      <c r="C206" s="50">
        <v>2</v>
      </c>
      <c r="D206">
        <f ca="1">IF(IF($C206&lt;=D$67,OFFSET(Enrolment_Repeaters!E$1,MATCH(CountrySelect1,Enrolment_Repeaters!$A$2:$A$4977,0)+2*$C206-2,0),IF($C206&lt;=D$67+D$68+D$69,OFFSET(Enrolment_Repeaters!E$1,MATCH(CountrySelect1,Enrolment_Repeaters!$A$2:$A$4977,0)+12+2*($C206-E$68),0),""))=0, "", IF($C206&lt;=D$67,OFFSET(Enrolment_Repeaters!E$1,MATCH(CountrySelect1,Enrolment_Repeaters!$A$2:$A$4977,0)+2*$C206-2,0),IF($C206&lt;=D$67+D$68+D$69,OFFSET(Enrolment_Repeaters!E$1,MATCH(CountrySelect1,Enrolment_Repeaters!$A$2:$A$4977,0)+12+2*($C206-D$67),0),"")))</f>
        <v>1824559</v>
      </c>
      <c r="E206">
        <f ca="1">IF(IF($C206&lt;=E$67,OFFSET(Enrolment_Repeaters!F$1,MATCH(CountrySelect1,Enrolment_Repeaters!$A$2:$A$4977,0)+2*$C206-2,0),IF($C206&lt;=E$67+E$68+E$69,OFFSET(Enrolment_Repeaters!F$1,MATCH(CountrySelect1,Enrolment_Repeaters!$A$2:$A$4977,0)+11+2*($C206-F$68),0),""))=0, "", IF($C206&lt;=E$67,OFFSET(Enrolment_Repeaters!F$1,MATCH(CountrySelect1,Enrolment_Repeaters!$A$2:$A$4977,0)+2*$C206-2,0),IF($C206&lt;=E$67+E$68+E$69,OFFSET(Enrolment_Repeaters!F$1,MATCH(CountrySelect1,Enrolment_Repeaters!$A$2:$A$4977,0)+11+2*($C206-E$67),0),"")))</f>
        <v>1868590</v>
      </c>
      <c r="F206" t="str">
        <f ca="1">IF(IF($C206&lt;=F$67,OFFSET(Enrolment_Repeaters!G$1,MATCH(CountrySelect1,Enrolment_Repeaters!$A$2:$A$4977,0)+2*$C206-2,0),IF($C206&lt;=F$67+F$68+F$69,OFFSET(Enrolment_Repeaters!G$1,MATCH(CountrySelect1,Enrolment_Repeaters!$A$2:$A$4977,0)+11+2*($C206-G$68),0),""))=0, "", IF($C206&lt;=F$67,OFFSET(Enrolment_Repeaters!G$1,MATCH(CountrySelect1,Enrolment_Repeaters!$A$2:$A$4977,0)+2*$C206-2,0),IF($C206&lt;=F$67+F$68+F$69,OFFSET(Enrolment_Repeaters!G$1,MATCH(CountrySelect1,Enrolment_Repeaters!$A$2:$A$4977,0)+11+2*($C206-F$67),0),"")))</f>
        <v/>
      </c>
      <c r="G206">
        <f ca="1">IF(IF($C206&lt;=G$67,OFFSET(Enrolment_Repeaters!H$1,MATCH(CountrySelect1,Enrolment_Repeaters!$A$2:$A$4977,0)+2*$C206-2,0),IF($C206&lt;=G$67+G$68+G$69,OFFSET(Enrolment_Repeaters!H$1,MATCH(CountrySelect1,Enrolment_Repeaters!$A$2:$A$4977,0)+11+2*($C206-H$68),0),""))=0, "", IF($C206&lt;=G$67,OFFSET(Enrolment_Repeaters!H$1,MATCH(CountrySelect1,Enrolment_Repeaters!$A$2:$A$4977,0)+2*$C206-2,0),IF($C206&lt;=G$67+G$68+G$69,OFFSET(Enrolment_Repeaters!H$1,MATCH(CountrySelect1,Enrolment_Repeaters!$A$2:$A$4977,0)+11+2*($C206-G$67),0),"")))</f>
        <v>1903056</v>
      </c>
      <c r="H206" t="str">
        <f ca="1">IF(IF($C206&lt;=H$67,OFFSET(Enrolment_Repeaters!I$1,MATCH(CountrySelect1,Enrolment_Repeaters!$A$2:$A$4977,0)+2*$C206-2,0),IF($C206&lt;=H$67+H$68+H$69,OFFSET(Enrolment_Repeaters!I$1,MATCH(CountrySelect1,Enrolment_Repeaters!$A$2:$A$4977,0)+11+2*($C206-I$68),0),""))=0, "", IF($C206&lt;=H$67,OFFSET(Enrolment_Repeaters!I$1,MATCH(CountrySelect1,Enrolment_Repeaters!$A$2:$A$4977,0)+2*$C206-2,0),IF($C206&lt;=H$67+H$68+H$69,OFFSET(Enrolment_Repeaters!I$1,MATCH(CountrySelect1,Enrolment_Repeaters!$A$2:$A$4977,0)+11+2*($C206-H$67),0),"")))</f>
        <v/>
      </c>
      <c r="I206" t="str">
        <f ca="1">IF(IF($C206&lt;=I$67,OFFSET(Enrolment_Repeaters!J$1,MATCH(CountrySelect1,Enrolment_Repeaters!$A$2:$A$4977,0)+2*$C206-2,0),IF($C206&lt;=I$67+I$68+I$69,OFFSET(Enrolment_Repeaters!J$1,MATCH(CountrySelect1,Enrolment_Repeaters!$A$2:$A$4977,0)+11+2*($C206-J$68),0),""))=0, "", IF($C206&lt;=I$67,OFFSET(Enrolment_Repeaters!J$1,MATCH(CountrySelect1,Enrolment_Repeaters!$A$2:$A$4977,0)+2*$C206-2,0),IF($C206&lt;=I$67+I$68+I$69,OFFSET(Enrolment_Repeaters!J$1,MATCH(CountrySelect1,Enrolment_Repeaters!$A$2:$A$4977,0)+11+2*($C206-I$67),0),"")))</f>
        <v/>
      </c>
      <c r="J206" t="str">
        <f ca="1">IF(IF($C206&lt;=J$67,OFFSET(Enrolment_Repeaters!K$1,MATCH(CountrySelect1,Enrolment_Repeaters!$A$2:$A$4977,0)+2*$C206-2,0),IF($C206&lt;=J$67+J$68+J$69,OFFSET(Enrolment_Repeaters!K$1,MATCH(CountrySelect1,Enrolment_Repeaters!$A$2:$A$4977,0)+11+2*($C206-K$68),0),""))=0, "", IF($C206&lt;=J$67,OFFSET(Enrolment_Repeaters!K$1,MATCH(CountrySelect1,Enrolment_Repeaters!$A$2:$A$4977,0)+2*$C206-2,0),IF($C206&lt;=J$67+J$68+J$69,OFFSET(Enrolment_Repeaters!K$1,MATCH(CountrySelect1,Enrolment_Repeaters!$A$2:$A$4977,0)+11+2*($C206-J$67),0),"")))</f>
        <v/>
      </c>
      <c r="K206" t="str">
        <f ca="1">IF(IF($C206&lt;=K$67,OFFSET(Enrolment_Repeaters!L$1,MATCH(CountrySelect1,Enrolment_Repeaters!$A$2:$A$4977,0)+2*$C206-2,0),IF($C206&lt;=K$67+K$68+K$69,OFFSET(Enrolment_Repeaters!L$1,MATCH(CountrySelect1,Enrolment_Repeaters!$A$2:$A$4977,0)+11+2*($C206-L$68),0),""))=0, "", IF($C206&lt;=K$67,OFFSET(Enrolment_Repeaters!L$1,MATCH(CountrySelect1,Enrolment_Repeaters!$A$2:$A$4977,0)+2*$C206-2,0),IF($C206&lt;=K$67+K$68+K$69,OFFSET(Enrolment_Repeaters!L$1,MATCH(CountrySelect1,Enrolment_Repeaters!$A$2:$A$4977,0)+11+2*($C206-K$67),0),"")))</f>
        <v/>
      </c>
      <c r="L206" t="str">
        <f ca="1">IF(IF($C206&lt;=L$67,OFFSET(Enrolment_Repeaters!M$1,MATCH(CountrySelect1,Enrolment_Repeaters!$A$2:$A$4977,0)+2*$C206-2,0),IF($C206&lt;=L$67+L$68+L$69,OFFSET(Enrolment_Repeaters!M$1,MATCH(CountrySelect1,Enrolment_Repeaters!$A$2:$A$4977,0)+11+2*($C206-M$68),0),""))=0, "", IF($C206&lt;=L$67,OFFSET(Enrolment_Repeaters!M$1,MATCH(CountrySelect1,Enrolment_Repeaters!$A$2:$A$4977,0)+2*$C206-2,0),IF($C206&lt;=L$67+L$68+L$69,OFFSET(Enrolment_Repeaters!M$1,MATCH(CountrySelect1,Enrolment_Repeaters!$A$2:$A$4977,0)+11+2*($C206-L$67),0),"")))</f>
        <v/>
      </c>
      <c r="M206">
        <f ca="1">IF(IF($C206&lt;=M$67,OFFSET(Enrolment_Repeaters!N$1,MATCH(CountrySelect1,Enrolment_Repeaters!$A$2:$A$4977,0)+2*$C206-2,0),IF($C206&lt;=M$67+M$68+M$69,OFFSET(Enrolment_Repeaters!N$1,MATCH(CountrySelect1,Enrolment_Repeaters!$A$2:$A$4977,0)+11+2*($C206-N$68),0),""))=0, "", IF($C206&lt;=M$67,OFFSET(Enrolment_Repeaters!N$1,MATCH(CountrySelect1,Enrolment_Repeaters!$A$2:$A$4977,0)+2*$C206-2,0),IF($C206&lt;=M$67+M$68+M$69,OFFSET(Enrolment_Repeaters!N$1,MATCH(CountrySelect1,Enrolment_Repeaters!$A$2:$A$4977,0)+11+2*($C206-M$67),0),"")))</f>
        <v>1702040</v>
      </c>
      <c r="N206">
        <f ca="1">IF(IF($C206&lt;=N$67,OFFSET(Enrolment_Repeaters!O$1,MATCH(CountrySelect1,Enrolment_Repeaters!$A$2:$A$4977,0)+2*$C206-2,0),IF($C206&lt;=N$67+N$68+N$69,OFFSET(Enrolment_Repeaters!O$1,MATCH(CountrySelect1,Enrolment_Repeaters!$A$2:$A$4977,0)+11+2*($C206-O$68),0),""))=0, "", IF($C206&lt;=N$67,OFFSET(Enrolment_Repeaters!O$1,MATCH(CountrySelect1,Enrolment_Repeaters!$A$2:$A$4977,0)+2*$C206-2,0),IF($C206&lt;=N$67+N$68+N$69,OFFSET(Enrolment_Repeaters!O$1,MATCH(CountrySelect1,Enrolment_Repeaters!$A$2:$A$4977,0)+11+2*($C206-N$67),0),"")))</f>
        <v>1755936</v>
      </c>
      <c r="Q206" cm="1">
        <f t="array" aca="1" ref="Q206" ca="1">MAX(IF(ISNUMBER(D206:N206),$R$189:$AB$189-StartYear +1))</f>
        <v>11</v>
      </c>
      <c r="R206">
        <f t="shared" ref="R206:R217" ca="1" si="64">IF(ISNUMBER(D206),D206,IF(AND(ISNUMBER(E206),ISNUMBER(D206)=FALSE,D$74&gt;0),E206*OFFSET(D$73,D$66-3+$C206,0)/OFFSET(E$73,D$66-3+$C206,0),IF(AND(ISNUMBER(D206)=FALSE,ISNUMBER(C206),D$189&gt;$D$65),C206*OFFSET(D$73,D$66-3+$C206,0)/OFFSET(D$74,D$66-3+$C206,0),$A206)))</f>
        <v>1824559</v>
      </c>
      <c r="S206">
        <f t="shared" ref="S206:S217" ca="1" si="65">IF(ISNUMBER(E206),E206,IF(AND(ISNUMBER(F206),ISNUMBER(E206)=FALSE,E$74&gt;0),F206*OFFSET(E$73,E$66-3+$C206,0)/OFFSET(F$73,E$66-3+$C206,0),IF(AND(ISNUMBER(E206)=FALSE,ISNUMBER(D206),E$189&gt;$D$65),D206*OFFSET(E$73,E$66-3+$C206,0)/OFFSET(E$74,E$66-3+$C206,0),$A206)))</f>
        <v>1868590</v>
      </c>
      <c r="T206">
        <f t="shared" ref="T206:T217" ca="1" si="66">IF(ISNUMBER(F206),F206,IF(AND(ISNUMBER(G206),ISNUMBER(F206)=FALSE,F$74&gt;0),G206*OFFSET(F$73,F$66-3+$C206,0)/OFFSET(G$73,F$66-3+$C206,0),IF(AND(ISNUMBER(F206)=FALSE,ISNUMBER(E206),F$189&gt;$D$65),E206*OFFSET(F$73,F$66-3+$C206,0)/OFFSET(F$74,F$66-3+$C206,0),$A206)))</f>
        <v>1915214.2778374755</v>
      </c>
      <c r="U206">
        <f t="shared" ref="U206:U217" ca="1" si="67">IF(ISNUMBER(G206),G206,IF(AND(ISNUMBER(H206),ISNUMBER(G206)=FALSE,G$74&gt;0),H206*OFFSET(G$73,G$66-3+$C206,0)/OFFSET(H$73,G$66-3+$C206,0),IF(AND(ISNUMBER(G206)=FALSE,ISNUMBER(F206),G$189&gt;$D$65),F206*OFFSET(G$73,G$66-3+$C206,0)/OFFSET(G$74,G$66-3+$C206,0),$A206)))</f>
        <v>1903056</v>
      </c>
      <c r="V206">
        <f t="shared" ref="V206:V217" ca="1" si="68">IF(ISNUMBER(H206),H206,IF(AND(ISNUMBER(I206),ISNUMBER(H206)=FALSE,H$74&gt;0),I206*OFFSET(H$73,H$66-3+$C206,0)/OFFSET(I$73,H$66-3+$C206,0),IF(AND(ISNUMBER(H206)=FALSE,ISNUMBER(G206),H$189&gt;$D$65),G206*OFFSET(H$73,H$66-3+$C206,0)/OFFSET(H$74,H$66-3+$C206,0),$A206)))</f>
        <v>1887012.2316011281</v>
      </c>
      <c r="W206">
        <f t="shared" ref="W206:W217" ca="1" si="69">IF(ISNUMBER(I206),I206,IF(AND(ISNUMBER(J206),ISNUMBER(I206)=FALSE,I$74&gt;0),J206*OFFSET(I$73,I$66-3+$C206,0)/OFFSET(J$73,I$66-3+$C206,0),IF(AND(ISNUMBER(I206)=FALSE,ISNUMBER(H206),I$189&gt;$D$65),H206*OFFSET(I$73,I$66-3+$C206,0)/OFFSET(I$74,I$66-3+$C206,0),$A206)))</f>
        <v>1755936</v>
      </c>
      <c r="X206">
        <f t="shared" ref="X206:X217" ca="1" si="70">IF(ISNUMBER(J206),J206,IF(AND(ISNUMBER(K206),ISNUMBER(J206)=FALSE,J$74&gt;0),K206*OFFSET(J$73,J$66-3+$C206,0)/OFFSET(K$73,J$66-3+$C206,0),IF(AND(ISNUMBER(J206)=FALSE,ISNUMBER(I206),J$189&gt;$D$65),I206*OFFSET(J$73,J$66-3+$C206,0)/OFFSET(J$74,J$66-3+$C206,0),$A206)))</f>
        <v>1755936</v>
      </c>
      <c r="Y206">
        <f t="shared" ref="Y206:Y217" ca="1" si="71">IF(ISNUMBER(K206),K206,IF(AND(ISNUMBER(L206),ISNUMBER(K206)=FALSE,K$74&gt;0),L206*OFFSET(K$73,K$66-3+$C206,0)/OFFSET(L$73,K$66-3+$C206,0),IF(AND(ISNUMBER(K206)=FALSE,ISNUMBER(J206),K$189&gt;$D$65),J206*OFFSET(K$73,K$66-3+$C206,0)/OFFSET(K$74,K$66-3+$C206,0),$A206)))</f>
        <v>1755936</v>
      </c>
      <c r="Z206">
        <f t="shared" ref="Z206:Z217" ca="1" si="72">IF(ISNUMBER(L206),L206,IF(AND(ISNUMBER(M206),ISNUMBER(L206)=FALSE,L$74&gt;0),M206*OFFSET(L$73,L$66-3+$C206,0)/OFFSET(M$73,L$66-3+$C206,0),IF(AND(ISNUMBER(L206)=FALSE,ISNUMBER(K206),L$189&gt;$D$65),K206*OFFSET(L$73,L$66-3+$C206,0)/OFFSET(L$74,L$66-3+$C206,0),$A206)))</f>
        <v>1715847.5151229301</v>
      </c>
      <c r="AA206">
        <f t="shared" ref="AA206:AA217" ca="1" si="73">IF(ISNUMBER(M206),M206,IF(AND(ISNUMBER(N206),ISNUMBER(M206)=FALSE,M$74&gt;0),N206*OFFSET(M$73,M$66-3+$C206,0)/OFFSET(N$73,M$66-3+$C206,0),IF(AND(ISNUMBER(M206)=FALSE,ISNUMBER(L206),M$189&gt;$D$65),L206*OFFSET(M$73,M$66-3+$C206,0)/OFFSET(M$74,M$66-3+$C206,0),$A206)))</f>
        <v>1702040</v>
      </c>
      <c r="AB206">
        <f t="shared" ref="AB206:AB217" ca="1" si="74">IF(ISNUMBER(N206),N206,IF(AND(ISNUMBER(O206),ISNUMBER(N206)=FALSE,N$74&gt;0),O206*OFFSET(N$73,N$66-3+$C206,0)/OFFSET(O$73,N$66-3+$C206,0),IF(AND(ISNUMBER(N206)=FALSE,ISNUMBER(M206),N$189&gt;$D$65),M206*OFFSET(N$73,N$66-3+$C206,0)/OFFSET(N$74,N$66-3+$C206,0),$A206)))</f>
        <v>1755936</v>
      </c>
      <c r="AG206">
        <f t="shared" ref="AG206:AG218" ca="1" si="75">IF(AND(ISNUMBER(R206), ISNUMBER(S207),ISNUMBER(S239)),(S207*(1-S239/100))/R206,NA())</f>
        <v>0.80209042075372727</v>
      </c>
      <c r="AH206">
        <f t="shared" ref="AH206:AR218" ca="1" si="76">IF(AND(ISNUMBER(S206), ISNUMBER(T207),ISNUMBER(T239)),(T207*(1-T239/100))/S206,NA())</f>
        <v>0.86794993921579855</v>
      </c>
      <c r="AI206">
        <f t="shared" ca="1" si="76"/>
        <v>0.83080900210170994</v>
      </c>
      <c r="AJ206" t="e">
        <f t="shared" ca="1" si="76"/>
        <v>#N/A</v>
      </c>
      <c r="AK206">
        <f t="shared" ca="1" si="76"/>
        <v>0.93568340857963128</v>
      </c>
      <c r="AL206" t="e">
        <f t="shared" ca="1" si="76"/>
        <v>#N/A</v>
      </c>
      <c r="AM206">
        <f t="shared" ca="1" si="76"/>
        <v>1.0066518882887532</v>
      </c>
      <c r="AN206" t="e">
        <f t="shared" ca="1" si="76"/>
        <v>#N/A</v>
      </c>
      <c r="AO206" t="e">
        <f t="shared" ca="1" si="76"/>
        <v>#N/A</v>
      </c>
      <c r="AP206" t="e">
        <f t="shared" ca="1" si="76"/>
        <v>#N/A</v>
      </c>
      <c r="AQ206" t="e">
        <f t="shared" ca="1" si="76"/>
        <v>#N/A</v>
      </c>
      <c r="AR206" t="e">
        <f t="shared" si="76"/>
        <v>#N/A</v>
      </c>
      <c r="AS206" s="224">
        <f t="shared" ref="AS206:AS218" ca="1" si="77">OFFSET(AF206,0,MATCH(1000,AG206:AR206))</f>
        <v>1.0066518882887532</v>
      </c>
      <c r="AT206" s="190">
        <f t="shared" ref="AT206:AT218" ca="1" si="78">OFFSET(AF238,0,MATCH(1000,AG238:AL238))</f>
        <v>0</v>
      </c>
      <c r="AU206" s="194">
        <f t="shared" ref="AU206:AU218" ca="1" si="79">AS206*(1+AT206+AT206^2)</f>
        <v>1.0066518882887532</v>
      </c>
    </row>
    <row r="207" spans="1:47" x14ac:dyDescent="0.2">
      <c r="A207" cm="1">
        <f t="array" aca="1" ref="A207" ca="1">LOOKUP(2,1/(ISNUMBER(D207:N207)),D207:N207)</f>
        <v>1907866</v>
      </c>
      <c r="C207" s="50">
        <v>3</v>
      </c>
      <c r="D207">
        <f ca="1">IF(IF($C207&lt;=D$67,OFFSET(Enrolment_Repeaters!E$1,MATCH(CountrySelect1,Enrolment_Repeaters!$A$2:$A$4977,0)+2*$C207-2,0),IF($C207&lt;=D$67+D$68+D$69,OFFSET(Enrolment_Repeaters!E$1,MATCH(CountrySelect1,Enrolment_Repeaters!$A$2:$A$4977,0)+12+2*($C207-E$68),0),""))=0, "", IF($C207&lt;=D$67,OFFSET(Enrolment_Repeaters!E$1,MATCH(CountrySelect1,Enrolment_Repeaters!$A$2:$A$4977,0)+2*$C207-2,0),IF($C207&lt;=D$67+D$68+D$69,OFFSET(Enrolment_Repeaters!E$1,MATCH(CountrySelect1,Enrolment_Repeaters!$A$2:$A$4977,0)+12+2*($C207-D$67),0),"")))</f>
        <v>1662613</v>
      </c>
      <c r="E207">
        <f ca="1">IF(IF($C207&lt;=E$67,OFFSET(Enrolment_Repeaters!F$1,MATCH(CountrySelect1,Enrolment_Repeaters!$A$2:$A$4977,0)+2*$C207-2,0),IF($C207&lt;=E$67+E$68+E$69,OFFSET(Enrolment_Repeaters!F$1,MATCH(CountrySelect1,Enrolment_Repeaters!$A$2:$A$4977,0)+11+2*($C207-F$68),0),""))=0, "", IF($C207&lt;=E$67,OFFSET(Enrolment_Repeaters!F$1,MATCH(CountrySelect1,Enrolment_Repeaters!$A$2:$A$4977,0)+2*$C207-2,0),IF($C207&lt;=E$67+E$68+E$69,OFFSET(Enrolment_Repeaters!F$1,MATCH(CountrySelect1,Enrolment_Repeaters!$A$2:$A$4977,0)+11+2*($C207-E$67),0),"")))</f>
        <v>1719696</v>
      </c>
      <c r="F207" t="str">
        <f ca="1">IF(IF($C207&lt;=F$67,OFFSET(Enrolment_Repeaters!G$1,MATCH(CountrySelect1,Enrolment_Repeaters!$A$2:$A$4977,0)+2*$C207-2,0),IF($C207&lt;=F$67+F$68+F$69,OFFSET(Enrolment_Repeaters!G$1,MATCH(CountrySelect1,Enrolment_Repeaters!$A$2:$A$4977,0)+11+2*($C207-G$68),0),""))=0, "", IF($C207&lt;=F$67,OFFSET(Enrolment_Repeaters!G$1,MATCH(CountrySelect1,Enrolment_Repeaters!$A$2:$A$4977,0)+2*$C207-2,0),IF($C207&lt;=F$67+F$68+F$69,OFFSET(Enrolment_Repeaters!G$1,MATCH(CountrySelect1,Enrolment_Repeaters!$A$2:$A$4977,0)+11+2*($C207-F$67),0),"")))</f>
        <v/>
      </c>
      <c r="G207">
        <f ca="1">IF(IF($C207&lt;=G$67,OFFSET(Enrolment_Repeaters!H$1,MATCH(CountrySelect1,Enrolment_Repeaters!$A$2:$A$4977,0)+2*$C207-2,0),IF($C207&lt;=G$67+G$68+G$69,OFFSET(Enrolment_Repeaters!H$1,MATCH(CountrySelect1,Enrolment_Repeaters!$A$2:$A$4977,0)+11+2*($C207-H$68),0),""))=0, "", IF($C207&lt;=G$67,OFFSET(Enrolment_Repeaters!H$1,MATCH(CountrySelect1,Enrolment_Repeaters!$A$2:$A$4977,0)+2*$C207-2,0),IF($C207&lt;=G$67+G$68+G$69,OFFSET(Enrolment_Repeaters!H$1,MATCH(CountrySelect1,Enrolment_Repeaters!$A$2:$A$4977,0)+11+2*($C207-G$67),0),"")))</f>
        <v>1786067</v>
      </c>
      <c r="H207" t="str">
        <f ca="1">IF(IF($C207&lt;=H$67,OFFSET(Enrolment_Repeaters!I$1,MATCH(CountrySelect1,Enrolment_Repeaters!$A$2:$A$4977,0)+2*$C207-2,0),IF($C207&lt;=H$67+H$68+H$69,OFFSET(Enrolment_Repeaters!I$1,MATCH(CountrySelect1,Enrolment_Repeaters!$A$2:$A$4977,0)+11+2*($C207-I$68),0),""))=0, "", IF($C207&lt;=H$67,OFFSET(Enrolment_Repeaters!I$1,MATCH(CountrySelect1,Enrolment_Repeaters!$A$2:$A$4977,0)+2*$C207-2,0),IF($C207&lt;=H$67+H$68+H$69,OFFSET(Enrolment_Repeaters!I$1,MATCH(CountrySelect1,Enrolment_Repeaters!$A$2:$A$4977,0)+11+2*($C207-H$67),0),"")))</f>
        <v/>
      </c>
      <c r="I207" t="str">
        <f ca="1">IF(IF($C207&lt;=I$67,OFFSET(Enrolment_Repeaters!J$1,MATCH(CountrySelect1,Enrolment_Repeaters!$A$2:$A$4977,0)+2*$C207-2,0),IF($C207&lt;=I$67+I$68+I$69,OFFSET(Enrolment_Repeaters!J$1,MATCH(CountrySelect1,Enrolment_Repeaters!$A$2:$A$4977,0)+11+2*($C207-J$68),0),""))=0, "", IF($C207&lt;=I$67,OFFSET(Enrolment_Repeaters!J$1,MATCH(CountrySelect1,Enrolment_Repeaters!$A$2:$A$4977,0)+2*$C207-2,0),IF($C207&lt;=I$67+I$68+I$69,OFFSET(Enrolment_Repeaters!J$1,MATCH(CountrySelect1,Enrolment_Repeaters!$A$2:$A$4977,0)+11+2*($C207-I$67),0),"")))</f>
        <v/>
      </c>
      <c r="J207" t="str">
        <f ca="1">IF(IF($C207&lt;=J$67,OFFSET(Enrolment_Repeaters!K$1,MATCH(CountrySelect1,Enrolment_Repeaters!$A$2:$A$4977,0)+2*$C207-2,0),IF($C207&lt;=J$67+J$68+J$69,OFFSET(Enrolment_Repeaters!K$1,MATCH(CountrySelect1,Enrolment_Repeaters!$A$2:$A$4977,0)+11+2*($C207-K$68),0),""))=0, "", IF($C207&lt;=J$67,OFFSET(Enrolment_Repeaters!K$1,MATCH(CountrySelect1,Enrolment_Repeaters!$A$2:$A$4977,0)+2*$C207-2,0),IF($C207&lt;=J$67+J$68+J$69,OFFSET(Enrolment_Repeaters!K$1,MATCH(CountrySelect1,Enrolment_Repeaters!$A$2:$A$4977,0)+11+2*($C207-J$67),0),"")))</f>
        <v/>
      </c>
      <c r="K207" t="str">
        <f ca="1">IF(IF($C207&lt;=K$67,OFFSET(Enrolment_Repeaters!L$1,MATCH(CountrySelect1,Enrolment_Repeaters!$A$2:$A$4977,0)+2*$C207-2,0),IF($C207&lt;=K$67+K$68+K$69,OFFSET(Enrolment_Repeaters!L$1,MATCH(CountrySelect1,Enrolment_Repeaters!$A$2:$A$4977,0)+11+2*($C207-L$68),0),""))=0, "", IF($C207&lt;=K$67,OFFSET(Enrolment_Repeaters!L$1,MATCH(CountrySelect1,Enrolment_Repeaters!$A$2:$A$4977,0)+2*$C207-2,0),IF($C207&lt;=K$67+K$68+K$69,OFFSET(Enrolment_Repeaters!L$1,MATCH(CountrySelect1,Enrolment_Repeaters!$A$2:$A$4977,0)+11+2*($C207-K$67),0),"")))</f>
        <v/>
      </c>
      <c r="L207" t="str">
        <f ca="1">IF(IF($C207&lt;=L$67,OFFSET(Enrolment_Repeaters!M$1,MATCH(CountrySelect1,Enrolment_Repeaters!$A$2:$A$4977,0)+2*$C207-2,0),IF($C207&lt;=L$67+L$68+L$69,OFFSET(Enrolment_Repeaters!M$1,MATCH(CountrySelect1,Enrolment_Repeaters!$A$2:$A$4977,0)+11+2*($C207-M$68),0),""))=0, "", IF($C207&lt;=L$67,OFFSET(Enrolment_Repeaters!M$1,MATCH(CountrySelect1,Enrolment_Repeaters!$A$2:$A$4977,0)+2*$C207-2,0),IF($C207&lt;=L$67+L$68+L$69,OFFSET(Enrolment_Repeaters!M$1,MATCH(CountrySelect1,Enrolment_Repeaters!$A$2:$A$4977,0)+11+2*($C207-L$67),0),"")))</f>
        <v/>
      </c>
      <c r="M207">
        <f ca="1">IF(IF($C207&lt;=M$67,OFFSET(Enrolment_Repeaters!N$1,MATCH(CountrySelect1,Enrolment_Repeaters!$A$2:$A$4977,0)+2*$C207-2,0),IF($C207&lt;=M$67+M$68+M$69,OFFSET(Enrolment_Repeaters!N$1,MATCH(CountrySelect1,Enrolment_Repeaters!$A$2:$A$4977,0)+11+2*($C207-N$68),0),""))=0, "", IF($C207&lt;=M$67,OFFSET(Enrolment_Repeaters!N$1,MATCH(CountrySelect1,Enrolment_Repeaters!$A$2:$A$4977,0)+2*$C207-2,0),IF($C207&lt;=M$67+M$68+M$69,OFFSET(Enrolment_Repeaters!N$1,MATCH(CountrySelect1,Enrolment_Repeaters!$A$2:$A$4977,0)+11+2*($C207-M$67),0),"")))</f>
        <v>1647773</v>
      </c>
      <c r="N207">
        <f ca="1">IF(IF($C207&lt;=N$67,OFFSET(Enrolment_Repeaters!O$1,MATCH(CountrySelect1,Enrolment_Repeaters!$A$2:$A$4977,0)+2*$C207-2,0),IF($C207&lt;=N$67+N$68+N$69,OFFSET(Enrolment_Repeaters!O$1,MATCH(CountrySelect1,Enrolment_Repeaters!$A$2:$A$4977,0)+11+2*($C207-O$68),0),""))=0, "", IF($C207&lt;=N$67,OFFSET(Enrolment_Repeaters!O$1,MATCH(CountrySelect1,Enrolment_Repeaters!$A$2:$A$4977,0)+2*$C207-2,0),IF($C207&lt;=N$67+N$68+N$69,OFFSET(Enrolment_Repeaters!O$1,MATCH(CountrySelect1,Enrolment_Repeaters!$A$2:$A$4977,0)+11+2*($C207-N$67),0),"")))</f>
        <v>1907866</v>
      </c>
      <c r="Q207" cm="1">
        <f t="array" aca="1" ref="Q207" ca="1">MAX(IF(ISNUMBER(D207:N207),$R$189:$AB$189-StartYear +1))</f>
        <v>11</v>
      </c>
      <c r="R207">
        <f t="shared" ca="1" si="64"/>
        <v>1662613</v>
      </c>
      <c r="S207">
        <f t="shared" ca="1" si="65"/>
        <v>1719696</v>
      </c>
      <c r="T207">
        <f t="shared" ca="1" si="66"/>
        <v>1793333.5002105315</v>
      </c>
      <c r="U207">
        <f t="shared" ca="1" si="67"/>
        <v>1786067</v>
      </c>
      <c r="V207">
        <f t="shared" ca="1" si="68"/>
        <v>1775833.5108956045</v>
      </c>
      <c r="W207">
        <f t="shared" ca="1" si="69"/>
        <v>1907866</v>
      </c>
      <c r="X207">
        <f t="shared" ca="1" si="70"/>
        <v>1907866</v>
      </c>
      <c r="Y207">
        <f t="shared" ca="1" si="71"/>
        <v>1907866</v>
      </c>
      <c r="Z207">
        <f t="shared" ca="1" si="72"/>
        <v>1664869.147116736</v>
      </c>
      <c r="AA207">
        <f t="shared" ca="1" si="73"/>
        <v>1647773</v>
      </c>
      <c r="AB207">
        <f t="shared" ca="1" si="74"/>
        <v>1907866</v>
      </c>
      <c r="AG207">
        <f t="shared" ca="1" si="75"/>
        <v>0.79440878634679268</v>
      </c>
      <c r="AH207" t="e">
        <f t="shared" ca="1" si="76"/>
        <v>#N/A</v>
      </c>
      <c r="AI207">
        <f t="shared" ca="1" si="76"/>
        <v>0.79509160898338671</v>
      </c>
      <c r="AJ207" t="e">
        <f t="shared" ca="1" si="76"/>
        <v>#N/A</v>
      </c>
      <c r="AK207" t="e">
        <f t="shared" ca="1" si="76"/>
        <v>#N/A</v>
      </c>
      <c r="AL207" t="e">
        <f t="shared" ca="1" si="76"/>
        <v>#N/A</v>
      </c>
      <c r="AM207" t="e">
        <f t="shared" ca="1" si="76"/>
        <v>#N/A</v>
      </c>
      <c r="AN207" t="e">
        <f t="shared" ca="1" si="76"/>
        <v>#N/A</v>
      </c>
      <c r="AO207" t="e">
        <f t="shared" ca="1" si="76"/>
        <v>#N/A</v>
      </c>
      <c r="AP207" t="e">
        <f t="shared" ca="1" si="76"/>
        <v>#N/A</v>
      </c>
      <c r="AQ207" t="e">
        <f t="shared" ca="1" si="76"/>
        <v>#N/A</v>
      </c>
      <c r="AR207" t="e">
        <f t="shared" si="76"/>
        <v>#N/A</v>
      </c>
      <c r="AS207" s="224">
        <f t="shared" ca="1" si="77"/>
        <v>0.79509160898338671</v>
      </c>
      <c r="AT207" s="190">
        <f t="shared" ca="1" si="78"/>
        <v>6.968763370815767E-2</v>
      </c>
      <c r="AU207" s="194">
        <f t="shared" ca="1" si="79"/>
        <v>0.85436091788344426</v>
      </c>
    </row>
    <row r="208" spans="1:47" x14ac:dyDescent="0.2">
      <c r="A208" cm="1">
        <f t="array" aca="1" ref="A208" ca="1">LOOKUP(2,1/(ISNUMBER(D208:N208)),D208:N208)</f>
        <v>1819804</v>
      </c>
      <c r="C208" s="50">
        <v>4</v>
      </c>
      <c r="D208">
        <f ca="1">IF(IF($C208&lt;=D$67,OFFSET(Enrolment_Repeaters!E$1,MATCH(CountrySelect1,Enrolment_Repeaters!$A$2:$A$4977,0)+2*$C208-2,0),IF($C208&lt;=D$67+D$68+D$69,OFFSET(Enrolment_Repeaters!E$1,MATCH(CountrySelect1,Enrolment_Repeaters!$A$2:$A$4977,0)+12+2*($C208-E$68),0),""))=0, "", IF($C208&lt;=D$67,OFFSET(Enrolment_Repeaters!E$1,MATCH(CountrySelect1,Enrolment_Repeaters!$A$2:$A$4977,0)+2*$C208-2,0),IF($C208&lt;=D$67+D$68+D$69,OFFSET(Enrolment_Repeaters!E$1,MATCH(CountrySelect1,Enrolment_Repeaters!$A$2:$A$4977,0)+12+2*($C208-D$67),0),"")))</f>
        <v>1455353</v>
      </c>
      <c r="E208">
        <f ca="1">IF(IF($C208&lt;=E$67,OFFSET(Enrolment_Repeaters!F$1,MATCH(CountrySelect1,Enrolment_Repeaters!$A$2:$A$4977,0)+2*$C208-2,0),IF($C208&lt;=E$67+E$68+E$69,OFFSET(Enrolment_Repeaters!F$1,MATCH(CountrySelect1,Enrolment_Repeaters!$A$2:$A$4977,0)+11+2*($C208-F$68),0),""))=0, "", IF($C208&lt;=E$67,OFFSET(Enrolment_Repeaters!F$1,MATCH(CountrySelect1,Enrolment_Repeaters!$A$2:$A$4977,0)+2*$C208-2,0),IF($C208&lt;=E$67+E$68+E$69,OFFSET(Enrolment_Repeaters!F$1,MATCH(CountrySelect1,Enrolment_Repeaters!$A$2:$A$4977,0)+11+2*($C208-E$67),0),"")))</f>
        <v>1490624</v>
      </c>
      <c r="F208" t="str">
        <f ca="1">IF(IF($C208&lt;=F$67,OFFSET(Enrolment_Repeaters!G$1,MATCH(CountrySelect1,Enrolment_Repeaters!$A$2:$A$4977,0)+2*$C208-2,0),IF($C208&lt;=F$67+F$68+F$69,OFFSET(Enrolment_Repeaters!G$1,MATCH(CountrySelect1,Enrolment_Repeaters!$A$2:$A$4977,0)+11+2*($C208-G$68),0),""))=0, "", IF($C208&lt;=F$67,OFFSET(Enrolment_Repeaters!G$1,MATCH(CountrySelect1,Enrolment_Repeaters!$A$2:$A$4977,0)+2*$C208-2,0),IF($C208&lt;=F$67+F$68+F$69,OFFSET(Enrolment_Repeaters!G$1,MATCH(CountrySelect1,Enrolment_Repeaters!$A$2:$A$4977,0)+11+2*($C208-F$67),0),"")))</f>
        <v/>
      </c>
      <c r="G208">
        <f ca="1">IF(IF($C208&lt;=G$67,OFFSET(Enrolment_Repeaters!H$1,MATCH(CountrySelect1,Enrolment_Repeaters!$A$2:$A$4977,0)+2*$C208-2,0),IF($C208&lt;=G$67+G$68+G$69,OFFSET(Enrolment_Repeaters!H$1,MATCH(CountrySelect1,Enrolment_Repeaters!$A$2:$A$4977,0)+11+2*($C208-H$68),0),""))=0, "", IF($C208&lt;=G$67,OFFSET(Enrolment_Repeaters!H$1,MATCH(CountrySelect1,Enrolment_Repeaters!$A$2:$A$4977,0)+2*$C208-2,0),IF($C208&lt;=G$67+G$68+G$69,OFFSET(Enrolment_Repeaters!H$1,MATCH(CountrySelect1,Enrolment_Repeaters!$A$2:$A$4977,0)+11+2*($C208-G$67),0),"")))</f>
        <v>1617174</v>
      </c>
      <c r="H208" t="str">
        <f ca="1">IF(IF($C208&lt;=H$67,OFFSET(Enrolment_Repeaters!I$1,MATCH(CountrySelect1,Enrolment_Repeaters!$A$2:$A$4977,0)+2*$C208-2,0),IF($C208&lt;=H$67+H$68+H$69,OFFSET(Enrolment_Repeaters!I$1,MATCH(CountrySelect1,Enrolment_Repeaters!$A$2:$A$4977,0)+11+2*($C208-I$68),0),""))=0, "", IF($C208&lt;=H$67,OFFSET(Enrolment_Repeaters!I$1,MATCH(CountrySelect1,Enrolment_Repeaters!$A$2:$A$4977,0)+2*$C208-2,0),IF($C208&lt;=H$67+H$68+H$69,OFFSET(Enrolment_Repeaters!I$1,MATCH(CountrySelect1,Enrolment_Repeaters!$A$2:$A$4977,0)+11+2*($C208-H$67),0),"")))</f>
        <v/>
      </c>
      <c r="I208" t="str">
        <f ca="1">IF(IF($C208&lt;=I$67,OFFSET(Enrolment_Repeaters!J$1,MATCH(CountrySelect1,Enrolment_Repeaters!$A$2:$A$4977,0)+2*$C208-2,0),IF($C208&lt;=I$67+I$68+I$69,OFFSET(Enrolment_Repeaters!J$1,MATCH(CountrySelect1,Enrolment_Repeaters!$A$2:$A$4977,0)+11+2*($C208-J$68),0),""))=0, "", IF($C208&lt;=I$67,OFFSET(Enrolment_Repeaters!J$1,MATCH(CountrySelect1,Enrolment_Repeaters!$A$2:$A$4977,0)+2*$C208-2,0),IF($C208&lt;=I$67+I$68+I$69,OFFSET(Enrolment_Repeaters!J$1,MATCH(CountrySelect1,Enrolment_Repeaters!$A$2:$A$4977,0)+11+2*($C208-I$67),0),"")))</f>
        <v/>
      </c>
      <c r="J208" t="str">
        <f ca="1">IF(IF($C208&lt;=J$67,OFFSET(Enrolment_Repeaters!K$1,MATCH(CountrySelect1,Enrolment_Repeaters!$A$2:$A$4977,0)+2*$C208-2,0),IF($C208&lt;=J$67+J$68+J$69,OFFSET(Enrolment_Repeaters!K$1,MATCH(CountrySelect1,Enrolment_Repeaters!$A$2:$A$4977,0)+11+2*($C208-K$68),0),""))=0, "", IF($C208&lt;=J$67,OFFSET(Enrolment_Repeaters!K$1,MATCH(CountrySelect1,Enrolment_Repeaters!$A$2:$A$4977,0)+2*$C208-2,0),IF($C208&lt;=J$67+J$68+J$69,OFFSET(Enrolment_Repeaters!K$1,MATCH(CountrySelect1,Enrolment_Repeaters!$A$2:$A$4977,0)+11+2*($C208-J$67),0),"")))</f>
        <v/>
      </c>
      <c r="K208" t="str">
        <f ca="1">IF(IF($C208&lt;=K$67,OFFSET(Enrolment_Repeaters!L$1,MATCH(CountrySelect1,Enrolment_Repeaters!$A$2:$A$4977,0)+2*$C208-2,0),IF($C208&lt;=K$67+K$68+K$69,OFFSET(Enrolment_Repeaters!L$1,MATCH(CountrySelect1,Enrolment_Repeaters!$A$2:$A$4977,0)+11+2*($C208-L$68),0),""))=0, "", IF($C208&lt;=K$67,OFFSET(Enrolment_Repeaters!L$1,MATCH(CountrySelect1,Enrolment_Repeaters!$A$2:$A$4977,0)+2*$C208-2,0),IF($C208&lt;=K$67+K$68+K$69,OFFSET(Enrolment_Repeaters!L$1,MATCH(CountrySelect1,Enrolment_Repeaters!$A$2:$A$4977,0)+11+2*($C208-K$67),0),"")))</f>
        <v/>
      </c>
      <c r="L208" t="str">
        <f ca="1">IF(IF($C208&lt;=L$67,OFFSET(Enrolment_Repeaters!M$1,MATCH(CountrySelect1,Enrolment_Repeaters!$A$2:$A$4977,0)+2*$C208-2,0),IF($C208&lt;=L$67+L$68+L$69,OFFSET(Enrolment_Repeaters!M$1,MATCH(CountrySelect1,Enrolment_Repeaters!$A$2:$A$4977,0)+11+2*($C208-M$68),0),""))=0, "", IF($C208&lt;=L$67,OFFSET(Enrolment_Repeaters!M$1,MATCH(CountrySelect1,Enrolment_Repeaters!$A$2:$A$4977,0)+2*$C208-2,0),IF($C208&lt;=L$67+L$68+L$69,OFFSET(Enrolment_Repeaters!M$1,MATCH(CountrySelect1,Enrolment_Repeaters!$A$2:$A$4977,0)+11+2*($C208-L$67),0),"")))</f>
        <v/>
      </c>
      <c r="M208">
        <f ca="1">IF(IF($C208&lt;=M$67,OFFSET(Enrolment_Repeaters!N$1,MATCH(CountrySelect1,Enrolment_Repeaters!$A$2:$A$4977,0)+2*$C208-2,0),IF($C208&lt;=M$67+M$68+M$69,OFFSET(Enrolment_Repeaters!N$1,MATCH(CountrySelect1,Enrolment_Repeaters!$A$2:$A$4977,0)+11+2*($C208-N$68),0),""))=0, "", IF($C208&lt;=M$67,OFFSET(Enrolment_Repeaters!N$1,MATCH(CountrySelect1,Enrolment_Repeaters!$A$2:$A$4977,0)+2*$C208-2,0),IF($C208&lt;=M$67+M$68+M$69,OFFSET(Enrolment_Repeaters!N$1,MATCH(CountrySelect1,Enrolment_Repeaters!$A$2:$A$4977,0)+11+2*($C208-M$67),0),"")))</f>
        <v>1862759</v>
      </c>
      <c r="N208">
        <f ca="1">IF(IF($C208&lt;=N$67,OFFSET(Enrolment_Repeaters!O$1,MATCH(CountrySelect1,Enrolment_Repeaters!$A$2:$A$4977,0)+2*$C208-2,0),IF($C208&lt;=N$67+N$68+N$69,OFFSET(Enrolment_Repeaters!O$1,MATCH(CountrySelect1,Enrolment_Repeaters!$A$2:$A$4977,0)+11+2*($C208-O$68),0),""))=0, "", IF($C208&lt;=N$67,OFFSET(Enrolment_Repeaters!O$1,MATCH(CountrySelect1,Enrolment_Repeaters!$A$2:$A$4977,0)+2*$C208-2,0),IF($C208&lt;=N$67+N$68+N$69,OFFSET(Enrolment_Repeaters!O$1,MATCH(CountrySelect1,Enrolment_Repeaters!$A$2:$A$4977,0)+11+2*($C208-N$67),0),"")))</f>
        <v>1819804</v>
      </c>
      <c r="Q208" cm="1">
        <f t="array" aca="1" ref="Q208" ca="1">MAX(IF(ISNUMBER(D208:N208),$R$189:$AB$189-StartYear +1))</f>
        <v>11</v>
      </c>
      <c r="R208">
        <f t="shared" ca="1" si="64"/>
        <v>1455353</v>
      </c>
      <c r="S208">
        <f t="shared" ca="1" si="65"/>
        <v>1490624</v>
      </c>
      <c r="T208">
        <f t="shared" ca="1" si="66"/>
        <v>1621363.5289714918</v>
      </c>
      <c r="U208">
        <f t="shared" ca="1" si="67"/>
        <v>1617174</v>
      </c>
      <c r="V208">
        <f t="shared" ca="1" si="68"/>
        <v>1613474.9717148081</v>
      </c>
      <c r="W208">
        <f t="shared" ca="1" si="69"/>
        <v>1819804</v>
      </c>
      <c r="X208">
        <f t="shared" ca="1" si="70"/>
        <v>1819804</v>
      </c>
      <c r="Y208">
        <f t="shared" ca="1" si="71"/>
        <v>1819804</v>
      </c>
      <c r="Z208">
        <f t="shared" ca="1" si="72"/>
        <v>1885437.5897492042</v>
      </c>
      <c r="AA208">
        <f t="shared" ca="1" si="73"/>
        <v>1862759</v>
      </c>
      <c r="AB208">
        <f t="shared" ca="1" si="74"/>
        <v>1819804</v>
      </c>
      <c r="AG208">
        <f t="shared" ca="1" si="75"/>
        <v>0.6477994885690963</v>
      </c>
      <c r="AH208" t="e">
        <f t="shared" ca="1" si="76"/>
        <v>#N/A</v>
      </c>
      <c r="AI208">
        <f t="shared" ca="1" si="76"/>
        <v>0.64741524759766356</v>
      </c>
      <c r="AJ208" t="e">
        <f t="shared" ca="1" si="76"/>
        <v>#N/A</v>
      </c>
      <c r="AK208" t="e">
        <f t="shared" ca="1" si="76"/>
        <v>#N/A</v>
      </c>
      <c r="AL208" t="e">
        <f t="shared" ca="1" si="76"/>
        <v>#N/A</v>
      </c>
      <c r="AM208" t="e">
        <f t="shared" ca="1" si="76"/>
        <v>#N/A</v>
      </c>
      <c r="AN208" t="e">
        <f t="shared" ca="1" si="76"/>
        <v>#N/A</v>
      </c>
      <c r="AO208" t="e">
        <f t="shared" ca="1" si="76"/>
        <v>#N/A</v>
      </c>
      <c r="AP208" t="e">
        <f t="shared" ca="1" si="76"/>
        <v>#N/A</v>
      </c>
      <c r="AQ208" t="e">
        <f t="shared" ca="1" si="76"/>
        <v>#N/A</v>
      </c>
      <c r="AR208" t="e">
        <f t="shared" si="76"/>
        <v>#N/A</v>
      </c>
      <c r="AS208" s="224">
        <f t="shared" ca="1" si="77"/>
        <v>0.64741524759766356</v>
      </c>
      <c r="AT208" s="190">
        <f t="shared" ca="1" si="78"/>
        <v>0.10687618177021907</v>
      </c>
      <c r="AU208" s="194">
        <f t="shared" ca="1" si="79"/>
        <v>0.72400362974864529</v>
      </c>
    </row>
    <row r="209" spans="1:47" x14ac:dyDescent="0.2">
      <c r="A209" cm="1">
        <f t="array" aca="1" ref="A209" ca="1">LOOKUP(2,1/(ISNUMBER(D209:N209)),D209:N209)</f>
        <v>1219727</v>
      </c>
      <c r="C209" s="50">
        <v>5</v>
      </c>
      <c r="D209">
        <f ca="1">IF(IF($C209&lt;=D$67,OFFSET(Enrolment_Repeaters!E$1,MATCH(CountrySelect1,Enrolment_Repeaters!$A$2:$A$4977,0)+2*$C209-2,0),IF($C209&lt;=D$67+D$68+D$69,OFFSET(Enrolment_Repeaters!E$1,MATCH(CountrySelect1,Enrolment_Repeaters!$A$2:$A$4977,0)+12+2*($C209-E$68),0),""))=0, "", IF($C209&lt;=D$67,OFFSET(Enrolment_Repeaters!E$1,MATCH(CountrySelect1,Enrolment_Repeaters!$A$2:$A$4977,0)+2*$C209-2,0),IF($C209&lt;=D$67+D$68+D$69,OFFSET(Enrolment_Repeaters!E$1,MATCH(CountrySelect1,Enrolment_Repeaters!$A$2:$A$4977,0)+12+2*($C209-D$67),0),"")))</f>
        <v>1030140</v>
      </c>
      <c r="E209">
        <f ca="1">IF(IF($C209&lt;=E$67,OFFSET(Enrolment_Repeaters!F$1,MATCH(CountrySelect1,Enrolment_Repeaters!$A$2:$A$4977,0)+2*$C209-2,0),IF($C209&lt;=E$67+E$68+E$69,OFFSET(Enrolment_Repeaters!F$1,MATCH(CountrySelect1,Enrolment_Repeaters!$A$2:$A$4977,0)+11+2*($C209-F$68),0),""))=0, "", IF($C209&lt;=E$67,OFFSET(Enrolment_Repeaters!F$1,MATCH(CountrySelect1,Enrolment_Repeaters!$A$2:$A$4977,0)+2*$C209-2,0),IF($C209&lt;=E$67+E$68+E$69,OFFSET(Enrolment_Repeaters!F$1,MATCH(CountrySelect1,Enrolment_Repeaters!$A$2:$A$4977,0)+11+2*($C209-E$67),0),"")))</f>
        <v>1111395</v>
      </c>
      <c r="F209" t="str">
        <f ca="1">IF(IF($C209&lt;=F$67,OFFSET(Enrolment_Repeaters!G$1,MATCH(CountrySelect1,Enrolment_Repeaters!$A$2:$A$4977,0)+2*$C209-2,0),IF($C209&lt;=F$67+F$68+F$69,OFFSET(Enrolment_Repeaters!G$1,MATCH(CountrySelect1,Enrolment_Repeaters!$A$2:$A$4977,0)+11+2*($C209-G$68),0),""))=0, "", IF($C209&lt;=F$67,OFFSET(Enrolment_Repeaters!G$1,MATCH(CountrySelect1,Enrolment_Repeaters!$A$2:$A$4977,0)+2*$C209-2,0),IF($C209&lt;=F$67+F$68+F$69,OFFSET(Enrolment_Repeaters!G$1,MATCH(CountrySelect1,Enrolment_Repeaters!$A$2:$A$4977,0)+11+2*($C209-F$67),0),"")))</f>
        <v/>
      </c>
      <c r="G209">
        <f ca="1">IF(IF($C209&lt;=G$67,OFFSET(Enrolment_Repeaters!H$1,MATCH(CountrySelect1,Enrolment_Repeaters!$A$2:$A$4977,0)+2*$C209-2,0),IF($C209&lt;=G$67+G$68+G$69,OFFSET(Enrolment_Repeaters!H$1,MATCH(CountrySelect1,Enrolment_Repeaters!$A$2:$A$4977,0)+11+2*($C209-H$68),0),""))=0, "", IF($C209&lt;=G$67,OFFSET(Enrolment_Repeaters!H$1,MATCH(CountrySelect1,Enrolment_Repeaters!$A$2:$A$4977,0)+2*$C209-2,0),IF($C209&lt;=G$67+G$68+G$69,OFFSET(Enrolment_Repeaters!H$1,MATCH(CountrySelect1,Enrolment_Repeaters!$A$2:$A$4977,0)+11+2*($C209-G$67),0),"")))</f>
        <v>1219727</v>
      </c>
      <c r="H209" t="str">
        <f ca="1">IF(IF($C209&lt;=H$67,OFFSET(Enrolment_Repeaters!I$1,MATCH(CountrySelect1,Enrolment_Repeaters!$A$2:$A$4977,0)+2*$C209-2,0),IF($C209&lt;=H$67+H$68+H$69,OFFSET(Enrolment_Repeaters!I$1,MATCH(CountrySelect1,Enrolment_Repeaters!$A$2:$A$4977,0)+11+2*($C209-I$68),0),""))=0, "", IF($C209&lt;=H$67,OFFSET(Enrolment_Repeaters!I$1,MATCH(CountrySelect1,Enrolment_Repeaters!$A$2:$A$4977,0)+2*$C209-2,0),IF($C209&lt;=H$67+H$68+H$69,OFFSET(Enrolment_Repeaters!I$1,MATCH(CountrySelect1,Enrolment_Repeaters!$A$2:$A$4977,0)+11+2*($C209-H$67),0),"")))</f>
        <v/>
      </c>
      <c r="I209" t="str">
        <f ca="1">IF(IF($C209&lt;=I$67,OFFSET(Enrolment_Repeaters!J$1,MATCH(CountrySelect1,Enrolment_Repeaters!$A$2:$A$4977,0)+2*$C209-2,0),IF($C209&lt;=I$67+I$68+I$69,OFFSET(Enrolment_Repeaters!J$1,MATCH(CountrySelect1,Enrolment_Repeaters!$A$2:$A$4977,0)+11+2*($C209-J$68),0),""))=0, "", IF($C209&lt;=I$67,OFFSET(Enrolment_Repeaters!J$1,MATCH(CountrySelect1,Enrolment_Repeaters!$A$2:$A$4977,0)+2*$C209-2,0),IF($C209&lt;=I$67+I$68+I$69,OFFSET(Enrolment_Repeaters!J$1,MATCH(CountrySelect1,Enrolment_Repeaters!$A$2:$A$4977,0)+11+2*($C209-I$67),0),"")))</f>
        <v/>
      </c>
      <c r="J209" t="str">
        <f ca="1">IF(IF($C209&lt;=J$67,OFFSET(Enrolment_Repeaters!K$1,MATCH(CountrySelect1,Enrolment_Repeaters!$A$2:$A$4977,0)+2*$C209-2,0),IF($C209&lt;=J$67+J$68+J$69,OFFSET(Enrolment_Repeaters!K$1,MATCH(CountrySelect1,Enrolment_Repeaters!$A$2:$A$4977,0)+11+2*($C209-K$68),0),""))=0, "", IF($C209&lt;=J$67,OFFSET(Enrolment_Repeaters!K$1,MATCH(CountrySelect1,Enrolment_Repeaters!$A$2:$A$4977,0)+2*$C209-2,0),IF($C209&lt;=J$67+J$68+J$69,OFFSET(Enrolment_Repeaters!K$1,MATCH(CountrySelect1,Enrolment_Repeaters!$A$2:$A$4977,0)+11+2*($C209-J$67),0),"")))</f>
        <v/>
      </c>
      <c r="K209" t="str">
        <f ca="1">IF(IF($C209&lt;=K$67,OFFSET(Enrolment_Repeaters!L$1,MATCH(CountrySelect1,Enrolment_Repeaters!$A$2:$A$4977,0)+2*$C209-2,0),IF($C209&lt;=K$67+K$68+K$69,OFFSET(Enrolment_Repeaters!L$1,MATCH(CountrySelect1,Enrolment_Repeaters!$A$2:$A$4977,0)+11+2*($C209-L$68),0),""))=0, "", IF($C209&lt;=K$67,OFFSET(Enrolment_Repeaters!L$1,MATCH(CountrySelect1,Enrolment_Repeaters!$A$2:$A$4977,0)+2*$C209-2,0),IF($C209&lt;=K$67+K$68+K$69,OFFSET(Enrolment_Repeaters!L$1,MATCH(CountrySelect1,Enrolment_Repeaters!$A$2:$A$4977,0)+11+2*($C209-K$67),0),"")))</f>
        <v/>
      </c>
      <c r="L209" t="str">
        <f ca="1">IF(IF($C209&lt;=L$67,OFFSET(Enrolment_Repeaters!M$1,MATCH(CountrySelect1,Enrolment_Repeaters!$A$2:$A$4977,0)+2*$C209-2,0),IF($C209&lt;=L$67+L$68+L$69,OFFSET(Enrolment_Repeaters!M$1,MATCH(CountrySelect1,Enrolment_Repeaters!$A$2:$A$4977,0)+11+2*($C209-M$68),0),""))=0, "", IF($C209&lt;=L$67,OFFSET(Enrolment_Repeaters!M$1,MATCH(CountrySelect1,Enrolment_Repeaters!$A$2:$A$4977,0)+2*$C209-2,0),IF($C209&lt;=L$67+L$68+L$69,OFFSET(Enrolment_Repeaters!M$1,MATCH(CountrySelect1,Enrolment_Repeaters!$A$2:$A$4977,0)+11+2*($C209-L$67),0),"")))</f>
        <v/>
      </c>
      <c r="M209" t="str">
        <f ca="1">IF(IF($C209&lt;=M$67,OFFSET(Enrolment_Repeaters!N$1,MATCH(CountrySelect1,Enrolment_Repeaters!$A$2:$A$4977,0)+2*$C209-2,0),IF($C209&lt;=M$67+M$68+M$69,OFFSET(Enrolment_Repeaters!N$1,MATCH(CountrySelect1,Enrolment_Repeaters!$A$2:$A$4977,0)+11+2*($C209-N$68),0),""))=0, "", IF($C209&lt;=M$67,OFFSET(Enrolment_Repeaters!N$1,MATCH(CountrySelect1,Enrolment_Repeaters!$A$2:$A$4977,0)+2*$C209-2,0),IF($C209&lt;=M$67+M$68+M$69,OFFSET(Enrolment_Repeaters!N$1,MATCH(CountrySelect1,Enrolment_Repeaters!$A$2:$A$4977,0)+11+2*($C209-M$67),0),"")))</f>
        <v/>
      </c>
      <c r="N209" t="str">
        <f ca="1">IF(IF($C209&lt;=N$67,OFFSET(Enrolment_Repeaters!O$1,MATCH(CountrySelect1,Enrolment_Repeaters!$A$2:$A$4977,0)+2*$C209-2,0),IF($C209&lt;=N$67+N$68+N$69,OFFSET(Enrolment_Repeaters!O$1,MATCH(CountrySelect1,Enrolment_Repeaters!$A$2:$A$4977,0)+11+2*($C209-O$68),0),""))=0, "", IF($C209&lt;=N$67,OFFSET(Enrolment_Repeaters!O$1,MATCH(CountrySelect1,Enrolment_Repeaters!$A$2:$A$4977,0)+2*$C209-2,0),IF($C209&lt;=N$67+N$68+N$69,OFFSET(Enrolment_Repeaters!O$1,MATCH(CountrySelect1,Enrolment_Repeaters!$A$2:$A$4977,0)+11+2*($C209-N$67),0),"")))</f>
        <v/>
      </c>
      <c r="Q209" cm="1">
        <f t="array" aca="1" ref="Q209" ca="1">MAX(IF(ISNUMBER(D209:N209),$R$189:$AB$189-StartYear +1))</f>
        <v>4</v>
      </c>
      <c r="R209">
        <f t="shared" ca="1" si="64"/>
        <v>1030140</v>
      </c>
      <c r="S209">
        <f t="shared" ca="1" si="65"/>
        <v>1111395</v>
      </c>
      <c r="T209">
        <f t="shared" ca="1" si="66"/>
        <v>1221938.5367630029</v>
      </c>
      <c r="U209">
        <f t="shared" ca="1" si="67"/>
        <v>1219727</v>
      </c>
      <c r="V209">
        <f t="shared" ca="1" si="68"/>
        <v>1220392.3785489809</v>
      </c>
      <c r="W209">
        <f t="shared" ca="1" si="69"/>
        <v>1219727</v>
      </c>
      <c r="X209">
        <f t="shared" ca="1" si="70"/>
        <v>1219727</v>
      </c>
      <c r="Y209">
        <f t="shared" ca="1" si="71"/>
        <v>1219727</v>
      </c>
      <c r="Z209">
        <f t="shared" ca="1" si="72"/>
        <v>1219727</v>
      </c>
      <c r="AA209">
        <f t="shared" ca="1" si="73"/>
        <v>1219727</v>
      </c>
      <c r="AB209">
        <f t="shared" ca="1" si="74"/>
        <v>1219727</v>
      </c>
      <c r="AG209">
        <f t="shared" ca="1" si="75"/>
        <v>0</v>
      </c>
      <c r="AH209">
        <f t="shared" ca="1" si="76"/>
        <v>0</v>
      </c>
      <c r="AI209">
        <f t="shared" ca="1" si="76"/>
        <v>0</v>
      </c>
      <c r="AJ209">
        <f t="shared" ca="1" si="76"/>
        <v>0</v>
      </c>
      <c r="AK209">
        <f t="shared" ca="1" si="76"/>
        <v>0</v>
      </c>
      <c r="AL209">
        <f t="shared" ca="1" si="76"/>
        <v>0</v>
      </c>
      <c r="AM209">
        <f t="shared" ca="1" si="76"/>
        <v>0</v>
      </c>
      <c r="AN209">
        <f t="shared" ca="1" si="76"/>
        <v>0</v>
      </c>
      <c r="AO209">
        <f t="shared" ca="1" si="76"/>
        <v>0</v>
      </c>
      <c r="AP209">
        <f t="shared" ca="1" si="76"/>
        <v>0</v>
      </c>
      <c r="AQ209" t="e">
        <f t="shared" ca="1" si="76"/>
        <v>#N/A</v>
      </c>
      <c r="AR209" t="e">
        <f t="shared" si="76"/>
        <v>#N/A</v>
      </c>
      <c r="AS209" s="224">
        <f t="shared" ca="1" si="77"/>
        <v>0</v>
      </c>
      <c r="AT209" s="190">
        <f t="shared" ca="1" si="78"/>
        <v>0.12402027210660393</v>
      </c>
      <c r="AU209" s="194">
        <f t="shared" ca="1" si="79"/>
        <v>0</v>
      </c>
    </row>
    <row r="210" spans="1:47" x14ac:dyDescent="0.2">
      <c r="A210" cm="1">
        <f t="array" aca="1" ref="A210" ca="1">LOOKUP(2,1/(ISNUMBER(D210:N210)),D210:N210)</f>
        <v>0</v>
      </c>
      <c r="C210" s="50">
        <v>6</v>
      </c>
      <c r="D210" t="str">
        <f ca="1">IF(IF($C210&lt;=D$67,OFFSET(Enrolment_Repeaters!E$1,MATCH(CountrySelect1,Enrolment_Repeaters!$A$2:$A$4977,0)+2*$C210-2,0),IF($C210&lt;=D$67+D$68+D$69,OFFSET(Enrolment_Repeaters!E$1,MATCH(CountrySelect1,Enrolment_Repeaters!$A$2:$A$4977,0)+12+2*($C210-E$68),0),""))=0, "", IF($C210&lt;=D$67,OFFSET(Enrolment_Repeaters!E$1,MATCH(CountrySelect1,Enrolment_Repeaters!$A$2:$A$4977,0)+2*$C210-2,0),IF($C210&lt;=D$67+D$68+D$69,OFFSET(Enrolment_Repeaters!E$1,MATCH(CountrySelect1,Enrolment_Repeaters!$A$2:$A$4977,0)+12+2*($C210-D$67),0),"")))</f>
        <v/>
      </c>
      <c r="E210">
        <f ca="1">IF(IF($C210&lt;=E$67,OFFSET(Enrolment_Repeaters!F$1,MATCH(CountrySelect1,Enrolment_Repeaters!$A$2:$A$4977,0)+2*$C210-2,0),IF($C210&lt;=E$67+E$68+E$69,OFFSET(Enrolment_Repeaters!F$1,MATCH(CountrySelect1,Enrolment_Repeaters!$A$2:$A$4977,0)+11+2*($C210-F$68),0),""))=0, "", IF($C210&lt;=E$67,OFFSET(Enrolment_Repeaters!F$1,MATCH(CountrySelect1,Enrolment_Repeaters!$A$2:$A$4977,0)+2*$C210-2,0),IF($C210&lt;=E$67+E$68+E$69,OFFSET(Enrolment_Repeaters!F$1,MATCH(CountrySelect1,Enrolment_Repeaters!$A$2:$A$4977,0)+11+2*($C210-E$67),0),"")))</f>
        <v>0</v>
      </c>
      <c r="F210">
        <f ca="1">IF(IF($C210&lt;=F$67,OFFSET(Enrolment_Repeaters!G$1,MATCH(CountrySelect1,Enrolment_Repeaters!$A$2:$A$4977,0)+2*$C210-2,0),IF($C210&lt;=F$67+F$68+F$69,OFFSET(Enrolment_Repeaters!G$1,MATCH(CountrySelect1,Enrolment_Repeaters!$A$2:$A$4977,0)+11+2*($C210-G$68),0),""))=0, "", IF($C210&lt;=F$67,OFFSET(Enrolment_Repeaters!G$1,MATCH(CountrySelect1,Enrolment_Repeaters!$A$2:$A$4977,0)+2*$C210-2,0),IF($C210&lt;=F$67+F$68+F$69,OFFSET(Enrolment_Repeaters!G$1,MATCH(CountrySelect1,Enrolment_Repeaters!$A$2:$A$4977,0)+11+2*($C210-F$67),0),"")))</f>
        <v>0</v>
      </c>
      <c r="G210">
        <f ca="1">IF(IF($C210&lt;=G$67,OFFSET(Enrolment_Repeaters!H$1,MATCH(CountrySelect1,Enrolment_Repeaters!$A$2:$A$4977,0)+2*$C210-2,0),IF($C210&lt;=G$67+G$68+G$69,OFFSET(Enrolment_Repeaters!H$1,MATCH(CountrySelect1,Enrolment_Repeaters!$A$2:$A$4977,0)+11+2*($C210-H$68),0),""))=0, "", IF($C210&lt;=G$67,OFFSET(Enrolment_Repeaters!H$1,MATCH(CountrySelect1,Enrolment_Repeaters!$A$2:$A$4977,0)+2*$C210-2,0),IF($C210&lt;=G$67+G$68+G$69,OFFSET(Enrolment_Repeaters!H$1,MATCH(CountrySelect1,Enrolment_Repeaters!$A$2:$A$4977,0)+11+2*($C210-G$67),0),"")))</f>
        <v>0</v>
      </c>
      <c r="H210" t="str">
        <f ca="1">IF(IF($C210&lt;=H$67,OFFSET(Enrolment_Repeaters!I$1,MATCH(CountrySelect1,Enrolment_Repeaters!$A$2:$A$4977,0)+2*$C210-2,0),IF($C210&lt;=H$67+H$68+H$69,OFFSET(Enrolment_Repeaters!I$1,MATCH(CountrySelect1,Enrolment_Repeaters!$A$2:$A$4977,0)+11+2*($C210-I$68),0),""))=0, "", IF($C210&lt;=H$67,OFFSET(Enrolment_Repeaters!I$1,MATCH(CountrySelect1,Enrolment_Repeaters!$A$2:$A$4977,0)+2*$C210-2,0),IF($C210&lt;=H$67+H$68+H$69,OFFSET(Enrolment_Repeaters!I$1,MATCH(CountrySelect1,Enrolment_Repeaters!$A$2:$A$4977,0)+11+2*($C210-H$67),0),"")))</f>
        <v/>
      </c>
      <c r="I210">
        <f ca="1">IF(IF($C210&lt;=I$67,OFFSET(Enrolment_Repeaters!J$1,MATCH(CountrySelect1,Enrolment_Repeaters!$A$2:$A$4977,0)+2*$C210-2,0),IF($C210&lt;=I$67+I$68+I$69,OFFSET(Enrolment_Repeaters!J$1,MATCH(CountrySelect1,Enrolment_Repeaters!$A$2:$A$4977,0)+11+2*($C210-J$68),0),""))=0, "", IF($C210&lt;=I$67,OFFSET(Enrolment_Repeaters!J$1,MATCH(CountrySelect1,Enrolment_Repeaters!$A$2:$A$4977,0)+2*$C210-2,0),IF($C210&lt;=I$67+I$68+I$69,OFFSET(Enrolment_Repeaters!J$1,MATCH(CountrySelect1,Enrolment_Repeaters!$A$2:$A$4977,0)+11+2*($C210-I$67),0),"")))</f>
        <v>0</v>
      </c>
      <c r="J210" t="str">
        <f ca="1">IF(IF($C210&lt;=J$67,OFFSET(Enrolment_Repeaters!K$1,MATCH(CountrySelect1,Enrolment_Repeaters!$A$2:$A$4977,0)+2*$C210-2,0),IF($C210&lt;=J$67+J$68+J$69,OFFSET(Enrolment_Repeaters!K$1,MATCH(CountrySelect1,Enrolment_Repeaters!$A$2:$A$4977,0)+11+2*($C210-K$68),0),""))=0, "", IF($C210&lt;=J$67,OFFSET(Enrolment_Repeaters!K$1,MATCH(CountrySelect1,Enrolment_Repeaters!$A$2:$A$4977,0)+2*$C210-2,0),IF($C210&lt;=J$67+J$68+J$69,OFFSET(Enrolment_Repeaters!K$1,MATCH(CountrySelect1,Enrolment_Repeaters!$A$2:$A$4977,0)+11+2*($C210-J$67),0),"")))</f>
        <v/>
      </c>
      <c r="K210">
        <f ca="1">IF(IF($C210&lt;=K$67,OFFSET(Enrolment_Repeaters!L$1,MATCH(CountrySelect1,Enrolment_Repeaters!$A$2:$A$4977,0)+2*$C210-2,0),IF($C210&lt;=K$67+K$68+K$69,OFFSET(Enrolment_Repeaters!L$1,MATCH(CountrySelect1,Enrolment_Repeaters!$A$2:$A$4977,0)+11+2*($C210-L$68),0),""))=0, "", IF($C210&lt;=K$67,OFFSET(Enrolment_Repeaters!L$1,MATCH(CountrySelect1,Enrolment_Repeaters!$A$2:$A$4977,0)+2*$C210-2,0),IF($C210&lt;=K$67+K$68+K$69,OFFSET(Enrolment_Repeaters!L$1,MATCH(CountrySelect1,Enrolment_Repeaters!$A$2:$A$4977,0)+11+2*($C210-K$67),0),"")))</f>
        <v>0</v>
      </c>
      <c r="L210">
        <f ca="1">IF(IF($C210&lt;=L$67,OFFSET(Enrolment_Repeaters!M$1,MATCH(CountrySelect1,Enrolment_Repeaters!$A$2:$A$4977,0)+2*$C210-2,0),IF($C210&lt;=L$67+L$68+L$69,OFFSET(Enrolment_Repeaters!M$1,MATCH(CountrySelect1,Enrolment_Repeaters!$A$2:$A$4977,0)+11+2*($C210-M$68),0),""))=0, "", IF($C210&lt;=L$67,OFFSET(Enrolment_Repeaters!M$1,MATCH(CountrySelect1,Enrolment_Repeaters!$A$2:$A$4977,0)+2*$C210-2,0),IF($C210&lt;=L$67+L$68+L$69,OFFSET(Enrolment_Repeaters!M$1,MATCH(CountrySelect1,Enrolment_Repeaters!$A$2:$A$4977,0)+11+2*($C210-L$67),0),"")))</f>
        <v>0</v>
      </c>
      <c r="M210">
        <f ca="1">IF(IF($C210&lt;=M$67,OFFSET(Enrolment_Repeaters!N$1,MATCH(CountrySelect1,Enrolment_Repeaters!$A$2:$A$4977,0)+2*$C210-2,0),IF($C210&lt;=M$67+M$68+M$69,OFFSET(Enrolment_Repeaters!N$1,MATCH(CountrySelect1,Enrolment_Repeaters!$A$2:$A$4977,0)+11+2*($C210-N$68),0),""))=0, "", IF($C210&lt;=M$67,OFFSET(Enrolment_Repeaters!N$1,MATCH(CountrySelect1,Enrolment_Repeaters!$A$2:$A$4977,0)+2*$C210-2,0),IF($C210&lt;=M$67+M$68+M$69,OFFSET(Enrolment_Repeaters!N$1,MATCH(CountrySelect1,Enrolment_Repeaters!$A$2:$A$4977,0)+11+2*($C210-M$67),0),"")))</f>
        <v>0</v>
      </c>
      <c r="N210" t="str">
        <f ca="1">IF(IF($C210&lt;=N$67,OFFSET(Enrolment_Repeaters!O$1,MATCH(CountrySelect1,Enrolment_Repeaters!$A$2:$A$4977,0)+2*$C210-2,0),IF($C210&lt;=N$67+N$68+N$69,OFFSET(Enrolment_Repeaters!O$1,MATCH(CountrySelect1,Enrolment_Repeaters!$A$2:$A$4977,0)+11+2*($C210-O$68),0),""))=0, "", IF($C210&lt;=N$67,OFFSET(Enrolment_Repeaters!O$1,MATCH(CountrySelect1,Enrolment_Repeaters!$A$2:$A$4977,0)+2*$C210-2,0),IF($C210&lt;=N$67+N$68+N$69,OFFSET(Enrolment_Repeaters!O$1,MATCH(CountrySelect1,Enrolment_Repeaters!$A$2:$A$4977,0)+11+2*($C210-N$67),0),"")))</f>
        <v/>
      </c>
      <c r="Q210" cm="1">
        <f t="array" aca="1" ref="Q210" ca="1">MAX(IF(ISNUMBER(D210:N210),$R$189:$AB$189-StartYear +1))</f>
        <v>10</v>
      </c>
      <c r="R210">
        <f t="shared" ca="1" si="64"/>
        <v>0</v>
      </c>
      <c r="S210">
        <f t="shared" ca="1" si="65"/>
        <v>0</v>
      </c>
      <c r="T210">
        <f t="shared" ca="1" si="66"/>
        <v>0</v>
      </c>
      <c r="U210">
        <f t="shared" ca="1" si="67"/>
        <v>0</v>
      </c>
      <c r="V210">
        <f t="shared" ca="1" si="68"/>
        <v>0</v>
      </c>
      <c r="W210">
        <f t="shared" ca="1" si="69"/>
        <v>0</v>
      </c>
      <c r="X210">
        <f t="shared" ca="1" si="70"/>
        <v>0</v>
      </c>
      <c r="Y210">
        <f t="shared" ca="1" si="71"/>
        <v>0</v>
      </c>
      <c r="Z210">
        <f t="shared" ca="1" si="72"/>
        <v>0</v>
      </c>
      <c r="AA210">
        <f t="shared" ca="1" si="73"/>
        <v>0</v>
      </c>
      <c r="AB210">
        <f t="shared" ca="1" si="74"/>
        <v>0</v>
      </c>
      <c r="AG210" t="e">
        <f t="shared" ca="1" si="75"/>
        <v>#N/A</v>
      </c>
      <c r="AH210" t="e">
        <f t="shared" ca="1" si="76"/>
        <v>#N/A</v>
      </c>
      <c r="AI210" t="e">
        <f t="shared" ca="1" si="76"/>
        <v>#N/A</v>
      </c>
      <c r="AJ210" t="e">
        <f t="shared" ca="1" si="76"/>
        <v>#N/A</v>
      </c>
      <c r="AK210" t="e">
        <f t="shared" ca="1" si="76"/>
        <v>#N/A</v>
      </c>
      <c r="AL210" t="e">
        <f t="shared" ca="1" si="76"/>
        <v>#N/A</v>
      </c>
      <c r="AM210" t="e">
        <f t="shared" ca="1" si="76"/>
        <v>#N/A</v>
      </c>
      <c r="AN210" t="e">
        <f t="shared" ca="1" si="76"/>
        <v>#N/A</v>
      </c>
      <c r="AO210" t="e">
        <f t="shared" ca="1" si="76"/>
        <v>#N/A</v>
      </c>
      <c r="AP210" t="e">
        <f t="shared" ca="1" si="76"/>
        <v>#N/A</v>
      </c>
      <c r="AQ210" t="e">
        <f t="shared" ca="1" si="76"/>
        <v>#N/A</v>
      </c>
      <c r="AR210" t="e">
        <f t="shared" si="76"/>
        <v>#N/A</v>
      </c>
      <c r="AS210" s="224" t="e">
        <f t="shared" ca="1" si="77"/>
        <v>#N/A</v>
      </c>
      <c r="AT210" s="190">
        <f t="shared" ca="1" si="78"/>
        <v>0</v>
      </c>
      <c r="AU210" s="194" t="e">
        <f t="shared" ca="1" si="79"/>
        <v>#N/A</v>
      </c>
    </row>
    <row r="211" spans="1:47" x14ac:dyDescent="0.2">
      <c r="A211" t="e" cm="1">
        <f t="array" aca="1" ref="A211" ca="1">LOOKUP(2,1/(ISNUMBER(D211:N211)),D211:N211)</f>
        <v>#N/A</v>
      </c>
      <c r="C211" s="50">
        <v>7</v>
      </c>
      <c r="D211" t="str">
        <f ca="1">IF(IF($C211&lt;=D$67,OFFSET(Enrolment_Repeaters!E$1,MATCH(CountrySelect1,Enrolment_Repeaters!$A$2:$A$4977,0)+2*$C211-2,0),IF($C211&lt;=D$67+D$68+D$69,OFFSET(Enrolment_Repeaters!E$1,MATCH(CountrySelect1,Enrolment_Repeaters!$A$2:$A$4977,0)+12+2*($C211-D$67),0),""))=0, "", IF($C211&lt;=D$67,OFFSET(Enrolment_Repeaters!E$1,MATCH(CountrySelect1,Enrolment_Repeaters!$A$2:$A$4977,0)+2*$C211-2,0),IF($C211&lt;=D$67+D$68+D$69,OFFSET(Enrolment_Repeaters!E$1,MATCH(CountrySelect1,Enrolment_Repeaters!$A$2:$A$4977,0)+12+2*($C211-D$67),0),"")))</f>
        <v/>
      </c>
      <c r="E211" t="str">
        <f ca="1">IF(IF($C211&lt;=E$67,OFFSET(Enrolment_Repeaters!F$1,MATCH(CountrySelect1,Enrolment_Repeaters!$A$2:$A$4977,0)+2*$C211-2,0),IF($C211&lt;=E$67+E$68+E$69,OFFSET(Enrolment_Repeaters!F$1,MATCH(CountrySelect1,Enrolment_Repeaters!$A$2:$A$4977,0)+12+2*($C211-F$68),0),""))=0, "", IF($C211&lt;=E$67,OFFSET(Enrolment_Repeaters!F$1,MATCH(CountrySelect1,Enrolment_Repeaters!$A$2:$A$4977,0)+2*$C211-2,0),IF($C211&lt;=E$67+E$68+E$69,OFFSET(Enrolment_Repeaters!F$1,MATCH(CountrySelect1,Enrolment_Repeaters!$A$2:$A$4977,0)+12+2*($C211-E$67),0),"")))</f>
        <v/>
      </c>
      <c r="F211" t="str">
        <f ca="1">IF(IF($C211&lt;=F$67,OFFSET(Enrolment_Repeaters!G$1,MATCH(CountrySelect1,Enrolment_Repeaters!$A$2:$A$4977,0)+2*$C211-2,0),IF($C211&lt;=F$67+F$68+F$69,OFFSET(Enrolment_Repeaters!G$1,MATCH(CountrySelect1,Enrolment_Repeaters!$A$2:$A$4977,0)+12+2*($C211-G$68),0),""))=0, "", IF($C211&lt;=F$67,OFFSET(Enrolment_Repeaters!G$1,MATCH(CountrySelect1,Enrolment_Repeaters!$A$2:$A$4977,0)+2*$C211-2,0),IF($C211&lt;=F$67+F$68+F$69,OFFSET(Enrolment_Repeaters!G$1,MATCH(CountrySelect1,Enrolment_Repeaters!$A$2:$A$4977,0)+12+2*($C211-F$67),0),"")))</f>
        <v/>
      </c>
      <c r="G211" t="str">
        <f ca="1">IF(IF($C211&lt;=G$67,OFFSET(Enrolment_Repeaters!H$1,MATCH(CountrySelect1,Enrolment_Repeaters!$A$2:$A$4977,0)+2*$C211-2,0),IF($C211&lt;=G$67+G$68+G$69,OFFSET(Enrolment_Repeaters!H$1,MATCH(CountrySelect1,Enrolment_Repeaters!$A$2:$A$4977,0)+12+2*($C211-H$68),0),""))=0, "", IF($C211&lt;=G$67,OFFSET(Enrolment_Repeaters!H$1,MATCH(CountrySelect1,Enrolment_Repeaters!$A$2:$A$4977,0)+2*$C211-2,0),IF($C211&lt;=G$67+G$68+G$69,OFFSET(Enrolment_Repeaters!H$1,MATCH(CountrySelect1,Enrolment_Repeaters!$A$2:$A$4977,0)+12+2*($C211-G$67),0),"")))</f>
        <v/>
      </c>
      <c r="H211" t="str">
        <f ca="1">IF(IF($C211&lt;=H$67,OFFSET(Enrolment_Repeaters!I$1,MATCH(CountrySelect1,Enrolment_Repeaters!$A$2:$A$4977,0)+2*$C211-2,0),IF($C211&lt;=H$67+H$68+H$69,OFFSET(Enrolment_Repeaters!I$1,MATCH(CountrySelect1,Enrolment_Repeaters!$A$2:$A$4977,0)+12+2*($C211-I$68),0),""))=0, "", IF($C211&lt;=H$67,OFFSET(Enrolment_Repeaters!I$1,MATCH(CountrySelect1,Enrolment_Repeaters!$A$2:$A$4977,0)+2*$C211-2,0),IF($C211&lt;=H$67+H$68+H$69,OFFSET(Enrolment_Repeaters!I$1,MATCH(CountrySelect1,Enrolment_Repeaters!$A$2:$A$4977,0)+12+2*($C211-H$67),0),"")))</f>
        <v/>
      </c>
      <c r="I211" t="str">
        <f ca="1">IF(IF($C211&lt;=I$67,OFFSET(Enrolment_Repeaters!J$1,MATCH(CountrySelect1,Enrolment_Repeaters!$A$2:$A$4977,0)+2*$C211-2,0),IF($C211&lt;=I$67+I$68+I$69,OFFSET(Enrolment_Repeaters!J$1,MATCH(CountrySelect1,Enrolment_Repeaters!$A$2:$A$4977,0)+12+2*($C211-J$68),0),""))=0, "", IF($C211&lt;=I$67,OFFSET(Enrolment_Repeaters!J$1,MATCH(CountrySelect1,Enrolment_Repeaters!$A$2:$A$4977,0)+2*$C211-2,0),IF($C211&lt;=I$67+I$68+I$69,OFFSET(Enrolment_Repeaters!J$1,MATCH(CountrySelect1,Enrolment_Repeaters!$A$2:$A$4977,0)+12+2*($C211-I$67),0),"")))</f>
        <v/>
      </c>
      <c r="J211" t="str">
        <f ca="1">IF(IF($C211&lt;=J$67,OFFSET(Enrolment_Repeaters!K$1,MATCH(CountrySelect1,Enrolment_Repeaters!$A$2:$A$4977,0)+2*$C211-2,0),IF($C211&lt;=J$67+J$68+J$69,OFFSET(Enrolment_Repeaters!K$1,MATCH(CountrySelect1,Enrolment_Repeaters!$A$2:$A$4977,0)+12+2*($C211-K$68),0),""))=0, "", IF($C211&lt;=J$67,OFFSET(Enrolment_Repeaters!K$1,MATCH(CountrySelect1,Enrolment_Repeaters!$A$2:$A$4977,0)+2*$C211-2,0),IF($C211&lt;=J$67+J$68+J$69,OFFSET(Enrolment_Repeaters!K$1,MATCH(CountrySelect1,Enrolment_Repeaters!$A$2:$A$4977,0)+12+2*($C211-J$67),0),"")))</f>
        <v/>
      </c>
      <c r="K211" t="str">
        <f ca="1">IF(IF($C211&lt;=K$67,OFFSET(Enrolment_Repeaters!L$1,MATCH(CountrySelect1,Enrolment_Repeaters!$A$2:$A$4977,0)+2*$C211-2,0),IF($C211&lt;=K$67+K$68+K$69,OFFSET(Enrolment_Repeaters!L$1,MATCH(CountrySelect1,Enrolment_Repeaters!$A$2:$A$4977,0)+12+2*($C211-L$68),0),""))=0, "", IF($C211&lt;=K$67,OFFSET(Enrolment_Repeaters!L$1,MATCH(CountrySelect1,Enrolment_Repeaters!$A$2:$A$4977,0)+2*$C211-2,0),IF($C211&lt;=K$67+K$68+K$69,OFFSET(Enrolment_Repeaters!L$1,MATCH(CountrySelect1,Enrolment_Repeaters!$A$2:$A$4977,0)+12+2*($C211-K$67),0),"")))</f>
        <v/>
      </c>
      <c r="L211" t="str">
        <f ca="1">IF(IF($C211&lt;=L$67,OFFSET(Enrolment_Repeaters!M$1,MATCH(CountrySelect1,Enrolment_Repeaters!$A$2:$A$4977,0)+2*$C211-2,0),IF($C211&lt;=L$67+L$68+L$69,OFFSET(Enrolment_Repeaters!M$1,MATCH(CountrySelect1,Enrolment_Repeaters!$A$2:$A$4977,0)+12+2*($C211-M$68),0),""))=0, "", IF($C211&lt;=L$67,OFFSET(Enrolment_Repeaters!M$1,MATCH(CountrySelect1,Enrolment_Repeaters!$A$2:$A$4977,0)+2*$C211-2,0),IF($C211&lt;=L$67+L$68+L$69,OFFSET(Enrolment_Repeaters!M$1,MATCH(CountrySelect1,Enrolment_Repeaters!$A$2:$A$4977,0)+12+2*($C211-L$67),0),"")))</f>
        <v/>
      </c>
      <c r="M211" t="str">
        <f ca="1">IF(IF($C211&lt;=M$67,OFFSET(Enrolment_Repeaters!N$1,MATCH(CountrySelect1,Enrolment_Repeaters!$A$2:$A$4977,0)+2*$C211-2,0),IF($C211&lt;=M$67+M$68+M$69,OFFSET(Enrolment_Repeaters!N$1,MATCH(CountrySelect1,Enrolment_Repeaters!$A$2:$A$4977,0)+12+2*($C211-N$68),0),""))=0, "", IF($C211&lt;=M$67,OFFSET(Enrolment_Repeaters!N$1,MATCH(CountrySelect1,Enrolment_Repeaters!$A$2:$A$4977,0)+2*$C211-2,0),IF($C211&lt;=M$67+M$68+M$69,OFFSET(Enrolment_Repeaters!N$1,MATCH(CountrySelect1,Enrolment_Repeaters!$A$2:$A$4977,0)+12+2*($C211-M$67),0),"")))</f>
        <v/>
      </c>
      <c r="N211" t="str">
        <f ca="1">IF(IF($C211&lt;=N$67,OFFSET(Enrolment_Repeaters!O$1,MATCH(CountrySelect1,Enrolment_Repeaters!$A$2:$A$4977,0)+2*$C211-2,0),IF($C211&lt;=N$67+N$68+N$69,OFFSET(Enrolment_Repeaters!O$1,MATCH(CountrySelect1,Enrolment_Repeaters!$A$2:$A$4977,0)+12+2*($C211-O$68),0),""))=0, "", IF($C211&lt;=N$67,OFFSET(Enrolment_Repeaters!O$1,MATCH(CountrySelect1,Enrolment_Repeaters!$A$2:$A$4977,0)+2*$C211-2,0),IF($C211&lt;=N$67+N$68+N$69,OFFSET(Enrolment_Repeaters!O$1,MATCH(CountrySelect1,Enrolment_Repeaters!$A$2:$A$4977,0)+12+2*($C211-N$67),0),"")))</f>
        <v/>
      </c>
      <c r="Q211" cm="1">
        <f t="array" aca="1" ref="Q211" ca="1">MAX(IF(ISNUMBER(D211:N211),$R$189:$AB$189-StartYear +1))</f>
        <v>0</v>
      </c>
      <c r="R211" t="e">
        <f t="shared" ca="1" si="64"/>
        <v>#N/A</v>
      </c>
      <c r="S211" t="e">
        <f t="shared" ca="1" si="65"/>
        <v>#N/A</v>
      </c>
      <c r="T211" t="e">
        <f t="shared" ca="1" si="66"/>
        <v>#N/A</v>
      </c>
      <c r="U211" t="e">
        <f t="shared" ca="1" si="67"/>
        <v>#N/A</v>
      </c>
      <c r="V211" t="e">
        <f t="shared" ca="1" si="68"/>
        <v>#N/A</v>
      </c>
      <c r="W211" t="e">
        <f t="shared" ca="1" si="69"/>
        <v>#N/A</v>
      </c>
      <c r="X211" t="e">
        <f t="shared" ca="1" si="70"/>
        <v>#N/A</v>
      </c>
      <c r="Y211" t="e">
        <f t="shared" ca="1" si="71"/>
        <v>#N/A</v>
      </c>
      <c r="Z211" t="e">
        <f t="shared" ca="1" si="72"/>
        <v>#N/A</v>
      </c>
      <c r="AA211" t="e">
        <f t="shared" ca="1" si="73"/>
        <v>#N/A</v>
      </c>
      <c r="AB211" t="e">
        <f t="shared" ca="1" si="74"/>
        <v>#N/A</v>
      </c>
      <c r="AG211" t="e">
        <f t="shared" ca="1" si="75"/>
        <v>#N/A</v>
      </c>
      <c r="AH211" t="e">
        <f t="shared" ca="1" si="76"/>
        <v>#N/A</v>
      </c>
      <c r="AI211" t="e">
        <f t="shared" ca="1" si="76"/>
        <v>#N/A</v>
      </c>
      <c r="AJ211" t="e">
        <f t="shared" ca="1" si="76"/>
        <v>#N/A</v>
      </c>
      <c r="AK211" t="e">
        <f t="shared" ca="1" si="76"/>
        <v>#N/A</v>
      </c>
      <c r="AL211" t="e">
        <f t="shared" ca="1" si="76"/>
        <v>#N/A</v>
      </c>
      <c r="AM211" t="e">
        <f t="shared" ca="1" si="76"/>
        <v>#N/A</v>
      </c>
      <c r="AN211" t="e">
        <f t="shared" ca="1" si="76"/>
        <v>#N/A</v>
      </c>
      <c r="AO211" t="e">
        <f t="shared" ca="1" si="76"/>
        <v>#N/A</v>
      </c>
      <c r="AP211" t="e">
        <f t="shared" ca="1" si="76"/>
        <v>#N/A</v>
      </c>
      <c r="AQ211" t="e">
        <f t="shared" ca="1" si="76"/>
        <v>#N/A</v>
      </c>
      <c r="AR211" t="e">
        <f t="shared" si="76"/>
        <v>#N/A</v>
      </c>
      <c r="AS211" s="224" t="e">
        <f t="shared" ca="1" si="77"/>
        <v>#N/A</v>
      </c>
      <c r="AT211" s="190">
        <f t="shared" ca="1" si="78"/>
        <v>0</v>
      </c>
      <c r="AU211" s="194" t="e">
        <f t="shared" ca="1" si="79"/>
        <v>#N/A</v>
      </c>
    </row>
    <row r="212" spans="1:47" x14ac:dyDescent="0.2">
      <c r="A212" cm="1">
        <f t="array" aca="1" ref="A212" ca="1">LOOKUP(2,1/(ISNUMBER(D212:N212)),D212:N212)</f>
        <v>1411003</v>
      </c>
      <c r="C212" s="50">
        <v>8</v>
      </c>
      <c r="D212" t="str">
        <f ca="1">IF(IF($C212&lt;=D$67,OFFSET(Enrolment_Repeaters!E$1,MATCH(CountrySelect1,Enrolment_Repeaters!$A$2:$A$4977,0)+2*$C212-2,0),IF($C212&lt;=D$67+D$68+D$69,OFFSET(Enrolment_Repeaters!E$1,MATCH(CountrySelect1,Enrolment_Repeaters!$A$2:$A$4977,0)+12+2*($C212-E$67),0),""))=0, "", IF($C212&lt;=D$67,OFFSET(Enrolment_Repeaters!E$1,MATCH(CountrySelect1,Enrolment_Repeaters!$A$2:$A$4977,0)+2*$C212-2,0),IF($C212&lt;=D$67+D$68+D$69,OFFSET(Enrolment_Repeaters!E$1,MATCH(CountrySelect1,Enrolment_Repeaters!$A$2:$A$4977,0)+12+2*($C212-D$67),0),"")))</f>
        <v/>
      </c>
      <c r="E212">
        <f ca="1">IF(IF($C212&lt;=E$67,OFFSET(Enrolment_Repeaters!F$1,MATCH(CountrySelect1,Enrolment_Repeaters!$A$2:$A$4977,0)+2*$C212-2,0),IF($C212&lt;=E$67+E$68+E$69,OFFSET(Enrolment_Repeaters!F$1,MATCH(CountrySelect1,Enrolment_Repeaters!$A$2:$A$4977,0)+12+2*($C212-F$67),0),""))=0, "", IF($C212&lt;=E$67,OFFSET(Enrolment_Repeaters!F$1,MATCH(CountrySelect1,Enrolment_Repeaters!$A$2:$A$4977,0)+2*$C212-2,0),IF($C212&lt;=E$67+E$68+E$69,OFFSET(Enrolment_Repeaters!F$1,MATCH(CountrySelect1,Enrolment_Repeaters!$A$2:$A$4977,0)+12+2*($C212-E$67),0),"")))</f>
        <v>1013352</v>
      </c>
      <c r="F212">
        <f ca="1">IF(IF($C212&lt;=F$67,OFFSET(Enrolment_Repeaters!G$1,MATCH(CountrySelect1,Enrolment_Repeaters!$A$2:$A$4977,0)+2*$C212-2,0),IF($C212&lt;=F$67+F$68+F$69,OFFSET(Enrolment_Repeaters!G$1,MATCH(CountrySelect1,Enrolment_Repeaters!$A$2:$A$4977,0)+12+2*($C212-G$67),0),""))=0, "", IF($C212&lt;=F$67,OFFSET(Enrolment_Repeaters!G$1,MATCH(CountrySelect1,Enrolment_Repeaters!$A$2:$A$4977,0)+2*$C212-2,0),IF($C212&lt;=F$67+F$68+F$69,OFFSET(Enrolment_Repeaters!G$1,MATCH(CountrySelect1,Enrolment_Repeaters!$A$2:$A$4977,0)+12+2*($C212-F$67),0),"")))</f>
        <v>1085158</v>
      </c>
      <c r="G212">
        <f ca="1">IF(IF($C212&lt;=G$67,OFFSET(Enrolment_Repeaters!H$1,MATCH(CountrySelect1,Enrolment_Repeaters!$A$2:$A$4977,0)+2*$C212-2,0),IF($C212&lt;=G$67+G$68+G$69,OFFSET(Enrolment_Repeaters!H$1,MATCH(CountrySelect1,Enrolment_Repeaters!$A$2:$A$4977,0)+12+2*($C212-H$67),0),""))=0, "", IF($C212&lt;=G$67,OFFSET(Enrolment_Repeaters!H$1,MATCH(CountrySelect1,Enrolment_Repeaters!$A$2:$A$4977,0)+2*$C212-2,0),IF($C212&lt;=G$67+G$68+G$69,OFFSET(Enrolment_Repeaters!H$1,MATCH(CountrySelect1,Enrolment_Repeaters!$A$2:$A$4977,0)+12+2*($C212-G$67),0),"")))</f>
        <v>974108</v>
      </c>
      <c r="H212" t="str">
        <f ca="1">IF(IF($C212&lt;=H$67,OFFSET(Enrolment_Repeaters!I$1,MATCH(CountrySelect1,Enrolment_Repeaters!$A$2:$A$4977,0)+2*$C212-2,0),IF($C212&lt;=H$67+H$68+H$69,OFFSET(Enrolment_Repeaters!I$1,MATCH(CountrySelect1,Enrolment_Repeaters!$A$2:$A$4977,0)+12+2*($C212-I$67),0),""))=0, "", IF($C212&lt;=H$67,OFFSET(Enrolment_Repeaters!I$1,MATCH(CountrySelect1,Enrolment_Repeaters!$A$2:$A$4977,0)+2*$C212-2,0),IF($C212&lt;=H$67+H$68+H$69,OFFSET(Enrolment_Repeaters!I$1,MATCH(CountrySelect1,Enrolment_Repeaters!$A$2:$A$4977,0)+12+2*($C212-H$67),0),"")))</f>
        <v/>
      </c>
      <c r="I212">
        <f ca="1">IF(IF($C212&lt;=I$67,OFFSET(Enrolment_Repeaters!J$1,MATCH(CountrySelect1,Enrolment_Repeaters!$A$2:$A$4977,0)+2*$C212-2,0),IF($C212&lt;=I$67+I$68+I$69,OFFSET(Enrolment_Repeaters!J$1,MATCH(CountrySelect1,Enrolment_Repeaters!$A$2:$A$4977,0)+12+2*($C212-J$67),0),""))=0, "", IF($C212&lt;=I$67,OFFSET(Enrolment_Repeaters!J$1,MATCH(CountrySelect1,Enrolment_Repeaters!$A$2:$A$4977,0)+2*$C212-2,0),IF($C212&lt;=I$67+I$68+I$69,OFFSET(Enrolment_Repeaters!J$1,MATCH(CountrySelect1,Enrolment_Repeaters!$A$2:$A$4977,0)+12+2*($C212-I$67),0),"")))</f>
        <v>1227762.5839499999</v>
      </c>
      <c r="J212" t="str">
        <f ca="1">IF(IF($C212&lt;=J$67,OFFSET(Enrolment_Repeaters!K$1,MATCH(CountrySelect1,Enrolment_Repeaters!$A$2:$A$4977,0)+2*$C212-2,0),IF($C212&lt;=J$67+J$68+J$69,OFFSET(Enrolment_Repeaters!K$1,MATCH(CountrySelect1,Enrolment_Repeaters!$A$2:$A$4977,0)+12+2*($C212-K$67),0),""))=0, "", IF($C212&lt;=J$67,OFFSET(Enrolment_Repeaters!K$1,MATCH(CountrySelect1,Enrolment_Repeaters!$A$2:$A$4977,0)+2*$C212-2,0),IF($C212&lt;=J$67+J$68+J$69,OFFSET(Enrolment_Repeaters!K$1,MATCH(CountrySelect1,Enrolment_Repeaters!$A$2:$A$4977,0)+12+2*($C212-J$67),0),"")))</f>
        <v/>
      </c>
      <c r="K212">
        <f ca="1">IF(IF($C212&lt;=K$67,OFFSET(Enrolment_Repeaters!L$1,MATCH(CountrySelect1,Enrolment_Repeaters!$A$2:$A$4977,0)+2*$C212-2,0),IF($C212&lt;=K$67+K$68+K$69,OFFSET(Enrolment_Repeaters!L$1,MATCH(CountrySelect1,Enrolment_Repeaters!$A$2:$A$4977,0)+12+2*($C212-L$67),0),""))=0, "", IF($C212&lt;=K$67,OFFSET(Enrolment_Repeaters!L$1,MATCH(CountrySelect1,Enrolment_Repeaters!$A$2:$A$4977,0)+2*$C212-2,0),IF($C212&lt;=K$67+K$68+K$69,OFFSET(Enrolment_Repeaters!L$1,MATCH(CountrySelect1,Enrolment_Repeaters!$A$2:$A$4977,0)+12+2*($C212-K$67),0),"")))</f>
        <v>1388713.6878</v>
      </c>
      <c r="L212">
        <f ca="1">IF(IF($C212&lt;=L$67,OFFSET(Enrolment_Repeaters!M$1,MATCH(CountrySelect1,Enrolment_Repeaters!$A$2:$A$4977,0)+2*$C212-2,0),IF($C212&lt;=L$67+L$68+L$69,OFFSET(Enrolment_Repeaters!M$1,MATCH(CountrySelect1,Enrolment_Repeaters!$A$2:$A$4977,0)+12+2*($C212-M$67),0),""))=0, "", IF($C212&lt;=L$67,OFFSET(Enrolment_Repeaters!M$1,MATCH(CountrySelect1,Enrolment_Repeaters!$A$2:$A$4977,0)+2*$C212-2,0),IF($C212&lt;=L$67+L$68+L$69,OFFSET(Enrolment_Repeaters!M$1,MATCH(CountrySelect1,Enrolment_Repeaters!$A$2:$A$4977,0)+12+2*($C212-L$67),0),"")))</f>
        <v>1402708</v>
      </c>
      <c r="M212">
        <f ca="1">IF(IF($C212&lt;=M$67,OFFSET(Enrolment_Repeaters!N$1,MATCH(CountrySelect1,Enrolment_Repeaters!$A$2:$A$4977,0)+2*$C212-2,0),IF($C212&lt;=M$67+M$68+M$69,OFFSET(Enrolment_Repeaters!N$1,MATCH(CountrySelect1,Enrolment_Repeaters!$A$2:$A$4977,0)+12+2*($C212-N$67),0),""))=0, "", IF($C212&lt;=M$67,OFFSET(Enrolment_Repeaters!N$1,MATCH(CountrySelect1,Enrolment_Repeaters!$A$2:$A$4977,0)+2*$C212-2,0),IF($C212&lt;=M$67+M$68+M$69,OFFSET(Enrolment_Repeaters!N$1,MATCH(CountrySelect1,Enrolment_Repeaters!$A$2:$A$4977,0)+12+2*($C212-M$67),0),"")))</f>
        <v>1411003</v>
      </c>
      <c r="N212" t="str">
        <f ca="1">IF(IF($C212&lt;=N$67,OFFSET(Enrolment_Repeaters!O$1,MATCH(CountrySelect1,Enrolment_Repeaters!$A$2:$A$4977,0)+2*$C212-2,0),IF($C212&lt;=N$67+N$68+N$69,OFFSET(Enrolment_Repeaters!O$1,MATCH(CountrySelect1,Enrolment_Repeaters!$A$2:$A$4977,0)+12+2*($C212-O$67),0),""))=0, "", IF($C212&lt;=N$67,OFFSET(Enrolment_Repeaters!O$1,MATCH(CountrySelect1,Enrolment_Repeaters!$A$2:$A$4977,0)+2*$C212-2,0),IF($C212&lt;=N$67+N$68+N$69,OFFSET(Enrolment_Repeaters!O$1,MATCH(CountrySelect1,Enrolment_Repeaters!$A$2:$A$4977,0)+12+2*($C212-N$67),0),"")))</f>
        <v/>
      </c>
      <c r="Q212" cm="1">
        <f t="array" aca="1" ref="Q212" ca="1">MAX(IF(ISNUMBER(D212:N212),$R$189:$AB$189-StartYear +1))</f>
        <v>10</v>
      </c>
      <c r="R212">
        <f t="shared" ca="1" si="64"/>
        <v>1035342.686507119</v>
      </c>
      <c r="S212">
        <f t="shared" ca="1" si="65"/>
        <v>1013352</v>
      </c>
      <c r="T212">
        <f t="shared" ca="1" si="66"/>
        <v>1085158</v>
      </c>
      <c r="U212">
        <f t="shared" ca="1" si="67"/>
        <v>974108</v>
      </c>
      <c r="V212">
        <f t="shared" ca="1" si="68"/>
        <v>1226777.0353937028</v>
      </c>
      <c r="W212">
        <f t="shared" ca="1" si="69"/>
        <v>1227762.5839499999</v>
      </c>
      <c r="X212">
        <f t="shared" ca="1" si="70"/>
        <v>1386042.5117899969</v>
      </c>
      <c r="Y212">
        <f t="shared" ca="1" si="71"/>
        <v>1388713.6878</v>
      </c>
      <c r="Z212">
        <f t="shared" ca="1" si="72"/>
        <v>1402708</v>
      </c>
      <c r="AA212">
        <f t="shared" ca="1" si="73"/>
        <v>1411003</v>
      </c>
      <c r="AB212">
        <f t="shared" ca="1" si="74"/>
        <v>1397359.9094540521</v>
      </c>
      <c r="AG212" t="e">
        <f t="shared" ca="1" si="75"/>
        <v>#N/A</v>
      </c>
      <c r="AH212" t="e">
        <f t="shared" ca="1" si="76"/>
        <v>#N/A</v>
      </c>
      <c r="AI212" t="e">
        <f t="shared" ca="1" si="76"/>
        <v>#N/A</v>
      </c>
      <c r="AJ212" t="e">
        <f t="shared" ca="1" si="76"/>
        <v>#N/A</v>
      </c>
      <c r="AK212" t="e">
        <f t="shared" ca="1" si="76"/>
        <v>#N/A</v>
      </c>
      <c r="AL212" t="e">
        <f t="shared" ca="1" si="76"/>
        <v>#N/A</v>
      </c>
      <c r="AM212" t="e">
        <f t="shared" ca="1" si="76"/>
        <v>#N/A</v>
      </c>
      <c r="AN212" t="e">
        <f t="shared" ca="1" si="76"/>
        <v>#N/A</v>
      </c>
      <c r="AO212" t="e">
        <f t="shared" ca="1" si="76"/>
        <v>#N/A</v>
      </c>
      <c r="AP212" t="e">
        <f t="shared" ca="1" si="76"/>
        <v>#N/A</v>
      </c>
      <c r="AQ212" t="e">
        <f t="shared" ca="1" si="76"/>
        <v>#N/A</v>
      </c>
      <c r="AR212" t="e">
        <f t="shared" si="76"/>
        <v>#N/A</v>
      </c>
      <c r="AS212" s="224" t="e">
        <f t="shared" ca="1" si="77"/>
        <v>#N/A</v>
      </c>
      <c r="AT212" s="190">
        <f t="shared" ca="1" si="78"/>
        <v>3.1934488447590725E-2</v>
      </c>
      <c r="AU212" s="194" t="e">
        <f t="shared" ca="1" si="79"/>
        <v>#N/A</v>
      </c>
    </row>
    <row r="213" spans="1:47" x14ac:dyDescent="0.2">
      <c r="A213" t="e" cm="1">
        <f t="array" aca="1" ref="A213" ca="1">LOOKUP(2,1/(ISNUMBER(D213:N213)),D213:N213)</f>
        <v>#N/A</v>
      </c>
      <c r="C213" s="50">
        <v>9</v>
      </c>
      <c r="D213" t="str">
        <f ca="1">IF(IF($C213&lt;=D$67,OFFSET(Enrolment_Repeaters!E$1,MATCH(CountrySelect1,Enrolment_Repeaters!$A$2:$A$4977,0)+2*$C213-2,0),IF($C213&lt;=D$67+D$68+D$69,OFFSET(Enrolment_Repeaters!E$1,MATCH(CountrySelect1,Enrolment_Repeaters!$A$2:$A$4977,0)+12+2*($C213-E$67),0),""))=0, "", IF($C213&lt;=D$67,OFFSET(Enrolment_Repeaters!E$1,MATCH(CountrySelect1,Enrolment_Repeaters!$A$2:$A$4977,0)+2*$C213-2,0),IF($C213&lt;=D$67+D$68+D$69,OFFSET(Enrolment_Repeaters!E$1,MATCH(CountrySelect1,Enrolment_Repeaters!$A$2:$A$4977,0)+12+2*($C213-D$67),0),"")))</f>
        <v/>
      </c>
      <c r="E213" t="str">
        <f ca="1">IF(IF($C213&lt;=E$67,OFFSET(Enrolment_Repeaters!F$1,MATCH(CountrySelect1,Enrolment_Repeaters!$A$2:$A$4977,0)+2*$C213-2,0),IF($C213&lt;=E$67+E$68+E$69,OFFSET(Enrolment_Repeaters!F$1,MATCH(CountrySelect1,Enrolment_Repeaters!$A$2:$A$4977,0)+12+2*($C213-F$67),0),""))=0, "", IF($C213&lt;=E$67,OFFSET(Enrolment_Repeaters!F$1,MATCH(CountrySelect1,Enrolment_Repeaters!$A$2:$A$4977,0)+2*$C213-2,0),IF($C213&lt;=E$67+E$68+E$69,OFFSET(Enrolment_Repeaters!F$1,MATCH(CountrySelect1,Enrolment_Repeaters!$A$2:$A$4977,0)+12+2*($C213-E$67),0),"")))</f>
        <v/>
      </c>
      <c r="F213" t="str">
        <f ca="1">IF(IF($C213&lt;=F$67,OFFSET(Enrolment_Repeaters!G$1,MATCH(CountrySelect1,Enrolment_Repeaters!$A$2:$A$4977,0)+2*$C213-2,0),IF($C213&lt;=F$67+F$68+F$69,OFFSET(Enrolment_Repeaters!G$1,MATCH(CountrySelect1,Enrolment_Repeaters!$A$2:$A$4977,0)+12+2*($C213-G$67),0),""))=0, "", IF($C213&lt;=F$67,OFFSET(Enrolment_Repeaters!G$1,MATCH(CountrySelect1,Enrolment_Repeaters!$A$2:$A$4977,0)+2*$C213-2,0),IF($C213&lt;=F$67+F$68+F$69,OFFSET(Enrolment_Repeaters!G$1,MATCH(CountrySelect1,Enrolment_Repeaters!$A$2:$A$4977,0)+12+2*($C213-F$67),0),"")))</f>
        <v/>
      </c>
      <c r="G213" t="str">
        <f ca="1">IF(IF($C213&lt;=G$67,OFFSET(Enrolment_Repeaters!H$1,MATCH(CountrySelect1,Enrolment_Repeaters!$A$2:$A$4977,0)+2*$C213-2,0),IF($C213&lt;=G$67+G$68+G$69,OFFSET(Enrolment_Repeaters!H$1,MATCH(CountrySelect1,Enrolment_Repeaters!$A$2:$A$4977,0)+12+2*($C213-H$67),0),""))=0, "", IF($C213&lt;=G$67,OFFSET(Enrolment_Repeaters!H$1,MATCH(CountrySelect1,Enrolment_Repeaters!$A$2:$A$4977,0)+2*$C213-2,0),IF($C213&lt;=G$67+G$68+G$69,OFFSET(Enrolment_Repeaters!H$1,MATCH(CountrySelect1,Enrolment_Repeaters!$A$2:$A$4977,0)+12+2*($C213-G$67),0),"")))</f>
        <v/>
      </c>
      <c r="H213" t="str">
        <f ca="1">IF(IF($C213&lt;=H$67,OFFSET(Enrolment_Repeaters!I$1,MATCH(CountrySelect1,Enrolment_Repeaters!$A$2:$A$4977,0)+2*$C213-2,0),IF($C213&lt;=H$67+H$68+H$69,OFFSET(Enrolment_Repeaters!I$1,MATCH(CountrySelect1,Enrolment_Repeaters!$A$2:$A$4977,0)+12+2*($C213-I$67),0),""))=0, "", IF($C213&lt;=H$67,OFFSET(Enrolment_Repeaters!I$1,MATCH(CountrySelect1,Enrolment_Repeaters!$A$2:$A$4977,0)+2*$C213-2,0),IF($C213&lt;=H$67+H$68+H$69,OFFSET(Enrolment_Repeaters!I$1,MATCH(CountrySelect1,Enrolment_Repeaters!$A$2:$A$4977,0)+12+2*($C213-H$67),0),"")))</f>
        <v/>
      </c>
      <c r="I213" t="str">
        <f ca="1">IF(IF($C213&lt;=I$67,OFFSET(Enrolment_Repeaters!J$1,MATCH(CountrySelect1,Enrolment_Repeaters!$A$2:$A$4977,0)+2*$C213-2,0),IF($C213&lt;=I$67+I$68+I$69,OFFSET(Enrolment_Repeaters!J$1,MATCH(CountrySelect1,Enrolment_Repeaters!$A$2:$A$4977,0)+12+2*($C213-J$67),0),""))=0, "", IF($C213&lt;=I$67,OFFSET(Enrolment_Repeaters!J$1,MATCH(CountrySelect1,Enrolment_Repeaters!$A$2:$A$4977,0)+2*$C213-2,0),IF($C213&lt;=I$67+I$68+I$69,OFFSET(Enrolment_Repeaters!J$1,MATCH(CountrySelect1,Enrolment_Repeaters!$A$2:$A$4977,0)+12+2*($C213-I$67),0),"")))</f>
        <v/>
      </c>
      <c r="J213" t="str">
        <f ca="1">IF(IF($C213&lt;=J$67,OFFSET(Enrolment_Repeaters!K$1,MATCH(CountrySelect1,Enrolment_Repeaters!$A$2:$A$4977,0)+2*$C213-2,0),IF($C213&lt;=J$67+J$68+J$69,OFFSET(Enrolment_Repeaters!K$1,MATCH(CountrySelect1,Enrolment_Repeaters!$A$2:$A$4977,0)+12+2*($C213-K$67),0),""))=0, "", IF($C213&lt;=J$67,OFFSET(Enrolment_Repeaters!K$1,MATCH(CountrySelect1,Enrolment_Repeaters!$A$2:$A$4977,0)+2*$C213-2,0),IF($C213&lt;=J$67+J$68+J$69,OFFSET(Enrolment_Repeaters!K$1,MATCH(CountrySelect1,Enrolment_Repeaters!$A$2:$A$4977,0)+12+2*($C213-J$67),0),"")))</f>
        <v/>
      </c>
      <c r="K213" t="str">
        <f ca="1">IF(IF($C213&lt;=K$67,OFFSET(Enrolment_Repeaters!L$1,MATCH(CountrySelect1,Enrolment_Repeaters!$A$2:$A$4977,0)+2*$C213-2,0),IF($C213&lt;=K$67+K$68+K$69,OFFSET(Enrolment_Repeaters!L$1,MATCH(CountrySelect1,Enrolment_Repeaters!$A$2:$A$4977,0)+12+2*($C213-L$67),0),""))=0, "", IF($C213&lt;=K$67,OFFSET(Enrolment_Repeaters!L$1,MATCH(CountrySelect1,Enrolment_Repeaters!$A$2:$A$4977,0)+2*$C213-2,0),IF($C213&lt;=K$67+K$68+K$69,OFFSET(Enrolment_Repeaters!L$1,MATCH(CountrySelect1,Enrolment_Repeaters!$A$2:$A$4977,0)+12+2*($C213-K$67),0),"")))</f>
        <v/>
      </c>
      <c r="L213" t="str">
        <f ca="1">IF(IF($C213&lt;=L$67,OFFSET(Enrolment_Repeaters!M$1,MATCH(CountrySelect1,Enrolment_Repeaters!$A$2:$A$4977,0)+2*$C213-2,0),IF($C213&lt;=L$67+L$68+L$69,OFFSET(Enrolment_Repeaters!M$1,MATCH(CountrySelect1,Enrolment_Repeaters!$A$2:$A$4977,0)+12+2*($C213-M$67),0),""))=0, "", IF($C213&lt;=L$67,OFFSET(Enrolment_Repeaters!M$1,MATCH(CountrySelect1,Enrolment_Repeaters!$A$2:$A$4977,0)+2*$C213-2,0),IF($C213&lt;=L$67+L$68+L$69,OFFSET(Enrolment_Repeaters!M$1,MATCH(CountrySelect1,Enrolment_Repeaters!$A$2:$A$4977,0)+12+2*($C213-L$67),0),"")))</f>
        <v/>
      </c>
      <c r="M213" t="str">
        <f ca="1">IF(IF($C213&lt;=M$67,OFFSET(Enrolment_Repeaters!N$1,MATCH(CountrySelect1,Enrolment_Repeaters!$A$2:$A$4977,0)+2*$C213-2,0),IF($C213&lt;=M$67+M$68+M$69,OFFSET(Enrolment_Repeaters!N$1,MATCH(CountrySelect1,Enrolment_Repeaters!$A$2:$A$4977,0)+12+2*($C213-N$67),0),""))=0, "", IF($C213&lt;=M$67,OFFSET(Enrolment_Repeaters!N$1,MATCH(CountrySelect1,Enrolment_Repeaters!$A$2:$A$4977,0)+2*$C213-2,0),IF($C213&lt;=M$67+M$68+M$69,OFFSET(Enrolment_Repeaters!N$1,MATCH(CountrySelect1,Enrolment_Repeaters!$A$2:$A$4977,0)+12+2*($C213-M$67),0),"")))</f>
        <v/>
      </c>
      <c r="N213" t="str">
        <f ca="1">IF(IF($C213&lt;=N$67,OFFSET(Enrolment_Repeaters!O$1,MATCH(CountrySelect1,Enrolment_Repeaters!$A$2:$A$4977,0)+2*$C213-2,0),IF($C213&lt;=N$67+N$68+N$69,OFFSET(Enrolment_Repeaters!O$1,MATCH(CountrySelect1,Enrolment_Repeaters!$A$2:$A$4977,0)+12+2*($C213-O$67),0),""))=0, "", IF($C213&lt;=N$67,OFFSET(Enrolment_Repeaters!O$1,MATCH(CountrySelect1,Enrolment_Repeaters!$A$2:$A$4977,0)+2*$C213-2,0),IF($C213&lt;=N$67+N$68+N$69,OFFSET(Enrolment_Repeaters!O$1,MATCH(CountrySelect1,Enrolment_Repeaters!$A$2:$A$4977,0)+12+2*($C213-N$67),0),"")))</f>
        <v/>
      </c>
      <c r="Q213" cm="1">
        <f t="array" aca="1" ref="Q213" ca="1">MAX(IF(ISNUMBER(D213:N213),$R$189:$AB$189-StartYear +1))</f>
        <v>0</v>
      </c>
      <c r="R213" t="e">
        <f t="shared" ca="1" si="64"/>
        <v>#N/A</v>
      </c>
      <c r="S213" t="e">
        <f t="shared" ca="1" si="65"/>
        <v>#N/A</v>
      </c>
      <c r="T213" t="e">
        <f t="shared" ca="1" si="66"/>
        <v>#N/A</v>
      </c>
      <c r="U213" t="e">
        <f t="shared" ca="1" si="67"/>
        <v>#N/A</v>
      </c>
      <c r="V213" t="e">
        <f t="shared" ca="1" si="68"/>
        <v>#N/A</v>
      </c>
      <c r="W213" t="e">
        <f t="shared" ca="1" si="69"/>
        <v>#N/A</v>
      </c>
      <c r="X213" t="e">
        <f t="shared" ca="1" si="70"/>
        <v>#N/A</v>
      </c>
      <c r="Y213" t="e">
        <f t="shared" ca="1" si="71"/>
        <v>#N/A</v>
      </c>
      <c r="Z213" t="e">
        <f t="shared" ca="1" si="72"/>
        <v>#N/A</v>
      </c>
      <c r="AA213" t="e">
        <f t="shared" ca="1" si="73"/>
        <v>#N/A</v>
      </c>
      <c r="AB213" t="e">
        <f t="shared" ca="1" si="74"/>
        <v>#N/A</v>
      </c>
      <c r="AG213" t="e">
        <f t="shared" ca="1" si="75"/>
        <v>#N/A</v>
      </c>
      <c r="AH213" t="e">
        <f t="shared" ca="1" si="76"/>
        <v>#N/A</v>
      </c>
      <c r="AI213" t="e">
        <f t="shared" ca="1" si="76"/>
        <v>#N/A</v>
      </c>
      <c r="AJ213" t="e">
        <f t="shared" ca="1" si="76"/>
        <v>#N/A</v>
      </c>
      <c r="AK213" t="e">
        <f t="shared" ca="1" si="76"/>
        <v>#N/A</v>
      </c>
      <c r="AL213" t="e">
        <f t="shared" ca="1" si="76"/>
        <v>#N/A</v>
      </c>
      <c r="AM213" t="e">
        <f t="shared" ca="1" si="76"/>
        <v>#N/A</v>
      </c>
      <c r="AN213" t="e">
        <f t="shared" ca="1" si="76"/>
        <v>#N/A</v>
      </c>
      <c r="AO213" t="e">
        <f t="shared" ca="1" si="76"/>
        <v>#N/A</v>
      </c>
      <c r="AP213" t="e">
        <f t="shared" ca="1" si="76"/>
        <v>#N/A</v>
      </c>
      <c r="AQ213" t="e">
        <f t="shared" ca="1" si="76"/>
        <v>#N/A</v>
      </c>
      <c r="AR213" t="e">
        <f t="shared" si="76"/>
        <v>#N/A</v>
      </c>
      <c r="AS213" s="224" t="e">
        <f t="shared" ca="1" si="77"/>
        <v>#N/A</v>
      </c>
      <c r="AT213" s="190">
        <f t="shared" ca="1" si="78"/>
        <v>2.9364052425171705E-2</v>
      </c>
      <c r="AU213" s="194" t="e">
        <f t="shared" ca="1" si="79"/>
        <v>#N/A</v>
      </c>
    </row>
    <row r="214" spans="1:47" x14ac:dyDescent="0.2">
      <c r="A214" t="e" cm="1">
        <f t="array" aca="1" ref="A214" ca="1">LOOKUP(2,1/(ISNUMBER(D214:N214)),D214:N214)</f>
        <v>#N/A</v>
      </c>
      <c r="C214" s="50">
        <v>10</v>
      </c>
      <c r="D214" t="str">
        <f ca="1">IF(IF($C214&lt;=D$67,OFFSET(Enrolment_Repeaters!E$1,MATCH(CountrySelect1,Enrolment_Repeaters!$A$2:$A$4977,0)+2*$C214-2,0),IF($C214&lt;=D$67+D$68+D$69,OFFSET(Enrolment_Repeaters!E$1,MATCH(CountrySelect1,Enrolment_Repeaters!$A$2:$A$4977,0)+12+2*($C214-E$67),0),""))=0, "", IF($C214&lt;=D$67,OFFSET(Enrolment_Repeaters!E$1,MATCH(CountrySelect1,Enrolment_Repeaters!$A$2:$A$4977,0)+2*$C214-2,0),IF($C214&lt;=D$67+D$68+D$69,OFFSET(Enrolment_Repeaters!E$1,MATCH(CountrySelect1,Enrolment_Repeaters!$A$2:$A$4977,0)+12+2*($C214-D$67),0),"")))</f>
        <v/>
      </c>
      <c r="E214" t="str">
        <f ca="1">IF(IF($C214&lt;=E$67,OFFSET(Enrolment_Repeaters!F$1,MATCH(CountrySelect1,Enrolment_Repeaters!$A$2:$A$4977,0)+2*$C214-2,0),IF($C214&lt;=E$67+E$68+E$69,OFFSET(Enrolment_Repeaters!F$1,MATCH(CountrySelect1,Enrolment_Repeaters!$A$2:$A$4977,0)+12+2*($C214-F$67),0),""))=0, "", IF($C214&lt;=E$67,OFFSET(Enrolment_Repeaters!F$1,MATCH(CountrySelect1,Enrolment_Repeaters!$A$2:$A$4977,0)+2*$C214-2,0),IF($C214&lt;=E$67+E$68+E$69,OFFSET(Enrolment_Repeaters!F$1,MATCH(CountrySelect1,Enrolment_Repeaters!$A$2:$A$4977,0)+12+2*($C214-E$67),0),"")))</f>
        <v/>
      </c>
      <c r="F214" t="str">
        <f ca="1">IF(IF($C214&lt;=F$67,OFFSET(Enrolment_Repeaters!G$1,MATCH(CountrySelect1,Enrolment_Repeaters!$A$2:$A$4977,0)+2*$C214-2,0),IF($C214&lt;=F$67+F$68+F$69,OFFSET(Enrolment_Repeaters!G$1,MATCH(CountrySelect1,Enrolment_Repeaters!$A$2:$A$4977,0)+12+2*($C214-G$67),0),""))=0, "", IF($C214&lt;=F$67,OFFSET(Enrolment_Repeaters!G$1,MATCH(CountrySelect1,Enrolment_Repeaters!$A$2:$A$4977,0)+2*$C214-2,0),IF($C214&lt;=F$67+F$68+F$69,OFFSET(Enrolment_Repeaters!G$1,MATCH(CountrySelect1,Enrolment_Repeaters!$A$2:$A$4977,0)+12+2*($C214-F$67),0),"")))</f>
        <v/>
      </c>
      <c r="G214" t="str">
        <f ca="1">IF(IF($C214&lt;=G$67,OFFSET(Enrolment_Repeaters!H$1,MATCH(CountrySelect1,Enrolment_Repeaters!$A$2:$A$4977,0)+2*$C214-2,0),IF($C214&lt;=G$67+G$68+G$69,OFFSET(Enrolment_Repeaters!H$1,MATCH(CountrySelect1,Enrolment_Repeaters!$A$2:$A$4977,0)+12+2*($C214-H$67),0),""))=0, "", IF($C214&lt;=G$67,OFFSET(Enrolment_Repeaters!H$1,MATCH(CountrySelect1,Enrolment_Repeaters!$A$2:$A$4977,0)+2*$C214-2,0),IF($C214&lt;=G$67+G$68+G$69,OFFSET(Enrolment_Repeaters!H$1,MATCH(CountrySelect1,Enrolment_Repeaters!$A$2:$A$4977,0)+12+2*($C214-G$67),0),"")))</f>
        <v/>
      </c>
      <c r="H214" t="str">
        <f ca="1">IF(IF($C214&lt;=H$67,OFFSET(Enrolment_Repeaters!I$1,MATCH(CountrySelect1,Enrolment_Repeaters!$A$2:$A$4977,0)+2*$C214-2,0),IF($C214&lt;=H$67+H$68+H$69,OFFSET(Enrolment_Repeaters!I$1,MATCH(CountrySelect1,Enrolment_Repeaters!$A$2:$A$4977,0)+12+2*($C214-I$67),0),""))=0, "", IF($C214&lt;=H$67,OFFSET(Enrolment_Repeaters!I$1,MATCH(CountrySelect1,Enrolment_Repeaters!$A$2:$A$4977,0)+2*$C214-2,0),IF($C214&lt;=H$67+H$68+H$69,OFFSET(Enrolment_Repeaters!I$1,MATCH(CountrySelect1,Enrolment_Repeaters!$A$2:$A$4977,0)+12+2*($C214-H$67),0),"")))</f>
        <v/>
      </c>
      <c r="I214" t="str">
        <f ca="1">IF(IF($C214&lt;=I$67,OFFSET(Enrolment_Repeaters!J$1,MATCH(CountrySelect1,Enrolment_Repeaters!$A$2:$A$4977,0)+2*$C214-2,0),IF($C214&lt;=I$67+I$68+I$69,OFFSET(Enrolment_Repeaters!J$1,MATCH(CountrySelect1,Enrolment_Repeaters!$A$2:$A$4977,0)+12+2*($C214-J$67),0),""))=0, "", IF($C214&lt;=I$67,OFFSET(Enrolment_Repeaters!J$1,MATCH(CountrySelect1,Enrolment_Repeaters!$A$2:$A$4977,0)+2*$C214-2,0),IF($C214&lt;=I$67+I$68+I$69,OFFSET(Enrolment_Repeaters!J$1,MATCH(CountrySelect1,Enrolment_Repeaters!$A$2:$A$4977,0)+12+2*($C214-I$67),0),"")))</f>
        <v/>
      </c>
      <c r="J214" t="str">
        <f ca="1">IF(IF($C214&lt;=J$67,OFFSET(Enrolment_Repeaters!K$1,MATCH(CountrySelect1,Enrolment_Repeaters!$A$2:$A$4977,0)+2*$C214-2,0),IF($C214&lt;=J$67+J$68+J$69,OFFSET(Enrolment_Repeaters!K$1,MATCH(CountrySelect1,Enrolment_Repeaters!$A$2:$A$4977,0)+12+2*($C214-K$67),0),""))=0, "", IF($C214&lt;=J$67,OFFSET(Enrolment_Repeaters!K$1,MATCH(CountrySelect1,Enrolment_Repeaters!$A$2:$A$4977,0)+2*$C214-2,0),IF($C214&lt;=J$67+J$68+J$69,OFFSET(Enrolment_Repeaters!K$1,MATCH(CountrySelect1,Enrolment_Repeaters!$A$2:$A$4977,0)+12+2*($C214-J$67),0),"")))</f>
        <v/>
      </c>
      <c r="K214" t="str">
        <f ca="1">IF(IF($C214&lt;=K$67,OFFSET(Enrolment_Repeaters!L$1,MATCH(CountrySelect1,Enrolment_Repeaters!$A$2:$A$4977,0)+2*$C214-2,0),IF($C214&lt;=K$67+K$68+K$69,OFFSET(Enrolment_Repeaters!L$1,MATCH(CountrySelect1,Enrolment_Repeaters!$A$2:$A$4977,0)+12+2*($C214-L$67),0),""))=0, "", IF($C214&lt;=K$67,OFFSET(Enrolment_Repeaters!L$1,MATCH(CountrySelect1,Enrolment_Repeaters!$A$2:$A$4977,0)+2*$C214-2,0),IF($C214&lt;=K$67+K$68+K$69,OFFSET(Enrolment_Repeaters!L$1,MATCH(CountrySelect1,Enrolment_Repeaters!$A$2:$A$4977,0)+12+2*($C214-K$67),0),"")))</f>
        <v/>
      </c>
      <c r="L214" t="str">
        <f ca="1">IF(IF($C214&lt;=L$67,OFFSET(Enrolment_Repeaters!M$1,MATCH(CountrySelect1,Enrolment_Repeaters!$A$2:$A$4977,0)+2*$C214-2,0),IF($C214&lt;=L$67+L$68+L$69,OFFSET(Enrolment_Repeaters!M$1,MATCH(CountrySelect1,Enrolment_Repeaters!$A$2:$A$4977,0)+12+2*($C214-M$67),0),""))=0, "", IF($C214&lt;=L$67,OFFSET(Enrolment_Repeaters!M$1,MATCH(CountrySelect1,Enrolment_Repeaters!$A$2:$A$4977,0)+2*$C214-2,0),IF($C214&lt;=L$67+L$68+L$69,OFFSET(Enrolment_Repeaters!M$1,MATCH(CountrySelect1,Enrolment_Repeaters!$A$2:$A$4977,0)+12+2*($C214-L$67),0),"")))</f>
        <v/>
      </c>
      <c r="M214" t="str">
        <f ca="1">IF(IF($C214&lt;=M$67,OFFSET(Enrolment_Repeaters!N$1,MATCH(CountrySelect1,Enrolment_Repeaters!$A$2:$A$4977,0)+2*$C214-2,0),IF($C214&lt;=M$67+M$68+M$69,OFFSET(Enrolment_Repeaters!N$1,MATCH(CountrySelect1,Enrolment_Repeaters!$A$2:$A$4977,0)+12+2*($C214-N$67),0),""))=0, "", IF($C214&lt;=M$67,OFFSET(Enrolment_Repeaters!N$1,MATCH(CountrySelect1,Enrolment_Repeaters!$A$2:$A$4977,0)+2*$C214-2,0),IF($C214&lt;=M$67+M$68+M$69,OFFSET(Enrolment_Repeaters!N$1,MATCH(CountrySelect1,Enrolment_Repeaters!$A$2:$A$4977,0)+12+2*($C214-M$67),0),"")))</f>
        <v/>
      </c>
      <c r="N214" t="str">
        <f ca="1">IF(IF($C214&lt;=N$67,OFFSET(Enrolment_Repeaters!O$1,MATCH(CountrySelect1,Enrolment_Repeaters!$A$2:$A$4977,0)+2*$C214-2,0),IF($C214&lt;=N$67+N$68+N$69,OFFSET(Enrolment_Repeaters!O$1,MATCH(CountrySelect1,Enrolment_Repeaters!$A$2:$A$4977,0)+12+2*($C214-O$67),0),""))=0, "", IF($C214&lt;=N$67,OFFSET(Enrolment_Repeaters!O$1,MATCH(CountrySelect1,Enrolment_Repeaters!$A$2:$A$4977,0)+2*$C214-2,0),IF($C214&lt;=N$67+N$68+N$69,OFFSET(Enrolment_Repeaters!O$1,MATCH(CountrySelect1,Enrolment_Repeaters!$A$2:$A$4977,0)+12+2*($C214-N$67),0),"")))</f>
        <v/>
      </c>
      <c r="Q214" cm="1">
        <f t="array" aca="1" ref="Q214" ca="1">MAX(IF(ISNUMBER(D214:N214),$R$189:$AB$189-StartYear +1))</f>
        <v>0</v>
      </c>
      <c r="R214" t="e">
        <f t="shared" ca="1" si="64"/>
        <v>#N/A</v>
      </c>
      <c r="S214" t="e">
        <f t="shared" ca="1" si="65"/>
        <v>#N/A</v>
      </c>
      <c r="T214" t="e">
        <f t="shared" ca="1" si="66"/>
        <v>#N/A</v>
      </c>
      <c r="U214" t="e">
        <f t="shared" ca="1" si="67"/>
        <v>#N/A</v>
      </c>
      <c r="V214" t="e">
        <f t="shared" ca="1" si="68"/>
        <v>#N/A</v>
      </c>
      <c r="W214" t="e">
        <f t="shared" ca="1" si="69"/>
        <v>#N/A</v>
      </c>
      <c r="X214" t="e">
        <f t="shared" ca="1" si="70"/>
        <v>#N/A</v>
      </c>
      <c r="Y214" t="e">
        <f t="shared" ca="1" si="71"/>
        <v>#N/A</v>
      </c>
      <c r="Z214" t="e">
        <f t="shared" ca="1" si="72"/>
        <v>#N/A</v>
      </c>
      <c r="AA214" t="e">
        <f t="shared" ca="1" si="73"/>
        <v>#N/A</v>
      </c>
      <c r="AB214" t="e">
        <f t="shared" ca="1" si="74"/>
        <v>#N/A</v>
      </c>
      <c r="AG214" t="e">
        <f t="shared" ca="1" si="75"/>
        <v>#N/A</v>
      </c>
      <c r="AH214" t="e">
        <f t="shared" ca="1" si="76"/>
        <v>#N/A</v>
      </c>
      <c r="AI214" t="e">
        <f t="shared" ca="1" si="76"/>
        <v>#N/A</v>
      </c>
      <c r="AJ214" t="e">
        <f t="shared" ca="1" si="76"/>
        <v>#N/A</v>
      </c>
      <c r="AK214" t="e">
        <f t="shared" ca="1" si="76"/>
        <v>#N/A</v>
      </c>
      <c r="AL214" t="e">
        <f t="shared" ca="1" si="76"/>
        <v>#N/A</v>
      </c>
      <c r="AM214" t="e">
        <f t="shared" ca="1" si="76"/>
        <v>#N/A</v>
      </c>
      <c r="AN214" t="e">
        <f t="shared" ca="1" si="76"/>
        <v>#N/A</v>
      </c>
      <c r="AO214" t="e">
        <f t="shared" ca="1" si="76"/>
        <v>#N/A</v>
      </c>
      <c r="AP214" t="e">
        <f t="shared" ca="1" si="76"/>
        <v>#N/A</v>
      </c>
      <c r="AQ214" t="e">
        <f t="shared" ca="1" si="76"/>
        <v>#N/A</v>
      </c>
      <c r="AR214" t="e">
        <f t="shared" si="76"/>
        <v>#N/A</v>
      </c>
      <c r="AS214" s="224" t="e">
        <f t="shared" ca="1" si="77"/>
        <v>#N/A</v>
      </c>
      <c r="AT214" s="190">
        <f t="shared" ca="1" si="78"/>
        <v>3.1047926274079263E-2</v>
      </c>
      <c r="AU214" s="194" t="e">
        <f t="shared" ca="1" si="79"/>
        <v>#N/A</v>
      </c>
    </row>
    <row r="215" spans="1:47" x14ac:dyDescent="0.2">
      <c r="A215" t="e" cm="1">
        <f t="array" aca="1" ref="A215" ca="1">LOOKUP(2,1/(ISNUMBER(D215:N215)),D215:N215)</f>
        <v>#N/A</v>
      </c>
      <c r="C215" s="50">
        <v>11</v>
      </c>
      <c r="D215" s="188" t="str">
        <f ca="1">IF(IF($C215&lt;=D$67,OFFSET(Enrolment_Repeaters!E$1,MATCH(CountrySelect1,Enrolment_Repeaters!$A$2:$A$4977,0)+2*$C215-2,0),IF($C215&lt;=D$67+D$68+D$69,OFFSET(Enrolment_Repeaters!E$1,MATCH(CountrySelect1,Enrolment_Repeaters!$A$2:$A$4977,0)+12+2*($C215-D$67),0),""))=0, "", IF($C215&lt;=D$67,OFFSET(Enrolment_Repeaters!E$1,MATCH(CountrySelect1,Enrolment_Repeaters!$A$2:$A$4977,0)+2*$C215-2,0),IF($C215&lt;=D$67+D$68+D$69,OFFSET(Enrolment_Repeaters!E$1,MATCH(CountrySelect1,Enrolment_Repeaters!$A$2:$A$4977,0)+12+2*($C215-D$67),0),"")))</f>
        <v/>
      </c>
      <c r="E215" s="188" t="str">
        <f ca="1">IF(IF($C215&lt;=E$67,OFFSET(Enrolment_Repeaters!F$1,MATCH(CountrySelect1,Enrolment_Repeaters!$A$2:$A$4977,0)+2*$C215-2,0),IF($C215&lt;=E$67+E$68+E$69,OFFSET(Enrolment_Repeaters!F$1,MATCH(CountrySelect1,Enrolment_Repeaters!$A$2:$A$4977,0)+12+2*($C215-E$67),0),""))=0, "", IF($C215&lt;=E$67,OFFSET(Enrolment_Repeaters!F$1,MATCH(CountrySelect1,Enrolment_Repeaters!$A$2:$A$4977,0)+2*$C215-2,0),IF($C215&lt;=E$67+E$68+E$69,OFFSET(Enrolment_Repeaters!F$1,MATCH(CountrySelect1,Enrolment_Repeaters!$A$2:$A$4977,0)+12+2*($C215-E$67),0),"")))</f>
        <v/>
      </c>
      <c r="F215" s="188" t="str">
        <f ca="1">IF(IF($C215&lt;=F$67,OFFSET(Enrolment_Repeaters!G$1,MATCH(CountrySelect1,Enrolment_Repeaters!$A$2:$A$4977,0)+2*$C215-2,0),IF($C215&lt;=F$67+F$68+F$69,OFFSET(Enrolment_Repeaters!G$1,MATCH(CountrySelect1,Enrolment_Repeaters!$A$2:$A$4977,0)+12+2*($C215-F$67),0),""))=0, "", IF($C215&lt;=F$67,OFFSET(Enrolment_Repeaters!G$1,MATCH(CountrySelect1,Enrolment_Repeaters!$A$2:$A$4977,0)+2*$C215-2,0),IF($C215&lt;=F$67+F$68+F$69,OFFSET(Enrolment_Repeaters!G$1,MATCH(CountrySelect1,Enrolment_Repeaters!$A$2:$A$4977,0)+12+2*($C215-F$67),0),"")))</f>
        <v/>
      </c>
      <c r="G215" s="188" t="str">
        <f ca="1">IF(IF($C215&lt;=G$67,OFFSET(Enrolment_Repeaters!H$1,MATCH(CountrySelect1,Enrolment_Repeaters!$A$2:$A$4977,0)+2*$C215-2,0),IF($C215&lt;=G$67+G$68+G$69,OFFSET(Enrolment_Repeaters!H$1,MATCH(CountrySelect1,Enrolment_Repeaters!$A$2:$A$4977,0)+12+2*($C215-G$67),0),""))=0, "", IF($C215&lt;=G$67,OFFSET(Enrolment_Repeaters!H$1,MATCH(CountrySelect1,Enrolment_Repeaters!$A$2:$A$4977,0)+2*$C215-2,0),IF($C215&lt;=G$67+G$68+G$69,OFFSET(Enrolment_Repeaters!H$1,MATCH(CountrySelect1,Enrolment_Repeaters!$A$2:$A$4977,0)+12+2*($C215-G$67),0),"")))</f>
        <v/>
      </c>
      <c r="H215" s="188" t="str">
        <f ca="1">IF(IF($C215&lt;=H$67,OFFSET(Enrolment_Repeaters!I$1,MATCH(CountrySelect1,Enrolment_Repeaters!$A$2:$A$4977,0)+2*$C215-2,0),IF($C215&lt;=H$67+H$68+H$69,OFFSET(Enrolment_Repeaters!I$1,MATCH(CountrySelect1,Enrolment_Repeaters!$A$2:$A$4977,0)+12+2*($C215-H$67),0),""))=0, "", IF($C215&lt;=H$67,OFFSET(Enrolment_Repeaters!I$1,MATCH(CountrySelect1,Enrolment_Repeaters!$A$2:$A$4977,0)+2*$C215-2,0),IF($C215&lt;=H$67+H$68+H$69,OFFSET(Enrolment_Repeaters!I$1,MATCH(CountrySelect1,Enrolment_Repeaters!$A$2:$A$4977,0)+12+2*($C215-H$67),0),"")))</f>
        <v/>
      </c>
      <c r="I215" s="188" t="str">
        <f ca="1">IF(IF($C215&lt;=I$67,OFFSET(Enrolment_Repeaters!J$1,MATCH(CountrySelect1,Enrolment_Repeaters!$A$2:$A$4977,0)+2*$C215-2,0),IF($C215&lt;=I$67+I$68+I$69,OFFSET(Enrolment_Repeaters!J$1,MATCH(CountrySelect1,Enrolment_Repeaters!$A$2:$A$4977,0)+12+2*($C215-I$67),0),""))=0, "", IF($C215&lt;=I$67,OFFSET(Enrolment_Repeaters!J$1,MATCH(CountrySelect1,Enrolment_Repeaters!$A$2:$A$4977,0)+2*$C215-2,0),IF($C215&lt;=I$67+I$68+I$69,OFFSET(Enrolment_Repeaters!J$1,MATCH(CountrySelect1,Enrolment_Repeaters!$A$2:$A$4977,0)+12+2*($C215-I$67),0),"")))</f>
        <v/>
      </c>
      <c r="J215" s="188" t="str">
        <f ca="1">IF(IF($C215&lt;=J$67,OFFSET(Enrolment_Repeaters!K$1,MATCH(CountrySelect1,Enrolment_Repeaters!$A$2:$A$4977,0)+2*$C215-2,0),IF($C215&lt;=J$67+J$68+J$69,OFFSET(Enrolment_Repeaters!K$1,MATCH(CountrySelect1,Enrolment_Repeaters!$A$2:$A$4977,0)+12+2*($C215-J$67),0),""))=0, "", IF($C215&lt;=J$67,OFFSET(Enrolment_Repeaters!K$1,MATCH(CountrySelect1,Enrolment_Repeaters!$A$2:$A$4977,0)+2*$C215-2,0),IF($C215&lt;=J$67+J$68+J$69,OFFSET(Enrolment_Repeaters!K$1,MATCH(CountrySelect1,Enrolment_Repeaters!$A$2:$A$4977,0)+12+2*($C215-J$67),0),"")))</f>
        <v/>
      </c>
      <c r="K215" s="188" t="str">
        <f ca="1">IF(IF($C215&lt;=K$67,OFFSET(Enrolment_Repeaters!L$1,MATCH(CountrySelect1,Enrolment_Repeaters!$A$2:$A$4977,0)+2*$C215-2,0),IF($C215&lt;=K$67+K$68+K$69,OFFSET(Enrolment_Repeaters!L$1,MATCH(CountrySelect1,Enrolment_Repeaters!$A$2:$A$4977,0)+12+2*($C215-K$67),0),""))=0, "", IF($C215&lt;=K$67,OFFSET(Enrolment_Repeaters!L$1,MATCH(CountrySelect1,Enrolment_Repeaters!$A$2:$A$4977,0)+2*$C215-2,0),IF($C215&lt;=K$67+K$68+K$69,OFFSET(Enrolment_Repeaters!L$1,MATCH(CountrySelect1,Enrolment_Repeaters!$A$2:$A$4977,0)+12+2*($C215-K$67),0),"")))</f>
        <v/>
      </c>
      <c r="L215" s="188" t="str">
        <f ca="1">IF(IF($C215&lt;=L$67,OFFSET(Enrolment_Repeaters!M$1,MATCH(CountrySelect1,Enrolment_Repeaters!$A$2:$A$4977,0)+2*$C215-2,0),IF($C215&lt;=L$67+L$68+L$69,OFFSET(Enrolment_Repeaters!M$1,MATCH(CountrySelect1,Enrolment_Repeaters!$A$2:$A$4977,0)+12+2*($C215-L$67),0),""))=0, "", IF($C215&lt;=L$67,OFFSET(Enrolment_Repeaters!M$1,MATCH(CountrySelect1,Enrolment_Repeaters!$A$2:$A$4977,0)+2*$C215-2,0),IF($C215&lt;=L$67+L$68+L$69,OFFSET(Enrolment_Repeaters!M$1,MATCH(CountrySelect1,Enrolment_Repeaters!$A$2:$A$4977,0)+12+2*($C215-L$67),0),"")))</f>
        <v/>
      </c>
      <c r="M215" s="188" t="str">
        <f ca="1">IF(IF($C215&lt;=M$67,OFFSET(Enrolment_Repeaters!N$1,MATCH(CountrySelect1,Enrolment_Repeaters!$A$2:$A$4977,0)+2*$C215-2,0),IF($C215&lt;=M$67+M$68+M$69,OFFSET(Enrolment_Repeaters!N$1,MATCH(CountrySelect1,Enrolment_Repeaters!$A$2:$A$4977,0)+12+2*($C215-M$67),0),""))=0, "", IF($C215&lt;=M$67,OFFSET(Enrolment_Repeaters!N$1,MATCH(CountrySelect1,Enrolment_Repeaters!$A$2:$A$4977,0)+2*$C215-2,0),IF($C215&lt;=M$67+M$68+M$69,OFFSET(Enrolment_Repeaters!N$1,MATCH(CountrySelect1,Enrolment_Repeaters!$A$2:$A$4977,0)+12+2*($C215-M$67),0),"")))</f>
        <v/>
      </c>
      <c r="N215" s="188" t="str">
        <f ca="1">IF(IF($C215&lt;=N$67,OFFSET(Enrolment_Repeaters!O$1,MATCH(CountrySelect1,Enrolment_Repeaters!$A$2:$A$4977,0)+2*$C215-2,0),IF($C215&lt;=N$67+N$68+N$69,OFFSET(Enrolment_Repeaters!O$1,MATCH(CountrySelect1,Enrolment_Repeaters!$A$2:$A$4977,0)+12+2*($C215-N$67),0),""))=0, "", IF($C215&lt;=N$67,OFFSET(Enrolment_Repeaters!O$1,MATCH(CountrySelect1,Enrolment_Repeaters!$A$2:$A$4977,0)+2*$C215-2,0),IF($C215&lt;=N$67+N$68+N$69,OFFSET(Enrolment_Repeaters!O$1,MATCH(CountrySelect1,Enrolment_Repeaters!$A$2:$A$4977,0)+12+2*($C215-N$67),0),"")))</f>
        <v/>
      </c>
      <c r="Q215" cm="1">
        <f t="array" aca="1" ref="Q215" ca="1">MAX(IF(ISNUMBER(D215:N215),$R$189:$AB$189-StartYear +1))</f>
        <v>0</v>
      </c>
      <c r="R215" s="188" t="e">
        <f t="shared" ca="1" si="64"/>
        <v>#N/A</v>
      </c>
      <c r="S215" s="188" t="e">
        <f t="shared" ca="1" si="65"/>
        <v>#N/A</v>
      </c>
      <c r="T215" s="188" t="e">
        <f t="shared" ca="1" si="66"/>
        <v>#N/A</v>
      </c>
      <c r="U215" s="188" t="e">
        <f t="shared" ca="1" si="67"/>
        <v>#N/A</v>
      </c>
      <c r="V215" s="188" t="e">
        <f t="shared" ca="1" si="68"/>
        <v>#N/A</v>
      </c>
      <c r="W215" s="188" t="e">
        <f t="shared" ca="1" si="69"/>
        <v>#N/A</v>
      </c>
      <c r="X215" s="188" t="e">
        <f t="shared" ca="1" si="70"/>
        <v>#N/A</v>
      </c>
      <c r="Y215" s="188" t="e">
        <f t="shared" ca="1" si="71"/>
        <v>#N/A</v>
      </c>
      <c r="Z215" s="188" t="e">
        <f t="shared" ca="1" si="72"/>
        <v>#N/A</v>
      </c>
      <c r="AA215" s="188" t="e">
        <f t="shared" ca="1" si="73"/>
        <v>#N/A</v>
      </c>
      <c r="AB215" s="188" t="e">
        <f t="shared" ca="1" si="74"/>
        <v>#N/A</v>
      </c>
      <c r="AG215" t="e">
        <f t="shared" ca="1" si="75"/>
        <v>#N/A</v>
      </c>
      <c r="AH215" t="e">
        <f t="shared" ca="1" si="76"/>
        <v>#N/A</v>
      </c>
      <c r="AI215" t="e">
        <f t="shared" ca="1" si="76"/>
        <v>#N/A</v>
      </c>
      <c r="AJ215" t="e">
        <f t="shared" ca="1" si="76"/>
        <v>#N/A</v>
      </c>
      <c r="AK215" t="e">
        <f t="shared" ca="1" si="76"/>
        <v>#N/A</v>
      </c>
      <c r="AL215" t="e">
        <f t="shared" ca="1" si="76"/>
        <v>#N/A</v>
      </c>
      <c r="AM215" t="e">
        <f t="shared" ca="1" si="76"/>
        <v>#N/A</v>
      </c>
      <c r="AN215" t="e">
        <f t="shared" ca="1" si="76"/>
        <v>#N/A</v>
      </c>
      <c r="AO215" t="e">
        <f t="shared" ca="1" si="76"/>
        <v>#N/A</v>
      </c>
      <c r="AP215" t="e">
        <f t="shared" ca="1" si="76"/>
        <v>#N/A</v>
      </c>
      <c r="AQ215" t="e">
        <f t="shared" ca="1" si="76"/>
        <v>#N/A</v>
      </c>
      <c r="AR215" t="e">
        <f t="shared" si="76"/>
        <v>#N/A</v>
      </c>
      <c r="AS215" s="224" t="e">
        <f t="shared" ca="1" si="77"/>
        <v>#N/A</v>
      </c>
      <c r="AT215" s="190">
        <f t="shared" ca="1" si="78"/>
        <v>0</v>
      </c>
      <c r="AU215" s="194" t="e">
        <f t="shared" ca="1" si="79"/>
        <v>#N/A</v>
      </c>
    </row>
    <row r="216" spans="1:47" x14ac:dyDescent="0.2">
      <c r="A216" t="e" cm="1">
        <f t="array" aca="1" ref="A216" ca="1">LOOKUP(2,1/(ISNUMBER(D216:N216)),D216:N216)</f>
        <v>#N/A</v>
      </c>
      <c r="C216" s="50">
        <v>12</v>
      </c>
      <c r="D216" s="188" t="str">
        <f ca="1">IF(IF($C216&lt;=D$67,OFFSET(Enrolment_Repeaters!E$1,MATCH(CountrySelect1,Enrolment_Repeaters!$A$2:$A$4977,0)+2*$C216-2,0),IF($C216&lt;=D$67+D$68+D$69,OFFSET(Enrolment_Repeaters!E$1,MATCH(CountrySelect1,Enrolment_Repeaters!$A$2:$A$4977,0)+12+2*($C216-D$67),0),""))=0, "", IF($C216&lt;=D$67,OFFSET(Enrolment_Repeaters!E$1,MATCH(CountrySelect1,Enrolment_Repeaters!$A$2:$A$4977,0)+2*$C216-2,0),IF($C216&lt;=D$67+D$68+D$69,OFFSET(Enrolment_Repeaters!E$1,MATCH(CountrySelect1,Enrolment_Repeaters!$A$2:$A$4977,0)+12+2*($C216-D$67),0),"")))</f>
        <v/>
      </c>
      <c r="E216" s="188" t="str">
        <f ca="1">IF(IF($C216&lt;=E$67,OFFSET(Enrolment_Repeaters!F$1,MATCH(CountrySelect1,Enrolment_Repeaters!$A$2:$A$4977,0)+2*$C216-2,0),IF($C216&lt;=E$67+E$68+E$69,OFFSET(Enrolment_Repeaters!F$1,MATCH(CountrySelect1,Enrolment_Repeaters!$A$2:$A$4977,0)+12+2*($C216-E$67),0),""))=0, "", IF($C216&lt;=E$67,OFFSET(Enrolment_Repeaters!F$1,MATCH(CountrySelect1,Enrolment_Repeaters!$A$2:$A$4977,0)+2*$C216-2,0),IF($C216&lt;=E$67+E$68+E$69,OFFSET(Enrolment_Repeaters!F$1,MATCH(CountrySelect1,Enrolment_Repeaters!$A$2:$A$4977,0)+12+2*($C216-E$67),0),"")))</f>
        <v/>
      </c>
      <c r="F216" s="188" t="str">
        <f ca="1">IF(IF($C216&lt;=F$67,OFFSET(Enrolment_Repeaters!G$1,MATCH(CountrySelect1,Enrolment_Repeaters!$A$2:$A$4977,0)+2*$C216-2,0),IF($C216&lt;=F$67+F$68+F$69,OFFSET(Enrolment_Repeaters!G$1,MATCH(CountrySelect1,Enrolment_Repeaters!$A$2:$A$4977,0)+12+2*($C216-F$67),0),""))=0, "", IF($C216&lt;=F$67,OFFSET(Enrolment_Repeaters!G$1,MATCH(CountrySelect1,Enrolment_Repeaters!$A$2:$A$4977,0)+2*$C216-2,0),IF($C216&lt;=F$67+F$68+F$69,OFFSET(Enrolment_Repeaters!G$1,MATCH(CountrySelect1,Enrolment_Repeaters!$A$2:$A$4977,0)+12+2*($C216-F$67),0),"")))</f>
        <v/>
      </c>
      <c r="G216" s="188" t="str">
        <f ca="1">IF(IF($C216&lt;=G$67,OFFSET(Enrolment_Repeaters!H$1,MATCH(CountrySelect1,Enrolment_Repeaters!$A$2:$A$4977,0)+2*$C216-2,0),IF($C216&lt;=G$67+G$68+G$69,OFFSET(Enrolment_Repeaters!H$1,MATCH(CountrySelect1,Enrolment_Repeaters!$A$2:$A$4977,0)+12+2*($C216-G$67),0),""))=0, "", IF($C216&lt;=G$67,OFFSET(Enrolment_Repeaters!H$1,MATCH(CountrySelect1,Enrolment_Repeaters!$A$2:$A$4977,0)+2*$C216-2,0),IF($C216&lt;=G$67+G$68+G$69,OFFSET(Enrolment_Repeaters!H$1,MATCH(CountrySelect1,Enrolment_Repeaters!$A$2:$A$4977,0)+12+2*($C216-G$67),0),"")))</f>
        <v/>
      </c>
      <c r="H216" s="188" t="str">
        <f ca="1">IF(IF($C216&lt;=H$67,OFFSET(Enrolment_Repeaters!I$1,MATCH(CountrySelect1,Enrolment_Repeaters!$A$2:$A$4977,0)+2*$C216-2,0),IF($C216&lt;=H$67+H$68+H$69,OFFSET(Enrolment_Repeaters!I$1,MATCH(CountrySelect1,Enrolment_Repeaters!$A$2:$A$4977,0)+12+2*($C216-H$67),0),""))=0, "", IF($C216&lt;=H$67,OFFSET(Enrolment_Repeaters!I$1,MATCH(CountrySelect1,Enrolment_Repeaters!$A$2:$A$4977,0)+2*$C216-2,0),IF($C216&lt;=H$67+H$68+H$69,OFFSET(Enrolment_Repeaters!I$1,MATCH(CountrySelect1,Enrolment_Repeaters!$A$2:$A$4977,0)+12+2*($C216-H$67),0),"")))</f>
        <v/>
      </c>
      <c r="I216" s="188" t="str">
        <f ca="1">IF(IF($C216&lt;=I$67,OFFSET(Enrolment_Repeaters!J$1,MATCH(CountrySelect1,Enrolment_Repeaters!$A$2:$A$4977,0)+2*$C216-2,0),IF($C216&lt;=I$67+I$68+I$69,OFFSET(Enrolment_Repeaters!J$1,MATCH(CountrySelect1,Enrolment_Repeaters!$A$2:$A$4977,0)+12+2*($C216-I$67),0),""))=0, "", IF($C216&lt;=I$67,OFFSET(Enrolment_Repeaters!J$1,MATCH(CountrySelect1,Enrolment_Repeaters!$A$2:$A$4977,0)+2*$C216-2,0),IF($C216&lt;=I$67+I$68+I$69,OFFSET(Enrolment_Repeaters!J$1,MATCH(CountrySelect1,Enrolment_Repeaters!$A$2:$A$4977,0)+12+2*($C216-I$67),0),"")))</f>
        <v/>
      </c>
      <c r="J216" s="188" t="str">
        <f ca="1">IF(IF($C216&lt;=J$67,OFFSET(Enrolment_Repeaters!K$1,MATCH(CountrySelect1,Enrolment_Repeaters!$A$2:$A$4977,0)+2*$C216-2,0),IF($C216&lt;=J$67+J$68+J$69,OFFSET(Enrolment_Repeaters!K$1,MATCH(CountrySelect1,Enrolment_Repeaters!$A$2:$A$4977,0)+12+2*($C216-J$67),0),""))=0, "", IF($C216&lt;=J$67,OFFSET(Enrolment_Repeaters!K$1,MATCH(CountrySelect1,Enrolment_Repeaters!$A$2:$A$4977,0)+2*$C216-2,0),IF($C216&lt;=J$67+J$68+J$69,OFFSET(Enrolment_Repeaters!K$1,MATCH(CountrySelect1,Enrolment_Repeaters!$A$2:$A$4977,0)+12+2*($C216-J$67),0),"")))</f>
        <v/>
      </c>
      <c r="K216" s="188" t="str">
        <f ca="1">IF(IF($C216&lt;=K$67,OFFSET(Enrolment_Repeaters!L$1,MATCH(CountrySelect1,Enrolment_Repeaters!$A$2:$A$4977,0)+2*$C216-2,0),IF($C216&lt;=K$67+K$68+K$69,OFFSET(Enrolment_Repeaters!L$1,MATCH(CountrySelect1,Enrolment_Repeaters!$A$2:$A$4977,0)+12+2*($C216-K$67),0),""))=0, "", IF($C216&lt;=K$67,OFFSET(Enrolment_Repeaters!L$1,MATCH(CountrySelect1,Enrolment_Repeaters!$A$2:$A$4977,0)+2*$C216-2,0),IF($C216&lt;=K$67+K$68+K$69,OFFSET(Enrolment_Repeaters!L$1,MATCH(CountrySelect1,Enrolment_Repeaters!$A$2:$A$4977,0)+12+2*($C216-K$67),0),"")))</f>
        <v/>
      </c>
      <c r="L216" s="188" t="str">
        <f ca="1">IF(IF($C216&lt;=L$67,OFFSET(Enrolment_Repeaters!M$1,MATCH(CountrySelect1,Enrolment_Repeaters!$A$2:$A$4977,0)+2*$C216-2,0),IF($C216&lt;=L$67+L$68+L$69,OFFSET(Enrolment_Repeaters!M$1,MATCH(CountrySelect1,Enrolment_Repeaters!$A$2:$A$4977,0)+12+2*($C216-L$67),0),""))=0, "", IF($C216&lt;=L$67,OFFSET(Enrolment_Repeaters!M$1,MATCH(CountrySelect1,Enrolment_Repeaters!$A$2:$A$4977,0)+2*$C216-2,0),IF($C216&lt;=L$67+L$68+L$69,OFFSET(Enrolment_Repeaters!M$1,MATCH(CountrySelect1,Enrolment_Repeaters!$A$2:$A$4977,0)+12+2*($C216-L$67),0),"")))</f>
        <v/>
      </c>
      <c r="M216" s="188" t="str">
        <f ca="1">IF(IF($C216&lt;=M$67,OFFSET(Enrolment_Repeaters!N$1,MATCH(CountrySelect1,Enrolment_Repeaters!$A$2:$A$4977,0)+2*$C216-2,0),IF($C216&lt;=M$67+M$68+M$69,OFFSET(Enrolment_Repeaters!N$1,MATCH(CountrySelect1,Enrolment_Repeaters!$A$2:$A$4977,0)+12+2*($C216-M$67),0),""))=0, "", IF($C216&lt;=M$67,OFFSET(Enrolment_Repeaters!N$1,MATCH(CountrySelect1,Enrolment_Repeaters!$A$2:$A$4977,0)+2*$C216-2,0),IF($C216&lt;=M$67+M$68+M$69,OFFSET(Enrolment_Repeaters!N$1,MATCH(CountrySelect1,Enrolment_Repeaters!$A$2:$A$4977,0)+12+2*($C216-M$67),0),"")))</f>
        <v/>
      </c>
      <c r="N216" s="188" t="str">
        <f ca="1">IF(IF($C216&lt;=N$67,OFFSET(Enrolment_Repeaters!O$1,MATCH(CountrySelect1,Enrolment_Repeaters!$A$2:$A$4977,0)+2*$C216-2,0),IF($C216&lt;=N$67+N$68+N$69,OFFSET(Enrolment_Repeaters!O$1,MATCH(CountrySelect1,Enrolment_Repeaters!$A$2:$A$4977,0)+12+2*($C216-N$67),0),""))=0, "", IF($C216&lt;=N$67,OFFSET(Enrolment_Repeaters!O$1,MATCH(CountrySelect1,Enrolment_Repeaters!$A$2:$A$4977,0)+2*$C216-2,0),IF($C216&lt;=N$67+N$68+N$69,OFFSET(Enrolment_Repeaters!O$1,MATCH(CountrySelect1,Enrolment_Repeaters!$A$2:$A$4977,0)+12+2*($C216-N$67),0),"")))</f>
        <v/>
      </c>
      <c r="Q216" cm="1">
        <f t="array" aca="1" ref="Q216" ca="1">MAX(IF(ISNUMBER(D216:N216),$R$189:$AB$189-StartYear +1))</f>
        <v>0</v>
      </c>
      <c r="R216" s="188" t="e">
        <f t="shared" ca="1" si="64"/>
        <v>#N/A</v>
      </c>
      <c r="S216" s="188" t="e">
        <f t="shared" ca="1" si="65"/>
        <v>#N/A</v>
      </c>
      <c r="T216" s="188" t="e">
        <f t="shared" ca="1" si="66"/>
        <v>#N/A</v>
      </c>
      <c r="U216" s="188" t="e">
        <f t="shared" ca="1" si="67"/>
        <v>#N/A</v>
      </c>
      <c r="V216" s="188" t="e">
        <f t="shared" ca="1" si="68"/>
        <v>#N/A</v>
      </c>
      <c r="W216" s="188" t="e">
        <f t="shared" ca="1" si="69"/>
        <v>#N/A</v>
      </c>
      <c r="X216" s="188" t="e">
        <f t="shared" ca="1" si="70"/>
        <v>#N/A</v>
      </c>
      <c r="Y216" s="188" t="e">
        <f t="shared" ca="1" si="71"/>
        <v>#N/A</v>
      </c>
      <c r="Z216" s="188" t="e">
        <f t="shared" ca="1" si="72"/>
        <v>#N/A</v>
      </c>
      <c r="AA216" s="188" t="e">
        <f t="shared" ca="1" si="73"/>
        <v>#N/A</v>
      </c>
      <c r="AB216" s="188" t="e">
        <f t="shared" ca="1" si="74"/>
        <v>#N/A</v>
      </c>
      <c r="AG216" t="e">
        <f t="shared" ca="1" si="75"/>
        <v>#N/A</v>
      </c>
      <c r="AH216" t="e">
        <f t="shared" ca="1" si="76"/>
        <v>#N/A</v>
      </c>
      <c r="AI216" t="e">
        <f t="shared" ca="1" si="76"/>
        <v>#N/A</v>
      </c>
      <c r="AJ216" t="e">
        <f t="shared" ca="1" si="76"/>
        <v>#N/A</v>
      </c>
      <c r="AK216" t="e">
        <f t="shared" ca="1" si="76"/>
        <v>#N/A</v>
      </c>
      <c r="AL216" t="e">
        <f t="shared" ca="1" si="76"/>
        <v>#N/A</v>
      </c>
      <c r="AM216" t="e">
        <f t="shared" ca="1" si="76"/>
        <v>#N/A</v>
      </c>
      <c r="AN216" t="e">
        <f t="shared" ca="1" si="76"/>
        <v>#N/A</v>
      </c>
      <c r="AO216" t="e">
        <f t="shared" ca="1" si="76"/>
        <v>#N/A</v>
      </c>
      <c r="AP216" t="e">
        <f t="shared" ca="1" si="76"/>
        <v>#N/A</v>
      </c>
      <c r="AQ216" t="e">
        <f t="shared" ca="1" si="76"/>
        <v>#N/A</v>
      </c>
      <c r="AR216" t="e">
        <f t="shared" si="76"/>
        <v>#N/A</v>
      </c>
      <c r="AS216" s="224" t="e">
        <f t="shared" ca="1" si="77"/>
        <v>#N/A</v>
      </c>
      <c r="AT216" s="190">
        <f t="shared" ca="1" si="78"/>
        <v>0</v>
      </c>
      <c r="AU216" s="194" t="e">
        <f t="shared" ca="1" si="79"/>
        <v>#N/A</v>
      </c>
    </row>
    <row r="217" spans="1:47" x14ac:dyDescent="0.2">
      <c r="A217" t="e" cm="1">
        <f t="array" aca="1" ref="A217" ca="1">LOOKUP(2,1/(ISNUMBER(D217:N217)),D217:N217)</f>
        <v>#N/A</v>
      </c>
      <c r="C217" s="50">
        <v>13</v>
      </c>
      <c r="D217" s="188" t="str">
        <f ca="1">IF(IF($C217&lt;=D$67,OFFSET(Enrolment_Repeaters!E$1,MATCH(CountrySelect1,Enrolment_Repeaters!$A$2:$A$4977,0)+2*$C217-2,0),IF($C217&lt;=D$67+D$68+D$69,OFFSET(Enrolment_Repeaters!E$1,MATCH(CountrySelect1,Enrolment_Repeaters!$A$2:$A$4977,0)+11+2*($C217-D$67),0),""))=0, "", IF($C217&lt;=D$67,OFFSET(Enrolment_Repeaters!E$1,MATCH(CountrySelect1,Enrolment_Repeaters!$A$2:$A$4977,0)+2*$C217-2,0),IF($C217&lt;=D$67+D$68+D$69,OFFSET(Enrolment_Repeaters!E$1,MATCH(CountrySelect1,Enrolment_Repeaters!$A$2:$A$4977,0)+11+2*($C217-D$67),0),"")))</f>
        <v/>
      </c>
      <c r="E217" s="188" t="str">
        <f ca="1">IF(IF($C217&lt;=E$67,OFFSET(Enrolment_Repeaters!F$1,MATCH(CountrySelect1,Enrolment_Repeaters!$A$2:$A$4977,0)+2*$C217-2,0),IF($C217&lt;=E$67+E$68+E$69,OFFSET(Enrolment_Repeaters!F$1,MATCH(CountrySelect1,Enrolment_Repeaters!$A$2:$A$4977,0)+11+2*($C217-E$67),0),""))=0, "", IF($C217&lt;=E$67,OFFSET(Enrolment_Repeaters!F$1,MATCH(CountrySelect1,Enrolment_Repeaters!$A$2:$A$4977,0)+2*$C217-2,0),IF($C217&lt;=E$67+E$68+E$69,OFFSET(Enrolment_Repeaters!F$1,MATCH(CountrySelect1,Enrolment_Repeaters!$A$2:$A$4977,0)+11+2*($C217-E$67),0),"")))</f>
        <v/>
      </c>
      <c r="F217" s="188" t="str">
        <f ca="1">IF(IF($C217&lt;=F$67,OFFSET(Enrolment_Repeaters!G$1,MATCH(CountrySelect1,Enrolment_Repeaters!$A$2:$A$4977,0)+2*$C217-2,0),IF($C217&lt;=F$67+F$68+F$69,OFFSET(Enrolment_Repeaters!G$1,MATCH(CountrySelect1,Enrolment_Repeaters!$A$2:$A$4977,0)+11+2*($C217-F$67),0),""))=0, "", IF($C217&lt;=F$67,OFFSET(Enrolment_Repeaters!G$1,MATCH(CountrySelect1,Enrolment_Repeaters!$A$2:$A$4977,0)+2*$C217-2,0),IF($C217&lt;=F$67+F$68+F$69,OFFSET(Enrolment_Repeaters!G$1,MATCH(CountrySelect1,Enrolment_Repeaters!$A$2:$A$4977,0)+11+2*($C217-F$67),0),"")))</f>
        <v/>
      </c>
      <c r="G217" s="188" t="str">
        <f ca="1">IF(IF($C217&lt;=G$67,OFFSET(Enrolment_Repeaters!H$1,MATCH(CountrySelect1,Enrolment_Repeaters!$A$2:$A$4977,0)+2*$C217-2,0),IF($C217&lt;=G$67+G$68+G$69,OFFSET(Enrolment_Repeaters!H$1,MATCH(CountrySelect1,Enrolment_Repeaters!$A$2:$A$4977,0)+11+2*($C217-G$67),0),""))=0, "", IF($C217&lt;=G$67,OFFSET(Enrolment_Repeaters!H$1,MATCH(CountrySelect1,Enrolment_Repeaters!$A$2:$A$4977,0)+2*$C217-2,0),IF($C217&lt;=G$67+G$68+G$69,OFFSET(Enrolment_Repeaters!H$1,MATCH(CountrySelect1,Enrolment_Repeaters!$A$2:$A$4977,0)+11+2*($C217-G$67),0),"")))</f>
        <v/>
      </c>
      <c r="H217" s="188" t="str">
        <f ca="1">IF(IF($C217&lt;=H$67,OFFSET(Enrolment_Repeaters!I$1,MATCH(CountrySelect1,Enrolment_Repeaters!$A$2:$A$4977,0)+2*$C217-2,0),IF($C217&lt;=H$67+H$68+H$69,OFFSET(Enrolment_Repeaters!I$1,MATCH(CountrySelect1,Enrolment_Repeaters!$A$2:$A$4977,0)+11+2*($C217-H$67),0),""))=0, "", IF($C217&lt;=H$67,OFFSET(Enrolment_Repeaters!I$1,MATCH(CountrySelect1,Enrolment_Repeaters!$A$2:$A$4977,0)+2*$C217-2,0),IF($C217&lt;=H$67+H$68+H$69,OFFSET(Enrolment_Repeaters!I$1,MATCH(CountrySelect1,Enrolment_Repeaters!$A$2:$A$4977,0)+11+2*($C217-H$67),0),"")))</f>
        <v/>
      </c>
      <c r="I217" s="188" t="str">
        <f ca="1">IF(IF($C217&lt;=I$67,OFFSET(Enrolment_Repeaters!J$1,MATCH(CountrySelect1,Enrolment_Repeaters!$A$2:$A$4977,0)+2*$C217-2,0),IF($C217&lt;=I$67+I$68+I$69,OFFSET(Enrolment_Repeaters!J$1,MATCH(CountrySelect1,Enrolment_Repeaters!$A$2:$A$4977,0)+11+2*($C217-I$67),0),""))=0, "", IF($C217&lt;=I$67,OFFSET(Enrolment_Repeaters!J$1,MATCH(CountrySelect1,Enrolment_Repeaters!$A$2:$A$4977,0)+2*$C217-2,0),IF($C217&lt;=I$67+I$68+I$69,OFFSET(Enrolment_Repeaters!J$1,MATCH(CountrySelect1,Enrolment_Repeaters!$A$2:$A$4977,0)+11+2*($C217-I$67),0),"")))</f>
        <v/>
      </c>
      <c r="J217" s="188" t="str">
        <f ca="1">IF(IF($C217&lt;=J$67,OFFSET(Enrolment_Repeaters!K$1,MATCH(CountrySelect1,Enrolment_Repeaters!$A$2:$A$4977,0)+2*$C217-2,0),IF($C217&lt;=J$67+J$68+J$69,OFFSET(Enrolment_Repeaters!K$1,MATCH(CountrySelect1,Enrolment_Repeaters!$A$2:$A$4977,0)+11+2*($C217-J$67),0),""))=0, "", IF($C217&lt;=J$67,OFFSET(Enrolment_Repeaters!K$1,MATCH(CountrySelect1,Enrolment_Repeaters!$A$2:$A$4977,0)+2*$C217-2,0),IF($C217&lt;=J$67+J$68+J$69,OFFSET(Enrolment_Repeaters!K$1,MATCH(CountrySelect1,Enrolment_Repeaters!$A$2:$A$4977,0)+11+2*($C217-J$67),0),"")))</f>
        <v/>
      </c>
      <c r="K217" s="188" t="str">
        <f ca="1">IF(IF($C217&lt;=K$67,OFFSET(Enrolment_Repeaters!L$1,MATCH(CountrySelect1,Enrolment_Repeaters!$A$2:$A$4977,0)+2*$C217-2,0),IF($C217&lt;=K$67+K$68+K$69,OFFSET(Enrolment_Repeaters!L$1,MATCH(CountrySelect1,Enrolment_Repeaters!$A$2:$A$4977,0)+11+2*($C217-K$67),0),""))=0, "", IF($C217&lt;=K$67,OFFSET(Enrolment_Repeaters!L$1,MATCH(CountrySelect1,Enrolment_Repeaters!$A$2:$A$4977,0)+2*$C217-2,0),IF($C217&lt;=K$67+K$68+K$69,OFFSET(Enrolment_Repeaters!L$1,MATCH(CountrySelect1,Enrolment_Repeaters!$A$2:$A$4977,0)+11+2*($C217-K$67),0),"")))</f>
        <v/>
      </c>
      <c r="L217" s="188" t="str">
        <f ca="1">IF(IF($C217&lt;=L$67,OFFSET(Enrolment_Repeaters!M$1,MATCH(CountrySelect1,Enrolment_Repeaters!$A$2:$A$4977,0)+2*$C217-2,0),IF($C217&lt;=L$67+L$68+L$69,OFFSET(Enrolment_Repeaters!M$1,MATCH(CountrySelect1,Enrolment_Repeaters!$A$2:$A$4977,0)+11+2*($C217-L$67),0),""))=0, "", IF($C217&lt;=L$67,OFFSET(Enrolment_Repeaters!M$1,MATCH(CountrySelect1,Enrolment_Repeaters!$A$2:$A$4977,0)+2*$C217-2,0),IF($C217&lt;=L$67+L$68+L$69,OFFSET(Enrolment_Repeaters!M$1,MATCH(CountrySelect1,Enrolment_Repeaters!$A$2:$A$4977,0)+11+2*($C217-L$67),0),"")))</f>
        <v/>
      </c>
      <c r="M217" s="188" t="str">
        <f ca="1">IF(IF($C217&lt;=M$67,OFFSET(Enrolment_Repeaters!N$1,MATCH(CountrySelect1,Enrolment_Repeaters!$A$2:$A$4977,0)+2*$C217-2,0),IF($C217&lt;=M$67+M$68+M$69,OFFSET(Enrolment_Repeaters!N$1,MATCH(CountrySelect1,Enrolment_Repeaters!$A$2:$A$4977,0)+11+2*($C217-M$67),0),""))=0, "", IF($C217&lt;=M$67,OFFSET(Enrolment_Repeaters!N$1,MATCH(CountrySelect1,Enrolment_Repeaters!$A$2:$A$4977,0)+2*$C217-2,0),IF($C217&lt;=M$67+M$68+M$69,OFFSET(Enrolment_Repeaters!N$1,MATCH(CountrySelect1,Enrolment_Repeaters!$A$2:$A$4977,0)+11+2*($C217-M$67),0),"")))</f>
        <v/>
      </c>
      <c r="N217" s="188" t="str">
        <f ca="1">IF(IF($C217&lt;=N$67,OFFSET(Enrolment_Repeaters!O$1,MATCH(CountrySelect1,Enrolment_Repeaters!$A$2:$A$4977,0)+2*$C217-2,0),IF($C217&lt;=N$67+N$68+N$69,OFFSET(Enrolment_Repeaters!O$1,MATCH(CountrySelect1,Enrolment_Repeaters!$A$2:$A$4977,0)+11+2*($C217-N$67),0),""))=0, "", IF($C217&lt;=N$67,OFFSET(Enrolment_Repeaters!O$1,MATCH(CountrySelect1,Enrolment_Repeaters!$A$2:$A$4977,0)+2*$C217-2,0),IF($C217&lt;=N$67+N$68+N$69,OFFSET(Enrolment_Repeaters!O$1,MATCH(CountrySelect1,Enrolment_Repeaters!$A$2:$A$4977,0)+11+2*($C217-N$67),0),"")))</f>
        <v/>
      </c>
      <c r="Q217" cm="1">
        <f t="array" aca="1" ref="Q217" ca="1">MAX(IF(ISNUMBER(D217:N217),$R$189:$AB$189-StartYear +1))</f>
        <v>0</v>
      </c>
      <c r="R217" s="188" t="e">
        <f t="shared" ca="1" si="64"/>
        <v>#N/A</v>
      </c>
      <c r="S217" s="188" t="e">
        <f t="shared" ca="1" si="65"/>
        <v>#N/A</v>
      </c>
      <c r="T217" s="188" t="e">
        <f t="shared" ca="1" si="66"/>
        <v>#N/A</v>
      </c>
      <c r="U217" s="188" t="e">
        <f t="shared" ca="1" si="67"/>
        <v>#N/A</v>
      </c>
      <c r="V217" s="188" t="e">
        <f t="shared" ca="1" si="68"/>
        <v>#N/A</v>
      </c>
      <c r="W217" s="188" t="e">
        <f t="shared" ca="1" si="69"/>
        <v>#N/A</v>
      </c>
      <c r="X217" s="188" t="e">
        <f t="shared" ca="1" si="70"/>
        <v>#N/A</v>
      </c>
      <c r="Y217" s="188" t="e">
        <f t="shared" ca="1" si="71"/>
        <v>#N/A</v>
      </c>
      <c r="Z217" s="188" t="e">
        <f t="shared" ca="1" si="72"/>
        <v>#N/A</v>
      </c>
      <c r="AA217" s="188" t="e">
        <f t="shared" ca="1" si="73"/>
        <v>#N/A</v>
      </c>
      <c r="AB217" s="188" t="e">
        <f t="shared" ca="1" si="74"/>
        <v>#N/A</v>
      </c>
      <c r="AG217" t="e">
        <f t="shared" ca="1" si="75"/>
        <v>#N/A</v>
      </c>
      <c r="AH217" t="e">
        <f t="shared" ca="1" si="76"/>
        <v>#N/A</v>
      </c>
      <c r="AI217" t="e">
        <f t="shared" ca="1" si="76"/>
        <v>#N/A</v>
      </c>
      <c r="AJ217" t="e">
        <f t="shared" ca="1" si="76"/>
        <v>#N/A</v>
      </c>
      <c r="AK217" t="e">
        <f t="shared" ca="1" si="76"/>
        <v>#N/A</v>
      </c>
      <c r="AL217" t="e">
        <f t="shared" ca="1" si="76"/>
        <v>#N/A</v>
      </c>
      <c r="AM217" t="e">
        <f t="shared" ca="1" si="76"/>
        <v>#N/A</v>
      </c>
      <c r="AN217" t="e">
        <f t="shared" ca="1" si="76"/>
        <v>#N/A</v>
      </c>
      <c r="AO217" t="e">
        <f t="shared" ca="1" si="76"/>
        <v>#N/A</v>
      </c>
      <c r="AP217" t="e">
        <f t="shared" ca="1" si="76"/>
        <v>#N/A</v>
      </c>
      <c r="AQ217" t="e">
        <f t="shared" ca="1" si="76"/>
        <v>#N/A</v>
      </c>
      <c r="AR217" t="e">
        <f t="shared" si="76"/>
        <v>#N/A</v>
      </c>
      <c r="AS217" s="224" t="e">
        <f t="shared" ca="1" si="77"/>
        <v>#N/A</v>
      </c>
      <c r="AT217" s="190">
        <f t="shared" ca="1" si="78"/>
        <v>0</v>
      </c>
      <c r="AU217" s="194" t="e">
        <f t="shared" ca="1" si="79"/>
        <v>#N/A</v>
      </c>
    </row>
    <row r="218" spans="1:47" x14ac:dyDescent="0.2">
      <c r="AG218" t="e">
        <f t="shared" si="75"/>
        <v>#N/A</v>
      </c>
      <c r="AH218" t="e">
        <f t="shared" si="76"/>
        <v>#N/A</v>
      </c>
      <c r="AI218" t="e">
        <f t="shared" si="76"/>
        <v>#N/A</v>
      </c>
      <c r="AJ218" t="e">
        <f t="shared" si="76"/>
        <v>#N/A</v>
      </c>
      <c r="AK218" t="e">
        <f t="shared" si="76"/>
        <v>#N/A</v>
      </c>
      <c r="AL218" t="e">
        <f t="shared" si="76"/>
        <v>#N/A</v>
      </c>
      <c r="AM218" t="e">
        <f t="shared" si="76"/>
        <v>#N/A</v>
      </c>
      <c r="AN218" t="e">
        <f t="shared" si="76"/>
        <v>#N/A</v>
      </c>
      <c r="AO218" t="e">
        <f t="shared" si="76"/>
        <v>#N/A</v>
      </c>
      <c r="AP218" t="e">
        <f t="shared" si="76"/>
        <v>#N/A</v>
      </c>
      <c r="AQ218" t="e">
        <f t="shared" si="76"/>
        <v>#N/A</v>
      </c>
      <c r="AR218" t="e">
        <f t="shared" si="76"/>
        <v>#N/A</v>
      </c>
      <c r="AS218" s="224" t="e">
        <f t="shared" ca="1" si="77"/>
        <v>#N/A</v>
      </c>
      <c r="AT218" s="190" t="e">
        <f t="shared" ca="1" si="78"/>
        <v>#N/A</v>
      </c>
      <c r="AU218" s="194" t="e">
        <f t="shared" ca="1" si="79"/>
        <v>#N/A</v>
      </c>
    </row>
    <row r="220" spans="1:47" ht="16" x14ac:dyDescent="0.2">
      <c r="C220" s="182" t="s">
        <v>1061</v>
      </c>
      <c r="R220" s="219" t="s">
        <v>1066</v>
      </c>
      <c r="AG220" s="219" t="s">
        <v>1073</v>
      </c>
    </row>
    <row r="221" spans="1:47" x14ac:dyDescent="0.2">
      <c r="C221" s="50" t="s">
        <v>1062</v>
      </c>
      <c r="D221">
        <f>StartYear</f>
        <v>2008</v>
      </c>
      <c r="E221">
        <f>D221+1</f>
        <v>2009</v>
      </c>
      <c r="F221">
        <f t="shared" ref="F221:N221" si="80">E221+1</f>
        <v>2010</v>
      </c>
      <c r="G221">
        <f t="shared" si="80"/>
        <v>2011</v>
      </c>
      <c r="H221">
        <f t="shared" si="80"/>
        <v>2012</v>
      </c>
      <c r="I221">
        <f t="shared" si="80"/>
        <v>2013</v>
      </c>
      <c r="J221">
        <f t="shared" si="80"/>
        <v>2014</v>
      </c>
      <c r="K221">
        <f t="shared" si="80"/>
        <v>2015</v>
      </c>
      <c r="L221">
        <f t="shared" si="80"/>
        <v>2016</v>
      </c>
      <c r="M221">
        <f t="shared" si="80"/>
        <v>2017</v>
      </c>
      <c r="N221">
        <f t="shared" si="80"/>
        <v>2018</v>
      </c>
      <c r="R221">
        <f>StartYear</f>
        <v>2008</v>
      </c>
      <c r="S221">
        <f>R221+1</f>
        <v>2009</v>
      </c>
      <c r="T221">
        <f t="shared" ref="T221:AB221" si="81">S221+1</f>
        <v>2010</v>
      </c>
      <c r="U221">
        <f t="shared" si="81"/>
        <v>2011</v>
      </c>
      <c r="V221">
        <f t="shared" si="81"/>
        <v>2012</v>
      </c>
      <c r="W221">
        <f t="shared" si="81"/>
        <v>2013</v>
      </c>
      <c r="X221">
        <f t="shared" si="81"/>
        <v>2014</v>
      </c>
      <c r="Y221">
        <f t="shared" si="81"/>
        <v>2015</v>
      </c>
      <c r="Z221">
        <f t="shared" si="81"/>
        <v>2016</v>
      </c>
      <c r="AA221">
        <f t="shared" si="81"/>
        <v>2017</v>
      </c>
      <c r="AB221">
        <f t="shared" si="81"/>
        <v>2018</v>
      </c>
      <c r="AG221">
        <f>StartYear</f>
        <v>2008</v>
      </c>
      <c r="AH221">
        <f>AG221+1</f>
        <v>2009</v>
      </c>
      <c r="AI221">
        <f t="shared" ref="AI221:AQ221" si="82">AH221+1</f>
        <v>2010</v>
      </c>
      <c r="AJ221">
        <f t="shared" si="82"/>
        <v>2011</v>
      </c>
      <c r="AK221">
        <f t="shared" si="82"/>
        <v>2012</v>
      </c>
      <c r="AL221">
        <f t="shared" si="82"/>
        <v>2013</v>
      </c>
      <c r="AM221">
        <f t="shared" si="82"/>
        <v>2014</v>
      </c>
      <c r="AN221">
        <f t="shared" si="82"/>
        <v>2015</v>
      </c>
      <c r="AO221">
        <f t="shared" si="82"/>
        <v>2016</v>
      </c>
      <c r="AP221">
        <f t="shared" si="82"/>
        <v>2017</v>
      </c>
      <c r="AQ221">
        <f t="shared" si="82"/>
        <v>2018</v>
      </c>
    </row>
    <row r="222" spans="1:47" x14ac:dyDescent="0.2">
      <c r="A222" t="e" cm="1">
        <f t="array" aca="1" ref="A222" ca="1">LOOKUP(2,1/(ISNUMBER(D222:N222)),D222:N222)</f>
        <v>#N/A</v>
      </c>
      <c r="C222" s="50">
        <v>1</v>
      </c>
      <c r="D222" t="str">
        <f ca="1">IF(IF($C222&lt;=D$67,OFFSET(Enrolment_Repeaters!E$1,MATCH(CountrySelect1,Enrolment_Repeaters!$A$2:$A$4977,0)+26+2*$C222-1,0),IF($C222&lt;=D$67+D$68+D$69,OFFSET(Enrolment_Repeaters!E$1,MATCH(CountrySelect1,Enrolment_Repeaters!$A$2:$A$4977,0)+39+2*($C222-D$67),0),""))=0, "", IF($C222&lt;=D$67,OFFSET(Enrolment_Repeaters!E$1,MATCH(CountrySelect1,Enrolment_Repeaters!$A$2:$A$4977,0)+26+2*$C222-1,0),IF($C222&lt;=D$67+D$68+D$69,OFFSET(Enrolment_Repeaters!E$1,MATCH(CountrySelect1,Enrolment_Repeaters!$A$2:$A$4977,0)+39+2*($C222-D$67),0),"")))</f>
        <v/>
      </c>
      <c r="E222" t="str">
        <f ca="1">IF(IF($C222&lt;=E$67,OFFSET(Enrolment_Repeaters!F$1,MATCH(CountrySelect1,Enrolment_Repeaters!$A$2:$A$4977,0)+26+2*$C222-1,0),IF($C222&lt;=E$67+E$68+E$69,OFFSET(Enrolment_Repeaters!F$1,MATCH(CountrySelect1,Enrolment_Repeaters!$A$2:$A$4977,0)+39+2*($C222-E$67),0),""))=0, "", IF($C222&lt;=E$67,OFFSET(Enrolment_Repeaters!F$1,MATCH(CountrySelect1,Enrolment_Repeaters!$A$2:$A$4977,0)+26+2*$C222-1,0),IF($C222&lt;=E$67+E$68+E$69,OFFSET(Enrolment_Repeaters!F$1,MATCH(CountrySelect1,Enrolment_Repeaters!$A$2:$A$4977,0)+39+2*($C222-E$67),0),"")))</f>
        <v/>
      </c>
      <c r="F222" t="e">
        <f t="shared" ref="F222" ca="1" si="83">E222+1</f>
        <v>#VALUE!</v>
      </c>
      <c r="G222" t="str">
        <f ca="1">IF(IF($C222&lt;=G$67,OFFSET(Enrolment_Repeaters!H$1,MATCH(CountrySelect1,Enrolment_Repeaters!$A$2:$A$4977,0)+26+2*$C222-1,0),IF($C222&lt;=G$67+G$68+G$69,OFFSET(Enrolment_Repeaters!H$1,MATCH(CountrySelect1,Enrolment_Repeaters!$A$2:$A$4977,0)+39+2*($C222-G$67),0),""))=0, "", IF($C222&lt;=G$67,OFFSET(Enrolment_Repeaters!H$1,MATCH(CountrySelect1,Enrolment_Repeaters!$A$2:$A$4977,0)+26+2*$C222-1,0),IF($C222&lt;=G$67+G$68+G$69,OFFSET(Enrolment_Repeaters!H$1,MATCH(CountrySelect1,Enrolment_Repeaters!$A$2:$A$4977,0)+39+2*($C222-G$67),0),"")))</f>
        <v/>
      </c>
      <c r="H222" t="str">
        <f ca="1">IF(IF($C222&lt;=H$67,OFFSET(Enrolment_Repeaters!I$1,MATCH(CountrySelect1,Enrolment_Repeaters!$A$2:$A$4977,0)+26+2*$C222-1,0),IF($C222&lt;=H$67+H$68+H$69,OFFSET(Enrolment_Repeaters!I$1,MATCH(CountrySelect1,Enrolment_Repeaters!$A$2:$A$4977,0)+39+2*($C222-H$67),0),""))=0, "", IF($C222&lt;=H$67,OFFSET(Enrolment_Repeaters!I$1,MATCH(CountrySelect1,Enrolment_Repeaters!$A$2:$A$4977,0)+26+2*$C222-1,0),IF($C222&lt;=H$67+H$68+H$69,OFFSET(Enrolment_Repeaters!I$1,MATCH(CountrySelect1,Enrolment_Repeaters!$A$2:$A$4977,0)+39+2*($C222-H$67),0),"")))</f>
        <v/>
      </c>
      <c r="I222" t="str">
        <f ca="1">IF(IF($C222&lt;=I$67,OFFSET(Enrolment_Repeaters!J$1,MATCH(CountrySelect1,Enrolment_Repeaters!$A$2:$A$4977,0)+26+2*$C222-1,0),IF($C222&lt;=I$67+I$68+I$69,OFFSET(Enrolment_Repeaters!J$1,MATCH(CountrySelect1,Enrolment_Repeaters!$A$2:$A$4977,0)+39+2*($C222-I$67),0),""))=0, "", IF($C222&lt;=I$67,OFFSET(Enrolment_Repeaters!J$1,MATCH(CountrySelect1,Enrolment_Repeaters!$A$2:$A$4977,0)+26+2*$C222-1,0),IF($C222&lt;=I$67+I$68+I$69,OFFSET(Enrolment_Repeaters!J$1,MATCH(CountrySelect1,Enrolment_Repeaters!$A$2:$A$4977,0)+39+2*($C222-I$67),0),"")))</f>
        <v/>
      </c>
      <c r="J222" t="str">
        <f ca="1">IF(IF($C222&lt;=J$67,OFFSET(Enrolment_Repeaters!K$1,MATCH(CountrySelect1,Enrolment_Repeaters!$A$2:$A$4977,0)+26+2*$C222-1,0),IF($C222&lt;=J$67+J$68+J$69,OFFSET(Enrolment_Repeaters!K$1,MATCH(CountrySelect1,Enrolment_Repeaters!$A$2:$A$4977,0)+39+2*($C222-J$67),0),""))=0, "", IF($C222&lt;=J$67,OFFSET(Enrolment_Repeaters!K$1,MATCH(CountrySelect1,Enrolment_Repeaters!$A$2:$A$4977,0)+26+2*$C222-1,0),IF($C222&lt;=J$67+J$68+J$69,OFFSET(Enrolment_Repeaters!K$1,MATCH(CountrySelect1,Enrolment_Repeaters!$A$2:$A$4977,0)+39+2*($C222-J$67),0),"")))</f>
        <v/>
      </c>
      <c r="K222" t="str">
        <f ca="1">IF(IF($C222&lt;=K$67,OFFSET(Enrolment_Repeaters!L$1,MATCH(CountrySelect1,Enrolment_Repeaters!$A$2:$A$4977,0)+26+2*$C222-1,0),IF($C222&lt;=K$67+K$68+K$69,OFFSET(Enrolment_Repeaters!L$1,MATCH(CountrySelect1,Enrolment_Repeaters!$A$2:$A$4977,0)+39+2*($C222-K$67),0),""))=0, "", IF($C222&lt;=K$67,OFFSET(Enrolment_Repeaters!L$1,MATCH(CountrySelect1,Enrolment_Repeaters!$A$2:$A$4977,0)+26+2*$C222-1,0),IF($C222&lt;=K$67+K$68+K$69,OFFSET(Enrolment_Repeaters!L$1,MATCH(CountrySelect1,Enrolment_Repeaters!$A$2:$A$4977,0)+39+2*($C222-K$67),0),"")))</f>
        <v/>
      </c>
      <c r="L222" t="str">
        <f ca="1">IF(IF($C222&lt;=L$67,OFFSET(Enrolment_Repeaters!M$1,MATCH(CountrySelect1,Enrolment_Repeaters!$A$2:$A$4977,0)+26+2*$C222-1,0),IF($C222&lt;=L$67+L$68+L$69,OFFSET(Enrolment_Repeaters!M$1,MATCH(CountrySelect1,Enrolment_Repeaters!$A$2:$A$4977,0)+39+2*($C222-L$67),0),""))=0, "", IF($C222&lt;=L$67,OFFSET(Enrolment_Repeaters!M$1,MATCH(CountrySelect1,Enrolment_Repeaters!$A$2:$A$4977,0)+26+2*$C222-1,0),IF($C222&lt;=L$67+L$68+L$69,OFFSET(Enrolment_Repeaters!M$1,MATCH(CountrySelect1,Enrolment_Repeaters!$A$2:$A$4977,0)+39+2*($C222-L$67),0),"")))</f>
        <v/>
      </c>
      <c r="M222" t="str">
        <f ca="1">IF(IF($C222&lt;=M$67,OFFSET(Enrolment_Repeaters!N$1,MATCH(CountrySelect1,Enrolment_Repeaters!$A$2:$A$4977,0)+26+2*$C222-1,0),IF($C222&lt;=M$67+M$68+M$69,OFFSET(Enrolment_Repeaters!N$1,MATCH(CountrySelect1,Enrolment_Repeaters!$A$2:$A$4977,0)+39+2*($C222-M$67),0),""))=0, "", IF($C222&lt;=M$67,OFFSET(Enrolment_Repeaters!N$1,MATCH(CountrySelect1,Enrolment_Repeaters!$A$2:$A$4977,0)+26+2*$C222-1,0),IF($C222&lt;=M$67+M$68+M$69,OFFSET(Enrolment_Repeaters!N$1,MATCH(CountrySelect1,Enrolment_Repeaters!$A$2:$A$4977,0)+39+2*($C222-M$67),0),"")))</f>
        <v/>
      </c>
      <c r="N222" t="str">
        <f ca="1">IF(IF($C222&lt;=N$67,OFFSET(Enrolment_Repeaters!O$1,MATCH(CountrySelect1,Enrolment_Repeaters!$A$2:$A$4977,0)+26+2*$C222-1,0),IF($C222&lt;=N$67+N$68+N$69,OFFSET(Enrolment_Repeaters!O$1,MATCH(CountrySelect1,Enrolment_Repeaters!$A$2:$A$4977,0)+39+2*($C222-N$67),0),""))=0, "", IF($C222&lt;=N$67,OFFSET(Enrolment_Repeaters!O$1,MATCH(CountrySelect1,Enrolment_Repeaters!$A$2:$A$4977,0)+26+2*$C222-1,0),IF($C222&lt;=N$67+N$68+N$69,OFFSET(Enrolment_Repeaters!O$1,MATCH(CountrySelect1,Enrolment_Repeaters!$A$2:$A$4977,0)+39+2*($C222-N$67),0),"")))</f>
        <v/>
      </c>
      <c r="Q222" cm="1">
        <f t="array" aca="1" ref="Q222" ca="1">MAX(IF(ISNUMBER(D222:N222),$R$189:$AB$189-StartYear+1))</f>
        <v>0</v>
      </c>
      <c r="R222" t="e">
        <f ca="1">IF(SUM($D$222:$N$222)=0,0,IF(ISNUMBER(D222),D222,IF(AND(R$221&lt;StartYear+$Q222,ISNUMBER(E222)),E222,IF(AND(ISNUMBER(C222),D$221&lt;&gt;StartYear),C222,IF(ISNUMBER(S222),S222,NA())))))</f>
        <v>#VALUE!</v>
      </c>
      <c r="S222" t="e">
        <f t="shared" ref="S222:S234" ca="1" si="84">IF(SUM($D$222:$N$222)=0,0,IF(ISNUMBER(E222),E222,IF(AND(S$221&lt;StartYear+$Q222,ISNUMBER(F222)),F222,IF(AND(ISNUMBER(D222),E$221&lt;&gt;StartYear),D222,IF(ISNUMBER(T222),T222,NA())))))</f>
        <v>#VALUE!</v>
      </c>
      <c r="T222" t="e">
        <f t="shared" ref="T222:T234" ca="1" si="85">IF(SUM($D$222:$N$222)=0,0,IF(ISNUMBER(F222),F222,IF(AND(T$221&lt;StartYear+$Q222,ISNUMBER(G222)),G222,IF(AND(ISNUMBER(E222),F$221&lt;&gt;StartYear),E222,IF(ISNUMBER(U222),U222,NA())))))</f>
        <v>#VALUE!</v>
      </c>
      <c r="U222" t="e">
        <f t="shared" ref="U222:U234" ca="1" si="86">IF(SUM($D$222:$N$222)=0,0,IF(ISNUMBER(G222),G222,IF(AND(U$221&lt;StartYear+$Q222,ISNUMBER(H222)),H222,IF(AND(ISNUMBER(F222),G$221&lt;&gt;StartYear),F222,IF(ISNUMBER(V222),V222,NA())))))</f>
        <v>#VALUE!</v>
      </c>
      <c r="V222" t="e">
        <f t="shared" ref="V222:V234" ca="1" si="87">IF(SUM($D$222:$N$222)=0,0,IF(ISNUMBER(H222),H222,IF(AND(V$221&lt;StartYear+$Q222,ISNUMBER(I222)),I222,IF(AND(ISNUMBER(G222),H$221&lt;&gt;StartYear),G222,IF(ISNUMBER(W222),W222,NA())))))</f>
        <v>#VALUE!</v>
      </c>
      <c r="W222" t="e">
        <f t="shared" ref="W222:W234" ca="1" si="88">IF(SUM($D$222:$N$222)=0,0,IF(ISNUMBER(I222),I222,IF(AND(W$221&lt;StartYear+$Q222,ISNUMBER(J222)),J222,IF(AND(ISNUMBER(H222),I$221&lt;&gt;StartYear),H222,IF(ISNUMBER(X222),X222,NA())))))</f>
        <v>#VALUE!</v>
      </c>
      <c r="X222" t="e">
        <f t="shared" ref="X222:X234" ca="1" si="89">IF(SUM($D$222:$N$222)=0,0,IF(ISNUMBER(J222),J222,IF(AND(X$221&lt;StartYear+$Q222,ISNUMBER(K222)),K222,IF(AND(ISNUMBER(I222),J$221&lt;&gt;StartYear),I222,IF(ISNUMBER(Y222),Y222,NA())))))</f>
        <v>#VALUE!</v>
      </c>
      <c r="Y222" t="e">
        <f t="shared" ref="Y222:Y234" ca="1" si="90">IF(SUM($D$222:$N$222)=0,0,IF(ISNUMBER(K222),K222,IF(AND(Y$221&lt;StartYear+$Q222,ISNUMBER(L222)),L222,IF(AND(ISNUMBER(J222),K$221&lt;&gt;StartYear),J222,IF(ISNUMBER(Z222),Z222,NA())))))</f>
        <v>#VALUE!</v>
      </c>
      <c r="Z222" t="e">
        <f t="shared" ref="Z222:Z234" ca="1" si="91">IF(SUM($D$222:$N$222)=0,0,IF(ISNUMBER(L222),L222,IF(AND(Z$221&lt;StartYear+$Q222,ISNUMBER(M222)),M222,IF(AND(ISNUMBER(K222),L$221&lt;&gt;StartYear),K222,IF(ISNUMBER(AA222),AA222,NA())))))</f>
        <v>#VALUE!</v>
      </c>
      <c r="AA222" t="e">
        <f t="shared" ref="AA222:AA234" ca="1" si="92">IF(SUM($D$222:$N$222)=0,0,IF(ISNUMBER(M222),M222,IF(AND(AA$221&lt;StartYear+$Q222,ISNUMBER(N222)),N222,IF(AND(ISNUMBER(L222),M$221&lt;&gt;StartYear),L222,IF(ISNUMBER(AB222),AB222,NA())))))</f>
        <v>#VALUE!</v>
      </c>
      <c r="AB222" t="e">
        <f t="shared" ref="AB222:AB234" ca="1" si="93">IF(SUM($D$222:$N$222)=0,0,IF(ISNUMBER(N222),N222,IF(AND(AB$221&lt;StartYear+$Q222,ISNUMBER(O222)),O222,IF(AND(ISNUMBER(M222),N$221&lt;&gt;StartYear),M222,IF(ISNUMBER(AC222),AC222,NA())))))</f>
        <v>#VALUE!</v>
      </c>
      <c r="AG222" t="e">
        <f ca="1">-0.5+(0.25+R222/100)^0.5</f>
        <v>#VALUE!</v>
      </c>
      <c r="AH222" t="e">
        <f t="shared" ref="AH222:AQ222" ca="1" si="94">-0.5+(0.25+S222/100)^0.5</f>
        <v>#VALUE!</v>
      </c>
      <c r="AI222" t="e">
        <f t="shared" ca="1" si="94"/>
        <v>#VALUE!</v>
      </c>
      <c r="AJ222" t="e">
        <f t="shared" ca="1" si="94"/>
        <v>#VALUE!</v>
      </c>
      <c r="AK222" t="e">
        <f t="shared" ca="1" si="94"/>
        <v>#VALUE!</v>
      </c>
      <c r="AL222" t="e">
        <f t="shared" ca="1" si="94"/>
        <v>#VALUE!</v>
      </c>
      <c r="AM222" t="e">
        <f t="shared" ca="1" si="94"/>
        <v>#VALUE!</v>
      </c>
      <c r="AN222" t="e">
        <f t="shared" ca="1" si="94"/>
        <v>#VALUE!</v>
      </c>
      <c r="AO222" t="e">
        <f t="shared" ca="1" si="94"/>
        <v>#VALUE!</v>
      </c>
      <c r="AP222" t="e">
        <f t="shared" ca="1" si="94"/>
        <v>#VALUE!</v>
      </c>
      <c r="AQ222" t="e">
        <f t="shared" ca="1" si="94"/>
        <v>#VALUE!</v>
      </c>
    </row>
    <row r="223" spans="1:47" x14ac:dyDescent="0.2">
      <c r="A223" t="e" cm="1">
        <f t="array" aca="1" ref="A223" ca="1">LOOKUP(2,1/(ISNUMBER(D223:N223)),D223:N223)</f>
        <v>#N/A</v>
      </c>
      <c r="C223" s="50">
        <v>2</v>
      </c>
      <c r="D223" t="str">
        <f ca="1">IF(IF($C223&lt;=D$67,OFFSET(Enrolment_Repeaters!E$1,MATCH(CountrySelect1,Enrolment_Repeaters!$A$2:$A$4977,0)+26+2*$C223-1,0),IF($C223&lt;=D$67+D$68+D$69,OFFSET(Enrolment_Repeaters!E$1,MATCH(CountrySelect1,Enrolment_Repeaters!$A$2:$A$4977,0)+39+2*($C223-D$67),0),""))=0, "", IF($C223&lt;=D$67,OFFSET(Enrolment_Repeaters!E$1,MATCH(CountrySelect1,Enrolment_Repeaters!$A$2:$A$4977,0)+26+2*$C223-1,0),IF($C223&lt;=D$67+D$68+D$69,OFFSET(Enrolment_Repeaters!E$1,MATCH(CountrySelect1,Enrolment_Repeaters!$A$2:$A$4977,0)+39+2*($C223-D$67),0),"")))</f>
        <v/>
      </c>
      <c r="E223" t="str">
        <f ca="1">IF(IF($C223&lt;=E$67,OFFSET(Enrolment_Repeaters!F$1,MATCH(CountrySelect1,Enrolment_Repeaters!$A$2:$A$4977,0)+26+2*$C223-1,0),IF($C223&lt;=E$67+E$68+E$69,OFFSET(Enrolment_Repeaters!F$1,MATCH(CountrySelect1,Enrolment_Repeaters!$A$2:$A$4977,0)+39+2*($C223-E$67),0),""))=0, "", IF($C223&lt;=E$67,OFFSET(Enrolment_Repeaters!F$1,MATCH(CountrySelect1,Enrolment_Repeaters!$A$2:$A$4977,0)+26+2*$C223-1,0),IF($C223&lt;=E$67+E$68+E$69,OFFSET(Enrolment_Repeaters!F$1,MATCH(CountrySelect1,Enrolment_Repeaters!$A$2:$A$4977,0)+39+2*($C223-E$67),0),"")))</f>
        <v/>
      </c>
      <c r="F223" t="e">
        <f t="shared" ref="F223" ca="1" si="95">E223+1</f>
        <v>#VALUE!</v>
      </c>
      <c r="G223" t="str">
        <f ca="1">IF(IF($C223&lt;=G$67,OFFSET(Enrolment_Repeaters!H$1,MATCH(CountrySelect1,Enrolment_Repeaters!$A$2:$A$4977,0)+26+2*$C223-1,0),IF($C223&lt;=G$67+G$68+G$69,OFFSET(Enrolment_Repeaters!H$1,MATCH(CountrySelect1,Enrolment_Repeaters!$A$2:$A$4977,0)+39+2*($C223-G$67),0),""))=0, "", IF($C223&lt;=G$67,OFFSET(Enrolment_Repeaters!H$1,MATCH(CountrySelect1,Enrolment_Repeaters!$A$2:$A$4977,0)+26+2*$C223-1,0),IF($C223&lt;=G$67+G$68+G$69,OFFSET(Enrolment_Repeaters!H$1,MATCH(CountrySelect1,Enrolment_Repeaters!$A$2:$A$4977,0)+39+2*($C223-G$67),0),"")))</f>
        <v/>
      </c>
      <c r="H223" t="str">
        <f ca="1">IF(IF($C223&lt;=H$67,OFFSET(Enrolment_Repeaters!I$1,MATCH(CountrySelect1,Enrolment_Repeaters!$A$2:$A$4977,0)+26+2*$C223-1,0),IF($C223&lt;=H$67+H$68+H$69,OFFSET(Enrolment_Repeaters!I$1,MATCH(CountrySelect1,Enrolment_Repeaters!$A$2:$A$4977,0)+39+2*($C223-H$67),0),""))=0, "", IF($C223&lt;=H$67,OFFSET(Enrolment_Repeaters!I$1,MATCH(CountrySelect1,Enrolment_Repeaters!$A$2:$A$4977,0)+26+2*$C223-1,0),IF($C223&lt;=H$67+H$68+H$69,OFFSET(Enrolment_Repeaters!I$1,MATCH(CountrySelect1,Enrolment_Repeaters!$A$2:$A$4977,0)+39+2*($C223-H$67),0),"")))</f>
        <v/>
      </c>
      <c r="I223" t="str">
        <f ca="1">IF(IF($C223&lt;=I$67,OFFSET(Enrolment_Repeaters!J$1,MATCH(CountrySelect1,Enrolment_Repeaters!$A$2:$A$4977,0)+26+2*$C223-1,0),IF($C223&lt;=I$67+I$68+I$69,OFFSET(Enrolment_Repeaters!J$1,MATCH(CountrySelect1,Enrolment_Repeaters!$A$2:$A$4977,0)+39+2*($C223-I$67),0),""))=0, "", IF($C223&lt;=I$67,OFFSET(Enrolment_Repeaters!J$1,MATCH(CountrySelect1,Enrolment_Repeaters!$A$2:$A$4977,0)+26+2*$C223-1,0),IF($C223&lt;=I$67+I$68+I$69,OFFSET(Enrolment_Repeaters!J$1,MATCH(CountrySelect1,Enrolment_Repeaters!$A$2:$A$4977,0)+39+2*($C223-I$67),0),"")))</f>
        <v/>
      </c>
      <c r="J223" t="str">
        <f ca="1">IF(IF($C223&lt;=J$67,OFFSET(Enrolment_Repeaters!K$1,MATCH(CountrySelect1,Enrolment_Repeaters!$A$2:$A$4977,0)+26+2*$C223-1,0),IF($C223&lt;=J$67+J$68+J$69,OFFSET(Enrolment_Repeaters!K$1,MATCH(CountrySelect1,Enrolment_Repeaters!$A$2:$A$4977,0)+39+2*($C223-J$67),0),""))=0, "", IF($C223&lt;=J$67,OFFSET(Enrolment_Repeaters!K$1,MATCH(CountrySelect1,Enrolment_Repeaters!$A$2:$A$4977,0)+26+2*$C223-1,0),IF($C223&lt;=J$67+J$68+J$69,OFFSET(Enrolment_Repeaters!K$1,MATCH(CountrySelect1,Enrolment_Repeaters!$A$2:$A$4977,0)+39+2*($C223-J$67),0),"")))</f>
        <v/>
      </c>
      <c r="K223" t="str">
        <f ca="1">IF(IF($C223&lt;=K$67,OFFSET(Enrolment_Repeaters!L$1,MATCH(CountrySelect1,Enrolment_Repeaters!$A$2:$A$4977,0)+26+2*$C223-1,0),IF($C223&lt;=K$67+K$68+K$69,OFFSET(Enrolment_Repeaters!L$1,MATCH(CountrySelect1,Enrolment_Repeaters!$A$2:$A$4977,0)+39+2*($C223-K$67),0),""))=0, "", IF($C223&lt;=K$67,OFFSET(Enrolment_Repeaters!L$1,MATCH(CountrySelect1,Enrolment_Repeaters!$A$2:$A$4977,0)+26+2*$C223-1,0),IF($C223&lt;=K$67+K$68+K$69,OFFSET(Enrolment_Repeaters!L$1,MATCH(CountrySelect1,Enrolment_Repeaters!$A$2:$A$4977,0)+39+2*($C223-K$67),0),"")))</f>
        <v/>
      </c>
      <c r="L223" t="str">
        <f ca="1">IF(IF($C223&lt;=L$67,OFFSET(Enrolment_Repeaters!M$1,MATCH(CountrySelect1,Enrolment_Repeaters!$A$2:$A$4977,0)+26+2*$C223-1,0),IF($C223&lt;=L$67+L$68+L$69,OFFSET(Enrolment_Repeaters!M$1,MATCH(CountrySelect1,Enrolment_Repeaters!$A$2:$A$4977,0)+39+2*($C223-L$67),0),""))=0, "", IF($C223&lt;=L$67,OFFSET(Enrolment_Repeaters!M$1,MATCH(CountrySelect1,Enrolment_Repeaters!$A$2:$A$4977,0)+26+2*$C223-1,0),IF($C223&lt;=L$67+L$68+L$69,OFFSET(Enrolment_Repeaters!M$1,MATCH(CountrySelect1,Enrolment_Repeaters!$A$2:$A$4977,0)+39+2*($C223-L$67),0),"")))</f>
        <v/>
      </c>
      <c r="M223" t="str">
        <f ca="1">IF(IF($C223&lt;=M$67,OFFSET(Enrolment_Repeaters!N$1,MATCH(CountrySelect1,Enrolment_Repeaters!$A$2:$A$4977,0)+26+2*$C223-1,0),IF($C223&lt;=M$67+M$68+M$69,OFFSET(Enrolment_Repeaters!N$1,MATCH(CountrySelect1,Enrolment_Repeaters!$A$2:$A$4977,0)+39+2*($C223-M$67),0),""))=0, "", IF($C223&lt;=M$67,OFFSET(Enrolment_Repeaters!N$1,MATCH(CountrySelect1,Enrolment_Repeaters!$A$2:$A$4977,0)+26+2*$C223-1,0),IF($C223&lt;=M$67+M$68+M$69,OFFSET(Enrolment_Repeaters!N$1,MATCH(CountrySelect1,Enrolment_Repeaters!$A$2:$A$4977,0)+39+2*($C223-M$67),0),"")))</f>
        <v/>
      </c>
      <c r="N223" t="str">
        <f ca="1">IF(IF($C223&lt;=N$67,OFFSET(Enrolment_Repeaters!O$1,MATCH(CountrySelect1,Enrolment_Repeaters!$A$2:$A$4977,0)+26+2*$C223-1,0),IF($C223&lt;=N$67+N$68+N$69,OFFSET(Enrolment_Repeaters!O$1,MATCH(CountrySelect1,Enrolment_Repeaters!$A$2:$A$4977,0)+39+2*($C223-N$67),0),""))=0, "", IF($C223&lt;=N$67,OFFSET(Enrolment_Repeaters!O$1,MATCH(CountrySelect1,Enrolment_Repeaters!$A$2:$A$4977,0)+26+2*$C223-1,0),IF($C223&lt;=N$67+N$68+N$69,OFFSET(Enrolment_Repeaters!O$1,MATCH(CountrySelect1,Enrolment_Repeaters!$A$2:$A$4977,0)+39+2*($C223-N$67),0),"")))</f>
        <v/>
      </c>
      <c r="Q223" cm="1">
        <f t="array" aca="1" ref="Q223" ca="1">MAX(IF(ISNUMBER(D223:N223),$R$189:$AB$189-StartYear+1))</f>
        <v>0</v>
      </c>
      <c r="R223" t="e">
        <f t="shared" ref="R223:R234" ca="1" si="96">IF(SUM($D$222:$N$222)=0,0,IF(ISNUMBER(D223),D223,IF(AND(R$221&lt;StartYear+$Q223,ISNUMBER(E223)),E223,IF(AND(ISNUMBER(C223),D$221&lt;&gt;StartYear),C223,IF(ISNUMBER(S223),S223,NA())))))</f>
        <v>#VALUE!</v>
      </c>
      <c r="S223" t="e">
        <f t="shared" ca="1" si="84"/>
        <v>#VALUE!</v>
      </c>
      <c r="T223" t="e">
        <f t="shared" ca="1" si="85"/>
        <v>#VALUE!</v>
      </c>
      <c r="U223" t="e">
        <f t="shared" ca="1" si="86"/>
        <v>#VALUE!</v>
      </c>
      <c r="V223" t="e">
        <f t="shared" ca="1" si="87"/>
        <v>#VALUE!</v>
      </c>
      <c r="W223" t="e">
        <f t="shared" ca="1" si="88"/>
        <v>#VALUE!</v>
      </c>
      <c r="X223" t="e">
        <f t="shared" ca="1" si="89"/>
        <v>#VALUE!</v>
      </c>
      <c r="Y223" t="e">
        <f t="shared" ca="1" si="90"/>
        <v>#VALUE!</v>
      </c>
      <c r="Z223" t="e">
        <f t="shared" ca="1" si="91"/>
        <v>#VALUE!</v>
      </c>
      <c r="AA223" t="e">
        <f t="shared" ca="1" si="92"/>
        <v>#VALUE!</v>
      </c>
      <c r="AB223" t="e">
        <f t="shared" ca="1" si="93"/>
        <v>#VALUE!</v>
      </c>
      <c r="AG223" t="e">
        <f t="shared" ref="AG223:AG234" ca="1" si="97">-0.5+(0.25+R223/100)^0.5</f>
        <v>#VALUE!</v>
      </c>
      <c r="AH223" t="e">
        <f t="shared" ref="AH223:AQ234" ca="1" si="98">-0.5+(0.25+S223/100)^0.5</f>
        <v>#VALUE!</v>
      </c>
      <c r="AI223" t="e">
        <f t="shared" ca="1" si="98"/>
        <v>#VALUE!</v>
      </c>
      <c r="AJ223" t="e">
        <f t="shared" ca="1" si="98"/>
        <v>#VALUE!</v>
      </c>
      <c r="AK223" t="e">
        <f t="shared" ca="1" si="98"/>
        <v>#VALUE!</v>
      </c>
      <c r="AL223" t="e">
        <f t="shared" ca="1" si="98"/>
        <v>#VALUE!</v>
      </c>
      <c r="AM223" t="e">
        <f t="shared" ca="1" si="98"/>
        <v>#VALUE!</v>
      </c>
      <c r="AN223" t="e">
        <f t="shared" ca="1" si="98"/>
        <v>#VALUE!</v>
      </c>
      <c r="AO223" t="e">
        <f t="shared" ca="1" si="98"/>
        <v>#VALUE!</v>
      </c>
      <c r="AP223" t="e">
        <f t="shared" ca="1" si="98"/>
        <v>#VALUE!</v>
      </c>
      <c r="AQ223" t="e">
        <f t="shared" ca="1" si="98"/>
        <v>#VALUE!</v>
      </c>
    </row>
    <row r="224" spans="1:47" x14ac:dyDescent="0.2">
      <c r="A224" cm="1">
        <f t="array" aca="1" ref="A224" ca="1">LOOKUP(2,1/(ISNUMBER(D224:N224)),D224:N224)</f>
        <v>4.5053999999999998</v>
      </c>
      <c r="C224" s="50">
        <v>3</v>
      </c>
      <c r="D224">
        <f ca="1">IF(IF($C224&lt;=D$67,OFFSET(Enrolment_Repeaters!E$1,MATCH(CountrySelect1,Enrolment_Repeaters!$A$2:$A$4977,0)+26+2*$C224-1,0),IF($C224&lt;=D$67+D$68+D$69,OFFSET(Enrolment_Repeaters!E$1,MATCH(CountrySelect1,Enrolment_Repeaters!$A$2:$A$4977,0)+39+2*($C224-D$67),0),""))=0, "", IF($C224&lt;=D$67,OFFSET(Enrolment_Repeaters!E$1,MATCH(CountrySelect1,Enrolment_Repeaters!$A$2:$A$4977,0)+26+2*$C224-1,0),IF($C224&lt;=D$67+D$68+D$69,OFFSET(Enrolment_Repeaters!E$1,MATCH(CountrySelect1,Enrolment_Repeaters!$A$2:$A$4977,0)+39+2*($C224-D$67),0),"")))</f>
        <v>19.53022</v>
      </c>
      <c r="E224">
        <f ca="1">IF(IF($C224&lt;=E$67,OFFSET(Enrolment_Repeaters!F$1,MATCH(CountrySelect1,Enrolment_Repeaters!$A$2:$A$4977,0)+26+2*$C224-1,0),IF($C224&lt;=E$67+E$68+E$69,OFFSET(Enrolment_Repeaters!F$1,MATCH(CountrySelect1,Enrolment_Repeaters!$A$2:$A$4977,0)+39+2*($C224-E$67),0),""))=0, "", IF($C224&lt;=E$67,OFFSET(Enrolment_Repeaters!F$1,MATCH(CountrySelect1,Enrolment_Repeaters!$A$2:$A$4977,0)+26+2*$C224-1,0),IF($C224&lt;=E$67+E$68+E$69,OFFSET(Enrolment_Repeaters!F$1,MATCH(CountrySelect1,Enrolment_Repeaters!$A$2:$A$4977,0)+39+2*($C224-E$67),0),"")))</f>
        <v>18.000039999999998</v>
      </c>
      <c r="F224">
        <f t="shared" ref="F224" ca="1" si="99">E224+1</f>
        <v>19.000039999999998</v>
      </c>
      <c r="G224">
        <f ca="1">IF(IF($C224&lt;=G$67,OFFSET(Enrolment_Repeaters!H$1,MATCH(CountrySelect1,Enrolment_Repeaters!$A$2:$A$4977,0)+26+2*$C224-1,0),IF($C224&lt;=G$67+G$68+G$69,OFFSET(Enrolment_Repeaters!H$1,MATCH(CountrySelect1,Enrolment_Repeaters!$A$2:$A$4977,0)+39+2*($C224-G$67),0),""))=0, "", IF($C224&lt;=G$67,OFFSET(Enrolment_Repeaters!H$1,MATCH(CountrySelect1,Enrolment_Repeaters!$A$2:$A$4977,0)+26+2*$C224-1,0),IF($C224&lt;=G$67+G$68+G$69,OFFSET(Enrolment_Repeaters!H$1,MATCH(CountrySelect1,Enrolment_Repeaters!$A$2:$A$4977,0)+39+2*($C224-G$67),0),"")))</f>
        <v>11.814209999999999</v>
      </c>
      <c r="H224" t="str">
        <f ca="1">IF(IF($C224&lt;=H$67,OFFSET(Enrolment_Repeaters!I$1,MATCH(CountrySelect1,Enrolment_Repeaters!$A$2:$A$4977,0)+26+2*$C224-1,0),IF($C224&lt;=H$67+H$68+H$69,OFFSET(Enrolment_Repeaters!I$1,MATCH(CountrySelect1,Enrolment_Repeaters!$A$2:$A$4977,0)+39+2*($C224-H$67),0),""))=0, "", IF($C224&lt;=H$67,OFFSET(Enrolment_Repeaters!I$1,MATCH(CountrySelect1,Enrolment_Repeaters!$A$2:$A$4977,0)+26+2*$C224-1,0),IF($C224&lt;=H$67+H$68+H$69,OFFSET(Enrolment_Repeaters!I$1,MATCH(CountrySelect1,Enrolment_Repeaters!$A$2:$A$4977,0)+39+2*($C224-H$67),0),"")))</f>
        <v/>
      </c>
      <c r="I224">
        <f ca="1">IF(IF($C224&lt;=I$67,OFFSET(Enrolment_Repeaters!J$1,MATCH(CountrySelect1,Enrolment_Repeaters!$A$2:$A$4977,0)+26+2*$C224-1,0),IF($C224&lt;=I$67+I$68+I$69,OFFSET(Enrolment_Repeaters!J$1,MATCH(CountrySelect1,Enrolment_Repeaters!$A$2:$A$4977,0)+39+2*($C224-I$67),0),""))=0, "", IF($C224&lt;=I$67,OFFSET(Enrolment_Repeaters!J$1,MATCH(CountrySelect1,Enrolment_Repeaters!$A$2:$A$4977,0)+26+2*$C224-1,0),IF($C224&lt;=I$67+I$68+I$69,OFFSET(Enrolment_Repeaters!J$1,MATCH(CountrySelect1,Enrolment_Repeaters!$A$2:$A$4977,0)+39+2*($C224-I$67),0),"")))</f>
        <v>8.5627999999999993</v>
      </c>
      <c r="J224" t="str">
        <f ca="1">IF(IF($C224&lt;=J$67,OFFSET(Enrolment_Repeaters!K$1,MATCH(CountrySelect1,Enrolment_Repeaters!$A$2:$A$4977,0)+26+2*$C224-1,0),IF($C224&lt;=J$67+J$68+J$69,OFFSET(Enrolment_Repeaters!K$1,MATCH(CountrySelect1,Enrolment_Repeaters!$A$2:$A$4977,0)+39+2*($C224-J$67),0),""))=0, "", IF($C224&lt;=J$67,OFFSET(Enrolment_Repeaters!K$1,MATCH(CountrySelect1,Enrolment_Repeaters!$A$2:$A$4977,0)+26+2*$C224-1,0),IF($C224&lt;=J$67+J$68+J$69,OFFSET(Enrolment_Repeaters!K$1,MATCH(CountrySelect1,Enrolment_Repeaters!$A$2:$A$4977,0)+39+2*($C224-J$67),0),"")))</f>
        <v/>
      </c>
      <c r="K224">
        <f ca="1">IF(IF($C224&lt;=K$67,OFFSET(Enrolment_Repeaters!L$1,MATCH(CountrySelect1,Enrolment_Repeaters!$A$2:$A$4977,0)+26+2*$C224-1,0),IF($C224&lt;=K$67+K$68+K$69,OFFSET(Enrolment_Repeaters!L$1,MATCH(CountrySelect1,Enrolment_Repeaters!$A$2:$A$4977,0)+39+2*($C224-K$67),0),""))=0, "", IF($C224&lt;=K$67,OFFSET(Enrolment_Repeaters!L$1,MATCH(CountrySelect1,Enrolment_Repeaters!$A$2:$A$4977,0)+26+2*$C224-1,0),IF($C224&lt;=K$67+K$68+K$69,OFFSET(Enrolment_Repeaters!L$1,MATCH(CountrySelect1,Enrolment_Repeaters!$A$2:$A$4977,0)+39+2*($C224-K$67),0),"")))</f>
        <v>7.1916399999999996</v>
      </c>
      <c r="L224">
        <f ca="1">IF(IF($C224&lt;=L$67,OFFSET(Enrolment_Repeaters!M$1,MATCH(CountrySelect1,Enrolment_Repeaters!$A$2:$A$4977,0)+26+2*$C224-1,0),IF($C224&lt;=L$67+L$68+L$69,OFFSET(Enrolment_Repeaters!M$1,MATCH(CountrySelect1,Enrolment_Repeaters!$A$2:$A$4977,0)+39+2*($C224-L$67),0),""))=0, "", IF($C224&lt;=L$67,OFFSET(Enrolment_Repeaters!M$1,MATCH(CountrySelect1,Enrolment_Repeaters!$A$2:$A$4977,0)+26+2*$C224-1,0),IF($C224&lt;=L$67+L$68+L$69,OFFSET(Enrolment_Repeaters!M$1,MATCH(CountrySelect1,Enrolment_Repeaters!$A$2:$A$4977,0)+39+2*($C224-L$67),0),"")))</f>
        <v>8.4530999999999992</v>
      </c>
      <c r="M224">
        <f ca="1">IF(IF($C224&lt;=M$67,OFFSET(Enrolment_Repeaters!N$1,MATCH(CountrySelect1,Enrolment_Repeaters!$A$2:$A$4977,0)+26+2*$C224-1,0),IF($C224&lt;=M$67+M$68+M$69,OFFSET(Enrolment_Repeaters!N$1,MATCH(CountrySelect1,Enrolment_Repeaters!$A$2:$A$4977,0)+39+2*($C224-M$67),0),""))=0, "", IF($C224&lt;=M$67,OFFSET(Enrolment_Repeaters!N$1,MATCH(CountrySelect1,Enrolment_Repeaters!$A$2:$A$4977,0)+26+2*$C224-1,0),IF($C224&lt;=M$67+M$68+M$69,OFFSET(Enrolment_Repeaters!N$1,MATCH(CountrySelect1,Enrolment_Repeaters!$A$2:$A$4977,0)+39+2*($C224-M$67),0),"")))</f>
        <v>5.57761</v>
      </c>
      <c r="N224">
        <f ca="1">IF(IF($C224&lt;=N$67,OFFSET(Enrolment_Repeaters!O$1,MATCH(CountrySelect1,Enrolment_Repeaters!$A$2:$A$4977,0)+26+2*$C224-1,0),IF($C224&lt;=N$67+N$68+N$69,OFFSET(Enrolment_Repeaters!O$1,MATCH(CountrySelect1,Enrolment_Repeaters!$A$2:$A$4977,0)+39+2*($C224-N$67),0),""))=0, "", IF($C224&lt;=N$67,OFFSET(Enrolment_Repeaters!O$1,MATCH(CountrySelect1,Enrolment_Repeaters!$A$2:$A$4977,0)+26+2*$C224-1,0),IF($C224&lt;=N$67+N$68+N$69,OFFSET(Enrolment_Repeaters!O$1,MATCH(CountrySelect1,Enrolment_Repeaters!$A$2:$A$4977,0)+39+2*($C224-N$67),0),"")))</f>
        <v>4.5053999999999998</v>
      </c>
      <c r="Q224" cm="1">
        <f t="array" aca="1" ref="Q224" ca="1">MAX(IF(ISNUMBER(D224:N224),$R$189:$AB$189-StartYear+1))</f>
        <v>11</v>
      </c>
      <c r="R224" t="e">
        <f t="shared" ca="1" si="96"/>
        <v>#VALUE!</v>
      </c>
      <c r="S224" t="e">
        <f t="shared" ca="1" si="84"/>
        <v>#VALUE!</v>
      </c>
      <c r="T224" t="e">
        <f t="shared" ca="1" si="85"/>
        <v>#VALUE!</v>
      </c>
      <c r="U224" t="e">
        <f t="shared" ca="1" si="86"/>
        <v>#VALUE!</v>
      </c>
      <c r="V224" t="e">
        <f t="shared" ca="1" si="87"/>
        <v>#VALUE!</v>
      </c>
      <c r="W224" t="e">
        <f t="shared" ca="1" si="88"/>
        <v>#VALUE!</v>
      </c>
      <c r="X224" t="e">
        <f t="shared" ca="1" si="89"/>
        <v>#VALUE!</v>
      </c>
      <c r="Y224" t="e">
        <f t="shared" ca="1" si="90"/>
        <v>#VALUE!</v>
      </c>
      <c r="Z224" t="e">
        <f t="shared" ca="1" si="91"/>
        <v>#VALUE!</v>
      </c>
      <c r="AA224" t="e">
        <f t="shared" ca="1" si="92"/>
        <v>#VALUE!</v>
      </c>
      <c r="AB224" t="e">
        <f t="shared" ca="1" si="93"/>
        <v>#VALUE!</v>
      </c>
      <c r="AG224" t="e">
        <f t="shared" ca="1" si="97"/>
        <v>#VALUE!</v>
      </c>
      <c r="AH224" t="e">
        <f t="shared" ca="1" si="98"/>
        <v>#VALUE!</v>
      </c>
      <c r="AI224" t="e">
        <f t="shared" ca="1" si="98"/>
        <v>#VALUE!</v>
      </c>
      <c r="AJ224" t="e">
        <f t="shared" ca="1" si="98"/>
        <v>#VALUE!</v>
      </c>
      <c r="AK224" t="e">
        <f t="shared" ca="1" si="98"/>
        <v>#VALUE!</v>
      </c>
      <c r="AL224" t="e">
        <f t="shared" ca="1" si="98"/>
        <v>#VALUE!</v>
      </c>
      <c r="AM224" t="e">
        <f t="shared" ca="1" si="98"/>
        <v>#VALUE!</v>
      </c>
      <c r="AN224" t="e">
        <f t="shared" ca="1" si="98"/>
        <v>#VALUE!</v>
      </c>
      <c r="AO224" t="e">
        <f t="shared" ca="1" si="98"/>
        <v>#VALUE!</v>
      </c>
      <c r="AP224" t="e">
        <f t="shared" ca="1" si="98"/>
        <v>#VALUE!</v>
      </c>
      <c r="AQ224" t="e">
        <f t="shared" ca="1" si="98"/>
        <v>#VALUE!</v>
      </c>
    </row>
    <row r="225" spans="1:43" x14ac:dyDescent="0.2">
      <c r="A225" cm="1">
        <f t="array" aca="1" ref="A225" ca="1">LOOKUP(2,1/(ISNUMBER(D225:N225)),D225:N225)</f>
        <v>5.6783299999999999</v>
      </c>
      <c r="C225" s="50">
        <v>4</v>
      </c>
      <c r="D225">
        <f ca="1">IF(IF($C225&lt;=D$67,OFFSET(Enrolment_Repeaters!E$1,MATCH(CountrySelect1,Enrolment_Repeaters!$A$2:$A$4977,0)+26+2*$C225-1,0),IF($C225&lt;=D$67+D$68+D$69,OFFSET(Enrolment_Repeaters!E$1,MATCH(CountrySelect1,Enrolment_Repeaters!$A$2:$A$4977,0)+39+2*($C225-D$67),0),""))=0, "", IF($C225&lt;=D$67,OFFSET(Enrolment_Repeaters!E$1,MATCH(CountrySelect1,Enrolment_Repeaters!$A$2:$A$4977,0)+26+2*$C225-1,0),IF($C225&lt;=D$67+D$68+D$69,OFFSET(Enrolment_Repeaters!E$1,MATCH(CountrySelect1,Enrolment_Repeaters!$A$2:$A$4977,0)+39+2*($C225-D$67),0),"")))</f>
        <v>10.634690000000001</v>
      </c>
      <c r="E225">
        <f ca="1">IF(IF($C225&lt;=E$67,OFFSET(Enrolment_Repeaters!F$1,MATCH(CountrySelect1,Enrolment_Repeaters!$A$2:$A$4977,0)+26+2*$C225-1,0),IF($C225&lt;=E$67+E$68+E$69,OFFSET(Enrolment_Repeaters!F$1,MATCH(CountrySelect1,Enrolment_Repeaters!$A$2:$A$4977,0)+39+2*($C225-E$67),0),""))=0, "", IF($C225&lt;=E$67,OFFSET(Enrolment_Repeaters!F$1,MATCH(CountrySelect1,Enrolment_Repeaters!$A$2:$A$4977,0)+26+2*$C225-1,0),IF($C225&lt;=E$67+E$68+E$69,OFFSET(Enrolment_Repeaters!F$1,MATCH(CountrySelect1,Enrolment_Repeaters!$A$2:$A$4977,0)+39+2*($C225-E$67),0),"")))</f>
        <v>12.02553</v>
      </c>
      <c r="F225">
        <f t="shared" ref="F225" ca="1" si="100">E225+1</f>
        <v>13.02553</v>
      </c>
      <c r="G225">
        <f ca="1">IF(IF($C225&lt;=G$67,OFFSET(Enrolment_Repeaters!H$1,MATCH(CountrySelect1,Enrolment_Repeaters!$A$2:$A$4977,0)+26+2*$C225-1,0),IF($C225&lt;=G$67+G$68+G$69,OFFSET(Enrolment_Repeaters!H$1,MATCH(CountrySelect1,Enrolment_Repeaters!$A$2:$A$4977,0)+39+2*($C225-G$67),0),""))=0, "", IF($C225&lt;=G$67,OFFSET(Enrolment_Repeaters!H$1,MATCH(CountrySelect1,Enrolment_Repeaters!$A$2:$A$4977,0)+26+2*$C225-1,0),IF($C225&lt;=G$67+G$68+G$69,OFFSET(Enrolment_Repeaters!H$1,MATCH(CountrySelect1,Enrolment_Repeaters!$A$2:$A$4977,0)+39+2*($C225-G$67),0),"")))</f>
        <v>12.434089999999999</v>
      </c>
      <c r="H225" t="str">
        <f ca="1">IF(IF($C225&lt;=H$67,OFFSET(Enrolment_Repeaters!I$1,MATCH(CountrySelect1,Enrolment_Repeaters!$A$2:$A$4977,0)+26+2*$C225-1,0),IF($C225&lt;=H$67+H$68+H$69,OFFSET(Enrolment_Repeaters!I$1,MATCH(CountrySelect1,Enrolment_Repeaters!$A$2:$A$4977,0)+39+2*($C225-H$67),0),""))=0, "", IF($C225&lt;=H$67,OFFSET(Enrolment_Repeaters!I$1,MATCH(CountrySelect1,Enrolment_Repeaters!$A$2:$A$4977,0)+26+2*$C225-1,0),IF($C225&lt;=H$67+H$68+H$69,OFFSET(Enrolment_Repeaters!I$1,MATCH(CountrySelect1,Enrolment_Repeaters!$A$2:$A$4977,0)+39+2*($C225-H$67),0),"")))</f>
        <v/>
      </c>
      <c r="I225" t="str">
        <f ca="1">IF(IF($C225&lt;=I$67,OFFSET(Enrolment_Repeaters!J$1,MATCH(CountrySelect1,Enrolment_Repeaters!$A$2:$A$4977,0)+26+2*$C225-1,0),IF($C225&lt;=I$67+I$68+I$69,OFFSET(Enrolment_Repeaters!J$1,MATCH(CountrySelect1,Enrolment_Repeaters!$A$2:$A$4977,0)+39+2*($C225-I$67),0),""))=0, "", IF($C225&lt;=I$67,OFFSET(Enrolment_Repeaters!J$1,MATCH(CountrySelect1,Enrolment_Repeaters!$A$2:$A$4977,0)+26+2*$C225-1,0),IF($C225&lt;=I$67+I$68+I$69,OFFSET(Enrolment_Repeaters!J$1,MATCH(CountrySelect1,Enrolment_Repeaters!$A$2:$A$4977,0)+39+2*($C225-I$67),0),"")))</f>
        <v/>
      </c>
      <c r="J225" t="str">
        <f ca="1">IF(IF($C225&lt;=J$67,OFFSET(Enrolment_Repeaters!K$1,MATCH(CountrySelect1,Enrolment_Repeaters!$A$2:$A$4977,0)+26+2*$C225-1,0),IF($C225&lt;=J$67+J$68+J$69,OFFSET(Enrolment_Repeaters!K$1,MATCH(CountrySelect1,Enrolment_Repeaters!$A$2:$A$4977,0)+39+2*($C225-J$67),0),""))=0, "", IF($C225&lt;=J$67,OFFSET(Enrolment_Repeaters!K$1,MATCH(CountrySelect1,Enrolment_Repeaters!$A$2:$A$4977,0)+26+2*$C225-1,0),IF($C225&lt;=J$67+J$68+J$69,OFFSET(Enrolment_Repeaters!K$1,MATCH(CountrySelect1,Enrolment_Repeaters!$A$2:$A$4977,0)+39+2*($C225-J$67),0),"")))</f>
        <v/>
      </c>
      <c r="K225" t="str">
        <f ca="1">IF(IF($C225&lt;=K$67,OFFSET(Enrolment_Repeaters!L$1,MATCH(CountrySelect1,Enrolment_Repeaters!$A$2:$A$4977,0)+26+2*$C225-1,0),IF($C225&lt;=K$67+K$68+K$69,OFFSET(Enrolment_Repeaters!L$1,MATCH(CountrySelect1,Enrolment_Repeaters!$A$2:$A$4977,0)+39+2*($C225-K$67),0),""))=0, "", IF($C225&lt;=K$67,OFFSET(Enrolment_Repeaters!L$1,MATCH(CountrySelect1,Enrolment_Repeaters!$A$2:$A$4977,0)+26+2*$C225-1,0),IF($C225&lt;=K$67+K$68+K$69,OFFSET(Enrolment_Repeaters!L$1,MATCH(CountrySelect1,Enrolment_Repeaters!$A$2:$A$4977,0)+39+2*($C225-K$67),0),"")))</f>
        <v/>
      </c>
      <c r="L225" t="str">
        <f ca="1">IF(IF($C225&lt;=L$67,OFFSET(Enrolment_Repeaters!M$1,MATCH(CountrySelect1,Enrolment_Repeaters!$A$2:$A$4977,0)+26+2*$C225-1,0),IF($C225&lt;=L$67+L$68+L$69,OFFSET(Enrolment_Repeaters!M$1,MATCH(CountrySelect1,Enrolment_Repeaters!$A$2:$A$4977,0)+39+2*($C225-L$67),0),""))=0, "", IF($C225&lt;=L$67,OFFSET(Enrolment_Repeaters!M$1,MATCH(CountrySelect1,Enrolment_Repeaters!$A$2:$A$4977,0)+26+2*$C225-1,0),IF($C225&lt;=L$67+L$68+L$69,OFFSET(Enrolment_Repeaters!M$1,MATCH(CountrySelect1,Enrolment_Repeaters!$A$2:$A$4977,0)+39+2*($C225-L$67),0),"")))</f>
        <v/>
      </c>
      <c r="M225">
        <f ca="1">IF(IF($C225&lt;=M$67,OFFSET(Enrolment_Repeaters!N$1,MATCH(CountrySelect1,Enrolment_Repeaters!$A$2:$A$4977,0)+26+2*$C225-1,0),IF($C225&lt;=M$67+M$68+M$69,OFFSET(Enrolment_Repeaters!N$1,MATCH(CountrySelect1,Enrolment_Repeaters!$A$2:$A$4977,0)+39+2*($C225-M$67),0),""))=0, "", IF($C225&lt;=M$67,OFFSET(Enrolment_Repeaters!N$1,MATCH(CountrySelect1,Enrolment_Repeaters!$A$2:$A$4977,0)+26+2*$C225-1,0),IF($C225&lt;=M$67+M$68+M$69,OFFSET(Enrolment_Repeaters!N$1,MATCH(CountrySelect1,Enrolment_Repeaters!$A$2:$A$4977,0)+39+2*($C225-M$67),0),"")))</f>
        <v>6.5193500000000002</v>
      </c>
      <c r="N225">
        <f ca="1">IF(IF($C225&lt;=N$67,OFFSET(Enrolment_Repeaters!O$1,MATCH(CountrySelect1,Enrolment_Repeaters!$A$2:$A$4977,0)+26+2*$C225-1,0),IF($C225&lt;=N$67+N$68+N$69,OFFSET(Enrolment_Repeaters!O$1,MATCH(CountrySelect1,Enrolment_Repeaters!$A$2:$A$4977,0)+39+2*($C225-N$67),0),""))=0, "", IF($C225&lt;=N$67,OFFSET(Enrolment_Repeaters!O$1,MATCH(CountrySelect1,Enrolment_Repeaters!$A$2:$A$4977,0)+26+2*$C225-1,0),IF($C225&lt;=N$67+N$68+N$69,OFFSET(Enrolment_Repeaters!O$1,MATCH(CountrySelect1,Enrolment_Repeaters!$A$2:$A$4977,0)+39+2*($C225-N$67),0),"")))</f>
        <v>5.6783299999999999</v>
      </c>
      <c r="Q225" cm="1">
        <f t="array" aca="1" ref="Q225" ca="1">MAX(IF(ISNUMBER(D225:N225),$R$189:$AB$189-StartYear+1))</f>
        <v>11</v>
      </c>
      <c r="R225" t="e">
        <f t="shared" ca="1" si="96"/>
        <v>#VALUE!</v>
      </c>
      <c r="S225" t="e">
        <f t="shared" ca="1" si="84"/>
        <v>#VALUE!</v>
      </c>
      <c r="T225" t="e">
        <f t="shared" ca="1" si="85"/>
        <v>#VALUE!</v>
      </c>
      <c r="U225" t="e">
        <f t="shared" ca="1" si="86"/>
        <v>#VALUE!</v>
      </c>
      <c r="V225" t="e">
        <f t="shared" ca="1" si="87"/>
        <v>#VALUE!</v>
      </c>
      <c r="W225" t="e">
        <f t="shared" ca="1" si="88"/>
        <v>#VALUE!</v>
      </c>
      <c r="X225" t="e">
        <f t="shared" ca="1" si="89"/>
        <v>#VALUE!</v>
      </c>
      <c r="Y225" t="e">
        <f t="shared" ca="1" si="90"/>
        <v>#VALUE!</v>
      </c>
      <c r="Z225" t="e">
        <f t="shared" ca="1" si="91"/>
        <v>#VALUE!</v>
      </c>
      <c r="AA225" t="e">
        <f t="shared" ca="1" si="92"/>
        <v>#VALUE!</v>
      </c>
      <c r="AB225" t="e">
        <f t="shared" ca="1" si="93"/>
        <v>#VALUE!</v>
      </c>
      <c r="AG225" t="e">
        <f t="shared" ca="1" si="97"/>
        <v>#VALUE!</v>
      </c>
      <c r="AH225" t="e">
        <f t="shared" ca="1" si="98"/>
        <v>#VALUE!</v>
      </c>
      <c r="AI225" t="e">
        <f t="shared" ca="1" si="98"/>
        <v>#VALUE!</v>
      </c>
      <c r="AJ225" t="e">
        <f t="shared" ca="1" si="98"/>
        <v>#VALUE!</v>
      </c>
      <c r="AK225" t="e">
        <f t="shared" ca="1" si="98"/>
        <v>#VALUE!</v>
      </c>
      <c r="AL225" t="e">
        <f t="shared" ca="1" si="98"/>
        <v>#VALUE!</v>
      </c>
      <c r="AM225" t="e">
        <f t="shared" ca="1" si="98"/>
        <v>#VALUE!</v>
      </c>
      <c r="AN225" t="e">
        <f t="shared" ca="1" si="98"/>
        <v>#VALUE!</v>
      </c>
      <c r="AO225" t="e">
        <f t="shared" ca="1" si="98"/>
        <v>#VALUE!</v>
      </c>
      <c r="AP225" t="e">
        <f t="shared" ca="1" si="98"/>
        <v>#VALUE!</v>
      </c>
      <c r="AQ225" t="e">
        <f t="shared" ca="1" si="98"/>
        <v>#VALUE!</v>
      </c>
    </row>
    <row r="226" spans="1:43" x14ac:dyDescent="0.2">
      <c r="A226" cm="1">
        <f t="array" aca="1" ref="A226" ca="1">LOOKUP(2,1/(ISNUMBER(D226:N226)),D226:N226)</f>
        <v>5.9246600000000003</v>
      </c>
      <c r="C226" s="50">
        <v>5</v>
      </c>
      <c r="D226">
        <f ca="1">IF(IF($C226&lt;=D$67,OFFSET(Enrolment_Repeaters!E$1,MATCH(CountrySelect1,Enrolment_Repeaters!$A$2:$A$4977,0)+26+2*$C226-1,0),IF($C226&lt;=D$67+D$68+D$69,OFFSET(Enrolment_Repeaters!E$1,MATCH(CountrySelect1,Enrolment_Repeaters!$A$2:$A$4977,0)+39+2*($C226-D$67),0),""))=0, "", IF($C226&lt;=D$67,OFFSET(Enrolment_Repeaters!E$1,MATCH(CountrySelect1,Enrolment_Repeaters!$A$2:$A$4977,0)+26+2*$C226-1,0),IF($C226&lt;=D$67+D$68+D$69,OFFSET(Enrolment_Repeaters!E$1,MATCH(CountrySelect1,Enrolment_Repeaters!$A$2:$A$4977,0)+39+2*($C226-D$67),0),"")))</f>
        <v>14.099449999999999</v>
      </c>
      <c r="E226">
        <f ca="1">IF(IF($C226&lt;=E$67,OFFSET(Enrolment_Repeaters!F$1,MATCH(CountrySelect1,Enrolment_Repeaters!$A$2:$A$4977,0)+26+2*$C226-1,0),IF($C226&lt;=E$67+E$68+E$69,OFFSET(Enrolment_Repeaters!F$1,MATCH(CountrySelect1,Enrolment_Repeaters!$A$2:$A$4977,0)+39+2*($C226-E$67),0),""))=0, "", IF($C226&lt;=E$67,OFFSET(Enrolment_Repeaters!F$1,MATCH(CountrySelect1,Enrolment_Repeaters!$A$2:$A$4977,0)+26+2*$C226-1,0),IF($C226&lt;=E$67+E$68+E$69,OFFSET(Enrolment_Repeaters!F$1,MATCH(CountrySelect1,Enrolment_Repeaters!$A$2:$A$4977,0)+39+2*($C226-E$67),0),"")))</f>
        <v>15.58135</v>
      </c>
      <c r="F226">
        <f t="shared" ref="F226" ca="1" si="101">E226+1</f>
        <v>16.58135</v>
      </c>
      <c r="G226">
        <f ca="1">IF(IF($C226&lt;=G$67,OFFSET(Enrolment_Repeaters!H$1,MATCH(CountrySelect1,Enrolment_Repeaters!$A$2:$A$4977,0)+26+2*$C226-1,0),IF($C226&lt;=G$67+G$68+G$69,OFFSET(Enrolment_Repeaters!H$1,MATCH(CountrySelect1,Enrolment_Repeaters!$A$2:$A$4977,0)+39+2*($C226-G$67),0),""))=0, "", IF($C226&lt;=G$67,OFFSET(Enrolment_Repeaters!H$1,MATCH(CountrySelect1,Enrolment_Repeaters!$A$2:$A$4977,0)+26+2*$C226-1,0),IF($C226&lt;=G$67+G$68+G$69,OFFSET(Enrolment_Repeaters!H$1,MATCH(CountrySelect1,Enrolment_Repeaters!$A$2:$A$4977,0)+39+2*($C226-G$67),0),"")))</f>
        <v>14.28171</v>
      </c>
      <c r="H226" t="str">
        <f ca="1">IF(IF($C226&lt;=H$67,OFFSET(Enrolment_Repeaters!I$1,MATCH(CountrySelect1,Enrolment_Repeaters!$A$2:$A$4977,0)+26+2*$C226-1,0),IF($C226&lt;=H$67+H$68+H$69,OFFSET(Enrolment_Repeaters!I$1,MATCH(CountrySelect1,Enrolment_Repeaters!$A$2:$A$4977,0)+39+2*($C226-H$67),0),""))=0, "", IF($C226&lt;=H$67,OFFSET(Enrolment_Repeaters!I$1,MATCH(CountrySelect1,Enrolment_Repeaters!$A$2:$A$4977,0)+26+2*$C226-1,0),IF($C226&lt;=H$67+H$68+H$69,OFFSET(Enrolment_Repeaters!I$1,MATCH(CountrySelect1,Enrolment_Repeaters!$A$2:$A$4977,0)+39+2*($C226-H$67),0),"")))</f>
        <v/>
      </c>
      <c r="I226" t="str">
        <f ca="1">IF(IF($C226&lt;=I$67,OFFSET(Enrolment_Repeaters!J$1,MATCH(CountrySelect1,Enrolment_Repeaters!$A$2:$A$4977,0)+26+2*$C226-1,0),IF($C226&lt;=I$67+I$68+I$69,OFFSET(Enrolment_Repeaters!J$1,MATCH(CountrySelect1,Enrolment_Repeaters!$A$2:$A$4977,0)+39+2*($C226-I$67),0),""))=0, "", IF($C226&lt;=I$67,OFFSET(Enrolment_Repeaters!J$1,MATCH(CountrySelect1,Enrolment_Repeaters!$A$2:$A$4977,0)+26+2*$C226-1,0),IF($C226&lt;=I$67+I$68+I$69,OFFSET(Enrolment_Repeaters!J$1,MATCH(CountrySelect1,Enrolment_Repeaters!$A$2:$A$4977,0)+39+2*($C226-I$67),0),"")))</f>
        <v/>
      </c>
      <c r="J226" t="str">
        <f ca="1">IF(IF($C226&lt;=J$67,OFFSET(Enrolment_Repeaters!K$1,MATCH(CountrySelect1,Enrolment_Repeaters!$A$2:$A$4977,0)+26+2*$C226-1,0),IF($C226&lt;=J$67+J$68+J$69,OFFSET(Enrolment_Repeaters!K$1,MATCH(CountrySelect1,Enrolment_Repeaters!$A$2:$A$4977,0)+39+2*($C226-J$67),0),""))=0, "", IF($C226&lt;=J$67,OFFSET(Enrolment_Repeaters!K$1,MATCH(CountrySelect1,Enrolment_Repeaters!$A$2:$A$4977,0)+26+2*$C226-1,0),IF($C226&lt;=J$67+J$68+J$69,OFFSET(Enrolment_Repeaters!K$1,MATCH(CountrySelect1,Enrolment_Repeaters!$A$2:$A$4977,0)+39+2*($C226-J$67),0),"")))</f>
        <v/>
      </c>
      <c r="K226" t="str">
        <f ca="1">IF(IF($C226&lt;=K$67,OFFSET(Enrolment_Repeaters!L$1,MATCH(CountrySelect1,Enrolment_Repeaters!$A$2:$A$4977,0)+26+2*$C226-1,0),IF($C226&lt;=K$67+K$68+K$69,OFFSET(Enrolment_Repeaters!L$1,MATCH(CountrySelect1,Enrolment_Repeaters!$A$2:$A$4977,0)+39+2*($C226-K$67),0),""))=0, "", IF($C226&lt;=K$67,OFFSET(Enrolment_Repeaters!L$1,MATCH(CountrySelect1,Enrolment_Repeaters!$A$2:$A$4977,0)+26+2*$C226-1,0),IF($C226&lt;=K$67+K$68+K$69,OFFSET(Enrolment_Repeaters!L$1,MATCH(CountrySelect1,Enrolment_Repeaters!$A$2:$A$4977,0)+39+2*($C226-K$67),0),"")))</f>
        <v/>
      </c>
      <c r="L226" t="str">
        <f ca="1">IF(IF($C226&lt;=L$67,OFFSET(Enrolment_Repeaters!M$1,MATCH(CountrySelect1,Enrolment_Repeaters!$A$2:$A$4977,0)+26+2*$C226-1,0),IF($C226&lt;=L$67+L$68+L$69,OFFSET(Enrolment_Repeaters!M$1,MATCH(CountrySelect1,Enrolment_Repeaters!$A$2:$A$4977,0)+39+2*($C226-L$67),0),""))=0, "", IF($C226&lt;=L$67,OFFSET(Enrolment_Repeaters!M$1,MATCH(CountrySelect1,Enrolment_Repeaters!$A$2:$A$4977,0)+26+2*$C226-1,0),IF($C226&lt;=L$67+L$68+L$69,OFFSET(Enrolment_Repeaters!M$1,MATCH(CountrySelect1,Enrolment_Repeaters!$A$2:$A$4977,0)+39+2*($C226-L$67),0),"")))</f>
        <v/>
      </c>
      <c r="M226">
        <f ca="1">IF(IF($C226&lt;=M$67,OFFSET(Enrolment_Repeaters!N$1,MATCH(CountrySelect1,Enrolment_Repeaters!$A$2:$A$4977,0)+26+2*$C226-1,0),IF($C226&lt;=M$67+M$68+M$69,OFFSET(Enrolment_Repeaters!N$1,MATCH(CountrySelect1,Enrolment_Repeaters!$A$2:$A$4977,0)+39+2*($C226-M$67),0),""))=0, "", IF($C226&lt;=M$67,OFFSET(Enrolment_Repeaters!N$1,MATCH(CountrySelect1,Enrolment_Repeaters!$A$2:$A$4977,0)+26+2*$C226-1,0),IF($C226&lt;=M$67+M$68+M$69,OFFSET(Enrolment_Repeaters!N$1,MATCH(CountrySelect1,Enrolment_Repeaters!$A$2:$A$4977,0)+39+2*($C226-M$67),0),"")))</f>
        <v>7.3811200000000001</v>
      </c>
      <c r="N226">
        <f ca="1">IF(IF($C226&lt;=N$67,OFFSET(Enrolment_Repeaters!O$1,MATCH(CountrySelect1,Enrolment_Repeaters!$A$2:$A$4977,0)+26+2*$C226-1,0),IF($C226&lt;=N$67+N$68+N$69,OFFSET(Enrolment_Repeaters!O$1,MATCH(CountrySelect1,Enrolment_Repeaters!$A$2:$A$4977,0)+39+2*($C226-N$67),0),""))=0, "", IF($C226&lt;=N$67,OFFSET(Enrolment_Repeaters!O$1,MATCH(CountrySelect1,Enrolment_Repeaters!$A$2:$A$4977,0)+26+2*$C226-1,0),IF($C226&lt;=N$67+N$68+N$69,OFFSET(Enrolment_Repeaters!O$1,MATCH(CountrySelect1,Enrolment_Repeaters!$A$2:$A$4977,0)+39+2*($C226-N$67),0),"")))</f>
        <v>5.9246600000000003</v>
      </c>
      <c r="Q226" cm="1">
        <f t="array" aca="1" ref="Q226" ca="1">MAX(IF(ISNUMBER(D226:N226),$R$189:$AB$189-StartYear+1))</f>
        <v>11</v>
      </c>
      <c r="R226" t="e">
        <f t="shared" ca="1" si="96"/>
        <v>#VALUE!</v>
      </c>
      <c r="S226" t="e">
        <f t="shared" ca="1" si="84"/>
        <v>#VALUE!</v>
      </c>
      <c r="T226" t="e">
        <f t="shared" ca="1" si="85"/>
        <v>#VALUE!</v>
      </c>
      <c r="U226" t="e">
        <f t="shared" ca="1" si="86"/>
        <v>#VALUE!</v>
      </c>
      <c r="V226" t="e">
        <f t="shared" ca="1" si="87"/>
        <v>#VALUE!</v>
      </c>
      <c r="W226" t="e">
        <f t="shared" ca="1" si="88"/>
        <v>#VALUE!</v>
      </c>
      <c r="X226" t="e">
        <f t="shared" ca="1" si="89"/>
        <v>#VALUE!</v>
      </c>
      <c r="Y226" t="e">
        <f t="shared" ca="1" si="90"/>
        <v>#VALUE!</v>
      </c>
      <c r="Z226" t="e">
        <f t="shared" ca="1" si="91"/>
        <v>#VALUE!</v>
      </c>
      <c r="AA226" t="e">
        <f t="shared" ca="1" si="92"/>
        <v>#VALUE!</v>
      </c>
      <c r="AB226" t="e">
        <f t="shared" ca="1" si="93"/>
        <v>#VALUE!</v>
      </c>
      <c r="AG226" t="e">
        <f t="shared" ca="1" si="97"/>
        <v>#VALUE!</v>
      </c>
      <c r="AH226" t="e">
        <f t="shared" ca="1" si="98"/>
        <v>#VALUE!</v>
      </c>
      <c r="AI226" t="e">
        <f t="shared" ca="1" si="98"/>
        <v>#VALUE!</v>
      </c>
      <c r="AJ226" t="e">
        <f t="shared" ca="1" si="98"/>
        <v>#VALUE!</v>
      </c>
      <c r="AK226" t="e">
        <f t="shared" ca="1" si="98"/>
        <v>#VALUE!</v>
      </c>
      <c r="AL226" t="e">
        <f t="shared" ca="1" si="98"/>
        <v>#VALUE!</v>
      </c>
      <c r="AM226" t="e">
        <f t="shared" ca="1" si="98"/>
        <v>#VALUE!</v>
      </c>
      <c r="AN226" t="e">
        <f t="shared" ca="1" si="98"/>
        <v>#VALUE!</v>
      </c>
      <c r="AO226" t="e">
        <f t="shared" ca="1" si="98"/>
        <v>#VALUE!</v>
      </c>
      <c r="AP226" t="e">
        <f t="shared" ca="1" si="98"/>
        <v>#VALUE!</v>
      </c>
      <c r="AQ226" t="e">
        <f t="shared" ca="1" si="98"/>
        <v>#VALUE!</v>
      </c>
    </row>
    <row r="227" spans="1:43" x14ac:dyDescent="0.2">
      <c r="A227" t="e" cm="1">
        <f t="array" aca="1" ref="A227" ca="1">LOOKUP(2,1/(ISNUMBER(D227:N227)),D227:N227)</f>
        <v>#N/A</v>
      </c>
      <c r="C227" s="50">
        <v>6</v>
      </c>
      <c r="D227" t="str">
        <f ca="1">IF(IF($C227&lt;=D$67,OFFSET(Enrolment_Repeaters!E$1,MATCH(CountrySelect1,Enrolment_Repeaters!$A$2:$A$4977,0)+26+2*$C227-1,0),IF($C227&lt;=D$67+D$68+D$69,OFFSET(Enrolment_Repeaters!E$1,MATCH(CountrySelect1,Enrolment_Repeaters!$A$2:$A$4977,0)+39+2*($C227-D$67),0),""))=0, "", IF($C227&lt;=D$67,OFFSET(Enrolment_Repeaters!E$1,MATCH(CountrySelect1,Enrolment_Repeaters!$A$2:$A$4977,0)+26+2*$C227-1,0),IF($C227&lt;=D$67+D$68+D$69,OFFSET(Enrolment_Repeaters!E$1,MATCH(CountrySelect1,Enrolment_Repeaters!$A$2:$A$4977,0)+39+2*($C227-D$67),0),"")))</f>
        <v/>
      </c>
      <c r="E227" t="str">
        <f ca="1">IF(IF($C227&lt;=E$67,OFFSET(Enrolment_Repeaters!F$1,MATCH(CountrySelect1,Enrolment_Repeaters!$A$2:$A$4977,0)+26+2*$C227-1,0),IF($C227&lt;=E$67+E$68+E$69,OFFSET(Enrolment_Repeaters!F$1,MATCH(CountrySelect1,Enrolment_Repeaters!$A$2:$A$4977,0)+39+2*($C227-E$67),0),""))=0, "", IF($C227&lt;=E$67,OFFSET(Enrolment_Repeaters!F$1,MATCH(CountrySelect1,Enrolment_Repeaters!$A$2:$A$4977,0)+26+2*$C227-1,0),IF($C227&lt;=E$67+E$68+E$69,OFFSET(Enrolment_Repeaters!F$1,MATCH(CountrySelect1,Enrolment_Repeaters!$A$2:$A$4977,0)+39+2*($C227-E$67),0),"")))</f>
        <v/>
      </c>
      <c r="F227" t="e">
        <f t="shared" ref="F227" ca="1" si="102">E227+1</f>
        <v>#VALUE!</v>
      </c>
      <c r="G227" t="str">
        <f ca="1">IF(IF($C227&lt;=G$67,OFFSET(Enrolment_Repeaters!H$1,MATCH(CountrySelect1,Enrolment_Repeaters!$A$2:$A$4977,0)+26+2*$C227-1,0),IF($C227&lt;=G$67+G$68+G$69,OFFSET(Enrolment_Repeaters!H$1,MATCH(CountrySelect1,Enrolment_Repeaters!$A$2:$A$4977,0)+39+2*($C227-G$67),0),""))=0, "", IF($C227&lt;=G$67,OFFSET(Enrolment_Repeaters!H$1,MATCH(CountrySelect1,Enrolment_Repeaters!$A$2:$A$4977,0)+26+2*$C227-1,0),IF($C227&lt;=G$67+G$68+G$69,OFFSET(Enrolment_Repeaters!H$1,MATCH(CountrySelect1,Enrolment_Repeaters!$A$2:$A$4977,0)+39+2*($C227-G$67),0),"")))</f>
        <v/>
      </c>
      <c r="H227" t="str">
        <f ca="1">IF(IF($C227&lt;=H$67,OFFSET(Enrolment_Repeaters!I$1,MATCH(CountrySelect1,Enrolment_Repeaters!$A$2:$A$4977,0)+26+2*$C227-1,0),IF($C227&lt;=H$67+H$68+H$69,OFFSET(Enrolment_Repeaters!I$1,MATCH(CountrySelect1,Enrolment_Repeaters!$A$2:$A$4977,0)+39+2*($C227-H$67),0),""))=0, "", IF($C227&lt;=H$67,OFFSET(Enrolment_Repeaters!I$1,MATCH(CountrySelect1,Enrolment_Repeaters!$A$2:$A$4977,0)+26+2*$C227-1,0),IF($C227&lt;=H$67+H$68+H$69,OFFSET(Enrolment_Repeaters!I$1,MATCH(CountrySelect1,Enrolment_Repeaters!$A$2:$A$4977,0)+39+2*($C227-H$67),0),"")))</f>
        <v/>
      </c>
      <c r="I227" t="str">
        <f ca="1">IF(IF($C227&lt;=I$67,OFFSET(Enrolment_Repeaters!J$1,MATCH(CountrySelect1,Enrolment_Repeaters!$A$2:$A$4977,0)+26+2*$C227-1,0),IF($C227&lt;=I$67+I$68+I$69,OFFSET(Enrolment_Repeaters!J$1,MATCH(CountrySelect1,Enrolment_Repeaters!$A$2:$A$4977,0)+39+2*($C227-I$67),0),""))=0, "", IF($C227&lt;=I$67,OFFSET(Enrolment_Repeaters!J$1,MATCH(CountrySelect1,Enrolment_Repeaters!$A$2:$A$4977,0)+26+2*$C227-1,0),IF($C227&lt;=I$67+I$68+I$69,OFFSET(Enrolment_Repeaters!J$1,MATCH(CountrySelect1,Enrolment_Repeaters!$A$2:$A$4977,0)+39+2*($C227-I$67),0),"")))</f>
        <v/>
      </c>
      <c r="J227" t="str">
        <f ca="1">IF(IF($C227&lt;=J$67,OFFSET(Enrolment_Repeaters!K$1,MATCH(CountrySelect1,Enrolment_Repeaters!$A$2:$A$4977,0)+26+2*$C227-1,0),IF($C227&lt;=J$67+J$68+J$69,OFFSET(Enrolment_Repeaters!K$1,MATCH(CountrySelect1,Enrolment_Repeaters!$A$2:$A$4977,0)+39+2*($C227-J$67),0),""))=0, "", IF($C227&lt;=J$67,OFFSET(Enrolment_Repeaters!K$1,MATCH(CountrySelect1,Enrolment_Repeaters!$A$2:$A$4977,0)+26+2*$C227-1,0),IF($C227&lt;=J$67+J$68+J$69,OFFSET(Enrolment_Repeaters!K$1,MATCH(CountrySelect1,Enrolment_Repeaters!$A$2:$A$4977,0)+39+2*($C227-J$67),0),"")))</f>
        <v/>
      </c>
      <c r="K227" t="str">
        <f ca="1">IF(IF($C227&lt;=K$67,OFFSET(Enrolment_Repeaters!L$1,MATCH(CountrySelect1,Enrolment_Repeaters!$A$2:$A$4977,0)+26+2*$C227-1,0),IF($C227&lt;=K$67+K$68+K$69,OFFSET(Enrolment_Repeaters!L$1,MATCH(CountrySelect1,Enrolment_Repeaters!$A$2:$A$4977,0)+39+2*($C227-K$67),0),""))=0, "", IF($C227&lt;=K$67,OFFSET(Enrolment_Repeaters!L$1,MATCH(CountrySelect1,Enrolment_Repeaters!$A$2:$A$4977,0)+26+2*$C227-1,0),IF($C227&lt;=K$67+K$68+K$69,OFFSET(Enrolment_Repeaters!L$1,MATCH(CountrySelect1,Enrolment_Repeaters!$A$2:$A$4977,0)+39+2*($C227-K$67),0),"")))</f>
        <v/>
      </c>
      <c r="L227" t="str">
        <f ca="1">IF(IF($C227&lt;=L$67,OFFSET(Enrolment_Repeaters!M$1,MATCH(CountrySelect1,Enrolment_Repeaters!$A$2:$A$4977,0)+26+2*$C227-1,0),IF($C227&lt;=L$67+L$68+L$69,OFFSET(Enrolment_Repeaters!M$1,MATCH(CountrySelect1,Enrolment_Repeaters!$A$2:$A$4977,0)+39+2*($C227-L$67),0),""))=0, "", IF($C227&lt;=L$67,OFFSET(Enrolment_Repeaters!M$1,MATCH(CountrySelect1,Enrolment_Repeaters!$A$2:$A$4977,0)+26+2*$C227-1,0),IF($C227&lt;=L$67+L$68+L$69,OFFSET(Enrolment_Repeaters!M$1,MATCH(CountrySelect1,Enrolment_Repeaters!$A$2:$A$4977,0)+39+2*($C227-L$67),0),"")))</f>
        <v/>
      </c>
      <c r="M227" t="str">
        <f ca="1">IF(IF($C227&lt;=M$67,OFFSET(Enrolment_Repeaters!N$1,MATCH(CountrySelect1,Enrolment_Repeaters!$A$2:$A$4977,0)+26+2*$C227-1,0),IF($C227&lt;=M$67+M$68+M$69,OFFSET(Enrolment_Repeaters!N$1,MATCH(CountrySelect1,Enrolment_Repeaters!$A$2:$A$4977,0)+39+2*($C227-M$67),0),""))=0, "", IF($C227&lt;=M$67,OFFSET(Enrolment_Repeaters!N$1,MATCH(CountrySelect1,Enrolment_Repeaters!$A$2:$A$4977,0)+26+2*$C227-1,0),IF($C227&lt;=M$67+M$68+M$69,OFFSET(Enrolment_Repeaters!N$1,MATCH(CountrySelect1,Enrolment_Repeaters!$A$2:$A$4977,0)+39+2*($C227-M$67),0),"")))</f>
        <v/>
      </c>
      <c r="N227" t="str">
        <f ca="1">IF(IF($C227&lt;=N$67,OFFSET(Enrolment_Repeaters!O$1,MATCH(CountrySelect1,Enrolment_Repeaters!$A$2:$A$4977,0)+26+2*$C227-1,0),IF($C227&lt;=N$67+N$68+N$69,OFFSET(Enrolment_Repeaters!O$1,MATCH(CountrySelect1,Enrolment_Repeaters!$A$2:$A$4977,0)+39+2*($C227-N$67),0),""))=0, "", IF($C227&lt;=N$67,OFFSET(Enrolment_Repeaters!O$1,MATCH(CountrySelect1,Enrolment_Repeaters!$A$2:$A$4977,0)+26+2*$C227-1,0),IF($C227&lt;=N$67+N$68+N$69,OFFSET(Enrolment_Repeaters!O$1,MATCH(CountrySelect1,Enrolment_Repeaters!$A$2:$A$4977,0)+39+2*($C227-N$67),0),"")))</f>
        <v/>
      </c>
      <c r="Q227" cm="1">
        <f t="array" aca="1" ref="Q227" ca="1">MAX(IF(ISNUMBER(D227:N227),$R$189:$AB$189-StartYear+1))</f>
        <v>0</v>
      </c>
      <c r="R227" t="e">
        <f t="shared" ca="1" si="96"/>
        <v>#VALUE!</v>
      </c>
      <c r="S227" t="e">
        <f t="shared" ca="1" si="84"/>
        <v>#VALUE!</v>
      </c>
      <c r="T227" t="e">
        <f t="shared" ca="1" si="85"/>
        <v>#VALUE!</v>
      </c>
      <c r="U227" t="e">
        <f t="shared" ca="1" si="86"/>
        <v>#VALUE!</v>
      </c>
      <c r="V227" t="e">
        <f t="shared" ca="1" si="87"/>
        <v>#VALUE!</v>
      </c>
      <c r="W227" t="e">
        <f t="shared" ca="1" si="88"/>
        <v>#VALUE!</v>
      </c>
      <c r="X227" t="e">
        <f t="shared" ca="1" si="89"/>
        <v>#VALUE!</v>
      </c>
      <c r="Y227" t="e">
        <f t="shared" ca="1" si="90"/>
        <v>#VALUE!</v>
      </c>
      <c r="Z227" t="e">
        <f t="shared" ca="1" si="91"/>
        <v>#VALUE!</v>
      </c>
      <c r="AA227" t="e">
        <f t="shared" ca="1" si="92"/>
        <v>#VALUE!</v>
      </c>
      <c r="AB227" t="e">
        <f t="shared" ca="1" si="93"/>
        <v>#VALUE!</v>
      </c>
      <c r="AG227" t="e">
        <f t="shared" ca="1" si="97"/>
        <v>#VALUE!</v>
      </c>
      <c r="AH227" t="e">
        <f t="shared" ca="1" si="98"/>
        <v>#VALUE!</v>
      </c>
      <c r="AI227" t="e">
        <f t="shared" ca="1" si="98"/>
        <v>#VALUE!</v>
      </c>
      <c r="AJ227" t="e">
        <f t="shared" ca="1" si="98"/>
        <v>#VALUE!</v>
      </c>
      <c r="AK227" t="e">
        <f t="shared" ca="1" si="98"/>
        <v>#VALUE!</v>
      </c>
      <c r="AL227" t="e">
        <f t="shared" ca="1" si="98"/>
        <v>#VALUE!</v>
      </c>
      <c r="AM227" t="e">
        <f t="shared" ca="1" si="98"/>
        <v>#VALUE!</v>
      </c>
      <c r="AN227" t="e">
        <f t="shared" ca="1" si="98"/>
        <v>#VALUE!</v>
      </c>
      <c r="AO227" t="e">
        <f t="shared" ca="1" si="98"/>
        <v>#VALUE!</v>
      </c>
      <c r="AP227" t="e">
        <f t="shared" ca="1" si="98"/>
        <v>#VALUE!</v>
      </c>
      <c r="AQ227" t="e">
        <f t="shared" ca="1" si="98"/>
        <v>#VALUE!</v>
      </c>
    </row>
    <row r="228" spans="1:43" x14ac:dyDescent="0.2">
      <c r="A228" t="e" cm="1">
        <f t="array" aca="1" ref="A228" ca="1">LOOKUP(2,1/(ISNUMBER(D228:N228)),D228:N228)</f>
        <v>#N/A</v>
      </c>
      <c r="C228" s="50">
        <v>7</v>
      </c>
      <c r="D228" t="str">
        <f ca="1">IF(IF($C228&lt;=D$67,OFFSET(Enrolment_Repeaters!E$1,MATCH(CountrySelect1,Enrolment_Repeaters!$A$2:$A$4977,0)+26+2*$C228-1,0),IF($C228&lt;=D$67+D$68+D$69,OFFSET(Enrolment_Repeaters!E$1,MATCH(CountrySelect1,Enrolment_Repeaters!$A$2:$A$4977,0)+39+2*($C228-D$67),0),""))=0, "", IF($C228&lt;=D$67,OFFSET(Enrolment_Repeaters!E$1,MATCH(CountrySelect1,Enrolment_Repeaters!$A$2:$A$4977,0)+26+2*$C228-1,0),IF($C228&lt;=D$67+D$68+D$69,OFFSET(Enrolment_Repeaters!E$1,MATCH(CountrySelect1,Enrolment_Repeaters!$A$2:$A$4977,0)+39+2*($C228-D$67),0),"")))</f>
        <v/>
      </c>
      <c r="E228" t="str">
        <f ca="1">IF(IF($C228&lt;=E$67,OFFSET(Enrolment_Repeaters!F$1,MATCH(CountrySelect1,Enrolment_Repeaters!$A$2:$A$4977,0)+26+2*$C228-1,0),IF($C228&lt;=E$67+E$68+E$69,OFFSET(Enrolment_Repeaters!F$1,MATCH(CountrySelect1,Enrolment_Repeaters!$A$2:$A$4977,0)+39+2*($C228-E$67),0),""))=0, "", IF($C228&lt;=E$67,OFFSET(Enrolment_Repeaters!F$1,MATCH(CountrySelect1,Enrolment_Repeaters!$A$2:$A$4977,0)+26+2*$C228-1,0),IF($C228&lt;=E$67+E$68+E$69,OFFSET(Enrolment_Repeaters!F$1,MATCH(CountrySelect1,Enrolment_Repeaters!$A$2:$A$4977,0)+39+2*($C228-E$67),0),"")))</f>
        <v/>
      </c>
      <c r="F228" t="e">
        <f t="shared" ref="F228" ca="1" si="103">E228+1</f>
        <v>#VALUE!</v>
      </c>
      <c r="G228" t="str">
        <f ca="1">IF(IF($C228&lt;=G$67,OFFSET(Enrolment_Repeaters!H$1,MATCH(CountrySelect1,Enrolment_Repeaters!$A$2:$A$4977,0)+26+2*$C228-1,0),IF($C228&lt;=G$67+G$68+G$69,OFFSET(Enrolment_Repeaters!H$1,MATCH(CountrySelect1,Enrolment_Repeaters!$A$2:$A$4977,0)+39+2*($C228-G$67),0),""))=0, "", IF($C228&lt;=G$67,OFFSET(Enrolment_Repeaters!H$1,MATCH(CountrySelect1,Enrolment_Repeaters!$A$2:$A$4977,0)+26+2*$C228-1,0),IF($C228&lt;=G$67+G$68+G$69,OFFSET(Enrolment_Repeaters!H$1,MATCH(CountrySelect1,Enrolment_Repeaters!$A$2:$A$4977,0)+39+2*($C228-G$67),0),"")))</f>
        <v/>
      </c>
      <c r="H228" t="str">
        <f ca="1">IF(IF($C228&lt;=H$67,OFFSET(Enrolment_Repeaters!I$1,MATCH(CountrySelect1,Enrolment_Repeaters!$A$2:$A$4977,0)+26+2*$C228-1,0),IF($C228&lt;=H$67+H$68+H$69,OFFSET(Enrolment_Repeaters!I$1,MATCH(CountrySelect1,Enrolment_Repeaters!$A$2:$A$4977,0)+39+2*($C228-H$67),0),""))=0, "", IF($C228&lt;=H$67,OFFSET(Enrolment_Repeaters!I$1,MATCH(CountrySelect1,Enrolment_Repeaters!$A$2:$A$4977,0)+26+2*$C228-1,0),IF($C228&lt;=H$67+H$68+H$69,OFFSET(Enrolment_Repeaters!I$1,MATCH(CountrySelect1,Enrolment_Repeaters!$A$2:$A$4977,0)+39+2*($C228-H$67),0),"")))</f>
        <v/>
      </c>
      <c r="I228" t="str">
        <f ca="1">IF(IF($C228&lt;=I$67,OFFSET(Enrolment_Repeaters!J$1,MATCH(CountrySelect1,Enrolment_Repeaters!$A$2:$A$4977,0)+26+2*$C228-1,0),IF($C228&lt;=I$67+I$68+I$69,OFFSET(Enrolment_Repeaters!J$1,MATCH(CountrySelect1,Enrolment_Repeaters!$A$2:$A$4977,0)+39+2*($C228-I$67),0),""))=0, "", IF($C228&lt;=I$67,OFFSET(Enrolment_Repeaters!J$1,MATCH(CountrySelect1,Enrolment_Repeaters!$A$2:$A$4977,0)+26+2*$C228-1,0),IF($C228&lt;=I$67+I$68+I$69,OFFSET(Enrolment_Repeaters!J$1,MATCH(CountrySelect1,Enrolment_Repeaters!$A$2:$A$4977,0)+39+2*($C228-I$67),0),"")))</f>
        <v/>
      </c>
      <c r="J228" t="str">
        <f ca="1">IF(IF($C228&lt;=J$67,OFFSET(Enrolment_Repeaters!K$1,MATCH(CountrySelect1,Enrolment_Repeaters!$A$2:$A$4977,0)+26+2*$C228-1,0),IF($C228&lt;=J$67+J$68+J$69,OFFSET(Enrolment_Repeaters!K$1,MATCH(CountrySelect1,Enrolment_Repeaters!$A$2:$A$4977,0)+39+2*($C228-J$67),0),""))=0, "", IF($C228&lt;=J$67,OFFSET(Enrolment_Repeaters!K$1,MATCH(CountrySelect1,Enrolment_Repeaters!$A$2:$A$4977,0)+26+2*$C228-1,0),IF($C228&lt;=J$67+J$68+J$69,OFFSET(Enrolment_Repeaters!K$1,MATCH(CountrySelect1,Enrolment_Repeaters!$A$2:$A$4977,0)+39+2*($C228-J$67),0),"")))</f>
        <v/>
      </c>
      <c r="K228" t="str">
        <f ca="1">IF(IF($C228&lt;=K$67,OFFSET(Enrolment_Repeaters!L$1,MATCH(CountrySelect1,Enrolment_Repeaters!$A$2:$A$4977,0)+26+2*$C228-1,0),IF($C228&lt;=K$67+K$68+K$69,OFFSET(Enrolment_Repeaters!L$1,MATCH(CountrySelect1,Enrolment_Repeaters!$A$2:$A$4977,0)+39+2*($C228-K$67),0),""))=0, "", IF($C228&lt;=K$67,OFFSET(Enrolment_Repeaters!L$1,MATCH(CountrySelect1,Enrolment_Repeaters!$A$2:$A$4977,0)+26+2*$C228-1,0),IF($C228&lt;=K$67+K$68+K$69,OFFSET(Enrolment_Repeaters!L$1,MATCH(CountrySelect1,Enrolment_Repeaters!$A$2:$A$4977,0)+39+2*($C228-K$67),0),"")))</f>
        <v/>
      </c>
      <c r="L228" t="str">
        <f ca="1">IF(IF($C228&lt;=L$67,OFFSET(Enrolment_Repeaters!M$1,MATCH(CountrySelect1,Enrolment_Repeaters!$A$2:$A$4977,0)+26+2*$C228-1,0),IF($C228&lt;=L$67+L$68+L$69,OFFSET(Enrolment_Repeaters!M$1,MATCH(CountrySelect1,Enrolment_Repeaters!$A$2:$A$4977,0)+39+2*($C228-L$67),0),""))=0, "", IF($C228&lt;=L$67,OFFSET(Enrolment_Repeaters!M$1,MATCH(CountrySelect1,Enrolment_Repeaters!$A$2:$A$4977,0)+26+2*$C228-1,0),IF($C228&lt;=L$67+L$68+L$69,OFFSET(Enrolment_Repeaters!M$1,MATCH(CountrySelect1,Enrolment_Repeaters!$A$2:$A$4977,0)+39+2*($C228-L$67),0),"")))</f>
        <v/>
      </c>
      <c r="M228" t="str">
        <f ca="1">IF(IF($C228&lt;=M$67,OFFSET(Enrolment_Repeaters!N$1,MATCH(CountrySelect1,Enrolment_Repeaters!$A$2:$A$4977,0)+26+2*$C228-1,0),IF($C228&lt;=M$67+M$68+M$69,OFFSET(Enrolment_Repeaters!N$1,MATCH(CountrySelect1,Enrolment_Repeaters!$A$2:$A$4977,0)+39+2*($C228-M$67),0),""))=0, "", IF($C228&lt;=M$67,OFFSET(Enrolment_Repeaters!N$1,MATCH(CountrySelect1,Enrolment_Repeaters!$A$2:$A$4977,0)+26+2*$C228-1,0),IF($C228&lt;=M$67+M$68+M$69,OFFSET(Enrolment_Repeaters!N$1,MATCH(CountrySelect1,Enrolment_Repeaters!$A$2:$A$4977,0)+39+2*($C228-M$67),0),"")))</f>
        <v/>
      </c>
      <c r="N228" t="str">
        <f ca="1">IF(IF($C228&lt;=N$67,OFFSET(Enrolment_Repeaters!O$1,MATCH(CountrySelect1,Enrolment_Repeaters!$A$2:$A$4977,0)+26+2*$C228-1,0),IF($C228&lt;=N$67+N$68+N$69,OFFSET(Enrolment_Repeaters!O$1,MATCH(CountrySelect1,Enrolment_Repeaters!$A$2:$A$4977,0)+39+2*($C228-N$67),0),""))=0, "", IF($C228&lt;=N$67,OFFSET(Enrolment_Repeaters!O$1,MATCH(CountrySelect1,Enrolment_Repeaters!$A$2:$A$4977,0)+26+2*$C228-1,0),IF($C228&lt;=N$67+N$68+N$69,OFFSET(Enrolment_Repeaters!O$1,MATCH(CountrySelect1,Enrolment_Repeaters!$A$2:$A$4977,0)+39+2*($C228-N$67),0),"")))</f>
        <v/>
      </c>
      <c r="Q228" cm="1">
        <f t="array" aca="1" ref="Q228" ca="1">MAX(IF(ISNUMBER(D228:N228),$R$189:$AB$189-StartYear+1))</f>
        <v>0</v>
      </c>
      <c r="R228" t="e">
        <f t="shared" ca="1" si="96"/>
        <v>#VALUE!</v>
      </c>
      <c r="S228" t="e">
        <f t="shared" ca="1" si="84"/>
        <v>#VALUE!</v>
      </c>
      <c r="T228" t="e">
        <f t="shared" ca="1" si="85"/>
        <v>#VALUE!</v>
      </c>
      <c r="U228" t="e">
        <f t="shared" ca="1" si="86"/>
        <v>#VALUE!</v>
      </c>
      <c r="V228" t="e">
        <f t="shared" ca="1" si="87"/>
        <v>#VALUE!</v>
      </c>
      <c r="W228" t="e">
        <f t="shared" ca="1" si="88"/>
        <v>#VALUE!</v>
      </c>
      <c r="X228" t="e">
        <f t="shared" ca="1" si="89"/>
        <v>#VALUE!</v>
      </c>
      <c r="Y228" t="e">
        <f t="shared" ca="1" si="90"/>
        <v>#VALUE!</v>
      </c>
      <c r="Z228" t="e">
        <f t="shared" ca="1" si="91"/>
        <v>#VALUE!</v>
      </c>
      <c r="AA228" t="e">
        <f t="shared" ca="1" si="92"/>
        <v>#VALUE!</v>
      </c>
      <c r="AB228" t="e">
        <f t="shared" ca="1" si="93"/>
        <v>#VALUE!</v>
      </c>
      <c r="AG228" t="e">
        <f t="shared" ca="1" si="97"/>
        <v>#VALUE!</v>
      </c>
      <c r="AH228" t="e">
        <f t="shared" ca="1" si="98"/>
        <v>#VALUE!</v>
      </c>
      <c r="AI228" t="e">
        <f t="shared" ca="1" si="98"/>
        <v>#VALUE!</v>
      </c>
      <c r="AJ228" t="e">
        <f t="shared" ca="1" si="98"/>
        <v>#VALUE!</v>
      </c>
      <c r="AK228" t="e">
        <f t="shared" ca="1" si="98"/>
        <v>#VALUE!</v>
      </c>
      <c r="AL228" t="e">
        <f t="shared" ca="1" si="98"/>
        <v>#VALUE!</v>
      </c>
      <c r="AM228" t="e">
        <f t="shared" ca="1" si="98"/>
        <v>#VALUE!</v>
      </c>
      <c r="AN228" t="e">
        <f t="shared" ca="1" si="98"/>
        <v>#VALUE!</v>
      </c>
      <c r="AO228" t="e">
        <f t="shared" ca="1" si="98"/>
        <v>#VALUE!</v>
      </c>
      <c r="AP228" t="e">
        <f t="shared" ca="1" si="98"/>
        <v>#VALUE!</v>
      </c>
      <c r="AQ228" t="e">
        <f t="shared" ca="1" si="98"/>
        <v>#VALUE!</v>
      </c>
    </row>
    <row r="229" spans="1:43" x14ac:dyDescent="0.2">
      <c r="A229" cm="1">
        <f t="array" aca="1" ref="A229" ca="1">LOOKUP(2,1/(ISNUMBER(D229:N229)),D229:N229)</f>
        <v>2.0217499999999999</v>
      </c>
      <c r="C229" s="50">
        <v>8</v>
      </c>
      <c r="D229" t="str">
        <f ca="1">IF(IF($C229&lt;=D$67,OFFSET(Enrolment_Repeaters!E$1,MATCH(CountrySelect1,Enrolment_Repeaters!$A$2:$A$4977,0)+26+2*$C229-1,0),IF($C229&lt;=D$67+D$68+D$69,OFFSET(Enrolment_Repeaters!E$1,MATCH(CountrySelect1,Enrolment_Repeaters!$A$2:$A$4977,0)+39+2*($C229-D$67),0),""))=0, "", IF($C229&lt;=D$67,OFFSET(Enrolment_Repeaters!E$1,MATCH(CountrySelect1,Enrolment_Repeaters!$A$2:$A$4977,0)+26+2*$C229-1,0),IF($C229&lt;=D$67+D$68+D$69,OFFSET(Enrolment_Repeaters!E$1,MATCH(CountrySelect1,Enrolment_Repeaters!$A$2:$A$4977,0)+39+2*($C229-D$67),0),"")))</f>
        <v/>
      </c>
      <c r="E229">
        <f ca="1">IF(IF($C229&lt;=E$67,OFFSET(Enrolment_Repeaters!F$1,MATCH(CountrySelect1,Enrolment_Repeaters!$A$2:$A$4977,0)+26+2*$C229-1,0),IF($C229&lt;=E$67+E$68+E$69,OFFSET(Enrolment_Repeaters!F$1,MATCH(CountrySelect1,Enrolment_Repeaters!$A$2:$A$4977,0)+39+2*($C229-E$67),0),""))=0, "", IF($C229&lt;=E$67,OFFSET(Enrolment_Repeaters!F$1,MATCH(CountrySelect1,Enrolment_Repeaters!$A$2:$A$4977,0)+26+2*$C229-1,0),IF($C229&lt;=E$67+E$68+E$69,OFFSET(Enrolment_Repeaters!F$1,MATCH(CountrySelect1,Enrolment_Repeaters!$A$2:$A$4977,0)+39+2*($C229-E$67),0),"")))</f>
        <v>3.9202400000000002</v>
      </c>
      <c r="F229">
        <f t="shared" ref="F229" ca="1" si="104">E229+1</f>
        <v>4.9202399999999997</v>
      </c>
      <c r="G229">
        <f ca="1">IF(IF($C229&lt;=G$67,OFFSET(Enrolment_Repeaters!H$1,MATCH(CountrySelect1,Enrolment_Repeaters!$A$2:$A$4977,0)+26+2*$C229-1,0),IF($C229&lt;=G$67+G$68+G$69,OFFSET(Enrolment_Repeaters!H$1,MATCH(CountrySelect1,Enrolment_Repeaters!$A$2:$A$4977,0)+39+2*($C229-G$67),0),""))=0, "", IF($C229&lt;=G$67,OFFSET(Enrolment_Repeaters!H$1,MATCH(CountrySelect1,Enrolment_Repeaters!$A$2:$A$4977,0)+26+2*$C229-1,0),IF($C229&lt;=G$67+G$68+G$69,OFFSET(Enrolment_Repeaters!H$1,MATCH(CountrySelect1,Enrolment_Repeaters!$A$2:$A$4977,0)+39+2*($C229-G$67),0),"")))</f>
        <v>3.47133</v>
      </c>
      <c r="H229" t="str">
        <f ca="1">IF(IF($C229&lt;=H$67,OFFSET(Enrolment_Repeaters!I$1,MATCH(CountrySelect1,Enrolment_Repeaters!$A$2:$A$4977,0)+26+2*$C229-1,0),IF($C229&lt;=H$67+H$68+H$69,OFFSET(Enrolment_Repeaters!I$1,MATCH(CountrySelect1,Enrolment_Repeaters!$A$2:$A$4977,0)+39+2*($C229-H$67),0),""))=0, "", IF($C229&lt;=H$67,OFFSET(Enrolment_Repeaters!I$1,MATCH(CountrySelect1,Enrolment_Repeaters!$A$2:$A$4977,0)+26+2*$C229-1,0),IF($C229&lt;=H$67+H$68+H$69,OFFSET(Enrolment_Repeaters!I$1,MATCH(CountrySelect1,Enrolment_Repeaters!$A$2:$A$4977,0)+39+2*($C229-H$67),0),"")))</f>
        <v/>
      </c>
      <c r="I229">
        <f ca="1">IF(IF($C229&lt;=I$67,OFFSET(Enrolment_Repeaters!J$1,MATCH(CountrySelect1,Enrolment_Repeaters!$A$2:$A$4977,0)+26+2*$C229-1,0),IF($C229&lt;=I$67+I$68+I$69,OFFSET(Enrolment_Repeaters!J$1,MATCH(CountrySelect1,Enrolment_Repeaters!$A$2:$A$4977,0)+39+2*($C229-I$67),0),""))=0, "", IF($C229&lt;=I$67,OFFSET(Enrolment_Repeaters!J$1,MATCH(CountrySelect1,Enrolment_Repeaters!$A$2:$A$4977,0)+26+2*$C229-1,0),IF($C229&lt;=I$67+I$68+I$69,OFFSET(Enrolment_Repeaters!J$1,MATCH(CountrySelect1,Enrolment_Repeaters!$A$2:$A$4977,0)+39+2*($C229-I$67),0),"")))</f>
        <v>1.5751299999999999</v>
      </c>
      <c r="J229" t="str">
        <f ca="1">IF(IF($C229&lt;=J$67,OFFSET(Enrolment_Repeaters!K$1,MATCH(CountrySelect1,Enrolment_Repeaters!$A$2:$A$4977,0)+26+2*$C229-1,0),IF($C229&lt;=J$67+J$68+J$69,OFFSET(Enrolment_Repeaters!K$1,MATCH(CountrySelect1,Enrolment_Repeaters!$A$2:$A$4977,0)+39+2*($C229-J$67),0),""))=0, "", IF($C229&lt;=J$67,OFFSET(Enrolment_Repeaters!K$1,MATCH(CountrySelect1,Enrolment_Repeaters!$A$2:$A$4977,0)+26+2*$C229-1,0),IF($C229&lt;=J$67+J$68+J$69,OFFSET(Enrolment_Repeaters!K$1,MATCH(CountrySelect1,Enrolment_Repeaters!$A$2:$A$4977,0)+39+2*($C229-J$67),0),"")))</f>
        <v/>
      </c>
      <c r="K229" t="str">
        <f ca="1">IF(IF($C229&lt;=K$67,OFFSET(Enrolment_Repeaters!L$1,MATCH(CountrySelect1,Enrolment_Repeaters!$A$2:$A$4977,0)+26+2*$C229-1,0),IF($C229&lt;=K$67+K$68+K$69,OFFSET(Enrolment_Repeaters!L$1,MATCH(CountrySelect1,Enrolment_Repeaters!$A$2:$A$4977,0)+39+2*($C229-K$67),0),""))=0, "", IF($C229&lt;=K$67,OFFSET(Enrolment_Repeaters!L$1,MATCH(CountrySelect1,Enrolment_Repeaters!$A$2:$A$4977,0)+26+2*$C229-1,0),IF($C229&lt;=K$67+K$68+K$69,OFFSET(Enrolment_Repeaters!L$1,MATCH(CountrySelect1,Enrolment_Repeaters!$A$2:$A$4977,0)+39+2*($C229-K$67),0),"")))</f>
        <v/>
      </c>
      <c r="L229">
        <f ca="1">IF(IF($C229&lt;=L$67,OFFSET(Enrolment_Repeaters!M$1,MATCH(CountrySelect1,Enrolment_Repeaters!$A$2:$A$4977,0)+26+2*$C229-1,0),IF($C229&lt;=L$67+L$68+L$69,OFFSET(Enrolment_Repeaters!M$1,MATCH(CountrySelect1,Enrolment_Repeaters!$A$2:$A$4977,0)+39+2*($C229-L$67),0),""))=0, "", IF($C229&lt;=L$67,OFFSET(Enrolment_Repeaters!M$1,MATCH(CountrySelect1,Enrolment_Repeaters!$A$2:$A$4977,0)+26+2*$C229-1,0),IF($C229&lt;=L$67+L$68+L$69,OFFSET(Enrolment_Repeaters!M$1,MATCH(CountrySelect1,Enrolment_Repeaters!$A$2:$A$4977,0)+39+2*($C229-L$67),0),"")))</f>
        <v>2.69103</v>
      </c>
      <c r="M229">
        <f ca="1">IF(IF($C229&lt;=M$67,OFFSET(Enrolment_Repeaters!N$1,MATCH(CountrySelect1,Enrolment_Repeaters!$A$2:$A$4977,0)+26+2*$C229-1,0),IF($C229&lt;=M$67+M$68+M$69,OFFSET(Enrolment_Repeaters!N$1,MATCH(CountrySelect1,Enrolment_Repeaters!$A$2:$A$4977,0)+39+2*($C229-M$67),0),""))=0, "", IF($C229&lt;=M$67,OFFSET(Enrolment_Repeaters!N$1,MATCH(CountrySelect1,Enrolment_Repeaters!$A$2:$A$4977,0)+26+2*$C229-1,0),IF($C229&lt;=M$67+M$68+M$69,OFFSET(Enrolment_Repeaters!N$1,MATCH(CountrySelect1,Enrolment_Repeaters!$A$2:$A$4977,0)+39+2*($C229-M$67),0),"")))</f>
        <v>2.0217499999999999</v>
      </c>
      <c r="N229" t="str">
        <f ca="1">IF(IF($C229&lt;=N$67,OFFSET(Enrolment_Repeaters!O$1,MATCH(CountrySelect1,Enrolment_Repeaters!$A$2:$A$4977,0)+26+2*$C229-1,0),IF($C229&lt;=N$67+N$68+N$69,OFFSET(Enrolment_Repeaters!O$1,MATCH(CountrySelect1,Enrolment_Repeaters!$A$2:$A$4977,0)+39+2*($C229-N$67),0),""))=0, "", IF($C229&lt;=N$67,OFFSET(Enrolment_Repeaters!O$1,MATCH(CountrySelect1,Enrolment_Repeaters!$A$2:$A$4977,0)+26+2*$C229-1,0),IF($C229&lt;=N$67+N$68+N$69,OFFSET(Enrolment_Repeaters!O$1,MATCH(CountrySelect1,Enrolment_Repeaters!$A$2:$A$4977,0)+39+2*($C229-N$67),0),"")))</f>
        <v/>
      </c>
      <c r="Q229" cm="1">
        <f t="array" aca="1" ref="Q229" ca="1">MAX(IF(ISNUMBER(D229:N229),$R$189:$AB$189-StartYear+1))</f>
        <v>10</v>
      </c>
      <c r="R229" t="e">
        <f t="shared" ca="1" si="96"/>
        <v>#VALUE!</v>
      </c>
      <c r="S229" t="e">
        <f t="shared" ca="1" si="84"/>
        <v>#VALUE!</v>
      </c>
      <c r="T229" t="e">
        <f t="shared" ca="1" si="85"/>
        <v>#VALUE!</v>
      </c>
      <c r="U229" t="e">
        <f t="shared" ca="1" si="86"/>
        <v>#VALUE!</v>
      </c>
      <c r="V229" t="e">
        <f t="shared" ca="1" si="87"/>
        <v>#VALUE!</v>
      </c>
      <c r="W229" t="e">
        <f t="shared" ca="1" si="88"/>
        <v>#VALUE!</v>
      </c>
      <c r="X229" t="e">
        <f t="shared" ca="1" si="89"/>
        <v>#VALUE!</v>
      </c>
      <c r="Y229" t="e">
        <f t="shared" ca="1" si="90"/>
        <v>#VALUE!</v>
      </c>
      <c r="Z229" t="e">
        <f t="shared" ca="1" si="91"/>
        <v>#VALUE!</v>
      </c>
      <c r="AA229" t="e">
        <f t="shared" ca="1" si="92"/>
        <v>#VALUE!</v>
      </c>
      <c r="AB229" t="e">
        <f t="shared" ca="1" si="93"/>
        <v>#VALUE!</v>
      </c>
      <c r="AG229" t="e">
        <f t="shared" ca="1" si="97"/>
        <v>#VALUE!</v>
      </c>
      <c r="AH229" t="e">
        <f t="shared" ca="1" si="98"/>
        <v>#VALUE!</v>
      </c>
      <c r="AI229" t="e">
        <f t="shared" ca="1" si="98"/>
        <v>#VALUE!</v>
      </c>
      <c r="AJ229" t="e">
        <f t="shared" ca="1" si="98"/>
        <v>#VALUE!</v>
      </c>
      <c r="AK229" t="e">
        <f t="shared" ca="1" si="98"/>
        <v>#VALUE!</v>
      </c>
      <c r="AL229" t="e">
        <f t="shared" ca="1" si="98"/>
        <v>#VALUE!</v>
      </c>
      <c r="AM229" t="e">
        <f t="shared" ca="1" si="98"/>
        <v>#VALUE!</v>
      </c>
      <c r="AN229" t="e">
        <f t="shared" ca="1" si="98"/>
        <v>#VALUE!</v>
      </c>
      <c r="AO229" t="e">
        <f t="shared" ca="1" si="98"/>
        <v>#VALUE!</v>
      </c>
      <c r="AP229" t="e">
        <f t="shared" ca="1" si="98"/>
        <v>#VALUE!</v>
      </c>
      <c r="AQ229" t="e">
        <f t="shared" ca="1" si="98"/>
        <v>#VALUE!</v>
      </c>
    </row>
    <row r="230" spans="1:43" x14ac:dyDescent="0.2">
      <c r="A230" cm="1">
        <f t="array" aca="1" ref="A230" ca="1">LOOKUP(2,1/(ISNUMBER(D230:N230)),D230:N230)</f>
        <v>1.9501200000000001</v>
      </c>
      <c r="C230" s="50">
        <v>9</v>
      </c>
      <c r="D230" t="str">
        <f ca="1">IF(IF($C230&lt;=D$67,OFFSET(Enrolment_Repeaters!E$1,MATCH(CountrySelect1,Enrolment_Repeaters!$A$2:$A$4977,0)+26+2*$C230-1,0),IF($C230&lt;=D$67+D$68+D$69,OFFSET(Enrolment_Repeaters!E$1,MATCH(CountrySelect1,Enrolment_Repeaters!$A$2:$A$4977,0)+39+2*($C230-D$67),0),""))=0, "", IF($C230&lt;=D$67,OFFSET(Enrolment_Repeaters!E$1,MATCH(CountrySelect1,Enrolment_Repeaters!$A$2:$A$4977,0)+26+2*$C230-1,0),IF($C230&lt;=D$67+D$68+D$69,OFFSET(Enrolment_Repeaters!E$1,MATCH(CountrySelect1,Enrolment_Repeaters!$A$2:$A$4977,0)+39+2*($C230-D$67),0),"")))</f>
        <v/>
      </c>
      <c r="E230">
        <f ca="1">IF(IF($C230&lt;=E$67,OFFSET(Enrolment_Repeaters!F$1,MATCH(CountrySelect1,Enrolment_Repeaters!$A$2:$A$4977,0)+26+2*$C230-1,0),IF($C230&lt;=E$67+E$68+E$69,OFFSET(Enrolment_Repeaters!F$1,MATCH(CountrySelect1,Enrolment_Repeaters!$A$2:$A$4977,0)+39+2*($C230-E$67),0),""))=0, "", IF($C230&lt;=E$67,OFFSET(Enrolment_Repeaters!F$1,MATCH(CountrySelect1,Enrolment_Repeaters!$A$2:$A$4977,0)+26+2*$C230-1,0),IF($C230&lt;=E$67+E$68+E$69,OFFSET(Enrolment_Repeaters!F$1,MATCH(CountrySelect1,Enrolment_Repeaters!$A$2:$A$4977,0)+39+2*($C230-E$67),0),"")))</f>
        <v>3.99207</v>
      </c>
      <c r="F230">
        <f t="shared" ref="F230" ca="1" si="105">E230+1</f>
        <v>4.99207</v>
      </c>
      <c r="G230">
        <f ca="1">IF(IF($C230&lt;=G$67,OFFSET(Enrolment_Repeaters!H$1,MATCH(CountrySelect1,Enrolment_Repeaters!$A$2:$A$4977,0)+26+2*$C230-1,0),IF($C230&lt;=G$67+G$68+G$69,OFFSET(Enrolment_Repeaters!H$1,MATCH(CountrySelect1,Enrolment_Repeaters!$A$2:$A$4977,0)+39+2*($C230-G$67),0),""))=0, "", IF($C230&lt;=G$67,OFFSET(Enrolment_Repeaters!H$1,MATCH(CountrySelect1,Enrolment_Repeaters!$A$2:$A$4977,0)+26+2*$C230-1,0),IF($C230&lt;=G$67+G$68+G$69,OFFSET(Enrolment_Repeaters!H$1,MATCH(CountrySelect1,Enrolment_Repeaters!$A$2:$A$4977,0)+39+2*($C230-G$67),0),"")))</f>
        <v>3.5611799999999998</v>
      </c>
      <c r="H230" t="str">
        <f ca="1">IF(IF($C230&lt;=H$67,OFFSET(Enrolment_Repeaters!I$1,MATCH(CountrySelect1,Enrolment_Repeaters!$A$2:$A$4977,0)+26+2*$C230-1,0),IF($C230&lt;=H$67+H$68+H$69,OFFSET(Enrolment_Repeaters!I$1,MATCH(CountrySelect1,Enrolment_Repeaters!$A$2:$A$4977,0)+39+2*($C230-H$67),0),""))=0, "", IF($C230&lt;=H$67,OFFSET(Enrolment_Repeaters!I$1,MATCH(CountrySelect1,Enrolment_Repeaters!$A$2:$A$4977,0)+26+2*$C230-1,0),IF($C230&lt;=H$67+H$68+H$69,OFFSET(Enrolment_Repeaters!I$1,MATCH(CountrySelect1,Enrolment_Repeaters!$A$2:$A$4977,0)+39+2*($C230-H$67),0),"")))</f>
        <v/>
      </c>
      <c r="I230">
        <f ca="1">IF(IF($C230&lt;=I$67,OFFSET(Enrolment_Repeaters!J$1,MATCH(CountrySelect1,Enrolment_Repeaters!$A$2:$A$4977,0)+26+2*$C230-1,0),IF($C230&lt;=I$67+I$68+I$69,OFFSET(Enrolment_Repeaters!J$1,MATCH(CountrySelect1,Enrolment_Repeaters!$A$2:$A$4977,0)+39+2*($C230-I$67),0),""))=0, "", IF($C230&lt;=I$67,OFFSET(Enrolment_Repeaters!J$1,MATCH(CountrySelect1,Enrolment_Repeaters!$A$2:$A$4977,0)+26+2*$C230-1,0),IF($C230&lt;=I$67+I$68+I$69,OFFSET(Enrolment_Repeaters!J$1,MATCH(CountrySelect1,Enrolment_Repeaters!$A$2:$A$4977,0)+39+2*($C230-I$67),0),"")))</f>
        <v>1.31999</v>
      </c>
      <c r="J230" t="str">
        <f ca="1">IF(IF($C230&lt;=J$67,OFFSET(Enrolment_Repeaters!K$1,MATCH(CountrySelect1,Enrolment_Repeaters!$A$2:$A$4977,0)+26+2*$C230-1,0),IF($C230&lt;=J$67+J$68+J$69,OFFSET(Enrolment_Repeaters!K$1,MATCH(CountrySelect1,Enrolment_Repeaters!$A$2:$A$4977,0)+39+2*($C230-J$67),0),""))=0, "", IF($C230&lt;=J$67,OFFSET(Enrolment_Repeaters!K$1,MATCH(CountrySelect1,Enrolment_Repeaters!$A$2:$A$4977,0)+26+2*$C230-1,0),IF($C230&lt;=J$67+J$68+J$69,OFFSET(Enrolment_Repeaters!K$1,MATCH(CountrySelect1,Enrolment_Repeaters!$A$2:$A$4977,0)+39+2*($C230-J$67),0),"")))</f>
        <v/>
      </c>
      <c r="K230" t="str">
        <f ca="1">IF(IF($C230&lt;=K$67,OFFSET(Enrolment_Repeaters!L$1,MATCH(CountrySelect1,Enrolment_Repeaters!$A$2:$A$4977,0)+26+2*$C230-1,0),IF($C230&lt;=K$67+K$68+K$69,OFFSET(Enrolment_Repeaters!L$1,MATCH(CountrySelect1,Enrolment_Repeaters!$A$2:$A$4977,0)+39+2*($C230-K$67),0),""))=0, "", IF($C230&lt;=K$67,OFFSET(Enrolment_Repeaters!L$1,MATCH(CountrySelect1,Enrolment_Repeaters!$A$2:$A$4977,0)+26+2*$C230-1,0),IF($C230&lt;=K$67+K$68+K$69,OFFSET(Enrolment_Repeaters!L$1,MATCH(CountrySelect1,Enrolment_Repeaters!$A$2:$A$4977,0)+39+2*($C230-K$67),0),"")))</f>
        <v/>
      </c>
      <c r="L230">
        <f ca="1">IF(IF($C230&lt;=L$67,OFFSET(Enrolment_Repeaters!M$1,MATCH(CountrySelect1,Enrolment_Repeaters!$A$2:$A$4977,0)+26+2*$C230-1,0),IF($C230&lt;=L$67+L$68+L$69,OFFSET(Enrolment_Repeaters!M$1,MATCH(CountrySelect1,Enrolment_Repeaters!$A$2:$A$4977,0)+39+2*($C230-L$67),0),""))=0, "", IF($C230&lt;=L$67,OFFSET(Enrolment_Repeaters!M$1,MATCH(CountrySelect1,Enrolment_Repeaters!$A$2:$A$4977,0)+26+2*$C230-1,0),IF($C230&lt;=L$67+L$68+L$69,OFFSET(Enrolment_Repeaters!M$1,MATCH(CountrySelect1,Enrolment_Repeaters!$A$2:$A$4977,0)+39+2*($C230-L$67),0),"")))</f>
        <v>1.9501200000000001</v>
      </c>
      <c r="M230" t="str">
        <f ca="1">IF(IF($C230&lt;=M$67,OFFSET(Enrolment_Repeaters!N$1,MATCH(CountrySelect1,Enrolment_Repeaters!$A$2:$A$4977,0)+26+2*$C230-1,0),IF($C230&lt;=M$67+M$68+M$69,OFFSET(Enrolment_Repeaters!N$1,MATCH(CountrySelect1,Enrolment_Repeaters!$A$2:$A$4977,0)+39+2*($C230-M$67),0),""))=0, "", IF($C230&lt;=M$67,OFFSET(Enrolment_Repeaters!N$1,MATCH(CountrySelect1,Enrolment_Repeaters!$A$2:$A$4977,0)+26+2*$C230-1,0),IF($C230&lt;=M$67+M$68+M$69,OFFSET(Enrolment_Repeaters!N$1,MATCH(CountrySelect1,Enrolment_Repeaters!$A$2:$A$4977,0)+39+2*($C230-M$67),0),"")))</f>
        <v/>
      </c>
      <c r="N230" t="str">
        <f ca="1">IF(IF($C230&lt;=N$67,OFFSET(Enrolment_Repeaters!O$1,MATCH(CountrySelect1,Enrolment_Repeaters!$A$2:$A$4977,0)+26+2*$C230-1,0),IF($C230&lt;=N$67+N$68+N$69,OFFSET(Enrolment_Repeaters!O$1,MATCH(CountrySelect1,Enrolment_Repeaters!$A$2:$A$4977,0)+39+2*($C230-N$67),0),""))=0, "", IF($C230&lt;=N$67,OFFSET(Enrolment_Repeaters!O$1,MATCH(CountrySelect1,Enrolment_Repeaters!$A$2:$A$4977,0)+26+2*$C230-1,0),IF($C230&lt;=N$67+N$68+N$69,OFFSET(Enrolment_Repeaters!O$1,MATCH(CountrySelect1,Enrolment_Repeaters!$A$2:$A$4977,0)+39+2*($C230-N$67),0),"")))</f>
        <v/>
      </c>
      <c r="Q230" cm="1">
        <f t="array" aca="1" ref="Q230" ca="1">MAX(IF(ISNUMBER(D230:N230),$R$189:$AB$189-StartYear+1))</f>
        <v>9</v>
      </c>
      <c r="R230" t="e">
        <f t="shared" ca="1" si="96"/>
        <v>#VALUE!</v>
      </c>
      <c r="S230" t="e">
        <f t="shared" ca="1" si="84"/>
        <v>#VALUE!</v>
      </c>
      <c r="T230" t="e">
        <f t="shared" ca="1" si="85"/>
        <v>#VALUE!</v>
      </c>
      <c r="U230" t="e">
        <f t="shared" ca="1" si="86"/>
        <v>#VALUE!</v>
      </c>
      <c r="V230" t="e">
        <f t="shared" ca="1" si="87"/>
        <v>#VALUE!</v>
      </c>
      <c r="W230" t="e">
        <f t="shared" ca="1" si="88"/>
        <v>#VALUE!</v>
      </c>
      <c r="X230" t="e">
        <f t="shared" ca="1" si="89"/>
        <v>#VALUE!</v>
      </c>
      <c r="Y230" t="e">
        <f t="shared" ca="1" si="90"/>
        <v>#VALUE!</v>
      </c>
      <c r="Z230" t="e">
        <f t="shared" ca="1" si="91"/>
        <v>#VALUE!</v>
      </c>
      <c r="AA230" t="e">
        <f t="shared" ca="1" si="92"/>
        <v>#VALUE!</v>
      </c>
      <c r="AB230" t="e">
        <f t="shared" ca="1" si="93"/>
        <v>#VALUE!</v>
      </c>
      <c r="AG230" t="e">
        <f t="shared" ca="1" si="97"/>
        <v>#VALUE!</v>
      </c>
      <c r="AH230" t="e">
        <f t="shared" ca="1" si="98"/>
        <v>#VALUE!</v>
      </c>
      <c r="AI230" t="e">
        <f t="shared" ca="1" si="98"/>
        <v>#VALUE!</v>
      </c>
      <c r="AJ230" t="e">
        <f t="shared" ca="1" si="98"/>
        <v>#VALUE!</v>
      </c>
      <c r="AK230" t="e">
        <f t="shared" ca="1" si="98"/>
        <v>#VALUE!</v>
      </c>
      <c r="AL230" t="e">
        <f t="shared" ca="1" si="98"/>
        <v>#VALUE!</v>
      </c>
      <c r="AM230" t="e">
        <f t="shared" ca="1" si="98"/>
        <v>#VALUE!</v>
      </c>
      <c r="AN230" t="e">
        <f t="shared" ca="1" si="98"/>
        <v>#VALUE!</v>
      </c>
      <c r="AO230" t="e">
        <f t="shared" ca="1" si="98"/>
        <v>#VALUE!</v>
      </c>
      <c r="AP230" t="e">
        <f t="shared" ca="1" si="98"/>
        <v>#VALUE!</v>
      </c>
      <c r="AQ230" t="e">
        <f t="shared" ca="1" si="98"/>
        <v>#VALUE!</v>
      </c>
    </row>
    <row r="231" spans="1:43" x14ac:dyDescent="0.2">
      <c r="A231" cm="1">
        <f t="array" aca="1" ref="A231" ca="1">LOOKUP(2,1/(ISNUMBER(D231:N231)),D231:N231)</f>
        <v>1.47176</v>
      </c>
      <c r="C231" s="50">
        <v>10</v>
      </c>
      <c r="D231" t="str">
        <f ca="1">IF(IF($C231&lt;=D$67,OFFSET(Enrolment_Repeaters!E$1,MATCH(CountrySelect1,Enrolment_Repeaters!$A$2:$A$4977,0)+26+2*$C231-1,0),IF($C231&lt;=D$67+D$68+D$69,OFFSET(Enrolment_Repeaters!E$1,MATCH(CountrySelect1,Enrolment_Repeaters!$A$2:$A$4977,0)+39+2*($C231-D$67),0),""))=0, "", IF($C231&lt;=D$67,OFFSET(Enrolment_Repeaters!E$1,MATCH(CountrySelect1,Enrolment_Repeaters!$A$2:$A$4977,0)+26+2*$C231-1,0),IF($C231&lt;=D$67+D$68+D$69,OFFSET(Enrolment_Repeaters!E$1,MATCH(CountrySelect1,Enrolment_Repeaters!$A$2:$A$4977,0)+39+2*($C231-D$67),0),"")))</f>
        <v/>
      </c>
      <c r="E231">
        <f ca="1">IF(IF($C231&lt;=E$67,OFFSET(Enrolment_Repeaters!F$1,MATCH(CountrySelect1,Enrolment_Repeaters!$A$2:$A$4977,0)+26+2*$C231-1,0),IF($C231&lt;=E$67+E$68+E$69,OFFSET(Enrolment_Repeaters!F$1,MATCH(CountrySelect1,Enrolment_Repeaters!$A$2:$A$4977,0)+39+2*($C231-E$67),0),""))=0, "", IF($C231&lt;=E$67,OFFSET(Enrolment_Repeaters!F$1,MATCH(CountrySelect1,Enrolment_Repeaters!$A$2:$A$4977,0)+26+2*$C231-1,0),IF($C231&lt;=E$67+E$68+E$69,OFFSET(Enrolment_Repeaters!F$1,MATCH(CountrySelect1,Enrolment_Repeaters!$A$2:$A$4977,0)+39+2*($C231-E$67),0),"")))</f>
        <v>3.8219599999999998</v>
      </c>
      <c r="F231">
        <f t="shared" ref="F231" ca="1" si="106">E231+1</f>
        <v>4.8219599999999998</v>
      </c>
      <c r="G231">
        <f ca="1">IF(IF($C231&lt;=G$67,OFFSET(Enrolment_Repeaters!H$1,MATCH(CountrySelect1,Enrolment_Repeaters!$A$2:$A$4977,0)+26+2*$C231-1,0),IF($C231&lt;=G$67+G$68+G$69,OFFSET(Enrolment_Repeaters!H$1,MATCH(CountrySelect1,Enrolment_Repeaters!$A$2:$A$4977,0)+39+2*($C231-G$67),0),""))=0, "", IF($C231&lt;=G$67,OFFSET(Enrolment_Repeaters!H$1,MATCH(CountrySelect1,Enrolment_Repeaters!$A$2:$A$4977,0)+26+2*$C231-1,0),IF($C231&lt;=G$67+G$68+G$69,OFFSET(Enrolment_Repeaters!H$1,MATCH(CountrySelect1,Enrolment_Repeaters!$A$2:$A$4977,0)+39+2*($C231-G$67),0),"")))</f>
        <v>3.3774000000000002</v>
      </c>
      <c r="H231" t="str">
        <f ca="1">IF(IF($C231&lt;=H$67,OFFSET(Enrolment_Repeaters!I$1,MATCH(CountrySelect1,Enrolment_Repeaters!$A$2:$A$4977,0)+26+2*$C231-1,0),IF($C231&lt;=H$67+H$68+H$69,OFFSET(Enrolment_Repeaters!I$1,MATCH(CountrySelect1,Enrolment_Repeaters!$A$2:$A$4977,0)+39+2*($C231-H$67),0),""))=0, "", IF($C231&lt;=H$67,OFFSET(Enrolment_Repeaters!I$1,MATCH(CountrySelect1,Enrolment_Repeaters!$A$2:$A$4977,0)+26+2*$C231-1,0),IF($C231&lt;=H$67+H$68+H$69,OFFSET(Enrolment_Repeaters!I$1,MATCH(CountrySelect1,Enrolment_Repeaters!$A$2:$A$4977,0)+39+2*($C231-H$67),0),"")))</f>
        <v/>
      </c>
      <c r="I231">
        <f ca="1">IF(IF($C231&lt;=I$67,OFFSET(Enrolment_Repeaters!J$1,MATCH(CountrySelect1,Enrolment_Repeaters!$A$2:$A$4977,0)+26+2*$C231-1,0),IF($C231&lt;=I$67+I$68+I$69,OFFSET(Enrolment_Repeaters!J$1,MATCH(CountrySelect1,Enrolment_Repeaters!$A$2:$A$4977,0)+39+2*($C231-I$67),0),""))=0, "", IF($C231&lt;=I$67,OFFSET(Enrolment_Repeaters!J$1,MATCH(CountrySelect1,Enrolment_Repeaters!$A$2:$A$4977,0)+26+2*$C231-1,0),IF($C231&lt;=I$67+I$68+I$69,OFFSET(Enrolment_Repeaters!J$1,MATCH(CountrySelect1,Enrolment_Repeaters!$A$2:$A$4977,0)+39+2*($C231-I$67),0),"")))</f>
        <v>1.50423</v>
      </c>
      <c r="J231" t="str">
        <f ca="1">IF(IF($C231&lt;=J$67,OFFSET(Enrolment_Repeaters!K$1,MATCH(CountrySelect1,Enrolment_Repeaters!$A$2:$A$4977,0)+26+2*$C231-1,0),IF($C231&lt;=J$67+J$68+J$69,OFFSET(Enrolment_Repeaters!K$1,MATCH(CountrySelect1,Enrolment_Repeaters!$A$2:$A$4977,0)+39+2*($C231-J$67),0),""))=0, "", IF($C231&lt;=J$67,OFFSET(Enrolment_Repeaters!K$1,MATCH(CountrySelect1,Enrolment_Repeaters!$A$2:$A$4977,0)+26+2*$C231-1,0),IF($C231&lt;=J$67+J$68+J$69,OFFSET(Enrolment_Repeaters!K$1,MATCH(CountrySelect1,Enrolment_Repeaters!$A$2:$A$4977,0)+39+2*($C231-J$67),0),"")))</f>
        <v/>
      </c>
      <c r="K231" t="str">
        <f ca="1">IF(IF($C231&lt;=K$67,OFFSET(Enrolment_Repeaters!L$1,MATCH(CountrySelect1,Enrolment_Repeaters!$A$2:$A$4977,0)+26+2*$C231-1,0),IF($C231&lt;=K$67+K$68+K$69,OFFSET(Enrolment_Repeaters!L$1,MATCH(CountrySelect1,Enrolment_Repeaters!$A$2:$A$4977,0)+39+2*($C231-K$67),0),""))=0, "", IF($C231&lt;=K$67,OFFSET(Enrolment_Repeaters!L$1,MATCH(CountrySelect1,Enrolment_Repeaters!$A$2:$A$4977,0)+26+2*$C231-1,0),IF($C231&lt;=K$67+K$68+K$69,OFFSET(Enrolment_Repeaters!L$1,MATCH(CountrySelect1,Enrolment_Repeaters!$A$2:$A$4977,0)+39+2*($C231-K$67),0),"")))</f>
        <v/>
      </c>
      <c r="L231">
        <f ca="1">IF(IF($C231&lt;=L$67,OFFSET(Enrolment_Repeaters!M$1,MATCH(CountrySelect1,Enrolment_Repeaters!$A$2:$A$4977,0)+26+2*$C231-1,0),IF($C231&lt;=L$67+L$68+L$69,OFFSET(Enrolment_Repeaters!M$1,MATCH(CountrySelect1,Enrolment_Repeaters!$A$2:$A$4977,0)+39+2*($C231-L$67),0),""))=0, "", IF($C231&lt;=L$67,OFFSET(Enrolment_Repeaters!M$1,MATCH(CountrySelect1,Enrolment_Repeaters!$A$2:$A$4977,0)+26+2*$C231-1,0),IF($C231&lt;=L$67+L$68+L$69,OFFSET(Enrolment_Repeaters!M$1,MATCH(CountrySelect1,Enrolment_Repeaters!$A$2:$A$4977,0)+39+2*($C231-L$67),0),"")))</f>
        <v>1.47176</v>
      </c>
      <c r="M231" t="str">
        <f ca="1">IF(IF($C231&lt;=M$67,OFFSET(Enrolment_Repeaters!N$1,MATCH(CountrySelect1,Enrolment_Repeaters!$A$2:$A$4977,0)+26+2*$C231-1,0),IF($C231&lt;=M$67+M$68+M$69,OFFSET(Enrolment_Repeaters!N$1,MATCH(CountrySelect1,Enrolment_Repeaters!$A$2:$A$4977,0)+39+2*($C231-M$67),0),""))=0, "", IF($C231&lt;=M$67,OFFSET(Enrolment_Repeaters!N$1,MATCH(CountrySelect1,Enrolment_Repeaters!$A$2:$A$4977,0)+26+2*$C231-1,0),IF($C231&lt;=M$67+M$68+M$69,OFFSET(Enrolment_Repeaters!N$1,MATCH(CountrySelect1,Enrolment_Repeaters!$A$2:$A$4977,0)+39+2*($C231-M$67),0),"")))</f>
        <v/>
      </c>
      <c r="N231" t="str">
        <f ca="1">IF(IF($C231&lt;=N$67,OFFSET(Enrolment_Repeaters!O$1,MATCH(CountrySelect1,Enrolment_Repeaters!$A$2:$A$4977,0)+26+2*$C231-1,0),IF($C231&lt;=N$67+N$68+N$69,OFFSET(Enrolment_Repeaters!O$1,MATCH(CountrySelect1,Enrolment_Repeaters!$A$2:$A$4977,0)+39+2*($C231-N$67),0),""))=0, "", IF($C231&lt;=N$67,OFFSET(Enrolment_Repeaters!O$1,MATCH(CountrySelect1,Enrolment_Repeaters!$A$2:$A$4977,0)+26+2*$C231-1,0),IF($C231&lt;=N$67+N$68+N$69,OFFSET(Enrolment_Repeaters!O$1,MATCH(CountrySelect1,Enrolment_Repeaters!$A$2:$A$4977,0)+39+2*($C231-N$67),0),"")))</f>
        <v/>
      </c>
      <c r="Q231" cm="1">
        <f t="array" aca="1" ref="Q231" ca="1">MAX(IF(ISNUMBER(D231:N231),$R$189:$AB$189-StartYear+1))</f>
        <v>9</v>
      </c>
      <c r="R231" t="e">
        <f t="shared" ca="1" si="96"/>
        <v>#VALUE!</v>
      </c>
      <c r="S231" t="e">
        <f t="shared" ca="1" si="84"/>
        <v>#VALUE!</v>
      </c>
      <c r="T231" t="e">
        <f t="shared" ca="1" si="85"/>
        <v>#VALUE!</v>
      </c>
      <c r="U231" t="e">
        <f t="shared" ca="1" si="86"/>
        <v>#VALUE!</v>
      </c>
      <c r="V231" t="e">
        <f t="shared" ca="1" si="87"/>
        <v>#VALUE!</v>
      </c>
      <c r="W231" t="e">
        <f t="shared" ca="1" si="88"/>
        <v>#VALUE!</v>
      </c>
      <c r="X231" t="e">
        <f t="shared" ca="1" si="89"/>
        <v>#VALUE!</v>
      </c>
      <c r="Y231" t="e">
        <f t="shared" ca="1" si="90"/>
        <v>#VALUE!</v>
      </c>
      <c r="Z231" t="e">
        <f t="shared" ca="1" si="91"/>
        <v>#VALUE!</v>
      </c>
      <c r="AA231" t="e">
        <f t="shared" ca="1" si="92"/>
        <v>#VALUE!</v>
      </c>
      <c r="AB231" t="e">
        <f t="shared" ca="1" si="93"/>
        <v>#VALUE!</v>
      </c>
      <c r="AG231" t="e">
        <f t="shared" ca="1" si="97"/>
        <v>#VALUE!</v>
      </c>
      <c r="AH231" t="e">
        <f t="shared" ca="1" si="98"/>
        <v>#VALUE!</v>
      </c>
      <c r="AI231" t="e">
        <f t="shared" ca="1" si="98"/>
        <v>#VALUE!</v>
      </c>
      <c r="AJ231" t="e">
        <f t="shared" ca="1" si="98"/>
        <v>#VALUE!</v>
      </c>
      <c r="AK231" t="e">
        <f t="shared" ca="1" si="98"/>
        <v>#VALUE!</v>
      </c>
      <c r="AL231" t="e">
        <f t="shared" ca="1" si="98"/>
        <v>#VALUE!</v>
      </c>
      <c r="AM231" t="e">
        <f t="shared" ca="1" si="98"/>
        <v>#VALUE!</v>
      </c>
      <c r="AN231" t="e">
        <f t="shared" ca="1" si="98"/>
        <v>#VALUE!</v>
      </c>
      <c r="AO231" t="e">
        <f t="shared" ca="1" si="98"/>
        <v>#VALUE!</v>
      </c>
      <c r="AP231" t="e">
        <f t="shared" ca="1" si="98"/>
        <v>#VALUE!</v>
      </c>
      <c r="AQ231" t="e">
        <f t="shared" ca="1" si="98"/>
        <v>#VALUE!</v>
      </c>
    </row>
    <row r="232" spans="1:43" x14ac:dyDescent="0.2">
      <c r="A232" t="e" cm="1">
        <f t="array" aca="1" ref="A232" ca="1">LOOKUP(2,1/(ISNUMBER(D232:N232)),D232:N232)</f>
        <v>#N/A</v>
      </c>
      <c r="C232" s="50">
        <v>11</v>
      </c>
      <c r="D232" t="str">
        <f ca="1">IF(IF($C232&lt;=D$67,OFFSET(Enrolment_Repeaters!E$1,MATCH(CountrySelect1,Enrolment_Repeaters!$A$2:$A$4977,0)+26+2*$C232-1,0),IF($C232&lt;=D$67+D$68+D$69,OFFSET(Enrolment_Repeaters!E$1,MATCH(CountrySelect1,Enrolment_Repeaters!$A$2:$A$4977,0)+39+2*($C232-D$67),0),""))=0, "", IF($C232&lt;=D$67,OFFSET(Enrolment_Repeaters!E$1,MATCH(CountrySelect1,Enrolment_Repeaters!$A$2:$A$4977,0)+26+2*$C232-1,0),IF($C232&lt;=D$67+D$68+D$69,OFFSET(Enrolment_Repeaters!E$1,MATCH(CountrySelect1,Enrolment_Repeaters!$A$2:$A$4977,0)+39+2*($C232-D$67),0),"")))</f>
        <v/>
      </c>
      <c r="E232" t="str">
        <f ca="1">IF(IF($C232&lt;=E$67,OFFSET(Enrolment_Repeaters!F$1,MATCH(CountrySelect1,Enrolment_Repeaters!$A$2:$A$4977,0)+26+2*$C232-1,0),IF($C232&lt;=E$67+E$68+E$69,OFFSET(Enrolment_Repeaters!F$1,MATCH(CountrySelect1,Enrolment_Repeaters!$A$2:$A$4977,0)+39+2*($C232-E$67),0),""))=0, "", IF($C232&lt;=E$67,OFFSET(Enrolment_Repeaters!F$1,MATCH(CountrySelect1,Enrolment_Repeaters!$A$2:$A$4977,0)+26+2*$C232-1,0),IF($C232&lt;=E$67+E$68+E$69,OFFSET(Enrolment_Repeaters!F$1,MATCH(CountrySelect1,Enrolment_Repeaters!$A$2:$A$4977,0)+39+2*($C232-E$67),0),"")))</f>
        <v/>
      </c>
      <c r="F232" t="str">
        <f ca="1">IF(IF($C232&lt;=F$67,OFFSET(Enrolment_Repeaters!G$1,MATCH(CountrySelect1,Enrolment_Repeaters!$A$2:$A$4977,0)+26+2*$C232-1,0),IF($C232&lt;=F$67+F$68+F$69,OFFSET(Enrolment_Repeaters!G$1,MATCH(CountrySelect1,Enrolment_Repeaters!$A$2:$A$4977,0)+39+2*($C232-F$67),0),""))=0, "", IF($C232&lt;=F$67,OFFSET(Enrolment_Repeaters!G$1,MATCH(CountrySelect1,Enrolment_Repeaters!$A$2:$A$4977,0)+26+2*$C232-1,0),IF($C232&lt;=F$67+F$68+F$69,OFFSET(Enrolment_Repeaters!G$1,MATCH(CountrySelect1,Enrolment_Repeaters!$A$2:$A$4977,0)+39+2*($C232-F$67),0),"")))</f>
        <v/>
      </c>
      <c r="G232" t="str">
        <f ca="1">IF(IF($C232&lt;=G$67,OFFSET(Enrolment_Repeaters!H$1,MATCH(CountrySelect1,Enrolment_Repeaters!$A$2:$A$4977,0)+26+2*$C232-1,0),IF($C232&lt;=G$67+G$68+G$69,OFFSET(Enrolment_Repeaters!H$1,MATCH(CountrySelect1,Enrolment_Repeaters!$A$2:$A$4977,0)+39+2*($C232-G$67),0),""))=0, "", IF($C232&lt;=G$67,OFFSET(Enrolment_Repeaters!H$1,MATCH(CountrySelect1,Enrolment_Repeaters!$A$2:$A$4977,0)+26+2*$C232-1,0),IF($C232&lt;=G$67+G$68+G$69,OFFSET(Enrolment_Repeaters!H$1,MATCH(CountrySelect1,Enrolment_Repeaters!$A$2:$A$4977,0)+39+2*($C232-G$67),0),"")))</f>
        <v/>
      </c>
      <c r="H232" t="str">
        <f ca="1">IF(IF($C232&lt;=H$67,OFFSET(Enrolment_Repeaters!I$1,MATCH(CountrySelect1,Enrolment_Repeaters!$A$2:$A$4977,0)+26+2*$C232-1,0),IF($C232&lt;=H$67+H$68+H$69,OFFSET(Enrolment_Repeaters!I$1,MATCH(CountrySelect1,Enrolment_Repeaters!$A$2:$A$4977,0)+39+2*($C232-H$67),0),""))=0, "", IF($C232&lt;=H$67,OFFSET(Enrolment_Repeaters!I$1,MATCH(CountrySelect1,Enrolment_Repeaters!$A$2:$A$4977,0)+26+2*$C232-1,0),IF($C232&lt;=H$67+H$68+H$69,OFFSET(Enrolment_Repeaters!I$1,MATCH(CountrySelect1,Enrolment_Repeaters!$A$2:$A$4977,0)+39+2*($C232-H$67),0),"")))</f>
        <v/>
      </c>
      <c r="I232" t="str">
        <f ca="1">IF(IF($C232&lt;=I$67,OFFSET(Enrolment_Repeaters!J$1,MATCH(CountrySelect1,Enrolment_Repeaters!$A$2:$A$4977,0)+26+2*$C232-1,0),IF($C232&lt;=I$67+I$68+I$69,OFFSET(Enrolment_Repeaters!J$1,MATCH(CountrySelect1,Enrolment_Repeaters!$A$2:$A$4977,0)+39+2*($C232-I$67),0),""))=0, "", IF($C232&lt;=I$67,OFFSET(Enrolment_Repeaters!J$1,MATCH(CountrySelect1,Enrolment_Repeaters!$A$2:$A$4977,0)+26+2*$C232-1,0),IF($C232&lt;=I$67+I$68+I$69,OFFSET(Enrolment_Repeaters!J$1,MATCH(CountrySelect1,Enrolment_Repeaters!$A$2:$A$4977,0)+39+2*($C232-I$67),0),"")))</f>
        <v/>
      </c>
      <c r="J232" t="str">
        <f ca="1">IF(IF($C232&lt;=J$67,OFFSET(Enrolment_Repeaters!K$1,MATCH(CountrySelect1,Enrolment_Repeaters!$A$2:$A$4977,0)+26+2*$C232-1,0),IF($C232&lt;=J$67+J$68+J$69,OFFSET(Enrolment_Repeaters!K$1,MATCH(CountrySelect1,Enrolment_Repeaters!$A$2:$A$4977,0)+39+2*($C232-J$67),0),""))=0, "", IF($C232&lt;=J$67,OFFSET(Enrolment_Repeaters!K$1,MATCH(CountrySelect1,Enrolment_Repeaters!$A$2:$A$4977,0)+26+2*$C232-1,0),IF($C232&lt;=J$67+J$68+J$69,OFFSET(Enrolment_Repeaters!K$1,MATCH(CountrySelect1,Enrolment_Repeaters!$A$2:$A$4977,0)+39+2*($C232-J$67),0),"")))</f>
        <v/>
      </c>
      <c r="K232" t="str">
        <f ca="1">IF(IF($C232&lt;=K$67,OFFSET(Enrolment_Repeaters!L$1,MATCH(CountrySelect1,Enrolment_Repeaters!$A$2:$A$4977,0)+26+2*$C232-1,0),IF($C232&lt;=K$67+K$68+K$69,OFFSET(Enrolment_Repeaters!L$1,MATCH(CountrySelect1,Enrolment_Repeaters!$A$2:$A$4977,0)+39+2*($C232-K$67),0),""))=0, "", IF($C232&lt;=K$67,OFFSET(Enrolment_Repeaters!L$1,MATCH(CountrySelect1,Enrolment_Repeaters!$A$2:$A$4977,0)+26+2*$C232-1,0),IF($C232&lt;=K$67+K$68+K$69,OFFSET(Enrolment_Repeaters!L$1,MATCH(CountrySelect1,Enrolment_Repeaters!$A$2:$A$4977,0)+39+2*($C232-K$67),0),"")))</f>
        <v/>
      </c>
      <c r="L232" t="str">
        <f ca="1">IF(IF($C232&lt;=L$67,OFFSET(Enrolment_Repeaters!M$1,MATCH(CountrySelect1,Enrolment_Repeaters!$A$2:$A$4977,0)+26+2*$C232-1,0),IF($C232&lt;=L$67+L$68+L$69,OFFSET(Enrolment_Repeaters!M$1,MATCH(CountrySelect1,Enrolment_Repeaters!$A$2:$A$4977,0)+39+2*($C232-L$67),0),""))=0, "", IF($C232&lt;=L$67,OFFSET(Enrolment_Repeaters!M$1,MATCH(CountrySelect1,Enrolment_Repeaters!$A$2:$A$4977,0)+26+2*$C232-1,0),IF($C232&lt;=L$67+L$68+L$69,OFFSET(Enrolment_Repeaters!M$1,MATCH(CountrySelect1,Enrolment_Repeaters!$A$2:$A$4977,0)+39+2*($C232-L$67),0),"")))</f>
        <v/>
      </c>
      <c r="M232" t="str">
        <f ca="1">IF(IF($C232&lt;=M$67,OFFSET(Enrolment_Repeaters!N$1,MATCH(CountrySelect1,Enrolment_Repeaters!$A$2:$A$4977,0)+26+2*$C232-1,0),IF($C232&lt;=M$67+M$68+M$69,OFFSET(Enrolment_Repeaters!N$1,MATCH(CountrySelect1,Enrolment_Repeaters!$A$2:$A$4977,0)+39+2*($C232-M$67),0),""))=0, "", IF($C232&lt;=M$67,OFFSET(Enrolment_Repeaters!N$1,MATCH(CountrySelect1,Enrolment_Repeaters!$A$2:$A$4977,0)+26+2*$C232-1,0),IF($C232&lt;=M$67+M$68+M$69,OFFSET(Enrolment_Repeaters!N$1,MATCH(CountrySelect1,Enrolment_Repeaters!$A$2:$A$4977,0)+39+2*($C232-M$67),0),"")))</f>
        <v/>
      </c>
      <c r="N232" t="str">
        <f ca="1">IF(IF($C232&lt;=N$67,OFFSET(Enrolment_Repeaters!O$1,MATCH(CountrySelect1,Enrolment_Repeaters!$A$2:$A$4977,0)+26+2*$C232-1,0),IF($C232&lt;=N$67+N$68+N$69,OFFSET(Enrolment_Repeaters!O$1,MATCH(CountrySelect1,Enrolment_Repeaters!$A$2:$A$4977,0)+39+2*($C232-N$67),0),""))=0, "", IF($C232&lt;=N$67,OFFSET(Enrolment_Repeaters!O$1,MATCH(CountrySelect1,Enrolment_Repeaters!$A$2:$A$4977,0)+26+2*$C232-1,0),IF($C232&lt;=N$67+N$68+N$69,OFFSET(Enrolment_Repeaters!O$1,MATCH(CountrySelect1,Enrolment_Repeaters!$A$2:$A$4977,0)+39+2*($C232-N$67),0),"")))</f>
        <v/>
      </c>
      <c r="Q232" cm="1">
        <f t="array" aca="1" ref="Q232" ca="1">MAX(IF(ISNUMBER(D232:N232),$R$189:$AB$189-StartYear+1))</f>
        <v>0</v>
      </c>
      <c r="R232" t="e">
        <f t="shared" ca="1" si="96"/>
        <v>#VALUE!</v>
      </c>
      <c r="S232" t="e">
        <f t="shared" ca="1" si="84"/>
        <v>#VALUE!</v>
      </c>
      <c r="T232" t="e">
        <f t="shared" ca="1" si="85"/>
        <v>#VALUE!</v>
      </c>
      <c r="U232" t="e">
        <f t="shared" ca="1" si="86"/>
        <v>#VALUE!</v>
      </c>
      <c r="V232" t="e">
        <f t="shared" ca="1" si="87"/>
        <v>#VALUE!</v>
      </c>
      <c r="W232" t="e">
        <f t="shared" ca="1" si="88"/>
        <v>#VALUE!</v>
      </c>
      <c r="X232" t="e">
        <f t="shared" ca="1" si="89"/>
        <v>#VALUE!</v>
      </c>
      <c r="Y232" t="e">
        <f t="shared" ca="1" si="90"/>
        <v>#VALUE!</v>
      </c>
      <c r="Z232" t="e">
        <f t="shared" ca="1" si="91"/>
        <v>#VALUE!</v>
      </c>
      <c r="AA232" t="e">
        <f t="shared" ca="1" si="92"/>
        <v>#VALUE!</v>
      </c>
      <c r="AB232" t="e">
        <f t="shared" ca="1" si="93"/>
        <v>#VALUE!</v>
      </c>
      <c r="AG232" t="e">
        <f t="shared" ca="1" si="97"/>
        <v>#VALUE!</v>
      </c>
      <c r="AH232" t="e">
        <f t="shared" ca="1" si="98"/>
        <v>#VALUE!</v>
      </c>
      <c r="AI232" t="e">
        <f t="shared" ca="1" si="98"/>
        <v>#VALUE!</v>
      </c>
      <c r="AJ232" t="e">
        <f t="shared" ca="1" si="98"/>
        <v>#VALUE!</v>
      </c>
      <c r="AK232" t="e">
        <f t="shared" ca="1" si="98"/>
        <v>#VALUE!</v>
      </c>
      <c r="AL232" t="e">
        <f t="shared" ca="1" si="98"/>
        <v>#VALUE!</v>
      </c>
      <c r="AM232" t="e">
        <f t="shared" ca="1" si="98"/>
        <v>#VALUE!</v>
      </c>
      <c r="AN232" t="e">
        <f t="shared" ca="1" si="98"/>
        <v>#VALUE!</v>
      </c>
      <c r="AO232" t="e">
        <f t="shared" ca="1" si="98"/>
        <v>#VALUE!</v>
      </c>
      <c r="AP232" t="e">
        <f t="shared" ca="1" si="98"/>
        <v>#VALUE!</v>
      </c>
      <c r="AQ232" t="e">
        <f t="shared" ca="1" si="98"/>
        <v>#VALUE!</v>
      </c>
    </row>
    <row r="233" spans="1:43" x14ac:dyDescent="0.2">
      <c r="A233" s="188" t="e" cm="1">
        <f t="array" aca="1" ref="A233" ca="1">LOOKUP(2,1/(ISNUMBER(D233:N233)),D233:N233)</f>
        <v>#N/A</v>
      </c>
      <c r="B233" s="188"/>
      <c r="C233" s="50">
        <v>12</v>
      </c>
      <c r="D233" t="str">
        <f ca="1">IF(IF($C233&lt;=D$67,OFFSET(Enrolment_Repeaters!E$1,MATCH(CountrySelect1,Enrolment_Repeaters!$A$2:$A$4977,0)+26+2*$C233-1,0),IF($C233&lt;=D$67+D$68+D$69,OFFSET(Enrolment_Repeaters!E$1,MATCH(CountrySelect1,Enrolment_Repeaters!$A$2:$A$4977,0)+39+2*($C233-D$67),0),""))=0, "", IF($C233&lt;=D$67,OFFSET(Enrolment_Repeaters!E$1,MATCH(CountrySelect1,Enrolment_Repeaters!$A$2:$A$4977,0)+26+2*$C233-1,0),IF($C233&lt;=D$67+D$68+D$69,OFFSET(Enrolment_Repeaters!E$1,MATCH(CountrySelect1,Enrolment_Repeaters!$A$2:$A$4977,0)+39+2*($C233-D$67),0),"")))</f>
        <v/>
      </c>
      <c r="E233" t="str">
        <f ca="1">IF(IF($C233&lt;=E$67,OFFSET(Enrolment_Repeaters!F$1,MATCH(CountrySelect1,Enrolment_Repeaters!$A$2:$A$4977,0)+26+2*$C233-1,0),IF($C233&lt;=E$67+E$68+E$69,OFFSET(Enrolment_Repeaters!F$1,MATCH(CountrySelect1,Enrolment_Repeaters!$A$2:$A$4977,0)+39+2*($C233-E$67),0),""))=0, "", IF($C233&lt;=E$67,OFFSET(Enrolment_Repeaters!F$1,MATCH(CountrySelect1,Enrolment_Repeaters!$A$2:$A$4977,0)+26+2*$C233-1,0),IF($C233&lt;=E$67+E$68+E$69,OFFSET(Enrolment_Repeaters!F$1,MATCH(CountrySelect1,Enrolment_Repeaters!$A$2:$A$4977,0)+39+2*($C233-E$67),0),"")))</f>
        <v/>
      </c>
      <c r="F233" t="str">
        <f ca="1">IF(IF($C233&lt;=F$67,OFFSET(Enrolment_Repeaters!G$1,MATCH(CountrySelect1,Enrolment_Repeaters!$A$2:$A$4977,0)+26+2*$C233-1,0),IF($C233&lt;=F$67+F$68+F$69,OFFSET(Enrolment_Repeaters!G$1,MATCH(CountrySelect1,Enrolment_Repeaters!$A$2:$A$4977,0)+39+2*($C233-F$67),0),""))=0, "", IF($C233&lt;=F$67,OFFSET(Enrolment_Repeaters!G$1,MATCH(CountrySelect1,Enrolment_Repeaters!$A$2:$A$4977,0)+26+2*$C233-1,0),IF($C233&lt;=F$67+F$68+F$69,OFFSET(Enrolment_Repeaters!G$1,MATCH(CountrySelect1,Enrolment_Repeaters!$A$2:$A$4977,0)+39+2*($C233-F$67),0),"")))</f>
        <v/>
      </c>
      <c r="G233" t="str">
        <f ca="1">IF(IF($C233&lt;=G$67,OFFSET(Enrolment_Repeaters!H$1,MATCH(CountrySelect1,Enrolment_Repeaters!$A$2:$A$4977,0)+26+2*$C233-1,0),IF($C233&lt;=G$67+G$68+G$69,OFFSET(Enrolment_Repeaters!H$1,MATCH(CountrySelect1,Enrolment_Repeaters!$A$2:$A$4977,0)+39+2*($C233-G$67),0),""))=0, "", IF($C233&lt;=G$67,OFFSET(Enrolment_Repeaters!H$1,MATCH(CountrySelect1,Enrolment_Repeaters!$A$2:$A$4977,0)+26+2*$C233-1,0),IF($C233&lt;=G$67+G$68+G$69,OFFSET(Enrolment_Repeaters!H$1,MATCH(CountrySelect1,Enrolment_Repeaters!$A$2:$A$4977,0)+39+2*($C233-G$67),0),"")))</f>
        <v/>
      </c>
      <c r="H233" t="str">
        <f ca="1">IF(IF($C233&lt;=H$67,OFFSET(Enrolment_Repeaters!I$1,MATCH(CountrySelect1,Enrolment_Repeaters!$A$2:$A$4977,0)+26+2*$C233-1,0),IF($C233&lt;=H$67+H$68+H$69,OFFSET(Enrolment_Repeaters!I$1,MATCH(CountrySelect1,Enrolment_Repeaters!$A$2:$A$4977,0)+39+2*($C233-H$67),0),""))=0, "", IF($C233&lt;=H$67,OFFSET(Enrolment_Repeaters!I$1,MATCH(CountrySelect1,Enrolment_Repeaters!$A$2:$A$4977,0)+26+2*$C233-1,0),IF($C233&lt;=H$67+H$68+H$69,OFFSET(Enrolment_Repeaters!I$1,MATCH(CountrySelect1,Enrolment_Repeaters!$A$2:$A$4977,0)+39+2*($C233-H$67),0),"")))</f>
        <v/>
      </c>
      <c r="I233" t="str">
        <f ca="1">IF(IF($C233&lt;=I$67,OFFSET(Enrolment_Repeaters!J$1,MATCH(CountrySelect1,Enrolment_Repeaters!$A$2:$A$4977,0)+26+2*$C233-1,0),IF($C233&lt;=I$67+I$68+I$69,OFFSET(Enrolment_Repeaters!J$1,MATCH(CountrySelect1,Enrolment_Repeaters!$A$2:$A$4977,0)+39+2*($C233-I$67),0),""))=0, "", IF($C233&lt;=I$67,OFFSET(Enrolment_Repeaters!J$1,MATCH(CountrySelect1,Enrolment_Repeaters!$A$2:$A$4977,0)+26+2*$C233-1,0),IF($C233&lt;=I$67+I$68+I$69,OFFSET(Enrolment_Repeaters!J$1,MATCH(CountrySelect1,Enrolment_Repeaters!$A$2:$A$4977,0)+39+2*($C233-I$67),0),"")))</f>
        <v/>
      </c>
      <c r="J233" t="str">
        <f ca="1">IF(IF($C233&lt;=J$67,OFFSET(Enrolment_Repeaters!K$1,MATCH(CountrySelect1,Enrolment_Repeaters!$A$2:$A$4977,0)+26+2*$C233-1,0),IF($C233&lt;=J$67+J$68+J$69,OFFSET(Enrolment_Repeaters!K$1,MATCH(CountrySelect1,Enrolment_Repeaters!$A$2:$A$4977,0)+39+2*($C233-J$67),0),""))=0, "", IF($C233&lt;=J$67,OFFSET(Enrolment_Repeaters!K$1,MATCH(CountrySelect1,Enrolment_Repeaters!$A$2:$A$4977,0)+26+2*$C233-1,0),IF($C233&lt;=J$67+J$68+J$69,OFFSET(Enrolment_Repeaters!K$1,MATCH(CountrySelect1,Enrolment_Repeaters!$A$2:$A$4977,0)+39+2*($C233-J$67),0),"")))</f>
        <v/>
      </c>
      <c r="K233" t="str">
        <f ca="1">IF(IF($C233&lt;=K$67,OFFSET(Enrolment_Repeaters!L$1,MATCH(CountrySelect1,Enrolment_Repeaters!$A$2:$A$4977,0)+26+2*$C233-1,0),IF($C233&lt;=K$67+K$68+K$69,OFFSET(Enrolment_Repeaters!L$1,MATCH(CountrySelect1,Enrolment_Repeaters!$A$2:$A$4977,0)+39+2*($C233-K$67),0),""))=0, "", IF($C233&lt;=K$67,OFFSET(Enrolment_Repeaters!L$1,MATCH(CountrySelect1,Enrolment_Repeaters!$A$2:$A$4977,0)+26+2*$C233-1,0),IF($C233&lt;=K$67+K$68+K$69,OFFSET(Enrolment_Repeaters!L$1,MATCH(CountrySelect1,Enrolment_Repeaters!$A$2:$A$4977,0)+39+2*($C233-K$67),0),"")))</f>
        <v/>
      </c>
      <c r="L233" t="str">
        <f ca="1">IF(IF($C233&lt;=L$67,OFFSET(Enrolment_Repeaters!M$1,MATCH(CountrySelect1,Enrolment_Repeaters!$A$2:$A$4977,0)+26+2*$C233-1,0),IF($C233&lt;=L$67+L$68+L$69,OFFSET(Enrolment_Repeaters!M$1,MATCH(CountrySelect1,Enrolment_Repeaters!$A$2:$A$4977,0)+39+2*($C233-L$67),0),""))=0, "", IF($C233&lt;=L$67,OFFSET(Enrolment_Repeaters!M$1,MATCH(CountrySelect1,Enrolment_Repeaters!$A$2:$A$4977,0)+26+2*$C233-1,0),IF($C233&lt;=L$67+L$68+L$69,OFFSET(Enrolment_Repeaters!M$1,MATCH(CountrySelect1,Enrolment_Repeaters!$A$2:$A$4977,0)+39+2*($C233-L$67),0),"")))</f>
        <v/>
      </c>
      <c r="M233" t="str">
        <f ca="1">IF(IF($C233&lt;=M$67,OFFSET(Enrolment_Repeaters!N$1,MATCH(CountrySelect1,Enrolment_Repeaters!$A$2:$A$4977,0)+26+2*$C233-1,0),IF($C233&lt;=M$67+M$68+M$69,OFFSET(Enrolment_Repeaters!N$1,MATCH(CountrySelect1,Enrolment_Repeaters!$A$2:$A$4977,0)+39+2*($C233-M$67),0),""))=0, "", IF($C233&lt;=M$67,OFFSET(Enrolment_Repeaters!N$1,MATCH(CountrySelect1,Enrolment_Repeaters!$A$2:$A$4977,0)+26+2*$C233-1,0),IF($C233&lt;=M$67+M$68+M$69,OFFSET(Enrolment_Repeaters!N$1,MATCH(CountrySelect1,Enrolment_Repeaters!$A$2:$A$4977,0)+39+2*($C233-M$67),0),"")))</f>
        <v/>
      </c>
      <c r="N233" t="str">
        <f ca="1">IF(IF($C233&lt;=N$67,OFFSET(Enrolment_Repeaters!O$1,MATCH(CountrySelect1,Enrolment_Repeaters!$A$2:$A$4977,0)+26+2*$C233-1,0),IF($C233&lt;=N$67+N$68+N$69,OFFSET(Enrolment_Repeaters!O$1,MATCH(CountrySelect1,Enrolment_Repeaters!$A$2:$A$4977,0)+39+2*($C233-N$67),0),""))=0, "", IF($C233&lt;=N$67,OFFSET(Enrolment_Repeaters!O$1,MATCH(CountrySelect1,Enrolment_Repeaters!$A$2:$A$4977,0)+26+2*$C233-1,0),IF($C233&lt;=N$67+N$68+N$69,OFFSET(Enrolment_Repeaters!O$1,MATCH(CountrySelect1,Enrolment_Repeaters!$A$2:$A$4977,0)+39+2*($C233-N$67),0),"")))</f>
        <v/>
      </c>
      <c r="Q233" cm="1">
        <f t="array" aca="1" ref="Q233" ca="1">MAX(IF(ISNUMBER(D233:N233),$R$189:$AB$189-StartYear+1))</f>
        <v>0</v>
      </c>
      <c r="R233" t="e">
        <f t="shared" ca="1" si="96"/>
        <v>#VALUE!</v>
      </c>
      <c r="S233" t="e">
        <f t="shared" ca="1" si="84"/>
        <v>#VALUE!</v>
      </c>
      <c r="T233" t="e">
        <f t="shared" ca="1" si="85"/>
        <v>#VALUE!</v>
      </c>
      <c r="U233" t="e">
        <f t="shared" ca="1" si="86"/>
        <v>#VALUE!</v>
      </c>
      <c r="V233" t="e">
        <f t="shared" ca="1" si="87"/>
        <v>#VALUE!</v>
      </c>
      <c r="W233" t="e">
        <f t="shared" ca="1" si="88"/>
        <v>#VALUE!</v>
      </c>
      <c r="X233" t="e">
        <f t="shared" ca="1" si="89"/>
        <v>#VALUE!</v>
      </c>
      <c r="Y233" t="e">
        <f t="shared" ca="1" si="90"/>
        <v>#VALUE!</v>
      </c>
      <c r="Z233" t="e">
        <f t="shared" ca="1" si="91"/>
        <v>#VALUE!</v>
      </c>
      <c r="AA233" t="e">
        <f t="shared" ca="1" si="92"/>
        <v>#VALUE!</v>
      </c>
      <c r="AB233" t="e">
        <f t="shared" ca="1" si="93"/>
        <v>#VALUE!</v>
      </c>
      <c r="AG233" t="e">
        <f t="shared" ca="1" si="97"/>
        <v>#VALUE!</v>
      </c>
      <c r="AH233" t="e">
        <f t="shared" ca="1" si="98"/>
        <v>#VALUE!</v>
      </c>
      <c r="AI233" t="e">
        <f t="shared" ca="1" si="98"/>
        <v>#VALUE!</v>
      </c>
      <c r="AJ233" t="e">
        <f t="shared" ca="1" si="98"/>
        <v>#VALUE!</v>
      </c>
      <c r="AK233" t="e">
        <f t="shared" ca="1" si="98"/>
        <v>#VALUE!</v>
      </c>
      <c r="AL233" t="e">
        <f t="shared" ca="1" si="98"/>
        <v>#VALUE!</v>
      </c>
      <c r="AM233" t="e">
        <f t="shared" ca="1" si="98"/>
        <v>#VALUE!</v>
      </c>
      <c r="AN233" t="e">
        <f t="shared" ca="1" si="98"/>
        <v>#VALUE!</v>
      </c>
      <c r="AO233" t="e">
        <f t="shared" ca="1" si="98"/>
        <v>#VALUE!</v>
      </c>
      <c r="AP233" t="e">
        <f t="shared" ca="1" si="98"/>
        <v>#VALUE!</v>
      </c>
      <c r="AQ233" t="e">
        <f t="shared" ca="1" si="98"/>
        <v>#VALUE!</v>
      </c>
    </row>
    <row r="234" spans="1:43" x14ac:dyDescent="0.2">
      <c r="A234" s="188" t="e" cm="1">
        <f t="array" aca="1" ref="A234" ca="1">LOOKUP(2,1/(ISNUMBER(D234:N234)),D234:N234)</f>
        <v>#N/A</v>
      </c>
      <c r="B234" s="188"/>
      <c r="C234" s="50">
        <v>13</v>
      </c>
      <c r="D234" t="str">
        <f ca="1">IF(IF($C233&lt;=D$67,OFFSET(Enrolment_Repeaters!E$1,MATCH(CountrySelect1,Enrolment_Repeaters!$A$2:$A$4977,0)+26+2*$C233-1,0),IF($C233&lt;=D$67+D$68+D$69,OFFSET(Enrolment_Repeaters!E$1,MATCH(CountrySelect1,Enrolment_Repeaters!$A$2:$A$4977,0)+39+2*($C233-D$67),0),""))=0, "", IF($C233&lt;=D$67,OFFSET(Enrolment_Repeaters!E$1,MATCH(CountrySelect1,Enrolment_Repeaters!$A$2:$A$4977,0)+26+2*$C233-1,0),IF($C233&lt;=D$67+D$68+D$69,OFFSET(Enrolment_Repeaters!E$1,MATCH(CountrySelect1,Enrolment_Repeaters!$A$2:$A$4977,0)+39+2*($C233-D$67),0),"")))</f>
        <v/>
      </c>
      <c r="E234" t="str">
        <f ca="1">IF(IF($C233&lt;=E$67,OFFSET(Enrolment_Repeaters!F$1,MATCH(CountrySelect1,Enrolment_Repeaters!$A$2:$A$4977,0)+26+2*$C233-1,0),IF($C233&lt;=E$67+E$68+E$69,OFFSET(Enrolment_Repeaters!F$1,MATCH(CountrySelect1,Enrolment_Repeaters!$A$2:$A$4977,0)+39+2*($C233-E$67),0),""))=0, "", IF($C233&lt;=E$67,OFFSET(Enrolment_Repeaters!F$1,MATCH(CountrySelect1,Enrolment_Repeaters!$A$2:$A$4977,0)+26+2*$C233-1,0),IF($C233&lt;=E$67+E$68+E$69,OFFSET(Enrolment_Repeaters!F$1,MATCH(CountrySelect1,Enrolment_Repeaters!$A$2:$A$4977,0)+39+2*($C233-E$67),0),"")))</f>
        <v/>
      </c>
      <c r="F234" t="str">
        <f ca="1">IF(IF($C233&lt;=F$67,OFFSET(Enrolment_Repeaters!G$1,MATCH(CountrySelect1,Enrolment_Repeaters!$A$2:$A$4977,0)+26+2*$C233-1,0),IF($C233&lt;=F$67+F$68+F$69,OFFSET(Enrolment_Repeaters!G$1,MATCH(CountrySelect1,Enrolment_Repeaters!$A$2:$A$4977,0)+39+2*($C233-F$67),0),""))=0, "", IF($C233&lt;=F$67,OFFSET(Enrolment_Repeaters!G$1,MATCH(CountrySelect1,Enrolment_Repeaters!$A$2:$A$4977,0)+26+2*$C233-1,0),IF($C233&lt;=F$67+F$68+F$69,OFFSET(Enrolment_Repeaters!G$1,MATCH(CountrySelect1,Enrolment_Repeaters!$A$2:$A$4977,0)+39+2*($C233-F$67),0),"")))</f>
        <v/>
      </c>
      <c r="G234" t="str">
        <f ca="1">IF(IF($C233&lt;=G$67,OFFSET(Enrolment_Repeaters!H$1,MATCH(CountrySelect1,Enrolment_Repeaters!$A$2:$A$4977,0)+26+2*$C233-1,0),IF($C233&lt;=G$67+G$68+G$69,OFFSET(Enrolment_Repeaters!H$1,MATCH(CountrySelect1,Enrolment_Repeaters!$A$2:$A$4977,0)+39+2*($C233-G$67),0),""))=0, "", IF($C233&lt;=G$67,OFFSET(Enrolment_Repeaters!H$1,MATCH(CountrySelect1,Enrolment_Repeaters!$A$2:$A$4977,0)+26+2*$C233-1,0),IF($C233&lt;=G$67+G$68+G$69,OFFSET(Enrolment_Repeaters!H$1,MATCH(CountrySelect1,Enrolment_Repeaters!$A$2:$A$4977,0)+39+2*($C233-G$67),0),"")))</f>
        <v/>
      </c>
      <c r="H234" t="str">
        <f ca="1">IF(IF($C233&lt;=H$67,OFFSET(Enrolment_Repeaters!I$1,MATCH(CountrySelect1,Enrolment_Repeaters!$A$2:$A$4977,0)+26+2*$C233-1,0),IF($C233&lt;=H$67+H$68+H$69,OFFSET(Enrolment_Repeaters!I$1,MATCH(CountrySelect1,Enrolment_Repeaters!$A$2:$A$4977,0)+39+2*($C233-H$67),0),""))=0, "", IF($C233&lt;=H$67,OFFSET(Enrolment_Repeaters!I$1,MATCH(CountrySelect1,Enrolment_Repeaters!$A$2:$A$4977,0)+26+2*$C233-1,0),IF($C233&lt;=H$67+H$68+H$69,OFFSET(Enrolment_Repeaters!I$1,MATCH(CountrySelect1,Enrolment_Repeaters!$A$2:$A$4977,0)+39+2*($C233-H$67),0),"")))</f>
        <v/>
      </c>
      <c r="I234" t="str">
        <f ca="1">IF(IF($C233&lt;=I$67,OFFSET(Enrolment_Repeaters!J$1,MATCH(CountrySelect1,Enrolment_Repeaters!$A$2:$A$4977,0)+26+2*$C233-1,0),IF($C233&lt;=I$67+I$68+I$69,OFFSET(Enrolment_Repeaters!J$1,MATCH(CountrySelect1,Enrolment_Repeaters!$A$2:$A$4977,0)+39+2*($C233-I$67),0),""))=0, "", IF($C233&lt;=I$67,OFFSET(Enrolment_Repeaters!J$1,MATCH(CountrySelect1,Enrolment_Repeaters!$A$2:$A$4977,0)+26+2*$C233-1,0),IF($C233&lt;=I$67+I$68+I$69,OFFSET(Enrolment_Repeaters!J$1,MATCH(CountrySelect1,Enrolment_Repeaters!$A$2:$A$4977,0)+39+2*($C233-I$67),0),"")))</f>
        <v/>
      </c>
      <c r="J234" t="str">
        <f ca="1">IF(IF($C233&lt;=J$67,OFFSET(Enrolment_Repeaters!K$1,MATCH(CountrySelect1,Enrolment_Repeaters!$A$2:$A$4977,0)+26+2*$C233-1,0),IF($C233&lt;=J$67+J$68+J$69,OFFSET(Enrolment_Repeaters!K$1,MATCH(CountrySelect1,Enrolment_Repeaters!$A$2:$A$4977,0)+39+2*($C233-J$67),0),""))=0, "", IF($C233&lt;=J$67,OFFSET(Enrolment_Repeaters!K$1,MATCH(CountrySelect1,Enrolment_Repeaters!$A$2:$A$4977,0)+26+2*$C233-1,0),IF($C233&lt;=J$67+J$68+J$69,OFFSET(Enrolment_Repeaters!K$1,MATCH(CountrySelect1,Enrolment_Repeaters!$A$2:$A$4977,0)+39+2*($C233-J$67),0),"")))</f>
        <v/>
      </c>
      <c r="K234" t="str">
        <f ca="1">IF(IF($C233&lt;=K$67,OFFSET(Enrolment_Repeaters!L$1,MATCH(CountrySelect1,Enrolment_Repeaters!$A$2:$A$4977,0)+26+2*$C233-1,0),IF($C233&lt;=K$67+K$68+K$69,OFFSET(Enrolment_Repeaters!L$1,MATCH(CountrySelect1,Enrolment_Repeaters!$A$2:$A$4977,0)+39+2*($C233-K$67),0),""))=0, "", IF($C233&lt;=K$67,OFFSET(Enrolment_Repeaters!L$1,MATCH(CountrySelect1,Enrolment_Repeaters!$A$2:$A$4977,0)+26+2*$C233-1,0),IF($C233&lt;=K$67+K$68+K$69,OFFSET(Enrolment_Repeaters!L$1,MATCH(CountrySelect1,Enrolment_Repeaters!$A$2:$A$4977,0)+39+2*($C233-K$67),0),"")))</f>
        <v/>
      </c>
      <c r="L234" t="str">
        <f ca="1">IF(IF($C233&lt;=L$67,OFFSET(Enrolment_Repeaters!M$1,MATCH(CountrySelect1,Enrolment_Repeaters!$A$2:$A$4977,0)+26+2*$C233-1,0),IF($C233&lt;=L$67+L$68+L$69,OFFSET(Enrolment_Repeaters!M$1,MATCH(CountrySelect1,Enrolment_Repeaters!$A$2:$A$4977,0)+39+2*($C233-L$67),0),""))=0, "", IF($C233&lt;=L$67,OFFSET(Enrolment_Repeaters!M$1,MATCH(CountrySelect1,Enrolment_Repeaters!$A$2:$A$4977,0)+26+2*$C233-1,0),IF($C233&lt;=L$67+L$68+L$69,OFFSET(Enrolment_Repeaters!M$1,MATCH(CountrySelect1,Enrolment_Repeaters!$A$2:$A$4977,0)+39+2*($C233-L$67),0),"")))</f>
        <v/>
      </c>
      <c r="M234" t="str">
        <f ca="1">IF(IF($C233&lt;=M$67,OFFSET(Enrolment_Repeaters!N$1,MATCH(CountrySelect1,Enrolment_Repeaters!$A$2:$A$4977,0)+26+2*$C233-1,0),IF($C233&lt;=M$67+M$68+M$69,OFFSET(Enrolment_Repeaters!N$1,MATCH(CountrySelect1,Enrolment_Repeaters!$A$2:$A$4977,0)+39+2*($C233-M$67),0),""))=0, "", IF($C233&lt;=M$67,OFFSET(Enrolment_Repeaters!N$1,MATCH(CountrySelect1,Enrolment_Repeaters!$A$2:$A$4977,0)+26+2*$C233-1,0),IF($C233&lt;=M$67+M$68+M$69,OFFSET(Enrolment_Repeaters!N$1,MATCH(CountrySelect1,Enrolment_Repeaters!$A$2:$A$4977,0)+39+2*($C233-M$67),0),"")))</f>
        <v/>
      </c>
      <c r="N234" t="str">
        <f ca="1">IF(IF($C233&lt;=N$67,OFFSET(Enrolment_Repeaters!O$1,MATCH(CountrySelect1,Enrolment_Repeaters!$A$2:$A$4977,0)+26+2*$C233-1,0),IF($C233&lt;=N$67+N$68+N$69,OFFSET(Enrolment_Repeaters!O$1,MATCH(CountrySelect1,Enrolment_Repeaters!$A$2:$A$4977,0)+39+2*($C233-N$67),0),""))=0, "", IF($C233&lt;=N$67,OFFSET(Enrolment_Repeaters!O$1,MATCH(CountrySelect1,Enrolment_Repeaters!$A$2:$A$4977,0)+26+2*$C233-1,0),IF($C233&lt;=N$67+N$68+N$69,OFFSET(Enrolment_Repeaters!O$1,MATCH(CountrySelect1,Enrolment_Repeaters!$A$2:$A$4977,0)+39+2*($C233-N$67),0),"")))</f>
        <v/>
      </c>
      <c r="Q234" cm="1">
        <f t="array" aca="1" ref="Q234" ca="1">MAX(IF(ISNUMBER(D234:N234),$R$189:$AB$189-StartYear+1))</f>
        <v>0</v>
      </c>
      <c r="R234" t="e">
        <f t="shared" ca="1" si="96"/>
        <v>#VALUE!</v>
      </c>
      <c r="S234" t="e">
        <f t="shared" ca="1" si="84"/>
        <v>#VALUE!</v>
      </c>
      <c r="T234" t="e">
        <f t="shared" ca="1" si="85"/>
        <v>#VALUE!</v>
      </c>
      <c r="U234" t="e">
        <f t="shared" ca="1" si="86"/>
        <v>#VALUE!</v>
      </c>
      <c r="V234" t="e">
        <f t="shared" ca="1" si="87"/>
        <v>#VALUE!</v>
      </c>
      <c r="W234" t="e">
        <f t="shared" ca="1" si="88"/>
        <v>#VALUE!</v>
      </c>
      <c r="X234" t="e">
        <f t="shared" ca="1" si="89"/>
        <v>#VALUE!</v>
      </c>
      <c r="Y234" t="e">
        <f t="shared" ca="1" si="90"/>
        <v>#VALUE!</v>
      </c>
      <c r="Z234" t="e">
        <f t="shared" ca="1" si="91"/>
        <v>#VALUE!</v>
      </c>
      <c r="AA234" t="e">
        <f t="shared" ca="1" si="92"/>
        <v>#VALUE!</v>
      </c>
      <c r="AB234" t="e">
        <f t="shared" ca="1" si="93"/>
        <v>#VALUE!</v>
      </c>
      <c r="AG234" t="e">
        <f t="shared" ca="1" si="97"/>
        <v>#VALUE!</v>
      </c>
      <c r="AH234" t="e">
        <f t="shared" ca="1" si="98"/>
        <v>#VALUE!</v>
      </c>
      <c r="AI234" t="e">
        <f t="shared" ca="1" si="98"/>
        <v>#VALUE!</v>
      </c>
      <c r="AJ234" t="e">
        <f t="shared" ca="1" si="98"/>
        <v>#VALUE!</v>
      </c>
      <c r="AK234" t="e">
        <f t="shared" ca="1" si="98"/>
        <v>#VALUE!</v>
      </c>
      <c r="AL234" t="e">
        <f t="shared" ca="1" si="98"/>
        <v>#VALUE!</v>
      </c>
      <c r="AM234" t="e">
        <f t="shared" ca="1" si="98"/>
        <v>#VALUE!</v>
      </c>
      <c r="AN234" t="e">
        <f t="shared" ca="1" si="98"/>
        <v>#VALUE!</v>
      </c>
      <c r="AO234" t="e">
        <f t="shared" ca="1" si="98"/>
        <v>#VALUE!</v>
      </c>
      <c r="AP234" t="e">
        <f t="shared" ca="1" si="98"/>
        <v>#VALUE!</v>
      </c>
      <c r="AQ234" t="e">
        <f t="shared" ca="1" si="98"/>
        <v>#VALUE!</v>
      </c>
    </row>
    <row r="235" spans="1:43" x14ac:dyDescent="0.2">
      <c r="D235">
        <f ca="1">COUNT(D222:D234)</f>
        <v>3</v>
      </c>
      <c r="E235">
        <f t="shared" ref="E235:N235" ca="1" si="107">COUNT(E222:E234)</f>
        <v>6</v>
      </c>
      <c r="F235">
        <f t="shared" ca="1" si="107"/>
        <v>6</v>
      </c>
      <c r="G235">
        <f t="shared" ca="1" si="107"/>
        <v>6</v>
      </c>
      <c r="H235">
        <f t="shared" ca="1" si="107"/>
        <v>0</v>
      </c>
      <c r="I235">
        <f t="shared" ca="1" si="107"/>
        <v>4</v>
      </c>
      <c r="J235">
        <f t="shared" ca="1" si="107"/>
        <v>0</v>
      </c>
      <c r="K235">
        <f t="shared" ca="1" si="107"/>
        <v>1</v>
      </c>
      <c r="L235">
        <f t="shared" ca="1" si="107"/>
        <v>4</v>
      </c>
      <c r="M235">
        <f t="shared" ca="1" si="107"/>
        <v>4</v>
      </c>
      <c r="N235">
        <f t="shared" ca="1" si="107"/>
        <v>3</v>
      </c>
      <c r="Q235">
        <f ca="1">StartYear+MATCH(MAX(D235:N235),D235:N235,1)-1</f>
        <v>2018</v>
      </c>
    </row>
    <row r="236" spans="1:43" x14ac:dyDescent="0.2">
      <c r="C236" s="50" t="s">
        <v>1063</v>
      </c>
    </row>
    <row r="237" spans="1:43" x14ac:dyDescent="0.2">
      <c r="A237" t="e" cm="1">
        <f t="array" aca="1" ref="A237" ca="1">LOOKUP(2,1/(ISNUMBER(D237:N237)),D237:N237)</f>
        <v>#N/A</v>
      </c>
      <c r="C237" s="50">
        <v>1</v>
      </c>
      <c r="D237" t="str">
        <f ca="1">IF(IF($C237&lt;=D$67,OFFSET(Enrolment_Repeaters!E$1,MATCH(CountrySelect1,Enrolment_Repeaters!$A$2:$A$4977,0)+25+2*$C237-1,0),IF($C237&lt;=D$67+D$68+D$69,OFFSET(Enrolment_Repeaters!E$1,MATCH(CountrySelect1,Enrolment_Repeaters!$A$2:$A$4977,0)+38+2*($C237-D$67),0),""))=0, "", IF($C237&lt;=D$67,OFFSET(Enrolment_Repeaters!E$1,MATCH(CountrySelect1,Enrolment_Repeaters!$A$2:$A$4977,0)+25+2*$C237-1,0),IF($C2369&lt;=D$67+D$68+D$69,OFFSET(Enrolment_Repeaters!E$1,MATCH(CountrySelect1,Enrolment_Repeaters!$A$2:$A$4977,0)+38+2*($C237-D$67),0),"")))</f>
        <v/>
      </c>
      <c r="E237" t="str">
        <f ca="1">IF(IF($C237&lt;=E$67,OFFSET(Enrolment_Repeaters!F$1,MATCH(CountrySelect1,Enrolment_Repeaters!$A$2:$A$4977,0)+25+2*$C237-1,0),IF($C237&lt;=E$67+E$68+E$69,OFFSET(Enrolment_Repeaters!F$1,MATCH(CountrySelect1,Enrolment_Repeaters!$A$2:$A$4977,0)+38+2*($C237-E$67),0),""))=0, "", IF($C237&lt;=E$67,OFFSET(Enrolment_Repeaters!F$1,MATCH(CountrySelect1,Enrolment_Repeaters!$A$2:$A$4977,0)+25+2*$C237-1,0),IF($C2369&lt;=E$67+E$68+E$69,OFFSET(Enrolment_Repeaters!F$1,MATCH(CountrySelect1,Enrolment_Repeaters!$A$2:$A$4977,0)+38+2*($C237-E$67),0),"")))</f>
        <v/>
      </c>
      <c r="F237" t="str">
        <f ca="1">IF(IF($C237&lt;=F$67,OFFSET(Enrolment_Repeaters!G$1,MATCH(CountrySelect1,Enrolment_Repeaters!$A$2:$A$4977,0)+25+2*$C237-1,0),IF($C237&lt;=F$67+F$68+F$69,OFFSET(Enrolment_Repeaters!G$1,MATCH(CountrySelect1,Enrolment_Repeaters!$A$2:$A$4977,0)+38+2*($C237-F$67),0),""))=0, "", IF($C237&lt;=F$67,OFFSET(Enrolment_Repeaters!G$1,MATCH(CountrySelect1,Enrolment_Repeaters!$A$2:$A$4977,0)+25+2*$C237-1,0),IF($C2369&lt;=F$67+F$68+F$69,OFFSET(Enrolment_Repeaters!G$1,MATCH(CountrySelect1,Enrolment_Repeaters!$A$2:$A$4977,0)+38+2*($C237-F$67),0),"")))</f>
        <v/>
      </c>
      <c r="G237" t="str">
        <f ca="1">IF(IF($C237&lt;=G$67,OFFSET(Enrolment_Repeaters!H$1,MATCH(CountrySelect1,Enrolment_Repeaters!$A$2:$A$4977,0)+25+2*$C237-1,0),IF($C237&lt;=G$67+G$68+G$69,OFFSET(Enrolment_Repeaters!H$1,MATCH(CountrySelect1,Enrolment_Repeaters!$A$2:$A$4977,0)+38+2*($C237-G$67),0),""))=0, "", IF($C237&lt;=G$67,OFFSET(Enrolment_Repeaters!H$1,MATCH(CountrySelect1,Enrolment_Repeaters!$A$2:$A$4977,0)+25+2*$C237-1,0),IF($C2369&lt;=G$67+G$68+G$69,OFFSET(Enrolment_Repeaters!H$1,MATCH(CountrySelect1,Enrolment_Repeaters!$A$2:$A$4977,0)+38+2*($C237-G$67),0),"")))</f>
        <v/>
      </c>
      <c r="H237" t="str">
        <f ca="1">IF(IF($C237&lt;=H$67,OFFSET(Enrolment_Repeaters!I$1,MATCH(CountrySelect1,Enrolment_Repeaters!$A$2:$A$4977,0)+25+2*$C237-1,0),IF($C237&lt;=H$67+H$68+H$69,OFFSET(Enrolment_Repeaters!I$1,MATCH(CountrySelect1,Enrolment_Repeaters!$A$2:$A$4977,0)+38+2*($C237-H$67),0),""))=0, "", IF($C237&lt;=H$67,OFFSET(Enrolment_Repeaters!I$1,MATCH(CountrySelect1,Enrolment_Repeaters!$A$2:$A$4977,0)+25+2*$C237-1,0),IF($C2369&lt;=H$67+H$68+H$69,OFFSET(Enrolment_Repeaters!I$1,MATCH(CountrySelect1,Enrolment_Repeaters!$A$2:$A$4977,0)+38+2*($C237-H$67),0),"")))</f>
        <v/>
      </c>
      <c r="I237" t="str">
        <f ca="1">IF(IF($C237&lt;=I$67,OFFSET(Enrolment_Repeaters!J$1,MATCH(CountrySelect1,Enrolment_Repeaters!$A$2:$A$4977,0)+25+2*$C237-1,0),IF($C237&lt;=I$67+I$68+I$69,OFFSET(Enrolment_Repeaters!J$1,MATCH(CountrySelect1,Enrolment_Repeaters!$A$2:$A$4977,0)+38+2*($C237-I$67),0),""))=0, "", IF($C237&lt;=I$67,OFFSET(Enrolment_Repeaters!J$1,MATCH(CountrySelect1,Enrolment_Repeaters!$A$2:$A$4977,0)+25+2*$C237-1,0),IF($C2369&lt;=I$67+I$68+I$69,OFFSET(Enrolment_Repeaters!J$1,MATCH(CountrySelect1,Enrolment_Repeaters!$A$2:$A$4977,0)+38+2*($C237-I$67),0),"")))</f>
        <v/>
      </c>
      <c r="J237" t="str">
        <f ca="1">IF(IF($C237&lt;=J$67,OFFSET(Enrolment_Repeaters!K$1,MATCH(CountrySelect1,Enrolment_Repeaters!$A$2:$A$4977,0)+25+2*$C237-1,0),IF($C237&lt;=J$67+J$68+J$69,OFFSET(Enrolment_Repeaters!K$1,MATCH(CountrySelect1,Enrolment_Repeaters!$A$2:$A$4977,0)+38+2*($C237-J$67),0),""))=0, "", IF($C237&lt;=J$67,OFFSET(Enrolment_Repeaters!K$1,MATCH(CountrySelect1,Enrolment_Repeaters!$A$2:$A$4977,0)+25+2*$C237-1,0),IF($C2369&lt;=J$67+J$68+J$69,OFFSET(Enrolment_Repeaters!K$1,MATCH(CountrySelect1,Enrolment_Repeaters!$A$2:$A$4977,0)+38+2*($C237-J$67),0),"")))</f>
        <v/>
      </c>
      <c r="K237" t="str">
        <f ca="1">IF(IF($C237&lt;=K$67,OFFSET(Enrolment_Repeaters!L$1,MATCH(CountrySelect1,Enrolment_Repeaters!$A$2:$A$4977,0)+25+2*$C237-1,0),IF($C237&lt;=K$67+K$68+K$69,OFFSET(Enrolment_Repeaters!L$1,MATCH(CountrySelect1,Enrolment_Repeaters!$A$2:$A$4977,0)+38+2*($C237-K$67),0),""))=0, "", IF($C237&lt;=K$67,OFFSET(Enrolment_Repeaters!L$1,MATCH(CountrySelect1,Enrolment_Repeaters!$A$2:$A$4977,0)+25+2*$C237-1,0),IF($C2369&lt;=K$67+K$68+K$69,OFFSET(Enrolment_Repeaters!L$1,MATCH(CountrySelect1,Enrolment_Repeaters!$A$2:$A$4977,0)+38+2*($C237-K$67),0),"")))</f>
        <v/>
      </c>
      <c r="L237" t="str">
        <f ca="1">IF(IF($C237&lt;=L$67,OFFSET(Enrolment_Repeaters!M$1,MATCH(CountrySelect1,Enrolment_Repeaters!$A$2:$A$4977,0)+25+2*$C237-1,0),IF($C237&lt;=L$67+L$68+L$69,OFFSET(Enrolment_Repeaters!M$1,MATCH(CountrySelect1,Enrolment_Repeaters!$A$2:$A$4977,0)+38+2*($C237-L$67),0),""))=0, "", IF($C237&lt;=L$67,OFFSET(Enrolment_Repeaters!M$1,MATCH(CountrySelect1,Enrolment_Repeaters!$A$2:$A$4977,0)+25+2*$C237-1,0),IF($C2369&lt;=L$67+L$68+L$69,OFFSET(Enrolment_Repeaters!M$1,MATCH(CountrySelect1,Enrolment_Repeaters!$A$2:$A$4977,0)+38+2*($C237-L$67),0),"")))</f>
        <v/>
      </c>
      <c r="M237" t="str">
        <f ca="1">IF(IF($C237&lt;=M$67,OFFSET(Enrolment_Repeaters!N$1,MATCH(CountrySelect1,Enrolment_Repeaters!$A$2:$A$4977,0)+25+2*$C237-1,0),IF($C237&lt;=M$67+M$68+M$69,OFFSET(Enrolment_Repeaters!N$1,MATCH(CountrySelect1,Enrolment_Repeaters!$A$2:$A$4977,0)+38+2*($C237-M$67),0),""))=0, "", IF($C237&lt;=M$67,OFFSET(Enrolment_Repeaters!N$1,MATCH(CountrySelect1,Enrolment_Repeaters!$A$2:$A$4977,0)+25+2*$C237-1,0),IF($C2369&lt;=M$67+M$68+M$69,OFFSET(Enrolment_Repeaters!N$1,MATCH(CountrySelect1,Enrolment_Repeaters!$A$2:$A$4977,0)+38+2*($C237-M$67),0),"")))</f>
        <v/>
      </c>
      <c r="N237" t="str">
        <f ca="1">IF(IF($C237&lt;=N$67,OFFSET(Enrolment_Repeaters!O$1,MATCH(CountrySelect1,Enrolment_Repeaters!$A$2:$A$4977,0)+25+2*$C237-1,0),IF($C237&lt;=N$67+N$68+N$69,OFFSET(Enrolment_Repeaters!O$1,MATCH(CountrySelect1,Enrolment_Repeaters!$A$2:$A$4977,0)+38+2*($C237-N$67),0),""))=0, "", IF($C237&lt;=N$67,OFFSET(Enrolment_Repeaters!O$1,MATCH(CountrySelect1,Enrolment_Repeaters!$A$2:$A$4977,0)+25+2*$C237-1,0),IF($C2369&lt;=N$67+N$68+N$69,OFFSET(Enrolment_Repeaters!O$1,MATCH(CountrySelect1,Enrolment_Repeaters!$A$2:$A$4977,0)+38+2*($C237-N$67),0),"")))</f>
        <v/>
      </c>
      <c r="Q237">
        <f t="array" aca="1" ref="Q237" ca="1">MAX(IF(ISNUMBER(D237:N237),$R$189:$AB$189-StartYear+1))</f>
        <v>0</v>
      </c>
      <c r="R237">
        <f t="shared" ref="R237:R249" ca="1" si="108">IF(SUM(D237:N237)=0,0,IF(ISNUMBER(D237),D237,IF(AND(R221&lt;StartYear+$Q237,ISNUMBER(E237)),E237,IF(AND(ISNUMBER(C237),D$221&lt;&gt;StartYear),C237,IF(ISNUMBER(S237),S237,NA())))))</f>
        <v>0</v>
      </c>
      <c r="S237">
        <f t="shared" ref="S237:S249" ca="1" si="109">IF(SUM(E237:O237)=0,0,IF(ISNUMBER(E237),E237,IF(AND(S221&lt;StartYear+$Q237,ISNUMBER(F237)),F237,IF(AND(ISNUMBER(D237),E$221&lt;&gt;StartYear),D237,IF(ISNUMBER(T237),T237,NA())))))</f>
        <v>0</v>
      </c>
      <c r="T237">
        <f t="shared" ref="T237:T249" ca="1" si="110">IF(SUM(F237:P237)=0,0,IF(ISNUMBER(F237),F237,IF(AND(T221&lt;StartYear+$Q237,ISNUMBER(G237)),G237,IF(AND(ISNUMBER(E237),F$221&lt;&gt;StartYear),E237,IF(ISNUMBER(U237),U237,NA())))))</f>
        <v>0</v>
      </c>
      <c r="U237">
        <f t="shared" ref="U237:U249" ca="1" si="111">IF(SUM(G237:Q237)=0,0,IF(ISNUMBER(G237),G237,IF(AND(U221&lt;StartYear+$Q237,ISNUMBER(H237)),H237,IF(AND(ISNUMBER(F237),G$221&lt;&gt;StartYear),F237,IF(ISNUMBER(V237),V237,NA())))))</f>
        <v>0</v>
      </c>
      <c r="V237">
        <f t="shared" ref="V237:V249" ca="1" si="112">IF(SUM(H237:R237)=0,0,IF(ISNUMBER(H237),H237,IF(AND(V221&lt;StartYear+$Q237,ISNUMBER(I237)),I237,IF(AND(ISNUMBER(G237),H$221&lt;&gt;StartYear),G237,IF(ISNUMBER(W237),W237,NA())))))</f>
        <v>0</v>
      </c>
      <c r="W237">
        <f t="shared" ref="W237:W249" ca="1" si="113">IF(SUM(I237:S237)=0,0,IF(ISNUMBER(I237),I237,IF(AND(W221&lt;StartYear+$Q237,ISNUMBER(J237)),J237,IF(AND(ISNUMBER(H237),I$221&lt;&gt;StartYear),H237,IF(ISNUMBER(X237),X237,NA())))))</f>
        <v>0</v>
      </c>
      <c r="X237">
        <f t="shared" ref="X237:X249" ca="1" si="114">IF(SUM(J237:T237)=0,0,IF(ISNUMBER(J237),J237,IF(AND(X221&lt;StartYear+$Q237,ISNUMBER(K237)),K237,IF(AND(ISNUMBER(I237),J$221&lt;&gt;StartYear),I237,IF(ISNUMBER(Y237),Y237,NA())))))</f>
        <v>0</v>
      </c>
      <c r="Y237">
        <f t="shared" ref="Y237:Y249" ca="1" si="115">IF(SUM(K237:U237)=0,0,IF(ISNUMBER(K237),K237,IF(AND(Y221&lt;StartYear+$Q237,ISNUMBER(L237)),L237,IF(AND(ISNUMBER(J237),K$221&lt;&gt;StartYear),J237,IF(ISNUMBER(Z237),Z237,NA())))))</f>
        <v>0</v>
      </c>
      <c r="Z237">
        <f t="shared" ref="Z237:Z249" ca="1" si="116">IF(SUM(L237:V237)=0,0,IF(ISNUMBER(L237),L237,IF(AND(Z221&lt;StartYear+$Q237,ISNUMBER(M237)),M237,IF(AND(ISNUMBER(K237),L$221&lt;&gt;StartYear),K237,IF(ISNUMBER(AA237),AA237,NA())))))</f>
        <v>0</v>
      </c>
      <c r="AA237">
        <f t="shared" ref="AA237:AA249" ca="1" si="117">IF(SUM(M237:W237)=0,0,IF(ISNUMBER(M237),M237,IF(AND(AA221&lt;StartYear+$Q237,ISNUMBER(N237)),N237,IF(AND(ISNUMBER(L237),M$221&lt;&gt;StartYear),L237,IF(ISNUMBER(AB237),AB237,NA())))))</f>
        <v>0</v>
      </c>
      <c r="AB237">
        <f t="shared" ref="AB237:AB249" ca="1" si="118">IF(SUM(N237:X237)=0,0,IF(ISNUMBER(N237),N237,IF(AND(AB221&lt;StartYear+$Q237,ISNUMBER(O237)),O237,IF(AND(ISNUMBER(M237),N$221&lt;&gt;StartYear),M237,IF(ISNUMBER(AC237),AC237,NA())))))</f>
        <v>0</v>
      </c>
      <c r="AG237">
        <f ca="1">-0.5+(0.25+R237/100)^0.5</f>
        <v>0</v>
      </c>
      <c r="AH237">
        <f t="shared" ref="AH237:AQ237" ca="1" si="119">-0.5+(0.25+S237/100)^0.5</f>
        <v>0</v>
      </c>
      <c r="AI237">
        <f t="shared" ca="1" si="119"/>
        <v>0</v>
      </c>
      <c r="AJ237">
        <f t="shared" ca="1" si="119"/>
        <v>0</v>
      </c>
      <c r="AK237">
        <f t="shared" ca="1" si="119"/>
        <v>0</v>
      </c>
      <c r="AL237">
        <f t="shared" ca="1" si="119"/>
        <v>0</v>
      </c>
      <c r="AM237">
        <f t="shared" ca="1" si="119"/>
        <v>0</v>
      </c>
      <c r="AN237">
        <f t="shared" ca="1" si="119"/>
        <v>0</v>
      </c>
      <c r="AO237">
        <f t="shared" ca="1" si="119"/>
        <v>0</v>
      </c>
      <c r="AP237">
        <f t="shared" ca="1" si="119"/>
        <v>0</v>
      </c>
      <c r="AQ237">
        <f t="shared" ca="1" si="119"/>
        <v>0</v>
      </c>
    </row>
    <row r="238" spans="1:43" x14ac:dyDescent="0.2">
      <c r="A238" t="e" cm="1">
        <f t="array" aca="1" ref="A238" ca="1">LOOKUP(2,1/(ISNUMBER(D238:N238)),D238:N238)</f>
        <v>#N/A</v>
      </c>
      <c r="C238" s="50">
        <v>2</v>
      </c>
      <c r="D238" t="str">
        <f ca="1">IF(IF($C238&lt;=D$67,OFFSET(Enrolment_Repeaters!E$1,MATCH(CountrySelect1,Enrolment_Repeaters!$A$2:$A$4977,0)+25+2*$C238-1,0),IF($C238&lt;=D$67+D$68+D$69,OFFSET(Enrolment_Repeaters!E$1,MATCH(CountrySelect1,Enrolment_Repeaters!$A$2:$A$4977,0)+38+2*($C238-D$67),0),""))=0, "", IF($C238&lt;=D$67,OFFSET(Enrolment_Repeaters!E$1,MATCH(CountrySelect1,Enrolment_Repeaters!$A$2:$A$4977,0)+25+2*$C238-1,0),IF($C2370&lt;=D$67+D$68+D$69,OFFSET(Enrolment_Repeaters!E$1,MATCH(CountrySelect1,Enrolment_Repeaters!$A$2:$A$4977,0)+38+2*($C238-D$67),0),"")))</f>
        <v/>
      </c>
      <c r="E238" t="str">
        <f ca="1">IF(IF($C238&lt;=E$67,OFFSET(Enrolment_Repeaters!F$1,MATCH(CountrySelect1,Enrolment_Repeaters!$A$2:$A$4977,0)+25+2*$C238-1,0),IF($C238&lt;=E$67+E$68+E$69,OFFSET(Enrolment_Repeaters!F$1,MATCH(CountrySelect1,Enrolment_Repeaters!$A$2:$A$4977,0)+38+2*($C238-E$67),0),""))=0, "", IF($C238&lt;=E$67,OFFSET(Enrolment_Repeaters!F$1,MATCH(CountrySelect1,Enrolment_Repeaters!$A$2:$A$4977,0)+25+2*$C238-1,0),IF($C2370&lt;=E$67+E$68+E$69,OFFSET(Enrolment_Repeaters!F$1,MATCH(CountrySelect1,Enrolment_Repeaters!$A$2:$A$4977,0)+38+2*($C238-E$67),0),"")))</f>
        <v/>
      </c>
      <c r="F238" t="str">
        <f ca="1">IF(IF($C238&lt;=F$67,OFFSET(Enrolment_Repeaters!G$1,MATCH(CountrySelect1,Enrolment_Repeaters!$A$2:$A$4977,0)+25+2*$C238-1,0),IF($C238&lt;=F$67+F$68+F$69,OFFSET(Enrolment_Repeaters!G$1,MATCH(CountrySelect1,Enrolment_Repeaters!$A$2:$A$4977,0)+38+2*($C238-F$67),0),""))=0, "", IF($C238&lt;=F$67,OFFSET(Enrolment_Repeaters!G$1,MATCH(CountrySelect1,Enrolment_Repeaters!$A$2:$A$4977,0)+25+2*$C238-1,0),IF($C2370&lt;=F$67+F$68+F$69,OFFSET(Enrolment_Repeaters!G$1,MATCH(CountrySelect1,Enrolment_Repeaters!$A$2:$A$4977,0)+38+2*($C238-F$67),0),"")))</f>
        <v/>
      </c>
      <c r="G238" t="str">
        <f ca="1">IF(IF($C238&lt;=G$67,OFFSET(Enrolment_Repeaters!H$1,MATCH(CountrySelect1,Enrolment_Repeaters!$A$2:$A$4977,0)+25+2*$C238-1,0),IF($C238&lt;=G$67+G$68+G$69,OFFSET(Enrolment_Repeaters!H$1,MATCH(CountrySelect1,Enrolment_Repeaters!$A$2:$A$4977,0)+38+2*($C238-G$67),0),""))=0, "", IF($C238&lt;=G$67,OFFSET(Enrolment_Repeaters!H$1,MATCH(CountrySelect1,Enrolment_Repeaters!$A$2:$A$4977,0)+25+2*$C238-1,0),IF($C2370&lt;=G$67+G$68+G$69,OFFSET(Enrolment_Repeaters!H$1,MATCH(CountrySelect1,Enrolment_Repeaters!$A$2:$A$4977,0)+38+2*($C238-G$67),0),"")))</f>
        <v/>
      </c>
      <c r="H238" t="str">
        <f ca="1">IF(IF($C238&lt;=H$67,OFFSET(Enrolment_Repeaters!I$1,MATCH(CountrySelect1,Enrolment_Repeaters!$A$2:$A$4977,0)+25+2*$C238-1,0),IF($C238&lt;=H$67+H$68+H$69,OFFSET(Enrolment_Repeaters!I$1,MATCH(CountrySelect1,Enrolment_Repeaters!$A$2:$A$4977,0)+38+2*($C238-H$67),0),""))=0, "", IF($C238&lt;=H$67,OFFSET(Enrolment_Repeaters!I$1,MATCH(CountrySelect1,Enrolment_Repeaters!$A$2:$A$4977,0)+25+2*$C238-1,0),IF($C2370&lt;=H$67+H$68+H$69,OFFSET(Enrolment_Repeaters!I$1,MATCH(CountrySelect1,Enrolment_Repeaters!$A$2:$A$4977,0)+38+2*($C238-H$67),0),"")))</f>
        <v/>
      </c>
      <c r="I238" t="str">
        <f ca="1">IF(IF($C238&lt;=I$67,OFFSET(Enrolment_Repeaters!J$1,MATCH(CountrySelect1,Enrolment_Repeaters!$A$2:$A$4977,0)+25+2*$C238-1,0),IF($C238&lt;=I$67+I$68+I$69,OFFSET(Enrolment_Repeaters!J$1,MATCH(CountrySelect1,Enrolment_Repeaters!$A$2:$A$4977,0)+38+2*($C238-I$67),0),""))=0, "", IF($C238&lt;=I$67,OFFSET(Enrolment_Repeaters!J$1,MATCH(CountrySelect1,Enrolment_Repeaters!$A$2:$A$4977,0)+25+2*$C238-1,0),IF($C2370&lt;=I$67+I$68+I$69,OFFSET(Enrolment_Repeaters!J$1,MATCH(CountrySelect1,Enrolment_Repeaters!$A$2:$A$4977,0)+38+2*($C238-I$67),0),"")))</f>
        <v/>
      </c>
      <c r="J238" t="str">
        <f ca="1">IF(IF($C238&lt;=J$67,OFFSET(Enrolment_Repeaters!K$1,MATCH(CountrySelect1,Enrolment_Repeaters!$A$2:$A$4977,0)+25+2*$C238-1,0),IF($C238&lt;=J$67+J$68+J$69,OFFSET(Enrolment_Repeaters!K$1,MATCH(CountrySelect1,Enrolment_Repeaters!$A$2:$A$4977,0)+38+2*($C238-J$67),0),""))=0, "", IF($C238&lt;=J$67,OFFSET(Enrolment_Repeaters!K$1,MATCH(CountrySelect1,Enrolment_Repeaters!$A$2:$A$4977,0)+25+2*$C238-1,0),IF($C2370&lt;=J$67+J$68+J$69,OFFSET(Enrolment_Repeaters!K$1,MATCH(CountrySelect1,Enrolment_Repeaters!$A$2:$A$4977,0)+38+2*($C238-J$67),0),"")))</f>
        <v/>
      </c>
      <c r="K238" t="str">
        <f ca="1">IF(IF($C238&lt;=K$67,OFFSET(Enrolment_Repeaters!L$1,MATCH(CountrySelect1,Enrolment_Repeaters!$A$2:$A$4977,0)+25+2*$C238-1,0),IF($C238&lt;=K$67+K$68+K$69,OFFSET(Enrolment_Repeaters!L$1,MATCH(CountrySelect1,Enrolment_Repeaters!$A$2:$A$4977,0)+38+2*($C238-K$67),0),""))=0, "", IF($C238&lt;=K$67,OFFSET(Enrolment_Repeaters!L$1,MATCH(CountrySelect1,Enrolment_Repeaters!$A$2:$A$4977,0)+25+2*$C238-1,0),IF($C2370&lt;=K$67+K$68+K$69,OFFSET(Enrolment_Repeaters!L$1,MATCH(CountrySelect1,Enrolment_Repeaters!$A$2:$A$4977,0)+38+2*($C238-K$67),0),"")))</f>
        <v/>
      </c>
      <c r="L238" t="str">
        <f ca="1">IF(IF($C238&lt;=L$67,OFFSET(Enrolment_Repeaters!M$1,MATCH(CountrySelect1,Enrolment_Repeaters!$A$2:$A$4977,0)+25+2*$C238-1,0),IF($C238&lt;=L$67+L$68+L$69,OFFSET(Enrolment_Repeaters!M$1,MATCH(CountrySelect1,Enrolment_Repeaters!$A$2:$A$4977,0)+38+2*($C238-L$67),0),""))=0, "", IF($C238&lt;=L$67,OFFSET(Enrolment_Repeaters!M$1,MATCH(CountrySelect1,Enrolment_Repeaters!$A$2:$A$4977,0)+25+2*$C238-1,0),IF($C2370&lt;=L$67+L$68+L$69,OFFSET(Enrolment_Repeaters!M$1,MATCH(CountrySelect1,Enrolment_Repeaters!$A$2:$A$4977,0)+38+2*($C238-L$67),0),"")))</f>
        <v/>
      </c>
      <c r="M238" t="str">
        <f ca="1">IF(IF($C238&lt;=M$67,OFFSET(Enrolment_Repeaters!N$1,MATCH(CountrySelect1,Enrolment_Repeaters!$A$2:$A$4977,0)+25+2*$C238-1,0),IF($C238&lt;=M$67+M$68+M$69,OFFSET(Enrolment_Repeaters!N$1,MATCH(CountrySelect1,Enrolment_Repeaters!$A$2:$A$4977,0)+38+2*($C238-M$67),0),""))=0, "", IF($C238&lt;=M$67,OFFSET(Enrolment_Repeaters!N$1,MATCH(CountrySelect1,Enrolment_Repeaters!$A$2:$A$4977,0)+25+2*$C238-1,0),IF($C2370&lt;=M$67+M$68+M$69,OFFSET(Enrolment_Repeaters!N$1,MATCH(CountrySelect1,Enrolment_Repeaters!$A$2:$A$4977,0)+38+2*($C238-M$67),0),"")))</f>
        <v/>
      </c>
      <c r="N238" t="str">
        <f ca="1">IF(IF($C238&lt;=N$67,OFFSET(Enrolment_Repeaters!O$1,MATCH(CountrySelect1,Enrolment_Repeaters!$A$2:$A$4977,0)+25+2*$C238-1,0),IF($C238&lt;=N$67+N$68+N$69,OFFSET(Enrolment_Repeaters!O$1,MATCH(CountrySelect1,Enrolment_Repeaters!$A$2:$A$4977,0)+38+2*($C238-N$67),0),""))=0, "", IF($C238&lt;=N$67,OFFSET(Enrolment_Repeaters!O$1,MATCH(CountrySelect1,Enrolment_Repeaters!$A$2:$A$4977,0)+25+2*$C238-1,0),IF($C2370&lt;=N$67+N$68+N$69,OFFSET(Enrolment_Repeaters!O$1,MATCH(CountrySelect1,Enrolment_Repeaters!$A$2:$A$4977,0)+38+2*($C238-N$67),0),"")))</f>
        <v/>
      </c>
      <c r="Q238">
        <f t="array" aca="1" ref="Q238" ca="1">MAX(IF(ISNUMBER(D238:N238),$R$189:$AB$189-StartYear+1))</f>
        <v>0</v>
      </c>
      <c r="R238">
        <f t="shared" ca="1" si="108"/>
        <v>0</v>
      </c>
      <c r="S238">
        <f t="shared" ca="1" si="109"/>
        <v>0</v>
      </c>
      <c r="T238">
        <f t="shared" ca="1" si="110"/>
        <v>0</v>
      </c>
      <c r="U238">
        <f t="shared" ca="1" si="111"/>
        <v>0</v>
      </c>
      <c r="V238">
        <f t="shared" ca="1" si="112"/>
        <v>0</v>
      </c>
      <c r="W238">
        <f t="shared" ca="1" si="113"/>
        <v>0</v>
      </c>
      <c r="X238">
        <f t="shared" ca="1" si="114"/>
        <v>0</v>
      </c>
      <c r="Y238">
        <f t="shared" ca="1" si="115"/>
        <v>0</v>
      </c>
      <c r="Z238">
        <f t="shared" ca="1" si="116"/>
        <v>0</v>
      </c>
      <c r="AA238">
        <f t="shared" ca="1" si="117"/>
        <v>0</v>
      </c>
      <c r="AB238">
        <f t="shared" ca="1" si="118"/>
        <v>0</v>
      </c>
      <c r="AG238">
        <f t="shared" ref="AG238:AG249" ca="1" si="120">-0.5+(0.25+R238/100)^0.5</f>
        <v>0</v>
      </c>
      <c r="AH238">
        <f t="shared" ref="AH238:AQ249" ca="1" si="121">-0.5+(0.25+S238/100)^0.5</f>
        <v>0</v>
      </c>
      <c r="AI238">
        <f t="shared" ca="1" si="121"/>
        <v>0</v>
      </c>
      <c r="AJ238">
        <f t="shared" ca="1" si="121"/>
        <v>0</v>
      </c>
      <c r="AK238">
        <f t="shared" ca="1" si="121"/>
        <v>0</v>
      </c>
      <c r="AL238">
        <f t="shared" ca="1" si="121"/>
        <v>0</v>
      </c>
      <c r="AM238">
        <f t="shared" ca="1" si="121"/>
        <v>0</v>
      </c>
      <c r="AN238">
        <f t="shared" ca="1" si="121"/>
        <v>0</v>
      </c>
      <c r="AO238">
        <f t="shared" ca="1" si="121"/>
        <v>0</v>
      </c>
      <c r="AP238">
        <f t="shared" ca="1" si="121"/>
        <v>0</v>
      </c>
      <c r="AQ238">
        <f t="shared" ca="1" si="121"/>
        <v>0</v>
      </c>
    </row>
    <row r="239" spans="1:43" x14ac:dyDescent="0.2">
      <c r="A239" cm="1">
        <f t="array" aca="1" ref="A239" ca="1">LOOKUP(2,1/(ISNUMBER(D239:N239)),D239:N239)</f>
        <v>3.5818699999999999</v>
      </c>
      <c r="C239" s="50">
        <v>3</v>
      </c>
      <c r="D239">
        <f ca="1">IF(IF($C239&lt;=D$67,OFFSET(Enrolment_Repeaters!E$1,MATCH(CountrySelect1,Enrolment_Repeaters!$A$2:$A$4977,0)+25+2*$C239-1,0),IF($C239&lt;=D$67+D$68+D$69,OFFSET(Enrolment_Repeaters!E$1,MATCH(CountrySelect1,Enrolment_Repeaters!$A$2:$A$4977,0)+38+2*($C239-D$67),0),""))=0, "", IF($C239&lt;=D$67,OFFSET(Enrolment_Repeaters!E$1,MATCH(CountrySelect1,Enrolment_Repeaters!$A$2:$A$4977,0)+25+2*$C239-1,0),IF($C2371&lt;=D$67+D$68+D$69,OFFSET(Enrolment_Repeaters!E$1,MATCH(CountrySelect1,Enrolment_Repeaters!$A$2:$A$4977,0)+38+2*($C239-D$67),0),"")))</f>
        <v>18.503309999999999</v>
      </c>
      <c r="E239">
        <f ca="1">IF(IF($C239&lt;=E$67,OFFSET(Enrolment_Repeaters!F$1,MATCH(CountrySelect1,Enrolment_Repeaters!$A$2:$A$4977,0)+25+2*$C239-1,0),IF($C239&lt;=E$67+E$68+E$69,OFFSET(Enrolment_Repeaters!F$1,MATCH(CountrySelect1,Enrolment_Repeaters!$A$2:$A$4977,0)+38+2*($C239-E$67),0),""))=0, "", IF($C239&lt;=E$67,OFFSET(Enrolment_Repeaters!F$1,MATCH(CountrySelect1,Enrolment_Repeaters!$A$2:$A$4977,0)+25+2*$C239-1,0),IF($C2371&lt;=E$67+E$68+E$69,OFFSET(Enrolment_Repeaters!F$1,MATCH(CountrySelect1,Enrolment_Repeaters!$A$2:$A$4977,0)+38+2*($C239-E$67),0),"")))</f>
        <v>14.9</v>
      </c>
      <c r="F239">
        <f ca="1">IF(IF($C239&lt;=F$67,OFFSET(Enrolment_Repeaters!G$1,MATCH(CountrySelect1,Enrolment_Repeaters!$A$2:$A$4977,0)+25+2*$C239-1,0),IF($C239&lt;=F$67+F$68+F$69,OFFSET(Enrolment_Repeaters!G$1,MATCH(CountrySelect1,Enrolment_Repeaters!$A$2:$A$4977,0)+38+2*($C239-F$67),0),""))=0, "", IF($C239&lt;=F$67,OFFSET(Enrolment_Repeaters!G$1,MATCH(CountrySelect1,Enrolment_Repeaters!$A$2:$A$4977,0)+25+2*$C239-1,0),IF($C2371&lt;=F$67+F$68+F$69,OFFSET(Enrolment_Repeaters!G$1,MATCH(CountrySelect1,Enrolment_Repeaters!$A$2:$A$4977,0)+38+2*($C239-F$67),0),"")))</f>
        <v>9.5626899999999999</v>
      </c>
      <c r="G239">
        <f ca="1">IF(IF($C239&lt;=G$67,OFFSET(Enrolment_Repeaters!H$1,MATCH(CountrySelect1,Enrolment_Repeaters!$A$2:$A$4977,0)+25+2*$C239-1,0),IF($C239&lt;=G$67+G$68+G$69,OFFSET(Enrolment_Repeaters!H$1,MATCH(CountrySelect1,Enrolment_Repeaters!$A$2:$A$4977,0)+38+2*($C239-G$67),0),""))=0, "", IF($C239&lt;=G$67,OFFSET(Enrolment_Repeaters!H$1,MATCH(CountrySelect1,Enrolment_Repeaters!$A$2:$A$4977,0)+25+2*$C239-1,0),IF($C2371&lt;=G$67+G$68+G$69,OFFSET(Enrolment_Repeaters!H$1,MATCH(CountrySelect1,Enrolment_Repeaters!$A$2:$A$4977,0)+38+2*($C239-G$67),0),"")))</f>
        <v>10.911670000000001</v>
      </c>
      <c r="H239" t="str">
        <f ca="1">IF(IF($C239&lt;=H$67,OFFSET(Enrolment_Repeaters!I$1,MATCH(CountrySelect1,Enrolment_Repeaters!$A$2:$A$4977,0)+25+2*$C239-1,0),IF($C239&lt;=H$67+H$68+H$69,OFFSET(Enrolment_Repeaters!I$1,MATCH(CountrySelect1,Enrolment_Repeaters!$A$2:$A$4977,0)+38+2*($C239-H$67),0),""))=0, "", IF($C239&lt;=H$67,OFFSET(Enrolment_Repeaters!I$1,MATCH(CountrySelect1,Enrolment_Repeaters!$A$2:$A$4977,0)+25+2*$C239-1,0),IF($C2371&lt;=H$67+H$68+H$69,OFFSET(Enrolment_Repeaters!I$1,MATCH(CountrySelect1,Enrolment_Repeaters!$A$2:$A$4977,0)+38+2*($C239-H$67),0),"")))</f>
        <v/>
      </c>
      <c r="I239">
        <f ca="1">IF(IF($C239&lt;=I$67,OFFSET(Enrolment_Repeaters!J$1,MATCH(CountrySelect1,Enrolment_Repeaters!$A$2:$A$4977,0)+25+2*$C239-1,0),IF($C239&lt;=I$67+I$68+I$69,OFFSET(Enrolment_Repeaters!J$1,MATCH(CountrySelect1,Enrolment_Repeaters!$A$2:$A$4977,0)+38+2*($C239-I$67),0),""))=0, "", IF($C239&lt;=I$67,OFFSET(Enrolment_Repeaters!J$1,MATCH(CountrySelect1,Enrolment_Repeaters!$A$2:$A$4977,0)+25+2*$C239-1,0),IF($C2371&lt;=I$67+I$68+I$69,OFFSET(Enrolment_Repeaters!J$1,MATCH(CountrySelect1,Enrolment_Repeaters!$A$2:$A$4977,0)+38+2*($C239-I$67),0),"")))</f>
        <v>7.4543999999999997</v>
      </c>
      <c r="J239" t="str">
        <f ca="1">IF(IF($C239&lt;=J$67,OFFSET(Enrolment_Repeaters!K$1,MATCH(CountrySelect1,Enrolment_Repeaters!$A$2:$A$4977,0)+25+2*$C239-1,0),IF($C239&lt;=J$67+J$68+J$69,OFFSET(Enrolment_Repeaters!K$1,MATCH(CountrySelect1,Enrolment_Repeaters!$A$2:$A$4977,0)+38+2*($C239-J$67),0),""))=0, "", IF($C239&lt;=J$67,OFFSET(Enrolment_Repeaters!K$1,MATCH(CountrySelect1,Enrolment_Repeaters!$A$2:$A$4977,0)+25+2*$C239-1,0),IF($C2371&lt;=J$67+J$68+J$69,OFFSET(Enrolment_Repeaters!K$1,MATCH(CountrySelect1,Enrolment_Repeaters!$A$2:$A$4977,0)+38+2*($C239-J$67),0),"")))</f>
        <v/>
      </c>
      <c r="K239">
        <f ca="1">IF(IF($C239&lt;=K$67,OFFSET(Enrolment_Repeaters!L$1,MATCH(CountrySelect1,Enrolment_Repeaters!$A$2:$A$4977,0)+25+2*$C239-1,0),IF($C239&lt;=K$67+K$68+K$69,OFFSET(Enrolment_Repeaters!L$1,MATCH(CountrySelect1,Enrolment_Repeaters!$A$2:$A$4977,0)+38+2*($C239-K$67),0),""))=0, "", IF($C239&lt;=K$67,OFFSET(Enrolment_Repeaters!L$1,MATCH(CountrySelect1,Enrolment_Repeaters!$A$2:$A$4977,0)+25+2*$C239-1,0),IF($C2371&lt;=K$67+K$68+K$69,OFFSET(Enrolment_Repeaters!L$1,MATCH(CountrySelect1,Enrolment_Repeaters!$A$2:$A$4977,0)+38+2*($C239-K$67),0),"")))</f>
        <v>7.3511300000000004</v>
      </c>
      <c r="L239">
        <f ca="1">IF(IF($C239&lt;=L$67,OFFSET(Enrolment_Repeaters!M$1,MATCH(CountrySelect1,Enrolment_Repeaters!$A$2:$A$4977,0)+25+2*$C239-1,0),IF($C239&lt;=L$67+L$68+L$69,OFFSET(Enrolment_Repeaters!M$1,MATCH(CountrySelect1,Enrolment_Repeaters!$A$2:$A$4977,0)+38+2*($C239-L$67),0),""))=0, "", IF($C239&lt;=L$67,OFFSET(Enrolment_Repeaters!M$1,MATCH(CountrySelect1,Enrolment_Repeaters!$A$2:$A$4977,0)+25+2*$C239-1,0),IF($C2371&lt;=L$67+L$68+L$69,OFFSET(Enrolment_Repeaters!M$1,MATCH(CountrySelect1,Enrolment_Repeaters!$A$2:$A$4977,0)+38+2*($C239-L$67),0),"")))</f>
        <v>7.0805199999999999</v>
      </c>
      <c r="M239">
        <f ca="1">IF(IF($C239&lt;=M$67,OFFSET(Enrolment_Repeaters!N$1,MATCH(CountrySelect1,Enrolment_Repeaters!$A$2:$A$4977,0)+25+2*$C239-1,0),IF($C239&lt;=M$67+M$68+M$69,OFFSET(Enrolment_Repeaters!N$1,MATCH(CountrySelect1,Enrolment_Repeaters!$A$2:$A$4977,0)+38+2*($C239-M$67),0),""))=0, "", IF($C239&lt;=M$67,OFFSET(Enrolment_Repeaters!N$1,MATCH(CountrySelect1,Enrolment_Repeaters!$A$2:$A$4977,0)+25+2*$C239-1,0),IF($C2371&lt;=M$67+M$68+M$69,OFFSET(Enrolment_Repeaters!N$1,MATCH(CountrySelect1,Enrolment_Repeaters!$A$2:$A$4977,0)+38+2*($C239-M$67),0),"")))</f>
        <v>4.2201300000000002</v>
      </c>
      <c r="N239">
        <f ca="1">IF(IF($C239&lt;=N$67,OFFSET(Enrolment_Repeaters!O$1,MATCH(CountrySelect1,Enrolment_Repeaters!$A$2:$A$4977,0)+25+2*$C239-1,0),IF($C239&lt;=N$67+N$68+N$69,OFFSET(Enrolment_Repeaters!O$1,MATCH(CountrySelect1,Enrolment_Repeaters!$A$2:$A$4977,0)+38+2*($C239-N$67),0),""))=0, "", IF($C239&lt;=N$67,OFFSET(Enrolment_Repeaters!O$1,MATCH(CountrySelect1,Enrolment_Repeaters!$A$2:$A$4977,0)+25+2*$C239-1,0),IF($C2371&lt;=N$67+N$68+N$69,OFFSET(Enrolment_Repeaters!O$1,MATCH(CountrySelect1,Enrolment_Repeaters!$A$2:$A$4977,0)+38+2*($C239-N$67),0),"")))</f>
        <v>3.5818699999999999</v>
      </c>
      <c r="Q239">
        <f t="array" aca="1" ref="Q239" ca="1">MAX(IF(ISNUMBER(D239:N239),$R$189:$AB$189-StartYear+1))</f>
        <v>11</v>
      </c>
      <c r="R239">
        <f t="shared" ca="1" si="108"/>
        <v>18.503309999999999</v>
      </c>
      <c r="S239">
        <f t="shared" ca="1" si="109"/>
        <v>14.9</v>
      </c>
      <c r="T239">
        <f t="shared" ca="1" si="110"/>
        <v>9.5626899999999999</v>
      </c>
      <c r="U239">
        <f t="shared" ca="1" si="111"/>
        <v>10.911670000000001</v>
      </c>
      <c r="V239" t="e">
        <f t="shared" ca="1" si="112"/>
        <v>#VALUE!</v>
      </c>
      <c r="W239">
        <f t="shared" ca="1" si="113"/>
        <v>7.4543999999999997</v>
      </c>
      <c r="X239" t="e">
        <f t="shared" ca="1" si="114"/>
        <v>#VALUE!</v>
      </c>
      <c r="Y239">
        <f t="shared" ca="1" si="115"/>
        <v>7.3511300000000004</v>
      </c>
      <c r="Z239" t="e">
        <f t="shared" ca="1" si="116"/>
        <v>#VALUE!</v>
      </c>
      <c r="AA239" t="e">
        <f t="shared" ca="1" si="117"/>
        <v>#VALUE!</v>
      </c>
      <c r="AB239" t="e">
        <f t="shared" ca="1" si="118"/>
        <v>#VALUE!</v>
      </c>
      <c r="AG239">
        <f t="shared" ca="1" si="120"/>
        <v>0.15957039048156185</v>
      </c>
      <c r="AH239">
        <f t="shared" ca="1" si="121"/>
        <v>0.13166446789415032</v>
      </c>
      <c r="AI239">
        <f t="shared" ca="1" si="121"/>
        <v>8.7900416737392684E-2</v>
      </c>
      <c r="AJ239">
        <f t="shared" ca="1" si="121"/>
        <v>9.9263464596332618E-2</v>
      </c>
      <c r="AK239" t="e">
        <f t="shared" ca="1" si="121"/>
        <v>#VALUE!</v>
      </c>
      <c r="AL239">
        <f t="shared" ca="1" si="121"/>
        <v>6.968763370815767E-2</v>
      </c>
      <c r="AM239" t="e">
        <f t="shared" ca="1" si="121"/>
        <v>#VALUE!</v>
      </c>
      <c r="AN239">
        <f t="shared" ca="1" si="121"/>
        <v>6.8780537641716433E-2</v>
      </c>
      <c r="AO239" t="e">
        <f t="shared" ca="1" si="121"/>
        <v>#VALUE!</v>
      </c>
      <c r="AP239" t="e">
        <f t="shared" ca="1" si="121"/>
        <v>#VALUE!</v>
      </c>
      <c r="AQ239" t="e">
        <f t="shared" ca="1" si="121"/>
        <v>#VALUE!</v>
      </c>
    </row>
    <row r="240" spans="1:43" x14ac:dyDescent="0.2">
      <c r="A240" cm="1">
        <f t="array" aca="1" ref="A240" ca="1">LOOKUP(2,1/(ISNUMBER(D240:N240)),D240:N240)</f>
        <v>4.4487399999999999</v>
      </c>
      <c r="C240" s="50">
        <v>4</v>
      </c>
      <c r="D240">
        <f ca="1">IF(IF($C240&lt;=D$67,OFFSET(Enrolment_Repeaters!E$1,MATCH(CountrySelect1,Enrolment_Repeaters!$A$2:$A$4977,0)+25+2*$C240-1,0),IF($C240&lt;=D$67+D$68+D$69,OFFSET(Enrolment_Repeaters!E$1,MATCH(CountrySelect1,Enrolment_Repeaters!$A$2:$A$4977,0)+38+2*($C240-D$67),0),""))=0, "", IF($C240&lt;=D$67,OFFSET(Enrolment_Repeaters!E$1,MATCH(CountrySelect1,Enrolment_Repeaters!$A$2:$A$4977,0)+25+2*$C240-1,0),IF($C2372&lt;=D$67+D$68+D$69,OFFSET(Enrolment_Repeaters!E$1,MATCH(CountrySelect1,Enrolment_Repeaters!$A$2:$A$4977,0)+38+2*($C240-D$67),0),"")))</f>
        <v>10.22762</v>
      </c>
      <c r="E240">
        <f ca="1">IF(IF($C240&lt;=E$67,OFFSET(Enrolment_Repeaters!F$1,MATCH(CountrySelect1,Enrolment_Repeaters!$A$2:$A$4977,0)+25+2*$C240-1,0),IF($C240&lt;=E$67+E$68+E$69,OFFSET(Enrolment_Repeaters!F$1,MATCH(CountrySelect1,Enrolment_Repeaters!$A$2:$A$4977,0)+38+2*($C240-E$67),0),""))=0, "", IF($C240&lt;=E$67,OFFSET(Enrolment_Repeaters!F$1,MATCH(CountrySelect1,Enrolment_Repeaters!$A$2:$A$4977,0)+25+2*$C240-1,0),IF($C2372&lt;=E$67+E$68+E$69,OFFSET(Enrolment_Repeaters!F$1,MATCH(CountrySelect1,Enrolment_Repeaters!$A$2:$A$4977,0)+38+2*($C240-E$67),0),"")))</f>
        <v>11.393190000000001</v>
      </c>
      <c r="F240" t="str">
        <f ca="1">IF(IF($C240&lt;=F$67,OFFSET(Enrolment_Repeaters!G$1,MATCH(CountrySelect1,Enrolment_Repeaters!$A$2:$A$4977,0)+25+2*$C240-1,0),IF($C240&lt;=F$67+F$68+F$69,OFFSET(Enrolment_Repeaters!G$1,MATCH(CountrySelect1,Enrolment_Repeaters!$A$2:$A$4977,0)+38+2*($C240-F$67),0),""))=0, "", IF($C240&lt;=F$67,OFFSET(Enrolment_Repeaters!G$1,MATCH(CountrySelect1,Enrolment_Repeaters!$A$2:$A$4977,0)+25+2*$C240-1,0),IF($C2372&lt;=F$67+F$68+F$69,OFFSET(Enrolment_Repeaters!G$1,MATCH(CountrySelect1,Enrolment_Repeaters!$A$2:$A$4977,0)+38+2*($C240-F$67),0),"")))</f>
        <v/>
      </c>
      <c r="G240">
        <f ca="1">IF(IF($C240&lt;=G$67,OFFSET(Enrolment_Repeaters!H$1,MATCH(CountrySelect1,Enrolment_Repeaters!$A$2:$A$4977,0)+25+2*$C240-1,0),IF($C240&lt;=G$67+G$68+G$69,OFFSET(Enrolment_Repeaters!H$1,MATCH(CountrySelect1,Enrolment_Repeaters!$A$2:$A$4977,0)+38+2*($C240-G$67),0),""))=0, "", IF($C240&lt;=G$67,OFFSET(Enrolment_Repeaters!H$1,MATCH(CountrySelect1,Enrolment_Repeaters!$A$2:$A$4977,0)+25+2*$C240-1,0),IF($C2372&lt;=G$67+G$68+G$69,OFFSET(Enrolment_Repeaters!H$1,MATCH(CountrySelect1,Enrolment_Repeaters!$A$2:$A$4977,0)+38+2*($C240-G$67),0),"")))</f>
        <v>11.82987</v>
      </c>
      <c r="H240" t="str">
        <f ca="1">IF(IF($C240&lt;=H$67,OFFSET(Enrolment_Repeaters!I$1,MATCH(CountrySelect1,Enrolment_Repeaters!$A$2:$A$4977,0)+25+2*$C240-1,0),IF($C240&lt;=H$67+H$68+H$69,OFFSET(Enrolment_Repeaters!I$1,MATCH(CountrySelect1,Enrolment_Repeaters!$A$2:$A$4977,0)+38+2*($C240-H$67),0),""))=0, "", IF($C240&lt;=H$67,OFFSET(Enrolment_Repeaters!I$1,MATCH(CountrySelect1,Enrolment_Repeaters!$A$2:$A$4977,0)+25+2*$C240-1,0),IF($C2372&lt;=H$67+H$68+H$69,OFFSET(Enrolment_Repeaters!I$1,MATCH(CountrySelect1,Enrolment_Repeaters!$A$2:$A$4977,0)+38+2*($C240-H$67),0),"")))</f>
        <v/>
      </c>
      <c r="I240" t="str">
        <f ca="1">IF(IF($C240&lt;=I$67,OFFSET(Enrolment_Repeaters!J$1,MATCH(CountrySelect1,Enrolment_Repeaters!$A$2:$A$4977,0)+25+2*$C240-1,0),IF($C240&lt;=I$67+I$68+I$69,OFFSET(Enrolment_Repeaters!J$1,MATCH(CountrySelect1,Enrolment_Repeaters!$A$2:$A$4977,0)+38+2*($C240-I$67),0),""))=0, "", IF($C240&lt;=I$67,OFFSET(Enrolment_Repeaters!J$1,MATCH(CountrySelect1,Enrolment_Repeaters!$A$2:$A$4977,0)+25+2*$C240-1,0),IF($C2372&lt;=I$67+I$68+I$69,OFFSET(Enrolment_Repeaters!J$1,MATCH(CountrySelect1,Enrolment_Repeaters!$A$2:$A$4977,0)+38+2*($C240-I$67),0),"")))</f>
        <v/>
      </c>
      <c r="J240" t="str">
        <f ca="1">IF(IF($C240&lt;=J$67,OFFSET(Enrolment_Repeaters!K$1,MATCH(CountrySelect1,Enrolment_Repeaters!$A$2:$A$4977,0)+25+2*$C240-1,0),IF($C240&lt;=J$67+J$68+J$69,OFFSET(Enrolment_Repeaters!K$1,MATCH(CountrySelect1,Enrolment_Repeaters!$A$2:$A$4977,0)+38+2*($C240-J$67),0),""))=0, "", IF($C240&lt;=J$67,OFFSET(Enrolment_Repeaters!K$1,MATCH(CountrySelect1,Enrolment_Repeaters!$A$2:$A$4977,0)+25+2*$C240-1,0),IF($C2372&lt;=J$67+J$68+J$69,OFFSET(Enrolment_Repeaters!K$1,MATCH(CountrySelect1,Enrolment_Repeaters!$A$2:$A$4977,0)+38+2*($C240-J$67),0),"")))</f>
        <v/>
      </c>
      <c r="K240" t="str">
        <f ca="1">IF(IF($C240&lt;=K$67,OFFSET(Enrolment_Repeaters!L$1,MATCH(CountrySelect1,Enrolment_Repeaters!$A$2:$A$4977,0)+25+2*$C240-1,0),IF($C240&lt;=K$67+K$68+K$69,OFFSET(Enrolment_Repeaters!L$1,MATCH(CountrySelect1,Enrolment_Repeaters!$A$2:$A$4977,0)+38+2*($C240-K$67),0),""))=0, "", IF($C240&lt;=K$67,OFFSET(Enrolment_Repeaters!L$1,MATCH(CountrySelect1,Enrolment_Repeaters!$A$2:$A$4977,0)+25+2*$C240-1,0),IF($C2372&lt;=K$67+K$68+K$69,OFFSET(Enrolment_Repeaters!L$1,MATCH(CountrySelect1,Enrolment_Repeaters!$A$2:$A$4977,0)+38+2*($C240-K$67),0),"")))</f>
        <v/>
      </c>
      <c r="L240" t="str">
        <f ca="1">IF(IF($C240&lt;=L$67,OFFSET(Enrolment_Repeaters!M$1,MATCH(CountrySelect1,Enrolment_Repeaters!$A$2:$A$4977,0)+25+2*$C240-1,0),IF($C240&lt;=L$67+L$68+L$69,OFFSET(Enrolment_Repeaters!M$1,MATCH(CountrySelect1,Enrolment_Repeaters!$A$2:$A$4977,0)+38+2*($C240-L$67),0),""))=0, "", IF($C240&lt;=L$67,OFFSET(Enrolment_Repeaters!M$1,MATCH(CountrySelect1,Enrolment_Repeaters!$A$2:$A$4977,0)+25+2*$C240-1,0),IF($C2372&lt;=L$67+L$68+L$69,OFFSET(Enrolment_Repeaters!M$1,MATCH(CountrySelect1,Enrolment_Repeaters!$A$2:$A$4977,0)+38+2*($C240-L$67),0),"")))</f>
        <v/>
      </c>
      <c r="M240">
        <f ca="1">IF(IF($C240&lt;=M$67,OFFSET(Enrolment_Repeaters!N$1,MATCH(CountrySelect1,Enrolment_Repeaters!$A$2:$A$4977,0)+25+2*$C240-1,0),IF($C240&lt;=M$67+M$68+M$69,OFFSET(Enrolment_Repeaters!N$1,MATCH(CountrySelect1,Enrolment_Repeaters!$A$2:$A$4977,0)+38+2*($C240-M$67),0),""))=0, "", IF($C240&lt;=M$67,OFFSET(Enrolment_Repeaters!N$1,MATCH(CountrySelect1,Enrolment_Repeaters!$A$2:$A$4977,0)+25+2*$C240-1,0),IF($C2372&lt;=M$67+M$68+M$69,OFFSET(Enrolment_Repeaters!N$1,MATCH(CountrySelect1,Enrolment_Repeaters!$A$2:$A$4977,0)+38+2*($C240-M$67),0),"")))</f>
        <v>5.2401200000000001</v>
      </c>
      <c r="N240">
        <f ca="1">IF(IF($C240&lt;=N$67,OFFSET(Enrolment_Repeaters!O$1,MATCH(CountrySelect1,Enrolment_Repeaters!$A$2:$A$4977,0)+25+2*$C240-1,0),IF($C240&lt;=N$67+N$68+N$69,OFFSET(Enrolment_Repeaters!O$1,MATCH(CountrySelect1,Enrolment_Repeaters!$A$2:$A$4977,0)+38+2*($C240-N$67),0),""))=0, "", IF($C240&lt;=N$67,OFFSET(Enrolment_Repeaters!O$1,MATCH(CountrySelect1,Enrolment_Repeaters!$A$2:$A$4977,0)+25+2*$C240-1,0),IF($C2372&lt;=N$67+N$68+N$69,OFFSET(Enrolment_Repeaters!O$1,MATCH(CountrySelect1,Enrolment_Repeaters!$A$2:$A$4977,0)+38+2*($C240-N$67),0),"")))</f>
        <v>4.4487399999999999</v>
      </c>
      <c r="Q240">
        <f t="array" aca="1" ref="Q240" ca="1">MAX(IF(ISNUMBER(D240:N240),$R$189:$AB$189-StartYear+1))</f>
        <v>11</v>
      </c>
      <c r="R240">
        <f t="shared" ca="1" si="108"/>
        <v>10.22762</v>
      </c>
      <c r="S240">
        <f t="shared" ca="1" si="109"/>
        <v>11.393190000000001</v>
      </c>
      <c r="T240" t="e">
        <f t="shared" ca="1" si="110"/>
        <v>#VALUE!</v>
      </c>
      <c r="U240">
        <f t="shared" ca="1" si="111"/>
        <v>11.82987</v>
      </c>
      <c r="V240" t="e">
        <f t="shared" ca="1" si="112"/>
        <v>#VALUE!</v>
      </c>
      <c r="W240" t="e">
        <f t="shared" ca="1" si="113"/>
        <v>#VALUE!</v>
      </c>
      <c r="X240" t="e">
        <f t="shared" ca="1" si="114"/>
        <v>#VALUE!</v>
      </c>
      <c r="Y240" t="e">
        <f t="shared" ca="1" si="115"/>
        <v>#VALUE!</v>
      </c>
      <c r="Z240" t="e">
        <f t="shared" ca="1" si="116"/>
        <v>#VALUE!</v>
      </c>
      <c r="AA240" t="e">
        <f t="shared" ca="1" si="117"/>
        <v>#VALUE!</v>
      </c>
      <c r="AB240" t="e">
        <f t="shared" ca="1" si="118"/>
        <v>#VALUE!</v>
      </c>
      <c r="AG240">
        <f t="shared" ca="1" si="120"/>
        <v>9.3528600827289532E-2</v>
      </c>
      <c r="AH240">
        <f t="shared" ca="1" si="121"/>
        <v>0.10326768519455776</v>
      </c>
      <c r="AI240" t="e">
        <f t="shared" ca="1" si="121"/>
        <v>#VALUE!</v>
      </c>
      <c r="AJ240">
        <f t="shared" ca="1" si="121"/>
        <v>0.10687618177021907</v>
      </c>
      <c r="AK240" t="e">
        <f t="shared" ca="1" si="121"/>
        <v>#VALUE!</v>
      </c>
      <c r="AL240" t="e">
        <f t="shared" ca="1" si="121"/>
        <v>#VALUE!</v>
      </c>
      <c r="AM240" t="e">
        <f t="shared" ca="1" si="121"/>
        <v>#VALUE!</v>
      </c>
      <c r="AN240" t="e">
        <f t="shared" ca="1" si="121"/>
        <v>#VALUE!</v>
      </c>
      <c r="AO240" t="e">
        <f t="shared" ca="1" si="121"/>
        <v>#VALUE!</v>
      </c>
      <c r="AP240" t="e">
        <f t="shared" ca="1" si="121"/>
        <v>#VALUE!</v>
      </c>
      <c r="AQ240" t="e">
        <f t="shared" ca="1" si="121"/>
        <v>#VALUE!</v>
      </c>
    </row>
    <row r="241" spans="1:43" x14ac:dyDescent="0.2">
      <c r="A241" cm="1">
        <f t="array" aca="1" ref="A241" ca="1">LOOKUP(2,1/(ISNUMBER(D241:N241)),D241:N241)</f>
        <v>4.7961400000000003</v>
      </c>
      <c r="C241" s="50">
        <v>5</v>
      </c>
      <c r="D241">
        <f ca="1">IF(IF($C241&lt;=D$67,OFFSET(Enrolment_Repeaters!E$1,MATCH(CountrySelect1,Enrolment_Repeaters!$A$2:$A$4977,0)+25+2*$C241-1,0),IF($C241&lt;=D$67+D$68+D$69,OFFSET(Enrolment_Repeaters!E$1,MATCH(CountrySelect1,Enrolment_Repeaters!$A$2:$A$4977,0)+38+2*($C241-D$67),0),""))=0, "", IF($C241&lt;=D$67,OFFSET(Enrolment_Repeaters!E$1,MATCH(CountrySelect1,Enrolment_Repeaters!$A$2:$A$4977,0)+25+2*$C241-1,0),IF($C2373&lt;=D$67+D$68+D$69,OFFSET(Enrolment_Repeaters!E$1,MATCH(CountrySelect1,Enrolment_Repeaters!$A$2:$A$4977,0)+38+2*($C241-D$67),0),"")))</f>
        <v>13.852830000000001</v>
      </c>
      <c r="E241">
        <f ca="1">IF(IF($C241&lt;=E$67,OFFSET(Enrolment_Repeaters!F$1,MATCH(CountrySelect1,Enrolment_Repeaters!$A$2:$A$4977,0)+25+2*$C241-1,0),IF($C241&lt;=E$67+E$68+E$69,OFFSET(Enrolment_Repeaters!F$1,MATCH(CountrySelect1,Enrolment_Repeaters!$A$2:$A$4977,0)+38+2*($C241-E$67),0),""))=0, "", IF($C241&lt;=E$67,OFFSET(Enrolment_Repeaters!F$1,MATCH(CountrySelect1,Enrolment_Repeaters!$A$2:$A$4977,0)+25+2*$C241-1,0),IF($C2373&lt;=E$67+E$68+E$69,OFFSET(Enrolment_Repeaters!F$1,MATCH(CountrySelect1,Enrolment_Repeaters!$A$2:$A$4977,0)+38+2*($C241-E$67),0),"")))</f>
        <v>15.171749999999999</v>
      </c>
      <c r="F241" t="str">
        <f ca="1">IF(IF($C241&lt;=F$67,OFFSET(Enrolment_Repeaters!G$1,MATCH(CountrySelect1,Enrolment_Repeaters!$A$2:$A$4977,0)+25+2*$C241-1,0),IF($C241&lt;=F$67+F$68+F$69,OFFSET(Enrolment_Repeaters!G$1,MATCH(CountrySelect1,Enrolment_Repeaters!$A$2:$A$4977,0)+38+2*($C241-F$67),0),""))=0, "", IF($C241&lt;=F$67,OFFSET(Enrolment_Repeaters!G$1,MATCH(CountrySelect1,Enrolment_Repeaters!$A$2:$A$4977,0)+25+2*$C241-1,0),IF($C2373&lt;=F$67+F$68+F$69,OFFSET(Enrolment_Repeaters!G$1,MATCH(CountrySelect1,Enrolment_Repeaters!$A$2:$A$4977,0)+38+2*($C241-F$67),0),"")))</f>
        <v/>
      </c>
      <c r="G241">
        <f ca="1">IF(IF($C241&lt;=G$67,OFFSET(Enrolment_Repeaters!H$1,MATCH(CountrySelect1,Enrolment_Repeaters!$A$2:$A$4977,0)+25+2*$C241-1,0),IF($C241&lt;=G$67+G$68+G$69,OFFSET(Enrolment_Repeaters!H$1,MATCH(CountrySelect1,Enrolment_Repeaters!$A$2:$A$4977,0)+38+2*($C241-G$67),0),""))=0, "", IF($C241&lt;=G$67,OFFSET(Enrolment_Repeaters!H$1,MATCH(CountrySelect1,Enrolment_Repeaters!$A$2:$A$4977,0)+25+2*$C241-1,0),IF($C2373&lt;=G$67+G$68+G$69,OFFSET(Enrolment_Repeaters!H$1,MATCH(CountrySelect1,Enrolment_Repeaters!$A$2:$A$4977,0)+38+2*($C241-G$67),0),"")))</f>
        <v>13.94013</v>
      </c>
      <c r="H241" t="str">
        <f ca="1">IF(IF($C241&lt;=H$67,OFFSET(Enrolment_Repeaters!I$1,MATCH(CountrySelect1,Enrolment_Repeaters!$A$2:$A$4977,0)+25+2*$C241-1,0),IF($C241&lt;=H$67+H$68+H$69,OFFSET(Enrolment_Repeaters!I$1,MATCH(CountrySelect1,Enrolment_Repeaters!$A$2:$A$4977,0)+38+2*($C241-H$67),0),""))=0, "", IF($C241&lt;=H$67,OFFSET(Enrolment_Repeaters!I$1,MATCH(CountrySelect1,Enrolment_Repeaters!$A$2:$A$4977,0)+25+2*$C241-1,0),IF($C2373&lt;=H$67+H$68+H$69,OFFSET(Enrolment_Repeaters!I$1,MATCH(CountrySelect1,Enrolment_Repeaters!$A$2:$A$4977,0)+38+2*($C241-H$67),0),"")))</f>
        <v/>
      </c>
      <c r="I241" t="str">
        <f ca="1">IF(IF($C241&lt;=I$67,OFFSET(Enrolment_Repeaters!J$1,MATCH(CountrySelect1,Enrolment_Repeaters!$A$2:$A$4977,0)+25+2*$C241-1,0),IF($C241&lt;=I$67+I$68+I$69,OFFSET(Enrolment_Repeaters!J$1,MATCH(CountrySelect1,Enrolment_Repeaters!$A$2:$A$4977,0)+38+2*($C241-I$67),0),""))=0, "", IF($C241&lt;=I$67,OFFSET(Enrolment_Repeaters!J$1,MATCH(CountrySelect1,Enrolment_Repeaters!$A$2:$A$4977,0)+25+2*$C241-1,0),IF($C2373&lt;=I$67+I$68+I$69,OFFSET(Enrolment_Repeaters!J$1,MATCH(CountrySelect1,Enrolment_Repeaters!$A$2:$A$4977,0)+38+2*($C241-I$67),0),"")))</f>
        <v/>
      </c>
      <c r="J241" t="str">
        <f ca="1">IF(IF($C241&lt;=J$67,OFFSET(Enrolment_Repeaters!K$1,MATCH(CountrySelect1,Enrolment_Repeaters!$A$2:$A$4977,0)+25+2*$C241-1,0),IF($C241&lt;=J$67+J$68+J$69,OFFSET(Enrolment_Repeaters!K$1,MATCH(CountrySelect1,Enrolment_Repeaters!$A$2:$A$4977,0)+38+2*($C241-J$67),0),""))=0, "", IF($C241&lt;=J$67,OFFSET(Enrolment_Repeaters!K$1,MATCH(CountrySelect1,Enrolment_Repeaters!$A$2:$A$4977,0)+25+2*$C241-1,0),IF($C2373&lt;=J$67+J$68+J$69,OFFSET(Enrolment_Repeaters!K$1,MATCH(CountrySelect1,Enrolment_Repeaters!$A$2:$A$4977,0)+38+2*($C241-J$67),0),"")))</f>
        <v/>
      </c>
      <c r="K241" t="str">
        <f ca="1">IF(IF($C241&lt;=K$67,OFFSET(Enrolment_Repeaters!L$1,MATCH(CountrySelect1,Enrolment_Repeaters!$A$2:$A$4977,0)+25+2*$C241-1,0),IF($C241&lt;=K$67+K$68+K$69,OFFSET(Enrolment_Repeaters!L$1,MATCH(CountrySelect1,Enrolment_Repeaters!$A$2:$A$4977,0)+38+2*($C241-K$67),0),""))=0, "", IF($C241&lt;=K$67,OFFSET(Enrolment_Repeaters!L$1,MATCH(CountrySelect1,Enrolment_Repeaters!$A$2:$A$4977,0)+25+2*$C241-1,0),IF($C2373&lt;=K$67+K$68+K$69,OFFSET(Enrolment_Repeaters!L$1,MATCH(CountrySelect1,Enrolment_Repeaters!$A$2:$A$4977,0)+38+2*($C241-K$67),0),"")))</f>
        <v/>
      </c>
      <c r="L241" t="str">
        <f ca="1">IF(IF($C241&lt;=L$67,OFFSET(Enrolment_Repeaters!M$1,MATCH(CountrySelect1,Enrolment_Repeaters!$A$2:$A$4977,0)+25+2*$C241-1,0),IF($C241&lt;=L$67+L$68+L$69,OFFSET(Enrolment_Repeaters!M$1,MATCH(CountrySelect1,Enrolment_Repeaters!$A$2:$A$4977,0)+38+2*($C241-L$67),0),""))=0, "", IF($C241&lt;=L$67,OFFSET(Enrolment_Repeaters!M$1,MATCH(CountrySelect1,Enrolment_Repeaters!$A$2:$A$4977,0)+25+2*$C241-1,0),IF($C2373&lt;=L$67+L$68+L$69,OFFSET(Enrolment_Repeaters!M$1,MATCH(CountrySelect1,Enrolment_Repeaters!$A$2:$A$4977,0)+38+2*($C241-L$67),0),"")))</f>
        <v/>
      </c>
      <c r="M241">
        <f ca="1">IF(IF($C241&lt;=M$67,OFFSET(Enrolment_Repeaters!N$1,MATCH(CountrySelect1,Enrolment_Repeaters!$A$2:$A$4977,0)+25+2*$C241-1,0),IF($C241&lt;=M$67+M$68+M$69,OFFSET(Enrolment_Repeaters!N$1,MATCH(CountrySelect1,Enrolment_Repeaters!$A$2:$A$4977,0)+38+2*($C241-M$67),0),""))=0, "", IF($C241&lt;=M$67,OFFSET(Enrolment_Repeaters!N$1,MATCH(CountrySelect1,Enrolment_Repeaters!$A$2:$A$4977,0)+25+2*$C241-1,0),IF($C2373&lt;=M$67+M$68+M$69,OFFSET(Enrolment_Repeaters!N$1,MATCH(CountrySelect1,Enrolment_Repeaters!$A$2:$A$4977,0)+38+2*($C241-M$67),0),"")))</f>
        <v>7.2627100000000002</v>
      </c>
      <c r="N241">
        <f ca="1">IF(IF($C241&lt;=N$67,OFFSET(Enrolment_Repeaters!O$1,MATCH(CountrySelect1,Enrolment_Repeaters!$A$2:$A$4977,0)+25+2*$C241-1,0),IF($C241&lt;=N$67+N$68+N$69,OFFSET(Enrolment_Repeaters!O$1,MATCH(CountrySelect1,Enrolment_Repeaters!$A$2:$A$4977,0)+38+2*($C241-N$67),0),""))=0, "", IF($C241&lt;=N$67,OFFSET(Enrolment_Repeaters!O$1,MATCH(CountrySelect1,Enrolment_Repeaters!$A$2:$A$4977,0)+25+2*$C241-1,0),IF($C2373&lt;=N$67+N$68+N$69,OFFSET(Enrolment_Repeaters!O$1,MATCH(CountrySelect1,Enrolment_Repeaters!$A$2:$A$4977,0)+38+2*($C241-N$67),0),"")))</f>
        <v>4.7961400000000003</v>
      </c>
      <c r="Q241">
        <f t="array" aca="1" ref="Q241" ca="1">MAX(IF(ISNUMBER(D241:N241),$R$189:$AB$189-StartYear+1))</f>
        <v>11</v>
      </c>
      <c r="R241">
        <f t="shared" ca="1" si="108"/>
        <v>13.852830000000001</v>
      </c>
      <c r="S241">
        <f t="shared" ca="1" si="109"/>
        <v>15.171749999999999</v>
      </c>
      <c r="T241" t="e">
        <f t="shared" ca="1" si="110"/>
        <v>#VALUE!</v>
      </c>
      <c r="U241">
        <f t="shared" ca="1" si="111"/>
        <v>13.94013</v>
      </c>
      <c r="V241" t="e">
        <f t="shared" ca="1" si="112"/>
        <v>#VALUE!</v>
      </c>
      <c r="W241" t="e">
        <f t="shared" ca="1" si="113"/>
        <v>#VALUE!</v>
      </c>
      <c r="X241" t="e">
        <f t="shared" ca="1" si="114"/>
        <v>#VALUE!</v>
      </c>
      <c r="Y241" t="e">
        <f t="shared" ca="1" si="115"/>
        <v>#VALUE!</v>
      </c>
      <c r="Z241" t="e">
        <f t="shared" ca="1" si="116"/>
        <v>#VALUE!</v>
      </c>
      <c r="AA241" t="e">
        <f t="shared" ca="1" si="117"/>
        <v>#VALUE!</v>
      </c>
      <c r="AB241" t="e">
        <f t="shared" ca="1" si="118"/>
        <v>#VALUE!</v>
      </c>
      <c r="AG241">
        <f t="shared" ca="1" si="120"/>
        <v>0.12332038310968141</v>
      </c>
      <c r="AH241">
        <f t="shared" ca="1" si="121"/>
        <v>0.13381188060811866</v>
      </c>
      <c r="AI241" t="e">
        <f t="shared" ca="1" si="121"/>
        <v>#VALUE!</v>
      </c>
      <c r="AJ241">
        <f t="shared" ca="1" si="121"/>
        <v>0.12402027210660393</v>
      </c>
      <c r="AK241" t="e">
        <f t="shared" ca="1" si="121"/>
        <v>#VALUE!</v>
      </c>
      <c r="AL241" t="e">
        <f t="shared" ca="1" si="121"/>
        <v>#VALUE!</v>
      </c>
      <c r="AM241" t="e">
        <f t="shared" ca="1" si="121"/>
        <v>#VALUE!</v>
      </c>
      <c r="AN241" t="e">
        <f t="shared" ca="1" si="121"/>
        <v>#VALUE!</v>
      </c>
      <c r="AO241" t="e">
        <f t="shared" ca="1" si="121"/>
        <v>#VALUE!</v>
      </c>
      <c r="AP241" t="e">
        <f t="shared" ca="1" si="121"/>
        <v>#VALUE!</v>
      </c>
      <c r="AQ241" t="e">
        <f t="shared" ca="1" si="121"/>
        <v>#VALUE!</v>
      </c>
    </row>
    <row r="242" spans="1:43" x14ac:dyDescent="0.2">
      <c r="A242" t="e" cm="1">
        <f t="array" aca="1" ref="A242" ca="1">LOOKUP(2,1/(ISNUMBER(D242:N242)),D242:N242)</f>
        <v>#N/A</v>
      </c>
      <c r="C242" s="50">
        <v>6</v>
      </c>
      <c r="D242" t="str">
        <f ca="1">IF(IF($C242&lt;=D$67,OFFSET(Enrolment_Repeaters!E$1,MATCH(CountrySelect1,Enrolment_Repeaters!$A$2:$A$4977,0)+25+2*$C242-1,0),IF($C242&lt;=D$67+D$68+D$69,OFFSET(Enrolment_Repeaters!E$1,MATCH(CountrySelect1,Enrolment_Repeaters!$A$2:$A$4977,0)+38+2*($C242-D$67),0),""))=0, "", IF($C242&lt;=D$67,OFFSET(Enrolment_Repeaters!E$1,MATCH(CountrySelect1,Enrolment_Repeaters!$A$2:$A$4977,0)+25+2*$C242-1,0),IF($C2374&lt;=D$67+D$68+D$69,OFFSET(Enrolment_Repeaters!E$1,MATCH(CountrySelect1,Enrolment_Repeaters!$A$2:$A$4977,0)+38+2*($C242-D$67),0),"")))</f>
        <v/>
      </c>
      <c r="E242" t="str">
        <f ca="1">IF(IF($C242&lt;=E$67,OFFSET(Enrolment_Repeaters!F$1,MATCH(CountrySelect1,Enrolment_Repeaters!$A$2:$A$4977,0)+25+2*$C242-1,0),IF($C242&lt;=E$67+E$68+E$69,OFFSET(Enrolment_Repeaters!F$1,MATCH(CountrySelect1,Enrolment_Repeaters!$A$2:$A$4977,0)+38+2*($C242-E$67),0),""))=0, "", IF($C242&lt;=E$67,OFFSET(Enrolment_Repeaters!F$1,MATCH(CountrySelect1,Enrolment_Repeaters!$A$2:$A$4977,0)+25+2*$C242-1,0),IF($C2374&lt;=E$67+E$68+E$69,OFFSET(Enrolment_Repeaters!F$1,MATCH(CountrySelect1,Enrolment_Repeaters!$A$2:$A$4977,0)+38+2*($C242-E$67),0),"")))</f>
        <v/>
      </c>
      <c r="F242" t="str">
        <f ca="1">IF(IF($C242&lt;=F$67,OFFSET(Enrolment_Repeaters!G$1,MATCH(CountrySelect1,Enrolment_Repeaters!$A$2:$A$4977,0)+25+2*$C242-1,0),IF($C242&lt;=F$67+F$68+F$69,OFFSET(Enrolment_Repeaters!G$1,MATCH(CountrySelect1,Enrolment_Repeaters!$A$2:$A$4977,0)+38+2*($C242-F$67),0),""))=0, "", IF($C242&lt;=F$67,OFFSET(Enrolment_Repeaters!G$1,MATCH(CountrySelect1,Enrolment_Repeaters!$A$2:$A$4977,0)+25+2*$C242-1,0),IF($C2374&lt;=F$67+F$68+F$69,OFFSET(Enrolment_Repeaters!G$1,MATCH(CountrySelect1,Enrolment_Repeaters!$A$2:$A$4977,0)+38+2*($C242-F$67),0),"")))</f>
        <v/>
      </c>
      <c r="G242" t="str">
        <f ca="1">IF(IF($C242&lt;=G$67,OFFSET(Enrolment_Repeaters!H$1,MATCH(CountrySelect1,Enrolment_Repeaters!$A$2:$A$4977,0)+25+2*$C242-1,0),IF($C242&lt;=G$67+G$68+G$69,OFFSET(Enrolment_Repeaters!H$1,MATCH(CountrySelect1,Enrolment_Repeaters!$A$2:$A$4977,0)+38+2*($C242-G$67),0),""))=0, "", IF($C242&lt;=G$67,OFFSET(Enrolment_Repeaters!H$1,MATCH(CountrySelect1,Enrolment_Repeaters!$A$2:$A$4977,0)+25+2*$C242-1,0),IF($C2374&lt;=G$67+G$68+G$69,OFFSET(Enrolment_Repeaters!H$1,MATCH(CountrySelect1,Enrolment_Repeaters!$A$2:$A$4977,0)+38+2*($C242-G$67),0),"")))</f>
        <v/>
      </c>
      <c r="H242" t="str">
        <f ca="1">IF(IF($C242&lt;=H$67,OFFSET(Enrolment_Repeaters!I$1,MATCH(CountrySelect1,Enrolment_Repeaters!$A$2:$A$4977,0)+25+2*$C242-1,0),IF($C242&lt;=H$67+H$68+H$69,OFFSET(Enrolment_Repeaters!I$1,MATCH(CountrySelect1,Enrolment_Repeaters!$A$2:$A$4977,0)+38+2*($C242-H$67),0),""))=0, "", IF($C242&lt;=H$67,OFFSET(Enrolment_Repeaters!I$1,MATCH(CountrySelect1,Enrolment_Repeaters!$A$2:$A$4977,0)+25+2*$C242-1,0),IF($C2374&lt;=H$67+H$68+H$69,OFFSET(Enrolment_Repeaters!I$1,MATCH(CountrySelect1,Enrolment_Repeaters!$A$2:$A$4977,0)+38+2*($C242-H$67),0),"")))</f>
        <v/>
      </c>
      <c r="I242" t="str">
        <f ca="1">IF(IF($C242&lt;=I$67,OFFSET(Enrolment_Repeaters!J$1,MATCH(CountrySelect1,Enrolment_Repeaters!$A$2:$A$4977,0)+25+2*$C242-1,0),IF($C242&lt;=I$67+I$68+I$69,OFFSET(Enrolment_Repeaters!J$1,MATCH(CountrySelect1,Enrolment_Repeaters!$A$2:$A$4977,0)+38+2*($C242-I$67),0),""))=0, "", IF($C242&lt;=I$67,OFFSET(Enrolment_Repeaters!J$1,MATCH(CountrySelect1,Enrolment_Repeaters!$A$2:$A$4977,0)+25+2*$C242-1,0),IF($C2374&lt;=I$67+I$68+I$69,OFFSET(Enrolment_Repeaters!J$1,MATCH(CountrySelect1,Enrolment_Repeaters!$A$2:$A$4977,0)+38+2*($C242-I$67),0),"")))</f>
        <v/>
      </c>
      <c r="J242" t="str">
        <f ca="1">IF(IF($C242&lt;=J$67,OFFSET(Enrolment_Repeaters!K$1,MATCH(CountrySelect1,Enrolment_Repeaters!$A$2:$A$4977,0)+25+2*$C242-1,0),IF($C242&lt;=J$67+J$68+J$69,OFFSET(Enrolment_Repeaters!K$1,MATCH(CountrySelect1,Enrolment_Repeaters!$A$2:$A$4977,0)+38+2*($C242-J$67),0),""))=0, "", IF($C242&lt;=J$67,OFFSET(Enrolment_Repeaters!K$1,MATCH(CountrySelect1,Enrolment_Repeaters!$A$2:$A$4977,0)+25+2*$C242-1,0),IF($C2374&lt;=J$67+J$68+J$69,OFFSET(Enrolment_Repeaters!K$1,MATCH(CountrySelect1,Enrolment_Repeaters!$A$2:$A$4977,0)+38+2*($C242-J$67),0),"")))</f>
        <v/>
      </c>
      <c r="K242" t="str">
        <f ca="1">IF(IF($C242&lt;=K$67,OFFSET(Enrolment_Repeaters!L$1,MATCH(CountrySelect1,Enrolment_Repeaters!$A$2:$A$4977,0)+25+2*$C242-1,0),IF($C242&lt;=K$67+K$68+K$69,OFFSET(Enrolment_Repeaters!L$1,MATCH(CountrySelect1,Enrolment_Repeaters!$A$2:$A$4977,0)+38+2*($C242-K$67),0),""))=0, "", IF($C242&lt;=K$67,OFFSET(Enrolment_Repeaters!L$1,MATCH(CountrySelect1,Enrolment_Repeaters!$A$2:$A$4977,0)+25+2*$C242-1,0),IF($C2374&lt;=K$67+K$68+K$69,OFFSET(Enrolment_Repeaters!L$1,MATCH(CountrySelect1,Enrolment_Repeaters!$A$2:$A$4977,0)+38+2*($C242-K$67),0),"")))</f>
        <v/>
      </c>
      <c r="L242" t="str">
        <f ca="1">IF(IF($C242&lt;=L$67,OFFSET(Enrolment_Repeaters!M$1,MATCH(CountrySelect1,Enrolment_Repeaters!$A$2:$A$4977,0)+25+2*$C242-1,0),IF($C242&lt;=L$67+L$68+L$69,OFFSET(Enrolment_Repeaters!M$1,MATCH(CountrySelect1,Enrolment_Repeaters!$A$2:$A$4977,0)+38+2*($C242-L$67),0),""))=0, "", IF($C242&lt;=L$67,OFFSET(Enrolment_Repeaters!M$1,MATCH(CountrySelect1,Enrolment_Repeaters!$A$2:$A$4977,0)+25+2*$C242-1,0),IF($C2374&lt;=L$67+L$68+L$69,OFFSET(Enrolment_Repeaters!M$1,MATCH(CountrySelect1,Enrolment_Repeaters!$A$2:$A$4977,0)+38+2*($C242-L$67),0),"")))</f>
        <v/>
      </c>
      <c r="M242" t="str">
        <f ca="1">IF(IF($C242&lt;=M$67,OFFSET(Enrolment_Repeaters!N$1,MATCH(CountrySelect1,Enrolment_Repeaters!$A$2:$A$4977,0)+25+2*$C242-1,0),IF($C242&lt;=M$67+M$68+M$69,OFFSET(Enrolment_Repeaters!N$1,MATCH(CountrySelect1,Enrolment_Repeaters!$A$2:$A$4977,0)+38+2*($C242-M$67),0),""))=0, "", IF($C242&lt;=M$67,OFFSET(Enrolment_Repeaters!N$1,MATCH(CountrySelect1,Enrolment_Repeaters!$A$2:$A$4977,0)+25+2*$C242-1,0),IF($C2374&lt;=M$67+M$68+M$69,OFFSET(Enrolment_Repeaters!N$1,MATCH(CountrySelect1,Enrolment_Repeaters!$A$2:$A$4977,0)+38+2*($C242-M$67),0),"")))</f>
        <v/>
      </c>
      <c r="N242" t="str">
        <f ca="1">IF(IF($C242&lt;=N$67,OFFSET(Enrolment_Repeaters!O$1,MATCH(CountrySelect1,Enrolment_Repeaters!$A$2:$A$4977,0)+25+2*$C242-1,0),IF($C242&lt;=N$67+N$68+N$69,OFFSET(Enrolment_Repeaters!O$1,MATCH(CountrySelect1,Enrolment_Repeaters!$A$2:$A$4977,0)+38+2*($C242-N$67),0),""))=0, "", IF($C242&lt;=N$67,OFFSET(Enrolment_Repeaters!O$1,MATCH(CountrySelect1,Enrolment_Repeaters!$A$2:$A$4977,0)+25+2*$C242-1,0),IF($C2374&lt;=N$67+N$68+N$69,OFFSET(Enrolment_Repeaters!O$1,MATCH(CountrySelect1,Enrolment_Repeaters!$A$2:$A$4977,0)+38+2*($C242-N$67),0),"")))</f>
        <v/>
      </c>
      <c r="Q242">
        <f t="array" aca="1" ref="Q242" ca="1">MAX(IF(ISNUMBER(D242:N242),$R$189:$AB$189-StartYear+1))</f>
        <v>0</v>
      </c>
      <c r="R242">
        <f t="shared" ca="1" si="108"/>
        <v>0</v>
      </c>
      <c r="S242">
        <f t="shared" ca="1" si="109"/>
        <v>0</v>
      </c>
      <c r="T242">
        <f t="shared" ca="1" si="110"/>
        <v>0</v>
      </c>
      <c r="U242">
        <f t="shared" ca="1" si="111"/>
        <v>0</v>
      </c>
      <c r="V242">
        <f t="shared" ca="1" si="112"/>
        <v>0</v>
      </c>
      <c r="W242">
        <f t="shared" ca="1" si="113"/>
        <v>0</v>
      </c>
      <c r="X242">
        <f t="shared" ca="1" si="114"/>
        <v>0</v>
      </c>
      <c r="Y242">
        <f t="shared" ca="1" si="115"/>
        <v>0</v>
      </c>
      <c r="Z242">
        <f t="shared" ca="1" si="116"/>
        <v>0</v>
      </c>
      <c r="AA242">
        <f t="shared" ca="1" si="117"/>
        <v>0</v>
      </c>
      <c r="AB242">
        <f t="shared" ca="1" si="118"/>
        <v>0</v>
      </c>
      <c r="AG242">
        <f t="shared" ca="1" si="120"/>
        <v>0</v>
      </c>
      <c r="AH242">
        <f t="shared" ca="1" si="121"/>
        <v>0</v>
      </c>
      <c r="AI242">
        <f t="shared" ca="1" si="121"/>
        <v>0</v>
      </c>
      <c r="AJ242">
        <f t="shared" ca="1" si="121"/>
        <v>0</v>
      </c>
      <c r="AK242">
        <f t="shared" ca="1" si="121"/>
        <v>0</v>
      </c>
      <c r="AL242">
        <f t="shared" ca="1" si="121"/>
        <v>0</v>
      </c>
      <c r="AM242">
        <f t="shared" ca="1" si="121"/>
        <v>0</v>
      </c>
      <c r="AN242">
        <f t="shared" ca="1" si="121"/>
        <v>0</v>
      </c>
      <c r="AO242">
        <f t="shared" ca="1" si="121"/>
        <v>0</v>
      </c>
      <c r="AP242">
        <f t="shared" ca="1" si="121"/>
        <v>0</v>
      </c>
      <c r="AQ242">
        <f t="shared" ca="1" si="121"/>
        <v>0</v>
      </c>
    </row>
    <row r="243" spans="1:43" x14ac:dyDescent="0.2">
      <c r="A243" t="e" cm="1">
        <f t="array" aca="1" ref="A243" ca="1">LOOKUP(2,1/(ISNUMBER(D243:N243)),D243:N243)</f>
        <v>#N/A</v>
      </c>
      <c r="C243" s="50">
        <v>7</v>
      </c>
      <c r="D243" t="str">
        <f ca="1">IF(IF($C243&lt;=D$67,OFFSET(Enrolment_Repeaters!E$1,MATCH(CountrySelect1,Enrolment_Repeaters!$A$2:$A$4977,0)+25+2*$C243-1,0),IF($C243&lt;=D$67+D$68+D$69,OFFSET(Enrolment_Repeaters!E$1,MATCH(CountrySelect1,Enrolment_Repeaters!$A$2:$A$4977,0)+38+2*($C243-D$67),0),""))=0, "", IF($C243&lt;=D$67,OFFSET(Enrolment_Repeaters!E$1,MATCH(CountrySelect1,Enrolment_Repeaters!$A$2:$A$4977,0)+25+2*$C243-1,0),IF($C2375&lt;=D$67+D$68+D$69,OFFSET(Enrolment_Repeaters!E$1,MATCH(CountrySelect1,Enrolment_Repeaters!$A$2:$A$4977,0)+38+2*($C243-D$67),0),"")))</f>
        <v/>
      </c>
      <c r="E243" t="str">
        <f ca="1">IF(IF($C243&lt;=E$67,OFFSET(Enrolment_Repeaters!F$1,MATCH(CountrySelect1,Enrolment_Repeaters!$A$2:$A$4977,0)+25+2*$C243-1,0),IF($C243&lt;=E$67+E$68+E$69,OFFSET(Enrolment_Repeaters!F$1,MATCH(CountrySelect1,Enrolment_Repeaters!$A$2:$A$4977,0)+38+2*($C243-E$67),0),""))=0, "", IF($C243&lt;=E$67,OFFSET(Enrolment_Repeaters!F$1,MATCH(CountrySelect1,Enrolment_Repeaters!$A$2:$A$4977,0)+25+2*$C243-1,0),IF($C2375&lt;=E$67+E$68+E$69,OFFSET(Enrolment_Repeaters!F$1,MATCH(CountrySelect1,Enrolment_Repeaters!$A$2:$A$4977,0)+38+2*($C243-E$67),0),"")))</f>
        <v/>
      </c>
      <c r="F243" t="str">
        <f ca="1">IF(IF($C243&lt;=F$67,OFFSET(Enrolment_Repeaters!G$1,MATCH(CountrySelect1,Enrolment_Repeaters!$A$2:$A$4977,0)+25+2*$C243-1,0),IF($C243&lt;=F$67+F$68+F$69,OFFSET(Enrolment_Repeaters!G$1,MATCH(CountrySelect1,Enrolment_Repeaters!$A$2:$A$4977,0)+38+2*($C243-F$67),0),""))=0, "", IF($C243&lt;=F$67,OFFSET(Enrolment_Repeaters!G$1,MATCH(CountrySelect1,Enrolment_Repeaters!$A$2:$A$4977,0)+25+2*$C243-1,0),IF($C2375&lt;=F$67+F$68+F$69,OFFSET(Enrolment_Repeaters!G$1,MATCH(CountrySelect1,Enrolment_Repeaters!$A$2:$A$4977,0)+38+2*($C243-F$67),0),"")))</f>
        <v/>
      </c>
      <c r="G243" t="str">
        <f ca="1">IF(IF($C243&lt;=G$67,OFFSET(Enrolment_Repeaters!H$1,MATCH(CountrySelect1,Enrolment_Repeaters!$A$2:$A$4977,0)+25+2*$C243-1,0),IF($C243&lt;=G$67+G$68+G$69,OFFSET(Enrolment_Repeaters!H$1,MATCH(CountrySelect1,Enrolment_Repeaters!$A$2:$A$4977,0)+38+2*($C243-G$67),0),""))=0, "", IF($C243&lt;=G$67,OFFSET(Enrolment_Repeaters!H$1,MATCH(CountrySelect1,Enrolment_Repeaters!$A$2:$A$4977,0)+25+2*$C243-1,0),IF($C2375&lt;=G$67+G$68+G$69,OFFSET(Enrolment_Repeaters!H$1,MATCH(CountrySelect1,Enrolment_Repeaters!$A$2:$A$4977,0)+38+2*($C243-G$67),0),"")))</f>
        <v/>
      </c>
      <c r="H243" t="str">
        <f ca="1">IF(IF($C243&lt;=H$67,OFFSET(Enrolment_Repeaters!I$1,MATCH(CountrySelect1,Enrolment_Repeaters!$A$2:$A$4977,0)+25+2*$C243-1,0),IF($C243&lt;=H$67+H$68+H$69,OFFSET(Enrolment_Repeaters!I$1,MATCH(CountrySelect1,Enrolment_Repeaters!$A$2:$A$4977,0)+38+2*($C243-H$67),0),""))=0, "", IF($C243&lt;=H$67,OFFSET(Enrolment_Repeaters!I$1,MATCH(CountrySelect1,Enrolment_Repeaters!$A$2:$A$4977,0)+25+2*$C243-1,0),IF($C2375&lt;=H$67+H$68+H$69,OFFSET(Enrolment_Repeaters!I$1,MATCH(CountrySelect1,Enrolment_Repeaters!$A$2:$A$4977,0)+38+2*($C243-H$67),0),"")))</f>
        <v/>
      </c>
      <c r="I243" t="str">
        <f ca="1">IF(IF($C243&lt;=I$67,OFFSET(Enrolment_Repeaters!J$1,MATCH(CountrySelect1,Enrolment_Repeaters!$A$2:$A$4977,0)+25+2*$C243-1,0),IF($C243&lt;=I$67+I$68+I$69,OFFSET(Enrolment_Repeaters!J$1,MATCH(CountrySelect1,Enrolment_Repeaters!$A$2:$A$4977,0)+38+2*($C243-I$67),0),""))=0, "", IF($C243&lt;=I$67,OFFSET(Enrolment_Repeaters!J$1,MATCH(CountrySelect1,Enrolment_Repeaters!$A$2:$A$4977,0)+25+2*$C243-1,0),IF($C2375&lt;=I$67+I$68+I$69,OFFSET(Enrolment_Repeaters!J$1,MATCH(CountrySelect1,Enrolment_Repeaters!$A$2:$A$4977,0)+38+2*($C243-I$67),0),"")))</f>
        <v/>
      </c>
      <c r="J243" t="str">
        <f ca="1">IF(IF($C243&lt;=J$67,OFFSET(Enrolment_Repeaters!K$1,MATCH(CountrySelect1,Enrolment_Repeaters!$A$2:$A$4977,0)+25+2*$C243-1,0),IF($C243&lt;=J$67+J$68+J$69,OFFSET(Enrolment_Repeaters!K$1,MATCH(CountrySelect1,Enrolment_Repeaters!$A$2:$A$4977,0)+38+2*($C243-J$67),0),""))=0, "", IF($C243&lt;=J$67,OFFSET(Enrolment_Repeaters!K$1,MATCH(CountrySelect1,Enrolment_Repeaters!$A$2:$A$4977,0)+25+2*$C243-1,0),IF($C2375&lt;=J$67+J$68+J$69,OFFSET(Enrolment_Repeaters!K$1,MATCH(CountrySelect1,Enrolment_Repeaters!$A$2:$A$4977,0)+38+2*($C243-J$67),0),"")))</f>
        <v/>
      </c>
      <c r="K243" t="str">
        <f ca="1">IF(IF($C243&lt;=K$67,OFFSET(Enrolment_Repeaters!L$1,MATCH(CountrySelect1,Enrolment_Repeaters!$A$2:$A$4977,0)+25+2*$C243-1,0),IF($C243&lt;=K$67+K$68+K$69,OFFSET(Enrolment_Repeaters!L$1,MATCH(CountrySelect1,Enrolment_Repeaters!$A$2:$A$4977,0)+38+2*($C243-K$67),0),""))=0, "", IF($C243&lt;=K$67,OFFSET(Enrolment_Repeaters!L$1,MATCH(CountrySelect1,Enrolment_Repeaters!$A$2:$A$4977,0)+25+2*$C243-1,0),IF($C2375&lt;=K$67+K$68+K$69,OFFSET(Enrolment_Repeaters!L$1,MATCH(CountrySelect1,Enrolment_Repeaters!$A$2:$A$4977,0)+38+2*($C243-K$67),0),"")))</f>
        <v/>
      </c>
      <c r="L243" t="str">
        <f ca="1">IF(IF($C243&lt;=L$67,OFFSET(Enrolment_Repeaters!M$1,MATCH(CountrySelect1,Enrolment_Repeaters!$A$2:$A$4977,0)+25+2*$C243-1,0),IF($C243&lt;=L$67+L$68+L$69,OFFSET(Enrolment_Repeaters!M$1,MATCH(CountrySelect1,Enrolment_Repeaters!$A$2:$A$4977,0)+38+2*($C243-L$67),0),""))=0, "", IF($C243&lt;=L$67,OFFSET(Enrolment_Repeaters!M$1,MATCH(CountrySelect1,Enrolment_Repeaters!$A$2:$A$4977,0)+25+2*$C243-1,0),IF($C2375&lt;=L$67+L$68+L$69,OFFSET(Enrolment_Repeaters!M$1,MATCH(CountrySelect1,Enrolment_Repeaters!$A$2:$A$4977,0)+38+2*($C243-L$67),0),"")))</f>
        <v/>
      </c>
      <c r="M243" t="str">
        <f ca="1">IF(IF($C243&lt;=M$67,OFFSET(Enrolment_Repeaters!N$1,MATCH(CountrySelect1,Enrolment_Repeaters!$A$2:$A$4977,0)+25+2*$C243-1,0),IF($C243&lt;=M$67+M$68+M$69,OFFSET(Enrolment_Repeaters!N$1,MATCH(CountrySelect1,Enrolment_Repeaters!$A$2:$A$4977,0)+38+2*($C243-M$67),0),""))=0, "", IF($C243&lt;=M$67,OFFSET(Enrolment_Repeaters!N$1,MATCH(CountrySelect1,Enrolment_Repeaters!$A$2:$A$4977,0)+25+2*$C243-1,0),IF($C2375&lt;=M$67+M$68+M$69,OFFSET(Enrolment_Repeaters!N$1,MATCH(CountrySelect1,Enrolment_Repeaters!$A$2:$A$4977,0)+38+2*($C243-M$67),0),"")))</f>
        <v/>
      </c>
      <c r="N243" t="str">
        <f ca="1">IF(IF($C243&lt;=N$67,OFFSET(Enrolment_Repeaters!O$1,MATCH(CountrySelect1,Enrolment_Repeaters!$A$2:$A$4977,0)+25+2*$C243-1,0),IF($C243&lt;=N$67+N$68+N$69,OFFSET(Enrolment_Repeaters!O$1,MATCH(CountrySelect1,Enrolment_Repeaters!$A$2:$A$4977,0)+38+2*($C243-N$67),0),""))=0, "", IF($C243&lt;=N$67,OFFSET(Enrolment_Repeaters!O$1,MATCH(CountrySelect1,Enrolment_Repeaters!$A$2:$A$4977,0)+25+2*$C243-1,0),IF($C2375&lt;=N$67+N$68+N$69,OFFSET(Enrolment_Repeaters!O$1,MATCH(CountrySelect1,Enrolment_Repeaters!$A$2:$A$4977,0)+38+2*($C243-N$67),0),"")))</f>
        <v/>
      </c>
      <c r="Q243">
        <f t="array" aca="1" ref="Q243" ca="1">MAX(IF(ISNUMBER(D243:N243),$R$189:$AB$189-StartYear+1))</f>
        <v>0</v>
      </c>
      <c r="R243">
        <f t="shared" ca="1" si="108"/>
        <v>0</v>
      </c>
      <c r="S243">
        <f t="shared" ca="1" si="109"/>
        <v>0</v>
      </c>
      <c r="T243">
        <f t="shared" ca="1" si="110"/>
        <v>0</v>
      </c>
      <c r="U243">
        <f t="shared" ca="1" si="111"/>
        <v>0</v>
      </c>
      <c r="V243">
        <f t="shared" ca="1" si="112"/>
        <v>0</v>
      </c>
      <c r="W243">
        <f t="shared" ca="1" si="113"/>
        <v>0</v>
      </c>
      <c r="X243">
        <f t="shared" ca="1" si="114"/>
        <v>0</v>
      </c>
      <c r="Y243">
        <f t="shared" ca="1" si="115"/>
        <v>0</v>
      </c>
      <c r="Z243">
        <f t="shared" ca="1" si="116"/>
        <v>0</v>
      </c>
      <c r="AA243">
        <f t="shared" ca="1" si="117"/>
        <v>0</v>
      </c>
      <c r="AB243">
        <f t="shared" ca="1" si="118"/>
        <v>0</v>
      </c>
      <c r="AG243">
        <f t="shared" ca="1" si="120"/>
        <v>0</v>
      </c>
      <c r="AH243">
        <f t="shared" ca="1" si="121"/>
        <v>0</v>
      </c>
      <c r="AI243">
        <f t="shared" ca="1" si="121"/>
        <v>0</v>
      </c>
      <c r="AJ243">
        <f t="shared" ca="1" si="121"/>
        <v>0</v>
      </c>
      <c r="AK243">
        <f t="shared" ca="1" si="121"/>
        <v>0</v>
      </c>
      <c r="AL243">
        <f t="shared" ca="1" si="121"/>
        <v>0</v>
      </c>
      <c r="AM243">
        <f t="shared" ca="1" si="121"/>
        <v>0</v>
      </c>
      <c r="AN243">
        <f t="shared" ca="1" si="121"/>
        <v>0</v>
      </c>
      <c r="AO243">
        <f t="shared" ca="1" si="121"/>
        <v>0</v>
      </c>
      <c r="AP243">
        <f t="shared" ca="1" si="121"/>
        <v>0</v>
      </c>
      <c r="AQ243">
        <f t="shared" ca="1" si="121"/>
        <v>0</v>
      </c>
    </row>
    <row r="244" spans="1:43" x14ac:dyDescent="0.2">
      <c r="A244" cm="1">
        <f t="array" aca="1" ref="A244" ca="1">LOOKUP(2,1/(ISNUMBER(D244:N244)),D244:N244)</f>
        <v>2.0232000000000001</v>
      </c>
      <c r="C244" s="50">
        <v>8</v>
      </c>
      <c r="D244" t="str">
        <f ca="1">IF(IF($C244&lt;=D$67,OFFSET(Enrolment_Repeaters!E$1,MATCH(CountrySelect1,Enrolment_Repeaters!$A$2:$A$4977,0)+25+2*$C244-1,0),IF($C244&lt;=D$67+D$68+D$69,OFFSET(Enrolment_Repeaters!E$1,MATCH(CountrySelect1,Enrolment_Repeaters!$A$2:$A$4977,0)+38+2*($C244-D$67),0),""))=0, "", IF($C244&lt;=D$67,OFFSET(Enrolment_Repeaters!E$1,MATCH(CountrySelect1,Enrolment_Repeaters!$A$2:$A$4977,0)+25+2*$C244-1,0),IF($C2376&lt;=D$67+D$68+D$69,OFFSET(Enrolment_Repeaters!E$1,MATCH(CountrySelect1,Enrolment_Repeaters!$A$2:$A$4977,0)+38+2*($C244-D$67),0),"")))</f>
        <v/>
      </c>
      <c r="E244">
        <f ca="1">IF(IF($C244&lt;=E$67,OFFSET(Enrolment_Repeaters!F$1,MATCH(CountrySelect1,Enrolment_Repeaters!$A$2:$A$4977,0)+25+2*$C244-1,0),IF($C244&lt;=E$67+E$68+E$69,OFFSET(Enrolment_Repeaters!F$1,MATCH(CountrySelect1,Enrolment_Repeaters!$A$2:$A$4977,0)+38+2*($C244-E$67),0),""))=0, "", IF($C244&lt;=E$67,OFFSET(Enrolment_Repeaters!F$1,MATCH(CountrySelect1,Enrolment_Repeaters!$A$2:$A$4977,0)+25+2*$C244-1,0),IF($C2376&lt;=E$67+E$68+E$69,OFFSET(Enrolment_Repeaters!F$1,MATCH(CountrySelect1,Enrolment_Repeaters!$A$2:$A$4977,0)+38+2*($C244-E$67),0),"")))</f>
        <v>3.52379</v>
      </c>
      <c r="F244">
        <f ca="1">IF(IF($C244&lt;=F$67,OFFSET(Enrolment_Repeaters!G$1,MATCH(CountrySelect1,Enrolment_Repeaters!$A$2:$A$4977,0)+25+2*$C244-1,0),IF($C244&lt;=F$67+F$68+F$69,OFFSET(Enrolment_Repeaters!G$1,MATCH(CountrySelect1,Enrolment_Repeaters!$A$2:$A$4977,0)+38+2*($C244-F$67),0),""))=0, "", IF($C244&lt;=F$67,OFFSET(Enrolment_Repeaters!G$1,MATCH(CountrySelect1,Enrolment_Repeaters!$A$2:$A$4977,0)+25+2*$C244-1,0),IF($C2376&lt;=F$67+F$68+F$69,OFFSET(Enrolment_Repeaters!G$1,MATCH(CountrySelect1,Enrolment_Repeaters!$A$2:$A$4977,0)+38+2*($C244-F$67),0),"")))</f>
        <v>2.86199</v>
      </c>
      <c r="G244">
        <f ca="1">IF(IF($C244&lt;=G$67,OFFSET(Enrolment_Repeaters!H$1,MATCH(CountrySelect1,Enrolment_Repeaters!$A$2:$A$4977,0)+25+2*$C244-1,0),IF($C244&lt;=G$67+G$68+G$69,OFFSET(Enrolment_Repeaters!H$1,MATCH(CountrySelect1,Enrolment_Repeaters!$A$2:$A$4977,0)+38+2*($C244-G$67),0),""))=0, "", IF($C244&lt;=G$67,OFFSET(Enrolment_Repeaters!H$1,MATCH(CountrySelect1,Enrolment_Repeaters!$A$2:$A$4977,0)+25+2*$C244-1,0),IF($C2376&lt;=G$67+G$68+G$69,OFFSET(Enrolment_Repeaters!H$1,MATCH(CountrySelect1,Enrolment_Repeaters!$A$2:$A$4977,0)+38+2*($C244-G$67),0),"")))</f>
        <v>3.2954300000000001</v>
      </c>
      <c r="H244" t="str">
        <f ca="1">IF(IF($C244&lt;=H$67,OFFSET(Enrolment_Repeaters!I$1,MATCH(CountrySelect1,Enrolment_Repeaters!$A$2:$A$4977,0)+25+2*$C244-1,0),IF($C244&lt;=H$67+H$68+H$69,OFFSET(Enrolment_Repeaters!I$1,MATCH(CountrySelect1,Enrolment_Repeaters!$A$2:$A$4977,0)+38+2*($C244-H$67),0),""))=0, "", IF($C244&lt;=H$67,OFFSET(Enrolment_Repeaters!I$1,MATCH(CountrySelect1,Enrolment_Repeaters!$A$2:$A$4977,0)+25+2*$C244-1,0),IF($C2376&lt;=H$67+H$68+H$69,OFFSET(Enrolment_Repeaters!I$1,MATCH(CountrySelect1,Enrolment_Repeaters!$A$2:$A$4977,0)+38+2*($C244-H$67),0),"")))</f>
        <v/>
      </c>
      <c r="I244">
        <f ca="1">IF(IF($C244&lt;=I$67,OFFSET(Enrolment_Repeaters!J$1,MATCH(CountrySelect1,Enrolment_Repeaters!$A$2:$A$4977,0)+25+2*$C244-1,0),IF($C244&lt;=I$67+I$68+I$69,OFFSET(Enrolment_Repeaters!J$1,MATCH(CountrySelect1,Enrolment_Repeaters!$A$2:$A$4977,0)+38+2*($C244-I$67),0),""))=0, "", IF($C244&lt;=I$67,OFFSET(Enrolment_Repeaters!J$1,MATCH(CountrySelect1,Enrolment_Repeaters!$A$2:$A$4977,0)+25+2*$C244-1,0),IF($C2376&lt;=I$67+I$68+I$69,OFFSET(Enrolment_Repeaters!J$1,MATCH(CountrySelect1,Enrolment_Repeaters!$A$2:$A$4977,0)+38+2*($C244-I$67),0),"")))</f>
        <v>2.5234299999999998</v>
      </c>
      <c r="J244" t="str">
        <f ca="1">IF(IF($C244&lt;=J$67,OFFSET(Enrolment_Repeaters!K$1,MATCH(CountrySelect1,Enrolment_Repeaters!$A$2:$A$4977,0)+25+2*$C244-1,0),IF($C244&lt;=J$67+J$68+J$69,OFFSET(Enrolment_Repeaters!K$1,MATCH(CountrySelect1,Enrolment_Repeaters!$A$2:$A$4977,0)+38+2*($C244-J$67),0),""))=0, "", IF($C244&lt;=J$67,OFFSET(Enrolment_Repeaters!K$1,MATCH(CountrySelect1,Enrolment_Repeaters!$A$2:$A$4977,0)+25+2*$C244-1,0),IF($C2376&lt;=J$67+J$68+J$69,OFFSET(Enrolment_Repeaters!K$1,MATCH(CountrySelect1,Enrolment_Repeaters!$A$2:$A$4977,0)+38+2*($C244-J$67),0),"")))</f>
        <v/>
      </c>
      <c r="K244" t="str">
        <f ca="1">IF(IF($C244&lt;=K$67,OFFSET(Enrolment_Repeaters!L$1,MATCH(CountrySelect1,Enrolment_Repeaters!$A$2:$A$4977,0)+25+2*$C244-1,0),IF($C244&lt;=K$67+K$68+K$69,OFFSET(Enrolment_Repeaters!L$1,MATCH(CountrySelect1,Enrolment_Repeaters!$A$2:$A$4977,0)+38+2*($C244-K$67),0),""))=0, "", IF($C244&lt;=K$67,OFFSET(Enrolment_Repeaters!L$1,MATCH(CountrySelect1,Enrolment_Repeaters!$A$2:$A$4977,0)+25+2*$C244-1,0),IF($C2376&lt;=K$67+K$68+K$69,OFFSET(Enrolment_Repeaters!L$1,MATCH(CountrySelect1,Enrolment_Repeaters!$A$2:$A$4977,0)+38+2*($C244-K$67),0),"")))</f>
        <v/>
      </c>
      <c r="L244">
        <f ca="1">IF(IF($C244&lt;=L$67,OFFSET(Enrolment_Repeaters!M$1,MATCH(CountrySelect1,Enrolment_Repeaters!$A$2:$A$4977,0)+25+2*$C244-1,0),IF($C244&lt;=L$67+L$68+L$69,OFFSET(Enrolment_Repeaters!M$1,MATCH(CountrySelect1,Enrolment_Repeaters!$A$2:$A$4977,0)+38+2*($C244-L$67),0),""))=0, "", IF($C244&lt;=L$67,OFFSET(Enrolment_Repeaters!M$1,MATCH(CountrySelect1,Enrolment_Repeaters!$A$2:$A$4977,0)+25+2*$C244-1,0),IF($C2376&lt;=L$67+L$68+L$69,OFFSET(Enrolment_Repeaters!M$1,MATCH(CountrySelect1,Enrolment_Repeaters!$A$2:$A$4977,0)+38+2*($C244-L$67),0),"")))</f>
        <v>2.2312599999999998</v>
      </c>
      <c r="M244">
        <f ca="1">IF(IF($C244&lt;=M$67,OFFSET(Enrolment_Repeaters!N$1,MATCH(CountrySelect1,Enrolment_Repeaters!$A$2:$A$4977,0)+25+2*$C244-1,0),IF($C244&lt;=M$67+M$68+M$69,OFFSET(Enrolment_Repeaters!N$1,MATCH(CountrySelect1,Enrolment_Repeaters!$A$2:$A$4977,0)+38+2*($C244-M$67),0),""))=0, "", IF($C244&lt;=M$67,OFFSET(Enrolment_Repeaters!N$1,MATCH(CountrySelect1,Enrolment_Repeaters!$A$2:$A$4977,0)+25+2*$C244-1,0),IF($C2376&lt;=M$67+M$68+M$69,OFFSET(Enrolment_Repeaters!N$1,MATCH(CountrySelect1,Enrolment_Repeaters!$A$2:$A$4977,0)+38+2*($C244-M$67),0),"")))</f>
        <v>2.0232000000000001</v>
      </c>
      <c r="N244" t="str">
        <f ca="1">IF(IF($C244&lt;=N$67,OFFSET(Enrolment_Repeaters!O$1,MATCH(CountrySelect1,Enrolment_Repeaters!$A$2:$A$4977,0)+25+2*$C244-1,0),IF($C244&lt;=N$67+N$68+N$69,OFFSET(Enrolment_Repeaters!O$1,MATCH(CountrySelect1,Enrolment_Repeaters!$A$2:$A$4977,0)+38+2*($C244-N$67),0),""))=0, "", IF($C244&lt;=N$67,OFFSET(Enrolment_Repeaters!O$1,MATCH(CountrySelect1,Enrolment_Repeaters!$A$2:$A$4977,0)+25+2*$C244-1,0),IF($C2376&lt;=N$67+N$68+N$69,OFFSET(Enrolment_Repeaters!O$1,MATCH(CountrySelect1,Enrolment_Repeaters!$A$2:$A$4977,0)+38+2*($C244-N$67),0),"")))</f>
        <v/>
      </c>
      <c r="Q244">
        <f t="array" aca="1" ref="Q244" ca="1">MAX(IF(ISNUMBER(D244:N244),$R$189:$AB$189-StartYear+1))</f>
        <v>10</v>
      </c>
      <c r="R244" s="49" t="e">
        <f t="shared" ca="1" si="108"/>
        <v>#VALUE!</v>
      </c>
      <c r="S244" s="49">
        <f t="shared" ca="1" si="109"/>
        <v>3.52379</v>
      </c>
      <c r="T244" s="49">
        <f t="shared" ca="1" si="110"/>
        <v>2.86199</v>
      </c>
      <c r="U244" s="49">
        <f t="shared" ca="1" si="111"/>
        <v>3.2954300000000001</v>
      </c>
      <c r="V244" s="49" t="e">
        <f t="shared" ca="1" si="112"/>
        <v>#VALUE!</v>
      </c>
      <c r="W244" s="49" t="e">
        <f t="shared" ca="1" si="113"/>
        <v>#VALUE!</v>
      </c>
      <c r="X244" s="49" t="e">
        <f t="shared" ca="1" si="114"/>
        <v>#VALUE!</v>
      </c>
      <c r="Y244" s="49" t="e">
        <f t="shared" ca="1" si="115"/>
        <v>#VALUE!</v>
      </c>
      <c r="Z244" s="49" t="e">
        <f t="shared" ca="1" si="116"/>
        <v>#VALUE!</v>
      </c>
      <c r="AA244" s="49" t="e">
        <f t="shared" ca="1" si="117"/>
        <v>#VALUE!</v>
      </c>
      <c r="AB244" s="49" t="e">
        <f t="shared" ca="1" si="118"/>
        <v>#VALUE!</v>
      </c>
      <c r="AG244" t="e">
        <f t="shared" ca="1" si="120"/>
        <v>#VALUE!</v>
      </c>
      <c r="AH244">
        <f t="shared" ca="1" si="121"/>
        <v>3.4076679887822814E-2</v>
      </c>
      <c r="AI244">
        <f t="shared" ca="1" si="121"/>
        <v>2.7844579398140668E-2</v>
      </c>
      <c r="AJ244">
        <f t="shared" ca="1" si="121"/>
        <v>3.1934488447590725E-2</v>
      </c>
      <c r="AK244" t="e">
        <f t="shared" ca="1" si="121"/>
        <v>#VALUE!</v>
      </c>
      <c r="AL244" t="e">
        <f t="shared" ca="1" si="121"/>
        <v>#VALUE!</v>
      </c>
      <c r="AM244" t="e">
        <f t="shared" ca="1" si="121"/>
        <v>#VALUE!</v>
      </c>
      <c r="AN244" t="e">
        <f t="shared" ca="1" si="121"/>
        <v>#VALUE!</v>
      </c>
      <c r="AO244" t="e">
        <f t="shared" ca="1" si="121"/>
        <v>#VALUE!</v>
      </c>
      <c r="AP244" t="e">
        <f t="shared" ca="1" si="121"/>
        <v>#VALUE!</v>
      </c>
      <c r="AQ244" t="e">
        <f t="shared" ca="1" si="121"/>
        <v>#VALUE!</v>
      </c>
    </row>
    <row r="245" spans="1:43" x14ac:dyDescent="0.2">
      <c r="A245" cm="1">
        <f t="array" aca="1" ref="A245" ca="1">LOOKUP(2,1/(ISNUMBER(D245:N245)),D245:N245)</f>
        <v>2.1625999999999999</v>
      </c>
      <c r="C245" s="50">
        <v>9</v>
      </c>
      <c r="D245" t="str">
        <f ca="1">IF(IF($C245&lt;=D$67,OFFSET(Enrolment_Repeaters!E$1,MATCH(CountrySelect1,Enrolment_Repeaters!$A$2:$A$4977,0)+25+2*$C245-1,0),IF($C245&lt;=D$67+D$68+D$69,OFFSET(Enrolment_Repeaters!E$1,MATCH(CountrySelect1,Enrolment_Repeaters!$A$2:$A$4977,0)+38+2*($C245-D$67),0),""))=0, "", IF($C245&lt;=D$67,OFFSET(Enrolment_Repeaters!E$1,MATCH(CountrySelect1,Enrolment_Repeaters!$A$2:$A$4977,0)+25+2*$C245-1,0),IF($C2377&lt;=D$67+D$68+D$69,OFFSET(Enrolment_Repeaters!E$1,MATCH(CountrySelect1,Enrolment_Repeaters!$A$2:$A$4977,0)+38+2*($C245-D$67),0),"")))</f>
        <v/>
      </c>
      <c r="E245">
        <f ca="1">IF(IF($C245&lt;=E$67,OFFSET(Enrolment_Repeaters!F$1,MATCH(CountrySelect1,Enrolment_Repeaters!$A$2:$A$4977,0)+25+2*$C245-1,0),IF($C245&lt;=E$67+E$68+E$69,OFFSET(Enrolment_Repeaters!F$1,MATCH(CountrySelect1,Enrolment_Repeaters!$A$2:$A$4977,0)+38+2*($C245-E$67),0),""))=0, "", IF($C245&lt;=E$67,OFFSET(Enrolment_Repeaters!F$1,MATCH(CountrySelect1,Enrolment_Repeaters!$A$2:$A$4977,0)+25+2*$C245-1,0),IF($C2377&lt;=E$67+E$68+E$69,OFFSET(Enrolment_Repeaters!F$1,MATCH(CountrySelect1,Enrolment_Repeaters!$A$2:$A$4977,0)+38+2*($C245-E$67),0),"")))</f>
        <v>3.6754600000000002</v>
      </c>
      <c r="F245">
        <f ca="1">IF(IF($C245&lt;=F$67,OFFSET(Enrolment_Repeaters!G$1,MATCH(CountrySelect1,Enrolment_Repeaters!$A$2:$A$4977,0)+25+2*$C245-1,0),IF($C245&lt;=F$67+F$68+F$69,OFFSET(Enrolment_Repeaters!G$1,MATCH(CountrySelect1,Enrolment_Repeaters!$A$2:$A$4977,0)+38+2*($C245-F$67),0),""))=0, "", IF($C245&lt;=F$67,OFFSET(Enrolment_Repeaters!G$1,MATCH(CountrySelect1,Enrolment_Repeaters!$A$2:$A$4977,0)+25+2*$C245-1,0),IF($C2377&lt;=F$67+F$68+F$69,OFFSET(Enrolment_Repeaters!G$1,MATCH(CountrySelect1,Enrolment_Repeaters!$A$2:$A$4977,0)+38+2*($C245-F$67),0),"")))</f>
        <v>3.3685200000000002</v>
      </c>
      <c r="G245">
        <f ca="1">IF(IF($C245&lt;=G$67,OFFSET(Enrolment_Repeaters!H$1,MATCH(CountrySelect1,Enrolment_Repeaters!$A$2:$A$4977,0)+25+2*$C245-1,0),IF($C245&lt;=G$67+G$68+G$69,OFFSET(Enrolment_Repeaters!H$1,MATCH(CountrySelect1,Enrolment_Repeaters!$A$2:$A$4977,0)+38+2*($C245-G$67),0),""))=0, "", IF($C245&lt;=G$67,OFFSET(Enrolment_Repeaters!H$1,MATCH(CountrySelect1,Enrolment_Repeaters!$A$2:$A$4977,0)+25+2*$C245-1,0),IF($C2377&lt;=G$67+G$68+G$69,OFFSET(Enrolment_Repeaters!H$1,MATCH(CountrySelect1,Enrolment_Repeaters!$A$2:$A$4977,0)+38+2*($C245-G$67),0),"")))</f>
        <v>3.0226299999999999</v>
      </c>
      <c r="H245" t="str">
        <f ca="1">IF(IF($C245&lt;=H$67,OFFSET(Enrolment_Repeaters!I$1,MATCH(CountrySelect1,Enrolment_Repeaters!$A$2:$A$4977,0)+25+2*$C245-1,0),IF($C245&lt;=H$67+H$68+H$69,OFFSET(Enrolment_Repeaters!I$1,MATCH(CountrySelect1,Enrolment_Repeaters!$A$2:$A$4977,0)+38+2*($C245-H$67),0),""))=0, "", IF($C245&lt;=H$67,OFFSET(Enrolment_Repeaters!I$1,MATCH(CountrySelect1,Enrolment_Repeaters!$A$2:$A$4977,0)+25+2*$C245-1,0),IF($C2377&lt;=H$67+H$68+H$69,OFFSET(Enrolment_Repeaters!I$1,MATCH(CountrySelect1,Enrolment_Repeaters!$A$2:$A$4977,0)+38+2*($C245-H$67),0),"")))</f>
        <v/>
      </c>
      <c r="I245">
        <f ca="1">IF(IF($C245&lt;=I$67,OFFSET(Enrolment_Repeaters!J$1,MATCH(CountrySelect1,Enrolment_Repeaters!$A$2:$A$4977,0)+25+2*$C245-1,0),IF($C245&lt;=I$67+I$68+I$69,OFFSET(Enrolment_Repeaters!J$1,MATCH(CountrySelect1,Enrolment_Repeaters!$A$2:$A$4977,0)+38+2*($C245-I$67),0),""))=0, "", IF($C245&lt;=I$67,OFFSET(Enrolment_Repeaters!J$1,MATCH(CountrySelect1,Enrolment_Repeaters!$A$2:$A$4977,0)+25+2*$C245-1,0),IF($C2377&lt;=I$67+I$68+I$69,OFFSET(Enrolment_Repeaters!J$1,MATCH(CountrySelect1,Enrolment_Repeaters!$A$2:$A$4977,0)+38+2*($C245-I$67),0),"")))</f>
        <v>2.5669400000000002</v>
      </c>
      <c r="J245" t="str">
        <f ca="1">IF(IF($C245&lt;=J$67,OFFSET(Enrolment_Repeaters!K$1,MATCH(CountrySelect1,Enrolment_Repeaters!$A$2:$A$4977,0)+25+2*$C245-1,0),IF($C245&lt;=J$67+J$68+J$69,OFFSET(Enrolment_Repeaters!K$1,MATCH(CountrySelect1,Enrolment_Repeaters!$A$2:$A$4977,0)+38+2*($C245-J$67),0),""))=0, "", IF($C245&lt;=J$67,OFFSET(Enrolment_Repeaters!K$1,MATCH(CountrySelect1,Enrolment_Repeaters!$A$2:$A$4977,0)+25+2*$C245-1,0),IF($C2377&lt;=J$67+J$68+J$69,OFFSET(Enrolment_Repeaters!K$1,MATCH(CountrySelect1,Enrolment_Repeaters!$A$2:$A$4977,0)+38+2*($C245-J$67),0),"")))</f>
        <v/>
      </c>
      <c r="K245" t="str">
        <f ca="1">IF(IF($C245&lt;=K$67,OFFSET(Enrolment_Repeaters!L$1,MATCH(CountrySelect1,Enrolment_Repeaters!$A$2:$A$4977,0)+25+2*$C245-1,0),IF($C245&lt;=K$67+K$68+K$69,OFFSET(Enrolment_Repeaters!L$1,MATCH(CountrySelect1,Enrolment_Repeaters!$A$2:$A$4977,0)+38+2*($C245-K$67),0),""))=0, "", IF($C245&lt;=K$67,OFFSET(Enrolment_Repeaters!L$1,MATCH(CountrySelect1,Enrolment_Repeaters!$A$2:$A$4977,0)+25+2*$C245-1,0),IF($C2377&lt;=K$67+K$68+K$69,OFFSET(Enrolment_Repeaters!L$1,MATCH(CountrySelect1,Enrolment_Repeaters!$A$2:$A$4977,0)+38+2*($C245-K$67),0),"")))</f>
        <v/>
      </c>
      <c r="L245">
        <f ca="1">IF(IF($C245&lt;=L$67,OFFSET(Enrolment_Repeaters!M$1,MATCH(CountrySelect1,Enrolment_Repeaters!$A$2:$A$4977,0)+25+2*$C245-1,0),IF($C245&lt;=L$67+L$68+L$69,OFFSET(Enrolment_Repeaters!M$1,MATCH(CountrySelect1,Enrolment_Repeaters!$A$2:$A$4977,0)+38+2*($C245-L$67),0),""))=0, "", IF($C245&lt;=L$67,OFFSET(Enrolment_Repeaters!M$1,MATCH(CountrySelect1,Enrolment_Repeaters!$A$2:$A$4977,0)+25+2*$C245-1,0),IF($C2377&lt;=L$67+L$68+L$69,OFFSET(Enrolment_Repeaters!M$1,MATCH(CountrySelect1,Enrolment_Repeaters!$A$2:$A$4977,0)+38+2*($C245-L$67),0),"")))</f>
        <v>2.1625999999999999</v>
      </c>
      <c r="M245" t="str">
        <f ca="1">IF(IF($C245&lt;=M$67,OFFSET(Enrolment_Repeaters!N$1,MATCH(CountrySelect1,Enrolment_Repeaters!$A$2:$A$4977,0)+25+2*$C245-1,0),IF($C245&lt;=M$67+M$68+M$69,OFFSET(Enrolment_Repeaters!N$1,MATCH(CountrySelect1,Enrolment_Repeaters!$A$2:$A$4977,0)+38+2*($C245-M$67),0),""))=0, "", IF($C245&lt;=M$67,OFFSET(Enrolment_Repeaters!N$1,MATCH(CountrySelect1,Enrolment_Repeaters!$A$2:$A$4977,0)+25+2*$C245-1,0),IF($C2377&lt;=M$67+M$68+M$69,OFFSET(Enrolment_Repeaters!N$1,MATCH(CountrySelect1,Enrolment_Repeaters!$A$2:$A$4977,0)+38+2*($C245-M$67),0),"")))</f>
        <v/>
      </c>
      <c r="N245" t="str">
        <f ca="1">IF(IF($C245&lt;=N$67,OFFSET(Enrolment_Repeaters!O$1,MATCH(CountrySelect1,Enrolment_Repeaters!$A$2:$A$4977,0)+25+2*$C245-1,0),IF($C245&lt;=N$67+N$68+N$69,OFFSET(Enrolment_Repeaters!O$1,MATCH(CountrySelect1,Enrolment_Repeaters!$A$2:$A$4977,0)+38+2*($C245-N$67),0),""))=0, "", IF($C245&lt;=N$67,OFFSET(Enrolment_Repeaters!O$1,MATCH(CountrySelect1,Enrolment_Repeaters!$A$2:$A$4977,0)+25+2*$C245-1,0),IF($C2377&lt;=N$67+N$68+N$69,OFFSET(Enrolment_Repeaters!O$1,MATCH(CountrySelect1,Enrolment_Repeaters!$A$2:$A$4977,0)+38+2*($C245-N$67),0),"")))</f>
        <v/>
      </c>
      <c r="Q245">
        <f t="array" aca="1" ref="Q245" ca="1">MAX(IF(ISNUMBER(D245:N245),$R$189:$AB$189-StartYear+1))</f>
        <v>9</v>
      </c>
      <c r="R245" s="49" t="e">
        <f t="shared" ca="1" si="108"/>
        <v>#VALUE!</v>
      </c>
      <c r="S245" s="49">
        <f t="shared" ca="1" si="109"/>
        <v>3.6754600000000002</v>
      </c>
      <c r="T245" s="49">
        <f t="shared" ca="1" si="110"/>
        <v>3.3685200000000002</v>
      </c>
      <c r="U245" s="49">
        <f t="shared" ca="1" si="111"/>
        <v>3.0226299999999999</v>
      </c>
      <c r="V245" s="49" t="e">
        <f t="shared" ca="1" si="112"/>
        <v>#VALUE!</v>
      </c>
      <c r="W245" s="49" t="e">
        <f t="shared" ca="1" si="113"/>
        <v>#VALUE!</v>
      </c>
      <c r="X245" s="49" t="e">
        <f t="shared" ca="1" si="114"/>
        <v>#VALUE!</v>
      </c>
      <c r="Y245" s="49" t="e">
        <f t="shared" ca="1" si="115"/>
        <v>#VALUE!</v>
      </c>
      <c r="Z245" s="49" t="e">
        <f t="shared" ca="1" si="116"/>
        <v>#VALUE!</v>
      </c>
      <c r="AA245" s="49" t="e">
        <f t="shared" ca="1" si="117"/>
        <v>#VALUE!</v>
      </c>
      <c r="AB245" s="49" t="e">
        <f t="shared" ca="1" si="118"/>
        <v>#VALUE!</v>
      </c>
      <c r="AG245" t="e">
        <f t="shared" ca="1" si="120"/>
        <v>#VALUE!</v>
      </c>
      <c r="AH245">
        <f t="shared" ca="1" si="121"/>
        <v>3.5494724530503619E-2</v>
      </c>
      <c r="AI245">
        <f t="shared" ca="1" si="121"/>
        <v>3.2621066049776104E-2</v>
      </c>
      <c r="AJ245">
        <f t="shared" ca="1" si="121"/>
        <v>2.9364052425171705E-2</v>
      </c>
      <c r="AK245" t="e">
        <f t="shared" ca="1" si="121"/>
        <v>#VALUE!</v>
      </c>
      <c r="AL245" t="e">
        <f t="shared" ca="1" si="121"/>
        <v>#VALUE!</v>
      </c>
      <c r="AM245" t="e">
        <f t="shared" ca="1" si="121"/>
        <v>#VALUE!</v>
      </c>
      <c r="AN245" t="e">
        <f t="shared" ca="1" si="121"/>
        <v>#VALUE!</v>
      </c>
      <c r="AO245" t="e">
        <f t="shared" ca="1" si="121"/>
        <v>#VALUE!</v>
      </c>
      <c r="AP245" t="e">
        <f t="shared" ca="1" si="121"/>
        <v>#VALUE!</v>
      </c>
      <c r="AQ245" t="e">
        <f t="shared" ca="1" si="121"/>
        <v>#VALUE!</v>
      </c>
    </row>
    <row r="246" spans="1:43" x14ac:dyDescent="0.2">
      <c r="A246" cm="1">
        <f t="array" aca="1" ref="A246" ca="1">LOOKUP(2,1/(ISNUMBER(D246:N246)),D246:N246)</f>
        <v>3.3132299999999999</v>
      </c>
      <c r="C246" s="50">
        <v>10</v>
      </c>
      <c r="D246" t="str">
        <f ca="1">IF(IF($C246&lt;=D$67,OFFSET(Enrolment_Repeaters!E$1,MATCH(CountrySelect1,Enrolment_Repeaters!$A$2:$A$4977,0)+25+2*$C246-1,0),IF($C246&lt;=D$67+D$68+D$69,OFFSET(Enrolment_Repeaters!E$1,MATCH(CountrySelect1,Enrolment_Repeaters!$A$2:$A$4977,0)+38+2*($C246-D$67),0),""))=0, "", IF($C246&lt;=D$67,OFFSET(Enrolment_Repeaters!E$1,MATCH(CountrySelect1,Enrolment_Repeaters!$A$2:$A$4977,0)+25+2*$C246-1,0),IF($C2378&lt;=D$67+D$68+D$69,OFFSET(Enrolment_Repeaters!E$1,MATCH(CountrySelect1,Enrolment_Repeaters!$A$2:$A$4977,0)+38+2*($C246-D$67),0),"")))</f>
        <v/>
      </c>
      <c r="E246">
        <f ca="1">IF(IF($C246&lt;=E$67,OFFSET(Enrolment_Repeaters!F$1,MATCH(CountrySelect1,Enrolment_Repeaters!$A$2:$A$4977,0)+25+2*$C246-1,0),IF($C246&lt;=E$67+E$68+E$69,OFFSET(Enrolment_Repeaters!F$1,MATCH(CountrySelect1,Enrolment_Repeaters!$A$2:$A$4977,0)+38+2*($C246-E$67),0),""))=0, "", IF($C246&lt;=E$67,OFFSET(Enrolment_Repeaters!F$1,MATCH(CountrySelect1,Enrolment_Repeaters!$A$2:$A$4977,0)+25+2*$C246-1,0),IF($C2378&lt;=E$67+E$68+E$69,OFFSET(Enrolment_Repeaters!F$1,MATCH(CountrySelect1,Enrolment_Repeaters!$A$2:$A$4977,0)+38+2*($C246-E$67),0),"")))</f>
        <v>3.9231199999999999</v>
      </c>
      <c r="F246">
        <f ca="1">IF(IF($C246&lt;=F$67,OFFSET(Enrolment_Repeaters!G$1,MATCH(CountrySelect1,Enrolment_Repeaters!$A$2:$A$4977,0)+25+2*$C246-1,0),IF($C246&lt;=F$67+F$68+F$69,OFFSET(Enrolment_Repeaters!G$1,MATCH(CountrySelect1,Enrolment_Repeaters!$A$2:$A$4977,0)+38+2*($C246-F$67),0),""))=0, "", IF($C246&lt;=F$67,OFFSET(Enrolment_Repeaters!G$1,MATCH(CountrySelect1,Enrolment_Repeaters!$A$2:$A$4977,0)+25+2*$C246-1,0),IF($C2378&lt;=F$67+F$68+F$69,OFFSET(Enrolment_Repeaters!G$1,MATCH(CountrySelect1,Enrolment_Repeaters!$A$2:$A$4977,0)+38+2*($C246-F$67),0),"")))</f>
        <v>4.2443600000000004</v>
      </c>
      <c r="G246">
        <f ca="1">IF(IF($C246&lt;=G$67,OFFSET(Enrolment_Repeaters!H$1,MATCH(CountrySelect1,Enrolment_Repeaters!$A$2:$A$4977,0)+25+2*$C246-1,0),IF($C246&lt;=G$67+G$68+G$69,OFFSET(Enrolment_Repeaters!H$1,MATCH(CountrySelect1,Enrolment_Repeaters!$A$2:$A$4977,0)+38+2*($C246-G$67),0),""))=0, "", IF($C246&lt;=G$67,OFFSET(Enrolment_Repeaters!H$1,MATCH(CountrySelect1,Enrolment_Repeaters!$A$2:$A$4977,0)+25+2*$C246-1,0),IF($C2378&lt;=G$67+G$68+G$69,OFFSET(Enrolment_Repeaters!H$1,MATCH(CountrySelect1,Enrolment_Repeaters!$A$2:$A$4977,0)+38+2*($C246-G$67),0),"")))</f>
        <v>3.20119</v>
      </c>
      <c r="H246" t="str">
        <f ca="1">IF(IF($C246&lt;=H$67,OFFSET(Enrolment_Repeaters!I$1,MATCH(CountrySelect1,Enrolment_Repeaters!$A$2:$A$4977,0)+25+2*$C246-1,0),IF($C246&lt;=H$67+H$68+H$69,OFFSET(Enrolment_Repeaters!I$1,MATCH(CountrySelect1,Enrolment_Repeaters!$A$2:$A$4977,0)+38+2*($C246-H$67),0),""))=0, "", IF($C246&lt;=H$67,OFFSET(Enrolment_Repeaters!I$1,MATCH(CountrySelect1,Enrolment_Repeaters!$A$2:$A$4977,0)+25+2*$C246-1,0),IF($C2378&lt;=H$67+H$68+H$69,OFFSET(Enrolment_Repeaters!I$1,MATCH(CountrySelect1,Enrolment_Repeaters!$A$2:$A$4977,0)+38+2*($C246-H$67),0),"")))</f>
        <v/>
      </c>
      <c r="I246">
        <f ca="1">IF(IF($C246&lt;=I$67,OFFSET(Enrolment_Repeaters!J$1,MATCH(CountrySelect1,Enrolment_Repeaters!$A$2:$A$4977,0)+25+2*$C246-1,0),IF($C246&lt;=I$67+I$68+I$69,OFFSET(Enrolment_Repeaters!J$1,MATCH(CountrySelect1,Enrolment_Repeaters!$A$2:$A$4977,0)+38+2*($C246-I$67),0),""))=0, "", IF($C246&lt;=I$67,OFFSET(Enrolment_Repeaters!J$1,MATCH(CountrySelect1,Enrolment_Repeaters!$A$2:$A$4977,0)+25+2*$C246-1,0),IF($C2378&lt;=I$67+I$68+I$69,OFFSET(Enrolment_Repeaters!J$1,MATCH(CountrySelect1,Enrolment_Repeaters!$A$2:$A$4977,0)+38+2*($C246-I$67),0),"")))</f>
        <v>3.7376</v>
      </c>
      <c r="J246" t="str">
        <f ca="1">IF(IF($C246&lt;=J$67,OFFSET(Enrolment_Repeaters!K$1,MATCH(CountrySelect1,Enrolment_Repeaters!$A$2:$A$4977,0)+25+2*$C246-1,0),IF($C246&lt;=J$67+J$68+J$69,OFFSET(Enrolment_Repeaters!K$1,MATCH(CountrySelect1,Enrolment_Repeaters!$A$2:$A$4977,0)+38+2*($C246-J$67),0),""))=0, "", IF($C246&lt;=J$67,OFFSET(Enrolment_Repeaters!K$1,MATCH(CountrySelect1,Enrolment_Repeaters!$A$2:$A$4977,0)+25+2*$C246-1,0),IF($C2378&lt;=J$67+J$68+J$69,OFFSET(Enrolment_Repeaters!K$1,MATCH(CountrySelect1,Enrolment_Repeaters!$A$2:$A$4977,0)+38+2*($C246-J$67),0),"")))</f>
        <v/>
      </c>
      <c r="K246" t="str">
        <f ca="1">IF(IF($C246&lt;=K$67,OFFSET(Enrolment_Repeaters!L$1,MATCH(CountrySelect1,Enrolment_Repeaters!$A$2:$A$4977,0)+25+2*$C246-1,0),IF($C246&lt;=K$67+K$68+K$69,OFFSET(Enrolment_Repeaters!L$1,MATCH(CountrySelect1,Enrolment_Repeaters!$A$2:$A$4977,0)+38+2*($C246-K$67),0),""))=0, "", IF($C246&lt;=K$67,OFFSET(Enrolment_Repeaters!L$1,MATCH(CountrySelect1,Enrolment_Repeaters!$A$2:$A$4977,0)+25+2*$C246-1,0),IF($C2378&lt;=K$67+K$68+K$69,OFFSET(Enrolment_Repeaters!L$1,MATCH(CountrySelect1,Enrolment_Repeaters!$A$2:$A$4977,0)+38+2*($C246-K$67),0),"")))</f>
        <v/>
      </c>
      <c r="L246">
        <f ca="1">IF(IF($C246&lt;=L$67,OFFSET(Enrolment_Repeaters!M$1,MATCH(CountrySelect1,Enrolment_Repeaters!$A$2:$A$4977,0)+25+2*$C246-1,0),IF($C246&lt;=L$67+L$68+L$69,OFFSET(Enrolment_Repeaters!M$1,MATCH(CountrySelect1,Enrolment_Repeaters!$A$2:$A$4977,0)+38+2*($C246-L$67),0),""))=0, "", IF($C246&lt;=L$67,OFFSET(Enrolment_Repeaters!M$1,MATCH(CountrySelect1,Enrolment_Repeaters!$A$2:$A$4977,0)+25+2*$C246-1,0),IF($C2378&lt;=L$67+L$68+L$69,OFFSET(Enrolment_Repeaters!M$1,MATCH(CountrySelect1,Enrolment_Repeaters!$A$2:$A$4977,0)+38+2*($C246-L$67),0),"")))</f>
        <v>3.3132299999999999</v>
      </c>
      <c r="M246" t="str">
        <f ca="1">IF(IF($C246&lt;=M$67,OFFSET(Enrolment_Repeaters!N$1,MATCH(CountrySelect1,Enrolment_Repeaters!$A$2:$A$4977,0)+25+2*$C246-1,0),IF($C246&lt;=M$67+M$68+M$69,OFFSET(Enrolment_Repeaters!N$1,MATCH(CountrySelect1,Enrolment_Repeaters!$A$2:$A$4977,0)+38+2*($C246-M$67),0),""))=0, "", IF($C246&lt;=M$67,OFFSET(Enrolment_Repeaters!N$1,MATCH(CountrySelect1,Enrolment_Repeaters!$A$2:$A$4977,0)+25+2*$C246-1,0),IF($C2378&lt;=M$67+M$68+M$69,OFFSET(Enrolment_Repeaters!N$1,MATCH(CountrySelect1,Enrolment_Repeaters!$A$2:$A$4977,0)+38+2*($C246-M$67),0),"")))</f>
        <v/>
      </c>
      <c r="N246" t="str">
        <f ca="1">IF(IF($C246&lt;=N$67,OFFSET(Enrolment_Repeaters!O$1,MATCH(CountrySelect1,Enrolment_Repeaters!$A$2:$A$4977,0)+25+2*$C246-1,0),IF($C246&lt;=N$67+N$68+N$69,OFFSET(Enrolment_Repeaters!O$1,MATCH(CountrySelect1,Enrolment_Repeaters!$A$2:$A$4977,0)+38+2*($C246-N$67),0),""))=0, "", IF($C246&lt;=N$67,OFFSET(Enrolment_Repeaters!O$1,MATCH(CountrySelect1,Enrolment_Repeaters!$A$2:$A$4977,0)+25+2*$C246-1,0),IF($C2378&lt;=N$67+N$68+N$69,OFFSET(Enrolment_Repeaters!O$1,MATCH(CountrySelect1,Enrolment_Repeaters!$A$2:$A$4977,0)+38+2*($C246-N$67),0),"")))</f>
        <v/>
      </c>
      <c r="Q246">
        <f t="array" aca="1" ref="Q246" ca="1">MAX(IF(ISNUMBER(D246:N246),$R$189:$AB$189-StartYear+1))</f>
        <v>9</v>
      </c>
      <c r="R246" t="e">
        <f t="shared" ca="1" si="108"/>
        <v>#VALUE!</v>
      </c>
      <c r="S246">
        <f t="shared" ca="1" si="109"/>
        <v>3.9231199999999999</v>
      </c>
      <c r="T246">
        <f t="shared" ca="1" si="110"/>
        <v>4.2443600000000004</v>
      </c>
      <c r="U246">
        <f t="shared" ca="1" si="111"/>
        <v>3.20119</v>
      </c>
      <c r="V246" t="e">
        <f t="shared" ca="1" si="112"/>
        <v>#VALUE!</v>
      </c>
      <c r="W246" t="e">
        <f t="shared" ca="1" si="113"/>
        <v>#VALUE!</v>
      </c>
      <c r="X246" t="e">
        <f t="shared" ca="1" si="114"/>
        <v>#VALUE!</v>
      </c>
      <c r="Y246" t="e">
        <f t="shared" ca="1" si="115"/>
        <v>#VALUE!</v>
      </c>
      <c r="Z246" t="e">
        <f t="shared" ca="1" si="116"/>
        <v>#VALUE!</v>
      </c>
      <c r="AA246" t="e">
        <f t="shared" ca="1" si="117"/>
        <v>#VALUE!</v>
      </c>
      <c r="AB246" t="e">
        <f t="shared" ca="1" si="118"/>
        <v>#VALUE!</v>
      </c>
      <c r="AG246" t="e">
        <f t="shared" ca="1" si="120"/>
        <v>#VALUE!</v>
      </c>
      <c r="AH246">
        <f t="shared" ca="1" si="121"/>
        <v>3.7802194119733956E-2</v>
      </c>
      <c r="AI246">
        <f t="shared" ca="1" si="121"/>
        <v>4.0780546987407851E-2</v>
      </c>
      <c r="AJ246">
        <f t="shared" ca="1" si="121"/>
        <v>3.1047926274079263E-2</v>
      </c>
      <c r="AK246" t="e">
        <f t="shared" ca="1" si="121"/>
        <v>#VALUE!</v>
      </c>
      <c r="AL246" t="e">
        <f t="shared" ca="1" si="121"/>
        <v>#VALUE!</v>
      </c>
      <c r="AM246" t="e">
        <f t="shared" ca="1" si="121"/>
        <v>#VALUE!</v>
      </c>
      <c r="AN246" t="e">
        <f t="shared" ca="1" si="121"/>
        <v>#VALUE!</v>
      </c>
      <c r="AO246" t="e">
        <f t="shared" ca="1" si="121"/>
        <v>#VALUE!</v>
      </c>
      <c r="AP246" t="e">
        <f t="shared" ca="1" si="121"/>
        <v>#VALUE!</v>
      </c>
      <c r="AQ246" t="e">
        <f t="shared" ca="1" si="121"/>
        <v>#VALUE!</v>
      </c>
    </row>
    <row r="247" spans="1:43" x14ac:dyDescent="0.2">
      <c r="A247" t="e" cm="1">
        <f t="array" aca="1" ref="A247" ca="1">LOOKUP(2,1/(ISNUMBER(D247:N247)),D247:N247)</f>
        <v>#N/A</v>
      </c>
      <c r="C247" s="50">
        <v>11</v>
      </c>
      <c r="D247" t="str">
        <f ca="1">IF(IF($C247&lt;=D$67,OFFSET(Enrolment_Repeaters!E$1,MATCH(CountrySelect1,Enrolment_Repeaters!$A$2:$A$4977,0)+25+2*$C247-1,0),IF($C247&lt;=D$67+D$68+D$69,OFFSET(Enrolment_Repeaters!E$1,MATCH(CountrySelect1,Enrolment_Repeaters!$A$2:$A$4977,0)+38+2*($C247-D$67),0),""))=0, "", IF($C247&lt;=D$67,OFFSET(Enrolment_Repeaters!E$1,MATCH(CountrySelect1,Enrolment_Repeaters!$A$2:$A$4977,0)+25+2*$C247-1,0),IF($C2379&lt;=D$67+D$68+D$69,OFFSET(Enrolment_Repeaters!E$1,MATCH(CountrySelect1,Enrolment_Repeaters!$A$2:$A$4977,0)+38+2*($C247-D$67),0),"")))</f>
        <v/>
      </c>
      <c r="E247" t="str">
        <f ca="1">IF(IF($C247&lt;=E$67,OFFSET(Enrolment_Repeaters!F$1,MATCH(CountrySelect1,Enrolment_Repeaters!$A$2:$A$4977,0)+25+2*$C247-1,0),IF($C247&lt;=E$67+E$68+E$69,OFFSET(Enrolment_Repeaters!F$1,MATCH(CountrySelect1,Enrolment_Repeaters!$A$2:$A$4977,0)+38+2*($C247-E$67),0),""))=0, "", IF($C247&lt;=E$67,OFFSET(Enrolment_Repeaters!F$1,MATCH(CountrySelect1,Enrolment_Repeaters!$A$2:$A$4977,0)+25+2*$C247-1,0),IF($C2379&lt;=E$67+E$68+E$69,OFFSET(Enrolment_Repeaters!F$1,MATCH(CountrySelect1,Enrolment_Repeaters!$A$2:$A$4977,0)+38+2*($C247-E$67),0),"")))</f>
        <v/>
      </c>
      <c r="F247" t="str">
        <f ca="1">IF(IF($C247&lt;=F$67,OFFSET(Enrolment_Repeaters!G$1,MATCH(CountrySelect1,Enrolment_Repeaters!$A$2:$A$4977,0)+25+2*$C247-1,0),IF($C247&lt;=F$67+F$68+F$69,OFFSET(Enrolment_Repeaters!G$1,MATCH(CountrySelect1,Enrolment_Repeaters!$A$2:$A$4977,0)+38+2*($C247-F$67),0),""))=0, "", IF($C247&lt;=F$67,OFFSET(Enrolment_Repeaters!G$1,MATCH(CountrySelect1,Enrolment_Repeaters!$A$2:$A$4977,0)+25+2*$C247-1,0),IF($C2379&lt;=F$67+F$68+F$69,OFFSET(Enrolment_Repeaters!G$1,MATCH(CountrySelect1,Enrolment_Repeaters!$A$2:$A$4977,0)+38+2*($C247-F$67),0),"")))</f>
        <v/>
      </c>
      <c r="G247" t="str">
        <f ca="1">IF(IF($C247&lt;=G$67,OFFSET(Enrolment_Repeaters!H$1,MATCH(CountrySelect1,Enrolment_Repeaters!$A$2:$A$4977,0)+25+2*$C247-1,0),IF($C247&lt;=G$67+G$68+G$69,OFFSET(Enrolment_Repeaters!H$1,MATCH(CountrySelect1,Enrolment_Repeaters!$A$2:$A$4977,0)+38+2*($C247-G$67),0),""))=0, "", IF($C247&lt;=G$67,OFFSET(Enrolment_Repeaters!H$1,MATCH(CountrySelect1,Enrolment_Repeaters!$A$2:$A$4977,0)+25+2*$C247-1,0),IF($C2379&lt;=G$67+G$68+G$69,OFFSET(Enrolment_Repeaters!H$1,MATCH(CountrySelect1,Enrolment_Repeaters!$A$2:$A$4977,0)+38+2*($C247-G$67),0),"")))</f>
        <v/>
      </c>
      <c r="H247" t="str">
        <f ca="1">IF(IF($C247&lt;=H$67,OFFSET(Enrolment_Repeaters!I$1,MATCH(CountrySelect1,Enrolment_Repeaters!$A$2:$A$4977,0)+25+2*$C247-1,0),IF($C247&lt;=H$67+H$68+H$69,OFFSET(Enrolment_Repeaters!I$1,MATCH(CountrySelect1,Enrolment_Repeaters!$A$2:$A$4977,0)+38+2*($C247-H$67),0),""))=0, "", IF($C247&lt;=H$67,OFFSET(Enrolment_Repeaters!I$1,MATCH(CountrySelect1,Enrolment_Repeaters!$A$2:$A$4977,0)+25+2*$C247-1,0),IF($C2379&lt;=H$67+H$68+H$69,OFFSET(Enrolment_Repeaters!I$1,MATCH(CountrySelect1,Enrolment_Repeaters!$A$2:$A$4977,0)+38+2*($C247-H$67),0),"")))</f>
        <v/>
      </c>
      <c r="I247" t="str">
        <f ca="1">IF(IF($C247&lt;=I$67,OFFSET(Enrolment_Repeaters!J$1,MATCH(CountrySelect1,Enrolment_Repeaters!$A$2:$A$4977,0)+25+2*$C247-1,0),IF($C247&lt;=I$67+I$68+I$69,OFFSET(Enrolment_Repeaters!J$1,MATCH(CountrySelect1,Enrolment_Repeaters!$A$2:$A$4977,0)+38+2*($C247-I$67),0),""))=0, "", IF($C247&lt;=I$67,OFFSET(Enrolment_Repeaters!J$1,MATCH(CountrySelect1,Enrolment_Repeaters!$A$2:$A$4977,0)+25+2*$C247-1,0),IF($C2379&lt;=I$67+I$68+I$69,OFFSET(Enrolment_Repeaters!J$1,MATCH(CountrySelect1,Enrolment_Repeaters!$A$2:$A$4977,0)+38+2*($C247-I$67),0),"")))</f>
        <v/>
      </c>
      <c r="J247" t="str">
        <f ca="1">IF(IF($C247&lt;=J$67,OFFSET(Enrolment_Repeaters!K$1,MATCH(CountrySelect1,Enrolment_Repeaters!$A$2:$A$4977,0)+25+2*$C247-1,0),IF($C247&lt;=J$67+J$68+J$69,OFFSET(Enrolment_Repeaters!K$1,MATCH(CountrySelect1,Enrolment_Repeaters!$A$2:$A$4977,0)+38+2*($C247-J$67),0),""))=0, "", IF($C247&lt;=J$67,OFFSET(Enrolment_Repeaters!K$1,MATCH(CountrySelect1,Enrolment_Repeaters!$A$2:$A$4977,0)+25+2*$C247-1,0),IF($C2379&lt;=J$67+J$68+J$69,OFFSET(Enrolment_Repeaters!K$1,MATCH(CountrySelect1,Enrolment_Repeaters!$A$2:$A$4977,0)+38+2*($C247-J$67),0),"")))</f>
        <v/>
      </c>
      <c r="K247" t="str">
        <f ca="1">IF(IF($C247&lt;=K$67,OFFSET(Enrolment_Repeaters!L$1,MATCH(CountrySelect1,Enrolment_Repeaters!$A$2:$A$4977,0)+25+2*$C247-1,0),IF($C247&lt;=K$67+K$68+K$69,OFFSET(Enrolment_Repeaters!L$1,MATCH(CountrySelect1,Enrolment_Repeaters!$A$2:$A$4977,0)+38+2*($C247-K$67),0),""))=0, "", IF($C247&lt;=K$67,OFFSET(Enrolment_Repeaters!L$1,MATCH(CountrySelect1,Enrolment_Repeaters!$A$2:$A$4977,0)+25+2*$C247-1,0),IF($C2379&lt;=K$67+K$68+K$69,OFFSET(Enrolment_Repeaters!L$1,MATCH(CountrySelect1,Enrolment_Repeaters!$A$2:$A$4977,0)+38+2*($C247-K$67),0),"")))</f>
        <v/>
      </c>
      <c r="L247" t="str">
        <f ca="1">IF(IF($C247&lt;=L$67,OFFSET(Enrolment_Repeaters!M$1,MATCH(CountrySelect1,Enrolment_Repeaters!$A$2:$A$4977,0)+25+2*$C247-1,0),IF($C247&lt;=L$67+L$68+L$69,OFFSET(Enrolment_Repeaters!M$1,MATCH(CountrySelect1,Enrolment_Repeaters!$A$2:$A$4977,0)+38+2*($C247-L$67),0),""))=0, "", IF($C247&lt;=L$67,OFFSET(Enrolment_Repeaters!M$1,MATCH(CountrySelect1,Enrolment_Repeaters!$A$2:$A$4977,0)+25+2*$C247-1,0),IF($C2379&lt;=L$67+L$68+L$69,OFFSET(Enrolment_Repeaters!M$1,MATCH(CountrySelect1,Enrolment_Repeaters!$A$2:$A$4977,0)+38+2*($C247-L$67),0),"")))</f>
        <v/>
      </c>
      <c r="M247" t="str">
        <f ca="1">IF(IF($C247&lt;=M$67,OFFSET(Enrolment_Repeaters!N$1,MATCH(CountrySelect1,Enrolment_Repeaters!$A$2:$A$4977,0)+25+2*$C247-1,0),IF($C247&lt;=M$67+M$68+M$69,OFFSET(Enrolment_Repeaters!N$1,MATCH(CountrySelect1,Enrolment_Repeaters!$A$2:$A$4977,0)+38+2*($C247-M$67),0),""))=0, "", IF($C247&lt;=M$67,OFFSET(Enrolment_Repeaters!N$1,MATCH(CountrySelect1,Enrolment_Repeaters!$A$2:$A$4977,0)+25+2*$C247-1,0),IF($C2379&lt;=M$67+M$68+M$69,OFFSET(Enrolment_Repeaters!N$1,MATCH(CountrySelect1,Enrolment_Repeaters!$A$2:$A$4977,0)+38+2*($C247-M$67),0),"")))</f>
        <v/>
      </c>
      <c r="N247" t="str">
        <f ca="1">IF(IF($C247&lt;=N$67,OFFSET(Enrolment_Repeaters!O$1,MATCH(CountrySelect1,Enrolment_Repeaters!$A$2:$A$4977,0)+25+2*$C247-1,0),IF($C247&lt;=N$67+N$68+N$69,OFFSET(Enrolment_Repeaters!O$1,MATCH(CountrySelect1,Enrolment_Repeaters!$A$2:$A$4977,0)+38+2*($C247-N$67),0),""))=0, "", IF($C247&lt;=N$67,OFFSET(Enrolment_Repeaters!O$1,MATCH(CountrySelect1,Enrolment_Repeaters!$A$2:$A$4977,0)+25+2*$C247-1,0),IF($C2379&lt;=N$67+N$68+N$69,OFFSET(Enrolment_Repeaters!O$1,MATCH(CountrySelect1,Enrolment_Repeaters!$A$2:$A$4977,0)+38+2*($C247-N$67),0),"")))</f>
        <v/>
      </c>
      <c r="Q247">
        <f t="array" aca="1" ref="Q247" ca="1">MAX(IF(ISNUMBER(D247:N247),$R$189:$AB$189-StartYear+1))</f>
        <v>0</v>
      </c>
      <c r="R247">
        <f t="shared" ca="1" si="108"/>
        <v>0</v>
      </c>
      <c r="S247">
        <f t="shared" ca="1" si="109"/>
        <v>0</v>
      </c>
      <c r="T247">
        <f t="shared" ca="1" si="110"/>
        <v>0</v>
      </c>
      <c r="U247">
        <f t="shared" ca="1" si="111"/>
        <v>0</v>
      </c>
      <c r="V247">
        <f t="shared" ca="1" si="112"/>
        <v>0</v>
      </c>
      <c r="W247">
        <f t="shared" ca="1" si="113"/>
        <v>0</v>
      </c>
      <c r="X247">
        <f t="shared" ca="1" si="114"/>
        <v>0</v>
      </c>
      <c r="Y247">
        <f t="shared" ca="1" si="115"/>
        <v>0</v>
      </c>
      <c r="Z247">
        <f t="shared" ca="1" si="116"/>
        <v>0</v>
      </c>
      <c r="AA247">
        <f t="shared" ca="1" si="117"/>
        <v>0</v>
      </c>
      <c r="AB247">
        <f t="shared" ca="1" si="118"/>
        <v>0</v>
      </c>
      <c r="AG247">
        <f t="shared" ca="1" si="120"/>
        <v>0</v>
      </c>
      <c r="AH247">
        <f t="shared" ca="1" si="121"/>
        <v>0</v>
      </c>
      <c r="AI247">
        <f t="shared" ca="1" si="121"/>
        <v>0</v>
      </c>
      <c r="AJ247">
        <f t="shared" ca="1" si="121"/>
        <v>0</v>
      </c>
      <c r="AK247">
        <f t="shared" ca="1" si="121"/>
        <v>0</v>
      </c>
      <c r="AL247">
        <f t="shared" ca="1" si="121"/>
        <v>0</v>
      </c>
      <c r="AM247">
        <f t="shared" ca="1" si="121"/>
        <v>0</v>
      </c>
      <c r="AN247">
        <f t="shared" ca="1" si="121"/>
        <v>0</v>
      </c>
      <c r="AO247">
        <f t="shared" ca="1" si="121"/>
        <v>0</v>
      </c>
      <c r="AP247">
        <f t="shared" ca="1" si="121"/>
        <v>0</v>
      </c>
      <c r="AQ247">
        <f t="shared" ca="1" si="121"/>
        <v>0</v>
      </c>
    </row>
    <row r="248" spans="1:43" x14ac:dyDescent="0.2">
      <c r="A248" s="188" t="e" cm="1">
        <f t="array" aca="1" ref="A248" ca="1">LOOKUP(2,1/(ISNUMBER(D248:N248)),D248:N248)</f>
        <v>#N/A</v>
      </c>
      <c r="B248" s="188"/>
      <c r="C248" s="50">
        <v>12</v>
      </c>
      <c r="D248" t="str">
        <f ca="1">IF(IF($C248&lt;=D$67,OFFSET(Enrolment_Repeaters!E$1,MATCH(CountrySelect1,Enrolment_Repeaters!$A$2:$A$4977,0)+25+2*$C248-1,0),IF($C248&lt;=D$67+D$68+D$69,OFFSET(Enrolment_Repeaters!E$1,MATCH(CountrySelect1,Enrolment_Repeaters!$A$2:$A$4977,0)+38+2*($C248-D$67),0),""))=0, "", IF($C248&lt;=D$67,OFFSET(Enrolment_Repeaters!E$1,MATCH(CountrySelect1,Enrolment_Repeaters!$A$2:$A$4977,0)+25+2*$C248-1,0),IF($C2380&lt;=D$67+D$68+D$69,OFFSET(Enrolment_Repeaters!E$1,MATCH(CountrySelect1,Enrolment_Repeaters!$A$2:$A$4977,0)+38+2*($C248-D$67),0),"")))</f>
        <v/>
      </c>
      <c r="E248" t="str">
        <f ca="1">IF(IF($C248&lt;=E$67,OFFSET(Enrolment_Repeaters!F$1,MATCH(CountrySelect1,Enrolment_Repeaters!$A$2:$A$4977,0)+25+2*$C248-1,0),IF($C248&lt;=E$67+E$68+E$69,OFFSET(Enrolment_Repeaters!F$1,MATCH(CountrySelect1,Enrolment_Repeaters!$A$2:$A$4977,0)+38+2*($C248-E$67),0),""))=0, "", IF($C248&lt;=E$67,OFFSET(Enrolment_Repeaters!F$1,MATCH(CountrySelect1,Enrolment_Repeaters!$A$2:$A$4977,0)+25+2*$C248-1,0),IF($C2380&lt;=E$67+E$68+E$69,OFFSET(Enrolment_Repeaters!F$1,MATCH(CountrySelect1,Enrolment_Repeaters!$A$2:$A$4977,0)+38+2*($C248-E$67),0),"")))</f>
        <v/>
      </c>
      <c r="F248" t="str">
        <f ca="1">IF(IF($C248&lt;=F$67,OFFSET(Enrolment_Repeaters!G$1,MATCH(CountrySelect1,Enrolment_Repeaters!$A$2:$A$4977,0)+25+2*$C248-1,0),IF($C248&lt;=F$67+F$68+F$69,OFFSET(Enrolment_Repeaters!G$1,MATCH(CountrySelect1,Enrolment_Repeaters!$A$2:$A$4977,0)+38+2*($C248-F$67),0),""))=0, "", IF($C248&lt;=F$67,OFFSET(Enrolment_Repeaters!G$1,MATCH(CountrySelect1,Enrolment_Repeaters!$A$2:$A$4977,0)+25+2*$C248-1,0),IF($C2380&lt;=F$67+F$68+F$69,OFFSET(Enrolment_Repeaters!G$1,MATCH(CountrySelect1,Enrolment_Repeaters!$A$2:$A$4977,0)+38+2*($C248-F$67),0),"")))</f>
        <v/>
      </c>
      <c r="G248" t="str">
        <f ca="1">IF(IF($C248&lt;=G$67,OFFSET(Enrolment_Repeaters!H$1,MATCH(CountrySelect1,Enrolment_Repeaters!$A$2:$A$4977,0)+25+2*$C248-1,0),IF($C248&lt;=G$67+G$68+G$69,OFFSET(Enrolment_Repeaters!H$1,MATCH(CountrySelect1,Enrolment_Repeaters!$A$2:$A$4977,0)+38+2*($C248-G$67),0),""))=0, "", IF($C248&lt;=G$67,OFFSET(Enrolment_Repeaters!H$1,MATCH(CountrySelect1,Enrolment_Repeaters!$A$2:$A$4977,0)+25+2*$C248-1,0),IF($C2380&lt;=G$67+G$68+G$69,OFFSET(Enrolment_Repeaters!H$1,MATCH(CountrySelect1,Enrolment_Repeaters!$A$2:$A$4977,0)+38+2*($C248-G$67),0),"")))</f>
        <v/>
      </c>
      <c r="H248" t="str">
        <f ca="1">IF(IF($C248&lt;=H$67,OFFSET(Enrolment_Repeaters!I$1,MATCH(CountrySelect1,Enrolment_Repeaters!$A$2:$A$4977,0)+25+2*$C248-1,0),IF($C248&lt;=H$67+H$68+H$69,OFFSET(Enrolment_Repeaters!I$1,MATCH(CountrySelect1,Enrolment_Repeaters!$A$2:$A$4977,0)+38+2*($C248-H$67),0),""))=0, "", IF($C248&lt;=H$67,OFFSET(Enrolment_Repeaters!I$1,MATCH(CountrySelect1,Enrolment_Repeaters!$A$2:$A$4977,0)+25+2*$C248-1,0),IF($C2380&lt;=H$67+H$68+H$69,OFFSET(Enrolment_Repeaters!I$1,MATCH(CountrySelect1,Enrolment_Repeaters!$A$2:$A$4977,0)+38+2*($C248-H$67),0),"")))</f>
        <v/>
      </c>
      <c r="I248" t="str">
        <f ca="1">IF(IF($C248&lt;=I$67,OFFSET(Enrolment_Repeaters!J$1,MATCH(CountrySelect1,Enrolment_Repeaters!$A$2:$A$4977,0)+25+2*$C248-1,0),IF($C248&lt;=I$67+I$68+I$69,OFFSET(Enrolment_Repeaters!J$1,MATCH(CountrySelect1,Enrolment_Repeaters!$A$2:$A$4977,0)+38+2*($C248-I$67),0),""))=0, "", IF($C248&lt;=I$67,OFFSET(Enrolment_Repeaters!J$1,MATCH(CountrySelect1,Enrolment_Repeaters!$A$2:$A$4977,0)+25+2*$C248-1,0),IF($C2380&lt;=I$67+I$68+I$69,OFFSET(Enrolment_Repeaters!J$1,MATCH(CountrySelect1,Enrolment_Repeaters!$A$2:$A$4977,0)+38+2*($C248-I$67),0),"")))</f>
        <v/>
      </c>
      <c r="J248" t="str">
        <f ca="1">IF(IF($C248&lt;=J$67,OFFSET(Enrolment_Repeaters!K$1,MATCH(CountrySelect1,Enrolment_Repeaters!$A$2:$A$4977,0)+25+2*$C248-1,0),IF($C248&lt;=J$67+J$68+J$69,OFFSET(Enrolment_Repeaters!K$1,MATCH(CountrySelect1,Enrolment_Repeaters!$A$2:$A$4977,0)+38+2*($C248-J$67),0),""))=0, "", IF($C248&lt;=J$67,OFFSET(Enrolment_Repeaters!K$1,MATCH(CountrySelect1,Enrolment_Repeaters!$A$2:$A$4977,0)+25+2*$C248-1,0),IF($C2380&lt;=J$67+J$68+J$69,OFFSET(Enrolment_Repeaters!K$1,MATCH(CountrySelect1,Enrolment_Repeaters!$A$2:$A$4977,0)+38+2*($C248-J$67),0),"")))</f>
        <v/>
      </c>
      <c r="K248" t="str">
        <f ca="1">IF(IF($C248&lt;=K$67,OFFSET(Enrolment_Repeaters!L$1,MATCH(CountrySelect1,Enrolment_Repeaters!$A$2:$A$4977,0)+25+2*$C248-1,0),IF($C248&lt;=K$67+K$68+K$69,OFFSET(Enrolment_Repeaters!L$1,MATCH(CountrySelect1,Enrolment_Repeaters!$A$2:$A$4977,0)+38+2*($C248-K$67),0),""))=0, "", IF($C248&lt;=K$67,OFFSET(Enrolment_Repeaters!L$1,MATCH(CountrySelect1,Enrolment_Repeaters!$A$2:$A$4977,0)+25+2*$C248-1,0),IF($C2380&lt;=K$67+K$68+K$69,OFFSET(Enrolment_Repeaters!L$1,MATCH(CountrySelect1,Enrolment_Repeaters!$A$2:$A$4977,0)+38+2*($C248-K$67),0),"")))</f>
        <v/>
      </c>
      <c r="L248" t="str">
        <f ca="1">IF(IF($C248&lt;=L$67,OFFSET(Enrolment_Repeaters!M$1,MATCH(CountrySelect1,Enrolment_Repeaters!$A$2:$A$4977,0)+25+2*$C248-1,0),IF($C248&lt;=L$67+L$68+L$69,OFFSET(Enrolment_Repeaters!M$1,MATCH(CountrySelect1,Enrolment_Repeaters!$A$2:$A$4977,0)+38+2*($C248-L$67),0),""))=0, "", IF($C248&lt;=L$67,OFFSET(Enrolment_Repeaters!M$1,MATCH(CountrySelect1,Enrolment_Repeaters!$A$2:$A$4977,0)+25+2*$C248-1,0),IF($C2380&lt;=L$67+L$68+L$69,OFFSET(Enrolment_Repeaters!M$1,MATCH(CountrySelect1,Enrolment_Repeaters!$A$2:$A$4977,0)+38+2*($C248-L$67),0),"")))</f>
        <v/>
      </c>
      <c r="M248" t="str">
        <f ca="1">IF(IF($C248&lt;=M$67,OFFSET(Enrolment_Repeaters!N$1,MATCH(CountrySelect1,Enrolment_Repeaters!$A$2:$A$4977,0)+25+2*$C248-1,0),IF($C248&lt;=M$67+M$68+M$69,OFFSET(Enrolment_Repeaters!N$1,MATCH(CountrySelect1,Enrolment_Repeaters!$A$2:$A$4977,0)+38+2*($C248-M$67),0),""))=0, "", IF($C248&lt;=M$67,OFFSET(Enrolment_Repeaters!N$1,MATCH(CountrySelect1,Enrolment_Repeaters!$A$2:$A$4977,0)+25+2*$C248-1,0),IF($C2380&lt;=M$67+M$68+M$69,OFFSET(Enrolment_Repeaters!N$1,MATCH(CountrySelect1,Enrolment_Repeaters!$A$2:$A$4977,0)+38+2*($C248-M$67),0),"")))</f>
        <v/>
      </c>
      <c r="N248" t="str">
        <f ca="1">IF(IF($C248&lt;=N$67,OFFSET(Enrolment_Repeaters!O$1,MATCH(CountrySelect1,Enrolment_Repeaters!$A$2:$A$4977,0)+25+2*$C248-1,0),IF($C248&lt;=N$67+N$68+N$69,OFFSET(Enrolment_Repeaters!O$1,MATCH(CountrySelect1,Enrolment_Repeaters!$A$2:$A$4977,0)+38+2*($C248-N$67),0),""))=0, "", IF($C248&lt;=N$67,OFFSET(Enrolment_Repeaters!O$1,MATCH(CountrySelect1,Enrolment_Repeaters!$A$2:$A$4977,0)+25+2*$C248-1,0),IF($C2380&lt;=N$67+N$68+N$69,OFFSET(Enrolment_Repeaters!O$1,MATCH(CountrySelect1,Enrolment_Repeaters!$A$2:$A$4977,0)+38+2*($C248-N$67),0),"")))</f>
        <v/>
      </c>
      <c r="Q248">
        <f t="array" aca="1" ref="Q248" ca="1">MAX(IF(ISNUMBER(D248:N248),$R$189:$AB$189-StartYear+1))</f>
        <v>0</v>
      </c>
      <c r="R248">
        <f t="shared" ca="1" si="108"/>
        <v>0</v>
      </c>
      <c r="S248">
        <f t="shared" ca="1" si="109"/>
        <v>0</v>
      </c>
      <c r="T248">
        <f t="shared" ca="1" si="110"/>
        <v>0</v>
      </c>
      <c r="U248">
        <f t="shared" ca="1" si="111"/>
        <v>0</v>
      </c>
      <c r="V248">
        <f t="shared" ca="1" si="112"/>
        <v>0</v>
      </c>
      <c r="W248">
        <f t="shared" ca="1" si="113"/>
        <v>0</v>
      </c>
      <c r="X248">
        <f t="shared" ca="1" si="114"/>
        <v>0</v>
      </c>
      <c r="Y248">
        <f t="shared" ca="1" si="115"/>
        <v>0</v>
      </c>
      <c r="Z248">
        <f t="shared" ca="1" si="116"/>
        <v>0</v>
      </c>
      <c r="AA248">
        <f t="shared" ca="1" si="117"/>
        <v>0</v>
      </c>
      <c r="AB248">
        <f t="shared" ca="1" si="118"/>
        <v>0</v>
      </c>
      <c r="AG248">
        <f t="shared" ca="1" si="120"/>
        <v>0</v>
      </c>
      <c r="AH248">
        <f t="shared" ca="1" si="121"/>
        <v>0</v>
      </c>
      <c r="AI248">
        <f t="shared" ca="1" si="121"/>
        <v>0</v>
      </c>
      <c r="AJ248">
        <f t="shared" ca="1" si="121"/>
        <v>0</v>
      </c>
      <c r="AK248">
        <f t="shared" ca="1" si="121"/>
        <v>0</v>
      </c>
      <c r="AL248">
        <f t="shared" ca="1" si="121"/>
        <v>0</v>
      </c>
      <c r="AM248">
        <f t="shared" ca="1" si="121"/>
        <v>0</v>
      </c>
      <c r="AN248">
        <f t="shared" ca="1" si="121"/>
        <v>0</v>
      </c>
      <c r="AO248">
        <f t="shared" ca="1" si="121"/>
        <v>0</v>
      </c>
      <c r="AP248">
        <f t="shared" ca="1" si="121"/>
        <v>0</v>
      </c>
      <c r="AQ248">
        <f t="shared" ca="1" si="121"/>
        <v>0</v>
      </c>
    </row>
    <row r="249" spans="1:43" x14ac:dyDescent="0.2">
      <c r="A249" s="188" t="e" cm="1">
        <f t="array" aca="1" ref="A249" ca="1">LOOKUP(2,1/(ISNUMBER(D249:N249)),D249:N249)</f>
        <v>#N/A</v>
      </c>
      <c r="B249" s="188"/>
      <c r="C249" s="50">
        <v>13</v>
      </c>
      <c r="D249" t="str">
        <f ca="1">IF(IF($C248&lt;=D$67,OFFSET(Enrolment_Repeaters!E$1,MATCH(CountrySelect1,Enrolment_Repeaters!$A$2:$A$4977,0)+25+2*$C248-1,0),IF($C248&lt;=D$67+D$68+D$69,OFFSET(Enrolment_Repeaters!E$1,MATCH(CountrySelect1,Enrolment_Repeaters!$A$2:$A$4977,0)+38+2*($C248-D$67),0),""))=0, "", IF($C248&lt;=D$67,OFFSET(Enrolment_Repeaters!E$1,MATCH(CountrySelect1,Enrolment_Repeaters!$A$2:$A$4977,0)+25+2*$C248-1,0),IF($C2380&lt;=D$67+D$68+D$69,OFFSET(Enrolment_Repeaters!E$1,MATCH(CountrySelect1,Enrolment_Repeaters!$A$2:$A$4977,0)+38+2*($C248-D$67),0),"")))</f>
        <v/>
      </c>
      <c r="E249" t="str">
        <f ca="1">IF(IF($C248&lt;=E$67,OFFSET(Enrolment_Repeaters!F$1,MATCH(CountrySelect1,Enrolment_Repeaters!$A$2:$A$4977,0)+25+2*$C248-1,0),IF($C248&lt;=E$67+E$68+E$69,OFFSET(Enrolment_Repeaters!F$1,MATCH(CountrySelect1,Enrolment_Repeaters!$A$2:$A$4977,0)+38+2*($C248-E$67),0),""))=0, "", IF($C248&lt;=E$67,OFFSET(Enrolment_Repeaters!F$1,MATCH(CountrySelect1,Enrolment_Repeaters!$A$2:$A$4977,0)+25+2*$C248-1,0),IF($C2380&lt;=E$67+E$68+E$69,OFFSET(Enrolment_Repeaters!F$1,MATCH(CountrySelect1,Enrolment_Repeaters!$A$2:$A$4977,0)+38+2*($C248-E$67),0),"")))</f>
        <v/>
      </c>
      <c r="F249" t="str">
        <f ca="1">IF(IF($C248&lt;=F$67,OFFSET(Enrolment_Repeaters!G$1,MATCH(CountrySelect1,Enrolment_Repeaters!$A$2:$A$4977,0)+25+2*$C248-1,0),IF($C248&lt;=F$67+F$68+F$69,OFFSET(Enrolment_Repeaters!G$1,MATCH(CountrySelect1,Enrolment_Repeaters!$A$2:$A$4977,0)+38+2*($C248-F$67),0),""))=0, "", IF($C248&lt;=F$67,OFFSET(Enrolment_Repeaters!G$1,MATCH(CountrySelect1,Enrolment_Repeaters!$A$2:$A$4977,0)+25+2*$C248-1,0),IF($C2380&lt;=F$67+F$68+F$69,OFFSET(Enrolment_Repeaters!G$1,MATCH(CountrySelect1,Enrolment_Repeaters!$A$2:$A$4977,0)+38+2*($C248-F$67),0),"")))</f>
        <v/>
      </c>
      <c r="G249" t="str">
        <f ca="1">IF(IF($C248&lt;=G$67,OFFSET(Enrolment_Repeaters!H$1,MATCH(CountrySelect1,Enrolment_Repeaters!$A$2:$A$4977,0)+25+2*$C248-1,0),IF($C248&lt;=G$67+G$68+G$69,OFFSET(Enrolment_Repeaters!H$1,MATCH(CountrySelect1,Enrolment_Repeaters!$A$2:$A$4977,0)+38+2*($C248-G$67),0),""))=0, "", IF($C248&lt;=G$67,OFFSET(Enrolment_Repeaters!H$1,MATCH(CountrySelect1,Enrolment_Repeaters!$A$2:$A$4977,0)+25+2*$C248-1,0),IF($C2380&lt;=G$67+G$68+G$69,OFFSET(Enrolment_Repeaters!H$1,MATCH(CountrySelect1,Enrolment_Repeaters!$A$2:$A$4977,0)+38+2*($C248-G$67),0),"")))</f>
        <v/>
      </c>
      <c r="H249" t="str">
        <f ca="1">IF(IF($C248&lt;=H$67,OFFSET(Enrolment_Repeaters!I$1,MATCH(CountrySelect1,Enrolment_Repeaters!$A$2:$A$4977,0)+25+2*$C248-1,0),IF($C248&lt;=H$67+H$68+H$69,OFFSET(Enrolment_Repeaters!I$1,MATCH(CountrySelect1,Enrolment_Repeaters!$A$2:$A$4977,0)+38+2*($C248-H$67),0),""))=0, "", IF($C248&lt;=H$67,OFFSET(Enrolment_Repeaters!I$1,MATCH(CountrySelect1,Enrolment_Repeaters!$A$2:$A$4977,0)+25+2*$C248-1,0),IF($C2380&lt;=H$67+H$68+H$69,OFFSET(Enrolment_Repeaters!I$1,MATCH(CountrySelect1,Enrolment_Repeaters!$A$2:$A$4977,0)+38+2*($C248-H$67),0),"")))</f>
        <v/>
      </c>
      <c r="I249" t="str">
        <f ca="1">IF(IF($C248&lt;=I$67,OFFSET(Enrolment_Repeaters!J$1,MATCH(CountrySelect1,Enrolment_Repeaters!$A$2:$A$4977,0)+25+2*$C248-1,0),IF($C248&lt;=I$67+I$68+I$69,OFFSET(Enrolment_Repeaters!J$1,MATCH(CountrySelect1,Enrolment_Repeaters!$A$2:$A$4977,0)+38+2*($C248-I$67),0),""))=0, "", IF($C248&lt;=I$67,OFFSET(Enrolment_Repeaters!J$1,MATCH(CountrySelect1,Enrolment_Repeaters!$A$2:$A$4977,0)+25+2*$C248-1,0),IF($C2380&lt;=I$67+I$68+I$69,OFFSET(Enrolment_Repeaters!J$1,MATCH(CountrySelect1,Enrolment_Repeaters!$A$2:$A$4977,0)+38+2*($C248-I$67),0),"")))</f>
        <v/>
      </c>
      <c r="J249" t="str">
        <f ca="1">IF(IF($C248&lt;=J$67,OFFSET(Enrolment_Repeaters!K$1,MATCH(CountrySelect1,Enrolment_Repeaters!$A$2:$A$4977,0)+25+2*$C248-1,0),IF($C248&lt;=J$67+J$68+J$69,OFFSET(Enrolment_Repeaters!K$1,MATCH(CountrySelect1,Enrolment_Repeaters!$A$2:$A$4977,0)+38+2*($C248-J$67),0),""))=0, "", IF($C248&lt;=J$67,OFFSET(Enrolment_Repeaters!K$1,MATCH(CountrySelect1,Enrolment_Repeaters!$A$2:$A$4977,0)+25+2*$C248-1,0),IF($C2380&lt;=J$67+J$68+J$69,OFFSET(Enrolment_Repeaters!K$1,MATCH(CountrySelect1,Enrolment_Repeaters!$A$2:$A$4977,0)+38+2*($C248-J$67),0),"")))</f>
        <v/>
      </c>
      <c r="K249" t="str">
        <f ca="1">IF(IF($C248&lt;=K$67,OFFSET(Enrolment_Repeaters!L$1,MATCH(CountrySelect1,Enrolment_Repeaters!$A$2:$A$4977,0)+25+2*$C248-1,0),IF($C248&lt;=K$67+K$68+K$69,OFFSET(Enrolment_Repeaters!L$1,MATCH(CountrySelect1,Enrolment_Repeaters!$A$2:$A$4977,0)+38+2*($C248-K$67),0),""))=0, "", IF($C248&lt;=K$67,OFFSET(Enrolment_Repeaters!L$1,MATCH(CountrySelect1,Enrolment_Repeaters!$A$2:$A$4977,0)+25+2*$C248-1,0),IF($C2380&lt;=K$67+K$68+K$69,OFFSET(Enrolment_Repeaters!L$1,MATCH(CountrySelect1,Enrolment_Repeaters!$A$2:$A$4977,0)+38+2*($C248-K$67),0),"")))</f>
        <v/>
      </c>
      <c r="L249" t="str">
        <f ca="1">IF(IF($C248&lt;=L$67,OFFSET(Enrolment_Repeaters!M$1,MATCH(CountrySelect1,Enrolment_Repeaters!$A$2:$A$4977,0)+25+2*$C248-1,0),IF($C248&lt;=L$67+L$68+L$69,OFFSET(Enrolment_Repeaters!M$1,MATCH(CountrySelect1,Enrolment_Repeaters!$A$2:$A$4977,0)+38+2*($C248-L$67),0),""))=0, "", IF($C248&lt;=L$67,OFFSET(Enrolment_Repeaters!M$1,MATCH(CountrySelect1,Enrolment_Repeaters!$A$2:$A$4977,0)+25+2*$C248-1,0),IF($C2380&lt;=L$67+L$68+L$69,OFFSET(Enrolment_Repeaters!M$1,MATCH(CountrySelect1,Enrolment_Repeaters!$A$2:$A$4977,0)+38+2*($C248-L$67),0),"")))</f>
        <v/>
      </c>
      <c r="M249" t="str">
        <f ca="1">IF(IF($C248&lt;=M$67,OFFSET(Enrolment_Repeaters!N$1,MATCH(CountrySelect1,Enrolment_Repeaters!$A$2:$A$4977,0)+25+2*$C248-1,0),IF($C248&lt;=M$67+M$68+M$69,OFFSET(Enrolment_Repeaters!N$1,MATCH(CountrySelect1,Enrolment_Repeaters!$A$2:$A$4977,0)+38+2*($C248-M$67),0),""))=0, "", IF($C248&lt;=M$67,OFFSET(Enrolment_Repeaters!N$1,MATCH(CountrySelect1,Enrolment_Repeaters!$A$2:$A$4977,0)+25+2*$C248-1,0),IF($C2380&lt;=M$67+M$68+M$69,OFFSET(Enrolment_Repeaters!N$1,MATCH(CountrySelect1,Enrolment_Repeaters!$A$2:$A$4977,0)+38+2*($C248-M$67),0),"")))</f>
        <v/>
      </c>
      <c r="N249" t="str">
        <f ca="1">IF(IF($C248&lt;=N$67,OFFSET(Enrolment_Repeaters!O$1,MATCH(CountrySelect1,Enrolment_Repeaters!$A$2:$A$4977,0)+25+2*$C248-1,0),IF($C248&lt;=N$67+N$68+N$69,OFFSET(Enrolment_Repeaters!O$1,MATCH(CountrySelect1,Enrolment_Repeaters!$A$2:$A$4977,0)+38+2*($C248-N$67),0),""))=0, "", IF($C248&lt;=N$67,OFFSET(Enrolment_Repeaters!O$1,MATCH(CountrySelect1,Enrolment_Repeaters!$A$2:$A$4977,0)+25+2*$C248-1,0),IF($C2380&lt;=N$67+N$68+N$69,OFFSET(Enrolment_Repeaters!O$1,MATCH(CountrySelect1,Enrolment_Repeaters!$A$2:$A$4977,0)+38+2*($C248-N$67),0),"")))</f>
        <v/>
      </c>
      <c r="Q249">
        <f t="array" aca="1" ref="Q249" ca="1">MAX(IF(ISNUMBER(D249:N249),$R$189:$AB$189-StartYear+1))</f>
        <v>0</v>
      </c>
      <c r="R249">
        <f t="shared" ca="1" si="108"/>
        <v>0</v>
      </c>
      <c r="S249">
        <f t="shared" ca="1" si="109"/>
        <v>0</v>
      </c>
      <c r="T249">
        <f t="shared" ca="1" si="110"/>
        <v>0</v>
      </c>
      <c r="U249">
        <f t="shared" ca="1" si="111"/>
        <v>0</v>
      </c>
      <c r="V249">
        <f t="shared" ca="1" si="112"/>
        <v>0</v>
      </c>
      <c r="W249">
        <f t="shared" ca="1" si="113"/>
        <v>0</v>
      </c>
      <c r="X249">
        <f t="shared" ca="1" si="114"/>
        <v>0</v>
      </c>
      <c r="Y249">
        <f t="shared" ca="1" si="115"/>
        <v>0</v>
      </c>
      <c r="Z249">
        <f t="shared" ca="1" si="116"/>
        <v>0</v>
      </c>
      <c r="AA249">
        <f t="shared" ca="1" si="117"/>
        <v>0</v>
      </c>
      <c r="AB249">
        <f t="shared" ca="1" si="118"/>
        <v>0</v>
      </c>
      <c r="AG249">
        <f t="shared" ca="1" si="120"/>
        <v>0</v>
      </c>
      <c r="AH249">
        <f t="shared" ca="1" si="121"/>
        <v>0</v>
      </c>
      <c r="AI249">
        <f t="shared" ca="1" si="121"/>
        <v>0</v>
      </c>
      <c r="AJ249">
        <f t="shared" ca="1" si="121"/>
        <v>0</v>
      </c>
      <c r="AK249">
        <f t="shared" ca="1" si="121"/>
        <v>0</v>
      </c>
      <c r="AL249">
        <f t="shared" ca="1" si="121"/>
        <v>0</v>
      </c>
      <c r="AM249">
        <f t="shared" ca="1" si="121"/>
        <v>0</v>
      </c>
      <c r="AN249">
        <f t="shared" ca="1" si="121"/>
        <v>0</v>
      </c>
      <c r="AO249">
        <f t="shared" ca="1" si="121"/>
        <v>0</v>
      </c>
      <c r="AP249">
        <f t="shared" ca="1" si="121"/>
        <v>0</v>
      </c>
      <c r="AQ249">
        <f t="shared" ca="1" si="121"/>
        <v>0</v>
      </c>
    </row>
    <row r="252" spans="1:43" x14ac:dyDescent="0.2">
      <c r="C252" s="182" t="s">
        <v>1074</v>
      </c>
      <c r="D252">
        <f>StartYear</f>
        <v>2008</v>
      </c>
      <c r="E252">
        <f>D252+1</f>
        <v>2009</v>
      </c>
      <c r="F252">
        <f t="shared" ref="F252:Z252" si="122">E252+1</f>
        <v>2010</v>
      </c>
      <c r="G252">
        <f t="shared" si="122"/>
        <v>2011</v>
      </c>
      <c r="H252">
        <f t="shared" si="122"/>
        <v>2012</v>
      </c>
      <c r="I252">
        <f t="shared" si="122"/>
        <v>2013</v>
      </c>
      <c r="J252">
        <f t="shared" si="122"/>
        <v>2014</v>
      </c>
      <c r="K252">
        <f t="shared" si="122"/>
        <v>2015</v>
      </c>
      <c r="L252">
        <f t="shared" si="122"/>
        <v>2016</v>
      </c>
      <c r="M252">
        <f t="shared" si="122"/>
        <v>2017</v>
      </c>
      <c r="N252">
        <f t="shared" si="122"/>
        <v>2018</v>
      </c>
      <c r="O252">
        <f t="shared" si="122"/>
        <v>2019</v>
      </c>
      <c r="P252">
        <f t="shared" si="122"/>
        <v>2020</v>
      </c>
      <c r="Q252">
        <f t="shared" si="122"/>
        <v>2021</v>
      </c>
      <c r="R252">
        <f t="shared" si="122"/>
        <v>2022</v>
      </c>
      <c r="S252">
        <f t="shared" si="122"/>
        <v>2023</v>
      </c>
      <c r="T252">
        <f t="shared" si="122"/>
        <v>2024</v>
      </c>
      <c r="U252">
        <f t="shared" si="122"/>
        <v>2025</v>
      </c>
      <c r="V252">
        <f t="shared" si="122"/>
        <v>2026</v>
      </c>
      <c r="W252">
        <f t="shared" si="122"/>
        <v>2027</v>
      </c>
      <c r="X252">
        <f t="shared" si="122"/>
        <v>2028</v>
      </c>
      <c r="Y252">
        <f t="shared" si="122"/>
        <v>2029</v>
      </c>
      <c r="Z252">
        <f t="shared" si="122"/>
        <v>2030</v>
      </c>
    </row>
    <row r="253" spans="1:43" x14ac:dyDescent="0.2">
      <c r="C253" s="50" t="s">
        <v>1075</v>
      </c>
      <c r="D253" t="b">
        <f ca="1">IF(AND(ISNUMBER(R190),ISNUMBER(AG222),ISNUMBER(D121)),R190*(1-AG222)/D121)</f>
        <v>0</v>
      </c>
      <c r="E253" t="b">
        <f t="shared" ref="E253:I253" ca="1" si="123">IF(AND(ISNUMBER(S190),ISNUMBER(AH222),ISNUMBER(E121)),S190*(1-AH222)/E121)</f>
        <v>0</v>
      </c>
      <c r="F253" t="b">
        <f t="shared" ca="1" si="123"/>
        <v>0</v>
      </c>
      <c r="G253" t="b">
        <f t="shared" ca="1" si="123"/>
        <v>0</v>
      </c>
      <c r="H253" t="b">
        <f t="shared" ca="1" si="123"/>
        <v>0</v>
      </c>
      <c r="I253" t="b">
        <f t="shared" ca="1" si="123"/>
        <v>0</v>
      </c>
      <c r="K253">
        <f ca="1">MAX(StartProjectYear+2,StartProjectYear-OFFSET(C67,0,StartProjectYear-StartYear)-OFFSET(C68,0,StartProjectYear-StartYear))</f>
        <v>2015</v>
      </c>
    </row>
    <row r="254" spans="1:43" x14ac:dyDescent="0.2">
      <c r="C254" s="50" t="s">
        <v>1076</v>
      </c>
      <c r="D254">
        <f ca="1">IF(AND(ISNUMBER(R205),ISNUMBER(AG237),ISNUMBER(D122)),R205*(1-AG237)/D122)</f>
        <v>1.3366914809608494</v>
      </c>
      <c r="E254">
        <f t="shared" ref="E254:I254" ca="1" si="124">IF(AND(ISNUMBER(S205),ISNUMBER(AH237),ISNUMBER(E122)),S205*(1-AH237)/E122)</f>
        <v>1.34125100129349</v>
      </c>
      <c r="F254">
        <f t="shared" ca="1" si="124"/>
        <v>1.4254755553619038</v>
      </c>
      <c r="G254">
        <f t="shared" ca="1" si="124"/>
        <v>1.3272070728190386</v>
      </c>
      <c r="H254">
        <f t="shared" ca="1" si="124"/>
        <v>1.3660148701676829</v>
      </c>
      <c r="I254">
        <f t="shared" ca="1" si="124"/>
        <v>1.3665526187064283</v>
      </c>
      <c r="K254">
        <f ca="1">K253</f>
        <v>2015</v>
      </c>
    </row>
    <row r="255" spans="1:43" x14ac:dyDescent="0.2">
      <c r="C255" s="50" t="s">
        <v>1077</v>
      </c>
      <c r="D255" t="e">
        <f ca="1">IF(D$252&gt;$K253,C255,IF(AND(D$252&lt;=$I$252,ISNUMBER(D253)),D253,C255+($G$6/100-C255)/($K253-D$252+1)))</f>
        <v>#VALUE!</v>
      </c>
      <c r="E255" t="e">
        <f t="shared" ref="E255:Z255" ca="1" si="125">IF(E$252&gt;$K253,D255,IF(AND(E$252&lt;=$I$252,ISNUMBER(E253)),E253,D255+($G$6/100-D255)/($K253-E$252+1)))</f>
        <v>#VALUE!</v>
      </c>
      <c r="F255" t="e">
        <f t="shared" ca="1" si="125"/>
        <v>#VALUE!</v>
      </c>
      <c r="G255" t="e">
        <f t="shared" ca="1" si="125"/>
        <v>#VALUE!</v>
      </c>
      <c r="H255" t="e">
        <f t="shared" ca="1" si="125"/>
        <v>#VALUE!</v>
      </c>
      <c r="I255" t="e">
        <f t="shared" ca="1" si="125"/>
        <v>#VALUE!</v>
      </c>
      <c r="J255" t="e">
        <f t="shared" ca="1" si="125"/>
        <v>#VALUE!</v>
      </c>
      <c r="K255" t="e">
        <f t="shared" ca="1" si="125"/>
        <v>#VALUE!</v>
      </c>
      <c r="L255" t="e">
        <f t="shared" ca="1" si="125"/>
        <v>#VALUE!</v>
      </c>
      <c r="M255" t="e">
        <f t="shared" ca="1" si="125"/>
        <v>#VALUE!</v>
      </c>
      <c r="N255" t="e">
        <f t="shared" ca="1" si="125"/>
        <v>#VALUE!</v>
      </c>
      <c r="O255" t="e">
        <f t="shared" ca="1" si="125"/>
        <v>#VALUE!</v>
      </c>
      <c r="P255" t="e">
        <f t="shared" ca="1" si="125"/>
        <v>#VALUE!</v>
      </c>
      <c r="Q255" t="e">
        <f t="shared" ca="1" si="125"/>
        <v>#VALUE!</v>
      </c>
      <c r="R255" t="e">
        <f t="shared" ca="1" si="125"/>
        <v>#VALUE!</v>
      </c>
      <c r="S255" t="e">
        <f t="shared" ca="1" si="125"/>
        <v>#VALUE!</v>
      </c>
      <c r="T255" t="e">
        <f t="shared" ca="1" si="125"/>
        <v>#VALUE!</v>
      </c>
      <c r="U255" t="e">
        <f t="shared" ca="1" si="125"/>
        <v>#VALUE!</v>
      </c>
      <c r="V255" t="e">
        <f t="shared" ca="1" si="125"/>
        <v>#VALUE!</v>
      </c>
      <c r="W255" t="e">
        <f t="shared" ca="1" si="125"/>
        <v>#VALUE!</v>
      </c>
      <c r="X255" t="e">
        <f t="shared" ca="1" si="125"/>
        <v>#VALUE!</v>
      </c>
      <c r="Y255" t="e">
        <f t="shared" ca="1" si="125"/>
        <v>#VALUE!</v>
      </c>
      <c r="Z255" t="e">
        <f t="shared" ca="1" si="125"/>
        <v>#VALUE!</v>
      </c>
    </row>
    <row r="256" spans="1:43" x14ac:dyDescent="0.2">
      <c r="C256" s="50" t="s">
        <v>1078</v>
      </c>
      <c r="D256">
        <f ca="1">IF(D$252&gt;$K254,C256,IF(AND(D$252&lt;=$I$252,ISNUMBER(D254)),D254,C256+($G$6/100-C256)/($K254-D$252+1)))</f>
        <v>1.3366914809608494</v>
      </c>
      <c r="E256">
        <f t="shared" ref="E256:Z256" ca="1" si="126">IF(E$252&gt;$K254,D256,IF(AND(E$252&lt;=$I$252,ISNUMBER(E254)),E254,D256+($G$6/100-D256)/($K254-E$252+1)))</f>
        <v>1.34125100129349</v>
      </c>
      <c r="F256">
        <f t="shared" ca="1" si="126"/>
        <v>1.4254755553619038</v>
      </c>
      <c r="G256">
        <f t="shared" ca="1" si="126"/>
        <v>1.3272070728190386</v>
      </c>
      <c r="H256">
        <f t="shared" ca="1" si="126"/>
        <v>1.3660148701676829</v>
      </c>
      <c r="I256">
        <f t="shared" ca="1" si="126"/>
        <v>1.3665526187064283</v>
      </c>
      <c r="J256">
        <f t="shared" ca="1" si="126"/>
        <v>1.1832763093532142</v>
      </c>
      <c r="K256">
        <f t="shared" ca="1" si="126"/>
        <v>1</v>
      </c>
      <c r="L256">
        <f t="shared" ca="1" si="126"/>
        <v>1</v>
      </c>
      <c r="M256">
        <f t="shared" ca="1" si="126"/>
        <v>1</v>
      </c>
      <c r="N256">
        <f t="shared" ca="1" si="126"/>
        <v>1</v>
      </c>
      <c r="O256">
        <f t="shared" ca="1" si="126"/>
        <v>1</v>
      </c>
      <c r="P256">
        <f t="shared" ca="1" si="126"/>
        <v>1</v>
      </c>
      <c r="Q256">
        <f t="shared" ca="1" si="126"/>
        <v>1</v>
      </c>
      <c r="R256">
        <f t="shared" ca="1" si="126"/>
        <v>1</v>
      </c>
      <c r="S256">
        <f t="shared" ca="1" si="126"/>
        <v>1</v>
      </c>
      <c r="T256">
        <f t="shared" ca="1" si="126"/>
        <v>1</v>
      </c>
      <c r="U256">
        <f t="shared" ca="1" si="126"/>
        <v>1</v>
      </c>
      <c r="V256">
        <f t="shared" ca="1" si="126"/>
        <v>1</v>
      </c>
      <c r="W256">
        <f t="shared" ca="1" si="126"/>
        <v>1</v>
      </c>
      <c r="X256">
        <f t="shared" ca="1" si="126"/>
        <v>1</v>
      </c>
      <c r="Y256">
        <f t="shared" ca="1" si="126"/>
        <v>1</v>
      </c>
      <c r="Z256">
        <f t="shared" ca="1" si="126"/>
        <v>1</v>
      </c>
    </row>
    <row r="257" spans="3:26" x14ac:dyDescent="0.2">
      <c r="C257" s="182" t="s">
        <v>1079</v>
      </c>
      <c r="D257" s="188">
        <f ca="1">IF(D$258=StartYear,IF(ISNUMBER(AG232),AG232,0))</f>
        <v>0</v>
      </c>
      <c r="H257" s="188" t="e">
        <f ca="1">I$260&lt;StartYear+$R193</f>
        <v>#N/A</v>
      </c>
    </row>
    <row r="258" spans="3:26" x14ac:dyDescent="0.2">
      <c r="C258" s="50" t="s">
        <v>197</v>
      </c>
      <c r="D258">
        <f>D252</f>
        <v>2008</v>
      </c>
      <c r="E258">
        <f t="shared" ref="E258:Z258" si="127">E252</f>
        <v>2009</v>
      </c>
      <c r="F258">
        <f t="shared" si="127"/>
        <v>2010</v>
      </c>
      <c r="G258">
        <f t="shared" si="127"/>
        <v>2011</v>
      </c>
      <c r="H258">
        <f t="shared" si="127"/>
        <v>2012</v>
      </c>
      <c r="I258">
        <f t="shared" si="127"/>
        <v>2013</v>
      </c>
      <c r="J258">
        <f t="shared" si="127"/>
        <v>2014</v>
      </c>
      <c r="K258">
        <f t="shared" si="127"/>
        <v>2015</v>
      </c>
      <c r="L258">
        <f t="shared" si="127"/>
        <v>2016</v>
      </c>
      <c r="M258">
        <f t="shared" si="127"/>
        <v>2017</v>
      </c>
      <c r="N258">
        <f t="shared" si="127"/>
        <v>2018</v>
      </c>
      <c r="O258">
        <f t="shared" si="127"/>
        <v>2019</v>
      </c>
      <c r="P258">
        <f t="shared" si="127"/>
        <v>2020</v>
      </c>
      <c r="Q258">
        <f t="shared" si="127"/>
        <v>2021</v>
      </c>
      <c r="R258">
        <f t="shared" si="127"/>
        <v>2022</v>
      </c>
      <c r="S258">
        <f t="shared" si="127"/>
        <v>2023</v>
      </c>
      <c r="T258">
        <f t="shared" si="127"/>
        <v>2024</v>
      </c>
      <c r="U258">
        <f t="shared" si="127"/>
        <v>2025</v>
      </c>
      <c r="V258">
        <f t="shared" si="127"/>
        <v>2026</v>
      </c>
      <c r="W258">
        <f t="shared" si="127"/>
        <v>2027</v>
      </c>
      <c r="X258">
        <f t="shared" si="127"/>
        <v>2028</v>
      </c>
      <c r="Y258">
        <f t="shared" si="127"/>
        <v>2029</v>
      </c>
      <c r="Z258">
        <f t="shared" si="127"/>
        <v>2030</v>
      </c>
    </row>
    <row r="259" spans="3:26" x14ac:dyDescent="0.2">
      <c r="C259" s="50">
        <v>1</v>
      </c>
      <c r="D259" t="e">
        <f t="shared" ref="D259:D271" ca="1" si="128">IF($C259&gt;D$67+D$68+D$69,NA(),IF(D$258&gt;TargetYear,C259,IF(D$258=StartYear,IF(ISNUMBER(AG222),AG222,NA()),IF(D$258&lt;StartYear+$Q222,IF(ISNUMBER(AG222),AG222,IF(C259&lt;=$G$7/100,C259,C259+($G$7/100-C259)/(TargetYear-D$258+1))),IF(C259&lt;=$G$7/100,C259,C259+($G$7/100-C259)/(TargetYear-D$258+1))))))</f>
        <v>#N/A</v>
      </c>
      <c r="E259" t="e">
        <f t="shared" ref="E259:E271" ca="1" si="129">IF($C259&gt;E$67+E$68+E$69,NA(),IF(E$258&gt;TargetYear,D259,IF(E$258=StartYear,IF(ISNUMBER(AH222),AH222,NA()),IF(E$258&lt;StartYear+$Q222,IF(ISNUMBER(AH222),AH222,IF(D259&lt;=$G$7/100,D259,D259+($G$7/100-D259)/(TargetYear-E$258+1))),IF(D259&lt;=$G$7/100,D259,D259+($G$7/100-D259)/(TargetYear-E$258+1))))))</f>
        <v>#N/A</v>
      </c>
      <c r="F259" t="e">
        <f t="shared" ref="F259:F271" ca="1" si="130">IF($C259&gt;F$67+F$68+F$69,NA(),IF(F$258&gt;TargetYear,E259,IF(F$258=StartYear,IF(ISNUMBER(AI222),AI222,NA()),IF(F$258&lt;StartYear+$Q222,IF(ISNUMBER(AI222),AI222,IF(E259&lt;=$G$7/100,E259,E259+($G$7/100-E259)/(TargetYear-F$258+1))),IF(E259&lt;=$G$7/100,E259,E259+($G$7/100-E259)/(TargetYear-F$258+1))))))</f>
        <v>#N/A</v>
      </c>
      <c r="G259" t="e">
        <f t="shared" ref="G259:G271" ca="1" si="131">IF($C259&gt;G$67+G$68+G$69,NA(),IF(G$258&gt;TargetYear,F259,IF(G$258=StartYear,IF(ISNUMBER(AJ222),AJ222,NA()),IF(G$258&lt;StartYear+$Q222,IF(ISNUMBER(AJ222),AJ222,IF(F259&lt;=$G$7/100,F259,F259+($G$7/100-F259)/(TargetYear-G$258+1))),IF(F259&lt;=$G$7/100,F259,F259+($G$7/100-F259)/(TargetYear-G$258+1))))))</f>
        <v>#N/A</v>
      </c>
      <c r="H259" t="e">
        <f t="shared" ref="H259:H271" ca="1" si="132">IF($C259&gt;H$67+H$68+H$69,NA(),IF(H$258&gt;TargetYear,G259,IF(H$258=StartYear,IF(ISNUMBER(AK222),AK222,NA()),IF(H$258&lt;StartYear+$Q222,IF(ISNUMBER(AK222),AK222,IF(G259&lt;=$G$7/100,G259,G259+($G$7/100-G259)/(TargetYear-H$258+1))),IF(G259&lt;=$G$7/100,G259,G259+($G$7/100-G259)/(TargetYear-H$258+1))))))</f>
        <v>#N/A</v>
      </c>
      <c r="I259" t="e">
        <f t="shared" ref="I259:I271" ca="1" si="133">IF($C259&gt;I$67+I$68+I$69,NA(),IF(I$258&gt;TargetYear,H259,IF(I$258=StartYear,IF(ISNUMBER(AL222),AL222,NA()),IF(I$258&lt;StartYear+$Q222,IF(ISNUMBER(AL222),AL222,IF(H259&lt;=$G$7/100,H259,H259+($G$7/100-H259)/(TargetYear-I$258+1))),IF(H259&lt;=$G$7/100,H259,H259+($G$7/100-H259)/(TargetYear-I$258+1))))))</f>
        <v>#N/A</v>
      </c>
      <c r="J259" t="e">
        <f t="shared" ref="J259:J271" ca="1" si="134">IF($C259&gt;J$67+J$68+J$69,NA(),IF(J$258&gt;TargetYear,I259,IF(J$258=StartYear,IF(ISNUMBER(AM222),AM222,NA()),IF(J$258&lt;StartYear+$Q222,IF(ISNUMBER(AM222),AM222,IF(I259&lt;=$G$7/100,I259,I259+($G$7/100-I259)/(TargetYear-J$258+1))),IF(I259&lt;=$G$7/100,I259,I259+($G$7/100-I259)/(TargetYear-J$258+1))))))</f>
        <v>#N/A</v>
      </c>
      <c r="K259" t="e">
        <f t="shared" ref="K259:K271" ca="1" si="135">IF($C259&gt;K$67+K$68+K$69,NA(),IF(K$258&gt;TargetYear,J259,IF(K$258=StartYear,IF(ISNUMBER(AN222),AN222,NA()),IF(K$258&lt;StartYear+$Q222,IF(ISNUMBER(AN222),AN222,IF(J259&lt;=$G$7/100,J259,J259+($G$7/100-J259)/(TargetYear-K$258+1))),IF(J259&lt;=$G$7/100,J259,J259+($G$7/100-J259)/(TargetYear-K$258+1))))))</f>
        <v>#N/A</v>
      </c>
      <c r="L259" t="e">
        <f t="shared" ref="L259:L271" ca="1" si="136">IF($C259&gt;L$67+L$68+L$69,NA(),IF(L$258&gt;TargetYear,K259,IF(L$258=StartYear,IF(ISNUMBER(AO222),AO222,NA()),IF(L$258&lt;StartYear+$Q222,IF(ISNUMBER(AO222),AO222,IF(K259&lt;=$G$7/100,K259,K259+($G$7/100-K259)/(TargetYear-L$258+1))),IF(K259&lt;=$G$7/100,K259,K259+($G$7/100-K259)/(TargetYear-L$258+1))))))</f>
        <v>#N/A</v>
      </c>
      <c r="M259" t="e">
        <f t="shared" ref="M259:M271" ca="1" si="137">IF($C259&gt;M$67+M$68+M$69,NA(),IF(M$258&gt;TargetYear,L259,IF(M$258=StartYear,IF(ISNUMBER(AP222),AP222,NA()),IF(M$258&lt;StartYear+$Q222,IF(ISNUMBER(AP222),AP222,IF(L259&lt;=$G$7/100,L259,L259+($G$7/100-L259)/(TargetYear-M$258+1))),IF(L259&lt;=$G$7/100,L259,L259+($G$7/100-L259)/(TargetYear-M$258+1))))))</f>
        <v>#N/A</v>
      </c>
      <c r="N259" t="e">
        <f t="shared" ref="N259:N271" ca="1" si="138">IF($C259&gt;N$67+N$68+N$69,NA(),IF(N$258&gt;TargetYear,M259,IF(N$258=StartYear,IF(ISNUMBER(AQ222),AQ222,NA()),IF(N$258&lt;StartYear+$Q222,IF(ISNUMBER(AQ222),AQ222,IF(M259&lt;=$G$7/100,M259,M259+($G$7/100-M259)/(TargetYear-N$258+1))),IF(M259&lt;=$G$7/100,M259,M259+($G$7/100-M259)/(TargetYear-N$258+1))))))</f>
        <v>#N/A</v>
      </c>
      <c r="O259" t="e">
        <f t="shared" ref="O259:O271" ca="1" si="139">IF($C259&gt;O$67+O$68+O$69,NA(),IF(O$258&gt;TargetYear,N259,IF(O$258=StartYear,IF(ISNUMBER(AR222),AR222,NA()),IF(O$258&lt;StartYear+$Q222,IF(ISNUMBER(AR222),AR222,IF(N259&lt;=$G$7/100,N259,N259+($G$7/100-N259)/(TargetYear-O$258+1))),IF(N259&lt;=$G$7/100,N259,N259+($G$7/100-N259)/(TargetYear-O$258+1))))))</f>
        <v>#N/A</v>
      </c>
      <c r="P259" t="e">
        <f t="shared" ref="P259:P271" ca="1" si="140">IF($C259&gt;P$67+P$68+P$69,NA(),IF(P$258&gt;TargetYear,O259,IF(P$258=StartYear,IF(ISNUMBER(AS222),AS222,NA()),IF(P$258&lt;StartYear+$Q222,IF(ISNUMBER(AS222),AS222,IF(O259&lt;=$G$7/100,O259,O259+($G$7/100-O259)/(TargetYear-P$258+1))),IF(O259&lt;=$G$7/100,O259,O259+($G$7/100-O259)/(TargetYear-P$258+1))))))</f>
        <v>#N/A</v>
      </c>
      <c r="Q259" t="e">
        <f t="shared" ref="Q259:Q271" ca="1" si="141">IF($C259&gt;Q$67+Q$68+Q$69,NA(),IF(Q$258&gt;TargetYear,P259,IF(Q$258=StartYear,IF(ISNUMBER(AT222),AT222,NA()),IF(Q$258&lt;StartYear+$Q222,IF(ISNUMBER(AT222),AT222,IF(P259&lt;=$G$7/100,P259,P259+($G$7/100-P259)/(TargetYear-Q$258+1))),IF(P259&lt;=$G$7/100,P259,P259+($G$7/100-P259)/(TargetYear-Q$258+1))))))</f>
        <v>#N/A</v>
      </c>
      <c r="R259" t="e">
        <f t="shared" ref="R259:R271" ca="1" si="142">IF($C259&gt;R$67+R$68+R$69,NA(),IF(R$258&gt;TargetYear,Q259,IF(R$258=StartYear,IF(ISNUMBER(AU222),AU222,NA()),IF(R$258&lt;StartYear+$Q222,IF(ISNUMBER(AU222),AU222,IF(Q259&lt;=$G$7/100,Q259,Q259+($G$7/100-Q259)/(TargetYear-R$258+1))),IF(Q259&lt;=$G$7/100,Q259,Q259+($G$7/100-Q259)/(TargetYear-R$258+1))))))</f>
        <v>#N/A</v>
      </c>
      <c r="S259" t="e">
        <f t="shared" ref="S259:S271" ca="1" si="143">IF($C259&gt;S$67+S$68+S$69,NA(),IF(S$258&gt;TargetYear,R259,IF(S$258=StartYear,IF(ISNUMBER(AV222),AV222,NA()),IF(S$258&lt;StartYear+$Q222,IF(ISNUMBER(AV222),AV222,IF(R259&lt;=$G$7/100,R259,R259+($G$7/100-R259)/(TargetYear-S$258+1))),IF(R259&lt;=$G$7/100,R259,R259+($G$7/100-R259)/(TargetYear-S$258+1))))))</f>
        <v>#N/A</v>
      </c>
      <c r="T259" t="e">
        <f t="shared" ref="T259:T271" ca="1" si="144">IF($C259&gt;T$67+T$68+T$69,NA(),IF(T$258&gt;TargetYear,S259,IF(T$258=StartYear,IF(ISNUMBER(AW222),AW222,NA()),IF(T$258&lt;StartYear+$Q222,IF(ISNUMBER(AW222),AW222,IF(S259&lt;=$G$7/100,S259,S259+($G$7/100-S259)/(TargetYear-T$258+1))),IF(S259&lt;=$G$7/100,S259,S259+($G$7/100-S259)/(TargetYear-T$258+1))))))</f>
        <v>#N/A</v>
      </c>
      <c r="U259" t="e">
        <f t="shared" ref="U259:U271" ca="1" si="145">IF($C259&gt;U$67+U$68+U$69,NA(),IF(U$258&gt;TargetYear,T259,IF(U$258=StartYear,IF(ISNUMBER(AX222),AX222,NA()),IF(U$258&lt;StartYear+$Q222,IF(ISNUMBER(AX222),AX222,IF(T259&lt;=$G$7/100,T259,T259+($G$7/100-T259)/(TargetYear-U$258+1))),IF(T259&lt;=$G$7/100,T259,T259+($G$7/100-T259)/(TargetYear-U$258+1))))))</f>
        <v>#N/A</v>
      </c>
      <c r="V259" t="e">
        <f t="shared" ref="V259:V271" ca="1" si="146">IF($C259&gt;V$67+V$68+V$69,NA(),IF(V$258&gt;TargetYear,U259,IF(V$258=StartYear,IF(ISNUMBER(AY222),AY222,NA()),IF(V$258&lt;StartYear+$Q222,IF(ISNUMBER(AY222),AY222,IF(U259&lt;=$G$7/100,U259,U259+($G$7/100-U259)/(TargetYear-V$258+1))),IF(U259&lt;=$G$7/100,U259,U259+($G$7/100-U259)/(TargetYear-V$258+1))))))</f>
        <v>#N/A</v>
      </c>
      <c r="W259" t="e">
        <f t="shared" ref="W259:W271" ca="1" si="147">IF($C259&gt;W$67+W$68+W$69,NA(),IF(W$258&gt;TargetYear,V259,IF(W$258=StartYear,IF(ISNUMBER(AZ222),AZ222,NA()),IF(W$258&lt;StartYear+$Q222,IF(ISNUMBER(AZ222),AZ222,IF(V259&lt;=$G$7/100,V259,V259+($G$7/100-V259)/(TargetYear-W$258+1))),IF(V259&lt;=$G$7/100,V259,V259+($G$7/100-V259)/(TargetYear-W$258+1))))))</f>
        <v>#N/A</v>
      </c>
      <c r="X259" t="e">
        <f t="shared" ref="X259:X271" ca="1" si="148">IF($C259&gt;X$67+X$68+X$69,NA(),IF(X$258&gt;TargetYear,W259,IF(X$258=StartYear,IF(ISNUMBER(BA222),BA222,NA()),IF(X$258&lt;StartYear+$Q222,IF(ISNUMBER(BA222),BA222,IF(W259&lt;=$G$7/100,W259,W259+($G$7/100-W259)/(TargetYear-X$258+1))),IF(W259&lt;=$G$7/100,W259,W259+($G$7/100-W259)/(TargetYear-X$258+1))))))</f>
        <v>#N/A</v>
      </c>
      <c r="Y259" t="e">
        <f t="shared" ref="Y259:Y271" ca="1" si="149">IF($C259&gt;Y$67+Y$68+Y$69,NA(),IF(Y$258&gt;TargetYear,X259,IF(Y$258=StartYear,IF(ISNUMBER(BB222),BB222,NA()),IF(Y$258&lt;StartYear+$Q222,IF(ISNUMBER(BB222),BB222,IF(X259&lt;=$G$7/100,X259,X259+($G$7/100-X259)/(TargetYear-Y$258+1))),IF(X259&lt;=$G$7/100,X259,X259+($G$7/100-X259)/(TargetYear-Y$258+1))))))</f>
        <v>#N/A</v>
      </c>
      <c r="Z259" t="e">
        <f t="shared" ref="Z259:Z271" ca="1" si="150">IF($C259&gt;Z$67+Z$68+Z$69,NA(),IF(Z$258&gt;TargetYear,Y259,IF(Z$258=StartYear,IF(ISNUMBER(BC222),BC222,NA()),IF(Z$258&lt;StartYear+$Q222,IF(ISNUMBER(BC222),BC222,IF(Y259&lt;=$G$7/100,Y259,Y259+($G$7/100-Y259)/(TargetYear-Z$258+1))),IF(Y259&lt;=$G$7/100,Y259,Y259+($G$7/100-Y259)/(TargetYear-Z$258+1))))))</f>
        <v>#N/A</v>
      </c>
    </row>
    <row r="260" spans="3:26" x14ac:dyDescent="0.2">
      <c r="C260" s="50">
        <v>2</v>
      </c>
      <c r="D260" t="e">
        <f t="shared" ca="1" si="128"/>
        <v>#N/A</v>
      </c>
      <c r="E260" t="e">
        <f t="shared" ca="1" si="129"/>
        <v>#N/A</v>
      </c>
      <c r="F260" t="e">
        <f t="shared" ca="1" si="130"/>
        <v>#N/A</v>
      </c>
      <c r="G260" t="e">
        <f t="shared" ca="1" si="131"/>
        <v>#N/A</v>
      </c>
      <c r="H260" t="e">
        <f t="shared" ca="1" si="132"/>
        <v>#N/A</v>
      </c>
      <c r="I260" t="e">
        <f t="shared" ca="1" si="133"/>
        <v>#N/A</v>
      </c>
      <c r="J260" t="e">
        <f t="shared" ca="1" si="134"/>
        <v>#N/A</v>
      </c>
      <c r="K260" t="e">
        <f t="shared" ca="1" si="135"/>
        <v>#N/A</v>
      </c>
      <c r="L260" t="e">
        <f t="shared" ca="1" si="136"/>
        <v>#N/A</v>
      </c>
      <c r="M260" t="e">
        <f t="shared" ca="1" si="137"/>
        <v>#N/A</v>
      </c>
      <c r="N260" t="e">
        <f t="shared" ca="1" si="138"/>
        <v>#N/A</v>
      </c>
      <c r="O260" t="e">
        <f t="shared" ca="1" si="139"/>
        <v>#N/A</v>
      </c>
      <c r="P260" t="e">
        <f t="shared" ca="1" si="140"/>
        <v>#N/A</v>
      </c>
      <c r="Q260" t="e">
        <f t="shared" ca="1" si="141"/>
        <v>#N/A</v>
      </c>
      <c r="R260" t="e">
        <f t="shared" ca="1" si="142"/>
        <v>#N/A</v>
      </c>
      <c r="S260" t="e">
        <f t="shared" ca="1" si="143"/>
        <v>#N/A</v>
      </c>
      <c r="T260" t="e">
        <f t="shared" ca="1" si="144"/>
        <v>#N/A</v>
      </c>
      <c r="U260" t="e">
        <f t="shared" ca="1" si="145"/>
        <v>#N/A</v>
      </c>
      <c r="V260" t="e">
        <f t="shared" ca="1" si="146"/>
        <v>#N/A</v>
      </c>
      <c r="W260" t="e">
        <f t="shared" ca="1" si="147"/>
        <v>#N/A</v>
      </c>
      <c r="X260" t="e">
        <f t="shared" ca="1" si="148"/>
        <v>#N/A</v>
      </c>
      <c r="Y260" t="e">
        <f t="shared" ca="1" si="149"/>
        <v>#N/A</v>
      </c>
      <c r="Z260" t="e">
        <f t="shared" ca="1" si="150"/>
        <v>#N/A</v>
      </c>
    </row>
    <row r="261" spans="3:26" x14ac:dyDescent="0.2">
      <c r="C261" s="50">
        <v>3</v>
      </c>
      <c r="D261" t="e">
        <f t="shared" ca="1" si="128"/>
        <v>#N/A</v>
      </c>
      <c r="E261" t="e">
        <f t="shared" ca="1" si="129"/>
        <v>#N/A</v>
      </c>
      <c r="F261" t="e">
        <f t="shared" ca="1" si="130"/>
        <v>#N/A</v>
      </c>
      <c r="G261" t="e">
        <f t="shared" ca="1" si="131"/>
        <v>#N/A</v>
      </c>
      <c r="H261" t="e">
        <f t="shared" ca="1" si="132"/>
        <v>#N/A</v>
      </c>
      <c r="I261" t="e">
        <f t="shared" ca="1" si="133"/>
        <v>#N/A</v>
      </c>
      <c r="J261" t="e">
        <f t="shared" ca="1" si="134"/>
        <v>#N/A</v>
      </c>
      <c r="K261" t="e">
        <f t="shared" ca="1" si="135"/>
        <v>#N/A</v>
      </c>
      <c r="L261" t="e">
        <f t="shared" ca="1" si="136"/>
        <v>#N/A</v>
      </c>
      <c r="M261" t="e">
        <f t="shared" ca="1" si="137"/>
        <v>#N/A</v>
      </c>
      <c r="N261" t="e">
        <f t="shared" ca="1" si="138"/>
        <v>#N/A</v>
      </c>
      <c r="O261" t="e">
        <f t="shared" ca="1" si="139"/>
        <v>#N/A</v>
      </c>
      <c r="P261" t="e">
        <f t="shared" ca="1" si="140"/>
        <v>#N/A</v>
      </c>
      <c r="Q261" t="e">
        <f t="shared" ca="1" si="141"/>
        <v>#N/A</v>
      </c>
      <c r="R261" t="e">
        <f t="shared" ca="1" si="142"/>
        <v>#N/A</v>
      </c>
      <c r="S261" t="e">
        <f t="shared" ca="1" si="143"/>
        <v>#N/A</v>
      </c>
      <c r="T261" t="e">
        <f t="shared" ca="1" si="144"/>
        <v>#N/A</v>
      </c>
      <c r="U261" t="e">
        <f t="shared" ca="1" si="145"/>
        <v>#N/A</v>
      </c>
      <c r="V261" t="e">
        <f t="shared" ca="1" si="146"/>
        <v>#N/A</v>
      </c>
      <c r="W261" t="e">
        <f t="shared" ca="1" si="147"/>
        <v>#N/A</v>
      </c>
      <c r="X261" t="e">
        <f t="shared" ca="1" si="148"/>
        <v>#N/A</v>
      </c>
      <c r="Y261" t="e">
        <f t="shared" ca="1" si="149"/>
        <v>#N/A</v>
      </c>
      <c r="Z261" t="e">
        <f t="shared" ca="1" si="150"/>
        <v>#N/A</v>
      </c>
    </row>
    <row r="262" spans="3:26" x14ac:dyDescent="0.2">
      <c r="C262" s="50">
        <v>4</v>
      </c>
      <c r="D262" t="e">
        <f t="shared" ca="1" si="128"/>
        <v>#N/A</v>
      </c>
      <c r="E262" t="e">
        <f t="shared" ca="1" si="129"/>
        <v>#N/A</v>
      </c>
      <c r="F262" t="e">
        <f t="shared" ca="1" si="130"/>
        <v>#N/A</v>
      </c>
      <c r="G262" t="e">
        <f t="shared" ca="1" si="131"/>
        <v>#N/A</v>
      </c>
      <c r="H262" t="e">
        <f t="shared" ca="1" si="132"/>
        <v>#N/A</v>
      </c>
      <c r="I262" t="e">
        <f t="shared" ca="1" si="133"/>
        <v>#N/A</v>
      </c>
      <c r="J262" t="e">
        <f t="shared" ca="1" si="134"/>
        <v>#N/A</v>
      </c>
      <c r="K262" t="e">
        <f t="shared" ca="1" si="135"/>
        <v>#N/A</v>
      </c>
      <c r="L262" t="e">
        <f t="shared" ca="1" si="136"/>
        <v>#N/A</v>
      </c>
      <c r="M262" t="e">
        <f t="shared" ca="1" si="137"/>
        <v>#N/A</v>
      </c>
      <c r="N262" t="e">
        <f t="shared" ca="1" si="138"/>
        <v>#N/A</v>
      </c>
      <c r="O262" t="e">
        <f t="shared" ca="1" si="139"/>
        <v>#N/A</v>
      </c>
      <c r="P262" t="e">
        <f t="shared" ca="1" si="140"/>
        <v>#N/A</v>
      </c>
      <c r="Q262" t="e">
        <f t="shared" ca="1" si="141"/>
        <v>#N/A</v>
      </c>
      <c r="R262" t="e">
        <f t="shared" ca="1" si="142"/>
        <v>#N/A</v>
      </c>
      <c r="S262" t="e">
        <f t="shared" ca="1" si="143"/>
        <v>#N/A</v>
      </c>
      <c r="T262" t="e">
        <f t="shared" ca="1" si="144"/>
        <v>#N/A</v>
      </c>
      <c r="U262" t="e">
        <f t="shared" ca="1" si="145"/>
        <v>#N/A</v>
      </c>
      <c r="V262" t="e">
        <f t="shared" ca="1" si="146"/>
        <v>#N/A</v>
      </c>
      <c r="W262" t="e">
        <f t="shared" ca="1" si="147"/>
        <v>#N/A</v>
      </c>
      <c r="X262" t="e">
        <f t="shared" ca="1" si="148"/>
        <v>#N/A</v>
      </c>
      <c r="Y262" t="e">
        <f t="shared" ca="1" si="149"/>
        <v>#N/A</v>
      </c>
      <c r="Z262" t="e">
        <f t="shared" ca="1" si="150"/>
        <v>#N/A</v>
      </c>
    </row>
    <row r="263" spans="3:26" x14ac:dyDescent="0.2">
      <c r="C263" s="50">
        <v>5</v>
      </c>
      <c r="D263" t="e">
        <f t="shared" ca="1" si="128"/>
        <v>#N/A</v>
      </c>
      <c r="E263" t="e">
        <f t="shared" ca="1" si="129"/>
        <v>#N/A</v>
      </c>
      <c r="F263" t="e">
        <f t="shared" ca="1" si="130"/>
        <v>#N/A</v>
      </c>
      <c r="G263" t="e">
        <f t="shared" ca="1" si="131"/>
        <v>#N/A</v>
      </c>
      <c r="H263" t="e">
        <f t="shared" ca="1" si="132"/>
        <v>#N/A</v>
      </c>
      <c r="I263" t="e">
        <f t="shared" ca="1" si="133"/>
        <v>#N/A</v>
      </c>
      <c r="J263" t="e">
        <f t="shared" ca="1" si="134"/>
        <v>#N/A</v>
      </c>
      <c r="K263" t="e">
        <f t="shared" ca="1" si="135"/>
        <v>#N/A</v>
      </c>
      <c r="L263" t="e">
        <f t="shared" ca="1" si="136"/>
        <v>#N/A</v>
      </c>
      <c r="M263" t="e">
        <f t="shared" ca="1" si="137"/>
        <v>#N/A</v>
      </c>
      <c r="N263" t="e">
        <f t="shared" ca="1" si="138"/>
        <v>#N/A</v>
      </c>
      <c r="O263" t="e">
        <f t="shared" ca="1" si="139"/>
        <v>#N/A</v>
      </c>
      <c r="P263" t="e">
        <f t="shared" ca="1" si="140"/>
        <v>#N/A</v>
      </c>
      <c r="Q263" t="e">
        <f t="shared" ca="1" si="141"/>
        <v>#N/A</v>
      </c>
      <c r="R263" t="e">
        <f t="shared" ca="1" si="142"/>
        <v>#N/A</v>
      </c>
      <c r="S263" t="e">
        <f t="shared" ca="1" si="143"/>
        <v>#N/A</v>
      </c>
      <c r="T263" t="e">
        <f t="shared" ca="1" si="144"/>
        <v>#N/A</v>
      </c>
      <c r="U263" t="e">
        <f t="shared" ca="1" si="145"/>
        <v>#N/A</v>
      </c>
      <c r="V263" t="e">
        <f t="shared" ca="1" si="146"/>
        <v>#N/A</v>
      </c>
      <c r="W263" t="e">
        <f t="shared" ca="1" si="147"/>
        <v>#N/A</v>
      </c>
      <c r="X263" t="e">
        <f t="shared" ca="1" si="148"/>
        <v>#N/A</v>
      </c>
      <c r="Y263" t="e">
        <f t="shared" ca="1" si="149"/>
        <v>#N/A</v>
      </c>
      <c r="Z263" t="e">
        <f t="shared" ca="1" si="150"/>
        <v>#N/A</v>
      </c>
    </row>
    <row r="264" spans="3:26" x14ac:dyDescent="0.2">
      <c r="C264" s="50">
        <v>6</v>
      </c>
      <c r="D264" t="e">
        <f t="shared" ca="1" si="128"/>
        <v>#N/A</v>
      </c>
      <c r="E264" t="e">
        <f t="shared" ca="1" si="129"/>
        <v>#N/A</v>
      </c>
      <c r="F264" t="e">
        <f t="shared" ca="1" si="130"/>
        <v>#N/A</v>
      </c>
      <c r="G264" t="e">
        <f t="shared" ca="1" si="131"/>
        <v>#N/A</v>
      </c>
      <c r="H264" t="e">
        <f t="shared" ca="1" si="132"/>
        <v>#N/A</v>
      </c>
      <c r="I264" t="e">
        <f t="shared" ca="1" si="133"/>
        <v>#N/A</v>
      </c>
      <c r="J264" t="e">
        <f t="shared" ca="1" si="134"/>
        <v>#N/A</v>
      </c>
      <c r="K264" t="e">
        <f t="shared" ca="1" si="135"/>
        <v>#N/A</v>
      </c>
      <c r="L264" t="e">
        <f t="shared" ca="1" si="136"/>
        <v>#N/A</v>
      </c>
      <c r="M264" t="e">
        <f t="shared" ca="1" si="137"/>
        <v>#N/A</v>
      </c>
      <c r="N264" t="e">
        <f t="shared" ca="1" si="138"/>
        <v>#N/A</v>
      </c>
      <c r="O264" t="e">
        <f t="shared" ca="1" si="139"/>
        <v>#N/A</v>
      </c>
      <c r="P264" t="e">
        <f t="shared" ca="1" si="140"/>
        <v>#N/A</v>
      </c>
      <c r="Q264" t="e">
        <f t="shared" ca="1" si="141"/>
        <v>#N/A</v>
      </c>
      <c r="R264" t="e">
        <f t="shared" ca="1" si="142"/>
        <v>#N/A</v>
      </c>
      <c r="S264" t="e">
        <f t="shared" ca="1" si="143"/>
        <v>#N/A</v>
      </c>
      <c r="T264" t="e">
        <f t="shared" ca="1" si="144"/>
        <v>#N/A</v>
      </c>
      <c r="U264" t="e">
        <f t="shared" ca="1" si="145"/>
        <v>#N/A</v>
      </c>
      <c r="V264" t="e">
        <f t="shared" ca="1" si="146"/>
        <v>#N/A</v>
      </c>
      <c r="W264" t="e">
        <f t="shared" ca="1" si="147"/>
        <v>#N/A</v>
      </c>
      <c r="X264" t="e">
        <f t="shared" ca="1" si="148"/>
        <v>#N/A</v>
      </c>
      <c r="Y264" t="e">
        <f t="shared" ca="1" si="149"/>
        <v>#N/A</v>
      </c>
      <c r="Z264" t="e">
        <f t="shared" ca="1" si="150"/>
        <v>#N/A</v>
      </c>
    </row>
    <row r="265" spans="3:26" x14ac:dyDescent="0.2">
      <c r="C265" s="50">
        <v>7</v>
      </c>
      <c r="D265" t="e">
        <f t="shared" ca="1" si="128"/>
        <v>#N/A</v>
      </c>
      <c r="E265" t="e">
        <f t="shared" ca="1" si="129"/>
        <v>#N/A</v>
      </c>
      <c r="F265" t="e">
        <f t="shared" ca="1" si="130"/>
        <v>#N/A</v>
      </c>
      <c r="G265" t="e">
        <f t="shared" ca="1" si="131"/>
        <v>#N/A</v>
      </c>
      <c r="H265" t="e">
        <f t="shared" ca="1" si="132"/>
        <v>#N/A</v>
      </c>
      <c r="I265" t="e">
        <f t="shared" ca="1" si="133"/>
        <v>#N/A</v>
      </c>
      <c r="J265" t="e">
        <f t="shared" ca="1" si="134"/>
        <v>#N/A</v>
      </c>
      <c r="K265" t="e">
        <f t="shared" ca="1" si="135"/>
        <v>#N/A</v>
      </c>
      <c r="L265" t="e">
        <f t="shared" ca="1" si="136"/>
        <v>#N/A</v>
      </c>
      <c r="M265" t="e">
        <f t="shared" ca="1" si="137"/>
        <v>#N/A</v>
      </c>
      <c r="N265" t="e">
        <f t="shared" ca="1" si="138"/>
        <v>#N/A</v>
      </c>
      <c r="O265" t="e">
        <f t="shared" ca="1" si="139"/>
        <v>#N/A</v>
      </c>
      <c r="P265" t="e">
        <f t="shared" ca="1" si="140"/>
        <v>#N/A</v>
      </c>
      <c r="Q265" t="e">
        <f t="shared" ca="1" si="141"/>
        <v>#N/A</v>
      </c>
      <c r="R265" t="e">
        <f t="shared" ca="1" si="142"/>
        <v>#N/A</v>
      </c>
      <c r="S265" t="e">
        <f t="shared" ca="1" si="143"/>
        <v>#N/A</v>
      </c>
      <c r="T265" t="e">
        <f t="shared" ca="1" si="144"/>
        <v>#N/A</v>
      </c>
      <c r="U265" t="e">
        <f t="shared" ca="1" si="145"/>
        <v>#N/A</v>
      </c>
      <c r="V265" t="e">
        <f t="shared" ca="1" si="146"/>
        <v>#N/A</v>
      </c>
      <c r="W265" t="e">
        <f t="shared" ca="1" si="147"/>
        <v>#N/A</v>
      </c>
      <c r="X265" t="e">
        <f t="shared" ca="1" si="148"/>
        <v>#N/A</v>
      </c>
      <c r="Y265" t="e">
        <f t="shared" ca="1" si="149"/>
        <v>#N/A</v>
      </c>
      <c r="Z265" t="e">
        <f t="shared" ca="1" si="150"/>
        <v>#N/A</v>
      </c>
    </row>
    <row r="266" spans="3:26" x14ac:dyDescent="0.2">
      <c r="C266" s="50">
        <v>8</v>
      </c>
      <c r="D266" t="e">
        <f t="shared" ca="1" si="128"/>
        <v>#N/A</v>
      </c>
      <c r="E266" t="e">
        <f t="shared" ca="1" si="129"/>
        <v>#N/A</v>
      </c>
      <c r="F266" t="e">
        <f t="shared" ca="1" si="130"/>
        <v>#N/A</v>
      </c>
      <c r="G266" t="e">
        <f t="shared" ca="1" si="131"/>
        <v>#N/A</v>
      </c>
      <c r="H266" t="e">
        <f t="shared" ca="1" si="132"/>
        <v>#N/A</v>
      </c>
      <c r="I266" t="e">
        <f t="shared" ca="1" si="133"/>
        <v>#N/A</v>
      </c>
      <c r="J266" t="e">
        <f t="shared" ca="1" si="134"/>
        <v>#N/A</v>
      </c>
      <c r="K266" t="e">
        <f t="shared" ca="1" si="135"/>
        <v>#N/A</v>
      </c>
      <c r="L266" t="e">
        <f t="shared" ca="1" si="136"/>
        <v>#N/A</v>
      </c>
      <c r="M266" t="e">
        <f t="shared" ca="1" si="137"/>
        <v>#N/A</v>
      </c>
      <c r="N266" t="e">
        <f t="shared" ca="1" si="138"/>
        <v>#N/A</v>
      </c>
      <c r="O266" t="e">
        <f t="shared" ca="1" si="139"/>
        <v>#N/A</v>
      </c>
      <c r="P266" t="e">
        <f t="shared" ca="1" si="140"/>
        <v>#N/A</v>
      </c>
      <c r="Q266" t="e">
        <f t="shared" ca="1" si="141"/>
        <v>#N/A</v>
      </c>
      <c r="R266" t="e">
        <f t="shared" ca="1" si="142"/>
        <v>#N/A</v>
      </c>
      <c r="S266" t="e">
        <f t="shared" ca="1" si="143"/>
        <v>#N/A</v>
      </c>
      <c r="T266" t="e">
        <f t="shared" ca="1" si="144"/>
        <v>#N/A</v>
      </c>
      <c r="U266" t="e">
        <f t="shared" ca="1" si="145"/>
        <v>#N/A</v>
      </c>
      <c r="V266" t="e">
        <f t="shared" ca="1" si="146"/>
        <v>#N/A</v>
      </c>
      <c r="W266" t="e">
        <f t="shared" ca="1" si="147"/>
        <v>#N/A</v>
      </c>
      <c r="X266" t="e">
        <f t="shared" ca="1" si="148"/>
        <v>#N/A</v>
      </c>
      <c r="Y266" t="e">
        <f t="shared" ca="1" si="149"/>
        <v>#N/A</v>
      </c>
      <c r="Z266" t="e">
        <f t="shared" ca="1" si="150"/>
        <v>#N/A</v>
      </c>
    </row>
    <row r="267" spans="3:26" x14ac:dyDescent="0.2">
      <c r="C267" s="50">
        <v>9</v>
      </c>
      <c r="D267" t="e">
        <f t="shared" ca="1" si="128"/>
        <v>#N/A</v>
      </c>
      <c r="E267" t="e">
        <f t="shared" ca="1" si="129"/>
        <v>#N/A</v>
      </c>
      <c r="F267" t="e">
        <f t="shared" ca="1" si="130"/>
        <v>#N/A</v>
      </c>
      <c r="G267" t="e">
        <f t="shared" ca="1" si="131"/>
        <v>#N/A</v>
      </c>
      <c r="H267" t="e">
        <f t="shared" ca="1" si="132"/>
        <v>#N/A</v>
      </c>
      <c r="I267" t="e">
        <f t="shared" ca="1" si="133"/>
        <v>#N/A</v>
      </c>
      <c r="J267" t="e">
        <f t="shared" ca="1" si="134"/>
        <v>#N/A</v>
      </c>
      <c r="K267" t="e">
        <f t="shared" ca="1" si="135"/>
        <v>#N/A</v>
      </c>
      <c r="L267" t="e">
        <f t="shared" ca="1" si="136"/>
        <v>#N/A</v>
      </c>
      <c r="M267" t="e">
        <f t="shared" ca="1" si="137"/>
        <v>#N/A</v>
      </c>
      <c r="N267" t="e">
        <f t="shared" ca="1" si="138"/>
        <v>#N/A</v>
      </c>
      <c r="O267" t="e">
        <f t="shared" ca="1" si="139"/>
        <v>#N/A</v>
      </c>
      <c r="P267" t="e">
        <f t="shared" ca="1" si="140"/>
        <v>#N/A</v>
      </c>
      <c r="Q267" t="e">
        <f t="shared" ca="1" si="141"/>
        <v>#N/A</v>
      </c>
      <c r="R267" t="e">
        <f t="shared" ca="1" si="142"/>
        <v>#N/A</v>
      </c>
      <c r="S267" t="e">
        <f t="shared" ca="1" si="143"/>
        <v>#N/A</v>
      </c>
      <c r="T267" t="e">
        <f t="shared" ca="1" si="144"/>
        <v>#N/A</v>
      </c>
      <c r="U267" t="e">
        <f t="shared" ca="1" si="145"/>
        <v>#N/A</v>
      </c>
      <c r="V267" t="e">
        <f t="shared" ca="1" si="146"/>
        <v>#N/A</v>
      </c>
      <c r="W267" t="e">
        <f t="shared" ca="1" si="147"/>
        <v>#N/A</v>
      </c>
      <c r="X267" t="e">
        <f t="shared" ca="1" si="148"/>
        <v>#N/A</v>
      </c>
      <c r="Y267" t="e">
        <f t="shared" ca="1" si="149"/>
        <v>#N/A</v>
      </c>
      <c r="Z267" t="e">
        <f t="shared" ca="1" si="150"/>
        <v>#N/A</v>
      </c>
    </row>
    <row r="268" spans="3:26" x14ac:dyDescent="0.2">
      <c r="C268" s="50">
        <v>10</v>
      </c>
      <c r="D268" t="e">
        <f t="shared" ca="1" si="128"/>
        <v>#N/A</v>
      </c>
      <c r="E268" t="e">
        <f t="shared" ca="1" si="129"/>
        <v>#N/A</v>
      </c>
      <c r="F268" t="e">
        <f t="shared" ca="1" si="130"/>
        <v>#N/A</v>
      </c>
      <c r="G268" t="e">
        <f t="shared" ca="1" si="131"/>
        <v>#N/A</v>
      </c>
      <c r="H268" t="e">
        <f t="shared" ca="1" si="132"/>
        <v>#N/A</v>
      </c>
      <c r="I268" t="e">
        <f t="shared" ca="1" si="133"/>
        <v>#N/A</v>
      </c>
      <c r="J268" t="e">
        <f t="shared" ca="1" si="134"/>
        <v>#N/A</v>
      </c>
      <c r="K268" t="e">
        <f t="shared" ca="1" si="135"/>
        <v>#N/A</v>
      </c>
      <c r="L268" t="e">
        <f t="shared" ca="1" si="136"/>
        <v>#N/A</v>
      </c>
      <c r="M268" t="e">
        <f t="shared" ca="1" si="137"/>
        <v>#N/A</v>
      </c>
      <c r="N268" t="e">
        <f t="shared" ca="1" si="138"/>
        <v>#N/A</v>
      </c>
      <c r="O268" t="e">
        <f t="shared" ca="1" si="139"/>
        <v>#N/A</v>
      </c>
      <c r="P268" t="e">
        <f t="shared" ca="1" si="140"/>
        <v>#N/A</v>
      </c>
      <c r="Q268" t="e">
        <f t="shared" ca="1" si="141"/>
        <v>#N/A</v>
      </c>
      <c r="R268" t="e">
        <f t="shared" ca="1" si="142"/>
        <v>#N/A</v>
      </c>
      <c r="S268" t="e">
        <f t="shared" ca="1" si="143"/>
        <v>#N/A</v>
      </c>
      <c r="T268" t="e">
        <f t="shared" ca="1" si="144"/>
        <v>#N/A</v>
      </c>
      <c r="U268" t="e">
        <f t="shared" ca="1" si="145"/>
        <v>#N/A</v>
      </c>
      <c r="V268" t="e">
        <f t="shared" ca="1" si="146"/>
        <v>#N/A</v>
      </c>
      <c r="W268" t="e">
        <f t="shared" ca="1" si="147"/>
        <v>#N/A</v>
      </c>
      <c r="X268" t="e">
        <f t="shared" ca="1" si="148"/>
        <v>#N/A</v>
      </c>
      <c r="Y268" t="e">
        <f t="shared" ca="1" si="149"/>
        <v>#N/A</v>
      </c>
      <c r="Z268" t="e">
        <f t="shared" ca="1" si="150"/>
        <v>#N/A</v>
      </c>
    </row>
    <row r="269" spans="3:26" x14ac:dyDescent="0.2">
      <c r="C269" s="50">
        <v>11</v>
      </c>
      <c r="D269" t="e">
        <f t="shared" ca="1" si="128"/>
        <v>#N/A</v>
      </c>
      <c r="E269" t="e">
        <f t="shared" ca="1" si="129"/>
        <v>#N/A</v>
      </c>
      <c r="F269" t="e">
        <f t="shared" ca="1" si="130"/>
        <v>#N/A</v>
      </c>
      <c r="G269" t="e">
        <f t="shared" ca="1" si="131"/>
        <v>#N/A</v>
      </c>
      <c r="H269" t="e">
        <f t="shared" ca="1" si="132"/>
        <v>#N/A</v>
      </c>
      <c r="I269" t="e">
        <f t="shared" ca="1" si="133"/>
        <v>#N/A</v>
      </c>
      <c r="J269" t="e">
        <f t="shared" ca="1" si="134"/>
        <v>#N/A</v>
      </c>
      <c r="K269" t="e">
        <f t="shared" ca="1" si="135"/>
        <v>#N/A</v>
      </c>
      <c r="L269" t="e">
        <f t="shared" ca="1" si="136"/>
        <v>#N/A</v>
      </c>
      <c r="M269" t="e">
        <f t="shared" ca="1" si="137"/>
        <v>#N/A</v>
      </c>
      <c r="N269" t="e">
        <f t="shared" ca="1" si="138"/>
        <v>#N/A</v>
      </c>
      <c r="O269" t="e">
        <f t="shared" ca="1" si="139"/>
        <v>#N/A</v>
      </c>
      <c r="P269" t="e">
        <f t="shared" ca="1" si="140"/>
        <v>#N/A</v>
      </c>
      <c r="Q269" t="e">
        <f t="shared" ca="1" si="141"/>
        <v>#N/A</v>
      </c>
      <c r="R269" t="e">
        <f t="shared" ca="1" si="142"/>
        <v>#N/A</v>
      </c>
      <c r="S269" t="e">
        <f t="shared" ca="1" si="143"/>
        <v>#N/A</v>
      </c>
      <c r="T269" t="e">
        <f t="shared" ca="1" si="144"/>
        <v>#N/A</v>
      </c>
      <c r="U269" t="e">
        <f t="shared" ca="1" si="145"/>
        <v>#N/A</v>
      </c>
      <c r="V269" t="e">
        <f t="shared" ca="1" si="146"/>
        <v>#N/A</v>
      </c>
      <c r="W269" t="e">
        <f t="shared" ca="1" si="147"/>
        <v>#N/A</v>
      </c>
      <c r="X269" t="e">
        <f t="shared" ca="1" si="148"/>
        <v>#N/A</v>
      </c>
      <c r="Y269" t="e">
        <f t="shared" ca="1" si="149"/>
        <v>#N/A</v>
      </c>
      <c r="Z269" t="e">
        <f t="shared" ca="1" si="150"/>
        <v>#N/A</v>
      </c>
    </row>
    <row r="270" spans="3:26" x14ac:dyDescent="0.2">
      <c r="C270" s="50">
        <v>12</v>
      </c>
      <c r="D270" t="e">
        <f t="shared" ca="1" si="128"/>
        <v>#N/A</v>
      </c>
      <c r="E270" t="e">
        <f t="shared" ca="1" si="129"/>
        <v>#N/A</v>
      </c>
      <c r="F270" t="e">
        <f t="shared" ca="1" si="130"/>
        <v>#N/A</v>
      </c>
      <c r="G270" t="e">
        <f t="shared" ca="1" si="131"/>
        <v>#N/A</v>
      </c>
      <c r="H270" t="e">
        <f t="shared" ca="1" si="132"/>
        <v>#N/A</v>
      </c>
      <c r="I270" t="e">
        <f t="shared" ca="1" si="133"/>
        <v>#N/A</v>
      </c>
      <c r="J270" t="e">
        <f t="shared" ca="1" si="134"/>
        <v>#N/A</v>
      </c>
      <c r="K270" t="e">
        <f t="shared" ca="1" si="135"/>
        <v>#N/A</v>
      </c>
      <c r="L270" t="e">
        <f t="shared" ca="1" si="136"/>
        <v>#N/A</v>
      </c>
      <c r="M270" t="e">
        <f t="shared" ca="1" si="137"/>
        <v>#N/A</v>
      </c>
      <c r="N270" t="e">
        <f t="shared" ca="1" si="138"/>
        <v>#N/A</v>
      </c>
      <c r="O270" t="e">
        <f t="shared" ca="1" si="139"/>
        <v>#N/A</v>
      </c>
      <c r="P270" t="e">
        <f t="shared" ca="1" si="140"/>
        <v>#N/A</v>
      </c>
      <c r="Q270" t="e">
        <f t="shared" ca="1" si="141"/>
        <v>#N/A</v>
      </c>
      <c r="R270" t="e">
        <f t="shared" ca="1" si="142"/>
        <v>#N/A</v>
      </c>
      <c r="S270" t="e">
        <f t="shared" ca="1" si="143"/>
        <v>#N/A</v>
      </c>
      <c r="T270" t="e">
        <f t="shared" ca="1" si="144"/>
        <v>#N/A</v>
      </c>
      <c r="U270" t="e">
        <f t="shared" ca="1" si="145"/>
        <v>#N/A</v>
      </c>
      <c r="V270" t="e">
        <f t="shared" ca="1" si="146"/>
        <v>#N/A</v>
      </c>
      <c r="W270" t="e">
        <f t="shared" ca="1" si="147"/>
        <v>#N/A</v>
      </c>
      <c r="X270" t="e">
        <f t="shared" ca="1" si="148"/>
        <v>#N/A</v>
      </c>
      <c r="Y270" t="e">
        <f t="shared" ca="1" si="149"/>
        <v>#N/A</v>
      </c>
      <c r="Z270" t="e">
        <f t="shared" ca="1" si="150"/>
        <v>#N/A</v>
      </c>
    </row>
    <row r="271" spans="3:26" x14ac:dyDescent="0.2">
      <c r="C271" s="50">
        <v>13</v>
      </c>
      <c r="D271" t="e">
        <f t="shared" ca="1" si="128"/>
        <v>#N/A</v>
      </c>
      <c r="E271" t="e">
        <f t="shared" ca="1" si="129"/>
        <v>#N/A</v>
      </c>
      <c r="F271" t="e">
        <f t="shared" ca="1" si="130"/>
        <v>#N/A</v>
      </c>
      <c r="G271" t="e">
        <f t="shared" ca="1" si="131"/>
        <v>#N/A</v>
      </c>
      <c r="H271" t="e">
        <f t="shared" ca="1" si="132"/>
        <v>#N/A</v>
      </c>
      <c r="I271" t="e">
        <f t="shared" ca="1" si="133"/>
        <v>#N/A</v>
      </c>
      <c r="J271" t="e">
        <f t="shared" ca="1" si="134"/>
        <v>#N/A</v>
      </c>
      <c r="K271" t="e">
        <f t="shared" ca="1" si="135"/>
        <v>#N/A</v>
      </c>
      <c r="L271" t="e">
        <f t="shared" ca="1" si="136"/>
        <v>#N/A</v>
      </c>
      <c r="M271" t="e">
        <f t="shared" ca="1" si="137"/>
        <v>#N/A</v>
      </c>
      <c r="N271" t="e">
        <f t="shared" ca="1" si="138"/>
        <v>#N/A</v>
      </c>
      <c r="O271" t="e">
        <f t="shared" ca="1" si="139"/>
        <v>#N/A</v>
      </c>
      <c r="P271" t="e">
        <f t="shared" ca="1" si="140"/>
        <v>#N/A</v>
      </c>
      <c r="Q271" t="e">
        <f t="shared" ca="1" si="141"/>
        <v>#N/A</v>
      </c>
      <c r="R271" t="e">
        <f t="shared" ca="1" si="142"/>
        <v>#N/A</v>
      </c>
      <c r="S271" t="e">
        <f t="shared" ca="1" si="143"/>
        <v>#N/A</v>
      </c>
      <c r="T271" t="e">
        <f t="shared" ca="1" si="144"/>
        <v>#N/A</v>
      </c>
      <c r="U271" t="e">
        <f t="shared" ca="1" si="145"/>
        <v>#N/A</v>
      </c>
      <c r="V271" t="e">
        <f t="shared" ca="1" si="146"/>
        <v>#N/A</v>
      </c>
      <c r="W271" t="e">
        <f t="shared" ca="1" si="147"/>
        <v>#N/A</v>
      </c>
      <c r="X271" t="e">
        <f t="shared" ca="1" si="148"/>
        <v>#N/A</v>
      </c>
      <c r="Y271" t="e">
        <f t="shared" ca="1" si="149"/>
        <v>#N/A</v>
      </c>
      <c r="Z271" t="e">
        <f t="shared" ca="1" si="150"/>
        <v>#N/A</v>
      </c>
    </row>
    <row r="272" spans="3:26" x14ac:dyDescent="0.2">
      <c r="C272" s="50"/>
    </row>
    <row r="273" spans="3:26" x14ac:dyDescent="0.2">
      <c r="C273" s="50" t="s">
        <v>195</v>
      </c>
      <c r="D273">
        <f>StartYear</f>
        <v>2008</v>
      </c>
      <c r="E273">
        <f>D273+1</f>
        <v>2009</v>
      </c>
      <c r="F273">
        <f t="shared" ref="F273:Z273" si="151">E273+1</f>
        <v>2010</v>
      </c>
      <c r="G273">
        <f t="shared" si="151"/>
        <v>2011</v>
      </c>
      <c r="H273">
        <f t="shared" si="151"/>
        <v>2012</v>
      </c>
      <c r="I273">
        <f t="shared" si="151"/>
        <v>2013</v>
      </c>
      <c r="J273">
        <f t="shared" si="151"/>
        <v>2014</v>
      </c>
      <c r="K273">
        <f t="shared" si="151"/>
        <v>2015</v>
      </c>
      <c r="L273">
        <f t="shared" si="151"/>
        <v>2016</v>
      </c>
      <c r="M273">
        <f t="shared" si="151"/>
        <v>2017</v>
      </c>
      <c r="N273">
        <f t="shared" si="151"/>
        <v>2018</v>
      </c>
      <c r="O273">
        <f t="shared" si="151"/>
        <v>2019</v>
      </c>
      <c r="P273">
        <f t="shared" si="151"/>
        <v>2020</v>
      </c>
      <c r="Q273">
        <f t="shared" si="151"/>
        <v>2021</v>
      </c>
      <c r="R273">
        <f t="shared" si="151"/>
        <v>2022</v>
      </c>
      <c r="S273">
        <f t="shared" si="151"/>
        <v>2023</v>
      </c>
      <c r="T273">
        <f t="shared" si="151"/>
        <v>2024</v>
      </c>
      <c r="U273">
        <f t="shared" si="151"/>
        <v>2025</v>
      </c>
      <c r="V273">
        <f t="shared" si="151"/>
        <v>2026</v>
      </c>
      <c r="W273">
        <f t="shared" si="151"/>
        <v>2027</v>
      </c>
      <c r="X273">
        <f t="shared" si="151"/>
        <v>2028</v>
      </c>
      <c r="Y273">
        <f t="shared" si="151"/>
        <v>2029</v>
      </c>
      <c r="Z273">
        <f t="shared" si="151"/>
        <v>2030</v>
      </c>
    </row>
    <row r="274" spans="3:26" x14ac:dyDescent="0.2">
      <c r="C274" s="50">
        <v>1</v>
      </c>
      <c r="D274">
        <f t="shared" ref="D274:D286" ca="1" si="152">IF($C274&gt;D$67+D$68+D$69,NA(),IF(D$273&gt;TargetYear,C274,IF(D$273=StartYear,IF(ISNUMBER(AG237),AG237,NA()),IF(D$273&lt;StartYear+$Q237,IF(ISNUMBER(AG237),AG237,IF(C274&lt;=$G$7/100,C274,C274+($G$7/100-C274)/(TargetYear-D$273+1))),IF(C274&lt;=$G$7/100,C274,C274+($G$7/100-C274)/(TargetYear-D$273+1))))))</f>
        <v>0</v>
      </c>
      <c r="E274">
        <f t="shared" ref="E274:E286" ca="1" si="153">IF($C274&gt;E$67+E$68+E$69,NA(),IF(E$273&gt;TargetYear,D274,IF(E$273=StartYear,IF(ISNUMBER(AH237),AH237,NA()),IF(E$273&lt;StartYear+$Q237,IF(ISNUMBER(AH237),AH237,IF(D274&lt;=$G$7/100,D274,D274+($G$7/100-D274)/(TargetYear-E$273+1))),IF(D274&lt;=$G$7/100,D274,D274+($G$7/100-D274)/(TargetYear-E$273+1))))))</f>
        <v>0</v>
      </c>
      <c r="F274">
        <f t="shared" ref="F274:F286" ca="1" si="154">IF($C274&gt;F$67+F$68+F$69,NA(),IF(F$273&gt;TargetYear,E274,IF(F$273=StartYear,IF(ISNUMBER(AI237),AI237,NA()),IF(F$273&lt;StartYear+$Q237,IF(ISNUMBER(AI237),AI237,IF(E274&lt;=$G$7/100,E274,E274+($G$7/100-E274)/(TargetYear-F$273+1))),IF(E274&lt;=$G$7/100,E274,E274+($G$7/100-E274)/(TargetYear-F$273+1))))))</f>
        <v>0</v>
      </c>
      <c r="G274">
        <f t="shared" ref="G274:G286" ca="1" si="155">IF($C274&gt;G$67+G$68+G$69,NA(),IF(G$273&gt;TargetYear,F274,IF(G$273=StartYear,IF(ISNUMBER(AJ237),AJ237,NA()),IF(G$273&lt;StartYear+$Q237,IF(ISNUMBER(AJ237),AJ237,IF(F274&lt;=$G$7/100,F274,F274+($G$7/100-F274)/(TargetYear-G$273+1))),IF(F274&lt;=$G$7/100,F274,F274+($G$7/100-F274)/(TargetYear-G$273+1))))))</f>
        <v>0</v>
      </c>
      <c r="H274">
        <f t="shared" ref="H274:H286" ca="1" si="156">IF($C274&gt;H$67+H$68+H$69,NA(),IF(H$273&gt;TargetYear,G274,IF(H$273=StartYear,IF(ISNUMBER(AK237),AK237,NA()),IF(H$273&lt;StartYear+$Q237,IF(ISNUMBER(AK237),AK237,IF(G274&lt;=$G$7/100,G274,G274+($G$7/100-G274)/(TargetYear-H$273+1))),IF(G274&lt;=$G$7/100,G274,G274+($G$7/100-G274)/(TargetYear-H$273+1))))))</f>
        <v>0</v>
      </c>
      <c r="I274">
        <f t="shared" ref="I274:I286" ca="1" si="157">IF($C274&gt;I$67+I$68+I$69,NA(),IF(I$273&gt;TargetYear,H274,IF(I$273=StartYear,IF(ISNUMBER(AL237),AL237,NA()),IF(I$273&lt;StartYear+$Q237,IF(ISNUMBER(AL237),AL237,IF(H274&lt;=$G$7/100,H274,H274+($G$7/100-H274)/(TargetYear-I$273+1))),IF(H274&lt;=$G$7/100,H274,H274+($G$7/100-H274)/(TargetYear-I$273+1))))))</f>
        <v>0</v>
      </c>
      <c r="J274">
        <f t="shared" ref="J274:J286" ca="1" si="158">IF($C274&gt;J$67+J$68+J$69,NA(),IF(J$273&gt;TargetYear,I274,IF(J$273=StartYear,IF(ISNUMBER(AM237),AM237,NA()),IF(J$273&lt;StartYear+$Q237,IF(ISNUMBER(AM237),AM237,IF(I274&lt;=$G$7/100,I274,I274+($G$7/100-I274)/(TargetYear-J$273+1))),IF(I274&lt;=$G$7/100,I274,I274+($G$7/100-I274)/(TargetYear-J$273+1))))))</f>
        <v>0</v>
      </c>
      <c r="K274">
        <f t="shared" ref="K274:K286" ca="1" si="159">IF($C274&gt;K$67+K$68+K$69,NA(),IF(K$273&gt;TargetYear,J274,IF(K$273=StartYear,IF(ISNUMBER(AN237),AN237,NA()),IF(K$273&lt;StartYear+$Q237,IF(ISNUMBER(AN237),AN237,IF(J274&lt;=$G$7/100,J274,J274+($G$7/100-J274)/(TargetYear-K$273+1))),IF(J274&lt;=$G$7/100,J274,J274+($G$7/100-J274)/(TargetYear-K$273+1))))))</f>
        <v>0</v>
      </c>
      <c r="L274">
        <f t="shared" ref="L274:L286" ca="1" si="160">IF($C274&gt;L$67+L$68+L$69,NA(),IF(L$273&gt;TargetYear,K274,IF(L$273=StartYear,IF(ISNUMBER(AO237),AO237,NA()),IF(L$273&lt;StartYear+$Q237,IF(ISNUMBER(AO237),AO237,IF(K274&lt;=$G$7/100,K274,K274+($G$7/100-K274)/(TargetYear-L$273+1))),IF(K274&lt;=$G$7/100,K274,K274+($G$7/100-K274)/(TargetYear-L$273+1))))))</f>
        <v>0</v>
      </c>
      <c r="M274">
        <f t="shared" ref="M274:M286" ca="1" si="161">IF($C274&gt;M$67+M$68+M$69,NA(),IF(M$273&gt;TargetYear,L274,IF(M$273=StartYear,IF(ISNUMBER(AP237),AP237,NA()),IF(M$273&lt;StartYear+$Q237,IF(ISNUMBER(AP237),AP237,IF(L274&lt;=$G$7/100,L274,L274+($G$7/100-L274)/(TargetYear-M$273+1))),IF(L274&lt;=$G$7/100,L274,L274+($G$7/100-L274)/(TargetYear-M$273+1))))))</f>
        <v>0</v>
      </c>
      <c r="N274">
        <f t="shared" ref="N274:N286" ca="1" si="162">IF($C274&gt;N$67+N$68+N$69,NA(),IF(N$273&gt;TargetYear,M274,IF(N$273=StartYear,IF(ISNUMBER(AQ237),AQ237,NA()),IF(N$273&lt;StartYear+$Q237,IF(ISNUMBER(AQ237),AQ237,IF(M274&lt;=$G$7/100,M274,M274+($G$7/100-M274)/(TargetYear-N$273+1))),IF(M274&lt;=$G$7/100,M274,M274+($G$7/100-M274)/(TargetYear-N$273+1))))))</f>
        <v>0</v>
      </c>
      <c r="O274">
        <f t="shared" ref="O274:O286" ca="1" si="163">IF($C274&gt;O$67+O$68+O$69,NA(),IF(O$273&gt;TargetYear,N274,IF(O$273=StartYear,IF(ISNUMBER(AR237),AR237,NA()),IF(O$273&lt;StartYear+$Q237,IF(ISNUMBER(AR237),AR237,IF(N274&lt;=$G$7/100,N274,N274+($G$7/100-N274)/(TargetYear-O$273+1))),IF(N274&lt;=$G$7/100,N274,N274+($G$7/100-N274)/(TargetYear-O$273+1))))))</f>
        <v>0</v>
      </c>
      <c r="P274">
        <f t="shared" ref="P274:P286" ca="1" si="164">IF($C274&gt;P$67+P$68+P$69,NA(),IF(P$273&gt;TargetYear,O274,IF(P$273=StartYear,IF(ISNUMBER(AS237),AS237,NA()),IF(P$273&lt;StartYear+$Q237,IF(ISNUMBER(AS237),AS237,IF(O274&lt;=$G$7/100,O274,O274+($G$7/100-O274)/(TargetYear-P$273+1))),IF(O274&lt;=$G$7/100,O274,O274+($G$7/100-O274)/(TargetYear-P$273+1))))))</f>
        <v>0</v>
      </c>
      <c r="Q274">
        <f t="shared" ref="Q274:Q286" ca="1" si="165">IF($C274&gt;Q$67+Q$68+Q$69,NA(),IF(Q$273&gt;TargetYear,P274,IF(Q$273=StartYear,IF(ISNUMBER(AT237),AT237,NA()),IF(Q$273&lt;StartYear+$Q237,IF(ISNUMBER(AT237),AT237,IF(P274&lt;=$G$7/100,P274,P274+($G$7/100-P274)/(TargetYear-Q$273+1))),IF(P274&lt;=$G$7/100,P274,P274+($G$7/100-P274)/(TargetYear-Q$273+1))))))</f>
        <v>0</v>
      </c>
      <c r="R274">
        <f t="shared" ref="R274:R286" ca="1" si="166">IF($C274&gt;R$67+R$68+R$69,NA(),IF(R$273&gt;TargetYear,Q274,IF(R$273=StartYear,IF(ISNUMBER(AU237),AU237,NA()),IF(R$273&lt;StartYear+$Q237,IF(ISNUMBER(AU237),AU237,IF(Q274&lt;=$G$7/100,Q274,Q274+($G$7/100-Q274)/(TargetYear-R$273+1))),IF(Q274&lt;=$G$7/100,Q274,Q274+($G$7/100-Q274)/(TargetYear-R$273+1))))))</f>
        <v>0</v>
      </c>
      <c r="S274">
        <f t="shared" ref="S274:S286" ca="1" si="167">IF($C274&gt;S$67+S$68+S$69,NA(),IF(S$273&gt;TargetYear,R274,IF(S$273=StartYear,IF(ISNUMBER(AV237),AV237,NA()),IF(S$273&lt;StartYear+$Q237,IF(ISNUMBER(AV237),AV237,IF(R274&lt;=$G$7/100,R274,R274+($G$7/100-R274)/(TargetYear-S$273+1))),IF(R274&lt;=$G$7/100,R274,R274+($G$7/100-R274)/(TargetYear-S$273+1))))))</f>
        <v>0</v>
      </c>
      <c r="T274">
        <f t="shared" ref="T274:T286" ca="1" si="168">IF($C274&gt;T$67+T$68+T$69,NA(),IF(T$273&gt;TargetYear,S274,IF(T$273=StartYear,IF(ISNUMBER(AW237),AW237,NA()),IF(T$273&lt;StartYear+$Q237,IF(ISNUMBER(AW237),AW237,IF(S274&lt;=$G$7/100,S274,S274+($G$7/100-S274)/(TargetYear-T$273+1))),IF(S274&lt;=$G$7/100,S274,S274+($G$7/100-S274)/(TargetYear-T$273+1))))))</f>
        <v>0</v>
      </c>
      <c r="U274">
        <f t="shared" ref="U274:U286" ca="1" si="169">IF($C274&gt;U$67+U$68+U$69,NA(),IF(U$273&gt;TargetYear,T274,IF(U$273=StartYear,IF(ISNUMBER(AX237),AX237,NA()),IF(U$273&lt;StartYear+$Q237,IF(ISNUMBER(AX237),AX237,IF(T274&lt;=$G$7/100,T274,T274+($G$7/100-T274)/(TargetYear-U$273+1))),IF(T274&lt;=$G$7/100,T274,T274+($G$7/100-T274)/(TargetYear-U$273+1))))))</f>
        <v>0</v>
      </c>
      <c r="V274">
        <f t="shared" ref="V274:V286" ca="1" si="170">IF($C274&gt;V$67+V$68+V$69,NA(),IF(V$273&gt;TargetYear,U274,IF(V$273=StartYear,IF(ISNUMBER(AY237),AY237,NA()),IF(V$273&lt;StartYear+$Q237,IF(ISNUMBER(AY237),AY237,IF(U274&lt;=$G$7/100,U274,U274+($G$7/100-U274)/(TargetYear-V$273+1))),IF(U274&lt;=$G$7/100,U274,U274+($G$7/100-U274)/(TargetYear-V$273+1))))))</f>
        <v>0</v>
      </c>
      <c r="W274">
        <f t="shared" ref="W274:W286" ca="1" si="171">IF($C274&gt;W$67+W$68+W$69,NA(),IF(W$273&gt;TargetYear,V274,IF(W$273=StartYear,IF(ISNUMBER(AZ237),AZ237,NA()),IF(W$273&lt;StartYear+$Q237,IF(ISNUMBER(AZ237),AZ237,IF(V274&lt;=$G$7/100,V274,V274+($G$7/100-V274)/(TargetYear-W$273+1))),IF(V274&lt;=$G$7/100,V274,V274+($G$7/100-V274)/(TargetYear-W$273+1))))))</f>
        <v>0</v>
      </c>
      <c r="X274">
        <f t="shared" ref="X274:X286" ca="1" si="172">IF($C274&gt;X$67+X$68+X$69,NA(),IF(X$273&gt;TargetYear,W274,IF(X$273=StartYear,IF(ISNUMBER(BA237),BA237,NA()),IF(X$273&lt;StartYear+$Q237,IF(ISNUMBER(BA237),BA237,IF(W274&lt;=$G$7/100,W274,W274+($G$7/100-W274)/(TargetYear-X$273+1))),IF(W274&lt;=$G$7/100,W274,W274+($G$7/100-W274)/(TargetYear-X$273+1))))))</f>
        <v>0</v>
      </c>
      <c r="Y274">
        <f t="shared" ref="Y274:Y286" ca="1" si="173">IF($C274&gt;Y$67+Y$68+Y$69,NA(),IF(Y$273&gt;TargetYear,X274,IF(Y$273=StartYear,IF(ISNUMBER(BB237),BB237,NA()),IF(Y$273&lt;StartYear+$Q237,IF(ISNUMBER(BB237),BB237,IF(X274&lt;=$G$7/100,X274,X274+($G$7/100-X274)/(TargetYear-Y$273+1))),IF(X274&lt;=$G$7/100,X274,X274+($G$7/100-X274)/(TargetYear-Y$273+1))))))</f>
        <v>0</v>
      </c>
      <c r="Z274">
        <f t="shared" ref="Z274:Z286" ca="1" si="174">IF($C274&gt;Z$67+Z$68+Z$69,NA(),IF(Z$273&gt;TargetYear,Y274,IF(Z$273=StartYear,IF(ISNUMBER(BC237),BC237,NA()),IF(Z$273&lt;StartYear+$Q237,IF(ISNUMBER(BC237),BC237,IF(Y274&lt;=$G$7/100,Y274,Y274+($G$7/100-Y274)/(TargetYear-Z$273+1))),IF(Y274&lt;=$G$7/100,Y274,Y274+($G$7/100-Y274)/(TargetYear-Z$273+1))))))</f>
        <v>0</v>
      </c>
    </row>
    <row r="275" spans="3:26" x14ac:dyDescent="0.2">
      <c r="C275" s="50">
        <v>2</v>
      </c>
      <c r="D275">
        <f t="shared" ca="1" si="152"/>
        <v>0</v>
      </c>
      <c r="E275">
        <f t="shared" ca="1" si="153"/>
        <v>0</v>
      </c>
      <c r="F275">
        <f t="shared" ca="1" si="154"/>
        <v>0</v>
      </c>
      <c r="G275">
        <f t="shared" ca="1" si="155"/>
        <v>0</v>
      </c>
      <c r="H275">
        <f t="shared" ca="1" si="156"/>
        <v>0</v>
      </c>
      <c r="I275">
        <f t="shared" ca="1" si="157"/>
        <v>0</v>
      </c>
      <c r="J275">
        <f t="shared" ca="1" si="158"/>
        <v>0</v>
      </c>
      <c r="K275">
        <f t="shared" ca="1" si="159"/>
        <v>0</v>
      </c>
      <c r="L275">
        <f t="shared" ca="1" si="160"/>
        <v>0</v>
      </c>
      <c r="M275">
        <f t="shared" ca="1" si="161"/>
        <v>0</v>
      </c>
      <c r="N275">
        <f t="shared" ca="1" si="162"/>
        <v>0</v>
      </c>
      <c r="O275">
        <f t="shared" ca="1" si="163"/>
        <v>0</v>
      </c>
      <c r="P275">
        <f t="shared" ca="1" si="164"/>
        <v>0</v>
      </c>
      <c r="Q275">
        <f t="shared" ca="1" si="165"/>
        <v>0</v>
      </c>
      <c r="R275">
        <f t="shared" ca="1" si="166"/>
        <v>0</v>
      </c>
      <c r="S275">
        <f t="shared" ca="1" si="167"/>
        <v>0</v>
      </c>
      <c r="T275">
        <f t="shared" ca="1" si="168"/>
        <v>0</v>
      </c>
      <c r="U275">
        <f t="shared" ca="1" si="169"/>
        <v>0</v>
      </c>
      <c r="V275">
        <f t="shared" ca="1" si="170"/>
        <v>0</v>
      </c>
      <c r="W275">
        <f t="shared" ca="1" si="171"/>
        <v>0</v>
      </c>
      <c r="X275">
        <f t="shared" ca="1" si="172"/>
        <v>0</v>
      </c>
      <c r="Y275">
        <f t="shared" ca="1" si="173"/>
        <v>0</v>
      </c>
      <c r="Z275">
        <f t="shared" ca="1" si="174"/>
        <v>0</v>
      </c>
    </row>
    <row r="276" spans="3:26" x14ac:dyDescent="0.2">
      <c r="C276" s="50">
        <v>3</v>
      </c>
      <c r="D276">
        <f t="shared" ca="1" si="152"/>
        <v>0.15957039048156185</v>
      </c>
      <c r="E276">
        <f t="shared" ca="1" si="153"/>
        <v>0.13166446789415032</v>
      </c>
      <c r="F276">
        <f t="shared" ca="1" si="154"/>
        <v>8.7900416737392684E-2</v>
      </c>
      <c r="G276">
        <f t="shared" ca="1" si="155"/>
        <v>9.9263464596332618E-2</v>
      </c>
      <c r="H276">
        <f t="shared" ca="1" si="156"/>
        <v>9.6670650670209843E-2</v>
      </c>
      <c r="I276">
        <f t="shared" ca="1" si="157"/>
        <v>6.968763370815767E-2</v>
      </c>
      <c r="J276">
        <f t="shared" ca="1" si="158"/>
        <v>6.8529537607677812E-2</v>
      </c>
      <c r="K276">
        <f t="shared" ca="1" si="159"/>
        <v>6.8780537641716433E-2</v>
      </c>
      <c r="L276">
        <f t="shared" ca="1" si="160"/>
        <v>6.7528501798935339E-2</v>
      </c>
      <c r="M276">
        <f t="shared" ca="1" si="161"/>
        <v>6.6276465956154246E-2</v>
      </c>
      <c r="N276">
        <f t="shared" ca="1" si="162"/>
        <v>6.5024430113373152E-2</v>
      </c>
      <c r="O276">
        <f t="shared" ca="1" si="163"/>
        <v>6.3772394270592059E-2</v>
      </c>
      <c r="P276">
        <f t="shared" ca="1" si="164"/>
        <v>6.2520358427810965E-2</v>
      </c>
      <c r="Q276">
        <f t="shared" ca="1" si="165"/>
        <v>6.1268322585029872E-2</v>
      </c>
      <c r="R276">
        <f t="shared" ca="1" si="166"/>
        <v>6.0016286742248778E-2</v>
      </c>
      <c r="S276">
        <f t="shared" ca="1" si="167"/>
        <v>5.8764250899467685E-2</v>
      </c>
      <c r="T276">
        <f t="shared" ca="1" si="168"/>
        <v>5.7512215056686584E-2</v>
      </c>
      <c r="U276">
        <f t="shared" ca="1" si="169"/>
        <v>5.6260179213905484E-2</v>
      </c>
      <c r="V276">
        <f t="shared" ca="1" si="170"/>
        <v>5.5008143371124391E-2</v>
      </c>
      <c r="W276">
        <f t="shared" ca="1" si="171"/>
        <v>5.3756107528343297E-2</v>
      </c>
      <c r="X276">
        <f t="shared" ca="1" si="172"/>
        <v>5.2504071685562197E-2</v>
      </c>
      <c r="Y276">
        <f t="shared" ca="1" si="173"/>
        <v>5.1252035842781096E-2</v>
      </c>
      <c r="Z276">
        <f t="shared" ca="1" si="174"/>
        <v>0.05</v>
      </c>
    </row>
    <row r="277" spans="3:26" x14ac:dyDescent="0.2">
      <c r="C277" s="50">
        <v>4</v>
      </c>
      <c r="D277">
        <f t="shared" ca="1" si="152"/>
        <v>9.3528600827289532E-2</v>
      </c>
      <c r="E277">
        <f t="shared" ca="1" si="153"/>
        <v>0.10326768519455776</v>
      </c>
      <c r="F277">
        <f t="shared" ca="1" si="154"/>
        <v>0.10073112875672167</v>
      </c>
      <c r="G277">
        <f t="shared" ca="1" si="155"/>
        <v>0.10687618177021907</v>
      </c>
      <c r="H277">
        <f t="shared" ca="1" si="156"/>
        <v>0.10388269851915491</v>
      </c>
      <c r="I277">
        <f t="shared" ca="1" si="157"/>
        <v>0.10088921526809075</v>
      </c>
      <c r="J277">
        <f t="shared" ca="1" si="158"/>
        <v>9.7895732017026588E-2</v>
      </c>
      <c r="K277">
        <f t="shared" ca="1" si="159"/>
        <v>9.4902248765962427E-2</v>
      </c>
      <c r="L277">
        <f t="shared" ca="1" si="160"/>
        <v>9.1908765514898266E-2</v>
      </c>
      <c r="M277">
        <f t="shared" ca="1" si="161"/>
        <v>8.8915282263834106E-2</v>
      </c>
      <c r="N277">
        <f t="shared" ca="1" si="162"/>
        <v>8.5921799012769945E-2</v>
      </c>
      <c r="O277">
        <f t="shared" ca="1" si="163"/>
        <v>8.2928315761705784E-2</v>
      </c>
      <c r="P277">
        <f t="shared" ca="1" si="164"/>
        <v>7.9934832510641624E-2</v>
      </c>
      <c r="Q277">
        <f t="shared" ca="1" si="165"/>
        <v>7.6941349259577463E-2</v>
      </c>
      <c r="R277">
        <f t="shared" ca="1" si="166"/>
        <v>7.3947866008513302E-2</v>
      </c>
      <c r="S277">
        <f t="shared" ca="1" si="167"/>
        <v>7.0954382757449141E-2</v>
      </c>
      <c r="T277">
        <f t="shared" ca="1" si="168"/>
        <v>6.7960899506384981E-2</v>
      </c>
      <c r="U277">
        <f t="shared" ca="1" si="169"/>
        <v>6.496741625532082E-2</v>
      </c>
      <c r="V277">
        <f t="shared" ca="1" si="170"/>
        <v>6.1973933004256659E-2</v>
      </c>
      <c r="W277">
        <f t="shared" ca="1" si="171"/>
        <v>5.8980449753192499E-2</v>
      </c>
      <c r="X277">
        <f t="shared" ca="1" si="172"/>
        <v>5.5986966502128331E-2</v>
      </c>
      <c r="Y277">
        <f t="shared" ca="1" si="173"/>
        <v>5.2993483251064163E-2</v>
      </c>
      <c r="Z277">
        <f t="shared" ca="1" si="174"/>
        <v>0.05</v>
      </c>
    </row>
    <row r="278" spans="3:26" x14ac:dyDescent="0.2">
      <c r="C278" s="50">
        <v>5</v>
      </c>
      <c r="D278">
        <f t="shared" ca="1" si="152"/>
        <v>0.12332038310968141</v>
      </c>
      <c r="E278">
        <f t="shared" ca="1" si="153"/>
        <v>0.13381188060811866</v>
      </c>
      <c r="F278">
        <f t="shared" ca="1" si="154"/>
        <v>0.12982083867439873</v>
      </c>
      <c r="G278">
        <f t="shared" ca="1" si="155"/>
        <v>0.12402027210660393</v>
      </c>
      <c r="H278">
        <f t="shared" ca="1" si="156"/>
        <v>0.12012446831151952</v>
      </c>
      <c r="I278">
        <f t="shared" ca="1" si="157"/>
        <v>0.1162286645164351</v>
      </c>
      <c r="J278">
        <f t="shared" ca="1" si="158"/>
        <v>0.11233286072135068</v>
      </c>
      <c r="K278">
        <f t="shared" ca="1" si="159"/>
        <v>0.10843705692626626</v>
      </c>
      <c r="L278">
        <f t="shared" ca="1" si="160"/>
        <v>0.10454125313118184</v>
      </c>
      <c r="M278">
        <f t="shared" ca="1" si="161"/>
        <v>0.10064544933609743</v>
      </c>
      <c r="N278">
        <f t="shared" ca="1" si="162"/>
        <v>9.6749645541013007E-2</v>
      </c>
      <c r="O278">
        <f t="shared" ca="1" si="163"/>
        <v>9.2853841745928589E-2</v>
      </c>
      <c r="P278">
        <f t="shared" ca="1" si="164"/>
        <v>8.8958037950844171E-2</v>
      </c>
      <c r="Q278">
        <f t="shared" ca="1" si="165"/>
        <v>8.5062234155759753E-2</v>
      </c>
      <c r="R278">
        <f t="shared" ca="1" si="166"/>
        <v>8.1166430360675335E-2</v>
      </c>
      <c r="S278">
        <f t="shared" ca="1" si="167"/>
        <v>7.7270626565590916E-2</v>
      </c>
      <c r="T278">
        <f t="shared" ca="1" si="168"/>
        <v>7.3374822770506498E-2</v>
      </c>
      <c r="U278">
        <f t="shared" ca="1" si="169"/>
        <v>6.947901897542208E-2</v>
      </c>
      <c r="V278">
        <f t="shared" ca="1" si="170"/>
        <v>6.5583215180337662E-2</v>
      </c>
      <c r="W278">
        <f t="shared" ca="1" si="171"/>
        <v>6.1687411385253244E-2</v>
      </c>
      <c r="X278">
        <f t="shared" ca="1" si="172"/>
        <v>5.7791607590168832E-2</v>
      </c>
      <c r="Y278">
        <f t="shared" ca="1" si="173"/>
        <v>5.3895803795084421E-2</v>
      </c>
      <c r="Z278">
        <f t="shared" ca="1" si="174"/>
        <v>0.05</v>
      </c>
    </row>
    <row r="279" spans="3:26" x14ac:dyDescent="0.2">
      <c r="C279" s="50">
        <v>6</v>
      </c>
      <c r="D279">
        <f t="shared" ca="1" si="152"/>
        <v>0</v>
      </c>
      <c r="E279">
        <f t="shared" ca="1" si="153"/>
        <v>0</v>
      </c>
      <c r="F279">
        <f t="shared" ca="1" si="154"/>
        <v>0</v>
      </c>
      <c r="G279">
        <f t="shared" ca="1" si="155"/>
        <v>0</v>
      </c>
      <c r="H279">
        <f t="shared" ca="1" si="156"/>
        <v>0</v>
      </c>
      <c r="I279">
        <f t="shared" ca="1" si="157"/>
        <v>0</v>
      </c>
      <c r="J279">
        <f t="shared" ca="1" si="158"/>
        <v>0</v>
      </c>
      <c r="K279">
        <f t="shared" ca="1" si="159"/>
        <v>0</v>
      </c>
      <c r="L279">
        <f t="shared" ca="1" si="160"/>
        <v>0</v>
      </c>
      <c r="M279">
        <f t="shared" ca="1" si="161"/>
        <v>0</v>
      </c>
      <c r="N279">
        <f t="shared" ca="1" si="162"/>
        <v>0</v>
      </c>
      <c r="O279">
        <f t="shared" ca="1" si="163"/>
        <v>0</v>
      </c>
      <c r="P279">
        <f t="shared" ca="1" si="164"/>
        <v>0</v>
      </c>
      <c r="Q279">
        <f t="shared" ca="1" si="165"/>
        <v>0</v>
      </c>
      <c r="R279">
        <f t="shared" ca="1" si="166"/>
        <v>0</v>
      </c>
      <c r="S279">
        <f t="shared" ca="1" si="167"/>
        <v>0</v>
      </c>
      <c r="T279">
        <f t="shared" ca="1" si="168"/>
        <v>0</v>
      </c>
      <c r="U279">
        <f t="shared" ca="1" si="169"/>
        <v>0</v>
      </c>
      <c r="V279">
        <f t="shared" ca="1" si="170"/>
        <v>0</v>
      </c>
      <c r="W279">
        <f t="shared" ca="1" si="171"/>
        <v>0</v>
      </c>
      <c r="X279">
        <f t="shared" ca="1" si="172"/>
        <v>0</v>
      </c>
      <c r="Y279">
        <f t="shared" ca="1" si="173"/>
        <v>0</v>
      </c>
      <c r="Z279">
        <f t="shared" ca="1" si="174"/>
        <v>0</v>
      </c>
    </row>
    <row r="280" spans="3:26" x14ac:dyDescent="0.2">
      <c r="C280" s="50">
        <v>7</v>
      </c>
      <c r="D280">
        <f t="shared" ca="1" si="152"/>
        <v>0</v>
      </c>
      <c r="E280">
        <f t="shared" ca="1" si="153"/>
        <v>0</v>
      </c>
      <c r="F280">
        <f t="shared" ca="1" si="154"/>
        <v>0</v>
      </c>
      <c r="G280">
        <f t="shared" ca="1" si="155"/>
        <v>0</v>
      </c>
      <c r="H280">
        <f t="shared" ca="1" si="156"/>
        <v>0</v>
      </c>
      <c r="I280">
        <f t="shared" ca="1" si="157"/>
        <v>0</v>
      </c>
      <c r="J280">
        <f t="shared" ca="1" si="158"/>
        <v>0</v>
      </c>
      <c r="K280">
        <f t="shared" ca="1" si="159"/>
        <v>0</v>
      </c>
      <c r="L280">
        <f t="shared" ca="1" si="160"/>
        <v>0</v>
      </c>
      <c r="M280">
        <f t="shared" ca="1" si="161"/>
        <v>0</v>
      </c>
      <c r="N280">
        <f t="shared" ca="1" si="162"/>
        <v>0</v>
      </c>
      <c r="O280">
        <f t="shared" ca="1" si="163"/>
        <v>0</v>
      </c>
      <c r="P280">
        <f t="shared" ca="1" si="164"/>
        <v>0</v>
      </c>
      <c r="Q280">
        <f t="shared" ca="1" si="165"/>
        <v>0</v>
      </c>
      <c r="R280">
        <f t="shared" ca="1" si="166"/>
        <v>0</v>
      </c>
      <c r="S280">
        <f t="shared" ca="1" si="167"/>
        <v>0</v>
      </c>
      <c r="T280">
        <f t="shared" ca="1" si="168"/>
        <v>0</v>
      </c>
      <c r="U280">
        <f t="shared" ca="1" si="169"/>
        <v>0</v>
      </c>
      <c r="V280">
        <f t="shared" ca="1" si="170"/>
        <v>0</v>
      </c>
      <c r="W280">
        <f t="shared" ca="1" si="171"/>
        <v>0</v>
      </c>
      <c r="X280">
        <f t="shared" ca="1" si="172"/>
        <v>0</v>
      </c>
      <c r="Y280">
        <f t="shared" ca="1" si="173"/>
        <v>0</v>
      </c>
      <c r="Z280">
        <f t="shared" ca="1" si="174"/>
        <v>0</v>
      </c>
    </row>
    <row r="281" spans="3:26" x14ac:dyDescent="0.2">
      <c r="C281" s="50">
        <v>8</v>
      </c>
      <c r="D281" t="e">
        <f t="shared" ca="1" si="152"/>
        <v>#N/A</v>
      </c>
      <c r="E281">
        <f t="shared" ca="1" si="153"/>
        <v>3.4076679887822814E-2</v>
      </c>
      <c r="F281">
        <f t="shared" ca="1" si="154"/>
        <v>2.7844579398140668E-2</v>
      </c>
      <c r="G281">
        <f t="shared" ca="1" si="155"/>
        <v>3.1934488447590725E-2</v>
      </c>
      <c r="H281">
        <f t="shared" ca="1" si="156"/>
        <v>3.1934488447590725E-2</v>
      </c>
      <c r="I281">
        <f t="shared" ca="1" si="157"/>
        <v>3.1934488447590725E-2</v>
      </c>
      <c r="J281">
        <f t="shared" ca="1" si="158"/>
        <v>3.1934488447590725E-2</v>
      </c>
      <c r="K281">
        <f t="shared" ca="1" si="159"/>
        <v>3.1934488447590725E-2</v>
      </c>
      <c r="L281">
        <f t="shared" ca="1" si="160"/>
        <v>3.1934488447590725E-2</v>
      </c>
      <c r="M281">
        <f t="shared" ca="1" si="161"/>
        <v>3.1934488447590725E-2</v>
      </c>
      <c r="N281">
        <f t="shared" ca="1" si="162"/>
        <v>3.1934488447590725E-2</v>
      </c>
      <c r="O281">
        <f t="shared" ca="1" si="163"/>
        <v>3.1934488447590725E-2</v>
      </c>
      <c r="P281">
        <f t="shared" ca="1" si="164"/>
        <v>3.1934488447590725E-2</v>
      </c>
      <c r="Q281">
        <f t="shared" ca="1" si="165"/>
        <v>3.1934488447590725E-2</v>
      </c>
      <c r="R281">
        <f t="shared" ca="1" si="166"/>
        <v>3.1934488447590725E-2</v>
      </c>
      <c r="S281">
        <f t="shared" ca="1" si="167"/>
        <v>3.1934488447590725E-2</v>
      </c>
      <c r="T281">
        <f t="shared" ca="1" si="168"/>
        <v>3.1934488447590725E-2</v>
      </c>
      <c r="U281">
        <f t="shared" ca="1" si="169"/>
        <v>3.1934488447590725E-2</v>
      </c>
      <c r="V281">
        <f t="shared" ca="1" si="170"/>
        <v>3.1934488447590725E-2</v>
      </c>
      <c r="W281">
        <f t="shared" ca="1" si="171"/>
        <v>3.1934488447590725E-2</v>
      </c>
      <c r="X281">
        <f t="shared" ca="1" si="172"/>
        <v>3.1934488447590725E-2</v>
      </c>
      <c r="Y281">
        <f t="shared" ca="1" si="173"/>
        <v>3.1934488447590725E-2</v>
      </c>
      <c r="Z281">
        <f t="shared" ca="1" si="174"/>
        <v>3.1934488447590725E-2</v>
      </c>
    </row>
    <row r="282" spans="3:26" x14ac:dyDescent="0.2">
      <c r="C282" s="50">
        <v>9</v>
      </c>
      <c r="D282" t="e">
        <f t="shared" ca="1" si="152"/>
        <v>#N/A</v>
      </c>
      <c r="E282">
        <f t="shared" ca="1" si="153"/>
        <v>3.5494724530503619E-2</v>
      </c>
      <c r="F282">
        <f t="shared" ca="1" si="154"/>
        <v>3.2621066049776104E-2</v>
      </c>
      <c r="G282">
        <f t="shared" ca="1" si="155"/>
        <v>2.9364052425171705E-2</v>
      </c>
      <c r="H282">
        <f t="shared" ca="1" si="156"/>
        <v>2.9364052425171705E-2</v>
      </c>
      <c r="I282">
        <f t="shared" ca="1" si="157"/>
        <v>2.9364052425171705E-2</v>
      </c>
      <c r="J282">
        <f t="shared" ca="1" si="158"/>
        <v>2.9364052425171705E-2</v>
      </c>
      <c r="K282">
        <f t="shared" ca="1" si="159"/>
        <v>2.9364052425171705E-2</v>
      </c>
      <c r="L282">
        <f t="shared" ca="1" si="160"/>
        <v>2.9364052425171705E-2</v>
      </c>
      <c r="M282">
        <f t="shared" ca="1" si="161"/>
        <v>2.9364052425171705E-2</v>
      </c>
      <c r="N282">
        <f t="shared" ca="1" si="162"/>
        <v>2.9364052425171705E-2</v>
      </c>
      <c r="O282">
        <f t="shared" ca="1" si="163"/>
        <v>2.9364052425171705E-2</v>
      </c>
      <c r="P282">
        <f t="shared" ca="1" si="164"/>
        <v>2.9364052425171705E-2</v>
      </c>
      <c r="Q282">
        <f t="shared" ca="1" si="165"/>
        <v>2.9364052425171705E-2</v>
      </c>
      <c r="R282">
        <f t="shared" ca="1" si="166"/>
        <v>2.9364052425171705E-2</v>
      </c>
      <c r="S282">
        <f t="shared" ca="1" si="167"/>
        <v>2.9364052425171705E-2</v>
      </c>
      <c r="T282">
        <f t="shared" ca="1" si="168"/>
        <v>2.9364052425171705E-2</v>
      </c>
      <c r="U282">
        <f t="shared" ca="1" si="169"/>
        <v>2.9364052425171705E-2</v>
      </c>
      <c r="V282">
        <f t="shared" ca="1" si="170"/>
        <v>2.9364052425171705E-2</v>
      </c>
      <c r="W282">
        <f t="shared" ca="1" si="171"/>
        <v>2.9364052425171705E-2</v>
      </c>
      <c r="X282">
        <f t="shared" ca="1" si="172"/>
        <v>2.9364052425171705E-2</v>
      </c>
      <c r="Y282">
        <f t="shared" ca="1" si="173"/>
        <v>2.9364052425171705E-2</v>
      </c>
      <c r="Z282">
        <f t="shared" ca="1" si="174"/>
        <v>2.9364052425171705E-2</v>
      </c>
    </row>
    <row r="283" spans="3:26" x14ac:dyDescent="0.2">
      <c r="C283" s="50">
        <v>10</v>
      </c>
      <c r="D283" t="e">
        <f t="shared" ca="1" si="152"/>
        <v>#N/A</v>
      </c>
      <c r="E283">
        <f t="shared" ca="1" si="153"/>
        <v>3.7802194119733956E-2</v>
      </c>
      <c r="F283">
        <f t="shared" ca="1" si="154"/>
        <v>4.0780546987407851E-2</v>
      </c>
      <c r="G283">
        <f t="shared" ca="1" si="155"/>
        <v>3.1047926274079263E-2</v>
      </c>
      <c r="H283">
        <f t="shared" ca="1" si="156"/>
        <v>3.1047926274079263E-2</v>
      </c>
      <c r="I283">
        <f t="shared" ca="1" si="157"/>
        <v>3.1047926274079263E-2</v>
      </c>
      <c r="J283">
        <f t="shared" ca="1" si="158"/>
        <v>3.1047926274079263E-2</v>
      </c>
      <c r="K283">
        <f t="shared" ca="1" si="159"/>
        <v>3.1047926274079263E-2</v>
      </c>
      <c r="L283">
        <f t="shared" ca="1" si="160"/>
        <v>3.1047926274079263E-2</v>
      </c>
      <c r="M283">
        <f t="shared" ca="1" si="161"/>
        <v>3.1047926274079263E-2</v>
      </c>
      <c r="N283">
        <f t="shared" ca="1" si="162"/>
        <v>3.1047926274079263E-2</v>
      </c>
      <c r="O283">
        <f t="shared" ca="1" si="163"/>
        <v>3.1047926274079263E-2</v>
      </c>
      <c r="P283">
        <f t="shared" ca="1" si="164"/>
        <v>3.1047926274079263E-2</v>
      </c>
      <c r="Q283">
        <f t="shared" ca="1" si="165"/>
        <v>3.1047926274079263E-2</v>
      </c>
      <c r="R283">
        <f t="shared" ca="1" si="166"/>
        <v>3.1047926274079263E-2</v>
      </c>
      <c r="S283">
        <f t="shared" ca="1" si="167"/>
        <v>3.1047926274079263E-2</v>
      </c>
      <c r="T283">
        <f t="shared" ca="1" si="168"/>
        <v>3.1047926274079263E-2</v>
      </c>
      <c r="U283">
        <f t="shared" ca="1" si="169"/>
        <v>3.1047926274079263E-2</v>
      </c>
      <c r="V283">
        <f t="shared" ca="1" si="170"/>
        <v>3.1047926274079263E-2</v>
      </c>
      <c r="W283">
        <f t="shared" ca="1" si="171"/>
        <v>3.1047926274079263E-2</v>
      </c>
      <c r="X283">
        <f t="shared" ca="1" si="172"/>
        <v>3.1047926274079263E-2</v>
      </c>
      <c r="Y283">
        <f t="shared" ca="1" si="173"/>
        <v>3.1047926274079263E-2</v>
      </c>
      <c r="Z283">
        <f t="shared" ca="1" si="174"/>
        <v>3.1047926274079263E-2</v>
      </c>
    </row>
    <row r="284" spans="3:26" x14ac:dyDescent="0.2">
      <c r="C284" s="50">
        <v>11</v>
      </c>
      <c r="D284">
        <f t="shared" ca="1" si="152"/>
        <v>0</v>
      </c>
      <c r="E284">
        <f t="shared" ca="1" si="153"/>
        <v>0</v>
      </c>
      <c r="F284">
        <f t="shared" ca="1" si="154"/>
        <v>0</v>
      </c>
      <c r="G284">
        <f t="shared" ca="1" si="155"/>
        <v>0</v>
      </c>
      <c r="H284">
        <f t="shared" ca="1" si="156"/>
        <v>0</v>
      </c>
      <c r="I284">
        <f t="shared" ca="1" si="157"/>
        <v>0</v>
      </c>
      <c r="J284">
        <f t="shared" ca="1" si="158"/>
        <v>0</v>
      </c>
      <c r="K284">
        <f t="shared" ca="1" si="159"/>
        <v>0</v>
      </c>
      <c r="L284">
        <f t="shared" ca="1" si="160"/>
        <v>0</v>
      </c>
      <c r="M284">
        <f t="shared" ca="1" si="161"/>
        <v>0</v>
      </c>
      <c r="N284">
        <f t="shared" ca="1" si="162"/>
        <v>0</v>
      </c>
      <c r="O284">
        <f t="shared" ca="1" si="163"/>
        <v>0</v>
      </c>
      <c r="P284">
        <f t="shared" ca="1" si="164"/>
        <v>0</v>
      </c>
      <c r="Q284">
        <f t="shared" ca="1" si="165"/>
        <v>0</v>
      </c>
      <c r="R284">
        <f t="shared" ca="1" si="166"/>
        <v>0</v>
      </c>
      <c r="S284">
        <f t="shared" ca="1" si="167"/>
        <v>0</v>
      </c>
      <c r="T284">
        <f t="shared" ca="1" si="168"/>
        <v>0</v>
      </c>
      <c r="U284">
        <f t="shared" ca="1" si="169"/>
        <v>0</v>
      </c>
      <c r="V284">
        <f t="shared" ca="1" si="170"/>
        <v>0</v>
      </c>
      <c r="W284">
        <f t="shared" ca="1" si="171"/>
        <v>0</v>
      </c>
      <c r="X284">
        <f t="shared" ca="1" si="172"/>
        <v>0</v>
      </c>
      <c r="Y284">
        <f t="shared" ca="1" si="173"/>
        <v>0</v>
      </c>
      <c r="Z284">
        <f t="shared" ca="1" si="174"/>
        <v>0</v>
      </c>
    </row>
    <row r="285" spans="3:26" x14ac:dyDescent="0.2">
      <c r="C285" s="50">
        <v>12</v>
      </c>
      <c r="D285">
        <f t="shared" ca="1" si="152"/>
        <v>0</v>
      </c>
      <c r="E285">
        <f t="shared" ca="1" si="153"/>
        <v>0</v>
      </c>
      <c r="F285">
        <f t="shared" ca="1" si="154"/>
        <v>0</v>
      </c>
      <c r="G285">
        <f t="shared" ca="1" si="155"/>
        <v>0</v>
      </c>
      <c r="H285">
        <f t="shared" ca="1" si="156"/>
        <v>0</v>
      </c>
      <c r="I285">
        <f t="shared" ca="1" si="157"/>
        <v>0</v>
      </c>
      <c r="J285">
        <f t="shared" ca="1" si="158"/>
        <v>0</v>
      </c>
      <c r="K285">
        <f t="shared" ca="1" si="159"/>
        <v>0</v>
      </c>
      <c r="L285">
        <f t="shared" ca="1" si="160"/>
        <v>0</v>
      </c>
      <c r="M285">
        <f t="shared" ca="1" si="161"/>
        <v>0</v>
      </c>
      <c r="N285">
        <f t="shared" ca="1" si="162"/>
        <v>0</v>
      </c>
      <c r="O285">
        <f t="shared" ca="1" si="163"/>
        <v>0</v>
      </c>
      <c r="P285">
        <f t="shared" ca="1" si="164"/>
        <v>0</v>
      </c>
      <c r="Q285">
        <f t="shared" ca="1" si="165"/>
        <v>0</v>
      </c>
      <c r="R285">
        <f t="shared" ca="1" si="166"/>
        <v>0</v>
      </c>
      <c r="S285">
        <f t="shared" ca="1" si="167"/>
        <v>0</v>
      </c>
      <c r="T285">
        <f t="shared" ca="1" si="168"/>
        <v>0</v>
      </c>
      <c r="U285">
        <f t="shared" ca="1" si="169"/>
        <v>0</v>
      </c>
      <c r="V285">
        <f t="shared" ca="1" si="170"/>
        <v>0</v>
      </c>
      <c r="W285">
        <f t="shared" ca="1" si="171"/>
        <v>0</v>
      </c>
      <c r="X285">
        <f t="shared" ca="1" si="172"/>
        <v>0</v>
      </c>
      <c r="Y285">
        <f t="shared" ca="1" si="173"/>
        <v>0</v>
      </c>
      <c r="Z285">
        <f t="shared" ca="1" si="174"/>
        <v>0</v>
      </c>
    </row>
    <row r="286" spans="3:26" x14ac:dyDescent="0.2">
      <c r="C286" s="50">
        <v>13</v>
      </c>
      <c r="D286" t="e">
        <f t="shared" ca="1" si="152"/>
        <v>#N/A</v>
      </c>
      <c r="E286" t="e">
        <f t="shared" ca="1" si="153"/>
        <v>#N/A</v>
      </c>
      <c r="F286" t="e">
        <f t="shared" ca="1" si="154"/>
        <v>#N/A</v>
      </c>
      <c r="G286" t="e">
        <f t="shared" ca="1" si="155"/>
        <v>#N/A</v>
      </c>
      <c r="H286" t="e">
        <f t="shared" ca="1" si="156"/>
        <v>#N/A</v>
      </c>
      <c r="I286" t="e">
        <f t="shared" ca="1" si="157"/>
        <v>#N/A</v>
      </c>
      <c r="J286" t="e">
        <f t="shared" ca="1" si="158"/>
        <v>#N/A</v>
      </c>
      <c r="K286" t="e">
        <f t="shared" ca="1" si="159"/>
        <v>#N/A</v>
      </c>
      <c r="L286" t="e">
        <f t="shared" ca="1" si="160"/>
        <v>#N/A</v>
      </c>
      <c r="M286" t="e">
        <f t="shared" ca="1" si="161"/>
        <v>#N/A</v>
      </c>
      <c r="N286" t="e">
        <f t="shared" ca="1" si="162"/>
        <v>#N/A</v>
      </c>
      <c r="O286" t="e">
        <f t="shared" ca="1" si="163"/>
        <v>#N/A</v>
      </c>
      <c r="P286" t="e">
        <f t="shared" ca="1" si="164"/>
        <v>#N/A</v>
      </c>
      <c r="Q286" t="e">
        <f t="shared" ca="1" si="165"/>
        <v>#N/A</v>
      </c>
      <c r="R286" t="e">
        <f t="shared" ca="1" si="166"/>
        <v>#N/A</v>
      </c>
      <c r="S286" t="e">
        <f t="shared" ca="1" si="167"/>
        <v>#N/A</v>
      </c>
      <c r="T286" t="e">
        <f t="shared" ca="1" si="168"/>
        <v>#N/A</v>
      </c>
      <c r="U286" t="e">
        <f t="shared" ca="1" si="169"/>
        <v>#N/A</v>
      </c>
      <c r="V286" t="e">
        <f t="shared" ca="1" si="170"/>
        <v>#N/A</v>
      </c>
      <c r="W286" t="e">
        <f t="shared" ca="1" si="171"/>
        <v>#N/A</v>
      </c>
      <c r="X286" t="e">
        <f t="shared" ca="1" si="172"/>
        <v>#N/A</v>
      </c>
      <c r="Y286" t="e">
        <f t="shared" ca="1" si="173"/>
        <v>#N/A</v>
      </c>
      <c r="Z286" t="e">
        <f t="shared" ca="1" si="174"/>
        <v>#N/A</v>
      </c>
    </row>
    <row r="288" spans="3:26" x14ac:dyDescent="0.2">
      <c r="C288" s="182" t="s">
        <v>1080</v>
      </c>
    </row>
    <row r="289" spans="3:26" x14ac:dyDescent="0.2">
      <c r="C289" s="50">
        <v>1</v>
      </c>
      <c r="D289">
        <f t="shared" ref="D289:M301" ca="1" si="175">MIN(TargetYear-StartProjectYear,IF($C289&lt;=D$67+D$68,IF(D$273&lt;$Z$273-D$67-D$68+$C289,D$67+D$68-$C289+1,$Z$273-D$273),0))</f>
        <v>8</v>
      </c>
      <c r="E289">
        <f t="shared" ca="1" si="175"/>
        <v>8</v>
      </c>
      <c r="F289">
        <f t="shared" ca="1" si="175"/>
        <v>8</v>
      </c>
      <c r="G289">
        <f t="shared" ca="1" si="175"/>
        <v>8</v>
      </c>
      <c r="H289">
        <f t="shared" ca="1" si="175"/>
        <v>8</v>
      </c>
      <c r="I289">
        <f t="shared" ca="1" si="175"/>
        <v>8</v>
      </c>
      <c r="J289">
        <f t="shared" ca="1" si="175"/>
        <v>8</v>
      </c>
      <c r="K289">
        <f t="shared" ca="1" si="175"/>
        <v>8</v>
      </c>
      <c r="L289">
        <f t="shared" ca="1" si="175"/>
        <v>8</v>
      </c>
      <c r="M289">
        <f t="shared" ca="1" si="175"/>
        <v>8</v>
      </c>
      <c r="N289">
        <f t="shared" ref="N289:Z301" ca="1" si="176">MIN(TargetYear-StartProjectYear,IF($C289&lt;=N$67+N$68,IF(N$273&lt;$Z$273-N$67-N$68+$C289,N$67+N$68-$C289+1,$Z$273-N$273),0))</f>
        <v>8</v>
      </c>
      <c r="O289">
        <f t="shared" ca="1" si="176"/>
        <v>8</v>
      </c>
      <c r="P289">
        <f t="shared" ca="1" si="176"/>
        <v>8</v>
      </c>
      <c r="Q289">
        <f t="shared" ca="1" si="176"/>
        <v>8</v>
      </c>
      <c r="R289">
        <f t="shared" ca="1" si="176"/>
        <v>8</v>
      </c>
      <c r="S289">
        <f t="shared" ca="1" si="176"/>
        <v>7</v>
      </c>
      <c r="T289">
        <f t="shared" ca="1" si="176"/>
        <v>6</v>
      </c>
      <c r="U289">
        <f t="shared" ca="1" si="176"/>
        <v>5</v>
      </c>
      <c r="V289">
        <f t="shared" ca="1" si="176"/>
        <v>4</v>
      </c>
      <c r="W289">
        <f t="shared" ca="1" si="176"/>
        <v>3</v>
      </c>
      <c r="X289">
        <f t="shared" ca="1" si="176"/>
        <v>2</v>
      </c>
      <c r="Y289">
        <f t="shared" ca="1" si="176"/>
        <v>1</v>
      </c>
      <c r="Z289">
        <f t="shared" ca="1" si="176"/>
        <v>0</v>
      </c>
    </row>
    <row r="290" spans="3:26" x14ac:dyDescent="0.2">
      <c r="C290" s="50">
        <v>2</v>
      </c>
      <c r="D290">
        <f t="shared" ca="1" si="175"/>
        <v>7</v>
      </c>
      <c r="E290">
        <f t="shared" ca="1" si="175"/>
        <v>7</v>
      </c>
      <c r="F290">
        <f t="shared" ca="1" si="175"/>
        <v>7</v>
      </c>
      <c r="G290">
        <f t="shared" ca="1" si="175"/>
        <v>7</v>
      </c>
      <c r="H290">
        <f t="shared" ca="1" si="175"/>
        <v>7</v>
      </c>
      <c r="I290">
        <f t="shared" ca="1" si="175"/>
        <v>7</v>
      </c>
      <c r="J290">
        <f t="shared" ca="1" si="175"/>
        <v>7</v>
      </c>
      <c r="K290">
        <f t="shared" ca="1" si="175"/>
        <v>7</v>
      </c>
      <c r="L290">
        <f t="shared" ca="1" si="175"/>
        <v>7</v>
      </c>
      <c r="M290">
        <f t="shared" ca="1" si="175"/>
        <v>7</v>
      </c>
      <c r="N290">
        <f t="shared" ca="1" si="176"/>
        <v>7</v>
      </c>
      <c r="O290">
        <f t="shared" ca="1" si="176"/>
        <v>7</v>
      </c>
      <c r="P290">
        <f t="shared" ca="1" si="176"/>
        <v>7</v>
      </c>
      <c r="Q290">
        <f t="shared" ca="1" si="176"/>
        <v>7</v>
      </c>
      <c r="R290">
        <f t="shared" ca="1" si="176"/>
        <v>7</v>
      </c>
      <c r="S290">
        <f t="shared" ca="1" si="176"/>
        <v>7</v>
      </c>
      <c r="T290">
        <f t="shared" ca="1" si="176"/>
        <v>6</v>
      </c>
      <c r="U290">
        <f t="shared" ca="1" si="176"/>
        <v>5</v>
      </c>
      <c r="V290">
        <f t="shared" ca="1" si="176"/>
        <v>4</v>
      </c>
      <c r="W290">
        <f t="shared" ca="1" si="176"/>
        <v>3</v>
      </c>
      <c r="X290">
        <f t="shared" ca="1" si="176"/>
        <v>2</v>
      </c>
      <c r="Y290">
        <f t="shared" ca="1" si="176"/>
        <v>1</v>
      </c>
      <c r="Z290">
        <f t="shared" ca="1" si="176"/>
        <v>0</v>
      </c>
    </row>
    <row r="291" spans="3:26" x14ac:dyDescent="0.2">
      <c r="C291" s="50">
        <v>3</v>
      </c>
      <c r="D291">
        <f t="shared" ca="1" si="175"/>
        <v>6</v>
      </c>
      <c r="E291">
        <f t="shared" ca="1" si="175"/>
        <v>6</v>
      </c>
      <c r="F291">
        <f t="shared" ca="1" si="175"/>
        <v>6</v>
      </c>
      <c r="G291">
        <f t="shared" ca="1" si="175"/>
        <v>6</v>
      </c>
      <c r="H291">
        <f t="shared" ca="1" si="175"/>
        <v>6</v>
      </c>
      <c r="I291">
        <f t="shared" ca="1" si="175"/>
        <v>6</v>
      </c>
      <c r="J291">
        <f t="shared" ca="1" si="175"/>
        <v>6</v>
      </c>
      <c r="K291">
        <f t="shared" ca="1" si="175"/>
        <v>6</v>
      </c>
      <c r="L291">
        <f t="shared" ca="1" si="175"/>
        <v>6</v>
      </c>
      <c r="M291">
        <f t="shared" ca="1" si="175"/>
        <v>6</v>
      </c>
      <c r="N291">
        <f t="shared" ca="1" si="176"/>
        <v>6</v>
      </c>
      <c r="O291">
        <f t="shared" ca="1" si="176"/>
        <v>6</v>
      </c>
      <c r="P291">
        <f t="shared" ca="1" si="176"/>
        <v>6</v>
      </c>
      <c r="Q291">
        <f t="shared" ca="1" si="176"/>
        <v>6</v>
      </c>
      <c r="R291">
        <f t="shared" ca="1" si="176"/>
        <v>6</v>
      </c>
      <c r="S291">
        <f t="shared" ca="1" si="176"/>
        <v>6</v>
      </c>
      <c r="T291">
        <f t="shared" ca="1" si="176"/>
        <v>6</v>
      </c>
      <c r="U291">
        <f t="shared" ca="1" si="176"/>
        <v>5</v>
      </c>
      <c r="V291">
        <f t="shared" ca="1" si="176"/>
        <v>4</v>
      </c>
      <c r="W291">
        <f t="shared" ca="1" si="176"/>
        <v>3</v>
      </c>
      <c r="X291">
        <f t="shared" ca="1" si="176"/>
        <v>2</v>
      </c>
      <c r="Y291">
        <f t="shared" ca="1" si="176"/>
        <v>1</v>
      </c>
      <c r="Z291">
        <f t="shared" ca="1" si="176"/>
        <v>0</v>
      </c>
    </row>
    <row r="292" spans="3:26" x14ac:dyDescent="0.2">
      <c r="C292" s="50">
        <v>4</v>
      </c>
      <c r="D292">
        <f t="shared" ca="1" si="175"/>
        <v>5</v>
      </c>
      <c r="E292">
        <f t="shared" ca="1" si="175"/>
        <v>5</v>
      </c>
      <c r="F292">
        <f t="shared" ca="1" si="175"/>
        <v>5</v>
      </c>
      <c r="G292">
        <f t="shared" ca="1" si="175"/>
        <v>5</v>
      </c>
      <c r="H292">
        <f t="shared" ca="1" si="175"/>
        <v>5</v>
      </c>
      <c r="I292">
        <f t="shared" ca="1" si="175"/>
        <v>5</v>
      </c>
      <c r="J292">
        <f t="shared" ca="1" si="175"/>
        <v>5</v>
      </c>
      <c r="K292">
        <f t="shared" ca="1" si="175"/>
        <v>5</v>
      </c>
      <c r="L292">
        <f t="shared" ca="1" si="175"/>
        <v>5</v>
      </c>
      <c r="M292">
        <f t="shared" ca="1" si="175"/>
        <v>5</v>
      </c>
      <c r="N292">
        <f t="shared" ca="1" si="176"/>
        <v>5</v>
      </c>
      <c r="O292">
        <f t="shared" ca="1" si="176"/>
        <v>5</v>
      </c>
      <c r="P292">
        <f t="shared" ca="1" si="176"/>
        <v>5</v>
      </c>
      <c r="Q292">
        <f t="shared" ca="1" si="176"/>
        <v>5</v>
      </c>
      <c r="R292">
        <f t="shared" ca="1" si="176"/>
        <v>5</v>
      </c>
      <c r="S292">
        <f t="shared" ca="1" si="176"/>
        <v>5</v>
      </c>
      <c r="T292">
        <f t="shared" ca="1" si="176"/>
        <v>5</v>
      </c>
      <c r="U292">
        <f t="shared" ca="1" si="176"/>
        <v>5</v>
      </c>
      <c r="V292">
        <f t="shared" ca="1" si="176"/>
        <v>4</v>
      </c>
      <c r="W292">
        <f t="shared" ca="1" si="176"/>
        <v>3</v>
      </c>
      <c r="X292">
        <f t="shared" ca="1" si="176"/>
        <v>2</v>
      </c>
      <c r="Y292">
        <f t="shared" ca="1" si="176"/>
        <v>1</v>
      </c>
      <c r="Z292">
        <f t="shared" ca="1" si="176"/>
        <v>0</v>
      </c>
    </row>
    <row r="293" spans="3:26" x14ac:dyDescent="0.2">
      <c r="C293" s="50">
        <v>5</v>
      </c>
      <c r="D293">
        <f t="shared" ca="1" si="175"/>
        <v>4</v>
      </c>
      <c r="E293">
        <f t="shared" ca="1" si="175"/>
        <v>4</v>
      </c>
      <c r="F293">
        <f t="shared" ca="1" si="175"/>
        <v>4</v>
      </c>
      <c r="G293">
        <f t="shared" ca="1" si="175"/>
        <v>4</v>
      </c>
      <c r="H293">
        <f t="shared" ca="1" si="175"/>
        <v>4</v>
      </c>
      <c r="I293">
        <f t="shared" ca="1" si="175"/>
        <v>4</v>
      </c>
      <c r="J293">
        <f t="shared" ca="1" si="175"/>
        <v>4</v>
      </c>
      <c r="K293">
        <f t="shared" ca="1" si="175"/>
        <v>4</v>
      </c>
      <c r="L293">
        <f t="shared" ca="1" si="175"/>
        <v>4</v>
      </c>
      <c r="M293">
        <f t="shared" ca="1" si="175"/>
        <v>4</v>
      </c>
      <c r="N293">
        <f t="shared" ca="1" si="176"/>
        <v>4</v>
      </c>
      <c r="O293">
        <f t="shared" ca="1" si="176"/>
        <v>4</v>
      </c>
      <c r="P293">
        <f t="shared" ca="1" si="176"/>
        <v>4</v>
      </c>
      <c r="Q293">
        <f t="shared" ca="1" si="176"/>
        <v>4</v>
      </c>
      <c r="R293">
        <f t="shared" ca="1" si="176"/>
        <v>4</v>
      </c>
      <c r="S293">
        <f t="shared" ca="1" si="176"/>
        <v>4</v>
      </c>
      <c r="T293">
        <f t="shared" ca="1" si="176"/>
        <v>4</v>
      </c>
      <c r="U293">
        <f t="shared" ca="1" si="176"/>
        <v>4</v>
      </c>
      <c r="V293">
        <f t="shared" ca="1" si="176"/>
        <v>4</v>
      </c>
      <c r="W293">
        <f t="shared" ca="1" si="176"/>
        <v>3</v>
      </c>
      <c r="X293">
        <f t="shared" ca="1" si="176"/>
        <v>2</v>
      </c>
      <c r="Y293">
        <f t="shared" ca="1" si="176"/>
        <v>1</v>
      </c>
      <c r="Z293">
        <f t="shared" ca="1" si="176"/>
        <v>0</v>
      </c>
    </row>
    <row r="294" spans="3:26" x14ac:dyDescent="0.2">
      <c r="C294" s="50">
        <v>6</v>
      </c>
      <c r="D294">
        <f t="shared" ca="1" si="175"/>
        <v>3</v>
      </c>
      <c r="E294">
        <f t="shared" ca="1" si="175"/>
        <v>3</v>
      </c>
      <c r="F294">
        <f t="shared" ca="1" si="175"/>
        <v>3</v>
      </c>
      <c r="G294">
        <f t="shared" ca="1" si="175"/>
        <v>3</v>
      </c>
      <c r="H294">
        <f t="shared" ca="1" si="175"/>
        <v>3</v>
      </c>
      <c r="I294">
        <f t="shared" ca="1" si="175"/>
        <v>3</v>
      </c>
      <c r="J294">
        <f t="shared" ca="1" si="175"/>
        <v>3</v>
      </c>
      <c r="K294">
        <f t="shared" ca="1" si="175"/>
        <v>3</v>
      </c>
      <c r="L294">
        <f t="shared" ca="1" si="175"/>
        <v>3</v>
      </c>
      <c r="M294">
        <f t="shared" ca="1" si="175"/>
        <v>3</v>
      </c>
      <c r="N294">
        <f t="shared" ca="1" si="176"/>
        <v>3</v>
      </c>
      <c r="O294">
        <f t="shared" ca="1" si="176"/>
        <v>3</v>
      </c>
      <c r="P294">
        <f t="shared" ca="1" si="176"/>
        <v>3</v>
      </c>
      <c r="Q294">
        <f t="shared" ca="1" si="176"/>
        <v>3</v>
      </c>
      <c r="R294">
        <f t="shared" ca="1" si="176"/>
        <v>3</v>
      </c>
      <c r="S294">
        <f t="shared" ca="1" si="176"/>
        <v>3</v>
      </c>
      <c r="T294">
        <f t="shared" ca="1" si="176"/>
        <v>3</v>
      </c>
      <c r="U294">
        <f t="shared" ca="1" si="176"/>
        <v>3</v>
      </c>
      <c r="V294">
        <f t="shared" ca="1" si="176"/>
        <v>3</v>
      </c>
      <c r="W294">
        <f t="shared" ca="1" si="176"/>
        <v>3</v>
      </c>
      <c r="X294">
        <f t="shared" ca="1" si="176"/>
        <v>2</v>
      </c>
      <c r="Y294">
        <f t="shared" ca="1" si="176"/>
        <v>1</v>
      </c>
      <c r="Z294">
        <f t="shared" ca="1" si="176"/>
        <v>0</v>
      </c>
    </row>
    <row r="295" spans="3:26" x14ac:dyDescent="0.2">
      <c r="C295" s="50">
        <v>7</v>
      </c>
      <c r="D295">
        <f t="shared" ca="1" si="175"/>
        <v>2</v>
      </c>
      <c r="E295">
        <f t="shared" ca="1" si="175"/>
        <v>2</v>
      </c>
      <c r="F295">
        <f t="shared" ca="1" si="175"/>
        <v>2</v>
      </c>
      <c r="G295">
        <f t="shared" ca="1" si="175"/>
        <v>2</v>
      </c>
      <c r="H295">
        <f t="shared" ca="1" si="175"/>
        <v>2</v>
      </c>
      <c r="I295">
        <f t="shared" ca="1" si="175"/>
        <v>2</v>
      </c>
      <c r="J295">
        <f t="shared" ca="1" si="175"/>
        <v>2</v>
      </c>
      <c r="K295">
        <f t="shared" ca="1" si="175"/>
        <v>2</v>
      </c>
      <c r="L295">
        <f t="shared" ca="1" si="175"/>
        <v>2</v>
      </c>
      <c r="M295">
        <f t="shared" ca="1" si="175"/>
        <v>2</v>
      </c>
      <c r="N295">
        <f t="shared" ca="1" si="176"/>
        <v>2</v>
      </c>
      <c r="O295">
        <f t="shared" ca="1" si="176"/>
        <v>2</v>
      </c>
      <c r="P295">
        <f t="shared" ca="1" si="176"/>
        <v>2</v>
      </c>
      <c r="Q295">
        <f t="shared" ca="1" si="176"/>
        <v>2</v>
      </c>
      <c r="R295">
        <f t="shared" ca="1" si="176"/>
        <v>2</v>
      </c>
      <c r="S295">
        <f t="shared" ca="1" si="176"/>
        <v>2</v>
      </c>
      <c r="T295">
        <f t="shared" ca="1" si="176"/>
        <v>2</v>
      </c>
      <c r="U295">
        <f t="shared" ca="1" si="176"/>
        <v>2</v>
      </c>
      <c r="V295">
        <f t="shared" ca="1" si="176"/>
        <v>2</v>
      </c>
      <c r="W295">
        <f t="shared" ca="1" si="176"/>
        <v>2</v>
      </c>
      <c r="X295">
        <f t="shared" ca="1" si="176"/>
        <v>2</v>
      </c>
      <c r="Y295">
        <f t="shared" ca="1" si="176"/>
        <v>1</v>
      </c>
      <c r="Z295">
        <f t="shared" ca="1" si="176"/>
        <v>0</v>
      </c>
    </row>
    <row r="296" spans="3:26" x14ac:dyDescent="0.2">
      <c r="C296" s="50">
        <v>8</v>
      </c>
      <c r="D296">
        <f t="shared" ca="1" si="175"/>
        <v>1</v>
      </c>
      <c r="E296">
        <f t="shared" ca="1" si="175"/>
        <v>1</v>
      </c>
      <c r="F296">
        <f t="shared" ca="1" si="175"/>
        <v>1</v>
      </c>
      <c r="G296">
        <f t="shared" ca="1" si="175"/>
        <v>1</v>
      </c>
      <c r="H296">
        <f t="shared" ca="1" si="175"/>
        <v>1</v>
      </c>
      <c r="I296">
        <f t="shared" ca="1" si="175"/>
        <v>1</v>
      </c>
      <c r="J296">
        <f t="shared" ca="1" si="175"/>
        <v>1</v>
      </c>
      <c r="K296">
        <f t="shared" ca="1" si="175"/>
        <v>1</v>
      </c>
      <c r="L296">
        <f t="shared" ca="1" si="175"/>
        <v>1</v>
      </c>
      <c r="M296">
        <f t="shared" ca="1" si="175"/>
        <v>1</v>
      </c>
      <c r="N296">
        <f t="shared" ca="1" si="176"/>
        <v>1</v>
      </c>
      <c r="O296">
        <f t="shared" ca="1" si="176"/>
        <v>1</v>
      </c>
      <c r="P296">
        <f t="shared" ca="1" si="176"/>
        <v>1</v>
      </c>
      <c r="Q296">
        <f t="shared" ca="1" si="176"/>
        <v>1</v>
      </c>
      <c r="R296">
        <f t="shared" ca="1" si="176"/>
        <v>1</v>
      </c>
      <c r="S296">
        <f t="shared" ca="1" si="176"/>
        <v>1</v>
      </c>
      <c r="T296">
        <f t="shared" ca="1" si="176"/>
        <v>1</v>
      </c>
      <c r="U296">
        <f t="shared" ca="1" si="176"/>
        <v>1</v>
      </c>
      <c r="V296">
        <f t="shared" ca="1" si="176"/>
        <v>1</v>
      </c>
      <c r="W296">
        <f t="shared" ca="1" si="176"/>
        <v>1</v>
      </c>
      <c r="X296">
        <f t="shared" ca="1" si="176"/>
        <v>1</v>
      </c>
      <c r="Y296">
        <f t="shared" ca="1" si="176"/>
        <v>1</v>
      </c>
      <c r="Z296">
        <f t="shared" ca="1" si="176"/>
        <v>0</v>
      </c>
    </row>
    <row r="297" spans="3:26" x14ac:dyDescent="0.2">
      <c r="C297" s="50">
        <v>9</v>
      </c>
      <c r="D297">
        <f t="shared" ca="1" si="175"/>
        <v>0</v>
      </c>
      <c r="E297">
        <f t="shared" ca="1" si="175"/>
        <v>0</v>
      </c>
      <c r="F297">
        <f t="shared" ca="1" si="175"/>
        <v>0</v>
      </c>
      <c r="G297">
        <f t="shared" ca="1" si="175"/>
        <v>0</v>
      </c>
      <c r="H297">
        <f t="shared" ca="1" si="175"/>
        <v>0</v>
      </c>
      <c r="I297">
        <f t="shared" ca="1" si="175"/>
        <v>0</v>
      </c>
      <c r="J297">
        <f t="shared" ca="1" si="175"/>
        <v>0</v>
      </c>
      <c r="K297">
        <f t="shared" ca="1" si="175"/>
        <v>0</v>
      </c>
      <c r="L297">
        <f t="shared" ca="1" si="175"/>
        <v>0</v>
      </c>
      <c r="M297">
        <f t="shared" ca="1" si="175"/>
        <v>0</v>
      </c>
      <c r="N297">
        <f t="shared" ca="1" si="176"/>
        <v>0</v>
      </c>
      <c r="O297">
        <f t="shared" ca="1" si="176"/>
        <v>0</v>
      </c>
      <c r="P297">
        <f t="shared" ca="1" si="176"/>
        <v>0</v>
      </c>
      <c r="Q297">
        <f t="shared" ca="1" si="176"/>
        <v>0</v>
      </c>
      <c r="R297">
        <f t="shared" ca="1" si="176"/>
        <v>0</v>
      </c>
      <c r="S297">
        <f t="shared" ca="1" si="176"/>
        <v>0</v>
      </c>
      <c r="T297">
        <f t="shared" ca="1" si="176"/>
        <v>0</v>
      </c>
      <c r="U297">
        <f t="shared" ca="1" si="176"/>
        <v>0</v>
      </c>
      <c r="V297">
        <f t="shared" ca="1" si="176"/>
        <v>0</v>
      </c>
      <c r="W297">
        <f t="shared" ca="1" si="176"/>
        <v>0</v>
      </c>
      <c r="X297">
        <f t="shared" ca="1" si="176"/>
        <v>0</v>
      </c>
      <c r="Y297">
        <f t="shared" ca="1" si="176"/>
        <v>0</v>
      </c>
      <c r="Z297">
        <f t="shared" ca="1" si="176"/>
        <v>0</v>
      </c>
    </row>
    <row r="298" spans="3:26" x14ac:dyDescent="0.2">
      <c r="C298" s="50">
        <v>10</v>
      </c>
      <c r="D298">
        <f t="shared" ca="1" si="175"/>
        <v>0</v>
      </c>
      <c r="E298">
        <f t="shared" ca="1" si="175"/>
        <v>0</v>
      </c>
      <c r="F298">
        <f t="shared" ca="1" si="175"/>
        <v>0</v>
      </c>
      <c r="G298">
        <f t="shared" ca="1" si="175"/>
        <v>0</v>
      </c>
      <c r="H298">
        <f t="shared" ca="1" si="175"/>
        <v>0</v>
      </c>
      <c r="I298">
        <f t="shared" ca="1" si="175"/>
        <v>0</v>
      </c>
      <c r="J298">
        <f t="shared" ca="1" si="175"/>
        <v>0</v>
      </c>
      <c r="K298">
        <f t="shared" ca="1" si="175"/>
        <v>0</v>
      </c>
      <c r="L298">
        <f t="shared" ca="1" si="175"/>
        <v>0</v>
      </c>
      <c r="M298">
        <f t="shared" ca="1" si="175"/>
        <v>0</v>
      </c>
      <c r="N298">
        <f t="shared" ca="1" si="176"/>
        <v>0</v>
      </c>
      <c r="O298">
        <f t="shared" ca="1" si="176"/>
        <v>0</v>
      </c>
      <c r="P298">
        <f t="shared" ca="1" si="176"/>
        <v>0</v>
      </c>
      <c r="Q298">
        <f t="shared" ca="1" si="176"/>
        <v>0</v>
      </c>
      <c r="R298">
        <f t="shared" ca="1" si="176"/>
        <v>0</v>
      </c>
      <c r="S298">
        <f t="shared" ca="1" si="176"/>
        <v>0</v>
      </c>
      <c r="T298">
        <f t="shared" ca="1" si="176"/>
        <v>0</v>
      </c>
      <c r="U298">
        <f t="shared" ca="1" si="176"/>
        <v>0</v>
      </c>
      <c r="V298">
        <f t="shared" ca="1" si="176"/>
        <v>0</v>
      </c>
      <c r="W298">
        <f t="shared" ca="1" si="176"/>
        <v>0</v>
      </c>
      <c r="X298">
        <f t="shared" ca="1" si="176"/>
        <v>0</v>
      </c>
      <c r="Y298">
        <f t="shared" ca="1" si="176"/>
        <v>0</v>
      </c>
      <c r="Z298">
        <f t="shared" ca="1" si="176"/>
        <v>0</v>
      </c>
    </row>
    <row r="299" spans="3:26" x14ac:dyDescent="0.2">
      <c r="C299" s="50">
        <v>11</v>
      </c>
      <c r="D299">
        <f t="shared" ca="1" si="175"/>
        <v>0</v>
      </c>
      <c r="E299">
        <f t="shared" ca="1" si="175"/>
        <v>0</v>
      </c>
      <c r="F299">
        <f t="shared" ca="1" si="175"/>
        <v>0</v>
      </c>
      <c r="G299">
        <f t="shared" ca="1" si="175"/>
        <v>0</v>
      </c>
      <c r="H299">
        <f t="shared" ca="1" si="175"/>
        <v>0</v>
      </c>
      <c r="I299">
        <f t="shared" ca="1" si="175"/>
        <v>0</v>
      </c>
      <c r="J299">
        <f t="shared" ca="1" si="175"/>
        <v>0</v>
      </c>
      <c r="K299">
        <f t="shared" ca="1" si="175"/>
        <v>0</v>
      </c>
      <c r="L299">
        <f t="shared" ca="1" si="175"/>
        <v>0</v>
      </c>
      <c r="M299">
        <f t="shared" ca="1" si="175"/>
        <v>0</v>
      </c>
      <c r="N299">
        <f t="shared" ca="1" si="176"/>
        <v>0</v>
      </c>
      <c r="O299">
        <f t="shared" ca="1" si="176"/>
        <v>0</v>
      </c>
      <c r="P299">
        <f t="shared" ca="1" si="176"/>
        <v>0</v>
      </c>
      <c r="Q299">
        <f t="shared" ca="1" si="176"/>
        <v>0</v>
      </c>
      <c r="R299">
        <f t="shared" ca="1" si="176"/>
        <v>0</v>
      </c>
      <c r="S299">
        <f t="shared" ca="1" si="176"/>
        <v>0</v>
      </c>
      <c r="T299">
        <f t="shared" ca="1" si="176"/>
        <v>0</v>
      </c>
      <c r="U299">
        <f t="shared" ca="1" si="176"/>
        <v>0</v>
      </c>
      <c r="V299">
        <f t="shared" ca="1" si="176"/>
        <v>0</v>
      </c>
      <c r="W299">
        <f t="shared" ca="1" si="176"/>
        <v>0</v>
      </c>
      <c r="X299">
        <f t="shared" ca="1" si="176"/>
        <v>0</v>
      </c>
      <c r="Y299">
        <f t="shared" ca="1" si="176"/>
        <v>0</v>
      </c>
      <c r="Z299">
        <f t="shared" ca="1" si="176"/>
        <v>0</v>
      </c>
    </row>
    <row r="300" spans="3:26" x14ac:dyDescent="0.2">
      <c r="C300" s="50">
        <v>12</v>
      </c>
      <c r="D300">
        <f t="shared" ca="1" si="175"/>
        <v>0</v>
      </c>
      <c r="E300">
        <f t="shared" ca="1" si="175"/>
        <v>0</v>
      </c>
      <c r="F300">
        <f t="shared" ca="1" si="175"/>
        <v>0</v>
      </c>
      <c r="G300">
        <f t="shared" ca="1" si="175"/>
        <v>0</v>
      </c>
      <c r="H300">
        <f t="shared" ca="1" si="175"/>
        <v>0</v>
      </c>
      <c r="I300">
        <f t="shared" ca="1" si="175"/>
        <v>0</v>
      </c>
      <c r="J300">
        <f t="shared" ca="1" si="175"/>
        <v>0</v>
      </c>
      <c r="K300">
        <f t="shared" ca="1" si="175"/>
        <v>0</v>
      </c>
      <c r="L300">
        <f t="shared" ca="1" si="175"/>
        <v>0</v>
      </c>
      <c r="M300">
        <f t="shared" ca="1" si="175"/>
        <v>0</v>
      </c>
      <c r="N300">
        <f t="shared" ca="1" si="176"/>
        <v>0</v>
      </c>
      <c r="O300">
        <f t="shared" ca="1" si="176"/>
        <v>0</v>
      </c>
      <c r="P300">
        <f t="shared" ca="1" si="176"/>
        <v>0</v>
      </c>
      <c r="Q300">
        <f t="shared" ca="1" si="176"/>
        <v>0</v>
      </c>
      <c r="R300">
        <f t="shared" ca="1" si="176"/>
        <v>0</v>
      </c>
      <c r="S300">
        <f t="shared" ca="1" si="176"/>
        <v>0</v>
      </c>
      <c r="T300">
        <f t="shared" ca="1" si="176"/>
        <v>0</v>
      </c>
      <c r="U300">
        <f t="shared" ca="1" si="176"/>
        <v>0</v>
      </c>
      <c r="V300">
        <f t="shared" ca="1" si="176"/>
        <v>0</v>
      </c>
      <c r="W300">
        <f t="shared" ca="1" si="176"/>
        <v>0</v>
      </c>
      <c r="X300">
        <f t="shared" ca="1" si="176"/>
        <v>0</v>
      </c>
      <c r="Y300">
        <f t="shared" ca="1" si="176"/>
        <v>0</v>
      </c>
      <c r="Z300">
        <f t="shared" ca="1" si="176"/>
        <v>0</v>
      </c>
    </row>
    <row r="301" spans="3:26" x14ac:dyDescent="0.2">
      <c r="C301" s="50">
        <v>13</v>
      </c>
      <c r="D301">
        <f t="shared" ca="1" si="175"/>
        <v>0</v>
      </c>
      <c r="E301">
        <f t="shared" ca="1" si="175"/>
        <v>0</v>
      </c>
      <c r="F301">
        <f t="shared" ca="1" si="175"/>
        <v>0</v>
      </c>
      <c r="G301">
        <f t="shared" ca="1" si="175"/>
        <v>0</v>
      </c>
      <c r="H301">
        <f t="shared" ca="1" si="175"/>
        <v>0</v>
      </c>
      <c r="I301">
        <f t="shared" ca="1" si="175"/>
        <v>0</v>
      </c>
      <c r="J301">
        <f t="shared" ca="1" si="175"/>
        <v>0</v>
      </c>
      <c r="K301">
        <f t="shared" ca="1" si="175"/>
        <v>0</v>
      </c>
      <c r="L301">
        <f t="shared" ca="1" si="175"/>
        <v>0</v>
      </c>
      <c r="M301">
        <f t="shared" ca="1" si="175"/>
        <v>0</v>
      </c>
      <c r="N301">
        <f t="shared" ca="1" si="176"/>
        <v>0</v>
      </c>
      <c r="O301">
        <f t="shared" ca="1" si="176"/>
        <v>0</v>
      </c>
      <c r="P301">
        <f t="shared" ca="1" si="176"/>
        <v>0</v>
      </c>
      <c r="Q301">
        <f t="shared" ca="1" si="176"/>
        <v>0</v>
      </c>
      <c r="R301">
        <f t="shared" ca="1" si="176"/>
        <v>0</v>
      </c>
      <c r="S301">
        <f t="shared" ca="1" si="176"/>
        <v>0</v>
      </c>
      <c r="T301">
        <f t="shared" ca="1" si="176"/>
        <v>0</v>
      </c>
      <c r="U301">
        <f t="shared" ca="1" si="176"/>
        <v>0</v>
      </c>
      <c r="V301">
        <f t="shared" ca="1" si="176"/>
        <v>0</v>
      </c>
      <c r="W301">
        <f t="shared" ca="1" si="176"/>
        <v>0</v>
      </c>
      <c r="X301">
        <f t="shared" ca="1" si="176"/>
        <v>0</v>
      </c>
      <c r="Y301">
        <f t="shared" ca="1" si="176"/>
        <v>0</v>
      </c>
      <c r="Z301">
        <f t="shared" ca="1" si="176"/>
        <v>0</v>
      </c>
    </row>
    <row r="303" spans="3:26" x14ac:dyDescent="0.2">
      <c r="C303" s="182" t="s">
        <v>1081</v>
      </c>
    </row>
    <row r="304" spans="3:26" x14ac:dyDescent="0.2">
      <c r="C304" s="50" t="s">
        <v>197</v>
      </c>
      <c r="D304">
        <f>StartYear</f>
        <v>2008</v>
      </c>
      <c r="E304">
        <f t="shared" ref="E304:Z304" si="177">D304+1</f>
        <v>2009</v>
      </c>
      <c r="F304">
        <f t="shared" si="177"/>
        <v>2010</v>
      </c>
      <c r="G304">
        <f t="shared" si="177"/>
        <v>2011</v>
      </c>
      <c r="H304">
        <f t="shared" si="177"/>
        <v>2012</v>
      </c>
      <c r="I304">
        <f t="shared" si="177"/>
        <v>2013</v>
      </c>
      <c r="J304">
        <f t="shared" si="177"/>
        <v>2014</v>
      </c>
      <c r="K304">
        <f t="shared" si="177"/>
        <v>2015</v>
      </c>
      <c r="L304">
        <f t="shared" si="177"/>
        <v>2016</v>
      </c>
      <c r="M304">
        <f t="shared" si="177"/>
        <v>2017</v>
      </c>
      <c r="N304">
        <f t="shared" si="177"/>
        <v>2018</v>
      </c>
      <c r="O304">
        <f t="shared" si="177"/>
        <v>2019</v>
      </c>
      <c r="P304">
        <f t="shared" si="177"/>
        <v>2020</v>
      </c>
      <c r="Q304">
        <f t="shared" si="177"/>
        <v>2021</v>
      </c>
      <c r="R304">
        <f t="shared" si="177"/>
        <v>2022</v>
      </c>
      <c r="S304">
        <f t="shared" si="177"/>
        <v>2023</v>
      </c>
      <c r="T304">
        <f t="shared" si="177"/>
        <v>2024</v>
      </c>
      <c r="U304">
        <f t="shared" si="177"/>
        <v>2025</v>
      </c>
      <c r="V304">
        <f t="shared" si="177"/>
        <v>2026</v>
      </c>
      <c r="W304">
        <f t="shared" si="177"/>
        <v>2027</v>
      </c>
      <c r="X304">
        <f t="shared" si="177"/>
        <v>2028</v>
      </c>
      <c r="Y304">
        <f t="shared" si="177"/>
        <v>2029</v>
      </c>
      <c r="Z304">
        <f t="shared" si="177"/>
        <v>2030</v>
      </c>
    </row>
    <row r="305" spans="3:26" x14ac:dyDescent="0.2">
      <c r="C305" s="50">
        <v>1</v>
      </c>
      <c r="D305">
        <f t="shared" ref="D305:D317" ca="1" si="178">IF($C305&gt;D$67+D$68+D$69,"",IF(D$304&lt;StartYear+$Q190,R190/OFFSET(D73,D$66-2,0),IF(AND($C305&gt;D$67+D$68,$G$10=$D$52),(C305+(MIN(1,$I$10*OFFSET($C305,0,$R190))-C305)/(TargetYear-D$304+1)),IF(D$304&gt;TargetYear-D289,C305,C305+((IF($C305&lt;D$67,$G$8,IF($C305=D$67,$H$8,IF($C305&lt;=D$67+D$68,$G$9,$H$9)))+MIN(D259*100,$G$7))/100-C305)/(TargetYear-D289-D$304+1)))))</f>
        <v>1.3803531790175192</v>
      </c>
      <c r="E305">
        <f t="shared" ref="E305:E317" ca="1" si="179">IF($C305&gt;E$67+E$68+E$69,"",IF(E$304&lt;StartYear+$Q190,S190/OFFSET(E73,E$66-2,0),IF(AND($C305&gt;E$67+E$68,$G$10=$D$52),(D305+(MIN(1,$I$10*OFFSET($C305,0,$R190))-D305)/(TargetYear-E$304+1)),IF(E$304&gt;TargetYear-E289,D305,D305+((IF($C305&lt;E$67,$G$8,IF($C305=E$67,$H$8,IF($C305&lt;=E$67+E$68,$G$9,$H$9)))+MIN(E259*100,$G$7))/100-D305)/(TargetYear-E289-E$304+1)))))</f>
        <v>1.3324170501998081</v>
      </c>
      <c r="F305">
        <f t="shared" ref="F305:F317" ca="1" si="180">IF($C305&gt;F$67+F$68+F$69,"",IF(F$304&lt;StartYear+$Q190,T190/OFFSET(F73,F$66-2,0),IF(AND($C305&gt;F$67+F$68,$G$10=$D$52),(E305+(MIN(1,$I$10*OFFSET($C305,0,$R190))-E305)/(TargetYear-F$304+1)),IF(F$304&gt;TargetYear-F289,E305,E305+((IF($C305&lt;F$67,$G$8,IF($C305=F$67,$H$8,IF($C305&lt;=F$67+F$68,$G$9,$H$9)))+MIN(F259*100,$G$7))/100-E305)/(TargetYear-F289-F$304+1)))))</f>
        <v>1.450216700553363</v>
      </c>
      <c r="G305">
        <f t="shared" ref="G305:G317" ca="1" si="181">IF($C305&gt;G$67+G$68+G$69,"",IF(G$304&lt;StartYear+$Q190,U190/OFFSET(G73,G$66-2,0),IF(AND($C305&gt;G$67+G$68,$G$10=$D$52),(F305+(MIN(1,$I$10*OFFSET($C305,0,$R190))-F305)/(TargetYear-G$304+1)),IF(G$304&gt;TargetYear-G289,F305,F305+((IF($C305&lt;G$67,$G$8,IF($C305=G$67,$H$8,IF($C305&lt;=G$67+G$68,$G$9,$H$9)))+MIN(G259*100,$G$7))/100-F305)/(TargetYear-G289-G$304+1)))))</f>
        <v>1.3082648604519056</v>
      </c>
      <c r="H305">
        <f t="shared" ref="H305:H317" ca="1" si="182">IF($C305&gt;H$67+H$68+H$69,"",IF(H$304&lt;StartYear+$Q190,V190/OFFSET(H73,H$66-2,0),IF(AND($C305&gt;H$67+H$68,$G$10=$D$52),(G305+(MIN(1,$I$10*OFFSET($C305,0,$R190))-G305)/(TargetYear-H$304+1)),IF(H$304&gt;TargetYear-H289,G305,G305+((IF($C305&lt;H$67,$G$8,IF($C305=H$67,$H$8,IF($C305&lt;=H$67+H$68,$G$9,$H$9)))+MIN(H259*100,$G$7))/100-G305)/(TargetYear-H289-H$304+1)))))</f>
        <v>1.3681773607790557</v>
      </c>
      <c r="I305">
        <f t="shared" ref="I305:I317" ca="1" si="183">IF($C305&gt;I$67+I$68+I$69,"",IF(I$304&lt;StartYear+$Q190,W190/OFFSET(I73,I$66-2,0),IF(AND($C305&gt;I$67+I$68,$G$10=$D$52),(H305+(MIN(1,$I$10*OFFSET($C305,0,$R190))-H305)/(TargetYear-I$304+1)),IF(I$304&gt;TargetYear-I289,H305,H305+((IF($C305&lt;I$67,$G$8,IF($C305=I$67,$H$8,IF($C305&lt;=I$67+I$68,$G$9,$H$9)))+MIN(I259*100,$G$7))/100-H305)/(TargetYear-I289-I$304+1)))))</f>
        <v>1.3681773607790557</v>
      </c>
      <c r="J305">
        <f t="shared" ref="J305:J317" ca="1" si="184">IF($C305&gt;J$67+J$68+J$69,"",IF(J$304&lt;StartYear+$Q190,X190/OFFSET(J73,J$66-2,0),IF(AND($C305&gt;J$67+J$68,$G$10=$D$52),(I305+(MIN(1,$I$10*OFFSET($C305,0,$R190))-I305)/(TargetYear-J$304+1)),IF(J$304&gt;TargetYear-J289,I305,I305+((IF($C305&lt;J$67,$G$8,IF($C305=J$67,$H$8,IF($C305&lt;=J$67+J$68,$G$9,$H$9)))+MIN(J259*100,$G$7))/100-I305)/(TargetYear-J289-J$304+1)))))</f>
        <v>1.257348350881959</v>
      </c>
      <c r="K305">
        <f t="shared" ref="K305:K317" ca="1" si="185">IF($C305&gt;K$67+K$68+K$69,"",IF(K$304&lt;StartYear+$Q190,Y190/OFFSET(K73,K$66-2,0),IF(AND($C305&gt;K$67+K$68,$G$10=$D$52),(J305+(MIN(1,$I$10*OFFSET($C305,0,$R190))-J305)/(TargetYear-K$304+1)),IF(K$304&gt;TargetYear-K289,J305,J305+((IF($C305&lt;K$67,$G$8,IF($C305=K$67,$H$8,IF($C305&lt;=K$67+K$68,$G$9,$H$9)))+MIN(K259*100,$G$7))/100-J305)/(TargetYear-K289-K$304+1)))))</f>
        <v>1.2573483508819587</v>
      </c>
      <c r="L305">
        <f t="shared" ref="L305:L317" ca="1" si="186">IF($C305&gt;L$67+L$68+L$69,"",IF(L$304&lt;StartYear+$Q190,Z190/OFFSET(L73,L$66-2,0),IF(AND($C305&gt;L$67+L$68,$G$10=$D$52),(K305+(MIN(1,$I$10*OFFSET($C305,0,$R190))-K305)/(TargetYear-L$304+1)),IF(L$304&gt;TargetYear-L289,K305,K305+((IF($C305&lt;L$67,$G$8,IF($C305=L$67,$H$8,IF($C305&lt;=L$67+L$68,$G$9,$H$9)))+MIN(L259*100,$G$7))/100-K305)/(TargetYear-L289-L$304+1)))))</f>
        <v>1.1129423441687087</v>
      </c>
      <c r="M305">
        <f t="shared" ref="M305:M317" ca="1" si="187">IF($C305&gt;M$67+M$68+M$69,"",IF(M$304&lt;StartYear+$Q190,AA190/OFFSET(M73,M$66-2,0),IF(AND($C305&gt;M$67+M$68,$G$10=$D$52),(L305+(MIN(1,$I$10*OFFSET($C305,0,$R190))-L305)/(TargetYear-M$304+1)),IF(M$304&gt;TargetYear-M289,L305,L305+((IF($C305&lt;M$67,$G$8,IF($C305=M$67,$H$8,IF($C305&lt;=M$67+M$68,$G$9,$H$9)))+MIN(M259*100,$G$7))/100-L305)/(TargetYear-M289-M$304+1)))))</f>
        <v>1.0205263440649828</v>
      </c>
      <c r="N305">
        <f t="shared" ref="N305:N317" ca="1" si="188">IF($C305&gt;N$67+N$68+N$69,"",IF(N$304&lt;StartYear+$Q190,AB190/OFFSET(N73,N$66-2,0),IF(AND($C305&gt;N$67+N$68,$G$10=$D$52),(M305+(MIN(1,$I$10*OFFSET($C305,0,$R190))-M305)/(TargetYear-N$304+1)),IF(N$304&gt;TargetYear-N289,M305,M305+((IF($C305&lt;N$67,$G$8,IF($C305=N$67,$H$8,IF($C305&lt;=N$67+N$68,$G$9,$H$9)))+MIN(N259*100,$G$7))/100-M305)/(TargetYear-N289-N$304+1)))))</f>
        <v>1.0675575461458557</v>
      </c>
      <c r="O305" t="e">
        <f t="shared" ref="O305:O317" ca="1" si="189">IF($C305&gt;O$67+O$68+O$69,"",IF(O$304&lt;StartYear+$Q190,AC190/OFFSET(O73,O$66-2,0),IF(AND($C305&gt;O$67+O$68,$G$10=$D$52),(N305+(MIN(1,$I$10*OFFSET($C305,0,$R190))-N305)/(TargetYear-O$304+1)),IF(O$304&gt;TargetYear-O289,N305,N305+((IF($C305&lt;O$67,$G$8,IF($C305=O$67,$H$8,IF($C305&lt;=O$67+O$68,$G$9,$H$9)))+MIN(O259*100,$G$7))/100-N305)/(TargetYear-O289-O$304+1)))))</f>
        <v>#N/A</v>
      </c>
      <c r="P305" t="e">
        <f t="shared" ref="P305:P317" ca="1" si="190">IF($C305&gt;P$67+P$68+P$69,"",IF(P$304&lt;StartYear+$Q190,AD190/OFFSET(P73,P$66-2,0),IF(AND($C305&gt;P$67+P$68,$G$10=$D$52),(O305+(MIN(1,$I$10*OFFSET($C305,0,$R190))-O305)/(TargetYear-P$304+1)),IF(P$304&gt;TargetYear-P289,O305,O305+((IF($C305&lt;P$67,$G$8,IF($C305=P$67,$H$8,IF($C305&lt;=P$67+P$68,$G$9,$H$9)))+MIN(P259*100,$G$7))/100-O305)/(TargetYear-P289-P$304+1)))))</f>
        <v>#N/A</v>
      </c>
      <c r="Q305" t="e">
        <f t="shared" ref="Q305:Q317" ca="1" si="191">IF($C305&gt;Q$67+Q$68+Q$69,"",IF(Q$304&lt;StartYear+$Q190,AE190/OFFSET(Q73,Q$66-2,0),IF(AND($C305&gt;Q$67+Q$68,$G$10=$D$52),(P305+(MIN(1,$I$10*OFFSET($C305,0,$R190))-P305)/(TargetYear-Q$304+1)),IF(Q$304&gt;TargetYear-Q289,P305,P305+((IF($C305&lt;Q$67,$G$8,IF($C305=Q$67,$H$8,IF($C305&lt;=Q$67+Q$68,$G$9,$H$9)))+MIN(Q259*100,$G$7))/100-P305)/(TargetYear-Q289-Q$304+1)))))</f>
        <v>#N/A</v>
      </c>
      <c r="R305" t="e">
        <f t="shared" ref="R305:R317" ca="1" si="192">IF($C305&gt;R$67+R$68+R$69,"",IF(R$304&lt;StartYear+$Q190,AF190/OFFSET(R73,R$66-2,0),IF(AND($C305&gt;R$67+R$68,$G$10=$D$52),(Q305+(MIN(1,$I$10*OFFSET($C305,0,$R190))-Q305)/(TargetYear-R$304+1)),IF(R$304&gt;TargetYear-R289,Q305,Q305+((IF($C305&lt;R$67,$G$8,IF($C305=R$67,$H$8,IF($C305&lt;=R$67+R$68,$G$9,$H$9)))+MIN(R259*100,$G$7))/100-Q305)/(TargetYear-R289-R$304+1)))))</f>
        <v>#N/A</v>
      </c>
      <c r="S305" t="e">
        <f t="shared" ref="S305:S317" ca="1" si="193">IF($C305&gt;S$67+S$68+S$69,"",IF(S$304&lt;StartYear+$Q190,AG190/OFFSET(S73,S$66-2,0),IF(AND($C305&gt;S$67+S$68,$G$10=$D$52),(R305+(MIN(1,$I$10*OFFSET($C305,0,$R190))-R305)/(TargetYear-S$304+1)),IF(S$304&gt;TargetYear-S289,R305,R305+((IF($C305&lt;S$67,$G$8,IF($C305=S$67,$H$8,IF($C305&lt;=S$67+S$68,$G$9,$H$9)))+MIN(S259*100,$G$7))/100-R305)/(TargetYear-S289-S$304+1)))))</f>
        <v>#N/A</v>
      </c>
      <c r="T305" t="e">
        <f t="shared" ref="T305:T317" ca="1" si="194">IF($C305&gt;T$67+T$68+T$69,"",IF(T$304&lt;StartYear+$Q190,AH190/OFFSET(T73,T$66-2,0),IF(AND($C305&gt;T$67+T$68,$G$10=$D$52),(S305+(MIN(1,$I$10*OFFSET($C305,0,$R190))-S305)/(TargetYear-T$304+1)),IF(T$304&gt;TargetYear-T289,S305,S305+((IF($C305&lt;T$67,$G$8,IF($C305=T$67,$H$8,IF($C305&lt;=T$67+T$68,$G$9,$H$9)))+MIN(T259*100,$G$7))/100-S305)/(TargetYear-T289-T$304+1)))))</f>
        <v>#N/A</v>
      </c>
      <c r="U305" t="e">
        <f t="shared" ref="U305:U317" ca="1" si="195">IF($C305&gt;U$67+U$68+U$69,"",IF(U$304&lt;StartYear+$Q190,AI190/OFFSET(U73,U$66-2,0),IF(AND($C305&gt;U$67+U$68,$G$10=$D$52),(T305+(MIN(1,$I$10*OFFSET($C305,0,$R190))-T305)/(TargetYear-U$304+1)),IF(U$304&gt;TargetYear-U289,T305,T305+((IF($C305&lt;U$67,$G$8,IF($C305=U$67,$H$8,IF($C305&lt;=U$67+U$68,$G$9,$H$9)))+MIN(U259*100,$G$7))/100-T305)/(TargetYear-U289-U$304+1)))))</f>
        <v>#N/A</v>
      </c>
      <c r="V305" t="e">
        <f t="shared" ref="V305:V317" ca="1" si="196">IF($C305&gt;V$67+V$68+V$69,"",IF(V$304&lt;StartYear+$Q190,AJ190/OFFSET(V73,V$66-2,0),IF(AND($C305&gt;V$67+V$68,$G$10=$D$52),(U305+(MIN(1,$I$10*OFFSET($C305,0,$R190))-U305)/(TargetYear-V$304+1)),IF(V$304&gt;TargetYear-V289,U305,U305+((IF($C305&lt;V$67,$G$8,IF($C305=V$67,$H$8,IF($C305&lt;=V$67+V$68,$G$9,$H$9)))+MIN(V259*100,$G$7))/100-U305)/(TargetYear-V289-V$304+1)))))</f>
        <v>#N/A</v>
      </c>
      <c r="W305" t="e">
        <f t="shared" ref="W305:W317" ca="1" si="197">IF($C305&gt;W$67+W$68+W$69,"",IF(W$304&lt;StartYear+$Q190,AK190/OFFSET(W73,W$66-2,0),IF(AND($C305&gt;W$67+W$68,$G$10=$D$52),(V305+(MIN(1,$I$10*OFFSET($C305,0,$R190))-V305)/(TargetYear-W$304+1)),IF(W$304&gt;TargetYear-W289,V305,V305+((IF($C305&lt;W$67,$G$8,IF($C305=W$67,$H$8,IF($C305&lt;=W$67+W$68,$G$9,$H$9)))+MIN(W259*100,$G$7))/100-V305)/(TargetYear-W289-W$304+1)))))</f>
        <v>#N/A</v>
      </c>
      <c r="X305" t="e">
        <f t="shared" ref="X305:X317" ca="1" si="198">IF($C305&gt;X$67+X$68+X$69,"",IF(X$304&lt;StartYear+$Q190,AL190/OFFSET(X73,X$66-2,0),IF(AND($C305&gt;X$67+X$68,$G$10=$D$52),(W305+(MIN(1,$I$10*OFFSET($C305,0,$R190))-W305)/(TargetYear-X$304+1)),IF(X$304&gt;TargetYear-X289,W305,W305+((IF($C305&lt;X$67,$G$8,IF($C305=X$67,$H$8,IF($C305&lt;=X$67+X$68,$G$9,$H$9)))+MIN(X259*100,$G$7))/100-W305)/(TargetYear-X289-X$304+1)))))</f>
        <v>#N/A</v>
      </c>
      <c r="Y305" t="e">
        <f t="shared" ref="Y305:Y317" ca="1" si="199">IF($C305&gt;Y$67+Y$68+Y$69,"",IF(Y$304&lt;StartYear+$Q190,AM190/OFFSET(Y73,Y$66-2,0),IF(AND($C305&gt;Y$67+Y$68,$G$10=$D$52),(X305+(MIN(1,$I$10*OFFSET($C305,0,$R190))-X305)/(TargetYear-Y$304+1)),IF(Y$304&gt;TargetYear-Y289,X305,X305+((IF($C305&lt;Y$67,$G$8,IF($C305=Y$67,$H$8,IF($C305&lt;=Y$67+Y$68,$G$9,$H$9)))+MIN(Y259*100,$G$7))/100-X305)/(TargetYear-Y289-Y$304+1)))))</f>
        <v>#N/A</v>
      </c>
      <c r="Z305" t="e">
        <f t="shared" ref="Z305:Z317" ca="1" si="200">IF($C305&gt;Z$67+Z$68+Z$69,"",IF(Z$304&lt;StartYear+$Q190,AN190/OFFSET(Z73,Z$66-2,0),IF(AND($C305&gt;Z$67+Z$68,$G$10=$D$52),(Y305+(MIN(1,$I$10*OFFSET($C305,0,$R190))-Y305)/(TargetYear-Z$304+1)),IF(Z$304&gt;TargetYear-Z289,Y305,Y305+((IF($C305&lt;Z$67,$G$8,IF($C305=Z$67,$H$8,IF($C305&lt;=Z$67+Z$68,$G$9,$H$9)))+MIN(Z259*100,$G$7))/100-Y305)/(TargetYear-Z289-Z$304+1)))))</f>
        <v>#N/A</v>
      </c>
    </row>
    <row r="306" spans="3:26" x14ac:dyDescent="0.2">
      <c r="C306" s="50">
        <v>2</v>
      </c>
      <c r="D306">
        <f t="shared" ca="1" si="178"/>
        <v>1.1038457294094621</v>
      </c>
      <c r="E306">
        <f t="shared" ca="1" si="179"/>
        <v>1.1557733181961742</v>
      </c>
      <c r="F306">
        <f t="shared" ca="1" si="180"/>
        <v>1.1745141072784093</v>
      </c>
      <c r="G306">
        <f t="shared" ca="1" si="181"/>
        <v>1.1745141072784093</v>
      </c>
      <c r="H306">
        <f t="shared" ca="1" si="182"/>
        <v>1.1745141072784093</v>
      </c>
      <c r="I306">
        <f t="shared" ca="1" si="183"/>
        <v>1.0760546216530265</v>
      </c>
      <c r="J306">
        <f t="shared" ca="1" si="184"/>
        <v>1.0900337945546132</v>
      </c>
      <c r="K306">
        <f t="shared" ca="1" si="185"/>
        <v>1.1044537363421165</v>
      </c>
      <c r="L306">
        <f t="shared" ca="1" si="186"/>
        <v>1.1082619318484987</v>
      </c>
      <c r="M306">
        <f t="shared" ca="1" si="187"/>
        <v>1.1082619318484987</v>
      </c>
      <c r="N306">
        <f t="shared" ca="1" si="188"/>
        <v>1.1327163193312502</v>
      </c>
      <c r="O306" t="e">
        <f t="shared" ca="1" si="189"/>
        <v>#N/A</v>
      </c>
      <c r="P306" t="e">
        <f t="shared" ca="1" si="190"/>
        <v>#N/A</v>
      </c>
      <c r="Q306" t="e">
        <f t="shared" ca="1" si="191"/>
        <v>#N/A</v>
      </c>
      <c r="R306" s="188" t="e">
        <f t="shared" ca="1" si="192"/>
        <v>#N/A</v>
      </c>
      <c r="S306" s="188" t="e">
        <f t="shared" ca="1" si="193"/>
        <v>#N/A</v>
      </c>
      <c r="T306" s="188" t="e">
        <f t="shared" ca="1" si="194"/>
        <v>#N/A</v>
      </c>
      <c r="U306" s="188" t="e">
        <f t="shared" ca="1" si="195"/>
        <v>#N/A</v>
      </c>
      <c r="V306" s="188" t="e">
        <f t="shared" ca="1" si="196"/>
        <v>#N/A</v>
      </c>
      <c r="W306" s="188" t="e">
        <f t="shared" ca="1" si="197"/>
        <v>#N/A</v>
      </c>
      <c r="X306" s="188" t="e">
        <f t="shared" ca="1" si="198"/>
        <v>#N/A</v>
      </c>
      <c r="Y306" s="188" t="e">
        <f t="shared" ca="1" si="199"/>
        <v>#N/A</v>
      </c>
      <c r="Z306" s="188" t="e">
        <f t="shared" ca="1" si="200"/>
        <v>#N/A</v>
      </c>
    </row>
    <row r="307" spans="3:26" x14ac:dyDescent="0.2">
      <c r="C307" s="50">
        <v>3</v>
      </c>
      <c r="D307">
        <f t="shared" ca="1" si="178"/>
        <v>1.0110136932821414</v>
      </c>
      <c r="E307">
        <f t="shared" ca="1" si="179"/>
        <v>1.0334728798265245</v>
      </c>
      <c r="F307">
        <f t="shared" ca="1" si="180"/>
        <v>1.0692124529215457</v>
      </c>
      <c r="G307">
        <f t="shared" ca="1" si="181"/>
        <v>1.0692124529215457</v>
      </c>
      <c r="H307">
        <f t="shared" ca="1" si="182"/>
        <v>1.0692124529215457</v>
      </c>
      <c r="I307">
        <f t="shared" ca="1" si="183"/>
        <v>1.1284542875320682</v>
      </c>
      <c r="J307">
        <f t="shared" ca="1" si="184"/>
        <v>1.1420735045192993</v>
      </c>
      <c r="K307">
        <f t="shared" ca="1" si="185"/>
        <v>1.1569375801777582</v>
      </c>
      <c r="L307">
        <f t="shared" ca="1" si="186"/>
        <v>1.0599134465153071</v>
      </c>
      <c r="M307">
        <f t="shared" ca="1" si="187"/>
        <v>1.0599134465153071</v>
      </c>
      <c r="N307">
        <f t="shared" ca="1" si="188"/>
        <v>1.1922266895159193</v>
      </c>
      <c r="O307" t="e">
        <f t="shared" ca="1" si="189"/>
        <v>#N/A</v>
      </c>
      <c r="P307" t="e">
        <f t="shared" ca="1" si="190"/>
        <v>#N/A</v>
      </c>
      <c r="Q307" t="e">
        <f t="shared" ca="1" si="191"/>
        <v>#N/A</v>
      </c>
      <c r="R307" t="e">
        <f t="shared" ca="1" si="192"/>
        <v>#N/A</v>
      </c>
      <c r="S307" s="188" t="e">
        <f t="shared" ca="1" si="193"/>
        <v>#N/A</v>
      </c>
      <c r="T307" s="188" t="e">
        <f t="shared" ca="1" si="194"/>
        <v>#N/A</v>
      </c>
      <c r="U307" s="188" t="e">
        <f t="shared" ca="1" si="195"/>
        <v>#N/A</v>
      </c>
      <c r="V307" s="188" t="e">
        <f t="shared" ca="1" si="196"/>
        <v>#N/A</v>
      </c>
      <c r="W307" s="188" t="e">
        <f t="shared" ca="1" si="197"/>
        <v>#N/A</v>
      </c>
      <c r="X307" s="188" t="e">
        <f t="shared" ca="1" si="198"/>
        <v>#N/A</v>
      </c>
      <c r="Y307" s="188" t="e">
        <f t="shared" ca="1" si="199"/>
        <v>#N/A</v>
      </c>
      <c r="Z307" s="188" t="e">
        <f t="shared" ca="1" si="200"/>
        <v>#N/A</v>
      </c>
    </row>
    <row r="308" spans="3:26" x14ac:dyDescent="0.2">
      <c r="C308" s="50">
        <v>4</v>
      </c>
      <c r="D308">
        <f t="shared" ca="1" si="178"/>
        <v>0.83761354865884152</v>
      </c>
      <c r="E308">
        <f t="shared" ca="1" si="179"/>
        <v>0.86082126296085149</v>
      </c>
      <c r="F308">
        <f t="shared" ca="1" si="180"/>
        <v>0.93079643788923916</v>
      </c>
      <c r="G308">
        <f t="shared" ca="1" si="181"/>
        <v>0.93079643788923905</v>
      </c>
      <c r="H308">
        <f t="shared" ca="1" si="182"/>
        <v>0.93079643788923905</v>
      </c>
      <c r="I308">
        <f t="shared" ca="1" si="183"/>
        <v>1.2380161013815383</v>
      </c>
      <c r="J308">
        <f t="shared" ca="1" si="184"/>
        <v>1.2514252694533057</v>
      </c>
      <c r="K308">
        <f t="shared" ca="1" si="185"/>
        <v>1.2670608802896768</v>
      </c>
      <c r="L308">
        <f t="shared" ca="1" si="186"/>
        <v>1.1656768853730257</v>
      </c>
      <c r="M308">
        <f t="shared" ca="1" si="187"/>
        <v>1.1656768853730257</v>
      </c>
      <c r="N308">
        <f t="shared" ca="1" si="188"/>
        <v>1.3114626951174613</v>
      </c>
      <c r="O308" t="e">
        <f t="shared" ca="1" si="189"/>
        <v>#N/A</v>
      </c>
      <c r="P308" t="e">
        <f t="shared" ca="1" si="190"/>
        <v>#N/A</v>
      </c>
      <c r="Q308" t="e">
        <f t="shared" ca="1" si="191"/>
        <v>#N/A</v>
      </c>
      <c r="R308" t="e">
        <f t="shared" ca="1" si="192"/>
        <v>#N/A</v>
      </c>
      <c r="S308" t="e">
        <f t="shared" ca="1" si="193"/>
        <v>#N/A</v>
      </c>
      <c r="T308" s="188" t="e">
        <f t="shared" ca="1" si="194"/>
        <v>#N/A</v>
      </c>
      <c r="U308" s="188" t="e">
        <f t="shared" ca="1" si="195"/>
        <v>#N/A</v>
      </c>
      <c r="V308" s="188" t="e">
        <f t="shared" ca="1" si="196"/>
        <v>#N/A</v>
      </c>
      <c r="W308" s="188" t="e">
        <f t="shared" ca="1" si="197"/>
        <v>#N/A</v>
      </c>
      <c r="X308" s="188" t="e">
        <f t="shared" ca="1" si="198"/>
        <v>#N/A</v>
      </c>
      <c r="Y308" s="188" t="e">
        <f t="shared" ca="1" si="199"/>
        <v>#N/A</v>
      </c>
      <c r="Z308" s="188" t="e">
        <f t="shared" ca="1" si="200"/>
        <v>#N/A</v>
      </c>
    </row>
    <row r="309" spans="3:26" x14ac:dyDescent="0.2">
      <c r="C309" s="50">
        <v>5</v>
      </c>
      <c r="D309">
        <f t="shared" ca="1" si="178"/>
        <v>0.6106762535238035</v>
      </c>
      <c r="E309">
        <f t="shared" ca="1" si="179"/>
        <v>0.64593195898964961</v>
      </c>
      <c r="F309">
        <f t="shared" ca="1" si="180"/>
        <v>0.68866411185129195</v>
      </c>
      <c r="G309">
        <f t="shared" ca="1" si="181"/>
        <v>0.68866411185129195</v>
      </c>
      <c r="H309" t="e">
        <f t="shared" ca="1" si="182"/>
        <v>#N/A</v>
      </c>
      <c r="I309" t="e">
        <f t="shared" ca="1" si="183"/>
        <v>#N/A</v>
      </c>
      <c r="J309" t="e">
        <f t="shared" ca="1" si="184"/>
        <v>#N/A</v>
      </c>
      <c r="K309" t="e">
        <f t="shared" ca="1" si="185"/>
        <v>#N/A</v>
      </c>
      <c r="L309" t="e">
        <f t="shared" ca="1" si="186"/>
        <v>#N/A</v>
      </c>
      <c r="M309" t="e">
        <f t="shared" ca="1" si="187"/>
        <v>#N/A</v>
      </c>
      <c r="N309" t="e">
        <f t="shared" ca="1" si="188"/>
        <v>#N/A</v>
      </c>
      <c r="O309" t="e">
        <f t="shared" ca="1" si="189"/>
        <v>#N/A</v>
      </c>
      <c r="P309" t="e">
        <f t="shared" ca="1" si="190"/>
        <v>#N/A</v>
      </c>
      <c r="Q309" t="e">
        <f t="shared" ca="1" si="191"/>
        <v>#N/A</v>
      </c>
      <c r="R309" t="e">
        <f t="shared" ca="1" si="192"/>
        <v>#N/A</v>
      </c>
      <c r="S309" t="e">
        <f t="shared" ca="1" si="193"/>
        <v>#N/A</v>
      </c>
      <c r="T309" t="e">
        <f t="shared" ca="1" si="194"/>
        <v>#N/A</v>
      </c>
      <c r="U309" s="188" t="e">
        <f t="shared" ca="1" si="195"/>
        <v>#N/A</v>
      </c>
      <c r="V309" s="188" t="e">
        <f t="shared" ca="1" si="196"/>
        <v>#N/A</v>
      </c>
      <c r="W309" s="188" t="e">
        <f t="shared" ca="1" si="197"/>
        <v>#N/A</v>
      </c>
      <c r="X309" s="188" t="e">
        <f t="shared" ca="1" si="198"/>
        <v>#N/A</v>
      </c>
      <c r="Y309" s="188" t="e">
        <f t="shared" ca="1" si="199"/>
        <v>#N/A</v>
      </c>
      <c r="Z309" s="188" t="e">
        <f t="shared" ca="1" si="200"/>
        <v>#N/A</v>
      </c>
    </row>
    <row r="310" spans="3:26" x14ac:dyDescent="0.2">
      <c r="C310" s="50">
        <v>6</v>
      </c>
      <c r="D310" t="e">
        <f t="shared" ca="1" si="178"/>
        <v>#N/A</v>
      </c>
      <c r="E310" t="e">
        <f t="shared" ca="1" si="179"/>
        <v>#N/A</v>
      </c>
      <c r="F310" t="e">
        <f t="shared" ca="1" si="180"/>
        <v>#N/A</v>
      </c>
      <c r="G310" t="e">
        <f t="shared" ca="1" si="181"/>
        <v>#N/A</v>
      </c>
      <c r="H310" t="e">
        <f t="shared" ca="1" si="182"/>
        <v>#N/A</v>
      </c>
      <c r="I310" t="e">
        <f t="shared" ca="1" si="183"/>
        <v>#N/A</v>
      </c>
      <c r="J310" t="e">
        <f t="shared" ca="1" si="184"/>
        <v>#N/A</v>
      </c>
      <c r="K310" t="e">
        <f t="shared" ca="1" si="185"/>
        <v>#N/A</v>
      </c>
      <c r="L310" t="e">
        <f t="shared" ca="1" si="186"/>
        <v>#N/A</v>
      </c>
      <c r="M310" t="e">
        <f t="shared" ca="1" si="187"/>
        <v>#N/A</v>
      </c>
      <c r="N310" t="e">
        <f t="shared" ca="1" si="188"/>
        <v>#N/A</v>
      </c>
      <c r="O310" t="e">
        <f t="shared" ca="1" si="189"/>
        <v>#N/A</v>
      </c>
      <c r="P310" t="e">
        <f t="shared" ca="1" si="190"/>
        <v>#N/A</v>
      </c>
      <c r="Q310" t="e">
        <f t="shared" ca="1" si="191"/>
        <v>#N/A</v>
      </c>
      <c r="R310" t="e">
        <f t="shared" ca="1" si="192"/>
        <v>#N/A</v>
      </c>
      <c r="S310" t="e">
        <f t="shared" ca="1" si="193"/>
        <v>#N/A</v>
      </c>
      <c r="T310" t="e">
        <f t="shared" ca="1" si="194"/>
        <v>#N/A</v>
      </c>
      <c r="U310" t="e">
        <f t="shared" ca="1" si="195"/>
        <v>#N/A</v>
      </c>
      <c r="V310" s="188" t="e">
        <f t="shared" ca="1" si="196"/>
        <v>#N/A</v>
      </c>
      <c r="W310" s="188" t="e">
        <f t="shared" ca="1" si="197"/>
        <v>#N/A</v>
      </c>
      <c r="X310" s="188" t="e">
        <f t="shared" ca="1" si="198"/>
        <v>#N/A</v>
      </c>
      <c r="Y310" s="188" t="e">
        <f t="shared" ca="1" si="199"/>
        <v>#N/A</v>
      </c>
      <c r="Z310" s="188" t="e">
        <f t="shared" ca="1" si="200"/>
        <v>#N/A</v>
      </c>
    </row>
    <row r="311" spans="3:26" x14ac:dyDescent="0.2">
      <c r="C311" s="50">
        <v>7</v>
      </c>
      <c r="D311">
        <f t="shared" ca="1" si="178"/>
        <v>0.61073141882819648</v>
      </c>
      <c r="E311">
        <f t="shared" ca="1" si="179"/>
        <v>0.61073141882819648</v>
      </c>
      <c r="F311">
        <f t="shared" ca="1" si="180"/>
        <v>0.61346517250035137</v>
      </c>
      <c r="G311">
        <f t="shared" ca="1" si="181"/>
        <v>0.60541970285893709</v>
      </c>
      <c r="H311">
        <f t="shared" ca="1" si="182"/>
        <v>0.75529867741280765</v>
      </c>
      <c r="I311">
        <f t="shared" ca="1" si="183"/>
        <v>0.75529867741280765</v>
      </c>
      <c r="J311">
        <f t="shared" ca="1" si="184"/>
        <v>0.79765928925489005</v>
      </c>
      <c r="K311">
        <f t="shared" ca="1" si="185"/>
        <v>0.79765928925489005</v>
      </c>
      <c r="L311">
        <f t="shared" ca="1" si="186"/>
        <v>0.76769575886770935</v>
      </c>
      <c r="M311">
        <f t="shared" ca="1" si="187"/>
        <v>0.77265700173803009</v>
      </c>
      <c r="N311" t="e">
        <f t="shared" ca="1" si="188"/>
        <v>#N/A</v>
      </c>
      <c r="O311" t="e">
        <f t="shared" ca="1" si="189"/>
        <v>#N/A</v>
      </c>
      <c r="P311" t="e">
        <f t="shared" ca="1" si="190"/>
        <v>#N/A</v>
      </c>
      <c r="Q311" t="e">
        <f t="shared" ca="1" si="191"/>
        <v>#N/A</v>
      </c>
      <c r="R311" t="e">
        <f t="shared" ca="1" si="192"/>
        <v>#N/A</v>
      </c>
      <c r="S311" t="e">
        <f t="shared" ca="1" si="193"/>
        <v>#N/A</v>
      </c>
      <c r="T311" t="e">
        <f t="shared" ca="1" si="194"/>
        <v>#N/A</v>
      </c>
      <c r="U311" t="e">
        <f t="shared" ca="1" si="195"/>
        <v>#N/A</v>
      </c>
      <c r="V311" t="e">
        <f t="shared" ca="1" si="196"/>
        <v>#N/A</v>
      </c>
      <c r="W311" s="188" t="e">
        <f t="shared" ca="1" si="197"/>
        <v>#N/A</v>
      </c>
      <c r="X311" s="188" t="e">
        <f t="shared" ca="1" si="198"/>
        <v>#N/A</v>
      </c>
      <c r="Y311" s="188" t="e">
        <f t="shared" ca="1" si="199"/>
        <v>#N/A</v>
      </c>
      <c r="Z311" s="188" t="e">
        <f t="shared" ca="1" si="200"/>
        <v>#N/A</v>
      </c>
    </row>
    <row r="312" spans="3:26" x14ac:dyDescent="0.2">
      <c r="C312" s="50">
        <v>8</v>
      </c>
      <c r="D312">
        <f t="shared" ca="1" si="178"/>
        <v>0.53299608962434131</v>
      </c>
      <c r="E312">
        <f t="shared" ca="1" si="179"/>
        <v>0.53299608962434131</v>
      </c>
      <c r="F312">
        <f t="shared" ca="1" si="180"/>
        <v>0.55471061510511288</v>
      </c>
      <c r="G312">
        <f t="shared" ca="1" si="181"/>
        <v>0.52175531380588114</v>
      </c>
      <c r="H312">
        <f t="shared" ca="1" si="182"/>
        <v>0.65003687350104811</v>
      </c>
      <c r="I312">
        <f t="shared" ca="1" si="183"/>
        <v>0.650036873501048</v>
      </c>
      <c r="J312">
        <f t="shared" ca="1" si="184"/>
        <v>0.68399531898427002</v>
      </c>
      <c r="K312">
        <f t="shared" ca="1" si="185"/>
        <v>0.68399531898427013</v>
      </c>
      <c r="L312">
        <f t="shared" ca="1" si="186"/>
        <v>0.7299017178597702</v>
      </c>
      <c r="M312">
        <f t="shared" ca="1" si="187"/>
        <v>0.73667150667007142</v>
      </c>
      <c r="N312" t="e">
        <f t="shared" ca="1" si="188"/>
        <v>#N/A</v>
      </c>
      <c r="O312" t="e">
        <f t="shared" ca="1" si="189"/>
        <v>#N/A</v>
      </c>
      <c r="P312" t="e">
        <f t="shared" ca="1" si="190"/>
        <v>#N/A</v>
      </c>
      <c r="Q312" t="e">
        <f t="shared" ca="1" si="191"/>
        <v>#N/A</v>
      </c>
      <c r="R312" t="e">
        <f t="shared" ca="1" si="192"/>
        <v>#N/A</v>
      </c>
      <c r="S312" t="e">
        <f t="shared" ca="1" si="193"/>
        <v>#N/A</v>
      </c>
      <c r="T312" t="e">
        <f t="shared" ca="1" si="194"/>
        <v>#N/A</v>
      </c>
      <c r="U312" t="e">
        <f t="shared" ca="1" si="195"/>
        <v>#N/A</v>
      </c>
      <c r="V312" t="e">
        <f t="shared" ca="1" si="196"/>
        <v>#N/A</v>
      </c>
      <c r="W312" t="e">
        <f t="shared" ca="1" si="197"/>
        <v>#N/A</v>
      </c>
      <c r="X312" s="188" t="e">
        <f t="shared" ca="1" si="198"/>
        <v>#N/A</v>
      </c>
      <c r="Y312" s="188" t="e">
        <f t="shared" ca="1" si="199"/>
        <v>#N/A</v>
      </c>
      <c r="Z312" s="188" t="e">
        <f t="shared" ca="1" si="200"/>
        <v>#N/A</v>
      </c>
    </row>
    <row r="313" spans="3:26" x14ac:dyDescent="0.2">
      <c r="C313" s="50">
        <v>9</v>
      </c>
      <c r="D313" t="e">
        <f t="shared" ca="1" si="178"/>
        <v>#N/A</v>
      </c>
      <c r="E313" t="e">
        <f t="shared" ca="1" si="179"/>
        <v>#N/A</v>
      </c>
      <c r="F313" t="e">
        <f t="shared" ca="1" si="180"/>
        <v>#N/A</v>
      </c>
      <c r="G313" t="e">
        <f t="shared" ca="1" si="181"/>
        <v>#N/A</v>
      </c>
      <c r="H313" t="e">
        <f t="shared" ca="1" si="182"/>
        <v>#N/A</v>
      </c>
      <c r="I313" t="e">
        <f t="shared" ca="1" si="183"/>
        <v>#N/A</v>
      </c>
      <c r="J313" t="e">
        <f t="shared" ca="1" si="184"/>
        <v>#N/A</v>
      </c>
      <c r="K313" t="e">
        <f t="shared" ca="1" si="185"/>
        <v>#N/A</v>
      </c>
      <c r="L313" t="e">
        <f t="shared" ca="1" si="186"/>
        <v>#N/A</v>
      </c>
      <c r="M313" t="e">
        <f t="shared" ca="1" si="187"/>
        <v>#N/A</v>
      </c>
      <c r="N313" t="e">
        <f t="shared" ca="1" si="188"/>
        <v>#N/A</v>
      </c>
      <c r="O313" t="e">
        <f t="shared" ca="1" si="189"/>
        <v>#N/A</v>
      </c>
      <c r="P313" t="e">
        <f t="shared" ca="1" si="190"/>
        <v>#N/A</v>
      </c>
      <c r="Q313" t="e">
        <f t="shared" ca="1" si="191"/>
        <v>#N/A</v>
      </c>
      <c r="R313" t="e">
        <f t="shared" ca="1" si="192"/>
        <v>#N/A</v>
      </c>
      <c r="S313" t="e">
        <f t="shared" ca="1" si="193"/>
        <v>#N/A</v>
      </c>
      <c r="T313" t="e">
        <f t="shared" ca="1" si="194"/>
        <v>#N/A</v>
      </c>
      <c r="U313" t="e">
        <f t="shared" ca="1" si="195"/>
        <v>#N/A</v>
      </c>
      <c r="V313" t="e">
        <f t="shared" ca="1" si="196"/>
        <v>#N/A</v>
      </c>
      <c r="W313" t="e">
        <f t="shared" ca="1" si="197"/>
        <v>#N/A</v>
      </c>
      <c r="X313" t="e">
        <f t="shared" ca="1" si="198"/>
        <v>#N/A</v>
      </c>
      <c r="Y313" s="188" t="e">
        <f t="shared" ca="1" si="199"/>
        <v>#N/A</v>
      </c>
      <c r="Z313" s="188" t="e">
        <f t="shared" ca="1" si="200"/>
        <v>#N/A</v>
      </c>
    </row>
    <row r="314" spans="3:26" x14ac:dyDescent="0.2">
      <c r="C314" s="50">
        <v>10</v>
      </c>
      <c r="D314" t="e">
        <f t="shared" ca="1" si="178"/>
        <v>#N/A</v>
      </c>
      <c r="E314" t="e">
        <f t="shared" ca="1" si="179"/>
        <v>#N/A</v>
      </c>
      <c r="F314" t="e">
        <f t="shared" ca="1" si="180"/>
        <v>#N/A</v>
      </c>
      <c r="G314" t="e">
        <f t="shared" ca="1" si="181"/>
        <v>#N/A</v>
      </c>
      <c r="H314" t="e">
        <f t="shared" ca="1" si="182"/>
        <v>#N/A</v>
      </c>
      <c r="I314" t="e">
        <f t="shared" ca="1" si="183"/>
        <v>#N/A</v>
      </c>
      <c r="J314" t="e">
        <f t="shared" ca="1" si="184"/>
        <v>#N/A</v>
      </c>
      <c r="K314" t="e">
        <f t="shared" ca="1" si="185"/>
        <v>#N/A</v>
      </c>
      <c r="L314" t="e">
        <f t="shared" ca="1" si="186"/>
        <v>#N/A</v>
      </c>
      <c r="M314" t="e">
        <f t="shared" ca="1" si="187"/>
        <v>#N/A</v>
      </c>
      <c r="N314" t="e">
        <f t="shared" ca="1" si="188"/>
        <v>#N/A</v>
      </c>
      <c r="O314" t="e">
        <f t="shared" ca="1" si="189"/>
        <v>#N/A</v>
      </c>
      <c r="P314" t="e">
        <f t="shared" ca="1" si="190"/>
        <v>#N/A</v>
      </c>
      <c r="Q314" t="e">
        <f t="shared" ca="1" si="191"/>
        <v>#N/A</v>
      </c>
      <c r="R314" t="e">
        <f t="shared" ca="1" si="192"/>
        <v>#N/A</v>
      </c>
      <c r="S314" t="e">
        <f t="shared" ca="1" si="193"/>
        <v>#N/A</v>
      </c>
      <c r="T314" t="e">
        <f t="shared" ca="1" si="194"/>
        <v>#N/A</v>
      </c>
      <c r="U314" t="e">
        <f t="shared" ca="1" si="195"/>
        <v>#N/A</v>
      </c>
      <c r="V314" t="e">
        <f t="shared" ca="1" si="196"/>
        <v>#N/A</v>
      </c>
      <c r="W314" t="e">
        <f t="shared" ca="1" si="197"/>
        <v>#N/A</v>
      </c>
      <c r="X314" t="e">
        <f t="shared" ca="1" si="198"/>
        <v>#N/A</v>
      </c>
      <c r="Y314" t="e">
        <f t="shared" ca="1" si="199"/>
        <v>#N/A</v>
      </c>
      <c r="Z314" s="188" t="e">
        <f t="shared" ca="1" si="200"/>
        <v>#N/A</v>
      </c>
    </row>
    <row r="315" spans="3:26" x14ac:dyDescent="0.2">
      <c r="C315" s="50">
        <v>11</v>
      </c>
      <c r="D315" t="e">
        <f t="shared" ca="1" si="178"/>
        <v>#N/A</v>
      </c>
      <c r="E315" t="e">
        <f t="shared" ca="1" si="179"/>
        <v>#N/A</v>
      </c>
      <c r="F315" t="e">
        <f t="shared" ca="1" si="180"/>
        <v>#N/A</v>
      </c>
      <c r="G315" t="e">
        <f t="shared" ca="1" si="181"/>
        <v>#N/A</v>
      </c>
      <c r="H315" t="e">
        <f t="shared" ca="1" si="182"/>
        <v>#N/A</v>
      </c>
      <c r="I315" t="e">
        <f t="shared" ca="1" si="183"/>
        <v>#N/A</v>
      </c>
      <c r="J315" t="e">
        <f t="shared" ca="1" si="184"/>
        <v>#N/A</v>
      </c>
      <c r="K315" t="e">
        <f t="shared" ca="1" si="185"/>
        <v>#N/A</v>
      </c>
      <c r="L315" t="e">
        <f t="shared" ca="1" si="186"/>
        <v>#N/A</v>
      </c>
      <c r="M315" t="e">
        <f t="shared" ca="1" si="187"/>
        <v>#N/A</v>
      </c>
      <c r="N315" t="e">
        <f t="shared" ca="1" si="188"/>
        <v>#N/A</v>
      </c>
      <c r="O315" t="e">
        <f t="shared" ca="1" si="189"/>
        <v>#N/A</v>
      </c>
      <c r="P315" t="e">
        <f t="shared" ca="1" si="190"/>
        <v>#N/A</v>
      </c>
      <c r="Q315" t="e">
        <f t="shared" ca="1" si="191"/>
        <v>#N/A</v>
      </c>
      <c r="R315" t="e">
        <f t="shared" ca="1" si="192"/>
        <v>#N/A</v>
      </c>
      <c r="S315" t="e">
        <f t="shared" ca="1" si="193"/>
        <v>#N/A</v>
      </c>
      <c r="T315" t="e">
        <f t="shared" ca="1" si="194"/>
        <v>#N/A</v>
      </c>
      <c r="U315" t="e">
        <f t="shared" ca="1" si="195"/>
        <v>#N/A</v>
      </c>
      <c r="V315" t="e">
        <f t="shared" ca="1" si="196"/>
        <v>#N/A</v>
      </c>
      <c r="W315" t="e">
        <f t="shared" ca="1" si="197"/>
        <v>#N/A</v>
      </c>
      <c r="X315" t="e">
        <f t="shared" ca="1" si="198"/>
        <v>#N/A</v>
      </c>
      <c r="Y315" t="e">
        <f t="shared" ca="1" si="199"/>
        <v>#N/A</v>
      </c>
      <c r="Z315" t="e">
        <f t="shared" ca="1" si="200"/>
        <v>#N/A</v>
      </c>
    </row>
    <row r="316" spans="3:26" x14ac:dyDescent="0.2">
      <c r="C316" s="50">
        <v>12</v>
      </c>
      <c r="D316" t="e">
        <f t="shared" ca="1" si="178"/>
        <v>#N/A</v>
      </c>
      <c r="E316" t="e">
        <f t="shared" ca="1" si="179"/>
        <v>#N/A</v>
      </c>
      <c r="F316" t="e">
        <f t="shared" ca="1" si="180"/>
        <v>#N/A</v>
      </c>
      <c r="G316" t="e">
        <f t="shared" ca="1" si="181"/>
        <v>#N/A</v>
      </c>
      <c r="H316" t="e">
        <f t="shared" ca="1" si="182"/>
        <v>#N/A</v>
      </c>
      <c r="I316" t="e">
        <f t="shared" ca="1" si="183"/>
        <v>#N/A</v>
      </c>
      <c r="J316" t="e">
        <f t="shared" ca="1" si="184"/>
        <v>#N/A</v>
      </c>
      <c r="K316" t="e">
        <f t="shared" ca="1" si="185"/>
        <v>#N/A</v>
      </c>
      <c r="L316" t="e">
        <f t="shared" ca="1" si="186"/>
        <v>#N/A</v>
      </c>
      <c r="M316" t="e">
        <f t="shared" ca="1" si="187"/>
        <v>#N/A</v>
      </c>
      <c r="N316" t="e">
        <f t="shared" ca="1" si="188"/>
        <v>#N/A</v>
      </c>
      <c r="O316" t="e">
        <f t="shared" ca="1" si="189"/>
        <v>#N/A</v>
      </c>
      <c r="P316" t="e">
        <f t="shared" ca="1" si="190"/>
        <v>#N/A</v>
      </c>
      <c r="Q316" t="e">
        <f t="shared" ca="1" si="191"/>
        <v>#N/A</v>
      </c>
      <c r="R316" t="e">
        <f t="shared" ca="1" si="192"/>
        <v>#N/A</v>
      </c>
      <c r="S316" t="e">
        <f t="shared" ca="1" si="193"/>
        <v>#N/A</v>
      </c>
      <c r="T316" t="e">
        <f t="shared" ca="1" si="194"/>
        <v>#N/A</v>
      </c>
      <c r="U316" t="e">
        <f t="shared" ca="1" si="195"/>
        <v>#N/A</v>
      </c>
      <c r="V316" t="e">
        <f t="shared" ca="1" si="196"/>
        <v>#N/A</v>
      </c>
      <c r="W316" t="e">
        <f t="shared" ca="1" si="197"/>
        <v>#N/A</v>
      </c>
      <c r="X316" t="e">
        <f t="shared" ca="1" si="198"/>
        <v>#N/A</v>
      </c>
      <c r="Y316" t="e">
        <f t="shared" ca="1" si="199"/>
        <v>#N/A</v>
      </c>
      <c r="Z316" t="e">
        <f t="shared" ca="1" si="200"/>
        <v>#N/A</v>
      </c>
    </row>
    <row r="317" spans="3:26" x14ac:dyDescent="0.2">
      <c r="C317" s="50">
        <v>13</v>
      </c>
      <c r="D317" t="str">
        <f t="shared" ca="1" si="178"/>
        <v/>
      </c>
      <c r="E317" t="str">
        <f t="shared" ca="1" si="179"/>
        <v/>
      </c>
      <c r="F317" t="str">
        <f t="shared" ca="1" si="180"/>
        <v/>
      </c>
      <c r="G317" t="str">
        <f t="shared" ca="1" si="181"/>
        <v/>
      </c>
      <c r="H317" t="str">
        <f t="shared" ca="1" si="182"/>
        <v/>
      </c>
      <c r="I317" t="str">
        <f t="shared" ca="1" si="183"/>
        <v/>
      </c>
      <c r="J317" t="str">
        <f t="shared" ca="1" si="184"/>
        <v/>
      </c>
      <c r="K317" t="str">
        <f t="shared" ca="1" si="185"/>
        <v/>
      </c>
      <c r="L317" t="str">
        <f t="shared" ca="1" si="186"/>
        <v/>
      </c>
      <c r="M317" t="str">
        <f t="shared" ca="1" si="187"/>
        <v/>
      </c>
      <c r="N317" t="str">
        <f t="shared" ca="1" si="188"/>
        <v/>
      </c>
      <c r="O317" t="str">
        <f t="shared" ca="1" si="189"/>
        <v/>
      </c>
      <c r="P317" t="str">
        <f t="shared" ca="1" si="190"/>
        <v/>
      </c>
      <c r="Q317" t="str">
        <f t="shared" ca="1" si="191"/>
        <v/>
      </c>
      <c r="R317" t="str">
        <f t="shared" ca="1" si="192"/>
        <v/>
      </c>
      <c r="S317" t="str">
        <f t="shared" ca="1" si="193"/>
        <v/>
      </c>
      <c r="T317" t="str">
        <f t="shared" ca="1" si="194"/>
        <v/>
      </c>
      <c r="U317" t="str">
        <f t="shared" ca="1" si="195"/>
        <v/>
      </c>
      <c r="V317" t="str">
        <f t="shared" ca="1" si="196"/>
        <v/>
      </c>
      <c r="W317" t="str">
        <f t="shared" ca="1" si="197"/>
        <v/>
      </c>
      <c r="X317" t="str">
        <f t="shared" ca="1" si="198"/>
        <v/>
      </c>
      <c r="Y317" t="str">
        <f t="shared" ca="1" si="199"/>
        <v/>
      </c>
      <c r="Z317" t="str">
        <f t="shared" ca="1" si="200"/>
        <v/>
      </c>
    </row>
    <row r="318" spans="3:26" x14ac:dyDescent="0.2">
      <c r="C318" s="50"/>
    </row>
    <row r="319" spans="3:26" x14ac:dyDescent="0.2">
      <c r="C319" s="50" t="s">
        <v>195</v>
      </c>
    </row>
    <row r="320" spans="3:26" x14ac:dyDescent="0.2">
      <c r="C320" s="50">
        <v>1</v>
      </c>
      <c r="D320">
        <f t="shared" ref="D320:D332" ca="1" si="201">IF($C320&gt;D$67+D$68+D$69,NA(),IF(D$304&lt;StartYear+$Q205,R205/OFFSET(D96,D$66-2,0),IF(AND($C320&gt;D$67+D$68,$G$10=$D$52),(C320+(MIN(1,$I$10*OFFSET($C320,0,$Q190))-C320)/(TargetYear-D$304+1)),IF(D$304&gt;TargetYear-D289,C320,C320+((IF($CC320&lt;D$67,$G$8,IF($C320=D$67,$H$8,IF($C320&lt;=D$67+D$68,$G$9,$H$9)))+MIN(D274*100,$G$7))/100-C320)/(TargetYear-D289-D$304+1)))))</f>
        <v>1.3366914809608494</v>
      </c>
      <c r="E320">
        <f t="shared" ref="E320:E332" ca="1" si="202">IF($C320&gt;E$67+E$68+E$69,NA(),IF(E$304&lt;StartYear+$Q205,S205/OFFSET(E96,E$66-2,0),IF(AND($C320&gt;E$67+E$68,$G$10=$D$52),(D320+(MIN(1,$I$10*OFFSET($C320,0,$Q190))-D320)/(TargetYear-E$304+1)),IF(E$304&gt;TargetYear-E289,D320,D320+((IF($CC320&lt;E$67,$G$8,IF($C320=E$67,$H$8,IF($C320&lt;=E$67+E$68,$G$9,$H$9)))+MIN(E274*100,$G$7))/100-D320)/(TargetYear-E289-E$304+1)))))</f>
        <v>1.34125100129349</v>
      </c>
      <c r="F320">
        <f t="shared" ref="F320:F332" ca="1" si="203">IF($C320&gt;F$67+F$68+F$69,NA(),IF(F$304&lt;StartYear+$Q205,T205/OFFSET(F96,F$66-2,0),IF(AND($C320&gt;F$67+F$68,$G$10=$D$52),(E320+(MIN(1,$I$10*OFFSET($C320,0,$Q190))-E320)/(TargetYear-F$304+1)),IF(F$304&gt;TargetYear-F289,E320,E320+((IF($CC320&lt;F$67,$G$8,IF($C320=F$67,$H$8,IF($C320&lt;=F$67+F$68,$G$9,$H$9)))+MIN(F274*100,$G$7))/100-E320)/(TargetYear-F289-F$304+1)))))</f>
        <v>1.4254755553619038</v>
      </c>
      <c r="G320">
        <f t="shared" ref="G320:G332" ca="1" si="204">IF($C320&gt;G$67+G$68+G$69,NA(),IF(G$304&lt;StartYear+$Q205,U205/OFFSET(G96,G$66-2,0),IF(AND($C320&gt;G$67+G$68,$G$10=$D$52),(F320+(MIN(1,$I$10*OFFSET($C320,0,$Q190))-F320)/(TargetYear-G$304+1)),IF(G$304&gt;TargetYear-G289,F320,F320+((IF($CC320&lt;G$67,$G$8,IF($C320=G$67,$H$8,IF($C320&lt;=G$67+G$68,$G$9,$H$9)))+MIN(G274*100,$G$7))/100-F320)/(TargetYear-G289-G$304+1)))))</f>
        <v>1.3272070728190386</v>
      </c>
      <c r="H320">
        <f t="shared" ref="H320:H332" ca="1" si="205">IF($C320&gt;H$67+H$68+H$69,NA(),IF(H$304&lt;StartYear+$Q205,V205/OFFSET(H96,H$66-2,0),IF(AND($C320&gt;H$67+H$68,$G$10=$D$52),(G320+(MIN(1,$I$10*OFFSET($C320,0,$Q190))-G320)/(TargetYear-H$304+1)),IF(H$304&gt;TargetYear-H289,G320,G320+((IF($CC320&lt;H$67,$G$8,IF($C320=H$67,$H$8,IF($C320&lt;=H$67+H$68,$G$9,$H$9)))+MIN(H274*100,$G$7))/100-G320)/(TargetYear-H289-H$304+1)))))</f>
        <v>1.3660148701676829</v>
      </c>
      <c r="I320">
        <f t="shared" ref="I320:I332" ca="1" si="206">IF($C320&gt;I$67+I$68+I$69,NA(),IF(I$304&lt;StartYear+$Q205,W205/OFFSET(I96,I$66-2,0),IF(AND($C320&gt;I$67+I$68,$G$10=$D$52),(H320+(MIN(1,$I$10*OFFSET($C320,0,$Q190))-H320)/(TargetYear-I$304+1)),IF(I$304&gt;TargetYear-I289,H320,H320+((IF($CC320&lt;I$67,$G$8,IF($C320=I$67,$H$8,IF($C320&lt;=I$67+I$68,$G$9,$H$9)))+MIN(I274*100,$G$7))/100-H320)/(TargetYear-I289-I$304+1)))))</f>
        <v>1.3665526187064283</v>
      </c>
      <c r="J320">
        <f t="shared" ref="J320:J332" ca="1" si="207">IF($C320&gt;J$67+J$68+J$69,NA(),IF(J$304&lt;StartYear+$Q205,X205/OFFSET(J96,J$66-2,0),IF(AND($C320&gt;J$67+J$68,$G$10=$D$52),(I320+(MIN(1,$I$10*OFFSET($C320,0,$Q190))-I320)/(TargetYear-J$304+1)),IF(J$304&gt;TargetYear-J289,I320,I320+((IF($CC320&lt;J$67,$G$8,IF($C320=J$67,$H$8,IF($C320&lt;=J$67+J$68,$G$9,$H$9)))+MIN(J274*100,$G$7))/100-I320)/(TargetYear-J289-J$304+1)))))</f>
        <v>1.2609572041134445</v>
      </c>
      <c r="K320">
        <f t="shared" ref="K320:K332" ca="1" si="208">IF($C320&gt;K$67+K$68+K$69,NA(),IF(K$304&lt;StartYear+$Q205,Y205/OFFSET(K96,K$66-2,0),IF(AND($C320&gt;K$67+K$68,$G$10=$D$52),(J320+(MIN(1,$I$10*OFFSET($C320,0,$Q190))-J320)/(TargetYear-K$304+1)),IF(K$304&gt;TargetYear-K289,J320,J320+((IF($CC320&lt;K$67,$G$8,IF($C320=K$67,$H$8,IF($C320&lt;=K$67+K$68,$G$9,$H$9)))+MIN(K274*100,$G$7))/100-J320)/(TargetYear-K289-K$304+1)))))</f>
        <v>1.2612528057998555</v>
      </c>
      <c r="L320">
        <f t="shared" ref="L320:L332" ca="1" si="209">IF($C320&gt;L$67+L$68+L$69,NA(),IF(L$304&lt;StartYear+$Q205,Z205/OFFSET(L96,L$66-2,0),IF(AND($C320&gt;L$67+L$68,$G$10=$D$52),(K320+(MIN(1,$I$10*OFFSET($C320,0,$Q190))-K320)/(TargetYear-L$304+1)),IF(L$304&gt;TargetYear-L289,K320,K320+((IF($CC320&lt;L$67,$G$8,IF($C320=L$67,$H$8,IF($C320&lt;=L$67+L$68,$G$9,$H$9)))+MIN(L274*100,$G$7))/100-K320)/(TargetYear-L289-L$304+1)))))</f>
        <v>1.1412800103361873</v>
      </c>
      <c r="M320">
        <f t="shared" ref="M320:M332" ca="1" si="210">IF($C320&gt;M$67+M$68+M$69,NA(),IF(M$304&lt;StartYear+$Q205,AA205/OFFSET(M96,M$66-2,0),IF(AND($C320&gt;M$67+M$68,$G$10=$D$52),(L320+(MIN(1,$I$10*OFFSET($C320,0,$Q190))-L320)/(TargetYear-M$304+1)),IF(M$304&gt;TargetYear-M289,L320,L320+((IF($CC320&lt;M$67,$G$8,IF($C320=M$67,$H$8,IF($C320&lt;=M$67+M$68,$G$9,$H$9)))+MIN(M274*100,$G$7))/100-L320)/(TargetYear-M289-M$304+1)))))</f>
        <v>1.1045307810560661</v>
      </c>
      <c r="N320">
        <f t="shared" ref="N320:N332" ca="1" si="211">IF($C320&gt;N$67+N$68+N$69,NA(),IF(N$304&lt;StartYear+$Q205,AB205/OFFSET(N96,N$66-2,0),IF(AND($C320&gt;N$67+N$68,$G$10=$D$52),(M320+(MIN(1,$I$10*OFFSET($C320,0,$Q190))-M320)/(TargetYear-N$304+1)),IF(N$304&gt;TargetYear-N289,M320,M320+((IF($CC320&lt;N$67,$G$8,IF($C320=N$67,$H$8,IF($C320&lt;=N$67+N$68,$G$9,$H$9)))+MIN(N274*100,$G$7))/100-M320)/(TargetYear-N289-N$304+1)))))</f>
        <v>1.1334486735069089</v>
      </c>
      <c r="O320">
        <f t="shared" ref="O320:O332" ca="1" si="212">IF($C320&gt;O$67+O$68+O$69,NA(),IF(O$304&lt;StartYear+$Q205,AC205/OFFSET(O96,O$66-2,0),IF(AND($C320&gt;O$67+O$68,$G$10=$D$52),(N320+(MIN(1,$I$10*OFFSET($C320,0,$Q190))-N320)/(TargetYear-O$304+1)),IF(O$304&gt;TargetYear-O289,N320,N320+((IF($CC320&lt;O$67,$G$8,IF($C320=O$67,$H$8,IF($C320&lt;=O$67+O$68,$G$9,$H$9)))+MIN(O274*100,$G$7))/100-N320)/(TargetYear-O289-O$304+1)))))</f>
        <v>1.1000865051301818</v>
      </c>
      <c r="P320">
        <f t="shared" ref="P320:P332" ca="1" si="213">IF($C320&gt;P$67+P$68+P$69,NA(),IF(P$304&lt;StartYear+$Q205,AD205/OFFSET(P96,P$66-2,0),IF(AND($C320&gt;P$67+P$68,$G$10=$D$52),(O320+(MIN(1,$I$10*OFFSET($C320,0,$Q190))-O320)/(TargetYear-P$304+1)),IF(P$304&gt;TargetYear-P289,O320,O320+((IF($CC320&lt;P$67,$G$8,IF($C320=P$67,$H$8,IF($C320&lt;=P$67+P$68,$G$9,$H$9)))+MIN(P274*100,$G$7))/100-O320)/(TargetYear-P289-P$304+1)))))</f>
        <v>1.0667243367534545</v>
      </c>
      <c r="Q320" s="188">
        <f t="shared" ref="Q320:Q332" ca="1" si="214">IF($C320&gt;Q$67+Q$68+Q$69,NA(),IF(Q$304&lt;StartYear+$Q205,AE205/OFFSET(Q96,Q$66-2,0),IF(AND($C320&gt;Q$67+Q$68,$G$10=$D$52),(P320+(MIN(1,$I$10*OFFSET($C320,0,$Q190))-P320)/(TargetYear-Q$304+1)),IF(Q$304&gt;TargetYear-Q289,P320,P320+((IF($CC320&lt;Q$67,$G$8,IF($C320=Q$67,$H$8,IF($C320&lt;=Q$67+Q$68,$G$9,$H$9)))+MIN(Q274*100,$G$7))/100-P320)/(TargetYear-Q289-Q$304+1)))))</f>
        <v>1.0333621683767271</v>
      </c>
      <c r="R320" s="188">
        <f t="shared" ref="R320:R332" ca="1" si="215">IF($C320&gt;R$67+R$68+R$69,NA(),IF(R$304&lt;StartYear+$Q205,AF205/OFFSET(R96,R$66-2,0),IF(AND($C320&gt;R$67+R$68,$G$10=$D$52),(Q320+(MIN(1,$I$10*OFFSET($C320,0,$Q190))-Q320)/(TargetYear-R$304+1)),IF(R$304&gt;TargetYear-R289,Q320,Q320+((IF($CC320&lt;R$67,$G$8,IF($C320=R$67,$H$8,IF($C320&lt;=R$67+R$68,$G$9,$H$9)))+MIN(R274*100,$G$7))/100-Q320)/(TargetYear-R289-R$304+1)))))</f>
        <v>1</v>
      </c>
      <c r="S320" s="188">
        <f t="shared" ref="S320:S332" ca="1" si="216">IF($C320&gt;S$67+S$68+S$69,NA(),IF(S$304&lt;StartYear+$Q205,AG206/OFFSET(S96,S$66-2,0),IF(AND($C320&gt;S$67+S$68,$G$10=$D$52),(R320+(MIN(1,$I$10*OFFSET($C320,0,$Q190))-R320)/(TargetYear-S$304+1)),IF(S$304&gt;TargetYear-S289,R320,R320+((IF($CC320&lt;S$67,$G$8,IF($C320=S$67,$H$8,IF($C320&lt;=S$67+S$68,$G$9,$H$9)))+MIN(S274*100,$G$7))/100-R320)/(TargetYear-S289-S$304+1)))))</f>
        <v>1</v>
      </c>
      <c r="T320" s="188">
        <f t="shared" ref="T320:T332" ca="1" si="217">IF($C320&gt;T$67+T$68+T$69,NA(),IF(T$304&lt;StartYear+$Q205,AH206/OFFSET(T96,T$66-2,0),IF(AND($C320&gt;T$67+T$68,$G$10=$D$52),(S320+(MIN(1,$I$10*OFFSET($C320,0,$Q190))-S320)/(TargetYear-T$304+1)),IF(T$304&gt;TargetYear-T289,S320,S320+((IF($CC320&lt;T$67,$G$8,IF($C320=T$67,$H$8,IF($C320&lt;=T$67+T$68,$G$9,$H$9)))+MIN(T274*100,$G$7))/100-S320)/(TargetYear-T289-T$304+1)))))</f>
        <v>1</v>
      </c>
      <c r="U320" s="188">
        <f t="shared" ref="U320:U332" ca="1" si="218">IF($C320&gt;U$67+U$68+U$69,NA(),IF(U$304&lt;StartYear+$Q205,AI206/OFFSET(U96,U$66-2,0),IF(AND($C320&gt;U$67+U$68,$G$10=$D$52),(T320+(MIN(1,$I$10*OFFSET($C320,0,$Q190))-T320)/(TargetYear-U$304+1)),IF(U$304&gt;TargetYear-U289,T320,T320+((IF($CC320&lt;U$67,$G$8,IF($C320=U$67,$H$8,IF($C320&lt;=U$67+U$68,$G$9,$H$9)))+MIN(U274*100,$G$7))/100-T320)/(TargetYear-U289-U$304+1)))))</f>
        <v>1</v>
      </c>
      <c r="V320" s="188">
        <f t="shared" ref="V320:V332" ca="1" si="219">IF($C320&gt;V$67+V$68+V$69,NA(),IF(V$304&lt;StartYear+$Q205,AJ206/OFFSET(V96,V$66-2,0),IF(AND($C320&gt;V$67+V$68,$G$10=$D$52),(U320+(MIN(1,$I$10*OFFSET($C320,0,$Q190))-U320)/(TargetYear-V$304+1)),IF(V$304&gt;TargetYear-V289,U320,U320+((IF($CC320&lt;V$67,$G$8,IF($C320=V$67,$H$8,IF($C320&lt;=V$67+V$68,$G$9,$H$9)))+MIN(V274*100,$G$7))/100-U320)/(TargetYear-V289-V$304+1)))))</f>
        <v>1</v>
      </c>
      <c r="W320" s="188">
        <f t="shared" ref="W320:W332" ca="1" si="220">IF($C320&gt;W$67+W$68+W$69,NA(),IF(W$304&lt;StartYear+$Q205,AK206/OFFSET(W96,W$66-2,0),IF(AND($C320&gt;W$67+W$68,$G$10=$D$52),(V320+(MIN(1,$I$10*OFFSET($C320,0,$Q190))-V320)/(TargetYear-W$304+1)),IF(W$304&gt;TargetYear-W289,V320,V320+((IF($CC320&lt;W$67,$G$8,IF($C320=W$67,$H$8,IF($C320&lt;=W$67+W$68,$G$9,$H$9)))+MIN(W274*100,$G$7))/100-V320)/(TargetYear-W289-W$304+1)))))</f>
        <v>1</v>
      </c>
      <c r="X320" s="188">
        <f t="shared" ref="X320:X332" ca="1" si="221">IF($C320&gt;X$67+X$68+X$69,NA(),IF(X$304&lt;StartYear+$Q205,AL206/OFFSET(X96,X$66-2,0),IF(AND($C320&gt;X$67+X$68,$G$10=$D$52),(W320+(MIN(1,$I$10*OFFSET($C320,0,$Q190))-W320)/(TargetYear-X$304+1)),IF(X$304&gt;TargetYear-X289,W320,W320+((IF($CC320&lt;X$67,$G$8,IF($C320=X$67,$H$8,IF($C320&lt;=X$67+X$68,$G$9,$H$9)))+MIN(X274*100,$G$7))/100-W320)/(TargetYear-X289-X$304+1)))))</f>
        <v>1</v>
      </c>
      <c r="Y320" s="188">
        <f t="shared" ref="Y320:Y332" ca="1" si="222">IF($C320&gt;Y$67+Y$68+Y$69,NA(),IF(Y$304&lt;StartYear+$Q205,AM206/OFFSET(Y96,Y$66-2,0),IF(AND($C320&gt;Y$67+Y$68,$G$10=$D$52),(X320+(MIN(1,$I$10*OFFSET($C320,0,$Q190))-X320)/(TargetYear-Y$304+1)),IF(Y$304&gt;TargetYear-Y289,X320,X320+((IF($CC320&lt;Y$67,$G$8,IF($C320=Y$67,$H$8,IF($C320&lt;=Y$67+Y$68,$G$9,$H$9)))+MIN(Y274*100,$G$7))/100-X320)/(TargetYear-Y289-Y$304+1)))))</f>
        <v>1</v>
      </c>
      <c r="Z320" s="188">
        <f t="shared" ref="Z320:Z332" ca="1" si="223">IF($C320&gt;Z$67+Z$68+Z$69,NA(),IF(Z$304&lt;StartYear+$Q205,AN206/OFFSET(Z96,Z$66-2,0),IF(AND($C320&gt;Z$67+Z$68,$G$10=$D$52),(Y320+(MIN(1,$I$10*OFFSET($C320,0,$Q190))-Y320)/(TargetYear-Z$304+1)),IF(Z$304&gt;TargetYear-Z289,Y320,Y320+((IF($CC320&lt;Z$67,$G$8,IF($C320=Z$67,$H$8,IF($C320&lt;=Z$67+Z$68,$G$9,$H$9)))+MIN(Z274*100,$G$7))/100-Y320)/(TargetYear-Z289-Z$304+1)))))</f>
        <v>1</v>
      </c>
    </row>
    <row r="321" spans="3:26" x14ac:dyDescent="0.2">
      <c r="C321" s="50">
        <v>2</v>
      </c>
      <c r="D321">
        <f t="shared" ca="1" si="201"/>
        <v>1.1558449209717778</v>
      </c>
      <c r="E321">
        <f t="shared" ca="1" si="202"/>
        <v>1.1859462773489142</v>
      </c>
      <c r="F321">
        <f t="shared" ca="1" si="203"/>
        <v>1.2211090368774957</v>
      </c>
      <c r="G321">
        <f t="shared" ca="1" si="204"/>
        <v>1.220422460242846</v>
      </c>
      <c r="H321">
        <f t="shared" ca="1" si="205"/>
        <v>1.2220196749728029</v>
      </c>
      <c r="I321">
        <f t="shared" ca="1" si="206"/>
        <v>1.1511232054836369</v>
      </c>
      <c r="J321">
        <f t="shared" ca="1" si="207"/>
        <v>1.1665418811107</v>
      </c>
      <c r="K321">
        <f t="shared" ca="1" si="208"/>
        <v>1.182216022169378</v>
      </c>
      <c r="L321">
        <f t="shared" ca="1" si="209"/>
        <v>1.1688549551816894</v>
      </c>
      <c r="M321">
        <f t="shared" ca="1" si="210"/>
        <v>1.1692919011607457</v>
      </c>
      <c r="N321">
        <f t="shared" ca="1" si="211"/>
        <v>1.2136293609483242</v>
      </c>
      <c r="O321">
        <f t="shared" ca="1" si="212"/>
        <v>1.1709034887586593</v>
      </c>
      <c r="P321">
        <f t="shared" ca="1" si="213"/>
        <v>1.1281776165689945</v>
      </c>
      <c r="Q321">
        <f t="shared" ca="1" si="214"/>
        <v>1.0854517443793297</v>
      </c>
      <c r="R321" s="188">
        <f t="shared" ca="1" si="215"/>
        <v>1.0427258721896648</v>
      </c>
      <c r="S321" s="188">
        <f t="shared" ca="1" si="216"/>
        <v>1</v>
      </c>
      <c r="T321" s="188">
        <f t="shared" ca="1" si="217"/>
        <v>1</v>
      </c>
      <c r="U321" s="188">
        <f t="shared" ca="1" si="218"/>
        <v>1</v>
      </c>
      <c r="V321" s="188">
        <f t="shared" ca="1" si="219"/>
        <v>1</v>
      </c>
      <c r="W321" s="188">
        <f t="shared" ca="1" si="220"/>
        <v>1</v>
      </c>
      <c r="X321" s="188">
        <f t="shared" ca="1" si="221"/>
        <v>1</v>
      </c>
      <c r="Y321" s="188">
        <f t="shared" ca="1" si="222"/>
        <v>1</v>
      </c>
      <c r="Z321" s="188">
        <f t="shared" ca="1" si="223"/>
        <v>1</v>
      </c>
    </row>
    <row r="322" spans="3:26" x14ac:dyDescent="0.2">
      <c r="C322" s="50">
        <v>3</v>
      </c>
      <c r="D322">
        <f t="shared" ca="1" si="201"/>
        <v>1.0540291925639094</v>
      </c>
      <c r="E322">
        <f t="shared" ca="1" si="202"/>
        <v>1.0904988709439112</v>
      </c>
      <c r="F322">
        <f t="shared" ca="1" si="203"/>
        <v>1.1398489680409249</v>
      </c>
      <c r="G322">
        <f t="shared" ca="1" si="204"/>
        <v>1.1393000392935329</v>
      </c>
      <c r="H322">
        <f t="shared" ca="1" si="205"/>
        <v>1.1400246584873386</v>
      </c>
      <c r="I322">
        <f t="shared" ca="1" si="206"/>
        <v>1.2379985841181138</v>
      </c>
      <c r="J322">
        <f t="shared" ca="1" si="207"/>
        <v>1.2535750423801202</v>
      </c>
      <c r="K322">
        <f t="shared" ca="1" si="208"/>
        <v>1.270115569994408</v>
      </c>
      <c r="L322">
        <f t="shared" ca="1" si="209"/>
        <v>1.1229358258285664</v>
      </c>
      <c r="M322">
        <f t="shared" ca="1" si="210"/>
        <v>1.1231160676797916</v>
      </c>
      <c r="N322">
        <f t="shared" ca="1" si="211"/>
        <v>1.3099948365549934</v>
      </c>
      <c r="O322">
        <f t="shared" ca="1" si="212"/>
        <v>1.2666623637958279</v>
      </c>
      <c r="P322">
        <f t="shared" ca="1" si="213"/>
        <v>1.2233298910366623</v>
      </c>
      <c r="Q322">
        <f t="shared" ca="1" si="214"/>
        <v>1.1799974182774968</v>
      </c>
      <c r="R322">
        <f t="shared" ca="1" si="215"/>
        <v>1.1366649455183313</v>
      </c>
      <c r="S322" s="188">
        <f t="shared" ca="1" si="216"/>
        <v>1.0933324727591658</v>
      </c>
      <c r="T322" s="188">
        <f t="shared" ca="1" si="217"/>
        <v>1.05</v>
      </c>
      <c r="U322" s="188">
        <f t="shared" ca="1" si="218"/>
        <v>1.05</v>
      </c>
      <c r="V322" s="188">
        <f t="shared" ca="1" si="219"/>
        <v>1.05</v>
      </c>
      <c r="W322" s="188">
        <f t="shared" ca="1" si="220"/>
        <v>1.05</v>
      </c>
      <c r="X322" s="188">
        <f t="shared" ca="1" si="221"/>
        <v>1.05</v>
      </c>
      <c r="Y322" s="188">
        <f t="shared" ca="1" si="222"/>
        <v>1.05</v>
      </c>
      <c r="Z322" s="188">
        <f t="shared" ca="1" si="223"/>
        <v>1.05</v>
      </c>
    </row>
    <row r="323" spans="3:26" x14ac:dyDescent="0.2">
      <c r="C323" s="50">
        <v>4</v>
      </c>
      <c r="D323">
        <f t="shared" ca="1" si="201"/>
        <v>0.92419912644676694</v>
      </c>
      <c r="E323">
        <f t="shared" ca="1" si="202"/>
        <v>0.94565880068338071</v>
      </c>
      <c r="F323">
        <f t="shared" ca="1" si="203"/>
        <v>1.0292071416238986</v>
      </c>
      <c r="G323">
        <f t="shared" ca="1" si="204"/>
        <v>1.0290351399642645</v>
      </c>
      <c r="H323">
        <f t="shared" ca="1" si="205"/>
        <v>1.029899773408838</v>
      </c>
      <c r="I323">
        <f t="shared" ca="1" si="206"/>
        <v>1.1695052716950527</v>
      </c>
      <c r="J323">
        <f t="shared" ca="1" si="207"/>
        <v>1.1830068121228354</v>
      </c>
      <c r="K323">
        <f t="shared" ca="1" si="208"/>
        <v>1.1981735761103229</v>
      </c>
      <c r="L323">
        <f t="shared" ca="1" si="209"/>
        <v>1.2582930226321414</v>
      </c>
      <c r="M323">
        <f t="shared" ca="1" si="210"/>
        <v>1.2582834199204673</v>
      </c>
      <c r="N323">
        <f t="shared" ca="1" si="211"/>
        <v>1.2408665454304941</v>
      </c>
      <c r="O323">
        <f t="shared" ca="1" si="212"/>
        <v>1.2135998960832808</v>
      </c>
      <c r="P323">
        <f t="shared" ca="1" si="213"/>
        <v>1.1863332467360674</v>
      </c>
      <c r="Q323">
        <f t="shared" ca="1" si="214"/>
        <v>1.1590665973888539</v>
      </c>
      <c r="R323">
        <f t="shared" ca="1" si="215"/>
        <v>1.1317999480416403</v>
      </c>
      <c r="S323">
        <f t="shared" ca="1" si="216"/>
        <v>1.104533298694427</v>
      </c>
      <c r="T323" s="188">
        <f t="shared" ca="1" si="217"/>
        <v>1.0772666493472136</v>
      </c>
      <c r="U323" s="188">
        <f t="shared" ca="1" si="218"/>
        <v>1.05</v>
      </c>
      <c r="V323" s="188">
        <f t="shared" ca="1" si="219"/>
        <v>1.05</v>
      </c>
      <c r="W323" s="188">
        <f t="shared" ca="1" si="220"/>
        <v>1.05</v>
      </c>
      <c r="X323" s="188">
        <f t="shared" ca="1" si="221"/>
        <v>1.05</v>
      </c>
      <c r="Y323" s="188">
        <f t="shared" ca="1" si="222"/>
        <v>1.05</v>
      </c>
      <c r="Z323" s="188">
        <f t="shared" ca="1" si="223"/>
        <v>1.05</v>
      </c>
    </row>
    <row r="324" spans="3:26" x14ac:dyDescent="0.2">
      <c r="C324" s="50">
        <v>5</v>
      </c>
      <c r="D324">
        <f t="shared" ca="1" si="201"/>
        <v>0.65654869304019126</v>
      </c>
      <c r="E324">
        <f t="shared" ca="1" si="202"/>
        <v>0.70611118664570904</v>
      </c>
      <c r="F324">
        <f t="shared" ca="1" si="203"/>
        <v>0.77577784005665806</v>
      </c>
      <c r="G324">
        <f t="shared" ca="1" si="204"/>
        <v>0.77610771222865937</v>
      </c>
      <c r="H324">
        <f t="shared" ca="1" si="205"/>
        <v>0.79436719808008205</v>
      </c>
      <c r="I324">
        <f t="shared" ca="1" si="206"/>
        <v>0.81262668393150472</v>
      </c>
      <c r="J324">
        <f t="shared" ca="1" si="207"/>
        <v>0.8308861697829274</v>
      </c>
      <c r="K324">
        <f t="shared" ca="1" si="208"/>
        <v>0.84914565563435007</v>
      </c>
      <c r="L324">
        <f t="shared" ca="1" si="209"/>
        <v>0.86740514148577275</v>
      </c>
      <c r="M324">
        <f t="shared" ca="1" si="210"/>
        <v>0.88566462733719553</v>
      </c>
      <c r="N324">
        <f t="shared" ca="1" si="211"/>
        <v>0.90392411318861821</v>
      </c>
      <c r="O324">
        <f t="shared" ca="1" si="212"/>
        <v>0.92218359904004088</v>
      </c>
      <c r="P324">
        <f t="shared" ca="1" si="213"/>
        <v>0.94044308489146367</v>
      </c>
      <c r="Q324">
        <f t="shared" ca="1" si="214"/>
        <v>0.95870257074288645</v>
      </c>
      <c r="R324">
        <f t="shared" ca="1" si="215"/>
        <v>0.97696205659430913</v>
      </c>
      <c r="S324">
        <f t="shared" ca="1" si="216"/>
        <v>0.9952215424457318</v>
      </c>
      <c r="T324">
        <f t="shared" ca="1" si="217"/>
        <v>1.0134810282971545</v>
      </c>
      <c r="U324" s="188">
        <f t="shared" ca="1" si="218"/>
        <v>1.0317405141485771</v>
      </c>
      <c r="V324" s="188">
        <f t="shared" ca="1" si="219"/>
        <v>1.05</v>
      </c>
      <c r="W324" s="188">
        <f t="shared" ca="1" si="220"/>
        <v>1.05</v>
      </c>
      <c r="X324" s="188">
        <f t="shared" ca="1" si="221"/>
        <v>1.05</v>
      </c>
      <c r="Y324" s="188">
        <f t="shared" ca="1" si="222"/>
        <v>1.05</v>
      </c>
      <c r="Z324" s="188">
        <f t="shared" ca="1" si="223"/>
        <v>1.05</v>
      </c>
    </row>
    <row r="325" spans="3:26" x14ac:dyDescent="0.2">
      <c r="C325" s="50">
        <v>6</v>
      </c>
      <c r="D325">
        <f t="shared" ca="1" si="201"/>
        <v>0</v>
      </c>
      <c r="E325">
        <f t="shared" ca="1" si="202"/>
        <v>0</v>
      </c>
      <c r="F325">
        <f t="shared" ca="1" si="203"/>
        <v>0</v>
      </c>
      <c r="G325">
        <f t="shared" ca="1" si="204"/>
        <v>0</v>
      </c>
      <c r="H325">
        <f t="shared" ca="1" si="205"/>
        <v>0</v>
      </c>
      <c r="I325">
        <f t="shared" ca="1" si="206"/>
        <v>0</v>
      </c>
      <c r="J325">
        <f t="shared" ca="1" si="207"/>
        <v>0</v>
      </c>
      <c r="K325">
        <f t="shared" ca="1" si="208"/>
        <v>0</v>
      </c>
      <c r="L325">
        <f t="shared" ca="1" si="209"/>
        <v>0</v>
      </c>
      <c r="M325">
        <f t="shared" ca="1" si="210"/>
        <v>0</v>
      </c>
      <c r="N325">
        <f t="shared" ca="1" si="211"/>
        <v>0.1</v>
      </c>
      <c r="O325">
        <f t="shared" ca="1" si="212"/>
        <v>0.2</v>
      </c>
      <c r="P325">
        <f t="shared" ca="1" si="213"/>
        <v>0.30000000000000004</v>
      </c>
      <c r="Q325">
        <f t="shared" ca="1" si="214"/>
        <v>0.4</v>
      </c>
      <c r="R325">
        <f t="shared" ca="1" si="215"/>
        <v>0.5</v>
      </c>
      <c r="S325">
        <f t="shared" ca="1" si="216"/>
        <v>0.6</v>
      </c>
      <c r="T325">
        <f t="shared" ca="1" si="217"/>
        <v>0.7</v>
      </c>
      <c r="U325">
        <f t="shared" ca="1" si="218"/>
        <v>0.79999999999999993</v>
      </c>
      <c r="V325" s="188">
        <f t="shared" ca="1" si="219"/>
        <v>0.89999999999999991</v>
      </c>
      <c r="W325" s="188">
        <f t="shared" ca="1" si="220"/>
        <v>1</v>
      </c>
      <c r="X325" s="188">
        <f t="shared" ca="1" si="221"/>
        <v>1</v>
      </c>
      <c r="Y325" s="188">
        <f t="shared" ca="1" si="222"/>
        <v>1</v>
      </c>
      <c r="Z325" s="188">
        <f t="shared" ca="1" si="223"/>
        <v>1</v>
      </c>
    </row>
    <row r="326" spans="3:26" x14ac:dyDescent="0.2">
      <c r="C326" s="50">
        <v>7</v>
      </c>
      <c r="D326">
        <f t="shared" ca="1" si="201"/>
        <v>6.7142857142857144</v>
      </c>
      <c r="E326">
        <f t="shared" ca="1" si="202"/>
        <v>6.4285714285714288</v>
      </c>
      <c r="F326">
        <f t="shared" ca="1" si="203"/>
        <v>6.1428571428571432</v>
      </c>
      <c r="G326">
        <f t="shared" ca="1" si="204"/>
        <v>5.8571428571428577</v>
      </c>
      <c r="H326">
        <f t="shared" ca="1" si="205"/>
        <v>5.5714285714285721</v>
      </c>
      <c r="I326">
        <f t="shared" ca="1" si="206"/>
        <v>5.2857142857142865</v>
      </c>
      <c r="J326">
        <f t="shared" ca="1" si="207"/>
        <v>5.0000000000000009</v>
      </c>
      <c r="K326">
        <f t="shared" ca="1" si="208"/>
        <v>4.7142857142857153</v>
      </c>
      <c r="L326">
        <f t="shared" ca="1" si="209"/>
        <v>4.4285714285714297</v>
      </c>
      <c r="M326">
        <f t="shared" ca="1" si="210"/>
        <v>4.1428571428571441</v>
      </c>
      <c r="N326">
        <f t="shared" ca="1" si="211"/>
        <v>3.8571428571428585</v>
      </c>
      <c r="O326">
        <f t="shared" ca="1" si="212"/>
        <v>3.5714285714285725</v>
      </c>
      <c r="P326">
        <f t="shared" ca="1" si="213"/>
        <v>3.2857142857142865</v>
      </c>
      <c r="Q326">
        <f t="shared" ca="1" si="214"/>
        <v>3.0000000000000009</v>
      </c>
      <c r="R326">
        <f t="shared" ca="1" si="215"/>
        <v>2.7142857142857149</v>
      </c>
      <c r="S326">
        <f t="shared" ca="1" si="216"/>
        <v>2.4285714285714288</v>
      </c>
      <c r="T326">
        <f t="shared" ca="1" si="217"/>
        <v>2.1428571428571432</v>
      </c>
      <c r="U326">
        <f t="shared" ca="1" si="218"/>
        <v>1.8571428571428574</v>
      </c>
      <c r="V326">
        <f t="shared" ca="1" si="219"/>
        <v>1.5714285714285716</v>
      </c>
      <c r="W326" s="188">
        <f t="shared" ca="1" si="220"/>
        <v>1.2857142857142858</v>
      </c>
      <c r="X326" s="188">
        <f t="shared" ca="1" si="221"/>
        <v>1</v>
      </c>
      <c r="Y326" s="188">
        <f t="shared" ca="1" si="222"/>
        <v>1</v>
      </c>
      <c r="Z326" s="188">
        <f t="shared" ca="1" si="223"/>
        <v>1</v>
      </c>
    </row>
    <row r="327" spans="3:26" x14ac:dyDescent="0.2">
      <c r="C327" s="50">
        <v>8</v>
      </c>
      <c r="D327">
        <f t="shared" ca="1" si="201"/>
        <v>0.67465516755371446</v>
      </c>
      <c r="E327">
        <f t="shared" ca="1" si="202"/>
        <v>0.6562875833755919</v>
      </c>
      <c r="F327">
        <f t="shared" ca="1" si="203"/>
        <v>0.6976516030149591</v>
      </c>
      <c r="G327">
        <f t="shared" ca="1" si="204"/>
        <v>0.6247590070126875</v>
      </c>
      <c r="H327">
        <f t="shared" ca="1" si="205"/>
        <v>0.78671274212083131</v>
      </c>
      <c r="I327">
        <f t="shared" ca="1" si="206"/>
        <v>0.78779539791681497</v>
      </c>
      <c r="J327">
        <f t="shared" ca="1" si="207"/>
        <v>0.8887366103945632</v>
      </c>
      <c r="K327">
        <f t="shared" ca="1" si="208"/>
        <v>0.88792037874510787</v>
      </c>
      <c r="L327">
        <f t="shared" ca="1" si="209"/>
        <v>0.90113638772734661</v>
      </c>
      <c r="M327">
        <f t="shared" ca="1" si="210"/>
        <v>0.91596925050374955</v>
      </c>
      <c r="N327">
        <f t="shared" ca="1" si="211"/>
        <v>0.92563302033240302</v>
      </c>
      <c r="O327">
        <f t="shared" ca="1" si="212"/>
        <v>0.93529679016105649</v>
      </c>
      <c r="P327">
        <f t="shared" ca="1" si="213"/>
        <v>0.94496055998970996</v>
      </c>
      <c r="Q327">
        <f t="shared" ca="1" si="214"/>
        <v>0.95462432981836343</v>
      </c>
      <c r="R327">
        <f t="shared" ca="1" si="215"/>
        <v>0.96428809964701689</v>
      </c>
      <c r="S327">
        <f t="shared" ca="1" si="216"/>
        <v>0.97395186947567025</v>
      </c>
      <c r="T327">
        <f t="shared" ca="1" si="217"/>
        <v>0.98361563930432361</v>
      </c>
      <c r="U327">
        <f t="shared" ca="1" si="218"/>
        <v>0.99327940913297708</v>
      </c>
      <c r="V327">
        <f t="shared" ca="1" si="219"/>
        <v>1.0029431789616305</v>
      </c>
      <c r="W327">
        <f t="shared" ca="1" si="220"/>
        <v>1.012606948790284</v>
      </c>
      <c r="X327" s="188">
        <f t="shared" ca="1" si="221"/>
        <v>1.0222707186189375</v>
      </c>
      <c r="Y327" s="188">
        <f t="shared" ca="1" si="222"/>
        <v>1.0319344884475907</v>
      </c>
      <c r="Z327" s="188">
        <f t="shared" ca="1" si="223"/>
        <v>1.0319344884475907</v>
      </c>
    </row>
    <row r="328" spans="3:26" x14ac:dyDescent="0.2">
      <c r="C328" s="50">
        <v>9</v>
      </c>
      <c r="D328" t="e">
        <f t="shared" ca="1" si="201"/>
        <v>#N/A</v>
      </c>
      <c r="E328" t="e">
        <f t="shared" ca="1" si="202"/>
        <v>#N/A</v>
      </c>
      <c r="F328" t="e">
        <f t="shared" ca="1" si="203"/>
        <v>#N/A</v>
      </c>
      <c r="G328" t="e">
        <f t="shared" ca="1" si="204"/>
        <v>#N/A</v>
      </c>
      <c r="H328" t="e">
        <f t="shared" ca="1" si="205"/>
        <v>#N/A</v>
      </c>
      <c r="I328" t="e">
        <f t="shared" ca="1" si="206"/>
        <v>#N/A</v>
      </c>
      <c r="J328" t="e">
        <f t="shared" ca="1" si="207"/>
        <v>#N/A</v>
      </c>
      <c r="K328" t="e">
        <f t="shared" ca="1" si="208"/>
        <v>#N/A</v>
      </c>
      <c r="L328" t="e">
        <f t="shared" ca="1" si="209"/>
        <v>#N/A</v>
      </c>
      <c r="M328" t="e">
        <f t="shared" ca="1" si="210"/>
        <v>#N/A</v>
      </c>
      <c r="N328" t="e">
        <f t="shared" ca="1" si="211"/>
        <v>#N/A</v>
      </c>
      <c r="O328" t="e">
        <f t="shared" ca="1" si="212"/>
        <v>#N/A</v>
      </c>
      <c r="P328" t="e">
        <f t="shared" ca="1" si="213"/>
        <v>#N/A</v>
      </c>
      <c r="Q328" t="e">
        <f t="shared" ca="1" si="214"/>
        <v>#N/A</v>
      </c>
      <c r="R328" t="e">
        <f t="shared" ca="1" si="215"/>
        <v>#N/A</v>
      </c>
      <c r="S328" t="e">
        <f t="shared" ca="1" si="216"/>
        <v>#N/A</v>
      </c>
      <c r="T328" t="e">
        <f t="shared" ca="1" si="217"/>
        <v>#N/A</v>
      </c>
      <c r="U328" t="e">
        <f t="shared" ca="1" si="218"/>
        <v>#N/A</v>
      </c>
      <c r="V328" t="e">
        <f t="shared" ca="1" si="219"/>
        <v>#N/A</v>
      </c>
      <c r="W328" t="e">
        <f t="shared" ca="1" si="220"/>
        <v>#N/A</v>
      </c>
      <c r="X328" t="e">
        <f t="shared" ca="1" si="221"/>
        <v>#N/A</v>
      </c>
      <c r="Y328" s="188" t="e">
        <f t="shared" ca="1" si="222"/>
        <v>#N/A</v>
      </c>
      <c r="Z328" s="188" t="e">
        <f t="shared" ca="1" si="223"/>
        <v>#N/A</v>
      </c>
    </row>
    <row r="329" spans="3:26" x14ac:dyDescent="0.2">
      <c r="C329" s="50">
        <v>10</v>
      </c>
      <c r="D329" t="e">
        <f t="shared" ca="1" si="201"/>
        <v>#N/A</v>
      </c>
      <c r="E329" t="e">
        <f t="shared" ca="1" si="202"/>
        <v>#N/A</v>
      </c>
      <c r="F329" t="e">
        <f t="shared" ca="1" si="203"/>
        <v>#N/A</v>
      </c>
      <c r="G329" t="e">
        <f t="shared" ca="1" si="204"/>
        <v>#N/A</v>
      </c>
      <c r="H329" t="e">
        <f t="shared" ca="1" si="205"/>
        <v>#N/A</v>
      </c>
      <c r="I329" t="e">
        <f t="shared" ca="1" si="206"/>
        <v>#N/A</v>
      </c>
      <c r="J329" t="e">
        <f t="shared" ca="1" si="207"/>
        <v>#N/A</v>
      </c>
      <c r="K329" t="e">
        <f t="shared" ca="1" si="208"/>
        <v>#N/A</v>
      </c>
      <c r="L329" t="e">
        <f t="shared" ca="1" si="209"/>
        <v>#N/A</v>
      </c>
      <c r="M329" t="e">
        <f t="shared" ca="1" si="210"/>
        <v>#N/A</v>
      </c>
      <c r="N329" t="e">
        <f t="shared" ca="1" si="211"/>
        <v>#N/A</v>
      </c>
      <c r="O329" t="e">
        <f t="shared" ca="1" si="212"/>
        <v>#N/A</v>
      </c>
      <c r="P329" t="e">
        <f t="shared" ca="1" si="213"/>
        <v>#N/A</v>
      </c>
      <c r="Q329" t="e">
        <f t="shared" ca="1" si="214"/>
        <v>#N/A</v>
      </c>
      <c r="R329" t="e">
        <f t="shared" ca="1" si="215"/>
        <v>#N/A</v>
      </c>
      <c r="S329" t="e">
        <f t="shared" ca="1" si="216"/>
        <v>#N/A</v>
      </c>
      <c r="T329" t="e">
        <f t="shared" ca="1" si="217"/>
        <v>#N/A</v>
      </c>
      <c r="U329" t="e">
        <f t="shared" ca="1" si="218"/>
        <v>#N/A</v>
      </c>
      <c r="V329" t="e">
        <f t="shared" ca="1" si="219"/>
        <v>#N/A</v>
      </c>
      <c r="W329" t="e">
        <f t="shared" ca="1" si="220"/>
        <v>#N/A</v>
      </c>
      <c r="X329" t="e">
        <f t="shared" ca="1" si="221"/>
        <v>#N/A</v>
      </c>
      <c r="Y329" s="188" t="e">
        <f t="shared" ca="1" si="222"/>
        <v>#N/A</v>
      </c>
      <c r="Z329" s="188" t="e">
        <f t="shared" ca="1" si="223"/>
        <v>#N/A</v>
      </c>
    </row>
    <row r="330" spans="3:26" x14ac:dyDescent="0.2">
      <c r="C330" s="50">
        <v>11</v>
      </c>
      <c r="D330">
        <f t="shared" ca="1" si="201"/>
        <v>10.565217391304348</v>
      </c>
      <c r="E330">
        <f t="shared" ca="1" si="202"/>
        <v>10.130434782608695</v>
      </c>
      <c r="F330">
        <f t="shared" ca="1" si="203"/>
        <v>9.695652173913043</v>
      </c>
      <c r="G330">
        <f t="shared" ca="1" si="204"/>
        <v>9.2608695652173907</v>
      </c>
      <c r="H330">
        <f t="shared" ca="1" si="205"/>
        <v>8.8260869565217384</v>
      </c>
      <c r="I330">
        <f t="shared" ca="1" si="206"/>
        <v>8.391304347826086</v>
      </c>
      <c r="J330">
        <f t="shared" ca="1" si="207"/>
        <v>7.9565217391304337</v>
      </c>
      <c r="K330">
        <f t="shared" ca="1" si="208"/>
        <v>7.5217391304347814</v>
      </c>
      <c r="L330">
        <f t="shared" ca="1" si="209"/>
        <v>7.086956521739129</v>
      </c>
      <c r="M330">
        <f t="shared" ca="1" si="210"/>
        <v>6.6521739130434767</v>
      </c>
      <c r="N330">
        <f t="shared" ca="1" si="211"/>
        <v>6.2173913043478244</v>
      </c>
      <c r="O330">
        <f t="shared" ca="1" si="212"/>
        <v>5.7826086956521721</v>
      </c>
      <c r="P330">
        <f t="shared" ca="1" si="213"/>
        <v>5.3478260869565197</v>
      </c>
      <c r="Q330">
        <f t="shared" ca="1" si="214"/>
        <v>4.9130434782608674</v>
      </c>
      <c r="R330">
        <f t="shared" ca="1" si="215"/>
        <v>4.4782608695652151</v>
      </c>
      <c r="S330">
        <f t="shared" ca="1" si="216"/>
        <v>4.0434782608695627</v>
      </c>
      <c r="T330">
        <f t="shared" ca="1" si="217"/>
        <v>3.6086956521739109</v>
      </c>
      <c r="U330">
        <f t="shared" ca="1" si="218"/>
        <v>3.173913043478259</v>
      </c>
      <c r="V330">
        <f t="shared" ca="1" si="219"/>
        <v>2.7391304347826071</v>
      </c>
      <c r="W330">
        <f t="shared" ca="1" si="220"/>
        <v>2.3043478260869552</v>
      </c>
      <c r="X330">
        <f t="shared" ca="1" si="221"/>
        <v>1.8695652173913035</v>
      </c>
      <c r="Y330">
        <f t="shared" ca="1" si="222"/>
        <v>1.4347826086956519</v>
      </c>
      <c r="Z330" s="188">
        <f t="shared" ca="1" si="223"/>
        <v>1</v>
      </c>
    </row>
    <row r="331" spans="3:26" x14ac:dyDescent="0.2">
      <c r="C331" s="50">
        <v>12</v>
      </c>
      <c r="D331">
        <f t="shared" ca="1" si="201"/>
        <v>11.521739130434783</v>
      </c>
      <c r="E331">
        <f t="shared" ca="1" si="202"/>
        <v>11.043478260869566</v>
      </c>
      <c r="F331">
        <f t="shared" ca="1" si="203"/>
        <v>10.565217391304349</v>
      </c>
      <c r="G331">
        <f t="shared" ca="1" si="204"/>
        <v>10.086956521739133</v>
      </c>
      <c r="H331">
        <f t="shared" ca="1" si="205"/>
        <v>9.6086956521739157</v>
      </c>
      <c r="I331">
        <f t="shared" ca="1" si="206"/>
        <v>9.1304347826086989</v>
      </c>
      <c r="J331">
        <f t="shared" ca="1" si="207"/>
        <v>8.652173913043482</v>
      </c>
      <c r="K331">
        <f t="shared" ca="1" si="208"/>
        <v>8.1739130434782652</v>
      </c>
      <c r="L331">
        <f t="shared" ca="1" si="209"/>
        <v>7.6956521739130475</v>
      </c>
      <c r="M331">
        <f t="shared" ca="1" si="210"/>
        <v>7.2173913043478297</v>
      </c>
      <c r="N331">
        <f t="shared" ca="1" si="211"/>
        <v>6.739130434782612</v>
      </c>
      <c r="O331">
        <f t="shared" ca="1" si="212"/>
        <v>6.2608695652173942</v>
      </c>
      <c r="P331">
        <f t="shared" ca="1" si="213"/>
        <v>5.7826086956521765</v>
      </c>
      <c r="Q331">
        <f t="shared" ca="1" si="214"/>
        <v>5.3043478260869588</v>
      </c>
      <c r="R331">
        <f t="shared" ca="1" si="215"/>
        <v>4.826086956521741</v>
      </c>
      <c r="S331">
        <f t="shared" ca="1" si="216"/>
        <v>4.3478260869565233</v>
      </c>
      <c r="T331">
        <f t="shared" ca="1" si="217"/>
        <v>3.8695652173913055</v>
      </c>
      <c r="U331">
        <f t="shared" ca="1" si="218"/>
        <v>3.3913043478260878</v>
      </c>
      <c r="V331">
        <f t="shared" ca="1" si="219"/>
        <v>2.9130434782608701</v>
      </c>
      <c r="W331">
        <f t="shared" ca="1" si="220"/>
        <v>2.4347826086956523</v>
      </c>
      <c r="X331">
        <f t="shared" ca="1" si="221"/>
        <v>1.9565217391304348</v>
      </c>
      <c r="Y331">
        <f t="shared" ca="1" si="222"/>
        <v>1.4782608695652173</v>
      </c>
      <c r="Z331" s="188">
        <f t="shared" ca="1" si="223"/>
        <v>1</v>
      </c>
    </row>
    <row r="332" spans="3:26" x14ac:dyDescent="0.2">
      <c r="C332" s="50">
        <v>13</v>
      </c>
      <c r="D332" t="e">
        <f t="shared" ca="1" si="201"/>
        <v>#N/A</v>
      </c>
      <c r="E332" t="e">
        <f t="shared" ca="1" si="202"/>
        <v>#N/A</v>
      </c>
      <c r="F332" t="e">
        <f t="shared" ca="1" si="203"/>
        <v>#N/A</v>
      </c>
      <c r="G332" t="e">
        <f t="shared" ca="1" si="204"/>
        <v>#N/A</v>
      </c>
      <c r="H332" t="e">
        <f t="shared" ca="1" si="205"/>
        <v>#N/A</v>
      </c>
      <c r="I332" t="e">
        <f t="shared" ca="1" si="206"/>
        <v>#N/A</v>
      </c>
      <c r="J332" t="e">
        <f t="shared" ca="1" si="207"/>
        <v>#N/A</v>
      </c>
      <c r="K332" t="e">
        <f t="shared" ca="1" si="208"/>
        <v>#N/A</v>
      </c>
      <c r="L332" t="e">
        <f t="shared" ca="1" si="209"/>
        <v>#N/A</v>
      </c>
      <c r="M332" t="e">
        <f t="shared" ca="1" si="210"/>
        <v>#N/A</v>
      </c>
      <c r="N332" t="e">
        <f t="shared" ca="1" si="211"/>
        <v>#N/A</v>
      </c>
      <c r="O332" t="e">
        <f t="shared" ca="1" si="212"/>
        <v>#N/A</v>
      </c>
      <c r="P332" t="e">
        <f t="shared" ca="1" si="213"/>
        <v>#N/A</v>
      </c>
      <c r="Q332" t="e">
        <f t="shared" ca="1" si="214"/>
        <v>#N/A</v>
      </c>
      <c r="R332" t="e">
        <f t="shared" ca="1" si="215"/>
        <v>#N/A</v>
      </c>
      <c r="S332" t="e">
        <f t="shared" ca="1" si="216"/>
        <v>#N/A</v>
      </c>
      <c r="T332" t="e">
        <f t="shared" ca="1" si="217"/>
        <v>#N/A</v>
      </c>
      <c r="U332" t="e">
        <f t="shared" ca="1" si="218"/>
        <v>#N/A</v>
      </c>
      <c r="V332" t="e">
        <f t="shared" ca="1" si="219"/>
        <v>#N/A</v>
      </c>
      <c r="W332" t="e">
        <f t="shared" ca="1" si="220"/>
        <v>#N/A</v>
      </c>
      <c r="X332" t="e">
        <f t="shared" ca="1" si="221"/>
        <v>#N/A</v>
      </c>
      <c r="Y332" t="e">
        <f t="shared" ca="1" si="222"/>
        <v>#N/A</v>
      </c>
      <c r="Z332" s="188" t="e">
        <f t="shared" ca="1" si="223"/>
        <v>#N/A</v>
      </c>
    </row>
    <row r="334" spans="3:26" ht="16" x14ac:dyDescent="0.2">
      <c r="C334" s="182" t="s">
        <v>1082</v>
      </c>
      <c r="I334" s="223" t="s">
        <v>1083</v>
      </c>
      <c r="N334" s="223" t="s">
        <v>1084</v>
      </c>
    </row>
    <row r="335" spans="3:26" x14ac:dyDescent="0.2">
      <c r="C335" s="50" t="s">
        <v>197</v>
      </c>
      <c r="D335">
        <f>StartYear</f>
        <v>2008</v>
      </c>
      <c r="E335">
        <f>D335+1</f>
        <v>2009</v>
      </c>
      <c r="F335">
        <f t="shared" ref="F335:Z335" si="224">E335+1</f>
        <v>2010</v>
      </c>
      <c r="G335">
        <f t="shared" si="224"/>
        <v>2011</v>
      </c>
      <c r="H335">
        <f t="shared" si="224"/>
        <v>2012</v>
      </c>
      <c r="I335">
        <f t="shared" si="224"/>
        <v>2013</v>
      </c>
      <c r="J335">
        <f t="shared" si="224"/>
        <v>2014</v>
      </c>
      <c r="K335">
        <f t="shared" si="224"/>
        <v>2015</v>
      </c>
      <c r="L335">
        <f t="shared" si="224"/>
        <v>2016</v>
      </c>
      <c r="M335">
        <f t="shared" si="224"/>
        <v>2017</v>
      </c>
      <c r="N335">
        <f t="shared" si="224"/>
        <v>2018</v>
      </c>
      <c r="O335">
        <f t="shared" si="224"/>
        <v>2019</v>
      </c>
      <c r="P335">
        <f t="shared" si="224"/>
        <v>2020</v>
      </c>
      <c r="Q335">
        <f t="shared" si="224"/>
        <v>2021</v>
      </c>
      <c r="R335">
        <f t="shared" si="224"/>
        <v>2022</v>
      </c>
      <c r="S335">
        <f t="shared" si="224"/>
        <v>2023</v>
      </c>
      <c r="T335">
        <f t="shared" si="224"/>
        <v>2024</v>
      </c>
      <c r="U335">
        <f t="shared" si="224"/>
        <v>2025</v>
      </c>
      <c r="V335">
        <f t="shared" si="224"/>
        <v>2026</v>
      </c>
      <c r="W335">
        <f t="shared" si="224"/>
        <v>2027</v>
      </c>
      <c r="X335">
        <f t="shared" si="224"/>
        <v>2028</v>
      </c>
      <c r="Y335">
        <f t="shared" si="224"/>
        <v>2029</v>
      </c>
      <c r="Z335">
        <f t="shared" si="224"/>
        <v>2030</v>
      </c>
    </row>
    <row r="336" spans="3:26" x14ac:dyDescent="0.2">
      <c r="C336" s="50">
        <v>1</v>
      </c>
      <c r="D336" s="49" t="e">
        <f ca="1">IF($C336&gt;=D$67+D$68+D$69,NA(),IF(D$335&lt;=StartYear+$Q190-1,IF(ISNUMBER(AG190),AG190,MIN(1-E259,(E306*OFFSET(E74,D$65-2,0)-D370*D259)/D369)),MIN(1-E259,(E306*OFFSET(E74,E$66-2,0)-D370*D259)/D369)))</f>
        <v>#N/A</v>
      </c>
      <c r="E336" s="49" t="e">
        <f t="shared" ref="E336:E348" ca="1" si="225">IF($C336&gt;=E$67+E$68+E$69,NA(),IF(E$335&lt;=StartYear+$Q190-1,IF(ISNUMBER(AH190),AH190,MIN(1-F259,(F306*OFFSET(F74,E$65-2,0)-E370*E259)/E369)),MIN(1-F259,(F306*OFFSET(F74,F$66-2,0)-E370*E259)/E369)))</f>
        <v>#N/A</v>
      </c>
      <c r="F336" s="49" t="e">
        <f t="shared" ref="F336:F348" ca="1" si="226">IF($C336&gt;=F$67+F$68+F$69,NA(),IF(F$335&lt;=StartYear+$Q190-1,IF(ISNUMBER(AI190),AI190,MIN(1-G259,(G306*OFFSET(G74,F$65-2,0)-F370*F259)/F369)),MIN(1-G259,(G306*OFFSET(G74,G$66-2,0)-F370*F259)/F369)))</f>
        <v>#N/A</v>
      </c>
      <c r="G336" s="49" t="e">
        <f t="shared" ref="G336:G348" ca="1" si="227">IF($C336&gt;=G$67+G$68+G$69,NA(),IF(G$335&lt;=StartYear+$Q190-1,IF(ISNUMBER(AJ190),AJ190,MIN(1-H259,(H306*OFFSET(H74,G$65-2,0)-G370*G259)/G369)),MIN(1-H259,(H306*OFFSET(H74,H$66-2,0)-G370*G259)/G369)))</f>
        <v>#N/A</v>
      </c>
      <c r="H336" s="49" t="e">
        <f t="shared" ref="H336:H348" ca="1" si="228">IF($C336&gt;=H$67+H$68+H$69,NA(),IF(H$335&lt;=StartYear+$Q190-1,IF(ISNUMBER(AK190),AK190,MIN(1-I259,(I306*OFFSET(I74,H$65-2,0)-H370*H259)/H369)),MIN(1-I259,(I306*OFFSET(I74,I$66-2,0)-H370*H259)/H369)))</f>
        <v>#N/A</v>
      </c>
      <c r="I336" s="49" t="e">
        <f t="shared" ref="I336:I348" ca="1" si="229">IF($C336&gt;=I$67+I$68+I$69,NA(),IF(I$335&lt;=StartYear+$Q190-1,IF(ISNUMBER(AL190),AL190,MIN(1-J259,(J306*OFFSET(J74,I$65-2,0)-I370*I259)/I369)),MIN(1-J259,(J306*OFFSET(J74,J$66-2,0)-I370*I259)/I369)))</f>
        <v>#N/A</v>
      </c>
      <c r="J336" s="49" t="e">
        <f t="shared" ref="J336:J348" ca="1" si="230">IF($C336&gt;=J$67+J$68+J$69,NA(),IF(J$335&lt;=StartYear+$Q190-1,IF(ISNUMBER(AM190),AM190,MIN(1-K259,(K306*OFFSET(K74,J$65-2,0)-J370*J259)/J369)),MIN(1-K259,(K306*OFFSET(K74,K$66-2,0)-J370*J259)/J369)))</f>
        <v>#N/A</v>
      </c>
      <c r="K336" s="49" t="e">
        <f t="shared" ref="K336:K348" ca="1" si="231">IF($C336&gt;=K$67+K$68+K$69,NA(),IF(K$335&lt;=StartYear+$Q190-1,IF(ISNUMBER(AN190),AN190,MIN(1-L259,(L306*OFFSET(L74,K$65-2,0)-K370*K259)/K369)),MIN(1-L259,(L306*OFFSET(L74,L$66-2,0)-K370*K259)/K369)))</f>
        <v>#N/A</v>
      </c>
      <c r="L336" s="49" t="e">
        <f t="shared" ref="L336:L348" ca="1" si="232">IF($C336&gt;=L$67+L$68+L$69,NA(),IF(L$335&lt;=StartYear+$Q190-1,IF(ISNUMBER(AO190),AO190,MIN(1-M259,(M306*OFFSET(M74,L$65-2,0)-L370*L259)/L369)),MIN(1-M259,(M306*OFFSET(M74,M$66-2,0)-L370*L259)/L369)))</f>
        <v>#N/A</v>
      </c>
      <c r="M336" s="49" t="e">
        <f t="shared" ref="M336:M348" ca="1" si="233">IF($C336&gt;=M$67+M$68+M$69,NA(),IF(M$335&lt;=StartYear+$Q190-1,IF(ISNUMBER(AP190),AP190,MIN(1-N259,(N306*OFFSET(N74,M$65-2,0)-M370*M259)/M369)),MIN(1-N259,(N306*OFFSET(N74,N$66-2,0)-M370*M259)/M369)))</f>
        <v>#N/A</v>
      </c>
      <c r="N336" s="49" t="e">
        <f t="shared" ref="N336:N348" ca="1" si="234">IF($C336&gt;=N$67+N$68+N$69,NA(),IF(N$335&lt;=StartYear+$Q190-1,IF(ISNUMBER(AQ190),AQ190,MIN(1-O259,(O306*OFFSET(O74,N$65-2,0)-N370*N259)/N369)),MIN(1-O259,(O306*OFFSET(O74,O$66-2,0)-N370*N259)/N369)))</f>
        <v>#N/A</v>
      </c>
      <c r="O336" s="49" t="e">
        <f t="shared" ref="O336:O348" ca="1" si="235">IF($C336&gt;=O$67+O$68+O$69,NA(),IF(O$335&lt;=StartYear+$Q190-1,IF(ISNUMBER(AR190),AR190,MIN(1-P259,(P306*OFFSET(P74,O$65-2,0)-O370*O259)/O369)),MIN(1-P259,(P306*OFFSET(P74,P$66-2,0)-O370*O259)/O369)))</f>
        <v>#N/A</v>
      </c>
      <c r="P336" s="49" t="e">
        <f t="shared" ref="P336:P348" ca="1" si="236">IF($C336&gt;=P$67+P$68+P$69,NA(),IF(P$335&lt;=StartYear+$Q190-1,IF(ISNUMBER(AS190),AS190,MIN(1-Q259,(Q306*OFFSET(Q74,P$65-2,0)-P370*P259)/P369)),MIN(1-Q259,(Q306*OFFSET(Q74,Q$66-2,0)-P370*P259)/P369)))</f>
        <v>#N/A</v>
      </c>
      <c r="Q336" s="49" t="e">
        <f t="shared" ref="Q336:Q348" ca="1" si="237">IF($C336&gt;=Q$67+Q$68+Q$69,NA(),IF(Q$335&lt;=StartYear+$Q190-1,IF(ISNUMBER(AT190),AT190,MIN(1-R259,(R306*OFFSET(R74,Q$65-2,0)-Q370*Q259)/Q369)),MIN(1-R259,(R306*OFFSET(R74,R$66-2,0)-Q370*Q259)/Q369)))</f>
        <v>#N/A</v>
      </c>
      <c r="R336" s="49" t="e">
        <f t="shared" ref="R336:R348" ca="1" si="238">IF($C336&gt;=R$67+R$68+R$69,NA(),IF(R$335&lt;=StartYear+$Q190-1,IF(ISNUMBER(AU190),AU190,MIN(1-S259,(S306*OFFSET(S74,R$65-2,0)-R370*R259)/R369)),MIN(1-S259,(S306*OFFSET(S74,S$66-2,0)-R370*R259)/R369)))</f>
        <v>#N/A</v>
      </c>
      <c r="S336" s="49" t="e">
        <f t="shared" ref="S336:S348" ca="1" si="239">IF($C336&gt;=S$67+S$68+S$69,NA(),IF(S$335&lt;=StartYear+$Q190-1,IF(ISNUMBER(AV190),AV190,MIN(1-T259,(T306*OFFSET(T74,S$65-2,0)-S370*S259)/S369)),MIN(1-T259,(T306*OFFSET(T74,T$66-2,0)-S370*S259)/S369)))</f>
        <v>#N/A</v>
      </c>
      <c r="T336" s="49" t="e">
        <f t="shared" ref="T336:T348" ca="1" si="240">IF($C336&gt;=T$67+T$68+T$69,NA(),IF(T$335&lt;=StartYear+$Q190-1,IF(ISNUMBER(AW190),AW190,MIN(1-U259,(U306*OFFSET(U74,T$65-2,0)-T370*T259)/T369)),MIN(1-U259,(U306*OFFSET(U74,U$66-2,0)-T370*T259)/T369)))</f>
        <v>#N/A</v>
      </c>
      <c r="U336" s="49" t="e">
        <f t="shared" ref="U336:U348" ca="1" si="241">IF($C336&gt;=U$67+U$68+U$69,NA(),IF(U$335&lt;=StartYear+$Q190-1,IF(ISNUMBER(AX190),AX190,MIN(1-V259,(V306*OFFSET(V74,U$65-2,0)-U370*U259)/U369)),MIN(1-V259,(V306*OFFSET(V74,V$66-2,0)-U370*U259)/U369)))</f>
        <v>#N/A</v>
      </c>
      <c r="V336" s="49" t="e">
        <f t="shared" ref="V336:V348" ca="1" si="242">IF($C336&gt;=V$67+V$68+V$69,NA(),IF(V$335&lt;=StartYear+$Q190-1,IF(ISNUMBER(AY190),AY190,MIN(1-W259,(W306*OFFSET(W74,V$65-2,0)-V370*V259)/V369)),MIN(1-W259,(W306*OFFSET(W74,W$66-2,0)-V370*V259)/V369)))</f>
        <v>#N/A</v>
      </c>
      <c r="W336" s="49" t="e">
        <f t="shared" ref="W336:W348" ca="1" si="243">IF($C336&gt;=W$67+W$68+W$69,NA(),IF(W$335&lt;=StartYear+$Q190-1,IF(ISNUMBER(AZ190),AZ190,MIN(1-X259,(X306*OFFSET(X74,W$65-2,0)-W370*W259)/W369)),MIN(1-X259,(X306*OFFSET(X74,X$66-2,0)-W370*W259)/W369)))</f>
        <v>#N/A</v>
      </c>
      <c r="X336" s="49" t="e">
        <f t="shared" ref="X336:X348" ca="1" si="244">IF($C336&gt;=X$67+X$68+X$69,NA(),IF(X$335&lt;=StartYear+$Q190-1,IF(ISNUMBER(BA190),BA190,MIN(1-Y259,(Y306*OFFSET(Y74,X$65-2,0)-X370*X259)/X369)),MIN(1-Y259,(Y306*OFFSET(Y74,Y$66-2,0)-X370*X259)/X369)))</f>
        <v>#N/A</v>
      </c>
      <c r="Y336" s="49" t="e">
        <f t="shared" ref="Y336:Y348" ca="1" si="245">IF($C336&gt;=Y$67+Y$68+Y$69,NA(),IF(Y$335&lt;=StartYear+$Q190-1,IF(ISNUMBER(BB190),BB190,MIN(1-Z259,(Z306*OFFSET(Z74,Y$65-2,0)-Y370*Y259)/Y369)),MIN(1-Z259,(Z306*OFFSET(Z74,Z$66-2,0)-Y370*Y259)/Y369)))</f>
        <v>#N/A</v>
      </c>
      <c r="Z336" s="231" t="e">
        <f t="shared" ref="Z336:Z348" ca="1" si="246">IF($C336&gt;=Z$67+Z$68+Z$69,NA(),IF(Z$335&lt;=StartYear+$Q190-1,IF(ISNUMBER(BC190),BC190,MIN(1-AA259,(Z305*OFFSET(AA74,Z$65-2,0)-Z370*Z259)/Z369)),MIN(1-AA259,(Z305*OFFSET(AA74,AA$66-2,0)-Z370*Z259)/Z369)))</f>
        <v>#N/A</v>
      </c>
    </row>
    <row r="337" spans="3:26" x14ac:dyDescent="0.2">
      <c r="C337" s="50">
        <v>2</v>
      </c>
      <c r="D337" s="49" t="e">
        <f t="shared" ref="D337:D348" ca="1" si="247">IF($C337&gt;=D$67+D$68+D$69,NA(),IF(D$335&lt;=StartYear+$Q191-1,IF(ISNUMBER(AG191),AG191,MIN(1-E260,(E307*OFFSET(E75,D$65-2,0)-D371*D260)/D370)),MIN(1-E260,(E307*OFFSET(E75,E$66-2,0)-D371*D260)/D370)))</f>
        <v>#N/A</v>
      </c>
      <c r="E337" s="49" t="e">
        <f t="shared" ca="1" si="225"/>
        <v>#N/A</v>
      </c>
      <c r="F337" s="49" t="e">
        <f t="shared" ca="1" si="226"/>
        <v>#N/A</v>
      </c>
      <c r="G337" s="49" t="e">
        <f t="shared" ca="1" si="227"/>
        <v>#N/A</v>
      </c>
      <c r="H337" s="49" t="e">
        <f t="shared" ca="1" si="228"/>
        <v>#N/A</v>
      </c>
      <c r="I337" s="49" t="e">
        <f t="shared" ca="1" si="229"/>
        <v>#N/A</v>
      </c>
      <c r="J337" s="49" t="e">
        <f t="shared" ca="1" si="230"/>
        <v>#N/A</v>
      </c>
      <c r="K337" s="49" t="e">
        <f t="shared" ca="1" si="231"/>
        <v>#N/A</v>
      </c>
      <c r="L337" s="49" t="e">
        <f t="shared" ca="1" si="232"/>
        <v>#N/A</v>
      </c>
      <c r="M337" s="49" t="e">
        <f t="shared" ca="1" si="233"/>
        <v>#N/A</v>
      </c>
      <c r="N337" s="49" t="e">
        <f t="shared" ca="1" si="234"/>
        <v>#N/A</v>
      </c>
      <c r="O337" s="49" t="e">
        <f t="shared" ca="1" si="235"/>
        <v>#N/A</v>
      </c>
      <c r="P337" s="49" t="e">
        <f t="shared" ca="1" si="236"/>
        <v>#N/A</v>
      </c>
      <c r="Q337" s="49" t="e">
        <f t="shared" ca="1" si="237"/>
        <v>#N/A</v>
      </c>
      <c r="R337" s="49" t="e">
        <f t="shared" ca="1" si="238"/>
        <v>#N/A</v>
      </c>
      <c r="S337" s="49" t="e">
        <f t="shared" ca="1" si="239"/>
        <v>#N/A</v>
      </c>
      <c r="T337" s="49" t="e">
        <f t="shared" ca="1" si="240"/>
        <v>#N/A</v>
      </c>
      <c r="U337" s="49" t="e">
        <f t="shared" ca="1" si="241"/>
        <v>#N/A</v>
      </c>
      <c r="V337" s="49" t="e">
        <f t="shared" ca="1" si="242"/>
        <v>#N/A</v>
      </c>
      <c r="W337" s="49" t="e">
        <f t="shared" ca="1" si="243"/>
        <v>#N/A</v>
      </c>
      <c r="X337" s="49" t="e">
        <f t="shared" ca="1" si="244"/>
        <v>#N/A</v>
      </c>
      <c r="Y337" s="49" t="e">
        <f t="shared" ca="1" si="245"/>
        <v>#N/A</v>
      </c>
      <c r="Z337" s="231" t="e">
        <f t="shared" ca="1" si="246"/>
        <v>#N/A</v>
      </c>
    </row>
    <row r="338" spans="3:26" x14ac:dyDescent="0.2">
      <c r="C338" s="50">
        <v>3</v>
      </c>
      <c r="D338" s="49" t="e">
        <f t="shared" ca="1" si="247"/>
        <v>#N/A</v>
      </c>
      <c r="E338" s="49" t="e">
        <f t="shared" ca="1" si="225"/>
        <v>#N/A</v>
      </c>
      <c r="F338" s="49" t="e">
        <f t="shared" ca="1" si="226"/>
        <v>#N/A</v>
      </c>
      <c r="G338" s="49" t="e">
        <f t="shared" ca="1" si="227"/>
        <v>#N/A</v>
      </c>
      <c r="H338" s="49" t="e">
        <f t="shared" ca="1" si="228"/>
        <v>#N/A</v>
      </c>
      <c r="I338" s="49" t="e">
        <f t="shared" ca="1" si="229"/>
        <v>#N/A</v>
      </c>
      <c r="J338" s="49" t="e">
        <f t="shared" ca="1" si="230"/>
        <v>#N/A</v>
      </c>
      <c r="K338" s="49" t="e">
        <f t="shared" ca="1" si="231"/>
        <v>#N/A</v>
      </c>
      <c r="L338" s="49" t="e">
        <f t="shared" ca="1" si="232"/>
        <v>#N/A</v>
      </c>
      <c r="M338" s="49" t="e">
        <f t="shared" ca="1" si="233"/>
        <v>#N/A</v>
      </c>
      <c r="N338" s="49" t="e">
        <f t="shared" ca="1" si="234"/>
        <v>#N/A</v>
      </c>
      <c r="O338" s="49" t="e">
        <f t="shared" ca="1" si="235"/>
        <v>#N/A</v>
      </c>
      <c r="P338" s="49" t="e">
        <f t="shared" ca="1" si="236"/>
        <v>#N/A</v>
      </c>
      <c r="Q338" s="49" t="e">
        <f t="shared" ca="1" si="237"/>
        <v>#N/A</v>
      </c>
      <c r="R338" s="49" t="e">
        <f t="shared" ca="1" si="238"/>
        <v>#N/A</v>
      </c>
      <c r="S338" s="49" t="e">
        <f t="shared" ca="1" si="239"/>
        <v>#N/A</v>
      </c>
      <c r="T338" s="49" t="e">
        <f t="shared" ca="1" si="240"/>
        <v>#N/A</v>
      </c>
      <c r="U338" s="49" t="e">
        <f t="shared" ca="1" si="241"/>
        <v>#N/A</v>
      </c>
      <c r="V338" s="49" t="e">
        <f t="shared" ca="1" si="242"/>
        <v>#N/A</v>
      </c>
      <c r="W338" s="49" t="e">
        <f t="shared" ca="1" si="243"/>
        <v>#N/A</v>
      </c>
      <c r="X338" s="49" t="e">
        <f t="shared" ca="1" si="244"/>
        <v>#N/A</v>
      </c>
      <c r="Y338" s="49" t="e">
        <f t="shared" ca="1" si="245"/>
        <v>#N/A</v>
      </c>
      <c r="Z338" s="231" t="e">
        <f t="shared" ca="1" si="246"/>
        <v>#N/A</v>
      </c>
    </row>
    <row r="339" spans="3:26" x14ac:dyDescent="0.2">
      <c r="C339" s="50">
        <v>4</v>
      </c>
      <c r="D339" s="49" t="e">
        <f t="shared" ca="1" si="247"/>
        <v>#N/A</v>
      </c>
      <c r="E339" s="49" t="e">
        <f t="shared" ca="1" si="225"/>
        <v>#N/A</v>
      </c>
      <c r="F339" s="49" t="e">
        <f t="shared" ca="1" si="226"/>
        <v>#N/A</v>
      </c>
      <c r="G339" s="49" t="e">
        <f t="shared" ca="1" si="227"/>
        <v>#N/A</v>
      </c>
      <c r="H339" s="49" t="e">
        <f t="shared" ca="1" si="228"/>
        <v>#N/A</v>
      </c>
      <c r="I339" s="49" t="e">
        <f t="shared" ca="1" si="229"/>
        <v>#N/A</v>
      </c>
      <c r="J339" s="49" t="e">
        <f t="shared" ca="1" si="230"/>
        <v>#N/A</v>
      </c>
      <c r="K339" s="49" t="e">
        <f t="shared" ca="1" si="231"/>
        <v>#N/A</v>
      </c>
      <c r="L339" s="49" t="e">
        <f t="shared" ca="1" si="232"/>
        <v>#N/A</v>
      </c>
      <c r="M339" s="49" t="e">
        <f t="shared" ca="1" si="233"/>
        <v>#N/A</v>
      </c>
      <c r="N339" s="49" t="e">
        <f t="shared" ca="1" si="234"/>
        <v>#N/A</v>
      </c>
      <c r="O339" s="49" t="e">
        <f t="shared" ca="1" si="235"/>
        <v>#N/A</v>
      </c>
      <c r="P339" s="49" t="e">
        <f t="shared" ca="1" si="236"/>
        <v>#N/A</v>
      </c>
      <c r="Q339" s="49" t="e">
        <f t="shared" ca="1" si="237"/>
        <v>#N/A</v>
      </c>
      <c r="R339" s="49" t="e">
        <f t="shared" ca="1" si="238"/>
        <v>#N/A</v>
      </c>
      <c r="S339" s="49" t="e">
        <f t="shared" ca="1" si="239"/>
        <v>#N/A</v>
      </c>
      <c r="T339" s="49" t="e">
        <f t="shared" ca="1" si="240"/>
        <v>#N/A</v>
      </c>
      <c r="U339" s="49" t="e">
        <f t="shared" ca="1" si="241"/>
        <v>#N/A</v>
      </c>
      <c r="V339" s="49" t="e">
        <f t="shared" ca="1" si="242"/>
        <v>#N/A</v>
      </c>
      <c r="W339" s="49" t="e">
        <f t="shared" ca="1" si="243"/>
        <v>#N/A</v>
      </c>
      <c r="X339" s="49" t="e">
        <f t="shared" ca="1" si="244"/>
        <v>#N/A</v>
      </c>
      <c r="Y339" s="49" t="e">
        <f t="shared" ca="1" si="245"/>
        <v>#N/A</v>
      </c>
      <c r="Z339" s="231" t="e">
        <f t="shared" ca="1" si="246"/>
        <v>#N/A</v>
      </c>
    </row>
    <row r="340" spans="3:26" x14ac:dyDescent="0.2">
      <c r="C340" s="50">
        <v>5</v>
      </c>
      <c r="D340" s="49" t="e">
        <f t="shared" ca="1" si="247"/>
        <v>#N/A</v>
      </c>
      <c r="E340" s="49" t="e">
        <f t="shared" ca="1" si="225"/>
        <v>#N/A</v>
      </c>
      <c r="F340" s="49" t="e">
        <f t="shared" ca="1" si="226"/>
        <v>#N/A</v>
      </c>
      <c r="G340" s="49" t="e">
        <f t="shared" ca="1" si="227"/>
        <v>#N/A</v>
      </c>
      <c r="H340" s="49" t="e">
        <f t="shared" ca="1" si="228"/>
        <v>#N/A</v>
      </c>
      <c r="I340" s="49" t="e">
        <f t="shared" ca="1" si="229"/>
        <v>#N/A</v>
      </c>
      <c r="J340" s="49" t="e">
        <f t="shared" ca="1" si="230"/>
        <v>#N/A</v>
      </c>
      <c r="K340" s="49" t="e">
        <f t="shared" ca="1" si="231"/>
        <v>#N/A</v>
      </c>
      <c r="L340" s="49" t="e">
        <f t="shared" ca="1" si="232"/>
        <v>#N/A</v>
      </c>
      <c r="M340" s="49" t="e">
        <f t="shared" ca="1" si="233"/>
        <v>#N/A</v>
      </c>
      <c r="N340" s="49" t="e">
        <f t="shared" ca="1" si="234"/>
        <v>#N/A</v>
      </c>
      <c r="O340" s="49" t="e">
        <f t="shared" ca="1" si="235"/>
        <v>#N/A</v>
      </c>
      <c r="P340" s="49" t="e">
        <f t="shared" ca="1" si="236"/>
        <v>#N/A</v>
      </c>
      <c r="Q340" s="49" t="e">
        <f t="shared" ca="1" si="237"/>
        <v>#N/A</v>
      </c>
      <c r="R340" s="49" t="e">
        <f t="shared" ca="1" si="238"/>
        <v>#N/A</v>
      </c>
      <c r="S340" s="49" t="e">
        <f t="shared" ca="1" si="239"/>
        <v>#N/A</v>
      </c>
      <c r="T340" s="49" t="e">
        <f t="shared" ca="1" si="240"/>
        <v>#N/A</v>
      </c>
      <c r="U340" s="49" t="e">
        <f t="shared" ca="1" si="241"/>
        <v>#N/A</v>
      </c>
      <c r="V340" s="49" t="e">
        <f t="shared" ca="1" si="242"/>
        <v>#N/A</v>
      </c>
      <c r="W340" s="49" t="e">
        <f t="shared" ca="1" si="243"/>
        <v>#N/A</v>
      </c>
      <c r="X340" s="49" t="e">
        <f t="shared" ca="1" si="244"/>
        <v>#N/A</v>
      </c>
      <c r="Y340" s="49" t="e">
        <f t="shared" ca="1" si="245"/>
        <v>#N/A</v>
      </c>
      <c r="Z340" s="231" t="e">
        <f t="shared" ca="1" si="246"/>
        <v>#N/A</v>
      </c>
    </row>
    <row r="341" spans="3:26" x14ac:dyDescent="0.2">
      <c r="C341" s="50">
        <v>6</v>
      </c>
      <c r="D341" s="49" t="e">
        <f t="shared" ca="1" si="247"/>
        <v>#N/A</v>
      </c>
      <c r="E341" s="49" t="e">
        <f t="shared" ca="1" si="225"/>
        <v>#N/A</v>
      </c>
      <c r="F341" s="49" t="e">
        <f t="shared" ca="1" si="226"/>
        <v>#N/A</v>
      </c>
      <c r="G341" s="49" t="e">
        <f t="shared" ca="1" si="227"/>
        <v>#N/A</v>
      </c>
      <c r="H341" s="49" t="e">
        <f t="shared" ca="1" si="228"/>
        <v>#N/A</v>
      </c>
      <c r="I341" s="49" t="e">
        <f t="shared" ca="1" si="229"/>
        <v>#N/A</v>
      </c>
      <c r="J341" s="49" t="e">
        <f t="shared" ca="1" si="230"/>
        <v>#N/A</v>
      </c>
      <c r="K341" s="49" t="e">
        <f t="shared" ca="1" si="231"/>
        <v>#N/A</v>
      </c>
      <c r="L341" s="49" t="e">
        <f t="shared" ca="1" si="232"/>
        <v>#N/A</v>
      </c>
      <c r="M341" s="49" t="e">
        <f t="shared" ca="1" si="233"/>
        <v>#N/A</v>
      </c>
      <c r="N341" s="49" t="e">
        <f t="shared" ca="1" si="234"/>
        <v>#N/A</v>
      </c>
      <c r="O341" s="49" t="e">
        <f t="shared" ca="1" si="235"/>
        <v>#N/A</v>
      </c>
      <c r="P341" s="49" t="e">
        <f t="shared" ca="1" si="236"/>
        <v>#N/A</v>
      </c>
      <c r="Q341" s="49" t="e">
        <f t="shared" ca="1" si="237"/>
        <v>#N/A</v>
      </c>
      <c r="R341" s="49" t="e">
        <f t="shared" ca="1" si="238"/>
        <v>#N/A</v>
      </c>
      <c r="S341" s="49" t="e">
        <f t="shared" ca="1" si="239"/>
        <v>#N/A</v>
      </c>
      <c r="T341" s="49" t="e">
        <f t="shared" ca="1" si="240"/>
        <v>#N/A</v>
      </c>
      <c r="U341" s="49" t="e">
        <f t="shared" ca="1" si="241"/>
        <v>#N/A</v>
      </c>
      <c r="V341" s="49" t="e">
        <f t="shared" ca="1" si="242"/>
        <v>#N/A</v>
      </c>
      <c r="W341" s="49" t="e">
        <f t="shared" ca="1" si="243"/>
        <v>#N/A</v>
      </c>
      <c r="X341" s="49" t="e">
        <f t="shared" ca="1" si="244"/>
        <v>#N/A</v>
      </c>
      <c r="Y341" s="49" t="e">
        <f t="shared" ca="1" si="245"/>
        <v>#N/A</v>
      </c>
      <c r="Z341" s="231" t="e">
        <f t="shared" ca="1" si="246"/>
        <v>#N/A</v>
      </c>
    </row>
    <row r="342" spans="3:26" x14ac:dyDescent="0.2">
      <c r="C342" s="50">
        <v>7</v>
      </c>
      <c r="D342" s="49" t="e">
        <f t="shared" ca="1" si="247"/>
        <v>#N/A</v>
      </c>
      <c r="E342" s="49" t="e">
        <f t="shared" ca="1" si="225"/>
        <v>#N/A</v>
      </c>
      <c r="F342" s="49" t="e">
        <f t="shared" ca="1" si="226"/>
        <v>#N/A</v>
      </c>
      <c r="G342" s="49" t="e">
        <f t="shared" ca="1" si="227"/>
        <v>#N/A</v>
      </c>
      <c r="H342" s="49" t="e">
        <f t="shared" ca="1" si="228"/>
        <v>#N/A</v>
      </c>
      <c r="I342" s="49" t="e">
        <f t="shared" ca="1" si="229"/>
        <v>#N/A</v>
      </c>
      <c r="J342" s="49" t="e">
        <f t="shared" ca="1" si="230"/>
        <v>#N/A</v>
      </c>
      <c r="K342" s="49" t="e">
        <f t="shared" ca="1" si="231"/>
        <v>#N/A</v>
      </c>
      <c r="L342" s="49" t="e">
        <f t="shared" ca="1" si="232"/>
        <v>#N/A</v>
      </c>
      <c r="M342" s="49" t="e">
        <f t="shared" ca="1" si="233"/>
        <v>#N/A</v>
      </c>
      <c r="N342" s="49" t="e">
        <f t="shared" ca="1" si="234"/>
        <v>#N/A</v>
      </c>
      <c r="O342" s="49" t="e">
        <f t="shared" ca="1" si="235"/>
        <v>#N/A</v>
      </c>
      <c r="P342" s="49" t="e">
        <f t="shared" ca="1" si="236"/>
        <v>#N/A</v>
      </c>
      <c r="Q342" s="49" t="e">
        <f t="shared" ca="1" si="237"/>
        <v>#N/A</v>
      </c>
      <c r="R342" s="49" t="e">
        <f t="shared" ca="1" si="238"/>
        <v>#N/A</v>
      </c>
      <c r="S342" s="49" t="e">
        <f t="shared" ca="1" si="239"/>
        <v>#N/A</v>
      </c>
      <c r="T342" s="49" t="e">
        <f t="shared" ca="1" si="240"/>
        <v>#N/A</v>
      </c>
      <c r="U342" s="49" t="e">
        <f t="shared" ca="1" si="241"/>
        <v>#N/A</v>
      </c>
      <c r="V342" s="49" t="e">
        <f t="shared" ca="1" si="242"/>
        <v>#N/A</v>
      </c>
      <c r="W342" s="49" t="e">
        <f t="shared" ca="1" si="243"/>
        <v>#N/A</v>
      </c>
      <c r="X342" s="49" t="e">
        <f t="shared" ca="1" si="244"/>
        <v>#N/A</v>
      </c>
      <c r="Y342" s="49" t="e">
        <f t="shared" ca="1" si="245"/>
        <v>#N/A</v>
      </c>
      <c r="Z342" s="231" t="e">
        <f t="shared" ca="1" si="246"/>
        <v>#N/A</v>
      </c>
    </row>
    <row r="343" spans="3:26" x14ac:dyDescent="0.2">
      <c r="C343" s="50">
        <v>8</v>
      </c>
      <c r="D343" s="49" t="e">
        <f t="shared" ca="1" si="247"/>
        <v>#N/A</v>
      </c>
      <c r="E343" s="49" t="e">
        <f t="shared" ca="1" si="225"/>
        <v>#N/A</v>
      </c>
      <c r="F343" s="49" t="e">
        <f t="shared" ca="1" si="226"/>
        <v>#N/A</v>
      </c>
      <c r="G343" s="49" t="e">
        <f t="shared" ca="1" si="227"/>
        <v>#N/A</v>
      </c>
      <c r="H343" s="49" t="e">
        <f t="shared" ca="1" si="228"/>
        <v>#N/A</v>
      </c>
      <c r="I343" s="49" t="e">
        <f t="shared" ca="1" si="229"/>
        <v>#N/A</v>
      </c>
      <c r="J343" s="49" t="e">
        <f t="shared" ca="1" si="230"/>
        <v>#N/A</v>
      </c>
      <c r="K343" s="49" t="e">
        <f t="shared" ca="1" si="231"/>
        <v>#N/A</v>
      </c>
      <c r="L343" s="49" t="e">
        <f t="shared" ca="1" si="232"/>
        <v>#N/A</v>
      </c>
      <c r="M343" s="49" t="e">
        <f t="shared" ca="1" si="233"/>
        <v>#N/A</v>
      </c>
      <c r="N343" s="49" t="e">
        <f t="shared" ca="1" si="234"/>
        <v>#N/A</v>
      </c>
      <c r="O343" s="49" t="e">
        <f t="shared" ca="1" si="235"/>
        <v>#N/A</v>
      </c>
      <c r="P343" s="49" t="e">
        <f t="shared" ca="1" si="236"/>
        <v>#N/A</v>
      </c>
      <c r="Q343" s="49" t="e">
        <f t="shared" ca="1" si="237"/>
        <v>#N/A</v>
      </c>
      <c r="R343" s="49" t="e">
        <f t="shared" ca="1" si="238"/>
        <v>#N/A</v>
      </c>
      <c r="S343" s="49" t="e">
        <f t="shared" ca="1" si="239"/>
        <v>#N/A</v>
      </c>
      <c r="T343" s="49" t="e">
        <f t="shared" ca="1" si="240"/>
        <v>#N/A</v>
      </c>
      <c r="U343" s="49" t="e">
        <f t="shared" ca="1" si="241"/>
        <v>#N/A</v>
      </c>
      <c r="V343" s="49" t="e">
        <f t="shared" ca="1" si="242"/>
        <v>#N/A</v>
      </c>
      <c r="W343" s="49" t="e">
        <f t="shared" ca="1" si="243"/>
        <v>#N/A</v>
      </c>
      <c r="X343" s="49" t="e">
        <f t="shared" ca="1" si="244"/>
        <v>#N/A</v>
      </c>
      <c r="Y343" s="49" t="e">
        <f t="shared" ca="1" si="245"/>
        <v>#N/A</v>
      </c>
      <c r="Z343" s="231" t="e">
        <f t="shared" ca="1" si="246"/>
        <v>#N/A</v>
      </c>
    </row>
    <row r="344" spans="3:26" x14ac:dyDescent="0.2">
      <c r="C344" s="50">
        <v>9</v>
      </c>
      <c r="D344" s="49" t="e">
        <f t="shared" ca="1" si="247"/>
        <v>#N/A</v>
      </c>
      <c r="E344" s="49" t="e">
        <f t="shared" ca="1" si="225"/>
        <v>#N/A</v>
      </c>
      <c r="F344" s="49" t="e">
        <f t="shared" ca="1" si="226"/>
        <v>#N/A</v>
      </c>
      <c r="G344" s="49" t="e">
        <f t="shared" ca="1" si="227"/>
        <v>#N/A</v>
      </c>
      <c r="H344" s="49" t="e">
        <f t="shared" ca="1" si="228"/>
        <v>#N/A</v>
      </c>
      <c r="I344" s="49" t="e">
        <f t="shared" ca="1" si="229"/>
        <v>#N/A</v>
      </c>
      <c r="J344" s="49" t="e">
        <f t="shared" ca="1" si="230"/>
        <v>#N/A</v>
      </c>
      <c r="K344" s="49" t="e">
        <f t="shared" ca="1" si="231"/>
        <v>#N/A</v>
      </c>
      <c r="L344" s="49" t="e">
        <f t="shared" ca="1" si="232"/>
        <v>#N/A</v>
      </c>
      <c r="M344" s="49" t="e">
        <f t="shared" ca="1" si="233"/>
        <v>#N/A</v>
      </c>
      <c r="N344" s="49" t="e">
        <f t="shared" ca="1" si="234"/>
        <v>#N/A</v>
      </c>
      <c r="O344" s="49" t="e">
        <f t="shared" ca="1" si="235"/>
        <v>#N/A</v>
      </c>
      <c r="P344" s="49" t="e">
        <f t="shared" ca="1" si="236"/>
        <v>#N/A</v>
      </c>
      <c r="Q344" s="49" t="e">
        <f t="shared" ca="1" si="237"/>
        <v>#N/A</v>
      </c>
      <c r="R344" s="49" t="e">
        <f t="shared" ca="1" si="238"/>
        <v>#N/A</v>
      </c>
      <c r="S344" s="49" t="e">
        <f t="shared" ca="1" si="239"/>
        <v>#N/A</v>
      </c>
      <c r="T344" s="49" t="e">
        <f t="shared" ca="1" si="240"/>
        <v>#N/A</v>
      </c>
      <c r="U344" s="49" t="e">
        <f t="shared" ca="1" si="241"/>
        <v>#N/A</v>
      </c>
      <c r="V344" s="49" t="e">
        <f t="shared" ca="1" si="242"/>
        <v>#N/A</v>
      </c>
      <c r="W344" s="49" t="e">
        <f t="shared" ca="1" si="243"/>
        <v>#N/A</v>
      </c>
      <c r="X344" s="49" t="e">
        <f t="shared" ca="1" si="244"/>
        <v>#N/A</v>
      </c>
      <c r="Y344" s="49" t="e">
        <f t="shared" ca="1" si="245"/>
        <v>#N/A</v>
      </c>
      <c r="Z344" s="231" t="e">
        <f t="shared" ca="1" si="246"/>
        <v>#N/A</v>
      </c>
    </row>
    <row r="345" spans="3:26" x14ac:dyDescent="0.2">
      <c r="C345" s="50">
        <v>10</v>
      </c>
      <c r="D345" t="e">
        <f t="shared" ca="1" si="247"/>
        <v>#N/A</v>
      </c>
      <c r="E345" t="e">
        <f t="shared" ca="1" si="225"/>
        <v>#N/A</v>
      </c>
      <c r="F345" t="e">
        <f t="shared" ca="1" si="226"/>
        <v>#N/A</v>
      </c>
      <c r="G345" t="e">
        <f t="shared" ca="1" si="227"/>
        <v>#N/A</v>
      </c>
      <c r="H345" t="e">
        <f t="shared" ca="1" si="228"/>
        <v>#N/A</v>
      </c>
      <c r="I345" t="e">
        <f t="shared" ca="1" si="229"/>
        <v>#N/A</v>
      </c>
      <c r="J345" t="e">
        <f t="shared" ca="1" si="230"/>
        <v>#N/A</v>
      </c>
      <c r="K345" t="e">
        <f t="shared" ca="1" si="231"/>
        <v>#N/A</v>
      </c>
      <c r="L345" t="e">
        <f t="shared" ca="1" si="232"/>
        <v>#N/A</v>
      </c>
      <c r="M345" t="e">
        <f t="shared" ca="1" si="233"/>
        <v>#N/A</v>
      </c>
      <c r="N345" t="e">
        <f t="shared" ca="1" si="234"/>
        <v>#N/A</v>
      </c>
      <c r="O345" t="e">
        <f t="shared" ca="1" si="235"/>
        <v>#N/A</v>
      </c>
      <c r="P345" t="e">
        <f t="shared" ca="1" si="236"/>
        <v>#N/A</v>
      </c>
      <c r="Q345" t="e">
        <f t="shared" ca="1" si="237"/>
        <v>#N/A</v>
      </c>
      <c r="R345" t="e">
        <f t="shared" ca="1" si="238"/>
        <v>#N/A</v>
      </c>
      <c r="S345" t="e">
        <f t="shared" ca="1" si="239"/>
        <v>#N/A</v>
      </c>
      <c r="T345" t="e">
        <f t="shared" ca="1" si="240"/>
        <v>#N/A</v>
      </c>
      <c r="U345" t="e">
        <f t="shared" ca="1" si="241"/>
        <v>#N/A</v>
      </c>
      <c r="V345" t="e">
        <f t="shared" ca="1" si="242"/>
        <v>#N/A</v>
      </c>
      <c r="W345" t="e">
        <f t="shared" ca="1" si="243"/>
        <v>#N/A</v>
      </c>
      <c r="X345" t="e">
        <f t="shared" ca="1" si="244"/>
        <v>#N/A</v>
      </c>
      <c r="Y345" t="e">
        <f t="shared" ca="1" si="245"/>
        <v>#N/A</v>
      </c>
      <c r="Z345" s="231" t="e">
        <f t="shared" ca="1" si="246"/>
        <v>#N/A</v>
      </c>
    </row>
    <row r="346" spans="3:26" x14ac:dyDescent="0.2">
      <c r="C346" s="50">
        <v>11</v>
      </c>
      <c r="D346" t="e">
        <f t="shared" ca="1" si="247"/>
        <v>#N/A</v>
      </c>
      <c r="E346" t="e">
        <f t="shared" ca="1" si="225"/>
        <v>#N/A</v>
      </c>
      <c r="F346" t="e">
        <f t="shared" ca="1" si="226"/>
        <v>#N/A</v>
      </c>
      <c r="G346" t="e">
        <f t="shared" ca="1" si="227"/>
        <v>#N/A</v>
      </c>
      <c r="H346" t="e">
        <f t="shared" ca="1" si="228"/>
        <v>#N/A</v>
      </c>
      <c r="I346" t="e">
        <f t="shared" ca="1" si="229"/>
        <v>#N/A</v>
      </c>
      <c r="J346" t="e">
        <f t="shared" ca="1" si="230"/>
        <v>#N/A</v>
      </c>
      <c r="K346" t="e">
        <f t="shared" ca="1" si="231"/>
        <v>#N/A</v>
      </c>
      <c r="L346" t="e">
        <f t="shared" ca="1" si="232"/>
        <v>#N/A</v>
      </c>
      <c r="M346" t="e">
        <f t="shared" ca="1" si="233"/>
        <v>#N/A</v>
      </c>
      <c r="N346" t="e">
        <f t="shared" ca="1" si="234"/>
        <v>#N/A</v>
      </c>
      <c r="O346" t="e">
        <f t="shared" ca="1" si="235"/>
        <v>#N/A</v>
      </c>
      <c r="P346" t="e">
        <f t="shared" ca="1" si="236"/>
        <v>#N/A</v>
      </c>
      <c r="Q346" t="e">
        <f t="shared" ca="1" si="237"/>
        <v>#N/A</v>
      </c>
      <c r="R346" t="e">
        <f t="shared" ca="1" si="238"/>
        <v>#N/A</v>
      </c>
      <c r="S346" t="e">
        <f t="shared" ca="1" si="239"/>
        <v>#N/A</v>
      </c>
      <c r="T346" t="e">
        <f t="shared" ca="1" si="240"/>
        <v>#N/A</v>
      </c>
      <c r="U346" t="e">
        <f t="shared" ca="1" si="241"/>
        <v>#N/A</v>
      </c>
      <c r="V346" t="e">
        <f t="shared" ca="1" si="242"/>
        <v>#N/A</v>
      </c>
      <c r="W346" t="e">
        <f t="shared" ca="1" si="243"/>
        <v>#N/A</v>
      </c>
      <c r="X346" t="e">
        <f t="shared" ca="1" si="244"/>
        <v>#N/A</v>
      </c>
      <c r="Y346" t="e">
        <f t="shared" ca="1" si="245"/>
        <v>#N/A</v>
      </c>
      <c r="Z346" s="231" t="e">
        <f t="shared" ca="1" si="246"/>
        <v>#N/A</v>
      </c>
    </row>
    <row r="347" spans="3:26" x14ac:dyDescent="0.2">
      <c r="C347" s="50">
        <v>12</v>
      </c>
      <c r="D347" t="e">
        <f t="shared" ca="1" si="247"/>
        <v>#N/A</v>
      </c>
      <c r="E347" t="e">
        <f t="shared" ca="1" si="225"/>
        <v>#N/A</v>
      </c>
      <c r="F347" t="e">
        <f t="shared" ca="1" si="226"/>
        <v>#N/A</v>
      </c>
      <c r="G347" t="e">
        <f t="shared" ca="1" si="227"/>
        <v>#N/A</v>
      </c>
      <c r="H347" t="e">
        <f t="shared" ca="1" si="228"/>
        <v>#N/A</v>
      </c>
      <c r="I347" t="e">
        <f t="shared" ca="1" si="229"/>
        <v>#N/A</v>
      </c>
      <c r="J347" t="e">
        <f t="shared" ca="1" si="230"/>
        <v>#N/A</v>
      </c>
      <c r="K347" t="e">
        <f t="shared" ca="1" si="231"/>
        <v>#N/A</v>
      </c>
      <c r="L347" t="e">
        <f t="shared" ca="1" si="232"/>
        <v>#N/A</v>
      </c>
      <c r="M347" t="e">
        <f t="shared" ca="1" si="233"/>
        <v>#N/A</v>
      </c>
      <c r="N347" t="e">
        <f t="shared" ca="1" si="234"/>
        <v>#N/A</v>
      </c>
      <c r="O347" t="e">
        <f t="shared" ca="1" si="235"/>
        <v>#N/A</v>
      </c>
      <c r="P347" t="e">
        <f t="shared" ca="1" si="236"/>
        <v>#N/A</v>
      </c>
      <c r="Q347" t="e">
        <f t="shared" ca="1" si="237"/>
        <v>#N/A</v>
      </c>
      <c r="R347" t="e">
        <f t="shared" ca="1" si="238"/>
        <v>#N/A</v>
      </c>
      <c r="S347" t="e">
        <f t="shared" ca="1" si="239"/>
        <v>#N/A</v>
      </c>
      <c r="T347" t="e">
        <f t="shared" ca="1" si="240"/>
        <v>#N/A</v>
      </c>
      <c r="U347" t="e">
        <f t="shared" ca="1" si="241"/>
        <v>#N/A</v>
      </c>
      <c r="V347" t="e">
        <f t="shared" ca="1" si="242"/>
        <v>#N/A</v>
      </c>
      <c r="W347" t="e">
        <f t="shared" ca="1" si="243"/>
        <v>#N/A</v>
      </c>
      <c r="X347" t="e">
        <f t="shared" ca="1" si="244"/>
        <v>#N/A</v>
      </c>
      <c r="Y347" t="e">
        <f t="shared" ca="1" si="245"/>
        <v>#N/A</v>
      </c>
      <c r="Z347" s="231" t="e">
        <f t="shared" ca="1" si="246"/>
        <v>#N/A</v>
      </c>
    </row>
    <row r="348" spans="3:26" x14ac:dyDescent="0.2">
      <c r="C348" s="50">
        <v>13</v>
      </c>
      <c r="D348" t="e">
        <f t="shared" ca="1" si="247"/>
        <v>#N/A</v>
      </c>
      <c r="E348" t="e">
        <f t="shared" ca="1" si="225"/>
        <v>#N/A</v>
      </c>
      <c r="F348" t="e">
        <f t="shared" ca="1" si="226"/>
        <v>#N/A</v>
      </c>
      <c r="G348" t="e">
        <f t="shared" ca="1" si="227"/>
        <v>#N/A</v>
      </c>
      <c r="H348" t="e">
        <f t="shared" ca="1" si="228"/>
        <v>#N/A</v>
      </c>
      <c r="I348" t="e">
        <f t="shared" ca="1" si="229"/>
        <v>#N/A</v>
      </c>
      <c r="J348" t="e">
        <f t="shared" ca="1" si="230"/>
        <v>#N/A</v>
      </c>
      <c r="K348" t="e">
        <f t="shared" ca="1" si="231"/>
        <v>#N/A</v>
      </c>
      <c r="L348" t="e">
        <f t="shared" ca="1" si="232"/>
        <v>#N/A</v>
      </c>
      <c r="M348" t="e">
        <f t="shared" ca="1" si="233"/>
        <v>#N/A</v>
      </c>
      <c r="N348" t="e">
        <f t="shared" ca="1" si="234"/>
        <v>#N/A</v>
      </c>
      <c r="O348" t="e">
        <f t="shared" ca="1" si="235"/>
        <v>#N/A</v>
      </c>
      <c r="P348" t="e">
        <f t="shared" ca="1" si="236"/>
        <v>#N/A</v>
      </c>
      <c r="Q348" t="e">
        <f t="shared" ca="1" si="237"/>
        <v>#N/A</v>
      </c>
      <c r="R348" t="e">
        <f t="shared" ca="1" si="238"/>
        <v>#N/A</v>
      </c>
      <c r="S348" t="e">
        <f t="shared" ca="1" si="239"/>
        <v>#N/A</v>
      </c>
      <c r="T348" t="e">
        <f t="shared" ca="1" si="240"/>
        <v>#N/A</v>
      </c>
      <c r="U348" t="e">
        <f t="shared" ca="1" si="241"/>
        <v>#N/A</v>
      </c>
      <c r="V348" t="e">
        <f t="shared" ca="1" si="242"/>
        <v>#N/A</v>
      </c>
      <c r="W348" t="e">
        <f t="shared" ca="1" si="243"/>
        <v>#N/A</v>
      </c>
      <c r="X348" t="e">
        <f t="shared" ca="1" si="244"/>
        <v>#N/A</v>
      </c>
      <c r="Y348" t="e">
        <f t="shared" ca="1" si="245"/>
        <v>#N/A</v>
      </c>
      <c r="Z348" s="231" t="e">
        <f t="shared" ca="1" si="246"/>
        <v>#N/A</v>
      </c>
    </row>
    <row r="349" spans="3:26" x14ac:dyDescent="0.2">
      <c r="C349" s="50"/>
    </row>
    <row r="350" spans="3:26" x14ac:dyDescent="0.2">
      <c r="C350" s="50" t="s">
        <v>195</v>
      </c>
    </row>
    <row r="351" spans="3:26" x14ac:dyDescent="0.2">
      <c r="C351" s="50">
        <v>1</v>
      </c>
      <c r="D351">
        <f t="shared" ref="D351:D363" ca="1" si="248">IF($C351&gt;=D$67+D$68+D$69,NA(),IF(D$335&lt;=StartYear+$Q205-1,IF(ISNUMBER(AG205),AG205,MIN(1-E274,(E321*OFFSET(E97,E$66-2,0)-D385*D274)/D384)),MIN(1-E274,(E321*OFFSET(E97,E$66-2,0)-D385*D274)/D384)))</f>
        <v>0.885963897465464</v>
      </c>
      <c r="E351">
        <f t="shared" ref="E351:E363" ca="1" si="249">IF($C351&gt;=E$67+E$68+E$69,NA(),IF(E$335&lt;=StartYear+$Q205-1,IF(ISNUMBER(AH205),AH205,MIN(1-F274,(F321*OFFSET(F97,F$66-2,0)-E385*E274)/E384)),MIN(1-F274,(F321*OFFSET(F97,F$66-2,0)-E385*E274)/E384)))</f>
        <v>0.90851679659018214</v>
      </c>
      <c r="F351">
        <f t="shared" ref="F351:F363" ca="1" si="250">IF($C351&gt;=F$67+F$68+F$69,NA(),IF(F$335&lt;=StartYear+$Q205-1,IF(ISNUMBER(AI205),AI205,MIN(1-G274,(G321*OFFSET(G97,G$66-2,0)-F385*F274)/F384)),MIN(1-G274,(G321*OFFSET(G97,G$66-2,0)-F385*F274)/F384)))</f>
        <v>0.85543409418128646</v>
      </c>
      <c r="G351">
        <f t="shared" ref="G351:G363" ca="1" si="251">IF($C351&gt;=G$67+G$68+G$69,NA(),IF(G$335&lt;=StartYear+$Q205-1,IF(ISNUMBER(AJ205),AJ205,MIN(1-H274,(H321*OFFSET(H97,H$66-2,0)-G385*G274)/G384)),MIN(1-H274,(H321*OFFSET(H97,H$66-2,0)-G385*G274)/G384)))</f>
        <v>0.9189338253117284</v>
      </c>
      <c r="H351">
        <f t="shared" ref="H351:H363" ca="1" si="252">IF($C351&gt;=H$67+H$68+H$69,NA(),IF(H$335&lt;=StartYear+$Q205-1,IF(ISNUMBER(AK205),AK205,MIN(1-I274,(I321*OFFSET(I97,I$66-2,0)-H385*H274)/H384)),MIN(1-I274,(I321*OFFSET(I97,I$66-2,0)-H385*H274)/H384)))</f>
        <v>0.84061952786162908</v>
      </c>
      <c r="I351">
        <f t="shared" ref="I351:I363" ca="1" si="253">IF($C351&gt;=I$67+I$68+I$69,NA(),IF(I$335&lt;=StartYear+$Q205-1,IF(ISNUMBER(AL205),AL205,MIN(1-J274,(J321*OFFSET(J97,J$66-2,0)-I385*I274)/I384)),MIN(1-J274,(J321*OFFSET(J97,J$66-2,0)-I385*I274)/I384)))</f>
        <v>0.8516734343867437</v>
      </c>
      <c r="J351">
        <f t="shared" ref="J351:J363" ca="1" si="254">IF($C351&gt;=J$67+J$68+J$69,NA(),IF(J$335&lt;=StartYear+$Q205-1,IF(ISNUMBER(AM205),AM205,MIN(1-K274,(K321*OFFSET(K97,K$66-2,0)-J385*J274)/J384)),MIN(1-K274,(K321*OFFSET(K97,K$66-2,0)-J385*J274)/J384)))</f>
        <v>0.93594757073029877</v>
      </c>
      <c r="K351">
        <f t="shared" ref="K351:K363" ca="1" si="255">IF($C351&gt;=K$67+K$68+K$69,NA(),IF(K$335&lt;=StartYear+$Q205-1,IF(ISNUMBER(AN205),AN205,MIN(1-L274,(L321*OFFSET(L97,L$66-2,0)-K385*K274)/K384)),MIN(1-L274,(L321*OFFSET(L97,L$66-2,0)-K385*K274)/K384)))</f>
        <v>0.92591808950523735</v>
      </c>
      <c r="L351">
        <f t="shared" ref="L351:L363" ca="1" si="256">IF($C351&gt;=L$67+L$68+L$69,NA(),IF(L$335&lt;=StartYear+$Q205-1,IF(ISNUMBER(AO205),AO205,MIN(1-M274,(M321*OFFSET(M97,M$66-2,0)-L385*L274)/L384)),MIN(1-M274,(M321*OFFSET(M97,M$66-2,0)-L385*L274)/L384)))</f>
        <v>1.0249202724706381</v>
      </c>
      <c r="M351">
        <f t="shared" ref="M351:M363" ca="1" si="257">IF($C351&gt;=M$67+M$68+M$69,NA(),IF(M$335&lt;=StartYear+$Q205-1,IF(ISNUMBER(AP205),AP205,MIN(1-N274,(N321*OFFSET(N97,N$66-2,0)-M385*M274)/M384)),MIN(1-N274,(N321*OFFSET(N97,N$66-2,0)-M385*M274)/M384)))</f>
        <v>1.099872157124594</v>
      </c>
      <c r="N351">
        <f t="shared" ref="N351:N363" ca="1" si="258">IF($C351&gt;=N$67+N$68+N$69,NA(),IF(N$335&lt;=StartYear+$Q205-1,IF(ISNUMBER(AQ205),AQ205,MIN(1-O274,(O321*OFFSET(O97,O$66-2,0)-N385*N274)/N384)),MIN(1-O274,(O321*OFFSET(O97,O$66-2,0)-N385*N274)/N384)))</f>
        <v>1</v>
      </c>
      <c r="O351">
        <f t="shared" ref="O351:O363" ca="1" si="259">IF($C351&gt;=O$67+O$68+O$69,NA(),IF(O$335&lt;=StartYear+$Q205-1,IF(ISNUMBER(AR205),AR205,MIN(1-P274,(P321*OFFSET(P97,P$66-2,0)-O385*O274)/O384)),MIN(1-P274,(P321*OFFSET(P97,P$66-2,0)-O385*O274)/O384)))</f>
        <v>1</v>
      </c>
      <c r="P351">
        <f t="shared" ref="P351:P363" ca="1" si="260">IF($C351&gt;=P$67+P$68+P$69,NA(),IF(P$335&lt;=StartYear+$Q205-1,IF(ISNUMBER(AS205),AS205,MIN(1-Q274,(Q321*OFFSET(Q97,Q$66-2,0)-P385*P274)/P384)),MIN(1-Q274,(Q321*OFFSET(Q97,Q$66-2,0)-P385*P274)/P384)))</f>
        <v>1</v>
      </c>
      <c r="Q351">
        <f t="shared" ref="Q351:Q363" ca="1" si="261">IF($C351&gt;=Q$67+Q$68+Q$69,NA(),IF(Q$335&lt;=StartYear+$Q205-1,IF(ISNUMBER(AT205),AT205,MIN(1-R274,(R321*OFFSET(R97,R$66-2,0)-Q385*Q274)/Q384)),MIN(1-R274,(R321*OFFSET(R97,R$66-2,0)-Q385*Q274)/Q384)))</f>
        <v>1</v>
      </c>
      <c r="R351">
        <f t="shared" ref="R351:R363" ca="1" si="262">IF($C351&gt;=R$67+R$68+R$69,NA(),IF(R$335&lt;=StartYear+$Q205-1,IF(ISNUMBER(AU205),AU205,MIN(1-S274,(S321*OFFSET(S97,S$66-2,0)-R385*R274)/R384)),MIN(1-S274,(S321*OFFSET(S97,S$66-2,0)-R385*R274)/R384)))</f>
        <v>0.99977255754435834</v>
      </c>
      <c r="S351">
        <f t="shared" ref="S351:S363" ca="1" si="263">IF($C351&gt;=S$67+S$68+S$69,NA(),IF(S$335&lt;=StartYear+$Q205-1,IF(ISNUMBER(AV205),AV205,MIN(1-T274,(T321*OFFSET(T97,T$66-2,0)-S385*S274)/S384)),MIN(1-T274,(T321*OFFSET(T97,T$66-2,0)-S385*S274)/S384)))</f>
        <v>0.999627701831166</v>
      </c>
      <c r="T351">
        <f t="shared" ref="T351:T363" ca="1" si="264">IF($C351&gt;=T$67+T$68+T$69,NA(),IF(T$335&lt;=StartYear+$Q205-1,IF(ISNUMBER(AW205),AW205,MIN(1-U274,(U321*OFFSET(U97,U$66-2,0)-T385*T274)/T384)),MIN(1-U274,(U321*OFFSET(U97,U$66-2,0)-T385*T274)/T384)))</f>
        <v>0.999281599942757</v>
      </c>
      <c r="U351">
        <f t="shared" ref="U351:U363" ca="1" si="265">IF($C351&gt;=U$67+U$68+U$69,NA(),IF(U$335&lt;=StartYear+$Q205-1,IF(ISNUMBER(AX205),AX205,MIN(1-V274,(V321*OFFSET(V97,V$66-2,0)-U385*U274)/U384)),MIN(1-V274,(V321*OFFSET(V97,V$66-2,0)-U385*U274)/U384)))</f>
        <v>0.99970117033219053</v>
      </c>
      <c r="V351">
        <f t="shared" ref="V351:V363" ca="1" si="266">IF($C351&gt;=V$67+V$68+V$69,NA(),IF(V$335&lt;=StartYear+$Q205-1,IF(ISNUMBER(AY205),AY205,MIN(1-W274,(W321*OFFSET(W97,W$66-2,0)-V385*V274)/V384)),MIN(1-W274,(W321*OFFSET(W97,W$66-2,0)-V385*V274)/V384)))</f>
        <v>0.99957525490142074</v>
      </c>
      <c r="W351">
        <f t="shared" ref="W351:W363" ca="1" si="267">IF($C351&gt;=W$67+W$68+W$69,NA(),IF(W$335&lt;=StartYear+$Q205-1,IF(ISNUMBER(AZ205),AZ205,MIN(1-X274,(X321*OFFSET(X97,X$66-2,0)-W385*W274)/W384)),MIN(1-X274,(X321*OFFSET(X97,X$66-2,0)-W385*W274)/W384)))</f>
        <v>0.99947647304931453</v>
      </c>
      <c r="X351">
        <f t="shared" ref="X351:X363" ca="1" si="268">IF($C351&gt;=X$67+X$68+X$69,NA(),IF(X$335&lt;=StartYear+$Q205-1,IF(ISNUMBER(BA205),BA205,MIN(1-Y274,(Y321*OFFSET(Y97,Y$66-2,0)-X385*X274)/X384)),MIN(1-Y274,(Y321*OFFSET(Y97,Y$66-2,0)-X385*X274)/X384)))</f>
        <v>0.99935512462437481</v>
      </c>
      <c r="Y351">
        <f t="shared" ref="Y351:Y363" ca="1" si="269">IF($C351&gt;=Y$67+Y$68+Y$69,NA(),IF(Y$335&lt;=StartYear+$Q205-1,IF(ISNUMBER(BB205),BB205,MIN(1-Z274,(Z321*OFFSET(Z97,Z$66-2,0)-Y385*Y274)/Y384)),MIN(1-Z274,(Z321*OFFSET(Z97,Z$66-2,0)-Y385*Y274)/Y384)))</f>
        <v>0.99917822733382322</v>
      </c>
      <c r="Z351">
        <f t="shared" ref="Z351:Z363" ca="1" si="270">IF($C351&gt;=Z$67+Z$68+Z$69,NA(),IF(Z$335&lt;=StartYear+$Q205-1,IF(ISNUMBER(BC205),BC205,MIN(1-Z274,(Z320*OFFSET(BB97,AA$66-2,0)-Z385*Z274)/Z384)),MIN(1-Z274,(Z320*OFFSET(BB97,AA$66-2,0)-Z385*Z274)/Z384)))</f>
        <v>0</v>
      </c>
    </row>
    <row r="352" spans="3:26" x14ac:dyDescent="0.2">
      <c r="C352" s="50">
        <v>2</v>
      </c>
      <c r="D352">
        <f t="shared" ca="1" si="248"/>
        <v>0.80209042075372727</v>
      </c>
      <c r="E352">
        <f t="shared" ca="1" si="249"/>
        <v>0.86794993921579855</v>
      </c>
      <c r="F352">
        <f t="shared" ca="1" si="250"/>
        <v>0.83080900210170994</v>
      </c>
      <c r="G352">
        <f t="shared" ca="1" si="251"/>
        <v>0.93314832085635147</v>
      </c>
      <c r="H352">
        <f t="shared" ca="1" si="252"/>
        <v>0.93568340857963128</v>
      </c>
      <c r="I352">
        <f t="shared" ca="1" si="253"/>
        <v>1</v>
      </c>
      <c r="J352">
        <f t="shared" ca="1" si="254"/>
        <v>1.0066518882887532</v>
      </c>
      <c r="K352">
        <f t="shared" ca="1" si="255"/>
        <v>0.9481377152223861</v>
      </c>
      <c r="L352">
        <f t="shared" ca="1" si="256"/>
        <v>0.96032601118517635</v>
      </c>
      <c r="M352">
        <f t="shared" ca="1" si="257"/>
        <v>1</v>
      </c>
      <c r="N352">
        <f t="shared" ca="1" si="258"/>
        <v>1</v>
      </c>
      <c r="O352">
        <f t="shared" ca="1" si="259"/>
        <v>1</v>
      </c>
      <c r="P352" t="e">
        <f t="shared" ca="1" si="260"/>
        <v>#N/A</v>
      </c>
      <c r="Q352" t="e">
        <f t="shared" ca="1" si="261"/>
        <v>#N/A</v>
      </c>
      <c r="R352" t="e">
        <f t="shared" ca="1" si="262"/>
        <v>#N/A</v>
      </c>
      <c r="S352" t="e">
        <f t="shared" ca="1" si="263"/>
        <v>#N/A</v>
      </c>
      <c r="T352" t="e">
        <f t="shared" ca="1" si="264"/>
        <v>#N/A</v>
      </c>
      <c r="U352" t="e">
        <f t="shared" ca="1" si="265"/>
        <v>#N/A</v>
      </c>
      <c r="V352" t="e">
        <f t="shared" ca="1" si="266"/>
        <v>#N/A</v>
      </c>
      <c r="W352" t="e">
        <f t="shared" ca="1" si="267"/>
        <v>#N/A</v>
      </c>
      <c r="X352" t="e">
        <f t="shared" ca="1" si="268"/>
        <v>#N/A</v>
      </c>
      <c r="Y352" t="e">
        <f t="shared" ca="1" si="269"/>
        <v>#N/A</v>
      </c>
      <c r="Z352" t="e">
        <f t="shared" ca="1" si="270"/>
        <v>#N/A</v>
      </c>
    </row>
    <row r="353" spans="3:26" x14ac:dyDescent="0.2">
      <c r="C353" s="50">
        <v>3</v>
      </c>
      <c r="D353">
        <f t="shared" ca="1" si="248"/>
        <v>0.79440878634679268</v>
      </c>
      <c r="E353">
        <f t="shared" ca="1" si="249"/>
        <v>0.82869374190626832</v>
      </c>
      <c r="F353">
        <f t="shared" ca="1" si="250"/>
        <v>0.79509160898338671</v>
      </c>
      <c r="G353">
        <f t="shared" ca="1" si="251"/>
        <v>0.81349057880790498</v>
      </c>
      <c r="H353">
        <f t="shared" ca="1" si="252"/>
        <v>0.93031236629184233</v>
      </c>
      <c r="I353">
        <f t="shared" ca="1" si="253"/>
        <v>0.88737163166981325</v>
      </c>
      <c r="J353">
        <f t="shared" ca="1" si="254"/>
        <v>0.88847627314675015</v>
      </c>
      <c r="K353">
        <f t="shared" ca="1" si="255"/>
        <v>0.92263843070040463</v>
      </c>
      <c r="L353">
        <f t="shared" ca="1" si="256"/>
        <v>0.93372353404384578</v>
      </c>
      <c r="M353">
        <f t="shared" ca="1" si="257"/>
        <v>0.93497556988662689</v>
      </c>
      <c r="N353">
        <f t="shared" ca="1" si="258"/>
        <v>0.86485833751553709</v>
      </c>
      <c r="O353" t="e">
        <f t="shared" ca="1" si="259"/>
        <v>#N/A</v>
      </c>
      <c r="P353" t="e">
        <f t="shared" ca="1" si="260"/>
        <v>#N/A</v>
      </c>
      <c r="Q353" t="e">
        <f t="shared" ca="1" si="261"/>
        <v>#N/A</v>
      </c>
      <c r="R353" t="e">
        <f t="shared" ca="1" si="262"/>
        <v>#N/A</v>
      </c>
      <c r="S353" t="e">
        <f t="shared" ca="1" si="263"/>
        <v>#N/A</v>
      </c>
      <c r="T353" t="e">
        <f t="shared" ca="1" si="264"/>
        <v>#N/A</v>
      </c>
      <c r="U353" t="e">
        <f t="shared" ca="1" si="265"/>
        <v>#N/A</v>
      </c>
      <c r="V353" t="e">
        <f t="shared" ca="1" si="266"/>
        <v>#N/A</v>
      </c>
      <c r="W353" t="e">
        <f t="shared" ca="1" si="267"/>
        <v>#N/A</v>
      </c>
      <c r="X353" t="e">
        <f t="shared" ca="1" si="268"/>
        <v>#N/A</v>
      </c>
      <c r="Y353" t="e">
        <f t="shared" ca="1" si="269"/>
        <v>#N/A</v>
      </c>
      <c r="Z353" t="e">
        <f t="shared" ca="1" si="270"/>
        <v>#N/A</v>
      </c>
    </row>
    <row r="354" spans="3:26" x14ac:dyDescent="0.2">
      <c r="C354" s="50">
        <v>4</v>
      </c>
      <c r="D354">
        <f t="shared" ca="1" si="248"/>
        <v>0.6477994885690963</v>
      </c>
      <c r="E354" t="e">
        <f t="shared" ca="1" si="249"/>
        <v>#N/A</v>
      </c>
      <c r="F354">
        <f t="shared" ca="1" si="250"/>
        <v>0.64741524759766356</v>
      </c>
      <c r="G354" t="e">
        <f t="shared" ca="1" si="251"/>
        <v>#N/A</v>
      </c>
      <c r="H354" t="e">
        <f t="shared" ca="1" si="252"/>
        <v>#N/A</v>
      </c>
      <c r="I354" t="e">
        <f t="shared" ca="1" si="253"/>
        <v>#N/A</v>
      </c>
      <c r="J354" t="e">
        <f t="shared" ca="1" si="254"/>
        <v>#N/A</v>
      </c>
      <c r="K354" t="e">
        <f t="shared" ca="1" si="255"/>
        <v>#N/A</v>
      </c>
      <c r="L354" t="e">
        <f t="shared" ca="1" si="256"/>
        <v>#N/A</v>
      </c>
      <c r="M354" t="e">
        <f t="shared" ca="1" si="257"/>
        <v>#N/A</v>
      </c>
      <c r="N354" t="e">
        <f t="shared" ca="1" si="258"/>
        <v>#N/A</v>
      </c>
      <c r="O354" t="e">
        <f t="shared" ca="1" si="259"/>
        <v>#N/A</v>
      </c>
      <c r="P354" t="e">
        <f t="shared" ca="1" si="260"/>
        <v>#N/A</v>
      </c>
      <c r="Q354" t="e">
        <f t="shared" ca="1" si="261"/>
        <v>#N/A</v>
      </c>
      <c r="R354" t="e">
        <f t="shared" ca="1" si="262"/>
        <v>#N/A</v>
      </c>
      <c r="S354" t="e">
        <f t="shared" ca="1" si="263"/>
        <v>#N/A</v>
      </c>
      <c r="T354" t="e">
        <f t="shared" ca="1" si="264"/>
        <v>#N/A</v>
      </c>
      <c r="U354" t="e">
        <f t="shared" ca="1" si="265"/>
        <v>#N/A</v>
      </c>
      <c r="V354" t="e">
        <f t="shared" ca="1" si="266"/>
        <v>#N/A</v>
      </c>
      <c r="W354" t="e">
        <f t="shared" ca="1" si="267"/>
        <v>#N/A</v>
      </c>
      <c r="X354" t="e">
        <f t="shared" ca="1" si="268"/>
        <v>#N/A</v>
      </c>
      <c r="Y354" t="e">
        <f t="shared" ca="1" si="269"/>
        <v>#N/A</v>
      </c>
      <c r="Z354" t="e">
        <f t="shared" ca="1" si="270"/>
        <v>#N/A</v>
      </c>
    </row>
    <row r="355" spans="3:26" x14ac:dyDescent="0.2">
      <c r="C355" s="50">
        <v>5</v>
      </c>
      <c r="D355">
        <f t="shared" ca="1" si="248"/>
        <v>0</v>
      </c>
      <c r="E355">
        <f t="shared" ca="1" si="249"/>
        <v>0</v>
      </c>
      <c r="F355">
        <f t="shared" ca="1" si="250"/>
        <v>0</v>
      </c>
      <c r="G355">
        <f t="shared" ca="1" si="251"/>
        <v>0</v>
      </c>
      <c r="H355" t="e">
        <f t="shared" ca="1" si="252"/>
        <v>#N/A</v>
      </c>
      <c r="I355" t="e">
        <f t="shared" ca="1" si="253"/>
        <v>#N/A</v>
      </c>
      <c r="J355" t="e">
        <f t="shared" ca="1" si="254"/>
        <v>#N/A</v>
      </c>
      <c r="K355" t="e">
        <f t="shared" ca="1" si="255"/>
        <v>#N/A</v>
      </c>
      <c r="L355" t="e">
        <f t="shared" ca="1" si="256"/>
        <v>#N/A</v>
      </c>
      <c r="M355" t="e">
        <f t="shared" ca="1" si="257"/>
        <v>#N/A</v>
      </c>
      <c r="N355" t="e">
        <f t="shared" ca="1" si="258"/>
        <v>#N/A</v>
      </c>
      <c r="O355" t="e">
        <f t="shared" ca="1" si="259"/>
        <v>#N/A</v>
      </c>
      <c r="P355" t="e">
        <f t="shared" ca="1" si="260"/>
        <v>#N/A</v>
      </c>
      <c r="Q355" t="e">
        <f t="shared" ca="1" si="261"/>
        <v>#N/A</v>
      </c>
      <c r="R355" t="e">
        <f t="shared" ca="1" si="262"/>
        <v>#N/A</v>
      </c>
      <c r="S355" t="e">
        <f t="shared" ca="1" si="263"/>
        <v>#N/A</v>
      </c>
      <c r="T355" t="e">
        <f t="shared" ca="1" si="264"/>
        <v>#N/A</v>
      </c>
      <c r="U355" t="e">
        <f t="shared" ca="1" si="265"/>
        <v>#N/A</v>
      </c>
      <c r="V355" t="e">
        <f t="shared" ca="1" si="266"/>
        <v>#N/A</v>
      </c>
      <c r="W355" t="e">
        <f t="shared" ca="1" si="267"/>
        <v>#N/A</v>
      </c>
      <c r="X355" t="e">
        <f t="shared" ca="1" si="268"/>
        <v>#N/A</v>
      </c>
      <c r="Y355" t="e">
        <f t="shared" ca="1" si="269"/>
        <v>#N/A</v>
      </c>
      <c r="Z355" t="e">
        <f t="shared" ca="1" si="270"/>
        <v>#N/A</v>
      </c>
    </row>
    <row r="356" spans="3:26" x14ac:dyDescent="0.2">
      <c r="C356" s="50">
        <v>6</v>
      </c>
      <c r="D356" t="e">
        <f t="shared" ca="1" si="248"/>
        <v>#DIV/0!</v>
      </c>
      <c r="E356" t="e">
        <f t="shared" ca="1" si="249"/>
        <v>#N/A</v>
      </c>
      <c r="F356" t="e">
        <f t="shared" ca="1" si="250"/>
        <v>#N/A</v>
      </c>
      <c r="G356" t="e">
        <f t="shared" ca="1" si="251"/>
        <v>#N/A</v>
      </c>
      <c r="H356" t="e">
        <f t="shared" ca="1" si="252"/>
        <v>#N/A</v>
      </c>
      <c r="I356" t="e">
        <f t="shared" ca="1" si="253"/>
        <v>#N/A</v>
      </c>
      <c r="J356" t="e">
        <f t="shared" ca="1" si="254"/>
        <v>#N/A</v>
      </c>
      <c r="K356" t="e">
        <f t="shared" ca="1" si="255"/>
        <v>#N/A</v>
      </c>
      <c r="L356" t="e">
        <f t="shared" ca="1" si="256"/>
        <v>#N/A</v>
      </c>
      <c r="M356" t="e">
        <f t="shared" ca="1" si="257"/>
        <v>#N/A</v>
      </c>
      <c r="N356" t="e">
        <f t="shared" ca="1" si="258"/>
        <v>#N/A</v>
      </c>
      <c r="O356" t="e">
        <f t="shared" ca="1" si="259"/>
        <v>#N/A</v>
      </c>
      <c r="P356" t="e">
        <f t="shared" ca="1" si="260"/>
        <v>#N/A</v>
      </c>
      <c r="Q356" t="e">
        <f t="shared" ca="1" si="261"/>
        <v>#N/A</v>
      </c>
      <c r="R356" t="e">
        <f t="shared" ca="1" si="262"/>
        <v>#N/A</v>
      </c>
      <c r="S356" t="e">
        <f t="shared" ca="1" si="263"/>
        <v>#N/A</v>
      </c>
      <c r="T356" t="e">
        <f t="shared" ca="1" si="264"/>
        <v>#N/A</v>
      </c>
      <c r="U356" t="e">
        <f t="shared" ca="1" si="265"/>
        <v>#N/A</v>
      </c>
      <c r="V356" t="e">
        <f t="shared" ca="1" si="266"/>
        <v>#N/A</v>
      </c>
      <c r="W356" t="e">
        <f t="shared" ca="1" si="267"/>
        <v>#N/A</v>
      </c>
      <c r="X356" t="e">
        <f t="shared" ca="1" si="268"/>
        <v>#N/A</v>
      </c>
      <c r="Y356" t="e">
        <f t="shared" ca="1" si="269"/>
        <v>#N/A</v>
      </c>
      <c r="Z356" t="e">
        <f t="shared" ca="1" si="270"/>
        <v>#N/A</v>
      </c>
    </row>
    <row r="357" spans="3:26" x14ac:dyDescent="0.2">
      <c r="C357" s="50">
        <v>7</v>
      </c>
      <c r="D357">
        <f t="shared" ca="1" si="248"/>
        <v>1</v>
      </c>
      <c r="E357" t="e">
        <f t="shared" ca="1" si="249"/>
        <v>#N/A</v>
      </c>
      <c r="F357" t="e">
        <f t="shared" ca="1" si="250"/>
        <v>#N/A</v>
      </c>
      <c r="G357" t="e">
        <f t="shared" ca="1" si="251"/>
        <v>#N/A</v>
      </c>
      <c r="H357" t="e">
        <f t="shared" ca="1" si="252"/>
        <v>#N/A</v>
      </c>
      <c r="I357" t="e">
        <f t="shared" ca="1" si="253"/>
        <v>#N/A</v>
      </c>
      <c r="J357" t="e">
        <f t="shared" ca="1" si="254"/>
        <v>#N/A</v>
      </c>
      <c r="K357" t="e">
        <f t="shared" ca="1" si="255"/>
        <v>#N/A</v>
      </c>
      <c r="L357" t="e">
        <f t="shared" ca="1" si="256"/>
        <v>#N/A</v>
      </c>
      <c r="M357" t="e">
        <f t="shared" ca="1" si="257"/>
        <v>#N/A</v>
      </c>
      <c r="N357" t="e">
        <f t="shared" ca="1" si="258"/>
        <v>#N/A</v>
      </c>
      <c r="O357" t="e">
        <f t="shared" ca="1" si="259"/>
        <v>#N/A</v>
      </c>
      <c r="P357" t="e">
        <f t="shared" ca="1" si="260"/>
        <v>#N/A</v>
      </c>
      <c r="Q357" t="e">
        <f t="shared" ca="1" si="261"/>
        <v>#N/A</v>
      </c>
      <c r="R357" t="e">
        <f t="shared" ca="1" si="262"/>
        <v>#N/A</v>
      </c>
      <c r="S357" t="e">
        <f t="shared" ca="1" si="263"/>
        <v>#N/A</v>
      </c>
      <c r="T357" t="e">
        <f t="shared" ca="1" si="264"/>
        <v>#N/A</v>
      </c>
      <c r="U357" t="e">
        <f t="shared" ca="1" si="265"/>
        <v>#N/A</v>
      </c>
      <c r="V357" t="e">
        <f t="shared" ca="1" si="266"/>
        <v>#N/A</v>
      </c>
      <c r="W357" t="e">
        <f t="shared" ca="1" si="267"/>
        <v>#N/A</v>
      </c>
      <c r="X357" t="e">
        <f t="shared" ca="1" si="268"/>
        <v>#N/A</v>
      </c>
      <c r="Y357" t="e">
        <f t="shared" ca="1" si="269"/>
        <v>#N/A</v>
      </c>
      <c r="Z357" t="e">
        <f t="shared" ca="1" si="270"/>
        <v>#N/A</v>
      </c>
    </row>
    <row r="358" spans="3:26" x14ac:dyDescent="0.2">
      <c r="C358" s="50">
        <v>8</v>
      </c>
      <c r="D358" t="e">
        <f t="shared" ca="1" si="248"/>
        <v>#N/A</v>
      </c>
      <c r="E358" t="e">
        <f t="shared" ca="1" si="249"/>
        <v>#N/A</v>
      </c>
      <c r="F358" t="e">
        <f t="shared" ca="1" si="250"/>
        <v>#N/A</v>
      </c>
      <c r="G358" t="e">
        <f t="shared" ca="1" si="251"/>
        <v>#N/A</v>
      </c>
      <c r="H358" t="e">
        <f t="shared" ca="1" si="252"/>
        <v>#N/A</v>
      </c>
      <c r="I358" t="e">
        <f t="shared" ca="1" si="253"/>
        <v>#N/A</v>
      </c>
      <c r="J358" t="e">
        <f t="shared" ca="1" si="254"/>
        <v>#N/A</v>
      </c>
      <c r="K358" t="e">
        <f t="shared" ca="1" si="255"/>
        <v>#N/A</v>
      </c>
      <c r="L358" t="e">
        <f t="shared" ca="1" si="256"/>
        <v>#N/A</v>
      </c>
      <c r="M358" t="e">
        <f t="shared" ca="1" si="257"/>
        <v>#N/A</v>
      </c>
      <c r="N358" t="e">
        <f t="shared" ca="1" si="258"/>
        <v>#N/A</v>
      </c>
      <c r="O358" t="e">
        <f t="shared" ca="1" si="259"/>
        <v>#N/A</v>
      </c>
      <c r="P358" t="e">
        <f t="shared" ca="1" si="260"/>
        <v>#N/A</v>
      </c>
      <c r="Q358" t="e">
        <f t="shared" ca="1" si="261"/>
        <v>#N/A</v>
      </c>
      <c r="R358" t="e">
        <f t="shared" ca="1" si="262"/>
        <v>#N/A</v>
      </c>
      <c r="S358" t="e">
        <f t="shared" ca="1" si="263"/>
        <v>#N/A</v>
      </c>
      <c r="T358" t="e">
        <f t="shared" ca="1" si="264"/>
        <v>#N/A</v>
      </c>
      <c r="U358" t="e">
        <f t="shared" ca="1" si="265"/>
        <v>#N/A</v>
      </c>
      <c r="V358" t="e">
        <f t="shared" ca="1" si="266"/>
        <v>#N/A</v>
      </c>
      <c r="W358" t="e">
        <f t="shared" ca="1" si="267"/>
        <v>#N/A</v>
      </c>
      <c r="X358" t="e">
        <f t="shared" ca="1" si="268"/>
        <v>#N/A</v>
      </c>
      <c r="Y358" t="e">
        <f t="shared" ca="1" si="269"/>
        <v>#N/A</v>
      </c>
      <c r="Z358" t="e">
        <f t="shared" ca="1" si="270"/>
        <v>#N/A</v>
      </c>
    </row>
    <row r="359" spans="3:26" x14ac:dyDescent="0.2">
      <c r="C359" s="50">
        <v>9</v>
      </c>
      <c r="D359" t="e">
        <f t="shared" ca="1" si="248"/>
        <v>#N/A</v>
      </c>
      <c r="E359" t="e">
        <f t="shared" ca="1" si="249"/>
        <v>#N/A</v>
      </c>
      <c r="F359" t="e">
        <f t="shared" ca="1" si="250"/>
        <v>#N/A</v>
      </c>
      <c r="G359" t="e">
        <f t="shared" ca="1" si="251"/>
        <v>#N/A</v>
      </c>
      <c r="H359" t="e">
        <f t="shared" ca="1" si="252"/>
        <v>#N/A</v>
      </c>
      <c r="I359" t="e">
        <f t="shared" ca="1" si="253"/>
        <v>#N/A</v>
      </c>
      <c r="J359" t="e">
        <f t="shared" ca="1" si="254"/>
        <v>#N/A</v>
      </c>
      <c r="K359" t="e">
        <f t="shared" ca="1" si="255"/>
        <v>#N/A</v>
      </c>
      <c r="L359" t="e">
        <f t="shared" ca="1" si="256"/>
        <v>#N/A</v>
      </c>
      <c r="M359" t="e">
        <f t="shared" ca="1" si="257"/>
        <v>#N/A</v>
      </c>
      <c r="N359" t="e">
        <f t="shared" ca="1" si="258"/>
        <v>#N/A</v>
      </c>
      <c r="O359" t="e">
        <f t="shared" ca="1" si="259"/>
        <v>#N/A</v>
      </c>
      <c r="P359" t="e">
        <f t="shared" ca="1" si="260"/>
        <v>#N/A</v>
      </c>
      <c r="Q359" t="e">
        <f t="shared" ca="1" si="261"/>
        <v>#N/A</v>
      </c>
      <c r="R359" t="e">
        <f t="shared" ca="1" si="262"/>
        <v>#N/A</v>
      </c>
      <c r="S359" t="e">
        <f t="shared" ca="1" si="263"/>
        <v>#N/A</v>
      </c>
      <c r="T359" t="e">
        <f t="shared" ca="1" si="264"/>
        <v>#N/A</v>
      </c>
      <c r="U359" t="e">
        <f t="shared" ca="1" si="265"/>
        <v>#N/A</v>
      </c>
      <c r="V359" t="e">
        <f t="shared" ca="1" si="266"/>
        <v>#N/A</v>
      </c>
      <c r="W359" t="e">
        <f t="shared" ca="1" si="267"/>
        <v>#N/A</v>
      </c>
      <c r="X359" t="e">
        <f t="shared" ca="1" si="268"/>
        <v>#N/A</v>
      </c>
      <c r="Y359" t="e">
        <f t="shared" ca="1" si="269"/>
        <v>#N/A</v>
      </c>
      <c r="Z359" t="e">
        <f t="shared" ca="1" si="270"/>
        <v>#N/A</v>
      </c>
    </row>
    <row r="360" spans="3:26" x14ac:dyDescent="0.2">
      <c r="C360" s="50">
        <v>10</v>
      </c>
      <c r="D360" t="e">
        <f t="shared" ca="1" si="248"/>
        <v>#N/A</v>
      </c>
      <c r="E360" t="e">
        <f t="shared" ca="1" si="249"/>
        <v>#N/A</v>
      </c>
      <c r="F360" t="e">
        <f t="shared" ca="1" si="250"/>
        <v>#N/A</v>
      </c>
      <c r="G360" t="e">
        <f t="shared" ca="1" si="251"/>
        <v>#N/A</v>
      </c>
      <c r="H360" t="e">
        <f t="shared" ca="1" si="252"/>
        <v>#N/A</v>
      </c>
      <c r="I360" t="e">
        <f t="shared" ca="1" si="253"/>
        <v>#N/A</v>
      </c>
      <c r="J360" t="e">
        <f t="shared" ca="1" si="254"/>
        <v>#N/A</v>
      </c>
      <c r="K360" t="e">
        <f t="shared" ca="1" si="255"/>
        <v>#N/A</v>
      </c>
      <c r="L360" t="e">
        <f t="shared" ca="1" si="256"/>
        <v>#N/A</v>
      </c>
      <c r="M360" t="e">
        <f t="shared" ca="1" si="257"/>
        <v>#N/A</v>
      </c>
      <c r="N360" t="e">
        <f t="shared" ca="1" si="258"/>
        <v>#N/A</v>
      </c>
      <c r="O360" t="e">
        <f t="shared" ca="1" si="259"/>
        <v>#N/A</v>
      </c>
      <c r="P360" t="e">
        <f t="shared" ca="1" si="260"/>
        <v>#N/A</v>
      </c>
      <c r="Q360" t="e">
        <f t="shared" ca="1" si="261"/>
        <v>#N/A</v>
      </c>
      <c r="R360" t="e">
        <f t="shared" ca="1" si="262"/>
        <v>#N/A</v>
      </c>
      <c r="S360" t="e">
        <f t="shared" ca="1" si="263"/>
        <v>#N/A</v>
      </c>
      <c r="T360" t="e">
        <f t="shared" ca="1" si="264"/>
        <v>#N/A</v>
      </c>
      <c r="U360" t="e">
        <f t="shared" ca="1" si="265"/>
        <v>#N/A</v>
      </c>
      <c r="V360" t="e">
        <f t="shared" ca="1" si="266"/>
        <v>#N/A</v>
      </c>
      <c r="W360" t="e">
        <f t="shared" ca="1" si="267"/>
        <v>#N/A</v>
      </c>
      <c r="X360" t="e">
        <f t="shared" ca="1" si="268"/>
        <v>#N/A</v>
      </c>
      <c r="Y360" t="e">
        <f t="shared" ca="1" si="269"/>
        <v>#N/A</v>
      </c>
      <c r="Z360" t="e">
        <f t="shared" ca="1" si="270"/>
        <v>#N/A</v>
      </c>
    </row>
    <row r="361" spans="3:26" x14ac:dyDescent="0.2">
      <c r="C361" s="50">
        <v>11</v>
      </c>
      <c r="D361" t="e">
        <f t="shared" ca="1" si="248"/>
        <v>#N/A</v>
      </c>
      <c r="E361" t="e">
        <f t="shared" ca="1" si="249"/>
        <v>#N/A</v>
      </c>
      <c r="F361" t="e">
        <f t="shared" ca="1" si="250"/>
        <v>#N/A</v>
      </c>
      <c r="G361" t="e">
        <f t="shared" ca="1" si="251"/>
        <v>#N/A</v>
      </c>
      <c r="H361" t="e">
        <f t="shared" ca="1" si="252"/>
        <v>#N/A</v>
      </c>
      <c r="I361" t="e">
        <f t="shared" ca="1" si="253"/>
        <v>#N/A</v>
      </c>
      <c r="J361" t="e">
        <f t="shared" ca="1" si="254"/>
        <v>#N/A</v>
      </c>
      <c r="K361" t="e">
        <f t="shared" ca="1" si="255"/>
        <v>#N/A</v>
      </c>
      <c r="L361" t="e">
        <f t="shared" ca="1" si="256"/>
        <v>#N/A</v>
      </c>
      <c r="M361" t="e">
        <f t="shared" ca="1" si="257"/>
        <v>#N/A</v>
      </c>
      <c r="N361" t="e">
        <f t="shared" ca="1" si="258"/>
        <v>#N/A</v>
      </c>
      <c r="O361" t="e">
        <f t="shared" ca="1" si="259"/>
        <v>#N/A</v>
      </c>
      <c r="P361" t="e">
        <f t="shared" ca="1" si="260"/>
        <v>#N/A</v>
      </c>
      <c r="Q361" t="e">
        <f t="shared" ca="1" si="261"/>
        <v>#N/A</v>
      </c>
      <c r="R361" t="e">
        <f t="shared" ca="1" si="262"/>
        <v>#N/A</v>
      </c>
      <c r="S361" t="e">
        <f t="shared" ca="1" si="263"/>
        <v>#N/A</v>
      </c>
      <c r="T361" t="e">
        <f t="shared" ca="1" si="264"/>
        <v>#N/A</v>
      </c>
      <c r="U361" t="e">
        <f t="shared" ca="1" si="265"/>
        <v>#N/A</v>
      </c>
      <c r="V361" t="e">
        <f t="shared" ca="1" si="266"/>
        <v>#N/A</v>
      </c>
      <c r="W361" t="e">
        <f t="shared" ca="1" si="267"/>
        <v>#N/A</v>
      </c>
      <c r="X361" t="e">
        <f t="shared" ca="1" si="268"/>
        <v>#N/A</v>
      </c>
      <c r="Y361" t="e">
        <f t="shared" ca="1" si="269"/>
        <v>#N/A</v>
      </c>
      <c r="Z361" t="e">
        <f t="shared" ca="1" si="270"/>
        <v>#N/A</v>
      </c>
    </row>
    <row r="362" spans="3:26" x14ac:dyDescent="0.2">
      <c r="C362" s="50">
        <v>12</v>
      </c>
      <c r="D362" t="e">
        <f t="shared" ca="1" si="248"/>
        <v>#N/A</v>
      </c>
      <c r="E362" t="e">
        <f t="shared" ca="1" si="249"/>
        <v>#N/A</v>
      </c>
      <c r="F362" t="e">
        <f t="shared" ca="1" si="250"/>
        <v>#N/A</v>
      </c>
      <c r="G362" t="e">
        <f t="shared" ca="1" si="251"/>
        <v>#N/A</v>
      </c>
      <c r="H362" t="e">
        <f t="shared" ca="1" si="252"/>
        <v>#N/A</v>
      </c>
      <c r="I362" t="e">
        <f t="shared" ca="1" si="253"/>
        <v>#N/A</v>
      </c>
      <c r="J362" t="e">
        <f t="shared" ca="1" si="254"/>
        <v>#N/A</v>
      </c>
      <c r="K362" t="e">
        <f t="shared" ca="1" si="255"/>
        <v>#N/A</v>
      </c>
      <c r="L362" t="e">
        <f t="shared" ca="1" si="256"/>
        <v>#N/A</v>
      </c>
      <c r="M362" t="e">
        <f t="shared" ca="1" si="257"/>
        <v>#N/A</v>
      </c>
      <c r="N362" t="e">
        <f t="shared" ca="1" si="258"/>
        <v>#N/A</v>
      </c>
      <c r="O362" t="e">
        <f t="shared" ca="1" si="259"/>
        <v>#N/A</v>
      </c>
      <c r="P362" t="e">
        <f t="shared" ca="1" si="260"/>
        <v>#N/A</v>
      </c>
      <c r="Q362" t="e">
        <f t="shared" ca="1" si="261"/>
        <v>#N/A</v>
      </c>
      <c r="R362" t="e">
        <f t="shared" ca="1" si="262"/>
        <v>#N/A</v>
      </c>
      <c r="S362" t="e">
        <f t="shared" ca="1" si="263"/>
        <v>#N/A</v>
      </c>
      <c r="T362" t="e">
        <f t="shared" ca="1" si="264"/>
        <v>#N/A</v>
      </c>
      <c r="U362" t="e">
        <f t="shared" ca="1" si="265"/>
        <v>#N/A</v>
      </c>
      <c r="V362" t="e">
        <f t="shared" ca="1" si="266"/>
        <v>#N/A</v>
      </c>
      <c r="W362" t="e">
        <f t="shared" ca="1" si="267"/>
        <v>#N/A</v>
      </c>
      <c r="X362" t="e">
        <f t="shared" ca="1" si="268"/>
        <v>#N/A</v>
      </c>
      <c r="Y362" t="e">
        <f t="shared" ca="1" si="269"/>
        <v>#N/A</v>
      </c>
      <c r="Z362" t="e">
        <f t="shared" ca="1" si="270"/>
        <v>#N/A</v>
      </c>
    </row>
    <row r="363" spans="3:26" x14ac:dyDescent="0.2">
      <c r="C363" s="50">
        <v>13</v>
      </c>
      <c r="D363" t="e">
        <f t="shared" ca="1" si="248"/>
        <v>#N/A</v>
      </c>
      <c r="E363" t="e">
        <f t="shared" ca="1" si="249"/>
        <v>#N/A</v>
      </c>
      <c r="F363" t="e">
        <f t="shared" ca="1" si="250"/>
        <v>#N/A</v>
      </c>
      <c r="G363" t="e">
        <f t="shared" ca="1" si="251"/>
        <v>#N/A</v>
      </c>
      <c r="H363" t="e">
        <f t="shared" ca="1" si="252"/>
        <v>#N/A</v>
      </c>
      <c r="I363" t="e">
        <f t="shared" ca="1" si="253"/>
        <v>#N/A</v>
      </c>
      <c r="J363" t="e">
        <f t="shared" ca="1" si="254"/>
        <v>#N/A</v>
      </c>
      <c r="K363" t="e">
        <f t="shared" ca="1" si="255"/>
        <v>#N/A</v>
      </c>
      <c r="L363" t="e">
        <f t="shared" ca="1" si="256"/>
        <v>#N/A</v>
      </c>
      <c r="M363" t="e">
        <f t="shared" ca="1" si="257"/>
        <v>#N/A</v>
      </c>
      <c r="N363" t="e">
        <f t="shared" ca="1" si="258"/>
        <v>#N/A</v>
      </c>
      <c r="O363" t="e">
        <f t="shared" ca="1" si="259"/>
        <v>#N/A</v>
      </c>
      <c r="P363" t="e">
        <f t="shared" ca="1" si="260"/>
        <v>#N/A</v>
      </c>
      <c r="Q363" t="e">
        <f t="shared" ca="1" si="261"/>
        <v>#N/A</v>
      </c>
      <c r="R363" t="e">
        <f t="shared" ca="1" si="262"/>
        <v>#N/A</v>
      </c>
      <c r="S363" t="e">
        <f t="shared" ca="1" si="263"/>
        <v>#N/A</v>
      </c>
      <c r="T363" t="e">
        <f t="shared" ca="1" si="264"/>
        <v>#N/A</v>
      </c>
      <c r="U363" t="e">
        <f t="shared" ca="1" si="265"/>
        <v>#N/A</v>
      </c>
      <c r="V363" t="e">
        <f t="shared" ca="1" si="266"/>
        <v>#N/A</v>
      </c>
      <c r="W363" t="e">
        <f t="shared" ca="1" si="267"/>
        <v>#N/A</v>
      </c>
      <c r="X363" t="e">
        <f t="shared" ca="1" si="268"/>
        <v>#N/A</v>
      </c>
      <c r="Y363" t="e">
        <f t="shared" ca="1" si="269"/>
        <v>#N/A</v>
      </c>
      <c r="Z363" t="e">
        <f t="shared" ca="1" si="270"/>
        <v>#N/A</v>
      </c>
    </row>
    <row r="367" spans="3:26" x14ac:dyDescent="0.2">
      <c r="C367" s="182" t="s">
        <v>1085</v>
      </c>
    </row>
    <row r="368" spans="3:26" x14ac:dyDescent="0.2">
      <c r="C368" s="50" t="s">
        <v>197</v>
      </c>
      <c r="D368">
        <f>StartYear</f>
        <v>2008</v>
      </c>
      <c r="E368">
        <f>D368+1</f>
        <v>2009</v>
      </c>
      <c r="F368">
        <f t="shared" ref="F368:Z368" si="271">E368+1</f>
        <v>2010</v>
      </c>
      <c r="G368">
        <f t="shared" si="271"/>
        <v>2011</v>
      </c>
      <c r="H368">
        <f t="shared" si="271"/>
        <v>2012</v>
      </c>
      <c r="I368">
        <f t="shared" si="271"/>
        <v>2013</v>
      </c>
      <c r="J368">
        <f t="shared" si="271"/>
        <v>2014</v>
      </c>
      <c r="K368">
        <f t="shared" si="271"/>
        <v>2015</v>
      </c>
      <c r="L368">
        <f t="shared" si="271"/>
        <v>2016</v>
      </c>
      <c r="M368">
        <f t="shared" si="271"/>
        <v>2017</v>
      </c>
      <c r="N368">
        <f t="shared" si="271"/>
        <v>2018</v>
      </c>
      <c r="O368">
        <f t="shared" si="271"/>
        <v>2019</v>
      </c>
      <c r="P368">
        <f t="shared" si="271"/>
        <v>2020</v>
      </c>
      <c r="Q368">
        <f t="shared" si="271"/>
        <v>2021</v>
      </c>
      <c r="R368">
        <f t="shared" si="271"/>
        <v>2022</v>
      </c>
      <c r="S368">
        <f t="shared" si="271"/>
        <v>2023</v>
      </c>
      <c r="T368">
        <f t="shared" si="271"/>
        <v>2024</v>
      </c>
      <c r="U368">
        <f t="shared" si="271"/>
        <v>2025</v>
      </c>
      <c r="V368">
        <f t="shared" si="271"/>
        <v>2026</v>
      </c>
      <c r="W368">
        <f t="shared" si="271"/>
        <v>2027</v>
      </c>
      <c r="X368">
        <f t="shared" si="271"/>
        <v>2028</v>
      </c>
      <c r="Y368">
        <f t="shared" si="271"/>
        <v>2029</v>
      </c>
      <c r="Z368">
        <f t="shared" si="271"/>
        <v>2030</v>
      </c>
    </row>
    <row r="369" spans="3:26" x14ac:dyDescent="0.2">
      <c r="C369" s="50">
        <v>1</v>
      </c>
      <c r="D369" s="49">
        <f t="shared" ref="D369:Z369" ca="1" si="272">IF(D368&lt;StartYear+$Q$190,IF(ISNUMBER(R190),R190,D255*OFFSET(D73,D66-2,0)+C259*C369),D255*OFFSET(D73,D66-2,0)+C259*C369)</f>
        <v>2173990</v>
      </c>
      <c r="E369" s="49">
        <f t="shared" ca="1" si="272"/>
        <v>2180262</v>
      </c>
      <c r="F369" s="49">
        <f t="shared" ca="1" si="272"/>
        <v>2357349</v>
      </c>
      <c r="G369" s="49">
        <f t="shared" ca="1" si="272"/>
        <v>2107268</v>
      </c>
      <c r="H369" s="49">
        <f t="shared" ca="1" si="272"/>
        <v>2178282.0169831384</v>
      </c>
      <c r="I369" s="49">
        <f t="shared" ca="1" si="272"/>
        <v>2150010</v>
      </c>
      <c r="J369" s="49">
        <f t="shared" ca="1" si="272"/>
        <v>1949328.7584414941</v>
      </c>
      <c r="K369" s="49">
        <f t="shared" ca="1" si="272"/>
        <v>1925458</v>
      </c>
      <c r="L369" s="49">
        <f t="shared" ca="1" si="272"/>
        <v>1688683</v>
      </c>
      <c r="M369" s="49">
        <f t="shared" ca="1" si="272"/>
        <v>1538669</v>
      </c>
      <c r="N369" s="49">
        <f t="shared" ca="1" si="272"/>
        <v>1602232</v>
      </c>
      <c r="O369" s="49" t="e">
        <f t="shared" ca="1" si="272"/>
        <v>#VALUE!</v>
      </c>
      <c r="P369" s="49" t="e">
        <f t="shared" ca="1" si="272"/>
        <v>#VALUE!</v>
      </c>
      <c r="Q369" s="49" t="e">
        <f t="shared" ca="1" si="272"/>
        <v>#VALUE!</v>
      </c>
      <c r="R369" s="49" t="e">
        <f t="shared" ca="1" si="272"/>
        <v>#VALUE!</v>
      </c>
      <c r="S369" s="49" t="e">
        <f t="shared" ca="1" si="272"/>
        <v>#VALUE!</v>
      </c>
      <c r="T369" s="49" t="e">
        <f t="shared" ca="1" si="272"/>
        <v>#VALUE!</v>
      </c>
      <c r="U369" s="49" t="e">
        <f t="shared" ca="1" si="272"/>
        <v>#VALUE!</v>
      </c>
      <c r="V369" s="49" t="e">
        <f t="shared" ca="1" si="272"/>
        <v>#VALUE!</v>
      </c>
      <c r="W369" s="49" t="e">
        <f t="shared" ca="1" si="272"/>
        <v>#VALUE!</v>
      </c>
      <c r="X369" s="49" t="e">
        <f t="shared" ca="1" si="272"/>
        <v>#VALUE!</v>
      </c>
      <c r="Y369" s="49" t="e">
        <f t="shared" ca="1" si="272"/>
        <v>#VALUE!</v>
      </c>
      <c r="Z369" s="49" t="e">
        <f t="shared" ca="1" si="272"/>
        <v>#VALUE!</v>
      </c>
    </row>
    <row r="370" spans="3:26" x14ac:dyDescent="0.2">
      <c r="C370" s="50">
        <v>2</v>
      </c>
      <c r="D370" s="49">
        <f t="shared" ref="D370:D381" ca="1" si="273">IF($C370&gt;D$67+D$68+D$69,NA(),IF(D$368&lt;StartYear+$Q191,IF(ISNUMBER(R191),R191,C336*C369+C260*C370),C336*C369+C260*C370))</f>
        <v>1810509</v>
      </c>
      <c r="E370" s="49">
        <f t="shared" ref="E370:E381" ca="1" si="274">IF($C370&gt;E$67+E$68+E$69,NA(),IF(E$368&lt;StartYear+$Q191,IF(ISNUMBER(S191),S191,D336*D369+D260*D370),D336*D369+D260*D370))</f>
        <v>1895600</v>
      </c>
      <c r="F370" s="49">
        <f t="shared" ref="F370:F381" ca="1" si="275">IF($C370&gt;F$67+F$68+F$69,NA(),IF(F$368&lt;StartYear+$Q191,IF(ISNUMBER(T191),T191,E336*E369+E260*E370),E336*E369+E260*E370))</f>
        <v>1918405.5367783699</v>
      </c>
      <c r="G370" s="49">
        <f t="shared" ref="G370:G381" ca="1" si="276">IF($C370&gt;G$67+G$68+G$69,NA(),IF(G$368&lt;StartYear+$Q191,IF(ISNUMBER(U191),U191,F336*F369+F260*F370),F336*F369+F260*F370))</f>
        <v>1906227</v>
      </c>
      <c r="H370" s="49">
        <f t="shared" ref="H370:H381" ca="1" si="277">IF($C370&gt;H$67+H$68+H$69,NA(),IF(H$368&lt;StartYear+$Q191,IF(ISNUMBER(V191),V191,G336*G369+G260*G370),G336*G369+G260*G370))</f>
        <v>1887990.3194562881</v>
      </c>
      <c r="I370" s="49">
        <f t="shared" ref="I370:I381" ca="1" si="278">IF($C370&gt;I$67+I$68+I$69,NA(),IF(I$368&lt;StartYear+$Q191,IF(ISNUMBER(W191),W191,H336*H369+H260*H370),H336*H369+H260*H370))</f>
        <v>1709500</v>
      </c>
      <c r="J370" s="49">
        <f t="shared" ref="J370:J381" ca="1" si="279">IF($C370&gt;J$67+J$68+J$69,NA(),IF(J$368&lt;StartYear+$Q191,IF(ISNUMBER(X191),X191,I336*I369+I260*I370),I336*I369+I260*I370))</f>
        <v>1709500</v>
      </c>
      <c r="K370" s="49">
        <f t="shared" ref="K370:K381" ca="1" si="280">IF($C370&gt;K$67+K$68+K$69,NA(),IF(K$368&lt;StartYear+$Q191,IF(ISNUMBER(Y191),Y191,J336*J369+J260*J370),J336*J369+J260*J370))</f>
        <v>1709500</v>
      </c>
      <c r="L370" s="49">
        <f t="shared" ref="L370:L381" ca="1" si="281">IF($C370&gt;L$67+L$68+L$69,NA(),IF(L$368&lt;StartYear+$Q191,IF(ISNUMBER(Z191),Z191,K336*K369+K260*K370),K336*K369+K260*K370))</f>
        <v>1696055.2456907143</v>
      </c>
      <c r="M370" s="49">
        <f t="shared" ref="M370:M381" ca="1" si="282">IF($C370&gt;M$67+M$68+M$69,NA(),IF(M$368&lt;StartYear+$Q191,IF(ISNUMBER(AA191),AA191,L336*L369+L260*L370),L336*L369+L260*L370))</f>
        <v>1682407</v>
      </c>
      <c r="N370" s="49">
        <f t="shared" ref="N370:N381" ca="1" si="283">IF($C370&gt;N$67+N$68+N$69,NA(),IF(N$368&lt;StartYear+$Q191,IF(ISNUMBER(AB191),AB191,M336*M369+M260*M370),M336*M369+M260*M370))</f>
        <v>1709500</v>
      </c>
      <c r="O370" s="49" t="e">
        <f t="shared" ref="O370:O381" ca="1" si="284">IF($C370&gt;O$67+O$68+O$69,NA(),IF(O$368&lt;StartYear+$Q191,IF(ISNUMBER(AC191),AC191,N336*N369+N260*N370),N336*N369+N260*N370))</f>
        <v>#N/A</v>
      </c>
      <c r="P370" s="49" t="e">
        <f t="shared" ref="P370:P381" ca="1" si="285">IF($C370&gt;P$67+P$68+P$69,NA(),IF(P$368&lt;StartYear+$Q191,IF(ISNUMBER(AD191),AD191,O336*O369+O260*O370),O336*O369+O260*O370))</f>
        <v>#N/A</v>
      </c>
      <c r="Q370" s="49" t="e">
        <f t="shared" ref="Q370:Q381" ca="1" si="286">IF($C370&gt;Q$67+Q$68+Q$69,NA(),IF(Q$368&lt;StartYear+$Q191,IF(ISNUMBER(AE191),AE191,P336*P369+P260*P370),P336*P369+P260*P370))</f>
        <v>#N/A</v>
      </c>
      <c r="R370" s="49" t="e">
        <f t="shared" ref="R370:R381" ca="1" si="287">IF($C370&gt;R$67+R$68+R$69,NA(),IF(R$368&lt;StartYear+$Q191,IF(ISNUMBER(AF191),AF191,Q336*Q369+Q260*Q370),Q336*Q369+Q260*Q370))</f>
        <v>#N/A</v>
      </c>
      <c r="S370" s="49" t="e">
        <f t="shared" ref="S370:S381" ca="1" si="288">IF($C370&gt;S$67+S$68+S$69,NA(),IF(S$368&lt;StartYear+$Q191,IF(ISNUMBER(AG191),AG191,R336*R369+R260*R370),R336*R369+R260*R370))</f>
        <v>#N/A</v>
      </c>
      <c r="T370" s="49" t="e">
        <f t="shared" ref="T370:T381" ca="1" si="289">IF($C370&gt;T$67+T$68+T$69,NA(),IF(T$368&lt;StartYear+$Q191,IF(ISNUMBER(AH191),AH191,S336*S369+S260*S370),S336*S369+S260*S370))</f>
        <v>#N/A</v>
      </c>
      <c r="U370" s="49" t="e">
        <f t="shared" ref="U370:U381" ca="1" si="290">IF($C370&gt;U$67+U$68+U$69,NA(),IF(U$368&lt;StartYear+$Q191,IF(ISNUMBER(AI191),AI191,T336*T369+T260*T370),T336*T369+T260*T370))</f>
        <v>#N/A</v>
      </c>
      <c r="V370" s="49" t="e">
        <f t="shared" ref="V370:V381" ca="1" si="291">IF($C370&gt;V$67+V$68+V$69,NA(),IF(V$368&lt;StartYear+$Q191,IF(ISNUMBER(AJ191),AJ191,U336*U369+U260*U370),U336*U369+U260*U370))</f>
        <v>#N/A</v>
      </c>
      <c r="W370" s="49" t="e">
        <f t="shared" ref="W370:W381" ca="1" si="292">IF($C370&gt;W$67+W$68+W$69,NA(),IF(W$368&lt;StartYear+$Q191,IF(ISNUMBER(AK191),AK191,V336*V369+V260*V370),V336*V369+V260*V370))</f>
        <v>#N/A</v>
      </c>
      <c r="X370" s="49" t="e">
        <f t="shared" ref="X370:X381" ca="1" si="293">IF($C370&gt;X$67+X$68+X$69,NA(),IF(X$368&lt;StartYear+$Q191,IF(ISNUMBER(AL191),AL191,W336*W369+W260*W370),W336*W369+W260*W370))</f>
        <v>#N/A</v>
      </c>
      <c r="Y370" s="49" t="e">
        <f t="shared" ref="Y370:Y381" ca="1" si="294">IF($C370&gt;Y$67+Y$68+Y$69,NA(),IF(Y$368&lt;StartYear+$Q191,IF(ISNUMBER(AM191),AM191,X336*X369+X260*X370),X336*X369+X260*X370))</f>
        <v>#N/A</v>
      </c>
      <c r="Z370" s="49" t="e">
        <f t="shared" ref="Z370:Z381" ca="1" si="295">IF($C370&gt;Z$67+Z$68+Z$69,NA(),IF(Z$368&lt;StartYear+$Q191,IF(ISNUMBER(AN191),AN191,Y336*Y369+Y260*Y370),Y336*Y369+Y260*Y370))</f>
        <v>#N/A</v>
      </c>
    </row>
    <row r="371" spans="3:26" x14ac:dyDescent="0.2">
      <c r="C371" s="50">
        <v>3</v>
      </c>
      <c r="D371" s="49">
        <f t="shared" ca="1" si="273"/>
        <v>1595232</v>
      </c>
      <c r="E371" s="49">
        <f t="shared" ca="1" si="274"/>
        <v>1696207</v>
      </c>
      <c r="F371" s="49">
        <f t="shared" ca="1" si="275"/>
        <v>1751608.4322624933</v>
      </c>
      <c r="G371" s="49">
        <f t="shared" ca="1" si="276"/>
        <v>1744511</v>
      </c>
      <c r="H371" s="49">
        <f t="shared" ca="1" si="277"/>
        <v>1733334.5222296112</v>
      </c>
      <c r="I371" s="49">
        <f t="shared" ca="1" si="278"/>
        <v>1810922</v>
      </c>
      <c r="J371" s="49">
        <f t="shared" ca="1" si="279"/>
        <v>1810922</v>
      </c>
      <c r="K371" s="49">
        <f t="shared" ca="1" si="280"/>
        <v>1810922</v>
      </c>
      <c r="L371" s="49">
        <f t="shared" ca="1" si="281"/>
        <v>1638160.8863096444</v>
      </c>
      <c r="M371" s="49">
        <f t="shared" ca="1" si="282"/>
        <v>1621339</v>
      </c>
      <c r="N371" s="49">
        <f t="shared" ca="1" si="283"/>
        <v>1810922</v>
      </c>
      <c r="O371" s="49" t="e">
        <f t="shared" ca="1" si="284"/>
        <v>#N/A</v>
      </c>
      <c r="P371" s="49" t="e">
        <f t="shared" ca="1" si="285"/>
        <v>#N/A</v>
      </c>
      <c r="Q371" s="49" t="e">
        <f t="shared" ca="1" si="286"/>
        <v>#N/A</v>
      </c>
      <c r="R371" s="49" t="e">
        <f t="shared" ca="1" si="287"/>
        <v>#N/A</v>
      </c>
      <c r="S371" s="49" t="e">
        <f t="shared" ca="1" si="288"/>
        <v>#N/A</v>
      </c>
      <c r="T371" s="49" t="e">
        <f t="shared" ca="1" si="289"/>
        <v>#N/A</v>
      </c>
      <c r="U371" s="49" t="e">
        <f t="shared" ca="1" si="290"/>
        <v>#N/A</v>
      </c>
      <c r="V371" s="49" t="e">
        <f t="shared" ca="1" si="291"/>
        <v>#N/A</v>
      </c>
      <c r="W371" s="49" t="e">
        <f t="shared" ca="1" si="292"/>
        <v>#N/A</v>
      </c>
      <c r="X371" s="49" t="e">
        <f t="shared" ca="1" si="293"/>
        <v>#N/A</v>
      </c>
      <c r="Y371" s="49" t="e">
        <f t="shared" ca="1" si="294"/>
        <v>#N/A</v>
      </c>
      <c r="Z371" s="49" t="e">
        <f t="shared" ca="1" si="295"/>
        <v>#N/A</v>
      </c>
    </row>
    <row r="372" spans="3:26" x14ac:dyDescent="0.2">
      <c r="C372" s="50">
        <v>4</v>
      </c>
      <c r="D372" s="49">
        <f t="shared" ca="1" si="273"/>
        <v>1376122</v>
      </c>
      <c r="E372" s="49">
        <f t="shared" ca="1" si="274"/>
        <v>1411777</v>
      </c>
      <c r="F372" s="49">
        <f t="shared" ca="1" si="275"/>
        <v>1526619.7153037747</v>
      </c>
      <c r="G372" s="49">
        <f t="shared" ca="1" si="276"/>
        <v>1522675</v>
      </c>
      <c r="H372" s="49">
        <f t="shared" ca="1" si="277"/>
        <v>1517639.3912710191</v>
      </c>
      <c r="I372" s="49">
        <f t="shared" ca="1" si="278"/>
        <v>2005414</v>
      </c>
      <c r="J372" s="49">
        <f t="shared" ca="1" si="279"/>
        <v>2005414</v>
      </c>
      <c r="K372" s="49">
        <f t="shared" ca="1" si="280"/>
        <v>2005414</v>
      </c>
      <c r="L372" s="49">
        <f t="shared" ca="1" si="281"/>
        <v>1821253.5657068153</v>
      </c>
      <c r="M372" s="49">
        <f t="shared" ca="1" si="282"/>
        <v>1799347</v>
      </c>
      <c r="N372" s="49">
        <f t="shared" ca="1" si="283"/>
        <v>2005414</v>
      </c>
      <c r="O372" s="49" t="e">
        <f t="shared" ca="1" si="284"/>
        <v>#N/A</v>
      </c>
      <c r="P372" s="49" t="e">
        <f t="shared" ca="1" si="285"/>
        <v>#N/A</v>
      </c>
      <c r="Q372" s="49" t="e">
        <f t="shared" ca="1" si="286"/>
        <v>#N/A</v>
      </c>
      <c r="R372" s="49" t="e">
        <f t="shared" ca="1" si="287"/>
        <v>#N/A</v>
      </c>
      <c r="S372" s="49" t="e">
        <f t="shared" ca="1" si="288"/>
        <v>#N/A</v>
      </c>
      <c r="T372" s="49" t="e">
        <f t="shared" ca="1" si="289"/>
        <v>#N/A</v>
      </c>
      <c r="U372" s="49" t="e">
        <f t="shared" ca="1" si="290"/>
        <v>#N/A</v>
      </c>
      <c r="V372" s="49" t="e">
        <f t="shared" ca="1" si="291"/>
        <v>#N/A</v>
      </c>
      <c r="W372" s="49" t="e">
        <f t="shared" ca="1" si="292"/>
        <v>#N/A</v>
      </c>
      <c r="X372" s="49" t="e">
        <f t="shared" ca="1" si="293"/>
        <v>#N/A</v>
      </c>
      <c r="Y372" s="49" t="e">
        <f t="shared" ca="1" si="294"/>
        <v>#N/A</v>
      </c>
      <c r="Z372" s="49" t="e">
        <f t="shared" ca="1" si="295"/>
        <v>#N/A</v>
      </c>
    </row>
    <row r="373" spans="3:26" x14ac:dyDescent="0.2">
      <c r="C373" s="50">
        <v>5</v>
      </c>
      <c r="D373" s="49">
        <f t="shared" ca="1" si="273"/>
        <v>963983</v>
      </c>
      <c r="E373" s="49">
        <f t="shared" ca="1" si="274"/>
        <v>1057171</v>
      </c>
      <c r="F373" s="49">
        <f t="shared" ca="1" si="275"/>
        <v>1128964.2664198629</v>
      </c>
      <c r="G373" s="49">
        <f t="shared" ca="1" si="276"/>
        <v>1126921</v>
      </c>
      <c r="H373" s="49" t="e">
        <f t="shared" ca="1" si="277"/>
        <v>#N/A</v>
      </c>
      <c r="I373" s="49" t="e">
        <f t="shared" ca="1" si="278"/>
        <v>#N/A</v>
      </c>
      <c r="J373" s="49" t="e">
        <f t="shared" ca="1" si="279"/>
        <v>#N/A</v>
      </c>
      <c r="K373" s="49" t="e">
        <f t="shared" ca="1" si="280"/>
        <v>#N/A</v>
      </c>
      <c r="L373" s="49" t="e">
        <f t="shared" ca="1" si="281"/>
        <v>#N/A</v>
      </c>
      <c r="M373" s="49" t="e">
        <f t="shared" ca="1" si="282"/>
        <v>#N/A</v>
      </c>
      <c r="N373" s="49" t="e">
        <f t="shared" ca="1" si="283"/>
        <v>#N/A</v>
      </c>
      <c r="O373" s="49" t="e">
        <f t="shared" ca="1" si="284"/>
        <v>#N/A</v>
      </c>
      <c r="P373" s="49" t="e">
        <f t="shared" ca="1" si="285"/>
        <v>#N/A</v>
      </c>
      <c r="Q373" s="49" t="e">
        <f t="shared" ca="1" si="286"/>
        <v>#N/A</v>
      </c>
      <c r="R373" s="49" t="e">
        <f t="shared" ca="1" si="287"/>
        <v>#N/A</v>
      </c>
      <c r="S373" s="49" t="e">
        <f t="shared" ca="1" si="288"/>
        <v>#N/A</v>
      </c>
      <c r="T373" s="49" t="e">
        <f t="shared" ca="1" si="289"/>
        <v>#N/A</v>
      </c>
      <c r="U373" s="49" t="e">
        <f t="shared" ca="1" si="290"/>
        <v>#N/A</v>
      </c>
      <c r="V373" s="49" t="e">
        <f t="shared" ca="1" si="291"/>
        <v>#N/A</v>
      </c>
      <c r="W373" s="49" t="e">
        <f t="shared" ca="1" si="292"/>
        <v>#N/A</v>
      </c>
      <c r="X373" s="49" t="e">
        <f t="shared" ca="1" si="293"/>
        <v>#N/A</v>
      </c>
      <c r="Y373" s="49" t="e">
        <f t="shared" ca="1" si="294"/>
        <v>#N/A</v>
      </c>
      <c r="Z373" s="49" t="e">
        <f t="shared" ca="1" si="295"/>
        <v>#N/A</v>
      </c>
    </row>
    <row r="374" spans="3:26" x14ac:dyDescent="0.2">
      <c r="C374" s="50">
        <v>6</v>
      </c>
      <c r="D374" s="49">
        <f t="shared" ca="1" si="273"/>
        <v>61</v>
      </c>
      <c r="E374" s="49" t="e">
        <f t="shared" ca="1" si="274"/>
        <v>#N/A</v>
      </c>
      <c r="F374" s="49" t="e">
        <f t="shared" ca="1" si="275"/>
        <v>#N/A</v>
      </c>
      <c r="G374" s="49" t="e">
        <f t="shared" ca="1" si="276"/>
        <v>#N/A</v>
      </c>
      <c r="H374" s="49" t="e">
        <f t="shared" ca="1" si="277"/>
        <v>#N/A</v>
      </c>
      <c r="I374" s="49" t="e">
        <f t="shared" ca="1" si="278"/>
        <v>#N/A</v>
      </c>
      <c r="J374" s="49" t="e">
        <f t="shared" ca="1" si="279"/>
        <v>#N/A</v>
      </c>
      <c r="K374" s="49" t="e">
        <f t="shared" ca="1" si="280"/>
        <v>#N/A</v>
      </c>
      <c r="L374" s="49" t="e">
        <f t="shared" ca="1" si="281"/>
        <v>#N/A</v>
      </c>
      <c r="M374" s="49" t="e">
        <f t="shared" ca="1" si="282"/>
        <v>#N/A</v>
      </c>
      <c r="N374" s="49" t="e">
        <f t="shared" ca="1" si="283"/>
        <v>#N/A</v>
      </c>
      <c r="O374" s="49" t="e">
        <f t="shared" ca="1" si="284"/>
        <v>#N/A</v>
      </c>
      <c r="P374" s="49" t="e">
        <f t="shared" ca="1" si="285"/>
        <v>#N/A</v>
      </c>
      <c r="Q374" s="49" t="e">
        <f t="shared" ca="1" si="286"/>
        <v>#N/A</v>
      </c>
      <c r="R374" s="49" t="e">
        <f t="shared" ca="1" si="287"/>
        <v>#N/A</v>
      </c>
      <c r="S374" s="49" t="e">
        <f t="shared" ca="1" si="288"/>
        <v>#N/A</v>
      </c>
      <c r="T374" s="49" t="e">
        <f t="shared" ca="1" si="289"/>
        <v>#N/A</v>
      </c>
      <c r="U374" s="49" t="e">
        <f t="shared" ca="1" si="290"/>
        <v>#N/A</v>
      </c>
      <c r="V374" s="49" t="e">
        <f t="shared" ca="1" si="291"/>
        <v>#N/A</v>
      </c>
      <c r="W374" s="49" t="e">
        <f t="shared" ca="1" si="292"/>
        <v>#N/A</v>
      </c>
      <c r="X374" s="49" t="e">
        <f t="shared" ca="1" si="293"/>
        <v>#N/A</v>
      </c>
      <c r="Y374" s="49" t="e">
        <f t="shared" ca="1" si="294"/>
        <v>#N/A</v>
      </c>
      <c r="Z374" s="49" t="e">
        <f t="shared" ca="1" si="295"/>
        <v>#N/A</v>
      </c>
    </row>
    <row r="375" spans="3:26" x14ac:dyDescent="0.2">
      <c r="C375" s="50">
        <v>7</v>
      </c>
      <c r="D375" s="49">
        <f t="shared" ca="1" si="273"/>
        <v>963360.41128257115</v>
      </c>
      <c r="E375" s="49">
        <f t="shared" ca="1" si="274"/>
        <v>989311</v>
      </c>
      <c r="F375" s="49">
        <f t="shared" ca="1" si="275"/>
        <v>999555</v>
      </c>
      <c r="G375" s="49">
        <f t="shared" ca="1" si="276"/>
        <v>987201</v>
      </c>
      <c r="H375" s="49">
        <f t="shared" ca="1" si="277"/>
        <v>1231498.6322493572</v>
      </c>
      <c r="I375" s="49">
        <f t="shared" ca="1" si="278"/>
        <v>1231778.0927599999</v>
      </c>
      <c r="J375" s="49">
        <f t="shared" ca="1" si="279"/>
        <v>1302157.2529077982</v>
      </c>
      <c r="K375" s="49">
        <f t="shared" ca="1" si="280"/>
        <v>1300078.5527999999</v>
      </c>
      <c r="L375" s="49">
        <f t="shared" ca="1" si="281"/>
        <v>1238846</v>
      </c>
      <c r="M375" s="49">
        <f t="shared" ca="1" si="282"/>
        <v>1230984</v>
      </c>
      <c r="N375" s="49" t="e">
        <f t="shared" ca="1" si="283"/>
        <v>#N/A</v>
      </c>
      <c r="O375" s="49" t="e">
        <f t="shared" ca="1" si="284"/>
        <v>#N/A</v>
      </c>
      <c r="P375" s="49" t="e">
        <f t="shared" ca="1" si="285"/>
        <v>#N/A</v>
      </c>
      <c r="Q375" s="49" t="e">
        <f t="shared" ca="1" si="286"/>
        <v>#N/A</v>
      </c>
      <c r="R375" s="49" t="e">
        <f t="shared" ca="1" si="287"/>
        <v>#N/A</v>
      </c>
      <c r="S375" s="49" t="e">
        <f t="shared" ca="1" si="288"/>
        <v>#N/A</v>
      </c>
      <c r="T375" s="49" t="e">
        <f t="shared" ca="1" si="289"/>
        <v>#N/A</v>
      </c>
      <c r="U375" s="49" t="e">
        <f t="shared" ca="1" si="290"/>
        <v>#N/A</v>
      </c>
      <c r="V375" s="49" t="e">
        <f t="shared" ca="1" si="291"/>
        <v>#N/A</v>
      </c>
      <c r="W375" s="49" t="e">
        <f t="shared" ca="1" si="292"/>
        <v>#N/A</v>
      </c>
      <c r="X375" s="49" t="e">
        <f t="shared" ca="1" si="293"/>
        <v>#N/A</v>
      </c>
      <c r="Y375" s="49" t="e">
        <f t="shared" ca="1" si="294"/>
        <v>#N/A</v>
      </c>
      <c r="Z375" s="49" t="e">
        <f t="shared" ca="1" si="295"/>
        <v>#N/A</v>
      </c>
    </row>
    <row r="376" spans="3:26" x14ac:dyDescent="0.2">
      <c r="C376" s="50">
        <v>8</v>
      </c>
      <c r="D376" s="49">
        <f t="shared" ca="1" si="273"/>
        <v>874976.50765302149</v>
      </c>
      <c r="E376" s="49">
        <f t="shared" ca="1" si="274"/>
        <v>856392</v>
      </c>
      <c r="F376" s="49">
        <f t="shared" ca="1" si="275"/>
        <v>897666</v>
      </c>
      <c r="G376" s="49">
        <f t="shared" ca="1" si="276"/>
        <v>846656</v>
      </c>
      <c r="H376" s="49">
        <f t="shared" ca="1" si="277"/>
        <v>1056741.5439232078</v>
      </c>
      <c r="I376" s="49">
        <f t="shared" ca="1" si="278"/>
        <v>1057590.49208</v>
      </c>
      <c r="J376" s="49">
        <f t="shared" ca="1" si="279"/>
        <v>1114085.4196037082</v>
      </c>
      <c r="K376" s="49">
        <f t="shared" ca="1" si="280"/>
        <v>1116232.4809099999</v>
      </c>
      <c r="L376" s="49">
        <f t="shared" ca="1" si="281"/>
        <v>1185656</v>
      </c>
      <c r="M376" s="49">
        <f t="shared" ca="1" si="282"/>
        <v>1185675</v>
      </c>
      <c r="N376" s="49" t="e">
        <f t="shared" ca="1" si="283"/>
        <v>#N/A</v>
      </c>
      <c r="O376" s="49" t="e">
        <f t="shared" ca="1" si="284"/>
        <v>#N/A</v>
      </c>
      <c r="P376" s="49" t="e">
        <f t="shared" ca="1" si="285"/>
        <v>#N/A</v>
      </c>
      <c r="Q376" s="49" t="e">
        <f t="shared" ca="1" si="286"/>
        <v>#N/A</v>
      </c>
      <c r="R376" s="49" t="e">
        <f t="shared" ca="1" si="287"/>
        <v>#N/A</v>
      </c>
      <c r="S376" s="49" t="e">
        <f t="shared" ca="1" si="288"/>
        <v>#N/A</v>
      </c>
      <c r="T376" s="49" t="e">
        <f t="shared" ca="1" si="289"/>
        <v>#N/A</v>
      </c>
      <c r="U376" s="49" t="e">
        <f t="shared" ca="1" si="290"/>
        <v>#N/A</v>
      </c>
      <c r="V376" s="49" t="e">
        <f t="shared" ca="1" si="291"/>
        <v>#N/A</v>
      </c>
      <c r="W376" s="49" t="e">
        <f t="shared" ca="1" si="292"/>
        <v>#N/A</v>
      </c>
      <c r="X376" s="49" t="e">
        <f t="shared" ca="1" si="293"/>
        <v>#N/A</v>
      </c>
      <c r="Y376" s="49" t="e">
        <f t="shared" ca="1" si="294"/>
        <v>#N/A</v>
      </c>
      <c r="Z376" s="49" t="e">
        <f t="shared" ca="1" si="295"/>
        <v>#N/A</v>
      </c>
    </row>
    <row r="377" spans="3:26" x14ac:dyDescent="0.2">
      <c r="C377" s="50">
        <v>9</v>
      </c>
      <c r="D377" s="49">
        <f t="shared" ca="1" si="273"/>
        <v>145</v>
      </c>
      <c r="E377" s="49" t="e">
        <f t="shared" ca="1" si="274"/>
        <v>#N/A</v>
      </c>
      <c r="F377" s="49" t="e">
        <f t="shared" ca="1" si="275"/>
        <v>#N/A</v>
      </c>
      <c r="G377" s="49" t="e">
        <f t="shared" ca="1" si="276"/>
        <v>#N/A</v>
      </c>
      <c r="H377" s="49" t="e">
        <f t="shared" ca="1" si="277"/>
        <v>#N/A</v>
      </c>
      <c r="I377" s="49" t="e">
        <f t="shared" ca="1" si="278"/>
        <v>#N/A</v>
      </c>
      <c r="J377" s="49" t="e">
        <f t="shared" ca="1" si="279"/>
        <v>#N/A</v>
      </c>
      <c r="K377" s="49" t="e">
        <f t="shared" ca="1" si="280"/>
        <v>#N/A</v>
      </c>
      <c r="L377" s="49" t="e">
        <f t="shared" ca="1" si="281"/>
        <v>#N/A</v>
      </c>
      <c r="M377" s="49" t="e">
        <f t="shared" ca="1" si="282"/>
        <v>#N/A</v>
      </c>
      <c r="N377" s="49" t="e">
        <f t="shared" ca="1" si="283"/>
        <v>#N/A</v>
      </c>
      <c r="O377" s="49" t="e">
        <f t="shared" ca="1" si="284"/>
        <v>#N/A</v>
      </c>
      <c r="P377" s="49" t="e">
        <f t="shared" ca="1" si="285"/>
        <v>#N/A</v>
      </c>
      <c r="Q377" s="49" t="e">
        <f t="shared" ca="1" si="286"/>
        <v>#N/A</v>
      </c>
      <c r="R377" s="49" t="e">
        <f t="shared" ca="1" si="287"/>
        <v>#N/A</v>
      </c>
      <c r="S377" s="49" t="e">
        <f t="shared" ca="1" si="288"/>
        <v>#N/A</v>
      </c>
      <c r="T377" s="49" t="e">
        <f t="shared" ca="1" si="289"/>
        <v>#N/A</v>
      </c>
      <c r="U377" s="49" t="e">
        <f t="shared" ca="1" si="290"/>
        <v>#N/A</v>
      </c>
      <c r="V377" s="49" t="e">
        <f t="shared" ca="1" si="291"/>
        <v>#N/A</v>
      </c>
      <c r="W377" s="49" t="e">
        <f t="shared" ca="1" si="292"/>
        <v>#N/A</v>
      </c>
      <c r="X377" s="49" t="e">
        <f t="shared" ca="1" si="293"/>
        <v>#N/A</v>
      </c>
      <c r="Y377" s="49" t="e">
        <f t="shared" ca="1" si="294"/>
        <v>#N/A</v>
      </c>
      <c r="Z377" s="49" t="e">
        <f t="shared" ca="1" si="295"/>
        <v>#N/A</v>
      </c>
    </row>
    <row r="378" spans="3:26" x14ac:dyDescent="0.2">
      <c r="C378" s="50">
        <v>10</v>
      </c>
      <c r="D378" s="49">
        <f t="shared" ca="1" si="273"/>
        <v>181</v>
      </c>
      <c r="E378" s="49" t="e">
        <f t="shared" ca="1" si="274"/>
        <v>#N/A</v>
      </c>
      <c r="F378" s="49" t="e">
        <f t="shared" ca="1" si="275"/>
        <v>#N/A</v>
      </c>
      <c r="G378" s="49" t="e">
        <f t="shared" ca="1" si="276"/>
        <v>#N/A</v>
      </c>
      <c r="H378" s="49" t="e">
        <f t="shared" ca="1" si="277"/>
        <v>#N/A</v>
      </c>
      <c r="I378" s="49" t="e">
        <f t="shared" ca="1" si="278"/>
        <v>#N/A</v>
      </c>
      <c r="J378" s="49" t="e">
        <f t="shared" ca="1" si="279"/>
        <v>#N/A</v>
      </c>
      <c r="K378" s="49" t="e">
        <f t="shared" ca="1" si="280"/>
        <v>#N/A</v>
      </c>
      <c r="L378" s="49" t="e">
        <f t="shared" ca="1" si="281"/>
        <v>#N/A</v>
      </c>
      <c r="M378" s="49" t="e">
        <f t="shared" ca="1" si="282"/>
        <v>#N/A</v>
      </c>
      <c r="N378" s="49" t="e">
        <f t="shared" ca="1" si="283"/>
        <v>#N/A</v>
      </c>
      <c r="O378" s="49" t="e">
        <f t="shared" ca="1" si="284"/>
        <v>#N/A</v>
      </c>
      <c r="P378" s="49" t="e">
        <f t="shared" ca="1" si="285"/>
        <v>#N/A</v>
      </c>
      <c r="Q378" s="49" t="e">
        <f t="shared" ca="1" si="286"/>
        <v>#N/A</v>
      </c>
      <c r="R378" s="49" t="e">
        <f t="shared" ca="1" si="287"/>
        <v>#N/A</v>
      </c>
      <c r="S378" s="49" t="e">
        <f t="shared" ca="1" si="288"/>
        <v>#N/A</v>
      </c>
      <c r="T378" s="49" t="e">
        <f t="shared" ca="1" si="289"/>
        <v>#N/A</v>
      </c>
      <c r="U378" s="49" t="e">
        <f t="shared" ca="1" si="290"/>
        <v>#N/A</v>
      </c>
      <c r="V378" s="49" t="e">
        <f t="shared" ca="1" si="291"/>
        <v>#N/A</v>
      </c>
      <c r="W378" s="49" t="e">
        <f t="shared" ca="1" si="292"/>
        <v>#N/A</v>
      </c>
      <c r="X378" s="49" t="e">
        <f t="shared" ca="1" si="293"/>
        <v>#N/A</v>
      </c>
      <c r="Y378" s="49" t="e">
        <f t="shared" ca="1" si="294"/>
        <v>#N/A</v>
      </c>
      <c r="Z378" s="49" t="e">
        <f t="shared" ca="1" si="295"/>
        <v>#N/A</v>
      </c>
    </row>
    <row r="379" spans="3:26" x14ac:dyDescent="0.2">
      <c r="C379" s="50">
        <v>11</v>
      </c>
      <c r="D379" s="49">
        <f t="shared" ca="1" si="273"/>
        <v>221</v>
      </c>
      <c r="E379" s="49" t="e">
        <f t="shared" ca="1" si="274"/>
        <v>#N/A</v>
      </c>
      <c r="F379" s="49" t="e">
        <f t="shared" ca="1" si="275"/>
        <v>#N/A</v>
      </c>
      <c r="G379" s="49" t="e">
        <f t="shared" ca="1" si="276"/>
        <v>#N/A</v>
      </c>
      <c r="H379" s="49" t="e">
        <f t="shared" ca="1" si="277"/>
        <v>#N/A</v>
      </c>
      <c r="I379" s="49" t="e">
        <f t="shared" ca="1" si="278"/>
        <v>#N/A</v>
      </c>
      <c r="J379" s="49" t="e">
        <f t="shared" ca="1" si="279"/>
        <v>#N/A</v>
      </c>
      <c r="K379" s="49" t="e">
        <f t="shared" ca="1" si="280"/>
        <v>#N/A</v>
      </c>
      <c r="L379" s="49" t="e">
        <f t="shared" ca="1" si="281"/>
        <v>#N/A</v>
      </c>
      <c r="M379" s="49" t="e">
        <f t="shared" ca="1" si="282"/>
        <v>#N/A</v>
      </c>
      <c r="N379" s="49" t="e">
        <f t="shared" ca="1" si="283"/>
        <v>#N/A</v>
      </c>
      <c r="O379" s="49" t="e">
        <f t="shared" ca="1" si="284"/>
        <v>#N/A</v>
      </c>
      <c r="P379" s="49" t="e">
        <f t="shared" ca="1" si="285"/>
        <v>#N/A</v>
      </c>
      <c r="Q379" s="49" t="e">
        <f t="shared" ca="1" si="286"/>
        <v>#N/A</v>
      </c>
      <c r="R379" s="49" t="e">
        <f t="shared" ca="1" si="287"/>
        <v>#N/A</v>
      </c>
      <c r="S379" s="49" t="e">
        <f t="shared" ca="1" si="288"/>
        <v>#N/A</v>
      </c>
      <c r="T379" s="49" t="e">
        <f t="shared" ca="1" si="289"/>
        <v>#N/A</v>
      </c>
      <c r="U379" s="49" t="e">
        <f t="shared" ca="1" si="290"/>
        <v>#N/A</v>
      </c>
      <c r="V379" s="49" t="e">
        <f t="shared" ca="1" si="291"/>
        <v>#N/A</v>
      </c>
      <c r="W379" s="49" t="e">
        <f t="shared" ca="1" si="292"/>
        <v>#N/A</v>
      </c>
      <c r="X379" s="49" t="e">
        <f t="shared" ca="1" si="293"/>
        <v>#N/A</v>
      </c>
      <c r="Y379" s="49" t="e">
        <f t="shared" ca="1" si="294"/>
        <v>#N/A</v>
      </c>
      <c r="Z379" s="49" t="e">
        <f t="shared" ca="1" si="295"/>
        <v>#N/A</v>
      </c>
    </row>
    <row r="380" spans="3:26" x14ac:dyDescent="0.2">
      <c r="C380" s="50">
        <v>12</v>
      </c>
      <c r="D380" s="49">
        <f t="shared" ca="1" si="273"/>
        <v>265</v>
      </c>
      <c r="E380" s="49" t="e">
        <f t="shared" ca="1" si="274"/>
        <v>#N/A</v>
      </c>
      <c r="F380" s="49" t="e">
        <f t="shared" ca="1" si="275"/>
        <v>#N/A</v>
      </c>
      <c r="G380" s="49" t="e">
        <f t="shared" ca="1" si="276"/>
        <v>#N/A</v>
      </c>
      <c r="H380" s="49" t="e">
        <f t="shared" ca="1" si="277"/>
        <v>#N/A</v>
      </c>
      <c r="I380" s="49" t="e">
        <f t="shared" ca="1" si="278"/>
        <v>#N/A</v>
      </c>
      <c r="J380" s="49" t="e">
        <f t="shared" ca="1" si="279"/>
        <v>#N/A</v>
      </c>
      <c r="K380" s="49" t="e">
        <f t="shared" ca="1" si="280"/>
        <v>#N/A</v>
      </c>
      <c r="L380" s="49" t="e">
        <f t="shared" ca="1" si="281"/>
        <v>#N/A</v>
      </c>
      <c r="M380" s="49" t="e">
        <f t="shared" ca="1" si="282"/>
        <v>#N/A</v>
      </c>
      <c r="N380" s="49" t="e">
        <f t="shared" ca="1" si="283"/>
        <v>#N/A</v>
      </c>
      <c r="O380" s="49" t="e">
        <f t="shared" ca="1" si="284"/>
        <v>#N/A</v>
      </c>
      <c r="P380" s="49" t="e">
        <f t="shared" ca="1" si="285"/>
        <v>#N/A</v>
      </c>
      <c r="Q380" s="49" t="e">
        <f t="shared" ca="1" si="286"/>
        <v>#N/A</v>
      </c>
      <c r="R380" s="49" t="e">
        <f t="shared" ca="1" si="287"/>
        <v>#N/A</v>
      </c>
      <c r="S380" s="49" t="e">
        <f t="shared" ca="1" si="288"/>
        <v>#N/A</v>
      </c>
      <c r="T380" s="49" t="e">
        <f t="shared" ca="1" si="289"/>
        <v>#N/A</v>
      </c>
      <c r="U380" s="49" t="e">
        <f t="shared" ca="1" si="290"/>
        <v>#N/A</v>
      </c>
      <c r="V380" s="49" t="e">
        <f t="shared" ca="1" si="291"/>
        <v>#N/A</v>
      </c>
      <c r="W380" s="49" t="e">
        <f t="shared" ca="1" si="292"/>
        <v>#N/A</v>
      </c>
      <c r="X380" s="49" t="e">
        <f t="shared" ca="1" si="293"/>
        <v>#N/A</v>
      </c>
      <c r="Y380" s="49" t="e">
        <f t="shared" ca="1" si="294"/>
        <v>#N/A</v>
      </c>
      <c r="Z380" s="49" t="e">
        <f t="shared" ca="1" si="295"/>
        <v>#N/A</v>
      </c>
    </row>
    <row r="381" spans="3:26" x14ac:dyDescent="0.2">
      <c r="C381" s="50">
        <v>13</v>
      </c>
      <c r="D381" s="49" t="e">
        <f t="shared" ca="1" si="273"/>
        <v>#N/A</v>
      </c>
      <c r="E381" s="49" t="e">
        <f t="shared" ca="1" si="274"/>
        <v>#N/A</v>
      </c>
      <c r="F381" s="49" t="e">
        <f t="shared" ca="1" si="275"/>
        <v>#N/A</v>
      </c>
      <c r="G381" s="49" t="e">
        <f t="shared" ca="1" si="276"/>
        <v>#N/A</v>
      </c>
      <c r="H381" s="49" t="e">
        <f t="shared" ca="1" si="277"/>
        <v>#N/A</v>
      </c>
      <c r="I381" s="49" t="e">
        <f t="shared" ca="1" si="278"/>
        <v>#N/A</v>
      </c>
      <c r="J381" s="49" t="e">
        <f t="shared" ca="1" si="279"/>
        <v>#N/A</v>
      </c>
      <c r="K381" s="49" t="e">
        <f t="shared" ca="1" si="280"/>
        <v>#N/A</v>
      </c>
      <c r="L381" s="49" t="e">
        <f t="shared" ca="1" si="281"/>
        <v>#N/A</v>
      </c>
      <c r="M381" s="49" t="e">
        <f t="shared" ca="1" si="282"/>
        <v>#N/A</v>
      </c>
      <c r="N381" s="49" t="e">
        <f t="shared" ca="1" si="283"/>
        <v>#N/A</v>
      </c>
      <c r="O381" s="49" t="e">
        <f t="shared" ca="1" si="284"/>
        <v>#N/A</v>
      </c>
      <c r="P381" s="49" t="e">
        <f t="shared" ca="1" si="285"/>
        <v>#N/A</v>
      </c>
      <c r="Q381" s="49" t="e">
        <f t="shared" ca="1" si="286"/>
        <v>#N/A</v>
      </c>
      <c r="R381" s="49" t="e">
        <f t="shared" ca="1" si="287"/>
        <v>#N/A</v>
      </c>
      <c r="S381" s="49" t="e">
        <f t="shared" ca="1" si="288"/>
        <v>#N/A</v>
      </c>
      <c r="T381" s="49" t="e">
        <f t="shared" ca="1" si="289"/>
        <v>#N/A</v>
      </c>
      <c r="U381" s="49" t="e">
        <f t="shared" ca="1" si="290"/>
        <v>#N/A</v>
      </c>
      <c r="V381" s="49" t="e">
        <f t="shared" ca="1" si="291"/>
        <v>#N/A</v>
      </c>
      <c r="W381" s="49" t="e">
        <f t="shared" ca="1" si="292"/>
        <v>#N/A</v>
      </c>
      <c r="X381" s="49" t="e">
        <f t="shared" ca="1" si="293"/>
        <v>#N/A</v>
      </c>
      <c r="Y381" s="49" t="e">
        <f t="shared" ca="1" si="294"/>
        <v>#N/A</v>
      </c>
      <c r="Z381" s="49" t="e">
        <f t="shared" ca="1" si="295"/>
        <v>#N/A</v>
      </c>
    </row>
    <row r="382" spans="3:26" x14ac:dyDescent="0.2">
      <c r="C382" s="50"/>
    </row>
    <row r="383" spans="3:26" x14ac:dyDescent="0.2">
      <c r="C383" s="50" t="s">
        <v>195</v>
      </c>
    </row>
    <row r="384" spans="3:26" x14ac:dyDescent="0.2">
      <c r="C384" s="50">
        <v>1</v>
      </c>
      <c r="D384" s="49">
        <f t="shared" ref="D384:Z384" ca="1" si="296">IF(D368&lt;StartYear+$Q205,IF(ISNUMBER(R205),R205,D256*OFFSET(D96,D$66-2,0)+C274*C384),D256*OFFSET(D96,D$66-2,0)+C274*C384)</f>
        <v>2109104</v>
      </c>
      <c r="E384" s="49">
        <f t="shared" ca="1" si="296"/>
        <v>2108067</v>
      </c>
      <c r="F384" s="49">
        <f t="shared" ca="1" si="296"/>
        <v>2224667</v>
      </c>
      <c r="G384" s="49">
        <f t="shared" ca="1" si="296"/>
        <v>2053480</v>
      </c>
      <c r="H384" s="49">
        <f t="shared" ca="1" si="296"/>
        <v>2088859.3969102243</v>
      </c>
      <c r="I384" s="49">
        <f t="shared" ca="1" si="296"/>
        <v>2061748</v>
      </c>
      <c r="J384" s="49">
        <f t="shared" ca="1" si="296"/>
        <v>1876105.0884825555</v>
      </c>
      <c r="K384" s="49">
        <f t="shared" ca="1" si="296"/>
        <v>1853131</v>
      </c>
      <c r="L384" s="49">
        <f t="shared" ca="1" si="296"/>
        <v>1660656</v>
      </c>
      <c r="M384" s="49">
        <f t="shared" ca="1" si="296"/>
        <v>1596491</v>
      </c>
      <c r="N384" s="49">
        <f t="shared" ca="1" si="296"/>
        <v>1630628</v>
      </c>
      <c r="O384" s="49">
        <f t="shared" ca="1" si="296"/>
        <v>1432860</v>
      </c>
      <c r="P384" s="49">
        <f t="shared" ca="1" si="296"/>
        <v>1425468</v>
      </c>
      <c r="Q384" s="49">
        <f t="shared" ca="1" si="296"/>
        <v>1418036</v>
      </c>
      <c r="R384" s="49">
        <f t="shared" ca="1" si="296"/>
        <v>1411346</v>
      </c>
      <c r="S384" s="49">
        <f t="shared" ca="1" si="296"/>
        <v>1404788</v>
      </c>
      <c r="T384" s="49">
        <f t="shared" ca="1" si="296"/>
        <v>1397550</v>
      </c>
      <c r="U384" s="49">
        <f t="shared" ca="1" si="296"/>
        <v>1388751</v>
      </c>
      <c r="V384" s="49">
        <f t="shared" ca="1" si="296"/>
        <v>1379651</v>
      </c>
      <c r="W384" s="49">
        <f t="shared" ca="1" si="296"/>
        <v>1369557</v>
      </c>
      <c r="X384" s="49">
        <f t="shared" ca="1" si="296"/>
        <v>1358402</v>
      </c>
      <c r="Y384" s="49">
        <f t="shared" ca="1" si="296"/>
        <v>1345871</v>
      </c>
      <c r="Z384" s="49">
        <f t="shared" ca="1" si="296"/>
        <v>1331840</v>
      </c>
    </row>
    <row r="385" spans="3:26" x14ac:dyDescent="0.2">
      <c r="C385" s="50">
        <v>2</v>
      </c>
      <c r="D385" s="49">
        <f t="shared" ref="D385:Z385" ca="1" si="297">IF($C385&gt;D$67+D$68+D$69,NA(),IF(D$368&lt;StartYear+$Q206,IF(ISNUMBER(R206),R206,C351*C384+C275*C385),C351*C384+C275*C385))</f>
        <v>1824559</v>
      </c>
      <c r="E385" s="49">
        <f t="shared" ca="1" si="297"/>
        <v>1868590</v>
      </c>
      <c r="F385" s="49">
        <f t="shared" ca="1" si="297"/>
        <v>1915214.2778374755</v>
      </c>
      <c r="G385" s="49">
        <f t="shared" ca="1" si="297"/>
        <v>1903056</v>
      </c>
      <c r="H385" s="49">
        <f t="shared" ca="1" si="297"/>
        <v>1887012.2316011281</v>
      </c>
      <c r="I385" s="49">
        <f t="shared" ca="1" si="297"/>
        <v>1755936</v>
      </c>
      <c r="J385" s="49">
        <f t="shared" ca="1" si="297"/>
        <v>1755936</v>
      </c>
      <c r="K385" s="49">
        <f t="shared" ca="1" si="297"/>
        <v>1755936</v>
      </c>
      <c r="L385" s="49">
        <f t="shared" ca="1" si="297"/>
        <v>1715847.5151229301</v>
      </c>
      <c r="M385" s="49">
        <f t="shared" ca="1" si="297"/>
        <v>1702040</v>
      </c>
      <c r="N385" s="49">
        <f t="shared" ca="1" si="297"/>
        <v>1755936</v>
      </c>
      <c r="O385" s="49">
        <f t="shared" ca="1" si="297"/>
        <v>1630628</v>
      </c>
      <c r="P385" s="49">
        <f t="shared" ca="1" si="297"/>
        <v>1432860</v>
      </c>
      <c r="Q385" s="49">
        <f t="shared" ca="1" si="297"/>
        <v>1425468</v>
      </c>
      <c r="R385" s="49">
        <f t="shared" ca="1" si="297"/>
        <v>1418036</v>
      </c>
      <c r="S385" s="49">
        <f t="shared" ca="1" si="297"/>
        <v>1411025</v>
      </c>
      <c r="T385" s="49">
        <f t="shared" ca="1" si="297"/>
        <v>1404265</v>
      </c>
      <c r="U385" s="49">
        <f t="shared" ca="1" si="297"/>
        <v>1396546</v>
      </c>
      <c r="V385" s="49">
        <f t="shared" ca="1" si="297"/>
        <v>1388336</v>
      </c>
      <c r="W385" s="49">
        <f t="shared" ca="1" si="297"/>
        <v>1379065</v>
      </c>
      <c r="X385" s="49">
        <f t="shared" ca="1" si="297"/>
        <v>1368840</v>
      </c>
      <c r="Y385" s="49">
        <f t="shared" ca="1" si="297"/>
        <v>1357526</v>
      </c>
      <c r="Z385" s="49">
        <f t="shared" ca="1" si="297"/>
        <v>1344765</v>
      </c>
    </row>
    <row r="386" spans="3:26" x14ac:dyDescent="0.2">
      <c r="C386" s="50">
        <v>3</v>
      </c>
      <c r="D386" s="49">
        <f t="shared" ref="D386:M387" ca="1" si="298">IF($C387&gt;D$67+D$68+D$69,NA(),IF(D$368&lt;StartYear+$Q207,IF(ISNUMBER(R207),R207,C352*C386+C276*C387),C352*C386+C276*C387))</f>
        <v>1662613</v>
      </c>
      <c r="E386" s="49">
        <f t="shared" ca="1" si="298"/>
        <v>1719696</v>
      </c>
      <c r="F386" s="49">
        <f t="shared" ca="1" si="298"/>
        <v>1793333.5002105315</v>
      </c>
      <c r="G386" s="49">
        <f t="shared" ca="1" si="298"/>
        <v>1786067</v>
      </c>
      <c r="H386" s="49">
        <f t="shared" ca="1" si="298"/>
        <v>1775833.5108956045</v>
      </c>
      <c r="I386" s="49">
        <f t="shared" ca="1" si="298"/>
        <v>1907866</v>
      </c>
      <c r="J386" s="49">
        <f t="shared" ca="1" si="298"/>
        <v>1907866</v>
      </c>
      <c r="K386" s="49">
        <f t="shared" ca="1" si="298"/>
        <v>1907866</v>
      </c>
      <c r="L386" s="49">
        <f t="shared" ca="1" si="298"/>
        <v>1664869.147116736</v>
      </c>
      <c r="M386" s="49">
        <f t="shared" ca="1" si="298"/>
        <v>1647773</v>
      </c>
      <c r="N386" s="49">
        <f t="shared" ref="N386:W387" ca="1" si="299">IF($C387&gt;N$67+N$68+N$69,NA(),IF(N$368&lt;StartYear+$Q207,IF(ISNUMBER(AB207),AB207,M352*M386+M276*M387),M352*M386+M276*M387))</f>
        <v>1907866</v>
      </c>
      <c r="O386" s="49">
        <f t="shared" ca="1" si="299"/>
        <v>2026197.7180180368</v>
      </c>
      <c r="P386" s="49" t="e">
        <f t="shared" ca="1" si="299"/>
        <v>#N/A</v>
      </c>
      <c r="Q386" s="49" t="e">
        <f t="shared" ca="1" si="299"/>
        <v>#N/A</v>
      </c>
      <c r="R386" s="49" t="e">
        <f t="shared" ca="1" si="299"/>
        <v>#N/A</v>
      </c>
      <c r="S386" s="49" t="e">
        <f t="shared" ca="1" si="299"/>
        <v>#N/A</v>
      </c>
      <c r="T386" s="49" t="e">
        <f t="shared" ca="1" si="299"/>
        <v>#N/A</v>
      </c>
      <c r="U386" s="49" t="e">
        <f t="shared" ca="1" si="299"/>
        <v>#N/A</v>
      </c>
      <c r="V386" s="49" t="e">
        <f t="shared" ca="1" si="299"/>
        <v>#N/A</v>
      </c>
      <c r="W386" s="49" t="e">
        <f t="shared" ca="1" si="299"/>
        <v>#N/A</v>
      </c>
      <c r="X386" s="49" t="e">
        <f t="shared" ref="X386:Z387" ca="1" si="300">IF($C387&gt;X$67+X$68+X$69,NA(),IF(X$368&lt;StartYear+$Q207,IF(ISNUMBER(AL207),AL207,W352*W386+W276*W387),W352*W386+W276*W387))</f>
        <v>#N/A</v>
      </c>
      <c r="Y386" s="49" t="e">
        <f t="shared" ca="1" si="300"/>
        <v>#N/A</v>
      </c>
      <c r="Z386" s="49" t="e">
        <f t="shared" ca="1" si="300"/>
        <v>#N/A</v>
      </c>
    </row>
    <row r="387" spans="3:26" x14ac:dyDescent="0.2">
      <c r="C387" s="50">
        <v>4</v>
      </c>
      <c r="D387" s="49">
        <f t="shared" ca="1" si="298"/>
        <v>1455353</v>
      </c>
      <c r="E387" s="49">
        <f t="shared" ca="1" si="298"/>
        <v>1490624</v>
      </c>
      <c r="F387" s="49">
        <f t="shared" ca="1" si="298"/>
        <v>1621363.5289714918</v>
      </c>
      <c r="G387" s="49">
        <f t="shared" ca="1" si="298"/>
        <v>1617174</v>
      </c>
      <c r="H387" s="49">
        <f t="shared" ca="1" si="298"/>
        <v>1613474.9717148081</v>
      </c>
      <c r="I387" s="49">
        <f t="shared" ca="1" si="298"/>
        <v>1819804</v>
      </c>
      <c r="J387" s="49">
        <f t="shared" ca="1" si="298"/>
        <v>1819804</v>
      </c>
      <c r="K387" s="49">
        <f t="shared" ca="1" si="298"/>
        <v>1819804</v>
      </c>
      <c r="L387" s="49">
        <f t="shared" ca="1" si="298"/>
        <v>1885437.5897492042</v>
      </c>
      <c r="M387" s="49">
        <f t="shared" ca="1" si="298"/>
        <v>1862759</v>
      </c>
      <c r="N387" s="49">
        <f t="shared" ca="1" si="299"/>
        <v>1819804</v>
      </c>
      <c r="O387" s="49" t="e">
        <f t="shared" ca="1" si="299"/>
        <v>#N/A</v>
      </c>
      <c r="P387" s="49" t="e">
        <f t="shared" ca="1" si="299"/>
        <v>#N/A</v>
      </c>
      <c r="Q387" s="49" t="e">
        <f t="shared" ca="1" si="299"/>
        <v>#N/A</v>
      </c>
      <c r="R387" s="49" t="e">
        <f t="shared" ca="1" si="299"/>
        <v>#N/A</v>
      </c>
      <c r="S387" s="49" t="e">
        <f t="shared" ca="1" si="299"/>
        <v>#N/A</v>
      </c>
      <c r="T387" s="49" t="e">
        <f t="shared" ca="1" si="299"/>
        <v>#N/A</v>
      </c>
      <c r="U387" s="49" t="e">
        <f t="shared" ca="1" si="299"/>
        <v>#N/A</v>
      </c>
      <c r="V387" s="49" t="e">
        <f t="shared" ca="1" si="299"/>
        <v>#N/A</v>
      </c>
      <c r="W387" s="49" t="e">
        <f t="shared" ca="1" si="299"/>
        <v>#N/A</v>
      </c>
      <c r="X387" s="49" t="e">
        <f t="shared" ca="1" si="300"/>
        <v>#N/A</v>
      </c>
      <c r="Y387" s="49" t="e">
        <f t="shared" ca="1" si="300"/>
        <v>#N/A</v>
      </c>
      <c r="Z387" s="49" t="e">
        <f t="shared" ca="1" si="300"/>
        <v>#N/A</v>
      </c>
    </row>
    <row r="388" spans="3:26" x14ac:dyDescent="0.2">
      <c r="C388" s="50">
        <v>5</v>
      </c>
      <c r="D388" s="49">
        <f t="shared" ref="D388:D396" ca="1" si="301">IF($C389&gt;D$67+D$68+D$69,NA(),IF(D$368&lt;StartYear+$Q209,IF(ISNUMBER(R209),R209,C354*C388+C278*C389),C354*C388+C278*C389))</f>
        <v>1030140</v>
      </c>
      <c r="E388" s="49" t="e">
        <f t="shared" ref="E388:T392" ca="1" si="302">IF(E372&lt;StartYear+$Q209,IF(ISNUMBER(S209),S209,E260*OFFSET(E100,E$66-2,0)+D278*D388),E260*OFFSET(E100,E$66-2,0)+D278*D388)</f>
        <v>#N/A</v>
      </c>
      <c r="F388" s="49" t="e">
        <f t="shared" ca="1" si="302"/>
        <v>#N/A</v>
      </c>
      <c r="G388" s="49" t="e">
        <f t="shared" ca="1" si="302"/>
        <v>#N/A</v>
      </c>
      <c r="H388" s="49" t="e">
        <f t="shared" ca="1" si="302"/>
        <v>#N/A</v>
      </c>
      <c r="I388" s="49" t="e">
        <f t="shared" ca="1" si="302"/>
        <v>#N/A</v>
      </c>
      <c r="J388" s="49" t="e">
        <f t="shared" ca="1" si="302"/>
        <v>#N/A</v>
      </c>
      <c r="K388" s="49" t="e">
        <f t="shared" ca="1" si="302"/>
        <v>#N/A</v>
      </c>
      <c r="L388" s="49" t="e">
        <f t="shared" ca="1" si="302"/>
        <v>#N/A</v>
      </c>
      <c r="M388" s="49" t="e">
        <f t="shared" ca="1" si="302"/>
        <v>#N/A</v>
      </c>
      <c r="N388" s="49" t="e">
        <f t="shared" ca="1" si="302"/>
        <v>#N/A</v>
      </c>
      <c r="O388" s="49" t="e">
        <f t="shared" ca="1" si="302"/>
        <v>#N/A</v>
      </c>
      <c r="P388" s="49" t="e">
        <f t="shared" ca="1" si="302"/>
        <v>#N/A</v>
      </c>
      <c r="Q388" s="49" t="e">
        <f t="shared" ca="1" si="302"/>
        <v>#N/A</v>
      </c>
      <c r="R388" s="49" t="e">
        <f t="shared" ca="1" si="302"/>
        <v>#N/A</v>
      </c>
      <c r="S388" s="49" t="e">
        <f t="shared" ca="1" si="302"/>
        <v>#N/A</v>
      </c>
      <c r="T388" s="49" t="e">
        <f t="shared" ca="1" si="302"/>
        <v>#N/A</v>
      </c>
      <c r="U388" s="49" t="e">
        <f t="shared" ref="U388:U396" ca="1" si="303">IF($C388&gt;U$67+U$68+U$69,NA(),IF(U$368&lt;StartYear+$Q208,IF(ISNUMBER(AI208),AI208,T354*T387+T278*T388),T354*T387+T278*T388))</f>
        <v>#N/A</v>
      </c>
      <c r="V388" s="49" t="e">
        <f t="shared" ref="V388:Z392" ca="1" si="304">IF(V372&lt;StartYear+$Q209,IF(ISNUMBER(AJ209),AJ209,V260*OFFSET(V100,V$66-2,0)+U278*U388),V260*OFFSET(V100,V$66-2,0)+U278*U388)</f>
        <v>#N/A</v>
      </c>
      <c r="W388" s="49" t="e">
        <f t="shared" ca="1" si="304"/>
        <v>#N/A</v>
      </c>
      <c r="X388" s="49" t="e">
        <f t="shared" ca="1" si="304"/>
        <v>#N/A</v>
      </c>
      <c r="Y388" s="49" t="e">
        <f t="shared" ca="1" si="304"/>
        <v>#N/A</v>
      </c>
      <c r="Z388" s="49" t="e">
        <f t="shared" ca="1" si="304"/>
        <v>#N/A</v>
      </c>
    </row>
    <row r="389" spans="3:26" x14ac:dyDescent="0.2">
      <c r="C389" s="50">
        <v>6</v>
      </c>
      <c r="D389" s="49">
        <f t="shared" ca="1" si="301"/>
        <v>0</v>
      </c>
      <c r="E389" s="49" t="e">
        <f t="shared" ca="1" si="302"/>
        <v>#N/A</v>
      </c>
      <c r="F389" s="49" t="e">
        <f t="shared" ca="1" si="302"/>
        <v>#N/A</v>
      </c>
      <c r="G389" s="49" t="e">
        <f t="shared" ca="1" si="302"/>
        <v>#N/A</v>
      </c>
      <c r="H389" s="49" t="e">
        <f t="shared" ca="1" si="302"/>
        <v>#N/A</v>
      </c>
      <c r="I389" s="49" t="e">
        <f t="shared" ca="1" si="302"/>
        <v>#N/A</v>
      </c>
      <c r="J389" s="49" t="e">
        <f t="shared" ca="1" si="302"/>
        <v>#N/A</v>
      </c>
      <c r="K389" s="49" t="e">
        <f t="shared" ca="1" si="302"/>
        <v>#N/A</v>
      </c>
      <c r="L389" s="49" t="e">
        <f t="shared" ca="1" si="302"/>
        <v>#N/A</v>
      </c>
      <c r="M389" s="49" t="e">
        <f t="shared" ca="1" si="302"/>
        <v>#N/A</v>
      </c>
      <c r="N389" s="49" t="e">
        <f t="shared" ca="1" si="302"/>
        <v>#N/A</v>
      </c>
      <c r="O389" s="49" t="e">
        <f t="shared" ca="1" si="302"/>
        <v>#N/A</v>
      </c>
      <c r="P389" s="49" t="e">
        <f t="shared" ca="1" si="302"/>
        <v>#N/A</v>
      </c>
      <c r="Q389" s="49" t="e">
        <f t="shared" ca="1" si="302"/>
        <v>#N/A</v>
      </c>
      <c r="R389" s="49" t="e">
        <f t="shared" ca="1" si="302"/>
        <v>#N/A</v>
      </c>
      <c r="S389" s="49" t="e">
        <f t="shared" ca="1" si="302"/>
        <v>#N/A</v>
      </c>
      <c r="T389" s="49" t="e">
        <f t="shared" ca="1" si="302"/>
        <v>#N/A</v>
      </c>
      <c r="U389" s="49" t="e">
        <f t="shared" ca="1" si="303"/>
        <v>#N/A</v>
      </c>
      <c r="V389" s="49" t="e">
        <f t="shared" ca="1" si="304"/>
        <v>#N/A</v>
      </c>
      <c r="W389" s="49" t="e">
        <f t="shared" ca="1" si="304"/>
        <v>#N/A</v>
      </c>
      <c r="X389" s="49" t="e">
        <f t="shared" ca="1" si="304"/>
        <v>#N/A</v>
      </c>
      <c r="Y389" s="49" t="e">
        <f t="shared" ca="1" si="304"/>
        <v>#N/A</v>
      </c>
      <c r="Z389" s="49" t="e">
        <f t="shared" ca="1" si="304"/>
        <v>#N/A</v>
      </c>
    </row>
    <row r="390" spans="3:26" x14ac:dyDescent="0.2">
      <c r="C390" s="50">
        <v>7</v>
      </c>
      <c r="D390" s="49">
        <f t="shared" ca="1" si="301"/>
        <v>98</v>
      </c>
      <c r="E390" s="49" t="e">
        <f t="shared" ca="1" si="302"/>
        <v>#N/A</v>
      </c>
      <c r="F390" s="49" t="e">
        <f t="shared" ca="1" si="302"/>
        <v>#N/A</v>
      </c>
      <c r="G390" s="49" t="e">
        <f t="shared" ca="1" si="302"/>
        <v>#N/A</v>
      </c>
      <c r="H390" s="49" t="e">
        <f t="shared" ca="1" si="302"/>
        <v>#N/A</v>
      </c>
      <c r="I390" s="49" t="e">
        <f t="shared" ca="1" si="302"/>
        <v>#N/A</v>
      </c>
      <c r="J390" s="49" t="e">
        <f t="shared" ca="1" si="302"/>
        <v>#N/A</v>
      </c>
      <c r="K390" s="49" t="e">
        <f t="shared" ca="1" si="302"/>
        <v>#N/A</v>
      </c>
      <c r="L390" s="49" t="e">
        <f t="shared" ca="1" si="302"/>
        <v>#N/A</v>
      </c>
      <c r="M390" s="49" t="e">
        <f t="shared" ca="1" si="302"/>
        <v>#N/A</v>
      </c>
      <c r="N390" s="49" t="e">
        <f t="shared" ca="1" si="302"/>
        <v>#N/A</v>
      </c>
      <c r="O390" s="49" t="e">
        <f t="shared" ca="1" si="302"/>
        <v>#N/A</v>
      </c>
      <c r="P390" s="49" t="e">
        <f t="shared" ca="1" si="302"/>
        <v>#N/A</v>
      </c>
      <c r="Q390" s="49" t="e">
        <f t="shared" ca="1" si="302"/>
        <v>#N/A</v>
      </c>
      <c r="R390" s="49" t="e">
        <f t="shared" ca="1" si="302"/>
        <v>#N/A</v>
      </c>
      <c r="S390" s="49" t="e">
        <f t="shared" ca="1" si="302"/>
        <v>#N/A</v>
      </c>
      <c r="T390" s="49" t="e">
        <f t="shared" ca="1" si="302"/>
        <v>#N/A</v>
      </c>
      <c r="U390" s="49" t="e">
        <f t="shared" ca="1" si="303"/>
        <v>#N/A</v>
      </c>
      <c r="V390" s="49" t="e">
        <f t="shared" ca="1" si="304"/>
        <v>#N/A</v>
      </c>
      <c r="W390" s="49" t="e">
        <f t="shared" ca="1" si="304"/>
        <v>#N/A</v>
      </c>
      <c r="X390" s="49" t="e">
        <f t="shared" ca="1" si="304"/>
        <v>#N/A</v>
      </c>
      <c r="Y390" s="49" t="e">
        <f t="shared" ca="1" si="304"/>
        <v>#N/A</v>
      </c>
      <c r="Z390" s="49" t="e">
        <f t="shared" ca="1" si="304"/>
        <v>#N/A</v>
      </c>
    </row>
    <row r="391" spans="3:26" x14ac:dyDescent="0.2">
      <c r="C391" s="50">
        <v>8</v>
      </c>
      <c r="D391" s="49">
        <f t="shared" ca="1" si="301"/>
        <v>1035342.686507119</v>
      </c>
      <c r="E391" s="49" t="e">
        <f t="shared" ca="1" si="302"/>
        <v>#N/A</v>
      </c>
      <c r="F391" s="49" t="e">
        <f t="shared" ca="1" si="302"/>
        <v>#N/A</v>
      </c>
      <c r="G391" s="49" t="e">
        <f t="shared" ca="1" si="302"/>
        <v>#N/A</v>
      </c>
      <c r="H391" s="49" t="e">
        <f t="shared" ca="1" si="302"/>
        <v>#N/A</v>
      </c>
      <c r="I391" s="49" t="e">
        <f t="shared" ca="1" si="302"/>
        <v>#N/A</v>
      </c>
      <c r="J391" s="49" t="e">
        <f t="shared" ca="1" si="302"/>
        <v>#N/A</v>
      </c>
      <c r="K391" s="49" t="e">
        <f t="shared" ca="1" si="302"/>
        <v>#N/A</v>
      </c>
      <c r="L391" s="49" t="e">
        <f t="shared" ca="1" si="302"/>
        <v>#N/A</v>
      </c>
      <c r="M391" s="49" t="e">
        <f t="shared" ca="1" si="302"/>
        <v>#N/A</v>
      </c>
      <c r="N391" s="49" t="e">
        <f t="shared" ca="1" si="302"/>
        <v>#N/A</v>
      </c>
      <c r="O391" s="49" t="e">
        <f t="shared" ca="1" si="302"/>
        <v>#N/A</v>
      </c>
      <c r="P391" s="49" t="e">
        <f t="shared" ca="1" si="302"/>
        <v>#N/A</v>
      </c>
      <c r="Q391" s="49" t="e">
        <f t="shared" ca="1" si="302"/>
        <v>#N/A</v>
      </c>
      <c r="R391" s="49" t="e">
        <f t="shared" ca="1" si="302"/>
        <v>#N/A</v>
      </c>
      <c r="S391" s="49" t="e">
        <f t="shared" ca="1" si="302"/>
        <v>#N/A</v>
      </c>
      <c r="T391" s="49" t="e">
        <f t="shared" ca="1" si="302"/>
        <v>#N/A</v>
      </c>
      <c r="U391" s="49" t="e">
        <f t="shared" ca="1" si="303"/>
        <v>#N/A</v>
      </c>
      <c r="V391" s="49" t="e">
        <f t="shared" ca="1" si="304"/>
        <v>#N/A</v>
      </c>
      <c r="W391" s="49" t="e">
        <f t="shared" ca="1" si="304"/>
        <v>#N/A</v>
      </c>
      <c r="X391" s="49" t="e">
        <f t="shared" ca="1" si="304"/>
        <v>#N/A</v>
      </c>
      <c r="Y391" s="49" t="e">
        <f t="shared" ca="1" si="304"/>
        <v>#N/A</v>
      </c>
      <c r="Z391" s="49" t="e">
        <f t="shared" ca="1" si="304"/>
        <v>#N/A</v>
      </c>
    </row>
    <row r="392" spans="3:26" x14ac:dyDescent="0.2">
      <c r="C392" s="50">
        <v>9</v>
      </c>
      <c r="D392" s="49">
        <f t="shared" ca="1" si="301"/>
        <v>162</v>
      </c>
      <c r="E392" s="49" t="e">
        <f t="shared" ca="1" si="302"/>
        <v>#N/A</v>
      </c>
      <c r="F392" s="49" t="e">
        <f t="shared" ca="1" si="302"/>
        <v>#N/A</v>
      </c>
      <c r="G392" s="49" t="e">
        <f t="shared" ca="1" si="302"/>
        <v>#N/A</v>
      </c>
      <c r="H392" s="49" t="e">
        <f t="shared" ca="1" si="302"/>
        <v>#N/A</v>
      </c>
      <c r="I392" s="49" t="e">
        <f t="shared" ca="1" si="302"/>
        <v>#N/A</v>
      </c>
      <c r="J392" s="49" t="e">
        <f t="shared" ca="1" si="302"/>
        <v>#N/A</v>
      </c>
      <c r="K392" s="49" t="e">
        <f t="shared" ca="1" si="302"/>
        <v>#N/A</v>
      </c>
      <c r="L392" s="49" t="e">
        <f t="shared" ca="1" si="302"/>
        <v>#N/A</v>
      </c>
      <c r="M392" s="49" t="e">
        <f t="shared" ca="1" si="302"/>
        <v>#N/A</v>
      </c>
      <c r="N392" s="49" t="e">
        <f t="shared" ca="1" si="302"/>
        <v>#N/A</v>
      </c>
      <c r="O392" s="49" t="e">
        <f t="shared" ca="1" si="302"/>
        <v>#N/A</v>
      </c>
      <c r="P392" s="49" t="e">
        <f t="shared" ca="1" si="302"/>
        <v>#N/A</v>
      </c>
      <c r="Q392" s="49" t="e">
        <f t="shared" ca="1" si="302"/>
        <v>#N/A</v>
      </c>
      <c r="R392" s="49" t="e">
        <f t="shared" ca="1" si="302"/>
        <v>#N/A</v>
      </c>
      <c r="S392" s="49" t="e">
        <f t="shared" ca="1" si="302"/>
        <v>#N/A</v>
      </c>
      <c r="T392" s="49" t="e">
        <f t="shared" ca="1" si="302"/>
        <v>#N/A</v>
      </c>
      <c r="U392" s="49" t="e">
        <f t="shared" ca="1" si="303"/>
        <v>#N/A</v>
      </c>
      <c r="V392" s="49" t="e">
        <f t="shared" ca="1" si="304"/>
        <v>#N/A</v>
      </c>
      <c r="W392" s="49" t="e">
        <f t="shared" ca="1" si="304"/>
        <v>#N/A</v>
      </c>
      <c r="X392" s="49" t="e">
        <f t="shared" ca="1" si="304"/>
        <v>#N/A</v>
      </c>
      <c r="Y392" s="49" t="e">
        <f t="shared" ca="1" si="304"/>
        <v>#N/A</v>
      </c>
      <c r="Z392" s="49" t="e">
        <f t="shared" ca="1" si="304"/>
        <v>#N/A</v>
      </c>
    </row>
    <row r="393" spans="3:26" x14ac:dyDescent="0.2">
      <c r="C393" s="50">
        <v>10</v>
      </c>
      <c r="D393" s="49">
        <f t="shared" ca="1" si="301"/>
        <v>200</v>
      </c>
      <c r="E393" s="49" t="e">
        <f t="shared" ref="E393:R396" ca="1" si="305">IF(E377&lt;StartYear+$Q214,IF(ISNUMBER(S214),S214,E265*OFFSET(E105,E$66-2,0)+D283*D378),E265*OFFSET(E105,E$66-2,0)+D283*D378)</f>
        <v>#N/A</v>
      </c>
      <c r="F393" s="49" t="e">
        <f t="shared" ca="1" si="305"/>
        <v>#N/A</v>
      </c>
      <c r="G393" s="49" t="e">
        <f t="shared" ca="1" si="305"/>
        <v>#N/A</v>
      </c>
      <c r="H393" s="49" t="e">
        <f t="shared" ca="1" si="305"/>
        <v>#N/A</v>
      </c>
      <c r="I393" s="49" t="e">
        <f t="shared" ca="1" si="305"/>
        <v>#N/A</v>
      </c>
      <c r="J393" s="49" t="e">
        <f t="shared" ca="1" si="305"/>
        <v>#N/A</v>
      </c>
      <c r="K393" s="49" t="e">
        <f t="shared" ca="1" si="305"/>
        <v>#N/A</v>
      </c>
      <c r="L393" s="49" t="e">
        <f t="shared" ca="1" si="305"/>
        <v>#N/A</v>
      </c>
      <c r="M393" s="49" t="e">
        <f t="shared" ca="1" si="305"/>
        <v>#N/A</v>
      </c>
      <c r="N393" s="49" t="e">
        <f t="shared" ca="1" si="305"/>
        <v>#N/A</v>
      </c>
      <c r="O393" s="49" t="e">
        <f t="shared" ca="1" si="305"/>
        <v>#N/A</v>
      </c>
      <c r="P393" s="49" t="e">
        <f t="shared" ca="1" si="305"/>
        <v>#N/A</v>
      </c>
      <c r="Q393" s="49" t="e">
        <f t="shared" ca="1" si="305"/>
        <v>#N/A</v>
      </c>
      <c r="R393" s="49" t="e">
        <f t="shared" ca="1" si="305"/>
        <v>#N/A</v>
      </c>
      <c r="S393" s="49" t="e">
        <f t="shared" ref="S393:T396" ca="1" si="306">IF(S377&lt;StartYear+$Q214,IF(ISNUMBER(AG215),AG215,S265*OFFSET(S105,S$66-2,0)+R283*R378),S265*OFFSET(S105,S$66-2,0)+R283*R378)</f>
        <v>#N/A</v>
      </c>
      <c r="T393" s="49" t="e">
        <f t="shared" ca="1" si="306"/>
        <v>#N/A</v>
      </c>
      <c r="U393" s="49" t="e">
        <f t="shared" ca="1" si="303"/>
        <v>#N/A</v>
      </c>
      <c r="V393" s="49" t="e">
        <f t="shared" ref="V393:Z396" ca="1" si="307">IF(V377&lt;StartYear+$Q214,IF(ISNUMBER(AJ215),AJ215,V265*OFFSET(V105,V$66-2,0)+U283*U378),V265*OFFSET(V105,V$66-2,0)+U283*U378)</f>
        <v>#N/A</v>
      </c>
      <c r="W393" s="49" t="e">
        <f t="shared" ca="1" si="307"/>
        <v>#N/A</v>
      </c>
      <c r="X393" s="49" t="e">
        <f t="shared" ca="1" si="307"/>
        <v>#N/A</v>
      </c>
      <c r="Y393" s="49" t="e">
        <f t="shared" ca="1" si="307"/>
        <v>#N/A</v>
      </c>
      <c r="Z393" s="49" t="e">
        <f t="shared" ca="1" si="307"/>
        <v>#N/A</v>
      </c>
    </row>
    <row r="394" spans="3:26" x14ac:dyDescent="0.2">
      <c r="C394" s="50">
        <v>11</v>
      </c>
      <c r="D394" s="49">
        <f t="shared" ca="1" si="301"/>
        <v>242</v>
      </c>
      <c r="E394" s="49" t="e">
        <f t="shared" ca="1" si="305"/>
        <v>#N/A</v>
      </c>
      <c r="F394" s="49" t="e">
        <f t="shared" ca="1" si="305"/>
        <v>#N/A</v>
      </c>
      <c r="G394" s="49" t="e">
        <f t="shared" ca="1" si="305"/>
        <v>#N/A</v>
      </c>
      <c r="H394" s="49" t="e">
        <f t="shared" ca="1" si="305"/>
        <v>#N/A</v>
      </c>
      <c r="I394" s="49" t="e">
        <f t="shared" ca="1" si="305"/>
        <v>#N/A</v>
      </c>
      <c r="J394" s="49" t="e">
        <f t="shared" ca="1" si="305"/>
        <v>#N/A</v>
      </c>
      <c r="K394" s="49" t="e">
        <f t="shared" ca="1" si="305"/>
        <v>#N/A</v>
      </c>
      <c r="L394" s="49" t="e">
        <f t="shared" ca="1" si="305"/>
        <v>#N/A</v>
      </c>
      <c r="M394" s="49" t="e">
        <f t="shared" ca="1" si="305"/>
        <v>#N/A</v>
      </c>
      <c r="N394" s="49" t="e">
        <f t="shared" ca="1" si="305"/>
        <v>#N/A</v>
      </c>
      <c r="O394" s="49" t="e">
        <f t="shared" ca="1" si="305"/>
        <v>#N/A</v>
      </c>
      <c r="P394" s="49" t="e">
        <f t="shared" ca="1" si="305"/>
        <v>#N/A</v>
      </c>
      <c r="Q394" s="49" t="e">
        <f t="shared" ca="1" si="305"/>
        <v>#N/A</v>
      </c>
      <c r="R394" s="49" t="e">
        <f t="shared" ca="1" si="305"/>
        <v>#N/A</v>
      </c>
      <c r="S394" s="49" t="e">
        <f t="shared" ca="1" si="306"/>
        <v>#N/A</v>
      </c>
      <c r="T394" s="49" t="e">
        <f t="shared" ca="1" si="306"/>
        <v>#N/A</v>
      </c>
      <c r="U394" s="49" t="e">
        <f t="shared" ca="1" si="303"/>
        <v>#N/A</v>
      </c>
      <c r="V394" s="49" t="e">
        <f t="shared" ca="1" si="307"/>
        <v>#N/A</v>
      </c>
      <c r="W394" s="49" t="e">
        <f t="shared" ca="1" si="307"/>
        <v>#N/A</v>
      </c>
      <c r="X394" s="49" t="e">
        <f t="shared" ca="1" si="307"/>
        <v>#N/A</v>
      </c>
      <c r="Y394" s="49" t="e">
        <f t="shared" ca="1" si="307"/>
        <v>#N/A</v>
      </c>
      <c r="Z394" s="49" t="e">
        <f t="shared" ca="1" si="307"/>
        <v>#N/A</v>
      </c>
    </row>
    <row r="395" spans="3:26" x14ac:dyDescent="0.2">
      <c r="C395" s="50">
        <v>12</v>
      </c>
      <c r="D395" s="49" t="e">
        <f t="shared" ca="1" si="301"/>
        <v>#N/A</v>
      </c>
      <c r="E395" s="49" t="e">
        <f t="shared" ca="1" si="305"/>
        <v>#N/A</v>
      </c>
      <c r="F395" s="49" t="e">
        <f t="shared" ca="1" si="305"/>
        <v>#N/A</v>
      </c>
      <c r="G395" s="49" t="e">
        <f t="shared" ca="1" si="305"/>
        <v>#N/A</v>
      </c>
      <c r="H395" s="49" t="e">
        <f t="shared" ca="1" si="305"/>
        <v>#N/A</v>
      </c>
      <c r="I395" s="49" t="e">
        <f t="shared" ca="1" si="305"/>
        <v>#N/A</v>
      </c>
      <c r="J395" s="49" t="e">
        <f t="shared" ca="1" si="305"/>
        <v>#N/A</v>
      </c>
      <c r="K395" s="49" t="e">
        <f t="shared" ca="1" si="305"/>
        <v>#N/A</v>
      </c>
      <c r="L395" s="49" t="e">
        <f t="shared" ca="1" si="305"/>
        <v>#N/A</v>
      </c>
      <c r="M395" s="49" t="e">
        <f t="shared" ca="1" si="305"/>
        <v>#N/A</v>
      </c>
      <c r="N395" s="49" t="e">
        <f t="shared" ca="1" si="305"/>
        <v>#N/A</v>
      </c>
      <c r="O395" s="49" t="e">
        <f t="shared" ca="1" si="305"/>
        <v>#N/A</v>
      </c>
      <c r="P395" s="49" t="e">
        <f t="shared" ca="1" si="305"/>
        <v>#N/A</v>
      </c>
      <c r="Q395" s="49" t="e">
        <f t="shared" ca="1" si="305"/>
        <v>#N/A</v>
      </c>
      <c r="R395" s="49" t="e">
        <f t="shared" ca="1" si="305"/>
        <v>#N/A</v>
      </c>
      <c r="S395" s="49" t="e">
        <f t="shared" ca="1" si="306"/>
        <v>#N/A</v>
      </c>
      <c r="T395" s="49" t="e">
        <f t="shared" ca="1" si="306"/>
        <v>#N/A</v>
      </c>
      <c r="U395" s="49" t="e">
        <f t="shared" ca="1" si="303"/>
        <v>#N/A</v>
      </c>
      <c r="V395" s="49" t="e">
        <f t="shared" ca="1" si="307"/>
        <v>#N/A</v>
      </c>
      <c r="W395" s="49" t="e">
        <f t="shared" ca="1" si="307"/>
        <v>#N/A</v>
      </c>
      <c r="X395" s="49" t="e">
        <f t="shared" ca="1" si="307"/>
        <v>#N/A</v>
      </c>
      <c r="Y395" s="49" t="e">
        <f t="shared" ca="1" si="307"/>
        <v>#N/A</v>
      </c>
      <c r="Z395" s="49" t="e">
        <f t="shared" ca="1" si="307"/>
        <v>#N/A</v>
      </c>
    </row>
    <row r="396" spans="3:26" x14ac:dyDescent="0.2">
      <c r="C396" s="50">
        <v>13</v>
      </c>
      <c r="D396" s="49">
        <f t="shared" ca="1" si="301"/>
        <v>156</v>
      </c>
      <c r="E396" s="49" t="e">
        <f t="shared" ca="1" si="305"/>
        <v>#N/A</v>
      </c>
      <c r="F396" s="49" t="e">
        <f t="shared" ca="1" si="305"/>
        <v>#N/A</v>
      </c>
      <c r="G396" s="49" t="e">
        <f t="shared" ca="1" si="305"/>
        <v>#N/A</v>
      </c>
      <c r="H396" s="49" t="e">
        <f t="shared" ca="1" si="305"/>
        <v>#N/A</v>
      </c>
      <c r="I396" s="49" t="e">
        <f t="shared" ca="1" si="305"/>
        <v>#N/A</v>
      </c>
      <c r="J396" s="49" t="e">
        <f t="shared" ca="1" si="305"/>
        <v>#N/A</v>
      </c>
      <c r="K396" s="49" t="e">
        <f t="shared" ca="1" si="305"/>
        <v>#N/A</v>
      </c>
      <c r="L396" s="49" t="e">
        <f t="shared" ca="1" si="305"/>
        <v>#N/A</v>
      </c>
      <c r="M396" s="49" t="e">
        <f t="shared" ca="1" si="305"/>
        <v>#N/A</v>
      </c>
      <c r="N396" s="49" t="e">
        <f t="shared" ca="1" si="305"/>
        <v>#N/A</v>
      </c>
      <c r="O396" s="49" t="e">
        <f t="shared" ca="1" si="305"/>
        <v>#N/A</v>
      </c>
      <c r="P396" s="49" t="e">
        <f t="shared" ca="1" si="305"/>
        <v>#N/A</v>
      </c>
      <c r="Q396" s="49" t="e">
        <f t="shared" ca="1" si="305"/>
        <v>#N/A</v>
      </c>
      <c r="R396" s="49" t="e">
        <f t="shared" ca="1" si="305"/>
        <v>#N/A</v>
      </c>
      <c r="S396" s="49" t="e">
        <f t="shared" ca="1" si="306"/>
        <v>#N/A</v>
      </c>
      <c r="T396" s="49" t="e">
        <f t="shared" ca="1" si="306"/>
        <v>#N/A</v>
      </c>
      <c r="U396" s="49" t="e">
        <f t="shared" ca="1" si="303"/>
        <v>#N/A</v>
      </c>
      <c r="V396" s="49" t="e">
        <f t="shared" ca="1" si="307"/>
        <v>#N/A</v>
      </c>
      <c r="W396" s="49" t="e">
        <f t="shared" ca="1" si="307"/>
        <v>#N/A</v>
      </c>
      <c r="X396" s="49" t="e">
        <f t="shared" ca="1" si="307"/>
        <v>#N/A</v>
      </c>
      <c r="Y396" s="49" t="e">
        <f t="shared" ca="1" si="307"/>
        <v>#N/A</v>
      </c>
      <c r="Z396" s="49" t="e">
        <f t="shared" ca="1" si="307"/>
        <v>#N/A</v>
      </c>
    </row>
  </sheetData>
  <mergeCells count="4">
    <mergeCell ref="D1:G1"/>
    <mergeCell ref="D2:E2"/>
    <mergeCell ref="D3:F3"/>
    <mergeCell ref="G10:H10"/>
  </mergeCells>
  <conditionalFormatting sqref="D45:D49">
    <cfRule type="colorScale" priority="3">
      <colorScale>
        <cfvo type="min"/>
        <cfvo type="percentile" val="50"/>
        <cfvo type="max"/>
        <color rgb="FFF8696B"/>
        <color rgb="FFFFEB84"/>
        <color rgb="FF63BE7B"/>
      </colorScale>
    </cfRule>
  </conditionalFormatting>
  <conditionalFormatting sqref="D44:D48">
    <cfRule type="colorScale" priority="2">
      <colorScale>
        <cfvo type="min"/>
        <cfvo type="max"/>
        <color rgb="FFF8696B"/>
        <color rgb="FFFCFCFF"/>
      </colorScale>
    </cfRule>
  </conditionalFormatting>
  <conditionalFormatting sqref="D50:D61">
    <cfRule type="colorScale" priority="1">
      <colorScale>
        <cfvo type="min"/>
        <cfvo type="max"/>
        <color theme="2"/>
        <color rgb="FFFFEF9C"/>
      </colorScale>
    </cfRule>
  </conditionalFormatting>
  <dataValidations count="5">
    <dataValidation type="list" allowBlank="1" showInputMessage="1" showErrorMessage="1" errorTitle="Invalid country " error="You have entered wrong. Please select the country from the list." promptTitle="SelectCountry" prompt="Please select your country from the list" sqref="D2:E2" xr:uid="{3FBDB068-8845-4279-8A9F-8044E0689C11}">
      <formula1>INDIRECT("Country_costing_model")</formula1>
    </dataValidation>
    <dataValidation type="list" allowBlank="1" showInputMessage="1" showErrorMessage="1" promptTitle="Use multiple target" sqref="G10" xr:uid="{0677B17D-72F5-4C28-83BB-3F10A5557864}">
      <formula1>$D$51:$D$52</formula1>
    </dataValidation>
    <dataValidation type="list" allowBlank="1" showInputMessage="1" showErrorMessage="1" promptTitle="Projection scenario" prompt="Use all or best 50% " sqref="G22" xr:uid="{A9F8D0BA-F1B6-4471-8D26-13595873D252}">
      <formula1>$D$57:$D$58</formula1>
    </dataValidation>
    <dataValidation type="list" allowBlank="1" showInputMessage="1" showErrorMessage="1" promptTitle="ODA" prompt="Choose level of dom.dget" sqref="G23" xr:uid="{CFDAB38D-A2B9-4485-ABB7-BDC15645B811}">
      <formula1>$D$55:$D$56</formula1>
    </dataValidation>
    <dataValidation type="list" allowBlank="1" showInputMessage="1" showErrorMessage="1" promptTitle="Shift excess" prompt="Choose shift level" sqref="G26" xr:uid="{3F499488-14C4-4299-82AD-BC2204A9C3B4}">
      <formula1>$D$59:$D$61</formula1>
    </dataValidation>
  </dataValidations>
  <pageMargins left="0.7" right="0.7" top="0.75" bottom="0.75" header="0.3" footer="0.3"/>
  <pageSetup paperSize="9" orientation="portrait" r:id="rId1"/>
  <legacy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65B8D1-6051-4B04-BB80-7B02CECBB1C0}">
  <sheetPr codeName="Sheet8">
    <tabColor theme="4" tint="-0.249977111117893"/>
  </sheetPr>
  <dimension ref="A1:P333"/>
  <sheetViews>
    <sheetView workbookViewId="0">
      <selection activeCell="C26" sqref="C26:C29"/>
    </sheetView>
  </sheetViews>
  <sheetFormatPr baseColWidth="10" defaultColWidth="8.83203125" defaultRowHeight="15" x14ac:dyDescent="0.2"/>
  <cols>
    <col min="1" max="1" width="35.83203125" bestFit="1" customWidth="1"/>
    <col min="2" max="2" width="14.83203125" bestFit="1" customWidth="1"/>
    <col min="3" max="3" width="34.1640625" bestFit="1" customWidth="1"/>
    <col min="4" max="15" width="7.33203125" bestFit="1" customWidth="1"/>
    <col min="16" max="16" width="23.83203125" bestFit="1" customWidth="1"/>
  </cols>
  <sheetData>
    <row r="1" spans="1:16" x14ac:dyDescent="0.2">
      <c r="A1" s="19" t="s">
        <v>0</v>
      </c>
      <c r="B1" s="24" t="s">
        <v>85</v>
      </c>
      <c r="C1" s="24" t="s">
        <v>86</v>
      </c>
      <c r="D1" s="24" t="s">
        <v>87</v>
      </c>
      <c r="E1" s="24" t="s">
        <v>88</v>
      </c>
      <c r="F1" s="24" t="s">
        <v>89</v>
      </c>
      <c r="G1" s="24" t="s">
        <v>90</v>
      </c>
      <c r="H1" s="24" t="s">
        <v>91</v>
      </c>
      <c r="I1" s="24" t="s">
        <v>92</v>
      </c>
      <c r="J1" s="24" t="s">
        <v>93</v>
      </c>
      <c r="K1" s="24" t="s">
        <v>94</v>
      </c>
      <c r="L1" s="24" t="s">
        <v>95</v>
      </c>
      <c r="M1" s="24" t="s">
        <v>96</v>
      </c>
      <c r="N1" s="24" t="s">
        <v>97</v>
      </c>
      <c r="O1" s="24" t="s">
        <v>98</v>
      </c>
      <c r="P1" s="20" t="s">
        <v>99</v>
      </c>
    </row>
    <row r="2" spans="1:16" x14ac:dyDescent="0.2">
      <c r="A2" s="25" t="s">
        <v>2</v>
      </c>
      <c r="B2" s="11" t="s">
        <v>100</v>
      </c>
      <c r="C2" s="11" t="s">
        <v>509</v>
      </c>
      <c r="D2" s="12">
        <v>3</v>
      </c>
      <c r="E2" s="12">
        <v>3</v>
      </c>
      <c r="F2" s="12">
        <v>3</v>
      </c>
      <c r="G2" s="12">
        <v>3</v>
      </c>
      <c r="H2" s="12">
        <v>3</v>
      </c>
      <c r="I2" s="12">
        <v>3</v>
      </c>
      <c r="J2" s="12">
        <v>3</v>
      </c>
      <c r="K2" s="12">
        <v>3</v>
      </c>
      <c r="L2" s="12">
        <v>3</v>
      </c>
      <c r="M2" s="12">
        <v>3</v>
      </c>
      <c r="N2" s="12">
        <v>3</v>
      </c>
      <c r="O2" s="12">
        <v>3</v>
      </c>
      <c r="P2" s="26"/>
    </row>
    <row r="3" spans="1:16" x14ac:dyDescent="0.2">
      <c r="A3" s="27" t="s">
        <v>2</v>
      </c>
      <c r="B3" s="13" t="s">
        <v>100</v>
      </c>
      <c r="C3" s="13" t="s">
        <v>507</v>
      </c>
      <c r="D3" s="14">
        <v>6</v>
      </c>
      <c r="E3" s="14">
        <v>6</v>
      </c>
      <c r="F3" s="14">
        <v>6</v>
      </c>
      <c r="G3" s="14">
        <v>6</v>
      </c>
      <c r="H3" s="14">
        <v>6</v>
      </c>
      <c r="I3" s="14">
        <v>6</v>
      </c>
      <c r="J3" s="14">
        <v>6</v>
      </c>
      <c r="K3" s="14">
        <v>6</v>
      </c>
      <c r="L3" s="14">
        <v>6</v>
      </c>
      <c r="M3" s="14">
        <v>6</v>
      </c>
      <c r="N3" s="14">
        <v>6</v>
      </c>
      <c r="O3" s="14">
        <v>6</v>
      </c>
      <c r="P3" s="28"/>
    </row>
    <row r="4" spans="1:16" x14ac:dyDescent="0.2">
      <c r="A4" s="25" t="s">
        <v>2</v>
      </c>
      <c r="B4" s="11" t="s">
        <v>100</v>
      </c>
      <c r="C4" s="11" t="s">
        <v>510</v>
      </c>
      <c r="D4" s="12">
        <v>3</v>
      </c>
      <c r="E4" s="12">
        <v>3</v>
      </c>
      <c r="F4" s="12">
        <v>3</v>
      </c>
      <c r="G4" s="12">
        <v>3</v>
      </c>
      <c r="H4" s="12">
        <v>3</v>
      </c>
      <c r="I4" s="12">
        <v>3</v>
      </c>
      <c r="J4" s="12">
        <v>3</v>
      </c>
      <c r="K4" s="12">
        <v>3</v>
      </c>
      <c r="L4" s="12">
        <v>3</v>
      </c>
      <c r="M4" s="12">
        <v>3</v>
      </c>
      <c r="N4" s="12">
        <v>3</v>
      </c>
      <c r="O4" s="12">
        <v>3</v>
      </c>
      <c r="P4" s="26">
        <f>SUM(O2:O4)</f>
        <v>12</v>
      </c>
    </row>
    <row r="5" spans="1:16" x14ac:dyDescent="0.2">
      <c r="A5" s="27" t="s">
        <v>2</v>
      </c>
      <c r="B5" s="13" t="s">
        <v>100</v>
      </c>
      <c r="C5" s="13" t="s">
        <v>508</v>
      </c>
      <c r="D5" s="14">
        <v>7</v>
      </c>
      <c r="E5" s="14">
        <v>7</v>
      </c>
      <c r="F5" s="14">
        <v>7</v>
      </c>
      <c r="G5" s="14">
        <v>7</v>
      </c>
      <c r="H5" s="14">
        <v>7</v>
      </c>
      <c r="I5" s="14">
        <v>7</v>
      </c>
      <c r="J5" s="14">
        <v>7</v>
      </c>
      <c r="K5" s="14">
        <v>7</v>
      </c>
      <c r="L5" s="14">
        <v>7</v>
      </c>
      <c r="M5" s="14">
        <v>7</v>
      </c>
      <c r="N5" s="14">
        <v>7</v>
      </c>
      <c r="O5" s="14">
        <v>7</v>
      </c>
      <c r="P5" s="28"/>
    </row>
    <row r="6" spans="1:16" x14ac:dyDescent="0.2">
      <c r="A6" s="25" t="s">
        <v>3</v>
      </c>
      <c r="B6" s="11" t="s">
        <v>170</v>
      </c>
      <c r="C6" s="11" t="s">
        <v>509</v>
      </c>
      <c r="D6" s="12">
        <v>5</v>
      </c>
      <c r="E6" s="12">
        <v>5</v>
      </c>
      <c r="F6" s="12">
        <v>5</v>
      </c>
      <c r="G6" s="12">
        <v>5</v>
      </c>
      <c r="H6" s="12">
        <v>5</v>
      </c>
      <c r="I6" s="12">
        <v>5</v>
      </c>
      <c r="J6" s="12">
        <v>5</v>
      </c>
      <c r="K6" s="12">
        <v>5</v>
      </c>
      <c r="L6" s="12">
        <v>5</v>
      </c>
      <c r="M6" s="12">
        <v>5</v>
      </c>
      <c r="N6" s="12">
        <v>5</v>
      </c>
      <c r="O6" s="12">
        <v>5</v>
      </c>
      <c r="P6" s="26"/>
    </row>
    <row r="7" spans="1:16" x14ac:dyDescent="0.2">
      <c r="A7" s="27" t="s">
        <v>3</v>
      </c>
      <c r="B7" s="13" t="s">
        <v>170</v>
      </c>
      <c r="C7" s="13" t="s">
        <v>507</v>
      </c>
      <c r="D7" s="14">
        <v>3</v>
      </c>
      <c r="E7" s="14">
        <v>3</v>
      </c>
      <c r="F7" s="14">
        <v>3</v>
      </c>
      <c r="G7" s="14">
        <v>4</v>
      </c>
      <c r="H7" s="14">
        <v>4</v>
      </c>
      <c r="I7" s="14">
        <v>4</v>
      </c>
      <c r="J7" s="14">
        <v>4</v>
      </c>
      <c r="K7" s="14">
        <v>4</v>
      </c>
      <c r="L7" s="14">
        <v>4</v>
      </c>
      <c r="M7" s="14">
        <v>4</v>
      </c>
      <c r="N7" s="14">
        <v>4</v>
      </c>
      <c r="O7" s="14">
        <v>4</v>
      </c>
      <c r="P7" s="28"/>
    </row>
    <row r="8" spans="1:16" x14ac:dyDescent="0.2">
      <c r="A8" s="25" t="s">
        <v>3</v>
      </c>
      <c r="B8" s="11" t="s">
        <v>170</v>
      </c>
      <c r="C8" s="11" t="s">
        <v>510</v>
      </c>
      <c r="D8" s="12">
        <v>2</v>
      </c>
      <c r="E8" s="12">
        <v>2</v>
      </c>
      <c r="F8" s="12">
        <v>2</v>
      </c>
      <c r="G8" s="12">
        <v>2</v>
      </c>
      <c r="H8" s="12">
        <v>3</v>
      </c>
      <c r="I8" s="12">
        <v>3</v>
      </c>
      <c r="J8" s="12">
        <v>3</v>
      </c>
      <c r="K8" s="12">
        <v>3</v>
      </c>
      <c r="L8" s="12">
        <v>3</v>
      </c>
      <c r="M8" s="12">
        <v>3</v>
      </c>
      <c r="N8" s="12">
        <v>3</v>
      </c>
      <c r="O8" s="12">
        <v>3</v>
      </c>
      <c r="P8" s="26">
        <f>SUM(O6:O8)</f>
        <v>12</v>
      </c>
    </row>
    <row r="9" spans="1:16" x14ac:dyDescent="0.2">
      <c r="A9" s="27" t="s">
        <v>3</v>
      </c>
      <c r="B9" s="13" t="s">
        <v>170</v>
      </c>
      <c r="C9" s="13" t="s">
        <v>508</v>
      </c>
      <c r="D9" s="14">
        <v>7</v>
      </c>
      <c r="E9" s="14">
        <v>7</v>
      </c>
      <c r="F9" s="14">
        <v>7</v>
      </c>
      <c r="G9" s="14">
        <v>6</v>
      </c>
      <c r="H9" s="14">
        <v>6</v>
      </c>
      <c r="I9" s="14">
        <v>6</v>
      </c>
      <c r="J9" s="14">
        <v>6</v>
      </c>
      <c r="K9" s="14">
        <v>6</v>
      </c>
      <c r="L9" s="14">
        <v>6</v>
      </c>
      <c r="M9" s="14">
        <v>6</v>
      </c>
      <c r="N9" s="14">
        <v>6</v>
      </c>
      <c r="O9" s="14">
        <v>6</v>
      </c>
      <c r="P9" s="28"/>
    </row>
    <row r="10" spans="1:16" x14ac:dyDescent="0.2">
      <c r="A10" s="25" t="s">
        <v>4</v>
      </c>
      <c r="B10" s="11" t="s">
        <v>101</v>
      </c>
      <c r="C10" s="11" t="s">
        <v>509</v>
      </c>
      <c r="D10" s="12">
        <v>3</v>
      </c>
      <c r="E10" s="12">
        <v>3</v>
      </c>
      <c r="F10" s="12">
        <v>3</v>
      </c>
      <c r="G10" s="12">
        <v>3</v>
      </c>
      <c r="H10" s="12">
        <v>3</v>
      </c>
      <c r="I10" s="12">
        <v>3</v>
      </c>
      <c r="J10" s="12">
        <v>3</v>
      </c>
      <c r="K10" s="12">
        <v>3</v>
      </c>
      <c r="L10" s="12">
        <v>3</v>
      </c>
      <c r="M10" s="12">
        <v>3</v>
      </c>
      <c r="N10" s="12">
        <v>3</v>
      </c>
      <c r="O10" s="12">
        <v>3</v>
      </c>
      <c r="P10" s="26"/>
    </row>
    <row r="11" spans="1:16" x14ac:dyDescent="0.2">
      <c r="A11" s="27" t="s">
        <v>4</v>
      </c>
      <c r="B11" s="13" t="s">
        <v>101</v>
      </c>
      <c r="C11" s="13" t="s">
        <v>507</v>
      </c>
      <c r="D11" s="14">
        <v>5</v>
      </c>
      <c r="E11" s="14">
        <v>5</v>
      </c>
      <c r="F11" s="14">
        <v>5</v>
      </c>
      <c r="G11" s="14">
        <v>5</v>
      </c>
      <c r="H11" s="14">
        <v>5</v>
      </c>
      <c r="I11" s="14">
        <v>5</v>
      </c>
      <c r="J11" s="14">
        <v>5</v>
      </c>
      <c r="K11" s="14">
        <v>5</v>
      </c>
      <c r="L11" s="14">
        <v>5</v>
      </c>
      <c r="M11" s="14">
        <v>5</v>
      </c>
      <c r="N11" s="14">
        <v>5</v>
      </c>
      <c r="O11" s="14">
        <v>5</v>
      </c>
      <c r="P11" s="28"/>
    </row>
    <row r="12" spans="1:16" x14ac:dyDescent="0.2">
      <c r="A12" s="25" t="s">
        <v>4</v>
      </c>
      <c r="B12" s="11" t="s">
        <v>101</v>
      </c>
      <c r="C12" s="11" t="s">
        <v>510</v>
      </c>
      <c r="D12" s="12">
        <v>4</v>
      </c>
      <c r="E12" s="12">
        <v>4</v>
      </c>
      <c r="F12" s="12">
        <v>4</v>
      </c>
      <c r="G12" s="12">
        <v>4</v>
      </c>
      <c r="H12" s="12">
        <v>4</v>
      </c>
      <c r="I12" s="12">
        <v>4</v>
      </c>
      <c r="J12" s="12">
        <v>4</v>
      </c>
      <c r="K12" s="12">
        <v>4</v>
      </c>
      <c r="L12" s="12">
        <v>4</v>
      </c>
      <c r="M12" s="12">
        <v>4</v>
      </c>
      <c r="N12" s="12">
        <v>4</v>
      </c>
      <c r="O12" s="12">
        <v>4</v>
      </c>
      <c r="P12" s="26">
        <f>SUM(O10:O12)</f>
        <v>12</v>
      </c>
    </row>
    <row r="13" spans="1:16" x14ac:dyDescent="0.2">
      <c r="A13" s="27" t="s">
        <v>4</v>
      </c>
      <c r="B13" s="13" t="s">
        <v>101</v>
      </c>
      <c r="C13" s="13" t="s">
        <v>508</v>
      </c>
      <c r="D13" s="14">
        <v>6</v>
      </c>
      <c r="E13" s="14">
        <v>6</v>
      </c>
      <c r="F13" s="14">
        <v>6</v>
      </c>
      <c r="G13" s="14">
        <v>6</v>
      </c>
      <c r="H13" s="14">
        <v>6</v>
      </c>
      <c r="I13" s="14">
        <v>6</v>
      </c>
      <c r="J13" s="14">
        <v>6</v>
      </c>
      <c r="K13" s="14">
        <v>6</v>
      </c>
      <c r="L13" s="14">
        <v>6</v>
      </c>
      <c r="M13" s="14">
        <v>6</v>
      </c>
      <c r="N13" s="14">
        <v>6</v>
      </c>
      <c r="O13" s="14">
        <v>6</v>
      </c>
      <c r="P13" s="28"/>
    </row>
    <row r="14" spans="1:16" x14ac:dyDescent="0.2">
      <c r="A14" s="25" t="s">
        <v>5</v>
      </c>
      <c r="B14" s="11" t="s">
        <v>102</v>
      </c>
      <c r="C14" s="11" t="s">
        <v>509</v>
      </c>
      <c r="D14" s="12">
        <v>4</v>
      </c>
      <c r="E14" s="12">
        <v>4</v>
      </c>
      <c r="F14" s="12">
        <v>4</v>
      </c>
      <c r="G14" s="12">
        <v>4</v>
      </c>
      <c r="H14" s="12">
        <v>4</v>
      </c>
      <c r="I14" s="12">
        <v>4</v>
      </c>
      <c r="J14" s="12">
        <v>4</v>
      </c>
      <c r="K14" s="12">
        <v>4</v>
      </c>
      <c r="L14" s="12">
        <v>4</v>
      </c>
      <c r="M14" s="12">
        <v>4</v>
      </c>
      <c r="N14" s="12">
        <v>4</v>
      </c>
      <c r="O14" s="12">
        <v>4</v>
      </c>
      <c r="P14" s="26"/>
    </row>
    <row r="15" spans="1:16" x14ac:dyDescent="0.2">
      <c r="A15" s="27" t="s">
        <v>5</v>
      </c>
      <c r="B15" s="13" t="s">
        <v>102</v>
      </c>
      <c r="C15" s="13" t="s">
        <v>507</v>
      </c>
      <c r="D15" s="14">
        <v>6</v>
      </c>
      <c r="E15" s="14">
        <v>6</v>
      </c>
      <c r="F15" s="14">
        <v>6</v>
      </c>
      <c r="G15" s="14">
        <v>6</v>
      </c>
      <c r="H15" s="14">
        <v>6</v>
      </c>
      <c r="I15" s="14">
        <v>6</v>
      </c>
      <c r="J15" s="14">
        <v>6</v>
      </c>
      <c r="K15" s="14">
        <v>6</v>
      </c>
      <c r="L15" s="14">
        <v>6</v>
      </c>
      <c r="M15" s="14">
        <v>6</v>
      </c>
      <c r="N15" s="14">
        <v>6</v>
      </c>
      <c r="O15" s="14">
        <v>6</v>
      </c>
      <c r="P15" s="28">
        <v>16</v>
      </c>
    </row>
    <row r="16" spans="1:16" x14ac:dyDescent="0.2">
      <c r="A16" s="25" t="s">
        <v>5</v>
      </c>
      <c r="B16" s="11" t="s">
        <v>102</v>
      </c>
      <c r="C16" s="11" t="s">
        <v>510</v>
      </c>
      <c r="D16" s="12">
        <v>3</v>
      </c>
      <c r="E16" s="12">
        <v>3</v>
      </c>
      <c r="F16" s="12">
        <v>3</v>
      </c>
      <c r="G16" s="12">
        <v>3</v>
      </c>
      <c r="H16" s="12">
        <v>3</v>
      </c>
      <c r="I16" s="12">
        <v>3</v>
      </c>
      <c r="J16" s="12">
        <v>3</v>
      </c>
      <c r="K16" s="12">
        <v>3</v>
      </c>
      <c r="L16" s="12">
        <v>3</v>
      </c>
      <c r="M16" s="12">
        <v>3</v>
      </c>
      <c r="N16" s="12">
        <v>3</v>
      </c>
      <c r="O16" s="12">
        <v>3</v>
      </c>
      <c r="P16" s="26"/>
    </row>
    <row r="17" spans="1:16" x14ac:dyDescent="0.2">
      <c r="A17" s="27" t="s">
        <v>5</v>
      </c>
      <c r="B17" s="13" t="s">
        <v>102</v>
      </c>
      <c r="C17" s="13" t="s">
        <v>508</v>
      </c>
      <c r="D17" s="14">
        <v>6</v>
      </c>
      <c r="E17" s="14">
        <v>6</v>
      </c>
      <c r="F17" s="14">
        <v>6</v>
      </c>
      <c r="G17" s="14">
        <v>6</v>
      </c>
      <c r="H17" s="14">
        <v>6</v>
      </c>
      <c r="I17" s="14">
        <v>6</v>
      </c>
      <c r="J17" s="14">
        <v>6</v>
      </c>
      <c r="K17" s="14">
        <v>6</v>
      </c>
      <c r="L17" s="14">
        <v>6</v>
      </c>
      <c r="M17" s="14">
        <v>6</v>
      </c>
      <c r="N17" s="14">
        <v>6</v>
      </c>
      <c r="O17" s="14">
        <v>6</v>
      </c>
      <c r="P17" s="28"/>
    </row>
    <row r="18" spans="1:16" x14ac:dyDescent="0.2">
      <c r="A18" s="25" t="s">
        <v>6</v>
      </c>
      <c r="B18" s="11" t="s">
        <v>103</v>
      </c>
      <c r="C18" s="11" t="s">
        <v>509</v>
      </c>
      <c r="D18" s="12">
        <v>4</v>
      </c>
      <c r="E18" s="12">
        <v>4</v>
      </c>
      <c r="F18" s="12">
        <v>4</v>
      </c>
      <c r="G18" s="12">
        <v>4</v>
      </c>
      <c r="H18" s="12">
        <v>4</v>
      </c>
      <c r="I18" s="12">
        <v>4</v>
      </c>
      <c r="J18" s="12">
        <v>4</v>
      </c>
      <c r="K18" s="12">
        <v>4</v>
      </c>
      <c r="L18" s="12">
        <v>4</v>
      </c>
      <c r="M18" s="12">
        <v>4</v>
      </c>
      <c r="N18" s="12">
        <v>4</v>
      </c>
      <c r="O18" s="12">
        <v>4</v>
      </c>
      <c r="P18" s="26"/>
    </row>
    <row r="19" spans="1:16" x14ac:dyDescent="0.2">
      <c r="A19" s="27" t="s">
        <v>6</v>
      </c>
      <c r="B19" s="13" t="s">
        <v>103</v>
      </c>
      <c r="C19" s="13" t="s">
        <v>507</v>
      </c>
      <c r="D19" s="14">
        <v>7</v>
      </c>
      <c r="E19" s="14">
        <v>7</v>
      </c>
      <c r="F19" s="14">
        <v>7</v>
      </c>
      <c r="G19" s="14">
        <v>7</v>
      </c>
      <c r="H19" s="14">
        <v>7</v>
      </c>
      <c r="I19" s="14">
        <v>7</v>
      </c>
      <c r="J19" s="14">
        <v>7</v>
      </c>
      <c r="K19" s="14">
        <v>7</v>
      </c>
      <c r="L19" s="14">
        <v>7</v>
      </c>
      <c r="M19" s="14">
        <v>7</v>
      </c>
      <c r="N19" s="14">
        <v>7</v>
      </c>
      <c r="O19" s="14">
        <v>7</v>
      </c>
      <c r="P19" s="28">
        <v>17</v>
      </c>
    </row>
    <row r="20" spans="1:16" x14ac:dyDescent="0.2">
      <c r="A20" s="25" t="s">
        <v>6</v>
      </c>
      <c r="B20" s="11" t="s">
        <v>103</v>
      </c>
      <c r="C20" s="11" t="s">
        <v>510</v>
      </c>
      <c r="D20" s="12">
        <v>2</v>
      </c>
      <c r="E20" s="12">
        <v>2</v>
      </c>
      <c r="F20" s="12">
        <v>2</v>
      </c>
      <c r="G20" s="12">
        <v>2</v>
      </c>
      <c r="H20" s="12">
        <v>2</v>
      </c>
      <c r="I20" s="12">
        <v>2</v>
      </c>
      <c r="J20" s="12">
        <v>2</v>
      </c>
      <c r="K20" s="12">
        <v>2</v>
      </c>
      <c r="L20" s="12">
        <v>2</v>
      </c>
      <c r="M20" s="12">
        <v>2</v>
      </c>
      <c r="N20" s="12">
        <v>2</v>
      </c>
      <c r="O20" s="12">
        <v>2</v>
      </c>
      <c r="P20" s="26"/>
    </row>
    <row r="21" spans="1:16" x14ac:dyDescent="0.2">
      <c r="A21" s="27" t="s">
        <v>6</v>
      </c>
      <c r="B21" s="13" t="s">
        <v>103</v>
      </c>
      <c r="C21" s="13" t="s">
        <v>508</v>
      </c>
      <c r="D21" s="14">
        <v>6</v>
      </c>
      <c r="E21" s="14">
        <v>6</v>
      </c>
      <c r="F21" s="14">
        <v>6</v>
      </c>
      <c r="G21" s="14">
        <v>6</v>
      </c>
      <c r="H21" s="14">
        <v>6</v>
      </c>
      <c r="I21" s="14">
        <v>6</v>
      </c>
      <c r="J21" s="14">
        <v>6</v>
      </c>
      <c r="K21" s="14">
        <v>6</v>
      </c>
      <c r="L21" s="14">
        <v>6</v>
      </c>
      <c r="M21" s="14">
        <v>6</v>
      </c>
      <c r="N21" s="14">
        <v>6</v>
      </c>
      <c r="O21" s="14">
        <v>6</v>
      </c>
      <c r="P21" s="28"/>
    </row>
    <row r="22" spans="1:16" x14ac:dyDescent="0.2">
      <c r="A22" s="25" t="s">
        <v>7</v>
      </c>
      <c r="B22" s="11" t="s">
        <v>104</v>
      </c>
      <c r="C22" s="11" t="s">
        <v>509</v>
      </c>
      <c r="D22" s="12">
        <v>2</v>
      </c>
      <c r="E22" s="12">
        <v>2</v>
      </c>
      <c r="F22" s="12">
        <v>2</v>
      </c>
      <c r="G22" s="12">
        <v>2</v>
      </c>
      <c r="H22" s="12">
        <v>2</v>
      </c>
      <c r="I22" s="12">
        <v>2</v>
      </c>
      <c r="J22" s="12">
        <v>2</v>
      </c>
      <c r="K22" s="12">
        <v>2</v>
      </c>
      <c r="L22" s="12">
        <v>2</v>
      </c>
      <c r="M22" s="12">
        <v>2</v>
      </c>
      <c r="N22" s="12">
        <v>2</v>
      </c>
      <c r="O22" s="12">
        <v>2</v>
      </c>
      <c r="P22" s="26"/>
    </row>
    <row r="23" spans="1:16" x14ac:dyDescent="0.2">
      <c r="A23" s="27" t="s">
        <v>7</v>
      </c>
      <c r="B23" s="13" t="s">
        <v>104</v>
      </c>
      <c r="C23" s="13" t="s">
        <v>507</v>
      </c>
      <c r="D23" s="14">
        <v>6</v>
      </c>
      <c r="E23" s="14">
        <v>6</v>
      </c>
      <c r="F23" s="14">
        <v>6</v>
      </c>
      <c r="G23" s="14">
        <v>6</v>
      </c>
      <c r="H23" s="14">
        <v>6</v>
      </c>
      <c r="I23" s="14">
        <v>6</v>
      </c>
      <c r="J23" s="14">
        <v>6</v>
      </c>
      <c r="K23" s="14">
        <v>6</v>
      </c>
      <c r="L23" s="14">
        <v>6</v>
      </c>
      <c r="M23" s="14">
        <v>6</v>
      </c>
      <c r="N23" s="14">
        <v>6</v>
      </c>
      <c r="O23" s="14">
        <v>6</v>
      </c>
      <c r="P23" s="28"/>
    </row>
    <row r="24" spans="1:16" x14ac:dyDescent="0.2">
      <c r="A24" s="25" t="s">
        <v>7</v>
      </c>
      <c r="B24" s="11" t="s">
        <v>104</v>
      </c>
      <c r="C24" s="11" t="s">
        <v>510</v>
      </c>
      <c r="D24" s="12">
        <v>4</v>
      </c>
      <c r="E24" s="12">
        <v>4</v>
      </c>
      <c r="F24" s="12">
        <v>4</v>
      </c>
      <c r="G24" s="12">
        <v>4</v>
      </c>
      <c r="H24" s="12">
        <v>4</v>
      </c>
      <c r="I24" s="12">
        <v>4</v>
      </c>
      <c r="J24" s="12">
        <v>4</v>
      </c>
      <c r="K24" s="12">
        <v>4</v>
      </c>
      <c r="L24" s="12">
        <v>4</v>
      </c>
      <c r="M24" s="12">
        <v>4</v>
      </c>
      <c r="N24" s="12">
        <v>4</v>
      </c>
      <c r="O24" s="12">
        <v>4</v>
      </c>
      <c r="P24" s="26"/>
    </row>
    <row r="25" spans="1:16" x14ac:dyDescent="0.2">
      <c r="A25" s="27" t="s">
        <v>7</v>
      </c>
      <c r="B25" s="13" t="s">
        <v>104</v>
      </c>
      <c r="C25" s="13" t="s">
        <v>508</v>
      </c>
      <c r="D25" s="14">
        <v>6</v>
      </c>
      <c r="E25" s="14">
        <v>6</v>
      </c>
      <c r="F25" s="14">
        <v>6</v>
      </c>
      <c r="G25" s="14">
        <v>6</v>
      </c>
      <c r="H25" s="14">
        <v>6</v>
      </c>
      <c r="I25" s="14">
        <v>6</v>
      </c>
      <c r="J25" s="14">
        <v>6</v>
      </c>
      <c r="K25" s="14">
        <v>6</v>
      </c>
      <c r="L25" s="14">
        <v>6</v>
      </c>
      <c r="M25" s="14">
        <v>6</v>
      </c>
      <c r="N25" s="14">
        <v>6</v>
      </c>
      <c r="O25" s="14">
        <v>6</v>
      </c>
      <c r="P25" s="28"/>
    </row>
    <row r="26" spans="1:16" x14ac:dyDescent="0.2">
      <c r="A26" s="25" t="s">
        <v>8</v>
      </c>
      <c r="B26" s="11" t="s">
        <v>105</v>
      </c>
      <c r="C26" s="11" t="s">
        <v>509</v>
      </c>
      <c r="D26" s="12">
        <v>4</v>
      </c>
      <c r="E26" s="12">
        <v>4</v>
      </c>
      <c r="F26" s="12">
        <v>4</v>
      </c>
      <c r="G26" s="12">
        <v>4</v>
      </c>
      <c r="H26" s="12">
        <v>4</v>
      </c>
      <c r="I26" s="12">
        <v>4</v>
      </c>
      <c r="J26" s="12">
        <v>4</v>
      </c>
      <c r="K26" s="12">
        <v>4</v>
      </c>
      <c r="L26" s="12">
        <v>4</v>
      </c>
      <c r="M26" s="12">
        <v>4</v>
      </c>
      <c r="N26" s="12">
        <v>4</v>
      </c>
      <c r="O26" s="12">
        <v>4</v>
      </c>
      <c r="P26" s="26"/>
    </row>
    <row r="27" spans="1:16" x14ac:dyDescent="0.2">
      <c r="A27" s="27" t="s">
        <v>8</v>
      </c>
      <c r="B27" s="13" t="s">
        <v>105</v>
      </c>
      <c r="C27" s="13" t="s">
        <v>507</v>
      </c>
      <c r="D27" s="14">
        <v>6</v>
      </c>
      <c r="E27" s="14">
        <v>6</v>
      </c>
      <c r="F27" s="14">
        <v>6</v>
      </c>
      <c r="G27" s="14">
        <v>6</v>
      </c>
      <c r="H27" s="14">
        <v>6</v>
      </c>
      <c r="I27" s="14">
        <v>6</v>
      </c>
      <c r="J27" s="14">
        <v>6</v>
      </c>
      <c r="K27" s="14">
        <v>6</v>
      </c>
      <c r="L27" s="14">
        <v>6</v>
      </c>
      <c r="M27" s="14">
        <v>6</v>
      </c>
      <c r="N27" s="14">
        <v>6</v>
      </c>
      <c r="O27" s="14">
        <v>6</v>
      </c>
      <c r="P27" s="28"/>
    </row>
    <row r="28" spans="1:16" x14ac:dyDescent="0.2">
      <c r="A28" s="25" t="s">
        <v>8</v>
      </c>
      <c r="B28" s="11" t="s">
        <v>105</v>
      </c>
      <c r="C28" s="11" t="s">
        <v>510</v>
      </c>
      <c r="D28" s="12">
        <v>3</v>
      </c>
      <c r="E28" s="12">
        <v>3</v>
      </c>
      <c r="F28" s="12">
        <v>3</v>
      </c>
      <c r="G28" s="12">
        <v>3</v>
      </c>
      <c r="H28" s="12">
        <v>3</v>
      </c>
      <c r="I28" s="12">
        <v>3</v>
      </c>
      <c r="J28" s="12">
        <v>3</v>
      </c>
      <c r="K28" s="12">
        <v>3</v>
      </c>
      <c r="L28" s="12">
        <v>3</v>
      </c>
      <c r="M28" s="12">
        <v>3</v>
      </c>
      <c r="N28" s="12">
        <v>3</v>
      </c>
      <c r="O28" s="12">
        <v>3</v>
      </c>
      <c r="P28" s="26"/>
    </row>
    <row r="29" spans="1:16" x14ac:dyDescent="0.2">
      <c r="A29" s="27" t="s">
        <v>8</v>
      </c>
      <c r="B29" s="13" t="s">
        <v>105</v>
      </c>
      <c r="C29" s="13" t="s">
        <v>508</v>
      </c>
      <c r="D29" s="14">
        <v>7</v>
      </c>
      <c r="E29" s="14">
        <v>7</v>
      </c>
      <c r="F29" s="14">
        <v>6</v>
      </c>
      <c r="G29" s="14">
        <v>6</v>
      </c>
      <c r="H29" s="14">
        <v>6</v>
      </c>
      <c r="I29" s="14">
        <v>6</v>
      </c>
      <c r="J29" s="14">
        <v>6</v>
      </c>
      <c r="K29" s="14">
        <v>6</v>
      </c>
      <c r="L29" s="14">
        <v>6</v>
      </c>
      <c r="M29" s="14">
        <v>6</v>
      </c>
      <c r="N29" s="14">
        <v>6</v>
      </c>
      <c r="O29" s="14">
        <v>6</v>
      </c>
      <c r="P29" s="28"/>
    </row>
    <row r="30" spans="1:16" x14ac:dyDescent="0.2">
      <c r="A30" s="25" t="s">
        <v>9</v>
      </c>
      <c r="B30" s="11" t="s">
        <v>106</v>
      </c>
      <c r="C30" s="11" t="s">
        <v>509</v>
      </c>
      <c r="D30" s="225">
        <v>4</v>
      </c>
      <c r="E30" s="12">
        <v>4</v>
      </c>
      <c r="F30" s="12">
        <v>4</v>
      </c>
      <c r="G30" s="12">
        <v>4</v>
      </c>
      <c r="H30" s="12">
        <v>4</v>
      </c>
      <c r="I30" s="12">
        <v>4</v>
      </c>
      <c r="J30" s="12">
        <v>4</v>
      </c>
      <c r="K30" s="12">
        <v>4</v>
      </c>
      <c r="L30" s="12">
        <v>4</v>
      </c>
      <c r="M30" s="12">
        <v>3</v>
      </c>
      <c r="N30" s="12">
        <v>3</v>
      </c>
      <c r="O30" s="12">
        <v>4</v>
      </c>
      <c r="P30" s="26"/>
    </row>
    <row r="31" spans="1:16" x14ac:dyDescent="0.2">
      <c r="A31" s="27" t="s">
        <v>9</v>
      </c>
      <c r="B31" s="13" t="s">
        <v>106</v>
      </c>
      <c r="C31" s="13" t="s">
        <v>507</v>
      </c>
      <c r="D31" s="226">
        <v>6</v>
      </c>
      <c r="E31" s="14">
        <v>6</v>
      </c>
      <c r="F31" s="14">
        <v>6</v>
      </c>
      <c r="G31" s="14">
        <v>6</v>
      </c>
      <c r="H31" s="14">
        <v>6</v>
      </c>
      <c r="I31" s="14">
        <v>6</v>
      </c>
      <c r="J31" s="14">
        <v>6</v>
      </c>
      <c r="K31" s="14">
        <v>6</v>
      </c>
      <c r="L31" s="14">
        <v>6</v>
      </c>
      <c r="M31" s="14">
        <v>6</v>
      </c>
      <c r="N31" s="14">
        <v>6</v>
      </c>
      <c r="O31" s="14">
        <v>6</v>
      </c>
      <c r="P31" s="28"/>
    </row>
    <row r="32" spans="1:16" x14ac:dyDescent="0.2">
      <c r="A32" s="25" t="s">
        <v>9</v>
      </c>
      <c r="B32" s="11" t="s">
        <v>106</v>
      </c>
      <c r="C32" s="11" t="s">
        <v>510</v>
      </c>
      <c r="D32" s="225">
        <v>3</v>
      </c>
      <c r="E32" s="12">
        <v>3</v>
      </c>
      <c r="F32" s="12">
        <v>3</v>
      </c>
      <c r="G32" s="12">
        <v>3</v>
      </c>
      <c r="H32" s="12">
        <v>3</v>
      </c>
      <c r="I32" s="12">
        <v>3</v>
      </c>
      <c r="J32" s="12">
        <v>3</v>
      </c>
      <c r="K32" s="12">
        <v>3</v>
      </c>
      <c r="L32" s="12">
        <v>3</v>
      </c>
      <c r="M32" s="12">
        <v>3</v>
      </c>
      <c r="N32" s="12">
        <v>3</v>
      </c>
      <c r="O32" s="12">
        <v>3</v>
      </c>
      <c r="P32" s="26"/>
    </row>
    <row r="33" spans="1:16" x14ac:dyDescent="0.2">
      <c r="A33" s="27" t="s">
        <v>9</v>
      </c>
      <c r="B33" s="13" t="s">
        <v>106</v>
      </c>
      <c r="C33" s="13" t="s">
        <v>508</v>
      </c>
      <c r="D33" s="226">
        <v>7</v>
      </c>
      <c r="E33" s="14">
        <v>7</v>
      </c>
      <c r="F33" s="14">
        <v>7</v>
      </c>
      <c r="G33" s="14">
        <v>7</v>
      </c>
      <c r="H33" s="14">
        <v>7</v>
      </c>
      <c r="I33" s="14">
        <v>7</v>
      </c>
      <c r="J33" s="14">
        <v>7</v>
      </c>
      <c r="K33" s="14">
        <v>7</v>
      </c>
      <c r="L33" s="14">
        <v>7</v>
      </c>
      <c r="M33" s="14">
        <v>7</v>
      </c>
      <c r="N33" s="14">
        <v>7</v>
      </c>
      <c r="O33" s="14">
        <v>7</v>
      </c>
      <c r="P33" s="28"/>
    </row>
    <row r="34" spans="1:16" x14ac:dyDescent="0.2">
      <c r="A34" s="25" t="s">
        <v>10</v>
      </c>
      <c r="B34" s="11" t="s">
        <v>107</v>
      </c>
      <c r="C34" s="11" t="s">
        <v>509</v>
      </c>
      <c r="D34" s="12">
        <v>3</v>
      </c>
      <c r="E34" s="12">
        <v>3</v>
      </c>
      <c r="F34" s="12">
        <v>3</v>
      </c>
      <c r="G34" s="12">
        <v>3</v>
      </c>
      <c r="H34" s="12">
        <v>3</v>
      </c>
      <c r="I34" s="12">
        <v>3</v>
      </c>
      <c r="J34" s="12">
        <v>3</v>
      </c>
      <c r="K34" s="12">
        <v>3</v>
      </c>
      <c r="L34" s="12">
        <v>3</v>
      </c>
      <c r="M34" s="12">
        <v>3</v>
      </c>
      <c r="N34" s="12">
        <v>3</v>
      </c>
      <c r="O34" s="12">
        <v>3</v>
      </c>
      <c r="P34" s="26"/>
    </row>
    <row r="35" spans="1:16" x14ac:dyDescent="0.2">
      <c r="A35" s="27" t="s">
        <v>10</v>
      </c>
      <c r="B35" s="13" t="s">
        <v>107</v>
      </c>
      <c r="C35" s="13" t="s">
        <v>507</v>
      </c>
      <c r="D35" s="14">
        <v>6</v>
      </c>
      <c r="E35" s="14">
        <v>6</v>
      </c>
      <c r="F35" s="14">
        <v>6</v>
      </c>
      <c r="G35" s="14">
        <v>6</v>
      </c>
      <c r="H35" s="14">
        <v>6</v>
      </c>
      <c r="I35" s="14">
        <v>6</v>
      </c>
      <c r="J35" s="14">
        <v>6</v>
      </c>
      <c r="K35" s="14">
        <v>6</v>
      </c>
      <c r="L35" s="14">
        <v>6</v>
      </c>
      <c r="M35" s="14">
        <v>6</v>
      </c>
      <c r="N35" s="14">
        <v>6</v>
      </c>
      <c r="O35" s="14">
        <v>6</v>
      </c>
      <c r="P35" s="28"/>
    </row>
    <row r="36" spans="1:16" x14ac:dyDescent="0.2">
      <c r="A36" s="25" t="s">
        <v>10</v>
      </c>
      <c r="B36" s="11" t="s">
        <v>107</v>
      </c>
      <c r="C36" s="11" t="s">
        <v>510</v>
      </c>
      <c r="D36" s="12">
        <v>3</v>
      </c>
      <c r="E36" s="12">
        <v>3</v>
      </c>
      <c r="F36" s="12">
        <v>3</v>
      </c>
      <c r="G36" s="12">
        <v>3</v>
      </c>
      <c r="H36" s="12">
        <v>3</v>
      </c>
      <c r="I36" s="12">
        <v>3</v>
      </c>
      <c r="J36" s="12">
        <v>3</v>
      </c>
      <c r="K36" s="12">
        <v>3</v>
      </c>
      <c r="L36" s="12">
        <v>3</v>
      </c>
      <c r="M36" s="12">
        <v>3</v>
      </c>
      <c r="N36" s="12">
        <v>3</v>
      </c>
      <c r="O36" s="12">
        <v>3</v>
      </c>
      <c r="P36" s="26"/>
    </row>
    <row r="37" spans="1:16" x14ac:dyDescent="0.2">
      <c r="A37" s="27" t="s">
        <v>10</v>
      </c>
      <c r="B37" s="13" t="s">
        <v>107</v>
      </c>
      <c r="C37" s="13" t="s">
        <v>508</v>
      </c>
      <c r="D37" s="14">
        <v>6</v>
      </c>
      <c r="E37" s="14">
        <v>6</v>
      </c>
      <c r="F37" s="14">
        <v>6</v>
      </c>
      <c r="G37" s="14">
        <v>6</v>
      </c>
      <c r="H37" s="14">
        <v>6</v>
      </c>
      <c r="I37" s="14">
        <v>6</v>
      </c>
      <c r="J37" s="14">
        <v>6</v>
      </c>
      <c r="K37" s="14">
        <v>6</v>
      </c>
      <c r="L37" s="14">
        <v>6</v>
      </c>
      <c r="M37" s="14">
        <v>6</v>
      </c>
      <c r="N37" s="14">
        <v>6</v>
      </c>
      <c r="O37" s="14">
        <v>6</v>
      </c>
      <c r="P37" s="28"/>
    </row>
    <row r="38" spans="1:16" x14ac:dyDescent="0.2">
      <c r="A38" s="25" t="s">
        <v>11</v>
      </c>
      <c r="B38" s="11" t="s">
        <v>108</v>
      </c>
      <c r="C38" s="11" t="s">
        <v>509</v>
      </c>
      <c r="D38" s="12">
        <v>4</v>
      </c>
      <c r="E38" s="12">
        <v>4</v>
      </c>
      <c r="F38" s="12">
        <v>4</v>
      </c>
      <c r="G38" s="12">
        <v>4</v>
      </c>
      <c r="H38" s="12">
        <v>4</v>
      </c>
      <c r="I38" s="12">
        <v>4</v>
      </c>
      <c r="J38" s="12">
        <v>4</v>
      </c>
      <c r="K38" s="12">
        <v>4</v>
      </c>
      <c r="L38" s="12">
        <v>4</v>
      </c>
      <c r="M38" s="12">
        <v>4</v>
      </c>
      <c r="N38" s="12">
        <v>4</v>
      </c>
      <c r="O38" s="12">
        <v>4</v>
      </c>
      <c r="P38" s="26"/>
    </row>
    <row r="39" spans="1:16" x14ac:dyDescent="0.2">
      <c r="A39" s="27" t="s">
        <v>11</v>
      </c>
      <c r="B39" s="13" t="s">
        <v>108</v>
      </c>
      <c r="C39" s="13" t="s">
        <v>507</v>
      </c>
      <c r="D39" s="14">
        <v>6</v>
      </c>
      <c r="E39" s="14">
        <v>6</v>
      </c>
      <c r="F39" s="14">
        <v>6</v>
      </c>
      <c r="G39" s="14">
        <v>6</v>
      </c>
      <c r="H39" s="14">
        <v>6</v>
      </c>
      <c r="I39" s="14">
        <v>6</v>
      </c>
      <c r="J39" s="14">
        <v>6</v>
      </c>
      <c r="K39" s="14">
        <v>6</v>
      </c>
      <c r="L39" s="14">
        <v>6</v>
      </c>
      <c r="M39" s="14">
        <v>6</v>
      </c>
      <c r="N39" s="14">
        <v>6</v>
      </c>
      <c r="O39" s="14">
        <v>6</v>
      </c>
      <c r="P39" s="28"/>
    </row>
    <row r="40" spans="1:16" x14ac:dyDescent="0.2">
      <c r="A40" s="25" t="s">
        <v>11</v>
      </c>
      <c r="B40" s="11" t="s">
        <v>108</v>
      </c>
      <c r="C40" s="11" t="s">
        <v>510</v>
      </c>
      <c r="D40" s="12">
        <v>3</v>
      </c>
      <c r="E40" s="12">
        <v>3</v>
      </c>
      <c r="F40" s="12">
        <v>3</v>
      </c>
      <c r="G40" s="12">
        <v>3</v>
      </c>
      <c r="H40" s="12">
        <v>3</v>
      </c>
      <c r="I40" s="12">
        <v>3</v>
      </c>
      <c r="J40" s="12">
        <v>3</v>
      </c>
      <c r="K40" s="12">
        <v>3</v>
      </c>
      <c r="L40" s="12">
        <v>3</v>
      </c>
      <c r="M40" s="12">
        <v>3</v>
      </c>
      <c r="N40" s="12">
        <v>3</v>
      </c>
      <c r="O40" s="12">
        <v>3</v>
      </c>
      <c r="P40" s="26"/>
    </row>
    <row r="41" spans="1:16" x14ac:dyDescent="0.2">
      <c r="A41" s="27" t="s">
        <v>11</v>
      </c>
      <c r="B41" s="13" t="s">
        <v>108</v>
      </c>
      <c r="C41" s="13" t="s">
        <v>508</v>
      </c>
      <c r="D41" s="14">
        <v>6</v>
      </c>
      <c r="E41" s="14">
        <v>6</v>
      </c>
      <c r="F41" s="14">
        <v>6</v>
      </c>
      <c r="G41" s="14">
        <v>6</v>
      </c>
      <c r="H41" s="14">
        <v>6</v>
      </c>
      <c r="I41" s="14">
        <v>6</v>
      </c>
      <c r="J41" s="14">
        <v>6</v>
      </c>
      <c r="K41" s="14">
        <v>6</v>
      </c>
      <c r="L41" s="14">
        <v>6</v>
      </c>
      <c r="M41" s="14">
        <v>6</v>
      </c>
      <c r="N41" s="14">
        <v>6</v>
      </c>
      <c r="O41" s="14">
        <v>6</v>
      </c>
      <c r="P41" s="28"/>
    </row>
    <row r="42" spans="1:16" x14ac:dyDescent="0.2">
      <c r="A42" s="25" t="s">
        <v>12</v>
      </c>
      <c r="B42" s="11" t="s">
        <v>109</v>
      </c>
      <c r="C42" s="11" t="s">
        <v>509</v>
      </c>
      <c r="D42" s="12">
        <v>3</v>
      </c>
      <c r="E42" s="12">
        <v>3</v>
      </c>
      <c r="F42" s="12">
        <v>3</v>
      </c>
      <c r="G42" s="12">
        <v>3</v>
      </c>
      <c r="H42" s="12">
        <v>3</v>
      </c>
      <c r="I42" s="12">
        <v>3</v>
      </c>
      <c r="J42" s="12">
        <v>3</v>
      </c>
      <c r="K42" s="12">
        <v>3</v>
      </c>
      <c r="L42" s="12">
        <v>3</v>
      </c>
      <c r="M42" s="12">
        <v>3</v>
      </c>
      <c r="N42" s="12">
        <v>3</v>
      </c>
      <c r="O42" s="12">
        <v>3</v>
      </c>
      <c r="P42" s="26"/>
    </row>
    <row r="43" spans="1:16" x14ac:dyDescent="0.2">
      <c r="A43" s="27" t="s">
        <v>12</v>
      </c>
      <c r="B43" s="13" t="s">
        <v>109</v>
      </c>
      <c r="C43" s="13" t="s">
        <v>507</v>
      </c>
      <c r="D43" s="14">
        <v>6</v>
      </c>
      <c r="E43" s="14">
        <v>6</v>
      </c>
      <c r="F43" s="14">
        <v>6</v>
      </c>
      <c r="G43" s="14">
        <v>6</v>
      </c>
      <c r="H43" s="14">
        <v>6</v>
      </c>
      <c r="I43" s="14">
        <v>6</v>
      </c>
      <c r="J43" s="14">
        <v>6</v>
      </c>
      <c r="K43" s="14">
        <v>6</v>
      </c>
      <c r="L43" s="14">
        <v>6</v>
      </c>
      <c r="M43" s="14">
        <v>6</v>
      </c>
      <c r="N43" s="14">
        <v>6</v>
      </c>
      <c r="O43" s="14">
        <v>6</v>
      </c>
      <c r="P43" s="28"/>
    </row>
    <row r="44" spans="1:16" x14ac:dyDescent="0.2">
      <c r="A44" s="25" t="s">
        <v>12</v>
      </c>
      <c r="B44" s="11" t="s">
        <v>109</v>
      </c>
      <c r="C44" s="11" t="s">
        <v>510</v>
      </c>
      <c r="D44" s="12">
        <v>3</v>
      </c>
      <c r="E44" s="12">
        <v>3</v>
      </c>
      <c r="F44" s="12">
        <v>3</v>
      </c>
      <c r="G44" s="12">
        <v>3</v>
      </c>
      <c r="H44" s="12">
        <v>3</v>
      </c>
      <c r="I44" s="12">
        <v>3</v>
      </c>
      <c r="J44" s="12">
        <v>3</v>
      </c>
      <c r="K44" s="12">
        <v>3</v>
      </c>
      <c r="L44" s="12">
        <v>3</v>
      </c>
      <c r="M44" s="12">
        <v>3</v>
      </c>
      <c r="N44" s="12">
        <v>3</v>
      </c>
      <c r="O44" s="12">
        <v>3</v>
      </c>
      <c r="P44" s="26"/>
    </row>
    <row r="45" spans="1:16" x14ac:dyDescent="0.2">
      <c r="A45" s="27" t="s">
        <v>12</v>
      </c>
      <c r="B45" s="13" t="s">
        <v>109</v>
      </c>
      <c r="C45" s="13" t="s">
        <v>508</v>
      </c>
      <c r="D45" s="14">
        <v>6</v>
      </c>
      <c r="E45" s="14">
        <v>6</v>
      </c>
      <c r="F45" s="14">
        <v>6</v>
      </c>
      <c r="G45" s="14">
        <v>6</v>
      </c>
      <c r="H45" s="14">
        <v>6</v>
      </c>
      <c r="I45" s="14">
        <v>6</v>
      </c>
      <c r="J45" s="14">
        <v>6</v>
      </c>
      <c r="K45" s="14">
        <v>6</v>
      </c>
      <c r="L45" s="14">
        <v>6</v>
      </c>
      <c r="M45" s="14">
        <v>6</v>
      </c>
      <c r="N45" s="14">
        <v>6</v>
      </c>
      <c r="O45" s="14">
        <v>6</v>
      </c>
      <c r="P45" s="28"/>
    </row>
    <row r="46" spans="1:16" x14ac:dyDescent="0.2">
      <c r="A46" s="25" t="s">
        <v>13</v>
      </c>
      <c r="B46" s="11" t="s">
        <v>110</v>
      </c>
      <c r="C46" s="11" t="s">
        <v>509</v>
      </c>
      <c r="D46" s="12">
        <v>4</v>
      </c>
      <c r="E46" s="12">
        <v>4</v>
      </c>
      <c r="F46" s="12">
        <v>4</v>
      </c>
      <c r="G46" s="12">
        <v>4</v>
      </c>
      <c r="H46" s="12">
        <v>4</v>
      </c>
      <c r="I46" s="12">
        <v>4</v>
      </c>
      <c r="J46" s="12">
        <v>4</v>
      </c>
      <c r="K46" s="12">
        <v>4</v>
      </c>
      <c r="L46" s="12">
        <v>4</v>
      </c>
      <c r="M46" s="12">
        <v>4</v>
      </c>
      <c r="N46" s="12">
        <v>4</v>
      </c>
      <c r="O46" s="12">
        <v>4</v>
      </c>
      <c r="P46" s="26"/>
    </row>
    <row r="47" spans="1:16" x14ac:dyDescent="0.2">
      <c r="A47" s="27" t="s">
        <v>13</v>
      </c>
      <c r="B47" s="13" t="s">
        <v>110</v>
      </c>
      <c r="C47" s="13" t="s">
        <v>507</v>
      </c>
      <c r="D47" s="14">
        <v>6</v>
      </c>
      <c r="E47" s="14">
        <v>6</v>
      </c>
      <c r="F47" s="14">
        <v>6</v>
      </c>
      <c r="G47" s="14">
        <v>6</v>
      </c>
      <c r="H47" s="14">
        <v>6</v>
      </c>
      <c r="I47" s="14">
        <v>6</v>
      </c>
      <c r="J47" s="14">
        <v>6</v>
      </c>
      <c r="K47" s="14">
        <v>6</v>
      </c>
      <c r="L47" s="14">
        <v>6</v>
      </c>
      <c r="M47" s="14">
        <v>6</v>
      </c>
      <c r="N47" s="14">
        <v>6</v>
      </c>
      <c r="O47" s="14">
        <v>6</v>
      </c>
      <c r="P47" s="28"/>
    </row>
    <row r="48" spans="1:16" x14ac:dyDescent="0.2">
      <c r="A48" s="25" t="s">
        <v>13</v>
      </c>
      <c r="B48" s="11" t="s">
        <v>110</v>
      </c>
      <c r="C48" s="11" t="s">
        <v>510</v>
      </c>
      <c r="D48" s="12">
        <v>3</v>
      </c>
      <c r="E48" s="12">
        <v>3</v>
      </c>
      <c r="F48" s="12">
        <v>3</v>
      </c>
      <c r="G48" s="12">
        <v>3</v>
      </c>
      <c r="H48" s="12">
        <v>3</v>
      </c>
      <c r="I48" s="12">
        <v>3</v>
      </c>
      <c r="J48" s="12">
        <v>3</v>
      </c>
      <c r="K48" s="12">
        <v>3</v>
      </c>
      <c r="L48" s="12">
        <v>3</v>
      </c>
      <c r="M48" s="12">
        <v>3</v>
      </c>
      <c r="N48" s="12">
        <v>3</v>
      </c>
      <c r="O48" s="12">
        <v>3</v>
      </c>
      <c r="P48" s="26"/>
    </row>
    <row r="49" spans="1:16" x14ac:dyDescent="0.2">
      <c r="A49" s="27" t="s">
        <v>13</v>
      </c>
      <c r="B49" s="13" t="s">
        <v>110</v>
      </c>
      <c r="C49" s="13" t="s">
        <v>508</v>
      </c>
      <c r="D49" s="14">
        <v>6</v>
      </c>
      <c r="E49" s="14">
        <v>6</v>
      </c>
      <c r="F49" s="14">
        <v>6</v>
      </c>
      <c r="G49" s="14">
        <v>6</v>
      </c>
      <c r="H49" s="14">
        <v>6</v>
      </c>
      <c r="I49" s="14">
        <v>6</v>
      </c>
      <c r="J49" s="14">
        <v>6</v>
      </c>
      <c r="K49" s="14">
        <v>6</v>
      </c>
      <c r="L49" s="14">
        <v>6</v>
      </c>
      <c r="M49" s="14">
        <v>6</v>
      </c>
      <c r="N49" s="14">
        <v>6</v>
      </c>
      <c r="O49" s="14">
        <v>6</v>
      </c>
      <c r="P49" s="28"/>
    </row>
    <row r="50" spans="1:16" x14ac:dyDescent="0.2">
      <c r="A50" s="25" t="s">
        <v>14</v>
      </c>
      <c r="B50" s="11" t="s">
        <v>111</v>
      </c>
      <c r="C50" s="11" t="s">
        <v>509</v>
      </c>
      <c r="D50" s="12">
        <v>4</v>
      </c>
      <c r="E50" s="12">
        <v>4</v>
      </c>
      <c r="F50" s="12">
        <v>4</v>
      </c>
      <c r="G50" s="12">
        <v>4</v>
      </c>
      <c r="H50" s="12">
        <v>4</v>
      </c>
      <c r="I50" s="12">
        <v>4</v>
      </c>
      <c r="J50" s="12">
        <v>4</v>
      </c>
      <c r="K50" s="12">
        <v>4</v>
      </c>
      <c r="L50" s="12">
        <v>4</v>
      </c>
      <c r="M50" s="12">
        <v>4</v>
      </c>
      <c r="N50" s="12">
        <v>4</v>
      </c>
      <c r="O50" s="12">
        <v>4</v>
      </c>
      <c r="P50" s="26"/>
    </row>
    <row r="51" spans="1:16" x14ac:dyDescent="0.2">
      <c r="A51" s="27" t="s">
        <v>14</v>
      </c>
      <c r="B51" s="13" t="s">
        <v>111</v>
      </c>
      <c r="C51" s="13" t="s">
        <v>507</v>
      </c>
      <c r="D51" s="14">
        <v>6</v>
      </c>
      <c r="E51" s="14">
        <v>6</v>
      </c>
      <c r="F51" s="14">
        <v>6</v>
      </c>
      <c r="G51" s="14">
        <v>6</v>
      </c>
      <c r="H51" s="14">
        <v>6</v>
      </c>
      <c r="I51" s="14">
        <v>6</v>
      </c>
      <c r="J51" s="14">
        <v>6</v>
      </c>
      <c r="K51" s="14">
        <v>6</v>
      </c>
      <c r="L51" s="14">
        <v>6</v>
      </c>
      <c r="M51" s="14">
        <v>6</v>
      </c>
      <c r="N51" s="14">
        <v>6</v>
      </c>
      <c r="O51" s="14">
        <v>6</v>
      </c>
      <c r="P51" s="28"/>
    </row>
    <row r="52" spans="1:16" x14ac:dyDescent="0.2">
      <c r="A52" s="25" t="s">
        <v>14</v>
      </c>
      <c r="B52" s="11" t="s">
        <v>111</v>
      </c>
      <c r="C52" s="11" t="s">
        <v>510</v>
      </c>
      <c r="D52" s="12">
        <v>3</v>
      </c>
      <c r="E52" s="12">
        <v>3</v>
      </c>
      <c r="F52" s="12">
        <v>3</v>
      </c>
      <c r="G52" s="12">
        <v>3</v>
      </c>
      <c r="H52" s="12">
        <v>3</v>
      </c>
      <c r="I52" s="12">
        <v>3</v>
      </c>
      <c r="J52" s="12">
        <v>3</v>
      </c>
      <c r="K52" s="12">
        <v>3</v>
      </c>
      <c r="L52" s="12">
        <v>3</v>
      </c>
      <c r="M52" s="12">
        <v>3</v>
      </c>
      <c r="N52" s="12">
        <v>3</v>
      </c>
      <c r="O52" s="12">
        <v>3</v>
      </c>
      <c r="P52" s="26"/>
    </row>
    <row r="53" spans="1:16" x14ac:dyDescent="0.2">
      <c r="A53" s="27" t="s">
        <v>14</v>
      </c>
      <c r="B53" s="13" t="s">
        <v>111</v>
      </c>
      <c r="C53" s="13" t="s">
        <v>508</v>
      </c>
      <c r="D53" s="14">
        <v>6</v>
      </c>
      <c r="E53" s="14">
        <v>6</v>
      </c>
      <c r="F53" s="14">
        <v>6</v>
      </c>
      <c r="G53" s="14">
        <v>6</v>
      </c>
      <c r="H53" s="14">
        <v>6</v>
      </c>
      <c r="I53" s="14">
        <v>6</v>
      </c>
      <c r="J53" s="14">
        <v>6</v>
      </c>
      <c r="K53" s="14">
        <v>6</v>
      </c>
      <c r="L53" s="14">
        <v>6</v>
      </c>
      <c r="M53" s="14">
        <v>6</v>
      </c>
      <c r="N53" s="14">
        <v>6</v>
      </c>
      <c r="O53" s="14">
        <v>6</v>
      </c>
      <c r="P53" s="28"/>
    </row>
    <row r="54" spans="1:16" x14ac:dyDescent="0.2">
      <c r="A54" s="25" t="s">
        <v>15</v>
      </c>
      <c r="B54" s="11" t="s">
        <v>112</v>
      </c>
      <c r="C54" s="11" t="s">
        <v>509</v>
      </c>
      <c r="D54" s="12">
        <v>4</v>
      </c>
      <c r="E54" s="12">
        <v>4</v>
      </c>
      <c r="F54" s="12">
        <v>4</v>
      </c>
      <c r="G54" s="12">
        <v>4</v>
      </c>
      <c r="H54" s="12">
        <v>4</v>
      </c>
      <c r="I54" s="12">
        <v>4</v>
      </c>
      <c r="J54" s="12">
        <v>4</v>
      </c>
      <c r="K54" s="12">
        <v>4</v>
      </c>
      <c r="L54" s="12">
        <v>4</v>
      </c>
      <c r="M54" s="12">
        <v>4</v>
      </c>
      <c r="N54" s="12">
        <v>4</v>
      </c>
      <c r="O54" s="12">
        <v>4</v>
      </c>
      <c r="P54" s="26"/>
    </row>
    <row r="55" spans="1:16" x14ac:dyDescent="0.2">
      <c r="A55" s="27" t="s">
        <v>15</v>
      </c>
      <c r="B55" s="13" t="s">
        <v>112</v>
      </c>
      <c r="C55" s="13" t="s">
        <v>507</v>
      </c>
      <c r="D55" s="14">
        <v>6</v>
      </c>
      <c r="E55" s="14">
        <v>6</v>
      </c>
      <c r="F55" s="14">
        <v>6</v>
      </c>
      <c r="G55" s="14">
        <v>6</v>
      </c>
      <c r="H55" s="14">
        <v>6</v>
      </c>
      <c r="I55" s="14">
        <v>6</v>
      </c>
      <c r="J55" s="14">
        <v>6</v>
      </c>
      <c r="K55" s="14">
        <v>6</v>
      </c>
      <c r="L55" s="14">
        <v>6</v>
      </c>
      <c r="M55" s="14">
        <v>6</v>
      </c>
      <c r="N55" s="14">
        <v>6</v>
      </c>
      <c r="O55" s="14">
        <v>6</v>
      </c>
      <c r="P55" s="28"/>
    </row>
    <row r="56" spans="1:16" x14ac:dyDescent="0.2">
      <c r="A56" s="25" t="s">
        <v>15</v>
      </c>
      <c r="B56" s="11" t="s">
        <v>112</v>
      </c>
      <c r="C56" s="11" t="s">
        <v>510</v>
      </c>
      <c r="D56" s="12">
        <v>3</v>
      </c>
      <c r="E56" s="12">
        <v>3</v>
      </c>
      <c r="F56" s="12">
        <v>3</v>
      </c>
      <c r="G56" s="12">
        <v>3</v>
      </c>
      <c r="H56" s="12">
        <v>3</v>
      </c>
      <c r="I56" s="12">
        <v>3</v>
      </c>
      <c r="J56" s="12">
        <v>3</v>
      </c>
      <c r="K56" s="12">
        <v>3</v>
      </c>
      <c r="L56" s="12">
        <v>3</v>
      </c>
      <c r="M56" s="12">
        <v>3</v>
      </c>
      <c r="N56" s="12">
        <v>3</v>
      </c>
      <c r="O56" s="12">
        <v>3</v>
      </c>
      <c r="P56" s="26"/>
    </row>
    <row r="57" spans="1:16" x14ac:dyDescent="0.2">
      <c r="A57" s="27" t="s">
        <v>15</v>
      </c>
      <c r="B57" s="13" t="s">
        <v>112</v>
      </c>
      <c r="C57" s="13" t="s">
        <v>508</v>
      </c>
      <c r="D57" s="14">
        <v>6</v>
      </c>
      <c r="E57" s="14">
        <v>6</v>
      </c>
      <c r="F57" s="14">
        <v>6</v>
      </c>
      <c r="G57" s="14">
        <v>6</v>
      </c>
      <c r="H57" s="14">
        <v>6</v>
      </c>
      <c r="I57" s="14">
        <v>6</v>
      </c>
      <c r="J57" s="14">
        <v>6</v>
      </c>
      <c r="K57" s="14">
        <v>6</v>
      </c>
      <c r="L57" s="14">
        <v>6</v>
      </c>
      <c r="M57" s="14">
        <v>6</v>
      </c>
      <c r="N57" s="14">
        <v>6</v>
      </c>
      <c r="O57" s="14">
        <v>6</v>
      </c>
      <c r="P57" s="28"/>
    </row>
    <row r="58" spans="1:16" x14ac:dyDescent="0.2">
      <c r="A58" s="25" t="s">
        <v>16</v>
      </c>
      <c r="B58" s="11" t="s">
        <v>113</v>
      </c>
      <c r="C58" s="11" t="s">
        <v>509</v>
      </c>
      <c r="D58" s="12">
        <v>4</v>
      </c>
      <c r="E58" s="12">
        <v>4</v>
      </c>
      <c r="F58" s="12">
        <v>4</v>
      </c>
      <c r="G58" s="12">
        <v>4</v>
      </c>
      <c r="H58" s="12">
        <v>4</v>
      </c>
      <c r="I58" s="12">
        <v>4</v>
      </c>
      <c r="J58" s="12">
        <v>4</v>
      </c>
      <c r="K58" s="12">
        <v>4</v>
      </c>
      <c r="L58" s="12">
        <v>4</v>
      </c>
      <c r="M58" s="12">
        <v>4</v>
      </c>
      <c r="N58" s="12">
        <v>4</v>
      </c>
      <c r="O58" s="12">
        <v>4</v>
      </c>
      <c r="P58" s="26"/>
    </row>
    <row r="59" spans="1:16" x14ac:dyDescent="0.2">
      <c r="A59" s="27" t="s">
        <v>16</v>
      </c>
      <c r="B59" s="13" t="s">
        <v>113</v>
      </c>
      <c r="C59" s="13" t="s">
        <v>507</v>
      </c>
      <c r="D59" s="14">
        <v>6</v>
      </c>
      <c r="E59" s="14">
        <v>6</v>
      </c>
      <c r="F59" s="14">
        <v>6</v>
      </c>
      <c r="G59" s="14">
        <v>6</v>
      </c>
      <c r="H59" s="14">
        <v>6</v>
      </c>
      <c r="I59" s="14">
        <v>6</v>
      </c>
      <c r="J59" s="14">
        <v>6</v>
      </c>
      <c r="K59" s="14">
        <v>6</v>
      </c>
      <c r="L59" s="14">
        <v>6</v>
      </c>
      <c r="M59" s="14">
        <v>6</v>
      </c>
      <c r="N59" s="14">
        <v>6</v>
      </c>
      <c r="O59" s="14">
        <v>6</v>
      </c>
      <c r="P59" s="28"/>
    </row>
    <row r="60" spans="1:16" x14ac:dyDescent="0.2">
      <c r="A60" s="25" t="s">
        <v>16</v>
      </c>
      <c r="B60" s="11" t="s">
        <v>113</v>
      </c>
      <c r="C60" s="11" t="s">
        <v>510</v>
      </c>
      <c r="D60" s="12">
        <v>3</v>
      </c>
      <c r="E60" s="12">
        <v>3</v>
      </c>
      <c r="F60" s="12">
        <v>3</v>
      </c>
      <c r="G60" s="12">
        <v>3</v>
      </c>
      <c r="H60" s="12">
        <v>3</v>
      </c>
      <c r="I60" s="12">
        <v>3</v>
      </c>
      <c r="J60" s="12">
        <v>3</v>
      </c>
      <c r="K60" s="12">
        <v>3</v>
      </c>
      <c r="L60" s="12">
        <v>3</v>
      </c>
      <c r="M60" s="12">
        <v>3</v>
      </c>
      <c r="N60" s="12">
        <v>3</v>
      </c>
      <c r="O60" s="12">
        <v>3</v>
      </c>
      <c r="P60" s="26"/>
    </row>
    <row r="61" spans="1:16" x14ac:dyDescent="0.2">
      <c r="A61" s="27" t="s">
        <v>16</v>
      </c>
      <c r="B61" s="13" t="s">
        <v>113</v>
      </c>
      <c r="C61" s="13" t="s">
        <v>508</v>
      </c>
      <c r="D61" s="14">
        <v>6</v>
      </c>
      <c r="E61" s="14">
        <v>6</v>
      </c>
      <c r="F61" s="14">
        <v>6</v>
      </c>
      <c r="G61" s="14">
        <v>6</v>
      </c>
      <c r="H61" s="14">
        <v>6</v>
      </c>
      <c r="I61" s="14">
        <v>6</v>
      </c>
      <c r="J61" s="14">
        <v>6</v>
      </c>
      <c r="K61" s="14">
        <v>6</v>
      </c>
      <c r="L61" s="14">
        <v>6</v>
      </c>
      <c r="M61" s="14">
        <v>6</v>
      </c>
      <c r="N61" s="14">
        <v>6</v>
      </c>
      <c r="O61" s="14">
        <v>6</v>
      </c>
      <c r="P61" s="28"/>
    </row>
    <row r="62" spans="1:16" x14ac:dyDescent="0.2">
      <c r="A62" s="25" t="s">
        <v>17</v>
      </c>
      <c r="B62" s="11" t="s">
        <v>114</v>
      </c>
      <c r="C62" s="11" t="s">
        <v>509</v>
      </c>
      <c r="D62" s="12">
        <v>4</v>
      </c>
      <c r="E62" s="12">
        <v>4</v>
      </c>
      <c r="F62" s="12">
        <v>4</v>
      </c>
      <c r="G62" s="12">
        <v>4</v>
      </c>
      <c r="H62" s="12">
        <v>4</v>
      </c>
      <c r="I62" s="12">
        <v>4</v>
      </c>
      <c r="J62" s="12">
        <v>4</v>
      </c>
      <c r="K62" s="12">
        <v>4</v>
      </c>
      <c r="L62" s="12">
        <v>4</v>
      </c>
      <c r="M62" s="12">
        <v>4</v>
      </c>
      <c r="N62" s="12">
        <v>4</v>
      </c>
      <c r="O62" s="12">
        <v>4</v>
      </c>
      <c r="P62" s="26"/>
    </row>
    <row r="63" spans="1:16" x14ac:dyDescent="0.2">
      <c r="A63" s="27" t="s">
        <v>17</v>
      </c>
      <c r="B63" s="13" t="s">
        <v>114</v>
      </c>
      <c r="C63" s="13" t="s">
        <v>507</v>
      </c>
      <c r="D63" s="14">
        <v>6</v>
      </c>
      <c r="E63" s="14">
        <v>6</v>
      </c>
      <c r="F63" s="14">
        <v>6</v>
      </c>
      <c r="G63" s="14">
        <v>6</v>
      </c>
      <c r="H63" s="14">
        <v>6</v>
      </c>
      <c r="I63" s="14">
        <v>6</v>
      </c>
      <c r="J63" s="14">
        <v>6</v>
      </c>
      <c r="K63" s="14">
        <v>6</v>
      </c>
      <c r="L63" s="14">
        <v>6</v>
      </c>
      <c r="M63" s="14">
        <v>6</v>
      </c>
      <c r="N63" s="14">
        <v>6</v>
      </c>
      <c r="O63" s="14">
        <v>6</v>
      </c>
      <c r="P63" s="28"/>
    </row>
    <row r="64" spans="1:16" x14ac:dyDescent="0.2">
      <c r="A64" s="25" t="s">
        <v>17</v>
      </c>
      <c r="B64" s="11" t="s">
        <v>114</v>
      </c>
      <c r="C64" s="11" t="s">
        <v>510</v>
      </c>
      <c r="D64" s="12">
        <v>3</v>
      </c>
      <c r="E64" s="12">
        <v>3</v>
      </c>
      <c r="F64" s="12">
        <v>3</v>
      </c>
      <c r="G64" s="12">
        <v>3</v>
      </c>
      <c r="H64" s="12">
        <v>3</v>
      </c>
      <c r="I64" s="12">
        <v>3</v>
      </c>
      <c r="J64" s="12">
        <v>3</v>
      </c>
      <c r="K64" s="12">
        <v>3</v>
      </c>
      <c r="L64" s="12">
        <v>3</v>
      </c>
      <c r="M64" s="12">
        <v>3</v>
      </c>
      <c r="N64" s="12">
        <v>3</v>
      </c>
      <c r="O64" s="12">
        <v>3</v>
      </c>
      <c r="P64" s="26"/>
    </row>
    <row r="65" spans="1:16" x14ac:dyDescent="0.2">
      <c r="A65" s="27" t="s">
        <v>17</v>
      </c>
      <c r="B65" s="13" t="s">
        <v>114</v>
      </c>
      <c r="C65" s="13" t="s">
        <v>508</v>
      </c>
      <c r="D65" s="14">
        <v>6</v>
      </c>
      <c r="E65" s="14">
        <v>6</v>
      </c>
      <c r="F65" s="14">
        <v>6</v>
      </c>
      <c r="G65" s="14">
        <v>6</v>
      </c>
      <c r="H65" s="14">
        <v>6</v>
      </c>
      <c r="I65" s="14">
        <v>6</v>
      </c>
      <c r="J65" s="14">
        <v>6</v>
      </c>
      <c r="K65" s="14">
        <v>6</v>
      </c>
      <c r="L65" s="14">
        <v>6</v>
      </c>
      <c r="M65" s="14">
        <v>6</v>
      </c>
      <c r="N65" s="14">
        <v>6</v>
      </c>
      <c r="O65" s="14">
        <v>6</v>
      </c>
      <c r="P65" s="28"/>
    </row>
    <row r="66" spans="1:16" x14ac:dyDescent="0.2">
      <c r="A66" s="25" t="s">
        <v>18</v>
      </c>
      <c r="B66" s="11" t="s">
        <v>172</v>
      </c>
      <c r="C66" s="11" t="s">
        <v>509</v>
      </c>
      <c r="D66" s="12">
        <v>3</v>
      </c>
      <c r="E66" s="12">
        <v>3</v>
      </c>
      <c r="F66" s="12">
        <v>3</v>
      </c>
      <c r="G66" s="12">
        <v>3</v>
      </c>
      <c r="H66" s="12">
        <v>3</v>
      </c>
      <c r="I66" s="12">
        <v>3</v>
      </c>
      <c r="J66" s="12">
        <v>3</v>
      </c>
      <c r="K66" s="12">
        <v>3</v>
      </c>
      <c r="L66" s="12">
        <v>3</v>
      </c>
      <c r="M66" s="12">
        <v>3</v>
      </c>
      <c r="N66" s="12">
        <v>3</v>
      </c>
      <c r="O66" s="12"/>
      <c r="P66" s="26"/>
    </row>
    <row r="67" spans="1:16" x14ac:dyDescent="0.2">
      <c r="A67" s="27" t="s">
        <v>18</v>
      </c>
      <c r="B67" s="13" t="s">
        <v>172</v>
      </c>
      <c r="C67" s="13" t="s">
        <v>507</v>
      </c>
      <c r="D67" s="14">
        <v>4</v>
      </c>
      <c r="E67" s="14">
        <v>4</v>
      </c>
      <c r="F67" s="14">
        <v>4</v>
      </c>
      <c r="G67" s="14">
        <v>4</v>
      </c>
      <c r="H67" s="14">
        <v>4</v>
      </c>
      <c r="I67" s="14">
        <v>4</v>
      </c>
      <c r="J67" s="14">
        <v>4</v>
      </c>
      <c r="K67" s="14">
        <v>4</v>
      </c>
      <c r="L67" s="14">
        <v>4</v>
      </c>
      <c r="M67" s="14">
        <v>4</v>
      </c>
      <c r="N67" s="14">
        <v>4</v>
      </c>
      <c r="O67" s="14"/>
      <c r="P67" s="28"/>
    </row>
    <row r="68" spans="1:16" x14ac:dyDescent="0.2">
      <c r="A68" s="25" t="s">
        <v>18</v>
      </c>
      <c r="B68" s="11" t="s">
        <v>172</v>
      </c>
      <c r="C68" s="11" t="s">
        <v>510</v>
      </c>
      <c r="D68" s="12">
        <v>3</v>
      </c>
      <c r="E68" s="12">
        <v>3</v>
      </c>
      <c r="F68" s="12">
        <v>3</v>
      </c>
      <c r="G68" s="12">
        <v>3</v>
      </c>
      <c r="H68" s="12">
        <v>3</v>
      </c>
      <c r="I68" s="12">
        <v>3</v>
      </c>
      <c r="J68" s="12">
        <v>3</v>
      </c>
      <c r="K68" s="12">
        <v>3</v>
      </c>
      <c r="L68" s="12">
        <v>3</v>
      </c>
      <c r="M68" s="12">
        <v>3</v>
      </c>
      <c r="N68" s="12">
        <v>3</v>
      </c>
      <c r="O68" s="12"/>
      <c r="P68" s="26"/>
    </row>
    <row r="69" spans="1:16" x14ac:dyDescent="0.2">
      <c r="A69" s="27" t="s">
        <v>18</v>
      </c>
      <c r="B69" s="13" t="s">
        <v>172</v>
      </c>
      <c r="C69" s="13" t="s">
        <v>508</v>
      </c>
      <c r="D69" s="14">
        <v>7</v>
      </c>
      <c r="E69" s="14">
        <v>7</v>
      </c>
      <c r="F69" s="14">
        <v>7</v>
      </c>
      <c r="G69" s="14">
        <v>7</v>
      </c>
      <c r="H69" s="14">
        <v>7</v>
      </c>
      <c r="I69" s="14">
        <v>7</v>
      </c>
      <c r="J69" s="14">
        <v>7</v>
      </c>
      <c r="K69" s="14">
        <v>7</v>
      </c>
      <c r="L69" s="14">
        <v>7</v>
      </c>
      <c r="M69" s="14">
        <v>7</v>
      </c>
      <c r="N69" s="14">
        <v>7</v>
      </c>
      <c r="O69" s="14"/>
      <c r="P69" s="28"/>
    </row>
    <row r="70" spans="1:16" x14ac:dyDescent="0.2">
      <c r="A70" s="25" t="s">
        <v>19</v>
      </c>
      <c r="B70" s="11" t="s">
        <v>115</v>
      </c>
      <c r="C70" s="11" t="s">
        <v>509</v>
      </c>
      <c r="D70" s="12">
        <v>2</v>
      </c>
      <c r="E70" s="12">
        <v>2</v>
      </c>
      <c r="F70" s="12">
        <v>2</v>
      </c>
      <c r="G70" s="12">
        <v>2</v>
      </c>
      <c r="H70" s="12">
        <v>2</v>
      </c>
      <c r="I70" s="12">
        <v>2</v>
      </c>
      <c r="J70" s="12">
        <v>2</v>
      </c>
      <c r="K70" s="12">
        <v>2</v>
      </c>
      <c r="L70" s="12">
        <v>2</v>
      </c>
      <c r="M70" s="12">
        <v>2</v>
      </c>
      <c r="N70" s="12">
        <v>2</v>
      </c>
      <c r="O70" s="12">
        <v>2</v>
      </c>
      <c r="P70" s="26"/>
    </row>
    <row r="71" spans="1:16" x14ac:dyDescent="0.2">
      <c r="A71" s="27" t="s">
        <v>19</v>
      </c>
      <c r="B71" s="13" t="s">
        <v>115</v>
      </c>
      <c r="C71" s="13" t="s">
        <v>507</v>
      </c>
      <c r="D71" s="14">
        <v>6</v>
      </c>
      <c r="E71" s="14">
        <v>6</v>
      </c>
      <c r="F71" s="14">
        <v>6</v>
      </c>
      <c r="G71" s="14">
        <v>6</v>
      </c>
      <c r="H71" s="14">
        <v>6</v>
      </c>
      <c r="I71" s="14">
        <v>6</v>
      </c>
      <c r="J71" s="14">
        <v>6</v>
      </c>
      <c r="K71" s="14">
        <v>6</v>
      </c>
      <c r="L71" s="14">
        <v>6</v>
      </c>
      <c r="M71" s="14">
        <v>6</v>
      </c>
      <c r="N71" s="14">
        <v>6</v>
      </c>
      <c r="O71" s="14">
        <v>6</v>
      </c>
      <c r="P71" s="28"/>
    </row>
    <row r="72" spans="1:16" x14ac:dyDescent="0.2">
      <c r="A72" s="25" t="s">
        <v>19</v>
      </c>
      <c r="B72" s="11" t="s">
        <v>115</v>
      </c>
      <c r="C72" s="11" t="s">
        <v>510</v>
      </c>
      <c r="D72" s="12">
        <v>4</v>
      </c>
      <c r="E72" s="12">
        <v>4</v>
      </c>
      <c r="F72" s="12">
        <v>4</v>
      </c>
      <c r="G72" s="12">
        <v>4</v>
      </c>
      <c r="H72" s="12">
        <v>4</v>
      </c>
      <c r="I72" s="12">
        <v>4</v>
      </c>
      <c r="J72" s="12">
        <v>4</v>
      </c>
      <c r="K72" s="12">
        <v>4</v>
      </c>
      <c r="L72" s="12">
        <v>4</v>
      </c>
      <c r="M72" s="12">
        <v>4</v>
      </c>
      <c r="N72" s="12">
        <v>4</v>
      </c>
      <c r="O72" s="12">
        <v>4</v>
      </c>
      <c r="P72" s="26"/>
    </row>
    <row r="73" spans="1:16" x14ac:dyDescent="0.2">
      <c r="A73" s="27" t="s">
        <v>19</v>
      </c>
      <c r="B73" s="13" t="s">
        <v>115</v>
      </c>
      <c r="C73" s="13" t="s">
        <v>508</v>
      </c>
      <c r="D73" s="14">
        <v>6</v>
      </c>
      <c r="E73" s="14">
        <v>6</v>
      </c>
      <c r="F73" s="14">
        <v>6</v>
      </c>
      <c r="G73" s="14">
        <v>6</v>
      </c>
      <c r="H73" s="14">
        <v>6</v>
      </c>
      <c r="I73" s="14">
        <v>6</v>
      </c>
      <c r="J73" s="14">
        <v>6</v>
      </c>
      <c r="K73" s="14">
        <v>6</v>
      </c>
      <c r="L73" s="14">
        <v>6</v>
      </c>
      <c r="M73" s="14">
        <v>6</v>
      </c>
      <c r="N73" s="14">
        <v>6</v>
      </c>
      <c r="O73" s="14">
        <v>6</v>
      </c>
      <c r="P73" s="28"/>
    </row>
    <row r="74" spans="1:16" x14ac:dyDescent="0.2">
      <c r="A74" s="25" t="s">
        <v>20</v>
      </c>
      <c r="B74" s="11" t="s">
        <v>116</v>
      </c>
      <c r="C74" s="11" t="s">
        <v>509</v>
      </c>
      <c r="D74" s="12">
        <v>4</v>
      </c>
      <c r="E74" s="12">
        <v>4</v>
      </c>
      <c r="F74" s="12">
        <v>4</v>
      </c>
      <c r="G74" s="12">
        <v>4</v>
      </c>
      <c r="H74" s="12">
        <v>4</v>
      </c>
      <c r="I74" s="12">
        <v>4</v>
      </c>
      <c r="J74" s="12">
        <v>4</v>
      </c>
      <c r="K74" s="12">
        <v>4</v>
      </c>
      <c r="L74" s="12">
        <v>4</v>
      </c>
      <c r="M74" s="12">
        <v>4</v>
      </c>
      <c r="N74" s="12">
        <v>4</v>
      </c>
      <c r="O74" s="12">
        <v>4</v>
      </c>
      <c r="P74" s="26"/>
    </row>
    <row r="75" spans="1:16" x14ac:dyDescent="0.2">
      <c r="A75" s="27" t="s">
        <v>20</v>
      </c>
      <c r="B75" s="13" t="s">
        <v>116</v>
      </c>
      <c r="C75" s="13" t="s">
        <v>507</v>
      </c>
      <c r="D75" s="14">
        <v>5</v>
      </c>
      <c r="E75" s="14">
        <v>5</v>
      </c>
      <c r="F75" s="14">
        <v>5</v>
      </c>
      <c r="G75" s="14">
        <v>5</v>
      </c>
      <c r="H75" s="14">
        <v>5</v>
      </c>
      <c r="I75" s="14">
        <v>5</v>
      </c>
      <c r="J75" s="14">
        <v>5</v>
      </c>
      <c r="K75" s="14">
        <v>5</v>
      </c>
      <c r="L75" s="14">
        <v>5</v>
      </c>
      <c r="M75" s="14">
        <v>5</v>
      </c>
      <c r="N75" s="14">
        <v>5</v>
      </c>
      <c r="O75" s="14">
        <v>5</v>
      </c>
      <c r="P75" s="28"/>
    </row>
    <row r="76" spans="1:16" x14ac:dyDescent="0.2">
      <c r="A76" s="25" t="s">
        <v>20</v>
      </c>
      <c r="B76" s="11" t="s">
        <v>116</v>
      </c>
      <c r="C76" s="11" t="s">
        <v>510</v>
      </c>
      <c r="D76" s="12">
        <v>3</v>
      </c>
      <c r="E76" s="12">
        <v>3</v>
      </c>
      <c r="F76" s="12">
        <v>3</v>
      </c>
      <c r="G76" s="12">
        <v>3</v>
      </c>
      <c r="H76" s="12">
        <v>3</v>
      </c>
      <c r="I76" s="12">
        <v>3</v>
      </c>
      <c r="J76" s="12">
        <v>3</v>
      </c>
      <c r="K76" s="12">
        <v>3</v>
      </c>
      <c r="L76" s="12">
        <v>3</v>
      </c>
      <c r="M76" s="12">
        <v>3</v>
      </c>
      <c r="N76" s="12">
        <v>3</v>
      </c>
      <c r="O76" s="12">
        <v>3</v>
      </c>
      <c r="P76" s="26"/>
    </row>
    <row r="77" spans="1:16" x14ac:dyDescent="0.2">
      <c r="A77" s="27" t="s">
        <v>20</v>
      </c>
      <c r="B77" s="13" t="s">
        <v>116</v>
      </c>
      <c r="C77" s="13" t="s">
        <v>508</v>
      </c>
      <c r="D77" s="14">
        <v>6</v>
      </c>
      <c r="E77" s="14">
        <v>6</v>
      </c>
      <c r="F77" s="14">
        <v>6</v>
      </c>
      <c r="G77" s="14">
        <v>6</v>
      </c>
      <c r="H77" s="14">
        <v>6</v>
      </c>
      <c r="I77" s="14">
        <v>6</v>
      </c>
      <c r="J77" s="14">
        <v>6</v>
      </c>
      <c r="K77" s="14">
        <v>6</v>
      </c>
      <c r="L77" s="14">
        <v>6</v>
      </c>
      <c r="M77" s="14">
        <v>6</v>
      </c>
      <c r="N77" s="14">
        <v>6</v>
      </c>
      <c r="O77" s="14">
        <v>6</v>
      </c>
      <c r="P77" s="28"/>
    </row>
    <row r="78" spans="1:16" x14ac:dyDescent="0.2">
      <c r="A78" s="25" t="s">
        <v>21</v>
      </c>
      <c r="B78" s="11" t="s">
        <v>117</v>
      </c>
      <c r="C78" s="11" t="s">
        <v>509</v>
      </c>
      <c r="D78" s="12">
        <v>3</v>
      </c>
      <c r="E78" s="12">
        <v>3</v>
      </c>
      <c r="F78" s="12">
        <v>3</v>
      </c>
      <c r="G78" s="12">
        <v>3</v>
      </c>
      <c r="H78" s="12">
        <v>3</v>
      </c>
      <c r="I78" s="12">
        <v>3</v>
      </c>
      <c r="J78" s="12">
        <v>3</v>
      </c>
      <c r="K78" s="12">
        <v>3</v>
      </c>
      <c r="L78" s="12">
        <v>3</v>
      </c>
      <c r="M78" s="12">
        <v>3</v>
      </c>
      <c r="N78" s="12">
        <v>3</v>
      </c>
      <c r="O78" s="12">
        <v>3</v>
      </c>
      <c r="P78" s="26"/>
    </row>
    <row r="79" spans="1:16" x14ac:dyDescent="0.2">
      <c r="A79" s="27" t="s">
        <v>21</v>
      </c>
      <c r="B79" s="13" t="s">
        <v>117</v>
      </c>
      <c r="C79" s="13" t="s">
        <v>507</v>
      </c>
      <c r="D79" s="14">
        <v>6</v>
      </c>
      <c r="E79" s="14">
        <v>6</v>
      </c>
      <c r="F79" s="14">
        <v>6</v>
      </c>
      <c r="G79" s="14">
        <v>6</v>
      </c>
      <c r="H79" s="14">
        <v>6</v>
      </c>
      <c r="I79" s="14">
        <v>6</v>
      </c>
      <c r="J79" s="14">
        <v>6</v>
      </c>
      <c r="K79" s="14">
        <v>6</v>
      </c>
      <c r="L79" s="14">
        <v>6</v>
      </c>
      <c r="M79" s="14">
        <v>6</v>
      </c>
      <c r="N79" s="14">
        <v>6</v>
      </c>
      <c r="O79" s="14">
        <v>6</v>
      </c>
      <c r="P79" s="28"/>
    </row>
    <row r="80" spans="1:16" x14ac:dyDescent="0.2">
      <c r="A80" s="25" t="s">
        <v>21</v>
      </c>
      <c r="B80" s="11" t="s">
        <v>117</v>
      </c>
      <c r="C80" s="11" t="s">
        <v>510</v>
      </c>
      <c r="D80" s="12">
        <v>3</v>
      </c>
      <c r="E80" s="12">
        <v>3</v>
      </c>
      <c r="F80" s="12">
        <v>3</v>
      </c>
      <c r="G80" s="12">
        <v>3</v>
      </c>
      <c r="H80" s="12">
        <v>3</v>
      </c>
      <c r="I80" s="12">
        <v>3</v>
      </c>
      <c r="J80" s="12">
        <v>3</v>
      </c>
      <c r="K80" s="12">
        <v>3</v>
      </c>
      <c r="L80" s="12">
        <v>3</v>
      </c>
      <c r="M80" s="12">
        <v>3</v>
      </c>
      <c r="N80" s="12">
        <v>3</v>
      </c>
      <c r="O80" s="12">
        <v>3</v>
      </c>
      <c r="P80" s="26"/>
    </row>
    <row r="81" spans="1:16" x14ac:dyDescent="0.2">
      <c r="A81" s="27" t="s">
        <v>21</v>
      </c>
      <c r="B81" s="13" t="s">
        <v>117</v>
      </c>
      <c r="C81" s="13" t="s">
        <v>508</v>
      </c>
      <c r="D81" s="14">
        <v>6</v>
      </c>
      <c r="E81" s="14">
        <v>6</v>
      </c>
      <c r="F81" s="14">
        <v>6</v>
      </c>
      <c r="G81" s="14">
        <v>6</v>
      </c>
      <c r="H81" s="14">
        <v>6</v>
      </c>
      <c r="I81" s="14">
        <v>6</v>
      </c>
      <c r="J81" s="14">
        <v>6</v>
      </c>
      <c r="K81" s="14">
        <v>6</v>
      </c>
      <c r="L81" s="14">
        <v>6</v>
      </c>
      <c r="M81" s="14">
        <v>6</v>
      </c>
      <c r="N81" s="14">
        <v>6</v>
      </c>
      <c r="O81" s="14">
        <v>6</v>
      </c>
      <c r="P81" s="28"/>
    </row>
    <row r="82" spans="1:16" x14ac:dyDescent="0.2">
      <c r="A82" s="25" t="s">
        <v>22</v>
      </c>
      <c r="B82" s="11" t="s">
        <v>118</v>
      </c>
      <c r="C82" s="11" t="s">
        <v>509</v>
      </c>
      <c r="D82" s="12">
        <v>3</v>
      </c>
      <c r="E82" s="12">
        <v>3</v>
      </c>
      <c r="F82" s="12">
        <v>3</v>
      </c>
      <c r="G82" s="12">
        <v>3</v>
      </c>
      <c r="H82" s="12">
        <v>3</v>
      </c>
      <c r="I82" s="12">
        <v>3</v>
      </c>
      <c r="J82" s="12">
        <v>3</v>
      </c>
      <c r="K82" s="12">
        <v>3</v>
      </c>
      <c r="L82" s="12">
        <v>3</v>
      </c>
      <c r="M82" s="12">
        <v>3</v>
      </c>
      <c r="N82" s="12">
        <v>3</v>
      </c>
      <c r="O82" s="12">
        <v>3</v>
      </c>
      <c r="P82" s="26"/>
    </row>
    <row r="83" spans="1:16" x14ac:dyDescent="0.2">
      <c r="A83" s="27" t="s">
        <v>22</v>
      </c>
      <c r="B83" s="13" t="s">
        <v>118</v>
      </c>
      <c r="C83" s="13" t="s">
        <v>507</v>
      </c>
      <c r="D83" s="14">
        <v>6</v>
      </c>
      <c r="E83" s="14">
        <v>6</v>
      </c>
      <c r="F83" s="14">
        <v>6</v>
      </c>
      <c r="G83" s="14">
        <v>6</v>
      </c>
      <c r="H83" s="14">
        <v>6</v>
      </c>
      <c r="I83" s="14">
        <v>6</v>
      </c>
      <c r="J83" s="14">
        <v>6</v>
      </c>
      <c r="K83" s="14">
        <v>6</v>
      </c>
      <c r="L83" s="14">
        <v>6</v>
      </c>
      <c r="M83" s="14">
        <v>6</v>
      </c>
      <c r="N83" s="14">
        <v>6</v>
      </c>
      <c r="O83" s="14">
        <v>6</v>
      </c>
      <c r="P83" s="28"/>
    </row>
    <row r="84" spans="1:16" x14ac:dyDescent="0.2">
      <c r="A84" s="25" t="s">
        <v>22</v>
      </c>
      <c r="B84" s="11" t="s">
        <v>118</v>
      </c>
      <c r="C84" s="11" t="s">
        <v>510</v>
      </c>
      <c r="D84" s="12">
        <v>3</v>
      </c>
      <c r="E84" s="12">
        <v>3</v>
      </c>
      <c r="F84" s="12">
        <v>3</v>
      </c>
      <c r="G84" s="12">
        <v>3</v>
      </c>
      <c r="H84" s="12">
        <v>3</v>
      </c>
      <c r="I84" s="12">
        <v>3</v>
      </c>
      <c r="J84" s="12">
        <v>3</v>
      </c>
      <c r="K84" s="12">
        <v>3</v>
      </c>
      <c r="L84" s="12">
        <v>3</v>
      </c>
      <c r="M84" s="12">
        <v>3</v>
      </c>
      <c r="N84" s="12">
        <v>3</v>
      </c>
      <c r="O84" s="12">
        <v>3</v>
      </c>
      <c r="P84" s="26"/>
    </row>
    <row r="85" spans="1:16" x14ac:dyDescent="0.2">
      <c r="A85" s="27" t="s">
        <v>22</v>
      </c>
      <c r="B85" s="13" t="s">
        <v>118</v>
      </c>
      <c r="C85" s="13" t="s">
        <v>508</v>
      </c>
      <c r="D85" s="14">
        <v>7</v>
      </c>
      <c r="E85" s="14">
        <v>7</v>
      </c>
      <c r="F85" s="14">
        <v>7</v>
      </c>
      <c r="G85" s="14">
        <v>7</v>
      </c>
      <c r="H85" s="14">
        <v>7</v>
      </c>
      <c r="I85" s="14">
        <v>7</v>
      </c>
      <c r="J85" s="14">
        <v>7</v>
      </c>
      <c r="K85" s="14">
        <v>7</v>
      </c>
      <c r="L85" s="14">
        <v>7</v>
      </c>
      <c r="M85" s="14">
        <v>7</v>
      </c>
      <c r="N85" s="14">
        <v>7</v>
      </c>
      <c r="O85" s="14">
        <v>7</v>
      </c>
      <c r="P85" s="28"/>
    </row>
    <row r="86" spans="1:16" x14ac:dyDescent="0.2">
      <c r="A86" s="25" t="s">
        <v>23</v>
      </c>
      <c r="B86" s="11" t="s">
        <v>171</v>
      </c>
      <c r="C86" s="11" t="s">
        <v>509</v>
      </c>
      <c r="D86" s="12">
        <v>3</v>
      </c>
      <c r="E86" s="12">
        <v>3</v>
      </c>
      <c r="F86" s="12">
        <v>3</v>
      </c>
      <c r="G86" s="12">
        <v>3</v>
      </c>
      <c r="H86" s="12">
        <v>3</v>
      </c>
      <c r="I86" s="12">
        <v>3</v>
      </c>
      <c r="J86" s="12">
        <v>3</v>
      </c>
      <c r="K86" s="12">
        <v>3</v>
      </c>
      <c r="L86" s="12">
        <v>3</v>
      </c>
      <c r="M86" s="12">
        <v>3</v>
      </c>
      <c r="N86" s="12">
        <v>3</v>
      </c>
      <c r="O86" s="12">
        <v>3</v>
      </c>
      <c r="P86" s="26"/>
    </row>
    <row r="87" spans="1:16" x14ac:dyDescent="0.2">
      <c r="A87" s="27" t="s">
        <v>23</v>
      </c>
      <c r="B87" s="13" t="s">
        <v>171</v>
      </c>
      <c r="C87" s="13" t="s">
        <v>507</v>
      </c>
      <c r="D87" s="14">
        <v>5</v>
      </c>
      <c r="E87" s="14">
        <v>5</v>
      </c>
      <c r="F87" s="14">
        <v>5</v>
      </c>
      <c r="G87" s="14">
        <v>5</v>
      </c>
      <c r="H87" s="14">
        <v>5</v>
      </c>
      <c r="I87" s="14">
        <v>5</v>
      </c>
      <c r="J87" s="14">
        <v>5</v>
      </c>
      <c r="K87" s="14">
        <v>5</v>
      </c>
      <c r="L87" s="14">
        <v>5</v>
      </c>
      <c r="M87" s="14">
        <v>5</v>
      </c>
      <c r="N87" s="14">
        <v>5</v>
      </c>
      <c r="O87" s="14">
        <v>5</v>
      </c>
      <c r="P87" s="28"/>
    </row>
    <row r="88" spans="1:16" x14ac:dyDescent="0.2">
      <c r="A88" s="25" t="s">
        <v>23</v>
      </c>
      <c r="B88" s="11" t="s">
        <v>171</v>
      </c>
      <c r="C88" s="11" t="s">
        <v>510</v>
      </c>
      <c r="D88" s="12">
        <v>4</v>
      </c>
      <c r="E88" s="12">
        <v>4</v>
      </c>
      <c r="F88" s="12">
        <v>4</v>
      </c>
      <c r="G88" s="12">
        <v>4</v>
      </c>
      <c r="H88" s="12">
        <v>4</v>
      </c>
      <c r="I88" s="12">
        <v>4</v>
      </c>
      <c r="J88" s="12">
        <v>4</v>
      </c>
      <c r="K88" s="12">
        <v>4</v>
      </c>
      <c r="L88" s="12">
        <v>4</v>
      </c>
      <c r="M88" s="12">
        <v>4</v>
      </c>
      <c r="N88" s="12">
        <v>4</v>
      </c>
      <c r="O88" s="12">
        <v>4</v>
      </c>
      <c r="P88" s="26"/>
    </row>
    <row r="89" spans="1:16" x14ac:dyDescent="0.2">
      <c r="A89" s="27" t="s">
        <v>23</v>
      </c>
      <c r="B89" s="13" t="s">
        <v>171</v>
      </c>
      <c r="C89" s="13" t="s">
        <v>508</v>
      </c>
      <c r="D89" s="14">
        <v>7</v>
      </c>
      <c r="E89" s="14">
        <v>7</v>
      </c>
      <c r="F89" s="14">
        <v>7</v>
      </c>
      <c r="G89" s="14">
        <v>7</v>
      </c>
      <c r="H89" s="14">
        <v>7</v>
      </c>
      <c r="I89" s="14">
        <v>6</v>
      </c>
      <c r="J89" s="14">
        <v>6</v>
      </c>
      <c r="K89" s="14">
        <v>6</v>
      </c>
      <c r="L89" s="14">
        <v>6</v>
      </c>
      <c r="M89" s="14">
        <v>6</v>
      </c>
      <c r="N89" s="14">
        <v>6</v>
      </c>
      <c r="O89" s="14">
        <v>6</v>
      </c>
      <c r="P89" s="28"/>
    </row>
    <row r="90" spans="1:16" x14ac:dyDescent="0.2">
      <c r="A90" s="25" t="s">
        <v>24</v>
      </c>
      <c r="B90" s="11" t="s">
        <v>119</v>
      </c>
      <c r="C90" s="11" t="s">
        <v>509</v>
      </c>
      <c r="D90" s="12">
        <v>4</v>
      </c>
      <c r="E90" s="12">
        <v>4</v>
      </c>
      <c r="F90" s="12">
        <v>4</v>
      </c>
      <c r="G90" s="12">
        <v>4</v>
      </c>
      <c r="H90" s="12">
        <v>4</v>
      </c>
      <c r="I90" s="12">
        <v>4</v>
      </c>
      <c r="J90" s="12">
        <v>4</v>
      </c>
      <c r="K90" s="12">
        <v>4</v>
      </c>
      <c r="L90" s="12">
        <v>4</v>
      </c>
      <c r="M90" s="12">
        <v>4</v>
      </c>
      <c r="N90" s="12">
        <v>4</v>
      </c>
      <c r="O90" s="12">
        <v>4</v>
      </c>
      <c r="P90" s="26"/>
    </row>
    <row r="91" spans="1:16" x14ac:dyDescent="0.2">
      <c r="A91" s="27" t="s">
        <v>24</v>
      </c>
      <c r="B91" s="13" t="s">
        <v>119</v>
      </c>
      <c r="C91" s="13" t="s">
        <v>507</v>
      </c>
      <c r="D91" s="14">
        <v>6</v>
      </c>
      <c r="E91" s="14">
        <v>6</v>
      </c>
      <c r="F91" s="14">
        <v>6</v>
      </c>
      <c r="G91" s="14">
        <v>6</v>
      </c>
      <c r="H91" s="14">
        <v>6</v>
      </c>
      <c r="I91" s="14">
        <v>6</v>
      </c>
      <c r="J91" s="14">
        <v>6</v>
      </c>
      <c r="K91" s="14">
        <v>6</v>
      </c>
      <c r="L91" s="14">
        <v>6</v>
      </c>
      <c r="M91" s="14">
        <v>6</v>
      </c>
      <c r="N91" s="14">
        <v>6</v>
      </c>
      <c r="O91" s="14">
        <v>6</v>
      </c>
      <c r="P91" s="28"/>
    </row>
    <row r="92" spans="1:16" x14ac:dyDescent="0.2">
      <c r="A92" s="25" t="s">
        <v>24</v>
      </c>
      <c r="B92" s="11" t="s">
        <v>119</v>
      </c>
      <c r="C92" s="11" t="s">
        <v>510</v>
      </c>
      <c r="D92" s="12">
        <v>2</v>
      </c>
      <c r="E92" s="12">
        <v>2</v>
      </c>
      <c r="F92" s="12">
        <v>2</v>
      </c>
      <c r="G92" s="12">
        <v>2</v>
      </c>
      <c r="H92" s="12">
        <v>2</v>
      </c>
      <c r="I92" s="12">
        <v>2</v>
      </c>
      <c r="J92" s="12">
        <v>2</v>
      </c>
      <c r="K92" s="12">
        <v>2</v>
      </c>
      <c r="L92" s="12">
        <v>2</v>
      </c>
      <c r="M92" s="12">
        <v>2</v>
      </c>
      <c r="N92" s="12">
        <v>2</v>
      </c>
      <c r="O92" s="12">
        <v>2</v>
      </c>
      <c r="P92" s="26"/>
    </row>
    <row r="93" spans="1:16" x14ac:dyDescent="0.2">
      <c r="A93" s="27" t="s">
        <v>24</v>
      </c>
      <c r="B93" s="13" t="s">
        <v>119</v>
      </c>
      <c r="C93" s="13" t="s">
        <v>508</v>
      </c>
      <c r="D93" s="14">
        <v>7</v>
      </c>
      <c r="E93" s="14">
        <v>7</v>
      </c>
      <c r="F93" s="14">
        <v>7</v>
      </c>
      <c r="G93" s="14">
        <v>7</v>
      </c>
      <c r="H93" s="14">
        <v>7</v>
      </c>
      <c r="I93" s="14">
        <v>7</v>
      </c>
      <c r="J93" s="14">
        <v>7</v>
      </c>
      <c r="K93" s="14">
        <v>7</v>
      </c>
      <c r="L93" s="14">
        <v>7</v>
      </c>
      <c r="M93" s="14">
        <v>7</v>
      </c>
      <c r="N93" s="14">
        <v>7</v>
      </c>
      <c r="O93" s="14">
        <v>7</v>
      </c>
      <c r="P93" s="28"/>
    </row>
    <row r="94" spans="1:16" x14ac:dyDescent="0.2">
      <c r="A94" s="25" t="s">
        <v>25</v>
      </c>
      <c r="B94" s="11" t="s">
        <v>120</v>
      </c>
      <c r="C94" s="11" t="s">
        <v>509</v>
      </c>
      <c r="D94" s="12">
        <v>3</v>
      </c>
      <c r="E94" s="12">
        <v>3</v>
      </c>
      <c r="F94" s="12">
        <v>3</v>
      </c>
      <c r="G94" s="12">
        <v>3</v>
      </c>
      <c r="H94" s="12">
        <v>3</v>
      </c>
      <c r="I94" s="12">
        <v>3</v>
      </c>
      <c r="J94" s="12">
        <v>3</v>
      </c>
      <c r="K94" s="12">
        <v>3</v>
      </c>
      <c r="L94" s="12">
        <v>3</v>
      </c>
      <c r="M94" s="12">
        <v>3</v>
      </c>
      <c r="N94" s="12">
        <v>3</v>
      </c>
      <c r="O94" s="12">
        <v>3</v>
      </c>
      <c r="P94" s="26"/>
    </row>
    <row r="95" spans="1:16" x14ac:dyDescent="0.2">
      <c r="A95" s="27" t="s">
        <v>25</v>
      </c>
      <c r="B95" s="13" t="s">
        <v>120</v>
      </c>
      <c r="C95" s="13" t="s">
        <v>507</v>
      </c>
      <c r="D95" s="14">
        <v>6</v>
      </c>
      <c r="E95" s="14">
        <v>6</v>
      </c>
      <c r="F95" s="14">
        <v>6</v>
      </c>
      <c r="G95" s="14">
        <v>6</v>
      </c>
      <c r="H95" s="14">
        <v>6</v>
      </c>
      <c r="I95" s="14">
        <v>6</v>
      </c>
      <c r="J95" s="14">
        <v>6</v>
      </c>
      <c r="K95" s="14">
        <v>6</v>
      </c>
      <c r="L95" s="14">
        <v>6</v>
      </c>
      <c r="M95" s="14">
        <v>6</v>
      </c>
      <c r="N95" s="14">
        <v>6</v>
      </c>
      <c r="O95" s="14">
        <v>6</v>
      </c>
      <c r="P95" s="28"/>
    </row>
    <row r="96" spans="1:16" x14ac:dyDescent="0.2">
      <c r="A96" s="25" t="s">
        <v>25</v>
      </c>
      <c r="B96" s="11" t="s">
        <v>120</v>
      </c>
      <c r="C96" s="11" t="s">
        <v>510</v>
      </c>
      <c r="D96" s="12">
        <v>3</v>
      </c>
      <c r="E96" s="12">
        <v>3</v>
      </c>
      <c r="F96" s="12">
        <v>3</v>
      </c>
      <c r="G96" s="12">
        <v>3</v>
      </c>
      <c r="H96" s="12">
        <v>3</v>
      </c>
      <c r="I96" s="12">
        <v>3</v>
      </c>
      <c r="J96" s="12">
        <v>3</v>
      </c>
      <c r="K96" s="12">
        <v>3</v>
      </c>
      <c r="L96" s="12">
        <v>3</v>
      </c>
      <c r="M96" s="12">
        <v>3</v>
      </c>
      <c r="N96" s="12">
        <v>3</v>
      </c>
      <c r="O96" s="12">
        <v>3</v>
      </c>
      <c r="P96" s="26"/>
    </row>
    <row r="97" spans="1:16" x14ac:dyDescent="0.2">
      <c r="A97" s="27" t="s">
        <v>25</v>
      </c>
      <c r="B97" s="13" t="s">
        <v>120</v>
      </c>
      <c r="C97" s="13" t="s">
        <v>508</v>
      </c>
      <c r="D97" s="14">
        <v>7</v>
      </c>
      <c r="E97" s="14">
        <v>7</v>
      </c>
      <c r="F97" s="14">
        <v>7</v>
      </c>
      <c r="G97" s="14">
        <v>7</v>
      </c>
      <c r="H97" s="14">
        <v>7</v>
      </c>
      <c r="I97" s="14">
        <v>7</v>
      </c>
      <c r="J97" s="14">
        <v>7</v>
      </c>
      <c r="K97" s="14">
        <v>7</v>
      </c>
      <c r="L97" s="14">
        <v>7</v>
      </c>
      <c r="M97" s="14">
        <v>7</v>
      </c>
      <c r="N97" s="14">
        <v>7</v>
      </c>
      <c r="O97" s="14">
        <v>7</v>
      </c>
      <c r="P97" s="28"/>
    </row>
    <row r="98" spans="1:16" x14ac:dyDescent="0.2">
      <c r="A98" s="25" t="s">
        <v>26</v>
      </c>
      <c r="B98" s="11" t="s">
        <v>121</v>
      </c>
      <c r="C98" s="11" t="s">
        <v>509</v>
      </c>
      <c r="D98" s="12">
        <v>3</v>
      </c>
      <c r="E98" s="12">
        <v>3</v>
      </c>
      <c r="F98" s="12">
        <v>3</v>
      </c>
      <c r="G98" s="12">
        <v>3</v>
      </c>
      <c r="H98" s="12">
        <v>3</v>
      </c>
      <c r="I98" s="12">
        <v>3</v>
      </c>
      <c r="J98" s="12">
        <v>3</v>
      </c>
      <c r="K98" s="12">
        <v>3</v>
      </c>
      <c r="L98" s="12">
        <v>3</v>
      </c>
      <c r="M98" s="12">
        <v>3</v>
      </c>
      <c r="N98" s="12">
        <v>3</v>
      </c>
      <c r="O98" s="12">
        <v>3</v>
      </c>
      <c r="P98" s="26"/>
    </row>
    <row r="99" spans="1:16" x14ac:dyDescent="0.2">
      <c r="A99" s="27" t="s">
        <v>26</v>
      </c>
      <c r="B99" s="13" t="s">
        <v>121</v>
      </c>
      <c r="C99" s="13" t="s">
        <v>507</v>
      </c>
      <c r="D99" s="14">
        <v>6</v>
      </c>
      <c r="E99" s="14">
        <v>6</v>
      </c>
      <c r="F99" s="14">
        <v>6</v>
      </c>
      <c r="G99" s="14">
        <v>6</v>
      </c>
      <c r="H99" s="14">
        <v>6</v>
      </c>
      <c r="I99" s="14">
        <v>6</v>
      </c>
      <c r="J99" s="14">
        <v>6</v>
      </c>
      <c r="K99" s="14">
        <v>6</v>
      </c>
      <c r="L99" s="14">
        <v>6</v>
      </c>
      <c r="M99" s="14">
        <v>6</v>
      </c>
      <c r="N99" s="14">
        <v>6</v>
      </c>
      <c r="O99" s="14">
        <v>6</v>
      </c>
      <c r="P99" s="28"/>
    </row>
    <row r="100" spans="1:16" x14ac:dyDescent="0.2">
      <c r="A100" s="25" t="s">
        <v>26</v>
      </c>
      <c r="B100" s="11" t="s">
        <v>121</v>
      </c>
      <c r="C100" s="11" t="s">
        <v>510</v>
      </c>
      <c r="D100" s="12">
        <v>2</v>
      </c>
      <c r="E100" s="12">
        <v>3</v>
      </c>
      <c r="F100" s="12">
        <v>3</v>
      </c>
      <c r="G100" s="12">
        <v>3</v>
      </c>
      <c r="H100" s="12">
        <v>3</v>
      </c>
      <c r="I100" s="12">
        <v>3</v>
      </c>
      <c r="J100" s="12">
        <v>3</v>
      </c>
      <c r="K100" s="12">
        <v>3</v>
      </c>
      <c r="L100" s="12">
        <v>3</v>
      </c>
      <c r="M100" s="12">
        <v>3</v>
      </c>
      <c r="N100" s="12">
        <v>3</v>
      </c>
      <c r="O100" s="12">
        <v>3</v>
      </c>
      <c r="P100" s="26"/>
    </row>
    <row r="101" spans="1:16" x14ac:dyDescent="0.2">
      <c r="A101" s="27" t="s">
        <v>26</v>
      </c>
      <c r="B101" s="13" t="s">
        <v>121</v>
      </c>
      <c r="C101" s="13" t="s">
        <v>508</v>
      </c>
      <c r="D101" s="14">
        <v>6</v>
      </c>
      <c r="E101" s="14">
        <v>6</v>
      </c>
      <c r="F101" s="14">
        <v>6</v>
      </c>
      <c r="G101" s="14">
        <v>6</v>
      </c>
      <c r="H101" s="14">
        <v>6</v>
      </c>
      <c r="I101" s="14">
        <v>6</v>
      </c>
      <c r="J101" s="14">
        <v>6</v>
      </c>
      <c r="K101" s="14">
        <v>6</v>
      </c>
      <c r="L101" s="14">
        <v>6</v>
      </c>
      <c r="M101" s="14">
        <v>6</v>
      </c>
      <c r="N101" s="14">
        <v>6</v>
      </c>
      <c r="O101" s="14">
        <v>6</v>
      </c>
      <c r="P101" s="28"/>
    </row>
    <row r="102" spans="1:16" x14ac:dyDescent="0.2">
      <c r="A102" s="25" t="s">
        <v>27</v>
      </c>
      <c r="B102" s="11" t="s">
        <v>122</v>
      </c>
      <c r="C102" s="11" t="s">
        <v>509</v>
      </c>
      <c r="D102" s="12">
        <v>3</v>
      </c>
      <c r="E102" s="12">
        <v>3</v>
      </c>
      <c r="F102" s="12">
        <v>3</v>
      </c>
      <c r="G102" s="12">
        <v>3</v>
      </c>
      <c r="H102" s="12">
        <v>3</v>
      </c>
      <c r="I102" s="12">
        <v>3</v>
      </c>
      <c r="J102" s="12">
        <v>3</v>
      </c>
      <c r="K102" s="12">
        <v>3</v>
      </c>
      <c r="L102" s="12">
        <v>3</v>
      </c>
      <c r="M102" s="12">
        <v>3</v>
      </c>
      <c r="N102" s="12">
        <v>3</v>
      </c>
      <c r="O102" s="12">
        <v>3</v>
      </c>
      <c r="P102" s="26"/>
    </row>
    <row r="103" spans="1:16" x14ac:dyDescent="0.2">
      <c r="A103" s="27" t="s">
        <v>27</v>
      </c>
      <c r="B103" s="13" t="s">
        <v>122</v>
      </c>
      <c r="C103" s="13" t="s">
        <v>507</v>
      </c>
      <c r="D103" s="14">
        <v>6</v>
      </c>
      <c r="E103" s="14">
        <v>6</v>
      </c>
      <c r="F103" s="14">
        <v>6</v>
      </c>
      <c r="G103" s="14">
        <v>6</v>
      </c>
      <c r="H103" s="14">
        <v>6</v>
      </c>
      <c r="I103" s="14">
        <v>6</v>
      </c>
      <c r="J103" s="14">
        <v>6</v>
      </c>
      <c r="K103" s="14">
        <v>6</v>
      </c>
      <c r="L103" s="14">
        <v>6</v>
      </c>
      <c r="M103" s="14">
        <v>6</v>
      </c>
      <c r="N103" s="14">
        <v>6</v>
      </c>
      <c r="O103" s="14">
        <v>6</v>
      </c>
      <c r="P103" s="28"/>
    </row>
    <row r="104" spans="1:16" x14ac:dyDescent="0.2">
      <c r="A104" s="25" t="s">
        <v>27</v>
      </c>
      <c r="B104" s="11" t="s">
        <v>122</v>
      </c>
      <c r="C104" s="11" t="s">
        <v>510</v>
      </c>
      <c r="D104" s="12">
        <v>4</v>
      </c>
      <c r="E104" s="12">
        <v>4</v>
      </c>
      <c r="F104" s="12">
        <v>4</v>
      </c>
      <c r="G104" s="12">
        <v>4</v>
      </c>
      <c r="H104" s="12">
        <v>4</v>
      </c>
      <c r="I104" s="12">
        <v>3</v>
      </c>
      <c r="J104" s="12">
        <v>3</v>
      </c>
      <c r="K104" s="12">
        <v>3</v>
      </c>
      <c r="L104" s="12">
        <v>3</v>
      </c>
      <c r="M104" s="12">
        <v>3</v>
      </c>
      <c r="N104" s="12">
        <v>3</v>
      </c>
      <c r="O104" s="12">
        <v>4</v>
      </c>
      <c r="P104" s="26"/>
    </row>
    <row r="105" spans="1:16" x14ac:dyDescent="0.2">
      <c r="A105" s="27" t="s">
        <v>27</v>
      </c>
      <c r="B105" s="13" t="s">
        <v>122</v>
      </c>
      <c r="C105" s="13" t="s">
        <v>508</v>
      </c>
      <c r="D105" s="14">
        <v>6</v>
      </c>
      <c r="E105" s="14">
        <v>6</v>
      </c>
      <c r="F105" s="14">
        <v>6</v>
      </c>
      <c r="G105" s="14">
        <v>6</v>
      </c>
      <c r="H105" s="14">
        <v>6</v>
      </c>
      <c r="I105" s="14">
        <v>6</v>
      </c>
      <c r="J105" s="14">
        <v>6</v>
      </c>
      <c r="K105" s="14">
        <v>6</v>
      </c>
      <c r="L105" s="14">
        <v>6</v>
      </c>
      <c r="M105" s="14">
        <v>6</v>
      </c>
      <c r="N105" s="14">
        <v>6</v>
      </c>
      <c r="O105" s="14">
        <v>6</v>
      </c>
      <c r="P105" s="28"/>
    </row>
    <row r="106" spans="1:16" x14ac:dyDescent="0.2">
      <c r="A106" s="25" t="s">
        <v>28</v>
      </c>
      <c r="B106" s="11" t="s">
        <v>123</v>
      </c>
      <c r="C106" s="11" t="s">
        <v>509</v>
      </c>
      <c r="D106" s="12">
        <v>3</v>
      </c>
      <c r="E106" s="12">
        <v>3</v>
      </c>
      <c r="F106" s="12">
        <v>3</v>
      </c>
      <c r="G106" s="12">
        <v>3</v>
      </c>
      <c r="H106" s="12">
        <v>3</v>
      </c>
      <c r="I106" s="12">
        <v>3</v>
      </c>
      <c r="J106" s="12">
        <v>3</v>
      </c>
      <c r="K106" s="12">
        <v>3</v>
      </c>
      <c r="L106" s="12">
        <v>3</v>
      </c>
      <c r="M106" s="12">
        <v>3</v>
      </c>
      <c r="N106" s="12">
        <v>3</v>
      </c>
      <c r="O106" s="12">
        <v>3</v>
      </c>
      <c r="P106" s="26"/>
    </row>
    <row r="107" spans="1:16" x14ac:dyDescent="0.2">
      <c r="A107" s="27" t="s">
        <v>28</v>
      </c>
      <c r="B107" s="13" t="s">
        <v>123</v>
      </c>
      <c r="C107" s="13" t="s">
        <v>507</v>
      </c>
      <c r="D107" s="14">
        <v>6</v>
      </c>
      <c r="E107" s="14">
        <v>6</v>
      </c>
      <c r="F107" s="14">
        <v>6</v>
      </c>
      <c r="G107" s="14">
        <v>6</v>
      </c>
      <c r="H107" s="14">
        <v>6</v>
      </c>
      <c r="I107" s="14">
        <v>6</v>
      </c>
      <c r="J107" s="14">
        <v>6</v>
      </c>
      <c r="K107" s="14">
        <v>6</v>
      </c>
      <c r="L107" s="14">
        <v>6</v>
      </c>
      <c r="M107" s="14">
        <v>6</v>
      </c>
      <c r="N107" s="14">
        <v>6</v>
      </c>
      <c r="O107" s="14">
        <v>6</v>
      </c>
      <c r="P107" s="28"/>
    </row>
    <row r="108" spans="1:16" x14ac:dyDescent="0.2">
      <c r="A108" s="25" t="s">
        <v>28</v>
      </c>
      <c r="B108" s="11" t="s">
        <v>123</v>
      </c>
      <c r="C108" s="11" t="s">
        <v>510</v>
      </c>
      <c r="D108" s="12">
        <v>3</v>
      </c>
      <c r="E108" s="12">
        <v>3</v>
      </c>
      <c r="F108" s="12">
        <v>3</v>
      </c>
      <c r="G108" s="12">
        <v>3</v>
      </c>
      <c r="H108" s="12">
        <v>3</v>
      </c>
      <c r="I108" s="12">
        <v>3</v>
      </c>
      <c r="J108" s="12">
        <v>3</v>
      </c>
      <c r="K108" s="12">
        <v>3</v>
      </c>
      <c r="L108" s="12">
        <v>3</v>
      </c>
      <c r="M108" s="12">
        <v>3</v>
      </c>
      <c r="N108" s="12">
        <v>3</v>
      </c>
      <c r="O108" s="12">
        <v>2</v>
      </c>
      <c r="P108" s="26"/>
    </row>
    <row r="109" spans="1:16" x14ac:dyDescent="0.2">
      <c r="A109" s="27" t="s">
        <v>28</v>
      </c>
      <c r="B109" s="13" t="s">
        <v>123</v>
      </c>
      <c r="C109" s="13" t="s">
        <v>508</v>
      </c>
      <c r="D109" s="14">
        <v>7</v>
      </c>
      <c r="E109" s="14">
        <v>7</v>
      </c>
      <c r="F109" s="14">
        <v>7</v>
      </c>
      <c r="G109" s="14">
        <v>7</v>
      </c>
      <c r="H109" s="14">
        <v>7</v>
      </c>
      <c r="I109" s="14">
        <v>7</v>
      </c>
      <c r="J109" s="14">
        <v>7</v>
      </c>
      <c r="K109" s="14">
        <v>7</v>
      </c>
      <c r="L109" s="14">
        <v>7</v>
      </c>
      <c r="M109" s="14">
        <v>7</v>
      </c>
      <c r="N109" s="14">
        <v>7</v>
      </c>
      <c r="O109" s="14">
        <v>7</v>
      </c>
      <c r="P109" s="28"/>
    </row>
    <row r="110" spans="1:16" x14ac:dyDescent="0.2">
      <c r="A110" s="25" t="s">
        <v>29</v>
      </c>
      <c r="B110" s="11" t="s">
        <v>124</v>
      </c>
      <c r="C110" s="11" t="s">
        <v>509</v>
      </c>
      <c r="D110" s="12">
        <v>4</v>
      </c>
      <c r="E110" s="12">
        <v>4</v>
      </c>
      <c r="F110" s="12">
        <v>4</v>
      </c>
      <c r="G110" s="12">
        <v>4</v>
      </c>
      <c r="H110" s="12">
        <v>4</v>
      </c>
      <c r="I110" s="12">
        <v>4</v>
      </c>
      <c r="J110" s="12">
        <v>4</v>
      </c>
      <c r="K110" s="12">
        <v>4</v>
      </c>
      <c r="L110" s="12">
        <v>4</v>
      </c>
      <c r="M110" s="12">
        <v>4</v>
      </c>
      <c r="N110" s="12">
        <v>4</v>
      </c>
      <c r="O110" s="12">
        <v>4</v>
      </c>
      <c r="P110" s="26"/>
    </row>
    <row r="111" spans="1:16" x14ac:dyDescent="0.2">
      <c r="A111" s="27" t="s">
        <v>29</v>
      </c>
      <c r="B111" s="13" t="s">
        <v>124</v>
      </c>
      <c r="C111" s="13" t="s">
        <v>507</v>
      </c>
      <c r="D111" s="14">
        <v>6</v>
      </c>
      <c r="E111" s="14">
        <v>6</v>
      </c>
      <c r="F111" s="14">
        <v>6</v>
      </c>
      <c r="G111" s="14">
        <v>6</v>
      </c>
      <c r="H111" s="14">
        <v>6</v>
      </c>
      <c r="I111" s="14">
        <v>6</v>
      </c>
      <c r="J111" s="14">
        <v>6</v>
      </c>
      <c r="K111" s="14">
        <v>6</v>
      </c>
      <c r="L111" s="14">
        <v>6</v>
      </c>
      <c r="M111" s="14">
        <v>6</v>
      </c>
      <c r="N111" s="14">
        <v>6</v>
      </c>
      <c r="O111" s="14">
        <v>6</v>
      </c>
      <c r="P111" s="28"/>
    </row>
    <row r="112" spans="1:16" x14ac:dyDescent="0.2">
      <c r="A112" s="25" t="s">
        <v>29</v>
      </c>
      <c r="B112" s="11" t="s">
        <v>124</v>
      </c>
      <c r="C112" s="11" t="s">
        <v>510</v>
      </c>
      <c r="D112" s="12">
        <v>3</v>
      </c>
      <c r="E112" s="12">
        <v>3</v>
      </c>
      <c r="F112" s="12">
        <v>3</v>
      </c>
      <c r="G112" s="12">
        <v>3</v>
      </c>
      <c r="H112" s="12">
        <v>3</v>
      </c>
      <c r="I112" s="12">
        <v>3</v>
      </c>
      <c r="J112" s="12">
        <v>3</v>
      </c>
      <c r="K112" s="12">
        <v>3</v>
      </c>
      <c r="L112" s="12">
        <v>3</v>
      </c>
      <c r="M112" s="12">
        <v>3</v>
      </c>
      <c r="N112" s="12">
        <v>3</v>
      </c>
      <c r="O112" s="12">
        <v>3</v>
      </c>
      <c r="P112" s="26"/>
    </row>
    <row r="113" spans="1:16" x14ac:dyDescent="0.2">
      <c r="A113" s="27" t="s">
        <v>29</v>
      </c>
      <c r="B113" s="13" t="s">
        <v>124</v>
      </c>
      <c r="C113" s="13" t="s">
        <v>508</v>
      </c>
      <c r="D113" s="14">
        <v>7</v>
      </c>
      <c r="E113" s="14">
        <v>7</v>
      </c>
      <c r="F113" s="14">
        <v>7</v>
      </c>
      <c r="G113" s="14">
        <v>7</v>
      </c>
      <c r="H113" s="14">
        <v>7</v>
      </c>
      <c r="I113" s="14">
        <v>7</v>
      </c>
      <c r="J113" s="14">
        <v>7</v>
      </c>
      <c r="K113" s="14">
        <v>7</v>
      </c>
      <c r="L113" s="14">
        <v>7</v>
      </c>
      <c r="M113" s="14">
        <v>7</v>
      </c>
      <c r="N113" s="14">
        <v>7</v>
      </c>
      <c r="O113" s="14">
        <v>7</v>
      </c>
      <c r="P113" s="28"/>
    </row>
    <row r="114" spans="1:16" x14ac:dyDescent="0.2">
      <c r="A114" s="25" t="s">
        <v>30</v>
      </c>
      <c r="B114" s="11" t="s">
        <v>125</v>
      </c>
      <c r="C114" s="11" t="s">
        <v>509</v>
      </c>
      <c r="D114" s="12">
        <v>3</v>
      </c>
      <c r="E114" s="12">
        <v>3</v>
      </c>
      <c r="F114" s="12">
        <v>3</v>
      </c>
      <c r="G114" s="12">
        <v>3</v>
      </c>
      <c r="H114" s="12">
        <v>3</v>
      </c>
      <c r="I114" s="12">
        <v>3</v>
      </c>
      <c r="J114" s="12">
        <v>3</v>
      </c>
      <c r="K114" s="12">
        <v>3</v>
      </c>
      <c r="L114" s="12">
        <v>3</v>
      </c>
      <c r="M114" s="12">
        <v>3</v>
      </c>
      <c r="N114" s="12">
        <v>3</v>
      </c>
      <c r="O114" s="12">
        <v>3</v>
      </c>
      <c r="P114" s="26"/>
    </row>
    <row r="115" spans="1:16" x14ac:dyDescent="0.2">
      <c r="A115" s="27" t="s">
        <v>30</v>
      </c>
      <c r="B115" s="13" t="s">
        <v>125</v>
      </c>
      <c r="C115" s="13" t="s">
        <v>507</v>
      </c>
      <c r="D115" s="14">
        <v>6</v>
      </c>
      <c r="E115" s="14">
        <v>6</v>
      </c>
      <c r="F115" s="14">
        <v>6</v>
      </c>
      <c r="G115" s="14">
        <v>6</v>
      </c>
      <c r="H115" s="14">
        <v>6</v>
      </c>
      <c r="I115" s="14">
        <v>6</v>
      </c>
      <c r="J115" s="14">
        <v>6</v>
      </c>
      <c r="K115" s="14">
        <v>6</v>
      </c>
      <c r="L115" s="14">
        <v>6</v>
      </c>
      <c r="M115" s="14">
        <v>6</v>
      </c>
      <c r="N115" s="14">
        <v>6</v>
      </c>
      <c r="O115" s="14">
        <v>6</v>
      </c>
      <c r="P115" s="28"/>
    </row>
    <row r="116" spans="1:16" x14ac:dyDescent="0.2">
      <c r="A116" s="25" t="s">
        <v>30</v>
      </c>
      <c r="B116" s="11" t="s">
        <v>125</v>
      </c>
      <c r="C116" s="11" t="s">
        <v>510</v>
      </c>
      <c r="D116" s="12">
        <v>2</v>
      </c>
      <c r="E116" s="12">
        <v>2</v>
      </c>
      <c r="F116" s="12">
        <v>2</v>
      </c>
      <c r="G116" s="12">
        <v>3</v>
      </c>
      <c r="H116" s="12">
        <v>3</v>
      </c>
      <c r="I116" s="12">
        <v>3</v>
      </c>
      <c r="J116" s="12">
        <v>3</v>
      </c>
      <c r="K116" s="12">
        <v>3</v>
      </c>
      <c r="L116" s="12">
        <v>3</v>
      </c>
      <c r="M116" s="12">
        <v>3</v>
      </c>
      <c r="N116" s="12">
        <v>3</v>
      </c>
      <c r="O116" s="12">
        <v>3</v>
      </c>
      <c r="P116" s="26"/>
    </row>
    <row r="117" spans="1:16" x14ac:dyDescent="0.2">
      <c r="A117" s="27" t="s">
        <v>30</v>
      </c>
      <c r="B117" s="13" t="s">
        <v>125</v>
      </c>
      <c r="C117" s="13" t="s">
        <v>508</v>
      </c>
      <c r="D117" s="14">
        <v>7</v>
      </c>
      <c r="E117" s="14">
        <v>7</v>
      </c>
      <c r="F117" s="14">
        <v>7</v>
      </c>
      <c r="G117" s="14">
        <v>6</v>
      </c>
      <c r="H117" s="14">
        <v>6</v>
      </c>
      <c r="I117" s="14">
        <v>6</v>
      </c>
      <c r="J117" s="14">
        <v>6</v>
      </c>
      <c r="K117" s="14">
        <v>6</v>
      </c>
      <c r="L117" s="14">
        <v>6</v>
      </c>
      <c r="M117" s="14">
        <v>6</v>
      </c>
      <c r="N117" s="14">
        <v>6</v>
      </c>
      <c r="O117" s="14">
        <v>6</v>
      </c>
      <c r="P117" s="28"/>
    </row>
    <row r="118" spans="1:16" x14ac:dyDescent="0.2">
      <c r="A118" s="25" t="s">
        <v>31</v>
      </c>
      <c r="B118" s="11" t="s">
        <v>126</v>
      </c>
      <c r="C118" s="11" t="s">
        <v>509</v>
      </c>
      <c r="D118" s="12">
        <v>3</v>
      </c>
      <c r="E118" s="12">
        <v>3</v>
      </c>
      <c r="F118" s="12">
        <v>3</v>
      </c>
      <c r="G118" s="12">
        <v>3</v>
      </c>
      <c r="H118" s="12">
        <v>3</v>
      </c>
      <c r="I118" s="12">
        <v>3</v>
      </c>
      <c r="J118" s="12">
        <v>3</v>
      </c>
      <c r="K118" s="12">
        <v>3</v>
      </c>
      <c r="L118" s="12">
        <v>3</v>
      </c>
      <c r="M118" s="12">
        <v>3</v>
      </c>
      <c r="N118" s="12">
        <v>3</v>
      </c>
      <c r="O118" s="12">
        <v>3</v>
      </c>
      <c r="P118" s="26"/>
    </row>
    <row r="119" spans="1:16" x14ac:dyDescent="0.2">
      <c r="A119" s="27" t="s">
        <v>31</v>
      </c>
      <c r="B119" s="13" t="s">
        <v>126</v>
      </c>
      <c r="C119" s="13" t="s">
        <v>507</v>
      </c>
      <c r="D119" s="14">
        <v>6</v>
      </c>
      <c r="E119" s="14">
        <v>6</v>
      </c>
      <c r="F119" s="14">
        <v>6</v>
      </c>
      <c r="G119" s="14">
        <v>6</v>
      </c>
      <c r="H119" s="14">
        <v>6</v>
      </c>
      <c r="I119" s="14">
        <v>6</v>
      </c>
      <c r="J119" s="14">
        <v>6</v>
      </c>
      <c r="K119" s="14">
        <v>6</v>
      </c>
      <c r="L119" s="14">
        <v>6</v>
      </c>
      <c r="M119" s="14">
        <v>6</v>
      </c>
      <c r="N119" s="14">
        <v>6</v>
      </c>
      <c r="O119" s="14">
        <v>6</v>
      </c>
      <c r="P119" s="28"/>
    </row>
    <row r="120" spans="1:16" x14ac:dyDescent="0.2">
      <c r="A120" s="25" t="s">
        <v>31</v>
      </c>
      <c r="B120" s="11" t="s">
        <v>126</v>
      </c>
      <c r="C120" s="11" t="s">
        <v>510</v>
      </c>
      <c r="D120" s="12">
        <v>2</v>
      </c>
      <c r="E120" s="12">
        <v>2</v>
      </c>
      <c r="F120" s="12">
        <v>2</v>
      </c>
      <c r="G120" s="12">
        <v>2</v>
      </c>
      <c r="H120" s="12">
        <v>2</v>
      </c>
      <c r="I120" s="12">
        <v>2</v>
      </c>
      <c r="J120" s="12">
        <v>2</v>
      </c>
      <c r="K120" s="12">
        <v>2</v>
      </c>
      <c r="L120" s="12">
        <v>2</v>
      </c>
      <c r="M120" s="12">
        <v>2</v>
      </c>
      <c r="N120" s="12">
        <v>2</v>
      </c>
      <c r="O120" s="12">
        <v>2</v>
      </c>
      <c r="P120" s="26"/>
    </row>
    <row r="121" spans="1:16" x14ac:dyDescent="0.2">
      <c r="A121" s="27" t="s">
        <v>31</v>
      </c>
      <c r="B121" s="13" t="s">
        <v>126</v>
      </c>
      <c r="C121" s="13" t="s">
        <v>508</v>
      </c>
      <c r="D121" s="14">
        <v>6</v>
      </c>
      <c r="E121" s="14">
        <v>6</v>
      </c>
      <c r="F121" s="14">
        <v>6</v>
      </c>
      <c r="G121" s="14">
        <v>6</v>
      </c>
      <c r="H121" s="14">
        <v>6</v>
      </c>
      <c r="I121" s="14">
        <v>6</v>
      </c>
      <c r="J121" s="14">
        <v>6</v>
      </c>
      <c r="K121" s="14">
        <v>6</v>
      </c>
      <c r="L121" s="14">
        <v>6</v>
      </c>
      <c r="M121" s="14">
        <v>6</v>
      </c>
      <c r="N121" s="14">
        <v>6</v>
      </c>
      <c r="O121" s="14">
        <v>6</v>
      </c>
      <c r="P121" s="28"/>
    </row>
    <row r="122" spans="1:16" x14ac:dyDescent="0.2">
      <c r="A122" s="25" t="s">
        <v>32</v>
      </c>
      <c r="B122" s="11" t="s">
        <v>127</v>
      </c>
      <c r="C122" s="11" t="s">
        <v>509</v>
      </c>
      <c r="D122" s="12">
        <v>3</v>
      </c>
      <c r="E122" s="12">
        <v>3</v>
      </c>
      <c r="F122" s="12">
        <v>3</v>
      </c>
      <c r="G122" s="12">
        <v>3</v>
      </c>
      <c r="H122" s="12">
        <v>3</v>
      </c>
      <c r="I122" s="12">
        <v>3</v>
      </c>
      <c r="J122" s="12">
        <v>3</v>
      </c>
      <c r="K122" s="12">
        <v>3</v>
      </c>
      <c r="L122" s="12">
        <v>3</v>
      </c>
      <c r="M122" s="12">
        <v>3</v>
      </c>
      <c r="N122" s="12">
        <v>3</v>
      </c>
      <c r="O122" s="12">
        <v>3</v>
      </c>
      <c r="P122" s="26"/>
    </row>
    <row r="123" spans="1:16" x14ac:dyDescent="0.2">
      <c r="A123" s="27" t="s">
        <v>32</v>
      </c>
      <c r="B123" s="13" t="s">
        <v>127</v>
      </c>
      <c r="C123" s="13" t="s">
        <v>507</v>
      </c>
      <c r="D123" s="14">
        <v>6</v>
      </c>
      <c r="E123" s="14">
        <v>6</v>
      </c>
      <c r="F123" s="14">
        <v>6</v>
      </c>
      <c r="G123" s="14">
        <v>6</v>
      </c>
      <c r="H123" s="14">
        <v>6</v>
      </c>
      <c r="I123" s="14">
        <v>6</v>
      </c>
      <c r="J123" s="14">
        <v>6</v>
      </c>
      <c r="K123" s="14">
        <v>6</v>
      </c>
      <c r="L123" s="14">
        <v>6</v>
      </c>
      <c r="M123" s="14">
        <v>6</v>
      </c>
      <c r="N123" s="14">
        <v>6</v>
      </c>
      <c r="O123" s="14">
        <v>6</v>
      </c>
      <c r="P123" s="28"/>
    </row>
    <row r="124" spans="1:16" x14ac:dyDescent="0.2">
      <c r="A124" s="25" t="s">
        <v>32</v>
      </c>
      <c r="B124" s="11" t="s">
        <v>127</v>
      </c>
      <c r="C124" s="11" t="s">
        <v>510</v>
      </c>
      <c r="D124" s="12">
        <v>4</v>
      </c>
      <c r="E124" s="12">
        <v>4</v>
      </c>
      <c r="F124" s="12">
        <v>4</v>
      </c>
      <c r="G124" s="12">
        <v>4</v>
      </c>
      <c r="H124" s="12">
        <v>4</v>
      </c>
      <c r="I124" s="12">
        <v>4</v>
      </c>
      <c r="J124" s="12">
        <v>4</v>
      </c>
      <c r="K124" s="12">
        <v>4</v>
      </c>
      <c r="L124" s="12">
        <v>4</v>
      </c>
      <c r="M124" s="12">
        <v>4</v>
      </c>
      <c r="N124" s="12">
        <v>4</v>
      </c>
      <c r="O124" s="12">
        <v>4</v>
      </c>
      <c r="P124" s="26"/>
    </row>
    <row r="125" spans="1:16" x14ac:dyDescent="0.2">
      <c r="A125" s="27" t="s">
        <v>32</v>
      </c>
      <c r="B125" s="13" t="s">
        <v>127</v>
      </c>
      <c r="C125" s="13" t="s">
        <v>508</v>
      </c>
      <c r="D125" s="14">
        <v>6</v>
      </c>
      <c r="E125" s="14">
        <v>6</v>
      </c>
      <c r="F125" s="14">
        <v>6</v>
      </c>
      <c r="G125" s="14">
        <v>6</v>
      </c>
      <c r="H125" s="14">
        <v>6</v>
      </c>
      <c r="I125" s="14">
        <v>6</v>
      </c>
      <c r="J125" s="14">
        <v>6</v>
      </c>
      <c r="K125" s="14">
        <v>6</v>
      </c>
      <c r="L125" s="14">
        <v>6</v>
      </c>
      <c r="M125" s="14">
        <v>6</v>
      </c>
      <c r="N125" s="14">
        <v>6</v>
      </c>
      <c r="O125" s="14">
        <v>6</v>
      </c>
      <c r="P125" s="28"/>
    </row>
    <row r="126" spans="1:16" x14ac:dyDescent="0.2">
      <c r="A126" s="25" t="s">
        <v>33</v>
      </c>
      <c r="B126" s="11" t="s">
        <v>128</v>
      </c>
      <c r="C126" s="11" t="s">
        <v>509</v>
      </c>
      <c r="D126" s="12">
        <v>3</v>
      </c>
      <c r="E126" s="12">
        <v>3</v>
      </c>
      <c r="F126" s="12">
        <v>3</v>
      </c>
      <c r="G126" s="12">
        <v>3</v>
      </c>
      <c r="H126" s="12">
        <v>3</v>
      </c>
      <c r="I126" s="12">
        <v>3</v>
      </c>
      <c r="J126" s="12">
        <v>3</v>
      </c>
      <c r="K126" s="12">
        <v>3</v>
      </c>
      <c r="L126" s="12">
        <v>3</v>
      </c>
      <c r="M126" s="12">
        <v>3</v>
      </c>
      <c r="N126" s="12">
        <v>3</v>
      </c>
      <c r="O126" s="12">
        <v>3</v>
      </c>
      <c r="P126" s="26"/>
    </row>
    <row r="127" spans="1:16" x14ac:dyDescent="0.2">
      <c r="A127" s="27" t="s">
        <v>33</v>
      </c>
      <c r="B127" s="13" t="s">
        <v>128</v>
      </c>
      <c r="C127" s="13" t="s">
        <v>507</v>
      </c>
      <c r="D127" s="14">
        <v>6</v>
      </c>
      <c r="E127" s="14">
        <v>6</v>
      </c>
      <c r="F127" s="14">
        <v>6</v>
      </c>
      <c r="G127" s="14">
        <v>6</v>
      </c>
      <c r="H127" s="14">
        <v>6</v>
      </c>
      <c r="I127" s="14">
        <v>6</v>
      </c>
      <c r="J127" s="14">
        <v>6</v>
      </c>
      <c r="K127" s="14">
        <v>6</v>
      </c>
      <c r="L127" s="14">
        <v>6</v>
      </c>
      <c r="M127" s="14">
        <v>6</v>
      </c>
      <c r="N127" s="14">
        <v>6</v>
      </c>
      <c r="O127" s="14">
        <v>6</v>
      </c>
      <c r="P127" s="28"/>
    </row>
    <row r="128" spans="1:16" x14ac:dyDescent="0.2">
      <c r="A128" s="25" t="s">
        <v>33</v>
      </c>
      <c r="B128" s="11" t="s">
        <v>128</v>
      </c>
      <c r="C128" s="11" t="s">
        <v>510</v>
      </c>
      <c r="D128" s="12">
        <v>2</v>
      </c>
      <c r="E128" s="12">
        <v>2</v>
      </c>
      <c r="F128" s="12">
        <v>2</v>
      </c>
      <c r="G128" s="12">
        <v>2</v>
      </c>
      <c r="H128" s="12">
        <v>2</v>
      </c>
      <c r="I128" s="12">
        <v>2</v>
      </c>
      <c r="J128" s="12">
        <v>3</v>
      </c>
      <c r="K128" s="12">
        <v>3</v>
      </c>
      <c r="L128" s="12">
        <v>3</v>
      </c>
      <c r="M128" s="12">
        <v>3</v>
      </c>
      <c r="N128" s="12">
        <v>3</v>
      </c>
      <c r="O128" s="12">
        <v>2</v>
      </c>
      <c r="P128" s="26"/>
    </row>
    <row r="129" spans="1:16" x14ac:dyDescent="0.2">
      <c r="A129" s="27" t="s">
        <v>33</v>
      </c>
      <c r="B129" s="13" t="s">
        <v>128</v>
      </c>
      <c r="C129" s="13" t="s">
        <v>508</v>
      </c>
      <c r="D129" s="14">
        <v>6</v>
      </c>
      <c r="E129" s="14">
        <v>6</v>
      </c>
      <c r="F129" s="14">
        <v>6</v>
      </c>
      <c r="G129" s="14">
        <v>6</v>
      </c>
      <c r="H129" s="14">
        <v>6</v>
      </c>
      <c r="I129" s="14">
        <v>6</v>
      </c>
      <c r="J129" s="14">
        <v>6</v>
      </c>
      <c r="K129" s="14">
        <v>6</v>
      </c>
      <c r="L129" s="14">
        <v>6</v>
      </c>
      <c r="M129" s="14">
        <v>6</v>
      </c>
      <c r="N129" s="14">
        <v>6</v>
      </c>
      <c r="O129" s="14">
        <v>6</v>
      </c>
      <c r="P129" s="28"/>
    </row>
    <row r="130" spans="1:16" x14ac:dyDescent="0.2">
      <c r="A130" s="25" t="s">
        <v>34</v>
      </c>
      <c r="B130" s="11" t="s">
        <v>129</v>
      </c>
      <c r="C130" s="11" t="s">
        <v>509</v>
      </c>
      <c r="D130" s="12">
        <v>3</v>
      </c>
      <c r="E130" s="12">
        <v>3</v>
      </c>
      <c r="F130" s="12">
        <v>3</v>
      </c>
      <c r="G130" s="12">
        <v>3</v>
      </c>
      <c r="H130" s="12">
        <v>3</v>
      </c>
      <c r="I130" s="12">
        <v>3</v>
      </c>
      <c r="J130" s="12">
        <v>3</v>
      </c>
      <c r="K130" s="12">
        <v>3</v>
      </c>
      <c r="L130" s="12">
        <v>3</v>
      </c>
      <c r="M130" s="12">
        <v>3</v>
      </c>
      <c r="N130" s="12">
        <v>3</v>
      </c>
      <c r="O130" s="12">
        <v>3</v>
      </c>
      <c r="P130" s="26"/>
    </row>
    <row r="131" spans="1:16" x14ac:dyDescent="0.2">
      <c r="A131" s="27" t="s">
        <v>34</v>
      </c>
      <c r="B131" s="13" t="s">
        <v>129</v>
      </c>
      <c r="C131" s="13" t="s">
        <v>507</v>
      </c>
      <c r="D131" s="14">
        <v>5</v>
      </c>
      <c r="E131" s="14">
        <v>5</v>
      </c>
      <c r="F131" s="14">
        <v>5</v>
      </c>
      <c r="G131" s="14">
        <v>5</v>
      </c>
      <c r="H131" s="14">
        <v>5</v>
      </c>
      <c r="I131" s="14">
        <v>5</v>
      </c>
      <c r="J131" s="14">
        <v>5</v>
      </c>
      <c r="K131" s="14">
        <v>5</v>
      </c>
      <c r="L131" s="14">
        <v>5</v>
      </c>
      <c r="M131" s="14">
        <v>5</v>
      </c>
      <c r="N131" s="14">
        <v>5</v>
      </c>
      <c r="O131" s="14">
        <v>5</v>
      </c>
      <c r="P131" s="28"/>
    </row>
    <row r="132" spans="1:16" x14ac:dyDescent="0.2">
      <c r="A132" s="25" t="s">
        <v>34</v>
      </c>
      <c r="B132" s="11" t="s">
        <v>129</v>
      </c>
      <c r="C132" s="11" t="s">
        <v>510</v>
      </c>
      <c r="D132" s="12">
        <v>4</v>
      </c>
      <c r="E132" s="12">
        <v>4</v>
      </c>
      <c r="F132" s="12">
        <v>4</v>
      </c>
      <c r="G132" s="12">
        <v>4</v>
      </c>
      <c r="H132" s="12">
        <v>4</v>
      </c>
      <c r="I132" s="12">
        <v>4</v>
      </c>
      <c r="J132" s="12">
        <v>4</v>
      </c>
      <c r="K132" s="12">
        <v>4</v>
      </c>
      <c r="L132" s="12">
        <v>4</v>
      </c>
      <c r="M132" s="12">
        <v>4</v>
      </c>
      <c r="N132" s="12">
        <v>4</v>
      </c>
      <c r="O132" s="12">
        <v>4</v>
      </c>
      <c r="P132" s="26"/>
    </row>
    <row r="133" spans="1:16" x14ac:dyDescent="0.2">
      <c r="A133" s="27" t="s">
        <v>34</v>
      </c>
      <c r="B133" s="13" t="s">
        <v>129</v>
      </c>
      <c r="C133" s="13" t="s">
        <v>508</v>
      </c>
      <c r="D133" s="14">
        <v>6</v>
      </c>
      <c r="E133" s="14">
        <v>6</v>
      </c>
      <c r="F133" s="14">
        <v>6</v>
      </c>
      <c r="G133" s="14">
        <v>6</v>
      </c>
      <c r="H133" s="14">
        <v>6</v>
      </c>
      <c r="I133" s="14">
        <v>6</v>
      </c>
      <c r="J133" s="14">
        <v>6</v>
      </c>
      <c r="K133" s="14">
        <v>6</v>
      </c>
      <c r="L133" s="14">
        <v>6</v>
      </c>
      <c r="M133" s="14">
        <v>6</v>
      </c>
      <c r="N133" s="14">
        <v>6</v>
      </c>
      <c r="O133" s="14">
        <v>6</v>
      </c>
      <c r="P133" s="28"/>
    </row>
    <row r="134" spans="1:16" x14ac:dyDescent="0.2">
      <c r="A134" s="25" t="s">
        <v>35</v>
      </c>
      <c r="B134" s="11" t="s">
        <v>130</v>
      </c>
      <c r="C134" s="11" t="s">
        <v>509</v>
      </c>
      <c r="D134" s="12">
        <v>3</v>
      </c>
      <c r="E134" s="12">
        <v>3</v>
      </c>
      <c r="F134" s="12">
        <v>3</v>
      </c>
      <c r="G134" s="12">
        <v>3</v>
      </c>
      <c r="H134" s="12">
        <v>3</v>
      </c>
      <c r="I134" s="12">
        <v>3</v>
      </c>
      <c r="J134" s="12">
        <v>3</v>
      </c>
      <c r="K134" s="12">
        <v>3</v>
      </c>
      <c r="L134" s="12">
        <v>3</v>
      </c>
      <c r="M134" s="12">
        <v>3</v>
      </c>
      <c r="N134" s="12">
        <v>3</v>
      </c>
      <c r="O134" s="12">
        <v>3</v>
      </c>
      <c r="P134" s="26"/>
    </row>
    <row r="135" spans="1:16" x14ac:dyDescent="0.2">
      <c r="A135" s="27" t="s">
        <v>35</v>
      </c>
      <c r="B135" s="13" t="s">
        <v>130</v>
      </c>
      <c r="C135" s="13" t="s">
        <v>507</v>
      </c>
      <c r="D135" s="14">
        <v>6</v>
      </c>
      <c r="E135" s="14">
        <v>6</v>
      </c>
      <c r="F135" s="14">
        <v>6</v>
      </c>
      <c r="G135" s="14">
        <v>6</v>
      </c>
      <c r="H135" s="14">
        <v>6</v>
      </c>
      <c r="I135" s="14">
        <v>6</v>
      </c>
      <c r="J135" s="14">
        <v>6</v>
      </c>
      <c r="K135" s="14">
        <v>6</v>
      </c>
      <c r="L135" s="14">
        <v>6</v>
      </c>
      <c r="M135" s="14">
        <v>6</v>
      </c>
      <c r="N135" s="14">
        <v>6</v>
      </c>
      <c r="O135" s="14">
        <v>6</v>
      </c>
      <c r="P135" s="28"/>
    </row>
    <row r="136" spans="1:16" x14ac:dyDescent="0.2">
      <c r="A136" s="25" t="s">
        <v>35</v>
      </c>
      <c r="B136" s="11" t="s">
        <v>130</v>
      </c>
      <c r="C136" s="11" t="s">
        <v>510</v>
      </c>
      <c r="D136" s="12">
        <v>3</v>
      </c>
      <c r="E136" s="12">
        <v>3</v>
      </c>
      <c r="F136" s="12">
        <v>3</v>
      </c>
      <c r="G136" s="12">
        <v>3</v>
      </c>
      <c r="H136" s="12">
        <v>3</v>
      </c>
      <c r="I136" s="12">
        <v>3</v>
      </c>
      <c r="J136" s="12">
        <v>3</v>
      </c>
      <c r="K136" s="12">
        <v>3</v>
      </c>
      <c r="L136" s="12">
        <v>3</v>
      </c>
      <c r="M136" s="12">
        <v>3</v>
      </c>
      <c r="N136" s="12">
        <v>3</v>
      </c>
      <c r="O136" s="12">
        <v>3</v>
      </c>
      <c r="P136" s="26"/>
    </row>
    <row r="137" spans="1:16" x14ac:dyDescent="0.2">
      <c r="A137" s="27" t="s">
        <v>35</v>
      </c>
      <c r="B137" s="13" t="s">
        <v>130</v>
      </c>
      <c r="C137" s="13" t="s">
        <v>508</v>
      </c>
      <c r="D137" s="14">
        <v>7</v>
      </c>
      <c r="E137" s="14">
        <v>7</v>
      </c>
      <c r="F137" s="14">
        <v>7</v>
      </c>
      <c r="G137" s="14">
        <v>7</v>
      </c>
      <c r="H137" s="14">
        <v>7</v>
      </c>
      <c r="I137" s="14">
        <v>7</v>
      </c>
      <c r="J137" s="14">
        <v>7</v>
      </c>
      <c r="K137" s="14">
        <v>7</v>
      </c>
      <c r="L137" s="14">
        <v>7</v>
      </c>
      <c r="M137" s="14">
        <v>7</v>
      </c>
      <c r="N137" s="14">
        <v>7</v>
      </c>
      <c r="O137" s="14">
        <v>7</v>
      </c>
      <c r="P137" s="28"/>
    </row>
    <row r="138" spans="1:16" x14ac:dyDescent="0.2">
      <c r="A138" s="25" t="s">
        <v>36</v>
      </c>
      <c r="B138" s="11" t="s">
        <v>131</v>
      </c>
      <c r="C138" s="11" t="s">
        <v>509</v>
      </c>
      <c r="D138" s="12">
        <v>2</v>
      </c>
      <c r="E138" s="12">
        <v>2</v>
      </c>
      <c r="F138" s="12">
        <v>2</v>
      </c>
      <c r="G138" s="12">
        <v>2</v>
      </c>
      <c r="H138" s="12">
        <v>2</v>
      </c>
      <c r="I138" s="12">
        <v>2</v>
      </c>
      <c r="J138" s="12">
        <v>2</v>
      </c>
      <c r="K138" s="12">
        <v>2</v>
      </c>
      <c r="L138" s="12">
        <v>2</v>
      </c>
      <c r="M138" s="12">
        <v>2</v>
      </c>
      <c r="N138" s="12">
        <v>2</v>
      </c>
      <c r="O138" s="12">
        <v>2</v>
      </c>
      <c r="P138" s="26"/>
    </row>
    <row r="139" spans="1:16" x14ac:dyDescent="0.2">
      <c r="A139" s="27" t="s">
        <v>36</v>
      </c>
      <c r="B139" s="13" t="s">
        <v>131</v>
      </c>
      <c r="C139" s="13" t="s">
        <v>507</v>
      </c>
      <c r="D139" s="14">
        <v>6</v>
      </c>
      <c r="E139" s="14">
        <v>6</v>
      </c>
      <c r="F139" s="14">
        <v>6</v>
      </c>
      <c r="G139" s="14">
        <v>6</v>
      </c>
      <c r="H139" s="14">
        <v>6</v>
      </c>
      <c r="I139" s="14">
        <v>6</v>
      </c>
      <c r="J139" s="14">
        <v>6</v>
      </c>
      <c r="K139" s="14">
        <v>6</v>
      </c>
      <c r="L139" s="14">
        <v>6</v>
      </c>
      <c r="M139" s="14">
        <v>6</v>
      </c>
      <c r="N139" s="14">
        <v>6</v>
      </c>
      <c r="O139" s="14">
        <v>6</v>
      </c>
      <c r="P139" s="28"/>
    </row>
    <row r="140" spans="1:16" x14ac:dyDescent="0.2">
      <c r="A140" s="25" t="s">
        <v>36</v>
      </c>
      <c r="B140" s="11" t="s">
        <v>131</v>
      </c>
      <c r="C140" s="11" t="s">
        <v>510</v>
      </c>
      <c r="D140" s="12">
        <v>4</v>
      </c>
      <c r="E140" s="12">
        <v>4</v>
      </c>
      <c r="F140" s="12">
        <v>4</v>
      </c>
      <c r="G140" s="12">
        <v>4</v>
      </c>
      <c r="H140" s="12">
        <v>4</v>
      </c>
      <c r="I140" s="12">
        <v>4</v>
      </c>
      <c r="J140" s="12">
        <v>4</v>
      </c>
      <c r="K140" s="12">
        <v>4</v>
      </c>
      <c r="L140" s="12">
        <v>4</v>
      </c>
      <c r="M140" s="12">
        <v>4</v>
      </c>
      <c r="N140" s="12">
        <v>4</v>
      </c>
      <c r="O140" s="12">
        <v>4</v>
      </c>
      <c r="P140" s="26"/>
    </row>
    <row r="141" spans="1:16" x14ac:dyDescent="0.2">
      <c r="A141" s="27" t="s">
        <v>36</v>
      </c>
      <c r="B141" s="13" t="s">
        <v>131</v>
      </c>
      <c r="C141" s="13" t="s">
        <v>508</v>
      </c>
      <c r="D141" s="14">
        <v>6</v>
      </c>
      <c r="E141" s="14">
        <v>6</v>
      </c>
      <c r="F141" s="14">
        <v>6</v>
      </c>
      <c r="G141" s="14">
        <v>6</v>
      </c>
      <c r="H141" s="14">
        <v>6</v>
      </c>
      <c r="I141" s="14">
        <v>6</v>
      </c>
      <c r="J141" s="14">
        <v>6</v>
      </c>
      <c r="K141" s="14">
        <v>6</v>
      </c>
      <c r="L141" s="14">
        <v>6</v>
      </c>
      <c r="M141" s="14">
        <v>6</v>
      </c>
      <c r="N141" s="14">
        <v>6</v>
      </c>
      <c r="O141" s="14">
        <v>6</v>
      </c>
      <c r="P141" s="28"/>
    </row>
    <row r="142" spans="1:16" x14ac:dyDescent="0.2">
      <c r="A142" s="25" t="s">
        <v>37</v>
      </c>
      <c r="B142" s="11" t="s">
        <v>132</v>
      </c>
      <c r="C142" s="11" t="s">
        <v>509</v>
      </c>
      <c r="D142" s="12">
        <v>3</v>
      </c>
      <c r="E142" s="12">
        <v>3</v>
      </c>
      <c r="F142" s="12">
        <v>3</v>
      </c>
      <c r="G142" s="12">
        <v>3</v>
      </c>
      <c r="H142" s="12">
        <v>3</v>
      </c>
      <c r="I142" s="12">
        <v>3</v>
      </c>
      <c r="J142" s="12">
        <v>3</v>
      </c>
      <c r="K142" s="12">
        <v>3</v>
      </c>
      <c r="L142" s="12">
        <v>3</v>
      </c>
      <c r="M142" s="12">
        <v>3</v>
      </c>
      <c r="N142" s="12">
        <v>3</v>
      </c>
      <c r="O142" s="12">
        <v>3</v>
      </c>
      <c r="P142" s="26"/>
    </row>
    <row r="143" spans="1:16" x14ac:dyDescent="0.2">
      <c r="A143" s="27" t="s">
        <v>37</v>
      </c>
      <c r="B143" s="13" t="s">
        <v>132</v>
      </c>
      <c r="C143" s="13" t="s">
        <v>507</v>
      </c>
      <c r="D143" s="14">
        <v>6</v>
      </c>
      <c r="E143" s="14">
        <v>6</v>
      </c>
      <c r="F143" s="14">
        <v>6</v>
      </c>
      <c r="G143" s="14">
        <v>6</v>
      </c>
      <c r="H143" s="14">
        <v>6</v>
      </c>
      <c r="I143" s="14">
        <v>6</v>
      </c>
      <c r="J143" s="14">
        <v>6</v>
      </c>
      <c r="K143" s="14">
        <v>6</v>
      </c>
      <c r="L143" s="14">
        <v>6</v>
      </c>
      <c r="M143" s="14">
        <v>6</v>
      </c>
      <c r="N143" s="14">
        <v>6</v>
      </c>
      <c r="O143" s="14">
        <v>6</v>
      </c>
      <c r="P143" s="28"/>
    </row>
    <row r="144" spans="1:16" x14ac:dyDescent="0.2">
      <c r="A144" s="25" t="s">
        <v>37</v>
      </c>
      <c r="B144" s="11" t="s">
        <v>132</v>
      </c>
      <c r="C144" s="11" t="s">
        <v>510</v>
      </c>
      <c r="D144" s="12">
        <v>3</v>
      </c>
      <c r="E144" s="12">
        <v>4</v>
      </c>
      <c r="F144" s="12">
        <v>4</v>
      </c>
      <c r="G144" s="12">
        <v>4</v>
      </c>
      <c r="H144" s="12">
        <v>4</v>
      </c>
      <c r="I144" s="12">
        <v>4</v>
      </c>
      <c r="J144" s="12">
        <v>4</v>
      </c>
      <c r="K144" s="12">
        <v>4</v>
      </c>
      <c r="L144" s="12">
        <v>4</v>
      </c>
      <c r="M144" s="12">
        <v>4</v>
      </c>
      <c r="N144" s="12">
        <v>4</v>
      </c>
      <c r="O144" s="12">
        <v>4</v>
      </c>
      <c r="P144" s="26"/>
    </row>
    <row r="145" spans="1:16" x14ac:dyDescent="0.2">
      <c r="A145" s="27" t="s">
        <v>37</v>
      </c>
      <c r="B145" s="13" t="s">
        <v>132</v>
      </c>
      <c r="C145" s="13" t="s">
        <v>508</v>
      </c>
      <c r="D145" s="14">
        <v>6</v>
      </c>
      <c r="E145" s="14">
        <v>6</v>
      </c>
      <c r="F145" s="14">
        <v>6</v>
      </c>
      <c r="G145" s="14">
        <v>6</v>
      </c>
      <c r="H145" s="14">
        <v>6</v>
      </c>
      <c r="I145" s="14">
        <v>6</v>
      </c>
      <c r="J145" s="14">
        <v>6</v>
      </c>
      <c r="K145" s="14">
        <v>6</v>
      </c>
      <c r="L145" s="14">
        <v>6</v>
      </c>
      <c r="M145" s="14">
        <v>6</v>
      </c>
      <c r="N145" s="14">
        <v>6</v>
      </c>
      <c r="O145" s="14">
        <v>6</v>
      </c>
      <c r="P145" s="28"/>
    </row>
    <row r="146" spans="1:16" x14ac:dyDescent="0.2">
      <c r="A146" s="25" t="s">
        <v>38</v>
      </c>
      <c r="B146" s="11" t="s">
        <v>173</v>
      </c>
      <c r="C146" s="11" t="s">
        <v>509</v>
      </c>
      <c r="D146" s="12">
        <v>5</v>
      </c>
      <c r="E146" s="12">
        <v>5</v>
      </c>
      <c r="F146" s="12">
        <v>5</v>
      </c>
      <c r="G146" s="12">
        <v>5</v>
      </c>
      <c r="H146" s="12">
        <v>5</v>
      </c>
      <c r="I146" s="12">
        <v>5</v>
      </c>
      <c r="J146" s="12">
        <v>5</v>
      </c>
      <c r="K146" s="12">
        <v>5</v>
      </c>
      <c r="L146" s="12">
        <v>5</v>
      </c>
      <c r="M146" s="12">
        <v>5</v>
      </c>
      <c r="N146" s="12">
        <v>5</v>
      </c>
      <c r="O146" s="12">
        <v>5</v>
      </c>
      <c r="P146" s="26"/>
    </row>
    <row r="147" spans="1:16" x14ac:dyDescent="0.2">
      <c r="A147" s="27" t="s">
        <v>38</v>
      </c>
      <c r="B147" s="13" t="s">
        <v>173</v>
      </c>
      <c r="C147" s="13" t="s">
        <v>507</v>
      </c>
      <c r="D147" s="14">
        <v>4</v>
      </c>
      <c r="E147" s="14">
        <v>4</v>
      </c>
      <c r="F147" s="14">
        <v>4</v>
      </c>
      <c r="G147" s="14">
        <v>4</v>
      </c>
      <c r="H147" s="14">
        <v>4</v>
      </c>
      <c r="I147" s="14">
        <v>4</v>
      </c>
      <c r="J147" s="14">
        <v>4</v>
      </c>
      <c r="K147" s="14">
        <v>4</v>
      </c>
      <c r="L147" s="14">
        <v>4</v>
      </c>
      <c r="M147" s="14">
        <v>4</v>
      </c>
      <c r="N147" s="14">
        <v>4</v>
      </c>
      <c r="O147" s="14">
        <v>4</v>
      </c>
      <c r="P147" s="28"/>
    </row>
    <row r="148" spans="1:16" x14ac:dyDescent="0.2">
      <c r="A148" s="25" t="s">
        <v>38</v>
      </c>
      <c r="B148" s="11" t="s">
        <v>173</v>
      </c>
      <c r="C148" s="11" t="s">
        <v>510</v>
      </c>
      <c r="D148" s="12">
        <v>2</v>
      </c>
      <c r="E148" s="12">
        <v>2</v>
      </c>
      <c r="F148" s="12">
        <v>2</v>
      </c>
      <c r="G148" s="12">
        <v>2</v>
      </c>
      <c r="H148" s="12">
        <v>2</v>
      </c>
      <c r="I148" s="12">
        <v>2</v>
      </c>
      <c r="J148" s="12">
        <v>2</v>
      </c>
      <c r="K148" s="12">
        <v>2</v>
      </c>
      <c r="L148" s="12">
        <v>2</v>
      </c>
      <c r="M148" s="12">
        <v>2</v>
      </c>
      <c r="N148" s="12">
        <v>2</v>
      </c>
      <c r="O148" s="12">
        <v>2</v>
      </c>
      <c r="P148" s="26"/>
    </row>
    <row r="149" spans="1:16" x14ac:dyDescent="0.2">
      <c r="A149" s="27" t="s">
        <v>38</v>
      </c>
      <c r="B149" s="13" t="s">
        <v>173</v>
      </c>
      <c r="C149" s="13" t="s">
        <v>508</v>
      </c>
      <c r="D149" s="14">
        <v>7</v>
      </c>
      <c r="E149" s="14">
        <v>7</v>
      </c>
      <c r="F149" s="14">
        <v>7</v>
      </c>
      <c r="G149" s="14">
        <v>7</v>
      </c>
      <c r="H149" s="14">
        <v>7</v>
      </c>
      <c r="I149" s="14">
        <v>7</v>
      </c>
      <c r="J149" s="14">
        <v>7</v>
      </c>
      <c r="K149" s="14">
        <v>7</v>
      </c>
      <c r="L149" s="14">
        <v>7</v>
      </c>
      <c r="M149" s="14">
        <v>7</v>
      </c>
      <c r="N149" s="14">
        <v>7</v>
      </c>
      <c r="O149" s="14">
        <v>7</v>
      </c>
      <c r="P149" s="28"/>
    </row>
    <row r="150" spans="1:16" x14ac:dyDescent="0.2">
      <c r="A150" s="25" t="s">
        <v>39</v>
      </c>
      <c r="B150" s="11" t="s">
        <v>133</v>
      </c>
      <c r="C150" s="11" t="s">
        <v>509</v>
      </c>
      <c r="D150" s="12">
        <v>3</v>
      </c>
      <c r="E150" s="12">
        <v>3</v>
      </c>
      <c r="F150" s="12">
        <v>4</v>
      </c>
      <c r="G150" s="12">
        <v>4</v>
      </c>
      <c r="H150" s="12">
        <v>4</v>
      </c>
      <c r="I150" s="12">
        <v>4</v>
      </c>
      <c r="J150" s="12">
        <v>4</v>
      </c>
      <c r="K150" s="12">
        <v>4</v>
      </c>
      <c r="L150" s="12">
        <v>4</v>
      </c>
      <c r="M150" s="12">
        <v>4</v>
      </c>
      <c r="N150" s="12">
        <v>4</v>
      </c>
      <c r="O150" s="12">
        <v>4</v>
      </c>
      <c r="P150" s="26"/>
    </row>
    <row r="151" spans="1:16" x14ac:dyDescent="0.2">
      <c r="A151" s="27" t="s">
        <v>39</v>
      </c>
      <c r="B151" s="13" t="s">
        <v>133</v>
      </c>
      <c r="C151" s="13" t="s">
        <v>507</v>
      </c>
      <c r="D151" s="14">
        <v>5</v>
      </c>
      <c r="E151" s="14">
        <v>5</v>
      </c>
      <c r="F151" s="14">
        <v>5</v>
      </c>
      <c r="G151" s="14">
        <v>5</v>
      </c>
      <c r="H151" s="14">
        <v>5</v>
      </c>
      <c r="I151" s="14">
        <v>5</v>
      </c>
      <c r="J151" s="14">
        <v>5</v>
      </c>
      <c r="K151" s="14">
        <v>5</v>
      </c>
      <c r="L151" s="14">
        <v>5</v>
      </c>
      <c r="M151" s="14">
        <v>5</v>
      </c>
      <c r="N151" s="14">
        <v>5</v>
      </c>
      <c r="O151" s="14">
        <v>5</v>
      </c>
      <c r="P151" s="28"/>
    </row>
    <row r="152" spans="1:16" x14ac:dyDescent="0.2">
      <c r="A152" s="25" t="s">
        <v>39</v>
      </c>
      <c r="B152" s="11" t="s">
        <v>133</v>
      </c>
      <c r="C152" s="11" t="s">
        <v>510</v>
      </c>
      <c r="D152" s="12">
        <v>3</v>
      </c>
      <c r="E152" s="12">
        <v>3</v>
      </c>
      <c r="F152" s="12">
        <v>2</v>
      </c>
      <c r="G152" s="12">
        <v>3</v>
      </c>
      <c r="H152" s="12">
        <v>3</v>
      </c>
      <c r="I152" s="12">
        <v>3</v>
      </c>
      <c r="J152" s="12">
        <v>3</v>
      </c>
      <c r="K152" s="12">
        <v>3</v>
      </c>
      <c r="L152" s="12">
        <v>3</v>
      </c>
      <c r="M152" s="12">
        <v>3</v>
      </c>
      <c r="N152" s="12">
        <v>3</v>
      </c>
      <c r="O152" s="12">
        <v>3</v>
      </c>
      <c r="P152" s="26"/>
    </row>
    <row r="153" spans="1:16" x14ac:dyDescent="0.2">
      <c r="A153" s="27" t="s">
        <v>39</v>
      </c>
      <c r="B153" s="13" t="s">
        <v>133</v>
      </c>
      <c r="C153" s="13" t="s">
        <v>508</v>
      </c>
      <c r="D153" s="14">
        <v>6</v>
      </c>
      <c r="E153" s="14">
        <v>6</v>
      </c>
      <c r="F153" s="14">
        <v>6</v>
      </c>
      <c r="G153" s="14">
        <v>6</v>
      </c>
      <c r="H153" s="14">
        <v>6</v>
      </c>
      <c r="I153" s="14">
        <v>6</v>
      </c>
      <c r="J153" s="14">
        <v>6</v>
      </c>
      <c r="K153" s="14">
        <v>6</v>
      </c>
      <c r="L153" s="14">
        <v>6</v>
      </c>
      <c r="M153" s="14">
        <v>6</v>
      </c>
      <c r="N153" s="14">
        <v>6</v>
      </c>
      <c r="O153" s="14">
        <v>6</v>
      </c>
      <c r="P153" s="28"/>
    </row>
    <row r="154" spans="1:16" x14ac:dyDescent="0.2">
      <c r="A154" s="25" t="s">
        <v>40</v>
      </c>
      <c r="B154" s="11" t="s">
        <v>134</v>
      </c>
      <c r="C154" s="11" t="s">
        <v>509</v>
      </c>
      <c r="D154" s="12">
        <v>3</v>
      </c>
      <c r="E154" s="12">
        <v>3</v>
      </c>
      <c r="F154" s="12">
        <v>3</v>
      </c>
      <c r="G154" s="12">
        <v>3</v>
      </c>
      <c r="H154" s="12">
        <v>3</v>
      </c>
      <c r="I154" s="12">
        <v>3</v>
      </c>
      <c r="J154" s="12">
        <v>3</v>
      </c>
      <c r="K154" s="12">
        <v>3</v>
      </c>
      <c r="L154" s="12">
        <v>3</v>
      </c>
      <c r="M154" s="12">
        <v>3</v>
      </c>
      <c r="N154" s="12">
        <v>3</v>
      </c>
      <c r="O154" s="12">
        <v>3</v>
      </c>
      <c r="P154" s="26"/>
    </row>
    <row r="155" spans="1:16" x14ac:dyDescent="0.2">
      <c r="A155" s="27" t="s">
        <v>40</v>
      </c>
      <c r="B155" s="13" t="s">
        <v>134</v>
      </c>
      <c r="C155" s="13" t="s">
        <v>507</v>
      </c>
      <c r="D155" s="14">
        <v>7</v>
      </c>
      <c r="E155" s="14">
        <v>7</v>
      </c>
      <c r="F155" s="14">
        <v>7</v>
      </c>
      <c r="G155" s="14">
        <v>7</v>
      </c>
      <c r="H155" s="14">
        <v>7</v>
      </c>
      <c r="I155" s="14">
        <v>7</v>
      </c>
      <c r="J155" s="14">
        <v>7</v>
      </c>
      <c r="K155" s="14">
        <v>7</v>
      </c>
      <c r="L155" s="14">
        <v>7</v>
      </c>
      <c r="M155" s="14">
        <v>7</v>
      </c>
      <c r="N155" s="14">
        <v>7</v>
      </c>
      <c r="O155" s="14">
        <v>7</v>
      </c>
      <c r="P155" s="28"/>
    </row>
    <row r="156" spans="1:16" x14ac:dyDescent="0.2">
      <c r="A156" s="25" t="s">
        <v>40</v>
      </c>
      <c r="B156" s="11" t="s">
        <v>134</v>
      </c>
      <c r="C156" s="11" t="s">
        <v>510</v>
      </c>
      <c r="D156" s="12">
        <v>2</v>
      </c>
      <c r="E156" s="12">
        <v>2</v>
      </c>
      <c r="F156" s="12">
        <v>2</v>
      </c>
      <c r="G156" s="12">
        <v>2</v>
      </c>
      <c r="H156" s="12">
        <v>2</v>
      </c>
      <c r="I156" s="12">
        <v>2</v>
      </c>
      <c r="J156" s="12">
        <v>2</v>
      </c>
      <c r="K156" s="12">
        <v>2</v>
      </c>
      <c r="L156" s="12">
        <v>2</v>
      </c>
      <c r="M156" s="12">
        <v>2</v>
      </c>
      <c r="N156" s="12">
        <v>2</v>
      </c>
      <c r="O156" s="12">
        <v>2</v>
      </c>
      <c r="P156" s="26"/>
    </row>
    <row r="157" spans="1:16" x14ac:dyDescent="0.2">
      <c r="A157" s="27" t="s">
        <v>40</v>
      </c>
      <c r="B157" s="13" t="s">
        <v>134</v>
      </c>
      <c r="C157" s="13" t="s">
        <v>508</v>
      </c>
      <c r="D157" s="14">
        <v>6</v>
      </c>
      <c r="E157" s="14">
        <v>6</v>
      </c>
      <c r="F157" s="14">
        <v>6</v>
      </c>
      <c r="G157" s="14">
        <v>6</v>
      </c>
      <c r="H157" s="14">
        <v>6</v>
      </c>
      <c r="I157" s="14">
        <v>6</v>
      </c>
      <c r="J157" s="14">
        <v>6</v>
      </c>
      <c r="K157" s="14">
        <v>6</v>
      </c>
      <c r="L157" s="14">
        <v>6</v>
      </c>
      <c r="M157" s="14">
        <v>6</v>
      </c>
      <c r="N157" s="14">
        <v>6</v>
      </c>
      <c r="O157" s="14">
        <v>6</v>
      </c>
      <c r="P157" s="28"/>
    </row>
    <row r="158" spans="1:16" x14ac:dyDescent="0.2">
      <c r="A158" s="25" t="s">
        <v>41</v>
      </c>
      <c r="B158" s="11" t="s">
        <v>135</v>
      </c>
      <c r="C158" s="11" t="s">
        <v>509</v>
      </c>
      <c r="D158" s="12">
        <v>3</v>
      </c>
      <c r="E158" s="12">
        <v>3</v>
      </c>
      <c r="F158" s="12">
        <v>3</v>
      </c>
      <c r="G158" s="12">
        <v>3</v>
      </c>
      <c r="H158" s="12">
        <v>3</v>
      </c>
      <c r="I158" s="12">
        <v>3</v>
      </c>
      <c r="J158" s="12">
        <v>3</v>
      </c>
      <c r="K158" s="12">
        <v>3</v>
      </c>
      <c r="L158" s="12">
        <v>3</v>
      </c>
      <c r="M158" s="12">
        <v>3</v>
      </c>
      <c r="N158" s="12">
        <v>3</v>
      </c>
      <c r="O158" s="12">
        <v>3</v>
      </c>
      <c r="P158" s="26"/>
    </row>
    <row r="159" spans="1:16" x14ac:dyDescent="0.2">
      <c r="A159" s="27" t="s">
        <v>41</v>
      </c>
      <c r="B159" s="13" t="s">
        <v>135</v>
      </c>
      <c r="C159" s="13" t="s">
        <v>507</v>
      </c>
      <c r="D159" s="14">
        <v>6</v>
      </c>
      <c r="E159" s="14">
        <v>6</v>
      </c>
      <c r="F159" s="14">
        <v>6</v>
      </c>
      <c r="G159" s="14">
        <v>6</v>
      </c>
      <c r="H159" s="14">
        <v>6</v>
      </c>
      <c r="I159" s="14">
        <v>6</v>
      </c>
      <c r="J159" s="14">
        <v>6</v>
      </c>
      <c r="K159" s="14">
        <v>6</v>
      </c>
      <c r="L159" s="14">
        <v>6</v>
      </c>
      <c r="M159" s="14">
        <v>6</v>
      </c>
      <c r="N159" s="14">
        <v>6</v>
      </c>
      <c r="O159" s="14">
        <v>6</v>
      </c>
      <c r="P159" s="28"/>
    </row>
    <row r="160" spans="1:16" x14ac:dyDescent="0.2">
      <c r="A160" s="25" t="s">
        <v>41</v>
      </c>
      <c r="B160" s="11" t="s">
        <v>135</v>
      </c>
      <c r="C160" s="11" t="s">
        <v>510</v>
      </c>
      <c r="D160" s="12">
        <v>3</v>
      </c>
      <c r="E160" s="12">
        <v>3</v>
      </c>
      <c r="F160" s="12">
        <v>3</v>
      </c>
      <c r="G160" s="12">
        <v>3</v>
      </c>
      <c r="H160" s="12">
        <v>3</v>
      </c>
      <c r="I160" s="12">
        <v>3</v>
      </c>
      <c r="J160" s="12">
        <v>3</v>
      </c>
      <c r="K160" s="12">
        <v>3</v>
      </c>
      <c r="L160" s="12">
        <v>3</v>
      </c>
      <c r="M160" s="12">
        <v>3</v>
      </c>
      <c r="N160" s="12">
        <v>3</v>
      </c>
      <c r="O160" s="12">
        <v>3</v>
      </c>
      <c r="P160" s="26"/>
    </row>
    <row r="161" spans="1:16" x14ac:dyDescent="0.2">
      <c r="A161" s="27" t="s">
        <v>41</v>
      </c>
      <c r="B161" s="13" t="s">
        <v>135</v>
      </c>
      <c r="C161" s="13" t="s">
        <v>508</v>
      </c>
      <c r="D161" s="14">
        <v>6</v>
      </c>
      <c r="E161" s="14">
        <v>6</v>
      </c>
      <c r="F161" s="14">
        <v>6</v>
      </c>
      <c r="G161" s="14">
        <v>6</v>
      </c>
      <c r="H161" s="14">
        <v>6</v>
      </c>
      <c r="I161" s="14">
        <v>6</v>
      </c>
      <c r="J161" s="14">
        <v>6</v>
      </c>
      <c r="K161" s="14">
        <v>6</v>
      </c>
      <c r="L161" s="14">
        <v>6</v>
      </c>
      <c r="M161" s="14">
        <v>6</v>
      </c>
      <c r="N161" s="14">
        <v>6</v>
      </c>
      <c r="O161" s="14">
        <v>6</v>
      </c>
      <c r="P161" s="28"/>
    </row>
    <row r="162" spans="1:16" x14ac:dyDescent="0.2">
      <c r="A162" s="25" t="s">
        <v>42</v>
      </c>
      <c r="B162" s="11" t="s">
        <v>136</v>
      </c>
      <c r="C162" s="11" t="s">
        <v>509</v>
      </c>
      <c r="D162" s="12">
        <v>4</v>
      </c>
      <c r="E162" s="12">
        <v>4</v>
      </c>
      <c r="F162" s="12">
        <v>4</v>
      </c>
      <c r="G162" s="12">
        <v>4</v>
      </c>
      <c r="H162" s="12">
        <v>4</v>
      </c>
      <c r="I162" s="12">
        <v>4</v>
      </c>
      <c r="J162" s="12">
        <v>4</v>
      </c>
      <c r="K162" s="12">
        <v>4</v>
      </c>
      <c r="L162" s="12">
        <v>4</v>
      </c>
      <c r="M162" s="12">
        <v>4</v>
      </c>
      <c r="N162" s="12">
        <v>4</v>
      </c>
      <c r="O162" s="12">
        <v>4</v>
      </c>
      <c r="P162" s="26"/>
    </row>
    <row r="163" spans="1:16" x14ac:dyDescent="0.2">
      <c r="A163" s="27" t="s">
        <v>42</v>
      </c>
      <c r="B163" s="13" t="s">
        <v>136</v>
      </c>
      <c r="C163" s="13" t="s">
        <v>507</v>
      </c>
      <c r="D163" s="14">
        <v>5</v>
      </c>
      <c r="E163" s="14">
        <v>5</v>
      </c>
      <c r="F163" s="14">
        <v>5</v>
      </c>
      <c r="G163" s="14">
        <v>5</v>
      </c>
      <c r="H163" s="14">
        <v>5</v>
      </c>
      <c r="I163" s="14">
        <v>5</v>
      </c>
      <c r="J163" s="14">
        <v>5</v>
      </c>
      <c r="K163" s="14">
        <v>5</v>
      </c>
      <c r="L163" s="14">
        <v>5</v>
      </c>
      <c r="M163" s="14">
        <v>5</v>
      </c>
      <c r="N163" s="14">
        <v>5</v>
      </c>
      <c r="O163" s="14">
        <v>5</v>
      </c>
      <c r="P163" s="28"/>
    </row>
    <row r="164" spans="1:16" x14ac:dyDescent="0.2">
      <c r="A164" s="25" t="s">
        <v>42</v>
      </c>
      <c r="B164" s="11" t="s">
        <v>136</v>
      </c>
      <c r="C164" s="11" t="s">
        <v>510</v>
      </c>
      <c r="D164" s="12">
        <v>3</v>
      </c>
      <c r="E164" s="12">
        <v>3</v>
      </c>
      <c r="F164" s="12">
        <v>3</v>
      </c>
      <c r="G164" s="12">
        <v>3</v>
      </c>
      <c r="H164" s="12">
        <v>3</v>
      </c>
      <c r="I164" s="12">
        <v>3</v>
      </c>
      <c r="J164" s="12">
        <v>3</v>
      </c>
      <c r="K164" s="12">
        <v>3</v>
      </c>
      <c r="L164" s="12">
        <v>3</v>
      </c>
      <c r="M164" s="12">
        <v>3</v>
      </c>
      <c r="N164" s="12">
        <v>3</v>
      </c>
      <c r="O164" s="12">
        <v>3</v>
      </c>
      <c r="P164" s="26"/>
    </row>
    <row r="165" spans="1:16" x14ac:dyDescent="0.2">
      <c r="A165" s="27" t="s">
        <v>42</v>
      </c>
      <c r="B165" s="13" t="s">
        <v>136</v>
      </c>
      <c r="C165" s="13" t="s">
        <v>508</v>
      </c>
      <c r="D165" s="14">
        <v>6</v>
      </c>
      <c r="E165" s="14">
        <v>6</v>
      </c>
      <c r="F165" s="14">
        <v>6</v>
      </c>
      <c r="G165" s="14">
        <v>6</v>
      </c>
      <c r="H165" s="14">
        <v>6</v>
      </c>
      <c r="I165" s="14">
        <v>6</v>
      </c>
      <c r="J165" s="14">
        <v>6</v>
      </c>
      <c r="K165" s="14">
        <v>6</v>
      </c>
      <c r="L165" s="14">
        <v>6</v>
      </c>
      <c r="M165" s="14">
        <v>6</v>
      </c>
      <c r="N165" s="14">
        <v>6</v>
      </c>
      <c r="O165" s="14">
        <v>6</v>
      </c>
      <c r="P165" s="28"/>
    </row>
    <row r="166" spans="1:16" x14ac:dyDescent="0.2">
      <c r="A166" s="25" t="s">
        <v>43</v>
      </c>
      <c r="B166" s="11" t="s">
        <v>137</v>
      </c>
      <c r="C166" s="11" t="s">
        <v>509</v>
      </c>
      <c r="D166" s="12">
        <v>4</v>
      </c>
      <c r="E166" s="12">
        <v>4</v>
      </c>
      <c r="F166" s="12">
        <v>4</v>
      </c>
      <c r="G166" s="12">
        <v>4</v>
      </c>
      <c r="H166" s="12">
        <v>4</v>
      </c>
      <c r="I166" s="12">
        <v>4</v>
      </c>
      <c r="J166" s="12">
        <v>4</v>
      </c>
      <c r="K166" s="12">
        <v>4</v>
      </c>
      <c r="L166" s="12">
        <v>4</v>
      </c>
      <c r="M166" s="12">
        <v>4</v>
      </c>
      <c r="N166" s="12">
        <v>4</v>
      </c>
      <c r="O166" s="12">
        <v>4</v>
      </c>
      <c r="P166" s="26"/>
    </row>
    <row r="167" spans="1:16" x14ac:dyDescent="0.2">
      <c r="A167" s="27" t="s">
        <v>43</v>
      </c>
      <c r="B167" s="13" t="s">
        <v>137</v>
      </c>
      <c r="C167" s="13" t="s">
        <v>507</v>
      </c>
      <c r="D167" s="14">
        <v>6</v>
      </c>
      <c r="E167" s="14">
        <v>6</v>
      </c>
      <c r="F167" s="14">
        <v>6</v>
      </c>
      <c r="G167" s="14">
        <v>6</v>
      </c>
      <c r="H167" s="14">
        <v>6</v>
      </c>
      <c r="I167" s="14">
        <v>6</v>
      </c>
      <c r="J167" s="14">
        <v>6</v>
      </c>
      <c r="K167" s="14">
        <v>6</v>
      </c>
      <c r="L167" s="14">
        <v>6</v>
      </c>
      <c r="M167" s="14">
        <v>6</v>
      </c>
      <c r="N167" s="14">
        <v>6</v>
      </c>
      <c r="O167" s="14">
        <v>6</v>
      </c>
      <c r="P167" s="28"/>
    </row>
    <row r="168" spans="1:16" x14ac:dyDescent="0.2">
      <c r="A168" s="25" t="s">
        <v>43</v>
      </c>
      <c r="B168" s="11" t="s">
        <v>137</v>
      </c>
      <c r="C168" s="11" t="s">
        <v>510</v>
      </c>
      <c r="D168" s="12">
        <v>2</v>
      </c>
      <c r="E168" s="12">
        <v>2</v>
      </c>
      <c r="F168" s="12">
        <v>2</v>
      </c>
      <c r="G168" s="12">
        <v>2</v>
      </c>
      <c r="H168" s="12">
        <v>2</v>
      </c>
      <c r="I168" s="12">
        <v>2</v>
      </c>
      <c r="J168" s="12">
        <v>2</v>
      </c>
      <c r="K168" s="12">
        <v>2</v>
      </c>
      <c r="L168" s="12">
        <v>2</v>
      </c>
      <c r="M168" s="12">
        <v>2</v>
      </c>
      <c r="N168" s="12">
        <v>2</v>
      </c>
      <c r="O168" s="12">
        <v>2</v>
      </c>
      <c r="P168" s="26"/>
    </row>
    <row r="169" spans="1:16" x14ac:dyDescent="0.2">
      <c r="A169" s="27" t="s">
        <v>43</v>
      </c>
      <c r="B169" s="13" t="s">
        <v>137</v>
      </c>
      <c r="C169" s="13" t="s">
        <v>508</v>
      </c>
      <c r="D169" s="14">
        <v>6</v>
      </c>
      <c r="E169" s="14">
        <v>6</v>
      </c>
      <c r="F169" s="14">
        <v>6</v>
      </c>
      <c r="G169" s="14">
        <v>6</v>
      </c>
      <c r="H169" s="14">
        <v>6</v>
      </c>
      <c r="I169" s="14">
        <v>6</v>
      </c>
      <c r="J169" s="14">
        <v>6</v>
      </c>
      <c r="K169" s="14">
        <v>6</v>
      </c>
      <c r="L169" s="14">
        <v>6</v>
      </c>
      <c r="M169" s="14">
        <v>6</v>
      </c>
      <c r="N169" s="14">
        <v>6</v>
      </c>
      <c r="O169" s="14">
        <v>6</v>
      </c>
      <c r="P169" s="28"/>
    </row>
    <row r="170" spans="1:16" x14ac:dyDescent="0.2">
      <c r="A170" s="25" t="s">
        <v>44</v>
      </c>
      <c r="B170" s="11" t="s">
        <v>138</v>
      </c>
      <c r="C170" s="11" t="s">
        <v>509</v>
      </c>
      <c r="D170" s="12">
        <v>3</v>
      </c>
      <c r="E170" s="12">
        <v>3</v>
      </c>
      <c r="F170" s="12">
        <v>3</v>
      </c>
      <c r="G170" s="12">
        <v>3</v>
      </c>
      <c r="H170" s="12">
        <v>3</v>
      </c>
      <c r="I170" s="12">
        <v>3</v>
      </c>
      <c r="J170" s="12">
        <v>3</v>
      </c>
      <c r="K170" s="12">
        <v>3</v>
      </c>
      <c r="L170" s="12">
        <v>3</v>
      </c>
      <c r="M170" s="12">
        <v>3</v>
      </c>
      <c r="N170" s="12">
        <v>3</v>
      </c>
      <c r="O170" s="12">
        <v>3</v>
      </c>
      <c r="P170" s="26"/>
    </row>
    <row r="171" spans="1:16" x14ac:dyDescent="0.2">
      <c r="A171" s="27" t="s">
        <v>44</v>
      </c>
      <c r="B171" s="13" t="s">
        <v>138</v>
      </c>
      <c r="C171" s="13" t="s">
        <v>507</v>
      </c>
      <c r="D171" s="14">
        <v>6</v>
      </c>
      <c r="E171" s="14">
        <v>6</v>
      </c>
      <c r="F171" s="14">
        <v>6</v>
      </c>
      <c r="G171" s="14">
        <v>6</v>
      </c>
      <c r="H171" s="14">
        <v>6</v>
      </c>
      <c r="I171" s="14">
        <v>6</v>
      </c>
      <c r="J171" s="14">
        <v>6</v>
      </c>
      <c r="K171" s="14">
        <v>6</v>
      </c>
      <c r="L171" s="14">
        <v>6</v>
      </c>
      <c r="M171" s="14">
        <v>6</v>
      </c>
      <c r="N171" s="14">
        <v>6</v>
      </c>
      <c r="O171" s="14">
        <v>6</v>
      </c>
      <c r="P171" s="28"/>
    </row>
    <row r="172" spans="1:16" x14ac:dyDescent="0.2">
      <c r="A172" s="25" t="s">
        <v>44</v>
      </c>
      <c r="B172" s="11" t="s">
        <v>138</v>
      </c>
      <c r="C172" s="11" t="s">
        <v>510</v>
      </c>
      <c r="D172" s="12">
        <v>3</v>
      </c>
      <c r="E172" s="12">
        <v>3</v>
      </c>
      <c r="F172" s="12">
        <v>3</v>
      </c>
      <c r="G172" s="12">
        <v>3</v>
      </c>
      <c r="H172" s="12">
        <v>3</v>
      </c>
      <c r="I172" s="12">
        <v>3</v>
      </c>
      <c r="J172" s="12">
        <v>3</v>
      </c>
      <c r="K172" s="12">
        <v>3</v>
      </c>
      <c r="L172" s="12">
        <v>3</v>
      </c>
      <c r="M172" s="12">
        <v>3</v>
      </c>
      <c r="N172" s="12">
        <v>3</v>
      </c>
      <c r="O172" s="12">
        <v>3</v>
      </c>
      <c r="P172" s="26"/>
    </row>
    <row r="173" spans="1:16" x14ac:dyDescent="0.2">
      <c r="A173" s="27" t="s">
        <v>44</v>
      </c>
      <c r="B173" s="13" t="s">
        <v>138</v>
      </c>
      <c r="C173" s="13" t="s">
        <v>508</v>
      </c>
      <c r="D173" s="14">
        <v>7</v>
      </c>
      <c r="E173" s="14">
        <v>7</v>
      </c>
      <c r="F173" s="14">
        <v>7</v>
      </c>
      <c r="G173" s="14">
        <v>7</v>
      </c>
      <c r="H173" s="14">
        <v>7</v>
      </c>
      <c r="I173" s="14">
        <v>7</v>
      </c>
      <c r="J173" s="14">
        <v>7</v>
      </c>
      <c r="K173" s="14">
        <v>7</v>
      </c>
      <c r="L173" s="14">
        <v>7</v>
      </c>
      <c r="M173" s="14">
        <v>7</v>
      </c>
      <c r="N173" s="14">
        <v>7</v>
      </c>
      <c r="O173" s="14">
        <v>7</v>
      </c>
      <c r="P173" s="28"/>
    </row>
    <row r="174" spans="1:16" x14ac:dyDescent="0.2">
      <c r="A174" s="25" t="s">
        <v>45</v>
      </c>
      <c r="B174" s="11" t="s">
        <v>139</v>
      </c>
      <c r="C174" s="11" t="s">
        <v>509</v>
      </c>
      <c r="D174" s="12">
        <v>4</v>
      </c>
      <c r="E174" s="12">
        <v>4</v>
      </c>
      <c r="F174" s="12">
        <v>4</v>
      </c>
      <c r="G174" s="12">
        <v>4</v>
      </c>
      <c r="H174" s="12">
        <v>4</v>
      </c>
      <c r="I174" s="12">
        <v>4</v>
      </c>
      <c r="J174" s="12">
        <v>4</v>
      </c>
      <c r="K174" s="12">
        <v>4</v>
      </c>
      <c r="L174" s="12">
        <v>4</v>
      </c>
      <c r="M174" s="12">
        <v>4</v>
      </c>
      <c r="N174" s="12">
        <v>4</v>
      </c>
      <c r="O174" s="12">
        <v>4</v>
      </c>
      <c r="P174" s="26"/>
    </row>
    <row r="175" spans="1:16" x14ac:dyDescent="0.2">
      <c r="A175" s="27" t="s">
        <v>45</v>
      </c>
      <c r="B175" s="13" t="s">
        <v>139</v>
      </c>
      <c r="C175" s="13" t="s">
        <v>507</v>
      </c>
      <c r="D175" s="14">
        <v>6</v>
      </c>
      <c r="E175" s="14">
        <v>6</v>
      </c>
      <c r="F175" s="14">
        <v>6</v>
      </c>
      <c r="G175" s="14">
        <v>6</v>
      </c>
      <c r="H175" s="14">
        <v>6</v>
      </c>
      <c r="I175" s="14">
        <v>6</v>
      </c>
      <c r="J175" s="14">
        <v>6</v>
      </c>
      <c r="K175" s="14">
        <v>6</v>
      </c>
      <c r="L175" s="14">
        <v>6</v>
      </c>
      <c r="M175" s="14">
        <v>6</v>
      </c>
      <c r="N175" s="14">
        <v>6</v>
      </c>
      <c r="O175" s="14">
        <v>6</v>
      </c>
      <c r="P175" s="28"/>
    </row>
    <row r="176" spans="1:16" x14ac:dyDescent="0.2">
      <c r="A176" s="25" t="s">
        <v>45</v>
      </c>
      <c r="B176" s="11" t="s">
        <v>139</v>
      </c>
      <c r="C176" s="11" t="s">
        <v>510</v>
      </c>
      <c r="D176" s="12">
        <v>3</v>
      </c>
      <c r="E176" s="12">
        <v>3</v>
      </c>
      <c r="F176" s="12">
        <v>3</v>
      </c>
      <c r="G176" s="12">
        <v>3</v>
      </c>
      <c r="H176" s="12">
        <v>3</v>
      </c>
      <c r="I176" s="12">
        <v>3</v>
      </c>
      <c r="J176" s="12">
        <v>3</v>
      </c>
      <c r="K176" s="12">
        <v>3</v>
      </c>
      <c r="L176" s="12">
        <v>3</v>
      </c>
      <c r="M176" s="12">
        <v>3</v>
      </c>
      <c r="N176" s="12">
        <v>3</v>
      </c>
      <c r="O176" s="12">
        <v>3</v>
      </c>
      <c r="P176" s="26"/>
    </row>
    <row r="177" spans="1:16" x14ac:dyDescent="0.2">
      <c r="A177" s="27" t="s">
        <v>45</v>
      </c>
      <c r="B177" s="13" t="s">
        <v>139</v>
      </c>
      <c r="C177" s="13" t="s">
        <v>508</v>
      </c>
      <c r="D177" s="14">
        <v>6</v>
      </c>
      <c r="E177" s="14">
        <v>6</v>
      </c>
      <c r="F177" s="14">
        <v>6</v>
      </c>
      <c r="G177" s="14">
        <v>6</v>
      </c>
      <c r="H177" s="14">
        <v>6</v>
      </c>
      <c r="I177" s="14">
        <v>6</v>
      </c>
      <c r="J177" s="14">
        <v>6</v>
      </c>
      <c r="K177" s="14">
        <v>6</v>
      </c>
      <c r="L177" s="14">
        <v>6</v>
      </c>
      <c r="M177" s="14">
        <v>6</v>
      </c>
      <c r="N177" s="14">
        <v>6</v>
      </c>
      <c r="O177" s="14">
        <v>6</v>
      </c>
      <c r="P177" s="28"/>
    </row>
    <row r="178" spans="1:16" x14ac:dyDescent="0.2">
      <c r="A178" s="25" t="s">
        <v>46</v>
      </c>
      <c r="B178" s="11" t="s">
        <v>140</v>
      </c>
      <c r="C178" s="11" t="s">
        <v>509</v>
      </c>
      <c r="D178" s="12">
        <v>2</v>
      </c>
      <c r="E178" s="12">
        <v>2</v>
      </c>
      <c r="F178" s="12">
        <v>2</v>
      </c>
      <c r="G178" s="12">
        <v>2</v>
      </c>
      <c r="H178" s="12">
        <v>2</v>
      </c>
      <c r="I178" s="12">
        <v>2</v>
      </c>
      <c r="J178" s="12">
        <v>2</v>
      </c>
      <c r="K178" s="12">
        <v>2</v>
      </c>
      <c r="L178" s="12">
        <v>2</v>
      </c>
      <c r="M178" s="12">
        <v>2</v>
      </c>
      <c r="N178" s="12">
        <v>2</v>
      </c>
      <c r="O178" s="12">
        <v>2</v>
      </c>
      <c r="P178" s="26"/>
    </row>
    <row r="179" spans="1:16" x14ac:dyDescent="0.2">
      <c r="A179" s="27" t="s">
        <v>46</v>
      </c>
      <c r="B179" s="13" t="s">
        <v>140</v>
      </c>
      <c r="C179" s="13" t="s">
        <v>507</v>
      </c>
      <c r="D179" s="14">
        <v>6</v>
      </c>
      <c r="E179" s="14">
        <v>6</v>
      </c>
      <c r="F179" s="14">
        <v>6</v>
      </c>
      <c r="G179" s="14">
        <v>6</v>
      </c>
      <c r="H179" s="14">
        <v>6</v>
      </c>
      <c r="I179" s="14">
        <v>6</v>
      </c>
      <c r="J179" s="14">
        <v>6</v>
      </c>
      <c r="K179" s="14">
        <v>6</v>
      </c>
      <c r="L179" s="14">
        <v>6</v>
      </c>
      <c r="M179" s="14">
        <v>6</v>
      </c>
      <c r="N179" s="14">
        <v>6</v>
      </c>
      <c r="O179" s="14">
        <v>6</v>
      </c>
      <c r="P179" s="28"/>
    </row>
    <row r="180" spans="1:16" x14ac:dyDescent="0.2">
      <c r="A180" s="25" t="s">
        <v>46</v>
      </c>
      <c r="B180" s="11" t="s">
        <v>140</v>
      </c>
      <c r="C180" s="11" t="s">
        <v>510</v>
      </c>
      <c r="D180" s="12">
        <v>4</v>
      </c>
      <c r="E180" s="12">
        <v>4</v>
      </c>
      <c r="F180" s="12">
        <v>4</v>
      </c>
      <c r="G180" s="12">
        <v>4</v>
      </c>
      <c r="H180" s="12">
        <v>4</v>
      </c>
      <c r="I180" s="12">
        <v>4</v>
      </c>
      <c r="J180" s="12">
        <v>4</v>
      </c>
      <c r="K180" s="12">
        <v>4</v>
      </c>
      <c r="L180" s="12">
        <v>4</v>
      </c>
      <c r="M180" s="12">
        <v>4</v>
      </c>
      <c r="N180" s="12">
        <v>4</v>
      </c>
      <c r="O180" s="12">
        <v>4</v>
      </c>
      <c r="P180" s="26"/>
    </row>
    <row r="181" spans="1:16" x14ac:dyDescent="0.2">
      <c r="A181" s="27" t="s">
        <v>46</v>
      </c>
      <c r="B181" s="13" t="s">
        <v>140</v>
      </c>
      <c r="C181" s="13" t="s">
        <v>508</v>
      </c>
      <c r="D181" s="14">
        <v>6</v>
      </c>
      <c r="E181" s="14">
        <v>6</v>
      </c>
      <c r="F181" s="14">
        <v>6</v>
      </c>
      <c r="G181" s="14">
        <v>6</v>
      </c>
      <c r="H181" s="14">
        <v>6</v>
      </c>
      <c r="I181" s="14">
        <v>6</v>
      </c>
      <c r="J181" s="14">
        <v>6</v>
      </c>
      <c r="K181" s="14">
        <v>6</v>
      </c>
      <c r="L181" s="14">
        <v>6</v>
      </c>
      <c r="M181" s="14">
        <v>6</v>
      </c>
      <c r="N181" s="14">
        <v>6</v>
      </c>
      <c r="O181" s="14">
        <v>6</v>
      </c>
      <c r="P181" s="28"/>
    </row>
    <row r="182" spans="1:16" x14ac:dyDescent="0.2">
      <c r="A182" s="25" t="s">
        <v>47</v>
      </c>
      <c r="B182" s="11" t="s">
        <v>169</v>
      </c>
      <c r="C182" s="11" t="s">
        <v>509</v>
      </c>
      <c r="D182" s="12">
        <v>4</v>
      </c>
      <c r="E182" s="12">
        <v>4</v>
      </c>
      <c r="F182" s="12">
        <v>4</v>
      </c>
      <c r="G182" s="12">
        <v>4</v>
      </c>
      <c r="H182" s="12">
        <v>4</v>
      </c>
      <c r="I182" s="12">
        <v>4</v>
      </c>
      <c r="J182" s="12">
        <v>4</v>
      </c>
      <c r="K182" s="12">
        <v>4</v>
      </c>
      <c r="L182" s="12">
        <v>4</v>
      </c>
      <c r="M182" s="12">
        <v>4</v>
      </c>
      <c r="N182" s="12">
        <v>4</v>
      </c>
      <c r="O182" s="12">
        <v>4</v>
      </c>
      <c r="P182" s="26"/>
    </row>
    <row r="183" spans="1:16" x14ac:dyDescent="0.2">
      <c r="A183" s="27" t="s">
        <v>47</v>
      </c>
      <c r="B183" s="13" t="s">
        <v>169</v>
      </c>
      <c r="C183" s="13" t="s">
        <v>507</v>
      </c>
      <c r="D183" s="14">
        <v>5</v>
      </c>
      <c r="E183" s="14">
        <v>5</v>
      </c>
      <c r="F183" s="14">
        <v>5</v>
      </c>
      <c r="G183" s="14">
        <v>5</v>
      </c>
      <c r="H183" s="14">
        <v>5</v>
      </c>
      <c r="I183" s="14">
        <v>5</v>
      </c>
      <c r="J183" s="14">
        <v>5</v>
      </c>
      <c r="K183" s="14">
        <v>5</v>
      </c>
      <c r="L183" s="14">
        <v>5</v>
      </c>
      <c r="M183" s="14">
        <v>5</v>
      </c>
      <c r="N183" s="14">
        <v>5</v>
      </c>
      <c r="O183" s="14">
        <v>5</v>
      </c>
      <c r="P183" s="28"/>
    </row>
    <row r="184" spans="1:16" x14ac:dyDescent="0.2">
      <c r="A184" s="25" t="s">
        <v>47</v>
      </c>
      <c r="B184" s="11" t="s">
        <v>169</v>
      </c>
      <c r="C184" s="11" t="s">
        <v>510</v>
      </c>
      <c r="D184" s="12">
        <v>2</v>
      </c>
      <c r="E184" s="12">
        <v>2</v>
      </c>
      <c r="F184" s="12">
        <v>2</v>
      </c>
      <c r="G184" s="12">
        <v>3</v>
      </c>
      <c r="H184" s="12">
        <v>3</v>
      </c>
      <c r="I184" s="12">
        <v>3</v>
      </c>
      <c r="J184" s="12">
        <v>3</v>
      </c>
      <c r="K184" s="12">
        <v>3</v>
      </c>
      <c r="L184" s="12">
        <v>3</v>
      </c>
      <c r="M184" s="12">
        <v>3</v>
      </c>
      <c r="N184" s="12">
        <v>3</v>
      </c>
      <c r="O184" s="12">
        <v>3</v>
      </c>
      <c r="P184" s="26"/>
    </row>
    <row r="185" spans="1:16" x14ac:dyDescent="0.2">
      <c r="A185" s="27" t="s">
        <v>47</v>
      </c>
      <c r="B185" s="13" t="s">
        <v>169</v>
      </c>
      <c r="C185" s="13" t="s">
        <v>508</v>
      </c>
      <c r="D185" s="14">
        <v>7</v>
      </c>
      <c r="E185" s="14">
        <v>6</v>
      </c>
      <c r="F185" s="14">
        <v>6</v>
      </c>
      <c r="G185" s="14">
        <v>6</v>
      </c>
      <c r="H185" s="14">
        <v>6</v>
      </c>
      <c r="I185" s="14">
        <v>6</v>
      </c>
      <c r="J185" s="14">
        <v>6</v>
      </c>
      <c r="K185" s="14">
        <v>6</v>
      </c>
      <c r="L185" s="14">
        <v>6</v>
      </c>
      <c r="M185" s="14">
        <v>6</v>
      </c>
      <c r="N185" s="14">
        <v>6</v>
      </c>
      <c r="O185" s="14">
        <v>6</v>
      </c>
      <c r="P185" s="28"/>
    </row>
    <row r="186" spans="1:16" x14ac:dyDescent="0.2">
      <c r="A186" s="25" t="s">
        <v>48</v>
      </c>
      <c r="B186" s="11" t="s">
        <v>141</v>
      </c>
      <c r="C186" s="11" t="s">
        <v>509</v>
      </c>
      <c r="D186" s="12">
        <v>3</v>
      </c>
      <c r="E186" s="12">
        <v>3</v>
      </c>
      <c r="F186" s="12">
        <v>3</v>
      </c>
      <c r="G186" s="12">
        <v>3</v>
      </c>
      <c r="H186" s="12">
        <v>3</v>
      </c>
      <c r="I186" s="12">
        <v>3</v>
      </c>
      <c r="J186" s="12">
        <v>3</v>
      </c>
      <c r="K186" s="12">
        <v>3</v>
      </c>
      <c r="L186" s="12">
        <v>3</v>
      </c>
      <c r="M186" s="12">
        <v>3</v>
      </c>
      <c r="N186" s="12">
        <v>3</v>
      </c>
      <c r="O186" s="12">
        <v>3</v>
      </c>
      <c r="P186" s="26"/>
    </row>
    <row r="187" spans="1:16" x14ac:dyDescent="0.2">
      <c r="A187" s="27" t="s">
        <v>48</v>
      </c>
      <c r="B187" s="13" t="s">
        <v>141</v>
      </c>
      <c r="C187" s="13" t="s">
        <v>507</v>
      </c>
      <c r="D187" s="14">
        <v>6</v>
      </c>
      <c r="E187" s="14">
        <v>6</v>
      </c>
      <c r="F187" s="14">
        <v>6</v>
      </c>
      <c r="G187" s="14">
        <v>6</v>
      </c>
      <c r="H187" s="14">
        <v>6</v>
      </c>
      <c r="I187" s="14">
        <v>6</v>
      </c>
      <c r="J187" s="14">
        <v>6</v>
      </c>
      <c r="K187" s="14">
        <v>6</v>
      </c>
      <c r="L187" s="14">
        <v>6</v>
      </c>
      <c r="M187" s="14">
        <v>6</v>
      </c>
      <c r="N187" s="14">
        <v>6</v>
      </c>
      <c r="O187" s="14">
        <v>6</v>
      </c>
      <c r="P187" s="28"/>
    </row>
    <row r="188" spans="1:16" x14ac:dyDescent="0.2">
      <c r="A188" s="25" t="s">
        <v>48</v>
      </c>
      <c r="B188" s="11" t="s">
        <v>141</v>
      </c>
      <c r="C188" s="11" t="s">
        <v>510</v>
      </c>
      <c r="D188" s="12">
        <v>3</v>
      </c>
      <c r="E188" s="12">
        <v>3</v>
      </c>
      <c r="F188" s="12">
        <v>3</v>
      </c>
      <c r="G188" s="12">
        <v>3</v>
      </c>
      <c r="H188" s="12">
        <v>3</v>
      </c>
      <c r="I188" s="12">
        <v>3</v>
      </c>
      <c r="J188" s="12">
        <v>3</v>
      </c>
      <c r="K188" s="12">
        <v>3</v>
      </c>
      <c r="L188" s="12">
        <v>3</v>
      </c>
      <c r="M188" s="12">
        <v>3</v>
      </c>
      <c r="N188" s="12">
        <v>3</v>
      </c>
      <c r="O188" s="12">
        <v>3</v>
      </c>
      <c r="P188" s="26"/>
    </row>
    <row r="189" spans="1:16" x14ac:dyDescent="0.2">
      <c r="A189" s="27" t="s">
        <v>48</v>
      </c>
      <c r="B189" s="13" t="s">
        <v>141</v>
      </c>
      <c r="C189" s="13" t="s">
        <v>508</v>
      </c>
      <c r="D189" s="14">
        <v>6</v>
      </c>
      <c r="E189" s="14">
        <v>6</v>
      </c>
      <c r="F189" s="14">
        <v>6</v>
      </c>
      <c r="G189" s="14">
        <v>6</v>
      </c>
      <c r="H189" s="14">
        <v>6</v>
      </c>
      <c r="I189" s="14">
        <v>6</v>
      </c>
      <c r="J189" s="14">
        <v>6</v>
      </c>
      <c r="K189" s="14">
        <v>6</v>
      </c>
      <c r="L189" s="14">
        <v>6</v>
      </c>
      <c r="M189" s="14">
        <v>6</v>
      </c>
      <c r="N189" s="14">
        <v>6</v>
      </c>
      <c r="O189" s="14">
        <v>6</v>
      </c>
      <c r="P189" s="28"/>
    </row>
    <row r="190" spans="1:16" x14ac:dyDescent="0.2">
      <c r="A190" s="25" t="s">
        <v>49</v>
      </c>
      <c r="B190" s="11" t="s">
        <v>142</v>
      </c>
      <c r="C190" s="11" t="s">
        <v>509</v>
      </c>
      <c r="D190" s="12">
        <v>3</v>
      </c>
      <c r="E190" s="12">
        <v>3</v>
      </c>
      <c r="F190" s="12">
        <v>3</v>
      </c>
      <c r="G190" s="12">
        <v>3</v>
      </c>
      <c r="H190" s="12">
        <v>3</v>
      </c>
      <c r="I190" s="12">
        <v>3</v>
      </c>
      <c r="J190" s="12">
        <v>3</v>
      </c>
      <c r="K190" s="12">
        <v>3</v>
      </c>
      <c r="L190" s="12">
        <v>3</v>
      </c>
      <c r="M190" s="12">
        <v>3</v>
      </c>
      <c r="N190" s="12">
        <v>3</v>
      </c>
      <c r="O190" s="12">
        <v>3</v>
      </c>
      <c r="P190" s="26"/>
    </row>
    <row r="191" spans="1:16" x14ac:dyDescent="0.2">
      <c r="A191" s="27" t="s">
        <v>49</v>
      </c>
      <c r="B191" s="13" t="s">
        <v>142</v>
      </c>
      <c r="C191" s="13" t="s">
        <v>507</v>
      </c>
      <c r="D191" s="14">
        <v>7</v>
      </c>
      <c r="E191" s="14">
        <v>7</v>
      </c>
      <c r="F191" s="14">
        <v>7</v>
      </c>
      <c r="G191" s="14">
        <v>7</v>
      </c>
      <c r="H191" s="14">
        <v>7</v>
      </c>
      <c r="I191" s="14">
        <v>7</v>
      </c>
      <c r="J191" s="14">
        <v>7</v>
      </c>
      <c r="K191" s="14">
        <v>7</v>
      </c>
      <c r="L191" s="14">
        <v>7</v>
      </c>
      <c r="M191" s="14">
        <v>7</v>
      </c>
      <c r="N191" s="14">
        <v>7</v>
      </c>
      <c r="O191" s="14">
        <v>7</v>
      </c>
      <c r="P191" s="28"/>
    </row>
    <row r="192" spans="1:16" x14ac:dyDescent="0.2">
      <c r="A192" s="25" t="s">
        <v>49</v>
      </c>
      <c r="B192" s="11" t="s">
        <v>142</v>
      </c>
      <c r="C192" s="11" t="s">
        <v>510</v>
      </c>
      <c r="D192" s="12">
        <v>2</v>
      </c>
      <c r="E192" s="12">
        <v>2</v>
      </c>
      <c r="F192" s="12">
        <v>2</v>
      </c>
      <c r="G192" s="12">
        <v>2</v>
      </c>
      <c r="H192" s="12">
        <v>2</v>
      </c>
      <c r="I192" s="12">
        <v>2</v>
      </c>
      <c r="J192" s="12">
        <v>2</v>
      </c>
      <c r="K192" s="12">
        <v>2</v>
      </c>
      <c r="L192" s="12">
        <v>2</v>
      </c>
      <c r="M192" s="12">
        <v>2</v>
      </c>
      <c r="N192" s="12">
        <v>2</v>
      </c>
      <c r="O192" s="12">
        <v>2</v>
      </c>
      <c r="P192" s="26"/>
    </row>
    <row r="193" spans="1:16" x14ac:dyDescent="0.2">
      <c r="A193" s="27" t="s">
        <v>49</v>
      </c>
      <c r="B193" s="13" t="s">
        <v>142</v>
      </c>
      <c r="C193" s="13" t="s">
        <v>508</v>
      </c>
      <c r="D193" s="14">
        <v>6</v>
      </c>
      <c r="E193" s="14">
        <v>6</v>
      </c>
      <c r="F193" s="14">
        <v>6</v>
      </c>
      <c r="G193" s="14">
        <v>6</v>
      </c>
      <c r="H193" s="14">
        <v>6</v>
      </c>
      <c r="I193" s="14">
        <v>6</v>
      </c>
      <c r="J193" s="14">
        <v>6</v>
      </c>
      <c r="K193" s="14">
        <v>6</v>
      </c>
      <c r="L193" s="14">
        <v>6</v>
      </c>
      <c r="M193" s="14">
        <v>6</v>
      </c>
      <c r="N193" s="14">
        <v>6</v>
      </c>
      <c r="O193" s="14">
        <v>6</v>
      </c>
      <c r="P193" s="28"/>
    </row>
    <row r="194" spans="1:16" x14ac:dyDescent="0.2">
      <c r="A194" s="25" t="s">
        <v>50</v>
      </c>
      <c r="B194" s="11" t="s">
        <v>174</v>
      </c>
      <c r="C194" s="11" t="s">
        <v>509</v>
      </c>
      <c r="D194" s="12">
        <v>4</v>
      </c>
      <c r="E194" s="12">
        <v>4</v>
      </c>
      <c r="F194" s="12">
        <v>4</v>
      </c>
      <c r="G194" s="12">
        <v>4</v>
      </c>
      <c r="H194" s="12">
        <v>4</v>
      </c>
      <c r="I194" s="12">
        <v>4</v>
      </c>
      <c r="J194" s="12">
        <v>4</v>
      </c>
      <c r="K194" s="12">
        <v>4</v>
      </c>
      <c r="L194" s="12">
        <v>4</v>
      </c>
      <c r="M194" s="12">
        <v>4</v>
      </c>
      <c r="N194" s="12">
        <v>4</v>
      </c>
      <c r="O194" s="12">
        <v>4</v>
      </c>
      <c r="P194" s="26"/>
    </row>
    <row r="195" spans="1:16" x14ac:dyDescent="0.2">
      <c r="A195" s="27" t="s">
        <v>50</v>
      </c>
      <c r="B195" s="13" t="s">
        <v>174</v>
      </c>
      <c r="C195" s="13" t="s">
        <v>507</v>
      </c>
      <c r="D195" s="14">
        <v>5</v>
      </c>
      <c r="E195" s="14">
        <v>5</v>
      </c>
      <c r="F195" s="14">
        <v>5</v>
      </c>
      <c r="G195" s="14">
        <v>5</v>
      </c>
      <c r="H195" s="14">
        <v>5</v>
      </c>
      <c r="I195" s="14">
        <v>5</v>
      </c>
      <c r="J195" s="14">
        <v>5</v>
      </c>
      <c r="K195" s="14">
        <v>5</v>
      </c>
      <c r="L195" s="14">
        <v>5</v>
      </c>
      <c r="M195" s="14">
        <v>5</v>
      </c>
      <c r="N195" s="14">
        <v>5</v>
      </c>
      <c r="O195" s="14">
        <v>5</v>
      </c>
      <c r="P195" s="28"/>
    </row>
    <row r="196" spans="1:16" x14ac:dyDescent="0.2">
      <c r="A196" s="25" t="s">
        <v>50</v>
      </c>
      <c r="B196" s="11" t="s">
        <v>174</v>
      </c>
      <c r="C196" s="11" t="s">
        <v>510</v>
      </c>
      <c r="D196" s="12">
        <v>2</v>
      </c>
      <c r="E196" s="12">
        <v>2</v>
      </c>
      <c r="F196" s="12">
        <v>2</v>
      </c>
      <c r="G196" s="12">
        <v>2</v>
      </c>
      <c r="H196" s="12">
        <v>2</v>
      </c>
      <c r="I196" s="12">
        <v>2</v>
      </c>
      <c r="J196" s="12">
        <v>2</v>
      </c>
      <c r="K196" s="12">
        <v>2</v>
      </c>
      <c r="L196" s="12">
        <v>2</v>
      </c>
      <c r="M196" s="12">
        <v>2</v>
      </c>
      <c r="N196" s="12">
        <v>2</v>
      </c>
      <c r="O196" s="12">
        <v>2</v>
      </c>
      <c r="P196" s="26"/>
    </row>
    <row r="197" spans="1:16" x14ac:dyDescent="0.2">
      <c r="A197" s="27" t="s">
        <v>50</v>
      </c>
      <c r="B197" s="13" t="s">
        <v>174</v>
      </c>
      <c r="C197" s="13" t="s">
        <v>508</v>
      </c>
      <c r="D197" s="14">
        <v>5</v>
      </c>
      <c r="E197" s="14">
        <v>5</v>
      </c>
      <c r="F197" s="14">
        <v>5</v>
      </c>
      <c r="G197" s="14">
        <v>5</v>
      </c>
      <c r="H197" s="14">
        <v>5</v>
      </c>
      <c r="I197" s="14">
        <v>5</v>
      </c>
      <c r="J197" s="14">
        <v>5</v>
      </c>
      <c r="K197" s="14">
        <v>5</v>
      </c>
      <c r="L197" s="14">
        <v>5</v>
      </c>
      <c r="M197" s="14">
        <v>5</v>
      </c>
      <c r="N197" s="14">
        <v>5</v>
      </c>
      <c r="O197" s="14">
        <v>5</v>
      </c>
      <c r="P197" s="28"/>
    </row>
    <row r="198" spans="1:16" x14ac:dyDescent="0.2">
      <c r="A198" s="25" t="s">
        <v>51</v>
      </c>
      <c r="B198" s="11" t="s">
        <v>175</v>
      </c>
      <c r="C198" s="11" t="s">
        <v>509</v>
      </c>
      <c r="D198" s="12">
        <v>3</v>
      </c>
      <c r="E198" s="12">
        <v>3</v>
      </c>
      <c r="F198" s="12">
        <v>3</v>
      </c>
      <c r="G198" s="12">
        <v>3</v>
      </c>
      <c r="H198" s="12">
        <v>3</v>
      </c>
      <c r="I198" s="12">
        <v>3</v>
      </c>
      <c r="J198" s="12">
        <v>3</v>
      </c>
      <c r="K198" s="12">
        <v>3</v>
      </c>
      <c r="L198" s="12">
        <v>3</v>
      </c>
      <c r="M198" s="12">
        <v>3</v>
      </c>
      <c r="N198" s="12">
        <v>3</v>
      </c>
      <c r="O198" s="12">
        <v>3</v>
      </c>
      <c r="P198" s="26"/>
    </row>
    <row r="199" spans="1:16" x14ac:dyDescent="0.2">
      <c r="A199" s="27" t="s">
        <v>51</v>
      </c>
      <c r="B199" s="13" t="s">
        <v>175</v>
      </c>
      <c r="C199" s="13" t="s">
        <v>507</v>
      </c>
      <c r="D199" s="14">
        <v>5</v>
      </c>
      <c r="E199" s="14">
        <v>5</v>
      </c>
      <c r="F199" s="14">
        <v>5</v>
      </c>
      <c r="G199" s="14">
        <v>5</v>
      </c>
      <c r="H199" s="14">
        <v>5</v>
      </c>
      <c r="I199" s="14">
        <v>5</v>
      </c>
      <c r="J199" s="14">
        <v>5</v>
      </c>
      <c r="K199" s="14">
        <v>5</v>
      </c>
      <c r="L199" s="14">
        <v>5</v>
      </c>
      <c r="M199" s="14">
        <v>5</v>
      </c>
      <c r="N199" s="14">
        <v>5</v>
      </c>
      <c r="O199" s="14">
        <v>5</v>
      </c>
      <c r="P199" s="28"/>
    </row>
    <row r="200" spans="1:16" x14ac:dyDescent="0.2">
      <c r="A200" s="25" t="s">
        <v>51</v>
      </c>
      <c r="B200" s="11" t="s">
        <v>175</v>
      </c>
      <c r="C200" s="11" t="s">
        <v>510</v>
      </c>
      <c r="D200" s="12">
        <v>4</v>
      </c>
      <c r="E200" s="12">
        <v>4</v>
      </c>
      <c r="F200" s="12">
        <v>4</v>
      </c>
      <c r="G200" s="12">
        <v>4</v>
      </c>
      <c r="H200" s="12">
        <v>4</v>
      </c>
      <c r="I200" s="12">
        <v>4</v>
      </c>
      <c r="J200" s="12">
        <v>4</v>
      </c>
      <c r="K200" s="12">
        <v>4</v>
      </c>
      <c r="L200" s="12">
        <v>4</v>
      </c>
      <c r="M200" s="12">
        <v>4</v>
      </c>
      <c r="N200" s="12">
        <v>4</v>
      </c>
      <c r="O200" s="12">
        <v>4</v>
      </c>
      <c r="P200" s="26"/>
    </row>
    <row r="201" spans="1:16" x14ac:dyDescent="0.2">
      <c r="A201" s="27" t="s">
        <v>51</v>
      </c>
      <c r="B201" s="13" t="s">
        <v>175</v>
      </c>
      <c r="C201" s="13" t="s">
        <v>508</v>
      </c>
      <c r="D201" s="14">
        <v>5</v>
      </c>
      <c r="E201" s="14">
        <v>5</v>
      </c>
      <c r="F201" s="14">
        <v>5</v>
      </c>
      <c r="G201" s="14">
        <v>5</v>
      </c>
      <c r="H201" s="14">
        <v>5</v>
      </c>
      <c r="I201" s="14">
        <v>5</v>
      </c>
      <c r="J201" s="14">
        <v>5</v>
      </c>
      <c r="K201" s="14">
        <v>5</v>
      </c>
      <c r="L201" s="14">
        <v>5</v>
      </c>
      <c r="M201" s="14">
        <v>5</v>
      </c>
      <c r="N201" s="14">
        <v>5</v>
      </c>
      <c r="O201" s="14">
        <v>5</v>
      </c>
      <c r="P201" s="28"/>
    </row>
    <row r="202" spans="1:16" x14ac:dyDescent="0.2">
      <c r="A202" s="25" t="s">
        <v>52</v>
      </c>
      <c r="B202" s="11" t="s">
        <v>143</v>
      </c>
      <c r="C202" s="11" t="s">
        <v>509</v>
      </c>
      <c r="D202" s="12">
        <v>3</v>
      </c>
      <c r="E202" s="12">
        <v>3</v>
      </c>
      <c r="F202" s="12">
        <v>3</v>
      </c>
      <c r="G202" s="12">
        <v>3</v>
      </c>
      <c r="H202" s="12">
        <v>3</v>
      </c>
      <c r="I202" s="12">
        <v>3</v>
      </c>
      <c r="J202" s="12">
        <v>3</v>
      </c>
      <c r="K202" s="12">
        <v>3</v>
      </c>
      <c r="L202" s="12">
        <v>3</v>
      </c>
      <c r="M202" s="12">
        <v>3</v>
      </c>
      <c r="N202" s="12">
        <v>3</v>
      </c>
      <c r="O202" s="12">
        <v>3</v>
      </c>
      <c r="P202" s="26"/>
    </row>
    <row r="203" spans="1:16" x14ac:dyDescent="0.2">
      <c r="A203" s="27" t="s">
        <v>52</v>
      </c>
      <c r="B203" s="13" t="s">
        <v>143</v>
      </c>
      <c r="C203" s="13" t="s">
        <v>507</v>
      </c>
      <c r="D203" s="14">
        <v>6</v>
      </c>
      <c r="E203" s="14">
        <v>6</v>
      </c>
      <c r="F203" s="14">
        <v>6</v>
      </c>
      <c r="G203" s="14">
        <v>6</v>
      </c>
      <c r="H203" s="14">
        <v>6</v>
      </c>
      <c r="I203" s="14">
        <v>6</v>
      </c>
      <c r="J203" s="14">
        <v>6</v>
      </c>
      <c r="K203" s="14">
        <v>6</v>
      </c>
      <c r="L203" s="14">
        <v>6</v>
      </c>
      <c r="M203" s="14">
        <v>6</v>
      </c>
      <c r="N203" s="14">
        <v>6</v>
      </c>
      <c r="O203" s="14">
        <v>6</v>
      </c>
      <c r="P203" s="28"/>
    </row>
    <row r="204" spans="1:16" x14ac:dyDescent="0.2">
      <c r="A204" s="25" t="s">
        <v>52</v>
      </c>
      <c r="B204" s="11" t="s">
        <v>143</v>
      </c>
      <c r="C204" s="11" t="s">
        <v>510</v>
      </c>
      <c r="D204" s="12">
        <v>2</v>
      </c>
      <c r="E204" s="12">
        <v>2</v>
      </c>
      <c r="F204" s="12">
        <v>2</v>
      </c>
      <c r="G204" s="12">
        <v>2</v>
      </c>
      <c r="H204" s="12">
        <v>2</v>
      </c>
      <c r="I204" s="12">
        <v>2</v>
      </c>
      <c r="J204" s="12">
        <v>2</v>
      </c>
      <c r="K204" s="12">
        <v>2</v>
      </c>
      <c r="L204" s="12">
        <v>2</v>
      </c>
      <c r="M204" s="12">
        <v>2</v>
      </c>
      <c r="N204" s="12">
        <v>2</v>
      </c>
      <c r="O204" s="12">
        <v>2</v>
      </c>
      <c r="P204" s="26"/>
    </row>
    <row r="205" spans="1:16" x14ac:dyDescent="0.2">
      <c r="A205" s="27" t="s">
        <v>52</v>
      </c>
      <c r="B205" s="13" t="s">
        <v>143</v>
      </c>
      <c r="C205" s="13" t="s">
        <v>508</v>
      </c>
      <c r="D205" s="14">
        <v>6</v>
      </c>
      <c r="E205" s="14">
        <v>6</v>
      </c>
      <c r="F205" s="14">
        <v>6</v>
      </c>
      <c r="G205" s="14">
        <v>6</v>
      </c>
      <c r="H205" s="14">
        <v>6</v>
      </c>
      <c r="I205" s="14">
        <v>6</v>
      </c>
      <c r="J205" s="14">
        <v>6</v>
      </c>
      <c r="K205" s="14">
        <v>6</v>
      </c>
      <c r="L205" s="14">
        <v>6</v>
      </c>
      <c r="M205" s="14">
        <v>6</v>
      </c>
      <c r="N205" s="14">
        <v>6</v>
      </c>
      <c r="O205" s="14">
        <v>6</v>
      </c>
      <c r="P205" s="28"/>
    </row>
    <row r="206" spans="1:16" x14ac:dyDescent="0.2">
      <c r="A206" s="25" t="s">
        <v>53</v>
      </c>
      <c r="B206" s="11" t="s">
        <v>144</v>
      </c>
      <c r="C206" s="11" t="s">
        <v>509</v>
      </c>
      <c r="D206" s="12">
        <v>4</v>
      </c>
      <c r="E206" s="12">
        <v>4</v>
      </c>
      <c r="F206" s="12">
        <v>4</v>
      </c>
      <c r="G206" s="12">
        <v>4</v>
      </c>
      <c r="H206" s="12">
        <v>4</v>
      </c>
      <c r="I206" s="12">
        <v>4</v>
      </c>
      <c r="J206" s="12">
        <v>4</v>
      </c>
      <c r="K206" s="12">
        <v>4</v>
      </c>
      <c r="L206" s="12">
        <v>4</v>
      </c>
      <c r="M206" s="12">
        <v>4</v>
      </c>
      <c r="N206" s="12">
        <v>4</v>
      </c>
      <c r="O206" s="12">
        <v>4</v>
      </c>
      <c r="P206" s="26"/>
    </row>
    <row r="207" spans="1:16" x14ac:dyDescent="0.2">
      <c r="A207" s="27" t="s">
        <v>53</v>
      </c>
      <c r="B207" s="13" t="s">
        <v>144</v>
      </c>
      <c r="C207" s="13" t="s">
        <v>507</v>
      </c>
      <c r="D207" s="14">
        <v>6</v>
      </c>
      <c r="E207" s="14">
        <v>6</v>
      </c>
      <c r="F207" s="14">
        <v>6</v>
      </c>
      <c r="G207" s="14">
        <v>6</v>
      </c>
      <c r="H207" s="14">
        <v>6</v>
      </c>
      <c r="I207" s="14">
        <v>6</v>
      </c>
      <c r="J207" s="14">
        <v>6</v>
      </c>
      <c r="K207" s="14">
        <v>6</v>
      </c>
      <c r="L207" s="14">
        <v>6</v>
      </c>
      <c r="M207" s="14">
        <v>6</v>
      </c>
      <c r="N207" s="14">
        <v>6</v>
      </c>
      <c r="O207" s="14">
        <v>6</v>
      </c>
      <c r="P207" s="28"/>
    </row>
    <row r="208" spans="1:16" x14ac:dyDescent="0.2">
      <c r="A208" s="25" t="s">
        <v>53</v>
      </c>
      <c r="B208" s="11" t="s">
        <v>144</v>
      </c>
      <c r="C208" s="11" t="s">
        <v>510</v>
      </c>
      <c r="D208" s="12">
        <v>3</v>
      </c>
      <c r="E208" s="12">
        <v>3</v>
      </c>
      <c r="F208" s="12">
        <v>3</v>
      </c>
      <c r="G208" s="12">
        <v>3</v>
      </c>
      <c r="H208" s="12">
        <v>3</v>
      </c>
      <c r="I208" s="12">
        <v>3</v>
      </c>
      <c r="J208" s="12">
        <v>3</v>
      </c>
      <c r="K208" s="12">
        <v>3</v>
      </c>
      <c r="L208" s="12">
        <v>3</v>
      </c>
      <c r="M208" s="12">
        <v>3</v>
      </c>
      <c r="N208" s="12">
        <v>3</v>
      </c>
      <c r="O208" s="12">
        <v>3</v>
      </c>
      <c r="P208" s="26"/>
    </row>
    <row r="209" spans="1:16" x14ac:dyDescent="0.2">
      <c r="A209" s="27" t="s">
        <v>53</v>
      </c>
      <c r="B209" s="13" t="s">
        <v>144</v>
      </c>
      <c r="C209" s="13" t="s">
        <v>508</v>
      </c>
      <c r="D209" s="14">
        <v>7</v>
      </c>
      <c r="E209" s="14">
        <v>7</v>
      </c>
      <c r="F209" s="14">
        <v>7</v>
      </c>
      <c r="G209" s="14">
        <v>7</v>
      </c>
      <c r="H209" s="14">
        <v>7</v>
      </c>
      <c r="I209" s="14">
        <v>7</v>
      </c>
      <c r="J209" s="14">
        <v>7</v>
      </c>
      <c r="K209" s="14">
        <v>7</v>
      </c>
      <c r="L209" s="14">
        <v>7</v>
      </c>
      <c r="M209" s="14">
        <v>7</v>
      </c>
      <c r="N209" s="14">
        <v>7</v>
      </c>
      <c r="O209" s="14">
        <v>7</v>
      </c>
      <c r="P209" s="28"/>
    </row>
    <row r="210" spans="1:16" x14ac:dyDescent="0.2">
      <c r="A210" s="25" t="s">
        <v>54</v>
      </c>
      <c r="B210" s="11" t="s">
        <v>145</v>
      </c>
      <c r="C210" s="11" t="s">
        <v>509</v>
      </c>
      <c r="D210" s="12">
        <v>3</v>
      </c>
      <c r="E210" s="12">
        <v>3</v>
      </c>
      <c r="F210" s="12">
        <v>3</v>
      </c>
      <c r="G210" s="12">
        <v>3</v>
      </c>
      <c r="H210" s="12">
        <v>3</v>
      </c>
      <c r="I210" s="12">
        <v>3</v>
      </c>
      <c r="J210" s="12">
        <v>3</v>
      </c>
      <c r="K210" s="12">
        <v>3</v>
      </c>
      <c r="L210" s="12">
        <v>3</v>
      </c>
      <c r="M210" s="12">
        <v>3</v>
      </c>
      <c r="N210" s="12">
        <v>3</v>
      </c>
      <c r="O210" s="12">
        <v>3</v>
      </c>
      <c r="P210" s="26"/>
    </row>
    <row r="211" spans="1:16" x14ac:dyDescent="0.2">
      <c r="A211" s="27" t="s">
        <v>54</v>
      </c>
      <c r="B211" s="13" t="s">
        <v>145</v>
      </c>
      <c r="C211" s="13" t="s">
        <v>507</v>
      </c>
      <c r="D211" s="14">
        <v>6</v>
      </c>
      <c r="E211" s="14">
        <v>6</v>
      </c>
      <c r="F211" s="14">
        <v>6</v>
      </c>
      <c r="G211" s="14">
        <v>6</v>
      </c>
      <c r="H211" s="14">
        <v>6</v>
      </c>
      <c r="I211" s="14">
        <v>6</v>
      </c>
      <c r="J211" s="14">
        <v>6</v>
      </c>
      <c r="K211" s="14">
        <v>6</v>
      </c>
      <c r="L211" s="14">
        <v>6</v>
      </c>
      <c r="M211" s="14">
        <v>6</v>
      </c>
      <c r="N211" s="14">
        <v>6</v>
      </c>
      <c r="O211" s="14">
        <v>6</v>
      </c>
      <c r="P211" s="28"/>
    </row>
    <row r="212" spans="1:16" x14ac:dyDescent="0.2">
      <c r="A212" s="25" t="s">
        <v>54</v>
      </c>
      <c r="B212" s="11" t="s">
        <v>145</v>
      </c>
      <c r="C212" s="11" t="s">
        <v>510</v>
      </c>
      <c r="D212" s="12">
        <v>3</v>
      </c>
      <c r="E212" s="12">
        <v>3</v>
      </c>
      <c r="F212" s="12">
        <v>3</v>
      </c>
      <c r="G212" s="12">
        <v>3</v>
      </c>
      <c r="H212" s="12">
        <v>3</v>
      </c>
      <c r="I212" s="12">
        <v>3</v>
      </c>
      <c r="J212" s="12">
        <v>3</v>
      </c>
      <c r="K212" s="12">
        <v>3</v>
      </c>
      <c r="L212" s="12">
        <v>3</v>
      </c>
      <c r="M212" s="12">
        <v>3</v>
      </c>
      <c r="N212" s="12">
        <v>3</v>
      </c>
      <c r="O212" s="12">
        <v>3</v>
      </c>
      <c r="P212" s="26"/>
    </row>
    <row r="213" spans="1:16" x14ac:dyDescent="0.2">
      <c r="A213" s="27" t="s">
        <v>54</v>
      </c>
      <c r="B213" s="13" t="s">
        <v>145</v>
      </c>
      <c r="C213" s="13" t="s">
        <v>508</v>
      </c>
      <c r="D213" s="14">
        <v>6</v>
      </c>
      <c r="E213" s="14">
        <v>6</v>
      </c>
      <c r="F213" s="14">
        <v>6</v>
      </c>
      <c r="G213" s="14">
        <v>6</v>
      </c>
      <c r="H213" s="14">
        <v>6</v>
      </c>
      <c r="I213" s="14">
        <v>6</v>
      </c>
      <c r="J213" s="14">
        <v>6</v>
      </c>
      <c r="K213" s="14">
        <v>6</v>
      </c>
      <c r="L213" s="14">
        <v>6</v>
      </c>
      <c r="M213" s="14">
        <v>6</v>
      </c>
      <c r="N213" s="14">
        <v>6</v>
      </c>
      <c r="O213" s="14">
        <v>6</v>
      </c>
      <c r="P213" s="28"/>
    </row>
    <row r="214" spans="1:16" x14ac:dyDescent="0.2">
      <c r="A214" s="25" t="s">
        <v>55</v>
      </c>
      <c r="B214" s="11" t="s">
        <v>176</v>
      </c>
      <c r="C214" s="11" t="s">
        <v>509</v>
      </c>
      <c r="D214" s="12">
        <v>3</v>
      </c>
      <c r="E214" s="12">
        <v>3</v>
      </c>
      <c r="F214" s="12">
        <v>3</v>
      </c>
      <c r="G214" s="12">
        <v>3</v>
      </c>
      <c r="H214" s="12">
        <v>3</v>
      </c>
      <c r="I214" s="12">
        <v>3</v>
      </c>
      <c r="J214" s="12">
        <v>3</v>
      </c>
      <c r="K214" s="12">
        <v>3</v>
      </c>
      <c r="L214" s="12">
        <v>3</v>
      </c>
      <c r="M214" s="12">
        <v>3</v>
      </c>
      <c r="N214" s="12">
        <v>3</v>
      </c>
      <c r="O214" s="12">
        <v>3</v>
      </c>
      <c r="P214" s="26"/>
    </row>
    <row r="215" spans="1:16" x14ac:dyDescent="0.2">
      <c r="A215" s="27" t="s">
        <v>55</v>
      </c>
      <c r="B215" s="13" t="s">
        <v>176</v>
      </c>
      <c r="C215" s="13" t="s">
        <v>507</v>
      </c>
      <c r="D215" s="14">
        <v>5</v>
      </c>
      <c r="E215" s="14">
        <v>5</v>
      </c>
      <c r="F215" s="14">
        <v>5</v>
      </c>
      <c r="G215" s="14">
        <v>5</v>
      </c>
      <c r="H215" s="14">
        <v>5</v>
      </c>
      <c r="I215" s="14">
        <v>5</v>
      </c>
      <c r="J215" s="14">
        <v>5</v>
      </c>
      <c r="K215" s="14">
        <v>5</v>
      </c>
      <c r="L215" s="14">
        <v>5</v>
      </c>
      <c r="M215" s="14">
        <v>5</v>
      </c>
      <c r="N215" s="14">
        <v>5</v>
      </c>
      <c r="O215" s="14">
        <v>5</v>
      </c>
      <c r="P215" s="28"/>
    </row>
    <row r="216" spans="1:16" x14ac:dyDescent="0.2">
      <c r="A216" s="25" t="s">
        <v>55</v>
      </c>
      <c r="B216" s="11" t="s">
        <v>176</v>
      </c>
      <c r="C216" s="11" t="s">
        <v>510</v>
      </c>
      <c r="D216" s="12">
        <v>4</v>
      </c>
      <c r="E216" s="12">
        <v>4</v>
      </c>
      <c r="F216" s="12">
        <v>4</v>
      </c>
      <c r="G216" s="12">
        <v>4</v>
      </c>
      <c r="H216" s="12">
        <v>4</v>
      </c>
      <c r="I216" s="12">
        <v>4</v>
      </c>
      <c r="J216" s="12">
        <v>4</v>
      </c>
      <c r="K216" s="12">
        <v>4</v>
      </c>
      <c r="L216" s="12">
        <v>4</v>
      </c>
      <c r="M216" s="12">
        <v>4</v>
      </c>
      <c r="N216" s="12">
        <v>4</v>
      </c>
      <c r="O216" s="12">
        <v>4</v>
      </c>
      <c r="P216" s="26"/>
    </row>
    <row r="217" spans="1:16" x14ac:dyDescent="0.2">
      <c r="A217" s="27" t="s">
        <v>55</v>
      </c>
      <c r="B217" s="13" t="s">
        <v>176</v>
      </c>
      <c r="C217" s="13" t="s">
        <v>508</v>
      </c>
      <c r="D217" s="14">
        <v>5</v>
      </c>
      <c r="E217" s="14">
        <v>5</v>
      </c>
      <c r="F217" s="14">
        <v>5</v>
      </c>
      <c r="G217" s="14">
        <v>5</v>
      </c>
      <c r="H217" s="14">
        <v>5</v>
      </c>
      <c r="I217" s="14">
        <v>5</v>
      </c>
      <c r="J217" s="14">
        <v>5</v>
      </c>
      <c r="K217" s="14">
        <v>5</v>
      </c>
      <c r="L217" s="14">
        <v>5</v>
      </c>
      <c r="M217" s="14">
        <v>5</v>
      </c>
      <c r="N217" s="14">
        <v>5</v>
      </c>
      <c r="O217" s="14">
        <v>5</v>
      </c>
      <c r="P217" s="28"/>
    </row>
    <row r="218" spans="1:16" x14ac:dyDescent="0.2">
      <c r="A218" s="25" t="s">
        <v>56</v>
      </c>
      <c r="B218" s="11" t="s">
        <v>166</v>
      </c>
      <c r="C218" s="11" t="s">
        <v>509</v>
      </c>
      <c r="D218" s="12">
        <v>6</v>
      </c>
      <c r="E218" s="12">
        <v>6</v>
      </c>
      <c r="F218" s="12">
        <v>6</v>
      </c>
      <c r="G218" s="12">
        <v>6</v>
      </c>
      <c r="H218" s="12">
        <v>6</v>
      </c>
      <c r="I218" s="12">
        <v>6</v>
      </c>
      <c r="J218" s="12">
        <v>6</v>
      </c>
      <c r="K218" s="12">
        <v>6</v>
      </c>
      <c r="L218" s="12">
        <v>6</v>
      </c>
      <c r="M218" s="12">
        <v>6</v>
      </c>
      <c r="N218" s="12">
        <v>5</v>
      </c>
      <c r="O218" s="12"/>
      <c r="P218" s="26"/>
    </row>
    <row r="219" spans="1:16" x14ac:dyDescent="0.2">
      <c r="A219" s="27" t="s">
        <v>56</v>
      </c>
      <c r="B219" s="13" t="s">
        <v>166</v>
      </c>
      <c r="C219" s="13" t="s">
        <v>507</v>
      </c>
      <c r="D219" s="14">
        <v>4</v>
      </c>
      <c r="E219" s="14">
        <v>4</v>
      </c>
      <c r="F219" s="14">
        <v>4</v>
      </c>
      <c r="G219" s="14">
        <v>4</v>
      </c>
      <c r="H219" s="14">
        <v>4</v>
      </c>
      <c r="I219" s="14">
        <v>4</v>
      </c>
      <c r="J219" s="14">
        <v>4</v>
      </c>
      <c r="K219" s="14">
        <v>4</v>
      </c>
      <c r="L219" s="14">
        <v>4</v>
      </c>
      <c r="M219" s="14">
        <v>4</v>
      </c>
      <c r="N219" s="14">
        <v>4</v>
      </c>
      <c r="O219" s="14"/>
      <c r="P219" s="28"/>
    </row>
    <row r="220" spans="1:16" x14ac:dyDescent="0.2">
      <c r="A220" s="25" t="s">
        <v>56</v>
      </c>
      <c r="B220" s="11" t="s">
        <v>166</v>
      </c>
      <c r="C220" s="11" t="s">
        <v>510</v>
      </c>
      <c r="D220" s="12">
        <v>2</v>
      </c>
      <c r="E220" s="12">
        <v>2</v>
      </c>
      <c r="F220" s="12">
        <v>2</v>
      </c>
      <c r="G220" s="12">
        <v>2</v>
      </c>
      <c r="H220" s="12">
        <v>2</v>
      </c>
      <c r="I220" s="12">
        <v>2</v>
      </c>
      <c r="J220" s="12">
        <v>2</v>
      </c>
      <c r="K220" s="12">
        <v>2</v>
      </c>
      <c r="L220" s="12">
        <v>2</v>
      </c>
      <c r="M220" s="12">
        <v>2</v>
      </c>
      <c r="N220" s="12">
        <v>3</v>
      </c>
      <c r="O220" s="12"/>
      <c r="P220" s="26"/>
    </row>
    <row r="221" spans="1:16" x14ac:dyDescent="0.2">
      <c r="A221" s="27" t="s">
        <v>56</v>
      </c>
      <c r="B221" s="13" t="s">
        <v>166</v>
      </c>
      <c r="C221" s="13" t="s">
        <v>508</v>
      </c>
      <c r="D221" s="14">
        <v>6</v>
      </c>
      <c r="E221" s="14">
        <v>6</v>
      </c>
      <c r="F221" s="14">
        <v>6</v>
      </c>
      <c r="G221" s="14">
        <v>6</v>
      </c>
      <c r="H221" s="14">
        <v>6</v>
      </c>
      <c r="I221" s="14">
        <v>6</v>
      </c>
      <c r="J221" s="14">
        <v>6</v>
      </c>
      <c r="K221" s="14">
        <v>6</v>
      </c>
      <c r="L221" s="14">
        <v>6</v>
      </c>
      <c r="M221" s="14">
        <v>6</v>
      </c>
      <c r="N221" s="14">
        <v>6</v>
      </c>
      <c r="O221" s="14"/>
      <c r="P221" s="28"/>
    </row>
    <row r="222" spans="1:16" x14ac:dyDescent="0.2">
      <c r="A222" s="25" t="s">
        <v>57</v>
      </c>
      <c r="B222" s="11" t="s">
        <v>167</v>
      </c>
      <c r="C222" s="11" t="s">
        <v>509</v>
      </c>
      <c r="D222" s="12">
        <v>2</v>
      </c>
      <c r="E222" s="12">
        <v>2</v>
      </c>
      <c r="F222" s="12">
        <v>2</v>
      </c>
      <c r="G222" s="12">
        <v>2</v>
      </c>
      <c r="H222" s="12">
        <v>2</v>
      </c>
      <c r="I222" s="12">
        <v>2</v>
      </c>
      <c r="J222" s="12">
        <v>2</v>
      </c>
      <c r="K222" s="12">
        <v>2</v>
      </c>
      <c r="L222" s="12">
        <v>2</v>
      </c>
      <c r="M222" s="12">
        <v>2</v>
      </c>
      <c r="N222" s="12">
        <v>2</v>
      </c>
      <c r="O222" s="12">
        <v>2</v>
      </c>
      <c r="P222" s="26"/>
    </row>
    <row r="223" spans="1:16" x14ac:dyDescent="0.2">
      <c r="A223" s="27" t="s">
        <v>57</v>
      </c>
      <c r="B223" s="13" t="s">
        <v>167</v>
      </c>
      <c r="C223" s="13" t="s">
        <v>507</v>
      </c>
      <c r="D223" s="14">
        <v>6</v>
      </c>
      <c r="E223" s="14">
        <v>6</v>
      </c>
      <c r="F223" s="14">
        <v>6</v>
      </c>
      <c r="G223" s="14">
        <v>6</v>
      </c>
      <c r="H223" s="14">
        <v>6</v>
      </c>
      <c r="I223" s="14">
        <v>6</v>
      </c>
      <c r="J223" s="14">
        <v>6</v>
      </c>
      <c r="K223" s="14">
        <v>6</v>
      </c>
      <c r="L223" s="14">
        <v>6</v>
      </c>
      <c r="M223" s="14">
        <v>6</v>
      </c>
      <c r="N223" s="14">
        <v>6</v>
      </c>
      <c r="O223" s="14">
        <v>7</v>
      </c>
      <c r="P223" s="28"/>
    </row>
    <row r="224" spans="1:16" x14ac:dyDescent="0.2">
      <c r="A224" s="25" t="s">
        <v>57</v>
      </c>
      <c r="B224" s="11" t="s">
        <v>167</v>
      </c>
      <c r="C224" s="11" t="s">
        <v>510</v>
      </c>
      <c r="D224" s="12">
        <v>4</v>
      </c>
      <c r="E224" s="12">
        <v>4</v>
      </c>
      <c r="F224" s="12">
        <v>4</v>
      </c>
      <c r="G224" s="12">
        <v>4</v>
      </c>
      <c r="H224" s="12">
        <v>4</v>
      </c>
      <c r="I224" s="12">
        <v>4</v>
      </c>
      <c r="J224" s="12">
        <v>4</v>
      </c>
      <c r="K224" s="12">
        <v>4</v>
      </c>
      <c r="L224" s="12">
        <v>4</v>
      </c>
      <c r="M224" s="12">
        <v>4</v>
      </c>
      <c r="N224" s="12">
        <v>4</v>
      </c>
      <c r="O224" s="12">
        <v>4</v>
      </c>
      <c r="P224" s="26"/>
    </row>
    <row r="225" spans="1:16" x14ac:dyDescent="0.2">
      <c r="A225" s="27" t="s">
        <v>57</v>
      </c>
      <c r="B225" s="13" t="s">
        <v>167</v>
      </c>
      <c r="C225" s="13" t="s">
        <v>508</v>
      </c>
      <c r="D225" s="14">
        <v>7</v>
      </c>
      <c r="E225" s="14">
        <v>7</v>
      </c>
      <c r="F225" s="14">
        <v>7</v>
      </c>
      <c r="G225" s="14">
        <v>7</v>
      </c>
      <c r="H225" s="14">
        <v>7</v>
      </c>
      <c r="I225" s="14">
        <v>7</v>
      </c>
      <c r="J225" s="14">
        <v>7</v>
      </c>
      <c r="K225" s="14">
        <v>7</v>
      </c>
      <c r="L225" s="14">
        <v>7</v>
      </c>
      <c r="M225" s="14">
        <v>7</v>
      </c>
      <c r="N225" s="14">
        <v>7</v>
      </c>
      <c r="O225" s="14">
        <v>6</v>
      </c>
      <c r="P225" s="28"/>
    </row>
    <row r="226" spans="1:16" x14ac:dyDescent="0.2">
      <c r="A226" s="25" t="s">
        <v>58</v>
      </c>
      <c r="B226" s="11" t="s">
        <v>146</v>
      </c>
      <c r="C226" s="11" t="s">
        <v>509</v>
      </c>
      <c r="D226" s="12">
        <v>3</v>
      </c>
      <c r="E226" s="12">
        <v>3</v>
      </c>
      <c r="F226" s="12">
        <v>3</v>
      </c>
      <c r="G226" s="12">
        <v>3</v>
      </c>
      <c r="H226" s="12">
        <v>3</v>
      </c>
      <c r="I226" s="12">
        <v>3</v>
      </c>
      <c r="J226" s="12">
        <v>3</v>
      </c>
      <c r="K226" s="12">
        <v>3</v>
      </c>
      <c r="L226" s="12">
        <v>3</v>
      </c>
      <c r="M226" s="12">
        <v>3</v>
      </c>
      <c r="N226" s="12">
        <v>3</v>
      </c>
      <c r="O226" s="12">
        <v>3</v>
      </c>
      <c r="P226" s="26"/>
    </row>
    <row r="227" spans="1:16" x14ac:dyDescent="0.2">
      <c r="A227" s="27" t="s">
        <v>58</v>
      </c>
      <c r="B227" s="13" t="s">
        <v>146</v>
      </c>
      <c r="C227" s="13" t="s">
        <v>507</v>
      </c>
      <c r="D227" s="14">
        <v>6</v>
      </c>
      <c r="E227" s="14">
        <v>6</v>
      </c>
      <c r="F227" s="14">
        <v>6</v>
      </c>
      <c r="G227" s="14">
        <v>6</v>
      </c>
      <c r="H227" s="14">
        <v>6</v>
      </c>
      <c r="I227" s="14">
        <v>6</v>
      </c>
      <c r="J227" s="14">
        <v>6</v>
      </c>
      <c r="K227" s="14">
        <v>6</v>
      </c>
      <c r="L227" s="14">
        <v>6</v>
      </c>
      <c r="M227" s="14">
        <v>6</v>
      </c>
      <c r="N227" s="14">
        <v>6</v>
      </c>
      <c r="O227" s="14">
        <v>6</v>
      </c>
      <c r="P227" s="28"/>
    </row>
    <row r="228" spans="1:16" x14ac:dyDescent="0.2">
      <c r="A228" s="25" t="s">
        <v>58</v>
      </c>
      <c r="B228" s="11" t="s">
        <v>146</v>
      </c>
      <c r="C228" s="11" t="s">
        <v>510</v>
      </c>
      <c r="D228" s="12">
        <v>3</v>
      </c>
      <c r="E228" s="12">
        <v>3</v>
      </c>
      <c r="F228" s="12">
        <v>3</v>
      </c>
      <c r="G228" s="12">
        <v>3</v>
      </c>
      <c r="H228" s="12">
        <v>3</v>
      </c>
      <c r="I228" s="12">
        <v>3</v>
      </c>
      <c r="J228" s="12">
        <v>3</v>
      </c>
      <c r="K228" s="12">
        <v>3</v>
      </c>
      <c r="L228" s="12">
        <v>3</v>
      </c>
      <c r="M228" s="12">
        <v>3</v>
      </c>
      <c r="N228" s="12">
        <v>3</v>
      </c>
      <c r="O228" s="12">
        <v>3</v>
      </c>
      <c r="P228" s="26"/>
    </row>
    <row r="229" spans="1:16" x14ac:dyDescent="0.2">
      <c r="A229" s="27" t="s">
        <v>58</v>
      </c>
      <c r="B229" s="13" t="s">
        <v>146</v>
      </c>
      <c r="C229" s="13" t="s">
        <v>508</v>
      </c>
      <c r="D229" s="14">
        <v>6</v>
      </c>
      <c r="E229" s="14">
        <v>6</v>
      </c>
      <c r="F229" s="14">
        <v>6</v>
      </c>
      <c r="G229" s="14">
        <v>6</v>
      </c>
      <c r="H229" s="14">
        <v>6</v>
      </c>
      <c r="I229" s="14">
        <v>6</v>
      </c>
      <c r="J229" s="14">
        <v>6</v>
      </c>
      <c r="K229" s="14">
        <v>6</v>
      </c>
      <c r="L229" s="14">
        <v>6</v>
      </c>
      <c r="M229" s="14">
        <v>6</v>
      </c>
      <c r="N229" s="14">
        <v>6</v>
      </c>
      <c r="O229" s="14">
        <v>6</v>
      </c>
      <c r="P229" s="28"/>
    </row>
    <row r="230" spans="1:16" x14ac:dyDescent="0.2">
      <c r="A230" s="25" t="s">
        <v>59</v>
      </c>
      <c r="B230" s="11" t="s">
        <v>168</v>
      </c>
      <c r="C230" s="11" t="s">
        <v>509</v>
      </c>
      <c r="D230" s="12">
        <v>3</v>
      </c>
      <c r="E230" s="12">
        <v>3</v>
      </c>
      <c r="F230" s="12">
        <v>3</v>
      </c>
      <c r="G230" s="12">
        <v>3</v>
      </c>
      <c r="H230" s="12">
        <v>3</v>
      </c>
      <c r="I230" s="12">
        <v>3</v>
      </c>
      <c r="J230" s="12">
        <v>3</v>
      </c>
      <c r="K230" s="12">
        <v>3</v>
      </c>
      <c r="L230" s="12">
        <v>3</v>
      </c>
      <c r="M230" s="12">
        <v>4</v>
      </c>
      <c r="N230" s="12">
        <v>4</v>
      </c>
      <c r="O230" s="12"/>
      <c r="P230" s="26"/>
    </row>
    <row r="231" spans="1:16" x14ac:dyDescent="0.2">
      <c r="A231" s="27" t="s">
        <v>59</v>
      </c>
      <c r="B231" s="13" t="s">
        <v>168</v>
      </c>
      <c r="C231" s="13" t="s">
        <v>507</v>
      </c>
      <c r="D231" s="14">
        <v>6</v>
      </c>
      <c r="E231" s="14">
        <v>6</v>
      </c>
      <c r="F231" s="14">
        <v>6</v>
      </c>
      <c r="G231" s="14">
        <v>6</v>
      </c>
      <c r="H231" s="14">
        <v>6</v>
      </c>
      <c r="I231" s="14">
        <v>6</v>
      </c>
      <c r="J231" s="14">
        <v>6</v>
      </c>
      <c r="K231" s="14">
        <v>6</v>
      </c>
      <c r="L231" s="14">
        <v>6</v>
      </c>
      <c r="M231" s="14">
        <v>6</v>
      </c>
      <c r="N231" s="14">
        <v>6</v>
      </c>
      <c r="O231" s="14"/>
      <c r="P231" s="28"/>
    </row>
    <row r="232" spans="1:16" x14ac:dyDescent="0.2">
      <c r="A232" s="25" t="s">
        <v>59</v>
      </c>
      <c r="B232" s="11" t="s">
        <v>168</v>
      </c>
      <c r="C232" s="11" t="s">
        <v>510</v>
      </c>
      <c r="D232" s="12">
        <v>1</v>
      </c>
      <c r="E232" s="12">
        <v>1</v>
      </c>
      <c r="F232" s="12">
        <v>1</v>
      </c>
      <c r="G232" s="12">
        <v>1</v>
      </c>
      <c r="H232" s="12">
        <v>1</v>
      </c>
      <c r="I232" s="12">
        <v>1</v>
      </c>
      <c r="J232" s="12">
        <v>1</v>
      </c>
      <c r="K232" s="12">
        <v>1</v>
      </c>
      <c r="L232" s="12">
        <v>1</v>
      </c>
      <c r="M232" s="12">
        <v>1</v>
      </c>
      <c r="N232" s="12">
        <v>2</v>
      </c>
      <c r="O232" s="12"/>
      <c r="P232" s="26"/>
    </row>
    <row r="233" spans="1:16" x14ac:dyDescent="0.2">
      <c r="A233" s="27" t="s">
        <v>59</v>
      </c>
      <c r="B233" s="13" t="s">
        <v>168</v>
      </c>
      <c r="C233" s="13" t="s">
        <v>508</v>
      </c>
      <c r="D233" s="14">
        <v>6</v>
      </c>
      <c r="E233" s="14">
        <v>6</v>
      </c>
      <c r="F233" s="14">
        <v>6</v>
      </c>
      <c r="G233" s="14">
        <v>6</v>
      </c>
      <c r="H233" s="14">
        <v>6</v>
      </c>
      <c r="I233" s="14">
        <v>6</v>
      </c>
      <c r="J233" s="14">
        <v>6</v>
      </c>
      <c r="K233" s="14">
        <v>6</v>
      </c>
      <c r="L233" s="14">
        <v>6</v>
      </c>
      <c r="M233" s="14">
        <v>6</v>
      </c>
      <c r="N233" s="14">
        <v>6</v>
      </c>
      <c r="O233" s="14"/>
      <c r="P233" s="28"/>
    </row>
    <row r="234" spans="1:16" x14ac:dyDescent="0.2">
      <c r="A234" s="25" t="s">
        <v>60</v>
      </c>
      <c r="B234" s="11" t="s">
        <v>177</v>
      </c>
      <c r="C234" s="11" t="s">
        <v>509</v>
      </c>
      <c r="D234" s="12">
        <v>5</v>
      </c>
      <c r="E234" s="12">
        <v>5</v>
      </c>
      <c r="F234" s="12">
        <v>5</v>
      </c>
      <c r="G234" s="12">
        <v>5</v>
      </c>
      <c r="H234" s="12">
        <v>5</v>
      </c>
      <c r="I234" s="12">
        <v>5</v>
      </c>
      <c r="J234" s="12">
        <v>5</v>
      </c>
      <c r="K234" s="12">
        <v>5</v>
      </c>
      <c r="L234" s="12">
        <v>5</v>
      </c>
      <c r="M234" s="12">
        <v>5</v>
      </c>
      <c r="N234" s="12">
        <v>5</v>
      </c>
      <c r="O234" s="12">
        <v>5</v>
      </c>
      <c r="P234" s="26"/>
    </row>
    <row r="235" spans="1:16" x14ac:dyDescent="0.2">
      <c r="A235" s="27" t="s">
        <v>60</v>
      </c>
      <c r="B235" s="13" t="s">
        <v>177</v>
      </c>
      <c r="C235" s="13" t="s">
        <v>507</v>
      </c>
      <c r="D235" s="14">
        <v>4</v>
      </c>
      <c r="E235" s="14">
        <v>4</v>
      </c>
      <c r="F235" s="14">
        <v>4</v>
      </c>
      <c r="G235" s="14">
        <v>4</v>
      </c>
      <c r="H235" s="14">
        <v>4</v>
      </c>
      <c r="I235" s="14">
        <v>4</v>
      </c>
      <c r="J235" s="14">
        <v>4</v>
      </c>
      <c r="K235" s="14">
        <v>4</v>
      </c>
      <c r="L235" s="14">
        <v>4</v>
      </c>
      <c r="M235" s="14">
        <v>4</v>
      </c>
      <c r="N235" s="14">
        <v>4</v>
      </c>
      <c r="O235" s="14">
        <v>4</v>
      </c>
      <c r="P235" s="28"/>
    </row>
    <row r="236" spans="1:16" x14ac:dyDescent="0.2">
      <c r="A236" s="25" t="s">
        <v>60</v>
      </c>
      <c r="B236" s="11" t="s">
        <v>177</v>
      </c>
      <c r="C236" s="11" t="s">
        <v>510</v>
      </c>
      <c r="D236" s="12">
        <v>2</v>
      </c>
      <c r="E236" s="12">
        <v>2</v>
      </c>
      <c r="F236" s="12">
        <v>2</v>
      </c>
      <c r="G236" s="12">
        <v>2</v>
      </c>
      <c r="H236" s="12">
        <v>2</v>
      </c>
      <c r="I236" s="12">
        <v>2</v>
      </c>
      <c r="J236" s="12">
        <v>2</v>
      </c>
      <c r="K236" s="12">
        <v>2</v>
      </c>
      <c r="L236" s="12">
        <v>2</v>
      </c>
      <c r="M236" s="12">
        <v>2</v>
      </c>
      <c r="N236" s="12">
        <v>2</v>
      </c>
      <c r="O236" s="12">
        <v>2</v>
      </c>
      <c r="P236" s="26"/>
    </row>
    <row r="237" spans="1:16" x14ac:dyDescent="0.2">
      <c r="A237" s="27" t="s">
        <v>60</v>
      </c>
      <c r="B237" s="13" t="s">
        <v>177</v>
      </c>
      <c r="C237" s="13" t="s">
        <v>508</v>
      </c>
      <c r="D237" s="14">
        <v>7</v>
      </c>
      <c r="E237" s="14">
        <v>7</v>
      </c>
      <c r="F237" s="14">
        <v>7</v>
      </c>
      <c r="G237" s="14">
        <v>7</v>
      </c>
      <c r="H237" s="14">
        <v>7</v>
      </c>
      <c r="I237" s="14">
        <v>7</v>
      </c>
      <c r="J237" s="14">
        <v>7</v>
      </c>
      <c r="K237" s="14">
        <v>7</v>
      </c>
      <c r="L237" s="14">
        <v>7</v>
      </c>
      <c r="M237" s="14">
        <v>7</v>
      </c>
      <c r="N237" s="14">
        <v>7</v>
      </c>
      <c r="O237" s="14">
        <v>7</v>
      </c>
      <c r="P237" s="28"/>
    </row>
    <row r="238" spans="1:16" x14ac:dyDescent="0.2">
      <c r="A238" s="25" t="s">
        <v>61</v>
      </c>
      <c r="B238" s="11" t="s">
        <v>147</v>
      </c>
      <c r="C238" s="11" t="s">
        <v>509</v>
      </c>
      <c r="D238" s="12">
        <v>3</v>
      </c>
      <c r="E238" s="12">
        <v>3</v>
      </c>
      <c r="F238" s="12">
        <v>3</v>
      </c>
      <c r="G238" s="12">
        <v>3</v>
      </c>
      <c r="H238" s="12">
        <v>3</v>
      </c>
      <c r="I238" s="12">
        <v>3</v>
      </c>
      <c r="J238" s="12">
        <v>3</v>
      </c>
      <c r="K238" s="12">
        <v>3</v>
      </c>
      <c r="L238" s="12">
        <v>3</v>
      </c>
      <c r="M238" s="12">
        <v>3</v>
      </c>
      <c r="N238" s="12">
        <v>3</v>
      </c>
      <c r="O238" s="12">
        <v>3</v>
      </c>
      <c r="P238" s="26"/>
    </row>
    <row r="239" spans="1:16" x14ac:dyDescent="0.2">
      <c r="A239" s="27" t="s">
        <v>61</v>
      </c>
      <c r="B239" s="13" t="s">
        <v>147</v>
      </c>
      <c r="C239" s="13" t="s">
        <v>507</v>
      </c>
      <c r="D239" s="14">
        <v>6</v>
      </c>
      <c r="E239" s="14">
        <v>6</v>
      </c>
      <c r="F239" s="14">
        <v>6</v>
      </c>
      <c r="G239" s="14">
        <v>6</v>
      </c>
      <c r="H239" s="14">
        <v>6</v>
      </c>
      <c r="I239" s="14">
        <v>6</v>
      </c>
      <c r="J239" s="14">
        <v>6</v>
      </c>
      <c r="K239" s="14">
        <v>6</v>
      </c>
      <c r="L239" s="14">
        <v>6</v>
      </c>
      <c r="M239" s="14">
        <v>6</v>
      </c>
      <c r="N239" s="14">
        <v>6</v>
      </c>
      <c r="O239" s="14">
        <v>6</v>
      </c>
      <c r="P239" s="28"/>
    </row>
    <row r="240" spans="1:16" x14ac:dyDescent="0.2">
      <c r="A240" s="25" t="s">
        <v>61</v>
      </c>
      <c r="B240" s="11" t="s">
        <v>147</v>
      </c>
      <c r="C240" s="11" t="s">
        <v>510</v>
      </c>
      <c r="D240" s="12">
        <v>3</v>
      </c>
      <c r="E240" s="12">
        <v>3</v>
      </c>
      <c r="F240" s="12">
        <v>3</v>
      </c>
      <c r="G240" s="12">
        <v>3</v>
      </c>
      <c r="H240" s="12">
        <v>3</v>
      </c>
      <c r="I240" s="12">
        <v>3</v>
      </c>
      <c r="J240" s="12">
        <v>3</v>
      </c>
      <c r="K240" s="12">
        <v>3</v>
      </c>
      <c r="L240" s="12">
        <v>3</v>
      </c>
      <c r="M240" s="12">
        <v>3</v>
      </c>
      <c r="N240" s="12">
        <v>3</v>
      </c>
      <c r="O240" s="12">
        <v>3</v>
      </c>
      <c r="P240" s="26"/>
    </row>
    <row r="241" spans="1:16" x14ac:dyDescent="0.2">
      <c r="A241" s="27" t="s">
        <v>61</v>
      </c>
      <c r="B241" s="13" t="s">
        <v>147</v>
      </c>
      <c r="C241" s="13" t="s">
        <v>508</v>
      </c>
      <c r="D241" s="14">
        <v>7</v>
      </c>
      <c r="E241" s="14">
        <v>7</v>
      </c>
      <c r="F241" s="14">
        <v>7</v>
      </c>
      <c r="G241" s="14">
        <v>7</v>
      </c>
      <c r="H241" s="14">
        <v>7</v>
      </c>
      <c r="I241" s="14">
        <v>7</v>
      </c>
      <c r="J241" s="14">
        <v>7</v>
      </c>
      <c r="K241" s="14">
        <v>7</v>
      </c>
      <c r="L241" s="14">
        <v>7</v>
      </c>
      <c r="M241" s="14">
        <v>7</v>
      </c>
      <c r="N241" s="14">
        <v>7</v>
      </c>
      <c r="O241" s="14">
        <v>7</v>
      </c>
      <c r="P241" s="28"/>
    </row>
    <row r="242" spans="1:16" x14ac:dyDescent="0.2">
      <c r="A242" s="25" t="s">
        <v>62</v>
      </c>
      <c r="B242" s="11" t="s">
        <v>148</v>
      </c>
      <c r="C242" s="11" t="s">
        <v>509</v>
      </c>
      <c r="D242" s="12">
        <v>2</v>
      </c>
      <c r="E242" s="12">
        <v>2</v>
      </c>
      <c r="F242" s="12">
        <v>2</v>
      </c>
      <c r="G242" s="12">
        <v>2</v>
      </c>
      <c r="H242" s="12">
        <v>2</v>
      </c>
      <c r="I242" s="12">
        <v>2</v>
      </c>
      <c r="J242" s="12">
        <v>2</v>
      </c>
      <c r="K242" s="12">
        <v>2</v>
      </c>
      <c r="L242" s="12">
        <v>2</v>
      </c>
      <c r="M242" s="12">
        <v>2</v>
      </c>
      <c r="N242" s="12">
        <v>2</v>
      </c>
      <c r="O242" s="12">
        <v>2</v>
      </c>
      <c r="P242" s="26"/>
    </row>
    <row r="243" spans="1:16" x14ac:dyDescent="0.2">
      <c r="A243" s="27" t="s">
        <v>62</v>
      </c>
      <c r="B243" s="13" t="s">
        <v>148</v>
      </c>
      <c r="C243" s="13" t="s">
        <v>507</v>
      </c>
      <c r="D243" s="14">
        <v>6</v>
      </c>
      <c r="E243" s="14">
        <v>6</v>
      </c>
      <c r="F243" s="14">
        <v>6</v>
      </c>
      <c r="G243" s="14">
        <v>6</v>
      </c>
      <c r="H243" s="14">
        <v>6</v>
      </c>
      <c r="I243" s="14">
        <v>6</v>
      </c>
      <c r="J243" s="14">
        <v>6</v>
      </c>
      <c r="K243" s="14">
        <v>6</v>
      </c>
      <c r="L243" s="14">
        <v>6</v>
      </c>
      <c r="M243" s="14">
        <v>6</v>
      </c>
      <c r="N243" s="14">
        <v>6</v>
      </c>
      <c r="O243" s="14">
        <v>6</v>
      </c>
      <c r="P243" s="28"/>
    </row>
    <row r="244" spans="1:16" x14ac:dyDescent="0.2">
      <c r="A244" s="25" t="s">
        <v>62</v>
      </c>
      <c r="B244" s="11" t="s">
        <v>148</v>
      </c>
      <c r="C244" s="11" t="s">
        <v>510</v>
      </c>
      <c r="D244" s="12">
        <v>5</v>
      </c>
      <c r="E244" s="12">
        <v>5</v>
      </c>
      <c r="F244" s="12">
        <v>5</v>
      </c>
      <c r="G244" s="12">
        <v>5</v>
      </c>
      <c r="H244" s="12">
        <v>5</v>
      </c>
      <c r="I244" s="12">
        <v>5</v>
      </c>
      <c r="J244" s="12">
        <v>5</v>
      </c>
      <c r="K244" s="12">
        <v>5</v>
      </c>
      <c r="L244" s="12">
        <v>5</v>
      </c>
      <c r="M244" s="12">
        <v>5</v>
      </c>
      <c r="N244" s="12">
        <v>5</v>
      </c>
      <c r="O244" s="12">
        <v>5</v>
      </c>
      <c r="P244" s="26"/>
    </row>
    <row r="245" spans="1:16" x14ac:dyDescent="0.2">
      <c r="A245" s="27" t="s">
        <v>62</v>
      </c>
      <c r="B245" s="13" t="s">
        <v>148</v>
      </c>
      <c r="C245" s="13" t="s">
        <v>508</v>
      </c>
      <c r="D245" s="14">
        <v>5</v>
      </c>
      <c r="E245" s="14">
        <v>5</v>
      </c>
      <c r="F245" s="14">
        <v>5</v>
      </c>
      <c r="G245" s="14">
        <v>5</v>
      </c>
      <c r="H245" s="14">
        <v>5</v>
      </c>
      <c r="I245" s="14">
        <v>5</v>
      </c>
      <c r="J245" s="14">
        <v>5</v>
      </c>
      <c r="K245" s="14">
        <v>5</v>
      </c>
      <c r="L245" s="14">
        <v>5</v>
      </c>
      <c r="M245" s="14">
        <v>5</v>
      </c>
      <c r="N245" s="14">
        <v>5</v>
      </c>
      <c r="O245" s="14">
        <v>5</v>
      </c>
      <c r="P245" s="28"/>
    </row>
    <row r="246" spans="1:16" x14ac:dyDescent="0.2">
      <c r="A246" s="25" t="s">
        <v>63</v>
      </c>
      <c r="B246" s="11" t="s">
        <v>149</v>
      </c>
      <c r="C246" s="11" t="s">
        <v>509</v>
      </c>
      <c r="D246" s="12">
        <v>3</v>
      </c>
      <c r="E246" s="12">
        <v>3</v>
      </c>
      <c r="F246" s="12">
        <v>3</v>
      </c>
      <c r="G246" s="12">
        <v>3</v>
      </c>
      <c r="H246" s="12">
        <v>3</v>
      </c>
      <c r="I246" s="12">
        <v>3</v>
      </c>
      <c r="J246" s="12">
        <v>3</v>
      </c>
      <c r="K246" s="12">
        <v>3</v>
      </c>
      <c r="L246" s="12">
        <v>3</v>
      </c>
      <c r="M246" s="12">
        <v>3</v>
      </c>
      <c r="N246" s="12">
        <v>3</v>
      </c>
      <c r="O246" s="12">
        <v>3</v>
      </c>
      <c r="P246" s="26"/>
    </row>
    <row r="247" spans="1:16" x14ac:dyDescent="0.2">
      <c r="A247" s="27" t="s">
        <v>63</v>
      </c>
      <c r="B247" s="13" t="s">
        <v>149</v>
      </c>
      <c r="C247" s="13" t="s">
        <v>507</v>
      </c>
      <c r="D247" s="14">
        <v>6</v>
      </c>
      <c r="E247" s="14">
        <v>6</v>
      </c>
      <c r="F247" s="14">
        <v>6</v>
      </c>
      <c r="G247" s="14">
        <v>6</v>
      </c>
      <c r="H247" s="14">
        <v>6</v>
      </c>
      <c r="I247" s="14">
        <v>6</v>
      </c>
      <c r="J247" s="14">
        <v>6</v>
      </c>
      <c r="K247" s="14">
        <v>6</v>
      </c>
      <c r="L247" s="14">
        <v>6</v>
      </c>
      <c r="M247" s="14">
        <v>6</v>
      </c>
      <c r="N247" s="14">
        <v>6</v>
      </c>
      <c r="O247" s="14">
        <v>6</v>
      </c>
      <c r="P247" s="28"/>
    </row>
    <row r="248" spans="1:16" x14ac:dyDescent="0.2">
      <c r="A248" s="25" t="s">
        <v>63</v>
      </c>
      <c r="B248" s="11" t="s">
        <v>149</v>
      </c>
      <c r="C248" s="11" t="s">
        <v>510</v>
      </c>
      <c r="D248" s="12">
        <v>2</v>
      </c>
      <c r="E248" s="12">
        <v>2</v>
      </c>
      <c r="F248" s="12">
        <v>2</v>
      </c>
      <c r="G248" s="12">
        <v>3</v>
      </c>
      <c r="H248" s="12">
        <v>3</v>
      </c>
      <c r="I248" s="12">
        <v>3</v>
      </c>
      <c r="J248" s="12">
        <v>3</v>
      </c>
      <c r="K248" s="12">
        <v>3</v>
      </c>
      <c r="L248" s="12">
        <v>3</v>
      </c>
      <c r="M248" s="12">
        <v>3</v>
      </c>
      <c r="N248" s="12">
        <v>3</v>
      </c>
      <c r="O248" s="12">
        <v>3</v>
      </c>
      <c r="P248" s="26"/>
    </row>
    <row r="249" spans="1:16" x14ac:dyDescent="0.2">
      <c r="A249" s="27" t="s">
        <v>63</v>
      </c>
      <c r="B249" s="13" t="s">
        <v>149</v>
      </c>
      <c r="C249" s="13" t="s">
        <v>508</v>
      </c>
      <c r="D249" s="14">
        <v>6</v>
      </c>
      <c r="E249" s="14">
        <v>6</v>
      </c>
      <c r="F249" s="14">
        <v>6</v>
      </c>
      <c r="G249" s="14">
        <v>6</v>
      </c>
      <c r="H249" s="14">
        <v>6</v>
      </c>
      <c r="I249" s="14">
        <v>6</v>
      </c>
      <c r="J249" s="14">
        <v>6</v>
      </c>
      <c r="K249" s="14">
        <v>6</v>
      </c>
      <c r="L249" s="14">
        <v>6</v>
      </c>
      <c r="M249" s="14">
        <v>6</v>
      </c>
      <c r="N249" s="14">
        <v>6</v>
      </c>
      <c r="O249" s="14">
        <v>6</v>
      </c>
      <c r="P249" s="28"/>
    </row>
    <row r="250" spans="1:16" x14ac:dyDescent="0.2">
      <c r="A250" s="25" t="s">
        <v>64</v>
      </c>
      <c r="B250" s="11" t="s">
        <v>150</v>
      </c>
      <c r="C250" s="11" t="s">
        <v>509</v>
      </c>
      <c r="D250" s="12">
        <v>4</v>
      </c>
      <c r="E250" s="12">
        <v>4</v>
      </c>
      <c r="F250" s="12">
        <v>4</v>
      </c>
      <c r="G250" s="12">
        <v>4</v>
      </c>
      <c r="H250" s="12">
        <v>4</v>
      </c>
      <c r="I250" s="12">
        <v>4</v>
      </c>
      <c r="J250" s="12">
        <v>4</v>
      </c>
      <c r="K250" s="12">
        <v>4</v>
      </c>
      <c r="L250" s="12">
        <v>4</v>
      </c>
      <c r="M250" s="12">
        <v>4</v>
      </c>
      <c r="N250" s="12">
        <v>4</v>
      </c>
      <c r="O250" s="12">
        <v>4</v>
      </c>
      <c r="P250" s="26"/>
    </row>
    <row r="251" spans="1:16" x14ac:dyDescent="0.2">
      <c r="A251" s="27" t="s">
        <v>64</v>
      </c>
      <c r="B251" s="13" t="s">
        <v>150</v>
      </c>
      <c r="C251" s="13" t="s">
        <v>507</v>
      </c>
      <c r="D251" s="14">
        <v>6</v>
      </c>
      <c r="E251" s="14">
        <v>6</v>
      </c>
      <c r="F251" s="14">
        <v>6</v>
      </c>
      <c r="G251" s="14">
        <v>6</v>
      </c>
      <c r="H251" s="14">
        <v>6</v>
      </c>
      <c r="I251" s="14">
        <v>6</v>
      </c>
      <c r="J251" s="14">
        <v>6</v>
      </c>
      <c r="K251" s="14">
        <v>6</v>
      </c>
      <c r="L251" s="14">
        <v>6</v>
      </c>
      <c r="M251" s="14">
        <v>6</v>
      </c>
      <c r="N251" s="14">
        <v>6</v>
      </c>
      <c r="O251" s="14">
        <v>6</v>
      </c>
      <c r="P251" s="28"/>
    </row>
    <row r="252" spans="1:16" x14ac:dyDescent="0.2">
      <c r="A252" s="25" t="s">
        <v>64</v>
      </c>
      <c r="B252" s="11" t="s">
        <v>150</v>
      </c>
      <c r="C252" s="11" t="s">
        <v>510</v>
      </c>
      <c r="D252" s="12">
        <v>3</v>
      </c>
      <c r="E252" s="12">
        <v>3</v>
      </c>
      <c r="F252" s="12">
        <v>3</v>
      </c>
      <c r="G252" s="12">
        <v>3</v>
      </c>
      <c r="H252" s="12">
        <v>3</v>
      </c>
      <c r="I252" s="12">
        <v>3</v>
      </c>
      <c r="J252" s="12">
        <v>3</v>
      </c>
      <c r="K252" s="12">
        <v>3</v>
      </c>
      <c r="L252" s="12">
        <v>3</v>
      </c>
      <c r="M252" s="12">
        <v>3</v>
      </c>
      <c r="N252" s="12">
        <v>3</v>
      </c>
      <c r="O252" s="12">
        <v>3</v>
      </c>
      <c r="P252" s="26"/>
    </row>
    <row r="253" spans="1:16" x14ac:dyDescent="0.2">
      <c r="A253" s="27" t="s">
        <v>64</v>
      </c>
      <c r="B253" s="13" t="s">
        <v>150</v>
      </c>
      <c r="C253" s="13" t="s">
        <v>508</v>
      </c>
      <c r="D253" s="14">
        <v>6</v>
      </c>
      <c r="E253" s="14">
        <v>6</v>
      </c>
      <c r="F253" s="14">
        <v>6</v>
      </c>
      <c r="G253" s="14">
        <v>6</v>
      </c>
      <c r="H253" s="14">
        <v>6</v>
      </c>
      <c r="I253" s="14">
        <v>6</v>
      </c>
      <c r="J253" s="14">
        <v>6</v>
      </c>
      <c r="K253" s="14">
        <v>6</v>
      </c>
      <c r="L253" s="14">
        <v>6</v>
      </c>
      <c r="M253" s="14">
        <v>6</v>
      </c>
      <c r="N253" s="14">
        <v>6</v>
      </c>
      <c r="O253" s="14">
        <v>6</v>
      </c>
      <c r="P253" s="28"/>
    </row>
    <row r="254" spans="1:16" x14ac:dyDescent="0.2">
      <c r="A254" s="25" t="s">
        <v>65</v>
      </c>
      <c r="B254" s="11" t="s">
        <v>151</v>
      </c>
      <c r="C254" s="11" t="s">
        <v>509</v>
      </c>
      <c r="D254" s="12">
        <v>3</v>
      </c>
      <c r="E254" s="12">
        <v>3</v>
      </c>
      <c r="F254" s="12">
        <v>3</v>
      </c>
      <c r="G254" s="12">
        <v>3</v>
      </c>
      <c r="H254" s="12">
        <v>3</v>
      </c>
      <c r="I254" s="12">
        <v>3</v>
      </c>
      <c r="J254" s="12">
        <v>3</v>
      </c>
      <c r="K254" s="12">
        <v>3</v>
      </c>
      <c r="L254" s="12">
        <v>3</v>
      </c>
      <c r="M254" s="12">
        <v>3</v>
      </c>
      <c r="N254" s="12">
        <v>3</v>
      </c>
      <c r="O254" s="12">
        <v>3</v>
      </c>
      <c r="P254" s="26"/>
    </row>
    <row r="255" spans="1:16" x14ac:dyDescent="0.2">
      <c r="A255" s="27" t="s">
        <v>65</v>
      </c>
      <c r="B255" s="13" t="s">
        <v>151</v>
      </c>
      <c r="C255" s="13" t="s">
        <v>507</v>
      </c>
      <c r="D255" s="14">
        <v>6</v>
      </c>
      <c r="E255" s="14">
        <v>6</v>
      </c>
      <c r="F255" s="14">
        <v>6</v>
      </c>
      <c r="G255" s="14">
        <v>6</v>
      </c>
      <c r="H255" s="14">
        <v>6</v>
      </c>
      <c r="I255" s="14">
        <v>6</v>
      </c>
      <c r="J255" s="14">
        <v>6</v>
      </c>
      <c r="K255" s="14">
        <v>6</v>
      </c>
      <c r="L255" s="14">
        <v>6</v>
      </c>
      <c r="M255" s="14">
        <v>6</v>
      </c>
      <c r="N255" s="14">
        <v>6</v>
      </c>
      <c r="O255" s="14">
        <v>6</v>
      </c>
      <c r="P255" s="28"/>
    </row>
    <row r="256" spans="1:16" x14ac:dyDescent="0.2">
      <c r="A256" s="25" t="s">
        <v>65</v>
      </c>
      <c r="B256" s="11" t="s">
        <v>151</v>
      </c>
      <c r="C256" s="11" t="s">
        <v>510</v>
      </c>
      <c r="D256" s="12">
        <v>3</v>
      </c>
      <c r="E256" s="12">
        <v>3</v>
      </c>
      <c r="F256" s="12">
        <v>3</v>
      </c>
      <c r="G256" s="12">
        <v>3</v>
      </c>
      <c r="H256" s="12">
        <v>3</v>
      </c>
      <c r="I256" s="12">
        <v>4</v>
      </c>
      <c r="J256" s="12">
        <v>4</v>
      </c>
      <c r="K256" s="12">
        <v>4</v>
      </c>
      <c r="L256" s="12">
        <v>4</v>
      </c>
      <c r="M256" s="12">
        <v>4</v>
      </c>
      <c r="N256" s="12">
        <v>4</v>
      </c>
      <c r="O256" s="12">
        <v>4</v>
      </c>
      <c r="P256" s="26"/>
    </row>
    <row r="257" spans="1:16" x14ac:dyDescent="0.2">
      <c r="A257" s="27" t="s">
        <v>65</v>
      </c>
      <c r="B257" s="13" t="s">
        <v>151</v>
      </c>
      <c r="C257" s="13" t="s">
        <v>508</v>
      </c>
      <c r="D257" s="14">
        <v>6</v>
      </c>
      <c r="E257" s="14">
        <v>6</v>
      </c>
      <c r="F257" s="14">
        <v>6</v>
      </c>
      <c r="G257" s="14">
        <v>6</v>
      </c>
      <c r="H257" s="14">
        <v>6</v>
      </c>
      <c r="I257" s="14">
        <v>6</v>
      </c>
      <c r="J257" s="14">
        <v>6</v>
      </c>
      <c r="K257" s="14">
        <v>6</v>
      </c>
      <c r="L257" s="14">
        <v>6</v>
      </c>
      <c r="M257" s="14">
        <v>6</v>
      </c>
      <c r="N257" s="14">
        <v>6</v>
      </c>
      <c r="O257" s="14">
        <v>6</v>
      </c>
      <c r="P257" s="28"/>
    </row>
    <row r="258" spans="1:16" x14ac:dyDescent="0.2">
      <c r="A258" s="25" t="s">
        <v>66</v>
      </c>
      <c r="B258" s="11" t="s">
        <v>152</v>
      </c>
      <c r="C258" s="11" t="s">
        <v>509</v>
      </c>
      <c r="D258" s="12">
        <v>3</v>
      </c>
      <c r="E258" s="12">
        <v>3</v>
      </c>
      <c r="F258" s="12">
        <v>3</v>
      </c>
      <c r="G258" s="12">
        <v>3</v>
      </c>
      <c r="H258" s="12">
        <v>3</v>
      </c>
      <c r="I258" s="12">
        <v>3</v>
      </c>
      <c r="J258" s="12">
        <v>3</v>
      </c>
      <c r="K258" s="12">
        <v>3</v>
      </c>
      <c r="L258" s="12">
        <v>3</v>
      </c>
      <c r="M258" s="12">
        <v>3</v>
      </c>
      <c r="N258" s="12">
        <v>3</v>
      </c>
      <c r="O258" s="12">
        <v>3</v>
      </c>
      <c r="P258" s="26"/>
    </row>
    <row r="259" spans="1:16" x14ac:dyDescent="0.2">
      <c r="A259" s="27" t="s">
        <v>66</v>
      </c>
      <c r="B259" s="13" t="s">
        <v>152</v>
      </c>
      <c r="C259" s="13" t="s">
        <v>507</v>
      </c>
      <c r="D259" s="14">
        <v>6</v>
      </c>
      <c r="E259" s="14">
        <v>6</v>
      </c>
      <c r="F259" s="14">
        <v>6</v>
      </c>
      <c r="G259" s="14">
        <v>6</v>
      </c>
      <c r="H259" s="14">
        <v>6</v>
      </c>
      <c r="I259" s="14">
        <v>6</v>
      </c>
      <c r="J259" s="14">
        <v>6</v>
      </c>
      <c r="K259" s="14">
        <v>6</v>
      </c>
      <c r="L259" s="14">
        <v>6</v>
      </c>
      <c r="M259" s="14">
        <v>6</v>
      </c>
      <c r="N259" s="14">
        <v>6</v>
      </c>
      <c r="O259" s="14">
        <v>6</v>
      </c>
      <c r="P259" s="28"/>
    </row>
    <row r="260" spans="1:16" x14ac:dyDescent="0.2">
      <c r="A260" s="25" t="s">
        <v>66</v>
      </c>
      <c r="B260" s="11" t="s">
        <v>152</v>
      </c>
      <c r="C260" s="11" t="s">
        <v>510</v>
      </c>
      <c r="D260" s="12">
        <v>4</v>
      </c>
      <c r="E260" s="12">
        <v>4</v>
      </c>
      <c r="F260" s="12">
        <v>4</v>
      </c>
      <c r="G260" s="12">
        <v>4</v>
      </c>
      <c r="H260" s="12">
        <v>4</v>
      </c>
      <c r="I260" s="12">
        <v>4</v>
      </c>
      <c r="J260" s="12">
        <v>4</v>
      </c>
      <c r="K260" s="12">
        <v>4</v>
      </c>
      <c r="L260" s="12">
        <v>4</v>
      </c>
      <c r="M260" s="12">
        <v>4</v>
      </c>
      <c r="N260" s="12">
        <v>4</v>
      </c>
      <c r="O260" s="12">
        <v>4</v>
      </c>
      <c r="P260" s="26"/>
    </row>
    <row r="261" spans="1:16" x14ac:dyDescent="0.2">
      <c r="A261" s="27" t="s">
        <v>66</v>
      </c>
      <c r="B261" s="13" t="s">
        <v>152</v>
      </c>
      <c r="C261" s="13" t="s">
        <v>508</v>
      </c>
      <c r="D261" s="14">
        <v>6</v>
      </c>
      <c r="E261" s="14">
        <v>6</v>
      </c>
      <c r="F261" s="14">
        <v>6</v>
      </c>
      <c r="G261" s="14">
        <v>6</v>
      </c>
      <c r="H261" s="14">
        <v>6</v>
      </c>
      <c r="I261" s="14">
        <v>6</v>
      </c>
      <c r="J261" s="14">
        <v>6</v>
      </c>
      <c r="K261" s="14">
        <v>6</v>
      </c>
      <c r="L261" s="14">
        <v>6</v>
      </c>
      <c r="M261" s="14">
        <v>6</v>
      </c>
      <c r="N261" s="14">
        <v>6</v>
      </c>
      <c r="O261" s="14">
        <v>6</v>
      </c>
      <c r="P261" s="28"/>
    </row>
    <row r="262" spans="1:16" x14ac:dyDescent="0.2">
      <c r="A262" s="25" t="s">
        <v>67</v>
      </c>
      <c r="B262" s="11" t="s">
        <v>153</v>
      </c>
      <c r="C262" s="11" t="s">
        <v>509</v>
      </c>
      <c r="D262" s="12">
        <v>2</v>
      </c>
      <c r="E262" s="12">
        <v>2</v>
      </c>
      <c r="F262" s="12">
        <v>2</v>
      </c>
      <c r="G262" s="12">
        <v>2</v>
      </c>
      <c r="H262" s="12">
        <v>2</v>
      </c>
      <c r="I262" s="12">
        <v>2</v>
      </c>
      <c r="J262" s="12">
        <v>2</v>
      </c>
      <c r="K262" s="12">
        <v>2</v>
      </c>
      <c r="L262" s="12">
        <v>2</v>
      </c>
      <c r="M262" s="12">
        <v>2</v>
      </c>
      <c r="N262" s="12">
        <v>2</v>
      </c>
      <c r="O262" s="12">
        <v>2</v>
      </c>
      <c r="P262" s="26"/>
    </row>
    <row r="263" spans="1:16" x14ac:dyDescent="0.2">
      <c r="A263" s="27" t="s">
        <v>67</v>
      </c>
      <c r="B263" s="13" t="s">
        <v>153</v>
      </c>
      <c r="C263" s="13" t="s">
        <v>507</v>
      </c>
      <c r="D263" s="14">
        <v>6</v>
      </c>
      <c r="E263" s="14">
        <v>6</v>
      </c>
      <c r="F263" s="14">
        <v>6</v>
      </c>
      <c r="G263" s="14">
        <v>6</v>
      </c>
      <c r="H263" s="14">
        <v>6</v>
      </c>
      <c r="I263" s="14">
        <v>6</v>
      </c>
      <c r="J263" s="14">
        <v>6</v>
      </c>
      <c r="K263" s="14">
        <v>6</v>
      </c>
      <c r="L263" s="14">
        <v>6</v>
      </c>
      <c r="M263" s="14">
        <v>6</v>
      </c>
      <c r="N263" s="14">
        <v>6</v>
      </c>
      <c r="O263" s="14">
        <v>6</v>
      </c>
      <c r="P263" s="28"/>
    </row>
    <row r="264" spans="1:16" x14ac:dyDescent="0.2">
      <c r="A264" s="25" t="s">
        <v>67</v>
      </c>
      <c r="B264" s="11" t="s">
        <v>153</v>
      </c>
      <c r="C264" s="11" t="s">
        <v>510</v>
      </c>
      <c r="D264" s="12">
        <v>4</v>
      </c>
      <c r="E264" s="12">
        <v>4</v>
      </c>
      <c r="F264" s="12">
        <v>4</v>
      </c>
      <c r="G264" s="12">
        <v>4</v>
      </c>
      <c r="H264" s="12">
        <v>4</v>
      </c>
      <c r="I264" s="12">
        <v>4</v>
      </c>
      <c r="J264" s="12">
        <v>4</v>
      </c>
      <c r="K264" s="12">
        <v>4</v>
      </c>
      <c r="L264" s="12">
        <v>4</v>
      </c>
      <c r="M264" s="12">
        <v>4</v>
      </c>
      <c r="N264" s="12">
        <v>4</v>
      </c>
      <c r="O264" s="12">
        <v>4</v>
      </c>
      <c r="P264" s="26"/>
    </row>
    <row r="265" spans="1:16" x14ac:dyDescent="0.2">
      <c r="A265" s="27" t="s">
        <v>67</v>
      </c>
      <c r="B265" s="13" t="s">
        <v>153</v>
      </c>
      <c r="C265" s="13" t="s">
        <v>508</v>
      </c>
      <c r="D265" s="14">
        <v>6</v>
      </c>
      <c r="E265" s="14">
        <v>6</v>
      </c>
      <c r="F265" s="14">
        <v>6</v>
      </c>
      <c r="G265" s="14">
        <v>6</v>
      </c>
      <c r="H265" s="14">
        <v>6</v>
      </c>
      <c r="I265" s="14">
        <v>6</v>
      </c>
      <c r="J265" s="14">
        <v>6</v>
      </c>
      <c r="K265" s="14">
        <v>6</v>
      </c>
      <c r="L265" s="14">
        <v>6</v>
      </c>
      <c r="M265" s="14">
        <v>6</v>
      </c>
      <c r="N265" s="14">
        <v>6</v>
      </c>
      <c r="O265" s="14">
        <v>6</v>
      </c>
      <c r="P265" s="28"/>
    </row>
    <row r="266" spans="1:16" x14ac:dyDescent="0.2">
      <c r="A266" s="25" t="s">
        <v>68</v>
      </c>
      <c r="B266" s="11" t="s">
        <v>154</v>
      </c>
      <c r="C266" s="11" t="s">
        <v>509</v>
      </c>
      <c r="D266" s="12">
        <v>2</v>
      </c>
      <c r="E266" s="12">
        <v>2</v>
      </c>
      <c r="F266" s="12">
        <v>2</v>
      </c>
      <c r="G266" s="12">
        <v>2</v>
      </c>
      <c r="H266" s="12">
        <v>2</v>
      </c>
      <c r="I266" s="12">
        <v>2</v>
      </c>
      <c r="J266" s="12">
        <v>2</v>
      </c>
      <c r="K266" s="12">
        <v>2</v>
      </c>
      <c r="L266" s="12">
        <v>2</v>
      </c>
      <c r="M266" s="12">
        <v>2</v>
      </c>
      <c r="N266" s="12">
        <v>2</v>
      </c>
      <c r="O266" s="12">
        <v>2</v>
      </c>
      <c r="P266" s="26"/>
    </row>
    <row r="267" spans="1:16" x14ac:dyDescent="0.2">
      <c r="A267" s="27" t="s">
        <v>68</v>
      </c>
      <c r="B267" s="13" t="s">
        <v>154</v>
      </c>
      <c r="C267" s="13" t="s">
        <v>507</v>
      </c>
      <c r="D267" s="14">
        <v>6</v>
      </c>
      <c r="E267" s="14">
        <v>6</v>
      </c>
      <c r="F267" s="14">
        <v>6</v>
      </c>
      <c r="G267" s="14">
        <v>6</v>
      </c>
      <c r="H267" s="14">
        <v>6</v>
      </c>
      <c r="I267" s="14">
        <v>6</v>
      </c>
      <c r="J267" s="14">
        <v>6</v>
      </c>
      <c r="K267" s="14">
        <v>6</v>
      </c>
      <c r="L267" s="14">
        <v>6</v>
      </c>
      <c r="M267" s="14">
        <v>6</v>
      </c>
      <c r="N267" s="14">
        <v>6</v>
      </c>
      <c r="O267" s="14">
        <v>6</v>
      </c>
      <c r="P267" s="28"/>
    </row>
    <row r="268" spans="1:16" x14ac:dyDescent="0.2">
      <c r="A268" s="25" t="s">
        <v>68</v>
      </c>
      <c r="B268" s="11" t="s">
        <v>154</v>
      </c>
      <c r="C268" s="11" t="s">
        <v>510</v>
      </c>
      <c r="D268" s="12">
        <v>4</v>
      </c>
      <c r="E268" s="12">
        <v>4</v>
      </c>
      <c r="F268" s="12">
        <v>4</v>
      </c>
      <c r="G268" s="12">
        <v>4</v>
      </c>
      <c r="H268" s="12">
        <v>4</v>
      </c>
      <c r="I268" s="12">
        <v>4</v>
      </c>
      <c r="J268" s="12">
        <v>4</v>
      </c>
      <c r="K268" s="12">
        <v>4</v>
      </c>
      <c r="L268" s="12">
        <v>4</v>
      </c>
      <c r="M268" s="12">
        <v>4</v>
      </c>
      <c r="N268" s="12">
        <v>4</v>
      </c>
      <c r="O268" s="12">
        <v>4</v>
      </c>
      <c r="P268" s="26"/>
    </row>
    <row r="269" spans="1:16" x14ac:dyDescent="0.2">
      <c r="A269" s="27" t="s">
        <v>68</v>
      </c>
      <c r="B269" s="13" t="s">
        <v>154</v>
      </c>
      <c r="C269" s="13" t="s">
        <v>508</v>
      </c>
      <c r="D269" s="14">
        <v>6</v>
      </c>
      <c r="E269" s="14">
        <v>6</v>
      </c>
      <c r="F269" s="14">
        <v>6</v>
      </c>
      <c r="G269" s="14">
        <v>6</v>
      </c>
      <c r="H269" s="14">
        <v>6</v>
      </c>
      <c r="I269" s="14">
        <v>6</v>
      </c>
      <c r="J269" s="14">
        <v>6</v>
      </c>
      <c r="K269" s="14">
        <v>6</v>
      </c>
      <c r="L269" s="14">
        <v>6</v>
      </c>
      <c r="M269" s="14">
        <v>6</v>
      </c>
      <c r="N269" s="14">
        <v>6</v>
      </c>
      <c r="O269" s="14">
        <v>6</v>
      </c>
      <c r="P269" s="28"/>
    </row>
    <row r="270" spans="1:16" x14ac:dyDescent="0.2">
      <c r="A270" s="25" t="s">
        <v>69</v>
      </c>
      <c r="B270" s="11" t="s">
        <v>178</v>
      </c>
      <c r="C270" s="11" t="s">
        <v>509</v>
      </c>
      <c r="D270" s="12">
        <v>4</v>
      </c>
      <c r="E270" s="12">
        <v>4</v>
      </c>
      <c r="F270" s="12">
        <v>4</v>
      </c>
      <c r="G270" s="12">
        <v>4</v>
      </c>
      <c r="H270" s="12">
        <v>4</v>
      </c>
      <c r="I270" s="12">
        <v>4</v>
      </c>
      <c r="J270" s="12">
        <v>4</v>
      </c>
      <c r="K270" s="12">
        <v>4</v>
      </c>
      <c r="L270" s="12">
        <v>4</v>
      </c>
      <c r="M270" s="12">
        <v>4</v>
      </c>
      <c r="N270" s="12">
        <v>4</v>
      </c>
      <c r="O270" s="12">
        <v>4</v>
      </c>
      <c r="P270" s="26"/>
    </row>
    <row r="271" spans="1:16" x14ac:dyDescent="0.2">
      <c r="A271" s="27" t="s">
        <v>69</v>
      </c>
      <c r="B271" s="13" t="s">
        <v>178</v>
      </c>
      <c r="C271" s="13" t="s">
        <v>507</v>
      </c>
      <c r="D271" s="14">
        <v>5</v>
      </c>
      <c r="E271" s="14">
        <v>5</v>
      </c>
      <c r="F271" s="14">
        <v>5</v>
      </c>
      <c r="G271" s="14">
        <v>5</v>
      </c>
      <c r="H271" s="14">
        <v>5</v>
      </c>
      <c r="I271" s="14">
        <v>5</v>
      </c>
      <c r="J271" s="14">
        <v>5</v>
      </c>
      <c r="K271" s="14">
        <v>5</v>
      </c>
      <c r="L271" s="14">
        <v>5</v>
      </c>
      <c r="M271" s="14">
        <v>5</v>
      </c>
      <c r="N271" s="14">
        <v>5</v>
      </c>
      <c r="O271" s="14">
        <v>5</v>
      </c>
      <c r="P271" s="28"/>
    </row>
    <row r="272" spans="1:16" x14ac:dyDescent="0.2">
      <c r="A272" s="25" t="s">
        <v>69</v>
      </c>
      <c r="B272" s="11" t="s">
        <v>178</v>
      </c>
      <c r="C272" s="11" t="s">
        <v>510</v>
      </c>
      <c r="D272" s="12">
        <v>4</v>
      </c>
      <c r="E272" s="12">
        <v>4</v>
      </c>
      <c r="F272" s="12">
        <v>4</v>
      </c>
      <c r="G272" s="12">
        <v>4</v>
      </c>
      <c r="H272" s="12">
        <v>4</v>
      </c>
      <c r="I272" s="12">
        <v>4</v>
      </c>
      <c r="J272" s="12">
        <v>4</v>
      </c>
      <c r="K272" s="12">
        <v>4</v>
      </c>
      <c r="L272" s="12">
        <v>4</v>
      </c>
      <c r="M272" s="12">
        <v>4</v>
      </c>
      <c r="N272" s="12">
        <v>4</v>
      </c>
      <c r="O272" s="12">
        <v>4</v>
      </c>
      <c r="P272" s="26"/>
    </row>
    <row r="273" spans="1:16" x14ac:dyDescent="0.2">
      <c r="A273" s="27" t="s">
        <v>69</v>
      </c>
      <c r="B273" s="13" t="s">
        <v>178</v>
      </c>
      <c r="C273" s="13" t="s">
        <v>508</v>
      </c>
      <c r="D273" s="14">
        <v>5</v>
      </c>
      <c r="E273" s="14">
        <v>5</v>
      </c>
      <c r="F273" s="14">
        <v>5</v>
      </c>
      <c r="G273" s="14">
        <v>5</v>
      </c>
      <c r="H273" s="14">
        <v>5</v>
      </c>
      <c r="I273" s="14">
        <v>5</v>
      </c>
      <c r="J273" s="14">
        <v>5</v>
      </c>
      <c r="K273" s="14">
        <v>5</v>
      </c>
      <c r="L273" s="14">
        <v>5</v>
      </c>
      <c r="M273" s="14">
        <v>5</v>
      </c>
      <c r="N273" s="14">
        <v>5</v>
      </c>
      <c r="O273" s="14">
        <v>5</v>
      </c>
      <c r="P273" s="28"/>
    </row>
    <row r="274" spans="1:16" x14ac:dyDescent="0.2">
      <c r="A274" s="25" t="s">
        <v>70</v>
      </c>
      <c r="B274" s="11" t="s">
        <v>155</v>
      </c>
      <c r="C274" s="11" t="s">
        <v>509</v>
      </c>
      <c r="D274" s="12">
        <v>2</v>
      </c>
      <c r="E274" s="12">
        <v>2</v>
      </c>
      <c r="F274" s="12">
        <v>2</v>
      </c>
      <c r="G274" s="12">
        <v>2</v>
      </c>
      <c r="H274" s="12">
        <v>2</v>
      </c>
      <c r="I274" s="12">
        <v>2</v>
      </c>
      <c r="J274" s="12">
        <v>2</v>
      </c>
      <c r="K274" s="12">
        <v>2</v>
      </c>
      <c r="L274" s="12">
        <v>2</v>
      </c>
      <c r="M274" s="12">
        <v>2</v>
      </c>
      <c r="N274" s="12">
        <v>2</v>
      </c>
      <c r="O274" s="12">
        <v>2</v>
      </c>
      <c r="P274" s="26"/>
    </row>
    <row r="275" spans="1:16" x14ac:dyDescent="0.2">
      <c r="A275" s="27" t="s">
        <v>70</v>
      </c>
      <c r="B275" s="13" t="s">
        <v>155</v>
      </c>
      <c r="C275" s="13" t="s">
        <v>507</v>
      </c>
      <c r="D275" s="14">
        <v>6</v>
      </c>
      <c r="E275" s="14">
        <v>6</v>
      </c>
      <c r="F275" s="14">
        <v>6</v>
      </c>
      <c r="G275" s="14">
        <v>6</v>
      </c>
      <c r="H275" s="14">
        <v>6</v>
      </c>
      <c r="I275" s="14">
        <v>6</v>
      </c>
      <c r="J275" s="14">
        <v>6</v>
      </c>
      <c r="K275" s="14">
        <v>6</v>
      </c>
      <c r="L275" s="14">
        <v>6</v>
      </c>
      <c r="M275" s="14">
        <v>6</v>
      </c>
      <c r="N275" s="14">
        <v>6</v>
      </c>
      <c r="O275" s="14">
        <v>6</v>
      </c>
      <c r="P275" s="28"/>
    </row>
    <row r="276" spans="1:16" x14ac:dyDescent="0.2">
      <c r="A276" s="25" t="s">
        <v>70</v>
      </c>
      <c r="B276" s="11" t="s">
        <v>155</v>
      </c>
      <c r="C276" s="11" t="s">
        <v>510</v>
      </c>
      <c r="D276" s="12">
        <v>3</v>
      </c>
      <c r="E276" s="12">
        <v>3</v>
      </c>
      <c r="F276" s="12">
        <v>3</v>
      </c>
      <c r="G276" s="12">
        <v>3</v>
      </c>
      <c r="H276" s="12">
        <v>3</v>
      </c>
      <c r="I276" s="12">
        <v>3</v>
      </c>
      <c r="J276" s="12">
        <v>3</v>
      </c>
      <c r="K276" s="12">
        <v>3</v>
      </c>
      <c r="L276" s="12">
        <v>3</v>
      </c>
      <c r="M276" s="12">
        <v>3</v>
      </c>
      <c r="N276" s="12">
        <v>3</v>
      </c>
      <c r="O276" s="12">
        <v>3</v>
      </c>
      <c r="P276" s="26"/>
    </row>
    <row r="277" spans="1:16" x14ac:dyDescent="0.2">
      <c r="A277" s="27" t="s">
        <v>70</v>
      </c>
      <c r="B277" s="13" t="s">
        <v>155</v>
      </c>
      <c r="C277" s="13" t="s">
        <v>508</v>
      </c>
      <c r="D277" s="14">
        <v>6</v>
      </c>
      <c r="E277" s="14">
        <v>6</v>
      </c>
      <c r="F277" s="14">
        <v>6</v>
      </c>
      <c r="G277" s="14">
        <v>6</v>
      </c>
      <c r="H277" s="14">
        <v>6</v>
      </c>
      <c r="I277" s="14">
        <v>6</v>
      </c>
      <c r="J277" s="14">
        <v>6</v>
      </c>
      <c r="K277" s="14">
        <v>6</v>
      </c>
      <c r="L277" s="14">
        <v>6</v>
      </c>
      <c r="M277" s="14">
        <v>6</v>
      </c>
      <c r="N277" s="14">
        <v>6</v>
      </c>
      <c r="O277" s="14">
        <v>6</v>
      </c>
      <c r="P277" s="28"/>
    </row>
    <row r="278" spans="1:16" x14ac:dyDescent="0.2">
      <c r="A278" s="25" t="s">
        <v>71</v>
      </c>
      <c r="B278" s="11" t="s">
        <v>156</v>
      </c>
      <c r="C278" s="11" t="s">
        <v>509</v>
      </c>
      <c r="D278" s="12">
        <v>3</v>
      </c>
      <c r="E278" s="12">
        <v>3</v>
      </c>
      <c r="F278" s="12">
        <v>3</v>
      </c>
      <c r="G278" s="12">
        <v>3</v>
      </c>
      <c r="H278" s="12">
        <v>3</v>
      </c>
      <c r="I278" s="12">
        <v>3</v>
      </c>
      <c r="J278" s="12">
        <v>3</v>
      </c>
      <c r="K278" s="12">
        <v>3</v>
      </c>
      <c r="L278" s="12">
        <v>3</v>
      </c>
      <c r="M278" s="12">
        <v>3</v>
      </c>
      <c r="N278" s="12">
        <v>3</v>
      </c>
      <c r="O278" s="12">
        <v>3</v>
      </c>
      <c r="P278" s="26"/>
    </row>
    <row r="279" spans="1:16" x14ac:dyDescent="0.2">
      <c r="A279" s="27" t="s">
        <v>71</v>
      </c>
      <c r="B279" s="13" t="s">
        <v>156</v>
      </c>
      <c r="C279" s="13" t="s">
        <v>507</v>
      </c>
      <c r="D279" s="14">
        <v>7</v>
      </c>
      <c r="E279" s="14">
        <v>7</v>
      </c>
      <c r="F279" s="14">
        <v>7</v>
      </c>
      <c r="G279" s="14">
        <v>7</v>
      </c>
      <c r="H279" s="14">
        <v>7</v>
      </c>
      <c r="I279" s="14">
        <v>7</v>
      </c>
      <c r="J279" s="14">
        <v>7</v>
      </c>
      <c r="K279" s="14">
        <v>7</v>
      </c>
      <c r="L279" s="14">
        <v>7</v>
      </c>
      <c r="M279" s="14">
        <v>7</v>
      </c>
      <c r="N279" s="14">
        <v>7</v>
      </c>
      <c r="O279" s="14">
        <v>7</v>
      </c>
      <c r="P279" s="28"/>
    </row>
    <row r="280" spans="1:16" x14ac:dyDescent="0.2">
      <c r="A280" s="25" t="s">
        <v>71</v>
      </c>
      <c r="B280" s="11" t="s">
        <v>156</v>
      </c>
      <c r="C280" s="11" t="s">
        <v>510</v>
      </c>
      <c r="D280" s="12">
        <v>2</v>
      </c>
      <c r="E280" s="12">
        <v>2</v>
      </c>
      <c r="F280" s="12">
        <v>2</v>
      </c>
      <c r="G280" s="12">
        <v>2</v>
      </c>
      <c r="H280" s="12">
        <v>2</v>
      </c>
      <c r="I280" s="12">
        <v>2</v>
      </c>
      <c r="J280" s="12">
        <v>2</v>
      </c>
      <c r="K280" s="12">
        <v>2</v>
      </c>
      <c r="L280" s="12">
        <v>2</v>
      </c>
      <c r="M280" s="12">
        <v>2</v>
      </c>
      <c r="N280" s="12">
        <v>2</v>
      </c>
      <c r="O280" s="12">
        <v>2</v>
      </c>
      <c r="P280" s="26"/>
    </row>
    <row r="281" spans="1:16" x14ac:dyDescent="0.2">
      <c r="A281" s="27" t="s">
        <v>71</v>
      </c>
      <c r="B281" s="13" t="s">
        <v>156</v>
      </c>
      <c r="C281" s="13" t="s">
        <v>508</v>
      </c>
      <c r="D281" s="14">
        <v>6</v>
      </c>
      <c r="E281" s="14">
        <v>6</v>
      </c>
      <c r="F281" s="14">
        <v>6</v>
      </c>
      <c r="G281" s="14">
        <v>6</v>
      </c>
      <c r="H281" s="14">
        <v>6</v>
      </c>
      <c r="I281" s="14">
        <v>6</v>
      </c>
      <c r="J281" s="14">
        <v>6</v>
      </c>
      <c r="K281" s="14">
        <v>6</v>
      </c>
      <c r="L281" s="14">
        <v>6</v>
      </c>
      <c r="M281" s="14">
        <v>6</v>
      </c>
      <c r="N281" s="14">
        <v>6</v>
      </c>
      <c r="O281" s="14">
        <v>6</v>
      </c>
      <c r="P281" s="28"/>
    </row>
    <row r="282" spans="1:16" x14ac:dyDescent="0.2">
      <c r="A282" s="25" t="s">
        <v>72</v>
      </c>
      <c r="B282" s="11" t="s">
        <v>157</v>
      </c>
      <c r="C282" s="11" t="s">
        <v>509</v>
      </c>
      <c r="D282" s="12">
        <v>5</v>
      </c>
      <c r="E282" s="12">
        <v>5</v>
      </c>
      <c r="F282" s="12">
        <v>5</v>
      </c>
      <c r="G282" s="12">
        <v>5</v>
      </c>
      <c r="H282" s="12">
        <v>5</v>
      </c>
      <c r="I282" s="12">
        <v>5</v>
      </c>
      <c r="J282" s="12">
        <v>3</v>
      </c>
      <c r="K282" s="12">
        <v>3</v>
      </c>
      <c r="L282" s="12">
        <v>3</v>
      </c>
      <c r="M282" s="12">
        <v>3</v>
      </c>
      <c r="N282" s="12">
        <v>3</v>
      </c>
      <c r="O282" s="12">
        <v>3</v>
      </c>
      <c r="P282" s="26"/>
    </row>
    <row r="283" spans="1:16" x14ac:dyDescent="0.2">
      <c r="A283" s="27" t="s">
        <v>72</v>
      </c>
      <c r="B283" s="13" t="s">
        <v>157</v>
      </c>
      <c r="C283" s="13" t="s">
        <v>507</v>
      </c>
      <c r="D283" s="14">
        <v>4</v>
      </c>
      <c r="E283" s="14">
        <v>4</v>
      </c>
      <c r="F283" s="14">
        <v>4</v>
      </c>
      <c r="G283" s="14">
        <v>4</v>
      </c>
      <c r="H283" s="14">
        <v>4</v>
      </c>
      <c r="I283" s="14">
        <v>4</v>
      </c>
      <c r="J283" s="14">
        <v>6</v>
      </c>
      <c r="K283" s="14">
        <v>6</v>
      </c>
      <c r="L283" s="14">
        <v>6</v>
      </c>
      <c r="M283" s="14">
        <v>6</v>
      </c>
      <c r="N283" s="14">
        <v>6</v>
      </c>
      <c r="O283" s="14">
        <v>6</v>
      </c>
      <c r="P283" s="28"/>
    </row>
    <row r="284" spans="1:16" x14ac:dyDescent="0.2">
      <c r="A284" s="25" t="s">
        <v>72</v>
      </c>
      <c r="B284" s="11" t="s">
        <v>157</v>
      </c>
      <c r="C284" s="11" t="s">
        <v>510</v>
      </c>
      <c r="D284" s="12">
        <v>3</v>
      </c>
      <c r="E284" s="12">
        <v>3</v>
      </c>
      <c r="F284" s="12">
        <v>3</v>
      </c>
      <c r="G284" s="12">
        <v>3</v>
      </c>
      <c r="H284" s="12">
        <v>3</v>
      </c>
      <c r="I284" s="12">
        <v>3</v>
      </c>
      <c r="J284" s="12">
        <v>3</v>
      </c>
      <c r="K284" s="12">
        <v>3</v>
      </c>
      <c r="L284" s="12">
        <v>3</v>
      </c>
      <c r="M284" s="12">
        <v>3</v>
      </c>
      <c r="N284" s="12">
        <v>3</v>
      </c>
      <c r="O284" s="12">
        <v>3</v>
      </c>
      <c r="P284" s="26"/>
    </row>
    <row r="285" spans="1:16" x14ac:dyDescent="0.2">
      <c r="A285" s="27" t="s">
        <v>72</v>
      </c>
      <c r="B285" s="13" t="s">
        <v>157</v>
      </c>
      <c r="C285" s="13" t="s">
        <v>508</v>
      </c>
      <c r="D285" s="14">
        <v>6</v>
      </c>
      <c r="E285" s="14">
        <v>6</v>
      </c>
      <c r="F285" s="14">
        <v>6</v>
      </c>
      <c r="G285" s="14">
        <v>6</v>
      </c>
      <c r="H285" s="14">
        <v>6</v>
      </c>
      <c r="I285" s="14">
        <v>6</v>
      </c>
      <c r="J285" s="14">
        <v>6</v>
      </c>
      <c r="K285" s="14">
        <v>6</v>
      </c>
      <c r="L285" s="14">
        <v>6</v>
      </c>
      <c r="M285" s="14">
        <v>6</v>
      </c>
      <c r="N285" s="14">
        <v>6</v>
      </c>
      <c r="O285" s="14">
        <v>6</v>
      </c>
      <c r="P285" s="28"/>
    </row>
    <row r="286" spans="1:16" x14ac:dyDescent="0.2">
      <c r="A286" s="25" t="s">
        <v>73</v>
      </c>
      <c r="B286" s="11" t="s">
        <v>179</v>
      </c>
      <c r="C286" s="11" t="s">
        <v>509</v>
      </c>
      <c r="D286" s="12">
        <v>5</v>
      </c>
      <c r="E286" s="12">
        <v>5</v>
      </c>
      <c r="F286" s="12">
        <v>5</v>
      </c>
      <c r="G286" s="12">
        <v>5</v>
      </c>
      <c r="H286" s="12">
        <v>5</v>
      </c>
      <c r="I286" s="12">
        <v>5</v>
      </c>
      <c r="J286" s="12">
        <v>5</v>
      </c>
      <c r="K286" s="12">
        <v>5</v>
      </c>
      <c r="L286" s="12">
        <v>5</v>
      </c>
      <c r="M286" s="12">
        <v>5</v>
      </c>
      <c r="N286" s="12">
        <v>5</v>
      </c>
      <c r="O286" s="12">
        <v>5</v>
      </c>
      <c r="P286" s="26"/>
    </row>
    <row r="287" spans="1:16" x14ac:dyDescent="0.2">
      <c r="A287" s="27" t="s">
        <v>73</v>
      </c>
      <c r="B287" s="13" t="s">
        <v>179</v>
      </c>
      <c r="C287" s="13" t="s">
        <v>507</v>
      </c>
      <c r="D287" s="14">
        <v>4</v>
      </c>
      <c r="E287" s="14">
        <v>4</v>
      </c>
      <c r="F287" s="14">
        <v>4</v>
      </c>
      <c r="G287" s="14">
        <v>4</v>
      </c>
      <c r="H287" s="14">
        <v>4</v>
      </c>
      <c r="I287" s="14">
        <v>4</v>
      </c>
      <c r="J287" s="14">
        <v>4</v>
      </c>
      <c r="K287" s="14">
        <v>4</v>
      </c>
      <c r="L287" s="14">
        <v>4</v>
      </c>
      <c r="M287" s="14">
        <v>4</v>
      </c>
      <c r="N287" s="14">
        <v>4</v>
      </c>
      <c r="O287" s="14">
        <v>4</v>
      </c>
      <c r="P287" s="28"/>
    </row>
    <row r="288" spans="1:16" x14ac:dyDescent="0.2">
      <c r="A288" s="25" t="s">
        <v>73</v>
      </c>
      <c r="B288" s="11" t="s">
        <v>179</v>
      </c>
      <c r="C288" s="11" t="s">
        <v>510</v>
      </c>
      <c r="D288" s="12">
        <v>2</v>
      </c>
      <c r="E288" s="12">
        <v>2</v>
      </c>
      <c r="F288" s="12">
        <v>2</v>
      </c>
      <c r="G288" s="12">
        <v>2</v>
      </c>
      <c r="H288" s="12">
        <v>2</v>
      </c>
      <c r="I288" s="12">
        <v>2</v>
      </c>
      <c r="J288" s="12">
        <v>2</v>
      </c>
      <c r="K288" s="12">
        <v>2</v>
      </c>
      <c r="L288" s="12">
        <v>2</v>
      </c>
      <c r="M288" s="12">
        <v>2</v>
      </c>
      <c r="N288" s="12">
        <v>2</v>
      </c>
      <c r="O288" s="12">
        <v>2</v>
      </c>
      <c r="P288" s="26"/>
    </row>
    <row r="289" spans="1:16" x14ac:dyDescent="0.2">
      <c r="A289" s="27" t="s">
        <v>73</v>
      </c>
      <c r="B289" s="13" t="s">
        <v>179</v>
      </c>
      <c r="C289" s="13" t="s">
        <v>508</v>
      </c>
      <c r="D289" s="14">
        <v>7</v>
      </c>
      <c r="E289" s="14">
        <v>7</v>
      </c>
      <c r="F289" s="14">
        <v>7</v>
      </c>
      <c r="G289" s="14">
        <v>7</v>
      </c>
      <c r="H289" s="14">
        <v>7</v>
      </c>
      <c r="I289" s="14">
        <v>7</v>
      </c>
      <c r="J289" s="14">
        <v>7</v>
      </c>
      <c r="K289" s="14">
        <v>7</v>
      </c>
      <c r="L289" s="14">
        <v>7</v>
      </c>
      <c r="M289" s="14">
        <v>7</v>
      </c>
      <c r="N289" s="14">
        <v>7</v>
      </c>
      <c r="O289" s="14">
        <v>7</v>
      </c>
      <c r="P289" s="28"/>
    </row>
    <row r="290" spans="1:16" x14ac:dyDescent="0.2">
      <c r="A290" s="25" t="s">
        <v>74</v>
      </c>
      <c r="B290" s="11" t="s">
        <v>158</v>
      </c>
      <c r="C290" s="11" t="s">
        <v>509</v>
      </c>
      <c r="D290" s="12">
        <v>3</v>
      </c>
      <c r="E290" s="12">
        <v>3</v>
      </c>
      <c r="F290" s="12">
        <v>3</v>
      </c>
      <c r="G290" s="12">
        <v>3</v>
      </c>
      <c r="H290" s="12">
        <v>3</v>
      </c>
      <c r="I290" s="12">
        <v>3</v>
      </c>
      <c r="J290" s="12">
        <v>3</v>
      </c>
      <c r="K290" s="12">
        <v>3</v>
      </c>
      <c r="L290" s="12">
        <v>3</v>
      </c>
      <c r="M290" s="12">
        <v>3</v>
      </c>
      <c r="N290" s="12">
        <v>3</v>
      </c>
      <c r="O290" s="12">
        <v>3</v>
      </c>
      <c r="P290" s="26"/>
    </row>
    <row r="291" spans="1:16" x14ac:dyDescent="0.2">
      <c r="A291" s="27" t="s">
        <v>74</v>
      </c>
      <c r="B291" s="13" t="s">
        <v>158</v>
      </c>
      <c r="C291" s="13" t="s">
        <v>507</v>
      </c>
      <c r="D291" s="14">
        <v>6</v>
      </c>
      <c r="E291" s="14">
        <v>6</v>
      </c>
      <c r="F291" s="14">
        <v>6</v>
      </c>
      <c r="G291" s="14">
        <v>6</v>
      </c>
      <c r="H291" s="14">
        <v>6</v>
      </c>
      <c r="I291" s="14">
        <v>6</v>
      </c>
      <c r="J291" s="14">
        <v>6</v>
      </c>
      <c r="K291" s="14">
        <v>6</v>
      </c>
      <c r="L291" s="14">
        <v>6</v>
      </c>
      <c r="M291" s="14">
        <v>6</v>
      </c>
      <c r="N291" s="14">
        <v>6</v>
      </c>
      <c r="O291" s="14">
        <v>6</v>
      </c>
      <c r="P291" s="28"/>
    </row>
    <row r="292" spans="1:16" x14ac:dyDescent="0.2">
      <c r="A292" s="25" t="s">
        <v>74</v>
      </c>
      <c r="B292" s="11" t="s">
        <v>158</v>
      </c>
      <c r="C292" s="11" t="s">
        <v>510</v>
      </c>
      <c r="D292" s="12">
        <v>3</v>
      </c>
      <c r="E292" s="12">
        <v>3</v>
      </c>
      <c r="F292" s="12">
        <v>3</v>
      </c>
      <c r="G292" s="12">
        <v>3</v>
      </c>
      <c r="H292" s="12">
        <v>3</v>
      </c>
      <c r="I292" s="12">
        <v>3</v>
      </c>
      <c r="J292" s="12">
        <v>3</v>
      </c>
      <c r="K292" s="12">
        <v>3</v>
      </c>
      <c r="L292" s="12">
        <v>3</v>
      </c>
      <c r="M292" s="12">
        <v>3</v>
      </c>
      <c r="N292" s="12">
        <v>3</v>
      </c>
      <c r="O292" s="12">
        <v>3</v>
      </c>
      <c r="P292" s="26"/>
    </row>
    <row r="293" spans="1:16" x14ac:dyDescent="0.2">
      <c r="A293" s="27" t="s">
        <v>74</v>
      </c>
      <c r="B293" s="13" t="s">
        <v>158</v>
      </c>
      <c r="C293" s="13" t="s">
        <v>508</v>
      </c>
      <c r="D293" s="14">
        <v>6</v>
      </c>
      <c r="E293" s="14">
        <v>6</v>
      </c>
      <c r="F293" s="14">
        <v>6</v>
      </c>
      <c r="G293" s="14">
        <v>6</v>
      </c>
      <c r="H293" s="14">
        <v>6</v>
      </c>
      <c r="I293" s="14">
        <v>6</v>
      </c>
      <c r="J293" s="14">
        <v>6</v>
      </c>
      <c r="K293" s="14">
        <v>6</v>
      </c>
      <c r="L293" s="14">
        <v>6</v>
      </c>
      <c r="M293" s="14">
        <v>6</v>
      </c>
      <c r="N293" s="14">
        <v>6</v>
      </c>
      <c r="O293" s="14">
        <v>6</v>
      </c>
      <c r="P293" s="28"/>
    </row>
    <row r="294" spans="1:16" x14ac:dyDescent="0.2">
      <c r="A294" s="25" t="s">
        <v>75</v>
      </c>
      <c r="B294" s="11" t="s">
        <v>159</v>
      </c>
      <c r="C294" s="11" t="s">
        <v>509</v>
      </c>
      <c r="D294" s="12">
        <v>4</v>
      </c>
      <c r="E294" s="12">
        <v>4</v>
      </c>
      <c r="F294" s="12">
        <v>4</v>
      </c>
      <c r="G294" s="12">
        <v>4</v>
      </c>
      <c r="H294" s="12">
        <v>4</v>
      </c>
      <c r="I294" s="12">
        <v>4</v>
      </c>
      <c r="J294" s="12">
        <v>4</v>
      </c>
      <c r="K294" s="12">
        <v>4</v>
      </c>
      <c r="L294" s="12">
        <v>4</v>
      </c>
      <c r="M294" s="12">
        <v>4</v>
      </c>
      <c r="N294" s="12">
        <v>4</v>
      </c>
      <c r="O294" s="12">
        <v>4</v>
      </c>
      <c r="P294" s="26"/>
    </row>
    <row r="295" spans="1:16" x14ac:dyDescent="0.2">
      <c r="A295" s="27" t="s">
        <v>75</v>
      </c>
      <c r="B295" s="13" t="s">
        <v>159</v>
      </c>
      <c r="C295" s="13" t="s">
        <v>507</v>
      </c>
      <c r="D295" s="14">
        <v>6</v>
      </c>
      <c r="E295" s="14">
        <v>6</v>
      </c>
      <c r="F295" s="14">
        <v>6</v>
      </c>
      <c r="G295" s="14">
        <v>6</v>
      </c>
      <c r="H295" s="14">
        <v>6</v>
      </c>
      <c r="I295" s="14">
        <v>6</v>
      </c>
      <c r="J295" s="14">
        <v>6</v>
      </c>
      <c r="K295" s="14">
        <v>6</v>
      </c>
      <c r="L295" s="14">
        <v>6</v>
      </c>
      <c r="M295" s="14">
        <v>6</v>
      </c>
      <c r="N295" s="14">
        <v>6</v>
      </c>
      <c r="O295" s="14">
        <v>6</v>
      </c>
      <c r="P295" s="28"/>
    </row>
    <row r="296" spans="1:16" x14ac:dyDescent="0.2">
      <c r="A296" s="25" t="s">
        <v>75</v>
      </c>
      <c r="B296" s="11" t="s">
        <v>159</v>
      </c>
      <c r="C296" s="11" t="s">
        <v>510</v>
      </c>
      <c r="D296" s="12">
        <v>3</v>
      </c>
      <c r="E296" s="12">
        <v>3</v>
      </c>
      <c r="F296" s="12">
        <v>3</v>
      </c>
      <c r="G296" s="12">
        <v>3</v>
      </c>
      <c r="H296" s="12">
        <v>3</v>
      </c>
      <c r="I296" s="12">
        <v>3</v>
      </c>
      <c r="J296" s="12">
        <v>3</v>
      </c>
      <c r="K296" s="12">
        <v>3</v>
      </c>
      <c r="L296" s="12">
        <v>3</v>
      </c>
      <c r="M296" s="12">
        <v>3</v>
      </c>
      <c r="N296" s="12">
        <v>3</v>
      </c>
      <c r="O296" s="12">
        <v>3</v>
      </c>
      <c r="P296" s="26"/>
    </row>
    <row r="297" spans="1:16" x14ac:dyDescent="0.2">
      <c r="A297" s="27" t="s">
        <v>75</v>
      </c>
      <c r="B297" s="13" t="s">
        <v>159</v>
      </c>
      <c r="C297" s="13" t="s">
        <v>508</v>
      </c>
      <c r="D297" s="14">
        <v>6</v>
      </c>
      <c r="E297" s="14">
        <v>6</v>
      </c>
      <c r="F297" s="14">
        <v>6</v>
      </c>
      <c r="G297" s="14">
        <v>6</v>
      </c>
      <c r="H297" s="14">
        <v>6</v>
      </c>
      <c r="I297" s="14">
        <v>6</v>
      </c>
      <c r="J297" s="14">
        <v>6</v>
      </c>
      <c r="K297" s="14">
        <v>6</v>
      </c>
      <c r="L297" s="14">
        <v>6</v>
      </c>
      <c r="M297" s="14">
        <v>6</v>
      </c>
      <c r="N297" s="14">
        <v>6</v>
      </c>
      <c r="O297" s="14">
        <v>6</v>
      </c>
      <c r="P297" s="28"/>
    </row>
    <row r="298" spans="1:16" x14ac:dyDescent="0.2">
      <c r="A298" s="25" t="s">
        <v>76</v>
      </c>
      <c r="B298" s="11" t="s">
        <v>160</v>
      </c>
      <c r="C298" s="11" t="s">
        <v>509</v>
      </c>
      <c r="D298" s="12">
        <v>4</v>
      </c>
      <c r="E298" s="12">
        <v>4</v>
      </c>
      <c r="F298" s="12">
        <v>4</v>
      </c>
      <c r="G298" s="12">
        <v>4</v>
      </c>
      <c r="H298" s="12">
        <v>4</v>
      </c>
      <c r="I298" s="12">
        <v>4</v>
      </c>
      <c r="J298" s="12">
        <v>4</v>
      </c>
      <c r="K298" s="12">
        <v>4</v>
      </c>
      <c r="L298" s="12">
        <v>4</v>
      </c>
      <c r="M298" s="12">
        <v>4</v>
      </c>
      <c r="N298" s="12">
        <v>4</v>
      </c>
      <c r="O298" s="12">
        <v>4</v>
      </c>
      <c r="P298" s="26"/>
    </row>
    <row r="299" spans="1:16" x14ac:dyDescent="0.2">
      <c r="A299" s="27" t="s">
        <v>76</v>
      </c>
      <c r="B299" s="13" t="s">
        <v>160</v>
      </c>
      <c r="C299" s="13" t="s">
        <v>507</v>
      </c>
      <c r="D299" s="14">
        <v>7</v>
      </c>
      <c r="E299" s="14">
        <v>7</v>
      </c>
      <c r="F299" s="14">
        <v>7</v>
      </c>
      <c r="G299" s="14">
        <v>7</v>
      </c>
      <c r="H299" s="14">
        <v>7</v>
      </c>
      <c r="I299" s="14">
        <v>7</v>
      </c>
      <c r="J299" s="14">
        <v>7</v>
      </c>
      <c r="K299" s="14">
        <v>7</v>
      </c>
      <c r="L299" s="14">
        <v>7</v>
      </c>
      <c r="M299" s="14">
        <v>7</v>
      </c>
      <c r="N299" s="14">
        <v>7</v>
      </c>
      <c r="O299" s="14">
        <v>7</v>
      </c>
      <c r="P299" s="28"/>
    </row>
    <row r="300" spans="1:16" x14ac:dyDescent="0.2">
      <c r="A300" s="25" t="s">
        <v>76</v>
      </c>
      <c r="B300" s="11" t="s">
        <v>160</v>
      </c>
      <c r="C300" s="11" t="s">
        <v>510</v>
      </c>
      <c r="D300" s="12">
        <v>2</v>
      </c>
      <c r="E300" s="12">
        <v>2</v>
      </c>
      <c r="F300" s="12">
        <v>2</v>
      </c>
      <c r="G300" s="12">
        <v>2</v>
      </c>
      <c r="H300" s="12">
        <v>2</v>
      </c>
      <c r="I300" s="12">
        <v>2</v>
      </c>
      <c r="J300" s="12">
        <v>2</v>
      </c>
      <c r="K300" s="12">
        <v>2</v>
      </c>
      <c r="L300" s="12">
        <v>2</v>
      </c>
      <c r="M300" s="12">
        <v>2</v>
      </c>
      <c r="N300" s="12">
        <v>2</v>
      </c>
      <c r="O300" s="12">
        <v>2</v>
      </c>
      <c r="P300" s="26"/>
    </row>
    <row r="301" spans="1:16" x14ac:dyDescent="0.2">
      <c r="A301" s="27" t="s">
        <v>76</v>
      </c>
      <c r="B301" s="13" t="s">
        <v>160</v>
      </c>
      <c r="C301" s="13" t="s">
        <v>508</v>
      </c>
      <c r="D301" s="14">
        <v>6</v>
      </c>
      <c r="E301" s="14">
        <v>6</v>
      </c>
      <c r="F301" s="14">
        <v>6</v>
      </c>
      <c r="G301" s="14">
        <v>6</v>
      </c>
      <c r="H301" s="14">
        <v>6</v>
      </c>
      <c r="I301" s="14">
        <v>6</v>
      </c>
      <c r="J301" s="14">
        <v>6</v>
      </c>
      <c r="K301" s="14">
        <v>6</v>
      </c>
      <c r="L301" s="14">
        <v>6</v>
      </c>
      <c r="M301" s="14">
        <v>6</v>
      </c>
      <c r="N301" s="14">
        <v>6</v>
      </c>
      <c r="O301" s="14">
        <v>6</v>
      </c>
      <c r="P301" s="28"/>
    </row>
    <row r="302" spans="1:16" x14ac:dyDescent="0.2">
      <c r="A302" s="25" t="s">
        <v>77</v>
      </c>
      <c r="B302" s="11" t="s">
        <v>161</v>
      </c>
      <c r="C302" s="11" t="s">
        <v>509</v>
      </c>
      <c r="D302" s="12">
        <v>5</v>
      </c>
      <c r="E302" s="12">
        <v>5</v>
      </c>
      <c r="F302" s="12">
        <v>5</v>
      </c>
      <c r="G302" s="12">
        <v>5</v>
      </c>
      <c r="H302" s="12">
        <v>5</v>
      </c>
      <c r="I302" s="12">
        <v>5</v>
      </c>
      <c r="J302" s="12">
        <v>5</v>
      </c>
      <c r="K302" s="12">
        <v>5</v>
      </c>
      <c r="L302" s="12">
        <v>5</v>
      </c>
      <c r="M302" s="12">
        <v>5</v>
      </c>
      <c r="N302" s="12">
        <v>5</v>
      </c>
      <c r="O302" s="12">
        <v>5</v>
      </c>
      <c r="P302" s="26"/>
    </row>
    <row r="303" spans="1:16" x14ac:dyDescent="0.2">
      <c r="A303" s="27" t="s">
        <v>77</v>
      </c>
      <c r="B303" s="13" t="s">
        <v>161</v>
      </c>
      <c r="C303" s="13" t="s">
        <v>507</v>
      </c>
      <c r="D303" s="14">
        <v>4</v>
      </c>
      <c r="E303" s="14">
        <v>4</v>
      </c>
      <c r="F303" s="14">
        <v>4</v>
      </c>
      <c r="G303" s="14">
        <v>4</v>
      </c>
      <c r="H303" s="14">
        <v>4</v>
      </c>
      <c r="I303" s="14">
        <v>4</v>
      </c>
      <c r="J303" s="14">
        <v>4</v>
      </c>
      <c r="K303" s="14">
        <v>4</v>
      </c>
      <c r="L303" s="14">
        <v>4</v>
      </c>
      <c r="M303" s="14">
        <v>4</v>
      </c>
      <c r="N303" s="14">
        <v>4</v>
      </c>
      <c r="O303" s="14">
        <v>4</v>
      </c>
      <c r="P303" s="28"/>
    </row>
    <row r="304" spans="1:16" x14ac:dyDescent="0.2">
      <c r="A304" s="25" t="s">
        <v>77</v>
      </c>
      <c r="B304" s="11" t="s">
        <v>161</v>
      </c>
      <c r="C304" s="11" t="s">
        <v>510</v>
      </c>
      <c r="D304" s="12">
        <v>2</v>
      </c>
      <c r="E304" s="12">
        <v>2</v>
      </c>
      <c r="F304" s="12">
        <v>2</v>
      </c>
      <c r="G304" s="12">
        <v>2</v>
      </c>
      <c r="H304" s="12">
        <v>2</v>
      </c>
      <c r="I304" s="12">
        <v>2</v>
      </c>
      <c r="J304" s="12">
        <v>2</v>
      </c>
      <c r="K304" s="12">
        <v>2</v>
      </c>
      <c r="L304" s="12">
        <v>2</v>
      </c>
      <c r="M304" s="12">
        <v>2</v>
      </c>
      <c r="N304" s="12">
        <v>2</v>
      </c>
      <c r="O304" s="12">
        <v>2</v>
      </c>
      <c r="P304" s="26"/>
    </row>
    <row r="305" spans="1:16" x14ac:dyDescent="0.2">
      <c r="A305" s="27" t="s">
        <v>77</v>
      </c>
      <c r="B305" s="13" t="s">
        <v>161</v>
      </c>
      <c r="C305" s="13" t="s">
        <v>508</v>
      </c>
      <c r="D305" s="14">
        <v>6</v>
      </c>
      <c r="E305" s="14">
        <v>6</v>
      </c>
      <c r="F305" s="14">
        <v>6</v>
      </c>
      <c r="G305" s="14">
        <v>6</v>
      </c>
      <c r="H305" s="14">
        <v>6</v>
      </c>
      <c r="I305" s="14">
        <v>6</v>
      </c>
      <c r="J305" s="14">
        <v>6</v>
      </c>
      <c r="K305" s="14">
        <v>6</v>
      </c>
      <c r="L305" s="14">
        <v>6</v>
      </c>
      <c r="M305" s="14">
        <v>6</v>
      </c>
      <c r="N305" s="14">
        <v>6</v>
      </c>
      <c r="O305" s="14">
        <v>6</v>
      </c>
      <c r="P305" s="28"/>
    </row>
    <row r="306" spans="1:16" x14ac:dyDescent="0.2">
      <c r="A306" s="25" t="s">
        <v>78</v>
      </c>
      <c r="B306" s="11" t="s">
        <v>180</v>
      </c>
      <c r="C306" s="11" t="s">
        <v>509</v>
      </c>
      <c r="D306" s="12">
        <v>4</v>
      </c>
      <c r="E306" s="12">
        <v>4</v>
      </c>
      <c r="F306" s="12">
        <v>4</v>
      </c>
      <c r="G306" s="12">
        <v>4</v>
      </c>
      <c r="H306" s="12">
        <v>4</v>
      </c>
      <c r="I306" s="12">
        <v>4</v>
      </c>
      <c r="J306" s="12">
        <v>4</v>
      </c>
      <c r="K306" s="12">
        <v>4</v>
      </c>
      <c r="L306" s="12">
        <v>4</v>
      </c>
      <c r="M306" s="12">
        <v>4</v>
      </c>
      <c r="N306" s="12">
        <v>4</v>
      </c>
      <c r="O306" s="12">
        <v>4</v>
      </c>
      <c r="P306" s="26"/>
    </row>
    <row r="307" spans="1:16" x14ac:dyDescent="0.2">
      <c r="A307" s="27" t="s">
        <v>78</v>
      </c>
      <c r="B307" s="13" t="s">
        <v>180</v>
      </c>
      <c r="C307" s="13" t="s">
        <v>507</v>
      </c>
      <c r="D307" s="14">
        <v>7</v>
      </c>
      <c r="E307" s="14">
        <v>7</v>
      </c>
      <c r="F307" s="14">
        <v>7</v>
      </c>
      <c r="G307" s="14">
        <v>7</v>
      </c>
      <c r="H307" s="14">
        <v>7</v>
      </c>
      <c r="I307" s="14">
        <v>7</v>
      </c>
      <c r="J307" s="14">
        <v>7</v>
      </c>
      <c r="K307" s="14">
        <v>7</v>
      </c>
      <c r="L307" s="14">
        <v>7</v>
      </c>
      <c r="M307" s="14">
        <v>7</v>
      </c>
      <c r="N307" s="14">
        <v>7</v>
      </c>
      <c r="O307" s="14">
        <v>7</v>
      </c>
      <c r="P307" s="28"/>
    </row>
    <row r="308" spans="1:16" x14ac:dyDescent="0.2">
      <c r="A308" s="25" t="s">
        <v>78</v>
      </c>
      <c r="B308" s="11" t="s">
        <v>180</v>
      </c>
      <c r="C308" s="11" t="s">
        <v>510</v>
      </c>
      <c r="D308" s="12">
        <v>2</v>
      </c>
      <c r="E308" s="12">
        <v>2</v>
      </c>
      <c r="F308" s="12">
        <v>2</v>
      </c>
      <c r="G308" s="12">
        <v>2</v>
      </c>
      <c r="H308" s="12">
        <v>2</v>
      </c>
      <c r="I308" s="12">
        <v>2</v>
      </c>
      <c r="J308" s="12">
        <v>2</v>
      </c>
      <c r="K308" s="12">
        <v>2</v>
      </c>
      <c r="L308" s="12">
        <v>2</v>
      </c>
      <c r="M308" s="12">
        <v>2</v>
      </c>
      <c r="N308" s="12">
        <v>2</v>
      </c>
      <c r="O308" s="12">
        <v>2</v>
      </c>
      <c r="P308" s="26"/>
    </row>
    <row r="309" spans="1:16" x14ac:dyDescent="0.2">
      <c r="A309" s="27" t="s">
        <v>78</v>
      </c>
      <c r="B309" s="13" t="s">
        <v>180</v>
      </c>
      <c r="C309" s="13" t="s">
        <v>508</v>
      </c>
      <c r="D309" s="14">
        <v>7</v>
      </c>
      <c r="E309" s="14">
        <v>7</v>
      </c>
      <c r="F309" s="14">
        <v>7</v>
      </c>
      <c r="G309" s="14">
        <v>7</v>
      </c>
      <c r="H309" s="14">
        <v>7</v>
      </c>
      <c r="I309" s="14">
        <v>7</v>
      </c>
      <c r="J309" s="14">
        <v>7</v>
      </c>
      <c r="K309" s="14">
        <v>7</v>
      </c>
      <c r="L309" s="14">
        <v>7</v>
      </c>
      <c r="M309" s="14">
        <v>7</v>
      </c>
      <c r="N309" s="14">
        <v>7</v>
      </c>
      <c r="O309" s="14">
        <v>7</v>
      </c>
      <c r="P309" s="28"/>
    </row>
    <row r="310" spans="1:16" x14ac:dyDescent="0.2">
      <c r="A310" s="25" t="s">
        <v>79</v>
      </c>
      <c r="B310" s="11" t="s">
        <v>181</v>
      </c>
      <c r="C310" s="11" t="s">
        <v>509</v>
      </c>
      <c r="D310" s="12">
        <v>5</v>
      </c>
      <c r="E310" s="12">
        <v>5</v>
      </c>
      <c r="F310" s="12">
        <v>5</v>
      </c>
      <c r="G310" s="12">
        <v>5</v>
      </c>
      <c r="H310" s="12">
        <v>5</v>
      </c>
      <c r="I310" s="12">
        <v>5</v>
      </c>
      <c r="J310" s="12">
        <v>5</v>
      </c>
      <c r="K310" s="12">
        <v>5</v>
      </c>
      <c r="L310" s="12">
        <v>5</v>
      </c>
      <c r="M310" s="12">
        <v>5</v>
      </c>
      <c r="N310" s="12">
        <v>5</v>
      </c>
      <c r="O310" s="12">
        <v>5</v>
      </c>
      <c r="P310" s="26"/>
    </row>
    <row r="311" spans="1:16" x14ac:dyDescent="0.2">
      <c r="A311" s="27" t="s">
        <v>79</v>
      </c>
      <c r="B311" s="13" t="s">
        <v>181</v>
      </c>
      <c r="C311" s="13" t="s">
        <v>507</v>
      </c>
      <c r="D311" s="14">
        <v>4</v>
      </c>
      <c r="E311" s="14">
        <v>4</v>
      </c>
      <c r="F311" s="14">
        <v>4</v>
      </c>
      <c r="G311" s="14">
        <v>4</v>
      </c>
      <c r="H311" s="14">
        <v>4</v>
      </c>
      <c r="I311" s="14">
        <v>4</v>
      </c>
      <c r="J311" s="14">
        <v>4</v>
      </c>
      <c r="K311" s="14">
        <v>4</v>
      </c>
      <c r="L311" s="14">
        <v>4</v>
      </c>
      <c r="M311" s="14">
        <v>4</v>
      </c>
      <c r="N311" s="14">
        <v>4</v>
      </c>
      <c r="O311" s="14">
        <v>4</v>
      </c>
      <c r="P311" s="28"/>
    </row>
    <row r="312" spans="1:16" x14ac:dyDescent="0.2">
      <c r="A312" s="25" t="s">
        <v>79</v>
      </c>
      <c r="B312" s="11" t="s">
        <v>181</v>
      </c>
      <c r="C312" s="11" t="s">
        <v>510</v>
      </c>
      <c r="D312" s="12">
        <v>3</v>
      </c>
      <c r="E312" s="12">
        <v>3</v>
      </c>
      <c r="F312" s="12">
        <v>3</v>
      </c>
      <c r="G312" s="12">
        <v>3</v>
      </c>
      <c r="H312" s="12">
        <v>3</v>
      </c>
      <c r="I312" s="12">
        <v>3</v>
      </c>
      <c r="J312" s="12">
        <v>3</v>
      </c>
      <c r="K312" s="12">
        <v>3</v>
      </c>
      <c r="L312" s="12">
        <v>3</v>
      </c>
      <c r="M312" s="12">
        <v>3</v>
      </c>
      <c r="N312" s="12">
        <v>3</v>
      </c>
      <c r="O312" s="12">
        <v>3</v>
      </c>
      <c r="P312" s="26"/>
    </row>
    <row r="313" spans="1:16" x14ac:dyDescent="0.2">
      <c r="A313" s="27" t="s">
        <v>79</v>
      </c>
      <c r="B313" s="13" t="s">
        <v>181</v>
      </c>
      <c r="C313" s="13" t="s">
        <v>508</v>
      </c>
      <c r="D313" s="14">
        <v>7</v>
      </c>
      <c r="E313" s="14">
        <v>7</v>
      </c>
      <c r="F313" s="14">
        <v>7</v>
      </c>
      <c r="G313" s="14">
        <v>7</v>
      </c>
      <c r="H313" s="14">
        <v>7</v>
      </c>
      <c r="I313" s="14">
        <v>7</v>
      </c>
      <c r="J313" s="14">
        <v>7</v>
      </c>
      <c r="K313" s="14">
        <v>7</v>
      </c>
      <c r="L313" s="14">
        <v>7</v>
      </c>
      <c r="M313" s="14">
        <v>7</v>
      </c>
      <c r="N313" s="14">
        <v>7</v>
      </c>
      <c r="O313" s="14">
        <v>7</v>
      </c>
      <c r="P313" s="28"/>
    </row>
    <row r="314" spans="1:16" x14ac:dyDescent="0.2">
      <c r="A314" s="25" t="s">
        <v>80</v>
      </c>
      <c r="B314" s="11" t="s">
        <v>162</v>
      </c>
      <c r="C314" s="11" t="s">
        <v>509</v>
      </c>
      <c r="D314" s="12">
        <v>4</v>
      </c>
      <c r="E314" s="12">
        <v>4</v>
      </c>
      <c r="F314" s="12">
        <v>4</v>
      </c>
      <c r="G314" s="12">
        <v>4</v>
      </c>
      <c r="H314" s="12">
        <v>4</v>
      </c>
      <c r="I314" s="12">
        <v>4</v>
      </c>
      <c r="J314" s="12">
        <v>4</v>
      </c>
      <c r="K314" s="12">
        <v>4</v>
      </c>
      <c r="L314" s="12">
        <v>4</v>
      </c>
      <c r="M314" s="12">
        <v>4</v>
      </c>
      <c r="N314" s="12">
        <v>4</v>
      </c>
      <c r="O314" s="12">
        <v>4</v>
      </c>
      <c r="P314" s="26"/>
    </row>
    <row r="315" spans="1:16" x14ac:dyDescent="0.2">
      <c r="A315" s="27" t="s">
        <v>80</v>
      </c>
      <c r="B315" s="13" t="s">
        <v>162</v>
      </c>
      <c r="C315" s="13" t="s">
        <v>507</v>
      </c>
      <c r="D315" s="14">
        <v>6</v>
      </c>
      <c r="E315" s="14">
        <v>6</v>
      </c>
      <c r="F315" s="14">
        <v>6</v>
      </c>
      <c r="G315" s="14">
        <v>6</v>
      </c>
      <c r="H315" s="14">
        <v>6</v>
      </c>
      <c r="I315" s="14">
        <v>6</v>
      </c>
      <c r="J315" s="14">
        <v>6</v>
      </c>
      <c r="K315" s="14">
        <v>6</v>
      </c>
      <c r="L315" s="14">
        <v>6</v>
      </c>
      <c r="M315" s="14">
        <v>6</v>
      </c>
      <c r="N315" s="14">
        <v>6</v>
      </c>
      <c r="O315" s="14">
        <v>6</v>
      </c>
      <c r="P315" s="28"/>
    </row>
    <row r="316" spans="1:16" x14ac:dyDescent="0.2">
      <c r="A316" s="25" t="s">
        <v>80</v>
      </c>
      <c r="B316" s="11" t="s">
        <v>162</v>
      </c>
      <c r="C316" s="11" t="s">
        <v>510</v>
      </c>
      <c r="D316" s="12">
        <v>3</v>
      </c>
      <c r="E316" s="12">
        <v>3</v>
      </c>
      <c r="F316" s="12">
        <v>3</v>
      </c>
      <c r="G316" s="12">
        <v>3</v>
      </c>
      <c r="H316" s="12">
        <v>3</v>
      </c>
      <c r="I316" s="12">
        <v>3</v>
      </c>
      <c r="J316" s="12">
        <v>3</v>
      </c>
      <c r="K316" s="12">
        <v>3</v>
      </c>
      <c r="L316" s="12">
        <v>3</v>
      </c>
      <c r="M316" s="12">
        <v>3</v>
      </c>
      <c r="N316" s="12">
        <v>3</v>
      </c>
      <c r="O316" s="12">
        <v>3</v>
      </c>
      <c r="P316" s="26"/>
    </row>
    <row r="317" spans="1:16" x14ac:dyDescent="0.2">
      <c r="A317" s="27" t="s">
        <v>80</v>
      </c>
      <c r="B317" s="13" t="s">
        <v>162</v>
      </c>
      <c r="C317" s="13" t="s">
        <v>508</v>
      </c>
      <c r="D317" s="14">
        <v>6</v>
      </c>
      <c r="E317" s="14">
        <v>6</v>
      </c>
      <c r="F317" s="14">
        <v>6</v>
      </c>
      <c r="G317" s="14">
        <v>6</v>
      </c>
      <c r="H317" s="14">
        <v>6</v>
      </c>
      <c r="I317" s="14">
        <v>6</v>
      </c>
      <c r="J317" s="14">
        <v>6</v>
      </c>
      <c r="K317" s="14">
        <v>6</v>
      </c>
      <c r="L317" s="14">
        <v>6</v>
      </c>
      <c r="M317" s="14">
        <v>6</v>
      </c>
      <c r="N317" s="14">
        <v>6</v>
      </c>
      <c r="O317" s="14">
        <v>6</v>
      </c>
      <c r="P317" s="28"/>
    </row>
    <row r="318" spans="1:16" x14ac:dyDescent="0.2">
      <c r="A318" s="25" t="s">
        <v>81</v>
      </c>
      <c r="B318" s="11" t="s">
        <v>163</v>
      </c>
      <c r="C318" s="11" t="s">
        <v>509</v>
      </c>
      <c r="D318" s="12">
        <v>4</v>
      </c>
      <c r="E318" s="12">
        <v>4</v>
      </c>
      <c r="F318" s="12">
        <v>4</v>
      </c>
      <c r="G318" s="12">
        <v>4</v>
      </c>
      <c r="H318" s="12">
        <v>4</v>
      </c>
      <c r="I318" s="12">
        <v>4</v>
      </c>
      <c r="J318" s="12">
        <v>4</v>
      </c>
      <c r="K318" s="12">
        <v>4</v>
      </c>
      <c r="L318" s="12">
        <v>4</v>
      </c>
      <c r="M318" s="12">
        <v>4</v>
      </c>
      <c r="N318" s="12">
        <v>4</v>
      </c>
      <c r="O318" s="12">
        <v>4</v>
      </c>
      <c r="P318" s="26"/>
    </row>
    <row r="319" spans="1:16" x14ac:dyDescent="0.2">
      <c r="A319" s="27" t="s">
        <v>81</v>
      </c>
      <c r="B319" s="13" t="s">
        <v>163</v>
      </c>
      <c r="C319" s="13" t="s">
        <v>507</v>
      </c>
      <c r="D319" s="14">
        <v>5</v>
      </c>
      <c r="E319" s="14">
        <v>5</v>
      </c>
      <c r="F319" s="14">
        <v>5</v>
      </c>
      <c r="G319" s="14">
        <v>5</v>
      </c>
      <c r="H319" s="14">
        <v>5</v>
      </c>
      <c r="I319" s="14">
        <v>5</v>
      </c>
      <c r="J319" s="14">
        <v>5</v>
      </c>
      <c r="K319" s="14">
        <v>5</v>
      </c>
      <c r="L319" s="14">
        <v>5</v>
      </c>
      <c r="M319" s="14">
        <v>5</v>
      </c>
      <c r="N319" s="14">
        <v>5</v>
      </c>
      <c r="O319" s="14">
        <v>5</v>
      </c>
      <c r="P319" s="28"/>
    </row>
    <row r="320" spans="1:16" x14ac:dyDescent="0.2">
      <c r="A320" s="25" t="s">
        <v>81</v>
      </c>
      <c r="B320" s="11" t="s">
        <v>163</v>
      </c>
      <c r="C320" s="11" t="s">
        <v>510</v>
      </c>
      <c r="D320" s="12">
        <v>3</v>
      </c>
      <c r="E320" s="12">
        <v>3</v>
      </c>
      <c r="F320" s="12">
        <v>3</v>
      </c>
      <c r="G320" s="12">
        <v>3</v>
      </c>
      <c r="H320" s="12">
        <v>3</v>
      </c>
      <c r="I320" s="12">
        <v>3</v>
      </c>
      <c r="J320" s="12">
        <v>3</v>
      </c>
      <c r="K320" s="12">
        <v>3</v>
      </c>
      <c r="L320" s="12">
        <v>3</v>
      </c>
      <c r="M320" s="12">
        <v>3</v>
      </c>
      <c r="N320" s="12">
        <v>3</v>
      </c>
      <c r="O320" s="12">
        <v>3</v>
      </c>
      <c r="P320" s="26"/>
    </row>
    <row r="321" spans="1:16" x14ac:dyDescent="0.2">
      <c r="A321" s="27" t="s">
        <v>81</v>
      </c>
      <c r="B321" s="13" t="s">
        <v>163</v>
      </c>
      <c r="C321" s="13" t="s">
        <v>508</v>
      </c>
      <c r="D321" s="14">
        <v>6</v>
      </c>
      <c r="E321" s="14">
        <v>6</v>
      </c>
      <c r="F321" s="14">
        <v>6</v>
      </c>
      <c r="G321" s="14">
        <v>6</v>
      </c>
      <c r="H321" s="14">
        <v>6</v>
      </c>
      <c r="I321" s="14">
        <v>6</v>
      </c>
      <c r="J321" s="14">
        <v>6</v>
      </c>
      <c r="K321" s="14">
        <v>6</v>
      </c>
      <c r="L321" s="14">
        <v>6</v>
      </c>
      <c r="M321" s="14">
        <v>6</v>
      </c>
      <c r="N321" s="14">
        <v>6</v>
      </c>
      <c r="O321" s="14">
        <v>6</v>
      </c>
      <c r="P321" s="28"/>
    </row>
    <row r="322" spans="1:16" x14ac:dyDescent="0.2">
      <c r="A322" s="25" t="s">
        <v>82</v>
      </c>
      <c r="B322" s="11" t="s">
        <v>164</v>
      </c>
      <c r="C322" s="11" t="s">
        <v>509</v>
      </c>
      <c r="D322" s="12">
        <v>3</v>
      </c>
      <c r="E322" s="12">
        <v>3</v>
      </c>
      <c r="F322" s="12">
        <v>3</v>
      </c>
      <c r="G322" s="12">
        <v>3</v>
      </c>
      <c r="H322" s="12">
        <v>3</v>
      </c>
      <c r="I322" s="12">
        <v>3</v>
      </c>
      <c r="J322" s="12">
        <v>3</v>
      </c>
      <c r="K322" s="12">
        <v>3</v>
      </c>
      <c r="L322" s="12">
        <v>3</v>
      </c>
      <c r="M322" s="12">
        <v>3</v>
      </c>
      <c r="N322" s="12">
        <v>3</v>
      </c>
      <c r="O322" s="12">
        <v>3</v>
      </c>
      <c r="P322" s="26"/>
    </row>
    <row r="323" spans="1:16" x14ac:dyDescent="0.2">
      <c r="A323" s="27" t="s">
        <v>82</v>
      </c>
      <c r="B323" s="13" t="s">
        <v>164</v>
      </c>
      <c r="C323" s="13" t="s">
        <v>507</v>
      </c>
      <c r="D323" s="14">
        <v>6</v>
      </c>
      <c r="E323" s="14">
        <v>6</v>
      </c>
      <c r="F323" s="14">
        <v>6</v>
      </c>
      <c r="G323" s="14">
        <v>6</v>
      </c>
      <c r="H323" s="14">
        <v>6</v>
      </c>
      <c r="I323" s="14">
        <v>6</v>
      </c>
      <c r="J323" s="14">
        <v>6</v>
      </c>
      <c r="K323" s="14">
        <v>6</v>
      </c>
      <c r="L323" s="14">
        <v>6</v>
      </c>
      <c r="M323" s="14">
        <v>6</v>
      </c>
      <c r="N323" s="14">
        <v>6</v>
      </c>
      <c r="O323" s="14">
        <v>6</v>
      </c>
      <c r="P323" s="28"/>
    </row>
    <row r="324" spans="1:16" x14ac:dyDescent="0.2">
      <c r="A324" s="25" t="s">
        <v>82</v>
      </c>
      <c r="B324" s="11" t="s">
        <v>164</v>
      </c>
      <c r="C324" s="11" t="s">
        <v>510</v>
      </c>
      <c r="D324" s="12">
        <v>3</v>
      </c>
      <c r="E324" s="12">
        <v>3</v>
      </c>
      <c r="F324" s="12">
        <v>3</v>
      </c>
      <c r="G324" s="12">
        <v>3</v>
      </c>
      <c r="H324" s="12">
        <v>3</v>
      </c>
      <c r="I324" s="12">
        <v>3</v>
      </c>
      <c r="J324" s="12">
        <v>3</v>
      </c>
      <c r="K324" s="12">
        <v>3</v>
      </c>
      <c r="L324" s="12">
        <v>3</v>
      </c>
      <c r="M324" s="12">
        <v>3</v>
      </c>
      <c r="N324" s="12">
        <v>3</v>
      </c>
      <c r="O324" s="12">
        <v>3</v>
      </c>
      <c r="P324" s="26"/>
    </row>
    <row r="325" spans="1:16" x14ac:dyDescent="0.2">
      <c r="A325" s="27" t="s">
        <v>82</v>
      </c>
      <c r="B325" s="13" t="s">
        <v>164</v>
      </c>
      <c r="C325" s="13" t="s">
        <v>508</v>
      </c>
      <c r="D325" s="14">
        <v>6</v>
      </c>
      <c r="E325" s="14">
        <v>6</v>
      </c>
      <c r="F325" s="14">
        <v>6</v>
      </c>
      <c r="G325" s="14">
        <v>6</v>
      </c>
      <c r="H325" s="14">
        <v>6</v>
      </c>
      <c r="I325" s="14">
        <v>6</v>
      </c>
      <c r="J325" s="14">
        <v>6</v>
      </c>
      <c r="K325" s="14">
        <v>6</v>
      </c>
      <c r="L325" s="14">
        <v>6</v>
      </c>
      <c r="M325" s="14">
        <v>6</v>
      </c>
      <c r="N325" s="14">
        <v>6</v>
      </c>
      <c r="O325" s="14">
        <v>6</v>
      </c>
      <c r="P325" s="28"/>
    </row>
    <row r="326" spans="1:16" x14ac:dyDescent="0.2">
      <c r="A326" s="25" t="s">
        <v>83</v>
      </c>
      <c r="B326" s="11" t="s">
        <v>182</v>
      </c>
      <c r="C326" s="11" t="s">
        <v>509</v>
      </c>
      <c r="D326" s="12">
        <v>2</v>
      </c>
      <c r="E326" s="12">
        <v>2</v>
      </c>
      <c r="F326" s="12">
        <v>2</v>
      </c>
      <c r="G326" s="12">
        <v>2</v>
      </c>
      <c r="H326" s="12">
        <v>2</v>
      </c>
      <c r="I326" s="12">
        <v>2</v>
      </c>
      <c r="J326" s="12">
        <v>2</v>
      </c>
      <c r="K326" s="12">
        <v>2</v>
      </c>
      <c r="L326" s="12">
        <v>2</v>
      </c>
      <c r="M326" s="12">
        <v>2</v>
      </c>
      <c r="N326" s="12">
        <v>2</v>
      </c>
      <c r="O326" s="12">
        <v>2</v>
      </c>
      <c r="P326" s="26"/>
    </row>
    <row r="327" spans="1:16" x14ac:dyDescent="0.2">
      <c r="A327" s="27" t="s">
        <v>83</v>
      </c>
      <c r="B327" s="13" t="s">
        <v>182</v>
      </c>
      <c r="C327" s="13" t="s">
        <v>507</v>
      </c>
      <c r="D327" s="14">
        <v>7</v>
      </c>
      <c r="E327" s="14">
        <v>7</v>
      </c>
      <c r="F327" s="14">
        <v>7</v>
      </c>
      <c r="G327" s="14">
        <v>7</v>
      </c>
      <c r="H327" s="14">
        <v>7</v>
      </c>
      <c r="I327" s="14">
        <v>7</v>
      </c>
      <c r="J327" s="14">
        <v>7</v>
      </c>
      <c r="K327" s="14">
        <v>7</v>
      </c>
      <c r="L327" s="14">
        <v>7</v>
      </c>
      <c r="M327" s="14">
        <v>7</v>
      </c>
      <c r="N327" s="14">
        <v>7</v>
      </c>
      <c r="O327" s="14">
        <v>7</v>
      </c>
      <c r="P327" s="28"/>
    </row>
    <row r="328" spans="1:16" x14ac:dyDescent="0.2">
      <c r="A328" s="25" t="s">
        <v>83</v>
      </c>
      <c r="B328" s="11" t="s">
        <v>182</v>
      </c>
      <c r="C328" s="11" t="s">
        <v>510</v>
      </c>
      <c r="D328" s="12">
        <v>3</v>
      </c>
      <c r="E328" s="12">
        <v>3</v>
      </c>
      <c r="F328" s="12">
        <v>3</v>
      </c>
      <c r="G328" s="12">
        <v>3</v>
      </c>
      <c r="H328" s="12">
        <v>3</v>
      </c>
      <c r="I328" s="12">
        <v>3</v>
      </c>
      <c r="J328" s="12">
        <v>3</v>
      </c>
      <c r="K328" s="12">
        <v>3</v>
      </c>
      <c r="L328" s="12">
        <v>3</v>
      </c>
      <c r="M328" s="12">
        <v>3</v>
      </c>
      <c r="N328" s="12">
        <v>3</v>
      </c>
      <c r="O328" s="12">
        <v>3</v>
      </c>
      <c r="P328" s="26"/>
    </row>
    <row r="329" spans="1:16" x14ac:dyDescent="0.2">
      <c r="A329" s="27" t="s">
        <v>83</v>
      </c>
      <c r="B329" s="13" t="s">
        <v>182</v>
      </c>
      <c r="C329" s="13" t="s">
        <v>508</v>
      </c>
      <c r="D329" s="14">
        <v>7</v>
      </c>
      <c r="E329" s="14">
        <v>7</v>
      </c>
      <c r="F329" s="14">
        <v>7</v>
      </c>
      <c r="G329" s="14">
        <v>7</v>
      </c>
      <c r="H329" s="14">
        <v>7</v>
      </c>
      <c r="I329" s="14">
        <v>7</v>
      </c>
      <c r="J329" s="14">
        <v>7</v>
      </c>
      <c r="K329" s="14">
        <v>7</v>
      </c>
      <c r="L329" s="14">
        <v>7</v>
      </c>
      <c r="M329" s="14">
        <v>7</v>
      </c>
      <c r="N329" s="14">
        <v>7</v>
      </c>
      <c r="O329" s="14">
        <v>7</v>
      </c>
      <c r="P329" s="28"/>
    </row>
    <row r="330" spans="1:16" x14ac:dyDescent="0.2">
      <c r="A330" s="25" t="s">
        <v>84</v>
      </c>
      <c r="B330" s="11" t="s">
        <v>165</v>
      </c>
      <c r="C330" s="11" t="s">
        <v>509</v>
      </c>
      <c r="D330" s="12">
        <v>2</v>
      </c>
      <c r="E330" s="12">
        <v>2</v>
      </c>
      <c r="F330" s="12">
        <v>2</v>
      </c>
      <c r="G330" s="12">
        <v>2</v>
      </c>
      <c r="H330" s="12">
        <v>2</v>
      </c>
      <c r="I330" s="12">
        <v>2</v>
      </c>
      <c r="J330" s="12">
        <v>2</v>
      </c>
      <c r="K330" s="12">
        <v>2</v>
      </c>
      <c r="L330" s="12">
        <v>2</v>
      </c>
      <c r="M330" s="12">
        <v>2</v>
      </c>
      <c r="N330" s="12">
        <v>4</v>
      </c>
      <c r="O330" s="12">
        <v>2</v>
      </c>
      <c r="P330" s="26"/>
    </row>
    <row r="331" spans="1:16" x14ac:dyDescent="0.2">
      <c r="A331" s="27" t="s">
        <v>84</v>
      </c>
      <c r="B331" s="13" t="s">
        <v>165</v>
      </c>
      <c r="C331" s="13" t="s">
        <v>507</v>
      </c>
      <c r="D331" s="14">
        <v>7</v>
      </c>
      <c r="E331" s="14">
        <v>7</v>
      </c>
      <c r="F331" s="14">
        <v>7</v>
      </c>
      <c r="G331" s="14">
        <v>7</v>
      </c>
      <c r="H331" s="14">
        <v>7</v>
      </c>
      <c r="I331" s="14">
        <v>7</v>
      </c>
      <c r="J331" s="14">
        <v>7</v>
      </c>
      <c r="K331" s="14">
        <v>7</v>
      </c>
      <c r="L331" s="14">
        <v>7</v>
      </c>
      <c r="M331" s="14">
        <v>7</v>
      </c>
      <c r="N331" s="14">
        <v>7</v>
      </c>
      <c r="O331" s="14">
        <v>7</v>
      </c>
      <c r="P331" s="28"/>
    </row>
    <row r="332" spans="1:16" x14ac:dyDescent="0.2">
      <c r="A332" s="25" t="s">
        <v>84</v>
      </c>
      <c r="B332" s="11" t="s">
        <v>165</v>
      </c>
      <c r="C332" s="11" t="s">
        <v>510</v>
      </c>
      <c r="D332" s="12">
        <v>4</v>
      </c>
      <c r="E332" s="12">
        <v>4</v>
      </c>
      <c r="F332" s="12">
        <v>4</v>
      </c>
      <c r="G332" s="12">
        <v>4</v>
      </c>
      <c r="H332" s="12">
        <v>4</v>
      </c>
      <c r="I332" s="12">
        <v>4</v>
      </c>
      <c r="J332" s="12">
        <v>4</v>
      </c>
      <c r="K332" s="12">
        <v>4</v>
      </c>
      <c r="L332" s="12">
        <v>4</v>
      </c>
      <c r="M332" s="12">
        <v>4</v>
      </c>
      <c r="N332" s="12">
        <v>2</v>
      </c>
      <c r="O332" s="12">
        <v>4</v>
      </c>
      <c r="P332" s="26"/>
    </row>
    <row r="333" spans="1:16" x14ac:dyDescent="0.2">
      <c r="A333" s="29" t="s">
        <v>84</v>
      </c>
      <c r="B333" s="30" t="s">
        <v>165</v>
      </c>
      <c r="C333" s="30" t="s">
        <v>508</v>
      </c>
      <c r="D333" s="16">
        <v>6</v>
      </c>
      <c r="E333" s="16">
        <v>6</v>
      </c>
      <c r="F333" s="16">
        <v>6</v>
      </c>
      <c r="G333" s="16">
        <v>6</v>
      </c>
      <c r="H333" s="16">
        <v>6</v>
      </c>
      <c r="I333" s="16">
        <v>6</v>
      </c>
      <c r="J333" s="16">
        <v>6</v>
      </c>
      <c r="K333" s="16">
        <v>6</v>
      </c>
      <c r="L333" s="16">
        <v>6</v>
      </c>
      <c r="M333" s="16">
        <v>6</v>
      </c>
      <c r="N333" s="16">
        <v>6</v>
      </c>
      <c r="O333" s="16">
        <v>6</v>
      </c>
      <c r="P333" s="17"/>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A28F5C-53CB-4C44-B069-08CD1C9AB983}">
  <sheetPr codeName="Sheet9">
    <tabColor rgb="FFC00000"/>
  </sheetPr>
  <dimension ref="A1:Q4981"/>
  <sheetViews>
    <sheetView topLeftCell="E1" workbookViewId="0">
      <selection activeCell="Q1" sqref="Q1"/>
    </sheetView>
  </sheetViews>
  <sheetFormatPr baseColWidth="10" defaultColWidth="8.83203125" defaultRowHeight="15" x14ac:dyDescent="0.2"/>
  <cols>
    <col min="1" max="1" width="35.83203125" bestFit="1" customWidth="1"/>
    <col min="2" max="2" width="34.6640625" bestFit="1" customWidth="1"/>
    <col min="3" max="3" width="8.6640625" bestFit="1" customWidth="1"/>
    <col min="4" max="4" width="7.5" bestFit="1" customWidth="1"/>
    <col min="5" max="9" width="9" bestFit="1" customWidth="1"/>
    <col min="10" max="10" width="12" bestFit="1" customWidth="1"/>
    <col min="11" max="11" width="9" bestFit="1" customWidth="1"/>
    <col min="12" max="14" width="12" bestFit="1" customWidth="1"/>
    <col min="15" max="16" width="9" bestFit="1" customWidth="1"/>
    <col min="17" max="17" width="75.5" bestFit="1" customWidth="1"/>
  </cols>
  <sheetData>
    <row r="1" spans="1:17" x14ac:dyDescent="0.2">
      <c r="A1" s="19" t="s">
        <v>0</v>
      </c>
      <c r="B1" s="24" t="s">
        <v>203</v>
      </c>
      <c r="C1" s="24" t="s">
        <v>204</v>
      </c>
      <c r="D1" s="24" t="s">
        <v>184</v>
      </c>
      <c r="E1" s="24" t="s">
        <v>87</v>
      </c>
      <c r="F1" s="24" t="s">
        <v>88</v>
      </c>
      <c r="G1" s="24" t="s">
        <v>90</v>
      </c>
      <c r="H1" s="24" t="s">
        <v>89</v>
      </c>
      <c r="I1" s="24" t="s">
        <v>91</v>
      </c>
      <c r="J1" s="24" t="s">
        <v>92</v>
      </c>
      <c r="K1" s="24" t="s">
        <v>93</v>
      </c>
      <c r="L1" s="24" t="s">
        <v>94</v>
      </c>
      <c r="M1" s="24" t="s">
        <v>95</v>
      </c>
      <c r="N1" s="24" t="s">
        <v>96</v>
      </c>
      <c r="O1" s="24" t="s">
        <v>97</v>
      </c>
      <c r="P1" s="24" t="s">
        <v>98</v>
      </c>
      <c r="Q1" s="20" t="s">
        <v>1052</v>
      </c>
    </row>
    <row r="2" spans="1:17" x14ac:dyDescent="0.2">
      <c r="A2" s="195" t="s">
        <v>2</v>
      </c>
      <c r="B2" s="196" t="s">
        <v>208</v>
      </c>
      <c r="C2" s="196" t="s">
        <v>214</v>
      </c>
      <c r="D2" s="196" t="s">
        <v>195</v>
      </c>
      <c r="E2" s="196"/>
      <c r="F2" s="196">
        <v>380900</v>
      </c>
      <c r="G2" s="196">
        <v>451467</v>
      </c>
      <c r="H2" s="196">
        <v>420933</v>
      </c>
      <c r="I2" s="196">
        <v>490276</v>
      </c>
      <c r="J2" s="196">
        <v>477487</v>
      </c>
      <c r="K2" s="196">
        <v>465590</v>
      </c>
      <c r="L2" s="196">
        <v>448963</v>
      </c>
      <c r="M2" s="196"/>
      <c r="N2" s="196">
        <v>447482</v>
      </c>
      <c r="O2" s="196">
        <v>490061</v>
      </c>
      <c r="P2" s="196"/>
      <c r="Q2" s="197" t="str">
        <f ca="1">IF(OFFSET(Entry_age_duration!$O$1,MATCH(Enrolment_Repeaters!A32,Entry_age_duration!$A$2:$A$333,0)+1,0)*2&gt;MAX(COUNT(OFFSET(Enrolment_Repeaters!E1,0,0,14,1)),COUNT(OFFSET(Enrolment_Repeaters!F1,0,14,1)),COUNT(OFFSET(Enrolment_Repeaters!G1,0,0,14,1)),COUNT(OFFSET(Enrolment_Repeaters!H1,0,0,14,1)),COUNT(OFFSET(Enrolment_Repeaters!I1,0,0,14,1)),COUNT(OFFSET(Enrolment_Repeaters!P1,0,0,14,1))),"Data missing","OK")</f>
        <v>OK</v>
      </c>
    </row>
    <row r="3" spans="1:17" x14ac:dyDescent="0.2">
      <c r="A3" s="198" t="s">
        <v>2</v>
      </c>
      <c r="B3" s="199" t="s">
        <v>208</v>
      </c>
      <c r="C3" s="199" t="s">
        <v>214</v>
      </c>
      <c r="D3" s="199" t="s">
        <v>197</v>
      </c>
      <c r="E3" s="199"/>
      <c r="F3" s="199">
        <v>567231</v>
      </c>
      <c r="G3" s="199">
        <v>635542</v>
      </c>
      <c r="H3" s="199">
        <v>611732</v>
      </c>
      <c r="I3" s="199">
        <v>668805</v>
      </c>
      <c r="J3" s="199">
        <v>702188</v>
      </c>
      <c r="K3" s="199">
        <v>693837</v>
      </c>
      <c r="L3" s="199">
        <v>687450</v>
      </c>
      <c r="M3" s="199"/>
      <c r="N3" s="199">
        <v>674942</v>
      </c>
      <c r="O3" s="199">
        <v>737550</v>
      </c>
      <c r="P3" s="199"/>
      <c r="Q3" s="200" t="s">
        <v>1</v>
      </c>
    </row>
    <row r="4" spans="1:17" x14ac:dyDescent="0.2">
      <c r="A4" s="195" t="s">
        <v>2</v>
      </c>
      <c r="B4" s="196" t="s">
        <v>208</v>
      </c>
      <c r="C4" s="196" t="s">
        <v>215</v>
      </c>
      <c r="D4" s="196" t="s">
        <v>195</v>
      </c>
      <c r="E4" s="196"/>
      <c r="F4" s="196">
        <v>372298</v>
      </c>
      <c r="G4" s="196">
        <v>430558</v>
      </c>
      <c r="H4" s="196">
        <v>408142</v>
      </c>
      <c r="I4" s="196">
        <v>484701</v>
      </c>
      <c r="J4" s="196">
        <v>504236</v>
      </c>
      <c r="K4" s="196">
        <v>504440</v>
      </c>
      <c r="L4" s="196"/>
      <c r="M4" s="196"/>
      <c r="N4" s="196">
        <v>458527</v>
      </c>
      <c r="O4" s="196">
        <v>481707</v>
      </c>
      <c r="P4" s="196"/>
      <c r="Q4" s="197" t="s">
        <v>1</v>
      </c>
    </row>
    <row r="5" spans="1:17" x14ac:dyDescent="0.2">
      <c r="A5" s="198" t="s">
        <v>2</v>
      </c>
      <c r="B5" s="199" t="s">
        <v>208</v>
      </c>
      <c r="C5" s="199" t="s">
        <v>215</v>
      </c>
      <c r="D5" s="199" t="s">
        <v>197</v>
      </c>
      <c r="E5" s="199"/>
      <c r="F5" s="199">
        <v>559927</v>
      </c>
      <c r="G5" s="199">
        <v>606982</v>
      </c>
      <c r="H5" s="199">
        <v>601823</v>
      </c>
      <c r="I5" s="199">
        <v>691116</v>
      </c>
      <c r="J5" s="199">
        <v>712616</v>
      </c>
      <c r="K5" s="199">
        <v>737986</v>
      </c>
      <c r="L5" s="199"/>
      <c r="M5" s="199"/>
      <c r="N5" s="199">
        <v>708460</v>
      </c>
      <c r="O5" s="199">
        <v>736897</v>
      </c>
      <c r="P5" s="199"/>
      <c r="Q5" s="200" t="s">
        <v>1</v>
      </c>
    </row>
    <row r="6" spans="1:17" x14ac:dyDescent="0.2">
      <c r="A6" s="195" t="s">
        <v>2</v>
      </c>
      <c r="B6" s="196" t="s">
        <v>208</v>
      </c>
      <c r="C6" s="196" t="s">
        <v>213</v>
      </c>
      <c r="D6" s="196" t="s">
        <v>195</v>
      </c>
      <c r="E6" s="196"/>
      <c r="F6" s="196">
        <v>333096</v>
      </c>
      <c r="G6" s="196">
        <v>380845</v>
      </c>
      <c r="H6" s="196">
        <v>368565</v>
      </c>
      <c r="I6" s="196">
        <v>424506</v>
      </c>
      <c r="J6" s="196">
        <v>437686</v>
      </c>
      <c r="K6" s="196">
        <v>465745</v>
      </c>
      <c r="L6" s="196"/>
      <c r="M6" s="196"/>
      <c r="N6" s="196">
        <v>434479</v>
      </c>
      <c r="O6" s="196">
        <v>419938</v>
      </c>
      <c r="P6" s="196"/>
      <c r="Q6" s="197" t="s">
        <v>1</v>
      </c>
    </row>
    <row r="7" spans="1:17" x14ac:dyDescent="0.2">
      <c r="A7" s="198" t="s">
        <v>2</v>
      </c>
      <c r="B7" s="199" t="s">
        <v>208</v>
      </c>
      <c r="C7" s="199" t="s">
        <v>213</v>
      </c>
      <c r="D7" s="199" t="s">
        <v>197</v>
      </c>
      <c r="E7" s="199"/>
      <c r="F7" s="199">
        <v>508049</v>
      </c>
      <c r="G7" s="199">
        <v>541095</v>
      </c>
      <c r="H7" s="199">
        <v>543989</v>
      </c>
      <c r="I7" s="199">
        <v>607619</v>
      </c>
      <c r="J7" s="199">
        <v>638689</v>
      </c>
      <c r="K7" s="199">
        <v>673145</v>
      </c>
      <c r="L7" s="199"/>
      <c r="M7" s="199"/>
      <c r="N7" s="199">
        <v>675191</v>
      </c>
      <c r="O7" s="199">
        <v>668441</v>
      </c>
      <c r="P7" s="199"/>
      <c r="Q7" s="200" t="s">
        <v>1</v>
      </c>
    </row>
    <row r="8" spans="1:17" x14ac:dyDescent="0.2">
      <c r="A8" s="195" t="s">
        <v>2</v>
      </c>
      <c r="B8" s="196" t="s">
        <v>208</v>
      </c>
      <c r="C8" s="196" t="s">
        <v>212</v>
      </c>
      <c r="D8" s="196" t="s">
        <v>195</v>
      </c>
      <c r="E8" s="196"/>
      <c r="F8" s="196">
        <v>327790</v>
      </c>
      <c r="G8" s="196">
        <v>344420</v>
      </c>
      <c r="H8" s="196">
        <v>340550</v>
      </c>
      <c r="I8" s="196">
        <v>375327</v>
      </c>
      <c r="J8" s="196">
        <v>387142</v>
      </c>
      <c r="K8" s="196">
        <v>422782</v>
      </c>
      <c r="L8" s="196"/>
      <c r="M8" s="196"/>
      <c r="N8" s="196">
        <v>439331</v>
      </c>
      <c r="O8" s="196">
        <v>431844</v>
      </c>
      <c r="P8" s="196"/>
      <c r="Q8" s="197" t="s">
        <v>1</v>
      </c>
    </row>
    <row r="9" spans="1:17" x14ac:dyDescent="0.2">
      <c r="A9" s="198" t="s">
        <v>2</v>
      </c>
      <c r="B9" s="199" t="s">
        <v>208</v>
      </c>
      <c r="C9" s="199" t="s">
        <v>212</v>
      </c>
      <c r="D9" s="199" t="s">
        <v>197</v>
      </c>
      <c r="E9" s="199"/>
      <c r="F9" s="199">
        <v>534450</v>
      </c>
      <c r="G9" s="199">
        <v>522686</v>
      </c>
      <c r="H9" s="199">
        <v>542147</v>
      </c>
      <c r="I9" s="199">
        <v>558706</v>
      </c>
      <c r="J9" s="199">
        <v>590045</v>
      </c>
      <c r="K9" s="199">
        <v>630305</v>
      </c>
      <c r="L9" s="199"/>
      <c r="M9" s="199"/>
      <c r="N9" s="199">
        <v>667456</v>
      </c>
      <c r="O9" s="199">
        <v>686865</v>
      </c>
      <c r="P9" s="199"/>
      <c r="Q9" s="200" t="s">
        <v>1</v>
      </c>
    </row>
    <row r="10" spans="1:17" x14ac:dyDescent="0.2">
      <c r="A10" s="195" t="s">
        <v>2</v>
      </c>
      <c r="B10" s="196" t="s">
        <v>208</v>
      </c>
      <c r="C10" s="196" t="s">
        <v>210</v>
      </c>
      <c r="D10" s="196" t="s">
        <v>195</v>
      </c>
      <c r="E10" s="196"/>
      <c r="F10" s="196">
        <v>268598</v>
      </c>
      <c r="G10" s="196">
        <v>284417</v>
      </c>
      <c r="H10" s="196">
        <v>292115</v>
      </c>
      <c r="I10" s="196">
        <v>310909</v>
      </c>
      <c r="J10" s="196">
        <v>320580</v>
      </c>
      <c r="K10" s="196">
        <v>339244</v>
      </c>
      <c r="L10" s="196"/>
      <c r="M10" s="196"/>
      <c r="N10" s="196">
        <v>380291</v>
      </c>
      <c r="O10" s="196">
        <v>383417</v>
      </c>
      <c r="P10" s="196"/>
      <c r="Q10" s="197" t="s">
        <v>1</v>
      </c>
    </row>
    <row r="11" spans="1:17" x14ac:dyDescent="0.2">
      <c r="A11" s="198" t="s">
        <v>2</v>
      </c>
      <c r="B11" s="199" t="s">
        <v>208</v>
      </c>
      <c r="C11" s="199" t="s">
        <v>210</v>
      </c>
      <c r="D11" s="199" t="s">
        <v>197</v>
      </c>
      <c r="E11" s="199"/>
      <c r="F11" s="199">
        <v>456718</v>
      </c>
      <c r="G11" s="199">
        <v>441645</v>
      </c>
      <c r="H11" s="199">
        <v>474555</v>
      </c>
      <c r="I11" s="199">
        <v>476055</v>
      </c>
      <c r="J11" s="199">
        <v>499798</v>
      </c>
      <c r="K11" s="199">
        <v>531647</v>
      </c>
      <c r="L11" s="199"/>
      <c r="M11" s="199"/>
      <c r="N11" s="199">
        <v>596185</v>
      </c>
      <c r="O11" s="199">
        <v>609464</v>
      </c>
      <c r="P11" s="199"/>
      <c r="Q11" s="200" t="s">
        <v>1</v>
      </c>
    </row>
    <row r="12" spans="1:17" x14ac:dyDescent="0.2">
      <c r="A12" s="195" t="s">
        <v>2</v>
      </c>
      <c r="B12" s="196" t="s">
        <v>208</v>
      </c>
      <c r="C12" s="196" t="s">
        <v>206</v>
      </c>
      <c r="D12" s="196" t="s">
        <v>195</v>
      </c>
      <c r="E12" s="196"/>
      <c r="F12" s="196">
        <v>224913</v>
      </c>
      <c r="G12" s="196">
        <v>250126</v>
      </c>
      <c r="H12" s="196">
        <v>246637</v>
      </c>
      <c r="I12" s="196">
        <v>262587</v>
      </c>
      <c r="J12" s="196">
        <v>274004</v>
      </c>
      <c r="K12" s="196">
        <v>286670</v>
      </c>
      <c r="L12" s="196">
        <v>303403</v>
      </c>
      <c r="M12" s="196">
        <v>314714</v>
      </c>
      <c r="N12" s="196">
        <v>333425</v>
      </c>
      <c r="O12" s="196">
        <v>342606</v>
      </c>
      <c r="P12" s="196"/>
      <c r="Q12" s="197" t="s">
        <v>1</v>
      </c>
    </row>
    <row r="13" spans="1:17" x14ac:dyDescent="0.2">
      <c r="A13" s="198" t="s">
        <v>2</v>
      </c>
      <c r="B13" s="199" t="s">
        <v>208</v>
      </c>
      <c r="C13" s="199" t="s">
        <v>206</v>
      </c>
      <c r="D13" s="199" t="s">
        <v>197</v>
      </c>
      <c r="E13" s="199"/>
      <c r="F13" s="199">
        <v>411662</v>
      </c>
      <c r="G13" s="199">
        <v>401841</v>
      </c>
      <c r="H13" s="199">
        <v>428138</v>
      </c>
      <c r="I13" s="199">
        <v>416936</v>
      </c>
      <c r="J13" s="199">
        <v>441797</v>
      </c>
      <c r="K13" s="199">
        <v>466365</v>
      </c>
      <c r="L13" s="199">
        <v>492530</v>
      </c>
      <c r="M13" s="199">
        <v>490688</v>
      </c>
      <c r="N13" s="199">
        <v>534635</v>
      </c>
      <c r="O13" s="199">
        <v>556116</v>
      </c>
      <c r="P13" s="199"/>
      <c r="Q13" s="200" t="s">
        <v>1</v>
      </c>
    </row>
    <row r="14" spans="1:17" x14ac:dyDescent="0.2">
      <c r="A14" s="195" t="s">
        <v>2</v>
      </c>
      <c r="B14" s="196" t="s">
        <v>208</v>
      </c>
      <c r="C14" s="196" t="s">
        <v>211</v>
      </c>
      <c r="D14" s="196" t="s">
        <v>195</v>
      </c>
      <c r="E14" s="196"/>
      <c r="F14" s="196"/>
      <c r="G14" s="196"/>
      <c r="H14" s="196"/>
      <c r="I14" s="196"/>
      <c r="J14" s="196"/>
      <c r="K14" s="196"/>
      <c r="L14" s="196"/>
      <c r="M14" s="196"/>
      <c r="N14" s="196"/>
      <c r="O14" s="196"/>
      <c r="P14" s="196"/>
      <c r="Q14" s="197" t="s">
        <v>1</v>
      </c>
    </row>
    <row r="15" spans="1:17" x14ac:dyDescent="0.2">
      <c r="A15" s="198" t="s">
        <v>2</v>
      </c>
      <c r="B15" s="199" t="s">
        <v>208</v>
      </c>
      <c r="C15" s="199" t="s">
        <v>211</v>
      </c>
      <c r="D15" s="199" t="s">
        <v>197</v>
      </c>
      <c r="E15" s="199"/>
      <c r="F15" s="199"/>
      <c r="G15" s="199"/>
      <c r="H15" s="199"/>
      <c r="I15" s="199"/>
      <c r="J15" s="199"/>
      <c r="K15" s="199"/>
      <c r="L15" s="199"/>
      <c r="M15" s="199"/>
      <c r="N15" s="199"/>
      <c r="O15" s="199"/>
      <c r="P15" s="199"/>
      <c r="Q15" s="200" t="s">
        <v>1</v>
      </c>
    </row>
    <row r="16" spans="1:17" x14ac:dyDescent="0.2">
      <c r="A16" s="195" t="s">
        <v>2</v>
      </c>
      <c r="B16" s="196" t="s">
        <v>205</v>
      </c>
      <c r="C16" s="196" t="s">
        <v>214</v>
      </c>
      <c r="D16" s="196" t="s">
        <v>195</v>
      </c>
      <c r="E16" s="196"/>
      <c r="F16" s="196">
        <v>186196</v>
      </c>
      <c r="G16" s="196">
        <v>212734</v>
      </c>
      <c r="H16" s="196">
        <v>200668</v>
      </c>
      <c r="I16" s="196">
        <v>223414</v>
      </c>
      <c r="J16" s="196">
        <v>228057</v>
      </c>
      <c r="K16" s="196">
        <v>238935</v>
      </c>
      <c r="L16" s="196">
        <v>245082</v>
      </c>
      <c r="M16" s="196">
        <v>254999</v>
      </c>
      <c r="N16" s="196">
        <v>274810</v>
      </c>
      <c r="O16" s="196">
        <v>289525</v>
      </c>
      <c r="P16" s="196"/>
      <c r="Q16" s="197" t="str">
        <f ca="1">IF(SUM(OFFSET(Entry_age_duration!$O$1,MATCH(A16,Entry_age_duration!$A$2:$A$333,0)+2,0,2,1))*2&gt;MAX(COUNT(OFFSET(E16,0,0,16,1)),COUNT(OFFSET(F16,0,16,1)),COUNT(OFFSET(G16,0,0,16,1)),COUNT(OFFSET(H16,0,0,16,1)),COUNT(OFFSET(I16,0,0,16,1)),COUNT(OFFSET(P16,0,0,16,1))),"Data missing","OK")</f>
        <v>Data missing</v>
      </c>
    </row>
    <row r="17" spans="1:17" x14ac:dyDescent="0.2">
      <c r="A17" s="198" t="s">
        <v>2</v>
      </c>
      <c r="B17" s="199" t="s">
        <v>205</v>
      </c>
      <c r="C17" s="199" t="s">
        <v>214</v>
      </c>
      <c r="D17" s="199" t="s">
        <v>197</v>
      </c>
      <c r="E17" s="199"/>
      <c r="F17" s="199">
        <v>377400</v>
      </c>
      <c r="G17" s="199">
        <v>381339</v>
      </c>
      <c r="H17" s="199">
        <v>393458</v>
      </c>
      <c r="I17" s="199">
        <v>398651</v>
      </c>
      <c r="J17" s="199">
        <v>402933</v>
      </c>
      <c r="K17" s="199">
        <v>413821</v>
      </c>
      <c r="L17" s="199">
        <v>429595</v>
      </c>
      <c r="M17" s="199">
        <v>448002</v>
      </c>
      <c r="N17" s="199">
        <v>483127</v>
      </c>
      <c r="O17" s="199">
        <v>512750</v>
      </c>
      <c r="P17" s="199"/>
      <c r="Q17" s="200" t="s">
        <v>1</v>
      </c>
    </row>
    <row r="18" spans="1:17" x14ac:dyDescent="0.2">
      <c r="A18" s="195" t="s">
        <v>2</v>
      </c>
      <c r="B18" s="196" t="s">
        <v>205</v>
      </c>
      <c r="C18" s="196" t="s">
        <v>215</v>
      </c>
      <c r="D18" s="196" t="s">
        <v>195</v>
      </c>
      <c r="E18" s="196"/>
      <c r="F18" s="196">
        <v>150082</v>
      </c>
      <c r="G18" s="196">
        <v>162957</v>
      </c>
      <c r="H18" s="196">
        <v>158396</v>
      </c>
      <c r="I18" s="196">
        <v>174547</v>
      </c>
      <c r="J18" s="196">
        <v>179522</v>
      </c>
      <c r="K18" s="196">
        <v>190716</v>
      </c>
      <c r="L18" s="196">
        <v>192767</v>
      </c>
      <c r="M18" s="196">
        <v>203211</v>
      </c>
      <c r="N18" s="196">
        <v>216294</v>
      </c>
      <c r="O18" s="196">
        <v>231370</v>
      </c>
      <c r="P18" s="196"/>
      <c r="Q18" s="197" t="s">
        <v>1</v>
      </c>
    </row>
    <row r="19" spans="1:17" x14ac:dyDescent="0.2">
      <c r="A19" s="198" t="s">
        <v>2</v>
      </c>
      <c r="B19" s="199" t="s">
        <v>205</v>
      </c>
      <c r="C19" s="199" t="s">
        <v>215</v>
      </c>
      <c r="D19" s="199" t="s">
        <v>197</v>
      </c>
      <c r="E19" s="199"/>
      <c r="F19" s="199">
        <v>296810</v>
      </c>
      <c r="G19" s="199">
        <v>304694</v>
      </c>
      <c r="H19" s="199">
        <v>322849</v>
      </c>
      <c r="I19" s="199">
        <v>321792</v>
      </c>
      <c r="J19" s="199">
        <v>331493</v>
      </c>
      <c r="K19" s="199">
        <v>343787</v>
      </c>
      <c r="L19" s="199">
        <v>348451</v>
      </c>
      <c r="M19" s="199">
        <v>363560</v>
      </c>
      <c r="N19" s="199">
        <v>389827</v>
      </c>
      <c r="O19" s="199">
        <v>414918</v>
      </c>
      <c r="P19" s="199"/>
      <c r="Q19" s="200" t="s">
        <v>1</v>
      </c>
    </row>
    <row r="20" spans="1:17" x14ac:dyDescent="0.2">
      <c r="A20" s="195" t="s">
        <v>2</v>
      </c>
      <c r="B20" s="196" t="s">
        <v>205</v>
      </c>
      <c r="C20" s="196" t="s">
        <v>213</v>
      </c>
      <c r="D20" s="196" t="s">
        <v>195</v>
      </c>
      <c r="E20" s="196"/>
      <c r="F20" s="196">
        <v>78546</v>
      </c>
      <c r="G20" s="196">
        <v>137629</v>
      </c>
      <c r="H20" s="196">
        <v>135818</v>
      </c>
      <c r="I20" s="196">
        <v>143072</v>
      </c>
      <c r="J20" s="196">
        <v>145588</v>
      </c>
      <c r="K20" s="196">
        <v>154014</v>
      </c>
      <c r="L20" s="196">
        <v>158627</v>
      </c>
      <c r="M20" s="196">
        <v>165957</v>
      </c>
      <c r="N20" s="196">
        <v>177081</v>
      </c>
      <c r="O20" s="196">
        <v>187711</v>
      </c>
      <c r="P20" s="196"/>
      <c r="Q20" s="197" t="s">
        <v>1</v>
      </c>
    </row>
    <row r="21" spans="1:17" x14ac:dyDescent="0.2">
      <c r="A21" s="198" t="s">
        <v>2</v>
      </c>
      <c r="B21" s="199" t="s">
        <v>205</v>
      </c>
      <c r="C21" s="199" t="s">
        <v>213</v>
      </c>
      <c r="D21" s="199" t="s">
        <v>197</v>
      </c>
      <c r="E21" s="199"/>
      <c r="F21" s="199">
        <v>184154</v>
      </c>
      <c r="G21" s="199">
        <v>266205</v>
      </c>
      <c r="H21" s="199">
        <v>265624</v>
      </c>
      <c r="I21" s="199">
        <v>272993</v>
      </c>
      <c r="J21" s="199">
        <v>281560</v>
      </c>
      <c r="K21" s="199">
        <v>292692</v>
      </c>
      <c r="L21" s="199">
        <v>294646</v>
      </c>
      <c r="M21" s="199">
        <v>305144</v>
      </c>
      <c r="N21" s="199">
        <v>326527</v>
      </c>
      <c r="O21" s="199">
        <v>346595</v>
      </c>
      <c r="P21" s="199"/>
      <c r="Q21" s="200" t="s">
        <v>1</v>
      </c>
    </row>
    <row r="22" spans="1:17" x14ac:dyDescent="0.2">
      <c r="A22" s="195" t="s">
        <v>2</v>
      </c>
      <c r="B22" s="196" t="s">
        <v>205</v>
      </c>
      <c r="C22" s="196" t="s">
        <v>212</v>
      </c>
      <c r="D22" s="196" t="s">
        <v>195</v>
      </c>
      <c r="E22" s="196"/>
      <c r="F22" s="188">
        <v>52616</v>
      </c>
      <c r="G22" s="188">
        <v>73595</v>
      </c>
      <c r="H22" s="188">
        <v>125242</v>
      </c>
      <c r="I22" s="188">
        <v>117198</v>
      </c>
      <c r="J22" s="196"/>
      <c r="K22" s="196"/>
      <c r="L22" s="196"/>
      <c r="M22" s="196"/>
      <c r="N22" s="196"/>
      <c r="O22" s="196"/>
      <c r="P22" s="196"/>
      <c r="Q22" s="197" t="s">
        <v>1</v>
      </c>
    </row>
    <row r="23" spans="1:17" x14ac:dyDescent="0.2">
      <c r="A23" s="198" t="s">
        <v>2</v>
      </c>
      <c r="B23" s="199" t="s">
        <v>205</v>
      </c>
      <c r="C23" s="199" t="s">
        <v>212</v>
      </c>
      <c r="D23" s="199" t="s">
        <v>197</v>
      </c>
      <c r="E23" s="199"/>
      <c r="F23" s="188">
        <v>137689</v>
      </c>
      <c r="G23" s="188">
        <v>171676</v>
      </c>
      <c r="H23" s="188">
        <v>222025</v>
      </c>
      <c r="I23" s="188">
        <v>232824</v>
      </c>
      <c r="J23" s="199"/>
      <c r="K23" s="199"/>
      <c r="L23" s="199"/>
      <c r="M23" s="199"/>
      <c r="N23" s="199"/>
      <c r="O23" s="199"/>
      <c r="P23" s="199"/>
      <c r="Q23" s="200" t="s">
        <v>1</v>
      </c>
    </row>
    <row r="24" spans="1:17" x14ac:dyDescent="0.2">
      <c r="A24" s="195" t="s">
        <v>2</v>
      </c>
      <c r="B24" s="196" t="s">
        <v>205</v>
      </c>
      <c r="C24" s="196" t="s">
        <v>210</v>
      </c>
      <c r="D24" s="196" t="s">
        <v>195</v>
      </c>
      <c r="E24" s="196"/>
      <c r="F24" s="188">
        <v>36211</v>
      </c>
      <c r="G24" s="188">
        <v>49475</v>
      </c>
      <c r="H24" s="188">
        <v>72441</v>
      </c>
      <c r="I24" s="188">
        <v>109895</v>
      </c>
      <c r="J24" s="196"/>
      <c r="K24" s="196"/>
      <c r="L24" s="196"/>
      <c r="M24" s="196"/>
      <c r="N24" s="196"/>
      <c r="O24" s="196"/>
      <c r="P24" s="196"/>
      <c r="Q24" s="197" t="s">
        <v>1</v>
      </c>
    </row>
    <row r="25" spans="1:17" x14ac:dyDescent="0.2">
      <c r="A25" s="198" t="s">
        <v>2</v>
      </c>
      <c r="B25" s="199" t="s">
        <v>205</v>
      </c>
      <c r="C25" s="199" t="s">
        <v>210</v>
      </c>
      <c r="D25" s="199" t="s">
        <v>197</v>
      </c>
      <c r="E25" s="199"/>
      <c r="F25" s="188">
        <v>96219</v>
      </c>
      <c r="G25" s="188">
        <v>129551</v>
      </c>
      <c r="H25" s="188">
        <v>145349</v>
      </c>
      <c r="I25" s="188">
        <v>196157</v>
      </c>
      <c r="J25" s="199"/>
      <c r="K25" s="199"/>
      <c r="L25" s="199"/>
      <c r="M25" s="199"/>
      <c r="N25" s="199"/>
      <c r="O25" s="199"/>
      <c r="P25" s="199"/>
      <c r="Q25" s="200" t="s">
        <v>1</v>
      </c>
    </row>
    <row r="26" spans="1:17" x14ac:dyDescent="0.2">
      <c r="A26" s="195" t="s">
        <v>2</v>
      </c>
      <c r="B26" s="196" t="s">
        <v>205</v>
      </c>
      <c r="C26" s="196" t="s">
        <v>206</v>
      </c>
      <c r="D26" s="196" t="s">
        <v>195</v>
      </c>
      <c r="E26" s="196"/>
      <c r="F26" s="188">
        <v>25535</v>
      </c>
      <c r="G26" s="188">
        <v>35648</v>
      </c>
      <c r="H26" s="188">
        <v>48965</v>
      </c>
      <c r="I26" s="188">
        <v>65735</v>
      </c>
      <c r="J26" s="196"/>
      <c r="K26" s="196"/>
      <c r="L26" s="196"/>
      <c r="M26" s="196"/>
      <c r="N26" s="196"/>
      <c r="O26" s="196"/>
      <c r="P26" s="196"/>
      <c r="Q26" s="197" t="s">
        <v>1</v>
      </c>
    </row>
    <row r="27" spans="1:17" x14ac:dyDescent="0.2">
      <c r="A27" s="198" t="s">
        <v>2</v>
      </c>
      <c r="B27" s="199" t="s">
        <v>205</v>
      </c>
      <c r="C27" s="199" t="s">
        <v>206</v>
      </c>
      <c r="D27" s="199" t="s">
        <v>197</v>
      </c>
      <c r="E27" s="199"/>
      <c r="F27" s="188">
        <v>72021</v>
      </c>
      <c r="G27" s="188">
        <v>95961</v>
      </c>
      <c r="H27" s="188">
        <v>111298</v>
      </c>
      <c r="I27" s="188">
        <v>136187</v>
      </c>
      <c r="J27" s="199"/>
      <c r="K27" s="199"/>
      <c r="L27" s="199"/>
      <c r="M27" s="199"/>
      <c r="N27" s="199"/>
      <c r="O27" s="199"/>
      <c r="P27" s="199"/>
      <c r="Q27" s="200" t="s">
        <v>1</v>
      </c>
    </row>
    <row r="28" spans="1:17" x14ac:dyDescent="0.2">
      <c r="A28" s="195" t="s">
        <v>2</v>
      </c>
      <c r="B28" s="196" t="s">
        <v>205</v>
      </c>
      <c r="C28" s="196" t="s">
        <v>211</v>
      </c>
      <c r="D28" s="196" t="s">
        <v>195</v>
      </c>
      <c r="E28" s="199"/>
      <c r="F28" s="188"/>
      <c r="G28" s="188"/>
      <c r="H28" s="188"/>
      <c r="I28" s="188"/>
      <c r="J28" s="199"/>
      <c r="K28" s="199"/>
      <c r="L28" s="199"/>
      <c r="M28" s="199"/>
      <c r="N28" s="199"/>
      <c r="O28" s="199"/>
      <c r="P28" s="199"/>
      <c r="Q28" s="234"/>
    </row>
    <row r="29" spans="1:17" x14ac:dyDescent="0.2">
      <c r="A29" s="198" t="s">
        <v>2</v>
      </c>
      <c r="B29" s="199" t="s">
        <v>205</v>
      </c>
      <c r="C29" s="199" t="s">
        <v>211</v>
      </c>
      <c r="D29" s="199" t="s">
        <v>197</v>
      </c>
      <c r="E29" s="199"/>
      <c r="F29" s="188"/>
      <c r="G29" s="188"/>
      <c r="H29" s="188"/>
      <c r="I29" s="188"/>
      <c r="J29" s="199"/>
      <c r="K29" s="199"/>
      <c r="L29" s="199"/>
      <c r="M29" s="199"/>
      <c r="N29" s="199"/>
      <c r="O29" s="199"/>
      <c r="P29" s="199"/>
      <c r="Q29" s="234"/>
    </row>
    <row r="30" spans="1:17" x14ac:dyDescent="0.2">
      <c r="A30" s="195" t="s">
        <v>2</v>
      </c>
      <c r="B30" s="196" t="s">
        <v>205</v>
      </c>
      <c r="C30" s="196" t="s">
        <v>1087</v>
      </c>
      <c r="D30" s="196" t="s">
        <v>195</v>
      </c>
      <c r="E30" s="199"/>
      <c r="F30" s="188"/>
      <c r="G30" s="188"/>
      <c r="H30" s="188"/>
      <c r="I30" s="188"/>
      <c r="J30" s="199"/>
      <c r="K30" s="199"/>
      <c r="L30" s="199"/>
      <c r="M30" s="199"/>
      <c r="N30" s="199"/>
      <c r="O30" s="199"/>
      <c r="P30" s="199"/>
      <c r="Q30" s="234"/>
    </row>
    <row r="31" spans="1:17" x14ac:dyDescent="0.2">
      <c r="A31" s="198" t="s">
        <v>2</v>
      </c>
      <c r="B31" s="199" t="s">
        <v>205</v>
      </c>
      <c r="C31" s="199" t="s">
        <v>1087</v>
      </c>
      <c r="D31" s="199" t="s">
        <v>197</v>
      </c>
      <c r="E31" s="199"/>
      <c r="F31" s="188"/>
      <c r="G31" s="188"/>
      <c r="H31" s="188"/>
      <c r="I31" s="188"/>
      <c r="J31" s="199"/>
      <c r="K31" s="199"/>
      <c r="L31" s="199"/>
      <c r="M31" s="199"/>
      <c r="N31" s="199"/>
      <c r="O31" s="199"/>
      <c r="P31" s="199"/>
      <c r="Q31" s="234"/>
    </row>
    <row r="32" spans="1:17" x14ac:dyDescent="0.2">
      <c r="A32" s="195" t="s">
        <v>2</v>
      </c>
      <c r="B32" s="196" t="s">
        <v>209</v>
      </c>
      <c r="C32" s="196" t="s">
        <v>214</v>
      </c>
      <c r="D32" s="196" t="s">
        <v>195</v>
      </c>
      <c r="E32" s="196"/>
      <c r="F32" s="196"/>
      <c r="G32" s="196"/>
      <c r="H32" s="196"/>
      <c r="I32" s="196"/>
      <c r="J32" s="196"/>
      <c r="K32" s="196"/>
      <c r="L32" s="196"/>
      <c r="M32" s="196"/>
      <c r="N32" s="196"/>
      <c r="O32" s="196">
        <v>2.7394500000000002</v>
      </c>
      <c r="P32" s="196"/>
      <c r="Q32" s="204" t="str">
        <f ca="1">IF(OFFSET(Entry_age_duration!$O$1,MATCH(Enrolment_Repeaters!A32,Entry_age_duration!$A$2:$A$333,0)+1,0)*2&gt;MAX(COUNT(OFFSET(Enrolment_Repeaters!E32,0,0,14,1)),COUNT(OFFSET(Enrolment_Repeaters!F32,0,14,1)),COUNT(OFFSET(Enrolment_Repeaters!G32,0,0,14,1)),COUNT(OFFSET(Enrolment_Repeaters!H32,0,0,14,1)),COUNT(OFFSET(Enrolment_Repeaters!I32,0,0,14,1)),COUNT(OFFSET(Enrolment_Repeaters!P32,0,0,14,1))),"Data missing","OK")</f>
        <v>Data missing</v>
      </c>
    </row>
    <row r="33" spans="1:17" x14ac:dyDescent="0.2">
      <c r="A33" s="198" t="s">
        <v>2</v>
      </c>
      <c r="B33" s="199" t="s">
        <v>209</v>
      </c>
      <c r="C33" s="199" t="s">
        <v>214</v>
      </c>
      <c r="D33" s="199" t="s">
        <v>197</v>
      </c>
      <c r="E33" s="199"/>
      <c r="F33" s="199"/>
      <c r="G33" s="199"/>
      <c r="H33" s="199"/>
      <c r="I33" s="199"/>
      <c r="J33" s="199"/>
      <c r="K33" s="199"/>
      <c r="L33" s="199"/>
      <c r="M33" s="199"/>
      <c r="N33" s="199"/>
      <c r="O33" s="199">
        <v>2.6205699999999998</v>
      </c>
      <c r="P33" s="199"/>
      <c r="Q33" s="200" t="s">
        <v>1</v>
      </c>
    </row>
    <row r="34" spans="1:17" x14ac:dyDescent="0.2">
      <c r="A34" s="195" t="s">
        <v>2</v>
      </c>
      <c r="B34" s="196" t="s">
        <v>209</v>
      </c>
      <c r="C34" s="196" t="s">
        <v>215</v>
      </c>
      <c r="D34" s="196" t="s">
        <v>195</v>
      </c>
      <c r="E34" s="196"/>
      <c r="F34" s="196"/>
      <c r="G34" s="196"/>
      <c r="H34" s="196"/>
      <c r="I34" s="196"/>
      <c r="J34" s="196"/>
      <c r="K34" s="196"/>
      <c r="L34" s="196"/>
      <c r="M34" s="196"/>
      <c r="N34" s="196">
        <v>4.0165600000000001</v>
      </c>
      <c r="O34" s="196">
        <v>3.5853700000000002</v>
      </c>
      <c r="P34" s="196"/>
      <c r="Q34" s="197" t="s">
        <v>1</v>
      </c>
    </row>
    <row r="35" spans="1:17" x14ac:dyDescent="0.2">
      <c r="A35" s="198" t="s">
        <v>2</v>
      </c>
      <c r="B35" s="199" t="s">
        <v>209</v>
      </c>
      <c r="C35" s="199" t="s">
        <v>215</v>
      </c>
      <c r="D35" s="199" t="s">
        <v>197</v>
      </c>
      <c r="E35" s="199"/>
      <c r="F35" s="199"/>
      <c r="G35" s="199"/>
      <c r="H35" s="199"/>
      <c r="I35" s="199"/>
      <c r="J35" s="199"/>
      <c r="K35" s="199"/>
      <c r="L35" s="199"/>
      <c r="M35" s="199"/>
      <c r="N35" s="199">
        <v>3.8030400000000002</v>
      </c>
      <c r="O35" s="199">
        <v>3.8480300000000001</v>
      </c>
      <c r="P35" s="199"/>
      <c r="Q35" s="200" t="s">
        <v>1</v>
      </c>
    </row>
    <row r="36" spans="1:17" x14ac:dyDescent="0.2">
      <c r="A36" s="195" t="s">
        <v>2</v>
      </c>
      <c r="B36" s="196" t="s">
        <v>209</v>
      </c>
      <c r="C36" s="196" t="s">
        <v>213</v>
      </c>
      <c r="D36" s="196" t="s">
        <v>195</v>
      </c>
      <c r="E36" s="196"/>
      <c r="F36" s="196"/>
      <c r="G36" s="196"/>
      <c r="H36" s="196"/>
      <c r="I36" s="196"/>
      <c r="J36" s="196"/>
      <c r="K36" s="196"/>
      <c r="L36" s="196"/>
      <c r="M36" s="196"/>
      <c r="N36" s="196">
        <v>3.7037499999999999</v>
      </c>
      <c r="O36" s="196">
        <v>4.0101199999999997</v>
      </c>
      <c r="P36" s="196"/>
      <c r="Q36" s="197" t="s">
        <v>1</v>
      </c>
    </row>
    <row r="37" spans="1:17" x14ac:dyDescent="0.2">
      <c r="A37" s="198" t="s">
        <v>2</v>
      </c>
      <c r="B37" s="199" t="s">
        <v>209</v>
      </c>
      <c r="C37" s="199" t="s">
        <v>213</v>
      </c>
      <c r="D37" s="199" t="s">
        <v>197</v>
      </c>
      <c r="E37" s="199"/>
      <c r="F37" s="199"/>
      <c r="G37" s="199"/>
      <c r="H37" s="199"/>
      <c r="I37" s="199"/>
      <c r="J37" s="199"/>
      <c r="K37" s="199"/>
      <c r="L37" s="199"/>
      <c r="M37" s="199"/>
      <c r="N37" s="199">
        <v>3.9054099999999998</v>
      </c>
      <c r="O37" s="199">
        <v>4.3344100000000001</v>
      </c>
      <c r="P37" s="199"/>
      <c r="Q37" s="200" t="s">
        <v>1</v>
      </c>
    </row>
    <row r="38" spans="1:17" x14ac:dyDescent="0.2">
      <c r="A38" s="195" t="s">
        <v>2</v>
      </c>
      <c r="B38" s="196" t="s">
        <v>209</v>
      </c>
      <c r="C38" s="196" t="s">
        <v>212</v>
      </c>
      <c r="D38" s="196" t="s">
        <v>195</v>
      </c>
      <c r="E38" s="196"/>
      <c r="F38" s="196"/>
      <c r="G38" s="196"/>
      <c r="H38" s="196"/>
      <c r="I38" s="196"/>
      <c r="J38" s="196"/>
      <c r="K38" s="196"/>
      <c r="L38" s="196"/>
      <c r="M38" s="196"/>
      <c r="N38" s="196">
        <v>4.9338699999999998</v>
      </c>
      <c r="O38" s="196">
        <v>4.9434500000000003</v>
      </c>
      <c r="P38" s="196"/>
      <c r="Q38" s="197" t="s">
        <v>1</v>
      </c>
    </row>
    <row r="39" spans="1:17" x14ac:dyDescent="0.2">
      <c r="A39" s="198" t="s">
        <v>2</v>
      </c>
      <c r="B39" s="199" t="s">
        <v>209</v>
      </c>
      <c r="C39" s="199" t="s">
        <v>212</v>
      </c>
      <c r="D39" s="199" t="s">
        <v>197</v>
      </c>
      <c r="E39" s="199"/>
      <c r="F39" s="199"/>
      <c r="G39" s="199"/>
      <c r="H39" s="199"/>
      <c r="I39" s="199"/>
      <c r="J39" s="199"/>
      <c r="K39" s="199"/>
      <c r="L39" s="199"/>
      <c r="M39" s="199"/>
      <c r="N39" s="199">
        <v>5.5904800000000003</v>
      </c>
      <c r="O39" s="199">
        <v>5.7749300000000003</v>
      </c>
      <c r="P39" s="199"/>
      <c r="Q39" s="200" t="s">
        <v>1</v>
      </c>
    </row>
    <row r="40" spans="1:17" x14ac:dyDescent="0.2">
      <c r="A40" s="195" t="s">
        <v>2</v>
      </c>
      <c r="B40" s="196" t="s">
        <v>209</v>
      </c>
      <c r="C40" s="196" t="s">
        <v>210</v>
      </c>
      <c r="D40" s="196" t="s">
        <v>195</v>
      </c>
      <c r="E40" s="196"/>
      <c r="F40" s="196"/>
      <c r="G40" s="196"/>
      <c r="H40" s="196"/>
      <c r="I40" s="196"/>
      <c r="J40" s="196"/>
      <c r="K40" s="196"/>
      <c r="L40" s="196"/>
      <c r="M40" s="196"/>
      <c r="N40" s="196">
        <v>4.1002799999999997</v>
      </c>
      <c r="O40" s="196">
        <v>4.1143200000000002</v>
      </c>
      <c r="P40" s="196"/>
      <c r="Q40" s="197" t="s">
        <v>1</v>
      </c>
    </row>
    <row r="41" spans="1:17" x14ac:dyDescent="0.2">
      <c r="A41" s="198" t="s">
        <v>2</v>
      </c>
      <c r="B41" s="199" t="s">
        <v>209</v>
      </c>
      <c r="C41" s="199" t="s">
        <v>210</v>
      </c>
      <c r="D41" s="199" t="s">
        <v>197</v>
      </c>
      <c r="E41" s="199"/>
      <c r="F41" s="199"/>
      <c r="G41" s="199"/>
      <c r="H41" s="199"/>
      <c r="I41" s="199"/>
      <c r="J41" s="199"/>
      <c r="K41" s="199"/>
      <c r="L41" s="199"/>
      <c r="M41" s="199"/>
      <c r="N41" s="199">
        <v>4.6289300000000004</v>
      </c>
      <c r="O41" s="199">
        <v>4.88856</v>
      </c>
      <c r="P41" s="199"/>
      <c r="Q41" s="200" t="s">
        <v>1</v>
      </c>
    </row>
    <row r="42" spans="1:17" x14ac:dyDescent="0.2">
      <c r="A42" s="195" t="s">
        <v>2</v>
      </c>
      <c r="B42" s="196" t="s">
        <v>209</v>
      </c>
      <c r="C42" s="196" t="s">
        <v>206</v>
      </c>
      <c r="D42" s="196" t="s">
        <v>195</v>
      </c>
      <c r="E42" s="196"/>
      <c r="F42" s="196"/>
      <c r="G42" s="196"/>
      <c r="H42" s="196"/>
      <c r="I42" s="196"/>
      <c r="J42" s="196"/>
      <c r="K42" s="196"/>
      <c r="L42" s="196"/>
      <c r="M42" s="196">
        <v>3.6623700000000001</v>
      </c>
      <c r="N42" s="196">
        <v>3.6541999999999999</v>
      </c>
      <c r="O42" s="196">
        <v>3.6064799999999999</v>
      </c>
      <c r="P42" s="196"/>
      <c r="Q42" s="197" t="s">
        <v>1</v>
      </c>
    </row>
    <row r="43" spans="1:17" x14ac:dyDescent="0.2">
      <c r="A43" s="198" t="s">
        <v>2</v>
      </c>
      <c r="B43" s="199" t="s">
        <v>209</v>
      </c>
      <c r="C43" s="199" t="s">
        <v>206</v>
      </c>
      <c r="D43" s="199" t="s">
        <v>197</v>
      </c>
      <c r="E43" s="199"/>
      <c r="F43" s="199"/>
      <c r="G43" s="199"/>
      <c r="H43" s="199"/>
      <c r="I43" s="199"/>
      <c r="J43" s="199"/>
      <c r="K43" s="199"/>
      <c r="L43" s="199"/>
      <c r="M43" s="199">
        <v>4.4205300000000003</v>
      </c>
      <c r="N43" s="199">
        <v>4.1562900000000003</v>
      </c>
      <c r="O43" s="199">
        <v>4.2951499999999996</v>
      </c>
      <c r="P43" s="199"/>
      <c r="Q43" s="200" t="s">
        <v>1</v>
      </c>
    </row>
    <row r="44" spans="1:17" x14ac:dyDescent="0.2">
      <c r="A44" s="195" t="s">
        <v>2</v>
      </c>
      <c r="B44" s="196" t="s">
        <v>209</v>
      </c>
      <c r="C44" s="196" t="s">
        <v>211</v>
      </c>
      <c r="D44" s="196" t="s">
        <v>195</v>
      </c>
      <c r="E44" s="196"/>
      <c r="F44" s="196"/>
      <c r="G44" s="196"/>
      <c r="H44" s="196"/>
      <c r="I44" s="196"/>
      <c r="J44" s="196"/>
      <c r="K44" s="196"/>
      <c r="L44" s="196"/>
      <c r="M44" s="196"/>
      <c r="N44" s="196"/>
      <c r="O44" s="196"/>
      <c r="P44" s="196"/>
      <c r="Q44" s="197" t="s">
        <v>1</v>
      </c>
    </row>
    <row r="45" spans="1:17" x14ac:dyDescent="0.2">
      <c r="A45" s="198" t="s">
        <v>2</v>
      </c>
      <c r="B45" s="199" t="s">
        <v>209</v>
      </c>
      <c r="C45" s="199" t="s">
        <v>211</v>
      </c>
      <c r="D45" s="199" t="s">
        <v>197</v>
      </c>
      <c r="E45" s="199"/>
      <c r="F45" s="199"/>
      <c r="G45" s="199"/>
      <c r="H45" s="199"/>
      <c r="I45" s="199"/>
      <c r="J45" s="199"/>
      <c r="K45" s="199"/>
      <c r="L45" s="199"/>
      <c r="M45" s="199"/>
      <c r="N45" s="199"/>
      <c r="O45" s="199"/>
      <c r="P45" s="199"/>
      <c r="Q45" s="200" t="s">
        <v>1</v>
      </c>
    </row>
    <row r="46" spans="1:17" x14ac:dyDescent="0.2">
      <c r="A46" s="195" t="s">
        <v>2</v>
      </c>
      <c r="B46" s="196" t="s">
        <v>207</v>
      </c>
      <c r="C46" s="196" t="s">
        <v>214</v>
      </c>
      <c r="D46" s="196" t="s">
        <v>195</v>
      </c>
      <c r="E46" s="196"/>
      <c r="F46" s="196"/>
      <c r="G46" s="196"/>
      <c r="H46" s="196"/>
      <c r="I46" s="196"/>
      <c r="J46" s="196"/>
      <c r="K46" s="196"/>
      <c r="L46" s="196"/>
      <c r="M46" s="196">
        <v>5.6835500000000003</v>
      </c>
      <c r="N46" s="196">
        <v>5.3724400000000001</v>
      </c>
      <c r="O46" s="196">
        <v>5.1308199999999999</v>
      </c>
      <c r="P46" s="196"/>
      <c r="Q46" s="204" t="str">
        <f ca="1">IF(SUM(OFFSET(Entry_age_duration!$O$1,MATCH(A46,Entry_age_duration!$A$2:$A$333,0)+2,0,2,1))*2&gt;MAX(COUNT(OFFSET(E46,0,0,16,1)),COUNT(OFFSET(F46,0,16,1)),COUNT(OFFSET(G46,0,0,16,1)),COUNT(OFFSET(H46,0,0,16,1)),COUNT(OFFSET(I46,0,0,16,1)),COUNT(OFFSET(J46,0,0,16,1))),"Data missing","OK")</f>
        <v>Data missing</v>
      </c>
    </row>
    <row r="47" spans="1:17" x14ac:dyDescent="0.2">
      <c r="A47" s="198" t="s">
        <v>2</v>
      </c>
      <c r="B47" s="199" t="s">
        <v>207</v>
      </c>
      <c r="C47" s="199" t="s">
        <v>214</v>
      </c>
      <c r="D47" s="199" t="s">
        <v>197</v>
      </c>
      <c r="E47" s="199"/>
      <c r="F47" s="199"/>
      <c r="G47" s="199"/>
      <c r="H47" s="199"/>
      <c r="I47" s="199"/>
      <c r="J47" s="199"/>
      <c r="K47" s="199"/>
      <c r="L47" s="199"/>
      <c r="M47" s="199">
        <v>6.8135899999999996</v>
      </c>
      <c r="N47" s="199">
        <v>6.5042900000000001</v>
      </c>
      <c r="O47" s="199">
        <v>6.3221800000000004</v>
      </c>
      <c r="P47" s="199"/>
      <c r="Q47" s="200" t="s">
        <v>1</v>
      </c>
    </row>
    <row r="48" spans="1:17" x14ac:dyDescent="0.2">
      <c r="A48" s="195" t="s">
        <v>2</v>
      </c>
      <c r="B48" s="196" t="s">
        <v>207</v>
      </c>
      <c r="C48" s="196" t="s">
        <v>215</v>
      </c>
      <c r="D48" s="196" t="s">
        <v>195</v>
      </c>
      <c r="E48" s="196"/>
      <c r="F48" s="196"/>
      <c r="G48" s="196"/>
      <c r="H48" s="196"/>
      <c r="I48" s="196"/>
      <c r="J48" s="196"/>
      <c r="K48" s="196"/>
      <c r="L48" s="196"/>
      <c r="M48" s="196">
        <v>4.0268499999999996</v>
      </c>
      <c r="N48" s="196">
        <v>3.9756100000000001</v>
      </c>
      <c r="O48" s="196">
        <v>3.3241100000000001</v>
      </c>
      <c r="P48" s="196"/>
      <c r="Q48" s="197" t="s">
        <v>1</v>
      </c>
    </row>
    <row r="49" spans="1:17" x14ac:dyDescent="0.2">
      <c r="A49" s="198" t="s">
        <v>2</v>
      </c>
      <c r="B49" s="199" t="s">
        <v>207</v>
      </c>
      <c r="C49" s="199" t="s">
        <v>215</v>
      </c>
      <c r="D49" s="199" t="s">
        <v>197</v>
      </c>
      <c r="E49" s="199"/>
      <c r="F49" s="199"/>
      <c r="G49" s="199"/>
      <c r="H49" s="199"/>
      <c r="I49" s="199"/>
      <c r="J49" s="199"/>
      <c r="K49" s="199"/>
      <c r="L49" s="199"/>
      <c r="M49" s="199">
        <v>4.7282400000000004</v>
      </c>
      <c r="N49" s="199">
        <v>4.5450900000000001</v>
      </c>
      <c r="O49" s="199">
        <v>4.2871100000000002</v>
      </c>
      <c r="P49" s="199"/>
      <c r="Q49" s="200" t="s">
        <v>1</v>
      </c>
    </row>
    <row r="50" spans="1:17" x14ac:dyDescent="0.2">
      <c r="A50" s="195" t="s">
        <v>2</v>
      </c>
      <c r="B50" s="196" t="s">
        <v>207</v>
      </c>
      <c r="C50" s="196" t="s">
        <v>213</v>
      </c>
      <c r="D50" s="196" t="s">
        <v>195</v>
      </c>
      <c r="E50" s="196"/>
      <c r="F50" s="196"/>
      <c r="G50" s="196"/>
      <c r="H50" s="196"/>
      <c r="I50" s="196"/>
      <c r="J50" s="196"/>
      <c r="K50" s="196"/>
      <c r="L50" s="196"/>
      <c r="M50" s="196">
        <v>3.43221</v>
      </c>
      <c r="N50" s="196">
        <v>3.2008000000000001</v>
      </c>
      <c r="O50" s="196">
        <v>2.97159</v>
      </c>
      <c r="P50" s="196"/>
      <c r="Q50" s="197" t="s">
        <v>1</v>
      </c>
    </row>
    <row r="51" spans="1:17" x14ac:dyDescent="0.2">
      <c r="A51" s="198" t="s">
        <v>2</v>
      </c>
      <c r="B51" s="199" t="s">
        <v>207</v>
      </c>
      <c r="C51" s="199" t="s">
        <v>213</v>
      </c>
      <c r="D51" s="199" t="s">
        <v>197</v>
      </c>
      <c r="E51" s="199"/>
      <c r="F51" s="199"/>
      <c r="G51" s="199"/>
      <c r="H51" s="199"/>
      <c r="I51" s="199"/>
      <c r="J51" s="199"/>
      <c r="K51" s="199"/>
      <c r="L51" s="199"/>
      <c r="M51" s="199">
        <v>4.0928199999999997</v>
      </c>
      <c r="N51" s="199">
        <v>3.9212699999999998</v>
      </c>
      <c r="O51" s="199">
        <v>3.3728099999999999</v>
      </c>
      <c r="P51" s="199"/>
      <c r="Q51" s="200" t="s">
        <v>1</v>
      </c>
    </row>
    <row r="52" spans="1:17" x14ac:dyDescent="0.2">
      <c r="A52" s="195" t="s">
        <v>2</v>
      </c>
      <c r="B52" s="196" t="s">
        <v>207</v>
      </c>
      <c r="C52" s="196" t="s">
        <v>212</v>
      </c>
      <c r="D52" s="196" t="s">
        <v>195</v>
      </c>
      <c r="E52" s="196"/>
      <c r="F52" s="196"/>
      <c r="G52" s="196"/>
      <c r="H52" s="196"/>
      <c r="I52" s="196"/>
      <c r="J52" s="196"/>
      <c r="K52" s="196"/>
      <c r="L52" s="196"/>
      <c r="M52" s="196"/>
      <c r="N52" s="196"/>
      <c r="O52" s="196"/>
      <c r="P52" s="196"/>
      <c r="Q52" s="197" t="s">
        <v>1</v>
      </c>
    </row>
    <row r="53" spans="1:17" x14ac:dyDescent="0.2">
      <c r="A53" s="198" t="s">
        <v>2</v>
      </c>
      <c r="B53" s="199" t="s">
        <v>207</v>
      </c>
      <c r="C53" s="199" t="s">
        <v>212</v>
      </c>
      <c r="D53" s="199" t="s">
        <v>197</v>
      </c>
      <c r="E53" s="199"/>
      <c r="F53" s="199"/>
      <c r="G53" s="199"/>
      <c r="H53" s="199"/>
      <c r="I53" s="199"/>
      <c r="J53" s="199"/>
      <c r="K53" s="199"/>
      <c r="L53" s="199"/>
      <c r="M53" s="199"/>
      <c r="N53" s="199"/>
      <c r="O53" s="199"/>
      <c r="P53" s="199"/>
      <c r="Q53" s="200" t="s">
        <v>1</v>
      </c>
    </row>
    <row r="54" spans="1:17" x14ac:dyDescent="0.2">
      <c r="A54" s="195" t="s">
        <v>2</v>
      </c>
      <c r="B54" s="196" t="s">
        <v>207</v>
      </c>
      <c r="C54" s="196" t="s">
        <v>210</v>
      </c>
      <c r="D54" s="196" t="s">
        <v>195</v>
      </c>
      <c r="E54" s="196"/>
      <c r="F54" s="196"/>
      <c r="G54" s="196"/>
      <c r="H54" s="196"/>
      <c r="I54" s="196"/>
      <c r="J54" s="196"/>
      <c r="K54" s="196"/>
      <c r="L54" s="196"/>
      <c r="M54" s="196"/>
      <c r="N54" s="196"/>
      <c r="O54" s="196"/>
      <c r="P54" s="196"/>
      <c r="Q54" s="197" t="s">
        <v>1</v>
      </c>
    </row>
    <row r="55" spans="1:17" x14ac:dyDescent="0.2">
      <c r="A55" s="198" t="s">
        <v>2</v>
      </c>
      <c r="B55" s="199" t="s">
        <v>207</v>
      </c>
      <c r="C55" s="199" t="s">
        <v>210</v>
      </c>
      <c r="D55" s="199" t="s">
        <v>197</v>
      </c>
      <c r="E55" s="199"/>
      <c r="F55" s="199"/>
      <c r="G55" s="199"/>
      <c r="H55" s="199"/>
      <c r="I55" s="199"/>
      <c r="J55" s="199"/>
      <c r="K55" s="199"/>
      <c r="L55" s="199"/>
      <c r="M55" s="199"/>
      <c r="N55" s="199"/>
      <c r="O55" s="199"/>
      <c r="P55" s="199"/>
      <c r="Q55" s="200" t="s">
        <v>1</v>
      </c>
    </row>
    <row r="56" spans="1:17" x14ac:dyDescent="0.2">
      <c r="A56" s="195" t="s">
        <v>2</v>
      </c>
      <c r="B56" s="196" t="s">
        <v>207</v>
      </c>
      <c r="C56" s="196" t="s">
        <v>206</v>
      </c>
      <c r="D56" s="196" t="s">
        <v>195</v>
      </c>
      <c r="E56" s="196"/>
      <c r="F56" s="196"/>
      <c r="G56" s="196"/>
      <c r="H56" s="196"/>
      <c r="I56" s="196"/>
      <c r="J56" s="196"/>
      <c r="K56" s="196"/>
      <c r="L56" s="196"/>
      <c r="M56" s="196"/>
      <c r="N56" s="196"/>
      <c r="O56" s="196"/>
      <c r="P56" s="196"/>
      <c r="Q56" s="197" t="s">
        <v>1</v>
      </c>
    </row>
    <row r="57" spans="1:17" x14ac:dyDescent="0.2">
      <c r="A57" s="198" t="s">
        <v>2</v>
      </c>
      <c r="B57" s="199" t="s">
        <v>207</v>
      </c>
      <c r="C57" s="199" t="s">
        <v>206</v>
      </c>
      <c r="D57" s="199" t="s">
        <v>197</v>
      </c>
      <c r="E57" s="199"/>
      <c r="F57" s="199"/>
      <c r="G57" s="199"/>
      <c r="H57" s="199"/>
      <c r="I57" s="199"/>
      <c r="J57" s="199"/>
      <c r="K57" s="199"/>
      <c r="L57" s="199"/>
      <c r="M57" s="199"/>
      <c r="N57" s="199"/>
      <c r="O57" s="199"/>
      <c r="P57" s="199"/>
      <c r="Q57" s="200" t="s">
        <v>1</v>
      </c>
    </row>
    <row r="58" spans="1:17" x14ac:dyDescent="0.2">
      <c r="A58" s="195" t="s">
        <v>2</v>
      </c>
      <c r="B58" s="196" t="s">
        <v>207</v>
      </c>
      <c r="C58" s="196" t="s">
        <v>211</v>
      </c>
      <c r="D58" s="196" t="s">
        <v>195</v>
      </c>
      <c r="E58" s="199"/>
      <c r="F58" s="199"/>
      <c r="G58" s="199"/>
      <c r="H58" s="199"/>
      <c r="I58" s="199"/>
      <c r="J58" s="199"/>
      <c r="K58" s="199"/>
      <c r="L58" s="199"/>
      <c r="M58" s="199"/>
      <c r="N58" s="199"/>
      <c r="O58" s="199"/>
      <c r="P58" s="199"/>
      <c r="Q58" s="200"/>
    </row>
    <row r="59" spans="1:17" x14ac:dyDescent="0.2">
      <c r="A59" s="198" t="s">
        <v>2</v>
      </c>
      <c r="B59" s="199" t="s">
        <v>207</v>
      </c>
      <c r="C59" s="199" t="s">
        <v>211</v>
      </c>
      <c r="D59" s="199" t="s">
        <v>197</v>
      </c>
      <c r="E59" s="199"/>
      <c r="F59" s="199"/>
      <c r="G59" s="199"/>
      <c r="H59" s="199"/>
      <c r="I59" s="199"/>
      <c r="J59" s="199"/>
      <c r="K59" s="199"/>
      <c r="L59" s="199"/>
      <c r="M59" s="199"/>
      <c r="N59" s="199"/>
      <c r="O59" s="199"/>
      <c r="P59" s="199"/>
      <c r="Q59" s="200"/>
    </row>
    <row r="60" spans="1:17" x14ac:dyDescent="0.2">
      <c r="A60" s="195" t="s">
        <v>2</v>
      </c>
      <c r="B60" s="196" t="s">
        <v>207</v>
      </c>
      <c r="C60" s="196" t="s">
        <v>1087</v>
      </c>
      <c r="D60" s="196" t="s">
        <v>195</v>
      </c>
      <c r="E60" s="199"/>
      <c r="F60" s="199"/>
      <c r="G60" s="199"/>
      <c r="H60" s="199"/>
      <c r="I60" s="199"/>
      <c r="J60" s="199"/>
      <c r="K60" s="199"/>
      <c r="L60" s="199"/>
      <c r="M60" s="199"/>
      <c r="N60" s="199"/>
      <c r="O60" s="199"/>
      <c r="P60" s="199"/>
      <c r="Q60" s="200"/>
    </row>
    <row r="61" spans="1:17" x14ac:dyDescent="0.2">
      <c r="A61" s="198" t="s">
        <v>2</v>
      </c>
      <c r="B61" s="199" t="s">
        <v>207</v>
      </c>
      <c r="C61" s="199" t="s">
        <v>1087</v>
      </c>
      <c r="D61" s="199" t="s">
        <v>197</v>
      </c>
      <c r="E61" s="199"/>
      <c r="F61" s="199"/>
      <c r="G61" s="199"/>
      <c r="H61" s="199"/>
      <c r="I61" s="199"/>
      <c r="J61" s="199"/>
      <c r="K61" s="199"/>
      <c r="L61" s="199"/>
      <c r="M61" s="199"/>
      <c r="N61" s="199"/>
      <c r="O61" s="199"/>
      <c r="P61" s="199"/>
      <c r="Q61" s="200"/>
    </row>
    <row r="62" spans="1:17" x14ac:dyDescent="0.2">
      <c r="A62" s="195" t="s">
        <v>3</v>
      </c>
      <c r="B62" s="196" t="s">
        <v>208</v>
      </c>
      <c r="C62" s="196" t="s">
        <v>214</v>
      </c>
      <c r="D62" s="196" t="s">
        <v>195</v>
      </c>
      <c r="E62" s="196">
        <v>15808</v>
      </c>
      <c r="F62" s="196">
        <v>15885</v>
      </c>
      <c r="G62" s="196">
        <v>16906</v>
      </c>
      <c r="H62" s="196">
        <v>16652</v>
      </c>
      <c r="I62" s="196">
        <v>16938</v>
      </c>
      <c r="J62" s="196">
        <v>16820</v>
      </c>
      <c r="K62" s="196">
        <v>17404</v>
      </c>
      <c r="L62" s="196">
        <v>17883</v>
      </c>
      <c r="M62" s="196">
        <v>18771</v>
      </c>
      <c r="N62" s="196">
        <v>18937</v>
      </c>
      <c r="O62" s="196">
        <v>18455</v>
      </c>
      <c r="P62" s="196"/>
      <c r="Q62" s="197" t="str">
        <f ca="1">IF(OFFSET(Entry_age_duration!$O$1,MATCH(Enrolment_Repeaters!A92,Entry_age_duration!$A$2:$A$333,0)+1,0)*2&gt;MAX(COUNT(OFFSET(Enrolment_Repeaters!E57,0,0,14,1)),COUNT(OFFSET(Enrolment_Repeaters!F57,0,14,1)),COUNT(OFFSET(Enrolment_Repeaters!G57,0,0,14,1)),COUNT(OFFSET(Enrolment_Repeaters!H57,0,0,14,1)),COUNT(OFFSET(Enrolment_Repeaters!I57,0,0,14,1)),COUNT(OFFSET(Enrolment_Repeaters!P57,0,0,14,1))),"Data missing","OK")</f>
        <v>OK</v>
      </c>
    </row>
    <row r="63" spans="1:17" x14ac:dyDescent="0.2">
      <c r="A63" s="198" t="s">
        <v>3</v>
      </c>
      <c r="B63" s="199" t="s">
        <v>208</v>
      </c>
      <c r="C63" s="199" t="s">
        <v>214</v>
      </c>
      <c r="D63" s="199" t="s">
        <v>197</v>
      </c>
      <c r="E63" s="199">
        <v>18084</v>
      </c>
      <c r="F63" s="199">
        <v>17972</v>
      </c>
      <c r="G63" s="199">
        <v>19627</v>
      </c>
      <c r="H63" s="199">
        <v>19283</v>
      </c>
      <c r="I63" s="199">
        <v>19113</v>
      </c>
      <c r="J63" s="199">
        <v>18920</v>
      </c>
      <c r="K63" s="199">
        <v>19562</v>
      </c>
      <c r="L63" s="199">
        <v>20457</v>
      </c>
      <c r="M63" s="199">
        <v>21448</v>
      </c>
      <c r="N63" s="199">
        <v>21423</v>
      </c>
      <c r="O63" s="199">
        <v>20732</v>
      </c>
      <c r="P63" s="199"/>
      <c r="Q63" s="200" t="s">
        <v>1</v>
      </c>
    </row>
    <row r="64" spans="1:17" x14ac:dyDescent="0.2">
      <c r="A64" s="195" t="s">
        <v>3</v>
      </c>
      <c r="B64" s="196" t="s">
        <v>208</v>
      </c>
      <c r="C64" s="196" t="s">
        <v>215</v>
      </c>
      <c r="D64" s="196" t="s">
        <v>195</v>
      </c>
      <c r="E64" s="196"/>
      <c r="F64" s="196">
        <v>15420</v>
      </c>
      <c r="G64" s="196">
        <v>16397</v>
      </c>
      <c r="H64" s="196">
        <v>15688</v>
      </c>
      <c r="I64" s="196">
        <v>16517</v>
      </c>
      <c r="J64" s="196">
        <v>16713</v>
      </c>
      <c r="K64" s="196">
        <v>16285</v>
      </c>
      <c r="L64" s="196">
        <v>17386</v>
      </c>
      <c r="M64" s="196">
        <v>17495</v>
      </c>
      <c r="N64" s="196">
        <v>18404</v>
      </c>
      <c r="O64" s="196">
        <v>18521</v>
      </c>
      <c r="P64" s="196"/>
      <c r="Q64" s="197" t="s">
        <v>1</v>
      </c>
    </row>
    <row r="65" spans="1:17" x14ac:dyDescent="0.2">
      <c r="A65" s="198" t="s">
        <v>3</v>
      </c>
      <c r="B65" s="199" t="s">
        <v>208</v>
      </c>
      <c r="C65" s="199" t="s">
        <v>215</v>
      </c>
      <c r="D65" s="199" t="s">
        <v>197</v>
      </c>
      <c r="E65" s="199"/>
      <c r="F65" s="199">
        <v>17510</v>
      </c>
      <c r="G65" s="199">
        <v>18864</v>
      </c>
      <c r="H65" s="199">
        <v>17622</v>
      </c>
      <c r="I65" s="199">
        <v>19207</v>
      </c>
      <c r="J65" s="199">
        <v>18838</v>
      </c>
      <c r="K65" s="199">
        <v>18321</v>
      </c>
      <c r="L65" s="199">
        <v>19613</v>
      </c>
      <c r="M65" s="199">
        <v>20132</v>
      </c>
      <c r="N65" s="199">
        <v>21045</v>
      </c>
      <c r="O65" s="199">
        <v>21070</v>
      </c>
      <c r="P65" s="199"/>
      <c r="Q65" s="200" t="s">
        <v>1</v>
      </c>
    </row>
    <row r="66" spans="1:17" x14ac:dyDescent="0.2">
      <c r="A66" s="195" t="s">
        <v>3</v>
      </c>
      <c r="B66" s="196" t="s">
        <v>208</v>
      </c>
      <c r="C66" s="196" t="s">
        <v>213</v>
      </c>
      <c r="D66" s="196" t="s">
        <v>195</v>
      </c>
      <c r="E66" s="196">
        <v>18361</v>
      </c>
      <c r="F66" s="196"/>
      <c r="G66" s="196">
        <v>15322</v>
      </c>
      <c r="H66" s="196">
        <v>15323</v>
      </c>
      <c r="I66" s="196">
        <v>16062</v>
      </c>
      <c r="J66" s="196">
        <v>16245</v>
      </c>
      <c r="K66" s="196">
        <v>16131</v>
      </c>
      <c r="L66" s="196">
        <v>16305</v>
      </c>
      <c r="M66" s="196">
        <v>17137</v>
      </c>
      <c r="N66" s="196">
        <v>17031</v>
      </c>
      <c r="O66" s="196">
        <v>17946</v>
      </c>
      <c r="P66" s="196"/>
      <c r="Q66" s="197" t="s">
        <v>1</v>
      </c>
    </row>
    <row r="67" spans="1:17" x14ac:dyDescent="0.2">
      <c r="A67" s="198" t="s">
        <v>3</v>
      </c>
      <c r="B67" s="199" t="s">
        <v>208</v>
      </c>
      <c r="C67" s="199" t="s">
        <v>213</v>
      </c>
      <c r="D67" s="199" t="s">
        <v>197</v>
      </c>
      <c r="E67" s="199">
        <v>20663</v>
      </c>
      <c r="F67" s="199"/>
      <c r="G67" s="199">
        <v>17327</v>
      </c>
      <c r="H67" s="199">
        <v>17251</v>
      </c>
      <c r="I67" s="199">
        <v>18525</v>
      </c>
      <c r="J67" s="199">
        <v>18848</v>
      </c>
      <c r="K67" s="199">
        <v>18136</v>
      </c>
      <c r="L67" s="199">
        <v>18446</v>
      </c>
      <c r="M67" s="199">
        <v>19265</v>
      </c>
      <c r="N67" s="199">
        <v>19583</v>
      </c>
      <c r="O67" s="199">
        <v>20676</v>
      </c>
      <c r="P67" s="199"/>
      <c r="Q67" s="200" t="s">
        <v>1</v>
      </c>
    </row>
    <row r="68" spans="1:17" x14ac:dyDescent="0.2">
      <c r="A68" s="195" t="s">
        <v>3</v>
      </c>
      <c r="B68" s="196" t="s">
        <v>208</v>
      </c>
      <c r="C68" s="196" t="s">
        <v>212</v>
      </c>
      <c r="D68" s="196" t="s">
        <v>195</v>
      </c>
      <c r="E68" s="196"/>
      <c r="F68" s="196"/>
      <c r="G68" s="196">
        <v>15145</v>
      </c>
      <c r="H68" s="196"/>
      <c r="I68" s="196">
        <v>15101</v>
      </c>
      <c r="J68" s="196">
        <v>15977</v>
      </c>
      <c r="K68" s="196">
        <v>15778</v>
      </c>
      <c r="L68" s="196">
        <v>16208</v>
      </c>
      <c r="M68" s="196">
        <v>16070</v>
      </c>
      <c r="N68" s="196">
        <v>16723</v>
      </c>
      <c r="O68" s="196">
        <v>16731</v>
      </c>
      <c r="P68" s="196"/>
      <c r="Q68" s="197" t="s">
        <v>1</v>
      </c>
    </row>
    <row r="69" spans="1:17" x14ac:dyDescent="0.2">
      <c r="A69" s="198" t="s">
        <v>3</v>
      </c>
      <c r="B69" s="199" t="s">
        <v>208</v>
      </c>
      <c r="C69" s="199" t="s">
        <v>212</v>
      </c>
      <c r="D69" s="199" t="s">
        <v>197</v>
      </c>
      <c r="E69" s="199"/>
      <c r="F69" s="199"/>
      <c r="G69" s="199">
        <v>17128</v>
      </c>
      <c r="H69" s="199"/>
      <c r="I69" s="199">
        <v>17007</v>
      </c>
      <c r="J69" s="199">
        <v>18277</v>
      </c>
      <c r="K69" s="199">
        <v>18254</v>
      </c>
      <c r="L69" s="199">
        <v>18251</v>
      </c>
      <c r="M69" s="199">
        <v>18163</v>
      </c>
      <c r="N69" s="199">
        <v>18988</v>
      </c>
      <c r="O69" s="199">
        <v>19284</v>
      </c>
      <c r="P69" s="199"/>
      <c r="Q69" s="200" t="s">
        <v>1</v>
      </c>
    </row>
    <row r="70" spans="1:17" x14ac:dyDescent="0.2">
      <c r="A70" s="195" t="s">
        <v>3</v>
      </c>
      <c r="B70" s="196" t="s">
        <v>208</v>
      </c>
      <c r="C70" s="196" t="s">
        <v>210</v>
      </c>
      <c r="D70" s="196" t="s">
        <v>195</v>
      </c>
      <c r="E70" s="196"/>
      <c r="F70" s="196"/>
      <c r="G70" s="196"/>
      <c r="H70" s="196"/>
      <c r="I70" s="196"/>
      <c r="J70" s="196"/>
      <c r="K70" s="196"/>
      <c r="L70" s="196"/>
      <c r="M70" s="196"/>
      <c r="N70" s="196"/>
      <c r="O70" s="196"/>
      <c r="P70" s="196"/>
      <c r="Q70" s="197" t="s">
        <v>1</v>
      </c>
    </row>
    <row r="71" spans="1:17" x14ac:dyDescent="0.2">
      <c r="A71" s="198" t="s">
        <v>3</v>
      </c>
      <c r="B71" s="199" t="s">
        <v>208</v>
      </c>
      <c r="C71" s="199" t="s">
        <v>210</v>
      </c>
      <c r="D71" s="199" t="s">
        <v>197</v>
      </c>
      <c r="E71" s="199"/>
      <c r="F71" s="199"/>
      <c r="G71" s="199"/>
      <c r="H71" s="199"/>
      <c r="I71" s="199"/>
      <c r="J71" s="199"/>
      <c r="K71" s="199"/>
      <c r="L71" s="199"/>
      <c r="M71" s="199"/>
      <c r="N71" s="199"/>
      <c r="O71" s="199"/>
      <c r="P71" s="199"/>
      <c r="Q71" s="200" t="s">
        <v>1</v>
      </c>
    </row>
    <row r="72" spans="1:17" x14ac:dyDescent="0.2">
      <c r="A72" s="195" t="s">
        <v>3</v>
      </c>
      <c r="B72" s="196" t="s">
        <v>208</v>
      </c>
      <c r="C72" s="196" t="s">
        <v>206</v>
      </c>
      <c r="D72" s="196" t="s">
        <v>195</v>
      </c>
      <c r="E72" s="196"/>
      <c r="F72" s="196"/>
      <c r="G72" s="196"/>
      <c r="H72" s="196"/>
      <c r="I72" s="196"/>
      <c r="J72" s="196"/>
      <c r="K72" s="196"/>
      <c r="L72" s="196"/>
      <c r="M72" s="196"/>
      <c r="N72" s="196"/>
      <c r="O72" s="196"/>
      <c r="P72" s="196"/>
      <c r="Q72" s="197" t="s">
        <v>1</v>
      </c>
    </row>
    <row r="73" spans="1:17" x14ac:dyDescent="0.2">
      <c r="A73" s="198" t="s">
        <v>3</v>
      </c>
      <c r="B73" s="199" t="s">
        <v>208</v>
      </c>
      <c r="C73" s="199" t="s">
        <v>206</v>
      </c>
      <c r="D73" s="199" t="s">
        <v>197</v>
      </c>
      <c r="E73" s="199"/>
      <c r="F73" s="199"/>
      <c r="G73" s="199"/>
      <c r="H73" s="199"/>
      <c r="I73" s="199"/>
      <c r="J73" s="199"/>
      <c r="K73" s="199"/>
      <c r="L73" s="199"/>
      <c r="M73" s="199"/>
      <c r="N73" s="199"/>
      <c r="O73" s="199"/>
      <c r="P73" s="199"/>
      <c r="Q73" s="200" t="s">
        <v>1</v>
      </c>
    </row>
    <row r="74" spans="1:17" x14ac:dyDescent="0.2">
      <c r="A74" s="195" t="s">
        <v>3</v>
      </c>
      <c r="B74" s="196" t="s">
        <v>208</v>
      </c>
      <c r="C74" s="196" t="s">
        <v>211</v>
      </c>
      <c r="D74" s="196" t="s">
        <v>195</v>
      </c>
      <c r="E74" s="196"/>
      <c r="F74" s="196"/>
      <c r="G74" s="196"/>
      <c r="H74" s="196"/>
      <c r="I74" s="196"/>
      <c r="J74" s="196"/>
      <c r="K74" s="196"/>
      <c r="L74" s="196"/>
      <c r="M74" s="196"/>
      <c r="N74" s="196"/>
      <c r="O74" s="196"/>
      <c r="P74" s="196"/>
      <c r="Q74" s="197" t="s">
        <v>1</v>
      </c>
    </row>
    <row r="75" spans="1:17" x14ac:dyDescent="0.2">
      <c r="A75" s="198" t="s">
        <v>3</v>
      </c>
      <c r="B75" s="199" t="s">
        <v>208</v>
      </c>
      <c r="C75" s="199" t="s">
        <v>211</v>
      </c>
      <c r="D75" s="199" t="s">
        <v>197</v>
      </c>
      <c r="E75" s="199"/>
      <c r="F75" s="199"/>
      <c r="G75" s="199"/>
      <c r="H75" s="199"/>
      <c r="I75" s="199"/>
      <c r="J75" s="199"/>
      <c r="K75" s="199"/>
      <c r="L75" s="199"/>
      <c r="M75" s="199"/>
      <c r="N75" s="199"/>
      <c r="O75" s="199"/>
      <c r="P75" s="199"/>
      <c r="Q75" s="200" t="s">
        <v>1</v>
      </c>
    </row>
    <row r="76" spans="1:17" x14ac:dyDescent="0.2">
      <c r="A76" s="195" t="s">
        <v>3</v>
      </c>
      <c r="B76" s="196" t="s">
        <v>205</v>
      </c>
      <c r="C76" s="196" t="s">
        <v>214</v>
      </c>
      <c r="D76" s="196" t="s">
        <v>195</v>
      </c>
      <c r="E76" s="196">
        <v>19240</v>
      </c>
      <c r="F76" s="196">
        <v>18269</v>
      </c>
      <c r="G76" s="196"/>
      <c r="H76" s="196"/>
      <c r="I76" s="196">
        <v>14822</v>
      </c>
      <c r="J76" s="196">
        <v>14947</v>
      </c>
      <c r="K76" s="196">
        <v>15508</v>
      </c>
      <c r="L76" s="196">
        <v>15851</v>
      </c>
      <c r="M76" s="196">
        <v>15978</v>
      </c>
      <c r="N76" s="196">
        <v>15747</v>
      </c>
      <c r="O76" s="196">
        <v>16528</v>
      </c>
      <c r="P76" s="196"/>
      <c r="Q76" s="197" t="s">
        <v>1</v>
      </c>
    </row>
    <row r="77" spans="1:17" x14ac:dyDescent="0.2">
      <c r="A77" s="198" t="s">
        <v>3</v>
      </c>
      <c r="B77" s="199" t="s">
        <v>205</v>
      </c>
      <c r="C77" s="199" t="s">
        <v>214</v>
      </c>
      <c r="D77" s="199" t="s">
        <v>197</v>
      </c>
      <c r="E77" s="199">
        <v>21354</v>
      </c>
      <c r="F77" s="199">
        <v>20483</v>
      </c>
      <c r="G77" s="199"/>
      <c r="H77" s="199"/>
      <c r="I77" s="199">
        <v>16740</v>
      </c>
      <c r="J77" s="199">
        <v>16798</v>
      </c>
      <c r="K77" s="199">
        <v>17691</v>
      </c>
      <c r="L77" s="199">
        <v>18416</v>
      </c>
      <c r="M77" s="199">
        <v>17889</v>
      </c>
      <c r="N77" s="199">
        <v>17826</v>
      </c>
      <c r="O77" s="199">
        <v>18575</v>
      </c>
      <c r="P77" s="199"/>
      <c r="Q77" s="200" t="s">
        <v>1</v>
      </c>
    </row>
    <row r="78" spans="1:17" x14ac:dyDescent="0.2">
      <c r="A78" s="195" t="s">
        <v>3</v>
      </c>
      <c r="B78" s="196" t="s">
        <v>205</v>
      </c>
      <c r="C78" s="196" t="s">
        <v>215</v>
      </c>
      <c r="D78" s="196" t="s">
        <v>195</v>
      </c>
      <c r="E78" s="196">
        <v>19354</v>
      </c>
      <c r="F78" s="196">
        <v>18995</v>
      </c>
      <c r="G78" s="196"/>
      <c r="H78" s="196">
        <v>18115</v>
      </c>
      <c r="I78" s="196"/>
      <c r="J78" s="196"/>
      <c r="K78" s="196">
        <v>14470</v>
      </c>
      <c r="L78" s="196"/>
      <c r="M78" s="196">
        <v>15612</v>
      </c>
      <c r="N78" s="196">
        <v>15863</v>
      </c>
      <c r="O78" s="196">
        <v>15599</v>
      </c>
      <c r="P78" s="196"/>
      <c r="Q78" s="197" t="s">
        <v>1</v>
      </c>
    </row>
    <row r="79" spans="1:17" x14ac:dyDescent="0.2">
      <c r="A79" s="198" t="s">
        <v>3</v>
      </c>
      <c r="B79" s="199" t="s">
        <v>205</v>
      </c>
      <c r="C79" s="199" t="s">
        <v>215</v>
      </c>
      <c r="D79" s="199" t="s">
        <v>197</v>
      </c>
      <c r="E79" s="199">
        <v>21047</v>
      </c>
      <c r="F79" s="199">
        <v>21253</v>
      </c>
      <c r="G79" s="199"/>
      <c r="H79" s="199">
        <v>20454</v>
      </c>
      <c r="I79" s="199"/>
      <c r="J79" s="199"/>
      <c r="K79" s="199">
        <v>16384</v>
      </c>
      <c r="L79" s="199"/>
      <c r="M79" s="199">
        <v>18028</v>
      </c>
      <c r="N79" s="199">
        <v>17621</v>
      </c>
      <c r="O79" s="199">
        <v>17628</v>
      </c>
      <c r="P79" s="199"/>
      <c r="Q79" s="200" t="s">
        <v>1</v>
      </c>
    </row>
    <row r="80" spans="1:17" x14ac:dyDescent="0.2">
      <c r="A80" s="195" t="s">
        <v>3</v>
      </c>
      <c r="B80" s="196" t="s">
        <v>205</v>
      </c>
      <c r="C80" s="196" t="s">
        <v>213</v>
      </c>
      <c r="D80" s="196" t="s">
        <v>195</v>
      </c>
      <c r="E80" s="196">
        <v>21000</v>
      </c>
      <c r="F80" s="196">
        <v>19193</v>
      </c>
      <c r="G80" s="196"/>
      <c r="H80" s="196">
        <v>18948</v>
      </c>
      <c r="I80" s="196"/>
      <c r="J80" s="196"/>
      <c r="K80" s="196">
        <v>14375</v>
      </c>
      <c r="L80" s="196"/>
      <c r="M80" s="196">
        <v>15245</v>
      </c>
      <c r="N80" s="196">
        <v>15357</v>
      </c>
      <c r="O80" s="196">
        <v>15446</v>
      </c>
      <c r="P80" s="196"/>
      <c r="Q80" s="197" t="s">
        <v>1</v>
      </c>
    </row>
    <row r="81" spans="1:17" x14ac:dyDescent="0.2">
      <c r="A81" s="198" t="s">
        <v>3</v>
      </c>
      <c r="B81" s="199" t="s">
        <v>205</v>
      </c>
      <c r="C81" s="199" t="s">
        <v>213</v>
      </c>
      <c r="D81" s="199" t="s">
        <v>197</v>
      </c>
      <c r="E81" s="199">
        <v>22547</v>
      </c>
      <c r="F81" s="199">
        <v>20761</v>
      </c>
      <c r="G81" s="199"/>
      <c r="H81" s="199">
        <v>21012</v>
      </c>
      <c r="I81" s="199"/>
      <c r="J81" s="199"/>
      <c r="K81" s="199">
        <v>16018</v>
      </c>
      <c r="L81" s="199"/>
      <c r="M81" s="199">
        <v>17450</v>
      </c>
      <c r="N81" s="199">
        <v>17711</v>
      </c>
      <c r="O81" s="199">
        <v>17487</v>
      </c>
      <c r="P81" s="199"/>
      <c r="Q81" s="200" t="s">
        <v>1</v>
      </c>
    </row>
    <row r="82" spans="1:17" x14ac:dyDescent="0.2">
      <c r="A82" s="195" t="s">
        <v>3</v>
      </c>
      <c r="B82" s="196" t="s">
        <v>205</v>
      </c>
      <c r="C82" s="196" t="s">
        <v>212</v>
      </c>
      <c r="D82" s="196" t="s">
        <v>195</v>
      </c>
      <c r="E82" s="196">
        <v>24558</v>
      </c>
      <c r="F82" s="196">
        <v>20716</v>
      </c>
      <c r="G82" s="196"/>
      <c r="H82" s="196">
        <v>19014</v>
      </c>
      <c r="I82" s="196"/>
      <c r="J82" s="196"/>
      <c r="K82" s="196"/>
      <c r="L82" s="196"/>
      <c r="M82" s="196">
        <v>14373</v>
      </c>
      <c r="N82" s="196">
        <v>15014</v>
      </c>
      <c r="O82" s="196">
        <v>15200</v>
      </c>
      <c r="P82" s="196"/>
      <c r="Q82" s="197" t="s">
        <v>1</v>
      </c>
    </row>
    <row r="83" spans="1:17" x14ac:dyDescent="0.2">
      <c r="A83" s="198" t="s">
        <v>3</v>
      </c>
      <c r="B83" s="199" t="s">
        <v>205</v>
      </c>
      <c r="C83" s="199" t="s">
        <v>212</v>
      </c>
      <c r="D83" s="199" t="s">
        <v>197</v>
      </c>
      <c r="E83" s="199">
        <v>26528</v>
      </c>
      <c r="F83" s="199">
        <v>22406</v>
      </c>
      <c r="G83" s="199"/>
      <c r="H83" s="199">
        <v>20652</v>
      </c>
      <c r="I83" s="199"/>
      <c r="J83" s="199"/>
      <c r="K83" s="199"/>
      <c r="L83" s="199"/>
      <c r="M83" s="199">
        <v>16223</v>
      </c>
      <c r="N83" s="199">
        <v>17218</v>
      </c>
      <c r="O83" s="199">
        <v>17438</v>
      </c>
      <c r="P83" s="199"/>
      <c r="Q83" s="200" t="s">
        <v>1</v>
      </c>
    </row>
    <row r="84" spans="1:17" x14ac:dyDescent="0.2">
      <c r="A84" s="195" t="s">
        <v>3</v>
      </c>
      <c r="B84" s="196" t="s">
        <v>205</v>
      </c>
      <c r="C84" s="196" t="s">
        <v>210</v>
      </c>
      <c r="D84" s="196" t="s">
        <v>195</v>
      </c>
      <c r="E84" s="196">
        <v>22550</v>
      </c>
      <c r="F84" s="196">
        <v>24422</v>
      </c>
      <c r="G84" s="196"/>
      <c r="H84" s="196">
        <v>20607</v>
      </c>
      <c r="I84" s="196"/>
      <c r="J84" s="196"/>
      <c r="K84" s="196"/>
      <c r="L84" s="196"/>
      <c r="M84" s="196">
        <v>14136</v>
      </c>
      <c r="N84" s="196">
        <v>14216</v>
      </c>
      <c r="O84" s="196">
        <v>14928</v>
      </c>
      <c r="P84" s="196"/>
      <c r="Q84" s="197" t="s">
        <v>1</v>
      </c>
    </row>
    <row r="85" spans="1:17" x14ac:dyDescent="0.2">
      <c r="A85" s="198" t="s">
        <v>3</v>
      </c>
      <c r="B85" s="199" t="s">
        <v>205</v>
      </c>
      <c r="C85" s="199" t="s">
        <v>210</v>
      </c>
      <c r="D85" s="199" t="s">
        <v>197</v>
      </c>
      <c r="E85" s="199">
        <v>23872</v>
      </c>
      <c r="F85" s="199">
        <v>26416</v>
      </c>
      <c r="G85" s="199"/>
      <c r="H85" s="199">
        <v>22316</v>
      </c>
      <c r="I85" s="199"/>
      <c r="J85" s="199"/>
      <c r="K85" s="199"/>
      <c r="L85" s="199"/>
      <c r="M85" s="199">
        <v>15782</v>
      </c>
      <c r="N85" s="199">
        <v>15976</v>
      </c>
      <c r="O85" s="199">
        <v>16905</v>
      </c>
      <c r="P85" s="199"/>
      <c r="Q85" s="200" t="s">
        <v>1</v>
      </c>
    </row>
    <row r="86" spans="1:17" x14ac:dyDescent="0.2">
      <c r="A86" s="195" t="s">
        <v>3</v>
      </c>
      <c r="B86" s="196" t="s">
        <v>205</v>
      </c>
      <c r="C86" s="196" t="s">
        <v>206</v>
      </c>
      <c r="D86" s="196" t="s">
        <v>195</v>
      </c>
      <c r="E86" s="196"/>
      <c r="F86" s="196"/>
      <c r="G86" s="196"/>
      <c r="H86" s="196"/>
      <c r="I86" s="196"/>
      <c r="J86" s="196"/>
      <c r="K86" s="196"/>
      <c r="L86" s="196"/>
      <c r="M86" s="196"/>
      <c r="N86" s="196"/>
      <c r="O86" s="196"/>
      <c r="P86" s="196"/>
      <c r="Q86" s="197" t="s">
        <v>1</v>
      </c>
    </row>
    <row r="87" spans="1:17" x14ac:dyDescent="0.2">
      <c r="A87" s="198" t="s">
        <v>3</v>
      </c>
      <c r="B87" s="199" t="s">
        <v>205</v>
      </c>
      <c r="C87" s="199" t="s">
        <v>206</v>
      </c>
      <c r="D87" s="199" t="s">
        <v>197</v>
      </c>
      <c r="E87" s="199"/>
      <c r="F87" s="199"/>
      <c r="G87" s="199"/>
      <c r="H87" s="199"/>
      <c r="I87" s="199"/>
      <c r="J87" s="199"/>
      <c r="K87" s="199"/>
      <c r="L87" s="199"/>
      <c r="M87" s="199"/>
      <c r="N87" s="199"/>
      <c r="O87" s="199"/>
      <c r="P87" s="199"/>
      <c r="Q87" s="200" t="s">
        <v>1</v>
      </c>
    </row>
    <row r="88" spans="1:17" x14ac:dyDescent="0.2">
      <c r="A88" s="195" t="s">
        <v>3</v>
      </c>
      <c r="B88" s="196" t="s">
        <v>205</v>
      </c>
      <c r="C88" s="196" t="s">
        <v>211</v>
      </c>
      <c r="D88" s="196" t="s">
        <v>195</v>
      </c>
      <c r="E88" s="199"/>
      <c r="F88" s="199"/>
      <c r="G88" s="199"/>
      <c r="H88" s="199"/>
      <c r="I88" s="199"/>
      <c r="J88" s="199"/>
      <c r="K88" s="199"/>
      <c r="L88" s="199"/>
      <c r="M88" s="199"/>
      <c r="N88" s="199"/>
      <c r="O88" s="199"/>
      <c r="P88" s="199"/>
      <c r="Q88" s="200"/>
    </row>
    <row r="89" spans="1:17" x14ac:dyDescent="0.2">
      <c r="A89" s="198" t="s">
        <v>3</v>
      </c>
      <c r="B89" s="199" t="s">
        <v>205</v>
      </c>
      <c r="C89" s="199" t="s">
        <v>211</v>
      </c>
      <c r="D89" s="199" t="s">
        <v>197</v>
      </c>
      <c r="E89" s="199"/>
      <c r="F89" s="199"/>
      <c r="G89" s="199"/>
      <c r="H89" s="199"/>
      <c r="I89" s="199"/>
      <c r="J89" s="199"/>
      <c r="K89" s="199"/>
      <c r="L89" s="199"/>
      <c r="M89" s="199"/>
      <c r="N89" s="199"/>
      <c r="O89" s="199"/>
      <c r="P89" s="199"/>
      <c r="Q89" s="200"/>
    </row>
    <row r="90" spans="1:17" x14ac:dyDescent="0.2">
      <c r="A90" s="195" t="s">
        <v>3</v>
      </c>
      <c r="B90" s="196" t="s">
        <v>205</v>
      </c>
      <c r="C90" s="196" t="s">
        <v>1087</v>
      </c>
      <c r="D90" s="196" t="s">
        <v>195</v>
      </c>
      <c r="E90" s="199"/>
      <c r="F90" s="199"/>
      <c r="G90" s="199"/>
      <c r="H90" s="199"/>
      <c r="I90" s="199"/>
      <c r="J90" s="199"/>
      <c r="K90" s="199"/>
      <c r="L90" s="199"/>
      <c r="M90" s="199"/>
      <c r="N90" s="199"/>
      <c r="O90" s="199"/>
      <c r="P90" s="199"/>
      <c r="Q90" s="200"/>
    </row>
    <row r="91" spans="1:17" x14ac:dyDescent="0.2">
      <c r="A91" s="198" t="s">
        <v>3</v>
      </c>
      <c r="B91" s="199" t="s">
        <v>205</v>
      </c>
      <c r="C91" s="199" t="s">
        <v>1087</v>
      </c>
      <c r="D91" s="199" t="s">
        <v>197</v>
      </c>
      <c r="E91" s="199"/>
      <c r="F91" s="199"/>
      <c r="G91" s="199"/>
      <c r="H91" s="199"/>
      <c r="I91" s="199"/>
      <c r="J91" s="199"/>
      <c r="K91" s="199"/>
      <c r="L91" s="199"/>
      <c r="M91" s="199"/>
      <c r="N91" s="199"/>
      <c r="O91" s="199"/>
      <c r="P91" s="199"/>
      <c r="Q91" s="200"/>
    </row>
    <row r="92" spans="1:17" x14ac:dyDescent="0.2">
      <c r="A92" s="195" t="s">
        <v>3</v>
      </c>
      <c r="B92" s="196" t="s">
        <v>209</v>
      </c>
      <c r="C92" s="196" t="s">
        <v>214</v>
      </c>
      <c r="D92" s="196" t="s">
        <v>195</v>
      </c>
      <c r="E92" s="196"/>
      <c r="F92" s="196"/>
      <c r="G92" s="196"/>
      <c r="H92" s="196"/>
      <c r="I92" s="196"/>
      <c r="J92" s="196"/>
      <c r="K92" s="196">
        <f>AVERAGE(K94,K96,K98)</f>
        <v>0.29569000000000001</v>
      </c>
      <c r="L92" s="196"/>
      <c r="M92" s="196">
        <v>0.15448999999999999</v>
      </c>
      <c r="N92" s="196">
        <v>0.15842000000000001</v>
      </c>
      <c r="O92" s="196">
        <v>0.14088000000000001</v>
      </c>
      <c r="P92" s="196"/>
      <c r="Q92" s="197" t="s">
        <v>1</v>
      </c>
    </row>
    <row r="93" spans="1:17" x14ac:dyDescent="0.2">
      <c r="A93" s="198" t="s">
        <v>3</v>
      </c>
      <c r="B93" s="199" t="s">
        <v>209</v>
      </c>
      <c r="C93" s="199" t="s">
        <v>214</v>
      </c>
      <c r="D93" s="199" t="s">
        <v>197</v>
      </c>
      <c r="E93" s="199"/>
      <c r="F93" s="199"/>
      <c r="G93" s="199"/>
      <c r="H93" s="199"/>
      <c r="I93" s="199"/>
      <c r="J93" s="199"/>
      <c r="K93" s="199">
        <f>AVERAGE(K95,K97,K99)</f>
        <v>0.27252000000000004</v>
      </c>
      <c r="L93" s="199"/>
      <c r="M93" s="199">
        <v>0.20047999999999999</v>
      </c>
      <c r="N93" s="199">
        <v>0.18204999999999999</v>
      </c>
      <c r="O93" s="199">
        <v>0.18329000000000001</v>
      </c>
      <c r="P93" s="199"/>
      <c r="Q93" s="200" t="s">
        <v>1</v>
      </c>
    </row>
    <row r="94" spans="1:17" x14ac:dyDescent="0.2">
      <c r="A94" s="195" t="s">
        <v>3</v>
      </c>
      <c r="B94" s="196" t="s">
        <v>209</v>
      </c>
      <c r="C94" s="196" t="s">
        <v>215</v>
      </c>
      <c r="D94" s="196" t="s">
        <v>195</v>
      </c>
      <c r="E94" s="196"/>
      <c r="F94" s="196">
        <v>0.11673</v>
      </c>
      <c r="G94" s="196">
        <v>0.12197</v>
      </c>
      <c r="H94" s="196">
        <v>0.11473999999999999</v>
      </c>
      <c r="I94" s="196">
        <v>0.25428000000000001</v>
      </c>
      <c r="J94" s="196"/>
      <c r="K94" s="196">
        <v>0.19036</v>
      </c>
      <c r="L94" s="196">
        <v>0.46013999999999999</v>
      </c>
      <c r="M94" s="196">
        <v>1.3203800000000001</v>
      </c>
      <c r="N94" s="196">
        <v>0.30972</v>
      </c>
      <c r="O94" s="196">
        <v>0.47514000000000001</v>
      </c>
      <c r="P94" s="196"/>
      <c r="Q94" s="197" t="s">
        <v>1</v>
      </c>
    </row>
    <row r="95" spans="1:17" x14ac:dyDescent="0.2">
      <c r="A95" s="198" t="s">
        <v>3</v>
      </c>
      <c r="B95" s="199" t="s">
        <v>209</v>
      </c>
      <c r="C95" s="199" t="s">
        <v>215</v>
      </c>
      <c r="D95" s="199" t="s">
        <v>197</v>
      </c>
      <c r="E95" s="199"/>
      <c r="F95" s="199">
        <v>0.10851</v>
      </c>
      <c r="G95" s="199">
        <v>0.12193</v>
      </c>
      <c r="H95" s="199">
        <v>0.16456999999999999</v>
      </c>
      <c r="I95" s="199">
        <v>0.21867</v>
      </c>
      <c r="J95" s="199"/>
      <c r="K95" s="199">
        <v>0.22925000000000001</v>
      </c>
      <c r="L95" s="199">
        <v>0.34671000000000002</v>
      </c>
      <c r="M95" s="199">
        <v>0.93384</v>
      </c>
      <c r="N95" s="199">
        <v>0.29460999999999998</v>
      </c>
      <c r="O95" s="199">
        <v>0.27527000000000001</v>
      </c>
      <c r="P95" s="199"/>
      <c r="Q95" s="200" t="s">
        <v>1</v>
      </c>
    </row>
    <row r="96" spans="1:17" x14ac:dyDescent="0.2">
      <c r="A96" s="195" t="s">
        <v>3</v>
      </c>
      <c r="B96" s="196" t="s">
        <v>209</v>
      </c>
      <c r="C96" s="196" t="s">
        <v>213</v>
      </c>
      <c r="D96" s="196" t="s">
        <v>195</v>
      </c>
      <c r="E96" s="196">
        <v>0.22875000000000001</v>
      </c>
      <c r="F96" s="196"/>
      <c r="G96" s="196">
        <v>0.1958</v>
      </c>
      <c r="H96" s="196">
        <v>0.38503999999999999</v>
      </c>
      <c r="I96" s="196">
        <v>0.37978000000000001</v>
      </c>
      <c r="J96" s="196"/>
      <c r="K96" s="196">
        <v>0.30375999999999997</v>
      </c>
      <c r="L96" s="196">
        <v>0.64397000000000004</v>
      </c>
      <c r="M96" s="196">
        <v>0.95116000000000001</v>
      </c>
      <c r="N96" s="196">
        <v>0.40514</v>
      </c>
      <c r="O96" s="196">
        <v>0.38449</v>
      </c>
      <c r="P96" s="196"/>
      <c r="Q96" s="197" t="s">
        <v>1</v>
      </c>
    </row>
    <row r="97" spans="1:17" x14ac:dyDescent="0.2">
      <c r="A97" s="198" t="s">
        <v>3</v>
      </c>
      <c r="B97" s="199" t="s">
        <v>209</v>
      </c>
      <c r="C97" s="199" t="s">
        <v>213</v>
      </c>
      <c r="D97" s="199" t="s">
        <v>197</v>
      </c>
      <c r="E97" s="199">
        <v>0.13550999999999999</v>
      </c>
      <c r="F97" s="199"/>
      <c r="G97" s="199">
        <v>0.21931</v>
      </c>
      <c r="H97" s="199">
        <v>0.31302999999999997</v>
      </c>
      <c r="I97" s="199">
        <v>0.25911000000000001</v>
      </c>
      <c r="J97" s="199"/>
      <c r="K97" s="199">
        <v>0.33083000000000001</v>
      </c>
      <c r="L97" s="199">
        <v>0.41200999999999999</v>
      </c>
      <c r="M97" s="199">
        <v>0.80457000000000001</v>
      </c>
      <c r="N97" s="199">
        <v>0.25022</v>
      </c>
      <c r="O97" s="199">
        <v>0.30953999999999998</v>
      </c>
      <c r="P97" s="199"/>
      <c r="Q97" s="200" t="s">
        <v>1</v>
      </c>
    </row>
    <row r="98" spans="1:17" x14ac:dyDescent="0.2">
      <c r="A98" s="195" t="s">
        <v>3</v>
      </c>
      <c r="B98" s="196" t="s">
        <v>209</v>
      </c>
      <c r="C98" s="196" t="s">
        <v>212</v>
      </c>
      <c r="D98" s="196" t="s">
        <v>195</v>
      </c>
      <c r="E98" s="196"/>
      <c r="F98" s="196"/>
      <c r="G98" s="196">
        <v>0.18487999999999999</v>
      </c>
      <c r="H98" s="196"/>
      <c r="I98" s="196">
        <v>7.9460000000000003E-2</v>
      </c>
      <c r="J98" s="196"/>
      <c r="K98" s="196">
        <v>0.39295000000000002</v>
      </c>
      <c r="L98" s="196">
        <v>0.73421000000000003</v>
      </c>
      <c r="M98" s="196">
        <v>0.79029000000000005</v>
      </c>
      <c r="N98" s="196">
        <v>0.29300999999999999</v>
      </c>
      <c r="O98" s="196">
        <v>0.24504999999999999</v>
      </c>
      <c r="P98" s="196"/>
      <c r="Q98" s="197" t="s">
        <v>1</v>
      </c>
    </row>
    <row r="99" spans="1:17" x14ac:dyDescent="0.2">
      <c r="A99" s="198" t="s">
        <v>3</v>
      </c>
      <c r="B99" s="199" t="s">
        <v>209</v>
      </c>
      <c r="C99" s="199" t="s">
        <v>212</v>
      </c>
      <c r="D99" s="199" t="s">
        <v>197</v>
      </c>
      <c r="E99" s="199"/>
      <c r="F99" s="199"/>
      <c r="G99" s="199">
        <v>0.18099000000000001</v>
      </c>
      <c r="H99" s="199"/>
      <c r="I99" s="199">
        <v>0.14699999999999999</v>
      </c>
      <c r="J99" s="199"/>
      <c r="K99" s="199">
        <v>0.25747999999999999</v>
      </c>
      <c r="L99" s="199">
        <v>0.46024999999999999</v>
      </c>
      <c r="M99" s="199">
        <v>0.57809999999999995</v>
      </c>
      <c r="N99" s="199">
        <v>0.19486000000000001</v>
      </c>
      <c r="O99" s="199">
        <v>0.18149999999999999</v>
      </c>
      <c r="P99" s="199"/>
      <c r="Q99" s="200" t="s">
        <v>1</v>
      </c>
    </row>
    <row r="100" spans="1:17" x14ac:dyDescent="0.2">
      <c r="A100" s="195" t="s">
        <v>3</v>
      </c>
      <c r="B100" s="196" t="s">
        <v>209</v>
      </c>
      <c r="C100" s="196" t="s">
        <v>210</v>
      </c>
      <c r="D100" s="196" t="s">
        <v>195</v>
      </c>
      <c r="E100" s="196"/>
      <c r="F100" s="196"/>
      <c r="G100" s="196"/>
      <c r="H100" s="196"/>
      <c r="I100" s="196"/>
      <c r="J100" s="196"/>
      <c r="K100" s="196"/>
      <c r="L100" s="196"/>
      <c r="M100" s="196"/>
      <c r="N100" s="196"/>
      <c r="O100" s="196"/>
      <c r="P100" s="196"/>
      <c r="Q100" s="197" t="s">
        <v>1</v>
      </c>
    </row>
    <row r="101" spans="1:17" x14ac:dyDescent="0.2">
      <c r="A101" s="198" t="s">
        <v>3</v>
      </c>
      <c r="B101" s="199" t="s">
        <v>209</v>
      </c>
      <c r="C101" s="199" t="s">
        <v>210</v>
      </c>
      <c r="D101" s="199" t="s">
        <v>197</v>
      </c>
      <c r="E101" s="199"/>
      <c r="F101" s="199"/>
      <c r="G101" s="199"/>
      <c r="H101" s="199"/>
      <c r="I101" s="199"/>
      <c r="J101" s="199"/>
      <c r="K101" s="199"/>
      <c r="L101" s="199"/>
      <c r="M101" s="199"/>
      <c r="N101" s="199"/>
      <c r="O101" s="199"/>
      <c r="P101" s="199"/>
      <c r="Q101" s="200" t="s">
        <v>1</v>
      </c>
    </row>
    <row r="102" spans="1:17" x14ac:dyDescent="0.2">
      <c r="A102" s="195" t="s">
        <v>3</v>
      </c>
      <c r="B102" s="196" t="s">
        <v>209</v>
      </c>
      <c r="C102" s="196" t="s">
        <v>206</v>
      </c>
      <c r="D102" s="196" t="s">
        <v>195</v>
      </c>
      <c r="E102" s="196"/>
      <c r="F102" s="196"/>
      <c r="G102" s="196"/>
      <c r="H102" s="196"/>
      <c r="I102" s="196"/>
      <c r="J102" s="196"/>
      <c r="K102" s="196"/>
      <c r="L102" s="196"/>
      <c r="M102" s="196"/>
      <c r="N102" s="196"/>
      <c r="O102" s="196"/>
      <c r="P102" s="196"/>
      <c r="Q102" s="197" t="s">
        <v>1</v>
      </c>
    </row>
    <row r="103" spans="1:17" x14ac:dyDescent="0.2">
      <c r="A103" s="198" t="s">
        <v>3</v>
      </c>
      <c r="B103" s="199" t="s">
        <v>209</v>
      </c>
      <c r="C103" s="199" t="s">
        <v>206</v>
      </c>
      <c r="D103" s="199" t="s">
        <v>197</v>
      </c>
      <c r="E103" s="199"/>
      <c r="F103" s="199"/>
      <c r="G103" s="199"/>
      <c r="H103" s="199"/>
      <c r="I103" s="199"/>
      <c r="J103" s="199"/>
      <c r="K103" s="199"/>
      <c r="L103" s="199"/>
      <c r="M103" s="199"/>
      <c r="N103" s="199"/>
      <c r="O103" s="199"/>
      <c r="P103" s="199"/>
      <c r="Q103" s="200" t="s">
        <v>1</v>
      </c>
    </row>
    <row r="104" spans="1:17" x14ac:dyDescent="0.2">
      <c r="A104" s="195" t="s">
        <v>3</v>
      </c>
      <c r="B104" s="196" t="s">
        <v>209</v>
      </c>
      <c r="C104" s="196" t="s">
        <v>211</v>
      </c>
      <c r="D104" s="196" t="s">
        <v>195</v>
      </c>
      <c r="E104" s="196"/>
      <c r="F104" s="196"/>
      <c r="G104" s="196"/>
      <c r="H104" s="196"/>
      <c r="I104" s="196"/>
      <c r="J104" s="196"/>
      <c r="K104" s="196"/>
      <c r="L104" s="196"/>
      <c r="M104" s="196"/>
      <c r="N104" s="196"/>
      <c r="O104" s="196"/>
      <c r="P104" s="196"/>
      <c r="Q104" s="197" t="s">
        <v>1</v>
      </c>
    </row>
    <row r="105" spans="1:17" x14ac:dyDescent="0.2">
      <c r="A105" s="198" t="s">
        <v>3</v>
      </c>
      <c r="B105" s="199" t="s">
        <v>209</v>
      </c>
      <c r="C105" s="199" t="s">
        <v>211</v>
      </c>
      <c r="D105" s="199" t="s">
        <v>197</v>
      </c>
      <c r="E105" s="199"/>
      <c r="F105" s="199"/>
      <c r="G105" s="199"/>
      <c r="H105" s="199"/>
      <c r="I105" s="199"/>
      <c r="J105" s="199"/>
      <c r="K105" s="199"/>
      <c r="L105" s="199"/>
      <c r="M105" s="199"/>
      <c r="N105" s="199"/>
      <c r="O105" s="199"/>
      <c r="P105" s="199"/>
      <c r="Q105" s="200" t="s">
        <v>1</v>
      </c>
    </row>
    <row r="106" spans="1:17" x14ac:dyDescent="0.2">
      <c r="A106" s="195" t="s">
        <v>3</v>
      </c>
      <c r="B106" s="196" t="s">
        <v>207</v>
      </c>
      <c r="C106" s="196" t="s">
        <v>214</v>
      </c>
      <c r="D106" s="196" t="s">
        <v>195</v>
      </c>
      <c r="E106" s="196">
        <v>0.12474</v>
      </c>
      <c r="F106" s="196">
        <v>0.58021999999999996</v>
      </c>
      <c r="G106" s="196"/>
      <c r="H106" s="196"/>
      <c r="I106" s="196">
        <v>8.0960000000000004E-2</v>
      </c>
      <c r="J106" s="196"/>
      <c r="K106" s="196">
        <v>0.29661999999999999</v>
      </c>
      <c r="L106" s="196">
        <v>0.49208000000000002</v>
      </c>
      <c r="M106" s="196">
        <v>0.54449999999999998</v>
      </c>
      <c r="N106" s="196">
        <v>0.25402000000000002</v>
      </c>
      <c r="O106" s="196">
        <v>0.29042000000000001</v>
      </c>
      <c r="P106" s="196"/>
      <c r="Q106" s="197" t="s">
        <v>1</v>
      </c>
    </row>
    <row r="107" spans="1:17" x14ac:dyDescent="0.2">
      <c r="A107" s="198" t="s">
        <v>3</v>
      </c>
      <c r="B107" s="199" t="s">
        <v>207</v>
      </c>
      <c r="C107" s="199" t="s">
        <v>214</v>
      </c>
      <c r="D107" s="199" t="s">
        <v>197</v>
      </c>
      <c r="E107" s="199">
        <v>0.192</v>
      </c>
      <c r="F107" s="199">
        <v>0.41986000000000001</v>
      </c>
      <c r="G107" s="199"/>
      <c r="H107" s="199"/>
      <c r="I107" s="199">
        <v>0.16725999999999999</v>
      </c>
      <c r="J107" s="199"/>
      <c r="K107" s="199">
        <v>0.2261</v>
      </c>
      <c r="L107" s="199">
        <v>0.41267999999999999</v>
      </c>
      <c r="M107" s="199">
        <v>0.40806999999999999</v>
      </c>
      <c r="N107" s="199">
        <v>0.19633999999999999</v>
      </c>
      <c r="O107" s="199">
        <v>0.20458000000000001</v>
      </c>
      <c r="P107" s="199"/>
      <c r="Q107" s="200" t="s">
        <v>1</v>
      </c>
    </row>
    <row r="108" spans="1:17" ht="16" x14ac:dyDescent="0.2">
      <c r="A108" s="195" t="s">
        <v>3</v>
      </c>
      <c r="B108" s="196" t="s">
        <v>207</v>
      </c>
      <c r="C108" s="196" t="s">
        <v>215</v>
      </c>
      <c r="D108" s="196" t="s">
        <v>195</v>
      </c>
      <c r="E108" s="196">
        <v>0.16017000000000001</v>
      </c>
      <c r="F108" s="196">
        <v>0.16847000000000001</v>
      </c>
      <c r="G108" s="196"/>
      <c r="H108" s="196">
        <v>9.937E-2</v>
      </c>
      <c r="I108" s="233">
        <v>9.937E-2</v>
      </c>
      <c r="J108" s="196"/>
      <c r="K108" s="196">
        <v>0.24188000000000001</v>
      </c>
      <c r="L108" s="196"/>
      <c r="M108" s="196">
        <v>0.44196999999999997</v>
      </c>
      <c r="N108" s="196">
        <v>0.22064</v>
      </c>
      <c r="O108" s="196">
        <v>0.21154999999999999</v>
      </c>
      <c r="P108" s="196"/>
      <c r="Q108" s="197" t="s">
        <v>1</v>
      </c>
    </row>
    <row r="109" spans="1:17" ht="16" x14ac:dyDescent="0.2">
      <c r="A109" s="198" t="s">
        <v>3</v>
      </c>
      <c r="B109" s="199" t="s">
        <v>207</v>
      </c>
      <c r="C109" s="199" t="s">
        <v>215</v>
      </c>
      <c r="D109" s="199" t="s">
        <v>197</v>
      </c>
      <c r="E109" s="199">
        <v>0.25181999999999999</v>
      </c>
      <c r="F109" s="199">
        <v>0.25879000000000002</v>
      </c>
      <c r="G109" s="199"/>
      <c r="H109" s="199">
        <v>0.18578</v>
      </c>
      <c r="I109" s="233">
        <v>0.18578</v>
      </c>
      <c r="J109" s="199"/>
      <c r="K109" s="199">
        <v>0.26855000000000001</v>
      </c>
      <c r="L109" s="199"/>
      <c r="M109" s="199">
        <v>0.32172000000000001</v>
      </c>
      <c r="N109" s="199">
        <v>0.17593</v>
      </c>
      <c r="O109" s="199">
        <v>0.19287000000000001</v>
      </c>
      <c r="P109" s="199"/>
      <c r="Q109" s="200" t="s">
        <v>1</v>
      </c>
    </row>
    <row r="110" spans="1:17" x14ac:dyDescent="0.2">
      <c r="A110" s="195" t="s">
        <v>3</v>
      </c>
      <c r="B110" s="196" t="s">
        <v>207</v>
      </c>
      <c r="C110" s="196" t="s">
        <v>213</v>
      </c>
      <c r="D110" s="196" t="s">
        <v>195</v>
      </c>
      <c r="E110" s="196">
        <v>0.1381</v>
      </c>
      <c r="F110" s="196">
        <v>0.13025999999999999</v>
      </c>
      <c r="G110" s="196"/>
      <c r="H110" s="196">
        <v>0.21110000000000001</v>
      </c>
      <c r="I110" s="196"/>
      <c r="J110" s="196"/>
      <c r="K110" s="196">
        <v>0.19478000000000001</v>
      </c>
      <c r="L110" s="196"/>
      <c r="M110" s="196">
        <v>0.49852000000000002</v>
      </c>
      <c r="N110" s="196">
        <v>9.7680000000000003E-2</v>
      </c>
      <c r="O110" s="196">
        <v>0.12948000000000001</v>
      </c>
      <c r="P110" s="196"/>
      <c r="Q110" s="197" t="s">
        <v>1</v>
      </c>
    </row>
    <row r="111" spans="1:17" x14ac:dyDescent="0.2">
      <c r="A111" s="198" t="s">
        <v>3</v>
      </c>
      <c r="B111" s="199" t="s">
        <v>207</v>
      </c>
      <c r="C111" s="199" t="s">
        <v>213</v>
      </c>
      <c r="D111" s="199" t="s">
        <v>197</v>
      </c>
      <c r="E111" s="199">
        <v>0.37698999999999999</v>
      </c>
      <c r="F111" s="199">
        <v>0.31790000000000002</v>
      </c>
      <c r="G111" s="199"/>
      <c r="H111" s="199">
        <v>0.26651000000000002</v>
      </c>
      <c r="I111" s="199"/>
      <c r="J111" s="199"/>
      <c r="K111" s="199">
        <v>0.2185</v>
      </c>
      <c r="L111" s="199"/>
      <c r="M111" s="199">
        <v>0.33811000000000002</v>
      </c>
      <c r="N111" s="199">
        <v>0.22020000000000001</v>
      </c>
      <c r="O111" s="199">
        <v>0.20587</v>
      </c>
      <c r="P111" s="199"/>
      <c r="Q111" s="200" t="s">
        <v>1</v>
      </c>
    </row>
    <row r="112" spans="1:17" x14ac:dyDescent="0.2">
      <c r="A112" s="195" t="s">
        <v>3</v>
      </c>
      <c r="B112" s="196" t="s">
        <v>207</v>
      </c>
      <c r="C112" s="196" t="s">
        <v>212</v>
      </c>
      <c r="D112" s="196" t="s">
        <v>195</v>
      </c>
      <c r="E112" s="196"/>
      <c r="F112" s="196"/>
      <c r="G112" s="196"/>
      <c r="H112" s="196"/>
      <c r="I112" s="196"/>
      <c r="J112" s="196"/>
      <c r="K112" s="196"/>
      <c r="L112" s="196"/>
      <c r="M112" s="196">
        <v>0.57050999999999996</v>
      </c>
      <c r="N112" s="196">
        <v>0.19314999999999999</v>
      </c>
      <c r="O112" s="196">
        <v>0.14474000000000001</v>
      </c>
      <c r="P112" s="196"/>
      <c r="Q112" s="197" t="s">
        <v>1</v>
      </c>
    </row>
    <row r="113" spans="1:17" x14ac:dyDescent="0.2">
      <c r="A113" s="198" t="s">
        <v>3</v>
      </c>
      <c r="B113" s="199" t="s">
        <v>207</v>
      </c>
      <c r="C113" s="199" t="s">
        <v>212</v>
      </c>
      <c r="D113" s="199" t="s">
        <v>197</v>
      </c>
      <c r="E113" s="199"/>
      <c r="F113" s="199"/>
      <c r="G113" s="199"/>
      <c r="H113" s="199"/>
      <c r="I113" s="199"/>
      <c r="J113" s="199"/>
      <c r="K113" s="199"/>
      <c r="L113" s="199"/>
      <c r="M113" s="199">
        <v>0.51161999999999996</v>
      </c>
      <c r="N113" s="199">
        <v>0.24973999999999999</v>
      </c>
      <c r="O113" s="199">
        <v>0.18351000000000001</v>
      </c>
      <c r="P113" s="199"/>
      <c r="Q113" s="200" t="s">
        <v>1</v>
      </c>
    </row>
    <row r="114" spans="1:17" x14ac:dyDescent="0.2">
      <c r="A114" s="195" t="s">
        <v>3</v>
      </c>
      <c r="B114" s="196" t="s">
        <v>207</v>
      </c>
      <c r="C114" s="196" t="s">
        <v>210</v>
      </c>
      <c r="D114" s="196" t="s">
        <v>195</v>
      </c>
      <c r="E114" s="196"/>
      <c r="F114" s="196"/>
      <c r="G114" s="196"/>
      <c r="H114" s="196"/>
      <c r="I114" s="196"/>
      <c r="J114" s="196"/>
      <c r="K114" s="196"/>
      <c r="L114" s="196"/>
      <c r="M114" s="196">
        <v>0.31125999999999998</v>
      </c>
      <c r="N114" s="196">
        <v>0.21806</v>
      </c>
      <c r="O114" s="196">
        <v>0.16077</v>
      </c>
      <c r="P114" s="196"/>
      <c r="Q114" s="197" t="s">
        <v>1</v>
      </c>
    </row>
    <row r="115" spans="1:17" x14ac:dyDescent="0.2">
      <c r="A115" s="198" t="s">
        <v>3</v>
      </c>
      <c r="B115" s="199" t="s">
        <v>207</v>
      </c>
      <c r="C115" s="199" t="s">
        <v>210</v>
      </c>
      <c r="D115" s="199" t="s">
        <v>197</v>
      </c>
      <c r="E115" s="199"/>
      <c r="F115" s="199"/>
      <c r="G115" s="199"/>
      <c r="H115" s="199"/>
      <c r="I115" s="199"/>
      <c r="J115" s="199"/>
      <c r="K115" s="199"/>
      <c r="L115" s="199"/>
      <c r="M115" s="199">
        <v>0.36116999999999999</v>
      </c>
      <c r="N115" s="199">
        <v>0.30044999999999999</v>
      </c>
      <c r="O115" s="199">
        <v>0.33717999999999998</v>
      </c>
      <c r="P115" s="199"/>
      <c r="Q115" s="200" t="s">
        <v>1</v>
      </c>
    </row>
    <row r="116" spans="1:17" x14ac:dyDescent="0.2">
      <c r="A116" s="195" t="s">
        <v>3</v>
      </c>
      <c r="B116" s="196" t="s">
        <v>207</v>
      </c>
      <c r="C116" s="196" t="s">
        <v>206</v>
      </c>
      <c r="D116" s="196" t="s">
        <v>195</v>
      </c>
      <c r="E116" s="196"/>
      <c r="F116" s="196"/>
      <c r="G116" s="196"/>
      <c r="H116" s="196"/>
      <c r="I116" s="196"/>
      <c r="J116" s="196"/>
      <c r="K116" s="196"/>
      <c r="L116" s="196"/>
      <c r="M116" s="196"/>
      <c r="N116" s="196"/>
      <c r="O116" s="196"/>
      <c r="P116" s="196"/>
      <c r="Q116" s="197" t="s">
        <v>1</v>
      </c>
    </row>
    <row r="117" spans="1:17" x14ac:dyDescent="0.2">
      <c r="A117" s="198" t="s">
        <v>3</v>
      </c>
      <c r="B117" s="199" t="s">
        <v>207</v>
      </c>
      <c r="C117" s="199" t="s">
        <v>206</v>
      </c>
      <c r="D117" s="199" t="s">
        <v>197</v>
      </c>
      <c r="E117" s="199"/>
      <c r="F117" s="199"/>
      <c r="G117" s="199"/>
      <c r="H117" s="199"/>
      <c r="I117" s="199"/>
      <c r="J117" s="199"/>
      <c r="K117" s="199"/>
      <c r="L117" s="199"/>
      <c r="M117" s="199"/>
      <c r="N117" s="199"/>
      <c r="O117" s="199"/>
      <c r="P117" s="199"/>
      <c r="Q117" s="200" t="s">
        <v>1</v>
      </c>
    </row>
    <row r="118" spans="1:17" x14ac:dyDescent="0.2">
      <c r="A118" s="195" t="s">
        <v>3</v>
      </c>
      <c r="B118" s="196" t="s">
        <v>207</v>
      </c>
      <c r="C118" s="196" t="s">
        <v>211</v>
      </c>
      <c r="D118" s="196" t="s">
        <v>195</v>
      </c>
      <c r="E118" s="199"/>
      <c r="F118" s="199"/>
      <c r="G118" s="199"/>
      <c r="H118" s="199"/>
      <c r="I118" s="199"/>
      <c r="J118" s="199"/>
      <c r="K118" s="199"/>
      <c r="L118" s="199"/>
      <c r="M118" s="199"/>
      <c r="N118" s="199"/>
      <c r="O118" s="199"/>
      <c r="P118" s="199"/>
      <c r="Q118" s="200"/>
    </row>
    <row r="119" spans="1:17" x14ac:dyDescent="0.2">
      <c r="A119" s="198" t="s">
        <v>3</v>
      </c>
      <c r="B119" s="199" t="s">
        <v>207</v>
      </c>
      <c r="C119" s="199" t="s">
        <v>211</v>
      </c>
      <c r="D119" s="199" t="s">
        <v>197</v>
      </c>
      <c r="E119" s="199"/>
      <c r="F119" s="199"/>
      <c r="G119" s="199"/>
      <c r="H119" s="199"/>
      <c r="I119" s="199"/>
      <c r="J119" s="199"/>
      <c r="K119" s="199"/>
      <c r="L119" s="199"/>
      <c r="M119" s="199"/>
      <c r="N119" s="199"/>
      <c r="O119" s="199"/>
      <c r="P119" s="199"/>
      <c r="Q119" s="200"/>
    </row>
    <row r="120" spans="1:17" x14ac:dyDescent="0.2">
      <c r="A120" s="195" t="s">
        <v>3</v>
      </c>
      <c r="B120" s="196" t="s">
        <v>207</v>
      </c>
      <c r="C120" s="196" t="s">
        <v>1087</v>
      </c>
      <c r="D120" s="196" t="s">
        <v>195</v>
      </c>
      <c r="E120" s="199"/>
      <c r="F120" s="199"/>
      <c r="G120" s="199"/>
      <c r="H120" s="199"/>
      <c r="I120" s="199"/>
      <c r="J120" s="199"/>
      <c r="K120" s="199"/>
      <c r="L120" s="199"/>
      <c r="M120" s="199"/>
      <c r="N120" s="199"/>
      <c r="O120" s="199"/>
      <c r="P120" s="199"/>
      <c r="Q120" s="200"/>
    </row>
    <row r="121" spans="1:17" x14ac:dyDescent="0.2">
      <c r="A121" s="198" t="s">
        <v>3</v>
      </c>
      <c r="B121" s="199" t="s">
        <v>207</v>
      </c>
      <c r="C121" s="199" t="s">
        <v>1087</v>
      </c>
      <c r="D121" s="199" t="s">
        <v>197</v>
      </c>
      <c r="E121" s="199"/>
      <c r="F121" s="199"/>
      <c r="G121" s="199"/>
      <c r="H121" s="199"/>
      <c r="I121" s="199"/>
      <c r="J121" s="199"/>
      <c r="K121" s="199"/>
      <c r="L121" s="199"/>
      <c r="M121" s="199"/>
      <c r="N121" s="199"/>
      <c r="O121" s="199"/>
      <c r="P121" s="199"/>
      <c r="Q121" s="200"/>
    </row>
    <row r="122" spans="1:17" x14ac:dyDescent="0.2">
      <c r="A122" s="195" t="s">
        <v>4</v>
      </c>
      <c r="B122" s="196" t="s">
        <v>208</v>
      </c>
      <c r="C122" s="196" t="s">
        <v>214</v>
      </c>
      <c r="D122" s="196" t="s">
        <v>195</v>
      </c>
      <c r="E122" s="196">
        <v>2109104</v>
      </c>
      <c r="F122" s="196">
        <v>2108067</v>
      </c>
      <c r="G122" s="196">
        <v>2224667</v>
      </c>
      <c r="H122" s="196">
        <v>2053480</v>
      </c>
      <c r="I122" s="196"/>
      <c r="J122" s="196">
        <v>2061748</v>
      </c>
      <c r="K122" s="196"/>
      <c r="L122" s="196">
        <v>1853131</v>
      </c>
      <c r="M122" s="196">
        <v>1660656</v>
      </c>
      <c r="N122" s="196">
        <v>1596491</v>
      </c>
      <c r="O122" s="196">
        <v>1630628</v>
      </c>
      <c r="P122" s="196"/>
      <c r="Q122" s="197" t="s">
        <v>1</v>
      </c>
    </row>
    <row r="123" spans="1:17" x14ac:dyDescent="0.2">
      <c r="A123" s="198" t="s">
        <v>4</v>
      </c>
      <c r="B123" s="199" t="s">
        <v>208</v>
      </c>
      <c r="C123" s="199" t="s">
        <v>214</v>
      </c>
      <c r="D123" s="199" t="s">
        <v>197</v>
      </c>
      <c r="E123" s="199">
        <v>2173990</v>
      </c>
      <c r="F123" s="199">
        <v>2180262</v>
      </c>
      <c r="G123" s="199">
        <v>2357349</v>
      </c>
      <c r="H123" s="199">
        <v>2107268</v>
      </c>
      <c r="I123" s="199"/>
      <c r="J123" s="199">
        <v>2150010</v>
      </c>
      <c r="K123" s="199"/>
      <c r="L123" s="199">
        <v>1925458</v>
      </c>
      <c r="M123" s="199">
        <v>1688683</v>
      </c>
      <c r="N123" s="199">
        <v>1538669</v>
      </c>
      <c r="O123" s="199">
        <v>1602232</v>
      </c>
      <c r="P123" s="199"/>
      <c r="Q123" s="200" t="s">
        <v>1</v>
      </c>
    </row>
    <row r="124" spans="1:17" x14ac:dyDescent="0.2">
      <c r="A124" s="195" t="s">
        <v>4</v>
      </c>
      <c r="B124" s="196" t="s">
        <v>208</v>
      </c>
      <c r="C124" s="196" t="s">
        <v>215</v>
      </c>
      <c r="D124" s="196" t="s">
        <v>195</v>
      </c>
      <c r="E124" s="196">
        <v>1824559</v>
      </c>
      <c r="F124" s="196">
        <v>1868590</v>
      </c>
      <c r="G124" s="196"/>
      <c r="H124" s="196">
        <v>1903056</v>
      </c>
      <c r="I124" s="196"/>
      <c r="J124" s="196"/>
      <c r="K124" s="196"/>
      <c r="L124" s="196"/>
      <c r="M124" s="196"/>
      <c r="N124" s="196">
        <v>1702040</v>
      </c>
      <c r="O124" s="196">
        <v>1755936</v>
      </c>
      <c r="P124" s="196"/>
      <c r="Q124" s="197" t="s">
        <v>1</v>
      </c>
    </row>
    <row r="125" spans="1:17" x14ac:dyDescent="0.2">
      <c r="A125" s="198" t="s">
        <v>4</v>
      </c>
      <c r="B125" s="199" t="s">
        <v>208</v>
      </c>
      <c r="C125" s="199" t="s">
        <v>215</v>
      </c>
      <c r="D125" s="199" t="s">
        <v>197</v>
      </c>
      <c r="E125" s="199">
        <v>1810509</v>
      </c>
      <c r="F125" s="199">
        <v>1895600</v>
      </c>
      <c r="G125" s="199"/>
      <c r="H125" s="199">
        <v>1906227</v>
      </c>
      <c r="I125" s="199"/>
      <c r="J125" s="199"/>
      <c r="K125" s="199"/>
      <c r="L125" s="199"/>
      <c r="M125" s="199"/>
      <c r="N125" s="199">
        <v>1682407</v>
      </c>
      <c r="O125" s="199">
        <v>1709500</v>
      </c>
      <c r="P125" s="199"/>
      <c r="Q125" s="200" t="s">
        <v>1</v>
      </c>
    </row>
    <row r="126" spans="1:17" x14ac:dyDescent="0.2">
      <c r="A126" s="195" t="s">
        <v>4</v>
      </c>
      <c r="B126" s="196" t="s">
        <v>208</v>
      </c>
      <c r="C126" s="196" t="s">
        <v>213</v>
      </c>
      <c r="D126" s="196" t="s">
        <v>195</v>
      </c>
      <c r="E126" s="196">
        <v>1662613</v>
      </c>
      <c r="F126" s="196">
        <v>1719696</v>
      </c>
      <c r="G126" s="196"/>
      <c r="H126" s="196">
        <v>1786067</v>
      </c>
      <c r="I126" s="196"/>
      <c r="J126" s="196"/>
      <c r="K126" s="196"/>
      <c r="L126" s="196"/>
      <c r="M126" s="196"/>
      <c r="N126" s="196">
        <v>1647773</v>
      </c>
      <c r="O126" s="196">
        <v>1907866</v>
      </c>
      <c r="P126" s="196"/>
      <c r="Q126" s="197" t="s">
        <v>1</v>
      </c>
    </row>
    <row r="127" spans="1:17" x14ac:dyDescent="0.2">
      <c r="A127" s="198" t="s">
        <v>4</v>
      </c>
      <c r="B127" s="199" t="s">
        <v>208</v>
      </c>
      <c r="C127" s="199" t="s">
        <v>213</v>
      </c>
      <c r="D127" s="199" t="s">
        <v>197</v>
      </c>
      <c r="E127" s="199">
        <v>1595232</v>
      </c>
      <c r="F127" s="199">
        <v>1696207</v>
      </c>
      <c r="G127" s="199"/>
      <c r="H127" s="199">
        <v>1744511</v>
      </c>
      <c r="I127" s="199"/>
      <c r="J127" s="199"/>
      <c r="K127" s="199"/>
      <c r="L127" s="199"/>
      <c r="M127" s="199"/>
      <c r="N127" s="199">
        <v>1621339</v>
      </c>
      <c r="O127" s="199">
        <v>1810922</v>
      </c>
      <c r="P127" s="199"/>
      <c r="Q127" s="200" t="s">
        <v>1</v>
      </c>
    </row>
    <row r="128" spans="1:17" x14ac:dyDescent="0.2">
      <c r="A128" s="195" t="s">
        <v>4</v>
      </c>
      <c r="B128" s="196" t="s">
        <v>208</v>
      </c>
      <c r="C128" s="196" t="s">
        <v>212</v>
      </c>
      <c r="D128" s="196" t="s">
        <v>195</v>
      </c>
      <c r="E128" s="196">
        <v>1455353</v>
      </c>
      <c r="F128" s="196">
        <v>1490624</v>
      </c>
      <c r="G128" s="196"/>
      <c r="H128" s="196">
        <v>1617174</v>
      </c>
      <c r="I128" s="196"/>
      <c r="J128" s="196"/>
      <c r="K128" s="196"/>
      <c r="L128" s="196"/>
      <c r="M128" s="196"/>
      <c r="N128" s="196">
        <v>1862759</v>
      </c>
      <c r="O128" s="196">
        <v>1819804</v>
      </c>
      <c r="P128" s="196"/>
      <c r="Q128" s="197" t="s">
        <v>1</v>
      </c>
    </row>
    <row r="129" spans="1:17" x14ac:dyDescent="0.2">
      <c r="A129" s="198" t="s">
        <v>4</v>
      </c>
      <c r="B129" s="199" t="s">
        <v>208</v>
      </c>
      <c r="C129" s="199" t="s">
        <v>212</v>
      </c>
      <c r="D129" s="199" t="s">
        <v>197</v>
      </c>
      <c r="E129" s="199">
        <v>1376122</v>
      </c>
      <c r="F129" s="199">
        <v>1411777</v>
      </c>
      <c r="G129" s="199"/>
      <c r="H129" s="199">
        <v>1522675</v>
      </c>
      <c r="I129" s="199"/>
      <c r="J129" s="199"/>
      <c r="K129" s="199"/>
      <c r="L129" s="199"/>
      <c r="M129" s="199"/>
      <c r="N129" s="199">
        <v>1799347</v>
      </c>
      <c r="O129" s="199">
        <v>2005414</v>
      </c>
      <c r="P129" s="199"/>
      <c r="Q129" s="200" t="s">
        <v>1</v>
      </c>
    </row>
    <row r="130" spans="1:17" x14ac:dyDescent="0.2">
      <c r="A130" s="195" t="s">
        <v>4</v>
      </c>
      <c r="B130" s="196" t="s">
        <v>208</v>
      </c>
      <c r="C130" s="196" t="s">
        <v>210</v>
      </c>
      <c r="D130" s="196" t="s">
        <v>195</v>
      </c>
      <c r="E130" s="196">
        <v>1030140</v>
      </c>
      <c r="F130" s="196">
        <v>1111395</v>
      </c>
      <c r="G130" s="196"/>
      <c r="H130" s="196">
        <v>1219727</v>
      </c>
      <c r="I130" s="196"/>
      <c r="J130" s="196"/>
      <c r="K130" s="196"/>
      <c r="L130" s="196"/>
      <c r="M130" s="196"/>
      <c r="N130" s="196"/>
      <c r="O130" s="196"/>
      <c r="P130" s="196"/>
      <c r="Q130" s="197" t="s">
        <v>1</v>
      </c>
    </row>
    <row r="131" spans="1:17" x14ac:dyDescent="0.2">
      <c r="A131" s="198" t="s">
        <v>4</v>
      </c>
      <c r="B131" s="199" t="s">
        <v>208</v>
      </c>
      <c r="C131" s="199" t="s">
        <v>210</v>
      </c>
      <c r="D131" s="199" t="s">
        <v>197</v>
      </c>
      <c r="E131" s="199">
        <v>963983</v>
      </c>
      <c r="F131" s="199">
        <v>1057171</v>
      </c>
      <c r="G131" s="199"/>
      <c r="H131" s="199">
        <v>1126921</v>
      </c>
      <c r="I131" s="199"/>
      <c r="J131" s="199"/>
      <c r="K131" s="199"/>
      <c r="L131" s="199"/>
      <c r="M131" s="199"/>
      <c r="N131" s="199"/>
      <c r="O131" s="199"/>
      <c r="P131" s="199"/>
      <c r="Q131" s="200" t="s">
        <v>1</v>
      </c>
    </row>
    <row r="132" spans="1:17" x14ac:dyDescent="0.2">
      <c r="A132" s="195" t="s">
        <v>4</v>
      </c>
      <c r="B132" s="196" t="s">
        <v>208</v>
      </c>
      <c r="C132" s="196" t="s">
        <v>206</v>
      </c>
      <c r="D132" s="196" t="s">
        <v>195</v>
      </c>
      <c r="E132" s="196"/>
      <c r="F132" s="196"/>
      <c r="G132" s="196"/>
      <c r="H132" s="196"/>
      <c r="I132" s="196"/>
      <c r="J132" s="196"/>
      <c r="K132" s="196"/>
      <c r="L132" s="196"/>
      <c r="M132" s="196"/>
      <c r="N132" s="196"/>
      <c r="O132" s="196"/>
      <c r="P132" s="196"/>
      <c r="Q132" s="197" t="s">
        <v>1</v>
      </c>
    </row>
    <row r="133" spans="1:17" x14ac:dyDescent="0.2">
      <c r="A133" s="198" t="s">
        <v>4</v>
      </c>
      <c r="B133" s="199" t="s">
        <v>208</v>
      </c>
      <c r="C133" s="199" t="s">
        <v>206</v>
      </c>
      <c r="D133" s="199" t="s">
        <v>197</v>
      </c>
      <c r="E133" s="199"/>
      <c r="F133" s="199"/>
      <c r="G133" s="199"/>
      <c r="H133" s="199"/>
      <c r="I133" s="199"/>
      <c r="J133" s="199"/>
      <c r="K133" s="199"/>
      <c r="L133" s="199"/>
      <c r="M133" s="199"/>
      <c r="N133" s="199"/>
      <c r="O133" s="199"/>
      <c r="P133" s="199"/>
      <c r="Q133" s="200" t="s">
        <v>1</v>
      </c>
    </row>
    <row r="134" spans="1:17" x14ac:dyDescent="0.2">
      <c r="A134" s="195" t="s">
        <v>4</v>
      </c>
      <c r="B134" s="196" t="s">
        <v>208</v>
      </c>
      <c r="C134" s="196" t="s">
        <v>211</v>
      </c>
      <c r="D134" s="196" t="s">
        <v>195</v>
      </c>
      <c r="E134" s="196"/>
      <c r="F134" s="196"/>
      <c r="G134" s="196"/>
      <c r="H134" s="196"/>
      <c r="I134" s="196"/>
      <c r="J134" s="196"/>
      <c r="K134" s="196"/>
      <c r="L134" s="196"/>
      <c r="M134" s="196"/>
      <c r="N134" s="196"/>
      <c r="O134" s="196"/>
      <c r="P134" s="196"/>
      <c r="Q134" s="197" t="s">
        <v>1</v>
      </c>
    </row>
    <row r="135" spans="1:17" x14ac:dyDescent="0.2">
      <c r="A135" s="198" t="s">
        <v>4</v>
      </c>
      <c r="B135" s="199" t="s">
        <v>208</v>
      </c>
      <c r="C135" s="199" t="s">
        <v>211</v>
      </c>
      <c r="D135" s="199" t="s">
        <v>197</v>
      </c>
      <c r="E135" s="199"/>
      <c r="F135" s="199"/>
      <c r="G135" s="199"/>
      <c r="H135" s="199"/>
      <c r="I135" s="199"/>
      <c r="J135" s="199"/>
      <c r="K135" s="199"/>
      <c r="L135" s="199"/>
      <c r="M135" s="199"/>
      <c r="N135" s="199"/>
      <c r="O135" s="199"/>
      <c r="P135" s="199"/>
      <c r="Q135" s="200" t="s">
        <v>1</v>
      </c>
    </row>
    <row r="136" spans="1:17" x14ac:dyDescent="0.2">
      <c r="A136" s="195" t="s">
        <v>4</v>
      </c>
      <c r="B136" s="196" t="s">
        <v>205</v>
      </c>
      <c r="C136" s="196" t="s">
        <v>214</v>
      </c>
      <c r="D136" s="196" t="s">
        <v>195</v>
      </c>
      <c r="E136" s="196"/>
      <c r="F136" s="196">
        <v>1193290</v>
      </c>
      <c r="G136" s="196">
        <v>1286098</v>
      </c>
      <c r="H136" s="196">
        <v>1300314</v>
      </c>
      <c r="I136" s="196"/>
      <c r="J136" s="196">
        <v>1419875.6891300001</v>
      </c>
      <c r="K136" s="196"/>
      <c r="L136" s="196">
        <v>1606011.47994</v>
      </c>
      <c r="M136" s="196">
        <v>1669731</v>
      </c>
      <c r="N136" s="196">
        <v>1677935</v>
      </c>
      <c r="O136" s="196">
        <v>1575506</v>
      </c>
      <c r="P136" s="196"/>
      <c r="Q136" s="197" t="s">
        <v>1</v>
      </c>
    </row>
    <row r="137" spans="1:17" x14ac:dyDescent="0.2">
      <c r="A137" s="198" t="s">
        <v>4</v>
      </c>
      <c r="B137" s="199" t="s">
        <v>205</v>
      </c>
      <c r="C137" s="199" t="s">
        <v>214</v>
      </c>
      <c r="D137" s="199" t="s">
        <v>197</v>
      </c>
      <c r="E137" s="199"/>
      <c r="F137" s="199">
        <v>1071719</v>
      </c>
      <c r="G137" s="199">
        <v>1048919</v>
      </c>
      <c r="H137" s="199">
        <v>1085925</v>
      </c>
      <c r="I137" s="199"/>
      <c r="J137" s="199">
        <v>1271406.1813399999</v>
      </c>
      <c r="K137" s="199"/>
      <c r="L137" s="199">
        <v>1341903.9662899999</v>
      </c>
      <c r="M137" s="199">
        <v>1376425</v>
      </c>
      <c r="N137" s="199">
        <v>1367872</v>
      </c>
      <c r="O137" s="199">
        <v>1290883</v>
      </c>
      <c r="P137" s="199"/>
      <c r="Q137" s="200" t="s">
        <v>1</v>
      </c>
    </row>
    <row r="138" spans="1:17" x14ac:dyDescent="0.2">
      <c r="A138" s="195" t="s">
        <v>4</v>
      </c>
      <c r="B138" s="196" t="s">
        <v>205</v>
      </c>
      <c r="C138" s="196" t="s">
        <v>215</v>
      </c>
      <c r="D138" s="196" t="s">
        <v>195</v>
      </c>
      <c r="E138" s="196"/>
      <c r="F138" s="196">
        <v>1097279</v>
      </c>
      <c r="G138" s="196">
        <v>1215250</v>
      </c>
      <c r="H138" s="196">
        <v>1182745</v>
      </c>
      <c r="I138" s="196"/>
      <c r="J138" s="196">
        <v>1320950.4497400001</v>
      </c>
      <c r="K138" s="196"/>
      <c r="L138" s="196">
        <v>1494117.8322600001</v>
      </c>
      <c r="M138" s="196">
        <v>1526217</v>
      </c>
      <c r="N138" s="196">
        <v>1539666</v>
      </c>
      <c r="O138" s="196"/>
      <c r="P138" s="196"/>
      <c r="Q138" s="197" t="s">
        <v>1</v>
      </c>
    </row>
    <row r="139" spans="1:17" x14ac:dyDescent="0.2">
      <c r="A139" s="198" t="s">
        <v>4</v>
      </c>
      <c r="B139" s="199" t="s">
        <v>205</v>
      </c>
      <c r="C139" s="199" t="s">
        <v>215</v>
      </c>
      <c r="D139" s="199" t="s">
        <v>197</v>
      </c>
      <c r="E139" s="199"/>
      <c r="F139" s="199">
        <v>989311</v>
      </c>
      <c r="G139" s="199">
        <v>999555</v>
      </c>
      <c r="H139" s="199">
        <v>987201</v>
      </c>
      <c r="I139" s="199"/>
      <c r="J139" s="199">
        <v>1231778.0927599999</v>
      </c>
      <c r="K139" s="199"/>
      <c r="L139" s="199">
        <v>1300078.5527999999</v>
      </c>
      <c r="M139" s="199">
        <v>1238846</v>
      </c>
      <c r="N139" s="199">
        <v>1230984</v>
      </c>
      <c r="O139" s="199"/>
      <c r="P139" s="199"/>
      <c r="Q139" s="200" t="s">
        <v>1</v>
      </c>
    </row>
    <row r="140" spans="1:17" x14ac:dyDescent="0.2">
      <c r="A140" s="195" t="s">
        <v>4</v>
      </c>
      <c r="B140" s="196" t="s">
        <v>205</v>
      </c>
      <c r="C140" s="196" t="s">
        <v>213</v>
      </c>
      <c r="D140" s="196" t="s">
        <v>195</v>
      </c>
      <c r="E140" s="196"/>
      <c r="F140" s="196">
        <v>1013352</v>
      </c>
      <c r="G140" s="196">
        <v>1085158</v>
      </c>
      <c r="H140" s="196">
        <v>974108</v>
      </c>
      <c r="I140" s="196"/>
      <c r="J140" s="196">
        <v>1227762.5839499999</v>
      </c>
      <c r="K140" s="196"/>
      <c r="L140" s="196">
        <v>1388713.6878</v>
      </c>
      <c r="M140" s="196">
        <v>1402708</v>
      </c>
      <c r="N140" s="196">
        <v>1411003</v>
      </c>
      <c r="O140" s="196"/>
      <c r="P140" s="196"/>
      <c r="Q140" s="197" t="s">
        <v>1</v>
      </c>
    </row>
    <row r="141" spans="1:17" x14ac:dyDescent="0.2">
      <c r="A141" s="198" t="s">
        <v>4</v>
      </c>
      <c r="B141" s="199" t="s">
        <v>205</v>
      </c>
      <c r="C141" s="199" t="s">
        <v>213</v>
      </c>
      <c r="D141" s="199" t="s">
        <v>197</v>
      </c>
      <c r="E141" s="199"/>
      <c r="F141" s="199">
        <v>856392</v>
      </c>
      <c r="G141" s="199">
        <v>897666</v>
      </c>
      <c r="H141" s="199">
        <v>846656</v>
      </c>
      <c r="I141" s="199"/>
      <c r="J141" s="199">
        <v>1057590.49208</v>
      </c>
      <c r="K141" s="199"/>
      <c r="L141" s="199">
        <v>1116232.4809099999</v>
      </c>
      <c r="M141" s="199">
        <v>1185656</v>
      </c>
      <c r="N141" s="199">
        <v>1185675</v>
      </c>
      <c r="O141" s="199"/>
      <c r="P141" s="199"/>
      <c r="Q141" s="200" t="s">
        <v>1</v>
      </c>
    </row>
    <row r="142" spans="1:17" x14ac:dyDescent="0.2">
      <c r="A142" s="195" t="s">
        <v>4</v>
      </c>
      <c r="B142" s="196" t="s">
        <v>205</v>
      </c>
      <c r="C142" s="196" t="s">
        <v>212</v>
      </c>
      <c r="D142" s="196" t="s">
        <v>195</v>
      </c>
      <c r="E142" s="196"/>
      <c r="F142" s="196"/>
      <c r="G142" s="196"/>
      <c r="H142" s="196"/>
      <c r="I142" s="196"/>
      <c r="J142" s="196"/>
      <c r="K142" s="196"/>
      <c r="L142" s="196"/>
      <c r="M142" s="196"/>
      <c r="N142" s="196"/>
      <c r="O142" s="196"/>
      <c r="P142" s="196"/>
      <c r="Q142" s="197" t="s">
        <v>1</v>
      </c>
    </row>
    <row r="143" spans="1:17" x14ac:dyDescent="0.2">
      <c r="A143" s="198" t="s">
        <v>4</v>
      </c>
      <c r="B143" s="199" t="s">
        <v>205</v>
      </c>
      <c r="C143" s="199" t="s">
        <v>212</v>
      </c>
      <c r="D143" s="199" t="s">
        <v>197</v>
      </c>
      <c r="E143" s="199"/>
      <c r="F143" s="199"/>
      <c r="G143" s="199"/>
      <c r="H143" s="199"/>
      <c r="I143" s="199"/>
      <c r="J143" s="199"/>
      <c r="K143" s="199"/>
      <c r="L143" s="199"/>
      <c r="M143" s="199"/>
      <c r="N143" s="199"/>
      <c r="O143" s="199"/>
      <c r="P143" s="199"/>
      <c r="Q143" s="200" t="s">
        <v>1</v>
      </c>
    </row>
    <row r="144" spans="1:17" x14ac:dyDescent="0.2">
      <c r="A144" s="195" t="s">
        <v>4</v>
      </c>
      <c r="B144" s="196" t="s">
        <v>205</v>
      </c>
      <c r="C144" s="196" t="s">
        <v>210</v>
      </c>
      <c r="D144" s="196" t="s">
        <v>195</v>
      </c>
      <c r="E144" s="196"/>
      <c r="F144" s="196"/>
      <c r="G144" s="196"/>
      <c r="H144" s="196"/>
      <c r="I144" s="196"/>
      <c r="J144" s="196"/>
      <c r="K144" s="196"/>
      <c r="L144" s="196"/>
      <c r="M144" s="196"/>
      <c r="N144" s="196"/>
      <c r="O144" s="196"/>
      <c r="P144" s="196"/>
      <c r="Q144" s="197" t="s">
        <v>1</v>
      </c>
    </row>
    <row r="145" spans="1:17" x14ac:dyDescent="0.2">
      <c r="A145" s="198" t="s">
        <v>4</v>
      </c>
      <c r="B145" s="199" t="s">
        <v>205</v>
      </c>
      <c r="C145" s="199" t="s">
        <v>210</v>
      </c>
      <c r="D145" s="199" t="s">
        <v>197</v>
      </c>
      <c r="E145" s="199"/>
      <c r="F145" s="199"/>
      <c r="G145" s="199"/>
      <c r="H145" s="199"/>
      <c r="I145" s="199"/>
      <c r="J145" s="199"/>
      <c r="K145" s="199"/>
      <c r="L145" s="199"/>
      <c r="M145" s="199"/>
      <c r="N145" s="199"/>
      <c r="O145" s="199"/>
      <c r="P145" s="199"/>
      <c r="Q145" s="200" t="s">
        <v>1</v>
      </c>
    </row>
    <row r="146" spans="1:17" x14ac:dyDescent="0.2">
      <c r="A146" s="195" t="s">
        <v>4</v>
      </c>
      <c r="B146" s="196" t="s">
        <v>205</v>
      </c>
      <c r="C146" s="196" t="s">
        <v>206</v>
      </c>
      <c r="D146" s="196" t="s">
        <v>195</v>
      </c>
      <c r="E146" s="196"/>
      <c r="F146" s="196"/>
      <c r="G146" s="196"/>
      <c r="H146" s="196"/>
      <c r="I146" s="196"/>
      <c r="J146" s="196"/>
      <c r="K146" s="196"/>
      <c r="L146" s="196"/>
      <c r="M146" s="196"/>
      <c r="N146" s="196"/>
      <c r="O146" s="196"/>
      <c r="P146" s="196"/>
      <c r="Q146" s="197" t="s">
        <v>1</v>
      </c>
    </row>
    <row r="147" spans="1:17" x14ac:dyDescent="0.2">
      <c r="A147" s="198" t="s">
        <v>4</v>
      </c>
      <c r="B147" s="199" t="s">
        <v>205</v>
      </c>
      <c r="C147" s="199" t="s">
        <v>206</v>
      </c>
      <c r="D147" s="199" t="s">
        <v>197</v>
      </c>
      <c r="E147" s="199"/>
      <c r="F147" s="199"/>
      <c r="G147" s="199"/>
      <c r="H147" s="199"/>
      <c r="I147" s="199"/>
      <c r="J147" s="199"/>
      <c r="K147" s="199"/>
      <c r="L147" s="199"/>
      <c r="M147" s="199"/>
      <c r="N147" s="199"/>
      <c r="O147" s="199"/>
      <c r="P147" s="199"/>
      <c r="Q147" s="200" t="s">
        <v>1</v>
      </c>
    </row>
    <row r="148" spans="1:17" x14ac:dyDescent="0.2">
      <c r="A148" s="195" t="s">
        <v>4</v>
      </c>
      <c r="B148" s="196" t="s">
        <v>205</v>
      </c>
      <c r="C148" s="196" t="s">
        <v>211</v>
      </c>
      <c r="D148" s="196" t="s">
        <v>195</v>
      </c>
      <c r="E148" s="199"/>
      <c r="F148" s="199"/>
      <c r="G148" s="199"/>
      <c r="H148" s="199"/>
      <c r="I148" s="199"/>
      <c r="J148" s="199"/>
      <c r="K148" s="199"/>
      <c r="L148" s="199"/>
      <c r="M148" s="199"/>
      <c r="N148" s="199"/>
      <c r="O148" s="199"/>
      <c r="P148" s="199"/>
      <c r="Q148" s="200"/>
    </row>
    <row r="149" spans="1:17" x14ac:dyDescent="0.2">
      <c r="A149" s="198" t="s">
        <v>4</v>
      </c>
      <c r="B149" s="199" t="s">
        <v>205</v>
      </c>
      <c r="C149" s="199" t="s">
        <v>211</v>
      </c>
      <c r="D149" s="199" t="s">
        <v>197</v>
      </c>
      <c r="E149" s="199"/>
      <c r="F149" s="199"/>
      <c r="G149" s="199"/>
      <c r="H149" s="199"/>
      <c r="I149" s="199"/>
      <c r="J149" s="199"/>
      <c r="K149" s="199"/>
      <c r="L149" s="199"/>
      <c r="M149" s="199"/>
      <c r="N149" s="199"/>
      <c r="O149" s="199"/>
      <c r="P149" s="199"/>
      <c r="Q149" s="200"/>
    </row>
    <row r="150" spans="1:17" x14ac:dyDescent="0.2">
      <c r="A150" s="195" t="s">
        <v>4</v>
      </c>
      <c r="B150" s="196" t="s">
        <v>205</v>
      </c>
      <c r="C150" s="196" t="s">
        <v>1087</v>
      </c>
      <c r="D150" s="196" t="s">
        <v>195</v>
      </c>
      <c r="E150" s="199"/>
      <c r="F150" s="199"/>
      <c r="G150" s="199"/>
      <c r="H150" s="199"/>
      <c r="I150" s="199"/>
      <c r="J150" s="199"/>
      <c r="K150" s="199"/>
      <c r="L150" s="199"/>
      <c r="M150" s="199"/>
      <c r="N150" s="199"/>
      <c r="O150" s="199"/>
      <c r="P150" s="199"/>
      <c r="Q150" s="200"/>
    </row>
    <row r="151" spans="1:17" x14ac:dyDescent="0.2">
      <c r="A151" s="198" t="s">
        <v>4</v>
      </c>
      <c r="B151" s="199" t="s">
        <v>205</v>
      </c>
      <c r="C151" s="199" t="s">
        <v>1087</v>
      </c>
      <c r="D151" s="199" t="s">
        <v>197</v>
      </c>
      <c r="E151" s="199"/>
      <c r="F151" s="199"/>
      <c r="G151" s="199"/>
      <c r="H151" s="199"/>
      <c r="I151" s="199"/>
      <c r="J151" s="199"/>
      <c r="K151" s="199"/>
      <c r="L151" s="199"/>
      <c r="M151" s="199"/>
      <c r="N151" s="199"/>
      <c r="O151" s="199"/>
      <c r="P151" s="199"/>
      <c r="Q151" s="200"/>
    </row>
    <row r="152" spans="1:17" x14ac:dyDescent="0.2">
      <c r="A152" s="195" t="s">
        <v>4</v>
      </c>
      <c r="B152" s="196" t="s">
        <v>209</v>
      </c>
      <c r="C152" s="196" t="s">
        <v>214</v>
      </c>
      <c r="D152" s="196" t="s">
        <v>195</v>
      </c>
      <c r="E152" s="196">
        <v>18.503309999999999</v>
      </c>
      <c r="F152" s="196">
        <v>14.9</v>
      </c>
      <c r="G152" s="196">
        <v>9.5626899999999999</v>
      </c>
      <c r="H152" s="196">
        <v>10.911670000000001</v>
      </c>
      <c r="I152" s="196"/>
      <c r="J152" s="196">
        <v>7.4543999999999997</v>
      </c>
      <c r="K152" s="196"/>
      <c r="L152" s="196">
        <v>7.3511300000000004</v>
      </c>
      <c r="M152" s="196">
        <v>7.0805199999999999</v>
      </c>
      <c r="N152" s="196">
        <v>4.2201300000000002</v>
      </c>
      <c r="O152" s="196">
        <v>3.5818699999999999</v>
      </c>
      <c r="P152" s="196"/>
      <c r="Q152" s="197" t="s">
        <v>1</v>
      </c>
    </row>
    <row r="153" spans="1:17" x14ac:dyDescent="0.2">
      <c r="A153" s="198" t="s">
        <v>4</v>
      </c>
      <c r="B153" s="199" t="s">
        <v>209</v>
      </c>
      <c r="C153" s="199" t="s">
        <v>214</v>
      </c>
      <c r="D153" s="199" t="s">
        <v>197</v>
      </c>
      <c r="E153" s="199">
        <v>19.53022</v>
      </c>
      <c r="F153" s="199">
        <v>18.000039999999998</v>
      </c>
      <c r="G153" s="199">
        <v>10.57179</v>
      </c>
      <c r="H153" s="199">
        <v>11.814209999999999</v>
      </c>
      <c r="I153" s="199"/>
      <c r="J153" s="199">
        <v>8.5627999999999993</v>
      </c>
      <c r="K153" s="199"/>
      <c r="L153" s="199">
        <v>7.1916399999999996</v>
      </c>
      <c r="M153" s="199">
        <v>8.4530999999999992</v>
      </c>
      <c r="N153" s="199">
        <v>5.57761</v>
      </c>
      <c r="O153" s="199">
        <v>4.5053999999999998</v>
      </c>
      <c r="P153" s="199"/>
      <c r="Q153" s="200" t="s">
        <v>1</v>
      </c>
    </row>
    <row r="154" spans="1:17" x14ac:dyDescent="0.2">
      <c r="A154" s="195" t="s">
        <v>4</v>
      </c>
      <c r="B154" s="196" t="s">
        <v>209</v>
      </c>
      <c r="C154" s="196" t="s">
        <v>215</v>
      </c>
      <c r="D154" s="196" t="s">
        <v>195</v>
      </c>
      <c r="E154" s="196">
        <v>10.22762</v>
      </c>
      <c r="F154" s="196">
        <v>11.393190000000001</v>
      </c>
      <c r="G154" s="196"/>
      <c r="H154" s="196">
        <v>11.82987</v>
      </c>
      <c r="I154" s="196"/>
      <c r="J154" s="196"/>
      <c r="K154" s="196"/>
      <c r="L154" s="196"/>
      <c r="M154" s="196"/>
      <c r="N154" s="196">
        <v>5.2401200000000001</v>
      </c>
      <c r="O154" s="196">
        <v>4.4487399999999999</v>
      </c>
      <c r="P154" s="196"/>
      <c r="Q154" s="197" t="s">
        <v>1</v>
      </c>
    </row>
    <row r="155" spans="1:17" x14ac:dyDescent="0.2">
      <c r="A155" s="198" t="s">
        <v>4</v>
      </c>
      <c r="B155" s="199" t="s">
        <v>209</v>
      </c>
      <c r="C155" s="199" t="s">
        <v>215</v>
      </c>
      <c r="D155" s="199" t="s">
        <v>197</v>
      </c>
      <c r="E155" s="199">
        <v>10.634690000000001</v>
      </c>
      <c r="F155" s="199">
        <v>12.02553</v>
      </c>
      <c r="G155" s="199"/>
      <c r="H155" s="199">
        <v>12.434089999999999</v>
      </c>
      <c r="I155" s="199"/>
      <c r="J155" s="199"/>
      <c r="K155" s="199"/>
      <c r="L155" s="199"/>
      <c r="M155" s="199"/>
      <c r="N155" s="199">
        <v>6.5193500000000002</v>
      </c>
      <c r="O155" s="199">
        <v>5.6783299999999999</v>
      </c>
      <c r="P155" s="199"/>
      <c r="Q155" s="200" t="s">
        <v>1</v>
      </c>
    </row>
    <row r="156" spans="1:17" x14ac:dyDescent="0.2">
      <c r="A156" s="195" t="s">
        <v>4</v>
      </c>
      <c r="B156" s="196" t="s">
        <v>209</v>
      </c>
      <c r="C156" s="196" t="s">
        <v>213</v>
      </c>
      <c r="D156" s="196" t="s">
        <v>195</v>
      </c>
      <c r="E156" s="196">
        <v>13.852830000000001</v>
      </c>
      <c r="F156" s="196">
        <v>15.171749999999999</v>
      </c>
      <c r="G156" s="196"/>
      <c r="H156" s="196">
        <v>13.94013</v>
      </c>
      <c r="I156" s="196"/>
      <c r="J156" s="196"/>
      <c r="K156" s="196"/>
      <c r="L156" s="196"/>
      <c r="M156" s="196"/>
      <c r="N156" s="196">
        <v>7.2627100000000002</v>
      </c>
      <c r="O156" s="196">
        <v>4.7961400000000003</v>
      </c>
      <c r="P156" s="196"/>
      <c r="Q156" s="197" t="s">
        <v>1</v>
      </c>
    </row>
    <row r="157" spans="1:17" x14ac:dyDescent="0.2">
      <c r="A157" s="198" t="s">
        <v>4</v>
      </c>
      <c r="B157" s="199" t="s">
        <v>209</v>
      </c>
      <c r="C157" s="199" t="s">
        <v>213</v>
      </c>
      <c r="D157" s="199" t="s">
        <v>197</v>
      </c>
      <c r="E157" s="199">
        <v>14.099449999999999</v>
      </c>
      <c r="F157" s="199">
        <v>15.58135</v>
      </c>
      <c r="G157" s="199"/>
      <c r="H157" s="199">
        <v>14.28171</v>
      </c>
      <c r="I157" s="199"/>
      <c r="J157" s="199"/>
      <c r="K157" s="199"/>
      <c r="L157" s="199"/>
      <c r="M157" s="199"/>
      <c r="N157" s="199">
        <v>7.3811200000000001</v>
      </c>
      <c r="O157" s="199">
        <v>5.9246600000000003</v>
      </c>
      <c r="P157" s="199"/>
      <c r="Q157" s="200" t="s">
        <v>1</v>
      </c>
    </row>
    <row r="158" spans="1:17" x14ac:dyDescent="0.2">
      <c r="A158" s="195" t="s">
        <v>4</v>
      </c>
      <c r="B158" s="196" t="s">
        <v>209</v>
      </c>
      <c r="C158" s="196" t="s">
        <v>212</v>
      </c>
      <c r="D158" s="196" t="s">
        <v>195</v>
      </c>
      <c r="E158" s="196">
        <v>12.43389</v>
      </c>
      <c r="F158" s="196">
        <v>15.59615</v>
      </c>
      <c r="G158" s="196"/>
      <c r="H158" s="196">
        <v>16.449560000000002</v>
      </c>
      <c r="I158" s="196"/>
      <c r="J158" s="196"/>
      <c r="K158" s="196"/>
      <c r="L158" s="196"/>
      <c r="M158" s="196"/>
      <c r="N158" s="196">
        <v>4.7134900000000002</v>
      </c>
      <c r="O158" s="196">
        <v>4.1643499999999998</v>
      </c>
      <c r="P158" s="196"/>
      <c r="Q158" s="197" t="s">
        <v>1</v>
      </c>
    </row>
    <row r="159" spans="1:17" x14ac:dyDescent="0.2">
      <c r="A159" s="198" t="s">
        <v>4</v>
      </c>
      <c r="B159" s="199" t="s">
        <v>209</v>
      </c>
      <c r="C159" s="199" t="s">
        <v>212</v>
      </c>
      <c r="D159" s="199" t="s">
        <v>197</v>
      </c>
      <c r="E159" s="199">
        <v>12.34098</v>
      </c>
      <c r="F159" s="199">
        <v>15.60558</v>
      </c>
      <c r="G159" s="199"/>
      <c r="H159" s="199">
        <v>16.49906</v>
      </c>
      <c r="I159" s="199"/>
      <c r="J159" s="199"/>
      <c r="K159" s="199"/>
      <c r="L159" s="199"/>
      <c r="M159" s="199"/>
      <c r="N159" s="199">
        <v>4.8795999999999999</v>
      </c>
      <c r="O159" s="199">
        <v>4.1082799999999997</v>
      </c>
      <c r="P159" s="199"/>
      <c r="Q159" s="200" t="s">
        <v>1</v>
      </c>
    </row>
    <row r="160" spans="1:17" x14ac:dyDescent="0.2">
      <c r="A160" s="195" t="s">
        <v>4</v>
      </c>
      <c r="B160" s="196" t="s">
        <v>209</v>
      </c>
      <c r="C160" s="196" t="s">
        <v>210</v>
      </c>
      <c r="D160" s="196" t="s">
        <v>195</v>
      </c>
      <c r="E160" s="196">
        <v>5.5832199999999998</v>
      </c>
      <c r="F160" s="196">
        <v>2.9898500000000001</v>
      </c>
      <c r="G160" s="196"/>
      <c r="H160" s="196">
        <v>7.3257399999999997</v>
      </c>
      <c r="I160" s="196"/>
      <c r="J160" s="196"/>
      <c r="K160" s="196"/>
      <c r="L160" s="196"/>
      <c r="M160" s="196"/>
      <c r="N160" s="196"/>
      <c r="O160" s="196"/>
      <c r="P160" s="196"/>
      <c r="Q160" s="197" t="s">
        <v>1</v>
      </c>
    </row>
    <row r="161" spans="1:17" x14ac:dyDescent="0.2">
      <c r="A161" s="198" t="s">
        <v>4</v>
      </c>
      <c r="B161" s="199" t="s">
        <v>209</v>
      </c>
      <c r="C161" s="199" t="s">
        <v>210</v>
      </c>
      <c r="D161" s="199" t="s">
        <v>197</v>
      </c>
      <c r="E161" s="199">
        <v>4.92218</v>
      </c>
      <c r="F161" s="199">
        <v>3.1900200000000001</v>
      </c>
      <c r="G161" s="199"/>
      <c r="H161" s="199">
        <v>6.8194699999999999</v>
      </c>
      <c r="I161" s="199"/>
      <c r="J161" s="199"/>
      <c r="K161" s="199"/>
      <c r="L161" s="199"/>
      <c r="M161" s="199"/>
      <c r="N161" s="199"/>
      <c r="O161" s="199"/>
      <c r="P161" s="199"/>
      <c r="Q161" s="200" t="s">
        <v>1</v>
      </c>
    </row>
    <row r="162" spans="1:17" x14ac:dyDescent="0.2">
      <c r="A162" s="195" t="s">
        <v>4</v>
      </c>
      <c r="B162" s="196" t="s">
        <v>209</v>
      </c>
      <c r="C162" s="196" t="s">
        <v>206</v>
      </c>
      <c r="D162" s="196" t="s">
        <v>195</v>
      </c>
      <c r="E162" s="196"/>
      <c r="F162" s="196"/>
      <c r="G162" s="196"/>
      <c r="H162" s="196"/>
      <c r="I162" s="196"/>
      <c r="J162" s="196"/>
      <c r="K162" s="196"/>
      <c r="L162" s="196"/>
      <c r="M162" s="196"/>
      <c r="N162" s="196"/>
      <c r="O162" s="196"/>
      <c r="P162" s="196"/>
      <c r="Q162" s="197" t="s">
        <v>1</v>
      </c>
    </row>
    <row r="163" spans="1:17" x14ac:dyDescent="0.2">
      <c r="A163" s="198" t="s">
        <v>4</v>
      </c>
      <c r="B163" s="199" t="s">
        <v>209</v>
      </c>
      <c r="C163" s="199" t="s">
        <v>206</v>
      </c>
      <c r="D163" s="199" t="s">
        <v>197</v>
      </c>
      <c r="E163" s="199"/>
      <c r="F163" s="199"/>
      <c r="G163" s="199"/>
      <c r="H163" s="199"/>
      <c r="I163" s="199"/>
      <c r="J163" s="199"/>
      <c r="K163" s="199"/>
      <c r="L163" s="199"/>
      <c r="M163" s="199"/>
      <c r="N163" s="199"/>
      <c r="O163" s="199"/>
      <c r="P163" s="199"/>
      <c r="Q163" s="200" t="s">
        <v>1</v>
      </c>
    </row>
    <row r="164" spans="1:17" x14ac:dyDescent="0.2">
      <c r="A164" s="195" t="s">
        <v>4</v>
      </c>
      <c r="B164" s="196" t="s">
        <v>209</v>
      </c>
      <c r="C164" s="196" t="s">
        <v>211</v>
      </c>
      <c r="D164" s="196" t="s">
        <v>195</v>
      </c>
      <c r="E164" s="196"/>
      <c r="F164" s="196"/>
      <c r="G164" s="196"/>
      <c r="H164" s="196"/>
      <c r="I164" s="196"/>
      <c r="J164" s="196"/>
      <c r="K164" s="196"/>
      <c r="L164" s="196"/>
      <c r="M164" s="196"/>
      <c r="N164" s="196"/>
      <c r="O164" s="196"/>
      <c r="P164" s="196"/>
      <c r="Q164" s="197" t="s">
        <v>1</v>
      </c>
    </row>
    <row r="165" spans="1:17" x14ac:dyDescent="0.2">
      <c r="A165" s="198" t="s">
        <v>4</v>
      </c>
      <c r="B165" s="199" t="s">
        <v>209</v>
      </c>
      <c r="C165" s="199" t="s">
        <v>211</v>
      </c>
      <c r="D165" s="199" t="s">
        <v>197</v>
      </c>
      <c r="E165" s="199"/>
      <c r="F165" s="199"/>
      <c r="G165" s="199"/>
      <c r="H165" s="199"/>
      <c r="I165" s="199"/>
      <c r="J165" s="199"/>
      <c r="K165" s="199"/>
      <c r="L165" s="199"/>
      <c r="M165" s="199"/>
      <c r="N165" s="199"/>
      <c r="O165" s="199"/>
      <c r="P165" s="199"/>
      <c r="Q165" s="200" t="s">
        <v>1</v>
      </c>
    </row>
    <row r="166" spans="1:17" x14ac:dyDescent="0.2">
      <c r="A166" s="195" t="s">
        <v>4</v>
      </c>
      <c r="B166" s="196" t="s">
        <v>207</v>
      </c>
      <c r="C166" s="196" t="s">
        <v>214</v>
      </c>
      <c r="D166" s="196" t="s">
        <v>195</v>
      </c>
      <c r="E166" s="196"/>
      <c r="F166" s="196">
        <v>3.52379</v>
      </c>
      <c r="G166" s="196">
        <v>2.86199</v>
      </c>
      <c r="H166" s="196">
        <v>3.2954300000000001</v>
      </c>
      <c r="I166" s="196"/>
      <c r="J166" s="196">
        <v>2.5234299999999998</v>
      </c>
      <c r="K166" s="196"/>
      <c r="L166" s="196"/>
      <c r="M166" s="196">
        <v>2.2312599999999998</v>
      </c>
      <c r="N166" s="196">
        <v>2.0232000000000001</v>
      </c>
      <c r="O166" s="196"/>
      <c r="P166" s="196"/>
      <c r="Q166" s="197" t="s">
        <v>1</v>
      </c>
    </row>
    <row r="167" spans="1:17" x14ac:dyDescent="0.2">
      <c r="A167" s="198" t="s">
        <v>4</v>
      </c>
      <c r="B167" s="199" t="s">
        <v>207</v>
      </c>
      <c r="C167" s="199" t="s">
        <v>214</v>
      </c>
      <c r="D167" s="199" t="s">
        <v>197</v>
      </c>
      <c r="E167" s="199"/>
      <c r="F167" s="199">
        <v>3.9202400000000002</v>
      </c>
      <c r="G167" s="199">
        <v>2.42049</v>
      </c>
      <c r="H167" s="199">
        <v>3.47133</v>
      </c>
      <c r="I167" s="199"/>
      <c r="J167" s="199">
        <v>1.5751299999999999</v>
      </c>
      <c r="K167" s="199"/>
      <c r="L167" s="199"/>
      <c r="M167" s="199">
        <v>2.69103</v>
      </c>
      <c r="N167" s="199">
        <v>2.0217499999999999</v>
      </c>
      <c r="O167" s="199"/>
      <c r="P167" s="199"/>
      <c r="Q167" s="200" t="s">
        <v>1</v>
      </c>
    </row>
    <row r="168" spans="1:17" x14ac:dyDescent="0.2">
      <c r="A168" s="195" t="s">
        <v>4</v>
      </c>
      <c r="B168" s="196" t="s">
        <v>207</v>
      </c>
      <c r="C168" s="196" t="s">
        <v>215</v>
      </c>
      <c r="D168" s="196" t="s">
        <v>195</v>
      </c>
      <c r="E168" s="196"/>
      <c r="F168" s="196">
        <v>3.6754600000000002</v>
      </c>
      <c r="G168" s="196">
        <v>3.3685200000000002</v>
      </c>
      <c r="H168" s="196">
        <v>3.0226299999999999</v>
      </c>
      <c r="I168" s="196"/>
      <c r="J168" s="196">
        <v>2.5669400000000002</v>
      </c>
      <c r="K168" s="196"/>
      <c r="L168" s="196"/>
      <c r="M168" s="196">
        <v>2.1625999999999999</v>
      </c>
      <c r="N168" s="196"/>
      <c r="O168" s="196"/>
      <c r="P168" s="196"/>
      <c r="Q168" s="197" t="s">
        <v>1</v>
      </c>
    </row>
    <row r="169" spans="1:17" x14ac:dyDescent="0.2">
      <c r="A169" s="198" t="s">
        <v>4</v>
      </c>
      <c r="B169" s="199" t="s">
        <v>207</v>
      </c>
      <c r="C169" s="199" t="s">
        <v>215</v>
      </c>
      <c r="D169" s="199" t="s">
        <v>197</v>
      </c>
      <c r="E169" s="199"/>
      <c r="F169" s="199">
        <v>3.99207</v>
      </c>
      <c r="G169" s="199">
        <v>1.1714199999999999</v>
      </c>
      <c r="H169" s="199">
        <v>3.5611799999999998</v>
      </c>
      <c r="I169" s="199"/>
      <c r="J169" s="199">
        <v>1.31999</v>
      </c>
      <c r="K169" s="199"/>
      <c r="L169" s="199"/>
      <c r="M169" s="199">
        <v>1.9501200000000001</v>
      </c>
      <c r="N169" s="199"/>
      <c r="O169" s="199"/>
      <c r="P169" s="199"/>
      <c r="Q169" s="200" t="s">
        <v>1</v>
      </c>
    </row>
    <row r="170" spans="1:17" x14ac:dyDescent="0.2">
      <c r="A170" s="195" t="s">
        <v>4</v>
      </c>
      <c r="B170" s="196" t="s">
        <v>207</v>
      </c>
      <c r="C170" s="196" t="s">
        <v>213</v>
      </c>
      <c r="D170" s="196" t="s">
        <v>195</v>
      </c>
      <c r="E170" s="196"/>
      <c r="F170" s="196">
        <v>3.9231199999999999</v>
      </c>
      <c r="G170" s="196">
        <v>4.2443600000000004</v>
      </c>
      <c r="H170" s="196">
        <v>3.20119</v>
      </c>
      <c r="I170" s="196"/>
      <c r="J170" s="196">
        <v>3.7376</v>
      </c>
      <c r="K170" s="196"/>
      <c r="L170" s="196"/>
      <c r="M170" s="196">
        <v>3.3132299999999999</v>
      </c>
      <c r="N170" s="196"/>
      <c r="O170" s="196"/>
      <c r="P170" s="196"/>
      <c r="Q170" s="197" t="s">
        <v>1</v>
      </c>
    </row>
    <row r="171" spans="1:17" x14ac:dyDescent="0.2">
      <c r="A171" s="198" t="s">
        <v>4</v>
      </c>
      <c r="B171" s="199" t="s">
        <v>207</v>
      </c>
      <c r="C171" s="199" t="s">
        <v>213</v>
      </c>
      <c r="D171" s="199" t="s">
        <v>197</v>
      </c>
      <c r="E171" s="199"/>
      <c r="F171" s="199">
        <v>3.8219599999999998</v>
      </c>
      <c r="G171" s="199">
        <v>2.7642799999999998</v>
      </c>
      <c r="H171" s="199">
        <v>3.3774000000000002</v>
      </c>
      <c r="I171" s="199"/>
      <c r="J171" s="199">
        <v>1.50423</v>
      </c>
      <c r="K171" s="199"/>
      <c r="L171" s="199"/>
      <c r="M171" s="199">
        <v>1.47176</v>
      </c>
      <c r="N171" s="199"/>
      <c r="O171" s="199"/>
      <c r="P171" s="199"/>
      <c r="Q171" s="200" t="s">
        <v>1</v>
      </c>
    </row>
    <row r="172" spans="1:17" x14ac:dyDescent="0.2">
      <c r="A172" s="195" t="s">
        <v>4</v>
      </c>
      <c r="B172" s="196" t="s">
        <v>207</v>
      </c>
      <c r="C172" s="196" t="s">
        <v>212</v>
      </c>
      <c r="D172" s="196" t="s">
        <v>195</v>
      </c>
      <c r="E172" s="196"/>
      <c r="F172" s="196"/>
      <c r="G172" s="196"/>
      <c r="H172" s="196"/>
      <c r="I172" s="196"/>
      <c r="J172" s="196"/>
      <c r="K172" s="196"/>
      <c r="L172" s="196"/>
      <c r="M172" s="196"/>
      <c r="N172" s="196"/>
      <c r="O172" s="196"/>
      <c r="P172" s="196"/>
      <c r="Q172" s="197" t="s">
        <v>1</v>
      </c>
    </row>
    <row r="173" spans="1:17" x14ac:dyDescent="0.2">
      <c r="A173" s="198" t="s">
        <v>4</v>
      </c>
      <c r="B173" s="199" t="s">
        <v>207</v>
      </c>
      <c r="C173" s="199" t="s">
        <v>212</v>
      </c>
      <c r="D173" s="199" t="s">
        <v>197</v>
      </c>
      <c r="E173" s="199"/>
      <c r="F173" s="199"/>
      <c r="G173" s="199"/>
      <c r="H173" s="199"/>
      <c r="I173" s="199"/>
      <c r="J173" s="199"/>
      <c r="K173" s="199"/>
      <c r="L173" s="199"/>
      <c r="M173" s="199"/>
      <c r="N173" s="199"/>
      <c r="O173" s="199"/>
      <c r="P173" s="199"/>
      <c r="Q173" s="200" t="s">
        <v>1</v>
      </c>
    </row>
    <row r="174" spans="1:17" x14ac:dyDescent="0.2">
      <c r="A174" s="195" t="s">
        <v>4</v>
      </c>
      <c r="B174" s="196" t="s">
        <v>207</v>
      </c>
      <c r="C174" s="196" t="s">
        <v>210</v>
      </c>
      <c r="D174" s="196" t="s">
        <v>195</v>
      </c>
      <c r="E174" s="196"/>
      <c r="F174" s="196"/>
      <c r="G174" s="196"/>
      <c r="H174" s="196"/>
      <c r="I174" s="196"/>
      <c r="J174" s="196"/>
      <c r="K174" s="196"/>
      <c r="L174" s="196"/>
      <c r="M174" s="196"/>
      <c r="N174" s="196"/>
      <c r="O174" s="196"/>
      <c r="P174" s="196"/>
      <c r="Q174" s="197" t="s">
        <v>1</v>
      </c>
    </row>
    <row r="175" spans="1:17" x14ac:dyDescent="0.2">
      <c r="A175" s="198" t="s">
        <v>4</v>
      </c>
      <c r="B175" s="199" t="s">
        <v>207</v>
      </c>
      <c r="C175" s="199" t="s">
        <v>210</v>
      </c>
      <c r="D175" s="199" t="s">
        <v>197</v>
      </c>
      <c r="E175" s="199"/>
      <c r="F175" s="199"/>
      <c r="G175" s="199"/>
      <c r="H175" s="199"/>
      <c r="I175" s="199"/>
      <c r="J175" s="199"/>
      <c r="K175" s="199"/>
      <c r="L175" s="199"/>
      <c r="M175" s="199"/>
      <c r="N175" s="199"/>
      <c r="O175" s="199"/>
      <c r="P175" s="199"/>
      <c r="Q175" s="200" t="s">
        <v>1</v>
      </c>
    </row>
    <row r="176" spans="1:17" x14ac:dyDescent="0.2">
      <c r="A176" s="195" t="s">
        <v>4</v>
      </c>
      <c r="B176" s="196" t="s">
        <v>207</v>
      </c>
      <c r="C176" s="196" t="s">
        <v>206</v>
      </c>
      <c r="D176" s="196" t="s">
        <v>195</v>
      </c>
      <c r="E176" s="196"/>
      <c r="F176" s="196"/>
      <c r="G176" s="196"/>
      <c r="H176" s="196"/>
      <c r="I176" s="196"/>
      <c r="J176" s="196"/>
      <c r="K176" s="196"/>
      <c r="L176" s="196"/>
      <c r="M176" s="196"/>
      <c r="N176" s="196"/>
      <c r="O176" s="196"/>
      <c r="P176" s="196"/>
      <c r="Q176" s="197" t="s">
        <v>1</v>
      </c>
    </row>
    <row r="177" spans="1:17" x14ac:dyDescent="0.2">
      <c r="A177" s="198" t="s">
        <v>4</v>
      </c>
      <c r="B177" s="199" t="s">
        <v>207</v>
      </c>
      <c r="C177" s="199" t="s">
        <v>206</v>
      </c>
      <c r="D177" s="199" t="s">
        <v>197</v>
      </c>
      <c r="E177" s="199"/>
      <c r="F177" s="199"/>
      <c r="G177" s="199"/>
      <c r="H177" s="199"/>
      <c r="I177" s="199"/>
      <c r="J177" s="199"/>
      <c r="K177" s="199"/>
      <c r="L177" s="199"/>
      <c r="M177" s="199"/>
      <c r="N177" s="199"/>
      <c r="O177" s="199"/>
      <c r="P177" s="199"/>
      <c r="Q177" s="200" t="s">
        <v>1</v>
      </c>
    </row>
    <row r="178" spans="1:17" x14ac:dyDescent="0.2">
      <c r="A178" s="195" t="s">
        <v>4</v>
      </c>
      <c r="B178" s="196" t="s">
        <v>207</v>
      </c>
      <c r="C178" s="196" t="s">
        <v>211</v>
      </c>
      <c r="D178" s="196" t="s">
        <v>195</v>
      </c>
      <c r="E178" s="199"/>
      <c r="F178" s="199"/>
      <c r="G178" s="199"/>
      <c r="H178" s="199"/>
      <c r="I178" s="199"/>
      <c r="J178" s="199"/>
      <c r="K178" s="199"/>
      <c r="L178" s="199"/>
      <c r="M178" s="199"/>
      <c r="N178" s="199"/>
      <c r="O178" s="199"/>
      <c r="P178" s="199"/>
      <c r="Q178" s="200"/>
    </row>
    <row r="179" spans="1:17" x14ac:dyDescent="0.2">
      <c r="A179" s="198" t="s">
        <v>4</v>
      </c>
      <c r="B179" s="199" t="s">
        <v>207</v>
      </c>
      <c r="C179" s="199" t="s">
        <v>211</v>
      </c>
      <c r="D179" s="199" t="s">
        <v>197</v>
      </c>
      <c r="E179" s="199"/>
      <c r="F179" s="199"/>
      <c r="G179" s="199"/>
      <c r="H179" s="199"/>
      <c r="I179" s="199"/>
      <c r="J179" s="199"/>
      <c r="K179" s="199"/>
      <c r="L179" s="199"/>
      <c r="M179" s="199"/>
      <c r="N179" s="199"/>
      <c r="O179" s="199"/>
      <c r="P179" s="199"/>
      <c r="Q179" s="200"/>
    </row>
    <row r="180" spans="1:17" x14ac:dyDescent="0.2">
      <c r="A180" s="195" t="s">
        <v>4</v>
      </c>
      <c r="B180" s="196" t="s">
        <v>207</v>
      </c>
      <c r="C180" s="196" t="s">
        <v>1087</v>
      </c>
      <c r="D180" s="196" t="s">
        <v>195</v>
      </c>
      <c r="E180" s="199"/>
      <c r="F180" s="199"/>
      <c r="G180" s="199"/>
      <c r="H180" s="199"/>
      <c r="I180" s="199"/>
      <c r="J180" s="199"/>
      <c r="K180" s="199"/>
      <c r="L180" s="199"/>
      <c r="M180" s="199"/>
      <c r="N180" s="199"/>
      <c r="O180" s="199"/>
      <c r="P180" s="199"/>
      <c r="Q180" s="200"/>
    </row>
    <row r="181" spans="1:17" x14ac:dyDescent="0.2">
      <c r="A181" s="198" t="s">
        <v>4</v>
      </c>
      <c r="B181" s="199" t="s">
        <v>207</v>
      </c>
      <c r="C181" s="199" t="s">
        <v>1087</v>
      </c>
      <c r="D181" s="199" t="s">
        <v>197</v>
      </c>
      <c r="E181" s="199"/>
      <c r="F181" s="199"/>
      <c r="G181" s="199"/>
      <c r="H181" s="199"/>
      <c r="I181" s="199"/>
      <c r="J181" s="199"/>
      <c r="K181" s="199"/>
      <c r="L181" s="199"/>
      <c r="M181" s="199"/>
      <c r="N181" s="199"/>
      <c r="O181" s="199"/>
      <c r="P181" s="199"/>
      <c r="Q181" s="200"/>
    </row>
    <row r="182" spans="1:17" x14ac:dyDescent="0.2">
      <c r="A182" s="195" t="s">
        <v>5</v>
      </c>
      <c r="B182" s="196" t="s">
        <v>208</v>
      </c>
      <c r="C182" s="196" t="s">
        <v>214</v>
      </c>
      <c r="D182" s="196" t="s">
        <v>195</v>
      </c>
      <c r="E182" s="196">
        <v>192878</v>
      </c>
      <c r="F182" s="196">
        <v>192559</v>
      </c>
      <c r="G182" s="196">
        <v>193651</v>
      </c>
      <c r="H182" s="196">
        <v>193243</v>
      </c>
      <c r="I182" s="196">
        <v>214506</v>
      </c>
      <c r="J182" s="196">
        <v>219053</v>
      </c>
      <c r="K182" s="196">
        <v>228747</v>
      </c>
      <c r="L182" s="196">
        <v>241786</v>
      </c>
      <c r="M182" s="196">
        <v>243855</v>
      </c>
      <c r="N182" s="196">
        <v>237998</v>
      </c>
      <c r="O182" s="196">
        <v>242783</v>
      </c>
      <c r="P182" s="196"/>
      <c r="Q182" s="197" t="s">
        <v>1</v>
      </c>
    </row>
    <row r="183" spans="1:17" x14ac:dyDescent="0.2">
      <c r="A183" s="198" t="s">
        <v>5</v>
      </c>
      <c r="B183" s="199" t="s">
        <v>208</v>
      </c>
      <c r="C183" s="199" t="s">
        <v>214</v>
      </c>
      <c r="D183" s="199" t="s">
        <v>197</v>
      </c>
      <c r="E183" s="199">
        <v>218701</v>
      </c>
      <c r="F183" s="199">
        <v>212196</v>
      </c>
      <c r="G183" s="199">
        <v>218529</v>
      </c>
      <c r="H183" s="199">
        <v>212512</v>
      </c>
      <c r="I183" s="199">
        <v>238017</v>
      </c>
      <c r="J183" s="199">
        <v>242272</v>
      </c>
      <c r="K183" s="199">
        <v>251701</v>
      </c>
      <c r="L183" s="199">
        <v>263481</v>
      </c>
      <c r="M183" s="199">
        <v>263289</v>
      </c>
      <c r="N183" s="199">
        <v>259125</v>
      </c>
      <c r="O183" s="199">
        <v>263894</v>
      </c>
      <c r="P183" s="199"/>
      <c r="Q183" s="200" t="s">
        <v>1</v>
      </c>
    </row>
    <row r="184" spans="1:17" x14ac:dyDescent="0.2">
      <c r="A184" s="195" t="s">
        <v>5</v>
      </c>
      <c r="B184" s="196" t="s">
        <v>208</v>
      </c>
      <c r="C184" s="196" t="s">
        <v>215</v>
      </c>
      <c r="D184" s="196" t="s">
        <v>195</v>
      </c>
      <c r="E184" s="196">
        <v>139975</v>
      </c>
      <c r="F184" s="196">
        <v>173348</v>
      </c>
      <c r="G184" s="196">
        <v>177873</v>
      </c>
      <c r="H184" s="196">
        <v>177049</v>
      </c>
      <c r="I184" s="196">
        <v>186686</v>
      </c>
      <c r="J184" s="196">
        <v>193353</v>
      </c>
      <c r="K184" s="196">
        <v>199033</v>
      </c>
      <c r="L184" s="196">
        <v>210876</v>
      </c>
      <c r="M184" s="196">
        <v>216507</v>
      </c>
      <c r="N184" s="196">
        <v>212257</v>
      </c>
      <c r="O184" s="196">
        <v>206877</v>
      </c>
      <c r="P184" s="196"/>
      <c r="Q184" s="197" t="s">
        <v>1</v>
      </c>
    </row>
    <row r="185" spans="1:17" x14ac:dyDescent="0.2">
      <c r="A185" s="198" t="s">
        <v>5</v>
      </c>
      <c r="B185" s="199" t="s">
        <v>208</v>
      </c>
      <c r="C185" s="199" t="s">
        <v>215</v>
      </c>
      <c r="D185" s="199" t="s">
        <v>197</v>
      </c>
      <c r="E185" s="199">
        <v>161330</v>
      </c>
      <c r="F185" s="199">
        <v>196398</v>
      </c>
      <c r="G185" s="199">
        <v>198933</v>
      </c>
      <c r="H185" s="199">
        <v>197713</v>
      </c>
      <c r="I185" s="199">
        <v>207816</v>
      </c>
      <c r="J185" s="199">
        <v>214063</v>
      </c>
      <c r="K185" s="199">
        <v>218251</v>
      </c>
      <c r="L185" s="199">
        <v>230810</v>
      </c>
      <c r="M185" s="199">
        <v>235350</v>
      </c>
      <c r="N185" s="199">
        <v>229982</v>
      </c>
      <c r="O185" s="199">
        <v>225245</v>
      </c>
      <c r="P185" s="199"/>
      <c r="Q185" s="200" t="s">
        <v>1</v>
      </c>
    </row>
    <row r="186" spans="1:17" x14ac:dyDescent="0.2">
      <c r="A186" s="195" t="s">
        <v>5</v>
      </c>
      <c r="B186" s="196" t="s">
        <v>208</v>
      </c>
      <c r="C186" s="196" t="s">
        <v>213</v>
      </c>
      <c r="D186" s="196" t="s">
        <v>195</v>
      </c>
      <c r="E186" s="196">
        <v>122301</v>
      </c>
      <c r="F186" s="196">
        <v>133853</v>
      </c>
      <c r="G186" s="196">
        <v>162486</v>
      </c>
      <c r="H186" s="196">
        <v>155900</v>
      </c>
      <c r="I186" s="196">
        <v>170847</v>
      </c>
      <c r="J186" s="196">
        <v>177320</v>
      </c>
      <c r="K186" s="196">
        <v>183890</v>
      </c>
      <c r="L186" s="196">
        <v>193909</v>
      </c>
      <c r="M186" s="196">
        <v>197143</v>
      </c>
      <c r="N186" s="196">
        <v>194360</v>
      </c>
      <c r="O186" s="196">
        <v>194030</v>
      </c>
      <c r="P186" s="196"/>
      <c r="Q186" s="197" t="s">
        <v>1</v>
      </c>
    </row>
    <row r="187" spans="1:17" x14ac:dyDescent="0.2">
      <c r="A187" s="198" t="s">
        <v>5</v>
      </c>
      <c r="B187" s="199" t="s">
        <v>208</v>
      </c>
      <c r="C187" s="199" t="s">
        <v>213</v>
      </c>
      <c r="D187" s="199" t="s">
        <v>197</v>
      </c>
      <c r="E187" s="199">
        <v>142190</v>
      </c>
      <c r="F187" s="199">
        <v>155033</v>
      </c>
      <c r="G187" s="199">
        <v>182182</v>
      </c>
      <c r="H187" s="199">
        <v>176268</v>
      </c>
      <c r="I187" s="199">
        <v>189346</v>
      </c>
      <c r="J187" s="199">
        <v>194768</v>
      </c>
      <c r="K187" s="199">
        <v>202417</v>
      </c>
      <c r="L187" s="199">
        <v>213511</v>
      </c>
      <c r="M187" s="199">
        <v>215775</v>
      </c>
      <c r="N187" s="199">
        <v>212512</v>
      </c>
      <c r="O187" s="199">
        <v>210758</v>
      </c>
      <c r="P187" s="199"/>
      <c r="Q187" s="200" t="s">
        <v>1</v>
      </c>
    </row>
    <row r="188" spans="1:17" x14ac:dyDescent="0.2">
      <c r="A188" s="195" t="s">
        <v>5</v>
      </c>
      <c r="B188" s="196" t="s">
        <v>208</v>
      </c>
      <c r="C188" s="196" t="s">
        <v>212</v>
      </c>
      <c r="D188" s="196" t="s">
        <v>195</v>
      </c>
      <c r="E188" s="196">
        <v>103914</v>
      </c>
      <c r="F188" s="196">
        <v>117044</v>
      </c>
      <c r="G188" s="196">
        <v>140053</v>
      </c>
      <c r="H188" s="196">
        <v>124199</v>
      </c>
      <c r="I188" s="196">
        <v>149757</v>
      </c>
      <c r="J188" s="196">
        <v>154521</v>
      </c>
      <c r="K188" s="196">
        <v>161295</v>
      </c>
      <c r="L188" s="196">
        <v>168216</v>
      </c>
      <c r="M188" s="196">
        <v>172072</v>
      </c>
      <c r="N188" s="196">
        <v>169465</v>
      </c>
      <c r="O188" s="196">
        <v>165947</v>
      </c>
      <c r="P188" s="196"/>
      <c r="Q188" s="197" t="s">
        <v>1</v>
      </c>
    </row>
    <row r="189" spans="1:17" x14ac:dyDescent="0.2">
      <c r="A189" s="198" t="s">
        <v>5</v>
      </c>
      <c r="B189" s="199" t="s">
        <v>208</v>
      </c>
      <c r="C189" s="199" t="s">
        <v>212</v>
      </c>
      <c r="D189" s="199" t="s">
        <v>197</v>
      </c>
      <c r="E189" s="199">
        <v>124359</v>
      </c>
      <c r="F189" s="199">
        <v>138320</v>
      </c>
      <c r="G189" s="199">
        <v>159103</v>
      </c>
      <c r="H189" s="199">
        <v>143699</v>
      </c>
      <c r="I189" s="199">
        <v>167371</v>
      </c>
      <c r="J189" s="199">
        <v>172488</v>
      </c>
      <c r="K189" s="199">
        <v>177126</v>
      </c>
      <c r="L189" s="199">
        <v>186136</v>
      </c>
      <c r="M189" s="199">
        <v>188852</v>
      </c>
      <c r="N189" s="199">
        <v>185146</v>
      </c>
      <c r="O189" s="199">
        <v>181180</v>
      </c>
      <c r="P189" s="199"/>
      <c r="Q189" s="200" t="s">
        <v>1</v>
      </c>
    </row>
    <row r="190" spans="1:17" x14ac:dyDescent="0.2">
      <c r="A190" s="195" t="s">
        <v>5</v>
      </c>
      <c r="B190" s="196" t="s">
        <v>208</v>
      </c>
      <c r="C190" s="196" t="s">
        <v>210</v>
      </c>
      <c r="D190" s="196" t="s">
        <v>195</v>
      </c>
      <c r="E190" s="196">
        <v>89411</v>
      </c>
      <c r="F190" s="196">
        <v>94676</v>
      </c>
      <c r="G190" s="196">
        <v>109666</v>
      </c>
      <c r="H190" s="196">
        <v>101390</v>
      </c>
      <c r="I190" s="196">
        <v>121967</v>
      </c>
      <c r="J190" s="196">
        <v>130445</v>
      </c>
      <c r="K190" s="196">
        <v>137129</v>
      </c>
      <c r="L190" s="196">
        <v>144045</v>
      </c>
      <c r="M190" s="196">
        <v>144769</v>
      </c>
      <c r="N190" s="196">
        <v>143478</v>
      </c>
      <c r="O190" s="196">
        <v>141990</v>
      </c>
      <c r="P190" s="196"/>
      <c r="Q190" s="197" t="s">
        <v>1</v>
      </c>
    </row>
    <row r="191" spans="1:17" x14ac:dyDescent="0.2">
      <c r="A191" s="198" t="s">
        <v>5</v>
      </c>
      <c r="B191" s="199" t="s">
        <v>208</v>
      </c>
      <c r="C191" s="199" t="s">
        <v>210</v>
      </c>
      <c r="D191" s="199" t="s">
        <v>197</v>
      </c>
      <c r="E191" s="199">
        <v>113549</v>
      </c>
      <c r="F191" s="199">
        <v>117611</v>
      </c>
      <c r="G191" s="199">
        <v>130980</v>
      </c>
      <c r="H191" s="199">
        <v>123374</v>
      </c>
      <c r="I191" s="199">
        <v>142211</v>
      </c>
      <c r="J191" s="199">
        <v>148574</v>
      </c>
      <c r="K191" s="199">
        <v>154230</v>
      </c>
      <c r="L191" s="199">
        <v>159281</v>
      </c>
      <c r="M191" s="199">
        <v>160885</v>
      </c>
      <c r="N191" s="199">
        <v>160470</v>
      </c>
      <c r="O191" s="199">
        <v>157539</v>
      </c>
      <c r="P191" s="199"/>
      <c r="Q191" s="200" t="s">
        <v>1</v>
      </c>
    </row>
    <row r="192" spans="1:17" x14ac:dyDescent="0.2">
      <c r="A192" s="195" t="s">
        <v>5</v>
      </c>
      <c r="B192" s="196" t="s">
        <v>208</v>
      </c>
      <c r="C192" s="196" t="s">
        <v>206</v>
      </c>
      <c r="D192" s="196" t="s">
        <v>195</v>
      </c>
      <c r="E192" s="196">
        <v>80508</v>
      </c>
      <c r="F192" s="196">
        <v>79949</v>
      </c>
      <c r="G192" s="196">
        <v>86484</v>
      </c>
      <c r="H192" s="196">
        <v>79004</v>
      </c>
      <c r="I192" s="196">
        <v>88112</v>
      </c>
      <c r="J192" s="196">
        <v>97633</v>
      </c>
      <c r="K192" s="196">
        <v>99935</v>
      </c>
      <c r="L192" s="196">
        <v>104238</v>
      </c>
      <c r="M192" s="196">
        <v>106328</v>
      </c>
      <c r="N192" s="196">
        <v>114464</v>
      </c>
      <c r="O192" s="196">
        <v>108544</v>
      </c>
      <c r="P192" s="196"/>
      <c r="Q192" s="197" t="s">
        <v>1</v>
      </c>
    </row>
    <row r="193" spans="1:17" x14ac:dyDescent="0.2">
      <c r="A193" s="198" t="s">
        <v>5</v>
      </c>
      <c r="B193" s="199" t="s">
        <v>208</v>
      </c>
      <c r="C193" s="199" t="s">
        <v>206</v>
      </c>
      <c r="D193" s="199" t="s">
        <v>197</v>
      </c>
      <c r="E193" s="199">
        <v>112030</v>
      </c>
      <c r="F193" s="199">
        <v>108403</v>
      </c>
      <c r="G193" s="199">
        <v>109439</v>
      </c>
      <c r="H193" s="199">
        <v>103589</v>
      </c>
      <c r="I193" s="199">
        <v>110546</v>
      </c>
      <c r="J193" s="199">
        <v>119541</v>
      </c>
      <c r="K193" s="199">
        <v>119576</v>
      </c>
      <c r="L193" s="199">
        <v>121896</v>
      </c>
      <c r="M193" s="199">
        <v>123010</v>
      </c>
      <c r="N193" s="199">
        <v>132298</v>
      </c>
      <c r="O193" s="199">
        <v>125179</v>
      </c>
      <c r="P193" s="199"/>
      <c r="Q193" s="200" t="s">
        <v>1</v>
      </c>
    </row>
    <row r="194" spans="1:17" x14ac:dyDescent="0.2">
      <c r="A194" s="195" t="s">
        <v>5</v>
      </c>
      <c r="B194" s="196" t="s">
        <v>208</v>
      </c>
      <c r="C194" s="196" t="s">
        <v>211</v>
      </c>
      <c r="D194" s="196" t="s">
        <v>195</v>
      </c>
      <c r="E194" s="196"/>
      <c r="F194" s="196"/>
      <c r="G194" s="196"/>
      <c r="H194" s="196"/>
      <c r="I194" s="196"/>
      <c r="J194" s="196"/>
      <c r="K194" s="196"/>
      <c r="L194" s="196"/>
      <c r="M194" s="196"/>
      <c r="N194" s="196"/>
      <c r="O194" s="196"/>
      <c r="P194" s="196"/>
      <c r="Q194" s="197" t="s">
        <v>1</v>
      </c>
    </row>
    <row r="195" spans="1:17" x14ac:dyDescent="0.2">
      <c r="A195" s="198" t="s">
        <v>5</v>
      </c>
      <c r="B195" s="199" t="s">
        <v>208</v>
      </c>
      <c r="C195" s="199" t="s">
        <v>211</v>
      </c>
      <c r="D195" s="199" t="s">
        <v>197</v>
      </c>
      <c r="E195" s="199"/>
      <c r="F195" s="199"/>
      <c r="G195" s="199"/>
      <c r="H195" s="199"/>
      <c r="I195" s="199"/>
      <c r="J195" s="199"/>
      <c r="K195" s="199"/>
      <c r="L195" s="199"/>
      <c r="M195" s="199"/>
      <c r="N195" s="199"/>
      <c r="O195" s="199"/>
      <c r="P195" s="199"/>
      <c r="Q195" s="200" t="s">
        <v>1</v>
      </c>
    </row>
    <row r="196" spans="1:17" x14ac:dyDescent="0.2">
      <c r="A196" s="195" t="s">
        <v>5</v>
      </c>
      <c r="B196" s="196" t="s">
        <v>205</v>
      </c>
      <c r="C196" s="196" t="s">
        <v>214</v>
      </c>
      <c r="D196" s="196" t="s">
        <v>195</v>
      </c>
      <c r="E196" s="196"/>
      <c r="F196" s="196"/>
      <c r="G196" s="196">
        <v>67924</v>
      </c>
      <c r="H196" s="196"/>
      <c r="I196" s="196"/>
      <c r="J196" s="196">
        <v>88295</v>
      </c>
      <c r="K196" s="196">
        <v>98255</v>
      </c>
      <c r="L196" s="196">
        <v>107019</v>
      </c>
      <c r="M196" s="196">
        <v>110723</v>
      </c>
      <c r="N196" s="196"/>
      <c r="O196" s="196"/>
      <c r="P196" s="196"/>
      <c r="Q196" s="197" t="s">
        <v>1</v>
      </c>
    </row>
    <row r="197" spans="1:17" x14ac:dyDescent="0.2">
      <c r="A197" s="198" t="s">
        <v>5</v>
      </c>
      <c r="B197" s="199" t="s">
        <v>205</v>
      </c>
      <c r="C197" s="199" t="s">
        <v>214</v>
      </c>
      <c r="D197" s="199" t="s">
        <v>197</v>
      </c>
      <c r="E197" s="199"/>
      <c r="F197" s="199"/>
      <c r="G197" s="199">
        <v>91933</v>
      </c>
      <c r="H197" s="199"/>
      <c r="I197" s="199"/>
      <c r="J197" s="199">
        <v>109809</v>
      </c>
      <c r="K197" s="199">
        <v>117928</v>
      </c>
      <c r="L197" s="199">
        <v>124600</v>
      </c>
      <c r="M197" s="199">
        <v>123343</v>
      </c>
      <c r="N197" s="199"/>
      <c r="O197" s="199"/>
      <c r="P197" s="199"/>
      <c r="Q197" s="200" t="s">
        <v>1</v>
      </c>
    </row>
    <row r="198" spans="1:17" x14ac:dyDescent="0.2">
      <c r="A198" s="195" t="s">
        <v>5</v>
      </c>
      <c r="B198" s="196" t="s">
        <v>205</v>
      </c>
      <c r="C198" s="196" t="s">
        <v>215</v>
      </c>
      <c r="D198" s="196" t="s">
        <v>195</v>
      </c>
      <c r="E198" s="196"/>
      <c r="F198" s="196"/>
      <c r="G198" s="196">
        <v>53633</v>
      </c>
      <c r="H198" s="196"/>
      <c r="I198" s="196"/>
      <c r="J198" s="196">
        <v>62621</v>
      </c>
      <c r="K198" s="196">
        <v>63339</v>
      </c>
      <c r="L198" s="196">
        <v>71019</v>
      </c>
      <c r="M198" s="196">
        <v>75881</v>
      </c>
      <c r="N198" s="196"/>
      <c r="O198" s="196"/>
      <c r="P198" s="196"/>
      <c r="Q198" s="197" t="s">
        <v>1</v>
      </c>
    </row>
    <row r="199" spans="1:17" x14ac:dyDescent="0.2">
      <c r="A199" s="198" t="s">
        <v>5</v>
      </c>
      <c r="B199" s="199" t="s">
        <v>205</v>
      </c>
      <c r="C199" s="199" t="s">
        <v>215</v>
      </c>
      <c r="D199" s="199" t="s">
        <v>197</v>
      </c>
      <c r="E199" s="199"/>
      <c r="F199" s="199"/>
      <c r="G199" s="199">
        <v>77973</v>
      </c>
      <c r="H199" s="199"/>
      <c r="I199" s="199"/>
      <c r="J199" s="199">
        <v>85239</v>
      </c>
      <c r="K199" s="199">
        <v>84653</v>
      </c>
      <c r="L199" s="199">
        <v>90949</v>
      </c>
      <c r="M199" s="199">
        <v>91679</v>
      </c>
      <c r="N199" s="199"/>
      <c r="O199" s="199"/>
      <c r="P199" s="199"/>
      <c r="Q199" s="200" t="s">
        <v>1</v>
      </c>
    </row>
    <row r="200" spans="1:17" x14ac:dyDescent="0.2">
      <c r="A200" s="195" t="s">
        <v>5</v>
      </c>
      <c r="B200" s="196" t="s">
        <v>205</v>
      </c>
      <c r="C200" s="196" t="s">
        <v>213</v>
      </c>
      <c r="D200" s="196" t="s">
        <v>195</v>
      </c>
      <c r="E200" s="196"/>
      <c r="F200" s="196"/>
      <c r="G200" s="196">
        <v>47631</v>
      </c>
      <c r="H200" s="196"/>
      <c r="I200" s="196"/>
      <c r="J200" s="196">
        <v>60502</v>
      </c>
      <c r="K200" s="196">
        <v>64631</v>
      </c>
      <c r="L200" s="196">
        <v>68189</v>
      </c>
      <c r="M200" s="196">
        <v>75024</v>
      </c>
      <c r="N200" s="196"/>
      <c r="O200" s="196"/>
      <c r="P200" s="196"/>
      <c r="Q200" s="197" t="s">
        <v>1</v>
      </c>
    </row>
    <row r="201" spans="1:17" x14ac:dyDescent="0.2">
      <c r="A201" s="198" t="s">
        <v>5</v>
      </c>
      <c r="B201" s="199" t="s">
        <v>205</v>
      </c>
      <c r="C201" s="199" t="s">
        <v>213</v>
      </c>
      <c r="D201" s="199" t="s">
        <v>197</v>
      </c>
      <c r="E201" s="199"/>
      <c r="F201" s="199"/>
      <c r="G201" s="199">
        <v>74404</v>
      </c>
      <c r="H201" s="199"/>
      <c r="I201" s="199"/>
      <c r="J201" s="199">
        <v>85647</v>
      </c>
      <c r="K201" s="199">
        <v>87024</v>
      </c>
      <c r="L201" s="199">
        <v>89917</v>
      </c>
      <c r="M201" s="199">
        <v>93842</v>
      </c>
      <c r="N201" s="199"/>
      <c r="O201" s="199"/>
      <c r="P201" s="199"/>
      <c r="Q201" s="200" t="s">
        <v>1</v>
      </c>
    </row>
    <row r="202" spans="1:17" x14ac:dyDescent="0.2">
      <c r="A202" s="195" t="s">
        <v>5</v>
      </c>
      <c r="B202" s="196" t="s">
        <v>205</v>
      </c>
      <c r="C202" s="196" t="s">
        <v>212</v>
      </c>
      <c r="D202" s="196" t="s">
        <v>195</v>
      </c>
      <c r="E202" s="196"/>
      <c r="F202" s="196"/>
      <c r="G202" s="196">
        <v>44763</v>
      </c>
      <c r="H202" s="196"/>
      <c r="I202" s="196"/>
      <c r="J202" s="196">
        <v>59931</v>
      </c>
      <c r="K202" s="196">
        <v>59375</v>
      </c>
      <c r="L202" s="196">
        <v>64558</v>
      </c>
      <c r="M202" s="196">
        <v>71733</v>
      </c>
      <c r="N202" s="196"/>
      <c r="O202" s="196"/>
      <c r="P202" s="196"/>
      <c r="Q202" s="197" t="s">
        <v>1</v>
      </c>
    </row>
    <row r="203" spans="1:17" x14ac:dyDescent="0.2">
      <c r="A203" s="198" t="s">
        <v>5</v>
      </c>
      <c r="B203" s="199" t="s">
        <v>205</v>
      </c>
      <c r="C203" s="199" t="s">
        <v>212</v>
      </c>
      <c r="D203" s="199" t="s">
        <v>197</v>
      </c>
      <c r="E203" s="199"/>
      <c r="F203" s="199"/>
      <c r="G203" s="199">
        <v>72506</v>
      </c>
      <c r="H203" s="199"/>
      <c r="I203" s="199"/>
      <c r="J203" s="199">
        <v>91128</v>
      </c>
      <c r="K203" s="199">
        <v>86479</v>
      </c>
      <c r="L203" s="199">
        <v>88395</v>
      </c>
      <c r="M203" s="199">
        <v>92883</v>
      </c>
      <c r="N203" s="199"/>
      <c r="O203" s="199"/>
      <c r="P203" s="199"/>
      <c r="Q203" s="200" t="s">
        <v>1</v>
      </c>
    </row>
    <row r="204" spans="1:17" x14ac:dyDescent="0.2">
      <c r="A204" s="195" t="s">
        <v>5</v>
      </c>
      <c r="B204" s="196" t="s">
        <v>205</v>
      </c>
      <c r="C204" s="196" t="s">
        <v>210</v>
      </c>
      <c r="D204" s="196" t="s">
        <v>195</v>
      </c>
      <c r="E204" s="196"/>
      <c r="F204" s="196"/>
      <c r="G204" s="196"/>
      <c r="H204" s="196"/>
      <c r="I204" s="196"/>
      <c r="J204" s="196"/>
      <c r="K204" s="196"/>
      <c r="L204" s="196"/>
      <c r="M204" s="196"/>
      <c r="N204" s="196"/>
      <c r="O204" s="196"/>
      <c r="P204" s="196"/>
      <c r="Q204" s="197" t="s">
        <v>1</v>
      </c>
    </row>
    <row r="205" spans="1:17" x14ac:dyDescent="0.2">
      <c r="A205" s="198" t="s">
        <v>5</v>
      </c>
      <c r="B205" s="199" t="s">
        <v>205</v>
      </c>
      <c r="C205" s="199" t="s">
        <v>210</v>
      </c>
      <c r="D205" s="199" t="s">
        <v>197</v>
      </c>
      <c r="E205" s="199"/>
      <c r="F205" s="199"/>
      <c r="G205" s="199"/>
      <c r="H205" s="199"/>
      <c r="I205" s="199"/>
      <c r="J205" s="199"/>
      <c r="K205" s="199"/>
      <c r="L205" s="199"/>
      <c r="M205" s="199"/>
      <c r="N205" s="199"/>
      <c r="O205" s="199"/>
      <c r="P205" s="199"/>
      <c r="Q205" s="200" t="s">
        <v>1</v>
      </c>
    </row>
    <row r="206" spans="1:17" x14ac:dyDescent="0.2">
      <c r="A206" s="195" t="s">
        <v>5</v>
      </c>
      <c r="B206" s="196" t="s">
        <v>205</v>
      </c>
      <c r="C206" s="196" t="s">
        <v>206</v>
      </c>
      <c r="D206" s="196" t="s">
        <v>195</v>
      </c>
      <c r="E206" s="196"/>
      <c r="F206" s="196"/>
      <c r="G206" s="196"/>
      <c r="H206" s="196"/>
      <c r="I206" s="196"/>
      <c r="J206" s="196"/>
      <c r="K206" s="196"/>
      <c r="L206" s="196"/>
      <c r="M206" s="196"/>
      <c r="N206" s="196"/>
      <c r="O206" s="196"/>
      <c r="P206" s="196"/>
      <c r="Q206" s="197" t="s">
        <v>1</v>
      </c>
    </row>
    <row r="207" spans="1:17" x14ac:dyDescent="0.2">
      <c r="A207" s="198" t="s">
        <v>5</v>
      </c>
      <c r="B207" s="199" t="s">
        <v>205</v>
      </c>
      <c r="C207" s="199" t="s">
        <v>206</v>
      </c>
      <c r="D207" s="199" t="s">
        <v>197</v>
      </c>
      <c r="E207" s="199"/>
      <c r="F207" s="199"/>
      <c r="G207" s="199"/>
      <c r="H207" s="199"/>
      <c r="I207" s="199"/>
      <c r="J207" s="199"/>
      <c r="K207" s="199"/>
      <c r="L207" s="199"/>
      <c r="M207" s="199"/>
      <c r="N207" s="199"/>
      <c r="O207" s="199"/>
      <c r="P207" s="199"/>
      <c r="Q207" s="200" t="s">
        <v>1</v>
      </c>
    </row>
    <row r="208" spans="1:17" x14ac:dyDescent="0.2">
      <c r="A208" s="195" t="s">
        <v>5</v>
      </c>
      <c r="B208" s="196" t="s">
        <v>205</v>
      </c>
      <c r="C208" s="196" t="s">
        <v>211</v>
      </c>
      <c r="D208" s="196" t="s">
        <v>195</v>
      </c>
      <c r="E208" s="199"/>
      <c r="F208" s="199"/>
      <c r="G208" s="199"/>
      <c r="H208" s="199"/>
      <c r="I208" s="199"/>
      <c r="J208" s="199"/>
      <c r="K208" s="199"/>
      <c r="L208" s="199"/>
      <c r="M208" s="199"/>
      <c r="N208" s="199"/>
      <c r="O208" s="199"/>
      <c r="P208" s="199"/>
      <c r="Q208" s="200"/>
    </row>
    <row r="209" spans="1:17" x14ac:dyDescent="0.2">
      <c r="A209" s="198" t="s">
        <v>5</v>
      </c>
      <c r="B209" s="199" t="s">
        <v>205</v>
      </c>
      <c r="C209" s="199" t="s">
        <v>211</v>
      </c>
      <c r="D209" s="199" t="s">
        <v>197</v>
      </c>
      <c r="E209" s="199"/>
      <c r="F209" s="199"/>
      <c r="G209" s="199"/>
      <c r="H209" s="199"/>
      <c r="I209" s="199"/>
      <c r="J209" s="199"/>
      <c r="K209" s="199"/>
      <c r="L209" s="199"/>
      <c r="M209" s="199"/>
      <c r="N209" s="199"/>
      <c r="O209" s="199"/>
      <c r="P209" s="199"/>
      <c r="Q209" s="200"/>
    </row>
    <row r="210" spans="1:17" x14ac:dyDescent="0.2">
      <c r="A210" s="195" t="s">
        <v>5</v>
      </c>
      <c r="B210" s="196" t="s">
        <v>205</v>
      </c>
      <c r="C210" s="196" t="s">
        <v>1087</v>
      </c>
      <c r="D210" s="196" t="s">
        <v>195</v>
      </c>
      <c r="E210" s="199"/>
      <c r="F210" s="199"/>
      <c r="G210" s="199"/>
      <c r="H210" s="199"/>
      <c r="I210" s="199"/>
      <c r="J210" s="199"/>
      <c r="K210" s="199"/>
      <c r="L210" s="199"/>
      <c r="M210" s="199"/>
      <c r="N210" s="199"/>
      <c r="O210" s="199"/>
      <c r="P210" s="199"/>
      <c r="Q210" s="200"/>
    </row>
    <row r="211" spans="1:17" x14ac:dyDescent="0.2">
      <c r="A211" s="198" t="s">
        <v>5</v>
      </c>
      <c r="B211" s="199" t="s">
        <v>205</v>
      </c>
      <c r="C211" s="199" t="s">
        <v>1087</v>
      </c>
      <c r="D211" s="199" t="s">
        <v>197</v>
      </c>
      <c r="E211" s="199"/>
      <c r="F211" s="199"/>
      <c r="G211" s="199"/>
      <c r="H211" s="199"/>
      <c r="I211" s="199"/>
      <c r="J211" s="199"/>
      <c r="K211" s="199"/>
      <c r="L211" s="199"/>
      <c r="M211" s="199"/>
      <c r="N211" s="199"/>
      <c r="O211" s="199"/>
      <c r="P211" s="199"/>
      <c r="Q211" s="200"/>
    </row>
    <row r="212" spans="1:17" x14ac:dyDescent="0.2">
      <c r="A212" s="195" t="s">
        <v>5</v>
      </c>
      <c r="B212" s="196" t="s">
        <v>209</v>
      </c>
      <c r="C212" s="196" t="s">
        <v>214</v>
      </c>
      <c r="D212" s="196" t="s">
        <v>195</v>
      </c>
      <c r="E212" s="196">
        <v>2.0043799999999998</v>
      </c>
      <c r="F212" s="196"/>
      <c r="G212" s="196">
        <v>2.7642500000000001</v>
      </c>
      <c r="H212" s="196">
        <v>3.4350499999999999</v>
      </c>
      <c r="I212" s="196">
        <v>3.1425700000000001</v>
      </c>
      <c r="J212" s="196">
        <v>3.08738</v>
      </c>
      <c r="K212" s="196">
        <v>2.8909699999999998</v>
      </c>
      <c r="L212" s="196">
        <v>2.4906299999999999</v>
      </c>
      <c r="M212" s="196">
        <v>2.6388600000000002</v>
      </c>
      <c r="N212" s="196"/>
      <c r="O212" s="196"/>
      <c r="P212" s="196"/>
      <c r="Q212" s="197" t="s">
        <v>1</v>
      </c>
    </row>
    <row r="213" spans="1:17" x14ac:dyDescent="0.2">
      <c r="A213" s="198" t="s">
        <v>5</v>
      </c>
      <c r="B213" s="199" t="s">
        <v>209</v>
      </c>
      <c r="C213" s="199" t="s">
        <v>214</v>
      </c>
      <c r="D213" s="199" t="s">
        <v>197</v>
      </c>
      <c r="E213" s="199">
        <v>2.3223500000000001</v>
      </c>
      <c r="F213" s="199"/>
      <c r="G213" s="199">
        <v>3.41282</v>
      </c>
      <c r="H213" s="199">
        <v>3.9912999999999998</v>
      </c>
      <c r="I213" s="199">
        <v>3.6249500000000001</v>
      </c>
      <c r="J213" s="199">
        <v>3.6690200000000002</v>
      </c>
      <c r="K213" s="199">
        <v>3.5303800000000001</v>
      </c>
      <c r="L213" s="199">
        <v>3.2772800000000002</v>
      </c>
      <c r="M213" s="199">
        <v>3.3894299999999999</v>
      </c>
      <c r="N213" s="199"/>
      <c r="O213" s="199"/>
      <c r="P213" s="199"/>
      <c r="Q213" s="200" t="s">
        <v>1</v>
      </c>
    </row>
    <row r="214" spans="1:17" x14ac:dyDescent="0.2">
      <c r="A214" s="195" t="s">
        <v>5</v>
      </c>
      <c r="B214" s="196" t="s">
        <v>209</v>
      </c>
      <c r="C214" s="196" t="s">
        <v>215</v>
      </c>
      <c r="D214" s="196" t="s">
        <v>195</v>
      </c>
      <c r="E214" s="196">
        <v>13.616</v>
      </c>
      <c r="F214" s="196"/>
      <c r="G214" s="196">
        <v>11.72353</v>
      </c>
      <c r="H214" s="196">
        <v>14.60895</v>
      </c>
      <c r="I214" s="196">
        <v>13.01437</v>
      </c>
      <c r="J214" s="196">
        <v>12.25375</v>
      </c>
      <c r="K214" s="196">
        <v>11.99399</v>
      </c>
      <c r="L214" s="196">
        <v>11.860519999999999</v>
      </c>
      <c r="M214" s="196">
        <v>10.774710000000001</v>
      </c>
      <c r="N214" s="196"/>
      <c r="O214" s="196"/>
      <c r="P214" s="196"/>
      <c r="Q214" s="197" t="s">
        <v>1</v>
      </c>
    </row>
    <row r="215" spans="1:17" x14ac:dyDescent="0.2">
      <c r="A215" s="198" t="s">
        <v>5</v>
      </c>
      <c r="B215" s="199" t="s">
        <v>209</v>
      </c>
      <c r="C215" s="199" t="s">
        <v>215</v>
      </c>
      <c r="D215" s="199" t="s">
        <v>197</v>
      </c>
      <c r="E215" s="199">
        <v>14.15484</v>
      </c>
      <c r="F215" s="199"/>
      <c r="G215" s="199">
        <v>12.583629999999999</v>
      </c>
      <c r="H215" s="199">
        <v>15.529070000000001</v>
      </c>
      <c r="I215" s="199">
        <v>13.677</v>
      </c>
      <c r="J215" s="199">
        <v>12.97048</v>
      </c>
      <c r="K215" s="199">
        <v>13.01712</v>
      </c>
      <c r="L215" s="199">
        <v>13.13678</v>
      </c>
      <c r="M215" s="199">
        <v>12.14404</v>
      </c>
      <c r="N215" s="199"/>
      <c r="O215" s="199"/>
      <c r="P215" s="199"/>
      <c r="Q215" s="200" t="s">
        <v>1</v>
      </c>
    </row>
    <row r="216" spans="1:17" x14ac:dyDescent="0.2">
      <c r="A216" s="195" t="s">
        <v>5</v>
      </c>
      <c r="B216" s="196" t="s">
        <v>209</v>
      </c>
      <c r="C216" s="196" t="s">
        <v>213</v>
      </c>
      <c r="D216" s="196" t="s">
        <v>195</v>
      </c>
      <c r="E216" s="196">
        <v>17.043199999999999</v>
      </c>
      <c r="F216" s="196"/>
      <c r="G216" s="196">
        <v>12.89096</v>
      </c>
      <c r="H216" s="196">
        <v>15.28736</v>
      </c>
      <c r="I216" s="196">
        <v>14.85657</v>
      </c>
      <c r="J216" s="196">
        <v>14.31649</v>
      </c>
      <c r="K216" s="196">
        <v>14.057320000000001</v>
      </c>
      <c r="L216" s="196">
        <v>14.39902</v>
      </c>
      <c r="M216" s="196">
        <v>13.09151</v>
      </c>
      <c r="N216" s="196"/>
      <c r="O216" s="196"/>
      <c r="P216" s="196"/>
      <c r="Q216" s="197" t="s">
        <v>1</v>
      </c>
    </row>
    <row r="217" spans="1:17" x14ac:dyDescent="0.2">
      <c r="A217" s="198" t="s">
        <v>5</v>
      </c>
      <c r="B217" s="199" t="s">
        <v>209</v>
      </c>
      <c r="C217" s="199" t="s">
        <v>213</v>
      </c>
      <c r="D217" s="199" t="s">
        <v>197</v>
      </c>
      <c r="E217" s="199">
        <v>16.421690000000002</v>
      </c>
      <c r="F217" s="199"/>
      <c r="G217" s="199">
        <v>12.99799</v>
      </c>
      <c r="H217" s="199">
        <v>15.362399999999999</v>
      </c>
      <c r="I217" s="199">
        <v>14.98579</v>
      </c>
      <c r="J217" s="199">
        <v>14.540889999999999</v>
      </c>
      <c r="K217" s="199">
        <v>14.64353</v>
      </c>
      <c r="L217" s="199">
        <v>15.16222</v>
      </c>
      <c r="M217" s="199">
        <v>14.061870000000001</v>
      </c>
      <c r="N217" s="199"/>
      <c r="O217" s="199"/>
      <c r="P217" s="199"/>
      <c r="Q217" s="200" t="s">
        <v>1</v>
      </c>
    </row>
    <row r="218" spans="1:17" x14ac:dyDescent="0.2">
      <c r="A218" s="195" t="s">
        <v>5</v>
      </c>
      <c r="B218" s="196" t="s">
        <v>209</v>
      </c>
      <c r="C218" s="196" t="s">
        <v>212</v>
      </c>
      <c r="D218" s="196" t="s">
        <v>195</v>
      </c>
      <c r="E218" s="196">
        <v>18.50761</v>
      </c>
      <c r="F218" s="196"/>
      <c r="G218" s="196">
        <v>13.585570000000001</v>
      </c>
      <c r="H218" s="196">
        <v>18.456669999999999</v>
      </c>
      <c r="I218" s="196">
        <v>15.379580000000001</v>
      </c>
      <c r="J218" s="196">
        <v>15.29566</v>
      </c>
      <c r="K218" s="196">
        <v>14.71589</v>
      </c>
      <c r="L218" s="196">
        <v>14.64129</v>
      </c>
      <c r="M218" s="196">
        <v>13.170070000000001</v>
      </c>
      <c r="N218" s="196"/>
      <c r="O218" s="196"/>
      <c r="P218" s="196"/>
      <c r="Q218" s="197" t="s">
        <v>1</v>
      </c>
    </row>
    <row r="219" spans="1:17" x14ac:dyDescent="0.2">
      <c r="A219" s="198" t="s">
        <v>5</v>
      </c>
      <c r="B219" s="199" t="s">
        <v>209</v>
      </c>
      <c r="C219" s="199" t="s">
        <v>212</v>
      </c>
      <c r="D219" s="199" t="s">
        <v>197</v>
      </c>
      <c r="E219" s="199">
        <v>17.262920000000001</v>
      </c>
      <c r="F219" s="199"/>
      <c r="G219" s="199">
        <v>12.86651</v>
      </c>
      <c r="H219" s="199">
        <v>17.5624</v>
      </c>
      <c r="I219" s="199">
        <v>14.91178</v>
      </c>
      <c r="J219" s="199">
        <v>14.585940000000001</v>
      </c>
      <c r="K219" s="199">
        <v>14.54332</v>
      </c>
      <c r="L219" s="199">
        <v>14.730090000000001</v>
      </c>
      <c r="M219" s="199">
        <v>13.50211</v>
      </c>
      <c r="N219" s="199"/>
      <c r="O219" s="199"/>
      <c r="P219" s="199"/>
      <c r="Q219" s="200" t="s">
        <v>1</v>
      </c>
    </row>
    <row r="220" spans="1:17" x14ac:dyDescent="0.2">
      <c r="A220" s="195" t="s">
        <v>5</v>
      </c>
      <c r="B220" s="196" t="s">
        <v>209</v>
      </c>
      <c r="C220" s="196" t="s">
        <v>210</v>
      </c>
      <c r="D220" s="196" t="s">
        <v>195</v>
      </c>
      <c r="E220" s="196">
        <v>20.85202</v>
      </c>
      <c r="F220" s="196"/>
      <c r="G220" s="196">
        <v>14.305249999999999</v>
      </c>
      <c r="H220" s="196">
        <v>18.374590000000001</v>
      </c>
      <c r="I220" s="196">
        <v>15.137700000000001</v>
      </c>
      <c r="J220" s="196">
        <v>14.73495</v>
      </c>
      <c r="K220" s="196">
        <v>14.56803</v>
      </c>
      <c r="L220" s="196">
        <v>14.481590000000001</v>
      </c>
      <c r="M220" s="196">
        <v>13.493220000000001</v>
      </c>
      <c r="N220" s="196"/>
      <c r="O220" s="196"/>
      <c r="P220" s="196"/>
      <c r="Q220" s="197" t="s">
        <v>1</v>
      </c>
    </row>
    <row r="221" spans="1:17" x14ac:dyDescent="0.2">
      <c r="A221" s="198" t="s">
        <v>5</v>
      </c>
      <c r="B221" s="199" t="s">
        <v>209</v>
      </c>
      <c r="C221" s="199" t="s">
        <v>210</v>
      </c>
      <c r="D221" s="199" t="s">
        <v>197</v>
      </c>
      <c r="E221" s="199">
        <v>18.595500000000001</v>
      </c>
      <c r="F221" s="199"/>
      <c r="G221" s="199">
        <v>13.45167</v>
      </c>
      <c r="H221" s="199">
        <v>17.248370000000001</v>
      </c>
      <c r="I221" s="199">
        <v>14.49607</v>
      </c>
      <c r="J221" s="199">
        <v>13.986969999999999</v>
      </c>
      <c r="K221" s="199">
        <v>13.85852</v>
      </c>
      <c r="L221" s="199">
        <v>14.441140000000001</v>
      </c>
      <c r="M221" s="199">
        <v>13.09755</v>
      </c>
      <c r="N221" s="199"/>
      <c r="O221" s="199"/>
      <c r="P221" s="199"/>
      <c r="Q221" s="200" t="s">
        <v>1</v>
      </c>
    </row>
    <row r="222" spans="1:17" x14ac:dyDescent="0.2">
      <c r="A222" s="195" t="s">
        <v>5</v>
      </c>
      <c r="B222" s="196" t="s">
        <v>209</v>
      </c>
      <c r="C222" s="196" t="s">
        <v>206</v>
      </c>
      <c r="D222" s="196" t="s">
        <v>195</v>
      </c>
      <c r="E222" s="196">
        <v>28.34252</v>
      </c>
      <c r="F222" s="196"/>
      <c r="G222" s="196">
        <v>13.52389</v>
      </c>
      <c r="H222" s="196">
        <v>16.13336</v>
      </c>
      <c r="I222" s="196">
        <v>11.10859</v>
      </c>
      <c r="J222" s="196">
        <v>10.214779999999999</v>
      </c>
      <c r="K222" s="196">
        <v>7.5188899999999999</v>
      </c>
      <c r="L222" s="196">
        <v>5.8692599999999997</v>
      </c>
      <c r="M222" s="196">
        <v>5.3664100000000001</v>
      </c>
      <c r="N222" s="196"/>
      <c r="O222" s="196"/>
      <c r="P222" s="196"/>
      <c r="Q222" s="197" t="s">
        <v>1</v>
      </c>
    </row>
    <row r="223" spans="1:17" x14ac:dyDescent="0.2">
      <c r="A223" s="198" t="s">
        <v>5</v>
      </c>
      <c r="B223" s="199" t="s">
        <v>209</v>
      </c>
      <c r="C223" s="199" t="s">
        <v>206</v>
      </c>
      <c r="D223" s="199" t="s">
        <v>197</v>
      </c>
      <c r="E223" s="199">
        <v>27.395340000000001</v>
      </c>
      <c r="F223" s="199"/>
      <c r="G223" s="199">
        <v>13.39011</v>
      </c>
      <c r="H223" s="199">
        <v>15.403180000000001</v>
      </c>
      <c r="I223" s="199">
        <v>10.83169</v>
      </c>
      <c r="J223" s="199">
        <v>10.061820000000001</v>
      </c>
      <c r="K223" s="199">
        <v>8.0559600000000007</v>
      </c>
      <c r="L223" s="199">
        <v>6.5293400000000004</v>
      </c>
      <c r="M223" s="199">
        <v>5.6792100000000003</v>
      </c>
      <c r="N223" s="199"/>
      <c r="O223" s="199"/>
      <c r="P223" s="199"/>
      <c r="Q223" s="200" t="s">
        <v>1</v>
      </c>
    </row>
    <row r="224" spans="1:17" x14ac:dyDescent="0.2">
      <c r="A224" s="195" t="s">
        <v>5</v>
      </c>
      <c r="B224" s="196" t="s">
        <v>209</v>
      </c>
      <c r="C224" s="196" t="s">
        <v>211</v>
      </c>
      <c r="D224" s="196" t="s">
        <v>195</v>
      </c>
      <c r="E224" s="196"/>
      <c r="F224" s="196"/>
      <c r="G224" s="196"/>
      <c r="H224" s="196"/>
      <c r="I224" s="196"/>
      <c r="J224" s="196"/>
      <c r="K224" s="196"/>
      <c r="L224" s="196"/>
      <c r="M224" s="196"/>
      <c r="N224" s="196"/>
      <c r="O224" s="196"/>
      <c r="P224" s="196"/>
      <c r="Q224" s="197" t="s">
        <v>1</v>
      </c>
    </row>
    <row r="225" spans="1:17" x14ac:dyDescent="0.2">
      <c r="A225" s="198" t="s">
        <v>5</v>
      </c>
      <c r="B225" s="199" t="s">
        <v>209</v>
      </c>
      <c r="C225" s="199" t="s">
        <v>211</v>
      </c>
      <c r="D225" s="199" t="s">
        <v>197</v>
      </c>
      <c r="E225" s="199"/>
      <c r="F225" s="199"/>
      <c r="G225" s="199"/>
      <c r="H225" s="199"/>
      <c r="I225" s="199"/>
      <c r="J225" s="199"/>
      <c r="K225" s="199"/>
      <c r="L225" s="199"/>
      <c r="M225" s="199"/>
      <c r="N225" s="199"/>
      <c r="O225" s="199"/>
      <c r="P225" s="199"/>
      <c r="Q225" s="200" t="s">
        <v>1</v>
      </c>
    </row>
    <row r="226" spans="1:17" x14ac:dyDescent="0.2">
      <c r="A226" s="195" t="s">
        <v>5</v>
      </c>
      <c r="B226" s="196" t="s">
        <v>207</v>
      </c>
      <c r="C226" s="196" t="s">
        <v>214</v>
      </c>
      <c r="D226" s="196" t="s">
        <v>195</v>
      </c>
      <c r="E226" s="196"/>
      <c r="F226" s="196"/>
      <c r="G226" s="196">
        <v>23.20682</v>
      </c>
      <c r="H226" s="196"/>
      <c r="I226" s="196"/>
      <c r="J226" s="196">
        <v>22.701170000000001</v>
      </c>
      <c r="K226" s="196">
        <v>20.969930000000002</v>
      </c>
      <c r="L226" s="196">
        <v>23.3566</v>
      </c>
      <c r="M226" s="196">
        <v>24.19913</v>
      </c>
      <c r="N226" s="196"/>
      <c r="O226" s="196"/>
      <c r="P226" s="196"/>
      <c r="Q226" s="197" t="s">
        <v>1</v>
      </c>
    </row>
    <row r="227" spans="1:17" x14ac:dyDescent="0.2">
      <c r="A227" s="198" t="s">
        <v>5</v>
      </c>
      <c r="B227" s="199" t="s">
        <v>207</v>
      </c>
      <c r="C227" s="199" t="s">
        <v>214</v>
      </c>
      <c r="D227" s="199" t="s">
        <v>197</v>
      </c>
      <c r="E227" s="199"/>
      <c r="F227" s="199"/>
      <c r="G227" s="199">
        <v>23.581299999999999</v>
      </c>
      <c r="H227" s="199"/>
      <c r="I227" s="199"/>
      <c r="J227" s="199">
        <v>19.457419999999999</v>
      </c>
      <c r="K227" s="199">
        <v>20.87799</v>
      </c>
      <c r="L227" s="199">
        <v>21.45185</v>
      </c>
      <c r="M227" s="199">
        <v>23.107109999999999</v>
      </c>
      <c r="N227" s="199"/>
      <c r="O227" s="199"/>
      <c r="P227" s="199"/>
      <c r="Q227" s="200" t="s">
        <v>1</v>
      </c>
    </row>
    <row r="228" spans="1:17" x14ac:dyDescent="0.2">
      <c r="A228" s="195" t="s">
        <v>5</v>
      </c>
      <c r="B228" s="196" t="s">
        <v>207</v>
      </c>
      <c r="C228" s="196" t="s">
        <v>215</v>
      </c>
      <c r="D228" s="196" t="s">
        <v>195</v>
      </c>
      <c r="E228" s="196"/>
      <c r="F228" s="196"/>
      <c r="G228" s="196">
        <v>16.025580000000001</v>
      </c>
      <c r="H228" s="196"/>
      <c r="I228" s="196"/>
      <c r="J228" s="196">
        <v>14.207689999999999</v>
      </c>
      <c r="K228" s="196">
        <v>15.43914</v>
      </c>
      <c r="L228" s="196">
        <v>14.79182</v>
      </c>
      <c r="M228" s="196">
        <v>16.065950000000001</v>
      </c>
      <c r="N228" s="196"/>
      <c r="O228" s="196"/>
      <c r="P228" s="196"/>
      <c r="Q228" s="197" t="s">
        <v>1</v>
      </c>
    </row>
    <row r="229" spans="1:17" x14ac:dyDescent="0.2">
      <c r="A229" s="198" t="s">
        <v>5</v>
      </c>
      <c r="B229" s="199" t="s">
        <v>207</v>
      </c>
      <c r="C229" s="199" t="s">
        <v>215</v>
      </c>
      <c r="D229" s="199" t="s">
        <v>197</v>
      </c>
      <c r="E229" s="199"/>
      <c r="F229" s="199"/>
      <c r="G229" s="199">
        <v>16.43261</v>
      </c>
      <c r="H229" s="199"/>
      <c r="I229" s="199"/>
      <c r="J229" s="199">
        <v>13.574769999999999</v>
      </c>
      <c r="K229" s="199">
        <v>15.706469999999999</v>
      </c>
      <c r="L229" s="199">
        <v>15.23161</v>
      </c>
      <c r="M229" s="199">
        <v>15.73861</v>
      </c>
      <c r="N229" s="199"/>
      <c r="O229" s="199"/>
      <c r="P229" s="199"/>
      <c r="Q229" s="200" t="s">
        <v>1</v>
      </c>
    </row>
    <row r="230" spans="1:17" x14ac:dyDescent="0.2">
      <c r="A230" s="195" t="s">
        <v>5</v>
      </c>
      <c r="B230" s="196" t="s">
        <v>207</v>
      </c>
      <c r="C230" s="196" t="s">
        <v>213</v>
      </c>
      <c r="D230" s="196" t="s">
        <v>195</v>
      </c>
      <c r="E230" s="196"/>
      <c r="F230" s="196"/>
      <c r="G230" s="196">
        <v>24.536539999999999</v>
      </c>
      <c r="H230" s="196"/>
      <c r="I230" s="196"/>
      <c r="J230" s="196">
        <v>24.898350000000001</v>
      </c>
      <c r="K230" s="196">
        <v>26.020019999999999</v>
      </c>
      <c r="L230" s="196">
        <v>26.44708</v>
      </c>
      <c r="M230" s="196">
        <v>26.339569999999998</v>
      </c>
      <c r="N230" s="196"/>
      <c r="O230" s="196"/>
      <c r="P230" s="196"/>
      <c r="Q230" s="197" t="s">
        <v>1</v>
      </c>
    </row>
    <row r="231" spans="1:17" x14ac:dyDescent="0.2">
      <c r="A231" s="198" t="s">
        <v>5</v>
      </c>
      <c r="B231" s="199" t="s">
        <v>207</v>
      </c>
      <c r="C231" s="199" t="s">
        <v>213</v>
      </c>
      <c r="D231" s="199" t="s">
        <v>197</v>
      </c>
      <c r="E231" s="199"/>
      <c r="F231" s="199"/>
      <c r="G231" s="199">
        <v>23.778289999999998</v>
      </c>
      <c r="H231" s="199"/>
      <c r="I231" s="199"/>
      <c r="J231" s="199">
        <v>28.109570000000001</v>
      </c>
      <c r="K231" s="199">
        <v>26.033049999999999</v>
      </c>
      <c r="L231" s="199">
        <v>25.737069999999999</v>
      </c>
      <c r="M231" s="199">
        <v>25.650559999999999</v>
      </c>
      <c r="N231" s="199"/>
      <c r="O231" s="199"/>
      <c r="P231" s="199"/>
      <c r="Q231" s="200" t="s">
        <v>1</v>
      </c>
    </row>
    <row r="232" spans="1:17" x14ac:dyDescent="0.2">
      <c r="A232" s="195" t="s">
        <v>5</v>
      </c>
      <c r="B232" s="196" t="s">
        <v>207</v>
      </c>
      <c r="C232" s="196" t="s">
        <v>212</v>
      </c>
      <c r="D232" s="196" t="s">
        <v>195</v>
      </c>
      <c r="E232" s="196"/>
      <c r="F232" s="196"/>
      <c r="G232" s="196">
        <v>33.827039999999997</v>
      </c>
      <c r="H232" s="196"/>
      <c r="I232" s="196"/>
      <c r="J232" s="196">
        <v>32.735979999999998</v>
      </c>
      <c r="K232" s="196">
        <v>33.753259999999997</v>
      </c>
      <c r="L232" s="196">
        <v>31.401219999999999</v>
      </c>
      <c r="M232" s="196">
        <v>33.511769999999999</v>
      </c>
      <c r="N232" s="196"/>
      <c r="O232" s="196"/>
      <c r="P232" s="196"/>
      <c r="Q232" s="197" t="s">
        <v>1</v>
      </c>
    </row>
    <row r="233" spans="1:17" x14ac:dyDescent="0.2">
      <c r="A233" s="198" t="s">
        <v>5</v>
      </c>
      <c r="B233" s="199" t="s">
        <v>207</v>
      </c>
      <c r="C233" s="199" t="s">
        <v>212</v>
      </c>
      <c r="D233" s="199" t="s">
        <v>197</v>
      </c>
      <c r="E233" s="199"/>
      <c r="F233" s="199"/>
      <c r="G233" s="199">
        <v>32.405589999999997</v>
      </c>
      <c r="H233" s="199"/>
      <c r="I233" s="199"/>
      <c r="J233" s="199">
        <v>30.855499999999999</v>
      </c>
      <c r="K233" s="199">
        <v>31.65277</v>
      </c>
      <c r="L233" s="199">
        <v>30.6997</v>
      </c>
      <c r="M233" s="199">
        <v>32.83916</v>
      </c>
      <c r="N233" s="199"/>
      <c r="O233" s="199"/>
      <c r="P233" s="199"/>
      <c r="Q233" s="200" t="s">
        <v>1</v>
      </c>
    </row>
    <row r="234" spans="1:17" x14ac:dyDescent="0.2">
      <c r="A234" s="195" t="s">
        <v>5</v>
      </c>
      <c r="B234" s="196" t="s">
        <v>207</v>
      </c>
      <c r="C234" s="196" t="s">
        <v>210</v>
      </c>
      <c r="D234" s="196" t="s">
        <v>195</v>
      </c>
      <c r="E234" s="196"/>
      <c r="F234" s="196"/>
      <c r="G234" s="196"/>
      <c r="H234" s="196"/>
      <c r="I234" s="196"/>
      <c r="J234" s="196"/>
      <c r="K234" s="196"/>
      <c r="L234" s="196"/>
      <c r="M234" s="196"/>
      <c r="N234" s="196"/>
      <c r="O234" s="196"/>
      <c r="P234" s="196"/>
      <c r="Q234" s="197" t="s">
        <v>1</v>
      </c>
    </row>
    <row r="235" spans="1:17" x14ac:dyDescent="0.2">
      <c r="A235" s="198" t="s">
        <v>5</v>
      </c>
      <c r="B235" s="199" t="s">
        <v>207</v>
      </c>
      <c r="C235" s="199" t="s">
        <v>210</v>
      </c>
      <c r="D235" s="199" t="s">
        <v>197</v>
      </c>
      <c r="E235" s="199"/>
      <c r="F235" s="199"/>
      <c r="G235" s="199"/>
      <c r="H235" s="199"/>
      <c r="I235" s="199"/>
      <c r="J235" s="199"/>
      <c r="K235" s="199"/>
      <c r="L235" s="199"/>
      <c r="M235" s="199"/>
      <c r="N235" s="199"/>
      <c r="O235" s="199"/>
      <c r="P235" s="199"/>
      <c r="Q235" s="200" t="s">
        <v>1</v>
      </c>
    </row>
    <row r="236" spans="1:17" x14ac:dyDescent="0.2">
      <c r="A236" s="195" t="s">
        <v>5</v>
      </c>
      <c r="B236" s="196" t="s">
        <v>207</v>
      </c>
      <c r="C236" s="196" t="s">
        <v>206</v>
      </c>
      <c r="D236" s="196" t="s">
        <v>195</v>
      </c>
      <c r="E236" s="196"/>
      <c r="F236" s="196"/>
      <c r="G236" s="196"/>
      <c r="H236" s="196"/>
      <c r="I236" s="196"/>
      <c r="J236" s="196"/>
      <c r="K236" s="196"/>
      <c r="L236" s="196"/>
      <c r="M236" s="196"/>
      <c r="N236" s="196"/>
      <c r="O236" s="196"/>
      <c r="P236" s="196"/>
      <c r="Q236" s="197" t="s">
        <v>1</v>
      </c>
    </row>
    <row r="237" spans="1:17" x14ac:dyDescent="0.2">
      <c r="A237" s="198" t="s">
        <v>5</v>
      </c>
      <c r="B237" s="199" t="s">
        <v>207</v>
      </c>
      <c r="C237" s="199" t="s">
        <v>206</v>
      </c>
      <c r="D237" s="199" t="s">
        <v>197</v>
      </c>
      <c r="E237" s="199"/>
      <c r="F237" s="199"/>
      <c r="G237" s="199"/>
      <c r="H237" s="199"/>
      <c r="I237" s="199"/>
      <c r="J237" s="199"/>
      <c r="K237" s="199"/>
      <c r="L237" s="199"/>
      <c r="M237" s="199"/>
      <c r="N237" s="199"/>
      <c r="O237" s="199"/>
      <c r="P237" s="199"/>
      <c r="Q237" s="200" t="s">
        <v>1</v>
      </c>
    </row>
    <row r="238" spans="1:17" x14ac:dyDescent="0.2">
      <c r="A238" s="195" t="s">
        <v>5</v>
      </c>
      <c r="B238" s="196" t="s">
        <v>207</v>
      </c>
      <c r="C238" s="196" t="s">
        <v>211</v>
      </c>
      <c r="D238" s="196" t="s">
        <v>195</v>
      </c>
      <c r="E238" s="199"/>
      <c r="F238" s="199"/>
      <c r="G238" s="199"/>
      <c r="H238" s="199"/>
      <c r="I238" s="199"/>
      <c r="J238" s="199"/>
      <c r="K238" s="199"/>
      <c r="L238" s="199"/>
      <c r="M238" s="199"/>
      <c r="N238" s="199"/>
      <c r="O238" s="199"/>
      <c r="P238" s="199"/>
      <c r="Q238" s="200"/>
    </row>
    <row r="239" spans="1:17" x14ac:dyDescent="0.2">
      <c r="A239" s="198" t="s">
        <v>5</v>
      </c>
      <c r="B239" s="199" t="s">
        <v>207</v>
      </c>
      <c r="C239" s="199" t="s">
        <v>211</v>
      </c>
      <c r="D239" s="199" t="s">
        <v>197</v>
      </c>
      <c r="E239" s="199"/>
      <c r="F239" s="199"/>
      <c r="G239" s="199"/>
      <c r="H239" s="199"/>
      <c r="I239" s="199"/>
      <c r="J239" s="199"/>
      <c r="K239" s="199"/>
      <c r="L239" s="199"/>
      <c r="M239" s="199"/>
      <c r="N239" s="199"/>
      <c r="O239" s="199"/>
      <c r="P239" s="199"/>
      <c r="Q239" s="200"/>
    </row>
    <row r="240" spans="1:17" x14ac:dyDescent="0.2">
      <c r="A240" s="195" t="s">
        <v>5</v>
      </c>
      <c r="B240" s="196" t="s">
        <v>207</v>
      </c>
      <c r="C240" s="196" t="s">
        <v>1087</v>
      </c>
      <c r="D240" s="196" t="s">
        <v>195</v>
      </c>
      <c r="E240" s="199"/>
      <c r="F240" s="199"/>
      <c r="G240" s="199"/>
      <c r="H240" s="199"/>
      <c r="I240" s="199"/>
      <c r="J240" s="199"/>
      <c r="K240" s="199"/>
      <c r="L240" s="199"/>
      <c r="M240" s="199"/>
      <c r="N240" s="199"/>
      <c r="O240" s="199"/>
      <c r="P240" s="199"/>
      <c r="Q240" s="200"/>
    </row>
    <row r="241" spans="1:17" x14ac:dyDescent="0.2">
      <c r="A241" s="198" t="s">
        <v>5</v>
      </c>
      <c r="B241" s="199" t="s">
        <v>207</v>
      </c>
      <c r="C241" s="199" t="s">
        <v>1087</v>
      </c>
      <c r="D241" s="199" t="s">
        <v>197</v>
      </c>
      <c r="E241" s="199"/>
      <c r="F241" s="199"/>
      <c r="G241" s="199"/>
      <c r="H241" s="199"/>
      <c r="I241" s="199"/>
      <c r="J241" s="199"/>
      <c r="K241" s="199"/>
      <c r="L241" s="199"/>
      <c r="M241" s="199"/>
      <c r="N241" s="199"/>
      <c r="O241" s="199"/>
      <c r="P241" s="199"/>
      <c r="Q241" s="200"/>
    </row>
    <row r="242" spans="1:17" x14ac:dyDescent="0.2">
      <c r="A242" s="195" t="s">
        <v>6</v>
      </c>
      <c r="B242" s="196" t="s">
        <v>208</v>
      </c>
      <c r="C242" s="196" t="s">
        <v>214</v>
      </c>
      <c r="D242" s="196" t="s">
        <v>195</v>
      </c>
      <c r="E242" s="196">
        <v>8212</v>
      </c>
      <c r="F242" s="196">
        <v>8599</v>
      </c>
      <c r="G242" s="196">
        <v>7687</v>
      </c>
      <c r="H242" s="196">
        <v>8446</v>
      </c>
      <c r="I242" s="196">
        <v>6517</v>
      </c>
      <c r="J242" s="196">
        <v>6088</v>
      </c>
      <c r="K242" s="196">
        <v>6419</v>
      </c>
      <c r="L242" s="196"/>
      <c r="M242" s="196">
        <v>6527</v>
      </c>
      <c r="N242" s="196">
        <v>6410</v>
      </c>
      <c r="O242" s="196">
        <v>6624</v>
      </c>
      <c r="P242" s="196"/>
      <c r="Q242" s="197" t="s">
        <v>1</v>
      </c>
    </row>
    <row r="243" spans="1:17" x14ac:dyDescent="0.2">
      <c r="A243" s="198" t="s">
        <v>6</v>
      </c>
      <c r="B243" s="199" t="s">
        <v>208</v>
      </c>
      <c r="C243" s="199" t="s">
        <v>214</v>
      </c>
      <c r="D243" s="199" t="s">
        <v>197</v>
      </c>
      <c r="E243" s="199">
        <v>8308</v>
      </c>
      <c r="F243" s="199">
        <v>8706</v>
      </c>
      <c r="G243" s="199">
        <v>7903</v>
      </c>
      <c r="H243" s="199">
        <v>8719</v>
      </c>
      <c r="I243" s="199">
        <v>6947</v>
      </c>
      <c r="J243" s="199">
        <v>6345</v>
      </c>
      <c r="K243" s="199">
        <v>6756</v>
      </c>
      <c r="L243" s="199"/>
      <c r="M243" s="199">
        <v>7038</v>
      </c>
      <c r="N243" s="199">
        <v>6835</v>
      </c>
      <c r="O243" s="199">
        <v>6924</v>
      </c>
      <c r="P243" s="199"/>
      <c r="Q243" s="200" t="s">
        <v>1</v>
      </c>
    </row>
    <row r="244" spans="1:17" x14ac:dyDescent="0.2">
      <c r="A244" s="195" t="s">
        <v>6</v>
      </c>
      <c r="B244" s="196" t="s">
        <v>208</v>
      </c>
      <c r="C244" s="196" t="s">
        <v>215</v>
      </c>
      <c r="D244" s="196" t="s">
        <v>195</v>
      </c>
      <c r="E244" s="196">
        <v>7880</v>
      </c>
      <c r="F244" s="196">
        <v>8208</v>
      </c>
      <c r="G244" s="196">
        <v>8269</v>
      </c>
      <c r="H244" s="196">
        <v>8244</v>
      </c>
      <c r="I244" s="196">
        <v>7837</v>
      </c>
      <c r="J244" s="196">
        <v>6408</v>
      </c>
      <c r="K244" s="196">
        <v>6073</v>
      </c>
      <c r="L244" s="196"/>
      <c r="M244" s="196">
        <v>6521</v>
      </c>
      <c r="N244" s="196">
        <v>6437</v>
      </c>
      <c r="O244" s="196">
        <v>6232</v>
      </c>
      <c r="P244" s="196"/>
      <c r="Q244" s="197" t="s">
        <v>1</v>
      </c>
    </row>
    <row r="245" spans="1:17" x14ac:dyDescent="0.2">
      <c r="A245" s="198" t="s">
        <v>6</v>
      </c>
      <c r="B245" s="199" t="s">
        <v>208</v>
      </c>
      <c r="C245" s="199" t="s">
        <v>215</v>
      </c>
      <c r="D245" s="199" t="s">
        <v>197</v>
      </c>
      <c r="E245" s="199">
        <v>8217</v>
      </c>
      <c r="F245" s="199">
        <v>8260</v>
      </c>
      <c r="G245" s="199">
        <v>8477</v>
      </c>
      <c r="H245" s="199">
        <v>8488</v>
      </c>
      <c r="I245" s="199">
        <v>8006</v>
      </c>
      <c r="J245" s="199">
        <v>6941</v>
      </c>
      <c r="K245" s="199">
        <v>6413</v>
      </c>
      <c r="L245" s="199"/>
      <c r="M245" s="199">
        <v>7124</v>
      </c>
      <c r="N245" s="199">
        <v>6953</v>
      </c>
      <c r="O245" s="199">
        <v>6707</v>
      </c>
      <c r="P245" s="199"/>
      <c r="Q245" s="200" t="s">
        <v>1</v>
      </c>
    </row>
    <row r="246" spans="1:17" x14ac:dyDescent="0.2">
      <c r="A246" s="195" t="s">
        <v>6</v>
      </c>
      <c r="B246" s="196" t="s">
        <v>208</v>
      </c>
      <c r="C246" s="196" t="s">
        <v>213</v>
      </c>
      <c r="D246" s="196" t="s">
        <v>195</v>
      </c>
      <c r="E246" s="196">
        <v>7964</v>
      </c>
      <c r="F246" s="196">
        <v>7869</v>
      </c>
      <c r="G246" s="196">
        <v>8457</v>
      </c>
      <c r="H246" s="196">
        <v>8209</v>
      </c>
      <c r="I246" s="196">
        <v>8377</v>
      </c>
      <c r="J246" s="196">
        <v>7677</v>
      </c>
      <c r="K246" s="196">
        <v>6528</v>
      </c>
      <c r="L246" s="196"/>
      <c r="M246" s="196">
        <v>6498</v>
      </c>
      <c r="N246" s="196">
        <v>6545</v>
      </c>
      <c r="O246" s="196">
        <v>6413</v>
      </c>
      <c r="P246" s="196"/>
      <c r="Q246" s="197" t="s">
        <v>1</v>
      </c>
    </row>
    <row r="247" spans="1:17" x14ac:dyDescent="0.2">
      <c r="A247" s="198" t="s">
        <v>6</v>
      </c>
      <c r="B247" s="199" t="s">
        <v>208</v>
      </c>
      <c r="C247" s="199" t="s">
        <v>213</v>
      </c>
      <c r="D247" s="199" t="s">
        <v>197</v>
      </c>
      <c r="E247" s="199">
        <v>8578</v>
      </c>
      <c r="F247" s="199">
        <v>8233</v>
      </c>
      <c r="G247" s="199">
        <v>8625</v>
      </c>
      <c r="H247" s="199">
        <v>8037</v>
      </c>
      <c r="I247" s="199">
        <v>8590</v>
      </c>
      <c r="J247" s="199">
        <v>7860</v>
      </c>
      <c r="K247" s="199">
        <v>6988</v>
      </c>
      <c r="L247" s="199"/>
      <c r="M247" s="199">
        <v>6806</v>
      </c>
      <c r="N247" s="199">
        <v>7151</v>
      </c>
      <c r="O247" s="199">
        <v>6871</v>
      </c>
      <c r="P247" s="199"/>
      <c r="Q247" s="200" t="s">
        <v>1</v>
      </c>
    </row>
    <row r="248" spans="1:17" x14ac:dyDescent="0.2">
      <c r="A248" s="195" t="s">
        <v>6</v>
      </c>
      <c r="B248" s="196" t="s">
        <v>208</v>
      </c>
      <c r="C248" s="196" t="s">
        <v>212</v>
      </c>
      <c r="D248" s="196" t="s">
        <v>195</v>
      </c>
      <c r="E248" s="196">
        <v>7286</v>
      </c>
      <c r="F248" s="196">
        <v>7816</v>
      </c>
      <c r="G248" s="196">
        <v>8063</v>
      </c>
      <c r="H248" s="196">
        <v>7776</v>
      </c>
      <c r="I248" s="196">
        <v>8355</v>
      </c>
      <c r="J248" s="196">
        <v>7883</v>
      </c>
      <c r="K248" s="196">
        <v>7532</v>
      </c>
      <c r="L248" s="196"/>
      <c r="M248" s="196">
        <v>6016</v>
      </c>
      <c r="N248" s="196">
        <v>6349</v>
      </c>
      <c r="O248" s="196">
        <v>6382</v>
      </c>
      <c r="P248" s="196"/>
      <c r="Q248" s="197" t="s">
        <v>1</v>
      </c>
    </row>
    <row r="249" spans="1:17" x14ac:dyDescent="0.2">
      <c r="A249" s="198" t="s">
        <v>6</v>
      </c>
      <c r="B249" s="199" t="s">
        <v>208</v>
      </c>
      <c r="C249" s="199" t="s">
        <v>212</v>
      </c>
      <c r="D249" s="199" t="s">
        <v>197</v>
      </c>
      <c r="E249" s="199">
        <v>7710</v>
      </c>
      <c r="F249" s="199">
        <v>8219</v>
      </c>
      <c r="G249" s="199">
        <v>7958</v>
      </c>
      <c r="H249" s="199">
        <v>8032</v>
      </c>
      <c r="I249" s="199">
        <v>8366</v>
      </c>
      <c r="J249" s="199">
        <v>7997</v>
      </c>
      <c r="K249" s="199">
        <v>7570</v>
      </c>
      <c r="L249" s="199"/>
      <c r="M249" s="199">
        <v>6134</v>
      </c>
      <c r="N249" s="199">
        <v>6463</v>
      </c>
      <c r="O249" s="199">
        <v>6746</v>
      </c>
      <c r="P249" s="199"/>
      <c r="Q249" s="200" t="s">
        <v>1</v>
      </c>
    </row>
    <row r="250" spans="1:17" x14ac:dyDescent="0.2">
      <c r="A250" s="195" t="s">
        <v>6</v>
      </c>
      <c r="B250" s="196" t="s">
        <v>208</v>
      </c>
      <c r="C250" s="196" t="s">
        <v>210</v>
      </c>
      <c r="D250" s="196" t="s">
        <v>195</v>
      </c>
      <c r="E250" s="196">
        <v>7790</v>
      </c>
      <c r="F250" s="196">
        <v>7471</v>
      </c>
      <c r="G250" s="196">
        <v>8135</v>
      </c>
      <c r="H250" s="196">
        <v>8049</v>
      </c>
      <c r="I250" s="196">
        <v>8435</v>
      </c>
      <c r="J250" s="196">
        <v>8485</v>
      </c>
      <c r="K250" s="196">
        <v>8214</v>
      </c>
      <c r="L250" s="196"/>
      <c r="M250" s="196">
        <v>7088</v>
      </c>
      <c r="N250" s="196">
        <v>6558</v>
      </c>
      <c r="O250" s="196">
        <v>6705</v>
      </c>
      <c r="P250" s="196"/>
      <c r="Q250" s="197" t="s">
        <v>1</v>
      </c>
    </row>
    <row r="251" spans="1:17" x14ac:dyDescent="0.2">
      <c r="A251" s="198" t="s">
        <v>6</v>
      </c>
      <c r="B251" s="199" t="s">
        <v>208</v>
      </c>
      <c r="C251" s="199" t="s">
        <v>210</v>
      </c>
      <c r="D251" s="199" t="s">
        <v>197</v>
      </c>
      <c r="E251" s="199">
        <v>7682</v>
      </c>
      <c r="F251" s="199">
        <v>7851</v>
      </c>
      <c r="G251" s="199">
        <v>8434</v>
      </c>
      <c r="H251" s="199">
        <v>8314</v>
      </c>
      <c r="I251" s="199">
        <v>8315</v>
      </c>
      <c r="J251" s="199">
        <v>8611</v>
      </c>
      <c r="K251" s="199">
        <v>8571</v>
      </c>
      <c r="L251" s="199"/>
      <c r="M251" s="199">
        <v>7423</v>
      </c>
      <c r="N251" s="199">
        <v>6754</v>
      </c>
      <c r="O251" s="199">
        <v>6911</v>
      </c>
      <c r="P251" s="199"/>
      <c r="Q251" s="200" t="s">
        <v>1</v>
      </c>
    </row>
    <row r="252" spans="1:17" x14ac:dyDescent="0.2">
      <c r="A252" s="195" t="s">
        <v>6</v>
      </c>
      <c r="B252" s="196" t="s">
        <v>208</v>
      </c>
      <c r="C252" s="196" t="s">
        <v>206</v>
      </c>
      <c r="D252" s="196" t="s">
        <v>195</v>
      </c>
      <c r="E252" s="196">
        <v>6939</v>
      </c>
      <c r="F252" s="196">
        <v>7460</v>
      </c>
      <c r="G252" s="196">
        <v>7628</v>
      </c>
      <c r="H252" s="196">
        <v>7077</v>
      </c>
      <c r="I252" s="196">
        <v>7856</v>
      </c>
      <c r="J252" s="196">
        <v>7877</v>
      </c>
      <c r="K252" s="196">
        <v>8123</v>
      </c>
      <c r="L252" s="196"/>
      <c r="M252" s="196">
        <v>7643</v>
      </c>
      <c r="N252" s="196">
        <v>6820</v>
      </c>
      <c r="O252" s="196"/>
      <c r="P252" s="196"/>
      <c r="Q252" s="197" t="s">
        <v>1</v>
      </c>
    </row>
    <row r="253" spans="1:17" x14ac:dyDescent="0.2">
      <c r="A253" s="198" t="s">
        <v>6</v>
      </c>
      <c r="B253" s="199" t="s">
        <v>208</v>
      </c>
      <c r="C253" s="199" t="s">
        <v>206</v>
      </c>
      <c r="D253" s="199" t="s">
        <v>197</v>
      </c>
      <c r="E253" s="199">
        <v>6849</v>
      </c>
      <c r="F253" s="199">
        <v>7079</v>
      </c>
      <c r="G253" s="199">
        <v>7741</v>
      </c>
      <c r="H253" s="199">
        <v>7148</v>
      </c>
      <c r="I253" s="199">
        <v>7917</v>
      </c>
      <c r="J253" s="199">
        <v>7629</v>
      </c>
      <c r="K253" s="199">
        <v>7892</v>
      </c>
      <c r="L253" s="199"/>
      <c r="M253" s="199">
        <v>7428</v>
      </c>
      <c r="N253" s="199">
        <v>6782</v>
      </c>
      <c r="O253" s="199"/>
      <c r="P253" s="199"/>
      <c r="Q253" s="200" t="s">
        <v>1</v>
      </c>
    </row>
    <row r="254" spans="1:17" x14ac:dyDescent="0.2">
      <c r="A254" s="195" t="s">
        <v>6</v>
      </c>
      <c r="B254" s="196" t="s">
        <v>208</v>
      </c>
      <c r="C254" s="196" t="s">
        <v>211</v>
      </c>
      <c r="D254" s="196" t="s">
        <v>195</v>
      </c>
      <c r="E254" s="196">
        <v>6458</v>
      </c>
      <c r="F254" s="196">
        <v>6702</v>
      </c>
      <c r="G254" s="196">
        <v>6997</v>
      </c>
      <c r="H254" s="196">
        <v>7258</v>
      </c>
      <c r="I254" s="196">
        <v>7574</v>
      </c>
      <c r="J254" s="196">
        <v>7283</v>
      </c>
      <c r="K254" s="196">
        <v>7585</v>
      </c>
      <c r="L254" s="196"/>
      <c r="M254" s="196">
        <v>7443</v>
      </c>
      <c r="N254" s="196">
        <v>7242</v>
      </c>
      <c r="O254" s="196"/>
      <c r="P254" s="196"/>
      <c r="Q254" s="197" t="s">
        <v>1</v>
      </c>
    </row>
    <row r="255" spans="1:17" x14ac:dyDescent="0.2">
      <c r="A255" s="198" t="s">
        <v>6</v>
      </c>
      <c r="B255" s="199" t="s">
        <v>208</v>
      </c>
      <c r="C255" s="199" t="s">
        <v>211</v>
      </c>
      <c r="D255" s="199" t="s">
        <v>197</v>
      </c>
      <c r="E255" s="199">
        <v>6227</v>
      </c>
      <c r="F255" s="199">
        <v>6348</v>
      </c>
      <c r="G255" s="199">
        <v>6809</v>
      </c>
      <c r="H255" s="199">
        <v>6572</v>
      </c>
      <c r="I255" s="199">
        <v>7483</v>
      </c>
      <c r="J255" s="199">
        <v>7239</v>
      </c>
      <c r="K255" s="199">
        <v>7003</v>
      </c>
      <c r="L255" s="199"/>
      <c r="M255" s="199">
        <v>6965</v>
      </c>
      <c r="N255" s="199">
        <v>6885</v>
      </c>
      <c r="O255" s="199"/>
      <c r="P255" s="199"/>
      <c r="Q255" s="200" t="s">
        <v>1</v>
      </c>
    </row>
    <row r="256" spans="1:17" x14ac:dyDescent="0.2">
      <c r="A256" s="195" t="s">
        <v>6</v>
      </c>
      <c r="B256" s="196" t="s">
        <v>205</v>
      </c>
      <c r="C256" s="196" t="s">
        <v>214</v>
      </c>
      <c r="D256" s="196" t="s">
        <v>195</v>
      </c>
      <c r="E256" s="196">
        <v>6283</v>
      </c>
      <c r="F256" s="196">
        <v>7089</v>
      </c>
      <c r="G256" s="196">
        <v>7458</v>
      </c>
      <c r="H256" s="196">
        <v>6843</v>
      </c>
      <c r="I256" s="196">
        <v>7369</v>
      </c>
      <c r="J256" s="196">
        <v>7630</v>
      </c>
      <c r="K256" s="196">
        <v>7692</v>
      </c>
      <c r="L256" s="196"/>
      <c r="M256" s="196">
        <v>8110</v>
      </c>
      <c r="N256" s="196">
        <v>7902</v>
      </c>
      <c r="O256" s="196">
        <v>7671</v>
      </c>
      <c r="P256" s="196"/>
      <c r="Q256" s="197" t="s">
        <v>1</v>
      </c>
    </row>
    <row r="257" spans="1:17" x14ac:dyDescent="0.2">
      <c r="A257" s="198" t="s">
        <v>6</v>
      </c>
      <c r="B257" s="199" t="s">
        <v>205</v>
      </c>
      <c r="C257" s="199" t="s">
        <v>214</v>
      </c>
      <c r="D257" s="199" t="s">
        <v>197</v>
      </c>
      <c r="E257" s="199">
        <v>6022</v>
      </c>
      <c r="F257" s="199">
        <v>6517</v>
      </c>
      <c r="G257" s="199">
        <v>6692</v>
      </c>
      <c r="H257" s="199">
        <v>6245</v>
      </c>
      <c r="I257" s="199">
        <v>6990</v>
      </c>
      <c r="J257" s="199">
        <v>7343</v>
      </c>
      <c r="K257" s="199">
        <v>7494</v>
      </c>
      <c r="L257" s="199"/>
      <c r="M257" s="199">
        <v>7380</v>
      </c>
      <c r="N257" s="199">
        <v>7396</v>
      </c>
      <c r="O257" s="199">
        <v>7210</v>
      </c>
      <c r="P257" s="199"/>
      <c r="Q257" s="200" t="s">
        <v>1</v>
      </c>
    </row>
    <row r="258" spans="1:17" x14ac:dyDescent="0.2">
      <c r="A258" s="195" t="s">
        <v>6</v>
      </c>
      <c r="B258" s="196" t="s">
        <v>205</v>
      </c>
      <c r="C258" s="196" t="s">
        <v>215</v>
      </c>
      <c r="D258" s="196" t="s">
        <v>195</v>
      </c>
      <c r="E258" s="196">
        <v>5500</v>
      </c>
      <c r="F258" s="196">
        <v>5886</v>
      </c>
      <c r="G258" s="196">
        <v>6479</v>
      </c>
      <c r="H258" s="196">
        <v>6015</v>
      </c>
      <c r="I258" s="196">
        <v>7178</v>
      </c>
      <c r="J258" s="196">
        <v>6746</v>
      </c>
      <c r="K258" s="196">
        <v>7101</v>
      </c>
      <c r="L258" s="196"/>
      <c r="M258" s="196">
        <v>7406</v>
      </c>
      <c r="N258" s="196">
        <v>7489</v>
      </c>
      <c r="O258" s="196">
        <v>7415</v>
      </c>
      <c r="P258" s="196"/>
      <c r="Q258" s="197" t="s">
        <v>1</v>
      </c>
    </row>
    <row r="259" spans="1:17" x14ac:dyDescent="0.2">
      <c r="A259" s="198" t="s">
        <v>6</v>
      </c>
      <c r="B259" s="199" t="s">
        <v>205</v>
      </c>
      <c r="C259" s="199" t="s">
        <v>215</v>
      </c>
      <c r="D259" s="199" t="s">
        <v>197</v>
      </c>
      <c r="E259" s="199">
        <v>6419</v>
      </c>
      <c r="F259" s="199">
        <v>5561</v>
      </c>
      <c r="G259" s="199">
        <v>5939</v>
      </c>
      <c r="H259" s="199">
        <v>5801</v>
      </c>
      <c r="I259" s="199">
        <v>6350</v>
      </c>
      <c r="J259" s="199">
        <v>6299</v>
      </c>
      <c r="K259" s="199">
        <v>6642</v>
      </c>
      <c r="L259" s="199"/>
      <c r="M259" s="199">
        <v>6457</v>
      </c>
      <c r="N259" s="199">
        <v>6509</v>
      </c>
      <c r="O259" s="199">
        <v>6609</v>
      </c>
      <c r="P259" s="199"/>
      <c r="Q259" s="200" t="s">
        <v>1</v>
      </c>
    </row>
    <row r="260" spans="1:17" x14ac:dyDescent="0.2">
      <c r="A260" s="195" t="s">
        <v>6</v>
      </c>
      <c r="B260" s="196" t="s">
        <v>205</v>
      </c>
      <c r="C260" s="196" t="s">
        <v>213</v>
      </c>
      <c r="D260" s="196" t="s">
        <v>195</v>
      </c>
      <c r="E260" s="196">
        <v>4856</v>
      </c>
      <c r="F260" s="196">
        <v>5227</v>
      </c>
      <c r="G260" s="196">
        <v>6018</v>
      </c>
      <c r="H260" s="196">
        <v>5888</v>
      </c>
      <c r="I260" s="196">
        <v>6462</v>
      </c>
      <c r="J260" s="196">
        <v>6858</v>
      </c>
      <c r="K260" s="196">
        <v>6462</v>
      </c>
      <c r="L260" s="196"/>
      <c r="M260" s="196">
        <v>6927</v>
      </c>
      <c r="N260" s="196">
        <v>7302</v>
      </c>
      <c r="O260" s="196">
        <v>7403</v>
      </c>
      <c r="P260" s="196"/>
      <c r="Q260" s="197" t="s">
        <v>1</v>
      </c>
    </row>
    <row r="261" spans="1:17" x14ac:dyDescent="0.2">
      <c r="A261" s="198" t="s">
        <v>6</v>
      </c>
      <c r="B261" s="199" t="s">
        <v>205</v>
      </c>
      <c r="C261" s="199" t="s">
        <v>213</v>
      </c>
      <c r="D261" s="199" t="s">
        <v>197</v>
      </c>
      <c r="E261" s="199">
        <v>4900</v>
      </c>
      <c r="F261" s="199">
        <v>5324</v>
      </c>
      <c r="G261" s="199">
        <v>5858</v>
      </c>
      <c r="H261" s="199">
        <v>5637</v>
      </c>
      <c r="I261" s="199">
        <v>5946</v>
      </c>
      <c r="J261" s="199">
        <v>5958</v>
      </c>
      <c r="K261" s="199">
        <v>6081</v>
      </c>
      <c r="L261" s="199"/>
      <c r="M261" s="199">
        <v>6462</v>
      </c>
      <c r="N261" s="199">
        <v>6322</v>
      </c>
      <c r="O261" s="199">
        <v>6401</v>
      </c>
      <c r="P261" s="199"/>
      <c r="Q261" s="200" t="s">
        <v>1</v>
      </c>
    </row>
    <row r="262" spans="1:17" x14ac:dyDescent="0.2">
      <c r="A262" s="195" t="s">
        <v>6</v>
      </c>
      <c r="B262" s="196" t="s">
        <v>205</v>
      </c>
      <c r="C262" s="196" t="s">
        <v>212</v>
      </c>
      <c r="D262" s="196" t="s">
        <v>195</v>
      </c>
      <c r="E262" s="196">
        <v>3901</v>
      </c>
      <c r="F262" s="196">
        <v>4262</v>
      </c>
      <c r="G262" s="196">
        <v>5271</v>
      </c>
      <c r="H262" s="196">
        <v>5025</v>
      </c>
      <c r="I262" s="196">
        <v>5289</v>
      </c>
      <c r="J262" s="196">
        <v>5532</v>
      </c>
      <c r="K262" s="196">
        <v>6308</v>
      </c>
      <c r="L262" s="196"/>
      <c r="M262" s="196">
        <v>6215</v>
      </c>
      <c r="N262" s="196">
        <v>6240</v>
      </c>
      <c r="O262" s="196">
        <v>6641</v>
      </c>
      <c r="P262" s="196"/>
      <c r="Q262" s="197" t="s">
        <v>1</v>
      </c>
    </row>
    <row r="263" spans="1:17" x14ac:dyDescent="0.2">
      <c r="A263" s="198" t="s">
        <v>6</v>
      </c>
      <c r="B263" s="199" t="s">
        <v>205</v>
      </c>
      <c r="C263" s="199" t="s">
        <v>212</v>
      </c>
      <c r="D263" s="199" t="s">
        <v>197</v>
      </c>
      <c r="E263" s="199">
        <v>4060</v>
      </c>
      <c r="F263" s="199">
        <v>4495</v>
      </c>
      <c r="G263" s="199">
        <v>5113</v>
      </c>
      <c r="H263" s="199">
        <v>5268</v>
      </c>
      <c r="I263" s="199">
        <v>5244</v>
      </c>
      <c r="J263" s="199">
        <v>5233</v>
      </c>
      <c r="K263" s="199">
        <v>5549</v>
      </c>
      <c r="L263" s="199"/>
      <c r="M263" s="199">
        <v>5778</v>
      </c>
      <c r="N263" s="199">
        <v>5818</v>
      </c>
      <c r="O263" s="199">
        <v>5784</v>
      </c>
      <c r="P263" s="199"/>
      <c r="Q263" s="200" t="s">
        <v>1</v>
      </c>
    </row>
    <row r="264" spans="1:17" x14ac:dyDescent="0.2">
      <c r="A264" s="195" t="s">
        <v>6</v>
      </c>
      <c r="B264" s="196" t="s">
        <v>205</v>
      </c>
      <c r="C264" s="196" t="s">
        <v>210</v>
      </c>
      <c r="D264" s="196" t="s">
        <v>195</v>
      </c>
      <c r="E264" s="196"/>
      <c r="F264" s="196"/>
      <c r="G264" s="196"/>
      <c r="H264" s="196"/>
      <c r="I264" s="196"/>
      <c r="J264" s="196"/>
      <c r="K264" s="196"/>
      <c r="L264" s="196"/>
      <c r="M264" s="196"/>
      <c r="N264" s="196"/>
      <c r="O264" s="196"/>
      <c r="P264" s="196"/>
      <c r="Q264" s="197" t="s">
        <v>1</v>
      </c>
    </row>
    <row r="265" spans="1:17" x14ac:dyDescent="0.2">
      <c r="A265" s="198" t="s">
        <v>6</v>
      </c>
      <c r="B265" s="199" t="s">
        <v>205</v>
      </c>
      <c r="C265" s="199" t="s">
        <v>210</v>
      </c>
      <c r="D265" s="199" t="s">
        <v>197</v>
      </c>
      <c r="E265" s="199"/>
      <c r="F265" s="199"/>
      <c r="G265" s="199"/>
      <c r="H265" s="199"/>
      <c r="I265" s="199"/>
      <c r="J265" s="199"/>
      <c r="K265" s="199"/>
      <c r="L265" s="199"/>
      <c r="M265" s="199"/>
      <c r="N265" s="199"/>
      <c r="O265" s="199"/>
      <c r="P265" s="199"/>
      <c r="Q265" s="200" t="s">
        <v>1</v>
      </c>
    </row>
    <row r="266" spans="1:17" x14ac:dyDescent="0.2">
      <c r="A266" s="195" t="s">
        <v>6</v>
      </c>
      <c r="B266" s="196" t="s">
        <v>205</v>
      </c>
      <c r="C266" s="196" t="s">
        <v>206</v>
      </c>
      <c r="D266" s="196" t="s">
        <v>195</v>
      </c>
      <c r="E266" s="196"/>
      <c r="F266" s="196"/>
      <c r="G266" s="196"/>
      <c r="H266" s="196"/>
      <c r="I266" s="196"/>
      <c r="J266" s="196"/>
      <c r="K266" s="196"/>
      <c r="L266" s="196"/>
      <c r="M266" s="196"/>
      <c r="N266" s="196"/>
      <c r="O266" s="196"/>
      <c r="P266" s="196"/>
      <c r="Q266" s="197" t="s">
        <v>1</v>
      </c>
    </row>
    <row r="267" spans="1:17" x14ac:dyDescent="0.2">
      <c r="A267" s="198" t="s">
        <v>6</v>
      </c>
      <c r="B267" s="199" t="s">
        <v>205</v>
      </c>
      <c r="C267" s="199" t="s">
        <v>206</v>
      </c>
      <c r="D267" s="199" t="s">
        <v>197</v>
      </c>
      <c r="E267" s="199"/>
      <c r="F267" s="199"/>
      <c r="G267" s="199"/>
      <c r="H267" s="199"/>
      <c r="I267" s="199"/>
      <c r="J267" s="199"/>
      <c r="K267" s="199"/>
      <c r="L267" s="199"/>
      <c r="M267" s="199"/>
      <c r="N267" s="199"/>
      <c r="O267" s="199"/>
      <c r="P267" s="199"/>
      <c r="Q267" s="200" t="s">
        <v>1</v>
      </c>
    </row>
    <row r="268" spans="1:17" x14ac:dyDescent="0.2">
      <c r="A268" s="195" t="s">
        <v>6</v>
      </c>
      <c r="B268" s="196" t="s">
        <v>205</v>
      </c>
      <c r="C268" s="196" t="s">
        <v>211</v>
      </c>
      <c r="D268" s="196" t="s">
        <v>195</v>
      </c>
      <c r="E268" s="199"/>
      <c r="F268" s="199"/>
      <c r="G268" s="199"/>
      <c r="H268" s="199"/>
      <c r="I268" s="199"/>
      <c r="J268" s="199"/>
      <c r="K268" s="199"/>
      <c r="L268" s="199"/>
      <c r="M268" s="199"/>
      <c r="N268" s="199"/>
      <c r="O268" s="199"/>
      <c r="P268" s="199"/>
      <c r="Q268" s="200"/>
    </row>
    <row r="269" spans="1:17" x14ac:dyDescent="0.2">
      <c r="A269" s="198" t="s">
        <v>6</v>
      </c>
      <c r="B269" s="199" t="s">
        <v>205</v>
      </c>
      <c r="C269" s="199" t="s">
        <v>211</v>
      </c>
      <c r="D269" s="199" t="s">
        <v>197</v>
      </c>
      <c r="E269" s="199"/>
      <c r="F269" s="199"/>
      <c r="G269" s="199"/>
      <c r="H269" s="199"/>
      <c r="I269" s="199"/>
      <c r="J269" s="199"/>
      <c r="K269" s="199"/>
      <c r="L269" s="199"/>
      <c r="M269" s="199"/>
      <c r="N269" s="199"/>
      <c r="O269" s="199"/>
      <c r="P269" s="199"/>
      <c r="Q269" s="200"/>
    </row>
    <row r="270" spans="1:17" x14ac:dyDescent="0.2">
      <c r="A270" s="195" t="s">
        <v>6</v>
      </c>
      <c r="B270" s="196" t="s">
        <v>205</v>
      </c>
      <c r="C270" s="196" t="s">
        <v>1087</v>
      </c>
      <c r="D270" s="196" t="s">
        <v>195</v>
      </c>
      <c r="E270" s="199"/>
      <c r="F270" s="199"/>
      <c r="G270" s="199"/>
      <c r="H270" s="199"/>
      <c r="I270" s="199"/>
      <c r="J270" s="199"/>
      <c r="K270" s="199"/>
      <c r="L270" s="199"/>
      <c r="M270" s="199"/>
      <c r="N270" s="199"/>
      <c r="O270" s="199"/>
      <c r="P270" s="199"/>
      <c r="Q270" s="200"/>
    </row>
    <row r="271" spans="1:17" x14ac:dyDescent="0.2">
      <c r="A271" s="198" t="s">
        <v>6</v>
      </c>
      <c r="B271" s="199" t="s">
        <v>205</v>
      </c>
      <c r="C271" s="199" t="s">
        <v>1087</v>
      </c>
      <c r="D271" s="199" t="s">
        <v>197</v>
      </c>
      <c r="E271" s="199"/>
      <c r="F271" s="199"/>
      <c r="G271" s="199"/>
      <c r="H271" s="199"/>
      <c r="I271" s="199"/>
      <c r="J271" s="199"/>
      <c r="K271" s="199"/>
      <c r="L271" s="199"/>
      <c r="M271" s="199"/>
      <c r="N271" s="199"/>
      <c r="O271" s="199"/>
      <c r="P271" s="199"/>
      <c r="Q271" s="200"/>
    </row>
    <row r="272" spans="1:17" x14ac:dyDescent="0.2">
      <c r="A272" s="195" t="s">
        <v>6</v>
      </c>
      <c r="B272" s="196" t="s">
        <v>209</v>
      </c>
      <c r="C272" s="196" t="s">
        <v>214</v>
      </c>
      <c r="D272" s="196" t="s">
        <v>195</v>
      </c>
      <c r="E272" s="196">
        <v>6.6244500000000004</v>
      </c>
      <c r="F272" s="196">
        <v>5.7448499999999996</v>
      </c>
      <c r="G272" s="196">
        <v>4.9824400000000004</v>
      </c>
      <c r="H272" s="196">
        <v>5.9081200000000003</v>
      </c>
      <c r="I272" s="196">
        <v>5.2478100000000003</v>
      </c>
      <c r="J272" s="196">
        <v>4.3364000000000003</v>
      </c>
      <c r="K272" s="196">
        <v>2.4614400000000001</v>
      </c>
      <c r="L272" s="196"/>
      <c r="M272" s="196">
        <v>3.7229999999999999</v>
      </c>
      <c r="N272" s="196">
        <v>2.66771</v>
      </c>
      <c r="O272" s="196">
        <v>2.50604</v>
      </c>
      <c r="P272" s="196"/>
      <c r="Q272" s="197" t="s">
        <v>1</v>
      </c>
    </row>
    <row r="273" spans="1:17" x14ac:dyDescent="0.2">
      <c r="A273" s="198" t="s">
        <v>6</v>
      </c>
      <c r="B273" s="199" t="s">
        <v>209</v>
      </c>
      <c r="C273" s="199" t="s">
        <v>214</v>
      </c>
      <c r="D273" s="199" t="s">
        <v>197</v>
      </c>
      <c r="E273" s="199">
        <v>7.7997100000000001</v>
      </c>
      <c r="F273" s="199">
        <v>6.4438300000000002</v>
      </c>
      <c r="G273" s="199">
        <v>6.6810099999999997</v>
      </c>
      <c r="H273" s="199">
        <v>7.2370700000000001</v>
      </c>
      <c r="I273" s="199">
        <v>6.0457799999999997</v>
      </c>
      <c r="J273" s="199">
        <v>5.6107199999999997</v>
      </c>
      <c r="K273" s="199">
        <v>3.34517</v>
      </c>
      <c r="L273" s="199"/>
      <c r="M273" s="199">
        <v>4.4046599999999998</v>
      </c>
      <c r="N273" s="199">
        <v>3.2333599999999998</v>
      </c>
      <c r="O273" s="199">
        <v>2.7296399999999998</v>
      </c>
      <c r="P273" s="199"/>
      <c r="Q273" s="200" t="s">
        <v>1</v>
      </c>
    </row>
    <row r="274" spans="1:17" x14ac:dyDescent="0.2">
      <c r="A274" s="195" t="s">
        <v>6</v>
      </c>
      <c r="B274" s="196" t="s">
        <v>209</v>
      </c>
      <c r="C274" s="196" t="s">
        <v>215</v>
      </c>
      <c r="D274" s="196" t="s">
        <v>195</v>
      </c>
      <c r="E274" s="196">
        <v>6.0025399999999998</v>
      </c>
      <c r="F274" s="196">
        <v>5.5068200000000003</v>
      </c>
      <c r="G274" s="196">
        <v>4.8736199999999998</v>
      </c>
      <c r="H274" s="196">
        <v>5.6040799999999997</v>
      </c>
      <c r="I274" s="196">
        <v>4.8360300000000001</v>
      </c>
      <c r="J274" s="196">
        <v>4.5724099999999996</v>
      </c>
      <c r="K274" s="196">
        <v>4.8411</v>
      </c>
      <c r="L274" s="196"/>
      <c r="M274" s="196">
        <v>3.4503900000000001</v>
      </c>
      <c r="N274" s="196">
        <v>3.3555999999999999</v>
      </c>
      <c r="O274" s="196">
        <v>4.8459599999999998</v>
      </c>
      <c r="P274" s="196"/>
      <c r="Q274" s="197" t="s">
        <v>1</v>
      </c>
    </row>
    <row r="275" spans="1:17" x14ac:dyDescent="0.2">
      <c r="A275" s="198" t="s">
        <v>6</v>
      </c>
      <c r="B275" s="199" t="s">
        <v>209</v>
      </c>
      <c r="C275" s="199" t="s">
        <v>215</v>
      </c>
      <c r="D275" s="199" t="s">
        <v>197</v>
      </c>
      <c r="E275" s="199">
        <v>7.7887300000000002</v>
      </c>
      <c r="F275" s="199">
        <v>7.15496</v>
      </c>
      <c r="G275" s="199">
        <v>6.6650900000000002</v>
      </c>
      <c r="H275" s="199">
        <v>7.4104599999999996</v>
      </c>
      <c r="I275" s="199">
        <v>6.0204800000000001</v>
      </c>
      <c r="J275" s="199">
        <v>6.5840699999999996</v>
      </c>
      <c r="K275" s="199">
        <v>6.8766600000000002</v>
      </c>
      <c r="L275" s="199"/>
      <c r="M275" s="199">
        <v>5.3902299999999999</v>
      </c>
      <c r="N275" s="199">
        <v>4.6598600000000001</v>
      </c>
      <c r="O275" s="199">
        <v>6.7243199999999996</v>
      </c>
      <c r="P275" s="199"/>
      <c r="Q275" s="200" t="s">
        <v>1</v>
      </c>
    </row>
    <row r="276" spans="1:17" x14ac:dyDescent="0.2">
      <c r="A276" s="195" t="s">
        <v>6</v>
      </c>
      <c r="B276" s="196" t="s">
        <v>209</v>
      </c>
      <c r="C276" s="196" t="s">
        <v>213</v>
      </c>
      <c r="D276" s="196" t="s">
        <v>195</v>
      </c>
      <c r="E276" s="196">
        <v>5.7383199999999999</v>
      </c>
      <c r="F276" s="196">
        <v>6.4684200000000001</v>
      </c>
      <c r="G276" s="196">
        <v>5.2737400000000001</v>
      </c>
      <c r="H276" s="196">
        <v>5.4086999999999996</v>
      </c>
      <c r="I276" s="196">
        <v>4.6914199999999999</v>
      </c>
      <c r="J276" s="196">
        <v>5.6532499999999999</v>
      </c>
      <c r="K276" s="196">
        <v>5.9589499999999997</v>
      </c>
      <c r="L276" s="196"/>
      <c r="M276" s="196">
        <v>4.4167399999999999</v>
      </c>
      <c r="N276" s="196">
        <v>3.4377399999999998</v>
      </c>
      <c r="O276" s="196">
        <v>5.6447799999999999</v>
      </c>
      <c r="P276" s="196"/>
      <c r="Q276" s="197" t="s">
        <v>1</v>
      </c>
    </row>
    <row r="277" spans="1:17" x14ac:dyDescent="0.2">
      <c r="A277" s="198" t="s">
        <v>6</v>
      </c>
      <c r="B277" s="199" t="s">
        <v>209</v>
      </c>
      <c r="C277" s="199" t="s">
        <v>213</v>
      </c>
      <c r="D277" s="199" t="s">
        <v>197</v>
      </c>
      <c r="E277" s="199">
        <v>7.4959199999999999</v>
      </c>
      <c r="F277" s="199">
        <v>8.8788999999999998</v>
      </c>
      <c r="G277" s="199">
        <v>6.8173899999999996</v>
      </c>
      <c r="H277" s="199">
        <v>7.4405900000000003</v>
      </c>
      <c r="I277" s="199">
        <v>6.6123399999999997</v>
      </c>
      <c r="J277" s="199">
        <v>7.1374000000000004</v>
      </c>
      <c r="K277" s="199">
        <v>7.4127099999999997</v>
      </c>
      <c r="L277" s="199"/>
      <c r="M277" s="199">
        <v>6.5677300000000001</v>
      </c>
      <c r="N277" s="199">
        <v>5.2300399999999998</v>
      </c>
      <c r="O277" s="199">
        <v>8.2957400000000003</v>
      </c>
      <c r="P277" s="199"/>
      <c r="Q277" s="200" t="s">
        <v>1</v>
      </c>
    </row>
    <row r="278" spans="1:17" x14ac:dyDescent="0.2">
      <c r="A278" s="195" t="s">
        <v>6</v>
      </c>
      <c r="B278" s="196" t="s">
        <v>209</v>
      </c>
      <c r="C278" s="196" t="s">
        <v>212</v>
      </c>
      <c r="D278" s="196" t="s">
        <v>195</v>
      </c>
      <c r="E278" s="196">
        <v>5.3252800000000002</v>
      </c>
      <c r="F278" s="196">
        <v>5.1304999999999996</v>
      </c>
      <c r="G278" s="196">
        <v>4.2539999999999996</v>
      </c>
      <c r="H278" s="196">
        <v>5.04115</v>
      </c>
      <c r="I278" s="196">
        <v>3.5787</v>
      </c>
      <c r="J278" s="196">
        <v>4.0213099999999997</v>
      </c>
      <c r="K278" s="196">
        <v>5.3505000000000003</v>
      </c>
      <c r="L278" s="196"/>
      <c r="M278" s="196">
        <v>3.67354</v>
      </c>
      <c r="N278" s="196">
        <v>1.9215599999999999</v>
      </c>
      <c r="O278" s="196">
        <v>4.3089899999999997</v>
      </c>
      <c r="P278" s="196"/>
      <c r="Q278" s="197" t="s">
        <v>1</v>
      </c>
    </row>
    <row r="279" spans="1:17" x14ac:dyDescent="0.2">
      <c r="A279" s="198" t="s">
        <v>6</v>
      </c>
      <c r="B279" s="199" t="s">
        <v>209</v>
      </c>
      <c r="C279" s="199" t="s">
        <v>212</v>
      </c>
      <c r="D279" s="199" t="s">
        <v>197</v>
      </c>
      <c r="E279" s="199">
        <v>6.9001299999999999</v>
      </c>
      <c r="F279" s="199">
        <v>6.6066399999999996</v>
      </c>
      <c r="G279" s="199">
        <v>5.7677800000000001</v>
      </c>
      <c r="H279" s="199">
        <v>6.7978100000000001</v>
      </c>
      <c r="I279" s="199">
        <v>5.5701599999999996</v>
      </c>
      <c r="J279" s="199">
        <v>5.11442</v>
      </c>
      <c r="K279" s="199">
        <v>7.1862599999999999</v>
      </c>
      <c r="L279" s="199"/>
      <c r="M279" s="199">
        <v>4.2875800000000002</v>
      </c>
      <c r="N279" s="199">
        <v>3.2956799999999999</v>
      </c>
      <c r="O279" s="199">
        <v>6.2852100000000002</v>
      </c>
      <c r="P279" s="199"/>
      <c r="Q279" s="200" t="s">
        <v>1</v>
      </c>
    </row>
    <row r="280" spans="1:17" x14ac:dyDescent="0.2">
      <c r="A280" s="195" t="s">
        <v>6</v>
      </c>
      <c r="B280" s="196" t="s">
        <v>209</v>
      </c>
      <c r="C280" s="196" t="s">
        <v>210</v>
      </c>
      <c r="D280" s="196" t="s">
        <v>195</v>
      </c>
      <c r="E280" s="196">
        <v>7.0860099999999999</v>
      </c>
      <c r="F280" s="196">
        <v>7.7232000000000003</v>
      </c>
      <c r="G280" s="196">
        <v>6.7732000000000001</v>
      </c>
      <c r="H280" s="196">
        <v>7.4046500000000002</v>
      </c>
      <c r="I280" s="196">
        <v>6.0225299999999997</v>
      </c>
      <c r="J280" s="196">
        <v>7.7666500000000003</v>
      </c>
      <c r="K280" s="196">
        <v>5.4906300000000003</v>
      </c>
      <c r="L280" s="196"/>
      <c r="M280" s="196">
        <v>10.79289</v>
      </c>
      <c r="N280" s="196">
        <v>8.3562100000000008</v>
      </c>
      <c r="O280" s="196">
        <v>7.8299799999999999</v>
      </c>
      <c r="P280" s="196"/>
      <c r="Q280" s="197" t="s">
        <v>1</v>
      </c>
    </row>
    <row r="281" spans="1:17" x14ac:dyDescent="0.2">
      <c r="A281" s="198" t="s">
        <v>6</v>
      </c>
      <c r="B281" s="199" t="s">
        <v>209</v>
      </c>
      <c r="C281" s="199" t="s">
        <v>210</v>
      </c>
      <c r="D281" s="199" t="s">
        <v>197</v>
      </c>
      <c r="E281" s="199">
        <v>9.5417900000000007</v>
      </c>
      <c r="F281" s="199">
        <v>10.686540000000001</v>
      </c>
      <c r="G281" s="199">
        <v>9.4379899999999992</v>
      </c>
      <c r="H281" s="199">
        <v>9.2975700000000003</v>
      </c>
      <c r="I281" s="199">
        <v>9.2363199999999992</v>
      </c>
      <c r="J281" s="199">
        <v>9.9059299999999997</v>
      </c>
      <c r="K281" s="199">
        <v>8.2954100000000004</v>
      </c>
      <c r="L281" s="199"/>
      <c r="M281" s="199">
        <v>14.562849999999999</v>
      </c>
      <c r="N281" s="199">
        <v>11.889250000000001</v>
      </c>
      <c r="O281" s="199">
        <v>11.923019999999999</v>
      </c>
      <c r="P281" s="199"/>
      <c r="Q281" s="200" t="s">
        <v>1</v>
      </c>
    </row>
    <row r="282" spans="1:17" x14ac:dyDescent="0.2">
      <c r="A282" s="195" t="s">
        <v>6</v>
      </c>
      <c r="B282" s="196" t="s">
        <v>209</v>
      </c>
      <c r="C282" s="196" t="s">
        <v>206</v>
      </c>
      <c r="D282" s="196" t="s">
        <v>195</v>
      </c>
      <c r="E282" s="196">
        <v>4.3666200000000002</v>
      </c>
      <c r="F282" s="196">
        <v>5.4289500000000004</v>
      </c>
      <c r="G282" s="196">
        <v>4.7194500000000001</v>
      </c>
      <c r="H282" s="196">
        <v>5.2847299999999997</v>
      </c>
      <c r="I282" s="196">
        <v>4.0860500000000002</v>
      </c>
      <c r="J282" s="196">
        <v>5.2685000000000004</v>
      </c>
      <c r="K282" s="196">
        <v>7.2017699999999998</v>
      </c>
      <c r="L282" s="196"/>
      <c r="M282" s="196">
        <v>6.3064200000000001</v>
      </c>
      <c r="N282" s="196">
        <v>5.6891499999999997</v>
      </c>
      <c r="O282" s="196"/>
      <c r="P282" s="196"/>
      <c r="Q282" s="197" t="s">
        <v>1</v>
      </c>
    </row>
    <row r="283" spans="1:17" x14ac:dyDescent="0.2">
      <c r="A283" s="198" t="s">
        <v>6</v>
      </c>
      <c r="B283" s="199" t="s">
        <v>209</v>
      </c>
      <c r="C283" s="199" t="s">
        <v>206</v>
      </c>
      <c r="D283" s="199" t="s">
        <v>197</v>
      </c>
      <c r="E283" s="199">
        <v>6.2490899999999998</v>
      </c>
      <c r="F283" s="199">
        <v>6.8088699999999998</v>
      </c>
      <c r="G283" s="199">
        <v>5.8519600000000001</v>
      </c>
      <c r="H283" s="199">
        <v>6.6312300000000004</v>
      </c>
      <c r="I283" s="199">
        <v>5.5576600000000003</v>
      </c>
      <c r="J283" s="199">
        <v>7.56325</v>
      </c>
      <c r="K283" s="199">
        <v>9.9721200000000003</v>
      </c>
      <c r="L283" s="199"/>
      <c r="M283" s="199">
        <v>9.1949400000000008</v>
      </c>
      <c r="N283" s="199">
        <v>6.5909800000000001</v>
      </c>
      <c r="O283" s="199"/>
      <c r="P283" s="199"/>
      <c r="Q283" s="200" t="s">
        <v>1</v>
      </c>
    </row>
    <row r="284" spans="1:17" x14ac:dyDescent="0.2">
      <c r="A284" s="195" t="s">
        <v>6</v>
      </c>
      <c r="B284" s="196" t="s">
        <v>209</v>
      </c>
      <c r="C284" s="196" t="s">
        <v>211</v>
      </c>
      <c r="D284" s="196" t="s">
        <v>195</v>
      </c>
      <c r="E284" s="196">
        <v>2.9420899999999999</v>
      </c>
      <c r="F284" s="196">
        <v>4.0584899999999999</v>
      </c>
      <c r="G284" s="196">
        <v>3.1585000000000001</v>
      </c>
      <c r="H284" s="196">
        <v>3.8991500000000001</v>
      </c>
      <c r="I284" s="196">
        <v>3.1555300000000002</v>
      </c>
      <c r="J284" s="196">
        <v>2.9108900000000002</v>
      </c>
      <c r="K284" s="196">
        <v>5.3262999999999998</v>
      </c>
      <c r="L284" s="196"/>
      <c r="M284" s="196">
        <v>2.4721199999999999</v>
      </c>
      <c r="N284" s="196">
        <v>2.3888400000000001</v>
      </c>
      <c r="O284" s="196"/>
      <c r="P284" s="196"/>
      <c r="Q284" s="197" t="s">
        <v>1</v>
      </c>
    </row>
    <row r="285" spans="1:17" x14ac:dyDescent="0.2">
      <c r="A285" s="198" t="s">
        <v>6</v>
      </c>
      <c r="B285" s="199" t="s">
        <v>209</v>
      </c>
      <c r="C285" s="199" t="s">
        <v>211</v>
      </c>
      <c r="D285" s="199" t="s">
        <v>197</v>
      </c>
      <c r="E285" s="199">
        <v>4.0468900000000003</v>
      </c>
      <c r="F285" s="199">
        <v>5.15123</v>
      </c>
      <c r="G285" s="199">
        <v>4.1856400000000002</v>
      </c>
      <c r="H285" s="199">
        <v>4.3822299999999998</v>
      </c>
      <c r="I285" s="199">
        <v>3.4879099999999998</v>
      </c>
      <c r="J285" s="199">
        <v>4.1856600000000004</v>
      </c>
      <c r="K285" s="199">
        <v>6.3544200000000002</v>
      </c>
      <c r="L285" s="199"/>
      <c r="M285" s="199">
        <v>3.41709</v>
      </c>
      <c r="N285" s="199">
        <v>3.2244000000000002</v>
      </c>
      <c r="O285" s="199"/>
      <c r="P285" s="199"/>
      <c r="Q285" s="200" t="s">
        <v>1</v>
      </c>
    </row>
    <row r="286" spans="1:17" x14ac:dyDescent="0.2">
      <c r="A286" s="195" t="s">
        <v>6</v>
      </c>
      <c r="B286" s="196" t="s">
        <v>207</v>
      </c>
      <c r="C286" s="196" t="s">
        <v>214</v>
      </c>
      <c r="D286" s="196" t="s">
        <v>195</v>
      </c>
      <c r="E286" s="196">
        <v>8.3240499999999997</v>
      </c>
      <c r="F286" s="196">
        <v>7.0813899999999999</v>
      </c>
      <c r="G286" s="196">
        <v>5.0415700000000001</v>
      </c>
      <c r="H286" s="196">
        <v>6.6199000000000003</v>
      </c>
      <c r="I286" s="196">
        <v>5.9166800000000004</v>
      </c>
      <c r="J286" s="196">
        <v>6.4875499999999997</v>
      </c>
      <c r="K286" s="196">
        <v>4.4071800000000003</v>
      </c>
      <c r="L286" s="196"/>
      <c r="M286" s="196">
        <v>8.2244100000000007</v>
      </c>
      <c r="N286" s="196">
        <v>7.8081500000000004</v>
      </c>
      <c r="O286" s="196">
        <v>8.6429399999999994</v>
      </c>
      <c r="P286" s="196"/>
      <c r="Q286" s="197" t="s">
        <v>1</v>
      </c>
    </row>
    <row r="287" spans="1:17" x14ac:dyDescent="0.2">
      <c r="A287" s="198" t="s">
        <v>6</v>
      </c>
      <c r="B287" s="199" t="s">
        <v>207</v>
      </c>
      <c r="C287" s="199" t="s">
        <v>214</v>
      </c>
      <c r="D287" s="199" t="s">
        <v>197</v>
      </c>
      <c r="E287" s="199">
        <v>8.0870099999999994</v>
      </c>
      <c r="F287" s="199">
        <v>7.2119099999999996</v>
      </c>
      <c r="G287" s="199">
        <v>6.2462600000000004</v>
      </c>
      <c r="H287" s="199">
        <v>5.2682099999999998</v>
      </c>
      <c r="I287" s="199">
        <v>6.0801100000000003</v>
      </c>
      <c r="J287" s="199">
        <v>6.4823599999999999</v>
      </c>
      <c r="K287" s="199">
        <v>5.0306899999999999</v>
      </c>
      <c r="L287" s="199"/>
      <c r="M287" s="199">
        <v>10.149050000000001</v>
      </c>
      <c r="N287" s="199">
        <v>9.4375300000000006</v>
      </c>
      <c r="O287" s="199">
        <v>11.04022</v>
      </c>
      <c r="P287" s="199"/>
      <c r="Q287" s="200" t="s">
        <v>1</v>
      </c>
    </row>
    <row r="288" spans="1:17" x14ac:dyDescent="0.2">
      <c r="A288" s="195" t="s">
        <v>6</v>
      </c>
      <c r="B288" s="196" t="s">
        <v>207</v>
      </c>
      <c r="C288" s="196" t="s">
        <v>215</v>
      </c>
      <c r="D288" s="196" t="s">
        <v>195</v>
      </c>
      <c r="E288" s="196">
        <v>6.9818199999999999</v>
      </c>
      <c r="F288" s="196">
        <v>5.4366300000000001</v>
      </c>
      <c r="G288" s="196">
        <v>3.0251600000000001</v>
      </c>
      <c r="H288" s="196">
        <v>3.8403999999999998</v>
      </c>
      <c r="I288" s="196">
        <v>3.0231300000000001</v>
      </c>
      <c r="J288" s="196">
        <v>3.91343</v>
      </c>
      <c r="K288" s="196">
        <v>5.8442499999999997</v>
      </c>
      <c r="L288" s="196"/>
      <c r="M288" s="196">
        <v>4.83392</v>
      </c>
      <c r="N288" s="196">
        <v>4.1928200000000002</v>
      </c>
      <c r="O288" s="196">
        <v>9.6830700000000007</v>
      </c>
      <c r="P288" s="196"/>
      <c r="Q288" s="197" t="s">
        <v>1</v>
      </c>
    </row>
    <row r="289" spans="1:17" x14ac:dyDescent="0.2">
      <c r="A289" s="198" t="s">
        <v>6</v>
      </c>
      <c r="B289" s="199" t="s">
        <v>207</v>
      </c>
      <c r="C289" s="199" t="s">
        <v>215</v>
      </c>
      <c r="D289" s="199" t="s">
        <v>197</v>
      </c>
      <c r="E289" s="199">
        <v>5.1565700000000003</v>
      </c>
      <c r="F289" s="199">
        <v>5.3048000000000002</v>
      </c>
      <c r="G289" s="199">
        <v>3.2497099999999999</v>
      </c>
      <c r="H289" s="199">
        <v>3.6373000000000002</v>
      </c>
      <c r="I289" s="199">
        <v>3.1653500000000001</v>
      </c>
      <c r="J289" s="199">
        <v>3.6831200000000002</v>
      </c>
      <c r="K289" s="199">
        <v>5.8265599999999997</v>
      </c>
      <c r="L289" s="199"/>
      <c r="M289" s="199">
        <v>5.2810899999999998</v>
      </c>
      <c r="N289" s="199">
        <v>4.7165499999999998</v>
      </c>
      <c r="O289" s="199">
        <v>11.333030000000001</v>
      </c>
      <c r="P289" s="199"/>
      <c r="Q289" s="200" t="s">
        <v>1</v>
      </c>
    </row>
    <row r="290" spans="1:17" x14ac:dyDescent="0.2">
      <c r="A290" s="195" t="s">
        <v>6</v>
      </c>
      <c r="B290" s="196" t="s">
        <v>207</v>
      </c>
      <c r="C290" s="196" t="s">
        <v>213</v>
      </c>
      <c r="D290" s="196" t="s">
        <v>195</v>
      </c>
      <c r="E290" s="196">
        <v>6.6309699999999996</v>
      </c>
      <c r="F290" s="196">
        <v>5.2037500000000003</v>
      </c>
      <c r="G290" s="196">
        <v>3.8218700000000001</v>
      </c>
      <c r="H290" s="196">
        <v>5.3159000000000001</v>
      </c>
      <c r="I290" s="196">
        <v>3.7449699999999999</v>
      </c>
      <c r="J290" s="196">
        <v>3.9515899999999999</v>
      </c>
      <c r="K290" s="196">
        <v>3.7913999999999999</v>
      </c>
      <c r="L290" s="196"/>
      <c r="M290" s="196">
        <v>6.0199199999999999</v>
      </c>
      <c r="N290" s="196">
        <v>5.1903600000000001</v>
      </c>
      <c r="O290" s="196">
        <v>8.68567</v>
      </c>
      <c r="P290" s="196"/>
      <c r="Q290" s="197" t="s">
        <v>1</v>
      </c>
    </row>
    <row r="291" spans="1:17" x14ac:dyDescent="0.2">
      <c r="A291" s="198" t="s">
        <v>6</v>
      </c>
      <c r="B291" s="199" t="s">
        <v>207</v>
      </c>
      <c r="C291" s="199" t="s">
        <v>213</v>
      </c>
      <c r="D291" s="199" t="s">
        <v>197</v>
      </c>
      <c r="E291" s="199">
        <v>5.7959199999999997</v>
      </c>
      <c r="F291" s="199">
        <v>4.65815</v>
      </c>
      <c r="G291" s="199">
        <v>4.3188800000000001</v>
      </c>
      <c r="H291" s="199">
        <v>5.1445800000000004</v>
      </c>
      <c r="I291" s="199">
        <v>3.7672400000000001</v>
      </c>
      <c r="J291" s="199">
        <v>3.35683</v>
      </c>
      <c r="K291" s="199">
        <v>3.3218200000000002</v>
      </c>
      <c r="L291" s="199"/>
      <c r="M291" s="199">
        <v>6.4066900000000002</v>
      </c>
      <c r="N291" s="199">
        <v>5.47295</v>
      </c>
      <c r="O291" s="199">
        <v>8.8736099999999993</v>
      </c>
      <c r="P291" s="199"/>
      <c r="Q291" s="200" t="s">
        <v>1</v>
      </c>
    </row>
    <row r="292" spans="1:17" x14ac:dyDescent="0.2">
      <c r="A292" s="195" t="s">
        <v>6</v>
      </c>
      <c r="B292" s="196" t="s">
        <v>207</v>
      </c>
      <c r="C292" s="196" t="s">
        <v>212</v>
      </c>
      <c r="D292" s="196" t="s">
        <v>195</v>
      </c>
      <c r="E292" s="196">
        <v>1.35863</v>
      </c>
      <c r="F292" s="196">
        <v>0.46926000000000001</v>
      </c>
      <c r="G292" s="196">
        <v>0.77783999999999998</v>
      </c>
      <c r="H292" s="196">
        <v>0.37811</v>
      </c>
      <c r="I292" s="196">
        <v>0.43486000000000002</v>
      </c>
      <c r="J292" s="196">
        <v>0.43384</v>
      </c>
      <c r="K292" s="196">
        <v>3.1705800000000002</v>
      </c>
      <c r="L292" s="196"/>
      <c r="M292" s="196">
        <v>2.1238899999999998</v>
      </c>
      <c r="N292" s="196">
        <v>1.95513</v>
      </c>
      <c r="O292" s="196">
        <v>5.2702900000000001</v>
      </c>
      <c r="P292" s="196"/>
      <c r="Q292" s="197" t="s">
        <v>1</v>
      </c>
    </row>
    <row r="293" spans="1:17" x14ac:dyDescent="0.2">
      <c r="A293" s="198" t="s">
        <v>6</v>
      </c>
      <c r="B293" s="199" t="s">
        <v>207</v>
      </c>
      <c r="C293" s="199" t="s">
        <v>212</v>
      </c>
      <c r="D293" s="199" t="s">
        <v>197</v>
      </c>
      <c r="E293" s="199">
        <v>0.91132999999999997</v>
      </c>
      <c r="F293" s="199">
        <v>0.71189999999999998</v>
      </c>
      <c r="G293" s="199">
        <v>0.74319999999999997</v>
      </c>
      <c r="H293" s="199">
        <v>0.39862999999999998</v>
      </c>
      <c r="I293" s="199">
        <v>0.51487000000000005</v>
      </c>
      <c r="J293" s="199">
        <v>0.78349000000000002</v>
      </c>
      <c r="K293" s="199">
        <v>3.1356999999999999</v>
      </c>
      <c r="L293" s="199"/>
      <c r="M293" s="199">
        <v>2.2153</v>
      </c>
      <c r="N293" s="199">
        <v>3.6610499999999999</v>
      </c>
      <c r="O293" s="199">
        <v>6.7600300000000004</v>
      </c>
      <c r="P293" s="199"/>
      <c r="Q293" s="200" t="s">
        <v>1</v>
      </c>
    </row>
    <row r="294" spans="1:17" x14ac:dyDescent="0.2">
      <c r="A294" s="195" t="s">
        <v>6</v>
      </c>
      <c r="B294" s="196" t="s">
        <v>207</v>
      </c>
      <c r="C294" s="196" t="s">
        <v>210</v>
      </c>
      <c r="D294" s="196" t="s">
        <v>195</v>
      </c>
      <c r="E294" s="196"/>
      <c r="F294" s="196"/>
      <c r="G294" s="196"/>
      <c r="H294" s="196"/>
      <c r="I294" s="196"/>
      <c r="J294" s="196"/>
      <c r="K294" s="196"/>
      <c r="L294" s="196"/>
      <c r="M294" s="196"/>
      <c r="N294" s="196"/>
      <c r="O294" s="196"/>
      <c r="P294" s="196"/>
      <c r="Q294" s="197" t="s">
        <v>1</v>
      </c>
    </row>
    <row r="295" spans="1:17" x14ac:dyDescent="0.2">
      <c r="A295" s="198" t="s">
        <v>6</v>
      </c>
      <c r="B295" s="199" t="s">
        <v>207</v>
      </c>
      <c r="C295" s="199" t="s">
        <v>210</v>
      </c>
      <c r="D295" s="199" t="s">
        <v>197</v>
      </c>
      <c r="E295" s="199"/>
      <c r="F295" s="199"/>
      <c r="G295" s="199"/>
      <c r="H295" s="199"/>
      <c r="I295" s="199"/>
      <c r="J295" s="199"/>
      <c r="K295" s="199"/>
      <c r="L295" s="199"/>
      <c r="M295" s="199"/>
      <c r="N295" s="199"/>
      <c r="O295" s="199"/>
      <c r="P295" s="199"/>
      <c r="Q295" s="200" t="s">
        <v>1</v>
      </c>
    </row>
    <row r="296" spans="1:17" x14ac:dyDescent="0.2">
      <c r="A296" s="195" t="s">
        <v>6</v>
      </c>
      <c r="B296" s="196" t="s">
        <v>207</v>
      </c>
      <c r="C296" s="196" t="s">
        <v>206</v>
      </c>
      <c r="D296" s="196" t="s">
        <v>195</v>
      </c>
      <c r="E296" s="196"/>
      <c r="F296" s="196"/>
      <c r="G296" s="196"/>
      <c r="H296" s="196"/>
      <c r="I296" s="196"/>
      <c r="J296" s="196"/>
      <c r="K296" s="196"/>
      <c r="L296" s="196"/>
      <c r="M296" s="196"/>
      <c r="N296" s="196"/>
      <c r="O296" s="196"/>
      <c r="P296" s="196"/>
      <c r="Q296" s="197" t="s">
        <v>1</v>
      </c>
    </row>
    <row r="297" spans="1:17" x14ac:dyDescent="0.2">
      <c r="A297" s="198" t="s">
        <v>6</v>
      </c>
      <c r="B297" s="199" t="s">
        <v>207</v>
      </c>
      <c r="C297" s="199" t="s">
        <v>206</v>
      </c>
      <c r="D297" s="199" t="s">
        <v>197</v>
      </c>
      <c r="E297" s="199"/>
      <c r="F297" s="199"/>
      <c r="G297" s="199"/>
      <c r="H297" s="199"/>
      <c r="I297" s="199"/>
      <c r="J297" s="199"/>
      <c r="K297" s="199"/>
      <c r="L297" s="199"/>
      <c r="M297" s="199"/>
      <c r="N297" s="199"/>
      <c r="O297" s="199"/>
      <c r="P297" s="199"/>
      <c r="Q297" s="200" t="s">
        <v>1</v>
      </c>
    </row>
    <row r="298" spans="1:17" x14ac:dyDescent="0.2">
      <c r="A298" s="195" t="s">
        <v>6</v>
      </c>
      <c r="B298" s="196" t="s">
        <v>207</v>
      </c>
      <c r="C298" s="196" t="s">
        <v>211</v>
      </c>
      <c r="D298" s="196" t="s">
        <v>195</v>
      </c>
      <c r="E298" s="199"/>
      <c r="F298" s="199"/>
      <c r="G298" s="199"/>
      <c r="H298" s="199"/>
      <c r="I298" s="199"/>
      <c r="J298" s="199"/>
      <c r="K298" s="199"/>
      <c r="L298" s="199"/>
      <c r="M298" s="199"/>
      <c r="N298" s="199"/>
      <c r="O298" s="199"/>
      <c r="P298" s="199"/>
      <c r="Q298" s="200"/>
    </row>
    <row r="299" spans="1:17" x14ac:dyDescent="0.2">
      <c r="A299" s="198" t="s">
        <v>6</v>
      </c>
      <c r="B299" s="199" t="s">
        <v>207</v>
      </c>
      <c r="C299" s="199" t="s">
        <v>211</v>
      </c>
      <c r="D299" s="199" t="s">
        <v>197</v>
      </c>
      <c r="E299" s="199"/>
      <c r="F299" s="199"/>
      <c r="G299" s="199"/>
      <c r="H299" s="199"/>
      <c r="I299" s="199"/>
      <c r="J299" s="199"/>
      <c r="K299" s="199"/>
      <c r="L299" s="199"/>
      <c r="M299" s="199"/>
      <c r="N299" s="199"/>
      <c r="O299" s="199"/>
      <c r="P299" s="199"/>
      <c r="Q299" s="200"/>
    </row>
    <row r="300" spans="1:17" x14ac:dyDescent="0.2">
      <c r="A300" s="195" t="s">
        <v>6</v>
      </c>
      <c r="B300" s="196" t="s">
        <v>207</v>
      </c>
      <c r="C300" s="196" t="s">
        <v>1087</v>
      </c>
      <c r="D300" s="196" t="s">
        <v>195</v>
      </c>
      <c r="E300" s="199"/>
      <c r="F300" s="199"/>
      <c r="G300" s="199"/>
      <c r="H300" s="199"/>
      <c r="I300" s="199"/>
      <c r="J300" s="199"/>
      <c r="K300" s="199"/>
      <c r="L300" s="199"/>
      <c r="M300" s="199"/>
      <c r="N300" s="199"/>
      <c r="O300" s="199"/>
      <c r="P300" s="199"/>
      <c r="Q300" s="200"/>
    </row>
    <row r="301" spans="1:17" x14ac:dyDescent="0.2">
      <c r="A301" s="198" t="s">
        <v>6</v>
      </c>
      <c r="B301" s="199" t="s">
        <v>207</v>
      </c>
      <c r="C301" s="199" t="s">
        <v>1087</v>
      </c>
      <c r="D301" s="199" t="s">
        <v>197</v>
      </c>
      <c r="E301" s="199"/>
      <c r="F301" s="199"/>
      <c r="G301" s="199"/>
      <c r="H301" s="199"/>
      <c r="I301" s="199"/>
      <c r="J301" s="199"/>
      <c r="K301" s="199"/>
      <c r="L301" s="199"/>
      <c r="M301" s="199"/>
      <c r="N301" s="199"/>
      <c r="O301" s="199"/>
      <c r="P301" s="199"/>
      <c r="Q301" s="200"/>
    </row>
    <row r="302" spans="1:17" x14ac:dyDescent="0.2">
      <c r="A302" s="195" t="s">
        <v>7</v>
      </c>
      <c r="B302" s="196" t="s">
        <v>208</v>
      </c>
      <c r="C302" s="196" t="s">
        <v>214</v>
      </c>
      <c r="D302" s="196" t="s">
        <v>195</v>
      </c>
      <c r="E302" s="196">
        <v>132789</v>
      </c>
      <c r="F302" s="196">
        <v>120773</v>
      </c>
      <c r="G302" s="196">
        <v>111279</v>
      </c>
      <c r="H302" s="196">
        <v>112569</v>
      </c>
      <c r="I302" s="196">
        <v>111217</v>
      </c>
      <c r="J302" s="196">
        <v>111448</v>
      </c>
      <c r="K302" s="196">
        <v>108403</v>
      </c>
      <c r="L302" s="196">
        <v>111222</v>
      </c>
      <c r="M302" s="196">
        <v>112440</v>
      </c>
      <c r="N302" s="196">
        <v>117915</v>
      </c>
      <c r="O302" s="196">
        <v>116700</v>
      </c>
      <c r="P302" s="196"/>
      <c r="Q302" s="197" t="s">
        <v>1</v>
      </c>
    </row>
    <row r="303" spans="1:17" x14ac:dyDescent="0.2">
      <c r="A303" s="198" t="s">
        <v>7</v>
      </c>
      <c r="B303" s="199" t="s">
        <v>208</v>
      </c>
      <c r="C303" s="199" t="s">
        <v>214</v>
      </c>
      <c r="D303" s="199" t="s">
        <v>197</v>
      </c>
      <c r="E303" s="199">
        <v>139622</v>
      </c>
      <c r="F303" s="199">
        <v>127910</v>
      </c>
      <c r="G303" s="199">
        <v>117760</v>
      </c>
      <c r="H303" s="199">
        <v>119290</v>
      </c>
      <c r="I303" s="199">
        <v>121494</v>
      </c>
      <c r="J303" s="199">
        <v>123674</v>
      </c>
      <c r="K303" s="199">
        <v>116287</v>
      </c>
      <c r="L303" s="199">
        <v>117220</v>
      </c>
      <c r="M303" s="199">
        <v>119145</v>
      </c>
      <c r="N303" s="199">
        <v>124751</v>
      </c>
      <c r="O303" s="199">
        <v>124029</v>
      </c>
      <c r="P303" s="199"/>
      <c r="Q303" s="200" t="s">
        <v>1</v>
      </c>
    </row>
    <row r="304" spans="1:17" x14ac:dyDescent="0.2">
      <c r="A304" s="195" t="s">
        <v>7</v>
      </c>
      <c r="B304" s="196" t="s">
        <v>208</v>
      </c>
      <c r="C304" s="196" t="s">
        <v>215</v>
      </c>
      <c r="D304" s="196" t="s">
        <v>195</v>
      </c>
      <c r="E304" s="196">
        <v>132373</v>
      </c>
      <c r="F304" s="196">
        <v>122544</v>
      </c>
      <c r="G304" s="196">
        <v>107063</v>
      </c>
      <c r="H304" s="196">
        <v>113737</v>
      </c>
      <c r="I304" s="196">
        <v>106899</v>
      </c>
      <c r="J304" s="196">
        <v>109008</v>
      </c>
      <c r="K304" s="196">
        <v>112870</v>
      </c>
      <c r="L304" s="196">
        <v>107917</v>
      </c>
      <c r="M304" s="196">
        <v>109703</v>
      </c>
      <c r="N304" s="196">
        <v>110654</v>
      </c>
      <c r="O304" s="196">
        <v>116160</v>
      </c>
      <c r="P304" s="196"/>
      <c r="Q304" s="197" t="s">
        <v>1</v>
      </c>
    </row>
    <row r="305" spans="1:17" x14ac:dyDescent="0.2">
      <c r="A305" s="198" t="s">
        <v>7</v>
      </c>
      <c r="B305" s="199" t="s">
        <v>208</v>
      </c>
      <c r="C305" s="199" t="s">
        <v>215</v>
      </c>
      <c r="D305" s="199" t="s">
        <v>197</v>
      </c>
      <c r="E305" s="199">
        <v>138206</v>
      </c>
      <c r="F305" s="199">
        <v>128716</v>
      </c>
      <c r="G305" s="199">
        <v>113582</v>
      </c>
      <c r="H305" s="199">
        <v>120574</v>
      </c>
      <c r="I305" s="199">
        <v>113144</v>
      </c>
      <c r="J305" s="199">
        <v>117682</v>
      </c>
      <c r="K305" s="199">
        <v>125010</v>
      </c>
      <c r="L305" s="199">
        <v>115693</v>
      </c>
      <c r="M305" s="199">
        <v>115683</v>
      </c>
      <c r="N305" s="199">
        <v>116781</v>
      </c>
      <c r="O305" s="199">
        <v>122507</v>
      </c>
      <c r="P305" s="199"/>
      <c r="Q305" s="200" t="s">
        <v>1</v>
      </c>
    </row>
    <row r="306" spans="1:17" x14ac:dyDescent="0.2">
      <c r="A306" s="195" t="s">
        <v>7</v>
      </c>
      <c r="B306" s="196" t="s">
        <v>208</v>
      </c>
      <c r="C306" s="196" t="s">
        <v>213</v>
      </c>
      <c r="D306" s="196" t="s">
        <v>195</v>
      </c>
      <c r="E306" s="196">
        <v>126435</v>
      </c>
      <c r="F306" s="196">
        <v>127116</v>
      </c>
      <c r="G306" s="196">
        <v>112006</v>
      </c>
      <c r="H306" s="196">
        <v>119753</v>
      </c>
      <c r="I306" s="196">
        <v>105861</v>
      </c>
      <c r="J306" s="196">
        <v>106589</v>
      </c>
      <c r="K306" s="196">
        <v>107911</v>
      </c>
      <c r="L306" s="196">
        <v>112037</v>
      </c>
      <c r="M306" s="196">
        <v>108158</v>
      </c>
      <c r="N306" s="196">
        <v>109095</v>
      </c>
      <c r="O306" s="196">
        <v>109952</v>
      </c>
      <c r="P306" s="196"/>
      <c r="Q306" s="197" t="s">
        <v>1</v>
      </c>
    </row>
    <row r="307" spans="1:17" x14ac:dyDescent="0.2">
      <c r="A307" s="198" t="s">
        <v>7</v>
      </c>
      <c r="B307" s="199" t="s">
        <v>208</v>
      </c>
      <c r="C307" s="199" t="s">
        <v>213</v>
      </c>
      <c r="D307" s="199" t="s">
        <v>197</v>
      </c>
      <c r="E307" s="199">
        <v>131827</v>
      </c>
      <c r="F307" s="199">
        <v>132965</v>
      </c>
      <c r="G307" s="199">
        <v>118426</v>
      </c>
      <c r="H307" s="199">
        <v>125425</v>
      </c>
      <c r="I307" s="199">
        <v>111998</v>
      </c>
      <c r="J307" s="199">
        <v>112818</v>
      </c>
      <c r="K307" s="199">
        <v>116073</v>
      </c>
      <c r="L307" s="199">
        <v>123256</v>
      </c>
      <c r="M307" s="199">
        <v>115157</v>
      </c>
      <c r="N307" s="199">
        <v>114830</v>
      </c>
      <c r="O307" s="199">
        <v>115991</v>
      </c>
      <c r="P307" s="199"/>
      <c r="Q307" s="200" t="s">
        <v>1</v>
      </c>
    </row>
    <row r="308" spans="1:17" x14ac:dyDescent="0.2">
      <c r="A308" s="195" t="s">
        <v>7</v>
      </c>
      <c r="B308" s="196" t="s">
        <v>208</v>
      </c>
      <c r="C308" s="196" t="s">
        <v>212</v>
      </c>
      <c r="D308" s="196" t="s">
        <v>195</v>
      </c>
      <c r="E308" s="196">
        <v>120605</v>
      </c>
      <c r="F308" s="196">
        <v>120832</v>
      </c>
      <c r="G308" s="196">
        <v>115703</v>
      </c>
      <c r="H308" s="196">
        <v>121677</v>
      </c>
      <c r="I308" s="196">
        <v>109489</v>
      </c>
      <c r="J308" s="196">
        <v>104852</v>
      </c>
      <c r="K308" s="196">
        <v>105387</v>
      </c>
      <c r="L308" s="196">
        <v>107264</v>
      </c>
      <c r="M308" s="196">
        <v>111369</v>
      </c>
      <c r="N308" s="196">
        <v>107369</v>
      </c>
      <c r="O308" s="196">
        <v>108277</v>
      </c>
      <c r="P308" s="196"/>
      <c r="Q308" s="197" t="s">
        <v>1</v>
      </c>
    </row>
    <row r="309" spans="1:17" x14ac:dyDescent="0.2">
      <c r="A309" s="198" t="s">
        <v>7</v>
      </c>
      <c r="B309" s="199" t="s">
        <v>208</v>
      </c>
      <c r="C309" s="199" t="s">
        <v>212</v>
      </c>
      <c r="D309" s="199" t="s">
        <v>197</v>
      </c>
      <c r="E309" s="199">
        <v>124998</v>
      </c>
      <c r="F309" s="199">
        <v>126880</v>
      </c>
      <c r="G309" s="199">
        <v>121592</v>
      </c>
      <c r="H309" s="199">
        <v>128033</v>
      </c>
      <c r="I309" s="199">
        <v>116028</v>
      </c>
      <c r="J309" s="199">
        <v>111575</v>
      </c>
      <c r="K309" s="199">
        <v>111654</v>
      </c>
      <c r="L309" s="199">
        <v>115093</v>
      </c>
      <c r="M309" s="199">
        <v>120591</v>
      </c>
      <c r="N309" s="199">
        <v>113932</v>
      </c>
      <c r="O309" s="199">
        <v>113685</v>
      </c>
      <c r="P309" s="199"/>
      <c r="Q309" s="200" t="s">
        <v>1</v>
      </c>
    </row>
    <row r="310" spans="1:17" x14ac:dyDescent="0.2">
      <c r="A310" s="195" t="s">
        <v>7</v>
      </c>
      <c r="B310" s="196" t="s">
        <v>208</v>
      </c>
      <c r="C310" s="196" t="s">
        <v>210</v>
      </c>
      <c r="D310" s="196" t="s">
        <v>195</v>
      </c>
      <c r="E310" s="196">
        <v>114085</v>
      </c>
      <c r="F310" s="196">
        <v>114965</v>
      </c>
      <c r="G310" s="196">
        <v>117224</v>
      </c>
      <c r="H310" s="196">
        <v>116419</v>
      </c>
      <c r="I310" s="196">
        <v>112449</v>
      </c>
      <c r="J310" s="196">
        <v>108074</v>
      </c>
      <c r="K310" s="196">
        <v>103111</v>
      </c>
      <c r="L310" s="196">
        <v>104452</v>
      </c>
      <c r="M310" s="196">
        <v>106530</v>
      </c>
      <c r="N310" s="196">
        <v>109951</v>
      </c>
      <c r="O310" s="196">
        <v>106459</v>
      </c>
      <c r="P310" s="196"/>
      <c r="Q310" s="197" t="s">
        <v>1</v>
      </c>
    </row>
    <row r="311" spans="1:17" x14ac:dyDescent="0.2">
      <c r="A311" s="198" t="s">
        <v>7</v>
      </c>
      <c r="B311" s="199" t="s">
        <v>208</v>
      </c>
      <c r="C311" s="199" t="s">
        <v>210</v>
      </c>
      <c r="D311" s="199" t="s">
        <v>197</v>
      </c>
      <c r="E311" s="199">
        <v>119881</v>
      </c>
      <c r="F311" s="199">
        <v>119820</v>
      </c>
      <c r="G311" s="199">
        <v>122782</v>
      </c>
      <c r="H311" s="199">
        <v>122148</v>
      </c>
      <c r="I311" s="199">
        <v>118085</v>
      </c>
      <c r="J311" s="199">
        <v>114296</v>
      </c>
      <c r="K311" s="199">
        <v>109418</v>
      </c>
      <c r="L311" s="199">
        <v>110596</v>
      </c>
      <c r="M311" s="199">
        <v>113646</v>
      </c>
      <c r="N311" s="199">
        <v>118078</v>
      </c>
      <c r="O311" s="199">
        <v>112760</v>
      </c>
      <c r="P311" s="199"/>
      <c r="Q311" s="200" t="s">
        <v>1</v>
      </c>
    </row>
    <row r="312" spans="1:17" x14ac:dyDescent="0.2">
      <c r="A312" s="195" t="s">
        <v>7</v>
      </c>
      <c r="B312" s="196" t="s">
        <v>208</v>
      </c>
      <c r="C312" s="196" t="s">
        <v>206</v>
      </c>
      <c r="D312" s="196" t="s">
        <v>195</v>
      </c>
      <c r="E312" s="196">
        <v>110780</v>
      </c>
      <c r="F312" s="196">
        <v>109778</v>
      </c>
      <c r="G312" s="196">
        <v>112569</v>
      </c>
      <c r="H312" s="196">
        <v>111523</v>
      </c>
      <c r="I312" s="196">
        <v>113817</v>
      </c>
      <c r="J312" s="196">
        <v>110996</v>
      </c>
      <c r="K312" s="196">
        <v>106206</v>
      </c>
      <c r="L312" s="196">
        <v>101880</v>
      </c>
      <c r="M312" s="196">
        <v>103218</v>
      </c>
      <c r="N312" s="196">
        <v>104949</v>
      </c>
      <c r="O312" s="196">
        <v>108544</v>
      </c>
      <c r="P312" s="196"/>
      <c r="Q312" s="197" t="s">
        <v>1</v>
      </c>
    </row>
    <row r="313" spans="1:17" x14ac:dyDescent="0.2">
      <c r="A313" s="198" t="s">
        <v>7</v>
      </c>
      <c r="B313" s="199" t="s">
        <v>208</v>
      </c>
      <c r="C313" s="199" t="s">
        <v>206</v>
      </c>
      <c r="D313" s="199" t="s">
        <v>197</v>
      </c>
      <c r="E313" s="199">
        <v>116788</v>
      </c>
      <c r="F313" s="199">
        <v>117196</v>
      </c>
      <c r="G313" s="199">
        <v>119723</v>
      </c>
      <c r="H313" s="199">
        <v>117936</v>
      </c>
      <c r="I313" s="199">
        <v>120746</v>
      </c>
      <c r="J313" s="199">
        <v>117591</v>
      </c>
      <c r="K313" s="199">
        <v>112683</v>
      </c>
      <c r="L313" s="199">
        <v>108260</v>
      </c>
      <c r="M313" s="199">
        <v>109178</v>
      </c>
      <c r="N313" s="199">
        <v>111654</v>
      </c>
      <c r="O313" s="199">
        <v>115662</v>
      </c>
      <c r="P313" s="199"/>
      <c r="Q313" s="200" t="s">
        <v>1</v>
      </c>
    </row>
    <row r="314" spans="1:17" x14ac:dyDescent="0.2">
      <c r="A314" s="195" t="s">
        <v>7</v>
      </c>
      <c r="B314" s="196" t="s">
        <v>208</v>
      </c>
      <c r="C314" s="196" t="s">
        <v>211</v>
      </c>
      <c r="D314" s="196" t="s">
        <v>195</v>
      </c>
      <c r="E314" s="196"/>
      <c r="F314" s="196"/>
      <c r="G314" s="196"/>
      <c r="H314" s="196"/>
      <c r="I314" s="196"/>
      <c r="J314" s="196"/>
      <c r="K314" s="196"/>
      <c r="L314" s="196"/>
      <c r="M314" s="196"/>
      <c r="N314" s="196"/>
      <c r="O314" s="196"/>
      <c r="P314" s="196"/>
      <c r="Q314" s="197" t="s">
        <v>1</v>
      </c>
    </row>
    <row r="315" spans="1:17" x14ac:dyDescent="0.2">
      <c r="A315" s="198" t="s">
        <v>7</v>
      </c>
      <c r="B315" s="199" t="s">
        <v>208</v>
      </c>
      <c r="C315" s="199" t="s">
        <v>211</v>
      </c>
      <c r="D315" s="199" t="s">
        <v>197</v>
      </c>
      <c r="E315" s="199"/>
      <c r="F315" s="199"/>
      <c r="G315" s="199"/>
      <c r="H315" s="199"/>
      <c r="I315" s="199"/>
      <c r="J315" s="199"/>
      <c r="K315" s="199"/>
      <c r="L315" s="199"/>
      <c r="M315" s="199"/>
      <c r="N315" s="199"/>
      <c r="O315" s="199"/>
      <c r="P315" s="199"/>
      <c r="Q315" s="200" t="s">
        <v>1</v>
      </c>
    </row>
    <row r="316" spans="1:17" x14ac:dyDescent="0.2">
      <c r="A316" s="195" t="s">
        <v>7</v>
      </c>
      <c r="B316" s="196" t="s">
        <v>205</v>
      </c>
      <c r="C316" s="196" t="s">
        <v>214</v>
      </c>
      <c r="D316" s="196" t="s">
        <v>195</v>
      </c>
      <c r="E316" s="196">
        <v>106399</v>
      </c>
      <c r="F316" s="196">
        <v>104923</v>
      </c>
      <c r="G316" s="196">
        <v>106223</v>
      </c>
      <c r="H316" s="196">
        <v>104615</v>
      </c>
      <c r="I316" s="196">
        <v>108376</v>
      </c>
      <c r="J316" s="196">
        <v>111406</v>
      </c>
      <c r="K316" s="196">
        <v>107299</v>
      </c>
      <c r="L316" s="196">
        <v>104772</v>
      </c>
      <c r="M316" s="196">
        <v>101450</v>
      </c>
      <c r="N316" s="196">
        <v>101936</v>
      </c>
      <c r="O316" s="196">
        <v>104592</v>
      </c>
      <c r="P316" s="196"/>
      <c r="Q316" s="197" t="s">
        <v>1</v>
      </c>
    </row>
    <row r="317" spans="1:17" x14ac:dyDescent="0.2">
      <c r="A317" s="198" t="s">
        <v>7</v>
      </c>
      <c r="B317" s="199" t="s">
        <v>205</v>
      </c>
      <c r="C317" s="199" t="s">
        <v>214</v>
      </c>
      <c r="D317" s="199" t="s">
        <v>197</v>
      </c>
      <c r="E317" s="199">
        <v>115050</v>
      </c>
      <c r="F317" s="199">
        <v>114063</v>
      </c>
      <c r="G317" s="199">
        <v>114725</v>
      </c>
      <c r="H317" s="199">
        <v>114493</v>
      </c>
      <c r="I317" s="199">
        <v>118689</v>
      </c>
      <c r="J317" s="199">
        <v>123036</v>
      </c>
      <c r="K317" s="199">
        <v>117529</v>
      </c>
      <c r="L317" s="199">
        <v>116435</v>
      </c>
      <c r="M317" s="199">
        <v>114180</v>
      </c>
      <c r="N317" s="199">
        <v>114303</v>
      </c>
      <c r="O317" s="199">
        <v>117978</v>
      </c>
      <c r="P317" s="199"/>
      <c r="Q317" s="200" t="s">
        <v>1</v>
      </c>
    </row>
    <row r="318" spans="1:17" x14ac:dyDescent="0.2">
      <c r="A318" s="195" t="s">
        <v>7</v>
      </c>
      <c r="B318" s="196" t="s">
        <v>205</v>
      </c>
      <c r="C318" s="196" t="s">
        <v>215</v>
      </c>
      <c r="D318" s="196" t="s">
        <v>195</v>
      </c>
      <c r="E318" s="196">
        <v>97522</v>
      </c>
      <c r="F318" s="196">
        <v>98656</v>
      </c>
      <c r="G318" s="196">
        <v>97170</v>
      </c>
      <c r="H318" s="196">
        <v>97989</v>
      </c>
      <c r="I318" s="196">
        <v>99666</v>
      </c>
      <c r="J318" s="196">
        <v>103396</v>
      </c>
      <c r="K318" s="196">
        <v>107999</v>
      </c>
      <c r="L318" s="196">
        <v>103987</v>
      </c>
      <c r="M318" s="196">
        <v>101467</v>
      </c>
      <c r="N318" s="196">
        <v>97350</v>
      </c>
      <c r="O318" s="196">
        <v>98641</v>
      </c>
      <c r="P318" s="196"/>
      <c r="Q318" s="197" t="s">
        <v>1</v>
      </c>
    </row>
    <row r="319" spans="1:17" x14ac:dyDescent="0.2">
      <c r="A319" s="198" t="s">
        <v>7</v>
      </c>
      <c r="B319" s="199" t="s">
        <v>205</v>
      </c>
      <c r="C319" s="199" t="s">
        <v>215</v>
      </c>
      <c r="D319" s="199" t="s">
        <v>197</v>
      </c>
      <c r="E319" s="199">
        <v>103228</v>
      </c>
      <c r="F319" s="199">
        <v>103169</v>
      </c>
      <c r="G319" s="199">
        <v>102361</v>
      </c>
      <c r="H319" s="199">
        <v>102801</v>
      </c>
      <c r="I319" s="199">
        <v>104261</v>
      </c>
      <c r="J319" s="199">
        <v>109512</v>
      </c>
      <c r="K319" s="199">
        <v>117099</v>
      </c>
      <c r="L319" s="199">
        <v>111495</v>
      </c>
      <c r="M319" s="199">
        <v>109482</v>
      </c>
      <c r="N319" s="199">
        <v>105977</v>
      </c>
      <c r="O319" s="199">
        <v>106315</v>
      </c>
      <c r="P319" s="199"/>
      <c r="Q319" s="200" t="s">
        <v>1</v>
      </c>
    </row>
    <row r="320" spans="1:17" x14ac:dyDescent="0.2">
      <c r="A320" s="195" t="s">
        <v>7</v>
      </c>
      <c r="B320" s="196" t="s">
        <v>205</v>
      </c>
      <c r="C320" s="196" t="s">
        <v>213</v>
      </c>
      <c r="D320" s="196" t="s">
        <v>195</v>
      </c>
      <c r="E320" s="196"/>
      <c r="F320" s="196"/>
      <c r="G320" s="196"/>
      <c r="H320" s="196"/>
      <c r="I320" s="196"/>
      <c r="J320" s="196"/>
      <c r="K320" s="196"/>
      <c r="L320" s="196"/>
      <c r="M320" s="196"/>
      <c r="N320" s="196"/>
      <c r="O320" s="196"/>
      <c r="P320" s="196"/>
      <c r="Q320" s="197" t="s">
        <v>1</v>
      </c>
    </row>
    <row r="321" spans="1:17" x14ac:dyDescent="0.2">
      <c r="A321" s="198" t="s">
        <v>7</v>
      </c>
      <c r="B321" s="199" t="s">
        <v>205</v>
      </c>
      <c r="C321" s="199" t="s">
        <v>213</v>
      </c>
      <c r="D321" s="199" t="s">
        <v>197</v>
      </c>
      <c r="E321" s="199"/>
      <c r="F321" s="199"/>
      <c r="G321" s="199"/>
      <c r="H321" s="199"/>
      <c r="I321" s="199"/>
      <c r="J321" s="199"/>
      <c r="K321" s="199"/>
      <c r="L321" s="199"/>
      <c r="M321" s="199"/>
      <c r="N321" s="199"/>
      <c r="O321" s="199"/>
      <c r="P321" s="199"/>
      <c r="Q321" s="200" t="s">
        <v>1</v>
      </c>
    </row>
    <row r="322" spans="1:17" x14ac:dyDescent="0.2">
      <c r="A322" s="195" t="s">
        <v>7</v>
      </c>
      <c r="B322" s="196" t="s">
        <v>205</v>
      </c>
      <c r="C322" s="196" t="s">
        <v>212</v>
      </c>
      <c r="D322" s="196" t="s">
        <v>195</v>
      </c>
      <c r="E322" s="196"/>
      <c r="F322" s="196"/>
      <c r="G322" s="196"/>
      <c r="H322" s="196"/>
      <c r="I322" s="196"/>
      <c r="J322" s="196"/>
      <c r="K322" s="196"/>
      <c r="L322" s="196"/>
      <c r="M322" s="196"/>
      <c r="N322" s="196"/>
      <c r="O322" s="196"/>
      <c r="P322" s="196"/>
      <c r="Q322" s="197" t="s">
        <v>1</v>
      </c>
    </row>
    <row r="323" spans="1:17" x14ac:dyDescent="0.2">
      <c r="A323" s="198" t="s">
        <v>7</v>
      </c>
      <c r="B323" s="199" t="s">
        <v>205</v>
      </c>
      <c r="C323" s="199" t="s">
        <v>212</v>
      </c>
      <c r="D323" s="199" t="s">
        <v>197</v>
      </c>
      <c r="E323" s="199"/>
      <c r="F323" s="199"/>
      <c r="G323" s="199"/>
      <c r="H323" s="199"/>
      <c r="I323" s="199"/>
      <c r="J323" s="199"/>
      <c r="K323" s="199"/>
      <c r="L323" s="199"/>
      <c r="M323" s="199"/>
      <c r="N323" s="199"/>
      <c r="O323" s="199"/>
      <c r="P323" s="199"/>
      <c r="Q323" s="200" t="s">
        <v>1</v>
      </c>
    </row>
    <row r="324" spans="1:17" x14ac:dyDescent="0.2">
      <c r="A324" s="195" t="s">
        <v>7</v>
      </c>
      <c r="B324" s="196" t="s">
        <v>205</v>
      </c>
      <c r="C324" s="196" t="s">
        <v>210</v>
      </c>
      <c r="D324" s="196" t="s">
        <v>195</v>
      </c>
      <c r="E324" s="196"/>
      <c r="F324" s="196"/>
      <c r="G324" s="196"/>
      <c r="H324" s="196"/>
      <c r="I324" s="196"/>
      <c r="J324" s="196"/>
      <c r="K324" s="196"/>
      <c r="L324" s="196"/>
      <c r="M324" s="196"/>
      <c r="N324" s="196"/>
      <c r="O324" s="196"/>
      <c r="P324" s="196"/>
      <c r="Q324" s="197" t="s">
        <v>1</v>
      </c>
    </row>
    <row r="325" spans="1:17" x14ac:dyDescent="0.2">
      <c r="A325" s="198" t="s">
        <v>7</v>
      </c>
      <c r="B325" s="199" t="s">
        <v>205</v>
      </c>
      <c r="C325" s="199" t="s">
        <v>210</v>
      </c>
      <c r="D325" s="199" t="s">
        <v>197</v>
      </c>
      <c r="E325" s="199"/>
      <c r="F325" s="199"/>
      <c r="G325" s="199"/>
      <c r="H325" s="199"/>
      <c r="I325" s="199"/>
      <c r="J325" s="199"/>
      <c r="K325" s="199"/>
      <c r="L325" s="199"/>
      <c r="M325" s="199"/>
      <c r="N325" s="199"/>
      <c r="O325" s="199"/>
      <c r="P325" s="199"/>
      <c r="Q325" s="200" t="s">
        <v>1</v>
      </c>
    </row>
    <row r="326" spans="1:17" x14ac:dyDescent="0.2">
      <c r="A326" s="195" t="s">
        <v>7</v>
      </c>
      <c r="B326" s="196" t="s">
        <v>205</v>
      </c>
      <c r="C326" s="196" t="s">
        <v>206</v>
      </c>
      <c r="D326" s="196" t="s">
        <v>195</v>
      </c>
      <c r="E326" s="196"/>
      <c r="F326" s="196"/>
      <c r="G326" s="196"/>
      <c r="H326" s="196"/>
      <c r="I326" s="196"/>
      <c r="J326" s="196"/>
      <c r="K326" s="196"/>
      <c r="L326" s="196"/>
      <c r="M326" s="196"/>
      <c r="N326" s="196"/>
      <c r="O326" s="196"/>
      <c r="P326" s="196"/>
      <c r="Q326" s="197" t="s">
        <v>1</v>
      </c>
    </row>
    <row r="327" spans="1:17" x14ac:dyDescent="0.2">
      <c r="A327" s="198" t="s">
        <v>7</v>
      </c>
      <c r="B327" s="199" t="s">
        <v>205</v>
      </c>
      <c r="C327" s="199" t="s">
        <v>206</v>
      </c>
      <c r="D327" s="199" t="s">
        <v>197</v>
      </c>
      <c r="E327" s="199"/>
      <c r="F327" s="199"/>
      <c r="G327" s="199"/>
      <c r="H327" s="199"/>
      <c r="I327" s="199"/>
      <c r="J327" s="199"/>
      <c r="K327" s="199"/>
      <c r="L327" s="199"/>
      <c r="M327" s="199"/>
      <c r="N327" s="199"/>
      <c r="O327" s="199"/>
      <c r="P327" s="199"/>
      <c r="Q327" s="200" t="s">
        <v>1</v>
      </c>
    </row>
    <row r="328" spans="1:17" x14ac:dyDescent="0.2">
      <c r="A328" s="195" t="s">
        <v>7</v>
      </c>
      <c r="B328" s="196" t="s">
        <v>205</v>
      </c>
      <c r="C328" s="196" t="s">
        <v>211</v>
      </c>
      <c r="D328" s="196" t="s">
        <v>195</v>
      </c>
      <c r="E328" s="199"/>
      <c r="F328" s="199"/>
      <c r="G328" s="199"/>
      <c r="H328" s="199"/>
      <c r="I328" s="199"/>
      <c r="J328" s="199"/>
      <c r="K328" s="199"/>
      <c r="L328" s="199"/>
      <c r="M328" s="199"/>
      <c r="N328" s="199"/>
      <c r="O328" s="199"/>
      <c r="P328" s="199"/>
      <c r="Q328" s="200"/>
    </row>
    <row r="329" spans="1:17" x14ac:dyDescent="0.2">
      <c r="A329" s="198" t="s">
        <v>7</v>
      </c>
      <c r="B329" s="199" t="s">
        <v>205</v>
      </c>
      <c r="C329" s="199" t="s">
        <v>211</v>
      </c>
      <c r="D329" s="199" t="s">
        <v>197</v>
      </c>
      <c r="E329" s="199"/>
      <c r="F329" s="199"/>
      <c r="G329" s="199"/>
      <c r="H329" s="199"/>
      <c r="I329" s="199"/>
      <c r="J329" s="199"/>
      <c r="K329" s="199"/>
      <c r="L329" s="199"/>
      <c r="M329" s="199"/>
      <c r="N329" s="199"/>
      <c r="O329" s="199"/>
      <c r="P329" s="199"/>
      <c r="Q329" s="200"/>
    </row>
    <row r="330" spans="1:17" x14ac:dyDescent="0.2">
      <c r="A330" s="195" t="s">
        <v>7</v>
      </c>
      <c r="B330" s="196" t="s">
        <v>205</v>
      </c>
      <c r="C330" s="196" t="s">
        <v>1087</v>
      </c>
      <c r="D330" s="196" t="s">
        <v>195</v>
      </c>
      <c r="E330" s="199"/>
      <c r="F330" s="199"/>
      <c r="G330" s="199"/>
      <c r="H330" s="199"/>
      <c r="I330" s="199"/>
      <c r="J330" s="199"/>
      <c r="K330" s="199"/>
      <c r="L330" s="199"/>
      <c r="M330" s="199"/>
      <c r="N330" s="199"/>
      <c r="O330" s="199"/>
      <c r="P330" s="199"/>
      <c r="Q330" s="200"/>
    </row>
    <row r="331" spans="1:17" x14ac:dyDescent="0.2">
      <c r="A331" s="198" t="s">
        <v>7</v>
      </c>
      <c r="B331" s="199" t="s">
        <v>205</v>
      </c>
      <c r="C331" s="199" t="s">
        <v>1087</v>
      </c>
      <c r="D331" s="199" t="s">
        <v>197</v>
      </c>
      <c r="E331" s="199"/>
      <c r="F331" s="199"/>
      <c r="G331" s="199"/>
      <c r="H331" s="199"/>
      <c r="I331" s="199"/>
      <c r="J331" s="199"/>
      <c r="K331" s="199"/>
      <c r="L331" s="199"/>
      <c r="M331" s="199"/>
      <c r="N331" s="199"/>
      <c r="O331" s="199"/>
      <c r="P331" s="199"/>
      <c r="Q331" s="200"/>
    </row>
    <row r="332" spans="1:17" x14ac:dyDescent="0.2">
      <c r="A332" s="195" t="s">
        <v>7</v>
      </c>
      <c r="B332" s="196" t="s">
        <v>209</v>
      </c>
      <c r="C332" s="196" t="s">
        <v>214</v>
      </c>
      <c r="D332" s="196" t="s">
        <v>195</v>
      </c>
      <c r="E332" s="196"/>
      <c r="F332" s="196"/>
      <c r="G332" s="196">
        <v>8.3537800000000004</v>
      </c>
      <c r="H332" s="196">
        <v>7.7010500000000004</v>
      </c>
      <c r="I332" s="196">
        <v>7.5456099999999999</v>
      </c>
      <c r="J332" s="196">
        <v>6.6308999999999996</v>
      </c>
      <c r="K332" s="196">
        <v>2.64384</v>
      </c>
      <c r="L332" s="196">
        <v>2.1326700000000001</v>
      </c>
      <c r="M332" s="196">
        <v>2.4021699999999999</v>
      </c>
      <c r="N332" s="196">
        <v>2.3466100000000001</v>
      </c>
      <c r="O332" s="196">
        <v>2.5089999999999999</v>
      </c>
      <c r="P332" s="196"/>
      <c r="Q332" s="197" t="s">
        <v>1</v>
      </c>
    </row>
    <row r="333" spans="1:17" x14ac:dyDescent="0.2">
      <c r="A333" s="198" t="s">
        <v>7</v>
      </c>
      <c r="B333" s="199" t="s">
        <v>209</v>
      </c>
      <c r="C333" s="199" t="s">
        <v>214</v>
      </c>
      <c r="D333" s="199" t="s">
        <v>197</v>
      </c>
      <c r="E333" s="199"/>
      <c r="F333" s="199"/>
      <c r="G333" s="199">
        <v>9.9023400000000006</v>
      </c>
      <c r="H333" s="199">
        <v>8.7995599999999996</v>
      </c>
      <c r="I333" s="199">
        <v>8.5049499999999991</v>
      </c>
      <c r="J333" s="199">
        <v>8.1545000000000005</v>
      </c>
      <c r="K333" s="199">
        <v>3.29616</v>
      </c>
      <c r="L333" s="199">
        <v>2.8041299999999998</v>
      </c>
      <c r="M333" s="199">
        <v>3.2322000000000002</v>
      </c>
      <c r="N333" s="199">
        <v>3.22723</v>
      </c>
      <c r="O333" s="199">
        <v>3.2871299999999999</v>
      </c>
      <c r="P333" s="199"/>
      <c r="Q333" s="200" t="s">
        <v>1</v>
      </c>
    </row>
    <row r="334" spans="1:17" x14ac:dyDescent="0.2">
      <c r="A334" s="195" t="s">
        <v>7</v>
      </c>
      <c r="B334" s="196" t="s">
        <v>209</v>
      </c>
      <c r="C334" s="196" t="s">
        <v>215</v>
      </c>
      <c r="D334" s="196" t="s">
        <v>195</v>
      </c>
      <c r="E334" s="196"/>
      <c r="F334" s="196"/>
      <c r="G334" s="196">
        <v>6.5596899999999998</v>
      </c>
      <c r="H334" s="196">
        <v>6.0481600000000002</v>
      </c>
      <c r="I334" s="196">
        <v>5.95702</v>
      </c>
      <c r="J334" s="196">
        <v>5.4179500000000003</v>
      </c>
      <c r="K334" s="196">
        <v>4.6185900000000002</v>
      </c>
      <c r="L334" s="196">
        <v>2.3814600000000001</v>
      </c>
      <c r="M334" s="196">
        <v>2.1977500000000001</v>
      </c>
      <c r="N334" s="196">
        <v>2.17435</v>
      </c>
      <c r="O334" s="196">
        <v>1.9619500000000001</v>
      </c>
      <c r="P334" s="196"/>
      <c r="Q334" s="197" t="s">
        <v>1</v>
      </c>
    </row>
    <row r="335" spans="1:17" x14ac:dyDescent="0.2">
      <c r="A335" s="198" t="s">
        <v>7</v>
      </c>
      <c r="B335" s="199" t="s">
        <v>209</v>
      </c>
      <c r="C335" s="199" t="s">
        <v>215</v>
      </c>
      <c r="D335" s="199" t="s">
        <v>197</v>
      </c>
      <c r="E335" s="199"/>
      <c r="F335" s="199"/>
      <c r="G335" s="199">
        <v>8.2231299999999994</v>
      </c>
      <c r="H335" s="199">
        <v>7.08528</v>
      </c>
      <c r="I335" s="199">
        <v>7.3905799999999999</v>
      </c>
      <c r="J335" s="199">
        <v>6.5702499999999997</v>
      </c>
      <c r="K335" s="199">
        <v>5.6339499999999996</v>
      </c>
      <c r="L335" s="199">
        <v>3.1791</v>
      </c>
      <c r="M335" s="199">
        <v>3.0886100000000001</v>
      </c>
      <c r="N335" s="199">
        <v>2.8831699999999998</v>
      </c>
      <c r="O335" s="199">
        <v>2.7084199999999998</v>
      </c>
      <c r="P335" s="199"/>
      <c r="Q335" s="200" t="s">
        <v>1</v>
      </c>
    </row>
    <row r="336" spans="1:17" x14ac:dyDescent="0.2">
      <c r="A336" s="195" t="s">
        <v>7</v>
      </c>
      <c r="B336" s="196" t="s">
        <v>209</v>
      </c>
      <c r="C336" s="196" t="s">
        <v>213</v>
      </c>
      <c r="D336" s="196" t="s">
        <v>195</v>
      </c>
      <c r="E336" s="196"/>
      <c r="F336" s="196"/>
      <c r="G336" s="196">
        <v>6.4344799999999998</v>
      </c>
      <c r="H336" s="196">
        <v>5.48963</v>
      </c>
      <c r="I336" s="196">
        <v>5.9502600000000001</v>
      </c>
      <c r="J336" s="196">
        <v>5.0783899999999997</v>
      </c>
      <c r="K336" s="196">
        <v>4.0579700000000001</v>
      </c>
      <c r="L336" s="196">
        <v>1.5164599999999999</v>
      </c>
      <c r="M336" s="196">
        <v>2.3280799999999999</v>
      </c>
      <c r="N336" s="196">
        <v>2.11192</v>
      </c>
      <c r="O336" s="196">
        <v>1.87809</v>
      </c>
      <c r="P336" s="196"/>
      <c r="Q336" s="197" t="s">
        <v>1</v>
      </c>
    </row>
    <row r="337" spans="1:17" x14ac:dyDescent="0.2">
      <c r="A337" s="198" t="s">
        <v>7</v>
      </c>
      <c r="B337" s="199" t="s">
        <v>209</v>
      </c>
      <c r="C337" s="199" t="s">
        <v>213</v>
      </c>
      <c r="D337" s="199" t="s">
        <v>197</v>
      </c>
      <c r="E337" s="199"/>
      <c r="F337" s="199"/>
      <c r="G337" s="199">
        <v>7.92394</v>
      </c>
      <c r="H337" s="199">
        <v>6.5521200000000004</v>
      </c>
      <c r="I337" s="199">
        <v>7.3724499999999997</v>
      </c>
      <c r="J337" s="199">
        <v>6.4670500000000004</v>
      </c>
      <c r="K337" s="199">
        <v>5.24756</v>
      </c>
      <c r="L337" s="199">
        <v>2.0785999999999998</v>
      </c>
      <c r="M337" s="199">
        <v>3.36063</v>
      </c>
      <c r="N337" s="199">
        <v>2.9487100000000002</v>
      </c>
      <c r="O337" s="199">
        <v>2.73211</v>
      </c>
      <c r="P337" s="199"/>
      <c r="Q337" s="200" t="s">
        <v>1</v>
      </c>
    </row>
    <row r="338" spans="1:17" x14ac:dyDescent="0.2">
      <c r="A338" s="195" t="s">
        <v>7</v>
      </c>
      <c r="B338" s="196" t="s">
        <v>209</v>
      </c>
      <c r="C338" s="196" t="s">
        <v>212</v>
      </c>
      <c r="D338" s="196" t="s">
        <v>195</v>
      </c>
      <c r="E338" s="196"/>
      <c r="F338" s="196"/>
      <c r="G338" s="196">
        <v>5.04481</v>
      </c>
      <c r="H338" s="196">
        <v>4.0254099999999999</v>
      </c>
      <c r="I338" s="196">
        <v>4.8982099999999997</v>
      </c>
      <c r="J338" s="196">
        <v>4.4081200000000003</v>
      </c>
      <c r="K338" s="196">
        <v>3.5649600000000001</v>
      </c>
      <c r="L338" s="196">
        <v>1.31172</v>
      </c>
      <c r="M338" s="196">
        <v>1.51658</v>
      </c>
      <c r="N338" s="196">
        <v>1.96332</v>
      </c>
      <c r="O338" s="196">
        <v>1.73075</v>
      </c>
      <c r="P338" s="196"/>
      <c r="Q338" s="197" t="s">
        <v>1</v>
      </c>
    </row>
    <row r="339" spans="1:17" x14ac:dyDescent="0.2">
      <c r="A339" s="198" t="s">
        <v>7</v>
      </c>
      <c r="B339" s="199" t="s">
        <v>209</v>
      </c>
      <c r="C339" s="199" t="s">
        <v>212</v>
      </c>
      <c r="D339" s="199" t="s">
        <v>197</v>
      </c>
      <c r="E339" s="199"/>
      <c r="F339" s="199"/>
      <c r="G339" s="199">
        <v>6.7496200000000002</v>
      </c>
      <c r="H339" s="199">
        <v>5.2681699999999996</v>
      </c>
      <c r="I339" s="199">
        <v>6.6346100000000003</v>
      </c>
      <c r="J339" s="199">
        <v>6.2720099999999999</v>
      </c>
      <c r="K339" s="199">
        <v>5.1364000000000001</v>
      </c>
      <c r="L339" s="199">
        <v>1.93235</v>
      </c>
      <c r="M339" s="199">
        <v>2.1394600000000001</v>
      </c>
      <c r="N339" s="199">
        <v>2.7946499999999999</v>
      </c>
      <c r="O339" s="199">
        <v>2.6010499999999999</v>
      </c>
      <c r="P339" s="199"/>
      <c r="Q339" s="200" t="s">
        <v>1</v>
      </c>
    </row>
    <row r="340" spans="1:17" x14ac:dyDescent="0.2">
      <c r="A340" s="195" t="s">
        <v>7</v>
      </c>
      <c r="B340" s="196" t="s">
        <v>209</v>
      </c>
      <c r="C340" s="196" t="s">
        <v>210</v>
      </c>
      <c r="D340" s="196" t="s">
        <v>195</v>
      </c>
      <c r="E340" s="196"/>
      <c r="F340" s="196"/>
      <c r="G340" s="196">
        <v>3.9650599999999998</v>
      </c>
      <c r="H340" s="196">
        <v>3.5380799999999999</v>
      </c>
      <c r="I340" s="196">
        <v>3.9600200000000001</v>
      </c>
      <c r="J340" s="196">
        <v>3.68451</v>
      </c>
      <c r="K340" s="196">
        <v>3.0724200000000002</v>
      </c>
      <c r="L340" s="196">
        <v>1.2034199999999999</v>
      </c>
      <c r="M340" s="196">
        <v>1.28884</v>
      </c>
      <c r="N340" s="196">
        <v>1.33514</v>
      </c>
      <c r="O340" s="196">
        <v>1.56023</v>
      </c>
      <c r="P340" s="196"/>
      <c r="Q340" s="197" t="s">
        <v>1</v>
      </c>
    </row>
    <row r="341" spans="1:17" x14ac:dyDescent="0.2">
      <c r="A341" s="198" t="s">
        <v>7</v>
      </c>
      <c r="B341" s="199" t="s">
        <v>209</v>
      </c>
      <c r="C341" s="199" t="s">
        <v>210</v>
      </c>
      <c r="D341" s="199" t="s">
        <v>197</v>
      </c>
      <c r="E341" s="199"/>
      <c r="F341" s="199"/>
      <c r="G341" s="199">
        <v>5.4128499999999997</v>
      </c>
      <c r="H341" s="199">
        <v>4.76471</v>
      </c>
      <c r="I341" s="199">
        <v>5.62561</v>
      </c>
      <c r="J341" s="199">
        <v>5.3973899999999997</v>
      </c>
      <c r="K341" s="199">
        <v>4.6820500000000003</v>
      </c>
      <c r="L341" s="199">
        <v>1.8110999999999999</v>
      </c>
      <c r="M341" s="199">
        <v>1.95695</v>
      </c>
      <c r="N341" s="199">
        <v>2.01816</v>
      </c>
      <c r="O341" s="199">
        <v>2.6108500000000001</v>
      </c>
      <c r="P341" s="199"/>
      <c r="Q341" s="200" t="s">
        <v>1</v>
      </c>
    </row>
    <row r="342" spans="1:17" x14ac:dyDescent="0.2">
      <c r="A342" s="195" t="s">
        <v>7</v>
      </c>
      <c r="B342" s="196" t="s">
        <v>209</v>
      </c>
      <c r="C342" s="196" t="s">
        <v>206</v>
      </c>
      <c r="D342" s="196" t="s">
        <v>195</v>
      </c>
      <c r="E342" s="196"/>
      <c r="F342" s="196"/>
      <c r="G342" s="196">
        <v>4.2480599999999997</v>
      </c>
      <c r="H342" s="196">
        <v>3.9552399999999999</v>
      </c>
      <c r="I342" s="196">
        <v>3.7595399999999999</v>
      </c>
      <c r="J342" s="196">
        <v>3.5758000000000001</v>
      </c>
      <c r="K342" s="196">
        <v>2.90191</v>
      </c>
      <c r="L342" s="196">
        <v>1.33196</v>
      </c>
      <c r="M342" s="196">
        <v>1.2526900000000001</v>
      </c>
      <c r="N342" s="196">
        <v>1.3139700000000001</v>
      </c>
      <c r="O342" s="196">
        <v>1.2464999999999999</v>
      </c>
      <c r="P342" s="196"/>
      <c r="Q342" s="197" t="s">
        <v>1</v>
      </c>
    </row>
    <row r="343" spans="1:17" x14ac:dyDescent="0.2">
      <c r="A343" s="198" t="s">
        <v>7</v>
      </c>
      <c r="B343" s="199" t="s">
        <v>209</v>
      </c>
      <c r="C343" s="199" t="s">
        <v>206</v>
      </c>
      <c r="D343" s="199" t="s">
        <v>197</v>
      </c>
      <c r="E343" s="199"/>
      <c r="F343" s="199"/>
      <c r="G343" s="199">
        <v>6.8574999999999999</v>
      </c>
      <c r="H343" s="199">
        <v>6.0295399999999999</v>
      </c>
      <c r="I343" s="199">
        <v>6.4027000000000003</v>
      </c>
      <c r="J343" s="199">
        <v>6.0378800000000004</v>
      </c>
      <c r="K343" s="199">
        <v>4.89337</v>
      </c>
      <c r="L343" s="199">
        <v>2.0690900000000001</v>
      </c>
      <c r="M343" s="199">
        <v>1.9784200000000001</v>
      </c>
      <c r="N343" s="199">
        <v>2.0563500000000001</v>
      </c>
      <c r="O343" s="199">
        <v>2.0879799999999999</v>
      </c>
      <c r="P343" s="199"/>
      <c r="Q343" s="200" t="s">
        <v>1</v>
      </c>
    </row>
    <row r="344" spans="1:17" x14ac:dyDescent="0.2">
      <c r="A344" s="195" t="s">
        <v>7</v>
      </c>
      <c r="B344" s="196" t="s">
        <v>209</v>
      </c>
      <c r="C344" s="196" t="s">
        <v>211</v>
      </c>
      <c r="D344" s="196" t="s">
        <v>195</v>
      </c>
      <c r="E344" s="196"/>
      <c r="F344" s="196"/>
      <c r="G344" s="196"/>
      <c r="H344" s="196"/>
      <c r="I344" s="196"/>
      <c r="J344" s="196"/>
      <c r="K344" s="196"/>
      <c r="L344" s="196"/>
      <c r="M344" s="196"/>
      <c r="N344" s="196"/>
      <c r="O344" s="196"/>
      <c r="P344" s="196"/>
      <c r="Q344" s="197" t="s">
        <v>1</v>
      </c>
    </row>
    <row r="345" spans="1:17" x14ac:dyDescent="0.2">
      <c r="A345" s="198" t="s">
        <v>7</v>
      </c>
      <c r="B345" s="199" t="s">
        <v>209</v>
      </c>
      <c r="C345" s="199" t="s">
        <v>211</v>
      </c>
      <c r="D345" s="199" t="s">
        <v>197</v>
      </c>
      <c r="E345" s="199"/>
      <c r="F345" s="199"/>
      <c r="G345" s="199"/>
      <c r="H345" s="199"/>
      <c r="I345" s="199"/>
      <c r="J345" s="199"/>
      <c r="K345" s="199"/>
      <c r="L345" s="199"/>
      <c r="M345" s="199"/>
      <c r="N345" s="199"/>
      <c r="O345" s="199"/>
      <c r="P345" s="199"/>
      <c r="Q345" s="200" t="s">
        <v>1</v>
      </c>
    </row>
    <row r="346" spans="1:17" x14ac:dyDescent="0.2">
      <c r="A346" s="195" t="s">
        <v>7</v>
      </c>
      <c r="B346" s="196" t="s">
        <v>207</v>
      </c>
      <c r="C346" s="196" t="s">
        <v>214</v>
      </c>
      <c r="D346" s="196" t="s">
        <v>195</v>
      </c>
      <c r="E346" s="196">
        <v>1.2096</v>
      </c>
      <c r="F346" s="196">
        <v>5.4725799999999998</v>
      </c>
      <c r="G346" s="196">
        <v>5.3735999999999997</v>
      </c>
      <c r="H346" s="196">
        <v>4.6695000000000002</v>
      </c>
      <c r="I346" s="196">
        <v>5.1782700000000004</v>
      </c>
      <c r="J346" s="196">
        <v>5.1972100000000001</v>
      </c>
      <c r="K346" s="196">
        <v>3.5172699999999999</v>
      </c>
      <c r="L346" s="196">
        <v>3.28714</v>
      </c>
      <c r="M346" s="196">
        <v>3.9408599999999998</v>
      </c>
      <c r="N346" s="196">
        <v>3.77982</v>
      </c>
      <c r="O346" s="196">
        <v>3.8090899999999999</v>
      </c>
      <c r="P346" s="196"/>
      <c r="Q346" s="197" t="s">
        <v>1</v>
      </c>
    </row>
    <row r="347" spans="1:17" x14ac:dyDescent="0.2">
      <c r="A347" s="198" t="s">
        <v>7</v>
      </c>
      <c r="B347" s="199" t="s">
        <v>207</v>
      </c>
      <c r="C347" s="199" t="s">
        <v>214</v>
      </c>
      <c r="D347" s="199" t="s">
        <v>197</v>
      </c>
      <c r="E347" s="199">
        <v>1.64103</v>
      </c>
      <c r="F347" s="199">
        <v>9.0958500000000004</v>
      </c>
      <c r="G347" s="199">
        <v>10.25583</v>
      </c>
      <c r="H347" s="199">
        <v>8.2668800000000005</v>
      </c>
      <c r="I347" s="199">
        <v>10.24442</v>
      </c>
      <c r="J347" s="199">
        <v>10.52294</v>
      </c>
      <c r="K347" s="199">
        <v>7.8465699999999998</v>
      </c>
      <c r="L347" s="199">
        <v>7.7184699999999999</v>
      </c>
      <c r="M347" s="199">
        <v>9.39832</v>
      </c>
      <c r="N347" s="199">
        <v>9.4214500000000001</v>
      </c>
      <c r="O347" s="199">
        <v>9.7357099999999992</v>
      </c>
      <c r="P347" s="199"/>
      <c r="Q347" s="200" t="s">
        <v>1</v>
      </c>
    </row>
    <row r="348" spans="1:17" x14ac:dyDescent="0.2">
      <c r="A348" s="195" t="s">
        <v>7</v>
      </c>
      <c r="B348" s="196" t="s">
        <v>207</v>
      </c>
      <c r="C348" s="196" t="s">
        <v>215</v>
      </c>
      <c r="D348" s="196" t="s">
        <v>195</v>
      </c>
      <c r="E348" s="196">
        <v>1.1289800000000001</v>
      </c>
      <c r="F348" s="196">
        <v>4.3048599999999997</v>
      </c>
      <c r="G348" s="196">
        <v>4.4406699999999999</v>
      </c>
      <c r="H348" s="196">
        <v>3.8249200000000001</v>
      </c>
      <c r="I348" s="196">
        <v>4.03247</v>
      </c>
      <c r="J348" s="196">
        <v>4.0765599999999997</v>
      </c>
      <c r="K348" s="196">
        <v>4.1046699999999996</v>
      </c>
      <c r="L348" s="196">
        <v>3.3600400000000001</v>
      </c>
      <c r="M348" s="196">
        <v>3.8298199999999998</v>
      </c>
      <c r="N348" s="196">
        <v>3.78017</v>
      </c>
      <c r="O348" s="196">
        <v>3.7692199999999998</v>
      </c>
      <c r="P348" s="196"/>
      <c r="Q348" s="197" t="s">
        <v>1</v>
      </c>
    </row>
    <row r="349" spans="1:17" x14ac:dyDescent="0.2">
      <c r="A349" s="198" t="s">
        <v>7</v>
      </c>
      <c r="B349" s="199" t="s">
        <v>207</v>
      </c>
      <c r="C349" s="199" t="s">
        <v>215</v>
      </c>
      <c r="D349" s="199" t="s">
        <v>197</v>
      </c>
      <c r="E349" s="199">
        <v>1.4317800000000001</v>
      </c>
      <c r="F349" s="199">
        <v>6.5882199999999997</v>
      </c>
      <c r="G349" s="199">
        <v>7.8770199999999999</v>
      </c>
      <c r="H349" s="199">
        <v>6.3540200000000002</v>
      </c>
      <c r="I349" s="199">
        <v>7.8773499999999999</v>
      </c>
      <c r="J349" s="199">
        <v>8.0128199999999996</v>
      </c>
      <c r="K349" s="199">
        <v>7.8378100000000002</v>
      </c>
      <c r="L349" s="199">
        <v>7.0837300000000001</v>
      </c>
      <c r="M349" s="199">
        <v>8.2022600000000008</v>
      </c>
      <c r="N349" s="199">
        <v>8.29331</v>
      </c>
      <c r="O349" s="199">
        <v>8.4456600000000002</v>
      </c>
      <c r="P349" s="199"/>
      <c r="Q349" s="200" t="s">
        <v>1</v>
      </c>
    </row>
    <row r="350" spans="1:17" x14ac:dyDescent="0.2">
      <c r="A350" s="195" t="s">
        <v>7</v>
      </c>
      <c r="B350" s="196" t="s">
        <v>207</v>
      </c>
      <c r="C350" s="196" t="s">
        <v>213</v>
      </c>
      <c r="D350" s="196" t="s">
        <v>195</v>
      </c>
      <c r="E350" s="196"/>
      <c r="F350" s="196"/>
      <c r="G350" s="196"/>
      <c r="H350" s="196"/>
      <c r="I350" s="196"/>
      <c r="J350" s="196"/>
      <c r="K350" s="196"/>
      <c r="L350" s="196"/>
      <c r="M350" s="196"/>
      <c r="N350" s="196"/>
      <c r="O350" s="196"/>
      <c r="P350" s="196"/>
      <c r="Q350" s="197" t="s">
        <v>1</v>
      </c>
    </row>
    <row r="351" spans="1:17" x14ac:dyDescent="0.2">
      <c r="A351" s="198" t="s">
        <v>7</v>
      </c>
      <c r="B351" s="199" t="s">
        <v>207</v>
      </c>
      <c r="C351" s="199" t="s">
        <v>213</v>
      </c>
      <c r="D351" s="199" t="s">
        <v>197</v>
      </c>
      <c r="E351" s="199"/>
      <c r="F351" s="199"/>
      <c r="G351" s="199"/>
      <c r="H351" s="199"/>
      <c r="I351" s="199"/>
      <c r="J351" s="199"/>
      <c r="K351" s="199"/>
      <c r="L351" s="199"/>
      <c r="M351" s="199"/>
      <c r="N351" s="199"/>
      <c r="O351" s="199"/>
      <c r="P351" s="199"/>
      <c r="Q351" s="200" t="s">
        <v>1</v>
      </c>
    </row>
    <row r="352" spans="1:17" x14ac:dyDescent="0.2">
      <c r="A352" s="195" t="s">
        <v>7</v>
      </c>
      <c r="B352" s="196" t="s">
        <v>207</v>
      </c>
      <c r="C352" s="196" t="s">
        <v>212</v>
      </c>
      <c r="D352" s="196" t="s">
        <v>195</v>
      </c>
      <c r="E352" s="196"/>
      <c r="F352" s="196"/>
      <c r="G352" s="196"/>
      <c r="H352" s="196"/>
      <c r="I352" s="196"/>
      <c r="J352" s="196"/>
      <c r="K352" s="196"/>
      <c r="L352" s="196"/>
      <c r="M352" s="196"/>
      <c r="N352" s="196"/>
      <c r="O352" s="196"/>
      <c r="P352" s="196"/>
      <c r="Q352" s="197" t="s">
        <v>1</v>
      </c>
    </row>
    <row r="353" spans="1:17" x14ac:dyDescent="0.2">
      <c r="A353" s="198" t="s">
        <v>7</v>
      </c>
      <c r="B353" s="199" t="s">
        <v>207</v>
      </c>
      <c r="C353" s="199" t="s">
        <v>212</v>
      </c>
      <c r="D353" s="199" t="s">
        <v>197</v>
      </c>
      <c r="E353" s="199"/>
      <c r="F353" s="199"/>
      <c r="G353" s="199"/>
      <c r="H353" s="199"/>
      <c r="I353" s="199"/>
      <c r="J353" s="199"/>
      <c r="K353" s="199"/>
      <c r="L353" s="199"/>
      <c r="M353" s="199"/>
      <c r="N353" s="199"/>
      <c r="O353" s="199"/>
      <c r="P353" s="199"/>
      <c r="Q353" s="200" t="s">
        <v>1</v>
      </c>
    </row>
    <row r="354" spans="1:17" x14ac:dyDescent="0.2">
      <c r="A354" s="195" t="s">
        <v>7</v>
      </c>
      <c r="B354" s="196" t="s">
        <v>207</v>
      </c>
      <c r="C354" s="196" t="s">
        <v>210</v>
      </c>
      <c r="D354" s="196" t="s">
        <v>195</v>
      </c>
      <c r="E354" s="196"/>
      <c r="F354" s="196"/>
      <c r="G354" s="196"/>
      <c r="H354" s="196"/>
      <c r="I354" s="196"/>
      <c r="J354" s="196"/>
      <c r="K354" s="196"/>
      <c r="L354" s="196"/>
      <c r="M354" s="196"/>
      <c r="N354" s="196"/>
      <c r="O354" s="196"/>
      <c r="P354" s="196"/>
      <c r="Q354" s="197" t="s">
        <v>1</v>
      </c>
    </row>
    <row r="355" spans="1:17" x14ac:dyDescent="0.2">
      <c r="A355" s="198" t="s">
        <v>7</v>
      </c>
      <c r="B355" s="199" t="s">
        <v>207</v>
      </c>
      <c r="C355" s="199" t="s">
        <v>210</v>
      </c>
      <c r="D355" s="199" t="s">
        <v>197</v>
      </c>
      <c r="E355" s="199"/>
      <c r="F355" s="199"/>
      <c r="G355" s="199"/>
      <c r="H355" s="199"/>
      <c r="I355" s="199"/>
      <c r="J355" s="199"/>
      <c r="K355" s="199"/>
      <c r="L355" s="199"/>
      <c r="M355" s="199"/>
      <c r="N355" s="199"/>
      <c r="O355" s="199"/>
      <c r="P355" s="199"/>
      <c r="Q355" s="200" t="s">
        <v>1</v>
      </c>
    </row>
    <row r="356" spans="1:17" x14ac:dyDescent="0.2">
      <c r="A356" s="195" t="s">
        <v>7</v>
      </c>
      <c r="B356" s="196" t="s">
        <v>207</v>
      </c>
      <c r="C356" s="196" t="s">
        <v>206</v>
      </c>
      <c r="D356" s="196" t="s">
        <v>195</v>
      </c>
      <c r="E356" s="196"/>
      <c r="F356" s="196"/>
      <c r="G356" s="196"/>
      <c r="H356" s="196"/>
      <c r="I356" s="196"/>
      <c r="J356" s="196"/>
      <c r="K356" s="196"/>
      <c r="L356" s="196"/>
      <c r="M356" s="196"/>
      <c r="N356" s="196"/>
      <c r="O356" s="196"/>
      <c r="P356" s="196"/>
      <c r="Q356" s="197" t="s">
        <v>1</v>
      </c>
    </row>
    <row r="357" spans="1:17" x14ac:dyDescent="0.2">
      <c r="A357" s="198" t="s">
        <v>7</v>
      </c>
      <c r="B357" s="199" t="s">
        <v>207</v>
      </c>
      <c r="C357" s="199" t="s">
        <v>206</v>
      </c>
      <c r="D357" s="199" t="s">
        <v>197</v>
      </c>
      <c r="E357" s="199"/>
      <c r="F357" s="199"/>
      <c r="G357" s="199"/>
      <c r="H357" s="199"/>
      <c r="I357" s="199"/>
      <c r="J357" s="199"/>
      <c r="K357" s="199"/>
      <c r="L357" s="199"/>
      <c r="M357" s="199"/>
      <c r="N357" s="199"/>
      <c r="O357" s="199"/>
      <c r="P357" s="199"/>
      <c r="Q357" s="200" t="s">
        <v>1</v>
      </c>
    </row>
    <row r="358" spans="1:17" x14ac:dyDescent="0.2">
      <c r="A358" s="195" t="s">
        <v>7</v>
      </c>
      <c r="B358" s="196" t="s">
        <v>207</v>
      </c>
      <c r="C358" s="196" t="s">
        <v>211</v>
      </c>
      <c r="D358" s="196" t="s">
        <v>195</v>
      </c>
      <c r="E358" s="199"/>
      <c r="F358" s="199"/>
      <c r="G358" s="199"/>
      <c r="H358" s="199"/>
      <c r="I358" s="199"/>
      <c r="J358" s="199"/>
      <c r="K358" s="199"/>
      <c r="L358" s="199"/>
      <c r="M358" s="199"/>
      <c r="N358" s="199"/>
      <c r="O358" s="199"/>
      <c r="P358" s="199"/>
      <c r="Q358" s="200"/>
    </row>
    <row r="359" spans="1:17" x14ac:dyDescent="0.2">
      <c r="A359" s="198" t="s">
        <v>7</v>
      </c>
      <c r="B359" s="199" t="s">
        <v>207</v>
      </c>
      <c r="C359" s="199" t="s">
        <v>211</v>
      </c>
      <c r="D359" s="199" t="s">
        <v>197</v>
      </c>
      <c r="E359" s="199"/>
      <c r="F359" s="199"/>
      <c r="G359" s="199"/>
      <c r="H359" s="199"/>
      <c r="I359" s="199"/>
      <c r="J359" s="199"/>
      <c r="K359" s="199"/>
      <c r="L359" s="199"/>
      <c r="M359" s="199"/>
      <c r="N359" s="199"/>
      <c r="O359" s="199"/>
      <c r="P359" s="199"/>
      <c r="Q359" s="200"/>
    </row>
    <row r="360" spans="1:17" x14ac:dyDescent="0.2">
      <c r="A360" s="195" t="s">
        <v>7</v>
      </c>
      <c r="B360" s="196" t="s">
        <v>207</v>
      </c>
      <c r="C360" s="196" t="s">
        <v>1087</v>
      </c>
      <c r="D360" s="196" t="s">
        <v>195</v>
      </c>
      <c r="E360" s="199"/>
      <c r="F360" s="199"/>
      <c r="G360" s="199"/>
      <c r="H360" s="199"/>
      <c r="I360" s="199"/>
      <c r="J360" s="199"/>
      <c r="K360" s="199"/>
      <c r="L360" s="199"/>
      <c r="M360" s="199"/>
      <c r="N360" s="199"/>
      <c r="O360" s="199"/>
      <c r="P360" s="199"/>
      <c r="Q360" s="200"/>
    </row>
    <row r="361" spans="1:17" x14ac:dyDescent="0.2">
      <c r="A361" s="198" t="s">
        <v>7</v>
      </c>
      <c r="B361" s="199" t="s">
        <v>207</v>
      </c>
      <c r="C361" s="199" t="s">
        <v>1087</v>
      </c>
      <c r="D361" s="199" t="s">
        <v>197</v>
      </c>
      <c r="E361" s="199"/>
      <c r="F361" s="199"/>
      <c r="G361" s="199"/>
      <c r="H361" s="199"/>
      <c r="I361" s="199"/>
      <c r="J361" s="199"/>
      <c r="K361" s="199"/>
      <c r="L361" s="199"/>
      <c r="M361" s="199"/>
      <c r="N361" s="199"/>
      <c r="O361" s="199"/>
      <c r="P361" s="199"/>
      <c r="Q361" s="200"/>
    </row>
    <row r="362" spans="1:17" x14ac:dyDescent="0.2">
      <c r="A362" s="195" t="s">
        <v>8</v>
      </c>
      <c r="B362" s="196" t="s">
        <v>208</v>
      </c>
      <c r="C362" s="196" t="s">
        <v>214</v>
      </c>
      <c r="D362" s="196" t="s">
        <v>195</v>
      </c>
      <c r="E362" s="196">
        <v>190779</v>
      </c>
      <c r="F362" s="196">
        <v>185591</v>
      </c>
      <c r="G362" s="196">
        <v>215465</v>
      </c>
      <c r="H362" s="196">
        <v>211134</v>
      </c>
      <c r="I362" s="196">
        <v>227257</v>
      </c>
      <c r="J362" s="196">
        <v>241065</v>
      </c>
      <c r="K362" s="196">
        <v>259521</v>
      </c>
      <c r="L362" s="196">
        <v>281681</v>
      </c>
      <c r="M362" s="196">
        <v>292666</v>
      </c>
      <c r="N362" s="196">
        <v>308630</v>
      </c>
      <c r="O362" s="196">
        <v>320840</v>
      </c>
      <c r="P362" s="196"/>
      <c r="Q362" s="197" t="s">
        <v>1</v>
      </c>
    </row>
    <row r="363" spans="1:17" x14ac:dyDescent="0.2">
      <c r="A363" s="198" t="s">
        <v>8</v>
      </c>
      <c r="B363" s="199" t="s">
        <v>208</v>
      </c>
      <c r="C363" s="199" t="s">
        <v>214</v>
      </c>
      <c r="D363" s="199" t="s">
        <v>197</v>
      </c>
      <c r="E363" s="199">
        <v>216252</v>
      </c>
      <c r="F363" s="199">
        <v>207544</v>
      </c>
      <c r="G363" s="199">
        <v>237764</v>
      </c>
      <c r="H363" s="199">
        <v>234504</v>
      </c>
      <c r="I363" s="199">
        <v>251531</v>
      </c>
      <c r="J363" s="199">
        <v>265428</v>
      </c>
      <c r="K363" s="199">
        <v>289737</v>
      </c>
      <c r="L363" s="199">
        <v>310764</v>
      </c>
      <c r="M363" s="199">
        <v>321501</v>
      </c>
      <c r="N363" s="199">
        <v>336992</v>
      </c>
      <c r="O363" s="199">
        <v>350619</v>
      </c>
      <c r="P363" s="199"/>
      <c r="Q363" s="200" t="s">
        <v>1</v>
      </c>
    </row>
    <row r="364" spans="1:17" x14ac:dyDescent="0.2">
      <c r="A364" s="195" t="s">
        <v>8</v>
      </c>
      <c r="B364" s="196" t="s">
        <v>208</v>
      </c>
      <c r="C364" s="196" t="s">
        <v>215</v>
      </c>
      <c r="D364" s="196" t="s">
        <v>195</v>
      </c>
      <c r="E364" s="196">
        <v>160595</v>
      </c>
      <c r="F364" s="196">
        <v>182991</v>
      </c>
      <c r="G364" s="196">
        <v>199373</v>
      </c>
      <c r="H364" s="196">
        <v>175567</v>
      </c>
      <c r="I364" s="196">
        <v>205899</v>
      </c>
      <c r="J364" s="196">
        <v>220465</v>
      </c>
      <c r="K364" s="196">
        <v>230671</v>
      </c>
      <c r="L364" s="196">
        <v>245136</v>
      </c>
      <c r="M364" s="196">
        <v>267333</v>
      </c>
      <c r="N364" s="196">
        <v>276222</v>
      </c>
      <c r="O364" s="196">
        <v>291673</v>
      </c>
      <c r="P364" s="196"/>
      <c r="Q364" s="197" t="s">
        <v>1</v>
      </c>
    </row>
    <row r="365" spans="1:17" x14ac:dyDescent="0.2">
      <c r="A365" s="198" t="s">
        <v>8</v>
      </c>
      <c r="B365" s="199" t="s">
        <v>208</v>
      </c>
      <c r="C365" s="199" t="s">
        <v>215</v>
      </c>
      <c r="D365" s="199" t="s">
        <v>197</v>
      </c>
      <c r="E365" s="199">
        <v>190427</v>
      </c>
      <c r="F365" s="199">
        <v>211421</v>
      </c>
      <c r="G365" s="199">
        <v>224183</v>
      </c>
      <c r="H365" s="199">
        <v>199175</v>
      </c>
      <c r="I365" s="199">
        <v>229854</v>
      </c>
      <c r="J365" s="199">
        <v>243562</v>
      </c>
      <c r="K365" s="199">
        <v>255514</v>
      </c>
      <c r="L365" s="199">
        <v>272511</v>
      </c>
      <c r="M365" s="199">
        <v>294846</v>
      </c>
      <c r="N365" s="199">
        <v>304128</v>
      </c>
      <c r="O365" s="199">
        <v>319258</v>
      </c>
      <c r="P365" s="199"/>
      <c r="Q365" s="200" t="s">
        <v>1</v>
      </c>
    </row>
    <row r="366" spans="1:17" x14ac:dyDescent="0.2">
      <c r="A366" s="195" t="s">
        <v>8</v>
      </c>
      <c r="B366" s="196" t="s">
        <v>208</v>
      </c>
      <c r="C366" s="196" t="s">
        <v>213</v>
      </c>
      <c r="D366" s="196" t="s">
        <v>195</v>
      </c>
      <c r="E366" s="196">
        <v>137705</v>
      </c>
      <c r="F366" s="196">
        <v>156085</v>
      </c>
      <c r="G366" s="196">
        <v>172455</v>
      </c>
      <c r="H366" s="196">
        <v>174693</v>
      </c>
      <c r="I366" s="196">
        <v>192520</v>
      </c>
      <c r="J366" s="196">
        <v>198754</v>
      </c>
      <c r="K366" s="196">
        <v>213259</v>
      </c>
      <c r="L366" s="196">
        <v>224391</v>
      </c>
      <c r="M366" s="196">
        <v>240706</v>
      </c>
      <c r="N366" s="196">
        <v>258374</v>
      </c>
      <c r="O366" s="196">
        <v>270051</v>
      </c>
      <c r="P366" s="196"/>
      <c r="Q366" s="197" t="s">
        <v>1</v>
      </c>
    </row>
    <row r="367" spans="1:17" x14ac:dyDescent="0.2">
      <c r="A367" s="198" t="s">
        <v>8</v>
      </c>
      <c r="B367" s="199" t="s">
        <v>208</v>
      </c>
      <c r="C367" s="199" t="s">
        <v>213</v>
      </c>
      <c r="D367" s="199" t="s">
        <v>197</v>
      </c>
      <c r="E367" s="199">
        <v>169547</v>
      </c>
      <c r="F367" s="199">
        <v>187941</v>
      </c>
      <c r="G367" s="199">
        <v>194600</v>
      </c>
      <c r="H367" s="199">
        <v>202157</v>
      </c>
      <c r="I367" s="199">
        <v>215010</v>
      </c>
      <c r="J367" s="199">
        <v>219416</v>
      </c>
      <c r="K367" s="199">
        <v>233580</v>
      </c>
      <c r="L367" s="199">
        <v>246601</v>
      </c>
      <c r="M367" s="199">
        <v>264697</v>
      </c>
      <c r="N367" s="199">
        <v>282163</v>
      </c>
      <c r="O367" s="199">
        <v>295741</v>
      </c>
      <c r="P367" s="199"/>
      <c r="Q367" s="200" t="s">
        <v>1</v>
      </c>
    </row>
    <row r="368" spans="1:17" x14ac:dyDescent="0.2">
      <c r="A368" s="195" t="s">
        <v>8</v>
      </c>
      <c r="B368" s="196" t="s">
        <v>208</v>
      </c>
      <c r="C368" s="196" t="s">
        <v>212</v>
      </c>
      <c r="D368" s="196" t="s">
        <v>195</v>
      </c>
      <c r="E368" s="196">
        <v>119858</v>
      </c>
      <c r="F368" s="196">
        <v>132920</v>
      </c>
      <c r="G368" s="196">
        <v>169007</v>
      </c>
      <c r="H368" s="196">
        <v>147566</v>
      </c>
      <c r="I368" s="196">
        <v>168511</v>
      </c>
      <c r="J368" s="196">
        <v>185875</v>
      </c>
      <c r="K368" s="196">
        <v>190173</v>
      </c>
      <c r="L368" s="196">
        <v>203904</v>
      </c>
      <c r="M368" s="196">
        <v>215644</v>
      </c>
      <c r="N368" s="196">
        <v>227287</v>
      </c>
      <c r="O368" s="196">
        <v>248479</v>
      </c>
      <c r="P368" s="196"/>
      <c r="Q368" s="197" t="s">
        <v>1</v>
      </c>
    </row>
    <row r="369" spans="1:17" x14ac:dyDescent="0.2">
      <c r="A369" s="198" t="s">
        <v>8</v>
      </c>
      <c r="B369" s="199" t="s">
        <v>208</v>
      </c>
      <c r="C369" s="199" t="s">
        <v>212</v>
      </c>
      <c r="D369" s="199" t="s">
        <v>197</v>
      </c>
      <c r="E369" s="199">
        <v>145996</v>
      </c>
      <c r="F369" s="199">
        <v>160501</v>
      </c>
      <c r="G369" s="199">
        <v>191147</v>
      </c>
      <c r="H369" s="199">
        <v>172064</v>
      </c>
      <c r="I369" s="199">
        <v>184324</v>
      </c>
      <c r="J369" s="199">
        <v>200460</v>
      </c>
      <c r="K369" s="199">
        <v>202845</v>
      </c>
      <c r="L369" s="199">
        <v>216321</v>
      </c>
      <c r="M369" s="199">
        <v>229659</v>
      </c>
      <c r="N369" s="199">
        <v>239838</v>
      </c>
      <c r="O369" s="199">
        <v>263709</v>
      </c>
      <c r="P369" s="199"/>
      <c r="Q369" s="200" t="s">
        <v>1</v>
      </c>
    </row>
    <row r="370" spans="1:17" x14ac:dyDescent="0.2">
      <c r="A370" s="195" t="s">
        <v>8</v>
      </c>
      <c r="B370" s="196" t="s">
        <v>208</v>
      </c>
      <c r="C370" s="196" t="s">
        <v>210</v>
      </c>
      <c r="D370" s="196" t="s">
        <v>195</v>
      </c>
      <c r="E370" s="196">
        <v>99984</v>
      </c>
      <c r="F370" s="196">
        <v>116132</v>
      </c>
      <c r="G370" s="196">
        <v>144256</v>
      </c>
      <c r="H370" s="196">
        <v>129167</v>
      </c>
      <c r="I370" s="196">
        <v>162712</v>
      </c>
      <c r="J370" s="196">
        <v>163423</v>
      </c>
      <c r="K370" s="196">
        <v>179048</v>
      </c>
      <c r="L370" s="196">
        <v>183148</v>
      </c>
      <c r="M370" s="196">
        <v>197279</v>
      </c>
      <c r="N370" s="196">
        <v>209764</v>
      </c>
      <c r="O370" s="196">
        <v>224158</v>
      </c>
      <c r="P370" s="196"/>
      <c r="Q370" s="197" t="s">
        <v>1</v>
      </c>
    </row>
    <row r="371" spans="1:17" x14ac:dyDescent="0.2">
      <c r="A371" s="198" t="s">
        <v>8</v>
      </c>
      <c r="B371" s="199" t="s">
        <v>208</v>
      </c>
      <c r="C371" s="199" t="s">
        <v>210</v>
      </c>
      <c r="D371" s="199" t="s">
        <v>197</v>
      </c>
      <c r="E371" s="199">
        <v>119426</v>
      </c>
      <c r="F371" s="199">
        <v>136893</v>
      </c>
      <c r="G371" s="199">
        <v>160039</v>
      </c>
      <c r="H371" s="199">
        <v>148044</v>
      </c>
      <c r="I371" s="199">
        <v>174752</v>
      </c>
      <c r="J371" s="199">
        <v>168287</v>
      </c>
      <c r="K371" s="199">
        <v>183000</v>
      </c>
      <c r="L371" s="199">
        <v>184737</v>
      </c>
      <c r="M371" s="199">
        <v>197318</v>
      </c>
      <c r="N371" s="199">
        <v>210421</v>
      </c>
      <c r="O371" s="199">
        <v>224493</v>
      </c>
      <c r="P371" s="199"/>
      <c r="Q371" s="200" t="s">
        <v>1</v>
      </c>
    </row>
    <row r="372" spans="1:17" x14ac:dyDescent="0.2">
      <c r="A372" s="195" t="s">
        <v>8</v>
      </c>
      <c r="B372" s="196" t="s">
        <v>208</v>
      </c>
      <c r="C372" s="196" t="s">
        <v>206</v>
      </c>
      <c r="D372" s="196" t="s">
        <v>195</v>
      </c>
      <c r="E372" s="196">
        <v>85673</v>
      </c>
      <c r="F372" s="196">
        <v>106009</v>
      </c>
      <c r="G372" s="196">
        <v>140955</v>
      </c>
      <c r="H372" s="196">
        <v>119591</v>
      </c>
      <c r="I372" s="196">
        <v>162100</v>
      </c>
      <c r="J372" s="196">
        <v>180467</v>
      </c>
      <c r="K372" s="196">
        <v>183698</v>
      </c>
      <c r="L372" s="196">
        <v>173125</v>
      </c>
      <c r="M372" s="196">
        <v>181615</v>
      </c>
      <c r="N372" s="196">
        <v>201998</v>
      </c>
      <c r="O372" s="196">
        <v>206637</v>
      </c>
      <c r="P372" s="196"/>
      <c r="Q372" s="197" t="s">
        <v>1</v>
      </c>
    </row>
    <row r="373" spans="1:17" x14ac:dyDescent="0.2">
      <c r="A373" s="198" t="s">
        <v>8</v>
      </c>
      <c r="B373" s="199" t="s">
        <v>208</v>
      </c>
      <c r="C373" s="199" t="s">
        <v>206</v>
      </c>
      <c r="D373" s="199" t="s">
        <v>197</v>
      </c>
      <c r="E373" s="199">
        <v>106197</v>
      </c>
      <c r="F373" s="199">
        <v>122251</v>
      </c>
      <c r="G373" s="199">
        <v>156051</v>
      </c>
      <c r="H373" s="199">
        <v>133968</v>
      </c>
      <c r="I373" s="199">
        <v>169561</v>
      </c>
      <c r="J373" s="199">
        <v>179177</v>
      </c>
      <c r="K373" s="199">
        <v>172978</v>
      </c>
      <c r="L373" s="199">
        <v>164484</v>
      </c>
      <c r="M373" s="199">
        <v>169785</v>
      </c>
      <c r="N373" s="199">
        <v>184985</v>
      </c>
      <c r="O373" s="199">
        <v>190402</v>
      </c>
      <c r="P373" s="199"/>
      <c r="Q373" s="200" t="s">
        <v>1</v>
      </c>
    </row>
    <row r="374" spans="1:17" x14ac:dyDescent="0.2">
      <c r="A374" s="195" t="s">
        <v>8</v>
      </c>
      <c r="B374" s="196" t="s">
        <v>208</v>
      </c>
      <c r="C374" s="196" t="s">
        <v>211</v>
      </c>
      <c r="D374" s="196" t="s">
        <v>195</v>
      </c>
      <c r="E374" s="196"/>
      <c r="F374" s="196"/>
      <c r="G374" s="196"/>
      <c r="H374" s="196"/>
      <c r="I374" s="196"/>
      <c r="J374" s="196"/>
      <c r="K374" s="196"/>
      <c r="L374" s="196"/>
      <c r="M374" s="196"/>
      <c r="N374" s="196"/>
      <c r="O374" s="196"/>
      <c r="P374" s="196"/>
      <c r="Q374" s="197" t="s">
        <v>1</v>
      </c>
    </row>
    <row r="375" spans="1:17" x14ac:dyDescent="0.2">
      <c r="A375" s="198" t="s">
        <v>8</v>
      </c>
      <c r="B375" s="199" t="s">
        <v>208</v>
      </c>
      <c r="C375" s="199" t="s">
        <v>211</v>
      </c>
      <c r="D375" s="199" t="s">
        <v>197</v>
      </c>
      <c r="E375" s="199"/>
      <c r="F375" s="199"/>
      <c r="G375" s="199"/>
      <c r="H375" s="199"/>
      <c r="I375" s="199"/>
      <c r="J375" s="199"/>
      <c r="K375" s="199"/>
      <c r="L375" s="199"/>
      <c r="M375" s="199"/>
      <c r="N375" s="199"/>
      <c r="O375" s="199"/>
      <c r="P375" s="199"/>
      <c r="Q375" s="200" t="s">
        <v>1</v>
      </c>
    </row>
    <row r="376" spans="1:17" x14ac:dyDescent="0.2">
      <c r="A376" s="195" t="s">
        <v>8</v>
      </c>
      <c r="B376" s="196" t="s">
        <v>205</v>
      </c>
      <c r="C376" s="196" t="s">
        <v>214</v>
      </c>
      <c r="D376" s="196" t="s">
        <v>195</v>
      </c>
      <c r="E376" s="196">
        <v>50403</v>
      </c>
      <c r="F376" s="196">
        <v>52190</v>
      </c>
      <c r="G376" s="196">
        <v>77105</v>
      </c>
      <c r="H376" s="196">
        <v>67454</v>
      </c>
      <c r="I376" s="196">
        <v>87427</v>
      </c>
      <c r="J376" s="196">
        <v>99838</v>
      </c>
      <c r="K376" s="196">
        <v>112448</v>
      </c>
      <c r="L376" s="196">
        <v>144625</v>
      </c>
      <c r="M376" s="196">
        <v>143543</v>
      </c>
      <c r="N376" s="196">
        <v>138990</v>
      </c>
      <c r="O376" s="196">
        <v>162997</v>
      </c>
      <c r="P376" s="196"/>
      <c r="Q376" s="197" t="s">
        <v>1</v>
      </c>
    </row>
    <row r="377" spans="1:17" x14ac:dyDescent="0.2">
      <c r="A377" s="198" t="s">
        <v>8</v>
      </c>
      <c r="B377" s="199" t="s">
        <v>205</v>
      </c>
      <c r="C377" s="199" t="s">
        <v>214</v>
      </c>
      <c r="D377" s="199" t="s">
        <v>197</v>
      </c>
      <c r="E377" s="199">
        <v>67562</v>
      </c>
      <c r="F377" s="199">
        <v>71420</v>
      </c>
      <c r="G377" s="199">
        <v>93000</v>
      </c>
      <c r="H377" s="199">
        <v>86236</v>
      </c>
      <c r="I377" s="199">
        <v>103425</v>
      </c>
      <c r="J377" s="199">
        <v>113086</v>
      </c>
      <c r="K377" s="199">
        <v>124480</v>
      </c>
      <c r="L377" s="199">
        <v>145898</v>
      </c>
      <c r="M377" s="199">
        <v>142364</v>
      </c>
      <c r="N377" s="199">
        <v>137911</v>
      </c>
      <c r="O377" s="199">
        <v>157171</v>
      </c>
      <c r="P377" s="199"/>
      <c r="Q377" s="200" t="s">
        <v>1</v>
      </c>
    </row>
    <row r="378" spans="1:17" x14ac:dyDescent="0.2">
      <c r="A378" s="195" t="s">
        <v>8</v>
      </c>
      <c r="B378" s="196" t="s">
        <v>205</v>
      </c>
      <c r="C378" s="196" t="s">
        <v>215</v>
      </c>
      <c r="D378" s="196" t="s">
        <v>195</v>
      </c>
      <c r="E378" s="196">
        <v>33872</v>
      </c>
      <c r="F378" s="196">
        <v>39549</v>
      </c>
      <c r="G378" s="196">
        <v>53361</v>
      </c>
      <c r="H378" s="196">
        <v>43704</v>
      </c>
      <c r="I378" s="196">
        <v>62218</v>
      </c>
      <c r="J378" s="196">
        <v>71881</v>
      </c>
      <c r="K378" s="196">
        <v>81694</v>
      </c>
      <c r="L378" s="196">
        <v>92086</v>
      </c>
      <c r="M378" s="196">
        <v>114531</v>
      </c>
      <c r="N378" s="196">
        <v>120045</v>
      </c>
      <c r="O378" s="196">
        <v>120179</v>
      </c>
      <c r="P378" s="196"/>
      <c r="Q378" s="197" t="s">
        <v>1</v>
      </c>
    </row>
    <row r="379" spans="1:17" x14ac:dyDescent="0.2">
      <c r="A379" s="198" t="s">
        <v>8</v>
      </c>
      <c r="B379" s="199" t="s">
        <v>205</v>
      </c>
      <c r="C379" s="199" t="s">
        <v>215</v>
      </c>
      <c r="D379" s="199" t="s">
        <v>197</v>
      </c>
      <c r="E379" s="199">
        <v>45160</v>
      </c>
      <c r="F379" s="199">
        <v>52363</v>
      </c>
      <c r="G379" s="199">
        <v>67902</v>
      </c>
      <c r="H379" s="199">
        <v>57716</v>
      </c>
      <c r="I379" s="199">
        <v>74043</v>
      </c>
      <c r="J379" s="199">
        <v>82559</v>
      </c>
      <c r="K379" s="199">
        <v>90075</v>
      </c>
      <c r="L379" s="199">
        <v>97980</v>
      </c>
      <c r="M379" s="199">
        <v>113932</v>
      </c>
      <c r="N379" s="199">
        <v>116474</v>
      </c>
      <c r="O379" s="199">
        <v>115452</v>
      </c>
      <c r="P379" s="199"/>
      <c r="Q379" s="200" t="s">
        <v>1</v>
      </c>
    </row>
    <row r="380" spans="1:17" x14ac:dyDescent="0.2">
      <c r="A380" s="195" t="s">
        <v>8</v>
      </c>
      <c r="B380" s="196" t="s">
        <v>205</v>
      </c>
      <c r="C380" s="196" t="s">
        <v>213</v>
      </c>
      <c r="D380" s="196" t="s">
        <v>195</v>
      </c>
      <c r="E380" s="196">
        <v>27294</v>
      </c>
      <c r="F380" s="196">
        <v>30327</v>
      </c>
      <c r="G380" s="196">
        <v>38520</v>
      </c>
      <c r="H380" s="196">
        <v>35313</v>
      </c>
      <c r="I380" s="196">
        <v>46227</v>
      </c>
      <c r="J380" s="196">
        <v>54371</v>
      </c>
      <c r="K380" s="196">
        <v>61677</v>
      </c>
      <c r="L380" s="196">
        <v>71488</v>
      </c>
      <c r="M380" s="196">
        <v>80502</v>
      </c>
      <c r="N380" s="196">
        <v>101515</v>
      </c>
      <c r="O380" s="196">
        <v>108814</v>
      </c>
      <c r="P380" s="196"/>
      <c r="Q380" s="197" t="s">
        <v>1</v>
      </c>
    </row>
    <row r="381" spans="1:17" x14ac:dyDescent="0.2">
      <c r="A381" s="198" t="s">
        <v>8</v>
      </c>
      <c r="B381" s="199" t="s">
        <v>205</v>
      </c>
      <c r="C381" s="199" t="s">
        <v>213</v>
      </c>
      <c r="D381" s="199" t="s">
        <v>197</v>
      </c>
      <c r="E381" s="199">
        <v>36975</v>
      </c>
      <c r="F381" s="199">
        <v>40216</v>
      </c>
      <c r="G381" s="199">
        <v>52116</v>
      </c>
      <c r="H381" s="199">
        <v>46666</v>
      </c>
      <c r="I381" s="199">
        <v>58365</v>
      </c>
      <c r="J381" s="199">
        <v>63681</v>
      </c>
      <c r="K381" s="199">
        <v>70063</v>
      </c>
      <c r="L381" s="199">
        <v>77366</v>
      </c>
      <c r="M381" s="199">
        <v>85201</v>
      </c>
      <c r="N381" s="199">
        <v>101206</v>
      </c>
      <c r="O381" s="199">
        <v>104488</v>
      </c>
      <c r="P381" s="199"/>
      <c r="Q381" s="200" t="s">
        <v>1</v>
      </c>
    </row>
    <row r="382" spans="1:17" x14ac:dyDescent="0.2">
      <c r="A382" s="195" t="s">
        <v>8</v>
      </c>
      <c r="B382" s="196" t="s">
        <v>205</v>
      </c>
      <c r="C382" s="196" t="s">
        <v>212</v>
      </c>
      <c r="D382" s="196" t="s">
        <v>195</v>
      </c>
      <c r="E382" s="196">
        <v>33465</v>
      </c>
      <c r="F382" s="196">
        <v>37009</v>
      </c>
      <c r="G382" s="196">
        <v>49404</v>
      </c>
      <c r="H382" s="196">
        <v>42947</v>
      </c>
      <c r="I382" s="196">
        <v>54869</v>
      </c>
      <c r="J382" s="196">
        <v>56589</v>
      </c>
      <c r="K382" s="196">
        <v>71336</v>
      </c>
      <c r="L382" s="196">
        <v>84068</v>
      </c>
      <c r="M382" s="196">
        <v>93353</v>
      </c>
      <c r="N382" s="196">
        <v>117191</v>
      </c>
      <c r="O382" s="196">
        <v>140244</v>
      </c>
      <c r="P382" s="196"/>
      <c r="Q382" s="197" t="s">
        <v>1</v>
      </c>
    </row>
    <row r="383" spans="1:17" x14ac:dyDescent="0.2">
      <c r="A383" s="198" t="s">
        <v>8</v>
      </c>
      <c r="B383" s="199" t="s">
        <v>205</v>
      </c>
      <c r="C383" s="199" t="s">
        <v>212</v>
      </c>
      <c r="D383" s="199" t="s">
        <v>197</v>
      </c>
      <c r="E383" s="199">
        <v>42605</v>
      </c>
      <c r="F383" s="199">
        <v>45751</v>
      </c>
      <c r="G383" s="199">
        <v>60123</v>
      </c>
      <c r="H383" s="199">
        <v>52353</v>
      </c>
      <c r="I383" s="199">
        <v>66367</v>
      </c>
      <c r="J383" s="199">
        <v>64808</v>
      </c>
      <c r="K383" s="199">
        <v>79985</v>
      </c>
      <c r="L383" s="199">
        <v>91175</v>
      </c>
      <c r="M383" s="199">
        <v>95579</v>
      </c>
      <c r="N383" s="199">
        <v>116974</v>
      </c>
      <c r="O383" s="199">
        <v>133910</v>
      </c>
      <c r="P383" s="199"/>
      <c r="Q383" s="200" t="s">
        <v>1</v>
      </c>
    </row>
    <row r="384" spans="1:17" x14ac:dyDescent="0.2">
      <c r="A384" s="195" t="s">
        <v>8</v>
      </c>
      <c r="B384" s="196" t="s">
        <v>205</v>
      </c>
      <c r="C384" s="196" t="s">
        <v>210</v>
      </c>
      <c r="D384" s="196" t="s">
        <v>195</v>
      </c>
      <c r="E384" s="196"/>
      <c r="F384" s="196"/>
      <c r="G384" s="196"/>
      <c r="H384" s="196"/>
      <c r="I384" s="196"/>
      <c r="J384" s="196"/>
      <c r="K384" s="196"/>
      <c r="L384" s="196"/>
      <c r="M384" s="196"/>
      <c r="N384" s="196"/>
      <c r="O384" s="196"/>
      <c r="P384" s="196"/>
      <c r="Q384" s="197" t="s">
        <v>1</v>
      </c>
    </row>
    <row r="385" spans="1:17" x14ac:dyDescent="0.2">
      <c r="A385" s="198" t="s">
        <v>8</v>
      </c>
      <c r="B385" s="199" t="s">
        <v>205</v>
      </c>
      <c r="C385" s="199" t="s">
        <v>210</v>
      </c>
      <c r="D385" s="199" t="s">
        <v>197</v>
      </c>
      <c r="E385" s="199"/>
      <c r="F385" s="199"/>
      <c r="G385" s="199"/>
      <c r="H385" s="199"/>
      <c r="I385" s="199"/>
      <c r="J385" s="199"/>
      <c r="K385" s="199"/>
      <c r="L385" s="199"/>
      <c r="M385" s="199"/>
      <c r="N385" s="199"/>
      <c r="O385" s="199"/>
      <c r="P385" s="199"/>
      <c r="Q385" s="200" t="s">
        <v>1</v>
      </c>
    </row>
    <row r="386" spans="1:17" x14ac:dyDescent="0.2">
      <c r="A386" s="195" t="s">
        <v>8</v>
      </c>
      <c r="B386" s="196" t="s">
        <v>205</v>
      </c>
      <c r="C386" s="196" t="s">
        <v>206</v>
      </c>
      <c r="D386" s="196" t="s">
        <v>195</v>
      </c>
      <c r="E386" s="196"/>
      <c r="F386" s="196"/>
      <c r="G386" s="196"/>
      <c r="H386" s="196"/>
      <c r="I386" s="196"/>
      <c r="J386" s="196"/>
      <c r="K386" s="196"/>
      <c r="L386" s="196"/>
      <c r="M386" s="196"/>
      <c r="N386" s="196"/>
      <c r="O386" s="196"/>
      <c r="P386" s="196"/>
      <c r="Q386" s="197" t="s">
        <v>1</v>
      </c>
    </row>
    <row r="387" spans="1:17" x14ac:dyDescent="0.2">
      <c r="A387" s="198" t="s">
        <v>8</v>
      </c>
      <c r="B387" s="199" t="s">
        <v>205</v>
      </c>
      <c r="C387" s="199" t="s">
        <v>206</v>
      </c>
      <c r="D387" s="199" t="s">
        <v>197</v>
      </c>
      <c r="E387" s="199"/>
      <c r="F387" s="199"/>
      <c r="G387" s="199"/>
      <c r="H387" s="199"/>
      <c r="I387" s="199"/>
      <c r="J387" s="199"/>
      <c r="K387" s="199"/>
      <c r="L387" s="199"/>
      <c r="M387" s="199"/>
      <c r="N387" s="199"/>
      <c r="O387" s="199"/>
      <c r="P387" s="199"/>
      <c r="Q387" s="200" t="s">
        <v>1</v>
      </c>
    </row>
    <row r="388" spans="1:17" x14ac:dyDescent="0.2">
      <c r="A388" s="195" t="s">
        <v>8</v>
      </c>
      <c r="B388" s="196" t="s">
        <v>205</v>
      </c>
      <c r="C388" s="196" t="s">
        <v>211</v>
      </c>
      <c r="D388" s="196" t="s">
        <v>195</v>
      </c>
      <c r="E388" s="199"/>
      <c r="F388" s="199"/>
      <c r="G388" s="199"/>
      <c r="H388" s="199"/>
      <c r="I388" s="199"/>
      <c r="J388" s="199"/>
      <c r="K388" s="199"/>
      <c r="L388" s="199"/>
      <c r="M388" s="199"/>
      <c r="N388" s="199"/>
      <c r="O388" s="199"/>
      <c r="P388" s="199"/>
      <c r="Q388" s="200"/>
    </row>
    <row r="389" spans="1:17" x14ac:dyDescent="0.2">
      <c r="A389" s="198" t="s">
        <v>8</v>
      </c>
      <c r="B389" s="199" t="s">
        <v>205</v>
      </c>
      <c r="C389" s="199" t="s">
        <v>211</v>
      </c>
      <c r="D389" s="199" t="s">
        <v>197</v>
      </c>
      <c r="E389" s="199"/>
      <c r="F389" s="199"/>
      <c r="G389" s="199"/>
      <c r="H389" s="199"/>
      <c r="I389" s="199"/>
      <c r="J389" s="199"/>
      <c r="K389" s="199"/>
      <c r="L389" s="199"/>
      <c r="M389" s="199"/>
      <c r="N389" s="199"/>
      <c r="O389" s="199"/>
      <c r="P389" s="199"/>
      <c r="Q389" s="200"/>
    </row>
    <row r="390" spans="1:17" x14ac:dyDescent="0.2">
      <c r="A390" s="195" t="s">
        <v>8</v>
      </c>
      <c r="B390" s="196" t="s">
        <v>205</v>
      </c>
      <c r="C390" s="196" t="s">
        <v>1087</v>
      </c>
      <c r="D390" s="196" t="s">
        <v>195</v>
      </c>
      <c r="E390" s="199"/>
      <c r="F390" s="199"/>
      <c r="G390" s="199"/>
      <c r="H390" s="199"/>
      <c r="I390" s="199"/>
      <c r="J390" s="199"/>
      <c r="K390" s="199"/>
      <c r="L390" s="199"/>
      <c r="M390" s="199"/>
      <c r="N390" s="199"/>
      <c r="O390" s="199"/>
      <c r="P390" s="199"/>
      <c r="Q390" s="200"/>
    </row>
    <row r="391" spans="1:17" x14ac:dyDescent="0.2">
      <c r="A391" s="198" t="s">
        <v>8</v>
      </c>
      <c r="B391" s="199" t="s">
        <v>205</v>
      </c>
      <c r="C391" s="199" t="s">
        <v>1087</v>
      </c>
      <c r="D391" s="199" t="s">
        <v>197</v>
      </c>
      <c r="E391" s="199"/>
      <c r="F391" s="199"/>
      <c r="G391" s="199"/>
      <c r="H391" s="199"/>
      <c r="I391" s="199"/>
      <c r="J391" s="199"/>
      <c r="K391" s="199"/>
      <c r="L391" s="199"/>
      <c r="M391" s="199"/>
      <c r="N391" s="199"/>
      <c r="O391" s="199"/>
      <c r="P391" s="199"/>
      <c r="Q391" s="200"/>
    </row>
    <row r="392" spans="1:17" x14ac:dyDescent="0.2">
      <c r="A392" s="195" t="s">
        <v>8</v>
      </c>
      <c r="B392" s="196" t="s">
        <v>209</v>
      </c>
      <c r="C392" s="196" t="s">
        <v>214</v>
      </c>
      <c r="D392" s="196" t="s">
        <v>195</v>
      </c>
      <c r="E392" s="196">
        <v>4.17394</v>
      </c>
      <c r="F392" s="196">
        <v>3.7157</v>
      </c>
      <c r="G392" s="196"/>
      <c r="H392" s="196">
        <v>3.1686000000000001</v>
      </c>
      <c r="I392" s="196">
        <v>1.64747</v>
      </c>
      <c r="J392" s="196">
        <v>1.2660499999999999</v>
      </c>
      <c r="K392" s="196">
        <v>1.24691</v>
      </c>
      <c r="L392" s="196">
        <v>1.3011200000000001</v>
      </c>
      <c r="M392" s="196">
        <v>1.3294999999999999</v>
      </c>
      <c r="N392" s="196">
        <v>1.5490999999999999</v>
      </c>
      <c r="O392" s="196">
        <v>1.34304</v>
      </c>
      <c r="P392" s="196"/>
      <c r="Q392" s="197" t="s">
        <v>1</v>
      </c>
    </row>
    <row r="393" spans="1:17" x14ac:dyDescent="0.2">
      <c r="A393" s="198" t="s">
        <v>8</v>
      </c>
      <c r="B393" s="199" t="s">
        <v>209</v>
      </c>
      <c r="C393" s="199" t="s">
        <v>214</v>
      </c>
      <c r="D393" s="199" t="s">
        <v>197</v>
      </c>
      <c r="E393" s="199">
        <v>4.7070100000000004</v>
      </c>
      <c r="F393" s="199">
        <v>4.1302099999999999</v>
      </c>
      <c r="G393" s="199"/>
      <c r="H393" s="199">
        <v>3.6332</v>
      </c>
      <c r="I393" s="199">
        <v>1.8908199999999999</v>
      </c>
      <c r="J393" s="199">
        <v>1.52207</v>
      </c>
      <c r="K393" s="199">
        <v>1.4306099999999999</v>
      </c>
      <c r="L393" s="199">
        <v>1.52302</v>
      </c>
      <c r="M393" s="199">
        <v>1.6146100000000001</v>
      </c>
      <c r="N393" s="199">
        <v>1.8673999999999999</v>
      </c>
      <c r="O393" s="199">
        <v>1.5891900000000001</v>
      </c>
      <c r="P393" s="199"/>
      <c r="Q393" s="200" t="s">
        <v>1</v>
      </c>
    </row>
    <row r="394" spans="1:17" x14ac:dyDescent="0.2">
      <c r="A394" s="195" t="s">
        <v>8</v>
      </c>
      <c r="B394" s="196" t="s">
        <v>209</v>
      </c>
      <c r="C394" s="196" t="s">
        <v>215</v>
      </c>
      <c r="D394" s="196" t="s">
        <v>195</v>
      </c>
      <c r="E394" s="196">
        <v>7.5631199999999996</v>
      </c>
      <c r="F394" s="196">
        <v>7.2298600000000004</v>
      </c>
      <c r="G394" s="196"/>
      <c r="H394" s="196">
        <v>7.5492499999999998</v>
      </c>
      <c r="I394" s="196">
        <v>5.4929800000000002</v>
      </c>
      <c r="J394" s="196">
        <v>5.1645399999999997</v>
      </c>
      <c r="K394" s="196">
        <v>4.8059799999999999</v>
      </c>
      <c r="L394" s="196">
        <v>4.9180900000000003</v>
      </c>
      <c r="M394" s="196">
        <v>4.5961400000000001</v>
      </c>
      <c r="N394" s="196">
        <v>4.9018499999999996</v>
      </c>
      <c r="O394" s="196">
        <v>4.7844699999999998</v>
      </c>
      <c r="P394" s="196"/>
      <c r="Q394" s="197" t="s">
        <v>1</v>
      </c>
    </row>
    <row r="395" spans="1:17" x14ac:dyDescent="0.2">
      <c r="A395" s="198" t="s">
        <v>8</v>
      </c>
      <c r="B395" s="199" t="s">
        <v>209</v>
      </c>
      <c r="C395" s="199" t="s">
        <v>215</v>
      </c>
      <c r="D395" s="199" t="s">
        <v>197</v>
      </c>
      <c r="E395" s="199">
        <v>8.2987199999999994</v>
      </c>
      <c r="F395" s="199">
        <v>8.0252199999999991</v>
      </c>
      <c r="G395" s="199"/>
      <c r="H395" s="199">
        <v>8.5035799999999995</v>
      </c>
      <c r="I395" s="199">
        <v>6.4923799999999998</v>
      </c>
      <c r="J395" s="199">
        <v>6.0403500000000001</v>
      </c>
      <c r="K395" s="199">
        <v>5.9010499999999997</v>
      </c>
      <c r="L395" s="199">
        <v>5.8676500000000003</v>
      </c>
      <c r="M395" s="199">
        <v>5.5771499999999996</v>
      </c>
      <c r="N395" s="199">
        <v>6.1109099999999996</v>
      </c>
      <c r="O395" s="199">
        <v>5.9340700000000002</v>
      </c>
      <c r="P395" s="199"/>
      <c r="Q395" s="200" t="s">
        <v>1</v>
      </c>
    </row>
    <row r="396" spans="1:17" x14ac:dyDescent="0.2">
      <c r="A396" s="195" t="s">
        <v>8</v>
      </c>
      <c r="B396" s="196" t="s">
        <v>209</v>
      </c>
      <c r="C396" s="196" t="s">
        <v>213</v>
      </c>
      <c r="D396" s="196" t="s">
        <v>195</v>
      </c>
      <c r="E396" s="196">
        <v>9.2698199999999993</v>
      </c>
      <c r="F396" s="196">
        <v>8.0616299999999992</v>
      </c>
      <c r="G396" s="196"/>
      <c r="H396" s="196">
        <v>7.61965</v>
      </c>
      <c r="I396" s="196">
        <v>4.2644900000000003</v>
      </c>
      <c r="J396" s="196">
        <v>3.4474800000000001</v>
      </c>
      <c r="K396" s="196">
        <v>3.4071199999999999</v>
      </c>
      <c r="L396" s="196">
        <v>3.5990700000000002</v>
      </c>
      <c r="M396" s="196">
        <v>3.6068899999999999</v>
      </c>
      <c r="N396" s="196">
        <v>3.6253600000000001</v>
      </c>
      <c r="O396" s="196">
        <v>3.4504600000000001</v>
      </c>
      <c r="P396" s="196"/>
      <c r="Q396" s="197" t="s">
        <v>1</v>
      </c>
    </row>
    <row r="397" spans="1:17" x14ac:dyDescent="0.2">
      <c r="A397" s="198" t="s">
        <v>8</v>
      </c>
      <c r="B397" s="199" t="s">
        <v>209</v>
      </c>
      <c r="C397" s="199" t="s">
        <v>213</v>
      </c>
      <c r="D397" s="199" t="s">
        <v>197</v>
      </c>
      <c r="E397" s="199">
        <v>9.9553499999999993</v>
      </c>
      <c r="F397" s="199">
        <v>8.8995999999999995</v>
      </c>
      <c r="G397" s="199"/>
      <c r="H397" s="199">
        <v>8.4988399999999995</v>
      </c>
      <c r="I397" s="199">
        <v>4.92814</v>
      </c>
      <c r="J397" s="199">
        <v>4.1478299999999999</v>
      </c>
      <c r="K397" s="199">
        <v>4.09239</v>
      </c>
      <c r="L397" s="199">
        <v>4.3166900000000004</v>
      </c>
      <c r="M397" s="199">
        <v>4.2950999999999997</v>
      </c>
      <c r="N397" s="199">
        <v>4.5381600000000004</v>
      </c>
      <c r="O397" s="199">
        <v>4.2158499999999997</v>
      </c>
      <c r="P397" s="199"/>
      <c r="Q397" s="200" t="s">
        <v>1</v>
      </c>
    </row>
    <row r="398" spans="1:17" x14ac:dyDescent="0.2">
      <c r="A398" s="195" t="s">
        <v>8</v>
      </c>
      <c r="B398" s="196" t="s">
        <v>209</v>
      </c>
      <c r="C398" s="196" t="s">
        <v>212</v>
      </c>
      <c r="D398" s="196" t="s">
        <v>195</v>
      </c>
      <c r="E398" s="196">
        <v>11.592879999999999</v>
      </c>
      <c r="F398" s="196">
        <v>11.324859999999999</v>
      </c>
      <c r="G398" s="196"/>
      <c r="H398" s="196">
        <v>10.778230000000001</v>
      </c>
      <c r="I398" s="196">
        <v>8.3027200000000008</v>
      </c>
      <c r="J398" s="196">
        <v>7.2694000000000001</v>
      </c>
      <c r="K398" s="196">
        <v>6.9552500000000004</v>
      </c>
      <c r="L398" s="196">
        <v>6.8419499999999998</v>
      </c>
      <c r="M398" s="196">
        <v>6.6507800000000001</v>
      </c>
      <c r="N398" s="196">
        <v>6.9295600000000004</v>
      </c>
      <c r="O398" s="196">
        <v>6.4343500000000002</v>
      </c>
      <c r="P398" s="196"/>
      <c r="Q398" s="197" t="s">
        <v>1</v>
      </c>
    </row>
    <row r="399" spans="1:17" x14ac:dyDescent="0.2">
      <c r="A399" s="198" t="s">
        <v>8</v>
      </c>
      <c r="B399" s="199" t="s">
        <v>209</v>
      </c>
      <c r="C399" s="199" t="s">
        <v>212</v>
      </c>
      <c r="D399" s="199" t="s">
        <v>197</v>
      </c>
      <c r="E399" s="199">
        <v>11.955120000000001</v>
      </c>
      <c r="F399" s="199">
        <v>11.563789999999999</v>
      </c>
      <c r="G399" s="199"/>
      <c r="H399" s="199">
        <v>11.382389999999999</v>
      </c>
      <c r="I399" s="199">
        <v>9.0829199999999997</v>
      </c>
      <c r="J399" s="199">
        <v>7.9666800000000002</v>
      </c>
      <c r="K399" s="199">
        <v>7.83209</v>
      </c>
      <c r="L399" s="199">
        <v>7.83188</v>
      </c>
      <c r="M399" s="199">
        <v>7.8124500000000001</v>
      </c>
      <c r="N399" s="199">
        <v>8.1275700000000004</v>
      </c>
      <c r="O399" s="199">
        <v>7.7259399999999996</v>
      </c>
      <c r="P399" s="199"/>
      <c r="Q399" s="200" t="s">
        <v>1</v>
      </c>
    </row>
    <row r="400" spans="1:17" x14ac:dyDescent="0.2">
      <c r="A400" s="195" t="s">
        <v>8</v>
      </c>
      <c r="B400" s="196" t="s">
        <v>209</v>
      </c>
      <c r="C400" s="196" t="s">
        <v>210</v>
      </c>
      <c r="D400" s="196" t="s">
        <v>195</v>
      </c>
      <c r="E400" s="196">
        <v>11.99492</v>
      </c>
      <c r="F400" s="196">
        <v>11.96053</v>
      </c>
      <c r="G400" s="196"/>
      <c r="H400" s="196">
        <v>11.62603</v>
      </c>
      <c r="I400" s="196">
        <v>6.0388900000000003</v>
      </c>
      <c r="J400" s="196">
        <v>5.3890799999999999</v>
      </c>
      <c r="K400" s="196">
        <v>4.9785500000000003</v>
      </c>
      <c r="L400" s="196">
        <v>4.8338000000000001</v>
      </c>
      <c r="M400" s="196">
        <v>4.87432</v>
      </c>
      <c r="N400" s="196">
        <v>5.2883199999999997</v>
      </c>
      <c r="O400" s="196">
        <v>4.8305199999999999</v>
      </c>
      <c r="P400" s="196"/>
      <c r="Q400" s="197" t="s">
        <v>1</v>
      </c>
    </row>
    <row r="401" spans="1:17" x14ac:dyDescent="0.2">
      <c r="A401" s="198" t="s">
        <v>8</v>
      </c>
      <c r="B401" s="199" t="s">
        <v>209</v>
      </c>
      <c r="C401" s="199" t="s">
        <v>210</v>
      </c>
      <c r="D401" s="199" t="s">
        <v>197</v>
      </c>
      <c r="E401" s="199">
        <v>11.39785</v>
      </c>
      <c r="F401" s="199">
        <v>11.131320000000001</v>
      </c>
      <c r="G401" s="199"/>
      <c r="H401" s="199">
        <v>10.598879999999999</v>
      </c>
      <c r="I401" s="199">
        <v>5.8122400000000001</v>
      </c>
      <c r="J401" s="199">
        <v>5.1869699999999996</v>
      </c>
      <c r="K401" s="199">
        <v>4.9513699999999998</v>
      </c>
      <c r="L401" s="199">
        <v>4.8707099999999999</v>
      </c>
      <c r="M401" s="199">
        <v>4.8621999999999996</v>
      </c>
      <c r="N401" s="199">
        <v>5.4519299999999999</v>
      </c>
      <c r="O401" s="199">
        <v>5.0121799999999999</v>
      </c>
      <c r="P401" s="199"/>
      <c r="Q401" s="200" t="s">
        <v>1</v>
      </c>
    </row>
    <row r="402" spans="1:17" x14ac:dyDescent="0.2">
      <c r="A402" s="195" t="s">
        <v>8</v>
      </c>
      <c r="B402" s="196" t="s">
        <v>209</v>
      </c>
      <c r="C402" s="196" t="s">
        <v>206</v>
      </c>
      <c r="D402" s="196" t="s">
        <v>195</v>
      </c>
      <c r="E402" s="196">
        <v>28.369499999999999</v>
      </c>
      <c r="F402" s="196">
        <v>29.67578</v>
      </c>
      <c r="G402" s="196"/>
      <c r="H402" s="196">
        <v>27.435169999999999</v>
      </c>
      <c r="I402" s="196">
        <v>27.7773</v>
      </c>
      <c r="J402" s="196">
        <v>25.355879999999999</v>
      </c>
      <c r="K402" s="196">
        <v>24.110220000000002</v>
      </c>
      <c r="L402" s="196">
        <v>15.78917</v>
      </c>
      <c r="M402" s="196">
        <v>16.43477</v>
      </c>
      <c r="N402" s="196">
        <v>19.5794</v>
      </c>
      <c r="O402" s="196">
        <v>16.256039999999999</v>
      </c>
      <c r="P402" s="196"/>
      <c r="Q402" s="197" t="s">
        <v>1</v>
      </c>
    </row>
    <row r="403" spans="1:17" x14ac:dyDescent="0.2">
      <c r="A403" s="198" t="s">
        <v>8</v>
      </c>
      <c r="B403" s="199" t="s">
        <v>209</v>
      </c>
      <c r="C403" s="199" t="s">
        <v>206</v>
      </c>
      <c r="D403" s="199" t="s">
        <v>197</v>
      </c>
      <c r="E403" s="199">
        <v>24.705030000000001</v>
      </c>
      <c r="F403" s="199">
        <v>26.322890000000001</v>
      </c>
      <c r="G403" s="199"/>
      <c r="H403" s="199">
        <v>24.162489999999998</v>
      </c>
      <c r="I403" s="199">
        <v>25.047619999999998</v>
      </c>
      <c r="J403" s="199">
        <v>22.376200000000001</v>
      </c>
      <c r="K403" s="199">
        <v>21.140260000000001</v>
      </c>
      <c r="L403" s="199">
        <v>12.17808</v>
      </c>
      <c r="M403" s="199">
        <v>13.740320000000001</v>
      </c>
      <c r="N403" s="199">
        <v>16.473769999999998</v>
      </c>
      <c r="O403" s="199">
        <v>13.79135</v>
      </c>
      <c r="P403" s="199"/>
      <c r="Q403" s="200" t="s">
        <v>1</v>
      </c>
    </row>
    <row r="404" spans="1:17" x14ac:dyDescent="0.2">
      <c r="A404" s="195" t="s">
        <v>8</v>
      </c>
      <c r="B404" s="196" t="s">
        <v>209</v>
      </c>
      <c r="C404" s="196" t="s">
        <v>211</v>
      </c>
      <c r="D404" s="196" t="s">
        <v>195</v>
      </c>
      <c r="E404" s="196"/>
      <c r="F404" s="196"/>
      <c r="G404" s="196"/>
      <c r="H404" s="196"/>
      <c r="I404" s="196"/>
      <c r="J404" s="196"/>
      <c r="K404" s="196"/>
      <c r="L404" s="196"/>
      <c r="M404" s="196"/>
      <c r="N404" s="196"/>
      <c r="O404" s="196"/>
      <c r="P404" s="196"/>
      <c r="Q404" s="197" t="s">
        <v>1</v>
      </c>
    </row>
    <row r="405" spans="1:17" x14ac:dyDescent="0.2">
      <c r="A405" s="198" t="s">
        <v>8</v>
      </c>
      <c r="B405" s="199" t="s">
        <v>209</v>
      </c>
      <c r="C405" s="199" t="s">
        <v>211</v>
      </c>
      <c r="D405" s="199" t="s">
        <v>197</v>
      </c>
      <c r="E405" s="199"/>
      <c r="F405" s="199"/>
      <c r="G405" s="199"/>
      <c r="H405" s="199"/>
      <c r="I405" s="199"/>
      <c r="J405" s="199"/>
      <c r="K405" s="199"/>
      <c r="L405" s="199"/>
      <c r="M405" s="199"/>
      <c r="N405" s="199"/>
      <c r="O405" s="199"/>
      <c r="P405" s="199"/>
      <c r="Q405" s="200" t="s">
        <v>1</v>
      </c>
    </row>
    <row r="406" spans="1:17" x14ac:dyDescent="0.2">
      <c r="A406" s="195" t="s">
        <v>8</v>
      </c>
      <c r="B406" s="196" t="s">
        <v>207</v>
      </c>
      <c r="C406" s="196" t="s">
        <v>214</v>
      </c>
      <c r="D406" s="196" t="s">
        <v>195</v>
      </c>
      <c r="E406" s="196">
        <v>23.353770000000001</v>
      </c>
      <c r="F406" s="196">
        <v>25.524049999999999</v>
      </c>
      <c r="G406" s="196"/>
      <c r="H406" s="196">
        <v>20.39612</v>
      </c>
      <c r="I406" s="196">
        <v>21.915430000000001</v>
      </c>
      <c r="J406" s="196">
        <v>21.590979999999998</v>
      </c>
      <c r="K406" s="196">
        <v>19.169750000000001</v>
      </c>
      <c r="L406" s="196">
        <v>17.973379999999999</v>
      </c>
      <c r="M406" s="196">
        <v>23.224399999999999</v>
      </c>
      <c r="N406" s="196">
        <v>23.178650000000001</v>
      </c>
      <c r="O406" s="196">
        <v>17.889289999999999</v>
      </c>
      <c r="P406" s="196"/>
      <c r="Q406" s="197" t="s">
        <v>1</v>
      </c>
    </row>
    <row r="407" spans="1:17" x14ac:dyDescent="0.2">
      <c r="A407" s="198" t="s">
        <v>8</v>
      </c>
      <c r="B407" s="199" t="s">
        <v>207</v>
      </c>
      <c r="C407" s="199" t="s">
        <v>214</v>
      </c>
      <c r="D407" s="199" t="s">
        <v>197</v>
      </c>
      <c r="E407" s="199">
        <v>21.227910000000001</v>
      </c>
      <c r="F407" s="199">
        <v>23.014559999999999</v>
      </c>
      <c r="G407" s="199"/>
      <c r="H407" s="199">
        <v>20.701329999999999</v>
      </c>
      <c r="I407" s="199">
        <v>19.994199999999999</v>
      </c>
      <c r="J407" s="199">
        <v>20.98668</v>
      </c>
      <c r="K407" s="199">
        <v>19.065709999999999</v>
      </c>
      <c r="L407" s="199">
        <v>19.019449999999999</v>
      </c>
      <c r="M407" s="199">
        <v>22.470569999999999</v>
      </c>
      <c r="N407" s="199">
        <v>22.24043</v>
      </c>
      <c r="O407" s="199">
        <v>18.416879999999999</v>
      </c>
      <c r="P407" s="199"/>
      <c r="Q407" s="200" t="s">
        <v>1</v>
      </c>
    </row>
    <row r="408" spans="1:17" x14ac:dyDescent="0.2">
      <c r="A408" s="195" t="s">
        <v>8</v>
      </c>
      <c r="B408" s="196" t="s">
        <v>207</v>
      </c>
      <c r="C408" s="196" t="s">
        <v>215</v>
      </c>
      <c r="D408" s="196" t="s">
        <v>195</v>
      </c>
      <c r="E408" s="196">
        <v>23.709849999999999</v>
      </c>
      <c r="F408" s="196">
        <v>22.862780000000001</v>
      </c>
      <c r="G408" s="196">
        <v>20.86168</v>
      </c>
      <c r="H408" s="196">
        <v>23.54476</v>
      </c>
      <c r="I408" s="196">
        <v>21.088750000000001</v>
      </c>
      <c r="J408" s="196">
        <v>20.28492</v>
      </c>
      <c r="K408" s="196">
        <v>18.888780000000001</v>
      </c>
      <c r="L408" s="196">
        <v>21.042290000000001</v>
      </c>
      <c r="M408" s="196">
        <v>18.62989</v>
      </c>
      <c r="N408" s="196">
        <v>19.160309999999999</v>
      </c>
      <c r="O408" s="196">
        <v>18.450810000000001</v>
      </c>
      <c r="P408" s="196"/>
      <c r="Q408" s="197" t="s">
        <v>1</v>
      </c>
    </row>
    <row r="409" spans="1:17" x14ac:dyDescent="0.2">
      <c r="A409" s="198" t="s">
        <v>8</v>
      </c>
      <c r="B409" s="199" t="s">
        <v>207</v>
      </c>
      <c r="C409" s="199" t="s">
        <v>215</v>
      </c>
      <c r="D409" s="199" t="s">
        <v>197</v>
      </c>
      <c r="E409" s="199">
        <v>20.513729999999999</v>
      </c>
      <c r="F409" s="199">
        <v>20.48011</v>
      </c>
      <c r="G409" s="199">
        <v>20.96698</v>
      </c>
      <c r="H409" s="199">
        <v>21.00977</v>
      </c>
      <c r="I409" s="199">
        <v>20.307120000000001</v>
      </c>
      <c r="J409" s="199">
        <v>18.971889999999998</v>
      </c>
      <c r="K409" s="199">
        <v>18.497920000000001</v>
      </c>
      <c r="L409" s="199">
        <v>20.34395</v>
      </c>
      <c r="M409" s="199">
        <v>19.157039999999999</v>
      </c>
      <c r="N409" s="199">
        <v>18.629909999999999</v>
      </c>
      <c r="O409" s="199">
        <v>17.858499999999999</v>
      </c>
      <c r="P409" s="199"/>
      <c r="Q409" s="200" t="s">
        <v>1</v>
      </c>
    </row>
    <row r="410" spans="1:17" x14ac:dyDescent="0.2">
      <c r="A410" s="195" t="s">
        <v>8</v>
      </c>
      <c r="B410" s="196" t="s">
        <v>207</v>
      </c>
      <c r="C410" s="196" t="s">
        <v>213</v>
      </c>
      <c r="D410" s="196" t="s">
        <v>195</v>
      </c>
      <c r="E410" s="196">
        <v>26.405069999999998</v>
      </c>
      <c r="F410" s="196">
        <v>25.201969999999999</v>
      </c>
      <c r="G410" s="196">
        <v>26.33437</v>
      </c>
      <c r="H410" s="196">
        <v>24.874690000000001</v>
      </c>
      <c r="I410" s="196">
        <v>24.070350000000001</v>
      </c>
      <c r="J410" s="196">
        <v>22.730869999999999</v>
      </c>
      <c r="K410" s="196">
        <v>20.456569999999999</v>
      </c>
      <c r="L410" s="196">
        <v>21.954730000000001</v>
      </c>
      <c r="M410" s="196">
        <v>21.329899999999999</v>
      </c>
      <c r="N410" s="196">
        <v>18.25543</v>
      </c>
      <c r="O410" s="196">
        <v>20.095759999999999</v>
      </c>
      <c r="P410" s="196"/>
      <c r="Q410" s="197" t="s">
        <v>1</v>
      </c>
    </row>
    <row r="411" spans="1:17" x14ac:dyDescent="0.2">
      <c r="A411" s="198" t="s">
        <v>8</v>
      </c>
      <c r="B411" s="199" t="s">
        <v>207</v>
      </c>
      <c r="C411" s="199" t="s">
        <v>213</v>
      </c>
      <c r="D411" s="199" t="s">
        <v>197</v>
      </c>
      <c r="E411" s="199">
        <v>23.47532</v>
      </c>
      <c r="F411" s="199">
        <v>22.520890000000001</v>
      </c>
      <c r="G411" s="199">
        <v>24.078980000000001</v>
      </c>
      <c r="H411" s="199">
        <v>22.528179999999999</v>
      </c>
      <c r="I411" s="199">
        <v>21.627690000000001</v>
      </c>
      <c r="J411" s="199">
        <v>21.643820000000002</v>
      </c>
      <c r="K411" s="199">
        <v>19.391120000000001</v>
      </c>
      <c r="L411" s="199">
        <v>21.323319999999999</v>
      </c>
      <c r="M411" s="199">
        <v>20.625340000000001</v>
      </c>
      <c r="N411" s="199">
        <v>18.150110000000002</v>
      </c>
      <c r="O411" s="199">
        <v>19.073</v>
      </c>
      <c r="P411" s="199"/>
      <c r="Q411" s="200" t="s">
        <v>1</v>
      </c>
    </row>
    <row r="412" spans="1:17" x14ac:dyDescent="0.2">
      <c r="A412" s="195" t="s">
        <v>8</v>
      </c>
      <c r="B412" s="196" t="s">
        <v>207</v>
      </c>
      <c r="C412" s="196" t="s">
        <v>212</v>
      </c>
      <c r="D412" s="196" t="s">
        <v>195</v>
      </c>
      <c r="E412" s="196">
        <v>41.240099999999998</v>
      </c>
      <c r="F412" s="196">
        <v>40.563110000000002</v>
      </c>
      <c r="G412" s="196">
        <v>42.532989999999998</v>
      </c>
      <c r="H412" s="196">
        <v>41.404519999999998</v>
      </c>
      <c r="I412" s="196">
        <v>40.312379999999997</v>
      </c>
      <c r="J412" s="196">
        <v>33.782179999999997</v>
      </c>
      <c r="K412" s="196">
        <v>37.275709999999997</v>
      </c>
      <c r="L412" s="196">
        <v>38.794789999999999</v>
      </c>
      <c r="M412" s="196">
        <v>33.829659999999997</v>
      </c>
      <c r="N412" s="196">
        <v>32.40607</v>
      </c>
      <c r="O412" s="196">
        <v>30.190239999999999</v>
      </c>
      <c r="P412" s="196"/>
      <c r="Q412" s="197" t="s">
        <v>1</v>
      </c>
    </row>
    <row r="413" spans="1:17" x14ac:dyDescent="0.2">
      <c r="A413" s="198" t="s">
        <v>8</v>
      </c>
      <c r="B413" s="199" t="s">
        <v>207</v>
      </c>
      <c r="C413" s="199" t="s">
        <v>212</v>
      </c>
      <c r="D413" s="199" t="s">
        <v>197</v>
      </c>
      <c r="E413" s="199">
        <v>35.735239999999997</v>
      </c>
      <c r="F413" s="199">
        <v>36.139099999999999</v>
      </c>
      <c r="G413" s="199">
        <v>38.66075</v>
      </c>
      <c r="H413" s="199">
        <v>38.07996</v>
      </c>
      <c r="I413" s="199">
        <v>36.475960000000001</v>
      </c>
      <c r="J413" s="199">
        <v>30.888159999999999</v>
      </c>
      <c r="K413" s="199">
        <v>33.665059999999997</v>
      </c>
      <c r="L413" s="199">
        <v>35.42747</v>
      </c>
      <c r="M413" s="199">
        <v>31.594809999999999</v>
      </c>
      <c r="N413" s="199">
        <v>30.12208</v>
      </c>
      <c r="O413" s="199">
        <v>29.18975</v>
      </c>
      <c r="P413" s="199"/>
      <c r="Q413" s="200" t="s">
        <v>1</v>
      </c>
    </row>
    <row r="414" spans="1:17" x14ac:dyDescent="0.2">
      <c r="A414" s="195" t="s">
        <v>8</v>
      </c>
      <c r="B414" s="196" t="s">
        <v>207</v>
      </c>
      <c r="C414" s="196" t="s">
        <v>210</v>
      </c>
      <c r="D414" s="196" t="s">
        <v>195</v>
      </c>
      <c r="E414" s="196"/>
      <c r="F414" s="196"/>
      <c r="G414" s="196"/>
      <c r="H414" s="196"/>
      <c r="I414" s="196"/>
      <c r="J414" s="196"/>
      <c r="K414" s="196"/>
      <c r="L414" s="196"/>
      <c r="M414" s="196"/>
      <c r="N414" s="196"/>
      <c r="O414" s="196"/>
      <c r="P414" s="196"/>
      <c r="Q414" s="197" t="s">
        <v>1</v>
      </c>
    </row>
    <row r="415" spans="1:17" x14ac:dyDescent="0.2">
      <c r="A415" s="198" t="s">
        <v>8</v>
      </c>
      <c r="B415" s="199" t="s">
        <v>207</v>
      </c>
      <c r="C415" s="199" t="s">
        <v>210</v>
      </c>
      <c r="D415" s="199" t="s">
        <v>197</v>
      </c>
      <c r="E415" s="199"/>
      <c r="F415" s="199"/>
      <c r="G415" s="199"/>
      <c r="H415" s="199"/>
      <c r="I415" s="199"/>
      <c r="J415" s="199"/>
      <c r="K415" s="199"/>
      <c r="L415" s="199"/>
      <c r="M415" s="199"/>
      <c r="N415" s="199"/>
      <c r="O415" s="199"/>
      <c r="P415" s="199"/>
      <c r="Q415" s="200" t="s">
        <v>1</v>
      </c>
    </row>
    <row r="416" spans="1:17" x14ac:dyDescent="0.2">
      <c r="A416" s="195" t="s">
        <v>8</v>
      </c>
      <c r="B416" s="196" t="s">
        <v>207</v>
      </c>
      <c r="C416" s="196" t="s">
        <v>206</v>
      </c>
      <c r="D416" s="196" t="s">
        <v>195</v>
      </c>
      <c r="E416" s="196"/>
      <c r="F416" s="196"/>
      <c r="G416" s="196"/>
      <c r="H416" s="196"/>
      <c r="I416" s="196"/>
      <c r="J416" s="196"/>
      <c r="K416" s="196"/>
      <c r="L416" s="196"/>
      <c r="M416" s="196"/>
      <c r="N416" s="196"/>
      <c r="O416" s="196"/>
      <c r="P416" s="196"/>
      <c r="Q416" s="197" t="s">
        <v>1</v>
      </c>
    </row>
    <row r="417" spans="1:17" x14ac:dyDescent="0.2">
      <c r="A417" s="198" t="s">
        <v>8</v>
      </c>
      <c r="B417" s="199" t="s">
        <v>207</v>
      </c>
      <c r="C417" s="199" t="s">
        <v>206</v>
      </c>
      <c r="D417" s="199" t="s">
        <v>197</v>
      </c>
      <c r="E417" s="199"/>
      <c r="F417" s="199"/>
      <c r="G417" s="199"/>
      <c r="H417" s="199"/>
      <c r="I417" s="199"/>
      <c r="J417" s="199"/>
      <c r="K417" s="199"/>
      <c r="L417" s="199"/>
      <c r="M417" s="199"/>
      <c r="N417" s="199"/>
      <c r="O417" s="199"/>
      <c r="P417" s="199"/>
      <c r="Q417" s="200" t="s">
        <v>1</v>
      </c>
    </row>
    <row r="418" spans="1:17" x14ac:dyDescent="0.2">
      <c r="A418" s="195" t="s">
        <v>8</v>
      </c>
      <c r="B418" s="196" t="s">
        <v>207</v>
      </c>
      <c r="C418" s="196" t="s">
        <v>211</v>
      </c>
      <c r="D418" s="196" t="s">
        <v>195</v>
      </c>
      <c r="E418" s="199"/>
      <c r="F418" s="199"/>
      <c r="G418" s="199"/>
      <c r="H418" s="199"/>
      <c r="I418" s="199"/>
      <c r="J418" s="199"/>
      <c r="K418" s="199"/>
      <c r="L418" s="199"/>
      <c r="M418" s="199"/>
      <c r="N418" s="199"/>
      <c r="O418" s="199"/>
      <c r="P418" s="199"/>
      <c r="Q418" s="200"/>
    </row>
    <row r="419" spans="1:17" x14ac:dyDescent="0.2">
      <c r="A419" s="198" t="s">
        <v>8</v>
      </c>
      <c r="B419" s="199" t="s">
        <v>207</v>
      </c>
      <c r="C419" s="199" t="s">
        <v>211</v>
      </c>
      <c r="D419" s="199" t="s">
        <v>197</v>
      </c>
      <c r="E419" s="199"/>
      <c r="F419" s="199"/>
      <c r="G419" s="199"/>
      <c r="H419" s="199"/>
      <c r="I419" s="199"/>
      <c r="J419" s="199"/>
      <c r="K419" s="199"/>
      <c r="L419" s="199"/>
      <c r="M419" s="199"/>
      <c r="N419" s="199"/>
      <c r="O419" s="199"/>
      <c r="P419" s="199"/>
      <c r="Q419" s="200"/>
    </row>
    <row r="420" spans="1:17" x14ac:dyDescent="0.2">
      <c r="A420" s="195" t="s">
        <v>8</v>
      </c>
      <c r="B420" s="196" t="s">
        <v>207</v>
      </c>
      <c r="C420" s="196" t="s">
        <v>1087</v>
      </c>
      <c r="D420" s="196" t="s">
        <v>195</v>
      </c>
      <c r="E420" s="199"/>
      <c r="F420" s="199"/>
      <c r="G420" s="199"/>
      <c r="H420" s="199"/>
      <c r="I420" s="199"/>
      <c r="J420" s="199"/>
      <c r="K420" s="199"/>
      <c r="L420" s="199"/>
      <c r="M420" s="199"/>
      <c r="N420" s="199"/>
      <c r="O420" s="199"/>
      <c r="P420" s="199"/>
      <c r="Q420" s="200"/>
    </row>
    <row r="421" spans="1:17" x14ac:dyDescent="0.2">
      <c r="A421" s="198" t="s">
        <v>8</v>
      </c>
      <c r="B421" s="199" t="s">
        <v>207</v>
      </c>
      <c r="C421" s="199" t="s">
        <v>1087</v>
      </c>
      <c r="D421" s="199" t="s">
        <v>197</v>
      </c>
      <c r="E421" s="199"/>
      <c r="F421" s="199"/>
      <c r="G421" s="199"/>
      <c r="H421" s="199"/>
      <c r="I421" s="199"/>
      <c r="J421" s="199"/>
      <c r="K421" s="199"/>
      <c r="L421" s="199"/>
      <c r="M421" s="199"/>
      <c r="N421" s="199"/>
      <c r="O421" s="199"/>
      <c r="P421" s="199"/>
      <c r="Q421" s="200"/>
    </row>
    <row r="422" spans="1:17" x14ac:dyDescent="0.2">
      <c r="A422" s="195" t="s">
        <v>9</v>
      </c>
      <c r="B422" s="196" t="s">
        <v>208</v>
      </c>
      <c r="C422" s="196" t="s">
        <v>214</v>
      </c>
      <c r="D422" s="196" t="s">
        <v>195</v>
      </c>
      <c r="E422" s="229">
        <v>225418</v>
      </c>
      <c r="F422" s="196">
        <v>226355</v>
      </c>
      <c r="G422" s="196">
        <v>261132</v>
      </c>
      <c r="H422" s="196">
        <v>241705</v>
      </c>
      <c r="I422" s="196">
        <v>262320</v>
      </c>
      <c r="J422" s="196">
        <v>258125</v>
      </c>
      <c r="K422" s="196">
        <v>257988</v>
      </c>
      <c r="L422" s="196">
        <v>265672</v>
      </c>
      <c r="M422" s="196">
        <v>279779</v>
      </c>
      <c r="N422" s="196">
        <v>275282</v>
      </c>
      <c r="O422" s="196">
        <v>288991</v>
      </c>
      <c r="P422" s="196"/>
      <c r="Q422" s="197" t="s">
        <v>1</v>
      </c>
    </row>
    <row r="423" spans="1:17" x14ac:dyDescent="0.2">
      <c r="A423" s="198" t="s">
        <v>9</v>
      </c>
      <c r="B423" s="199" t="s">
        <v>208</v>
      </c>
      <c r="C423" s="199" t="s">
        <v>214</v>
      </c>
      <c r="D423" s="199" t="s">
        <v>197</v>
      </c>
      <c r="E423" s="226">
        <v>235036</v>
      </c>
      <c r="F423" s="199">
        <v>236763</v>
      </c>
      <c r="G423" s="199">
        <v>270118</v>
      </c>
      <c r="H423" s="199">
        <v>250888</v>
      </c>
      <c r="I423" s="199">
        <v>275096</v>
      </c>
      <c r="J423" s="199">
        <v>270495</v>
      </c>
      <c r="K423" s="199">
        <v>269378</v>
      </c>
      <c r="L423" s="199">
        <v>278405</v>
      </c>
      <c r="M423" s="199">
        <v>292766</v>
      </c>
      <c r="N423" s="199">
        <v>290664</v>
      </c>
      <c r="O423" s="199">
        <v>305878</v>
      </c>
      <c r="P423" s="199"/>
      <c r="Q423" s="200" t="s">
        <v>1</v>
      </c>
    </row>
    <row r="424" spans="1:17" x14ac:dyDescent="0.2">
      <c r="A424" s="195" t="s">
        <v>9</v>
      </c>
      <c r="B424" s="196" t="s">
        <v>208</v>
      </c>
      <c r="C424" s="196" t="s">
        <v>215</v>
      </c>
      <c r="D424" s="196" t="s">
        <v>195</v>
      </c>
      <c r="E424" s="229">
        <v>169351</v>
      </c>
      <c r="F424" s="196">
        <v>174345</v>
      </c>
      <c r="G424" s="196">
        <v>176124</v>
      </c>
      <c r="H424" s="196">
        <v>173917</v>
      </c>
      <c r="I424" s="196">
        <v>187528</v>
      </c>
      <c r="J424" s="196">
        <v>195585</v>
      </c>
      <c r="K424" s="196">
        <v>205016</v>
      </c>
      <c r="L424" s="196">
        <v>206141</v>
      </c>
      <c r="M424" s="196">
        <v>208467</v>
      </c>
      <c r="N424" s="196">
        <v>216384</v>
      </c>
      <c r="O424" s="196">
        <v>218937</v>
      </c>
      <c r="P424" s="196"/>
      <c r="Q424" s="197" t="s">
        <v>1</v>
      </c>
    </row>
    <row r="425" spans="1:17" x14ac:dyDescent="0.2">
      <c r="A425" s="198" t="s">
        <v>9</v>
      </c>
      <c r="B425" s="199" t="s">
        <v>208</v>
      </c>
      <c r="C425" s="199" t="s">
        <v>215</v>
      </c>
      <c r="D425" s="199" t="s">
        <v>197</v>
      </c>
      <c r="E425" s="226">
        <v>173487</v>
      </c>
      <c r="F425" s="199">
        <v>180429</v>
      </c>
      <c r="G425" s="199">
        <v>182151</v>
      </c>
      <c r="H425" s="199">
        <v>179745</v>
      </c>
      <c r="I425" s="199">
        <v>193238</v>
      </c>
      <c r="J425" s="199">
        <v>204501</v>
      </c>
      <c r="K425" s="199">
        <v>213051</v>
      </c>
      <c r="L425" s="199">
        <v>215517</v>
      </c>
      <c r="M425" s="199">
        <v>218780</v>
      </c>
      <c r="N425" s="199">
        <v>228195</v>
      </c>
      <c r="O425" s="199">
        <v>232522</v>
      </c>
      <c r="P425" s="199"/>
      <c r="Q425" s="200" t="s">
        <v>1</v>
      </c>
    </row>
    <row r="426" spans="1:17" x14ac:dyDescent="0.2">
      <c r="A426" s="195" t="s">
        <v>9</v>
      </c>
      <c r="B426" s="196" t="s">
        <v>208</v>
      </c>
      <c r="C426" s="196" t="s">
        <v>213</v>
      </c>
      <c r="D426" s="196" t="s">
        <v>195</v>
      </c>
      <c r="E426" s="229">
        <v>127946</v>
      </c>
      <c r="F426" s="196">
        <v>146586</v>
      </c>
      <c r="G426" s="196">
        <v>154248</v>
      </c>
      <c r="H426" s="196">
        <v>152231</v>
      </c>
      <c r="I426" s="196">
        <v>150569</v>
      </c>
      <c r="J426" s="196">
        <v>158231</v>
      </c>
      <c r="K426" s="196">
        <v>168723</v>
      </c>
      <c r="L426" s="196">
        <v>173927</v>
      </c>
      <c r="M426" s="196">
        <v>173962</v>
      </c>
      <c r="N426" s="196">
        <v>171324</v>
      </c>
      <c r="O426" s="196">
        <v>175767</v>
      </c>
      <c r="P426" s="196"/>
      <c r="Q426" s="197" t="s">
        <v>1</v>
      </c>
    </row>
    <row r="427" spans="1:17" x14ac:dyDescent="0.2">
      <c r="A427" s="198" t="s">
        <v>9</v>
      </c>
      <c r="B427" s="199" t="s">
        <v>208</v>
      </c>
      <c r="C427" s="199" t="s">
        <v>213</v>
      </c>
      <c r="D427" s="199" t="s">
        <v>197</v>
      </c>
      <c r="E427" s="226">
        <v>136101</v>
      </c>
      <c r="F427" s="199">
        <v>149718</v>
      </c>
      <c r="G427" s="199">
        <v>153793</v>
      </c>
      <c r="H427" s="199">
        <v>152555</v>
      </c>
      <c r="I427" s="199">
        <v>149607</v>
      </c>
      <c r="J427" s="199">
        <v>154837</v>
      </c>
      <c r="K427" s="199">
        <v>165992</v>
      </c>
      <c r="L427" s="199">
        <v>172430</v>
      </c>
      <c r="M427" s="199">
        <v>172680</v>
      </c>
      <c r="N427" s="199">
        <v>170532</v>
      </c>
      <c r="O427" s="199">
        <v>174818</v>
      </c>
      <c r="P427" s="199"/>
      <c r="Q427" s="200" t="s">
        <v>1</v>
      </c>
    </row>
    <row r="428" spans="1:17" x14ac:dyDescent="0.2">
      <c r="A428" s="195" t="s">
        <v>9</v>
      </c>
      <c r="B428" s="196" t="s">
        <v>208</v>
      </c>
      <c r="C428" s="196" t="s">
        <v>212</v>
      </c>
      <c r="D428" s="196" t="s">
        <v>195</v>
      </c>
      <c r="E428" s="229">
        <v>90615</v>
      </c>
      <c r="F428" s="196">
        <v>116247</v>
      </c>
      <c r="G428" s="196">
        <v>135085</v>
      </c>
      <c r="H428" s="196">
        <v>128763</v>
      </c>
      <c r="I428" s="196">
        <v>133764</v>
      </c>
      <c r="J428" s="196">
        <v>131822</v>
      </c>
      <c r="K428" s="196">
        <v>141762</v>
      </c>
      <c r="L428" s="196">
        <v>147144</v>
      </c>
      <c r="M428" s="196">
        <v>150185</v>
      </c>
      <c r="N428" s="196">
        <v>147508</v>
      </c>
      <c r="O428" s="196">
        <v>146437</v>
      </c>
      <c r="P428" s="196"/>
      <c r="Q428" s="197" t="s">
        <v>1</v>
      </c>
    </row>
    <row r="429" spans="1:17" x14ac:dyDescent="0.2">
      <c r="A429" s="198" t="s">
        <v>9</v>
      </c>
      <c r="B429" s="199" t="s">
        <v>208</v>
      </c>
      <c r="C429" s="199" t="s">
        <v>212</v>
      </c>
      <c r="D429" s="199" t="s">
        <v>197</v>
      </c>
      <c r="E429" s="226">
        <v>97742</v>
      </c>
      <c r="F429" s="199">
        <v>119534</v>
      </c>
      <c r="G429" s="199">
        <v>131988</v>
      </c>
      <c r="H429" s="199">
        <v>128100</v>
      </c>
      <c r="I429" s="199">
        <v>129338</v>
      </c>
      <c r="J429" s="199">
        <v>133366</v>
      </c>
      <c r="K429" s="199">
        <v>134527</v>
      </c>
      <c r="L429" s="199">
        <v>139991</v>
      </c>
      <c r="M429" s="199">
        <v>144124</v>
      </c>
      <c r="N429" s="199">
        <v>141811</v>
      </c>
      <c r="O429" s="199">
        <v>140379</v>
      </c>
      <c r="P429" s="199"/>
      <c r="Q429" s="200" t="s">
        <v>1</v>
      </c>
    </row>
    <row r="430" spans="1:17" x14ac:dyDescent="0.2">
      <c r="A430" s="195" t="s">
        <v>9</v>
      </c>
      <c r="B430" s="196" t="s">
        <v>208</v>
      </c>
      <c r="C430" s="196" t="s">
        <v>210</v>
      </c>
      <c r="D430" s="196" t="s">
        <v>195</v>
      </c>
      <c r="E430" s="229">
        <v>88392</v>
      </c>
      <c r="F430" s="196">
        <v>102241</v>
      </c>
      <c r="G430" s="196">
        <v>135768</v>
      </c>
      <c r="H430" s="196">
        <v>122407</v>
      </c>
      <c r="I430" s="196">
        <v>142001</v>
      </c>
      <c r="J430" s="196">
        <v>140407</v>
      </c>
      <c r="K430" s="196">
        <v>142455</v>
      </c>
      <c r="L430" s="196">
        <v>146750</v>
      </c>
      <c r="M430" s="196">
        <v>148355</v>
      </c>
      <c r="N430" s="196">
        <v>146976</v>
      </c>
      <c r="O430" s="196">
        <v>145253</v>
      </c>
      <c r="P430" s="196"/>
      <c r="Q430" s="197" t="s">
        <v>1</v>
      </c>
    </row>
    <row r="431" spans="1:17" x14ac:dyDescent="0.2">
      <c r="A431" s="198" t="s">
        <v>9</v>
      </c>
      <c r="B431" s="199" t="s">
        <v>208</v>
      </c>
      <c r="C431" s="199" t="s">
        <v>210</v>
      </c>
      <c r="D431" s="199" t="s">
        <v>197</v>
      </c>
      <c r="E431" s="226">
        <v>95232</v>
      </c>
      <c r="F431" s="199">
        <v>106439</v>
      </c>
      <c r="G431" s="199">
        <v>129810</v>
      </c>
      <c r="H431" s="199">
        <v>122029</v>
      </c>
      <c r="I431" s="199">
        <v>130487</v>
      </c>
      <c r="J431" s="199">
        <v>127128</v>
      </c>
      <c r="K431" s="199">
        <v>128488</v>
      </c>
      <c r="L431" s="199">
        <v>130884</v>
      </c>
      <c r="M431" s="199">
        <v>132826</v>
      </c>
      <c r="N431" s="199">
        <v>133901</v>
      </c>
      <c r="O431" s="199">
        <v>132539</v>
      </c>
      <c r="P431" s="199"/>
      <c r="Q431" s="200" t="s">
        <v>1</v>
      </c>
    </row>
    <row r="432" spans="1:17" x14ac:dyDescent="0.2">
      <c r="A432" s="195" t="s">
        <v>9</v>
      </c>
      <c r="B432" s="196" t="s">
        <v>208</v>
      </c>
      <c r="C432" s="196" t="s">
        <v>206</v>
      </c>
      <c r="D432" s="196" t="s">
        <v>195</v>
      </c>
      <c r="E432" s="229">
        <v>77484</v>
      </c>
      <c r="F432" s="196">
        <v>89356</v>
      </c>
      <c r="G432" s="196">
        <v>112861</v>
      </c>
      <c r="H432" s="196">
        <v>99804</v>
      </c>
      <c r="I432" s="196">
        <v>120230</v>
      </c>
      <c r="J432" s="196">
        <v>128137</v>
      </c>
      <c r="K432" s="196">
        <v>121280</v>
      </c>
      <c r="L432" s="196">
        <v>108620</v>
      </c>
      <c r="M432" s="196">
        <v>103013</v>
      </c>
      <c r="N432" s="196">
        <v>109848</v>
      </c>
      <c r="O432" s="196">
        <v>112637</v>
      </c>
      <c r="P432" s="196"/>
      <c r="Q432" s="197" t="s">
        <v>1</v>
      </c>
    </row>
    <row r="433" spans="1:17" x14ac:dyDescent="0.2">
      <c r="A433" s="198" t="s">
        <v>9</v>
      </c>
      <c r="B433" s="199" t="s">
        <v>208</v>
      </c>
      <c r="C433" s="199" t="s">
        <v>206</v>
      </c>
      <c r="D433" s="199" t="s">
        <v>197</v>
      </c>
      <c r="E433" s="226">
        <v>82541</v>
      </c>
      <c r="F433" s="199">
        <v>91437</v>
      </c>
      <c r="G433" s="199">
        <v>103293</v>
      </c>
      <c r="H433" s="199">
        <v>97717</v>
      </c>
      <c r="I433" s="199">
        <v>106668</v>
      </c>
      <c r="J433" s="199">
        <v>107166</v>
      </c>
      <c r="K433" s="199">
        <v>98134</v>
      </c>
      <c r="L433" s="199">
        <v>86927</v>
      </c>
      <c r="M433" s="199">
        <v>85492</v>
      </c>
      <c r="N433" s="199">
        <v>93748</v>
      </c>
      <c r="O433" s="199">
        <v>96726</v>
      </c>
      <c r="P433" s="199"/>
      <c r="Q433" s="200" t="s">
        <v>1</v>
      </c>
    </row>
    <row r="434" spans="1:17" x14ac:dyDescent="0.2">
      <c r="A434" s="195" t="s">
        <v>9</v>
      </c>
      <c r="B434" s="196" t="s">
        <v>208</v>
      </c>
      <c r="C434" s="196" t="s">
        <v>211</v>
      </c>
      <c r="D434" s="196" t="s">
        <v>195</v>
      </c>
      <c r="E434" s="229"/>
      <c r="F434" s="196"/>
      <c r="G434" s="196"/>
      <c r="H434" s="196"/>
      <c r="I434" s="196"/>
      <c r="J434" s="196"/>
      <c r="K434" s="196"/>
      <c r="L434" s="196"/>
      <c r="M434" s="196"/>
      <c r="N434" s="196"/>
      <c r="O434" s="196"/>
      <c r="P434" s="196"/>
      <c r="Q434" s="197" t="s">
        <v>1</v>
      </c>
    </row>
    <row r="435" spans="1:17" x14ac:dyDescent="0.2">
      <c r="A435" s="198" t="s">
        <v>9</v>
      </c>
      <c r="B435" s="199" t="s">
        <v>208</v>
      </c>
      <c r="C435" s="199" t="s">
        <v>211</v>
      </c>
      <c r="D435" s="199" t="s">
        <v>197</v>
      </c>
      <c r="E435" s="228"/>
      <c r="F435" s="199"/>
      <c r="G435" s="199"/>
      <c r="H435" s="199"/>
      <c r="I435" s="199"/>
      <c r="J435" s="199"/>
      <c r="K435" s="199"/>
      <c r="L435" s="199"/>
      <c r="M435" s="199"/>
      <c r="N435" s="199"/>
      <c r="O435" s="199"/>
      <c r="P435" s="199"/>
      <c r="Q435" s="200" t="s">
        <v>1</v>
      </c>
    </row>
    <row r="436" spans="1:17" x14ac:dyDescent="0.2">
      <c r="A436" s="195" t="s">
        <v>9</v>
      </c>
      <c r="B436" s="196" t="s">
        <v>205</v>
      </c>
      <c r="C436" s="196" t="s">
        <v>214</v>
      </c>
      <c r="D436" s="196" t="s">
        <v>195</v>
      </c>
      <c r="E436" s="229">
        <v>28627</v>
      </c>
      <c r="F436" s="196">
        <v>34000</v>
      </c>
      <c r="G436" s="196">
        <v>43760</v>
      </c>
      <c r="H436" s="196">
        <v>39732</v>
      </c>
      <c r="I436" s="196">
        <v>54481</v>
      </c>
      <c r="J436" s="196">
        <v>69816</v>
      </c>
      <c r="K436" s="196">
        <v>87812</v>
      </c>
      <c r="L436" s="196">
        <v>83466</v>
      </c>
      <c r="M436" s="196">
        <v>96452</v>
      </c>
      <c r="N436" s="196">
        <v>88070</v>
      </c>
      <c r="O436" s="196">
        <v>89830</v>
      </c>
      <c r="P436" s="196"/>
      <c r="Q436" s="197" t="s">
        <v>1</v>
      </c>
    </row>
    <row r="437" spans="1:17" x14ac:dyDescent="0.2">
      <c r="A437" s="198" t="s">
        <v>9</v>
      </c>
      <c r="B437" s="199" t="s">
        <v>205</v>
      </c>
      <c r="C437" s="199" t="s">
        <v>214</v>
      </c>
      <c r="D437" s="199" t="s">
        <v>197</v>
      </c>
      <c r="E437" s="226">
        <v>39168</v>
      </c>
      <c r="F437" s="199">
        <v>40011</v>
      </c>
      <c r="G437" s="199">
        <v>56938</v>
      </c>
      <c r="H437" s="199">
        <v>50784</v>
      </c>
      <c r="I437" s="199">
        <v>62464</v>
      </c>
      <c r="J437" s="199">
        <v>75607</v>
      </c>
      <c r="K437" s="199">
        <v>86833</v>
      </c>
      <c r="L437" s="199">
        <v>78675</v>
      </c>
      <c r="M437" s="199">
        <v>84751</v>
      </c>
      <c r="N437" s="199">
        <v>73958</v>
      </c>
      <c r="O437" s="199">
        <v>75183</v>
      </c>
      <c r="P437" s="199"/>
      <c r="Q437" s="200" t="s">
        <v>1</v>
      </c>
    </row>
    <row r="438" spans="1:17" x14ac:dyDescent="0.2">
      <c r="A438" s="195" t="s">
        <v>9</v>
      </c>
      <c r="B438" s="196" t="s">
        <v>205</v>
      </c>
      <c r="C438" s="196" t="s">
        <v>215</v>
      </c>
      <c r="D438" s="196" t="s">
        <v>195</v>
      </c>
      <c r="E438" s="229">
        <v>21445</v>
      </c>
      <c r="F438" s="196">
        <v>25340</v>
      </c>
      <c r="G438" s="196">
        <v>33805</v>
      </c>
      <c r="H438" s="196">
        <v>29612</v>
      </c>
      <c r="I438" s="196">
        <v>36418</v>
      </c>
      <c r="J438" s="196">
        <v>43618</v>
      </c>
      <c r="K438" s="196">
        <v>55107</v>
      </c>
      <c r="L438" s="196">
        <v>76962</v>
      </c>
      <c r="M438" s="196">
        <v>69551</v>
      </c>
      <c r="N438" s="196">
        <v>66214</v>
      </c>
      <c r="O438" s="196">
        <v>65530</v>
      </c>
      <c r="P438" s="196"/>
      <c r="Q438" s="197" t="s">
        <v>1</v>
      </c>
    </row>
    <row r="439" spans="1:17" x14ac:dyDescent="0.2">
      <c r="A439" s="198" t="s">
        <v>9</v>
      </c>
      <c r="B439" s="199" t="s">
        <v>205</v>
      </c>
      <c r="C439" s="199" t="s">
        <v>215</v>
      </c>
      <c r="D439" s="199" t="s">
        <v>197</v>
      </c>
      <c r="E439" s="226">
        <v>29441</v>
      </c>
      <c r="F439" s="199">
        <v>32756</v>
      </c>
      <c r="G439" s="199">
        <v>42025</v>
      </c>
      <c r="H439" s="199">
        <v>38602</v>
      </c>
      <c r="I439" s="199">
        <v>44318</v>
      </c>
      <c r="J439" s="199">
        <v>49706</v>
      </c>
      <c r="K439" s="199">
        <v>57486</v>
      </c>
      <c r="L439" s="199">
        <v>72344</v>
      </c>
      <c r="M439" s="199">
        <v>61857</v>
      </c>
      <c r="N439" s="199">
        <v>54736</v>
      </c>
      <c r="O439" s="199">
        <v>52056</v>
      </c>
      <c r="P439" s="199"/>
      <c r="Q439" s="200" t="s">
        <v>1</v>
      </c>
    </row>
    <row r="440" spans="1:17" x14ac:dyDescent="0.2">
      <c r="A440" s="195" t="s">
        <v>9</v>
      </c>
      <c r="B440" s="196" t="s">
        <v>205</v>
      </c>
      <c r="C440" s="196" t="s">
        <v>213</v>
      </c>
      <c r="D440" s="196" t="s">
        <v>195</v>
      </c>
      <c r="E440" s="229">
        <v>17533</v>
      </c>
      <c r="F440" s="196">
        <v>20716</v>
      </c>
      <c r="G440" s="196">
        <v>28391</v>
      </c>
      <c r="H440" s="196">
        <v>24208</v>
      </c>
      <c r="I440" s="196">
        <v>31839</v>
      </c>
      <c r="J440" s="196">
        <v>34742</v>
      </c>
      <c r="K440" s="196">
        <v>41301</v>
      </c>
      <c r="L440" s="196">
        <v>51049</v>
      </c>
      <c r="M440" s="196">
        <v>65785</v>
      </c>
      <c r="N440" s="196">
        <v>65131</v>
      </c>
      <c r="O440" s="196">
        <v>56758</v>
      </c>
      <c r="P440" s="196"/>
      <c r="Q440" s="197" t="s">
        <v>1</v>
      </c>
    </row>
    <row r="441" spans="1:17" x14ac:dyDescent="0.2">
      <c r="A441" s="198" t="s">
        <v>9</v>
      </c>
      <c r="B441" s="199" t="s">
        <v>205</v>
      </c>
      <c r="C441" s="199" t="s">
        <v>213</v>
      </c>
      <c r="D441" s="199" t="s">
        <v>197</v>
      </c>
      <c r="E441" s="226">
        <v>23880</v>
      </c>
      <c r="F441" s="199">
        <v>27739</v>
      </c>
      <c r="G441" s="199">
        <v>35753</v>
      </c>
      <c r="H441" s="199">
        <v>32216</v>
      </c>
      <c r="I441" s="199">
        <v>38691</v>
      </c>
      <c r="J441" s="199">
        <v>40876</v>
      </c>
      <c r="K441" s="199">
        <v>45980</v>
      </c>
      <c r="L441" s="199">
        <v>52897</v>
      </c>
      <c r="M441" s="199">
        <v>61441</v>
      </c>
      <c r="N441" s="199">
        <v>52612</v>
      </c>
      <c r="O441" s="199">
        <v>42609</v>
      </c>
      <c r="P441" s="199"/>
      <c r="Q441" s="200" t="s">
        <v>1</v>
      </c>
    </row>
    <row r="442" spans="1:17" x14ac:dyDescent="0.2">
      <c r="A442" s="195" t="s">
        <v>9</v>
      </c>
      <c r="B442" s="196" t="s">
        <v>205</v>
      </c>
      <c r="C442" s="196" t="s">
        <v>212</v>
      </c>
      <c r="D442" s="196" t="s">
        <v>195</v>
      </c>
      <c r="E442" s="229">
        <v>13236</v>
      </c>
      <c r="F442" s="196">
        <v>16658</v>
      </c>
      <c r="G442" s="196">
        <v>22700</v>
      </c>
      <c r="H442" s="196">
        <v>19466</v>
      </c>
      <c r="I442" s="196">
        <v>25947</v>
      </c>
      <c r="J442" s="196">
        <v>29575</v>
      </c>
      <c r="K442" s="196">
        <v>33998</v>
      </c>
      <c r="L442" s="196">
        <v>39672</v>
      </c>
      <c r="M442" s="196">
        <v>47663</v>
      </c>
      <c r="N442" s="196"/>
      <c r="O442" s="196"/>
      <c r="P442" s="196"/>
      <c r="Q442" s="197" t="s">
        <v>1</v>
      </c>
    </row>
    <row r="443" spans="1:17" x14ac:dyDescent="0.2">
      <c r="A443" s="198" t="s">
        <v>9</v>
      </c>
      <c r="B443" s="199" t="s">
        <v>205</v>
      </c>
      <c r="C443" s="199" t="s">
        <v>212</v>
      </c>
      <c r="D443" s="199" t="s">
        <v>197</v>
      </c>
      <c r="E443" s="226">
        <v>18597</v>
      </c>
      <c r="F443" s="199">
        <v>27054</v>
      </c>
      <c r="G443" s="199">
        <v>30166</v>
      </c>
      <c r="H443" s="199">
        <v>26828</v>
      </c>
      <c r="I443" s="199">
        <v>33696</v>
      </c>
      <c r="J443" s="199">
        <v>36502</v>
      </c>
      <c r="K443" s="199">
        <v>39798</v>
      </c>
      <c r="L443" s="199">
        <v>43779</v>
      </c>
      <c r="M443" s="199">
        <v>52745</v>
      </c>
      <c r="N443" s="199"/>
      <c r="O443" s="199"/>
      <c r="P443" s="199"/>
      <c r="Q443" s="200" t="s">
        <v>1</v>
      </c>
    </row>
    <row r="444" spans="1:17" x14ac:dyDescent="0.2">
      <c r="A444" s="195" t="s">
        <v>9</v>
      </c>
      <c r="B444" s="196" t="s">
        <v>205</v>
      </c>
      <c r="C444" s="196" t="s">
        <v>210</v>
      </c>
      <c r="D444" s="196" t="s">
        <v>195</v>
      </c>
      <c r="E444" s="188">
        <v>7263</v>
      </c>
      <c r="F444" s="188">
        <v>8263</v>
      </c>
      <c r="G444" s="188">
        <v>11285</v>
      </c>
      <c r="H444" s="188">
        <v>13094</v>
      </c>
      <c r="I444" s="188">
        <v>13095</v>
      </c>
      <c r="J444" s="196"/>
      <c r="K444" s="196"/>
      <c r="L444" s="196"/>
      <c r="M444" s="196"/>
      <c r="N444" s="196"/>
      <c r="O444" s="196"/>
      <c r="P444" s="196"/>
      <c r="Q444" s="197" t="s">
        <v>1</v>
      </c>
    </row>
    <row r="445" spans="1:17" x14ac:dyDescent="0.2">
      <c r="A445" s="198" t="s">
        <v>9</v>
      </c>
      <c r="B445" s="199" t="s">
        <v>205</v>
      </c>
      <c r="C445" s="199" t="s">
        <v>210</v>
      </c>
      <c r="D445" s="199" t="s">
        <v>197</v>
      </c>
      <c r="E445" s="188">
        <v>11294</v>
      </c>
      <c r="F445" s="188">
        <v>15927</v>
      </c>
      <c r="G445" s="188">
        <v>16596</v>
      </c>
      <c r="H445" s="188">
        <v>19010</v>
      </c>
      <c r="I445" s="188">
        <v>20059</v>
      </c>
      <c r="J445" s="199"/>
      <c r="K445" s="199"/>
      <c r="L445" s="199"/>
      <c r="M445" s="199"/>
      <c r="N445" s="199"/>
      <c r="O445" s="199"/>
      <c r="P445" s="199"/>
      <c r="Q445" s="200" t="s">
        <v>1</v>
      </c>
    </row>
    <row r="446" spans="1:17" x14ac:dyDescent="0.2">
      <c r="A446" s="195" t="s">
        <v>9</v>
      </c>
      <c r="B446" s="196" t="s">
        <v>205</v>
      </c>
      <c r="C446" s="196" t="s">
        <v>206</v>
      </c>
      <c r="D446" s="196" t="s">
        <v>195</v>
      </c>
      <c r="E446" s="188">
        <v>4343</v>
      </c>
      <c r="F446" s="188">
        <v>7371</v>
      </c>
      <c r="G446" s="188">
        <v>7010</v>
      </c>
      <c r="H446" s="188">
        <v>7879</v>
      </c>
      <c r="I446" s="188">
        <v>9132</v>
      </c>
      <c r="J446" s="196"/>
      <c r="K446" s="196"/>
      <c r="L446" s="196"/>
      <c r="M446" s="196"/>
      <c r="N446" s="196"/>
      <c r="O446" s="196"/>
      <c r="P446" s="196"/>
      <c r="Q446" s="197" t="s">
        <v>1</v>
      </c>
    </row>
    <row r="447" spans="1:17" x14ac:dyDescent="0.2">
      <c r="A447" s="198" t="s">
        <v>9</v>
      </c>
      <c r="B447" s="199" t="s">
        <v>205</v>
      </c>
      <c r="C447" s="199" t="s">
        <v>206</v>
      </c>
      <c r="D447" s="199" t="s">
        <v>197</v>
      </c>
      <c r="E447" s="188">
        <v>7201</v>
      </c>
      <c r="F447" s="188">
        <v>7591</v>
      </c>
      <c r="G447" s="188">
        <v>11295</v>
      </c>
      <c r="H447" s="188">
        <v>12906</v>
      </c>
      <c r="I447" s="188">
        <v>14365</v>
      </c>
      <c r="J447" s="199"/>
      <c r="K447" s="199"/>
      <c r="L447" s="199"/>
      <c r="M447" s="199"/>
      <c r="N447" s="199"/>
      <c r="O447" s="199"/>
      <c r="P447" s="199"/>
      <c r="Q447" s="200" t="s">
        <v>1</v>
      </c>
    </row>
    <row r="448" spans="1:17" x14ac:dyDescent="0.2">
      <c r="A448" s="195" t="s">
        <v>9</v>
      </c>
      <c r="B448" s="196" t="s">
        <v>205</v>
      </c>
      <c r="C448" s="196" t="s">
        <v>211</v>
      </c>
      <c r="D448" s="196" t="s">
        <v>195</v>
      </c>
      <c r="E448" s="188"/>
      <c r="F448" s="188"/>
      <c r="G448" s="188"/>
      <c r="H448" s="188"/>
      <c r="I448" s="188"/>
      <c r="J448" s="199"/>
      <c r="K448" s="199"/>
      <c r="L448" s="199"/>
      <c r="M448" s="199"/>
      <c r="N448" s="199"/>
      <c r="O448" s="199"/>
      <c r="P448" s="199"/>
      <c r="Q448" s="200"/>
    </row>
    <row r="449" spans="1:17" x14ac:dyDescent="0.2">
      <c r="A449" s="198" t="s">
        <v>9</v>
      </c>
      <c r="B449" s="199" t="s">
        <v>205</v>
      </c>
      <c r="C449" s="199" t="s">
        <v>211</v>
      </c>
      <c r="D449" s="199" t="s">
        <v>197</v>
      </c>
      <c r="E449" s="188"/>
      <c r="F449" s="188"/>
      <c r="G449" s="188"/>
      <c r="H449" s="188"/>
      <c r="I449" s="188"/>
      <c r="J449" s="199"/>
      <c r="K449" s="199"/>
      <c r="L449" s="199"/>
      <c r="M449" s="199"/>
      <c r="N449" s="199"/>
      <c r="O449" s="199"/>
      <c r="P449" s="199"/>
      <c r="Q449" s="200"/>
    </row>
    <row r="450" spans="1:17" x14ac:dyDescent="0.2">
      <c r="A450" s="195" t="s">
        <v>9</v>
      </c>
      <c r="B450" s="196" t="s">
        <v>205</v>
      </c>
      <c r="C450" s="196" t="s">
        <v>1087</v>
      </c>
      <c r="D450" s="196" t="s">
        <v>195</v>
      </c>
      <c r="E450" s="188"/>
      <c r="F450" s="188"/>
      <c r="G450" s="188"/>
      <c r="H450" s="188"/>
      <c r="I450" s="188"/>
      <c r="J450" s="199"/>
      <c r="K450" s="199"/>
      <c r="L450" s="199"/>
      <c r="M450" s="199"/>
      <c r="N450" s="199"/>
      <c r="O450" s="199"/>
      <c r="P450" s="199"/>
      <c r="Q450" s="200"/>
    </row>
    <row r="451" spans="1:17" x14ac:dyDescent="0.2">
      <c r="A451" s="198" t="s">
        <v>9</v>
      </c>
      <c r="B451" s="199" t="s">
        <v>205</v>
      </c>
      <c r="C451" s="199" t="s">
        <v>1087</v>
      </c>
      <c r="D451" s="199" t="s">
        <v>197</v>
      </c>
      <c r="E451" s="188"/>
      <c r="F451" s="188"/>
      <c r="G451" s="188"/>
      <c r="H451" s="188"/>
      <c r="I451" s="188"/>
      <c r="J451" s="199"/>
      <c r="K451" s="199"/>
      <c r="L451" s="199"/>
      <c r="M451" s="199"/>
      <c r="N451" s="199"/>
      <c r="O451" s="199"/>
      <c r="P451" s="199"/>
      <c r="Q451" s="200"/>
    </row>
    <row r="452" spans="1:17" x14ac:dyDescent="0.2">
      <c r="A452" s="195" t="s">
        <v>9</v>
      </c>
      <c r="B452" s="196" t="s">
        <v>209</v>
      </c>
      <c r="C452" s="196" t="s">
        <v>214</v>
      </c>
      <c r="D452" s="196" t="s">
        <v>195</v>
      </c>
      <c r="E452" s="196">
        <v>37.785800000000002</v>
      </c>
      <c r="F452" s="196">
        <v>35.23227</v>
      </c>
      <c r="G452" s="196">
        <v>35.962269999999997</v>
      </c>
      <c r="H452" s="196">
        <v>34.236780000000003</v>
      </c>
      <c r="I452" s="196">
        <v>36.099420000000002</v>
      </c>
      <c r="J452" s="196">
        <v>32.723289999999999</v>
      </c>
      <c r="K452" s="196">
        <v>28.198989999999998</v>
      </c>
      <c r="L452" s="196">
        <v>24.196000000000002</v>
      </c>
      <c r="M452" s="196">
        <v>24.28274</v>
      </c>
      <c r="N452" s="196">
        <v>28.03997</v>
      </c>
      <c r="O452" s="196">
        <v>27.745850000000001</v>
      </c>
      <c r="P452" s="196"/>
      <c r="Q452" s="197" t="s">
        <v>1</v>
      </c>
    </row>
    <row r="453" spans="1:17" x14ac:dyDescent="0.2">
      <c r="A453" s="198" t="s">
        <v>9</v>
      </c>
      <c r="B453" s="226" t="s">
        <v>209</v>
      </c>
      <c r="C453" s="226" t="s">
        <v>214</v>
      </c>
      <c r="D453" s="226" t="s">
        <v>197</v>
      </c>
      <c r="E453" s="226">
        <v>36.804569999999998</v>
      </c>
      <c r="F453" s="226">
        <v>35.226370000000003</v>
      </c>
      <c r="G453" s="226">
        <v>36.475169999999999</v>
      </c>
      <c r="H453" s="226">
        <v>34.197330000000001</v>
      </c>
      <c r="I453" s="226">
        <v>36.675559999999997</v>
      </c>
      <c r="J453" s="226">
        <v>34.334090000000003</v>
      </c>
      <c r="K453" s="226">
        <v>29.94417</v>
      </c>
      <c r="L453" s="226">
        <v>25.486249999999998</v>
      </c>
      <c r="M453" s="226">
        <v>26.341519999999999</v>
      </c>
      <c r="N453" s="226">
        <v>29.6755</v>
      </c>
      <c r="O453" s="226">
        <v>29.864519999999999</v>
      </c>
      <c r="P453" s="199"/>
      <c r="Q453" s="200" t="s">
        <v>1</v>
      </c>
    </row>
    <row r="454" spans="1:17" x14ac:dyDescent="0.2">
      <c r="A454" s="195" t="s">
        <v>9</v>
      </c>
      <c r="B454" s="196" t="s">
        <v>209</v>
      </c>
      <c r="C454" s="196" t="s">
        <v>215</v>
      </c>
      <c r="D454" s="196" t="s">
        <v>195</v>
      </c>
      <c r="E454" s="196">
        <v>29.46189</v>
      </c>
      <c r="F454" s="196">
        <v>30.815339999999999</v>
      </c>
      <c r="G454" s="196">
        <v>34.944699999999997</v>
      </c>
      <c r="H454" s="196">
        <v>33.252070000000003</v>
      </c>
      <c r="I454" s="196">
        <v>28.382960000000001</v>
      </c>
      <c r="J454" s="196">
        <v>27.177440000000001</v>
      </c>
      <c r="K454" s="196">
        <v>22.550439999999998</v>
      </c>
      <c r="L454" s="196">
        <v>22.516629999999999</v>
      </c>
      <c r="M454" s="196">
        <v>23.011320000000001</v>
      </c>
      <c r="N454" s="196">
        <v>25.7043</v>
      </c>
      <c r="O454" s="196">
        <v>26.973510000000001</v>
      </c>
      <c r="P454" s="196"/>
      <c r="Q454" s="197" t="s">
        <v>1</v>
      </c>
    </row>
    <row r="455" spans="1:17" x14ac:dyDescent="0.2">
      <c r="A455" s="198" t="s">
        <v>9</v>
      </c>
      <c r="B455" s="199" t="s">
        <v>209</v>
      </c>
      <c r="C455" s="199" t="s">
        <v>215</v>
      </c>
      <c r="D455" s="199" t="s">
        <v>197</v>
      </c>
      <c r="E455" s="226">
        <v>31.061119999999999</v>
      </c>
      <c r="F455" s="226">
        <v>30.992249999999999</v>
      </c>
      <c r="G455" s="226">
        <v>36.09807</v>
      </c>
      <c r="H455" s="226">
        <v>33.965899999999998</v>
      </c>
      <c r="I455" s="226">
        <v>28.686389999999999</v>
      </c>
      <c r="J455" s="226">
        <v>28.871739999999999</v>
      </c>
      <c r="K455" s="226">
        <v>25.062539999999998</v>
      </c>
      <c r="L455" s="226">
        <v>24.791550000000001</v>
      </c>
      <c r="M455" s="226">
        <v>26.146360000000001</v>
      </c>
      <c r="N455" s="226">
        <v>28.897649999999999</v>
      </c>
      <c r="O455" s="226">
        <v>30.86805</v>
      </c>
      <c r="P455" s="199"/>
      <c r="Q455" s="200" t="s">
        <v>1</v>
      </c>
    </row>
    <row r="456" spans="1:17" x14ac:dyDescent="0.2">
      <c r="A456" s="195" t="s">
        <v>9</v>
      </c>
      <c r="B456" s="196" t="s">
        <v>209</v>
      </c>
      <c r="C456" s="196" t="s">
        <v>213</v>
      </c>
      <c r="D456" s="196" t="s">
        <v>195</v>
      </c>
      <c r="E456" s="196">
        <v>26.21106</v>
      </c>
      <c r="F456" s="196">
        <v>25.372140000000002</v>
      </c>
      <c r="G456" s="196">
        <v>32.790050000000001</v>
      </c>
      <c r="H456" s="196">
        <v>29.48545</v>
      </c>
      <c r="I456" s="196">
        <v>30.04138</v>
      </c>
      <c r="J456" s="196">
        <v>24.083780000000001</v>
      </c>
      <c r="K456" s="196">
        <v>18.78464</v>
      </c>
      <c r="L456" s="196">
        <v>19.32075</v>
      </c>
      <c r="M456" s="196">
        <v>19.632449999999999</v>
      </c>
      <c r="N456" s="196">
        <v>21.65896</v>
      </c>
      <c r="O456" s="196">
        <v>21.753229999999999</v>
      </c>
      <c r="P456" s="196"/>
      <c r="Q456" s="197" t="s">
        <v>1</v>
      </c>
    </row>
    <row r="457" spans="1:17" x14ac:dyDescent="0.2">
      <c r="A457" s="198" t="s">
        <v>9</v>
      </c>
      <c r="B457" s="199" t="s">
        <v>209</v>
      </c>
      <c r="C457" s="199" t="s">
        <v>213</v>
      </c>
      <c r="D457" s="199" t="s">
        <v>197</v>
      </c>
      <c r="E457" s="199">
        <v>25.84037</v>
      </c>
      <c r="F457" s="199">
        <v>27.07891</v>
      </c>
      <c r="G457" s="199">
        <v>33.154299999999999</v>
      </c>
      <c r="H457" s="199">
        <v>30.45</v>
      </c>
      <c r="I457" s="199">
        <v>30.582129999999999</v>
      </c>
      <c r="J457" s="199">
        <v>24.827400000000001</v>
      </c>
      <c r="K457" s="199">
        <v>20.14856</v>
      </c>
      <c r="L457" s="199">
        <v>21.043320000000001</v>
      </c>
      <c r="M457" s="199">
        <v>22.265460000000001</v>
      </c>
      <c r="N457" s="199">
        <v>23.692910000000001</v>
      </c>
      <c r="O457" s="199">
        <v>24.469449999999998</v>
      </c>
      <c r="P457" s="199"/>
      <c r="Q457" s="200" t="s">
        <v>1</v>
      </c>
    </row>
    <row r="458" spans="1:17" x14ac:dyDescent="0.2">
      <c r="A458" s="195" t="s">
        <v>9</v>
      </c>
      <c r="B458" s="196" t="s">
        <v>209</v>
      </c>
      <c r="C458" s="196" t="s">
        <v>212</v>
      </c>
      <c r="D458" s="196" t="s">
        <v>195</v>
      </c>
      <c r="E458" s="196">
        <v>28.729240000000001</v>
      </c>
      <c r="F458" s="196">
        <v>24.362780000000001</v>
      </c>
      <c r="G458" s="196">
        <v>31.572710000000001</v>
      </c>
      <c r="H458" s="196">
        <v>27.09008</v>
      </c>
      <c r="I458" s="196">
        <v>27.716719999999999</v>
      </c>
      <c r="J458" s="196">
        <v>22.44997</v>
      </c>
      <c r="K458" s="196">
        <v>16.509360000000001</v>
      </c>
      <c r="L458" s="196">
        <v>17.148510000000002</v>
      </c>
      <c r="M458" s="196">
        <v>16.797280000000001</v>
      </c>
      <c r="N458" s="196">
        <v>17.163139999999999</v>
      </c>
      <c r="O458" s="196">
        <v>19.107189999999999</v>
      </c>
      <c r="P458" s="196"/>
      <c r="Q458" s="197" t="s">
        <v>1</v>
      </c>
    </row>
    <row r="459" spans="1:17" x14ac:dyDescent="0.2">
      <c r="A459" s="198" t="s">
        <v>9</v>
      </c>
      <c r="B459" s="199" t="s">
        <v>209</v>
      </c>
      <c r="C459" s="199" t="s">
        <v>212</v>
      </c>
      <c r="D459" s="199" t="s">
        <v>197</v>
      </c>
      <c r="E459" s="199">
        <v>28.637640000000001</v>
      </c>
      <c r="F459" s="199">
        <v>24.36796</v>
      </c>
      <c r="G459" s="199">
        <v>31.1248</v>
      </c>
      <c r="H459" s="199">
        <v>26.880559999999999</v>
      </c>
      <c r="I459" s="199">
        <v>27.342310000000001</v>
      </c>
      <c r="J459" s="199">
        <v>21.563220000000001</v>
      </c>
      <c r="K459" s="199">
        <v>17.857379999999999</v>
      </c>
      <c r="L459" s="199">
        <v>18.481190000000002</v>
      </c>
      <c r="M459" s="199">
        <v>18.739419999999999</v>
      </c>
      <c r="N459" s="199">
        <v>18.636780000000002</v>
      </c>
      <c r="O459" s="199">
        <v>23.60894</v>
      </c>
      <c r="P459" s="199"/>
      <c r="Q459" s="200" t="s">
        <v>1</v>
      </c>
    </row>
    <row r="460" spans="1:17" x14ac:dyDescent="0.2">
      <c r="A460" s="195" t="s">
        <v>9</v>
      </c>
      <c r="B460" s="196" t="s">
        <v>209</v>
      </c>
      <c r="C460" s="196" t="s">
        <v>210</v>
      </c>
      <c r="D460" s="196" t="s">
        <v>195</v>
      </c>
      <c r="E460" s="196">
        <v>39.06915</v>
      </c>
      <c r="F460" s="196">
        <v>36.988100000000003</v>
      </c>
      <c r="G460" s="196">
        <v>40.001330000000003</v>
      </c>
      <c r="H460" s="196">
        <v>36.436639999999997</v>
      </c>
      <c r="I460" s="196">
        <v>36.649740000000001</v>
      </c>
      <c r="J460" s="196">
        <v>31.36382</v>
      </c>
      <c r="K460" s="196">
        <v>26.889189999999999</v>
      </c>
      <c r="L460" s="196">
        <v>25.19455</v>
      </c>
      <c r="M460" s="196">
        <v>23.696539999999999</v>
      </c>
      <c r="N460" s="196">
        <v>22.869720000000001</v>
      </c>
      <c r="O460" s="196">
        <v>25.306190000000001</v>
      </c>
      <c r="P460" s="196"/>
      <c r="Q460" s="197" t="s">
        <v>1</v>
      </c>
    </row>
    <row r="461" spans="1:17" x14ac:dyDescent="0.2">
      <c r="A461" s="198" t="s">
        <v>9</v>
      </c>
      <c r="B461" s="199" t="s">
        <v>209</v>
      </c>
      <c r="C461" s="199" t="s">
        <v>210</v>
      </c>
      <c r="D461" s="199" t="s">
        <v>197</v>
      </c>
      <c r="E461" s="199">
        <v>37.994579999999999</v>
      </c>
      <c r="F461" s="199">
        <v>35.764150000000001</v>
      </c>
      <c r="G461" s="199">
        <v>38.500889999999998</v>
      </c>
      <c r="H461" s="199">
        <v>34.878590000000003</v>
      </c>
      <c r="I461" s="199">
        <v>34.98509</v>
      </c>
      <c r="J461" s="199">
        <v>29.12734</v>
      </c>
      <c r="K461" s="199">
        <v>25.783729999999998</v>
      </c>
      <c r="L461" s="199">
        <v>24.944230000000001</v>
      </c>
      <c r="M461" s="199">
        <v>24.020150000000001</v>
      </c>
      <c r="N461" s="199">
        <v>22.937100000000001</v>
      </c>
      <c r="O461" s="199">
        <v>26.767969999999998</v>
      </c>
      <c r="P461" s="199"/>
      <c r="Q461" s="200" t="s">
        <v>1</v>
      </c>
    </row>
    <row r="462" spans="1:17" x14ac:dyDescent="0.2">
      <c r="A462" s="195" t="s">
        <v>9</v>
      </c>
      <c r="B462" s="196" t="s">
        <v>209</v>
      </c>
      <c r="C462" s="196" t="s">
        <v>206</v>
      </c>
      <c r="D462" s="196" t="s">
        <v>195</v>
      </c>
      <c r="E462" s="196">
        <v>47.070360000000001</v>
      </c>
      <c r="F462" s="196">
        <v>44.49953</v>
      </c>
      <c r="G462" s="196">
        <v>46.56259</v>
      </c>
      <c r="H462" s="196">
        <v>46.34684</v>
      </c>
      <c r="I462" s="196">
        <v>41.533729999999998</v>
      </c>
      <c r="J462" s="196">
        <v>35.284109999999998</v>
      </c>
      <c r="K462" s="196">
        <v>29.577839999999998</v>
      </c>
      <c r="L462" s="196">
        <v>24.348189999999999</v>
      </c>
      <c r="M462" s="196">
        <v>13.289580000000001</v>
      </c>
      <c r="N462" s="196">
        <v>14.914249999999999</v>
      </c>
      <c r="O462" s="196">
        <v>19.989879999999999</v>
      </c>
      <c r="P462" s="196"/>
      <c r="Q462" s="197" t="s">
        <v>1</v>
      </c>
    </row>
    <row r="463" spans="1:17" x14ac:dyDescent="0.2">
      <c r="A463" s="198" t="s">
        <v>9</v>
      </c>
      <c r="B463" s="199" t="s">
        <v>209</v>
      </c>
      <c r="C463" s="199" t="s">
        <v>206</v>
      </c>
      <c r="D463" s="199" t="s">
        <v>197</v>
      </c>
      <c r="E463" s="199">
        <v>42.78237</v>
      </c>
      <c r="F463" s="199">
        <v>42.044249999999998</v>
      </c>
      <c r="G463" s="199">
        <v>41.731769999999997</v>
      </c>
      <c r="H463" s="199">
        <v>42.74691</v>
      </c>
      <c r="I463" s="199">
        <v>37.265160000000002</v>
      </c>
      <c r="J463" s="199">
        <v>29.692250000000001</v>
      </c>
      <c r="K463" s="199">
        <v>23.907109999999999</v>
      </c>
      <c r="L463" s="199">
        <v>18.706499999999998</v>
      </c>
      <c r="M463" s="199">
        <v>10.662990000000001</v>
      </c>
      <c r="N463" s="199">
        <v>13.875500000000001</v>
      </c>
      <c r="O463" s="199">
        <v>19.784749999999999</v>
      </c>
      <c r="P463" s="199"/>
      <c r="Q463" s="200" t="s">
        <v>1</v>
      </c>
    </row>
    <row r="464" spans="1:17" x14ac:dyDescent="0.2">
      <c r="A464" s="195" t="s">
        <v>9</v>
      </c>
      <c r="B464" s="196" t="s">
        <v>209</v>
      </c>
      <c r="C464" s="196" t="s">
        <v>211</v>
      </c>
      <c r="D464" s="196" t="s">
        <v>195</v>
      </c>
      <c r="E464" s="196"/>
      <c r="F464" s="196"/>
      <c r="G464" s="196"/>
      <c r="H464" s="196"/>
      <c r="I464" s="196"/>
      <c r="J464" s="196"/>
      <c r="K464" s="196"/>
      <c r="L464" s="196"/>
      <c r="M464" s="196"/>
      <c r="N464" s="196"/>
      <c r="O464" s="196"/>
      <c r="P464" s="196"/>
      <c r="Q464" s="197" t="s">
        <v>1</v>
      </c>
    </row>
    <row r="465" spans="1:17" x14ac:dyDescent="0.2">
      <c r="A465" s="198" t="s">
        <v>9</v>
      </c>
      <c r="B465" s="199" t="s">
        <v>209</v>
      </c>
      <c r="C465" s="199" t="s">
        <v>211</v>
      </c>
      <c r="D465" s="199" t="s">
        <v>197</v>
      </c>
      <c r="E465" s="199"/>
      <c r="F465" s="199"/>
      <c r="G465" s="199"/>
      <c r="H465" s="199"/>
      <c r="I465" s="199"/>
      <c r="J465" s="199"/>
      <c r="K465" s="199"/>
      <c r="L465" s="199"/>
      <c r="M465" s="199"/>
      <c r="N465" s="199"/>
      <c r="O465" s="199"/>
      <c r="P465" s="199"/>
      <c r="Q465" s="200" t="s">
        <v>1</v>
      </c>
    </row>
    <row r="466" spans="1:17" x14ac:dyDescent="0.2">
      <c r="A466" s="195" t="s">
        <v>9</v>
      </c>
      <c r="B466" s="196" t="s">
        <v>207</v>
      </c>
      <c r="C466" s="196" t="s">
        <v>214</v>
      </c>
      <c r="D466" s="196" t="s">
        <v>195</v>
      </c>
      <c r="E466" s="196">
        <v>28.752579999999998</v>
      </c>
      <c r="F466" s="196">
        <v>28.564710000000002</v>
      </c>
      <c r="G466" s="196">
        <v>28.025590000000001</v>
      </c>
      <c r="H466" s="196">
        <v>31.188970000000001</v>
      </c>
      <c r="I466" s="196">
        <v>23.378789999999999</v>
      </c>
      <c r="J466" s="196">
        <v>22.027899999999999</v>
      </c>
      <c r="K466" s="196">
        <v>21.36382</v>
      </c>
      <c r="L466" s="196">
        <v>11.78684</v>
      </c>
      <c r="M466" s="196">
        <v>15.72077</v>
      </c>
      <c r="N466" s="196">
        <v>24.30453</v>
      </c>
      <c r="O466" s="196">
        <v>25.16977</v>
      </c>
      <c r="P466" s="196"/>
      <c r="Q466" s="197" t="s">
        <v>1</v>
      </c>
    </row>
    <row r="467" spans="1:17" x14ac:dyDescent="0.2">
      <c r="A467" s="198" t="s">
        <v>9</v>
      </c>
      <c r="B467" s="199" t="s">
        <v>207</v>
      </c>
      <c r="C467" s="199" t="s">
        <v>214</v>
      </c>
      <c r="D467" s="199" t="s">
        <v>197</v>
      </c>
      <c r="E467" s="199">
        <v>27.279920000000001</v>
      </c>
      <c r="F467" s="199">
        <v>32.46857</v>
      </c>
      <c r="G467" s="199">
        <v>27.83905</v>
      </c>
      <c r="H467" s="199">
        <v>25.984559999999998</v>
      </c>
      <c r="I467" s="199">
        <v>26.45044</v>
      </c>
      <c r="J467" s="199">
        <v>22.011189999999999</v>
      </c>
      <c r="K467" s="199">
        <v>23.00853</v>
      </c>
      <c r="L467" s="199">
        <v>14.7925</v>
      </c>
      <c r="M467" s="199">
        <v>19.062899999999999</v>
      </c>
      <c r="N467" s="199">
        <v>25.97015</v>
      </c>
      <c r="O467" s="199">
        <v>25.070830000000001</v>
      </c>
      <c r="P467" s="199"/>
      <c r="Q467" s="200" t="s">
        <v>1</v>
      </c>
    </row>
    <row r="468" spans="1:17" x14ac:dyDescent="0.2">
      <c r="A468" s="195" t="s">
        <v>9</v>
      </c>
      <c r="B468" s="196" t="s">
        <v>207</v>
      </c>
      <c r="C468" s="196" t="s">
        <v>215</v>
      </c>
      <c r="D468" s="196" t="s">
        <v>195</v>
      </c>
      <c r="E468" s="196">
        <v>25.06878</v>
      </c>
      <c r="F468" s="196">
        <v>24.822420000000001</v>
      </c>
      <c r="G468" s="196">
        <v>22.848690000000001</v>
      </c>
      <c r="H468" s="196">
        <v>22.872479999999999</v>
      </c>
      <c r="I468" s="196">
        <v>23.787690000000001</v>
      </c>
      <c r="J468" s="196">
        <v>19.572189999999999</v>
      </c>
      <c r="K468" s="196">
        <v>16.515139999999999</v>
      </c>
      <c r="L468" s="196">
        <v>7.6687200000000004</v>
      </c>
      <c r="M468" s="196">
        <v>14.79346</v>
      </c>
      <c r="N468" s="196">
        <v>17.142900000000001</v>
      </c>
      <c r="O468" s="196">
        <v>23.319089999999999</v>
      </c>
      <c r="P468" s="196"/>
      <c r="Q468" s="197" t="s">
        <v>1</v>
      </c>
    </row>
    <row r="469" spans="1:17" x14ac:dyDescent="0.2">
      <c r="A469" s="198" t="s">
        <v>9</v>
      </c>
      <c r="B469" s="199" t="s">
        <v>207</v>
      </c>
      <c r="C469" s="199" t="s">
        <v>215</v>
      </c>
      <c r="D469" s="199" t="s">
        <v>197</v>
      </c>
      <c r="E469" s="199">
        <v>22.112020000000001</v>
      </c>
      <c r="F469" s="199">
        <v>23.87959</v>
      </c>
      <c r="G469" s="199">
        <v>23.007729999999999</v>
      </c>
      <c r="H469" s="199">
        <v>21.638780000000001</v>
      </c>
      <c r="I469" s="199">
        <v>21.89855</v>
      </c>
      <c r="J469" s="199">
        <v>19.052029999999998</v>
      </c>
      <c r="K469" s="199">
        <v>16.623180000000001</v>
      </c>
      <c r="L469" s="199">
        <v>8.2909400000000009</v>
      </c>
      <c r="M469" s="199">
        <v>15.909269999999999</v>
      </c>
      <c r="N469" s="199">
        <v>18.141629999999999</v>
      </c>
      <c r="O469" s="199">
        <v>22.50845</v>
      </c>
      <c r="P469" s="199"/>
      <c r="Q469" s="200" t="s">
        <v>1</v>
      </c>
    </row>
    <row r="470" spans="1:17" x14ac:dyDescent="0.2">
      <c r="A470" s="195" t="s">
        <v>9</v>
      </c>
      <c r="B470" s="196" t="s">
        <v>207</v>
      </c>
      <c r="C470" s="196" t="s">
        <v>213</v>
      </c>
      <c r="D470" s="196" t="s">
        <v>195</v>
      </c>
      <c r="E470" s="196">
        <v>26.464379999999998</v>
      </c>
      <c r="F470" s="196">
        <v>27.82873</v>
      </c>
      <c r="G470" s="196">
        <v>25.694759999999999</v>
      </c>
      <c r="H470" s="196">
        <v>25.293289999999999</v>
      </c>
      <c r="I470" s="196">
        <v>26.963789999999999</v>
      </c>
      <c r="J470" s="196">
        <v>23.962350000000001</v>
      </c>
      <c r="K470" s="196">
        <v>20.735579999999999</v>
      </c>
      <c r="L470" s="196">
        <v>11.343999999999999</v>
      </c>
      <c r="M470" s="196">
        <v>10.80641</v>
      </c>
      <c r="N470" s="196">
        <v>25.041840000000001</v>
      </c>
      <c r="O470" s="196">
        <v>25.719719999999999</v>
      </c>
      <c r="P470" s="196"/>
      <c r="Q470" s="197" t="s">
        <v>1</v>
      </c>
    </row>
    <row r="471" spans="1:17" x14ac:dyDescent="0.2">
      <c r="A471" s="198" t="s">
        <v>9</v>
      </c>
      <c r="B471" s="199" t="s">
        <v>207</v>
      </c>
      <c r="C471" s="199" t="s">
        <v>213</v>
      </c>
      <c r="D471" s="199" t="s">
        <v>197</v>
      </c>
      <c r="E471" s="199">
        <v>21.570350000000001</v>
      </c>
      <c r="F471" s="199">
        <v>23.68506</v>
      </c>
      <c r="G471" s="199">
        <v>24.028749999999999</v>
      </c>
      <c r="H471" s="199">
        <v>23.62801</v>
      </c>
      <c r="I471" s="199">
        <v>24.101209999999998</v>
      </c>
      <c r="J471" s="199">
        <v>22.673449999999999</v>
      </c>
      <c r="K471" s="199">
        <v>18.838629999999998</v>
      </c>
      <c r="L471" s="199">
        <v>11.263400000000001</v>
      </c>
      <c r="M471" s="199">
        <v>10.47997</v>
      </c>
      <c r="N471" s="199">
        <v>20.86786</v>
      </c>
      <c r="O471" s="199">
        <v>19.664860000000001</v>
      </c>
      <c r="P471" s="199"/>
      <c r="Q471" s="200" t="s">
        <v>1</v>
      </c>
    </row>
    <row r="472" spans="1:17" x14ac:dyDescent="0.2">
      <c r="A472" s="195" t="s">
        <v>9</v>
      </c>
      <c r="B472" s="196" t="s">
        <v>207</v>
      </c>
      <c r="C472" s="196" t="s">
        <v>212</v>
      </c>
      <c r="D472" s="196" t="s">
        <v>195</v>
      </c>
      <c r="E472" s="196">
        <v>26.004840000000002</v>
      </c>
      <c r="F472" s="196">
        <v>26.911989999999999</v>
      </c>
      <c r="G472" s="196">
        <v>27.70485</v>
      </c>
      <c r="H472" s="196">
        <v>26.327960000000001</v>
      </c>
      <c r="I472" s="196">
        <v>30.947700000000001</v>
      </c>
      <c r="J472" s="196">
        <v>25.362639999999999</v>
      </c>
      <c r="K472" s="196">
        <v>25.866230000000002</v>
      </c>
      <c r="L472" s="196">
        <v>15.189550000000001</v>
      </c>
      <c r="M472" s="196">
        <v>14.797639999999999</v>
      </c>
      <c r="N472" s="196"/>
      <c r="O472" s="196"/>
      <c r="P472" s="196"/>
      <c r="Q472" s="197" t="s">
        <v>1</v>
      </c>
    </row>
    <row r="473" spans="1:17" x14ac:dyDescent="0.2">
      <c r="A473" s="198" t="s">
        <v>9</v>
      </c>
      <c r="B473" s="199" t="s">
        <v>207</v>
      </c>
      <c r="C473" s="199" t="s">
        <v>212</v>
      </c>
      <c r="D473" s="199" t="s">
        <v>197</v>
      </c>
      <c r="E473" s="199">
        <v>20.7883</v>
      </c>
      <c r="F473" s="199">
        <v>19.320620000000002</v>
      </c>
      <c r="G473" s="199">
        <v>25.83372</v>
      </c>
      <c r="H473" s="199">
        <v>23.933949999999999</v>
      </c>
      <c r="I473" s="199">
        <v>27.24062</v>
      </c>
      <c r="J473" s="199">
        <v>24.080870000000001</v>
      </c>
      <c r="K473" s="199">
        <v>23.074020000000001</v>
      </c>
      <c r="L473" s="199">
        <v>14.040979999999999</v>
      </c>
      <c r="M473" s="199">
        <v>12.32155</v>
      </c>
      <c r="N473" s="199"/>
      <c r="O473" s="199"/>
      <c r="P473" s="199"/>
      <c r="Q473" s="200" t="s">
        <v>1</v>
      </c>
    </row>
    <row r="474" spans="1:17" x14ac:dyDescent="0.2">
      <c r="A474" s="195" t="s">
        <v>9</v>
      </c>
      <c r="B474" s="196" t="s">
        <v>207</v>
      </c>
      <c r="C474" s="196" t="s">
        <v>210</v>
      </c>
      <c r="D474" s="196" t="s">
        <v>195</v>
      </c>
      <c r="E474" s="196"/>
      <c r="F474" s="196"/>
      <c r="G474" s="196"/>
      <c r="H474" s="196"/>
      <c r="I474" s="196"/>
      <c r="J474" s="196"/>
      <c r="K474" s="196"/>
      <c r="L474" s="196"/>
      <c r="M474" s="196"/>
      <c r="N474" s="196"/>
      <c r="O474" s="196"/>
      <c r="P474" s="196"/>
      <c r="Q474" s="197" t="s">
        <v>1</v>
      </c>
    </row>
    <row r="475" spans="1:17" x14ac:dyDescent="0.2">
      <c r="A475" s="198" t="s">
        <v>9</v>
      </c>
      <c r="B475" s="199" t="s">
        <v>207</v>
      </c>
      <c r="C475" s="199" t="s">
        <v>210</v>
      </c>
      <c r="D475" s="199" t="s">
        <v>197</v>
      </c>
      <c r="E475" s="199"/>
      <c r="F475" s="199"/>
      <c r="G475" s="199"/>
      <c r="H475" s="199"/>
      <c r="I475" s="199"/>
      <c r="J475" s="199"/>
      <c r="K475" s="199"/>
      <c r="L475" s="199"/>
      <c r="M475" s="199"/>
      <c r="N475" s="199"/>
      <c r="O475" s="199"/>
      <c r="P475" s="199"/>
      <c r="Q475" s="200" t="s">
        <v>1</v>
      </c>
    </row>
    <row r="476" spans="1:17" x14ac:dyDescent="0.2">
      <c r="A476" s="195" t="s">
        <v>9</v>
      </c>
      <c r="B476" s="196" t="s">
        <v>207</v>
      </c>
      <c r="C476" s="196" t="s">
        <v>206</v>
      </c>
      <c r="D476" s="196" t="s">
        <v>195</v>
      </c>
      <c r="E476" s="196"/>
      <c r="F476" s="196"/>
      <c r="G476" s="196"/>
      <c r="H476" s="196"/>
      <c r="I476" s="196"/>
      <c r="J476" s="196"/>
      <c r="K476" s="196"/>
      <c r="L476" s="196"/>
      <c r="M476" s="196"/>
      <c r="N476" s="196"/>
      <c r="O476" s="196"/>
      <c r="P476" s="196"/>
      <c r="Q476" s="197" t="s">
        <v>1</v>
      </c>
    </row>
    <row r="477" spans="1:17" x14ac:dyDescent="0.2">
      <c r="A477" s="198" t="s">
        <v>9</v>
      </c>
      <c r="B477" s="199" t="s">
        <v>207</v>
      </c>
      <c r="C477" s="199" t="s">
        <v>206</v>
      </c>
      <c r="D477" s="199" t="s">
        <v>197</v>
      </c>
      <c r="E477" s="199"/>
      <c r="F477" s="199"/>
      <c r="G477" s="199"/>
      <c r="H477" s="199"/>
      <c r="I477" s="199"/>
      <c r="J477" s="199"/>
      <c r="K477" s="199"/>
      <c r="L477" s="199"/>
      <c r="M477" s="199"/>
      <c r="N477" s="199"/>
      <c r="O477" s="199"/>
      <c r="P477" s="199"/>
      <c r="Q477" s="200" t="s">
        <v>1</v>
      </c>
    </row>
    <row r="478" spans="1:17" x14ac:dyDescent="0.2">
      <c r="A478" s="195" t="s">
        <v>9</v>
      </c>
      <c r="B478" s="196" t="s">
        <v>207</v>
      </c>
      <c r="C478" s="196" t="s">
        <v>211</v>
      </c>
      <c r="D478" s="196" t="s">
        <v>195</v>
      </c>
      <c r="E478" s="199"/>
      <c r="F478" s="199"/>
      <c r="G478" s="199"/>
      <c r="H478" s="199"/>
      <c r="I478" s="199"/>
      <c r="J478" s="199"/>
      <c r="K478" s="199"/>
      <c r="L478" s="199"/>
      <c r="M478" s="199"/>
      <c r="N478" s="199"/>
      <c r="O478" s="199"/>
      <c r="P478" s="199"/>
      <c r="Q478" s="200"/>
    </row>
    <row r="479" spans="1:17" x14ac:dyDescent="0.2">
      <c r="A479" s="198" t="s">
        <v>9</v>
      </c>
      <c r="B479" s="199" t="s">
        <v>207</v>
      </c>
      <c r="C479" s="199" t="s">
        <v>211</v>
      </c>
      <c r="D479" s="199" t="s">
        <v>197</v>
      </c>
      <c r="E479" s="199"/>
      <c r="F479" s="199"/>
      <c r="G479" s="199"/>
      <c r="H479" s="199"/>
      <c r="I479" s="199"/>
      <c r="J479" s="199"/>
      <c r="K479" s="199"/>
      <c r="L479" s="199"/>
      <c r="M479" s="199"/>
      <c r="N479" s="199"/>
      <c r="O479" s="199"/>
      <c r="P479" s="199"/>
      <c r="Q479" s="200"/>
    </row>
    <row r="480" spans="1:17" x14ac:dyDescent="0.2">
      <c r="A480" s="195" t="s">
        <v>9</v>
      </c>
      <c r="B480" s="196" t="s">
        <v>207</v>
      </c>
      <c r="C480" s="196" t="s">
        <v>1087</v>
      </c>
      <c r="D480" s="196" t="s">
        <v>195</v>
      </c>
      <c r="E480" s="199"/>
      <c r="F480" s="199"/>
      <c r="G480" s="199"/>
      <c r="H480" s="199"/>
      <c r="I480" s="199"/>
      <c r="J480" s="199"/>
      <c r="K480" s="199"/>
      <c r="L480" s="199"/>
      <c r="M480" s="199"/>
      <c r="N480" s="199"/>
      <c r="O480" s="199"/>
      <c r="P480" s="199"/>
      <c r="Q480" s="200"/>
    </row>
    <row r="481" spans="1:17" x14ac:dyDescent="0.2">
      <c r="A481" s="198" t="s">
        <v>9</v>
      </c>
      <c r="B481" s="199" t="s">
        <v>207</v>
      </c>
      <c r="C481" s="199" t="s">
        <v>1087</v>
      </c>
      <c r="D481" s="199" t="s">
        <v>197</v>
      </c>
      <c r="E481" s="199"/>
      <c r="F481" s="199"/>
      <c r="G481" s="199"/>
      <c r="H481" s="199"/>
      <c r="I481" s="199"/>
      <c r="J481" s="199"/>
      <c r="K481" s="199"/>
      <c r="L481" s="199"/>
      <c r="M481" s="199"/>
      <c r="N481" s="199"/>
      <c r="O481" s="199"/>
      <c r="P481" s="199"/>
      <c r="Q481" s="200"/>
    </row>
    <row r="482" spans="1:17" x14ac:dyDescent="0.2">
      <c r="A482" s="195" t="s">
        <v>10</v>
      </c>
      <c r="B482" s="196" t="s">
        <v>208</v>
      </c>
      <c r="C482" s="196" t="s">
        <v>214</v>
      </c>
      <c r="D482" s="196" t="s">
        <v>195</v>
      </c>
      <c r="E482" s="196">
        <v>237288</v>
      </c>
      <c r="F482" s="196">
        <v>240258</v>
      </c>
      <c r="G482" s="196">
        <v>217846</v>
      </c>
      <c r="H482" s="196">
        <v>240471</v>
      </c>
      <c r="I482" s="196">
        <v>207282</v>
      </c>
      <c r="J482" s="196">
        <v>230798</v>
      </c>
      <c r="K482" s="196">
        <v>185520</v>
      </c>
      <c r="L482" s="196">
        <v>205060</v>
      </c>
      <c r="M482" s="196">
        <v>207681</v>
      </c>
      <c r="N482" s="196">
        <v>191875</v>
      </c>
      <c r="O482" s="196">
        <v>191903</v>
      </c>
      <c r="P482" s="196"/>
      <c r="Q482" s="197" t="s">
        <v>1</v>
      </c>
    </row>
    <row r="483" spans="1:17" x14ac:dyDescent="0.2">
      <c r="A483" s="198" t="s">
        <v>10</v>
      </c>
      <c r="B483" s="199" t="s">
        <v>208</v>
      </c>
      <c r="C483" s="199" t="s">
        <v>214</v>
      </c>
      <c r="D483" s="199" t="s">
        <v>197</v>
      </c>
      <c r="E483" s="199">
        <v>266733</v>
      </c>
      <c r="F483" s="199">
        <v>270040</v>
      </c>
      <c r="G483" s="199">
        <v>243577</v>
      </c>
      <c r="H483" s="199">
        <v>257084</v>
      </c>
      <c r="I483" s="199">
        <v>232219</v>
      </c>
      <c r="J483" s="199">
        <v>267426</v>
      </c>
      <c r="K483" s="199">
        <v>202624</v>
      </c>
      <c r="L483" s="199">
        <v>229311</v>
      </c>
      <c r="M483" s="199">
        <v>235369</v>
      </c>
      <c r="N483" s="199">
        <v>222570</v>
      </c>
      <c r="O483" s="199">
        <v>220121</v>
      </c>
      <c r="P483" s="199"/>
      <c r="Q483" s="200" t="s">
        <v>1</v>
      </c>
    </row>
    <row r="484" spans="1:17" x14ac:dyDescent="0.2">
      <c r="A484" s="195" t="s">
        <v>10</v>
      </c>
      <c r="B484" s="196" t="s">
        <v>208</v>
      </c>
      <c r="C484" s="196" t="s">
        <v>215</v>
      </c>
      <c r="D484" s="196" t="s">
        <v>195</v>
      </c>
      <c r="E484" s="196">
        <v>211563</v>
      </c>
      <c r="F484" s="196"/>
      <c r="G484" s="196">
        <v>198642</v>
      </c>
      <c r="H484" s="196">
        <v>204126</v>
      </c>
      <c r="I484" s="196">
        <v>191995</v>
      </c>
      <c r="J484" s="196">
        <v>174334</v>
      </c>
      <c r="K484" s="196">
        <v>170438</v>
      </c>
      <c r="L484" s="196">
        <v>183584</v>
      </c>
      <c r="M484" s="196">
        <v>188953</v>
      </c>
      <c r="N484" s="196">
        <v>188571</v>
      </c>
      <c r="O484" s="196">
        <v>181190</v>
      </c>
      <c r="P484" s="196"/>
      <c r="Q484" s="197" t="s">
        <v>1</v>
      </c>
    </row>
    <row r="485" spans="1:17" x14ac:dyDescent="0.2">
      <c r="A485" s="198" t="s">
        <v>10</v>
      </c>
      <c r="B485" s="199" t="s">
        <v>208</v>
      </c>
      <c r="C485" s="199" t="s">
        <v>215</v>
      </c>
      <c r="D485" s="199" t="s">
        <v>197</v>
      </c>
      <c r="E485" s="199">
        <v>239051</v>
      </c>
      <c r="F485" s="199"/>
      <c r="G485" s="199">
        <v>222666</v>
      </c>
      <c r="H485" s="199">
        <v>230217</v>
      </c>
      <c r="I485" s="199">
        <v>213584</v>
      </c>
      <c r="J485" s="199">
        <v>187861</v>
      </c>
      <c r="K485" s="199">
        <v>184881</v>
      </c>
      <c r="L485" s="199">
        <v>201943</v>
      </c>
      <c r="M485" s="199">
        <v>208155</v>
      </c>
      <c r="N485" s="199">
        <v>209326</v>
      </c>
      <c r="O485" s="199">
        <v>206427</v>
      </c>
      <c r="P485" s="199"/>
      <c r="Q485" s="200" t="s">
        <v>1</v>
      </c>
    </row>
    <row r="486" spans="1:17" x14ac:dyDescent="0.2">
      <c r="A486" s="195" t="s">
        <v>10</v>
      </c>
      <c r="B486" s="196" t="s">
        <v>208</v>
      </c>
      <c r="C486" s="196" t="s">
        <v>213</v>
      </c>
      <c r="D486" s="196" t="s">
        <v>195</v>
      </c>
      <c r="E486" s="196">
        <v>189274</v>
      </c>
      <c r="F486" s="196"/>
      <c r="G486" s="196">
        <v>184878</v>
      </c>
      <c r="H486" s="196">
        <v>181259</v>
      </c>
      <c r="I486" s="196">
        <v>182219</v>
      </c>
      <c r="J486" s="196">
        <v>173100</v>
      </c>
      <c r="K486" s="196">
        <v>165287</v>
      </c>
      <c r="L486" s="196">
        <v>166999</v>
      </c>
      <c r="M486" s="196">
        <v>174448</v>
      </c>
      <c r="N486" s="196">
        <v>178043</v>
      </c>
      <c r="O486" s="196">
        <v>182422</v>
      </c>
      <c r="P486" s="196"/>
      <c r="Q486" s="197" t="s">
        <v>1</v>
      </c>
    </row>
    <row r="487" spans="1:17" x14ac:dyDescent="0.2">
      <c r="A487" s="198" t="s">
        <v>10</v>
      </c>
      <c r="B487" s="199" t="s">
        <v>208</v>
      </c>
      <c r="C487" s="199" t="s">
        <v>213</v>
      </c>
      <c r="D487" s="199" t="s">
        <v>197</v>
      </c>
      <c r="E487" s="199">
        <v>213562</v>
      </c>
      <c r="F487" s="199"/>
      <c r="G487" s="199">
        <v>205572</v>
      </c>
      <c r="H487" s="199">
        <v>203286</v>
      </c>
      <c r="I487" s="199">
        <v>201320</v>
      </c>
      <c r="J487" s="199">
        <v>184994</v>
      </c>
      <c r="K487" s="199">
        <v>177713</v>
      </c>
      <c r="L487" s="199">
        <v>181004</v>
      </c>
      <c r="M487" s="199">
        <v>187007</v>
      </c>
      <c r="N487" s="199">
        <v>192582</v>
      </c>
      <c r="O487" s="199">
        <v>199409</v>
      </c>
      <c r="P487" s="199"/>
      <c r="Q487" s="200" t="s">
        <v>1</v>
      </c>
    </row>
    <row r="488" spans="1:17" x14ac:dyDescent="0.2">
      <c r="A488" s="195" t="s">
        <v>10</v>
      </c>
      <c r="B488" s="196" t="s">
        <v>208</v>
      </c>
      <c r="C488" s="196" t="s">
        <v>212</v>
      </c>
      <c r="D488" s="196" t="s">
        <v>195</v>
      </c>
      <c r="E488" s="196">
        <v>171115</v>
      </c>
      <c r="F488" s="196"/>
      <c r="G488" s="196">
        <v>165747</v>
      </c>
      <c r="H488" s="196">
        <v>172392</v>
      </c>
      <c r="I488" s="196">
        <v>171939</v>
      </c>
      <c r="J488" s="196">
        <v>165789</v>
      </c>
      <c r="K488" s="196">
        <v>161406</v>
      </c>
      <c r="L488" s="196">
        <v>158235</v>
      </c>
      <c r="M488" s="196">
        <v>157279</v>
      </c>
      <c r="N488" s="196">
        <v>164214</v>
      </c>
      <c r="O488" s="196">
        <v>171979</v>
      </c>
      <c r="P488" s="196"/>
      <c r="Q488" s="197" t="s">
        <v>1</v>
      </c>
    </row>
    <row r="489" spans="1:17" x14ac:dyDescent="0.2">
      <c r="A489" s="198" t="s">
        <v>10</v>
      </c>
      <c r="B489" s="199" t="s">
        <v>208</v>
      </c>
      <c r="C489" s="199" t="s">
        <v>212</v>
      </c>
      <c r="D489" s="199" t="s">
        <v>197</v>
      </c>
      <c r="E489" s="199">
        <v>189732</v>
      </c>
      <c r="F489" s="199"/>
      <c r="G489" s="199">
        <v>182310</v>
      </c>
      <c r="H489" s="199">
        <v>189022</v>
      </c>
      <c r="I489" s="199">
        <v>187439</v>
      </c>
      <c r="J489" s="199">
        <v>191776</v>
      </c>
      <c r="K489" s="199">
        <v>170743</v>
      </c>
      <c r="L489" s="199">
        <v>167216</v>
      </c>
      <c r="M489" s="199">
        <v>164358</v>
      </c>
      <c r="N489" s="199">
        <v>171660</v>
      </c>
      <c r="O489" s="199">
        <v>181333</v>
      </c>
      <c r="P489" s="199"/>
      <c r="Q489" s="200" t="s">
        <v>1</v>
      </c>
    </row>
    <row r="490" spans="1:17" x14ac:dyDescent="0.2">
      <c r="A490" s="195" t="s">
        <v>10</v>
      </c>
      <c r="B490" s="196" t="s">
        <v>208</v>
      </c>
      <c r="C490" s="196" t="s">
        <v>210</v>
      </c>
      <c r="D490" s="196" t="s">
        <v>195</v>
      </c>
      <c r="E490" s="196">
        <v>155673</v>
      </c>
      <c r="F490" s="196"/>
      <c r="G490" s="196">
        <v>156365</v>
      </c>
      <c r="H490" s="196">
        <v>152223</v>
      </c>
      <c r="I490" s="196">
        <v>152418</v>
      </c>
      <c r="J490" s="196">
        <v>168748</v>
      </c>
      <c r="K490" s="196">
        <v>153814</v>
      </c>
      <c r="L490" s="196">
        <v>151851</v>
      </c>
      <c r="M490" s="196">
        <v>148856</v>
      </c>
      <c r="N490" s="196">
        <v>149303</v>
      </c>
      <c r="O490" s="196">
        <v>159204</v>
      </c>
      <c r="P490" s="196"/>
      <c r="Q490" s="197" t="s">
        <v>1</v>
      </c>
    </row>
    <row r="491" spans="1:17" x14ac:dyDescent="0.2">
      <c r="A491" s="198" t="s">
        <v>10</v>
      </c>
      <c r="B491" s="199" t="s">
        <v>208</v>
      </c>
      <c r="C491" s="199" t="s">
        <v>210</v>
      </c>
      <c r="D491" s="199" t="s">
        <v>197</v>
      </c>
      <c r="E491" s="199">
        <v>169430</v>
      </c>
      <c r="F491" s="199"/>
      <c r="G491" s="199">
        <v>167357</v>
      </c>
      <c r="H491" s="199">
        <v>164351</v>
      </c>
      <c r="I491" s="199">
        <v>163706</v>
      </c>
      <c r="J491" s="199">
        <v>192436</v>
      </c>
      <c r="K491" s="199">
        <v>160221</v>
      </c>
      <c r="L491" s="199">
        <v>156408</v>
      </c>
      <c r="M491" s="199">
        <v>151749</v>
      </c>
      <c r="N491" s="199">
        <v>156388</v>
      </c>
      <c r="O491" s="199">
        <v>161038</v>
      </c>
      <c r="P491" s="199"/>
      <c r="Q491" s="200" t="s">
        <v>1</v>
      </c>
    </row>
    <row r="492" spans="1:17" x14ac:dyDescent="0.2">
      <c r="A492" s="195" t="s">
        <v>10</v>
      </c>
      <c r="B492" s="196" t="s">
        <v>208</v>
      </c>
      <c r="C492" s="196" t="s">
        <v>206</v>
      </c>
      <c r="D492" s="196" t="s">
        <v>195</v>
      </c>
      <c r="E492" s="196">
        <v>144238</v>
      </c>
      <c r="F492" s="196">
        <v>135742</v>
      </c>
      <c r="G492" s="196">
        <v>136135</v>
      </c>
      <c r="H492" s="196">
        <v>135495</v>
      </c>
      <c r="I492" s="196">
        <v>142032</v>
      </c>
      <c r="J492" s="196">
        <v>136363</v>
      </c>
      <c r="K492" s="196">
        <v>143286</v>
      </c>
      <c r="L492" s="196">
        <v>141956</v>
      </c>
      <c r="M492" s="196">
        <v>141448</v>
      </c>
      <c r="N492" s="196">
        <v>141026</v>
      </c>
      <c r="O492" s="196">
        <v>143959</v>
      </c>
      <c r="P492" s="196"/>
      <c r="Q492" s="197" t="s">
        <v>1</v>
      </c>
    </row>
    <row r="493" spans="1:17" x14ac:dyDescent="0.2">
      <c r="A493" s="198" t="s">
        <v>10</v>
      </c>
      <c r="B493" s="199" t="s">
        <v>208</v>
      </c>
      <c r="C493" s="199" t="s">
        <v>206</v>
      </c>
      <c r="D493" s="199" t="s">
        <v>197</v>
      </c>
      <c r="E493" s="199">
        <v>152947</v>
      </c>
      <c r="F493" s="199">
        <v>144050</v>
      </c>
      <c r="G493" s="199">
        <v>143172</v>
      </c>
      <c r="H493" s="199">
        <v>142601</v>
      </c>
      <c r="I493" s="199">
        <v>148563</v>
      </c>
      <c r="J493" s="199">
        <v>151330</v>
      </c>
      <c r="K493" s="199">
        <v>146469</v>
      </c>
      <c r="L493" s="199">
        <v>142402</v>
      </c>
      <c r="M493" s="199">
        <v>140600</v>
      </c>
      <c r="N493" s="199">
        <v>140007</v>
      </c>
      <c r="O493" s="199">
        <v>141934</v>
      </c>
      <c r="P493" s="199"/>
      <c r="Q493" s="200" t="s">
        <v>1</v>
      </c>
    </row>
    <row r="494" spans="1:17" x14ac:dyDescent="0.2">
      <c r="A494" s="195" t="s">
        <v>10</v>
      </c>
      <c r="B494" s="196" t="s">
        <v>208</v>
      </c>
      <c r="C494" s="196" t="s">
        <v>211</v>
      </c>
      <c r="D494" s="196" t="s">
        <v>195</v>
      </c>
      <c r="E494" s="196"/>
      <c r="F494" s="196"/>
      <c r="G494" s="196"/>
      <c r="H494" s="196"/>
      <c r="I494" s="196"/>
      <c r="J494" s="196"/>
      <c r="K494" s="196"/>
      <c r="L494" s="196"/>
      <c r="M494" s="196"/>
      <c r="N494" s="196"/>
      <c r="O494" s="196"/>
      <c r="P494" s="196"/>
      <c r="Q494" s="197" t="s">
        <v>1</v>
      </c>
    </row>
    <row r="495" spans="1:17" x14ac:dyDescent="0.2">
      <c r="A495" s="198" t="s">
        <v>10</v>
      </c>
      <c r="B495" s="199" t="s">
        <v>208</v>
      </c>
      <c r="C495" s="199" t="s">
        <v>211</v>
      </c>
      <c r="D495" s="199" t="s">
        <v>197</v>
      </c>
      <c r="E495" s="199"/>
      <c r="F495" s="199"/>
      <c r="G495" s="199"/>
      <c r="H495" s="199"/>
      <c r="I495" s="199"/>
      <c r="J495" s="199"/>
      <c r="K495" s="199"/>
      <c r="L495" s="199"/>
      <c r="M495" s="199"/>
      <c r="N495" s="199"/>
      <c r="O495" s="199"/>
      <c r="P495" s="199"/>
      <c r="Q495" s="200" t="s">
        <v>1</v>
      </c>
    </row>
    <row r="496" spans="1:17" x14ac:dyDescent="0.2">
      <c r="A496" s="195" t="s">
        <v>10</v>
      </c>
      <c r="B496" s="196" t="s">
        <v>205</v>
      </c>
      <c r="C496" s="196" t="s">
        <v>214</v>
      </c>
      <c r="D496" s="196" t="s">
        <v>195</v>
      </c>
      <c r="E496" s="196">
        <v>125600</v>
      </c>
      <c r="F496" s="196"/>
      <c r="G496" s="196">
        <v>110960</v>
      </c>
      <c r="H496" s="196">
        <v>111284</v>
      </c>
      <c r="I496" s="196">
        <v>111109</v>
      </c>
      <c r="J496" s="196">
        <v>114962</v>
      </c>
      <c r="K496" s="196">
        <v>113597</v>
      </c>
      <c r="L496" s="196">
        <v>119243</v>
      </c>
      <c r="M496" s="196">
        <v>122959</v>
      </c>
      <c r="N496" s="196">
        <v>126069</v>
      </c>
      <c r="O496" s="196">
        <v>127740</v>
      </c>
      <c r="P496" s="196"/>
      <c r="Q496" s="197" t="s">
        <v>1</v>
      </c>
    </row>
    <row r="497" spans="1:17" x14ac:dyDescent="0.2">
      <c r="A497" s="198" t="s">
        <v>10</v>
      </c>
      <c r="B497" s="199" t="s">
        <v>205</v>
      </c>
      <c r="C497" s="199" t="s">
        <v>214</v>
      </c>
      <c r="D497" s="199" t="s">
        <v>197</v>
      </c>
      <c r="E497" s="199">
        <v>136284</v>
      </c>
      <c r="F497" s="199"/>
      <c r="G497" s="199">
        <v>115285</v>
      </c>
      <c r="H497" s="199">
        <v>117618</v>
      </c>
      <c r="I497" s="199">
        <v>114211</v>
      </c>
      <c r="J497" s="199">
        <v>117098</v>
      </c>
      <c r="K497" s="199">
        <v>114547</v>
      </c>
      <c r="L497" s="199">
        <v>117392</v>
      </c>
      <c r="M497" s="199">
        <v>117614</v>
      </c>
      <c r="N497" s="199">
        <v>119850</v>
      </c>
      <c r="O497" s="199">
        <v>123021</v>
      </c>
      <c r="P497" s="199"/>
      <c r="Q497" s="200" t="s">
        <v>1</v>
      </c>
    </row>
    <row r="498" spans="1:17" x14ac:dyDescent="0.2">
      <c r="A498" s="195" t="s">
        <v>10</v>
      </c>
      <c r="B498" s="196" t="s">
        <v>205</v>
      </c>
      <c r="C498" s="196" t="s">
        <v>215</v>
      </c>
      <c r="D498" s="196" t="s">
        <v>195</v>
      </c>
      <c r="E498" s="196">
        <v>99024</v>
      </c>
      <c r="F498" s="196"/>
      <c r="G498" s="196">
        <v>88281</v>
      </c>
      <c r="H498" s="196">
        <v>90915</v>
      </c>
      <c r="I498" s="196">
        <v>86957</v>
      </c>
      <c r="J498" s="196">
        <v>86804</v>
      </c>
      <c r="K498" s="196">
        <v>92174</v>
      </c>
      <c r="L498" s="196">
        <v>90291</v>
      </c>
      <c r="M498" s="196">
        <v>100157</v>
      </c>
      <c r="N498" s="196">
        <v>102893</v>
      </c>
      <c r="O498" s="196">
        <v>108263</v>
      </c>
      <c r="P498" s="196"/>
      <c r="Q498" s="197" t="s">
        <v>1</v>
      </c>
    </row>
    <row r="499" spans="1:17" x14ac:dyDescent="0.2">
      <c r="A499" s="198" t="s">
        <v>10</v>
      </c>
      <c r="B499" s="199" t="s">
        <v>205</v>
      </c>
      <c r="C499" s="199" t="s">
        <v>215</v>
      </c>
      <c r="D499" s="199" t="s">
        <v>197</v>
      </c>
      <c r="E499" s="199">
        <v>112362</v>
      </c>
      <c r="F499" s="199"/>
      <c r="G499" s="199">
        <v>93443</v>
      </c>
      <c r="H499" s="199">
        <v>98283</v>
      </c>
      <c r="I499" s="199">
        <v>90534</v>
      </c>
      <c r="J499" s="199">
        <v>88171</v>
      </c>
      <c r="K499" s="199">
        <v>92281</v>
      </c>
      <c r="L499" s="199">
        <v>87916</v>
      </c>
      <c r="M499" s="199">
        <v>93993</v>
      </c>
      <c r="N499" s="199">
        <v>93112</v>
      </c>
      <c r="O499" s="199">
        <v>97638</v>
      </c>
      <c r="P499" s="199"/>
      <c r="Q499" s="200" t="s">
        <v>1</v>
      </c>
    </row>
    <row r="500" spans="1:17" x14ac:dyDescent="0.2">
      <c r="A500" s="195" t="s">
        <v>10</v>
      </c>
      <c r="B500" s="196" t="s">
        <v>205</v>
      </c>
      <c r="C500" s="196" t="s">
        <v>213</v>
      </c>
      <c r="D500" s="196" t="s">
        <v>195</v>
      </c>
      <c r="E500" s="196">
        <v>75124</v>
      </c>
      <c r="F500" s="196"/>
      <c r="G500" s="196">
        <v>74965</v>
      </c>
      <c r="H500" s="196">
        <v>81494</v>
      </c>
      <c r="I500" s="196">
        <v>70797</v>
      </c>
      <c r="J500" s="196">
        <v>68461</v>
      </c>
      <c r="K500" s="196">
        <v>70454</v>
      </c>
      <c r="L500" s="196">
        <v>74656</v>
      </c>
      <c r="M500" s="196">
        <v>76080</v>
      </c>
      <c r="N500" s="196">
        <v>84027</v>
      </c>
      <c r="O500" s="196">
        <v>91152</v>
      </c>
      <c r="P500" s="196"/>
      <c r="Q500" s="197" t="s">
        <v>1</v>
      </c>
    </row>
    <row r="501" spans="1:17" x14ac:dyDescent="0.2">
      <c r="A501" s="198" t="s">
        <v>10</v>
      </c>
      <c r="B501" s="199" t="s">
        <v>205</v>
      </c>
      <c r="C501" s="199" t="s">
        <v>213</v>
      </c>
      <c r="D501" s="199" t="s">
        <v>197</v>
      </c>
      <c r="E501" s="199">
        <v>96056</v>
      </c>
      <c r="F501" s="199"/>
      <c r="G501" s="199">
        <v>85996</v>
      </c>
      <c r="H501" s="199">
        <v>94484</v>
      </c>
      <c r="I501" s="199">
        <v>78907</v>
      </c>
      <c r="J501" s="199">
        <v>73520</v>
      </c>
      <c r="K501" s="199">
        <v>73342</v>
      </c>
      <c r="L501" s="199">
        <v>75788</v>
      </c>
      <c r="M501" s="199">
        <v>75896</v>
      </c>
      <c r="N501" s="199">
        <v>79163</v>
      </c>
      <c r="O501" s="199">
        <v>83211</v>
      </c>
      <c r="P501" s="199"/>
      <c r="Q501" s="200" t="s">
        <v>1</v>
      </c>
    </row>
    <row r="502" spans="1:17" x14ac:dyDescent="0.2">
      <c r="A502" s="195" t="s">
        <v>10</v>
      </c>
      <c r="B502" s="196" t="s">
        <v>205</v>
      </c>
      <c r="C502" s="196" t="s">
        <v>212</v>
      </c>
      <c r="D502" s="196" t="s">
        <v>195</v>
      </c>
      <c r="E502" s="196"/>
      <c r="F502" s="196"/>
      <c r="G502" s="196"/>
      <c r="H502" s="196"/>
      <c r="I502" s="196"/>
      <c r="J502" s="196"/>
      <c r="K502" s="196"/>
      <c r="L502" s="196"/>
      <c r="M502" s="196"/>
      <c r="N502" s="196"/>
      <c r="O502" s="196"/>
      <c r="P502" s="196"/>
      <c r="Q502" s="197" t="s">
        <v>1</v>
      </c>
    </row>
    <row r="503" spans="1:17" x14ac:dyDescent="0.2">
      <c r="A503" s="198" t="s">
        <v>10</v>
      </c>
      <c r="B503" s="199" t="s">
        <v>205</v>
      </c>
      <c r="C503" s="199" t="s">
        <v>212</v>
      </c>
      <c r="D503" s="199" t="s">
        <v>197</v>
      </c>
      <c r="E503" s="199"/>
      <c r="F503" s="199"/>
      <c r="G503" s="199"/>
      <c r="H503" s="199"/>
      <c r="I503" s="199"/>
      <c r="J503" s="199"/>
      <c r="K503" s="199"/>
      <c r="L503" s="199"/>
      <c r="M503" s="199"/>
      <c r="N503" s="199"/>
      <c r="O503" s="199"/>
      <c r="P503" s="199"/>
      <c r="Q503" s="200" t="s">
        <v>1</v>
      </c>
    </row>
    <row r="504" spans="1:17" x14ac:dyDescent="0.2">
      <c r="A504" s="195" t="s">
        <v>10</v>
      </c>
      <c r="B504" s="196" t="s">
        <v>205</v>
      </c>
      <c r="C504" s="196" t="s">
        <v>210</v>
      </c>
      <c r="D504" s="196" t="s">
        <v>195</v>
      </c>
      <c r="E504" s="196"/>
      <c r="F504" s="196"/>
      <c r="G504" s="196"/>
      <c r="H504" s="196"/>
      <c r="I504" s="196"/>
      <c r="J504" s="196"/>
      <c r="K504" s="196"/>
      <c r="L504" s="196"/>
      <c r="M504" s="196"/>
      <c r="N504" s="196"/>
      <c r="O504" s="196"/>
      <c r="P504" s="196"/>
      <c r="Q504" s="197" t="s">
        <v>1</v>
      </c>
    </row>
    <row r="505" spans="1:17" x14ac:dyDescent="0.2">
      <c r="A505" s="198" t="s">
        <v>10</v>
      </c>
      <c r="B505" s="199" t="s">
        <v>205</v>
      </c>
      <c r="C505" s="199" t="s">
        <v>210</v>
      </c>
      <c r="D505" s="199" t="s">
        <v>197</v>
      </c>
      <c r="E505" s="199"/>
      <c r="F505" s="199"/>
      <c r="G505" s="199"/>
      <c r="H505" s="199"/>
      <c r="I505" s="199"/>
      <c r="J505" s="199"/>
      <c r="K505" s="199"/>
      <c r="L505" s="199"/>
      <c r="M505" s="199"/>
      <c r="N505" s="199"/>
      <c r="O505" s="199"/>
      <c r="P505" s="199"/>
      <c r="Q505" s="200" t="s">
        <v>1</v>
      </c>
    </row>
    <row r="506" spans="1:17" x14ac:dyDescent="0.2">
      <c r="A506" s="195" t="s">
        <v>10</v>
      </c>
      <c r="B506" s="196" t="s">
        <v>205</v>
      </c>
      <c r="C506" s="196" t="s">
        <v>206</v>
      </c>
      <c r="D506" s="196" t="s">
        <v>195</v>
      </c>
      <c r="E506" s="196"/>
      <c r="F506" s="196"/>
      <c r="G506" s="196"/>
      <c r="H506" s="196"/>
      <c r="I506" s="196"/>
      <c r="J506" s="196"/>
      <c r="K506" s="196"/>
      <c r="L506" s="196"/>
      <c r="M506" s="196"/>
      <c r="N506" s="196"/>
      <c r="O506" s="196"/>
      <c r="P506" s="196"/>
      <c r="Q506" s="197" t="s">
        <v>1</v>
      </c>
    </row>
    <row r="507" spans="1:17" x14ac:dyDescent="0.2">
      <c r="A507" s="198" t="s">
        <v>10</v>
      </c>
      <c r="B507" s="199" t="s">
        <v>205</v>
      </c>
      <c r="C507" s="199" t="s">
        <v>206</v>
      </c>
      <c r="D507" s="199" t="s">
        <v>197</v>
      </c>
      <c r="E507" s="199"/>
      <c r="F507" s="199"/>
      <c r="G507" s="199"/>
      <c r="H507" s="199"/>
      <c r="I507" s="199"/>
      <c r="J507" s="199"/>
      <c r="K507" s="199"/>
      <c r="L507" s="199"/>
      <c r="M507" s="199"/>
      <c r="N507" s="199"/>
      <c r="O507" s="199"/>
      <c r="P507" s="199"/>
      <c r="Q507" s="200" t="s">
        <v>1</v>
      </c>
    </row>
    <row r="508" spans="1:17" x14ac:dyDescent="0.2">
      <c r="A508" s="195" t="s">
        <v>10</v>
      </c>
      <c r="B508" s="196" t="s">
        <v>205</v>
      </c>
      <c r="C508" s="196" t="s">
        <v>211</v>
      </c>
      <c r="D508" s="196" t="s">
        <v>195</v>
      </c>
      <c r="E508" s="199"/>
      <c r="F508" s="199"/>
      <c r="G508" s="199"/>
      <c r="H508" s="199"/>
      <c r="I508" s="199"/>
      <c r="J508" s="199"/>
      <c r="K508" s="199"/>
      <c r="L508" s="199"/>
      <c r="M508" s="199"/>
      <c r="N508" s="199"/>
      <c r="O508" s="199"/>
      <c r="P508" s="199"/>
      <c r="Q508" s="200"/>
    </row>
    <row r="509" spans="1:17" x14ac:dyDescent="0.2">
      <c r="A509" s="198" t="s">
        <v>10</v>
      </c>
      <c r="B509" s="199" t="s">
        <v>205</v>
      </c>
      <c r="C509" s="199" t="s">
        <v>211</v>
      </c>
      <c r="D509" s="199" t="s">
        <v>197</v>
      </c>
      <c r="E509" s="199"/>
      <c r="F509" s="199"/>
      <c r="G509" s="199"/>
      <c r="H509" s="199"/>
      <c r="I509" s="199"/>
      <c r="J509" s="199"/>
      <c r="K509" s="199"/>
      <c r="L509" s="199"/>
      <c r="M509" s="199"/>
      <c r="N509" s="199"/>
      <c r="O509" s="199"/>
      <c r="P509" s="199"/>
      <c r="Q509" s="200"/>
    </row>
    <row r="510" spans="1:17" x14ac:dyDescent="0.2">
      <c r="A510" s="195" t="s">
        <v>10</v>
      </c>
      <c r="B510" s="196" t="s">
        <v>205</v>
      </c>
      <c r="C510" s="196" t="s">
        <v>1087</v>
      </c>
      <c r="D510" s="196" t="s">
        <v>195</v>
      </c>
      <c r="E510" s="199"/>
      <c r="F510" s="199"/>
      <c r="G510" s="199"/>
      <c r="H510" s="199"/>
      <c r="I510" s="199"/>
      <c r="J510" s="199"/>
      <c r="K510" s="199"/>
      <c r="L510" s="199"/>
      <c r="M510" s="199"/>
      <c r="N510" s="199"/>
      <c r="O510" s="199"/>
      <c r="P510" s="199"/>
      <c r="Q510" s="200"/>
    </row>
    <row r="511" spans="1:17" x14ac:dyDescent="0.2">
      <c r="A511" s="198" t="s">
        <v>10</v>
      </c>
      <c r="B511" s="199" t="s">
        <v>205</v>
      </c>
      <c r="C511" s="199" t="s">
        <v>1087</v>
      </c>
      <c r="D511" s="199" t="s">
        <v>197</v>
      </c>
      <c r="E511" s="199"/>
      <c r="F511" s="199"/>
      <c r="G511" s="199"/>
      <c r="H511" s="199"/>
      <c r="I511" s="199"/>
      <c r="J511" s="199"/>
      <c r="K511" s="199"/>
      <c r="L511" s="199"/>
      <c r="M511" s="199"/>
      <c r="N511" s="199"/>
      <c r="O511" s="199"/>
      <c r="P511" s="199"/>
      <c r="Q511" s="200"/>
    </row>
    <row r="512" spans="1:17" x14ac:dyDescent="0.2">
      <c r="A512" s="195" t="s">
        <v>10</v>
      </c>
      <c r="B512" s="196" t="s">
        <v>209</v>
      </c>
      <c r="C512" s="196" t="s">
        <v>214</v>
      </c>
      <c r="D512" s="196" t="s">
        <v>195</v>
      </c>
      <c r="E512" s="196">
        <v>20.760429999999999</v>
      </c>
      <c r="F512" s="196">
        <v>17.11618</v>
      </c>
      <c r="G512" s="196">
        <v>13.36678</v>
      </c>
      <c r="H512" s="196">
        <v>15.08498</v>
      </c>
      <c r="I512" s="196">
        <v>10.37041</v>
      </c>
      <c r="J512" s="196">
        <v>7.8055300000000001</v>
      </c>
      <c r="K512" s="196">
        <v>9.2329699999999999</v>
      </c>
      <c r="L512" s="196">
        <v>8.5097000000000005</v>
      </c>
      <c r="M512" s="196">
        <v>9.4462200000000003</v>
      </c>
      <c r="N512" s="196">
        <v>10.296810000000001</v>
      </c>
      <c r="O512" s="196">
        <v>9.5089699999999997</v>
      </c>
      <c r="P512" s="196"/>
      <c r="Q512" s="197" t="s">
        <v>1</v>
      </c>
    </row>
    <row r="513" spans="1:17" x14ac:dyDescent="0.2">
      <c r="A513" s="198" t="s">
        <v>10</v>
      </c>
      <c r="B513" s="199" t="s">
        <v>209</v>
      </c>
      <c r="C513" s="199" t="s">
        <v>214</v>
      </c>
      <c r="D513" s="199" t="s">
        <v>197</v>
      </c>
      <c r="E513" s="199">
        <v>22.616250000000001</v>
      </c>
      <c r="F513" s="199">
        <v>19.225670000000001</v>
      </c>
      <c r="G513" s="199">
        <v>15.29003</v>
      </c>
      <c r="H513" s="199">
        <v>17.794180000000001</v>
      </c>
      <c r="I513" s="199">
        <v>12.235860000000001</v>
      </c>
      <c r="J513" s="199">
        <v>9.2032900000000009</v>
      </c>
      <c r="K513" s="199">
        <v>11.704929999999999</v>
      </c>
      <c r="L513" s="199">
        <v>10.742179999999999</v>
      </c>
      <c r="M513" s="199">
        <v>12.263299999999999</v>
      </c>
      <c r="N513" s="199">
        <v>13.468120000000001</v>
      </c>
      <c r="O513" s="199">
        <v>13.18411</v>
      </c>
      <c r="P513" s="199"/>
      <c r="Q513" s="200" t="s">
        <v>1</v>
      </c>
    </row>
    <row r="514" spans="1:17" x14ac:dyDescent="0.2">
      <c r="A514" s="195" t="s">
        <v>10</v>
      </c>
      <c r="B514" s="196" t="s">
        <v>209</v>
      </c>
      <c r="C514" s="196" t="s">
        <v>215</v>
      </c>
      <c r="D514" s="196" t="s">
        <v>195</v>
      </c>
      <c r="E514" s="196">
        <v>11.64381</v>
      </c>
      <c r="F514" s="196"/>
      <c r="G514" s="196">
        <v>7.4732399999999997</v>
      </c>
      <c r="H514" s="196">
        <v>8.7759499999999999</v>
      </c>
      <c r="I514" s="196">
        <v>6.2845399999999998</v>
      </c>
      <c r="J514" s="196">
        <v>5.9569599999999996</v>
      </c>
      <c r="K514" s="196">
        <v>5.6583600000000001</v>
      </c>
      <c r="L514" s="196">
        <v>5.1829099999999997</v>
      </c>
      <c r="M514" s="196">
        <v>6.0803500000000001</v>
      </c>
      <c r="N514" s="196">
        <v>5.9972099999999999</v>
      </c>
      <c r="O514" s="196">
        <v>6.24979</v>
      </c>
      <c r="P514" s="196"/>
      <c r="Q514" s="197" t="s">
        <v>1</v>
      </c>
    </row>
    <row r="515" spans="1:17" x14ac:dyDescent="0.2">
      <c r="A515" s="198" t="s">
        <v>10</v>
      </c>
      <c r="B515" s="199" t="s">
        <v>209</v>
      </c>
      <c r="C515" s="199" t="s">
        <v>215</v>
      </c>
      <c r="D515" s="199" t="s">
        <v>197</v>
      </c>
      <c r="E515" s="199">
        <v>13.71297</v>
      </c>
      <c r="F515" s="199"/>
      <c r="G515" s="199">
        <v>9.1877499999999994</v>
      </c>
      <c r="H515" s="199">
        <v>10.94533</v>
      </c>
      <c r="I515" s="199">
        <v>8.0066900000000008</v>
      </c>
      <c r="J515" s="199">
        <v>8.0889600000000002</v>
      </c>
      <c r="K515" s="199">
        <v>7.7081999999999997</v>
      </c>
      <c r="L515" s="199">
        <v>7.2059899999999999</v>
      </c>
      <c r="M515" s="199">
        <v>8.9149899999999995</v>
      </c>
      <c r="N515" s="199">
        <v>9.1006400000000003</v>
      </c>
      <c r="O515" s="199">
        <v>9.5472000000000001</v>
      </c>
      <c r="P515" s="199"/>
      <c r="Q515" s="200" t="s">
        <v>1</v>
      </c>
    </row>
    <row r="516" spans="1:17" x14ac:dyDescent="0.2">
      <c r="A516" s="195" t="s">
        <v>10</v>
      </c>
      <c r="B516" s="196" t="s">
        <v>209</v>
      </c>
      <c r="C516" s="196" t="s">
        <v>213</v>
      </c>
      <c r="D516" s="196" t="s">
        <v>195</v>
      </c>
      <c r="E516" s="196">
        <v>8.9954199999999993</v>
      </c>
      <c r="F516" s="196"/>
      <c r="G516" s="196">
        <v>5.2461599999999997</v>
      </c>
      <c r="H516" s="196">
        <v>7.1979899999999999</v>
      </c>
      <c r="I516" s="196">
        <v>4.4797700000000003</v>
      </c>
      <c r="J516" s="196">
        <v>4.2536100000000001</v>
      </c>
      <c r="K516" s="196">
        <v>4.0311700000000004</v>
      </c>
      <c r="L516" s="196">
        <v>4.0868500000000001</v>
      </c>
      <c r="M516" s="196">
        <v>4.8822599999999996</v>
      </c>
      <c r="N516" s="196">
        <v>4.53261</v>
      </c>
      <c r="O516" s="196">
        <v>4.3832399999999998</v>
      </c>
      <c r="P516" s="196"/>
      <c r="Q516" s="197" t="s">
        <v>1</v>
      </c>
    </row>
    <row r="517" spans="1:17" x14ac:dyDescent="0.2">
      <c r="A517" s="198" t="s">
        <v>10</v>
      </c>
      <c r="B517" s="199" t="s">
        <v>209</v>
      </c>
      <c r="C517" s="199" t="s">
        <v>213</v>
      </c>
      <c r="D517" s="199" t="s">
        <v>197</v>
      </c>
      <c r="E517" s="199">
        <v>11.68981</v>
      </c>
      <c r="F517" s="199"/>
      <c r="G517" s="199">
        <v>7.0102000000000002</v>
      </c>
      <c r="H517" s="199">
        <v>9.6263400000000008</v>
      </c>
      <c r="I517" s="199">
        <v>6.1811999999999996</v>
      </c>
      <c r="J517" s="199">
        <v>6.1607399999999997</v>
      </c>
      <c r="K517" s="199">
        <v>5.8127399999999998</v>
      </c>
      <c r="L517" s="199">
        <v>5.8352300000000001</v>
      </c>
      <c r="M517" s="199">
        <v>7.8034499999999998</v>
      </c>
      <c r="N517" s="199">
        <v>7.38802</v>
      </c>
      <c r="O517" s="199">
        <v>7.2373900000000004</v>
      </c>
      <c r="P517" s="199"/>
      <c r="Q517" s="200" t="s">
        <v>1</v>
      </c>
    </row>
    <row r="518" spans="1:17" x14ac:dyDescent="0.2">
      <c r="A518" s="195" t="s">
        <v>10</v>
      </c>
      <c r="B518" s="196" t="s">
        <v>209</v>
      </c>
      <c r="C518" s="196" t="s">
        <v>212</v>
      </c>
      <c r="D518" s="196" t="s">
        <v>195</v>
      </c>
      <c r="E518" s="196">
        <v>6.3279100000000001</v>
      </c>
      <c r="F518" s="196"/>
      <c r="G518" s="196">
        <v>4.0923800000000004</v>
      </c>
      <c r="H518" s="196">
        <v>5.1029099999999996</v>
      </c>
      <c r="I518" s="196">
        <v>3.3011699999999999</v>
      </c>
      <c r="J518" s="196">
        <v>3.0581</v>
      </c>
      <c r="K518" s="196">
        <v>2.9267799999999999</v>
      </c>
      <c r="L518" s="196">
        <v>2.8836900000000001</v>
      </c>
      <c r="M518" s="196">
        <v>3.9115199999999999</v>
      </c>
      <c r="N518" s="196">
        <v>3.2798699999999998</v>
      </c>
      <c r="O518" s="196">
        <v>3.05735</v>
      </c>
      <c r="P518" s="196"/>
      <c r="Q518" s="197" t="s">
        <v>1</v>
      </c>
    </row>
    <row r="519" spans="1:17" x14ac:dyDescent="0.2">
      <c r="A519" s="198" t="s">
        <v>10</v>
      </c>
      <c r="B519" s="199" t="s">
        <v>209</v>
      </c>
      <c r="C519" s="199" t="s">
        <v>212</v>
      </c>
      <c r="D519" s="199" t="s">
        <v>197</v>
      </c>
      <c r="E519" s="199">
        <v>8.7339000000000002</v>
      </c>
      <c r="F519" s="199"/>
      <c r="G519" s="199">
        <v>5.6744000000000003</v>
      </c>
      <c r="H519" s="199">
        <v>7.1145199999999997</v>
      </c>
      <c r="I519" s="199">
        <v>4.6212400000000002</v>
      </c>
      <c r="J519" s="199">
        <v>4.1689299999999996</v>
      </c>
      <c r="K519" s="199">
        <v>4.5120399999999998</v>
      </c>
      <c r="L519" s="199">
        <v>4.35006</v>
      </c>
      <c r="M519" s="199">
        <v>6.5046999999999997</v>
      </c>
      <c r="N519" s="199">
        <v>5.7893499999999998</v>
      </c>
      <c r="O519" s="199">
        <v>5.8108599999999999</v>
      </c>
      <c r="P519" s="199"/>
      <c r="Q519" s="200" t="s">
        <v>1</v>
      </c>
    </row>
    <row r="520" spans="1:17" x14ac:dyDescent="0.2">
      <c r="A520" s="195" t="s">
        <v>10</v>
      </c>
      <c r="B520" s="196" t="s">
        <v>209</v>
      </c>
      <c r="C520" s="196" t="s">
        <v>210</v>
      </c>
      <c r="D520" s="196" t="s">
        <v>195</v>
      </c>
      <c r="E520" s="196">
        <v>4.48055</v>
      </c>
      <c r="F520" s="196"/>
      <c r="G520" s="196">
        <v>2.6380599999999998</v>
      </c>
      <c r="H520" s="196">
        <v>3.4548000000000001</v>
      </c>
      <c r="I520" s="196">
        <v>2.3442099999999999</v>
      </c>
      <c r="J520" s="196">
        <v>1.7220899999999999</v>
      </c>
      <c r="K520" s="196">
        <v>2.0043700000000002</v>
      </c>
      <c r="L520" s="196">
        <v>1.9710099999999999</v>
      </c>
      <c r="M520" s="196">
        <v>2.85914</v>
      </c>
      <c r="N520" s="196">
        <v>2.4420099999999998</v>
      </c>
      <c r="O520" s="196">
        <v>2.2380100000000001</v>
      </c>
      <c r="P520" s="196"/>
      <c r="Q520" s="197" t="s">
        <v>1</v>
      </c>
    </row>
    <row r="521" spans="1:17" x14ac:dyDescent="0.2">
      <c r="A521" s="198" t="s">
        <v>10</v>
      </c>
      <c r="B521" s="199" t="s">
        <v>209</v>
      </c>
      <c r="C521" s="199" t="s">
        <v>210</v>
      </c>
      <c r="D521" s="199" t="s">
        <v>197</v>
      </c>
      <c r="E521" s="199">
        <v>6.2840100000000003</v>
      </c>
      <c r="F521" s="199"/>
      <c r="G521" s="199">
        <v>3.79548</v>
      </c>
      <c r="H521" s="199">
        <v>5.1128400000000003</v>
      </c>
      <c r="I521" s="199">
        <v>3.40672</v>
      </c>
      <c r="J521" s="199">
        <v>2.5436999999999999</v>
      </c>
      <c r="K521" s="199">
        <v>3.0070999999999999</v>
      </c>
      <c r="L521" s="199">
        <v>3.20444</v>
      </c>
      <c r="M521" s="199">
        <v>5.0082700000000004</v>
      </c>
      <c r="N521" s="199">
        <v>4.4498300000000004</v>
      </c>
      <c r="O521" s="199">
        <v>4.2586199999999996</v>
      </c>
      <c r="P521" s="199"/>
      <c r="Q521" s="200" t="s">
        <v>1</v>
      </c>
    </row>
    <row r="522" spans="1:17" x14ac:dyDescent="0.2">
      <c r="A522" s="195" t="s">
        <v>10</v>
      </c>
      <c r="B522" s="196" t="s">
        <v>209</v>
      </c>
      <c r="C522" s="196" t="s">
        <v>206</v>
      </c>
      <c r="D522" s="196" t="s">
        <v>195</v>
      </c>
      <c r="E522" s="196">
        <v>2.5263800000000001</v>
      </c>
      <c r="F522" s="196">
        <v>2.4001399999999999</v>
      </c>
      <c r="G522" s="196">
        <v>1.6079600000000001</v>
      </c>
      <c r="H522" s="196">
        <v>2.1292300000000002</v>
      </c>
      <c r="I522" s="196">
        <v>1.4194</v>
      </c>
      <c r="J522" s="196">
        <v>1.1909400000000001</v>
      </c>
      <c r="K522" s="196">
        <v>1.0691900000000001</v>
      </c>
      <c r="L522" s="196">
        <v>1.26729</v>
      </c>
      <c r="M522" s="196">
        <v>1.91378</v>
      </c>
      <c r="N522" s="196">
        <v>1.80463</v>
      </c>
      <c r="O522" s="196">
        <v>3.39541</v>
      </c>
      <c r="P522" s="196"/>
      <c r="Q522" s="197" t="s">
        <v>1</v>
      </c>
    </row>
    <row r="523" spans="1:17" x14ac:dyDescent="0.2">
      <c r="A523" s="198" t="s">
        <v>10</v>
      </c>
      <c r="B523" s="199" t="s">
        <v>209</v>
      </c>
      <c r="C523" s="199" t="s">
        <v>206</v>
      </c>
      <c r="D523" s="199" t="s">
        <v>197</v>
      </c>
      <c r="E523" s="199">
        <v>3.6751299999999998</v>
      </c>
      <c r="F523" s="199">
        <v>3.6896900000000001</v>
      </c>
      <c r="G523" s="199">
        <v>2.52494</v>
      </c>
      <c r="H523" s="199">
        <v>3.11639</v>
      </c>
      <c r="I523" s="199">
        <v>2.0354999999999999</v>
      </c>
      <c r="J523" s="199">
        <v>1.71017</v>
      </c>
      <c r="K523" s="199">
        <v>1.8351999999999999</v>
      </c>
      <c r="L523" s="199">
        <v>2.0772200000000001</v>
      </c>
      <c r="M523" s="199">
        <v>3.7318600000000002</v>
      </c>
      <c r="N523" s="199">
        <v>3.4641099999999998</v>
      </c>
      <c r="O523" s="199">
        <v>3.3776299999999999</v>
      </c>
      <c r="P523" s="199"/>
      <c r="Q523" s="200" t="s">
        <v>1</v>
      </c>
    </row>
    <row r="524" spans="1:17" x14ac:dyDescent="0.2">
      <c r="A524" s="195" t="s">
        <v>10</v>
      </c>
      <c r="B524" s="196" t="s">
        <v>209</v>
      </c>
      <c r="C524" s="196" t="s">
        <v>211</v>
      </c>
      <c r="D524" s="196" t="s">
        <v>195</v>
      </c>
      <c r="E524" s="196"/>
      <c r="F524" s="196"/>
      <c r="G524" s="196"/>
      <c r="H524" s="196"/>
      <c r="I524" s="196"/>
      <c r="J524" s="196"/>
      <c r="K524" s="196"/>
      <c r="L524" s="196"/>
      <c r="M524" s="196"/>
      <c r="N524" s="196"/>
      <c r="O524" s="196"/>
      <c r="P524" s="196"/>
      <c r="Q524" s="197" t="s">
        <v>1</v>
      </c>
    </row>
    <row r="525" spans="1:17" x14ac:dyDescent="0.2">
      <c r="A525" s="198" t="s">
        <v>10</v>
      </c>
      <c r="B525" s="199" t="s">
        <v>209</v>
      </c>
      <c r="C525" s="199" t="s">
        <v>211</v>
      </c>
      <c r="D525" s="199" t="s">
        <v>197</v>
      </c>
      <c r="E525" s="199"/>
      <c r="F525" s="199"/>
      <c r="G525" s="199"/>
      <c r="H525" s="199"/>
      <c r="I525" s="199"/>
      <c r="J525" s="199"/>
      <c r="K525" s="199"/>
      <c r="L525" s="199"/>
      <c r="M525" s="199"/>
      <c r="N525" s="199"/>
      <c r="O525" s="199"/>
      <c r="P525" s="199"/>
      <c r="Q525" s="200" t="s">
        <v>1</v>
      </c>
    </row>
    <row r="526" spans="1:17" x14ac:dyDescent="0.2">
      <c r="A526" s="195" t="s">
        <v>10</v>
      </c>
      <c r="B526" s="196" t="s">
        <v>207</v>
      </c>
      <c r="C526" s="196" t="s">
        <v>214</v>
      </c>
      <c r="D526" s="196" t="s">
        <v>195</v>
      </c>
      <c r="E526" s="196">
        <v>1.28901</v>
      </c>
      <c r="F526" s="196"/>
      <c r="G526" s="196">
        <v>0.99314999999999998</v>
      </c>
      <c r="H526" s="196">
        <v>1.10798</v>
      </c>
      <c r="I526" s="196">
        <v>0.94862000000000002</v>
      </c>
      <c r="J526" s="196">
        <v>0.69413999999999998</v>
      </c>
      <c r="K526" s="196">
        <v>0.67606999999999995</v>
      </c>
      <c r="L526" s="196">
        <v>1.0323500000000001</v>
      </c>
      <c r="M526" s="196">
        <v>1.3809499999999999</v>
      </c>
      <c r="N526" s="196">
        <v>1.6253</v>
      </c>
      <c r="O526" s="196">
        <v>1.67293</v>
      </c>
      <c r="P526" s="196"/>
      <c r="Q526" s="197" t="s">
        <v>1</v>
      </c>
    </row>
    <row r="527" spans="1:17" x14ac:dyDescent="0.2">
      <c r="A527" s="198" t="s">
        <v>10</v>
      </c>
      <c r="B527" s="199" t="s">
        <v>207</v>
      </c>
      <c r="C527" s="199" t="s">
        <v>214</v>
      </c>
      <c r="D527" s="199" t="s">
        <v>197</v>
      </c>
      <c r="E527" s="199">
        <v>2.6305399999999999</v>
      </c>
      <c r="F527" s="199"/>
      <c r="G527" s="199">
        <v>1.93</v>
      </c>
      <c r="H527" s="199">
        <v>2.2250000000000001</v>
      </c>
      <c r="I527" s="199">
        <v>1.7940499999999999</v>
      </c>
      <c r="J527" s="199">
        <v>1.3399000000000001</v>
      </c>
      <c r="K527" s="199">
        <v>1.3706199999999999</v>
      </c>
      <c r="L527" s="199">
        <v>2.1832799999999999</v>
      </c>
      <c r="M527" s="199">
        <v>3.2402600000000001</v>
      </c>
      <c r="N527" s="199">
        <v>3.5711300000000001</v>
      </c>
      <c r="O527" s="199">
        <v>3.9245299999999999</v>
      </c>
      <c r="P527" s="199"/>
      <c r="Q527" s="200" t="s">
        <v>1</v>
      </c>
    </row>
    <row r="528" spans="1:17" x14ac:dyDescent="0.2">
      <c r="A528" s="195" t="s">
        <v>10</v>
      </c>
      <c r="B528" s="196" t="s">
        <v>207</v>
      </c>
      <c r="C528" s="196" t="s">
        <v>215</v>
      </c>
      <c r="D528" s="196" t="s">
        <v>195</v>
      </c>
      <c r="E528" s="196">
        <v>0.87050000000000005</v>
      </c>
      <c r="F528" s="196"/>
      <c r="G528" s="196">
        <v>0.84389999999999998</v>
      </c>
      <c r="H528" s="196">
        <v>0.91293999999999997</v>
      </c>
      <c r="I528" s="196">
        <v>0.91193999999999997</v>
      </c>
      <c r="J528" s="196">
        <v>0.65664999999999996</v>
      </c>
      <c r="K528" s="196">
        <v>0.55872999999999995</v>
      </c>
      <c r="L528" s="196">
        <v>1.1241399999999999</v>
      </c>
      <c r="M528" s="196">
        <v>2.8954499999999999</v>
      </c>
      <c r="N528" s="196">
        <v>0.87178</v>
      </c>
      <c r="O528" s="196">
        <v>0.95323000000000002</v>
      </c>
      <c r="P528" s="196"/>
      <c r="Q528" s="197" t="s">
        <v>1</v>
      </c>
    </row>
    <row r="529" spans="1:17" x14ac:dyDescent="0.2">
      <c r="A529" s="198" t="s">
        <v>10</v>
      </c>
      <c r="B529" s="199" t="s">
        <v>207</v>
      </c>
      <c r="C529" s="199" t="s">
        <v>215</v>
      </c>
      <c r="D529" s="199" t="s">
        <v>197</v>
      </c>
      <c r="E529" s="199">
        <v>1.7132099999999999</v>
      </c>
      <c r="F529" s="199"/>
      <c r="G529" s="199">
        <v>1.4821899999999999</v>
      </c>
      <c r="H529" s="199">
        <v>1.77345</v>
      </c>
      <c r="I529" s="199">
        <v>1.4657500000000001</v>
      </c>
      <c r="J529" s="199">
        <v>1.1738599999999999</v>
      </c>
      <c r="K529" s="199">
        <v>1.1595</v>
      </c>
      <c r="L529" s="199">
        <v>1.6424799999999999</v>
      </c>
      <c r="M529" s="199">
        <v>3.95668</v>
      </c>
      <c r="N529" s="199">
        <v>2.1060699999999999</v>
      </c>
      <c r="O529" s="199">
        <v>2.2030400000000001</v>
      </c>
      <c r="P529" s="199"/>
      <c r="Q529" s="200" t="s">
        <v>1</v>
      </c>
    </row>
    <row r="530" spans="1:17" x14ac:dyDescent="0.2">
      <c r="A530" s="195" t="s">
        <v>10</v>
      </c>
      <c r="B530" s="196" t="s">
        <v>207</v>
      </c>
      <c r="C530" s="196" t="s">
        <v>213</v>
      </c>
      <c r="D530" s="196" t="s">
        <v>195</v>
      </c>
      <c r="E530" s="196">
        <v>1.61866</v>
      </c>
      <c r="F530" s="196"/>
      <c r="G530" s="196">
        <v>2.5491899999999998</v>
      </c>
      <c r="H530" s="196">
        <v>2.77935</v>
      </c>
      <c r="I530" s="196">
        <v>1.9478200000000001</v>
      </c>
      <c r="J530" s="196">
        <v>1.7309099999999999</v>
      </c>
      <c r="K530" s="196">
        <v>1.52014</v>
      </c>
      <c r="L530" s="196">
        <v>1.5470999999999999</v>
      </c>
      <c r="M530" s="196">
        <v>5.4482100000000004</v>
      </c>
      <c r="N530" s="196">
        <v>1.74587</v>
      </c>
      <c r="O530" s="196">
        <v>1.66425</v>
      </c>
      <c r="P530" s="196"/>
      <c r="Q530" s="197" t="s">
        <v>1</v>
      </c>
    </row>
    <row r="531" spans="1:17" x14ac:dyDescent="0.2">
      <c r="A531" s="198" t="s">
        <v>10</v>
      </c>
      <c r="B531" s="199" t="s">
        <v>207</v>
      </c>
      <c r="C531" s="199" t="s">
        <v>213</v>
      </c>
      <c r="D531" s="199" t="s">
        <v>197</v>
      </c>
      <c r="E531" s="199">
        <v>3.5958199999999998</v>
      </c>
      <c r="F531" s="199"/>
      <c r="G531" s="199">
        <v>5.2281500000000003</v>
      </c>
      <c r="H531" s="199">
        <v>5.7152500000000002</v>
      </c>
      <c r="I531" s="199">
        <v>4.3494200000000003</v>
      </c>
      <c r="J531" s="199">
        <v>3.6316600000000001</v>
      </c>
      <c r="K531" s="199">
        <v>3.75501</v>
      </c>
      <c r="L531" s="199">
        <v>3.54278</v>
      </c>
      <c r="M531" s="199">
        <v>8.2099200000000003</v>
      </c>
      <c r="N531" s="199">
        <v>4.2444100000000002</v>
      </c>
      <c r="O531" s="199">
        <v>4.3696099999999998</v>
      </c>
      <c r="P531" s="199"/>
      <c r="Q531" s="200" t="s">
        <v>1</v>
      </c>
    </row>
    <row r="532" spans="1:17" x14ac:dyDescent="0.2">
      <c r="A532" s="195" t="s">
        <v>10</v>
      </c>
      <c r="B532" s="196" t="s">
        <v>207</v>
      </c>
      <c r="C532" s="196" t="s">
        <v>212</v>
      </c>
      <c r="D532" s="196" t="s">
        <v>195</v>
      </c>
      <c r="E532" s="196"/>
      <c r="F532" s="196"/>
      <c r="G532" s="196"/>
      <c r="H532" s="196"/>
      <c r="I532" s="196"/>
      <c r="J532" s="196"/>
      <c r="K532" s="196"/>
      <c r="L532" s="196"/>
      <c r="M532" s="196"/>
      <c r="N532" s="196"/>
      <c r="O532" s="196"/>
      <c r="P532" s="196"/>
      <c r="Q532" s="197" t="s">
        <v>1</v>
      </c>
    </row>
    <row r="533" spans="1:17" x14ac:dyDescent="0.2">
      <c r="A533" s="198" t="s">
        <v>10</v>
      </c>
      <c r="B533" s="199" t="s">
        <v>207</v>
      </c>
      <c r="C533" s="199" t="s">
        <v>212</v>
      </c>
      <c r="D533" s="199" t="s">
        <v>197</v>
      </c>
      <c r="E533" s="199"/>
      <c r="F533" s="199"/>
      <c r="G533" s="199"/>
      <c r="H533" s="199"/>
      <c r="I533" s="199"/>
      <c r="J533" s="199"/>
      <c r="K533" s="199"/>
      <c r="L533" s="199"/>
      <c r="M533" s="199"/>
      <c r="N533" s="199"/>
      <c r="O533" s="199"/>
      <c r="P533" s="199"/>
      <c r="Q533" s="200" t="s">
        <v>1</v>
      </c>
    </row>
    <row r="534" spans="1:17" x14ac:dyDescent="0.2">
      <c r="A534" s="195" t="s">
        <v>10</v>
      </c>
      <c r="B534" s="196" t="s">
        <v>207</v>
      </c>
      <c r="C534" s="196" t="s">
        <v>210</v>
      </c>
      <c r="D534" s="196" t="s">
        <v>195</v>
      </c>
      <c r="E534" s="196"/>
      <c r="F534" s="196"/>
      <c r="G534" s="196"/>
      <c r="H534" s="196"/>
      <c r="I534" s="196"/>
      <c r="J534" s="196"/>
      <c r="K534" s="196"/>
      <c r="L534" s="196"/>
      <c r="M534" s="196"/>
      <c r="N534" s="196"/>
      <c r="O534" s="196"/>
      <c r="P534" s="196"/>
      <c r="Q534" s="197" t="s">
        <v>1</v>
      </c>
    </row>
    <row r="535" spans="1:17" x14ac:dyDescent="0.2">
      <c r="A535" s="198" t="s">
        <v>10</v>
      </c>
      <c r="B535" s="199" t="s">
        <v>207</v>
      </c>
      <c r="C535" s="199" t="s">
        <v>210</v>
      </c>
      <c r="D535" s="199" t="s">
        <v>197</v>
      </c>
      <c r="E535" s="199"/>
      <c r="F535" s="199"/>
      <c r="G535" s="199"/>
      <c r="H535" s="199"/>
      <c r="I535" s="199"/>
      <c r="J535" s="199"/>
      <c r="K535" s="199"/>
      <c r="L535" s="199"/>
      <c r="M535" s="199"/>
      <c r="N535" s="199"/>
      <c r="O535" s="199"/>
      <c r="P535" s="199"/>
      <c r="Q535" s="200" t="s">
        <v>1</v>
      </c>
    </row>
    <row r="536" spans="1:17" x14ac:dyDescent="0.2">
      <c r="A536" s="195" t="s">
        <v>10</v>
      </c>
      <c r="B536" s="196" t="s">
        <v>207</v>
      </c>
      <c r="C536" s="196" t="s">
        <v>206</v>
      </c>
      <c r="D536" s="196" t="s">
        <v>195</v>
      </c>
      <c r="E536" s="196"/>
      <c r="F536" s="196"/>
      <c r="G536" s="196"/>
      <c r="H536" s="196"/>
      <c r="I536" s="196"/>
      <c r="J536" s="196"/>
      <c r="K536" s="196"/>
      <c r="L536" s="196"/>
      <c r="M536" s="196"/>
      <c r="N536" s="196"/>
      <c r="O536" s="196"/>
      <c r="P536" s="196"/>
      <c r="Q536" s="197" t="s">
        <v>1</v>
      </c>
    </row>
    <row r="537" spans="1:17" x14ac:dyDescent="0.2">
      <c r="A537" s="198" t="s">
        <v>10</v>
      </c>
      <c r="B537" s="199" t="s">
        <v>207</v>
      </c>
      <c r="C537" s="199" t="s">
        <v>206</v>
      </c>
      <c r="D537" s="199" t="s">
        <v>197</v>
      </c>
      <c r="E537" s="199"/>
      <c r="F537" s="199"/>
      <c r="G537" s="199"/>
      <c r="H537" s="199"/>
      <c r="I537" s="199"/>
      <c r="J537" s="199"/>
      <c r="K537" s="199"/>
      <c r="L537" s="199"/>
      <c r="M537" s="199"/>
      <c r="N537" s="199"/>
      <c r="O537" s="199"/>
      <c r="P537" s="199"/>
      <c r="Q537" s="200" t="s">
        <v>1</v>
      </c>
    </row>
    <row r="538" spans="1:17" x14ac:dyDescent="0.2">
      <c r="A538" s="195" t="s">
        <v>10</v>
      </c>
      <c r="B538" s="196" t="s">
        <v>207</v>
      </c>
      <c r="C538" s="196" t="s">
        <v>211</v>
      </c>
      <c r="D538" s="196" t="s">
        <v>195</v>
      </c>
      <c r="E538" s="199"/>
      <c r="F538" s="199"/>
      <c r="G538" s="199"/>
      <c r="H538" s="199"/>
      <c r="I538" s="199"/>
      <c r="J538" s="199"/>
      <c r="K538" s="199"/>
      <c r="L538" s="199"/>
      <c r="M538" s="199"/>
      <c r="N538" s="199"/>
      <c r="O538" s="199"/>
      <c r="P538" s="199"/>
      <c r="Q538" s="200"/>
    </row>
    <row r="539" spans="1:17" x14ac:dyDescent="0.2">
      <c r="A539" s="198" t="s">
        <v>10</v>
      </c>
      <c r="B539" s="199" t="s">
        <v>207</v>
      </c>
      <c r="C539" s="199" t="s">
        <v>211</v>
      </c>
      <c r="D539" s="199" t="s">
        <v>197</v>
      </c>
      <c r="E539" s="199"/>
      <c r="F539" s="199"/>
      <c r="G539" s="199"/>
      <c r="H539" s="199"/>
      <c r="I539" s="199"/>
      <c r="J539" s="199"/>
      <c r="K539" s="199"/>
      <c r="L539" s="199"/>
      <c r="M539" s="199"/>
      <c r="N539" s="199"/>
      <c r="O539" s="199"/>
      <c r="P539" s="199"/>
      <c r="Q539" s="200"/>
    </row>
    <row r="540" spans="1:17" x14ac:dyDescent="0.2">
      <c r="A540" s="195" t="s">
        <v>10</v>
      </c>
      <c r="B540" s="196" t="s">
        <v>207</v>
      </c>
      <c r="C540" s="196" t="s">
        <v>1087</v>
      </c>
      <c r="D540" s="196" t="s">
        <v>195</v>
      </c>
      <c r="E540" s="199"/>
      <c r="F540" s="199"/>
      <c r="G540" s="199"/>
      <c r="H540" s="199"/>
      <c r="I540" s="199"/>
      <c r="J540" s="199"/>
      <c r="K540" s="199"/>
      <c r="L540" s="199"/>
      <c r="M540" s="199"/>
      <c r="N540" s="199"/>
      <c r="O540" s="199"/>
      <c r="P540" s="199"/>
      <c r="Q540" s="200"/>
    </row>
    <row r="541" spans="1:17" x14ac:dyDescent="0.2">
      <c r="A541" s="198" t="s">
        <v>10</v>
      </c>
      <c r="B541" s="199" t="s">
        <v>207</v>
      </c>
      <c r="C541" s="199" t="s">
        <v>1087</v>
      </c>
      <c r="D541" s="199" t="s">
        <v>197</v>
      </c>
      <c r="E541" s="199"/>
      <c r="F541" s="199"/>
      <c r="G541" s="199"/>
      <c r="H541" s="199"/>
      <c r="I541" s="199"/>
      <c r="J541" s="199"/>
      <c r="K541" s="199"/>
      <c r="L541" s="199"/>
      <c r="M541" s="199"/>
      <c r="N541" s="199"/>
      <c r="O541" s="199"/>
      <c r="P541" s="199"/>
      <c r="Q541" s="200"/>
    </row>
    <row r="542" spans="1:17" x14ac:dyDescent="0.2">
      <c r="A542" s="195" t="s">
        <v>11</v>
      </c>
      <c r="B542" s="196" t="s">
        <v>208</v>
      </c>
      <c r="C542" s="196" t="s">
        <v>214</v>
      </c>
      <c r="D542" s="196" t="s">
        <v>195</v>
      </c>
      <c r="E542" s="196">
        <v>347057</v>
      </c>
      <c r="F542" s="196">
        <v>364144</v>
      </c>
      <c r="G542" s="196">
        <v>390365</v>
      </c>
      <c r="H542" s="196">
        <v>378428</v>
      </c>
      <c r="I542" s="196">
        <v>413262</v>
      </c>
      <c r="J542" s="196"/>
      <c r="K542" s="196">
        <v>453569</v>
      </c>
      <c r="L542" s="196">
        <v>479114</v>
      </c>
      <c r="M542" s="196">
        <v>485130</v>
      </c>
      <c r="N542" s="196">
        <v>475907</v>
      </c>
      <c r="O542" s="196">
        <v>458834</v>
      </c>
      <c r="P542" s="196"/>
      <c r="Q542" s="197" t="s">
        <v>1</v>
      </c>
    </row>
    <row r="543" spans="1:17" x14ac:dyDescent="0.2">
      <c r="A543" s="198" t="s">
        <v>11</v>
      </c>
      <c r="B543" s="199" t="s">
        <v>208</v>
      </c>
      <c r="C543" s="199" t="s">
        <v>214</v>
      </c>
      <c r="D543" s="199" t="s">
        <v>197</v>
      </c>
      <c r="E543" s="199">
        <v>412398</v>
      </c>
      <c r="F543" s="199">
        <v>428364</v>
      </c>
      <c r="G543" s="199">
        <v>456024</v>
      </c>
      <c r="H543" s="199">
        <v>451914</v>
      </c>
      <c r="I543" s="199">
        <v>481859</v>
      </c>
      <c r="J543" s="199"/>
      <c r="K543" s="199">
        <v>519095</v>
      </c>
      <c r="L543" s="199">
        <v>546726</v>
      </c>
      <c r="M543" s="199">
        <v>553937</v>
      </c>
      <c r="N543" s="199">
        <v>543547</v>
      </c>
      <c r="O543" s="199">
        <v>525300</v>
      </c>
      <c r="P543" s="199"/>
      <c r="Q543" s="200" t="s">
        <v>1</v>
      </c>
    </row>
    <row r="544" spans="1:17" x14ac:dyDescent="0.2">
      <c r="A544" s="195" t="s">
        <v>11</v>
      </c>
      <c r="B544" s="196" t="s">
        <v>208</v>
      </c>
      <c r="C544" s="196" t="s">
        <v>215</v>
      </c>
      <c r="D544" s="196" t="s">
        <v>195</v>
      </c>
      <c r="E544" s="196">
        <v>266369</v>
      </c>
      <c r="F544" s="196">
        <v>282320</v>
      </c>
      <c r="G544" s="196">
        <v>303628</v>
      </c>
      <c r="H544" s="196">
        <v>294228</v>
      </c>
      <c r="I544" s="196">
        <v>309006</v>
      </c>
      <c r="J544" s="196"/>
      <c r="K544" s="196">
        <v>357938</v>
      </c>
      <c r="L544" s="196">
        <v>380922</v>
      </c>
      <c r="M544" s="196">
        <v>391665</v>
      </c>
      <c r="N544" s="196">
        <v>379328</v>
      </c>
      <c r="O544" s="196">
        <v>364760</v>
      </c>
      <c r="P544" s="196"/>
      <c r="Q544" s="197" t="s">
        <v>1</v>
      </c>
    </row>
    <row r="545" spans="1:17" x14ac:dyDescent="0.2">
      <c r="A545" s="198" t="s">
        <v>11</v>
      </c>
      <c r="B545" s="199" t="s">
        <v>208</v>
      </c>
      <c r="C545" s="199" t="s">
        <v>215</v>
      </c>
      <c r="D545" s="199" t="s">
        <v>197</v>
      </c>
      <c r="E545" s="199">
        <v>308313</v>
      </c>
      <c r="F545" s="199">
        <v>326923</v>
      </c>
      <c r="G545" s="199">
        <v>350459</v>
      </c>
      <c r="H545" s="199">
        <v>339880</v>
      </c>
      <c r="I545" s="199">
        <v>354320</v>
      </c>
      <c r="J545" s="199"/>
      <c r="K545" s="199">
        <v>403520</v>
      </c>
      <c r="L545" s="199">
        <v>426012</v>
      </c>
      <c r="M545" s="199">
        <v>438318</v>
      </c>
      <c r="N545" s="199">
        <v>425185</v>
      </c>
      <c r="O545" s="199">
        <v>407997</v>
      </c>
      <c r="P545" s="199"/>
      <c r="Q545" s="200" t="s">
        <v>1</v>
      </c>
    </row>
    <row r="546" spans="1:17" x14ac:dyDescent="0.2">
      <c r="A546" s="195" t="s">
        <v>11</v>
      </c>
      <c r="B546" s="196" t="s">
        <v>208</v>
      </c>
      <c r="C546" s="196" t="s">
        <v>213</v>
      </c>
      <c r="D546" s="196" t="s">
        <v>195</v>
      </c>
      <c r="E546" s="196">
        <v>246373</v>
      </c>
      <c r="F546" s="196">
        <v>262652</v>
      </c>
      <c r="G546" s="196">
        <v>280072</v>
      </c>
      <c r="H546" s="196">
        <v>275072</v>
      </c>
      <c r="I546" s="196">
        <v>304214</v>
      </c>
      <c r="J546" s="196"/>
      <c r="K546" s="196">
        <v>333320</v>
      </c>
      <c r="L546" s="196">
        <v>353931</v>
      </c>
      <c r="M546" s="196">
        <v>368159</v>
      </c>
      <c r="N546" s="196">
        <v>358672</v>
      </c>
      <c r="O546" s="196">
        <v>343351</v>
      </c>
      <c r="P546" s="196"/>
      <c r="Q546" s="197" t="s">
        <v>1</v>
      </c>
    </row>
    <row r="547" spans="1:17" x14ac:dyDescent="0.2">
      <c r="A547" s="198" t="s">
        <v>11</v>
      </c>
      <c r="B547" s="199" t="s">
        <v>208</v>
      </c>
      <c r="C547" s="199" t="s">
        <v>213</v>
      </c>
      <c r="D547" s="199" t="s">
        <v>197</v>
      </c>
      <c r="E547" s="199">
        <v>286419</v>
      </c>
      <c r="F547" s="199">
        <v>303867</v>
      </c>
      <c r="G547" s="199">
        <v>324272</v>
      </c>
      <c r="H547" s="199">
        <v>318773</v>
      </c>
      <c r="I547" s="199">
        <v>349483</v>
      </c>
      <c r="J547" s="199"/>
      <c r="K547" s="199">
        <v>377051</v>
      </c>
      <c r="L547" s="199">
        <v>397248</v>
      </c>
      <c r="M547" s="199">
        <v>410294</v>
      </c>
      <c r="N547" s="199">
        <v>401853</v>
      </c>
      <c r="O547" s="199">
        <v>385706</v>
      </c>
      <c r="P547" s="199"/>
      <c r="Q547" s="200" t="s">
        <v>1</v>
      </c>
    </row>
    <row r="548" spans="1:17" x14ac:dyDescent="0.2">
      <c r="A548" s="195" t="s">
        <v>11</v>
      </c>
      <c r="B548" s="196" t="s">
        <v>208</v>
      </c>
      <c r="C548" s="196" t="s">
        <v>212</v>
      </c>
      <c r="D548" s="196" t="s">
        <v>195</v>
      </c>
      <c r="E548" s="196">
        <v>227816</v>
      </c>
      <c r="F548" s="196">
        <v>237961</v>
      </c>
      <c r="G548" s="196">
        <v>258431</v>
      </c>
      <c r="H548" s="196">
        <v>251739</v>
      </c>
      <c r="I548" s="196">
        <v>278341</v>
      </c>
      <c r="J548" s="196"/>
      <c r="K548" s="196">
        <v>302121</v>
      </c>
      <c r="L548" s="196">
        <v>319020</v>
      </c>
      <c r="M548" s="196">
        <v>330373</v>
      </c>
      <c r="N548" s="196">
        <v>324043</v>
      </c>
      <c r="O548" s="196">
        <v>308147</v>
      </c>
      <c r="P548" s="196"/>
      <c r="Q548" s="197" t="s">
        <v>1</v>
      </c>
    </row>
    <row r="549" spans="1:17" x14ac:dyDescent="0.2">
      <c r="A549" s="198" t="s">
        <v>11</v>
      </c>
      <c r="B549" s="199" t="s">
        <v>208</v>
      </c>
      <c r="C549" s="199" t="s">
        <v>212</v>
      </c>
      <c r="D549" s="199" t="s">
        <v>197</v>
      </c>
      <c r="E549" s="199">
        <v>265345</v>
      </c>
      <c r="F549" s="199">
        <v>275582</v>
      </c>
      <c r="G549" s="199">
        <v>298721</v>
      </c>
      <c r="H549" s="199">
        <v>290982</v>
      </c>
      <c r="I549" s="199">
        <v>320032</v>
      </c>
      <c r="J549" s="199"/>
      <c r="K549" s="199">
        <v>341847</v>
      </c>
      <c r="L549" s="199">
        <v>358407</v>
      </c>
      <c r="M549" s="199">
        <v>370937</v>
      </c>
      <c r="N549" s="199">
        <v>362428</v>
      </c>
      <c r="O549" s="199">
        <v>345562</v>
      </c>
      <c r="P549" s="199"/>
      <c r="Q549" s="200" t="s">
        <v>1</v>
      </c>
    </row>
    <row r="550" spans="1:17" x14ac:dyDescent="0.2">
      <c r="A550" s="195" t="s">
        <v>11</v>
      </c>
      <c r="B550" s="196" t="s">
        <v>208</v>
      </c>
      <c r="C550" s="196" t="s">
        <v>210</v>
      </c>
      <c r="D550" s="196" t="s">
        <v>195</v>
      </c>
      <c r="E550" s="196">
        <v>204230</v>
      </c>
      <c r="F550" s="196">
        <v>216538</v>
      </c>
      <c r="G550" s="196">
        <v>232350</v>
      </c>
      <c r="H550" s="196">
        <v>226218</v>
      </c>
      <c r="I550" s="196">
        <v>252742</v>
      </c>
      <c r="J550" s="196"/>
      <c r="K550" s="196">
        <v>274473</v>
      </c>
      <c r="L550" s="196">
        <v>289891</v>
      </c>
      <c r="M550" s="196">
        <v>297977</v>
      </c>
      <c r="N550" s="196">
        <v>291844</v>
      </c>
      <c r="O550" s="196">
        <v>281040</v>
      </c>
      <c r="P550" s="196"/>
      <c r="Q550" s="197" t="s">
        <v>1</v>
      </c>
    </row>
    <row r="551" spans="1:17" x14ac:dyDescent="0.2">
      <c r="A551" s="198" t="s">
        <v>11</v>
      </c>
      <c r="B551" s="199" t="s">
        <v>208</v>
      </c>
      <c r="C551" s="199" t="s">
        <v>210</v>
      </c>
      <c r="D551" s="199" t="s">
        <v>197</v>
      </c>
      <c r="E551" s="199">
        <v>240587</v>
      </c>
      <c r="F551" s="199">
        <v>251826</v>
      </c>
      <c r="G551" s="199">
        <v>270550</v>
      </c>
      <c r="H551" s="199">
        <v>263712</v>
      </c>
      <c r="I551" s="199">
        <v>291546</v>
      </c>
      <c r="J551" s="199"/>
      <c r="K551" s="199">
        <v>313602</v>
      </c>
      <c r="L551" s="199">
        <v>327887</v>
      </c>
      <c r="M551" s="199">
        <v>335741</v>
      </c>
      <c r="N551" s="199">
        <v>329041</v>
      </c>
      <c r="O551" s="199">
        <v>313636</v>
      </c>
      <c r="P551" s="199"/>
      <c r="Q551" s="200" t="s">
        <v>1</v>
      </c>
    </row>
    <row r="552" spans="1:17" x14ac:dyDescent="0.2">
      <c r="A552" s="195" t="s">
        <v>11</v>
      </c>
      <c r="B552" s="196" t="s">
        <v>208</v>
      </c>
      <c r="C552" s="196" t="s">
        <v>206</v>
      </c>
      <c r="D552" s="196" t="s">
        <v>195</v>
      </c>
      <c r="E552" s="196">
        <v>176758</v>
      </c>
      <c r="F552" s="196">
        <v>179544</v>
      </c>
      <c r="G552" s="196">
        <v>190320</v>
      </c>
      <c r="H552" s="196">
        <v>189171</v>
      </c>
      <c r="I552" s="196">
        <v>207420</v>
      </c>
      <c r="J552" s="196"/>
      <c r="K552" s="196">
        <v>215680</v>
      </c>
      <c r="L552" s="196">
        <v>229091</v>
      </c>
      <c r="M552" s="196">
        <v>233113</v>
      </c>
      <c r="N552" s="196">
        <v>224673</v>
      </c>
      <c r="O552" s="196">
        <v>219399</v>
      </c>
      <c r="P552" s="196"/>
      <c r="Q552" s="197" t="s">
        <v>1</v>
      </c>
    </row>
    <row r="553" spans="1:17" x14ac:dyDescent="0.2">
      <c r="A553" s="198" t="s">
        <v>11</v>
      </c>
      <c r="B553" s="199" t="s">
        <v>208</v>
      </c>
      <c r="C553" s="199" t="s">
        <v>206</v>
      </c>
      <c r="D553" s="199" t="s">
        <v>197</v>
      </c>
      <c r="E553" s="199">
        <v>219812</v>
      </c>
      <c r="F553" s="199">
        <v>220941</v>
      </c>
      <c r="G553" s="199">
        <v>229981</v>
      </c>
      <c r="H553" s="199">
        <v>230279</v>
      </c>
      <c r="I553" s="199">
        <v>246675</v>
      </c>
      <c r="J553" s="199"/>
      <c r="K553" s="199">
        <v>250559</v>
      </c>
      <c r="L553" s="199">
        <v>261739</v>
      </c>
      <c r="M553" s="199">
        <v>265591</v>
      </c>
      <c r="N553" s="199">
        <v>254860</v>
      </c>
      <c r="O553" s="199">
        <v>248256</v>
      </c>
      <c r="P553" s="199"/>
      <c r="Q553" s="200" t="s">
        <v>1</v>
      </c>
    </row>
    <row r="554" spans="1:17" x14ac:dyDescent="0.2">
      <c r="A554" s="195" t="s">
        <v>11</v>
      </c>
      <c r="B554" s="196" t="s">
        <v>208</v>
      </c>
      <c r="C554" s="196" t="s">
        <v>211</v>
      </c>
      <c r="D554" s="196" t="s">
        <v>195</v>
      </c>
      <c r="E554" s="196"/>
      <c r="F554" s="196"/>
      <c r="G554" s="196"/>
      <c r="H554" s="196"/>
      <c r="I554" s="196"/>
      <c r="J554" s="196"/>
      <c r="K554" s="196"/>
      <c r="L554" s="196"/>
      <c r="M554" s="196"/>
      <c r="N554" s="196"/>
      <c r="O554" s="196"/>
      <c r="P554" s="196"/>
      <c r="Q554" s="197" t="s">
        <v>1</v>
      </c>
    </row>
    <row r="555" spans="1:17" x14ac:dyDescent="0.2">
      <c r="A555" s="198" t="s">
        <v>11</v>
      </c>
      <c r="B555" s="199" t="s">
        <v>208</v>
      </c>
      <c r="C555" s="199" t="s">
        <v>211</v>
      </c>
      <c r="D555" s="199" t="s">
        <v>197</v>
      </c>
      <c r="E555" s="199"/>
      <c r="F555" s="199"/>
      <c r="G555" s="199"/>
      <c r="H555" s="199"/>
      <c r="I555" s="199"/>
      <c r="J555" s="199"/>
      <c r="K555" s="199"/>
      <c r="L555" s="199"/>
      <c r="M555" s="199"/>
      <c r="N555" s="199"/>
      <c r="O555" s="199"/>
      <c r="P555" s="199"/>
      <c r="Q555" s="200" t="s">
        <v>1</v>
      </c>
    </row>
    <row r="556" spans="1:17" x14ac:dyDescent="0.2">
      <c r="A556" s="195" t="s">
        <v>11</v>
      </c>
      <c r="B556" s="196" t="s">
        <v>205</v>
      </c>
      <c r="C556" s="196" t="s">
        <v>214</v>
      </c>
      <c r="D556" s="196" t="s">
        <v>195</v>
      </c>
      <c r="E556" s="196">
        <v>78084</v>
      </c>
      <c r="F556" s="196">
        <v>93035</v>
      </c>
      <c r="G556" s="196">
        <v>115285</v>
      </c>
      <c r="H556" s="196"/>
      <c r="I556" s="196">
        <v>123109</v>
      </c>
      <c r="J556" s="196">
        <v>128281</v>
      </c>
      <c r="K556" s="196">
        <v>138520</v>
      </c>
      <c r="L556" s="196">
        <v>145089</v>
      </c>
      <c r="M556" s="196">
        <v>150521</v>
      </c>
      <c r="N556" s="196"/>
      <c r="O556" s="196"/>
      <c r="P556" s="196"/>
      <c r="Q556" s="197" t="s">
        <v>1</v>
      </c>
    </row>
    <row r="557" spans="1:17" x14ac:dyDescent="0.2">
      <c r="A557" s="198" t="s">
        <v>11</v>
      </c>
      <c r="B557" s="199" t="s">
        <v>205</v>
      </c>
      <c r="C557" s="199" t="s">
        <v>214</v>
      </c>
      <c r="D557" s="199" t="s">
        <v>197</v>
      </c>
      <c r="E557" s="199">
        <v>93237</v>
      </c>
      <c r="F557" s="199">
        <v>103524</v>
      </c>
      <c r="G557" s="199">
        <v>124265</v>
      </c>
      <c r="H557" s="199"/>
      <c r="I557" s="199">
        <v>131236</v>
      </c>
      <c r="J557" s="199">
        <v>136702</v>
      </c>
      <c r="K557" s="199">
        <v>148043</v>
      </c>
      <c r="L557" s="199">
        <v>153850</v>
      </c>
      <c r="M557" s="199">
        <v>158783</v>
      </c>
      <c r="N557" s="199"/>
      <c r="O557" s="199"/>
      <c r="P557" s="199"/>
      <c r="Q557" s="200" t="s">
        <v>1</v>
      </c>
    </row>
    <row r="558" spans="1:17" x14ac:dyDescent="0.2">
      <c r="A558" s="195" t="s">
        <v>11</v>
      </c>
      <c r="B558" s="196" t="s">
        <v>205</v>
      </c>
      <c r="C558" s="196" t="s">
        <v>215</v>
      </c>
      <c r="D558" s="196" t="s">
        <v>195</v>
      </c>
      <c r="E558" s="196">
        <v>69962</v>
      </c>
      <c r="F558" s="196">
        <v>86863</v>
      </c>
      <c r="G558" s="196">
        <v>95618</v>
      </c>
      <c r="H558" s="196"/>
      <c r="I558" s="196">
        <v>102876</v>
      </c>
      <c r="J558" s="196">
        <v>107924</v>
      </c>
      <c r="K558" s="196">
        <v>117438</v>
      </c>
      <c r="L558" s="196">
        <v>124173</v>
      </c>
      <c r="M558" s="196">
        <v>130235</v>
      </c>
      <c r="N558" s="196"/>
      <c r="O558" s="196"/>
      <c r="P558" s="196"/>
      <c r="Q558" s="197" t="s">
        <v>1</v>
      </c>
    </row>
    <row r="559" spans="1:17" x14ac:dyDescent="0.2">
      <c r="A559" s="198" t="s">
        <v>11</v>
      </c>
      <c r="B559" s="199" t="s">
        <v>205</v>
      </c>
      <c r="C559" s="199" t="s">
        <v>215</v>
      </c>
      <c r="D559" s="199" t="s">
        <v>197</v>
      </c>
      <c r="E559" s="199">
        <v>83521</v>
      </c>
      <c r="F559" s="199">
        <v>94736</v>
      </c>
      <c r="G559" s="199">
        <v>104289</v>
      </c>
      <c r="H559" s="199"/>
      <c r="I559" s="199">
        <v>110208</v>
      </c>
      <c r="J559" s="199">
        <v>115001</v>
      </c>
      <c r="K559" s="199">
        <v>124734</v>
      </c>
      <c r="L559" s="199">
        <v>132646</v>
      </c>
      <c r="M559" s="199">
        <v>136734</v>
      </c>
      <c r="N559" s="199"/>
      <c r="O559" s="199"/>
      <c r="P559" s="199"/>
      <c r="Q559" s="200" t="s">
        <v>1</v>
      </c>
    </row>
    <row r="560" spans="1:17" x14ac:dyDescent="0.2">
      <c r="A560" s="195" t="s">
        <v>11</v>
      </c>
      <c r="B560" s="196" t="s">
        <v>205</v>
      </c>
      <c r="C560" s="196" t="s">
        <v>213</v>
      </c>
      <c r="D560" s="196" t="s">
        <v>195</v>
      </c>
      <c r="E560" s="196">
        <v>67268</v>
      </c>
      <c r="F560" s="196">
        <v>73081</v>
      </c>
      <c r="G560" s="196">
        <v>95322</v>
      </c>
      <c r="H560" s="196"/>
      <c r="I560" s="196">
        <v>100226</v>
      </c>
      <c r="J560" s="196">
        <v>106394</v>
      </c>
      <c r="K560" s="196">
        <v>115712</v>
      </c>
      <c r="L560" s="196">
        <v>122757</v>
      </c>
      <c r="M560" s="196">
        <v>129856</v>
      </c>
      <c r="N560" s="196"/>
      <c r="O560" s="196"/>
      <c r="P560" s="196"/>
      <c r="Q560" s="197" t="s">
        <v>1</v>
      </c>
    </row>
    <row r="561" spans="1:17" x14ac:dyDescent="0.2">
      <c r="A561" s="198" t="s">
        <v>11</v>
      </c>
      <c r="B561" s="199" t="s">
        <v>205</v>
      </c>
      <c r="C561" s="199" t="s">
        <v>213</v>
      </c>
      <c r="D561" s="199" t="s">
        <v>197</v>
      </c>
      <c r="E561" s="199">
        <v>80221</v>
      </c>
      <c r="F561" s="199">
        <v>83922</v>
      </c>
      <c r="G561" s="199">
        <v>102385</v>
      </c>
      <c r="H561" s="199"/>
      <c r="I561" s="199">
        <v>108532</v>
      </c>
      <c r="J561" s="199">
        <v>114294</v>
      </c>
      <c r="K561" s="199">
        <v>123238</v>
      </c>
      <c r="L561" s="199">
        <v>131124</v>
      </c>
      <c r="M561" s="199">
        <v>138672</v>
      </c>
      <c r="N561" s="199"/>
      <c r="O561" s="199"/>
      <c r="P561" s="199"/>
      <c r="Q561" s="200" t="s">
        <v>1</v>
      </c>
    </row>
    <row r="562" spans="1:17" x14ac:dyDescent="0.2">
      <c r="A562" s="195" t="s">
        <v>11</v>
      </c>
      <c r="B562" s="196" t="s">
        <v>205</v>
      </c>
      <c r="C562" s="196" t="s">
        <v>212</v>
      </c>
      <c r="D562" s="196" t="s">
        <v>195</v>
      </c>
      <c r="E562" s="196">
        <v>70272</v>
      </c>
      <c r="F562" s="196">
        <v>72434</v>
      </c>
      <c r="G562" s="196">
        <v>114288</v>
      </c>
      <c r="H562" s="196"/>
      <c r="I562" s="196">
        <v>117034</v>
      </c>
      <c r="J562" s="196">
        <v>121074</v>
      </c>
      <c r="K562" s="196">
        <v>129560</v>
      </c>
      <c r="L562" s="196">
        <v>137678</v>
      </c>
      <c r="M562" s="196">
        <v>146890</v>
      </c>
      <c r="N562" s="196"/>
      <c r="O562" s="196"/>
      <c r="P562" s="196"/>
      <c r="Q562" s="197" t="s">
        <v>1</v>
      </c>
    </row>
    <row r="563" spans="1:17" x14ac:dyDescent="0.2">
      <c r="A563" s="198" t="s">
        <v>11</v>
      </c>
      <c r="B563" s="199" t="s">
        <v>205</v>
      </c>
      <c r="C563" s="199" t="s">
        <v>212</v>
      </c>
      <c r="D563" s="199" t="s">
        <v>197</v>
      </c>
      <c r="E563" s="199">
        <v>85144</v>
      </c>
      <c r="F563" s="199">
        <v>81181</v>
      </c>
      <c r="G563" s="199">
        <v>120662</v>
      </c>
      <c r="H563" s="199"/>
      <c r="I563" s="199">
        <v>123695</v>
      </c>
      <c r="J563" s="199">
        <v>128582</v>
      </c>
      <c r="K563" s="199">
        <v>137272</v>
      </c>
      <c r="L563" s="199">
        <v>143091</v>
      </c>
      <c r="M563" s="199">
        <v>152862</v>
      </c>
      <c r="N563" s="199"/>
      <c r="O563" s="199"/>
      <c r="P563" s="199"/>
      <c r="Q563" s="200" t="s">
        <v>1</v>
      </c>
    </row>
    <row r="564" spans="1:17" x14ac:dyDescent="0.2">
      <c r="A564" s="195" t="s">
        <v>11</v>
      </c>
      <c r="B564" s="196" t="s">
        <v>205</v>
      </c>
      <c r="C564" s="196" t="s">
        <v>210</v>
      </c>
      <c r="D564" s="196" t="s">
        <v>195</v>
      </c>
      <c r="E564" s="196"/>
      <c r="F564" s="196"/>
      <c r="G564" s="196"/>
      <c r="H564" s="196"/>
      <c r="I564" s="196"/>
      <c r="J564" s="196"/>
      <c r="K564" s="196"/>
      <c r="L564" s="196"/>
      <c r="M564" s="196">
        <v>44843</v>
      </c>
      <c r="N564" s="196"/>
      <c r="O564" s="196"/>
      <c r="P564" s="196"/>
      <c r="Q564" s="197" t="s">
        <v>1</v>
      </c>
    </row>
    <row r="565" spans="1:17" x14ac:dyDescent="0.2">
      <c r="A565" s="198" t="s">
        <v>11</v>
      </c>
      <c r="B565" s="199" t="s">
        <v>205</v>
      </c>
      <c r="C565" s="199" t="s">
        <v>210</v>
      </c>
      <c r="D565" s="199" t="s">
        <v>197</v>
      </c>
      <c r="E565" s="199"/>
      <c r="F565" s="199"/>
      <c r="G565" s="199"/>
      <c r="H565" s="199"/>
      <c r="I565" s="199"/>
      <c r="J565" s="199"/>
      <c r="K565" s="199"/>
      <c r="L565" s="199"/>
      <c r="M565" s="199">
        <v>33503</v>
      </c>
      <c r="N565" s="199"/>
      <c r="O565" s="199"/>
      <c r="P565" s="199"/>
      <c r="Q565" s="200" t="s">
        <v>1</v>
      </c>
    </row>
    <row r="566" spans="1:17" x14ac:dyDescent="0.2">
      <c r="A566" s="195" t="s">
        <v>11</v>
      </c>
      <c r="B566" s="196" t="s">
        <v>205</v>
      </c>
      <c r="C566" s="196" t="s">
        <v>206</v>
      </c>
      <c r="D566" s="196" t="s">
        <v>195</v>
      </c>
      <c r="E566" s="196"/>
      <c r="F566" s="196"/>
      <c r="G566" s="196"/>
      <c r="H566" s="196"/>
      <c r="I566" s="196"/>
      <c r="J566" s="196"/>
      <c r="K566" s="196"/>
      <c r="L566" s="196"/>
      <c r="M566" s="196"/>
      <c r="N566" s="196"/>
      <c r="O566" s="196"/>
      <c r="P566" s="196"/>
      <c r="Q566" s="197" t="s">
        <v>1</v>
      </c>
    </row>
    <row r="567" spans="1:17" x14ac:dyDescent="0.2">
      <c r="A567" s="198" t="s">
        <v>11</v>
      </c>
      <c r="B567" s="199" t="s">
        <v>205</v>
      </c>
      <c r="C567" s="199" t="s">
        <v>206</v>
      </c>
      <c r="D567" s="199" t="s">
        <v>197</v>
      </c>
      <c r="E567" s="199"/>
      <c r="F567" s="199"/>
      <c r="G567" s="199"/>
      <c r="H567" s="199"/>
      <c r="I567" s="199"/>
      <c r="J567" s="199"/>
      <c r="K567" s="199"/>
      <c r="L567" s="199"/>
      <c r="M567" s="199"/>
      <c r="N567" s="199"/>
      <c r="O567" s="199"/>
      <c r="P567" s="199"/>
      <c r="Q567" s="200" t="s">
        <v>1</v>
      </c>
    </row>
    <row r="568" spans="1:17" x14ac:dyDescent="0.2">
      <c r="A568" s="195" t="s">
        <v>11</v>
      </c>
      <c r="B568" s="196" t="s">
        <v>205</v>
      </c>
      <c r="C568" s="196" t="s">
        <v>211</v>
      </c>
      <c r="D568" s="196" t="s">
        <v>195</v>
      </c>
      <c r="E568" s="199"/>
      <c r="F568" s="199"/>
      <c r="G568" s="199"/>
      <c r="H568" s="199"/>
      <c r="I568" s="199"/>
      <c r="J568" s="199"/>
      <c r="K568" s="199"/>
      <c r="L568" s="199"/>
      <c r="M568" s="199"/>
      <c r="N568" s="199"/>
      <c r="O568" s="199"/>
      <c r="P568" s="199"/>
      <c r="Q568" s="200"/>
    </row>
    <row r="569" spans="1:17" x14ac:dyDescent="0.2">
      <c r="A569" s="198" t="s">
        <v>11</v>
      </c>
      <c r="B569" s="199" t="s">
        <v>205</v>
      </c>
      <c r="C569" s="199" t="s">
        <v>211</v>
      </c>
      <c r="D569" s="199" t="s">
        <v>197</v>
      </c>
      <c r="E569" s="199"/>
      <c r="F569" s="199"/>
      <c r="G569" s="199"/>
      <c r="H569" s="199"/>
      <c r="I569" s="199"/>
      <c r="J569" s="199"/>
      <c r="K569" s="199"/>
      <c r="L569" s="199"/>
      <c r="M569" s="199"/>
      <c r="N569" s="199"/>
      <c r="O569" s="199"/>
      <c r="P569" s="199"/>
      <c r="Q569" s="200"/>
    </row>
    <row r="570" spans="1:17" x14ac:dyDescent="0.2">
      <c r="A570" s="195" t="s">
        <v>11</v>
      </c>
      <c r="B570" s="196" t="s">
        <v>205</v>
      </c>
      <c r="C570" s="196" t="s">
        <v>1087</v>
      </c>
      <c r="D570" s="196" t="s">
        <v>195</v>
      </c>
      <c r="E570" s="199"/>
      <c r="F570" s="199"/>
      <c r="G570" s="199"/>
      <c r="H570" s="199"/>
      <c r="I570" s="199"/>
      <c r="J570" s="199"/>
      <c r="K570" s="199"/>
      <c r="L570" s="199"/>
      <c r="M570" s="199"/>
      <c r="N570" s="199"/>
      <c r="O570" s="199"/>
      <c r="P570" s="199"/>
      <c r="Q570" s="200"/>
    </row>
    <row r="571" spans="1:17" x14ac:dyDescent="0.2">
      <c r="A571" s="198" t="s">
        <v>11</v>
      </c>
      <c r="B571" s="199" t="s">
        <v>205</v>
      </c>
      <c r="C571" s="199" t="s">
        <v>1087</v>
      </c>
      <c r="D571" s="199" t="s">
        <v>197</v>
      </c>
      <c r="E571" s="199"/>
      <c r="F571" s="199"/>
      <c r="G571" s="199"/>
      <c r="H571" s="199"/>
      <c r="I571" s="199"/>
      <c r="J571" s="199"/>
      <c r="K571" s="199"/>
      <c r="L571" s="199"/>
      <c r="M571" s="199"/>
      <c r="N571" s="199"/>
      <c r="O571" s="199"/>
      <c r="P571" s="199"/>
      <c r="Q571" s="200"/>
    </row>
    <row r="572" spans="1:17" x14ac:dyDescent="0.2">
      <c r="A572" s="195" t="s">
        <v>11</v>
      </c>
      <c r="B572" s="196" t="s">
        <v>209</v>
      </c>
      <c r="C572" s="196" t="s">
        <v>214</v>
      </c>
      <c r="D572" s="196" t="s">
        <v>195</v>
      </c>
      <c r="E572" s="196">
        <v>20.014579999999999</v>
      </c>
      <c r="F572" s="196">
        <v>16.512419999999999</v>
      </c>
      <c r="G572" s="196">
        <v>13.66234</v>
      </c>
      <c r="H572" s="196">
        <v>14.56658</v>
      </c>
      <c r="I572" s="196">
        <v>13.40893</v>
      </c>
      <c r="J572" s="196"/>
      <c r="K572" s="196">
        <v>13.746090000000001</v>
      </c>
      <c r="L572" s="196">
        <v>13.557320000000001</v>
      </c>
      <c r="M572" s="196">
        <v>13.33766</v>
      </c>
      <c r="N572" s="196">
        <v>12.14649</v>
      </c>
      <c r="O572" s="196">
        <v>13.796060000000001</v>
      </c>
      <c r="P572" s="196"/>
      <c r="Q572" s="197" t="s">
        <v>1</v>
      </c>
    </row>
    <row r="573" spans="1:17" x14ac:dyDescent="0.2">
      <c r="A573" s="198" t="s">
        <v>11</v>
      </c>
      <c r="B573" s="199" t="s">
        <v>209</v>
      </c>
      <c r="C573" s="199" t="s">
        <v>214</v>
      </c>
      <c r="D573" s="199" t="s">
        <v>197</v>
      </c>
      <c r="E573" s="199">
        <v>21.175660000000001</v>
      </c>
      <c r="F573" s="199">
        <v>17.552600000000002</v>
      </c>
      <c r="G573" s="199">
        <v>14.50779</v>
      </c>
      <c r="H573" s="199">
        <v>15.27702</v>
      </c>
      <c r="I573" s="199">
        <v>14.494490000000001</v>
      </c>
      <c r="J573" s="199"/>
      <c r="K573" s="199">
        <v>14.888030000000001</v>
      </c>
      <c r="L573" s="199">
        <v>14.64847</v>
      </c>
      <c r="M573" s="199">
        <v>14.3491</v>
      </c>
      <c r="N573" s="199">
        <v>13.102639999999999</v>
      </c>
      <c r="O573" s="199">
        <v>14.70988</v>
      </c>
      <c r="P573" s="199"/>
      <c r="Q573" s="200" t="s">
        <v>1</v>
      </c>
    </row>
    <row r="574" spans="1:17" x14ac:dyDescent="0.2">
      <c r="A574" s="195" t="s">
        <v>11</v>
      </c>
      <c r="B574" s="196" t="s">
        <v>209</v>
      </c>
      <c r="C574" s="196" t="s">
        <v>215</v>
      </c>
      <c r="D574" s="196" t="s">
        <v>195</v>
      </c>
      <c r="E574" s="196">
        <v>14.780620000000001</v>
      </c>
      <c r="F574" s="196">
        <v>13.88495</v>
      </c>
      <c r="G574" s="196">
        <v>11.78449</v>
      </c>
      <c r="H574" s="196">
        <v>12.4604</v>
      </c>
      <c r="I574" s="196">
        <v>12.20397</v>
      </c>
      <c r="J574" s="196"/>
      <c r="K574" s="196">
        <v>11.89955</v>
      </c>
      <c r="L574" s="196">
        <v>11.249280000000001</v>
      </c>
      <c r="M574" s="196">
        <v>10.712730000000001</v>
      </c>
      <c r="N574" s="196">
        <v>11.570729999999999</v>
      </c>
      <c r="O574" s="196">
        <v>10.886060000000001</v>
      </c>
      <c r="P574" s="196"/>
      <c r="Q574" s="197" t="s">
        <v>1</v>
      </c>
    </row>
    <row r="575" spans="1:17" x14ac:dyDescent="0.2">
      <c r="A575" s="198" t="s">
        <v>11</v>
      </c>
      <c r="B575" s="199" t="s">
        <v>209</v>
      </c>
      <c r="C575" s="199" t="s">
        <v>215</v>
      </c>
      <c r="D575" s="199" t="s">
        <v>197</v>
      </c>
      <c r="E575" s="199">
        <v>15.792070000000001</v>
      </c>
      <c r="F575" s="199">
        <v>14.642899999999999</v>
      </c>
      <c r="G575" s="199">
        <v>12.44882</v>
      </c>
      <c r="H575" s="199">
        <v>13.190239999999999</v>
      </c>
      <c r="I575" s="199">
        <v>12.8446</v>
      </c>
      <c r="J575" s="199"/>
      <c r="K575" s="199">
        <v>12.50892</v>
      </c>
      <c r="L575" s="199">
        <v>11.876189999999999</v>
      </c>
      <c r="M575" s="199">
        <v>11.42709</v>
      </c>
      <c r="N575" s="199">
        <v>12.09356</v>
      </c>
      <c r="O575" s="199">
        <v>11.321160000000001</v>
      </c>
      <c r="P575" s="199"/>
      <c r="Q575" s="200" t="s">
        <v>1</v>
      </c>
    </row>
    <row r="576" spans="1:17" x14ac:dyDescent="0.2">
      <c r="A576" s="195" t="s">
        <v>11</v>
      </c>
      <c r="B576" s="196" t="s">
        <v>209</v>
      </c>
      <c r="C576" s="196" t="s">
        <v>213</v>
      </c>
      <c r="D576" s="196" t="s">
        <v>195</v>
      </c>
      <c r="E576" s="196">
        <v>15.217980000000001</v>
      </c>
      <c r="F576" s="196">
        <v>12.595370000000001</v>
      </c>
      <c r="G576" s="196">
        <v>10.76723</v>
      </c>
      <c r="H576" s="196">
        <v>11.00512</v>
      </c>
      <c r="I576" s="196">
        <v>10.33516</v>
      </c>
      <c r="J576" s="196"/>
      <c r="K576" s="196">
        <v>11.159549999999999</v>
      </c>
      <c r="L576" s="196">
        <v>10.5077</v>
      </c>
      <c r="M576" s="196">
        <v>10.128780000000001</v>
      </c>
      <c r="N576" s="196">
        <v>11.465630000000001</v>
      </c>
      <c r="O576" s="196">
        <v>11.132630000000001</v>
      </c>
      <c r="P576" s="196"/>
      <c r="Q576" s="197" t="s">
        <v>1</v>
      </c>
    </row>
    <row r="577" spans="1:17" x14ac:dyDescent="0.2">
      <c r="A577" s="198" t="s">
        <v>11</v>
      </c>
      <c r="B577" s="199" t="s">
        <v>209</v>
      </c>
      <c r="C577" s="199" t="s">
        <v>213</v>
      </c>
      <c r="D577" s="199" t="s">
        <v>197</v>
      </c>
      <c r="E577" s="199">
        <v>16.618659999999998</v>
      </c>
      <c r="F577" s="199">
        <v>13.35946</v>
      </c>
      <c r="G577" s="199">
        <v>11.23995</v>
      </c>
      <c r="H577" s="199">
        <v>11.594139999999999</v>
      </c>
      <c r="I577" s="199">
        <v>10.97335</v>
      </c>
      <c r="J577" s="199"/>
      <c r="K577" s="199">
        <v>12.716049999999999</v>
      </c>
      <c r="L577" s="199">
        <v>11.18722</v>
      </c>
      <c r="M577" s="199">
        <v>10.734500000000001</v>
      </c>
      <c r="N577" s="199">
        <v>11.79237</v>
      </c>
      <c r="O577" s="199">
        <v>11.53054</v>
      </c>
      <c r="P577" s="199"/>
      <c r="Q577" s="200" t="s">
        <v>1</v>
      </c>
    </row>
    <row r="578" spans="1:17" x14ac:dyDescent="0.2">
      <c r="A578" s="195" t="s">
        <v>11</v>
      </c>
      <c r="B578" s="196" t="s">
        <v>209</v>
      </c>
      <c r="C578" s="196" t="s">
        <v>212</v>
      </c>
      <c r="D578" s="196" t="s">
        <v>195</v>
      </c>
      <c r="E578" s="196">
        <v>14.92037</v>
      </c>
      <c r="F578" s="196">
        <v>13.99347</v>
      </c>
      <c r="G578" s="196">
        <v>11.795019999999999</v>
      </c>
      <c r="H578" s="196">
        <v>12.46926</v>
      </c>
      <c r="I578" s="196">
        <v>11.86351</v>
      </c>
      <c r="J578" s="196"/>
      <c r="K578" s="196">
        <v>12.092840000000001</v>
      </c>
      <c r="L578" s="196">
        <v>11.40179</v>
      </c>
      <c r="M578" s="196">
        <v>10.907069999999999</v>
      </c>
      <c r="N578" s="196">
        <v>11.941929999999999</v>
      </c>
      <c r="O578" s="196">
        <v>11.087569999999999</v>
      </c>
      <c r="P578" s="196"/>
      <c r="Q578" s="197" t="s">
        <v>1</v>
      </c>
    </row>
    <row r="579" spans="1:17" x14ac:dyDescent="0.2">
      <c r="A579" s="198" t="s">
        <v>11</v>
      </c>
      <c r="B579" s="199" t="s">
        <v>209</v>
      </c>
      <c r="C579" s="199" t="s">
        <v>212</v>
      </c>
      <c r="D579" s="199" t="s">
        <v>197</v>
      </c>
      <c r="E579" s="199">
        <v>16.001429999999999</v>
      </c>
      <c r="F579" s="199">
        <v>14.93167</v>
      </c>
      <c r="G579" s="199">
        <v>12.468159999999999</v>
      </c>
      <c r="H579" s="199">
        <v>13.05373</v>
      </c>
      <c r="I579" s="199">
        <v>12.376569999999999</v>
      </c>
      <c r="J579" s="199"/>
      <c r="K579" s="199">
        <v>12.63899</v>
      </c>
      <c r="L579" s="199">
        <v>12.00367</v>
      </c>
      <c r="M579" s="199">
        <v>11.37579</v>
      </c>
      <c r="N579" s="199">
        <v>12.19084</v>
      </c>
      <c r="O579" s="199">
        <v>11.412419999999999</v>
      </c>
      <c r="P579" s="199"/>
      <c r="Q579" s="200" t="s">
        <v>1</v>
      </c>
    </row>
    <row r="580" spans="1:17" x14ac:dyDescent="0.2">
      <c r="A580" s="195" t="s">
        <v>11</v>
      </c>
      <c r="B580" s="196" t="s">
        <v>209</v>
      </c>
      <c r="C580" s="196" t="s">
        <v>210</v>
      </c>
      <c r="D580" s="196" t="s">
        <v>195</v>
      </c>
      <c r="E580" s="196">
        <v>14.90427</v>
      </c>
      <c r="F580" s="196">
        <v>12.425990000000001</v>
      </c>
      <c r="G580" s="196">
        <v>10.745430000000001</v>
      </c>
      <c r="H580" s="196">
        <v>11.25286</v>
      </c>
      <c r="I580" s="196">
        <v>10.816560000000001</v>
      </c>
      <c r="J580" s="196"/>
      <c r="K580" s="196">
        <v>11.791320000000001</v>
      </c>
      <c r="L580" s="196">
        <v>11.04415</v>
      </c>
      <c r="M580" s="196">
        <v>10.913930000000001</v>
      </c>
      <c r="N580" s="196">
        <v>11.84811</v>
      </c>
      <c r="O580" s="196">
        <v>11.5496</v>
      </c>
      <c r="P580" s="196"/>
      <c r="Q580" s="197" t="s">
        <v>1</v>
      </c>
    </row>
    <row r="581" spans="1:17" x14ac:dyDescent="0.2">
      <c r="A581" s="198" t="s">
        <v>11</v>
      </c>
      <c r="B581" s="199" t="s">
        <v>209</v>
      </c>
      <c r="C581" s="199" t="s">
        <v>210</v>
      </c>
      <c r="D581" s="199" t="s">
        <v>197</v>
      </c>
      <c r="E581" s="199">
        <v>16.09064</v>
      </c>
      <c r="F581" s="199">
        <v>13.26154</v>
      </c>
      <c r="G581" s="199">
        <v>11.600440000000001</v>
      </c>
      <c r="H581" s="199">
        <v>11.8527</v>
      </c>
      <c r="I581" s="199">
        <v>11.541230000000001</v>
      </c>
      <c r="J581" s="199"/>
      <c r="K581" s="199">
        <v>12.62077</v>
      </c>
      <c r="L581" s="199">
        <v>11.87086</v>
      </c>
      <c r="M581" s="199">
        <v>11.53895</v>
      </c>
      <c r="N581" s="199">
        <v>12.52032</v>
      </c>
      <c r="O581" s="199">
        <v>12.257199999999999</v>
      </c>
      <c r="P581" s="199"/>
      <c r="Q581" s="200" t="s">
        <v>1</v>
      </c>
    </row>
    <row r="582" spans="1:17" x14ac:dyDescent="0.2">
      <c r="A582" s="195" t="s">
        <v>11</v>
      </c>
      <c r="B582" s="196" t="s">
        <v>209</v>
      </c>
      <c r="C582" s="196" t="s">
        <v>206</v>
      </c>
      <c r="D582" s="196" t="s">
        <v>195</v>
      </c>
      <c r="E582" s="196">
        <v>14.048590000000001</v>
      </c>
      <c r="F582" s="196">
        <v>14.002140000000001</v>
      </c>
      <c r="G582" s="196">
        <v>12.85624</v>
      </c>
      <c r="H582" s="196">
        <v>13.71616</v>
      </c>
      <c r="I582" s="196">
        <v>12.86713</v>
      </c>
      <c r="J582" s="196"/>
      <c r="K582" s="196">
        <v>11.634829999999999</v>
      </c>
      <c r="L582" s="196">
        <v>11.900510000000001</v>
      </c>
      <c r="M582" s="196">
        <v>11.76854</v>
      </c>
      <c r="N582" s="196">
        <v>12.30321</v>
      </c>
      <c r="O582" s="196">
        <v>12.607620000000001</v>
      </c>
      <c r="P582" s="196"/>
      <c r="Q582" s="197" t="s">
        <v>1</v>
      </c>
    </row>
    <row r="583" spans="1:17" x14ac:dyDescent="0.2">
      <c r="A583" s="198" t="s">
        <v>11</v>
      </c>
      <c r="B583" s="199" t="s">
        <v>209</v>
      </c>
      <c r="C583" s="199" t="s">
        <v>206</v>
      </c>
      <c r="D583" s="199" t="s">
        <v>197</v>
      </c>
      <c r="E583" s="199">
        <v>17.106439999999999</v>
      </c>
      <c r="F583" s="199">
        <v>16.23601</v>
      </c>
      <c r="G583" s="199">
        <v>14.756869999999999</v>
      </c>
      <c r="H583" s="199">
        <v>15.852080000000001</v>
      </c>
      <c r="I583" s="199">
        <v>14.45181</v>
      </c>
      <c r="J583" s="199"/>
      <c r="K583" s="199">
        <v>13.0153</v>
      </c>
      <c r="L583" s="199">
        <v>13.06034</v>
      </c>
      <c r="M583" s="199">
        <v>12.689439999999999</v>
      </c>
      <c r="N583" s="199">
        <v>13.167619999999999</v>
      </c>
      <c r="O583" s="199">
        <v>13.39827</v>
      </c>
      <c r="P583" s="199"/>
      <c r="Q583" s="200" t="s">
        <v>1</v>
      </c>
    </row>
    <row r="584" spans="1:17" x14ac:dyDescent="0.2">
      <c r="A584" s="195" t="s">
        <v>11</v>
      </c>
      <c r="B584" s="196" t="s">
        <v>209</v>
      </c>
      <c r="C584" s="196" t="s">
        <v>211</v>
      </c>
      <c r="D584" s="196" t="s">
        <v>195</v>
      </c>
      <c r="E584" s="196"/>
      <c r="F584" s="196"/>
      <c r="G584" s="196"/>
      <c r="H584" s="196"/>
      <c r="I584" s="196"/>
      <c r="J584" s="196"/>
      <c r="K584" s="196"/>
      <c r="L584" s="196"/>
      <c r="M584" s="196"/>
      <c r="N584" s="196"/>
      <c r="O584" s="196"/>
      <c r="P584" s="196"/>
      <c r="Q584" s="197" t="s">
        <v>1</v>
      </c>
    </row>
    <row r="585" spans="1:17" x14ac:dyDescent="0.2">
      <c r="A585" s="198" t="s">
        <v>11</v>
      </c>
      <c r="B585" s="199" t="s">
        <v>209</v>
      </c>
      <c r="C585" s="199" t="s">
        <v>211</v>
      </c>
      <c r="D585" s="199" t="s">
        <v>197</v>
      </c>
      <c r="E585" s="199"/>
      <c r="F585" s="199"/>
      <c r="G585" s="199"/>
      <c r="H585" s="199"/>
      <c r="I585" s="199"/>
      <c r="J585" s="199"/>
      <c r="K585" s="199"/>
      <c r="L585" s="199"/>
      <c r="M585" s="199"/>
      <c r="N585" s="199"/>
      <c r="O585" s="199"/>
      <c r="P585" s="199"/>
      <c r="Q585" s="200" t="s">
        <v>1</v>
      </c>
    </row>
    <row r="586" spans="1:17" x14ac:dyDescent="0.2">
      <c r="A586" s="195" t="s">
        <v>11</v>
      </c>
      <c r="B586" s="196" t="s">
        <v>207</v>
      </c>
      <c r="C586" s="196" t="s">
        <v>214</v>
      </c>
      <c r="D586" s="196" t="s">
        <v>195</v>
      </c>
      <c r="E586" s="196">
        <v>11.12904</v>
      </c>
      <c r="F586" s="196">
        <v>13.58521</v>
      </c>
      <c r="G586" s="196">
        <v>8.0244599999999995</v>
      </c>
      <c r="H586" s="196"/>
      <c r="I586" s="196">
        <v>8.0245999999999995</v>
      </c>
      <c r="J586" s="196">
        <v>8.4595500000000001</v>
      </c>
      <c r="K586" s="196">
        <v>7.92232</v>
      </c>
      <c r="L586" s="196">
        <v>7.6070500000000001</v>
      </c>
      <c r="M586" s="196">
        <v>7.0787500000000003</v>
      </c>
      <c r="N586" s="196"/>
      <c r="O586" s="196"/>
      <c r="P586" s="196"/>
      <c r="Q586" s="197" t="s">
        <v>1</v>
      </c>
    </row>
    <row r="587" spans="1:17" x14ac:dyDescent="0.2">
      <c r="A587" s="198" t="s">
        <v>11</v>
      </c>
      <c r="B587" s="199" t="s">
        <v>207</v>
      </c>
      <c r="C587" s="199" t="s">
        <v>214</v>
      </c>
      <c r="D587" s="199" t="s">
        <v>197</v>
      </c>
      <c r="E587" s="199">
        <v>11.17797</v>
      </c>
      <c r="F587" s="199">
        <v>11.420540000000001</v>
      </c>
      <c r="G587" s="199">
        <v>8.6629400000000008</v>
      </c>
      <c r="H587" s="199"/>
      <c r="I587" s="199">
        <v>8.6660699999999995</v>
      </c>
      <c r="J587" s="199">
        <v>9.0357099999999999</v>
      </c>
      <c r="K587" s="199">
        <v>8.7420500000000008</v>
      </c>
      <c r="L587" s="199">
        <v>8.4822900000000008</v>
      </c>
      <c r="M587" s="199">
        <v>8.1494900000000001</v>
      </c>
      <c r="N587" s="199"/>
      <c r="O587" s="199"/>
      <c r="P587" s="199"/>
      <c r="Q587" s="200" t="s">
        <v>1</v>
      </c>
    </row>
    <row r="588" spans="1:17" x14ac:dyDescent="0.2">
      <c r="A588" s="195" t="s">
        <v>11</v>
      </c>
      <c r="B588" s="196" t="s">
        <v>207</v>
      </c>
      <c r="C588" s="196" t="s">
        <v>215</v>
      </c>
      <c r="D588" s="196" t="s">
        <v>195</v>
      </c>
      <c r="E588" s="196">
        <v>9.80246</v>
      </c>
      <c r="F588" s="196">
        <v>8.8403600000000004</v>
      </c>
      <c r="G588" s="196">
        <v>6.5322399999999998</v>
      </c>
      <c r="H588" s="196"/>
      <c r="I588" s="196"/>
      <c r="J588" s="196">
        <v>6.8353700000000002</v>
      </c>
      <c r="K588" s="196">
        <v>6.4306299999999998</v>
      </c>
      <c r="L588" s="196">
        <v>6.1253299999999999</v>
      </c>
      <c r="M588" s="196">
        <v>6.1312199999999999</v>
      </c>
      <c r="N588" s="196"/>
      <c r="O588" s="196"/>
      <c r="P588" s="196"/>
      <c r="Q588" s="197" t="s">
        <v>1</v>
      </c>
    </row>
    <row r="589" spans="1:17" x14ac:dyDescent="0.2">
      <c r="A589" s="198" t="s">
        <v>11</v>
      </c>
      <c r="B589" s="199" t="s">
        <v>207</v>
      </c>
      <c r="C589" s="199" t="s">
        <v>215</v>
      </c>
      <c r="D589" s="199" t="s">
        <v>197</v>
      </c>
      <c r="E589" s="199">
        <v>9.5928000000000004</v>
      </c>
      <c r="F589" s="199">
        <v>9.6309699999999996</v>
      </c>
      <c r="G589" s="199">
        <v>6.9566299999999996</v>
      </c>
      <c r="H589" s="199"/>
      <c r="I589" s="199"/>
      <c r="J589" s="199">
        <v>7.5521099999999999</v>
      </c>
      <c r="K589" s="199">
        <v>7.4478499999999999</v>
      </c>
      <c r="L589" s="199">
        <v>7.1883100000000004</v>
      </c>
      <c r="M589" s="199">
        <v>7.0860200000000004</v>
      </c>
      <c r="N589" s="199"/>
      <c r="O589" s="199"/>
      <c r="P589" s="199"/>
      <c r="Q589" s="200" t="s">
        <v>1</v>
      </c>
    </row>
    <row r="590" spans="1:17" x14ac:dyDescent="0.2">
      <c r="A590" s="195" t="s">
        <v>11</v>
      </c>
      <c r="B590" s="196" t="s">
        <v>207</v>
      </c>
      <c r="C590" s="196" t="s">
        <v>213</v>
      </c>
      <c r="D590" s="196" t="s">
        <v>195</v>
      </c>
      <c r="E590" s="196">
        <v>13.428380000000001</v>
      </c>
      <c r="F590" s="196">
        <v>15.71818</v>
      </c>
      <c r="G590" s="196">
        <v>10.51698</v>
      </c>
      <c r="H590" s="196"/>
      <c r="I590" s="196"/>
      <c r="J590" s="196">
        <v>9.7928499999999996</v>
      </c>
      <c r="K590" s="196">
        <v>15.73043</v>
      </c>
      <c r="L590" s="196">
        <v>9.3070000000000004</v>
      </c>
      <c r="M590" s="196">
        <v>9.7123000000000008</v>
      </c>
      <c r="N590" s="196"/>
      <c r="O590" s="196"/>
      <c r="P590" s="196"/>
      <c r="Q590" s="197" t="s">
        <v>1</v>
      </c>
    </row>
    <row r="591" spans="1:17" x14ac:dyDescent="0.2">
      <c r="A591" s="198" t="s">
        <v>11</v>
      </c>
      <c r="B591" s="199" t="s">
        <v>207</v>
      </c>
      <c r="C591" s="199" t="s">
        <v>213</v>
      </c>
      <c r="D591" s="199" t="s">
        <v>197</v>
      </c>
      <c r="E591" s="199">
        <v>13.16488</v>
      </c>
      <c r="F591" s="199">
        <v>14.84235</v>
      </c>
      <c r="G591" s="199">
        <v>10.936170000000001</v>
      </c>
      <c r="H591" s="199"/>
      <c r="I591" s="199"/>
      <c r="J591" s="199">
        <v>10.62435</v>
      </c>
      <c r="K591" s="199">
        <v>16.654769999999999</v>
      </c>
      <c r="L591" s="199">
        <v>10.36652</v>
      </c>
      <c r="M591" s="199">
        <v>10.683479999999999</v>
      </c>
      <c r="N591" s="199"/>
      <c r="O591" s="199"/>
      <c r="P591" s="199"/>
      <c r="Q591" s="200" t="s">
        <v>1</v>
      </c>
    </row>
    <row r="592" spans="1:17" x14ac:dyDescent="0.2">
      <c r="A592" s="195" t="s">
        <v>11</v>
      </c>
      <c r="B592" s="196" t="s">
        <v>207</v>
      </c>
      <c r="C592" s="196" t="s">
        <v>212</v>
      </c>
      <c r="D592" s="196" t="s">
        <v>195</v>
      </c>
      <c r="E592" s="196">
        <v>27.555779999999999</v>
      </c>
      <c r="F592" s="196">
        <v>29.441970000000001</v>
      </c>
      <c r="G592" s="196">
        <v>19.41236</v>
      </c>
      <c r="H592" s="196"/>
      <c r="I592" s="196"/>
      <c r="J592" s="196">
        <v>19.156880000000001</v>
      </c>
      <c r="K592" s="196">
        <v>32.669029999999999</v>
      </c>
      <c r="L592" s="196">
        <v>16.15944</v>
      </c>
      <c r="M592" s="196">
        <v>17.385120000000001</v>
      </c>
      <c r="N592" s="196"/>
      <c r="O592" s="196"/>
      <c r="P592" s="196"/>
      <c r="Q592" s="197" t="s">
        <v>1</v>
      </c>
    </row>
    <row r="593" spans="1:17" x14ac:dyDescent="0.2">
      <c r="A593" s="198" t="s">
        <v>11</v>
      </c>
      <c r="B593" s="199" t="s">
        <v>207</v>
      </c>
      <c r="C593" s="199" t="s">
        <v>212</v>
      </c>
      <c r="D593" s="199" t="s">
        <v>197</v>
      </c>
      <c r="E593" s="199">
        <v>23.670490000000001</v>
      </c>
      <c r="F593" s="199">
        <v>26.01717</v>
      </c>
      <c r="G593" s="199">
        <v>18.95543</v>
      </c>
      <c r="H593" s="199"/>
      <c r="I593" s="199"/>
      <c r="J593" s="199">
        <v>18.664349999999999</v>
      </c>
      <c r="K593" s="199">
        <v>32.774349999999998</v>
      </c>
      <c r="L593" s="199">
        <v>16.400749999999999</v>
      </c>
      <c r="M593" s="199">
        <v>17.921389999999999</v>
      </c>
      <c r="N593" s="199"/>
      <c r="O593" s="199"/>
      <c r="P593" s="199"/>
      <c r="Q593" s="200" t="s">
        <v>1</v>
      </c>
    </row>
    <row r="594" spans="1:17" x14ac:dyDescent="0.2">
      <c r="A594" s="195" t="s">
        <v>11</v>
      </c>
      <c r="B594" s="196" t="s">
        <v>207</v>
      </c>
      <c r="C594" s="196" t="s">
        <v>210</v>
      </c>
      <c r="D594" s="196" t="s">
        <v>195</v>
      </c>
      <c r="E594" s="196"/>
      <c r="F594" s="196"/>
      <c r="G594" s="196"/>
      <c r="H594" s="196"/>
      <c r="I594" s="196"/>
      <c r="J594" s="196"/>
      <c r="K594" s="196"/>
      <c r="L594" s="196"/>
      <c r="M594" s="196">
        <v>12.49024</v>
      </c>
      <c r="N594" s="196"/>
      <c r="O594" s="196"/>
      <c r="P594" s="196"/>
      <c r="Q594" s="197" t="s">
        <v>1</v>
      </c>
    </row>
    <row r="595" spans="1:17" x14ac:dyDescent="0.2">
      <c r="A595" s="198" t="s">
        <v>11</v>
      </c>
      <c r="B595" s="199" t="s">
        <v>207</v>
      </c>
      <c r="C595" s="199" t="s">
        <v>210</v>
      </c>
      <c r="D595" s="199" t="s">
        <v>197</v>
      </c>
      <c r="E595" s="199"/>
      <c r="F595" s="199"/>
      <c r="G595" s="199"/>
      <c r="H595" s="199"/>
      <c r="I595" s="199"/>
      <c r="J595" s="199"/>
      <c r="K595" s="199"/>
      <c r="L595" s="199"/>
      <c r="M595" s="199">
        <v>11.981019999999999</v>
      </c>
      <c r="N595" s="199"/>
      <c r="O595" s="199"/>
      <c r="P595" s="199"/>
      <c r="Q595" s="200" t="s">
        <v>1</v>
      </c>
    </row>
    <row r="596" spans="1:17" x14ac:dyDescent="0.2">
      <c r="A596" s="195" t="s">
        <v>11</v>
      </c>
      <c r="B596" s="196" t="s">
        <v>207</v>
      </c>
      <c r="C596" s="196" t="s">
        <v>206</v>
      </c>
      <c r="D596" s="196" t="s">
        <v>195</v>
      </c>
      <c r="E596" s="196"/>
      <c r="F596" s="196"/>
      <c r="G596" s="196"/>
      <c r="H596" s="196"/>
      <c r="I596" s="196"/>
      <c r="J596" s="196"/>
      <c r="K596" s="196"/>
      <c r="L596" s="196"/>
      <c r="M596" s="196"/>
      <c r="N596" s="196"/>
      <c r="O596" s="196"/>
      <c r="P596" s="196"/>
      <c r="Q596" s="197" t="s">
        <v>1</v>
      </c>
    </row>
    <row r="597" spans="1:17" x14ac:dyDescent="0.2">
      <c r="A597" s="198" t="s">
        <v>11</v>
      </c>
      <c r="B597" s="199" t="s">
        <v>207</v>
      </c>
      <c r="C597" s="199" t="s">
        <v>206</v>
      </c>
      <c r="D597" s="199" t="s">
        <v>197</v>
      </c>
      <c r="E597" s="199"/>
      <c r="F597" s="199"/>
      <c r="G597" s="199"/>
      <c r="H597" s="199"/>
      <c r="I597" s="199"/>
      <c r="J597" s="199"/>
      <c r="K597" s="199"/>
      <c r="L597" s="199"/>
      <c r="M597" s="199"/>
      <c r="N597" s="199"/>
      <c r="O597" s="199"/>
      <c r="P597" s="199"/>
      <c r="Q597" s="200" t="s">
        <v>1</v>
      </c>
    </row>
    <row r="598" spans="1:17" x14ac:dyDescent="0.2">
      <c r="A598" s="195" t="s">
        <v>11</v>
      </c>
      <c r="B598" s="196" t="s">
        <v>207</v>
      </c>
      <c r="C598" s="196" t="s">
        <v>211</v>
      </c>
      <c r="D598" s="196" t="s">
        <v>195</v>
      </c>
      <c r="E598" s="199"/>
      <c r="F598" s="199"/>
      <c r="G598" s="199"/>
      <c r="H598" s="199"/>
      <c r="I598" s="199"/>
      <c r="J598" s="199"/>
      <c r="K598" s="199"/>
      <c r="L598" s="199"/>
      <c r="M598" s="199"/>
      <c r="N598" s="199"/>
      <c r="O598" s="199"/>
      <c r="P598" s="199"/>
      <c r="Q598" s="200"/>
    </row>
    <row r="599" spans="1:17" x14ac:dyDescent="0.2">
      <c r="A599" s="198" t="s">
        <v>11</v>
      </c>
      <c r="B599" s="199" t="s">
        <v>207</v>
      </c>
      <c r="C599" s="199" t="s">
        <v>211</v>
      </c>
      <c r="D599" s="199" t="s">
        <v>197</v>
      </c>
      <c r="E599" s="199"/>
      <c r="F599" s="199"/>
      <c r="G599" s="199"/>
      <c r="H599" s="199"/>
      <c r="I599" s="199"/>
      <c r="J599" s="199"/>
      <c r="K599" s="199"/>
      <c r="L599" s="199"/>
      <c r="M599" s="199"/>
      <c r="N599" s="199"/>
      <c r="O599" s="199"/>
      <c r="P599" s="199"/>
      <c r="Q599" s="200"/>
    </row>
    <row r="600" spans="1:17" x14ac:dyDescent="0.2">
      <c r="A600" s="195" t="s">
        <v>11</v>
      </c>
      <c r="B600" s="196" t="s">
        <v>207</v>
      </c>
      <c r="C600" s="196" t="s">
        <v>1087</v>
      </c>
      <c r="D600" s="196" t="s">
        <v>195</v>
      </c>
      <c r="E600" s="199"/>
      <c r="F600" s="199"/>
      <c r="G600" s="199"/>
      <c r="H600" s="199"/>
      <c r="I600" s="199"/>
      <c r="J600" s="199"/>
      <c r="K600" s="199"/>
      <c r="L600" s="199"/>
      <c r="M600" s="199"/>
      <c r="N600" s="199"/>
      <c r="O600" s="199"/>
      <c r="P600" s="199"/>
      <c r="Q600" s="200"/>
    </row>
    <row r="601" spans="1:17" x14ac:dyDescent="0.2">
      <c r="A601" s="198" t="s">
        <v>11</v>
      </c>
      <c r="B601" s="199" t="s">
        <v>207</v>
      </c>
      <c r="C601" s="199" t="s">
        <v>1087</v>
      </c>
      <c r="D601" s="199" t="s">
        <v>197</v>
      </c>
      <c r="E601" s="199"/>
      <c r="F601" s="199"/>
      <c r="G601" s="199"/>
      <c r="H601" s="199"/>
      <c r="I601" s="199"/>
      <c r="J601" s="199"/>
      <c r="K601" s="199"/>
      <c r="L601" s="199"/>
      <c r="M601" s="199"/>
      <c r="N601" s="199"/>
      <c r="O601" s="199"/>
      <c r="P601" s="199"/>
      <c r="Q601" s="200"/>
    </row>
    <row r="602" spans="1:17" x14ac:dyDescent="0.2">
      <c r="A602" s="195" t="s">
        <v>12</v>
      </c>
      <c r="B602" s="196" t="s">
        <v>208</v>
      </c>
      <c r="C602" s="196" t="s">
        <v>214</v>
      </c>
      <c r="D602" s="196" t="s">
        <v>195</v>
      </c>
      <c r="E602" s="196">
        <v>5191</v>
      </c>
      <c r="F602" s="196">
        <v>5284</v>
      </c>
      <c r="G602" s="196">
        <v>4917</v>
      </c>
      <c r="H602" s="196">
        <v>5080</v>
      </c>
      <c r="I602" s="196">
        <v>4889</v>
      </c>
      <c r="J602" s="196">
        <v>4967</v>
      </c>
      <c r="K602" s="196">
        <v>4883</v>
      </c>
      <c r="L602" s="196">
        <v>4797</v>
      </c>
      <c r="M602" s="196">
        <v>4668</v>
      </c>
      <c r="N602" s="196">
        <v>4982</v>
      </c>
      <c r="O602" s="196">
        <v>5091</v>
      </c>
      <c r="P602" s="196"/>
      <c r="Q602" s="197" t="s">
        <v>1</v>
      </c>
    </row>
    <row r="603" spans="1:17" x14ac:dyDescent="0.2">
      <c r="A603" s="198" t="s">
        <v>12</v>
      </c>
      <c r="B603" s="199" t="s">
        <v>208</v>
      </c>
      <c r="C603" s="199" t="s">
        <v>214</v>
      </c>
      <c r="D603" s="199" t="s">
        <v>197</v>
      </c>
      <c r="E603" s="199">
        <v>5344</v>
      </c>
      <c r="F603" s="199">
        <v>5635</v>
      </c>
      <c r="G603" s="199">
        <v>5089</v>
      </c>
      <c r="H603" s="199">
        <v>5115</v>
      </c>
      <c r="I603" s="199">
        <v>5212</v>
      </c>
      <c r="J603" s="199">
        <v>5107</v>
      </c>
      <c r="K603" s="199">
        <v>5153</v>
      </c>
      <c r="L603" s="199">
        <v>4969</v>
      </c>
      <c r="M603" s="199">
        <v>4852</v>
      </c>
      <c r="N603" s="199">
        <v>5189</v>
      </c>
      <c r="O603" s="199">
        <v>5311</v>
      </c>
      <c r="P603" s="199"/>
      <c r="Q603" s="200" t="s">
        <v>1</v>
      </c>
    </row>
    <row r="604" spans="1:17" x14ac:dyDescent="0.2">
      <c r="A604" s="195" t="s">
        <v>12</v>
      </c>
      <c r="B604" s="196" t="s">
        <v>208</v>
      </c>
      <c r="C604" s="196" t="s">
        <v>215</v>
      </c>
      <c r="D604" s="196" t="s">
        <v>195</v>
      </c>
      <c r="E604" s="196">
        <v>6501</v>
      </c>
      <c r="F604" s="196">
        <v>6128</v>
      </c>
      <c r="G604" s="196">
        <v>5989</v>
      </c>
      <c r="H604" s="196">
        <v>6110</v>
      </c>
      <c r="I604" s="196">
        <v>5826</v>
      </c>
      <c r="J604" s="196">
        <v>5638</v>
      </c>
      <c r="K604" s="196">
        <v>5691</v>
      </c>
      <c r="L604" s="196">
        <v>5517</v>
      </c>
      <c r="M604" s="196">
        <v>5402</v>
      </c>
      <c r="N604" s="196">
        <v>5265</v>
      </c>
      <c r="O604" s="196">
        <v>5139</v>
      </c>
      <c r="P604" s="196"/>
      <c r="Q604" s="197" t="s">
        <v>1</v>
      </c>
    </row>
    <row r="605" spans="1:17" x14ac:dyDescent="0.2">
      <c r="A605" s="198" t="s">
        <v>12</v>
      </c>
      <c r="B605" s="199" t="s">
        <v>208</v>
      </c>
      <c r="C605" s="199" t="s">
        <v>215</v>
      </c>
      <c r="D605" s="199" t="s">
        <v>197</v>
      </c>
      <c r="E605" s="199">
        <v>7720</v>
      </c>
      <c r="F605" s="199">
        <v>7136</v>
      </c>
      <c r="G605" s="199">
        <v>6900</v>
      </c>
      <c r="H605" s="199">
        <v>7253</v>
      </c>
      <c r="I605" s="199">
        <v>6660</v>
      </c>
      <c r="J605" s="199">
        <v>6676</v>
      </c>
      <c r="K605" s="199">
        <v>6551</v>
      </c>
      <c r="L605" s="199">
        <v>6603</v>
      </c>
      <c r="M605" s="199">
        <v>6372</v>
      </c>
      <c r="N605" s="199">
        <v>6118</v>
      </c>
      <c r="O605" s="199">
        <v>5653</v>
      </c>
      <c r="P605" s="199"/>
      <c r="Q605" s="200" t="s">
        <v>1</v>
      </c>
    </row>
    <row r="606" spans="1:17" x14ac:dyDescent="0.2">
      <c r="A606" s="195" t="s">
        <v>12</v>
      </c>
      <c r="B606" s="196" t="s">
        <v>208</v>
      </c>
      <c r="C606" s="196" t="s">
        <v>213</v>
      </c>
      <c r="D606" s="196" t="s">
        <v>195</v>
      </c>
      <c r="E606" s="196">
        <v>6176</v>
      </c>
      <c r="F606" s="196">
        <v>5855</v>
      </c>
      <c r="G606" s="196">
        <v>5538</v>
      </c>
      <c r="H606" s="196">
        <v>5549</v>
      </c>
      <c r="I606" s="196">
        <v>5542</v>
      </c>
      <c r="J606" s="196">
        <v>5349</v>
      </c>
      <c r="K606" s="196">
        <v>5195</v>
      </c>
      <c r="L606" s="196">
        <v>5199</v>
      </c>
      <c r="M606" s="196">
        <v>5084</v>
      </c>
      <c r="N606" s="196">
        <v>4742</v>
      </c>
      <c r="O606" s="196">
        <v>5061</v>
      </c>
      <c r="P606" s="196"/>
      <c r="Q606" s="197" t="s">
        <v>1</v>
      </c>
    </row>
    <row r="607" spans="1:17" x14ac:dyDescent="0.2">
      <c r="A607" s="198" t="s">
        <v>12</v>
      </c>
      <c r="B607" s="199" t="s">
        <v>208</v>
      </c>
      <c r="C607" s="199" t="s">
        <v>213</v>
      </c>
      <c r="D607" s="199" t="s">
        <v>197</v>
      </c>
      <c r="E607" s="199">
        <v>6735</v>
      </c>
      <c r="F607" s="199">
        <v>6600</v>
      </c>
      <c r="G607" s="199">
        <v>6152</v>
      </c>
      <c r="H607" s="199">
        <v>6147</v>
      </c>
      <c r="I607" s="199">
        <v>5905</v>
      </c>
      <c r="J607" s="199">
        <v>5705</v>
      </c>
      <c r="K607" s="199">
        <v>5641</v>
      </c>
      <c r="L607" s="199">
        <v>5475</v>
      </c>
      <c r="M607" s="199">
        <v>5545</v>
      </c>
      <c r="N607" s="199">
        <v>5128</v>
      </c>
      <c r="O607" s="199">
        <v>5684</v>
      </c>
      <c r="P607" s="199"/>
      <c r="Q607" s="200" t="s">
        <v>1</v>
      </c>
    </row>
    <row r="608" spans="1:17" x14ac:dyDescent="0.2">
      <c r="A608" s="195" t="s">
        <v>12</v>
      </c>
      <c r="B608" s="196" t="s">
        <v>208</v>
      </c>
      <c r="C608" s="196" t="s">
        <v>212</v>
      </c>
      <c r="D608" s="196" t="s">
        <v>195</v>
      </c>
      <c r="E608" s="196">
        <v>6452</v>
      </c>
      <c r="F608" s="196">
        <v>6200</v>
      </c>
      <c r="G608" s="196">
        <v>5559</v>
      </c>
      <c r="H608" s="196">
        <v>5885</v>
      </c>
      <c r="I608" s="196">
        <v>5543</v>
      </c>
      <c r="J608" s="196">
        <v>5638</v>
      </c>
      <c r="K608" s="196">
        <v>5387</v>
      </c>
      <c r="L608" s="196">
        <v>5252</v>
      </c>
      <c r="M608" s="196">
        <v>5295</v>
      </c>
      <c r="N608" s="196">
        <v>5216</v>
      </c>
      <c r="O608" s="196">
        <v>5139</v>
      </c>
      <c r="P608" s="196"/>
      <c r="Q608" s="197" t="s">
        <v>1</v>
      </c>
    </row>
    <row r="609" spans="1:17" x14ac:dyDescent="0.2">
      <c r="A609" s="198" t="s">
        <v>12</v>
      </c>
      <c r="B609" s="199" t="s">
        <v>208</v>
      </c>
      <c r="C609" s="199" t="s">
        <v>212</v>
      </c>
      <c r="D609" s="199" t="s">
        <v>197</v>
      </c>
      <c r="E609" s="199">
        <v>7112</v>
      </c>
      <c r="F609" s="199">
        <v>6626</v>
      </c>
      <c r="G609" s="199">
        <v>6257</v>
      </c>
      <c r="H609" s="199">
        <v>6569</v>
      </c>
      <c r="I609" s="199">
        <v>6340</v>
      </c>
      <c r="J609" s="199">
        <v>6090</v>
      </c>
      <c r="K609" s="199">
        <v>5874</v>
      </c>
      <c r="L609" s="199">
        <v>5735</v>
      </c>
      <c r="M609" s="199">
        <v>5686</v>
      </c>
      <c r="N609" s="199">
        <v>5871</v>
      </c>
      <c r="O609" s="199">
        <v>5895</v>
      </c>
      <c r="P609" s="199"/>
      <c r="Q609" s="200" t="s">
        <v>1</v>
      </c>
    </row>
    <row r="610" spans="1:17" x14ac:dyDescent="0.2">
      <c r="A610" s="195" t="s">
        <v>12</v>
      </c>
      <c r="B610" s="196" t="s">
        <v>208</v>
      </c>
      <c r="C610" s="196" t="s">
        <v>210</v>
      </c>
      <c r="D610" s="196" t="s">
        <v>195</v>
      </c>
      <c r="E610" s="196">
        <v>6021</v>
      </c>
      <c r="F610" s="196">
        <v>5896</v>
      </c>
      <c r="G610" s="196">
        <v>5536</v>
      </c>
      <c r="H610" s="196">
        <v>5702</v>
      </c>
      <c r="I610" s="196">
        <v>5113</v>
      </c>
      <c r="J610" s="196">
        <v>5161</v>
      </c>
      <c r="K610" s="196">
        <v>5346</v>
      </c>
      <c r="L610" s="196">
        <v>5038</v>
      </c>
      <c r="M610" s="196">
        <v>4945</v>
      </c>
      <c r="N610" s="196">
        <v>5099</v>
      </c>
      <c r="O610" s="196">
        <v>5079</v>
      </c>
      <c r="P610" s="196"/>
      <c r="Q610" s="197" t="s">
        <v>1</v>
      </c>
    </row>
    <row r="611" spans="1:17" x14ac:dyDescent="0.2">
      <c r="A611" s="198" t="s">
        <v>12</v>
      </c>
      <c r="B611" s="199" t="s">
        <v>208</v>
      </c>
      <c r="C611" s="199" t="s">
        <v>210</v>
      </c>
      <c r="D611" s="199" t="s">
        <v>197</v>
      </c>
      <c r="E611" s="199">
        <v>6306</v>
      </c>
      <c r="F611" s="199">
        <v>6288</v>
      </c>
      <c r="G611" s="199">
        <v>5941</v>
      </c>
      <c r="H611" s="199">
        <v>5818</v>
      </c>
      <c r="I611" s="199">
        <v>5603</v>
      </c>
      <c r="J611" s="199">
        <v>5723</v>
      </c>
      <c r="K611" s="199">
        <v>5550</v>
      </c>
      <c r="L611" s="199">
        <v>5369</v>
      </c>
      <c r="M611" s="199">
        <v>5223</v>
      </c>
      <c r="N611" s="199">
        <v>5370</v>
      </c>
      <c r="O611" s="199">
        <v>5512</v>
      </c>
      <c r="P611" s="199"/>
      <c r="Q611" s="200" t="s">
        <v>1</v>
      </c>
    </row>
    <row r="612" spans="1:17" x14ac:dyDescent="0.2">
      <c r="A612" s="195" t="s">
        <v>12</v>
      </c>
      <c r="B612" s="196" t="s">
        <v>208</v>
      </c>
      <c r="C612" s="196" t="s">
        <v>206</v>
      </c>
      <c r="D612" s="196" t="s">
        <v>195</v>
      </c>
      <c r="E612" s="196">
        <v>6432</v>
      </c>
      <c r="F612" s="196">
        <v>5865</v>
      </c>
      <c r="G612" s="196">
        <v>5586</v>
      </c>
      <c r="H612" s="196">
        <v>5779</v>
      </c>
      <c r="I612" s="196">
        <v>5480</v>
      </c>
      <c r="J612" s="196">
        <v>5147</v>
      </c>
      <c r="K612" s="196">
        <v>5057</v>
      </c>
      <c r="L612" s="196">
        <v>5214</v>
      </c>
      <c r="M612" s="196">
        <v>4986</v>
      </c>
      <c r="N612" s="196">
        <v>4826</v>
      </c>
      <c r="O612" s="196">
        <v>4862</v>
      </c>
      <c r="P612" s="196"/>
      <c r="Q612" s="197" t="s">
        <v>1</v>
      </c>
    </row>
    <row r="613" spans="1:17" x14ac:dyDescent="0.2">
      <c r="A613" s="198" t="s">
        <v>12</v>
      </c>
      <c r="B613" s="199" t="s">
        <v>208</v>
      </c>
      <c r="C613" s="199" t="s">
        <v>206</v>
      </c>
      <c r="D613" s="199" t="s">
        <v>197</v>
      </c>
      <c r="E613" s="199">
        <v>6309</v>
      </c>
      <c r="F613" s="199">
        <v>6035</v>
      </c>
      <c r="G613" s="199">
        <v>5651</v>
      </c>
      <c r="H613" s="199">
        <v>6127</v>
      </c>
      <c r="I613" s="199">
        <v>5790</v>
      </c>
      <c r="J613" s="199">
        <v>5464</v>
      </c>
      <c r="K613" s="199">
        <v>5626</v>
      </c>
      <c r="L613" s="199">
        <v>5423</v>
      </c>
      <c r="M613" s="199">
        <v>5278</v>
      </c>
      <c r="N613" s="199">
        <v>5002</v>
      </c>
      <c r="O613" s="199">
        <v>4948</v>
      </c>
      <c r="P613" s="199"/>
      <c r="Q613" s="200" t="s">
        <v>1</v>
      </c>
    </row>
    <row r="614" spans="1:17" x14ac:dyDescent="0.2">
      <c r="A614" s="195" t="s">
        <v>12</v>
      </c>
      <c r="B614" s="196" t="s">
        <v>208</v>
      </c>
      <c r="C614" s="196" t="s">
        <v>211</v>
      </c>
      <c r="D614" s="196" t="s">
        <v>195</v>
      </c>
      <c r="E614" s="196"/>
      <c r="F614" s="196"/>
      <c r="G614" s="196"/>
      <c r="H614" s="196"/>
      <c r="I614" s="196"/>
      <c r="J614" s="196"/>
      <c r="K614" s="196"/>
      <c r="L614" s="196"/>
      <c r="M614" s="196"/>
      <c r="N614" s="196"/>
      <c r="O614" s="196"/>
      <c r="P614" s="196"/>
      <c r="Q614" s="197" t="s">
        <v>1</v>
      </c>
    </row>
    <row r="615" spans="1:17" x14ac:dyDescent="0.2">
      <c r="A615" s="198" t="s">
        <v>12</v>
      </c>
      <c r="B615" s="199" t="s">
        <v>208</v>
      </c>
      <c r="C615" s="199" t="s">
        <v>211</v>
      </c>
      <c r="D615" s="199" t="s">
        <v>197</v>
      </c>
      <c r="E615" s="199"/>
      <c r="F615" s="199"/>
      <c r="G615" s="199"/>
      <c r="H615" s="199"/>
      <c r="I615" s="199"/>
      <c r="J615" s="199"/>
      <c r="K615" s="199"/>
      <c r="L615" s="199"/>
      <c r="M615" s="199"/>
      <c r="N615" s="199"/>
      <c r="O615" s="199"/>
      <c r="P615" s="199"/>
      <c r="Q615" s="200" t="s">
        <v>1</v>
      </c>
    </row>
    <row r="616" spans="1:17" x14ac:dyDescent="0.2">
      <c r="A616" s="195" t="s">
        <v>12</v>
      </c>
      <c r="B616" s="196" t="s">
        <v>205</v>
      </c>
      <c r="C616" s="196" t="s">
        <v>214</v>
      </c>
      <c r="D616" s="196" t="s">
        <v>195</v>
      </c>
      <c r="E616" s="196">
        <v>7131</v>
      </c>
      <c r="F616" s="196">
        <v>7206</v>
      </c>
      <c r="G616" s="196">
        <v>6999</v>
      </c>
      <c r="H616" s="196">
        <v>6990</v>
      </c>
      <c r="I616" s="196">
        <v>6931</v>
      </c>
      <c r="J616" s="196">
        <v>6585</v>
      </c>
      <c r="K616" s="196">
        <v>6136</v>
      </c>
      <c r="L616" s="196">
        <v>5962</v>
      </c>
      <c r="M616" s="196">
        <v>6048</v>
      </c>
      <c r="N616" s="196">
        <v>5914</v>
      </c>
      <c r="O616" s="196">
        <v>5077</v>
      </c>
      <c r="P616" s="196"/>
      <c r="Q616" s="197" t="s">
        <v>1</v>
      </c>
    </row>
    <row r="617" spans="1:17" x14ac:dyDescent="0.2">
      <c r="A617" s="198" t="s">
        <v>12</v>
      </c>
      <c r="B617" s="199" t="s">
        <v>205</v>
      </c>
      <c r="C617" s="199" t="s">
        <v>214</v>
      </c>
      <c r="D617" s="199" t="s">
        <v>197</v>
      </c>
      <c r="E617" s="199">
        <v>7178</v>
      </c>
      <c r="F617" s="199">
        <v>7246</v>
      </c>
      <c r="G617" s="199">
        <v>7582</v>
      </c>
      <c r="H617" s="199">
        <v>7284</v>
      </c>
      <c r="I617" s="199">
        <v>7187</v>
      </c>
      <c r="J617" s="199">
        <v>7279</v>
      </c>
      <c r="K617" s="199">
        <v>6872</v>
      </c>
      <c r="L617" s="199">
        <v>6888</v>
      </c>
      <c r="M617" s="199">
        <v>6853</v>
      </c>
      <c r="N617" s="199">
        <v>6897</v>
      </c>
      <c r="O617" s="199">
        <v>6022</v>
      </c>
      <c r="P617" s="199"/>
      <c r="Q617" s="200" t="s">
        <v>1</v>
      </c>
    </row>
    <row r="618" spans="1:17" x14ac:dyDescent="0.2">
      <c r="A618" s="195" t="s">
        <v>12</v>
      </c>
      <c r="B618" s="196" t="s">
        <v>205</v>
      </c>
      <c r="C618" s="196" t="s">
        <v>215</v>
      </c>
      <c r="D618" s="196" t="s">
        <v>195</v>
      </c>
      <c r="E618" s="196">
        <v>6415</v>
      </c>
      <c r="F618" s="196">
        <v>6264</v>
      </c>
      <c r="G618" s="196">
        <v>6246</v>
      </c>
      <c r="H618" s="196">
        <v>6413</v>
      </c>
      <c r="I618" s="196">
        <v>6019</v>
      </c>
      <c r="J618" s="196">
        <v>5861</v>
      </c>
      <c r="K618" s="196">
        <v>5706</v>
      </c>
      <c r="L618" s="196">
        <v>5572</v>
      </c>
      <c r="M618" s="196">
        <v>5318</v>
      </c>
      <c r="N618" s="196">
        <v>4965</v>
      </c>
      <c r="O618" s="196">
        <v>5158</v>
      </c>
      <c r="P618" s="196"/>
      <c r="Q618" s="197" t="s">
        <v>1</v>
      </c>
    </row>
    <row r="619" spans="1:17" x14ac:dyDescent="0.2">
      <c r="A619" s="198" t="s">
        <v>12</v>
      </c>
      <c r="B619" s="199" t="s">
        <v>205</v>
      </c>
      <c r="C619" s="199" t="s">
        <v>215</v>
      </c>
      <c r="D619" s="199" t="s">
        <v>197</v>
      </c>
      <c r="E619" s="199">
        <v>5743</v>
      </c>
      <c r="F619" s="199">
        <v>5396</v>
      </c>
      <c r="G619" s="199">
        <v>5554</v>
      </c>
      <c r="H619" s="199">
        <v>5646</v>
      </c>
      <c r="I619" s="199">
        <v>5550</v>
      </c>
      <c r="J619" s="199">
        <v>5374</v>
      </c>
      <c r="K619" s="199">
        <v>5345</v>
      </c>
      <c r="L619" s="199">
        <v>5275</v>
      </c>
      <c r="M619" s="199">
        <v>5037</v>
      </c>
      <c r="N619" s="199">
        <v>4480</v>
      </c>
      <c r="O619" s="199">
        <v>4905</v>
      </c>
      <c r="P619" s="199"/>
      <c r="Q619" s="200" t="s">
        <v>1</v>
      </c>
    </row>
    <row r="620" spans="1:17" x14ac:dyDescent="0.2">
      <c r="A620" s="195" t="s">
        <v>12</v>
      </c>
      <c r="B620" s="196" t="s">
        <v>205</v>
      </c>
      <c r="C620" s="196" t="s">
        <v>213</v>
      </c>
      <c r="D620" s="196" t="s">
        <v>195</v>
      </c>
      <c r="E620" s="196">
        <v>6236</v>
      </c>
      <c r="F620" s="196">
        <v>6504</v>
      </c>
      <c r="G620" s="196">
        <v>6624</v>
      </c>
      <c r="H620" s="196">
        <v>6374</v>
      </c>
      <c r="I620" s="196">
        <v>6342</v>
      </c>
      <c r="J620" s="196">
        <v>5954</v>
      </c>
      <c r="K620" s="196">
        <v>5652</v>
      </c>
      <c r="L620" s="196">
        <v>5575</v>
      </c>
      <c r="M620" s="196">
        <v>5443</v>
      </c>
      <c r="N620" s="196">
        <v>5598</v>
      </c>
      <c r="O620" s="196">
        <v>5265</v>
      </c>
      <c r="P620" s="196"/>
      <c r="Q620" s="197" t="s">
        <v>1</v>
      </c>
    </row>
    <row r="621" spans="1:17" x14ac:dyDescent="0.2">
      <c r="A621" s="198" t="s">
        <v>12</v>
      </c>
      <c r="B621" s="199" t="s">
        <v>205</v>
      </c>
      <c r="C621" s="199" t="s">
        <v>213</v>
      </c>
      <c r="D621" s="199" t="s">
        <v>197</v>
      </c>
      <c r="E621" s="199">
        <v>5352</v>
      </c>
      <c r="F621" s="199">
        <v>5244</v>
      </c>
      <c r="G621" s="199">
        <v>5244</v>
      </c>
      <c r="H621" s="199">
        <v>5001</v>
      </c>
      <c r="I621" s="199">
        <v>5031</v>
      </c>
      <c r="J621" s="199">
        <v>5006</v>
      </c>
      <c r="K621" s="199">
        <v>4729</v>
      </c>
      <c r="L621" s="199">
        <v>4871</v>
      </c>
      <c r="M621" s="199">
        <v>4855</v>
      </c>
      <c r="N621" s="199">
        <v>5044</v>
      </c>
      <c r="O621" s="199">
        <v>4553</v>
      </c>
      <c r="P621" s="199"/>
      <c r="Q621" s="200" t="s">
        <v>1</v>
      </c>
    </row>
    <row r="622" spans="1:17" x14ac:dyDescent="0.2">
      <c r="A622" s="195" t="s">
        <v>12</v>
      </c>
      <c r="B622" s="196" t="s">
        <v>205</v>
      </c>
      <c r="C622" s="196" t="s">
        <v>212</v>
      </c>
      <c r="D622" s="196" t="s">
        <v>195</v>
      </c>
      <c r="E622" s="196"/>
      <c r="F622" s="196"/>
      <c r="G622" s="196"/>
      <c r="H622" s="196"/>
      <c r="I622" s="196"/>
      <c r="J622" s="196"/>
      <c r="K622" s="196"/>
      <c r="L622" s="196"/>
      <c r="M622" s="196"/>
      <c r="N622" s="196"/>
      <c r="O622" s="196"/>
      <c r="P622" s="196"/>
      <c r="Q622" s="197" t="s">
        <v>1</v>
      </c>
    </row>
    <row r="623" spans="1:17" x14ac:dyDescent="0.2">
      <c r="A623" s="198" t="s">
        <v>12</v>
      </c>
      <c r="B623" s="199" t="s">
        <v>205</v>
      </c>
      <c r="C623" s="199" t="s">
        <v>212</v>
      </c>
      <c r="D623" s="199" t="s">
        <v>197</v>
      </c>
      <c r="E623" s="199"/>
      <c r="F623" s="199"/>
      <c r="G623" s="199"/>
      <c r="H623" s="199"/>
      <c r="I623" s="199"/>
      <c r="J623" s="199"/>
      <c r="K623" s="199"/>
      <c r="L623" s="199"/>
      <c r="M623" s="199"/>
      <c r="N623" s="199"/>
      <c r="O623" s="199"/>
      <c r="P623" s="199"/>
      <c r="Q623" s="200" t="s">
        <v>1</v>
      </c>
    </row>
    <row r="624" spans="1:17" x14ac:dyDescent="0.2">
      <c r="A624" s="195" t="s">
        <v>12</v>
      </c>
      <c r="B624" s="196" t="s">
        <v>205</v>
      </c>
      <c r="C624" s="196" t="s">
        <v>210</v>
      </c>
      <c r="D624" s="196" t="s">
        <v>195</v>
      </c>
      <c r="E624" s="196"/>
      <c r="F624" s="196"/>
      <c r="G624" s="196"/>
      <c r="H624" s="196"/>
      <c r="I624" s="196"/>
      <c r="J624" s="196"/>
      <c r="K624" s="196"/>
      <c r="L624" s="196"/>
      <c r="M624" s="196"/>
      <c r="N624" s="196"/>
      <c r="O624" s="196"/>
      <c r="P624" s="196"/>
      <c r="Q624" s="197" t="s">
        <v>1</v>
      </c>
    </row>
    <row r="625" spans="1:17" x14ac:dyDescent="0.2">
      <c r="A625" s="198" t="s">
        <v>12</v>
      </c>
      <c r="B625" s="199" t="s">
        <v>205</v>
      </c>
      <c r="C625" s="199" t="s">
        <v>210</v>
      </c>
      <c r="D625" s="199" t="s">
        <v>197</v>
      </c>
      <c r="E625" s="199"/>
      <c r="F625" s="199"/>
      <c r="G625" s="199"/>
      <c r="H625" s="199"/>
      <c r="I625" s="199"/>
      <c r="J625" s="199"/>
      <c r="K625" s="199"/>
      <c r="L625" s="199"/>
      <c r="M625" s="199"/>
      <c r="N625" s="199"/>
      <c r="O625" s="199"/>
      <c r="P625" s="199"/>
      <c r="Q625" s="200" t="s">
        <v>1</v>
      </c>
    </row>
    <row r="626" spans="1:17" x14ac:dyDescent="0.2">
      <c r="A626" s="195" t="s">
        <v>12</v>
      </c>
      <c r="B626" s="196" t="s">
        <v>205</v>
      </c>
      <c r="C626" s="196" t="s">
        <v>206</v>
      </c>
      <c r="D626" s="196" t="s">
        <v>195</v>
      </c>
      <c r="E626" s="196"/>
      <c r="F626" s="196"/>
      <c r="G626" s="196"/>
      <c r="H626" s="196"/>
      <c r="I626" s="196"/>
      <c r="J626" s="196"/>
      <c r="K626" s="196"/>
      <c r="L626" s="196"/>
      <c r="M626" s="196"/>
      <c r="N626" s="196"/>
      <c r="O626" s="196"/>
      <c r="P626" s="196"/>
      <c r="Q626" s="197" t="s">
        <v>1</v>
      </c>
    </row>
    <row r="627" spans="1:17" x14ac:dyDescent="0.2">
      <c r="A627" s="198" t="s">
        <v>12</v>
      </c>
      <c r="B627" s="199" t="s">
        <v>205</v>
      </c>
      <c r="C627" s="199" t="s">
        <v>206</v>
      </c>
      <c r="D627" s="199" t="s">
        <v>197</v>
      </c>
      <c r="E627" s="199"/>
      <c r="F627" s="199"/>
      <c r="G627" s="199"/>
      <c r="H627" s="199"/>
      <c r="I627" s="199"/>
      <c r="J627" s="199"/>
      <c r="K627" s="199"/>
      <c r="L627" s="199"/>
      <c r="M627" s="199"/>
      <c r="N627" s="199"/>
      <c r="O627" s="199"/>
      <c r="P627" s="199"/>
      <c r="Q627" s="200" t="s">
        <v>1</v>
      </c>
    </row>
    <row r="628" spans="1:17" x14ac:dyDescent="0.2">
      <c r="A628" s="195" t="s">
        <v>12</v>
      </c>
      <c r="B628" s="196" t="s">
        <v>205</v>
      </c>
      <c r="C628" s="196" t="s">
        <v>211</v>
      </c>
      <c r="D628" s="196" t="s">
        <v>195</v>
      </c>
      <c r="E628" s="199"/>
      <c r="F628" s="199"/>
      <c r="G628" s="199"/>
      <c r="H628" s="199"/>
      <c r="I628" s="199"/>
      <c r="J628" s="199"/>
      <c r="K628" s="199"/>
      <c r="L628" s="199"/>
      <c r="M628" s="199"/>
      <c r="N628" s="199"/>
      <c r="O628" s="199"/>
      <c r="P628" s="199"/>
      <c r="Q628" s="200"/>
    </row>
    <row r="629" spans="1:17" x14ac:dyDescent="0.2">
      <c r="A629" s="198" t="s">
        <v>12</v>
      </c>
      <c r="B629" s="199" t="s">
        <v>205</v>
      </c>
      <c r="C629" s="199" t="s">
        <v>211</v>
      </c>
      <c r="D629" s="199" t="s">
        <v>197</v>
      </c>
      <c r="E629" s="199"/>
      <c r="F629" s="199"/>
      <c r="G629" s="199"/>
      <c r="H629" s="199"/>
      <c r="I629" s="199"/>
      <c r="J629" s="199"/>
      <c r="K629" s="199"/>
      <c r="L629" s="199"/>
      <c r="M629" s="199"/>
      <c r="N629" s="199"/>
      <c r="O629" s="199"/>
      <c r="P629" s="199"/>
      <c r="Q629" s="200"/>
    </row>
    <row r="630" spans="1:17" x14ac:dyDescent="0.2">
      <c r="A630" s="195" t="s">
        <v>12</v>
      </c>
      <c r="B630" s="196" t="s">
        <v>205</v>
      </c>
      <c r="C630" s="196" t="s">
        <v>1087</v>
      </c>
      <c r="D630" s="196" t="s">
        <v>195</v>
      </c>
      <c r="E630" s="199"/>
      <c r="F630" s="199"/>
      <c r="G630" s="199"/>
      <c r="H630" s="199"/>
      <c r="I630" s="199"/>
      <c r="J630" s="199"/>
      <c r="K630" s="199"/>
      <c r="L630" s="199"/>
      <c r="M630" s="199"/>
      <c r="N630" s="199"/>
      <c r="O630" s="199"/>
      <c r="P630" s="199"/>
      <c r="Q630" s="200"/>
    </row>
    <row r="631" spans="1:17" x14ac:dyDescent="0.2">
      <c r="A631" s="198" t="s">
        <v>12</v>
      </c>
      <c r="B631" s="199" t="s">
        <v>205</v>
      </c>
      <c r="C631" s="199" t="s">
        <v>1087</v>
      </c>
      <c r="D631" s="199" t="s">
        <v>197</v>
      </c>
      <c r="E631" s="199"/>
      <c r="F631" s="199"/>
      <c r="G631" s="199"/>
      <c r="H631" s="199"/>
      <c r="I631" s="199"/>
      <c r="J631" s="199"/>
      <c r="K631" s="199"/>
      <c r="L631" s="199"/>
      <c r="M631" s="199"/>
      <c r="N631" s="199"/>
      <c r="O631" s="199"/>
      <c r="P631" s="199"/>
      <c r="Q631" s="200"/>
    </row>
    <row r="632" spans="1:17" x14ac:dyDescent="0.2">
      <c r="A632" s="195" t="s">
        <v>12</v>
      </c>
      <c r="B632" s="196" t="s">
        <v>209</v>
      </c>
      <c r="C632" s="196" t="s">
        <v>214</v>
      </c>
      <c r="D632" s="196" t="s">
        <v>195</v>
      </c>
      <c r="E632" s="196">
        <v>0.90541000000000005</v>
      </c>
      <c r="F632" s="196">
        <v>0.94625000000000004</v>
      </c>
      <c r="G632" s="196">
        <v>0.48809999999999998</v>
      </c>
      <c r="H632" s="196">
        <v>0.68898000000000004</v>
      </c>
      <c r="I632" s="196">
        <v>0.4909</v>
      </c>
      <c r="J632" s="196">
        <v>0.56372</v>
      </c>
      <c r="K632" s="196">
        <v>0.30719000000000002</v>
      </c>
      <c r="L632" s="196">
        <v>0.43776999999999999</v>
      </c>
      <c r="M632" s="196">
        <v>0.53556000000000004</v>
      </c>
      <c r="N632" s="196">
        <v>0.46166000000000001</v>
      </c>
      <c r="O632" s="196">
        <v>0.6482</v>
      </c>
      <c r="P632" s="196"/>
      <c r="Q632" s="197" t="s">
        <v>1</v>
      </c>
    </row>
    <row r="633" spans="1:17" x14ac:dyDescent="0.2">
      <c r="A633" s="198" t="s">
        <v>12</v>
      </c>
      <c r="B633" s="199" t="s">
        <v>209</v>
      </c>
      <c r="C633" s="199" t="s">
        <v>214</v>
      </c>
      <c r="D633" s="199" t="s">
        <v>197</v>
      </c>
      <c r="E633" s="199">
        <v>1.36602</v>
      </c>
      <c r="F633" s="199">
        <v>1.3132200000000001</v>
      </c>
      <c r="G633" s="199">
        <v>1.31657</v>
      </c>
      <c r="H633" s="199">
        <v>1.13392</v>
      </c>
      <c r="I633" s="199">
        <v>0.94013999999999998</v>
      </c>
      <c r="J633" s="199">
        <v>0.68532999999999999</v>
      </c>
      <c r="K633" s="199">
        <v>0.50456000000000001</v>
      </c>
      <c r="L633" s="199">
        <v>0.42262</v>
      </c>
      <c r="M633" s="199">
        <v>0.82440000000000002</v>
      </c>
      <c r="N633" s="199">
        <v>1.07921</v>
      </c>
      <c r="O633" s="199">
        <v>1.0544199999999999</v>
      </c>
      <c r="P633" s="199"/>
      <c r="Q633" s="200" t="s">
        <v>1</v>
      </c>
    </row>
    <row r="634" spans="1:17" x14ac:dyDescent="0.2">
      <c r="A634" s="195" t="s">
        <v>12</v>
      </c>
      <c r="B634" s="196" t="s">
        <v>209</v>
      </c>
      <c r="C634" s="196" t="s">
        <v>215</v>
      </c>
      <c r="D634" s="196" t="s">
        <v>195</v>
      </c>
      <c r="E634" s="196">
        <v>17.56653</v>
      </c>
      <c r="F634" s="196">
        <v>15.56789</v>
      </c>
      <c r="G634" s="196">
        <v>15.81232</v>
      </c>
      <c r="H634" s="196">
        <v>14.599019999999999</v>
      </c>
      <c r="I634" s="196">
        <v>13.954689999999999</v>
      </c>
      <c r="J634" s="196">
        <v>14.17169</v>
      </c>
      <c r="K634" s="196">
        <v>12.72184</v>
      </c>
      <c r="L634" s="196">
        <v>12.19866</v>
      </c>
      <c r="M634" s="196">
        <v>11.44021</v>
      </c>
      <c r="N634" s="196">
        <v>10.40836</v>
      </c>
      <c r="O634" s="196">
        <v>4.9425999999999997</v>
      </c>
      <c r="P634" s="196"/>
      <c r="Q634" s="197" t="s">
        <v>1</v>
      </c>
    </row>
    <row r="635" spans="1:17" x14ac:dyDescent="0.2">
      <c r="A635" s="198" t="s">
        <v>12</v>
      </c>
      <c r="B635" s="199" t="s">
        <v>209</v>
      </c>
      <c r="C635" s="199" t="s">
        <v>215</v>
      </c>
      <c r="D635" s="199" t="s">
        <v>197</v>
      </c>
      <c r="E635" s="199">
        <v>26.450780000000002</v>
      </c>
      <c r="F635" s="199">
        <v>24.285309999999999</v>
      </c>
      <c r="G635" s="199">
        <v>25.10145</v>
      </c>
      <c r="H635" s="199">
        <v>21.16366</v>
      </c>
      <c r="I635" s="199">
        <v>22.19219</v>
      </c>
      <c r="J635" s="199">
        <v>23.037749999999999</v>
      </c>
      <c r="K635" s="199">
        <v>21.492899999999999</v>
      </c>
      <c r="L635" s="199">
        <v>21.505379999999999</v>
      </c>
      <c r="M635" s="199">
        <v>21.374759999999998</v>
      </c>
      <c r="N635" s="199">
        <v>18.600850000000001</v>
      </c>
      <c r="O635" s="199">
        <v>9.7293500000000002</v>
      </c>
      <c r="P635" s="199"/>
      <c r="Q635" s="200" t="s">
        <v>1</v>
      </c>
    </row>
    <row r="636" spans="1:17" x14ac:dyDescent="0.2">
      <c r="A636" s="195" t="s">
        <v>12</v>
      </c>
      <c r="B636" s="196" t="s">
        <v>209</v>
      </c>
      <c r="C636" s="196" t="s">
        <v>213</v>
      </c>
      <c r="D636" s="196" t="s">
        <v>195</v>
      </c>
      <c r="E636" s="196">
        <v>9.2454699999999992</v>
      </c>
      <c r="F636" s="196">
        <v>8.4543099999999995</v>
      </c>
      <c r="G636" s="196">
        <v>8.1979100000000003</v>
      </c>
      <c r="H636" s="196">
        <v>8.0374800000000004</v>
      </c>
      <c r="I636" s="196">
        <v>8.4085199999999993</v>
      </c>
      <c r="J636" s="196">
        <v>7.0106599999999997</v>
      </c>
      <c r="K636" s="196">
        <v>7.0452399999999997</v>
      </c>
      <c r="L636" s="196">
        <v>5.7318699999999998</v>
      </c>
      <c r="M636" s="196">
        <v>5.4484700000000004</v>
      </c>
      <c r="N636" s="196">
        <v>3.3740999999999999</v>
      </c>
      <c r="O636" s="196">
        <v>4.2679299999999998</v>
      </c>
      <c r="P636" s="196"/>
      <c r="Q636" s="197" t="s">
        <v>1</v>
      </c>
    </row>
    <row r="637" spans="1:17" x14ac:dyDescent="0.2">
      <c r="A637" s="198" t="s">
        <v>12</v>
      </c>
      <c r="B637" s="199" t="s">
        <v>209</v>
      </c>
      <c r="C637" s="199" t="s">
        <v>213</v>
      </c>
      <c r="D637" s="199" t="s">
        <v>197</v>
      </c>
      <c r="E637" s="199">
        <v>14.9369</v>
      </c>
      <c r="F637" s="199">
        <v>13.272729999999999</v>
      </c>
      <c r="G637" s="199">
        <v>12.72757</v>
      </c>
      <c r="H637" s="199">
        <v>13.291040000000001</v>
      </c>
      <c r="I637" s="199">
        <v>12.27773</v>
      </c>
      <c r="J637" s="199">
        <v>12.0596</v>
      </c>
      <c r="K637" s="199">
        <v>10.530049999999999</v>
      </c>
      <c r="L637" s="199">
        <v>9.8264800000000001</v>
      </c>
      <c r="M637" s="199">
        <v>10.00902</v>
      </c>
      <c r="N637" s="199">
        <v>7.5663</v>
      </c>
      <c r="O637" s="199">
        <v>7.49472</v>
      </c>
      <c r="P637" s="199"/>
      <c r="Q637" s="200" t="s">
        <v>1</v>
      </c>
    </row>
    <row r="638" spans="1:17" x14ac:dyDescent="0.2">
      <c r="A638" s="195" t="s">
        <v>12</v>
      </c>
      <c r="B638" s="196" t="s">
        <v>209</v>
      </c>
      <c r="C638" s="196" t="s">
        <v>212</v>
      </c>
      <c r="D638" s="196" t="s">
        <v>195</v>
      </c>
      <c r="E638" s="196">
        <v>10.60136</v>
      </c>
      <c r="F638" s="196">
        <v>10.145160000000001</v>
      </c>
      <c r="G638" s="196">
        <v>9.6780000000000008</v>
      </c>
      <c r="H638" s="196">
        <v>9.3797800000000002</v>
      </c>
      <c r="I638" s="196">
        <v>9.8141800000000003</v>
      </c>
      <c r="J638" s="196">
        <v>9.2585999999999995</v>
      </c>
      <c r="K638" s="196">
        <v>8.7618299999999998</v>
      </c>
      <c r="L638" s="196">
        <v>7.82559</v>
      </c>
      <c r="M638" s="196">
        <v>8.3286099999999994</v>
      </c>
      <c r="N638" s="196">
        <v>6.9401799999999998</v>
      </c>
      <c r="O638" s="196">
        <v>8.9900800000000007</v>
      </c>
      <c r="P638" s="196"/>
      <c r="Q638" s="197" t="s">
        <v>1</v>
      </c>
    </row>
    <row r="639" spans="1:17" x14ac:dyDescent="0.2">
      <c r="A639" s="198" t="s">
        <v>12</v>
      </c>
      <c r="B639" s="199" t="s">
        <v>209</v>
      </c>
      <c r="C639" s="199" t="s">
        <v>212</v>
      </c>
      <c r="D639" s="199" t="s">
        <v>197</v>
      </c>
      <c r="E639" s="199">
        <v>16.01519</v>
      </c>
      <c r="F639" s="199">
        <v>14.609120000000001</v>
      </c>
      <c r="G639" s="199">
        <v>14.44782</v>
      </c>
      <c r="H639" s="199">
        <v>13.761609999999999</v>
      </c>
      <c r="I639" s="199">
        <v>15.41009</v>
      </c>
      <c r="J639" s="199">
        <v>14.844010000000001</v>
      </c>
      <c r="K639" s="199">
        <v>14.061970000000001</v>
      </c>
      <c r="L639" s="199">
        <v>12.0837</v>
      </c>
      <c r="M639" s="199">
        <v>13.15512</v>
      </c>
      <c r="N639" s="199">
        <v>11.15653</v>
      </c>
      <c r="O639" s="199">
        <v>16.284990000000001</v>
      </c>
      <c r="P639" s="199"/>
      <c r="Q639" s="200" t="s">
        <v>1</v>
      </c>
    </row>
    <row r="640" spans="1:17" x14ac:dyDescent="0.2">
      <c r="A640" s="195" t="s">
        <v>12</v>
      </c>
      <c r="B640" s="196" t="s">
        <v>209</v>
      </c>
      <c r="C640" s="196" t="s">
        <v>210</v>
      </c>
      <c r="D640" s="196" t="s">
        <v>195</v>
      </c>
      <c r="E640" s="196">
        <v>6.5935899999999998</v>
      </c>
      <c r="F640" s="196">
        <v>5.7157400000000003</v>
      </c>
      <c r="G640" s="196">
        <v>6.0513000000000003</v>
      </c>
      <c r="H640" s="196">
        <v>5.0859300000000003</v>
      </c>
      <c r="I640" s="196">
        <v>5.3980100000000002</v>
      </c>
      <c r="J640" s="196">
        <v>5.4834300000000002</v>
      </c>
      <c r="K640" s="196">
        <v>4.9382700000000002</v>
      </c>
      <c r="L640" s="196">
        <v>4.3469600000000002</v>
      </c>
      <c r="M640" s="196">
        <v>4.3882700000000003</v>
      </c>
      <c r="N640" s="196">
        <v>6.7072000000000003</v>
      </c>
      <c r="O640" s="196">
        <v>7.3242799999999999</v>
      </c>
      <c r="P640" s="196"/>
      <c r="Q640" s="197" t="s">
        <v>1</v>
      </c>
    </row>
    <row r="641" spans="1:17" x14ac:dyDescent="0.2">
      <c r="A641" s="198" t="s">
        <v>12</v>
      </c>
      <c r="B641" s="199" t="s">
        <v>209</v>
      </c>
      <c r="C641" s="199" t="s">
        <v>210</v>
      </c>
      <c r="D641" s="199" t="s">
        <v>197</v>
      </c>
      <c r="E641" s="199">
        <v>9.7050400000000003</v>
      </c>
      <c r="F641" s="199">
        <v>7.9039400000000004</v>
      </c>
      <c r="G641" s="199">
        <v>9.2408699999999993</v>
      </c>
      <c r="H641" s="199">
        <v>7.7346199999999996</v>
      </c>
      <c r="I641" s="199">
        <v>9.1558100000000007</v>
      </c>
      <c r="J641" s="199">
        <v>9.0162499999999994</v>
      </c>
      <c r="K641" s="199">
        <v>8.6666699999999999</v>
      </c>
      <c r="L641" s="199">
        <v>7.1149199999999997</v>
      </c>
      <c r="M641" s="199">
        <v>7.7541599999999997</v>
      </c>
      <c r="N641" s="199">
        <v>10.800739999999999</v>
      </c>
      <c r="O641" s="199">
        <v>12.04644</v>
      </c>
      <c r="P641" s="199"/>
      <c r="Q641" s="200" t="s">
        <v>1</v>
      </c>
    </row>
    <row r="642" spans="1:17" x14ac:dyDescent="0.2">
      <c r="A642" s="195" t="s">
        <v>12</v>
      </c>
      <c r="B642" s="196" t="s">
        <v>209</v>
      </c>
      <c r="C642" s="196" t="s">
        <v>206</v>
      </c>
      <c r="D642" s="196" t="s">
        <v>195</v>
      </c>
      <c r="E642" s="196">
        <v>7.7580799999999996</v>
      </c>
      <c r="F642" s="196">
        <v>7.5873799999999996</v>
      </c>
      <c r="G642" s="196">
        <v>6.9280299999999997</v>
      </c>
      <c r="H642" s="196">
        <v>6.0737199999999998</v>
      </c>
      <c r="I642" s="196">
        <v>6.7883199999999997</v>
      </c>
      <c r="J642" s="196">
        <v>7.4023700000000003</v>
      </c>
      <c r="K642" s="196">
        <v>5.4182300000000003</v>
      </c>
      <c r="L642" s="196">
        <v>4.5838099999999997</v>
      </c>
      <c r="M642" s="196">
        <v>5.8563999999999998</v>
      </c>
      <c r="N642" s="196">
        <v>6.6100300000000001</v>
      </c>
      <c r="O642" s="196">
        <v>6.9313000000000002</v>
      </c>
      <c r="P642" s="196"/>
      <c r="Q642" s="197" t="s">
        <v>1</v>
      </c>
    </row>
    <row r="643" spans="1:17" x14ac:dyDescent="0.2">
      <c r="A643" s="198" t="s">
        <v>12</v>
      </c>
      <c r="B643" s="199" t="s">
        <v>209</v>
      </c>
      <c r="C643" s="199" t="s">
        <v>206</v>
      </c>
      <c r="D643" s="199" t="s">
        <v>197</v>
      </c>
      <c r="E643" s="199">
        <v>10.04914</v>
      </c>
      <c r="F643" s="199">
        <v>9.4117599999999992</v>
      </c>
      <c r="G643" s="199">
        <v>9.5912199999999999</v>
      </c>
      <c r="H643" s="199">
        <v>8.7155199999999997</v>
      </c>
      <c r="I643" s="199">
        <v>9.6545799999999993</v>
      </c>
      <c r="J643" s="199">
        <v>10.02928</v>
      </c>
      <c r="K643" s="199">
        <v>8.92286</v>
      </c>
      <c r="L643" s="199">
        <v>7.8923100000000002</v>
      </c>
      <c r="M643" s="199">
        <v>8.8101599999999998</v>
      </c>
      <c r="N643" s="199">
        <v>10.63575</v>
      </c>
      <c r="O643" s="199">
        <v>11.701700000000001</v>
      </c>
      <c r="P643" s="199"/>
      <c r="Q643" s="200" t="s">
        <v>1</v>
      </c>
    </row>
    <row r="644" spans="1:17" x14ac:dyDescent="0.2">
      <c r="A644" s="195" t="s">
        <v>12</v>
      </c>
      <c r="B644" s="196" t="s">
        <v>209</v>
      </c>
      <c r="C644" s="196" t="s">
        <v>211</v>
      </c>
      <c r="D644" s="196" t="s">
        <v>195</v>
      </c>
      <c r="E644" s="196"/>
      <c r="F644" s="196"/>
      <c r="G644" s="196"/>
      <c r="H644" s="196"/>
      <c r="I644" s="196"/>
      <c r="J644" s="196"/>
      <c r="K644" s="196"/>
      <c r="L644" s="196"/>
      <c r="M644" s="196"/>
      <c r="N644" s="196"/>
      <c r="O644" s="196"/>
      <c r="P644" s="196"/>
      <c r="Q644" s="197" t="s">
        <v>1</v>
      </c>
    </row>
    <row r="645" spans="1:17" x14ac:dyDescent="0.2">
      <c r="A645" s="198" t="s">
        <v>12</v>
      </c>
      <c r="B645" s="199" t="s">
        <v>209</v>
      </c>
      <c r="C645" s="199" t="s">
        <v>211</v>
      </c>
      <c r="D645" s="199" t="s">
        <v>197</v>
      </c>
      <c r="E645" s="199"/>
      <c r="F645" s="199"/>
      <c r="G645" s="199"/>
      <c r="H645" s="199"/>
      <c r="I645" s="199"/>
      <c r="J645" s="199"/>
      <c r="K645" s="199"/>
      <c r="L645" s="199"/>
      <c r="M645" s="199"/>
      <c r="N645" s="199"/>
      <c r="O645" s="199"/>
      <c r="P645" s="199"/>
      <c r="Q645" s="200" t="s">
        <v>1</v>
      </c>
    </row>
    <row r="646" spans="1:17" x14ac:dyDescent="0.2">
      <c r="A646" s="195" t="s">
        <v>12</v>
      </c>
      <c r="B646" s="196" t="s">
        <v>207</v>
      </c>
      <c r="C646" s="196" t="s">
        <v>214</v>
      </c>
      <c r="D646" s="196" t="s">
        <v>195</v>
      </c>
      <c r="E646" s="196">
        <v>23.545079999999999</v>
      </c>
      <c r="F646" s="196">
        <v>21.010269999999998</v>
      </c>
      <c r="G646" s="196">
        <v>21.274470000000001</v>
      </c>
      <c r="H646" s="196">
        <v>22.14592</v>
      </c>
      <c r="I646" s="196">
        <v>23.488669999999999</v>
      </c>
      <c r="J646" s="196">
        <v>24.039480000000001</v>
      </c>
      <c r="K646" s="196">
        <v>22.6206</v>
      </c>
      <c r="L646" s="196">
        <v>19.674610000000001</v>
      </c>
      <c r="M646" s="196">
        <v>19.52712</v>
      </c>
      <c r="N646" s="196">
        <v>20.324649999999998</v>
      </c>
      <c r="O646" s="196">
        <v>16.32854</v>
      </c>
      <c r="P646" s="196"/>
      <c r="Q646" s="197" t="s">
        <v>1</v>
      </c>
    </row>
    <row r="647" spans="1:17" x14ac:dyDescent="0.2">
      <c r="A647" s="198" t="s">
        <v>12</v>
      </c>
      <c r="B647" s="199" t="s">
        <v>207</v>
      </c>
      <c r="C647" s="199" t="s">
        <v>214</v>
      </c>
      <c r="D647" s="199" t="s">
        <v>197</v>
      </c>
      <c r="E647" s="199">
        <v>27.48677</v>
      </c>
      <c r="F647" s="199">
        <v>27.284020000000002</v>
      </c>
      <c r="G647" s="199">
        <v>27.974150000000002</v>
      </c>
      <c r="H647" s="199">
        <v>28.871500000000001</v>
      </c>
      <c r="I647" s="199">
        <v>31.974399999999999</v>
      </c>
      <c r="J647" s="199">
        <v>32.257179999999998</v>
      </c>
      <c r="K647" s="199">
        <v>31.228169999999999</v>
      </c>
      <c r="L647" s="199">
        <v>26.727640000000001</v>
      </c>
      <c r="M647" s="199">
        <v>30.234929999999999</v>
      </c>
      <c r="N647" s="199">
        <v>31.288969999999999</v>
      </c>
      <c r="O647" s="199">
        <v>30.820329999999998</v>
      </c>
      <c r="P647" s="199"/>
      <c r="Q647" s="200" t="s">
        <v>1</v>
      </c>
    </row>
    <row r="648" spans="1:17" x14ac:dyDescent="0.2">
      <c r="A648" s="195" t="s">
        <v>12</v>
      </c>
      <c r="B648" s="196" t="s">
        <v>207</v>
      </c>
      <c r="C648" s="196" t="s">
        <v>215</v>
      </c>
      <c r="D648" s="196" t="s">
        <v>195</v>
      </c>
      <c r="E648" s="196">
        <v>16.991430000000001</v>
      </c>
      <c r="F648" s="196">
        <v>18.34291</v>
      </c>
      <c r="G648" s="196">
        <v>18.828050000000001</v>
      </c>
      <c r="H648" s="196">
        <v>19.413689999999999</v>
      </c>
      <c r="I648" s="196">
        <v>19.056319999999999</v>
      </c>
      <c r="J648" s="196">
        <v>18.5122</v>
      </c>
      <c r="K648" s="196">
        <v>17.840869999999999</v>
      </c>
      <c r="L648" s="196">
        <v>18.718589999999999</v>
      </c>
      <c r="M648" s="196">
        <v>17.713429999999999</v>
      </c>
      <c r="N648" s="196">
        <v>14.763339999999999</v>
      </c>
      <c r="O648" s="196">
        <v>12.60178</v>
      </c>
      <c r="P648" s="196"/>
      <c r="Q648" s="197" t="s">
        <v>1</v>
      </c>
    </row>
    <row r="649" spans="1:17" x14ac:dyDescent="0.2">
      <c r="A649" s="198" t="s">
        <v>12</v>
      </c>
      <c r="B649" s="199" t="s">
        <v>207</v>
      </c>
      <c r="C649" s="199" t="s">
        <v>215</v>
      </c>
      <c r="D649" s="199" t="s">
        <v>197</v>
      </c>
      <c r="E649" s="199">
        <v>19.90249</v>
      </c>
      <c r="F649" s="199">
        <v>21.86805</v>
      </c>
      <c r="G649" s="199">
        <v>22.452290000000001</v>
      </c>
      <c r="H649" s="199">
        <v>22.15728</v>
      </c>
      <c r="I649" s="199">
        <v>22.21622</v>
      </c>
      <c r="J649" s="199">
        <v>23.669519999999999</v>
      </c>
      <c r="K649" s="199">
        <v>21.927029999999998</v>
      </c>
      <c r="L649" s="199">
        <v>23.052129999999998</v>
      </c>
      <c r="M649" s="199">
        <v>22.870760000000001</v>
      </c>
      <c r="N649" s="199">
        <v>20.803570000000001</v>
      </c>
      <c r="O649" s="199">
        <v>18.878699999999998</v>
      </c>
      <c r="P649" s="199"/>
      <c r="Q649" s="200" t="s">
        <v>1</v>
      </c>
    </row>
    <row r="650" spans="1:17" x14ac:dyDescent="0.2">
      <c r="A650" s="195" t="s">
        <v>12</v>
      </c>
      <c r="B650" s="196" t="s">
        <v>207</v>
      </c>
      <c r="C650" s="196" t="s">
        <v>213</v>
      </c>
      <c r="D650" s="196" t="s">
        <v>195</v>
      </c>
      <c r="E650" s="196">
        <v>21.263629999999999</v>
      </c>
      <c r="F650" s="196">
        <v>23.600860000000001</v>
      </c>
      <c r="G650" s="196">
        <v>21.724029999999999</v>
      </c>
      <c r="H650" s="196">
        <v>23.360530000000001</v>
      </c>
      <c r="I650" s="196">
        <v>21.933140000000002</v>
      </c>
      <c r="J650" s="196">
        <v>21.397379999999998</v>
      </c>
      <c r="K650" s="196">
        <v>20.948340000000002</v>
      </c>
      <c r="L650" s="196">
        <v>22.995519999999999</v>
      </c>
      <c r="M650" s="196">
        <v>19.162230000000001</v>
      </c>
      <c r="N650" s="196">
        <v>20.042870000000001</v>
      </c>
      <c r="O650" s="196">
        <v>25.584050000000001</v>
      </c>
      <c r="P650" s="196"/>
      <c r="Q650" s="197" t="s">
        <v>1</v>
      </c>
    </row>
    <row r="651" spans="1:17" x14ac:dyDescent="0.2">
      <c r="A651" s="198" t="s">
        <v>12</v>
      </c>
      <c r="B651" s="199" t="s">
        <v>207</v>
      </c>
      <c r="C651" s="199" t="s">
        <v>213</v>
      </c>
      <c r="D651" s="199" t="s">
        <v>197</v>
      </c>
      <c r="E651" s="199">
        <v>20.49701</v>
      </c>
      <c r="F651" s="199">
        <v>23.32189</v>
      </c>
      <c r="G651" s="199">
        <v>23.39817</v>
      </c>
      <c r="H651" s="199">
        <v>26.154769999999999</v>
      </c>
      <c r="I651" s="199">
        <v>23.235939999999999</v>
      </c>
      <c r="J651" s="199">
        <v>24.071110000000001</v>
      </c>
      <c r="K651" s="199">
        <v>23.74709</v>
      </c>
      <c r="L651" s="199">
        <v>24.923010000000001</v>
      </c>
      <c r="M651" s="199">
        <v>22.471679999999999</v>
      </c>
      <c r="N651" s="199">
        <v>23.374310000000001</v>
      </c>
      <c r="O651" s="199">
        <v>32.989240000000002</v>
      </c>
      <c r="P651" s="199"/>
      <c r="Q651" s="200" t="s">
        <v>1</v>
      </c>
    </row>
    <row r="652" spans="1:17" x14ac:dyDescent="0.2">
      <c r="A652" s="195" t="s">
        <v>12</v>
      </c>
      <c r="B652" s="196" t="s">
        <v>207</v>
      </c>
      <c r="C652" s="196" t="s">
        <v>212</v>
      </c>
      <c r="D652" s="196" t="s">
        <v>195</v>
      </c>
      <c r="E652" s="196"/>
      <c r="F652" s="196"/>
      <c r="G652" s="196"/>
      <c r="H652" s="196"/>
      <c r="I652" s="196"/>
      <c r="J652" s="196"/>
      <c r="K652" s="196"/>
      <c r="L652" s="196"/>
      <c r="M652" s="196"/>
      <c r="N652" s="196"/>
      <c r="O652" s="196"/>
      <c r="P652" s="196"/>
      <c r="Q652" s="197" t="s">
        <v>1</v>
      </c>
    </row>
    <row r="653" spans="1:17" x14ac:dyDescent="0.2">
      <c r="A653" s="198" t="s">
        <v>12</v>
      </c>
      <c r="B653" s="199" t="s">
        <v>207</v>
      </c>
      <c r="C653" s="199" t="s">
        <v>212</v>
      </c>
      <c r="D653" s="199" t="s">
        <v>197</v>
      </c>
      <c r="E653" s="199"/>
      <c r="F653" s="199"/>
      <c r="G653" s="199"/>
      <c r="H653" s="199"/>
      <c r="I653" s="199"/>
      <c r="J653" s="199"/>
      <c r="K653" s="199"/>
      <c r="L653" s="199"/>
      <c r="M653" s="199"/>
      <c r="N653" s="199"/>
      <c r="O653" s="199"/>
      <c r="P653" s="199"/>
      <c r="Q653" s="200" t="s">
        <v>1</v>
      </c>
    </row>
    <row r="654" spans="1:17" x14ac:dyDescent="0.2">
      <c r="A654" s="195" t="s">
        <v>12</v>
      </c>
      <c r="B654" s="196" t="s">
        <v>207</v>
      </c>
      <c r="C654" s="196" t="s">
        <v>210</v>
      </c>
      <c r="D654" s="196" t="s">
        <v>195</v>
      </c>
      <c r="E654" s="196"/>
      <c r="F654" s="196"/>
      <c r="G654" s="196"/>
      <c r="H654" s="196"/>
      <c r="I654" s="196"/>
      <c r="J654" s="196"/>
      <c r="K654" s="196"/>
      <c r="L654" s="196"/>
      <c r="M654" s="196"/>
      <c r="N654" s="196"/>
      <c r="O654" s="196"/>
      <c r="P654" s="196"/>
      <c r="Q654" s="197" t="s">
        <v>1</v>
      </c>
    </row>
    <row r="655" spans="1:17" x14ac:dyDescent="0.2">
      <c r="A655" s="198" t="s">
        <v>12</v>
      </c>
      <c r="B655" s="199" t="s">
        <v>207</v>
      </c>
      <c r="C655" s="199" t="s">
        <v>210</v>
      </c>
      <c r="D655" s="199" t="s">
        <v>197</v>
      </c>
      <c r="E655" s="199"/>
      <c r="F655" s="199"/>
      <c r="G655" s="199"/>
      <c r="H655" s="199"/>
      <c r="I655" s="199"/>
      <c r="J655" s="199"/>
      <c r="K655" s="199"/>
      <c r="L655" s="199"/>
      <c r="M655" s="199"/>
      <c r="N655" s="199"/>
      <c r="O655" s="199"/>
      <c r="P655" s="199"/>
      <c r="Q655" s="200" t="s">
        <v>1</v>
      </c>
    </row>
    <row r="656" spans="1:17" x14ac:dyDescent="0.2">
      <c r="A656" s="195" t="s">
        <v>12</v>
      </c>
      <c r="B656" s="196" t="s">
        <v>207</v>
      </c>
      <c r="C656" s="196" t="s">
        <v>206</v>
      </c>
      <c r="D656" s="196" t="s">
        <v>195</v>
      </c>
      <c r="E656" s="196"/>
      <c r="F656" s="196"/>
      <c r="G656" s="196"/>
      <c r="H656" s="196"/>
      <c r="I656" s="196"/>
      <c r="J656" s="196"/>
      <c r="K656" s="196"/>
      <c r="L656" s="196"/>
      <c r="M656" s="196"/>
      <c r="N656" s="196"/>
      <c r="O656" s="196"/>
      <c r="P656" s="196"/>
      <c r="Q656" s="197" t="s">
        <v>1</v>
      </c>
    </row>
    <row r="657" spans="1:17" x14ac:dyDescent="0.2">
      <c r="A657" s="198" t="s">
        <v>12</v>
      </c>
      <c r="B657" s="199" t="s">
        <v>207</v>
      </c>
      <c r="C657" s="199" t="s">
        <v>206</v>
      </c>
      <c r="D657" s="199" t="s">
        <v>197</v>
      </c>
      <c r="E657" s="199"/>
      <c r="F657" s="199"/>
      <c r="G657" s="199"/>
      <c r="H657" s="199"/>
      <c r="I657" s="199"/>
      <c r="J657" s="199"/>
      <c r="K657" s="199"/>
      <c r="L657" s="199"/>
      <c r="M657" s="199"/>
      <c r="N657" s="199"/>
      <c r="O657" s="199"/>
      <c r="P657" s="199"/>
      <c r="Q657" s="200" t="s">
        <v>1</v>
      </c>
    </row>
    <row r="658" spans="1:17" x14ac:dyDescent="0.2">
      <c r="A658" s="195" t="s">
        <v>12</v>
      </c>
      <c r="B658" s="196" t="s">
        <v>207</v>
      </c>
      <c r="C658" s="196" t="s">
        <v>211</v>
      </c>
      <c r="D658" s="196" t="s">
        <v>195</v>
      </c>
      <c r="E658" s="199"/>
      <c r="F658" s="199"/>
      <c r="G658" s="199"/>
      <c r="H658" s="199"/>
      <c r="I658" s="199"/>
      <c r="J658" s="199"/>
      <c r="K658" s="199"/>
      <c r="L658" s="199"/>
      <c r="M658" s="199"/>
      <c r="N658" s="199"/>
      <c r="O658" s="199"/>
      <c r="P658" s="199"/>
      <c r="Q658" s="200"/>
    </row>
    <row r="659" spans="1:17" x14ac:dyDescent="0.2">
      <c r="A659" s="198" t="s">
        <v>12</v>
      </c>
      <c r="B659" s="199" t="s">
        <v>207</v>
      </c>
      <c r="C659" s="199" t="s">
        <v>211</v>
      </c>
      <c r="D659" s="199" t="s">
        <v>197</v>
      </c>
      <c r="E659" s="199"/>
      <c r="F659" s="199"/>
      <c r="G659" s="199"/>
      <c r="H659" s="199"/>
      <c r="I659" s="199"/>
      <c r="J659" s="199"/>
      <c r="K659" s="199"/>
      <c r="L659" s="199"/>
      <c r="M659" s="199"/>
      <c r="N659" s="199"/>
      <c r="O659" s="199"/>
      <c r="P659" s="199"/>
      <c r="Q659" s="200"/>
    </row>
    <row r="660" spans="1:17" x14ac:dyDescent="0.2">
      <c r="A660" s="195" t="s">
        <v>12</v>
      </c>
      <c r="B660" s="196" t="s">
        <v>207</v>
      </c>
      <c r="C660" s="196" t="s">
        <v>1087</v>
      </c>
      <c r="D660" s="196" t="s">
        <v>195</v>
      </c>
      <c r="E660" s="199"/>
      <c r="F660" s="199"/>
      <c r="G660" s="199"/>
      <c r="H660" s="199"/>
      <c r="I660" s="199"/>
      <c r="J660" s="199"/>
      <c r="K660" s="199"/>
      <c r="L660" s="199"/>
      <c r="M660" s="199"/>
      <c r="N660" s="199"/>
      <c r="O660" s="199"/>
      <c r="P660" s="199"/>
      <c r="Q660" s="200"/>
    </row>
    <row r="661" spans="1:17" x14ac:dyDescent="0.2">
      <c r="A661" s="198" t="s">
        <v>12</v>
      </c>
      <c r="B661" s="199" t="s">
        <v>207</v>
      </c>
      <c r="C661" s="199" t="s">
        <v>1087</v>
      </c>
      <c r="D661" s="199" t="s">
        <v>197</v>
      </c>
      <c r="E661" s="199"/>
      <c r="F661" s="199"/>
      <c r="G661" s="199"/>
      <c r="H661" s="199"/>
      <c r="I661" s="199"/>
      <c r="J661" s="199"/>
      <c r="K661" s="199"/>
      <c r="L661" s="199"/>
      <c r="M661" s="199"/>
      <c r="N661" s="199"/>
      <c r="O661" s="199"/>
      <c r="P661" s="199"/>
      <c r="Q661" s="200"/>
    </row>
    <row r="662" spans="1:17" x14ac:dyDescent="0.2">
      <c r="A662" s="195" t="s">
        <v>13</v>
      </c>
      <c r="B662" s="196" t="s">
        <v>208</v>
      </c>
      <c r="C662" s="196" t="s">
        <v>214</v>
      </c>
      <c r="D662" s="196" t="s">
        <v>195</v>
      </c>
      <c r="E662" s="196">
        <v>67575</v>
      </c>
      <c r="F662" s="196">
        <v>69243</v>
      </c>
      <c r="G662" s="196">
        <v>68238</v>
      </c>
      <c r="H662" s="196">
        <v>73297</v>
      </c>
      <c r="I662" s="196">
        <v>70295</v>
      </c>
      <c r="J662" s="196"/>
      <c r="K662" s="196"/>
      <c r="L662" s="196"/>
      <c r="M662" s="196">
        <v>105786</v>
      </c>
      <c r="N662" s="196"/>
      <c r="O662" s="196"/>
      <c r="P662" s="196"/>
      <c r="Q662" s="197" t="s">
        <v>1</v>
      </c>
    </row>
    <row r="663" spans="1:17" x14ac:dyDescent="0.2">
      <c r="A663" s="198" t="s">
        <v>13</v>
      </c>
      <c r="B663" s="199" t="s">
        <v>208</v>
      </c>
      <c r="C663" s="199" t="s">
        <v>214</v>
      </c>
      <c r="D663" s="199" t="s">
        <v>197</v>
      </c>
      <c r="E663" s="199">
        <v>85915</v>
      </c>
      <c r="F663" s="199">
        <v>87333</v>
      </c>
      <c r="G663" s="199">
        <v>83870</v>
      </c>
      <c r="H663" s="199">
        <v>88675</v>
      </c>
      <c r="I663" s="199">
        <v>85826</v>
      </c>
      <c r="J663" s="199"/>
      <c r="K663" s="199"/>
      <c r="L663" s="199"/>
      <c r="M663" s="199">
        <v>128278</v>
      </c>
      <c r="N663" s="199"/>
      <c r="O663" s="199"/>
      <c r="P663" s="199"/>
      <c r="Q663" s="200" t="s">
        <v>1</v>
      </c>
    </row>
    <row r="664" spans="1:17" x14ac:dyDescent="0.2">
      <c r="A664" s="195" t="s">
        <v>13</v>
      </c>
      <c r="B664" s="196" t="s">
        <v>208</v>
      </c>
      <c r="C664" s="196" t="s">
        <v>215</v>
      </c>
      <c r="D664" s="196" t="s">
        <v>195</v>
      </c>
      <c r="E664" s="196">
        <v>48639</v>
      </c>
      <c r="F664" s="196">
        <v>50258</v>
      </c>
      <c r="G664" s="196">
        <v>54577</v>
      </c>
      <c r="H664" s="196">
        <v>53666</v>
      </c>
      <c r="I664" s="196">
        <v>55780</v>
      </c>
      <c r="J664" s="196"/>
      <c r="K664" s="196"/>
      <c r="L664" s="196"/>
      <c r="M664" s="196">
        <v>75391</v>
      </c>
      <c r="N664" s="196"/>
      <c r="O664" s="196"/>
      <c r="P664" s="196"/>
      <c r="Q664" s="197" t="s">
        <v>1</v>
      </c>
    </row>
    <row r="665" spans="1:17" x14ac:dyDescent="0.2">
      <c r="A665" s="198" t="s">
        <v>13</v>
      </c>
      <c r="B665" s="199" t="s">
        <v>208</v>
      </c>
      <c r="C665" s="199" t="s">
        <v>215</v>
      </c>
      <c r="D665" s="199" t="s">
        <v>197</v>
      </c>
      <c r="E665" s="199">
        <v>65828</v>
      </c>
      <c r="F665" s="199">
        <v>68328</v>
      </c>
      <c r="G665" s="199">
        <v>70487</v>
      </c>
      <c r="H665" s="199">
        <v>71610</v>
      </c>
      <c r="I665" s="199">
        <v>68558</v>
      </c>
      <c r="J665" s="199"/>
      <c r="K665" s="199"/>
      <c r="L665" s="199"/>
      <c r="M665" s="199">
        <v>96321</v>
      </c>
      <c r="N665" s="199"/>
      <c r="O665" s="199"/>
      <c r="P665" s="199"/>
      <c r="Q665" s="200" t="s">
        <v>1</v>
      </c>
    </row>
    <row r="666" spans="1:17" x14ac:dyDescent="0.2">
      <c r="A666" s="195" t="s">
        <v>13</v>
      </c>
      <c r="B666" s="196" t="s">
        <v>208</v>
      </c>
      <c r="C666" s="196" t="s">
        <v>213</v>
      </c>
      <c r="D666" s="196" t="s">
        <v>195</v>
      </c>
      <c r="E666" s="196">
        <v>48184</v>
      </c>
      <c r="F666" s="196">
        <v>50573</v>
      </c>
      <c r="G666" s="196">
        <v>54909</v>
      </c>
      <c r="H666" s="196">
        <v>52993</v>
      </c>
      <c r="I666" s="196">
        <v>55992</v>
      </c>
      <c r="J666" s="196"/>
      <c r="K666" s="196"/>
      <c r="L666" s="196"/>
      <c r="M666" s="196">
        <v>63233</v>
      </c>
      <c r="N666" s="196"/>
      <c r="O666" s="196"/>
      <c r="P666" s="196"/>
      <c r="Q666" s="197" t="s">
        <v>1</v>
      </c>
    </row>
    <row r="667" spans="1:17" x14ac:dyDescent="0.2">
      <c r="A667" s="198" t="s">
        <v>13</v>
      </c>
      <c r="B667" s="199" t="s">
        <v>208</v>
      </c>
      <c r="C667" s="199" t="s">
        <v>213</v>
      </c>
      <c r="D667" s="199" t="s">
        <v>197</v>
      </c>
      <c r="E667" s="199">
        <v>68217</v>
      </c>
      <c r="F667" s="199">
        <v>70473</v>
      </c>
      <c r="G667" s="199">
        <v>74876</v>
      </c>
      <c r="H667" s="199">
        <v>73214</v>
      </c>
      <c r="I667" s="199">
        <v>72632</v>
      </c>
      <c r="J667" s="199"/>
      <c r="K667" s="199"/>
      <c r="L667" s="199"/>
      <c r="M667" s="199">
        <v>80753</v>
      </c>
      <c r="N667" s="199"/>
      <c r="O667" s="199"/>
      <c r="P667" s="199"/>
      <c r="Q667" s="200" t="s">
        <v>1</v>
      </c>
    </row>
    <row r="668" spans="1:17" x14ac:dyDescent="0.2">
      <c r="A668" s="195" t="s">
        <v>13</v>
      </c>
      <c r="B668" s="196" t="s">
        <v>208</v>
      </c>
      <c r="C668" s="196" t="s">
        <v>212</v>
      </c>
      <c r="D668" s="196" t="s">
        <v>195</v>
      </c>
      <c r="E668" s="196">
        <v>35171</v>
      </c>
      <c r="F668" s="196">
        <v>36479</v>
      </c>
      <c r="G668" s="196">
        <v>40697</v>
      </c>
      <c r="H668" s="196">
        <v>37661</v>
      </c>
      <c r="I668" s="196">
        <v>42055</v>
      </c>
      <c r="J668" s="196"/>
      <c r="K668" s="196"/>
      <c r="L668" s="196"/>
      <c r="M668" s="196">
        <v>48153</v>
      </c>
      <c r="N668" s="196"/>
      <c r="O668" s="196"/>
      <c r="P668" s="196"/>
      <c r="Q668" s="197" t="s">
        <v>1</v>
      </c>
    </row>
    <row r="669" spans="1:17" x14ac:dyDescent="0.2">
      <c r="A669" s="198" t="s">
        <v>13</v>
      </c>
      <c r="B669" s="199" t="s">
        <v>208</v>
      </c>
      <c r="C669" s="199" t="s">
        <v>212</v>
      </c>
      <c r="D669" s="199" t="s">
        <v>197</v>
      </c>
      <c r="E669" s="199">
        <v>49597</v>
      </c>
      <c r="F669" s="199">
        <v>52269</v>
      </c>
      <c r="G669" s="199">
        <v>57987</v>
      </c>
      <c r="H669" s="199">
        <v>55132</v>
      </c>
      <c r="I669" s="199">
        <v>58744</v>
      </c>
      <c r="J669" s="199"/>
      <c r="K669" s="199"/>
      <c r="L669" s="199"/>
      <c r="M669" s="199">
        <v>63608</v>
      </c>
      <c r="N669" s="199"/>
      <c r="O669" s="199"/>
      <c r="P669" s="199"/>
      <c r="Q669" s="200" t="s">
        <v>1</v>
      </c>
    </row>
    <row r="670" spans="1:17" x14ac:dyDescent="0.2">
      <c r="A670" s="195" t="s">
        <v>13</v>
      </c>
      <c r="B670" s="196" t="s">
        <v>208</v>
      </c>
      <c r="C670" s="196" t="s">
        <v>210</v>
      </c>
      <c r="D670" s="196" t="s">
        <v>195</v>
      </c>
      <c r="E670" s="196">
        <v>24277</v>
      </c>
      <c r="F670" s="196">
        <v>26467</v>
      </c>
      <c r="G670" s="196">
        <v>31114</v>
      </c>
      <c r="H670" s="196">
        <v>27854</v>
      </c>
      <c r="I670" s="196">
        <v>33137</v>
      </c>
      <c r="J670" s="196"/>
      <c r="K670" s="196"/>
      <c r="L670" s="196"/>
      <c r="M670" s="196">
        <v>34646</v>
      </c>
      <c r="N670" s="196"/>
      <c r="O670" s="196"/>
      <c r="P670" s="196"/>
      <c r="Q670" s="197" t="s">
        <v>1</v>
      </c>
    </row>
    <row r="671" spans="1:17" x14ac:dyDescent="0.2">
      <c r="A671" s="198" t="s">
        <v>13</v>
      </c>
      <c r="B671" s="199" t="s">
        <v>208</v>
      </c>
      <c r="C671" s="199" t="s">
        <v>210</v>
      </c>
      <c r="D671" s="199" t="s">
        <v>197</v>
      </c>
      <c r="E671" s="199">
        <v>37538</v>
      </c>
      <c r="F671" s="199">
        <v>40419</v>
      </c>
      <c r="G671" s="199">
        <v>46432</v>
      </c>
      <c r="H671" s="199">
        <v>43793</v>
      </c>
      <c r="I671" s="199">
        <v>48428</v>
      </c>
      <c r="J671" s="199"/>
      <c r="K671" s="199"/>
      <c r="L671" s="199"/>
      <c r="M671" s="199">
        <v>48286</v>
      </c>
      <c r="N671" s="199"/>
      <c r="O671" s="199"/>
      <c r="P671" s="199"/>
      <c r="Q671" s="200" t="s">
        <v>1</v>
      </c>
    </row>
    <row r="672" spans="1:17" x14ac:dyDescent="0.2">
      <c r="A672" s="195" t="s">
        <v>13</v>
      </c>
      <c r="B672" s="196" t="s">
        <v>208</v>
      </c>
      <c r="C672" s="196" t="s">
        <v>206</v>
      </c>
      <c r="D672" s="196" t="s">
        <v>195</v>
      </c>
      <c r="E672" s="196">
        <v>19473</v>
      </c>
      <c r="F672" s="196">
        <v>21121</v>
      </c>
      <c r="G672" s="196">
        <v>25195</v>
      </c>
      <c r="H672" s="196">
        <v>21227</v>
      </c>
      <c r="I672" s="196">
        <v>27277</v>
      </c>
      <c r="J672" s="196"/>
      <c r="K672" s="196"/>
      <c r="L672" s="196"/>
      <c r="M672" s="196">
        <v>27701</v>
      </c>
      <c r="N672" s="196"/>
      <c r="O672" s="196"/>
      <c r="P672" s="196"/>
      <c r="Q672" s="197" t="s">
        <v>1</v>
      </c>
    </row>
    <row r="673" spans="1:17" x14ac:dyDescent="0.2">
      <c r="A673" s="198" t="s">
        <v>13</v>
      </c>
      <c r="B673" s="199" t="s">
        <v>208</v>
      </c>
      <c r="C673" s="199" t="s">
        <v>206</v>
      </c>
      <c r="D673" s="199" t="s">
        <v>197</v>
      </c>
      <c r="E673" s="199">
        <v>33664</v>
      </c>
      <c r="F673" s="199">
        <v>35112</v>
      </c>
      <c r="G673" s="199">
        <v>39988</v>
      </c>
      <c r="H673" s="199">
        <v>37749</v>
      </c>
      <c r="I673" s="199">
        <v>43592</v>
      </c>
      <c r="J673" s="199"/>
      <c r="K673" s="199"/>
      <c r="L673" s="199"/>
      <c r="M673" s="199">
        <v>41611</v>
      </c>
      <c r="N673" s="199"/>
      <c r="O673" s="199"/>
      <c r="P673" s="199"/>
      <c r="Q673" s="200" t="s">
        <v>1</v>
      </c>
    </row>
    <row r="674" spans="1:17" x14ac:dyDescent="0.2">
      <c r="A674" s="195" t="s">
        <v>13</v>
      </c>
      <c r="B674" s="196" t="s">
        <v>208</v>
      </c>
      <c r="C674" s="196" t="s">
        <v>211</v>
      </c>
      <c r="D674" s="196" t="s">
        <v>195</v>
      </c>
      <c r="E674" s="196"/>
      <c r="F674" s="196"/>
      <c r="G674" s="196"/>
      <c r="H674" s="196"/>
      <c r="I674" s="196"/>
      <c r="J674" s="196"/>
      <c r="K674" s="196"/>
      <c r="L674" s="196"/>
      <c r="M674" s="196"/>
      <c r="N674" s="196"/>
      <c r="O674" s="196"/>
      <c r="P674" s="196"/>
      <c r="Q674" s="197" t="s">
        <v>1</v>
      </c>
    </row>
    <row r="675" spans="1:17" x14ac:dyDescent="0.2">
      <c r="A675" s="198" t="s">
        <v>13</v>
      </c>
      <c r="B675" s="199" t="s">
        <v>208</v>
      </c>
      <c r="C675" s="199" t="s">
        <v>211</v>
      </c>
      <c r="D675" s="199" t="s">
        <v>197</v>
      </c>
      <c r="E675" s="199"/>
      <c r="F675" s="199"/>
      <c r="G675" s="199"/>
      <c r="H675" s="199"/>
      <c r="I675" s="199"/>
      <c r="J675" s="199"/>
      <c r="K675" s="199"/>
      <c r="L675" s="199"/>
      <c r="M675" s="199"/>
      <c r="N675" s="199"/>
      <c r="O675" s="199"/>
      <c r="P675" s="199"/>
      <c r="Q675" s="200" t="s">
        <v>1</v>
      </c>
    </row>
    <row r="676" spans="1:17" x14ac:dyDescent="0.2">
      <c r="A676" s="195" t="s">
        <v>13</v>
      </c>
      <c r="B676" s="196" t="s">
        <v>205</v>
      </c>
      <c r="C676" s="196" t="s">
        <v>214</v>
      </c>
      <c r="D676" s="196" t="s">
        <v>195</v>
      </c>
      <c r="E676" s="196">
        <v>9603</v>
      </c>
      <c r="F676" s="196">
        <v>10699</v>
      </c>
      <c r="G676" s="196">
        <v>14649</v>
      </c>
      <c r="H676" s="196"/>
      <c r="I676" s="196">
        <v>13929</v>
      </c>
      <c r="J676" s="196"/>
      <c r="K676" s="196"/>
      <c r="L676" s="196"/>
      <c r="M676" s="196">
        <v>12336</v>
      </c>
      <c r="N676" s="196"/>
      <c r="O676" s="196"/>
      <c r="P676" s="196"/>
      <c r="Q676" s="197" t="s">
        <v>1</v>
      </c>
    </row>
    <row r="677" spans="1:17" x14ac:dyDescent="0.2">
      <c r="A677" s="198" t="s">
        <v>13</v>
      </c>
      <c r="B677" s="199" t="s">
        <v>205</v>
      </c>
      <c r="C677" s="199" t="s">
        <v>214</v>
      </c>
      <c r="D677" s="199" t="s">
        <v>197</v>
      </c>
      <c r="E677" s="199">
        <v>16381</v>
      </c>
      <c r="F677" s="199">
        <v>18245</v>
      </c>
      <c r="G677" s="199">
        <v>26662</v>
      </c>
      <c r="H677" s="199"/>
      <c r="I677" s="199">
        <v>26156</v>
      </c>
      <c r="J677" s="199"/>
      <c r="K677" s="199"/>
      <c r="L677" s="199"/>
      <c r="M677" s="199">
        <v>19838</v>
      </c>
      <c r="N677" s="199"/>
      <c r="O677" s="199"/>
      <c r="P677" s="199"/>
      <c r="Q677" s="200" t="s">
        <v>1</v>
      </c>
    </row>
    <row r="678" spans="1:17" x14ac:dyDescent="0.2">
      <c r="A678" s="195" t="s">
        <v>13</v>
      </c>
      <c r="B678" s="196" t="s">
        <v>205</v>
      </c>
      <c r="C678" s="196" t="s">
        <v>215</v>
      </c>
      <c r="D678" s="196" t="s">
        <v>195</v>
      </c>
      <c r="E678" s="196">
        <v>5489</v>
      </c>
      <c r="F678" s="196">
        <v>6157</v>
      </c>
      <c r="G678" s="196">
        <v>8657</v>
      </c>
      <c r="H678" s="196"/>
      <c r="I678" s="196">
        <v>7959</v>
      </c>
      <c r="J678" s="196"/>
      <c r="K678" s="196"/>
      <c r="L678" s="196"/>
      <c r="M678" s="196">
        <v>8146</v>
      </c>
      <c r="N678" s="196"/>
      <c r="O678" s="196"/>
      <c r="P678" s="196"/>
      <c r="Q678" s="197" t="s">
        <v>1</v>
      </c>
    </row>
    <row r="679" spans="1:17" x14ac:dyDescent="0.2">
      <c r="A679" s="198" t="s">
        <v>13</v>
      </c>
      <c r="B679" s="199" t="s">
        <v>205</v>
      </c>
      <c r="C679" s="199" t="s">
        <v>215</v>
      </c>
      <c r="D679" s="199" t="s">
        <v>197</v>
      </c>
      <c r="E679" s="199">
        <v>9858</v>
      </c>
      <c r="F679" s="199">
        <v>11023</v>
      </c>
      <c r="G679" s="199">
        <v>15822</v>
      </c>
      <c r="H679" s="199"/>
      <c r="I679" s="199">
        <v>16338</v>
      </c>
      <c r="J679" s="199"/>
      <c r="K679" s="199"/>
      <c r="L679" s="199"/>
      <c r="M679" s="199">
        <v>12747</v>
      </c>
      <c r="N679" s="199"/>
      <c r="O679" s="199"/>
      <c r="P679" s="199"/>
      <c r="Q679" s="200" t="s">
        <v>1</v>
      </c>
    </row>
    <row r="680" spans="1:17" x14ac:dyDescent="0.2">
      <c r="A680" s="195" t="s">
        <v>13</v>
      </c>
      <c r="B680" s="196" t="s">
        <v>205</v>
      </c>
      <c r="C680" s="196" t="s">
        <v>213</v>
      </c>
      <c r="D680" s="196" t="s">
        <v>195</v>
      </c>
      <c r="E680" s="196">
        <v>4108</v>
      </c>
      <c r="F680" s="196">
        <v>4601</v>
      </c>
      <c r="G680" s="196">
        <v>5932</v>
      </c>
      <c r="H680" s="196"/>
      <c r="I680" s="196">
        <v>5874</v>
      </c>
      <c r="J680" s="196"/>
      <c r="K680" s="196"/>
      <c r="L680" s="196"/>
      <c r="M680" s="196">
        <v>7108</v>
      </c>
      <c r="N680" s="196"/>
      <c r="O680" s="196"/>
      <c r="P680" s="196"/>
      <c r="Q680" s="197" t="s">
        <v>1</v>
      </c>
    </row>
    <row r="681" spans="1:17" x14ac:dyDescent="0.2">
      <c r="A681" s="198" t="s">
        <v>13</v>
      </c>
      <c r="B681" s="199" t="s">
        <v>205</v>
      </c>
      <c r="C681" s="199" t="s">
        <v>213</v>
      </c>
      <c r="D681" s="199" t="s">
        <v>197</v>
      </c>
      <c r="E681" s="199">
        <v>7334</v>
      </c>
      <c r="F681" s="199">
        <v>8006</v>
      </c>
      <c r="G681" s="199">
        <v>11227</v>
      </c>
      <c r="H681" s="199"/>
      <c r="I681" s="199">
        <v>12263</v>
      </c>
      <c r="J681" s="199"/>
      <c r="K681" s="199"/>
      <c r="L681" s="199"/>
      <c r="M681" s="199">
        <v>10663</v>
      </c>
      <c r="N681" s="199"/>
      <c r="O681" s="199"/>
      <c r="P681" s="199"/>
      <c r="Q681" s="200" t="s">
        <v>1</v>
      </c>
    </row>
    <row r="682" spans="1:17" x14ac:dyDescent="0.2">
      <c r="A682" s="195" t="s">
        <v>13</v>
      </c>
      <c r="B682" s="196" t="s">
        <v>205</v>
      </c>
      <c r="C682" s="196" t="s">
        <v>212</v>
      </c>
      <c r="D682" s="196" t="s">
        <v>195</v>
      </c>
      <c r="E682" s="196">
        <v>3982</v>
      </c>
      <c r="F682" s="196">
        <v>3922</v>
      </c>
      <c r="G682" s="196">
        <v>5031</v>
      </c>
      <c r="H682" s="196"/>
      <c r="I682" s="196">
        <v>5059</v>
      </c>
      <c r="J682" s="196"/>
      <c r="K682" s="196"/>
      <c r="L682" s="196"/>
      <c r="M682" s="196">
        <v>6244</v>
      </c>
      <c r="N682" s="196"/>
      <c r="O682" s="196"/>
      <c r="P682" s="196"/>
      <c r="Q682" s="197" t="s">
        <v>1</v>
      </c>
    </row>
    <row r="683" spans="1:17" x14ac:dyDescent="0.2">
      <c r="A683" s="198" t="s">
        <v>13</v>
      </c>
      <c r="B683" s="199" t="s">
        <v>205</v>
      </c>
      <c r="C683" s="199" t="s">
        <v>212</v>
      </c>
      <c r="D683" s="199" t="s">
        <v>197</v>
      </c>
      <c r="E683" s="199">
        <v>6495</v>
      </c>
      <c r="F683" s="199">
        <v>6925</v>
      </c>
      <c r="G683" s="199">
        <v>9522</v>
      </c>
      <c r="H683" s="199"/>
      <c r="I683" s="199">
        <v>10214</v>
      </c>
      <c r="J683" s="199"/>
      <c r="K683" s="199"/>
      <c r="L683" s="199"/>
      <c r="M683" s="199">
        <v>9978</v>
      </c>
      <c r="N683" s="199"/>
      <c r="O683" s="199"/>
      <c r="P683" s="199"/>
      <c r="Q683" s="200" t="s">
        <v>1</v>
      </c>
    </row>
    <row r="684" spans="1:17" x14ac:dyDescent="0.2">
      <c r="A684" s="195" t="s">
        <v>13</v>
      </c>
      <c r="B684" s="196" t="s">
        <v>205</v>
      </c>
      <c r="C684" s="196" t="s">
        <v>210</v>
      </c>
      <c r="D684" s="196" t="s">
        <v>195</v>
      </c>
      <c r="E684" s="196"/>
      <c r="F684" s="196"/>
      <c r="G684" s="196"/>
      <c r="H684" s="196"/>
      <c r="I684" s="196"/>
      <c r="J684" s="196"/>
      <c r="K684" s="196"/>
      <c r="L684" s="196"/>
      <c r="M684" s="196"/>
      <c r="N684" s="196"/>
      <c r="O684" s="196"/>
      <c r="P684" s="196"/>
      <c r="Q684" s="197" t="s">
        <v>1</v>
      </c>
    </row>
    <row r="685" spans="1:17" x14ac:dyDescent="0.2">
      <c r="A685" s="198" t="s">
        <v>13</v>
      </c>
      <c r="B685" s="199" t="s">
        <v>205</v>
      </c>
      <c r="C685" s="199" t="s">
        <v>210</v>
      </c>
      <c r="D685" s="199" t="s">
        <v>197</v>
      </c>
      <c r="E685" s="199"/>
      <c r="F685" s="199"/>
      <c r="G685" s="199"/>
      <c r="H685" s="199"/>
      <c r="I685" s="199"/>
      <c r="J685" s="199"/>
      <c r="K685" s="199"/>
      <c r="L685" s="199"/>
      <c r="M685" s="199"/>
      <c r="N685" s="199"/>
      <c r="O685" s="199"/>
      <c r="P685" s="199"/>
      <c r="Q685" s="200" t="s">
        <v>1</v>
      </c>
    </row>
    <row r="686" spans="1:17" x14ac:dyDescent="0.2">
      <c r="A686" s="195" t="s">
        <v>13</v>
      </c>
      <c r="B686" s="196" t="s">
        <v>205</v>
      </c>
      <c r="C686" s="196" t="s">
        <v>206</v>
      </c>
      <c r="D686" s="196" t="s">
        <v>195</v>
      </c>
      <c r="E686" s="196"/>
      <c r="F686" s="196"/>
      <c r="G686" s="196"/>
      <c r="H686" s="196"/>
      <c r="I686" s="196"/>
      <c r="J686" s="196"/>
      <c r="K686" s="196"/>
      <c r="L686" s="196"/>
      <c r="M686" s="196"/>
      <c r="N686" s="196"/>
      <c r="O686" s="196"/>
      <c r="P686" s="196"/>
      <c r="Q686" s="197" t="s">
        <v>1</v>
      </c>
    </row>
    <row r="687" spans="1:17" x14ac:dyDescent="0.2">
      <c r="A687" s="198" t="s">
        <v>13</v>
      </c>
      <c r="B687" s="199" t="s">
        <v>205</v>
      </c>
      <c r="C687" s="199" t="s">
        <v>206</v>
      </c>
      <c r="D687" s="199" t="s">
        <v>197</v>
      </c>
      <c r="E687" s="199"/>
      <c r="F687" s="199"/>
      <c r="G687" s="199"/>
      <c r="H687" s="199"/>
      <c r="I687" s="199"/>
      <c r="J687" s="199"/>
      <c r="K687" s="199"/>
      <c r="L687" s="199"/>
      <c r="M687" s="199"/>
      <c r="N687" s="199"/>
      <c r="O687" s="199"/>
      <c r="P687" s="199"/>
      <c r="Q687" s="200" t="s">
        <v>1</v>
      </c>
    </row>
    <row r="688" spans="1:17" x14ac:dyDescent="0.2">
      <c r="A688" s="195" t="s">
        <v>13</v>
      </c>
      <c r="B688" s="196" t="s">
        <v>205</v>
      </c>
      <c r="C688" s="196" t="s">
        <v>211</v>
      </c>
      <c r="D688" s="196" t="s">
        <v>195</v>
      </c>
      <c r="E688" s="199"/>
      <c r="F688" s="199"/>
      <c r="G688" s="199"/>
      <c r="H688" s="199"/>
      <c r="I688" s="199"/>
      <c r="J688" s="199"/>
      <c r="K688" s="199"/>
      <c r="L688" s="199"/>
      <c r="M688" s="199"/>
      <c r="N688" s="199"/>
      <c r="O688" s="199"/>
      <c r="P688" s="199"/>
      <c r="Q688" s="200"/>
    </row>
    <row r="689" spans="1:17" x14ac:dyDescent="0.2">
      <c r="A689" s="198" t="s">
        <v>13</v>
      </c>
      <c r="B689" s="199" t="s">
        <v>205</v>
      </c>
      <c r="C689" s="199" t="s">
        <v>211</v>
      </c>
      <c r="D689" s="199" t="s">
        <v>197</v>
      </c>
      <c r="E689" s="199"/>
      <c r="F689" s="199"/>
      <c r="G689" s="199"/>
      <c r="H689" s="199"/>
      <c r="I689" s="199"/>
      <c r="J689" s="199"/>
      <c r="K689" s="199"/>
      <c r="L689" s="199"/>
      <c r="M689" s="199"/>
      <c r="N689" s="199"/>
      <c r="O689" s="199"/>
      <c r="P689" s="199"/>
      <c r="Q689" s="200"/>
    </row>
    <row r="690" spans="1:17" x14ac:dyDescent="0.2">
      <c r="A690" s="195" t="s">
        <v>13</v>
      </c>
      <c r="B690" s="196" t="s">
        <v>205</v>
      </c>
      <c r="C690" s="196" t="s">
        <v>1087</v>
      </c>
      <c r="D690" s="196" t="s">
        <v>195</v>
      </c>
      <c r="E690" s="199"/>
      <c r="F690" s="199"/>
      <c r="G690" s="199"/>
      <c r="H690" s="199"/>
      <c r="I690" s="199"/>
      <c r="J690" s="199"/>
      <c r="K690" s="199"/>
      <c r="L690" s="199"/>
      <c r="M690" s="199"/>
      <c r="N690" s="199"/>
      <c r="O690" s="199"/>
      <c r="P690" s="199"/>
      <c r="Q690" s="200"/>
    </row>
    <row r="691" spans="1:17" x14ac:dyDescent="0.2">
      <c r="A691" s="198" t="s">
        <v>13</v>
      </c>
      <c r="B691" s="199" t="s">
        <v>205</v>
      </c>
      <c r="C691" s="199" t="s">
        <v>1087</v>
      </c>
      <c r="D691" s="199" t="s">
        <v>197</v>
      </c>
      <c r="E691" s="199"/>
      <c r="F691" s="199"/>
      <c r="G691" s="199"/>
      <c r="H691" s="199"/>
      <c r="I691" s="199"/>
      <c r="J691" s="199"/>
      <c r="K691" s="199"/>
      <c r="L691" s="199"/>
      <c r="M691" s="199"/>
      <c r="N691" s="199"/>
      <c r="O691" s="199"/>
      <c r="P691" s="199"/>
      <c r="Q691" s="200"/>
    </row>
    <row r="692" spans="1:17" x14ac:dyDescent="0.2">
      <c r="A692" s="195" t="s">
        <v>13</v>
      </c>
      <c r="B692" s="196" t="s">
        <v>209</v>
      </c>
      <c r="C692" s="196" t="s">
        <v>214</v>
      </c>
      <c r="D692" s="196" t="s">
        <v>195</v>
      </c>
      <c r="E692" s="196">
        <v>26.546800000000001</v>
      </c>
      <c r="F692" s="196">
        <v>24.920929999999998</v>
      </c>
      <c r="G692" s="196">
        <v>24.571349999999999</v>
      </c>
      <c r="H692" s="196">
        <v>21.69802</v>
      </c>
      <c r="I692" s="196">
        <v>23.545059999999999</v>
      </c>
      <c r="J692" s="196"/>
      <c r="K692" s="196"/>
      <c r="L692" s="196"/>
      <c r="M692" s="196">
        <v>24.75469</v>
      </c>
      <c r="N692" s="196"/>
      <c r="O692" s="196"/>
      <c r="P692" s="196"/>
      <c r="Q692" s="197" t="s">
        <v>1</v>
      </c>
    </row>
    <row r="693" spans="1:17" x14ac:dyDescent="0.2">
      <c r="A693" s="198" t="s">
        <v>13</v>
      </c>
      <c r="B693" s="199" t="s">
        <v>209</v>
      </c>
      <c r="C693" s="199" t="s">
        <v>214</v>
      </c>
      <c r="D693" s="199" t="s">
        <v>197</v>
      </c>
      <c r="E693" s="199">
        <v>25.368099999999998</v>
      </c>
      <c r="F693" s="199">
        <v>24.663070000000001</v>
      </c>
      <c r="G693" s="199">
        <v>23.295580000000001</v>
      </c>
      <c r="H693" s="199">
        <v>20.981110000000001</v>
      </c>
      <c r="I693" s="199">
        <v>22.790299999999998</v>
      </c>
      <c r="J693" s="199"/>
      <c r="K693" s="199"/>
      <c r="L693" s="199"/>
      <c r="M693" s="199">
        <v>23.813120000000001</v>
      </c>
      <c r="N693" s="199"/>
      <c r="O693" s="199"/>
      <c r="P693" s="199"/>
      <c r="Q693" s="200" t="s">
        <v>1</v>
      </c>
    </row>
    <row r="694" spans="1:17" x14ac:dyDescent="0.2">
      <c r="A694" s="195" t="s">
        <v>13</v>
      </c>
      <c r="B694" s="196" t="s">
        <v>209</v>
      </c>
      <c r="C694" s="196" t="s">
        <v>215</v>
      </c>
      <c r="D694" s="196" t="s">
        <v>195</v>
      </c>
      <c r="E694" s="196">
        <v>22.243469999999999</v>
      </c>
      <c r="F694" s="196">
        <v>19.968959999999999</v>
      </c>
      <c r="G694" s="196">
        <v>18.90174</v>
      </c>
      <c r="H694" s="196">
        <v>16.92878</v>
      </c>
      <c r="I694" s="196">
        <v>19.42632</v>
      </c>
      <c r="J694" s="196"/>
      <c r="K694" s="196"/>
      <c r="L694" s="196"/>
      <c r="M694" s="196">
        <v>18.962479999999999</v>
      </c>
      <c r="N694" s="196"/>
      <c r="O694" s="196"/>
      <c r="P694" s="196"/>
      <c r="Q694" s="197" t="s">
        <v>1</v>
      </c>
    </row>
    <row r="695" spans="1:17" x14ac:dyDescent="0.2">
      <c r="A695" s="198" t="s">
        <v>13</v>
      </c>
      <c r="B695" s="199" t="s">
        <v>209</v>
      </c>
      <c r="C695" s="199" t="s">
        <v>215</v>
      </c>
      <c r="D695" s="199" t="s">
        <v>197</v>
      </c>
      <c r="E695" s="199">
        <v>21.168800000000001</v>
      </c>
      <c r="F695" s="199">
        <v>19.85716</v>
      </c>
      <c r="G695" s="199">
        <v>18.04588</v>
      </c>
      <c r="H695" s="199">
        <v>16.668060000000001</v>
      </c>
      <c r="I695" s="199">
        <v>18.677620000000001</v>
      </c>
      <c r="J695" s="199"/>
      <c r="K695" s="199"/>
      <c r="L695" s="199"/>
      <c r="M695" s="199">
        <v>18.399930000000001</v>
      </c>
      <c r="N695" s="199"/>
      <c r="O695" s="199"/>
      <c r="P695" s="199"/>
      <c r="Q695" s="200" t="s">
        <v>1</v>
      </c>
    </row>
    <row r="696" spans="1:17" x14ac:dyDescent="0.2">
      <c r="A696" s="195" t="s">
        <v>13</v>
      </c>
      <c r="B696" s="196" t="s">
        <v>209</v>
      </c>
      <c r="C696" s="196" t="s">
        <v>213</v>
      </c>
      <c r="D696" s="196" t="s">
        <v>195</v>
      </c>
      <c r="E696" s="196">
        <v>29.455839999999998</v>
      </c>
      <c r="F696" s="196">
        <v>27.22006</v>
      </c>
      <c r="G696" s="196">
        <v>25.92653</v>
      </c>
      <c r="H696" s="196">
        <v>23.595569999999999</v>
      </c>
      <c r="I696" s="196">
        <v>25.069649999999999</v>
      </c>
      <c r="J696" s="196"/>
      <c r="K696" s="196"/>
      <c r="L696" s="196"/>
      <c r="M696" s="196">
        <v>25.10398</v>
      </c>
      <c r="N696" s="196"/>
      <c r="O696" s="196"/>
      <c r="P696" s="196"/>
      <c r="Q696" s="197" t="s">
        <v>1</v>
      </c>
    </row>
    <row r="697" spans="1:17" x14ac:dyDescent="0.2">
      <c r="A697" s="198" t="s">
        <v>13</v>
      </c>
      <c r="B697" s="199" t="s">
        <v>209</v>
      </c>
      <c r="C697" s="199" t="s">
        <v>213</v>
      </c>
      <c r="D697" s="199" t="s">
        <v>197</v>
      </c>
      <c r="E697" s="199">
        <v>28.403479999999998</v>
      </c>
      <c r="F697" s="199">
        <v>26.66695</v>
      </c>
      <c r="G697" s="199">
        <v>23.66713</v>
      </c>
      <c r="H697" s="199">
        <v>22.348179999999999</v>
      </c>
      <c r="I697" s="199">
        <v>24.801739999999999</v>
      </c>
      <c r="J697" s="199"/>
      <c r="K697" s="199"/>
      <c r="L697" s="199"/>
      <c r="M697" s="199">
        <v>24.163810000000002</v>
      </c>
      <c r="N697" s="199"/>
      <c r="O697" s="199"/>
      <c r="P697" s="199"/>
      <c r="Q697" s="200" t="s">
        <v>1</v>
      </c>
    </row>
    <row r="698" spans="1:17" x14ac:dyDescent="0.2">
      <c r="A698" s="195" t="s">
        <v>13</v>
      </c>
      <c r="B698" s="196" t="s">
        <v>209</v>
      </c>
      <c r="C698" s="196" t="s">
        <v>212</v>
      </c>
      <c r="D698" s="196" t="s">
        <v>195</v>
      </c>
      <c r="E698" s="196">
        <v>24.244409999999998</v>
      </c>
      <c r="F698" s="196">
        <v>22.667840000000002</v>
      </c>
      <c r="G698" s="196">
        <v>23.141749999999998</v>
      </c>
      <c r="H698" s="196">
        <v>21.13327</v>
      </c>
      <c r="I698" s="196">
        <v>22.154319999999998</v>
      </c>
      <c r="J698" s="196"/>
      <c r="K698" s="196"/>
      <c r="L698" s="196"/>
      <c r="M698" s="196">
        <v>21.86364</v>
      </c>
      <c r="N698" s="196"/>
      <c r="O698" s="196"/>
      <c r="P698" s="196"/>
      <c r="Q698" s="197" t="s">
        <v>1</v>
      </c>
    </row>
    <row r="699" spans="1:17" x14ac:dyDescent="0.2">
      <c r="A699" s="198" t="s">
        <v>13</v>
      </c>
      <c r="B699" s="199" t="s">
        <v>209</v>
      </c>
      <c r="C699" s="199" t="s">
        <v>212</v>
      </c>
      <c r="D699" s="199" t="s">
        <v>197</v>
      </c>
      <c r="E699" s="199">
        <v>24.19904</v>
      </c>
      <c r="F699" s="199">
        <v>22.879719999999999</v>
      </c>
      <c r="G699" s="199">
        <v>20.306280000000001</v>
      </c>
      <c r="H699" s="199">
        <v>20.209679999999999</v>
      </c>
      <c r="I699" s="199">
        <v>21.28558</v>
      </c>
      <c r="J699" s="199"/>
      <c r="K699" s="199"/>
      <c r="L699" s="199"/>
      <c r="M699" s="199">
        <v>21.85417</v>
      </c>
      <c r="N699" s="199"/>
      <c r="O699" s="199"/>
      <c r="P699" s="199"/>
      <c r="Q699" s="200" t="s">
        <v>1</v>
      </c>
    </row>
    <row r="700" spans="1:17" x14ac:dyDescent="0.2">
      <c r="A700" s="195" t="s">
        <v>13</v>
      </c>
      <c r="B700" s="196" t="s">
        <v>209</v>
      </c>
      <c r="C700" s="196" t="s">
        <v>210</v>
      </c>
      <c r="D700" s="196" t="s">
        <v>195</v>
      </c>
      <c r="E700" s="196">
        <v>25.991679999999999</v>
      </c>
      <c r="F700" s="196">
        <v>21.139530000000001</v>
      </c>
      <c r="G700" s="196">
        <v>21.379439999999999</v>
      </c>
      <c r="H700" s="196">
        <v>19.160620000000002</v>
      </c>
      <c r="I700" s="196">
        <v>20.635539999999999</v>
      </c>
      <c r="J700" s="196"/>
      <c r="K700" s="196"/>
      <c r="L700" s="196"/>
      <c r="M700" s="196">
        <v>21.145299999999999</v>
      </c>
      <c r="N700" s="196"/>
      <c r="O700" s="196"/>
      <c r="P700" s="196"/>
      <c r="Q700" s="197" t="s">
        <v>1</v>
      </c>
    </row>
    <row r="701" spans="1:17" x14ac:dyDescent="0.2">
      <c r="A701" s="198" t="s">
        <v>13</v>
      </c>
      <c r="B701" s="199" t="s">
        <v>209</v>
      </c>
      <c r="C701" s="199" t="s">
        <v>210</v>
      </c>
      <c r="D701" s="199" t="s">
        <v>197</v>
      </c>
      <c r="E701" s="199">
        <v>23.92775</v>
      </c>
      <c r="F701" s="199">
        <v>21.801629999999999</v>
      </c>
      <c r="G701" s="199">
        <v>20.012060000000002</v>
      </c>
      <c r="H701" s="199">
        <v>18.9802</v>
      </c>
      <c r="I701" s="199">
        <v>19.57958</v>
      </c>
      <c r="J701" s="199"/>
      <c r="K701" s="199"/>
      <c r="L701" s="199"/>
      <c r="M701" s="199">
        <v>22.727080000000001</v>
      </c>
      <c r="N701" s="199"/>
      <c r="O701" s="199"/>
      <c r="P701" s="199"/>
      <c r="Q701" s="200" t="s">
        <v>1</v>
      </c>
    </row>
    <row r="702" spans="1:17" x14ac:dyDescent="0.2">
      <c r="A702" s="195" t="s">
        <v>13</v>
      </c>
      <c r="B702" s="196" t="s">
        <v>209</v>
      </c>
      <c r="C702" s="196" t="s">
        <v>206</v>
      </c>
      <c r="D702" s="196" t="s">
        <v>195</v>
      </c>
      <c r="E702" s="196">
        <v>28.423970000000001</v>
      </c>
      <c r="F702" s="196">
        <v>25.72795</v>
      </c>
      <c r="G702" s="196">
        <v>28.02937</v>
      </c>
      <c r="H702" s="196">
        <v>22.956610000000001</v>
      </c>
      <c r="I702" s="196">
        <v>27.906289999999998</v>
      </c>
      <c r="J702" s="196"/>
      <c r="K702" s="196"/>
      <c r="L702" s="196"/>
      <c r="M702" s="196">
        <v>24.87997</v>
      </c>
      <c r="N702" s="196"/>
      <c r="O702" s="196"/>
      <c r="P702" s="196"/>
      <c r="Q702" s="197" t="s">
        <v>1</v>
      </c>
    </row>
    <row r="703" spans="1:17" x14ac:dyDescent="0.2">
      <c r="A703" s="198" t="s">
        <v>13</v>
      </c>
      <c r="B703" s="199" t="s">
        <v>209</v>
      </c>
      <c r="C703" s="199" t="s">
        <v>206</v>
      </c>
      <c r="D703" s="199" t="s">
        <v>197</v>
      </c>
      <c r="E703" s="199">
        <v>30.34102</v>
      </c>
      <c r="F703" s="199">
        <v>27.668600000000001</v>
      </c>
      <c r="G703" s="199">
        <v>27.54326</v>
      </c>
      <c r="H703" s="199">
        <v>25.786110000000001</v>
      </c>
      <c r="I703" s="199">
        <v>29.78528</v>
      </c>
      <c r="J703" s="199"/>
      <c r="K703" s="199"/>
      <c r="L703" s="199"/>
      <c r="M703" s="199">
        <v>25.21208</v>
      </c>
      <c r="N703" s="199"/>
      <c r="O703" s="199"/>
      <c r="P703" s="199"/>
      <c r="Q703" s="200" t="s">
        <v>1</v>
      </c>
    </row>
    <row r="704" spans="1:17" x14ac:dyDescent="0.2">
      <c r="A704" s="195" t="s">
        <v>13</v>
      </c>
      <c r="B704" s="196" t="s">
        <v>209</v>
      </c>
      <c r="C704" s="196" t="s">
        <v>211</v>
      </c>
      <c r="D704" s="196" t="s">
        <v>195</v>
      </c>
      <c r="E704" s="196"/>
      <c r="F704" s="196"/>
      <c r="G704" s="196"/>
      <c r="H704" s="196"/>
      <c r="I704" s="196"/>
      <c r="J704" s="196"/>
      <c r="K704" s="196"/>
      <c r="L704" s="196"/>
      <c r="M704" s="196"/>
      <c r="N704" s="196"/>
      <c r="O704" s="196"/>
      <c r="P704" s="196"/>
      <c r="Q704" s="197" t="s">
        <v>1</v>
      </c>
    </row>
    <row r="705" spans="1:17" x14ac:dyDescent="0.2">
      <c r="A705" s="198" t="s">
        <v>13</v>
      </c>
      <c r="B705" s="199" t="s">
        <v>209</v>
      </c>
      <c r="C705" s="199" t="s">
        <v>211</v>
      </c>
      <c r="D705" s="199" t="s">
        <v>197</v>
      </c>
      <c r="E705" s="199"/>
      <c r="F705" s="199"/>
      <c r="G705" s="199"/>
      <c r="H705" s="199"/>
      <c r="I705" s="199"/>
      <c r="J705" s="199"/>
      <c r="K705" s="199"/>
      <c r="L705" s="199"/>
      <c r="M705" s="199"/>
      <c r="N705" s="199"/>
      <c r="O705" s="199"/>
      <c r="P705" s="199"/>
      <c r="Q705" s="200" t="s">
        <v>1</v>
      </c>
    </row>
    <row r="706" spans="1:17" x14ac:dyDescent="0.2">
      <c r="A706" s="195" t="s">
        <v>13</v>
      </c>
      <c r="B706" s="196" t="s">
        <v>207</v>
      </c>
      <c r="C706" s="196" t="s">
        <v>214</v>
      </c>
      <c r="D706" s="196" t="s">
        <v>195</v>
      </c>
      <c r="E706" s="196"/>
      <c r="F706" s="196">
        <v>18.571829999999999</v>
      </c>
      <c r="G706" s="196"/>
      <c r="H706" s="196"/>
      <c r="I706" s="196">
        <v>14.68878</v>
      </c>
      <c r="J706" s="196"/>
      <c r="K706" s="196"/>
      <c r="L706" s="196"/>
      <c r="M706" s="196">
        <v>31.225680000000001</v>
      </c>
      <c r="N706" s="196"/>
      <c r="O706" s="196"/>
      <c r="P706" s="196"/>
      <c r="Q706" s="197" t="s">
        <v>1</v>
      </c>
    </row>
    <row r="707" spans="1:17" x14ac:dyDescent="0.2">
      <c r="A707" s="198" t="s">
        <v>13</v>
      </c>
      <c r="B707" s="199" t="s">
        <v>207</v>
      </c>
      <c r="C707" s="199" t="s">
        <v>214</v>
      </c>
      <c r="D707" s="199" t="s">
        <v>197</v>
      </c>
      <c r="E707" s="199"/>
      <c r="F707" s="199">
        <v>17.533570000000001</v>
      </c>
      <c r="G707" s="199"/>
      <c r="H707" s="199"/>
      <c r="I707" s="199">
        <v>16.845079999999999</v>
      </c>
      <c r="J707" s="199"/>
      <c r="K707" s="199"/>
      <c r="L707" s="199"/>
      <c r="M707" s="199">
        <v>29.221699999999998</v>
      </c>
      <c r="N707" s="199"/>
      <c r="O707" s="199"/>
      <c r="P707" s="199"/>
      <c r="Q707" s="200" t="s">
        <v>1</v>
      </c>
    </row>
    <row r="708" spans="1:17" x14ac:dyDescent="0.2">
      <c r="A708" s="195" t="s">
        <v>13</v>
      </c>
      <c r="B708" s="196" t="s">
        <v>207</v>
      </c>
      <c r="C708" s="196" t="s">
        <v>215</v>
      </c>
      <c r="D708" s="196" t="s">
        <v>195</v>
      </c>
      <c r="E708" s="196"/>
      <c r="F708" s="196">
        <v>18.775379999999998</v>
      </c>
      <c r="G708" s="196"/>
      <c r="H708" s="196"/>
      <c r="I708" s="196">
        <v>15.253170000000001</v>
      </c>
      <c r="J708" s="196"/>
      <c r="K708" s="196"/>
      <c r="L708" s="196"/>
      <c r="M708" s="196">
        <v>29.634180000000001</v>
      </c>
      <c r="N708" s="196"/>
      <c r="O708" s="196"/>
      <c r="P708" s="196"/>
      <c r="Q708" s="197" t="s">
        <v>1</v>
      </c>
    </row>
    <row r="709" spans="1:17" x14ac:dyDescent="0.2">
      <c r="A709" s="198" t="s">
        <v>13</v>
      </c>
      <c r="B709" s="199" t="s">
        <v>207</v>
      </c>
      <c r="C709" s="199" t="s">
        <v>215</v>
      </c>
      <c r="D709" s="199" t="s">
        <v>197</v>
      </c>
      <c r="E709" s="199"/>
      <c r="F709" s="199">
        <v>16.347639999999998</v>
      </c>
      <c r="G709" s="199"/>
      <c r="H709" s="199"/>
      <c r="I709" s="199">
        <v>15.41804</v>
      </c>
      <c r="J709" s="199"/>
      <c r="K709" s="199"/>
      <c r="L709" s="199"/>
      <c r="M709" s="199">
        <v>27.363299999999999</v>
      </c>
      <c r="N709" s="199"/>
      <c r="O709" s="199"/>
      <c r="P709" s="199"/>
      <c r="Q709" s="200" t="s">
        <v>1</v>
      </c>
    </row>
    <row r="710" spans="1:17" x14ac:dyDescent="0.2">
      <c r="A710" s="195" t="s">
        <v>13</v>
      </c>
      <c r="B710" s="196" t="s">
        <v>207</v>
      </c>
      <c r="C710" s="196" t="s">
        <v>213</v>
      </c>
      <c r="D710" s="196" t="s">
        <v>195</v>
      </c>
      <c r="E710" s="196"/>
      <c r="F710" s="196">
        <v>16.257339999999999</v>
      </c>
      <c r="G710" s="196"/>
      <c r="H710" s="196"/>
      <c r="I710" s="196">
        <v>14.23221</v>
      </c>
      <c r="J710" s="196"/>
      <c r="K710" s="196"/>
      <c r="L710" s="196"/>
      <c r="M710" s="196">
        <v>27.743390000000002</v>
      </c>
      <c r="N710" s="196"/>
      <c r="O710" s="196"/>
      <c r="P710" s="196"/>
      <c r="Q710" s="197" t="s">
        <v>1</v>
      </c>
    </row>
    <row r="711" spans="1:17" x14ac:dyDescent="0.2">
      <c r="A711" s="198" t="s">
        <v>13</v>
      </c>
      <c r="B711" s="199" t="s">
        <v>207</v>
      </c>
      <c r="C711" s="199" t="s">
        <v>213</v>
      </c>
      <c r="D711" s="199" t="s">
        <v>197</v>
      </c>
      <c r="E711" s="199"/>
      <c r="F711" s="199">
        <v>13.989509999999999</v>
      </c>
      <c r="G711" s="199"/>
      <c r="H711" s="199"/>
      <c r="I711" s="199">
        <v>12.53364</v>
      </c>
      <c r="J711" s="199"/>
      <c r="K711" s="199"/>
      <c r="L711" s="199"/>
      <c r="M711" s="199">
        <v>28.753630000000001</v>
      </c>
      <c r="N711" s="199"/>
      <c r="O711" s="199"/>
      <c r="P711" s="199"/>
      <c r="Q711" s="200" t="s">
        <v>1</v>
      </c>
    </row>
    <row r="712" spans="1:17" x14ac:dyDescent="0.2">
      <c r="A712" s="195" t="s">
        <v>13</v>
      </c>
      <c r="B712" s="196" t="s">
        <v>207</v>
      </c>
      <c r="C712" s="196" t="s">
        <v>212</v>
      </c>
      <c r="D712" s="196" t="s">
        <v>195</v>
      </c>
      <c r="E712" s="196"/>
      <c r="F712" s="196">
        <v>18.07751</v>
      </c>
      <c r="G712" s="196"/>
      <c r="H712" s="196"/>
      <c r="I712" s="196">
        <v>14.19253</v>
      </c>
      <c r="J712" s="196"/>
      <c r="K712" s="196"/>
      <c r="L712" s="196"/>
      <c r="M712" s="196">
        <v>30.861630000000002</v>
      </c>
      <c r="N712" s="196"/>
      <c r="O712" s="196"/>
      <c r="P712" s="196"/>
      <c r="Q712" s="197" t="s">
        <v>1</v>
      </c>
    </row>
    <row r="713" spans="1:17" x14ac:dyDescent="0.2">
      <c r="A713" s="198" t="s">
        <v>13</v>
      </c>
      <c r="B713" s="199" t="s">
        <v>207</v>
      </c>
      <c r="C713" s="199" t="s">
        <v>212</v>
      </c>
      <c r="D713" s="199" t="s">
        <v>197</v>
      </c>
      <c r="E713" s="199"/>
      <c r="F713" s="199">
        <v>16.332129999999999</v>
      </c>
      <c r="G713" s="199"/>
      <c r="H713" s="199"/>
      <c r="I713" s="199">
        <v>13.53045</v>
      </c>
      <c r="J713" s="199"/>
      <c r="K713" s="199"/>
      <c r="L713" s="199"/>
      <c r="M713" s="199">
        <v>31.880140000000001</v>
      </c>
      <c r="N713" s="199"/>
      <c r="O713" s="199"/>
      <c r="P713" s="199"/>
      <c r="Q713" s="200" t="s">
        <v>1</v>
      </c>
    </row>
    <row r="714" spans="1:17" x14ac:dyDescent="0.2">
      <c r="A714" s="195" t="s">
        <v>13</v>
      </c>
      <c r="B714" s="196" t="s">
        <v>207</v>
      </c>
      <c r="C714" s="196" t="s">
        <v>210</v>
      </c>
      <c r="D714" s="196" t="s">
        <v>195</v>
      </c>
      <c r="E714" s="196"/>
      <c r="F714" s="196"/>
      <c r="G714" s="196"/>
      <c r="H714" s="196"/>
      <c r="I714" s="196"/>
      <c r="J714" s="196"/>
      <c r="K714" s="196"/>
      <c r="L714" s="196"/>
      <c r="M714" s="196"/>
      <c r="N714" s="196"/>
      <c r="O714" s="196"/>
      <c r="P714" s="196"/>
      <c r="Q714" s="197" t="s">
        <v>1</v>
      </c>
    </row>
    <row r="715" spans="1:17" x14ac:dyDescent="0.2">
      <c r="A715" s="198" t="s">
        <v>13</v>
      </c>
      <c r="B715" s="199" t="s">
        <v>207</v>
      </c>
      <c r="C715" s="199" t="s">
        <v>210</v>
      </c>
      <c r="D715" s="199" t="s">
        <v>197</v>
      </c>
      <c r="E715" s="199"/>
      <c r="F715" s="199"/>
      <c r="G715" s="199"/>
      <c r="H715" s="199"/>
      <c r="I715" s="199"/>
      <c r="J715" s="199"/>
      <c r="K715" s="199"/>
      <c r="L715" s="199"/>
      <c r="M715" s="199"/>
      <c r="N715" s="199"/>
      <c r="O715" s="199"/>
      <c r="P715" s="199"/>
      <c r="Q715" s="200" t="s">
        <v>1</v>
      </c>
    </row>
    <row r="716" spans="1:17" x14ac:dyDescent="0.2">
      <c r="A716" s="195" t="s">
        <v>13</v>
      </c>
      <c r="B716" s="196" t="s">
        <v>207</v>
      </c>
      <c r="C716" s="196" t="s">
        <v>206</v>
      </c>
      <c r="D716" s="196" t="s">
        <v>195</v>
      </c>
      <c r="E716" s="196"/>
      <c r="F716" s="196"/>
      <c r="G716" s="196"/>
      <c r="H716" s="196"/>
      <c r="I716" s="196"/>
      <c r="J716" s="196"/>
      <c r="K716" s="196"/>
      <c r="L716" s="196"/>
      <c r="M716" s="196"/>
      <c r="N716" s="196"/>
      <c r="O716" s="196"/>
      <c r="P716" s="196"/>
      <c r="Q716" s="197" t="s">
        <v>1</v>
      </c>
    </row>
    <row r="717" spans="1:17" x14ac:dyDescent="0.2">
      <c r="A717" s="198" t="s">
        <v>13</v>
      </c>
      <c r="B717" s="199" t="s">
        <v>207</v>
      </c>
      <c r="C717" s="199" t="s">
        <v>206</v>
      </c>
      <c r="D717" s="199" t="s">
        <v>197</v>
      </c>
      <c r="E717" s="199"/>
      <c r="F717" s="199"/>
      <c r="G717" s="199"/>
      <c r="H717" s="199"/>
      <c r="I717" s="199"/>
      <c r="J717" s="199"/>
      <c r="K717" s="199"/>
      <c r="L717" s="199"/>
      <c r="M717" s="199"/>
      <c r="N717" s="199"/>
      <c r="O717" s="199"/>
      <c r="P717" s="199"/>
      <c r="Q717" s="200" t="s">
        <v>1</v>
      </c>
    </row>
    <row r="718" spans="1:17" x14ac:dyDescent="0.2">
      <c r="A718" s="195" t="s">
        <v>13</v>
      </c>
      <c r="B718" s="196" t="s">
        <v>207</v>
      </c>
      <c r="C718" s="196" t="s">
        <v>211</v>
      </c>
      <c r="D718" s="196" t="s">
        <v>195</v>
      </c>
      <c r="E718" s="199"/>
      <c r="F718" s="199"/>
      <c r="G718" s="199"/>
      <c r="H718" s="199"/>
      <c r="I718" s="199"/>
      <c r="J718" s="199"/>
      <c r="K718" s="199"/>
      <c r="L718" s="199"/>
      <c r="M718" s="199"/>
      <c r="N718" s="199"/>
      <c r="O718" s="199"/>
      <c r="P718" s="199"/>
      <c r="Q718" s="200"/>
    </row>
    <row r="719" spans="1:17" x14ac:dyDescent="0.2">
      <c r="A719" s="198" t="s">
        <v>13</v>
      </c>
      <c r="B719" s="199" t="s">
        <v>207</v>
      </c>
      <c r="C719" s="199" t="s">
        <v>211</v>
      </c>
      <c r="D719" s="199" t="s">
        <v>197</v>
      </c>
      <c r="E719" s="199"/>
      <c r="F719" s="199"/>
      <c r="G719" s="199"/>
      <c r="H719" s="199"/>
      <c r="I719" s="199"/>
      <c r="J719" s="199"/>
      <c r="K719" s="199"/>
      <c r="L719" s="199"/>
      <c r="M719" s="199"/>
      <c r="N719" s="199"/>
      <c r="O719" s="199"/>
      <c r="P719" s="199"/>
      <c r="Q719" s="200"/>
    </row>
    <row r="720" spans="1:17" x14ac:dyDescent="0.2">
      <c r="A720" s="195" t="s">
        <v>13</v>
      </c>
      <c r="B720" s="196" t="s">
        <v>207</v>
      </c>
      <c r="C720" s="196" t="s">
        <v>1087</v>
      </c>
      <c r="D720" s="196" t="s">
        <v>195</v>
      </c>
      <c r="E720" s="199"/>
      <c r="F720" s="199"/>
      <c r="G720" s="199"/>
      <c r="H720" s="199"/>
      <c r="I720" s="199"/>
      <c r="J720" s="199"/>
      <c r="K720" s="199"/>
      <c r="L720" s="199"/>
      <c r="M720" s="199"/>
      <c r="N720" s="199"/>
      <c r="O720" s="199"/>
      <c r="P720" s="199"/>
      <c r="Q720" s="200"/>
    </row>
    <row r="721" spans="1:17" x14ac:dyDescent="0.2">
      <c r="A721" s="198" t="s">
        <v>13</v>
      </c>
      <c r="B721" s="199" t="s">
        <v>207</v>
      </c>
      <c r="C721" s="199" t="s">
        <v>1087</v>
      </c>
      <c r="D721" s="199" t="s">
        <v>197</v>
      </c>
      <c r="E721" s="199"/>
      <c r="F721" s="199"/>
      <c r="G721" s="199"/>
      <c r="H721" s="199"/>
      <c r="I721" s="199"/>
      <c r="J721" s="199"/>
      <c r="K721" s="199"/>
      <c r="L721" s="199"/>
      <c r="M721" s="199"/>
      <c r="N721" s="199"/>
      <c r="O721" s="199"/>
      <c r="P721" s="199"/>
      <c r="Q721" s="200"/>
    </row>
    <row r="722" spans="1:17" x14ac:dyDescent="0.2">
      <c r="A722" s="195" t="s">
        <v>14</v>
      </c>
      <c r="B722" s="196" t="s">
        <v>208</v>
      </c>
      <c r="C722" s="196" t="s">
        <v>214</v>
      </c>
      <c r="D722" s="196" t="s">
        <v>195</v>
      </c>
      <c r="E722" s="196"/>
      <c r="F722" s="196">
        <v>220332</v>
      </c>
      <c r="G722" s="196">
        <v>267357</v>
      </c>
      <c r="H722" s="196">
        <v>240726</v>
      </c>
      <c r="I722" s="196">
        <v>293809</v>
      </c>
      <c r="J722" s="196">
        <v>324412</v>
      </c>
      <c r="K722" s="196"/>
      <c r="L722" s="196">
        <v>295119</v>
      </c>
      <c r="M722" s="196">
        <v>268842</v>
      </c>
      <c r="N722" s="196"/>
      <c r="O722" s="196"/>
      <c r="P722" s="196"/>
      <c r="Q722" s="197" t="s">
        <v>1</v>
      </c>
    </row>
    <row r="723" spans="1:17" x14ac:dyDescent="0.2">
      <c r="A723" s="198" t="s">
        <v>14</v>
      </c>
      <c r="B723" s="199" t="s">
        <v>208</v>
      </c>
      <c r="C723" s="199" t="s">
        <v>214</v>
      </c>
      <c r="D723" s="199" t="s">
        <v>197</v>
      </c>
      <c r="E723" s="199"/>
      <c r="F723" s="199">
        <v>295013</v>
      </c>
      <c r="G723" s="199">
        <v>340582</v>
      </c>
      <c r="H723" s="199">
        <v>311238</v>
      </c>
      <c r="I723" s="199">
        <v>371008</v>
      </c>
      <c r="J723" s="199">
        <v>407540</v>
      </c>
      <c r="K723" s="199"/>
      <c r="L723" s="199">
        <v>368685</v>
      </c>
      <c r="M723" s="199">
        <v>336757</v>
      </c>
      <c r="N723" s="199"/>
      <c r="O723" s="199"/>
      <c r="P723" s="199"/>
      <c r="Q723" s="200" t="s">
        <v>1</v>
      </c>
    </row>
    <row r="724" spans="1:17" x14ac:dyDescent="0.2">
      <c r="A724" s="195" t="s">
        <v>14</v>
      </c>
      <c r="B724" s="196" t="s">
        <v>208</v>
      </c>
      <c r="C724" s="196" t="s">
        <v>215</v>
      </c>
      <c r="D724" s="196" t="s">
        <v>195</v>
      </c>
      <c r="E724" s="196"/>
      <c r="F724" s="196">
        <v>152262</v>
      </c>
      <c r="G724" s="196">
        <v>178456</v>
      </c>
      <c r="H724" s="196">
        <v>155554</v>
      </c>
      <c r="I724" s="196">
        <v>200004</v>
      </c>
      <c r="J724" s="196">
        <v>219607</v>
      </c>
      <c r="K724" s="196"/>
      <c r="L724" s="196">
        <v>208721</v>
      </c>
      <c r="M724" s="196">
        <v>206094</v>
      </c>
      <c r="N724" s="196"/>
      <c r="O724" s="196"/>
      <c r="P724" s="196"/>
      <c r="Q724" s="197" t="s">
        <v>1</v>
      </c>
    </row>
    <row r="725" spans="1:17" x14ac:dyDescent="0.2">
      <c r="A725" s="198" t="s">
        <v>14</v>
      </c>
      <c r="B725" s="199" t="s">
        <v>208</v>
      </c>
      <c r="C725" s="199" t="s">
        <v>215</v>
      </c>
      <c r="D725" s="199" t="s">
        <v>197</v>
      </c>
      <c r="E725" s="199"/>
      <c r="F725" s="199">
        <v>208643</v>
      </c>
      <c r="G725" s="199">
        <v>231577</v>
      </c>
      <c r="H725" s="199">
        <v>208074</v>
      </c>
      <c r="I725" s="199">
        <v>258341</v>
      </c>
      <c r="J725" s="199">
        <v>284401</v>
      </c>
      <c r="K725" s="199"/>
      <c r="L725" s="199">
        <v>265264</v>
      </c>
      <c r="M725" s="199">
        <v>260840</v>
      </c>
      <c r="N725" s="199"/>
      <c r="O725" s="199"/>
      <c r="P725" s="199"/>
      <c r="Q725" s="200" t="s">
        <v>1</v>
      </c>
    </row>
    <row r="726" spans="1:17" x14ac:dyDescent="0.2">
      <c r="A726" s="195" t="s">
        <v>14</v>
      </c>
      <c r="B726" s="196" t="s">
        <v>208</v>
      </c>
      <c r="C726" s="196" t="s">
        <v>213</v>
      </c>
      <c r="D726" s="196" t="s">
        <v>195</v>
      </c>
      <c r="E726" s="196"/>
      <c r="F726" s="196">
        <v>119341</v>
      </c>
      <c r="G726" s="196">
        <v>140183</v>
      </c>
      <c r="H726" s="196">
        <v>125359</v>
      </c>
      <c r="I726" s="196">
        <v>149928</v>
      </c>
      <c r="J726" s="196">
        <v>169439</v>
      </c>
      <c r="K726" s="196"/>
      <c r="L726" s="196">
        <v>175280</v>
      </c>
      <c r="M726" s="196">
        <v>168643</v>
      </c>
      <c r="N726" s="196"/>
      <c r="O726" s="196"/>
      <c r="P726" s="196"/>
      <c r="Q726" s="197" t="s">
        <v>1</v>
      </c>
    </row>
    <row r="727" spans="1:17" x14ac:dyDescent="0.2">
      <c r="A727" s="198" t="s">
        <v>14</v>
      </c>
      <c r="B727" s="199" t="s">
        <v>208</v>
      </c>
      <c r="C727" s="199" t="s">
        <v>213</v>
      </c>
      <c r="D727" s="199" t="s">
        <v>197</v>
      </c>
      <c r="E727" s="199"/>
      <c r="F727" s="199">
        <v>171280</v>
      </c>
      <c r="G727" s="199">
        <v>189145</v>
      </c>
      <c r="H727" s="199">
        <v>172971</v>
      </c>
      <c r="I727" s="199">
        <v>199997</v>
      </c>
      <c r="J727" s="199">
        <v>224298</v>
      </c>
      <c r="K727" s="199"/>
      <c r="L727" s="199">
        <v>227775</v>
      </c>
      <c r="M727" s="199">
        <v>218483</v>
      </c>
      <c r="N727" s="199"/>
      <c r="O727" s="199"/>
      <c r="P727" s="199"/>
      <c r="Q727" s="200" t="s">
        <v>1</v>
      </c>
    </row>
    <row r="728" spans="1:17" x14ac:dyDescent="0.2">
      <c r="A728" s="195" t="s">
        <v>14</v>
      </c>
      <c r="B728" s="196" t="s">
        <v>208</v>
      </c>
      <c r="C728" s="196" t="s">
        <v>212</v>
      </c>
      <c r="D728" s="196" t="s">
        <v>195</v>
      </c>
      <c r="E728" s="196"/>
      <c r="F728" s="196">
        <v>86362</v>
      </c>
      <c r="G728" s="196">
        <v>103851</v>
      </c>
      <c r="H728" s="196">
        <v>89457</v>
      </c>
      <c r="I728" s="196">
        <v>109402</v>
      </c>
      <c r="J728" s="196">
        <v>125672</v>
      </c>
      <c r="K728" s="196"/>
      <c r="L728" s="196">
        <v>130327</v>
      </c>
      <c r="M728" s="196">
        <v>136196</v>
      </c>
      <c r="N728" s="196"/>
      <c r="O728" s="196"/>
      <c r="P728" s="196"/>
      <c r="Q728" s="197" t="s">
        <v>1</v>
      </c>
    </row>
    <row r="729" spans="1:17" x14ac:dyDescent="0.2">
      <c r="A729" s="198" t="s">
        <v>14</v>
      </c>
      <c r="B729" s="199" t="s">
        <v>208</v>
      </c>
      <c r="C729" s="199" t="s">
        <v>212</v>
      </c>
      <c r="D729" s="199" t="s">
        <v>197</v>
      </c>
      <c r="E729" s="199"/>
      <c r="F729" s="199">
        <v>128937</v>
      </c>
      <c r="G729" s="199">
        <v>145795</v>
      </c>
      <c r="H729" s="199">
        <v>130807</v>
      </c>
      <c r="I729" s="199">
        <v>151834</v>
      </c>
      <c r="J729" s="199">
        <v>170795</v>
      </c>
      <c r="K729" s="199"/>
      <c r="L729" s="199">
        <v>174722</v>
      </c>
      <c r="M729" s="199">
        <v>180991</v>
      </c>
      <c r="N729" s="199"/>
      <c r="O729" s="199"/>
      <c r="P729" s="199"/>
      <c r="Q729" s="200" t="s">
        <v>1</v>
      </c>
    </row>
    <row r="730" spans="1:17" x14ac:dyDescent="0.2">
      <c r="A730" s="195" t="s">
        <v>14</v>
      </c>
      <c r="B730" s="196" t="s">
        <v>208</v>
      </c>
      <c r="C730" s="196" t="s">
        <v>210</v>
      </c>
      <c r="D730" s="196" t="s">
        <v>195</v>
      </c>
      <c r="E730" s="196"/>
      <c r="F730" s="196">
        <v>65044</v>
      </c>
      <c r="G730" s="196">
        <v>76864</v>
      </c>
      <c r="H730" s="196">
        <v>67728</v>
      </c>
      <c r="I730" s="196">
        <v>83798</v>
      </c>
      <c r="J730" s="196">
        <v>94630</v>
      </c>
      <c r="K730" s="196"/>
      <c r="L730" s="196">
        <v>99070</v>
      </c>
      <c r="M730" s="196">
        <v>100709</v>
      </c>
      <c r="N730" s="196"/>
      <c r="O730" s="196"/>
      <c r="P730" s="196"/>
      <c r="Q730" s="197" t="s">
        <v>1</v>
      </c>
    </row>
    <row r="731" spans="1:17" x14ac:dyDescent="0.2">
      <c r="A731" s="198" t="s">
        <v>14</v>
      </c>
      <c r="B731" s="199" t="s">
        <v>208</v>
      </c>
      <c r="C731" s="199" t="s">
        <v>210</v>
      </c>
      <c r="D731" s="199" t="s">
        <v>197</v>
      </c>
      <c r="E731" s="199"/>
      <c r="F731" s="199">
        <v>100467</v>
      </c>
      <c r="G731" s="199">
        <v>112548</v>
      </c>
      <c r="H731" s="199">
        <v>99966</v>
      </c>
      <c r="I731" s="199">
        <v>119330</v>
      </c>
      <c r="J731" s="199">
        <v>132805</v>
      </c>
      <c r="K731" s="199"/>
      <c r="L731" s="199">
        <v>138790</v>
      </c>
      <c r="M731" s="199">
        <v>139397</v>
      </c>
      <c r="N731" s="199"/>
      <c r="O731" s="199"/>
      <c r="P731" s="199"/>
      <c r="Q731" s="200" t="s">
        <v>1</v>
      </c>
    </row>
    <row r="732" spans="1:17" x14ac:dyDescent="0.2">
      <c r="A732" s="195" t="s">
        <v>14</v>
      </c>
      <c r="B732" s="196" t="s">
        <v>208</v>
      </c>
      <c r="C732" s="196" t="s">
        <v>206</v>
      </c>
      <c r="D732" s="196" t="s">
        <v>195</v>
      </c>
      <c r="E732" s="196"/>
      <c r="F732" s="196">
        <v>45046</v>
      </c>
      <c r="G732" s="196">
        <v>54623</v>
      </c>
      <c r="H732" s="196">
        <v>46814</v>
      </c>
      <c r="I732" s="196">
        <v>58877</v>
      </c>
      <c r="J732" s="196">
        <v>68761</v>
      </c>
      <c r="K732" s="196"/>
      <c r="L732" s="196">
        <v>74174</v>
      </c>
      <c r="M732" s="196">
        <v>79208</v>
      </c>
      <c r="N732" s="196"/>
      <c r="O732" s="196"/>
      <c r="P732" s="196"/>
      <c r="Q732" s="197" t="s">
        <v>1</v>
      </c>
    </row>
    <row r="733" spans="1:17" x14ac:dyDescent="0.2">
      <c r="A733" s="198" t="s">
        <v>14</v>
      </c>
      <c r="B733" s="199" t="s">
        <v>208</v>
      </c>
      <c r="C733" s="199" t="s">
        <v>206</v>
      </c>
      <c r="D733" s="199" t="s">
        <v>197</v>
      </c>
      <c r="E733" s="199"/>
      <c r="F733" s="199">
        <v>78478</v>
      </c>
      <c r="G733" s="199">
        <v>87621</v>
      </c>
      <c r="H733" s="199">
        <v>78336</v>
      </c>
      <c r="I733" s="199">
        <v>94430</v>
      </c>
      <c r="J733" s="199">
        <v>108438</v>
      </c>
      <c r="K733" s="199"/>
      <c r="L733" s="199">
        <v>112177</v>
      </c>
      <c r="M733" s="199">
        <v>117063</v>
      </c>
      <c r="N733" s="199"/>
      <c r="O733" s="199"/>
      <c r="P733" s="199"/>
      <c r="Q733" s="200" t="s">
        <v>1</v>
      </c>
    </row>
    <row r="734" spans="1:17" x14ac:dyDescent="0.2">
      <c r="A734" s="195" t="s">
        <v>14</v>
      </c>
      <c r="B734" s="196" t="s">
        <v>208</v>
      </c>
      <c r="C734" s="196" t="s">
        <v>211</v>
      </c>
      <c r="D734" s="196" t="s">
        <v>195</v>
      </c>
      <c r="E734" s="196"/>
      <c r="F734" s="196"/>
      <c r="G734" s="196"/>
      <c r="H734" s="196"/>
      <c r="I734" s="196"/>
      <c r="J734" s="196"/>
      <c r="K734" s="196"/>
      <c r="L734" s="196"/>
      <c r="M734" s="196"/>
      <c r="N734" s="196"/>
      <c r="O734" s="196"/>
      <c r="P734" s="196"/>
      <c r="Q734" s="197" t="s">
        <v>1</v>
      </c>
    </row>
    <row r="735" spans="1:17" x14ac:dyDescent="0.2">
      <c r="A735" s="198" t="s">
        <v>14</v>
      </c>
      <c r="B735" s="199" t="s">
        <v>208</v>
      </c>
      <c r="C735" s="199" t="s">
        <v>211</v>
      </c>
      <c r="D735" s="199" t="s">
        <v>197</v>
      </c>
      <c r="E735" s="199"/>
      <c r="F735" s="199"/>
      <c r="G735" s="199"/>
      <c r="H735" s="199"/>
      <c r="I735" s="199"/>
      <c r="J735" s="199"/>
      <c r="K735" s="199"/>
      <c r="L735" s="199"/>
      <c r="M735" s="199"/>
      <c r="N735" s="199"/>
      <c r="O735" s="199"/>
      <c r="P735" s="199"/>
      <c r="Q735" s="200" t="s">
        <v>1</v>
      </c>
    </row>
    <row r="736" spans="1:17" x14ac:dyDescent="0.2">
      <c r="A736" s="195" t="s">
        <v>14</v>
      </c>
      <c r="B736" s="196" t="s">
        <v>205</v>
      </c>
      <c r="C736" s="196" t="s">
        <v>214</v>
      </c>
      <c r="D736" s="196" t="s">
        <v>195</v>
      </c>
      <c r="E736" s="196"/>
      <c r="F736" s="196">
        <v>36386</v>
      </c>
      <c r="G736" s="196">
        <v>38966</v>
      </c>
      <c r="H736" s="196">
        <v>36882</v>
      </c>
      <c r="I736" s="196">
        <v>41655</v>
      </c>
      <c r="J736" s="196">
        <v>48555</v>
      </c>
      <c r="K736" s="196"/>
      <c r="L736" s="196">
        <v>46751</v>
      </c>
      <c r="M736" s="196">
        <v>50820</v>
      </c>
      <c r="N736" s="196"/>
      <c r="O736" s="196"/>
      <c r="P736" s="196"/>
      <c r="Q736" s="197" t="s">
        <v>1</v>
      </c>
    </row>
    <row r="737" spans="1:17" x14ac:dyDescent="0.2">
      <c r="A737" s="198" t="s">
        <v>14</v>
      </c>
      <c r="B737" s="199" t="s">
        <v>205</v>
      </c>
      <c r="C737" s="199" t="s">
        <v>214</v>
      </c>
      <c r="D737" s="199" t="s">
        <v>197</v>
      </c>
      <c r="E737" s="199"/>
      <c r="F737" s="199">
        <v>73096</v>
      </c>
      <c r="G737" s="199">
        <v>74524</v>
      </c>
      <c r="H737" s="199">
        <v>73984</v>
      </c>
      <c r="I737" s="199">
        <v>75809</v>
      </c>
      <c r="J737" s="199">
        <v>89127</v>
      </c>
      <c r="K737" s="199"/>
      <c r="L737" s="199">
        <v>84726</v>
      </c>
      <c r="M737" s="199">
        <v>92470</v>
      </c>
      <c r="N737" s="199"/>
      <c r="O737" s="199"/>
      <c r="P737" s="199"/>
      <c r="Q737" s="200" t="s">
        <v>1</v>
      </c>
    </row>
    <row r="738" spans="1:17" x14ac:dyDescent="0.2">
      <c r="A738" s="195" t="s">
        <v>14</v>
      </c>
      <c r="B738" s="196" t="s">
        <v>205</v>
      </c>
      <c r="C738" s="196" t="s">
        <v>215</v>
      </c>
      <c r="D738" s="196" t="s">
        <v>195</v>
      </c>
      <c r="E738" s="196"/>
      <c r="F738" s="196">
        <v>23947</v>
      </c>
      <c r="G738" s="196">
        <v>26367</v>
      </c>
      <c r="H738" s="196">
        <v>24574</v>
      </c>
      <c r="I738" s="196">
        <v>27159</v>
      </c>
      <c r="J738" s="196">
        <v>31744</v>
      </c>
      <c r="K738" s="196"/>
      <c r="L738" s="196">
        <v>29766</v>
      </c>
      <c r="M738" s="196">
        <v>31490</v>
      </c>
      <c r="N738" s="196"/>
      <c r="O738" s="196"/>
      <c r="P738" s="196"/>
      <c r="Q738" s="197" t="s">
        <v>1</v>
      </c>
    </row>
    <row r="739" spans="1:17" x14ac:dyDescent="0.2">
      <c r="A739" s="198" t="s">
        <v>14</v>
      </c>
      <c r="B739" s="199" t="s">
        <v>205</v>
      </c>
      <c r="C739" s="199" t="s">
        <v>215</v>
      </c>
      <c r="D739" s="199" t="s">
        <v>197</v>
      </c>
      <c r="E739" s="199"/>
      <c r="F739" s="199">
        <v>53045</v>
      </c>
      <c r="G739" s="199">
        <v>54874</v>
      </c>
      <c r="H739" s="199">
        <v>54781</v>
      </c>
      <c r="I739" s="199">
        <v>54345</v>
      </c>
      <c r="J739" s="199">
        <v>63891</v>
      </c>
      <c r="K739" s="199"/>
      <c r="L739" s="199">
        <v>60176</v>
      </c>
      <c r="M739" s="199">
        <v>63312</v>
      </c>
      <c r="N739" s="199"/>
      <c r="O739" s="199"/>
      <c r="P739" s="199"/>
      <c r="Q739" s="200" t="s">
        <v>1</v>
      </c>
    </row>
    <row r="740" spans="1:17" x14ac:dyDescent="0.2">
      <c r="A740" s="195" t="s">
        <v>14</v>
      </c>
      <c r="B740" s="196" t="s">
        <v>205</v>
      </c>
      <c r="C740" s="196" t="s">
        <v>213</v>
      </c>
      <c r="D740" s="196" t="s">
        <v>195</v>
      </c>
      <c r="E740" s="196"/>
      <c r="F740" s="196">
        <v>17407</v>
      </c>
      <c r="G740" s="196">
        <v>19159</v>
      </c>
      <c r="H740" s="196">
        <v>17582</v>
      </c>
      <c r="I740" s="196">
        <v>19751</v>
      </c>
      <c r="J740" s="196">
        <v>23326</v>
      </c>
      <c r="K740" s="196"/>
      <c r="L740" s="196">
        <v>22209</v>
      </c>
      <c r="M740" s="196">
        <v>23207</v>
      </c>
      <c r="N740" s="196"/>
      <c r="O740" s="196"/>
      <c r="P740" s="196"/>
      <c r="Q740" s="197" t="s">
        <v>1</v>
      </c>
    </row>
    <row r="741" spans="1:17" x14ac:dyDescent="0.2">
      <c r="A741" s="198" t="s">
        <v>14</v>
      </c>
      <c r="B741" s="199" t="s">
        <v>205</v>
      </c>
      <c r="C741" s="199" t="s">
        <v>213</v>
      </c>
      <c r="D741" s="199" t="s">
        <v>197</v>
      </c>
      <c r="E741" s="199"/>
      <c r="F741" s="199">
        <v>43325</v>
      </c>
      <c r="G741" s="199">
        <v>43833</v>
      </c>
      <c r="H741" s="199">
        <v>43277</v>
      </c>
      <c r="I741" s="199">
        <v>44057</v>
      </c>
      <c r="J741" s="199">
        <v>50631</v>
      </c>
      <c r="K741" s="199"/>
      <c r="L741" s="199">
        <v>48725</v>
      </c>
      <c r="M741" s="199">
        <v>50948</v>
      </c>
      <c r="N741" s="199"/>
      <c r="O741" s="199"/>
      <c r="P741" s="199"/>
      <c r="Q741" s="200" t="s">
        <v>1</v>
      </c>
    </row>
    <row r="742" spans="1:17" x14ac:dyDescent="0.2">
      <c r="A742" s="195" t="s">
        <v>14</v>
      </c>
      <c r="B742" s="196" t="s">
        <v>205</v>
      </c>
      <c r="C742" s="196" t="s">
        <v>212</v>
      </c>
      <c r="D742" s="196" t="s">
        <v>195</v>
      </c>
      <c r="E742" s="196"/>
      <c r="F742" s="196">
        <v>15065</v>
      </c>
      <c r="G742" s="196">
        <v>16841</v>
      </c>
      <c r="H742" s="196">
        <v>15252</v>
      </c>
      <c r="I742" s="196">
        <v>17152</v>
      </c>
      <c r="J742" s="196">
        <v>20546</v>
      </c>
      <c r="K742" s="196"/>
      <c r="L742" s="196">
        <v>18753</v>
      </c>
      <c r="M742" s="196">
        <v>18750</v>
      </c>
      <c r="N742" s="196"/>
      <c r="O742" s="196"/>
      <c r="P742" s="196"/>
      <c r="Q742" s="197" t="s">
        <v>1</v>
      </c>
    </row>
    <row r="743" spans="1:17" x14ac:dyDescent="0.2">
      <c r="A743" s="198" t="s">
        <v>14</v>
      </c>
      <c r="B743" s="199" t="s">
        <v>205</v>
      </c>
      <c r="C743" s="199" t="s">
        <v>212</v>
      </c>
      <c r="D743" s="199" t="s">
        <v>197</v>
      </c>
      <c r="E743" s="199"/>
      <c r="F743" s="199">
        <v>39487</v>
      </c>
      <c r="G743" s="199">
        <v>41190</v>
      </c>
      <c r="H743" s="199">
        <v>39416</v>
      </c>
      <c r="I743" s="199">
        <v>41138</v>
      </c>
      <c r="J743" s="199">
        <v>47841</v>
      </c>
      <c r="K743" s="199"/>
      <c r="L743" s="199">
        <v>45571</v>
      </c>
      <c r="M743" s="199">
        <v>46592</v>
      </c>
      <c r="N743" s="199"/>
      <c r="O743" s="199"/>
      <c r="P743" s="199"/>
      <c r="Q743" s="200" t="s">
        <v>1</v>
      </c>
    </row>
    <row r="744" spans="1:17" x14ac:dyDescent="0.2">
      <c r="A744" s="195" t="s">
        <v>14</v>
      </c>
      <c r="B744" s="196" t="s">
        <v>205</v>
      </c>
      <c r="C744" s="196" t="s">
        <v>210</v>
      </c>
      <c r="D744" s="196" t="s">
        <v>195</v>
      </c>
      <c r="E744" s="196"/>
      <c r="F744" s="196"/>
      <c r="G744" s="196"/>
      <c r="H744" s="196"/>
      <c r="I744" s="196"/>
      <c r="J744" s="196"/>
      <c r="K744" s="196"/>
      <c r="L744" s="196"/>
      <c r="M744" s="196"/>
      <c r="N744" s="196"/>
      <c r="O744" s="196"/>
      <c r="P744" s="196"/>
      <c r="Q744" s="197" t="s">
        <v>1</v>
      </c>
    </row>
    <row r="745" spans="1:17" x14ac:dyDescent="0.2">
      <c r="A745" s="198" t="s">
        <v>14</v>
      </c>
      <c r="B745" s="199" t="s">
        <v>205</v>
      </c>
      <c r="C745" s="199" t="s">
        <v>210</v>
      </c>
      <c r="D745" s="199" t="s">
        <v>197</v>
      </c>
      <c r="E745" s="199"/>
      <c r="F745" s="199"/>
      <c r="G745" s="199"/>
      <c r="H745" s="199"/>
      <c r="I745" s="199"/>
      <c r="J745" s="199"/>
      <c r="K745" s="199"/>
      <c r="L745" s="199"/>
      <c r="M745" s="199"/>
      <c r="N745" s="199"/>
      <c r="O745" s="199"/>
      <c r="P745" s="199"/>
      <c r="Q745" s="200" t="s">
        <v>1</v>
      </c>
    </row>
    <row r="746" spans="1:17" x14ac:dyDescent="0.2">
      <c r="A746" s="195" t="s">
        <v>14</v>
      </c>
      <c r="B746" s="196" t="s">
        <v>205</v>
      </c>
      <c r="C746" s="196" t="s">
        <v>206</v>
      </c>
      <c r="D746" s="196" t="s">
        <v>195</v>
      </c>
      <c r="E746" s="196"/>
      <c r="F746" s="196"/>
      <c r="G746" s="196"/>
      <c r="H746" s="196"/>
      <c r="I746" s="196"/>
      <c r="J746" s="196"/>
      <c r="K746" s="196"/>
      <c r="L746" s="196"/>
      <c r="M746" s="196"/>
      <c r="N746" s="196"/>
      <c r="O746" s="196"/>
      <c r="P746" s="196"/>
      <c r="Q746" s="197" t="s">
        <v>1</v>
      </c>
    </row>
    <row r="747" spans="1:17" x14ac:dyDescent="0.2">
      <c r="A747" s="198" t="s">
        <v>14</v>
      </c>
      <c r="B747" s="199" t="s">
        <v>205</v>
      </c>
      <c r="C747" s="199" t="s">
        <v>206</v>
      </c>
      <c r="D747" s="199" t="s">
        <v>197</v>
      </c>
      <c r="E747" s="199"/>
      <c r="F747" s="199"/>
      <c r="G747" s="199"/>
      <c r="H747" s="199"/>
      <c r="I747" s="199"/>
      <c r="J747" s="199"/>
      <c r="K747" s="199"/>
      <c r="L747" s="199"/>
      <c r="M747" s="199"/>
      <c r="N747" s="199"/>
      <c r="O747" s="199"/>
      <c r="P747" s="199"/>
      <c r="Q747" s="200" t="s">
        <v>1</v>
      </c>
    </row>
    <row r="748" spans="1:17" x14ac:dyDescent="0.2">
      <c r="A748" s="195" t="s">
        <v>14</v>
      </c>
      <c r="B748" s="196" t="s">
        <v>205</v>
      </c>
      <c r="C748" s="196" t="s">
        <v>211</v>
      </c>
      <c r="D748" s="196" t="s">
        <v>195</v>
      </c>
      <c r="E748" s="199"/>
      <c r="F748" s="199"/>
      <c r="G748" s="199"/>
      <c r="H748" s="199"/>
      <c r="I748" s="199"/>
      <c r="J748" s="199"/>
      <c r="K748" s="199"/>
      <c r="L748" s="199"/>
      <c r="M748" s="199"/>
      <c r="N748" s="199"/>
      <c r="O748" s="199"/>
      <c r="P748" s="199"/>
      <c r="Q748" s="200"/>
    </row>
    <row r="749" spans="1:17" x14ac:dyDescent="0.2">
      <c r="A749" s="198" t="s">
        <v>14</v>
      </c>
      <c r="B749" s="199" t="s">
        <v>205</v>
      </c>
      <c r="C749" s="199" t="s">
        <v>211</v>
      </c>
      <c r="D749" s="199" t="s">
        <v>197</v>
      </c>
      <c r="E749" s="199"/>
      <c r="F749" s="199"/>
      <c r="G749" s="199"/>
      <c r="H749" s="199"/>
      <c r="I749" s="199"/>
      <c r="J749" s="199"/>
      <c r="K749" s="199"/>
      <c r="L749" s="199"/>
      <c r="M749" s="199"/>
      <c r="N749" s="199"/>
      <c r="O749" s="199"/>
      <c r="P749" s="199"/>
      <c r="Q749" s="200"/>
    </row>
    <row r="750" spans="1:17" x14ac:dyDescent="0.2">
      <c r="A750" s="195" t="s">
        <v>14</v>
      </c>
      <c r="B750" s="196" t="s">
        <v>205</v>
      </c>
      <c r="C750" s="196" t="s">
        <v>1087</v>
      </c>
      <c r="D750" s="196" t="s">
        <v>195</v>
      </c>
      <c r="E750" s="199"/>
      <c r="F750" s="199"/>
      <c r="G750" s="199"/>
      <c r="H750" s="199"/>
      <c r="I750" s="199"/>
      <c r="J750" s="199"/>
      <c r="K750" s="199"/>
      <c r="L750" s="199"/>
      <c r="M750" s="199"/>
      <c r="N750" s="199"/>
      <c r="O750" s="199"/>
      <c r="P750" s="199"/>
      <c r="Q750" s="200"/>
    </row>
    <row r="751" spans="1:17" x14ac:dyDescent="0.2">
      <c r="A751" s="198" t="s">
        <v>14</v>
      </c>
      <c r="B751" s="199" t="s">
        <v>205</v>
      </c>
      <c r="C751" s="199" t="s">
        <v>1087</v>
      </c>
      <c r="D751" s="199" t="s">
        <v>197</v>
      </c>
      <c r="E751" s="199"/>
      <c r="F751" s="199"/>
      <c r="G751" s="199"/>
      <c r="H751" s="199"/>
      <c r="I751" s="199"/>
      <c r="J751" s="199"/>
      <c r="K751" s="199"/>
      <c r="L751" s="199"/>
      <c r="M751" s="199"/>
      <c r="N751" s="199"/>
      <c r="O751" s="199"/>
      <c r="P751" s="199"/>
      <c r="Q751" s="200"/>
    </row>
    <row r="752" spans="1:17" x14ac:dyDescent="0.2">
      <c r="A752" s="195" t="s">
        <v>14</v>
      </c>
      <c r="B752" s="196" t="s">
        <v>209</v>
      </c>
      <c r="C752" s="196" t="s">
        <v>214</v>
      </c>
      <c r="D752" s="196" t="s">
        <v>195</v>
      </c>
      <c r="E752" s="196"/>
      <c r="F752" s="196">
        <v>24.69455</v>
      </c>
      <c r="G752" s="196">
        <v>22.874279999999999</v>
      </c>
      <c r="H752" s="196">
        <v>23.478560000000002</v>
      </c>
      <c r="I752" s="196">
        <v>24.201779999999999</v>
      </c>
      <c r="J752" s="196">
        <v>25.65596</v>
      </c>
      <c r="K752" s="196"/>
      <c r="L752" s="196">
        <v>29.212620000000001</v>
      </c>
      <c r="M752" s="196">
        <v>17.042719999999999</v>
      </c>
      <c r="N752" s="196"/>
      <c r="O752" s="196"/>
      <c r="P752" s="196"/>
      <c r="Q752" s="197" t="s">
        <v>1</v>
      </c>
    </row>
    <row r="753" spans="1:17" x14ac:dyDescent="0.2">
      <c r="A753" s="198" t="s">
        <v>14</v>
      </c>
      <c r="B753" s="199" t="s">
        <v>209</v>
      </c>
      <c r="C753" s="199" t="s">
        <v>214</v>
      </c>
      <c r="D753" s="199" t="s">
        <v>197</v>
      </c>
      <c r="E753" s="199"/>
      <c r="F753" s="199">
        <v>24.431470000000001</v>
      </c>
      <c r="G753" s="199">
        <v>23.03997</v>
      </c>
      <c r="H753" s="199">
        <v>23.368929999999999</v>
      </c>
      <c r="I753" s="199">
        <v>23.94558</v>
      </c>
      <c r="J753" s="199">
        <v>25.360949999999999</v>
      </c>
      <c r="K753" s="199"/>
      <c r="L753" s="199">
        <v>24.455290000000002</v>
      </c>
      <c r="M753" s="199">
        <v>17.087990000000001</v>
      </c>
      <c r="N753" s="199"/>
      <c r="O753" s="199"/>
      <c r="P753" s="199"/>
      <c r="Q753" s="200" t="s">
        <v>1</v>
      </c>
    </row>
    <row r="754" spans="1:17" x14ac:dyDescent="0.2">
      <c r="A754" s="195" t="s">
        <v>14</v>
      </c>
      <c r="B754" s="196" t="s">
        <v>209</v>
      </c>
      <c r="C754" s="196" t="s">
        <v>215</v>
      </c>
      <c r="D754" s="196" t="s">
        <v>195</v>
      </c>
      <c r="E754" s="196"/>
      <c r="F754" s="196">
        <v>22.22551</v>
      </c>
      <c r="G754" s="196">
        <v>21.013020000000001</v>
      </c>
      <c r="H754" s="196">
        <v>22.320869999999999</v>
      </c>
      <c r="I754" s="196">
        <v>21.586069999999999</v>
      </c>
      <c r="J754" s="196">
        <v>23.182320000000001</v>
      </c>
      <c r="K754" s="196"/>
      <c r="L754" s="196">
        <v>22.05528</v>
      </c>
      <c r="M754" s="196">
        <v>17.99858</v>
      </c>
      <c r="N754" s="196"/>
      <c r="O754" s="196"/>
      <c r="P754" s="196"/>
      <c r="Q754" s="197" t="s">
        <v>1</v>
      </c>
    </row>
    <row r="755" spans="1:17" x14ac:dyDescent="0.2">
      <c r="A755" s="198" t="s">
        <v>14</v>
      </c>
      <c r="B755" s="199" t="s">
        <v>209</v>
      </c>
      <c r="C755" s="199" t="s">
        <v>215</v>
      </c>
      <c r="D755" s="199" t="s">
        <v>197</v>
      </c>
      <c r="E755" s="199"/>
      <c r="F755" s="199">
        <v>20.615600000000001</v>
      </c>
      <c r="G755" s="199">
        <v>20.181190000000001</v>
      </c>
      <c r="H755" s="199">
        <v>20.978110000000001</v>
      </c>
      <c r="I755" s="199">
        <v>20.561579999999999</v>
      </c>
      <c r="J755" s="199">
        <v>21.70703</v>
      </c>
      <c r="K755" s="199"/>
      <c r="L755" s="199">
        <v>21.01906</v>
      </c>
      <c r="M755" s="199">
        <v>17.173749999999998</v>
      </c>
      <c r="N755" s="199"/>
      <c r="O755" s="199"/>
      <c r="P755" s="199"/>
      <c r="Q755" s="200" t="s">
        <v>1</v>
      </c>
    </row>
    <row r="756" spans="1:17" x14ac:dyDescent="0.2">
      <c r="A756" s="195" t="s">
        <v>14</v>
      </c>
      <c r="B756" s="196" t="s">
        <v>209</v>
      </c>
      <c r="C756" s="196" t="s">
        <v>213</v>
      </c>
      <c r="D756" s="196" t="s">
        <v>195</v>
      </c>
      <c r="E756" s="196"/>
      <c r="F756" s="196">
        <v>24.269110000000001</v>
      </c>
      <c r="G756" s="196">
        <v>23.200389999999999</v>
      </c>
      <c r="H756" s="196">
        <v>23.7119</v>
      </c>
      <c r="I756" s="196">
        <v>24.992660000000001</v>
      </c>
      <c r="J756" s="196">
        <v>25.24389</v>
      </c>
      <c r="K756" s="196"/>
      <c r="L756" s="196">
        <v>23.24681</v>
      </c>
      <c r="M756" s="196">
        <v>16.861059999999998</v>
      </c>
      <c r="N756" s="196"/>
      <c r="O756" s="196"/>
      <c r="P756" s="196"/>
      <c r="Q756" s="197" t="s">
        <v>1</v>
      </c>
    </row>
    <row r="757" spans="1:17" x14ac:dyDescent="0.2">
      <c r="A757" s="198" t="s">
        <v>14</v>
      </c>
      <c r="B757" s="199" t="s">
        <v>209</v>
      </c>
      <c r="C757" s="199" t="s">
        <v>213</v>
      </c>
      <c r="D757" s="199" t="s">
        <v>197</v>
      </c>
      <c r="E757" s="199"/>
      <c r="F757" s="199">
        <v>22.37623</v>
      </c>
      <c r="G757" s="199">
        <v>21.660630000000001</v>
      </c>
      <c r="H757" s="199">
        <v>22.558689999999999</v>
      </c>
      <c r="I757" s="199">
        <v>23.54185</v>
      </c>
      <c r="J757" s="199">
        <v>24.094729999999998</v>
      </c>
      <c r="K757" s="199"/>
      <c r="L757" s="199">
        <v>21.997150000000001</v>
      </c>
      <c r="M757" s="199">
        <v>16.056629999999998</v>
      </c>
      <c r="N757" s="199"/>
      <c r="O757" s="199"/>
      <c r="P757" s="199"/>
      <c r="Q757" s="200" t="s">
        <v>1</v>
      </c>
    </row>
    <row r="758" spans="1:17" x14ac:dyDescent="0.2">
      <c r="A758" s="195" t="s">
        <v>14</v>
      </c>
      <c r="B758" s="196" t="s">
        <v>209</v>
      </c>
      <c r="C758" s="196" t="s">
        <v>212</v>
      </c>
      <c r="D758" s="196" t="s">
        <v>195</v>
      </c>
      <c r="E758" s="196"/>
      <c r="F758" s="196">
        <v>22.50874</v>
      </c>
      <c r="G758" s="196">
        <v>21.2102</v>
      </c>
      <c r="H758" s="196">
        <v>21.813829999999999</v>
      </c>
      <c r="I758" s="196">
        <v>23.517849999999999</v>
      </c>
      <c r="J758" s="196">
        <v>24.03877</v>
      </c>
      <c r="K758" s="196"/>
      <c r="L758" s="196">
        <v>21.785969999999999</v>
      </c>
      <c r="M758" s="196">
        <v>17.349260000000001</v>
      </c>
      <c r="N758" s="196"/>
      <c r="O758" s="196"/>
      <c r="P758" s="196"/>
      <c r="Q758" s="197" t="s">
        <v>1</v>
      </c>
    </row>
    <row r="759" spans="1:17" x14ac:dyDescent="0.2">
      <c r="A759" s="198" t="s">
        <v>14</v>
      </c>
      <c r="B759" s="199" t="s">
        <v>209</v>
      </c>
      <c r="C759" s="199" t="s">
        <v>212</v>
      </c>
      <c r="D759" s="199" t="s">
        <v>197</v>
      </c>
      <c r="E759" s="199"/>
      <c r="F759" s="199">
        <v>20.46658</v>
      </c>
      <c r="G759" s="199">
        <v>19.56034</v>
      </c>
      <c r="H759" s="199">
        <v>20.347529999999999</v>
      </c>
      <c r="I759" s="199">
        <v>21.32263</v>
      </c>
      <c r="J759" s="199">
        <v>23.885359999999999</v>
      </c>
      <c r="K759" s="199"/>
      <c r="L759" s="199">
        <v>20.364350000000002</v>
      </c>
      <c r="M759" s="199">
        <v>16.27816</v>
      </c>
      <c r="N759" s="199"/>
      <c r="O759" s="199"/>
      <c r="P759" s="199"/>
      <c r="Q759" s="200" t="s">
        <v>1</v>
      </c>
    </row>
    <row r="760" spans="1:17" x14ac:dyDescent="0.2">
      <c r="A760" s="195" t="s">
        <v>14</v>
      </c>
      <c r="B760" s="196" t="s">
        <v>209</v>
      </c>
      <c r="C760" s="196" t="s">
        <v>210</v>
      </c>
      <c r="D760" s="196" t="s">
        <v>195</v>
      </c>
      <c r="E760" s="196"/>
      <c r="F760" s="196">
        <v>23.536380000000001</v>
      </c>
      <c r="G760" s="196">
        <v>22.25489</v>
      </c>
      <c r="H760" s="196">
        <v>22.77197</v>
      </c>
      <c r="I760" s="196">
        <v>23.859760000000001</v>
      </c>
      <c r="J760" s="196">
        <v>26.42502</v>
      </c>
      <c r="K760" s="196"/>
      <c r="L760" s="196">
        <v>22.802060000000001</v>
      </c>
      <c r="M760" s="196">
        <v>15.183350000000001</v>
      </c>
      <c r="N760" s="196"/>
      <c r="O760" s="196"/>
      <c r="P760" s="196"/>
      <c r="Q760" s="197" t="s">
        <v>1</v>
      </c>
    </row>
    <row r="761" spans="1:17" x14ac:dyDescent="0.2">
      <c r="A761" s="198" t="s">
        <v>14</v>
      </c>
      <c r="B761" s="199" t="s">
        <v>209</v>
      </c>
      <c r="C761" s="199" t="s">
        <v>210</v>
      </c>
      <c r="D761" s="199" t="s">
        <v>197</v>
      </c>
      <c r="E761" s="199"/>
      <c r="F761" s="199">
        <v>21.424949999999999</v>
      </c>
      <c r="G761" s="199">
        <v>19.563210000000002</v>
      </c>
      <c r="H761" s="199">
        <v>21.21021</v>
      </c>
      <c r="I761" s="199">
        <v>21.67183</v>
      </c>
      <c r="J761" s="199">
        <v>22.90652</v>
      </c>
      <c r="K761" s="199"/>
      <c r="L761" s="199">
        <v>21.318539999999999</v>
      </c>
      <c r="M761" s="199">
        <v>14.54766</v>
      </c>
      <c r="N761" s="199"/>
      <c r="O761" s="199"/>
      <c r="P761" s="199"/>
      <c r="Q761" s="200" t="s">
        <v>1</v>
      </c>
    </row>
    <row r="762" spans="1:17" x14ac:dyDescent="0.2">
      <c r="A762" s="195" t="s">
        <v>14</v>
      </c>
      <c r="B762" s="196" t="s">
        <v>209</v>
      </c>
      <c r="C762" s="196" t="s">
        <v>206</v>
      </c>
      <c r="D762" s="196" t="s">
        <v>195</v>
      </c>
      <c r="E762" s="196"/>
      <c r="F762" s="196">
        <v>23.125250000000001</v>
      </c>
      <c r="G762" s="196">
        <v>21.970600000000001</v>
      </c>
      <c r="H762" s="196">
        <v>21.83108</v>
      </c>
      <c r="I762" s="196">
        <v>24.21489</v>
      </c>
      <c r="J762" s="196">
        <v>25.449020000000001</v>
      </c>
      <c r="K762" s="196"/>
      <c r="L762" s="196">
        <v>24.42905</v>
      </c>
      <c r="M762" s="196">
        <v>18.705179999999999</v>
      </c>
      <c r="N762" s="196"/>
      <c r="O762" s="196"/>
      <c r="P762" s="196"/>
      <c r="Q762" s="197" t="s">
        <v>1</v>
      </c>
    </row>
    <row r="763" spans="1:17" x14ac:dyDescent="0.2">
      <c r="A763" s="198" t="s">
        <v>14</v>
      </c>
      <c r="B763" s="199" t="s">
        <v>209</v>
      </c>
      <c r="C763" s="199" t="s">
        <v>206</v>
      </c>
      <c r="D763" s="199" t="s">
        <v>197</v>
      </c>
      <c r="E763" s="199"/>
      <c r="F763" s="199">
        <v>22.63692</v>
      </c>
      <c r="G763" s="199">
        <v>21.044039999999999</v>
      </c>
      <c r="H763" s="199">
        <v>21.3797</v>
      </c>
      <c r="I763" s="199">
        <v>23.035049999999998</v>
      </c>
      <c r="J763" s="199">
        <v>24.60023</v>
      </c>
      <c r="K763" s="199"/>
      <c r="L763" s="199">
        <v>23.449549999999999</v>
      </c>
      <c r="M763" s="199">
        <v>17.165120000000002</v>
      </c>
      <c r="N763" s="199"/>
      <c r="O763" s="199"/>
      <c r="P763" s="199"/>
      <c r="Q763" s="200" t="s">
        <v>1</v>
      </c>
    </row>
    <row r="764" spans="1:17" x14ac:dyDescent="0.2">
      <c r="A764" s="195" t="s">
        <v>14</v>
      </c>
      <c r="B764" s="196" t="s">
        <v>209</v>
      </c>
      <c r="C764" s="196" t="s">
        <v>211</v>
      </c>
      <c r="D764" s="196" t="s">
        <v>195</v>
      </c>
      <c r="E764" s="196"/>
      <c r="F764" s="196"/>
      <c r="G764" s="196"/>
      <c r="H764" s="196"/>
      <c r="I764" s="196"/>
      <c r="J764" s="196"/>
      <c r="K764" s="196"/>
      <c r="L764" s="196"/>
      <c r="M764" s="196"/>
      <c r="N764" s="196"/>
      <c r="O764" s="196"/>
      <c r="P764" s="196"/>
      <c r="Q764" s="197" t="s">
        <v>1</v>
      </c>
    </row>
    <row r="765" spans="1:17" x14ac:dyDescent="0.2">
      <c r="A765" s="198" t="s">
        <v>14</v>
      </c>
      <c r="B765" s="199" t="s">
        <v>209</v>
      </c>
      <c r="C765" s="199" t="s">
        <v>211</v>
      </c>
      <c r="D765" s="199" t="s">
        <v>197</v>
      </c>
      <c r="E765" s="199"/>
      <c r="F765" s="199"/>
      <c r="G765" s="199"/>
      <c r="H765" s="199"/>
      <c r="I765" s="199"/>
      <c r="J765" s="199"/>
      <c r="K765" s="199"/>
      <c r="L765" s="199"/>
      <c r="M765" s="199"/>
      <c r="N765" s="199"/>
      <c r="O765" s="199"/>
      <c r="P765" s="199"/>
      <c r="Q765" s="200" t="s">
        <v>1</v>
      </c>
    </row>
    <row r="766" spans="1:17" x14ac:dyDescent="0.2">
      <c r="A766" s="195" t="s">
        <v>14</v>
      </c>
      <c r="B766" s="196" t="s">
        <v>207</v>
      </c>
      <c r="C766" s="196" t="s">
        <v>214</v>
      </c>
      <c r="D766" s="196" t="s">
        <v>195</v>
      </c>
      <c r="E766" s="196"/>
      <c r="F766" s="196">
        <v>19.897760000000002</v>
      </c>
      <c r="G766" s="196">
        <v>21.095310000000001</v>
      </c>
      <c r="H766" s="196">
        <v>22.238489999999999</v>
      </c>
      <c r="I766" s="196">
        <v>22.712759999999999</v>
      </c>
      <c r="J766" s="196">
        <v>24.156110000000002</v>
      </c>
      <c r="K766" s="196"/>
      <c r="L766" s="196">
        <v>26.760919999999999</v>
      </c>
      <c r="M766" s="196">
        <v>23.854780000000002</v>
      </c>
      <c r="N766" s="196"/>
      <c r="O766" s="196"/>
      <c r="P766" s="196"/>
      <c r="Q766" s="197" t="s">
        <v>1</v>
      </c>
    </row>
    <row r="767" spans="1:17" x14ac:dyDescent="0.2">
      <c r="A767" s="198" t="s">
        <v>14</v>
      </c>
      <c r="B767" s="199" t="s">
        <v>207</v>
      </c>
      <c r="C767" s="199" t="s">
        <v>214</v>
      </c>
      <c r="D767" s="199" t="s">
        <v>197</v>
      </c>
      <c r="E767" s="199"/>
      <c r="F767" s="199">
        <v>18.34984</v>
      </c>
      <c r="G767" s="199">
        <v>19.132090000000002</v>
      </c>
      <c r="H767" s="199">
        <v>19.513680000000001</v>
      </c>
      <c r="I767" s="199">
        <v>20.221869999999999</v>
      </c>
      <c r="J767" s="199">
        <v>22.09431</v>
      </c>
      <c r="K767" s="199"/>
      <c r="L767" s="199">
        <v>24.13073</v>
      </c>
      <c r="M767" s="199">
        <v>20.672650000000001</v>
      </c>
      <c r="N767" s="199"/>
      <c r="O767" s="199"/>
      <c r="P767" s="199"/>
      <c r="Q767" s="200" t="s">
        <v>1</v>
      </c>
    </row>
    <row r="768" spans="1:17" x14ac:dyDescent="0.2">
      <c r="A768" s="195" t="s">
        <v>14</v>
      </c>
      <c r="B768" s="196" t="s">
        <v>207</v>
      </c>
      <c r="C768" s="196" t="s">
        <v>215</v>
      </c>
      <c r="D768" s="196" t="s">
        <v>195</v>
      </c>
      <c r="E768" s="196"/>
      <c r="F768" s="196">
        <v>17.626429999999999</v>
      </c>
      <c r="G768" s="196">
        <v>19.12997</v>
      </c>
      <c r="H768" s="196">
        <v>19.374140000000001</v>
      </c>
      <c r="I768" s="196">
        <v>20.280570000000001</v>
      </c>
      <c r="J768" s="196">
        <v>21.799399999999999</v>
      </c>
      <c r="K768" s="196"/>
      <c r="L768" s="196">
        <v>23.772089999999999</v>
      </c>
      <c r="M768" s="196">
        <v>21.54017</v>
      </c>
      <c r="N768" s="196"/>
      <c r="O768" s="196"/>
      <c r="P768" s="196"/>
      <c r="Q768" s="197" t="s">
        <v>1</v>
      </c>
    </row>
    <row r="769" spans="1:17" x14ac:dyDescent="0.2">
      <c r="A769" s="198" t="s">
        <v>14</v>
      </c>
      <c r="B769" s="199" t="s">
        <v>207</v>
      </c>
      <c r="C769" s="199" t="s">
        <v>215</v>
      </c>
      <c r="D769" s="199" t="s">
        <v>197</v>
      </c>
      <c r="E769" s="199"/>
      <c r="F769" s="199">
        <v>16.176829999999999</v>
      </c>
      <c r="G769" s="199">
        <v>16.701899999999998</v>
      </c>
      <c r="H769" s="199">
        <v>16.50207</v>
      </c>
      <c r="I769" s="199">
        <v>18.150700000000001</v>
      </c>
      <c r="J769" s="199">
        <v>19.957429999999999</v>
      </c>
      <c r="K769" s="199"/>
      <c r="L769" s="199">
        <v>20.769079999999999</v>
      </c>
      <c r="M769" s="199">
        <v>18.596789999999999</v>
      </c>
      <c r="N769" s="199"/>
      <c r="O769" s="199"/>
      <c r="P769" s="199"/>
      <c r="Q769" s="200" t="s">
        <v>1</v>
      </c>
    </row>
    <row r="770" spans="1:17" x14ac:dyDescent="0.2">
      <c r="A770" s="195" t="s">
        <v>14</v>
      </c>
      <c r="B770" s="196" t="s">
        <v>207</v>
      </c>
      <c r="C770" s="196" t="s">
        <v>213</v>
      </c>
      <c r="D770" s="196" t="s">
        <v>195</v>
      </c>
      <c r="E770" s="196"/>
      <c r="F770" s="196">
        <v>17.843399999999999</v>
      </c>
      <c r="G770" s="196">
        <v>18.597000000000001</v>
      </c>
      <c r="H770" s="196">
        <v>19.90672</v>
      </c>
      <c r="I770" s="196">
        <v>18.991440000000001</v>
      </c>
      <c r="J770" s="196">
        <v>20.98517</v>
      </c>
      <c r="K770" s="196"/>
      <c r="L770" s="196">
        <v>24.5306</v>
      </c>
      <c r="M770" s="196">
        <v>21.07554</v>
      </c>
      <c r="N770" s="196"/>
      <c r="O770" s="196"/>
      <c r="P770" s="196"/>
      <c r="Q770" s="197" t="s">
        <v>1</v>
      </c>
    </row>
    <row r="771" spans="1:17" x14ac:dyDescent="0.2">
      <c r="A771" s="198" t="s">
        <v>14</v>
      </c>
      <c r="B771" s="199" t="s">
        <v>207</v>
      </c>
      <c r="C771" s="199" t="s">
        <v>213</v>
      </c>
      <c r="D771" s="199" t="s">
        <v>197</v>
      </c>
      <c r="E771" s="199"/>
      <c r="F771" s="199">
        <v>15.19215</v>
      </c>
      <c r="G771" s="199">
        <v>15.78947</v>
      </c>
      <c r="H771" s="199">
        <v>16.24419</v>
      </c>
      <c r="I771" s="199">
        <v>16.889479999999999</v>
      </c>
      <c r="J771" s="199">
        <v>18.701979999999999</v>
      </c>
      <c r="K771" s="199"/>
      <c r="L771" s="199">
        <v>21.723960000000002</v>
      </c>
      <c r="M771" s="199">
        <v>18.045850000000002</v>
      </c>
      <c r="N771" s="199"/>
      <c r="O771" s="199"/>
      <c r="P771" s="199"/>
      <c r="Q771" s="200" t="s">
        <v>1</v>
      </c>
    </row>
    <row r="772" spans="1:17" x14ac:dyDescent="0.2">
      <c r="A772" s="195" t="s">
        <v>14</v>
      </c>
      <c r="B772" s="196" t="s">
        <v>207</v>
      </c>
      <c r="C772" s="196" t="s">
        <v>212</v>
      </c>
      <c r="D772" s="196" t="s">
        <v>195</v>
      </c>
      <c r="E772" s="196"/>
      <c r="F772" s="196">
        <v>18.864920000000001</v>
      </c>
      <c r="G772" s="196">
        <v>21.364529999999998</v>
      </c>
      <c r="H772" s="196">
        <v>21.17099</v>
      </c>
      <c r="I772" s="196">
        <v>23.11684</v>
      </c>
      <c r="J772" s="196">
        <v>24.063079999999999</v>
      </c>
      <c r="K772" s="196"/>
      <c r="L772" s="196">
        <v>25.275960000000001</v>
      </c>
      <c r="M772" s="196">
        <v>23.776</v>
      </c>
      <c r="N772" s="196"/>
      <c r="O772" s="196"/>
      <c r="P772" s="196"/>
      <c r="Q772" s="197" t="s">
        <v>1</v>
      </c>
    </row>
    <row r="773" spans="1:17" x14ac:dyDescent="0.2">
      <c r="A773" s="198" t="s">
        <v>14</v>
      </c>
      <c r="B773" s="199" t="s">
        <v>207</v>
      </c>
      <c r="C773" s="199" t="s">
        <v>212</v>
      </c>
      <c r="D773" s="199" t="s">
        <v>197</v>
      </c>
      <c r="E773" s="199"/>
      <c r="F773" s="199">
        <v>17.795729999999999</v>
      </c>
      <c r="G773" s="199">
        <v>19.356639999999999</v>
      </c>
      <c r="H773" s="199">
        <v>19.679829999999999</v>
      </c>
      <c r="I773" s="199">
        <v>20.53576</v>
      </c>
      <c r="J773" s="199">
        <v>21.928889999999999</v>
      </c>
      <c r="K773" s="199"/>
      <c r="L773" s="199">
        <v>24.724060000000001</v>
      </c>
      <c r="M773" s="199">
        <v>21.767690000000002</v>
      </c>
      <c r="N773" s="199"/>
      <c r="O773" s="199"/>
      <c r="P773" s="199"/>
      <c r="Q773" s="200" t="s">
        <v>1</v>
      </c>
    </row>
    <row r="774" spans="1:17" x14ac:dyDescent="0.2">
      <c r="A774" s="195" t="s">
        <v>14</v>
      </c>
      <c r="B774" s="196" t="s">
        <v>207</v>
      </c>
      <c r="C774" s="196" t="s">
        <v>210</v>
      </c>
      <c r="D774" s="196" t="s">
        <v>195</v>
      </c>
      <c r="E774" s="196"/>
      <c r="F774" s="196"/>
      <c r="G774" s="196"/>
      <c r="H774" s="196"/>
      <c r="I774" s="196"/>
      <c r="J774" s="196"/>
      <c r="K774" s="196"/>
      <c r="L774" s="196"/>
      <c r="M774" s="196"/>
      <c r="N774" s="196"/>
      <c r="O774" s="196"/>
      <c r="P774" s="196"/>
      <c r="Q774" s="197" t="s">
        <v>1</v>
      </c>
    </row>
    <row r="775" spans="1:17" x14ac:dyDescent="0.2">
      <c r="A775" s="198" t="s">
        <v>14</v>
      </c>
      <c r="B775" s="199" t="s">
        <v>207</v>
      </c>
      <c r="C775" s="199" t="s">
        <v>210</v>
      </c>
      <c r="D775" s="199" t="s">
        <v>197</v>
      </c>
      <c r="E775" s="199"/>
      <c r="F775" s="199"/>
      <c r="G775" s="199"/>
      <c r="H775" s="199"/>
      <c r="I775" s="199"/>
      <c r="J775" s="199"/>
      <c r="K775" s="199"/>
      <c r="L775" s="199"/>
      <c r="M775" s="199"/>
      <c r="N775" s="199"/>
      <c r="O775" s="199"/>
      <c r="P775" s="199"/>
      <c r="Q775" s="200" t="s">
        <v>1</v>
      </c>
    </row>
    <row r="776" spans="1:17" x14ac:dyDescent="0.2">
      <c r="A776" s="195" t="s">
        <v>14</v>
      </c>
      <c r="B776" s="196" t="s">
        <v>207</v>
      </c>
      <c r="C776" s="196" t="s">
        <v>206</v>
      </c>
      <c r="D776" s="196" t="s">
        <v>195</v>
      </c>
      <c r="E776" s="196"/>
      <c r="F776" s="196"/>
      <c r="G776" s="196"/>
      <c r="H776" s="196"/>
      <c r="I776" s="196"/>
      <c r="J776" s="196"/>
      <c r="K776" s="196"/>
      <c r="L776" s="196"/>
      <c r="M776" s="196"/>
      <c r="N776" s="196"/>
      <c r="O776" s="196"/>
      <c r="P776" s="196"/>
      <c r="Q776" s="197" t="s">
        <v>1</v>
      </c>
    </row>
    <row r="777" spans="1:17" x14ac:dyDescent="0.2">
      <c r="A777" s="198" t="s">
        <v>14</v>
      </c>
      <c r="B777" s="199" t="s">
        <v>207</v>
      </c>
      <c r="C777" s="199" t="s">
        <v>206</v>
      </c>
      <c r="D777" s="199" t="s">
        <v>197</v>
      </c>
      <c r="E777" s="199"/>
      <c r="F777" s="199"/>
      <c r="G777" s="199"/>
      <c r="H777" s="199"/>
      <c r="I777" s="199"/>
      <c r="J777" s="199"/>
      <c r="K777" s="199"/>
      <c r="L777" s="199"/>
      <c r="M777" s="199"/>
      <c r="N777" s="199"/>
      <c r="O777" s="199"/>
      <c r="P777" s="199"/>
      <c r="Q777" s="200" t="s">
        <v>1</v>
      </c>
    </row>
    <row r="778" spans="1:17" x14ac:dyDescent="0.2">
      <c r="A778" s="195" t="s">
        <v>14</v>
      </c>
      <c r="B778" s="196" t="s">
        <v>207</v>
      </c>
      <c r="C778" s="196" t="s">
        <v>211</v>
      </c>
      <c r="D778" s="196" t="s">
        <v>195</v>
      </c>
      <c r="E778" s="199"/>
      <c r="F778" s="199"/>
      <c r="G778" s="199"/>
      <c r="H778" s="199"/>
      <c r="I778" s="199"/>
      <c r="J778" s="199"/>
      <c r="K778" s="199"/>
      <c r="L778" s="199"/>
      <c r="M778" s="199"/>
      <c r="N778" s="199"/>
      <c r="O778" s="199"/>
      <c r="P778" s="199"/>
      <c r="Q778" s="200"/>
    </row>
    <row r="779" spans="1:17" x14ac:dyDescent="0.2">
      <c r="A779" s="198" t="s">
        <v>14</v>
      </c>
      <c r="B779" s="199" t="s">
        <v>207</v>
      </c>
      <c r="C779" s="199" t="s">
        <v>211</v>
      </c>
      <c r="D779" s="199" t="s">
        <v>197</v>
      </c>
      <c r="E779" s="199"/>
      <c r="F779" s="199"/>
      <c r="G779" s="199"/>
      <c r="H779" s="199"/>
      <c r="I779" s="199"/>
      <c r="J779" s="199"/>
      <c r="K779" s="199"/>
      <c r="L779" s="199"/>
      <c r="M779" s="199"/>
      <c r="N779" s="199"/>
      <c r="O779" s="199"/>
      <c r="P779" s="199"/>
      <c r="Q779" s="200"/>
    </row>
    <row r="780" spans="1:17" x14ac:dyDescent="0.2">
      <c r="A780" s="195" t="s">
        <v>14</v>
      </c>
      <c r="B780" s="196" t="s">
        <v>207</v>
      </c>
      <c r="C780" s="196" t="s">
        <v>1087</v>
      </c>
      <c r="D780" s="196" t="s">
        <v>195</v>
      </c>
      <c r="E780" s="199"/>
      <c r="F780" s="199"/>
      <c r="G780" s="199"/>
      <c r="H780" s="199"/>
      <c r="I780" s="199"/>
      <c r="J780" s="199"/>
      <c r="K780" s="199"/>
      <c r="L780" s="199"/>
      <c r="M780" s="199"/>
      <c r="N780" s="199"/>
      <c r="O780" s="199"/>
      <c r="P780" s="199"/>
      <c r="Q780" s="200"/>
    </row>
    <row r="781" spans="1:17" x14ac:dyDescent="0.2">
      <c r="A781" s="198" t="s">
        <v>14</v>
      </c>
      <c r="B781" s="199" t="s">
        <v>207</v>
      </c>
      <c r="C781" s="199" t="s">
        <v>1087</v>
      </c>
      <c r="D781" s="199" t="s">
        <v>197</v>
      </c>
      <c r="E781" s="199"/>
      <c r="F781" s="199"/>
      <c r="G781" s="199"/>
      <c r="H781" s="199"/>
      <c r="I781" s="199"/>
      <c r="J781" s="199"/>
      <c r="K781" s="199"/>
      <c r="L781" s="199"/>
      <c r="M781" s="199"/>
      <c r="N781" s="199"/>
      <c r="O781" s="199"/>
      <c r="P781" s="199"/>
      <c r="Q781" s="200"/>
    </row>
    <row r="782" spans="1:17" x14ac:dyDescent="0.2">
      <c r="A782" s="195" t="s">
        <v>15</v>
      </c>
      <c r="B782" s="196" t="s">
        <v>208</v>
      </c>
      <c r="C782" s="196" t="s">
        <v>214</v>
      </c>
      <c r="D782" s="196" t="s">
        <v>195</v>
      </c>
      <c r="E782" s="196">
        <v>10408</v>
      </c>
      <c r="F782" s="196"/>
      <c r="G782" s="196"/>
      <c r="H782" s="196"/>
      <c r="I782" s="196"/>
      <c r="J782" s="196">
        <v>11830</v>
      </c>
      <c r="K782" s="196">
        <v>11136</v>
      </c>
      <c r="L782" s="196"/>
      <c r="M782" s="196"/>
      <c r="N782" s="196">
        <v>11190</v>
      </c>
      <c r="O782" s="196">
        <v>12324</v>
      </c>
      <c r="P782" s="196"/>
      <c r="Q782" s="197" t="s">
        <v>1</v>
      </c>
    </row>
    <row r="783" spans="1:17" x14ac:dyDescent="0.2">
      <c r="A783" s="198" t="s">
        <v>15</v>
      </c>
      <c r="B783" s="199" t="s">
        <v>208</v>
      </c>
      <c r="C783" s="199" t="s">
        <v>214</v>
      </c>
      <c r="D783" s="199" t="s">
        <v>197</v>
      </c>
      <c r="E783" s="199">
        <v>11467</v>
      </c>
      <c r="F783" s="199"/>
      <c r="G783" s="199"/>
      <c r="H783" s="199"/>
      <c r="I783" s="199"/>
      <c r="J783" s="199">
        <v>13199</v>
      </c>
      <c r="K783" s="199">
        <v>13806</v>
      </c>
      <c r="L783" s="199"/>
      <c r="M783" s="199"/>
      <c r="N783" s="199">
        <v>12175</v>
      </c>
      <c r="O783" s="199">
        <v>13026</v>
      </c>
      <c r="P783" s="199"/>
      <c r="Q783" s="200" t="s">
        <v>1</v>
      </c>
    </row>
    <row r="784" spans="1:17" x14ac:dyDescent="0.2">
      <c r="A784" s="195" t="s">
        <v>15</v>
      </c>
      <c r="B784" s="196" t="s">
        <v>208</v>
      </c>
      <c r="C784" s="196" t="s">
        <v>215</v>
      </c>
      <c r="D784" s="196" t="s">
        <v>195</v>
      </c>
      <c r="E784" s="196">
        <v>9061</v>
      </c>
      <c r="F784" s="196"/>
      <c r="G784" s="196"/>
      <c r="H784" s="196"/>
      <c r="I784" s="196"/>
      <c r="J784" s="196">
        <v>10149</v>
      </c>
      <c r="K784" s="196">
        <v>10325</v>
      </c>
      <c r="L784" s="196"/>
      <c r="M784" s="196"/>
      <c r="N784" s="196">
        <v>10497</v>
      </c>
      <c r="O784" s="196"/>
      <c r="P784" s="196"/>
      <c r="Q784" s="197" t="s">
        <v>1</v>
      </c>
    </row>
    <row r="785" spans="1:17" x14ac:dyDescent="0.2">
      <c r="A785" s="198" t="s">
        <v>15</v>
      </c>
      <c r="B785" s="199" t="s">
        <v>208</v>
      </c>
      <c r="C785" s="199" t="s">
        <v>215</v>
      </c>
      <c r="D785" s="199" t="s">
        <v>197</v>
      </c>
      <c r="E785" s="199">
        <v>10758</v>
      </c>
      <c r="F785" s="199"/>
      <c r="G785" s="199"/>
      <c r="H785" s="199"/>
      <c r="I785" s="199"/>
      <c r="J785" s="199">
        <v>11385</v>
      </c>
      <c r="K785" s="199">
        <v>11484</v>
      </c>
      <c r="L785" s="199"/>
      <c r="M785" s="199"/>
      <c r="N785" s="199">
        <v>11604</v>
      </c>
      <c r="O785" s="199"/>
      <c r="P785" s="199"/>
      <c r="Q785" s="200" t="s">
        <v>1</v>
      </c>
    </row>
    <row r="786" spans="1:17" x14ac:dyDescent="0.2">
      <c r="A786" s="195" t="s">
        <v>15</v>
      </c>
      <c r="B786" s="196" t="s">
        <v>208</v>
      </c>
      <c r="C786" s="196" t="s">
        <v>213</v>
      </c>
      <c r="D786" s="196" t="s">
        <v>195</v>
      </c>
      <c r="E786" s="196">
        <v>9160</v>
      </c>
      <c r="F786" s="196"/>
      <c r="G786" s="196"/>
      <c r="H786" s="196"/>
      <c r="I786" s="196"/>
      <c r="J786" s="196">
        <v>9865</v>
      </c>
      <c r="K786" s="196">
        <v>10044</v>
      </c>
      <c r="L786" s="196"/>
      <c r="M786" s="196"/>
      <c r="N786" s="196">
        <v>10094</v>
      </c>
      <c r="O786" s="196"/>
      <c r="P786" s="196"/>
      <c r="Q786" s="197" t="s">
        <v>1</v>
      </c>
    </row>
    <row r="787" spans="1:17" x14ac:dyDescent="0.2">
      <c r="A787" s="198" t="s">
        <v>15</v>
      </c>
      <c r="B787" s="199" t="s">
        <v>208</v>
      </c>
      <c r="C787" s="199" t="s">
        <v>213</v>
      </c>
      <c r="D787" s="199" t="s">
        <v>197</v>
      </c>
      <c r="E787" s="199">
        <v>11505</v>
      </c>
      <c r="F787" s="199"/>
      <c r="G787" s="199"/>
      <c r="H787" s="199"/>
      <c r="I787" s="199"/>
      <c r="J787" s="199">
        <v>10949</v>
      </c>
      <c r="K787" s="199">
        <v>11196</v>
      </c>
      <c r="L787" s="199"/>
      <c r="M787" s="199"/>
      <c r="N787" s="199">
        <v>11172</v>
      </c>
      <c r="O787" s="199"/>
      <c r="P787" s="199"/>
      <c r="Q787" s="200" t="s">
        <v>1</v>
      </c>
    </row>
    <row r="788" spans="1:17" x14ac:dyDescent="0.2">
      <c r="A788" s="195" t="s">
        <v>15</v>
      </c>
      <c r="B788" s="196" t="s">
        <v>208</v>
      </c>
      <c r="C788" s="196" t="s">
        <v>212</v>
      </c>
      <c r="D788" s="196" t="s">
        <v>195</v>
      </c>
      <c r="E788" s="196">
        <v>10242</v>
      </c>
      <c r="F788" s="196"/>
      <c r="G788" s="196"/>
      <c r="H788" s="196"/>
      <c r="I788" s="196"/>
      <c r="J788" s="196">
        <v>9029</v>
      </c>
      <c r="K788" s="196">
        <v>9141</v>
      </c>
      <c r="L788" s="196"/>
      <c r="M788" s="196"/>
      <c r="N788" s="196">
        <v>9444</v>
      </c>
      <c r="O788" s="196"/>
      <c r="P788" s="196"/>
      <c r="Q788" s="197" t="s">
        <v>1</v>
      </c>
    </row>
    <row r="789" spans="1:17" x14ac:dyDescent="0.2">
      <c r="A789" s="198" t="s">
        <v>15</v>
      </c>
      <c r="B789" s="199" t="s">
        <v>208</v>
      </c>
      <c r="C789" s="199" t="s">
        <v>212</v>
      </c>
      <c r="D789" s="199" t="s">
        <v>197</v>
      </c>
      <c r="E789" s="199">
        <v>8110</v>
      </c>
      <c r="F789" s="199"/>
      <c r="G789" s="199"/>
      <c r="H789" s="199"/>
      <c r="I789" s="199"/>
      <c r="J789" s="199">
        <v>9980</v>
      </c>
      <c r="K789" s="199">
        <v>9973</v>
      </c>
      <c r="L789" s="199"/>
      <c r="M789" s="199"/>
      <c r="N789" s="199">
        <v>10223</v>
      </c>
      <c r="O789" s="199"/>
      <c r="P789" s="199"/>
      <c r="Q789" s="200" t="s">
        <v>1</v>
      </c>
    </row>
    <row r="790" spans="1:17" x14ac:dyDescent="0.2">
      <c r="A790" s="195" t="s">
        <v>15</v>
      </c>
      <c r="B790" s="196" t="s">
        <v>208</v>
      </c>
      <c r="C790" s="196" t="s">
        <v>210</v>
      </c>
      <c r="D790" s="196" t="s">
        <v>195</v>
      </c>
      <c r="E790" s="196">
        <v>6897</v>
      </c>
      <c r="F790" s="196"/>
      <c r="G790" s="196"/>
      <c r="H790" s="196"/>
      <c r="I790" s="196"/>
      <c r="J790" s="196">
        <v>8063</v>
      </c>
      <c r="K790" s="196">
        <v>8244</v>
      </c>
      <c r="L790" s="196"/>
      <c r="M790" s="196"/>
      <c r="N790" s="196">
        <v>8767</v>
      </c>
      <c r="O790" s="196"/>
      <c r="P790" s="196"/>
      <c r="Q790" s="197" t="s">
        <v>1</v>
      </c>
    </row>
    <row r="791" spans="1:17" x14ac:dyDescent="0.2">
      <c r="A791" s="198" t="s">
        <v>15</v>
      </c>
      <c r="B791" s="199" t="s">
        <v>208</v>
      </c>
      <c r="C791" s="199" t="s">
        <v>210</v>
      </c>
      <c r="D791" s="199" t="s">
        <v>197</v>
      </c>
      <c r="E791" s="199">
        <v>8255</v>
      </c>
      <c r="F791" s="199"/>
      <c r="G791" s="199"/>
      <c r="H791" s="199"/>
      <c r="I791" s="199"/>
      <c r="J791" s="199">
        <v>8918</v>
      </c>
      <c r="K791" s="199">
        <v>8870</v>
      </c>
      <c r="L791" s="199"/>
      <c r="M791" s="199"/>
      <c r="N791" s="199">
        <v>9313</v>
      </c>
      <c r="O791" s="199"/>
      <c r="P791" s="199"/>
      <c r="Q791" s="200" t="s">
        <v>1</v>
      </c>
    </row>
    <row r="792" spans="1:17" x14ac:dyDescent="0.2">
      <c r="A792" s="195" t="s">
        <v>15</v>
      </c>
      <c r="B792" s="196" t="s">
        <v>208</v>
      </c>
      <c r="C792" s="196" t="s">
        <v>206</v>
      </c>
      <c r="D792" s="196" t="s">
        <v>195</v>
      </c>
      <c r="E792" s="196">
        <v>6572</v>
      </c>
      <c r="F792" s="196"/>
      <c r="G792" s="196"/>
      <c r="H792" s="196"/>
      <c r="I792" s="196"/>
      <c r="J792" s="196">
        <v>8338</v>
      </c>
      <c r="K792" s="196">
        <v>8143</v>
      </c>
      <c r="L792" s="196"/>
      <c r="M792" s="196"/>
      <c r="N792" s="196">
        <v>8377</v>
      </c>
      <c r="O792" s="196"/>
      <c r="P792" s="196"/>
      <c r="Q792" s="197" t="s">
        <v>1</v>
      </c>
    </row>
    <row r="793" spans="1:17" x14ac:dyDescent="0.2">
      <c r="A793" s="198" t="s">
        <v>15</v>
      </c>
      <c r="B793" s="199" t="s">
        <v>208</v>
      </c>
      <c r="C793" s="199" t="s">
        <v>206</v>
      </c>
      <c r="D793" s="199" t="s">
        <v>197</v>
      </c>
      <c r="E793" s="199">
        <v>8680</v>
      </c>
      <c r="F793" s="199"/>
      <c r="G793" s="199"/>
      <c r="H793" s="199"/>
      <c r="I793" s="199"/>
      <c r="J793" s="199">
        <v>8481</v>
      </c>
      <c r="K793" s="199">
        <v>8019</v>
      </c>
      <c r="L793" s="199"/>
      <c r="M793" s="199"/>
      <c r="N793" s="199">
        <v>8661</v>
      </c>
      <c r="O793" s="199"/>
      <c r="P793" s="199"/>
      <c r="Q793" s="200" t="s">
        <v>1</v>
      </c>
    </row>
    <row r="794" spans="1:17" x14ac:dyDescent="0.2">
      <c r="A794" s="195" t="s">
        <v>15</v>
      </c>
      <c r="B794" s="196" t="s">
        <v>208</v>
      </c>
      <c r="C794" s="196" t="s">
        <v>211</v>
      </c>
      <c r="D794" s="196" t="s">
        <v>195</v>
      </c>
      <c r="E794" s="196"/>
      <c r="F794" s="196"/>
      <c r="G794" s="196"/>
      <c r="H794" s="196"/>
      <c r="I794" s="196"/>
      <c r="J794" s="196"/>
      <c r="K794" s="196"/>
      <c r="L794" s="196"/>
      <c r="M794" s="196"/>
      <c r="N794" s="196"/>
      <c r="O794" s="196"/>
      <c r="P794" s="196"/>
      <c r="Q794" s="197" t="s">
        <v>1</v>
      </c>
    </row>
    <row r="795" spans="1:17" x14ac:dyDescent="0.2">
      <c r="A795" s="198" t="s">
        <v>15</v>
      </c>
      <c r="B795" s="199" t="s">
        <v>208</v>
      </c>
      <c r="C795" s="199" t="s">
        <v>211</v>
      </c>
      <c r="D795" s="199" t="s">
        <v>197</v>
      </c>
      <c r="E795" s="199"/>
      <c r="F795" s="199"/>
      <c r="G795" s="199"/>
      <c r="H795" s="199"/>
      <c r="I795" s="199"/>
      <c r="J795" s="199"/>
      <c r="K795" s="199"/>
      <c r="L795" s="199"/>
      <c r="M795" s="199"/>
      <c r="N795" s="199"/>
      <c r="O795" s="199"/>
      <c r="P795" s="199"/>
      <c r="Q795" s="200" t="s">
        <v>1</v>
      </c>
    </row>
    <row r="796" spans="1:17" x14ac:dyDescent="0.2">
      <c r="A796" s="195" t="s">
        <v>15</v>
      </c>
      <c r="B796" s="196" t="s">
        <v>205</v>
      </c>
      <c r="C796" s="196" t="s">
        <v>214</v>
      </c>
      <c r="D796" s="196" t="s">
        <v>195</v>
      </c>
      <c r="E796" s="196"/>
      <c r="F796" s="196"/>
      <c r="G796" s="196"/>
      <c r="H796" s="196"/>
      <c r="I796" s="196"/>
      <c r="J796" s="196">
        <v>7708</v>
      </c>
      <c r="K796" s="196">
        <v>7736</v>
      </c>
      <c r="L796" s="196"/>
      <c r="M796" s="196"/>
      <c r="N796" s="196"/>
      <c r="O796" s="196"/>
      <c r="P796" s="196"/>
      <c r="Q796" s="197" t="s">
        <v>1</v>
      </c>
    </row>
    <row r="797" spans="1:17" x14ac:dyDescent="0.2">
      <c r="A797" s="198" t="s">
        <v>15</v>
      </c>
      <c r="B797" s="199" t="s">
        <v>205</v>
      </c>
      <c r="C797" s="199" t="s">
        <v>214</v>
      </c>
      <c r="D797" s="199" t="s">
        <v>197</v>
      </c>
      <c r="E797" s="199"/>
      <c r="F797" s="199"/>
      <c r="G797" s="199"/>
      <c r="H797" s="199"/>
      <c r="I797" s="199"/>
      <c r="J797" s="199">
        <v>7863</v>
      </c>
      <c r="K797" s="199">
        <v>8057</v>
      </c>
      <c r="L797" s="199"/>
      <c r="M797" s="199"/>
      <c r="N797" s="199"/>
      <c r="O797" s="199"/>
      <c r="P797" s="199"/>
      <c r="Q797" s="200" t="s">
        <v>1</v>
      </c>
    </row>
    <row r="798" spans="1:17" x14ac:dyDescent="0.2">
      <c r="A798" s="195" t="s">
        <v>15</v>
      </c>
      <c r="B798" s="196" t="s">
        <v>205</v>
      </c>
      <c r="C798" s="196" t="s">
        <v>215</v>
      </c>
      <c r="D798" s="196" t="s">
        <v>195</v>
      </c>
      <c r="E798" s="196"/>
      <c r="F798" s="196"/>
      <c r="G798" s="196"/>
      <c r="H798" s="196"/>
      <c r="I798" s="196"/>
      <c r="J798" s="196">
        <v>5184</v>
      </c>
      <c r="K798" s="196">
        <v>5862</v>
      </c>
      <c r="L798" s="196"/>
      <c r="M798" s="196"/>
      <c r="N798" s="196"/>
      <c r="O798" s="196"/>
      <c r="P798" s="196"/>
      <c r="Q798" s="197" t="s">
        <v>1</v>
      </c>
    </row>
    <row r="799" spans="1:17" x14ac:dyDescent="0.2">
      <c r="A799" s="198" t="s">
        <v>15</v>
      </c>
      <c r="B799" s="199" t="s">
        <v>205</v>
      </c>
      <c r="C799" s="199" t="s">
        <v>215</v>
      </c>
      <c r="D799" s="199" t="s">
        <v>197</v>
      </c>
      <c r="E799" s="199"/>
      <c r="F799" s="199"/>
      <c r="G799" s="199"/>
      <c r="H799" s="199"/>
      <c r="I799" s="199"/>
      <c r="J799" s="199">
        <v>5197</v>
      </c>
      <c r="K799" s="199">
        <v>5603</v>
      </c>
      <c r="L799" s="199"/>
      <c r="M799" s="199"/>
      <c r="N799" s="199"/>
      <c r="O799" s="199"/>
      <c r="P799" s="199"/>
      <c r="Q799" s="200" t="s">
        <v>1</v>
      </c>
    </row>
    <row r="800" spans="1:17" x14ac:dyDescent="0.2">
      <c r="A800" s="195" t="s">
        <v>15</v>
      </c>
      <c r="B800" s="196" t="s">
        <v>205</v>
      </c>
      <c r="C800" s="196" t="s">
        <v>213</v>
      </c>
      <c r="D800" s="196" t="s">
        <v>195</v>
      </c>
      <c r="E800" s="196"/>
      <c r="F800" s="196"/>
      <c r="G800" s="196"/>
      <c r="H800" s="196"/>
      <c r="I800" s="196"/>
      <c r="J800" s="196">
        <v>4715</v>
      </c>
      <c r="K800" s="196">
        <v>4769</v>
      </c>
      <c r="L800" s="196"/>
      <c r="M800" s="196"/>
      <c r="N800" s="196"/>
      <c r="O800" s="196"/>
      <c r="P800" s="196"/>
      <c r="Q800" s="197" t="s">
        <v>1</v>
      </c>
    </row>
    <row r="801" spans="1:17" x14ac:dyDescent="0.2">
      <c r="A801" s="198" t="s">
        <v>15</v>
      </c>
      <c r="B801" s="199" t="s">
        <v>205</v>
      </c>
      <c r="C801" s="199" t="s">
        <v>213</v>
      </c>
      <c r="D801" s="199" t="s">
        <v>197</v>
      </c>
      <c r="E801" s="199"/>
      <c r="F801" s="199"/>
      <c r="G801" s="199"/>
      <c r="H801" s="199"/>
      <c r="I801" s="199"/>
      <c r="J801" s="199">
        <v>4677</v>
      </c>
      <c r="K801" s="199">
        <v>4804</v>
      </c>
      <c r="L801" s="199"/>
      <c r="M801" s="199"/>
      <c r="N801" s="199"/>
      <c r="O801" s="199"/>
      <c r="P801" s="199"/>
      <c r="Q801" s="200" t="s">
        <v>1</v>
      </c>
    </row>
    <row r="802" spans="1:17" x14ac:dyDescent="0.2">
      <c r="A802" s="195" t="s">
        <v>15</v>
      </c>
      <c r="B802" s="196" t="s">
        <v>205</v>
      </c>
      <c r="C802" s="196" t="s">
        <v>212</v>
      </c>
      <c r="D802" s="196" t="s">
        <v>195</v>
      </c>
      <c r="E802" s="196"/>
      <c r="F802" s="196"/>
      <c r="G802" s="196"/>
      <c r="H802" s="196"/>
      <c r="I802" s="196"/>
      <c r="J802" s="196">
        <v>4571</v>
      </c>
      <c r="K802" s="196">
        <v>4553</v>
      </c>
      <c r="L802" s="196"/>
      <c r="M802" s="196"/>
      <c r="N802" s="196"/>
      <c r="O802" s="196"/>
      <c r="P802" s="196"/>
      <c r="Q802" s="197" t="s">
        <v>1</v>
      </c>
    </row>
    <row r="803" spans="1:17" x14ac:dyDescent="0.2">
      <c r="A803" s="198" t="s">
        <v>15</v>
      </c>
      <c r="B803" s="199" t="s">
        <v>205</v>
      </c>
      <c r="C803" s="199" t="s">
        <v>212</v>
      </c>
      <c r="D803" s="199" t="s">
        <v>197</v>
      </c>
      <c r="E803" s="199"/>
      <c r="F803" s="199"/>
      <c r="G803" s="199"/>
      <c r="H803" s="199"/>
      <c r="I803" s="199"/>
      <c r="J803" s="199">
        <v>4316</v>
      </c>
      <c r="K803" s="199">
        <v>4106</v>
      </c>
      <c r="L803" s="199"/>
      <c r="M803" s="199"/>
      <c r="N803" s="199"/>
      <c r="O803" s="199"/>
      <c r="P803" s="199"/>
      <c r="Q803" s="200" t="s">
        <v>1</v>
      </c>
    </row>
    <row r="804" spans="1:17" x14ac:dyDescent="0.2">
      <c r="A804" s="195" t="s">
        <v>15</v>
      </c>
      <c r="B804" s="196" t="s">
        <v>205</v>
      </c>
      <c r="C804" s="196" t="s">
        <v>210</v>
      </c>
      <c r="D804" s="196" t="s">
        <v>195</v>
      </c>
      <c r="E804" s="196"/>
      <c r="F804" s="196"/>
      <c r="G804" s="196"/>
      <c r="H804" s="196"/>
      <c r="I804" s="196"/>
      <c r="J804" s="196"/>
      <c r="K804" s="196"/>
      <c r="L804" s="196"/>
      <c r="M804" s="196"/>
      <c r="N804" s="196"/>
      <c r="O804" s="196"/>
      <c r="P804" s="196"/>
      <c r="Q804" s="197" t="s">
        <v>1</v>
      </c>
    </row>
    <row r="805" spans="1:17" x14ac:dyDescent="0.2">
      <c r="A805" s="198" t="s">
        <v>15</v>
      </c>
      <c r="B805" s="199" t="s">
        <v>205</v>
      </c>
      <c r="C805" s="199" t="s">
        <v>210</v>
      </c>
      <c r="D805" s="199" t="s">
        <v>197</v>
      </c>
      <c r="E805" s="199"/>
      <c r="F805" s="199"/>
      <c r="G805" s="199"/>
      <c r="H805" s="199"/>
      <c r="I805" s="199"/>
      <c r="J805" s="199"/>
      <c r="K805" s="199"/>
      <c r="L805" s="199"/>
      <c r="M805" s="199"/>
      <c r="N805" s="199"/>
      <c r="O805" s="199"/>
      <c r="P805" s="199"/>
      <c r="Q805" s="200" t="s">
        <v>1</v>
      </c>
    </row>
    <row r="806" spans="1:17" x14ac:dyDescent="0.2">
      <c r="A806" s="195" t="s">
        <v>15</v>
      </c>
      <c r="B806" s="196" t="s">
        <v>205</v>
      </c>
      <c r="C806" s="196" t="s">
        <v>206</v>
      </c>
      <c r="D806" s="196" t="s">
        <v>195</v>
      </c>
      <c r="E806" s="196"/>
      <c r="F806" s="196"/>
      <c r="G806" s="196"/>
      <c r="H806" s="196"/>
      <c r="I806" s="196"/>
      <c r="J806" s="196"/>
      <c r="K806" s="196"/>
      <c r="L806" s="196"/>
      <c r="M806" s="196"/>
      <c r="N806" s="196"/>
      <c r="O806" s="196"/>
      <c r="P806" s="196"/>
      <c r="Q806" s="197" t="s">
        <v>1</v>
      </c>
    </row>
    <row r="807" spans="1:17" x14ac:dyDescent="0.2">
      <c r="A807" s="198" t="s">
        <v>15</v>
      </c>
      <c r="B807" s="199" t="s">
        <v>205</v>
      </c>
      <c r="C807" s="199" t="s">
        <v>206</v>
      </c>
      <c r="D807" s="199" t="s">
        <v>197</v>
      </c>
      <c r="E807" s="199"/>
      <c r="F807" s="199"/>
      <c r="G807" s="199"/>
      <c r="H807" s="199"/>
      <c r="I807" s="199"/>
      <c r="J807" s="199"/>
      <c r="K807" s="199"/>
      <c r="L807" s="199"/>
      <c r="M807" s="199"/>
      <c r="N807" s="199"/>
      <c r="O807" s="199"/>
      <c r="P807" s="199"/>
      <c r="Q807" s="200" t="s">
        <v>1</v>
      </c>
    </row>
    <row r="808" spans="1:17" x14ac:dyDescent="0.2">
      <c r="A808" s="195" t="s">
        <v>15</v>
      </c>
      <c r="B808" s="196" t="s">
        <v>205</v>
      </c>
      <c r="C808" s="196" t="s">
        <v>211</v>
      </c>
      <c r="D808" s="196" t="s">
        <v>195</v>
      </c>
      <c r="E808" s="199"/>
      <c r="F808" s="199"/>
      <c r="G808" s="199"/>
      <c r="H808" s="199"/>
      <c r="I808" s="199"/>
      <c r="J808" s="199"/>
      <c r="K808" s="199"/>
      <c r="L808" s="199"/>
      <c r="M808" s="199"/>
      <c r="N808" s="199"/>
      <c r="O808" s="199"/>
      <c r="P808" s="199"/>
      <c r="Q808" s="200"/>
    </row>
    <row r="809" spans="1:17" x14ac:dyDescent="0.2">
      <c r="A809" s="198" t="s">
        <v>15</v>
      </c>
      <c r="B809" s="199" t="s">
        <v>205</v>
      </c>
      <c r="C809" s="199" t="s">
        <v>211</v>
      </c>
      <c r="D809" s="199" t="s">
        <v>197</v>
      </c>
      <c r="E809" s="199"/>
      <c r="F809" s="199"/>
      <c r="G809" s="199"/>
      <c r="H809" s="199"/>
      <c r="I809" s="199"/>
      <c r="J809" s="199"/>
      <c r="K809" s="199"/>
      <c r="L809" s="199"/>
      <c r="M809" s="199"/>
      <c r="N809" s="199"/>
      <c r="O809" s="199"/>
      <c r="P809" s="199"/>
      <c r="Q809" s="200"/>
    </row>
    <row r="810" spans="1:17" x14ac:dyDescent="0.2">
      <c r="A810" s="195" t="s">
        <v>15</v>
      </c>
      <c r="B810" s="196" t="s">
        <v>205</v>
      </c>
      <c r="C810" s="196" t="s">
        <v>1087</v>
      </c>
      <c r="D810" s="196" t="s">
        <v>195</v>
      </c>
      <c r="E810" s="199"/>
      <c r="F810" s="199"/>
      <c r="G810" s="199"/>
      <c r="H810" s="199"/>
      <c r="I810" s="199"/>
      <c r="J810" s="199"/>
      <c r="K810" s="199"/>
      <c r="L810" s="199"/>
      <c r="M810" s="199"/>
      <c r="N810" s="199"/>
      <c r="O810" s="199"/>
      <c r="P810" s="199"/>
      <c r="Q810" s="200"/>
    </row>
    <row r="811" spans="1:17" x14ac:dyDescent="0.2">
      <c r="A811" s="198" t="s">
        <v>15</v>
      </c>
      <c r="B811" s="199" t="s">
        <v>205</v>
      </c>
      <c r="C811" s="199" t="s">
        <v>1087</v>
      </c>
      <c r="D811" s="199" t="s">
        <v>197</v>
      </c>
      <c r="E811" s="199"/>
      <c r="F811" s="199"/>
      <c r="G811" s="199"/>
      <c r="H811" s="199"/>
      <c r="I811" s="199"/>
      <c r="J811" s="199"/>
      <c r="K811" s="199"/>
      <c r="L811" s="199"/>
      <c r="M811" s="199"/>
      <c r="N811" s="199"/>
      <c r="O811" s="199"/>
      <c r="P811" s="199"/>
      <c r="Q811" s="200"/>
    </row>
    <row r="812" spans="1:17" x14ac:dyDescent="0.2">
      <c r="A812" s="195" t="s">
        <v>15</v>
      </c>
      <c r="B812" s="196" t="s">
        <v>209</v>
      </c>
      <c r="C812" s="196" t="s">
        <v>214</v>
      </c>
      <c r="D812" s="196" t="s">
        <v>195</v>
      </c>
      <c r="E812" s="196">
        <v>27.574940000000002</v>
      </c>
      <c r="F812" s="196"/>
      <c r="G812" s="196"/>
      <c r="H812" s="196"/>
      <c r="I812" s="196"/>
      <c r="J812" s="196">
        <v>20.253589999999999</v>
      </c>
      <c r="K812" s="196">
        <v>19.81861</v>
      </c>
      <c r="L812" s="196"/>
      <c r="M812" s="196"/>
      <c r="N812" s="196">
        <v>17.756930000000001</v>
      </c>
      <c r="O812" s="196">
        <v>10.10224</v>
      </c>
      <c r="P812" s="196"/>
      <c r="Q812" s="197" t="s">
        <v>1</v>
      </c>
    </row>
    <row r="813" spans="1:17" x14ac:dyDescent="0.2">
      <c r="A813" s="198" t="s">
        <v>15</v>
      </c>
      <c r="B813" s="199" t="s">
        <v>209</v>
      </c>
      <c r="C813" s="199" t="s">
        <v>214</v>
      </c>
      <c r="D813" s="199" t="s">
        <v>197</v>
      </c>
      <c r="E813" s="199">
        <v>27.56606</v>
      </c>
      <c r="F813" s="199"/>
      <c r="G813" s="199"/>
      <c r="H813" s="199"/>
      <c r="I813" s="199"/>
      <c r="J813" s="199">
        <v>21.91075</v>
      </c>
      <c r="K813" s="199">
        <v>18.723739999999999</v>
      </c>
      <c r="L813" s="199"/>
      <c r="M813" s="199"/>
      <c r="N813" s="199">
        <v>18.127310000000001</v>
      </c>
      <c r="O813" s="199">
        <v>17.726089999999999</v>
      </c>
      <c r="P813" s="199"/>
      <c r="Q813" s="200" t="s">
        <v>1</v>
      </c>
    </row>
    <row r="814" spans="1:17" x14ac:dyDescent="0.2">
      <c r="A814" s="195" t="s">
        <v>15</v>
      </c>
      <c r="B814" s="196" t="s">
        <v>209</v>
      </c>
      <c r="C814" s="196" t="s">
        <v>215</v>
      </c>
      <c r="D814" s="196" t="s">
        <v>195</v>
      </c>
      <c r="E814" s="196">
        <v>27.40316</v>
      </c>
      <c r="F814" s="196"/>
      <c r="G814" s="196"/>
      <c r="H814" s="196"/>
      <c r="I814" s="196"/>
      <c r="J814" s="196">
        <v>19.440339999999999</v>
      </c>
      <c r="K814" s="196">
        <v>18.692489999999999</v>
      </c>
      <c r="L814" s="196"/>
      <c r="M814" s="196"/>
      <c r="N814" s="196">
        <v>16.43327</v>
      </c>
      <c r="O814" s="196"/>
      <c r="P814" s="196"/>
      <c r="Q814" s="197" t="s">
        <v>1</v>
      </c>
    </row>
    <row r="815" spans="1:17" x14ac:dyDescent="0.2">
      <c r="A815" s="198" t="s">
        <v>15</v>
      </c>
      <c r="B815" s="199" t="s">
        <v>209</v>
      </c>
      <c r="C815" s="199" t="s">
        <v>215</v>
      </c>
      <c r="D815" s="199" t="s">
        <v>197</v>
      </c>
      <c r="E815" s="199">
        <v>27.41216</v>
      </c>
      <c r="F815" s="199"/>
      <c r="G815" s="199"/>
      <c r="H815" s="199"/>
      <c r="I815" s="199"/>
      <c r="J815" s="199">
        <v>21.475629999999999</v>
      </c>
      <c r="K815" s="199">
        <v>20.35005</v>
      </c>
      <c r="L815" s="199"/>
      <c r="M815" s="199"/>
      <c r="N815" s="199">
        <v>18.123059999999999</v>
      </c>
      <c r="O815" s="199"/>
      <c r="P815" s="199"/>
      <c r="Q815" s="200" t="s">
        <v>1</v>
      </c>
    </row>
    <row r="816" spans="1:17" x14ac:dyDescent="0.2">
      <c r="A816" s="195" t="s">
        <v>15</v>
      </c>
      <c r="B816" s="196" t="s">
        <v>209</v>
      </c>
      <c r="C816" s="196" t="s">
        <v>213</v>
      </c>
      <c r="D816" s="196" t="s">
        <v>195</v>
      </c>
      <c r="E816" s="196">
        <v>24.432310000000001</v>
      </c>
      <c r="F816" s="196"/>
      <c r="G816" s="196"/>
      <c r="H816" s="196"/>
      <c r="I816" s="196"/>
      <c r="J816" s="196">
        <v>19.49316</v>
      </c>
      <c r="K816" s="196">
        <v>17.463159999999998</v>
      </c>
      <c r="L816" s="196"/>
      <c r="M816" s="196"/>
      <c r="N816" s="196">
        <v>17.4361</v>
      </c>
      <c r="O816" s="196"/>
      <c r="P816" s="196"/>
      <c r="Q816" s="197" t="s">
        <v>1</v>
      </c>
    </row>
    <row r="817" spans="1:17" x14ac:dyDescent="0.2">
      <c r="A817" s="198" t="s">
        <v>15</v>
      </c>
      <c r="B817" s="199" t="s">
        <v>209</v>
      </c>
      <c r="C817" s="199" t="s">
        <v>213</v>
      </c>
      <c r="D817" s="199" t="s">
        <v>197</v>
      </c>
      <c r="E817" s="199">
        <v>24.441549999999999</v>
      </c>
      <c r="F817" s="199"/>
      <c r="G817" s="199"/>
      <c r="H817" s="199"/>
      <c r="I817" s="199"/>
      <c r="J817" s="199">
        <v>23.719059999999999</v>
      </c>
      <c r="K817" s="199">
        <v>19.59628</v>
      </c>
      <c r="L817" s="199"/>
      <c r="M817" s="199"/>
      <c r="N817" s="199">
        <v>19.808450000000001</v>
      </c>
      <c r="O817" s="199"/>
      <c r="P817" s="199"/>
      <c r="Q817" s="200" t="s">
        <v>1</v>
      </c>
    </row>
    <row r="818" spans="1:17" x14ac:dyDescent="0.2">
      <c r="A818" s="195" t="s">
        <v>15</v>
      </c>
      <c r="B818" s="196" t="s">
        <v>209</v>
      </c>
      <c r="C818" s="196" t="s">
        <v>212</v>
      </c>
      <c r="D818" s="196" t="s">
        <v>195</v>
      </c>
      <c r="E818" s="196">
        <v>22.43702</v>
      </c>
      <c r="F818" s="196"/>
      <c r="G818" s="196"/>
      <c r="H818" s="196"/>
      <c r="I818" s="196"/>
      <c r="J818" s="196">
        <v>19.11618</v>
      </c>
      <c r="K818" s="196">
        <v>15.173389999999999</v>
      </c>
      <c r="L818" s="196"/>
      <c r="M818" s="196"/>
      <c r="N818" s="196">
        <v>15.42778</v>
      </c>
      <c r="O818" s="196"/>
      <c r="P818" s="196"/>
      <c r="Q818" s="197" t="s">
        <v>1</v>
      </c>
    </row>
    <row r="819" spans="1:17" x14ac:dyDescent="0.2">
      <c r="A819" s="198" t="s">
        <v>15</v>
      </c>
      <c r="B819" s="199" t="s">
        <v>209</v>
      </c>
      <c r="C819" s="199" t="s">
        <v>212</v>
      </c>
      <c r="D819" s="199" t="s">
        <v>197</v>
      </c>
      <c r="E819" s="199">
        <v>22.453759999999999</v>
      </c>
      <c r="F819" s="199"/>
      <c r="G819" s="199"/>
      <c r="H819" s="199"/>
      <c r="I819" s="199"/>
      <c r="J819" s="199">
        <v>21.41283</v>
      </c>
      <c r="K819" s="199">
        <v>18.610250000000001</v>
      </c>
      <c r="L819" s="199"/>
      <c r="M819" s="199"/>
      <c r="N819" s="199">
        <v>17.176950000000001</v>
      </c>
      <c r="O819" s="199"/>
      <c r="P819" s="199"/>
      <c r="Q819" s="200" t="s">
        <v>1</v>
      </c>
    </row>
    <row r="820" spans="1:17" x14ac:dyDescent="0.2">
      <c r="A820" s="195" t="s">
        <v>15</v>
      </c>
      <c r="B820" s="196" t="s">
        <v>209</v>
      </c>
      <c r="C820" s="196" t="s">
        <v>210</v>
      </c>
      <c r="D820" s="196" t="s">
        <v>195</v>
      </c>
      <c r="E820" s="196">
        <v>20.400169999999999</v>
      </c>
      <c r="F820" s="196"/>
      <c r="G820" s="196"/>
      <c r="H820" s="196"/>
      <c r="I820" s="196"/>
      <c r="J820" s="196">
        <v>16.81756</v>
      </c>
      <c r="K820" s="196">
        <v>13.27026</v>
      </c>
      <c r="L820" s="196"/>
      <c r="M820" s="196"/>
      <c r="N820" s="196">
        <v>12.889239999999999</v>
      </c>
      <c r="O820" s="196"/>
      <c r="P820" s="196"/>
      <c r="Q820" s="197" t="s">
        <v>1</v>
      </c>
    </row>
    <row r="821" spans="1:17" x14ac:dyDescent="0.2">
      <c r="A821" s="198" t="s">
        <v>15</v>
      </c>
      <c r="B821" s="199" t="s">
        <v>209</v>
      </c>
      <c r="C821" s="199" t="s">
        <v>210</v>
      </c>
      <c r="D821" s="199" t="s">
        <v>197</v>
      </c>
      <c r="E821" s="199">
        <v>20.387640000000001</v>
      </c>
      <c r="F821" s="199"/>
      <c r="G821" s="199"/>
      <c r="H821" s="199"/>
      <c r="I821" s="199"/>
      <c r="J821" s="199">
        <v>19.93721</v>
      </c>
      <c r="K821" s="199">
        <v>16.83202</v>
      </c>
      <c r="L821" s="199"/>
      <c r="M821" s="199"/>
      <c r="N821" s="199">
        <v>15.397830000000001</v>
      </c>
      <c r="O821" s="199"/>
      <c r="P821" s="199"/>
      <c r="Q821" s="200" t="s">
        <v>1</v>
      </c>
    </row>
    <row r="822" spans="1:17" x14ac:dyDescent="0.2">
      <c r="A822" s="195" t="s">
        <v>15</v>
      </c>
      <c r="B822" s="196" t="s">
        <v>209</v>
      </c>
      <c r="C822" s="196" t="s">
        <v>206</v>
      </c>
      <c r="D822" s="196" t="s">
        <v>195</v>
      </c>
      <c r="E822" s="196">
        <v>22.458919999999999</v>
      </c>
      <c r="F822" s="196"/>
      <c r="G822" s="196"/>
      <c r="H822" s="196"/>
      <c r="I822" s="196"/>
      <c r="J822" s="196">
        <v>20.472539999999999</v>
      </c>
      <c r="K822" s="196">
        <v>12.83311</v>
      </c>
      <c r="L822" s="196"/>
      <c r="M822" s="196"/>
      <c r="N822" s="196">
        <v>13.4535</v>
      </c>
      <c r="O822" s="196"/>
      <c r="P822" s="196"/>
      <c r="Q822" s="197" t="s">
        <v>1</v>
      </c>
    </row>
    <row r="823" spans="1:17" x14ac:dyDescent="0.2">
      <c r="A823" s="198" t="s">
        <v>15</v>
      </c>
      <c r="B823" s="199" t="s">
        <v>209</v>
      </c>
      <c r="C823" s="199" t="s">
        <v>206</v>
      </c>
      <c r="D823" s="199" t="s">
        <v>197</v>
      </c>
      <c r="E823" s="199">
        <v>22.45392</v>
      </c>
      <c r="F823" s="199"/>
      <c r="G823" s="199"/>
      <c r="H823" s="199"/>
      <c r="I823" s="199"/>
      <c r="J823" s="199">
        <v>23.204809999999998</v>
      </c>
      <c r="K823" s="199">
        <v>14.739990000000001</v>
      </c>
      <c r="L823" s="199"/>
      <c r="M823" s="199"/>
      <c r="N823" s="199">
        <v>14.536429999999999</v>
      </c>
      <c r="O823" s="199"/>
      <c r="P823" s="199"/>
      <c r="Q823" s="200" t="s">
        <v>1</v>
      </c>
    </row>
    <row r="824" spans="1:17" x14ac:dyDescent="0.2">
      <c r="A824" s="195" t="s">
        <v>15</v>
      </c>
      <c r="B824" s="196" t="s">
        <v>209</v>
      </c>
      <c r="C824" s="196" t="s">
        <v>211</v>
      </c>
      <c r="D824" s="196" t="s">
        <v>195</v>
      </c>
      <c r="E824" s="196"/>
      <c r="F824" s="196"/>
      <c r="G824" s="196"/>
      <c r="H824" s="196"/>
      <c r="I824" s="196"/>
      <c r="J824" s="196"/>
      <c r="K824" s="196"/>
      <c r="L824" s="196"/>
      <c r="M824" s="196"/>
      <c r="N824" s="196"/>
      <c r="O824" s="196"/>
      <c r="P824" s="196"/>
      <c r="Q824" s="197" t="s">
        <v>1</v>
      </c>
    </row>
    <row r="825" spans="1:17" x14ac:dyDescent="0.2">
      <c r="A825" s="198" t="s">
        <v>15</v>
      </c>
      <c r="B825" s="199" t="s">
        <v>209</v>
      </c>
      <c r="C825" s="199" t="s">
        <v>211</v>
      </c>
      <c r="D825" s="199" t="s">
        <v>197</v>
      </c>
      <c r="E825" s="199"/>
      <c r="F825" s="199"/>
      <c r="G825" s="199"/>
      <c r="H825" s="199"/>
      <c r="I825" s="199"/>
      <c r="J825" s="199"/>
      <c r="K825" s="199"/>
      <c r="L825" s="199"/>
      <c r="M825" s="199"/>
      <c r="N825" s="199"/>
      <c r="O825" s="199"/>
      <c r="P825" s="199"/>
      <c r="Q825" s="200" t="s">
        <v>1</v>
      </c>
    </row>
    <row r="826" spans="1:17" x14ac:dyDescent="0.2">
      <c r="A826" s="195" t="s">
        <v>15</v>
      </c>
      <c r="B826" s="196" t="s">
        <v>207</v>
      </c>
      <c r="C826" s="196" t="s">
        <v>214</v>
      </c>
      <c r="D826" s="196" t="s">
        <v>195</v>
      </c>
      <c r="E826" s="196"/>
      <c r="F826" s="196"/>
      <c r="G826" s="196"/>
      <c r="H826" s="196"/>
      <c r="I826" s="196"/>
      <c r="J826" s="196">
        <v>11.31292</v>
      </c>
      <c r="K826" s="196">
        <v>18.110130000000002</v>
      </c>
      <c r="L826" s="196"/>
      <c r="M826" s="196"/>
      <c r="N826" s="196"/>
      <c r="O826" s="196"/>
      <c r="P826" s="196"/>
      <c r="Q826" s="197" t="s">
        <v>1</v>
      </c>
    </row>
    <row r="827" spans="1:17" x14ac:dyDescent="0.2">
      <c r="A827" s="198" t="s">
        <v>15</v>
      </c>
      <c r="B827" s="199" t="s">
        <v>207</v>
      </c>
      <c r="C827" s="199" t="s">
        <v>214</v>
      </c>
      <c r="D827" s="199" t="s">
        <v>197</v>
      </c>
      <c r="E827" s="199"/>
      <c r="F827" s="199"/>
      <c r="G827" s="199"/>
      <c r="H827" s="199"/>
      <c r="I827" s="199"/>
      <c r="J827" s="199">
        <v>12.336259999999999</v>
      </c>
      <c r="K827" s="199">
        <v>7.67035</v>
      </c>
      <c r="L827" s="199"/>
      <c r="M827" s="199"/>
      <c r="N827" s="199"/>
      <c r="O827" s="199"/>
      <c r="P827" s="199"/>
      <c r="Q827" s="200" t="s">
        <v>1</v>
      </c>
    </row>
    <row r="828" spans="1:17" x14ac:dyDescent="0.2">
      <c r="A828" s="195" t="s">
        <v>15</v>
      </c>
      <c r="B828" s="196" t="s">
        <v>207</v>
      </c>
      <c r="C828" s="196" t="s">
        <v>215</v>
      </c>
      <c r="D828" s="196" t="s">
        <v>195</v>
      </c>
      <c r="E828" s="196"/>
      <c r="F828" s="196"/>
      <c r="G828" s="196"/>
      <c r="H828" s="196"/>
      <c r="I828" s="196"/>
      <c r="J828" s="196">
        <v>12.056330000000001</v>
      </c>
      <c r="K828" s="196">
        <v>10.42306</v>
      </c>
      <c r="L828" s="196"/>
      <c r="M828" s="196"/>
      <c r="N828" s="196"/>
      <c r="O828" s="196"/>
      <c r="P828" s="196"/>
      <c r="Q828" s="197" t="s">
        <v>1</v>
      </c>
    </row>
    <row r="829" spans="1:17" x14ac:dyDescent="0.2">
      <c r="A829" s="198" t="s">
        <v>15</v>
      </c>
      <c r="B829" s="199" t="s">
        <v>207</v>
      </c>
      <c r="C829" s="199" t="s">
        <v>215</v>
      </c>
      <c r="D829" s="199" t="s">
        <v>197</v>
      </c>
      <c r="E829" s="199"/>
      <c r="F829" s="199"/>
      <c r="G829" s="199"/>
      <c r="H829" s="199"/>
      <c r="I829" s="199"/>
      <c r="J829" s="199">
        <v>13.565519999999999</v>
      </c>
      <c r="K829" s="199">
        <v>5.0151700000000003</v>
      </c>
      <c r="L829" s="199"/>
      <c r="M829" s="199"/>
      <c r="N829" s="199"/>
      <c r="O829" s="199"/>
      <c r="P829" s="199"/>
      <c r="Q829" s="200" t="s">
        <v>1</v>
      </c>
    </row>
    <row r="830" spans="1:17" x14ac:dyDescent="0.2">
      <c r="A830" s="195" t="s">
        <v>15</v>
      </c>
      <c r="B830" s="196" t="s">
        <v>207</v>
      </c>
      <c r="C830" s="196" t="s">
        <v>213</v>
      </c>
      <c r="D830" s="196" t="s">
        <v>195</v>
      </c>
      <c r="E830" s="196"/>
      <c r="F830" s="196"/>
      <c r="G830" s="196"/>
      <c r="H830" s="196"/>
      <c r="I830" s="196"/>
      <c r="J830" s="196">
        <v>12.364789999999999</v>
      </c>
      <c r="K830" s="196">
        <v>12.0151</v>
      </c>
      <c r="L830" s="196"/>
      <c r="M830" s="196"/>
      <c r="N830" s="196"/>
      <c r="O830" s="196"/>
      <c r="P830" s="196"/>
      <c r="Q830" s="197" t="s">
        <v>1</v>
      </c>
    </row>
    <row r="831" spans="1:17" x14ac:dyDescent="0.2">
      <c r="A831" s="198" t="s">
        <v>15</v>
      </c>
      <c r="B831" s="199" t="s">
        <v>207</v>
      </c>
      <c r="C831" s="199" t="s">
        <v>213</v>
      </c>
      <c r="D831" s="199" t="s">
        <v>197</v>
      </c>
      <c r="E831" s="199"/>
      <c r="F831" s="199"/>
      <c r="G831" s="199"/>
      <c r="H831" s="199"/>
      <c r="I831" s="199"/>
      <c r="J831" s="199">
        <v>14.94548</v>
      </c>
      <c r="K831" s="199">
        <v>4.6836000000000002</v>
      </c>
      <c r="L831" s="199"/>
      <c r="M831" s="199"/>
      <c r="N831" s="199"/>
      <c r="O831" s="199"/>
      <c r="P831" s="199"/>
      <c r="Q831" s="200" t="s">
        <v>1</v>
      </c>
    </row>
    <row r="832" spans="1:17" x14ac:dyDescent="0.2">
      <c r="A832" s="195" t="s">
        <v>15</v>
      </c>
      <c r="B832" s="196" t="s">
        <v>207</v>
      </c>
      <c r="C832" s="196" t="s">
        <v>212</v>
      </c>
      <c r="D832" s="196" t="s">
        <v>195</v>
      </c>
      <c r="E832" s="196"/>
      <c r="F832" s="196"/>
      <c r="G832" s="196"/>
      <c r="H832" s="196"/>
      <c r="I832" s="196"/>
      <c r="J832" s="196">
        <v>14.72326</v>
      </c>
      <c r="K832" s="196">
        <v>12.32155</v>
      </c>
      <c r="L832" s="196"/>
      <c r="M832" s="196"/>
      <c r="N832" s="196"/>
      <c r="O832" s="196"/>
      <c r="P832" s="196"/>
      <c r="Q832" s="197" t="s">
        <v>1</v>
      </c>
    </row>
    <row r="833" spans="1:17" x14ac:dyDescent="0.2">
      <c r="A833" s="198" t="s">
        <v>15</v>
      </c>
      <c r="B833" s="199" t="s">
        <v>207</v>
      </c>
      <c r="C833" s="199" t="s">
        <v>212</v>
      </c>
      <c r="D833" s="199" t="s">
        <v>197</v>
      </c>
      <c r="E833" s="199"/>
      <c r="F833" s="199"/>
      <c r="G833" s="199"/>
      <c r="H833" s="199"/>
      <c r="I833" s="199"/>
      <c r="J833" s="199">
        <v>19.810009999999998</v>
      </c>
      <c r="K833" s="199">
        <v>4.26206</v>
      </c>
      <c r="L833" s="199"/>
      <c r="M833" s="199"/>
      <c r="N833" s="199"/>
      <c r="O833" s="199"/>
      <c r="P833" s="199"/>
      <c r="Q833" s="200" t="s">
        <v>1</v>
      </c>
    </row>
    <row r="834" spans="1:17" x14ac:dyDescent="0.2">
      <c r="A834" s="195" t="s">
        <v>15</v>
      </c>
      <c r="B834" s="196" t="s">
        <v>207</v>
      </c>
      <c r="C834" s="196" t="s">
        <v>210</v>
      </c>
      <c r="D834" s="196" t="s">
        <v>195</v>
      </c>
      <c r="E834" s="196"/>
      <c r="F834" s="196"/>
      <c r="G834" s="196"/>
      <c r="H834" s="196"/>
      <c r="I834" s="196"/>
      <c r="J834" s="196"/>
      <c r="K834" s="196"/>
      <c r="L834" s="196"/>
      <c r="M834" s="196"/>
      <c r="N834" s="196"/>
      <c r="O834" s="196"/>
      <c r="P834" s="196"/>
      <c r="Q834" s="197" t="s">
        <v>1</v>
      </c>
    </row>
    <row r="835" spans="1:17" x14ac:dyDescent="0.2">
      <c r="A835" s="198" t="s">
        <v>15</v>
      </c>
      <c r="B835" s="199" t="s">
        <v>207</v>
      </c>
      <c r="C835" s="199" t="s">
        <v>210</v>
      </c>
      <c r="D835" s="199" t="s">
        <v>197</v>
      </c>
      <c r="E835" s="199"/>
      <c r="F835" s="199"/>
      <c r="G835" s="199"/>
      <c r="H835" s="199"/>
      <c r="I835" s="199"/>
      <c r="J835" s="199"/>
      <c r="K835" s="199"/>
      <c r="L835" s="199"/>
      <c r="M835" s="199"/>
      <c r="N835" s="199"/>
      <c r="O835" s="199"/>
      <c r="P835" s="199"/>
      <c r="Q835" s="200" t="s">
        <v>1</v>
      </c>
    </row>
    <row r="836" spans="1:17" x14ac:dyDescent="0.2">
      <c r="A836" s="195" t="s">
        <v>15</v>
      </c>
      <c r="B836" s="196" t="s">
        <v>207</v>
      </c>
      <c r="C836" s="196" t="s">
        <v>206</v>
      </c>
      <c r="D836" s="196" t="s">
        <v>195</v>
      </c>
      <c r="E836" s="196"/>
      <c r="F836" s="196"/>
      <c r="G836" s="196"/>
      <c r="H836" s="196"/>
      <c r="I836" s="196"/>
      <c r="J836" s="196"/>
      <c r="K836" s="196"/>
      <c r="L836" s="196"/>
      <c r="M836" s="196"/>
      <c r="N836" s="196"/>
      <c r="O836" s="196"/>
      <c r="P836" s="196"/>
      <c r="Q836" s="197" t="s">
        <v>1</v>
      </c>
    </row>
    <row r="837" spans="1:17" x14ac:dyDescent="0.2">
      <c r="A837" s="198" t="s">
        <v>15</v>
      </c>
      <c r="B837" s="199" t="s">
        <v>207</v>
      </c>
      <c r="C837" s="199" t="s">
        <v>206</v>
      </c>
      <c r="D837" s="199" t="s">
        <v>197</v>
      </c>
      <c r="E837" s="199"/>
      <c r="F837" s="199"/>
      <c r="G837" s="199"/>
      <c r="H837" s="199"/>
      <c r="I837" s="199"/>
      <c r="J837" s="199"/>
      <c r="K837" s="199"/>
      <c r="L837" s="199"/>
      <c r="M837" s="199"/>
      <c r="N837" s="199"/>
      <c r="O837" s="199"/>
      <c r="P837" s="199"/>
      <c r="Q837" s="200" t="s">
        <v>1</v>
      </c>
    </row>
    <row r="838" spans="1:17" x14ac:dyDescent="0.2">
      <c r="A838" s="195" t="s">
        <v>15</v>
      </c>
      <c r="B838" s="196" t="s">
        <v>207</v>
      </c>
      <c r="C838" s="196" t="s">
        <v>211</v>
      </c>
      <c r="D838" s="196" t="s">
        <v>195</v>
      </c>
      <c r="E838" s="199"/>
      <c r="F838" s="199"/>
      <c r="G838" s="199"/>
      <c r="H838" s="199"/>
      <c r="I838" s="199"/>
      <c r="J838" s="199"/>
      <c r="K838" s="199"/>
      <c r="L838" s="199"/>
      <c r="M838" s="199"/>
      <c r="N838" s="199"/>
      <c r="O838" s="199"/>
      <c r="P838" s="199"/>
      <c r="Q838" s="200"/>
    </row>
    <row r="839" spans="1:17" x14ac:dyDescent="0.2">
      <c r="A839" s="198" t="s">
        <v>15</v>
      </c>
      <c r="B839" s="199" t="s">
        <v>207</v>
      </c>
      <c r="C839" s="199" t="s">
        <v>211</v>
      </c>
      <c r="D839" s="199" t="s">
        <v>197</v>
      </c>
      <c r="E839" s="199"/>
      <c r="F839" s="199"/>
      <c r="G839" s="199"/>
      <c r="H839" s="199"/>
      <c r="I839" s="199"/>
      <c r="J839" s="199"/>
      <c r="K839" s="199"/>
      <c r="L839" s="199"/>
      <c r="M839" s="199"/>
      <c r="N839" s="199"/>
      <c r="O839" s="199"/>
      <c r="P839" s="199"/>
      <c r="Q839" s="200"/>
    </row>
    <row r="840" spans="1:17" x14ac:dyDescent="0.2">
      <c r="A840" s="195" t="s">
        <v>15</v>
      </c>
      <c r="B840" s="196" t="s">
        <v>207</v>
      </c>
      <c r="C840" s="196" t="s">
        <v>1087</v>
      </c>
      <c r="D840" s="196" t="s">
        <v>195</v>
      </c>
      <c r="E840" s="199"/>
      <c r="F840" s="199"/>
      <c r="G840" s="199"/>
      <c r="H840" s="199"/>
      <c r="I840" s="199"/>
      <c r="J840" s="199"/>
      <c r="K840" s="199"/>
      <c r="L840" s="199"/>
      <c r="M840" s="199"/>
      <c r="N840" s="199"/>
      <c r="O840" s="199"/>
      <c r="P840" s="199"/>
      <c r="Q840" s="200"/>
    </row>
    <row r="841" spans="1:17" x14ac:dyDescent="0.2">
      <c r="A841" s="198" t="s">
        <v>15</v>
      </c>
      <c r="B841" s="199" t="s">
        <v>207</v>
      </c>
      <c r="C841" s="199" t="s">
        <v>1087</v>
      </c>
      <c r="D841" s="199" t="s">
        <v>197</v>
      </c>
      <c r="E841" s="199"/>
      <c r="F841" s="199"/>
      <c r="G841" s="199"/>
      <c r="H841" s="199"/>
      <c r="I841" s="199"/>
      <c r="J841" s="199"/>
      <c r="K841" s="199"/>
      <c r="L841" s="199"/>
      <c r="M841" s="199"/>
      <c r="N841" s="199"/>
      <c r="O841" s="199"/>
      <c r="P841" s="199"/>
      <c r="Q841" s="200"/>
    </row>
    <row r="842" spans="1:17" x14ac:dyDescent="0.2">
      <c r="A842" s="195" t="s">
        <v>16</v>
      </c>
      <c r="B842" s="196" t="s">
        <v>208</v>
      </c>
      <c r="C842" s="196" t="s">
        <v>214</v>
      </c>
      <c r="D842" s="196" t="s">
        <v>195</v>
      </c>
      <c r="E842" s="196">
        <v>62074</v>
      </c>
      <c r="F842" s="196">
        <v>68520</v>
      </c>
      <c r="G842" s="196">
        <v>75987</v>
      </c>
      <c r="H842" s="196">
        <v>72510</v>
      </c>
      <c r="I842" s="196">
        <v>78670</v>
      </c>
      <c r="J842" s="196"/>
      <c r="K842" s="196"/>
      <c r="L842" s="196"/>
      <c r="M842" s="196"/>
      <c r="N842" s="196"/>
      <c r="O842" s="196"/>
      <c r="P842" s="196"/>
      <c r="Q842" s="197" t="s">
        <v>1</v>
      </c>
    </row>
    <row r="843" spans="1:17" x14ac:dyDescent="0.2">
      <c r="A843" s="198" t="s">
        <v>16</v>
      </c>
      <c r="B843" s="199" t="s">
        <v>208</v>
      </c>
      <c r="C843" s="199" t="s">
        <v>214</v>
      </c>
      <c r="D843" s="199" t="s">
        <v>197</v>
      </c>
      <c r="E843" s="199">
        <v>68817</v>
      </c>
      <c r="F843" s="199">
        <v>73198</v>
      </c>
      <c r="G843" s="199">
        <v>77950</v>
      </c>
      <c r="H843" s="199">
        <v>75923</v>
      </c>
      <c r="I843" s="199">
        <v>75047</v>
      </c>
      <c r="J843" s="199"/>
      <c r="K843" s="199"/>
      <c r="L843" s="199"/>
      <c r="M843" s="199"/>
      <c r="N843" s="199"/>
      <c r="O843" s="199"/>
      <c r="P843" s="199"/>
      <c r="Q843" s="200" t="s">
        <v>1</v>
      </c>
    </row>
    <row r="844" spans="1:17" x14ac:dyDescent="0.2">
      <c r="A844" s="195" t="s">
        <v>16</v>
      </c>
      <c r="B844" s="196" t="s">
        <v>208</v>
      </c>
      <c r="C844" s="196" t="s">
        <v>215</v>
      </c>
      <c r="D844" s="196" t="s">
        <v>195</v>
      </c>
      <c r="E844" s="196">
        <v>52506</v>
      </c>
      <c r="F844" s="196">
        <v>55909</v>
      </c>
      <c r="G844" s="196">
        <v>61225</v>
      </c>
      <c r="H844" s="196">
        <v>59495</v>
      </c>
      <c r="I844" s="196">
        <v>63313</v>
      </c>
      <c r="J844" s="196"/>
      <c r="K844" s="196"/>
      <c r="L844" s="196"/>
      <c r="M844" s="196"/>
      <c r="N844" s="196"/>
      <c r="O844" s="196"/>
      <c r="P844" s="196"/>
      <c r="Q844" s="197" t="s">
        <v>1</v>
      </c>
    </row>
    <row r="845" spans="1:17" x14ac:dyDescent="0.2">
      <c r="A845" s="198" t="s">
        <v>16</v>
      </c>
      <c r="B845" s="199" t="s">
        <v>208</v>
      </c>
      <c r="C845" s="199" t="s">
        <v>215</v>
      </c>
      <c r="D845" s="199" t="s">
        <v>197</v>
      </c>
      <c r="E845" s="199">
        <v>55328</v>
      </c>
      <c r="F845" s="199">
        <v>60967</v>
      </c>
      <c r="G845" s="199">
        <v>62938</v>
      </c>
      <c r="H845" s="199">
        <v>63084</v>
      </c>
      <c r="I845" s="199">
        <v>59353</v>
      </c>
      <c r="J845" s="199"/>
      <c r="K845" s="199"/>
      <c r="L845" s="199"/>
      <c r="M845" s="199"/>
      <c r="N845" s="199"/>
      <c r="O845" s="199"/>
      <c r="P845" s="199"/>
      <c r="Q845" s="200" t="s">
        <v>1</v>
      </c>
    </row>
    <row r="846" spans="1:17" x14ac:dyDescent="0.2">
      <c r="A846" s="195" t="s">
        <v>16</v>
      </c>
      <c r="B846" s="196" t="s">
        <v>208</v>
      </c>
      <c r="C846" s="196" t="s">
        <v>213</v>
      </c>
      <c r="D846" s="196" t="s">
        <v>195</v>
      </c>
      <c r="E846" s="196">
        <v>59027</v>
      </c>
      <c r="F846" s="196">
        <v>63621</v>
      </c>
      <c r="G846" s="196">
        <v>71890</v>
      </c>
      <c r="H846" s="196">
        <v>67705</v>
      </c>
      <c r="I846" s="196">
        <v>73129</v>
      </c>
      <c r="J846" s="196"/>
      <c r="K846" s="196"/>
      <c r="L846" s="196"/>
      <c r="M846" s="196"/>
      <c r="N846" s="196"/>
      <c r="O846" s="196"/>
      <c r="P846" s="196"/>
      <c r="Q846" s="197" t="s">
        <v>1</v>
      </c>
    </row>
    <row r="847" spans="1:17" x14ac:dyDescent="0.2">
      <c r="A847" s="198" t="s">
        <v>16</v>
      </c>
      <c r="B847" s="199" t="s">
        <v>208</v>
      </c>
      <c r="C847" s="199" t="s">
        <v>213</v>
      </c>
      <c r="D847" s="199" t="s">
        <v>197</v>
      </c>
      <c r="E847" s="199">
        <v>64316</v>
      </c>
      <c r="F847" s="199">
        <v>69309</v>
      </c>
      <c r="G847" s="199">
        <v>75330</v>
      </c>
      <c r="H847" s="199">
        <v>73453</v>
      </c>
      <c r="I847" s="199">
        <v>70600</v>
      </c>
      <c r="J847" s="199"/>
      <c r="K847" s="199"/>
      <c r="L847" s="199"/>
      <c r="M847" s="199"/>
      <c r="N847" s="199"/>
      <c r="O847" s="199"/>
      <c r="P847" s="199"/>
      <c r="Q847" s="200" t="s">
        <v>1</v>
      </c>
    </row>
    <row r="848" spans="1:17" x14ac:dyDescent="0.2">
      <c r="A848" s="195" t="s">
        <v>16</v>
      </c>
      <c r="B848" s="196" t="s">
        <v>208</v>
      </c>
      <c r="C848" s="196" t="s">
        <v>212</v>
      </c>
      <c r="D848" s="196" t="s">
        <v>195</v>
      </c>
      <c r="E848" s="196">
        <v>51104</v>
      </c>
      <c r="F848" s="196">
        <v>54395</v>
      </c>
      <c r="G848" s="196">
        <v>56952</v>
      </c>
      <c r="H848" s="196">
        <v>57411</v>
      </c>
      <c r="I848" s="196">
        <v>63463</v>
      </c>
      <c r="J848" s="196"/>
      <c r="K848" s="196"/>
      <c r="L848" s="196"/>
      <c r="M848" s="196"/>
      <c r="N848" s="196"/>
      <c r="O848" s="196"/>
      <c r="P848" s="196"/>
      <c r="Q848" s="197" t="s">
        <v>1</v>
      </c>
    </row>
    <row r="849" spans="1:17" x14ac:dyDescent="0.2">
      <c r="A849" s="198" t="s">
        <v>16</v>
      </c>
      <c r="B849" s="199" t="s">
        <v>208</v>
      </c>
      <c r="C849" s="199" t="s">
        <v>212</v>
      </c>
      <c r="D849" s="199" t="s">
        <v>197</v>
      </c>
      <c r="E849" s="199">
        <v>54728</v>
      </c>
      <c r="F849" s="199">
        <v>58246</v>
      </c>
      <c r="G849" s="199">
        <v>58812</v>
      </c>
      <c r="H849" s="199">
        <v>61145</v>
      </c>
      <c r="I849" s="199">
        <v>55095</v>
      </c>
      <c r="J849" s="199"/>
      <c r="K849" s="199"/>
      <c r="L849" s="199"/>
      <c r="M849" s="199"/>
      <c r="N849" s="199"/>
      <c r="O849" s="199"/>
      <c r="P849" s="199"/>
      <c r="Q849" s="200" t="s">
        <v>1</v>
      </c>
    </row>
    <row r="850" spans="1:17" x14ac:dyDescent="0.2">
      <c r="A850" s="195" t="s">
        <v>16</v>
      </c>
      <c r="B850" s="196" t="s">
        <v>208</v>
      </c>
      <c r="C850" s="196" t="s">
        <v>210</v>
      </c>
      <c r="D850" s="196" t="s">
        <v>195</v>
      </c>
      <c r="E850" s="196">
        <v>42514</v>
      </c>
      <c r="F850" s="196">
        <v>45080</v>
      </c>
      <c r="G850" s="196">
        <v>52075</v>
      </c>
      <c r="H850" s="196">
        <v>47601</v>
      </c>
      <c r="I850" s="196">
        <v>54274</v>
      </c>
      <c r="J850" s="196"/>
      <c r="K850" s="196"/>
      <c r="L850" s="196"/>
      <c r="M850" s="196"/>
      <c r="N850" s="196"/>
      <c r="O850" s="196"/>
      <c r="P850" s="196"/>
      <c r="Q850" s="197" t="s">
        <v>1</v>
      </c>
    </row>
    <row r="851" spans="1:17" x14ac:dyDescent="0.2">
      <c r="A851" s="198" t="s">
        <v>16</v>
      </c>
      <c r="B851" s="199" t="s">
        <v>208</v>
      </c>
      <c r="C851" s="199" t="s">
        <v>210</v>
      </c>
      <c r="D851" s="199" t="s">
        <v>197</v>
      </c>
      <c r="E851" s="199">
        <v>46300</v>
      </c>
      <c r="F851" s="199">
        <v>49460</v>
      </c>
      <c r="G851" s="199">
        <v>52453</v>
      </c>
      <c r="H851" s="199">
        <v>51508</v>
      </c>
      <c r="I851" s="199">
        <v>52623</v>
      </c>
      <c r="J851" s="199"/>
      <c r="K851" s="199"/>
      <c r="L851" s="199"/>
      <c r="M851" s="199"/>
      <c r="N851" s="199"/>
      <c r="O851" s="199"/>
      <c r="P851" s="199"/>
      <c r="Q851" s="200" t="s">
        <v>1</v>
      </c>
    </row>
    <row r="852" spans="1:17" x14ac:dyDescent="0.2">
      <c r="A852" s="195" t="s">
        <v>16</v>
      </c>
      <c r="B852" s="196" t="s">
        <v>208</v>
      </c>
      <c r="C852" s="196" t="s">
        <v>206</v>
      </c>
      <c r="D852" s="196" t="s">
        <v>195</v>
      </c>
      <c r="E852" s="196">
        <v>34120</v>
      </c>
      <c r="F852" s="196">
        <v>34704</v>
      </c>
      <c r="G852" s="196">
        <v>42387</v>
      </c>
      <c r="H852" s="196">
        <v>36036</v>
      </c>
      <c r="I852" s="196">
        <v>45423</v>
      </c>
      <c r="J852" s="196"/>
      <c r="K852" s="196"/>
      <c r="L852" s="196"/>
      <c r="M852" s="196"/>
      <c r="N852" s="196"/>
      <c r="O852" s="196"/>
      <c r="P852" s="196"/>
      <c r="Q852" s="197" t="s">
        <v>1</v>
      </c>
    </row>
    <row r="853" spans="1:17" x14ac:dyDescent="0.2">
      <c r="A853" s="198" t="s">
        <v>16</v>
      </c>
      <c r="B853" s="199" t="s">
        <v>208</v>
      </c>
      <c r="C853" s="199" t="s">
        <v>206</v>
      </c>
      <c r="D853" s="199" t="s">
        <v>197</v>
      </c>
      <c r="E853" s="199">
        <v>37247</v>
      </c>
      <c r="F853" s="199">
        <v>38274</v>
      </c>
      <c r="G853" s="199">
        <v>43998</v>
      </c>
      <c r="H853" s="199">
        <v>39222</v>
      </c>
      <c r="I853" s="199">
        <v>43503</v>
      </c>
      <c r="J853" s="199"/>
      <c r="K853" s="199"/>
      <c r="L853" s="199"/>
      <c r="M853" s="199"/>
      <c r="N853" s="199"/>
      <c r="O853" s="199"/>
      <c r="P853" s="199"/>
      <c r="Q853" s="200" t="s">
        <v>1</v>
      </c>
    </row>
    <row r="854" spans="1:17" x14ac:dyDescent="0.2">
      <c r="A854" s="195" t="s">
        <v>16</v>
      </c>
      <c r="B854" s="196" t="s">
        <v>208</v>
      </c>
      <c r="C854" s="196" t="s">
        <v>211</v>
      </c>
      <c r="D854" s="196" t="s">
        <v>195</v>
      </c>
      <c r="E854" s="196"/>
      <c r="F854" s="196"/>
      <c r="G854" s="196"/>
      <c r="H854" s="196"/>
      <c r="I854" s="196"/>
      <c r="J854" s="196"/>
      <c r="K854" s="196"/>
      <c r="L854" s="196"/>
      <c r="M854" s="196"/>
      <c r="N854" s="196"/>
      <c r="O854" s="196"/>
      <c r="P854" s="196"/>
      <c r="Q854" s="197" t="s">
        <v>1</v>
      </c>
    </row>
    <row r="855" spans="1:17" x14ac:dyDescent="0.2">
      <c r="A855" s="198" t="s">
        <v>16</v>
      </c>
      <c r="B855" s="199" t="s">
        <v>208</v>
      </c>
      <c r="C855" s="199" t="s">
        <v>211</v>
      </c>
      <c r="D855" s="199" t="s">
        <v>197</v>
      </c>
      <c r="E855" s="199"/>
      <c r="F855" s="199"/>
      <c r="G855" s="199"/>
      <c r="H855" s="199"/>
      <c r="I855" s="199"/>
      <c r="J855" s="199"/>
      <c r="K855" s="199"/>
      <c r="L855" s="199"/>
      <c r="M855" s="199"/>
      <c r="N855" s="199"/>
      <c r="O855" s="199"/>
      <c r="P855" s="199"/>
      <c r="Q855" s="200" t="s">
        <v>1</v>
      </c>
    </row>
    <row r="856" spans="1:17" x14ac:dyDescent="0.2">
      <c r="A856" s="195" t="s">
        <v>16</v>
      </c>
      <c r="B856" s="196" t="s">
        <v>205</v>
      </c>
      <c r="C856" s="196" t="s">
        <v>214</v>
      </c>
      <c r="D856" s="196" t="s">
        <v>195</v>
      </c>
      <c r="E856" s="196">
        <v>30254</v>
      </c>
      <c r="F856" s="196">
        <v>29234</v>
      </c>
      <c r="G856" s="196">
        <v>31584</v>
      </c>
      <c r="H856" s="196">
        <v>30894</v>
      </c>
      <c r="I856" s="196">
        <v>33543</v>
      </c>
      <c r="J856" s="196"/>
      <c r="K856" s="196"/>
      <c r="L856" s="196"/>
      <c r="M856" s="196"/>
      <c r="N856" s="196"/>
      <c r="O856" s="196"/>
      <c r="P856" s="196"/>
      <c r="Q856" s="197" t="s">
        <v>1</v>
      </c>
    </row>
    <row r="857" spans="1:17" x14ac:dyDescent="0.2">
      <c r="A857" s="198" t="s">
        <v>16</v>
      </c>
      <c r="B857" s="199" t="s">
        <v>205</v>
      </c>
      <c r="C857" s="199" t="s">
        <v>214</v>
      </c>
      <c r="D857" s="199" t="s">
        <v>197</v>
      </c>
      <c r="E857" s="199">
        <v>33772</v>
      </c>
      <c r="F857" s="199">
        <v>33844</v>
      </c>
      <c r="G857" s="199">
        <v>33821</v>
      </c>
      <c r="H857" s="199">
        <v>35143</v>
      </c>
      <c r="I857" s="199">
        <v>34721</v>
      </c>
      <c r="J857" s="199"/>
      <c r="K857" s="199"/>
      <c r="L857" s="199"/>
      <c r="M857" s="199"/>
      <c r="N857" s="199"/>
      <c r="O857" s="199"/>
      <c r="P857" s="199"/>
      <c r="Q857" s="200" t="s">
        <v>1</v>
      </c>
    </row>
    <row r="858" spans="1:17" x14ac:dyDescent="0.2">
      <c r="A858" s="195" t="s">
        <v>16</v>
      </c>
      <c r="B858" s="196" t="s">
        <v>205</v>
      </c>
      <c r="C858" s="196" t="s">
        <v>215</v>
      </c>
      <c r="D858" s="196" t="s">
        <v>195</v>
      </c>
      <c r="E858" s="196">
        <v>22850</v>
      </c>
      <c r="F858" s="196">
        <v>22305</v>
      </c>
      <c r="G858" s="196">
        <v>25551</v>
      </c>
      <c r="H858" s="196">
        <v>23534</v>
      </c>
      <c r="I858" s="196">
        <v>27701</v>
      </c>
      <c r="J858" s="196"/>
      <c r="K858" s="196"/>
      <c r="L858" s="196"/>
      <c r="M858" s="196"/>
      <c r="N858" s="196"/>
      <c r="O858" s="196"/>
      <c r="P858" s="196"/>
      <c r="Q858" s="197" t="s">
        <v>1</v>
      </c>
    </row>
    <row r="859" spans="1:17" x14ac:dyDescent="0.2">
      <c r="A859" s="198" t="s">
        <v>16</v>
      </c>
      <c r="B859" s="199" t="s">
        <v>205</v>
      </c>
      <c r="C859" s="199" t="s">
        <v>215</v>
      </c>
      <c r="D859" s="199" t="s">
        <v>197</v>
      </c>
      <c r="E859" s="199">
        <v>25755</v>
      </c>
      <c r="F859" s="199">
        <v>25864</v>
      </c>
      <c r="G859" s="199">
        <v>26753</v>
      </c>
      <c r="H859" s="199">
        <v>26900</v>
      </c>
      <c r="I859" s="199">
        <v>26599</v>
      </c>
      <c r="J859" s="199"/>
      <c r="K859" s="199"/>
      <c r="L859" s="199"/>
      <c r="M859" s="199"/>
      <c r="N859" s="199"/>
      <c r="O859" s="199"/>
      <c r="P859" s="199"/>
      <c r="Q859" s="200" t="s">
        <v>1</v>
      </c>
    </row>
    <row r="860" spans="1:17" x14ac:dyDescent="0.2">
      <c r="A860" s="195" t="s">
        <v>16</v>
      </c>
      <c r="B860" s="196" t="s">
        <v>205</v>
      </c>
      <c r="C860" s="196" t="s">
        <v>213</v>
      </c>
      <c r="D860" s="196" t="s">
        <v>195</v>
      </c>
      <c r="E860" s="196">
        <v>19214</v>
      </c>
      <c r="F860" s="196">
        <v>18393</v>
      </c>
      <c r="G860" s="196">
        <v>23500</v>
      </c>
      <c r="H860" s="196">
        <v>19420</v>
      </c>
      <c r="I860" s="196">
        <v>25071</v>
      </c>
      <c r="J860" s="196"/>
      <c r="K860" s="196"/>
      <c r="L860" s="196"/>
      <c r="M860" s="196"/>
      <c r="N860" s="196"/>
      <c r="O860" s="196"/>
      <c r="P860" s="196"/>
      <c r="Q860" s="197" t="s">
        <v>1</v>
      </c>
    </row>
    <row r="861" spans="1:17" x14ac:dyDescent="0.2">
      <c r="A861" s="198" t="s">
        <v>16</v>
      </c>
      <c r="B861" s="199" t="s">
        <v>205</v>
      </c>
      <c r="C861" s="199" t="s">
        <v>213</v>
      </c>
      <c r="D861" s="199" t="s">
        <v>197</v>
      </c>
      <c r="E861" s="199">
        <v>21705</v>
      </c>
      <c r="F861" s="199">
        <v>22010</v>
      </c>
      <c r="G861" s="199">
        <v>25765</v>
      </c>
      <c r="H861" s="199">
        <v>22888</v>
      </c>
      <c r="I861" s="199">
        <v>27705</v>
      </c>
      <c r="J861" s="199"/>
      <c r="K861" s="199"/>
      <c r="L861" s="199"/>
      <c r="M861" s="199"/>
      <c r="N861" s="199"/>
      <c r="O861" s="199"/>
      <c r="P861" s="199"/>
      <c r="Q861" s="200" t="s">
        <v>1</v>
      </c>
    </row>
    <row r="862" spans="1:17" x14ac:dyDescent="0.2">
      <c r="A862" s="195" t="s">
        <v>16</v>
      </c>
      <c r="B862" s="196" t="s">
        <v>205</v>
      </c>
      <c r="C862" s="196" t="s">
        <v>212</v>
      </c>
      <c r="D862" s="196" t="s">
        <v>195</v>
      </c>
      <c r="E862" s="196">
        <v>25303</v>
      </c>
      <c r="F862" s="196">
        <v>25077</v>
      </c>
      <c r="G862" s="196">
        <v>25595</v>
      </c>
      <c r="H862" s="196">
        <v>26558</v>
      </c>
      <c r="I862" s="196">
        <v>27234</v>
      </c>
      <c r="J862" s="196"/>
      <c r="K862" s="196"/>
      <c r="L862" s="196"/>
      <c r="M862" s="196"/>
      <c r="N862" s="196"/>
      <c r="O862" s="196"/>
      <c r="P862" s="196"/>
      <c r="Q862" s="197" t="s">
        <v>1</v>
      </c>
    </row>
    <row r="863" spans="1:17" x14ac:dyDescent="0.2">
      <c r="A863" s="198" t="s">
        <v>16</v>
      </c>
      <c r="B863" s="199" t="s">
        <v>205</v>
      </c>
      <c r="C863" s="199" t="s">
        <v>212</v>
      </c>
      <c r="D863" s="199" t="s">
        <v>197</v>
      </c>
      <c r="E863" s="199">
        <v>26888</v>
      </c>
      <c r="F863" s="199">
        <v>29510</v>
      </c>
      <c r="G863" s="199">
        <v>28359</v>
      </c>
      <c r="H863" s="199">
        <v>30723</v>
      </c>
      <c r="I863" s="199">
        <v>28385</v>
      </c>
      <c r="J863" s="199"/>
      <c r="K863" s="199"/>
      <c r="L863" s="199"/>
      <c r="M863" s="199"/>
      <c r="N863" s="199"/>
      <c r="O863" s="199"/>
      <c r="P863" s="199"/>
      <c r="Q863" s="200" t="s">
        <v>1</v>
      </c>
    </row>
    <row r="864" spans="1:17" x14ac:dyDescent="0.2">
      <c r="A864" s="195" t="s">
        <v>16</v>
      </c>
      <c r="B864" s="196" t="s">
        <v>205</v>
      </c>
      <c r="C864" s="196" t="s">
        <v>210</v>
      </c>
      <c r="D864" s="196" t="s">
        <v>195</v>
      </c>
      <c r="E864" s="196"/>
      <c r="F864" s="196"/>
      <c r="G864" s="196"/>
      <c r="H864" s="196"/>
      <c r="I864" s="196"/>
      <c r="J864" s="196"/>
      <c r="K864" s="196"/>
      <c r="L864" s="196"/>
      <c r="M864" s="196"/>
      <c r="N864" s="196"/>
      <c r="O864" s="196"/>
      <c r="P864" s="196"/>
      <c r="Q864" s="197" t="s">
        <v>1</v>
      </c>
    </row>
    <row r="865" spans="1:17" x14ac:dyDescent="0.2">
      <c r="A865" s="198" t="s">
        <v>16</v>
      </c>
      <c r="B865" s="199" t="s">
        <v>205</v>
      </c>
      <c r="C865" s="199" t="s">
        <v>210</v>
      </c>
      <c r="D865" s="199" t="s">
        <v>197</v>
      </c>
      <c r="E865" s="199"/>
      <c r="F865" s="199"/>
      <c r="G865" s="199"/>
      <c r="H865" s="199"/>
      <c r="I865" s="199"/>
      <c r="J865" s="199"/>
      <c r="K865" s="199"/>
      <c r="L865" s="199"/>
      <c r="M865" s="199"/>
      <c r="N865" s="199"/>
      <c r="O865" s="199"/>
      <c r="P865" s="199"/>
      <c r="Q865" s="200" t="s">
        <v>1</v>
      </c>
    </row>
    <row r="866" spans="1:17" x14ac:dyDescent="0.2">
      <c r="A866" s="195" t="s">
        <v>16</v>
      </c>
      <c r="B866" s="196" t="s">
        <v>205</v>
      </c>
      <c r="C866" s="196" t="s">
        <v>206</v>
      </c>
      <c r="D866" s="196" t="s">
        <v>195</v>
      </c>
      <c r="E866" s="196"/>
      <c r="F866" s="196"/>
      <c r="G866" s="196"/>
      <c r="H866" s="196"/>
      <c r="I866" s="196"/>
      <c r="J866" s="196"/>
      <c r="K866" s="196"/>
      <c r="L866" s="196"/>
      <c r="M866" s="196"/>
      <c r="N866" s="196"/>
      <c r="O866" s="196"/>
      <c r="P866" s="196"/>
      <c r="Q866" s="197" t="s">
        <v>1</v>
      </c>
    </row>
    <row r="867" spans="1:17" x14ac:dyDescent="0.2">
      <c r="A867" s="198" t="s">
        <v>16</v>
      </c>
      <c r="B867" s="199" t="s">
        <v>205</v>
      </c>
      <c r="C867" s="199" t="s">
        <v>206</v>
      </c>
      <c r="D867" s="199" t="s">
        <v>197</v>
      </c>
      <c r="E867" s="199"/>
      <c r="F867" s="199"/>
      <c r="G867" s="199"/>
      <c r="H867" s="199"/>
      <c r="I867" s="199"/>
      <c r="J867" s="199"/>
      <c r="K867" s="199"/>
      <c r="L867" s="199"/>
      <c r="M867" s="199"/>
      <c r="N867" s="199"/>
      <c r="O867" s="199"/>
      <c r="P867" s="199"/>
      <c r="Q867" s="200" t="s">
        <v>1</v>
      </c>
    </row>
    <row r="868" spans="1:17" x14ac:dyDescent="0.2">
      <c r="A868" s="195" t="s">
        <v>16</v>
      </c>
      <c r="B868" s="196" t="s">
        <v>205</v>
      </c>
      <c r="C868" s="196" t="s">
        <v>211</v>
      </c>
      <c r="D868" s="196" t="s">
        <v>195</v>
      </c>
      <c r="E868" s="199"/>
      <c r="F868" s="199"/>
      <c r="G868" s="199"/>
      <c r="H868" s="199"/>
      <c r="I868" s="199"/>
      <c r="J868" s="199"/>
      <c r="K868" s="199"/>
      <c r="L868" s="199"/>
      <c r="M868" s="199"/>
      <c r="N868" s="199"/>
      <c r="O868" s="199"/>
      <c r="P868" s="199"/>
      <c r="Q868" s="200"/>
    </row>
    <row r="869" spans="1:17" x14ac:dyDescent="0.2">
      <c r="A869" s="198" t="s">
        <v>16</v>
      </c>
      <c r="B869" s="199" t="s">
        <v>205</v>
      </c>
      <c r="C869" s="199" t="s">
        <v>211</v>
      </c>
      <c r="D869" s="199" t="s">
        <v>197</v>
      </c>
      <c r="E869" s="199"/>
      <c r="F869" s="199"/>
      <c r="G869" s="199"/>
      <c r="H869" s="199"/>
      <c r="I869" s="199"/>
      <c r="J869" s="199"/>
      <c r="K869" s="199"/>
      <c r="L869" s="199"/>
      <c r="M869" s="199"/>
      <c r="N869" s="199"/>
      <c r="O869" s="199"/>
      <c r="P869" s="199"/>
      <c r="Q869" s="200"/>
    </row>
    <row r="870" spans="1:17" x14ac:dyDescent="0.2">
      <c r="A870" s="195" t="s">
        <v>16</v>
      </c>
      <c r="B870" s="196" t="s">
        <v>205</v>
      </c>
      <c r="C870" s="196" t="s">
        <v>1087</v>
      </c>
      <c r="D870" s="196" t="s">
        <v>195</v>
      </c>
      <c r="E870" s="199"/>
      <c r="F870" s="199"/>
      <c r="G870" s="199"/>
      <c r="H870" s="199"/>
      <c r="I870" s="199"/>
      <c r="J870" s="199"/>
      <c r="K870" s="199"/>
      <c r="L870" s="199"/>
      <c r="M870" s="199"/>
      <c r="N870" s="199"/>
      <c r="O870" s="199"/>
      <c r="P870" s="199"/>
      <c r="Q870" s="200"/>
    </row>
    <row r="871" spans="1:17" x14ac:dyDescent="0.2">
      <c r="A871" s="198" t="s">
        <v>16</v>
      </c>
      <c r="B871" s="199" t="s">
        <v>205</v>
      </c>
      <c r="C871" s="199" t="s">
        <v>1087</v>
      </c>
      <c r="D871" s="199" t="s">
        <v>197</v>
      </c>
      <c r="E871" s="199"/>
      <c r="F871" s="199"/>
      <c r="G871" s="199"/>
      <c r="H871" s="199"/>
      <c r="I871" s="199"/>
      <c r="J871" s="199"/>
      <c r="K871" s="199"/>
      <c r="L871" s="199"/>
      <c r="M871" s="199"/>
      <c r="N871" s="199"/>
      <c r="O871" s="199"/>
      <c r="P871" s="199"/>
      <c r="Q871" s="200"/>
    </row>
    <row r="872" spans="1:17" x14ac:dyDescent="0.2">
      <c r="A872" s="195" t="s">
        <v>16</v>
      </c>
      <c r="B872" s="196" t="s">
        <v>209</v>
      </c>
      <c r="C872" s="196" t="s">
        <v>214</v>
      </c>
      <c r="D872" s="196" t="s">
        <v>195</v>
      </c>
      <c r="E872" s="196">
        <v>23.914999999999999</v>
      </c>
      <c r="F872" s="196">
        <v>19.568010000000001</v>
      </c>
      <c r="G872" s="196">
        <v>18.85059</v>
      </c>
      <c r="H872" s="196">
        <v>19.168389999999999</v>
      </c>
      <c r="I872" s="196">
        <v>22.299479999999999</v>
      </c>
      <c r="J872" s="196"/>
      <c r="K872" s="196"/>
      <c r="L872" s="196"/>
      <c r="M872" s="196"/>
      <c r="N872" s="196"/>
      <c r="O872" s="196"/>
      <c r="P872" s="196"/>
      <c r="Q872" s="197" t="s">
        <v>1</v>
      </c>
    </row>
    <row r="873" spans="1:17" x14ac:dyDescent="0.2">
      <c r="A873" s="198" t="s">
        <v>16</v>
      </c>
      <c r="B873" s="199" t="s">
        <v>209</v>
      </c>
      <c r="C873" s="199" t="s">
        <v>214</v>
      </c>
      <c r="D873" s="199" t="s">
        <v>197</v>
      </c>
      <c r="E873" s="199">
        <v>24.520099999999999</v>
      </c>
      <c r="F873" s="199">
        <v>21.392659999999999</v>
      </c>
      <c r="G873" s="199">
        <v>19.479150000000001</v>
      </c>
      <c r="H873" s="199">
        <v>20.597180000000002</v>
      </c>
      <c r="I873" s="199">
        <v>24.987010000000001</v>
      </c>
      <c r="J873" s="199"/>
      <c r="K873" s="199"/>
      <c r="L873" s="199"/>
      <c r="M873" s="199"/>
      <c r="N873" s="199"/>
      <c r="O873" s="199"/>
      <c r="P873" s="199"/>
      <c r="Q873" s="200" t="s">
        <v>1</v>
      </c>
    </row>
    <row r="874" spans="1:17" x14ac:dyDescent="0.2">
      <c r="A874" s="195" t="s">
        <v>16</v>
      </c>
      <c r="B874" s="196" t="s">
        <v>209</v>
      </c>
      <c r="C874" s="196" t="s">
        <v>215</v>
      </c>
      <c r="D874" s="196" t="s">
        <v>195</v>
      </c>
      <c r="E874" s="196">
        <v>16.07245</v>
      </c>
      <c r="F874" s="196">
        <v>14.729290000000001</v>
      </c>
      <c r="G874" s="196">
        <v>14.69008</v>
      </c>
      <c r="H874" s="196">
        <v>14.36087</v>
      </c>
      <c r="I874" s="196">
        <v>21.34159</v>
      </c>
      <c r="J874" s="196"/>
      <c r="K874" s="196"/>
      <c r="L874" s="196"/>
      <c r="M874" s="196"/>
      <c r="N874" s="196"/>
      <c r="O874" s="196"/>
      <c r="P874" s="196"/>
      <c r="Q874" s="197" t="s">
        <v>1</v>
      </c>
    </row>
    <row r="875" spans="1:17" x14ac:dyDescent="0.2">
      <c r="A875" s="198" t="s">
        <v>16</v>
      </c>
      <c r="B875" s="199" t="s">
        <v>209</v>
      </c>
      <c r="C875" s="199" t="s">
        <v>215</v>
      </c>
      <c r="D875" s="199" t="s">
        <v>197</v>
      </c>
      <c r="E875" s="199">
        <v>17.589649999999999</v>
      </c>
      <c r="F875" s="199">
        <v>15.450979999999999</v>
      </c>
      <c r="G875" s="199">
        <v>16.1524</v>
      </c>
      <c r="H875" s="199">
        <v>14.91662</v>
      </c>
      <c r="I875" s="199">
        <v>23.115929999999999</v>
      </c>
      <c r="J875" s="199"/>
      <c r="K875" s="199"/>
      <c r="L875" s="199"/>
      <c r="M875" s="199"/>
      <c r="N875" s="199"/>
      <c r="O875" s="199"/>
      <c r="P875" s="199"/>
      <c r="Q875" s="200" t="s">
        <v>1</v>
      </c>
    </row>
    <row r="876" spans="1:17" x14ac:dyDescent="0.2">
      <c r="A876" s="195" t="s">
        <v>16</v>
      </c>
      <c r="B876" s="196" t="s">
        <v>209</v>
      </c>
      <c r="C876" s="196" t="s">
        <v>213</v>
      </c>
      <c r="D876" s="196" t="s">
        <v>195</v>
      </c>
      <c r="E876" s="196">
        <v>29.567820000000001</v>
      </c>
      <c r="F876" s="196">
        <v>24.256139999999998</v>
      </c>
      <c r="G876" s="196">
        <v>20.927810000000001</v>
      </c>
      <c r="H876" s="196">
        <v>23.686579999999999</v>
      </c>
      <c r="I876" s="196">
        <v>25.091280000000001</v>
      </c>
      <c r="J876" s="196"/>
      <c r="K876" s="196"/>
      <c r="L876" s="196"/>
      <c r="M876" s="196"/>
      <c r="N876" s="196"/>
      <c r="O876" s="196"/>
      <c r="P876" s="196"/>
      <c r="Q876" s="197" t="s">
        <v>1</v>
      </c>
    </row>
    <row r="877" spans="1:17" x14ac:dyDescent="0.2">
      <c r="A877" s="198" t="s">
        <v>16</v>
      </c>
      <c r="B877" s="199" t="s">
        <v>209</v>
      </c>
      <c r="C877" s="199" t="s">
        <v>213</v>
      </c>
      <c r="D877" s="199" t="s">
        <v>197</v>
      </c>
      <c r="E877" s="199">
        <v>31.89875</v>
      </c>
      <c r="F877" s="199">
        <v>25.71095</v>
      </c>
      <c r="G877" s="199">
        <v>24.701979999999999</v>
      </c>
      <c r="H877" s="199">
        <v>24.264500000000002</v>
      </c>
      <c r="I877" s="199">
        <v>29.1204</v>
      </c>
      <c r="J877" s="199"/>
      <c r="K877" s="199"/>
      <c r="L877" s="199"/>
      <c r="M877" s="199"/>
      <c r="N877" s="199"/>
      <c r="O877" s="199"/>
      <c r="P877" s="199"/>
      <c r="Q877" s="200" t="s">
        <v>1</v>
      </c>
    </row>
    <row r="878" spans="1:17" x14ac:dyDescent="0.2">
      <c r="A878" s="195" t="s">
        <v>16</v>
      </c>
      <c r="B878" s="196" t="s">
        <v>209</v>
      </c>
      <c r="C878" s="196" t="s">
        <v>212</v>
      </c>
      <c r="D878" s="196" t="s">
        <v>195</v>
      </c>
      <c r="E878" s="196">
        <v>23.595020000000002</v>
      </c>
      <c r="F878" s="196">
        <v>20.801539999999999</v>
      </c>
      <c r="G878" s="196">
        <v>18.66133</v>
      </c>
      <c r="H878" s="196">
        <v>20.527429999999999</v>
      </c>
      <c r="I878" s="196">
        <v>20.374079999999999</v>
      </c>
      <c r="J878" s="196"/>
      <c r="K878" s="196"/>
      <c r="L878" s="196"/>
      <c r="M878" s="196"/>
      <c r="N878" s="196"/>
      <c r="O878" s="196"/>
      <c r="P878" s="196"/>
      <c r="Q878" s="197" t="s">
        <v>1</v>
      </c>
    </row>
    <row r="879" spans="1:17" x14ac:dyDescent="0.2">
      <c r="A879" s="198" t="s">
        <v>16</v>
      </c>
      <c r="B879" s="199" t="s">
        <v>209</v>
      </c>
      <c r="C879" s="199" t="s">
        <v>212</v>
      </c>
      <c r="D879" s="199" t="s">
        <v>197</v>
      </c>
      <c r="E879" s="199">
        <v>25.902650000000001</v>
      </c>
      <c r="F879" s="199">
        <v>24.8017</v>
      </c>
      <c r="G879" s="199">
        <v>21.031420000000001</v>
      </c>
      <c r="H879" s="199">
        <v>23.779540000000001</v>
      </c>
      <c r="I879" s="199">
        <v>26.866320000000002</v>
      </c>
      <c r="J879" s="199"/>
      <c r="K879" s="199"/>
      <c r="L879" s="199"/>
      <c r="M879" s="199"/>
      <c r="N879" s="199"/>
      <c r="O879" s="199"/>
      <c r="P879" s="199"/>
      <c r="Q879" s="200" t="s">
        <v>1</v>
      </c>
    </row>
    <row r="880" spans="1:17" x14ac:dyDescent="0.2">
      <c r="A880" s="195" t="s">
        <v>16</v>
      </c>
      <c r="B880" s="196" t="s">
        <v>209</v>
      </c>
      <c r="C880" s="196" t="s">
        <v>210</v>
      </c>
      <c r="D880" s="196" t="s">
        <v>195</v>
      </c>
      <c r="E880" s="196">
        <v>20.899000000000001</v>
      </c>
      <c r="F880" s="196">
        <v>19.188110000000002</v>
      </c>
      <c r="G880" s="196">
        <v>21.042729999999999</v>
      </c>
      <c r="H880" s="196">
        <v>18.94078</v>
      </c>
      <c r="I880" s="196">
        <v>20.308070000000001</v>
      </c>
      <c r="J880" s="196"/>
      <c r="K880" s="196"/>
      <c r="L880" s="196"/>
      <c r="M880" s="196"/>
      <c r="N880" s="196"/>
      <c r="O880" s="196"/>
      <c r="P880" s="196"/>
      <c r="Q880" s="197" t="s">
        <v>1</v>
      </c>
    </row>
    <row r="881" spans="1:17" x14ac:dyDescent="0.2">
      <c r="A881" s="198" t="s">
        <v>16</v>
      </c>
      <c r="B881" s="199" t="s">
        <v>209</v>
      </c>
      <c r="C881" s="199" t="s">
        <v>210</v>
      </c>
      <c r="D881" s="199" t="s">
        <v>197</v>
      </c>
      <c r="E881" s="199">
        <v>22.535640000000001</v>
      </c>
      <c r="F881" s="199">
        <v>20.45289</v>
      </c>
      <c r="G881" s="199">
        <v>19.880659999999999</v>
      </c>
      <c r="H881" s="199">
        <v>19.686260000000001</v>
      </c>
      <c r="I881" s="199">
        <v>23.64555</v>
      </c>
      <c r="J881" s="199"/>
      <c r="K881" s="199"/>
      <c r="L881" s="199"/>
      <c r="M881" s="199"/>
      <c r="N881" s="199"/>
      <c r="O881" s="199"/>
      <c r="P881" s="199"/>
      <c r="Q881" s="200" t="s">
        <v>1</v>
      </c>
    </row>
    <row r="882" spans="1:17" x14ac:dyDescent="0.2">
      <c r="A882" s="195" t="s">
        <v>16</v>
      </c>
      <c r="B882" s="196" t="s">
        <v>209</v>
      </c>
      <c r="C882" s="196" t="s">
        <v>206</v>
      </c>
      <c r="D882" s="196" t="s">
        <v>195</v>
      </c>
      <c r="E882" s="196">
        <v>9.3171199999999992</v>
      </c>
      <c r="F882" s="196">
        <v>9.6501800000000006</v>
      </c>
      <c r="G882" s="196">
        <v>11.380850000000001</v>
      </c>
      <c r="H882" s="196">
        <v>9.6708800000000004</v>
      </c>
      <c r="I882" s="196">
        <v>12.733639999999999</v>
      </c>
      <c r="J882" s="196"/>
      <c r="K882" s="196"/>
      <c r="L882" s="196"/>
      <c r="M882" s="196"/>
      <c r="N882" s="196"/>
      <c r="O882" s="196"/>
      <c r="P882" s="196"/>
      <c r="Q882" s="197" t="s">
        <v>1</v>
      </c>
    </row>
    <row r="883" spans="1:17" x14ac:dyDescent="0.2">
      <c r="A883" s="198" t="s">
        <v>16</v>
      </c>
      <c r="B883" s="199" t="s">
        <v>209</v>
      </c>
      <c r="C883" s="199" t="s">
        <v>206</v>
      </c>
      <c r="D883" s="199" t="s">
        <v>197</v>
      </c>
      <c r="E883" s="199">
        <v>11.074719999999999</v>
      </c>
      <c r="F883" s="199">
        <v>11.028370000000001</v>
      </c>
      <c r="G883" s="199">
        <v>12.123279999999999</v>
      </c>
      <c r="H883" s="199">
        <v>10.77711</v>
      </c>
      <c r="I883" s="199">
        <v>18.34356</v>
      </c>
      <c r="J883" s="199"/>
      <c r="K883" s="199"/>
      <c r="L883" s="199"/>
      <c r="M883" s="199"/>
      <c r="N883" s="199"/>
      <c r="O883" s="199"/>
      <c r="P883" s="199"/>
      <c r="Q883" s="200" t="s">
        <v>1</v>
      </c>
    </row>
    <row r="884" spans="1:17" x14ac:dyDescent="0.2">
      <c r="A884" s="195" t="s">
        <v>16</v>
      </c>
      <c r="B884" s="196" t="s">
        <v>209</v>
      </c>
      <c r="C884" s="196" t="s">
        <v>211</v>
      </c>
      <c r="D884" s="196" t="s">
        <v>195</v>
      </c>
      <c r="E884" s="196"/>
      <c r="F884" s="196"/>
      <c r="G884" s="196"/>
      <c r="H884" s="196"/>
      <c r="I884" s="196"/>
      <c r="J884" s="196"/>
      <c r="K884" s="196"/>
      <c r="L884" s="196"/>
      <c r="M884" s="196"/>
      <c r="N884" s="196"/>
      <c r="O884" s="196"/>
      <c r="P884" s="196"/>
      <c r="Q884" s="197" t="s">
        <v>1</v>
      </c>
    </row>
    <row r="885" spans="1:17" x14ac:dyDescent="0.2">
      <c r="A885" s="198" t="s">
        <v>16</v>
      </c>
      <c r="B885" s="199" t="s">
        <v>209</v>
      </c>
      <c r="C885" s="199" t="s">
        <v>211</v>
      </c>
      <c r="D885" s="199" t="s">
        <v>197</v>
      </c>
      <c r="E885" s="199"/>
      <c r="F885" s="199"/>
      <c r="G885" s="199"/>
      <c r="H885" s="199"/>
      <c r="I885" s="199"/>
      <c r="J885" s="199"/>
      <c r="K885" s="199"/>
      <c r="L885" s="199"/>
      <c r="M885" s="199"/>
      <c r="N885" s="199"/>
      <c r="O885" s="199"/>
      <c r="P885" s="199"/>
      <c r="Q885" s="200" t="s">
        <v>1</v>
      </c>
    </row>
    <row r="886" spans="1:17" x14ac:dyDescent="0.2">
      <c r="A886" s="195" t="s">
        <v>16</v>
      </c>
      <c r="B886" s="196" t="s">
        <v>207</v>
      </c>
      <c r="C886" s="196" t="s">
        <v>214</v>
      </c>
      <c r="D886" s="196" t="s">
        <v>195</v>
      </c>
      <c r="E886" s="196">
        <v>26.55517</v>
      </c>
      <c r="F886" s="196">
        <v>27.628789999999999</v>
      </c>
      <c r="G886" s="196"/>
      <c r="H886" s="196">
        <v>24.784749999999999</v>
      </c>
      <c r="I886" s="196">
        <v>18.382370000000002</v>
      </c>
      <c r="J886" s="196"/>
      <c r="K886" s="196"/>
      <c r="L886" s="196"/>
      <c r="M886" s="196"/>
      <c r="N886" s="196"/>
      <c r="O886" s="196"/>
      <c r="P886" s="196"/>
      <c r="Q886" s="197" t="s">
        <v>1</v>
      </c>
    </row>
    <row r="887" spans="1:17" x14ac:dyDescent="0.2">
      <c r="A887" s="198" t="s">
        <v>16</v>
      </c>
      <c r="B887" s="199" t="s">
        <v>207</v>
      </c>
      <c r="C887" s="199" t="s">
        <v>214</v>
      </c>
      <c r="D887" s="199" t="s">
        <v>197</v>
      </c>
      <c r="E887" s="199">
        <v>28.09132</v>
      </c>
      <c r="F887" s="199">
        <v>28.253160000000001</v>
      </c>
      <c r="G887" s="199"/>
      <c r="H887" s="199">
        <v>25.353560000000002</v>
      </c>
      <c r="I887" s="199">
        <v>18.979869999999998</v>
      </c>
      <c r="J887" s="199"/>
      <c r="K887" s="199"/>
      <c r="L887" s="199"/>
      <c r="M887" s="199"/>
      <c r="N887" s="199"/>
      <c r="O887" s="199"/>
      <c r="P887" s="199"/>
      <c r="Q887" s="200" t="s">
        <v>1</v>
      </c>
    </row>
    <row r="888" spans="1:17" x14ac:dyDescent="0.2">
      <c r="A888" s="195" t="s">
        <v>16</v>
      </c>
      <c r="B888" s="196" t="s">
        <v>207</v>
      </c>
      <c r="C888" s="196" t="s">
        <v>215</v>
      </c>
      <c r="D888" s="196" t="s">
        <v>195</v>
      </c>
      <c r="E888" s="196">
        <v>20.140039999999999</v>
      </c>
      <c r="F888" s="196">
        <v>20.57386</v>
      </c>
      <c r="G888" s="196">
        <v>16.504249999999999</v>
      </c>
      <c r="H888" s="196">
        <v>18.17371</v>
      </c>
      <c r="I888" s="196">
        <v>17.439800000000002</v>
      </c>
      <c r="J888" s="196"/>
      <c r="K888" s="196"/>
      <c r="L888" s="196"/>
      <c r="M888" s="196"/>
      <c r="N888" s="196"/>
      <c r="O888" s="196"/>
      <c r="P888" s="196"/>
      <c r="Q888" s="197" t="s">
        <v>1</v>
      </c>
    </row>
    <row r="889" spans="1:17" x14ac:dyDescent="0.2">
      <c r="A889" s="198" t="s">
        <v>16</v>
      </c>
      <c r="B889" s="199" t="s">
        <v>207</v>
      </c>
      <c r="C889" s="199" t="s">
        <v>215</v>
      </c>
      <c r="D889" s="199" t="s">
        <v>197</v>
      </c>
      <c r="E889" s="199">
        <v>19.16133</v>
      </c>
      <c r="F889" s="199">
        <v>19.370550000000001</v>
      </c>
      <c r="G889" s="199">
        <v>16.573840000000001</v>
      </c>
      <c r="H889" s="199">
        <v>20.416360000000001</v>
      </c>
      <c r="I889" s="199">
        <v>17.402909999999999</v>
      </c>
      <c r="J889" s="199"/>
      <c r="K889" s="199"/>
      <c r="L889" s="199"/>
      <c r="M889" s="199"/>
      <c r="N889" s="199"/>
      <c r="O889" s="199"/>
      <c r="P889" s="199"/>
      <c r="Q889" s="200" t="s">
        <v>1</v>
      </c>
    </row>
    <row r="890" spans="1:17" x14ac:dyDescent="0.2">
      <c r="A890" s="195" t="s">
        <v>16</v>
      </c>
      <c r="B890" s="196" t="s">
        <v>207</v>
      </c>
      <c r="C890" s="196" t="s">
        <v>213</v>
      </c>
      <c r="D890" s="196" t="s">
        <v>195</v>
      </c>
      <c r="E890" s="196">
        <v>19.00177</v>
      </c>
      <c r="F890" s="196">
        <v>20.252269999999999</v>
      </c>
      <c r="G890" s="196">
        <v>17.05106</v>
      </c>
      <c r="H890" s="196">
        <v>22.703399999999998</v>
      </c>
      <c r="I890" s="196">
        <v>16.680630000000001</v>
      </c>
      <c r="J890" s="196"/>
      <c r="K890" s="196"/>
      <c r="L890" s="196"/>
      <c r="M890" s="196"/>
      <c r="N890" s="196"/>
      <c r="O890" s="196"/>
      <c r="P890" s="196"/>
      <c r="Q890" s="197" t="s">
        <v>1</v>
      </c>
    </row>
    <row r="891" spans="1:17" x14ac:dyDescent="0.2">
      <c r="A891" s="198" t="s">
        <v>16</v>
      </c>
      <c r="B891" s="199" t="s">
        <v>207</v>
      </c>
      <c r="C891" s="199" t="s">
        <v>213</v>
      </c>
      <c r="D891" s="199" t="s">
        <v>197</v>
      </c>
      <c r="E891" s="199">
        <v>19.875599999999999</v>
      </c>
      <c r="F891" s="199">
        <v>20.85416</v>
      </c>
      <c r="G891" s="199">
        <v>12.84689</v>
      </c>
      <c r="H891" s="199">
        <v>18.441980000000001</v>
      </c>
      <c r="I891" s="199">
        <v>16.78397</v>
      </c>
      <c r="J891" s="199"/>
      <c r="K891" s="199"/>
      <c r="L891" s="199"/>
      <c r="M891" s="199"/>
      <c r="N891" s="199"/>
      <c r="O891" s="199"/>
      <c r="P891" s="199"/>
      <c r="Q891" s="200" t="s">
        <v>1</v>
      </c>
    </row>
    <row r="892" spans="1:17" x14ac:dyDescent="0.2">
      <c r="A892" s="195" t="s">
        <v>16</v>
      </c>
      <c r="B892" s="196" t="s">
        <v>207</v>
      </c>
      <c r="C892" s="196" t="s">
        <v>212</v>
      </c>
      <c r="D892" s="196" t="s">
        <v>195</v>
      </c>
      <c r="E892" s="196">
        <v>30.48255</v>
      </c>
      <c r="F892" s="196">
        <v>30.916779999999999</v>
      </c>
      <c r="G892" s="196">
        <v>24.192229999999999</v>
      </c>
      <c r="H892" s="196">
        <v>36.373220000000003</v>
      </c>
      <c r="I892" s="196">
        <v>17.052209999999999</v>
      </c>
      <c r="J892" s="196"/>
      <c r="K892" s="196"/>
      <c r="L892" s="196"/>
      <c r="M892" s="196"/>
      <c r="N892" s="196"/>
      <c r="O892" s="196"/>
      <c r="P892" s="196"/>
      <c r="Q892" s="197" t="s">
        <v>1</v>
      </c>
    </row>
    <row r="893" spans="1:17" x14ac:dyDescent="0.2">
      <c r="A893" s="198" t="s">
        <v>16</v>
      </c>
      <c r="B893" s="199" t="s">
        <v>207</v>
      </c>
      <c r="C893" s="199" t="s">
        <v>212</v>
      </c>
      <c r="D893" s="199" t="s">
        <v>197</v>
      </c>
      <c r="E893" s="199">
        <v>32.977539999999998</v>
      </c>
      <c r="F893" s="199">
        <v>31.97221</v>
      </c>
      <c r="G893" s="199">
        <v>25.628550000000001</v>
      </c>
      <c r="H893" s="199">
        <v>32.360120000000002</v>
      </c>
      <c r="I893" s="199">
        <v>17.54448</v>
      </c>
      <c r="J893" s="199"/>
      <c r="K893" s="199"/>
      <c r="L893" s="199"/>
      <c r="M893" s="199"/>
      <c r="N893" s="199"/>
      <c r="O893" s="199"/>
      <c r="P893" s="199"/>
      <c r="Q893" s="200" t="s">
        <v>1</v>
      </c>
    </row>
    <row r="894" spans="1:17" x14ac:dyDescent="0.2">
      <c r="A894" s="195" t="s">
        <v>16</v>
      </c>
      <c r="B894" s="196" t="s">
        <v>207</v>
      </c>
      <c r="C894" s="196" t="s">
        <v>210</v>
      </c>
      <c r="D894" s="196" t="s">
        <v>195</v>
      </c>
      <c r="E894" s="196"/>
      <c r="F894" s="196"/>
      <c r="G894" s="196"/>
      <c r="H894" s="196"/>
      <c r="I894" s="196"/>
      <c r="J894" s="196"/>
      <c r="K894" s="196"/>
      <c r="L894" s="196"/>
      <c r="M894" s="196"/>
      <c r="N894" s="196"/>
      <c r="O894" s="196"/>
      <c r="P894" s="196"/>
      <c r="Q894" s="197" t="s">
        <v>1</v>
      </c>
    </row>
    <row r="895" spans="1:17" x14ac:dyDescent="0.2">
      <c r="A895" s="198" t="s">
        <v>16</v>
      </c>
      <c r="B895" s="199" t="s">
        <v>207</v>
      </c>
      <c r="C895" s="199" t="s">
        <v>210</v>
      </c>
      <c r="D895" s="199" t="s">
        <v>197</v>
      </c>
      <c r="E895" s="199"/>
      <c r="F895" s="199"/>
      <c r="G895" s="199"/>
      <c r="H895" s="199"/>
      <c r="I895" s="199"/>
      <c r="J895" s="199"/>
      <c r="K895" s="199"/>
      <c r="L895" s="199"/>
      <c r="M895" s="199"/>
      <c r="N895" s="199"/>
      <c r="O895" s="199"/>
      <c r="P895" s="199"/>
      <c r="Q895" s="200" t="s">
        <v>1</v>
      </c>
    </row>
    <row r="896" spans="1:17" x14ac:dyDescent="0.2">
      <c r="A896" s="195" t="s">
        <v>16</v>
      </c>
      <c r="B896" s="196" t="s">
        <v>207</v>
      </c>
      <c r="C896" s="196" t="s">
        <v>206</v>
      </c>
      <c r="D896" s="196" t="s">
        <v>195</v>
      </c>
      <c r="E896" s="196"/>
      <c r="F896" s="196"/>
      <c r="G896" s="196"/>
      <c r="H896" s="196"/>
      <c r="I896" s="196"/>
      <c r="J896" s="196"/>
      <c r="K896" s="196"/>
      <c r="L896" s="196"/>
      <c r="M896" s="196"/>
      <c r="N896" s="196"/>
      <c r="O896" s="196"/>
      <c r="P896" s="196"/>
      <c r="Q896" s="197" t="s">
        <v>1</v>
      </c>
    </row>
    <row r="897" spans="1:17" x14ac:dyDescent="0.2">
      <c r="A897" s="198" t="s">
        <v>16</v>
      </c>
      <c r="B897" s="199" t="s">
        <v>207</v>
      </c>
      <c r="C897" s="199" t="s">
        <v>206</v>
      </c>
      <c r="D897" s="199" t="s">
        <v>197</v>
      </c>
      <c r="E897" s="199"/>
      <c r="F897" s="199"/>
      <c r="G897" s="199"/>
      <c r="H897" s="199"/>
      <c r="I897" s="199"/>
      <c r="J897" s="199"/>
      <c r="K897" s="199"/>
      <c r="L897" s="199"/>
      <c r="M897" s="199"/>
      <c r="N897" s="199"/>
      <c r="O897" s="199"/>
      <c r="P897" s="199"/>
      <c r="Q897" s="200" t="s">
        <v>1</v>
      </c>
    </row>
    <row r="898" spans="1:17" x14ac:dyDescent="0.2">
      <c r="A898" s="195" t="s">
        <v>16</v>
      </c>
      <c r="B898" s="196" t="s">
        <v>207</v>
      </c>
      <c r="C898" s="196" t="s">
        <v>211</v>
      </c>
      <c r="D898" s="196" t="s">
        <v>195</v>
      </c>
      <c r="E898" s="199"/>
      <c r="F898" s="199"/>
      <c r="G898" s="199"/>
      <c r="H898" s="199"/>
      <c r="I898" s="199"/>
      <c r="J898" s="199"/>
      <c r="K898" s="199"/>
      <c r="L898" s="199"/>
      <c r="M898" s="199"/>
      <c r="N898" s="199"/>
      <c r="O898" s="199"/>
      <c r="P898" s="199"/>
      <c r="Q898" s="200"/>
    </row>
    <row r="899" spans="1:17" x14ac:dyDescent="0.2">
      <c r="A899" s="198" t="s">
        <v>16</v>
      </c>
      <c r="B899" s="199" t="s">
        <v>207</v>
      </c>
      <c r="C899" s="199" t="s">
        <v>211</v>
      </c>
      <c r="D899" s="199" t="s">
        <v>197</v>
      </c>
      <c r="E899" s="199"/>
      <c r="F899" s="199"/>
      <c r="G899" s="199"/>
      <c r="H899" s="199"/>
      <c r="I899" s="199"/>
      <c r="J899" s="199"/>
      <c r="K899" s="199"/>
      <c r="L899" s="199"/>
      <c r="M899" s="199"/>
      <c r="N899" s="199"/>
      <c r="O899" s="199"/>
      <c r="P899" s="199"/>
      <c r="Q899" s="200"/>
    </row>
    <row r="900" spans="1:17" x14ac:dyDescent="0.2">
      <c r="A900" s="195" t="s">
        <v>16</v>
      </c>
      <c r="B900" s="196" t="s">
        <v>207</v>
      </c>
      <c r="C900" s="196" t="s">
        <v>1087</v>
      </c>
      <c r="D900" s="196" t="s">
        <v>195</v>
      </c>
      <c r="E900" s="199"/>
      <c r="F900" s="199"/>
      <c r="G900" s="199"/>
      <c r="H900" s="199"/>
      <c r="I900" s="199"/>
      <c r="J900" s="199"/>
      <c r="K900" s="199"/>
      <c r="L900" s="199"/>
      <c r="M900" s="199"/>
      <c r="N900" s="199"/>
      <c r="O900" s="199"/>
      <c r="P900" s="199"/>
      <c r="Q900" s="200"/>
    </row>
    <row r="901" spans="1:17" x14ac:dyDescent="0.2">
      <c r="A901" s="198" t="s">
        <v>16</v>
      </c>
      <c r="B901" s="199" t="s">
        <v>207</v>
      </c>
      <c r="C901" s="199" t="s">
        <v>1087</v>
      </c>
      <c r="D901" s="199" t="s">
        <v>197</v>
      </c>
      <c r="E901" s="199"/>
      <c r="F901" s="199"/>
      <c r="G901" s="199"/>
      <c r="H901" s="199"/>
      <c r="I901" s="199"/>
      <c r="J901" s="199"/>
      <c r="K901" s="199"/>
      <c r="L901" s="199"/>
      <c r="M901" s="199"/>
      <c r="N901" s="199"/>
      <c r="O901" s="199"/>
      <c r="P901" s="199"/>
      <c r="Q901" s="200"/>
    </row>
    <row r="902" spans="1:17" x14ac:dyDescent="0.2">
      <c r="A902" s="195" t="s">
        <v>17</v>
      </c>
      <c r="B902" s="196" t="s">
        <v>208</v>
      </c>
      <c r="C902" s="196" t="s">
        <v>214</v>
      </c>
      <c r="D902" s="196" t="s">
        <v>195</v>
      </c>
      <c r="E902" s="196">
        <v>227141</v>
      </c>
      <c r="F902" s="196">
        <v>221936</v>
      </c>
      <c r="G902" s="196">
        <v>243202</v>
      </c>
      <c r="H902" s="196"/>
      <c r="I902" s="196">
        <v>278771</v>
      </c>
      <c r="J902" s="196">
        <v>291751</v>
      </c>
      <c r="K902" s="196">
        <v>322648</v>
      </c>
      <c r="L902" s="196">
        <v>345578</v>
      </c>
      <c r="M902" s="196">
        <v>382444</v>
      </c>
      <c r="N902" s="196">
        <v>369741</v>
      </c>
      <c r="O902" s="196">
        <v>371138</v>
      </c>
      <c r="P902" s="196"/>
      <c r="Q902" s="197" t="s">
        <v>1</v>
      </c>
    </row>
    <row r="903" spans="1:17" x14ac:dyDescent="0.2">
      <c r="A903" s="198" t="s">
        <v>17</v>
      </c>
      <c r="B903" s="199" t="s">
        <v>208</v>
      </c>
      <c r="C903" s="199" t="s">
        <v>214</v>
      </c>
      <c r="D903" s="199" t="s">
        <v>197</v>
      </c>
      <c r="E903" s="199">
        <v>269123</v>
      </c>
      <c r="F903" s="199">
        <v>257946</v>
      </c>
      <c r="G903" s="199">
        <v>281594</v>
      </c>
      <c r="H903" s="199"/>
      <c r="I903" s="199">
        <v>318997</v>
      </c>
      <c r="J903" s="199">
        <v>326517</v>
      </c>
      <c r="K903" s="199">
        <v>357430</v>
      </c>
      <c r="L903" s="199">
        <v>384321</v>
      </c>
      <c r="M903" s="199">
        <v>419905</v>
      </c>
      <c r="N903" s="199">
        <v>399870</v>
      </c>
      <c r="O903" s="199">
        <v>397214</v>
      </c>
      <c r="P903" s="199"/>
      <c r="Q903" s="200" t="s">
        <v>1</v>
      </c>
    </row>
    <row r="904" spans="1:17" x14ac:dyDescent="0.2">
      <c r="A904" s="195" t="s">
        <v>17</v>
      </c>
      <c r="B904" s="196" t="s">
        <v>208</v>
      </c>
      <c r="C904" s="196" t="s">
        <v>215</v>
      </c>
      <c r="D904" s="196" t="s">
        <v>195</v>
      </c>
      <c r="E904" s="196">
        <v>199404</v>
      </c>
      <c r="F904" s="196">
        <v>207457</v>
      </c>
      <c r="G904" s="196">
        <v>237709</v>
      </c>
      <c r="H904" s="196"/>
      <c r="I904" s="196">
        <v>240262</v>
      </c>
      <c r="J904" s="196">
        <v>262987</v>
      </c>
      <c r="K904" s="196">
        <v>276683</v>
      </c>
      <c r="L904" s="196">
        <v>302436</v>
      </c>
      <c r="M904" s="196">
        <v>323931</v>
      </c>
      <c r="N904" s="196">
        <v>350323</v>
      </c>
      <c r="O904" s="196">
        <v>400798</v>
      </c>
      <c r="P904" s="196"/>
      <c r="Q904" s="197" t="s">
        <v>1</v>
      </c>
    </row>
    <row r="905" spans="1:17" x14ac:dyDescent="0.2">
      <c r="A905" s="198" t="s">
        <v>17</v>
      </c>
      <c r="B905" s="199" t="s">
        <v>208</v>
      </c>
      <c r="C905" s="199" t="s">
        <v>215</v>
      </c>
      <c r="D905" s="199" t="s">
        <v>197</v>
      </c>
      <c r="E905" s="199">
        <v>246633</v>
      </c>
      <c r="F905" s="199">
        <v>245539</v>
      </c>
      <c r="G905" s="199">
        <v>273334</v>
      </c>
      <c r="H905" s="199"/>
      <c r="I905" s="199">
        <v>272991</v>
      </c>
      <c r="J905" s="199">
        <v>298346</v>
      </c>
      <c r="K905" s="199">
        <v>312682</v>
      </c>
      <c r="L905" s="199">
        <v>336928</v>
      </c>
      <c r="M905" s="199">
        <v>354701</v>
      </c>
      <c r="N905" s="199">
        <v>434288</v>
      </c>
      <c r="O905" s="199">
        <v>373411</v>
      </c>
      <c r="P905" s="199"/>
      <c r="Q905" s="200" t="s">
        <v>1</v>
      </c>
    </row>
    <row r="906" spans="1:17" x14ac:dyDescent="0.2">
      <c r="A906" s="195" t="s">
        <v>17</v>
      </c>
      <c r="B906" s="196" t="s">
        <v>208</v>
      </c>
      <c r="C906" s="196" t="s">
        <v>213</v>
      </c>
      <c r="D906" s="196" t="s">
        <v>195</v>
      </c>
      <c r="E906" s="196">
        <v>180807</v>
      </c>
      <c r="F906" s="196">
        <v>186524</v>
      </c>
      <c r="G906" s="196">
        <v>215216</v>
      </c>
      <c r="H906" s="196"/>
      <c r="I906" s="196">
        <v>233076</v>
      </c>
      <c r="J906" s="196">
        <v>237875</v>
      </c>
      <c r="K906" s="196">
        <v>260222</v>
      </c>
      <c r="L906" s="196">
        <v>275167</v>
      </c>
      <c r="M906" s="196">
        <v>302601</v>
      </c>
      <c r="N906" s="196">
        <v>317578</v>
      </c>
      <c r="O906" s="196">
        <v>354212</v>
      </c>
      <c r="P906" s="196"/>
      <c r="Q906" s="197" t="s">
        <v>1</v>
      </c>
    </row>
    <row r="907" spans="1:17" x14ac:dyDescent="0.2">
      <c r="A907" s="198" t="s">
        <v>17</v>
      </c>
      <c r="B907" s="199" t="s">
        <v>208</v>
      </c>
      <c r="C907" s="199" t="s">
        <v>213</v>
      </c>
      <c r="D907" s="199" t="s">
        <v>197</v>
      </c>
      <c r="E907" s="199">
        <v>221685</v>
      </c>
      <c r="F907" s="199">
        <v>225452</v>
      </c>
      <c r="G907" s="199">
        <v>259449</v>
      </c>
      <c r="H907" s="199"/>
      <c r="I907" s="199">
        <v>268728</v>
      </c>
      <c r="J907" s="199">
        <v>268096</v>
      </c>
      <c r="K907" s="199">
        <v>294765</v>
      </c>
      <c r="L907" s="199">
        <v>310398</v>
      </c>
      <c r="M907" s="199">
        <v>332423</v>
      </c>
      <c r="N907" s="199">
        <v>286578</v>
      </c>
      <c r="O907" s="199">
        <v>356095</v>
      </c>
      <c r="P907" s="199"/>
      <c r="Q907" s="200" t="s">
        <v>1</v>
      </c>
    </row>
    <row r="908" spans="1:17" x14ac:dyDescent="0.2">
      <c r="A908" s="195" t="s">
        <v>17</v>
      </c>
      <c r="B908" s="196" t="s">
        <v>208</v>
      </c>
      <c r="C908" s="196" t="s">
        <v>212</v>
      </c>
      <c r="D908" s="196" t="s">
        <v>195</v>
      </c>
      <c r="E908" s="196">
        <v>159018</v>
      </c>
      <c r="F908" s="196">
        <v>164486</v>
      </c>
      <c r="G908" s="196">
        <v>200175</v>
      </c>
      <c r="H908" s="196"/>
      <c r="I908" s="196">
        <v>209106</v>
      </c>
      <c r="J908" s="196">
        <v>219361</v>
      </c>
      <c r="K908" s="196">
        <v>228515</v>
      </c>
      <c r="L908" s="196">
        <v>249289</v>
      </c>
      <c r="M908" s="196">
        <v>264137</v>
      </c>
      <c r="N908" s="196">
        <v>288411</v>
      </c>
      <c r="O908" s="196">
        <v>233948</v>
      </c>
      <c r="P908" s="196"/>
      <c r="Q908" s="197" t="s">
        <v>1</v>
      </c>
    </row>
    <row r="909" spans="1:17" x14ac:dyDescent="0.2">
      <c r="A909" s="198" t="s">
        <v>17</v>
      </c>
      <c r="B909" s="199" t="s">
        <v>208</v>
      </c>
      <c r="C909" s="199" t="s">
        <v>212</v>
      </c>
      <c r="D909" s="199" t="s">
        <v>197</v>
      </c>
      <c r="E909" s="199">
        <v>197661</v>
      </c>
      <c r="F909" s="199">
        <v>202747</v>
      </c>
      <c r="G909" s="199">
        <v>238347</v>
      </c>
      <c r="H909" s="199"/>
      <c r="I909" s="199">
        <v>245773</v>
      </c>
      <c r="J909" s="199">
        <v>254709</v>
      </c>
      <c r="K909" s="199">
        <v>262351</v>
      </c>
      <c r="L909" s="199">
        <v>284743</v>
      </c>
      <c r="M909" s="199">
        <v>295939</v>
      </c>
      <c r="N909" s="199">
        <v>317480</v>
      </c>
      <c r="O909" s="199">
        <v>332343</v>
      </c>
      <c r="P909" s="199"/>
      <c r="Q909" s="200" t="s">
        <v>1</v>
      </c>
    </row>
    <row r="910" spans="1:17" x14ac:dyDescent="0.2">
      <c r="A910" s="195" t="s">
        <v>17</v>
      </c>
      <c r="B910" s="196" t="s">
        <v>208</v>
      </c>
      <c r="C910" s="196" t="s">
        <v>210</v>
      </c>
      <c r="D910" s="196" t="s">
        <v>195</v>
      </c>
      <c r="E910" s="196">
        <v>138785</v>
      </c>
      <c r="F910" s="196">
        <v>143412</v>
      </c>
      <c r="G910" s="196">
        <v>176300</v>
      </c>
      <c r="H910" s="196"/>
      <c r="I910" s="196">
        <v>186581</v>
      </c>
      <c r="J910" s="196">
        <v>192195</v>
      </c>
      <c r="K910" s="196">
        <v>202474</v>
      </c>
      <c r="L910" s="196">
        <v>213984</v>
      </c>
      <c r="M910" s="196">
        <v>231673</v>
      </c>
      <c r="N910" s="196">
        <v>246337</v>
      </c>
      <c r="O910" s="196">
        <v>264296</v>
      </c>
      <c r="P910" s="196"/>
      <c r="Q910" s="197" t="s">
        <v>1</v>
      </c>
    </row>
    <row r="911" spans="1:17" x14ac:dyDescent="0.2">
      <c r="A911" s="198" t="s">
        <v>17</v>
      </c>
      <c r="B911" s="199" t="s">
        <v>208</v>
      </c>
      <c r="C911" s="199" t="s">
        <v>210</v>
      </c>
      <c r="D911" s="199" t="s">
        <v>197</v>
      </c>
      <c r="E911" s="199">
        <v>184003</v>
      </c>
      <c r="F911" s="199">
        <v>182557</v>
      </c>
      <c r="G911" s="199">
        <v>217937</v>
      </c>
      <c r="H911" s="199"/>
      <c r="I911" s="199">
        <v>228598</v>
      </c>
      <c r="J911" s="199">
        <v>230245</v>
      </c>
      <c r="K911" s="199">
        <v>241669</v>
      </c>
      <c r="L911" s="199">
        <v>247471</v>
      </c>
      <c r="M911" s="199">
        <v>267145</v>
      </c>
      <c r="N911" s="199">
        <v>280304</v>
      </c>
      <c r="O911" s="199">
        <v>292999</v>
      </c>
      <c r="P911" s="199"/>
      <c r="Q911" s="200" t="s">
        <v>1</v>
      </c>
    </row>
    <row r="912" spans="1:17" x14ac:dyDescent="0.2">
      <c r="A912" s="195" t="s">
        <v>17</v>
      </c>
      <c r="B912" s="196" t="s">
        <v>208</v>
      </c>
      <c r="C912" s="196" t="s">
        <v>206</v>
      </c>
      <c r="D912" s="196" t="s">
        <v>195</v>
      </c>
      <c r="E912" s="196">
        <v>133981</v>
      </c>
      <c r="F912" s="196">
        <v>141556</v>
      </c>
      <c r="G912" s="196">
        <v>177220</v>
      </c>
      <c r="H912" s="196"/>
      <c r="I912" s="196">
        <v>186639</v>
      </c>
      <c r="J912" s="196">
        <v>189729</v>
      </c>
      <c r="K912" s="196">
        <v>182458</v>
      </c>
      <c r="L912" s="196">
        <v>187997</v>
      </c>
      <c r="M912" s="196">
        <v>200230</v>
      </c>
      <c r="N912" s="196">
        <v>220696</v>
      </c>
      <c r="O912" s="196">
        <v>243996</v>
      </c>
      <c r="P912" s="196"/>
      <c r="Q912" s="197" t="s">
        <v>1</v>
      </c>
    </row>
    <row r="913" spans="1:17" x14ac:dyDescent="0.2">
      <c r="A913" s="198" t="s">
        <v>17</v>
      </c>
      <c r="B913" s="199" t="s">
        <v>208</v>
      </c>
      <c r="C913" s="199" t="s">
        <v>206</v>
      </c>
      <c r="D913" s="199" t="s">
        <v>197</v>
      </c>
      <c r="E913" s="199">
        <v>197999</v>
      </c>
      <c r="F913" s="199">
        <v>203747</v>
      </c>
      <c r="G913" s="199">
        <v>237130</v>
      </c>
      <c r="H913" s="199"/>
      <c r="I913" s="199">
        <v>251269</v>
      </c>
      <c r="J913" s="199">
        <v>249606</v>
      </c>
      <c r="K913" s="199">
        <v>234977</v>
      </c>
      <c r="L913" s="199">
        <v>232246</v>
      </c>
      <c r="M913" s="199">
        <v>242090</v>
      </c>
      <c r="N913" s="199">
        <v>260530</v>
      </c>
      <c r="O913" s="199">
        <v>279772</v>
      </c>
      <c r="P913" s="199"/>
      <c r="Q913" s="200" t="s">
        <v>1</v>
      </c>
    </row>
    <row r="914" spans="1:17" x14ac:dyDescent="0.2">
      <c r="A914" s="195" t="s">
        <v>17</v>
      </c>
      <c r="B914" s="196" t="s">
        <v>208</v>
      </c>
      <c r="C914" s="196" t="s">
        <v>211</v>
      </c>
      <c r="D914" s="196" t="s">
        <v>195</v>
      </c>
      <c r="E914" s="196"/>
      <c r="F914" s="196"/>
      <c r="G914" s="196"/>
      <c r="H914" s="196"/>
      <c r="I914" s="196"/>
      <c r="J914" s="196"/>
      <c r="K914" s="196"/>
      <c r="L914" s="196"/>
      <c r="M914" s="196"/>
      <c r="N914" s="196"/>
      <c r="O914" s="196"/>
      <c r="P914" s="196"/>
      <c r="Q914" s="197" t="s">
        <v>1</v>
      </c>
    </row>
    <row r="915" spans="1:17" x14ac:dyDescent="0.2">
      <c r="A915" s="198" t="s">
        <v>17</v>
      </c>
      <c r="B915" s="199" t="s">
        <v>208</v>
      </c>
      <c r="C915" s="199" t="s">
        <v>211</v>
      </c>
      <c r="D915" s="199" t="s">
        <v>197</v>
      </c>
      <c r="E915" s="199"/>
      <c r="F915" s="199"/>
      <c r="G915" s="199"/>
      <c r="H915" s="199"/>
      <c r="I915" s="199"/>
      <c r="J915" s="199"/>
      <c r="K915" s="199"/>
      <c r="L915" s="199"/>
      <c r="M915" s="199"/>
      <c r="N915" s="199"/>
      <c r="O915" s="199"/>
      <c r="P915" s="199"/>
      <c r="Q915" s="200" t="s">
        <v>1</v>
      </c>
    </row>
    <row r="916" spans="1:17" x14ac:dyDescent="0.2">
      <c r="A916" s="195" t="s">
        <v>17</v>
      </c>
      <c r="B916" s="196" t="s">
        <v>205</v>
      </c>
      <c r="C916" s="196" t="s">
        <v>214</v>
      </c>
      <c r="D916" s="196" t="s">
        <v>195</v>
      </c>
      <c r="E916" s="196">
        <v>59177</v>
      </c>
      <c r="F916" s="196">
        <v>65523</v>
      </c>
      <c r="G916" s="196">
        <v>75611</v>
      </c>
      <c r="H916" s="196"/>
      <c r="I916" s="196">
        <v>89084</v>
      </c>
      <c r="J916" s="196"/>
      <c r="K916" s="196">
        <v>134844</v>
      </c>
      <c r="L916" s="196">
        <v>154242</v>
      </c>
      <c r="M916" s="196">
        <v>158926</v>
      </c>
      <c r="N916" s="196">
        <v>175450</v>
      </c>
      <c r="O916" s="196">
        <v>187169</v>
      </c>
      <c r="P916" s="196"/>
      <c r="Q916" s="197" t="s">
        <v>1</v>
      </c>
    </row>
    <row r="917" spans="1:17" x14ac:dyDescent="0.2">
      <c r="A917" s="198" t="s">
        <v>17</v>
      </c>
      <c r="B917" s="199" t="s">
        <v>205</v>
      </c>
      <c r="C917" s="199" t="s">
        <v>214</v>
      </c>
      <c r="D917" s="199" t="s">
        <v>197</v>
      </c>
      <c r="E917" s="199">
        <v>102216</v>
      </c>
      <c r="F917" s="199">
        <v>99259</v>
      </c>
      <c r="G917" s="199">
        <v>113155</v>
      </c>
      <c r="H917" s="199"/>
      <c r="I917" s="199">
        <v>132435</v>
      </c>
      <c r="J917" s="199"/>
      <c r="K917" s="199">
        <v>187981</v>
      </c>
      <c r="L917" s="199">
        <v>206043</v>
      </c>
      <c r="M917" s="199">
        <v>205901</v>
      </c>
      <c r="N917" s="199">
        <v>217791</v>
      </c>
      <c r="O917" s="199">
        <v>226848</v>
      </c>
      <c r="P917" s="199"/>
      <c r="Q917" s="200" t="s">
        <v>1</v>
      </c>
    </row>
    <row r="918" spans="1:17" x14ac:dyDescent="0.2">
      <c r="A918" s="195" t="s">
        <v>17</v>
      </c>
      <c r="B918" s="196" t="s">
        <v>205</v>
      </c>
      <c r="C918" s="196" t="s">
        <v>215</v>
      </c>
      <c r="D918" s="196" t="s">
        <v>195</v>
      </c>
      <c r="E918" s="196">
        <v>56091</v>
      </c>
      <c r="F918" s="196">
        <v>57877</v>
      </c>
      <c r="G918" s="196">
        <v>69772</v>
      </c>
      <c r="H918" s="196"/>
      <c r="I918" s="196">
        <v>77860</v>
      </c>
      <c r="J918" s="196"/>
      <c r="K918" s="196">
        <v>93888</v>
      </c>
      <c r="L918" s="196">
        <v>116403</v>
      </c>
      <c r="M918" s="196">
        <v>129468</v>
      </c>
      <c r="N918" s="196">
        <v>145786</v>
      </c>
      <c r="O918" s="196">
        <v>158217</v>
      </c>
      <c r="P918" s="196"/>
      <c r="Q918" s="197" t="s">
        <v>1</v>
      </c>
    </row>
    <row r="919" spans="1:17" x14ac:dyDescent="0.2">
      <c r="A919" s="198" t="s">
        <v>17</v>
      </c>
      <c r="B919" s="199" t="s">
        <v>205</v>
      </c>
      <c r="C919" s="199" t="s">
        <v>215</v>
      </c>
      <c r="D919" s="199" t="s">
        <v>197</v>
      </c>
      <c r="E919" s="199">
        <v>85675</v>
      </c>
      <c r="F919" s="199">
        <v>91982</v>
      </c>
      <c r="G919" s="199">
        <v>100751</v>
      </c>
      <c r="H919" s="199"/>
      <c r="I919" s="199">
        <v>115640</v>
      </c>
      <c r="J919" s="199"/>
      <c r="K919" s="199">
        <v>134054</v>
      </c>
      <c r="L919" s="199">
        <v>165224</v>
      </c>
      <c r="M919" s="199">
        <v>170517</v>
      </c>
      <c r="N919" s="199">
        <v>188977</v>
      </c>
      <c r="O919" s="199">
        <v>196299</v>
      </c>
      <c r="P919" s="199"/>
      <c r="Q919" s="200" t="s">
        <v>1</v>
      </c>
    </row>
    <row r="920" spans="1:17" x14ac:dyDescent="0.2">
      <c r="A920" s="195" t="s">
        <v>17</v>
      </c>
      <c r="B920" s="196" t="s">
        <v>205</v>
      </c>
      <c r="C920" s="196" t="s">
        <v>213</v>
      </c>
      <c r="D920" s="196" t="s">
        <v>195</v>
      </c>
      <c r="E920" s="196">
        <v>55494</v>
      </c>
      <c r="F920" s="196">
        <v>54146</v>
      </c>
      <c r="G920" s="196">
        <v>57925</v>
      </c>
      <c r="H920" s="196"/>
      <c r="I920" s="196">
        <v>70572</v>
      </c>
      <c r="J920" s="196"/>
      <c r="K920" s="196">
        <v>80185</v>
      </c>
      <c r="L920" s="196">
        <v>90497</v>
      </c>
      <c r="M920" s="196">
        <v>115595</v>
      </c>
      <c r="N920" s="196">
        <v>126436</v>
      </c>
      <c r="O920" s="196">
        <v>137642</v>
      </c>
      <c r="P920" s="196"/>
      <c r="Q920" s="197" t="s">
        <v>1</v>
      </c>
    </row>
    <row r="921" spans="1:17" x14ac:dyDescent="0.2">
      <c r="A921" s="198" t="s">
        <v>17</v>
      </c>
      <c r="B921" s="199" t="s">
        <v>205</v>
      </c>
      <c r="C921" s="199" t="s">
        <v>213</v>
      </c>
      <c r="D921" s="199" t="s">
        <v>197</v>
      </c>
      <c r="E921" s="199">
        <v>92438</v>
      </c>
      <c r="F921" s="199">
        <v>84955</v>
      </c>
      <c r="G921" s="199">
        <v>88099</v>
      </c>
      <c r="H921" s="199"/>
      <c r="I921" s="199">
        <v>104829</v>
      </c>
      <c r="J921" s="199"/>
      <c r="K921" s="199">
        <v>117292</v>
      </c>
      <c r="L921" s="199">
        <v>131060</v>
      </c>
      <c r="M921" s="199">
        <v>167050</v>
      </c>
      <c r="N921" s="199">
        <v>171631</v>
      </c>
      <c r="O921" s="199">
        <v>176924</v>
      </c>
      <c r="P921" s="199"/>
      <c r="Q921" s="200" t="s">
        <v>1</v>
      </c>
    </row>
    <row r="922" spans="1:17" x14ac:dyDescent="0.2">
      <c r="A922" s="195" t="s">
        <v>17</v>
      </c>
      <c r="B922" s="196" t="s">
        <v>205</v>
      </c>
      <c r="C922" s="196" t="s">
        <v>212</v>
      </c>
      <c r="D922" s="196" t="s">
        <v>195</v>
      </c>
      <c r="E922" s="196">
        <v>62787</v>
      </c>
      <c r="F922" s="196">
        <v>74861</v>
      </c>
      <c r="G922" s="196">
        <v>71421</v>
      </c>
      <c r="H922" s="196"/>
      <c r="I922" s="196">
        <v>83829</v>
      </c>
      <c r="J922" s="196"/>
      <c r="K922" s="196">
        <v>103521</v>
      </c>
      <c r="L922" s="196">
        <v>105750</v>
      </c>
      <c r="M922" s="196">
        <v>117064</v>
      </c>
      <c r="N922" s="196">
        <v>140263</v>
      </c>
      <c r="O922" s="196">
        <v>158341</v>
      </c>
      <c r="P922" s="196"/>
      <c r="Q922" s="197" t="s">
        <v>1</v>
      </c>
    </row>
    <row r="923" spans="1:17" x14ac:dyDescent="0.2">
      <c r="A923" s="198" t="s">
        <v>17</v>
      </c>
      <c r="B923" s="199" t="s">
        <v>205</v>
      </c>
      <c r="C923" s="199" t="s">
        <v>212</v>
      </c>
      <c r="D923" s="199" t="s">
        <v>197</v>
      </c>
      <c r="E923" s="199">
        <v>115243</v>
      </c>
      <c r="F923" s="199">
        <v>123436</v>
      </c>
      <c r="G923" s="199">
        <v>114184</v>
      </c>
      <c r="H923" s="199"/>
      <c r="I923" s="199">
        <v>126770</v>
      </c>
      <c r="J923" s="199"/>
      <c r="K923" s="199">
        <v>154226</v>
      </c>
      <c r="L923" s="199">
        <v>157659</v>
      </c>
      <c r="M923" s="199">
        <v>172509</v>
      </c>
      <c r="N923" s="199">
        <v>200647</v>
      </c>
      <c r="O923" s="199">
        <v>214469</v>
      </c>
      <c r="P923" s="199"/>
      <c r="Q923" s="200" t="s">
        <v>1</v>
      </c>
    </row>
    <row r="924" spans="1:17" x14ac:dyDescent="0.2">
      <c r="A924" s="195" t="s">
        <v>17</v>
      </c>
      <c r="B924" s="196" t="s">
        <v>205</v>
      </c>
      <c r="C924" s="196" t="s">
        <v>210</v>
      </c>
      <c r="D924" s="196" t="s">
        <v>195</v>
      </c>
      <c r="E924" s="196"/>
      <c r="F924" s="196"/>
      <c r="G924" s="196"/>
      <c r="H924" s="196"/>
      <c r="I924" s="196"/>
      <c r="J924" s="196"/>
      <c r="K924" s="196"/>
      <c r="L924" s="196"/>
      <c r="M924" s="196"/>
      <c r="N924" s="196"/>
      <c r="O924" s="196"/>
      <c r="P924" s="196"/>
      <c r="Q924" s="197" t="s">
        <v>1</v>
      </c>
    </row>
    <row r="925" spans="1:17" x14ac:dyDescent="0.2">
      <c r="A925" s="198" t="s">
        <v>17</v>
      </c>
      <c r="B925" s="199" t="s">
        <v>205</v>
      </c>
      <c r="C925" s="199" t="s">
        <v>210</v>
      </c>
      <c r="D925" s="199" t="s">
        <v>197</v>
      </c>
      <c r="E925" s="199"/>
      <c r="F925" s="199"/>
      <c r="G925" s="199"/>
      <c r="H925" s="199"/>
      <c r="I925" s="199"/>
      <c r="J925" s="199"/>
      <c r="K925" s="199"/>
      <c r="L925" s="199"/>
      <c r="M925" s="199"/>
      <c r="N925" s="199"/>
      <c r="O925" s="199"/>
      <c r="P925" s="199"/>
      <c r="Q925" s="200" t="s">
        <v>1</v>
      </c>
    </row>
    <row r="926" spans="1:17" x14ac:dyDescent="0.2">
      <c r="A926" s="195" t="s">
        <v>17</v>
      </c>
      <c r="B926" s="196" t="s">
        <v>205</v>
      </c>
      <c r="C926" s="196" t="s">
        <v>206</v>
      </c>
      <c r="D926" s="196" t="s">
        <v>195</v>
      </c>
      <c r="E926" s="196"/>
      <c r="F926" s="196"/>
      <c r="G926" s="196"/>
      <c r="H926" s="196"/>
      <c r="I926" s="196"/>
      <c r="J926" s="196"/>
      <c r="K926" s="196"/>
      <c r="L926" s="196"/>
      <c r="M926" s="196"/>
      <c r="N926" s="196"/>
      <c r="O926" s="196"/>
      <c r="P926" s="196"/>
      <c r="Q926" s="197" t="s">
        <v>1</v>
      </c>
    </row>
    <row r="927" spans="1:17" x14ac:dyDescent="0.2">
      <c r="A927" s="198" t="s">
        <v>17</v>
      </c>
      <c r="B927" s="199" t="s">
        <v>205</v>
      </c>
      <c r="C927" s="199" t="s">
        <v>206</v>
      </c>
      <c r="D927" s="199" t="s">
        <v>197</v>
      </c>
      <c r="E927" s="199"/>
      <c r="F927" s="199"/>
      <c r="G927" s="199"/>
      <c r="H927" s="199"/>
      <c r="I927" s="199"/>
      <c r="J927" s="199"/>
      <c r="K927" s="199"/>
      <c r="L927" s="199"/>
      <c r="M927" s="199"/>
      <c r="N927" s="199"/>
      <c r="O927" s="199"/>
      <c r="P927" s="199"/>
      <c r="Q927" s="200" t="s">
        <v>1</v>
      </c>
    </row>
    <row r="928" spans="1:17" x14ac:dyDescent="0.2">
      <c r="A928" s="195" t="s">
        <v>17</v>
      </c>
      <c r="B928" s="196" t="s">
        <v>205</v>
      </c>
      <c r="C928" s="196" t="s">
        <v>211</v>
      </c>
      <c r="D928" s="196" t="s">
        <v>195</v>
      </c>
      <c r="E928" s="199"/>
      <c r="F928" s="199"/>
      <c r="G928" s="199"/>
      <c r="H928" s="199"/>
      <c r="I928" s="199"/>
      <c r="J928" s="199"/>
      <c r="K928" s="199"/>
      <c r="L928" s="199"/>
      <c r="M928" s="199"/>
      <c r="N928" s="199"/>
      <c r="O928" s="199"/>
      <c r="P928" s="199"/>
      <c r="Q928" s="200"/>
    </row>
    <row r="929" spans="1:17" x14ac:dyDescent="0.2">
      <c r="A929" s="198" t="s">
        <v>17</v>
      </c>
      <c r="B929" s="199" t="s">
        <v>205</v>
      </c>
      <c r="C929" s="199" t="s">
        <v>211</v>
      </c>
      <c r="D929" s="199" t="s">
        <v>197</v>
      </c>
      <c r="E929" s="199"/>
      <c r="F929" s="199"/>
      <c r="G929" s="199"/>
      <c r="H929" s="199"/>
      <c r="I929" s="199"/>
      <c r="J929" s="199"/>
      <c r="K929" s="199"/>
      <c r="L929" s="199"/>
      <c r="M929" s="199"/>
      <c r="N929" s="199"/>
      <c r="O929" s="199"/>
      <c r="P929" s="199"/>
      <c r="Q929" s="200"/>
    </row>
    <row r="930" spans="1:17" x14ac:dyDescent="0.2">
      <c r="A930" s="195" t="s">
        <v>17</v>
      </c>
      <c r="B930" s="196" t="s">
        <v>205</v>
      </c>
      <c r="C930" s="196" t="s">
        <v>1087</v>
      </c>
      <c r="D930" s="196" t="s">
        <v>195</v>
      </c>
      <c r="E930" s="199"/>
      <c r="F930" s="199"/>
      <c r="G930" s="199"/>
      <c r="H930" s="199"/>
      <c r="I930" s="199"/>
      <c r="J930" s="199"/>
      <c r="K930" s="199"/>
      <c r="L930" s="199"/>
      <c r="M930" s="199"/>
      <c r="N930" s="199"/>
      <c r="O930" s="199"/>
      <c r="P930" s="199"/>
      <c r="Q930" s="200"/>
    </row>
    <row r="931" spans="1:17" x14ac:dyDescent="0.2">
      <c r="A931" s="198" t="s">
        <v>17</v>
      </c>
      <c r="B931" s="199" t="s">
        <v>205</v>
      </c>
      <c r="C931" s="199" t="s">
        <v>1087</v>
      </c>
      <c r="D931" s="199" t="s">
        <v>197</v>
      </c>
      <c r="E931" s="199"/>
      <c r="F931" s="199"/>
      <c r="G931" s="199"/>
      <c r="H931" s="199"/>
      <c r="I931" s="199"/>
      <c r="J931" s="199"/>
      <c r="K931" s="199"/>
      <c r="L931" s="199"/>
      <c r="M931" s="199"/>
      <c r="N931" s="199"/>
      <c r="O931" s="199"/>
      <c r="P931" s="199"/>
      <c r="Q931" s="200"/>
    </row>
    <row r="932" spans="1:17" x14ac:dyDescent="0.2">
      <c r="A932" s="195" t="s">
        <v>17</v>
      </c>
      <c r="B932" s="196" t="s">
        <v>209</v>
      </c>
      <c r="C932" s="196" t="s">
        <v>214</v>
      </c>
      <c r="D932" s="196" t="s">
        <v>195</v>
      </c>
      <c r="E932" s="196"/>
      <c r="F932" s="196">
        <v>14.518599999999999</v>
      </c>
      <c r="G932" s="196">
        <v>12.248250000000001</v>
      </c>
      <c r="H932" s="196"/>
      <c r="I932" s="196">
        <v>13.664619999999999</v>
      </c>
      <c r="J932" s="196">
        <v>15.24348</v>
      </c>
      <c r="K932" s="196">
        <v>8.7001899999999992</v>
      </c>
      <c r="L932" s="196">
        <v>11.88965</v>
      </c>
      <c r="M932" s="196">
        <v>10.11181</v>
      </c>
      <c r="N932" s="196">
        <v>9.4887999999999995</v>
      </c>
      <c r="O932" s="196"/>
      <c r="P932" s="196"/>
      <c r="Q932" s="197" t="s">
        <v>1</v>
      </c>
    </row>
    <row r="933" spans="1:17" x14ac:dyDescent="0.2">
      <c r="A933" s="198" t="s">
        <v>17</v>
      </c>
      <c r="B933" s="199" t="s">
        <v>209</v>
      </c>
      <c r="C933" s="199" t="s">
        <v>214</v>
      </c>
      <c r="D933" s="199" t="s">
        <v>197</v>
      </c>
      <c r="E933" s="199"/>
      <c r="F933" s="199">
        <v>14.5701</v>
      </c>
      <c r="G933" s="199">
        <v>13.25881</v>
      </c>
      <c r="H933" s="199"/>
      <c r="I933" s="199">
        <v>14.80453</v>
      </c>
      <c r="J933" s="199">
        <v>16.149539999999998</v>
      </c>
      <c r="K933" s="199">
        <v>9.2571999999999992</v>
      </c>
      <c r="L933" s="199">
        <v>13.12471</v>
      </c>
      <c r="M933" s="199">
        <v>12.027240000000001</v>
      </c>
      <c r="N933" s="199">
        <v>10.687720000000001</v>
      </c>
      <c r="O933" s="199"/>
      <c r="P933" s="199"/>
      <c r="Q933" s="200" t="s">
        <v>1</v>
      </c>
    </row>
    <row r="934" spans="1:17" x14ac:dyDescent="0.2">
      <c r="A934" s="195" t="s">
        <v>17</v>
      </c>
      <c r="B934" s="196" t="s">
        <v>209</v>
      </c>
      <c r="C934" s="196" t="s">
        <v>215</v>
      </c>
      <c r="D934" s="196" t="s">
        <v>195</v>
      </c>
      <c r="E934" s="196"/>
      <c r="F934" s="196">
        <v>15.31498</v>
      </c>
      <c r="G934" s="196">
        <v>12.51825</v>
      </c>
      <c r="H934" s="196"/>
      <c r="I934" s="196">
        <v>16.554839999999999</v>
      </c>
      <c r="J934" s="196">
        <v>15.804959999999999</v>
      </c>
      <c r="K934" s="196">
        <v>11.303190000000001</v>
      </c>
      <c r="L934" s="196">
        <v>13.66206</v>
      </c>
      <c r="M934" s="196">
        <v>11.299939999999999</v>
      </c>
      <c r="N934" s="196">
        <v>10.12152</v>
      </c>
      <c r="O934" s="196"/>
      <c r="P934" s="196"/>
      <c r="Q934" s="197" t="s">
        <v>1</v>
      </c>
    </row>
    <row r="935" spans="1:17" x14ac:dyDescent="0.2">
      <c r="A935" s="198" t="s">
        <v>17</v>
      </c>
      <c r="B935" s="199" t="s">
        <v>209</v>
      </c>
      <c r="C935" s="199" t="s">
        <v>215</v>
      </c>
      <c r="D935" s="199" t="s">
        <v>197</v>
      </c>
      <c r="E935" s="199"/>
      <c r="F935" s="199">
        <v>15.420769999999999</v>
      </c>
      <c r="G935" s="199">
        <v>13.688750000000001</v>
      </c>
      <c r="H935" s="199"/>
      <c r="I935" s="199">
        <v>17.802420000000001</v>
      </c>
      <c r="J935" s="199">
        <v>16.99738</v>
      </c>
      <c r="K935" s="199">
        <v>12.25142</v>
      </c>
      <c r="L935" s="199">
        <v>14.82067</v>
      </c>
      <c r="M935" s="199">
        <v>12.948650000000001</v>
      </c>
      <c r="N935" s="199">
        <v>9.9816299999999991</v>
      </c>
      <c r="O935" s="199"/>
      <c r="P935" s="199"/>
      <c r="Q935" s="200" t="s">
        <v>1</v>
      </c>
    </row>
    <row r="936" spans="1:17" x14ac:dyDescent="0.2">
      <c r="A936" s="195" t="s">
        <v>17</v>
      </c>
      <c r="B936" s="196" t="s">
        <v>209</v>
      </c>
      <c r="C936" s="196" t="s">
        <v>213</v>
      </c>
      <c r="D936" s="196" t="s">
        <v>195</v>
      </c>
      <c r="E936" s="196"/>
      <c r="F936" s="196">
        <v>16.850380000000001</v>
      </c>
      <c r="G936" s="196">
        <v>13.65605</v>
      </c>
      <c r="H936" s="196"/>
      <c r="I936" s="196">
        <v>17.679210000000001</v>
      </c>
      <c r="J936" s="196">
        <v>18.470199999999998</v>
      </c>
      <c r="K936" s="196">
        <v>13.108420000000001</v>
      </c>
      <c r="L936" s="196">
        <v>15.9961</v>
      </c>
      <c r="M936" s="196">
        <v>12.85554</v>
      </c>
      <c r="N936" s="196">
        <v>11.15474</v>
      </c>
      <c r="O936" s="196"/>
      <c r="P936" s="196"/>
      <c r="Q936" s="197" t="s">
        <v>1</v>
      </c>
    </row>
    <row r="937" spans="1:17" x14ac:dyDescent="0.2">
      <c r="A937" s="198" t="s">
        <v>17</v>
      </c>
      <c r="B937" s="199" t="s">
        <v>209</v>
      </c>
      <c r="C937" s="199" t="s">
        <v>213</v>
      </c>
      <c r="D937" s="199" t="s">
        <v>197</v>
      </c>
      <c r="E937" s="199"/>
      <c r="F937" s="199">
        <v>15.92357</v>
      </c>
      <c r="G937" s="199">
        <v>13.862069999999999</v>
      </c>
      <c r="H937" s="199"/>
      <c r="I937" s="199">
        <v>17.82695</v>
      </c>
      <c r="J937" s="199">
        <v>19.079360000000001</v>
      </c>
      <c r="K937" s="199">
        <v>13.559950000000001</v>
      </c>
      <c r="L937" s="199">
        <v>16.43084</v>
      </c>
      <c r="M937" s="199">
        <v>14.453569999999999</v>
      </c>
      <c r="N937" s="199">
        <v>14.349320000000001</v>
      </c>
      <c r="O937" s="199"/>
      <c r="P937" s="199"/>
      <c r="Q937" s="200" t="s">
        <v>1</v>
      </c>
    </row>
    <row r="938" spans="1:17" x14ac:dyDescent="0.2">
      <c r="A938" s="195" t="s">
        <v>17</v>
      </c>
      <c r="B938" s="196" t="s">
        <v>209</v>
      </c>
      <c r="C938" s="196" t="s">
        <v>212</v>
      </c>
      <c r="D938" s="196" t="s">
        <v>195</v>
      </c>
      <c r="E938" s="196"/>
      <c r="F938" s="196">
        <v>18.336510000000001</v>
      </c>
      <c r="G938" s="196">
        <v>14.972899999999999</v>
      </c>
      <c r="H938" s="196"/>
      <c r="I938" s="196">
        <v>19.822959999999998</v>
      </c>
      <c r="J938" s="196">
        <v>20.5351</v>
      </c>
      <c r="K938" s="196">
        <v>15.50708</v>
      </c>
      <c r="L938" s="196">
        <v>16.804590000000001</v>
      </c>
      <c r="M938" s="196">
        <v>13.67586</v>
      </c>
      <c r="N938" s="196">
        <v>12.042540000000001</v>
      </c>
      <c r="O938" s="196"/>
      <c r="P938" s="196"/>
      <c r="Q938" s="197" t="s">
        <v>1</v>
      </c>
    </row>
    <row r="939" spans="1:17" x14ac:dyDescent="0.2">
      <c r="A939" s="198" t="s">
        <v>17</v>
      </c>
      <c r="B939" s="199" t="s">
        <v>209</v>
      </c>
      <c r="C939" s="199" t="s">
        <v>212</v>
      </c>
      <c r="D939" s="199" t="s">
        <v>197</v>
      </c>
      <c r="E939" s="199"/>
      <c r="F939" s="199">
        <v>17.36401</v>
      </c>
      <c r="G939" s="199">
        <v>15.39982</v>
      </c>
      <c r="H939" s="199"/>
      <c r="I939" s="199">
        <v>19.970050000000001</v>
      </c>
      <c r="J939" s="199">
        <v>20.444510000000001</v>
      </c>
      <c r="K939" s="199">
        <v>14.931900000000001</v>
      </c>
      <c r="L939" s="199">
        <v>17.031500000000001</v>
      </c>
      <c r="M939" s="199">
        <v>13.043900000000001</v>
      </c>
      <c r="N939" s="199">
        <v>12.79199</v>
      </c>
      <c r="O939" s="199"/>
      <c r="P939" s="199"/>
      <c r="Q939" s="200" t="s">
        <v>1</v>
      </c>
    </row>
    <row r="940" spans="1:17" x14ac:dyDescent="0.2">
      <c r="A940" s="195" t="s">
        <v>17</v>
      </c>
      <c r="B940" s="196" t="s">
        <v>209</v>
      </c>
      <c r="C940" s="196" t="s">
        <v>210</v>
      </c>
      <c r="D940" s="196" t="s">
        <v>195</v>
      </c>
      <c r="E940" s="196"/>
      <c r="F940" s="196">
        <v>20.870640000000002</v>
      </c>
      <c r="G940" s="196">
        <v>16.73227</v>
      </c>
      <c r="H940" s="196"/>
      <c r="I940" s="196">
        <v>20.484400000000001</v>
      </c>
      <c r="J940" s="196">
        <v>22.048960000000001</v>
      </c>
      <c r="K940" s="196">
        <v>21.763780000000001</v>
      </c>
      <c r="L940" s="196">
        <v>17.6831</v>
      </c>
      <c r="M940" s="196">
        <v>13.69603</v>
      </c>
      <c r="N940" s="196">
        <v>11.89509</v>
      </c>
      <c r="O940" s="196"/>
      <c r="P940" s="196"/>
      <c r="Q940" s="197" t="s">
        <v>1</v>
      </c>
    </row>
    <row r="941" spans="1:17" x14ac:dyDescent="0.2">
      <c r="A941" s="198" t="s">
        <v>17</v>
      </c>
      <c r="B941" s="199" t="s">
        <v>209</v>
      </c>
      <c r="C941" s="199" t="s">
        <v>210</v>
      </c>
      <c r="D941" s="199" t="s">
        <v>197</v>
      </c>
      <c r="E941" s="199"/>
      <c r="F941" s="199">
        <v>19.976769999999998</v>
      </c>
      <c r="G941" s="199">
        <v>77.059880000000007</v>
      </c>
      <c r="H941" s="199"/>
      <c r="I941" s="199">
        <v>20.163340000000002</v>
      </c>
      <c r="J941" s="199">
        <v>21.434560000000001</v>
      </c>
      <c r="K941" s="199">
        <v>22.18158</v>
      </c>
      <c r="L941" s="199">
        <v>17.763290000000001</v>
      </c>
      <c r="M941" s="199">
        <v>13.699299999999999</v>
      </c>
      <c r="N941" s="199">
        <v>12.06119</v>
      </c>
      <c r="O941" s="199"/>
      <c r="P941" s="199"/>
      <c r="Q941" s="200" t="s">
        <v>1</v>
      </c>
    </row>
    <row r="942" spans="1:17" x14ac:dyDescent="0.2">
      <c r="A942" s="195" t="s">
        <v>17</v>
      </c>
      <c r="B942" s="196" t="s">
        <v>209</v>
      </c>
      <c r="C942" s="196" t="s">
        <v>206</v>
      </c>
      <c r="D942" s="196" t="s">
        <v>195</v>
      </c>
      <c r="E942" s="196"/>
      <c r="F942" s="196">
        <v>30.86411</v>
      </c>
      <c r="G942" s="196">
        <v>27.669</v>
      </c>
      <c r="H942" s="196"/>
      <c r="I942" s="196">
        <v>30.824210000000001</v>
      </c>
      <c r="J942" s="196">
        <v>30.160910000000001</v>
      </c>
      <c r="K942" s="196">
        <v>23.411960000000001</v>
      </c>
      <c r="L942" s="196">
        <v>14.556620000000001</v>
      </c>
      <c r="M942" s="196">
        <v>12.40523</v>
      </c>
      <c r="N942" s="196">
        <v>10.890549999999999</v>
      </c>
      <c r="O942" s="196"/>
      <c r="P942" s="196"/>
      <c r="Q942" s="197" t="s">
        <v>1</v>
      </c>
    </row>
    <row r="943" spans="1:17" x14ac:dyDescent="0.2">
      <c r="A943" s="198" t="s">
        <v>17</v>
      </c>
      <c r="B943" s="199" t="s">
        <v>209</v>
      </c>
      <c r="C943" s="199" t="s">
        <v>206</v>
      </c>
      <c r="D943" s="199" t="s">
        <v>197</v>
      </c>
      <c r="E943" s="199"/>
      <c r="F943" s="199">
        <v>32.257649999999998</v>
      </c>
      <c r="G943" s="199">
        <v>32.456040000000002</v>
      </c>
      <c r="H943" s="199"/>
      <c r="I943" s="199">
        <v>31.258130000000001</v>
      </c>
      <c r="J943" s="199">
        <v>32.163890000000002</v>
      </c>
      <c r="K943" s="199">
        <v>24.211310000000001</v>
      </c>
      <c r="L943" s="199">
        <v>15.225239999999999</v>
      </c>
      <c r="M943" s="199">
        <v>13.055479999999999</v>
      </c>
      <c r="N943" s="199">
        <v>8.0915800000000004</v>
      </c>
      <c r="O943" s="199"/>
      <c r="P943" s="199"/>
      <c r="Q943" s="200" t="s">
        <v>1</v>
      </c>
    </row>
    <row r="944" spans="1:17" x14ac:dyDescent="0.2">
      <c r="A944" s="195" t="s">
        <v>17</v>
      </c>
      <c r="B944" s="196" t="s">
        <v>209</v>
      </c>
      <c r="C944" s="196" t="s">
        <v>211</v>
      </c>
      <c r="D944" s="196" t="s">
        <v>195</v>
      </c>
      <c r="E944" s="196"/>
      <c r="F944" s="196"/>
      <c r="G944" s="196"/>
      <c r="H944" s="196"/>
      <c r="I944" s="196"/>
      <c r="J944" s="196"/>
      <c r="K944" s="196"/>
      <c r="L944" s="196"/>
      <c r="M944" s="196"/>
      <c r="N944" s="196"/>
      <c r="O944" s="196"/>
      <c r="P944" s="196"/>
      <c r="Q944" s="197" t="s">
        <v>1</v>
      </c>
    </row>
    <row r="945" spans="1:17" x14ac:dyDescent="0.2">
      <c r="A945" s="198" t="s">
        <v>17</v>
      </c>
      <c r="B945" s="199" t="s">
        <v>209</v>
      </c>
      <c r="C945" s="199" t="s">
        <v>211</v>
      </c>
      <c r="D945" s="199" t="s">
        <v>197</v>
      </c>
      <c r="E945" s="199"/>
      <c r="F945" s="199"/>
      <c r="G945" s="199"/>
      <c r="H945" s="199"/>
      <c r="I945" s="199"/>
      <c r="J945" s="199"/>
      <c r="K945" s="199"/>
      <c r="L945" s="199"/>
      <c r="M945" s="199"/>
      <c r="N945" s="199"/>
      <c r="O945" s="199"/>
      <c r="P945" s="199"/>
      <c r="Q945" s="200" t="s">
        <v>1</v>
      </c>
    </row>
    <row r="946" spans="1:17" x14ac:dyDescent="0.2">
      <c r="A946" s="195" t="s">
        <v>17</v>
      </c>
      <c r="B946" s="196" t="s">
        <v>207</v>
      </c>
      <c r="C946" s="196" t="s">
        <v>214</v>
      </c>
      <c r="D946" s="196" t="s">
        <v>195</v>
      </c>
      <c r="E946" s="196">
        <v>7.4386999999999999</v>
      </c>
      <c r="F946" s="196">
        <v>7.8247299999999997</v>
      </c>
      <c r="G946" s="196">
        <v>10.1427</v>
      </c>
      <c r="H946" s="196"/>
      <c r="I946" s="196">
        <v>8.0665399999999998</v>
      </c>
      <c r="J946" s="196"/>
      <c r="K946" s="196">
        <v>7.4982899999999999</v>
      </c>
      <c r="L946" s="196">
        <v>9.0513600000000007</v>
      </c>
      <c r="M946" s="196">
        <v>8.2856199999999998</v>
      </c>
      <c r="N946" s="196">
        <v>7.1063000000000001</v>
      </c>
      <c r="O946" s="196">
        <v>6.9220899999999999</v>
      </c>
      <c r="P946" s="196"/>
      <c r="Q946" s="197" t="s">
        <v>1</v>
      </c>
    </row>
    <row r="947" spans="1:17" x14ac:dyDescent="0.2">
      <c r="A947" s="198" t="s">
        <v>17</v>
      </c>
      <c r="B947" s="199" t="s">
        <v>207</v>
      </c>
      <c r="C947" s="199" t="s">
        <v>214</v>
      </c>
      <c r="D947" s="199" t="s">
        <v>197</v>
      </c>
      <c r="E947" s="199">
        <v>5.1401000000000003</v>
      </c>
      <c r="F947" s="199">
        <v>6.6603500000000002</v>
      </c>
      <c r="G947" s="199">
        <v>7.7831299999999999</v>
      </c>
      <c r="H947" s="199"/>
      <c r="I947" s="199">
        <v>7.4512</v>
      </c>
      <c r="J947" s="199"/>
      <c r="K947" s="199">
        <v>7.3464900000000002</v>
      </c>
      <c r="L947" s="199">
        <v>8.5331700000000001</v>
      </c>
      <c r="M947" s="199">
        <v>8.2831100000000006</v>
      </c>
      <c r="N947" s="199">
        <v>7.1518100000000002</v>
      </c>
      <c r="O947" s="199">
        <v>7.56013</v>
      </c>
      <c r="P947" s="199"/>
      <c r="Q947" s="200" t="s">
        <v>1</v>
      </c>
    </row>
    <row r="948" spans="1:17" x14ac:dyDescent="0.2">
      <c r="A948" s="195" t="s">
        <v>17</v>
      </c>
      <c r="B948" s="196" t="s">
        <v>207</v>
      </c>
      <c r="C948" s="196" t="s">
        <v>215</v>
      </c>
      <c r="D948" s="196" t="s">
        <v>195</v>
      </c>
      <c r="E948" s="196">
        <v>6.7711399999999999</v>
      </c>
      <c r="F948" s="196">
        <v>7.9910800000000002</v>
      </c>
      <c r="G948" s="196">
        <v>8.8932500000000001</v>
      </c>
      <c r="H948" s="196"/>
      <c r="I948" s="196">
        <v>7.8075999999999999</v>
      </c>
      <c r="J948" s="196"/>
      <c r="K948" s="196">
        <v>7.8178299999999998</v>
      </c>
      <c r="L948" s="196">
        <v>5.9603299999999999</v>
      </c>
      <c r="M948" s="196">
        <v>5.1317700000000004</v>
      </c>
      <c r="N948" s="196">
        <v>6.4169400000000003</v>
      </c>
      <c r="O948" s="196">
        <v>6.0050400000000002</v>
      </c>
      <c r="P948" s="196"/>
      <c r="Q948" s="197" t="s">
        <v>1</v>
      </c>
    </row>
    <row r="949" spans="1:17" x14ac:dyDescent="0.2">
      <c r="A949" s="198" t="s">
        <v>17</v>
      </c>
      <c r="B949" s="199" t="s">
        <v>207</v>
      </c>
      <c r="C949" s="199" t="s">
        <v>215</v>
      </c>
      <c r="D949" s="199" t="s">
        <v>197</v>
      </c>
      <c r="E949" s="199">
        <v>6.2818800000000001</v>
      </c>
      <c r="F949" s="199">
        <v>6.9894100000000003</v>
      </c>
      <c r="G949" s="199">
        <v>8.0862700000000007</v>
      </c>
      <c r="H949" s="199"/>
      <c r="I949" s="199">
        <v>7.7404000000000002</v>
      </c>
      <c r="J949" s="199"/>
      <c r="K949" s="199">
        <v>7.92293</v>
      </c>
      <c r="L949" s="199">
        <v>5.9737099999999996</v>
      </c>
      <c r="M949" s="199">
        <v>5.8956</v>
      </c>
      <c r="N949" s="199">
        <v>6.9569299999999998</v>
      </c>
      <c r="O949" s="199">
        <v>7.4676900000000002</v>
      </c>
      <c r="P949" s="199"/>
      <c r="Q949" s="200" t="s">
        <v>1</v>
      </c>
    </row>
    <row r="950" spans="1:17" x14ac:dyDescent="0.2">
      <c r="A950" s="195" t="s">
        <v>17</v>
      </c>
      <c r="B950" s="196" t="s">
        <v>207</v>
      </c>
      <c r="C950" s="196" t="s">
        <v>213</v>
      </c>
      <c r="D950" s="196" t="s">
        <v>195</v>
      </c>
      <c r="E950" s="196">
        <v>8.1558399999999995</v>
      </c>
      <c r="F950" s="196">
        <v>8.4549199999999995</v>
      </c>
      <c r="G950" s="196">
        <v>10.34614</v>
      </c>
      <c r="H950" s="196"/>
      <c r="I950" s="196">
        <v>8.1604600000000005</v>
      </c>
      <c r="J950" s="196"/>
      <c r="K950" s="196">
        <v>10.62792</v>
      </c>
      <c r="L950" s="196">
        <v>8.4455799999999996</v>
      </c>
      <c r="M950" s="196">
        <v>5.2908900000000001</v>
      </c>
      <c r="N950" s="196">
        <v>6.1817799999999998</v>
      </c>
      <c r="O950" s="196">
        <v>6.7610200000000003</v>
      </c>
      <c r="P950" s="196"/>
      <c r="Q950" s="197" t="s">
        <v>1</v>
      </c>
    </row>
    <row r="951" spans="1:17" x14ac:dyDescent="0.2">
      <c r="A951" s="198" t="s">
        <v>17</v>
      </c>
      <c r="B951" s="199" t="s">
        <v>207</v>
      </c>
      <c r="C951" s="199" t="s">
        <v>213</v>
      </c>
      <c r="D951" s="199" t="s">
        <v>197</v>
      </c>
      <c r="E951" s="199">
        <v>6.5081499999999997</v>
      </c>
      <c r="F951" s="199">
        <v>8.6539900000000003</v>
      </c>
      <c r="G951" s="199">
        <v>9.5154300000000003</v>
      </c>
      <c r="H951" s="199"/>
      <c r="I951" s="199">
        <v>8.7771500000000007</v>
      </c>
      <c r="J951" s="199"/>
      <c r="K951" s="199">
        <v>10.33319</v>
      </c>
      <c r="L951" s="199">
        <v>8.9218700000000002</v>
      </c>
      <c r="M951" s="199">
        <v>5.5001499999999997</v>
      </c>
      <c r="N951" s="199">
        <v>6.8373400000000002</v>
      </c>
      <c r="O951" s="199">
        <v>8.3612199999999994</v>
      </c>
      <c r="P951" s="199"/>
      <c r="Q951" s="200" t="s">
        <v>1</v>
      </c>
    </row>
    <row r="952" spans="1:17" x14ac:dyDescent="0.2">
      <c r="A952" s="195" t="s">
        <v>17</v>
      </c>
      <c r="B952" s="196" t="s">
        <v>207</v>
      </c>
      <c r="C952" s="196" t="s">
        <v>212</v>
      </c>
      <c r="D952" s="196" t="s">
        <v>195</v>
      </c>
      <c r="E952" s="196">
        <v>15.81856</v>
      </c>
      <c r="F952" s="196">
        <v>24.545490000000001</v>
      </c>
      <c r="G952" s="196">
        <v>26.917850000000001</v>
      </c>
      <c r="H952" s="196"/>
      <c r="I952" s="196">
        <v>25.64029</v>
      </c>
      <c r="J952" s="196"/>
      <c r="K952" s="196">
        <v>34.48189</v>
      </c>
      <c r="L952" s="196">
        <v>29.72861</v>
      </c>
      <c r="M952" s="196">
        <v>25.659469999999999</v>
      </c>
      <c r="N952" s="196">
        <v>23.59639</v>
      </c>
      <c r="O952" s="196">
        <v>22.952359999999999</v>
      </c>
      <c r="P952" s="196"/>
      <c r="Q952" s="197" t="s">
        <v>1</v>
      </c>
    </row>
    <row r="953" spans="1:17" x14ac:dyDescent="0.2">
      <c r="A953" s="198" t="s">
        <v>17</v>
      </c>
      <c r="B953" s="199" t="s">
        <v>207</v>
      </c>
      <c r="C953" s="199" t="s">
        <v>212</v>
      </c>
      <c r="D953" s="199" t="s">
        <v>197</v>
      </c>
      <c r="E953" s="199">
        <v>16.053039999999999</v>
      </c>
      <c r="F953" s="199">
        <v>27.266760000000001</v>
      </c>
      <c r="G953" s="199">
        <v>29.03209</v>
      </c>
      <c r="H953" s="199"/>
      <c r="I953" s="199">
        <v>28.36318</v>
      </c>
      <c r="J953" s="199"/>
      <c r="K953" s="199">
        <v>36.74089</v>
      </c>
      <c r="L953" s="199">
        <v>31.700060000000001</v>
      </c>
      <c r="M953" s="199">
        <v>27.66001</v>
      </c>
      <c r="N953" s="199">
        <v>25.436710000000001</v>
      </c>
      <c r="O953" s="199">
        <v>24.851140000000001</v>
      </c>
      <c r="P953" s="199"/>
      <c r="Q953" s="200" t="s">
        <v>1</v>
      </c>
    </row>
    <row r="954" spans="1:17" x14ac:dyDescent="0.2">
      <c r="A954" s="195" t="s">
        <v>17</v>
      </c>
      <c r="B954" s="196" t="s">
        <v>207</v>
      </c>
      <c r="C954" s="196" t="s">
        <v>210</v>
      </c>
      <c r="D954" s="196" t="s">
        <v>195</v>
      </c>
      <c r="E954" s="196"/>
      <c r="F954" s="196"/>
      <c r="G954" s="196"/>
      <c r="H954" s="196"/>
      <c r="I954" s="196"/>
      <c r="J954" s="196"/>
      <c r="K954" s="196"/>
      <c r="L954" s="196"/>
      <c r="M954" s="196"/>
      <c r="N954" s="196"/>
      <c r="O954" s="196"/>
      <c r="P954" s="196"/>
      <c r="Q954" s="197" t="s">
        <v>1</v>
      </c>
    </row>
    <row r="955" spans="1:17" x14ac:dyDescent="0.2">
      <c r="A955" s="198" t="s">
        <v>17</v>
      </c>
      <c r="B955" s="199" t="s">
        <v>207</v>
      </c>
      <c r="C955" s="199" t="s">
        <v>210</v>
      </c>
      <c r="D955" s="199" t="s">
        <v>197</v>
      </c>
      <c r="E955" s="199"/>
      <c r="F955" s="199"/>
      <c r="G955" s="199"/>
      <c r="H955" s="199"/>
      <c r="I955" s="199"/>
      <c r="J955" s="199"/>
      <c r="K955" s="199"/>
      <c r="L955" s="199"/>
      <c r="M955" s="199"/>
      <c r="N955" s="199"/>
      <c r="O955" s="199"/>
      <c r="P955" s="199"/>
      <c r="Q955" s="200" t="s">
        <v>1</v>
      </c>
    </row>
    <row r="956" spans="1:17" x14ac:dyDescent="0.2">
      <c r="A956" s="195" t="s">
        <v>17</v>
      </c>
      <c r="B956" s="196" t="s">
        <v>207</v>
      </c>
      <c r="C956" s="196" t="s">
        <v>206</v>
      </c>
      <c r="D956" s="196" t="s">
        <v>195</v>
      </c>
      <c r="E956" s="196"/>
      <c r="F956" s="196"/>
      <c r="G956" s="196"/>
      <c r="H956" s="196"/>
      <c r="I956" s="196"/>
      <c r="J956" s="196"/>
      <c r="K956" s="196"/>
      <c r="L956" s="196"/>
      <c r="M956" s="196"/>
      <c r="N956" s="196"/>
      <c r="O956" s="196"/>
      <c r="P956" s="196"/>
      <c r="Q956" s="197" t="s">
        <v>1</v>
      </c>
    </row>
    <row r="957" spans="1:17" x14ac:dyDescent="0.2">
      <c r="A957" s="198" t="s">
        <v>17</v>
      </c>
      <c r="B957" s="199" t="s">
        <v>207</v>
      </c>
      <c r="C957" s="199" t="s">
        <v>206</v>
      </c>
      <c r="D957" s="199" t="s">
        <v>197</v>
      </c>
      <c r="E957" s="199"/>
      <c r="F957" s="199"/>
      <c r="G957" s="199"/>
      <c r="H957" s="199"/>
      <c r="I957" s="199"/>
      <c r="J957" s="199"/>
      <c r="K957" s="199"/>
      <c r="L957" s="199"/>
      <c r="M957" s="199"/>
      <c r="N957" s="199"/>
      <c r="O957" s="199"/>
      <c r="P957" s="199"/>
      <c r="Q957" s="200" t="s">
        <v>1</v>
      </c>
    </row>
    <row r="958" spans="1:17" x14ac:dyDescent="0.2">
      <c r="A958" s="195" t="s">
        <v>17</v>
      </c>
      <c r="B958" s="196" t="s">
        <v>207</v>
      </c>
      <c r="C958" s="196" t="s">
        <v>211</v>
      </c>
      <c r="D958" s="196" t="s">
        <v>195</v>
      </c>
      <c r="E958" s="199"/>
      <c r="F958" s="199"/>
      <c r="G958" s="199"/>
      <c r="H958" s="199"/>
      <c r="I958" s="199"/>
      <c r="J958" s="199"/>
      <c r="K958" s="199"/>
      <c r="L958" s="199"/>
      <c r="M958" s="199"/>
      <c r="N958" s="199"/>
      <c r="O958" s="199"/>
      <c r="P958" s="199"/>
      <c r="Q958" s="200"/>
    </row>
    <row r="959" spans="1:17" x14ac:dyDescent="0.2">
      <c r="A959" s="198" t="s">
        <v>17</v>
      </c>
      <c r="B959" s="199" t="s">
        <v>207</v>
      </c>
      <c r="C959" s="199" t="s">
        <v>211</v>
      </c>
      <c r="D959" s="199" t="s">
        <v>197</v>
      </c>
      <c r="E959" s="199"/>
      <c r="F959" s="199"/>
      <c r="G959" s="199"/>
      <c r="H959" s="199"/>
      <c r="I959" s="199"/>
      <c r="J959" s="199"/>
      <c r="K959" s="199"/>
      <c r="L959" s="199"/>
      <c r="M959" s="199"/>
      <c r="N959" s="199"/>
      <c r="O959" s="199"/>
      <c r="P959" s="199"/>
      <c r="Q959" s="200"/>
    </row>
    <row r="960" spans="1:17" x14ac:dyDescent="0.2">
      <c r="A960" s="195" t="s">
        <v>17</v>
      </c>
      <c r="B960" s="196" t="s">
        <v>207</v>
      </c>
      <c r="C960" s="196" t="s">
        <v>1087</v>
      </c>
      <c r="D960" s="196" t="s">
        <v>195</v>
      </c>
      <c r="E960" s="199"/>
      <c r="F960" s="199"/>
      <c r="G960" s="199"/>
      <c r="H960" s="199"/>
      <c r="I960" s="199"/>
      <c r="J960" s="199"/>
      <c r="K960" s="199"/>
      <c r="L960" s="199"/>
      <c r="M960" s="199"/>
      <c r="N960" s="199"/>
      <c r="O960" s="199"/>
      <c r="P960" s="199"/>
      <c r="Q960" s="200"/>
    </row>
    <row r="961" spans="1:17" x14ac:dyDescent="0.2">
      <c r="A961" s="198" t="s">
        <v>17</v>
      </c>
      <c r="B961" s="199" t="s">
        <v>207</v>
      </c>
      <c r="C961" s="199" t="s">
        <v>1087</v>
      </c>
      <c r="D961" s="199" t="s">
        <v>197</v>
      </c>
      <c r="E961" s="199"/>
      <c r="F961" s="199"/>
      <c r="G961" s="199"/>
      <c r="H961" s="199"/>
      <c r="I961" s="199"/>
      <c r="J961" s="199"/>
      <c r="K961" s="199"/>
      <c r="L961" s="199"/>
      <c r="M961" s="199"/>
      <c r="N961" s="199"/>
      <c r="O961" s="199"/>
      <c r="P961" s="199"/>
      <c r="Q961" s="200"/>
    </row>
    <row r="962" spans="1:17" x14ac:dyDescent="0.2">
      <c r="A962" s="195" t="s">
        <v>18</v>
      </c>
      <c r="B962" s="196" t="s">
        <v>208</v>
      </c>
      <c r="C962" s="196" t="s">
        <v>214</v>
      </c>
      <c r="D962" s="196" t="s">
        <v>195</v>
      </c>
      <c r="E962" s="196"/>
      <c r="F962" s="196">
        <v>195038</v>
      </c>
      <c r="G962" s="196"/>
      <c r="H962" s="196"/>
      <c r="I962" s="196"/>
      <c r="J962" s="196"/>
      <c r="K962" s="196"/>
      <c r="L962" s="196">
        <v>163332</v>
      </c>
      <c r="M962" s="196"/>
      <c r="N962" s="196"/>
      <c r="O962" s="196">
        <v>147617</v>
      </c>
      <c r="P962" s="196"/>
      <c r="Q962" s="197" t="s">
        <v>1</v>
      </c>
    </row>
    <row r="963" spans="1:17" x14ac:dyDescent="0.2">
      <c r="A963" s="198" t="s">
        <v>18</v>
      </c>
      <c r="B963" s="199" t="s">
        <v>208</v>
      </c>
      <c r="C963" s="199" t="s">
        <v>214</v>
      </c>
      <c r="D963" s="199" t="s">
        <v>197</v>
      </c>
      <c r="E963" s="199"/>
      <c r="F963" s="199">
        <v>203050</v>
      </c>
      <c r="G963" s="199"/>
      <c r="H963" s="199"/>
      <c r="I963" s="199"/>
      <c r="J963" s="199"/>
      <c r="K963" s="199"/>
      <c r="L963" s="199">
        <v>171158</v>
      </c>
      <c r="M963" s="199"/>
      <c r="N963" s="199"/>
      <c r="O963" s="199">
        <v>157200</v>
      </c>
      <c r="P963" s="199"/>
      <c r="Q963" s="200" t="s">
        <v>1</v>
      </c>
    </row>
    <row r="964" spans="1:17" x14ac:dyDescent="0.2">
      <c r="A964" s="195" t="s">
        <v>18</v>
      </c>
      <c r="B964" s="196" t="s">
        <v>208</v>
      </c>
      <c r="C964" s="196" t="s">
        <v>215</v>
      </c>
      <c r="D964" s="196" t="s">
        <v>195</v>
      </c>
      <c r="E964" s="196"/>
      <c r="F964" s="196">
        <v>184952</v>
      </c>
      <c r="G964" s="196"/>
      <c r="H964" s="196"/>
      <c r="I964" s="196"/>
      <c r="J964" s="196"/>
      <c r="K964" s="196"/>
      <c r="L964" s="196">
        <v>168183</v>
      </c>
      <c r="M964" s="196"/>
      <c r="N964" s="196"/>
      <c r="O964" s="196">
        <v>166517</v>
      </c>
      <c r="P964" s="196"/>
      <c r="Q964" s="197" t="s">
        <v>1</v>
      </c>
    </row>
    <row r="965" spans="1:17" x14ac:dyDescent="0.2">
      <c r="A965" s="198" t="s">
        <v>18</v>
      </c>
      <c r="B965" s="199" t="s">
        <v>208</v>
      </c>
      <c r="C965" s="199" t="s">
        <v>215</v>
      </c>
      <c r="D965" s="199" t="s">
        <v>197</v>
      </c>
      <c r="E965" s="199"/>
      <c r="F965" s="199">
        <v>193738</v>
      </c>
      <c r="G965" s="199"/>
      <c r="H965" s="199"/>
      <c r="I965" s="199"/>
      <c r="J965" s="199"/>
      <c r="K965" s="199"/>
      <c r="L965" s="199">
        <v>173212</v>
      </c>
      <c r="M965" s="199"/>
      <c r="N965" s="199"/>
      <c r="O965" s="199">
        <v>173038</v>
      </c>
      <c r="P965" s="199"/>
      <c r="Q965" s="200" t="s">
        <v>1</v>
      </c>
    </row>
    <row r="966" spans="1:17" x14ac:dyDescent="0.2">
      <c r="A966" s="195" t="s">
        <v>18</v>
      </c>
      <c r="B966" s="196" t="s">
        <v>208</v>
      </c>
      <c r="C966" s="196" t="s">
        <v>213</v>
      </c>
      <c r="D966" s="196" t="s">
        <v>195</v>
      </c>
      <c r="E966" s="196"/>
      <c r="F966" s="196">
        <v>189162</v>
      </c>
      <c r="G966" s="196"/>
      <c r="H966" s="196"/>
      <c r="I966" s="196"/>
      <c r="J966" s="196"/>
      <c r="K966" s="196"/>
      <c r="L966" s="196">
        <v>165186</v>
      </c>
      <c r="M966" s="196"/>
      <c r="N966" s="196"/>
      <c r="O966" s="196">
        <v>165980</v>
      </c>
      <c r="P966" s="196"/>
      <c r="Q966" s="197" t="s">
        <v>1</v>
      </c>
    </row>
    <row r="967" spans="1:17" x14ac:dyDescent="0.2">
      <c r="A967" s="198" t="s">
        <v>18</v>
      </c>
      <c r="B967" s="199" t="s">
        <v>208</v>
      </c>
      <c r="C967" s="199" t="s">
        <v>213</v>
      </c>
      <c r="D967" s="199" t="s">
        <v>197</v>
      </c>
      <c r="E967" s="199"/>
      <c r="F967" s="199">
        <v>198514</v>
      </c>
      <c r="G967" s="199"/>
      <c r="H967" s="199"/>
      <c r="I967" s="199"/>
      <c r="J967" s="199"/>
      <c r="K967" s="199"/>
      <c r="L967" s="199">
        <v>171007</v>
      </c>
      <c r="M967" s="199"/>
      <c r="N967" s="199"/>
      <c r="O967" s="199">
        <v>173087</v>
      </c>
      <c r="P967" s="199"/>
      <c r="Q967" s="200" t="s">
        <v>1</v>
      </c>
    </row>
    <row r="968" spans="1:17" x14ac:dyDescent="0.2">
      <c r="A968" s="195" t="s">
        <v>18</v>
      </c>
      <c r="B968" s="196" t="s">
        <v>208</v>
      </c>
      <c r="C968" s="196" t="s">
        <v>212</v>
      </c>
      <c r="D968" s="196" t="s">
        <v>195</v>
      </c>
      <c r="E968" s="196"/>
      <c r="F968" s="196">
        <v>185218</v>
      </c>
      <c r="G968" s="196"/>
      <c r="H968" s="196"/>
      <c r="I968" s="196"/>
      <c r="J968" s="196"/>
      <c r="K968" s="196"/>
      <c r="L968" s="196"/>
      <c r="M968" s="196"/>
      <c r="N968" s="196"/>
      <c r="O968" s="196">
        <v>170575</v>
      </c>
      <c r="P968" s="196"/>
      <c r="Q968" s="197" t="s">
        <v>1</v>
      </c>
    </row>
    <row r="969" spans="1:17" x14ac:dyDescent="0.2">
      <c r="A969" s="198" t="s">
        <v>18</v>
      </c>
      <c r="B969" s="199" t="s">
        <v>208</v>
      </c>
      <c r="C969" s="199" t="s">
        <v>212</v>
      </c>
      <c r="D969" s="199" t="s">
        <v>197</v>
      </c>
      <c r="E969" s="199"/>
      <c r="F969" s="199">
        <v>196882</v>
      </c>
      <c r="G969" s="199"/>
      <c r="H969" s="199"/>
      <c r="I969" s="199"/>
      <c r="J969" s="199"/>
      <c r="K969" s="199"/>
      <c r="L969" s="199"/>
      <c r="M969" s="199"/>
      <c r="N969" s="199"/>
      <c r="O969" s="199">
        <v>176704</v>
      </c>
      <c r="P969" s="199"/>
      <c r="Q969" s="200" t="s">
        <v>1</v>
      </c>
    </row>
    <row r="970" spans="1:17" x14ac:dyDescent="0.2">
      <c r="A970" s="195" t="s">
        <v>18</v>
      </c>
      <c r="B970" s="196" t="s">
        <v>208</v>
      </c>
      <c r="C970" s="196" t="s">
        <v>210</v>
      </c>
      <c r="D970" s="196" t="s">
        <v>195</v>
      </c>
      <c r="E970" s="196"/>
      <c r="F970" s="196"/>
      <c r="G970" s="196"/>
      <c r="H970" s="196"/>
      <c r="I970" s="196"/>
      <c r="J970" s="196"/>
      <c r="K970" s="196"/>
      <c r="L970" s="196"/>
      <c r="M970" s="196"/>
      <c r="N970" s="196"/>
      <c r="O970" s="196"/>
      <c r="P970" s="196"/>
      <c r="Q970" s="197" t="s">
        <v>1</v>
      </c>
    </row>
    <row r="971" spans="1:17" x14ac:dyDescent="0.2">
      <c r="A971" s="198" t="s">
        <v>18</v>
      </c>
      <c r="B971" s="199" t="s">
        <v>208</v>
      </c>
      <c r="C971" s="199" t="s">
        <v>210</v>
      </c>
      <c r="D971" s="199" t="s">
        <v>197</v>
      </c>
      <c r="E971" s="199"/>
      <c r="F971" s="199"/>
      <c r="G971" s="199"/>
      <c r="H971" s="199"/>
      <c r="I971" s="199"/>
      <c r="J971" s="199"/>
      <c r="K971" s="199"/>
      <c r="L971" s="199"/>
      <c r="M971" s="199"/>
      <c r="N971" s="199"/>
      <c r="O971" s="199"/>
      <c r="P971" s="199"/>
      <c r="Q971" s="200" t="s">
        <v>1</v>
      </c>
    </row>
    <row r="972" spans="1:17" x14ac:dyDescent="0.2">
      <c r="A972" s="195" t="s">
        <v>18</v>
      </c>
      <c r="B972" s="196" t="s">
        <v>208</v>
      </c>
      <c r="C972" s="196" t="s">
        <v>206</v>
      </c>
      <c r="D972" s="196" t="s">
        <v>195</v>
      </c>
      <c r="E972" s="196"/>
      <c r="F972" s="196"/>
      <c r="G972" s="196"/>
      <c r="H972" s="196"/>
      <c r="I972" s="196"/>
      <c r="J972" s="196"/>
      <c r="K972" s="196"/>
      <c r="L972" s="196"/>
      <c r="M972" s="196"/>
      <c r="N972" s="196"/>
      <c r="O972" s="196"/>
      <c r="P972" s="196"/>
      <c r="Q972" s="197" t="s">
        <v>1</v>
      </c>
    </row>
    <row r="973" spans="1:17" x14ac:dyDescent="0.2">
      <c r="A973" s="198" t="s">
        <v>18</v>
      </c>
      <c r="B973" s="199" t="s">
        <v>208</v>
      </c>
      <c r="C973" s="199" t="s">
        <v>206</v>
      </c>
      <c r="D973" s="199" t="s">
        <v>197</v>
      </c>
      <c r="E973" s="199"/>
      <c r="F973" s="199"/>
      <c r="G973" s="199"/>
      <c r="H973" s="199"/>
      <c r="I973" s="199"/>
      <c r="J973" s="199"/>
      <c r="K973" s="199"/>
      <c r="L973" s="199"/>
      <c r="M973" s="199"/>
      <c r="N973" s="199"/>
      <c r="O973" s="199"/>
      <c r="P973" s="199"/>
      <c r="Q973" s="200" t="s">
        <v>1</v>
      </c>
    </row>
    <row r="974" spans="1:17" x14ac:dyDescent="0.2">
      <c r="A974" s="195" t="s">
        <v>18</v>
      </c>
      <c r="B974" s="196" t="s">
        <v>208</v>
      </c>
      <c r="C974" s="196" t="s">
        <v>211</v>
      </c>
      <c r="D974" s="196" t="s">
        <v>195</v>
      </c>
      <c r="E974" s="196"/>
      <c r="F974" s="196"/>
      <c r="G974" s="196"/>
      <c r="H974" s="196"/>
      <c r="I974" s="196"/>
      <c r="J974" s="196"/>
      <c r="K974" s="196"/>
      <c r="L974" s="196"/>
      <c r="M974" s="196"/>
      <c r="N974" s="196"/>
      <c r="O974" s="196"/>
      <c r="P974" s="196"/>
      <c r="Q974" s="197" t="s">
        <v>1</v>
      </c>
    </row>
    <row r="975" spans="1:17" x14ac:dyDescent="0.2">
      <c r="A975" s="198" t="s">
        <v>18</v>
      </c>
      <c r="B975" s="199" t="s">
        <v>208</v>
      </c>
      <c r="C975" s="199" t="s">
        <v>211</v>
      </c>
      <c r="D975" s="199" t="s">
        <v>197</v>
      </c>
      <c r="E975" s="199"/>
      <c r="F975" s="199"/>
      <c r="G975" s="199"/>
      <c r="H975" s="199"/>
      <c r="I975" s="199"/>
      <c r="J975" s="199"/>
      <c r="K975" s="199"/>
      <c r="L975" s="199"/>
      <c r="M975" s="199"/>
      <c r="N975" s="199"/>
      <c r="O975" s="199"/>
      <c r="P975" s="199"/>
      <c r="Q975" s="200" t="s">
        <v>1</v>
      </c>
    </row>
    <row r="976" spans="1:17" x14ac:dyDescent="0.2">
      <c r="A976" s="195" t="s">
        <v>18</v>
      </c>
      <c r="B976" s="196" t="s">
        <v>205</v>
      </c>
      <c r="C976" s="196" t="s">
        <v>214</v>
      </c>
      <c r="D976" s="196" t="s">
        <v>195</v>
      </c>
      <c r="E976" s="196"/>
      <c r="F976" s="196"/>
      <c r="G976" s="196"/>
      <c r="H976" s="196"/>
      <c r="I976" s="196"/>
      <c r="J976" s="196"/>
      <c r="K976" s="196"/>
      <c r="L976" s="196">
        <v>167515</v>
      </c>
      <c r="M976" s="196"/>
      <c r="N976" s="196"/>
      <c r="O976" s="196"/>
      <c r="P976" s="196"/>
      <c r="Q976" s="197" t="s">
        <v>1</v>
      </c>
    </row>
    <row r="977" spans="1:17" x14ac:dyDescent="0.2">
      <c r="A977" s="198" t="s">
        <v>18</v>
      </c>
      <c r="B977" s="199" t="s">
        <v>205</v>
      </c>
      <c r="C977" s="199" t="s">
        <v>214</v>
      </c>
      <c r="D977" s="199" t="s">
        <v>197</v>
      </c>
      <c r="E977" s="199"/>
      <c r="F977" s="199"/>
      <c r="G977" s="199"/>
      <c r="H977" s="199"/>
      <c r="I977" s="199"/>
      <c r="J977" s="199"/>
      <c r="K977" s="199"/>
      <c r="L977" s="199">
        <v>172893</v>
      </c>
      <c r="M977" s="199"/>
      <c r="N977" s="199"/>
      <c r="O977" s="199"/>
      <c r="P977" s="199"/>
      <c r="Q977" s="200" t="s">
        <v>1</v>
      </c>
    </row>
    <row r="978" spans="1:17" x14ac:dyDescent="0.2">
      <c r="A978" s="195" t="s">
        <v>18</v>
      </c>
      <c r="B978" s="196" t="s">
        <v>205</v>
      </c>
      <c r="C978" s="196" t="s">
        <v>215</v>
      </c>
      <c r="D978" s="196" t="s">
        <v>195</v>
      </c>
      <c r="E978" s="196"/>
      <c r="F978" s="196"/>
      <c r="G978" s="196"/>
      <c r="H978" s="196"/>
      <c r="I978" s="196"/>
      <c r="J978" s="196"/>
      <c r="K978" s="196"/>
      <c r="L978" s="196">
        <v>173008</v>
      </c>
      <c r="M978" s="196"/>
      <c r="N978" s="196"/>
      <c r="O978" s="196"/>
      <c r="P978" s="196"/>
      <c r="Q978" s="197" t="s">
        <v>1</v>
      </c>
    </row>
    <row r="979" spans="1:17" x14ac:dyDescent="0.2">
      <c r="A979" s="198" t="s">
        <v>18</v>
      </c>
      <c r="B979" s="199" t="s">
        <v>205</v>
      </c>
      <c r="C979" s="199" t="s">
        <v>215</v>
      </c>
      <c r="D979" s="199" t="s">
        <v>197</v>
      </c>
      <c r="E979" s="199"/>
      <c r="F979" s="199"/>
      <c r="G979" s="199"/>
      <c r="H979" s="199"/>
      <c r="I979" s="199"/>
      <c r="J979" s="199"/>
      <c r="K979" s="199"/>
      <c r="L979" s="199">
        <v>178436</v>
      </c>
      <c r="M979" s="199"/>
      <c r="N979" s="199"/>
      <c r="O979" s="199"/>
      <c r="P979" s="199"/>
      <c r="Q979" s="200" t="s">
        <v>1</v>
      </c>
    </row>
    <row r="980" spans="1:17" x14ac:dyDescent="0.2">
      <c r="A980" s="195" t="s">
        <v>18</v>
      </c>
      <c r="B980" s="196" t="s">
        <v>205</v>
      </c>
      <c r="C980" s="196" t="s">
        <v>213</v>
      </c>
      <c r="D980" s="196" t="s">
        <v>195</v>
      </c>
      <c r="E980" s="196"/>
      <c r="F980" s="196"/>
      <c r="G980" s="196"/>
      <c r="H980" s="196"/>
      <c r="I980" s="196"/>
      <c r="J980" s="196"/>
      <c r="K980" s="196"/>
      <c r="L980" s="196"/>
      <c r="M980" s="196"/>
      <c r="N980" s="196"/>
      <c r="O980" s="196"/>
      <c r="P980" s="196"/>
      <c r="Q980" s="197"/>
    </row>
    <row r="981" spans="1:17" x14ac:dyDescent="0.2">
      <c r="A981" s="198" t="s">
        <v>18</v>
      </c>
      <c r="B981" s="199" t="s">
        <v>205</v>
      </c>
      <c r="C981" s="199" t="s">
        <v>213</v>
      </c>
      <c r="D981" s="199" t="s">
        <v>197</v>
      </c>
      <c r="E981" s="199"/>
      <c r="F981" s="199"/>
      <c r="G981" s="199"/>
      <c r="H981" s="199"/>
      <c r="I981" s="199"/>
      <c r="J981" s="199"/>
      <c r="K981" s="199"/>
      <c r="L981" s="199"/>
      <c r="M981" s="199"/>
      <c r="N981" s="199"/>
      <c r="O981" s="199"/>
      <c r="P981" s="199"/>
      <c r="Q981" s="200"/>
    </row>
    <row r="982" spans="1:17" x14ac:dyDescent="0.2">
      <c r="A982" s="195" t="s">
        <v>18</v>
      </c>
      <c r="B982" s="196" t="s">
        <v>205</v>
      </c>
      <c r="C982" s="196" t="s">
        <v>212</v>
      </c>
      <c r="D982" s="196" t="s">
        <v>195</v>
      </c>
      <c r="E982" s="196"/>
      <c r="F982" s="196"/>
      <c r="G982" s="196"/>
      <c r="H982" s="196"/>
      <c r="I982" s="196"/>
      <c r="J982" s="196"/>
      <c r="K982" s="196"/>
      <c r="L982" s="196"/>
      <c r="M982" s="196"/>
      <c r="N982" s="196"/>
      <c r="O982" s="196"/>
      <c r="P982" s="196"/>
      <c r="Q982" s="197" t="s">
        <v>1</v>
      </c>
    </row>
    <row r="983" spans="1:17" x14ac:dyDescent="0.2">
      <c r="A983" s="198" t="s">
        <v>18</v>
      </c>
      <c r="B983" s="199" t="s">
        <v>205</v>
      </c>
      <c r="C983" s="199" t="s">
        <v>212</v>
      </c>
      <c r="D983" s="199" t="s">
        <v>197</v>
      </c>
      <c r="E983" s="199"/>
      <c r="F983" s="199"/>
      <c r="G983" s="199"/>
      <c r="H983" s="199"/>
      <c r="I983" s="199"/>
      <c r="J983" s="199"/>
      <c r="K983" s="199"/>
      <c r="L983" s="199"/>
      <c r="M983" s="199"/>
      <c r="N983" s="199"/>
      <c r="O983" s="199"/>
      <c r="P983" s="199"/>
      <c r="Q983" s="200" t="s">
        <v>1</v>
      </c>
    </row>
    <row r="984" spans="1:17" x14ac:dyDescent="0.2">
      <c r="A984" s="195" t="s">
        <v>18</v>
      </c>
      <c r="B984" s="196" t="s">
        <v>205</v>
      </c>
      <c r="C984" s="196" t="s">
        <v>210</v>
      </c>
      <c r="D984" s="196" t="s">
        <v>195</v>
      </c>
      <c r="E984" s="196"/>
      <c r="F984" s="196"/>
      <c r="G984" s="196"/>
      <c r="H984" s="196"/>
      <c r="I984" s="196"/>
      <c r="J984" s="196"/>
      <c r="K984" s="196"/>
      <c r="L984" s="196"/>
      <c r="M984" s="196"/>
      <c r="N984" s="196"/>
      <c r="O984" s="196"/>
      <c r="P984" s="196"/>
      <c r="Q984" s="197" t="s">
        <v>1</v>
      </c>
    </row>
    <row r="985" spans="1:17" x14ac:dyDescent="0.2">
      <c r="A985" s="198" t="s">
        <v>18</v>
      </c>
      <c r="B985" s="199" t="s">
        <v>205</v>
      </c>
      <c r="C985" s="199" t="s">
        <v>210</v>
      </c>
      <c r="D985" s="199" t="s">
        <v>197</v>
      </c>
      <c r="E985" s="199"/>
      <c r="F985" s="199"/>
      <c r="G985" s="199"/>
      <c r="H985" s="199"/>
      <c r="I985" s="199"/>
      <c r="J985" s="199"/>
      <c r="K985" s="199"/>
      <c r="L985" s="199"/>
      <c r="M985" s="199"/>
      <c r="N985" s="199"/>
      <c r="O985" s="199"/>
      <c r="P985" s="199"/>
      <c r="Q985" s="200" t="s">
        <v>1</v>
      </c>
    </row>
    <row r="986" spans="1:17" x14ac:dyDescent="0.2">
      <c r="A986" s="195" t="s">
        <v>18</v>
      </c>
      <c r="B986" s="196" t="s">
        <v>205</v>
      </c>
      <c r="C986" s="196" t="s">
        <v>206</v>
      </c>
      <c r="D986" s="196" t="s">
        <v>195</v>
      </c>
      <c r="E986" s="196"/>
      <c r="F986" s="196"/>
      <c r="G986" s="196"/>
      <c r="H986" s="196"/>
      <c r="I986" s="196"/>
      <c r="J986" s="196"/>
      <c r="K986" s="196"/>
      <c r="L986" s="196"/>
      <c r="M986" s="196"/>
      <c r="N986" s="196"/>
      <c r="O986" s="196"/>
      <c r="P986" s="196"/>
      <c r="Q986" s="197" t="s">
        <v>1</v>
      </c>
    </row>
    <row r="987" spans="1:17" x14ac:dyDescent="0.2">
      <c r="A987" s="198" t="s">
        <v>18</v>
      </c>
      <c r="B987" s="199" t="s">
        <v>205</v>
      </c>
      <c r="C987" s="199" t="s">
        <v>206</v>
      </c>
      <c r="D987" s="199" t="s">
        <v>197</v>
      </c>
      <c r="E987" s="199"/>
      <c r="F987" s="199"/>
      <c r="G987" s="199"/>
      <c r="H987" s="199"/>
      <c r="I987" s="199"/>
      <c r="J987" s="199"/>
      <c r="K987" s="199"/>
      <c r="L987" s="199"/>
      <c r="M987" s="199"/>
      <c r="N987" s="199"/>
      <c r="O987" s="199"/>
      <c r="P987" s="199"/>
      <c r="Q987" s="200" t="s">
        <v>1</v>
      </c>
    </row>
    <row r="988" spans="1:17" x14ac:dyDescent="0.2">
      <c r="A988" s="195" t="s">
        <v>18</v>
      </c>
      <c r="B988" s="196" t="s">
        <v>205</v>
      </c>
      <c r="C988" s="196" t="s">
        <v>211</v>
      </c>
      <c r="D988" s="196" t="s">
        <v>195</v>
      </c>
      <c r="E988" s="199"/>
      <c r="F988" s="199"/>
      <c r="G988" s="199"/>
      <c r="H988" s="199"/>
      <c r="I988" s="199"/>
      <c r="J988" s="199"/>
      <c r="K988" s="199"/>
      <c r="L988" s="199"/>
      <c r="M988" s="199"/>
      <c r="N988" s="199"/>
      <c r="O988" s="199"/>
      <c r="P988" s="199"/>
      <c r="Q988" s="200"/>
    </row>
    <row r="989" spans="1:17" x14ac:dyDescent="0.2">
      <c r="A989" s="198" t="s">
        <v>18</v>
      </c>
      <c r="B989" s="199" t="s">
        <v>205</v>
      </c>
      <c r="C989" s="199" t="s">
        <v>211</v>
      </c>
      <c r="D989" s="199" t="s">
        <v>197</v>
      </c>
      <c r="E989" s="199"/>
      <c r="F989" s="199"/>
      <c r="G989" s="199"/>
      <c r="H989" s="199"/>
      <c r="I989" s="199"/>
      <c r="J989" s="199"/>
      <c r="K989" s="199"/>
      <c r="L989" s="199"/>
      <c r="M989" s="199"/>
      <c r="N989" s="199"/>
      <c r="O989" s="199"/>
      <c r="P989" s="199"/>
      <c r="Q989" s="200"/>
    </row>
    <row r="990" spans="1:17" x14ac:dyDescent="0.2">
      <c r="A990" s="195" t="s">
        <v>18</v>
      </c>
      <c r="B990" s="196" t="s">
        <v>205</v>
      </c>
      <c r="C990" s="196" t="s">
        <v>1087</v>
      </c>
      <c r="D990" s="196" t="s">
        <v>195</v>
      </c>
      <c r="E990" s="199"/>
      <c r="F990" s="199"/>
      <c r="G990" s="199"/>
      <c r="H990" s="199"/>
      <c r="I990" s="199"/>
      <c r="J990" s="199"/>
      <c r="K990" s="199"/>
      <c r="L990" s="199"/>
      <c r="M990" s="199"/>
      <c r="N990" s="199"/>
      <c r="O990" s="199"/>
      <c r="P990" s="199"/>
      <c r="Q990" s="200"/>
    </row>
    <row r="991" spans="1:17" x14ac:dyDescent="0.2">
      <c r="A991" s="198" t="s">
        <v>18</v>
      </c>
      <c r="B991" s="199" t="s">
        <v>205</v>
      </c>
      <c r="C991" s="199" t="s">
        <v>1087</v>
      </c>
      <c r="D991" s="199" t="s">
        <v>197</v>
      </c>
      <c r="E991" s="199"/>
      <c r="F991" s="199"/>
      <c r="G991" s="199"/>
      <c r="H991" s="199"/>
      <c r="I991" s="199"/>
      <c r="J991" s="199"/>
      <c r="K991" s="199"/>
      <c r="L991" s="199"/>
      <c r="M991" s="199"/>
      <c r="N991" s="199"/>
      <c r="O991" s="199"/>
      <c r="P991" s="199"/>
      <c r="Q991" s="200"/>
    </row>
    <row r="992" spans="1:17" x14ac:dyDescent="0.2">
      <c r="A992" s="195" t="s">
        <v>18</v>
      </c>
      <c r="B992" s="196" t="s">
        <v>209</v>
      </c>
      <c r="C992" s="196" t="s">
        <v>214</v>
      </c>
      <c r="D992" s="196" t="s">
        <v>195</v>
      </c>
      <c r="E992" s="196"/>
      <c r="F992" s="196"/>
      <c r="G992" s="196"/>
      <c r="H992" s="196"/>
      <c r="I992" s="196"/>
      <c r="J992" s="196"/>
      <c r="K992" s="196"/>
      <c r="L992" s="196"/>
      <c r="M992" s="196"/>
      <c r="N992" s="196"/>
      <c r="O992" s="196"/>
      <c r="P992" s="196"/>
      <c r="Q992" s="197" t="s">
        <v>1</v>
      </c>
    </row>
    <row r="993" spans="1:17" x14ac:dyDescent="0.2">
      <c r="A993" s="198" t="s">
        <v>18</v>
      </c>
      <c r="B993" s="199" t="s">
        <v>209</v>
      </c>
      <c r="C993" s="199" t="s">
        <v>214</v>
      </c>
      <c r="D993" s="199" t="s">
        <v>197</v>
      </c>
      <c r="E993" s="199"/>
      <c r="F993" s="199"/>
      <c r="G993" s="199"/>
      <c r="H993" s="199"/>
      <c r="I993" s="199"/>
      <c r="J993" s="199"/>
      <c r="K993" s="199"/>
      <c r="L993" s="199"/>
      <c r="M993" s="199"/>
      <c r="N993" s="199"/>
      <c r="O993" s="199"/>
      <c r="P993" s="199"/>
      <c r="Q993" s="200" t="s">
        <v>1</v>
      </c>
    </row>
    <row r="994" spans="1:17" x14ac:dyDescent="0.2">
      <c r="A994" s="195" t="s">
        <v>18</v>
      </c>
      <c r="B994" s="196" t="s">
        <v>209</v>
      </c>
      <c r="C994" s="196" t="s">
        <v>215</v>
      </c>
      <c r="D994" s="196" t="s">
        <v>195</v>
      </c>
      <c r="E994" s="196"/>
      <c r="F994" s="196"/>
      <c r="G994" s="196"/>
      <c r="H994" s="196"/>
      <c r="I994" s="196"/>
      <c r="J994" s="196"/>
      <c r="K994" s="196"/>
      <c r="L994" s="196"/>
      <c r="M994" s="196"/>
      <c r="N994" s="196"/>
      <c r="O994" s="196"/>
      <c r="P994" s="196"/>
      <c r="Q994" s="197" t="s">
        <v>1</v>
      </c>
    </row>
    <row r="995" spans="1:17" x14ac:dyDescent="0.2">
      <c r="A995" s="198" t="s">
        <v>18</v>
      </c>
      <c r="B995" s="199" t="s">
        <v>209</v>
      </c>
      <c r="C995" s="199" t="s">
        <v>215</v>
      </c>
      <c r="D995" s="199" t="s">
        <v>197</v>
      </c>
      <c r="E995" s="199"/>
      <c r="F995" s="199"/>
      <c r="G995" s="199"/>
      <c r="H995" s="199"/>
      <c r="I995" s="199"/>
      <c r="J995" s="199"/>
      <c r="K995" s="199"/>
      <c r="L995" s="199"/>
      <c r="M995" s="199"/>
      <c r="N995" s="199"/>
      <c r="O995" s="199"/>
      <c r="P995" s="199"/>
      <c r="Q995" s="200" t="s">
        <v>1</v>
      </c>
    </row>
    <row r="996" spans="1:17" x14ac:dyDescent="0.2">
      <c r="A996" s="195" t="s">
        <v>18</v>
      </c>
      <c r="B996" s="196" t="s">
        <v>209</v>
      </c>
      <c r="C996" s="196" t="s">
        <v>213</v>
      </c>
      <c r="D996" s="196" t="s">
        <v>195</v>
      </c>
      <c r="E996" s="196"/>
      <c r="F996" s="196"/>
      <c r="G996" s="196"/>
      <c r="H996" s="196"/>
      <c r="I996" s="196"/>
      <c r="J996" s="196"/>
      <c r="K996" s="196"/>
      <c r="L996" s="196"/>
      <c r="M996" s="196"/>
      <c r="N996" s="196"/>
      <c r="O996" s="196"/>
      <c r="P996" s="196"/>
      <c r="Q996" s="197" t="s">
        <v>1</v>
      </c>
    </row>
    <row r="997" spans="1:17" x14ac:dyDescent="0.2">
      <c r="A997" s="198" t="s">
        <v>18</v>
      </c>
      <c r="B997" s="199" t="s">
        <v>209</v>
      </c>
      <c r="C997" s="199" t="s">
        <v>213</v>
      </c>
      <c r="D997" s="199" t="s">
        <v>197</v>
      </c>
      <c r="E997" s="199"/>
      <c r="F997" s="199"/>
      <c r="G997" s="199"/>
      <c r="H997" s="199"/>
      <c r="I997" s="199"/>
      <c r="J997" s="199"/>
      <c r="K997" s="199"/>
      <c r="L997" s="199"/>
      <c r="M997" s="199"/>
      <c r="N997" s="199"/>
      <c r="O997" s="199"/>
      <c r="P997" s="199"/>
      <c r="Q997" s="200" t="s">
        <v>1</v>
      </c>
    </row>
    <row r="998" spans="1:17" x14ac:dyDescent="0.2">
      <c r="A998" s="195" t="s">
        <v>18</v>
      </c>
      <c r="B998" s="196" t="s">
        <v>209</v>
      </c>
      <c r="C998" s="196" t="s">
        <v>212</v>
      </c>
      <c r="D998" s="196" t="s">
        <v>195</v>
      </c>
      <c r="E998" s="196"/>
      <c r="F998" s="196"/>
      <c r="G998" s="196"/>
      <c r="H998" s="196"/>
      <c r="I998" s="196"/>
      <c r="J998" s="196"/>
      <c r="K998" s="196"/>
      <c r="L998" s="196"/>
      <c r="M998" s="196"/>
      <c r="N998" s="196"/>
      <c r="O998" s="196"/>
      <c r="P998" s="196"/>
      <c r="Q998" s="197" t="s">
        <v>1</v>
      </c>
    </row>
    <row r="999" spans="1:17" x14ac:dyDescent="0.2">
      <c r="A999" s="198" t="s">
        <v>18</v>
      </c>
      <c r="B999" s="199" t="s">
        <v>209</v>
      </c>
      <c r="C999" s="199" t="s">
        <v>212</v>
      </c>
      <c r="D999" s="199" t="s">
        <v>197</v>
      </c>
      <c r="E999" s="199"/>
      <c r="F999" s="199"/>
      <c r="G999" s="199"/>
      <c r="H999" s="199"/>
      <c r="I999" s="199"/>
      <c r="J999" s="199"/>
      <c r="K999" s="199"/>
      <c r="L999" s="199"/>
      <c r="M999" s="199"/>
      <c r="N999" s="199"/>
      <c r="O999" s="199"/>
      <c r="P999" s="199"/>
      <c r="Q999" s="200" t="s">
        <v>1</v>
      </c>
    </row>
    <row r="1000" spans="1:17" x14ac:dyDescent="0.2">
      <c r="A1000" s="195" t="s">
        <v>18</v>
      </c>
      <c r="B1000" s="196" t="s">
        <v>209</v>
      </c>
      <c r="C1000" s="196" t="s">
        <v>210</v>
      </c>
      <c r="D1000" s="196" t="s">
        <v>195</v>
      </c>
      <c r="E1000" s="196"/>
      <c r="F1000" s="196"/>
      <c r="G1000" s="196"/>
      <c r="H1000" s="196"/>
      <c r="I1000" s="196"/>
      <c r="J1000" s="196"/>
      <c r="K1000" s="196"/>
      <c r="L1000" s="196"/>
      <c r="M1000" s="196"/>
      <c r="N1000" s="196"/>
      <c r="O1000" s="196"/>
      <c r="P1000" s="196"/>
      <c r="Q1000" s="197" t="s">
        <v>1</v>
      </c>
    </row>
    <row r="1001" spans="1:17" x14ac:dyDescent="0.2">
      <c r="A1001" s="198" t="s">
        <v>18</v>
      </c>
      <c r="B1001" s="199" t="s">
        <v>209</v>
      </c>
      <c r="C1001" s="199" t="s">
        <v>210</v>
      </c>
      <c r="D1001" s="199" t="s">
        <v>197</v>
      </c>
      <c r="E1001" s="199"/>
      <c r="F1001" s="199"/>
      <c r="G1001" s="199"/>
      <c r="H1001" s="199"/>
      <c r="I1001" s="199"/>
      <c r="J1001" s="199"/>
      <c r="K1001" s="199"/>
      <c r="L1001" s="199"/>
      <c r="M1001" s="199"/>
      <c r="N1001" s="199"/>
      <c r="O1001" s="199"/>
      <c r="P1001" s="199"/>
      <c r="Q1001" s="200" t="s">
        <v>1</v>
      </c>
    </row>
    <row r="1002" spans="1:17" x14ac:dyDescent="0.2">
      <c r="A1002" s="195" t="s">
        <v>18</v>
      </c>
      <c r="B1002" s="196" t="s">
        <v>209</v>
      </c>
      <c r="C1002" s="196" t="s">
        <v>206</v>
      </c>
      <c r="D1002" s="196" t="s">
        <v>195</v>
      </c>
      <c r="E1002" s="196"/>
      <c r="F1002" s="196"/>
      <c r="G1002" s="196"/>
      <c r="H1002" s="196"/>
      <c r="I1002" s="196"/>
      <c r="J1002" s="196"/>
      <c r="K1002" s="196"/>
      <c r="L1002" s="196"/>
      <c r="M1002" s="196"/>
      <c r="N1002" s="196"/>
      <c r="O1002" s="196"/>
      <c r="P1002" s="196"/>
      <c r="Q1002" s="197" t="s">
        <v>1</v>
      </c>
    </row>
    <row r="1003" spans="1:17" x14ac:dyDescent="0.2">
      <c r="A1003" s="198" t="s">
        <v>18</v>
      </c>
      <c r="B1003" s="199" t="s">
        <v>209</v>
      </c>
      <c r="C1003" s="199" t="s">
        <v>206</v>
      </c>
      <c r="D1003" s="199" t="s">
        <v>197</v>
      </c>
      <c r="E1003" s="199"/>
      <c r="F1003" s="199"/>
      <c r="G1003" s="199"/>
      <c r="H1003" s="199"/>
      <c r="I1003" s="199"/>
      <c r="J1003" s="199"/>
      <c r="K1003" s="199"/>
      <c r="L1003" s="199"/>
      <c r="M1003" s="199"/>
      <c r="N1003" s="199"/>
      <c r="O1003" s="199"/>
      <c r="P1003" s="199"/>
      <c r="Q1003" s="200" t="s">
        <v>1</v>
      </c>
    </row>
    <row r="1004" spans="1:17" x14ac:dyDescent="0.2">
      <c r="A1004" s="195" t="s">
        <v>18</v>
      </c>
      <c r="B1004" s="196" t="s">
        <v>209</v>
      </c>
      <c r="C1004" s="196" t="s">
        <v>211</v>
      </c>
      <c r="D1004" s="196" t="s">
        <v>195</v>
      </c>
      <c r="E1004" s="196"/>
      <c r="F1004" s="196"/>
      <c r="G1004" s="196"/>
      <c r="H1004" s="196"/>
      <c r="I1004" s="196"/>
      <c r="J1004" s="196"/>
      <c r="K1004" s="196"/>
      <c r="L1004" s="196"/>
      <c r="M1004" s="196"/>
      <c r="N1004" s="196"/>
      <c r="O1004" s="196"/>
      <c r="P1004" s="196"/>
      <c r="Q1004" s="197" t="s">
        <v>1</v>
      </c>
    </row>
    <row r="1005" spans="1:17" x14ac:dyDescent="0.2">
      <c r="A1005" s="198" t="s">
        <v>18</v>
      </c>
      <c r="B1005" s="199" t="s">
        <v>209</v>
      </c>
      <c r="C1005" s="199" t="s">
        <v>211</v>
      </c>
      <c r="D1005" s="199" t="s">
        <v>197</v>
      </c>
      <c r="E1005" s="199"/>
      <c r="F1005" s="199"/>
      <c r="G1005" s="199"/>
      <c r="H1005" s="199"/>
      <c r="I1005" s="199"/>
      <c r="J1005" s="199"/>
      <c r="K1005" s="199"/>
      <c r="L1005" s="199"/>
      <c r="M1005" s="199"/>
      <c r="N1005" s="199"/>
      <c r="O1005" s="199"/>
      <c r="P1005" s="199"/>
      <c r="Q1005" s="200" t="s">
        <v>1</v>
      </c>
    </row>
    <row r="1006" spans="1:17" x14ac:dyDescent="0.2">
      <c r="A1006" s="195" t="s">
        <v>18</v>
      </c>
      <c r="B1006" s="196" t="s">
        <v>207</v>
      </c>
      <c r="C1006" s="196" t="s">
        <v>214</v>
      </c>
      <c r="D1006" s="196" t="s">
        <v>195</v>
      </c>
      <c r="E1006" s="196"/>
      <c r="F1006" s="196"/>
      <c r="G1006" s="196"/>
      <c r="H1006" s="196"/>
      <c r="I1006" s="196"/>
      <c r="J1006" s="196"/>
      <c r="K1006" s="196"/>
      <c r="L1006" s="196"/>
      <c r="M1006" s="196"/>
      <c r="N1006" s="196"/>
      <c r="O1006" s="196"/>
      <c r="P1006" s="196"/>
      <c r="Q1006" s="197" t="s">
        <v>1</v>
      </c>
    </row>
    <row r="1007" spans="1:17" x14ac:dyDescent="0.2">
      <c r="A1007" s="198" t="s">
        <v>18</v>
      </c>
      <c r="B1007" s="199" t="s">
        <v>207</v>
      </c>
      <c r="C1007" s="199" t="s">
        <v>214</v>
      </c>
      <c r="D1007" s="199" t="s">
        <v>197</v>
      </c>
      <c r="E1007" s="199"/>
      <c r="F1007" s="199"/>
      <c r="G1007" s="199"/>
      <c r="H1007" s="199"/>
      <c r="I1007" s="199"/>
      <c r="J1007" s="199"/>
      <c r="K1007" s="199"/>
      <c r="L1007" s="199"/>
      <c r="M1007" s="199"/>
      <c r="N1007" s="199"/>
      <c r="O1007" s="199"/>
      <c r="P1007" s="199"/>
      <c r="Q1007" s="200" t="s">
        <v>1</v>
      </c>
    </row>
    <row r="1008" spans="1:17" x14ac:dyDescent="0.2">
      <c r="A1008" s="195" t="s">
        <v>18</v>
      </c>
      <c r="B1008" s="196" t="s">
        <v>207</v>
      </c>
      <c r="C1008" s="196" t="s">
        <v>215</v>
      </c>
      <c r="D1008" s="196" t="s">
        <v>195</v>
      </c>
      <c r="E1008" s="196"/>
      <c r="F1008" s="196"/>
      <c r="G1008" s="196"/>
      <c r="H1008" s="196"/>
      <c r="I1008" s="196"/>
      <c r="J1008" s="196"/>
      <c r="K1008" s="196"/>
      <c r="L1008" s="196"/>
      <c r="M1008" s="196"/>
      <c r="N1008" s="196"/>
      <c r="O1008" s="196"/>
      <c r="P1008" s="196"/>
      <c r="Q1008" s="197" t="s">
        <v>1</v>
      </c>
    </row>
    <row r="1009" spans="1:17" x14ac:dyDescent="0.2">
      <c r="A1009" s="198" t="s">
        <v>18</v>
      </c>
      <c r="B1009" s="199" t="s">
        <v>207</v>
      </c>
      <c r="C1009" s="199" t="s">
        <v>215</v>
      </c>
      <c r="D1009" s="199" t="s">
        <v>197</v>
      </c>
      <c r="E1009" s="199"/>
      <c r="F1009" s="199"/>
      <c r="G1009" s="199"/>
      <c r="H1009" s="199"/>
      <c r="I1009" s="199"/>
      <c r="J1009" s="199"/>
      <c r="K1009" s="199"/>
      <c r="L1009" s="199"/>
      <c r="M1009" s="199"/>
      <c r="N1009" s="199"/>
      <c r="O1009" s="199"/>
      <c r="P1009" s="199"/>
      <c r="Q1009" s="200" t="s">
        <v>1</v>
      </c>
    </row>
    <row r="1010" spans="1:17" x14ac:dyDescent="0.2">
      <c r="A1010" s="195" t="s">
        <v>18</v>
      </c>
      <c r="B1010" s="196" t="s">
        <v>207</v>
      </c>
      <c r="C1010" s="196" t="s">
        <v>213</v>
      </c>
      <c r="D1010" s="196" t="s">
        <v>195</v>
      </c>
      <c r="E1010" s="196"/>
      <c r="F1010" s="196"/>
      <c r="G1010" s="196"/>
      <c r="H1010" s="196"/>
      <c r="I1010" s="196"/>
      <c r="J1010" s="196"/>
      <c r="K1010" s="196"/>
      <c r="L1010" s="196"/>
      <c r="M1010" s="196"/>
      <c r="N1010" s="196"/>
      <c r="O1010" s="196"/>
      <c r="P1010" s="196"/>
      <c r="Q1010" s="197"/>
    </row>
    <row r="1011" spans="1:17" x14ac:dyDescent="0.2">
      <c r="A1011" s="198" t="s">
        <v>18</v>
      </c>
      <c r="B1011" s="199" t="s">
        <v>207</v>
      </c>
      <c r="C1011" s="199" t="s">
        <v>213</v>
      </c>
      <c r="D1011" s="199" t="s">
        <v>197</v>
      </c>
      <c r="E1011" s="199"/>
      <c r="F1011" s="199"/>
      <c r="G1011" s="199"/>
      <c r="H1011" s="199"/>
      <c r="I1011" s="199"/>
      <c r="J1011" s="199"/>
      <c r="K1011" s="199"/>
      <c r="L1011" s="199"/>
      <c r="M1011" s="199"/>
      <c r="N1011" s="199"/>
      <c r="O1011" s="199"/>
      <c r="P1011" s="199"/>
      <c r="Q1011" s="200"/>
    </row>
    <row r="1012" spans="1:17" x14ac:dyDescent="0.2">
      <c r="A1012" s="195" t="s">
        <v>18</v>
      </c>
      <c r="B1012" s="196" t="s">
        <v>207</v>
      </c>
      <c r="C1012" s="196" t="s">
        <v>212</v>
      </c>
      <c r="D1012" s="196" t="s">
        <v>195</v>
      </c>
      <c r="E1012" s="196"/>
      <c r="F1012" s="196"/>
      <c r="G1012" s="196"/>
      <c r="H1012" s="196"/>
      <c r="I1012" s="196"/>
      <c r="J1012" s="196"/>
      <c r="K1012" s="196"/>
      <c r="L1012" s="196"/>
      <c r="M1012" s="196"/>
      <c r="N1012" s="196"/>
      <c r="O1012" s="196"/>
      <c r="P1012" s="196"/>
      <c r="Q1012" s="197" t="s">
        <v>1</v>
      </c>
    </row>
    <row r="1013" spans="1:17" x14ac:dyDescent="0.2">
      <c r="A1013" s="198" t="s">
        <v>18</v>
      </c>
      <c r="B1013" s="199" t="s">
        <v>207</v>
      </c>
      <c r="C1013" s="199" t="s">
        <v>212</v>
      </c>
      <c r="D1013" s="199" t="s">
        <v>197</v>
      </c>
      <c r="E1013" s="199"/>
      <c r="F1013" s="199"/>
      <c r="G1013" s="199"/>
      <c r="H1013" s="199"/>
      <c r="I1013" s="199"/>
      <c r="J1013" s="199"/>
      <c r="K1013" s="199"/>
      <c r="L1013" s="199"/>
      <c r="M1013" s="199"/>
      <c r="N1013" s="199"/>
      <c r="O1013" s="199"/>
      <c r="P1013" s="199"/>
      <c r="Q1013" s="200" t="s">
        <v>1</v>
      </c>
    </row>
    <row r="1014" spans="1:17" x14ac:dyDescent="0.2">
      <c r="A1014" s="195" t="s">
        <v>18</v>
      </c>
      <c r="B1014" s="196" t="s">
        <v>207</v>
      </c>
      <c r="C1014" s="196" t="s">
        <v>210</v>
      </c>
      <c r="D1014" s="196" t="s">
        <v>195</v>
      </c>
      <c r="E1014" s="196"/>
      <c r="F1014" s="196"/>
      <c r="G1014" s="196"/>
      <c r="H1014" s="196"/>
      <c r="I1014" s="196"/>
      <c r="J1014" s="196"/>
      <c r="K1014" s="196"/>
      <c r="L1014" s="196"/>
      <c r="M1014" s="196"/>
      <c r="N1014" s="196"/>
      <c r="O1014" s="196"/>
      <c r="P1014" s="196"/>
      <c r="Q1014" s="197" t="s">
        <v>1</v>
      </c>
    </row>
    <row r="1015" spans="1:17" x14ac:dyDescent="0.2">
      <c r="A1015" s="198" t="s">
        <v>18</v>
      </c>
      <c r="B1015" s="199" t="s">
        <v>207</v>
      </c>
      <c r="C1015" s="199" t="s">
        <v>210</v>
      </c>
      <c r="D1015" s="199" t="s">
        <v>197</v>
      </c>
      <c r="E1015" s="199"/>
      <c r="F1015" s="199"/>
      <c r="G1015" s="199"/>
      <c r="H1015" s="199"/>
      <c r="I1015" s="199"/>
      <c r="J1015" s="199"/>
      <c r="K1015" s="199"/>
      <c r="L1015" s="199"/>
      <c r="M1015" s="199"/>
      <c r="N1015" s="199"/>
      <c r="O1015" s="199"/>
      <c r="P1015" s="199"/>
      <c r="Q1015" s="200" t="s">
        <v>1</v>
      </c>
    </row>
    <row r="1016" spans="1:17" x14ac:dyDescent="0.2">
      <c r="A1016" s="195" t="s">
        <v>18</v>
      </c>
      <c r="B1016" s="196" t="s">
        <v>207</v>
      </c>
      <c r="C1016" s="196" t="s">
        <v>206</v>
      </c>
      <c r="D1016" s="196" t="s">
        <v>195</v>
      </c>
      <c r="E1016" s="196"/>
      <c r="F1016" s="196"/>
      <c r="G1016" s="196"/>
      <c r="H1016" s="196"/>
      <c r="I1016" s="196"/>
      <c r="J1016" s="196"/>
      <c r="K1016" s="196"/>
      <c r="L1016" s="196"/>
      <c r="M1016" s="196"/>
      <c r="N1016" s="196"/>
      <c r="O1016" s="196"/>
      <c r="P1016" s="196"/>
      <c r="Q1016" s="197" t="s">
        <v>1</v>
      </c>
    </row>
    <row r="1017" spans="1:17" x14ac:dyDescent="0.2">
      <c r="A1017" s="198" t="s">
        <v>18</v>
      </c>
      <c r="B1017" s="199" t="s">
        <v>207</v>
      </c>
      <c r="C1017" s="199" t="s">
        <v>206</v>
      </c>
      <c r="D1017" s="199" t="s">
        <v>197</v>
      </c>
      <c r="E1017" s="199"/>
      <c r="F1017" s="199"/>
      <c r="G1017" s="199"/>
      <c r="H1017" s="199"/>
      <c r="I1017" s="199"/>
      <c r="J1017" s="199"/>
      <c r="K1017" s="199"/>
      <c r="L1017" s="199"/>
      <c r="M1017" s="199"/>
      <c r="N1017" s="199"/>
      <c r="O1017" s="199"/>
      <c r="P1017" s="199"/>
      <c r="Q1017" s="200" t="s">
        <v>1</v>
      </c>
    </row>
    <row r="1018" spans="1:17" x14ac:dyDescent="0.2">
      <c r="A1018" s="195" t="s">
        <v>18</v>
      </c>
      <c r="B1018" s="196" t="s">
        <v>207</v>
      </c>
      <c r="C1018" s="196" t="s">
        <v>211</v>
      </c>
      <c r="D1018" s="196" t="s">
        <v>195</v>
      </c>
      <c r="E1018" s="199"/>
      <c r="F1018" s="199"/>
      <c r="G1018" s="199"/>
      <c r="H1018" s="199"/>
      <c r="I1018" s="199"/>
      <c r="J1018" s="199"/>
      <c r="K1018" s="199"/>
      <c r="L1018" s="199"/>
      <c r="M1018" s="199"/>
      <c r="N1018" s="199"/>
      <c r="O1018" s="199"/>
      <c r="P1018" s="199"/>
      <c r="Q1018" s="200"/>
    </row>
    <row r="1019" spans="1:17" x14ac:dyDescent="0.2">
      <c r="A1019" s="198" t="s">
        <v>18</v>
      </c>
      <c r="B1019" s="199" t="s">
        <v>207</v>
      </c>
      <c r="C1019" s="199" t="s">
        <v>211</v>
      </c>
      <c r="D1019" s="199" t="s">
        <v>197</v>
      </c>
      <c r="E1019" s="199"/>
      <c r="F1019" s="199"/>
      <c r="G1019" s="199"/>
      <c r="H1019" s="199"/>
      <c r="I1019" s="199"/>
      <c r="J1019" s="199"/>
      <c r="K1019" s="199"/>
      <c r="L1019" s="199"/>
      <c r="M1019" s="199"/>
      <c r="N1019" s="199"/>
      <c r="O1019" s="199"/>
      <c r="P1019" s="199"/>
      <c r="Q1019" s="200"/>
    </row>
    <row r="1020" spans="1:17" x14ac:dyDescent="0.2">
      <c r="A1020" s="195" t="s">
        <v>18</v>
      </c>
      <c r="B1020" s="196" t="s">
        <v>207</v>
      </c>
      <c r="C1020" s="196" t="s">
        <v>1087</v>
      </c>
      <c r="D1020" s="196" t="s">
        <v>195</v>
      </c>
      <c r="E1020" s="199"/>
      <c r="F1020" s="199"/>
      <c r="G1020" s="199"/>
      <c r="H1020" s="199"/>
      <c r="I1020" s="199"/>
      <c r="J1020" s="199"/>
      <c r="K1020" s="199"/>
      <c r="L1020" s="199"/>
      <c r="M1020" s="199"/>
      <c r="N1020" s="199"/>
      <c r="O1020" s="199"/>
      <c r="P1020" s="199"/>
      <c r="Q1020" s="200"/>
    </row>
    <row r="1021" spans="1:17" x14ac:dyDescent="0.2">
      <c r="A1021" s="198" t="s">
        <v>18</v>
      </c>
      <c r="B1021" s="199" t="s">
        <v>207</v>
      </c>
      <c r="C1021" s="199" t="s">
        <v>1087</v>
      </c>
      <c r="D1021" s="199" t="s">
        <v>197</v>
      </c>
      <c r="E1021" s="199"/>
      <c r="F1021" s="199"/>
      <c r="G1021" s="199"/>
      <c r="H1021" s="199"/>
      <c r="I1021" s="199"/>
      <c r="J1021" s="199"/>
      <c r="K1021" s="199"/>
      <c r="L1021" s="199"/>
      <c r="M1021" s="199"/>
      <c r="N1021" s="199"/>
      <c r="O1021" s="199"/>
      <c r="P1021" s="199"/>
      <c r="Q1021" s="200"/>
    </row>
    <row r="1022" spans="1:17" x14ac:dyDescent="0.2">
      <c r="A1022" s="195" t="s">
        <v>19</v>
      </c>
      <c r="B1022" s="196" t="s">
        <v>208</v>
      </c>
      <c r="C1022" s="196" t="s">
        <v>214</v>
      </c>
      <c r="D1022" s="196" t="s">
        <v>195</v>
      </c>
      <c r="E1022" s="196">
        <v>1294526</v>
      </c>
      <c r="F1022" s="196">
        <v>1239213</v>
      </c>
      <c r="G1022" s="196">
        <v>1350068</v>
      </c>
      <c r="H1022" s="196">
        <v>1252913</v>
      </c>
      <c r="I1022" s="196">
        <v>1417665</v>
      </c>
      <c r="J1022" s="196">
        <v>1564195</v>
      </c>
      <c r="K1022" s="196">
        <v>1624949</v>
      </c>
      <c r="L1022" s="196">
        <v>1719883</v>
      </c>
      <c r="M1022" s="196"/>
      <c r="N1022" s="196"/>
      <c r="O1022" s="196"/>
      <c r="P1022" s="196"/>
      <c r="Q1022" s="197" t="s">
        <v>1</v>
      </c>
    </row>
    <row r="1023" spans="1:17" x14ac:dyDescent="0.2">
      <c r="A1023" s="198" t="s">
        <v>19</v>
      </c>
      <c r="B1023" s="199" t="s">
        <v>208</v>
      </c>
      <c r="C1023" s="199" t="s">
        <v>214</v>
      </c>
      <c r="D1023" s="199" t="s">
        <v>197</v>
      </c>
      <c r="E1023" s="199">
        <v>1461748</v>
      </c>
      <c r="F1023" s="199">
        <v>1382817</v>
      </c>
      <c r="G1023" s="199">
        <v>1500790</v>
      </c>
      <c r="H1023" s="199">
        <v>1403716</v>
      </c>
      <c r="I1023" s="199">
        <v>1565618</v>
      </c>
      <c r="J1023" s="199">
        <v>1702675</v>
      </c>
      <c r="K1023" s="199">
        <v>1774849</v>
      </c>
      <c r="L1023" s="199">
        <v>1867331</v>
      </c>
      <c r="M1023" s="199"/>
      <c r="N1023" s="199"/>
      <c r="O1023" s="199"/>
      <c r="P1023" s="199"/>
      <c r="Q1023" s="200" t="s">
        <v>1</v>
      </c>
    </row>
    <row r="1024" spans="1:17" x14ac:dyDescent="0.2">
      <c r="A1024" s="195" t="s">
        <v>19</v>
      </c>
      <c r="B1024" s="196" t="s">
        <v>208</v>
      </c>
      <c r="C1024" s="196" t="s">
        <v>215</v>
      </c>
      <c r="D1024" s="196" t="s">
        <v>195</v>
      </c>
      <c r="E1024" s="196">
        <v>886378</v>
      </c>
      <c r="F1024" s="196">
        <v>932500</v>
      </c>
      <c r="G1024" s="196">
        <v>992516</v>
      </c>
      <c r="H1024" s="196">
        <v>949145</v>
      </c>
      <c r="I1024" s="196">
        <v>1090403</v>
      </c>
      <c r="J1024" s="196">
        <v>1114642</v>
      </c>
      <c r="K1024" s="196">
        <v>1198227</v>
      </c>
      <c r="L1024" s="196">
        <v>1277812</v>
      </c>
      <c r="M1024" s="196"/>
      <c r="N1024" s="196"/>
      <c r="O1024" s="196"/>
      <c r="P1024" s="196"/>
      <c r="Q1024" s="197" t="s">
        <v>1</v>
      </c>
    </row>
    <row r="1025" spans="1:17" x14ac:dyDescent="0.2">
      <c r="A1025" s="198" t="s">
        <v>19</v>
      </c>
      <c r="B1025" s="199" t="s">
        <v>208</v>
      </c>
      <c r="C1025" s="199" t="s">
        <v>215</v>
      </c>
      <c r="D1025" s="199" t="s">
        <v>197</v>
      </c>
      <c r="E1025" s="199">
        <v>1012018</v>
      </c>
      <c r="F1025" s="199">
        <v>1045852</v>
      </c>
      <c r="G1025" s="199">
        <v>1106838</v>
      </c>
      <c r="H1025" s="199">
        <v>1060169</v>
      </c>
      <c r="I1025" s="199">
        <v>1205457</v>
      </c>
      <c r="J1025" s="199">
        <v>1213755</v>
      </c>
      <c r="K1025" s="199">
        <v>1313452</v>
      </c>
      <c r="L1025" s="199">
        <v>1277812</v>
      </c>
      <c r="M1025" s="199"/>
      <c r="N1025" s="199"/>
      <c r="O1025" s="199"/>
      <c r="P1025" s="199"/>
      <c r="Q1025" s="200" t="s">
        <v>1</v>
      </c>
    </row>
    <row r="1026" spans="1:17" x14ac:dyDescent="0.2">
      <c r="A1026" s="195" t="s">
        <v>19</v>
      </c>
      <c r="B1026" s="196" t="s">
        <v>208</v>
      </c>
      <c r="C1026" s="196" t="s">
        <v>213</v>
      </c>
      <c r="D1026" s="196" t="s">
        <v>195</v>
      </c>
      <c r="E1026" s="196">
        <v>776738</v>
      </c>
      <c r="F1026" s="196">
        <v>826082</v>
      </c>
      <c r="G1026" s="196">
        <v>906181</v>
      </c>
      <c r="H1026" s="196">
        <v>873089</v>
      </c>
      <c r="I1026" s="196">
        <v>981628</v>
      </c>
      <c r="J1026" s="196">
        <v>1024065</v>
      </c>
      <c r="K1026" s="196">
        <v>1103732</v>
      </c>
      <c r="L1026" s="196">
        <v>1167222</v>
      </c>
      <c r="M1026" s="196"/>
      <c r="N1026" s="196"/>
      <c r="O1026" s="196"/>
      <c r="P1026" s="196"/>
      <c r="Q1026" s="197" t="s">
        <v>1</v>
      </c>
    </row>
    <row r="1027" spans="1:17" x14ac:dyDescent="0.2">
      <c r="A1027" s="198" t="s">
        <v>19</v>
      </c>
      <c r="B1027" s="199" t="s">
        <v>208</v>
      </c>
      <c r="C1027" s="199" t="s">
        <v>213</v>
      </c>
      <c r="D1027" s="199" t="s">
        <v>197</v>
      </c>
      <c r="E1027" s="199">
        <v>910306</v>
      </c>
      <c r="F1027" s="199">
        <v>947282</v>
      </c>
      <c r="G1027" s="199">
        <v>1022577</v>
      </c>
      <c r="H1027" s="199">
        <v>984386</v>
      </c>
      <c r="I1027" s="199">
        <v>1097077</v>
      </c>
      <c r="J1027" s="199">
        <v>1121263</v>
      </c>
      <c r="K1027" s="199">
        <v>1199844</v>
      </c>
      <c r="L1027" s="199">
        <v>1167222</v>
      </c>
      <c r="M1027" s="199"/>
      <c r="N1027" s="199"/>
      <c r="O1027" s="199"/>
      <c r="P1027" s="199"/>
      <c r="Q1027" s="200" t="s">
        <v>1</v>
      </c>
    </row>
    <row r="1028" spans="1:17" x14ac:dyDescent="0.2">
      <c r="A1028" s="195" t="s">
        <v>19</v>
      </c>
      <c r="B1028" s="196" t="s">
        <v>208</v>
      </c>
      <c r="C1028" s="196" t="s">
        <v>212</v>
      </c>
      <c r="D1028" s="196" t="s">
        <v>195</v>
      </c>
      <c r="E1028" s="196">
        <v>643495</v>
      </c>
      <c r="F1028" s="196">
        <v>700404</v>
      </c>
      <c r="G1028" s="196">
        <v>760414</v>
      </c>
      <c r="H1028" s="196">
        <v>736137</v>
      </c>
      <c r="I1028" s="196">
        <v>850276</v>
      </c>
      <c r="J1028" s="196">
        <v>896861</v>
      </c>
      <c r="K1028" s="196">
        <v>973332</v>
      </c>
      <c r="L1028" s="196">
        <v>1035370</v>
      </c>
      <c r="M1028" s="196"/>
      <c r="N1028" s="196"/>
      <c r="O1028" s="196"/>
      <c r="P1028" s="196"/>
      <c r="Q1028" s="197" t="s">
        <v>1</v>
      </c>
    </row>
    <row r="1029" spans="1:17" x14ac:dyDescent="0.2">
      <c r="A1029" s="198" t="s">
        <v>19</v>
      </c>
      <c r="B1029" s="199" t="s">
        <v>208</v>
      </c>
      <c r="C1029" s="199" t="s">
        <v>212</v>
      </c>
      <c r="D1029" s="199" t="s">
        <v>197</v>
      </c>
      <c r="E1029" s="199">
        <v>789683</v>
      </c>
      <c r="F1029" s="199">
        <v>818206</v>
      </c>
      <c r="G1029" s="199">
        <v>882930</v>
      </c>
      <c r="H1029" s="199">
        <v>858459</v>
      </c>
      <c r="I1029" s="199">
        <v>972224</v>
      </c>
      <c r="J1029" s="199">
        <v>1000932</v>
      </c>
      <c r="K1029" s="199">
        <v>1080534</v>
      </c>
      <c r="L1029" s="199">
        <v>1035370</v>
      </c>
      <c r="M1029" s="199"/>
      <c r="N1029" s="199"/>
      <c r="O1029" s="199"/>
      <c r="P1029" s="199"/>
      <c r="Q1029" s="200" t="s">
        <v>1</v>
      </c>
    </row>
    <row r="1030" spans="1:17" x14ac:dyDescent="0.2">
      <c r="A1030" s="195" t="s">
        <v>19</v>
      </c>
      <c r="B1030" s="196" t="s">
        <v>208</v>
      </c>
      <c r="C1030" s="196" t="s">
        <v>210</v>
      </c>
      <c r="D1030" s="196" t="s">
        <v>195</v>
      </c>
      <c r="E1030" s="196">
        <v>525979</v>
      </c>
      <c r="F1030" s="196">
        <v>570520</v>
      </c>
      <c r="G1030" s="196">
        <v>628298</v>
      </c>
      <c r="H1030" s="196">
        <v>608988</v>
      </c>
      <c r="I1030" s="196">
        <v>699040</v>
      </c>
      <c r="J1030" s="196">
        <v>762485</v>
      </c>
      <c r="K1030" s="196">
        <v>837907</v>
      </c>
      <c r="L1030" s="196">
        <v>899800</v>
      </c>
      <c r="M1030" s="196"/>
      <c r="N1030" s="196"/>
      <c r="O1030" s="196"/>
      <c r="P1030" s="196"/>
      <c r="Q1030" s="197" t="s">
        <v>1</v>
      </c>
    </row>
    <row r="1031" spans="1:17" x14ac:dyDescent="0.2">
      <c r="A1031" s="198" t="s">
        <v>19</v>
      </c>
      <c r="B1031" s="199" t="s">
        <v>208</v>
      </c>
      <c r="C1031" s="199" t="s">
        <v>210</v>
      </c>
      <c r="D1031" s="199" t="s">
        <v>197</v>
      </c>
      <c r="E1031" s="199">
        <v>681799</v>
      </c>
      <c r="F1031" s="199">
        <v>713522</v>
      </c>
      <c r="G1031" s="199">
        <v>764420</v>
      </c>
      <c r="H1031" s="199">
        <v>743795</v>
      </c>
      <c r="I1031" s="199">
        <v>832919</v>
      </c>
      <c r="J1031" s="199">
        <v>884696</v>
      </c>
      <c r="K1031" s="199">
        <v>959861</v>
      </c>
      <c r="L1031" s="199">
        <v>899800</v>
      </c>
      <c r="M1031" s="199"/>
      <c r="N1031" s="199"/>
      <c r="O1031" s="199"/>
      <c r="P1031" s="199"/>
      <c r="Q1031" s="200" t="s">
        <v>1</v>
      </c>
    </row>
    <row r="1032" spans="1:17" x14ac:dyDescent="0.2">
      <c r="A1032" s="195" t="s">
        <v>19</v>
      </c>
      <c r="B1032" s="196" t="s">
        <v>208</v>
      </c>
      <c r="C1032" s="196" t="s">
        <v>206</v>
      </c>
      <c r="D1032" s="196" t="s">
        <v>195</v>
      </c>
      <c r="E1032" s="196">
        <v>406883</v>
      </c>
      <c r="F1032" s="196">
        <v>438295</v>
      </c>
      <c r="G1032" s="196">
        <v>489492</v>
      </c>
      <c r="H1032" s="196">
        <v>472779</v>
      </c>
      <c r="I1032" s="196">
        <v>551932</v>
      </c>
      <c r="J1032" s="196">
        <v>588431</v>
      </c>
      <c r="K1032" s="196">
        <v>661411</v>
      </c>
      <c r="L1032" s="196">
        <v>707787</v>
      </c>
      <c r="M1032" s="196"/>
      <c r="N1032" s="196"/>
      <c r="O1032" s="196"/>
      <c r="P1032" s="196"/>
      <c r="Q1032" s="197" t="s">
        <v>1</v>
      </c>
    </row>
    <row r="1033" spans="1:17" x14ac:dyDescent="0.2">
      <c r="A1033" s="198" t="s">
        <v>19</v>
      </c>
      <c r="B1033" s="199" t="s">
        <v>208</v>
      </c>
      <c r="C1033" s="199" t="s">
        <v>206</v>
      </c>
      <c r="D1033" s="199" t="s">
        <v>197</v>
      </c>
      <c r="E1033" s="199">
        <v>583812</v>
      </c>
      <c r="F1033" s="199">
        <v>629393</v>
      </c>
      <c r="G1033" s="199">
        <v>677979</v>
      </c>
      <c r="H1033" s="199">
        <v>628846</v>
      </c>
      <c r="I1033" s="199">
        <v>740565</v>
      </c>
      <c r="J1033" s="199">
        <v>726876</v>
      </c>
      <c r="K1033" s="199">
        <v>806527</v>
      </c>
      <c r="L1033" s="199">
        <v>707787</v>
      </c>
      <c r="M1033" s="199"/>
      <c r="N1033" s="199"/>
      <c r="O1033" s="199"/>
      <c r="P1033" s="199"/>
      <c r="Q1033" s="200" t="s">
        <v>1</v>
      </c>
    </row>
    <row r="1034" spans="1:17" x14ac:dyDescent="0.2">
      <c r="A1034" s="195" t="s">
        <v>19</v>
      </c>
      <c r="B1034" s="196" t="s">
        <v>208</v>
      </c>
      <c r="C1034" s="196" t="s">
        <v>211</v>
      </c>
      <c r="D1034" s="196" t="s">
        <v>195</v>
      </c>
      <c r="E1034" s="196"/>
      <c r="F1034" s="196"/>
      <c r="G1034" s="196"/>
      <c r="H1034" s="196"/>
      <c r="I1034" s="196"/>
      <c r="J1034" s="196"/>
      <c r="K1034" s="196"/>
      <c r="L1034" s="196"/>
      <c r="M1034" s="196"/>
      <c r="N1034" s="196"/>
      <c r="O1034" s="196"/>
      <c r="P1034" s="196"/>
      <c r="Q1034" s="197" t="s">
        <v>1</v>
      </c>
    </row>
    <row r="1035" spans="1:17" x14ac:dyDescent="0.2">
      <c r="A1035" s="198" t="s">
        <v>19</v>
      </c>
      <c r="B1035" s="199" t="s">
        <v>208</v>
      </c>
      <c r="C1035" s="199" t="s">
        <v>211</v>
      </c>
      <c r="D1035" s="199" t="s">
        <v>197</v>
      </c>
      <c r="E1035" s="199"/>
      <c r="F1035" s="199"/>
      <c r="G1035" s="199"/>
      <c r="H1035" s="199"/>
      <c r="I1035" s="199"/>
      <c r="J1035" s="199"/>
      <c r="K1035" s="199"/>
      <c r="L1035" s="199"/>
      <c r="M1035" s="199"/>
      <c r="N1035" s="199"/>
      <c r="O1035" s="199"/>
      <c r="P1035" s="199"/>
      <c r="Q1035" s="200" t="s">
        <v>1</v>
      </c>
    </row>
    <row r="1036" spans="1:17" x14ac:dyDescent="0.2">
      <c r="A1036" s="195" t="s">
        <v>19</v>
      </c>
      <c r="B1036" s="196" t="s">
        <v>205</v>
      </c>
      <c r="C1036" s="196" t="s">
        <v>214</v>
      </c>
      <c r="D1036" s="196" t="s">
        <v>195</v>
      </c>
      <c r="E1036" s="196">
        <v>306591</v>
      </c>
      <c r="F1036" s="196">
        <v>340061</v>
      </c>
      <c r="G1036" s="196"/>
      <c r="H1036" s="196"/>
      <c r="I1036" s="196">
        <v>379888</v>
      </c>
      <c r="J1036" s="196">
        <v>411589</v>
      </c>
      <c r="K1036" s="196">
        <v>431534</v>
      </c>
      <c r="L1036" s="196">
        <v>473954</v>
      </c>
      <c r="M1036" s="196"/>
      <c r="N1036" s="196"/>
      <c r="O1036" s="196"/>
      <c r="P1036" s="196"/>
      <c r="Q1036" s="197" t="s">
        <v>1</v>
      </c>
    </row>
    <row r="1037" spans="1:17" x14ac:dyDescent="0.2">
      <c r="A1037" s="198" t="s">
        <v>19</v>
      </c>
      <c r="B1037" s="199" t="s">
        <v>205</v>
      </c>
      <c r="C1037" s="199" t="s">
        <v>214</v>
      </c>
      <c r="D1037" s="199" t="s">
        <v>197</v>
      </c>
      <c r="E1037" s="199">
        <v>489664</v>
      </c>
      <c r="F1037" s="199">
        <v>523494</v>
      </c>
      <c r="G1037" s="199"/>
      <c r="H1037" s="199"/>
      <c r="I1037" s="199">
        <v>552993</v>
      </c>
      <c r="J1037" s="199">
        <v>575181</v>
      </c>
      <c r="K1037" s="199">
        <v>584364</v>
      </c>
      <c r="L1037" s="199">
        <v>634442</v>
      </c>
      <c r="M1037" s="199"/>
      <c r="N1037" s="199"/>
      <c r="O1037" s="199"/>
      <c r="P1037" s="199"/>
      <c r="Q1037" s="200" t="s">
        <v>1</v>
      </c>
    </row>
    <row r="1038" spans="1:17" x14ac:dyDescent="0.2">
      <c r="A1038" s="195" t="s">
        <v>19</v>
      </c>
      <c r="B1038" s="196" t="s">
        <v>205</v>
      </c>
      <c r="C1038" s="196" t="s">
        <v>215</v>
      </c>
      <c r="D1038" s="196" t="s">
        <v>195</v>
      </c>
      <c r="E1038" s="196"/>
      <c r="F1038" s="196">
        <v>247040</v>
      </c>
      <c r="G1038" s="196"/>
      <c r="H1038" s="196"/>
      <c r="I1038" s="196">
        <v>287935</v>
      </c>
      <c r="J1038" s="196">
        <v>306253</v>
      </c>
      <c r="K1038" s="196">
        <v>337509</v>
      </c>
      <c r="L1038" s="196">
        <v>361593</v>
      </c>
      <c r="M1038" s="196"/>
      <c r="N1038" s="196"/>
      <c r="O1038" s="196"/>
      <c r="P1038" s="196"/>
      <c r="Q1038" s="197" t="s">
        <v>1</v>
      </c>
    </row>
    <row r="1039" spans="1:17" x14ac:dyDescent="0.2">
      <c r="A1039" s="198" t="s">
        <v>19</v>
      </c>
      <c r="B1039" s="199" t="s">
        <v>205</v>
      </c>
      <c r="C1039" s="199" t="s">
        <v>215</v>
      </c>
      <c r="D1039" s="199" t="s">
        <v>197</v>
      </c>
      <c r="E1039" s="199"/>
      <c r="F1039" s="199">
        <v>408567</v>
      </c>
      <c r="G1039" s="199"/>
      <c r="H1039" s="199"/>
      <c r="I1039" s="199">
        <v>444383</v>
      </c>
      <c r="J1039" s="199">
        <v>460585</v>
      </c>
      <c r="K1039" s="199">
        <v>598371</v>
      </c>
      <c r="L1039" s="199">
        <v>627400</v>
      </c>
      <c r="M1039" s="199"/>
      <c r="N1039" s="199"/>
      <c r="O1039" s="199"/>
      <c r="P1039" s="199"/>
      <c r="Q1039" s="200" t="s">
        <v>1</v>
      </c>
    </row>
    <row r="1040" spans="1:17" x14ac:dyDescent="0.2">
      <c r="A1040" s="195" t="s">
        <v>19</v>
      </c>
      <c r="B1040" s="196" t="s">
        <v>205</v>
      </c>
      <c r="C1040" s="196" t="s">
        <v>213</v>
      </c>
      <c r="D1040" s="196" t="s">
        <v>195</v>
      </c>
      <c r="E1040" s="196"/>
      <c r="F1040" s="196"/>
      <c r="G1040" s="196"/>
      <c r="H1040" s="196"/>
      <c r="I1040" s="196"/>
      <c r="J1040" s="196"/>
      <c r="K1040" s="196"/>
      <c r="L1040" s="196"/>
      <c r="M1040" s="196"/>
      <c r="N1040" s="196"/>
      <c r="O1040" s="196"/>
      <c r="P1040" s="196"/>
      <c r="Q1040" s="197" t="s">
        <v>1</v>
      </c>
    </row>
    <row r="1041" spans="1:17" x14ac:dyDescent="0.2">
      <c r="A1041" s="198" t="s">
        <v>19</v>
      </c>
      <c r="B1041" s="199" t="s">
        <v>205</v>
      </c>
      <c r="C1041" s="199" t="s">
        <v>213</v>
      </c>
      <c r="D1041" s="199" t="s">
        <v>197</v>
      </c>
      <c r="E1041" s="199"/>
      <c r="F1041" s="199"/>
      <c r="G1041" s="199"/>
      <c r="H1041" s="199"/>
      <c r="I1041" s="199"/>
      <c r="J1041" s="199"/>
      <c r="K1041" s="199"/>
      <c r="L1041" s="199"/>
      <c r="M1041" s="199"/>
      <c r="N1041" s="199"/>
      <c r="O1041" s="199"/>
      <c r="P1041" s="199"/>
      <c r="Q1041" s="200" t="s">
        <v>1</v>
      </c>
    </row>
    <row r="1042" spans="1:17" x14ac:dyDescent="0.2">
      <c r="A1042" s="195" t="s">
        <v>19</v>
      </c>
      <c r="B1042" s="196" t="s">
        <v>205</v>
      </c>
      <c r="C1042" s="196" t="s">
        <v>212</v>
      </c>
      <c r="D1042" s="196" t="s">
        <v>195</v>
      </c>
      <c r="E1042" s="196"/>
      <c r="F1042" s="196"/>
      <c r="G1042" s="196"/>
      <c r="H1042" s="196"/>
      <c r="I1042" s="196"/>
      <c r="J1042" s="196"/>
      <c r="K1042" s="196"/>
      <c r="L1042" s="196"/>
      <c r="M1042" s="196"/>
      <c r="N1042" s="196"/>
      <c r="O1042" s="196"/>
      <c r="P1042" s="196"/>
      <c r="Q1042" s="197" t="s">
        <v>1</v>
      </c>
    </row>
    <row r="1043" spans="1:17" x14ac:dyDescent="0.2">
      <c r="A1043" s="198" t="s">
        <v>19</v>
      </c>
      <c r="B1043" s="199" t="s">
        <v>205</v>
      </c>
      <c r="C1043" s="199" t="s">
        <v>212</v>
      </c>
      <c r="D1043" s="199" t="s">
        <v>197</v>
      </c>
      <c r="E1043" s="199"/>
      <c r="F1043" s="199"/>
      <c r="G1043" s="199"/>
      <c r="H1043" s="199"/>
      <c r="I1043" s="199"/>
      <c r="J1043" s="199"/>
      <c r="K1043" s="199"/>
      <c r="L1043" s="199"/>
      <c r="M1043" s="199"/>
      <c r="N1043" s="199"/>
      <c r="O1043" s="199"/>
      <c r="P1043" s="199"/>
      <c r="Q1043" s="200" t="s">
        <v>1</v>
      </c>
    </row>
    <row r="1044" spans="1:17" x14ac:dyDescent="0.2">
      <c r="A1044" s="195" t="s">
        <v>19</v>
      </c>
      <c r="B1044" s="196" t="s">
        <v>205</v>
      </c>
      <c r="C1044" s="196" t="s">
        <v>210</v>
      </c>
      <c r="D1044" s="196" t="s">
        <v>195</v>
      </c>
      <c r="E1044" s="196"/>
      <c r="F1044" s="196"/>
      <c r="G1044" s="196"/>
      <c r="H1044" s="196"/>
      <c r="I1044" s="196"/>
      <c r="J1044" s="196"/>
      <c r="K1044" s="196"/>
      <c r="L1044" s="196"/>
      <c r="M1044" s="196"/>
      <c r="N1044" s="196"/>
      <c r="O1044" s="196"/>
      <c r="P1044" s="196"/>
      <c r="Q1044" s="197" t="s">
        <v>1</v>
      </c>
    </row>
    <row r="1045" spans="1:17" x14ac:dyDescent="0.2">
      <c r="A1045" s="198" t="s">
        <v>19</v>
      </c>
      <c r="B1045" s="199" t="s">
        <v>205</v>
      </c>
      <c r="C1045" s="199" t="s">
        <v>210</v>
      </c>
      <c r="D1045" s="199" t="s">
        <v>197</v>
      </c>
      <c r="E1045" s="199"/>
      <c r="F1045" s="199"/>
      <c r="G1045" s="199"/>
      <c r="H1045" s="199"/>
      <c r="I1045" s="199"/>
      <c r="J1045" s="199"/>
      <c r="K1045" s="199"/>
      <c r="L1045" s="199"/>
      <c r="M1045" s="199"/>
      <c r="N1045" s="199"/>
      <c r="O1045" s="199"/>
      <c r="P1045" s="199"/>
      <c r="Q1045" s="200" t="s">
        <v>1</v>
      </c>
    </row>
    <row r="1046" spans="1:17" x14ac:dyDescent="0.2">
      <c r="A1046" s="195" t="s">
        <v>19</v>
      </c>
      <c r="B1046" s="196" t="s">
        <v>205</v>
      </c>
      <c r="C1046" s="196" t="s">
        <v>206</v>
      </c>
      <c r="D1046" s="196" t="s">
        <v>195</v>
      </c>
      <c r="E1046" s="196"/>
      <c r="F1046" s="196"/>
      <c r="G1046" s="196"/>
      <c r="H1046" s="196"/>
      <c r="I1046" s="196"/>
      <c r="J1046" s="196"/>
      <c r="K1046" s="196"/>
      <c r="L1046" s="196"/>
      <c r="M1046" s="196"/>
      <c r="N1046" s="196"/>
      <c r="O1046" s="196"/>
      <c r="P1046" s="196"/>
      <c r="Q1046" s="197" t="s">
        <v>1</v>
      </c>
    </row>
    <row r="1047" spans="1:17" x14ac:dyDescent="0.2">
      <c r="A1047" s="198" t="s">
        <v>19</v>
      </c>
      <c r="B1047" s="199" t="s">
        <v>205</v>
      </c>
      <c r="C1047" s="199" t="s">
        <v>206</v>
      </c>
      <c r="D1047" s="199" t="s">
        <v>197</v>
      </c>
      <c r="E1047" s="199"/>
      <c r="F1047" s="199"/>
      <c r="G1047" s="199"/>
      <c r="H1047" s="199"/>
      <c r="I1047" s="199"/>
      <c r="J1047" s="199"/>
      <c r="K1047" s="199"/>
      <c r="L1047" s="199"/>
      <c r="M1047" s="199"/>
      <c r="N1047" s="199"/>
      <c r="O1047" s="199"/>
      <c r="P1047" s="199"/>
      <c r="Q1047" s="200" t="s">
        <v>1</v>
      </c>
    </row>
    <row r="1048" spans="1:17" x14ac:dyDescent="0.2">
      <c r="A1048" s="195" t="s">
        <v>19</v>
      </c>
      <c r="B1048" s="196" t="s">
        <v>205</v>
      </c>
      <c r="C1048" s="196" t="s">
        <v>211</v>
      </c>
      <c r="D1048" s="196" t="s">
        <v>195</v>
      </c>
      <c r="E1048" s="199"/>
      <c r="F1048" s="199"/>
      <c r="G1048" s="199"/>
      <c r="H1048" s="199"/>
      <c r="I1048" s="199"/>
      <c r="J1048" s="199"/>
      <c r="K1048" s="199"/>
      <c r="L1048" s="199"/>
      <c r="M1048" s="199"/>
      <c r="N1048" s="199"/>
      <c r="O1048" s="199"/>
      <c r="P1048" s="199"/>
      <c r="Q1048" s="200"/>
    </row>
    <row r="1049" spans="1:17" x14ac:dyDescent="0.2">
      <c r="A1049" s="198" t="s">
        <v>19</v>
      </c>
      <c r="B1049" s="199" t="s">
        <v>205</v>
      </c>
      <c r="C1049" s="199" t="s">
        <v>211</v>
      </c>
      <c r="D1049" s="199" t="s">
        <v>197</v>
      </c>
      <c r="E1049" s="199"/>
      <c r="F1049" s="199"/>
      <c r="G1049" s="199"/>
      <c r="H1049" s="199"/>
      <c r="I1049" s="199"/>
      <c r="J1049" s="199"/>
      <c r="K1049" s="199"/>
      <c r="L1049" s="199"/>
      <c r="M1049" s="199"/>
      <c r="N1049" s="199"/>
      <c r="O1049" s="199"/>
      <c r="P1049" s="199"/>
      <c r="Q1049" s="200"/>
    </row>
    <row r="1050" spans="1:17" x14ac:dyDescent="0.2">
      <c r="A1050" s="195" t="s">
        <v>19</v>
      </c>
      <c r="B1050" s="196" t="s">
        <v>205</v>
      </c>
      <c r="C1050" s="196" t="s">
        <v>1087</v>
      </c>
      <c r="D1050" s="196" t="s">
        <v>195</v>
      </c>
      <c r="E1050" s="199"/>
      <c r="F1050" s="199"/>
      <c r="G1050" s="199"/>
      <c r="H1050" s="199"/>
      <c r="I1050" s="199"/>
      <c r="J1050" s="199"/>
      <c r="K1050" s="199"/>
      <c r="L1050" s="199"/>
      <c r="M1050" s="199"/>
      <c r="N1050" s="199"/>
      <c r="O1050" s="199"/>
      <c r="P1050" s="199"/>
      <c r="Q1050" s="200"/>
    </row>
    <row r="1051" spans="1:17" x14ac:dyDescent="0.2">
      <c r="A1051" s="198" t="s">
        <v>19</v>
      </c>
      <c r="B1051" s="199" t="s">
        <v>205</v>
      </c>
      <c r="C1051" s="199" t="s">
        <v>1087</v>
      </c>
      <c r="D1051" s="199" t="s">
        <v>197</v>
      </c>
      <c r="E1051" s="199"/>
      <c r="F1051" s="199"/>
      <c r="G1051" s="199"/>
      <c r="H1051" s="199"/>
      <c r="I1051" s="199"/>
      <c r="J1051" s="199"/>
      <c r="K1051" s="199"/>
      <c r="L1051" s="199"/>
      <c r="M1051" s="199"/>
      <c r="N1051" s="199"/>
      <c r="O1051" s="199"/>
      <c r="P1051" s="199"/>
      <c r="Q1051" s="200"/>
    </row>
    <row r="1052" spans="1:17" x14ac:dyDescent="0.2">
      <c r="A1052" s="195" t="s">
        <v>19</v>
      </c>
      <c r="B1052" s="196" t="s">
        <v>209</v>
      </c>
      <c r="C1052" s="196" t="s">
        <v>214</v>
      </c>
      <c r="D1052" s="196" t="s">
        <v>195</v>
      </c>
      <c r="E1052" s="196">
        <v>15.38069</v>
      </c>
      <c r="F1052" s="196">
        <v>12.06161</v>
      </c>
      <c r="G1052" s="196">
        <v>11.411429999999999</v>
      </c>
      <c r="H1052" s="196">
        <v>14.535729999999999</v>
      </c>
      <c r="I1052" s="196">
        <v>10.8307</v>
      </c>
      <c r="J1052" s="196">
        <v>9.5762400000000003</v>
      </c>
      <c r="K1052" s="196">
        <v>9.45716</v>
      </c>
      <c r="L1052" s="196">
        <v>8.8735700000000008</v>
      </c>
      <c r="M1052" s="196"/>
      <c r="N1052" s="196"/>
      <c r="O1052" s="196"/>
      <c r="P1052" s="196"/>
      <c r="Q1052" s="197" t="s">
        <v>1</v>
      </c>
    </row>
    <row r="1053" spans="1:17" x14ac:dyDescent="0.2">
      <c r="A1053" s="198" t="s">
        <v>19</v>
      </c>
      <c r="B1053" s="199" t="s">
        <v>209</v>
      </c>
      <c r="C1053" s="199" t="s">
        <v>214</v>
      </c>
      <c r="D1053" s="199" t="s">
        <v>197</v>
      </c>
      <c r="E1053" s="199">
        <v>15.661799999999999</v>
      </c>
      <c r="F1053" s="199">
        <v>11.758900000000001</v>
      </c>
      <c r="G1053" s="199">
        <v>11.36988</v>
      </c>
      <c r="H1053" s="199">
        <v>14.71152</v>
      </c>
      <c r="I1053" s="199">
        <v>10.735889999999999</v>
      </c>
      <c r="J1053" s="199">
        <v>9.6114099999999993</v>
      </c>
      <c r="K1053" s="199">
        <v>9.4486899999999991</v>
      </c>
      <c r="L1053" s="199">
        <v>8.1728900000000007</v>
      </c>
      <c r="M1053" s="199"/>
      <c r="N1053" s="199"/>
      <c r="O1053" s="199"/>
      <c r="P1053" s="199"/>
      <c r="Q1053" s="200" t="s">
        <v>1</v>
      </c>
    </row>
    <row r="1054" spans="1:17" x14ac:dyDescent="0.2">
      <c r="A1054" s="195" t="s">
        <v>19</v>
      </c>
      <c r="B1054" s="196" t="s">
        <v>209</v>
      </c>
      <c r="C1054" s="196" t="s">
        <v>215</v>
      </c>
      <c r="D1054" s="196" t="s">
        <v>195</v>
      </c>
      <c r="E1054" s="196">
        <v>16.48021</v>
      </c>
      <c r="F1054" s="196"/>
      <c r="G1054" s="196">
        <v>13.779529999999999</v>
      </c>
      <c r="H1054" s="196">
        <v>15.31494</v>
      </c>
      <c r="I1054" s="196">
        <v>12.5427</v>
      </c>
      <c r="J1054" s="196">
        <v>12.669359999999999</v>
      </c>
      <c r="K1054" s="196"/>
      <c r="L1054" s="196">
        <v>11.377649999999999</v>
      </c>
      <c r="M1054" s="196"/>
      <c r="N1054" s="196"/>
      <c r="O1054" s="196"/>
      <c r="P1054" s="196"/>
      <c r="Q1054" s="197" t="s">
        <v>1</v>
      </c>
    </row>
    <row r="1055" spans="1:17" x14ac:dyDescent="0.2">
      <c r="A1055" s="198" t="s">
        <v>19</v>
      </c>
      <c r="B1055" s="199" t="s">
        <v>209</v>
      </c>
      <c r="C1055" s="199" t="s">
        <v>215</v>
      </c>
      <c r="D1055" s="199" t="s">
        <v>197</v>
      </c>
      <c r="E1055" s="199">
        <v>16.859290000000001</v>
      </c>
      <c r="F1055" s="199"/>
      <c r="G1055" s="199">
        <v>13.906549999999999</v>
      </c>
      <c r="H1055" s="199">
        <v>15.58384</v>
      </c>
      <c r="I1055" s="199">
        <v>12.638109999999999</v>
      </c>
      <c r="J1055" s="199">
        <v>12.79583</v>
      </c>
      <c r="K1055" s="199"/>
      <c r="L1055" s="199">
        <v>11.377649999999999</v>
      </c>
      <c r="M1055" s="199"/>
      <c r="N1055" s="199"/>
      <c r="O1055" s="199"/>
      <c r="P1055" s="199"/>
      <c r="Q1055" s="200" t="s">
        <v>1</v>
      </c>
    </row>
    <row r="1056" spans="1:17" x14ac:dyDescent="0.2">
      <c r="A1056" s="195" t="s">
        <v>19</v>
      </c>
      <c r="B1056" s="196" t="s">
        <v>209</v>
      </c>
      <c r="C1056" s="196" t="s">
        <v>213</v>
      </c>
      <c r="D1056" s="196" t="s">
        <v>195</v>
      </c>
      <c r="E1056" s="196">
        <v>17.464449999999999</v>
      </c>
      <c r="F1056" s="196"/>
      <c r="G1056" s="196">
        <v>14.692869999999999</v>
      </c>
      <c r="H1056" s="196">
        <v>15.961600000000001</v>
      </c>
      <c r="I1056" s="196">
        <v>13.416790000000001</v>
      </c>
      <c r="J1056" s="196">
        <v>13.08667</v>
      </c>
      <c r="K1056" s="196"/>
      <c r="L1056" s="196">
        <v>11.84273</v>
      </c>
      <c r="M1056" s="196"/>
      <c r="N1056" s="196"/>
      <c r="O1056" s="196"/>
      <c r="P1056" s="196"/>
      <c r="Q1056" s="197" t="s">
        <v>1</v>
      </c>
    </row>
    <row r="1057" spans="1:17" x14ac:dyDescent="0.2">
      <c r="A1057" s="198" t="s">
        <v>19</v>
      </c>
      <c r="B1057" s="199" t="s">
        <v>209</v>
      </c>
      <c r="C1057" s="199" t="s">
        <v>213</v>
      </c>
      <c r="D1057" s="199" t="s">
        <v>197</v>
      </c>
      <c r="E1057" s="199">
        <v>17.18159</v>
      </c>
      <c r="F1057" s="199"/>
      <c r="G1057" s="199">
        <v>14.350899999999999</v>
      </c>
      <c r="H1057" s="199">
        <v>15.817880000000001</v>
      </c>
      <c r="I1057" s="199">
        <v>13.050129999999999</v>
      </c>
      <c r="J1057" s="199">
        <v>12.929970000000001</v>
      </c>
      <c r="K1057" s="199"/>
      <c r="L1057" s="199">
        <v>11.84273</v>
      </c>
      <c r="M1057" s="199"/>
      <c r="N1057" s="199"/>
      <c r="O1057" s="199"/>
      <c r="P1057" s="199"/>
      <c r="Q1057" s="200" t="s">
        <v>1</v>
      </c>
    </row>
    <row r="1058" spans="1:17" x14ac:dyDescent="0.2">
      <c r="A1058" s="195" t="s">
        <v>19</v>
      </c>
      <c r="B1058" s="196" t="s">
        <v>209</v>
      </c>
      <c r="C1058" s="196" t="s">
        <v>212</v>
      </c>
      <c r="D1058" s="196" t="s">
        <v>195</v>
      </c>
      <c r="E1058" s="196">
        <v>16.250789999999999</v>
      </c>
      <c r="F1058" s="196"/>
      <c r="G1058" s="196">
        <v>13.53815</v>
      </c>
      <c r="H1058" s="196">
        <v>14.717779999999999</v>
      </c>
      <c r="I1058" s="196">
        <v>12.058439999999999</v>
      </c>
      <c r="J1058" s="196">
        <v>11.99004</v>
      </c>
      <c r="K1058" s="196"/>
      <c r="L1058" s="196">
        <v>11.06049</v>
      </c>
      <c r="M1058" s="196"/>
      <c r="N1058" s="196"/>
      <c r="O1058" s="196"/>
      <c r="P1058" s="196"/>
      <c r="Q1058" s="197" t="s">
        <v>1</v>
      </c>
    </row>
    <row r="1059" spans="1:17" x14ac:dyDescent="0.2">
      <c r="A1059" s="198" t="s">
        <v>19</v>
      </c>
      <c r="B1059" s="199" t="s">
        <v>209</v>
      </c>
      <c r="C1059" s="199" t="s">
        <v>212</v>
      </c>
      <c r="D1059" s="199" t="s">
        <v>197</v>
      </c>
      <c r="E1059" s="199">
        <v>15.35793</v>
      </c>
      <c r="F1059" s="199"/>
      <c r="G1059" s="199">
        <v>12.810079999999999</v>
      </c>
      <c r="H1059" s="199">
        <v>14.11529</v>
      </c>
      <c r="I1059" s="199">
        <v>11.543329999999999</v>
      </c>
      <c r="J1059" s="199">
        <v>11.506779999999999</v>
      </c>
      <c r="K1059" s="199"/>
      <c r="L1059" s="199">
        <v>11.06049</v>
      </c>
      <c r="M1059" s="199"/>
      <c r="N1059" s="199"/>
      <c r="O1059" s="199"/>
      <c r="P1059" s="199"/>
      <c r="Q1059" s="200" t="s">
        <v>1</v>
      </c>
    </row>
    <row r="1060" spans="1:17" x14ac:dyDescent="0.2">
      <c r="A1060" s="195" t="s">
        <v>19</v>
      </c>
      <c r="B1060" s="196" t="s">
        <v>209</v>
      </c>
      <c r="C1060" s="196" t="s">
        <v>210</v>
      </c>
      <c r="D1060" s="196" t="s">
        <v>195</v>
      </c>
      <c r="E1060" s="196">
        <v>15.281029999999999</v>
      </c>
      <c r="F1060" s="196"/>
      <c r="G1060" s="196">
        <v>12.60501</v>
      </c>
      <c r="H1060" s="196">
        <v>13.625719999999999</v>
      </c>
      <c r="I1060" s="196">
        <v>11.0244</v>
      </c>
      <c r="J1060" s="196">
        <v>10.74762</v>
      </c>
      <c r="K1060" s="196"/>
      <c r="L1060" s="196">
        <v>10.000999999999999</v>
      </c>
      <c r="M1060" s="196"/>
      <c r="N1060" s="196"/>
      <c r="O1060" s="196"/>
      <c r="P1060" s="196"/>
      <c r="Q1060" s="197" t="s">
        <v>1</v>
      </c>
    </row>
    <row r="1061" spans="1:17" x14ac:dyDescent="0.2">
      <c r="A1061" s="198" t="s">
        <v>19</v>
      </c>
      <c r="B1061" s="199" t="s">
        <v>209</v>
      </c>
      <c r="C1061" s="199" t="s">
        <v>210</v>
      </c>
      <c r="D1061" s="199" t="s">
        <v>197</v>
      </c>
      <c r="E1061" s="199">
        <v>13.931089999999999</v>
      </c>
      <c r="F1061" s="199"/>
      <c r="G1061" s="199">
        <v>11.64517</v>
      </c>
      <c r="H1061" s="199">
        <v>12.78121</v>
      </c>
      <c r="I1061" s="199">
        <v>10.29752</v>
      </c>
      <c r="J1061" s="199">
        <v>10.140549999999999</v>
      </c>
      <c r="K1061" s="199"/>
      <c r="L1061" s="199">
        <v>10.000999999999999</v>
      </c>
      <c r="M1061" s="199"/>
      <c r="N1061" s="199"/>
      <c r="O1061" s="199"/>
      <c r="P1061" s="199"/>
      <c r="Q1061" s="200" t="s">
        <v>1</v>
      </c>
    </row>
    <row r="1062" spans="1:17" x14ac:dyDescent="0.2">
      <c r="A1062" s="195" t="s">
        <v>19</v>
      </c>
      <c r="B1062" s="196" t="s">
        <v>209</v>
      </c>
      <c r="C1062" s="196" t="s">
        <v>206</v>
      </c>
      <c r="D1062" s="196" t="s">
        <v>195</v>
      </c>
      <c r="E1062" s="196">
        <v>9.6538799999999991</v>
      </c>
      <c r="F1062" s="196">
        <v>9.6537699999999997</v>
      </c>
      <c r="G1062" s="196">
        <v>8.0371100000000002</v>
      </c>
      <c r="H1062" s="196">
        <v>8.4030799999999992</v>
      </c>
      <c r="I1062" s="196">
        <v>6.73489</v>
      </c>
      <c r="J1062" s="196">
        <v>6.07735</v>
      </c>
      <c r="K1062" s="196"/>
      <c r="L1062" s="196">
        <v>5.4250800000000003</v>
      </c>
      <c r="M1062" s="196"/>
      <c r="N1062" s="196"/>
      <c r="O1062" s="196"/>
      <c r="P1062" s="196"/>
      <c r="Q1062" s="197" t="s">
        <v>1</v>
      </c>
    </row>
    <row r="1063" spans="1:17" x14ac:dyDescent="0.2">
      <c r="A1063" s="198" t="s">
        <v>19</v>
      </c>
      <c r="B1063" s="199" t="s">
        <v>209</v>
      </c>
      <c r="C1063" s="199" t="s">
        <v>206</v>
      </c>
      <c r="D1063" s="199" t="s">
        <v>197</v>
      </c>
      <c r="E1063" s="199">
        <v>8.9698399999999996</v>
      </c>
      <c r="F1063" s="199">
        <v>8.9700699999999998</v>
      </c>
      <c r="G1063" s="199">
        <v>7.2497800000000003</v>
      </c>
      <c r="H1063" s="199">
        <v>8.1185200000000002</v>
      </c>
      <c r="I1063" s="199">
        <v>6.1139799999999997</v>
      </c>
      <c r="J1063" s="199">
        <v>5.9039000000000001</v>
      </c>
      <c r="K1063" s="199"/>
      <c r="L1063" s="199">
        <v>5.4250800000000003</v>
      </c>
      <c r="M1063" s="199"/>
      <c r="N1063" s="199"/>
      <c r="O1063" s="199"/>
      <c r="P1063" s="199"/>
      <c r="Q1063" s="200" t="s">
        <v>1</v>
      </c>
    </row>
    <row r="1064" spans="1:17" x14ac:dyDescent="0.2">
      <c r="A1064" s="195" t="s">
        <v>19</v>
      </c>
      <c r="B1064" s="196" t="s">
        <v>209</v>
      </c>
      <c r="C1064" s="196" t="s">
        <v>211</v>
      </c>
      <c r="D1064" s="196" t="s">
        <v>195</v>
      </c>
      <c r="E1064" s="196"/>
      <c r="F1064" s="196"/>
      <c r="G1064" s="196"/>
      <c r="H1064" s="196"/>
      <c r="I1064" s="196"/>
      <c r="J1064" s="196"/>
      <c r="K1064" s="196"/>
      <c r="L1064" s="196"/>
      <c r="M1064" s="196"/>
      <c r="N1064" s="196"/>
      <c r="O1064" s="196"/>
      <c r="P1064" s="196"/>
      <c r="Q1064" s="197" t="s">
        <v>1</v>
      </c>
    </row>
    <row r="1065" spans="1:17" x14ac:dyDescent="0.2">
      <c r="A1065" s="198" t="s">
        <v>19</v>
      </c>
      <c r="B1065" s="199" t="s">
        <v>209</v>
      </c>
      <c r="C1065" s="199" t="s">
        <v>211</v>
      </c>
      <c r="D1065" s="199" t="s">
        <v>197</v>
      </c>
      <c r="E1065" s="199"/>
      <c r="F1065" s="199"/>
      <c r="G1065" s="199"/>
      <c r="H1065" s="199"/>
      <c r="I1065" s="199"/>
      <c r="J1065" s="199"/>
      <c r="K1065" s="199"/>
      <c r="L1065" s="199"/>
      <c r="M1065" s="199"/>
      <c r="N1065" s="199"/>
      <c r="O1065" s="199"/>
      <c r="P1065" s="199"/>
      <c r="Q1065" s="200" t="s">
        <v>1</v>
      </c>
    </row>
    <row r="1066" spans="1:17" x14ac:dyDescent="0.2">
      <c r="A1066" s="195" t="s">
        <v>19</v>
      </c>
      <c r="B1066" s="196" t="s">
        <v>207</v>
      </c>
      <c r="C1066" s="196" t="s">
        <v>214</v>
      </c>
      <c r="D1066" s="196" t="s">
        <v>195</v>
      </c>
      <c r="E1066" s="196">
        <v>12.12495</v>
      </c>
      <c r="F1066" s="196"/>
      <c r="G1066" s="196"/>
      <c r="H1066" s="196"/>
      <c r="I1066" s="196">
        <v>11.87771</v>
      </c>
      <c r="J1066" s="196">
        <v>10.857189999999999</v>
      </c>
      <c r="K1066" s="196">
        <v>10.26037</v>
      </c>
      <c r="L1066" s="196"/>
      <c r="M1066" s="196"/>
      <c r="N1066" s="196"/>
      <c r="O1066" s="196"/>
      <c r="P1066" s="196"/>
      <c r="Q1066" s="197" t="s">
        <v>1</v>
      </c>
    </row>
    <row r="1067" spans="1:17" x14ac:dyDescent="0.2">
      <c r="A1067" s="198" t="s">
        <v>19</v>
      </c>
      <c r="B1067" s="199" t="s">
        <v>207</v>
      </c>
      <c r="C1067" s="199" t="s">
        <v>214</v>
      </c>
      <c r="D1067" s="199" t="s">
        <v>197</v>
      </c>
      <c r="E1067" s="199">
        <v>11.44642</v>
      </c>
      <c r="F1067" s="199"/>
      <c r="G1067" s="199"/>
      <c r="H1067" s="199"/>
      <c r="I1067" s="199">
        <v>13.690049999999999</v>
      </c>
      <c r="J1067" s="199">
        <v>11.20899</v>
      </c>
      <c r="K1067" s="199">
        <v>11.288</v>
      </c>
      <c r="L1067" s="199"/>
      <c r="M1067" s="199"/>
      <c r="N1067" s="199"/>
      <c r="O1067" s="199"/>
      <c r="P1067" s="199"/>
      <c r="Q1067" s="200" t="s">
        <v>1</v>
      </c>
    </row>
    <row r="1068" spans="1:17" x14ac:dyDescent="0.2">
      <c r="A1068" s="195" t="s">
        <v>19</v>
      </c>
      <c r="B1068" s="196" t="s">
        <v>207</v>
      </c>
      <c r="C1068" s="196" t="s">
        <v>215</v>
      </c>
      <c r="D1068" s="196" t="s">
        <v>195</v>
      </c>
      <c r="E1068" s="196"/>
      <c r="F1068" s="196"/>
      <c r="G1068" s="196"/>
      <c r="H1068" s="196"/>
      <c r="I1068" s="196">
        <v>10.962199999999999</v>
      </c>
      <c r="J1068" s="196">
        <v>10.06096</v>
      </c>
      <c r="K1068" s="196">
        <v>9.6335200000000007</v>
      </c>
      <c r="L1068" s="196"/>
      <c r="M1068" s="196"/>
      <c r="N1068" s="196"/>
      <c r="O1068" s="196"/>
      <c r="P1068" s="196"/>
      <c r="Q1068" s="197" t="s">
        <v>1</v>
      </c>
    </row>
    <row r="1069" spans="1:17" x14ac:dyDescent="0.2">
      <c r="A1069" s="198" t="s">
        <v>19</v>
      </c>
      <c r="B1069" s="199" t="s">
        <v>207</v>
      </c>
      <c r="C1069" s="199" t="s">
        <v>215</v>
      </c>
      <c r="D1069" s="199" t="s">
        <v>197</v>
      </c>
      <c r="E1069" s="199"/>
      <c r="F1069" s="199"/>
      <c r="G1069" s="199"/>
      <c r="H1069" s="199"/>
      <c r="I1069" s="199">
        <v>10.147779999999999</v>
      </c>
      <c r="J1069" s="199">
        <v>9.4508100000000006</v>
      </c>
      <c r="K1069" s="199">
        <v>7.7914899999999996</v>
      </c>
      <c r="L1069" s="199"/>
      <c r="M1069" s="199"/>
      <c r="N1069" s="199"/>
      <c r="O1069" s="199"/>
      <c r="P1069" s="199"/>
      <c r="Q1069" s="200" t="s">
        <v>1</v>
      </c>
    </row>
    <row r="1070" spans="1:17" x14ac:dyDescent="0.2">
      <c r="A1070" s="195" t="s">
        <v>19</v>
      </c>
      <c r="B1070" s="196" t="s">
        <v>207</v>
      </c>
      <c r="C1070" s="196" t="s">
        <v>213</v>
      </c>
      <c r="D1070" s="196" t="s">
        <v>195</v>
      </c>
      <c r="E1070" s="196"/>
      <c r="F1070" s="196"/>
      <c r="G1070" s="196"/>
      <c r="H1070" s="196"/>
      <c r="I1070" s="196"/>
      <c r="J1070" s="196"/>
      <c r="K1070" s="196"/>
      <c r="L1070" s="196"/>
      <c r="M1070" s="196"/>
      <c r="N1070" s="196"/>
      <c r="O1070" s="196"/>
      <c r="P1070" s="196"/>
      <c r="Q1070" s="197" t="s">
        <v>1</v>
      </c>
    </row>
    <row r="1071" spans="1:17" x14ac:dyDescent="0.2">
      <c r="A1071" s="198" t="s">
        <v>19</v>
      </c>
      <c r="B1071" s="199" t="s">
        <v>207</v>
      </c>
      <c r="C1071" s="199" t="s">
        <v>213</v>
      </c>
      <c r="D1071" s="199" t="s">
        <v>197</v>
      </c>
      <c r="E1071" s="199"/>
      <c r="F1071" s="199"/>
      <c r="G1071" s="199"/>
      <c r="H1071" s="199"/>
      <c r="I1071" s="199"/>
      <c r="J1071" s="199"/>
      <c r="K1071" s="199"/>
      <c r="L1071" s="199"/>
      <c r="M1071" s="199"/>
      <c r="N1071" s="199"/>
      <c r="O1071" s="199"/>
      <c r="P1071" s="199"/>
      <c r="Q1071" s="200" t="s">
        <v>1</v>
      </c>
    </row>
    <row r="1072" spans="1:17" x14ac:dyDescent="0.2">
      <c r="A1072" s="195" t="s">
        <v>19</v>
      </c>
      <c r="B1072" s="196" t="s">
        <v>207</v>
      </c>
      <c r="C1072" s="196" t="s">
        <v>212</v>
      </c>
      <c r="D1072" s="196" t="s">
        <v>195</v>
      </c>
      <c r="E1072" s="196"/>
      <c r="F1072" s="196"/>
      <c r="G1072" s="196"/>
      <c r="H1072" s="196"/>
      <c r="I1072" s="196"/>
      <c r="J1072" s="196"/>
      <c r="K1072" s="196"/>
      <c r="L1072" s="196"/>
      <c r="M1072" s="196"/>
      <c r="N1072" s="196"/>
      <c r="O1072" s="196"/>
      <c r="P1072" s="196"/>
      <c r="Q1072" s="197" t="s">
        <v>1</v>
      </c>
    </row>
    <row r="1073" spans="1:17" x14ac:dyDescent="0.2">
      <c r="A1073" s="198" t="s">
        <v>19</v>
      </c>
      <c r="B1073" s="199" t="s">
        <v>207</v>
      </c>
      <c r="C1073" s="199" t="s">
        <v>212</v>
      </c>
      <c r="D1073" s="199" t="s">
        <v>197</v>
      </c>
      <c r="E1073" s="199"/>
      <c r="F1073" s="199"/>
      <c r="G1073" s="199"/>
      <c r="H1073" s="199"/>
      <c r="I1073" s="199"/>
      <c r="J1073" s="199"/>
      <c r="K1073" s="199"/>
      <c r="L1073" s="199"/>
      <c r="M1073" s="199"/>
      <c r="N1073" s="199"/>
      <c r="O1073" s="199"/>
      <c r="P1073" s="199"/>
      <c r="Q1073" s="200" t="s">
        <v>1</v>
      </c>
    </row>
    <row r="1074" spans="1:17" x14ac:dyDescent="0.2">
      <c r="A1074" s="195" t="s">
        <v>19</v>
      </c>
      <c r="B1074" s="196" t="s">
        <v>207</v>
      </c>
      <c r="C1074" s="196" t="s">
        <v>210</v>
      </c>
      <c r="D1074" s="196" t="s">
        <v>195</v>
      </c>
      <c r="E1074" s="196"/>
      <c r="F1074" s="196"/>
      <c r="G1074" s="196"/>
      <c r="H1074" s="196"/>
      <c r="I1074" s="196"/>
      <c r="J1074" s="196"/>
      <c r="K1074" s="196"/>
      <c r="L1074" s="196"/>
      <c r="M1074" s="196"/>
      <c r="N1074" s="196"/>
      <c r="O1074" s="196"/>
      <c r="P1074" s="196"/>
      <c r="Q1074" s="197" t="s">
        <v>1</v>
      </c>
    </row>
    <row r="1075" spans="1:17" x14ac:dyDescent="0.2">
      <c r="A1075" s="198" t="s">
        <v>19</v>
      </c>
      <c r="B1075" s="199" t="s">
        <v>207</v>
      </c>
      <c r="C1075" s="199" t="s">
        <v>210</v>
      </c>
      <c r="D1075" s="199" t="s">
        <v>197</v>
      </c>
      <c r="E1075" s="199"/>
      <c r="F1075" s="199"/>
      <c r="G1075" s="199"/>
      <c r="H1075" s="199"/>
      <c r="I1075" s="199"/>
      <c r="J1075" s="199"/>
      <c r="K1075" s="199"/>
      <c r="L1075" s="199"/>
      <c r="M1075" s="199"/>
      <c r="N1075" s="199"/>
      <c r="O1075" s="199"/>
      <c r="P1075" s="199"/>
      <c r="Q1075" s="200" t="s">
        <v>1</v>
      </c>
    </row>
    <row r="1076" spans="1:17" x14ac:dyDescent="0.2">
      <c r="A1076" s="195" t="s">
        <v>19</v>
      </c>
      <c r="B1076" s="196" t="s">
        <v>207</v>
      </c>
      <c r="C1076" s="196" t="s">
        <v>206</v>
      </c>
      <c r="D1076" s="196" t="s">
        <v>195</v>
      </c>
      <c r="E1076" s="196"/>
      <c r="F1076" s="196"/>
      <c r="G1076" s="196"/>
      <c r="H1076" s="196"/>
      <c r="I1076" s="196"/>
      <c r="J1076" s="196"/>
      <c r="K1076" s="196"/>
      <c r="L1076" s="196"/>
      <c r="M1076" s="196"/>
      <c r="N1076" s="196"/>
      <c r="O1076" s="196"/>
      <c r="P1076" s="196"/>
      <c r="Q1076" s="197" t="s">
        <v>1</v>
      </c>
    </row>
    <row r="1077" spans="1:17" x14ac:dyDescent="0.2">
      <c r="A1077" s="198" t="s">
        <v>19</v>
      </c>
      <c r="B1077" s="199" t="s">
        <v>207</v>
      </c>
      <c r="C1077" s="199" t="s">
        <v>206</v>
      </c>
      <c r="D1077" s="199" t="s">
        <v>197</v>
      </c>
      <c r="E1077" s="199"/>
      <c r="F1077" s="199"/>
      <c r="G1077" s="199"/>
      <c r="H1077" s="199"/>
      <c r="I1077" s="199"/>
      <c r="J1077" s="199"/>
      <c r="K1077" s="199"/>
      <c r="L1077" s="199"/>
      <c r="M1077" s="199"/>
      <c r="N1077" s="199"/>
      <c r="O1077" s="199"/>
      <c r="P1077" s="199"/>
      <c r="Q1077" s="200" t="s">
        <v>1</v>
      </c>
    </row>
    <row r="1078" spans="1:17" x14ac:dyDescent="0.2">
      <c r="A1078" s="195" t="s">
        <v>19</v>
      </c>
      <c r="B1078" s="196" t="s">
        <v>207</v>
      </c>
      <c r="C1078" s="196" t="s">
        <v>211</v>
      </c>
      <c r="D1078" s="196" t="s">
        <v>195</v>
      </c>
      <c r="E1078" s="199"/>
      <c r="F1078" s="199"/>
      <c r="G1078" s="199"/>
      <c r="H1078" s="199"/>
      <c r="I1078" s="199"/>
      <c r="J1078" s="199"/>
      <c r="K1078" s="199"/>
      <c r="L1078" s="199"/>
      <c r="M1078" s="199"/>
      <c r="N1078" s="199"/>
      <c r="O1078" s="199"/>
      <c r="P1078" s="199"/>
      <c r="Q1078" s="200"/>
    </row>
    <row r="1079" spans="1:17" x14ac:dyDescent="0.2">
      <c r="A1079" s="198" t="s">
        <v>19</v>
      </c>
      <c r="B1079" s="199" t="s">
        <v>207</v>
      </c>
      <c r="C1079" s="199" t="s">
        <v>211</v>
      </c>
      <c r="D1079" s="199" t="s">
        <v>197</v>
      </c>
      <c r="E1079" s="199"/>
      <c r="F1079" s="199"/>
      <c r="G1079" s="199"/>
      <c r="H1079" s="199"/>
      <c r="I1079" s="199"/>
      <c r="J1079" s="199"/>
      <c r="K1079" s="199"/>
      <c r="L1079" s="199"/>
      <c r="M1079" s="199"/>
      <c r="N1079" s="199"/>
      <c r="O1079" s="199"/>
      <c r="P1079" s="199"/>
      <c r="Q1079" s="200"/>
    </row>
    <row r="1080" spans="1:17" x14ac:dyDescent="0.2">
      <c r="A1080" s="195" t="s">
        <v>19</v>
      </c>
      <c r="B1080" s="196" t="s">
        <v>207</v>
      </c>
      <c r="C1080" s="196" t="s">
        <v>1087</v>
      </c>
      <c r="D1080" s="196" t="s">
        <v>195</v>
      </c>
      <c r="E1080" s="199"/>
      <c r="F1080" s="199"/>
      <c r="G1080" s="199"/>
      <c r="H1080" s="199"/>
      <c r="I1080" s="199"/>
      <c r="J1080" s="199"/>
      <c r="K1080" s="199"/>
      <c r="L1080" s="199"/>
      <c r="M1080" s="199"/>
      <c r="N1080" s="199"/>
      <c r="O1080" s="199"/>
      <c r="P1080" s="199"/>
      <c r="Q1080" s="200"/>
    </row>
    <row r="1081" spans="1:17" x14ac:dyDescent="0.2">
      <c r="A1081" s="198" t="s">
        <v>19</v>
      </c>
      <c r="B1081" s="199" t="s">
        <v>207</v>
      </c>
      <c r="C1081" s="199" t="s">
        <v>1087</v>
      </c>
      <c r="D1081" s="199" t="s">
        <v>197</v>
      </c>
      <c r="E1081" s="199"/>
      <c r="F1081" s="199"/>
      <c r="G1081" s="199"/>
      <c r="H1081" s="199"/>
      <c r="I1081" s="199"/>
      <c r="J1081" s="199"/>
      <c r="K1081" s="199"/>
      <c r="L1081" s="199"/>
      <c r="M1081" s="199"/>
      <c r="N1081" s="199"/>
      <c r="O1081" s="199"/>
      <c r="P1081" s="199"/>
      <c r="Q1081" s="200"/>
    </row>
    <row r="1082" spans="1:17" x14ac:dyDescent="0.2">
      <c r="A1082" s="195" t="s">
        <v>20</v>
      </c>
      <c r="B1082" s="196" t="s">
        <v>208</v>
      </c>
      <c r="C1082" s="196" t="s">
        <v>214</v>
      </c>
      <c r="D1082" s="196" t="s">
        <v>195</v>
      </c>
      <c r="E1082" s="196">
        <v>6295</v>
      </c>
      <c r="F1082" s="196">
        <v>5981</v>
      </c>
      <c r="G1082" s="196">
        <v>6234</v>
      </c>
      <c r="H1082" s="196"/>
      <c r="I1082" s="196">
        <v>6044</v>
      </c>
      <c r="J1082" s="196">
        <v>6390</v>
      </c>
      <c r="K1082" s="196">
        <v>5982</v>
      </c>
      <c r="L1082" s="196">
        <v>5615</v>
      </c>
      <c r="M1082" s="196">
        <v>5296</v>
      </c>
      <c r="N1082" s="196">
        <v>5699</v>
      </c>
      <c r="O1082" s="196">
        <v>5913</v>
      </c>
      <c r="P1082" s="196">
        <v>7009</v>
      </c>
      <c r="Q1082" s="197" t="s">
        <v>1</v>
      </c>
    </row>
    <row r="1083" spans="1:17" x14ac:dyDescent="0.2">
      <c r="A1083" s="198" t="s">
        <v>20</v>
      </c>
      <c r="B1083" s="199" t="s">
        <v>208</v>
      </c>
      <c r="C1083" s="199" t="s">
        <v>214</v>
      </c>
      <c r="D1083" s="199" t="s">
        <v>197</v>
      </c>
      <c r="E1083" s="199">
        <v>6957</v>
      </c>
      <c r="F1083" s="199">
        <v>6942</v>
      </c>
      <c r="G1083" s="199">
        <v>7039</v>
      </c>
      <c r="H1083" s="199"/>
      <c r="I1083" s="199">
        <v>6911</v>
      </c>
      <c r="J1083" s="199"/>
      <c r="K1083" s="199">
        <v>7018</v>
      </c>
      <c r="L1083" s="199">
        <v>6289</v>
      </c>
      <c r="M1083" s="199">
        <v>6124</v>
      </c>
      <c r="N1083" s="199">
        <v>6685</v>
      </c>
      <c r="O1083" s="199">
        <v>7025</v>
      </c>
      <c r="P1083" s="199">
        <v>8037</v>
      </c>
      <c r="Q1083" s="200" t="s">
        <v>1</v>
      </c>
    </row>
    <row r="1084" spans="1:17" x14ac:dyDescent="0.2">
      <c r="A1084" s="195" t="s">
        <v>20</v>
      </c>
      <c r="B1084" s="196" t="s">
        <v>208</v>
      </c>
      <c r="C1084" s="196" t="s">
        <v>215</v>
      </c>
      <c r="D1084" s="196" t="s">
        <v>195</v>
      </c>
      <c r="E1084" s="196">
        <v>5370</v>
      </c>
      <c r="F1084" s="196">
        <v>5896</v>
      </c>
      <c r="G1084" s="196">
        <v>5659</v>
      </c>
      <c r="H1084" s="196"/>
      <c r="I1084" s="196">
        <v>5792</v>
      </c>
      <c r="J1084" s="196">
        <v>5625</v>
      </c>
      <c r="K1084" s="196">
        <v>5793</v>
      </c>
      <c r="L1084" s="196">
        <v>5850</v>
      </c>
      <c r="M1084" s="196">
        <v>5343</v>
      </c>
      <c r="N1084" s="196">
        <v>5262</v>
      </c>
      <c r="O1084" s="196">
        <v>5895</v>
      </c>
      <c r="P1084" s="196">
        <v>6322</v>
      </c>
      <c r="Q1084" s="197" t="s">
        <v>1</v>
      </c>
    </row>
    <row r="1085" spans="1:17" x14ac:dyDescent="0.2">
      <c r="A1085" s="198" t="s">
        <v>20</v>
      </c>
      <c r="B1085" s="199" t="s">
        <v>208</v>
      </c>
      <c r="C1085" s="199" t="s">
        <v>215</v>
      </c>
      <c r="D1085" s="199" t="s">
        <v>197</v>
      </c>
      <c r="E1085" s="199">
        <v>5943</v>
      </c>
      <c r="F1085" s="199">
        <v>6515</v>
      </c>
      <c r="G1085" s="199">
        <v>6683</v>
      </c>
      <c r="H1085" s="199"/>
      <c r="I1085" s="199">
        <v>6702</v>
      </c>
      <c r="J1085" s="199"/>
      <c r="K1085" s="199">
        <v>6642</v>
      </c>
      <c r="L1085" s="199">
        <v>6831</v>
      </c>
      <c r="M1085" s="199">
        <v>6227</v>
      </c>
      <c r="N1085" s="199">
        <v>6064</v>
      </c>
      <c r="O1085" s="199">
        <v>6960</v>
      </c>
      <c r="P1085" s="199">
        <v>7386</v>
      </c>
      <c r="Q1085" s="200" t="s">
        <v>1</v>
      </c>
    </row>
    <row r="1086" spans="1:17" x14ac:dyDescent="0.2">
      <c r="A1086" s="195" t="s">
        <v>20</v>
      </c>
      <c r="B1086" s="196" t="s">
        <v>208</v>
      </c>
      <c r="C1086" s="196" t="s">
        <v>213</v>
      </c>
      <c r="D1086" s="196" t="s">
        <v>195</v>
      </c>
      <c r="E1086" s="196">
        <v>4715</v>
      </c>
      <c r="F1086" s="196">
        <v>4839</v>
      </c>
      <c r="G1086" s="196">
        <v>5480</v>
      </c>
      <c r="H1086" s="196"/>
      <c r="I1086" s="196">
        <v>5546</v>
      </c>
      <c r="J1086" s="196">
        <v>5472</v>
      </c>
      <c r="K1086" s="196">
        <v>5624</v>
      </c>
      <c r="L1086" s="196">
        <v>5376</v>
      </c>
      <c r="M1086" s="196">
        <v>5652</v>
      </c>
      <c r="N1086" s="196">
        <v>5138</v>
      </c>
      <c r="O1086" s="196">
        <v>5244</v>
      </c>
      <c r="P1086" s="196">
        <v>6050</v>
      </c>
      <c r="Q1086" s="197" t="s">
        <v>1</v>
      </c>
    </row>
    <row r="1087" spans="1:17" x14ac:dyDescent="0.2">
      <c r="A1087" s="198" t="s">
        <v>20</v>
      </c>
      <c r="B1087" s="199" t="s">
        <v>208</v>
      </c>
      <c r="C1087" s="199" t="s">
        <v>213</v>
      </c>
      <c r="D1087" s="199" t="s">
        <v>197</v>
      </c>
      <c r="E1087" s="199">
        <v>5424</v>
      </c>
      <c r="F1087" s="199">
        <v>5419</v>
      </c>
      <c r="G1087" s="199">
        <v>6127</v>
      </c>
      <c r="H1087" s="199"/>
      <c r="I1087" s="199">
        <v>6359</v>
      </c>
      <c r="J1087" s="199"/>
      <c r="K1087" s="199">
        <v>6686</v>
      </c>
      <c r="L1087" s="199">
        <v>6163</v>
      </c>
      <c r="M1087" s="199">
        <v>6427</v>
      </c>
      <c r="N1087" s="199">
        <v>6030</v>
      </c>
      <c r="O1087" s="199">
        <v>5957</v>
      </c>
      <c r="P1087" s="199">
        <v>7140</v>
      </c>
      <c r="Q1087" s="200" t="s">
        <v>1</v>
      </c>
    </row>
    <row r="1088" spans="1:17" x14ac:dyDescent="0.2">
      <c r="A1088" s="195" t="s">
        <v>20</v>
      </c>
      <c r="B1088" s="196" t="s">
        <v>208</v>
      </c>
      <c r="C1088" s="196" t="s">
        <v>212</v>
      </c>
      <c r="D1088" s="196" t="s">
        <v>195</v>
      </c>
      <c r="E1088" s="196">
        <v>4208</v>
      </c>
      <c r="F1088" s="196">
        <v>4269</v>
      </c>
      <c r="G1088" s="196">
        <v>5451</v>
      </c>
      <c r="H1088" s="196"/>
      <c r="I1088" s="196">
        <v>5268</v>
      </c>
      <c r="J1088" s="196">
        <v>5437</v>
      </c>
      <c r="K1088" s="196">
        <v>5355</v>
      </c>
      <c r="L1088" s="196">
        <v>5366</v>
      </c>
      <c r="M1088" s="196">
        <v>5253</v>
      </c>
      <c r="N1088" s="196">
        <v>5450</v>
      </c>
      <c r="O1088" s="196">
        <v>4972</v>
      </c>
      <c r="P1088" s="196">
        <v>5738</v>
      </c>
      <c r="Q1088" s="197" t="s">
        <v>1</v>
      </c>
    </row>
    <row r="1089" spans="1:17" x14ac:dyDescent="0.2">
      <c r="A1089" s="198" t="s">
        <v>20</v>
      </c>
      <c r="B1089" s="199" t="s">
        <v>208</v>
      </c>
      <c r="C1089" s="199" t="s">
        <v>212</v>
      </c>
      <c r="D1089" s="199" t="s">
        <v>197</v>
      </c>
      <c r="E1089" s="199">
        <v>4813</v>
      </c>
      <c r="F1089" s="199">
        <v>5001</v>
      </c>
      <c r="G1089" s="199">
        <v>6121</v>
      </c>
      <c r="H1089" s="199"/>
      <c r="I1089" s="199">
        <v>5947</v>
      </c>
      <c r="J1089" s="199"/>
      <c r="K1089" s="199">
        <v>6367</v>
      </c>
      <c r="L1089" s="199">
        <v>6224</v>
      </c>
      <c r="M1089" s="199">
        <v>5957</v>
      </c>
      <c r="N1089" s="199">
        <v>6194</v>
      </c>
      <c r="O1089" s="199">
        <v>5926</v>
      </c>
      <c r="P1089" s="199">
        <v>6400</v>
      </c>
      <c r="Q1089" s="200" t="s">
        <v>1</v>
      </c>
    </row>
    <row r="1090" spans="1:17" x14ac:dyDescent="0.2">
      <c r="A1090" s="195" t="s">
        <v>20</v>
      </c>
      <c r="B1090" s="196" t="s">
        <v>208</v>
      </c>
      <c r="C1090" s="196" t="s">
        <v>210</v>
      </c>
      <c r="D1090" s="196" t="s">
        <v>195</v>
      </c>
      <c r="E1090" s="196">
        <v>5322</v>
      </c>
      <c r="F1090" s="196">
        <v>4756</v>
      </c>
      <c r="G1090" s="196">
        <v>5835</v>
      </c>
      <c r="H1090" s="196"/>
      <c r="I1090" s="196"/>
      <c r="J1090" s="196">
        <v>5562</v>
      </c>
      <c r="K1090" s="196">
        <v>6582</v>
      </c>
      <c r="L1090" s="196">
        <v>6869</v>
      </c>
      <c r="M1090" s="196">
        <v>6972</v>
      </c>
      <c r="N1090" s="196">
        <v>7033</v>
      </c>
      <c r="O1090" s="196">
        <v>6770</v>
      </c>
      <c r="P1090" s="196">
        <v>6499</v>
      </c>
      <c r="Q1090" s="197" t="s">
        <v>1</v>
      </c>
    </row>
    <row r="1091" spans="1:17" x14ac:dyDescent="0.2">
      <c r="A1091" s="198" t="s">
        <v>20</v>
      </c>
      <c r="B1091" s="199" t="s">
        <v>208</v>
      </c>
      <c r="C1091" s="199" t="s">
        <v>210</v>
      </c>
      <c r="D1091" s="199" t="s">
        <v>197</v>
      </c>
      <c r="E1091" s="199">
        <v>6706</v>
      </c>
      <c r="F1091" s="199">
        <v>5490</v>
      </c>
      <c r="G1091" s="199">
        <v>6363</v>
      </c>
      <c r="H1091" s="199"/>
      <c r="I1091" s="199"/>
      <c r="J1091" s="199"/>
      <c r="K1091" s="199">
        <v>7808</v>
      </c>
      <c r="L1091" s="199">
        <v>8053</v>
      </c>
      <c r="M1091" s="199">
        <v>8215</v>
      </c>
      <c r="N1091" s="199">
        <v>7969</v>
      </c>
      <c r="O1091" s="199">
        <v>7792</v>
      </c>
      <c r="P1091" s="199">
        <v>7661</v>
      </c>
      <c r="Q1091" s="200" t="s">
        <v>1</v>
      </c>
    </row>
    <row r="1092" spans="1:17" x14ac:dyDescent="0.2">
      <c r="A1092" s="195" t="s">
        <v>20</v>
      </c>
      <c r="B1092" s="196" t="s">
        <v>208</v>
      </c>
      <c r="C1092" s="196" t="s">
        <v>206</v>
      </c>
      <c r="D1092" s="196" t="s">
        <v>195</v>
      </c>
      <c r="E1092" s="196"/>
      <c r="F1092" s="196"/>
      <c r="G1092" s="196"/>
      <c r="H1092" s="196"/>
      <c r="I1092" s="196"/>
      <c r="J1092" s="196"/>
      <c r="K1092" s="196"/>
      <c r="L1092" s="196"/>
      <c r="M1092" s="196"/>
      <c r="N1092" s="196"/>
      <c r="O1092" s="196"/>
      <c r="P1092" s="196"/>
      <c r="Q1092" s="197" t="s">
        <v>1</v>
      </c>
    </row>
    <row r="1093" spans="1:17" x14ac:dyDescent="0.2">
      <c r="A1093" s="198" t="s">
        <v>20</v>
      </c>
      <c r="B1093" s="199" t="s">
        <v>208</v>
      </c>
      <c r="C1093" s="199" t="s">
        <v>206</v>
      </c>
      <c r="D1093" s="199" t="s">
        <v>197</v>
      </c>
      <c r="E1093" s="199"/>
      <c r="F1093" s="199"/>
      <c r="G1093" s="199"/>
      <c r="H1093" s="199"/>
      <c r="I1093" s="199"/>
      <c r="J1093" s="199"/>
      <c r="K1093" s="199"/>
      <c r="L1093" s="199"/>
      <c r="M1093" s="199"/>
      <c r="N1093" s="199"/>
      <c r="O1093" s="199"/>
      <c r="P1093" s="199"/>
      <c r="Q1093" s="200" t="s">
        <v>1</v>
      </c>
    </row>
    <row r="1094" spans="1:17" x14ac:dyDescent="0.2">
      <c r="A1094" s="195" t="s">
        <v>20</v>
      </c>
      <c r="B1094" s="196" t="s">
        <v>208</v>
      </c>
      <c r="C1094" s="196" t="s">
        <v>211</v>
      </c>
      <c r="D1094" s="196" t="s">
        <v>195</v>
      </c>
      <c r="E1094" s="196"/>
      <c r="F1094" s="196"/>
      <c r="G1094" s="196"/>
      <c r="H1094" s="196"/>
      <c r="I1094" s="196"/>
      <c r="J1094" s="196"/>
      <c r="K1094" s="196"/>
      <c r="L1094" s="196"/>
      <c r="M1094" s="196"/>
      <c r="N1094" s="196"/>
      <c r="O1094" s="196"/>
      <c r="P1094" s="196"/>
      <c r="Q1094" s="197" t="s">
        <v>1</v>
      </c>
    </row>
    <row r="1095" spans="1:17" x14ac:dyDescent="0.2">
      <c r="A1095" s="198" t="s">
        <v>20</v>
      </c>
      <c r="B1095" s="199" t="s">
        <v>208</v>
      </c>
      <c r="C1095" s="199" t="s">
        <v>211</v>
      </c>
      <c r="D1095" s="199" t="s">
        <v>197</v>
      </c>
      <c r="E1095" s="199"/>
      <c r="F1095" s="199"/>
      <c r="G1095" s="199"/>
      <c r="H1095" s="199"/>
      <c r="I1095" s="199"/>
      <c r="J1095" s="199"/>
      <c r="K1095" s="199"/>
      <c r="L1095" s="199"/>
      <c r="M1095" s="199"/>
      <c r="N1095" s="199"/>
      <c r="O1095" s="199"/>
      <c r="P1095" s="199"/>
      <c r="Q1095" s="200" t="s">
        <v>1</v>
      </c>
    </row>
    <row r="1096" spans="1:17" x14ac:dyDescent="0.2">
      <c r="A1096" s="195" t="s">
        <v>20</v>
      </c>
      <c r="B1096" s="196" t="s">
        <v>205</v>
      </c>
      <c r="C1096" s="196" t="s">
        <v>214</v>
      </c>
      <c r="D1096" s="196" t="s">
        <v>195</v>
      </c>
      <c r="E1096" s="196">
        <v>4671</v>
      </c>
      <c r="F1096" s="196">
        <v>3691</v>
      </c>
      <c r="G1096" s="196">
        <v>3548</v>
      </c>
      <c r="H1096" s="196"/>
      <c r="I1096" s="196">
        <v>3764</v>
      </c>
      <c r="J1096" s="196">
        <v>4338</v>
      </c>
      <c r="K1096" s="196">
        <v>4277</v>
      </c>
      <c r="L1096" s="196">
        <v>4198</v>
      </c>
      <c r="M1096" s="196">
        <v>4180</v>
      </c>
      <c r="N1096" s="196">
        <v>4330</v>
      </c>
      <c r="O1096" s="196">
        <v>4957</v>
      </c>
      <c r="P1096" s="196">
        <v>4524</v>
      </c>
      <c r="Q1096" s="197" t="s">
        <v>1</v>
      </c>
    </row>
    <row r="1097" spans="1:17" x14ac:dyDescent="0.2">
      <c r="A1097" s="198" t="s">
        <v>20</v>
      </c>
      <c r="B1097" s="199" t="s">
        <v>205</v>
      </c>
      <c r="C1097" s="199" t="s">
        <v>214</v>
      </c>
      <c r="D1097" s="199" t="s">
        <v>197</v>
      </c>
      <c r="E1097" s="199">
        <v>6487</v>
      </c>
      <c r="F1097" s="199">
        <v>4803</v>
      </c>
      <c r="G1097" s="199">
        <v>4549</v>
      </c>
      <c r="H1097" s="199"/>
      <c r="I1097" s="199">
        <v>4750</v>
      </c>
      <c r="J1097" s="199">
        <v>5544</v>
      </c>
      <c r="K1097" s="199">
        <v>5321</v>
      </c>
      <c r="L1097" s="199">
        <v>5254</v>
      </c>
      <c r="M1097" s="199">
        <v>5226</v>
      </c>
      <c r="N1097" s="199">
        <v>5596</v>
      </c>
      <c r="O1097" s="199">
        <v>5858</v>
      </c>
      <c r="P1097" s="199">
        <v>5693</v>
      </c>
      <c r="Q1097" s="200" t="s">
        <v>1</v>
      </c>
    </row>
    <row r="1098" spans="1:17" x14ac:dyDescent="0.2">
      <c r="A1098" s="195" t="s">
        <v>20</v>
      </c>
      <c r="B1098" s="196" t="s">
        <v>205</v>
      </c>
      <c r="C1098" s="196" t="s">
        <v>215</v>
      </c>
      <c r="D1098" s="196" t="s">
        <v>195</v>
      </c>
      <c r="E1098" s="196">
        <v>3184</v>
      </c>
      <c r="F1098" s="196">
        <v>4179</v>
      </c>
      <c r="G1098" s="196">
        <v>3863</v>
      </c>
      <c r="H1098" s="196"/>
      <c r="I1098" s="196">
        <v>3703</v>
      </c>
      <c r="J1098" s="196">
        <v>3668</v>
      </c>
      <c r="K1098" s="196">
        <v>4314</v>
      </c>
      <c r="L1098" s="196">
        <v>4268</v>
      </c>
      <c r="M1098" s="196">
        <v>4370</v>
      </c>
      <c r="N1098" s="196">
        <v>4324</v>
      </c>
      <c r="O1098" s="196">
        <v>4503</v>
      </c>
      <c r="P1098" s="196">
        <v>5186</v>
      </c>
      <c r="Q1098" s="197" t="s">
        <v>1</v>
      </c>
    </row>
    <row r="1099" spans="1:17" x14ac:dyDescent="0.2">
      <c r="A1099" s="198" t="s">
        <v>20</v>
      </c>
      <c r="B1099" s="199" t="s">
        <v>205</v>
      </c>
      <c r="C1099" s="199" t="s">
        <v>215</v>
      </c>
      <c r="D1099" s="199" t="s">
        <v>197</v>
      </c>
      <c r="E1099" s="199">
        <v>4418</v>
      </c>
      <c r="F1099" s="199">
        <v>5577</v>
      </c>
      <c r="G1099" s="199">
        <v>4670</v>
      </c>
      <c r="H1099" s="199"/>
      <c r="I1099" s="199">
        <v>4914</v>
      </c>
      <c r="J1099" s="199">
        <v>5083</v>
      </c>
      <c r="K1099" s="199">
        <v>5467</v>
      </c>
      <c r="L1099" s="199">
        <v>5275</v>
      </c>
      <c r="M1099" s="199">
        <v>5264</v>
      </c>
      <c r="N1099" s="199">
        <v>5318</v>
      </c>
      <c r="O1099" s="199">
        <v>5641</v>
      </c>
      <c r="P1099" s="199">
        <v>5917</v>
      </c>
      <c r="Q1099" s="200" t="s">
        <v>1</v>
      </c>
    </row>
    <row r="1100" spans="1:17" x14ac:dyDescent="0.2">
      <c r="A1100" s="195" t="s">
        <v>20</v>
      </c>
      <c r="B1100" s="196" t="s">
        <v>205</v>
      </c>
      <c r="C1100" s="196" t="s">
        <v>213</v>
      </c>
      <c r="D1100" s="196" t="s">
        <v>195</v>
      </c>
      <c r="E1100" s="196">
        <v>2425</v>
      </c>
      <c r="F1100" s="196">
        <v>3025</v>
      </c>
      <c r="G1100" s="196">
        <v>4052</v>
      </c>
      <c r="H1100" s="196"/>
      <c r="I1100" s="196">
        <v>3653</v>
      </c>
      <c r="J1100" s="196">
        <v>3525</v>
      </c>
      <c r="K1100" s="196">
        <v>3747</v>
      </c>
      <c r="L1100" s="196">
        <v>4188</v>
      </c>
      <c r="M1100" s="196">
        <v>4252</v>
      </c>
      <c r="N1100" s="196">
        <v>4250</v>
      </c>
      <c r="O1100" s="196">
        <v>4274</v>
      </c>
      <c r="P1100" s="196">
        <v>4402</v>
      </c>
      <c r="Q1100" s="197" t="s">
        <v>1</v>
      </c>
    </row>
    <row r="1101" spans="1:17" x14ac:dyDescent="0.2">
      <c r="A1101" s="198" t="s">
        <v>20</v>
      </c>
      <c r="B1101" s="199" t="s">
        <v>205</v>
      </c>
      <c r="C1101" s="199" t="s">
        <v>213</v>
      </c>
      <c r="D1101" s="199" t="s">
        <v>197</v>
      </c>
      <c r="E1101" s="199">
        <v>3392</v>
      </c>
      <c r="F1101" s="199">
        <v>4095</v>
      </c>
      <c r="G1101" s="199">
        <v>4971</v>
      </c>
      <c r="H1101" s="199"/>
      <c r="I1101" s="199">
        <v>4688</v>
      </c>
      <c r="J1101" s="199">
        <v>4581</v>
      </c>
      <c r="K1101" s="199">
        <v>4753</v>
      </c>
      <c r="L1101" s="199">
        <v>5282</v>
      </c>
      <c r="M1101" s="199">
        <v>5105</v>
      </c>
      <c r="N1101" s="199">
        <v>5112</v>
      </c>
      <c r="O1101" s="199">
        <v>5248</v>
      </c>
      <c r="P1101" s="199">
        <v>5400</v>
      </c>
      <c r="Q1101" s="200" t="s">
        <v>1</v>
      </c>
    </row>
    <row r="1102" spans="1:17" x14ac:dyDescent="0.2">
      <c r="A1102" s="195" t="s">
        <v>20</v>
      </c>
      <c r="B1102" s="196" t="s">
        <v>205</v>
      </c>
      <c r="C1102" s="196" t="s">
        <v>212</v>
      </c>
      <c r="D1102" s="196" t="s">
        <v>195</v>
      </c>
      <c r="E1102" s="196">
        <v>2037</v>
      </c>
      <c r="F1102" s="196">
        <v>2650</v>
      </c>
      <c r="G1102" s="196">
        <v>4331</v>
      </c>
      <c r="H1102" s="196"/>
      <c r="I1102" s="196">
        <v>4418</v>
      </c>
      <c r="J1102" s="196">
        <v>4392</v>
      </c>
      <c r="K1102" s="196">
        <v>4176</v>
      </c>
      <c r="L1102" s="196">
        <v>4308</v>
      </c>
      <c r="M1102" s="196">
        <v>4830</v>
      </c>
      <c r="N1102" s="196">
        <v>4718</v>
      </c>
      <c r="O1102" s="196">
        <v>4520</v>
      </c>
      <c r="P1102" s="196">
        <v>5217</v>
      </c>
      <c r="Q1102" s="197" t="s">
        <v>1</v>
      </c>
    </row>
    <row r="1103" spans="1:17" x14ac:dyDescent="0.2">
      <c r="A1103" s="198" t="s">
        <v>20</v>
      </c>
      <c r="B1103" s="199" t="s">
        <v>205</v>
      </c>
      <c r="C1103" s="199" t="s">
        <v>212</v>
      </c>
      <c r="D1103" s="199" t="s">
        <v>197</v>
      </c>
      <c r="E1103" s="199">
        <v>2906</v>
      </c>
      <c r="F1103" s="199">
        <v>3650</v>
      </c>
      <c r="G1103" s="199">
        <v>5485</v>
      </c>
      <c r="H1103" s="199"/>
      <c r="I1103" s="199">
        <v>5708</v>
      </c>
      <c r="J1103" s="199">
        <v>5459</v>
      </c>
      <c r="K1103" s="199">
        <v>5159</v>
      </c>
      <c r="L1103" s="199">
        <v>5157</v>
      </c>
      <c r="M1103" s="199">
        <v>5791</v>
      </c>
      <c r="N1103" s="199">
        <v>5421</v>
      </c>
      <c r="O1103" s="199">
        <v>5379</v>
      </c>
      <c r="P1103" s="199">
        <v>5518</v>
      </c>
      <c r="Q1103" s="200" t="s">
        <v>1</v>
      </c>
    </row>
    <row r="1104" spans="1:17" x14ac:dyDescent="0.2">
      <c r="A1104" s="195" t="s">
        <v>20</v>
      </c>
      <c r="B1104" s="196" t="s">
        <v>205</v>
      </c>
      <c r="C1104" s="196" t="s">
        <v>210</v>
      </c>
      <c r="D1104" s="196" t="s">
        <v>195</v>
      </c>
      <c r="E1104" s="196"/>
      <c r="F1104" s="196"/>
      <c r="G1104" s="196"/>
      <c r="H1104" s="196"/>
      <c r="I1104" s="196"/>
      <c r="J1104" s="196"/>
      <c r="K1104" s="196"/>
      <c r="L1104" s="196"/>
      <c r="M1104" s="196"/>
      <c r="N1104" s="196"/>
      <c r="O1104" s="196"/>
      <c r="P1104" s="196"/>
      <c r="Q1104" s="197" t="s">
        <v>1</v>
      </c>
    </row>
    <row r="1105" spans="1:17" x14ac:dyDescent="0.2">
      <c r="A1105" s="198" t="s">
        <v>20</v>
      </c>
      <c r="B1105" s="199" t="s">
        <v>205</v>
      </c>
      <c r="C1105" s="199" t="s">
        <v>210</v>
      </c>
      <c r="D1105" s="199" t="s">
        <v>197</v>
      </c>
      <c r="E1105" s="199"/>
      <c r="F1105" s="199"/>
      <c r="G1105" s="199"/>
      <c r="H1105" s="199"/>
      <c r="I1105" s="199"/>
      <c r="J1105" s="199"/>
      <c r="K1105" s="199"/>
      <c r="L1105" s="199"/>
      <c r="M1105" s="199"/>
      <c r="N1105" s="199"/>
      <c r="O1105" s="199"/>
      <c r="P1105" s="199"/>
      <c r="Q1105" s="200" t="s">
        <v>1</v>
      </c>
    </row>
    <row r="1106" spans="1:17" x14ac:dyDescent="0.2">
      <c r="A1106" s="195" t="s">
        <v>20</v>
      </c>
      <c r="B1106" s="196" t="s">
        <v>205</v>
      </c>
      <c r="C1106" s="196" t="s">
        <v>206</v>
      </c>
      <c r="D1106" s="196" t="s">
        <v>195</v>
      </c>
      <c r="E1106" s="196"/>
      <c r="F1106" s="196"/>
      <c r="G1106" s="196"/>
      <c r="H1106" s="196"/>
      <c r="I1106" s="196"/>
      <c r="J1106" s="196"/>
      <c r="K1106" s="196"/>
      <c r="L1106" s="196"/>
      <c r="M1106" s="196"/>
      <c r="N1106" s="196"/>
      <c r="O1106" s="196"/>
      <c r="P1106" s="196"/>
      <c r="Q1106" s="197" t="s">
        <v>1</v>
      </c>
    </row>
    <row r="1107" spans="1:17" x14ac:dyDescent="0.2">
      <c r="A1107" s="198" t="s">
        <v>20</v>
      </c>
      <c r="B1107" s="199" t="s">
        <v>205</v>
      </c>
      <c r="C1107" s="199" t="s">
        <v>206</v>
      </c>
      <c r="D1107" s="199" t="s">
        <v>197</v>
      </c>
      <c r="E1107" s="199"/>
      <c r="F1107" s="199"/>
      <c r="G1107" s="199"/>
      <c r="H1107" s="199"/>
      <c r="I1107" s="199"/>
      <c r="J1107" s="199"/>
      <c r="K1107" s="199"/>
      <c r="L1107" s="199"/>
      <c r="M1107" s="199"/>
      <c r="N1107" s="199"/>
      <c r="O1107" s="199"/>
      <c r="P1107" s="199"/>
      <c r="Q1107" s="200" t="s">
        <v>1</v>
      </c>
    </row>
    <row r="1108" spans="1:17" x14ac:dyDescent="0.2">
      <c r="A1108" s="195" t="s">
        <v>20</v>
      </c>
      <c r="B1108" s="196" t="s">
        <v>205</v>
      </c>
      <c r="C1108" s="196" t="s">
        <v>211</v>
      </c>
      <c r="D1108" s="196" t="s">
        <v>195</v>
      </c>
      <c r="E1108" s="199"/>
      <c r="F1108" s="199"/>
      <c r="G1108" s="199"/>
      <c r="H1108" s="199"/>
      <c r="I1108" s="199"/>
      <c r="J1108" s="199"/>
      <c r="K1108" s="199"/>
      <c r="L1108" s="199"/>
      <c r="M1108" s="199"/>
      <c r="N1108" s="199"/>
      <c r="O1108" s="199"/>
      <c r="P1108" s="199"/>
      <c r="Q1108" s="200"/>
    </row>
    <row r="1109" spans="1:17" x14ac:dyDescent="0.2">
      <c r="A1109" s="198" t="s">
        <v>20</v>
      </c>
      <c r="B1109" s="199" t="s">
        <v>205</v>
      </c>
      <c r="C1109" s="199" t="s">
        <v>211</v>
      </c>
      <c r="D1109" s="199" t="s">
        <v>197</v>
      </c>
      <c r="E1109" s="199"/>
      <c r="F1109" s="199"/>
      <c r="G1109" s="199"/>
      <c r="H1109" s="199"/>
      <c r="I1109" s="199"/>
      <c r="J1109" s="199"/>
      <c r="K1109" s="199"/>
      <c r="L1109" s="199"/>
      <c r="M1109" s="199"/>
      <c r="N1109" s="199"/>
      <c r="O1109" s="199"/>
      <c r="P1109" s="199"/>
      <c r="Q1109" s="200"/>
    </row>
    <row r="1110" spans="1:17" x14ac:dyDescent="0.2">
      <c r="A1110" s="195" t="s">
        <v>20</v>
      </c>
      <c r="B1110" s="196" t="s">
        <v>205</v>
      </c>
      <c r="C1110" s="196" t="s">
        <v>1087</v>
      </c>
      <c r="D1110" s="196" t="s">
        <v>195</v>
      </c>
      <c r="E1110" s="199"/>
      <c r="F1110" s="199"/>
      <c r="G1110" s="199"/>
      <c r="H1110" s="199"/>
      <c r="I1110" s="199"/>
      <c r="J1110" s="199"/>
      <c r="K1110" s="199"/>
      <c r="L1110" s="199"/>
      <c r="M1110" s="199"/>
      <c r="N1110" s="199"/>
      <c r="O1110" s="199"/>
      <c r="P1110" s="199"/>
      <c r="Q1110" s="200"/>
    </row>
    <row r="1111" spans="1:17" x14ac:dyDescent="0.2">
      <c r="A1111" s="198" t="s">
        <v>20</v>
      </c>
      <c r="B1111" s="199" t="s">
        <v>205</v>
      </c>
      <c r="C1111" s="199" t="s">
        <v>1087</v>
      </c>
      <c r="D1111" s="199" t="s">
        <v>197</v>
      </c>
      <c r="E1111" s="199"/>
      <c r="F1111" s="199"/>
      <c r="G1111" s="199"/>
      <c r="H1111" s="199"/>
      <c r="I1111" s="199"/>
      <c r="J1111" s="199"/>
      <c r="K1111" s="199"/>
      <c r="L1111" s="199"/>
      <c r="M1111" s="199"/>
      <c r="N1111" s="199"/>
      <c r="O1111" s="199"/>
      <c r="P1111" s="199"/>
      <c r="Q1111" s="200"/>
    </row>
    <row r="1112" spans="1:17" x14ac:dyDescent="0.2">
      <c r="A1112" s="195" t="s">
        <v>20</v>
      </c>
      <c r="B1112" s="196" t="s">
        <v>209</v>
      </c>
      <c r="C1112" s="196" t="s">
        <v>214</v>
      </c>
      <c r="D1112" s="196" t="s">
        <v>195</v>
      </c>
      <c r="E1112" s="196">
        <v>3.2406700000000002</v>
      </c>
      <c r="F1112" s="196"/>
      <c r="G1112" s="196">
        <v>5.0208500000000003</v>
      </c>
      <c r="H1112" s="196"/>
      <c r="I1112" s="196">
        <v>4.2686999999999999</v>
      </c>
      <c r="J1112" s="196">
        <v>4.6165900000000004</v>
      </c>
      <c r="K1112" s="196">
        <v>5.2825100000000003</v>
      </c>
      <c r="L1112" s="196">
        <v>4.6126399999999999</v>
      </c>
      <c r="M1112" s="196">
        <v>3.7575500000000002</v>
      </c>
      <c r="N1112" s="196">
        <v>3.68486</v>
      </c>
      <c r="O1112" s="196">
        <v>3.6191399999999998</v>
      </c>
      <c r="P1112" s="196"/>
      <c r="Q1112" s="197" t="s">
        <v>1</v>
      </c>
    </row>
    <row r="1113" spans="1:17" x14ac:dyDescent="0.2">
      <c r="A1113" s="198" t="s">
        <v>20</v>
      </c>
      <c r="B1113" s="199" t="s">
        <v>209</v>
      </c>
      <c r="C1113" s="199" t="s">
        <v>214</v>
      </c>
      <c r="D1113" s="199" t="s">
        <v>197</v>
      </c>
      <c r="E1113" s="199">
        <v>3.0472899999999998</v>
      </c>
      <c r="F1113" s="199"/>
      <c r="G1113" s="199">
        <v>4.8160299999999996</v>
      </c>
      <c r="H1113" s="199"/>
      <c r="I1113" s="199">
        <v>4.7026500000000002</v>
      </c>
      <c r="J1113" s="199">
        <v>5.3821899999999996</v>
      </c>
      <c r="K1113" s="199">
        <v>5.7566300000000004</v>
      </c>
      <c r="L1113" s="199">
        <v>4.6907300000000003</v>
      </c>
      <c r="M1113" s="199">
        <v>3.7230599999999998</v>
      </c>
      <c r="N1113" s="199">
        <v>4.3380700000000001</v>
      </c>
      <c r="O1113" s="199">
        <v>4.3843399999999999</v>
      </c>
      <c r="P1113" s="199">
        <v>2.9986299999999999</v>
      </c>
      <c r="Q1113" s="200" t="s">
        <v>1</v>
      </c>
    </row>
    <row r="1114" spans="1:17" x14ac:dyDescent="0.2">
      <c r="A1114" s="195" t="s">
        <v>20</v>
      </c>
      <c r="B1114" s="196" t="s">
        <v>209</v>
      </c>
      <c r="C1114" s="196" t="s">
        <v>215</v>
      </c>
      <c r="D1114" s="196" t="s">
        <v>195</v>
      </c>
      <c r="E1114" s="196">
        <v>7.67225</v>
      </c>
      <c r="F1114" s="196"/>
      <c r="G1114" s="196">
        <v>9.2949300000000008</v>
      </c>
      <c r="H1114" s="196"/>
      <c r="I1114" s="196">
        <v>8.3218200000000007</v>
      </c>
      <c r="J1114" s="196">
        <v>6.0444399999999998</v>
      </c>
      <c r="K1114" s="196">
        <v>5.3512899999999997</v>
      </c>
      <c r="L1114" s="196">
        <v>6.49573</v>
      </c>
      <c r="M1114" s="196">
        <v>6.1201600000000003</v>
      </c>
      <c r="N1114" s="196">
        <v>7.0125400000000004</v>
      </c>
      <c r="O1114" s="196">
        <v>5.2926200000000003</v>
      </c>
      <c r="P1114" s="196"/>
      <c r="Q1114" s="197" t="s">
        <v>1</v>
      </c>
    </row>
    <row r="1115" spans="1:17" x14ac:dyDescent="0.2">
      <c r="A1115" s="198" t="s">
        <v>20</v>
      </c>
      <c r="B1115" s="199" t="s">
        <v>209</v>
      </c>
      <c r="C1115" s="199" t="s">
        <v>215</v>
      </c>
      <c r="D1115" s="199" t="s">
        <v>197</v>
      </c>
      <c r="E1115" s="199">
        <v>7.6055900000000003</v>
      </c>
      <c r="F1115" s="199"/>
      <c r="G1115" s="199">
        <v>8.9929699999999997</v>
      </c>
      <c r="H1115" s="199"/>
      <c r="I1115" s="199">
        <v>8.4750800000000002</v>
      </c>
      <c r="J1115" s="199">
        <v>5.8715099999999998</v>
      </c>
      <c r="K1115" s="199">
        <v>4.6371599999999997</v>
      </c>
      <c r="L1115" s="199">
        <v>6.2069999999999999</v>
      </c>
      <c r="M1115" s="199">
        <v>6.3112300000000001</v>
      </c>
      <c r="N1115" s="199">
        <v>6.4478900000000001</v>
      </c>
      <c r="O1115" s="199">
        <v>6.5373599999999996</v>
      </c>
      <c r="P1115" s="199"/>
      <c r="Q1115" s="200" t="s">
        <v>1</v>
      </c>
    </row>
    <row r="1116" spans="1:17" x14ac:dyDescent="0.2">
      <c r="A1116" s="195" t="s">
        <v>20</v>
      </c>
      <c r="B1116" s="196" t="s">
        <v>209</v>
      </c>
      <c r="C1116" s="196" t="s">
        <v>213</v>
      </c>
      <c r="D1116" s="196" t="s">
        <v>195</v>
      </c>
      <c r="E1116" s="196">
        <v>6.6596000000000002</v>
      </c>
      <c r="F1116" s="196"/>
      <c r="G1116" s="196">
        <v>5.3832100000000001</v>
      </c>
      <c r="H1116" s="196"/>
      <c r="I1116" s="196">
        <v>6.2206999999999999</v>
      </c>
      <c r="J1116" s="196">
        <v>5.5738300000000001</v>
      </c>
      <c r="K1116" s="196">
        <v>3.96515</v>
      </c>
      <c r="L1116" s="196">
        <v>5.05952</v>
      </c>
      <c r="M1116" s="196">
        <v>3.87473</v>
      </c>
      <c r="N1116" s="196">
        <v>5.4301300000000001</v>
      </c>
      <c r="O1116" s="196">
        <v>6.1975600000000002</v>
      </c>
      <c r="P1116" s="196"/>
      <c r="Q1116" s="197" t="s">
        <v>1</v>
      </c>
    </row>
    <row r="1117" spans="1:17" x14ac:dyDescent="0.2">
      <c r="A1117" s="198" t="s">
        <v>20</v>
      </c>
      <c r="B1117" s="199" t="s">
        <v>209</v>
      </c>
      <c r="C1117" s="199" t="s">
        <v>213</v>
      </c>
      <c r="D1117" s="199" t="s">
        <v>197</v>
      </c>
      <c r="E1117" s="199">
        <v>5.45723</v>
      </c>
      <c r="F1117" s="199"/>
      <c r="G1117" s="199">
        <v>5.82667</v>
      </c>
      <c r="H1117" s="199"/>
      <c r="I1117" s="199">
        <v>5.0165100000000002</v>
      </c>
      <c r="J1117" s="199">
        <v>5.7189500000000004</v>
      </c>
      <c r="K1117" s="199">
        <v>3.8289</v>
      </c>
      <c r="L1117" s="199">
        <v>4.6243699999999999</v>
      </c>
      <c r="M1117" s="199">
        <v>3.7653599999999998</v>
      </c>
      <c r="N1117" s="199">
        <v>6.0198999999999998</v>
      </c>
      <c r="O1117" s="199">
        <v>5.5396999999999998</v>
      </c>
      <c r="P1117" s="199"/>
      <c r="Q1117" s="200" t="s">
        <v>1</v>
      </c>
    </row>
    <row r="1118" spans="1:17" x14ac:dyDescent="0.2">
      <c r="A1118" s="195" t="s">
        <v>20</v>
      </c>
      <c r="B1118" s="196" t="s">
        <v>209</v>
      </c>
      <c r="C1118" s="196" t="s">
        <v>212</v>
      </c>
      <c r="D1118" s="196" t="s">
        <v>195</v>
      </c>
      <c r="E1118" s="196">
        <v>5.6558900000000003</v>
      </c>
      <c r="F1118" s="196"/>
      <c r="G1118" s="196">
        <v>4.1460299999999997</v>
      </c>
      <c r="H1118" s="196"/>
      <c r="I1118" s="196">
        <v>5.6757799999999996</v>
      </c>
      <c r="J1118" s="196">
        <v>5.4441800000000002</v>
      </c>
      <c r="K1118" s="196">
        <v>4.8179299999999996</v>
      </c>
      <c r="L1118" s="196">
        <v>4.6216900000000001</v>
      </c>
      <c r="M1118" s="196">
        <v>3.80735</v>
      </c>
      <c r="N1118" s="196">
        <v>4.4954099999999997</v>
      </c>
      <c r="O1118" s="196">
        <v>5.6315400000000002</v>
      </c>
      <c r="P1118" s="196"/>
      <c r="Q1118" s="197" t="s">
        <v>1</v>
      </c>
    </row>
    <row r="1119" spans="1:17" x14ac:dyDescent="0.2">
      <c r="A1119" s="198" t="s">
        <v>20</v>
      </c>
      <c r="B1119" s="199" t="s">
        <v>209</v>
      </c>
      <c r="C1119" s="199" t="s">
        <v>212</v>
      </c>
      <c r="D1119" s="199" t="s">
        <v>197</v>
      </c>
      <c r="E1119" s="199">
        <v>4.7579500000000001</v>
      </c>
      <c r="F1119" s="199"/>
      <c r="G1119" s="199">
        <v>4.90116</v>
      </c>
      <c r="H1119" s="199"/>
      <c r="I1119" s="199">
        <v>5.1454500000000003</v>
      </c>
      <c r="J1119" s="199">
        <v>5.0057299999999998</v>
      </c>
      <c r="K1119" s="199">
        <v>5.3243299999999998</v>
      </c>
      <c r="L1119" s="199">
        <v>4.2095099999999999</v>
      </c>
      <c r="M1119" s="199">
        <v>3.4077600000000001</v>
      </c>
      <c r="N1119" s="199">
        <v>4.5850799999999996</v>
      </c>
      <c r="O1119" s="199">
        <v>5.6867999999999999</v>
      </c>
      <c r="P1119" s="199"/>
      <c r="Q1119" s="200" t="s">
        <v>1</v>
      </c>
    </row>
    <row r="1120" spans="1:17" x14ac:dyDescent="0.2">
      <c r="A1120" s="195" t="s">
        <v>20</v>
      </c>
      <c r="B1120" s="196" t="s">
        <v>209</v>
      </c>
      <c r="C1120" s="196" t="s">
        <v>210</v>
      </c>
      <c r="D1120" s="196" t="s">
        <v>195</v>
      </c>
      <c r="E1120" s="196">
        <v>29.688089999999999</v>
      </c>
      <c r="F1120" s="196"/>
      <c r="G1120" s="196">
        <v>22.67352</v>
      </c>
      <c r="H1120" s="196"/>
      <c r="I1120" s="196"/>
      <c r="J1120" s="196">
        <v>24.811219999999999</v>
      </c>
      <c r="K1120" s="196">
        <v>24.642969999999998</v>
      </c>
      <c r="L1120" s="196">
        <v>20.33775</v>
      </c>
      <c r="M1120" s="196">
        <v>20.35284</v>
      </c>
      <c r="N1120" s="196">
        <v>25.451440000000002</v>
      </c>
      <c r="O1120" s="196">
        <v>19.320530000000002</v>
      </c>
      <c r="P1120" s="196"/>
      <c r="Q1120" s="197" t="s">
        <v>1</v>
      </c>
    </row>
    <row r="1121" spans="1:17" x14ac:dyDescent="0.2">
      <c r="A1121" s="198" t="s">
        <v>20</v>
      </c>
      <c r="B1121" s="199" t="s">
        <v>209</v>
      </c>
      <c r="C1121" s="199" t="s">
        <v>210</v>
      </c>
      <c r="D1121" s="199" t="s">
        <v>197</v>
      </c>
      <c r="E1121" s="199">
        <v>30.017890000000001</v>
      </c>
      <c r="F1121" s="199"/>
      <c r="G1121" s="199">
        <v>25.082509999999999</v>
      </c>
      <c r="H1121" s="199"/>
      <c r="I1121" s="199"/>
      <c r="J1121" s="199">
        <v>22.980709999999998</v>
      </c>
      <c r="K1121" s="199">
        <v>22.822749999999999</v>
      </c>
      <c r="L1121" s="199">
        <v>19.831119999999999</v>
      </c>
      <c r="M1121" s="199">
        <v>20.559950000000001</v>
      </c>
      <c r="N1121" s="199">
        <v>25.5992</v>
      </c>
      <c r="O1121" s="199">
        <v>20.367039999999999</v>
      </c>
      <c r="P1121" s="199"/>
      <c r="Q1121" s="200" t="s">
        <v>1</v>
      </c>
    </row>
    <row r="1122" spans="1:17" x14ac:dyDescent="0.2">
      <c r="A1122" s="195" t="s">
        <v>20</v>
      </c>
      <c r="B1122" s="196" t="s">
        <v>209</v>
      </c>
      <c r="C1122" s="196" t="s">
        <v>206</v>
      </c>
      <c r="D1122" s="196" t="s">
        <v>195</v>
      </c>
      <c r="E1122" s="196"/>
      <c r="F1122" s="196"/>
      <c r="G1122" s="196"/>
      <c r="H1122" s="196"/>
      <c r="I1122" s="196"/>
      <c r="J1122" s="196"/>
      <c r="K1122" s="196"/>
      <c r="L1122" s="196"/>
      <c r="M1122" s="196"/>
      <c r="N1122" s="196"/>
      <c r="O1122" s="196"/>
      <c r="P1122" s="196"/>
      <c r="Q1122" s="197" t="s">
        <v>1</v>
      </c>
    </row>
    <row r="1123" spans="1:17" x14ac:dyDescent="0.2">
      <c r="A1123" s="198" t="s">
        <v>20</v>
      </c>
      <c r="B1123" s="199" t="s">
        <v>209</v>
      </c>
      <c r="C1123" s="199" t="s">
        <v>206</v>
      </c>
      <c r="D1123" s="199" t="s">
        <v>197</v>
      </c>
      <c r="E1123" s="199"/>
      <c r="F1123" s="199"/>
      <c r="G1123" s="199"/>
      <c r="H1123" s="199"/>
      <c r="I1123" s="199"/>
      <c r="J1123" s="199"/>
      <c r="K1123" s="199"/>
      <c r="L1123" s="199"/>
      <c r="M1123" s="199"/>
      <c r="N1123" s="199"/>
      <c r="O1123" s="199"/>
      <c r="P1123" s="199"/>
      <c r="Q1123" s="200" t="s">
        <v>1</v>
      </c>
    </row>
    <row r="1124" spans="1:17" x14ac:dyDescent="0.2">
      <c r="A1124" s="195" t="s">
        <v>20</v>
      </c>
      <c r="B1124" s="196" t="s">
        <v>209</v>
      </c>
      <c r="C1124" s="196" t="s">
        <v>211</v>
      </c>
      <c r="D1124" s="196" t="s">
        <v>195</v>
      </c>
      <c r="E1124" s="196"/>
      <c r="F1124" s="196"/>
      <c r="G1124" s="196"/>
      <c r="H1124" s="196"/>
      <c r="I1124" s="196"/>
      <c r="J1124" s="196"/>
      <c r="K1124" s="196"/>
      <c r="L1124" s="196"/>
      <c r="M1124" s="196"/>
      <c r="N1124" s="196"/>
      <c r="O1124" s="196"/>
      <c r="P1124" s="196"/>
      <c r="Q1124" s="197" t="s">
        <v>1</v>
      </c>
    </row>
    <row r="1125" spans="1:17" x14ac:dyDescent="0.2">
      <c r="A1125" s="198" t="s">
        <v>20</v>
      </c>
      <c r="B1125" s="199" t="s">
        <v>209</v>
      </c>
      <c r="C1125" s="199" t="s">
        <v>211</v>
      </c>
      <c r="D1125" s="199" t="s">
        <v>197</v>
      </c>
      <c r="E1125" s="199"/>
      <c r="F1125" s="199"/>
      <c r="G1125" s="199"/>
      <c r="H1125" s="199"/>
      <c r="I1125" s="199"/>
      <c r="J1125" s="199"/>
      <c r="K1125" s="199"/>
      <c r="L1125" s="199"/>
      <c r="M1125" s="199"/>
      <c r="N1125" s="199"/>
      <c r="O1125" s="199"/>
      <c r="P1125" s="199"/>
      <c r="Q1125" s="200" t="s">
        <v>1</v>
      </c>
    </row>
    <row r="1126" spans="1:17" x14ac:dyDescent="0.2">
      <c r="A1126" s="195" t="s">
        <v>20</v>
      </c>
      <c r="B1126" s="196" t="s">
        <v>207</v>
      </c>
      <c r="C1126" s="196" t="s">
        <v>214</v>
      </c>
      <c r="D1126" s="196" t="s">
        <v>195</v>
      </c>
      <c r="E1126" s="196">
        <v>3.7037</v>
      </c>
      <c r="F1126" s="196">
        <v>7.1796300000000004</v>
      </c>
      <c r="G1126" s="196">
        <v>4.9041699999999997</v>
      </c>
      <c r="H1126" s="196"/>
      <c r="I1126" s="196">
        <v>3.48034</v>
      </c>
      <c r="J1126" s="196">
        <v>3.0889799999999998</v>
      </c>
      <c r="K1126" s="196">
        <v>5.49451</v>
      </c>
      <c r="L1126" s="196">
        <v>2.8346800000000001</v>
      </c>
      <c r="M1126" s="196">
        <v>2.2966500000000001</v>
      </c>
      <c r="N1126" s="196">
        <v>2.9099300000000001</v>
      </c>
      <c r="O1126" s="196">
        <v>2.5418599999999998</v>
      </c>
      <c r="P1126" s="196">
        <v>2.5862099999999999</v>
      </c>
      <c r="Q1126" s="197" t="s">
        <v>1</v>
      </c>
    </row>
    <row r="1127" spans="1:17" x14ac:dyDescent="0.2">
      <c r="A1127" s="198" t="s">
        <v>20</v>
      </c>
      <c r="B1127" s="199" t="s">
        <v>207</v>
      </c>
      <c r="C1127" s="199" t="s">
        <v>214</v>
      </c>
      <c r="D1127" s="199" t="s">
        <v>197</v>
      </c>
      <c r="E1127" s="199">
        <v>4.6863000000000001</v>
      </c>
      <c r="F1127" s="199">
        <v>6.0170700000000004</v>
      </c>
      <c r="G1127" s="199">
        <v>6.5289099999999998</v>
      </c>
      <c r="H1127" s="199"/>
      <c r="I1127" s="199">
        <v>5.9789500000000002</v>
      </c>
      <c r="J1127" s="199">
        <v>4.0764800000000001</v>
      </c>
      <c r="K1127" s="199">
        <v>7.3670400000000003</v>
      </c>
      <c r="L1127" s="199">
        <v>3.5972599999999999</v>
      </c>
      <c r="M1127" s="199">
        <v>5.9701500000000003</v>
      </c>
      <c r="N1127" s="199">
        <v>4.84274</v>
      </c>
      <c r="O1127" s="199">
        <v>4.2164599999999997</v>
      </c>
      <c r="P1127" s="199">
        <v>4.2157</v>
      </c>
      <c r="Q1127" s="200" t="s">
        <v>1</v>
      </c>
    </row>
    <row r="1128" spans="1:17" x14ac:dyDescent="0.2">
      <c r="A1128" s="195" t="s">
        <v>20</v>
      </c>
      <c r="B1128" s="196" t="s">
        <v>207</v>
      </c>
      <c r="C1128" s="196" t="s">
        <v>215</v>
      </c>
      <c r="D1128" s="196" t="s">
        <v>195</v>
      </c>
      <c r="E1128" s="196">
        <v>4.0515100000000004</v>
      </c>
      <c r="F1128" s="196">
        <v>3.4697300000000002</v>
      </c>
      <c r="G1128" s="196">
        <v>4.8149100000000002</v>
      </c>
      <c r="H1128" s="196"/>
      <c r="I1128" s="196">
        <v>4.2127999999999997</v>
      </c>
      <c r="J1128" s="196">
        <v>3.4078499999999998</v>
      </c>
      <c r="K1128" s="196">
        <v>2.5034800000000001</v>
      </c>
      <c r="L1128" s="196">
        <v>2.9053399999999998</v>
      </c>
      <c r="M1128" s="196">
        <v>2.1052599999999999</v>
      </c>
      <c r="N1128" s="196">
        <v>3.1452399999999998</v>
      </c>
      <c r="O1128" s="196">
        <v>2.6871</v>
      </c>
      <c r="P1128" s="196">
        <v>1.85114</v>
      </c>
      <c r="Q1128" s="197" t="s">
        <v>1</v>
      </c>
    </row>
    <row r="1129" spans="1:17" x14ac:dyDescent="0.2">
      <c r="A1129" s="198" t="s">
        <v>20</v>
      </c>
      <c r="B1129" s="199" t="s">
        <v>207</v>
      </c>
      <c r="C1129" s="199" t="s">
        <v>215</v>
      </c>
      <c r="D1129" s="199" t="s">
        <v>197</v>
      </c>
      <c r="E1129" s="199">
        <v>5.8397500000000004</v>
      </c>
      <c r="F1129" s="199">
        <v>4.5902799999999999</v>
      </c>
      <c r="G1129" s="199">
        <v>6.72377</v>
      </c>
      <c r="H1129" s="199"/>
      <c r="I1129" s="199">
        <v>5.49451</v>
      </c>
      <c r="J1129" s="199">
        <v>4.8199899999999998</v>
      </c>
      <c r="K1129" s="199">
        <v>3.3839399999999999</v>
      </c>
      <c r="L1129" s="199">
        <v>5.1374399999999998</v>
      </c>
      <c r="M1129" s="199">
        <v>4.1223400000000003</v>
      </c>
      <c r="N1129" s="199">
        <v>5.9984999999999999</v>
      </c>
      <c r="O1129" s="199">
        <v>4.0418399999999997</v>
      </c>
      <c r="P1129" s="199">
        <v>3.0082800000000001</v>
      </c>
      <c r="Q1129" s="200" t="s">
        <v>1</v>
      </c>
    </row>
    <row r="1130" spans="1:17" x14ac:dyDescent="0.2">
      <c r="A1130" s="195" t="s">
        <v>20</v>
      </c>
      <c r="B1130" s="196" t="s">
        <v>207</v>
      </c>
      <c r="C1130" s="196" t="s">
        <v>213</v>
      </c>
      <c r="D1130" s="196" t="s">
        <v>195</v>
      </c>
      <c r="E1130" s="196">
        <v>4.5360800000000001</v>
      </c>
      <c r="F1130" s="196">
        <v>4.1983499999999996</v>
      </c>
      <c r="G1130" s="196">
        <v>4.7137200000000004</v>
      </c>
      <c r="H1130" s="196"/>
      <c r="I1130" s="196">
        <v>6.5425700000000004</v>
      </c>
      <c r="J1130" s="196">
        <v>6.7801400000000003</v>
      </c>
      <c r="K1130" s="196">
        <v>3.9231400000000001</v>
      </c>
      <c r="L1130" s="196">
        <v>3.6294200000000001</v>
      </c>
      <c r="M1130" s="196">
        <v>3.31609</v>
      </c>
      <c r="N1130" s="196">
        <v>3.9529399999999999</v>
      </c>
      <c r="O1130" s="196">
        <v>2.8076699999999999</v>
      </c>
      <c r="P1130" s="196">
        <v>2.8169</v>
      </c>
      <c r="Q1130" s="197" t="s">
        <v>1</v>
      </c>
    </row>
    <row r="1131" spans="1:17" x14ac:dyDescent="0.2">
      <c r="A1131" s="198" t="s">
        <v>20</v>
      </c>
      <c r="B1131" s="199" t="s">
        <v>207</v>
      </c>
      <c r="C1131" s="199" t="s">
        <v>213</v>
      </c>
      <c r="D1131" s="199" t="s">
        <v>197</v>
      </c>
      <c r="E1131" s="199">
        <v>6.2794800000000004</v>
      </c>
      <c r="F1131" s="199">
        <v>4.9572599999999998</v>
      </c>
      <c r="G1131" s="199">
        <v>5.89419</v>
      </c>
      <c r="H1131" s="199"/>
      <c r="I1131" s="199">
        <v>8.7243999999999993</v>
      </c>
      <c r="J1131" s="199">
        <v>9.7795199999999998</v>
      </c>
      <c r="K1131" s="199">
        <v>6.1224499999999997</v>
      </c>
      <c r="L1131" s="199">
        <v>5.4524800000000004</v>
      </c>
      <c r="M1131" s="199">
        <v>4.6620999999999997</v>
      </c>
      <c r="N1131" s="199">
        <v>6.5727700000000002</v>
      </c>
      <c r="O1131" s="199">
        <v>5.5068599999999996</v>
      </c>
      <c r="P1131" s="199">
        <v>3.7037</v>
      </c>
      <c r="Q1131" s="200" t="s">
        <v>1</v>
      </c>
    </row>
    <row r="1132" spans="1:17" x14ac:dyDescent="0.2">
      <c r="A1132" s="195" t="s">
        <v>20</v>
      </c>
      <c r="B1132" s="196" t="s">
        <v>207</v>
      </c>
      <c r="C1132" s="196" t="s">
        <v>212</v>
      </c>
      <c r="D1132" s="196" t="s">
        <v>195</v>
      </c>
      <c r="E1132" s="196">
        <v>16.789400000000001</v>
      </c>
      <c r="F1132" s="196">
        <v>8.7547200000000007</v>
      </c>
      <c r="G1132" s="196">
        <v>8.1274499999999996</v>
      </c>
      <c r="H1132" s="196"/>
      <c r="I1132" s="196">
        <v>15.006790000000001</v>
      </c>
      <c r="J1132" s="196">
        <v>20.423500000000001</v>
      </c>
      <c r="K1132" s="196">
        <v>18.31897</v>
      </c>
      <c r="L1132" s="196">
        <v>14.46147</v>
      </c>
      <c r="M1132" s="196">
        <v>25.73499</v>
      </c>
      <c r="N1132" s="196">
        <v>15.006360000000001</v>
      </c>
      <c r="O1132" s="196">
        <v>9.4026499999999995</v>
      </c>
      <c r="P1132" s="196">
        <v>14.050219999999999</v>
      </c>
      <c r="Q1132" s="197" t="s">
        <v>1</v>
      </c>
    </row>
    <row r="1133" spans="1:17" x14ac:dyDescent="0.2">
      <c r="A1133" s="198" t="s">
        <v>20</v>
      </c>
      <c r="B1133" s="199" t="s">
        <v>207</v>
      </c>
      <c r="C1133" s="199" t="s">
        <v>212</v>
      </c>
      <c r="D1133" s="199" t="s">
        <v>197</v>
      </c>
      <c r="E1133" s="199">
        <v>16.999310000000001</v>
      </c>
      <c r="F1133" s="199">
        <v>8.1095900000000007</v>
      </c>
      <c r="G1133" s="199">
        <v>9.2251600000000007</v>
      </c>
      <c r="H1133" s="199"/>
      <c r="I1133" s="199">
        <v>15.03153</v>
      </c>
      <c r="J1133" s="199">
        <v>21.066130000000001</v>
      </c>
      <c r="K1133" s="199">
        <v>17.406469999999999</v>
      </c>
      <c r="L1133" s="199">
        <v>14.310650000000001</v>
      </c>
      <c r="M1133" s="199">
        <v>25.781379999999999</v>
      </c>
      <c r="N1133" s="199">
        <v>15.14481</v>
      </c>
      <c r="O1133" s="199">
        <v>9.0165500000000005</v>
      </c>
      <c r="P1133" s="199">
        <v>17.288869999999999</v>
      </c>
      <c r="Q1133" s="200" t="s">
        <v>1</v>
      </c>
    </row>
    <row r="1134" spans="1:17" x14ac:dyDescent="0.2">
      <c r="A1134" s="195" t="s">
        <v>20</v>
      </c>
      <c r="B1134" s="196" t="s">
        <v>207</v>
      </c>
      <c r="C1134" s="196" t="s">
        <v>210</v>
      </c>
      <c r="D1134" s="196" t="s">
        <v>195</v>
      </c>
      <c r="E1134" s="196"/>
      <c r="F1134" s="196"/>
      <c r="G1134" s="196"/>
      <c r="H1134" s="196"/>
      <c r="I1134" s="196"/>
      <c r="J1134" s="196"/>
      <c r="K1134" s="196"/>
      <c r="L1134" s="196"/>
      <c r="M1134" s="196"/>
      <c r="N1134" s="196"/>
      <c r="O1134" s="196"/>
      <c r="P1134" s="196"/>
      <c r="Q1134" s="197" t="s">
        <v>1</v>
      </c>
    </row>
    <row r="1135" spans="1:17" x14ac:dyDescent="0.2">
      <c r="A1135" s="198" t="s">
        <v>20</v>
      </c>
      <c r="B1135" s="199" t="s">
        <v>207</v>
      </c>
      <c r="C1135" s="199" t="s">
        <v>210</v>
      </c>
      <c r="D1135" s="199" t="s">
        <v>197</v>
      </c>
      <c r="E1135" s="199"/>
      <c r="F1135" s="199"/>
      <c r="G1135" s="199"/>
      <c r="H1135" s="199"/>
      <c r="I1135" s="199"/>
      <c r="J1135" s="199"/>
      <c r="K1135" s="199"/>
      <c r="L1135" s="199"/>
      <c r="M1135" s="199"/>
      <c r="N1135" s="199"/>
      <c r="O1135" s="199"/>
      <c r="P1135" s="199"/>
      <c r="Q1135" s="200" t="s">
        <v>1</v>
      </c>
    </row>
    <row r="1136" spans="1:17" x14ac:dyDescent="0.2">
      <c r="A1136" s="195" t="s">
        <v>20</v>
      </c>
      <c r="B1136" s="196" t="s">
        <v>207</v>
      </c>
      <c r="C1136" s="196" t="s">
        <v>206</v>
      </c>
      <c r="D1136" s="196" t="s">
        <v>195</v>
      </c>
      <c r="E1136" s="196"/>
      <c r="F1136" s="196"/>
      <c r="G1136" s="196"/>
      <c r="H1136" s="196"/>
      <c r="I1136" s="196"/>
      <c r="J1136" s="196"/>
      <c r="K1136" s="196"/>
      <c r="L1136" s="196"/>
      <c r="M1136" s="196"/>
      <c r="N1136" s="196"/>
      <c r="O1136" s="196"/>
      <c r="P1136" s="196"/>
      <c r="Q1136" s="197" t="s">
        <v>1</v>
      </c>
    </row>
    <row r="1137" spans="1:17" x14ac:dyDescent="0.2">
      <c r="A1137" s="198" t="s">
        <v>20</v>
      </c>
      <c r="B1137" s="199" t="s">
        <v>207</v>
      </c>
      <c r="C1137" s="199" t="s">
        <v>206</v>
      </c>
      <c r="D1137" s="199" t="s">
        <v>197</v>
      </c>
      <c r="E1137" s="199"/>
      <c r="F1137" s="199"/>
      <c r="G1137" s="199"/>
      <c r="H1137" s="199"/>
      <c r="I1137" s="199"/>
      <c r="J1137" s="199"/>
      <c r="K1137" s="199"/>
      <c r="L1137" s="199"/>
      <c r="M1137" s="199"/>
      <c r="N1137" s="199"/>
      <c r="O1137" s="199"/>
      <c r="P1137" s="199"/>
      <c r="Q1137" s="200" t="s">
        <v>1</v>
      </c>
    </row>
    <row r="1138" spans="1:17" x14ac:dyDescent="0.2">
      <c r="A1138" s="195" t="s">
        <v>20</v>
      </c>
      <c r="B1138" s="196" t="s">
        <v>207</v>
      </c>
      <c r="C1138" s="196" t="s">
        <v>211</v>
      </c>
      <c r="D1138" s="196" t="s">
        <v>195</v>
      </c>
      <c r="E1138" s="199"/>
      <c r="F1138" s="199"/>
      <c r="G1138" s="199"/>
      <c r="H1138" s="199"/>
      <c r="I1138" s="199"/>
      <c r="J1138" s="199"/>
      <c r="K1138" s="199"/>
      <c r="L1138" s="199"/>
      <c r="M1138" s="199"/>
      <c r="N1138" s="199"/>
      <c r="O1138" s="199"/>
      <c r="P1138" s="199"/>
      <c r="Q1138" s="200"/>
    </row>
    <row r="1139" spans="1:17" x14ac:dyDescent="0.2">
      <c r="A1139" s="198" t="s">
        <v>20</v>
      </c>
      <c r="B1139" s="199" t="s">
        <v>207</v>
      </c>
      <c r="C1139" s="199" t="s">
        <v>211</v>
      </c>
      <c r="D1139" s="199" t="s">
        <v>197</v>
      </c>
      <c r="E1139" s="199"/>
      <c r="F1139" s="199"/>
      <c r="G1139" s="199"/>
      <c r="H1139" s="199"/>
      <c r="I1139" s="199"/>
      <c r="J1139" s="199"/>
      <c r="K1139" s="199"/>
      <c r="L1139" s="199"/>
      <c r="M1139" s="199"/>
      <c r="N1139" s="199"/>
      <c r="O1139" s="199"/>
      <c r="P1139" s="199"/>
      <c r="Q1139" s="200"/>
    </row>
    <row r="1140" spans="1:17" x14ac:dyDescent="0.2">
      <c r="A1140" s="195" t="s">
        <v>20</v>
      </c>
      <c r="B1140" s="196" t="s">
        <v>207</v>
      </c>
      <c r="C1140" s="196" t="s">
        <v>1087</v>
      </c>
      <c r="D1140" s="196" t="s">
        <v>195</v>
      </c>
      <c r="E1140" s="199"/>
      <c r="F1140" s="199"/>
      <c r="G1140" s="199"/>
      <c r="H1140" s="199"/>
      <c r="I1140" s="199"/>
      <c r="J1140" s="199"/>
      <c r="K1140" s="199"/>
      <c r="L1140" s="199"/>
      <c r="M1140" s="199"/>
      <c r="N1140" s="199"/>
      <c r="O1140" s="199"/>
      <c r="P1140" s="199"/>
      <c r="Q1140" s="200"/>
    </row>
    <row r="1141" spans="1:17" x14ac:dyDescent="0.2">
      <c r="A1141" s="198" t="s">
        <v>20</v>
      </c>
      <c r="B1141" s="199" t="s">
        <v>207</v>
      </c>
      <c r="C1141" s="199" t="s">
        <v>1087</v>
      </c>
      <c r="D1141" s="199" t="s">
        <v>197</v>
      </c>
      <c r="E1141" s="199"/>
      <c r="F1141" s="199"/>
      <c r="G1141" s="199"/>
      <c r="H1141" s="199"/>
      <c r="I1141" s="199"/>
      <c r="J1141" s="199"/>
      <c r="K1141" s="199"/>
      <c r="L1141" s="199"/>
      <c r="M1141" s="199"/>
      <c r="N1141" s="199"/>
      <c r="O1141" s="199"/>
      <c r="P1141" s="199"/>
      <c r="Q1141" s="200"/>
    </row>
    <row r="1142" spans="1:17" x14ac:dyDescent="0.2">
      <c r="A1142" s="195" t="s">
        <v>21</v>
      </c>
      <c r="B1142" s="196" t="s">
        <v>208</v>
      </c>
      <c r="C1142" s="196" t="s">
        <v>214</v>
      </c>
      <c r="D1142" s="196" t="s">
        <v>195</v>
      </c>
      <c r="E1142" s="196"/>
      <c r="F1142" s="196">
        <v>844996</v>
      </c>
      <c r="G1142" s="196"/>
      <c r="H1142" s="196">
        <v>851326</v>
      </c>
      <c r="I1142" s="196">
        <v>882535</v>
      </c>
      <c r="J1142" s="196">
        <v>912974</v>
      </c>
      <c r="K1142" s="196">
        <v>941122</v>
      </c>
      <c r="L1142" s="196"/>
      <c r="M1142" s="196">
        <v>998370</v>
      </c>
      <c r="N1142" s="196">
        <v>1069508</v>
      </c>
      <c r="O1142" s="196">
        <v>1102315</v>
      </c>
      <c r="P1142" s="196"/>
      <c r="Q1142" s="197" t="s">
        <v>1</v>
      </c>
    </row>
    <row r="1143" spans="1:17" x14ac:dyDescent="0.2">
      <c r="A1143" s="198" t="s">
        <v>21</v>
      </c>
      <c r="B1143" s="199" t="s">
        <v>208</v>
      </c>
      <c r="C1143" s="199" t="s">
        <v>214</v>
      </c>
      <c r="D1143" s="199" t="s">
        <v>197</v>
      </c>
      <c r="E1143" s="199"/>
      <c r="F1143" s="199">
        <v>903835</v>
      </c>
      <c r="G1143" s="199"/>
      <c r="H1143" s="199">
        <v>909400</v>
      </c>
      <c r="I1143" s="199">
        <v>930918</v>
      </c>
      <c r="J1143" s="199">
        <v>964826</v>
      </c>
      <c r="K1143" s="199">
        <v>996779</v>
      </c>
      <c r="L1143" s="199"/>
      <c r="M1143" s="199">
        <v>1054684</v>
      </c>
      <c r="N1143" s="199">
        <v>1133064</v>
      </c>
      <c r="O1143" s="199">
        <v>1157658</v>
      </c>
      <c r="P1143" s="199"/>
      <c r="Q1143" s="200" t="s">
        <v>1</v>
      </c>
    </row>
    <row r="1144" spans="1:17" x14ac:dyDescent="0.2">
      <c r="A1144" s="195" t="s">
        <v>21</v>
      </c>
      <c r="B1144" s="196" t="s">
        <v>208</v>
      </c>
      <c r="C1144" s="196" t="s">
        <v>215</v>
      </c>
      <c r="D1144" s="196" t="s">
        <v>195</v>
      </c>
      <c r="E1144" s="196"/>
      <c r="F1144" s="196">
        <v>864817</v>
      </c>
      <c r="G1144" s="196"/>
      <c r="H1144" s="196">
        <v>860592</v>
      </c>
      <c r="I1144" s="196"/>
      <c r="J1144" s="196">
        <v>886672</v>
      </c>
      <c r="K1144" s="196">
        <v>900394</v>
      </c>
      <c r="L1144" s="196"/>
      <c r="M1144" s="196">
        <v>992346</v>
      </c>
      <c r="N1144" s="196">
        <v>1004726</v>
      </c>
      <c r="O1144" s="196">
        <v>1098022</v>
      </c>
      <c r="P1144" s="196"/>
      <c r="Q1144" s="197" t="s">
        <v>1</v>
      </c>
    </row>
    <row r="1145" spans="1:17" x14ac:dyDescent="0.2">
      <c r="A1145" s="198" t="s">
        <v>21</v>
      </c>
      <c r="B1145" s="199" t="s">
        <v>208</v>
      </c>
      <c r="C1145" s="199" t="s">
        <v>215</v>
      </c>
      <c r="D1145" s="199" t="s">
        <v>197</v>
      </c>
      <c r="E1145" s="199"/>
      <c r="F1145" s="199">
        <v>933351</v>
      </c>
      <c r="G1145" s="199"/>
      <c r="H1145" s="199">
        <v>926782</v>
      </c>
      <c r="I1145" s="199"/>
      <c r="J1145" s="199">
        <v>932496</v>
      </c>
      <c r="K1145" s="199">
        <v>957175</v>
      </c>
      <c r="L1145" s="199"/>
      <c r="M1145" s="199">
        <v>1047235</v>
      </c>
      <c r="N1145" s="199">
        <v>1059177</v>
      </c>
      <c r="O1145" s="199">
        <v>1149457</v>
      </c>
      <c r="P1145" s="199"/>
      <c r="Q1145" s="200" t="s">
        <v>1</v>
      </c>
    </row>
    <row r="1146" spans="1:17" x14ac:dyDescent="0.2">
      <c r="A1146" s="195" t="s">
        <v>21</v>
      </c>
      <c r="B1146" s="196" t="s">
        <v>208</v>
      </c>
      <c r="C1146" s="196" t="s">
        <v>213</v>
      </c>
      <c r="D1146" s="196" t="s">
        <v>195</v>
      </c>
      <c r="E1146" s="196"/>
      <c r="F1146" s="196">
        <v>834524</v>
      </c>
      <c r="G1146" s="196"/>
      <c r="H1146" s="196">
        <v>860140</v>
      </c>
      <c r="I1146" s="196"/>
      <c r="J1146" s="196">
        <v>903554</v>
      </c>
      <c r="K1146" s="196">
        <v>879676</v>
      </c>
      <c r="L1146" s="196"/>
      <c r="M1146" s="196">
        <v>959219</v>
      </c>
      <c r="N1146" s="196">
        <v>1005052</v>
      </c>
      <c r="O1146" s="196">
        <v>1034037</v>
      </c>
      <c r="P1146" s="196"/>
      <c r="Q1146" s="197" t="s">
        <v>1</v>
      </c>
    </row>
    <row r="1147" spans="1:17" x14ac:dyDescent="0.2">
      <c r="A1147" s="198" t="s">
        <v>21</v>
      </c>
      <c r="B1147" s="199" t="s">
        <v>208</v>
      </c>
      <c r="C1147" s="199" t="s">
        <v>213</v>
      </c>
      <c r="D1147" s="199" t="s">
        <v>197</v>
      </c>
      <c r="E1147" s="199"/>
      <c r="F1147" s="199">
        <v>906132</v>
      </c>
      <c r="G1147" s="199"/>
      <c r="H1147" s="199">
        <v>931900</v>
      </c>
      <c r="I1147" s="199"/>
      <c r="J1147" s="199">
        <v>969215</v>
      </c>
      <c r="K1147" s="199">
        <v>947882</v>
      </c>
      <c r="L1147" s="199"/>
      <c r="M1147" s="199">
        <v>1028739</v>
      </c>
      <c r="N1147" s="199">
        <v>1073129</v>
      </c>
      <c r="O1147" s="199">
        <v>1091999</v>
      </c>
      <c r="P1147" s="199"/>
      <c r="Q1147" s="200" t="s">
        <v>1</v>
      </c>
    </row>
    <row r="1148" spans="1:17" x14ac:dyDescent="0.2">
      <c r="A1148" s="195" t="s">
        <v>21</v>
      </c>
      <c r="B1148" s="196" t="s">
        <v>208</v>
      </c>
      <c r="C1148" s="196" t="s">
        <v>212</v>
      </c>
      <c r="D1148" s="196" t="s">
        <v>195</v>
      </c>
      <c r="E1148" s="196"/>
      <c r="F1148" s="196">
        <v>809070</v>
      </c>
      <c r="G1148" s="196"/>
      <c r="H1148" s="196">
        <v>837110</v>
      </c>
      <c r="I1148" s="196"/>
      <c r="J1148" s="196">
        <v>884384</v>
      </c>
      <c r="K1148" s="196">
        <v>878268</v>
      </c>
      <c r="L1148" s="196"/>
      <c r="M1148" s="196">
        <v>915387</v>
      </c>
      <c r="N1148" s="196">
        <v>955786</v>
      </c>
      <c r="O1148" s="196">
        <v>1021664</v>
      </c>
      <c r="P1148" s="196"/>
      <c r="Q1148" s="197" t="s">
        <v>1</v>
      </c>
    </row>
    <row r="1149" spans="1:17" x14ac:dyDescent="0.2">
      <c r="A1149" s="198" t="s">
        <v>21</v>
      </c>
      <c r="B1149" s="199" t="s">
        <v>208</v>
      </c>
      <c r="C1149" s="199" t="s">
        <v>212</v>
      </c>
      <c r="D1149" s="199" t="s">
        <v>197</v>
      </c>
      <c r="E1149" s="199"/>
      <c r="F1149" s="199">
        <v>888388</v>
      </c>
      <c r="G1149" s="199"/>
      <c r="H1149" s="199">
        <v>917868</v>
      </c>
      <c r="I1149" s="199"/>
      <c r="J1149" s="199">
        <v>955952</v>
      </c>
      <c r="K1149" s="199">
        <v>959627</v>
      </c>
      <c r="L1149" s="199"/>
      <c r="M1149" s="199">
        <v>993239</v>
      </c>
      <c r="N1149" s="199">
        <v>1032291</v>
      </c>
      <c r="O1149" s="199">
        <v>1088375</v>
      </c>
      <c r="P1149" s="199"/>
      <c r="Q1149" s="200" t="s">
        <v>1</v>
      </c>
    </row>
    <row r="1150" spans="1:17" x14ac:dyDescent="0.2">
      <c r="A1150" s="195" t="s">
        <v>21</v>
      </c>
      <c r="B1150" s="196" t="s">
        <v>208</v>
      </c>
      <c r="C1150" s="196" t="s">
        <v>210</v>
      </c>
      <c r="D1150" s="196" t="s">
        <v>195</v>
      </c>
      <c r="E1150" s="196"/>
      <c r="F1150" s="196">
        <v>819754</v>
      </c>
      <c r="G1150" s="196"/>
      <c r="H1150" s="196">
        <v>803611</v>
      </c>
      <c r="I1150" s="196"/>
      <c r="J1150" s="196">
        <v>881677</v>
      </c>
      <c r="K1150" s="196">
        <v>846611</v>
      </c>
      <c r="L1150" s="196"/>
      <c r="M1150" s="196">
        <v>871065</v>
      </c>
      <c r="N1150" s="196">
        <v>905075</v>
      </c>
      <c r="O1150" s="196">
        <v>962934</v>
      </c>
      <c r="P1150" s="196"/>
      <c r="Q1150" s="197" t="s">
        <v>1</v>
      </c>
    </row>
    <row r="1151" spans="1:17" x14ac:dyDescent="0.2">
      <c r="A1151" s="198" t="s">
        <v>21</v>
      </c>
      <c r="B1151" s="199" t="s">
        <v>208</v>
      </c>
      <c r="C1151" s="199" t="s">
        <v>210</v>
      </c>
      <c r="D1151" s="199" t="s">
        <v>197</v>
      </c>
      <c r="E1151" s="199"/>
      <c r="F1151" s="199">
        <v>904833</v>
      </c>
      <c r="G1151" s="199"/>
      <c r="H1151" s="199">
        <v>877790</v>
      </c>
      <c r="I1151" s="199"/>
      <c r="J1151" s="199">
        <v>945680</v>
      </c>
      <c r="K1151" s="199">
        <v>913090</v>
      </c>
      <c r="L1151" s="199"/>
      <c r="M1151" s="199">
        <v>936432</v>
      </c>
      <c r="N1151" s="199">
        <v>972549</v>
      </c>
      <c r="O1151" s="199">
        <v>1022383</v>
      </c>
      <c r="P1151" s="199"/>
      <c r="Q1151" s="200" t="s">
        <v>1</v>
      </c>
    </row>
    <row r="1152" spans="1:17" x14ac:dyDescent="0.2">
      <c r="A1152" s="195" t="s">
        <v>21</v>
      </c>
      <c r="B1152" s="196" t="s">
        <v>208</v>
      </c>
      <c r="C1152" s="196" t="s">
        <v>206</v>
      </c>
      <c r="D1152" s="196" t="s">
        <v>195</v>
      </c>
      <c r="E1152" s="196"/>
      <c r="F1152" s="196">
        <v>800600</v>
      </c>
      <c r="G1152" s="196"/>
      <c r="H1152" s="196">
        <v>831986</v>
      </c>
      <c r="I1152" s="196"/>
      <c r="J1152" s="196">
        <v>890747</v>
      </c>
      <c r="K1152" s="196">
        <v>860843</v>
      </c>
      <c r="L1152" s="196"/>
      <c r="M1152" s="196">
        <v>884841</v>
      </c>
      <c r="N1152" s="196">
        <v>876495</v>
      </c>
      <c r="O1152" s="196">
        <v>924775</v>
      </c>
      <c r="P1152" s="196"/>
      <c r="Q1152" s="197" t="s">
        <v>1</v>
      </c>
    </row>
    <row r="1153" spans="1:17" x14ac:dyDescent="0.2">
      <c r="A1153" s="198" t="s">
        <v>21</v>
      </c>
      <c r="B1153" s="199" t="s">
        <v>208</v>
      </c>
      <c r="C1153" s="199" t="s">
        <v>206</v>
      </c>
      <c r="D1153" s="199" t="s">
        <v>197</v>
      </c>
      <c r="E1153" s="199"/>
      <c r="F1153" s="199">
        <v>896887</v>
      </c>
      <c r="G1153" s="199"/>
      <c r="H1153" s="199">
        <v>931529</v>
      </c>
      <c r="I1153" s="199"/>
      <c r="J1153" s="199">
        <v>972423</v>
      </c>
      <c r="K1153" s="199">
        <v>941887</v>
      </c>
      <c r="L1153" s="199"/>
      <c r="M1153" s="199">
        <v>965758</v>
      </c>
      <c r="N1153" s="199">
        <v>948956</v>
      </c>
      <c r="O1153" s="199">
        <v>987827</v>
      </c>
      <c r="P1153" s="199"/>
      <c r="Q1153" s="200" t="s">
        <v>1</v>
      </c>
    </row>
    <row r="1154" spans="1:17" x14ac:dyDescent="0.2">
      <c r="A1154" s="195" t="s">
        <v>21</v>
      </c>
      <c r="B1154" s="196" t="s">
        <v>208</v>
      </c>
      <c r="C1154" s="196" t="s">
        <v>211</v>
      </c>
      <c r="D1154" s="196" t="s">
        <v>195</v>
      </c>
      <c r="E1154" s="196"/>
      <c r="F1154" s="196"/>
      <c r="G1154" s="196"/>
      <c r="H1154" s="196"/>
      <c r="I1154" s="196"/>
      <c r="J1154" s="196"/>
      <c r="K1154" s="196"/>
      <c r="L1154" s="196"/>
      <c r="M1154" s="196"/>
      <c r="N1154" s="196"/>
      <c r="O1154" s="196"/>
      <c r="P1154" s="196"/>
      <c r="Q1154" s="197" t="s">
        <v>1</v>
      </c>
    </row>
    <row r="1155" spans="1:17" x14ac:dyDescent="0.2">
      <c r="A1155" s="198" t="s">
        <v>21</v>
      </c>
      <c r="B1155" s="199" t="s">
        <v>208</v>
      </c>
      <c r="C1155" s="199" t="s">
        <v>211</v>
      </c>
      <c r="D1155" s="199" t="s">
        <v>197</v>
      </c>
      <c r="E1155" s="199"/>
      <c r="F1155" s="199"/>
      <c r="G1155" s="199"/>
      <c r="H1155" s="199"/>
      <c r="I1155" s="199"/>
      <c r="J1155" s="199"/>
      <c r="K1155" s="199"/>
      <c r="L1155" s="199"/>
      <c r="M1155" s="199"/>
      <c r="N1155" s="199"/>
      <c r="O1155" s="199"/>
      <c r="P1155" s="199"/>
      <c r="Q1155" s="200" t="s">
        <v>1</v>
      </c>
    </row>
    <row r="1156" spans="1:17" x14ac:dyDescent="0.2">
      <c r="A1156" s="195" t="s">
        <v>21</v>
      </c>
      <c r="B1156" s="196" t="s">
        <v>205</v>
      </c>
      <c r="C1156" s="196" t="s">
        <v>214</v>
      </c>
      <c r="D1156" s="196" t="s">
        <v>195</v>
      </c>
      <c r="E1156" s="196"/>
      <c r="F1156" s="196">
        <v>786251</v>
      </c>
      <c r="G1156" s="196"/>
      <c r="H1156" s="196">
        <v>807887</v>
      </c>
      <c r="I1156" s="196"/>
      <c r="J1156" s="196">
        <v>838743</v>
      </c>
      <c r="K1156" s="196">
        <v>870777</v>
      </c>
      <c r="L1156" s="196"/>
      <c r="M1156" s="196">
        <v>881891</v>
      </c>
      <c r="N1156" s="196">
        <v>895866</v>
      </c>
      <c r="O1156" s="196">
        <v>901354</v>
      </c>
      <c r="P1156" s="196"/>
      <c r="Q1156" s="197" t="s">
        <v>1</v>
      </c>
    </row>
    <row r="1157" spans="1:17" x14ac:dyDescent="0.2">
      <c r="A1157" s="198" t="s">
        <v>21</v>
      </c>
      <c r="B1157" s="199" t="s">
        <v>205</v>
      </c>
      <c r="C1157" s="199" t="s">
        <v>214</v>
      </c>
      <c r="D1157" s="199" t="s">
        <v>197</v>
      </c>
      <c r="E1157" s="199"/>
      <c r="F1157" s="199">
        <v>856416</v>
      </c>
      <c r="G1157" s="199"/>
      <c r="H1157" s="199">
        <v>875042</v>
      </c>
      <c r="I1157" s="199"/>
      <c r="J1157" s="199">
        <v>873142</v>
      </c>
      <c r="K1157" s="199">
        <v>899844</v>
      </c>
      <c r="L1157" s="199"/>
      <c r="M1157" s="199">
        <v>919776</v>
      </c>
      <c r="N1157" s="199">
        <v>941707</v>
      </c>
      <c r="O1157" s="199">
        <v>947279</v>
      </c>
      <c r="P1157" s="199"/>
      <c r="Q1157" s="200" t="s">
        <v>1</v>
      </c>
    </row>
    <row r="1158" spans="1:17" x14ac:dyDescent="0.2">
      <c r="A1158" s="195" t="s">
        <v>21</v>
      </c>
      <c r="B1158" s="196" t="s">
        <v>205</v>
      </c>
      <c r="C1158" s="196" t="s">
        <v>215</v>
      </c>
      <c r="D1158" s="196" t="s">
        <v>195</v>
      </c>
      <c r="E1158" s="196"/>
      <c r="F1158" s="196">
        <v>679344</v>
      </c>
      <c r="G1158" s="196"/>
      <c r="H1158" s="196">
        <v>698038</v>
      </c>
      <c r="I1158" s="196"/>
      <c r="J1158" s="196">
        <v>722213</v>
      </c>
      <c r="K1158" s="196">
        <v>743145</v>
      </c>
      <c r="L1158" s="196"/>
      <c r="M1158" s="196">
        <v>782764</v>
      </c>
      <c r="N1158" s="196">
        <v>784596</v>
      </c>
      <c r="O1158" s="196">
        <v>820039</v>
      </c>
      <c r="P1158" s="196"/>
      <c r="Q1158" s="197" t="s">
        <v>1</v>
      </c>
    </row>
    <row r="1159" spans="1:17" x14ac:dyDescent="0.2">
      <c r="A1159" s="198" t="s">
        <v>21</v>
      </c>
      <c r="B1159" s="199" t="s">
        <v>205</v>
      </c>
      <c r="C1159" s="199" t="s">
        <v>215</v>
      </c>
      <c r="D1159" s="199" t="s">
        <v>197</v>
      </c>
      <c r="E1159" s="199"/>
      <c r="F1159" s="199">
        <v>717060</v>
      </c>
      <c r="G1159" s="199"/>
      <c r="H1159" s="199">
        <v>732592</v>
      </c>
      <c r="I1159" s="199"/>
      <c r="J1159" s="199">
        <v>729913</v>
      </c>
      <c r="K1159" s="199">
        <v>747493</v>
      </c>
      <c r="L1159" s="199"/>
      <c r="M1159" s="199">
        <v>790130</v>
      </c>
      <c r="N1159" s="199">
        <v>788209</v>
      </c>
      <c r="O1159" s="199">
        <v>827442</v>
      </c>
      <c r="P1159" s="199"/>
      <c r="Q1159" s="200" t="s">
        <v>1</v>
      </c>
    </row>
    <row r="1160" spans="1:17" x14ac:dyDescent="0.2">
      <c r="A1160" s="195" t="s">
        <v>21</v>
      </c>
      <c r="B1160" s="196" t="s">
        <v>205</v>
      </c>
      <c r="C1160" s="196" t="s">
        <v>213</v>
      </c>
      <c r="D1160" s="196" t="s">
        <v>195</v>
      </c>
      <c r="E1160" s="196"/>
      <c r="F1160" s="196">
        <v>648665</v>
      </c>
      <c r="G1160" s="196"/>
      <c r="H1160" s="196">
        <v>666515</v>
      </c>
      <c r="I1160" s="196"/>
      <c r="J1160" s="196">
        <v>701581</v>
      </c>
      <c r="K1160" s="196">
        <v>703573</v>
      </c>
      <c r="L1160" s="196"/>
      <c r="M1160" s="196">
        <v>767960</v>
      </c>
      <c r="N1160" s="196">
        <v>754464</v>
      </c>
      <c r="O1160" s="196">
        <v>769029</v>
      </c>
      <c r="P1160" s="196"/>
      <c r="Q1160" s="197" t="s">
        <v>1</v>
      </c>
    </row>
    <row r="1161" spans="1:17" x14ac:dyDescent="0.2">
      <c r="A1161" s="198" t="s">
        <v>21</v>
      </c>
      <c r="B1161" s="199" t="s">
        <v>205</v>
      </c>
      <c r="C1161" s="199" t="s">
        <v>213</v>
      </c>
      <c r="D1161" s="199" t="s">
        <v>197</v>
      </c>
      <c r="E1161" s="199"/>
      <c r="F1161" s="199">
        <v>619962</v>
      </c>
      <c r="G1161" s="199"/>
      <c r="H1161" s="199">
        <v>633206</v>
      </c>
      <c r="I1161" s="199"/>
      <c r="J1161" s="199">
        <v>725489</v>
      </c>
      <c r="K1161" s="199">
        <v>704048</v>
      </c>
      <c r="L1161" s="199"/>
      <c r="M1161" s="199">
        <v>773153</v>
      </c>
      <c r="N1161" s="199">
        <v>747363</v>
      </c>
      <c r="O1161" s="199">
        <v>770436</v>
      </c>
      <c r="P1161" s="199"/>
      <c r="Q1161" s="200" t="s">
        <v>1</v>
      </c>
    </row>
    <row r="1162" spans="1:17" x14ac:dyDescent="0.2">
      <c r="A1162" s="195" t="s">
        <v>21</v>
      </c>
      <c r="B1162" s="196" t="s">
        <v>205</v>
      </c>
      <c r="C1162" s="196" t="s">
        <v>212</v>
      </c>
      <c r="D1162" s="196" t="s">
        <v>195</v>
      </c>
      <c r="E1162" s="196"/>
      <c r="F1162" s="196"/>
      <c r="G1162" s="196"/>
      <c r="H1162" s="196"/>
      <c r="I1162" s="196"/>
      <c r="J1162" s="196"/>
      <c r="K1162" s="196"/>
      <c r="L1162" s="196"/>
      <c r="M1162" s="196"/>
      <c r="N1162" s="196"/>
      <c r="O1162" s="196"/>
      <c r="P1162" s="196"/>
      <c r="Q1162" s="197" t="s">
        <v>1</v>
      </c>
    </row>
    <row r="1163" spans="1:17" x14ac:dyDescent="0.2">
      <c r="A1163" s="198" t="s">
        <v>21</v>
      </c>
      <c r="B1163" s="199" t="s">
        <v>205</v>
      </c>
      <c r="C1163" s="199" t="s">
        <v>212</v>
      </c>
      <c r="D1163" s="199" t="s">
        <v>197</v>
      </c>
      <c r="E1163" s="199"/>
      <c r="F1163" s="199"/>
      <c r="G1163" s="199"/>
      <c r="H1163" s="199"/>
      <c r="I1163" s="199"/>
      <c r="J1163" s="199"/>
      <c r="K1163" s="199"/>
      <c r="L1163" s="199"/>
      <c r="M1163" s="199"/>
      <c r="N1163" s="199"/>
      <c r="O1163" s="199"/>
      <c r="P1163" s="199"/>
      <c r="Q1163" s="200" t="s">
        <v>1</v>
      </c>
    </row>
    <row r="1164" spans="1:17" x14ac:dyDescent="0.2">
      <c r="A1164" s="195" t="s">
        <v>21</v>
      </c>
      <c r="B1164" s="196" t="s">
        <v>205</v>
      </c>
      <c r="C1164" s="196" t="s">
        <v>210</v>
      </c>
      <c r="D1164" s="196" t="s">
        <v>195</v>
      </c>
      <c r="E1164" s="196"/>
      <c r="F1164" s="196"/>
      <c r="G1164" s="196"/>
      <c r="H1164" s="196"/>
      <c r="I1164" s="196"/>
      <c r="J1164" s="196"/>
      <c r="K1164" s="196"/>
      <c r="L1164" s="196"/>
      <c r="M1164" s="196"/>
      <c r="N1164" s="196"/>
      <c r="O1164" s="196"/>
      <c r="P1164" s="196"/>
      <c r="Q1164" s="197" t="s">
        <v>1</v>
      </c>
    </row>
    <row r="1165" spans="1:17" x14ac:dyDescent="0.2">
      <c r="A1165" s="198" t="s">
        <v>21</v>
      </c>
      <c r="B1165" s="199" t="s">
        <v>205</v>
      </c>
      <c r="C1165" s="199" t="s">
        <v>210</v>
      </c>
      <c r="D1165" s="199" t="s">
        <v>197</v>
      </c>
      <c r="E1165" s="199"/>
      <c r="F1165" s="199"/>
      <c r="G1165" s="199"/>
      <c r="H1165" s="199"/>
      <c r="I1165" s="199"/>
      <c r="J1165" s="199"/>
      <c r="K1165" s="199"/>
      <c r="L1165" s="199"/>
      <c r="M1165" s="199"/>
      <c r="N1165" s="199"/>
      <c r="O1165" s="199"/>
      <c r="P1165" s="199"/>
      <c r="Q1165" s="200" t="s">
        <v>1</v>
      </c>
    </row>
    <row r="1166" spans="1:17" x14ac:dyDescent="0.2">
      <c r="A1166" s="195" t="s">
        <v>21</v>
      </c>
      <c r="B1166" s="196" t="s">
        <v>205</v>
      </c>
      <c r="C1166" s="196" t="s">
        <v>206</v>
      </c>
      <c r="D1166" s="196" t="s">
        <v>195</v>
      </c>
      <c r="E1166" s="196"/>
      <c r="F1166" s="196"/>
      <c r="G1166" s="196"/>
      <c r="H1166" s="196"/>
      <c r="I1166" s="196"/>
      <c r="J1166" s="196"/>
      <c r="K1166" s="196"/>
      <c r="L1166" s="196"/>
      <c r="M1166" s="196"/>
      <c r="N1166" s="196"/>
      <c r="O1166" s="196"/>
      <c r="P1166" s="196"/>
      <c r="Q1166" s="197" t="s">
        <v>1</v>
      </c>
    </row>
    <row r="1167" spans="1:17" x14ac:dyDescent="0.2">
      <c r="A1167" s="198" t="s">
        <v>21</v>
      </c>
      <c r="B1167" s="199" t="s">
        <v>205</v>
      </c>
      <c r="C1167" s="199" t="s">
        <v>206</v>
      </c>
      <c r="D1167" s="199" t="s">
        <v>197</v>
      </c>
      <c r="E1167" s="199"/>
      <c r="F1167" s="199"/>
      <c r="G1167" s="199"/>
      <c r="H1167" s="199"/>
      <c r="I1167" s="199"/>
      <c r="J1167" s="199"/>
      <c r="K1167" s="199"/>
      <c r="L1167" s="199"/>
      <c r="M1167" s="199"/>
      <c r="N1167" s="199"/>
      <c r="O1167" s="199"/>
      <c r="P1167" s="199"/>
      <c r="Q1167" s="200" t="s">
        <v>1</v>
      </c>
    </row>
    <row r="1168" spans="1:17" x14ac:dyDescent="0.2">
      <c r="A1168" s="195" t="s">
        <v>21</v>
      </c>
      <c r="B1168" s="196" t="s">
        <v>205</v>
      </c>
      <c r="C1168" s="196" t="s">
        <v>211</v>
      </c>
      <c r="D1168" s="196" t="s">
        <v>195</v>
      </c>
      <c r="E1168" s="199"/>
      <c r="F1168" s="199"/>
      <c r="G1168" s="199"/>
      <c r="H1168" s="199"/>
      <c r="I1168" s="199"/>
      <c r="J1168" s="199"/>
      <c r="K1168" s="199"/>
      <c r="L1168" s="199"/>
      <c r="M1168" s="199"/>
      <c r="N1168" s="199"/>
      <c r="O1168" s="199"/>
      <c r="P1168" s="199"/>
      <c r="Q1168" s="200"/>
    </row>
    <row r="1169" spans="1:17" x14ac:dyDescent="0.2">
      <c r="A1169" s="198" t="s">
        <v>21</v>
      </c>
      <c r="B1169" s="199" t="s">
        <v>205</v>
      </c>
      <c r="C1169" s="199" t="s">
        <v>211</v>
      </c>
      <c r="D1169" s="199" t="s">
        <v>197</v>
      </c>
      <c r="E1169" s="199"/>
      <c r="F1169" s="199"/>
      <c r="G1169" s="199"/>
      <c r="H1169" s="199"/>
      <c r="I1169" s="199"/>
      <c r="J1169" s="199"/>
      <c r="K1169" s="199"/>
      <c r="L1169" s="199"/>
      <c r="M1169" s="199"/>
      <c r="N1169" s="199"/>
      <c r="O1169" s="199"/>
      <c r="P1169" s="199"/>
      <c r="Q1169" s="200"/>
    </row>
    <row r="1170" spans="1:17" x14ac:dyDescent="0.2">
      <c r="A1170" s="195" t="s">
        <v>21</v>
      </c>
      <c r="B1170" s="196" t="s">
        <v>205</v>
      </c>
      <c r="C1170" s="196" t="s">
        <v>1087</v>
      </c>
      <c r="D1170" s="196" t="s">
        <v>195</v>
      </c>
      <c r="E1170" s="199"/>
      <c r="F1170" s="199"/>
      <c r="G1170" s="199"/>
      <c r="H1170" s="199"/>
      <c r="I1170" s="199"/>
      <c r="J1170" s="199"/>
      <c r="K1170" s="199"/>
      <c r="L1170" s="199"/>
      <c r="M1170" s="199"/>
      <c r="N1170" s="199"/>
      <c r="O1170" s="199"/>
      <c r="P1170" s="199"/>
      <c r="Q1170" s="200"/>
    </row>
    <row r="1171" spans="1:17" x14ac:dyDescent="0.2">
      <c r="A1171" s="198" t="s">
        <v>21</v>
      </c>
      <c r="B1171" s="199" t="s">
        <v>205</v>
      </c>
      <c r="C1171" s="199" t="s">
        <v>1087</v>
      </c>
      <c r="D1171" s="199" t="s">
        <v>197</v>
      </c>
      <c r="E1171" s="199"/>
      <c r="F1171" s="199"/>
      <c r="G1171" s="199"/>
      <c r="H1171" s="199"/>
      <c r="I1171" s="199"/>
      <c r="J1171" s="199"/>
      <c r="K1171" s="199"/>
      <c r="L1171" s="199"/>
      <c r="M1171" s="199"/>
      <c r="N1171" s="199"/>
      <c r="O1171" s="199"/>
      <c r="P1171" s="199"/>
      <c r="Q1171" s="200"/>
    </row>
    <row r="1172" spans="1:17" x14ac:dyDescent="0.2">
      <c r="A1172" s="195" t="s">
        <v>21</v>
      </c>
      <c r="B1172" s="196" t="s">
        <v>209</v>
      </c>
      <c r="C1172" s="196" t="s">
        <v>214</v>
      </c>
      <c r="D1172" s="196" t="s">
        <v>195</v>
      </c>
      <c r="E1172" s="196"/>
      <c r="F1172" s="196"/>
      <c r="G1172" s="196"/>
      <c r="H1172" s="196">
        <v>0.13638</v>
      </c>
      <c r="I1172" s="196">
        <v>0.14107</v>
      </c>
      <c r="J1172" s="196">
        <v>0.14194999999999999</v>
      </c>
      <c r="K1172" s="196">
        <v>0.15917000000000001</v>
      </c>
      <c r="L1172" s="196"/>
      <c r="M1172" s="196">
        <v>0.18770999999999999</v>
      </c>
      <c r="N1172" s="196">
        <v>0.10304000000000001</v>
      </c>
      <c r="O1172" s="196">
        <v>9.1630000000000003E-2</v>
      </c>
      <c r="P1172" s="196"/>
      <c r="Q1172" s="197" t="s">
        <v>1</v>
      </c>
    </row>
    <row r="1173" spans="1:17" x14ac:dyDescent="0.2">
      <c r="A1173" s="198" t="s">
        <v>21</v>
      </c>
      <c r="B1173" s="199" t="s">
        <v>209</v>
      </c>
      <c r="C1173" s="199" t="s">
        <v>214</v>
      </c>
      <c r="D1173" s="199" t="s">
        <v>197</v>
      </c>
      <c r="E1173" s="199"/>
      <c r="F1173" s="199"/>
      <c r="G1173" s="199"/>
      <c r="H1173" s="199">
        <v>0.17186999999999999</v>
      </c>
      <c r="I1173" s="199">
        <v>0.18959999999999999</v>
      </c>
      <c r="J1173" s="199">
        <v>0.18905</v>
      </c>
      <c r="K1173" s="199">
        <v>0.15068999999999999</v>
      </c>
      <c r="L1173" s="199"/>
      <c r="M1173" s="199">
        <v>0.19627</v>
      </c>
      <c r="N1173" s="199">
        <v>0.12179</v>
      </c>
      <c r="O1173" s="199">
        <v>0.11722</v>
      </c>
      <c r="P1173" s="199"/>
      <c r="Q1173" s="200" t="s">
        <v>1</v>
      </c>
    </row>
    <row r="1174" spans="1:17" x14ac:dyDescent="0.2">
      <c r="A1174" s="195" t="s">
        <v>21</v>
      </c>
      <c r="B1174" s="196" t="s">
        <v>209</v>
      </c>
      <c r="C1174" s="196" t="s">
        <v>215</v>
      </c>
      <c r="D1174" s="196" t="s">
        <v>195</v>
      </c>
      <c r="E1174" s="196"/>
      <c r="F1174" s="196">
        <v>1.51535</v>
      </c>
      <c r="G1174" s="196"/>
      <c r="H1174" s="196">
        <v>1.5829800000000001</v>
      </c>
      <c r="I1174" s="196"/>
      <c r="J1174" s="196">
        <v>0.41109000000000001</v>
      </c>
      <c r="K1174" s="196"/>
      <c r="L1174" s="196"/>
      <c r="M1174" s="196">
        <v>0.16758000000000001</v>
      </c>
      <c r="N1174" s="196">
        <v>0.10680000000000001</v>
      </c>
      <c r="O1174" s="196">
        <v>0.10264</v>
      </c>
      <c r="P1174" s="196"/>
      <c r="Q1174" s="197" t="s">
        <v>1</v>
      </c>
    </row>
    <row r="1175" spans="1:17" x14ac:dyDescent="0.2">
      <c r="A1175" s="198" t="s">
        <v>21</v>
      </c>
      <c r="B1175" s="199" t="s">
        <v>209</v>
      </c>
      <c r="C1175" s="199" t="s">
        <v>215</v>
      </c>
      <c r="D1175" s="199" t="s">
        <v>197</v>
      </c>
      <c r="E1175" s="199"/>
      <c r="F1175" s="199">
        <v>2.3058800000000002</v>
      </c>
      <c r="G1175" s="199"/>
      <c r="H1175" s="199">
        <v>2.45322</v>
      </c>
      <c r="I1175" s="199"/>
      <c r="J1175" s="199">
        <v>0.4133</v>
      </c>
      <c r="K1175" s="199"/>
      <c r="L1175" s="199"/>
      <c r="M1175" s="199">
        <v>0.21495</v>
      </c>
      <c r="N1175" s="199">
        <v>0.12434000000000001</v>
      </c>
      <c r="O1175" s="199">
        <v>0.11988</v>
      </c>
      <c r="P1175" s="199"/>
      <c r="Q1175" s="200" t="s">
        <v>1</v>
      </c>
    </row>
    <row r="1176" spans="1:17" x14ac:dyDescent="0.2">
      <c r="A1176" s="195" t="s">
        <v>21</v>
      </c>
      <c r="B1176" s="196" t="s">
        <v>209</v>
      </c>
      <c r="C1176" s="196" t="s">
        <v>213</v>
      </c>
      <c r="D1176" s="196" t="s">
        <v>195</v>
      </c>
      <c r="E1176" s="196"/>
      <c r="F1176" s="196">
        <v>2.1045500000000001</v>
      </c>
      <c r="G1176" s="196"/>
      <c r="H1176" s="196">
        <v>1.9724699999999999</v>
      </c>
      <c r="I1176" s="196"/>
      <c r="J1176" s="196">
        <v>1.63134</v>
      </c>
      <c r="K1176" s="196"/>
      <c r="L1176" s="196"/>
      <c r="M1176" s="196">
        <v>2.0470799999999998</v>
      </c>
      <c r="N1176" s="196">
        <v>1.9371100000000001</v>
      </c>
      <c r="O1176" s="196">
        <v>1.73156</v>
      </c>
      <c r="P1176" s="196"/>
      <c r="Q1176" s="197" t="s">
        <v>1</v>
      </c>
    </row>
    <row r="1177" spans="1:17" x14ac:dyDescent="0.2">
      <c r="A1177" s="198" t="s">
        <v>21</v>
      </c>
      <c r="B1177" s="199" t="s">
        <v>209</v>
      </c>
      <c r="C1177" s="199" t="s">
        <v>213</v>
      </c>
      <c r="D1177" s="199" t="s">
        <v>197</v>
      </c>
      <c r="E1177" s="199"/>
      <c r="F1177" s="199">
        <v>3.6509</v>
      </c>
      <c r="G1177" s="199"/>
      <c r="H1177" s="199">
        <v>3.2813599999999998</v>
      </c>
      <c r="I1177" s="199"/>
      <c r="J1177" s="199">
        <v>2.46055</v>
      </c>
      <c r="K1177" s="199"/>
      <c r="L1177" s="199"/>
      <c r="M1177" s="199">
        <v>3.5253800000000002</v>
      </c>
      <c r="N1177" s="199">
        <v>3.1791100000000001</v>
      </c>
      <c r="O1177" s="199">
        <v>2.8446899999999999</v>
      </c>
      <c r="P1177" s="199"/>
      <c r="Q1177" s="200" t="s">
        <v>1</v>
      </c>
    </row>
    <row r="1178" spans="1:17" x14ac:dyDescent="0.2">
      <c r="A1178" s="195" t="s">
        <v>21</v>
      </c>
      <c r="B1178" s="196" t="s">
        <v>209</v>
      </c>
      <c r="C1178" s="196" t="s">
        <v>212</v>
      </c>
      <c r="D1178" s="196" t="s">
        <v>195</v>
      </c>
      <c r="E1178" s="196"/>
      <c r="F1178" s="196">
        <v>2.82917</v>
      </c>
      <c r="G1178" s="196"/>
      <c r="H1178" s="196">
        <v>2.8708300000000002</v>
      </c>
      <c r="I1178" s="196"/>
      <c r="J1178" s="196">
        <v>3.3815599999999999</v>
      </c>
      <c r="K1178" s="196"/>
      <c r="L1178" s="196"/>
      <c r="M1178" s="196">
        <v>3.0683199999999999</v>
      </c>
      <c r="N1178" s="196">
        <v>2.4356900000000001</v>
      </c>
      <c r="O1178" s="196">
        <v>2.2246999999999999</v>
      </c>
      <c r="P1178" s="196"/>
      <c r="Q1178" s="197" t="s">
        <v>1</v>
      </c>
    </row>
    <row r="1179" spans="1:17" x14ac:dyDescent="0.2">
      <c r="A1179" s="198" t="s">
        <v>21</v>
      </c>
      <c r="B1179" s="199" t="s">
        <v>209</v>
      </c>
      <c r="C1179" s="199" t="s">
        <v>212</v>
      </c>
      <c r="D1179" s="199" t="s">
        <v>197</v>
      </c>
      <c r="E1179" s="199"/>
      <c r="F1179" s="199">
        <v>5.0697400000000004</v>
      </c>
      <c r="G1179" s="199"/>
      <c r="H1179" s="199">
        <v>5.30131</v>
      </c>
      <c r="I1179" s="199"/>
      <c r="J1179" s="199">
        <v>5.9298000000000002</v>
      </c>
      <c r="K1179" s="199"/>
      <c r="L1179" s="199"/>
      <c r="M1179" s="199">
        <v>5.9716699999999996</v>
      </c>
      <c r="N1179" s="199">
        <v>4.6229199999999997</v>
      </c>
      <c r="O1179" s="199">
        <v>4.2870299999999997</v>
      </c>
      <c r="P1179" s="199"/>
      <c r="Q1179" s="200" t="s">
        <v>1</v>
      </c>
    </row>
    <row r="1180" spans="1:17" x14ac:dyDescent="0.2">
      <c r="A1180" s="195" t="s">
        <v>21</v>
      </c>
      <c r="B1180" s="196" t="s">
        <v>209</v>
      </c>
      <c r="C1180" s="196" t="s">
        <v>210</v>
      </c>
      <c r="D1180" s="196" t="s">
        <v>195</v>
      </c>
      <c r="E1180" s="196"/>
      <c r="F1180" s="196">
        <v>3.1208100000000001</v>
      </c>
      <c r="G1180" s="196"/>
      <c r="H1180" s="196">
        <v>3.0834600000000001</v>
      </c>
      <c r="I1180" s="196"/>
      <c r="J1180" s="196">
        <v>3.11985</v>
      </c>
      <c r="K1180" s="196"/>
      <c r="L1180" s="196"/>
      <c r="M1180" s="196">
        <v>2.6162200000000002</v>
      </c>
      <c r="N1180" s="196">
        <v>2.23584</v>
      </c>
      <c r="O1180" s="196">
        <v>2.01831</v>
      </c>
      <c r="P1180" s="196"/>
      <c r="Q1180" s="197" t="s">
        <v>1</v>
      </c>
    </row>
    <row r="1181" spans="1:17" x14ac:dyDescent="0.2">
      <c r="A1181" s="198" t="s">
        <v>21</v>
      </c>
      <c r="B1181" s="199" t="s">
        <v>209</v>
      </c>
      <c r="C1181" s="199" t="s">
        <v>210</v>
      </c>
      <c r="D1181" s="199" t="s">
        <v>197</v>
      </c>
      <c r="E1181" s="199"/>
      <c r="F1181" s="199">
        <v>5.3422000000000001</v>
      </c>
      <c r="G1181" s="199"/>
      <c r="H1181" s="199">
        <v>5.6219599999999996</v>
      </c>
      <c r="I1181" s="199"/>
      <c r="J1181" s="199">
        <v>5.2591799999999997</v>
      </c>
      <c r="K1181" s="199"/>
      <c r="L1181" s="199"/>
      <c r="M1181" s="199">
        <v>4.8713600000000001</v>
      </c>
      <c r="N1181" s="199">
        <v>3.9704899999999999</v>
      </c>
      <c r="O1181" s="199">
        <v>3.7538800000000001</v>
      </c>
      <c r="P1181" s="199"/>
      <c r="Q1181" s="200" t="s">
        <v>1</v>
      </c>
    </row>
    <row r="1182" spans="1:17" x14ac:dyDescent="0.2">
      <c r="A1182" s="195" t="s">
        <v>21</v>
      </c>
      <c r="B1182" s="196" t="s">
        <v>209</v>
      </c>
      <c r="C1182" s="196" t="s">
        <v>206</v>
      </c>
      <c r="D1182" s="196" t="s">
        <v>195</v>
      </c>
      <c r="E1182" s="196"/>
      <c r="F1182" s="196">
        <v>5.3235099999999997</v>
      </c>
      <c r="G1182" s="196"/>
      <c r="H1182" s="196">
        <v>5.5305</v>
      </c>
      <c r="I1182" s="196"/>
      <c r="J1182" s="196">
        <v>5.7439400000000003</v>
      </c>
      <c r="K1182" s="196"/>
      <c r="L1182" s="196"/>
      <c r="M1182" s="196">
        <v>5.7654399999999999</v>
      </c>
      <c r="N1182" s="196">
        <v>3.7392099999999999</v>
      </c>
      <c r="O1182" s="196">
        <v>3.2708499999999998</v>
      </c>
      <c r="P1182" s="196"/>
      <c r="Q1182" s="197" t="s">
        <v>1</v>
      </c>
    </row>
    <row r="1183" spans="1:17" x14ac:dyDescent="0.2">
      <c r="A1183" s="198" t="s">
        <v>21</v>
      </c>
      <c r="B1183" s="199" t="s">
        <v>209</v>
      </c>
      <c r="C1183" s="199" t="s">
        <v>206</v>
      </c>
      <c r="D1183" s="199" t="s">
        <v>197</v>
      </c>
      <c r="E1183" s="199"/>
      <c r="F1183" s="199">
        <v>8.6822499999999998</v>
      </c>
      <c r="G1183" s="199"/>
      <c r="H1183" s="199">
        <v>9.2735699999999994</v>
      </c>
      <c r="I1183" s="199"/>
      <c r="J1183" s="199">
        <v>9.3520000000000003</v>
      </c>
      <c r="K1183" s="199"/>
      <c r="L1183" s="199"/>
      <c r="M1183" s="199">
        <v>9.7446800000000007</v>
      </c>
      <c r="N1183" s="199">
        <v>6.4579399999999998</v>
      </c>
      <c r="O1183" s="199">
        <v>5.64107</v>
      </c>
      <c r="P1183" s="199"/>
      <c r="Q1183" s="200" t="s">
        <v>1</v>
      </c>
    </row>
    <row r="1184" spans="1:17" x14ac:dyDescent="0.2">
      <c r="A1184" s="195" t="s">
        <v>21</v>
      </c>
      <c r="B1184" s="196" t="s">
        <v>209</v>
      </c>
      <c r="C1184" s="196" t="s">
        <v>211</v>
      </c>
      <c r="D1184" s="196" t="s">
        <v>195</v>
      </c>
      <c r="E1184" s="196"/>
      <c r="F1184" s="196"/>
      <c r="G1184" s="196"/>
      <c r="H1184" s="196"/>
      <c r="I1184" s="196"/>
      <c r="J1184" s="196"/>
      <c r="K1184" s="196"/>
      <c r="L1184" s="196"/>
      <c r="M1184" s="196"/>
      <c r="N1184" s="196"/>
      <c r="O1184" s="196"/>
      <c r="P1184" s="196"/>
      <c r="Q1184" s="197" t="s">
        <v>1</v>
      </c>
    </row>
    <row r="1185" spans="1:17" x14ac:dyDescent="0.2">
      <c r="A1185" s="198" t="s">
        <v>21</v>
      </c>
      <c r="B1185" s="199" t="s">
        <v>209</v>
      </c>
      <c r="C1185" s="199" t="s">
        <v>211</v>
      </c>
      <c r="D1185" s="199" t="s">
        <v>197</v>
      </c>
      <c r="E1185" s="199"/>
      <c r="F1185" s="199"/>
      <c r="G1185" s="199"/>
      <c r="H1185" s="199"/>
      <c r="I1185" s="199"/>
      <c r="J1185" s="199"/>
      <c r="K1185" s="199"/>
      <c r="L1185" s="199"/>
      <c r="M1185" s="199"/>
      <c r="N1185" s="199"/>
      <c r="O1185" s="199"/>
      <c r="P1185" s="199"/>
      <c r="Q1185" s="200" t="s">
        <v>1</v>
      </c>
    </row>
    <row r="1186" spans="1:17" x14ac:dyDescent="0.2">
      <c r="A1186" s="195" t="s">
        <v>21</v>
      </c>
      <c r="B1186" s="196" t="s">
        <v>207</v>
      </c>
      <c r="C1186" s="196" t="s">
        <v>214</v>
      </c>
      <c r="D1186" s="196" t="s">
        <v>195</v>
      </c>
      <c r="E1186" s="196"/>
      <c r="F1186" s="196">
        <v>8.5472699999999993</v>
      </c>
      <c r="G1186" s="196"/>
      <c r="H1186" s="196"/>
      <c r="I1186" s="196"/>
      <c r="J1186" s="196">
        <v>9.9044600000000003</v>
      </c>
      <c r="K1186" s="196">
        <v>11.783379999999999</v>
      </c>
      <c r="L1186" s="196"/>
      <c r="M1186" s="196">
        <v>13.51788</v>
      </c>
      <c r="N1186" s="196">
        <v>8.7025299999999994</v>
      </c>
      <c r="O1186" s="196">
        <v>7.8815900000000001</v>
      </c>
      <c r="P1186" s="196"/>
      <c r="Q1186" s="197" t="s">
        <v>1</v>
      </c>
    </row>
    <row r="1187" spans="1:17" x14ac:dyDescent="0.2">
      <c r="A1187" s="198" t="s">
        <v>21</v>
      </c>
      <c r="B1187" s="199" t="s">
        <v>207</v>
      </c>
      <c r="C1187" s="199" t="s">
        <v>214</v>
      </c>
      <c r="D1187" s="199" t="s">
        <v>197</v>
      </c>
      <c r="E1187" s="199"/>
      <c r="F1187" s="199">
        <v>10.436629999999999</v>
      </c>
      <c r="G1187" s="199"/>
      <c r="H1187" s="199"/>
      <c r="I1187" s="199"/>
      <c r="J1187" s="199">
        <v>12.698510000000001</v>
      </c>
      <c r="K1187" s="199">
        <v>15.68261</v>
      </c>
      <c r="L1187" s="199"/>
      <c r="M1187" s="199">
        <v>17.622769999999999</v>
      </c>
      <c r="N1187" s="199">
        <v>10.784459999999999</v>
      </c>
      <c r="O1187" s="199">
        <v>10.34869</v>
      </c>
      <c r="P1187" s="199"/>
      <c r="Q1187" s="200" t="s">
        <v>1</v>
      </c>
    </row>
    <row r="1188" spans="1:17" x14ac:dyDescent="0.2">
      <c r="A1188" s="195" t="s">
        <v>21</v>
      </c>
      <c r="B1188" s="196" t="s">
        <v>207</v>
      </c>
      <c r="C1188" s="196" t="s">
        <v>215</v>
      </c>
      <c r="D1188" s="196" t="s">
        <v>195</v>
      </c>
      <c r="E1188" s="196"/>
      <c r="F1188" s="196">
        <v>4.4729900000000002</v>
      </c>
      <c r="G1188" s="196"/>
      <c r="H1188" s="196"/>
      <c r="I1188" s="196"/>
      <c r="J1188" s="196">
        <v>6.0278600000000004</v>
      </c>
      <c r="K1188" s="196">
        <v>5.5989100000000001</v>
      </c>
      <c r="L1188" s="196"/>
      <c r="M1188" s="196">
        <v>6.30497</v>
      </c>
      <c r="N1188" s="196">
        <v>4.3261799999999999</v>
      </c>
      <c r="O1188" s="196">
        <v>3.7138499999999999</v>
      </c>
      <c r="P1188" s="196"/>
      <c r="Q1188" s="197" t="s">
        <v>1</v>
      </c>
    </row>
    <row r="1189" spans="1:17" x14ac:dyDescent="0.2">
      <c r="A1189" s="198" t="s">
        <v>21</v>
      </c>
      <c r="B1189" s="199" t="s">
        <v>207</v>
      </c>
      <c r="C1189" s="199" t="s">
        <v>215</v>
      </c>
      <c r="D1189" s="199" t="s">
        <v>197</v>
      </c>
      <c r="E1189" s="199"/>
      <c r="F1189" s="199">
        <v>5.8569699999999996</v>
      </c>
      <c r="G1189" s="199"/>
      <c r="H1189" s="199"/>
      <c r="I1189" s="199"/>
      <c r="J1189" s="199">
        <v>7.8660100000000002</v>
      </c>
      <c r="K1189" s="199">
        <v>6.82348</v>
      </c>
      <c r="L1189" s="199"/>
      <c r="M1189" s="199">
        <v>7.8440300000000001</v>
      </c>
      <c r="N1189" s="199">
        <v>5.6912599999999998</v>
      </c>
      <c r="O1189" s="199">
        <v>4.6276400000000004</v>
      </c>
      <c r="P1189" s="199"/>
      <c r="Q1189" s="200" t="s">
        <v>1</v>
      </c>
    </row>
    <row r="1190" spans="1:17" x14ac:dyDescent="0.2">
      <c r="A1190" s="195" t="s">
        <v>21</v>
      </c>
      <c r="B1190" s="196" t="s">
        <v>207</v>
      </c>
      <c r="C1190" s="196" t="s">
        <v>213</v>
      </c>
      <c r="D1190" s="196" t="s">
        <v>195</v>
      </c>
      <c r="E1190" s="196"/>
      <c r="F1190" s="196">
        <v>6.27766</v>
      </c>
      <c r="G1190" s="196"/>
      <c r="H1190" s="196"/>
      <c r="I1190" s="196"/>
      <c r="J1190" s="196">
        <v>7.1511300000000002</v>
      </c>
      <c r="K1190" s="196">
        <v>6.6824599999999998</v>
      </c>
      <c r="L1190" s="196"/>
      <c r="M1190" s="196">
        <v>6.7913699999999997</v>
      </c>
      <c r="N1190" s="196">
        <v>5.1859299999999999</v>
      </c>
      <c r="O1190" s="196">
        <v>4.0848899999999997</v>
      </c>
      <c r="P1190" s="196"/>
      <c r="Q1190" s="197" t="s">
        <v>1</v>
      </c>
    </row>
    <row r="1191" spans="1:17" x14ac:dyDescent="0.2">
      <c r="A1191" s="198" t="s">
        <v>21</v>
      </c>
      <c r="B1191" s="199" t="s">
        <v>207</v>
      </c>
      <c r="C1191" s="199" t="s">
        <v>213</v>
      </c>
      <c r="D1191" s="199" t="s">
        <v>197</v>
      </c>
      <c r="E1191" s="199"/>
      <c r="F1191" s="199">
        <v>8.3982600000000005</v>
      </c>
      <c r="G1191" s="199"/>
      <c r="H1191" s="199"/>
      <c r="I1191" s="199"/>
      <c r="J1191" s="199">
        <v>7.9845499999999996</v>
      </c>
      <c r="K1191" s="199">
        <v>6.6890299999999998</v>
      </c>
      <c r="L1191" s="199"/>
      <c r="M1191" s="199">
        <v>7.8477399999999999</v>
      </c>
      <c r="N1191" s="199">
        <v>6.2509100000000002</v>
      </c>
      <c r="O1191" s="199">
        <v>5.2618299999999998</v>
      </c>
      <c r="P1191" s="199"/>
      <c r="Q1191" s="200" t="s">
        <v>1</v>
      </c>
    </row>
    <row r="1192" spans="1:17" x14ac:dyDescent="0.2">
      <c r="A1192" s="195" t="s">
        <v>21</v>
      </c>
      <c r="B1192" s="196" t="s">
        <v>207</v>
      </c>
      <c r="C1192" s="196" t="s">
        <v>212</v>
      </c>
      <c r="D1192" s="196" t="s">
        <v>195</v>
      </c>
      <c r="E1192" s="196"/>
      <c r="F1192" s="196"/>
      <c r="G1192" s="196"/>
      <c r="H1192" s="196"/>
      <c r="I1192" s="196"/>
      <c r="J1192" s="196"/>
      <c r="K1192" s="196"/>
      <c r="L1192" s="196"/>
      <c r="M1192" s="196"/>
      <c r="N1192" s="196"/>
      <c r="O1192" s="196"/>
      <c r="P1192" s="196"/>
      <c r="Q1192" s="197" t="s">
        <v>1</v>
      </c>
    </row>
    <row r="1193" spans="1:17" x14ac:dyDescent="0.2">
      <c r="A1193" s="198" t="s">
        <v>21</v>
      </c>
      <c r="B1193" s="199" t="s">
        <v>207</v>
      </c>
      <c r="C1193" s="199" t="s">
        <v>212</v>
      </c>
      <c r="D1193" s="199" t="s">
        <v>197</v>
      </c>
      <c r="E1193" s="199"/>
      <c r="F1193" s="199"/>
      <c r="G1193" s="199"/>
      <c r="H1193" s="199"/>
      <c r="I1193" s="199"/>
      <c r="J1193" s="199"/>
      <c r="K1193" s="199"/>
      <c r="L1193" s="199"/>
      <c r="M1193" s="199"/>
      <c r="N1193" s="199"/>
      <c r="O1193" s="199"/>
      <c r="P1193" s="199"/>
      <c r="Q1193" s="200" t="s">
        <v>1</v>
      </c>
    </row>
    <row r="1194" spans="1:17" x14ac:dyDescent="0.2">
      <c r="A1194" s="195" t="s">
        <v>21</v>
      </c>
      <c r="B1194" s="196" t="s">
        <v>207</v>
      </c>
      <c r="C1194" s="196" t="s">
        <v>210</v>
      </c>
      <c r="D1194" s="196" t="s">
        <v>195</v>
      </c>
      <c r="E1194" s="196"/>
      <c r="F1194" s="196"/>
      <c r="G1194" s="196"/>
      <c r="H1194" s="196"/>
      <c r="I1194" s="196"/>
      <c r="J1194" s="196"/>
      <c r="K1194" s="196"/>
      <c r="L1194" s="196"/>
      <c r="M1194" s="196"/>
      <c r="N1194" s="196"/>
      <c r="O1194" s="196"/>
      <c r="P1194" s="196"/>
      <c r="Q1194" s="197" t="s">
        <v>1</v>
      </c>
    </row>
    <row r="1195" spans="1:17" x14ac:dyDescent="0.2">
      <c r="A1195" s="198" t="s">
        <v>21</v>
      </c>
      <c r="B1195" s="199" t="s">
        <v>207</v>
      </c>
      <c r="C1195" s="199" t="s">
        <v>210</v>
      </c>
      <c r="D1195" s="199" t="s">
        <v>197</v>
      </c>
      <c r="E1195" s="199"/>
      <c r="F1195" s="199"/>
      <c r="G1195" s="199"/>
      <c r="H1195" s="199"/>
      <c r="I1195" s="199"/>
      <c r="J1195" s="199"/>
      <c r="K1195" s="199"/>
      <c r="L1195" s="199"/>
      <c r="M1195" s="199"/>
      <c r="N1195" s="199"/>
      <c r="O1195" s="199"/>
      <c r="P1195" s="199"/>
      <c r="Q1195" s="200" t="s">
        <v>1</v>
      </c>
    </row>
    <row r="1196" spans="1:17" x14ac:dyDescent="0.2">
      <c r="A1196" s="195" t="s">
        <v>21</v>
      </c>
      <c r="B1196" s="196" t="s">
        <v>207</v>
      </c>
      <c r="C1196" s="196" t="s">
        <v>206</v>
      </c>
      <c r="D1196" s="196" t="s">
        <v>195</v>
      </c>
      <c r="E1196" s="196"/>
      <c r="F1196" s="196"/>
      <c r="G1196" s="196"/>
      <c r="H1196" s="196"/>
      <c r="I1196" s="196"/>
      <c r="J1196" s="196"/>
      <c r="K1196" s="196"/>
      <c r="L1196" s="196"/>
      <c r="M1196" s="196"/>
      <c r="N1196" s="196"/>
      <c r="O1196" s="196"/>
      <c r="P1196" s="196"/>
      <c r="Q1196" s="197" t="s">
        <v>1</v>
      </c>
    </row>
    <row r="1197" spans="1:17" x14ac:dyDescent="0.2">
      <c r="A1197" s="198" t="s">
        <v>21</v>
      </c>
      <c r="B1197" s="199" t="s">
        <v>207</v>
      </c>
      <c r="C1197" s="199" t="s">
        <v>206</v>
      </c>
      <c r="D1197" s="199" t="s">
        <v>197</v>
      </c>
      <c r="E1197" s="199"/>
      <c r="F1197" s="199"/>
      <c r="G1197" s="199"/>
      <c r="H1197" s="199"/>
      <c r="I1197" s="199"/>
      <c r="J1197" s="199"/>
      <c r="K1197" s="199"/>
      <c r="L1197" s="199"/>
      <c r="M1197" s="199"/>
      <c r="N1197" s="199"/>
      <c r="O1197" s="199"/>
      <c r="P1197" s="199"/>
      <c r="Q1197" s="200" t="s">
        <v>1</v>
      </c>
    </row>
    <row r="1198" spans="1:17" x14ac:dyDescent="0.2">
      <c r="A1198" s="195" t="s">
        <v>21</v>
      </c>
      <c r="B1198" s="196" t="s">
        <v>207</v>
      </c>
      <c r="C1198" s="196" t="s">
        <v>211</v>
      </c>
      <c r="D1198" s="196" t="s">
        <v>195</v>
      </c>
      <c r="E1198" s="199"/>
      <c r="F1198" s="199"/>
      <c r="G1198" s="199"/>
      <c r="H1198" s="199"/>
      <c r="I1198" s="199"/>
      <c r="J1198" s="199"/>
      <c r="K1198" s="199"/>
      <c r="L1198" s="199"/>
      <c r="M1198" s="199"/>
      <c r="N1198" s="199"/>
      <c r="O1198" s="199"/>
      <c r="P1198" s="199"/>
      <c r="Q1198" s="200"/>
    </row>
    <row r="1199" spans="1:17" x14ac:dyDescent="0.2">
      <c r="A1199" s="198" t="s">
        <v>21</v>
      </c>
      <c r="B1199" s="199" t="s">
        <v>207</v>
      </c>
      <c r="C1199" s="199" t="s">
        <v>211</v>
      </c>
      <c r="D1199" s="199" t="s">
        <v>197</v>
      </c>
      <c r="E1199" s="199"/>
      <c r="F1199" s="199"/>
      <c r="G1199" s="199"/>
      <c r="H1199" s="199"/>
      <c r="I1199" s="199"/>
      <c r="J1199" s="199"/>
      <c r="K1199" s="199"/>
      <c r="L1199" s="199"/>
      <c r="M1199" s="199"/>
      <c r="N1199" s="199"/>
      <c r="O1199" s="199"/>
      <c r="P1199" s="199"/>
      <c r="Q1199" s="200"/>
    </row>
    <row r="1200" spans="1:17" x14ac:dyDescent="0.2">
      <c r="A1200" s="195" t="s">
        <v>21</v>
      </c>
      <c r="B1200" s="196" t="s">
        <v>207</v>
      </c>
      <c r="C1200" s="196" t="s">
        <v>1087</v>
      </c>
      <c r="D1200" s="196" t="s">
        <v>195</v>
      </c>
      <c r="E1200" s="199"/>
      <c r="F1200" s="199"/>
      <c r="G1200" s="199"/>
      <c r="H1200" s="199"/>
      <c r="I1200" s="199"/>
      <c r="J1200" s="199"/>
      <c r="K1200" s="199"/>
      <c r="L1200" s="199"/>
      <c r="M1200" s="199"/>
      <c r="N1200" s="199"/>
      <c r="O1200" s="199"/>
      <c r="P1200" s="199"/>
      <c r="Q1200" s="200"/>
    </row>
    <row r="1201" spans="1:17" x14ac:dyDescent="0.2">
      <c r="A1201" s="198" t="s">
        <v>21</v>
      </c>
      <c r="B1201" s="199" t="s">
        <v>207</v>
      </c>
      <c r="C1201" s="199" t="s">
        <v>1087</v>
      </c>
      <c r="D1201" s="199" t="s">
        <v>197</v>
      </c>
      <c r="E1201" s="199"/>
      <c r="F1201" s="199"/>
      <c r="G1201" s="199"/>
      <c r="H1201" s="199"/>
      <c r="I1201" s="199"/>
      <c r="J1201" s="199"/>
      <c r="K1201" s="199"/>
      <c r="L1201" s="199"/>
      <c r="M1201" s="199"/>
      <c r="N1201" s="199"/>
      <c r="O1201" s="199"/>
      <c r="P1201" s="199"/>
      <c r="Q1201" s="200"/>
    </row>
    <row r="1202" spans="1:17" x14ac:dyDescent="0.2">
      <c r="A1202" s="195" t="s">
        <v>22</v>
      </c>
      <c r="B1202" s="196" t="s">
        <v>208</v>
      </c>
      <c r="C1202" s="196" t="s">
        <v>214</v>
      </c>
      <c r="D1202" s="196" t="s">
        <v>195</v>
      </c>
      <c r="E1202" s="196">
        <v>87258</v>
      </c>
      <c r="F1202" s="196">
        <v>80105</v>
      </c>
      <c r="G1202" s="196">
        <v>70174</v>
      </c>
      <c r="H1202" s="196">
        <v>74901</v>
      </c>
      <c r="I1202" s="196">
        <v>68167</v>
      </c>
      <c r="J1202" s="196">
        <v>64723</v>
      </c>
      <c r="K1202" s="196">
        <v>61950</v>
      </c>
      <c r="L1202" s="196">
        <v>61942</v>
      </c>
      <c r="M1202" s="196">
        <v>60802</v>
      </c>
      <c r="N1202" s="196">
        <v>57096</v>
      </c>
      <c r="O1202" s="196">
        <v>56386</v>
      </c>
      <c r="P1202" s="196"/>
      <c r="Q1202" s="197" t="s">
        <v>1</v>
      </c>
    </row>
    <row r="1203" spans="1:17" x14ac:dyDescent="0.2">
      <c r="A1203" s="198" t="s">
        <v>22</v>
      </c>
      <c r="B1203" s="199" t="s">
        <v>208</v>
      </c>
      <c r="C1203" s="199" t="s">
        <v>214</v>
      </c>
      <c r="D1203" s="199" t="s">
        <v>197</v>
      </c>
      <c r="E1203" s="199">
        <v>97759</v>
      </c>
      <c r="F1203" s="199">
        <v>90178</v>
      </c>
      <c r="G1203" s="199">
        <v>79951</v>
      </c>
      <c r="H1203" s="199">
        <v>86243</v>
      </c>
      <c r="I1203" s="199">
        <v>76666</v>
      </c>
      <c r="J1203" s="199">
        <v>73063</v>
      </c>
      <c r="K1203" s="199">
        <v>69248</v>
      </c>
      <c r="L1203" s="199">
        <v>68727</v>
      </c>
      <c r="M1203" s="199">
        <v>66518</v>
      </c>
      <c r="N1203" s="199">
        <v>62864</v>
      </c>
      <c r="O1203" s="199">
        <v>61986</v>
      </c>
      <c r="P1203" s="199"/>
      <c r="Q1203" s="200" t="s">
        <v>1</v>
      </c>
    </row>
    <row r="1204" spans="1:17" x14ac:dyDescent="0.2">
      <c r="A1204" s="195" t="s">
        <v>22</v>
      </c>
      <c r="B1204" s="196" t="s">
        <v>208</v>
      </c>
      <c r="C1204" s="196" t="s">
        <v>215</v>
      </c>
      <c r="D1204" s="196" t="s">
        <v>195</v>
      </c>
      <c r="E1204" s="196">
        <v>81353</v>
      </c>
      <c r="F1204" s="196">
        <v>76841</v>
      </c>
      <c r="G1204" s="196">
        <v>67770</v>
      </c>
      <c r="H1204" s="196">
        <v>72270</v>
      </c>
      <c r="I1204" s="196">
        <v>63856</v>
      </c>
      <c r="J1204" s="196">
        <v>61954</v>
      </c>
      <c r="K1204" s="196">
        <v>58833</v>
      </c>
      <c r="L1204" s="196">
        <v>56335</v>
      </c>
      <c r="M1204" s="196">
        <v>56171</v>
      </c>
      <c r="N1204" s="196">
        <v>54682</v>
      </c>
      <c r="O1204" s="196">
        <v>52950</v>
      </c>
      <c r="P1204" s="196"/>
      <c r="Q1204" s="197" t="s">
        <v>1</v>
      </c>
    </row>
    <row r="1205" spans="1:17" x14ac:dyDescent="0.2">
      <c r="A1205" s="198" t="s">
        <v>22</v>
      </c>
      <c r="B1205" s="199" t="s">
        <v>208</v>
      </c>
      <c r="C1205" s="199" t="s">
        <v>215</v>
      </c>
      <c r="D1205" s="199" t="s">
        <v>197</v>
      </c>
      <c r="E1205" s="199">
        <v>88338</v>
      </c>
      <c r="F1205" s="199">
        <v>84079</v>
      </c>
      <c r="G1205" s="199">
        <v>75752</v>
      </c>
      <c r="H1205" s="199">
        <v>79555</v>
      </c>
      <c r="I1205" s="199">
        <v>70435</v>
      </c>
      <c r="J1205" s="199">
        <v>67432</v>
      </c>
      <c r="K1205" s="199">
        <v>64636</v>
      </c>
      <c r="L1205" s="199">
        <v>61291</v>
      </c>
      <c r="M1205" s="199">
        <v>61272</v>
      </c>
      <c r="N1205" s="199">
        <v>58481</v>
      </c>
      <c r="O1205" s="199">
        <v>57061</v>
      </c>
      <c r="P1205" s="199"/>
      <c r="Q1205" s="200" t="s">
        <v>1</v>
      </c>
    </row>
    <row r="1206" spans="1:17" x14ac:dyDescent="0.2">
      <c r="A1206" s="195" t="s">
        <v>22</v>
      </c>
      <c r="B1206" s="196" t="s">
        <v>208</v>
      </c>
      <c r="C1206" s="196" t="s">
        <v>213</v>
      </c>
      <c r="D1206" s="196" t="s">
        <v>195</v>
      </c>
      <c r="E1206" s="196">
        <v>81100</v>
      </c>
      <c r="F1206" s="196">
        <v>77806</v>
      </c>
      <c r="G1206" s="196">
        <v>70092</v>
      </c>
      <c r="H1206" s="196">
        <v>74536</v>
      </c>
      <c r="I1206" s="196">
        <v>65620</v>
      </c>
      <c r="J1206" s="196">
        <v>62763</v>
      </c>
      <c r="K1206" s="196">
        <v>60654</v>
      </c>
      <c r="L1206" s="196">
        <v>56882</v>
      </c>
      <c r="M1206" s="196">
        <v>54336</v>
      </c>
      <c r="N1206" s="196">
        <v>53974</v>
      </c>
      <c r="O1206" s="196">
        <v>53366</v>
      </c>
      <c r="P1206" s="196"/>
      <c r="Q1206" s="197" t="s">
        <v>1</v>
      </c>
    </row>
    <row r="1207" spans="1:17" x14ac:dyDescent="0.2">
      <c r="A1207" s="198" t="s">
        <v>22</v>
      </c>
      <c r="B1207" s="199" t="s">
        <v>208</v>
      </c>
      <c r="C1207" s="199" t="s">
        <v>213</v>
      </c>
      <c r="D1207" s="199" t="s">
        <v>197</v>
      </c>
      <c r="E1207" s="199">
        <v>87135</v>
      </c>
      <c r="F1207" s="199">
        <v>83029</v>
      </c>
      <c r="G1207" s="199">
        <v>76111</v>
      </c>
      <c r="H1207" s="199">
        <v>80777</v>
      </c>
      <c r="I1207" s="199">
        <v>72631</v>
      </c>
      <c r="J1207" s="199">
        <v>68124</v>
      </c>
      <c r="K1207" s="199">
        <v>65184</v>
      </c>
      <c r="L1207" s="199">
        <v>62117</v>
      </c>
      <c r="M1207" s="199">
        <v>58784</v>
      </c>
      <c r="N1207" s="199">
        <v>58113</v>
      </c>
      <c r="O1207" s="199">
        <v>56787</v>
      </c>
      <c r="P1207" s="199"/>
      <c r="Q1207" s="200" t="s">
        <v>1</v>
      </c>
    </row>
    <row r="1208" spans="1:17" x14ac:dyDescent="0.2">
      <c r="A1208" s="195" t="s">
        <v>22</v>
      </c>
      <c r="B1208" s="196" t="s">
        <v>208</v>
      </c>
      <c r="C1208" s="196" t="s">
        <v>212</v>
      </c>
      <c r="D1208" s="196" t="s">
        <v>195</v>
      </c>
      <c r="E1208" s="196">
        <v>78948</v>
      </c>
      <c r="F1208" s="196">
        <v>78049</v>
      </c>
      <c r="G1208" s="196">
        <v>73168</v>
      </c>
      <c r="H1208" s="196">
        <v>76298</v>
      </c>
      <c r="I1208" s="196">
        <v>68728</v>
      </c>
      <c r="J1208" s="196">
        <v>64201</v>
      </c>
      <c r="K1208" s="196">
        <v>61559</v>
      </c>
      <c r="L1208" s="196">
        <v>58761</v>
      </c>
      <c r="M1208" s="196">
        <v>55146</v>
      </c>
      <c r="N1208" s="196">
        <v>52231</v>
      </c>
      <c r="O1208" s="196">
        <v>52791</v>
      </c>
      <c r="P1208" s="196"/>
      <c r="Q1208" s="197" t="s">
        <v>1</v>
      </c>
    </row>
    <row r="1209" spans="1:17" x14ac:dyDescent="0.2">
      <c r="A1209" s="198" t="s">
        <v>22</v>
      </c>
      <c r="B1209" s="199" t="s">
        <v>208</v>
      </c>
      <c r="C1209" s="199" t="s">
        <v>212</v>
      </c>
      <c r="D1209" s="199" t="s">
        <v>197</v>
      </c>
      <c r="E1209" s="199">
        <v>84968</v>
      </c>
      <c r="F1209" s="199">
        <v>83585</v>
      </c>
      <c r="G1209" s="199">
        <v>79106</v>
      </c>
      <c r="H1209" s="199">
        <v>81937</v>
      </c>
      <c r="I1209" s="199">
        <v>74760</v>
      </c>
      <c r="J1209" s="199">
        <v>71368</v>
      </c>
      <c r="K1209" s="199">
        <v>67085</v>
      </c>
      <c r="L1209" s="199">
        <v>63370</v>
      </c>
      <c r="M1209" s="199">
        <v>60067</v>
      </c>
      <c r="N1209" s="199">
        <v>56160</v>
      </c>
      <c r="O1209" s="199">
        <v>56723</v>
      </c>
      <c r="P1209" s="199"/>
      <c r="Q1209" s="200" t="s">
        <v>1</v>
      </c>
    </row>
    <row r="1210" spans="1:17" x14ac:dyDescent="0.2">
      <c r="A1210" s="195" t="s">
        <v>22</v>
      </c>
      <c r="B1210" s="196" t="s">
        <v>208</v>
      </c>
      <c r="C1210" s="196" t="s">
        <v>210</v>
      </c>
      <c r="D1210" s="196" t="s">
        <v>195</v>
      </c>
      <c r="E1210" s="196">
        <v>75722</v>
      </c>
      <c r="F1210" s="196">
        <v>74849</v>
      </c>
      <c r="G1210" s="196">
        <v>73825</v>
      </c>
      <c r="H1210" s="196">
        <v>76004</v>
      </c>
      <c r="I1210" s="196">
        <v>70836</v>
      </c>
      <c r="J1210" s="196">
        <v>66861</v>
      </c>
      <c r="K1210" s="196">
        <v>62296</v>
      </c>
      <c r="L1210" s="196">
        <v>59002</v>
      </c>
      <c r="M1210" s="196">
        <v>56372</v>
      </c>
      <c r="N1210" s="196">
        <v>52374</v>
      </c>
      <c r="O1210" s="196">
        <v>50825</v>
      </c>
      <c r="P1210" s="196"/>
      <c r="Q1210" s="197" t="s">
        <v>1</v>
      </c>
    </row>
    <row r="1211" spans="1:17" x14ac:dyDescent="0.2">
      <c r="A1211" s="198" t="s">
        <v>22</v>
      </c>
      <c r="B1211" s="199" t="s">
        <v>208</v>
      </c>
      <c r="C1211" s="199" t="s">
        <v>210</v>
      </c>
      <c r="D1211" s="199" t="s">
        <v>197</v>
      </c>
      <c r="E1211" s="199">
        <v>79012</v>
      </c>
      <c r="F1211" s="199">
        <v>80180</v>
      </c>
      <c r="G1211" s="199">
        <v>78553</v>
      </c>
      <c r="H1211" s="199">
        <v>81129</v>
      </c>
      <c r="I1211" s="199">
        <v>75860</v>
      </c>
      <c r="J1211" s="199">
        <v>71647</v>
      </c>
      <c r="K1211" s="199">
        <v>68251</v>
      </c>
      <c r="L1211" s="199">
        <v>63552</v>
      </c>
      <c r="M1211" s="199">
        <v>60465</v>
      </c>
      <c r="N1211" s="199">
        <v>56953</v>
      </c>
      <c r="O1211" s="199">
        <v>54236</v>
      </c>
      <c r="P1211" s="199"/>
      <c r="Q1211" s="200" t="s">
        <v>1</v>
      </c>
    </row>
    <row r="1212" spans="1:17" x14ac:dyDescent="0.2">
      <c r="A1212" s="195" t="s">
        <v>22</v>
      </c>
      <c r="B1212" s="196" t="s">
        <v>208</v>
      </c>
      <c r="C1212" s="196" t="s">
        <v>206</v>
      </c>
      <c r="D1212" s="196" t="s">
        <v>195</v>
      </c>
      <c r="E1212" s="196">
        <v>70356</v>
      </c>
      <c r="F1212" s="196">
        <v>72330</v>
      </c>
      <c r="G1212" s="196">
        <v>73223</v>
      </c>
      <c r="H1212" s="196">
        <v>72521</v>
      </c>
      <c r="I1212" s="196">
        <v>71219</v>
      </c>
      <c r="J1212" s="196">
        <v>68195</v>
      </c>
      <c r="K1212" s="196">
        <v>64747</v>
      </c>
      <c r="L1212" s="196">
        <v>59252</v>
      </c>
      <c r="M1212" s="196">
        <v>55983</v>
      </c>
      <c r="N1212" s="196">
        <v>53743</v>
      </c>
      <c r="O1212" s="196">
        <v>50805</v>
      </c>
      <c r="P1212" s="196"/>
      <c r="Q1212" s="197" t="s">
        <v>1</v>
      </c>
    </row>
    <row r="1213" spans="1:17" x14ac:dyDescent="0.2">
      <c r="A1213" s="198" t="s">
        <v>22</v>
      </c>
      <c r="B1213" s="199" t="s">
        <v>208</v>
      </c>
      <c r="C1213" s="199" t="s">
        <v>206</v>
      </c>
      <c r="D1213" s="199" t="s">
        <v>197</v>
      </c>
      <c r="E1213" s="199">
        <v>72200</v>
      </c>
      <c r="F1213" s="199">
        <v>74104</v>
      </c>
      <c r="G1213" s="199">
        <v>77453</v>
      </c>
      <c r="H1213" s="199">
        <v>77103</v>
      </c>
      <c r="I1213" s="199">
        <v>75317</v>
      </c>
      <c r="J1213" s="199">
        <v>72409</v>
      </c>
      <c r="K1213" s="199">
        <v>68384</v>
      </c>
      <c r="L1213" s="199">
        <v>64488</v>
      </c>
      <c r="M1213" s="199">
        <v>60241</v>
      </c>
      <c r="N1213" s="199">
        <v>56671</v>
      </c>
      <c r="O1213" s="199">
        <v>54589</v>
      </c>
      <c r="P1213" s="199"/>
      <c r="Q1213" s="200" t="s">
        <v>1</v>
      </c>
    </row>
    <row r="1214" spans="1:17" x14ac:dyDescent="0.2">
      <c r="A1214" s="195" t="s">
        <v>22</v>
      </c>
      <c r="B1214" s="196" t="s">
        <v>208</v>
      </c>
      <c r="C1214" s="196" t="s">
        <v>211</v>
      </c>
      <c r="D1214" s="196" t="s">
        <v>195</v>
      </c>
      <c r="E1214" s="196"/>
      <c r="F1214" s="196"/>
      <c r="G1214" s="196"/>
      <c r="H1214" s="196"/>
      <c r="I1214" s="196"/>
      <c r="J1214" s="196"/>
      <c r="K1214" s="196"/>
      <c r="L1214" s="196"/>
      <c r="M1214" s="196"/>
      <c r="N1214" s="196"/>
      <c r="O1214" s="196"/>
      <c r="P1214" s="196"/>
      <c r="Q1214" s="197" t="s">
        <v>1</v>
      </c>
    </row>
    <row r="1215" spans="1:17" x14ac:dyDescent="0.2">
      <c r="A1215" s="198" t="s">
        <v>22</v>
      </c>
      <c r="B1215" s="199" t="s">
        <v>208</v>
      </c>
      <c r="C1215" s="199" t="s">
        <v>211</v>
      </c>
      <c r="D1215" s="199" t="s">
        <v>197</v>
      </c>
      <c r="E1215" s="199"/>
      <c r="F1215" s="199"/>
      <c r="G1215" s="199"/>
      <c r="H1215" s="199"/>
      <c r="I1215" s="199"/>
      <c r="J1215" s="199"/>
      <c r="K1215" s="199"/>
      <c r="L1215" s="199"/>
      <c r="M1215" s="199"/>
      <c r="N1215" s="199"/>
      <c r="O1215" s="199"/>
      <c r="P1215" s="199"/>
      <c r="Q1215" s="200" t="s">
        <v>1</v>
      </c>
    </row>
    <row r="1216" spans="1:17" x14ac:dyDescent="0.2">
      <c r="A1216" s="195" t="s">
        <v>22</v>
      </c>
      <c r="B1216" s="196" t="s">
        <v>205</v>
      </c>
      <c r="C1216" s="196" t="s">
        <v>214</v>
      </c>
      <c r="D1216" s="196" t="s">
        <v>195</v>
      </c>
      <c r="E1216" s="196">
        <v>67130</v>
      </c>
      <c r="F1216" s="196">
        <v>68824</v>
      </c>
      <c r="G1216" s="196">
        <v>70978</v>
      </c>
      <c r="H1216" s="196">
        <v>71422</v>
      </c>
      <c r="I1216" s="196">
        <v>70987</v>
      </c>
      <c r="J1216" s="196">
        <v>68140</v>
      </c>
      <c r="K1216" s="196">
        <v>64959</v>
      </c>
      <c r="L1216" s="196">
        <v>61753</v>
      </c>
      <c r="M1216" s="196">
        <v>55972</v>
      </c>
      <c r="N1216" s="196">
        <v>51998</v>
      </c>
      <c r="O1216" s="196">
        <v>51677</v>
      </c>
      <c r="P1216" s="196"/>
      <c r="Q1216" s="197" t="s">
        <v>1</v>
      </c>
    </row>
    <row r="1217" spans="1:17" x14ac:dyDescent="0.2">
      <c r="A1217" s="198" t="s">
        <v>22</v>
      </c>
      <c r="B1217" s="199" t="s">
        <v>205</v>
      </c>
      <c r="C1217" s="199" t="s">
        <v>214</v>
      </c>
      <c r="D1217" s="199" t="s">
        <v>197</v>
      </c>
      <c r="E1217" s="199">
        <v>70810</v>
      </c>
      <c r="F1217" s="199">
        <v>73550</v>
      </c>
      <c r="G1217" s="199">
        <v>77470</v>
      </c>
      <c r="H1217" s="199">
        <v>76334</v>
      </c>
      <c r="I1217" s="199">
        <v>77700</v>
      </c>
      <c r="J1217" s="199">
        <v>74084</v>
      </c>
      <c r="K1217" s="199">
        <v>70378</v>
      </c>
      <c r="L1217" s="199">
        <v>66802</v>
      </c>
      <c r="M1217" s="199">
        <v>62297</v>
      </c>
      <c r="N1217" s="199">
        <v>57263</v>
      </c>
      <c r="O1217" s="199">
        <v>55771</v>
      </c>
      <c r="P1217" s="199"/>
      <c r="Q1217" s="200" t="s">
        <v>1</v>
      </c>
    </row>
    <row r="1218" spans="1:17" x14ac:dyDescent="0.2">
      <c r="A1218" s="195" t="s">
        <v>22</v>
      </c>
      <c r="B1218" s="196" t="s">
        <v>205</v>
      </c>
      <c r="C1218" s="196" t="s">
        <v>215</v>
      </c>
      <c r="D1218" s="196" t="s">
        <v>195</v>
      </c>
      <c r="E1218" s="196">
        <v>56619</v>
      </c>
      <c r="F1218" s="196">
        <v>60112</v>
      </c>
      <c r="G1218" s="196">
        <v>64753</v>
      </c>
      <c r="H1218" s="196">
        <v>62463</v>
      </c>
      <c r="I1218" s="196">
        <v>64999</v>
      </c>
      <c r="J1218" s="196">
        <v>62915</v>
      </c>
      <c r="K1218" s="196">
        <v>61077</v>
      </c>
      <c r="L1218" s="196">
        <v>59144</v>
      </c>
      <c r="M1218" s="196">
        <v>54133</v>
      </c>
      <c r="N1218" s="196">
        <v>49548</v>
      </c>
      <c r="O1218" s="196">
        <v>47995</v>
      </c>
      <c r="P1218" s="196"/>
      <c r="Q1218" s="197" t="s">
        <v>1</v>
      </c>
    </row>
    <row r="1219" spans="1:17" x14ac:dyDescent="0.2">
      <c r="A1219" s="198" t="s">
        <v>22</v>
      </c>
      <c r="B1219" s="199" t="s">
        <v>205</v>
      </c>
      <c r="C1219" s="199" t="s">
        <v>215</v>
      </c>
      <c r="D1219" s="199" t="s">
        <v>197</v>
      </c>
      <c r="E1219" s="199">
        <v>58820</v>
      </c>
      <c r="F1219" s="199">
        <v>61345</v>
      </c>
      <c r="G1219" s="199">
        <v>66919</v>
      </c>
      <c r="H1219" s="199">
        <v>64675</v>
      </c>
      <c r="I1219" s="199">
        <v>67867</v>
      </c>
      <c r="J1219" s="199">
        <v>65171</v>
      </c>
      <c r="K1219" s="199">
        <v>63531</v>
      </c>
      <c r="L1219" s="199">
        <v>61984</v>
      </c>
      <c r="M1219" s="199">
        <v>56598</v>
      </c>
      <c r="N1219" s="199">
        <v>53071</v>
      </c>
      <c r="O1219" s="199">
        <v>50875</v>
      </c>
      <c r="P1219" s="199"/>
      <c r="Q1219" s="200" t="s">
        <v>1</v>
      </c>
    </row>
    <row r="1220" spans="1:17" x14ac:dyDescent="0.2">
      <c r="A1220" s="195" t="s">
        <v>22</v>
      </c>
      <c r="B1220" s="196" t="s">
        <v>205</v>
      </c>
      <c r="C1220" s="196" t="s">
        <v>213</v>
      </c>
      <c r="D1220" s="196" t="s">
        <v>195</v>
      </c>
      <c r="E1220" s="196">
        <v>50159</v>
      </c>
      <c r="F1220" s="196">
        <v>51026</v>
      </c>
      <c r="G1220" s="196">
        <v>57787</v>
      </c>
      <c r="H1220" s="196">
        <v>55932</v>
      </c>
      <c r="I1220" s="196">
        <v>59632</v>
      </c>
      <c r="J1220" s="196">
        <v>57702</v>
      </c>
      <c r="K1220" s="196">
        <v>56699</v>
      </c>
      <c r="L1220" s="196">
        <v>56057</v>
      </c>
      <c r="M1220" s="196">
        <v>51735</v>
      </c>
      <c r="N1220" s="196">
        <v>48154</v>
      </c>
      <c r="O1220" s="196">
        <v>45759</v>
      </c>
      <c r="P1220" s="196"/>
      <c r="Q1220" s="197" t="s">
        <v>1</v>
      </c>
    </row>
    <row r="1221" spans="1:17" x14ac:dyDescent="0.2">
      <c r="A1221" s="198" t="s">
        <v>22</v>
      </c>
      <c r="B1221" s="199" t="s">
        <v>205</v>
      </c>
      <c r="C1221" s="199" t="s">
        <v>213</v>
      </c>
      <c r="D1221" s="199" t="s">
        <v>197</v>
      </c>
      <c r="E1221" s="199">
        <v>49889</v>
      </c>
      <c r="F1221" s="199">
        <v>52313</v>
      </c>
      <c r="G1221" s="199">
        <v>58718</v>
      </c>
      <c r="H1221" s="199">
        <v>55671</v>
      </c>
      <c r="I1221" s="199">
        <v>59598</v>
      </c>
      <c r="J1221" s="199">
        <v>58212</v>
      </c>
      <c r="K1221" s="199">
        <v>56404</v>
      </c>
      <c r="L1221" s="199">
        <v>56541</v>
      </c>
      <c r="M1221" s="199">
        <v>52246</v>
      </c>
      <c r="N1221" s="199">
        <v>48812</v>
      </c>
      <c r="O1221" s="199">
        <v>47841</v>
      </c>
      <c r="P1221" s="199"/>
      <c r="Q1221" s="200" t="s">
        <v>1</v>
      </c>
    </row>
    <row r="1222" spans="1:17" x14ac:dyDescent="0.2">
      <c r="A1222" s="195" t="s">
        <v>22</v>
      </c>
      <c r="B1222" s="196" t="s">
        <v>205</v>
      </c>
      <c r="C1222" s="196" t="s">
        <v>212</v>
      </c>
      <c r="D1222" s="196" t="s">
        <v>195</v>
      </c>
      <c r="E1222" s="196"/>
      <c r="F1222" s="196"/>
      <c r="G1222" s="196"/>
      <c r="H1222" s="196"/>
      <c r="I1222" s="196"/>
      <c r="J1222" s="196"/>
      <c r="K1222" s="196"/>
      <c r="L1222" s="196"/>
      <c r="M1222" s="196"/>
      <c r="N1222" s="196"/>
      <c r="O1222" s="196"/>
      <c r="P1222" s="196"/>
      <c r="Q1222" s="197" t="s">
        <v>1</v>
      </c>
    </row>
    <row r="1223" spans="1:17" x14ac:dyDescent="0.2">
      <c r="A1223" s="198" t="s">
        <v>22</v>
      </c>
      <c r="B1223" s="199" t="s">
        <v>205</v>
      </c>
      <c r="C1223" s="199" t="s">
        <v>212</v>
      </c>
      <c r="D1223" s="199" t="s">
        <v>197</v>
      </c>
      <c r="E1223" s="199"/>
      <c r="F1223" s="199"/>
      <c r="G1223" s="199"/>
      <c r="H1223" s="199"/>
      <c r="I1223" s="199"/>
      <c r="J1223" s="199"/>
      <c r="K1223" s="199"/>
      <c r="L1223" s="199"/>
      <c r="M1223" s="199"/>
      <c r="N1223" s="199"/>
      <c r="O1223" s="199"/>
      <c r="P1223" s="199"/>
      <c r="Q1223" s="200" t="s">
        <v>1</v>
      </c>
    </row>
    <row r="1224" spans="1:17" x14ac:dyDescent="0.2">
      <c r="A1224" s="195" t="s">
        <v>22</v>
      </c>
      <c r="B1224" s="196" t="s">
        <v>205</v>
      </c>
      <c r="C1224" s="196" t="s">
        <v>210</v>
      </c>
      <c r="D1224" s="196" t="s">
        <v>195</v>
      </c>
      <c r="E1224" s="196"/>
      <c r="F1224" s="196"/>
      <c r="G1224" s="196"/>
      <c r="H1224" s="196"/>
      <c r="I1224" s="196"/>
      <c r="J1224" s="196"/>
      <c r="K1224" s="196"/>
      <c r="L1224" s="196"/>
      <c r="M1224" s="196"/>
      <c r="N1224" s="196"/>
      <c r="O1224" s="196"/>
      <c r="P1224" s="196"/>
      <c r="Q1224" s="197" t="s">
        <v>1</v>
      </c>
    </row>
    <row r="1225" spans="1:17" x14ac:dyDescent="0.2">
      <c r="A1225" s="198" t="s">
        <v>22</v>
      </c>
      <c r="B1225" s="199" t="s">
        <v>205</v>
      </c>
      <c r="C1225" s="199" t="s">
        <v>210</v>
      </c>
      <c r="D1225" s="199" t="s">
        <v>197</v>
      </c>
      <c r="E1225" s="199"/>
      <c r="F1225" s="199"/>
      <c r="G1225" s="199"/>
      <c r="H1225" s="199"/>
      <c r="I1225" s="199"/>
      <c r="J1225" s="199"/>
      <c r="K1225" s="199"/>
      <c r="L1225" s="199"/>
      <c r="M1225" s="199"/>
      <c r="N1225" s="199"/>
      <c r="O1225" s="199"/>
      <c r="P1225" s="199"/>
      <c r="Q1225" s="200" t="s">
        <v>1</v>
      </c>
    </row>
    <row r="1226" spans="1:17" x14ac:dyDescent="0.2">
      <c r="A1226" s="195" t="s">
        <v>22</v>
      </c>
      <c r="B1226" s="196" t="s">
        <v>205</v>
      </c>
      <c r="C1226" s="196" t="s">
        <v>206</v>
      </c>
      <c r="D1226" s="196" t="s">
        <v>195</v>
      </c>
      <c r="E1226" s="196"/>
      <c r="F1226" s="196"/>
      <c r="G1226" s="196"/>
      <c r="H1226" s="196"/>
      <c r="I1226" s="196"/>
      <c r="J1226" s="196"/>
      <c r="K1226" s="196"/>
      <c r="L1226" s="196"/>
      <c r="M1226" s="196"/>
      <c r="N1226" s="196"/>
      <c r="O1226" s="196"/>
      <c r="P1226" s="196"/>
      <c r="Q1226" s="197" t="s">
        <v>1</v>
      </c>
    </row>
    <row r="1227" spans="1:17" x14ac:dyDescent="0.2">
      <c r="A1227" s="198" t="s">
        <v>22</v>
      </c>
      <c r="B1227" s="199" t="s">
        <v>205</v>
      </c>
      <c r="C1227" s="199" t="s">
        <v>206</v>
      </c>
      <c r="D1227" s="199" t="s">
        <v>197</v>
      </c>
      <c r="E1227" s="199"/>
      <c r="F1227" s="199"/>
      <c r="G1227" s="199"/>
      <c r="H1227" s="199"/>
      <c r="I1227" s="199"/>
      <c r="J1227" s="199"/>
      <c r="K1227" s="199"/>
      <c r="L1227" s="199"/>
      <c r="M1227" s="199"/>
      <c r="N1227" s="199"/>
      <c r="O1227" s="199"/>
      <c r="P1227" s="199"/>
      <c r="Q1227" s="200" t="s">
        <v>1</v>
      </c>
    </row>
    <row r="1228" spans="1:17" x14ac:dyDescent="0.2">
      <c r="A1228" s="195" t="s">
        <v>22</v>
      </c>
      <c r="B1228" s="196" t="s">
        <v>205</v>
      </c>
      <c r="C1228" s="196" t="s">
        <v>211</v>
      </c>
      <c r="D1228" s="196" t="s">
        <v>195</v>
      </c>
      <c r="E1228" s="199"/>
      <c r="F1228" s="199"/>
      <c r="G1228" s="199"/>
      <c r="H1228" s="199"/>
      <c r="I1228" s="199"/>
      <c r="J1228" s="199"/>
      <c r="K1228" s="199"/>
      <c r="L1228" s="199"/>
      <c r="M1228" s="199"/>
      <c r="N1228" s="199"/>
      <c r="O1228" s="199"/>
      <c r="P1228" s="199"/>
      <c r="Q1228" s="200"/>
    </row>
    <row r="1229" spans="1:17" x14ac:dyDescent="0.2">
      <c r="A1229" s="198" t="s">
        <v>22</v>
      </c>
      <c r="B1229" s="199" t="s">
        <v>205</v>
      </c>
      <c r="C1229" s="199" t="s">
        <v>211</v>
      </c>
      <c r="D1229" s="199" t="s">
        <v>197</v>
      </c>
      <c r="E1229" s="199"/>
      <c r="F1229" s="199"/>
      <c r="G1229" s="199"/>
      <c r="H1229" s="199"/>
      <c r="I1229" s="199"/>
      <c r="J1229" s="199"/>
      <c r="K1229" s="199"/>
      <c r="L1229" s="199"/>
      <c r="M1229" s="199"/>
      <c r="N1229" s="199"/>
      <c r="O1229" s="199"/>
      <c r="P1229" s="199"/>
      <c r="Q1229" s="200"/>
    </row>
    <row r="1230" spans="1:17" x14ac:dyDescent="0.2">
      <c r="A1230" s="195" t="s">
        <v>22</v>
      </c>
      <c r="B1230" s="196" t="s">
        <v>205</v>
      </c>
      <c r="C1230" s="196" t="s">
        <v>1087</v>
      </c>
      <c r="D1230" s="196" t="s">
        <v>195</v>
      </c>
      <c r="E1230" s="199"/>
      <c r="F1230" s="199"/>
      <c r="G1230" s="199"/>
      <c r="H1230" s="199"/>
      <c r="I1230" s="199"/>
      <c r="J1230" s="199"/>
      <c r="K1230" s="199"/>
      <c r="L1230" s="199"/>
      <c r="M1230" s="199"/>
      <c r="N1230" s="199"/>
      <c r="O1230" s="199"/>
      <c r="P1230" s="199"/>
      <c r="Q1230" s="200"/>
    </row>
    <row r="1231" spans="1:17" x14ac:dyDescent="0.2">
      <c r="A1231" s="198" t="s">
        <v>22</v>
      </c>
      <c r="B1231" s="199" t="s">
        <v>205</v>
      </c>
      <c r="C1231" s="199" t="s">
        <v>1087</v>
      </c>
      <c r="D1231" s="199" t="s">
        <v>197</v>
      </c>
      <c r="E1231" s="199"/>
      <c r="F1231" s="199"/>
      <c r="G1231" s="199"/>
      <c r="H1231" s="199"/>
      <c r="I1231" s="199"/>
      <c r="J1231" s="199"/>
      <c r="K1231" s="199"/>
      <c r="L1231" s="199"/>
      <c r="M1231" s="199"/>
      <c r="N1231" s="199"/>
      <c r="O1231" s="199"/>
      <c r="P1231" s="199"/>
      <c r="Q1231" s="200"/>
    </row>
    <row r="1232" spans="1:17" x14ac:dyDescent="0.2">
      <c r="A1232" s="195" t="s">
        <v>22</v>
      </c>
      <c r="B1232" s="196" t="s">
        <v>209</v>
      </c>
      <c r="C1232" s="196" t="s">
        <v>214</v>
      </c>
      <c r="D1232" s="196" t="s">
        <v>195</v>
      </c>
      <c r="E1232" s="196">
        <v>11.38119</v>
      </c>
      <c r="F1232" s="196">
        <v>9.6173800000000007</v>
      </c>
      <c r="G1232" s="196">
        <v>10.43976</v>
      </c>
      <c r="H1232" s="196">
        <v>10.604660000000001</v>
      </c>
      <c r="I1232" s="196">
        <v>9.88748</v>
      </c>
      <c r="J1232" s="196">
        <v>9.9238300000000006</v>
      </c>
      <c r="K1232" s="196">
        <v>8.3632000000000009</v>
      </c>
      <c r="L1232" s="196">
        <v>6.8790199999999997</v>
      </c>
      <c r="M1232" s="196">
        <v>6.1445299999999996</v>
      </c>
      <c r="N1232" s="196">
        <v>4.4206200000000004</v>
      </c>
      <c r="O1232" s="196">
        <v>4.7831000000000001</v>
      </c>
      <c r="P1232" s="196"/>
      <c r="Q1232" s="197" t="s">
        <v>1</v>
      </c>
    </row>
    <row r="1233" spans="1:17" x14ac:dyDescent="0.2">
      <c r="A1233" s="198" t="s">
        <v>22</v>
      </c>
      <c r="B1233" s="199" t="s">
        <v>209</v>
      </c>
      <c r="C1233" s="199" t="s">
        <v>214</v>
      </c>
      <c r="D1233" s="199" t="s">
        <v>197</v>
      </c>
      <c r="E1233" s="199">
        <v>14.51324</v>
      </c>
      <c r="F1233" s="199">
        <v>12.56293</v>
      </c>
      <c r="G1233" s="199">
        <v>14.23122</v>
      </c>
      <c r="H1233" s="199">
        <v>14.07766</v>
      </c>
      <c r="I1233" s="199">
        <v>14.199249999999999</v>
      </c>
      <c r="J1233" s="199">
        <v>14.20965</v>
      </c>
      <c r="K1233" s="199">
        <v>11.857379999999999</v>
      </c>
      <c r="L1233" s="199">
        <v>9.9291400000000003</v>
      </c>
      <c r="M1233" s="199">
        <v>8.3736700000000006</v>
      </c>
      <c r="N1233" s="199">
        <v>6.2850000000000001</v>
      </c>
      <c r="O1233" s="199">
        <v>6.8095999999999997</v>
      </c>
      <c r="P1233" s="199"/>
      <c r="Q1233" s="200" t="s">
        <v>1</v>
      </c>
    </row>
    <row r="1234" spans="1:17" x14ac:dyDescent="0.2">
      <c r="A1234" s="195" t="s">
        <v>22</v>
      </c>
      <c r="B1234" s="196" t="s">
        <v>209</v>
      </c>
      <c r="C1234" s="196" t="s">
        <v>215</v>
      </c>
      <c r="D1234" s="196" t="s">
        <v>195</v>
      </c>
      <c r="E1234" s="196">
        <v>4.8725899999999998</v>
      </c>
      <c r="F1234" s="196">
        <v>4.0134800000000004</v>
      </c>
      <c r="G1234" s="196">
        <v>4.5669199999999996</v>
      </c>
      <c r="H1234" s="196">
        <v>4.5731299999999999</v>
      </c>
      <c r="I1234" s="196">
        <v>4.9736900000000004</v>
      </c>
      <c r="J1234" s="196">
        <v>4.95852</v>
      </c>
      <c r="K1234" s="196">
        <v>4.2527200000000001</v>
      </c>
      <c r="L1234" s="196">
        <v>3.79338</v>
      </c>
      <c r="M1234" s="196">
        <v>3.32734</v>
      </c>
      <c r="N1234" s="196">
        <v>2.2621699999999998</v>
      </c>
      <c r="O1234" s="196">
        <v>2.6118999999999999</v>
      </c>
      <c r="P1234" s="196"/>
      <c r="Q1234" s="197" t="s">
        <v>1</v>
      </c>
    </row>
    <row r="1235" spans="1:17" x14ac:dyDescent="0.2">
      <c r="A1235" s="198" t="s">
        <v>22</v>
      </c>
      <c r="B1235" s="199" t="s">
        <v>209</v>
      </c>
      <c r="C1235" s="199" t="s">
        <v>215</v>
      </c>
      <c r="D1235" s="199" t="s">
        <v>197</v>
      </c>
      <c r="E1235" s="199">
        <v>6.9981200000000001</v>
      </c>
      <c r="F1235" s="199">
        <v>5.9360799999999996</v>
      </c>
      <c r="G1235" s="199">
        <v>6.9357899999999999</v>
      </c>
      <c r="H1235" s="199">
        <v>6.8091299999999997</v>
      </c>
      <c r="I1235" s="199">
        <v>7.5984999999999996</v>
      </c>
      <c r="J1235" s="199">
        <v>7.6195300000000001</v>
      </c>
      <c r="K1235" s="199">
        <v>6.6155099999999996</v>
      </c>
      <c r="L1235" s="199">
        <v>5.9486699999999999</v>
      </c>
      <c r="M1235" s="199">
        <v>4.8651900000000001</v>
      </c>
      <c r="N1235" s="199">
        <v>3.27115</v>
      </c>
      <c r="O1235" s="199">
        <v>3.9308800000000002</v>
      </c>
      <c r="P1235" s="199"/>
      <c r="Q1235" s="200" t="s">
        <v>1</v>
      </c>
    </row>
    <row r="1236" spans="1:17" x14ac:dyDescent="0.2">
      <c r="A1236" s="195" t="s">
        <v>22</v>
      </c>
      <c r="B1236" s="196" t="s">
        <v>209</v>
      </c>
      <c r="C1236" s="196" t="s">
        <v>213</v>
      </c>
      <c r="D1236" s="196" t="s">
        <v>195</v>
      </c>
      <c r="E1236" s="196">
        <v>3.6140599999999998</v>
      </c>
      <c r="F1236" s="196">
        <v>3.1874099999999999</v>
      </c>
      <c r="G1236" s="196">
        <v>3.42692</v>
      </c>
      <c r="H1236" s="196">
        <v>3.66534</v>
      </c>
      <c r="I1236" s="196">
        <v>3.8936299999999999</v>
      </c>
      <c r="J1236" s="196">
        <v>4.3480999999999996</v>
      </c>
      <c r="K1236" s="196">
        <v>3.7623199999999999</v>
      </c>
      <c r="L1236" s="196">
        <v>3.2769599999999999</v>
      </c>
      <c r="M1236" s="196">
        <v>3.0440200000000002</v>
      </c>
      <c r="N1236" s="196">
        <v>1.99726</v>
      </c>
      <c r="O1236" s="196">
        <v>2.4079000000000002</v>
      </c>
      <c r="P1236" s="196"/>
      <c r="Q1236" s="197" t="s">
        <v>1</v>
      </c>
    </row>
    <row r="1237" spans="1:17" x14ac:dyDescent="0.2">
      <c r="A1237" s="198" t="s">
        <v>22</v>
      </c>
      <c r="B1237" s="199" t="s">
        <v>209</v>
      </c>
      <c r="C1237" s="199" t="s">
        <v>213</v>
      </c>
      <c r="D1237" s="199" t="s">
        <v>197</v>
      </c>
      <c r="E1237" s="199">
        <v>5.3606499999999997</v>
      </c>
      <c r="F1237" s="199">
        <v>4.6044200000000002</v>
      </c>
      <c r="G1237" s="199">
        <v>5.3408800000000003</v>
      </c>
      <c r="H1237" s="199">
        <v>5.2614000000000001</v>
      </c>
      <c r="I1237" s="199">
        <v>6.1213499999999996</v>
      </c>
      <c r="J1237" s="199">
        <v>6.7656000000000001</v>
      </c>
      <c r="K1237" s="199">
        <v>5.9170999999999996</v>
      </c>
      <c r="L1237" s="199">
        <v>5.3334799999999998</v>
      </c>
      <c r="M1237" s="199">
        <v>4.64072</v>
      </c>
      <c r="N1237" s="199">
        <v>3.3176700000000001</v>
      </c>
      <c r="O1237" s="199">
        <v>3.8600400000000001</v>
      </c>
      <c r="P1237" s="199"/>
      <c r="Q1237" s="200" t="s">
        <v>1</v>
      </c>
    </row>
    <row r="1238" spans="1:17" x14ac:dyDescent="0.2">
      <c r="A1238" s="195" t="s">
        <v>22</v>
      </c>
      <c r="B1238" s="196" t="s">
        <v>209</v>
      </c>
      <c r="C1238" s="196" t="s">
        <v>212</v>
      </c>
      <c r="D1238" s="196" t="s">
        <v>195</v>
      </c>
      <c r="E1238" s="196">
        <v>3.7125699999999999</v>
      </c>
      <c r="F1238" s="196">
        <v>3.2902399999999998</v>
      </c>
      <c r="G1238" s="196">
        <v>3.5671300000000001</v>
      </c>
      <c r="H1238" s="196">
        <v>3.4915699999999998</v>
      </c>
      <c r="I1238" s="196">
        <v>3.8717800000000002</v>
      </c>
      <c r="J1238" s="196">
        <v>4.4547600000000003</v>
      </c>
      <c r="K1238" s="196">
        <v>4.0579000000000001</v>
      </c>
      <c r="L1238" s="196">
        <v>3.5023200000000001</v>
      </c>
      <c r="M1238" s="196">
        <v>3.04827</v>
      </c>
      <c r="N1238" s="196">
        <v>2.1538900000000001</v>
      </c>
      <c r="O1238" s="196">
        <v>2.6216599999999999</v>
      </c>
      <c r="P1238" s="196"/>
      <c r="Q1238" s="197" t="s">
        <v>1</v>
      </c>
    </row>
    <row r="1239" spans="1:17" x14ac:dyDescent="0.2">
      <c r="A1239" s="198" t="s">
        <v>22</v>
      </c>
      <c r="B1239" s="199" t="s">
        <v>209</v>
      </c>
      <c r="C1239" s="199" t="s">
        <v>212</v>
      </c>
      <c r="D1239" s="199" t="s">
        <v>197</v>
      </c>
      <c r="E1239" s="199">
        <v>5.4479300000000004</v>
      </c>
      <c r="F1239" s="199">
        <v>4.9482600000000003</v>
      </c>
      <c r="G1239" s="199">
        <v>5.7909600000000001</v>
      </c>
      <c r="H1239" s="199">
        <v>5.5457200000000002</v>
      </c>
      <c r="I1239" s="199">
        <v>6.7188299999999996</v>
      </c>
      <c r="J1239" s="199">
        <v>7.4108799999999997</v>
      </c>
      <c r="K1239" s="199">
        <v>7.1282699999999997</v>
      </c>
      <c r="L1239" s="199">
        <v>6.0675400000000002</v>
      </c>
      <c r="M1239" s="199">
        <v>5.08432</v>
      </c>
      <c r="N1239" s="199">
        <v>3.4383900000000001</v>
      </c>
      <c r="O1239" s="199">
        <v>4.0847600000000002</v>
      </c>
      <c r="P1239" s="199"/>
      <c r="Q1239" s="200" t="s">
        <v>1</v>
      </c>
    </row>
    <row r="1240" spans="1:17" x14ac:dyDescent="0.2">
      <c r="A1240" s="195" t="s">
        <v>22</v>
      </c>
      <c r="B1240" s="196" t="s">
        <v>209</v>
      </c>
      <c r="C1240" s="196" t="s">
        <v>210</v>
      </c>
      <c r="D1240" s="196" t="s">
        <v>195</v>
      </c>
      <c r="E1240" s="196">
        <v>3.0664799999999999</v>
      </c>
      <c r="F1240" s="196">
        <v>2.6386500000000002</v>
      </c>
      <c r="G1240" s="196">
        <v>2.92177</v>
      </c>
      <c r="H1240" s="196">
        <v>2.7169599999999998</v>
      </c>
      <c r="I1240" s="196">
        <v>3.45587</v>
      </c>
      <c r="J1240" s="196">
        <v>4.0187900000000001</v>
      </c>
      <c r="K1240" s="196">
        <v>3.7755200000000002</v>
      </c>
      <c r="L1240" s="196">
        <v>3.5049700000000001</v>
      </c>
      <c r="M1240" s="196">
        <v>2.80281</v>
      </c>
      <c r="N1240" s="196">
        <v>2.0143599999999999</v>
      </c>
      <c r="O1240" s="196">
        <v>2.6187900000000002</v>
      </c>
      <c r="P1240" s="196"/>
      <c r="Q1240" s="197" t="s">
        <v>1</v>
      </c>
    </row>
    <row r="1241" spans="1:17" x14ac:dyDescent="0.2">
      <c r="A1241" s="198" t="s">
        <v>22</v>
      </c>
      <c r="B1241" s="199" t="s">
        <v>209</v>
      </c>
      <c r="C1241" s="199" t="s">
        <v>210</v>
      </c>
      <c r="D1241" s="199" t="s">
        <v>197</v>
      </c>
      <c r="E1241" s="199">
        <v>4.7701599999999997</v>
      </c>
      <c r="F1241" s="199">
        <v>4.1082599999999996</v>
      </c>
      <c r="G1241" s="199">
        <v>4.8654999999999999</v>
      </c>
      <c r="H1241" s="199">
        <v>4.5199600000000002</v>
      </c>
      <c r="I1241" s="199">
        <v>5.9359299999999999</v>
      </c>
      <c r="J1241" s="199">
        <v>6.7595299999999998</v>
      </c>
      <c r="K1241" s="199">
        <v>6.4028400000000003</v>
      </c>
      <c r="L1241" s="199">
        <v>5.8723599999999996</v>
      </c>
      <c r="M1241" s="199">
        <v>4.8143599999999998</v>
      </c>
      <c r="N1241" s="199">
        <v>3.33433</v>
      </c>
      <c r="O1241" s="199">
        <v>4.1614399999999998</v>
      </c>
      <c r="P1241" s="199"/>
      <c r="Q1241" s="200" t="s">
        <v>1</v>
      </c>
    </row>
    <row r="1242" spans="1:17" x14ac:dyDescent="0.2">
      <c r="A1242" s="195" t="s">
        <v>22</v>
      </c>
      <c r="B1242" s="196" t="s">
        <v>209</v>
      </c>
      <c r="C1242" s="196" t="s">
        <v>206</v>
      </c>
      <c r="D1242" s="196" t="s">
        <v>195</v>
      </c>
      <c r="E1242" s="196">
        <v>2.72187</v>
      </c>
      <c r="F1242" s="196">
        <v>2.6033499999999998</v>
      </c>
      <c r="G1242" s="196">
        <v>2.5306299999999999</v>
      </c>
      <c r="H1242" s="196">
        <v>2.7798799999999999</v>
      </c>
      <c r="I1242" s="196">
        <v>3.1634799999999998</v>
      </c>
      <c r="J1242" s="196">
        <v>3.6366299999999998</v>
      </c>
      <c r="K1242" s="196">
        <v>3.6372300000000002</v>
      </c>
      <c r="L1242" s="196">
        <v>3.3484099999999999</v>
      </c>
      <c r="M1242" s="196">
        <v>2.89195</v>
      </c>
      <c r="N1242" s="196">
        <v>2.01701</v>
      </c>
      <c r="O1242" s="196">
        <v>2.6749299999999998</v>
      </c>
      <c r="P1242" s="196"/>
      <c r="Q1242" s="197" t="s">
        <v>1</v>
      </c>
    </row>
    <row r="1243" spans="1:17" x14ac:dyDescent="0.2">
      <c r="A1243" s="198" t="s">
        <v>22</v>
      </c>
      <c r="B1243" s="199" t="s">
        <v>209</v>
      </c>
      <c r="C1243" s="199" t="s">
        <v>206</v>
      </c>
      <c r="D1243" s="199" t="s">
        <v>197</v>
      </c>
      <c r="E1243" s="199">
        <v>4.4736799999999999</v>
      </c>
      <c r="F1243" s="199">
        <v>3.8351500000000001</v>
      </c>
      <c r="G1243" s="199">
        <v>4.3639400000000004</v>
      </c>
      <c r="H1243" s="199">
        <v>4.0750700000000002</v>
      </c>
      <c r="I1243" s="199">
        <v>5.3586799999999997</v>
      </c>
      <c r="J1243" s="199">
        <v>6.42462</v>
      </c>
      <c r="K1243" s="199">
        <v>6.0467399999999998</v>
      </c>
      <c r="L1243" s="199">
        <v>5.6242999999999999</v>
      </c>
      <c r="M1243" s="199">
        <v>4.8754200000000001</v>
      </c>
      <c r="N1243" s="199">
        <v>3.5432600000000001</v>
      </c>
      <c r="O1243" s="199">
        <v>4.2187999999999999</v>
      </c>
      <c r="P1243" s="199"/>
      <c r="Q1243" s="200" t="s">
        <v>1</v>
      </c>
    </row>
    <row r="1244" spans="1:17" x14ac:dyDescent="0.2">
      <c r="A1244" s="195" t="s">
        <v>22</v>
      </c>
      <c r="B1244" s="196" t="s">
        <v>209</v>
      </c>
      <c r="C1244" s="196" t="s">
        <v>211</v>
      </c>
      <c r="D1244" s="196" t="s">
        <v>195</v>
      </c>
      <c r="E1244" s="196"/>
      <c r="F1244" s="196"/>
      <c r="G1244" s="196"/>
      <c r="H1244" s="196"/>
      <c r="I1244" s="196"/>
      <c r="J1244" s="196"/>
      <c r="K1244" s="196"/>
      <c r="L1244" s="196"/>
      <c r="M1244" s="196"/>
      <c r="N1244" s="196"/>
      <c r="O1244" s="196"/>
      <c r="P1244" s="196"/>
      <c r="Q1244" s="197" t="s">
        <v>1</v>
      </c>
    </row>
    <row r="1245" spans="1:17" x14ac:dyDescent="0.2">
      <c r="A1245" s="198" t="s">
        <v>22</v>
      </c>
      <c r="B1245" s="199" t="s">
        <v>209</v>
      </c>
      <c r="C1245" s="199" t="s">
        <v>211</v>
      </c>
      <c r="D1245" s="199" t="s">
        <v>197</v>
      </c>
      <c r="E1245" s="199"/>
      <c r="F1245" s="199"/>
      <c r="G1245" s="199"/>
      <c r="H1245" s="199"/>
      <c r="I1245" s="199"/>
      <c r="J1245" s="199"/>
      <c r="K1245" s="199"/>
      <c r="L1245" s="199"/>
      <c r="M1245" s="199"/>
      <c r="N1245" s="199"/>
      <c r="O1245" s="199"/>
      <c r="P1245" s="199"/>
      <c r="Q1245" s="200" t="s">
        <v>1</v>
      </c>
    </row>
    <row r="1246" spans="1:17" x14ac:dyDescent="0.2">
      <c r="A1246" s="195" t="s">
        <v>22</v>
      </c>
      <c r="B1246" s="196" t="s">
        <v>207</v>
      </c>
      <c r="C1246" s="196" t="s">
        <v>214</v>
      </c>
      <c r="D1246" s="196" t="s">
        <v>195</v>
      </c>
      <c r="E1246" s="196">
        <v>4.4629799999999999</v>
      </c>
      <c r="F1246" s="196">
        <v>4.3894599999999997</v>
      </c>
      <c r="G1246" s="196">
        <v>4.4746300000000003</v>
      </c>
      <c r="H1246" s="196">
        <v>4.3460000000000001</v>
      </c>
      <c r="I1246" s="196">
        <v>4.7839700000000001</v>
      </c>
      <c r="J1246" s="196">
        <v>5.5415299999999998</v>
      </c>
      <c r="K1246" s="196">
        <v>5.4403499999999996</v>
      </c>
      <c r="L1246" s="196">
        <v>5.3487299999999998</v>
      </c>
      <c r="M1246" s="196">
        <v>4.8720800000000004</v>
      </c>
      <c r="N1246" s="196">
        <v>3.1616599999999999</v>
      </c>
      <c r="O1246" s="196">
        <v>3.61476</v>
      </c>
      <c r="P1246" s="196"/>
      <c r="Q1246" s="197" t="s">
        <v>1</v>
      </c>
    </row>
    <row r="1247" spans="1:17" x14ac:dyDescent="0.2">
      <c r="A1247" s="198" t="s">
        <v>22</v>
      </c>
      <c r="B1247" s="199" t="s">
        <v>207</v>
      </c>
      <c r="C1247" s="199" t="s">
        <v>214</v>
      </c>
      <c r="D1247" s="199" t="s">
        <v>197</v>
      </c>
      <c r="E1247" s="199">
        <v>7.5935600000000001</v>
      </c>
      <c r="F1247" s="199">
        <v>7.1502400000000002</v>
      </c>
      <c r="G1247" s="199">
        <v>7.9940600000000002</v>
      </c>
      <c r="H1247" s="199">
        <v>7.5484099999999996</v>
      </c>
      <c r="I1247" s="199">
        <v>8.9305000000000003</v>
      </c>
      <c r="J1247" s="199">
        <v>10.511039999999999</v>
      </c>
      <c r="K1247" s="199">
        <v>9.7843099999999996</v>
      </c>
      <c r="L1247" s="199">
        <v>9.1404399999999999</v>
      </c>
      <c r="M1247" s="199">
        <v>8.3278499999999998</v>
      </c>
      <c r="N1247" s="199">
        <v>5.9968899999999996</v>
      </c>
      <c r="O1247" s="199">
        <v>7.1399100000000004</v>
      </c>
      <c r="P1247" s="199"/>
      <c r="Q1247" s="200" t="s">
        <v>1</v>
      </c>
    </row>
    <row r="1248" spans="1:17" x14ac:dyDescent="0.2">
      <c r="A1248" s="195" t="s">
        <v>22</v>
      </c>
      <c r="B1248" s="196" t="s">
        <v>207</v>
      </c>
      <c r="C1248" s="196" t="s">
        <v>215</v>
      </c>
      <c r="D1248" s="196" t="s">
        <v>195</v>
      </c>
      <c r="E1248" s="196">
        <v>3.1067300000000002</v>
      </c>
      <c r="F1248" s="196">
        <v>2.8446899999999999</v>
      </c>
      <c r="G1248" s="196">
        <v>2.9759199999999999</v>
      </c>
      <c r="H1248" s="196">
        <v>2.76003</v>
      </c>
      <c r="I1248" s="196">
        <v>3.1369699999999998</v>
      </c>
      <c r="J1248" s="196">
        <v>3.7638099999999999</v>
      </c>
      <c r="K1248" s="196">
        <v>3.3400500000000002</v>
      </c>
      <c r="L1248" s="196">
        <v>3.5794000000000001</v>
      </c>
      <c r="M1248" s="196">
        <v>3.2974299999999999</v>
      </c>
      <c r="N1248" s="196">
        <v>2.1231900000000001</v>
      </c>
      <c r="O1248" s="196">
        <v>2.7065299999999999</v>
      </c>
      <c r="P1248" s="196"/>
      <c r="Q1248" s="197" t="s">
        <v>1</v>
      </c>
    </row>
    <row r="1249" spans="1:17" x14ac:dyDescent="0.2">
      <c r="A1249" s="198" t="s">
        <v>22</v>
      </c>
      <c r="B1249" s="199" t="s">
        <v>207</v>
      </c>
      <c r="C1249" s="199" t="s">
        <v>215</v>
      </c>
      <c r="D1249" s="199" t="s">
        <v>197</v>
      </c>
      <c r="E1249" s="199">
        <v>5.4471299999999996</v>
      </c>
      <c r="F1249" s="199">
        <v>4.7029100000000001</v>
      </c>
      <c r="G1249" s="199">
        <v>5.0553699999999999</v>
      </c>
      <c r="H1249" s="199">
        <v>4.6509499999999999</v>
      </c>
      <c r="I1249" s="199">
        <v>5.7715800000000002</v>
      </c>
      <c r="J1249" s="199">
        <v>6.7269199999999998</v>
      </c>
      <c r="K1249" s="199">
        <v>6.5857599999999996</v>
      </c>
      <c r="L1249" s="199">
        <v>6.2596800000000004</v>
      </c>
      <c r="M1249" s="199">
        <v>5.7334199999999997</v>
      </c>
      <c r="N1249" s="199">
        <v>3.86652</v>
      </c>
      <c r="O1249" s="199">
        <v>4.8570000000000002</v>
      </c>
      <c r="P1249" s="199"/>
      <c r="Q1249" s="200" t="s">
        <v>1</v>
      </c>
    </row>
    <row r="1250" spans="1:17" x14ac:dyDescent="0.2">
      <c r="A1250" s="195" t="s">
        <v>22</v>
      </c>
      <c r="B1250" s="196" t="s">
        <v>207</v>
      </c>
      <c r="C1250" s="196" t="s">
        <v>213</v>
      </c>
      <c r="D1250" s="196" t="s">
        <v>195</v>
      </c>
      <c r="E1250" s="196">
        <v>1.34771</v>
      </c>
      <c r="F1250" s="196">
        <v>1.3679300000000001</v>
      </c>
      <c r="G1250" s="196">
        <v>1.43631</v>
      </c>
      <c r="H1250" s="196">
        <v>1.4016999999999999</v>
      </c>
      <c r="I1250" s="196">
        <v>1.5209999999999999</v>
      </c>
      <c r="J1250" s="196">
        <v>1.7728999999999999</v>
      </c>
      <c r="K1250" s="196">
        <v>1.6384799999999999</v>
      </c>
      <c r="L1250" s="196">
        <v>1.69292</v>
      </c>
      <c r="M1250" s="196">
        <v>1.6739200000000001</v>
      </c>
      <c r="N1250" s="196">
        <v>1.05287</v>
      </c>
      <c r="O1250" s="196">
        <v>1.2347300000000001</v>
      </c>
      <c r="P1250" s="196"/>
      <c r="Q1250" s="197" t="s">
        <v>1</v>
      </c>
    </row>
    <row r="1251" spans="1:17" x14ac:dyDescent="0.2">
      <c r="A1251" s="198" t="s">
        <v>22</v>
      </c>
      <c r="B1251" s="199" t="s">
        <v>207</v>
      </c>
      <c r="C1251" s="199" t="s">
        <v>213</v>
      </c>
      <c r="D1251" s="199" t="s">
        <v>197</v>
      </c>
      <c r="E1251" s="199">
        <v>2.5115799999999999</v>
      </c>
      <c r="F1251" s="199">
        <v>2.3971100000000001</v>
      </c>
      <c r="G1251" s="199">
        <v>2.5290400000000002</v>
      </c>
      <c r="H1251" s="199">
        <v>2.1950400000000001</v>
      </c>
      <c r="I1251" s="199">
        <v>2.5571299999999999</v>
      </c>
      <c r="J1251" s="199">
        <v>3.23645</v>
      </c>
      <c r="K1251" s="199">
        <v>2.98915</v>
      </c>
      <c r="L1251" s="199">
        <v>2.8987799999999999</v>
      </c>
      <c r="M1251" s="199">
        <v>2.9418500000000001</v>
      </c>
      <c r="N1251" s="199">
        <v>1.87659</v>
      </c>
      <c r="O1251" s="199">
        <v>2.2449400000000002</v>
      </c>
      <c r="P1251" s="199"/>
      <c r="Q1251" s="200" t="s">
        <v>1</v>
      </c>
    </row>
    <row r="1252" spans="1:17" x14ac:dyDescent="0.2">
      <c r="A1252" s="195" t="s">
        <v>22</v>
      </c>
      <c r="B1252" s="196" t="s">
        <v>207</v>
      </c>
      <c r="C1252" s="196" t="s">
        <v>212</v>
      </c>
      <c r="D1252" s="196" t="s">
        <v>195</v>
      </c>
      <c r="E1252" s="196"/>
      <c r="F1252" s="196"/>
      <c r="G1252" s="196"/>
      <c r="H1252" s="196"/>
      <c r="I1252" s="196"/>
      <c r="J1252" s="196"/>
      <c r="K1252" s="196"/>
      <c r="L1252" s="196"/>
      <c r="M1252" s="196"/>
      <c r="N1252" s="196"/>
      <c r="O1252" s="196"/>
      <c r="P1252" s="196"/>
      <c r="Q1252" s="197" t="s">
        <v>1</v>
      </c>
    </row>
    <row r="1253" spans="1:17" x14ac:dyDescent="0.2">
      <c r="A1253" s="198" t="s">
        <v>22</v>
      </c>
      <c r="B1253" s="199" t="s">
        <v>207</v>
      </c>
      <c r="C1253" s="199" t="s">
        <v>212</v>
      </c>
      <c r="D1253" s="199" t="s">
        <v>197</v>
      </c>
      <c r="E1253" s="199"/>
      <c r="F1253" s="199"/>
      <c r="G1253" s="199"/>
      <c r="H1253" s="199"/>
      <c r="I1253" s="199"/>
      <c r="J1253" s="199"/>
      <c r="K1253" s="199"/>
      <c r="L1253" s="199"/>
      <c r="M1253" s="199"/>
      <c r="N1253" s="199"/>
      <c r="O1253" s="199"/>
      <c r="P1253" s="199"/>
      <c r="Q1253" s="200" t="s">
        <v>1</v>
      </c>
    </row>
    <row r="1254" spans="1:17" x14ac:dyDescent="0.2">
      <c r="A1254" s="195" t="s">
        <v>22</v>
      </c>
      <c r="B1254" s="196" t="s">
        <v>207</v>
      </c>
      <c r="C1254" s="196" t="s">
        <v>210</v>
      </c>
      <c r="D1254" s="196" t="s">
        <v>195</v>
      </c>
      <c r="E1254" s="196"/>
      <c r="F1254" s="196"/>
      <c r="G1254" s="196"/>
      <c r="H1254" s="196"/>
      <c r="I1254" s="196"/>
      <c r="J1254" s="196"/>
      <c r="K1254" s="196"/>
      <c r="L1254" s="196"/>
      <c r="M1254" s="196"/>
      <c r="N1254" s="196"/>
      <c r="O1254" s="196"/>
      <c r="P1254" s="196"/>
      <c r="Q1254" s="197" t="s">
        <v>1</v>
      </c>
    </row>
    <row r="1255" spans="1:17" x14ac:dyDescent="0.2">
      <c r="A1255" s="198" t="s">
        <v>22</v>
      </c>
      <c r="B1255" s="199" t="s">
        <v>207</v>
      </c>
      <c r="C1255" s="199" t="s">
        <v>210</v>
      </c>
      <c r="D1255" s="199" t="s">
        <v>197</v>
      </c>
      <c r="E1255" s="199"/>
      <c r="F1255" s="199"/>
      <c r="G1255" s="199"/>
      <c r="H1255" s="199"/>
      <c r="I1255" s="199"/>
      <c r="J1255" s="199"/>
      <c r="K1255" s="199"/>
      <c r="L1255" s="199"/>
      <c r="M1255" s="199"/>
      <c r="N1255" s="199"/>
      <c r="O1255" s="199"/>
      <c r="P1255" s="199"/>
      <c r="Q1255" s="200" t="s">
        <v>1</v>
      </c>
    </row>
    <row r="1256" spans="1:17" x14ac:dyDescent="0.2">
      <c r="A1256" s="195" t="s">
        <v>22</v>
      </c>
      <c r="B1256" s="196" t="s">
        <v>207</v>
      </c>
      <c r="C1256" s="196" t="s">
        <v>206</v>
      </c>
      <c r="D1256" s="196" t="s">
        <v>195</v>
      </c>
      <c r="E1256" s="196"/>
      <c r="F1256" s="196"/>
      <c r="G1256" s="196"/>
      <c r="H1256" s="196"/>
      <c r="I1256" s="196"/>
      <c r="J1256" s="196"/>
      <c r="K1256" s="196"/>
      <c r="L1256" s="196"/>
      <c r="M1256" s="196"/>
      <c r="N1256" s="196"/>
      <c r="O1256" s="196"/>
      <c r="P1256" s="196"/>
      <c r="Q1256" s="197" t="s">
        <v>1</v>
      </c>
    </row>
    <row r="1257" spans="1:17" x14ac:dyDescent="0.2">
      <c r="A1257" s="198" t="s">
        <v>22</v>
      </c>
      <c r="B1257" s="199" t="s">
        <v>207</v>
      </c>
      <c r="C1257" s="199" t="s">
        <v>206</v>
      </c>
      <c r="D1257" s="199" t="s">
        <v>197</v>
      </c>
      <c r="E1257" s="199"/>
      <c r="F1257" s="199"/>
      <c r="G1257" s="199"/>
      <c r="H1257" s="199"/>
      <c r="I1257" s="199"/>
      <c r="J1257" s="199"/>
      <c r="K1257" s="199"/>
      <c r="L1257" s="199"/>
      <c r="M1257" s="199"/>
      <c r="N1257" s="199"/>
      <c r="O1257" s="199"/>
      <c r="P1257" s="199"/>
      <c r="Q1257" s="200" t="s">
        <v>1</v>
      </c>
    </row>
    <row r="1258" spans="1:17" x14ac:dyDescent="0.2">
      <c r="A1258" s="195" t="s">
        <v>22</v>
      </c>
      <c r="B1258" s="196" t="s">
        <v>207</v>
      </c>
      <c r="C1258" s="196" t="s">
        <v>211</v>
      </c>
      <c r="D1258" s="196" t="s">
        <v>195</v>
      </c>
      <c r="E1258" s="199"/>
      <c r="F1258" s="199"/>
      <c r="G1258" s="199"/>
      <c r="H1258" s="199"/>
      <c r="I1258" s="199"/>
      <c r="J1258" s="199"/>
      <c r="K1258" s="199"/>
      <c r="L1258" s="199"/>
      <c r="M1258" s="199"/>
      <c r="N1258" s="199"/>
      <c r="O1258" s="199"/>
      <c r="P1258" s="199"/>
      <c r="Q1258" s="200"/>
    </row>
    <row r="1259" spans="1:17" x14ac:dyDescent="0.2">
      <c r="A1259" s="198" t="s">
        <v>22</v>
      </c>
      <c r="B1259" s="199" t="s">
        <v>207</v>
      </c>
      <c r="C1259" s="199" t="s">
        <v>211</v>
      </c>
      <c r="D1259" s="199" t="s">
        <v>197</v>
      </c>
      <c r="E1259" s="199"/>
      <c r="F1259" s="199"/>
      <c r="G1259" s="199"/>
      <c r="H1259" s="199"/>
      <c r="I1259" s="199"/>
      <c r="J1259" s="199"/>
      <c r="K1259" s="199"/>
      <c r="L1259" s="199"/>
      <c r="M1259" s="199"/>
      <c r="N1259" s="199"/>
      <c r="O1259" s="199"/>
      <c r="P1259" s="199"/>
      <c r="Q1259" s="200"/>
    </row>
    <row r="1260" spans="1:17" x14ac:dyDescent="0.2">
      <c r="A1260" s="195" t="s">
        <v>22</v>
      </c>
      <c r="B1260" s="196" t="s">
        <v>207</v>
      </c>
      <c r="C1260" s="196" t="s">
        <v>1087</v>
      </c>
      <c r="D1260" s="196" t="s">
        <v>195</v>
      </c>
      <c r="E1260" s="199"/>
      <c r="F1260" s="199"/>
      <c r="G1260" s="199"/>
      <c r="H1260" s="199"/>
      <c r="I1260" s="199"/>
      <c r="J1260" s="199"/>
      <c r="K1260" s="199"/>
      <c r="L1260" s="199"/>
      <c r="M1260" s="199"/>
      <c r="N1260" s="199"/>
      <c r="O1260" s="199"/>
      <c r="P1260" s="199"/>
      <c r="Q1260" s="200"/>
    </row>
    <row r="1261" spans="1:17" x14ac:dyDescent="0.2">
      <c r="A1261" s="198" t="s">
        <v>22</v>
      </c>
      <c r="B1261" s="199" t="s">
        <v>207</v>
      </c>
      <c r="C1261" s="199" t="s">
        <v>1087</v>
      </c>
      <c r="D1261" s="199" t="s">
        <v>197</v>
      </c>
      <c r="E1261" s="199"/>
      <c r="F1261" s="199"/>
      <c r="G1261" s="199"/>
      <c r="H1261" s="199"/>
      <c r="I1261" s="199"/>
      <c r="J1261" s="199"/>
      <c r="K1261" s="199"/>
      <c r="L1261" s="199"/>
      <c r="M1261" s="199"/>
      <c r="N1261" s="199"/>
      <c r="O1261" s="199"/>
      <c r="P1261" s="199"/>
      <c r="Q1261" s="200"/>
    </row>
    <row r="1262" spans="1:17" x14ac:dyDescent="0.2">
      <c r="A1262" s="195" t="s">
        <v>23</v>
      </c>
      <c r="B1262" s="196" t="s">
        <v>208</v>
      </c>
      <c r="C1262" s="196" t="s">
        <v>214</v>
      </c>
      <c r="D1262" s="196" t="s">
        <v>195</v>
      </c>
      <c r="E1262" s="196">
        <v>27434</v>
      </c>
      <c r="F1262" s="196">
        <v>29448</v>
      </c>
      <c r="G1262" s="196">
        <v>39316</v>
      </c>
      <c r="H1262" s="196">
        <v>31725</v>
      </c>
      <c r="I1262" s="196">
        <v>40597</v>
      </c>
      <c r="J1262" s="196">
        <v>39899</v>
      </c>
      <c r="K1262" s="196">
        <v>38736</v>
      </c>
      <c r="L1262" s="196">
        <v>34498</v>
      </c>
      <c r="M1262" s="196"/>
      <c r="N1262" s="196">
        <v>32698</v>
      </c>
      <c r="O1262" s="196">
        <v>35945</v>
      </c>
      <c r="P1262" s="196"/>
      <c r="Q1262" s="197" t="s">
        <v>1</v>
      </c>
    </row>
    <row r="1263" spans="1:17" x14ac:dyDescent="0.2">
      <c r="A1263" s="198" t="s">
        <v>23</v>
      </c>
      <c r="B1263" s="199" t="s">
        <v>208</v>
      </c>
      <c r="C1263" s="199" t="s">
        <v>214</v>
      </c>
      <c r="D1263" s="199" t="s">
        <v>197</v>
      </c>
      <c r="E1263" s="199">
        <v>33506</v>
      </c>
      <c r="F1263" s="199">
        <v>35217</v>
      </c>
      <c r="G1263" s="199">
        <v>47919</v>
      </c>
      <c r="H1263" s="199">
        <v>37899</v>
      </c>
      <c r="I1263" s="199">
        <v>49239</v>
      </c>
      <c r="J1263" s="199">
        <v>47719</v>
      </c>
      <c r="K1263" s="199">
        <v>46797</v>
      </c>
      <c r="L1263" s="199">
        <v>41303</v>
      </c>
      <c r="M1263" s="199"/>
      <c r="N1263" s="199">
        <v>39190</v>
      </c>
      <c r="O1263" s="199">
        <v>42828</v>
      </c>
      <c r="P1263" s="199"/>
      <c r="Q1263" s="200" t="s">
        <v>1</v>
      </c>
    </row>
    <row r="1264" spans="1:17" x14ac:dyDescent="0.2">
      <c r="A1264" s="195" t="s">
        <v>23</v>
      </c>
      <c r="B1264" s="196" t="s">
        <v>208</v>
      </c>
      <c r="C1264" s="196" t="s">
        <v>215</v>
      </c>
      <c r="D1264" s="196" t="s">
        <v>195</v>
      </c>
      <c r="E1264" s="196">
        <v>27972</v>
      </c>
      <c r="F1264" s="196">
        <v>26187</v>
      </c>
      <c r="G1264" s="196">
        <v>30330</v>
      </c>
      <c r="H1264" s="196">
        <v>26682</v>
      </c>
      <c r="I1264" s="196">
        <v>35874</v>
      </c>
      <c r="J1264" s="196">
        <v>37686</v>
      </c>
      <c r="K1264" s="196">
        <v>38003</v>
      </c>
      <c r="L1264" s="196">
        <v>35629</v>
      </c>
      <c r="M1264" s="196"/>
      <c r="N1264" s="196">
        <v>29983</v>
      </c>
      <c r="O1264" s="196">
        <v>30717</v>
      </c>
      <c r="P1264" s="196"/>
      <c r="Q1264" s="197" t="s">
        <v>1</v>
      </c>
    </row>
    <row r="1265" spans="1:17" x14ac:dyDescent="0.2">
      <c r="A1265" s="198" t="s">
        <v>23</v>
      </c>
      <c r="B1265" s="199" t="s">
        <v>208</v>
      </c>
      <c r="C1265" s="199" t="s">
        <v>215</v>
      </c>
      <c r="D1265" s="199" t="s">
        <v>197</v>
      </c>
      <c r="E1265" s="199">
        <v>33583</v>
      </c>
      <c r="F1265" s="199">
        <v>32128</v>
      </c>
      <c r="G1265" s="199">
        <v>36641</v>
      </c>
      <c r="H1265" s="199">
        <v>32105</v>
      </c>
      <c r="I1265" s="199">
        <v>43608</v>
      </c>
      <c r="J1265" s="199">
        <v>45648</v>
      </c>
      <c r="K1265" s="199">
        <v>45554</v>
      </c>
      <c r="L1265" s="199">
        <v>42171</v>
      </c>
      <c r="M1265" s="199"/>
      <c r="N1265" s="199">
        <v>35843</v>
      </c>
      <c r="O1265" s="199">
        <v>36119</v>
      </c>
      <c r="P1265" s="199"/>
      <c r="Q1265" s="200" t="s">
        <v>1</v>
      </c>
    </row>
    <row r="1266" spans="1:17" x14ac:dyDescent="0.2">
      <c r="A1266" s="195" t="s">
        <v>23</v>
      </c>
      <c r="B1266" s="196" t="s">
        <v>208</v>
      </c>
      <c r="C1266" s="196" t="s">
        <v>213</v>
      </c>
      <c r="D1266" s="196" t="s">
        <v>195</v>
      </c>
      <c r="E1266" s="196">
        <v>28925</v>
      </c>
      <c r="F1266" s="196">
        <v>25492</v>
      </c>
      <c r="G1266" s="196">
        <v>24917</v>
      </c>
      <c r="H1266" s="196">
        <v>23346</v>
      </c>
      <c r="I1266" s="196">
        <v>27891</v>
      </c>
      <c r="J1266" s="196">
        <v>31610</v>
      </c>
      <c r="K1266" s="196">
        <v>33347</v>
      </c>
      <c r="L1266" s="196">
        <v>35186</v>
      </c>
      <c r="M1266" s="196"/>
      <c r="N1266" s="196">
        <v>29660</v>
      </c>
      <c r="O1266" s="196">
        <v>28441</v>
      </c>
      <c r="P1266" s="196"/>
      <c r="Q1266" s="197" t="s">
        <v>1</v>
      </c>
    </row>
    <row r="1267" spans="1:17" x14ac:dyDescent="0.2">
      <c r="A1267" s="198" t="s">
        <v>23</v>
      </c>
      <c r="B1267" s="199" t="s">
        <v>208</v>
      </c>
      <c r="C1267" s="199" t="s">
        <v>213</v>
      </c>
      <c r="D1267" s="199" t="s">
        <v>197</v>
      </c>
      <c r="E1267" s="199">
        <v>34822</v>
      </c>
      <c r="F1267" s="199">
        <v>30686</v>
      </c>
      <c r="G1267" s="199">
        <v>30635</v>
      </c>
      <c r="H1267" s="199">
        <v>28609</v>
      </c>
      <c r="I1267" s="199">
        <v>34201</v>
      </c>
      <c r="J1267" s="199">
        <v>38479</v>
      </c>
      <c r="K1267" s="199">
        <v>40670</v>
      </c>
      <c r="L1267" s="199">
        <v>42077</v>
      </c>
      <c r="M1267" s="199"/>
      <c r="N1267" s="199">
        <v>35051</v>
      </c>
      <c r="O1267" s="199">
        <v>34291</v>
      </c>
      <c r="P1267" s="199"/>
      <c r="Q1267" s="200" t="s">
        <v>1</v>
      </c>
    </row>
    <row r="1268" spans="1:17" x14ac:dyDescent="0.2">
      <c r="A1268" s="195" t="s">
        <v>23</v>
      </c>
      <c r="B1268" s="196" t="s">
        <v>208</v>
      </c>
      <c r="C1268" s="196" t="s">
        <v>212</v>
      </c>
      <c r="D1268" s="196" t="s">
        <v>195</v>
      </c>
      <c r="E1268" s="196">
        <v>30558</v>
      </c>
      <c r="F1268" s="196">
        <v>26873</v>
      </c>
      <c r="G1268" s="196">
        <v>22914</v>
      </c>
      <c r="H1268" s="196">
        <v>23705</v>
      </c>
      <c r="I1268" s="196">
        <v>24152</v>
      </c>
      <c r="J1268" s="196">
        <v>26234</v>
      </c>
      <c r="K1268" s="196">
        <v>29040</v>
      </c>
      <c r="L1268" s="196">
        <v>32896</v>
      </c>
      <c r="M1268" s="196"/>
      <c r="N1268" s="196">
        <v>34950</v>
      </c>
      <c r="O1268" s="196">
        <v>33651</v>
      </c>
      <c r="P1268" s="196"/>
      <c r="Q1268" s="197" t="s">
        <v>1</v>
      </c>
    </row>
    <row r="1269" spans="1:17" x14ac:dyDescent="0.2">
      <c r="A1269" s="198" t="s">
        <v>23</v>
      </c>
      <c r="B1269" s="199" t="s">
        <v>208</v>
      </c>
      <c r="C1269" s="199" t="s">
        <v>212</v>
      </c>
      <c r="D1269" s="199" t="s">
        <v>197</v>
      </c>
      <c r="E1269" s="199">
        <v>38066</v>
      </c>
      <c r="F1269" s="199">
        <v>33393</v>
      </c>
      <c r="G1269" s="199">
        <v>29263</v>
      </c>
      <c r="H1269" s="199">
        <v>29108</v>
      </c>
      <c r="I1269" s="199">
        <v>30224</v>
      </c>
      <c r="J1269" s="199">
        <v>32687</v>
      </c>
      <c r="K1269" s="199">
        <v>36166</v>
      </c>
      <c r="L1269" s="199">
        <v>41137</v>
      </c>
      <c r="M1269" s="199"/>
      <c r="N1269" s="199">
        <v>44605</v>
      </c>
      <c r="O1269" s="199">
        <v>43071</v>
      </c>
      <c r="P1269" s="199"/>
      <c r="Q1269" s="200" t="s">
        <v>1</v>
      </c>
    </row>
    <row r="1270" spans="1:17" x14ac:dyDescent="0.2">
      <c r="A1270" s="195" t="s">
        <v>23</v>
      </c>
      <c r="B1270" s="196" t="s">
        <v>208</v>
      </c>
      <c r="C1270" s="196" t="s">
        <v>210</v>
      </c>
      <c r="D1270" s="196" t="s">
        <v>195</v>
      </c>
      <c r="E1270" s="196">
        <v>25903</v>
      </c>
      <c r="F1270" s="196">
        <v>27018</v>
      </c>
      <c r="G1270" s="196">
        <v>22107</v>
      </c>
      <c r="H1270" s="196">
        <v>23760</v>
      </c>
      <c r="I1270" s="196">
        <v>21327</v>
      </c>
      <c r="J1270" s="196">
        <v>22105</v>
      </c>
      <c r="K1270" s="196">
        <v>23858</v>
      </c>
      <c r="L1270" s="196">
        <v>25577</v>
      </c>
      <c r="M1270" s="196"/>
      <c r="N1270" s="196">
        <v>29487</v>
      </c>
      <c r="O1270" s="196">
        <v>29004</v>
      </c>
      <c r="P1270" s="196"/>
      <c r="Q1270" s="197" t="s">
        <v>1</v>
      </c>
    </row>
    <row r="1271" spans="1:17" x14ac:dyDescent="0.2">
      <c r="A1271" s="198" t="s">
        <v>23</v>
      </c>
      <c r="B1271" s="199" t="s">
        <v>208</v>
      </c>
      <c r="C1271" s="199" t="s">
        <v>210</v>
      </c>
      <c r="D1271" s="199" t="s">
        <v>197</v>
      </c>
      <c r="E1271" s="199">
        <v>33265</v>
      </c>
      <c r="F1271" s="199">
        <v>33687</v>
      </c>
      <c r="G1271" s="199">
        <v>27695</v>
      </c>
      <c r="H1271" s="199">
        <v>29082</v>
      </c>
      <c r="I1271" s="199">
        <v>27132</v>
      </c>
      <c r="J1271" s="199">
        <v>27585</v>
      </c>
      <c r="K1271" s="199">
        <v>29433</v>
      </c>
      <c r="L1271" s="199">
        <v>31210</v>
      </c>
      <c r="M1271" s="199"/>
      <c r="N1271" s="199">
        <v>35542</v>
      </c>
      <c r="O1271" s="199">
        <v>35686</v>
      </c>
      <c r="P1271" s="199"/>
      <c r="Q1271" s="200" t="s">
        <v>1</v>
      </c>
    </row>
    <row r="1272" spans="1:17" x14ac:dyDescent="0.2">
      <c r="A1272" s="195" t="s">
        <v>23</v>
      </c>
      <c r="B1272" s="196" t="s">
        <v>208</v>
      </c>
      <c r="C1272" s="196" t="s">
        <v>206</v>
      </c>
      <c r="D1272" s="196" t="s">
        <v>195</v>
      </c>
      <c r="E1272" s="196"/>
      <c r="F1272" s="196"/>
      <c r="G1272" s="196"/>
      <c r="H1272" s="196"/>
      <c r="I1272" s="196"/>
      <c r="J1272" s="196"/>
      <c r="K1272" s="196"/>
      <c r="L1272" s="196"/>
      <c r="M1272" s="196"/>
      <c r="N1272" s="196"/>
      <c r="O1272" s="196"/>
      <c r="P1272" s="196"/>
      <c r="Q1272" s="197" t="s">
        <v>1</v>
      </c>
    </row>
    <row r="1273" spans="1:17" x14ac:dyDescent="0.2">
      <c r="A1273" s="198" t="s">
        <v>23</v>
      </c>
      <c r="B1273" s="199" t="s">
        <v>208</v>
      </c>
      <c r="C1273" s="199" t="s">
        <v>206</v>
      </c>
      <c r="D1273" s="199" t="s">
        <v>197</v>
      </c>
      <c r="E1273" s="199"/>
      <c r="F1273" s="199"/>
      <c r="G1273" s="199"/>
      <c r="H1273" s="199"/>
      <c r="I1273" s="199"/>
      <c r="J1273" s="199"/>
      <c r="K1273" s="199"/>
      <c r="L1273" s="199"/>
      <c r="M1273" s="199"/>
      <c r="N1273" s="199"/>
      <c r="O1273" s="199"/>
      <c r="P1273" s="199"/>
      <c r="Q1273" s="200" t="s">
        <v>1</v>
      </c>
    </row>
    <row r="1274" spans="1:17" x14ac:dyDescent="0.2">
      <c r="A1274" s="195" t="s">
        <v>23</v>
      </c>
      <c r="B1274" s="196" t="s">
        <v>208</v>
      </c>
      <c r="C1274" s="196" t="s">
        <v>211</v>
      </c>
      <c r="D1274" s="196" t="s">
        <v>195</v>
      </c>
      <c r="E1274" s="196"/>
      <c r="F1274" s="196"/>
      <c r="G1274" s="196"/>
      <c r="H1274" s="196"/>
      <c r="I1274" s="196"/>
      <c r="J1274" s="196"/>
      <c r="K1274" s="196"/>
      <c r="L1274" s="196"/>
      <c r="M1274" s="196"/>
      <c r="N1274" s="196"/>
      <c r="O1274" s="196"/>
      <c r="P1274" s="196"/>
      <c r="Q1274" s="197" t="s">
        <v>1</v>
      </c>
    </row>
    <row r="1275" spans="1:17" x14ac:dyDescent="0.2">
      <c r="A1275" s="198" t="s">
        <v>23</v>
      </c>
      <c r="B1275" s="199" t="s">
        <v>208</v>
      </c>
      <c r="C1275" s="199" t="s">
        <v>211</v>
      </c>
      <c r="D1275" s="199" t="s">
        <v>197</v>
      </c>
      <c r="E1275" s="199"/>
      <c r="F1275" s="199"/>
      <c r="G1275" s="199"/>
      <c r="H1275" s="199"/>
      <c r="I1275" s="199"/>
      <c r="J1275" s="199"/>
      <c r="K1275" s="199"/>
      <c r="L1275" s="199"/>
      <c r="M1275" s="199"/>
      <c r="N1275" s="199"/>
      <c r="O1275" s="199"/>
      <c r="P1275" s="199"/>
      <c r="Q1275" s="200" t="s">
        <v>1</v>
      </c>
    </row>
    <row r="1276" spans="1:17" x14ac:dyDescent="0.2">
      <c r="A1276" s="195" t="s">
        <v>23</v>
      </c>
      <c r="B1276" s="196" t="s">
        <v>205</v>
      </c>
      <c r="C1276" s="196" t="s">
        <v>214</v>
      </c>
      <c r="D1276" s="196" t="s">
        <v>195</v>
      </c>
      <c r="E1276" s="196">
        <v>23720</v>
      </c>
      <c r="F1276" s="196">
        <v>24709</v>
      </c>
      <c r="G1276" s="196">
        <v>23884</v>
      </c>
      <c r="H1276" s="196">
        <v>24943</v>
      </c>
      <c r="I1276" s="196">
        <v>22825</v>
      </c>
      <c r="J1276" s="196">
        <v>22001</v>
      </c>
      <c r="K1276" s="196">
        <v>22428</v>
      </c>
      <c r="L1276" s="196">
        <v>23468</v>
      </c>
      <c r="M1276" s="196"/>
      <c r="N1276" s="196">
        <v>27808</v>
      </c>
      <c r="O1276" s="196">
        <v>29523</v>
      </c>
      <c r="P1276" s="196"/>
      <c r="Q1276" s="197" t="s">
        <v>1</v>
      </c>
    </row>
    <row r="1277" spans="1:17" x14ac:dyDescent="0.2">
      <c r="A1277" s="198" t="s">
        <v>23</v>
      </c>
      <c r="B1277" s="199" t="s">
        <v>205</v>
      </c>
      <c r="C1277" s="199" t="s">
        <v>214</v>
      </c>
      <c r="D1277" s="199" t="s">
        <v>197</v>
      </c>
      <c r="E1277" s="199">
        <v>33332</v>
      </c>
      <c r="F1277" s="199">
        <v>34318</v>
      </c>
      <c r="G1277" s="199">
        <v>31599</v>
      </c>
      <c r="H1277" s="199">
        <v>32070</v>
      </c>
      <c r="I1277" s="199">
        <v>30459</v>
      </c>
      <c r="J1277" s="199">
        <v>30028</v>
      </c>
      <c r="K1277" s="199">
        <v>30150</v>
      </c>
      <c r="L1277" s="199">
        <v>30627</v>
      </c>
      <c r="M1277" s="199"/>
      <c r="N1277" s="199">
        <v>35654</v>
      </c>
      <c r="O1277" s="199">
        <v>38079</v>
      </c>
      <c r="P1277" s="199"/>
      <c r="Q1277" s="200" t="s">
        <v>1</v>
      </c>
    </row>
    <row r="1278" spans="1:17" x14ac:dyDescent="0.2">
      <c r="A1278" s="195" t="s">
        <v>23</v>
      </c>
      <c r="B1278" s="196" t="s">
        <v>205</v>
      </c>
      <c r="C1278" s="196" t="s">
        <v>215</v>
      </c>
      <c r="D1278" s="196" t="s">
        <v>195</v>
      </c>
      <c r="E1278" s="196">
        <v>19005</v>
      </c>
      <c r="F1278" s="196">
        <v>19630</v>
      </c>
      <c r="G1278" s="196">
        <v>22087</v>
      </c>
      <c r="H1278" s="196">
        <v>21378</v>
      </c>
      <c r="I1278" s="196">
        <v>21377</v>
      </c>
      <c r="J1278" s="196">
        <v>20139</v>
      </c>
      <c r="K1278" s="196">
        <v>19214</v>
      </c>
      <c r="L1278" s="196">
        <v>18908</v>
      </c>
      <c r="M1278" s="196"/>
      <c r="N1278" s="196">
        <v>21473</v>
      </c>
      <c r="O1278" s="196">
        <v>23463</v>
      </c>
      <c r="P1278" s="196"/>
      <c r="Q1278" s="197" t="s">
        <v>1</v>
      </c>
    </row>
    <row r="1279" spans="1:17" x14ac:dyDescent="0.2">
      <c r="A1279" s="198" t="s">
        <v>23</v>
      </c>
      <c r="B1279" s="199" t="s">
        <v>205</v>
      </c>
      <c r="C1279" s="199" t="s">
        <v>215</v>
      </c>
      <c r="D1279" s="199" t="s">
        <v>197</v>
      </c>
      <c r="E1279" s="199">
        <v>27240</v>
      </c>
      <c r="F1279" s="199">
        <v>26834</v>
      </c>
      <c r="G1279" s="199">
        <v>27323</v>
      </c>
      <c r="H1279" s="199">
        <v>27706</v>
      </c>
      <c r="I1279" s="199">
        <v>27473</v>
      </c>
      <c r="J1279" s="199">
        <v>25653</v>
      </c>
      <c r="K1279" s="199">
        <v>24653</v>
      </c>
      <c r="L1279" s="199">
        <v>23466</v>
      </c>
      <c r="M1279" s="199"/>
      <c r="N1279" s="199">
        <v>25833</v>
      </c>
      <c r="O1279" s="199">
        <v>27704</v>
      </c>
      <c r="P1279" s="199"/>
      <c r="Q1279" s="200" t="s">
        <v>1</v>
      </c>
    </row>
    <row r="1280" spans="1:17" x14ac:dyDescent="0.2">
      <c r="A1280" s="195" t="s">
        <v>23</v>
      </c>
      <c r="B1280" s="196" t="s">
        <v>205</v>
      </c>
      <c r="C1280" s="196" t="s">
        <v>213</v>
      </c>
      <c r="D1280" s="196" t="s">
        <v>195</v>
      </c>
      <c r="E1280" s="196">
        <v>17540</v>
      </c>
      <c r="F1280" s="196">
        <v>19775</v>
      </c>
      <c r="G1280" s="196">
        <v>22617</v>
      </c>
      <c r="H1280" s="196">
        <v>20609</v>
      </c>
      <c r="I1280" s="196">
        <v>30610</v>
      </c>
      <c r="J1280" s="196">
        <v>26800</v>
      </c>
      <c r="K1280" s="196">
        <v>25899</v>
      </c>
      <c r="L1280" s="196">
        <v>23773</v>
      </c>
      <c r="M1280" s="196"/>
      <c r="N1280" s="196">
        <v>23214</v>
      </c>
      <c r="O1280" s="196">
        <v>27540</v>
      </c>
      <c r="P1280" s="196"/>
      <c r="Q1280" s="197" t="s">
        <v>1</v>
      </c>
    </row>
    <row r="1281" spans="1:17" x14ac:dyDescent="0.2">
      <c r="A1281" s="198" t="s">
        <v>23</v>
      </c>
      <c r="B1281" s="199" t="s">
        <v>205</v>
      </c>
      <c r="C1281" s="199" t="s">
        <v>213</v>
      </c>
      <c r="D1281" s="199" t="s">
        <v>197</v>
      </c>
      <c r="E1281" s="199">
        <v>23194</v>
      </c>
      <c r="F1281" s="199">
        <v>25865</v>
      </c>
      <c r="G1281" s="199">
        <v>27017</v>
      </c>
      <c r="H1281" s="199">
        <v>24996</v>
      </c>
      <c r="I1281" s="199">
        <v>35184</v>
      </c>
      <c r="J1281" s="199">
        <v>30905</v>
      </c>
      <c r="K1281" s="199">
        <v>29661</v>
      </c>
      <c r="L1281" s="199">
        <v>26789</v>
      </c>
      <c r="M1281" s="199"/>
      <c r="N1281" s="199">
        <v>24141</v>
      </c>
      <c r="O1281" s="199">
        <v>28047</v>
      </c>
      <c r="P1281" s="199"/>
      <c r="Q1281" s="200" t="s">
        <v>1</v>
      </c>
    </row>
    <row r="1282" spans="1:17" x14ac:dyDescent="0.2">
      <c r="A1282" s="195" t="s">
        <v>23</v>
      </c>
      <c r="B1282" s="196" t="s">
        <v>205</v>
      </c>
      <c r="C1282" s="196" t="s">
        <v>212</v>
      </c>
      <c r="D1282" s="196" t="s">
        <v>195</v>
      </c>
      <c r="E1282" s="196"/>
      <c r="F1282" s="196"/>
      <c r="G1282" s="196"/>
      <c r="H1282" s="196"/>
      <c r="I1282" s="196"/>
      <c r="J1282" s="196"/>
      <c r="K1282" s="196"/>
      <c r="L1282" s="196"/>
      <c r="M1282" s="196"/>
      <c r="N1282" s="196"/>
      <c r="O1282" s="196"/>
      <c r="P1282" s="196"/>
      <c r="Q1282" s="197" t="s">
        <v>1</v>
      </c>
    </row>
    <row r="1283" spans="1:17" x14ac:dyDescent="0.2">
      <c r="A1283" s="198" t="s">
        <v>23</v>
      </c>
      <c r="B1283" s="199" t="s">
        <v>205</v>
      </c>
      <c r="C1283" s="199" t="s">
        <v>212</v>
      </c>
      <c r="D1283" s="199" t="s">
        <v>197</v>
      </c>
      <c r="E1283" s="199"/>
      <c r="F1283" s="199"/>
      <c r="G1283" s="199"/>
      <c r="H1283" s="199"/>
      <c r="I1283" s="199"/>
      <c r="J1283" s="199"/>
      <c r="K1283" s="199"/>
      <c r="L1283" s="199"/>
      <c r="M1283" s="199"/>
      <c r="N1283" s="199"/>
      <c r="O1283" s="199"/>
      <c r="P1283" s="199"/>
      <c r="Q1283" s="200" t="s">
        <v>1</v>
      </c>
    </row>
    <row r="1284" spans="1:17" x14ac:dyDescent="0.2">
      <c r="A1284" s="195" t="s">
        <v>23</v>
      </c>
      <c r="B1284" s="196" t="s">
        <v>205</v>
      </c>
      <c r="C1284" s="196" t="s">
        <v>210</v>
      </c>
      <c r="D1284" s="196" t="s">
        <v>195</v>
      </c>
      <c r="E1284" s="196"/>
      <c r="F1284" s="196"/>
      <c r="G1284" s="196"/>
      <c r="H1284" s="196"/>
      <c r="I1284" s="196"/>
      <c r="J1284" s="196"/>
      <c r="K1284" s="196"/>
      <c r="L1284" s="196"/>
      <c r="M1284" s="196"/>
      <c r="N1284" s="196"/>
      <c r="O1284" s="196"/>
      <c r="P1284" s="196"/>
      <c r="Q1284" s="197" t="s">
        <v>1</v>
      </c>
    </row>
    <row r="1285" spans="1:17" x14ac:dyDescent="0.2">
      <c r="A1285" s="198" t="s">
        <v>23</v>
      </c>
      <c r="B1285" s="199" t="s">
        <v>205</v>
      </c>
      <c r="C1285" s="199" t="s">
        <v>210</v>
      </c>
      <c r="D1285" s="199" t="s">
        <v>197</v>
      </c>
      <c r="E1285" s="199"/>
      <c r="F1285" s="199"/>
      <c r="G1285" s="199"/>
      <c r="H1285" s="199"/>
      <c r="I1285" s="199"/>
      <c r="J1285" s="199"/>
      <c r="K1285" s="199"/>
      <c r="L1285" s="199"/>
      <c r="M1285" s="199"/>
      <c r="N1285" s="199"/>
      <c r="O1285" s="199"/>
      <c r="P1285" s="199"/>
      <c r="Q1285" s="200" t="s">
        <v>1</v>
      </c>
    </row>
    <row r="1286" spans="1:17" x14ac:dyDescent="0.2">
      <c r="A1286" s="195" t="s">
        <v>23</v>
      </c>
      <c r="B1286" s="196" t="s">
        <v>205</v>
      </c>
      <c r="C1286" s="196" t="s">
        <v>206</v>
      </c>
      <c r="D1286" s="196" t="s">
        <v>195</v>
      </c>
      <c r="E1286" s="196"/>
      <c r="F1286" s="196"/>
      <c r="G1286" s="196"/>
      <c r="H1286" s="196"/>
      <c r="I1286" s="196"/>
      <c r="J1286" s="196"/>
      <c r="K1286" s="196"/>
      <c r="L1286" s="196"/>
      <c r="M1286" s="196"/>
      <c r="N1286" s="196"/>
      <c r="O1286" s="196"/>
      <c r="P1286" s="196"/>
      <c r="Q1286" s="197" t="s">
        <v>1</v>
      </c>
    </row>
    <row r="1287" spans="1:17" x14ac:dyDescent="0.2">
      <c r="A1287" s="198" t="s">
        <v>23</v>
      </c>
      <c r="B1287" s="199" t="s">
        <v>205</v>
      </c>
      <c r="C1287" s="199" t="s">
        <v>206</v>
      </c>
      <c r="D1287" s="199" t="s">
        <v>197</v>
      </c>
      <c r="E1287" s="199"/>
      <c r="F1287" s="199"/>
      <c r="G1287" s="199"/>
      <c r="H1287" s="199"/>
      <c r="I1287" s="199"/>
      <c r="J1287" s="199"/>
      <c r="K1287" s="199"/>
      <c r="L1287" s="199"/>
      <c r="M1287" s="199"/>
      <c r="N1287" s="199"/>
      <c r="O1287" s="199"/>
      <c r="P1287" s="199"/>
      <c r="Q1287" s="200" t="s">
        <v>1</v>
      </c>
    </row>
    <row r="1288" spans="1:17" x14ac:dyDescent="0.2">
      <c r="A1288" s="195" t="s">
        <v>23</v>
      </c>
      <c r="B1288" s="196" t="s">
        <v>205</v>
      </c>
      <c r="C1288" s="196" t="s">
        <v>211</v>
      </c>
      <c r="D1288" s="196" t="s">
        <v>195</v>
      </c>
      <c r="E1288" s="199"/>
      <c r="F1288" s="199"/>
      <c r="G1288" s="199"/>
      <c r="H1288" s="199"/>
      <c r="I1288" s="199"/>
      <c r="J1288" s="199"/>
      <c r="K1288" s="199"/>
      <c r="L1288" s="199"/>
      <c r="M1288" s="199"/>
      <c r="N1288" s="199"/>
      <c r="O1288" s="199"/>
      <c r="P1288" s="199"/>
      <c r="Q1288" s="200"/>
    </row>
    <row r="1289" spans="1:17" x14ac:dyDescent="0.2">
      <c r="A1289" s="198" t="s">
        <v>23</v>
      </c>
      <c r="B1289" s="199" t="s">
        <v>205</v>
      </c>
      <c r="C1289" s="199" t="s">
        <v>211</v>
      </c>
      <c r="D1289" s="199" t="s">
        <v>197</v>
      </c>
      <c r="E1289" s="199"/>
      <c r="F1289" s="199"/>
      <c r="G1289" s="199"/>
      <c r="H1289" s="199"/>
      <c r="I1289" s="199"/>
      <c r="J1289" s="199"/>
      <c r="K1289" s="199"/>
      <c r="L1289" s="199"/>
      <c r="M1289" s="199"/>
      <c r="N1289" s="199"/>
      <c r="O1289" s="199"/>
      <c r="P1289" s="199"/>
      <c r="Q1289" s="200"/>
    </row>
    <row r="1290" spans="1:17" x14ac:dyDescent="0.2">
      <c r="A1290" s="195" t="s">
        <v>23</v>
      </c>
      <c r="B1290" s="196" t="s">
        <v>205</v>
      </c>
      <c r="C1290" s="196" t="s">
        <v>1087</v>
      </c>
      <c r="D1290" s="196" t="s">
        <v>195</v>
      </c>
      <c r="E1290" s="199"/>
      <c r="F1290" s="199"/>
      <c r="G1290" s="199"/>
      <c r="H1290" s="199"/>
      <c r="I1290" s="199"/>
      <c r="J1290" s="199"/>
      <c r="K1290" s="199"/>
      <c r="L1290" s="199"/>
      <c r="M1290" s="199"/>
      <c r="N1290" s="199"/>
      <c r="O1290" s="199"/>
      <c r="P1290" s="199"/>
      <c r="Q1290" s="200"/>
    </row>
    <row r="1291" spans="1:17" x14ac:dyDescent="0.2">
      <c r="A1291" s="198" t="s">
        <v>23</v>
      </c>
      <c r="B1291" s="199" t="s">
        <v>205</v>
      </c>
      <c r="C1291" s="199" t="s">
        <v>1087</v>
      </c>
      <c r="D1291" s="199" t="s">
        <v>197</v>
      </c>
      <c r="E1291" s="199"/>
      <c r="F1291" s="199"/>
      <c r="G1291" s="199"/>
      <c r="H1291" s="199"/>
      <c r="I1291" s="199"/>
      <c r="J1291" s="199"/>
      <c r="K1291" s="199"/>
      <c r="L1291" s="199"/>
      <c r="M1291" s="199"/>
      <c r="N1291" s="199"/>
      <c r="O1291" s="199"/>
      <c r="P1291" s="199"/>
      <c r="Q1291" s="200"/>
    </row>
    <row r="1292" spans="1:17" x14ac:dyDescent="0.2">
      <c r="A1292" s="195" t="s">
        <v>23</v>
      </c>
      <c r="B1292" s="196" t="s">
        <v>209</v>
      </c>
      <c r="C1292" s="196" t="s">
        <v>214</v>
      </c>
      <c r="D1292" s="196" t="s">
        <v>195</v>
      </c>
      <c r="E1292" s="196">
        <v>14.49296</v>
      </c>
      <c r="F1292" s="196">
        <v>12.496600000000001</v>
      </c>
      <c r="G1292" s="196">
        <v>11.52711</v>
      </c>
      <c r="H1292" s="196">
        <v>12.47912</v>
      </c>
      <c r="I1292" s="196">
        <v>12.560040000000001</v>
      </c>
      <c r="J1292" s="196">
        <v>11.481490000000001</v>
      </c>
      <c r="K1292" s="196"/>
      <c r="L1292" s="196">
        <v>4.8118699999999999</v>
      </c>
      <c r="M1292" s="196"/>
      <c r="N1292" s="196">
        <v>4.0522400000000003</v>
      </c>
      <c r="O1292" s="196">
        <v>3.3134000000000001</v>
      </c>
      <c r="P1292" s="196"/>
      <c r="Q1292" s="197" t="s">
        <v>1</v>
      </c>
    </row>
    <row r="1293" spans="1:17" x14ac:dyDescent="0.2">
      <c r="A1293" s="198" t="s">
        <v>23</v>
      </c>
      <c r="B1293" s="199" t="s">
        <v>209</v>
      </c>
      <c r="C1293" s="199" t="s">
        <v>214</v>
      </c>
      <c r="D1293" s="199" t="s">
        <v>197</v>
      </c>
      <c r="E1293" s="199">
        <v>15.45992</v>
      </c>
      <c r="F1293" s="199">
        <v>13.5304</v>
      </c>
      <c r="G1293" s="199">
        <v>12.52322</v>
      </c>
      <c r="H1293" s="199">
        <v>18.034780000000001</v>
      </c>
      <c r="I1293" s="199">
        <v>13.28012</v>
      </c>
      <c r="J1293" s="199">
        <v>12.98854</v>
      </c>
      <c r="K1293" s="199"/>
      <c r="L1293" s="199">
        <v>5.5008100000000004</v>
      </c>
      <c r="M1293" s="199"/>
      <c r="N1293" s="199">
        <v>4.6057699999999997</v>
      </c>
      <c r="O1293" s="199">
        <v>3.9226700000000001</v>
      </c>
      <c r="P1293" s="199"/>
      <c r="Q1293" s="200" t="s">
        <v>1</v>
      </c>
    </row>
    <row r="1294" spans="1:17" x14ac:dyDescent="0.2">
      <c r="A1294" s="195" t="s">
        <v>23</v>
      </c>
      <c r="B1294" s="196" t="s">
        <v>209</v>
      </c>
      <c r="C1294" s="196" t="s">
        <v>215</v>
      </c>
      <c r="D1294" s="196" t="s">
        <v>195</v>
      </c>
      <c r="E1294" s="196">
        <v>18.24682</v>
      </c>
      <c r="F1294" s="196">
        <v>16.47</v>
      </c>
      <c r="G1294" s="196">
        <v>13.079459999999999</v>
      </c>
      <c r="H1294" s="196">
        <v>15.7372</v>
      </c>
      <c r="I1294" s="196">
        <v>15.30635</v>
      </c>
      <c r="J1294" s="196">
        <v>13.907019999999999</v>
      </c>
      <c r="K1294" s="196"/>
      <c r="L1294" s="196">
        <v>5.5179799999999997</v>
      </c>
      <c r="M1294" s="196"/>
      <c r="N1294" s="196">
        <v>4.7827099999999998</v>
      </c>
      <c r="O1294" s="196">
        <v>4.0661500000000004</v>
      </c>
      <c r="P1294" s="196"/>
      <c r="Q1294" s="197" t="s">
        <v>1</v>
      </c>
    </row>
    <row r="1295" spans="1:17" x14ac:dyDescent="0.2">
      <c r="A1295" s="198" t="s">
        <v>23</v>
      </c>
      <c r="B1295" s="199" t="s">
        <v>209</v>
      </c>
      <c r="C1295" s="199" t="s">
        <v>215</v>
      </c>
      <c r="D1295" s="199" t="s">
        <v>197</v>
      </c>
      <c r="E1295" s="199">
        <v>20.03097</v>
      </c>
      <c r="F1295" s="199">
        <v>18.441859999999998</v>
      </c>
      <c r="G1295" s="199">
        <v>15.171530000000001</v>
      </c>
      <c r="H1295" s="199">
        <v>17.498830000000002</v>
      </c>
      <c r="I1295" s="199">
        <v>16.994589999999999</v>
      </c>
      <c r="J1295" s="199">
        <v>14.839639999999999</v>
      </c>
      <c r="K1295" s="199"/>
      <c r="L1295" s="199">
        <v>5.8571099999999996</v>
      </c>
      <c r="M1295" s="199"/>
      <c r="N1295" s="199">
        <v>5.7724000000000002</v>
      </c>
      <c r="O1295" s="199">
        <v>4.4630299999999998</v>
      </c>
      <c r="P1295" s="199"/>
      <c r="Q1295" s="200" t="s">
        <v>1</v>
      </c>
    </row>
    <row r="1296" spans="1:17" x14ac:dyDescent="0.2">
      <c r="A1296" s="195" t="s">
        <v>23</v>
      </c>
      <c r="B1296" s="196" t="s">
        <v>209</v>
      </c>
      <c r="C1296" s="196" t="s">
        <v>213</v>
      </c>
      <c r="D1296" s="196" t="s">
        <v>195</v>
      </c>
      <c r="E1296" s="196">
        <v>15.692310000000001</v>
      </c>
      <c r="F1296" s="196">
        <v>13.737640000000001</v>
      </c>
      <c r="G1296" s="196">
        <v>9.3309800000000003</v>
      </c>
      <c r="H1296" s="196">
        <v>13.61689</v>
      </c>
      <c r="I1296" s="196">
        <v>10.28647</v>
      </c>
      <c r="J1296" s="196">
        <v>8.9465400000000006</v>
      </c>
      <c r="K1296" s="196"/>
      <c r="L1296" s="196">
        <v>3.9305400000000001</v>
      </c>
      <c r="M1296" s="196"/>
      <c r="N1296" s="196">
        <v>4.16723</v>
      </c>
      <c r="O1296" s="196">
        <v>4.0047800000000002</v>
      </c>
      <c r="P1296" s="196"/>
      <c r="Q1296" s="197" t="s">
        <v>1</v>
      </c>
    </row>
    <row r="1297" spans="1:17" x14ac:dyDescent="0.2">
      <c r="A1297" s="198" t="s">
        <v>23</v>
      </c>
      <c r="B1297" s="199" t="s">
        <v>209</v>
      </c>
      <c r="C1297" s="199" t="s">
        <v>213</v>
      </c>
      <c r="D1297" s="199" t="s">
        <v>197</v>
      </c>
      <c r="E1297" s="199">
        <v>17.445869999999999</v>
      </c>
      <c r="F1297" s="199">
        <v>15.45004</v>
      </c>
      <c r="G1297" s="199">
        <v>11.64354</v>
      </c>
      <c r="H1297" s="199">
        <v>15.030239999999999</v>
      </c>
      <c r="I1297" s="199">
        <v>12.733549999999999</v>
      </c>
      <c r="J1297" s="199">
        <v>11.006</v>
      </c>
      <c r="K1297" s="199"/>
      <c r="L1297" s="199">
        <v>4.1661700000000002</v>
      </c>
      <c r="M1297" s="199"/>
      <c r="N1297" s="199">
        <v>5.3835800000000003</v>
      </c>
      <c r="O1297" s="199">
        <v>4.1847700000000003</v>
      </c>
      <c r="P1297" s="199"/>
      <c r="Q1297" s="200" t="s">
        <v>1</v>
      </c>
    </row>
    <row r="1298" spans="1:17" x14ac:dyDescent="0.2">
      <c r="A1298" s="195" t="s">
        <v>23</v>
      </c>
      <c r="B1298" s="196" t="s">
        <v>209</v>
      </c>
      <c r="C1298" s="196" t="s">
        <v>212</v>
      </c>
      <c r="D1298" s="196" t="s">
        <v>195</v>
      </c>
      <c r="E1298" s="196">
        <v>14.84718</v>
      </c>
      <c r="F1298" s="196">
        <v>13.04655</v>
      </c>
      <c r="G1298" s="196">
        <v>9.7800499999999992</v>
      </c>
      <c r="H1298" s="196">
        <v>14.385149999999999</v>
      </c>
      <c r="I1298" s="196">
        <v>9.8459800000000008</v>
      </c>
      <c r="J1298" s="196">
        <v>8.2678999999999991</v>
      </c>
      <c r="K1298" s="196"/>
      <c r="L1298" s="196">
        <v>8.2319999999999993</v>
      </c>
      <c r="M1298" s="196"/>
      <c r="N1298" s="196">
        <v>14.01144</v>
      </c>
      <c r="O1298" s="196">
        <v>16.112449999999999</v>
      </c>
      <c r="P1298" s="196"/>
      <c r="Q1298" s="197" t="s">
        <v>1</v>
      </c>
    </row>
    <row r="1299" spans="1:17" x14ac:dyDescent="0.2">
      <c r="A1299" s="198" t="s">
        <v>23</v>
      </c>
      <c r="B1299" s="199" t="s">
        <v>209</v>
      </c>
      <c r="C1299" s="199" t="s">
        <v>212</v>
      </c>
      <c r="D1299" s="199" t="s">
        <v>197</v>
      </c>
      <c r="E1299" s="199">
        <v>16.19293</v>
      </c>
      <c r="F1299" s="199">
        <v>14.98218</v>
      </c>
      <c r="G1299" s="199">
        <v>12.630280000000001</v>
      </c>
      <c r="H1299" s="199">
        <v>16.06775</v>
      </c>
      <c r="I1299" s="199">
        <v>13.2676</v>
      </c>
      <c r="J1299" s="199">
        <v>11.40821</v>
      </c>
      <c r="K1299" s="199"/>
      <c r="L1299" s="199">
        <v>10.316750000000001</v>
      </c>
      <c r="M1299" s="199"/>
      <c r="N1299" s="199">
        <v>18.08766</v>
      </c>
      <c r="O1299" s="199">
        <v>21.28811</v>
      </c>
      <c r="P1299" s="199"/>
      <c r="Q1299" s="200" t="s">
        <v>1</v>
      </c>
    </row>
    <row r="1300" spans="1:17" x14ac:dyDescent="0.2">
      <c r="A1300" s="195" t="s">
        <v>23</v>
      </c>
      <c r="B1300" s="196" t="s">
        <v>209</v>
      </c>
      <c r="C1300" s="196" t="s">
        <v>210</v>
      </c>
      <c r="D1300" s="196" t="s">
        <v>195</v>
      </c>
      <c r="E1300" s="196">
        <v>9.5124099999999991</v>
      </c>
      <c r="F1300" s="196">
        <v>8.4055099999999996</v>
      </c>
      <c r="G1300" s="196">
        <v>5.7990700000000004</v>
      </c>
      <c r="H1300" s="196">
        <v>10.244109999999999</v>
      </c>
      <c r="I1300" s="196">
        <v>6.6629199999999997</v>
      </c>
      <c r="J1300" s="196">
        <v>5.63673</v>
      </c>
      <c r="K1300" s="196"/>
      <c r="L1300" s="196">
        <v>4.75427</v>
      </c>
      <c r="M1300" s="196"/>
      <c r="N1300" s="196">
        <v>5.3989900000000004</v>
      </c>
      <c r="O1300" s="196">
        <v>6.8749099999999999</v>
      </c>
      <c r="P1300" s="196"/>
      <c r="Q1300" s="197" t="s">
        <v>1</v>
      </c>
    </row>
    <row r="1301" spans="1:17" x14ac:dyDescent="0.2">
      <c r="A1301" s="198" t="s">
        <v>23</v>
      </c>
      <c r="B1301" s="199" t="s">
        <v>209</v>
      </c>
      <c r="C1301" s="199" t="s">
        <v>210</v>
      </c>
      <c r="D1301" s="199" t="s">
        <v>197</v>
      </c>
      <c r="E1301" s="199">
        <v>10.90335</v>
      </c>
      <c r="F1301" s="199">
        <v>9.8643400000000003</v>
      </c>
      <c r="G1301" s="199">
        <v>7.6150900000000004</v>
      </c>
      <c r="H1301" s="199">
        <v>11.58792</v>
      </c>
      <c r="I1301" s="199">
        <v>8.8419600000000003</v>
      </c>
      <c r="J1301" s="199">
        <v>7.6708400000000001</v>
      </c>
      <c r="K1301" s="199"/>
      <c r="L1301" s="199">
        <v>6.9464899999999998</v>
      </c>
      <c r="M1301" s="199"/>
      <c r="N1301" s="199">
        <v>8.2803400000000007</v>
      </c>
      <c r="O1301" s="199">
        <v>9.8638100000000009</v>
      </c>
      <c r="P1301" s="199"/>
      <c r="Q1301" s="200" t="s">
        <v>1</v>
      </c>
    </row>
    <row r="1302" spans="1:17" x14ac:dyDescent="0.2">
      <c r="A1302" s="195" t="s">
        <v>23</v>
      </c>
      <c r="B1302" s="196" t="s">
        <v>209</v>
      </c>
      <c r="C1302" s="196" t="s">
        <v>206</v>
      </c>
      <c r="D1302" s="196" t="s">
        <v>195</v>
      </c>
      <c r="E1302" s="196"/>
      <c r="F1302" s="196"/>
      <c r="G1302" s="196"/>
      <c r="H1302" s="196"/>
      <c r="I1302" s="196"/>
      <c r="J1302" s="196"/>
      <c r="K1302" s="196"/>
      <c r="L1302" s="196"/>
      <c r="M1302" s="196"/>
      <c r="N1302" s="196"/>
      <c r="O1302" s="196"/>
      <c r="P1302" s="196"/>
      <c r="Q1302" s="197" t="s">
        <v>1</v>
      </c>
    </row>
    <row r="1303" spans="1:17" x14ac:dyDescent="0.2">
      <c r="A1303" s="198" t="s">
        <v>23</v>
      </c>
      <c r="B1303" s="199" t="s">
        <v>209</v>
      </c>
      <c r="C1303" s="199" t="s">
        <v>206</v>
      </c>
      <c r="D1303" s="199" t="s">
        <v>197</v>
      </c>
      <c r="E1303" s="199"/>
      <c r="F1303" s="199"/>
      <c r="G1303" s="199"/>
      <c r="H1303" s="199"/>
      <c r="I1303" s="199"/>
      <c r="J1303" s="199"/>
      <c r="K1303" s="199"/>
      <c r="L1303" s="199"/>
      <c r="M1303" s="199"/>
      <c r="N1303" s="199"/>
      <c r="O1303" s="199"/>
      <c r="P1303" s="199"/>
      <c r="Q1303" s="200" t="s">
        <v>1</v>
      </c>
    </row>
    <row r="1304" spans="1:17" x14ac:dyDescent="0.2">
      <c r="A1304" s="195" t="s">
        <v>23</v>
      </c>
      <c r="B1304" s="196" t="s">
        <v>209</v>
      </c>
      <c r="C1304" s="196" t="s">
        <v>211</v>
      </c>
      <c r="D1304" s="196" t="s">
        <v>195</v>
      </c>
      <c r="E1304" s="196"/>
      <c r="F1304" s="196"/>
      <c r="G1304" s="196"/>
      <c r="H1304" s="196"/>
      <c r="I1304" s="196"/>
      <c r="J1304" s="196"/>
      <c r="K1304" s="196"/>
      <c r="L1304" s="196"/>
      <c r="M1304" s="196"/>
      <c r="N1304" s="196"/>
      <c r="O1304" s="196"/>
      <c r="P1304" s="196"/>
      <c r="Q1304" s="197" t="s">
        <v>1</v>
      </c>
    </row>
    <row r="1305" spans="1:17" x14ac:dyDescent="0.2">
      <c r="A1305" s="198" t="s">
        <v>23</v>
      </c>
      <c r="B1305" s="199" t="s">
        <v>209</v>
      </c>
      <c r="C1305" s="199" t="s">
        <v>211</v>
      </c>
      <c r="D1305" s="199" t="s">
        <v>197</v>
      </c>
      <c r="E1305" s="199"/>
      <c r="F1305" s="199"/>
      <c r="G1305" s="199"/>
      <c r="H1305" s="199"/>
      <c r="I1305" s="199"/>
      <c r="J1305" s="199"/>
      <c r="K1305" s="199"/>
      <c r="L1305" s="199"/>
      <c r="M1305" s="199"/>
      <c r="N1305" s="199"/>
      <c r="O1305" s="199"/>
      <c r="P1305" s="199"/>
      <c r="Q1305" s="200" t="s">
        <v>1</v>
      </c>
    </row>
    <row r="1306" spans="1:17" x14ac:dyDescent="0.2">
      <c r="A1306" s="195" t="s">
        <v>23</v>
      </c>
      <c r="B1306" s="196" t="s">
        <v>207</v>
      </c>
      <c r="C1306" s="196" t="s">
        <v>214</v>
      </c>
      <c r="D1306" s="196" t="s">
        <v>195</v>
      </c>
      <c r="E1306" s="196">
        <v>13.38533</v>
      </c>
      <c r="F1306" s="196">
        <v>15.09571</v>
      </c>
      <c r="G1306" s="196">
        <v>11.91174</v>
      </c>
      <c r="H1306" s="196">
        <v>11.438079999999999</v>
      </c>
      <c r="I1306" s="196">
        <v>14.36145</v>
      </c>
      <c r="J1306" s="196">
        <v>12.63124</v>
      </c>
      <c r="K1306" s="196"/>
      <c r="L1306" s="196">
        <v>11.931139999999999</v>
      </c>
      <c r="M1306" s="196"/>
      <c r="N1306" s="196">
        <v>12.784090000000001</v>
      </c>
      <c r="O1306" s="196">
        <v>13.409879999999999</v>
      </c>
      <c r="P1306" s="196"/>
      <c r="Q1306" s="197" t="s">
        <v>1</v>
      </c>
    </row>
    <row r="1307" spans="1:17" x14ac:dyDescent="0.2">
      <c r="A1307" s="198" t="s">
        <v>23</v>
      </c>
      <c r="B1307" s="199" t="s">
        <v>207</v>
      </c>
      <c r="C1307" s="199" t="s">
        <v>214</v>
      </c>
      <c r="D1307" s="199" t="s">
        <v>197</v>
      </c>
      <c r="E1307" s="199">
        <v>16.239650000000001</v>
      </c>
      <c r="F1307" s="199">
        <v>17.145520000000001</v>
      </c>
      <c r="G1307" s="199">
        <v>15.84544</v>
      </c>
      <c r="H1307" s="199">
        <v>13.95697</v>
      </c>
      <c r="I1307" s="199">
        <v>19.518039999999999</v>
      </c>
      <c r="J1307" s="199">
        <v>17.110700000000001</v>
      </c>
      <c r="K1307" s="199"/>
      <c r="L1307" s="199">
        <v>17.122150000000001</v>
      </c>
      <c r="M1307" s="199"/>
      <c r="N1307" s="199">
        <v>19.049759999999999</v>
      </c>
      <c r="O1307" s="199">
        <v>19.060369999999999</v>
      </c>
      <c r="P1307" s="199"/>
      <c r="Q1307" s="200" t="s">
        <v>1</v>
      </c>
    </row>
    <row r="1308" spans="1:17" x14ac:dyDescent="0.2">
      <c r="A1308" s="195" t="s">
        <v>23</v>
      </c>
      <c r="B1308" s="196" t="s">
        <v>207</v>
      </c>
      <c r="C1308" s="196" t="s">
        <v>215</v>
      </c>
      <c r="D1308" s="196" t="s">
        <v>195</v>
      </c>
      <c r="E1308" s="196">
        <v>10.591950000000001</v>
      </c>
      <c r="F1308" s="196">
        <v>8.6805900000000005</v>
      </c>
      <c r="G1308" s="196">
        <v>7.3753799999999998</v>
      </c>
      <c r="H1308" s="196">
        <v>8.5835899999999992</v>
      </c>
      <c r="I1308" s="196">
        <v>9.5897500000000004</v>
      </c>
      <c r="J1308" s="196">
        <v>8.8931900000000006</v>
      </c>
      <c r="K1308" s="196"/>
      <c r="L1308" s="196">
        <v>7.6951599999999996</v>
      </c>
      <c r="M1308" s="196"/>
      <c r="N1308" s="196">
        <v>8.09389</v>
      </c>
      <c r="O1308" s="196">
        <v>8.6135599999999997</v>
      </c>
      <c r="P1308" s="196"/>
      <c r="Q1308" s="197" t="s">
        <v>1</v>
      </c>
    </row>
    <row r="1309" spans="1:17" x14ac:dyDescent="0.2">
      <c r="A1309" s="198" t="s">
        <v>23</v>
      </c>
      <c r="B1309" s="199" t="s">
        <v>207</v>
      </c>
      <c r="C1309" s="199" t="s">
        <v>215</v>
      </c>
      <c r="D1309" s="199" t="s">
        <v>197</v>
      </c>
      <c r="E1309" s="199">
        <v>13.11307</v>
      </c>
      <c r="F1309" s="199">
        <v>10.930160000000001</v>
      </c>
      <c r="G1309" s="199">
        <v>9.9403400000000008</v>
      </c>
      <c r="H1309" s="199">
        <v>9.7993199999999998</v>
      </c>
      <c r="I1309" s="199">
        <v>12.397629999999999</v>
      </c>
      <c r="J1309" s="199">
        <v>11.413869999999999</v>
      </c>
      <c r="K1309" s="199"/>
      <c r="L1309" s="199">
        <v>11.15657</v>
      </c>
      <c r="M1309" s="199"/>
      <c r="N1309" s="199">
        <v>13.03759</v>
      </c>
      <c r="O1309" s="199">
        <v>13.75975</v>
      </c>
      <c r="P1309" s="199"/>
      <c r="Q1309" s="200" t="s">
        <v>1</v>
      </c>
    </row>
    <row r="1310" spans="1:17" x14ac:dyDescent="0.2">
      <c r="A1310" s="195" t="s">
        <v>23</v>
      </c>
      <c r="B1310" s="196" t="s">
        <v>207</v>
      </c>
      <c r="C1310" s="196" t="s">
        <v>213</v>
      </c>
      <c r="D1310" s="196" t="s">
        <v>195</v>
      </c>
      <c r="E1310" s="196">
        <v>17.736599999999999</v>
      </c>
      <c r="F1310" s="196">
        <v>18.857140000000001</v>
      </c>
      <c r="G1310" s="196"/>
      <c r="H1310" s="196">
        <v>16.31326</v>
      </c>
      <c r="I1310" s="196"/>
      <c r="J1310" s="196"/>
      <c r="K1310" s="196"/>
      <c r="L1310" s="196">
        <v>24.910609999999998</v>
      </c>
      <c r="M1310" s="196"/>
      <c r="N1310" s="196">
        <v>21.512879999999999</v>
      </c>
      <c r="O1310" s="196">
        <v>23.674659999999999</v>
      </c>
      <c r="P1310" s="196"/>
      <c r="Q1310" s="197" t="s">
        <v>1</v>
      </c>
    </row>
    <row r="1311" spans="1:17" x14ac:dyDescent="0.2">
      <c r="A1311" s="198" t="s">
        <v>23</v>
      </c>
      <c r="B1311" s="199" t="s">
        <v>207</v>
      </c>
      <c r="C1311" s="199" t="s">
        <v>213</v>
      </c>
      <c r="D1311" s="199" t="s">
        <v>197</v>
      </c>
      <c r="E1311" s="199">
        <v>12.36096</v>
      </c>
      <c r="F1311" s="199">
        <v>15.252269999999999</v>
      </c>
      <c r="G1311" s="199"/>
      <c r="H1311" s="199">
        <v>14.72636</v>
      </c>
      <c r="I1311" s="199"/>
      <c r="J1311" s="199"/>
      <c r="K1311" s="199"/>
      <c r="L1311" s="199">
        <v>27.80246</v>
      </c>
      <c r="M1311" s="199"/>
      <c r="N1311" s="199">
        <v>22.58813</v>
      </c>
      <c r="O1311" s="199">
        <v>24.79766</v>
      </c>
      <c r="P1311" s="199"/>
      <c r="Q1311" s="200" t="s">
        <v>1</v>
      </c>
    </row>
    <row r="1312" spans="1:17" x14ac:dyDescent="0.2">
      <c r="A1312" s="195" t="s">
        <v>23</v>
      </c>
      <c r="B1312" s="196" t="s">
        <v>207</v>
      </c>
      <c r="C1312" s="196" t="s">
        <v>212</v>
      </c>
      <c r="D1312" s="196" t="s">
        <v>195</v>
      </c>
      <c r="E1312" s="196"/>
      <c r="F1312" s="196"/>
      <c r="G1312" s="196"/>
      <c r="H1312" s="196"/>
      <c r="I1312" s="196"/>
      <c r="J1312" s="196"/>
      <c r="K1312" s="196"/>
      <c r="L1312" s="196"/>
      <c r="M1312" s="196"/>
      <c r="N1312" s="196"/>
      <c r="O1312" s="196"/>
      <c r="P1312" s="196"/>
      <c r="Q1312" s="197" t="s">
        <v>1</v>
      </c>
    </row>
    <row r="1313" spans="1:17" x14ac:dyDescent="0.2">
      <c r="A1313" s="198" t="s">
        <v>23</v>
      </c>
      <c r="B1313" s="199" t="s">
        <v>207</v>
      </c>
      <c r="C1313" s="199" t="s">
        <v>212</v>
      </c>
      <c r="D1313" s="199" t="s">
        <v>197</v>
      </c>
      <c r="E1313" s="199"/>
      <c r="F1313" s="199"/>
      <c r="G1313" s="199"/>
      <c r="H1313" s="199"/>
      <c r="I1313" s="199"/>
      <c r="J1313" s="199"/>
      <c r="K1313" s="199"/>
      <c r="L1313" s="199"/>
      <c r="M1313" s="199"/>
      <c r="N1313" s="199"/>
      <c r="O1313" s="199"/>
      <c r="P1313" s="199"/>
      <c r="Q1313" s="200" t="s">
        <v>1</v>
      </c>
    </row>
    <row r="1314" spans="1:17" x14ac:dyDescent="0.2">
      <c r="A1314" s="195" t="s">
        <v>23</v>
      </c>
      <c r="B1314" s="196" t="s">
        <v>207</v>
      </c>
      <c r="C1314" s="196" t="s">
        <v>210</v>
      </c>
      <c r="D1314" s="196" t="s">
        <v>195</v>
      </c>
      <c r="E1314" s="196"/>
      <c r="F1314" s="196"/>
      <c r="G1314" s="196"/>
      <c r="H1314" s="196"/>
      <c r="I1314" s="196"/>
      <c r="J1314" s="196"/>
      <c r="K1314" s="196"/>
      <c r="L1314" s="196"/>
      <c r="M1314" s="196"/>
      <c r="N1314" s="196"/>
      <c r="O1314" s="196"/>
      <c r="P1314" s="196"/>
      <c r="Q1314" s="197" t="s">
        <v>1</v>
      </c>
    </row>
    <row r="1315" spans="1:17" x14ac:dyDescent="0.2">
      <c r="A1315" s="198" t="s">
        <v>23</v>
      </c>
      <c r="B1315" s="199" t="s">
        <v>207</v>
      </c>
      <c r="C1315" s="199" t="s">
        <v>210</v>
      </c>
      <c r="D1315" s="199" t="s">
        <v>197</v>
      </c>
      <c r="E1315" s="199"/>
      <c r="F1315" s="199"/>
      <c r="G1315" s="199"/>
      <c r="H1315" s="199"/>
      <c r="I1315" s="199"/>
      <c r="J1315" s="199"/>
      <c r="K1315" s="199"/>
      <c r="L1315" s="199"/>
      <c r="M1315" s="199"/>
      <c r="N1315" s="199"/>
      <c r="O1315" s="199"/>
      <c r="P1315" s="199"/>
      <c r="Q1315" s="200" t="s">
        <v>1</v>
      </c>
    </row>
    <row r="1316" spans="1:17" x14ac:dyDescent="0.2">
      <c r="A1316" s="195" t="s">
        <v>23</v>
      </c>
      <c r="B1316" s="196" t="s">
        <v>207</v>
      </c>
      <c r="C1316" s="196" t="s">
        <v>206</v>
      </c>
      <c r="D1316" s="196" t="s">
        <v>195</v>
      </c>
      <c r="E1316" s="196"/>
      <c r="F1316" s="196"/>
      <c r="G1316" s="196"/>
      <c r="H1316" s="196"/>
      <c r="I1316" s="196"/>
      <c r="J1316" s="196"/>
      <c r="K1316" s="196"/>
      <c r="L1316" s="196"/>
      <c r="M1316" s="196"/>
      <c r="N1316" s="196"/>
      <c r="O1316" s="196"/>
      <c r="P1316" s="196"/>
      <c r="Q1316" s="197" t="s">
        <v>1</v>
      </c>
    </row>
    <row r="1317" spans="1:17" x14ac:dyDescent="0.2">
      <c r="A1317" s="198" t="s">
        <v>23</v>
      </c>
      <c r="B1317" s="199" t="s">
        <v>207</v>
      </c>
      <c r="C1317" s="199" t="s">
        <v>206</v>
      </c>
      <c r="D1317" s="199" t="s">
        <v>197</v>
      </c>
      <c r="E1317" s="199"/>
      <c r="F1317" s="199"/>
      <c r="G1317" s="199"/>
      <c r="H1317" s="199"/>
      <c r="I1317" s="199"/>
      <c r="J1317" s="199"/>
      <c r="K1317" s="199"/>
      <c r="L1317" s="199"/>
      <c r="M1317" s="199"/>
      <c r="N1317" s="199"/>
      <c r="O1317" s="199"/>
      <c r="P1317" s="199"/>
      <c r="Q1317" s="200" t="s">
        <v>1</v>
      </c>
    </row>
    <row r="1318" spans="1:17" x14ac:dyDescent="0.2">
      <c r="A1318" s="195" t="s">
        <v>23</v>
      </c>
      <c r="B1318" s="196" t="s">
        <v>207</v>
      </c>
      <c r="C1318" s="196" t="s">
        <v>211</v>
      </c>
      <c r="D1318" s="196" t="s">
        <v>195</v>
      </c>
      <c r="E1318" s="199"/>
      <c r="F1318" s="199"/>
      <c r="G1318" s="199"/>
      <c r="H1318" s="199"/>
      <c r="I1318" s="199"/>
      <c r="J1318" s="199"/>
      <c r="K1318" s="199"/>
      <c r="L1318" s="199"/>
      <c r="M1318" s="199"/>
      <c r="N1318" s="199"/>
      <c r="O1318" s="199"/>
      <c r="P1318" s="199"/>
      <c r="Q1318" s="200"/>
    </row>
    <row r="1319" spans="1:17" x14ac:dyDescent="0.2">
      <c r="A1319" s="198" t="s">
        <v>23</v>
      </c>
      <c r="B1319" s="199" t="s">
        <v>207</v>
      </c>
      <c r="C1319" s="199" t="s">
        <v>211</v>
      </c>
      <c r="D1319" s="199" t="s">
        <v>197</v>
      </c>
      <c r="E1319" s="199"/>
      <c r="F1319" s="199"/>
      <c r="G1319" s="199"/>
      <c r="H1319" s="199"/>
      <c r="I1319" s="199"/>
      <c r="J1319" s="199"/>
      <c r="K1319" s="199"/>
      <c r="L1319" s="199"/>
      <c r="M1319" s="199"/>
      <c r="N1319" s="199"/>
      <c r="O1319" s="199"/>
      <c r="P1319" s="199"/>
      <c r="Q1319" s="200"/>
    </row>
    <row r="1320" spans="1:17" x14ac:dyDescent="0.2">
      <c r="A1320" s="195" t="s">
        <v>23</v>
      </c>
      <c r="B1320" s="196" t="s">
        <v>207</v>
      </c>
      <c r="C1320" s="196" t="s">
        <v>1087</v>
      </c>
      <c r="D1320" s="196" t="s">
        <v>195</v>
      </c>
      <c r="E1320" s="199"/>
      <c r="F1320" s="199"/>
      <c r="G1320" s="199"/>
      <c r="H1320" s="199"/>
      <c r="I1320" s="199"/>
      <c r="J1320" s="199"/>
      <c r="K1320" s="199"/>
      <c r="L1320" s="199"/>
      <c r="M1320" s="199"/>
      <c r="N1320" s="199"/>
      <c r="O1320" s="199"/>
      <c r="P1320" s="199"/>
      <c r="Q1320" s="200"/>
    </row>
    <row r="1321" spans="1:17" x14ac:dyDescent="0.2">
      <c r="A1321" s="198" t="s">
        <v>23</v>
      </c>
      <c r="B1321" s="199" t="s">
        <v>207</v>
      </c>
      <c r="C1321" s="199" t="s">
        <v>1087</v>
      </c>
      <c r="D1321" s="199" t="s">
        <v>197</v>
      </c>
      <c r="E1321" s="199"/>
      <c r="F1321" s="199"/>
      <c r="G1321" s="199"/>
      <c r="H1321" s="199"/>
      <c r="I1321" s="199"/>
      <c r="J1321" s="199"/>
      <c r="K1321" s="199"/>
      <c r="L1321" s="199"/>
      <c r="M1321" s="199"/>
      <c r="N1321" s="199"/>
      <c r="O1321" s="199"/>
      <c r="P1321" s="199"/>
      <c r="Q1321" s="200"/>
    </row>
    <row r="1322" spans="1:17" x14ac:dyDescent="0.2">
      <c r="A1322" s="195" t="s">
        <v>24</v>
      </c>
      <c r="B1322" s="196" t="s">
        <v>208</v>
      </c>
      <c r="C1322" s="196" t="s">
        <v>214</v>
      </c>
      <c r="D1322" s="196" t="s">
        <v>195</v>
      </c>
      <c r="E1322" s="196">
        <v>1928295</v>
      </c>
      <c r="F1322" s="196">
        <v>1730942</v>
      </c>
      <c r="G1322" s="196">
        <v>1999837</v>
      </c>
      <c r="H1322" s="196">
        <v>1725237</v>
      </c>
      <c r="I1322" s="196">
        <v>1969565</v>
      </c>
      <c r="J1322" s="196"/>
      <c r="K1322" s="196">
        <v>2110901</v>
      </c>
      <c r="L1322" s="196">
        <v>1929823</v>
      </c>
      <c r="M1322" s="196"/>
      <c r="N1322" s="196"/>
      <c r="O1322" s="196"/>
      <c r="P1322" s="196"/>
      <c r="Q1322" s="197" t="s">
        <v>1</v>
      </c>
    </row>
    <row r="1323" spans="1:17" x14ac:dyDescent="0.2">
      <c r="A1323" s="198" t="s">
        <v>24</v>
      </c>
      <c r="B1323" s="199" t="s">
        <v>208</v>
      </c>
      <c r="C1323" s="199" t="s">
        <v>214</v>
      </c>
      <c r="D1323" s="199" t="s">
        <v>197</v>
      </c>
      <c r="E1323" s="199">
        <v>2216391</v>
      </c>
      <c r="F1323" s="199">
        <v>1960792</v>
      </c>
      <c r="G1323" s="199">
        <v>2300663</v>
      </c>
      <c r="H1323" s="199">
        <v>2000282</v>
      </c>
      <c r="I1323" s="199">
        <v>2246441</v>
      </c>
      <c r="J1323" s="199"/>
      <c r="K1323" s="199">
        <v>2408905</v>
      </c>
      <c r="L1323" s="199">
        <v>2340195</v>
      </c>
      <c r="M1323" s="199"/>
      <c r="N1323" s="199"/>
      <c r="O1323" s="199"/>
      <c r="P1323" s="199"/>
      <c r="Q1323" s="200" t="s">
        <v>1</v>
      </c>
    </row>
    <row r="1324" spans="1:17" x14ac:dyDescent="0.2">
      <c r="A1324" s="195" t="s">
        <v>24</v>
      </c>
      <c r="B1324" s="196" t="s">
        <v>208</v>
      </c>
      <c r="C1324" s="196" t="s">
        <v>215</v>
      </c>
      <c r="D1324" s="196" t="s">
        <v>195</v>
      </c>
      <c r="E1324" s="196">
        <v>1185687</v>
      </c>
      <c r="F1324" s="196">
        <v>1392917</v>
      </c>
      <c r="G1324" s="196">
        <v>1243050</v>
      </c>
      <c r="H1324" s="196">
        <v>1238302</v>
      </c>
      <c r="I1324" s="196">
        <v>1396911</v>
      </c>
      <c r="J1324" s="196"/>
      <c r="K1324" s="196">
        <v>1505669</v>
      </c>
      <c r="L1324" s="196">
        <v>1508601</v>
      </c>
      <c r="M1324" s="196"/>
      <c r="N1324" s="196"/>
      <c r="O1324" s="196"/>
      <c r="P1324" s="196"/>
      <c r="Q1324" s="197" t="s">
        <v>1</v>
      </c>
    </row>
    <row r="1325" spans="1:17" x14ac:dyDescent="0.2">
      <c r="A1325" s="198" t="s">
        <v>24</v>
      </c>
      <c r="B1325" s="199" t="s">
        <v>208</v>
      </c>
      <c r="C1325" s="199" t="s">
        <v>215</v>
      </c>
      <c r="D1325" s="199" t="s">
        <v>197</v>
      </c>
      <c r="E1325" s="199">
        <v>1335332</v>
      </c>
      <c r="F1325" s="199">
        <v>1551658</v>
      </c>
      <c r="G1325" s="199">
        <v>1397527</v>
      </c>
      <c r="H1325" s="199">
        <v>1373115</v>
      </c>
      <c r="I1325" s="199">
        <v>1568033</v>
      </c>
      <c r="J1325" s="199"/>
      <c r="K1325" s="199">
        <v>1698591</v>
      </c>
      <c r="L1325" s="199">
        <v>1697993</v>
      </c>
      <c r="M1325" s="199"/>
      <c r="N1325" s="199"/>
      <c r="O1325" s="199"/>
      <c r="P1325" s="199"/>
      <c r="Q1325" s="200" t="s">
        <v>1</v>
      </c>
    </row>
    <row r="1326" spans="1:17" x14ac:dyDescent="0.2">
      <c r="A1326" s="195" t="s">
        <v>24</v>
      </c>
      <c r="B1326" s="196" t="s">
        <v>208</v>
      </c>
      <c r="C1326" s="196" t="s">
        <v>213</v>
      </c>
      <c r="D1326" s="196" t="s">
        <v>195</v>
      </c>
      <c r="E1326" s="196">
        <v>985580</v>
      </c>
      <c r="F1326" s="196">
        <v>1013037</v>
      </c>
      <c r="G1326" s="196">
        <v>1093216</v>
      </c>
      <c r="H1326" s="196">
        <v>1139651</v>
      </c>
      <c r="I1326" s="196">
        <v>1091149</v>
      </c>
      <c r="J1326" s="196"/>
      <c r="K1326" s="196">
        <v>1253890</v>
      </c>
      <c r="L1326" s="196">
        <v>1242201</v>
      </c>
      <c r="M1326" s="196"/>
      <c r="N1326" s="196"/>
      <c r="O1326" s="196"/>
      <c r="P1326" s="196"/>
      <c r="Q1326" s="197" t="s">
        <v>1</v>
      </c>
    </row>
    <row r="1327" spans="1:17" x14ac:dyDescent="0.2">
      <c r="A1327" s="198" t="s">
        <v>24</v>
      </c>
      <c r="B1327" s="199" t="s">
        <v>208</v>
      </c>
      <c r="C1327" s="199" t="s">
        <v>213</v>
      </c>
      <c r="D1327" s="199" t="s">
        <v>197</v>
      </c>
      <c r="E1327" s="199">
        <v>1096343</v>
      </c>
      <c r="F1327" s="199">
        <v>1106172</v>
      </c>
      <c r="G1327" s="199">
        <v>1203116</v>
      </c>
      <c r="H1327" s="199">
        <v>1247563</v>
      </c>
      <c r="I1327" s="199">
        <v>1199407</v>
      </c>
      <c r="J1327" s="199"/>
      <c r="K1327" s="199">
        <v>1394890</v>
      </c>
      <c r="L1327" s="199">
        <v>1379638</v>
      </c>
      <c r="M1327" s="199"/>
      <c r="N1327" s="199"/>
      <c r="O1327" s="199"/>
      <c r="P1327" s="199"/>
      <c r="Q1327" s="200" t="s">
        <v>1</v>
      </c>
    </row>
    <row r="1328" spans="1:17" x14ac:dyDescent="0.2">
      <c r="A1328" s="195" t="s">
        <v>24</v>
      </c>
      <c r="B1328" s="196" t="s">
        <v>208</v>
      </c>
      <c r="C1328" s="196" t="s">
        <v>212</v>
      </c>
      <c r="D1328" s="196" t="s">
        <v>195</v>
      </c>
      <c r="E1328" s="196">
        <v>949430</v>
      </c>
      <c r="F1328" s="196">
        <v>881293</v>
      </c>
      <c r="G1328" s="196">
        <v>971066</v>
      </c>
      <c r="H1328" s="196">
        <v>861405</v>
      </c>
      <c r="I1328" s="196">
        <v>936668</v>
      </c>
      <c r="J1328" s="196"/>
      <c r="K1328" s="196">
        <v>1033780</v>
      </c>
      <c r="L1328" s="196">
        <v>1085032</v>
      </c>
      <c r="M1328" s="196"/>
      <c r="N1328" s="196"/>
      <c r="O1328" s="196"/>
      <c r="P1328" s="196"/>
      <c r="Q1328" s="197" t="s">
        <v>1</v>
      </c>
    </row>
    <row r="1329" spans="1:17" x14ac:dyDescent="0.2">
      <c r="A1329" s="198" t="s">
        <v>24</v>
      </c>
      <c r="B1329" s="199" t="s">
        <v>208</v>
      </c>
      <c r="C1329" s="199" t="s">
        <v>212</v>
      </c>
      <c r="D1329" s="199" t="s">
        <v>197</v>
      </c>
      <c r="E1329" s="199">
        <v>1034482</v>
      </c>
      <c r="F1329" s="199">
        <v>951913</v>
      </c>
      <c r="G1329" s="199">
        <v>1046221</v>
      </c>
      <c r="H1329" s="199">
        <v>921959</v>
      </c>
      <c r="I1329" s="199">
        <v>1000562</v>
      </c>
      <c r="J1329" s="199"/>
      <c r="K1329" s="199">
        <v>1132634</v>
      </c>
      <c r="L1329" s="199">
        <v>1189165</v>
      </c>
      <c r="M1329" s="199"/>
      <c r="N1329" s="199"/>
      <c r="O1329" s="199"/>
      <c r="P1329" s="199"/>
      <c r="Q1329" s="200" t="s">
        <v>1</v>
      </c>
    </row>
    <row r="1330" spans="1:17" x14ac:dyDescent="0.2">
      <c r="A1330" s="195" t="s">
        <v>24</v>
      </c>
      <c r="B1330" s="196" t="s">
        <v>208</v>
      </c>
      <c r="C1330" s="196" t="s">
        <v>210</v>
      </c>
      <c r="D1330" s="196" t="s">
        <v>195</v>
      </c>
      <c r="E1330" s="196">
        <v>713819</v>
      </c>
      <c r="F1330" s="196">
        <v>846813</v>
      </c>
      <c r="G1330" s="196">
        <v>804030</v>
      </c>
      <c r="H1330" s="196">
        <v>815414</v>
      </c>
      <c r="I1330" s="196">
        <v>865224</v>
      </c>
      <c r="J1330" s="196"/>
      <c r="K1330" s="196">
        <v>841152</v>
      </c>
      <c r="L1330" s="196">
        <v>902842</v>
      </c>
      <c r="M1330" s="196"/>
      <c r="N1330" s="196"/>
      <c r="O1330" s="196"/>
      <c r="P1330" s="196"/>
      <c r="Q1330" s="197" t="s">
        <v>1</v>
      </c>
    </row>
    <row r="1331" spans="1:17" x14ac:dyDescent="0.2">
      <c r="A1331" s="198" t="s">
        <v>24</v>
      </c>
      <c r="B1331" s="199" t="s">
        <v>208</v>
      </c>
      <c r="C1331" s="199" t="s">
        <v>210</v>
      </c>
      <c r="D1331" s="199" t="s">
        <v>197</v>
      </c>
      <c r="E1331" s="199">
        <v>805742</v>
      </c>
      <c r="F1331" s="199">
        <v>903720</v>
      </c>
      <c r="G1331" s="199">
        <v>861676</v>
      </c>
      <c r="H1331" s="199">
        <v>875774</v>
      </c>
      <c r="I1331" s="199">
        <v>910673</v>
      </c>
      <c r="J1331" s="199"/>
      <c r="K1331" s="199">
        <v>904624</v>
      </c>
      <c r="L1331" s="199">
        <v>989959</v>
      </c>
      <c r="M1331" s="199"/>
      <c r="N1331" s="199"/>
      <c r="O1331" s="199"/>
      <c r="P1331" s="199"/>
      <c r="Q1331" s="200" t="s">
        <v>1</v>
      </c>
    </row>
    <row r="1332" spans="1:17" x14ac:dyDescent="0.2">
      <c r="A1332" s="195" t="s">
        <v>24</v>
      </c>
      <c r="B1332" s="196" t="s">
        <v>208</v>
      </c>
      <c r="C1332" s="196" t="s">
        <v>206</v>
      </c>
      <c r="D1332" s="196" t="s">
        <v>195</v>
      </c>
      <c r="E1332" s="196">
        <v>514566</v>
      </c>
      <c r="F1332" s="196">
        <v>586467</v>
      </c>
      <c r="G1332" s="196">
        <v>666440</v>
      </c>
      <c r="H1332" s="196">
        <v>693088</v>
      </c>
      <c r="I1332" s="196">
        <v>660977</v>
      </c>
      <c r="J1332" s="196"/>
      <c r="K1332" s="196">
        <v>707393</v>
      </c>
      <c r="L1332" s="196">
        <v>715144</v>
      </c>
      <c r="M1332" s="196"/>
      <c r="N1332" s="196"/>
      <c r="O1332" s="196"/>
      <c r="P1332" s="196"/>
      <c r="Q1332" s="197" t="s">
        <v>1</v>
      </c>
    </row>
    <row r="1333" spans="1:17" x14ac:dyDescent="0.2">
      <c r="A1333" s="198" t="s">
        <v>24</v>
      </c>
      <c r="B1333" s="199" t="s">
        <v>208</v>
      </c>
      <c r="C1333" s="199" t="s">
        <v>206</v>
      </c>
      <c r="D1333" s="199" t="s">
        <v>197</v>
      </c>
      <c r="E1333" s="199">
        <v>613392</v>
      </c>
      <c r="F1333" s="199">
        <v>644834</v>
      </c>
      <c r="G1333" s="199">
        <v>711127</v>
      </c>
      <c r="H1333" s="199">
        <v>743499</v>
      </c>
      <c r="I1333" s="199">
        <v>686867</v>
      </c>
      <c r="J1333" s="199"/>
      <c r="K1333" s="199">
        <v>740847</v>
      </c>
      <c r="L1333" s="199">
        <v>767069</v>
      </c>
      <c r="M1333" s="199"/>
      <c r="N1333" s="199"/>
      <c r="O1333" s="199"/>
      <c r="P1333" s="199"/>
      <c r="Q1333" s="200" t="s">
        <v>1</v>
      </c>
    </row>
    <row r="1334" spans="1:17" x14ac:dyDescent="0.2">
      <c r="A1334" s="195" t="s">
        <v>24</v>
      </c>
      <c r="B1334" s="196" t="s">
        <v>208</v>
      </c>
      <c r="C1334" s="196" t="s">
        <v>211</v>
      </c>
      <c r="D1334" s="196" t="s">
        <v>195</v>
      </c>
      <c r="E1334" s="196"/>
      <c r="F1334" s="196"/>
      <c r="G1334" s="196"/>
      <c r="H1334" s="196"/>
      <c r="I1334" s="196"/>
      <c r="J1334" s="196"/>
      <c r="K1334" s="196"/>
      <c r="L1334" s="196"/>
      <c r="M1334" s="196"/>
      <c r="N1334" s="196"/>
      <c r="O1334" s="196"/>
      <c r="P1334" s="196"/>
      <c r="Q1334" s="197" t="s">
        <v>1</v>
      </c>
    </row>
    <row r="1335" spans="1:17" x14ac:dyDescent="0.2">
      <c r="A1335" s="198" t="s">
        <v>24</v>
      </c>
      <c r="B1335" s="199" t="s">
        <v>208</v>
      </c>
      <c r="C1335" s="199" t="s">
        <v>211</v>
      </c>
      <c r="D1335" s="199" t="s">
        <v>197</v>
      </c>
      <c r="E1335" s="199"/>
      <c r="F1335" s="199"/>
      <c r="G1335" s="199"/>
      <c r="H1335" s="199"/>
      <c r="I1335" s="199"/>
      <c r="J1335" s="199"/>
      <c r="K1335" s="199"/>
      <c r="L1335" s="199"/>
      <c r="M1335" s="199"/>
      <c r="N1335" s="199"/>
      <c r="O1335" s="199"/>
      <c r="P1335" s="199"/>
      <c r="Q1335" s="200" t="s">
        <v>1</v>
      </c>
    </row>
    <row r="1336" spans="1:17" x14ac:dyDescent="0.2">
      <c r="A1336" s="195" t="s">
        <v>24</v>
      </c>
      <c r="B1336" s="196" t="s">
        <v>205</v>
      </c>
      <c r="C1336" s="196" t="s">
        <v>214</v>
      </c>
      <c r="D1336" s="196" t="s">
        <v>195</v>
      </c>
      <c r="E1336" s="196">
        <v>436883</v>
      </c>
      <c r="F1336" s="196">
        <v>486566</v>
      </c>
      <c r="G1336" s="196">
        <v>631962</v>
      </c>
      <c r="H1336" s="196">
        <v>548171</v>
      </c>
      <c r="I1336" s="196">
        <v>663956</v>
      </c>
      <c r="J1336" s="196"/>
      <c r="K1336" s="196">
        <v>639118</v>
      </c>
      <c r="L1336" s="196">
        <v>649768</v>
      </c>
      <c r="M1336" s="196"/>
      <c r="N1336" s="196"/>
      <c r="O1336" s="196"/>
      <c r="P1336" s="196"/>
      <c r="Q1336" s="197" t="s">
        <v>1</v>
      </c>
    </row>
    <row r="1337" spans="1:17" x14ac:dyDescent="0.2">
      <c r="A1337" s="198" t="s">
        <v>24</v>
      </c>
      <c r="B1337" s="199" t="s">
        <v>205</v>
      </c>
      <c r="C1337" s="199" t="s">
        <v>214</v>
      </c>
      <c r="D1337" s="199" t="s">
        <v>197</v>
      </c>
      <c r="E1337" s="199">
        <v>564635</v>
      </c>
      <c r="F1337" s="199">
        <v>563110</v>
      </c>
      <c r="G1337" s="199">
        <v>672730</v>
      </c>
      <c r="H1337" s="199">
        <v>612658</v>
      </c>
      <c r="I1337" s="199">
        <v>720347</v>
      </c>
      <c r="J1337" s="199"/>
      <c r="K1337" s="199">
        <v>661942</v>
      </c>
      <c r="L1337" s="199">
        <v>685693</v>
      </c>
      <c r="M1337" s="199"/>
      <c r="N1337" s="199"/>
      <c r="O1337" s="199"/>
      <c r="P1337" s="199"/>
      <c r="Q1337" s="200" t="s">
        <v>1</v>
      </c>
    </row>
    <row r="1338" spans="1:17" x14ac:dyDescent="0.2">
      <c r="A1338" s="195" t="s">
        <v>24</v>
      </c>
      <c r="B1338" s="196" t="s">
        <v>205</v>
      </c>
      <c r="C1338" s="196" t="s">
        <v>215</v>
      </c>
      <c r="D1338" s="196" t="s">
        <v>195</v>
      </c>
      <c r="E1338" s="196">
        <v>421287</v>
      </c>
      <c r="F1338" s="196">
        <v>418643</v>
      </c>
      <c r="G1338" s="196">
        <v>528922</v>
      </c>
      <c r="H1338" s="196">
        <v>459973</v>
      </c>
      <c r="I1338" s="196">
        <v>656455</v>
      </c>
      <c r="J1338" s="196"/>
      <c r="K1338" s="196">
        <v>540095</v>
      </c>
      <c r="L1338" s="196">
        <v>590556</v>
      </c>
      <c r="M1338" s="196"/>
      <c r="N1338" s="196"/>
      <c r="O1338" s="196"/>
      <c r="P1338" s="196"/>
      <c r="Q1338" s="197" t="s">
        <v>1</v>
      </c>
    </row>
    <row r="1339" spans="1:17" x14ac:dyDescent="0.2">
      <c r="A1339" s="198" t="s">
        <v>24</v>
      </c>
      <c r="B1339" s="199" t="s">
        <v>205</v>
      </c>
      <c r="C1339" s="199" t="s">
        <v>215</v>
      </c>
      <c r="D1339" s="199" t="s">
        <v>197</v>
      </c>
      <c r="E1339" s="199">
        <v>539194</v>
      </c>
      <c r="F1339" s="199">
        <v>514337</v>
      </c>
      <c r="G1339" s="199">
        <v>586528</v>
      </c>
      <c r="H1339" s="199">
        <v>536451</v>
      </c>
      <c r="I1339" s="199">
        <v>728352</v>
      </c>
      <c r="J1339" s="199"/>
      <c r="K1339" s="199">
        <v>564769</v>
      </c>
      <c r="L1339" s="199">
        <v>625851</v>
      </c>
      <c r="M1339" s="199"/>
      <c r="N1339" s="199"/>
      <c r="O1339" s="199"/>
      <c r="P1339" s="199"/>
      <c r="Q1339" s="200" t="s">
        <v>1</v>
      </c>
    </row>
    <row r="1340" spans="1:17" x14ac:dyDescent="0.2">
      <c r="A1340" s="195" t="s">
        <v>24</v>
      </c>
      <c r="B1340" s="196" t="s">
        <v>205</v>
      </c>
      <c r="C1340" s="196" t="s">
        <v>213</v>
      </c>
      <c r="D1340" s="196" t="s">
        <v>195</v>
      </c>
      <c r="E1340" s="196">
        <v>308327</v>
      </c>
      <c r="F1340" s="196">
        <v>361139</v>
      </c>
      <c r="G1340" s="196">
        <v>389485</v>
      </c>
      <c r="H1340" s="196">
        <v>388626</v>
      </c>
      <c r="I1340" s="196">
        <v>415217</v>
      </c>
      <c r="J1340" s="196"/>
      <c r="K1340" s="196">
        <v>438880</v>
      </c>
      <c r="L1340" s="196">
        <v>459058</v>
      </c>
      <c r="M1340" s="196"/>
      <c r="N1340" s="196"/>
      <c r="O1340" s="196"/>
      <c r="P1340" s="196"/>
      <c r="Q1340" s="197" t="s">
        <v>1</v>
      </c>
    </row>
    <row r="1341" spans="1:17" x14ac:dyDescent="0.2">
      <c r="A1341" s="198" t="s">
        <v>24</v>
      </c>
      <c r="B1341" s="199" t="s">
        <v>205</v>
      </c>
      <c r="C1341" s="199" t="s">
        <v>213</v>
      </c>
      <c r="D1341" s="199" t="s">
        <v>197</v>
      </c>
      <c r="E1341" s="199">
        <v>462841</v>
      </c>
      <c r="F1341" s="199">
        <v>488293</v>
      </c>
      <c r="G1341" s="199">
        <v>471566</v>
      </c>
      <c r="H1341" s="199">
        <v>486529</v>
      </c>
      <c r="I1341" s="199">
        <v>466169</v>
      </c>
      <c r="J1341" s="199"/>
      <c r="K1341" s="199">
        <v>480602</v>
      </c>
      <c r="L1341" s="199">
        <v>502206</v>
      </c>
      <c r="M1341" s="199"/>
      <c r="N1341" s="199"/>
      <c r="O1341" s="199"/>
      <c r="P1341" s="199"/>
      <c r="Q1341" s="200" t="s">
        <v>1</v>
      </c>
    </row>
    <row r="1342" spans="1:17" x14ac:dyDescent="0.2">
      <c r="A1342" s="195" t="s">
        <v>24</v>
      </c>
      <c r="B1342" s="196" t="s">
        <v>205</v>
      </c>
      <c r="C1342" s="196" t="s">
        <v>212</v>
      </c>
      <c r="D1342" s="196" t="s">
        <v>195</v>
      </c>
      <c r="E1342" s="196">
        <v>207871</v>
      </c>
      <c r="F1342" s="196">
        <v>217799</v>
      </c>
      <c r="G1342" s="196">
        <v>265182</v>
      </c>
      <c r="H1342" s="196">
        <v>246917</v>
      </c>
      <c r="I1342" s="196">
        <v>251569</v>
      </c>
      <c r="J1342" s="196"/>
      <c r="K1342" s="196">
        <v>326956</v>
      </c>
      <c r="L1342" s="196">
        <v>347555</v>
      </c>
      <c r="M1342" s="196"/>
      <c r="N1342" s="196"/>
      <c r="O1342" s="196"/>
      <c r="P1342" s="196"/>
      <c r="Q1342" s="197" t="s">
        <v>1</v>
      </c>
    </row>
    <row r="1343" spans="1:17" x14ac:dyDescent="0.2">
      <c r="A1343" s="198" t="s">
        <v>24</v>
      </c>
      <c r="B1343" s="199" t="s">
        <v>205</v>
      </c>
      <c r="C1343" s="199" t="s">
        <v>212</v>
      </c>
      <c r="D1343" s="199" t="s">
        <v>197</v>
      </c>
      <c r="E1343" s="199">
        <v>332651</v>
      </c>
      <c r="F1343" s="199">
        <v>315139</v>
      </c>
      <c r="G1343" s="199">
        <v>335685</v>
      </c>
      <c r="H1343" s="199">
        <v>330339</v>
      </c>
      <c r="I1343" s="199">
        <v>309271</v>
      </c>
      <c r="J1343" s="199"/>
      <c r="K1343" s="199">
        <v>362877</v>
      </c>
      <c r="L1343" s="199">
        <v>372404</v>
      </c>
      <c r="M1343" s="199"/>
      <c r="N1343" s="199"/>
      <c r="O1343" s="199"/>
      <c r="P1343" s="199"/>
      <c r="Q1343" s="200" t="s">
        <v>1</v>
      </c>
    </row>
    <row r="1344" spans="1:17" x14ac:dyDescent="0.2">
      <c r="A1344" s="195" t="s">
        <v>24</v>
      </c>
      <c r="B1344" s="196" t="s">
        <v>205</v>
      </c>
      <c r="C1344" s="196" t="s">
        <v>210</v>
      </c>
      <c r="D1344" s="196" t="s">
        <v>195</v>
      </c>
      <c r="E1344" s="196"/>
      <c r="F1344" s="196"/>
      <c r="G1344" s="196"/>
      <c r="H1344" s="196"/>
      <c r="I1344" s="196"/>
      <c r="J1344" s="196"/>
      <c r="K1344" s="196"/>
      <c r="L1344" s="196"/>
      <c r="M1344" s="196"/>
      <c r="N1344" s="196"/>
      <c r="O1344" s="196"/>
      <c r="P1344" s="196"/>
      <c r="Q1344" s="197" t="s">
        <v>1</v>
      </c>
    </row>
    <row r="1345" spans="1:17" x14ac:dyDescent="0.2">
      <c r="A1345" s="198" t="s">
        <v>24</v>
      </c>
      <c r="B1345" s="199" t="s">
        <v>205</v>
      </c>
      <c r="C1345" s="199" t="s">
        <v>210</v>
      </c>
      <c r="D1345" s="199" t="s">
        <v>197</v>
      </c>
      <c r="E1345" s="199"/>
      <c r="F1345" s="199"/>
      <c r="G1345" s="199"/>
      <c r="H1345" s="199"/>
      <c r="I1345" s="199"/>
      <c r="J1345" s="199"/>
      <c r="K1345" s="199"/>
      <c r="L1345" s="199"/>
      <c r="M1345" s="199"/>
      <c r="N1345" s="199"/>
      <c r="O1345" s="199"/>
      <c r="P1345" s="199"/>
      <c r="Q1345" s="200" t="s">
        <v>1</v>
      </c>
    </row>
    <row r="1346" spans="1:17" x14ac:dyDescent="0.2">
      <c r="A1346" s="195" t="s">
        <v>24</v>
      </c>
      <c r="B1346" s="196" t="s">
        <v>205</v>
      </c>
      <c r="C1346" s="196" t="s">
        <v>206</v>
      </c>
      <c r="D1346" s="196" t="s">
        <v>195</v>
      </c>
      <c r="E1346" s="196"/>
      <c r="F1346" s="196"/>
      <c r="G1346" s="196"/>
      <c r="H1346" s="196"/>
      <c r="I1346" s="196"/>
      <c r="J1346" s="196"/>
      <c r="K1346" s="196"/>
      <c r="L1346" s="196"/>
      <c r="M1346" s="196"/>
      <c r="N1346" s="196"/>
      <c r="O1346" s="196"/>
      <c r="P1346" s="196"/>
      <c r="Q1346" s="197" t="s">
        <v>1</v>
      </c>
    </row>
    <row r="1347" spans="1:17" x14ac:dyDescent="0.2">
      <c r="A1347" s="198" t="s">
        <v>24</v>
      </c>
      <c r="B1347" s="199" t="s">
        <v>205</v>
      </c>
      <c r="C1347" s="199" t="s">
        <v>206</v>
      </c>
      <c r="D1347" s="199" t="s">
        <v>197</v>
      </c>
      <c r="E1347" s="199"/>
      <c r="F1347" s="199"/>
      <c r="G1347" s="199"/>
      <c r="H1347" s="199"/>
      <c r="I1347" s="199"/>
      <c r="J1347" s="199"/>
      <c r="K1347" s="199"/>
      <c r="L1347" s="199"/>
      <c r="M1347" s="199"/>
      <c r="N1347" s="199"/>
      <c r="O1347" s="199"/>
      <c r="P1347" s="199"/>
      <c r="Q1347" s="200" t="s">
        <v>1</v>
      </c>
    </row>
    <row r="1348" spans="1:17" x14ac:dyDescent="0.2">
      <c r="A1348" s="195" t="s">
        <v>24</v>
      </c>
      <c r="B1348" s="196" t="s">
        <v>205</v>
      </c>
      <c r="C1348" s="196" t="s">
        <v>211</v>
      </c>
      <c r="D1348" s="196" t="s">
        <v>195</v>
      </c>
      <c r="E1348" s="199"/>
      <c r="F1348" s="199"/>
      <c r="G1348" s="199"/>
      <c r="H1348" s="199"/>
      <c r="I1348" s="199"/>
      <c r="J1348" s="199"/>
      <c r="K1348" s="199"/>
      <c r="L1348" s="199"/>
      <c r="M1348" s="199"/>
      <c r="N1348" s="199"/>
      <c r="O1348" s="199"/>
      <c r="P1348" s="199"/>
      <c r="Q1348" s="200"/>
    </row>
    <row r="1349" spans="1:17" x14ac:dyDescent="0.2">
      <c r="A1349" s="198" t="s">
        <v>24</v>
      </c>
      <c r="B1349" s="199" t="s">
        <v>205</v>
      </c>
      <c r="C1349" s="199" t="s">
        <v>211</v>
      </c>
      <c r="D1349" s="199" t="s">
        <v>197</v>
      </c>
      <c r="E1349" s="199"/>
      <c r="F1349" s="199"/>
      <c r="G1349" s="199"/>
      <c r="H1349" s="199"/>
      <c r="I1349" s="199"/>
      <c r="J1349" s="199"/>
      <c r="K1349" s="199"/>
      <c r="L1349" s="199"/>
      <c r="M1349" s="199"/>
      <c r="N1349" s="199"/>
      <c r="O1349" s="199"/>
      <c r="P1349" s="199"/>
      <c r="Q1349" s="200"/>
    </row>
    <row r="1350" spans="1:17" x14ac:dyDescent="0.2">
      <c r="A1350" s="195" t="s">
        <v>24</v>
      </c>
      <c r="B1350" s="196" t="s">
        <v>205</v>
      </c>
      <c r="C1350" s="196" t="s">
        <v>1087</v>
      </c>
      <c r="D1350" s="196" t="s">
        <v>195</v>
      </c>
      <c r="E1350" s="199"/>
      <c r="F1350" s="199"/>
      <c r="G1350" s="199"/>
      <c r="H1350" s="199"/>
      <c r="I1350" s="199"/>
      <c r="J1350" s="199"/>
      <c r="K1350" s="199"/>
      <c r="L1350" s="199"/>
      <c r="M1350" s="199"/>
      <c r="N1350" s="199"/>
      <c r="O1350" s="199"/>
      <c r="P1350" s="199"/>
      <c r="Q1350" s="200"/>
    </row>
    <row r="1351" spans="1:17" x14ac:dyDescent="0.2">
      <c r="A1351" s="198" t="s">
        <v>24</v>
      </c>
      <c r="B1351" s="199" t="s">
        <v>205</v>
      </c>
      <c r="C1351" s="199" t="s">
        <v>1087</v>
      </c>
      <c r="D1351" s="199" t="s">
        <v>197</v>
      </c>
      <c r="E1351" s="199"/>
      <c r="F1351" s="199"/>
      <c r="G1351" s="199"/>
      <c r="H1351" s="199"/>
      <c r="I1351" s="199"/>
      <c r="J1351" s="199"/>
      <c r="K1351" s="199"/>
      <c r="L1351" s="199"/>
      <c r="M1351" s="199"/>
      <c r="N1351" s="199"/>
      <c r="O1351" s="199"/>
      <c r="P1351" s="199"/>
      <c r="Q1351" s="200"/>
    </row>
    <row r="1352" spans="1:17" x14ac:dyDescent="0.2">
      <c r="A1352" s="195" t="s">
        <v>24</v>
      </c>
      <c r="B1352" s="196" t="s">
        <v>209</v>
      </c>
      <c r="C1352" s="196" t="s">
        <v>214</v>
      </c>
      <c r="D1352" s="196" t="s">
        <v>195</v>
      </c>
      <c r="E1352" s="196">
        <v>4.9376800000000003</v>
      </c>
      <c r="F1352" s="196">
        <v>6.54488</v>
      </c>
      <c r="G1352" s="196">
        <v>8.9553799999999999</v>
      </c>
      <c r="H1352" s="196">
        <v>8.1567900000000009</v>
      </c>
      <c r="I1352" s="196">
        <v>8.7584300000000006</v>
      </c>
      <c r="J1352" s="196"/>
      <c r="K1352" s="196">
        <v>8.5171200000000002</v>
      </c>
      <c r="L1352" s="196">
        <v>8.58141</v>
      </c>
      <c r="M1352" s="196"/>
      <c r="N1352" s="196"/>
      <c r="O1352" s="196"/>
      <c r="P1352" s="196"/>
      <c r="Q1352" s="197" t="s">
        <v>1</v>
      </c>
    </row>
    <row r="1353" spans="1:17" x14ac:dyDescent="0.2">
      <c r="A1353" s="198" t="s">
        <v>24</v>
      </c>
      <c r="B1353" s="199" t="s">
        <v>209</v>
      </c>
      <c r="C1353" s="199" t="s">
        <v>214</v>
      </c>
      <c r="D1353" s="199" t="s">
        <v>197</v>
      </c>
      <c r="E1353" s="199">
        <v>5.3771599999999999</v>
      </c>
      <c r="F1353" s="199">
        <v>7.1113099999999996</v>
      </c>
      <c r="G1353" s="199">
        <v>6.8408100000000003</v>
      </c>
      <c r="H1353" s="199">
        <v>7.1885899999999996</v>
      </c>
      <c r="I1353" s="199">
        <v>9.2420399999999994</v>
      </c>
      <c r="J1353" s="199"/>
      <c r="K1353" s="199">
        <v>8.7802100000000003</v>
      </c>
      <c r="L1353" s="199">
        <v>8.4047699999999992</v>
      </c>
      <c r="M1353" s="199"/>
      <c r="N1353" s="199"/>
      <c r="O1353" s="199"/>
      <c r="P1353" s="199"/>
      <c r="Q1353" s="200" t="s">
        <v>1</v>
      </c>
    </row>
    <row r="1354" spans="1:17" x14ac:dyDescent="0.2">
      <c r="A1354" s="195" t="s">
        <v>24</v>
      </c>
      <c r="B1354" s="196" t="s">
        <v>209</v>
      </c>
      <c r="C1354" s="196" t="s">
        <v>215</v>
      </c>
      <c r="D1354" s="196" t="s">
        <v>195</v>
      </c>
      <c r="E1354" s="196">
        <v>4.8129900000000001</v>
      </c>
      <c r="F1354" s="196">
        <v>4.8431499999999996</v>
      </c>
      <c r="G1354" s="196">
        <v>9.7132900000000006</v>
      </c>
      <c r="H1354" s="196">
        <v>7.7229900000000002</v>
      </c>
      <c r="I1354" s="196">
        <v>7.43133</v>
      </c>
      <c r="J1354" s="196"/>
      <c r="K1354" s="196">
        <v>7.30253</v>
      </c>
      <c r="L1354" s="196">
        <v>6.7578500000000004</v>
      </c>
      <c r="M1354" s="196"/>
      <c r="N1354" s="196"/>
      <c r="O1354" s="196"/>
      <c r="P1354" s="196"/>
      <c r="Q1354" s="197" t="s">
        <v>1</v>
      </c>
    </row>
    <row r="1355" spans="1:17" x14ac:dyDescent="0.2">
      <c r="A1355" s="198" t="s">
        <v>24</v>
      </c>
      <c r="B1355" s="199" t="s">
        <v>209</v>
      </c>
      <c r="C1355" s="199" t="s">
        <v>215</v>
      </c>
      <c r="D1355" s="199" t="s">
        <v>197</v>
      </c>
      <c r="E1355" s="199">
        <v>5.6859299999999999</v>
      </c>
      <c r="F1355" s="199">
        <v>5.5039800000000003</v>
      </c>
      <c r="G1355" s="199">
        <v>7.05389</v>
      </c>
      <c r="H1355" s="199">
        <v>6.4754199999999997</v>
      </c>
      <c r="I1355" s="199">
        <v>8.1574200000000001</v>
      </c>
      <c r="J1355" s="199"/>
      <c r="K1355" s="199">
        <v>7.5309499999999998</v>
      </c>
      <c r="L1355" s="199">
        <v>7.1043900000000004</v>
      </c>
      <c r="M1355" s="199"/>
      <c r="N1355" s="199"/>
      <c r="O1355" s="199"/>
      <c r="P1355" s="199"/>
      <c r="Q1355" s="200" t="s">
        <v>1</v>
      </c>
    </row>
    <row r="1356" spans="1:17" x14ac:dyDescent="0.2">
      <c r="A1356" s="195" t="s">
        <v>24</v>
      </c>
      <c r="B1356" s="196" t="s">
        <v>209</v>
      </c>
      <c r="C1356" s="196" t="s">
        <v>213</v>
      </c>
      <c r="D1356" s="196" t="s">
        <v>195</v>
      </c>
      <c r="E1356" s="196">
        <v>5.1510800000000003</v>
      </c>
      <c r="F1356" s="196">
        <v>5.5249699999999997</v>
      </c>
      <c r="G1356" s="196">
        <v>9.4657400000000003</v>
      </c>
      <c r="H1356" s="196">
        <v>6.81867</v>
      </c>
      <c r="I1356" s="196">
        <v>7.5686299999999997</v>
      </c>
      <c r="J1356" s="196"/>
      <c r="K1356" s="196">
        <v>6.53024</v>
      </c>
      <c r="L1356" s="196">
        <v>6.0776000000000003</v>
      </c>
      <c r="M1356" s="196"/>
      <c r="N1356" s="196"/>
      <c r="O1356" s="196"/>
      <c r="P1356" s="196"/>
      <c r="Q1356" s="197" t="s">
        <v>1</v>
      </c>
    </row>
    <row r="1357" spans="1:17" x14ac:dyDescent="0.2">
      <c r="A1357" s="198" t="s">
        <v>24</v>
      </c>
      <c r="B1357" s="199" t="s">
        <v>209</v>
      </c>
      <c r="C1357" s="199" t="s">
        <v>213</v>
      </c>
      <c r="D1357" s="199" t="s">
        <v>197</v>
      </c>
      <c r="E1357" s="199">
        <v>6.2974800000000002</v>
      </c>
      <c r="F1357" s="199">
        <v>6.6885599999999998</v>
      </c>
      <c r="G1357" s="199">
        <v>6.6905400000000004</v>
      </c>
      <c r="H1357" s="199">
        <v>5.4082999999999997</v>
      </c>
      <c r="I1357" s="199">
        <v>8.3232800000000005</v>
      </c>
      <c r="J1357" s="199"/>
      <c r="K1357" s="199">
        <v>6.7981699999999998</v>
      </c>
      <c r="L1357" s="199">
        <v>6.4163199999999998</v>
      </c>
      <c r="M1357" s="199"/>
      <c r="N1357" s="199"/>
      <c r="O1357" s="199"/>
      <c r="P1357" s="199"/>
      <c r="Q1357" s="200" t="s">
        <v>1</v>
      </c>
    </row>
    <row r="1358" spans="1:17" x14ac:dyDescent="0.2">
      <c r="A1358" s="195" t="s">
        <v>24</v>
      </c>
      <c r="B1358" s="196" t="s">
        <v>209</v>
      </c>
      <c r="C1358" s="196" t="s">
        <v>212</v>
      </c>
      <c r="D1358" s="196" t="s">
        <v>195</v>
      </c>
      <c r="E1358" s="196">
        <v>4.7208300000000003</v>
      </c>
      <c r="F1358" s="196">
        <v>7.1338400000000002</v>
      </c>
      <c r="G1358" s="196">
        <v>10.317629999999999</v>
      </c>
      <c r="H1358" s="196">
        <v>9.2033400000000007</v>
      </c>
      <c r="I1358" s="196">
        <v>9.1790299999999991</v>
      </c>
      <c r="J1358" s="196"/>
      <c r="K1358" s="196">
        <v>7.0978399999999997</v>
      </c>
      <c r="L1358" s="196">
        <v>6.3374199999999998</v>
      </c>
      <c r="M1358" s="196"/>
      <c r="N1358" s="196"/>
      <c r="O1358" s="196"/>
      <c r="P1358" s="196"/>
      <c r="Q1358" s="197" t="s">
        <v>1</v>
      </c>
    </row>
    <row r="1359" spans="1:17" x14ac:dyDescent="0.2">
      <c r="A1359" s="198" t="s">
        <v>24</v>
      </c>
      <c r="B1359" s="199" t="s">
        <v>209</v>
      </c>
      <c r="C1359" s="199" t="s">
        <v>212</v>
      </c>
      <c r="D1359" s="199" t="s">
        <v>197</v>
      </c>
      <c r="E1359" s="199">
        <v>6.2988999999999997</v>
      </c>
      <c r="F1359" s="199">
        <v>8.5214700000000008</v>
      </c>
      <c r="G1359" s="199">
        <v>7.1594800000000003</v>
      </c>
      <c r="H1359" s="199">
        <v>7.0171200000000002</v>
      </c>
      <c r="I1359" s="199">
        <v>10.15859</v>
      </c>
      <c r="J1359" s="199"/>
      <c r="K1359" s="199">
        <v>7.3916199999999996</v>
      </c>
      <c r="L1359" s="199">
        <v>6.6587100000000001</v>
      </c>
      <c r="M1359" s="199"/>
      <c r="N1359" s="199"/>
      <c r="O1359" s="199"/>
      <c r="P1359" s="199"/>
      <c r="Q1359" s="200" t="s">
        <v>1</v>
      </c>
    </row>
    <row r="1360" spans="1:17" x14ac:dyDescent="0.2">
      <c r="A1360" s="195" t="s">
        <v>24</v>
      </c>
      <c r="B1360" s="196" t="s">
        <v>209</v>
      </c>
      <c r="C1360" s="196" t="s">
        <v>210</v>
      </c>
      <c r="D1360" s="196" t="s">
        <v>195</v>
      </c>
      <c r="E1360" s="196">
        <v>6.5401699999999998</v>
      </c>
      <c r="F1360" s="196">
        <v>7.2171799999999999</v>
      </c>
      <c r="G1360" s="196">
        <v>13.32052</v>
      </c>
      <c r="H1360" s="196">
        <v>11.247780000000001</v>
      </c>
      <c r="I1360" s="196">
        <v>9.4564000000000004</v>
      </c>
      <c r="J1360" s="196"/>
      <c r="K1360" s="196">
        <v>8.0497899999999998</v>
      </c>
      <c r="L1360" s="196">
        <v>6.8175800000000004</v>
      </c>
      <c r="M1360" s="196"/>
      <c r="N1360" s="196"/>
      <c r="O1360" s="196"/>
      <c r="P1360" s="196"/>
      <c r="Q1360" s="197" t="s">
        <v>1</v>
      </c>
    </row>
    <row r="1361" spans="1:17" x14ac:dyDescent="0.2">
      <c r="A1361" s="198" t="s">
        <v>24</v>
      </c>
      <c r="B1361" s="199" t="s">
        <v>209</v>
      </c>
      <c r="C1361" s="199" t="s">
        <v>210</v>
      </c>
      <c r="D1361" s="199" t="s">
        <v>197</v>
      </c>
      <c r="E1361" s="199">
        <v>8.4301200000000005</v>
      </c>
      <c r="F1361" s="199">
        <v>8.6508000000000003</v>
      </c>
      <c r="G1361" s="199">
        <v>8.8106200000000001</v>
      </c>
      <c r="H1361" s="199">
        <v>8.2439099999999996</v>
      </c>
      <c r="I1361" s="199">
        <v>10.47884</v>
      </c>
      <c r="J1361" s="199"/>
      <c r="K1361" s="199">
        <v>8.5263000000000009</v>
      </c>
      <c r="L1361" s="199">
        <v>7.21333</v>
      </c>
      <c r="M1361" s="199"/>
      <c r="N1361" s="199"/>
      <c r="O1361" s="199"/>
      <c r="P1361" s="199"/>
      <c r="Q1361" s="200" t="s">
        <v>1</v>
      </c>
    </row>
    <row r="1362" spans="1:17" x14ac:dyDescent="0.2">
      <c r="A1362" s="195" t="s">
        <v>24</v>
      </c>
      <c r="B1362" s="196" t="s">
        <v>209</v>
      </c>
      <c r="C1362" s="196" t="s">
        <v>206</v>
      </c>
      <c r="D1362" s="196" t="s">
        <v>195</v>
      </c>
      <c r="E1362" s="196">
        <v>4.7449700000000004</v>
      </c>
      <c r="F1362" s="196">
        <v>5.59077</v>
      </c>
      <c r="G1362" s="196">
        <v>10.553839999999999</v>
      </c>
      <c r="H1362" s="196">
        <v>7.8782199999999998</v>
      </c>
      <c r="I1362" s="196">
        <v>7.2627300000000004</v>
      </c>
      <c r="J1362" s="196"/>
      <c r="K1362" s="196">
        <v>5.7532399999999999</v>
      </c>
      <c r="L1362" s="196">
        <v>5.2193699999999996</v>
      </c>
      <c r="M1362" s="196"/>
      <c r="N1362" s="196"/>
      <c r="O1362" s="196"/>
      <c r="P1362" s="196"/>
      <c r="Q1362" s="197" t="s">
        <v>1</v>
      </c>
    </row>
    <row r="1363" spans="1:17" x14ac:dyDescent="0.2">
      <c r="A1363" s="198" t="s">
        <v>24</v>
      </c>
      <c r="B1363" s="199" t="s">
        <v>209</v>
      </c>
      <c r="C1363" s="199" t="s">
        <v>206</v>
      </c>
      <c r="D1363" s="199" t="s">
        <v>197</v>
      </c>
      <c r="E1363" s="199">
        <v>6.5871399999999998</v>
      </c>
      <c r="F1363" s="199">
        <v>7.8305400000000001</v>
      </c>
      <c r="G1363" s="199">
        <v>6.5248499999999998</v>
      </c>
      <c r="H1363" s="199">
        <v>5.6877000000000004</v>
      </c>
      <c r="I1363" s="199">
        <v>9.4682099999999991</v>
      </c>
      <c r="J1363" s="199"/>
      <c r="K1363" s="199">
        <v>6.8807700000000001</v>
      </c>
      <c r="L1363" s="199">
        <v>6.1690699999999996</v>
      </c>
      <c r="M1363" s="199"/>
      <c r="N1363" s="199"/>
      <c r="O1363" s="199"/>
      <c r="P1363" s="199"/>
      <c r="Q1363" s="200" t="s">
        <v>1</v>
      </c>
    </row>
    <row r="1364" spans="1:17" x14ac:dyDescent="0.2">
      <c r="A1364" s="195" t="s">
        <v>24</v>
      </c>
      <c r="B1364" s="196" t="s">
        <v>209</v>
      </c>
      <c r="C1364" s="196" t="s">
        <v>211</v>
      </c>
      <c r="D1364" s="196" t="s">
        <v>195</v>
      </c>
      <c r="E1364" s="196"/>
      <c r="F1364" s="196"/>
      <c r="G1364" s="196"/>
      <c r="H1364" s="196"/>
      <c r="I1364" s="196"/>
      <c r="J1364" s="196"/>
      <c r="K1364" s="196"/>
      <c r="L1364" s="196"/>
      <c r="M1364" s="196"/>
      <c r="N1364" s="196"/>
      <c r="O1364" s="196"/>
      <c r="P1364" s="196"/>
      <c r="Q1364" s="197" t="s">
        <v>1</v>
      </c>
    </row>
    <row r="1365" spans="1:17" x14ac:dyDescent="0.2">
      <c r="A1365" s="198" t="s">
        <v>24</v>
      </c>
      <c r="B1365" s="199" t="s">
        <v>209</v>
      </c>
      <c r="C1365" s="199" t="s">
        <v>211</v>
      </c>
      <c r="D1365" s="199" t="s">
        <v>197</v>
      </c>
      <c r="E1365" s="199"/>
      <c r="F1365" s="199"/>
      <c r="G1365" s="199"/>
      <c r="H1365" s="199"/>
      <c r="I1365" s="199"/>
      <c r="J1365" s="199"/>
      <c r="K1365" s="199"/>
      <c r="L1365" s="199"/>
      <c r="M1365" s="199"/>
      <c r="N1365" s="199"/>
      <c r="O1365" s="199"/>
      <c r="P1365" s="199"/>
      <c r="Q1365" s="200" t="s">
        <v>1</v>
      </c>
    </row>
    <row r="1366" spans="1:17" x14ac:dyDescent="0.2">
      <c r="A1366" s="195" t="s">
        <v>24</v>
      </c>
      <c r="B1366" s="196" t="s">
        <v>207</v>
      </c>
      <c r="C1366" s="196" t="s">
        <v>214</v>
      </c>
      <c r="D1366" s="196" t="s">
        <v>195</v>
      </c>
      <c r="E1366" s="196">
        <v>7.8744199999999998</v>
      </c>
      <c r="F1366" s="196">
        <v>8.6481600000000007</v>
      </c>
      <c r="G1366" s="196">
        <v>11.950089999999999</v>
      </c>
      <c r="H1366" s="196">
        <v>11.5661</v>
      </c>
      <c r="I1366" s="196">
        <v>7.75413</v>
      </c>
      <c r="J1366" s="196"/>
      <c r="K1366" s="196">
        <v>6.9682000000000004</v>
      </c>
      <c r="L1366" s="196">
        <v>6.2434599999999998</v>
      </c>
      <c r="M1366" s="196"/>
      <c r="N1366" s="196"/>
      <c r="O1366" s="196"/>
      <c r="P1366" s="196"/>
      <c r="Q1366" s="197" t="s">
        <v>1</v>
      </c>
    </row>
    <row r="1367" spans="1:17" x14ac:dyDescent="0.2">
      <c r="A1367" s="198" t="s">
        <v>24</v>
      </c>
      <c r="B1367" s="199" t="s">
        <v>207</v>
      </c>
      <c r="C1367" s="199" t="s">
        <v>214</v>
      </c>
      <c r="D1367" s="199" t="s">
        <v>197</v>
      </c>
      <c r="E1367" s="199">
        <v>9.7110500000000002</v>
      </c>
      <c r="F1367" s="199">
        <v>10.78173</v>
      </c>
      <c r="G1367" s="199">
        <v>7.1431300000000002</v>
      </c>
      <c r="H1367" s="199">
        <v>7.5871000000000004</v>
      </c>
      <c r="I1367" s="199">
        <v>8.0634700000000006</v>
      </c>
      <c r="J1367" s="199"/>
      <c r="K1367" s="199">
        <v>7.78301</v>
      </c>
      <c r="L1367" s="199">
        <v>6.9994899999999998</v>
      </c>
      <c r="M1367" s="199"/>
      <c r="N1367" s="199"/>
      <c r="O1367" s="199"/>
      <c r="P1367" s="199"/>
      <c r="Q1367" s="200" t="s">
        <v>1</v>
      </c>
    </row>
    <row r="1368" spans="1:17" x14ac:dyDescent="0.2">
      <c r="A1368" s="195" t="s">
        <v>24</v>
      </c>
      <c r="B1368" s="196" t="s">
        <v>207</v>
      </c>
      <c r="C1368" s="196" t="s">
        <v>215</v>
      </c>
      <c r="D1368" s="196" t="s">
        <v>195</v>
      </c>
      <c r="E1368" s="196">
        <v>9.8464899999999993</v>
      </c>
      <c r="F1368" s="196">
        <v>10.07517</v>
      </c>
      <c r="G1368" s="196">
        <v>14.69631</v>
      </c>
      <c r="H1368" s="196">
        <v>11.24066</v>
      </c>
      <c r="I1368" s="196">
        <v>9.3386399999999998</v>
      </c>
      <c r="J1368" s="196"/>
      <c r="K1368" s="196">
        <v>9.07118</v>
      </c>
      <c r="L1368" s="196">
        <v>7.8061999999999996</v>
      </c>
      <c r="M1368" s="196"/>
      <c r="N1368" s="196"/>
      <c r="O1368" s="196"/>
      <c r="P1368" s="196"/>
      <c r="Q1368" s="197" t="s">
        <v>1</v>
      </c>
    </row>
    <row r="1369" spans="1:17" x14ac:dyDescent="0.2">
      <c r="A1369" s="198" t="s">
        <v>24</v>
      </c>
      <c r="B1369" s="199" t="s">
        <v>207</v>
      </c>
      <c r="C1369" s="199" t="s">
        <v>215</v>
      </c>
      <c r="D1369" s="199" t="s">
        <v>197</v>
      </c>
      <c r="E1369" s="199">
        <v>12.69172</v>
      </c>
      <c r="F1369" s="199">
        <v>12.723179999999999</v>
      </c>
      <c r="G1369" s="199">
        <v>9.7246799999999993</v>
      </c>
      <c r="H1369" s="199">
        <v>8.2333700000000007</v>
      </c>
      <c r="I1369" s="199">
        <v>9.2427799999999998</v>
      </c>
      <c r="J1369" s="199"/>
      <c r="K1369" s="199">
        <v>9.3769299999999998</v>
      </c>
      <c r="L1369" s="199">
        <v>8.1397999999999993</v>
      </c>
      <c r="M1369" s="199"/>
      <c r="N1369" s="199"/>
      <c r="O1369" s="199"/>
      <c r="P1369" s="199"/>
      <c r="Q1369" s="200" t="s">
        <v>1</v>
      </c>
    </row>
    <row r="1370" spans="1:17" x14ac:dyDescent="0.2">
      <c r="A1370" s="195" t="s">
        <v>24</v>
      </c>
      <c r="B1370" s="196" t="s">
        <v>207</v>
      </c>
      <c r="C1370" s="196" t="s">
        <v>213</v>
      </c>
      <c r="D1370" s="196" t="s">
        <v>195</v>
      </c>
      <c r="E1370" s="196">
        <v>14.604620000000001</v>
      </c>
      <c r="F1370" s="196">
        <v>14.60463</v>
      </c>
      <c r="G1370" s="196">
        <v>17.291810000000002</v>
      </c>
      <c r="H1370" s="196">
        <v>15.805429999999999</v>
      </c>
      <c r="I1370" s="196">
        <v>13.5481</v>
      </c>
      <c r="J1370" s="196"/>
      <c r="K1370" s="196">
        <v>15.49649</v>
      </c>
      <c r="L1370" s="196">
        <v>10.38104</v>
      </c>
      <c r="M1370" s="196"/>
      <c r="N1370" s="196"/>
      <c r="O1370" s="196"/>
      <c r="P1370" s="196"/>
      <c r="Q1370" s="197" t="s">
        <v>1</v>
      </c>
    </row>
    <row r="1371" spans="1:17" x14ac:dyDescent="0.2">
      <c r="A1371" s="198" t="s">
        <v>24</v>
      </c>
      <c r="B1371" s="199" t="s">
        <v>207</v>
      </c>
      <c r="C1371" s="199" t="s">
        <v>213</v>
      </c>
      <c r="D1371" s="199" t="s">
        <v>197</v>
      </c>
      <c r="E1371" s="199">
        <v>14.427630000000001</v>
      </c>
      <c r="F1371" s="199">
        <v>14.419829999999999</v>
      </c>
      <c r="G1371" s="199">
        <v>18.882619999999999</v>
      </c>
      <c r="H1371" s="199">
        <v>15.77768</v>
      </c>
      <c r="I1371" s="199">
        <v>12.932650000000001</v>
      </c>
      <c r="J1371" s="199"/>
      <c r="K1371" s="199">
        <v>10.269</v>
      </c>
      <c r="L1371" s="199">
        <v>10.688639999999999</v>
      </c>
      <c r="M1371" s="199"/>
      <c r="N1371" s="199"/>
      <c r="O1371" s="199"/>
      <c r="P1371" s="199"/>
      <c r="Q1371" s="200" t="s">
        <v>1</v>
      </c>
    </row>
    <row r="1372" spans="1:17" x14ac:dyDescent="0.2">
      <c r="A1372" s="195" t="s">
        <v>24</v>
      </c>
      <c r="B1372" s="196" t="s">
        <v>207</v>
      </c>
      <c r="C1372" s="196" t="s">
        <v>212</v>
      </c>
      <c r="D1372" s="196" t="s">
        <v>195</v>
      </c>
      <c r="E1372" s="196">
        <v>1.57742</v>
      </c>
      <c r="F1372" s="196">
        <v>1.5775999999999999</v>
      </c>
      <c r="G1372" s="196"/>
      <c r="H1372" s="196">
        <v>1.88727</v>
      </c>
      <c r="I1372" s="196">
        <v>1.4930300000000001</v>
      </c>
      <c r="J1372" s="196"/>
      <c r="K1372" s="196">
        <v>2.7581699999999998</v>
      </c>
      <c r="L1372" s="196">
        <v>1.9021399999999999</v>
      </c>
      <c r="M1372" s="196"/>
      <c r="N1372" s="196"/>
      <c r="O1372" s="196"/>
      <c r="P1372" s="196"/>
      <c r="Q1372" s="197" t="s">
        <v>1</v>
      </c>
    </row>
    <row r="1373" spans="1:17" x14ac:dyDescent="0.2">
      <c r="A1373" s="198" t="s">
        <v>24</v>
      </c>
      <c r="B1373" s="199" t="s">
        <v>207</v>
      </c>
      <c r="C1373" s="199" t="s">
        <v>212</v>
      </c>
      <c r="D1373" s="199" t="s">
        <v>197</v>
      </c>
      <c r="E1373" s="199">
        <v>2.31684</v>
      </c>
      <c r="F1373" s="199">
        <v>2.3469000000000002</v>
      </c>
      <c r="G1373" s="199"/>
      <c r="H1373" s="199">
        <v>3.1806700000000001</v>
      </c>
      <c r="I1373" s="199">
        <v>2.3713799999999998</v>
      </c>
      <c r="J1373" s="199"/>
      <c r="K1373" s="199">
        <v>1.5418400000000001</v>
      </c>
      <c r="L1373" s="199">
        <v>2.8133400000000002</v>
      </c>
      <c r="M1373" s="199"/>
      <c r="N1373" s="199"/>
      <c r="O1373" s="199"/>
      <c r="P1373" s="199"/>
      <c r="Q1373" s="200" t="s">
        <v>1</v>
      </c>
    </row>
    <row r="1374" spans="1:17" x14ac:dyDescent="0.2">
      <c r="A1374" s="195" t="s">
        <v>24</v>
      </c>
      <c r="B1374" s="196" t="s">
        <v>207</v>
      </c>
      <c r="C1374" s="196" t="s">
        <v>210</v>
      </c>
      <c r="D1374" s="196" t="s">
        <v>195</v>
      </c>
      <c r="E1374" s="196"/>
      <c r="F1374" s="196"/>
      <c r="G1374" s="196"/>
      <c r="H1374" s="196"/>
      <c r="I1374" s="196"/>
      <c r="J1374" s="196"/>
      <c r="K1374" s="196"/>
      <c r="L1374" s="196"/>
      <c r="M1374" s="196"/>
      <c r="N1374" s="196"/>
      <c r="O1374" s="196"/>
      <c r="P1374" s="196"/>
      <c r="Q1374" s="197" t="s">
        <v>1</v>
      </c>
    </row>
    <row r="1375" spans="1:17" x14ac:dyDescent="0.2">
      <c r="A1375" s="198" t="s">
        <v>24</v>
      </c>
      <c r="B1375" s="199" t="s">
        <v>207</v>
      </c>
      <c r="C1375" s="199" t="s">
        <v>210</v>
      </c>
      <c r="D1375" s="199" t="s">
        <v>197</v>
      </c>
      <c r="E1375" s="199"/>
      <c r="F1375" s="199"/>
      <c r="G1375" s="199"/>
      <c r="H1375" s="199"/>
      <c r="I1375" s="199"/>
      <c r="J1375" s="199"/>
      <c r="K1375" s="199"/>
      <c r="L1375" s="199"/>
      <c r="M1375" s="199"/>
      <c r="N1375" s="199"/>
      <c r="O1375" s="199"/>
      <c r="P1375" s="199"/>
      <c r="Q1375" s="200" t="s">
        <v>1</v>
      </c>
    </row>
    <row r="1376" spans="1:17" x14ac:dyDescent="0.2">
      <c r="A1376" s="195" t="s">
        <v>24</v>
      </c>
      <c r="B1376" s="196" t="s">
        <v>207</v>
      </c>
      <c r="C1376" s="196" t="s">
        <v>206</v>
      </c>
      <c r="D1376" s="196" t="s">
        <v>195</v>
      </c>
      <c r="E1376" s="196"/>
      <c r="F1376" s="196"/>
      <c r="G1376" s="196"/>
      <c r="H1376" s="196"/>
      <c r="I1376" s="196"/>
      <c r="J1376" s="196"/>
      <c r="K1376" s="196"/>
      <c r="L1376" s="196"/>
      <c r="M1376" s="196"/>
      <c r="N1376" s="196"/>
      <c r="O1376" s="196"/>
      <c r="P1376" s="196"/>
      <c r="Q1376" s="197" t="s">
        <v>1</v>
      </c>
    </row>
    <row r="1377" spans="1:17" x14ac:dyDescent="0.2">
      <c r="A1377" s="198" t="s">
        <v>24</v>
      </c>
      <c r="B1377" s="199" t="s">
        <v>207</v>
      </c>
      <c r="C1377" s="199" t="s">
        <v>206</v>
      </c>
      <c r="D1377" s="199" t="s">
        <v>197</v>
      </c>
      <c r="E1377" s="199"/>
      <c r="F1377" s="199"/>
      <c r="G1377" s="199"/>
      <c r="H1377" s="199"/>
      <c r="I1377" s="199"/>
      <c r="J1377" s="199"/>
      <c r="K1377" s="199"/>
      <c r="L1377" s="199"/>
      <c r="M1377" s="199"/>
      <c r="N1377" s="199"/>
      <c r="O1377" s="199"/>
      <c r="P1377" s="199"/>
      <c r="Q1377" s="200" t="s">
        <v>1</v>
      </c>
    </row>
    <row r="1378" spans="1:17" x14ac:dyDescent="0.2">
      <c r="A1378" s="195" t="s">
        <v>24</v>
      </c>
      <c r="B1378" s="196" t="s">
        <v>207</v>
      </c>
      <c r="C1378" s="196" t="s">
        <v>211</v>
      </c>
      <c r="D1378" s="196" t="s">
        <v>195</v>
      </c>
      <c r="E1378" s="199"/>
      <c r="F1378" s="199"/>
      <c r="G1378" s="199"/>
      <c r="H1378" s="199"/>
      <c r="I1378" s="199"/>
      <c r="J1378" s="199"/>
      <c r="K1378" s="199"/>
      <c r="L1378" s="199"/>
      <c r="M1378" s="199"/>
      <c r="N1378" s="199"/>
      <c r="O1378" s="199"/>
      <c r="P1378" s="199"/>
      <c r="Q1378" s="200"/>
    </row>
    <row r="1379" spans="1:17" x14ac:dyDescent="0.2">
      <c r="A1379" s="198" t="s">
        <v>24</v>
      </c>
      <c r="B1379" s="199" t="s">
        <v>207</v>
      </c>
      <c r="C1379" s="199" t="s">
        <v>211</v>
      </c>
      <c r="D1379" s="199" t="s">
        <v>197</v>
      </c>
      <c r="E1379" s="199"/>
      <c r="F1379" s="199"/>
      <c r="G1379" s="199"/>
      <c r="H1379" s="199"/>
      <c r="I1379" s="199"/>
      <c r="J1379" s="199"/>
      <c r="K1379" s="199"/>
      <c r="L1379" s="199"/>
      <c r="M1379" s="199"/>
      <c r="N1379" s="199"/>
      <c r="O1379" s="199"/>
      <c r="P1379" s="199"/>
      <c r="Q1379" s="200"/>
    </row>
    <row r="1380" spans="1:17" x14ac:dyDescent="0.2">
      <c r="A1380" s="195" t="s">
        <v>24</v>
      </c>
      <c r="B1380" s="196" t="s">
        <v>207</v>
      </c>
      <c r="C1380" s="196" t="s">
        <v>1087</v>
      </c>
      <c r="D1380" s="196" t="s">
        <v>195</v>
      </c>
      <c r="E1380" s="199"/>
      <c r="F1380" s="199"/>
      <c r="G1380" s="199"/>
      <c r="H1380" s="199"/>
      <c r="I1380" s="199"/>
      <c r="J1380" s="199"/>
      <c r="K1380" s="199"/>
      <c r="L1380" s="199"/>
      <c r="M1380" s="199"/>
      <c r="N1380" s="199"/>
      <c r="O1380" s="199"/>
      <c r="P1380" s="199"/>
      <c r="Q1380" s="200"/>
    </row>
    <row r="1381" spans="1:17" x14ac:dyDescent="0.2">
      <c r="A1381" s="198" t="s">
        <v>24</v>
      </c>
      <c r="B1381" s="199" t="s">
        <v>207</v>
      </c>
      <c r="C1381" s="199" t="s">
        <v>1087</v>
      </c>
      <c r="D1381" s="199" t="s">
        <v>197</v>
      </c>
      <c r="E1381" s="199"/>
      <c r="F1381" s="199"/>
      <c r="G1381" s="199"/>
      <c r="H1381" s="199"/>
      <c r="I1381" s="199"/>
      <c r="J1381" s="199"/>
      <c r="K1381" s="199"/>
      <c r="L1381" s="199"/>
      <c r="M1381" s="199"/>
      <c r="N1381" s="199"/>
      <c r="O1381" s="199"/>
      <c r="P1381" s="199"/>
      <c r="Q1381" s="200"/>
    </row>
    <row r="1382" spans="1:17" x14ac:dyDescent="0.2">
      <c r="A1382" s="195" t="s">
        <v>25</v>
      </c>
      <c r="B1382" s="196" t="s">
        <v>208</v>
      </c>
      <c r="C1382" s="196" t="s">
        <v>214</v>
      </c>
      <c r="D1382" s="196" t="s">
        <v>195</v>
      </c>
      <c r="E1382" s="196">
        <v>24299</v>
      </c>
      <c r="F1382" s="196"/>
      <c r="G1382" s="196">
        <v>24418</v>
      </c>
      <c r="H1382" s="196">
        <v>24093</v>
      </c>
      <c r="I1382" s="196">
        <v>27858</v>
      </c>
      <c r="J1382" s="196">
        <v>29452</v>
      </c>
      <c r="K1382" s="196">
        <v>32977</v>
      </c>
      <c r="L1382" s="196">
        <v>34711</v>
      </c>
      <c r="M1382" s="196">
        <v>34837</v>
      </c>
      <c r="N1382" s="196">
        <v>36667</v>
      </c>
      <c r="O1382" s="196">
        <v>39047</v>
      </c>
      <c r="P1382" s="196"/>
      <c r="Q1382" s="197" t="s">
        <v>1</v>
      </c>
    </row>
    <row r="1383" spans="1:17" x14ac:dyDescent="0.2">
      <c r="A1383" s="198" t="s">
        <v>25</v>
      </c>
      <c r="B1383" s="199" t="s">
        <v>208</v>
      </c>
      <c r="C1383" s="199" t="s">
        <v>214</v>
      </c>
      <c r="D1383" s="199" t="s">
        <v>197</v>
      </c>
      <c r="E1383" s="199">
        <v>23165</v>
      </c>
      <c r="F1383" s="199"/>
      <c r="G1383" s="199">
        <v>24398</v>
      </c>
      <c r="H1383" s="199">
        <v>24290</v>
      </c>
      <c r="I1383" s="199">
        <v>26347</v>
      </c>
      <c r="J1383" s="199">
        <v>28836</v>
      </c>
      <c r="K1383" s="199">
        <v>32011</v>
      </c>
      <c r="L1383" s="199">
        <v>33431</v>
      </c>
      <c r="M1383" s="199">
        <v>33584</v>
      </c>
      <c r="N1383" s="199">
        <v>35325</v>
      </c>
      <c r="O1383" s="199">
        <v>37555</v>
      </c>
      <c r="P1383" s="199"/>
      <c r="Q1383" s="200" t="s">
        <v>1</v>
      </c>
    </row>
    <row r="1384" spans="1:17" x14ac:dyDescent="0.2">
      <c r="A1384" s="195" t="s">
        <v>25</v>
      </c>
      <c r="B1384" s="196" t="s">
        <v>208</v>
      </c>
      <c r="C1384" s="196" t="s">
        <v>215</v>
      </c>
      <c r="D1384" s="196" t="s">
        <v>195</v>
      </c>
      <c r="E1384" s="196">
        <v>19898</v>
      </c>
      <c r="F1384" s="196"/>
      <c r="G1384" s="196">
        <v>21567</v>
      </c>
      <c r="H1384" s="196">
        <v>21820</v>
      </c>
      <c r="I1384" s="196">
        <v>22903</v>
      </c>
      <c r="J1384" s="196">
        <v>24664</v>
      </c>
      <c r="K1384" s="196">
        <v>27090</v>
      </c>
      <c r="L1384" s="196">
        <v>30125</v>
      </c>
      <c r="M1384" s="196">
        <v>31236</v>
      </c>
      <c r="N1384" s="196">
        <v>33448</v>
      </c>
      <c r="O1384" s="196">
        <v>34564</v>
      </c>
      <c r="P1384" s="196"/>
      <c r="Q1384" s="197" t="s">
        <v>1</v>
      </c>
    </row>
    <row r="1385" spans="1:17" x14ac:dyDescent="0.2">
      <c r="A1385" s="198" t="s">
        <v>25</v>
      </c>
      <c r="B1385" s="199" t="s">
        <v>208</v>
      </c>
      <c r="C1385" s="199" t="s">
        <v>215</v>
      </c>
      <c r="D1385" s="199" t="s">
        <v>197</v>
      </c>
      <c r="E1385" s="199">
        <v>19125</v>
      </c>
      <c r="F1385" s="199"/>
      <c r="G1385" s="199">
        <v>21106</v>
      </c>
      <c r="H1385" s="199">
        <v>20985</v>
      </c>
      <c r="I1385" s="199">
        <v>22165</v>
      </c>
      <c r="J1385" s="199">
        <v>23796</v>
      </c>
      <c r="K1385" s="199">
        <v>26058</v>
      </c>
      <c r="L1385" s="199">
        <v>28325</v>
      </c>
      <c r="M1385" s="199">
        <v>29625</v>
      </c>
      <c r="N1385" s="199">
        <v>31621</v>
      </c>
      <c r="O1385" s="199">
        <v>33011</v>
      </c>
      <c r="P1385" s="199"/>
      <c r="Q1385" s="200" t="s">
        <v>1</v>
      </c>
    </row>
    <row r="1386" spans="1:17" x14ac:dyDescent="0.2">
      <c r="A1386" s="195" t="s">
        <v>25</v>
      </c>
      <c r="B1386" s="196" t="s">
        <v>208</v>
      </c>
      <c r="C1386" s="196" t="s">
        <v>213</v>
      </c>
      <c r="D1386" s="196" t="s">
        <v>195</v>
      </c>
      <c r="E1386" s="196">
        <v>17875</v>
      </c>
      <c r="F1386" s="196"/>
      <c r="G1386" s="196">
        <v>19669</v>
      </c>
      <c r="H1386" s="196">
        <v>19585</v>
      </c>
      <c r="I1386" s="196">
        <v>21088</v>
      </c>
      <c r="J1386" s="196">
        <v>21605</v>
      </c>
      <c r="K1386" s="196">
        <v>23081</v>
      </c>
      <c r="L1386" s="196">
        <v>25192</v>
      </c>
      <c r="M1386" s="196">
        <v>28519</v>
      </c>
      <c r="N1386" s="196">
        <v>29020</v>
      </c>
      <c r="O1386" s="196">
        <v>31893</v>
      </c>
      <c r="P1386" s="196"/>
      <c r="Q1386" s="197" t="s">
        <v>1</v>
      </c>
    </row>
    <row r="1387" spans="1:17" x14ac:dyDescent="0.2">
      <c r="A1387" s="198" t="s">
        <v>25</v>
      </c>
      <c r="B1387" s="199" t="s">
        <v>208</v>
      </c>
      <c r="C1387" s="199" t="s">
        <v>213</v>
      </c>
      <c r="D1387" s="199" t="s">
        <v>197</v>
      </c>
      <c r="E1387" s="199">
        <v>17733</v>
      </c>
      <c r="F1387" s="199"/>
      <c r="G1387" s="199">
        <v>19124</v>
      </c>
      <c r="H1387" s="199">
        <v>19404</v>
      </c>
      <c r="I1387" s="199">
        <v>20166</v>
      </c>
      <c r="J1387" s="199">
        <v>21192</v>
      </c>
      <c r="K1387" s="199">
        <v>22102</v>
      </c>
      <c r="L1387" s="199">
        <v>23880</v>
      </c>
      <c r="M1387" s="199">
        <v>26473</v>
      </c>
      <c r="N1387" s="199">
        <v>27255</v>
      </c>
      <c r="O1387" s="199">
        <v>29590</v>
      </c>
      <c r="P1387" s="199"/>
      <c r="Q1387" s="200" t="s">
        <v>1</v>
      </c>
    </row>
    <row r="1388" spans="1:17" x14ac:dyDescent="0.2">
      <c r="A1388" s="195" t="s">
        <v>25</v>
      </c>
      <c r="B1388" s="196" t="s">
        <v>208</v>
      </c>
      <c r="C1388" s="196" t="s">
        <v>212</v>
      </c>
      <c r="D1388" s="196" t="s">
        <v>195</v>
      </c>
      <c r="E1388" s="196">
        <v>17862</v>
      </c>
      <c r="F1388" s="196"/>
      <c r="G1388" s="196">
        <v>18418</v>
      </c>
      <c r="H1388" s="196">
        <v>18033</v>
      </c>
      <c r="I1388" s="196">
        <v>19073</v>
      </c>
      <c r="J1388" s="196">
        <v>19749</v>
      </c>
      <c r="K1388" s="196">
        <v>21098</v>
      </c>
      <c r="L1388" s="196">
        <v>22774</v>
      </c>
      <c r="M1388" s="196">
        <v>24467</v>
      </c>
      <c r="N1388" s="196">
        <v>27517</v>
      </c>
      <c r="O1388" s="196">
        <v>28809</v>
      </c>
      <c r="P1388" s="196"/>
      <c r="Q1388" s="197" t="s">
        <v>1</v>
      </c>
    </row>
    <row r="1389" spans="1:17" x14ac:dyDescent="0.2">
      <c r="A1389" s="198" t="s">
        <v>25</v>
      </c>
      <c r="B1389" s="199" t="s">
        <v>208</v>
      </c>
      <c r="C1389" s="199" t="s">
        <v>212</v>
      </c>
      <c r="D1389" s="199" t="s">
        <v>197</v>
      </c>
      <c r="E1389" s="199">
        <v>16799</v>
      </c>
      <c r="F1389" s="199"/>
      <c r="G1389" s="199">
        <v>17539</v>
      </c>
      <c r="H1389" s="199">
        <v>17923</v>
      </c>
      <c r="I1389" s="199">
        <v>18936</v>
      </c>
      <c r="J1389" s="199">
        <v>19189</v>
      </c>
      <c r="K1389" s="199">
        <v>20427</v>
      </c>
      <c r="L1389" s="199">
        <v>21555</v>
      </c>
      <c r="M1389" s="199">
        <v>23222</v>
      </c>
      <c r="N1389" s="199">
        <v>25069</v>
      </c>
      <c r="O1389" s="199">
        <v>26179</v>
      </c>
      <c r="P1389" s="199"/>
      <c r="Q1389" s="200" t="s">
        <v>1</v>
      </c>
    </row>
    <row r="1390" spans="1:17" x14ac:dyDescent="0.2">
      <c r="A1390" s="195" t="s">
        <v>25</v>
      </c>
      <c r="B1390" s="196" t="s">
        <v>208</v>
      </c>
      <c r="C1390" s="196" t="s">
        <v>210</v>
      </c>
      <c r="D1390" s="196" t="s">
        <v>195</v>
      </c>
      <c r="E1390" s="196">
        <v>16486</v>
      </c>
      <c r="F1390" s="196"/>
      <c r="G1390" s="196">
        <v>16340</v>
      </c>
      <c r="H1390" s="196">
        <v>16022</v>
      </c>
      <c r="I1390" s="196">
        <v>17254</v>
      </c>
      <c r="J1390" s="196">
        <v>17748</v>
      </c>
      <c r="K1390" s="196">
        <v>18633</v>
      </c>
      <c r="L1390" s="196">
        <v>19649</v>
      </c>
      <c r="M1390" s="196">
        <v>20887</v>
      </c>
      <c r="N1390" s="196">
        <v>23278</v>
      </c>
      <c r="O1390" s="196">
        <v>25366</v>
      </c>
      <c r="P1390" s="196"/>
      <c r="Q1390" s="197" t="s">
        <v>1</v>
      </c>
    </row>
    <row r="1391" spans="1:17" x14ac:dyDescent="0.2">
      <c r="A1391" s="198" t="s">
        <v>25</v>
      </c>
      <c r="B1391" s="199" t="s">
        <v>208</v>
      </c>
      <c r="C1391" s="199" t="s">
        <v>210</v>
      </c>
      <c r="D1391" s="199" t="s">
        <v>197</v>
      </c>
      <c r="E1391" s="199">
        <v>15771</v>
      </c>
      <c r="F1391" s="199"/>
      <c r="G1391" s="199">
        <v>15990</v>
      </c>
      <c r="H1391" s="199">
        <v>15986</v>
      </c>
      <c r="I1391" s="199">
        <v>16883</v>
      </c>
      <c r="J1391" s="199">
        <v>17168</v>
      </c>
      <c r="K1391" s="199">
        <v>17637</v>
      </c>
      <c r="L1391" s="199">
        <v>19068</v>
      </c>
      <c r="M1391" s="199">
        <v>19480</v>
      </c>
      <c r="N1391" s="199">
        <v>21736</v>
      </c>
      <c r="O1391" s="199">
        <v>22587</v>
      </c>
      <c r="P1391" s="199"/>
      <c r="Q1391" s="200" t="s">
        <v>1</v>
      </c>
    </row>
    <row r="1392" spans="1:17" x14ac:dyDescent="0.2">
      <c r="A1392" s="195" t="s">
        <v>25</v>
      </c>
      <c r="B1392" s="196" t="s">
        <v>208</v>
      </c>
      <c r="C1392" s="196" t="s">
        <v>206</v>
      </c>
      <c r="D1392" s="196" t="s">
        <v>195</v>
      </c>
      <c r="E1392" s="196">
        <v>16594</v>
      </c>
      <c r="F1392" s="196"/>
      <c r="G1392" s="196">
        <v>15111</v>
      </c>
      <c r="H1392" s="196">
        <v>15607</v>
      </c>
      <c r="I1392" s="196">
        <v>15589</v>
      </c>
      <c r="J1392" s="196">
        <v>16509</v>
      </c>
      <c r="K1392" s="196">
        <v>17178</v>
      </c>
      <c r="L1392" s="196">
        <v>17869</v>
      </c>
      <c r="M1392" s="196">
        <v>18690</v>
      </c>
      <c r="N1392" s="196">
        <v>20135</v>
      </c>
      <c r="O1392" s="196">
        <v>21834</v>
      </c>
      <c r="P1392" s="196"/>
      <c r="Q1392" s="197" t="s">
        <v>1</v>
      </c>
    </row>
    <row r="1393" spans="1:17" x14ac:dyDescent="0.2">
      <c r="A1393" s="198" t="s">
        <v>25</v>
      </c>
      <c r="B1393" s="199" t="s">
        <v>208</v>
      </c>
      <c r="C1393" s="199" t="s">
        <v>206</v>
      </c>
      <c r="D1393" s="199" t="s">
        <v>197</v>
      </c>
      <c r="E1393" s="199">
        <v>15324</v>
      </c>
      <c r="F1393" s="199"/>
      <c r="G1393" s="199">
        <v>14815</v>
      </c>
      <c r="H1393" s="199">
        <v>15265</v>
      </c>
      <c r="I1393" s="199">
        <v>15771</v>
      </c>
      <c r="J1393" s="199">
        <v>16049</v>
      </c>
      <c r="K1393" s="199">
        <v>16611</v>
      </c>
      <c r="L1393" s="199">
        <v>16924</v>
      </c>
      <c r="M1393" s="199">
        <v>17709</v>
      </c>
      <c r="N1393" s="199">
        <v>18757</v>
      </c>
      <c r="O1393" s="199">
        <v>19888</v>
      </c>
      <c r="P1393" s="199"/>
      <c r="Q1393" s="200" t="s">
        <v>1</v>
      </c>
    </row>
    <row r="1394" spans="1:17" x14ac:dyDescent="0.2">
      <c r="A1394" s="195" t="s">
        <v>25</v>
      </c>
      <c r="B1394" s="196" t="s">
        <v>208</v>
      </c>
      <c r="C1394" s="196" t="s">
        <v>211</v>
      </c>
      <c r="D1394" s="196" t="s">
        <v>195</v>
      </c>
      <c r="E1394" s="196"/>
      <c r="F1394" s="196"/>
      <c r="G1394" s="196"/>
      <c r="H1394" s="196"/>
      <c r="I1394" s="196"/>
      <c r="J1394" s="196"/>
      <c r="K1394" s="196"/>
      <c r="L1394" s="196"/>
      <c r="M1394" s="196"/>
      <c r="N1394" s="196"/>
      <c r="O1394" s="196"/>
      <c r="P1394" s="196"/>
      <c r="Q1394" s="197" t="s">
        <v>1</v>
      </c>
    </row>
    <row r="1395" spans="1:17" x14ac:dyDescent="0.2">
      <c r="A1395" s="198" t="s">
        <v>25</v>
      </c>
      <c r="B1395" s="199" t="s">
        <v>208</v>
      </c>
      <c r="C1395" s="199" t="s">
        <v>211</v>
      </c>
      <c r="D1395" s="199" t="s">
        <v>197</v>
      </c>
      <c r="E1395" s="199"/>
      <c r="F1395" s="199"/>
      <c r="G1395" s="199"/>
      <c r="H1395" s="199"/>
      <c r="I1395" s="199"/>
      <c r="J1395" s="199"/>
      <c r="K1395" s="199"/>
      <c r="L1395" s="199"/>
      <c r="M1395" s="199"/>
      <c r="N1395" s="199"/>
      <c r="O1395" s="199"/>
      <c r="P1395" s="199"/>
      <c r="Q1395" s="200" t="s">
        <v>1</v>
      </c>
    </row>
    <row r="1396" spans="1:17" x14ac:dyDescent="0.2">
      <c r="A1396" s="195" t="s">
        <v>25</v>
      </c>
      <c r="B1396" s="196" t="s">
        <v>205</v>
      </c>
      <c r="C1396" s="196" t="s">
        <v>214</v>
      </c>
      <c r="D1396" s="196" t="s">
        <v>195</v>
      </c>
      <c r="E1396" s="196">
        <v>12377</v>
      </c>
      <c r="F1396" s="196">
        <v>13766</v>
      </c>
      <c r="G1396" s="196">
        <v>13625</v>
      </c>
      <c r="H1396" s="196">
        <v>13898</v>
      </c>
      <c r="I1396" s="196">
        <v>13880</v>
      </c>
      <c r="J1396" s="196">
        <v>14777</v>
      </c>
      <c r="K1396" s="196">
        <v>15611</v>
      </c>
      <c r="L1396" s="196">
        <v>16203</v>
      </c>
      <c r="M1396" s="196">
        <v>16878</v>
      </c>
      <c r="N1396" s="196">
        <v>18091</v>
      </c>
      <c r="O1396" s="196">
        <v>19405</v>
      </c>
      <c r="P1396" s="196"/>
      <c r="Q1396" s="197" t="s">
        <v>1</v>
      </c>
    </row>
    <row r="1397" spans="1:17" x14ac:dyDescent="0.2">
      <c r="A1397" s="198" t="s">
        <v>25</v>
      </c>
      <c r="B1397" s="199" t="s">
        <v>205</v>
      </c>
      <c r="C1397" s="199" t="s">
        <v>214</v>
      </c>
      <c r="D1397" s="199" t="s">
        <v>197</v>
      </c>
      <c r="E1397" s="199">
        <v>12276</v>
      </c>
      <c r="F1397" s="199">
        <v>13522</v>
      </c>
      <c r="G1397" s="199">
        <v>13096</v>
      </c>
      <c r="H1397" s="199">
        <v>13133</v>
      </c>
      <c r="I1397" s="199">
        <v>13611</v>
      </c>
      <c r="J1397" s="199">
        <v>14639</v>
      </c>
      <c r="K1397" s="199">
        <v>14924</v>
      </c>
      <c r="L1397" s="199">
        <v>15544</v>
      </c>
      <c r="M1397" s="199">
        <v>15933</v>
      </c>
      <c r="N1397" s="199">
        <v>16374</v>
      </c>
      <c r="O1397" s="199">
        <v>17026</v>
      </c>
      <c r="P1397" s="199"/>
      <c r="Q1397" s="200" t="s">
        <v>1</v>
      </c>
    </row>
    <row r="1398" spans="1:17" x14ac:dyDescent="0.2">
      <c r="A1398" s="195" t="s">
        <v>25</v>
      </c>
      <c r="B1398" s="196" t="s">
        <v>205</v>
      </c>
      <c r="C1398" s="196" t="s">
        <v>215</v>
      </c>
      <c r="D1398" s="196" t="s">
        <v>195</v>
      </c>
      <c r="E1398" s="196">
        <v>10776</v>
      </c>
      <c r="F1398" s="196">
        <v>12227</v>
      </c>
      <c r="G1398" s="196">
        <v>13262</v>
      </c>
      <c r="H1398" s="196">
        <v>13085</v>
      </c>
      <c r="I1398" s="196">
        <v>13640</v>
      </c>
      <c r="J1398" s="196">
        <v>14054</v>
      </c>
      <c r="K1398" s="196">
        <v>14399</v>
      </c>
      <c r="L1398" s="196">
        <v>14851</v>
      </c>
      <c r="M1398" s="196">
        <v>15353</v>
      </c>
      <c r="N1398" s="196">
        <v>16645</v>
      </c>
      <c r="O1398" s="196">
        <v>17365</v>
      </c>
      <c r="P1398" s="196"/>
      <c r="Q1398" s="197" t="s">
        <v>1</v>
      </c>
    </row>
    <row r="1399" spans="1:17" x14ac:dyDescent="0.2">
      <c r="A1399" s="198" t="s">
        <v>25</v>
      </c>
      <c r="B1399" s="199" t="s">
        <v>205</v>
      </c>
      <c r="C1399" s="199" t="s">
        <v>215</v>
      </c>
      <c r="D1399" s="199" t="s">
        <v>197</v>
      </c>
      <c r="E1399" s="199">
        <v>11103</v>
      </c>
      <c r="F1399" s="199">
        <v>11978</v>
      </c>
      <c r="G1399" s="199">
        <v>12385</v>
      </c>
      <c r="H1399" s="199">
        <v>12479</v>
      </c>
      <c r="I1399" s="199">
        <v>13289</v>
      </c>
      <c r="J1399" s="199">
        <v>14037</v>
      </c>
      <c r="K1399" s="199">
        <v>14185</v>
      </c>
      <c r="L1399" s="199">
        <v>14437</v>
      </c>
      <c r="M1399" s="199">
        <v>14656</v>
      </c>
      <c r="N1399" s="199">
        <v>15203</v>
      </c>
      <c r="O1399" s="199">
        <v>15473</v>
      </c>
      <c r="P1399" s="199"/>
      <c r="Q1399" s="200" t="s">
        <v>1</v>
      </c>
    </row>
    <row r="1400" spans="1:17" x14ac:dyDescent="0.2">
      <c r="A1400" s="195" t="s">
        <v>25</v>
      </c>
      <c r="B1400" s="196" t="s">
        <v>205</v>
      </c>
      <c r="C1400" s="196" t="s">
        <v>213</v>
      </c>
      <c r="D1400" s="196" t="s">
        <v>195</v>
      </c>
      <c r="E1400" s="196">
        <v>9912</v>
      </c>
      <c r="F1400" s="196">
        <v>10871</v>
      </c>
      <c r="G1400" s="196">
        <v>12483</v>
      </c>
      <c r="H1400" s="196">
        <v>11006</v>
      </c>
      <c r="I1400" s="196">
        <v>13315</v>
      </c>
      <c r="J1400" s="196">
        <v>13590</v>
      </c>
      <c r="K1400" s="196">
        <v>14136</v>
      </c>
      <c r="L1400" s="196">
        <v>14563</v>
      </c>
      <c r="M1400" s="196">
        <v>14323</v>
      </c>
      <c r="N1400" s="196">
        <v>14664</v>
      </c>
      <c r="O1400" s="196">
        <v>15227</v>
      </c>
      <c r="P1400" s="196"/>
      <c r="Q1400" s="197" t="s">
        <v>1</v>
      </c>
    </row>
    <row r="1401" spans="1:17" x14ac:dyDescent="0.2">
      <c r="A1401" s="198" t="s">
        <v>25</v>
      </c>
      <c r="B1401" s="199" t="s">
        <v>205</v>
      </c>
      <c r="C1401" s="199" t="s">
        <v>213</v>
      </c>
      <c r="D1401" s="199" t="s">
        <v>197</v>
      </c>
      <c r="E1401" s="199">
        <v>10988</v>
      </c>
      <c r="F1401" s="199">
        <v>11491</v>
      </c>
      <c r="G1401" s="199">
        <v>12557</v>
      </c>
      <c r="H1401" s="199">
        <v>11797</v>
      </c>
      <c r="I1401" s="199">
        <v>13007</v>
      </c>
      <c r="J1401" s="199">
        <v>13728</v>
      </c>
      <c r="K1401" s="199">
        <v>14136</v>
      </c>
      <c r="L1401" s="199">
        <v>14578</v>
      </c>
      <c r="M1401" s="199">
        <v>13695</v>
      </c>
      <c r="N1401" s="199">
        <v>13380</v>
      </c>
      <c r="O1401" s="199">
        <v>13612</v>
      </c>
      <c r="P1401" s="199"/>
      <c r="Q1401" s="200" t="s">
        <v>1</v>
      </c>
    </row>
    <row r="1402" spans="1:17" x14ac:dyDescent="0.2">
      <c r="A1402" s="195" t="s">
        <v>25</v>
      </c>
      <c r="B1402" s="196" t="s">
        <v>205</v>
      </c>
      <c r="C1402" s="196" t="s">
        <v>212</v>
      </c>
      <c r="D1402" s="196" t="s">
        <v>195</v>
      </c>
      <c r="E1402" s="196"/>
      <c r="F1402" s="196"/>
      <c r="G1402" s="196"/>
      <c r="H1402" s="196"/>
      <c r="I1402" s="196"/>
      <c r="J1402" s="196"/>
      <c r="K1402" s="196"/>
      <c r="L1402" s="196"/>
      <c r="M1402" s="196"/>
      <c r="N1402" s="196"/>
      <c r="O1402" s="196"/>
      <c r="P1402" s="196"/>
      <c r="Q1402" s="197" t="s">
        <v>1</v>
      </c>
    </row>
    <row r="1403" spans="1:17" x14ac:dyDescent="0.2">
      <c r="A1403" s="198" t="s">
        <v>25</v>
      </c>
      <c r="B1403" s="199" t="s">
        <v>205</v>
      </c>
      <c r="C1403" s="199" t="s">
        <v>212</v>
      </c>
      <c r="D1403" s="199" t="s">
        <v>197</v>
      </c>
      <c r="E1403" s="199"/>
      <c r="F1403" s="199"/>
      <c r="G1403" s="199"/>
      <c r="H1403" s="199"/>
      <c r="I1403" s="199"/>
      <c r="J1403" s="199"/>
      <c r="K1403" s="199"/>
      <c r="L1403" s="199"/>
      <c r="M1403" s="199"/>
      <c r="N1403" s="199"/>
      <c r="O1403" s="199"/>
      <c r="P1403" s="199"/>
      <c r="Q1403" s="200" t="s">
        <v>1</v>
      </c>
    </row>
    <row r="1404" spans="1:17" x14ac:dyDescent="0.2">
      <c r="A1404" s="195" t="s">
        <v>25</v>
      </c>
      <c r="B1404" s="196" t="s">
        <v>205</v>
      </c>
      <c r="C1404" s="196" t="s">
        <v>210</v>
      </c>
      <c r="D1404" s="196" t="s">
        <v>195</v>
      </c>
      <c r="E1404" s="196"/>
      <c r="F1404" s="196"/>
      <c r="G1404" s="196"/>
      <c r="H1404" s="196"/>
      <c r="I1404" s="196"/>
      <c r="J1404" s="196"/>
      <c r="K1404" s="196"/>
      <c r="L1404" s="196"/>
      <c r="M1404" s="196"/>
      <c r="N1404" s="196"/>
      <c r="O1404" s="196"/>
      <c r="P1404" s="196"/>
      <c r="Q1404" s="197" t="s">
        <v>1</v>
      </c>
    </row>
    <row r="1405" spans="1:17" x14ac:dyDescent="0.2">
      <c r="A1405" s="198" t="s">
        <v>25</v>
      </c>
      <c r="B1405" s="199" t="s">
        <v>205</v>
      </c>
      <c r="C1405" s="199" t="s">
        <v>210</v>
      </c>
      <c r="D1405" s="199" t="s">
        <v>197</v>
      </c>
      <c r="E1405" s="199"/>
      <c r="F1405" s="199"/>
      <c r="G1405" s="199"/>
      <c r="H1405" s="199"/>
      <c r="I1405" s="199"/>
      <c r="J1405" s="199"/>
      <c r="K1405" s="199"/>
      <c r="L1405" s="199"/>
      <c r="M1405" s="199"/>
      <c r="N1405" s="199"/>
      <c r="O1405" s="199"/>
      <c r="P1405" s="199"/>
      <c r="Q1405" s="200" t="s">
        <v>1</v>
      </c>
    </row>
    <row r="1406" spans="1:17" x14ac:dyDescent="0.2">
      <c r="A1406" s="195" t="s">
        <v>25</v>
      </c>
      <c r="B1406" s="196" t="s">
        <v>205</v>
      </c>
      <c r="C1406" s="196" t="s">
        <v>206</v>
      </c>
      <c r="D1406" s="196" t="s">
        <v>195</v>
      </c>
      <c r="E1406" s="196"/>
      <c r="F1406" s="196"/>
      <c r="G1406" s="196"/>
      <c r="H1406" s="196"/>
      <c r="I1406" s="196"/>
      <c r="J1406" s="196"/>
      <c r="K1406" s="196"/>
      <c r="L1406" s="196"/>
      <c r="M1406" s="196"/>
      <c r="N1406" s="196"/>
      <c r="O1406" s="196"/>
      <c r="P1406" s="196"/>
      <c r="Q1406" s="197" t="s">
        <v>1</v>
      </c>
    </row>
    <row r="1407" spans="1:17" x14ac:dyDescent="0.2">
      <c r="A1407" s="198" t="s">
        <v>25</v>
      </c>
      <c r="B1407" s="199" t="s">
        <v>205</v>
      </c>
      <c r="C1407" s="199" t="s">
        <v>206</v>
      </c>
      <c r="D1407" s="199" t="s">
        <v>197</v>
      </c>
      <c r="E1407" s="199"/>
      <c r="F1407" s="199"/>
      <c r="G1407" s="199"/>
      <c r="H1407" s="199"/>
      <c r="I1407" s="199"/>
      <c r="J1407" s="199"/>
      <c r="K1407" s="199"/>
      <c r="L1407" s="199"/>
      <c r="M1407" s="199"/>
      <c r="N1407" s="199"/>
      <c r="O1407" s="199"/>
      <c r="P1407" s="199"/>
      <c r="Q1407" s="200" t="s">
        <v>1</v>
      </c>
    </row>
    <row r="1408" spans="1:17" x14ac:dyDescent="0.2">
      <c r="A1408" s="195" t="s">
        <v>25</v>
      </c>
      <c r="B1408" s="196" t="s">
        <v>205</v>
      </c>
      <c r="C1408" s="196" t="s">
        <v>211</v>
      </c>
      <c r="D1408" s="196" t="s">
        <v>195</v>
      </c>
      <c r="E1408" s="199"/>
      <c r="F1408" s="199"/>
      <c r="G1408" s="199"/>
      <c r="H1408" s="199"/>
      <c r="I1408" s="199"/>
      <c r="J1408" s="199"/>
      <c r="K1408" s="199"/>
      <c r="L1408" s="199"/>
      <c r="M1408" s="199"/>
      <c r="N1408" s="199"/>
      <c r="O1408" s="199"/>
      <c r="P1408" s="199"/>
      <c r="Q1408" s="200"/>
    </row>
    <row r="1409" spans="1:17" x14ac:dyDescent="0.2">
      <c r="A1409" s="198" t="s">
        <v>25</v>
      </c>
      <c r="B1409" s="199" t="s">
        <v>205</v>
      </c>
      <c r="C1409" s="199" t="s">
        <v>211</v>
      </c>
      <c r="D1409" s="199" t="s">
        <v>197</v>
      </c>
      <c r="E1409" s="199"/>
      <c r="F1409" s="199"/>
      <c r="G1409" s="199"/>
      <c r="H1409" s="199"/>
      <c r="I1409" s="199"/>
      <c r="J1409" s="199"/>
      <c r="K1409" s="199"/>
      <c r="L1409" s="199"/>
      <c r="M1409" s="199"/>
      <c r="N1409" s="199"/>
      <c r="O1409" s="199"/>
      <c r="P1409" s="199"/>
      <c r="Q1409" s="200"/>
    </row>
    <row r="1410" spans="1:17" x14ac:dyDescent="0.2">
      <c r="A1410" s="195" t="s">
        <v>25</v>
      </c>
      <c r="B1410" s="196" t="s">
        <v>205</v>
      </c>
      <c r="C1410" s="196" t="s">
        <v>1087</v>
      </c>
      <c r="D1410" s="196" t="s">
        <v>195</v>
      </c>
      <c r="E1410" s="199"/>
      <c r="F1410" s="199"/>
      <c r="G1410" s="199"/>
      <c r="H1410" s="199"/>
      <c r="I1410" s="199"/>
      <c r="J1410" s="199"/>
      <c r="K1410" s="199"/>
      <c r="L1410" s="199"/>
      <c r="M1410" s="199"/>
      <c r="N1410" s="199"/>
      <c r="O1410" s="199"/>
      <c r="P1410" s="199"/>
      <c r="Q1410" s="200"/>
    </row>
    <row r="1411" spans="1:17" x14ac:dyDescent="0.2">
      <c r="A1411" s="198" t="s">
        <v>25</v>
      </c>
      <c r="B1411" s="199" t="s">
        <v>205</v>
      </c>
      <c r="C1411" s="199" t="s">
        <v>1087</v>
      </c>
      <c r="D1411" s="199" t="s">
        <v>197</v>
      </c>
      <c r="E1411" s="199"/>
      <c r="F1411" s="199"/>
      <c r="G1411" s="199"/>
      <c r="H1411" s="199"/>
      <c r="I1411" s="199"/>
      <c r="J1411" s="199"/>
      <c r="K1411" s="199"/>
      <c r="L1411" s="199"/>
      <c r="M1411" s="199"/>
      <c r="N1411" s="199"/>
      <c r="O1411" s="199"/>
      <c r="P1411" s="199"/>
      <c r="Q1411" s="200"/>
    </row>
    <row r="1412" spans="1:17" x14ac:dyDescent="0.2">
      <c r="A1412" s="195" t="s">
        <v>25</v>
      </c>
      <c r="B1412" s="196" t="s">
        <v>209</v>
      </c>
      <c r="C1412" s="196" t="s">
        <v>214</v>
      </c>
      <c r="D1412" s="196" t="s">
        <v>195</v>
      </c>
      <c r="E1412" s="196">
        <v>9.6835299999999993</v>
      </c>
      <c r="F1412" s="196"/>
      <c r="G1412" s="196">
        <v>3.8946700000000001</v>
      </c>
      <c r="H1412" s="196">
        <v>4.0883200000000004</v>
      </c>
      <c r="I1412" s="196">
        <v>3.7439900000000002</v>
      </c>
      <c r="J1412" s="196">
        <v>5.0556799999999997</v>
      </c>
      <c r="K1412" s="196">
        <v>5.0034900000000002</v>
      </c>
      <c r="L1412" s="196">
        <v>6.6607099999999999</v>
      </c>
      <c r="M1412" s="196">
        <v>7.2566499999999996</v>
      </c>
      <c r="N1412" s="196"/>
      <c r="O1412" s="196"/>
      <c r="P1412" s="196"/>
      <c r="Q1412" s="197" t="s">
        <v>1</v>
      </c>
    </row>
    <row r="1413" spans="1:17" x14ac:dyDescent="0.2">
      <c r="A1413" s="198" t="s">
        <v>25</v>
      </c>
      <c r="B1413" s="199" t="s">
        <v>209</v>
      </c>
      <c r="C1413" s="199" t="s">
        <v>214</v>
      </c>
      <c r="D1413" s="199" t="s">
        <v>197</v>
      </c>
      <c r="E1413" s="199">
        <v>9.5057200000000002</v>
      </c>
      <c r="F1413" s="199"/>
      <c r="G1413" s="199">
        <v>3.93065</v>
      </c>
      <c r="H1413" s="199">
        <v>3.9522400000000002</v>
      </c>
      <c r="I1413" s="199">
        <v>4.1902299999999997</v>
      </c>
      <c r="J1413" s="199">
        <v>5.2954600000000003</v>
      </c>
      <c r="K1413" s="199">
        <v>5.0795000000000003</v>
      </c>
      <c r="L1413" s="199">
        <v>7.3734000000000002</v>
      </c>
      <c r="M1413" s="199">
        <v>8.3551699999999993</v>
      </c>
      <c r="N1413" s="199"/>
      <c r="O1413" s="199"/>
      <c r="P1413" s="199"/>
      <c r="Q1413" s="200" t="s">
        <v>1</v>
      </c>
    </row>
    <row r="1414" spans="1:17" x14ac:dyDescent="0.2">
      <c r="A1414" s="195" t="s">
        <v>25</v>
      </c>
      <c r="B1414" s="196" t="s">
        <v>209</v>
      </c>
      <c r="C1414" s="196" t="s">
        <v>215</v>
      </c>
      <c r="D1414" s="196" t="s">
        <v>195</v>
      </c>
      <c r="E1414" s="196">
        <v>5.8699399999999997</v>
      </c>
      <c r="F1414" s="196"/>
      <c r="G1414" s="196">
        <v>2.9999500000000001</v>
      </c>
      <c r="H1414" s="196">
        <v>3.2859799999999999</v>
      </c>
      <c r="I1414" s="196">
        <v>2.7682000000000002</v>
      </c>
      <c r="J1414" s="196">
        <v>3.5030800000000002</v>
      </c>
      <c r="K1414" s="196">
        <v>4.1380600000000003</v>
      </c>
      <c r="L1414" s="196">
        <v>6.80166</v>
      </c>
      <c r="M1414" s="196">
        <v>6.2171900000000004</v>
      </c>
      <c r="N1414" s="196"/>
      <c r="O1414" s="196"/>
      <c r="P1414" s="196"/>
      <c r="Q1414" s="197" t="s">
        <v>1</v>
      </c>
    </row>
    <row r="1415" spans="1:17" x14ac:dyDescent="0.2">
      <c r="A1415" s="198" t="s">
        <v>25</v>
      </c>
      <c r="B1415" s="199" t="s">
        <v>209</v>
      </c>
      <c r="C1415" s="199" t="s">
        <v>215</v>
      </c>
      <c r="D1415" s="199" t="s">
        <v>197</v>
      </c>
      <c r="E1415" s="199">
        <v>6.1856200000000001</v>
      </c>
      <c r="F1415" s="199"/>
      <c r="G1415" s="199">
        <v>2.7669899999999998</v>
      </c>
      <c r="H1415" s="199">
        <v>2.9878499999999999</v>
      </c>
      <c r="I1415" s="199">
        <v>2.89195</v>
      </c>
      <c r="J1415" s="199">
        <v>3.7443300000000002</v>
      </c>
      <c r="K1415" s="199">
        <v>4.2865900000000003</v>
      </c>
      <c r="L1415" s="199">
        <v>7.5904699999999998</v>
      </c>
      <c r="M1415" s="199">
        <v>6.9974699999999999</v>
      </c>
      <c r="N1415" s="199"/>
      <c r="O1415" s="199"/>
      <c r="P1415" s="199"/>
      <c r="Q1415" s="200" t="s">
        <v>1</v>
      </c>
    </row>
    <row r="1416" spans="1:17" x14ac:dyDescent="0.2">
      <c r="A1416" s="195" t="s">
        <v>25</v>
      </c>
      <c r="B1416" s="196" t="s">
        <v>209</v>
      </c>
      <c r="C1416" s="196" t="s">
        <v>213</v>
      </c>
      <c r="D1416" s="196" t="s">
        <v>195</v>
      </c>
      <c r="E1416" s="196">
        <v>4.8055899999999996</v>
      </c>
      <c r="F1416" s="196"/>
      <c r="G1416" s="196">
        <v>2.9538899999999999</v>
      </c>
      <c r="H1416" s="196">
        <v>2.7367900000000001</v>
      </c>
      <c r="I1416" s="196">
        <v>2.4089499999999999</v>
      </c>
      <c r="J1416" s="196">
        <v>3.1381600000000001</v>
      </c>
      <c r="K1416" s="196">
        <v>3.3187500000000001</v>
      </c>
      <c r="L1416" s="196">
        <v>4.6363899999999996</v>
      </c>
      <c r="M1416" s="196">
        <v>4.3199300000000003</v>
      </c>
      <c r="N1416" s="196"/>
      <c r="O1416" s="196"/>
      <c r="P1416" s="196"/>
      <c r="Q1416" s="197" t="s">
        <v>1</v>
      </c>
    </row>
    <row r="1417" spans="1:17" x14ac:dyDescent="0.2">
      <c r="A1417" s="198" t="s">
        <v>25</v>
      </c>
      <c r="B1417" s="199" t="s">
        <v>209</v>
      </c>
      <c r="C1417" s="199" t="s">
        <v>213</v>
      </c>
      <c r="D1417" s="199" t="s">
        <v>197</v>
      </c>
      <c r="E1417" s="199">
        <v>4.9568599999999998</v>
      </c>
      <c r="F1417" s="199"/>
      <c r="G1417" s="199">
        <v>2.6929500000000002</v>
      </c>
      <c r="H1417" s="199">
        <v>2.8911600000000002</v>
      </c>
      <c r="I1417" s="199">
        <v>2.6876899999999999</v>
      </c>
      <c r="J1417" s="199">
        <v>3.2229100000000002</v>
      </c>
      <c r="K1417" s="199">
        <v>3.5969600000000002</v>
      </c>
      <c r="L1417" s="199">
        <v>5.0963099999999999</v>
      </c>
      <c r="M1417" s="199">
        <v>5.0391000000000004</v>
      </c>
      <c r="N1417" s="199"/>
      <c r="O1417" s="199"/>
      <c r="P1417" s="199"/>
      <c r="Q1417" s="200" t="s">
        <v>1</v>
      </c>
    </row>
    <row r="1418" spans="1:17" x14ac:dyDescent="0.2">
      <c r="A1418" s="195" t="s">
        <v>25</v>
      </c>
      <c r="B1418" s="196" t="s">
        <v>209</v>
      </c>
      <c r="C1418" s="196" t="s">
        <v>212</v>
      </c>
      <c r="D1418" s="196" t="s">
        <v>195</v>
      </c>
      <c r="E1418" s="196">
        <v>4.0085100000000002</v>
      </c>
      <c r="F1418" s="196"/>
      <c r="G1418" s="196">
        <v>2.3618199999999998</v>
      </c>
      <c r="H1418" s="196">
        <v>2.6617899999999999</v>
      </c>
      <c r="I1418" s="196">
        <v>2.11293</v>
      </c>
      <c r="J1418" s="196">
        <v>2.7646999999999999</v>
      </c>
      <c r="K1418" s="196">
        <v>2.9671099999999999</v>
      </c>
      <c r="L1418" s="196">
        <v>4.4436600000000004</v>
      </c>
      <c r="M1418" s="196">
        <v>3.88687</v>
      </c>
      <c r="N1418" s="196"/>
      <c r="O1418" s="196"/>
      <c r="P1418" s="196"/>
      <c r="Q1418" s="197" t="s">
        <v>1</v>
      </c>
    </row>
    <row r="1419" spans="1:17" x14ac:dyDescent="0.2">
      <c r="A1419" s="198" t="s">
        <v>25</v>
      </c>
      <c r="B1419" s="199" t="s">
        <v>209</v>
      </c>
      <c r="C1419" s="199" t="s">
        <v>212</v>
      </c>
      <c r="D1419" s="199" t="s">
        <v>197</v>
      </c>
      <c r="E1419" s="199">
        <v>4.82172</v>
      </c>
      <c r="F1419" s="199"/>
      <c r="G1419" s="199">
        <v>2.33195</v>
      </c>
      <c r="H1419" s="199">
        <v>2.4940000000000002</v>
      </c>
      <c r="I1419" s="199">
        <v>1.8166500000000001</v>
      </c>
      <c r="J1419" s="199">
        <v>2.6629800000000001</v>
      </c>
      <c r="K1419" s="199">
        <v>3.1331099999999998</v>
      </c>
      <c r="L1419" s="199">
        <v>4.9825999999999997</v>
      </c>
      <c r="M1419" s="199">
        <v>4.6249200000000004</v>
      </c>
      <c r="N1419" s="199"/>
      <c r="O1419" s="199"/>
      <c r="P1419" s="199"/>
      <c r="Q1419" s="200" t="s">
        <v>1</v>
      </c>
    </row>
    <row r="1420" spans="1:17" x14ac:dyDescent="0.2">
      <c r="A1420" s="195" t="s">
        <v>25</v>
      </c>
      <c r="B1420" s="196" t="s">
        <v>209</v>
      </c>
      <c r="C1420" s="196" t="s">
        <v>210</v>
      </c>
      <c r="D1420" s="196" t="s">
        <v>195</v>
      </c>
      <c r="E1420" s="196">
        <v>3.3483000000000001</v>
      </c>
      <c r="F1420" s="196"/>
      <c r="G1420" s="196">
        <v>2.1603400000000001</v>
      </c>
      <c r="H1420" s="196">
        <v>2.4279099999999998</v>
      </c>
      <c r="I1420" s="196">
        <v>1.5532600000000001</v>
      </c>
      <c r="J1420" s="196">
        <v>2.2537799999999999</v>
      </c>
      <c r="K1420" s="196">
        <v>2.2808999999999999</v>
      </c>
      <c r="L1420" s="196">
        <v>2.7024300000000001</v>
      </c>
      <c r="M1420" s="196">
        <v>2.7433299999999998</v>
      </c>
      <c r="N1420" s="196"/>
      <c r="O1420" s="196"/>
      <c r="P1420" s="196"/>
      <c r="Q1420" s="197" t="s">
        <v>1</v>
      </c>
    </row>
    <row r="1421" spans="1:17" x14ac:dyDescent="0.2">
      <c r="A1421" s="198" t="s">
        <v>25</v>
      </c>
      <c r="B1421" s="199" t="s">
        <v>209</v>
      </c>
      <c r="C1421" s="199" t="s">
        <v>210</v>
      </c>
      <c r="D1421" s="199" t="s">
        <v>197</v>
      </c>
      <c r="E1421" s="199">
        <v>3.4430299999999998</v>
      </c>
      <c r="F1421" s="199"/>
      <c r="G1421" s="199">
        <v>2.4077500000000001</v>
      </c>
      <c r="H1421" s="199">
        <v>2.4646599999999999</v>
      </c>
      <c r="I1421" s="199">
        <v>1.49855</v>
      </c>
      <c r="J1421" s="199">
        <v>2.3066200000000001</v>
      </c>
      <c r="K1421" s="199">
        <v>2.6591800000000001</v>
      </c>
      <c r="L1421" s="199">
        <v>2.9945499999999998</v>
      </c>
      <c r="M1421" s="199">
        <v>3.3778199999999998</v>
      </c>
      <c r="N1421" s="199"/>
      <c r="O1421" s="199"/>
      <c r="P1421" s="199"/>
      <c r="Q1421" s="200" t="s">
        <v>1</v>
      </c>
    </row>
    <row r="1422" spans="1:17" x14ac:dyDescent="0.2">
      <c r="A1422" s="195" t="s">
        <v>25</v>
      </c>
      <c r="B1422" s="196" t="s">
        <v>209</v>
      </c>
      <c r="C1422" s="196" t="s">
        <v>206</v>
      </c>
      <c r="D1422" s="196" t="s">
        <v>195</v>
      </c>
      <c r="E1422" s="196">
        <v>2.1815099999999998</v>
      </c>
      <c r="F1422" s="196"/>
      <c r="G1422" s="196">
        <v>2.3360500000000002</v>
      </c>
      <c r="H1422" s="196">
        <v>2.7423600000000001</v>
      </c>
      <c r="I1422" s="196">
        <v>1.84104</v>
      </c>
      <c r="J1422" s="196">
        <v>2.08371</v>
      </c>
      <c r="K1422" s="196">
        <v>2.6661999999999999</v>
      </c>
      <c r="L1422" s="196">
        <v>2.72539</v>
      </c>
      <c r="M1422" s="196">
        <v>2.3220999999999998</v>
      </c>
      <c r="N1422" s="196"/>
      <c r="O1422" s="196"/>
      <c r="P1422" s="196"/>
      <c r="Q1422" s="197" t="s">
        <v>1</v>
      </c>
    </row>
    <row r="1423" spans="1:17" x14ac:dyDescent="0.2">
      <c r="A1423" s="198" t="s">
        <v>25</v>
      </c>
      <c r="B1423" s="199" t="s">
        <v>209</v>
      </c>
      <c r="C1423" s="199" t="s">
        <v>206</v>
      </c>
      <c r="D1423" s="199" t="s">
        <v>197</v>
      </c>
      <c r="E1423" s="199">
        <v>2.29705</v>
      </c>
      <c r="F1423" s="199"/>
      <c r="G1423" s="199">
        <v>2.25447</v>
      </c>
      <c r="H1423" s="199">
        <v>2.2600699999999998</v>
      </c>
      <c r="I1423" s="199">
        <v>2.3841199999999998</v>
      </c>
      <c r="J1423" s="199">
        <v>2.67306</v>
      </c>
      <c r="K1423" s="199">
        <v>3.0702500000000001</v>
      </c>
      <c r="L1423" s="199">
        <v>2.9957500000000001</v>
      </c>
      <c r="M1423" s="199">
        <v>2.4450799999999999</v>
      </c>
      <c r="N1423" s="199"/>
      <c r="O1423" s="199"/>
      <c r="P1423" s="199"/>
      <c r="Q1423" s="200" t="s">
        <v>1</v>
      </c>
    </row>
    <row r="1424" spans="1:17" x14ac:dyDescent="0.2">
      <c r="A1424" s="195" t="s">
        <v>25</v>
      </c>
      <c r="B1424" s="196" t="s">
        <v>209</v>
      </c>
      <c r="C1424" s="196" t="s">
        <v>211</v>
      </c>
      <c r="D1424" s="196" t="s">
        <v>195</v>
      </c>
      <c r="E1424" s="196"/>
      <c r="F1424" s="196"/>
      <c r="G1424" s="196"/>
      <c r="H1424" s="196"/>
      <c r="I1424" s="196"/>
      <c r="J1424" s="196"/>
      <c r="K1424" s="196"/>
      <c r="L1424" s="196"/>
      <c r="M1424" s="196"/>
      <c r="N1424" s="196"/>
      <c r="O1424" s="196"/>
      <c r="P1424" s="196"/>
      <c r="Q1424" s="197" t="s">
        <v>1</v>
      </c>
    </row>
    <row r="1425" spans="1:17" x14ac:dyDescent="0.2">
      <c r="A1425" s="198" t="s">
        <v>25</v>
      </c>
      <c r="B1425" s="199" t="s">
        <v>209</v>
      </c>
      <c r="C1425" s="199" t="s">
        <v>211</v>
      </c>
      <c r="D1425" s="199" t="s">
        <v>197</v>
      </c>
      <c r="E1425" s="199"/>
      <c r="F1425" s="199"/>
      <c r="G1425" s="199"/>
      <c r="H1425" s="199"/>
      <c r="I1425" s="199"/>
      <c r="J1425" s="199"/>
      <c r="K1425" s="199"/>
      <c r="L1425" s="199"/>
      <c r="M1425" s="199"/>
      <c r="N1425" s="199"/>
      <c r="O1425" s="199"/>
      <c r="P1425" s="199"/>
      <c r="Q1425" s="200" t="s">
        <v>1</v>
      </c>
    </row>
    <row r="1426" spans="1:17" x14ac:dyDescent="0.2">
      <c r="A1426" s="195" t="s">
        <v>25</v>
      </c>
      <c r="B1426" s="196" t="s">
        <v>207</v>
      </c>
      <c r="C1426" s="196" t="s">
        <v>214</v>
      </c>
      <c r="D1426" s="196" t="s">
        <v>195</v>
      </c>
      <c r="E1426" s="196">
        <v>2.6339199999999998</v>
      </c>
      <c r="F1426" s="196">
        <v>2.4044699999999999</v>
      </c>
      <c r="G1426" s="196">
        <v>2.6055000000000001</v>
      </c>
      <c r="H1426" s="196">
        <v>2.4104199999999998</v>
      </c>
      <c r="I1426" s="196">
        <v>1.88761</v>
      </c>
      <c r="J1426" s="196">
        <v>3.0588099999999998</v>
      </c>
      <c r="K1426" s="196">
        <v>2.4021499999999998</v>
      </c>
      <c r="L1426" s="196"/>
      <c r="M1426" s="196"/>
      <c r="N1426" s="196"/>
      <c r="O1426" s="196"/>
      <c r="P1426" s="196"/>
      <c r="Q1426" s="197" t="s">
        <v>1</v>
      </c>
    </row>
    <row r="1427" spans="1:17" x14ac:dyDescent="0.2">
      <c r="A1427" s="198" t="s">
        <v>25</v>
      </c>
      <c r="B1427" s="199" t="s">
        <v>207</v>
      </c>
      <c r="C1427" s="199" t="s">
        <v>214</v>
      </c>
      <c r="D1427" s="199" t="s">
        <v>197</v>
      </c>
      <c r="E1427" s="199">
        <v>2.8266499999999999</v>
      </c>
      <c r="F1427" s="199">
        <v>2.3591199999999999</v>
      </c>
      <c r="G1427" s="199">
        <v>2.13042</v>
      </c>
      <c r="H1427" s="199">
        <v>2.2157900000000001</v>
      </c>
      <c r="I1427" s="199">
        <v>1.4987900000000001</v>
      </c>
      <c r="J1427" s="199">
        <v>2.8348900000000001</v>
      </c>
      <c r="K1427" s="199">
        <v>2.2380100000000001</v>
      </c>
      <c r="L1427" s="199"/>
      <c r="M1427" s="199"/>
      <c r="N1427" s="199"/>
      <c r="O1427" s="199"/>
      <c r="P1427" s="199"/>
      <c r="Q1427" s="200" t="s">
        <v>1</v>
      </c>
    </row>
    <row r="1428" spans="1:17" x14ac:dyDescent="0.2">
      <c r="A1428" s="195" t="s">
        <v>25</v>
      </c>
      <c r="B1428" s="196" t="s">
        <v>207</v>
      </c>
      <c r="C1428" s="196" t="s">
        <v>215</v>
      </c>
      <c r="D1428" s="196" t="s">
        <v>195</v>
      </c>
      <c r="E1428" s="196">
        <v>2.8303600000000002</v>
      </c>
      <c r="F1428" s="196">
        <v>3.3941300000000001</v>
      </c>
      <c r="G1428" s="196">
        <v>4.5468299999999999</v>
      </c>
      <c r="H1428" s="196">
        <v>4.0045900000000003</v>
      </c>
      <c r="I1428" s="196">
        <v>3.12317</v>
      </c>
      <c r="J1428" s="196">
        <v>3.6004</v>
      </c>
      <c r="K1428" s="196">
        <v>3.5627499999999999</v>
      </c>
      <c r="L1428" s="196"/>
      <c r="M1428" s="196"/>
      <c r="N1428" s="196"/>
      <c r="O1428" s="196"/>
      <c r="P1428" s="196"/>
      <c r="Q1428" s="197" t="s">
        <v>1</v>
      </c>
    </row>
    <row r="1429" spans="1:17" x14ac:dyDescent="0.2">
      <c r="A1429" s="198" t="s">
        <v>25</v>
      </c>
      <c r="B1429" s="199" t="s">
        <v>207</v>
      </c>
      <c r="C1429" s="199" t="s">
        <v>215</v>
      </c>
      <c r="D1429" s="199" t="s">
        <v>197</v>
      </c>
      <c r="E1429" s="199">
        <v>3.1252800000000001</v>
      </c>
      <c r="F1429" s="199">
        <v>2.6882600000000001</v>
      </c>
      <c r="G1429" s="199">
        <v>2.8017799999999999</v>
      </c>
      <c r="H1429" s="199">
        <v>2.38</v>
      </c>
      <c r="I1429" s="199">
        <v>3.0551599999999999</v>
      </c>
      <c r="J1429" s="199">
        <v>3.6190099999999998</v>
      </c>
      <c r="K1429" s="199">
        <v>3.4261499999999998</v>
      </c>
      <c r="L1429" s="199"/>
      <c r="M1429" s="199"/>
      <c r="N1429" s="199"/>
      <c r="O1429" s="199"/>
      <c r="P1429" s="199"/>
      <c r="Q1429" s="200" t="s">
        <v>1</v>
      </c>
    </row>
    <row r="1430" spans="1:17" x14ac:dyDescent="0.2">
      <c r="A1430" s="195" t="s">
        <v>25</v>
      </c>
      <c r="B1430" s="196" t="s">
        <v>207</v>
      </c>
      <c r="C1430" s="196" t="s">
        <v>213</v>
      </c>
      <c r="D1430" s="196" t="s">
        <v>195</v>
      </c>
      <c r="E1430" s="196">
        <v>6.4164599999999998</v>
      </c>
      <c r="F1430" s="196">
        <v>4.8293600000000003</v>
      </c>
      <c r="G1430" s="196">
        <v>3.4286599999999998</v>
      </c>
      <c r="H1430" s="196">
        <v>3.7615799999999999</v>
      </c>
      <c r="I1430" s="196">
        <v>3.3120500000000002</v>
      </c>
      <c r="J1430" s="196">
        <v>3.7233299999999998</v>
      </c>
      <c r="K1430" s="196">
        <v>4.3718199999999996</v>
      </c>
      <c r="L1430" s="196"/>
      <c r="M1430" s="196"/>
      <c r="N1430" s="196"/>
      <c r="O1430" s="196"/>
      <c r="P1430" s="196"/>
      <c r="Q1430" s="197" t="s">
        <v>1</v>
      </c>
    </row>
    <row r="1431" spans="1:17" x14ac:dyDescent="0.2">
      <c r="A1431" s="198" t="s">
        <v>25</v>
      </c>
      <c r="B1431" s="199" t="s">
        <v>207</v>
      </c>
      <c r="C1431" s="199" t="s">
        <v>213</v>
      </c>
      <c r="D1431" s="199" t="s">
        <v>197</v>
      </c>
      <c r="E1431" s="199">
        <v>5.3421900000000004</v>
      </c>
      <c r="F1431" s="199">
        <v>4.3599300000000003</v>
      </c>
      <c r="G1431" s="199">
        <v>3.4960599999999999</v>
      </c>
      <c r="H1431" s="199">
        <v>3.5093700000000001</v>
      </c>
      <c r="I1431" s="199">
        <v>3.4366099999999999</v>
      </c>
      <c r="J1431" s="199">
        <v>3.9991300000000001</v>
      </c>
      <c r="K1431" s="199">
        <v>4.5769700000000002</v>
      </c>
      <c r="L1431" s="199"/>
      <c r="M1431" s="199"/>
      <c r="N1431" s="199"/>
      <c r="O1431" s="199"/>
      <c r="P1431" s="199"/>
      <c r="Q1431" s="200" t="s">
        <v>1</v>
      </c>
    </row>
    <row r="1432" spans="1:17" x14ac:dyDescent="0.2">
      <c r="A1432" s="195" t="s">
        <v>25</v>
      </c>
      <c r="B1432" s="196" t="s">
        <v>207</v>
      </c>
      <c r="C1432" s="196" t="s">
        <v>212</v>
      </c>
      <c r="D1432" s="196" t="s">
        <v>195</v>
      </c>
      <c r="E1432" s="196"/>
      <c r="F1432" s="196"/>
      <c r="G1432" s="196"/>
      <c r="H1432" s="196"/>
      <c r="I1432" s="196"/>
      <c r="J1432" s="196"/>
      <c r="K1432" s="196"/>
      <c r="L1432" s="196"/>
      <c r="M1432" s="196"/>
      <c r="N1432" s="196"/>
      <c r="O1432" s="196"/>
      <c r="P1432" s="196"/>
      <c r="Q1432" s="197" t="s">
        <v>1</v>
      </c>
    </row>
    <row r="1433" spans="1:17" x14ac:dyDescent="0.2">
      <c r="A1433" s="198" t="s">
        <v>25</v>
      </c>
      <c r="B1433" s="199" t="s">
        <v>207</v>
      </c>
      <c r="C1433" s="199" t="s">
        <v>212</v>
      </c>
      <c r="D1433" s="199" t="s">
        <v>197</v>
      </c>
      <c r="E1433" s="199"/>
      <c r="F1433" s="199"/>
      <c r="G1433" s="199"/>
      <c r="H1433" s="199"/>
      <c r="I1433" s="199"/>
      <c r="J1433" s="199"/>
      <c r="K1433" s="199"/>
      <c r="L1433" s="199"/>
      <c r="M1433" s="199"/>
      <c r="N1433" s="199"/>
      <c r="O1433" s="199"/>
      <c r="P1433" s="199"/>
      <c r="Q1433" s="200" t="s">
        <v>1</v>
      </c>
    </row>
    <row r="1434" spans="1:17" x14ac:dyDescent="0.2">
      <c r="A1434" s="195" t="s">
        <v>25</v>
      </c>
      <c r="B1434" s="196" t="s">
        <v>207</v>
      </c>
      <c r="C1434" s="196" t="s">
        <v>210</v>
      </c>
      <c r="D1434" s="196" t="s">
        <v>195</v>
      </c>
      <c r="E1434" s="196"/>
      <c r="F1434" s="196"/>
      <c r="G1434" s="196"/>
      <c r="H1434" s="196"/>
      <c r="I1434" s="196"/>
      <c r="J1434" s="196"/>
      <c r="K1434" s="196"/>
      <c r="L1434" s="196"/>
      <c r="M1434" s="196"/>
      <c r="N1434" s="196"/>
      <c r="O1434" s="196"/>
      <c r="P1434" s="196"/>
      <c r="Q1434" s="197" t="s">
        <v>1</v>
      </c>
    </row>
    <row r="1435" spans="1:17" x14ac:dyDescent="0.2">
      <c r="A1435" s="198" t="s">
        <v>25</v>
      </c>
      <c r="B1435" s="199" t="s">
        <v>207</v>
      </c>
      <c r="C1435" s="199" t="s">
        <v>210</v>
      </c>
      <c r="D1435" s="199" t="s">
        <v>197</v>
      </c>
      <c r="E1435" s="199"/>
      <c r="F1435" s="199"/>
      <c r="G1435" s="199"/>
      <c r="H1435" s="199"/>
      <c r="I1435" s="199"/>
      <c r="J1435" s="199"/>
      <c r="K1435" s="199"/>
      <c r="L1435" s="199"/>
      <c r="M1435" s="199"/>
      <c r="N1435" s="199"/>
      <c r="O1435" s="199"/>
      <c r="P1435" s="199"/>
      <c r="Q1435" s="200" t="s">
        <v>1</v>
      </c>
    </row>
    <row r="1436" spans="1:17" x14ac:dyDescent="0.2">
      <c r="A1436" s="195" t="s">
        <v>25</v>
      </c>
      <c r="B1436" s="196" t="s">
        <v>207</v>
      </c>
      <c r="C1436" s="196" t="s">
        <v>206</v>
      </c>
      <c r="D1436" s="196" t="s">
        <v>195</v>
      </c>
      <c r="E1436" s="196"/>
      <c r="F1436" s="196"/>
      <c r="G1436" s="196"/>
      <c r="H1436" s="196"/>
      <c r="I1436" s="196"/>
      <c r="J1436" s="196"/>
      <c r="K1436" s="196"/>
      <c r="L1436" s="196"/>
      <c r="M1436" s="196"/>
      <c r="N1436" s="196"/>
      <c r="O1436" s="196"/>
      <c r="P1436" s="196"/>
      <c r="Q1436" s="197" t="s">
        <v>1</v>
      </c>
    </row>
    <row r="1437" spans="1:17" x14ac:dyDescent="0.2">
      <c r="A1437" s="198" t="s">
        <v>25</v>
      </c>
      <c r="B1437" s="199" t="s">
        <v>207</v>
      </c>
      <c r="C1437" s="199" t="s">
        <v>206</v>
      </c>
      <c r="D1437" s="199" t="s">
        <v>197</v>
      </c>
      <c r="E1437" s="199"/>
      <c r="F1437" s="199"/>
      <c r="G1437" s="199"/>
      <c r="H1437" s="199"/>
      <c r="I1437" s="199"/>
      <c r="J1437" s="199"/>
      <c r="K1437" s="199"/>
      <c r="L1437" s="199"/>
      <c r="M1437" s="199"/>
      <c r="N1437" s="199"/>
      <c r="O1437" s="199"/>
      <c r="P1437" s="199"/>
      <c r="Q1437" s="200" t="s">
        <v>1</v>
      </c>
    </row>
    <row r="1438" spans="1:17" x14ac:dyDescent="0.2">
      <c r="A1438" s="195" t="s">
        <v>25</v>
      </c>
      <c r="B1438" s="196" t="s">
        <v>207</v>
      </c>
      <c r="C1438" s="196" t="s">
        <v>211</v>
      </c>
      <c r="D1438" s="196" t="s">
        <v>195</v>
      </c>
      <c r="E1438" s="199"/>
      <c r="F1438" s="199"/>
      <c r="G1438" s="199"/>
      <c r="H1438" s="199"/>
      <c r="I1438" s="199"/>
      <c r="J1438" s="199"/>
      <c r="K1438" s="199"/>
      <c r="L1438" s="199"/>
      <c r="M1438" s="199"/>
      <c r="N1438" s="199"/>
      <c r="O1438" s="199"/>
      <c r="P1438" s="199"/>
      <c r="Q1438" s="200"/>
    </row>
    <row r="1439" spans="1:17" x14ac:dyDescent="0.2">
      <c r="A1439" s="198" t="s">
        <v>25</v>
      </c>
      <c r="B1439" s="199" t="s">
        <v>207</v>
      </c>
      <c r="C1439" s="199" t="s">
        <v>211</v>
      </c>
      <c r="D1439" s="199" t="s">
        <v>197</v>
      </c>
      <c r="E1439" s="199"/>
      <c r="F1439" s="199"/>
      <c r="G1439" s="199"/>
      <c r="H1439" s="199"/>
      <c r="I1439" s="199"/>
      <c r="J1439" s="199"/>
      <c r="K1439" s="199"/>
      <c r="L1439" s="199"/>
      <c r="M1439" s="199"/>
      <c r="N1439" s="199"/>
      <c r="O1439" s="199"/>
      <c r="P1439" s="199"/>
      <c r="Q1439" s="200"/>
    </row>
    <row r="1440" spans="1:17" x14ac:dyDescent="0.2">
      <c r="A1440" s="195" t="s">
        <v>25</v>
      </c>
      <c r="B1440" s="196" t="s">
        <v>207</v>
      </c>
      <c r="C1440" s="196" t="s">
        <v>1087</v>
      </c>
      <c r="D1440" s="196" t="s">
        <v>195</v>
      </c>
      <c r="E1440" s="199"/>
      <c r="F1440" s="199"/>
      <c r="G1440" s="199"/>
      <c r="H1440" s="199"/>
      <c r="I1440" s="199"/>
      <c r="J1440" s="199"/>
      <c r="K1440" s="199"/>
      <c r="L1440" s="199"/>
      <c r="M1440" s="199"/>
      <c r="N1440" s="199"/>
      <c r="O1440" s="199"/>
      <c r="P1440" s="199"/>
      <c r="Q1440" s="200"/>
    </row>
    <row r="1441" spans="1:17" x14ac:dyDescent="0.2">
      <c r="A1441" s="198" t="s">
        <v>25</v>
      </c>
      <c r="B1441" s="199" t="s">
        <v>207</v>
      </c>
      <c r="C1441" s="199" t="s">
        <v>1087</v>
      </c>
      <c r="D1441" s="199" t="s">
        <v>197</v>
      </c>
      <c r="E1441" s="199"/>
      <c r="F1441" s="199"/>
      <c r="G1441" s="199"/>
      <c r="H1441" s="199"/>
      <c r="I1441" s="199"/>
      <c r="J1441" s="199"/>
      <c r="K1441" s="199"/>
      <c r="L1441" s="199"/>
      <c r="M1441" s="199"/>
      <c r="N1441" s="199"/>
      <c r="O1441" s="199"/>
      <c r="P1441" s="199"/>
      <c r="Q1441" s="200"/>
    </row>
    <row r="1442" spans="1:17" x14ac:dyDescent="0.2">
      <c r="A1442" s="195" t="s">
        <v>26</v>
      </c>
      <c r="B1442" s="196" t="s">
        <v>208</v>
      </c>
      <c r="C1442" s="196" t="s">
        <v>214</v>
      </c>
      <c r="D1442" s="196" t="s">
        <v>195</v>
      </c>
      <c r="E1442" s="196">
        <v>22787</v>
      </c>
      <c r="F1442" s="196">
        <v>22035</v>
      </c>
      <c r="G1442" s="196">
        <v>24170</v>
      </c>
      <c r="H1442" s="196">
        <v>21291</v>
      </c>
      <c r="I1442" s="196">
        <v>24543</v>
      </c>
      <c r="J1442" s="196">
        <v>21658</v>
      </c>
      <c r="K1442" s="196">
        <v>21692</v>
      </c>
      <c r="L1442" s="196">
        <v>22818</v>
      </c>
      <c r="M1442" s="196">
        <v>23005</v>
      </c>
      <c r="N1442" s="196">
        <v>29526</v>
      </c>
      <c r="O1442" s="196">
        <v>27284</v>
      </c>
      <c r="P1442" s="196"/>
      <c r="Q1442" s="197" t="s">
        <v>1</v>
      </c>
    </row>
    <row r="1443" spans="1:17" x14ac:dyDescent="0.2">
      <c r="A1443" s="198" t="s">
        <v>26</v>
      </c>
      <c r="B1443" s="199" t="s">
        <v>208</v>
      </c>
      <c r="C1443" s="199" t="s">
        <v>214</v>
      </c>
      <c r="D1443" s="199" t="s">
        <v>197</v>
      </c>
      <c r="E1443" s="199">
        <v>25948</v>
      </c>
      <c r="F1443" s="199">
        <v>24729</v>
      </c>
      <c r="G1443" s="199">
        <v>27425</v>
      </c>
      <c r="H1443" s="199">
        <v>24358</v>
      </c>
      <c r="I1443" s="199">
        <v>27946</v>
      </c>
      <c r="J1443" s="199">
        <v>24300</v>
      </c>
      <c r="K1443" s="199">
        <v>23997</v>
      </c>
      <c r="L1443" s="199">
        <v>25621</v>
      </c>
      <c r="M1443" s="199">
        <v>25172</v>
      </c>
      <c r="N1443" s="199">
        <v>31795</v>
      </c>
      <c r="O1443" s="199">
        <v>29641</v>
      </c>
      <c r="P1443" s="199"/>
      <c r="Q1443" s="200" t="s">
        <v>1</v>
      </c>
    </row>
    <row r="1444" spans="1:17" x14ac:dyDescent="0.2">
      <c r="A1444" s="195" t="s">
        <v>26</v>
      </c>
      <c r="B1444" s="196" t="s">
        <v>208</v>
      </c>
      <c r="C1444" s="196" t="s">
        <v>215</v>
      </c>
      <c r="D1444" s="196" t="s">
        <v>195</v>
      </c>
      <c r="E1444" s="196">
        <v>22834</v>
      </c>
      <c r="F1444" s="196">
        <v>22393</v>
      </c>
      <c r="G1444" s="196">
        <v>21248</v>
      </c>
      <c r="H1444" s="196">
        <v>21909</v>
      </c>
      <c r="I1444" s="196">
        <v>23598</v>
      </c>
      <c r="J1444" s="196">
        <v>24550</v>
      </c>
      <c r="K1444" s="196">
        <v>21510</v>
      </c>
      <c r="L1444" s="196">
        <v>22035</v>
      </c>
      <c r="M1444" s="196">
        <v>22711</v>
      </c>
      <c r="N1444" s="196">
        <v>22930</v>
      </c>
      <c r="O1444" s="196">
        <v>29403</v>
      </c>
      <c r="P1444" s="196"/>
      <c r="Q1444" s="197" t="s">
        <v>1</v>
      </c>
    </row>
    <row r="1445" spans="1:17" x14ac:dyDescent="0.2">
      <c r="A1445" s="198" t="s">
        <v>26</v>
      </c>
      <c r="B1445" s="199" t="s">
        <v>208</v>
      </c>
      <c r="C1445" s="199" t="s">
        <v>215</v>
      </c>
      <c r="D1445" s="199" t="s">
        <v>197</v>
      </c>
      <c r="E1445" s="199">
        <v>25935</v>
      </c>
      <c r="F1445" s="199">
        <v>25495</v>
      </c>
      <c r="G1445" s="199">
        <v>24021</v>
      </c>
      <c r="H1445" s="199">
        <v>24607</v>
      </c>
      <c r="I1445" s="199">
        <v>27456</v>
      </c>
      <c r="J1445" s="199">
        <v>27974</v>
      </c>
      <c r="K1445" s="199">
        <v>24140</v>
      </c>
      <c r="L1445" s="199">
        <v>24097</v>
      </c>
      <c r="M1445" s="199">
        <v>25525</v>
      </c>
      <c r="N1445" s="199">
        <v>25115</v>
      </c>
      <c r="O1445" s="199">
        <v>31637</v>
      </c>
      <c r="P1445" s="199"/>
      <c r="Q1445" s="200" t="s">
        <v>1</v>
      </c>
    </row>
    <row r="1446" spans="1:17" x14ac:dyDescent="0.2">
      <c r="A1446" s="195" t="s">
        <v>26</v>
      </c>
      <c r="B1446" s="196" t="s">
        <v>208</v>
      </c>
      <c r="C1446" s="196" t="s">
        <v>213</v>
      </c>
      <c r="D1446" s="196" t="s">
        <v>195</v>
      </c>
      <c r="E1446" s="196">
        <v>22727</v>
      </c>
      <c r="F1446" s="196">
        <v>22607</v>
      </c>
      <c r="G1446" s="196">
        <v>21769</v>
      </c>
      <c r="H1446" s="196">
        <v>22632</v>
      </c>
      <c r="I1446" s="196">
        <v>20761</v>
      </c>
      <c r="J1446" s="196">
        <v>23715</v>
      </c>
      <c r="K1446" s="196">
        <v>24508</v>
      </c>
      <c r="L1446" s="196">
        <v>21677</v>
      </c>
      <c r="M1446" s="196">
        <v>21993</v>
      </c>
      <c r="N1446" s="196">
        <v>22664</v>
      </c>
      <c r="O1446" s="196">
        <v>22895</v>
      </c>
      <c r="P1446" s="196"/>
      <c r="Q1446" s="197" t="s">
        <v>1</v>
      </c>
    </row>
    <row r="1447" spans="1:17" x14ac:dyDescent="0.2">
      <c r="A1447" s="198" t="s">
        <v>26</v>
      </c>
      <c r="B1447" s="199" t="s">
        <v>208</v>
      </c>
      <c r="C1447" s="199" t="s">
        <v>213</v>
      </c>
      <c r="D1447" s="199" t="s">
        <v>197</v>
      </c>
      <c r="E1447" s="199">
        <v>25820</v>
      </c>
      <c r="F1447" s="199">
        <v>25639</v>
      </c>
      <c r="G1447" s="199">
        <v>24246</v>
      </c>
      <c r="H1447" s="199">
        <v>25201</v>
      </c>
      <c r="I1447" s="199">
        <v>23806</v>
      </c>
      <c r="J1447" s="199">
        <v>27574</v>
      </c>
      <c r="K1447" s="199">
        <v>27902</v>
      </c>
      <c r="L1447" s="199">
        <v>23935</v>
      </c>
      <c r="M1447" s="199">
        <v>24059</v>
      </c>
      <c r="N1447" s="199">
        <v>25439</v>
      </c>
      <c r="O1447" s="199">
        <v>25092</v>
      </c>
      <c r="P1447" s="199"/>
      <c r="Q1447" s="200" t="s">
        <v>1</v>
      </c>
    </row>
    <row r="1448" spans="1:17" x14ac:dyDescent="0.2">
      <c r="A1448" s="195" t="s">
        <v>26</v>
      </c>
      <c r="B1448" s="196" t="s">
        <v>208</v>
      </c>
      <c r="C1448" s="196" t="s">
        <v>212</v>
      </c>
      <c r="D1448" s="196" t="s">
        <v>195</v>
      </c>
      <c r="E1448" s="196">
        <v>25246</v>
      </c>
      <c r="F1448" s="196">
        <v>22494</v>
      </c>
      <c r="G1448" s="196">
        <v>22298</v>
      </c>
      <c r="H1448" s="196">
        <v>22980</v>
      </c>
      <c r="I1448" s="196">
        <v>21254</v>
      </c>
      <c r="J1448" s="196">
        <v>20914</v>
      </c>
      <c r="K1448" s="196">
        <v>23658</v>
      </c>
      <c r="L1448" s="196">
        <v>24654</v>
      </c>
      <c r="M1448" s="196">
        <v>21625</v>
      </c>
      <c r="N1448" s="196">
        <v>21945</v>
      </c>
      <c r="O1448" s="196">
        <v>22629</v>
      </c>
      <c r="P1448" s="196"/>
      <c r="Q1448" s="197" t="s">
        <v>1</v>
      </c>
    </row>
    <row r="1449" spans="1:17" x14ac:dyDescent="0.2">
      <c r="A1449" s="198" t="s">
        <v>26</v>
      </c>
      <c r="B1449" s="199" t="s">
        <v>208</v>
      </c>
      <c r="C1449" s="199" t="s">
        <v>212</v>
      </c>
      <c r="D1449" s="199" t="s">
        <v>197</v>
      </c>
      <c r="E1449" s="199">
        <v>28341</v>
      </c>
      <c r="F1449" s="199">
        <v>25565</v>
      </c>
      <c r="G1449" s="199">
        <v>25044</v>
      </c>
      <c r="H1449" s="199">
        <v>25179</v>
      </c>
      <c r="I1449" s="199">
        <v>24063</v>
      </c>
      <c r="J1449" s="199">
        <v>23944</v>
      </c>
      <c r="K1449" s="199">
        <v>27519</v>
      </c>
      <c r="L1449" s="199">
        <v>27677</v>
      </c>
      <c r="M1449" s="199">
        <v>23911</v>
      </c>
      <c r="N1449" s="199">
        <v>23995</v>
      </c>
      <c r="O1449" s="199">
        <v>25419</v>
      </c>
      <c r="P1449" s="199"/>
      <c r="Q1449" s="200" t="s">
        <v>1</v>
      </c>
    </row>
    <row r="1450" spans="1:17" x14ac:dyDescent="0.2">
      <c r="A1450" s="195" t="s">
        <v>26</v>
      </c>
      <c r="B1450" s="196" t="s">
        <v>208</v>
      </c>
      <c r="C1450" s="196" t="s">
        <v>210</v>
      </c>
      <c r="D1450" s="196" t="s">
        <v>195</v>
      </c>
      <c r="E1450" s="196">
        <v>26026</v>
      </c>
      <c r="F1450" s="196">
        <v>24998</v>
      </c>
      <c r="G1450" s="196">
        <v>22562</v>
      </c>
      <c r="H1450" s="196">
        <v>22389</v>
      </c>
      <c r="I1450" s="196">
        <v>21888</v>
      </c>
      <c r="J1450" s="196">
        <v>21395</v>
      </c>
      <c r="K1450" s="196">
        <v>20897</v>
      </c>
      <c r="L1450" s="196">
        <v>23918</v>
      </c>
      <c r="M1450" s="196">
        <v>24657</v>
      </c>
      <c r="N1450" s="196">
        <v>21617</v>
      </c>
      <c r="O1450" s="196">
        <v>21906</v>
      </c>
      <c r="P1450" s="196"/>
      <c r="Q1450" s="197" t="s">
        <v>1</v>
      </c>
    </row>
    <row r="1451" spans="1:17" x14ac:dyDescent="0.2">
      <c r="A1451" s="198" t="s">
        <v>26</v>
      </c>
      <c r="B1451" s="199" t="s">
        <v>208</v>
      </c>
      <c r="C1451" s="199" t="s">
        <v>210</v>
      </c>
      <c r="D1451" s="199" t="s">
        <v>197</v>
      </c>
      <c r="E1451" s="199">
        <v>29328</v>
      </c>
      <c r="F1451" s="199">
        <v>28148</v>
      </c>
      <c r="G1451" s="199">
        <v>25256</v>
      </c>
      <c r="H1451" s="199">
        <v>25575</v>
      </c>
      <c r="I1451" s="199">
        <v>24877</v>
      </c>
      <c r="J1451" s="199">
        <v>24277</v>
      </c>
      <c r="K1451" s="199">
        <v>23932</v>
      </c>
      <c r="L1451" s="199">
        <v>27320</v>
      </c>
      <c r="M1451" s="199">
        <v>27720</v>
      </c>
      <c r="N1451" s="199">
        <v>23949</v>
      </c>
      <c r="O1451" s="199">
        <v>23966</v>
      </c>
      <c r="P1451" s="199"/>
      <c r="Q1451" s="200" t="s">
        <v>1</v>
      </c>
    </row>
    <row r="1452" spans="1:17" x14ac:dyDescent="0.2">
      <c r="A1452" s="195" t="s">
        <v>26</v>
      </c>
      <c r="B1452" s="196" t="s">
        <v>208</v>
      </c>
      <c r="C1452" s="196" t="s">
        <v>206</v>
      </c>
      <c r="D1452" s="196" t="s">
        <v>195</v>
      </c>
      <c r="E1452" s="196">
        <v>26768</v>
      </c>
      <c r="F1452" s="196">
        <v>25736</v>
      </c>
      <c r="G1452" s="196">
        <v>22262</v>
      </c>
      <c r="H1452" s="196">
        <v>24888</v>
      </c>
      <c r="I1452" s="196">
        <v>21998</v>
      </c>
      <c r="J1452" s="196">
        <v>22016</v>
      </c>
      <c r="K1452" s="196">
        <v>21351</v>
      </c>
      <c r="L1452" s="196">
        <v>21002</v>
      </c>
      <c r="M1452" s="196">
        <v>23866</v>
      </c>
      <c r="N1452" s="196">
        <v>24554</v>
      </c>
      <c r="O1452" s="196">
        <v>21580</v>
      </c>
      <c r="P1452" s="196"/>
      <c r="Q1452" s="197" t="s">
        <v>1</v>
      </c>
    </row>
    <row r="1453" spans="1:17" x14ac:dyDescent="0.2">
      <c r="A1453" s="198" t="s">
        <v>26</v>
      </c>
      <c r="B1453" s="199" t="s">
        <v>208</v>
      </c>
      <c r="C1453" s="199" t="s">
        <v>206</v>
      </c>
      <c r="D1453" s="199" t="s">
        <v>197</v>
      </c>
      <c r="E1453" s="199">
        <v>29505</v>
      </c>
      <c r="F1453" s="199">
        <v>29096</v>
      </c>
      <c r="G1453" s="199">
        <v>25238</v>
      </c>
      <c r="H1453" s="199">
        <v>28128</v>
      </c>
      <c r="I1453" s="199">
        <v>25055</v>
      </c>
      <c r="J1453" s="199">
        <v>25026</v>
      </c>
      <c r="K1453" s="199">
        <v>24223</v>
      </c>
      <c r="L1453" s="199">
        <v>23787</v>
      </c>
      <c r="M1453" s="199">
        <v>27203</v>
      </c>
      <c r="N1453" s="199">
        <v>27565</v>
      </c>
      <c r="O1453" s="199">
        <v>23916</v>
      </c>
      <c r="P1453" s="199"/>
      <c r="Q1453" s="200" t="s">
        <v>1</v>
      </c>
    </row>
    <row r="1454" spans="1:17" x14ac:dyDescent="0.2">
      <c r="A1454" s="195" t="s">
        <v>26</v>
      </c>
      <c r="B1454" s="196" t="s">
        <v>208</v>
      </c>
      <c r="C1454" s="196" t="s">
        <v>211</v>
      </c>
      <c r="D1454" s="196" t="s">
        <v>195</v>
      </c>
      <c r="E1454" s="196"/>
      <c r="F1454" s="196"/>
      <c r="G1454" s="196"/>
      <c r="H1454" s="196"/>
      <c r="I1454" s="196"/>
      <c r="J1454" s="196"/>
      <c r="K1454" s="196"/>
      <c r="L1454" s="196"/>
      <c r="M1454" s="196"/>
      <c r="N1454" s="196"/>
      <c r="O1454" s="196"/>
      <c r="P1454" s="196"/>
      <c r="Q1454" s="197" t="s">
        <v>1</v>
      </c>
    </row>
    <row r="1455" spans="1:17" x14ac:dyDescent="0.2">
      <c r="A1455" s="198" t="s">
        <v>26</v>
      </c>
      <c r="B1455" s="199" t="s">
        <v>208</v>
      </c>
      <c r="C1455" s="199" t="s">
        <v>211</v>
      </c>
      <c r="D1455" s="199" t="s">
        <v>197</v>
      </c>
      <c r="E1455" s="199"/>
      <c r="F1455" s="199"/>
      <c r="G1455" s="199"/>
      <c r="H1455" s="199"/>
      <c r="I1455" s="199"/>
      <c r="J1455" s="199"/>
      <c r="K1455" s="199"/>
      <c r="L1455" s="199"/>
      <c r="M1455" s="199"/>
      <c r="N1455" s="199"/>
      <c r="O1455" s="199"/>
      <c r="P1455" s="199"/>
      <c r="Q1455" s="200" t="s">
        <v>1</v>
      </c>
    </row>
    <row r="1456" spans="1:17" x14ac:dyDescent="0.2">
      <c r="A1456" s="195" t="s">
        <v>26</v>
      </c>
      <c r="B1456" s="196" t="s">
        <v>205</v>
      </c>
      <c r="C1456" s="196" t="s">
        <v>214</v>
      </c>
      <c r="D1456" s="196" t="s">
        <v>195</v>
      </c>
      <c r="E1456" s="196">
        <v>27467</v>
      </c>
      <c r="F1456" s="196">
        <v>26540</v>
      </c>
      <c r="G1456" s="196">
        <v>24841</v>
      </c>
      <c r="H1456" s="196">
        <v>25700</v>
      </c>
      <c r="I1456" s="196">
        <v>21833</v>
      </c>
      <c r="J1456" s="196">
        <v>22117</v>
      </c>
      <c r="K1456" s="196">
        <v>21999</v>
      </c>
      <c r="L1456" s="196">
        <v>21416</v>
      </c>
      <c r="M1456" s="196">
        <v>20980</v>
      </c>
      <c r="N1456" s="196">
        <v>23820</v>
      </c>
      <c r="O1456" s="196">
        <v>24524</v>
      </c>
      <c r="P1456" s="196"/>
      <c r="Q1456" s="197" t="s">
        <v>1</v>
      </c>
    </row>
    <row r="1457" spans="1:17" x14ac:dyDescent="0.2">
      <c r="A1457" s="198" t="s">
        <v>26</v>
      </c>
      <c r="B1457" s="199" t="s">
        <v>205</v>
      </c>
      <c r="C1457" s="199" t="s">
        <v>214</v>
      </c>
      <c r="D1457" s="199" t="s">
        <v>197</v>
      </c>
      <c r="E1457" s="199">
        <v>29580</v>
      </c>
      <c r="F1457" s="199">
        <v>29105</v>
      </c>
      <c r="G1457" s="199">
        <v>27715</v>
      </c>
      <c r="H1457" s="199">
        <v>29009</v>
      </c>
      <c r="I1457" s="199">
        <v>25042</v>
      </c>
      <c r="J1457" s="199">
        <v>25178</v>
      </c>
      <c r="K1457" s="199">
        <v>25014</v>
      </c>
      <c r="L1457" s="199">
        <v>24179</v>
      </c>
      <c r="M1457" s="199">
        <v>23882</v>
      </c>
      <c r="N1457" s="199">
        <v>27167</v>
      </c>
      <c r="O1457" s="199">
        <v>27581</v>
      </c>
      <c r="P1457" s="199"/>
      <c r="Q1457" s="200" t="s">
        <v>1</v>
      </c>
    </row>
    <row r="1458" spans="1:17" x14ac:dyDescent="0.2">
      <c r="A1458" s="195" t="s">
        <v>26</v>
      </c>
      <c r="B1458" s="196" t="s">
        <v>205</v>
      </c>
      <c r="C1458" s="196" t="s">
        <v>215</v>
      </c>
      <c r="D1458" s="196" t="s">
        <v>195</v>
      </c>
      <c r="E1458" s="196">
        <v>27073</v>
      </c>
      <c r="F1458" s="196">
        <v>27187</v>
      </c>
      <c r="G1458" s="196">
        <v>25455</v>
      </c>
      <c r="H1458" s="196">
        <v>26747</v>
      </c>
      <c r="I1458" s="196">
        <v>24222</v>
      </c>
      <c r="J1458" s="196">
        <v>21896</v>
      </c>
      <c r="K1458" s="196">
        <v>22096</v>
      </c>
      <c r="L1458" s="196">
        <v>22046</v>
      </c>
      <c r="M1458" s="196">
        <v>21411</v>
      </c>
      <c r="N1458" s="196">
        <v>20883</v>
      </c>
      <c r="O1458" s="196">
        <v>23729</v>
      </c>
      <c r="P1458" s="196"/>
      <c r="Q1458" s="197" t="s">
        <v>1</v>
      </c>
    </row>
    <row r="1459" spans="1:17" x14ac:dyDescent="0.2">
      <c r="A1459" s="198" t="s">
        <v>26</v>
      </c>
      <c r="B1459" s="199" t="s">
        <v>205</v>
      </c>
      <c r="C1459" s="199" t="s">
        <v>215</v>
      </c>
      <c r="D1459" s="199" t="s">
        <v>197</v>
      </c>
      <c r="E1459" s="199">
        <v>29053</v>
      </c>
      <c r="F1459" s="199">
        <v>29214</v>
      </c>
      <c r="G1459" s="199">
        <v>28436</v>
      </c>
      <c r="H1459" s="199">
        <v>28726</v>
      </c>
      <c r="I1459" s="199">
        <v>27323</v>
      </c>
      <c r="J1459" s="199">
        <v>25141</v>
      </c>
      <c r="K1459" s="199">
        <v>25215</v>
      </c>
      <c r="L1459" s="199">
        <v>24864</v>
      </c>
      <c r="M1459" s="199">
        <v>24165</v>
      </c>
      <c r="N1459" s="199">
        <v>23749</v>
      </c>
      <c r="O1459" s="199">
        <v>27036</v>
      </c>
      <c r="P1459" s="199"/>
      <c r="Q1459" s="200" t="s">
        <v>1</v>
      </c>
    </row>
    <row r="1460" spans="1:17" x14ac:dyDescent="0.2">
      <c r="A1460" s="195" t="s">
        <v>26</v>
      </c>
      <c r="B1460" s="196" t="s">
        <v>205</v>
      </c>
      <c r="C1460" s="196" t="s">
        <v>213</v>
      </c>
      <c r="D1460" s="196" t="s">
        <v>195</v>
      </c>
      <c r="E1460" s="196">
        <v>29445</v>
      </c>
      <c r="F1460" s="196">
        <v>26653</v>
      </c>
      <c r="G1460" s="196">
        <v>26323</v>
      </c>
      <c r="H1460" s="196">
        <v>27127</v>
      </c>
      <c r="I1460" s="196">
        <v>24924</v>
      </c>
      <c r="J1460" s="196">
        <v>24256</v>
      </c>
      <c r="K1460" s="196">
        <v>21943</v>
      </c>
      <c r="L1460" s="196">
        <v>22022</v>
      </c>
      <c r="M1460" s="196">
        <v>21945</v>
      </c>
      <c r="N1460" s="196">
        <v>21300</v>
      </c>
      <c r="O1460" s="196">
        <v>20782</v>
      </c>
      <c r="P1460" s="196"/>
      <c r="Q1460" s="197" t="s">
        <v>1</v>
      </c>
    </row>
    <row r="1461" spans="1:17" x14ac:dyDescent="0.2">
      <c r="A1461" s="198" t="s">
        <v>26</v>
      </c>
      <c r="B1461" s="199" t="s">
        <v>205</v>
      </c>
      <c r="C1461" s="199" t="s">
        <v>213</v>
      </c>
      <c r="D1461" s="199" t="s">
        <v>197</v>
      </c>
      <c r="E1461" s="199">
        <v>31145</v>
      </c>
      <c r="F1461" s="199">
        <v>28671</v>
      </c>
      <c r="G1461" s="199">
        <v>28474</v>
      </c>
      <c r="H1461" s="199">
        <v>29277</v>
      </c>
      <c r="I1461" s="199">
        <v>28164</v>
      </c>
      <c r="J1461" s="199">
        <v>27350</v>
      </c>
      <c r="K1461" s="199">
        <v>25149</v>
      </c>
      <c r="L1461" s="199">
        <v>24940</v>
      </c>
      <c r="M1461" s="199">
        <v>24743</v>
      </c>
      <c r="N1461" s="199">
        <v>23858</v>
      </c>
      <c r="O1461" s="199">
        <v>23449</v>
      </c>
      <c r="P1461" s="199"/>
      <c r="Q1461" s="200" t="s">
        <v>1</v>
      </c>
    </row>
    <row r="1462" spans="1:17" x14ac:dyDescent="0.2">
      <c r="A1462" s="195" t="s">
        <v>26</v>
      </c>
      <c r="B1462" s="196" t="s">
        <v>205</v>
      </c>
      <c r="C1462" s="196" t="s">
        <v>212</v>
      </c>
      <c r="D1462" s="196" t="s">
        <v>195</v>
      </c>
      <c r="E1462" s="196"/>
      <c r="F1462" s="196"/>
      <c r="G1462" s="196"/>
      <c r="H1462" s="196"/>
      <c r="I1462" s="196"/>
      <c r="J1462" s="196"/>
      <c r="K1462" s="196"/>
      <c r="L1462" s="196"/>
      <c r="M1462" s="196"/>
      <c r="N1462" s="196"/>
      <c r="O1462" s="196"/>
      <c r="P1462" s="196"/>
      <c r="Q1462" s="197" t="s">
        <v>1</v>
      </c>
    </row>
    <row r="1463" spans="1:17" x14ac:dyDescent="0.2">
      <c r="A1463" s="198" t="s">
        <v>26</v>
      </c>
      <c r="B1463" s="199" t="s">
        <v>205</v>
      </c>
      <c r="C1463" s="199" t="s">
        <v>212</v>
      </c>
      <c r="D1463" s="199" t="s">
        <v>197</v>
      </c>
      <c r="E1463" s="199"/>
      <c r="F1463" s="199"/>
      <c r="G1463" s="199"/>
      <c r="H1463" s="199"/>
      <c r="I1463" s="199"/>
      <c r="J1463" s="199"/>
      <c r="K1463" s="199"/>
      <c r="L1463" s="199"/>
      <c r="M1463" s="199"/>
      <c r="N1463" s="199"/>
      <c r="O1463" s="199"/>
      <c r="P1463" s="199"/>
      <c r="Q1463" s="200" t="s">
        <v>1</v>
      </c>
    </row>
    <row r="1464" spans="1:17" x14ac:dyDescent="0.2">
      <c r="A1464" s="195" t="s">
        <v>26</v>
      </c>
      <c r="B1464" s="196" t="s">
        <v>205</v>
      </c>
      <c r="C1464" s="196" t="s">
        <v>210</v>
      </c>
      <c r="D1464" s="196" t="s">
        <v>195</v>
      </c>
      <c r="E1464" s="196"/>
      <c r="F1464" s="196"/>
      <c r="G1464" s="196"/>
      <c r="H1464" s="196"/>
      <c r="I1464" s="196"/>
      <c r="J1464" s="196"/>
      <c r="K1464" s="196"/>
      <c r="L1464" s="196"/>
      <c r="M1464" s="196"/>
      <c r="N1464" s="196"/>
      <c r="O1464" s="196"/>
      <c r="P1464" s="196"/>
      <c r="Q1464" s="197" t="s">
        <v>1</v>
      </c>
    </row>
    <row r="1465" spans="1:17" x14ac:dyDescent="0.2">
      <c r="A1465" s="198" t="s">
        <v>26</v>
      </c>
      <c r="B1465" s="199" t="s">
        <v>205</v>
      </c>
      <c r="C1465" s="199" t="s">
        <v>210</v>
      </c>
      <c r="D1465" s="199" t="s">
        <v>197</v>
      </c>
      <c r="E1465" s="199"/>
      <c r="F1465" s="199"/>
      <c r="G1465" s="199"/>
      <c r="H1465" s="199"/>
      <c r="I1465" s="199"/>
      <c r="J1465" s="199"/>
      <c r="K1465" s="199"/>
      <c r="L1465" s="199"/>
      <c r="M1465" s="199"/>
      <c r="N1465" s="199"/>
      <c r="O1465" s="199"/>
      <c r="P1465" s="199"/>
      <c r="Q1465" s="200" t="s">
        <v>1</v>
      </c>
    </row>
    <row r="1466" spans="1:17" x14ac:dyDescent="0.2">
      <c r="A1466" s="195" t="s">
        <v>26</v>
      </c>
      <c r="B1466" s="196" t="s">
        <v>205</v>
      </c>
      <c r="C1466" s="196" t="s">
        <v>206</v>
      </c>
      <c r="D1466" s="196" t="s">
        <v>195</v>
      </c>
      <c r="E1466" s="196"/>
      <c r="F1466" s="196"/>
      <c r="G1466" s="196"/>
      <c r="H1466" s="196"/>
      <c r="I1466" s="196"/>
      <c r="J1466" s="196"/>
      <c r="K1466" s="196"/>
      <c r="L1466" s="196"/>
      <c r="M1466" s="196"/>
      <c r="N1466" s="196"/>
      <c r="O1466" s="196"/>
      <c r="P1466" s="196"/>
      <c r="Q1466" s="197" t="s">
        <v>1</v>
      </c>
    </row>
    <row r="1467" spans="1:17" x14ac:dyDescent="0.2">
      <c r="A1467" s="198" t="s">
        <v>26</v>
      </c>
      <c r="B1467" s="199" t="s">
        <v>205</v>
      </c>
      <c r="C1467" s="199" t="s">
        <v>206</v>
      </c>
      <c r="D1467" s="199" t="s">
        <v>197</v>
      </c>
      <c r="E1467" s="199"/>
      <c r="F1467" s="199"/>
      <c r="G1467" s="199"/>
      <c r="H1467" s="199"/>
      <c r="I1467" s="199"/>
      <c r="J1467" s="199"/>
      <c r="K1467" s="199"/>
      <c r="L1467" s="199"/>
      <c r="M1467" s="199"/>
      <c r="N1467" s="199"/>
      <c r="O1467" s="199"/>
      <c r="P1467" s="199"/>
      <c r="Q1467" s="200" t="s">
        <v>1</v>
      </c>
    </row>
    <row r="1468" spans="1:17" x14ac:dyDescent="0.2">
      <c r="A1468" s="195" t="s">
        <v>26</v>
      </c>
      <c r="B1468" s="196" t="s">
        <v>205</v>
      </c>
      <c r="C1468" s="196" t="s">
        <v>211</v>
      </c>
      <c r="D1468" s="196" t="s">
        <v>195</v>
      </c>
      <c r="E1468" s="199"/>
      <c r="F1468" s="199"/>
      <c r="G1468" s="199"/>
      <c r="H1468" s="199"/>
      <c r="I1468" s="199"/>
      <c r="J1468" s="199"/>
      <c r="K1468" s="199"/>
      <c r="L1468" s="199"/>
      <c r="M1468" s="199"/>
      <c r="N1468" s="199"/>
      <c r="O1468" s="199"/>
      <c r="P1468" s="199"/>
      <c r="Q1468" s="200"/>
    </row>
    <row r="1469" spans="1:17" x14ac:dyDescent="0.2">
      <c r="A1469" s="198" t="s">
        <v>26</v>
      </c>
      <c r="B1469" s="199" t="s">
        <v>205</v>
      </c>
      <c r="C1469" s="199" t="s">
        <v>211</v>
      </c>
      <c r="D1469" s="199" t="s">
        <v>197</v>
      </c>
      <c r="E1469" s="199"/>
      <c r="F1469" s="199"/>
      <c r="G1469" s="199"/>
      <c r="H1469" s="199"/>
      <c r="I1469" s="199"/>
      <c r="J1469" s="199"/>
      <c r="K1469" s="199"/>
      <c r="L1469" s="199"/>
      <c r="M1469" s="199"/>
      <c r="N1469" s="199"/>
      <c r="O1469" s="199"/>
      <c r="P1469" s="199"/>
      <c r="Q1469" s="200"/>
    </row>
    <row r="1470" spans="1:17" x14ac:dyDescent="0.2">
      <c r="A1470" s="195" t="s">
        <v>26</v>
      </c>
      <c r="B1470" s="196" t="s">
        <v>205</v>
      </c>
      <c r="C1470" s="196" t="s">
        <v>1087</v>
      </c>
      <c r="D1470" s="196" t="s">
        <v>195</v>
      </c>
      <c r="E1470" s="199"/>
      <c r="F1470" s="199"/>
      <c r="G1470" s="199"/>
      <c r="H1470" s="199"/>
      <c r="I1470" s="199"/>
      <c r="J1470" s="199"/>
      <c r="K1470" s="199"/>
      <c r="L1470" s="199"/>
      <c r="M1470" s="199"/>
      <c r="N1470" s="199"/>
      <c r="O1470" s="199"/>
      <c r="P1470" s="199"/>
      <c r="Q1470" s="200"/>
    </row>
    <row r="1471" spans="1:17" x14ac:dyDescent="0.2">
      <c r="A1471" s="198" t="s">
        <v>26</v>
      </c>
      <c r="B1471" s="199" t="s">
        <v>205</v>
      </c>
      <c r="C1471" s="199" t="s">
        <v>1087</v>
      </c>
      <c r="D1471" s="199" t="s">
        <v>197</v>
      </c>
      <c r="E1471" s="199"/>
      <c r="F1471" s="199"/>
      <c r="G1471" s="199"/>
      <c r="H1471" s="199"/>
      <c r="I1471" s="199"/>
      <c r="J1471" s="199"/>
      <c r="K1471" s="199"/>
      <c r="L1471" s="199"/>
      <c r="M1471" s="199"/>
      <c r="N1471" s="199"/>
      <c r="O1471" s="199"/>
      <c r="P1471" s="199"/>
      <c r="Q1471" s="200"/>
    </row>
    <row r="1472" spans="1:17" x14ac:dyDescent="0.2">
      <c r="A1472" s="195" t="s">
        <v>26</v>
      </c>
      <c r="B1472" s="196" t="s">
        <v>209</v>
      </c>
      <c r="C1472" s="196" t="s">
        <v>214</v>
      </c>
      <c r="D1472" s="196" t="s">
        <v>195</v>
      </c>
      <c r="E1472" s="196">
        <v>0.21942</v>
      </c>
      <c r="F1472" s="196">
        <v>0.16338</v>
      </c>
      <c r="G1472" s="196">
        <v>0.23583000000000001</v>
      </c>
      <c r="H1472" s="196">
        <v>0.21604999999999999</v>
      </c>
      <c r="I1472" s="196">
        <v>0.46449000000000001</v>
      </c>
      <c r="J1472" s="196">
        <v>0.46633999999999998</v>
      </c>
      <c r="K1472" s="196">
        <v>0.26738000000000001</v>
      </c>
      <c r="L1472" s="196">
        <v>0.63546000000000002</v>
      </c>
      <c r="M1472" s="196">
        <v>0.43469000000000002</v>
      </c>
      <c r="N1472" s="196">
        <v>0.24046999999999999</v>
      </c>
      <c r="O1472" s="196">
        <v>0.51678999999999997</v>
      </c>
      <c r="P1472" s="196"/>
      <c r="Q1472" s="197" t="s">
        <v>1</v>
      </c>
    </row>
    <row r="1473" spans="1:17" x14ac:dyDescent="0.2">
      <c r="A1473" s="198" t="s">
        <v>26</v>
      </c>
      <c r="B1473" s="199" t="s">
        <v>209</v>
      </c>
      <c r="C1473" s="199" t="s">
        <v>214</v>
      </c>
      <c r="D1473" s="199" t="s">
        <v>197</v>
      </c>
      <c r="E1473" s="199">
        <v>0.38152999999999998</v>
      </c>
      <c r="F1473" s="199">
        <v>0.24667</v>
      </c>
      <c r="G1473" s="199">
        <v>0.17502000000000001</v>
      </c>
      <c r="H1473" s="199">
        <v>0.25863999999999998</v>
      </c>
      <c r="I1473" s="199">
        <v>0.46517999999999998</v>
      </c>
      <c r="J1473" s="199">
        <v>0.46501999999999999</v>
      </c>
      <c r="K1473" s="199">
        <v>0.40422000000000002</v>
      </c>
      <c r="L1473" s="199">
        <v>0.81183000000000005</v>
      </c>
      <c r="M1473" s="199">
        <v>0.48069000000000001</v>
      </c>
      <c r="N1473" s="199">
        <v>0.33967999999999998</v>
      </c>
      <c r="O1473" s="199">
        <v>0.59040000000000004</v>
      </c>
      <c r="P1473" s="199"/>
      <c r="Q1473" s="200" t="s">
        <v>1</v>
      </c>
    </row>
    <row r="1474" spans="1:17" x14ac:dyDescent="0.2">
      <c r="A1474" s="195" t="s">
        <v>26</v>
      </c>
      <c r="B1474" s="196" t="s">
        <v>209</v>
      </c>
      <c r="C1474" s="196" t="s">
        <v>215</v>
      </c>
      <c r="D1474" s="196" t="s">
        <v>195</v>
      </c>
      <c r="E1474" s="196">
        <v>0.22334999999999999</v>
      </c>
      <c r="F1474" s="196">
        <v>4.4659999999999998E-2</v>
      </c>
      <c r="G1474" s="196"/>
      <c r="H1474" s="196">
        <v>7.3029999999999998E-2</v>
      </c>
      <c r="I1474" s="196">
        <v>0.11018</v>
      </c>
      <c r="J1474" s="196">
        <v>0.10997999999999999</v>
      </c>
      <c r="K1474" s="196">
        <v>0.15342</v>
      </c>
      <c r="L1474" s="196">
        <v>0.18607000000000001</v>
      </c>
      <c r="M1474" s="196">
        <v>0.26859</v>
      </c>
      <c r="N1474" s="196">
        <v>0.11774999999999999</v>
      </c>
      <c r="O1474" s="196">
        <v>0.20746000000000001</v>
      </c>
      <c r="P1474" s="196"/>
      <c r="Q1474" s="197" t="s">
        <v>1</v>
      </c>
    </row>
    <row r="1475" spans="1:17" x14ac:dyDescent="0.2">
      <c r="A1475" s="198" t="s">
        <v>26</v>
      </c>
      <c r="B1475" s="199" t="s">
        <v>209</v>
      </c>
      <c r="C1475" s="199" t="s">
        <v>215</v>
      </c>
      <c r="D1475" s="199" t="s">
        <v>197</v>
      </c>
      <c r="E1475" s="199">
        <v>0.32002999999999998</v>
      </c>
      <c r="F1475" s="199">
        <v>0.11767</v>
      </c>
      <c r="G1475" s="199"/>
      <c r="H1475" s="199">
        <v>6.5019999999999994E-2</v>
      </c>
      <c r="I1475" s="199">
        <v>0.18575</v>
      </c>
      <c r="J1475" s="199">
        <v>0.18589</v>
      </c>
      <c r="K1475" s="199">
        <v>0.24027000000000001</v>
      </c>
      <c r="L1475" s="199">
        <v>0.24898999999999999</v>
      </c>
      <c r="M1475" s="199">
        <v>0.26640999999999998</v>
      </c>
      <c r="N1475" s="199">
        <v>0.15129999999999999</v>
      </c>
      <c r="O1475" s="199">
        <v>0.20862</v>
      </c>
      <c r="P1475" s="199"/>
      <c r="Q1475" s="200" t="s">
        <v>1</v>
      </c>
    </row>
    <row r="1476" spans="1:17" x14ac:dyDescent="0.2">
      <c r="A1476" s="195" t="s">
        <v>26</v>
      </c>
      <c r="B1476" s="196" t="s">
        <v>209</v>
      </c>
      <c r="C1476" s="196" t="s">
        <v>213</v>
      </c>
      <c r="D1476" s="196" t="s">
        <v>195</v>
      </c>
      <c r="E1476" s="196">
        <v>0.19800000000000001</v>
      </c>
      <c r="F1476" s="196">
        <v>5.3080000000000002E-2</v>
      </c>
      <c r="G1476" s="196"/>
      <c r="H1476" s="196">
        <v>5.3019999999999998E-2</v>
      </c>
      <c r="I1476" s="196">
        <v>0.11559999999999999</v>
      </c>
      <c r="J1476" s="196">
        <v>0.11385000000000001</v>
      </c>
      <c r="K1476" s="196">
        <v>0.10201</v>
      </c>
      <c r="L1476" s="196">
        <v>0.12456</v>
      </c>
      <c r="M1476" s="196">
        <v>0.15914</v>
      </c>
      <c r="N1476" s="196">
        <v>0.18532000000000001</v>
      </c>
      <c r="O1476" s="196">
        <v>0.24459</v>
      </c>
      <c r="P1476" s="196"/>
      <c r="Q1476" s="197" t="s">
        <v>1</v>
      </c>
    </row>
    <row r="1477" spans="1:17" x14ac:dyDescent="0.2">
      <c r="A1477" s="198" t="s">
        <v>26</v>
      </c>
      <c r="B1477" s="199" t="s">
        <v>209</v>
      </c>
      <c r="C1477" s="199" t="s">
        <v>213</v>
      </c>
      <c r="D1477" s="199" t="s">
        <v>197</v>
      </c>
      <c r="E1477" s="199">
        <v>0.26335999999999998</v>
      </c>
      <c r="F1477" s="199">
        <v>2.7300000000000001E-2</v>
      </c>
      <c r="G1477" s="199"/>
      <c r="H1477" s="199">
        <v>5.5550000000000002E-2</v>
      </c>
      <c r="I1477" s="199">
        <v>0.13022</v>
      </c>
      <c r="J1477" s="199">
        <v>0.13056000000000001</v>
      </c>
      <c r="K1477" s="199">
        <v>0.1792</v>
      </c>
      <c r="L1477" s="199">
        <v>0.16711999999999999</v>
      </c>
      <c r="M1477" s="199">
        <v>0.27017000000000002</v>
      </c>
      <c r="N1477" s="199">
        <v>0.20834</v>
      </c>
      <c r="O1477" s="199">
        <v>0.29491000000000001</v>
      </c>
      <c r="P1477" s="199"/>
      <c r="Q1477" s="200" t="s">
        <v>1</v>
      </c>
    </row>
    <row r="1478" spans="1:17" x14ac:dyDescent="0.2">
      <c r="A1478" s="195" t="s">
        <v>26</v>
      </c>
      <c r="B1478" s="196" t="s">
        <v>209</v>
      </c>
      <c r="C1478" s="196" t="s">
        <v>212</v>
      </c>
      <c r="D1478" s="196" t="s">
        <v>195</v>
      </c>
      <c r="E1478" s="196">
        <v>0.24557999999999999</v>
      </c>
      <c r="F1478" s="196">
        <v>8.8910000000000003E-2</v>
      </c>
      <c r="G1478" s="196"/>
      <c r="H1478" s="196">
        <v>3.4810000000000001E-2</v>
      </c>
      <c r="I1478" s="196">
        <v>0.12703</v>
      </c>
      <c r="J1478" s="196">
        <v>0.12909999999999999</v>
      </c>
      <c r="K1478" s="196">
        <v>0.1099</v>
      </c>
      <c r="L1478" s="196">
        <v>6.8949999999999997E-2</v>
      </c>
      <c r="M1478" s="196">
        <v>0.12948000000000001</v>
      </c>
      <c r="N1478" s="196">
        <v>0.15038000000000001</v>
      </c>
      <c r="O1478" s="196">
        <v>0.26515</v>
      </c>
      <c r="P1478" s="196"/>
      <c r="Q1478" s="197" t="s">
        <v>1</v>
      </c>
    </row>
    <row r="1479" spans="1:17" x14ac:dyDescent="0.2">
      <c r="A1479" s="198" t="s">
        <v>26</v>
      </c>
      <c r="B1479" s="199" t="s">
        <v>209</v>
      </c>
      <c r="C1479" s="199" t="s">
        <v>212</v>
      </c>
      <c r="D1479" s="199" t="s">
        <v>197</v>
      </c>
      <c r="E1479" s="199">
        <v>0.30345</v>
      </c>
      <c r="F1479" s="199">
        <v>6.2590000000000007E-2</v>
      </c>
      <c r="G1479" s="199"/>
      <c r="H1479" s="199">
        <v>4.369E-2</v>
      </c>
      <c r="I1479" s="199">
        <v>0.11636000000000001</v>
      </c>
      <c r="J1479" s="199">
        <v>0.11276</v>
      </c>
      <c r="K1479" s="199">
        <v>0.10902000000000001</v>
      </c>
      <c r="L1479" s="199">
        <v>9.3939999999999996E-2</v>
      </c>
      <c r="M1479" s="199">
        <v>0.22584000000000001</v>
      </c>
      <c r="N1479" s="199">
        <v>0.25004999999999999</v>
      </c>
      <c r="O1479" s="199">
        <v>0.31079000000000001</v>
      </c>
      <c r="P1479" s="199"/>
      <c r="Q1479" s="200" t="s">
        <v>1</v>
      </c>
    </row>
    <row r="1480" spans="1:17" x14ac:dyDescent="0.2">
      <c r="A1480" s="195" t="s">
        <v>26</v>
      </c>
      <c r="B1480" s="196" t="s">
        <v>209</v>
      </c>
      <c r="C1480" s="196" t="s">
        <v>210</v>
      </c>
      <c r="D1480" s="196" t="s">
        <v>195</v>
      </c>
      <c r="E1480" s="196">
        <v>0.36118</v>
      </c>
      <c r="F1480" s="196">
        <v>6.4009999999999997E-2</v>
      </c>
      <c r="G1480" s="196"/>
      <c r="H1480" s="196">
        <v>8.9330000000000007E-2</v>
      </c>
      <c r="I1480" s="196">
        <v>0.17818000000000001</v>
      </c>
      <c r="J1480" s="196">
        <v>0.17760999999999999</v>
      </c>
      <c r="K1480" s="196">
        <v>0.16749</v>
      </c>
      <c r="L1480" s="196">
        <v>0.11706999999999999</v>
      </c>
      <c r="M1480" s="196">
        <v>0.18656</v>
      </c>
      <c r="N1480" s="196">
        <v>0.25442999999999999</v>
      </c>
      <c r="O1480" s="196">
        <v>0.31041999999999997</v>
      </c>
      <c r="P1480" s="196"/>
      <c r="Q1480" s="197" t="s">
        <v>1</v>
      </c>
    </row>
    <row r="1481" spans="1:17" x14ac:dyDescent="0.2">
      <c r="A1481" s="198" t="s">
        <v>26</v>
      </c>
      <c r="B1481" s="199" t="s">
        <v>209</v>
      </c>
      <c r="C1481" s="199" t="s">
        <v>210</v>
      </c>
      <c r="D1481" s="199" t="s">
        <v>197</v>
      </c>
      <c r="E1481" s="199">
        <v>0.48076999999999998</v>
      </c>
      <c r="F1481" s="199">
        <v>9.2369999999999994E-2</v>
      </c>
      <c r="G1481" s="199"/>
      <c r="H1481" s="199">
        <v>8.6019999999999999E-2</v>
      </c>
      <c r="I1481" s="199">
        <v>0.21707000000000001</v>
      </c>
      <c r="J1481" s="199">
        <v>0.21831</v>
      </c>
      <c r="K1481" s="199">
        <v>0.27578000000000003</v>
      </c>
      <c r="L1481" s="199">
        <v>0.20498</v>
      </c>
      <c r="M1481" s="199">
        <v>0.42569000000000001</v>
      </c>
      <c r="N1481" s="199">
        <v>0.50941999999999998</v>
      </c>
      <c r="O1481" s="199">
        <v>0.49653999999999998</v>
      </c>
      <c r="P1481" s="199"/>
      <c r="Q1481" s="200" t="s">
        <v>1</v>
      </c>
    </row>
    <row r="1482" spans="1:17" x14ac:dyDescent="0.2">
      <c r="A1482" s="195" t="s">
        <v>26</v>
      </c>
      <c r="B1482" s="196" t="s">
        <v>209</v>
      </c>
      <c r="C1482" s="196" t="s">
        <v>206</v>
      </c>
      <c r="D1482" s="196" t="s">
        <v>195</v>
      </c>
      <c r="E1482" s="196">
        <v>4.1090000000000002E-2</v>
      </c>
      <c r="F1482" s="196">
        <v>4.274E-2</v>
      </c>
      <c r="G1482" s="196"/>
      <c r="H1482" s="196">
        <v>9.2410000000000006E-2</v>
      </c>
      <c r="I1482" s="196">
        <v>0.16819999999999999</v>
      </c>
      <c r="J1482" s="196">
        <v>0.16805999999999999</v>
      </c>
      <c r="K1482" s="196">
        <v>0.17329</v>
      </c>
      <c r="L1482" s="196">
        <v>0.16189000000000001</v>
      </c>
      <c r="M1482" s="196">
        <v>0.19692999999999999</v>
      </c>
      <c r="N1482" s="196">
        <v>0.17105000000000001</v>
      </c>
      <c r="O1482" s="196">
        <v>0.45412000000000002</v>
      </c>
      <c r="P1482" s="196"/>
      <c r="Q1482" s="197" t="s">
        <v>1</v>
      </c>
    </row>
    <row r="1483" spans="1:17" x14ac:dyDescent="0.2">
      <c r="A1483" s="198" t="s">
        <v>26</v>
      </c>
      <c r="B1483" s="199" t="s">
        <v>209</v>
      </c>
      <c r="C1483" s="199" t="s">
        <v>206</v>
      </c>
      <c r="D1483" s="199" t="s">
        <v>197</v>
      </c>
      <c r="E1483" s="199">
        <v>0.45416000000000001</v>
      </c>
      <c r="F1483" s="199">
        <v>0.10997999999999999</v>
      </c>
      <c r="G1483" s="199"/>
      <c r="H1483" s="199">
        <v>0.11731999999999999</v>
      </c>
      <c r="I1483" s="199">
        <v>0.27139999999999997</v>
      </c>
      <c r="J1483" s="199">
        <v>0.27172000000000002</v>
      </c>
      <c r="K1483" s="199">
        <v>0.35503000000000001</v>
      </c>
      <c r="L1483" s="199">
        <v>0.26484999999999997</v>
      </c>
      <c r="M1483" s="199">
        <v>0.29776000000000002</v>
      </c>
      <c r="N1483" s="199">
        <v>0.37729000000000001</v>
      </c>
      <c r="O1483" s="199">
        <v>0.80698999999999999</v>
      </c>
      <c r="P1483" s="199"/>
      <c r="Q1483" s="200" t="s">
        <v>1</v>
      </c>
    </row>
    <row r="1484" spans="1:17" x14ac:dyDescent="0.2">
      <c r="A1484" s="195" t="s">
        <v>26</v>
      </c>
      <c r="B1484" s="196" t="s">
        <v>209</v>
      </c>
      <c r="C1484" s="196" t="s">
        <v>211</v>
      </c>
      <c r="D1484" s="196" t="s">
        <v>195</v>
      </c>
      <c r="E1484" s="196"/>
      <c r="F1484" s="196"/>
      <c r="G1484" s="196"/>
      <c r="H1484" s="196"/>
      <c r="I1484" s="196"/>
      <c r="J1484" s="196"/>
      <c r="K1484" s="196"/>
      <c r="L1484" s="196"/>
      <c r="M1484" s="196"/>
      <c r="N1484" s="196"/>
      <c r="O1484" s="196"/>
      <c r="P1484" s="196"/>
      <c r="Q1484" s="197" t="s">
        <v>1</v>
      </c>
    </row>
    <row r="1485" spans="1:17" x14ac:dyDescent="0.2">
      <c r="A1485" s="198" t="s">
        <v>26</v>
      </c>
      <c r="B1485" s="199" t="s">
        <v>209</v>
      </c>
      <c r="C1485" s="199" t="s">
        <v>211</v>
      </c>
      <c r="D1485" s="199" t="s">
        <v>197</v>
      </c>
      <c r="E1485" s="199"/>
      <c r="F1485" s="199"/>
      <c r="G1485" s="199"/>
      <c r="H1485" s="199"/>
      <c r="I1485" s="199"/>
      <c r="J1485" s="199"/>
      <c r="K1485" s="199"/>
      <c r="L1485" s="199"/>
      <c r="M1485" s="199"/>
      <c r="N1485" s="199"/>
      <c r="O1485" s="199"/>
      <c r="P1485" s="199"/>
      <c r="Q1485" s="200" t="s">
        <v>1</v>
      </c>
    </row>
    <row r="1486" spans="1:17" x14ac:dyDescent="0.2">
      <c r="A1486" s="195" t="s">
        <v>26</v>
      </c>
      <c r="B1486" s="196" t="s">
        <v>207</v>
      </c>
      <c r="C1486" s="196" t="s">
        <v>214</v>
      </c>
      <c r="D1486" s="196" t="s">
        <v>195</v>
      </c>
      <c r="E1486" s="196">
        <v>0.23300999999999999</v>
      </c>
      <c r="F1486" s="196">
        <v>4.1450000000000001E-2</v>
      </c>
      <c r="G1486" s="196"/>
      <c r="H1486" s="196">
        <v>9.7280000000000005E-2</v>
      </c>
      <c r="I1486" s="196">
        <v>0.25191000000000002</v>
      </c>
      <c r="J1486" s="196">
        <v>0.25319999999999998</v>
      </c>
      <c r="K1486" s="196">
        <v>0.37729000000000001</v>
      </c>
      <c r="L1486" s="196">
        <v>0.24748000000000001</v>
      </c>
      <c r="M1486" s="196">
        <v>0.38131999999999999</v>
      </c>
      <c r="N1486" s="196">
        <v>0.41982000000000003</v>
      </c>
      <c r="O1486" s="196">
        <v>0.53417000000000003</v>
      </c>
      <c r="P1486" s="196"/>
      <c r="Q1486" s="197" t="s">
        <v>1</v>
      </c>
    </row>
    <row r="1487" spans="1:17" x14ac:dyDescent="0.2">
      <c r="A1487" s="198" t="s">
        <v>26</v>
      </c>
      <c r="B1487" s="199" t="s">
        <v>207</v>
      </c>
      <c r="C1487" s="199" t="s">
        <v>214</v>
      </c>
      <c r="D1487" s="199" t="s">
        <v>197</v>
      </c>
      <c r="E1487" s="199">
        <v>0.37524999999999997</v>
      </c>
      <c r="F1487" s="199">
        <v>0.14430999999999999</v>
      </c>
      <c r="G1487" s="199"/>
      <c r="H1487" s="199">
        <v>0.12064999999999999</v>
      </c>
      <c r="I1487" s="199">
        <v>0.39134000000000002</v>
      </c>
      <c r="J1487" s="199">
        <v>0.38923000000000002</v>
      </c>
      <c r="K1487" s="199">
        <v>0.66762999999999995</v>
      </c>
      <c r="L1487" s="199">
        <v>0.66173000000000004</v>
      </c>
      <c r="M1487" s="199">
        <v>0.84582999999999997</v>
      </c>
      <c r="N1487" s="199">
        <v>0.79139999999999999</v>
      </c>
      <c r="O1487" s="199">
        <v>1.1167100000000001</v>
      </c>
      <c r="P1487" s="199"/>
      <c r="Q1487" s="200" t="s">
        <v>1</v>
      </c>
    </row>
    <row r="1488" spans="1:17" x14ac:dyDescent="0.2">
      <c r="A1488" s="195" t="s">
        <v>26</v>
      </c>
      <c r="B1488" s="196" t="s">
        <v>207</v>
      </c>
      <c r="C1488" s="196" t="s">
        <v>215</v>
      </c>
      <c r="D1488" s="196" t="s">
        <v>195</v>
      </c>
      <c r="E1488" s="196">
        <v>0.30658000000000002</v>
      </c>
      <c r="F1488" s="196">
        <v>6.6210000000000005E-2</v>
      </c>
      <c r="G1488" s="196"/>
      <c r="H1488" s="196">
        <v>0.14954999999999999</v>
      </c>
      <c r="I1488" s="196">
        <v>0.35092000000000001</v>
      </c>
      <c r="J1488" s="196">
        <v>0.35165999999999997</v>
      </c>
      <c r="K1488" s="196">
        <v>0.67432999999999998</v>
      </c>
      <c r="L1488" s="196">
        <v>0.44906000000000001</v>
      </c>
      <c r="M1488" s="196">
        <v>0.65854000000000001</v>
      </c>
      <c r="N1488" s="196">
        <v>0.50280000000000002</v>
      </c>
      <c r="O1488" s="196">
        <v>0.65320999999999996</v>
      </c>
      <c r="P1488" s="196"/>
      <c r="Q1488" s="197" t="s">
        <v>1</v>
      </c>
    </row>
    <row r="1489" spans="1:17" x14ac:dyDescent="0.2">
      <c r="A1489" s="198" t="s">
        <v>26</v>
      </c>
      <c r="B1489" s="199" t="s">
        <v>207</v>
      </c>
      <c r="C1489" s="199" t="s">
        <v>215</v>
      </c>
      <c r="D1489" s="199" t="s">
        <v>197</v>
      </c>
      <c r="E1489" s="199">
        <v>0.49908999999999998</v>
      </c>
      <c r="F1489" s="199">
        <v>0.2225</v>
      </c>
      <c r="G1489" s="199"/>
      <c r="H1489" s="199">
        <v>0.1671</v>
      </c>
      <c r="I1489" s="199">
        <v>0.55264999999999997</v>
      </c>
      <c r="J1489" s="199">
        <v>0.54890000000000005</v>
      </c>
      <c r="K1489" s="199">
        <v>1.26512</v>
      </c>
      <c r="L1489" s="199">
        <v>0.89285999999999999</v>
      </c>
      <c r="M1489" s="199">
        <v>1.4400999999999999</v>
      </c>
      <c r="N1489" s="199">
        <v>1.3769</v>
      </c>
      <c r="O1489" s="199">
        <v>1.4166300000000001</v>
      </c>
      <c r="P1489" s="199"/>
      <c r="Q1489" s="200" t="s">
        <v>1</v>
      </c>
    </row>
    <row r="1490" spans="1:17" x14ac:dyDescent="0.2">
      <c r="A1490" s="195" t="s">
        <v>26</v>
      </c>
      <c r="B1490" s="196" t="s">
        <v>207</v>
      </c>
      <c r="C1490" s="196" t="s">
        <v>213</v>
      </c>
      <c r="D1490" s="196" t="s">
        <v>195</v>
      </c>
      <c r="E1490" s="196">
        <v>0.23773</v>
      </c>
      <c r="F1490" s="196">
        <v>0.1013</v>
      </c>
      <c r="G1490" s="196"/>
      <c r="H1490" s="196">
        <v>0.32071</v>
      </c>
      <c r="I1490" s="196">
        <v>0.32097999999999999</v>
      </c>
      <c r="J1490" s="196">
        <v>0.32157000000000002</v>
      </c>
      <c r="K1490" s="196">
        <v>1.4583200000000001</v>
      </c>
      <c r="L1490" s="196">
        <v>0.54944999999999999</v>
      </c>
      <c r="M1490" s="196">
        <v>0.95694000000000001</v>
      </c>
      <c r="N1490" s="196">
        <v>0.69952999999999999</v>
      </c>
      <c r="O1490" s="196">
        <v>0.95755999999999997</v>
      </c>
      <c r="P1490" s="196"/>
      <c r="Q1490" s="197" t="s">
        <v>1</v>
      </c>
    </row>
    <row r="1491" spans="1:17" x14ac:dyDescent="0.2">
      <c r="A1491" s="198" t="s">
        <v>26</v>
      </c>
      <c r="B1491" s="199" t="s">
        <v>207</v>
      </c>
      <c r="C1491" s="199" t="s">
        <v>213</v>
      </c>
      <c r="D1491" s="199" t="s">
        <v>197</v>
      </c>
      <c r="E1491" s="199">
        <v>0.45913999999999999</v>
      </c>
      <c r="F1491" s="199">
        <v>0.24066000000000001</v>
      </c>
      <c r="G1491" s="199"/>
      <c r="H1491" s="199">
        <v>0.36205999999999999</v>
      </c>
      <c r="I1491" s="199">
        <v>0.65332000000000001</v>
      </c>
      <c r="J1491" s="199">
        <v>0.65447999999999995</v>
      </c>
      <c r="K1491" s="199">
        <v>2.11937</v>
      </c>
      <c r="L1491" s="199">
        <v>0.97033000000000003</v>
      </c>
      <c r="M1491" s="199">
        <v>1.65703</v>
      </c>
      <c r="N1491" s="199">
        <v>1.3328899999999999</v>
      </c>
      <c r="O1491" s="199">
        <v>1.57789</v>
      </c>
      <c r="P1491" s="199"/>
      <c r="Q1491" s="200" t="s">
        <v>1</v>
      </c>
    </row>
    <row r="1492" spans="1:17" x14ac:dyDescent="0.2">
      <c r="A1492" s="195" t="s">
        <v>26</v>
      </c>
      <c r="B1492" s="196" t="s">
        <v>207</v>
      </c>
      <c r="C1492" s="196" t="s">
        <v>212</v>
      </c>
      <c r="D1492" s="196" t="s">
        <v>195</v>
      </c>
      <c r="E1492" s="196"/>
      <c r="F1492" s="196"/>
      <c r="G1492" s="196"/>
      <c r="H1492" s="196"/>
      <c r="I1492" s="196"/>
      <c r="J1492" s="196"/>
      <c r="K1492" s="196"/>
      <c r="L1492" s="196"/>
      <c r="M1492" s="196"/>
      <c r="N1492" s="196"/>
      <c r="O1492" s="196"/>
      <c r="P1492" s="196"/>
      <c r="Q1492" s="197" t="s">
        <v>1</v>
      </c>
    </row>
    <row r="1493" spans="1:17" x14ac:dyDescent="0.2">
      <c r="A1493" s="198" t="s">
        <v>26</v>
      </c>
      <c r="B1493" s="199" t="s">
        <v>207</v>
      </c>
      <c r="C1493" s="199" t="s">
        <v>212</v>
      </c>
      <c r="D1493" s="199" t="s">
        <v>197</v>
      </c>
      <c r="E1493" s="199"/>
      <c r="F1493" s="199"/>
      <c r="G1493" s="199"/>
      <c r="H1493" s="199"/>
      <c r="I1493" s="199"/>
      <c r="J1493" s="199"/>
      <c r="K1493" s="199"/>
      <c r="L1493" s="199"/>
      <c r="M1493" s="199"/>
      <c r="N1493" s="199"/>
      <c r="O1493" s="199"/>
      <c r="P1493" s="199"/>
      <c r="Q1493" s="200" t="s">
        <v>1</v>
      </c>
    </row>
    <row r="1494" spans="1:17" x14ac:dyDescent="0.2">
      <c r="A1494" s="195" t="s">
        <v>26</v>
      </c>
      <c r="B1494" s="196" t="s">
        <v>207</v>
      </c>
      <c r="C1494" s="196" t="s">
        <v>210</v>
      </c>
      <c r="D1494" s="196" t="s">
        <v>195</v>
      </c>
      <c r="E1494" s="196"/>
      <c r="F1494" s="196"/>
      <c r="G1494" s="196"/>
      <c r="H1494" s="196"/>
      <c r="I1494" s="196"/>
      <c r="J1494" s="196"/>
      <c r="K1494" s="196"/>
      <c r="L1494" s="196"/>
      <c r="M1494" s="196"/>
      <c r="N1494" s="196"/>
      <c r="O1494" s="196"/>
      <c r="P1494" s="196"/>
      <c r="Q1494" s="197" t="s">
        <v>1</v>
      </c>
    </row>
    <row r="1495" spans="1:17" x14ac:dyDescent="0.2">
      <c r="A1495" s="198" t="s">
        <v>26</v>
      </c>
      <c r="B1495" s="199" t="s">
        <v>207</v>
      </c>
      <c r="C1495" s="199" t="s">
        <v>210</v>
      </c>
      <c r="D1495" s="199" t="s">
        <v>197</v>
      </c>
      <c r="E1495" s="199"/>
      <c r="F1495" s="199"/>
      <c r="G1495" s="199"/>
      <c r="H1495" s="199"/>
      <c r="I1495" s="199"/>
      <c r="J1495" s="199"/>
      <c r="K1495" s="199"/>
      <c r="L1495" s="199"/>
      <c r="M1495" s="199"/>
      <c r="N1495" s="199"/>
      <c r="O1495" s="199"/>
      <c r="P1495" s="199"/>
      <c r="Q1495" s="200" t="s">
        <v>1</v>
      </c>
    </row>
    <row r="1496" spans="1:17" x14ac:dyDescent="0.2">
      <c r="A1496" s="195" t="s">
        <v>26</v>
      </c>
      <c r="B1496" s="196" t="s">
        <v>207</v>
      </c>
      <c r="C1496" s="196" t="s">
        <v>206</v>
      </c>
      <c r="D1496" s="196" t="s">
        <v>195</v>
      </c>
      <c r="E1496" s="196"/>
      <c r="F1496" s="196"/>
      <c r="G1496" s="196"/>
      <c r="H1496" s="196"/>
      <c r="I1496" s="196"/>
      <c r="J1496" s="196"/>
      <c r="K1496" s="196"/>
      <c r="L1496" s="196"/>
      <c r="M1496" s="196"/>
      <c r="N1496" s="196"/>
      <c r="O1496" s="196"/>
      <c r="P1496" s="196"/>
      <c r="Q1496" s="197" t="s">
        <v>1</v>
      </c>
    </row>
    <row r="1497" spans="1:17" x14ac:dyDescent="0.2">
      <c r="A1497" s="198" t="s">
        <v>26</v>
      </c>
      <c r="B1497" s="199" t="s">
        <v>207</v>
      </c>
      <c r="C1497" s="199" t="s">
        <v>206</v>
      </c>
      <c r="D1497" s="199" t="s">
        <v>197</v>
      </c>
      <c r="E1497" s="199"/>
      <c r="F1497" s="199"/>
      <c r="G1497" s="199"/>
      <c r="H1497" s="199"/>
      <c r="I1497" s="199"/>
      <c r="J1497" s="199"/>
      <c r="K1497" s="199"/>
      <c r="L1497" s="199"/>
      <c r="M1497" s="199"/>
      <c r="N1497" s="199"/>
      <c r="O1497" s="199"/>
      <c r="P1497" s="199"/>
      <c r="Q1497" s="200" t="s">
        <v>1</v>
      </c>
    </row>
    <row r="1498" spans="1:17" x14ac:dyDescent="0.2">
      <c r="A1498" s="195" t="s">
        <v>26</v>
      </c>
      <c r="B1498" s="196" t="s">
        <v>207</v>
      </c>
      <c r="C1498" s="196" t="s">
        <v>211</v>
      </c>
      <c r="D1498" s="196" t="s">
        <v>195</v>
      </c>
      <c r="E1498" s="199"/>
      <c r="F1498" s="199"/>
      <c r="G1498" s="199"/>
      <c r="H1498" s="199"/>
      <c r="I1498" s="199"/>
      <c r="J1498" s="199"/>
      <c r="K1498" s="199"/>
      <c r="L1498" s="199"/>
      <c r="M1498" s="199"/>
      <c r="N1498" s="199"/>
      <c r="O1498" s="199"/>
      <c r="P1498" s="199"/>
      <c r="Q1498" s="200"/>
    </row>
    <row r="1499" spans="1:17" x14ac:dyDescent="0.2">
      <c r="A1499" s="198" t="s">
        <v>26</v>
      </c>
      <c r="B1499" s="199" t="s">
        <v>207</v>
      </c>
      <c r="C1499" s="199" t="s">
        <v>211</v>
      </c>
      <c r="D1499" s="199" t="s">
        <v>197</v>
      </c>
      <c r="E1499" s="199"/>
      <c r="F1499" s="199"/>
      <c r="G1499" s="199"/>
      <c r="H1499" s="199"/>
      <c r="I1499" s="199"/>
      <c r="J1499" s="199"/>
      <c r="K1499" s="199"/>
      <c r="L1499" s="199"/>
      <c r="M1499" s="199"/>
      <c r="N1499" s="199"/>
      <c r="O1499" s="199"/>
      <c r="P1499" s="199"/>
      <c r="Q1499" s="200"/>
    </row>
    <row r="1500" spans="1:17" x14ac:dyDescent="0.2">
      <c r="A1500" s="195" t="s">
        <v>26</v>
      </c>
      <c r="B1500" s="196" t="s">
        <v>207</v>
      </c>
      <c r="C1500" s="196" t="s">
        <v>1087</v>
      </c>
      <c r="D1500" s="196" t="s">
        <v>195</v>
      </c>
      <c r="E1500" s="199"/>
      <c r="F1500" s="199"/>
      <c r="G1500" s="199"/>
      <c r="H1500" s="199"/>
      <c r="I1500" s="199"/>
      <c r="J1500" s="199"/>
      <c r="K1500" s="199"/>
      <c r="L1500" s="199"/>
      <c r="M1500" s="199"/>
      <c r="N1500" s="199"/>
      <c r="O1500" s="199"/>
      <c r="P1500" s="199"/>
      <c r="Q1500" s="200"/>
    </row>
    <row r="1501" spans="1:17" x14ac:dyDescent="0.2">
      <c r="A1501" s="198" t="s">
        <v>26</v>
      </c>
      <c r="B1501" s="199" t="s">
        <v>207</v>
      </c>
      <c r="C1501" s="199" t="s">
        <v>1087</v>
      </c>
      <c r="D1501" s="199" t="s">
        <v>197</v>
      </c>
      <c r="E1501" s="199"/>
      <c r="F1501" s="199"/>
      <c r="G1501" s="199"/>
      <c r="H1501" s="199"/>
      <c r="I1501" s="199"/>
      <c r="J1501" s="199"/>
      <c r="K1501" s="199"/>
      <c r="L1501" s="199"/>
      <c r="M1501" s="199"/>
      <c r="N1501" s="199"/>
      <c r="O1501" s="199"/>
      <c r="P1501" s="199"/>
      <c r="Q1501" s="200"/>
    </row>
    <row r="1502" spans="1:17" x14ac:dyDescent="0.2">
      <c r="A1502" s="195" t="s">
        <v>27</v>
      </c>
      <c r="B1502" s="196" t="s">
        <v>208</v>
      </c>
      <c r="C1502" s="196" t="s">
        <v>214</v>
      </c>
      <c r="D1502" s="196" t="s">
        <v>195</v>
      </c>
      <c r="E1502" s="196">
        <v>365769</v>
      </c>
      <c r="F1502" s="196">
        <v>354530</v>
      </c>
      <c r="G1502" s="196">
        <v>357464</v>
      </c>
      <c r="H1502" s="196"/>
      <c r="I1502" s="196">
        <v>366959</v>
      </c>
      <c r="J1502" s="196">
        <v>366291</v>
      </c>
      <c r="K1502" s="196">
        <v>369102</v>
      </c>
      <c r="L1502" s="196">
        <v>381030</v>
      </c>
      <c r="M1502" s="196">
        <v>381697</v>
      </c>
      <c r="N1502" s="196">
        <v>381198</v>
      </c>
      <c r="O1502" s="196">
        <v>377671</v>
      </c>
      <c r="P1502" s="196">
        <v>399233</v>
      </c>
      <c r="Q1502" s="197" t="s">
        <v>1</v>
      </c>
    </row>
    <row r="1503" spans="1:17" x14ac:dyDescent="0.2">
      <c r="A1503" s="198" t="s">
        <v>27</v>
      </c>
      <c r="B1503" s="199" t="s">
        <v>208</v>
      </c>
      <c r="C1503" s="199" t="s">
        <v>214</v>
      </c>
      <c r="D1503" s="199" t="s">
        <v>197</v>
      </c>
      <c r="E1503" s="199">
        <v>375834</v>
      </c>
      <c r="F1503" s="199">
        <v>366833</v>
      </c>
      <c r="G1503" s="199">
        <v>368759</v>
      </c>
      <c r="H1503" s="199"/>
      <c r="I1503" s="199">
        <v>380439</v>
      </c>
      <c r="J1503" s="199">
        <v>378563</v>
      </c>
      <c r="K1503" s="199">
        <v>381042</v>
      </c>
      <c r="L1503" s="199">
        <v>395538</v>
      </c>
      <c r="M1503" s="199">
        <v>386008</v>
      </c>
      <c r="N1503" s="199">
        <v>390710</v>
      </c>
      <c r="O1503" s="199">
        <v>390511</v>
      </c>
      <c r="P1503" s="199">
        <v>412411</v>
      </c>
      <c r="Q1503" s="200" t="s">
        <v>1</v>
      </c>
    </row>
    <row r="1504" spans="1:17" x14ac:dyDescent="0.2">
      <c r="A1504" s="195" t="s">
        <v>27</v>
      </c>
      <c r="B1504" s="196" t="s">
        <v>208</v>
      </c>
      <c r="C1504" s="196" t="s">
        <v>215</v>
      </c>
      <c r="D1504" s="196" t="s">
        <v>195</v>
      </c>
      <c r="E1504" s="196">
        <v>323987</v>
      </c>
      <c r="F1504" s="196">
        <v>324648</v>
      </c>
      <c r="G1504" s="196">
        <v>333037</v>
      </c>
      <c r="H1504" s="196"/>
      <c r="I1504" s="196">
        <v>348381</v>
      </c>
      <c r="J1504" s="196">
        <v>352423</v>
      </c>
      <c r="K1504" s="196">
        <v>353687</v>
      </c>
      <c r="L1504" s="196">
        <v>372300</v>
      </c>
      <c r="M1504" s="196">
        <v>366818</v>
      </c>
      <c r="N1504" s="196">
        <v>370281</v>
      </c>
      <c r="O1504" s="196">
        <v>365553</v>
      </c>
      <c r="P1504" s="196">
        <v>384020</v>
      </c>
      <c r="Q1504" s="197" t="s">
        <v>1</v>
      </c>
    </row>
    <row r="1505" spans="1:17" x14ac:dyDescent="0.2">
      <c r="A1505" s="198" t="s">
        <v>27</v>
      </c>
      <c r="B1505" s="199" t="s">
        <v>208</v>
      </c>
      <c r="C1505" s="199" t="s">
        <v>215</v>
      </c>
      <c r="D1505" s="199" t="s">
        <v>197</v>
      </c>
      <c r="E1505" s="199">
        <v>334481</v>
      </c>
      <c r="F1505" s="199">
        <v>336535</v>
      </c>
      <c r="G1505" s="199">
        <v>345029</v>
      </c>
      <c r="H1505" s="199"/>
      <c r="I1505" s="199">
        <v>357456</v>
      </c>
      <c r="J1505" s="199">
        <v>364436</v>
      </c>
      <c r="K1505" s="199">
        <v>364955</v>
      </c>
      <c r="L1505" s="199">
        <v>385472</v>
      </c>
      <c r="M1505" s="199">
        <v>376458</v>
      </c>
      <c r="N1505" s="199">
        <v>381034</v>
      </c>
      <c r="O1505" s="199">
        <v>374946</v>
      </c>
      <c r="P1505" s="199">
        <v>394182</v>
      </c>
      <c r="Q1505" s="200" t="s">
        <v>1</v>
      </c>
    </row>
    <row r="1506" spans="1:17" x14ac:dyDescent="0.2">
      <c r="A1506" s="195" t="s">
        <v>27</v>
      </c>
      <c r="B1506" s="196" t="s">
        <v>208</v>
      </c>
      <c r="C1506" s="196" t="s">
        <v>213</v>
      </c>
      <c r="D1506" s="196" t="s">
        <v>195</v>
      </c>
      <c r="E1506" s="196">
        <v>305863</v>
      </c>
      <c r="F1506" s="196">
        <v>313455</v>
      </c>
      <c r="G1506" s="196">
        <v>330613</v>
      </c>
      <c r="H1506" s="196"/>
      <c r="I1506" s="196">
        <v>347004</v>
      </c>
      <c r="J1506" s="196">
        <v>350233</v>
      </c>
      <c r="K1506" s="196">
        <v>350931</v>
      </c>
      <c r="L1506" s="196">
        <v>371017</v>
      </c>
      <c r="M1506" s="196">
        <v>367509</v>
      </c>
      <c r="N1506" s="196">
        <v>372206</v>
      </c>
      <c r="O1506" s="196">
        <v>368793</v>
      </c>
      <c r="P1506" s="196">
        <v>385892</v>
      </c>
      <c r="Q1506" s="197" t="s">
        <v>1</v>
      </c>
    </row>
    <row r="1507" spans="1:17" x14ac:dyDescent="0.2">
      <c r="A1507" s="198" t="s">
        <v>27</v>
      </c>
      <c r="B1507" s="199" t="s">
        <v>208</v>
      </c>
      <c r="C1507" s="199" t="s">
        <v>213</v>
      </c>
      <c r="D1507" s="199" t="s">
        <v>197</v>
      </c>
      <c r="E1507" s="199">
        <v>322305</v>
      </c>
      <c r="F1507" s="199">
        <v>329046</v>
      </c>
      <c r="G1507" s="199">
        <v>343528</v>
      </c>
      <c r="H1507" s="199"/>
      <c r="I1507" s="199">
        <v>360289</v>
      </c>
      <c r="J1507" s="199">
        <v>363321</v>
      </c>
      <c r="K1507" s="199">
        <v>365127</v>
      </c>
      <c r="L1507" s="199">
        <v>385211</v>
      </c>
      <c r="M1507" s="199">
        <v>378614</v>
      </c>
      <c r="N1507" s="199">
        <v>383080</v>
      </c>
      <c r="O1507" s="199">
        <v>379094</v>
      </c>
      <c r="P1507" s="199">
        <v>397664</v>
      </c>
      <c r="Q1507" s="200" t="s">
        <v>1</v>
      </c>
    </row>
    <row r="1508" spans="1:17" x14ac:dyDescent="0.2">
      <c r="A1508" s="195" t="s">
        <v>27</v>
      </c>
      <c r="B1508" s="196" t="s">
        <v>208</v>
      </c>
      <c r="C1508" s="196" t="s">
        <v>212</v>
      </c>
      <c r="D1508" s="196" t="s">
        <v>195</v>
      </c>
      <c r="E1508" s="196">
        <v>282536</v>
      </c>
      <c r="F1508" s="196">
        <v>290956</v>
      </c>
      <c r="G1508" s="196">
        <v>313517</v>
      </c>
      <c r="H1508" s="196"/>
      <c r="I1508" s="196">
        <v>333071</v>
      </c>
      <c r="J1508" s="196">
        <v>337812</v>
      </c>
      <c r="K1508" s="196">
        <v>338256</v>
      </c>
      <c r="L1508" s="196">
        <v>357758</v>
      </c>
      <c r="M1508" s="196">
        <v>355434</v>
      </c>
      <c r="N1508" s="196">
        <v>357551</v>
      </c>
      <c r="O1508" s="196">
        <v>358650</v>
      </c>
      <c r="P1508" s="196">
        <v>378304</v>
      </c>
      <c r="Q1508" s="197" t="s">
        <v>1</v>
      </c>
    </row>
    <row r="1509" spans="1:17" x14ac:dyDescent="0.2">
      <c r="A1509" s="198" t="s">
        <v>27</v>
      </c>
      <c r="B1509" s="199" t="s">
        <v>208</v>
      </c>
      <c r="C1509" s="199" t="s">
        <v>212</v>
      </c>
      <c r="D1509" s="199" t="s">
        <v>197</v>
      </c>
      <c r="E1509" s="199">
        <v>302409</v>
      </c>
      <c r="F1509" s="199">
        <v>309735</v>
      </c>
      <c r="G1509" s="199">
        <v>332080</v>
      </c>
      <c r="H1509" s="199"/>
      <c r="I1509" s="199">
        <v>350362</v>
      </c>
      <c r="J1509" s="199">
        <v>353377</v>
      </c>
      <c r="K1509" s="199">
        <v>354391</v>
      </c>
      <c r="L1509" s="199">
        <v>374359</v>
      </c>
      <c r="M1509" s="199">
        <v>367560</v>
      </c>
      <c r="N1509" s="199">
        <v>370580</v>
      </c>
      <c r="O1509" s="199">
        <v>368927</v>
      </c>
      <c r="P1509" s="199">
        <v>390146</v>
      </c>
      <c r="Q1509" s="200" t="s">
        <v>1</v>
      </c>
    </row>
    <row r="1510" spans="1:17" x14ac:dyDescent="0.2">
      <c r="A1510" s="195" t="s">
        <v>27</v>
      </c>
      <c r="B1510" s="196" t="s">
        <v>208</v>
      </c>
      <c r="C1510" s="196" t="s">
        <v>210</v>
      </c>
      <c r="D1510" s="196" t="s">
        <v>195</v>
      </c>
      <c r="E1510" s="196">
        <v>252663</v>
      </c>
      <c r="F1510" s="196">
        <v>259319</v>
      </c>
      <c r="G1510" s="196">
        <v>286904</v>
      </c>
      <c r="H1510" s="196"/>
      <c r="I1510" s="196">
        <v>274951</v>
      </c>
      <c r="J1510" s="196">
        <v>312620</v>
      </c>
      <c r="K1510" s="196">
        <v>314077</v>
      </c>
      <c r="L1510" s="196">
        <v>333576</v>
      </c>
      <c r="M1510" s="196">
        <v>330106</v>
      </c>
      <c r="N1510" s="196">
        <v>331940</v>
      </c>
      <c r="O1510" s="196">
        <v>335716</v>
      </c>
      <c r="P1510" s="196">
        <v>361309</v>
      </c>
      <c r="Q1510" s="197" t="s">
        <v>1</v>
      </c>
    </row>
    <row r="1511" spans="1:17" x14ac:dyDescent="0.2">
      <c r="A1511" s="198" t="s">
        <v>27</v>
      </c>
      <c r="B1511" s="199" t="s">
        <v>208</v>
      </c>
      <c r="C1511" s="199" t="s">
        <v>210</v>
      </c>
      <c r="D1511" s="199" t="s">
        <v>197</v>
      </c>
      <c r="E1511" s="199">
        <v>274832</v>
      </c>
      <c r="F1511" s="199">
        <v>281191</v>
      </c>
      <c r="G1511" s="199">
        <v>305868</v>
      </c>
      <c r="H1511" s="199"/>
      <c r="I1511" s="199">
        <v>357692</v>
      </c>
      <c r="J1511" s="199">
        <v>327297</v>
      </c>
      <c r="K1511" s="199">
        <v>327968</v>
      </c>
      <c r="L1511" s="199">
        <v>348620</v>
      </c>
      <c r="M1511" s="199">
        <v>341494</v>
      </c>
      <c r="N1511" s="199">
        <v>344405</v>
      </c>
      <c r="O1511" s="199">
        <v>345536</v>
      </c>
      <c r="P1511" s="199">
        <v>369027</v>
      </c>
      <c r="Q1511" s="200" t="s">
        <v>1</v>
      </c>
    </row>
    <row r="1512" spans="1:17" x14ac:dyDescent="0.2">
      <c r="A1512" s="195" t="s">
        <v>27</v>
      </c>
      <c r="B1512" s="196" t="s">
        <v>208</v>
      </c>
      <c r="C1512" s="196" t="s">
        <v>206</v>
      </c>
      <c r="D1512" s="196" t="s">
        <v>195</v>
      </c>
      <c r="E1512" s="196">
        <v>229431</v>
      </c>
      <c r="F1512" s="196">
        <v>233907</v>
      </c>
      <c r="G1512" s="196">
        <v>259668</v>
      </c>
      <c r="H1512" s="196"/>
      <c r="I1512" s="196">
        <v>316650</v>
      </c>
      <c r="J1512" s="196">
        <v>290316</v>
      </c>
      <c r="K1512" s="196">
        <v>289368</v>
      </c>
      <c r="L1512" s="196">
        <v>310450</v>
      </c>
      <c r="M1512" s="196">
        <v>308553</v>
      </c>
      <c r="N1512" s="196">
        <v>308749</v>
      </c>
      <c r="O1512" s="196">
        <v>315167</v>
      </c>
      <c r="P1512" s="196">
        <v>334936</v>
      </c>
      <c r="Q1512" s="197" t="s">
        <v>1</v>
      </c>
    </row>
    <row r="1513" spans="1:17" x14ac:dyDescent="0.2">
      <c r="A1513" s="198" t="s">
        <v>27</v>
      </c>
      <c r="B1513" s="199" t="s">
        <v>208</v>
      </c>
      <c r="C1513" s="199" t="s">
        <v>206</v>
      </c>
      <c r="D1513" s="199" t="s">
        <v>197</v>
      </c>
      <c r="E1513" s="199">
        <v>255068</v>
      </c>
      <c r="F1513" s="199">
        <v>258961</v>
      </c>
      <c r="G1513" s="199">
        <v>283914</v>
      </c>
      <c r="H1513" s="199"/>
      <c r="I1513" s="199">
        <v>268772</v>
      </c>
      <c r="J1513" s="199">
        <v>309224</v>
      </c>
      <c r="K1513" s="199">
        <v>308248</v>
      </c>
      <c r="L1513" s="199">
        <v>326984</v>
      </c>
      <c r="M1513" s="199">
        <v>322313</v>
      </c>
      <c r="N1513" s="199">
        <v>323729</v>
      </c>
      <c r="O1513" s="199">
        <v>323972</v>
      </c>
      <c r="P1513" s="199">
        <v>342751</v>
      </c>
      <c r="Q1513" s="200" t="s">
        <v>1</v>
      </c>
    </row>
    <row r="1514" spans="1:17" x14ac:dyDescent="0.2">
      <c r="A1514" s="195" t="s">
        <v>27</v>
      </c>
      <c r="B1514" s="196" t="s">
        <v>208</v>
      </c>
      <c r="C1514" s="196" t="s">
        <v>211</v>
      </c>
      <c r="D1514" s="196" t="s">
        <v>195</v>
      </c>
      <c r="E1514" s="196"/>
      <c r="F1514" s="196"/>
      <c r="G1514" s="196"/>
      <c r="H1514" s="196"/>
      <c r="I1514" s="196"/>
      <c r="J1514" s="196"/>
      <c r="K1514" s="196"/>
      <c r="L1514" s="196"/>
      <c r="M1514" s="196"/>
      <c r="N1514" s="196"/>
      <c r="O1514" s="196"/>
      <c r="P1514" s="196"/>
      <c r="Q1514" s="197" t="s">
        <v>1</v>
      </c>
    </row>
    <row r="1515" spans="1:17" x14ac:dyDescent="0.2">
      <c r="A1515" s="198" t="s">
        <v>27</v>
      </c>
      <c r="B1515" s="199" t="s">
        <v>208</v>
      </c>
      <c r="C1515" s="199" t="s">
        <v>211</v>
      </c>
      <c r="D1515" s="199" t="s">
        <v>197</v>
      </c>
      <c r="E1515" s="199"/>
      <c r="F1515" s="199"/>
      <c r="G1515" s="199"/>
      <c r="H1515" s="199"/>
      <c r="I1515" s="199"/>
      <c r="J1515" s="199"/>
      <c r="K1515" s="199"/>
      <c r="L1515" s="199"/>
      <c r="M1515" s="199"/>
      <c r="N1515" s="199"/>
      <c r="O1515" s="199"/>
      <c r="P1515" s="199"/>
      <c r="Q1515" s="200" t="s">
        <v>1</v>
      </c>
    </row>
    <row r="1516" spans="1:17" x14ac:dyDescent="0.2">
      <c r="A1516" s="195" t="s">
        <v>27</v>
      </c>
      <c r="B1516" s="196" t="s">
        <v>205</v>
      </c>
      <c r="C1516" s="196" t="s">
        <v>214</v>
      </c>
      <c r="D1516" s="196" t="s">
        <v>195</v>
      </c>
      <c r="E1516" s="196">
        <v>215131</v>
      </c>
      <c r="F1516" s="196">
        <v>218416</v>
      </c>
      <c r="G1516" s="196">
        <v>240553</v>
      </c>
      <c r="H1516" s="196"/>
      <c r="I1516" s="196">
        <v>247451</v>
      </c>
      <c r="J1516" s="196">
        <v>267091</v>
      </c>
      <c r="K1516" s="196">
        <v>270619</v>
      </c>
      <c r="L1516" s="196">
        <v>288016</v>
      </c>
      <c r="M1516" s="196">
        <v>291740</v>
      </c>
      <c r="N1516" s="196">
        <v>290704</v>
      </c>
      <c r="O1516" s="196">
        <v>295622</v>
      </c>
      <c r="P1516" s="196">
        <v>304557</v>
      </c>
      <c r="Q1516" s="197" t="s">
        <v>1</v>
      </c>
    </row>
    <row r="1517" spans="1:17" x14ac:dyDescent="0.2">
      <c r="A1517" s="198" t="s">
        <v>27</v>
      </c>
      <c r="B1517" s="199" t="s">
        <v>205</v>
      </c>
      <c r="C1517" s="199" t="s">
        <v>214</v>
      </c>
      <c r="D1517" s="199" t="s">
        <v>197</v>
      </c>
      <c r="E1517" s="199">
        <v>238592</v>
      </c>
      <c r="F1517" s="199">
        <v>242694</v>
      </c>
      <c r="G1517" s="199">
        <v>264420</v>
      </c>
      <c r="H1517" s="199"/>
      <c r="I1517" s="199">
        <v>267554</v>
      </c>
      <c r="J1517" s="199">
        <v>286006</v>
      </c>
      <c r="K1517" s="199">
        <v>285299</v>
      </c>
      <c r="L1517" s="199">
        <v>304111</v>
      </c>
      <c r="M1517" s="199">
        <v>301991</v>
      </c>
      <c r="N1517" s="199">
        <v>301365</v>
      </c>
      <c r="O1517" s="199">
        <v>302060</v>
      </c>
      <c r="P1517" s="199">
        <v>307044</v>
      </c>
      <c r="Q1517" s="200" t="s">
        <v>1</v>
      </c>
    </row>
    <row r="1518" spans="1:17" x14ac:dyDescent="0.2">
      <c r="A1518" s="195" t="s">
        <v>27</v>
      </c>
      <c r="B1518" s="196" t="s">
        <v>205</v>
      </c>
      <c r="C1518" s="196" t="s">
        <v>215</v>
      </c>
      <c r="D1518" s="196" t="s">
        <v>195</v>
      </c>
      <c r="E1518" s="196">
        <v>203438</v>
      </c>
      <c r="F1518" s="196">
        <v>201210</v>
      </c>
      <c r="G1518" s="196">
        <v>223463</v>
      </c>
      <c r="H1518" s="196"/>
      <c r="I1518" s="196">
        <v>229682</v>
      </c>
      <c r="J1518" s="196">
        <v>243114</v>
      </c>
      <c r="K1518" s="196">
        <v>245885</v>
      </c>
      <c r="L1518" s="196">
        <v>267346</v>
      </c>
      <c r="M1518" s="196">
        <v>264544</v>
      </c>
      <c r="N1518" s="196">
        <v>265750</v>
      </c>
      <c r="O1518" s="196">
        <v>274826</v>
      </c>
      <c r="P1518" s="196">
        <v>279597</v>
      </c>
      <c r="Q1518" s="197" t="s">
        <v>1</v>
      </c>
    </row>
    <row r="1519" spans="1:17" x14ac:dyDescent="0.2">
      <c r="A1519" s="198" t="s">
        <v>27</v>
      </c>
      <c r="B1519" s="199" t="s">
        <v>205</v>
      </c>
      <c r="C1519" s="199" t="s">
        <v>215</v>
      </c>
      <c r="D1519" s="199" t="s">
        <v>197</v>
      </c>
      <c r="E1519" s="199">
        <v>228378</v>
      </c>
      <c r="F1519" s="199">
        <v>227345</v>
      </c>
      <c r="G1519" s="199">
        <v>250819</v>
      </c>
      <c r="H1519" s="199"/>
      <c r="I1519" s="199">
        <v>251983</v>
      </c>
      <c r="J1519" s="199">
        <v>264010</v>
      </c>
      <c r="K1519" s="199">
        <v>264033</v>
      </c>
      <c r="L1519" s="199">
        <v>282330</v>
      </c>
      <c r="M1519" s="199">
        <v>274953</v>
      </c>
      <c r="N1519" s="199">
        <v>274776</v>
      </c>
      <c r="O1519" s="199">
        <v>281171</v>
      </c>
      <c r="P1519" s="199">
        <v>283943</v>
      </c>
      <c r="Q1519" s="200" t="s">
        <v>1</v>
      </c>
    </row>
    <row r="1520" spans="1:17" x14ac:dyDescent="0.2">
      <c r="A1520" s="195" t="s">
        <v>27</v>
      </c>
      <c r="B1520" s="196" t="s">
        <v>205</v>
      </c>
      <c r="C1520" s="196" t="s">
        <v>213</v>
      </c>
      <c r="D1520" s="196" t="s">
        <v>195</v>
      </c>
      <c r="E1520" s="196">
        <v>154002</v>
      </c>
      <c r="F1520" s="196">
        <v>174292</v>
      </c>
      <c r="G1520" s="196">
        <v>168614</v>
      </c>
      <c r="H1520" s="196"/>
      <c r="I1520" s="196">
        <v>169470</v>
      </c>
      <c r="J1520" s="196">
        <v>182496</v>
      </c>
      <c r="K1520" s="196">
        <v>192226</v>
      </c>
      <c r="L1520" s="196">
        <v>213395</v>
      </c>
      <c r="M1520" s="196">
        <v>215652</v>
      </c>
      <c r="N1520" s="196">
        <v>219008</v>
      </c>
      <c r="O1520" s="196">
        <v>238964</v>
      </c>
      <c r="P1520" s="196">
        <v>246882</v>
      </c>
      <c r="Q1520" s="197" t="s">
        <v>1</v>
      </c>
    </row>
    <row r="1521" spans="1:17" x14ac:dyDescent="0.2">
      <c r="A1521" s="198" t="s">
        <v>27</v>
      </c>
      <c r="B1521" s="199" t="s">
        <v>205</v>
      </c>
      <c r="C1521" s="199" t="s">
        <v>213</v>
      </c>
      <c r="D1521" s="199" t="s">
        <v>197</v>
      </c>
      <c r="E1521" s="199">
        <v>185958</v>
      </c>
      <c r="F1521" s="199">
        <v>207678</v>
      </c>
      <c r="G1521" s="199">
        <v>200473</v>
      </c>
      <c r="H1521" s="199"/>
      <c r="I1521" s="199">
        <v>198840</v>
      </c>
      <c r="J1521" s="199">
        <v>209886</v>
      </c>
      <c r="K1521" s="199">
        <v>215859</v>
      </c>
      <c r="L1521" s="199">
        <v>236081</v>
      </c>
      <c r="M1521" s="199">
        <v>234379</v>
      </c>
      <c r="N1521" s="199">
        <v>237629</v>
      </c>
      <c r="O1521" s="199">
        <v>253731</v>
      </c>
      <c r="P1521" s="199">
        <v>256109</v>
      </c>
      <c r="Q1521" s="200" t="s">
        <v>1</v>
      </c>
    </row>
    <row r="1522" spans="1:17" x14ac:dyDescent="0.2">
      <c r="A1522" s="195" t="s">
        <v>27</v>
      </c>
      <c r="B1522" s="196" t="s">
        <v>205</v>
      </c>
      <c r="C1522" s="196" t="s">
        <v>212</v>
      </c>
      <c r="D1522" s="196" t="s">
        <v>195</v>
      </c>
      <c r="E1522" s="196"/>
      <c r="F1522" s="196"/>
      <c r="G1522" s="196"/>
      <c r="H1522" s="196"/>
      <c r="I1522" s="196"/>
      <c r="J1522" s="196"/>
      <c r="K1522" s="196"/>
      <c r="L1522" s="196"/>
      <c r="M1522" s="196"/>
      <c r="N1522" s="196"/>
      <c r="O1522" s="196"/>
      <c r="P1522" s="196"/>
      <c r="Q1522" s="197" t="s">
        <v>1</v>
      </c>
    </row>
    <row r="1523" spans="1:17" x14ac:dyDescent="0.2">
      <c r="A1523" s="198" t="s">
        <v>27</v>
      </c>
      <c r="B1523" s="199" t="s">
        <v>205</v>
      </c>
      <c r="C1523" s="199" t="s">
        <v>212</v>
      </c>
      <c r="D1523" s="199" t="s">
        <v>197</v>
      </c>
      <c r="E1523" s="199"/>
      <c r="F1523" s="199"/>
      <c r="G1523" s="199"/>
      <c r="H1523" s="199"/>
      <c r="I1523" s="199"/>
      <c r="J1523" s="199"/>
      <c r="K1523" s="199"/>
      <c r="L1523" s="199"/>
      <c r="M1523" s="199"/>
      <c r="N1523" s="199"/>
      <c r="O1523" s="199"/>
      <c r="P1523" s="199"/>
      <c r="Q1523" s="200" t="s">
        <v>1</v>
      </c>
    </row>
    <row r="1524" spans="1:17" x14ac:dyDescent="0.2">
      <c r="A1524" s="195" t="s">
        <v>27</v>
      </c>
      <c r="B1524" s="196" t="s">
        <v>205</v>
      </c>
      <c r="C1524" s="196" t="s">
        <v>210</v>
      </c>
      <c r="D1524" s="196" t="s">
        <v>195</v>
      </c>
      <c r="E1524" s="196"/>
      <c r="F1524" s="196"/>
      <c r="G1524" s="196"/>
      <c r="H1524" s="196"/>
      <c r="I1524" s="196"/>
      <c r="J1524" s="196"/>
      <c r="K1524" s="196"/>
      <c r="L1524" s="196"/>
      <c r="M1524" s="196"/>
      <c r="N1524" s="196"/>
      <c r="O1524" s="196"/>
      <c r="P1524" s="196"/>
      <c r="Q1524" s="197" t="s">
        <v>1</v>
      </c>
    </row>
    <row r="1525" spans="1:17" x14ac:dyDescent="0.2">
      <c r="A1525" s="198" t="s">
        <v>27</v>
      </c>
      <c r="B1525" s="199" t="s">
        <v>205</v>
      </c>
      <c r="C1525" s="199" t="s">
        <v>210</v>
      </c>
      <c r="D1525" s="199" t="s">
        <v>197</v>
      </c>
      <c r="E1525" s="199"/>
      <c r="F1525" s="199"/>
      <c r="G1525" s="199"/>
      <c r="H1525" s="199"/>
      <c r="I1525" s="199"/>
      <c r="J1525" s="199"/>
      <c r="K1525" s="199"/>
      <c r="L1525" s="199"/>
      <c r="M1525" s="199"/>
      <c r="N1525" s="199"/>
      <c r="O1525" s="199"/>
      <c r="P1525" s="199"/>
      <c r="Q1525" s="200" t="s">
        <v>1</v>
      </c>
    </row>
    <row r="1526" spans="1:17" x14ac:dyDescent="0.2">
      <c r="A1526" s="195" t="s">
        <v>27</v>
      </c>
      <c r="B1526" s="196" t="s">
        <v>205</v>
      </c>
      <c r="C1526" s="196" t="s">
        <v>206</v>
      </c>
      <c r="D1526" s="196" t="s">
        <v>195</v>
      </c>
      <c r="E1526" s="196"/>
      <c r="F1526" s="196"/>
      <c r="G1526" s="196"/>
      <c r="H1526" s="196"/>
      <c r="I1526" s="196"/>
      <c r="J1526" s="196"/>
      <c r="K1526" s="196"/>
      <c r="L1526" s="196"/>
      <c r="M1526" s="196"/>
      <c r="N1526" s="196"/>
      <c r="O1526" s="196"/>
      <c r="P1526" s="196"/>
      <c r="Q1526" s="197" t="s">
        <v>1</v>
      </c>
    </row>
    <row r="1527" spans="1:17" x14ac:dyDescent="0.2">
      <c r="A1527" s="198" t="s">
        <v>27</v>
      </c>
      <c r="B1527" s="199" t="s">
        <v>205</v>
      </c>
      <c r="C1527" s="199" t="s">
        <v>206</v>
      </c>
      <c r="D1527" s="199" t="s">
        <v>197</v>
      </c>
      <c r="E1527" s="199"/>
      <c r="F1527" s="199"/>
      <c r="G1527" s="199"/>
      <c r="H1527" s="199"/>
      <c r="I1527" s="199"/>
      <c r="J1527" s="199"/>
      <c r="K1527" s="199"/>
      <c r="L1527" s="199"/>
      <c r="M1527" s="199"/>
      <c r="N1527" s="199"/>
      <c r="O1527" s="199"/>
      <c r="P1527" s="199"/>
      <c r="Q1527" s="200" t="s">
        <v>1</v>
      </c>
    </row>
    <row r="1528" spans="1:17" x14ac:dyDescent="0.2">
      <c r="A1528" s="195" t="s">
        <v>27</v>
      </c>
      <c r="B1528" s="196" t="s">
        <v>205</v>
      </c>
      <c r="C1528" s="196" t="s">
        <v>211</v>
      </c>
      <c r="D1528" s="196" t="s">
        <v>195</v>
      </c>
      <c r="E1528" s="199"/>
      <c r="F1528" s="199"/>
      <c r="G1528" s="199"/>
      <c r="H1528" s="199"/>
      <c r="I1528" s="199"/>
      <c r="J1528" s="199"/>
      <c r="K1528" s="199"/>
      <c r="L1528" s="199"/>
      <c r="M1528" s="199"/>
      <c r="N1528" s="199"/>
      <c r="O1528" s="199"/>
      <c r="P1528" s="199"/>
      <c r="Q1528" s="200"/>
    </row>
    <row r="1529" spans="1:17" x14ac:dyDescent="0.2">
      <c r="A1529" s="198" t="s">
        <v>27</v>
      </c>
      <c r="B1529" s="199" t="s">
        <v>205</v>
      </c>
      <c r="C1529" s="199" t="s">
        <v>211</v>
      </c>
      <c r="D1529" s="199" t="s">
        <v>197</v>
      </c>
      <c r="E1529" s="199"/>
      <c r="F1529" s="199"/>
      <c r="G1529" s="199"/>
      <c r="H1529" s="199"/>
      <c r="I1529" s="199"/>
      <c r="J1529" s="199"/>
      <c r="K1529" s="199"/>
      <c r="L1529" s="199"/>
      <c r="M1529" s="199"/>
      <c r="N1529" s="199"/>
      <c r="O1529" s="199"/>
      <c r="P1529" s="199"/>
      <c r="Q1529" s="200"/>
    </row>
    <row r="1530" spans="1:17" x14ac:dyDescent="0.2">
      <c r="A1530" s="195" t="s">
        <v>27</v>
      </c>
      <c r="B1530" s="196" t="s">
        <v>205</v>
      </c>
      <c r="C1530" s="196" t="s">
        <v>1087</v>
      </c>
      <c r="D1530" s="196" t="s">
        <v>195</v>
      </c>
      <c r="E1530" s="199"/>
      <c r="F1530" s="199"/>
      <c r="G1530" s="199"/>
      <c r="H1530" s="199"/>
      <c r="I1530" s="199"/>
      <c r="J1530" s="199"/>
      <c r="K1530" s="199"/>
      <c r="L1530" s="199"/>
      <c r="M1530" s="199"/>
      <c r="N1530" s="199"/>
      <c r="O1530" s="199"/>
      <c r="P1530" s="199"/>
      <c r="Q1530" s="200"/>
    </row>
    <row r="1531" spans="1:17" x14ac:dyDescent="0.2">
      <c r="A1531" s="198" t="s">
        <v>27</v>
      </c>
      <c r="B1531" s="199" t="s">
        <v>205</v>
      </c>
      <c r="C1531" s="199" t="s">
        <v>1087</v>
      </c>
      <c r="D1531" s="199" t="s">
        <v>197</v>
      </c>
      <c r="E1531" s="199"/>
      <c r="F1531" s="199"/>
      <c r="G1531" s="199"/>
      <c r="H1531" s="199"/>
      <c r="I1531" s="199"/>
      <c r="J1531" s="199"/>
      <c r="K1531" s="199"/>
      <c r="L1531" s="199"/>
      <c r="M1531" s="199"/>
      <c r="N1531" s="199"/>
      <c r="O1531" s="199"/>
      <c r="P1531" s="199"/>
      <c r="Q1531" s="200"/>
    </row>
    <row r="1532" spans="1:17" x14ac:dyDescent="0.2">
      <c r="A1532" s="195" t="s">
        <v>27</v>
      </c>
      <c r="B1532" s="196" t="s">
        <v>209</v>
      </c>
      <c r="C1532" s="196" t="s">
        <v>214</v>
      </c>
      <c r="D1532" s="196" t="s">
        <v>195</v>
      </c>
      <c r="E1532" s="196">
        <v>7.6597499999999998</v>
      </c>
      <c r="F1532" s="196">
        <v>4.8176500000000004</v>
      </c>
      <c r="G1532" s="196">
        <v>3.1225499999999999</v>
      </c>
      <c r="H1532" s="196"/>
      <c r="I1532" s="196">
        <v>3.4851299999999998</v>
      </c>
      <c r="J1532" s="196">
        <v>3.0156399999999999</v>
      </c>
      <c r="K1532" s="196">
        <v>4.8398500000000002</v>
      </c>
      <c r="L1532" s="196">
        <v>2.5291999999999999</v>
      </c>
      <c r="M1532" s="196"/>
      <c r="N1532" s="196">
        <v>2.6088800000000001</v>
      </c>
      <c r="O1532" s="196">
        <v>1.99671</v>
      </c>
      <c r="P1532" s="196"/>
      <c r="Q1532" s="197" t="s">
        <v>1</v>
      </c>
    </row>
    <row r="1533" spans="1:17" x14ac:dyDescent="0.2">
      <c r="A1533" s="198" t="s">
        <v>27</v>
      </c>
      <c r="B1533" s="199" t="s">
        <v>209</v>
      </c>
      <c r="C1533" s="199" t="s">
        <v>214</v>
      </c>
      <c r="D1533" s="199" t="s">
        <v>197</v>
      </c>
      <c r="E1533" s="199">
        <v>7.88619</v>
      </c>
      <c r="F1533" s="199">
        <v>4.8177199999999996</v>
      </c>
      <c r="G1533" s="199">
        <v>3.2587700000000002</v>
      </c>
      <c r="H1533" s="199"/>
      <c r="I1533" s="199">
        <v>3.5125199999999999</v>
      </c>
      <c r="J1533" s="199">
        <v>3.0895800000000002</v>
      </c>
      <c r="K1533" s="199">
        <v>5.3096500000000004</v>
      </c>
      <c r="L1533" s="199">
        <v>2.58989</v>
      </c>
      <c r="M1533" s="199"/>
      <c r="N1533" s="199">
        <v>2.4596200000000001</v>
      </c>
      <c r="O1533" s="199">
        <v>2.11185</v>
      </c>
      <c r="P1533" s="199"/>
      <c r="Q1533" s="200" t="s">
        <v>1</v>
      </c>
    </row>
    <row r="1534" spans="1:17" x14ac:dyDescent="0.2">
      <c r="A1534" s="195" t="s">
        <v>27</v>
      </c>
      <c r="B1534" s="196" t="s">
        <v>209</v>
      </c>
      <c r="C1534" s="196" t="s">
        <v>215</v>
      </c>
      <c r="D1534" s="196" t="s">
        <v>195</v>
      </c>
      <c r="E1534" s="196">
        <v>6.0051800000000002</v>
      </c>
      <c r="F1534" s="196">
        <v>3.5386000000000002</v>
      </c>
      <c r="G1534" s="196">
        <v>2.43276</v>
      </c>
      <c r="H1534" s="196"/>
      <c r="I1534" s="196">
        <v>2.6732200000000002</v>
      </c>
      <c r="J1534" s="196">
        <v>2.3054700000000001</v>
      </c>
      <c r="K1534" s="196">
        <v>2.0472899999999998</v>
      </c>
      <c r="L1534" s="196">
        <v>1.7797499999999999</v>
      </c>
      <c r="M1534" s="196"/>
      <c r="N1534" s="196">
        <v>1.5969</v>
      </c>
      <c r="O1534" s="196">
        <v>1.62767</v>
      </c>
      <c r="P1534" s="196"/>
      <c r="Q1534" s="197" t="s">
        <v>1</v>
      </c>
    </row>
    <row r="1535" spans="1:17" x14ac:dyDescent="0.2">
      <c r="A1535" s="198" t="s">
        <v>27</v>
      </c>
      <c r="B1535" s="199" t="s">
        <v>209</v>
      </c>
      <c r="C1535" s="199" t="s">
        <v>215</v>
      </c>
      <c r="D1535" s="199" t="s">
        <v>197</v>
      </c>
      <c r="E1535" s="199">
        <v>7.9012000000000002</v>
      </c>
      <c r="F1535" s="199">
        <v>3.6186400000000001</v>
      </c>
      <c r="G1535" s="199">
        <v>2.4024100000000002</v>
      </c>
      <c r="H1535" s="199"/>
      <c r="I1535" s="199">
        <v>2.7267700000000001</v>
      </c>
      <c r="J1535" s="199">
        <v>2.3581599999999998</v>
      </c>
      <c r="K1535" s="199">
        <v>2.10738</v>
      </c>
      <c r="L1535" s="199">
        <v>1.83982</v>
      </c>
      <c r="M1535" s="199"/>
      <c r="N1535" s="199">
        <v>1.7003699999999999</v>
      </c>
      <c r="O1535" s="199">
        <v>1.8309299999999999</v>
      </c>
      <c r="P1535" s="199"/>
      <c r="Q1535" s="200" t="s">
        <v>1</v>
      </c>
    </row>
    <row r="1536" spans="1:17" x14ac:dyDescent="0.2">
      <c r="A1536" s="195" t="s">
        <v>27</v>
      </c>
      <c r="B1536" s="196" t="s">
        <v>209</v>
      </c>
      <c r="C1536" s="196" t="s">
        <v>213</v>
      </c>
      <c r="D1536" s="196" t="s">
        <v>195</v>
      </c>
      <c r="E1536" s="196">
        <v>6.07036</v>
      </c>
      <c r="F1536" s="196">
        <v>3.3906000000000001</v>
      </c>
      <c r="G1536" s="196">
        <v>2.3958499999999998</v>
      </c>
      <c r="H1536" s="196"/>
      <c r="I1536" s="196">
        <v>2.6478100000000002</v>
      </c>
      <c r="J1536" s="196">
        <v>2.4180999999999999</v>
      </c>
      <c r="K1536" s="196">
        <v>2.1383100000000002</v>
      </c>
      <c r="L1536" s="196">
        <v>1.8565199999999999</v>
      </c>
      <c r="M1536" s="196"/>
      <c r="N1536" s="196">
        <v>1.6251800000000001</v>
      </c>
      <c r="O1536" s="196">
        <v>1.76712</v>
      </c>
      <c r="P1536" s="196"/>
      <c r="Q1536" s="197" t="s">
        <v>1</v>
      </c>
    </row>
    <row r="1537" spans="1:17" x14ac:dyDescent="0.2">
      <c r="A1537" s="198" t="s">
        <v>27</v>
      </c>
      <c r="B1537" s="199" t="s">
        <v>209</v>
      </c>
      <c r="C1537" s="199" t="s">
        <v>213</v>
      </c>
      <c r="D1537" s="199" t="s">
        <v>197</v>
      </c>
      <c r="E1537" s="199">
        <v>8.3228600000000004</v>
      </c>
      <c r="F1537" s="199">
        <v>3.4074300000000002</v>
      </c>
      <c r="G1537" s="199">
        <v>2.4417200000000001</v>
      </c>
      <c r="H1537" s="199"/>
      <c r="I1537" s="199">
        <v>2.7389100000000002</v>
      </c>
      <c r="J1537" s="199">
        <v>2.5038499999999999</v>
      </c>
      <c r="K1537" s="199">
        <v>2.2614000000000001</v>
      </c>
      <c r="L1537" s="199">
        <v>1.99916</v>
      </c>
      <c r="M1537" s="199"/>
      <c r="N1537" s="199">
        <v>1.8322499999999999</v>
      </c>
      <c r="O1537" s="199">
        <v>1.98895</v>
      </c>
      <c r="P1537" s="199"/>
      <c r="Q1537" s="200" t="s">
        <v>1</v>
      </c>
    </row>
    <row r="1538" spans="1:17" x14ac:dyDescent="0.2">
      <c r="A1538" s="195" t="s">
        <v>27</v>
      </c>
      <c r="B1538" s="196" t="s">
        <v>209</v>
      </c>
      <c r="C1538" s="196" t="s">
        <v>212</v>
      </c>
      <c r="D1538" s="196" t="s">
        <v>195</v>
      </c>
      <c r="E1538" s="196">
        <v>4.9484000000000004</v>
      </c>
      <c r="F1538" s="196">
        <v>3.6156700000000002</v>
      </c>
      <c r="G1538" s="196">
        <v>2.3354400000000002</v>
      </c>
      <c r="H1538" s="196"/>
      <c r="I1538" s="196">
        <v>2.5898400000000001</v>
      </c>
      <c r="J1538" s="196">
        <v>2.4765299999999999</v>
      </c>
      <c r="K1538" s="196">
        <v>2.1128999999999998</v>
      </c>
      <c r="L1538" s="196">
        <v>1.8683000000000001</v>
      </c>
      <c r="M1538" s="196"/>
      <c r="N1538" s="196">
        <v>1.7141599999999999</v>
      </c>
      <c r="O1538" s="196">
        <v>1.7841899999999999</v>
      </c>
      <c r="P1538" s="196"/>
      <c r="Q1538" s="197" t="s">
        <v>1</v>
      </c>
    </row>
    <row r="1539" spans="1:17" x14ac:dyDescent="0.2">
      <c r="A1539" s="198" t="s">
        <v>27</v>
      </c>
      <c r="B1539" s="199" t="s">
        <v>209</v>
      </c>
      <c r="C1539" s="199" t="s">
        <v>212</v>
      </c>
      <c r="D1539" s="199" t="s">
        <v>197</v>
      </c>
      <c r="E1539" s="199">
        <v>4.8136799999999997</v>
      </c>
      <c r="F1539" s="199">
        <v>3.1336499999999998</v>
      </c>
      <c r="G1539" s="199">
        <v>2.3593700000000002</v>
      </c>
      <c r="H1539" s="199"/>
      <c r="I1539" s="199">
        <v>2.72119</v>
      </c>
      <c r="J1539" s="199">
        <v>2.6277900000000001</v>
      </c>
      <c r="K1539" s="199">
        <v>2.2717800000000001</v>
      </c>
      <c r="L1539" s="199">
        <v>2.0467</v>
      </c>
      <c r="M1539" s="199"/>
      <c r="N1539" s="199">
        <v>1.9218500000000001</v>
      </c>
      <c r="O1539" s="199">
        <v>2.1917599999999999</v>
      </c>
      <c r="P1539" s="199"/>
      <c r="Q1539" s="200" t="s">
        <v>1</v>
      </c>
    </row>
    <row r="1540" spans="1:17" x14ac:dyDescent="0.2">
      <c r="A1540" s="195" t="s">
        <v>27</v>
      </c>
      <c r="B1540" s="196" t="s">
        <v>209</v>
      </c>
      <c r="C1540" s="196" t="s">
        <v>210</v>
      </c>
      <c r="D1540" s="196" t="s">
        <v>195</v>
      </c>
      <c r="E1540" s="196">
        <v>4.5443899999999999</v>
      </c>
      <c r="F1540" s="196">
        <v>2.9037600000000001</v>
      </c>
      <c r="G1540" s="196">
        <v>1.97767</v>
      </c>
      <c r="H1540" s="196"/>
      <c r="I1540" s="196">
        <v>2.6280999999999999</v>
      </c>
      <c r="J1540" s="196">
        <v>2.2823199999999999</v>
      </c>
      <c r="K1540" s="196">
        <v>1.92628</v>
      </c>
      <c r="L1540" s="196">
        <v>1.63741</v>
      </c>
      <c r="M1540" s="196"/>
      <c r="N1540" s="196">
        <v>1.6042099999999999</v>
      </c>
      <c r="O1540" s="196">
        <v>1.59629</v>
      </c>
      <c r="P1540" s="196"/>
      <c r="Q1540" s="197" t="s">
        <v>1</v>
      </c>
    </row>
    <row r="1541" spans="1:17" x14ac:dyDescent="0.2">
      <c r="A1541" s="198" t="s">
        <v>27</v>
      </c>
      <c r="B1541" s="199" t="s">
        <v>209</v>
      </c>
      <c r="C1541" s="199" t="s">
        <v>210</v>
      </c>
      <c r="D1541" s="199" t="s">
        <v>197</v>
      </c>
      <c r="E1541" s="199">
        <v>5.9920200000000001</v>
      </c>
      <c r="F1541" s="199">
        <v>2.9858699999999998</v>
      </c>
      <c r="G1541" s="199">
        <v>2.06854</v>
      </c>
      <c r="H1541" s="199"/>
      <c r="I1541" s="199">
        <v>2.1890299999999998</v>
      </c>
      <c r="J1541" s="199">
        <v>2.3364099999999999</v>
      </c>
      <c r="K1541" s="199">
        <v>2.0242800000000001</v>
      </c>
      <c r="L1541" s="199">
        <v>1.77471</v>
      </c>
      <c r="M1541" s="199"/>
      <c r="N1541" s="199">
        <v>1.63354</v>
      </c>
      <c r="O1541" s="199">
        <v>1.77695</v>
      </c>
      <c r="P1541" s="199"/>
      <c r="Q1541" s="200" t="s">
        <v>1</v>
      </c>
    </row>
    <row r="1542" spans="1:17" x14ac:dyDescent="0.2">
      <c r="A1542" s="195" t="s">
        <v>27</v>
      </c>
      <c r="B1542" s="196" t="s">
        <v>209</v>
      </c>
      <c r="C1542" s="196" t="s">
        <v>206</v>
      </c>
      <c r="D1542" s="196" t="s">
        <v>195</v>
      </c>
      <c r="E1542" s="196">
        <v>5.93032</v>
      </c>
      <c r="F1542" s="196">
        <v>5.9190199999999997</v>
      </c>
      <c r="G1542" s="196">
        <v>3.5587800000000001</v>
      </c>
      <c r="H1542" s="196"/>
      <c r="I1542" s="196">
        <v>2.22485</v>
      </c>
      <c r="J1542" s="196">
        <v>2.5709900000000001</v>
      </c>
      <c r="K1542" s="196">
        <v>2.0409999999999999</v>
      </c>
      <c r="L1542" s="196">
        <v>1.71557</v>
      </c>
      <c r="M1542" s="196"/>
      <c r="N1542" s="196">
        <v>1.58284</v>
      </c>
      <c r="O1542" s="196">
        <v>1.5706</v>
      </c>
      <c r="P1542" s="196"/>
      <c r="Q1542" s="197" t="s">
        <v>1</v>
      </c>
    </row>
    <row r="1543" spans="1:17" x14ac:dyDescent="0.2">
      <c r="A1543" s="198" t="s">
        <v>27</v>
      </c>
      <c r="B1543" s="199" t="s">
        <v>209</v>
      </c>
      <c r="C1543" s="199" t="s">
        <v>206</v>
      </c>
      <c r="D1543" s="199" t="s">
        <v>197</v>
      </c>
      <c r="E1543" s="199">
        <v>6.64764</v>
      </c>
      <c r="F1543" s="199">
        <v>3.02671</v>
      </c>
      <c r="G1543" s="199">
        <v>2.1027499999999999</v>
      </c>
      <c r="H1543" s="199"/>
      <c r="I1543" s="199">
        <v>2.9426399999999999</v>
      </c>
      <c r="J1543" s="199">
        <v>2.53667</v>
      </c>
      <c r="K1543" s="199">
        <v>2.1771400000000001</v>
      </c>
      <c r="L1543" s="199">
        <v>1.8952</v>
      </c>
      <c r="M1543" s="199"/>
      <c r="N1543" s="199">
        <v>1.6350100000000001</v>
      </c>
      <c r="O1543" s="199">
        <v>1.83812</v>
      </c>
      <c r="P1543" s="199"/>
      <c r="Q1543" s="200" t="s">
        <v>1</v>
      </c>
    </row>
    <row r="1544" spans="1:17" x14ac:dyDescent="0.2">
      <c r="A1544" s="195" t="s">
        <v>27</v>
      </c>
      <c r="B1544" s="196" t="s">
        <v>209</v>
      </c>
      <c r="C1544" s="196" t="s">
        <v>211</v>
      </c>
      <c r="D1544" s="196" t="s">
        <v>195</v>
      </c>
      <c r="E1544" s="196"/>
      <c r="F1544" s="196"/>
      <c r="G1544" s="196"/>
      <c r="H1544" s="196"/>
      <c r="I1544" s="196"/>
      <c r="J1544" s="196"/>
      <c r="K1544" s="196"/>
      <c r="L1544" s="196"/>
      <c r="M1544" s="196"/>
      <c r="N1544" s="196"/>
      <c r="O1544" s="196"/>
      <c r="P1544" s="196"/>
      <c r="Q1544" s="197" t="s">
        <v>1</v>
      </c>
    </row>
    <row r="1545" spans="1:17" x14ac:dyDescent="0.2">
      <c r="A1545" s="198" t="s">
        <v>27</v>
      </c>
      <c r="B1545" s="199" t="s">
        <v>209</v>
      </c>
      <c r="C1545" s="199" t="s">
        <v>211</v>
      </c>
      <c r="D1545" s="199" t="s">
        <v>197</v>
      </c>
      <c r="E1545" s="199"/>
      <c r="F1545" s="199"/>
      <c r="G1545" s="199"/>
      <c r="H1545" s="199"/>
      <c r="I1545" s="199"/>
      <c r="J1545" s="199"/>
      <c r="K1545" s="199"/>
      <c r="L1545" s="199"/>
      <c r="M1545" s="199"/>
      <c r="N1545" s="199"/>
      <c r="O1545" s="199"/>
      <c r="P1545" s="199"/>
      <c r="Q1545" s="200" t="s">
        <v>1</v>
      </c>
    </row>
    <row r="1546" spans="1:17" x14ac:dyDescent="0.2">
      <c r="A1546" s="195" t="s">
        <v>27</v>
      </c>
      <c r="B1546" s="196" t="s">
        <v>207</v>
      </c>
      <c r="C1546" s="196" t="s">
        <v>214</v>
      </c>
      <c r="D1546" s="196" t="s">
        <v>195</v>
      </c>
      <c r="E1546" s="196">
        <v>4.9039900000000003</v>
      </c>
      <c r="F1546" s="196">
        <v>3.8325900000000002</v>
      </c>
      <c r="G1546" s="196">
        <v>3.72641</v>
      </c>
      <c r="H1546" s="196"/>
      <c r="I1546" s="196">
        <v>4.2881200000000002</v>
      </c>
      <c r="J1546" s="196">
        <v>3.9327399999999999</v>
      </c>
      <c r="K1546" s="196">
        <v>6.45261</v>
      </c>
      <c r="L1546" s="196">
        <v>2.8001900000000002</v>
      </c>
      <c r="M1546" s="196"/>
      <c r="N1546" s="196">
        <v>2.3921199999999998</v>
      </c>
      <c r="O1546" s="196">
        <v>2.5698400000000001</v>
      </c>
      <c r="P1546" s="196">
        <v>1.9306700000000001</v>
      </c>
      <c r="Q1546" s="197" t="s">
        <v>1</v>
      </c>
    </row>
    <row r="1547" spans="1:17" x14ac:dyDescent="0.2">
      <c r="A1547" s="198" t="s">
        <v>27</v>
      </c>
      <c r="B1547" s="199" t="s">
        <v>207</v>
      </c>
      <c r="C1547" s="199" t="s">
        <v>214</v>
      </c>
      <c r="D1547" s="199" t="s">
        <v>197</v>
      </c>
      <c r="E1547" s="199">
        <v>4.3773499999999999</v>
      </c>
      <c r="F1547" s="199">
        <v>3.9469500000000002</v>
      </c>
      <c r="G1547" s="199">
        <v>3.5557099999999999</v>
      </c>
      <c r="H1547" s="199"/>
      <c r="I1547" s="199">
        <v>4.0563799999999999</v>
      </c>
      <c r="J1547" s="199">
        <v>3.6230000000000002</v>
      </c>
      <c r="K1547" s="199">
        <v>6.5366499999999998</v>
      </c>
      <c r="L1547" s="199">
        <v>2.7223600000000001</v>
      </c>
      <c r="M1547" s="199"/>
      <c r="N1547" s="199">
        <v>2.3353700000000002</v>
      </c>
      <c r="O1547" s="199">
        <v>2.51241</v>
      </c>
      <c r="P1547" s="199">
        <v>2.0322800000000001</v>
      </c>
      <c r="Q1547" s="200" t="s">
        <v>1</v>
      </c>
    </row>
    <row r="1548" spans="1:17" x14ac:dyDescent="0.2">
      <c r="A1548" s="195" t="s">
        <v>27</v>
      </c>
      <c r="B1548" s="196" t="s">
        <v>207</v>
      </c>
      <c r="C1548" s="196" t="s">
        <v>215</v>
      </c>
      <c r="D1548" s="196" t="s">
        <v>195</v>
      </c>
      <c r="E1548" s="196">
        <v>7.2621599999999997</v>
      </c>
      <c r="F1548" s="196">
        <v>0.35882999999999998</v>
      </c>
      <c r="G1548" s="196">
        <v>4.9860600000000002</v>
      </c>
      <c r="H1548" s="196"/>
      <c r="I1548" s="196">
        <v>5.5986099999999999</v>
      </c>
      <c r="J1548" s="196">
        <v>4.9988900000000003</v>
      </c>
      <c r="K1548" s="196">
        <v>6.9434899999999997</v>
      </c>
      <c r="L1548" s="196">
        <v>3.20932</v>
      </c>
      <c r="M1548" s="196"/>
      <c r="N1548" s="196">
        <v>2.7619899999999999</v>
      </c>
      <c r="O1548" s="196">
        <v>2.6893400000000001</v>
      </c>
      <c r="P1548" s="196">
        <v>2.1734900000000001</v>
      </c>
      <c r="Q1548" s="197" t="s">
        <v>1</v>
      </c>
    </row>
    <row r="1549" spans="1:17" x14ac:dyDescent="0.2">
      <c r="A1549" s="198" t="s">
        <v>27</v>
      </c>
      <c r="B1549" s="199" t="s">
        <v>207</v>
      </c>
      <c r="C1549" s="199" t="s">
        <v>215</v>
      </c>
      <c r="D1549" s="199" t="s">
        <v>197</v>
      </c>
      <c r="E1549" s="199">
        <v>5.3910600000000004</v>
      </c>
      <c r="F1549" s="199">
        <v>7.0333600000000001</v>
      </c>
      <c r="G1549" s="199">
        <v>4.3716799999999996</v>
      </c>
      <c r="H1549" s="199"/>
      <c r="I1549" s="199">
        <v>5.5118799999999997</v>
      </c>
      <c r="J1549" s="199">
        <v>4.6725500000000002</v>
      </c>
      <c r="K1549" s="199">
        <v>6.9498899999999999</v>
      </c>
      <c r="L1549" s="199">
        <v>3.0790199999999999</v>
      </c>
      <c r="M1549" s="199"/>
      <c r="N1549" s="199">
        <v>2.6567099999999999</v>
      </c>
      <c r="O1549" s="199">
        <v>2.7129400000000001</v>
      </c>
      <c r="P1549" s="199">
        <v>2.1620499999999998</v>
      </c>
      <c r="Q1549" s="200" t="s">
        <v>1</v>
      </c>
    </row>
    <row r="1550" spans="1:17" x14ac:dyDescent="0.2">
      <c r="A1550" s="195" t="s">
        <v>27</v>
      </c>
      <c r="B1550" s="196" t="s">
        <v>207</v>
      </c>
      <c r="C1550" s="196" t="s">
        <v>213</v>
      </c>
      <c r="D1550" s="196" t="s">
        <v>195</v>
      </c>
      <c r="E1550" s="196">
        <v>1.27596</v>
      </c>
      <c r="F1550" s="196">
        <v>1.36208</v>
      </c>
      <c r="G1550" s="196">
        <v>1.5425800000000001</v>
      </c>
      <c r="H1550" s="196"/>
      <c r="I1550" s="196">
        <v>0.89454999999999996</v>
      </c>
      <c r="J1550" s="196">
        <v>0.69535999999999998</v>
      </c>
      <c r="K1550" s="196">
        <v>4.2923400000000003</v>
      </c>
      <c r="L1550" s="196">
        <v>0.45737</v>
      </c>
      <c r="M1550" s="196"/>
      <c r="N1550" s="196">
        <v>0.29404999999999998</v>
      </c>
      <c r="O1550" s="196">
        <v>0.2787</v>
      </c>
      <c r="P1550" s="196">
        <v>0.29204000000000002</v>
      </c>
      <c r="Q1550" s="197" t="s">
        <v>1</v>
      </c>
    </row>
    <row r="1551" spans="1:17" x14ac:dyDescent="0.2">
      <c r="A1551" s="198" t="s">
        <v>27</v>
      </c>
      <c r="B1551" s="199" t="s">
        <v>207</v>
      </c>
      <c r="C1551" s="199" t="s">
        <v>213</v>
      </c>
      <c r="D1551" s="199" t="s">
        <v>197</v>
      </c>
      <c r="E1551" s="199">
        <v>1.5342199999999999</v>
      </c>
      <c r="F1551" s="199">
        <v>1.42336</v>
      </c>
      <c r="G1551" s="199">
        <v>1.3268599999999999</v>
      </c>
      <c r="H1551" s="199"/>
      <c r="I1551" s="199">
        <v>0.95303000000000004</v>
      </c>
      <c r="J1551" s="199">
        <v>0.70752999999999999</v>
      </c>
      <c r="K1551" s="199">
        <v>4.1114800000000002</v>
      </c>
      <c r="L1551" s="199">
        <v>0.45195999999999997</v>
      </c>
      <c r="M1551" s="199"/>
      <c r="N1551" s="199">
        <v>0.28405999999999998</v>
      </c>
      <c r="O1551" s="199">
        <v>0.30188999999999999</v>
      </c>
      <c r="P1551" s="199">
        <v>0.43614000000000003</v>
      </c>
      <c r="Q1551" s="200" t="s">
        <v>1</v>
      </c>
    </row>
    <row r="1552" spans="1:17" x14ac:dyDescent="0.2">
      <c r="A1552" s="195" t="s">
        <v>27</v>
      </c>
      <c r="B1552" s="196" t="s">
        <v>207</v>
      </c>
      <c r="C1552" s="196" t="s">
        <v>212</v>
      </c>
      <c r="D1552" s="196" t="s">
        <v>195</v>
      </c>
      <c r="E1552" s="196"/>
      <c r="F1552" s="196"/>
      <c r="G1552" s="196"/>
      <c r="H1552" s="196"/>
      <c r="I1552" s="196"/>
      <c r="J1552" s="196"/>
      <c r="K1552" s="196"/>
      <c r="L1552" s="196"/>
      <c r="M1552" s="196"/>
      <c r="N1552" s="196"/>
      <c r="O1552" s="196"/>
      <c r="P1552" s="196"/>
      <c r="Q1552" s="197" t="s">
        <v>1</v>
      </c>
    </row>
    <row r="1553" spans="1:17" x14ac:dyDescent="0.2">
      <c r="A1553" s="198" t="s">
        <v>27</v>
      </c>
      <c r="B1553" s="199" t="s">
        <v>207</v>
      </c>
      <c r="C1553" s="199" t="s">
        <v>212</v>
      </c>
      <c r="D1553" s="199" t="s">
        <v>197</v>
      </c>
      <c r="E1553" s="199"/>
      <c r="F1553" s="199"/>
      <c r="G1553" s="199"/>
      <c r="H1553" s="199"/>
      <c r="I1553" s="199"/>
      <c r="J1553" s="199"/>
      <c r="K1553" s="199"/>
      <c r="L1553" s="199"/>
      <c r="M1553" s="199"/>
      <c r="N1553" s="199"/>
      <c r="O1553" s="199"/>
      <c r="P1553" s="199"/>
      <c r="Q1553" s="200" t="s">
        <v>1</v>
      </c>
    </row>
    <row r="1554" spans="1:17" x14ac:dyDescent="0.2">
      <c r="A1554" s="195" t="s">
        <v>27</v>
      </c>
      <c r="B1554" s="196" t="s">
        <v>207</v>
      </c>
      <c r="C1554" s="196" t="s">
        <v>210</v>
      </c>
      <c r="D1554" s="196" t="s">
        <v>195</v>
      </c>
      <c r="E1554" s="196"/>
      <c r="F1554" s="196"/>
      <c r="G1554" s="196"/>
      <c r="H1554" s="196"/>
      <c r="I1554" s="196"/>
      <c r="J1554" s="196"/>
      <c r="K1554" s="196"/>
      <c r="L1554" s="196"/>
      <c r="M1554" s="196"/>
      <c r="N1554" s="196"/>
      <c r="O1554" s="196"/>
      <c r="P1554" s="196"/>
      <c r="Q1554" s="197" t="s">
        <v>1</v>
      </c>
    </row>
    <row r="1555" spans="1:17" x14ac:dyDescent="0.2">
      <c r="A1555" s="198" t="s">
        <v>27</v>
      </c>
      <c r="B1555" s="199" t="s">
        <v>207</v>
      </c>
      <c r="C1555" s="199" t="s">
        <v>210</v>
      </c>
      <c r="D1555" s="199" t="s">
        <v>197</v>
      </c>
      <c r="E1555" s="199"/>
      <c r="F1555" s="199"/>
      <c r="G1555" s="199"/>
      <c r="H1555" s="199"/>
      <c r="I1555" s="199"/>
      <c r="J1555" s="199"/>
      <c r="K1555" s="199"/>
      <c r="L1555" s="199"/>
      <c r="M1555" s="199"/>
      <c r="N1555" s="199"/>
      <c r="O1555" s="199"/>
      <c r="P1555" s="199"/>
      <c r="Q1555" s="200" t="s">
        <v>1</v>
      </c>
    </row>
    <row r="1556" spans="1:17" x14ac:dyDescent="0.2">
      <c r="A1556" s="195" t="s">
        <v>27</v>
      </c>
      <c r="B1556" s="196" t="s">
        <v>207</v>
      </c>
      <c r="C1556" s="196" t="s">
        <v>206</v>
      </c>
      <c r="D1556" s="196" t="s">
        <v>195</v>
      </c>
      <c r="E1556" s="196"/>
      <c r="F1556" s="196"/>
      <c r="G1556" s="196"/>
      <c r="H1556" s="196"/>
      <c r="I1556" s="196"/>
      <c r="J1556" s="196"/>
      <c r="K1556" s="196"/>
      <c r="L1556" s="196"/>
      <c r="M1556" s="196"/>
      <c r="N1556" s="196"/>
      <c r="O1556" s="196"/>
      <c r="P1556" s="196"/>
      <c r="Q1556" s="197" t="s">
        <v>1</v>
      </c>
    </row>
    <row r="1557" spans="1:17" x14ac:dyDescent="0.2">
      <c r="A1557" s="198" t="s">
        <v>27</v>
      </c>
      <c r="B1557" s="199" t="s">
        <v>207</v>
      </c>
      <c r="C1557" s="199" t="s">
        <v>206</v>
      </c>
      <c r="D1557" s="199" t="s">
        <v>197</v>
      </c>
      <c r="E1557" s="199"/>
      <c r="F1557" s="199"/>
      <c r="G1557" s="199"/>
      <c r="H1557" s="199"/>
      <c r="I1557" s="199"/>
      <c r="J1557" s="199"/>
      <c r="K1557" s="199"/>
      <c r="L1557" s="199"/>
      <c r="M1557" s="199"/>
      <c r="N1557" s="199"/>
      <c r="O1557" s="199"/>
      <c r="P1557" s="199"/>
      <c r="Q1557" s="200" t="s">
        <v>1</v>
      </c>
    </row>
    <row r="1558" spans="1:17" x14ac:dyDescent="0.2">
      <c r="A1558" s="195" t="s">
        <v>27</v>
      </c>
      <c r="B1558" s="196" t="s">
        <v>207</v>
      </c>
      <c r="C1558" s="196" t="s">
        <v>211</v>
      </c>
      <c r="D1558" s="196" t="s">
        <v>195</v>
      </c>
      <c r="E1558" s="199"/>
      <c r="F1558" s="199"/>
      <c r="G1558" s="199"/>
      <c r="H1558" s="199"/>
      <c r="I1558" s="199"/>
      <c r="J1558" s="199"/>
      <c r="K1558" s="199"/>
      <c r="L1558" s="199"/>
      <c r="M1558" s="199"/>
      <c r="N1558" s="199"/>
      <c r="O1558" s="199"/>
      <c r="P1558" s="199"/>
      <c r="Q1558" s="200"/>
    </row>
    <row r="1559" spans="1:17" x14ac:dyDescent="0.2">
      <c r="A1559" s="198" t="s">
        <v>27</v>
      </c>
      <c r="B1559" s="199" t="s">
        <v>207</v>
      </c>
      <c r="C1559" s="199" t="s">
        <v>211</v>
      </c>
      <c r="D1559" s="199" t="s">
        <v>197</v>
      </c>
      <c r="E1559" s="199"/>
      <c r="F1559" s="199"/>
      <c r="G1559" s="199"/>
      <c r="H1559" s="199"/>
      <c r="I1559" s="199"/>
      <c r="J1559" s="199"/>
      <c r="K1559" s="199"/>
      <c r="L1559" s="199"/>
      <c r="M1559" s="199"/>
      <c r="N1559" s="199"/>
      <c r="O1559" s="199"/>
      <c r="P1559" s="199"/>
      <c r="Q1559" s="200"/>
    </row>
    <row r="1560" spans="1:17" x14ac:dyDescent="0.2">
      <c r="A1560" s="195" t="s">
        <v>27</v>
      </c>
      <c r="B1560" s="196" t="s">
        <v>207</v>
      </c>
      <c r="C1560" s="196" t="s">
        <v>1087</v>
      </c>
      <c r="D1560" s="196" t="s">
        <v>195</v>
      </c>
      <c r="E1560" s="199"/>
      <c r="F1560" s="199"/>
      <c r="G1560" s="199"/>
      <c r="H1560" s="199"/>
      <c r="I1560" s="199"/>
      <c r="J1560" s="199"/>
      <c r="K1560" s="199"/>
      <c r="L1560" s="199"/>
      <c r="M1560" s="199"/>
      <c r="N1560" s="199"/>
      <c r="O1560" s="199"/>
      <c r="P1560" s="199"/>
      <c r="Q1560" s="200"/>
    </row>
    <row r="1561" spans="1:17" x14ac:dyDescent="0.2">
      <c r="A1561" s="198" t="s">
        <v>27</v>
      </c>
      <c r="B1561" s="199" t="s">
        <v>207</v>
      </c>
      <c r="C1561" s="199" t="s">
        <v>1087</v>
      </c>
      <c r="D1561" s="199" t="s">
        <v>197</v>
      </c>
      <c r="E1561" s="199"/>
      <c r="F1561" s="199"/>
      <c r="G1561" s="199"/>
      <c r="H1561" s="199"/>
      <c r="I1561" s="199"/>
      <c r="J1561" s="199"/>
      <c r="K1561" s="199"/>
      <c r="L1561" s="199"/>
      <c r="M1561" s="199"/>
      <c r="N1561" s="199"/>
      <c r="O1561" s="199"/>
      <c r="P1561" s="199"/>
      <c r="Q1561" s="200"/>
    </row>
    <row r="1562" spans="1:17" x14ac:dyDescent="0.2">
      <c r="A1562" s="195" t="s">
        <v>28</v>
      </c>
      <c r="B1562" s="196" t="s">
        <v>208</v>
      </c>
      <c r="C1562" s="196" t="s">
        <v>214</v>
      </c>
      <c r="D1562" s="196" t="s">
        <v>195</v>
      </c>
      <c r="E1562" s="196">
        <v>299905</v>
      </c>
      <c r="F1562" s="196">
        <v>325548</v>
      </c>
      <c r="G1562" s="196">
        <v>279808</v>
      </c>
      <c r="H1562" s="196">
        <v>298517</v>
      </c>
      <c r="I1562" s="196">
        <v>252088</v>
      </c>
      <c r="J1562" s="196">
        <v>238071</v>
      </c>
      <c r="K1562" s="196">
        <v>233144</v>
      </c>
      <c r="L1562" s="196">
        <v>235525</v>
      </c>
      <c r="M1562" s="196">
        <v>228655</v>
      </c>
      <c r="N1562" s="196">
        <v>234574</v>
      </c>
      <c r="O1562" s="196">
        <v>237962</v>
      </c>
      <c r="P1562" s="196"/>
      <c r="Q1562" s="197" t="s">
        <v>1</v>
      </c>
    </row>
    <row r="1563" spans="1:17" x14ac:dyDescent="0.2">
      <c r="A1563" s="198" t="s">
        <v>28</v>
      </c>
      <c r="B1563" s="199" t="s">
        <v>208</v>
      </c>
      <c r="C1563" s="199" t="s">
        <v>214</v>
      </c>
      <c r="D1563" s="199" t="s">
        <v>197</v>
      </c>
      <c r="E1563" s="199">
        <v>326377</v>
      </c>
      <c r="F1563" s="199">
        <v>350333</v>
      </c>
      <c r="G1563" s="199">
        <v>301136</v>
      </c>
      <c r="H1563" s="199">
        <v>320304</v>
      </c>
      <c r="I1563" s="199">
        <v>277047</v>
      </c>
      <c r="J1563" s="199">
        <v>263416</v>
      </c>
      <c r="K1563" s="199">
        <v>256013</v>
      </c>
      <c r="L1563" s="199">
        <v>259103</v>
      </c>
      <c r="M1563" s="199">
        <v>252431</v>
      </c>
      <c r="N1563" s="199">
        <v>258421</v>
      </c>
      <c r="O1563" s="199">
        <v>261405</v>
      </c>
      <c r="P1563" s="199"/>
      <c r="Q1563" s="200" t="s">
        <v>1</v>
      </c>
    </row>
    <row r="1564" spans="1:17" x14ac:dyDescent="0.2">
      <c r="A1564" s="195" t="s">
        <v>28</v>
      </c>
      <c r="B1564" s="196" t="s">
        <v>208</v>
      </c>
      <c r="C1564" s="196" t="s">
        <v>215</v>
      </c>
      <c r="D1564" s="196" t="s">
        <v>195</v>
      </c>
      <c r="E1564" s="196">
        <v>229872</v>
      </c>
      <c r="F1564" s="196">
        <v>244688</v>
      </c>
      <c r="G1564" s="196">
        <v>240657</v>
      </c>
      <c r="H1564" s="196">
        <v>250039</v>
      </c>
      <c r="I1564" s="196">
        <v>226578</v>
      </c>
      <c r="J1564" s="196">
        <v>214374</v>
      </c>
      <c r="K1564" s="196">
        <v>205046</v>
      </c>
      <c r="L1564" s="196">
        <v>204245</v>
      </c>
      <c r="M1564" s="196">
        <v>203493</v>
      </c>
      <c r="N1564" s="196">
        <v>203625</v>
      </c>
      <c r="O1564" s="196">
        <v>207399</v>
      </c>
      <c r="P1564" s="196"/>
      <c r="Q1564" s="197" t="s">
        <v>1</v>
      </c>
    </row>
    <row r="1565" spans="1:17" x14ac:dyDescent="0.2">
      <c r="A1565" s="198" t="s">
        <v>28</v>
      </c>
      <c r="B1565" s="199" t="s">
        <v>208</v>
      </c>
      <c r="C1565" s="199" t="s">
        <v>215</v>
      </c>
      <c r="D1565" s="199" t="s">
        <v>197</v>
      </c>
      <c r="E1565" s="199">
        <v>242942</v>
      </c>
      <c r="F1565" s="199">
        <v>258467</v>
      </c>
      <c r="G1565" s="199">
        <v>252317</v>
      </c>
      <c r="H1565" s="199">
        <v>262866</v>
      </c>
      <c r="I1565" s="199">
        <v>238862</v>
      </c>
      <c r="J1565" s="199">
        <v>229746</v>
      </c>
      <c r="K1565" s="199">
        <v>221725</v>
      </c>
      <c r="L1565" s="199">
        <v>220427</v>
      </c>
      <c r="M1565" s="199">
        <v>220382</v>
      </c>
      <c r="N1565" s="199">
        <v>219871</v>
      </c>
      <c r="O1565" s="199">
        <v>224144</v>
      </c>
      <c r="P1565" s="199"/>
      <c r="Q1565" s="200" t="s">
        <v>1</v>
      </c>
    </row>
    <row r="1566" spans="1:17" x14ac:dyDescent="0.2">
      <c r="A1566" s="195" t="s">
        <v>28</v>
      </c>
      <c r="B1566" s="196" t="s">
        <v>208</v>
      </c>
      <c r="C1566" s="196" t="s">
        <v>213</v>
      </c>
      <c r="D1566" s="196" t="s">
        <v>195</v>
      </c>
      <c r="E1566" s="196">
        <v>202563</v>
      </c>
      <c r="F1566" s="196">
        <v>214940</v>
      </c>
      <c r="G1566" s="196">
        <v>226239</v>
      </c>
      <c r="H1566" s="196">
        <v>221631</v>
      </c>
      <c r="I1566" s="196">
        <v>217692</v>
      </c>
      <c r="J1566" s="196">
        <v>207647</v>
      </c>
      <c r="K1566" s="196">
        <v>199099</v>
      </c>
      <c r="L1566" s="196">
        <v>190180</v>
      </c>
      <c r="M1566" s="196">
        <v>187903</v>
      </c>
      <c r="N1566" s="196">
        <v>191227</v>
      </c>
      <c r="O1566" s="196">
        <v>193852</v>
      </c>
      <c r="P1566" s="196"/>
      <c r="Q1566" s="197" t="s">
        <v>1</v>
      </c>
    </row>
    <row r="1567" spans="1:17" x14ac:dyDescent="0.2">
      <c r="A1567" s="198" t="s">
        <v>28</v>
      </c>
      <c r="B1567" s="199" t="s">
        <v>208</v>
      </c>
      <c r="C1567" s="199" t="s">
        <v>213</v>
      </c>
      <c r="D1567" s="199" t="s">
        <v>197</v>
      </c>
      <c r="E1567" s="199">
        <v>216701</v>
      </c>
      <c r="F1567" s="199">
        <v>226286</v>
      </c>
      <c r="G1567" s="199">
        <v>237298</v>
      </c>
      <c r="H1567" s="199">
        <v>231958</v>
      </c>
      <c r="I1567" s="199">
        <v>229346</v>
      </c>
      <c r="J1567" s="199">
        <v>219433</v>
      </c>
      <c r="K1567" s="199">
        <v>212046</v>
      </c>
      <c r="L1567" s="199">
        <v>204594</v>
      </c>
      <c r="M1567" s="199">
        <v>200582</v>
      </c>
      <c r="N1567" s="199">
        <v>204281</v>
      </c>
      <c r="O1567" s="199">
        <v>207005</v>
      </c>
      <c r="P1567" s="199"/>
      <c r="Q1567" s="200" t="s">
        <v>1</v>
      </c>
    </row>
    <row r="1568" spans="1:17" x14ac:dyDescent="0.2">
      <c r="A1568" s="195" t="s">
        <v>28</v>
      </c>
      <c r="B1568" s="196" t="s">
        <v>208</v>
      </c>
      <c r="C1568" s="196" t="s">
        <v>212</v>
      </c>
      <c r="D1568" s="196" t="s">
        <v>195</v>
      </c>
      <c r="E1568" s="196">
        <v>177582</v>
      </c>
      <c r="F1568" s="196">
        <v>189134</v>
      </c>
      <c r="G1568" s="196">
        <v>202934</v>
      </c>
      <c r="H1568" s="196">
        <v>195115</v>
      </c>
      <c r="I1568" s="196">
        <v>201403</v>
      </c>
      <c r="J1568" s="196">
        <v>194839</v>
      </c>
      <c r="K1568" s="196">
        <v>189964</v>
      </c>
      <c r="L1568" s="196">
        <v>183797</v>
      </c>
      <c r="M1568" s="196">
        <v>173962</v>
      </c>
      <c r="N1568" s="196">
        <v>175039</v>
      </c>
      <c r="O1568" s="196">
        <v>182448</v>
      </c>
      <c r="P1568" s="196"/>
      <c r="Q1568" s="197" t="s">
        <v>1</v>
      </c>
    </row>
    <row r="1569" spans="1:17" x14ac:dyDescent="0.2">
      <c r="A1569" s="198" t="s">
        <v>28</v>
      </c>
      <c r="B1569" s="199" t="s">
        <v>208</v>
      </c>
      <c r="C1569" s="199" t="s">
        <v>212</v>
      </c>
      <c r="D1569" s="199" t="s">
        <v>197</v>
      </c>
      <c r="E1569" s="199">
        <v>193373</v>
      </c>
      <c r="F1569" s="199">
        <v>202626</v>
      </c>
      <c r="G1569" s="199">
        <v>212588</v>
      </c>
      <c r="H1569" s="199">
        <v>205236</v>
      </c>
      <c r="I1569" s="199">
        <v>213112</v>
      </c>
      <c r="J1569" s="199">
        <v>206718</v>
      </c>
      <c r="K1569" s="199">
        <v>201500</v>
      </c>
      <c r="L1569" s="199">
        <v>196231</v>
      </c>
      <c r="M1569" s="199">
        <v>187823</v>
      </c>
      <c r="N1569" s="199">
        <v>186291</v>
      </c>
      <c r="O1569" s="199">
        <v>192866</v>
      </c>
      <c r="P1569" s="199"/>
      <c r="Q1569" s="200" t="s">
        <v>1</v>
      </c>
    </row>
    <row r="1570" spans="1:17" x14ac:dyDescent="0.2">
      <c r="A1570" s="195" t="s">
        <v>28</v>
      </c>
      <c r="B1570" s="196" t="s">
        <v>208</v>
      </c>
      <c r="C1570" s="196" t="s">
        <v>210</v>
      </c>
      <c r="D1570" s="196" t="s">
        <v>195</v>
      </c>
      <c r="E1570" s="196">
        <v>157165</v>
      </c>
      <c r="F1570" s="196">
        <v>164524</v>
      </c>
      <c r="G1570" s="196">
        <v>178122</v>
      </c>
      <c r="H1570" s="196">
        <v>171271</v>
      </c>
      <c r="I1570" s="196">
        <v>180680</v>
      </c>
      <c r="J1570" s="196">
        <v>178650</v>
      </c>
      <c r="K1570" s="196">
        <v>175597</v>
      </c>
      <c r="L1570" s="196">
        <v>172715</v>
      </c>
      <c r="M1570" s="196">
        <v>166593</v>
      </c>
      <c r="N1570" s="196">
        <v>160972</v>
      </c>
      <c r="O1570" s="196">
        <v>166228</v>
      </c>
      <c r="P1570" s="196"/>
      <c r="Q1570" s="197" t="s">
        <v>1</v>
      </c>
    </row>
    <row r="1571" spans="1:17" x14ac:dyDescent="0.2">
      <c r="A1571" s="198" t="s">
        <v>28</v>
      </c>
      <c r="B1571" s="199" t="s">
        <v>208</v>
      </c>
      <c r="C1571" s="199" t="s">
        <v>210</v>
      </c>
      <c r="D1571" s="199" t="s">
        <v>197</v>
      </c>
      <c r="E1571" s="199">
        <v>173299</v>
      </c>
      <c r="F1571" s="199">
        <v>178525</v>
      </c>
      <c r="G1571" s="199">
        <v>188513</v>
      </c>
      <c r="H1571" s="199">
        <v>183659</v>
      </c>
      <c r="I1571" s="199">
        <v>191183</v>
      </c>
      <c r="J1571" s="199">
        <v>191240</v>
      </c>
      <c r="K1571" s="199">
        <v>187676</v>
      </c>
      <c r="L1571" s="199">
        <v>184113</v>
      </c>
      <c r="M1571" s="199">
        <v>178276</v>
      </c>
      <c r="N1571" s="199">
        <v>172667</v>
      </c>
      <c r="O1571" s="199">
        <v>175591</v>
      </c>
      <c r="P1571" s="199"/>
      <c r="Q1571" s="200" t="s">
        <v>1</v>
      </c>
    </row>
    <row r="1572" spans="1:17" x14ac:dyDescent="0.2">
      <c r="A1572" s="195" t="s">
        <v>28</v>
      </c>
      <c r="B1572" s="196" t="s">
        <v>208</v>
      </c>
      <c r="C1572" s="196" t="s">
        <v>206</v>
      </c>
      <c r="D1572" s="196" t="s">
        <v>195</v>
      </c>
      <c r="E1572" s="196">
        <v>133805</v>
      </c>
      <c r="F1572" s="196">
        <v>145515</v>
      </c>
      <c r="G1572" s="196">
        <v>157210</v>
      </c>
      <c r="H1572" s="196">
        <v>150350</v>
      </c>
      <c r="I1572" s="196">
        <v>159461</v>
      </c>
      <c r="J1572" s="196">
        <v>161614</v>
      </c>
      <c r="K1572" s="196">
        <v>162361</v>
      </c>
      <c r="L1572" s="196">
        <v>160418</v>
      </c>
      <c r="M1572" s="196">
        <v>157157</v>
      </c>
      <c r="N1572" s="196">
        <v>153853</v>
      </c>
      <c r="O1572" s="196">
        <v>152292</v>
      </c>
      <c r="P1572" s="196"/>
      <c r="Q1572" s="197" t="s">
        <v>1</v>
      </c>
    </row>
    <row r="1573" spans="1:17" x14ac:dyDescent="0.2">
      <c r="A1573" s="198" t="s">
        <v>28</v>
      </c>
      <c r="B1573" s="199" t="s">
        <v>208</v>
      </c>
      <c r="C1573" s="199" t="s">
        <v>206</v>
      </c>
      <c r="D1573" s="199" t="s">
        <v>197</v>
      </c>
      <c r="E1573" s="199">
        <v>146991</v>
      </c>
      <c r="F1573" s="199">
        <v>159190</v>
      </c>
      <c r="G1573" s="199">
        <v>167861</v>
      </c>
      <c r="H1573" s="199">
        <v>162537</v>
      </c>
      <c r="I1573" s="199">
        <v>168862</v>
      </c>
      <c r="J1573" s="199">
        <v>170631</v>
      </c>
      <c r="K1573" s="199">
        <v>173258</v>
      </c>
      <c r="L1573" s="199">
        <v>170641</v>
      </c>
      <c r="M1573" s="199">
        <v>166697</v>
      </c>
      <c r="N1573" s="199">
        <v>163178</v>
      </c>
      <c r="O1573" s="199">
        <v>160924</v>
      </c>
      <c r="P1573" s="199"/>
      <c r="Q1573" s="200" t="s">
        <v>1</v>
      </c>
    </row>
    <row r="1574" spans="1:17" x14ac:dyDescent="0.2">
      <c r="A1574" s="195" t="s">
        <v>28</v>
      </c>
      <c r="B1574" s="196" t="s">
        <v>208</v>
      </c>
      <c r="C1574" s="196" t="s">
        <v>211</v>
      </c>
      <c r="D1574" s="196" t="s">
        <v>195</v>
      </c>
      <c r="E1574" s="196"/>
      <c r="F1574" s="196"/>
      <c r="G1574" s="196"/>
      <c r="H1574" s="196"/>
      <c r="I1574" s="196"/>
      <c r="J1574" s="196"/>
      <c r="K1574" s="196"/>
      <c r="L1574" s="196"/>
      <c r="M1574" s="196"/>
      <c r="N1574" s="196"/>
      <c r="O1574" s="196"/>
      <c r="P1574" s="196"/>
      <c r="Q1574" s="197" t="s">
        <v>1</v>
      </c>
    </row>
    <row r="1575" spans="1:17" x14ac:dyDescent="0.2">
      <c r="A1575" s="198" t="s">
        <v>28</v>
      </c>
      <c r="B1575" s="199" t="s">
        <v>208</v>
      </c>
      <c r="C1575" s="199" t="s">
        <v>211</v>
      </c>
      <c r="D1575" s="199" t="s">
        <v>197</v>
      </c>
      <c r="E1575" s="199"/>
      <c r="F1575" s="199"/>
      <c r="G1575" s="199"/>
      <c r="H1575" s="199"/>
      <c r="I1575" s="199"/>
      <c r="J1575" s="199"/>
      <c r="K1575" s="199"/>
      <c r="L1575" s="199"/>
      <c r="M1575" s="199"/>
      <c r="N1575" s="199"/>
      <c r="O1575" s="199"/>
      <c r="P1575" s="199"/>
      <c r="Q1575" s="200" t="s">
        <v>1</v>
      </c>
    </row>
    <row r="1576" spans="1:17" x14ac:dyDescent="0.2">
      <c r="A1576" s="195" t="s">
        <v>28</v>
      </c>
      <c r="B1576" s="196" t="s">
        <v>205</v>
      </c>
      <c r="C1576" s="196" t="s">
        <v>214</v>
      </c>
      <c r="D1576" s="196" t="s">
        <v>195</v>
      </c>
      <c r="E1576" s="196">
        <v>117191</v>
      </c>
      <c r="F1576" s="196">
        <v>133314</v>
      </c>
      <c r="G1576" s="196">
        <v>132689</v>
      </c>
      <c r="H1576" s="196">
        <v>137599</v>
      </c>
      <c r="I1576" s="196">
        <v>134236</v>
      </c>
      <c r="J1576" s="196">
        <v>143941</v>
      </c>
      <c r="K1576" s="196">
        <v>135576</v>
      </c>
      <c r="L1576" s="196">
        <v>135970</v>
      </c>
      <c r="M1576" s="196">
        <v>131906</v>
      </c>
      <c r="N1576" s="196">
        <v>139564</v>
      </c>
      <c r="O1576" s="196">
        <v>137444</v>
      </c>
      <c r="P1576" s="196"/>
      <c r="Q1576" s="197" t="s">
        <v>1</v>
      </c>
    </row>
    <row r="1577" spans="1:17" x14ac:dyDescent="0.2">
      <c r="A1577" s="198" t="s">
        <v>28</v>
      </c>
      <c r="B1577" s="199" t="s">
        <v>205</v>
      </c>
      <c r="C1577" s="199" t="s">
        <v>214</v>
      </c>
      <c r="D1577" s="199" t="s">
        <v>197</v>
      </c>
      <c r="E1577" s="199">
        <v>136445</v>
      </c>
      <c r="F1577" s="199">
        <v>151897</v>
      </c>
      <c r="G1577" s="199">
        <v>157159</v>
      </c>
      <c r="H1577" s="199">
        <v>161589</v>
      </c>
      <c r="I1577" s="199">
        <v>161274</v>
      </c>
      <c r="J1577" s="199">
        <v>174913</v>
      </c>
      <c r="K1577" s="199">
        <v>162458</v>
      </c>
      <c r="L1577" s="199">
        <v>164936</v>
      </c>
      <c r="M1577" s="199">
        <v>159816</v>
      </c>
      <c r="N1577" s="199">
        <v>169215</v>
      </c>
      <c r="O1577" s="199">
        <v>165795</v>
      </c>
      <c r="P1577" s="199"/>
      <c r="Q1577" s="200" t="s">
        <v>1</v>
      </c>
    </row>
    <row r="1578" spans="1:17" x14ac:dyDescent="0.2">
      <c r="A1578" s="195" t="s">
        <v>28</v>
      </c>
      <c r="B1578" s="196" t="s">
        <v>205</v>
      </c>
      <c r="C1578" s="196" t="s">
        <v>215</v>
      </c>
      <c r="D1578" s="196" t="s">
        <v>195</v>
      </c>
      <c r="E1578" s="196">
        <v>91198</v>
      </c>
      <c r="F1578" s="196">
        <v>96892</v>
      </c>
      <c r="G1578" s="196">
        <v>111385</v>
      </c>
      <c r="H1578" s="196">
        <v>111162</v>
      </c>
      <c r="I1578" s="196">
        <v>109238</v>
      </c>
      <c r="J1578" s="196">
        <v>109197</v>
      </c>
      <c r="K1578" s="196">
        <v>117696</v>
      </c>
      <c r="L1578" s="196">
        <v>130012</v>
      </c>
      <c r="M1578" s="196">
        <v>128864</v>
      </c>
      <c r="N1578" s="196">
        <v>125416</v>
      </c>
      <c r="O1578" s="196">
        <v>127704</v>
      </c>
      <c r="P1578" s="196"/>
      <c r="Q1578" s="197" t="s">
        <v>1</v>
      </c>
    </row>
    <row r="1579" spans="1:17" x14ac:dyDescent="0.2">
      <c r="A1579" s="198" t="s">
        <v>28</v>
      </c>
      <c r="B1579" s="199" t="s">
        <v>205</v>
      </c>
      <c r="C1579" s="199" t="s">
        <v>215</v>
      </c>
      <c r="D1579" s="199" t="s">
        <v>197</v>
      </c>
      <c r="E1579" s="199">
        <v>100502</v>
      </c>
      <c r="F1579" s="199">
        <v>107673</v>
      </c>
      <c r="G1579" s="199">
        <v>126735</v>
      </c>
      <c r="H1579" s="199">
        <v>123377</v>
      </c>
      <c r="I1579" s="199">
        <v>122415</v>
      </c>
      <c r="J1579" s="199">
        <v>123400</v>
      </c>
      <c r="K1579" s="199">
        <v>131453</v>
      </c>
      <c r="L1579" s="199">
        <v>148192</v>
      </c>
      <c r="M1579" s="199">
        <v>148279</v>
      </c>
      <c r="N1579" s="199">
        <v>143146</v>
      </c>
      <c r="O1579" s="199">
        <v>145067</v>
      </c>
      <c r="P1579" s="199"/>
      <c r="Q1579" s="200" t="s">
        <v>1</v>
      </c>
    </row>
    <row r="1580" spans="1:17" x14ac:dyDescent="0.2">
      <c r="A1580" s="195" t="s">
        <v>28</v>
      </c>
      <c r="B1580" s="196" t="s">
        <v>205</v>
      </c>
      <c r="C1580" s="196" t="s">
        <v>213</v>
      </c>
      <c r="D1580" s="196" t="s">
        <v>195</v>
      </c>
      <c r="E1580" s="196">
        <v>80555</v>
      </c>
      <c r="F1580" s="196">
        <v>87278</v>
      </c>
      <c r="G1580" s="196">
        <v>100996</v>
      </c>
      <c r="H1580" s="196">
        <v>94088</v>
      </c>
      <c r="I1580" s="196">
        <v>103985</v>
      </c>
      <c r="J1580" s="196">
        <v>101155</v>
      </c>
      <c r="K1580" s="196">
        <v>105050</v>
      </c>
      <c r="L1580" s="196">
        <v>114829</v>
      </c>
      <c r="M1580" s="196">
        <v>116387</v>
      </c>
      <c r="N1580" s="196">
        <v>109389</v>
      </c>
      <c r="O1580" s="196">
        <v>109045</v>
      </c>
      <c r="P1580" s="196"/>
      <c r="Q1580" s="197" t="s">
        <v>1</v>
      </c>
    </row>
    <row r="1581" spans="1:17" x14ac:dyDescent="0.2">
      <c r="A1581" s="198" t="s">
        <v>28</v>
      </c>
      <c r="B1581" s="199" t="s">
        <v>205</v>
      </c>
      <c r="C1581" s="199" t="s">
        <v>213</v>
      </c>
      <c r="D1581" s="199" t="s">
        <v>197</v>
      </c>
      <c r="E1581" s="199">
        <v>87873</v>
      </c>
      <c r="F1581" s="199">
        <v>94818</v>
      </c>
      <c r="G1581" s="199">
        <v>111938</v>
      </c>
      <c r="H1581" s="199">
        <v>103108</v>
      </c>
      <c r="I1581" s="199">
        <v>115368</v>
      </c>
      <c r="J1581" s="199">
        <v>111809</v>
      </c>
      <c r="K1581" s="199">
        <v>116930</v>
      </c>
      <c r="L1581" s="199">
        <v>125401</v>
      </c>
      <c r="M1581" s="199">
        <v>127467</v>
      </c>
      <c r="N1581" s="199">
        <v>119924</v>
      </c>
      <c r="O1581" s="199">
        <v>120019</v>
      </c>
      <c r="P1581" s="199"/>
      <c r="Q1581" s="200" t="s">
        <v>1</v>
      </c>
    </row>
    <row r="1582" spans="1:17" x14ac:dyDescent="0.2">
      <c r="A1582" s="195" t="s">
        <v>28</v>
      </c>
      <c r="B1582" s="196" t="s">
        <v>205</v>
      </c>
      <c r="C1582" s="196" t="s">
        <v>212</v>
      </c>
      <c r="D1582" s="196" t="s">
        <v>195</v>
      </c>
      <c r="E1582" s="196"/>
      <c r="F1582" s="196"/>
      <c r="G1582" s="196"/>
      <c r="H1582" s="196"/>
      <c r="I1582" s="196"/>
      <c r="J1582" s="196"/>
      <c r="K1582" s="196"/>
      <c r="L1582" s="196"/>
      <c r="M1582" s="196"/>
      <c r="N1582" s="196"/>
      <c r="O1582" s="196"/>
      <c r="P1582" s="196"/>
      <c r="Q1582" s="197" t="s">
        <v>1</v>
      </c>
    </row>
    <row r="1583" spans="1:17" x14ac:dyDescent="0.2">
      <c r="A1583" s="198" t="s">
        <v>28</v>
      </c>
      <c r="B1583" s="199" t="s">
        <v>205</v>
      </c>
      <c r="C1583" s="199" t="s">
        <v>212</v>
      </c>
      <c r="D1583" s="199" t="s">
        <v>197</v>
      </c>
      <c r="E1583" s="199"/>
      <c r="F1583" s="199"/>
      <c r="G1583" s="199"/>
      <c r="H1583" s="199"/>
      <c r="I1583" s="199"/>
      <c r="J1583" s="199"/>
      <c r="K1583" s="199"/>
      <c r="L1583" s="199"/>
      <c r="M1583" s="199"/>
      <c r="N1583" s="199"/>
      <c r="O1583" s="199"/>
      <c r="P1583" s="199"/>
      <c r="Q1583" s="200" t="s">
        <v>1</v>
      </c>
    </row>
    <row r="1584" spans="1:17" x14ac:dyDescent="0.2">
      <c r="A1584" s="195" t="s">
        <v>28</v>
      </c>
      <c r="B1584" s="196" t="s">
        <v>205</v>
      </c>
      <c r="C1584" s="196" t="s">
        <v>210</v>
      </c>
      <c r="D1584" s="196" t="s">
        <v>195</v>
      </c>
      <c r="E1584" s="196"/>
      <c r="F1584" s="196"/>
      <c r="G1584" s="196"/>
      <c r="H1584" s="196"/>
      <c r="I1584" s="196"/>
      <c r="J1584" s="196"/>
      <c r="K1584" s="196"/>
      <c r="L1584" s="196"/>
      <c r="M1584" s="196"/>
      <c r="N1584" s="196"/>
      <c r="O1584" s="196"/>
      <c r="P1584" s="196"/>
      <c r="Q1584" s="197" t="s">
        <v>1</v>
      </c>
    </row>
    <row r="1585" spans="1:17" x14ac:dyDescent="0.2">
      <c r="A1585" s="198" t="s">
        <v>28</v>
      </c>
      <c r="B1585" s="199" t="s">
        <v>205</v>
      </c>
      <c r="C1585" s="199" t="s">
        <v>210</v>
      </c>
      <c r="D1585" s="199" t="s">
        <v>197</v>
      </c>
      <c r="E1585" s="199"/>
      <c r="F1585" s="199"/>
      <c r="G1585" s="199"/>
      <c r="H1585" s="199"/>
      <c r="I1585" s="199"/>
      <c r="J1585" s="199"/>
      <c r="K1585" s="199"/>
      <c r="L1585" s="199"/>
      <c r="M1585" s="199"/>
      <c r="N1585" s="199"/>
      <c r="O1585" s="199"/>
      <c r="P1585" s="199"/>
      <c r="Q1585" s="200" t="s">
        <v>1</v>
      </c>
    </row>
    <row r="1586" spans="1:17" x14ac:dyDescent="0.2">
      <c r="A1586" s="195" t="s">
        <v>28</v>
      </c>
      <c r="B1586" s="196" t="s">
        <v>205</v>
      </c>
      <c r="C1586" s="196" t="s">
        <v>206</v>
      </c>
      <c r="D1586" s="196" t="s">
        <v>195</v>
      </c>
      <c r="E1586" s="196"/>
      <c r="F1586" s="196"/>
      <c r="G1586" s="196"/>
      <c r="H1586" s="196"/>
      <c r="I1586" s="196"/>
      <c r="J1586" s="196"/>
      <c r="K1586" s="196"/>
      <c r="L1586" s="196"/>
      <c r="M1586" s="196"/>
      <c r="N1586" s="196"/>
      <c r="O1586" s="196"/>
      <c r="P1586" s="196"/>
      <c r="Q1586" s="197" t="s">
        <v>1</v>
      </c>
    </row>
    <row r="1587" spans="1:17" x14ac:dyDescent="0.2">
      <c r="A1587" s="198" t="s">
        <v>28</v>
      </c>
      <c r="B1587" s="199" t="s">
        <v>205</v>
      </c>
      <c r="C1587" s="199" t="s">
        <v>206</v>
      </c>
      <c r="D1587" s="199" t="s">
        <v>197</v>
      </c>
      <c r="E1587" s="199"/>
      <c r="F1587" s="199"/>
      <c r="G1587" s="199"/>
      <c r="H1587" s="199"/>
      <c r="I1587" s="199"/>
      <c r="J1587" s="199"/>
      <c r="K1587" s="199"/>
      <c r="L1587" s="199"/>
      <c r="M1587" s="199"/>
      <c r="N1587" s="199"/>
      <c r="O1587" s="199"/>
      <c r="P1587" s="199"/>
      <c r="Q1587" s="200" t="s">
        <v>1</v>
      </c>
    </row>
    <row r="1588" spans="1:17" x14ac:dyDescent="0.2">
      <c r="A1588" s="195" t="s">
        <v>28</v>
      </c>
      <c r="B1588" s="196" t="s">
        <v>205</v>
      </c>
      <c r="C1588" s="196" t="s">
        <v>211</v>
      </c>
      <c r="D1588" s="196" t="s">
        <v>195</v>
      </c>
      <c r="E1588" s="199"/>
      <c r="F1588" s="199"/>
      <c r="G1588" s="199"/>
      <c r="H1588" s="199"/>
      <c r="I1588" s="199"/>
      <c r="J1588" s="199"/>
      <c r="K1588" s="199"/>
      <c r="L1588" s="199"/>
      <c r="M1588" s="199"/>
      <c r="N1588" s="199"/>
      <c r="O1588" s="199"/>
      <c r="P1588" s="199"/>
      <c r="Q1588" s="200"/>
    </row>
    <row r="1589" spans="1:17" x14ac:dyDescent="0.2">
      <c r="A1589" s="198" t="s">
        <v>28</v>
      </c>
      <c r="B1589" s="199" t="s">
        <v>205</v>
      </c>
      <c r="C1589" s="199" t="s">
        <v>211</v>
      </c>
      <c r="D1589" s="199" t="s">
        <v>197</v>
      </c>
      <c r="E1589" s="199"/>
      <c r="F1589" s="199"/>
      <c r="G1589" s="199"/>
      <c r="H1589" s="199"/>
      <c r="I1589" s="199"/>
      <c r="J1589" s="199"/>
      <c r="K1589" s="199"/>
      <c r="L1589" s="199"/>
      <c r="M1589" s="199"/>
      <c r="N1589" s="199"/>
      <c r="O1589" s="199"/>
      <c r="P1589" s="199"/>
      <c r="Q1589" s="200"/>
    </row>
    <row r="1590" spans="1:17" x14ac:dyDescent="0.2">
      <c r="A1590" s="195" t="s">
        <v>28</v>
      </c>
      <c r="B1590" s="196" t="s">
        <v>205</v>
      </c>
      <c r="C1590" s="196" t="s">
        <v>1087</v>
      </c>
      <c r="D1590" s="196" t="s">
        <v>195</v>
      </c>
      <c r="E1590" s="199"/>
      <c r="F1590" s="199"/>
      <c r="G1590" s="199"/>
      <c r="H1590" s="199"/>
      <c r="I1590" s="199"/>
      <c r="J1590" s="199"/>
      <c r="K1590" s="199"/>
      <c r="L1590" s="199"/>
      <c r="M1590" s="199"/>
      <c r="N1590" s="199"/>
      <c r="O1590" s="199"/>
      <c r="P1590" s="199"/>
      <c r="Q1590" s="200"/>
    </row>
    <row r="1591" spans="1:17" x14ac:dyDescent="0.2">
      <c r="A1591" s="198" t="s">
        <v>28</v>
      </c>
      <c r="B1591" s="199" t="s">
        <v>205</v>
      </c>
      <c r="C1591" s="199" t="s">
        <v>1087</v>
      </c>
      <c r="D1591" s="199" t="s">
        <v>197</v>
      </c>
      <c r="E1591" s="199"/>
      <c r="F1591" s="199"/>
      <c r="G1591" s="199"/>
      <c r="H1591" s="199"/>
      <c r="I1591" s="199"/>
      <c r="J1591" s="199"/>
      <c r="K1591" s="199"/>
      <c r="L1591" s="199"/>
      <c r="M1591" s="199"/>
      <c r="N1591" s="199"/>
      <c r="O1591" s="199"/>
      <c r="P1591" s="199"/>
      <c r="Q1591" s="200"/>
    </row>
    <row r="1592" spans="1:17" x14ac:dyDescent="0.2">
      <c r="A1592" s="195" t="s">
        <v>28</v>
      </c>
      <c r="B1592" s="196" t="s">
        <v>209</v>
      </c>
      <c r="C1592" s="196" t="s">
        <v>214</v>
      </c>
      <c r="D1592" s="196" t="s">
        <v>195</v>
      </c>
      <c r="E1592" s="196">
        <v>23.102319999999999</v>
      </c>
      <c r="F1592" s="196">
        <v>20.468869999999999</v>
      </c>
      <c r="G1592" s="196">
        <v>23.042590000000001</v>
      </c>
      <c r="H1592" s="196">
        <v>25.848109999999998</v>
      </c>
      <c r="I1592" s="196">
        <v>25.058710000000001</v>
      </c>
      <c r="J1592" s="196">
        <v>20.416599999999999</v>
      </c>
      <c r="K1592" s="196">
        <v>18.129570000000001</v>
      </c>
      <c r="L1592" s="196">
        <v>17.457170000000001</v>
      </c>
      <c r="M1592" s="196">
        <v>4.4499399999999998</v>
      </c>
      <c r="N1592" s="196">
        <v>16.325769999999999</v>
      </c>
      <c r="O1592" s="196">
        <v>16.379930000000002</v>
      </c>
      <c r="P1592" s="196"/>
      <c r="Q1592" s="197" t="s">
        <v>1</v>
      </c>
    </row>
    <row r="1593" spans="1:17" x14ac:dyDescent="0.2">
      <c r="A1593" s="198" t="s">
        <v>28</v>
      </c>
      <c r="B1593" s="199" t="s">
        <v>209</v>
      </c>
      <c r="C1593" s="199" t="s">
        <v>214</v>
      </c>
      <c r="D1593" s="199" t="s">
        <v>197</v>
      </c>
      <c r="E1593" s="199">
        <v>26.29842</v>
      </c>
      <c r="F1593" s="199">
        <v>23.69717</v>
      </c>
      <c r="G1593" s="199">
        <v>25.733560000000001</v>
      </c>
      <c r="H1593" s="199">
        <v>29.06926</v>
      </c>
      <c r="I1593" s="199">
        <v>28.230589999999999</v>
      </c>
      <c r="J1593" s="199">
        <v>23.437449999999998</v>
      </c>
      <c r="K1593" s="199">
        <v>21.228999999999999</v>
      </c>
      <c r="L1593" s="199">
        <v>20.253340000000001</v>
      </c>
      <c r="M1593" s="199">
        <v>5.9838100000000001</v>
      </c>
      <c r="N1593" s="199">
        <v>19.68571</v>
      </c>
      <c r="O1593" s="199">
        <v>19.485859999999999</v>
      </c>
      <c r="P1593" s="199"/>
      <c r="Q1593" s="200" t="s">
        <v>1</v>
      </c>
    </row>
    <row r="1594" spans="1:17" x14ac:dyDescent="0.2">
      <c r="A1594" s="195" t="s">
        <v>28</v>
      </c>
      <c r="B1594" s="196" t="s">
        <v>209</v>
      </c>
      <c r="C1594" s="196" t="s">
        <v>215</v>
      </c>
      <c r="D1594" s="196" t="s">
        <v>195</v>
      </c>
      <c r="E1594" s="196">
        <v>12.635730000000001</v>
      </c>
      <c r="F1594" s="196">
        <v>10.93065</v>
      </c>
      <c r="G1594" s="196">
        <v>12.36739</v>
      </c>
      <c r="H1594" s="196">
        <v>11.5106</v>
      </c>
      <c r="I1594" s="196">
        <v>13.634600000000001</v>
      </c>
      <c r="J1594" s="196">
        <v>12.645189999999999</v>
      </c>
      <c r="K1594" s="196">
        <v>10.74052</v>
      </c>
      <c r="L1594" s="196">
        <v>11.74864</v>
      </c>
      <c r="M1594" s="196">
        <v>16.67821</v>
      </c>
      <c r="N1594" s="196">
        <v>10.90338</v>
      </c>
      <c r="O1594" s="196">
        <v>9.9600299999999997</v>
      </c>
      <c r="P1594" s="196"/>
      <c r="Q1594" s="197" t="s">
        <v>1</v>
      </c>
    </row>
    <row r="1595" spans="1:17" x14ac:dyDescent="0.2">
      <c r="A1595" s="198" t="s">
        <v>28</v>
      </c>
      <c r="B1595" s="199" t="s">
        <v>209</v>
      </c>
      <c r="C1595" s="199" t="s">
        <v>215</v>
      </c>
      <c r="D1595" s="199" t="s">
        <v>197</v>
      </c>
      <c r="E1595" s="199">
        <v>15.109780000000001</v>
      </c>
      <c r="F1595" s="199">
        <v>12.86741</v>
      </c>
      <c r="G1595" s="199">
        <v>14.18573</v>
      </c>
      <c r="H1595" s="199">
        <v>13.38058</v>
      </c>
      <c r="I1595" s="199">
        <v>16.152419999999999</v>
      </c>
      <c r="J1595" s="199">
        <v>14.71495</v>
      </c>
      <c r="K1595" s="199">
        <v>13.1609</v>
      </c>
      <c r="L1595" s="199">
        <v>14.411569999999999</v>
      </c>
      <c r="M1595" s="199">
        <v>19.478449999999999</v>
      </c>
      <c r="N1595" s="199">
        <v>14.038690000000001</v>
      </c>
      <c r="O1595" s="199">
        <v>12.98451</v>
      </c>
      <c r="P1595" s="199"/>
      <c r="Q1595" s="200" t="s">
        <v>1</v>
      </c>
    </row>
    <row r="1596" spans="1:17" x14ac:dyDescent="0.2">
      <c r="A1596" s="195" t="s">
        <v>28</v>
      </c>
      <c r="B1596" s="196" t="s">
        <v>209</v>
      </c>
      <c r="C1596" s="196" t="s">
        <v>213</v>
      </c>
      <c r="D1596" s="196" t="s">
        <v>195</v>
      </c>
      <c r="E1596" s="196">
        <v>9.36449</v>
      </c>
      <c r="F1596" s="196">
        <v>7.7077299999999997</v>
      </c>
      <c r="G1596" s="196">
        <v>7.92171</v>
      </c>
      <c r="H1596" s="196">
        <v>7.9691000000000001</v>
      </c>
      <c r="I1596" s="196">
        <v>9.6172599999999999</v>
      </c>
      <c r="J1596" s="196">
        <v>8.91995</v>
      </c>
      <c r="K1596" s="196">
        <v>7.6660399999999997</v>
      </c>
      <c r="L1596" s="196">
        <v>8.6171000000000006</v>
      </c>
      <c r="M1596" s="196">
        <v>1.3565499999999999</v>
      </c>
      <c r="N1596" s="196">
        <v>7.7896900000000002</v>
      </c>
      <c r="O1596" s="196">
        <v>7.1095499999999996</v>
      </c>
      <c r="P1596" s="196"/>
      <c r="Q1596" s="197" t="s">
        <v>1</v>
      </c>
    </row>
    <row r="1597" spans="1:17" x14ac:dyDescent="0.2">
      <c r="A1597" s="198" t="s">
        <v>28</v>
      </c>
      <c r="B1597" s="199" t="s">
        <v>209</v>
      </c>
      <c r="C1597" s="199" t="s">
        <v>213</v>
      </c>
      <c r="D1597" s="199" t="s">
        <v>197</v>
      </c>
      <c r="E1597" s="199">
        <v>11.622</v>
      </c>
      <c r="F1597" s="199">
        <v>9.27013</v>
      </c>
      <c r="G1597" s="199">
        <v>9.3144500000000008</v>
      </c>
      <c r="H1597" s="199">
        <v>9.4810300000000005</v>
      </c>
      <c r="I1597" s="199">
        <v>11.801819999999999</v>
      </c>
      <c r="J1597" s="199">
        <v>10.892160000000001</v>
      </c>
      <c r="K1597" s="199">
        <v>9.5616000000000003</v>
      </c>
      <c r="L1597" s="199">
        <v>10.87129</v>
      </c>
      <c r="M1597" s="199">
        <v>1.93337</v>
      </c>
      <c r="N1597" s="199">
        <v>10.316179999999999</v>
      </c>
      <c r="O1597" s="199">
        <v>9.8823699999999999</v>
      </c>
      <c r="P1597" s="199"/>
      <c r="Q1597" s="200" t="s">
        <v>1</v>
      </c>
    </row>
    <row r="1598" spans="1:17" x14ac:dyDescent="0.2">
      <c r="A1598" s="195" t="s">
        <v>28</v>
      </c>
      <c r="B1598" s="196" t="s">
        <v>209</v>
      </c>
      <c r="C1598" s="196" t="s">
        <v>212</v>
      </c>
      <c r="D1598" s="196" t="s">
        <v>195</v>
      </c>
      <c r="E1598" s="196">
        <v>6.2675299999999998</v>
      </c>
      <c r="F1598" s="196">
        <v>5.2433699999999996</v>
      </c>
      <c r="G1598" s="196">
        <v>5.3017200000000004</v>
      </c>
      <c r="H1598" s="196">
        <v>5.2256400000000003</v>
      </c>
      <c r="I1598" s="196">
        <v>6.3444900000000004</v>
      </c>
      <c r="J1598" s="196">
        <v>5.8094099999999997</v>
      </c>
      <c r="K1598" s="196">
        <v>5.1957199999999997</v>
      </c>
      <c r="L1598" s="196">
        <v>5.6546099999999999</v>
      </c>
      <c r="M1598" s="196">
        <v>0.67486000000000002</v>
      </c>
      <c r="N1598" s="196">
        <v>5.2622600000000004</v>
      </c>
      <c r="O1598" s="196">
        <v>4.7854700000000001</v>
      </c>
      <c r="P1598" s="196"/>
      <c r="Q1598" s="197" t="s">
        <v>1</v>
      </c>
    </row>
    <row r="1599" spans="1:17" x14ac:dyDescent="0.2">
      <c r="A1599" s="198" t="s">
        <v>28</v>
      </c>
      <c r="B1599" s="199" t="s">
        <v>209</v>
      </c>
      <c r="C1599" s="199" t="s">
        <v>212</v>
      </c>
      <c r="D1599" s="199" t="s">
        <v>197</v>
      </c>
      <c r="E1599" s="199">
        <v>8.2508900000000001</v>
      </c>
      <c r="F1599" s="199">
        <v>6.4063800000000004</v>
      </c>
      <c r="G1599" s="199">
        <v>6.3818299999999999</v>
      </c>
      <c r="H1599" s="199">
        <v>6.4954499999999999</v>
      </c>
      <c r="I1599" s="199">
        <v>8.2172800000000006</v>
      </c>
      <c r="J1599" s="199">
        <v>7.5431299999999997</v>
      </c>
      <c r="K1599" s="199">
        <v>6.9836200000000002</v>
      </c>
      <c r="L1599" s="199">
        <v>7.7648299999999999</v>
      </c>
      <c r="M1599" s="199">
        <v>1.0930500000000001</v>
      </c>
      <c r="N1599" s="199">
        <v>7.5838299999999998</v>
      </c>
      <c r="O1599" s="199">
        <v>6.8762800000000004</v>
      </c>
      <c r="P1599" s="199"/>
      <c r="Q1599" s="200" t="s">
        <v>1</v>
      </c>
    </row>
    <row r="1600" spans="1:17" x14ac:dyDescent="0.2">
      <c r="A1600" s="195" t="s">
        <v>28</v>
      </c>
      <c r="B1600" s="196" t="s">
        <v>209</v>
      </c>
      <c r="C1600" s="196" t="s">
        <v>210</v>
      </c>
      <c r="D1600" s="196" t="s">
        <v>195</v>
      </c>
      <c r="E1600" s="196">
        <v>3.8481900000000002</v>
      </c>
      <c r="F1600" s="196">
        <v>3.2894899999999998</v>
      </c>
      <c r="G1600" s="196">
        <v>3.2938100000000001</v>
      </c>
      <c r="H1600" s="196">
        <v>3.62758</v>
      </c>
      <c r="I1600" s="196">
        <v>4.0126200000000001</v>
      </c>
      <c r="J1600" s="196">
        <v>3.3680400000000001</v>
      </c>
      <c r="K1600" s="196">
        <v>3.0080200000000001</v>
      </c>
      <c r="L1600" s="196">
        <v>3.2075999999999998</v>
      </c>
      <c r="M1600" s="196">
        <v>4.8201299999999998</v>
      </c>
      <c r="N1600" s="196">
        <v>3.4105300000000001</v>
      </c>
      <c r="O1600" s="196">
        <v>2.9922800000000001</v>
      </c>
      <c r="P1600" s="196"/>
      <c r="Q1600" s="197" t="s">
        <v>1</v>
      </c>
    </row>
    <row r="1601" spans="1:17" x14ac:dyDescent="0.2">
      <c r="A1601" s="198" t="s">
        <v>28</v>
      </c>
      <c r="B1601" s="199" t="s">
        <v>209</v>
      </c>
      <c r="C1601" s="199" t="s">
        <v>210</v>
      </c>
      <c r="D1601" s="199" t="s">
        <v>197</v>
      </c>
      <c r="E1601" s="199">
        <v>5.2908600000000003</v>
      </c>
      <c r="F1601" s="199">
        <v>4.1293899999999999</v>
      </c>
      <c r="G1601" s="199">
        <v>4.3477100000000002</v>
      </c>
      <c r="H1601" s="199">
        <v>4.2529899999999996</v>
      </c>
      <c r="I1601" s="199">
        <v>5.6798999999999999</v>
      </c>
      <c r="J1601" s="199">
        <v>4.8765900000000002</v>
      </c>
      <c r="K1601" s="199">
        <v>4.55945</v>
      </c>
      <c r="L1601" s="199">
        <v>5.0626499999999997</v>
      </c>
      <c r="M1601" s="199">
        <v>6.9257799999999996</v>
      </c>
      <c r="N1601" s="199">
        <v>5.1312600000000002</v>
      </c>
      <c r="O1601" s="199">
        <v>4.6648199999999997</v>
      </c>
      <c r="P1601" s="199"/>
      <c r="Q1601" s="200" t="s">
        <v>1</v>
      </c>
    </row>
    <row r="1602" spans="1:17" x14ac:dyDescent="0.2">
      <c r="A1602" s="195" t="s">
        <v>28</v>
      </c>
      <c r="B1602" s="196" t="s">
        <v>209</v>
      </c>
      <c r="C1602" s="196" t="s">
        <v>206</v>
      </c>
      <c r="D1602" s="196" t="s">
        <v>195</v>
      </c>
      <c r="E1602" s="196">
        <v>1.22417</v>
      </c>
      <c r="F1602" s="196">
        <v>1.47133</v>
      </c>
      <c r="G1602" s="196">
        <v>0.99358000000000002</v>
      </c>
      <c r="H1602" s="196">
        <v>1.7425999999999999</v>
      </c>
      <c r="I1602" s="196">
        <v>1.3602099999999999</v>
      </c>
      <c r="J1602" s="196">
        <v>1.0611699999999999</v>
      </c>
      <c r="K1602" s="196">
        <v>0.88505999999999996</v>
      </c>
      <c r="L1602" s="196">
        <v>0.89329000000000003</v>
      </c>
      <c r="M1602" s="196">
        <v>2.70621</v>
      </c>
      <c r="N1602" s="196">
        <v>1.0529500000000001</v>
      </c>
      <c r="O1602" s="196">
        <v>0.92257</v>
      </c>
      <c r="P1602" s="196"/>
      <c r="Q1602" s="197" t="s">
        <v>1</v>
      </c>
    </row>
    <row r="1603" spans="1:17" x14ac:dyDescent="0.2">
      <c r="A1603" s="198" t="s">
        <v>28</v>
      </c>
      <c r="B1603" s="199" t="s">
        <v>209</v>
      </c>
      <c r="C1603" s="199" t="s">
        <v>206</v>
      </c>
      <c r="D1603" s="199" t="s">
        <v>197</v>
      </c>
      <c r="E1603" s="199">
        <v>1.59806</v>
      </c>
      <c r="F1603" s="199">
        <v>1.4065000000000001</v>
      </c>
      <c r="G1603" s="199">
        <v>1.3541000000000001</v>
      </c>
      <c r="H1603" s="199">
        <v>1.5916399999999999</v>
      </c>
      <c r="I1603" s="199">
        <v>2.0501900000000002</v>
      </c>
      <c r="J1603" s="199">
        <v>1.6403799999999999</v>
      </c>
      <c r="K1603" s="199">
        <v>1.41523</v>
      </c>
      <c r="L1603" s="199">
        <v>1.4527600000000001</v>
      </c>
      <c r="M1603" s="199">
        <v>4.51058</v>
      </c>
      <c r="N1603" s="199">
        <v>1.7294</v>
      </c>
      <c r="O1603" s="199">
        <v>1.5143800000000001</v>
      </c>
      <c r="P1603" s="199"/>
      <c r="Q1603" s="200" t="s">
        <v>1</v>
      </c>
    </row>
    <row r="1604" spans="1:17" x14ac:dyDescent="0.2">
      <c r="A1604" s="195" t="s">
        <v>28</v>
      </c>
      <c r="B1604" s="196" t="s">
        <v>209</v>
      </c>
      <c r="C1604" s="196" t="s">
        <v>211</v>
      </c>
      <c r="D1604" s="196" t="s">
        <v>195</v>
      </c>
      <c r="E1604" s="196"/>
      <c r="F1604" s="196"/>
      <c r="G1604" s="196"/>
      <c r="H1604" s="196"/>
      <c r="I1604" s="196"/>
      <c r="J1604" s="196"/>
      <c r="K1604" s="196"/>
      <c r="L1604" s="196"/>
      <c r="M1604" s="196"/>
      <c r="N1604" s="196"/>
      <c r="O1604" s="196"/>
      <c r="P1604" s="196"/>
      <c r="Q1604" s="197" t="s">
        <v>1</v>
      </c>
    </row>
    <row r="1605" spans="1:17" x14ac:dyDescent="0.2">
      <c r="A1605" s="198" t="s">
        <v>28</v>
      </c>
      <c r="B1605" s="199" t="s">
        <v>209</v>
      </c>
      <c r="C1605" s="199" t="s">
        <v>211</v>
      </c>
      <c r="D1605" s="199" t="s">
        <v>197</v>
      </c>
      <c r="E1605" s="199"/>
      <c r="F1605" s="199"/>
      <c r="G1605" s="199"/>
      <c r="H1605" s="199"/>
      <c r="I1605" s="199"/>
      <c r="J1605" s="199"/>
      <c r="K1605" s="199"/>
      <c r="L1605" s="199"/>
      <c r="M1605" s="199"/>
      <c r="N1605" s="199"/>
      <c r="O1605" s="199"/>
      <c r="P1605" s="199"/>
      <c r="Q1605" s="200" t="s">
        <v>1</v>
      </c>
    </row>
    <row r="1606" spans="1:17" x14ac:dyDescent="0.2">
      <c r="A1606" s="195" t="s">
        <v>28</v>
      </c>
      <c r="B1606" s="196" t="s">
        <v>207</v>
      </c>
      <c r="C1606" s="196" t="s">
        <v>214</v>
      </c>
      <c r="D1606" s="196" t="s">
        <v>195</v>
      </c>
      <c r="E1606" s="196">
        <v>3.45248</v>
      </c>
      <c r="F1606" s="196">
        <v>3.2607200000000001</v>
      </c>
      <c r="G1606" s="196">
        <v>3.3077299999999998</v>
      </c>
      <c r="H1606" s="196">
        <v>3.2136900000000002</v>
      </c>
      <c r="I1606" s="196">
        <v>5.7138200000000001</v>
      </c>
      <c r="J1606" s="196">
        <v>4.6637199999999996</v>
      </c>
      <c r="K1606" s="196">
        <v>4.6460999999999997</v>
      </c>
      <c r="L1606" s="196">
        <v>5.4453199999999997</v>
      </c>
      <c r="M1606" s="196">
        <v>1.54125</v>
      </c>
      <c r="N1606" s="196">
        <v>5.3882099999999999</v>
      </c>
      <c r="O1606" s="196">
        <v>4.9969400000000004</v>
      </c>
      <c r="P1606" s="196"/>
      <c r="Q1606" s="197" t="s">
        <v>1</v>
      </c>
    </row>
    <row r="1607" spans="1:17" x14ac:dyDescent="0.2">
      <c r="A1607" s="198" t="s">
        <v>28</v>
      </c>
      <c r="B1607" s="199" t="s">
        <v>207</v>
      </c>
      <c r="C1607" s="199" t="s">
        <v>214</v>
      </c>
      <c r="D1607" s="199" t="s">
        <v>197</v>
      </c>
      <c r="E1607" s="199">
        <v>4.79094</v>
      </c>
      <c r="F1607" s="199">
        <v>4.1330600000000004</v>
      </c>
      <c r="G1607" s="199">
        <v>5.0051199999999998</v>
      </c>
      <c r="H1607" s="199">
        <v>4.5263</v>
      </c>
      <c r="I1607" s="199">
        <v>8.9003800000000002</v>
      </c>
      <c r="J1607" s="199">
        <v>7.2961999999999998</v>
      </c>
      <c r="K1607" s="199">
        <v>7.29542</v>
      </c>
      <c r="L1607" s="199">
        <v>8.4414599999999993</v>
      </c>
      <c r="M1607" s="199">
        <v>2.5197699999999998</v>
      </c>
      <c r="N1607" s="199">
        <v>8.7639999999999993</v>
      </c>
      <c r="O1607" s="199">
        <v>8.4321000000000002</v>
      </c>
      <c r="P1607" s="199"/>
      <c r="Q1607" s="200" t="s">
        <v>1</v>
      </c>
    </row>
    <row r="1608" spans="1:17" x14ac:dyDescent="0.2">
      <c r="A1608" s="195" t="s">
        <v>28</v>
      </c>
      <c r="B1608" s="196" t="s">
        <v>207</v>
      </c>
      <c r="C1608" s="196" t="s">
        <v>215</v>
      </c>
      <c r="D1608" s="196" t="s">
        <v>195</v>
      </c>
      <c r="E1608" s="196">
        <v>2.3805299999999998</v>
      </c>
      <c r="F1608" s="196">
        <v>2.1601400000000002</v>
      </c>
      <c r="G1608" s="196">
        <v>1.81263</v>
      </c>
      <c r="H1608" s="196">
        <v>1.8936299999999999</v>
      </c>
      <c r="I1608" s="196">
        <v>4.1478200000000003</v>
      </c>
      <c r="J1608" s="196">
        <v>3.2024699999999999</v>
      </c>
      <c r="K1608" s="196">
        <v>2.7757999999999998</v>
      </c>
      <c r="L1608" s="196">
        <v>3.6665800000000002</v>
      </c>
      <c r="M1608" s="196">
        <v>4.1881399999999998</v>
      </c>
      <c r="N1608" s="196">
        <v>4.0768300000000002</v>
      </c>
      <c r="O1608" s="196">
        <v>3.7719999999999998</v>
      </c>
      <c r="P1608" s="196"/>
      <c r="Q1608" s="197" t="s">
        <v>1</v>
      </c>
    </row>
    <row r="1609" spans="1:17" x14ac:dyDescent="0.2">
      <c r="A1609" s="198" t="s">
        <v>28</v>
      </c>
      <c r="B1609" s="199" t="s">
        <v>207</v>
      </c>
      <c r="C1609" s="199" t="s">
        <v>215</v>
      </c>
      <c r="D1609" s="199" t="s">
        <v>197</v>
      </c>
      <c r="E1609" s="199">
        <v>3.3044099999999998</v>
      </c>
      <c r="F1609" s="199">
        <v>2.5596000000000001</v>
      </c>
      <c r="G1609" s="199">
        <v>2.56914</v>
      </c>
      <c r="H1609" s="199">
        <v>2.5701700000000001</v>
      </c>
      <c r="I1609" s="199">
        <v>6.30152</v>
      </c>
      <c r="J1609" s="199">
        <v>4.7544599999999999</v>
      </c>
      <c r="K1609" s="199">
        <v>3.9763299999999999</v>
      </c>
      <c r="L1609" s="199">
        <v>5.5090700000000004</v>
      </c>
      <c r="M1609" s="199">
        <v>6.4439299999999999</v>
      </c>
      <c r="N1609" s="199">
        <v>6.3243099999999997</v>
      </c>
      <c r="O1609" s="199">
        <v>6.0551300000000001</v>
      </c>
      <c r="P1609" s="199"/>
      <c r="Q1609" s="200" t="s">
        <v>1</v>
      </c>
    </row>
    <row r="1610" spans="1:17" x14ac:dyDescent="0.2">
      <c r="A1610" s="195" t="s">
        <v>28</v>
      </c>
      <c r="B1610" s="196" t="s">
        <v>207</v>
      </c>
      <c r="C1610" s="196" t="s">
        <v>213</v>
      </c>
      <c r="D1610" s="196" t="s">
        <v>195</v>
      </c>
      <c r="E1610" s="196">
        <v>1.66594</v>
      </c>
      <c r="F1610" s="196">
        <v>1.77135</v>
      </c>
      <c r="G1610" s="196">
        <v>1.10103</v>
      </c>
      <c r="H1610" s="196">
        <v>1.19675</v>
      </c>
      <c r="I1610" s="196">
        <v>2.6359599999999999</v>
      </c>
      <c r="J1610" s="196">
        <v>1.84667</v>
      </c>
      <c r="K1610" s="196">
        <v>1.50309</v>
      </c>
      <c r="L1610" s="196">
        <v>1.98295</v>
      </c>
      <c r="M1610" s="196">
        <v>0.89529000000000003</v>
      </c>
      <c r="N1610" s="196">
        <v>2.3905500000000002</v>
      </c>
      <c r="O1610" s="196">
        <v>2.3696600000000001</v>
      </c>
      <c r="P1610" s="196"/>
      <c r="Q1610" s="197" t="s">
        <v>1</v>
      </c>
    </row>
    <row r="1611" spans="1:17" x14ac:dyDescent="0.2">
      <c r="A1611" s="198" t="s">
        <v>28</v>
      </c>
      <c r="B1611" s="199" t="s">
        <v>207</v>
      </c>
      <c r="C1611" s="199" t="s">
        <v>213</v>
      </c>
      <c r="D1611" s="199" t="s">
        <v>197</v>
      </c>
      <c r="E1611" s="199">
        <v>2.2384599999999999</v>
      </c>
      <c r="F1611" s="199">
        <v>1.84459</v>
      </c>
      <c r="G1611" s="199">
        <v>1.60982</v>
      </c>
      <c r="H1611" s="199">
        <v>1.68367</v>
      </c>
      <c r="I1611" s="199">
        <v>4.0487799999999998</v>
      </c>
      <c r="J1611" s="199">
        <v>2.8280400000000001</v>
      </c>
      <c r="K1611" s="199">
        <v>2.30565</v>
      </c>
      <c r="L1611" s="199">
        <v>3.2272500000000002</v>
      </c>
      <c r="M1611" s="199">
        <v>1.5046999999999999</v>
      </c>
      <c r="N1611" s="199">
        <v>3.6764999999999999</v>
      </c>
      <c r="O1611" s="199">
        <v>3.6569199999999999</v>
      </c>
      <c r="P1611" s="199"/>
      <c r="Q1611" s="200" t="s">
        <v>1</v>
      </c>
    </row>
    <row r="1612" spans="1:17" x14ac:dyDescent="0.2">
      <c r="A1612" s="195" t="s">
        <v>28</v>
      </c>
      <c r="B1612" s="196" t="s">
        <v>207</v>
      </c>
      <c r="C1612" s="196" t="s">
        <v>212</v>
      </c>
      <c r="D1612" s="196" t="s">
        <v>195</v>
      </c>
      <c r="E1612" s="196"/>
      <c r="F1612" s="196"/>
      <c r="G1612" s="196"/>
      <c r="H1612" s="196"/>
      <c r="I1612" s="196"/>
      <c r="J1612" s="196"/>
      <c r="K1612" s="196"/>
      <c r="L1612" s="196"/>
      <c r="M1612" s="196"/>
      <c r="N1612" s="196"/>
      <c r="O1612" s="196"/>
      <c r="P1612" s="196"/>
      <c r="Q1612" s="197" t="s">
        <v>1</v>
      </c>
    </row>
    <row r="1613" spans="1:17" x14ac:dyDescent="0.2">
      <c r="A1613" s="198" t="s">
        <v>28</v>
      </c>
      <c r="B1613" s="199" t="s">
        <v>207</v>
      </c>
      <c r="C1613" s="199" t="s">
        <v>212</v>
      </c>
      <c r="D1613" s="199" t="s">
        <v>197</v>
      </c>
      <c r="E1613" s="199"/>
      <c r="F1613" s="199"/>
      <c r="G1613" s="199"/>
      <c r="H1613" s="199"/>
      <c r="I1613" s="199"/>
      <c r="J1613" s="199"/>
      <c r="K1613" s="199"/>
      <c r="L1613" s="199"/>
      <c r="M1613" s="199"/>
      <c r="N1613" s="199"/>
      <c r="O1613" s="199"/>
      <c r="P1613" s="199"/>
      <c r="Q1613" s="200" t="s">
        <v>1</v>
      </c>
    </row>
    <row r="1614" spans="1:17" x14ac:dyDescent="0.2">
      <c r="A1614" s="195" t="s">
        <v>28</v>
      </c>
      <c r="B1614" s="196" t="s">
        <v>207</v>
      </c>
      <c r="C1614" s="196" t="s">
        <v>210</v>
      </c>
      <c r="D1614" s="196" t="s">
        <v>195</v>
      </c>
      <c r="E1614" s="196"/>
      <c r="F1614" s="196"/>
      <c r="G1614" s="196"/>
      <c r="H1614" s="196"/>
      <c r="I1614" s="196"/>
      <c r="J1614" s="196"/>
      <c r="K1614" s="196"/>
      <c r="L1614" s="196"/>
      <c r="M1614" s="196"/>
      <c r="N1614" s="196"/>
      <c r="O1614" s="196"/>
      <c r="P1614" s="196"/>
      <c r="Q1614" s="197" t="s">
        <v>1</v>
      </c>
    </row>
    <row r="1615" spans="1:17" x14ac:dyDescent="0.2">
      <c r="A1615" s="198" t="s">
        <v>28</v>
      </c>
      <c r="B1615" s="199" t="s">
        <v>207</v>
      </c>
      <c r="C1615" s="199" t="s">
        <v>210</v>
      </c>
      <c r="D1615" s="199" t="s">
        <v>197</v>
      </c>
      <c r="E1615" s="199"/>
      <c r="F1615" s="199"/>
      <c r="G1615" s="199"/>
      <c r="H1615" s="199"/>
      <c r="I1615" s="199"/>
      <c r="J1615" s="199"/>
      <c r="K1615" s="199"/>
      <c r="L1615" s="199"/>
      <c r="M1615" s="199"/>
      <c r="N1615" s="199"/>
      <c r="O1615" s="199"/>
      <c r="P1615" s="199"/>
      <c r="Q1615" s="200" t="s">
        <v>1</v>
      </c>
    </row>
    <row r="1616" spans="1:17" x14ac:dyDescent="0.2">
      <c r="A1616" s="195" t="s">
        <v>28</v>
      </c>
      <c r="B1616" s="196" t="s">
        <v>207</v>
      </c>
      <c r="C1616" s="196" t="s">
        <v>206</v>
      </c>
      <c r="D1616" s="196" t="s">
        <v>195</v>
      </c>
      <c r="E1616" s="196"/>
      <c r="F1616" s="196"/>
      <c r="G1616" s="196"/>
      <c r="H1616" s="196"/>
      <c r="I1616" s="196"/>
      <c r="J1616" s="196"/>
      <c r="K1616" s="196"/>
      <c r="L1616" s="196"/>
      <c r="M1616" s="196"/>
      <c r="N1616" s="196"/>
      <c r="O1616" s="196"/>
      <c r="P1616" s="196"/>
      <c r="Q1616" s="197" t="s">
        <v>1</v>
      </c>
    </row>
    <row r="1617" spans="1:17" x14ac:dyDescent="0.2">
      <c r="A1617" s="198" t="s">
        <v>28</v>
      </c>
      <c r="B1617" s="199" t="s">
        <v>207</v>
      </c>
      <c r="C1617" s="199" t="s">
        <v>206</v>
      </c>
      <c r="D1617" s="199" t="s">
        <v>197</v>
      </c>
      <c r="E1617" s="199"/>
      <c r="F1617" s="199"/>
      <c r="G1617" s="199"/>
      <c r="H1617" s="199"/>
      <c r="I1617" s="199"/>
      <c r="J1617" s="199"/>
      <c r="K1617" s="199"/>
      <c r="L1617" s="199"/>
      <c r="M1617" s="199"/>
      <c r="N1617" s="199"/>
      <c r="O1617" s="199"/>
      <c r="P1617" s="199"/>
      <c r="Q1617" s="200" t="s">
        <v>1</v>
      </c>
    </row>
    <row r="1618" spans="1:17" x14ac:dyDescent="0.2">
      <c r="A1618" s="195" t="s">
        <v>28</v>
      </c>
      <c r="B1618" s="196" t="s">
        <v>207</v>
      </c>
      <c r="C1618" s="196" t="s">
        <v>211</v>
      </c>
      <c r="D1618" s="196" t="s">
        <v>195</v>
      </c>
      <c r="E1618" s="199"/>
      <c r="F1618" s="199"/>
      <c r="G1618" s="199"/>
      <c r="H1618" s="199"/>
      <c r="I1618" s="199"/>
      <c r="J1618" s="199"/>
      <c r="K1618" s="199"/>
      <c r="L1618" s="199"/>
      <c r="M1618" s="199"/>
      <c r="N1618" s="199"/>
      <c r="O1618" s="199"/>
      <c r="P1618" s="199"/>
      <c r="Q1618" s="200"/>
    </row>
    <row r="1619" spans="1:17" x14ac:dyDescent="0.2">
      <c r="A1619" s="198" t="s">
        <v>28</v>
      </c>
      <c r="B1619" s="199" t="s">
        <v>207</v>
      </c>
      <c r="C1619" s="199" t="s">
        <v>211</v>
      </c>
      <c r="D1619" s="199" t="s">
        <v>197</v>
      </c>
      <c r="E1619" s="199"/>
      <c r="F1619" s="199"/>
      <c r="G1619" s="199"/>
      <c r="H1619" s="199"/>
      <c r="I1619" s="199"/>
      <c r="J1619" s="199"/>
      <c r="K1619" s="199"/>
      <c r="L1619" s="199"/>
      <c r="M1619" s="199"/>
      <c r="N1619" s="199"/>
      <c r="O1619" s="199"/>
      <c r="P1619" s="199"/>
      <c r="Q1619" s="200"/>
    </row>
    <row r="1620" spans="1:17" x14ac:dyDescent="0.2">
      <c r="A1620" s="195" t="s">
        <v>28</v>
      </c>
      <c r="B1620" s="196" t="s">
        <v>207</v>
      </c>
      <c r="C1620" s="196" t="s">
        <v>1087</v>
      </c>
      <c r="D1620" s="196" t="s">
        <v>195</v>
      </c>
      <c r="E1620" s="199"/>
      <c r="F1620" s="199"/>
      <c r="G1620" s="199"/>
      <c r="H1620" s="199"/>
      <c r="I1620" s="199"/>
      <c r="J1620" s="199"/>
      <c r="K1620" s="199"/>
      <c r="L1620" s="199"/>
      <c r="M1620" s="199"/>
      <c r="N1620" s="199"/>
      <c r="O1620" s="199"/>
      <c r="P1620" s="199"/>
      <c r="Q1620" s="200"/>
    </row>
    <row r="1621" spans="1:17" x14ac:dyDescent="0.2">
      <c r="A1621" s="198" t="s">
        <v>28</v>
      </c>
      <c r="B1621" s="199" t="s">
        <v>207</v>
      </c>
      <c r="C1621" s="199" t="s">
        <v>1087</v>
      </c>
      <c r="D1621" s="199" t="s">
        <v>197</v>
      </c>
      <c r="E1621" s="199"/>
      <c r="F1621" s="199"/>
      <c r="G1621" s="199"/>
      <c r="H1621" s="199"/>
      <c r="I1621" s="199"/>
      <c r="J1621" s="199"/>
      <c r="K1621" s="199"/>
      <c r="L1621" s="199"/>
      <c r="M1621" s="199"/>
      <c r="N1621" s="199"/>
      <c r="O1621" s="199"/>
      <c r="P1621" s="199"/>
      <c r="Q1621" s="200"/>
    </row>
    <row r="1622" spans="1:17" x14ac:dyDescent="0.2">
      <c r="A1622" s="195" t="s">
        <v>29</v>
      </c>
      <c r="B1622" s="196" t="s">
        <v>208</v>
      </c>
      <c r="C1622" s="196" t="s">
        <v>214</v>
      </c>
      <c r="D1622" s="196" t="s">
        <v>195</v>
      </c>
      <c r="E1622" s="196">
        <v>124281</v>
      </c>
      <c r="F1622" s="196">
        <v>142710</v>
      </c>
      <c r="G1622" s="196">
        <v>150239</v>
      </c>
      <c r="H1622" s="196">
        <v>146254</v>
      </c>
      <c r="I1622" s="196">
        <v>159109</v>
      </c>
      <c r="J1622" s="196">
        <v>162300</v>
      </c>
      <c r="K1622" s="196">
        <v>171837</v>
      </c>
      <c r="L1622" s="196"/>
      <c r="M1622" s="196">
        <v>193616</v>
      </c>
      <c r="N1622" s="196"/>
      <c r="O1622" s="196"/>
      <c r="P1622" s="196"/>
      <c r="Q1622" s="197" t="s">
        <v>1</v>
      </c>
    </row>
    <row r="1623" spans="1:17" x14ac:dyDescent="0.2">
      <c r="A1623" s="198" t="s">
        <v>29</v>
      </c>
      <c r="B1623" s="199" t="s">
        <v>208</v>
      </c>
      <c r="C1623" s="199" t="s">
        <v>214</v>
      </c>
      <c r="D1623" s="199" t="s">
        <v>197</v>
      </c>
      <c r="E1623" s="199">
        <v>142199</v>
      </c>
      <c r="F1623" s="199">
        <v>162315</v>
      </c>
      <c r="G1623" s="199">
        <v>178656</v>
      </c>
      <c r="H1623" s="199">
        <v>175039</v>
      </c>
      <c r="I1623" s="199">
        <v>186230</v>
      </c>
      <c r="J1623" s="199">
        <v>189577</v>
      </c>
      <c r="K1623" s="199">
        <v>200232</v>
      </c>
      <c r="L1623" s="199"/>
      <c r="M1623" s="199">
        <v>226499</v>
      </c>
      <c r="N1623" s="199"/>
      <c r="O1623" s="199"/>
      <c r="P1623" s="199"/>
      <c r="Q1623" s="200" t="s">
        <v>1</v>
      </c>
    </row>
    <row r="1624" spans="1:17" x14ac:dyDescent="0.2">
      <c r="A1624" s="195" t="s">
        <v>29</v>
      </c>
      <c r="B1624" s="196" t="s">
        <v>208</v>
      </c>
      <c r="C1624" s="196" t="s">
        <v>215</v>
      </c>
      <c r="D1624" s="196" t="s">
        <v>195</v>
      </c>
      <c r="E1624" s="196">
        <v>119620</v>
      </c>
      <c r="F1624" s="196">
        <v>121611</v>
      </c>
      <c r="G1624" s="196">
        <v>149599</v>
      </c>
      <c r="H1624" s="196">
        <v>134516</v>
      </c>
      <c r="I1624" s="196">
        <v>146810</v>
      </c>
      <c r="J1624" s="196">
        <v>160398</v>
      </c>
      <c r="K1624" s="196">
        <v>161036</v>
      </c>
      <c r="L1624" s="196"/>
      <c r="M1624" s="196">
        <v>164152</v>
      </c>
      <c r="N1624" s="196"/>
      <c r="O1624" s="196"/>
      <c r="P1624" s="196"/>
      <c r="Q1624" s="197" t="s">
        <v>1</v>
      </c>
    </row>
    <row r="1625" spans="1:17" x14ac:dyDescent="0.2">
      <c r="A1625" s="198" t="s">
        <v>29</v>
      </c>
      <c r="B1625" s="199" t="s">
        <v>208</v>
      </c>
      <c r="C1625" s="199" t="s">
        <v>215</v>
      </c>
      <c r="D1625" s="199" t="s">
        <v>197</v>
      </c>
      <c r="E1625" s="199">
        <v>138360</v>
      </c>
      <c r="F1625" s="199">
        <v>141353</v>
      </c>
      <c r="G1625" s="199">
        <v>172545</v>
      </c>
      <c r="H1625" s="199">
        <v>159233</v>
      </c>
      <c r="I1625" s="199">
        <v>173639</v>
      </c>
      <c r="J1625" s="199">
        <v>186665</v>
      </c>
      <c r="K1625" s="199">
        <v>192929</v>
      </c>
      <c r="L1625" s="199"/>
      <c r="M1625" s="199">
        <v>197049</v>
      </c>
      <c r="N1625" s="199"/>
      <c r="O1625" s="199"/>
      <c r="P1625" s="199"/>
      <c r="Q1625" s="200" t="s">
        <v>1</v>
      </c>
    </row>
    <row r="1626" spans="1:17" x14ac:dyDescent="0.2">
      <c r="A1626" s="195" t="s">
        <v>29</v>
      </c>
      <c r="B1626" s="196" t="s">
        <v>208</v>
      </c>
      <c r="C1626" s="196" t="s">
        <v>213</v>
      </c>
      <c r="D1626" s="196" t="s">
        <v>195</v>
      </c>
      <c r="E1626" s="196">
        <v>103027</v>
      </c>
      <c r="F1626" s="196">
        <v>105636</v>
      </c>
      <c r="G1626" s="196">
        <v>124836</v>
      </c>
      <c r="H1626" s="196">
        <v>108484</v>
      </c>
      <c r="I1626" s="196">
        <v>127023</v>
      </c>
      <c r="J1626" s="196">
        <v>127287</v>
      </c>
      <c r="K1626" s="196">
        <v>136877</v>
      </c>
      <c r="L1626" s="196"/>
      <c r="M1626" s="196">
        <v>141263</v>
      </c>
      <c r="N1626" s="196"/>
      <c r="O1626" s="196"/>
      <c r="P1626" s="196"/>
      <c r="Q1626" s="197" t="s">
        <v>1</v>
      </c>
    </row>
    <row r="1627" spans="1:17" x14ac:dyDescent="0.2">
      <c r="A1627" s="198" t="s">
        <v>29</v>
      </c>
      <c r="B1627" s="199" t="s">
        <v>208</v>
      </c>
      <c r="C1627" s="199" t="s">
        <v>213</v>
      </c>
      <c r="D1627" s="199" t="s">
        <v>197</v>
      </c>
      <c r="E1627" s="199">
        <v>124089</v>
      </c>
      <c r="F1627" s="199">
        <v>126180</v>
      </c>
      <c r="G1627" s="199">
        <v>146349</v>
      </c>
      <c r="H1627" s="199">
        <v>131727</v>
      </c>
      <c r="I1627" s="199">
        <v>152297</v>
      </c>
      <c r="J1627" s="199">
        <v>153010</v>
      </c>
      <c r="K1627" s="199">
        <v>161144</v>
      </c>
      <c r="L1627" s="199"/>
      <c r="M1627" s="199">
        <v>176114</v>
      </c>
      <c r="N1627" s="199"/>
      <c r="O1627" s="199"/>
      <c r="P1627" s="199"/>
      <c r="Q1627" s="200" t="s">
        <v>1</v>
      </c>
    </row>
    <row r="1628" spans="1:17" x14ac:dyDescent="0.2">
      <c r="A1628" s="195" t="s">
        <v>29</v>
      </c>
      <c r="B1628" s="196" t="s">
        <v>208</v>
      </c>
      <c r="C1628" s="196" t="s">
        <v>212</v>
      </c>
      <c r="D1628" s="196" t="s">
        <v>195</v>
      </c>
      <c r="E1628" s="196">
        <v>94907</v>
      </c>
      <c r="F1628" s="196">
        <v>93658</v>
      </c>
      <c r="G1628" s="196">
        <v>103933</v>
      </c>
      <c r="H1628" s="196">
        <v>95712</v>
      </c>
      <c r="I1628" s="196">
        <v>105480</v>
      </c>
      <c r="J1628" s="196">
        <v>117231</v>
      </c>
      <c r="K1628" s="196">
        <v>117396</v>
      </c>
      <c r="L1628" s="196"/>
      <c r="M1628" s="196">
        <v>114092</v>
      </c>
      <c r="N1628" s="196"/>
      <c r="O1628" s="196"/>
      <c r="P1628" s="196"/>
      <c r="Q1628" s="197" t="s">
        <v>1</v>
      </c>
    </row>
    <row r="1629" spans="1:17" x14ac:dyDescent="0.2">
      <c r="A1629" s="198" t="s">
        <v>29</v>
      </c>
      <c r="B1629" s="199" t="s">
        <v>208</v>
      </c>
      <c r="C1629" s="199" t="s">
        <v>212</v>
      </c>
      <c r="D1629" s="199" t="s">
        <v>197</v>
      </c>
      <c r="E1629" s="199">
        <v>116992</v>
      </c>
      <c r="F1629" s="199">
        <v>115485</v>
      </c>
      <c r="G1629" s="199">
        <v>124537</v>
      </c>
      <c r="H1629" s="199">
        <v>118392</v>
      </c>
      <c r="I1629" s="199">
        <v>129230</v>
      </c>
      <c r="J1629" s="199">
        <v>142512</v>
      </c>
      <c r="K1629" s="199">
        <v>141518</v>
      </c>
      <c r="L1629" s="199"/>
      <c r="M1629" s="199">
        <v>145285</v>
      </c>
      <c r="N1629" s="199"/>
      <c r="O1629" s="199"/>
      <c r="P1629" s="199"/>
      <c r="Q1629" s="200" t="s">
        <v>1</v>
      </c>
    </row>
    <row r="1630" spans="1:17" x14ac:dyDescent="0.2">
      <c r="A1630" s="195" t="s">
        <v>29</v>
      </c>
      <c r="B1630" s="196" t="s">
        <v>208</v>
      </c>
      <c r="C1630" s="196" t="s">
        <v>210</v>
      </c>
      <c r="D1630" s="196" t="s">
        <v>195</v>
      </c>
      <c r="E1630" s="196">
        <v>83234</v>
      </c>
      <c r="F1630" s="196">
        <v>81532</v>
      </c>
      <c r="G1630" s="196">
        <v>89070</v>
      </c>
      <c r="H1630" s="196">
        <v>79946</v>
      </c>
      <c r="I1630" s="196">
        <v>86208</v>
      </c>
      <c r="J1630" s="196">
        <v>86862</v>
      </c>
      <c r="K1630" s="196">
        <v>95040</v>
      </c>
      <c r="L1630" s="196"/>
      <c r="M1630" s="196">
        <v>88562</v>
      </c>
      <c r="N1630" s="196"/>
      <c r="O1630" s="196"/>
      <c r="P1630" s="196"/>
      <c r="Q1630" s="197" t="s">
        <v>1</v>
      </c>
    </row>
    <row r="1631" spans="1:17" x14ac:dyDescent="0.2">
      <c r="A1631" s="198" t="s">
        <v>29</v>
      </c>
      <c r="B1631" s="199" t="s">
        <v>208</v>
      </c>
      <c r="C1631" s="199" t="s">
        <v>210</v>
      </c>
      <c r="D1631" s="199" t="s">
        <v>197</v>
      </c>
      <c r="E1631" s="199">
        <v>105516</v>
      </c>
      <c r="F1631" s="199">
        <v>103397</v>
      </c>
      <c r="G1631" s="199">
        <v>108271</v>
      </c>
      <c r="H1631" s="199">
        <v>100645</v>
      </c>
      <c r="I1631" s="199">
        <v>106350</v>
      </c>
      <c r="J1631" s="199">
        <v>108944</v>
      </c>
      <c r="K1631" s="199">
        <v>115724</v>
      </c>
      <c r="L1631" s="199"/>
      <c r="M1631" s="199">
        <v>114507</v>
      </c>
      <c r="N1631" s="199"/>
      <c r="O1631" s="199"/>
      <c r="P1631" s="199"/>
      <c r="Q1631" s="200" t="s">
        <v>1</v>
      </c>
    </row>
    <row r="1632" spans="1:17" x14ac:dyDescent="0.2">
      <c r="A1632" s="195" t="s">
        <v>29</v>
      </c>
      <c r="B1632" s="196" t="s">
        <v>208</v>
      </c>
      <c r="C1632" s="196" t="s">
        <v>206</v>
      </c>
      <c r="D1632" s="196" t="s">
        <v>195</v>
      </c>
      <c r="E1632" s="196">
        <v>91068</v>
      </c>
      <c r="F1632" s="196">
        <v>83877</v>
      </c>
      <c r="G1632" s="196">
        <v>83110</v>
      </c>
      <c r="H1632" s="196">
        <v>85543</v>
      </c>
      <c r="I1632" s="196">
        <v>100913</v>
      </c>
      <c r="J1632" s="196">
        <v>102286</v>
      </c>
      <c r="K1632" s="196">
        <v>104739</v>
      </c>
      <c r="L1632" s="196"/>
      <c r="M1632" s="196">
        <v>91973</v>
      </c>
      <c r="N1632" s="196"/>
      <c r="O1632" s="196"/>
      <c r="P1632" s="196"/>
      <c r="Q1632" s="197" t="s">
        <v>1</v>
      </c>
    </row>
    <row r="1633" spans="1:17" x14ac:dyDescent="0.2">
      <c r="A1633" s="198" t="s">
        <v>29</v>
      </c>
      <c r="B1633" s="199" t="s">
        <v>208</v>
      </c>
      <c r="C1633" s="199" t="s">
        <v>206</v>
      </c>
      <c r="D1633" s="199" t="s">
        <v>197</v>
      </c>
      <c r="E1633" s="199">
        <v>121198</v>
      </c>
      <c r="F1633" s="199">
        <v>111931</v>
      </c>
      <c r="G1633" s="199">
        <v>105577</v>
      </c>
      <c r="H1633" s="199">
        <v>117864</v>
      </c>
      <c r="I1633" s="199">
        <v>126550</v>
      </c>
      <c r="J1633" s="199">
        <v>129084</v>
      </c>
      <c r="K1633" s="199">
        <v>131158</v>
      </c>
      <c r="L1633" s="199"/>
      <c r="M1633" s="199">
        <v>123448</v>
      </c>
      <c r="N1633" s="199"/>
      <c r="O1633" s="199"/>
      <c r="P1633" s="199"/>
      <c r="Q1633" s="200" t="s">
        <v>1</v>
      </c>
    </row>
    <row r="1634" spans="1:17" x14ac:dyDescent="0.2">
      <c r="A1634" s="195" t="s">
        <v>29</v>
      </c>
      <c r="B1634" s="196" t="s">
        <v>208</v>
      </c>
      <c r="C1634" s="196" t="s">
        <v>211</v>
      </c>
      <c r="D1634" s="196" t="s">
        <v>195</v>
      </c>
      <c r="E1634" s="196"/>
      <c r="F1634" s="196"/>
      <c r="G1634" s="196"/>
      <c r="H1634" s="196"/>
      <c r="I1634" s="196"/>
      <c r="J1634" s="196"/>
      <c r="K1634" s="196"/>
      <c r="L1634" s="196"/>
      <c r="M1634" s="196"/>
      <c r="N1634" s="196"/>
      <c r="O1634" s="196"/>
      <c r="P1634" s="196"/>
      <c r="Q1634" s="197" t="s">
        <v>1</v>
      </c>
    </row>
    <row r="1635" spans="1:17" x14ac:dyDescent="0.2">
      <c r="A1635" s="198" t="s">
        <v>29</v>
      </c>
      <c r="B1635" s="199" t="s">
        <v>208</v>
      </c>
      <c r="C1635" s="199" t="s">
        <v>211</v>
      </c>
      <c r="D1635" s="199" t="s">
        <v>197</v>
      </c>
      <c r="E1635" s="199"/>
      <c r="F1635" s="199"/>
      <c r="G1635" s="199"/>
      <c r="H1635" s="199"/>
      <c r="I1635" s="199"/>
      <c r="J1635" s="199"/>
      <c r="K1635" s="199"/>
      <c r="L1635" s="199"/>
      <c r="M1635" s="199"/>
      <c r="N1635" s="199"/>
      <c r="O1635" s="199"/>
      <c r="P1635" s="199"/>
      <c r="Q1635" s="200" t="s">
        <v>1</v>
      </c>
    </row>
    <row r="1636" spans="1:17" x14ac:dyDescent="0.2">
      <c r="A1636" s="195" t="s">
        <v>29</v>
      </c>
      <c r="B1636" s="196" t="s">
        <v>205</v>
      </c>
      <c r="C1636" s="196" t="s">
        <v>214</v>
      </c>
      <c r="D1636" s="196" t="s">
        <v>195</v>
      </c>
      <c r="E1636" s="196"/>
      <c r="F1636" s="196">
        <v>43487</v>
      </c>
      <c r="G1636" s="196">
        <v>53256</v>
      </c>
      <c r="H1636" s="196">
        <v>49319</v>
      </c>
      <c r="I1636" s="196">
        <v>37053</v>
      </c>
      <c r="J1636" s="196">
        <v>45354</v>
      </c>
      <c r="K1636" s="196">
        <v>55266</v>
      </c>
      <c r="L1636" s="196">
        <v>49046</v>
      </c>
      <c r="M1636" s="196">
        <v>54091</v>
      </c>
      <c r="N1636" s="196"/>
      <c r="O1636" s="196"/>
      <c r="P1636" s="196"/>
      <c r="Q1636" s="197" t="s">
        <v>1</v>
      </c>
    </row>
    <row r="1637" spans="1:17" x14ac:dyDescent="0.2">
      <c r="A1637" s="198" t="s">
        <v>29</v>
      </c>
      <c r="B1637" s="199" t="s">
        <v>205</v>
      </c>
      <c r="C1637" s="199" t="s">
        <v>214</v>
      </c>
      <c r="D1637" s="199" t="s">
        <v>197</v>
      </c>
      <c r="E1637" s="199"/>
      <c r="F1637" s="199">
        <v>72671</v>
      </c>
      <c r="G1637" s="199">
        <v>86463</v>
      </c>
      <c r="H1637" s="199">
        <v>81975</v>
      </c>
      <c r="I1637" s="199">
        <v>62072</v>
      </c>
      <c r="J1637" s="199">
        <v>73523</v>
      </c>
      <c r="K1637" s="199">
        <v>84474</v>
      </c>
      <c r="L1637" s="199">
        <v>76961</v>
      </c>
      <c r="M1637" s="199">
        <v>83071</v>
      </c>
      <c r="N1637" s="199"/>
      <c r="O1637" s="199"/>
      <c r="P1637" s="199"/>
      <c r="Q1637" s="200" t="s">
        <v>1</v>
      </c>
    </row>
    <row r="1638" spans="1:17" x14ac:dyDescent="0.2">
      <c r="A1638" s="195" t="s">
        <v>29</v>
      </c>
      <c r="B1638" s="196" t="s">
        <v>205</v>
      </c>
      <c r="C1638" s="196" t="s">
        <v>215</v>
      </c>
      <c r="D1638" s="196" t="s">
        <v>195</v>
      </c>
      <c r="E1638" s="196"/>
      <c r="F1638" s="196">
        <v>31935</v>
      </c>
      <c r="G1638" s="196">
        <v>44396</v>
      </c>
      <c r="H1638" s="196">
        <v>39478</v>
      </c>
      <c r="I1638" s="196">
        <v>47840</v>
      </c>
      <c r="J1638" s="196">
        <v>35548</v>
      </c>
      <c r="K1638" s="196">
        <v>45951</v>
      </c>
      <c r="L1638" s="196">
        <v>47020</v>
      </c>
      <c r="M1638" s="196">
        <v>47855</v>
      </c>
      <c r="N1638" s="196"/>
      <c r="O1638" s="196"/>
      <c r="P1638" s="196"/>
      <c r="Q1638" s="197" t="s">
        <v>1</v>
      </c>
    </row>
    <row r="1639" spans="1:17" x14ac:dyDescent="0.2">
      <c r="A1639" s="198" t="s">
        <v>29</v>
      </c>
      <c r="B1639" s="199" t="s">
        <v>205</v>
      </c>
      <c r="C1639" s="199" t="s">
        <v>215</v>
      </c>
      <c r="D1639" s="199" t="s">
        <v>197</v>
      </c>
      <c r="E1639" s="199"/>
      <c r="F1639" s="199">
        <v>56302</v>
      </c>
      <c r="G1639" s="199">
        <v>71654</v>
      </c>
      <c r="H1639" s="199">
        <v>62630</v>
      </c>
      <c r="I1639" s="199">
        <v>75460</v>
      </c>
      <c r="J1639" s="199">
        <v>59333</v>
      </c>
      <c r="K1639" s="199">
        <v>70249</v>
      </c>
      <c r="L1639" s="199">
        <v>69242</v>
      </c>
      <c r="M1639" s="199">
        <v>73368</v>
      </c>
      <c r="N1639" s="199"/>
      <c r="O1639" s="199"/>
      <c r="P1639" s="199"/>
      <c r="Q1639" s="200" t="s">
        <v>1</v>
      </c>
    </row>
    <row r="1640" spans="1:17" x14ac:dyDescent="0.2">
      <c r="A1640" s="195" t="s">
        <v>29</v>
      </c>
      <c r="B1640" s="196" t="s">
        <v>205</v>
      </c>
      <c r="C1640" s="196" t="s">
        <v>213</v>
      </c>
      <c r="D1640" s="196" t="s">
        <v>195</v>
      </c>
      <c r="E1640" s="196"/>
      <c r="F1640" s="196">
        <v>36204</v>
      </c>
      <c r="G1640" s="196">
        <v>37085</v>
      </c>
      <c r="H1640" s="196">
        <v>29649</v>
      </c>
      <c r="I1640" s="196">
        <v>43340</v>
      </c>
      <c r="J1640" s="196">
        <v>44893</v>
      </c>
      <c r="K1640" s="196">
        <v>38561</v>
      </c>
      <c r="L1640" s="196">
        <v>42661</v>
      </c>
      <c r="M1640" s="196">
        <v>44291</v>
      </c>
      <c r="N1640" s="196"/>
      <c r="O1640" s="196"/>
      <c r="P1640" s="196"/>
      <c r="Q1640" s="197" t="s">
        <v>1</v>
      </c>
    </row>
    <row r="1641" spans="1:17" x14ac:dyDescent="0.2">
      <c r="A1641" s="198" t="s">
        <v>29</v>
      </c>
      <c r="B1641" s="199" t="s">
        <v>205</v>
      </c>
      <c r="C1641" s="199" t="s">
        <v>213</v>
      </c>
      <c r="D1641" s="199" t="s">
        <v>197</v>
      </c>
      <c r="E1641" s="199"/>
      <c r="F1641" s="199">
        <v>61501</v>
      </c>
      <c r="G1641" s="199">
        <v>57610</v>
      </c>
      <c r="H1641" s="199">
        <v>51258</v>
      </c>
      <c r="I1641" s="199">
        <v>68649</v>
      </c>
      <c r="J1641" s="199">
        <v>70871</v>
      </c>
      <c r="K1641" s="199">
        <v>61209</v>
      </c>
      <c r="L1641" s="199">
        <v>63611</v>
      </c>
      <c r="M1641" s="199">
        <v>65309</v>
      </c>
      <c r="N1641" s="199"/>
      <c r="O1641" s="199"/>
      <c r="P1641" s="199"/>
      <c r="Q1641" s="200" t="s">
        <v>1</v>
      </c>
    </row>
    <row r="1642" spans="1:17" x14ac:dyDescent="0.2">
      <c r="A1642" s="195" t="s">
        <v>29</v>
      </c>
      <c r="B1642" s="196" t="s">
        <v>205</v>
      </c>
      <c r="C1642" s="196" t="s">
        <v>212</v>
      </c>
      <c r="D1642" s="196" t="s">
        <v>195</v>
      </c>
      <c r="E1642" s="196"/>
      <c r="F1642" s="196">
        <v>38896</v>
      </c>
      <c r="G1642" s="196">
        <v>37852</v>
      </c>
      <c r="H1642" s="196">
        <v>40573</v>
      </c>
      <c r="I1642" s="196">
        <v>48041</v>
      </c>
      <c r="J1642" s="196">
        <v>51887</v>
      </c>
      <c r="K1642" s="196">
        <v>51974</v>
      </c>
      <c r="L1642" s="196">
        <v>38795</v>
      </c>
      <c r="M1642" s="196">
        <v>40365</v>
      </c>
      <c r="N1642" s="196"/>
      <c r="O1642" s="196"/>
      <c r="P1642" s="196"/>
      <c r="Q1642" s="197" t="s">
        <v>1</v>
      </c>
    </row>
    <row r="1643" spans="1:17" x14ac:dyDescent="0.2">
      <c r="A1643" s="198" t="s">
        <v>29</v>
      </c>
      <c r="B1643" s="199" t="s">
        <v>205</v>
      </c>
      <c r="C1643" s="199" t="s">
        <v>212</v>
      </c>
      <c r="D1643" s="199" t="s">
        <v>197</v>
      </c>
      <c r="E1643" s="199"/>
      <c r="F1643" s="199">
        <v>64091</v>
      </c>
      <c r="G1643" s="199">
        <v>57835</v>
      </c>
      <c r="H1643" s="199">
        <v>64485</v>
      </c>
      <c r="I1643" s="199">
        <v>72150</v>
      </c>
      <c r="J1643" s="199">
        <v>82256</v>
      </c>
      <c r="K1643" s="199">
        <v>77624</v>
      </c>
      <c r="L1643" s="199">
        <v>60148</v>
      </c>
      <c r="M1643" s="199">
        <v>62739</v>
      </c>
      <c r="N1643" s="199"/>
      <c r="O1643" s="199"/>
      <c r="P1643" s="199"/>
      <c r="Q1643" s="200" t="s">
        <v>1</v>
      </c>
    </row>
    <row r="1644" spans="1:17" x14ac:dyDescent="0.2">
      <c r="A1644" s="195" t="s">
        <v>29</v>
      </c>
      <c r="B1644" s="196" t="s">
        <v>205</v>
      </c>
      <c r="C1644" s="196" t="s">
        <v>210</v>
      </c>
      <c r="D1644" s="196" t="s">
        <v>195</v>
      </c>
      <c r="E1644" s="196"/>
      <c r="F1644" s="196"/>
      <c r="G1644" s="196"/>
      <c r="H1644" s="196"/>
      <c r="I1644" s="196"/>
      <c r="J1644" s="196"/>
      <c r="K1644" s="196"/>
      <c r="L1644" s="196"/>
      <c r="M1644" s="196"/>
      <c r="N1644" s="196"/>
      <c r="O1644" s="196"/>
      <c r="P1644" s="196"/>
      <c r="Q1644" s="197" t="s">
        <v>1</v>
      </c>
    </row>
    <row r="1645" spans="1:17" x14ac:dyDescent="0.2">
      <c r="A1645" s="198" t="s">
        <v>29</v>
      </c>
      <c r="B1645" s="199" t="s">
        <v>205</v>
      </c>
      <c r="C1645" s="199" t="s">
        <v>210</v>
      </c>
      <c r="D1645" s="199" t="s">
        <v>197</v>
      </c>
      <c r="E1645" s="199"/>
      <c r="F1645" s="199"/>
      <c r="G1645" s="199"/>
      <c r="H1645" s="199"/>
      <c r="I1645" s="199"/>
      <c r="J1645" s="199"/>
      <c r="K1645" s="199"/>
      <c r="L1645" s="199"/>
      <c r="M1645" s="199"/>
      <c r="N1645" s="199"/>
      <c r="O1645" s="199"/>
      <c r="P1645" s="199"/>
      <c r="Q1645" s="200" t="s">
        <v>1</v>
      </c>
    </row>
    <row r="1646" spans="1:17" x14ac:dyDescent="0.2">
      <c r="A1646" s="195" t="s">
        <v>29</v>
      </c>
      <c r="B1646" s="196" t="s">
        <v>205</v>
      </c>
      <c r="C1646" s="196" t="s">
        <v>206</v>
      </c>
      <c r="D1646" s="196" t="s">
        <v>195</v>
      </c>
      <c r="E1646" s="196"/>
      <c r="F1646" s="196"/>
      <c r="G1646" s="196"/>
      <c r="H1646" s="196"/>
      <c r="I1646" s="196"/>
      <c r="J1646" s="196"/>
      <c r="K1646" s="196"/>
      <c r="L1646" s="196"/>
      <c r="M1646" s="196"/>
      <c r="N1646" s="196"/>
      <c r="O1646" s="196"/>
      <c r="P1646" s="196"/>
      <c r="Q1646" s="197" t="s">
        <v>1</v>
      </c>
    </row>
    <row r="1647" spans="1:17" x14ac:dyDescent="0.2">
      <c r="A1647" s="198" t="s">
        <v>29</v>
      </c>
      <c r="B1647" s="199" t="s">
        <v>205</v>
      </c>
      <c r="C1647" s="199" t="s">
        <v>206</v>
      </c>
      <c r="D1647" s="199" t="s">
        <v>197</v>
      </c>
      <c r="E1647" s="199"/>
      <c r="F1647" s="199"/>
      <c r="G1647" s="199"/>
      <c r="H1647" s="199"/>
      <c r="I1647" s="199"/>
      <c r="J1647" s="199"/>
      <c r="K1647" s="199"/>
      <c r="L1647" s="199"/>
      <c r="M1647" s="199"/>
      <c r="N1647" s="199"/>
      <c r="O1647" s="199"/>
      <c r="P1647" s="199"/>
      <c r="Q1647" s="200" t="s">
        <v>1</v>
      </c>
    </row>
    <row r="1648" spans="1:17" x14ac:dyDescent="0.2">
      <c r="A1648" s="195" t="s">
        <v>29</v>
      </c>
      <c r="B1648" s="196" t="s">
        <v>205</v>
      </c>
      <c r="C1648" s="196" t="s">
        <v>211</v>
      </c>
      <c r="D1648" s="196" t="s">
        <v>195</v>
      </c>
      <c r="E1648" s="199"/>
      <c r="F1648" s="199"/>
      <c r="G1648" s="199"/>
      <c r="H1648" s="199"/>
      <c r="I1648" s="199"/>
      <c r="J1648" s="199"/>
      <c r="K1648" s="199"/>
      <c r="L1648" s="199"/>
      <c r="M1648" s="199"/>
      <c r="N1648" s="199"/>
      <c r="O1648" s="199"/>
      <c r="P1648" s="199"/>
      <c r="Q1648" s="200"/>
    </row>
    <row r="1649" spans="1:17" x14ac:dyDescent="0.2">
      <c r="A1649" s="198" t="s">
        <v>29</v>
      </c>
      <c r="B1649" s="199" t="s">
        <v>205</v>
      </c>
      <c r="C1649" s="199" t="s">
        <v>211</v>
      </c>
      <c r="D1649" s="199" t="s">
        <v>197</v>
      </c>
      <c r="E1649" s="199"/>
      <c r="F1649" s="199"/>
      <c r="G1649" s="199"/>
      <c r="H1649" s="199"/>
      <c r="I1649" s="199"/>
      <c r="J1649" s="199"/>
      <c r="K1649" s="199"/>
      <c r="L1649" s="199"/>
      <c r="M1649" s="199"/>
      <c r="N1649" s="199"/>
      <c r="O1649" s="199"/>
      <c r="P1649" s="199"/>
      <c r="Q1649" s="200"/>
    </row>
    <row r="1650" spans="1:17" x14ac:dyDescent="0.2">
      <c r="A1650" s="195" t="s">
        <v>29</v>
      </c>
      <c r="B1650" s="196" t="s">
        <v>205</v>
      </c>
      <c r="C1650" s="196" t="s">
        <v>1087</v>
      </c>
      <c r="D1650" s="196" t="s">
        <v>195</v>
      </c>
      <c r="E1650" s="199"/>
      <c r="F1650" s="199"/>
      <c r="G1650" s="199"/>
      <c r="H1650" s="199"/>
      <c r="I1650" s="199"/>
      <c r="J1650" s="199"/>
      <c r="K1650" s="199"/>
      <c r="L1650" s="199"/>
      <c r="M1650" s="199"/>
      <c r="N1650" s="199"/>
      <c r="O1650" s="199"/>
      <c r="P1650" s="199"/>
      <c r="Q1650" s="200"/>
    </row>
    <row r="1651" spans="1:17" x14ac:dyDescent="0.2">
      <c r="A1651" s="198" t="s">
        <v>29</v>
      </c>
      <c r="B1651" s="199" t="s">
        <v>205</v>
      </c>
      <c r="C1651" s="199" t="s">
        <v>1087</v>
      </c>
      <c r="D1651" s="199" t="s">
        <v>197</v>
      </c>
      <c r="E1651" s="199"/>
      <c r="F1651" s="199"/>
      <c r="G1651" s="199"/>
      <c r="H1651" s="199"/>
      <c r="I1651" s="199"/>
      <c r="J1651" s="199"/>
      <c r="K1651" s="199"/>
      <c r="L1651" s="199"/>
      <c r="M1651" s="199"/>
      <c r="N1651" s="199"/>
      <c r="O1651" s="199"/>
      <c r="P1651" s="199"/>
      <c r="Q1651" s="200"/>
    </row>
    <row r="1652" spans="1:17" x14ac:dyDescent="0.2">
      <c r="A1652" s="195" t="s">
        <v>29</v>
      </c>
      <c r="B1652" s="196" t="s">
        <v>209</v>
      </c>
      <c r="C1652" s="196" t="s">
        <v>214</v>
      </c>
      <c r="D1652" s="196" t="s">
        <v>195</v>
      </c>
      <c r="E1652" s="196">
        <v>7.0348600000000001</v>
      </c>
      <c r="F1652" s="196">
        <v>9.2628400000000006</v>
      </c>
      <c r="G1652" s="196"/>
      <c r="H1652" s="196">
        <v>11.28858</v>
      </c>
      <c r="I1652" s="196">
        <v>9.3143700000000003</v>
      </c>
      <c r="J1652" s="196">
        <v>7.0671600000000003</v>
      </c>
      <c r="K1652" s="196">
        <v>7.5414500000000002</v>
      </c>
      <c r="L1652" s="196"/>
      <c r="M1652" s="196">
        <v>6.6885000000000003</v>
      </c>
      <c r="N1652" s="196"/>
      <c r="O1652" s="196"/>
      <c r="P1652" s="196"/>
      <c r="Q1652" s="197" t="s">
        <v>1</v>
      </c>
    </row>
    <row r="1653" spans="1:17" x14ac:dyDescent="0.2">
      <c r="A1653" s="198" t="s">
        <v>29</v>
      </c>
      <c r="B1653" s="199" t="s">
        <v>209</v>
      </c>
      <c r="C1653" s="199" t="s">
        <v>214</v>
      </c>
      <c r="D1653" s="199" t="s">
        <v>197</v>
      </c>
      <c r="E1653" s="199">
        <v>6.4578499999999996</v>
      </c>
      <c r="F1653" s="199">
        <v>8.5463500000000003</v>
      </c>
      <c r="G1653" s="199"/>
      <c r="H1653" s="199">
        <v>10.254289999999999</v>
      </c>
      <c r="I1653" s="199">
        <v>9.0597600000000007</v>
      </c>
      <c r="J1653" s="199">
        <v>6.6189499999999999</v>
      </c>
      <c r="K1653" s="199">
        <v>7.1516999999999999</v>
      </c>
      <c r="L1653" s="199"/>
      <c r="M1653" s="199">
        <v>6.5209999999999999</v>
      </c>
      <c r="N1653" s="199"/>
      <c r="O1653" s="199"/>
      <c r="P1653" s="199"/>
      <c r="Q1653" s="200" t="s">
        <v>1</v>
      </c>
    </row>
    <row r="1654" spans="1:17" x14ac:dyDescent="0.2">
      <c r="A1654" s="195" t="s">
        <v>29</v>
      </c>
      <c r="B1654" s="196" t="s">
        <v>209</v>
      </c>
      <c r="C1654" s="196" t="s">
        <v>215</v>
      </c>
      <c r="D1654" s="196" t="s">
        <v>195</v>
      </c>
      <c r="E1654" s="196">
        <v>14.69821</v>
      </c>
      <c r="F1654" s="196">
        <v>17.579820000000002</v>
      </c>
      <c r="G1654" s="196"/>
      <c r="H1654" s="196">
        <v>17.566680000000002</v>
      </c>
      <c r="I1654" s="196">
        <v>14.29467</v>
      </c>
      <c r="J1654" s="196">
        <v>15.561909999999999</v>
      </c>
      <c r="K1654" s="196">
        <v>17.841349999999998</v>
      </c>
      <c r="L1654" s="196"/>
      <c r="M1654" s="196">
        <v>14.99037</v>
      </c>
      <c r="N1654" s="196"/>
      <c r="O1654" s="196"/>
      <c r="P1654" s="196"/>
      <c r="Q1654" s="197" t="s">
        <v>1</v>
      </c>
    </row>
    <row r="1655" spans="1:17" x14ac:dyDescent="0.2">
      <c r="A1655" s="198" t="s">
        <v>29</v>
      </c>
      <c r="B1655" s="199" t="s">
        <v>209</v>
      </c>
      <c r="C1655" s="199" t="s">
        <v>215</v>
      </c>
      <c r="D1655" s="199" t="s">
        <v>197</v>
      </c>
      <c r="E1655" s="199">
        <v>13.73663</v>
      </c>
      <c r="F1655" s="199">
        <v>16.347020000000001</v>
      </c>
      <c r="G1655" s="199"/>
      <c r="H1655" s="199">
        <v>15.83591</v>
      </c>
      <c r="I1655" s="199">
        <v>13.61964</v>
      </c>
      <c r="J1655" s="199">
        <v>14.8512</v>
      </c>
      <c r="K1655" s="199">
        <v>16.474969999999999</v>
      </c>
      <c r="L1655" s="199"/>
      <c r="M1655" s="199">
        <v>14.083299999999999</v>
      </c>
      <c r="N1655" s="199"/>
      <c r="O1655" s="199"/>
      <c r="P1655" s="199"/>
      <c r="Q1655" s="200" t="s">
        <v>1</v>
      </c>
    </row>
    <row r="1656" spans="1:17" x14ac:dyDescent="0.2">
      <c r="A1656" s="195" t="s">
        <v>29</v>
      </c>
      <c r="B1656" s="196" t="s">
        <v>209</v>
      </c>
      <c r="C1656" s="196" t="s">
        <v>213</v>
      </c>
      <c r="D1656" s="196" t="s">
        <v>195</v>
      </c>
      <c r="E1656" s="196">
        <v>9.64602</v>
      </c>
      <c r="F1656" s="196">
        <v>13.31743</v>
      </c>
      <c r="G1656" s="196"/>
      <c r="H1656" s="196">
        <v>16.365549999999999</v>
      </c>
      <c r="I1656" s="196">
        <v>12.40563</v>
      </c>
      <c r="J1656" s="196">
        <v>12.844200000000001</v>
      </c>
      <c r="K1656" s="196">
        <v>12.2095</v>
      </c>
      <c r="L1656" s="196"/>
      <c r="M1656" s="196">
        <v>11.71007</v>
      </c>
      <c r="N1656" s="196"/>
      <c r="O1656" s="196"/>
      <c r="P1656" s="196"/>
      <c r="Q1656" s="197" t="s">
        <v>1</v>
      </c>
    </row>
    <row r="1657" spans="1:17" x14ac:dyDescent="0.2">
      <c r="A1657" s="198" t="s">
        <v>29</v>
      </c>
      <c r="B1657" s="199" t="s">
        <v>209</v>
      </c>
      <c r="C1657" s="199" t="s">
        <v>213</v>
      </c>
      <c r="D1657" s="199" t="s">
        <v>197</v>
      </c>
      <c r="E1657" s="199">
        <v>8.8186699999999991</v>
      </c>
      <c r="F1657" s="199">
        <v>12.3728</v>
      </c>
      <c r="G1657" s="199"/>
      <c r="H1657" s="199">
        <v>14.49058</v>
      </c>
      <c r="I1657" s="199">
        <v>11.80325</v>
      </c>
      <c r="J1657" s="199">
        <v>12.051500000000001</v>
      </c>
      <c r="K1657" s="199">
        <v>11.79194</v>
      </c>
      <c r="L1657" s="199"/>
      <c r="M1657" s="199">
        <v>10.83048</v>
      </c>
      <c r="N1657" s="199"/>
      <c r="O1657" s="199"/>
      <c r="P1657" s="199"/>
      <c r="Q1657" s="200" t="s">
        <v>1</v>
      </c>
    </row>
    <row r="1658" spans="1:17" x14ac:dyDescent="0.2">
      <c r="A1658" s="195" t="s">
        <v>29</v>
      </c>
      <c r="B1658" s="196" t="s">
        <v>209</v>
      </c>
      <c r="C1658" s="196" t="s">
        <v>212</v>
      </c>
      <c r="D1658" s="196" t="s">
        <v>195</v>
      </c>
      <c r="E1658" s="196">
        <v>16.773260000000001</v>
      </c>
      <c r="F1658" s="196">
        <v>19.934229999999999</v>
      </c>
      <c r="G1658" s="196"/>
      <c r="H1658" s="196">
        <v>19.873159999999999</v>
      </c>
      <c r="I1658" s="196">
        <v>14.37144</v>
      </c>
      <c r="J1658" s="196">
        <v>16.095569999999999</v>
      </c>
      <c r="K1658" s="196">
        <v>17.913730000000001</v>
      </c>
      <c r="L1658" s="196"/>
      <c r="M1658" s="196">
        <v>14.276199999999999</v>
      </c>
      <c r="N1658" s="196"/>
      <c r="O1658" s="196"/>
      <c r="P1658" s="196"/>
      <c r="Q1658" s="197" t="s">
        <v>1</v>
      </c>
    </row>
    <row r="1659" spans="1:17" x14ac:dyDescent="0.2">
      <c r="A1659" s="198" t="s">
        <v>29</v>
      </c>
      <c r="B1659" s="199" t="s">
        <v>209</v>
      </c>
      <c r="C1659" s="199" t="s">
        <v>212</v>
      </c>
      <c r="D1659" s="199" t="s">
        <v>197</v>
      </c>
      <c r="E1659" s="199">
        <v>15.042909999999999</v>
      </c>
      <c r="F1659" s="199">
        <v>17.650780000000001</v>
      </c>
      <c r="G1659" s="199"/>
      <c r="H1659" s="199">
        <v>17.816240000000001</v>
      </c>
      <c r="I1659" s="199">
        <v>13.58276</v>
      </c>
      <c r="J1659" s="199">
        <v>15.10469</v>
      </c>
      <c r="K1659" s="199">
        <v>17.154710000000001</v>
      </c>
      <c r="L1659" s="199"/>
      <c r="M1659" s="199">
        <v>13.224349999999999</v>
      </c>
      <c r="N1659" s="199"/>
      <c r="O1659" s="199"/>
      <c r="P1659" s="199"/>
      <c r="Q1659" s="200" t="s">
        <v>1</v>
      </c>
    </row>
    <row r="1660" spans="1:17" x14ac:dyDescent="0.2">
      <c r="A1660" s="195" t="s">
        <v>29</v>
      </c>
      <c r="B1660" s="196" t="s">
        <v>209</v>
      </c>
      <c r="C1660" s="196" t="s">
        <v>210</v>
      </c>
      <c r="D1660" s="196" t="s">
        <v>195</v>
      </c>
      <c r="E1660" s="196">
        <v>10.830909999999999</v>
      </c>
      <c r="F1660" s="196">
        <v>15.213660000000001</v>
      </c>
      <c r="G1660" s="196"/>
      <c r="H1660" s="196">
        <v>18.17727</v>
      </c>
      <c r="I1660" s="196">
        <v>13.867620000000001</v>
      </c>
      <c r="J1660" s="196">
        <v>13.395960000000001</v>
      </c>
      <c r="K1660" s="196">
        <v>6.6340500000000002</v>
      </c>
      <c r="L1660" s="196"/>
      <c r="M1660" s="196">
        <v>11.95434</v>
      </c>
      <c r="N1660" s="196"/>
      <c r="O1660" s="196"/>
      <c r="P1660" s="196"/>
      <c r="Q1660" s="197" t="s">
        <v>1</v>
      </c>
    </row>
    <row r="1661" spans="1:17" x14ac:dyDescent="0.2">
      <c r="A1661" s="198" t="s">
        <v>29</v>
      </c>
      <c r="B1661" s="199" t="s">
        <v>209</v>
      </c>
      <c r="C1661" s="199" t="s">
        <v>210</v>
      </c>
      <c r="D1661" s="199" t="s">
        <v>197</v>
      </c>
      <c r="E1661" s="199">
        <v>9.5994899999999994</v>
      </c>
      <c r="F1661" s="199">
        <v>12.87368</v>
      </c>
      <c r="G1661" s="199"/>
      <c r="H1661" s="199">
        <v>14.8681</v>
      </c>
      <c r="I1661" s="199">
        <v>13.0268</v>
      </c>
      <c r="J1661" s="199">
        <v>12.52754</v>
      </c>
      <c r="K1661" s="199">
        <v>5.9408599999999998</v>
      </c>
      <c r="L1661" s="199"/>
      <c r="M1661" s="199">
        <v>10.616820000000001</v>
      </c>
      <c r="N1661" s="199"/>
      <c r="O1661" s="199"/>
      <c r="P1661" s="199"/>
      <c r="Q1661" s="200" t="s">
        <v>1</v>
      </c>
    </row>
    <row r="1662" spans="1:17" x14ac:dyDescent="0.2">
      <c r="A1662" s="195" t="s">
        <v>29</v>
      </c>
      <c r="B1662" s="196" t="s">
        <v>209</v>
      </c>
      <c r="C1662" s="196" t="s">
        <v>206</v>
      </c>
      <c r="D1662" s="196" t="s">
        <v>195</v>
      </c>
      <c r="E1662" s="196">
        <v>40.352260000000001</v>
      </c>
      <c r="F1662" s="196">
        <v>25.740069999999999</v>
      </c>
      <c r="G1662" s="196"/>
      <c r="H1662" s="196">
        <v>27.247119999999999</v>
      </c>
      <c r="I1662" s="196">
        <v>25.75882</v>
      </c>
      <c r="J1662" s="196">
        <v>24.321999999999999</v>
      </c>
      <c r="K1662" s="196">
        <v>22.538879999999999</v>
      </c>
      <c r="L1662" s="196"/>
      <c r="M1662" s="196">
        <v>15.57305</v>
      </c>
      <c r="N1662" s="196"/>
      <c r="O1662" s="196"/>
      <c r="P1662" s="196"/>
      <c r="Q1662" s="197" t="s">
        <v>1</v>
      </c>
    </row>
    <row r="1663" spans="1:17" x14ac:dyDescent="0.2">
      <c r="A1663" s="198" t="s">
        <v>29</v>
      </c>
      <c r="B1663" s="199" t="s">
        <v>209</v>
      </c>
      <c r="C1663" s="199" t="s">
        <v>206</v>
      </c>
      <c r="D1663" s="199" t="s">
        <v>197</v>
      </c>
      <c r="E1663" s="199">
        <v>37.819110000000002</v>
      </c>
      <c r="F1663" s="199">
        <v>22.655919999999998</v>
      </c>
      <c r="G1663" s="199"/>
      <c r="H1663" s="199">
        <v>22.86279</v>
      </c>
      <c r="I1663" s="199">
        <v>25.777950000000001</v>
      </c>
      <c r="J1663" s="199">
        <v>25.059650000000001</v>
      </c>
      <c r="K1663" s="199">
        <v>23.106480000000001</v>
      </c>
      <c r="L1663" s="199"/>
      <c r="M1663" s="199">
        <v>14.97716</v>
      </c>
      <c r="N1663" s="199"/>
      <c r="O1663" s="199"/>
      <c r="P1663" s="199"/>
      <c r="Q1663" s="200" t="s">
        <v>1</v>
      </c>
    </row>
    <row r="1664" spans="1:17" x14ac:dyDescent="0.2">
      <c r="A1664" s="195" t="s">
        <v>29</v>
      </c>
      <c r="B1664" s="196" t="s">
        <v>209</v>
      </c>
      <c r="C1664" s="196" t="s">
        <v>211</v>
      </c>
      <c r="D1664" s="196" t="s">
        <v>195</v>
      </c>
      <c r="E1664" s="196"/>
      <c r="F1664" s="196"/>
      <c r="G1664" s="196"/>
      <c r="H1664" s="196"/>
      <c r="I1664" s="196"/>
      <c r="J1664" s="196"/>
      <c r="K1664" s="196"/>
      <c r="L1664" s="196"/>
      <c r="M1664" s="196"/>
      <c r="N1664" s="196"/>
      <c r="O1664" s="196"/>
      <c r="P1664" s="196"/>
      <c r="Q1664" s="197" t="s">
        <v>1</v>
      </c>
    </row>
    <row r="1665" spans="1:17" x14ac:dyDescent="0.2">
      <c r="A1665" s="198" t="s">
        <v>29</v>
      </c>
      <c r="B1665" s="199" t="s">
        <v>209</v>
      </c>
      <c r="C1665" s="199" t="s">
        <v>211</v>
      </c>
      <c r="D1665" s="199" t="s">
        <v>197</v>
      </c>
      <c r="E1665" s="199"/>
      <c r="F1665" s="199"/>
      <c r="G1665" s="199"/>
      <c r="H1665" s="199"/>
      <c r="I1665" s="199"/>
      <c r="J1665" s="199"/>
      <c r="K1665" s="199"/>
      <c r="L1665" s="199"/>
      <c r="M1665" s="199"/>
      <c r="N1665" s="199"/>
      <c r="O1665" s="199"/>
      <c r="P1665" s="199"/>
      <c r="Q1665" s="200" t="s">
        <v>1</v>
      </c>
    </row>
    <row r="1666" spans="1:17" x14ac:dyDescent="0.2">
      <c r="A1666" s="195" t="s">
        <v>29</v>
      </c>
      <c r="B1666" s="196" t="s">
        <v>207</v>
      </c>
      <c r="C1666" s="196" t="s">
        <v>214</v>
      </c>
      <c r="D1666" s="196" t="s">
        <v>195</v>
      </c>
      <c r="E1666" s="196"/>
      <c r="F1666" s="196">
        <v>15.77253</v>
      </c>
      <c r="G1666" s="196">
        <v>13.621</v>
      </c>
      <c r="H1666" s="196">
        <v>14.01286</v>
      </c>
      <c r="I1666" s="196">
        <v>28.17586</v>
      </c>
      <c r="J1666" s="196">
        <v>20.494330000000001</v>
      </c>
      <c r="K1666" s="196">
        <v>11.113519999999999</v>
      </c>
      <c r="L1666" s="196"/>
      <c r="M1666" s="196"/>
      <c r="N1666" s="196"/>
      <c r="O1666" s="196"/>
      <c r="P1666" s="196"/>
      <c r="Q1666" s="197" t="s">
        <v>1</v>
      </c>
    </row>
    <row r="1667" spans="1:17" x14ac:dyDescent="0.2">
      <c r="A1667" s="198" t="s">
        <v>29</v>
      </c>
      <c r="B1667" s="199" t="s">
        <v>207</v>
      </c>
      <c r="C1667" s="199" t="s">
        <v>214</v>
      </c>
      <c r="D1667" s="199" t="s">
        <v>197</v>
      </c>
      <c r="E1667" s="199"/>
      <c r="F1667" s="199">
        <v>16.727440000000001</v>
      </c>
      <c r="G1667" s="199">
        <v>15.004110000000001</v>
      </c>
      <c r="H1667" s="199">
        <v>15.31808</v>
      </c>
      <c r="I1667" s="199">
        <v>30.37763</v>
      </c>
      <c r="J1667" s="199">
        <v>22.422920000000001</v>
      </c>
      <c r="K1667" s="199">
        <v>13.65272</v>
      </c>
      <c r="L1667" s="199"/>
      <c r="M1667" s="199"/>
      <c r="N1667" s="199"/>
      <c r="O1667" s="199"/>
      <c r="P1667" s="199"/>
      <c r="Q1667" s="200" t="s">
        <v>1</v>
      </c>
    </row>
    <row r="1668" spans="1:17" x14ac:dyDescent="0.2">
      <c r="A1668" s="195" t="s">
        <v>29</v>
      </c>
      <c r="B1668" s="196" t="s">
        <v>207</v>
      </c>
      <c r="C1668" s="196" t="s">
        <v>215</v>
      </c>
      <c r="D1668" s="196" t="s">
        <v>195</v>
      </c>
      <c r="E1668" s="196"/>
      <c r="F1668" s="196">
        <v>21.56568</v>
      </c>
      <c r="G1668" s="196">
        <v>13.66114</v>
      </c>
      <c r="H1668" s="196">
        <v>12.186529999999999</v>
      </c>
      <c r="I1668" s="196">
        <v>17.159279999999999</v>
      </c>
      <c r="J1668" s="196">
        <v>26.634409999999999</v>
      </c>
      <c r="K1668" s="196">
        <v>29.113620000000001</v>
      </c>
      <c r="L1668" s="196"/>
      <c r="M1668" s="196"/>
      <c r="N1668" s="196"/>
      <c r="O1668" s="196"/>
      <c r="P1668" s="196"/>
      <c r="Q1668" s="197" t="s">
        <v>1</v>
      </c>
    </row>
    <row r="1669" spans="1:17" x14ac:dyDescent="0.2">
      <c r="A1669" s="198" t="s">
        <v>29</v>
      </c>
      <c r="B1669" s="199" t="s">
        <v>207</v>
      </c>
      <c r="C1669" s="199" t="s">
        <v>215</v>
      </c>
      <c r="D1669" s="199" t="s">
        <v>197</v>
      </c>
      <c r="E1669" s="199"/>
      <c r="F1669" s="199">
        <v>22.709669999999999</v>
      </c>
      <c r="G1669" s="199">
        <v>12.939959999999999</v>
      </c>
      <c r="H1669" s="199">
        <v>13.796900000000001</v>
      </c>
      <c r="I1669" s="199">
        <v>20.25311</v>
      </c>
      <c r="J1669" s="199">
        <v>26.595659999999999</v>
      </c>
      <c r="K1669" s="199">
        <v>26.18543</v>
      </c>
      <c r="L1669" s="199"/>
      <c r="M1669" s="199"/>
      <c r="N1669" s="199"/>
      <c r="O1669" s="199"/>
      <c r="P1669" s="199"/>
      <c r="Q1669" s="200" t="s">
        <v>1</v>
      </c>
    </row>
    <row r="1670" spans="1:17" x14ac:dyDescent="0.2">
      <c r="A1670" s="195" t="s">
        <v>29</v>
      </c>
      <c r="B1670" s="196" t="s">
        <v>207</v>
      </c>
      <c r="C1670" s="196" t="s">
        <v>213</v>
      </c>
      <c r="D1670" s="196" t="s">
        <v>195</v>
      </c>
      <c r="E1670" s="196"/>
      <c r="F1670" s="196">
        <v>18.230029999999999</v>
      </c>
      <c r="G1670" s="196">
        <v>12.90279</v>
      </c>
      <c r="H1670" s="196">
        <v>17.97362</v>
      </c>
      <c r="I1670" s="196">
        <v>16.635899999999999</v>
      </c>
      <c r="J1670" s="196">
        <v>22.310829999999999</v>
      </c>
      <c r="K1670" s="196">
        <v>32.185369999999999</v>
      </c>
      <c r="L1670" s="196"/>
      <c r="M1670" s="196"/>
      <c r="N1670" s="196"/>
      <c r="O1670" s="196"/>
      <c r="P1670" s="196"/>
      <c r="Q1670" s="197" t="s">
        <v>1</v>
      </c>
    </row>
    <row r="1671" spans="1:17" x14ac:dyDescent="0.2">
      <c r="A1671" s="198" t="s">
        <v>29</v>
      </c>
      <c r="B1671" s="199" t="s">
        <v>207</v>
      </c>
      <c r="C1671" s="199" t="s">
        <v>213</v>
      </c>
      <c r="D1671" s="199" t="s">
        <v>197</v>
      </c>
      <c r="E1671" s="199"/>
      <c r="F1671" s="199">
        <v>19.785039999999999</v>
      </c>
      <c r="G1671" s="199">
        <v>15.16751</v>
      </c>
      <c r="H1671" s="199">
        <v>18.29373</v>
      </c>
      <c r="I1671" s="199">
        <v>18.349869999999999</v>
      </c>
      <c r="J1671" s="199">
        <v>22.196670000000001</v>
      </c>
      <c r="K1671" s="199">
        <v>28.76211</v>
      </c>
      <c r="L1671" s="199"/>
      <c r="M1671" s="199"/>
      <c r="N1671" s="199"/>
      <c r="O1671" s="199"/>
      <c r="P1671" s="199"/>
      <c r="Q1671" s="200" t="s">
        <v>1</v>
      </c>
    </row>
    <row r="1672" spans="1:17" x14ac:dyDescent="0.2">
      <c r="A1672" s="195" t="s">
        <v>29</v>
      </c>
      <c r="B1672" s="196" t="s">
        <v>207</v>
      </c>
      <c r="C1672" s="196" t="s">
        <v>212</v>
      </c>
      <c r="D1672" s="196" t="s">
        <v>195</v>
      </c>
      <c r="E1672" s="196"/>
      <c r="F1672" s="196">
        <v>24.444669999999999</v>
      </c>
      <c r="G1672" s="196">
        <v>20.939450000000001</v>
      </c>
      <c r="H1672" s="196">
        <v>20.718209999999999</v>
      </c>
      <c r="I1672" s="196">
        <v>25.14311</v>
      </c>
      <c r="J1672" s="196">
        <v>30.971150000000002</v>
      </c>
      <c r="K1672" s="196">
        <v>30.13815</v>
      </c>
      <c r="L1672" s="196"/>
      <c r="M1672" s="196"/>
      <c r="N1672" s="196"/>
      <c r="O1672" s="196"/>
      <c r="P1672" s="196"/>
      <c r="Q1672" s="197" t="s">
        <v>1</v>
      </c>
    </row>
    <row r="1673" spans="1:17" x14ac:dyDescent="0.2">
      <c r="A1673" s="198" t="s">
        <v>29</v>
      </c>
      <c r="B1673" s="199" t="s">
        <v>207</v>
      </c>
      <c r="C1673" s="199" t="s">
        <v>212</v>
      </c>
      <c r="D1673" s="199" t="s">
        <v>197</v>
      </c>
      <c r="E1673" s="199"/>
      <c r="F1673" s="199">
        <v>23.633579999999998</v>
      </c>
      <c r="G1673" s="199">
        <v>20.788450000000001</v>
      </c>
      <c r="H1673" s="199">
        <v>19.764289999999999</v>
      </c>
      <c r="I1673" s="199">
        <v>26.435199999999998</v>
      </c>
      <c r="J1673" s="199">
        <v>31.426279999999998</v>
      </c>
      <c r="K1673" s="199">
        <v>27.803260000000002</v>
      </c>
      <c r="L1673" s="199"/>
      <c r="M1673" s="199"/>
      <c r="N1673" s="199"/>
      <c r="O1673" s="199"/>
      <c r="P1673" s="199"/>
      <c r="Q1673" s="200" t="s">
        <v>1</v>
      </c>
    </row>
    <row r="1674" spans="1:17" x14ac:dyDescent="0.2">
      <c r="A1674" s="195" t="s">
        <v>29</v>
      </c>
      <c r="B1674" s="196" t="s">
        <v>207</v>
      </c>
      <c r="C1674" s="196" t="s">
        <v>210</v>
      </c>
      <c r="D1674" s="196" t="s">
        <v>195</v>
      </c>
      <c r="E1674" s="196"/>
      <c r="F1674" s="196"/>
      <c r="G1674" s="196"/>
      <c r="H1674" s="196"/>
      <c r="I1674" s="196"/>
      <c r="J1674" s="196"/>
      <c r="K1674" s="196"/>
      <c r="L1674" s="196"/>
      <c r="M1674" s="196"/>
      <c r="N1674" s="196"/>
      <c r="O1674" s="196"/>
      <c r="P1674" s="196"/>
      <c r="Q1674" s="197" t="s">
        <v>1</v>
      </c>
    </row>
    <row r="1675" spans="1:17" x14ac:dyDescent="0.2">
      <c r="A1675" s="198" t="s">
        <v>29</v>
      </c>
      <c r="B1675" s="199" t="s">
        <v>207</v>
      </c>
      <c r="C1675" s="199" t="s">
        <v>210</v>
      </c>
      <c r="D1675" s="199" t="s">
        <v>197</v>
      </c>
      <c r="E1675" s="199"/>
      <c r="F1675" s="199"/>
      <c r="G1675" s="199"/>
      <c r="H1675" s="199"/>
      <c r="I1675" s="199"/>
      <c r="J1675" s="199"/>
      <c r="K1675" s="199"/>
      <c r="L1675" s="199"/>
      <c r="M1675" s="199"/>
      <c r="N1675" s="199"/>
      <c r="O1675" s="199"/>
      <c r="P1675" s="199"/>
      <c r="Q1675" s="200" t="s">
        <v>1</v>
      </c>
    </row>
    <row r="1676" spans="1:17" x14ac:dyDescent="0.2">
      <c r="A1676" s="195" t="s">
        <v>29</v>
      </c>
      <c r="B1676" s="196" t="s">
        <v>207</v>
      </c>
      <c r="C1676" s="196" t="s">
        <v>206</v>
      </c>
      <c r="D1676" s="196" t="s">
        <v>195</v>
      </c>
      <c r="E1676" s="196"/>
      <c r="F1676" s="196"/>
      <c r="G1676" s="196"/>
      <c r="H1676" s="196"/>
      <c r="I1676" s="196"/>
      <c r="J1676" s="196"/>
      <c r="K1676" s="196"/>
      <c r="L1676" s="196"/>
      <c r="M1676" s="196"/>
      <c r="N1676" s="196"/>
      <c r="O1676" s="196"/>
      <c r="P1676" s="196"/>
      <c r="Q1676" s="197" t="s">
        <v>1</v>
      </c>
    </row>
    <row r="1677" spans="1:17" x14ac:dyDescent="0.2">
      <c r="A1677" s="198" t="s">
        <v>29</v>
      </c>
      <c r="B1677" s="199" t="s">
        <v>207</v>
      </c>
      <c r="C1677" s="199" t="s">
        <v>206</v>
      </c>
      <c r="D1677" s="199" t="s">
        <v>197</v>
      </c>
      <c r="E1677" s="199"/>
      <c r="F1677" s="199"/>
      <c r="G1677" s="199"/>
      <c r="H1677" s="199"/>
      <c r="I1677" s="199"/>
      <c r="J1677" s="199"/>
      <c r="K1677" s="199"/>
      <c r="L1677" s="199"/>
      <c r="M1677" s="199"/>
      <c r="N1677" s="199"/>
      <c r="O1677" s="199"/>
      <c r="P1677" s="199"/>
      <c r="Q1677" s="200" t="s">
        <v>1</v>
      </c>
    </row>
    <row r="1678" spans="1:17" x14ac:dyDescent="0.2">
      <c r="A1678" s="195" t="s">
        <v>29</v>
      </c>
      <c r="B1678" s="196" t="s">
        <v>207</v>
      </c>
      <c r="C1678" s="196" t="s">
        <v>211</v>
      </c>
      <c r="D1678" s="196" t="s">
        <v>195</v>
      </c>
      <c r="E1678" s="199"/>
      <c r="F1678" s="199"/>
      <c r="G1678" s="199"/>
      <c r="H1678" s="199"/>
      <c r="I1678" s="199"/>
      <c r="J1678" s="199"/>
      <c r="K1678" s="199"/>
      <c r="L1678" s="199"/>
      <c r="M1678" s="199"/>
      <c r="N1678" s="199"/>
      <c r="O1678" s="199"/>
      <c r="P1678" s="199"/>
      <c r="Q1678" s="200"/>
    </row>
    <row r="1679" spans="1:17" x14ac:dyDescent="0.2">
      <c r="A1679" s="198" t="s">
        <v>29</v>
      </c>
      <c r="B1679" s="199" t="s">
        <v>207</v>
      </c>
      <c r="C1679" s="199" t="s">
        <v>211</v>
      </c>
      <c r="D1679" s="199" t="s">
        <v>197</v>
      </c>
      <c r="E1679" s="199"/>
      <c r="F1679" s="199"/>
      <c r="G1679" s="199"/>
      <c r="H1679" s="199"/>
      <c r="I1679" s="199"/>
      <c r="J1679" s="199"/>
      <c r="K1679" s="199"/>
      <c r="L1679" s="199"/>
      <c r="M1679" s="199"/>
      <c r="N1679" s="199"/>
      <c r="O1679" s="199"/>
      <c r="P1679" s="199"/>
      <c r="Q1679" s="200"/>
    </row>
    <row r="1680" spans="1:17" x14ac:dyDescent="0.2">
      <c r="A1680" s="195" t="s">
        <v>29</v>
      </c>
      <c r="B1680" s="196" t="s">
        <v>207</v>
      </c>
      <c r="C1680" s="196" t="s">
        <v>1087</v>
      </c>
      <c r="D1680" s="196" t="s">
        <v>195</v>
      </c>
      <c r="E1680" s="199"/>
      <c r="F1680" s="199"/>
      <c r="G1680" s="199"/>
      <c r="H1680" s="199"/>
      <c r="I1680" s="199"/>
      <c r="J1680" s="199"/>
      <c r="K1680" s="199"/>
      <c r="L1680" s="199"/>
      <c r="M1680" s="199"/>
      <c r="N1680" s="199"/>
      <c r="O1680" s="199"/>
      <c r="P1680" s="199"/>
      <c r="Q1680" s="200"/>
    </row>
    <row r="1681" spans="1:17" x14ac:dyDescent="0.2">
      <c r="A1681" s="198" t="s">
        <v>29</v>
      </c>
      <c r="B1681" s="199" t="s">
        <v>207</v>
      </c>
      <c r="C1681" s="199" t="s">
        <v>1087</v>
      </c>
      <c r="D1681" s="199" t="s">
        <v>197</v>
      </c>
      <c r="E1681" s="199"/>
      <c r="F1681" s="199"/>
      <c r="G1681" s="199"/>
      <c r="H1681" s="199"/>
      <c r="I1681" s="199"/>
      <c r="J1681" s="199"/>
      <c r="K1681" s="199"/>
      <c r="L1681" s="199"/>
      <c r="M1681" s="199"/>
      <c r="N1681" s="199"/>
      <c r="O1681" s="199"/>
      <c r="P1681" s="199"/>
      <c r="Q1681" s="200"/>
    </row>
    <row r="1682" spans="1:17" x14ac:dyDescent="0.2">
      <c r="A1682" s="195" t="s">
        <v>30</v>
      </c>
      <c r="B1682" s="196" t="s">
        <v>208</v>
      </c>
      <c r="C1682" s="196" t="s">
        <v>214</v>
      </c>
      <c r="D1682" s="196" t="s">
        <v>195</v>
      </c>
      <c r="E1682" s="196"/>
      <c r="F1682" s="196"/>
      <c r="G1682" s="196"/>
      <c r="H1682" s="196">
        <v>38963</v>
      </c>
      <c r="I1682" s="196"/>
      <c r="J1682" s="196"/>
      <c r="K1682" s="196"/>
      <c r="L1682" s="196"/>
      <c r="M1682" s="196"/>
      <c r="N1682" s="196"/>
      <c r="O1682" s="196"/>
      <c r="P1682" s="196"/>
      <c r="Q1682" s="197" t="s">
        <v>1</v>
      </c>
    </row>
    <row r="1683" spans="1:17" x14ac:dyDescent="0.2">
      <c r="A1683" s="198" t="s">
        <v>30</v>
      </c>
      <c r="B1683" s="199" t="s">
        <v>208</v>
      </c>
      <c r="C1683" s="199" t="s">
        <v>214</v>
      </c>
      <c r="D1683" s="199" t="s">
        <v>197</v>
      </c>
      <c r="E1683" s="199"/>
      <c r="F1683" s="199"/>
      <c r="G1683" s="199"/>
      <c r="H1683" s="199">
        <v>40121</v>
      </c>
      <c r="I1683" s="199"/>
      <c r="J1683" s="199"/>
      <c r="K1683" s="199"/>
      <c r="L1683" s="199"/>
      <c r="M1683" s="199"/>
      <c r="N1683" s="199"/>
      <c r="O1683" s="199"/>
      <c r="P1683" s="199"/>
      <c r="Q1683" s="200" t="s">
        <v>1</v>
      </c>
    </row>
    <row r="1684" spans="1:17" x14ac:dyDescent="0.2">
      <c r="A1684" s="195" t="s">
        <v>30</v>
      </c>
      <c r="B1684" s="196" t="s">
        <v>208</v>
      </c>
      <c r="C1684" s="196" t="s">
        <v>215</v>
      </c>
      <c r="D1684" s="196" t="s">
        <v>195</v>
      </c>
      <c r="E1684" s="196"/>
      <c r="F1684" s="196"/>
      <c r="G1684" s="196"/>
      <c r="H1684" s="196">
        <v>27615</v>
      </c>
      <c r="I1684" s="196"/>
      <c r="J1684" s="196"/>
      <c r="K1684" s="196"/>
      <c r="L1684" s="196"/>
      <c r="M1684" s="196"/>
      <c r="N1684" s="196"/>
      <c r="O1684" s="196"/>
      <c r="P1684" s="196"/>
      <c r="Q1684" s="197" t="s">
        <v>1</v>
      </c>
    </row>
    <row r="1685" spans="1:17" x14ac:dyDescent="0.2">
      <c r="A1685" s="198" t="s">
        <v>30</v>
      </c>
      <c r="B1685" s="199" t="s">
        <v>208</v>
      </c>
      <c r="C1685" s="199" t="s">
        <v>215</v>
      </c>
      <c r="D1685" s="199" t="s">
        <v>197</v>
      </c>
      <c r="E1685" s="199"/>
      <c r="F1685" s="199"/>
      <c r="G1685" s="199"/>
      <c r="H1685" s="199">
        <v>28875</v>
      </c>
      <c r="I1685" s="199"/>
      <c r="J1685" s="199"/>
      <c r="K1685" s="199"/>
      <c r="L1685" s="199"/>
      <c r="M1685" s="199"/>
      <c r="N1685" s="199"/>
      <c r="O1685" s="199"/>
      <c r="P1685" s="199"/>
      <c r="Q1685" s="200" t="s">
        <v>1</v>
      </c>
    </row>
    <row r="1686" spans="1:17" x14ac:dyDescent="0.2">
      <c r="A1686" s="195" t="s">
        <v>30</v>
      </c>
      <c r="B1686" s="196" t="s">
        <v>208</v>
      </c>
      <c r="C1686" s="196" t="s">
        <v>213</v>
      </c>
      <c r="D1686" s="196" t="s">
        <v>195</v>
      </c>
      <c r="E1686" s="196"/>
      <c r="F1686" s="196"/>
      <c r="G1686" s="196"/>
      <c r="H1686" s="196">
        <v>21559</v>
      </c>
      <c r="I1686" s="196"/>
      <c r="J1686" s="196"/>
      <c r="K1686" s="196"/>
      <c r="L1686" s="196"/>
      <c r="M1686" s="196"/>
      <c r="N1686" s="196"/>
      <c r="O1686" s="196"/>
      <c r="P1686" s="196"/>
      <c r="Q1686" s="197" t="s">
        <v>1</v>
      </c>
    </row>
    <row r="1687" spans="1:17" x14ac:dyDescent="0.2">
      <c r="A1687" s="198" t="s">
        <v>30</v>
      </c>
      <c r="B1687" s="199" t="s">
        <v>208</v>
      </c>
      <c r="C1687" s="199" t="s">
        <v>213</v>
      </c>
      <c r="D1687" s="199" t="s">
        <v>197</v>
      </c>
      <c r="E1687" s="199"/>
      <c r="F1687" s="199"/>
      <c r="G1687" s="199"/>
      <c r="H1687" s="199">
        <v>22555</v>
      </c>
      <c r="I1687" s="199"/>
      <c r="J1687" s="199"/>
      <c r="K1687" s="199"/>
      <c r="L1687" s="199"/>
      <c r="M1687" s="199"/>
      <c r="N1687" s="199"/>
      <c r="O1687" s="199"/>
      <c r="P1687" s="199"/>
      <c r="Q1687" s="200" t="s">
        <v>1</v>
      </c>
    </row>
    <row r="1688" spans="1:17" x14ac:dyDescent="0.2">
      <c r="A1688" s="195" t="s">
        <v>30</v>
      </c>
      <c r="B1688" s="196" t="s">
        <v>208</v>
      </c>
      <c r="C1688" s="196" t="s">
        <v>212</v>
      </c>
      <c r="D1688" s="196" t="s">
        <v>195</v>
      </c>
      <c r="E1688" s="196"/>
      <c r="F1688" s="196"/>
      <c r="G1688" s="196"/>
      <c r="H1688" s="196">
        <v>21939</v>
      </c>
      <c r="I1688" s="196"/>
      <c r="J1688" s="196"/>
      <c r="K1688" s="196"/>
      <c r="L1688" s="196"/>
      <c r="M1688" s="196"/>
      <c r="N1688" s="196"/>
      <c r="O1688" s="196"/>
      <c r="P1688" s="196"/>
      <c r="Q1688" s="197" t="s">
        <v>1</v>
      </c>
    </row>
    <row r="1689" spans="1:17" x14ac:dyDescent="0.2">
      <c r="A1689" s="198" t="s">
        <v>30</v>
      </c>
      <c r="B1689" s="199" t="s">
        <v>208</v>
      </c>
      <c r="C1689" s="199" t="s">
        <v>212</v>
      </c>
      <c r="D1689" s="199" t="s">
        <v>197</v>
      </c>
      <c r="E1689" s="199"/>
      <c r="F1689" s="199"/>
      <c r="G1689" s="199"/>
      <c r="H1689" s="199">
        <v>21912</v>
      </c>
      <c r="I1689" s="199"/>
      <c r="J1689" s="199"/>
      <c r="K1689" s="199"/>
      <c r="L1689" s="199"/>
      <c r="M1689" s="199"/>
      <c r="N1689" s="199"/>
      <c r="O1689" s="199"/>
      <c r="P1689" s="199"/>
      <c r="Q1689" s="200" t="s">
        <v>1</v>
      </c>
    </row>
    <row r="1690" spans="1:17" x14ac:dyDescent="0.2">
      <c r="A1690" s="195" t="s">
        <v>30</v>
      </c>
      <c r="B1690" s="196" t="s">
        <v>208</v>
      </c>
      <c r="C1690" s="196" t="s">
        <v>210</v>
      </c>
      <c r="D1690" s="196" t="s">
        <v>195</v>
      </c>
      <c r="E1690" s="196"/>
      <c r="F1690" s="196"/>
      <c r="G1690" s="196"/>
      <c r="H1690" s="196">
        <v>12924</v>
      </c>
      <c r="I1690" s="196"/>
      <c r="J1690" s="196"/>
      <c r="K1690" s="196"/>
      <c r="L1690" s="196"/>
      <c r="M1690" s="196"/>
      <c r="N1690" s="196"/>
      <c r="O1690" s="196"/>
      <c r="P1690" s="196"/>
      <c r="Q1690" s="197" t="s">
        <v>1</v>
      </c>
    </row>
    <row r="1691" spans="1:17" x14ac:dyDescent="0.2">
      <c r="A1691" s="198" t="s">
        <v>30</v>
      </c>
      <c r="B1691" s="199" t="s">
        <v>208</v>
      </c>
      <c r="C1691" s="199" t="s">
        <v>210</v>
      </c>
      <c r="D1691" s="199" t="s">
        <v>197</v>
      </c>
      <c r="E1691" s="199"/>
      <c r="F1691" s="199"/>
      <c r="G1691" s="199"/>
      <c r="H1691" s="199">
        <v>15821</v>
      </c>
      <c r="I1691" s="199"/>
      <c r="J1691" s="199"/>
      <c r="K1691" s="199"/>
      <c r="L1691" s="199"/>
      <c r="M1691" s="199"/>
      <c r="N1691" s="199"/>
      <c r="O1691" s="199"/>
      <c r="P1691" s="199"/>
      <c r="Q1691" s="200" t="s">
        <v>1</v>
      </c>
    </row>
    <row r="1692" spans="1:17" x14ac:dyDescent="0.2">
      <c r="A1692" s="195" t="s">
        <v>30</v>
      </c>
      <c r="B1692" s="196" t="s">
        <v>208</v>
      </c>
      <c r="C1692" s="196" t="s">
        <v>206</v>
      </c>
      <c r="D1692" s="196" t="s">
        <v>195</v>
      </c>
      <c r="E1692" s="196"/>
      <c r="F1692" s="196"/>
      <c r="G1692" s="196"/>
      <c r="H1692" s="196">
        <v>11815</v>
      </c>
      <c r="I1692" s="196"/>
      <c r="J1692" s="196"/>
      <c r="K1692" s="196"/>
      <c r="L1692" s="196"/>
      <c r="M1692" s="196"/>
      <c r="N1692" s="196"/>
      <c r="O1692" s="196"/>
      <c r="P1692" s="196"/>
      <c r="Q1692" s="197" t="s">
        <v>1</v>
      </c>
    </row>
    <row r="1693" spans="1:17" x14ac:dyDescent="0.2">
      <c r="A1693" s="198" t="s">
        <v>30</v>
      </c>
      <c r="B1693" s="199" t="s">
        <v>208</v>
      </c>
      <c r="C1693" s="199" t="s">
        <v>206</v>
      </c>
      <c r="D1693" s="199" t="s">
        <v>197</v>
      </c>
      <c r="E1693" s="199"/>
      <c r="F1693" s="199"/>
      <c r="G1693" s="199"/>
      <c r="H1693" s="199">
        <v>14791</v>
      </c>
      <c r="I1693" s="199"/>
      <c r="J1693" s="199"/>
      <c r="K1693" s="199"/>
      <c r="L1693" s="199"/>
      <c r="M1693" s="199"/>
      <c r="N1693" s="199"/>
      <c r="O1693" s="199"/>
      <c r="P1693" s="199"/>
      <c r="Q1693" s="200" t="s">
        <v>1</v>
      </c>
    </row>
    <row r="1694" spans="1:17" x14ac:dyDescent="0.2">
      <c r="A1694" s="195" t="s">
        <v>30</v>
      </c>
      <c r="B1694" s="196" t="s">
        <v>208</v>
      </c>
      <c r="C1694" s="196" t="s">
        <v>211</v>
      </c>
      <c r="D1694" s="196" t="s">
        <v>195</v>
      </c>
      <c r="E1694" s="196"/>
      <c r="F1694" s="196"/>
      <c r="G1694" s="196"/>
      <c r="H1694" s="196"/>
      <c r="I1694" s="196"/>
      <c r="J1694" s="196"/>
      <c r="K1694" s="196"/>
      <c r="L1694" s="196"/>
      <c r="M1694" s="196"/>
      <c r="N1694" s="196"/>
      <c r="O1694" s="196"/>
      <c r="P1694" s="196"/>
      <c r="Q1694" s="197" t="s">
        <v>1</v>
      </c>
    </row>
    <row r="1695" spans="1:17" x14ac:dyDescent="0.2">
      <c r="A1695" s="198" t="s">
        <v>30</v>
      </c>
      <c r="B1695" s="199" t="s">
        <v>208</v>
      </c>
      <c r="C1695" s="199" t="s">
        <v>211</v>
      </c>
      <c r="D1695" s="199" t="s">
        <v>197</v>
      </c>
      <c r="E1695" s="199"/>
      <c r="F1695" s="199"/>
      <c r="G1695" s="199"/>
      <c r="H1695" s="199"/>
      <c r="I1695" s="199"/>
      <c r="J1695" s="199"/>
      <c r="K1695" s="199"/>
      <c r="L1695" s="199"/>
      <c r="M1695" s="199"/>
      <c r="N1695" s="199"/>
      <c r="O1695" s="199"/>
      <c r="P1695" s="199"/>
      <c r="Q1695" s="200" t="s">
        <v>1</v>
      </c>
    </row>
    <row r="1696" spans="1:17" x14ac:dyDescent="0.2">
      <c r="A1696" s="195" t="s">
        <v>30</v>
      </c>
      <c r="B1696" s="196" t="s">
        <v>205</v>
      </c>
      <c r="C1696" s="196" t="s">
        <v>214</v>
      </c>
      <c r="D1696" s="196" t="s">
        <v>195</v>
      </c>
      <c r="E1696" s="196"/>
      <c r="F1696" s="196"/>
      <c r="G1696" s="196"/>
      <c r="H1696" s="196">
        <v>9949</v>
      </c>
      <c r="I1696" s="196"/>
      <c r="J1696" s="196"/>
      <c r="K1696" s="196"/>
      <c r="L1696" s="196"/>
      <c r="M1696" s="196"/>
      <c r="N1696" s="196"/>
      <c r="O1696" s="196"/>
      <c r="P1696" s="196"/>
      <c r="Q1696" s="197" t="s">
        <v>1</v>
      </c>
    </row>
    <row r="1697" spans="1:17" x14ac:dyDescent="0.2">
      <c r="A1697" s="198" t="s">
        <v>30</v>
      </c>
      <c r="B1697" s="199" t="s">
        <v>205</v>
      </c>
      <c r="C1697" s="199" t="s">
        <v>214</v>
      </c>
      <c r="D1697" s="199" t="s">
        <v>197</v>
      </c>
      <c r="E1697" s="199"/>
      <c r="F1697" s="199"/>
      <c r="G1697" s="199"/>
      <c r="H1697" s="199">
        <v>14080</v>
      </c>
      <c r="I1697" s="199"/>
      <c r="J1697" s="199"/>
      <c r="K1697" s="199"/>
      <c r="L1697" s="199"/>
      <c r="M1697" s="199"/>
      <c r="N1697" s="199"/>
      <c r="O1697" s="199"/>
      <c r="P1697" s="199"/>
      <c r="Q1697" s="200" t="s">
        <v>1</v>
      </c>
    </row>
    <row r="1698" spans="1:17" x14ac:dyDescent="0.2">
      <c r="A1698" s="195" t="s">
        <v>30</v>
      </c>
      <c r="B1698" s="196" t="s">
        <v>205</v>
      </c>
      <c r="C1698" s="196" t="s">
        <v>215</v>
      </c>
      <c r="D1698" s="196" t="s">
        <v>195</v>
      </c>
      <c r="E1698" s="196"/>
      <c r="F1698" s="196"/>
      <c r="G1698" s="196"/>
      <c r="H1698" s="196">
        <v>7887</v>
      </c>
      <c r="I1698" s="196"/>
      <c r="J1698" s="196"/>
      <c r="K1698" s="196"/>
      <c r="L1698" s="196"/>
      <c r="M1698" s="196"/>
      <c r="N1698" s="196"/>
      <c r="O1698" s="196"/>
      <c r="P1698" s="196"/>
      <c r="Q1698" s="197" t="s">
        <v>1</v>
      </c>
    </row>
    <row r="1699" spans="1:17" x14ac:dyDescent="0.2">
      <c r="A1699" s="198" t="s">
        <v>30</v>
      </c>
      <c r="B1699" s="199" t="s">
        <v>205</v>
      </c>
      <c r="C1699" s="199" t="s">
        <v>215</v>
      </c>
      <c r="D1699" s="199" t="s">
        <v>197</v>
      </c>
      <c r="E1699" s="199"/>
      <c r="F1699" s="199"/>
      <c r="G1699" s="199"/>
      <c r="H1699" s="199">
        <v>11547</v>
      </c>
      <c r="I1699" s="199"/>
      <c r="J1699" s="199"/>
      <c r="K1699" s="199"/>
      <c r="L1699" s="199"/>
      <c r="M1699" s="199"/>
      <c r="N1699" s="199"/>
      <c r="O1699" s="199"/>
      <c r="P1699" s="199"/>
      <c r="Q1699" s="200" t="s">
        <v>1</v>
      </c>
    </row>
    <row r="1700" spans="1:17" x14ac:dyDescent="0.2">
      <c r="A1700" s="195" t="s">
        <v>30</v>
      </c>
      <c r="B1700" s="196" t="s">
        <v>205</v>
      </c>
      <c r="C1700" s="196" t="s">
        <v>213</v>
      </c>
      <c r="D1700" s="196" t="s">
        <v>195</v>
      </c>
      <c r="E1700" s="196"/>
      <c r="F1700" s="196"/>
      <c r="G1700" s="196"/>
      <c r="H1700" s="196">
        <v>6134</v>
      </c>
      <c r="I1700" s="196"/>
      <c r="J1700" s="196"/>
      <c r="K1700" s="196"/>
      <c r="L1700" s="196"/>
      <c r="M1700" s="196"/>
      <c r="N1700" s="196"/>
      <c r="O1700" s="196"/>
      <c r="P1700" s="196"/>
      <c r="Q1700" s="197" t="s">
        <v>1</v>
      </c>
    </row>
    <row r="1701" spans="1:17" x14ac:dyDescent="0.2">
      <c r="A1701" s="198" t="s">
        <v>30</v>
      </c>
      <c r="B1701" s="199" t="s">
        <v>205</v>
      </c>
      <c r="C1701" s="199" t="s">
        <v>213</v>
      </c>
      <c r="D1701" s="199" t="s">
        <v>197</v>
      </c>
      <c r="E1701" s="199"/>
      <c r="F1701" s="199"/>
      <c r="G1701" s="199"/>
      <c r="H1701" s="199">
        <v>9370</v>
      </c>
      <c r="I1701" s="199"/>
      <c r="J1701" s="199"/>
      <c r="K1701" s="199"/>
      <c r="L1701" s="199"/>
      <c r="M1701" s="199"/>
      <c r="N1701" s="199"/>
      <c r="O1701" s="199"/>
      <c r="P1701" s="199"/>
      <c r="Q1701" s="200" t="s">
        <v>1</v>
      </c>
    </row>
    <row r="1702" spans="1:17" x14ac:dyDescent="0.2">
      <c r="A1702" s="195" t="s">
        <v>30</v>
      </c>
      <c r="B1702" s="196" t="s">
        <v>205</v>
      </c>
      <c r="C1702" s="196" t="s">
        <v>212</v>
      </c>
      <c r="D1702" s="196" t="s">
        <v>195</v>
      </c>
      <c r="E1702" s="196"/>
      <c r="F1702" s="196"/>
      <c r="G1702" s="196"/>
      <c r="H1702" s="196"/>
      <c r="I1702" s="196"/>
      <c r="J1702" s="196"/>
      <c r="K1702" s="196"/>
      <c r="L1702" s="196"/>
      <c r="M1702" s="196"/>
      <c r="N1702" s="196"/>
      <c r="O1702" s="196"/>
      <c r="P1702" s="196"/>
      <c r="Q1702" s="197" t="s">
        <v>1</v>
      </c>
    </row>
    <row r="1703" spans="1:17" x14ac:dyDescent="0.2">
      <c r="A1703" s="198" t="s">
        <v>30</v>
      </c>
      <c r="B1703" s="199" t="s">
        <v>205</v>
      </c>
      <c r="C1703" s="199" t="s">
        <v>212</v>
      </c>
      <c r="D1703" s="199" t="s">
        <v>197</v>
      </c>
      <c r="E1703" s="199"/>
      <c r="F1703" s="199"/>
      <c r="G1703" s="199"/>
      <c r="H1703" s="199"/>
      <c r="I1703" s="199"/>
      <c r="J1703" s="199"/>
      <c r="K1703" s="199"/>
      <c r="L1703" s="199"/>
      <c r="M1703" s="199"/>
      <c r="N1703" s="199"/>
      <c r="O1703" s="199"/>
      <c r="P1703" s="199"/>
      <c r="Q1703" s="200" t="s">
        <v>1</v>
      </c>
    </row>
    <row r="1704" spans="1:17" x14ac:dyDescent="0.2">
      <c r="A1704" s="195" t="s">
        <v>30</v>
      </c>
      <c r="B1704" s="196" t="s">
        <v>205</v>
      </c>
      <c r="C1704" s="196" t="s">
        <v>210</v>
      </c>
      <c r="D1704" s="196" t="s">
        <v>195</v>
      </c>
      <c r="E1704" s="196"/>
      <c r="F1704" s="196"/>
      <c r="G1704" s="196"/>
      <c r="H1704" s="196"/>
      <c r="I1704" s="196"/>
      <c r="J1704" s="196"/>
      <c r="K1704" s="196"/>
      <c r="L1704" s="196"/>
      <c r="M1704" s="196"/>
      <c r="N1704" s="196"/>
      <c r="O1704" s="196"/>
      <c r="P1704" s="196"/>
      <c r="Q1704" s="197" t="s">
        <v>1</v>
      </c>
    </row>
    <row r="1705" spans="1:17" x14ac:dyDescent="0.2">
      <c r="A1705" s="198" t="s">
        <v>30</v>
      </c>
      <c r="B1705" s="199" t="s">
        <v>205</v>
      </c>
      <c r="C1705" s="199" t="s">
        <v>210</v>
      </c>
      <c r="D1705" s="199" t="s">
        <v>197</v>
      </c>
      <c r="E1705" s="199"/>
      <c r="F1705" s="199"/>
      <c r="G1705" s="199"/>
      <c r="H1705" s="199"/>
      <c r="I1705" s="199"/>
      <c r="J1705" s="199"/>
      <c r="K1705" s="199"/>
      <c r="L1705" s="199"/>
      <c r="M1705" s="199"/>
      <c r="N1705" s="199"/>
      <c r="O1705" s="199"/>
      <c r="P1705" s="199"/>
      <c r="Q1705" s="200" t="s">
        <v>1</v>
      </c>
    </row>
    <row r="1706" spans="1:17" x14ac:dyDescent="0.2">
      <c r="A1706" s="195" t="s">
        <v>30</v>
      </c>
      <c r="B1706" s="196" t="s">
        <v>205</v>
      </c>
      <c r="C1706" s="196" t="s">
        <v>206</v>
      </c>
      <c r="D1706" s="196" t="s">
        <v>195</v>
      </c>
      <c r="E1706" s="196"/>
      <c r="F1706" s="196"/>
      <c r="G1706" s="196"/>
      <c r="H1706" s="196"/>
      <c r="I1706" s="196"/>
      <c r="J1706" s="196"/>
      <c r="K1706" s="196"/>
      <c r="L1706" s="196"/>
      <c r="M1706" s="196"/>
      <c r="N1706" s="196"/>
      <c r="O1706" s="196"/>
      <c r="P1706" s="196"/>
      <c r="Q1706" s="197" t="s">
        <v>1</v>
      </c>
    </row>
    <row r="1707" spans="1:17" x14ac:dyDescent="0.2">
      <c r="A1707" s="198" t="s">
        <v>30</v>
      </c>
      <c r="B1707" s="199" t="s">
        <v>205</v>
      </c>
      <c r="C1707" s="199" t="s">
        <v>206</v>
      </c>
      <c r="D1707" s="199" t="s">
        <v>197</v>
      </c>
      <c r="E1707" s="199"/>
      <c r="F1707" s="199"/>
      <c r="G1707" s="199"/>
      <c r="H1707" s="199"/>
      <c r="I1707" s="199"/>
      <c r="J1707" s="199"/>
      <c r="K1707" s="199"/>
      <c r="L1707" s="199"/>
      <c r="M1707" s="199"/>
      <c r="N1707" s="199"/>
      <c r="O1707" s="199"/>
      <c r="P1707" s="199"/>
      <c r="Q1707" s="200" t="s">
        <v>1</v>
      </c>
    </row>
    <row r="1708" spans="1:17" x14ac:dyDescent="0.2">
      <c r="A1708" s="195" t="s">
        <v>30</v>
      </c>
      <c r="B1708" s="196" t="s">
        <v>205</v>
      </c>
      <c r="C1708" s="196" t="s">
        <v>211</v>
      </c>
      <c r="D1708" s="196" t="s">
        <v>195</v>
      </c>
      <c r="E1708" s="199"/>
      <c r="F1708" s="199"/>
      <c r="G1708" s="199"/>
      <c r="H1708" s="199"/>
      <c r="I1708" s="199"/>
      <c r="J1708" s="199"/>
      <c r="K1708" s="199"/>
      <c r="L1708" s="199"/>
      <c r="M1708" s="199"/>
      <c r="N1708" s="199"/>
      <c r="O1708" s="199"/>
      <c r="P1708" s="199"/>
      <c r="Q1708" s="200"/>
    </row>
    <row r="1709" spans="1:17" x14ac:dyDescent="0.2">
      <c r="A1709" s="198" t="s">
        <v>30</v>
      </c>
      <c r="B1709" s="199" t="s">
        <v>205</v>
      </c>
      <c r="C1709" s="199" t="s">
        <v>211</v>
      </c>
      <c r="D1709" s="199" t="s">
        <v>197</v>
      </c>
      <c r="E1709" s="199"/>
      <c r="F1709" s="199"/>
      <c r="G1709" s="199"/>
      <c r="H1709" s="199"/>
      <c r="I1709" s="199"/>
      <c r="J1709" s="199"/>
      <c r="K1709" s="199"/>
      <c r="L1709" s="199"/>
      <c r="M1709" s="199"/>
      <c r="N1709" s="199"/>
      <c r="O1709" s="199"/>
      <c r="P1709" s="199"/>
      <c r="Q1709" s="200"/>
    </row>
    <row r="1710" spans="1:17" x14ac:dyDescent="0.2">
      <c r="A1710" s="195" t="s">
        <v>30</v>
      </c>
      <c r="B1710" s="196" t="s">
        <v>205</v>
      </c>
      <c r="C1710" s="196" t="s">
        <v>1087</v>
      </c>
      <c r="D1710" s="196" t="s">
        <v>195</v>
      </c>
      <c r="E1710" s="199"/>
      <c r="F1710" s="199"/>
      <c r="G1710" s="199"/>
      <c r="H1710" s="199"/>
      <c r="I1710" s="199"/>
      <c r="J1710" s="199"/>
      <c r="K1710" s="199"/>
      <c r="L1710" s="199"/>
      <c r="M1710" s="199"/>
      <c r="N1710" s="199"/>
      <c r="O1710" s="199"/>
      <c r="P1710" s="199"/>
      <c r="Q1710" s="200"/>
    </row>
    <row r="1711" spans="1:17" x14ac:dyDescent="0.2">
      <c r="A1711" s="198" t="s">
        <v>30</v>
      </c>
      <c r="B1711" s="199" t="s">
        <v>205</v>
      </c>
      <c r="C1711" s="199" t="s">
        <v>1087</v>
      </c>
      <c r="D1711" s="199" t="s">
        <v>197</v>
      </c>
      <c r="E1711" s="199"/>
      <c r="F1711" s="199"/>
      <c r="G1711" s="199"/>
      <c r="H1711" s="199"/>
      <c r="I1711" s="199"/>
      <c r="J1711" s="199"/>
      <c r="K1711" s="199"/>
      <c r="L1711" s="199"/>
      <c r="M1711" s="199"/>
      <c r="N1711" s="199"/>
      <c r="O1711" s="199"/>
      <c r="P1711" s="199"/>
      <c r="Q1711" s="200"/>
    </row>
    <row r="1712" spans="1:17" x14ac:dyDescent="0.2">
      <c r="A1712" s="195" t="s">
        <v>30</v>
      </c>
      <c r="B1712" s="196" t="s">
        <v>209</v>
      </c>
      <c r="C1712" s="196" t="s">
        <v>214</v>
      </c>
      <c r="D1712" s="196" t="s">
        <v>195</v>
      </c>
      <c r="E1712" s="196"/>
      <c r="F1712" s="196"/>
      <c r="G1712" s="196"/>
      <c r="H1712" s="196">
        <v>15.22983</v>
      </c>
      <c r="I1712" s="196"/>
      <c r="J1712" s="196"/>
      <c r="K1712" s="196"/>
      <c r="L1712" s="196"/>
      <c r="M1712" s="196"/>
      <c r="N1712" s="196"/>
      <c r="O1712" s="196"/>
      <c r="P1712" s="196"/>
      <c r="Q1712" s="197" t="s">
        <v>1</v>
      </c>
    </row>
    <row r="1713" spans="1:17" x14ac:dyDescent="0.2">
      <c r="A1713" s="198" t="s">
        <v>30</v>
      </c>
      <c r="B1713" s="199" t="s">
        <v>209</v>
      </c>
      <c r="C1713" s="199" t="s">
        <v>214</v>
      </c>
      <c r="D1713" s="199" t="s">
        <v>197</v>
      </c>
      <c r="E1713" s="199"/>
      <c r="F1713" s="199"/>
      <c r="G1713" s="199"/>
      <c r="H1713" s="199">
        <v>15.2738</v>
      </c>
      <c r="I1713" s="199"/>
      <c r="J1713" s="199"/>
      <c r="K1713" s="199"/>
      <c r="L1713" s="199"/>
      <c r="M1713" s="199"/>
      <c r="N1713" s="199"/>
      <c r="O1713" s="199"/>
      <c r="P1713" s="199"/>
      <c r="Q1713" s="200" t="s">
        <v>1</v>
      </c>
    </row>
    <row r="1714" spans="1:17" x14ac:dyDescent="0.2">
      <c r="A1714" s="195" t="s">
        <v>30</v>
      </c>
      <c r="B1714" s="196" t="s">
        <v>209</v>
      </c>
      <c r="C1714" s="196" t="s">
        <v>215</v>
      </c>
      <c r="D1714" s="196" t="s">
        <v>195</v>
      </c>
      <c r="E1714" s="196"/>
      <c r="F1714" s="196"/>
      <c r="G1714" s="196"/>
      <c r="H1714" s="196">
        <v>16.103570000000001</v>
      </c>
      <c r="I1714" s="196"/>
      <c r="J1714" s="196"/>
      <c r="K1714" s="196"/>
      <c r="L1714" s="196"/>
      <c r="M1714" s="196"/>
      <c r="N1714" s="196"/>
      <c r="O1714" s="196"/>
      <c r="P1714" s="196"/>
      <c r="Q1714" s="197" t="s">
        <v>1</v>
      </c>
    </row>
    <row r="1715" spans="1:17" x14ac:dyDescent="0.2">
      <c r="A1715" s="198" t="s">
        <v>30</v>
      </c>
      <c r="B1715" s="199" t="s">
        <v>209</v>
      </c>
      <c r="C1715" s="199" t="s">
        <v>215</v>
      </c>
      <c r="D1715" s="199" t="s">
        <v>197</v>
      </c>
      <c r="E1715" s="199"/>
      <c r="F1715" s="199"/>
      <c r="G1715" s="199"/>
      <c r="H1715" s="199">
        <v>16.277059999999999</v>
      </c>
      <c r="I1715" s="199"/>
      <c r="J1715" s="199"/>
      <c r="K1715" s="199"/>
      <c r="L1715" s="199"/>
      <c r="M1715" s="199"/>
      <c r="N1715" s="199"/>
      <c r="O1715" s="199"/>
      <c r="P1715" s="199"/>
      <c r="Q1715" s="200" t="s">
        <v>1</v>
      </c>
    </row>
    <row r="1716" spans="1:17" x14ac:dyDescent="0.2">
      <c r="A1716" s="195" t="s">
        <v>30</v>
      </c>
      <c r="B1716" s="196" t="s">
        <v>209</v>
      </c>
      <c r="C1716" s="196" t="s">
        <v>213</v>
      </c>
      <c r="D1716" s="196" t="s">
        <v>195</v>
      </c>
      <c r="E1716" s="196"/>
      <c r="F1716" s="196"/>
      <c r="G1716" s="196"/>
      <c r="H1716" s="196">
        <v>13.446820000000001</v>
      </c>
      <c r="I1716" s="196"/>
      <c r="J1716" s="196"/>
      <c r="K1716" s="196"/>
      <c r="L1716" s="196"/>
      <c r="M1716" s="196"/>
      <c r="N1716" s="196"/>
      <c r="O1716" s="196"/>
      <c r="P1716" s="196"/>
      <c r="Q1716" s="197" t="s">
        <v>1</v>
      </c>
    </row>
    <row r="1717" spans="1:17" x14ac:dyDescent="0.2">
      <c r="A1717" s="198" t="s">
        <v>30</v>
      </c>
      <c r="B1717" s="199" t="s">
        <v>209</v>
      </c>
      <c r="C1717" s="199" t="s">
        <v>213</v>
      </c>
      <c r="D1717" s="199" t="s">
        <v>197</v>
      </c>
      <c r="E1717" s="199"/>
      <c r="F1717" s="199"/>
      <c r="G1717" s="199"/>
      <c r="H1717" s="199">
        <v>14.165369999999999</v>
      </c>
      <c r="I1717" s="199"/>
      <c r="J1717" s="199"/>
      <c r="K1717" s="199"/>
      <c r="L1717" s="199"/>
      <c r="M1717" s="199"/>
      <c r="N1717" s="199"/>
      <c r="O1717" s="199"/>
      <c r="P1717" s="199"/>
      <c r="Q1717" s="200" t="s">
        <v>1</v>
      </c>
    </row>
    <row r="1718" spans="1:17" x14ac:dyDescent="0.2">
      <c r="A1718" s="195" t="s">
        <v>30</v>
      </c>
      <c r="B1718" s="196" t="s">
        <v>209</v>
      </c>
      <c r="C1718" s="196" t="s">
        <v>212</v>
      </c>
      <c r="D1718" s="196" t="s">
        <v>195</v>
      </c>
      <c r="E1718" s="196"/>
      <c r="F1718" s="196"/>
      <c r="G1718" s="196"/>
      <c r="H1718" s="196">
        <v>15.93965</v>
      </c>
      <c r="I1718" s="196"/>
      <c r="J1718" s="196"/>
      <c r="K1718" s="196"/>
      <c r="L1718" s="196"/>
      <c r="M1718" s="196"/>
      <c r="N1718" s="196"/>
      <c r="O1718" s="196"/>
      <c r="P1718" s="196"/>
      <c r="Q1718" s="197" t="s">
        <v>1</v>
      </c>
    </row>
    <row r="1719" spans="1:17" x14ac:dyDescent="0.2">
      <c r="A1719" s="198" t="s">
        <v>30</v>
      </c>
      <c r="B1719" s="199" t="s">
        <v>209</v>
      </c>
      <c r="C1719" s="199" t="s">
        <v>212</v>
      </c>
      <c r="D1719" s="199" t="s">
        <v>197</v>
      </c>
      <c r="E1719" s="199"/>
      <c r="F1719" s="199"/>
      <c r="G1719" s="199"/>
      <c r="H1719" s="199">
        <v>14.38481</v>
      </c>
      <c r="I1719" s="199"/>
      <c r="J1719" s="199"/>
      <c r="K1719" s="199"/>
      <c r="L1719" s="199"/>
      <c r="M1719" s="199"/>
      <c r="N1719" s="199"/>
      <c r="O1719" s="199"/>
      <c r="P1719" s="199"/>
      <c r="Q1719" s="200" t="s">
        <v>1</v>
      </c>
    </row>
    <row r="1720" spans="1:17" x14ac:dyDescent="0.2">
      <c r="A1720" s="195" t="s">
        <v>30</v>
      </c>
      <c r="B1720" s="196" t="s">
        <v>209</v>
      </c>
      <c r="C1720" s="196" t="s">
        <v>210</v>
      </c>
      <c r="D1720" s="196" t="s">
        <v>195</v>
      </c>
      <c r="E1720" s="196"/>
      <c r="F1720" s="196"/>
      <c r="G1720" s="196"/>
      <c r="H1720" s="196">
        <v>9.44754</v>
      </c>
      <c r="I1720" s="196"/>
      <c r="J1720" s="196"/>
      <c r="K1720" s="196"/>
      <c r="L1720" s="196"/>
      <c r="M1720" s="196"/>
      <c r="N1720" s="196"/>
      <c r="O1720" s="196"/>
      <c r="P1720" s="196"/>
      <c r="Q1720" s="197" t="s">
        <v>1</v>
      </c>
    </row>
    <row r="1721" spans="1:17" x14ac:dyDescent="0.2">
      <c r="A1721" s="198" t="s">
        <v>30</v>
      </c>
      <c r="B1721" s="199" t="s">
        <v>209</v>
      </c>
      <c r="C1721" s="199" t="s">
        <v>210</v>
      </c>
      <c r="D1721" s="199" t="s">
        <v>197</v>
      </c>
      <c r="E1721" s="199"/>
      <c r="F1721" s="199"/>
      <c r="G1721" s="199"/>
      <c r="H1721" s="199">
        <v>9.3230500000000003</v>
      </c>
      <c r="I1721" s="199"/>
      <c r="J1721" s="199"/>
      <c r="K1721" s="199"/>
      <c r="L1721" s="199"/>
      <c r="M1721" s="199"/>
      <c r="N1721" s="199"/>
      <c r="O1721" s="199"/>
      <c r="P1721" s="199"/>
      <c r="Q1721" s="200" t="s">
        <v>1</v>
      </c>
    </row>
    <row r="1722" spans="1:17" x14ac:dyDescent="0.2">
      <c r="A1722" s="195" t="s">
        <v>30</v>
      </c>
      <c r="B1722" s="196" t="s">
        <v>209</v>
      </c>
      <c r="C1722" s="196" t="s">
        <v>206</v>
      </c>
      <c r="D1722" s="196" t="s">
        <v>195</v>
      </c>
      <c r="E1722" s="196"/>
      <c r="F1722" s="196"/>
      <c r="G1722" s="196"/>
      <c r="H1722" s="196">
        <v>9.9280600000000003</v>
      </c>
      <c r="I1722" s="196"/>
      <c r="J1722" s="196"/>
      <c r="K1722" s="196"/>
      <c r="L1722" s="196"/>
      <c r="M1722" s="196"/>
      <c r="N1722" s="196"/>
      <c r="O1722" s="196"/>
      <c r="P1722" s="196"/>
      <c r="Q1722" s="197" t="s">
        <v>1</v>
      </c>
    </row>
    <row r="1723" spans="1:17" x14ac:dyDescent="0.2">
      <c r="A1723" s="198" t="s">
        <v>30</v>
      </c>
      <c r="B1723" s="199" t="s">
        <v>209</v>
      </c>
      <c r="C1723" s="199" t="s">
        <v>206</v>
      </c>
      <c r="D1723" s="199" t="s">
        <v>197</v>
      </c>
      <c r="E1723" s="199"/>
      <c r="F1723" s="199"/>
      <c r="G1723" s="199"/>
      <c r="H1723" s="199">
        <v>9.5531100000000002</v>
      </c>
      <c r="I1723" s="199"/>
      <c r="J1723" s="199"/>
      <c r="K1723" s="199"/>
      <c r="L1723" s="199"/>
      <c r="M1723" s="199"/>
      <c r="N1723" s="199"/>
      <c r="O1723" s="199"/>
      <c r="P1723" s="199"/>
      <c r="Q1723" s="200" t="s">
        <v>1</v>
      </c>
    </row>
    <row r="1724" spans="1:17" x14ac:dyDescent="0.2">
      <c r="A1724" s="195" t="s">
        <v>30</v>
      </c>
      <c r="B1724" s="196" t="s">
        <v>209</v>
      </c>
      <c r="C1724" s="196" t="s">
        <v>211</v>
      </c>
      <c r="D1724" s="196" t="s">
        <v>195</v>
      </c>
      <c r="E1724" s="196"/>
      <c r="F1724" s="196"/>
      <c r="G1724" s="196"/>
      <c r="H1724" s="196"/>
      <c r="I1724" s="196"/>
      <c r="J1724" s="196"/>
      <c r="K1724" s="196"/>
      <c r="L1724" s="196"/>
      <c r="M1724" s="196"/>
      <c r="N1724" s="196"/>
      <c r="O1724" s="196"/>
      <c r="P1724" s="196"/>
      <c r="Q1724" s="197" t="s">
        <v>1</v>
      </c>
    </row>
    <row r="1725" spans="1:17" x14ac:dyDescent="0.2">
      <c r="A1725" s="198" t="s">
        <v>30</v>
      </c>
      <c r="B1725" s="199" t="s">
        <v>209</v>
      </c>
      <c r="C1725" s="199" t="s">
        <v>211</v>
      </c>
      <c r="D1725" s="199" t="s">
        <v>197</v>
      </c>
      <c r="E1725" s="199"/>
      <c r="F1725" s="199"/>
      <c r="G1725" s="199"/>
      <c r="H1725" s="199"/>
      <c r="I1725" s="199"/>
      <c r="J1725" s="199"/>
      <c r="K1725" s="199"/>
      <c r="L1725" s="199"/>
      <c r="M1725" s="199"/>
      <c r="N1725" s="199"/>
      <c r="O1725" s="199"/>
      <c r="P1725" s="199"/>
      <c r="Q1725" s="200" t="s">
        <v>1</v>
      </c>
    </row>
    <row r="1726" spans="1:17" x14ac:dyDescent="0.2">
      <c r="A1726" s="195" t="s">
        <v>30</v>
      </c>
      <c r="B1726" s="196" t="s">
        <v>207</v>
      </c>
      <c r="C1726" s="196" t="s">
        <v>214</v>
      </c>
      <c r="D1726" s="196" t="s">
        <v>195</v>
      </c>
      <c r="E1726" s="196"/>
      <c r="F1726" s="196"/>
      <c r="G1726" s="196"/>
      <c r="H1726" s="196">
        <v>14.48387</v>
      </c>
      <c r="I1726" s="196"/>
      <c r="J1726" s="196"/>
      <c r="K1726" s="196"/>
      <c r="L1726" s="196"/>
      <c r="M1726" s="196"/>
      <c r="N1726" s="196"/>
      <c r="O1726" s="196"/>
      <c r="P1726" s="196"/>
      <c r="Q1726" s="197" t="s">
        <v>1</v>
      </c>
    </row>
    <row r="1727" spans="1:17" x14ac:dyDescent="0.2">
      <c r="A1727" s="198" t="s">
        <v>30</v>
      </c>
      <c r="B1727" s="199" t="s">
        <v>207</v>
      </c>
      <c r="C1727" s="199" t="s">
        <v>214</v>
      </c>
      <c r="D1727" s="199" t="s">
        <v>197</v>
      </c>
      <c r="E1727" s="199"/>
      <c r="F1727" s="199"/>
      <c r="G1727" s="199"/>
      <c r="H1727" s="199">
        <v>13.096590000000001</v>
      </c>
      <c r="I1727" s="199"/>
      <c r="J1727" s="199"/>
      <c r="K1727" s="199"/>
      <c r="L1727" s="199"/>
      <c r="M1727" s="199"/>
      <c r="N1727" s="199"/>
      <c r="O1727" s="199"/>
      <c r="P1727" s="199"/>
      <c r="Q1727" s="200" t="s">
        <v>1</v>
      </c>
    </row>
    <row r="1728" spans="1:17" x14ac:dyDescent="0.2">
      <c r="A1728" s="195" t="s">
        <v>30</v>
      </c>
      <c r="B1728" s="196" t="s">
        <v>207</v>
      </c>
      <c r="C1728" s="196" t="s">
        <v>215</v>
      </c>
      <c r="D1728" s="196" t="s">
        <v>195</v>
      </c>
      <c r="E1728" s="196"/>
      <c r="F1728" s="196"/>
      <c r="G1728" s="196"/>
      <c r="H1728" s="196">
        <v>16.9773</v>
      </c>
      <c r="I1728" s="196"/>
      <c r="J1728" s="196"/>
      <c r="K1728" s="196"/>
      <c r="L1728" s="196"/>
      <c r="M1728" s="196"/>
      <c r="N1728" s="196"/>
      <c r="O1728" s="196"/>
      <c r="P1728" s="196"/>
      <c r="Q1728" s="197" t="s">
        <v>1</v>
      </c>
    </row>
    <row r="1729" spans="1:17" x14ac:dyDescent="0.2">
      <c r="A1729" s="198" t="s">
        <v>30</v>
      </c>
      <c r="B1729" s="199" t="s">
        <v>207</v>
      </c>
      <c r="C1729" s="199" t="s">
        <v>215</v>
      </c>
      <c r="D1729" s="199" t="s">
        <v>197</v>
      </c>
      <c r="E1729" s="199"/>
      <c r="F1729" s="199"/>
      <c r="G1729" s="199"/>
      <c r="H1729" s="199">
        <v>15.01689</v>
      </c>
      <c r="I1729" s="199"/>
      <c r="J1729" s="199"/>
      <c r="K1729" s="199"/>
      <c r="L1729" s="199"/>
      <c r="M1729" s="199"/>
      <c r="N1729" s="199"/>
      <c r="O1729" s="199"/>
      <c r="P1729" s="199"/>
      <c r="Q1729" s="200" t="s">
        <v>1</v>
      </c>
    </row>
    <row r="1730" spans="1:17" x14ac:dyDescent="0.2">
      <c r="A1730" s="195" t="s">
        <v>30</v>
      </c>
      <c r="B1730" s="196" t="s">
        <v>207</v>
      </c>
      <c r="C1730" s="196" t="s">
        <v>213</v>
      </c>
      <c r="D1730" s="196" t="s">
        <v>195</v>
      </c>
      <c r="E1730" s="196"/>
      <c r="F1730" s="196"/>
      <c r="G1730" s="196"/>
      <c r="H1730" s="196">
        <v>17.557870000000001</v>
      </c>
      <c r="I1730" s="196"/>
      <c r="J1730" s="196"/>
      <c r="K1730" s="196"/>
      <c r="L1730" s="196"/>
      <c r="M1730" s="196"/>
      <c r="N1730" s="196"/>
      <c r="O1730" s="196"/>
      <c r="P1730" s="196"/>
      <c r="Q1730" s="197" t="s">
        <v>1</v>
      </c>
    </row>
    <row r="1731" spans="1:17" x14ac:dyDescent="0.2">
      <c r="A1731" s="198" t="s">
        <v>30</v>
      </c>
      <c r="B1731" s="199" t="s">
        <v>207</v>
      </c>
      <c r="C1731" s="199" t="s">
        <v>213</v>
      </c>
      <c r="D1731" s="199" t="s">
        <v>197</v>
      </c>
      <c r="E1731" s="199"/>
      <c r="F1731" s="199"/>
      <c r="G1731" s="199"/>
      <c r="H1731" s="199">
        <v>17.043759999999999</v>
      </c>
      <c r="I1731" s="199"/>
      <c r="J1731" s="199"/>
      <c r="K1731" s="199"/>
      <c r="L1731" s="199"/>
      <c r="M1731" s="199"/>
      <c r="N1731" s="199"/>
      <c r="O1731" s="199"/>
      <c r="P1731" s="199"/>
      <c r="Q1731" s="200" t="s">
        <v>1</v>
      </c>
    </row>
    <row r="1732" spans="1:17" x14ac:dyDescent="0.2">
      <c r="A1732" s="195" t="s">
        <v>30</v>
      </c>
      <c r="B1732" s="196" t="s">
        <v>207</v>
      </c>
      <c r="C1732" s="196" t="s">
        <v>212</v>
      </c>
      <c r="D1732" s="196" t="s">
        <v>195</v>
      </c>
      <c r="E1732" s="196"/>
      <c r="F1732" s="196"/>
      <c r="G1732" s="196"/>
      <c r="H1732" s="196"/>
      <c r="I1732" s="196"/>
      <c r="J1732" s="196"/>
      <c r="K1732" s="196"/>
      <c r="L1732" s="196"/>
      <c r="M1732" s="196"/>
      <c r="N1732" s="196"/>
      <c r="O1732" s="196"/>
      <c r="P1732" s="196"/>
      <c r="Q1732" s="197" t="s">
        <v>1</v>
      </c>
    </row>
    <row r="1733" spans="1:17" x14ac:dyDescent="0.2">
      <c r="A1733" s="198" t="s">
        <v>30</v>
      </c>
      <c r="B1733" s="199" t="s">
        <v>207</v>
      </c>
      <c r="C1733" s="199" t="s">
        <v>212</v>
      </c>
      <c r="D1733" s="199" t="s">
        <v>197</v>
      </c>
      <c r="E1733" s="199"/>
      <c r="F1733" s="199"/>
      <c r="G1733" s="199"/>
      <c r="H1733" s="199"/>
      <c r="I1733" s="199"/>
      <c r="J1733" s="199"/>
      <c r="K1733" s="199"/>
      <c r="L1733" s="199"/>
      <c r="M1733" s="199"/>
      <c r="N1733" s="199"/>
      <c r="O1733" s="199"/>
      <c r="P1733" s="199"/>
      <c r="Q1733" s="200" t="s">
        <v>1</v>
      </c>
    </row>
    <row r="1734" spans="1:17" x14ac:dyDescent="0.2">
      <c r="A1734" s="195" t="s">
        <v>30</v>
      </c>
      <c r="B1734" s="196" t="s">
        <v>207</v>
      </c>
      <c r="C1734" s="196" t="s">
        <v>210</v>
      </c>
      <c r="D1734" s="196" t="s">
        <v>195</v>
      </c>
      <c r="E1734" s="196"/>
      <c r="F1734" s="196"/>
      <c r="G1734" s="196"/>
      <c r="H1734" s="196"/>
      <c r="I1734" s="196"/>
      <c r="J1734" s="196"/>
      <c r="K1734" s="196"/>
      <c r="L1734" s="196"/>
      <c r="M1734" s="196"/>
      <c r="N1734" s="196"/>
      <c r="O1734" s="196"/>
      <c r="P1734" s="196"/>
      <c r="Q1734" s="197" t="s">
        <v>1</v>
      </c>
    </row>
    <row r="1735" spans="1:17" x14ac:dyDescent="0.2">
      <c r="A1735" s="198" t="s">
        <v>30</v>
      </c>
      <c r="B1735" s="199" t="s">
        <v>207</v>
      </c>
      <c r="C1735" s="199" t="s">
        <v>210</v>
      </c>
      <c r="D1735" s="199" t="s">
        <v>197</v>
      </c>
      <c r="E1735" s="199"/>
      <c r="F1735" s="199"/>
      <c r="G1735" s="199"/>
      <c r="H1735" s="199"/>
      <c r="I1735" s="199"/>
      <c r="J1735" s="199"/>
      <c r="K1735" s="199"/>
      <c r="L1735" s="199"/>
      <c r="M1735" s="199"/>
      <c r="N1735" s="199"/>
      <c r="O1735" s="199"/>
      <c r="P1735" s="199"/>
      <c r="Q1735" s="200" t="s">
        <v>1</v>
      </c>
    </row>
    <row r="1736" spans="1:17" x14ac:dyDescent="0.2">
      <c r="A1736" s="195" t="s">
        <v>30</v>
      </c>
      <c r="B1736" s="196" t="s">
        <v>207</v>
      </c>
      <c r="C1736" s="196" t="s">
        <v>206</v>
      </c>
      <c r="D1736" s="196" t="s">
        <v>195</v>
      </c>
      <c r="E1736" s="196"/>
      <c r="F1736" s="196"/>
      <c r="G1736" s="196"/>
      <c r="H1736" s="196"/>
      <c r="I1736" s="196"/>
      <c r="J1736" s="196"/>
      <c r="K1736" s="196"/>
      <c r="L1736" s="196"/>
      <c r="M1736" s="196"/>
      <c r="N1736" s="196"/>
      <c r="O1736" s="196"/>
      <c r="P1736" s="196"/>
      <c r="Q1736" s="197" t="s">
        <v>1</v>
      </c>
    </row>
    <row r="1737" spans="1:17" x14ac:dyDescent="0.2">
      <c r="A1737" s="198" t="s">
        <v>30</v>
      </c>
      <c r="B1737" s="199" t="s">
        <v>207</v>
      </c>
      <c r="C1737" s="199" t="s">
        <v>206</v>
      </c>
      <c r="D1737" s="199" t="s">
        <v>197</v>
      </c>
      <c r="E1737" s="199"/>
      <c r="F1737" s="199"/>
      <c r="G1737" s="199"/>
      <c r="H1737" s="199"/>
      <c r="I1737" s="199"/>
      <c r="J1737" s="199"/>
      <c r="K1737" s="199"/>
      <c r="L1737" s="199"/>
      <c r="M1737" s="199"/>
      <c r="N1737" s="199"/>
      <c r="O1737" s="199"/>
      <c r="P1737" s="199"/>
      <c r="Q1737" s="200" t="s">
        <v>1</v>
      </c>
    </row>
    <row r="1738" spans="1:17" x14ac:dyDescent="0.2">
      <c r="A1738" s="195" t="s">
        <v>30</v>
      </c>
      <c r="B1738" s="196" t="s">
        <v>207</v>
      </c>
      <c r="C1738" s="196" t="s">
        <v>211</v>
      </c>
      <c r="D1738" s="196" t="s">
        <v>195</v>
      </c>
      <c r="E1738" s="199"/>
      <c r="F1738" s="199"/>
      <c r="G1738" s="199"/>
      <c r="H1738" s="199"/>
      <c r="I1738" s="199"/>
      <c r="J1738" s="199"/>
      <c r="K1738" s="199"/>
      <c r="L1738" s="199"/>
      <c r="M1738" s="199"/>
      <c r="N1738" s="199"/>
      <c r="O1738" s="199"/>
      <c r="P1738" s="199"/>
      <c r="Q1738" s="200"/>
    </row>
    <row r="1739" spans="1:17" x14ac:dyDescent="0.2">
      <c r="A1739" s="198" t="s">
        <v>30</v>
      </c>
      <c r="B1739" s="199" t="s">
        <v>207</v>
      </c>
      <c r="C1739" s="199" t="s">
        <v>211</v>
      </c>
      <c r="D1739" s="199" t="s">
        <v>197</v>
      </c>
      <c r="E1739" s="199"/>
      <c r="F1739" s="199"/>
      <c r="G1739" s="199"/>
      <c r="H1739" s="199"/>
      <c r="I1739" s="199"/>
      <c r="J1739" s="199"/>
      <c r="K1739" s="199"/>
      <c r="L1739" s="199"/>
      <c r="M1739" s="199"/>
      <c r="N1739" s="199"/>
      <c r="O1739" s="199"/>
      <c r="P1739" s="199"/>
      <c r="Q1739" s="200"/>
    </row>
    <row r="1740" spans="1:17" x14ac:dyDescent="0.2">
      <c r="A1740" s="195" t="s">
        <v>30</v>
      </c>
      <c r="B1740" s="196" t="s">
        <v>207</v>
      </c>
      <c r="C1740" s="196" t="s">
        <v>1087</v>
      </c>
      <c r="D1740" s="196" t="s">
        <v>195</v>
      </c>
      <c r="E1740" s="199"/>
      <c r="F1740" s="199"/>
      <c r="G1740" s="199"/>
      <c r="H1740" s="199"/>
      <c r="I1740" s="199"/>
      <c r="J1740" s="199"/>
      <c r="K1740" s="199"/>
      <c r="L1740" s="199"/>
      <c r="M1740" s="199"/>
      <c r="N1740" s="199"/>
      <c r="O1740" s="199"/>
      <c r="P1740" s="199"/>
      <c r="Q1740" s="200"/>
    </row>
    <row r="1741" spans="1:17" x14ac:dyDescent="0.2">
      <c r="A1741" s="198" t="s">
        <v>30</v>
      </c>
      <c r="B1741" s="199" t="s">
        <v>207</v>
      </c>
      <c r="C1741" s="199" t="s">
        <v>1087</v>
      </c>
      <c r="D1741" s="199" t="s">
        <v>197</v>
      </c>
      <c r="E1741" s="199"/>
      <c r="F1741" s="199"/>
      <c r="G1741" s="199"/>
      <c r="H1741" s="199"/>
      <c r="I1741" s="199"/>
      <c r="J1741" s="199"/>
      <c r="K1741" s="199"/>
      <c r="L1741" s="199"/>
      <c r="M1741" s="199"/>
      <c r="N1741" s="199"/>
      <c r="O1741" s="199"/>
      <c r="P1741" s="199"/>
      <c r="Q1741" s="200"/>
    </row>
    <row r="1742" spans="1:17" x14ac:dyDescent="0.2">
      <c r="A1742" s="195" t="s">
        <v>31</v>
      </c>
      <c r="B1742" s="196" t="s">
        <v>208</v>
      </c>
      <c r="C1742" s="196" t="s">
        <v>214</v>
      </c>
      <c r="D1742" s="196" t="s">
        <v>195</v>
      </c>
      <c r="E1742" s="196">
        <v>8089</v>
      </c>
      <c r="F1742" s="196">
        <v>7149</v>
      </c>
      <c r="G1742" s="196">
        <v>7396</v>
      </c>
      <c r="H1742" s="196">
        <v>7655</v>
      </c>
      <c r="I1742" s="196">
        <v>6939</v>
      </c>
      <c r="J1742" s="196"/>
      <c r="K1742" s="196"/>
      <c r="L1742" s="196"/>
      <c r="M1742" s="196"/>
      <c r="N1742" s="196"/>
      <c r="O1742" s="196"/>
      <c r="P1742" s="196"/>
      <c r="Q1742" s="197" t="s">
        <v>1</v>
      </c>
    </row>
    <row r="1743" spans="1:17" x14ac:dyDescent="0.2">
      <c r="A1743" s="198" t="s">
        <v>31</v>
      </c>
      <c r="B1743" s="199" t="s">
        <v>208</v>
      </c>
      <c r="C1743" s="199" t="s">
        <v>214</v>
      </c>
      <c r="D1743" s="199" t="s">
        <v>197</v>
      </c>
      <c r="E1743" s="199">
        <v>8480</v>
      </c>
      <c r="F1743" s="199">
        <v>7358</v>
      </c>
      <c r="G1743" s="199">
        <v>7639</v>
      </c>
      <c r="H1743" s="199">
        <v>7904</v>
      </c>
      <c r="I1743" s="199">
        <v>7145</v>
      </c>
      <c r="J1743" s="199"/>
      <c r="K1743" s="199"/>
      <c r="L1743" s="199"/>
      <c r="M1743" s="199"/>
      <c r="N1743" s="199"/>
      <c r="O1743" s="199"/>
      <c r="P1743" s="199"/>
      <c r="Q1743" s="200" t="s">
        <v>1</v>
      </c>
    </row>
    <row r="1744" spans="1:17" x14ac:dyDescent="0.2">
      <c r="A1744" s="195" t="s">
        <v>31</v>
      </c>
      <c r="B1744" s="196" t="s">
        <v>208</v>
      </c>
      <c r="C1744" s="196" t="s">
        <v>215</v>
      </c>
      <c r="D1744" s="196" t="s">
        <v>195</v>
      </c>
      <c r="E1744" s="196">
        <v>8370</v>
      </c>
      <c r="F1744" s="196">
        <v>8113</v>
      </c>
      <c r="G1744" s="196">
        <v>7982</v>
      </c>
      <c r="H1744" s="196">
        <v>7544</v>
      </c>
      <c r="I1744" s="196">
        <v>7506</v>
      </c>
      <c r="J1744" s="196"/>
      <c r="K1744" s="196"/>
      <c r="L1744" s="196"/>
      <c r="M1744" s="196"/>
      <c r="N1744" s="196"/>
      <c r="O1744" s="196"/>
      <c r="P1744" s="196"/>
      <c r="Q1744" s="197" t="s">
        <v>1</v>
      </c>
    </row>
    <row r="1745" spans="1:17" x14ac:dyDescent="0.2">
      <c r="A1745" s="198" t="s">
        <v>31</v>
      </c>
      <c r="B1745" s="199" t="s">
        <v>208</v>
      </c>
      <c r="C1745" s="199" t="s">
        <v>215</v>
      </c>
      <c r="D1745" s="199" t="s">
        <v>197</v>
      </c>
      <c r="E1745" s="199">
        <v>9203</v>
      </c>
      <c r="F1745" s="199">
        <v>8535</v>
      </c>
      <c r="G1745" s="199">
        <v>8180</v>
      </c>
      <c r="H1745" s="199">
        <v>7863</v>
      </c>
      <c r="I1745" s="199">
        <v>7569</v>
      </c>
      <c r="J1745" s="199"/>
      <c r="K1745" s="199"/>
      <c r="L1745" s="199"/>
      <c r="M1745" s="199"/>
      <c r="N1745" s="199"/>
      <c r="O1745" s="199"/>
      <c r="P1745" s="199"/>
      <c r="Q1745" s="200" t="s">
        <v>1</v>
      </c>
    </row>
    <row r="1746" spans="1:17" x14ac:dyDescent="0.2">
      <c r="A1746" s="195" t="s">
        <v>31</v>
      </c>
      <c r="B1746" s="196" t="s">
        <v>208</v>
      </c>
      <c r="C1746" s="196" t="s">
        <v>213</v>
      </c>
      <c r="D1746" s="196" t="s">
        <v>195</v>
      </c>
      <c r="E1746" s="196">
        <v>8732</v>
      </c>
      <c r="F1746" s="196">
        <v>8185</v>
      </c>
      <c r="G1746" s="196">
        <v>7690</v>
      </c>
      <c r="H1746" s="196">
        <v>8333</v>
      </c>
      <c r="I1746" s="196">
        <v>7885</v>
      </c>
      <c r="J1746" s="196"/>
      <c r="K1746" s="196"/>
      <c r="L1746" s="196"/>
      <c r="M1746" s="196"/>
      <c r="N1746" s="196"/>
      <c r="O1746" s="196"/>
      <c r="P1746" s="196"/>
      <c r="Q1746" s="197" t="s">
        <v>1</v>
      </c>
    </row>
    <row r="1747" spans="1:17" x14ac:dyDescent="0.2">
      <c r="A1747" s="198" t="s">
        <v>31</v>
      </c>
      <c r="B1747" s="199" t="s">
        <v>208</v>
      </c>
      <c r="C1747" s="199" t="s">
        <v>213</v>
      </c>
      <c r="D1747" s="199" t="s">
        <v>197</v>
      </c>
      <c r="E1747" s="199">
        <v>9349</v>
      </c>
      <c r="F1747" s="199">
        <v>8952</v>
      </c>
      <c r="G1747" s="199">
        <v>8019</v>
      </c>
      <c r="H1747" s="199">
        <v>8806</v>
      </c>
      <c r="I1747" s="199">
        <v>8036</v>
      </c>
      <c r="J1747" s="199"/>
      <c r="K1747" s="199"/>
      <c r="L1747" s="199"/>
      <c r="M1747" s="199"/>
      <c r="N1747" s="199"/>
      <c r="O1747" s="199"/>
      <c r="P1747" s="199"/>
      <c r="Q1747" s="200" t="s">
        <v>1</v>
      </c>
    </row>
    <row r="1748" spans="1:17" x14ac:dyDescent="0.2">
      <c r="A1748" s="195" t="s">
        <v>31</v>
      </c>
      <c r="B1748" s="196" t="s">
        <v>208</v>
      </c>
      <c r="C1748" s="196" t="s">
        <v>212</v>
      </c>
      <c r="D1748" s="196" t="s">
        <v>195</v>
      </c>
      <c r="E1748" s="196">
        <v>8963</v>
      </c>
      <c r="F1748" s="196">
        <v>8507</v>
      </c>
      <c r="G1748" s="196">
        <v>8446</v>
      </c>
      <c r="H1748" s="196">
        <v>8331</v>
      </c>
      <c r="I1748" s="196">
        <v>7754</v>
      </c>
      <c r="J1748" s="196"/>
      <c r="K1748" s="196"/>
      <c r="L1748" s="196"/>
      <c r="M1748" s="196"/>
      <c r="N1748" s="196"/>
      <c r="O1748" s="196"/>
      <c r="P1748" s="196"/>
      <c r="Q1748" s="197" t="s">
        <v>1</v>
      </c>
    </row>
    <row r="1749" spans="1:17" x14ac:dyDescent="0.2">
      <c r="A1749" s="198" t="s">
        <v>31</v>
      </c>
      <c r="B1749" s="199" t="s">
        <v>208</v>
      </c>
      <c r="C1749" s="199" t="s">
        <v>212</v>
      </c>
      <c r="D1749" s="199" t="s">
        <v>197</v>
      </c>
      <c r="E1749" s="199">
        <v>9147</v>
      </c>
      <c r="F1749" s="199">
        <v>8900</v>
      </c>
      <c r="G1749" s="199">
        <v>8897</v>
      </c>
      <c r="H1749" s="199">
        <v>8794</v>
      </c>
      <c r="I1749" s="199">
        <v>7966</v>
      </c>
      <c r="J1749" s="199"/>
      <c r="K1749" s="199"/>
      <c r="L1749" s="199"/>
      <c r="M1749" s="199"/>
      <c r="N1749" s="199"/>
      <c r="O1749" s="199"/>
      <c r="P1749" s="199"/>
      <c r="Q1749" s="200" t="s">
        <v>1</v>
      </c>
    </row>
    <row r="1750" spans="1:17" x14ac:dyDescent="0.2">
      <c r="A1750" s="195" t="s">
        <v>31</v>
      </c>
      <c r="B1750" s="196" t="s">
        <v>208</v>
      </c>
      <c r="C1750" s="196" t="s">
        <v>210</v>
      </c>
      <c r="D1750" s="196" t="s">
        <v>195</v>
      </c>
      <c r="E1750" s="196">
        <v>9412</v>
      </c>
      <c r="F1750" s="196">
        <v>8165</v>
      </c>
      <c r="G1750" s="196">
        <v>8293</v>
      </c>
      <c r="H1750" s="196">
        <v>8335</v>
      </c>
      <c r="I1750" s="196">
        <v>8281</v>
      </c>
      <c r="J1750" s="196"/>
      <c r="K1750" s="196"/>
      <c r="L1750" s="196"/>
      <c r="M1750" s="196"/>
      <c r="N1750" s="196"/>
      <c r="O1750" s="196"/>
      <c r="P1750" s="196"/>
      <c r="Q1750" s="197" t="s">
        <v>1</v>
      </c>
    </row>
    <row r="1751" spans="1:17" x14ac:dyDescent="0.2">
      <c r="A1751" s="198" t="s">
        <v>31</v>
      </c>
      <c r="B1751" s="199" t="s">
        <v>208</v>
      </c>
      <c r="C1751" s="199" t="s">
        <v>210</v>
      </c>
      <c r="D1751" s="199" t="s">
        <v>197</v>
      </c>
      <c r="E1751" s="199">
        <v>9483</v>
      </c>
      <c r="F1751" s="199">
        <v>8653</v>
      </c>
      <c r="G1751" s="199">
        <v>8846</v>
      </c>
      <c r="H1751" s="199">
        <v>8840</v>
      </c>
      <c r="I1751" s="199">
        <v>8708</v>
      </c>
      <c r="J1751" s="199"/>
      <c r="K1751" s="199"/>
      <c r="L1751" s="199"/>
      <c r="M1751" s="199"/>
      <c r="N1751" s="199"/>
      <c r="O1751" s="199"/>
      <c r="P1751" s="199"/>
      <c r="Q1751" s="200" t="s">
        <v>1</v>
      </c>
    </row>
    <row r="1752" spans="1:17" x14ac:dyDescent="0.2">
      <c r="A1752" s="195" t="s">
        <v>31</v>
      </c>
      <c r="B1752" s="196" t="s">
        <v>208</v>
      </c>
      <c r="C1752" s="196" t="s">
        <v>206</v>
      </c>
      <c r="D1752" s="196" t="s">
        <v>195</v>
      </c>
      <c r="E1752" s="196">
        <v>8751</v>
      </c>
      <c r="F1752" s="196">
        <v>8931</v>
      </c>
      <c r="G1752" s="196">
        <v>8397</v>
      </c>
      <c r="H1752" s="196">
        <v>8204</v>
      </c>
      <c r="I1752" s="196">
        <v>8110</v>
      </c>
      <c r="J1752" s="196"/>
      <c r="K1752" s="196"/>
      <c r="L1752" s="196"/>
      <c r="M1752" s="196"/>
      <c r="N1752" s="196"/>
      <c r="O1752" s="196"/>
      <c r="P1752" s="196"/>
      <c r="Q1752" s="197" t="s">
        <v>1</v>
      </c>
    </row>
    <row r="1753" spans="1:17" x14ac:dyDescent="0.2">
      <c r="A1753" s="198" t="s">
        <v>31</v>
      </c>
      <c r="B1753" s="199" t="s">
        <v>208</v>
      </c>
      <c r="C1753" s="199" t="s">
        <v>206</v>
      </c>
      <c r="D1753" s="199" t="s">
        <v>197</v>
      </c>
      <c r="E1753" s="199">
        <v>9129</v>
      </c>
      <c r="F1753" s="199">
        <v>9313</v>
      </c>
      <c r="G1753" s="199">
        <v>8877</v>
      </c>
      <c r="H1753" s="199">
        <v>8632</v>
      </c>
      <c r="I1753" s="199">
        <v>8589</v>
      </c>
      <c r="J1753" s="199"/>
      <c r="K1753" s="199"/>
      <c r="L1753" s="199"/>
      <c r="M1753" s="199"/>
      <c r="N1753" s="199"/>
      <c r="O1753" s="199"/>
      <c r="P1753" s="199"/>
      <c r="Q1753" s="200" t="s">
        <v>1</v>
      </c>
    </row>
    <row r="1754" spans="1:17" x14ac:dyDescent="0.2">
      <c r="A1754" s="195" t="s">
        <v>31</v>
      </c>
      <c r="B1754" s="196" t="s">
        <v>208</v>
      </c>
      <c r="C1754" s="196" t="s">
        <v>211</v>
      </c>
      <c r="D1754" s="196" t="s">
        <v>195</v>
      </c>
      <c r="E1754" s="196"/>
      <c r="F1754" s="196"/>
      <c r="G1754" s="196"/>
      <c r="H1754" s="196"/>
      <c r="I1754" s="196"/>
      <c r="J1754" s="196"/>
      <c r="K1754" s="196"/>
      <c r="L1754" s="196"/>
      <c r="M1754" s="196"/>
      <c r="N1754" s="196"/>
      <c r="O1754" s="196"/>
      <c r="P1754" s="196"/>
      <c r="Q1754" s="197" t="s">
        <v>1</v>
      </c>
    </row>
    <row r="1755" spans="1:17" x14ac:dyDescent="0.2">
      <c r="A1755" s="198" t="s">
        <v>31</v>
      </c>
      <c r="B1755" s="199" t="s">
        <v>208</v>
      </c>
      <c r="C1755" s="199" t="s">
        <v>211</v>
      </c>
      <c r="D1755" s="199" t="s">
        <v>197</v>
      </c>
      <c r="E1755" s="199"/>
      <c r="F1755" s="199"/>
      <c r="G1755" s="199"/>
      <c r="H1755" s="199"/>
      <c r="I1755" s="199"/>
      <c r="J1755" s="199"/>
      <c r="K1755" s="199"/>
      <c r="L1755" s="199"/>
      <c r="M1755" s="199"/>
      <c r="N1755" s="199"/>
      <c r="O1755" s="199"/>
      <c r="P1755" s="199"/>
      <c r="Q1755" s="200" t="s">
        <v>1</v>
      </c>
    </row>
    <row r="1756" spans="1:17" x14ac:dyDescent="0.2">
      <c r="A1756" s="195" t="s">
        <v>31</v>
      </c>
      <c r="B1756" s="196" t="s">
        <v>205</v>
      </c>
      <c r="C1756" s="196" t="s">
        <v>214</v>
      </c>
      <c r="D1756" s="196" t="s">
        <v>195</v>
      </c>
      <c r="E1756" s="196">
        <v>9218</v>
      </c>
      <c r="F1756" s="196">
        <v>8976</v>
      </c>
      <c r="G1756" s="196"/>
      <c r="H1756" s="196">
        <v>9421</v>
      </c>
      <c r="I1756" s="196">
        <v>9095</v>
      </c>
      <c r="J1756" s="196"/>
      <c r="K1756" s="196"/>
      <c r="L1756" s="196"/>
      <c r="M1756" s="196"/>
      <c r="N1756" s="196"/>
      <c r="O1756" s="196"/>
      <c r="P1756" s="196"/>
      <c r="Q1756" s="197" t="s">
        <v>1</v>
      </c>
    </row>
    <row r="1757" spans="1:17" x14ac:dyDescent="0.2">
      <c r="A1757" s="198" t="s">
        <v>31</v>
      </c>
      <c r="B1757" s="199" t="s">
        <v>205</v>
      </c>
      <c r="C1757" s="199" t="s">
        <v>214</v>
      </c>
      <c r="D1757" s="199" t="s">
        <v>197</v>
      </c>
      <c r="E1757" s="199">
        <v>10330</v>
      </c>
      <c r="F1757" s="199">
        <v>10219</v>
      </c>
      <c r="G1757" s="199"/>
      <c r="H1757" s="199">
        <v>10459</v>
      </c>
      <c r="I1757" s="199">
        <v>10531</v>
      </c>
      <c r="J1757" s="199"/>
      <c r="K1757" s="199"/>
      <c r="L1757" s="199"/>
      <c r="M1757" s="199"/>
      <c r="N1757" s="199"/>
      <c r="O1757" s="199"/>
      <c r="P1757" s="199"/>
      <c r="Q1757" s="200" t="s">
        <v>1</v>
      </c>
    </row>
    <row r="1758" spans="1:17" x14ac:dyDescent="0.2">
      <c r="A1758" s="195" t="s">
        <v>31</v>
      </c>
      <c r="B1758" s="196" t="s">
        <v>205</v>
      </c>
      <c r="C1758" s="196" t="s">
        <v>215</v>
      </c>
      <c r="D1758" s="196" t="s">
        <v>195</v>
      </c>
      <c r="E1758" s="196">
        <v>8622</v>
      </c>
      <c r="F1758" s="196">
        <v>8565</v>
      </c>
      <c r="G1758" s="196"/>
      <c r="H1758" s="196">
        <v>8737</v>
      </c>
      <c r="I1758" s="196">
        <v>8146</v>
      </c>
      <c r="J1758" s="196"/>
      <c r="K1758" s="196"/>
      <c r="L1758" s="196"/>
      <c r="M1758" s="196"/>
      <c r="N1758" s="196"/>
      <c r="O1758" s="196"/>
      <c r="P1758" s="196"/>
      <c r="Q1758" s="197" t="s">
        <v>1</v>
      </c>
    </row>
    <row r="1759" spans="1:17" x14ac:dyDescent="0.2">
      <c r="A1759" s="198" t="s">
        <v>31</v>
      </c>
      <c r="B1759" s="199" t="s">
        <v>205</v>
      </c>
      <c r="C1759" s="199" t="s">
        <v>215</v>
      </c>
      <c r="D1759" s="199" t="s">
        <v>197</v>
      </c>
      <c r="E1759" s="199">
        <v>9153</v>
      </c>
      <c r="F1759" s="199">
        <v>9153</v>
      </c>
      <c r="G1759" s="199"/>
      <c r="H1759" s="199">
        <v>9392</v>
      </c>
      <c r="I1759" s="199">
        <v>8424</v>
      </c>
      <c r="J1759" s="199"/>
      <c r="K1759" s="199"/>
      <c r="L1759" s="199"/>
      <c r="M1759" s="199"/>
      <c r="N1759" s="199"/>
      <c r="O1759" s="199"/>
      <c r="P1759" s="199"/>
      <c r="Q1759" s="200" t="s">
        <v>1</v>
      </c>
    </row>
    <row r="1760" spans="1:17" x14ac:dyDescent="0.2">
      <c r="A1760" s="195" t="s">
        <v>31</v>
      </c>
      <c r="B1760" s="196" t="s">
        <v>205</v>
      </c>
      <c r="C1760" s="196" t="s">
        <v>213</v>
      </c>
      <c r="D1760" s="196" t="s">
        <v>195</v>
      </c>
      <c r="E1760" s="196">
        <v>7719</v>
      </c>
      <c r="F1760" s="196">
        <v>7720</v>
      </c>
      <c r="G1760" s="196"/>
      <c r="H1760" s="196">
        <v>8141</v>
      </c>
      <c r="I1760" s="196">
        <v>8801</v>
      </c>
      <c r="J1760" s="196"/>
      <c r="K1760" s="196"/>
      <c r="L1760" s="196"/>
      <c r="M1760" s="196"/>
      <c r="N1760" s="196"/>
      <c r="O1760" s="196"/>
      <c r="P1760" s="196"/>
      <c r="Q1760" s="197" t="s">
        <v>1</v>
      </c>
    </row>
    <row r="1761" spans="1:17" x14ac:dyDescent="0.2">
      <c r="A1761" s="198" t="s">
        <v>31</v>
      </c>
      <c r="B1761" s="199" t="s">
        <v>205</v>
      </c>
      <c r="C1761" s="199" t="s">
        <v>213</v>
      </c>
      <c r="D1761" s="199" t="s">
        <v>197</v>
      </c>
      <c r="E1761" s="199">
        <v>6907</v>
      </c>
      <c r="F1761" s="199">
        <v>7954</v>
      </c>
      <c r="G1761" s="199"/>
      <c r="H1761" s="199">
        <v>7483</v>
      </c>
      <c r="I1761" s="199">
        <v>8683</v>
      </c>
      <c r="J1761" s="199"/>
      <c r="K1761" s="199"/>
      <c r="L1761" s="199"/>
      <c r="M1761" s="199"/>
      <c r="N1761" s="199"/>
      <c r="O1761" s="199"/>
      <c r="P1761" s="199"/>
      <c r="Q1761" s="200" t="s">
        <v>1</v>
      </c>
    </row>
    <row r="1762" spans="1:17" x14ac:dyDescent="0.2">
      <c r="A1762" s="195" t="s">
        <v>31</v>
      </c>
      <c r="B1762" s="196" t="s">
        <v>205</v>
      </c>
      <c r="C1762" s="196" t="s">
        <v>212</v>
      </c>
      <c r="D1762" s="196" t="s">
        <v>195</v>
      </c>
      <c r="E1762" s="196"/>
      <c r="F1762" s="196"/>
      <c r="G1762" s="196"/>
      <c r="H1762" s="196"/>
      <c r="I1762" s="196"/>
      <c r="J1762" s="196"/>
      <c r="K1762" s="196"/>
      <c r="L1762" s="196"/>
      <c r="M1762" s="196"/>
      <c r="N1762" s="196"/>
      <c r="O1762" s="196"/>
      <c r="P1762" s="196"/>
      <c r="Q1762" s="197" t="s">
        <v>1</v>
      </c>
    </row>
    <row r="1763" spans="1:17" x14ac:dyDescent="0.2">
      <c r="A1763" s="198" t="s">
        <v>31</v>
      </c>
      <c r="B1763" s="199" t="s">
        <v>205</v>
      </c>
      <c r="C1763" s="199" t="s">
        <v>212</v>
      </c>
      <c r="D1763" s="199" t="s">
        <v>197</v>
      </c>
      <c r="E1763" s="199"/>
      <c r="F1763" s="199"/>
      <c r="G1763" s="199"/>
      <c r="H1763" s="199"/>
      <c r="I1763" s="199"/>
      <c r="J1763" s="199"/>
      <c r="K1763" s="199"/>
      <c r="L1763" s="199"/>
      <c r="M1763" s="199"/>
      <c r="N1763" s="199"/>
      <c r="O1763" s="199"/>
      <c r="P1763" s="199"/>
      <c r="Q1763" s="200" t="s">
        <v>1</v>
      </c>
    </row>
    <row r="1764" spans="1:17" x14ac:dyDescent="0.2">
      <c r="A1764" s="195" t="s">
        <v>31</v>
      </c>
      <c r="B1764" s="196" t="s">
        <v>205</v>
      </c>
      <c r="C1764" s="196" t="s">
        <v>210</v>
      </c>
      <c r="D1764" s="196" t="s">
        <v>195</v>
      </c>
      <c r="E1764" s="196"/>
      <c r="F1764" s="196"/>
      <c r="G1764" s="196"/>
      <c r="H1764" s="196"/>
      <c r="I1764" s="196"/>
      <c r="J1764" s="196"/>
      <c r="K1764" s="196"/>
      <c r="L1764" s="196"/>
      <c r="M1764" s="196"/>
      <c r="N1764" s="196"/>
      <c r="O1764" s="196"/>
      <c r="P1764" s="196"/>
      <c r="Q1764" s="197" t="s">
        <v>1</v>
      </c>
    </row>
    <row r="1765" spans="1:17" x14ac:dyDescent="0.2">
      <c r="A1765" s="198" t="s">
        <v>31</v>
      </c>
      <c r="B1765" s="199" t="s">
        <v>205</v>
      </c>
      <c r="C1765" s="199" t="s">
        <v>210</v>
      </c>
      <c r="D1765" s="199" t="s">
        <v>197</v>
      </c>
      <c r="E1765" s="199"/>
      <c r="F1765" s="199"/>
      <c r="G1765" s="199"/>
      <c r="H1765" s="199"/>
      <c r="I1765" s="199"/>
      <c r="J1765" s="199"/>
      <c r="K1765" s="199"/>
      <c r="L1765" s="199"/>
      <c r="M1765" s="199"/>
      <c r="N1765" s="199"/>
      <c r="O1765" s="199"/>
      <c r="P1765" s="199"/>
      <c r="Q1765" s="200" t="s">
        <v>1</v>
      </c>
    </row>
    <row r="1766" spans="1:17" x14ac:dyDescent="0.2">
      <c r="A1766" s="195" t="s">
        <v>31</v>
      </c>
      <c r="B1766" s="196" t="s">
        <v>205</v>
      </c>
      <c r="C1766" s="196" t="s">
        <v>206</v>
      </c>
      <c r="D1766" s="196" t="s">
        <v>195</v>
      </c>
      <c r="E1766" s="196"/>
      <c r="F1766" s="196"/>
      <c r="G1766" s="196"/>
      <c r="H1766" s="196"/>
      <c r="I1766" s="196"/>
      <c r="J1766" s="196"/>
      <c r="K1766" s="196"/>
      <c r="L1766" s="196"/>
      <c r="M1766" s="196"/>
      <c r="N1766" s="196"/>
      <c r="O1766" s="196"/>
      <c r="P1766" s="196"/>
      <c r="Q1766" s="197" t="s">
        <v>1</v>
      </c>
    </row>
    <row r="1767" spans="1:17" x14ac:dyDescent="0.2">
      <c r="A1767" s="198" t="s">
        <v>31</v>
      </c>
      <c r="B1767" s="199" t="s">
        <v>205</v>
      </c>
      <c r="C1767" s="199" t="s">
        <v>206</v>
      </c>
      <c r="D1767" s="199" t="s">
        <v>197</v>
      </c>
      <c r="E1767" s="199"/>
      <c r="F1767" s="199"/>
      <c r="G1767" s="199"/>
      <c r="H1767" s="199"/>
      <c r="I1767" s="199"/>
      <c r="J1767" s="199"/>
      <c r="K1767" s="199"/>
      <c r="L1767" s="199"/>
      <c r="M1767" s="199"/>
      <c r="N1767" s="199"/>
      <c r="O1767" s="199"/>
      <c r="P1767" s="199"/>
      <c r="Q1767" s="200" t="s">
        <v>1</v>
      </c>
    </row>
    <row r="1768" spans="1:17" x14ac:dyDescent="0.2">
      <c r="A1768" s="195" t="s">
        <v>31</v>
      </c>
      <c r="B1768" s="196" t="s">
        <v>205</v>
      </c>
      <c r="C1768" s="196" t="s">
        <v>211</v>
      </c>
      <c r="D1768" s="196" t="s">
        <v>195</v>
      </c>
      <c r="E1768" s="199"/>
      <c r="F1768" s="199"/>
      <c r="G1768" s="199"/>
      <c r="H1768" s="199"/>
      <c r="I1768" s="199"/>
      <c r="J1768" s="199"/>
      <c r="K1768" s="199"/>
      <c r="L1768" s="199"/>
      <c r="M1768" s="199"/>
      <c r="N1768" s="199"/>
      <c r="O1768" s="199"/>
      <c r="P1768" s="199"/>
      <c r="Q1768" s="200"/>
    </row>
    <row r="1769" spans="1:17" x14ac:dyDescent="0.2">
      <c r="A1769" s="198" t="s">
        <v>31</v>
      </c>
      <c r="B1769" s="199" t="s">
        <v>205</v>
      </c>
      <c r="C1769" s="199" t="s">
        <v>211</v>
      </c>
      <c r="D1769" s="199" t="s">
        <v>197</v>
      </c>
      <c r="E1769" s="199"/>
      <c r="F1769" s="199"/>
      <c r="G1769" s="199"/>
      <c r="H1769" s="199"/>
      <c r="I1769" s="199"/>
      <c r="J1769" s="199"/>
      <c r="K1769" s="199"/>
      <c r="L1769" s="199"/>
      <c r="M1769" s="199"/>
      <c r="N1769" s="199"/>
      <c r="O1769" s="199"/>
      <c r="P1769" s="199"/>
      <c r="Q1769" s="200"/>
    </row>
    <row r="1770" spans="1:17" x14ac:dyDescent="0.2">
      <c r="A1770" s="195" t="s">
        <v>31</v>
      </c>
      <c r="B1770" s="196" t="s">
        <v>205</v>
      </c>
      <c r="C1770" s="196" t="s">
        <v>1087</v>
      </c>
      <c r="D1770" s="196" t="s">
        <v>195</v>
      </c>
      <c r="E1770" s="199"/>
      <c r="F1770" s="199"/>
      <c r="G1770" s="199"/>
      <c r="H1770" s="199"/>
      <c r="I1770" s="199"/>
      <c r="J1770" s="199"/>
      <c r="K1770" s="199"/>
      <c r="L1770" s="199"/>
      <c r="M1770" s="199"/>
      <c r="N1770" s="199"/>
      <c r="O1770" s="199"/>
      <c r="P1770" s="199"/>
      <c r="Q1770" s="200"/>
    </row>
    <row r="1771" spans="1:17" x14ac:dyDescent="0.2">
      <c r="A1771" s="198" t="s">
        <v>31</v>
      </c>
      <c r="B1771" s="199" t="s">
        <v>205</v>
      </c>
      <c r="C1771" s="199" t="s">
        <v>1087</v>
      </c>
      <c r="D1771" s="199" t="s">
        <v>197</v>
      </c>
      <c r="E1771" s="199"/>
      <c r="F1771" s="199"/>
      <c r="G1771" s="199"/>
      <c r="H1771" s="199"/>
      <c r="I1771" s="199"/>
      <c r="J1771" s="199"/>
      <c r="K1771" s="199"/>
      <c r="L1771" s="199"/>
      <c r="M1771" s="199"/>
      <c r="N1771" s="199"/>
      <c r="O1771" s="199"/>
      <c r="P1771" s="199"/>
      <c r="Q1771" s="200"/>
    </row>
    <row r="1772" spans="1:17" x14ac:dyDescent="0.2">
      <c r="A1772" s="195" t="s">
        <v>31</v>
      </c>
      <c r="B1772" s="196" t="s">
        <v>209</v>
      </c>
      <c r="C1772" s="196" t="s">
        <v>214</v>
      </c>
      <c r="D1772" s="196" t="s">
        <v>195</v>
      </c>
      <c r="E1772" s="196">
        <v>0.75410999999999995</v>
      </c>
      <c r="F1772" s="196">
        <v>0.79730999999999996</v>
      </c>
      <c r="G1772" s="196"/>
      <c r="H1772" s="196">
        <v>0.52253000000000005</v>
      </c>
      <c r="I1772" s="196"/>
      <c r="J1772" s="196"/>
      <c r="K1772" s="196"/>
      <c r="L1772" s="196"/>
      <c r="M1772" s="196"/>
      <c r="N1772" s="196"/>
      <c r="O1772" s="196"/>
      <c r="P1772" s="196"/>
      <c r="Q1772" s="197" t="s">
        <v>1</v>
      </c>
    </row>
    <row r="1773" spans="1:17" x14ac:dyDescent="0.2">
      <c r="A1773" s="198" t="s">
        <v>31</v>
      </c>
      <c r="B1773" s="199" t="s">
        <v>209</v>
      </c>
      <c r="C1773" s="199" t="s">
        <v>214</v>
      </c>
      <c r="D1773" s="199" t="s">
        <v>197</v>
      </c>
      <c r="E1773" s="199">
        <v>1.1556599999999999</v>
      </c>
      <c r="F1773" s="199">
        <v>0.82903000000000004</v>
      </c>
      <c r="G1773" s="199"/>
      <c r="H1773" s="199">
        <v>0.63258999999999999</v>
      </c>
      <c r="I1773" s="199"/>
      <c r="J1773" s="199"/>
      <c r="K1773" s="199"/>
      <c r="L1773" s="199"/>
      <c r="M1773" s="199"/>
      <c r="N1773" s="199"/>
      <c r="O1773" s="199"/>
      <c r="P1773" s="199"/>
      <c r="Q1773" s="200" t="s">
        <v>1</v>
      </c>
    </row>
    <row r="1774" spans="1:17" x14ac:dyDescent="0.2">
      <c r="A1774" s="195" t="s">
        <v>31</v>
      </c>
      <c r="B1774" s="196" t="s">
        <v>209</v>
      </c>
      <c r="C1774" s="196" t="s">
        <v>215</v>
      </c>
      <c r="D1774" s="196" t="s">
        <v>195</v>
      </c>
      <c r="E1774" s="196">
        <v>0.45400000000000001</v>
      </c>
      <c r="F1774" s="196">
        <v>0.32046999999999998</v>
      </c>
      <c r="G1774" s="196"/>
      <c r="H1774" s="196">
        <v>0.1193</v>
      </c>
      <c r="I1774" s="196"/>
      <c r="J1774" s="196"/>
      <c r="K1774" s="196"/>
      <c r="L1774" s="196"/>
      <c r="M1774" s="196"/>
      <c r="N1774" s="196"/>
      <c r="O1774" s="196"/>
      <c r="P1774" s="196"/>
      <c r="Q1774" s="197" t="s">
        <v>1</v>
      </c>
    </row>
    <row r="1775" spans="1:17" x14ac:dyDescent="0.2">
      <c r="A1775" s="198" t="s">
        <v>31</v>
      </c>
      <c r="B1775" s="199" t="s">
        <v>209</v>
      </c>
      <c r="C1775" s="199" t="s">
        <v>215</v>
      </c>
      <c r="D1775" s="199" t="s">
        <v>197</v>
      </c>
      <c r="E1775" s="199">
        <v>0.44551000000000002</v>
      </c>
      <c r="F1775" s="199">
        <v>0.43351000000000001</v>
      </c>
      <c r="G1775" s="199"/>
      <c r="H1775" s="199">
        <v>0.30523</v>
      </c>
      <c r="I1775" s="199"/>
      <c r="J1775" s="199"/>
      <c r="K1775" s="199"/>
      <c r="L1775" s="199"/>
      <c r="M1775" s="199"/>
      <c r="N1775" s="199"/>
      <c r="O1775" s="199"/>
      <c r="P1775" s="199"/>
      <c r="Q1775" s="200" t="s">
        <v>1</v>
      </c>
    </row>
    <row r="1776" spans="1:17" x14ac:dyDescent="0.2">
      <c r="A1776" s="195" t="s">
        <v>31</v>
      </c>
      <c r="B1776" s="196" t="s">
        <v>209</v>
      </c>
      <c r="C1776" s="196" t="s">
        <v>213</v>
      </c>
      <c r="D1776" s="196" t="s">
        <v>195</v>
      </c>
      <c r="E1776" s="196">
        <v>0.97343000000000002</v>
      </c>
      <c r="F1776" s="196">
        <v>1.29505</v>
      </c>
      <c r="G1776" s="196"/>
      <c r="H1776" s="196">
        <v>0.87604000000000004</v>
      </c>
      <c r="I1776" s="196"/>
      <c r="J1776" s="196"/>
      <c r="K1776" s="196"/>
      <c r="L1776" s="196"/>
      <c r="M1776" s="196"/>
      <c r="N1776" s="196"/>
      <c r="O1776" s="196"/>
      <c r="P1776" s="196"/>
      <c r="Q1776" s="197" t="s">
        <v>1</v>
      </c>
    </row>
    <row r="1777" spans="1:17" x14ac:dyDescent="0.2">
      <c r="A1777" s="198" t="s">
        <v>31</v>
      </c>
      <c r="B1777" s="199" t="s">
        <v>209</v>
      </c>
      <c r="C1777" s="199" t="s">
        <v>213</v>
      </c>
      <c r="D1777" s="199" t="s">
        <v>197</v>
      </c>
      <c r="E1777" s="199">
        <v>1.4760899999999999</v>
      </c>
      <c r="F1777" s="199">
        <v>1.59741</v>
      </c>
      <c r="G1777" s="199"/>
      <c r="H1777" s="199">
        <v>1.31728</v>
      </c>
      <c r="I1777" s="199"/>
      <c r="J1777" s="199"/>
      <c r="K1777" s="199"/>
      <c r="L1777" s="199"/>
      <c r="M1777" s="199"/>
      <c r="N1777" s="199"/>
      <c r="O1777" s="199"/>
      <c r="P1777" s="199"/>
      <c r="Q1777" s="200" t="s">
        <v>1</v>
      </c>
    </row>
    <row r="1778" spans="1:17" x14ac:dyDescent="0.2">
      <c r="A1778" s="195" t="s">
        <v>31</v>
      </c>
      <c r="B1778" s="196" t="s">
        <v>209</v>
      </c>
      <c r="C1778" s="196" t="s">
        <v>212</v>
      </c>
      <c r="D1778" s="196" t="s">
        <v>195</v>
      </c>
      <c r="E1778" s="196">
        <v>0.56901000000000002</v>
      </c>
      <c r="F1778" s="196">
        <v>0.62302000000000002</v>
      </c>
      <c r="G1778" s="196"/>
      <c r="H1778" s="196">
        <v>0.38411000000000001</v>
      </c>
      <c r="I1778" s="196"/>
      <c r="J1778" s="196"/>
      <c r="K1778" s="196"/>
      <c r="L1778" s="196"/>
      <c r="M1778" s="196"/>
      <c r="N1778" s="196"/>
      <c r="O1778" s="196"/>
      <c r="P1778" s="196"/>
      <c r="Q1778" s="197" t="s">
        <v>1</v>
      </c>
    </row>
    <row r="1779" spans="1:17" x14ac:dyDescent="0.2">
      <c r="A1779" s="198" t="s">
        <v>31</v>
      </c>
      <c r="B1779" s="199" t="s">
        <v>209</v>
      </c>
      <c r="C1779" s="199" t="s">
        <v>212</v>
      </c>
      <c r="D1779" s="199" t="s">
        <v>197</v>
      </c>
      <c r="E1779" s="199">
        <v>0.78713999999999995</v>
      </c>
      <c r="F1779" s="199">
        <v>1.1573</v>
      </c>
      <c r="G1779" s="199"/>
      <c r="H1779" s="199">
        <v>0.70503000000000005</v>
      </c>
      <c r="I1779" s="199"/>
      <c r="J1779" s="199"/>
      <c r="K1779" s="199"/>
      <c r="L1779" s="199"/>
      <c r="M1779" s="199"/>
      <c r="N1779" s="199"/>
      <c r="O1779" s="199"/>
      <c r="P1779" s="199"/>
      <c r="Q1779" s="200" t="s">
        <v>1</v>
      </c>
    </row>
    <row r="1780" spans="1:17" x14ac:dyDescent="0.2">
      <c r="A1780" s="195" t="s">
        <v>31</v>
      </c>
      <c r="B1780" s="196" t="s">
        <v>209</v>
      </c>
      <c r="C1780" s="196" t="s">
        <v>210</v>
      </c>
      <c r="D1780" s="196" t="s">
        <v>195</v>
      </c>
      <c r="E1780" s="196">
        <v>0.53124000000000005</v>
      </c>
      <c r="F1780" s="196">
        <v>0.66135999999999995</v>
      </c>
      <c r="G1780" s="196"/>
      <c r="H1780" s="196">
        <v>0.27594000000000002</v>
      </c>
      <c r="I1780" s="196"/>
      <c r="J1780" s="196"/>
      <c r="K1780" s="196"/>
      <c r="L1780" s="196"/>
      <c r="M1780" s="196"/>
      <c r="N1780" s="196"/>
      <c r="O1780" s="196"/>
      <c r="P1780" s="196"/>
      <c r="Q1780" s="197" t="s">
        <v>1</v>
      </c>
    </row>
    <row r="1781" spans="1:17" x14ac:dyDescent="0.2">
      <c r="A1781" s="198" t="s">
        <v>31</v>
      </c>
      <c r="B1781" s="199" t="s">
        <v>209</v>
      </c>
      <c r="C1781" s="199" t="s">
        <v>210</v>
      </c>
      <c r="D1781" s="199" t="s">
        <v>197</v>
      </c>
      <c r="E1781" s="199">
        <v>0.68544000000000005</v>
      </c>
      <c r="F1781" s="199">
        <v>0.78585000000000005</v>
      </c>
      <c r="G1781" s="199"/>
      <c r="H1781" s="199">
        <v>0.41854999999999998</v>
      </c>
      <c r="I1781" s="199"/>
      <c r="J1781" s="199"/>
      <c r="K1781" s="199"/>
      <c r="L1781" s="199"/>
      <c r="M1781" s="199"/>
      <c r="N1781" s="199"/>
      <c r="O1781" s="199"/>
      <c r="P1781" s="199"/>
      <c r="Q1781" s="200" t="s">
        <v>1</v>
      </c>
    </row>
    <row r="1782" spans="1:17" x14ac:dyDescent="0.2">
      <c r="A1782" s="195" t="s">
        <v>31</v>
      </c>
      <c r="B1782" s="196" t="s">
        <v>209</v>
      </c>
      <c r="C1782" s="196" t="s">
        <v>206</v>
      </c>
      <c r="D1782" s="196" t="s">
        <v>195</v>
      </c>
      <c r="E1782" s="196">
        <v>0.47994999999999999</v>
      </c>
      <c r="F1782" s="196">
        <v>0.78378999999999999</v>
      </c>
      <c r="G1782" s="196"/>
      <c r="H1782" s="196">
        <v>0.35349000000000003</v>
      </c>
      <c r="I1782" s="196"/>
      <c r="J1782" s="196"/>
      <c r="K1782" s="196"/>
      <c r="L1782" s="196"/>
      <c r="M1782" s="196"/>
      <c r="N1782" s="196"/>
      <c r="O1782" s="196"/>
      <c r="P1782" s="196"/>
      <c r="Q1782" s="197" t="s">
        <v>1</v>
      </c>
    </row>
    <row r="1783" spans="1:17" x14ac:dyDescent="0.2">
      <c r="A1783" s="198" t="s">
        <v>31</v>
      </c>
      <c r="B1783" s="199" t="s">
        <v>209</v>
      </c>
      <c r="C1783" s="199" t="s">
        <v>206</v>
      </c>
      <c r="D1783" s="199" t="s">
        <v>197</v>
      </c>
      <c r="E1783" s="199">
        <v>0.51483999999999996</v>
      </c>
      <c r="F1783" s="199">
        <v>0.99860000000000004</v>
      </c>
      <c r="G1783" s="199"/>
      <c r="H1783" s="199">
        <v>0.47498000000000001</v>
      </c>
      <c r="I1783" s="199"/>
      <c r="J1783" s="199"/>
      <c r="K1783" s="199"/>
      <c r="L1783" s="199"/>
      <c r="M1783" s="199"/>
      <c r="N1783" s="199"/>
      <c r="O1783" s="199"/>
      <c r="P1783" s="199"/>
      <c r="Q1783" s="200" t="s">
        <v>1</v>
      </c>
    </row>
    <row r="1784" spans="1:17" x14ac:dyDescent="0.2">
      <c r="A1784" s="195" t="s">
        <v>31</v>
      </c>
      <c r="B1784" s="196" t="s">
        <v>209</v>
      </c>
      <c r="C1784" s="196" t="s">
        <v>211</v>
      </c>
      <c r="D1784" s="196" t="s">
        <v>195</v>
      </c>
      <c r="E1784" s="196"/>
      <c r="F1784" s="196"/>
      <c r="G1784" s="196"/>
      <c r="H1784" s="196"/>
      <c r="I1784" s="196"/>
      <c r="J1784" s="196"/>
      <c r="K1784" s="196"/>
      <c r="L1784" s="196"/>
      <c r="M1784" s="196"/>
      <c r="N1784" s="196"/>
      <c r="O1784" s="196"/>
      <c r="P1784" s="196"/>
      <c r="Q1784" s="197" t="s">
        <v>1</v>
      </c>
    </row>
    <row r="1785" spans="1:17" x14ac:dyDescent="0.2">
      <c r="A1785" s="198" t="s">
        <v>31</v>
      </c>
      <c r="B1785" s="199" t="s">
        <v>209</v>
      </c>
      <c r="C1785" s="199" t="s">
        <v>211</v>
      </c>
      <c r="D1785" s="199" t="s">
        <v>197</v>
      </c>
      <c r="E1785" s="199"/>
      <c r="F1785" s="199"/>
      <c r="G1785" s="199"/>
      <c r="H1785" s="199"/>
      <c r="I1785" s="199"/>
      <c r="J1785" s="199"/>
      <c r="K1785" s="199"/>
      <c r="L1785" s="199"/>
      <c r="M1785" s="199"/>
      <c r="N1785" s="199"/>
      <c r="O1785" s="199"/>
      <c r="P1785" s="199"/>
      <c r="Q1785" s="200" t="s">
        <v>1</v>
      </c>
    </row>
    <row r="1786" spans="1:17" x14ac:dyDescent="0.2">
      <c r="A1786" s="195" t="s">
        <v>31</v>
      </c>
      <c r="B1786" s="196" t="s">
        <v>207</v>
      </c>
      <c r="C1786" s="196" t="s">
        <v>214</v>
      </c>
      <c r="D1786" s="196" t="s">
        <v>195</v>
      </c>
      <c r="E1786" s="196">
        <v>11.108700000000001</v>
      </c>
      <c r="F1786" s="196">
        <v>9.6925100000000004</v>
      </c>
      <c r="G1786" s="196"/>
      <c r="H1786" s="196">
        <v>8.4598200000000006</v>
      </c>
      <c r="I1786" s="196"/>
      <c r="J1786" s="196"/>
      <c r="K1786" s="196"/>
      <c r="L1786" s="196"/>
      <c r="M1786" s="196"/>
      <c r="N1786" s="196"/>
      <c r="O1786" s="196"/>
      <c r="P1786" s="196"/>
      <c r="Q1786" s="197" t="s">
        <v>1</v>
      </c>
    </row>
    <row r="1787" spans="1:17" x14ac:dyDescent="0.2">
      <c r="A1787" s="198" t="s">
        <v>31</v>
      </c>
      <c r="B1787" s="199" t="s">
        <v>207</v>
      </c>
      <c r="C1787" s="199" t="s">
        <v>214</v>
      </c>
      <c r="D1787" s="199" t="s">
        <v>197</v>
      </c>
      <c r="E1787" s="199">
        <v>16.83446</v>
      </c>
      <c r="F1787" s="199">
        <v>16.518249999999998</v>
      </c>
      <c r="G1787" s="199"/>
      <c r="H1787" s="199">
        <v>17.018840000000001</v>
      </c>
      <c r="I1787" s="199"/>
      <c r="J1787" s="199"/>
      <c r="K1787" s="199"/>
      <c r="L1787" s="199"/>
      <c r="M1787" s="199"/>
      <c r="N1787" s="199"/>
      <c r="O1787" s="199"/>
      <c r="P1787" s="199"/>
      <c r="Q1787" s="200" t="s">
        <v>1</v>
      </c>
    </row>
    <row r="1788" spans="1:17" x14ac:dyDescent="0.2">
      <c r="A1788" s="195" t="s">
        <v>31</v>
      </c>
      <c r="B1788" s="196" t="s">
        <v>207</v>
      </c>
      <c r="C1788" s="196" t="s">
        <v>215</v>
      </c>
      <c r="D1788" s="196" t="s">
        <v>195</v>
      </c>
      <c r="E1788" s="196">
        <v>10.65878</v>
      </c>
      <c r="F1788" s="196">
        <v>9.8774099999999994</v>
      </c>
      <c r="G1788" s="196"/>
      <c r="H1788" s="196">
        <v>11.01064</v>
      </c>
      <c r="I1788" s="196"/>
      <c r="J1788" s="196"/>
      <c r="K1788" s="196"/>
      <c r="L1788" s="196"/>
      <c r="M1788" s="196"/>
      <c r="N1788" s="196"/>
      <c r="O1788" s="196"/>
      <c r="P1788" s="196"/>
      <c r="Q1788" s="197" t="s">
        <v>1</v>
      </c>
    </row>
    <row r="1789" spans="1:17" x14ac:dyDescent="0.2">
      <c r="A1789" s="198" t="s">
        <v>31</v>
      </c>
      <c r="B1789" s="199" t="s">
        <v>207</v>
      </c>
      <c r="C1789" s="199" t="s">
        <v>215</v>
      </c>
      <c r="D1789" s="199" t="s">
        <v>197</v>
      </c>
      <c r="E1789" s="199">
        <v>13.12138</v>
      </c>
      <c r="F1789" s="199">
        <v>17.010819999999999</v>
      </c>
      <c r="G1789" s="199"/>
      <c r="H1789" s="199">
        <v>15.470610000000001</v>
      </c>
      <c r="I1789" s="199"/>
      <c r="J1789" s="199"/>
      <c r="K1789" s="199"/>
      <c r="L1789" s="199"/>
      <c r="M1789" s="199"/>
      <c r="N1789" s="199"/>
      <c r="O1789" s="199"/>
      <c r="P1789" s="199"/>
      <c r="Q1789" s="200" t="s">
        <v>1</v>
      </c>
    </row>
    <row r="1790" spans="1:17" x14ac:dyDescent="0.2">
      <c r="A1790" s="195" t="s">
        <v>31</v>
      </c>
      <c r="B1790" s="196" t="s">
        <v>207</v>
      </c>
      <c r="C1790" s="196" t="s">
        <v>213</v>
      </c>
      <c r="D1790" s="196" t="s">
        <v>195</v>
      </c>
      <c r="E1790" s="196">
        <v>10.18267</v>
      </c>
      <c r="F1790" s="196">
        <v>9.7020700000000009</v>
      </c>
      <c r="G1790" s="196"/>
      <c r="H1790" s="196">
        <v>7.2104200000000001</v>
      </c>
      <c r="I1790" s="196"/>
      <c r="J1790" s="196"/>
      <c r="K1790" s="196"/>
      <c r="L1790" s="196"/>
      <c r="M1790" s="196"/>
      <c r="N1790" s="196"/>
      <c r="O1790" s="196"/>
      <c r="P1790" s="196"/>
      <c r="Q1790" s="197" t="s">
        <v>1</v>
      </c>
    </row>
    <row r="1791" spans="1:17" x14ac:dyDescent="0.2">
      <c r="A1791" s="198" t="s">
        <v>31</v>
      </c>
      <c r="B1791" s="199" t="s">
        <v>207</v>
      </c>
      <c r="C1791" s="199" t="s">
        <v>213</v>
      </c>
      <c r="D1791" s="199" t="s">
        <v>197</v>
      </c>
      <c r="E1791" s="199">
        <v>13.26191</v>
      </c>
      <c r="F1791" s="199">
        <v>13.72894</v>
      </c>
      <c r="G1791" s="199"/>
      <c r="H1791" s="199">
        <v>11.118539999999999</v>
      </c>
      <c r="I1791" s="199"/>
      <c r="J1791" s="199"/>
      <c r="K1791" s="199"/>
      <c r="L1791" s="199"/>
      <c r="M1791" s="199"/>
      <c r="N1791" s="199"/>
      <c r="O1791" s="199"/>
      <c r="P1791" s="199"/>
      <c r="Q1791" s="200" t="s">
        <v>1</v>
      </c>
    </row>
    <row r="1792" spans="1:17" x14ac:dyDescent="0.2">
      <c r="A1792" s="195" t="s">
        <v>31</v>
      </c>
      <c r="B1792" s="196" t="s">
        <v>207</v>
      </c>
      <c r="C1792" s="196" t="s">
        <v>212</v>
      </c>
      <c r="D1792" s="196" t="s">
        <v>195</v>
      </c>
      <c r="E1792" s="196"/>
      <c r="F1792" s="196"/>
      <c r="G1792" s="196"/>
      <c r="H1792" s="196"/>
      <c r="I1792" s="196"/>
      <c r="J1792" s="196"/>
      <c r="K1792" s="196"/>
      <c r="L1792" s="196"/>
      <c r="M1792" s="196"/>
      <c r="N1792" s="196"/>
      <c r="O1792" s="196"/>
      <c r="P1792" s="196"/>
      <c r="Q1792" s="197" t="s">
        <v>1</v>
      </c>
    </row>
    <row r="1793" spans="1:17" x14ac:dyDescent="0.2">
      <c r="A1793" s="198" t="s">
        <v>31</v>
      </c>
      <c r="B1793" s="199" t="s">
        <v>207</v>
      </c>
      <c r="C1793" s="199" t="s">
        <v>212</v>
      </c>
      <c r="D1793" s="199" t="s">
        <v>197</v>
      </c>
      <c r="E1793" s="199"/>
      <c r="F1793" s="199"/>
      <c r="G1793" s="199"/>
      <c r="H1793" s="199"/>
      <c r="I1793" s="199"/>
      <c r="J1793" s="199"/>
      <c r="K1793" s="199"/>
      <c r="L1793" s="199"/>
      <c r="M1793" s="199"/>
      <c r="N1793" s="199"/>
      <c r="O1793" s="199"/>
      <c r="P1793" s="199"/>
      <c r="Q1793" s="200" t="s">
        <v>1</v>
      </c>
    </row>
    <row r="1794" spans="1:17" x14ac:dyDescent="0.2">
      <c r="A1794" s="195" t="s">
        <v>31</v>
      </c>
      <c r="B1794" s="196" t="s">
        <v>207</v>
      </c>
      <c r="C1794" s="196" t="s">
        <v>210</v>
      </c>
      <c r="D1794" s="196" t="s">
        <v>195</v>
      </c>
      <c r="E1794" s="196"/>
      <c r="F1794" s="196"/>
      <c r="G1794" s="196"/>
      <c r="H1794" s="196"/>
      <c r="I1794" s="196"/>
      <c r="J1794" s="196"/>
      <c r="K1794" s="196"/>
      <c r="L1794" s="196"/>
      <c r="M1794" s="196"/>
      <c r="N1794" s="196"/>
      <c r="O1794" s="196"/>
      <c r="P1794" s="196"/>
      <c r="Q1794" s="197" t="s">
        <v>1</v>
      </c>
    </row>
    <row r="1795" spans="1:17" x14ac:dyDescent="0.2">
      <c r="A1795" s="198" t="s">
        <v>31</v>
      </c>
      <c r="B1795" s="199" t="s">
        <v>207</v>
      </c>
      <c r="C1795" s="199" t="s">
        <v>210</v>
      </c>
      <c r="D1795" s="199" t="s">
        <v>197</v>
      </c>
      <c r="E1795" s="199"/>
      <c r="F1795" s="199"/>
      <c r="G1795" s="199"/>
      <c r="H1795" s="199"/>
      <c r="I1795" s="199"/>
      <c r="J1795" s="199"/>
      <c r="K1795" s="199"/>
      <c r="L1795" s="199"/>
      <c r="M1795" s="199"/>
      <c r="N1795" s="199"/>
      <c r="O1795" s="199"/>
      <c r="P1795" s="199"/>
      <c r="Q1795" s="200" t="s">
        <v>1</v>
      </c>
    </row>
    <row r="1796" spans="1:17" x14ac:dyDescent="0.2">
      <c r="A1796" s="195" t="s">
        <v>31</v>
      </c>
      <c r="B1796" s="196" t="s">
        <v>207</v>
      </c>
      <c r="C1796" s="196" t="s">
        <v>206</v>
      </c>
      <c r="D1796" s="196" t="s">
        <v>195</v>
      </c>
      <c r="E1796" s="196"/>
      <c r="F1796" s="196"/>
      <c r="G1796" s="196"/>
      <c r="H1796" s="196"/>
      <c r="I1796" s="196"/>
      <c r="J1796" s="196"/>
      <c r="K1796" s="196"/>
      <c r="L1796" s="196"/>
      <c r="M1796" s="196"/>
      <c r="N1796" s="196"/>
      <c r="O1796" s="196"/>
      <c r="P1796" s="196"/>
      <c r="Q1796" s="197" t="s">
        <v>1</v>
      </c>
    </row>
    <row r="1797" spans="1:17" x14ac:dyDescent="0.2">
      <c r="A1797" s="198" t="s">
        <v>31</v>
      </c>
      <c r="B1797" s="199" t="s">
        <v>207</v>
      </c>
      <c r="C1797" s="199" t="s">
        <v>206</v>
      </c>
      <c r="D1797" s="199" t="s">
        <v>197</v>
      </c>
      <c r="E1797" s="199"/>
      <c r="F1797" s="199"/>
      <c r="G1797" s="199"/>
      <c r="H1797" s="199"/>
      <c r="I1797" s="199"/>
      <c r="J1797" s="199"/>
      <c r="K1797" s="199"/>
      <c r="L1797" s="199"/>
      <c r="M1797" s="199"/>
      <c r="N1797" s="199"/>
      <c r="O1797" s="199"/>
      <c r="P1797" s="199"/>
      <c r="Q1797" s="200" t="s">
        <v>1</v>
      </c>
    </row>
    <row r="1798" spans="1:17" x14ac:dyDescent="0.2">
      <c r="A1798" s="195" t="s">
        <v>31</v>
      </c>
      <c r="B1798" s="196" t="s">
        <v>207</v>
      </c>
      <c r="C1798" s="196" t="s">
        <v>211</v>
      </c>
      <c r="D1798" s="196" t="s">
        <v>195</v>
      </c>
      <c r="E1798" s="199"/>
      <c r="F1798" s="199"/>
      <c r="G1798" s="199"/>
      <c r="H1798" s="199"/>
      <c r="I1798" s="199"/>
      <c r="J1798" s="199"/>
      <c r="K1798" s="199"/>
      <c r="L1798" s="199"/>
      <c r="M1798" s="199"/>
      <c r="N1798" s="199"/>
      <c r="O1798" s="199"/>
      <c r="P1798" s="199"/>
      <c r="Q1798" s="200"/>
    </row>
    <row r="1799" spans="1:17" x14ac:dyDescent="0.2">
      <c r="A1799" s="198" t="s">
        <v>31</v>
      </c>
      <c r="B1799" s="199" t="s">
        <v>207</v>
      </c>
      <c r="C1799" s="199" t="s">
        <v>211</v>
      </c>
      <c r="D1799" s="199" t="s">
        <v>197</v>
      </c>
      <c r="E1799" s="199"/>
      <c r="F1799" s="199"/>
      <c r="G1799" s="199"/>
      <c r="H1799" s="199"/>
      <c r="I1799" s="199"/>
      <c r="J1799" s="199"/>
      <c r="K1799" s="199"/>
      <c r="L1799" s="199"/>
      <c r="M1799" s="199"/>
      <c r="N1799" s="199"/>
      <c r="O1799" s="199"/>
      <c r="P1799" s="199"/>
      <c r="Q1799" s="200"/>
    </row>
    <row r="1800" spans="1:17" x14ac:dyDescent="0.2">
      <c r="A1800" s="195" t="s">
        <v>31</v>
      </c>
      <c r="B1800" s="196" t="s">
        <v>207</v>
      </c>
      <c r="C1800" s="196" t="s">
        <v>1087</v>
      </c>
      <c r="D1800" s="196" t="s">
        <v>195</v>
      </c>
      <c r="E1800" s="199"/>
      <c r="F1800" s="199"/>
      <c r="G1800" s="199"/>
      <c r="H1800" s="199"/>
      <c r="I1800" s="199"/>
      <c r="J1800" s="199"/>
      <c r="K1800" s="199"/>
      <c r="L1800" s="199"/>
      <c r="M1800" s="199"/>
      <c r="N1800" s="199"/>
      <c r="O1800" s="199"/>
      <c r="P1800" s="199"/>
      <c r="Q1800" s="200"/>
    </row>
    <row r="1801" spans="1:17" x14ac:dyDescent="0.2">
      <c r="A1801" s="198" t="s">
        <v>31</v>
      </c>
      <c r="B1801" s="199" t="s">
        <v>207</v>
      </c>
      <c r="C1801" s="199" t="s">
        <v>1087</v>
      </c>
      <c r="D1801" s="199" t="s">
        <v>197</v>
      </c>
      <c r="E1801" s="199"/>
      <c r="F1801" s="199"/>
      <c r="G1801" s="199"/>
      <c r="H1801" s="199"/>
      <c r="I1801" s="199"/>
      <c r="J1801" s="199"/>
      <c r="K1801" s="199"/>
      <c r="L1801" s="199"/>
      <c r="M1801" s="199"/>
      <c r="N1801" s="199"/>
      <c r="O1801" s="199"/>
      <c r="P1801" s="199"/>
      <c r="Q1801" s="200"/>
    </row>
    <row r="1802" spans="1:17" x14ac:dyDescent="0.2">
      <c r="A1802" s="195" t="s">
        <v>32</v>
      </c>
      <c r="B1802" s="196" t="s">
        <v>208</v>
      </c>
      <c r="C1802" s="196" t="s">
        <v>214</v>
      </c>
      <c r="D1802" s="196" t="s">
        <v>195</v>
      </c>
      <c r="E1802" s="196"/>
      <c r="F1802" s="196"/>
      <c r="G1802" s="196"/>
      <c r="H1802" s="196"/>
      <c r="I1802" s="196"/>
      <c r="J1802" s="196"/>
      <c r="K1802" s="196"/>
      <c r="L1802" s="196"/>
      <c r="M1802" s="196"/>
      <c r="N1802" s="196"/>
      <c r="O1802" s="196"/>
      <c r="P1802" s="196"/>
      <c r="Q1802" s="197"/>
    </row>
    <row r="1803" spans="1:17" x14ac:dyDescent="0.2">
      <c r="A1803" s="198" t="s">
        <v>32</v>
      </c>
      <c r="B1803" s="199" t="s">
        <v>208</v>
      </c>
      <c r="C1803" s="199" t="s">
        <v>214</v>
      </c>
      <c r="D1803" s="199" t="s">
        <v>197</v>
      </c>
      <c r="E1803" s="199"/>
      <c r="F1803" s="199"/>
      <c r="G1803" s="199"/>
      <c r="H1803" s="199"/>
      <c r="I1803" s="199"/>
      <c r="J1803" s="199"/>
      <c r="K1803" s="199"/>
      <c r="L1803" s="199"/>
      <c r="M1803" s="199"/>
      <c r="N1803" s="199"/>
      <c r="O1803" s="199"/>
      <c r="P1803" s="199"/>
      <c r="Q1803" s="200"/>
    </row>
    <row r="1804" spans="1:17" x14ac:dyDescent="0.2">
      <c r="A1804" s="195" t="s">
        <v>32</v>
      </c>
      <c r="B1804" s="196" t="s">
        <v>208</v>
      </c>
      <c r="C1804" s="196" t="s">
        <v>215</v>
      </c>
      <c r="D1804" s="196" t="s">
        <v>195</v>
      </c>
      <c r="E1804" s="196"/>
      <c r="F1804" s="196"/>
      <c r="G1804" s="196"/>
      <c r="H1804" s="196"/>
      <c r="I1804" s="196"/>
      <c r="J1804" s="196"/>
      <c r="K1804" s="196"/>
      <c r="L1804" s="196"/>
      <c r="M1804" s="196"/>
      <c r="N1804" s="196"/>
      <c r="O1804" s="196"/>
      <c r="P1804" s="196"/>
      <c r="Q1804" s="197"/>
    </row>
    <row r="1805" spans="1:17" x14ac:dyDescent="0.2">
      <c r="A1805" s="198" t="s">
        <v>32</v>
      </c>
      <c r="B1805" s="199" t="s">
        <v>208</v>
      </c>
      <c r="C1805" s="199" t="s">
        <v>215</v>
      </c>
      <c r="D1805" s="199" t="s">
        <v>197</v>
      </c>
      <c r="E1805" s="199"/>
      <c r="F1805" s="199"/>
      <c r="G1805" s="199"/>
      <c r="H1805" s="199"/>
      <c r="I1805" s="199"/>
      <c r="J1805" s="199"/>
      <c r="K1805" s="199"/>
      <c r="L1805" s="199"/>
      <c r="M1805" s="199"/>
      <c r="N1805" s="199"/>
      <c r="O1805" s="199"/>
      <c r="P1805" s="199"/>
      <c r="Q1805" s="200"/>
    </row>
    <row r="1806" spans="1:17" x14ac:dyDescent="0.2">
      <c r="A1806" s="195" t="s">
        <v>32</v>
      </c>
      <c r="B1806" s="196" t="s">
        <v>208</v>
      </c>
      <c r="C1806" s="196" t="s">
        <v>213</v>
      </c>
      <c r="D1806" s="196" t="s">
        <v>195</v>
      </c>
      <c r="E1806" s="196"/>
      <c r="F1806" s="196"/>
      <c r="G1806" s="196"/>
      <c r="H1806" s="196"/>
      <c r="I1806" s="196"/>
      <c r="J1806" s="196"/>
      <c r="K1806" s="196"/>
      <c r="L1806" s="196"/>
      <c r="M1806" s="196"/>
      <c r="N1806" s="196"/>
      <c r="O1806" s="196"/>
      <c r="P1806" s="196"/>
      <c r="Q1806" s="197"/>
    </row>
    <row r="1807" spans="1:17" x14ac:dyDescent="0.2">
      <c r="A1807" s="198" t="s">
        <v>32</v>
      </c>
      <c r="B1807" s="199" t="s">
        <v>208</v>
      </c>
      <c r="C1807" s="199" t="s">
        <v>213</v>
      </c>
      <c r="D1807" s="199" t="s">
        <v>197</v>
      </c>
      <c r="E1807" s="199"/>
      <c r="F1807" s="199"/>
      <c r="G1807" s="199"/>
      <c r="H1807" s="199"/>
      <c r="I1807" s="199"/>
      <c r="J1807" s="199"/>
      <c r="K1807" s="199"/>
      <c r="L1807" s="199"/>
      <c r="M1807" s="199"/>
      <c r="N1807" s="199"/>
      <c r="O1807" s="199"/>
      <c r="P1807" s="199"/>
      <c r="Q1807" s="200"/>
    </row>
    <row r="1808" spans="1:17" x14ac:dyDescent="0.2">
      <c r="A1808" s="195" t="s">
        <v>32</v>
      </c>
      <c r="B1808" s="196" t="s">
        <v>208</v>
      </c>
      <c r="C1808" s="196" t="s">
        <v>212</v>
      </c>
      <c r="D1808" s="196" t="s">
        <v>195</v>
      </c>
      <c r="E1808" s="196"/>
      <c r="F1808" s="196"/>
      <c r="G1808" s="196"/>
      <c r="H1808" s="196"/>
      <c r="I1808" s="196"/>
      <c r="J1808" s="196"/>
      <c r="K1808" s="196"/>
      <c r="L1808" s="196"/>
      <c r="M1808" s="196"/>
      <c r="N1808" s="196"/>
      <c r="O1808" s="196"/>
      <c r="P1808" s="196"/>
      <c r="Q1808" s="197"/>
    </row>
    <row r="1809" spans="1:17" x14ac:dyDescent="0.2">
      <c r="A1809" s="198" t="s">
        <v>32</v>
      </c>
      <c r="B1809" s="199" t="s">
        <v>208</v>
      </c>
      <c r="C1809" s="199" t="s">
        <v>212</v>
      </c>
      <c r="D1809" s="199" t="s">
        <v>197</v>
      </c>
      <c r="E1809" s="199"/>
      <c r="F1809" s="199"/>
      <c r="G1809" s="199"/>
      <c r="H1809" s="199"/>
      <c r="I1809" s="199"/>
      <c r="J1809" s="199"/>
      <c r="K1809" s="199"/>
      <c r="L1809" s="199"/>
      <c r="M1809" s="199"/>
      <c r="N1809" s="199"/>
      <c r="O1809" s="199"/>
      <c r="P1809" s="199"/>
      <c r="Q1809" s="200"/>
    </row>
    <row r="1810" spans="1:17" x14ac:dyDescent="0.2">
      <c r="A1810" s="195" t="s">
        <v>32</v>
      </c>
      <c r="B1810" s="196" t="s">
        <v>208</v>
      </c>
      <c r="C1810" s="196" t="s">
        <v>210</v>
      </c>
      <c r="D1810" s="196" t="s">
        <v>195</v>
      </c>
      <c r="E1810" s="196"/>
      <c r="F1810" s="196"/>
      <c r="G1810" s="196"/>
      <c r="H1810" s="196"/>
      <c r="I1810" s="196"/>
      <c r="J1810" s="196"/>
      <c r="K1810" s="196"/>
      <c r="L1810" s="196"/>
      <c r="M1810" s="196"/>
      <c r="N1810" s="196"/>
      <c r="O1810" s="196"/>
      <c r="P1810" s="196"/>
      <c r="Q1810" s="197"/>
    </row>
    <row r="1811" spans="1:17" x14ac:dyDescent="0.2">
      <c r="A1811" s="198" t="s">
        <v>32</v>
      </c>
      <c r="B1811" s="199" t="s">
        <v>208</v>
      </c>
      <c r="C1811" s="199" t="s">
        <v>210</v>
      </c>
      <c r="D1811" s="199" t="s">
        <v>197</v>
      </c>
      <c r="E1811" s="199"/>
      <c r="F1811" s="199"/>
      <c r="G1811" s="199"/>
      <c r="H1811" s="199"/>
      <c r="I1811" s="199"/>
      <c r="J1811" s="199"/>
      <c r="K1811" s="199"/>
      <c r="L1811" s="199"/>
      <c r="M1811" s="199"/>
      <c r="N1811" s="199"/>
      <c r="O1811" s="199"/>
      <c r="P1811" s="199"/>
      <c r="Q1811" s="200"/>
    </row>
    <row r="1812" spans="1:17" x14ac:dyDescent="0.2">
      <c r="A1812" s="195" t="s">
        <v>32</v>
      </c>
      <c r="B1812" s="196" t="s">
        <v>208</v>
      </c>
      <c r="C1812" s="196" t="s">
        <v>206</v>
      </c>
      <c r="D1812" s="196" t="s">
        <v>195</v>
      </c>
      <c r="E1812" s="196"/>
      <c r="F1812" s="196"/>
      <c r="G1812" s="196"/>
      <c r="H1812" s="196"/>
      <c r="I1812" s="196"/>
      <c r="J1812" s="196"/>
      <c r="K1812" s="196"/>
      <c r="L1812" s="196"/>
      <c r="M1812" s="196"/>
      <c r="N1812" s="196"/>
      <c r="O1812" s="196"/>
      <c r="P1812" s="196"/>
      <c r="Q1812" s="197"/>
    </row>
    <row r="1813" spans="1:17" x14ac:dyDescent="0.2">
      <c r="A1813" s="198" t="s">
        <v>32</v>
      </c>
      <c r="B1813" s="199" t="s">
        <v>208</v>
      </c>
      <c r="C1813" s="199" t="s">
        <v>206</v>
      </c>
      <c r="D1813" s="199" t="s">
        <v>197</v>
      </c>
      <c r="E1813" s="199"/>
      <c r="F1813" s="199"/>
      <c r="G1813" s="199"/>
      <c r="H1813" s="199"/>
      <c r="I1813" s="199"/>
      <c r="J1813" s="199"/>
      <c r="K1813" s="199"/>
      <c r="L1813" s="199"/>
      <c r="M1813" s="199"/>
      <c r="N1813" s="199"/>
      <c r="O1813" s="199"/>
      <c r="P1813" s="199"/>
      <c r="Q1813" s="200"/>
    </row>
    <row r="1814" spans="1:17" x14ac:dyDescent="0.2">
      <c r="A1814" s="195" t="s">
        <v>32</v>
      </c>
      <c r="B1814" s="196" t="s">
        <v>208</v>
      </c>
      <c r="C1814" s="196" t="s">
        <v>211</v>
      </c>
      <c r="D1814" s="196" t="s">
        <v>195</v>
      </c>
      <c r="E1814" s="196"/>
      <c r="F1814" s="196"/>
      <c r="G1814" s="196"/>
      <c r="H1814" s="196"/>
      <c r="I1814" s="196"/>
      <c r="J1814" s="196"/>
      <c r="K1814" s="196"/>
      <c r="L1814" s="196"/>
      <c r="M1814" s="196"/>
      <c r="N1814" s="196"/>
      <c r="O1814" s="196"/>
      <c r="P1814" s="196"/>
      <c r="Q1814" s="197" t="s">
        <v>1</v>
      </c>
    </row>
    <row r="1815" spans="1:17" x14ac:dyDescent="0.2">
      <c r="A1815" s="198" t="s">
        <v>32</v>
      </c>
      <c r="B1815" s="199" t="s">
        <v>208</v>
      </c>
      <c r="C1815" s="199" t="s">
        <v>211</v>
      </c>
      <c r="D1815" s="199" t="s">
        <v>197</v>
      </c>
      <c r="E1815" s="199"/>
      <c r="F1815" s="199"/>
      <c r="G1815" s="199"/>
      <c r="H1815" s="199"/>
      <c r="I1815" s="199"/>
      <c r="J1815" s="199"/>
      <c r="K1815" s="199"/>
      <c r="L1815" s="199"/>
      <c r="M1815" s="199"/>
      <c r="N1815" s="199"/>
      <c r="O1815" s="199"/>
      <c r="P1815" s="199"/>
      <c r="Q1815" s="200" t="s">
        <v>1</v>
      </c>
    </row>
    <row r="1816" spans="1:17" x14ac:dyDescent="0.2">
      <c r="A1816" s="195" t="s">
        <v>32</v>
      </c>
      <c r="B1816" s="196" t="s">
        <v>205</v>
      </c>
      <c r="C1816" s="196" t="s">
        <v>214</v>
      </c>
      <c r="D1816" s="196" t="s">
        <v>195</v>
      </c>
      <c r="E1816" s="196"/>
      <c r="F1816" s="196"/>
      <c r="G1816" s="196"/>
      <c r="H1816" s="196"/>
      <c r="I1816" s="196"/>
      <c r="J1816" s="196"/>
      <c r="K1816" s="196"/>
      <c r="L1816" s="196"/>
      <c r="M1816" s="196"/>
      <c r="N1816" s="196"/>
      <c r="O1816" s="196"/>
      <c r="P1816" s="196"/>
      <c r="Q1816" s="197"/>
    </row>
    <row r="1817" spans="1:17" x14ac:dyDescent="0.2">
      <c r="A1817" s="198" t="s">
        <v>32</v>
      </c>
      <c r="B1817" s="199" t="s">
        <v>205</v>
      </c>
      <c r="C1817" s="199" t="s">
        <v>214</v>
      </c>
      <c r="D1817" s="199" t="s">
        <v>197</v>
      </c>
      <c r="E1817" s="199"/>
      <c r="F1817" s="199"/>
      <c r="G1817" s="199"/>
      <c r="H1817" s="199"/>
      <c r="I1817" s="199"/>
      <c r="J1817" s="199"/>
      <c r="K1817" s="199"/>
      <c r="L1817" s="199"/>
      <c r="M1817" s="199"/>
      <c r="N1817" s="199"/>
      <c r="O1817" s="199"/>
      <c r="P1817" s="199"/>
      <c r="Q1817" s="200"/>
    </row>
    <row r="1818" spans="1:17" x14ac:dyDescent="0.2">
      <c r="A1818" s="195" t="s">
        <v>32</v>
      </c>
      <c r="B1818" s="196" t="s">
        <v>205</v>
      </c>
      <c r="C1818" s="196" t="s">
        <v>215</v>
      </c>
      <c r="D1818" s="196" t="s">
        <v>195</v>
      </c>
      <c r="E1818" s="196"/>
      <c r="F1818" s="196"/>
      <c r="G1818" s="196"/>
      <c r="H1818" s="196"/>
      <c r="I1818" s="196"/>
      <c r="J1818" s="196"/>
      <c r="K1818" s="196"/>
      <c r="L1818" s="196"/>
      <c r="M1818" s="196"/>
      <c r="N1818" s="196"/>
      <c r="O1818" s="196"/>
      <c r="P1818" s="196"/>
      <c r="Q1818" s="197"/>
    </row>
    <row r="1819" spans="1:17" x14ac:dyDescent="0.2">
      <c r="A1819" s="198" t="s">
        <v>32</v>
      </c>
      <c r="B1819" s="199" t="s">
        <v>205</v>
      </c>
      <c r="C1819" s="199" t="s">
        <v>215</v>
      </c>
      <c r="D1819" s="199" t="s">
        <v>197</v>
      </c>
      <c r="E1819" s="199"/>
      <c r="F1819" s="199"/>
      <c r="G1819" s="199"/>
      <c r="H1819" s="199"/>
      <c r="I1819" s="199"/>
      <c r="J1819" s="199"/>
      <c r="K1819" s="199"/>
      <c r="L1819" s="199"/>
      <c r="M1819" s="199"/>
      <c r="N1819" s="199"/>
      <c r="O1819" s="199"/>
      <c r="P1819" s="199"/>
      <c r="Q1819" s="200"/>
    </row>
    <row r="1820" spans="1:17" x14ac:dyDescent="0.2">
      <c r="A1820" s="195" t="s">
        <v>32</v>
      </c>
      <c r="B1820" s="196" t="s">
        <v>205</v>
      </c>
      <c r="C1820" s="196" t="s">
        <v>213</v>
      </c>
      <c r="D1820" s="196" t="s">
        <v>195</v>
      </c>
      <c r="E1820" s="196"/>
      <c r="F1820" s="196"/>
      <c r="G1820" s="196"/>
      <c r="H1820" s="196"/>
      <c r="I1820" s="196"/>
      <c r="J1820" s="196"/>
      <c r="K1820" s="196"/>
      <c r="L1820" s="196"/>
      <c r="M1820" s="196"/>
      <c r="N1820" s="196"/>
      <c r="O1820" s="196"/>
      <c r="P1820" s="196"/>
      <c r="Q1820" s="197"/>
    </row>
    <row r="1821" spans="1:17" x14ac:dyDescent="0.2">
      <c r="A1821" s="198" t="s">
        <v>32</v>
      </c>
      <c r="B1821" s="199" t="s">
        <v>205</v>
      </c>
      <c r="C1821" s="199" t="s">
        <v>213</v>
      </c>
      <c r="D1821" s="199" t="s">
        <v>197</v>
      </c>
      <c r="E1821" s="199"/>
      <c r="F1821" s="199"/>
      <c r="G1821" s="199"/>
      <c r="H1821" s="199"/>
      <c r="I1821" s="199"/>
      <c r="J1821" s="199"/>
      <c r="K1821" s="199"/>
      <c r="L1821" s="199"/>
      <c r="M1821" s="199"/>
      <c r="N1821" s="199"/>
      <c r="O1821" s="199"/>
      <c r="P1821" s="199"/>
      <c r="Q1821" s="200"/>
    </row>
    <row r="1822" spans="1:17" x14ac:dyDescent="0.2">
      <c r="A1822" s="195" t="s">
        <v>32</v>
      </c>
      <c r="B1822" s="196" t="s">
        <v>205</v>
      </c>
      <c r="C1822" s="196" t="s">
        <v>212</v>
      </c>
      <c r="D1822" s="196" t="s">
        <v>195</v>
      </c>
      <c r="E1822" s="196"/>
      <c r="F1822" s="196"/>
      <c r="G1822" s="196"/>
      <c r="H1822" s="196"/>
      <c r="I1822" s="196"/>
      <c r="J1822" s="196"/>
      <c r="K1822" s="196"/>
      <c r="L1822" s="196"/>
      <c r="M1822" s="196"/>
      <c r="N1822" s="196"/>
      <c r="O1822" s="196"/>
      <c r="P1822" s="196"/>
      <c r="Q1822" s="197" t="s">
        <v>1</v>
      </c>
    </row>
    <row r="1823" spans="1:17" x14ac:dyDescent="0.2">
      <c r="A1823" s="198" t="s">
        <v>32</v>
      </c>
      <c r="B1823" s="199" t="s">
        <v>205</v>
      </c>
      <c r="C1823" s="199" t="s">
        <v>212</v>
      </c>
      <c r="D1823" s="199" t="s">
        <v>197</v>
      </c>
      <c r="E1823" s="199"/>
      <c r="F1823" s="199"/>
      <c r="G1823" s="199"/>
      <c r="H1823" s="199"/>
      <c r="I1823" s="199"/>
      <c r="J1823" s="199"/>
      <c r="K1823" s="199"/>
      <c r="L1823" s="199"/>
      <c r="M1823" s="199"/>
      <c r="N1823" s="199"/>
      <c r="O1823" s="199"/>
      <c r="P1823" s="199"/>
      <c r="Q1823" s="200" t="s">
        <v>1</v>
      </c>
    </row>
    <row r="1824" spans="1:17" x14ac:dyDescent="0.2">
      <c r="A1824" s="195" t="s">
        <v>32</v>
      </c>
      <c r="B1824" s="196" t="s">
        <v>205</v>
      </c>
      <c r="C1824" s="196" t="s">
        <v>210</v>
      </c>
      <c r="D1824" s="196" t="s">
        <v>195</v>
      </c>
      <c r="E1824" s="196"/>
      <c r="F1824" s="196"/>
      <c r="G1824" s="196"/>
      <c r="H1824" s="196"/>
      <c r="I1824" s="196"/>
      <c r="J1824" s="196"/>
      <c r="K1824" s="196"/>
      <c r="L1824" s="196"/>
      <c r="M1824" s="196"/>
      <c r="N1824" s="196"/>
      <c r="O1824" s="196"/>
      <c r="P1824" s="196"/>
      <c r="Q1824" s="197" t="s">
        <v>1</v>
      </c>
    </row>
    <row r="1825" spans="1:17" x14ac:dyDescent="0.2">
      <c r="A1825" s="198" t="s">
        <v>32</v>
      </c>
      <c r="B1825" s="199" t="s">
        <v>205</v>
      </c>
      <c r="C1825" s="199" t="s">
        <v>210</v>
      </c>
      <c r="D1825" s="199" t="s">
        <v>197</v>
      </c>
      <c r="E1825" s="199"/>
      <c r="F1825" s="199"/>
      <c r="G1825" s="199"/>
      <c r="H1825" s="199"/>
      <c r="I1825" s="199"/>
      <c r="J1825" s="199"/>
      <c r="K1825" s="199"/>
      <c r="L1825" s="199"/>
      <c r="M1825" s="199"/>
      <c r="N1825" s="199"/>
      <c r="O1825" s="199"/>
      <c r="P1825" s="199"/>
      <c r="Q1825" s="200" t="s">
        <v>1</v>
      </c>
    </row>
    <row r="1826" spans="1:17" x14ac:dyDescent="0.2">
      <c r="A1826" s="195" t="s">
        <v>32</v>
      </c>
      <c r="B1826" s="196" t="s">
        <v>205</v>
      </c>
      <c r="C1826" s="196" t="s">
        <v>206</v>
      </c>
      <c r="D1826" s="196" t="s">
        <v>195</v>
      </c>
      <c r="E1826" s="196"/>
      <c r="F1826" s="196"/>
      <c r="G1826" s="196"/>
      <c r="H1826" s="196"/>
      <c r="I1826" s="196"/>
      <c r="J1826" s="196"/>
      <c r="K1826" s="196"/>
      <c r="L1826" s="196"/>
      <c r="M1826" s="196"/>
      <c r="N1826" s="196"/>
      <c r="O1826" s="196"/>
      <c r="P1826" s="196"/>
      <c r="Q1826" s="197" t="s">
        <v>1</v>
      </c>
    </row>
    <row r="1827" spans="1:17" x14ac:dyDescent="0.2">
      <c r="A1827" s="198" t="s">
        <v>32</v>
      </c>
      <c r="B1827" s="199" t="s">
        <v>205</v>
      </c>
      <c r="C1827" s="199" t="s">
        <v>206</v>
      </c>
      <c r="D1827" s="199" t="s">
        <v>197</v>
      </c>
      <c r="E1827" s="199"/>
      <c r="F1827" s="199"/>
      <c r="G1827" s="199"/>
      <c r="H1827" s="199"/>
      <c r="I1827" s="199"/>
      <c r="J1827" s="199"/>
      <c r="K1827" s="199"/>
      <c r="L1827" s="199"/>
      <c r="M1827" s="199"/>
      <c r="N1827" s="199"/>
      <c r="O1827" s="199"/>
      <c r="P1827" s="199"/>
      <c r="Q1827" s="200" t="s">
        <v>1</v>
      </c>
    </row>
    <row r="1828" spans="1:17" x14ac:dyDescent="0.2">
      <c r="A1828" s="195" t="s">
        <v>32</v>
      </c>
      <c r="B1828" s="196" t="s">
        <v>205</v>
      </c>
      <c r="C1828" s="196" t="s">
        <v>211</v>
      </c>
      <c r="D1828" s="196" t="s">
        <v>195</v>
      </c>
      <c r="E1828" s="199"/>
      <c r="F1828" s="199"/>
      <c r="G1828" s="199"/>
      <c r="H1828" s="199"/>
      <c r="I1828" s="199"/>
      <c r="J1828" s="199"/>
      <c r="K1828" s="199"/>
      <c r="L1828" s="199"/>
      <c r="M1828" s="199"/>
      <c r="N1828" s="199"/>
      <c r="O1828" s="199"/>
      <c r="P1828" s="199"/>
      <c r="Q1828" s="200"/>
    </row>
    <row r="1829" spans="1:17" x14ac:dyDescent="0.2">
      <c r="A1829" s="198" t="s">
        <v>32</v>
      </c>
      <c r="B1829" s="199" t="s">
        <v>205</v>
      </c>
      <c r="C1829" s="199" t="s">
        <v>211</v>
      </c>
      <c r="D1829" s="199" t="s">
        <v>197</v>
      </c>
      <c r="E1829" s="199"/>
      <c r="F1829" s="199"/>
      <c r="G1829" s="199"/>
      <c r="H1829" s="199"/>
      <c r="I1829" s="199"/>
      <c r="J1829" s="199"/>
      <c r="K1829" s="199"/>
      <c r="L1829" s="199"/>
      <c r="M1829" s="199"/>
      <c r="N1829" s="199"/>
      <c r="O1829" s="199"/>
      <c r="P1829" s="199"/>
      <c r="Q1829" s="200"/>
    </row>
    <row r="1830" spans="1:17" x14ac:dyDescent="0.2">
      <c r="A1830" s="195" t="s">
        <v>32</v>
      </c>
      <c r="B1830" s="196" t="s">
        <v>205</v>
      </c>
      <c r="C1830" s="196" t="s">
        <v>1087</v>
      </c>
      <c r="D1830" s="196" t="s">
        <v>195</v>
      </c>
      <c r="E1830" s="199"/>
      <c r="F1830" s="199"/>
      <c r="G1830" s="199"/>
      <c r="H1830" s="199"/>
      <c r="I1830" s="199"/>
      <c r="J1830" s="199"/>
      <c r="K1830" s="199"/>
      <c r="L1830" s="199"/>
      <c r="M1830" s="199"/>
      <c r="N1830" s="199"/>
      <c r="O1830" s="199"/>
      <c r="P1830" s="199"/>
      <c r="Q1830" s="200"/>
    </row>
    <row r="1831" spans="1:17" x14ac:dyDescent="0.2">
      <c r="A1831" s="198" t="s">
        <v>32</v>
      </c>
      <c r="B1831" s="199" t="s">
        <v>205</v>
      </c>
      <c r="C1831" s="199" t="s">
        <v>1087</v>
      </c>
      <c r="D1831" s="199" t="s">
        <v>197</v>
      </c>
      <c r="E1831" s="199"/>
      <c r="F1831" s="199"/>
      <c r="G1831" s="199"/>
      <c r="H1831" s="199"/>
      <c r="I1831" s="199"/>
      <c r="J1831" s="199"/>
      <c r="K1831" s="199"/>
      <c r="L1831" s="199"/>
      <c r="M1831" s="199"/>
      <c r="N1831" s="199"/>
      <c r="O1831" s="199"/>
      <c r="P1831" s="199"/>
      <c r="Q1831" s="200"/>
    </row>
    <row r="1832" spans="1:17" x14ac:dyDescent="0.2">
      <c r="A1832" s="195" t="s">
        <v>32</v>
      </c>
      <c r="B1832" s="196" t="s">
        <v>209</v>
      </c>
      <c r="C1832" s="196" t="s">
        <v>214</v>
      </c>
      <c r="D1832" s="196" t="s">
        <v>195</v>
      </c>
      <c r="E1832" s="196"/>
      <c r="F1832" s="196"/>
      <c r="G1832" s="196"/>
      <c r="H1832" s="196"/>
      <c r="I1832" s="196"/>
      <c r="J1832" s="196"/>
      <c r="K1832" s="196"/>
      <c r="L1832" s="196"/>
      <c r="M1832" s="196"/>
      <c r="N1832" s="196"/>
      <c r="O1832" s="196"/>
      <c r="P1832" s="196"/>
      <c r="Q1832" s="197"/>
    </row>
    <row r="1833" spans="1:17" x14ac:dyDescent="0.2">
      <c r="A1833" s="198" t="s">
        <v>32</v>
      </c>
      <c r="B1833" s="199" t="s">
        <v>209</v>
      </c>
      <c r="C1833" s="199" t="s">
        <v>214</v>
      </c>
      <c r="D1833" s="199" t="s">
        <v>197</v>
      </c>
      <c r="E1833" s="199"/>
      <c r="F1833" s="199"/>
      <c r="G1833" s="199"/>
      <c r="H1833" s="199"/>
      <c r="I1833" s="199"/>
      <c r="J1833" s="199"/>
      <c r="K1833" s="199"/>
      <c r="L1833" s="199"/>
      <c r="M1833" s="199"/>
      <c r="N1833" s="199"/>
      <c r="O1833" s="199"/>
      <c r="P1833" s="199"/>
      <c r="Q1833" s="200"/>
    </row>
    <row r="1834" spans="1:17" x14ac:dyDescent="0.2">
      <c r="A1834" s="195" t="s">
        <v>32</v>
      </c>
      <c r="B1834" s="196" t="s">
        <v>209</v>
      </c>
      <c r="C1834" s="196" t="s">
        <v>215</v>
      </c>
      <c r="D1834" s="196" t="s">
        <v>195</v>
      </c>
      <c r="E1834" s="196"/>
      <c r="F1834" s="196"/>
      <c r="G1834" s="196"/>
      <c r="H1834" s="196"/>
      <c r="I1834" s="196"/>
      <c r="J1834" s="196"/>
      <c r="K1834" s="196"/>
      <c r="L1834" s="196"/>
      <c r="M1834" s="196"/>
      <c r="N1834" s="196"/>
      <c r="O1834" s="196"/>
      <c r="P1834" s="196"/>
      <c r="Q1834" s="197"/>
    </row>
    <row r="1835" spans="1:17" x14ac:dyDescent="0.2">
      <c r="A1835" s="198" t="s">
        <v>32</v>
      </c>
      <c r="B1835" s="199" t="s">
        <v>209</v>
      </c>
      <c r="C1835" s="199" t="s">
        <v>215</v>
      </c>
      <c r="D1835" s="199" t="s">
        <v>197</v>
      </c>
      <c r="E1835" s="199"/>
      <c r="F1835" s="199"/>
      <c r="G1835" s="199"/>
      <c r="H1835" s="199"/>
      <c r="I1835" s="199"/>
      <c r="J1835" s="199"/>
      <c r="K1835" s="199"/>
      <c r="L1835" s="199"/>
      <c r="M1835" s="199"/>
      <c r="N1835" s="199"/>
      <c r="O1835" s="199"/>
      <c r="P1835" s="199"/>
      <c r="Q1835" s="200"/>
    </row>
    <row r="1836" spans="1:17" x14ac:dyDescent="0.2">
      <c r="A1836" s="195" t="s">
        <v>32</v>
      </c>
      <c r="B1836" s="196" t="s">
        <v>209</v>
      </c>
      <c r="C1836" s="196" t="s">
        <v>213</v>
      </c>
      <c r="D1836" s="196" t="s">
        <v>195</v>
      </c>
      <c r="E1836" s="196"/>
      <c r="F1836" s="196"/>
      <c r="G1836" s="196"/>
      <c r="H1836" s="196"/>
      <c r="I1836" s="196"/>
      <c r="J1836" s="196"/>
      <c r="K1836" s="196"/>
      <c r="L1836" s="196"/>
      <c r="M1836" s="196"/>
      <c r="N1836" s="196"/>
      <c r="O1836" s="196"/>
      <c r="P1836" s="196"/>
      <c r="Q1836" s="197"/>
    </row>
    <row r="1837" spans="1:17" x14ac:dyDescent="0.2">
      <c r="A1837" s="198" t="s">
        <v>32</v>
      </c>
      <c r="B1837" s="199" t="s">
        <v>209</v>
      </c>
      <c r="C1837" s="199" t="s">
        <v>213</v>
      </c>
      <c r="D1837" s="199" t="s">
        <v>197</v>
      </c>
      <c r="E1837" s="199"/>
      <c r="F1837" s="199"/>
      <c r="G1837" s="199"/>
      <c r="H1837" s="199"/>
      <c r="I1837" s="199"/>
      <c r="J1837" s="199"/>
      <c r="K1837" s="199"/>
      <c r="L1837" s="199"/>
      <c r="M1837" s="199"/>
      <c r="N1837" s="199"/>
      <c r="O1837" s="199"/>
      <c r="P1837" s="199"/>
      <c r="Q1837" s="200"/>
    </row>
    <row r="1838" spans="1:17" x14ac:dyDescent="0.2">
      <c r="A1838" s="195" t="s">
        <v>32</v>
      </c>
      <c r="B1838" s="196" t="s">
        <v>209</v>
      </c>
      <c r="C1838" s="196" t="s">
        <v>212</v>
      </c>
      <c r="D1838" s="196" t="s">
        <v>195</v>
      </c>
      <c r="E1838" s="196"/>
      <c r="F1838" s="196"/>
      <c r="G1838" s="196"/>
      <c r="H1838" s="196"/>
      <c r="I1838" s="196"/>
      <c r="J1838" s="196"/>
      <c r="K1838" s="196"/>
      <c r="L1838" s="196"/>
      <c r="M1838" s="196"/>
      <c r="N1838" s="196"/>
      <c r="O1838" s="196"/>
      <c r="P1838" s="196"/>
      <c r="Q1838" s="197"/>
    </row>
    <row r="1839" spans="1:17" x14ac:dyDescent="0.2">
      <c r="A1839" s="198" t="s">
        <v>32</v>
      </c>
      <c r="B1839" s="199" t="s">
        <v>209</v>
      </c>
      <c r="C1839" s="199" t="s">
        <v>212</v>
      </c>
      <c r="D1839" s="199" t="s">
        <v>197</v>
      </c>
      <c r="E1839" s="199"/>
      <c r="F1839" s="199"/>
      <c r="G1839" s="199"/>
      <c r="H1839" s="199"/>
      <c r="I1839" s="199"/>
      <c r="J1839" s="199"/>
      <c r="K1839" s="199"/>
      <c r="L1839" s="199"/>
      <c r="M1839" s="199"/>
      <c r="N1839" s="199"/>
      <c r="O1839" s="199"/>
      <c r="P1839" s="199"/>
      <c r="Q1839" s="200"/>
    </row>
    <row r="1840" spans="1:17" x14ac:dyDescent="0.2">
      <c r="A1840" s="195" t="s">
        <v>32</v>
      </c>
      <c r="B1840" s="196" t="s">
        <v>209</v>
      </c>
      <c r="C1840" s="196" t="s">
        <v>210</v>
      </c>
      <c r="D1840" s="196" t="s">
        <v>195</v>
      </c>
      <c r="E1840" s="196"/>
      <c r="F1840" s="196"/>
      <c r="G1840" s="196"/>
      <c r="H1840" s="196"/>
      <c r="I1840" s="196"/>
      <c r="J1840" s="196"/>
      <c r="K1840" s="196"/>
      <c r="L1840" s="196"/>
      <c r="M1840" s="196"/>
      <c r="N1840" s="196"/>
      <c r="O1840" s="196"/>
      <c r="P1840" s="196"/>
      <c r="Q1840" s="197"/>
    </row>
    <row r="1841" spans="1:17" x14ac:dyDescent="0.2">
      <c r="A1841" s="198" t="s">
        <v>32</v>
      </c>
      <c r="B1841" s="199" t="s">
        <v>209</v>
      </c>
      <c r="C1841" s="199" t="s">
        <v>210</v>
      </c>
      <c r="D1841" s="199" t="s">
        <v>197</v>
      </c>
      <c r="E1841" s="199"/>
      <c r="F1841" s="199"/>
      <c r="G1841" s="199"/>
      <c r="H1841" s="199"/>
      <c r="I1841" s="199"/>
      <c r="J1841" s="199"/>
      <c r="K1841" s="199"/>
      <c r="L1841" s="199"/>
      <c r="M1841" s="199"/>
      <c r="N1841" s="199"/>
      <c r="O1841" s="199"/>
      <c r="P1841" s="199"/>
      <c r="Q1841" s="200"/>
    </row>
    <row r="1842" spans="1:17" x14ac:dyDescent="0.2">
      <c r="A1842" s="195" t="s">
        <v>32</v>
      </c>
      <c r="B1842" s="196" t="s">
        <v>209</v>
      </c>
      <c r="C1842" s="196" t="s">
        <v>206</v>
      </c>
      <c r="D1842" s="196" t="s">
        <v>195</v>
      </c>
      <c r="E1842" s="196"/>
      <c r="F1842" s="196"/>
      <c r="G1842" s="196"/>
      <c r="H1842" s="196"/>
      <c r="I1842" s="196"/>
      <c r="J1842" s="196"/>
      <c r="K1842" s="196"/>
      <c r="L1842" s="196"/>
      <c r="M1842" s="196"/>
      <c r="N1842" s="196"/>
      <c r="O1842" s="196"/>
      <c r="P1842" s="196"/>
      <c r="Q1842" s="197"/>
    </row>
    <row r="1843" spans="1:17" x14ac:dyDescent="0.2">
      <c r="A1843" s="198" t="s">
        <v>32</v>
      </c>
      <c r="B1843" s="199" t="s">
        <v>209</v>
      </c>
      <c r="C1843" s="199" t="s">
        <v>206</v>
      </c>
      <c r="D1843" s="199" t="s">
        <v>197</v>
      </c>
      <c r="E1843" s="199"/>
      <c r="F1843" s="199"/>
      <c r="G1843" s="199"/>
      <c r="H1843" s="199"/>
      <c r="I1843" s="199"/>
      <c r="J1843" s="199"/>
      <c r="K1843" s="199"/>
      <c r="L1843" s="199"/>
      <c r="M1843" s="199"/>
      <c r="N1843" s="199"/>
      <c r="O1843" s="199"/>
      <c r="P1843" s="199"/>
      <c r="Q1843" s="200"/>
    </row>
    <row r="1844" spans="1:17" x14ac:dyDescent="0.2">
      <c r="A1844" s="195" t="s">
        <v>32</v>
      </c>
      <c r="B1844" s="196" t="s">
        <v>209</v>
      </c>
      <c r="C1844" s="196" t="s">
        <v>211</v>
      </c>
      <c r="D1844" s="196" t="s">
        <v>195</v>
      </c>
      <c r="E1844" s="196"/>
      <c r="F1844" s="196"/>
      <c r="G1844" s="196"/>
      <c r="H1844" s="196"/>
      <c r="I1844" s="196"/>
      <c r="J1844" s="196"/>
      <c r="K1844" s="196"/>
      <c r="L1844" s="196"/>
      <c r="M1844" s="196"/>
      <c r="N1844" s="196"/>
      <c r="O1844" s="196"/>
      <c r="P1844" s="196"/>
      <c r="Q1844" s="197"/>
    </row>
    <row r="1845" spans="1:17" x14ac:dyDescent="0.2">
      <c r="A1845" s="198" t="s">
        <v>32</v>
      </c>
      <c r="B1845" s="199" t="s">
        <v>209</v>
      </c>
      <c r="C1845" s="199" t="s">
        <v>211</v>
      </c>
      <c r="D1845" s="199" t="s">
        <v>197</v>
      </c>
      <c r="E1845" s="199"/>
      <c r="F1845" s="199"/>
      <c r="G1845" s="199"/>
      <c r="H1845" s="199"/>
      <c r="I1845" s="199"/>
      <c r="J1845" s="199"/>
      <c r="K1845" s="199"/>
      <c r="L1845" s="199"/>
      <c r="M1845" s="199"/>
      <c r="N1845" s="199"/>
      <c r="O1845" s="199"/>
      <c r="P1845" s="199"/>
      <c r="Q1845" s="200"/>
    </row>
    <row r="1846" spans="1:17" x14ac:dyDescent="0.2">
      <c r="A1846" s="195" t="s">
        <v>32</v>
      </c>
      <c r="B1846" s="196" t="s">
        <v>207</v>
      </c>
      <c r="C1846" s="196" t="s">
        <v>214</v>
      </c>
      <c r="D1846" s="196" t="s">
        <v>195</v>
      </c>
      <c r="E1846" s="196"/>
      <c r="F1846" s="196"/>
      <c r="G1846" s="196"/>
      <c r="H1846" s="196"/>
      <c r="I1846" s="196"/>
      <c r="J1846" s="196"/>
      <c r="K1846" s="196"/>
      <c r="L1846" s="196"/>
      <c r="M1846" s="196"/>
      <c r="N1846" s="196"/>
      <c r="O1846" s="196"/>
      <c r="P1846" s="196"/>
      <c r="Q1846" s="197"/>
    </row>
    <row r="1847" spans="1:17" x14ac:dyDescent="0.2">
      <c r="A1847" s="198" t="s">
        <v>32</v>
      </c>
      <c r="B1847" s="199" t="s">
        <v>207</v>
      </c>
      <c r="C1847" s="199" t="s">
        <v>214</v>
      </c>
      <c r="D1847" s="199" t="s">
        <v>197</v>
      </c>
      <c r="E1847" s="199"/>
      <c r="F1847" s="199"/>
      <c r="G1847" s="199"/>
      <c r="H1847" s="199"/>
      <c r="I1847" s="199"/>
      <c r="J1847" s="199"/>
      <c r="K1847" s="199"/>
      <c r="L1847" s="199"/>
      <c r="M1847" s="199"/>
      <c r="N1847" s="199"/>
      <c r="O1847" s="199"/>
      <c r="P1847" s="199"/>
      <c r="Q1847" s="200"/>
    </row>
    <row r="1848" spans="1:17" x14ac:dyDescent="0.2">
      <c r="A1848" s="195" t="s">
        <v>32</v>
      </c>
      <c r="B1848" s="196" t="s">
        <v>207</v>
      </c>
      <c r="C1848" s="196" t="s">
        <v>215</v>
      </c>
      <c r="D1848" s="196" t="s">
        <v>195</v>
      </c>
      <c r="E1848" s="196"/>
      <c r="F1848" s="196"/>
      <c r="G1848" s="196"/>
      <c r="H1848" s="196"/>
      <c r="I1848" s="196"/>
      <c r="J1848" s="196"/>
      <c r="K1848" s="196"/>
      <c r="L1848" s="196"/>
      <c r="M1848" s="196"/>
      <c r="N1848" s="196"/>
      <c r="O1848" s="196"/>
      <c r="P1848" s="196"/>
      <c r="Q1848" s="197"/>
    </row>
    <row r="1849" spans="1:17" x14ac:dyDescent="0.2">
      <c r="A1849" s="198" t="s">
        <v>32</v>
      </c>
      <c r="B1849" s="199" t="s">
        <v>207</v>
      </c>
      <c r="C1849" s="199" t="s">
        <v>215</v>
      </c>
      <c r="D1849" s="199" t="s">
        <v>197</v>
      </c>
      <c r="E1849" s="199"/>
      <c r="F1849" s="199"/>
      <c r="G1849" s="199"/>
      <c r="H1849" s="199"/>
      <c r="I1849" s="199"/>
      <c r="J1849" s="199"/>
      <c r="K1849" s="199"/>
      <c r="L1849" s="199"/>
      <c r="M1849" s="199"/>
      <c r="N1849" s="199"/>
      <c r="O1849" s="199"/>
      <c r="P1849" s="199"/>
      <c r="Q1849" s="200"/>
    </row>
    <row r="1850" spans="1:17" x14ac:dyDescent="0.2">
      <c r="A1850" s="195" t="s">
        <v>32</v>
      </c>
      <c r="B1850" s="196" t="s">
        <v>207</v>
      </c>
      <c r="C1850" s="196" t="s">
        <v>213</v>
      </c>
      <c r="D1850" s="196" t="s">
        <v>195</v>
      </c>
      <c r="E1850" s="196"/>
      <c r="F1850" s="196"/>
      <c r="G1850" s="196"/>
      <c r="H1850" s="196"/>
      <c r="I1850" s="196"/>
      <c r="J1850" s="196"/>
      <c r="K1850" s="196"/>
      <c r="L1850" s="196"/>
      <c r="M1850" s="196"/>
      <c r="N1850" s="196"/>
      <c r="O1850" s="196"/>
      <c r="P1850" s="196"/>
      <c r="Q1850" s="197"/>
    </row>
    <row r="1851" spans="1:17" x14ac:dyDescent="0.2">
      <c r="A1851" s="198" t="s">
        <v>32</v>
      </c>
      <c r="B1851" s="199" t="s">
        <v>207</v>
      </c>
      <c r="C1851" s="199" t="s">
        <v>213</v>
      </c>
      <c r="D1851" s="199" t="s">
        <v>197</v>
      </c>
      <c r="E1851" s="199"/>
      <c r="F1851" s="199"/>
      <c r="G1851" s="199"/>
      <c r="H1851" s="199"/>
      <c r="I1851" s="199"/>
      <c r="J1851" s="199"/>
      <c r="K1851" s="199"/>
      <c r="L1851" s="199"/>
      <c r="M1851" s="199"/>
      <c r="N1851" s="199"/>
      <c r="O1851" s="199"/>
      <c r="P1851" s="199"/>
      <c r="Q1851" s="200"/>
    </row>
    <row r="1852" spans="1:17" x14ac:dyDescent="0.2">
      <c r="A1852" s="195" t="s">
        <v>32</v>
      </c>
      <c r="B1852" s="196" t="s">
        <v>207</v>
      </c>
      <c r="C1852" s="196" t="s">
        <v>212</v>
      </c>
      <c r="D1852" s="196" t="s">
        <v>195</v>
      </c>
      <c r="E1852" s="196"/>
      <c r="F1852" s="196"/>
      <c r="G1852" s="196"/>
      <c r="H1852" s="196"/>
      <c r="I1852" s="196"/>
      <c r="J1852" s="196"/>
      <c r="K1852" s="196"/>
      <c r="L1852" s="196"/>
      <c r="M1852" s="196"/>
      <c r="N1852" s="196"/>
      <c r="O1852" s="196"/>
      <c r="P1852" s="196"/>
      <c r="Q1852" s="197" t="s">
        <v>1</v>
      </c>
    </row>
    <row r="1853" spans="1:17" x14ac:dyDescent="0.2">
      <c r="A1853" s="198" t="s">
        <v>32</v>
      </c>
      <c r="B1853" s="199" t="s">
        <v>207</v>
      </c>
      <c r="C1853" s="199" t="s">
        <v>212</v>
      </c>
      <c r="D1853" s="199" t="s">
        <v>197</v>
      </c>
      <c r="E1853" s="199"/>
      <c r="F1853" s="199"/>
      <c r="G1853" s="199"/>
      <c r="H1853" s="199"/>
      <c r="I1853" s="199"/>
      <c r="J1853" s="199"/>
      <c r="K1853" s="199"/>
      <c r="L1853" s="199"/>
      <c r="M1853" s="199"/>
      <c r="N1853" s="199"/>
      <c r="O1853" s="199"/>
      <c r="P1853" s="199"/>
      <c r="Q1853" s="200" t="s">
        <v>1</v>
      </c>
    </row>
    <row r="1854" spans="1:17" x14ac:dyDescent="0.2">
      <c r="A1854" s="195" t="s">
        <v>32</v>
      </c>
      <c r="B1854" s="196" t="s">
        <v>207</v>
      </c>
      <c r="C1854" s="196" t="s">
        <v>210</v>
      </c>
      <c r="D1854" s="196" t="s">
        <v>195</v>
      </c>
      <c r="E1854" s="196"/>
      <c r="F1854" s="196"/>
      <c r="G1854" s="196"/>
      <c r="H1854" s="196"/>
      <c r="I1854" s="196"/>
      <c r="J1854" s="196"/>
      <c r="K1854" s="196"/>
      <c r="L1854" s="196"/>
      <c r="M1854" s="196"/>
      <c r="N1854" s="196"/>
      <c r="O1854" s="196"/>
      <c r="P1854" s="196"/>
      <c r="Q1854" s="197" t="s">
        <v>1</v>
      </c>
    </row>
    <row r="1855" spans="1:17" x14ac:dyDescent="0.2">
      <c r="A1855" s="198" t="s">
        <v>32</v>
      </c>
      <c r="B1855" s="199" t="s">
        <v>207</v>
      </c>
      <c r="C1855" s="199" t="s">
        <v>210</v>
      </c>
      <c r="D1855" s="199" t="s">
        <v>197</v>
      </c>
      <c r="E1855" s="199"/>
      <c r="F1855" s="199"/>
      <c r="G1855" s="199"/>
      <c r="H1855" s="199"/>
      <c r="I1855" s="199"/>
      <c r="J1855" s="199"/>
      <c r="K1855" s="199"/>
      <c r="L1855" s="199"/>
      <c r="M1855" s="199"/>
      <c r="N1855" s="199"/>
      <c r="O1855" s="199"/>
      <c r="P1855" s="199"/>
      <c r="Q1855" s="200" t="s">
        <v>1</v>
      </c>
    </row>
    <row r="1856" spans="1:17" x14ac:dyDescent="0.2">
      <c r="A1856" s="195" t="s">
        <v>32</v>
      </c>
      <c r="B1856" s="196" t="s">
        <v>207</v>
      </c>
      <c r="C1856" s="196" t="s">
        <v>206</v>
      </c>
      <c r="D1856" s="196" t="s">
        <v>195</v>
      </c>
      <c r="E1856" s="196"/>
      <c r="F1856" s="196"/>
      <c r="G1856" s="196"/>
      <c r="H1856" s="196"/>
      <c r="I1856" s="196"/>
      <c r="J1856" s="196"/>
      <c r="K1856" s="196"/>
      <c r="L1856" s="196"/>
      <c r="M1856" s="196"/>
      <c r="N1856" s="196"/>
      <c r="O1856" s="196"/>
      <c r="P1856" s="196"/>
      <c r="Q1856" s="197" t="s">
        <v>1</v>
      </c>
    </row>
    <row r="1857" spans="1:17" x14ac:dyDescent="0.2">
      <c r="A1857" s="198" t="s">
        <v>32</v>
      </c>
      <c r="B1857" s="199" t="s">
        <v>207</v>
      </c>
      <c r="C1857" s="199" t="s">
        <v>206</v>
      </c>
      <c r="D1857" s="199" t="s">
        <v>197</v>
      </c>
      <c r="E1857" s="199"/>
      <c r="F1857" s="199"/>
      <c r="G1857" s="199"/>
      <c r="H1857" s="199"/>
      <c r="I1857" s="199"/>
      <c r="J1857" s="199"/>
      <c r="K1857" s="199"/>
      <c r="L1857" s="199"/>
      <c r="M1857" s="199"/>
      <c r="N1857" s="199"/>
      <c r="O1857" s="199"/>
      <c r="P1857" s="199"/>
      <c r="Q1857" s="200" t="s">
        <v>1</v>
      </c>
    </row>
    <row r="1858" spans="1:17" x14ac:dyDescent="0.2">
      <c r="A1858" s="195" t="s">
        <v>32</v>
      </c>
      <c r="B1858" s="196" t="s">
        <v>207</v>
      </c>
      <c r="C1858" s="196" t="s">
        <v>211</v>
      </c>
      <c r="D1858" s="196" t="s">
        <v>195</v>
      </c>
      <c r="E1858" s="199"/>
      <c r="F1858" s="199"/>
      <c r="G1858" s="199"/>
      <c r="H1858" s="199"/>
      <c r="I1858" s="199"/>
      <c r="J1858" s="199"/>
      <c r="K1858" s="199"/>
      <c r="L1858" s="199"/>
      <c r="M1858" s="199"/>
      <c r="N1858" s="199"/>
      <c r="O1858" s="199"/>
      <c r="P1858" s="199"/>
      <c r="Q1858" s="200"/>
    </row>
    <row r="1859" spans="1:17" x14ac:dyDescent="0.2">
      <c r="A1859" s="198" t="s">
        <v>32</v>
      </c>
      <c r="B1859" s="199" t="s">
        <v>207</v>
      </c>
      <c r="C1859" s="199" t="s">
        <v>211</v>
      </c>
      <c r="D1859" s="199" t="s">
        <v>197</v>
      </c>
      <c r="E1859" s="199"/>
      <c r="F1859" s="199"/>
      <c r="G1859" s="199"/>
      <c r="H1859" s="199"/>
      <c r="I1859" s="199"/>
      <c r="J1859" s="199"/>
      <c r="K1859" s="199"/>
      <c r="L1859" s="199"/>
      <c r="M1859" s="199"/>
      <c r="N1859" s="199"/>
      <c r="O1859" s="199"/>
      <c r="P1859" s="199"/>
      <c r="Q1859" s="200"/>
    </row>
    <row r="1860" spans="1:17" x14ac:dyDescent="0.2">
      <c r="A1860" s="195" t="s">
        <v>32</v>
      </c>
      <c r="B1860" s="196" t="s">
        <v>207</v>
      </c>
      <c r="C1860" s="196" t="s">
        <v>1087</v>
      </c>
      <c r="D1860" s="196" t="s">
        <v>195</v>
      </c>
      <c r="E1860" s="199"/>
      <c r="F1860" s="199"/>
      <c r="G1860" s="199"/>
      <c r="H1860" s="199"/>
      <c r="I1860" s="199"/>
      <c r="J1860" s="199"/>
      <c r="K1860" s="199"/>
      <c r="L1860" s="199"/>
      <c r="M1860" s="199"/>
      <c r="N1860" s="199"/>
      <c r="O1860" s="199"/>
      <c r="P1860" s="199"/>
      <c r="Q1860" s="200"/>
    </row>
    <row r="1861" spans="1:17" x14ac:dyDescent="0.2">
      <c r="A1861" s="198" t="s">
        <v>32</v>
      </c>
      <c r="B1861" s="199" t="s">
        <v>207</v>
      </c>
      <c r="C1861" s="199" t="s">
        <v>1087</v>
      </c>
      <c r="D1861" s="199" t="s">
        <v>197</v>
      </c>
      <c r="E1861" s="199"/>
      <c r="F1861" s="199"/>
      <c r="G1861" s="199"/>
      <c r="H1861" s="199"/>
      <c r="I1861" s="199"/>
      <c r="J1861" s="199"/>
      <c r="K1861" s="199"/>
      <c r="L1861" s="199"/>
      <c r="M1861" s="199"/>
      <c r="N1861" s="199"/>
      <c r="O1861" s="199"/>
      <c r="P1861" s="199"/>
      <c r="Q1861" s="200"/>
    </row>
    <row r="1862" spans="1:17" x14ac:dyDescent="0.2">
      <c r="A1862" s="195" t="s">
        <v>33</v>
      </c>
      <c r="B1862" s="196" t="s">
        <v>208</v>
      </c>
      <c r="C1862" s="196" t="s">
        <v>214</v>
      </c>
      <c r="D1862" s="196" t="s">
        <v>195</v>
      </c>
      <c r="E1862" s="196">
        <v>124083</v>
      </c>
      <c r="F1862" s="196">
        <v>116368</v>
      </c>
      <c r="G1862" s="196">
        <v>114390</v>
      </c>
      <c r="H1862" s="196">
        <v>111124</v>
      </c>
      <c r="I1862" s="196">
        <v>111616</v>
      </c>
      <c r="J1862" s="196">
        <v>105707</v>
      </c>
      <c r="K1862" s="196">
        <v>101836</v>
      </c>
      <c r="L1862" s="196">
        <v>101110</v>
      </c>
      <c r="M1862" s="196">
        <v>93658</v>
      </c>
      <c r="N1862" s="196">
        <v>89506</v>
      </c>
      <c r="O1862" s="196"/>
      <c r="P1862" s="196"/>
      <c r="Q1862" s="197" t="s">
        <v>1</v>
      </c>
    </row>
    <row r="1863" spans="1:17" x14ac:dyDescent="0.2">
      <c r="A1863" s="198" t="s">
        <v>33</v>
      </c>
      <c r="B1863" s="199" t="s">
        <v>208</v>
      </c>
      <c r="C1863" s="199" t="s">
        <v>214</v>
      </c>
      <c r="D1863" s="199" t="s">
        <v>197</v>
      </c>
      <c r="E1863" s="199">
        <v>137540</v>
      </c>
      <c r="F1863" s="199">
        <v>128540</v>
      </c>
      <c r="G1863" s="199">
        <v>126880</v>
      </c>
      <c r="H1863" s="199">
        <v>121771</v>
      </c>
      <c r="I1863" s="199">
        <v>124181</v>
      </c>
      <c r="J1863" s="199">
        <v>116896</v>
      </c>
      <c r="K1863" s="199">
        <v>108395</v>
      </c>
      <c r="L1863" s="199">
        <v>105247</v>
      </c>
      <c r="M1863" s="199">
        <v>98113</v>
      </c>
      <c r="N1863" s="199">
        <v>93493</v>
      </c>
      <c r="O1863" s="199"/>
      <c r="P1863" s="199"/>
      <c r="Q1863" s="200" t="s">
        <v>1</v>
      </c>
    </row>
    <row r="1864" spans="1:17" x14ac:dyDescent="0.2">
      <c r="A1864" s="195" t="s">
        <v>33</v>
      </c>
      <c r="B1864" s="196" t="s">
        <v>208</v>
      </c>
      <c r="C1864" s="196" t="s">
        <v>215</v>
      </c>
      <c r="D1864" s="196" t="s">
        <v>195</v>
      </c>
      <c r="E1864" s="196">
        <v>118074</v>
      </c>
      <c r="F1864" s="196">
        <v>111431</v>
      </c>
      <c r="G1864" s="196">
        <v>103174</v>
      </c>
      <c r="H1864" s="196">
        <v>107909</v>
      </c>
      <c r="I1864" s="196">
        <v>102424</v>
      </c>
      <c r="J1864" s="196">
        <v>100867</v>
      </c>
      <c r="K1864" s="196">
        <v>101423</v>
      </c>
      <c r="L1864" s="196">
        <v>98944</v>
      </c>
      <c r="M1864" s="196">
        <v>100273</v>
      </c>
      <c r="N1864" s="196">
        <v>93382</v>
      </c>
      <c r="O1864" s="196"/>
      <c r="P1864" s="196"/>
      <c r="Q1864" s="197" t="s">
        <v>1</v>
      </c>
    </row>
    <row r="1865" spans="1:17" x14ac:dyDescent="0.2">
      <c r="A1865" s="198" t="s">
        <v>33</v>
      </c>
      <c r="B1865" s="199" t="s">
        <v>208</v>
      </c>
      <c r="C1865" s="199" t="s">
        <v>215</v>
      </c>
      <c r="D1865" s="199" t="s">
        <v>197</v>
      </c>
      <c r="E1865" s="199">
        <v>126625</v>
      </c>
      <c r="F1865" s="199">
        <v>120598</v>
      </c>
      <c r="G1865" s="199">
        <v>111896</v>
      </c>
      <c r="H1865" s="199">
        <v>116512</v>
      </c>
      <c r="I1865" s="199">
        <v>111005</v>
      </c>
      <c r="J1865" s="199">
        <v>109278</v>
      </c>
      <c r="K1865" s="199">
        <v>112767</v>
      </c>
      <c r="L1865" s="199">
        <v>103847</v>
      </c>
      <c r="M1865" s="199">
        <v>104602</v>
      </c>
      <c r="N1865" s="199">
        <v>98848</v>
      </c>
      <c r="O1865" s="199"/>
      <c r="P1865" s="199"/>
      <c r="Q1865" s="200" t="s">
        <v>1</v>
      </c>
    </row>
    <row r="1866" spans="1:17" x14ac:dyDescent="0.2">
      <c r="A1866" s="195" t="s">
        <v>33</v>
      </c>
      <c r="B1866" s="196" t="s">
        <v>208</v>
      </c>
      <c r="C1866" s="196" t="s">
        <v>213</v>
      </c>
      <c r="D1866" s="196" t="s">
        <v>195</v>
      </c>
      <c r="E1866" s="196">
        <v>109313</v>
      </c>
      <c r="F1866" s="196">
        <v>110727</v>
      </c>
      <c r="G1866" s="196">
        <v>102611</v>
      </c>
      <c r="H1866" s="196">
        <v>107277</v>
      </c>
      <c r="I1866" s="196">
        <v>97097</v>
      </c>
      <c r="J1866" s="196">
        <v>96372</v>
      </c>
      <c r="K1866" s="196">
        <v>97162</v>
      </c>
      <c r="L1866" s="196">
        <v>97332</v>
      </c>
      <c r="M1866" s="196">
        <v>96327</v>
      </c>
      <c r="N1866" s="196">
        <v>97981</v>
      </c>
      <c r="O1866" s="196"/>
      <c r="P1866" s="196"/>
      <c r="Q1866" s="197" t="s">
        <v>1</v>
      </c>
    </row>
    <row r="1867" spans="1:17" x14ac:dyDescent="0.2">
      <c r="A1867" s="198" t="s">
        <v>33</v>
      </c>
      <c r="B1867" s="199" t="s">
        <v>208</v>
      </c>
      <c r="C1867" s="199" t="s">
        <v>213</v>
      </c>
      <c r="D1867" s="199" t="s">
        <v>197</v>
      </c>
      <c r="E1867" s="199">
        <v>114107</v>
      </c>
      <c r="F1867" s="199">
        <v>115126</v>
      </c>
      <c r="G1867" s="199">
        <v>107895</v>
      </c>
      <c r="H1867" s="199">
        <v>113363</v>
      </c>
      <c r="I1867" s="199">
        <v>103278</v>
      </c>
      <c r="J1867" s="199">
        <v>102766</v>
      </c>
      <c r="K1867" s="199">
        <v>104662</v>
      </c>
      <c r="L1867" s="199">
        <v>105368</v>
      </c>
      <c r="M1867" s="199">
        <v>100738</v>
      </c>
      <c r="N1867" s="199">
        <v>102023</v>
      </c>
      <c r="O1867" s="199"/>
      <c r="P1867" s="199"/>
      <c r="Q1867" s="200" t="s">
        <v>1</v>
      </c>
    </row>
    <row r="1868" spans="1:17" x14ac:dyDescent="0.2">
      <c r="A1868" s="195" t="s">
        <v>33</v>
      </c>
      <c r="B1868" s="196" t="s">
        <v>208</v>
      </c>
      <c r="C1868" s="196" t="s">
        <v>212</v>
      </c>
      <c r="D1868" s="196" t="s">
        <v>195</v>
      </c>
      <c r="E1868" s="196">
        <v>98959</v>
      </c>
      <c r="F1868" s="196">
        <v>102742</v>
      </c>
      <c r="G1868" s="196">
        <v>101180</v>
      </c>
      <c r="H1868" s="196">
        <v>107469</v>
      </c>
      <c r="I1868" s="196">
        <v>95507</v>
      </c>
      <c r="J1868" s="196">
        <v>90942</v>
      </c>
      <c r="K1868" s="196">
        <v>91628</v>
      </c>
      <c r="L1868" s="196">
        <v>93286</v>
      </c>
      <c r="M1868" s="196">
        <v>93482</v>
      </c>
      <c r="N1868" s="196">
        <v>92970</v>
      </c>
      <c r="O1868" s="196"/>
      <c r="P1868" s="196"/>
      <c r="Q1868" s="197" t="s">
        <v>1</v>
      </c>
    </row>
    <row r="1869" spans="1:17" x14ac:dyDescent="0.2">
      <c r="A1869" s="198" t="s">
        <v>33</v>
      </c>
      <c r="B1869" s="199" t="s">
        <v>208</v>
      </c>
      <c r="C1869" s="199" t="s">
        <v>212</v>
      </c>
      <c r="D1869" s="199" t="s">
        <v>197</v>
      </c>
      <c r="E1869" s="199">
        <v>100011</v>
      </c>
      <c r="F1869" s="199">
        <v>104670</v>
      </c>
      <c r="G1869" s="199">
        <v>104264</v>
      </c>
      <c r="H1869" s="199">
        <v>109124</v>
      </c>
      <c r="I1869" s="199">
        <v>98019</v>
      </c>
      <c r="J1869" s="199">
        <v>94635</v>
      </c>
      <c r="K1869" s="199">
        <v>96414</v>
      </c>
      <c r="L1869" s="199">
        <v>98261</v>
      </c>
      <c r="M1869" s="199">
        <v>99728</v>
      </c>
      <c r="N1869" s="199">
        <v>96186</v>
      </c>
      <c r="O1869" s="199"/>
      <c r="P1869" s="199"/>
      <c r="Q1869" s="200" t="s">
        <v>1</v>
      </c>
    </row>
    <row r="1870" spans="1:17" x14ac:dyDescent="0.2">
      <c r="A1870" s="195" t="s">
        <v>33</v>
      </c>
      <c r="B1870" s="196" t="s">
        <v>208</v>
      </c>
      <c r="C1870" s="196" t="s">
        <v>210</v>
      </c>
      <c r="D1870" s="196" t="s">
        <v>195</v>
      </c>
      <c r="E1870" s="196">
        <v>92170</v>
      </c>
      <c r="F1870" s="196">
        <v>93171</v>
      </c>
      <c r="G1870" s="196">
        <v>101053</v>
      </c>
      <c r="H1870" s="196">
        <v>100408</v>
      </c>
      <c r="I1870" s="196">
        <v>94510</v>
      </c>
      <c r="J1870" s="196">
        <v>88896</v>
      </c>
      <c r="K1870" s="196">
        <v>85056</v>
      </c>
      <c r="L1870" s="196">
        <v>87580</v>
      </c>
      <c r="M1870" s="196">
        <v>89248</v>
      </c>
      <c r="N1870" s="196">
        <v>88863</v>
      </c>
      <c r="O1870" s="196"/>
      <c r="P1870" s="196"/>
      <c r="Q1870" s="197" t="s">
        <v>1</v>
      </c>
    </row>
    <row r="1871" spans="1:17" x14ac:dyDescent="0.2">
      <c r="A1871" s="198" t="s">
        <v>33</v>
      </c>
      <c r="B1871" s="199" t="s">
        <v>208</v>
      </c>
      <c r="C1871" s="199" t="s">
        <v>210</v>
      </c>
      <c r="D1871" s="199" t="s">
        <v>197</v>
      </c>
      <c r="E1871" s="199">
        <v>91310</v>
      </c>
      <c r="F1871" s="199">
        <v>92492</v>
      </c>
      <c r="G1871" s="199">
        <v>100420</v>
      </c>
      <c r="H1871" s="199">
        <v>100661</v>
      </c>
      <c r="I1871" s="199">
        <v>94840</v>
      </c>
      <c r="J1871" s="199">
        <v>89635</v>
      </c>
      <c r="K1871" s="199">
        <v>87727</v>
      </c>
      <c r="L1871" s="199">
        <v>90554</v>
      </c>
      <c r="M1871" s="199">
        <v>92671</v>
      </c>
      <c r="N1871" s="199">
        <v>93068</v>
      </c>
      <c r="O1871" s="199"/>
      <c r="P1871" s="199"/>
      <c r="Q1871" s="200" t="s">
        <v>1</v>
      </c>
    </row>
    <row r="1872" spans="1:17" x14ac:dyDescent="0.2">
      <c r="A1872" s="195" t="s">
        <v>33</v>
      </c>
      <c r="B1872" s="196" t="s">
        <v>208</v>
      </c>
      <c r="C1872" s="196" t="s">
        <v>206</v>
      </c>
      <c r="D1872" s="196" t="s">
        <v>195</v>
      </c>
      <c r="E1872" s="196">
        <v>83378</v>
      </c>
      <c r="F1872" s="196">
        <v>86011</v>
      </c>
      <c r="G1872" s="196">
        <v>93791</v>
      </c>
      <c r="H1872" s="196">
        <v>90665</v>
      </c>
      <c r="I1872" s="196">
        <v>93466</v>
      </c>
      <c r="J1872" s="196">
        <v>86532</v>
      </c>
      <c r="K1872" s="196">
        <v>81731</v>
      </c>
      <c r="L1872" s="196">
        <v>81544</v>
      </c>
      <c r="M1872" s="196">
        <v>83463</v>
      </c>
      <c r="N1872" s="196">
        <v>84710</v>
      </c>
      <c r="O1872" s="196"/>
      <c r="P1872" s="196"/>
      <c r="Q1872" s="197" t="s">
        <v>1</v>
      </c>
    </row>
    <row r="1873" spans="1:17" x14ac:dyDescent="0.2">
      <c r="A1873" s="198" t="s">
        <v>33</v>
      </c>
      <c r="B1873" s="199" t="s">
        <v>208</v>
      </c>
      <c r="C1873" s="199" t="s">
        <v>206</v>
      </c>
      <c r="D1873" s="199" t="s">
        <v>197</v>
      </c>
      <c r="E1873" s="199">
        <v>80925</v>
      </c>
      <c r="F1873" s="199">
        <v>84087</v>
      </c>
      <c r="G1873" s="199">
        <v>91851</v>
      </c>
      <c r="H1873" s="199">
        <v>88621</v>
      </c>
      <c r="I1873" s="199">
        <v>90796</v>
      </c>
      <c r="J1873" s="199">
        <v>85048</v>
      </c>
      <c r="K1873" s="199">
        <v>81241</v>
      </c>
      <c r="L1873" s="199">
        <v>82956</v>
      </c>
      <c r="M1873" s="199">
        <v>85460</v>
      </c>
      <c r="N1873" s="199">
        <v>86322</v>
      </c>
      <c r="O1873" s="199"/>
      <c r="P1873" s="199"/>
      <c r="Q1873" s="200" t="s">
        <v>1</v>
      </c>
    </row>
    <row r="1874" spans="1:17" x14ac:dyDescent="0.2">
      <c r="A1874" s="195" t="s">
        <v>33</v>
      </c>
      <c r="B1874" s="196" t="s">
        <v>208</v>
      </c>
      <c r="C1874" s="196" t="s">
        <v>211</v>
      </c>
      <c r="D1874" s="196" t="s">
        <v>195</v>
      </c>
      <c r="E1874" s="196"/>
      <c r="F1874" s="196"/>
      <c r="G1874" s="196"/>
      <c r="H1874" s="196"/>
      <c r="I1874" s="196"/>
      <c r="J1874" s="196"/>
      <c r="K1874" s="196"/>
      <c r="L1874" s="196"/>
      <c r="M1874" s="196"/>
      <c r="N1874" s="196"/>
      <c r="O1874" s="196"/>
      <c r="P1874" s="196"/>
      <c r="Q1874" s="197" t="s">
        <v>1</v>
      </c>
    </row>
    <row r="1875" spans="1:17" x14ac:dyDescent="0.2">
      <c r="A1875" s="198" t="s">
        <v>33</v>
      </c>
      <c r="B1875" s="199" t="s">
        <v>208</v>
      </c>
      <c r="C1875" s="199" t="s">
        <v>211</v>
      </c>
      <c r="D1875" s="199" t="s">
        <v>197</v>
      </c>
      <c r="E1875" s="199"/>
      <c r="F1875" s="199"/>
      <c r="G1875" s="199"/>
      <c r="H1875" s="199"/>
      <c r="I1875" s="199"/>
      <c r="J1875" s="199"/>
      <c r="K1875" s="199"/>
      <c r="L1875" s="199"/>
      <c r="M1875" s="199"/>
      <c r="N1875" s="199"/>
      <c r="O1875" s="199"/>
      <c r="P1875" s="199"/>
      <c r="Q1875" s="200" t="s">
        <v>1</v>
      </c>
    </row>
    <row r="1876" spans="1:17" x14ac:dyDescent="0.2">
      <c r="A1876" s="195" t="s">
        <v>33</v>
      </c>
      <c r="B1876" s="196" t="s">
        <v>205</v>
      </c>
      <c r="C1876" s="196" t="s">
        <v>214</v>
      </c>
      <c r="D1876" s="196" t="s">
        <v>195</v>
      </c>
      <c r="E1876" s="196"/>
      <c r="F1876" s="196"/>
      <c r="G1876" s="196"/>
      <c r="H1876" s="196"/>
      <c r="I1876" s="196">
        <v>68437</v>
      </c>
      <c r="J1876" s="196">
        <v>58306</v>
      </c>
      <c r="K1876" s="196">
        <v>65113</v>
      </c>
      <c r="L1876" s="196">
        <v>63960</v>
      </c>
      <c r="M1876" s="196">
        <v>61809</v>
      </c>
      <c r="N1876" s="196"/>
      <c r="O1876" s="196"/>
      <c r="P1876" s="196"/>
      <c r="Q1876" s="197" t="s">
        <v>1</v>
      </c>
    </row>
    <row r="1877" spans="1:17" x14ac:dyDescent="0.2">
      <c r="A1877" s="198" t="s">
        <v>33</v>
      </c>
      <c r="B1877" s="199" t="s">
        <v>205</v>
      </c>
      <c r="C1877" s="199" t="s">
        <v>214</v>
      </c>
      <c r="D1877" s="199" t="s">
        <v>197</v>
      </c>
      <c r="E1877" s="199"/>
      <c r="F1877" s="199"/>
      <c r="G1877" s="199"/>
      <c r="H1877" s="199"/>
      <c r="I1877" s="199">
        <v>64169</v>
      </c>
      <c r="J1877" s="199">
        <v>55778</v>
      </c>
      <c r="K1877" s="199">
        <v>64208</v>
      </c>
      <c r="L1877" s="199">
        <v>61286</v>
      </c>
      <c r="M1877" s="199">
        <v>61704</v>
      </c>
      <c r="N1877" s="199"/>
      <c r="O1877" s="199"/>
      <c r="P1877" s="199"/>
      <c r="Q1877" s="200" t="s">
        <v>1</v>
      </c>
    </row>
    <row r="1878" spans="1:17" x14ac:dyDescent="0.2">
      <c r="A1878" s="195" t="s">
        <v>33</v>
      </c>
      <c r="B1878" s="196" t="s">
        <v>205</v>
      </c>
      <c r="C1878" s="196" t="s">
        <v>215</v>
      </c>
      <c r="D1878" s="196" t="s">
        <v>195</v>
      </c>
      <c r="E1878" s="196"/>
      <c r="F1878" s="196"/>
      <c r="G1878" s="196"/>
      <c r="H1878" s="196"/>
      <c r="I1878" s="196">
        <v>56248</v>
      </c>
      <c r="J1878" s="196">
        <v>49731</v>
      </c>
      <c r="K1878" s="196">
        <v>54101</v>
      </c>
      <c r="L1878" s="196">
        <v>56353</v>
      </c>
      <c r="M1878" s="196">
        <v>58266</v>
      </c>
      <c r="N1878" s="196"/>
      <c r="O1878" s="196"/>
      <c r="P1878" s="196"/>
      <c r="Q1878" s="197" t="s">
        <v>1</v>
      </c>
    </row>
    <row r="1879" spans="1:17" x14ac:dyDescent="0.2">
      <c r="A1879" s="198" t="s">
        <v>33</v>
      </c>
      <c r="B1879" s="199" t="s">
        <v>205</v>
      </c>
      <c r="C1879" s="199" t="s">
        <v>215</v>
      </c>
      <c r="D1879" s="199" t="s">
        <v>197</v>
      </c>
      <c r="E1879" s="199"/>
      <c r="F1879" s="199"/>
      <c r="G1879" s="199"/>
      <c r="H1879" s="199"/>
      <c r="I1879" s="199">
        <v>48243</v>
      </c>
      <c r="J1879" s="199">
        <v>43329</v>
      </c>
      <c r="K1879" s="199">
        <v>47360</v>
      </c>
      <c r="L1879" s="199">
        <v>50583</v>
      </c>
      <c r="M1879" s="199">
        <v>52697</v>
      </c>
      <c r="N1879" s="199"/>
      <c r="O1879" s="199"/>
      <c r="P1879" s="199"/>
      <c r="Q1879" s="200" t="s">
        <v>1</v>
      </c>
    </row>
    <row r="1880" spans="1:17" x14ac:dyDescent="0.2">
      <c r="A1880" s="195" t="s">
        <v>33</v>
      </c>
      <c r="B1880" s="196" t="s">
        <v>205</v>
      </c>
      <c r="C1880" s="196" t="s">
        <v>213</v>
      </c>
      <c r="D1880" s="196" t="s">
        <v>195</v>
      </c>
      <c r="E1880" s="196"/>
      <c r="F1880" s="196"/>
      <c r="G1880" s="196"/>
      <c r="H1880" s="196"/>
      <c r="I1880" s="196">
        <v>51026</v>
      </c>
      <c r="J1880" s="196">
        <v>43209</v>
      </c>
      <c r="K1880" s="196">
        <v>54025</v>
      </c>
      <c r="L1880" s="196">
        <v>52356</v>
      </c>
      <c r="M1880" s="196">
        <v>53067</v>
      </c>
      <c r="N1880" s="196"/>
      <c r="O1880" s="196"/>
      <c r="P1880" s="196"/>
      <c r="Q1880" s="197" t="s">
        <v>1</v>
      </c>
    </row>
    <row r="1881" spans="1:17" x14ac:dyDescent="0.2">
      <c r="A1881" s="198" t="s">
        <v>33</v>
      </c>
      <c r="B1881" s="199" t="s">
        <v>205</v>
      </c>
      <c r="C1881" s="199" t="s">
        <v>213</v>
      </c>
      <c r="D1881" s="199" t="s">
        <v>197</v>
      </c>
      <c r="E1881" s="199"/>
      <c r="F1881" s="199"/>
      <c r="G1881" s="199"/>
      <c r="H1881" s="199"/>
      <c r="I1881" s="199">
        <v>41637</v>
      </c>
      <c r="J1881" s="199">
        <v>36920</v>
      </c>
      <c r="K1881" s="199">
        <v>46356</v>
      </c>
      <c r="L1881" s="199">
        <v>44206</v>
      </c>
      <c r="M1881" s="199">
        <v>46469</v>
      </c>
      <c r="N1881" s="199"/>
      <c r="O1881" s="199"/>
      <c r="P1881" s="199"/>
      <c r="Q1881" s="200" t="s">
        <v>1</v>
      </c>
    </row>
    <row r="1882" spans="1:17" x14ac:dyDescent="0.2">
      <c r="A1882" s="195" t="s">
        <v>33</v>
      </c>
      <c r="B1882" s="196" t="s">
        <v>205</v>
      </c>
      <c r="C1882" s="196" t="s">
        <v>212</v>
      </c>
      <c r="D1882" s="196" t="s">
        <v>195</v>
      </c>
      <c r="E1882" s="196"/>
      <c r="F1882" s="196"/>
      <c r="G1882" s="196"/>
      <c r="H1882" s="196"/>
      <c r="I1882" s="196"/>
      <c r="J1882" s="196"/>
      <c r="K1882" s="196"/>
      <c r="L1882" s="196"/>
      <c r="M1882" s="196"/>
      <c r="N1882" s="196"/>
      <c r="O1882" s="196"/>
      <c r="P1882" s="196"/>
      <c r="Q1882" s="197" t="s">
        <v>1</v>
      </c>
    </row>
    <row r="1883" spans="1:17" x14ac:dyDescent="0.2">
      <c r="A1883" s="198" t="s">
        <v>33</v>
      </c>
      <c r="B1883" s="199" t="s">
        <v>205</v>
      </c>
      <c r="C1883" s="199" t="s">
        <v>212</v>
      </c>
      <c r="D1883" s="199" t="s">
        <v>197</v>
      </c>
      <c r="E1883" s="199"/>
      <c r="F1883" s="199"/>
      <c r="G1883" s="199"/>
      <c r="H1883" s="199"/>
      <c r="I1883" s="199"/>
      <c r="J1883" s="199"/>
      <c r="K1883" s="199"/>
      <c r="L1883" s="199"/>
      <c r="M1883" s="199"/>
      <c r="N1883" s="199"/>
      <c r="O1883" s="199"/>
      <c r="P1883" s="199"/>
      <c r="Q1883" s="200" t="s">
        <v>1</v>
      </c>
    </row>
    <row r="1884" spans="1:17" x14ac:dyDescent="0.2">
      <c r="A1884" s="195" t="s">
        <v>33</v>
      </c>
      <c r="B1884" s="196" t="s">
        <v>205</v>
      </c>
      <c r="C1884" s="196" t="s">
        <v>210</v>
      </c>
      <c r="D1884" s="196" t="s">
        <v>195</v>
      </c>
      <c r="E1884" s="196"/>
      <c r="F1884" s="196"/>
      <c r="G1884" s="196"/>
      <c r="H1884" s="196"/>
      <c r="I1884" s="196"/>
      <c r="J1884" s="196"/>
      <c r="K1884" s="196"/>
      <c r="L1884" s="196"/>
      <c r="M1884" s="196"/>
      <c r="N1884" s="196"/>
      <c r="O1884" s="196"/>
      <c r="P1884" s="196"/>
      <c r="Q1884" s="197" t="s">
        <v>1</v>
      </c>
    </row>
    <row r="1885" spans="1:17" x14ac:dyDescent="0.2">
      <c r="A1885" s="198" t="s">
        <v>33</v>
      </c>
      <c r="B1885" s="199" t="s">
        <v>205</v>
      </c>
      <c r="C1885" s="199" t="s">
        <v>210</v>
      </c>
      <c r="D1885" s="199" t="s">
        <v>197</v>
      </c>
      <c r="E1885" s="199"/>
      <c r="F1885" s="199"/>
      <c r="G1885" s="199"/>
      <c r="H1885" s="199"/>
      <c r="I1885" s="199"/>
      <c r="J1885" s="199"/>
      <c r="K1885" s="199"/>
      <c r="L1885" s="199"/>
      <c r="M1885" s="199"/>
      <c r="N1885" s="199"/>
      <c r="O1885" s="199"/>
      <c r="P1885" s="199"/>
      <c r="Q1885" s="200" t="s">
        <v>1</v>
      </c>
    </row>
    <row r="1886" spans="1:17" x14ac:dyDescent="0.2">
      <c r="A1886" s="195" t="s">
        <v>33</v>
      </c>
      <c r="B1886" s="196" t="s">
        <v>205</v>
      </c>
      <c r="C1886" s="196" t="s">
        <v>206</v>
      </c>
      <c r="D1886" s="196" t="s">
        <v>195</v>
      </c>
      <c r="E1886" s="196"/>
      <c r="F1886" s="196"/>
      <c r="G1886" s="196"/>
      <c r="H1886" s="196"/>
      <c r="I1886" s="196"/>
      <c r="J1886" s="196"/>
      <c r="K1886" s="196"/>
      <c r="L1886" s="196"/>
      <c r="M1886" s="196"/>
      <c r="N1886" s="196"/>
      <c r="O1886" s="196"/>
      <c r="P1886" s="196"/>
      <c r="Q1886" s="197" t="s">
        <v>1</v>
      </c>
    </row>
    <row r="1887" spans="1:17" x14ac:dyDescent="0.2">
      <c r="A1887" s="198" t="s">
        <v>33</v>
      </c>
      <c r="B1887" s="199" t="s">
        <v>205</v>
      </c>
      <c r="C1887" s="199" t="s">
        <v>206</v>
      </c>
      <c r="D1887" s="199" t="s">
        <v>197</v>
      </c>
      <c r="E1887" s="199"/>
      <c r="F1887" s="199"/>
      <c r="G1887" s="199"/>
      <c r="H1887" s="199"/>
      <c r="I1887" s="199"/>
      <c r="J1887" s="199"/>
      <c r="K1887" s="199"/>
      <c r="L1887" s="199"/>
      <c r="M1887" s="199"/>
      <c r="N1887" s="199"/>
      <c r="O1887" s="199"/>
      <c r="P1887" s="199"/>
      <c r="Q1887" s="200" t="s">
        <v>1</v>
      </c>
    </row>
    <row r="1888" spans="1:17" x14ac:dyDescent="0.2">
      <c r="A1888" s="195" t="s">
        <v>33</v>
      </c>
      <c r="B1888" s="196" t="s">
        <v>205</v>
      </c>
      <c r="C1888" s="196" t="s">
        <v>211</v>
      </c>
      <c r="D1888" s="196" t="s">
        <v>195</v>
      </c>
      <c r="E1888" s="199"/>
      <c r="F1888" s="199"/>
      <c r="G1888" s="199"/>
      <c r="H1888" s="199"/>
      <c r="I1888" s="199"/>
      <c r="J1888" s="199"/>
      <c r="K1888" s="199"/>
      <c r="L1888" s="199"/>
      <c r="M1888" s="199"/>
      <c r="N1888" s="199"/>
      <c r="O1888" s="199"/>
      <c r="P1888" s="199"/>
      <c r="Q1888" s="200"/>
    </row>
    <row r="1889" spans="1:17" x14ac:dyDescent="0.2">
      <c r="A1889" s="198" t="s">
        <v>33</v>
      </c>
      <c r="B1889" s="199" t="s">
        <v>205</v>
      </c>
      <c r="C1889" s="199" t="s">
        <v>211</v>
      </c>
      <c r="D1889" s="199" t="s">
        <v>197</v>
      </c>
      <c r="E1889" s="199"/>
      <c r="F1889" s="199"/>
      <c r="G1889" s="199"/>
      <c r="H1889" s="199"/>
      <c r="I1889" s="199"/>
      <c r="J1889" s="199"/>
      <c r="K1889" s="199"/>
      <c r="L1889" s="199"/>
      <c r="M1889" s="199"/>
      <c r="N1889" s="199"/>
      <c r="O1889" s="199"/>
      <c r="P1889" s="199"/>
      <c r="Q1889" s="200"/>
    </row>
    <row r="1890" spans="1:17" x14ac:dyDescent="0.2">
      <c r="A1890" s="195" t="s">
        <v>33</v>
      </c>
      <c r="B1890" s="196" t="s">
        <v>205</v>
      </c>
      <c r="C1890" s="196" t="s">
        <v>1087</v>
      </c>
      <c r="D1890" s="196" t="s">
        <v>195</v>
      </c>
      <c r="E1890" s="199"/>
      <c r="F1890" s="199"/>
      <c r="G1890" s="199"/>
      <c r="H1890" s="199"/>
      <c r="I1890" s="199"/>
      <c r="J1890" s="199"/>
      <c r="K1890" s="199"/>
      <c r="L1890" s="199"/>
      <c r="M1890" s="199"/>
      <c r="N1890" s="199"/>
      <c r="O1890" s="199"/>
      <c r="P1890" s="199"/>
      <c r="Q1890" s="200"/>
    </row>
    <row r="1891" spans="1:17" x14ac:dyDescent="0.2">
      <c r="A1891" s="198" t="s">
        <v>33</v>
      </c>
      <c r="B1891" s="199" t="s">
        <v>205</v>
      </c>
      <c r="C1891" s="199" t="s">
        <v>1087</v>
      </c>
      <c r="D1891" s="199" t="s">
        <v>197</v>
      </c>
      <c r="E1891" s="199"/>
      <c r="F1891" s="199"/>
      <c r="G1891" s="199"/>
      <c r="H1891" s="199"/>
      <c r="I1891" s="199"/>
      <c r="J1891" s="199"/>
      <c r="K1891" s="199"/>
      <c r="L1891" s="199"/>
      <c r="M1891" s="199"/>
      <c r="N1891" s="199"/>
      <c r="O1891" s="199"/>
      <c r="P1891" s="199"/>
      <c r="Q1891" s="200"/>
    </row>
    <row r="1892" spans="1:17" x14ac:dyDescent="0.2">
      <c r="A1892" s="195" t="s">
        <v>33</v>
      </c>
      <c r="B1892" s="196" t="s">
        <v>209</v>
      </c>
      <c r="C1892" s="196" t="s">
        <v>214</v>
      </c>
      <c r="D1892" s="196" t="s">
        <v>195</v>
      </c>
      <c r="E1892" s="196">
        <v>11.012790000000001</v>
      </c>
      <c r="F1892" s="196">
        <v>8.2806300000000004</v>
      </c>
      <c r="G1892" s="196">
        <v>7.4490800000000004</v>
      </c>
      <c r="H1892" s="196">
        <v>1.8672800000000001</v>
      </c>
      <c r="I1892" s="196">
        <v>8.3411000000000008</v>
      </c>
      <c r="J1892" s="196">
        <v>7.70242</v>
      </c>
      <c r="K1892" s="196">
        <v>1.86476</v>
      </c>
      <c r="L1892" s="196"/>
      <c r="M1892" s="196">
        <v>0.26051999999999997</v>
      </c>
      <c r="N1892" s="196">
        <v>0.51617000000000002</v>
      </c>
      <c r="O1892" s="196"/>
      <c r="P1892" s="196"/>
      <c r="Q1892" s="197" t="s">
        <v>1</v>
      </c>
    </row>
    <row r="1893" spans="1:17" x14ac:dyDescent="0.2">
      <c r="A1893" s="198" t="s">
        <v>33</v>
      </c>
      <c r="B1893" s="199" t="s">
        <v>209</v>
      </c>
      <c r="C1893" s="199" t="s">
        <v>214</v>
      </c>
      <c r="D1893" s="199" t="s">
        <v>197</v>
      </c>
      <c r="E1893" s="199">
        <v>13.247780000000001</v>
      </c>
      <c r="F1893" s="199">
        <v>10.27773</v>
      </c>
      <c r="G1893" s="199">
        <v>9.1495899999999999</v>
      </c>
      <c r="H1893" s="199">
        <v>2.4250400000000001</v>
      </c>
      <c r="I1893" s="199">
        <v>10.602270000000001</v>
      </c>
      <c r="J1893" s="199">
        <v>10.09102</v>
      </c>
      <c r="K1893" s="199">
        <v>2.44753</v>
      </c>
      <c r="L1893" s="199"/>
      <c r="M1893" s="199">
        <v>0.20079</v>
      </c>
      <c r="N1893" s="199">
        <v>0.46421000000000001</v>
      </c>
      <c r="O1893" s="199"/>
      <c r="P1893" s="199"/>
      <c r="Q1893" s="200" t="s">
        <v>1</v>
      </c>
    </row>
    <row r="1894" spans="1:17" x14ac:dyDescent="0.2">
      <c r="A1894" s="195" t="s">
        <v>33</v>
      </c>
      <c r="B1894" s="196" t="s">
        <v>209</v>
      </c>
      <c r="C1894" s="196" t="s">
        <v>215</v>
      </c>
      <c r="D1894" s="196" t="s">
        <v>195</v>
      </c>
      <c r="E1894" s="196">
        <v>5.6473100000000001</v>
      </c>
      <c r="F1894" s="196">
        <v>5.0165600000000001</v>
      </c>
      <c r="G1894" s="196">
        <v>5.6971699999999998</v>
      </c>
      <c r="H1894" s="196">
        <v>0.92115000000000002</v>
      </c>
      <c r="I1894" s="196">
        <v>5.1482099999999997</v>
      </c>
      <c r="J1894" s="196">
        <v>4.3463200000000004</v>
      </c>
      <c r="K1894" s="196">
        <v>2.0646200000000001</v>
      </c>
      <c r="L1894" s="196"/>
      <c r="M1894" s="196">
        <v>1.56074</v>
      </c>
      <c r="N1894" s="196">
        <v>2.2145600000000001</v>
      </c>
      <c r="O1894" s="196"/>
      <c r="P1894" s="196"/>
      <c r="Q1894" s="197" t="s">
        <v>1</v>
      </c>
    </row>
    <row r="1895" spans="1:17" x14ac:dyDescent="0.2">
      <c r="A1895" s="198" t="s">
        <v>33</v>
      </c>
      <c r="B1895" s="199" t="s">
        <v>209</v>
      </c>
      <c r="C1895" s="199" t="s">
        <v>215</v>
      </c>
      <c r="D1895" s="199" t="s">
        <v>197</v>
      </c>
      <c r="E1895" s="199">
        <v>7.5703800000000001</v>
      </c>
      <c r="F1895" s="199">
        <v>2.2322099999999998</v>
      </c>
      <c r="G1895" s="199">
        <v>7.7724000000000002</v>
      </c>
      <c r="H1895" s="199">
        <v>1.23678</v>
      </c>
      <c r="I1895" s="199">
        <v>7.4104799999999997</v>
      </c>
      <c r="J1895" s="199">
        <v>5.9417299999999997</v>
      </c>
      <c r="K1895" s="199">
        <v>2.9379200000000001</v>
      </c>
      <c r="L1895" s="199"/>
      <c r="M1895" s="199">
        <v>2.4081800000000002</v>
      </c>
      <c r="N1895" s="199">
        <v>4.1194600000000001</v>
      </c>
      <c r="O1895" s="199"/>
      <c r="P1895" s="199"/>
      <c r="Q1895" s="200" t="s">
        <v>1</v>
      </c>
    </row>
    <row r="1896" spans="1:17" x14ac:dyDescent="0.2">
      <c r="A1896" s="195" t="s">
        <v>33</v>
      </c>
      <c r="B1896" s="196" t="s">
        <v>209</v>
      </c>
      <c r="C1896" s="196" t="s">
        <v>213</v>
      </c>
      <c r="D1896" s="196" t="s">
        <v>195</v>
      </c>
      <c r="E1896" s="196">
        <v>3.6290300000000002</v>
      </c>
      <c r="F1896" s="196">
        <v>3.1952500000000001</v>
      </c>
      <c r="G1896" s="196">
        <v>4.3572300000000004</v>
      </c>
      <c r="H1896" s="196">
        <v>0.53786</v>
      </c>
      <c r="I1896" s="196">
        <v>4.2225799999999998</v>
      </c>
      <c r="J1896" s="196">
        <v>3.2229299999999999</v>
      </c>
      <c r="K1896" s="196">
        <v>1.69614</v>
      </c>
      <c r="L1896" s="196"/>
      <c r="M1896" s="196">
        <v>1.64025</v>
      </c>
      <c r="N1896" s="196">
        <v>2.6954199999999999</v>
      </c>
      <c r="O1896" s="196"/>
      <c r="P1896" s="196"/>
      <c r="Q1896" s="197" t="s">
        <v>1</v>
      </c>
    </row>
    <row r="1897" spans="1:17" x14ac:dyDescent="0.2">
      <c r="A1897" s="198" t="s">
        <v>33</v>
      </c>
      <c r="B1897" s="199" t="s">
        <v>209</v>
      </c>
      <c r="C1897" s="199" t="s">
        <v>213</v>
      </c>
      <c r="D1897" s="199" t="s">
        <v>197</v>
      </c>
      <c r="E1897" s="199">
        <v>4.9322100000000004</v>
      </c>
      <c r="F1897" s="199">
        <v>1.16655</v>
      </c>
      <c r="G1897" s="199">
        <v>6.1040799999999997</v>
      </c>
      <c r="H1897" s="199">
        <v>0.70569999999999999</v>
      </c>
      <c r="I1897" s="199">
        <v>5.9276900000000001</v>
      </c>
      <c r="J1897" s="199">
        <v>4.6114499999999996</v>
      </c>
      <c r="K1897" s="199">
        <v>2.3370500000000001</v>
      </c>
      <c r="L1897" s="199"/>
      <c r="M1897" s="199">
        <v>2.51742</v>
      </c>
      <c r="N1897" s="199">
        <v>3.9432299999999998</v>
      </c>
      <c r="O1897" s="199"/>
      <c r="P1897" s="199"/>
      <c r="Q1897" s="200" t="s">
        <v>1</v>
      </c>
    </row>
    <row r="1898" spans="1:17" x14ac:dyDescent="0.2">
      <c r="A1898" s="195" t="s">
        <v>33</v>
      </c>
      <c r="B1898" s="196" t="s">
        <v>209</v>
      </c>
      <c r="C1898" s="196" t="s">
        <v>212</v>
      </c>
      <c r="D1898" s="196" t="s">
        <v>195</v>
      </c>
      <c r="E1898" s="196">
        <v>2.2676099999999999</v>
      </c>
      <c r="F1898" s="196">
        <v>2.0351900000000001</v>
      </c>
      <c r="G1898" s="196">
        <v>2.7970000000000002</v>
      </c>
      <c r="H1898" s="196">
        <v>0.26146999999999998</v>
      </c>
      <c r="I1898" s="196">
        <v>2.7966500000000001</v>
      </c>
      <c r="J1898" s="196">
        <v>2.3586499999999999</v>
      </c>
      <c r="K1898" s="196">
        <v>1.1208400000000001</v>
      </c>
      <c r="L1898" s="196"/>
      <c r="M1898" s="196">
        <v>1.0472600000000001</v>
      </c>
      <c r="N1898" s="196">
        <v>2.1404800000000002</v>
      </c>
      <c r="O1898" s="196"/>
      <c r="P1898" s="196"/>
      <c r="Q1898" s="197" t="s">
        <v>1</v>
      </c>
    </row>
    <row r="1899" spans="1:17" x14ac:dyDescent="0.2">
      <c r="A1899" s="198" t="s">
        <v>33</v>
      </c>
      <c r="B1899" s="199" t="s">
        <v>209</v>
      </c>
      <c r="C1899" s="199" t="s">
        <v>212</v>
      </c>
      <c r="D1899" s="199" t="s">
        <v>197</v>
      </c>
      <c r="E1899" s="199">
        <v>3.3276300000000001</v>
      </c>
      <c r="F1899" s="199">
        <v>0.68596999999999997</v>
      </c>
      <c r="G1899" s="199">
        <v>4.0512499999999996</v>
      </c>
      <c r="H1899" s="199">
        <v>0.35464000000000001</v>
      </c>
      <c r="I1899" s="199">
        <v>4.0951199999999996</v>
      </c>
      <c r="J1899" s="199">
        <v>3.4849700000000001</v>
      </c>
      <c r="K1899" s="199">
        <v>1.5651299999999999</v>
      </c>
      <c r="L1899" s="199"/>
      <c r="M1899" s="199">
        <v>1.68659</v>
      </c>
      <c r="N1899" s="199">
        <v>3.41526</v>
      </c>
      <c r="O1899" s="199"/>
      <c r="P1899" s="199"/>
      <c r="Q1899" s="200" t="s">
        <v>1</v>
      </c>
    </row>
    <row r="1900" spans="1:17" x14ac:dyDescent="0.2">
      <c r="A1900" s="195" t="s">
        <v>33</v>
      </c>
      <c r="B1900" s="196" t="s">
        <v>209</v>
      </c>
      <c r="C1900" s="196" t="s">
        <v>210</v>
      </c>
      <c r="D1900" s="196" t="s">
        <v>195</v>
      </c>
      <c r="E1900" s="196">
        <v>1.4006700000000001</v>
      </c>
      <c r="F1900" s="196">
        <v>1.2718499999999999</v>
      </c>
      <c r="G1900" s="196">
        <v>1.56453</v>
      </c>
      <c r="H1900" s="196">
        <v>0.12848000000000001</v>
      </c>
      <c r="I1900" s="196">
        <v>1.5797300000000001</v>
      </c>
      <c r="J1900" s="196">
        <v>1.4185099999999999</v>
      </c>
      <c r="K1900" s="196">
        <v>0.68542999999999998</v>
      </c>
      <c r="L1900" s="196"/>
      <c r="M1900" s="196">
        <v>0.62297999999999998</v>
      </c>
      <c r="N1900" s="196">
        <v>1.10507</v>
      </c>
      <c r="O1900" s="196"/>
      <c r="P1900" s="196"/>
      <c r="Q1900" s="197" t="s">
        <v>1</v>
      </c>
    </row>
    <row r="1901" spans="1:17" x14ac:dyDescent="0.2">
      <c r="A1901" s="198" t="s">
        <v>33</v>
      </c>
      <c r="B1901" s="199" t="s">
        <v>209</v>
      </c>
      <c r="C1901" s="199" t="s">
        <v>210</v>
      </c>
      <c r="D1901" s="199" t="s">
        <v>197</v>
      </c>
      <c r="E1901" s="199">
        <v>2.0052599999999998</v>
      </c>
      <c r="F1901" s="199">
        <v>0.46490999999999999</v>
      </c>
      <c r="G1901" s="199">
        <v>2.4447299999999998</v>
      </c>
      <c r="H1901" s="199">
        <v>0.20663000000000001</v>
      </c>
      <c r="I1901" s="199">
        <v>2.49051</v>
      </c>
      <c r="J1901" s="199">
        <v>2.2993299999999999</v>
      </c>
      <c r="K1901" s="199">
        <v>1.1125400000000001</v>
      </c>
      <c r="L1901" s="199"/>
      <c r="M1901" s="199">
        <v>1.0035499999999999</v>
      </c>
      <c r="N1901" s="199">
        <v>1.9319200000000001</v>
      </c>
      <c r="O1901" s="199"/>
      <c r="P1901" s="199"/>
      <c r="Q1901" s="200" t="s">
        <v>1</v>
      </c>
    </row>
    <row r="1902" spans="1:17" x14ac:dyDescent="0.2">
      <c r="A1902" s="195" t="s">
        <v>33</v>
      </c>
      <c r="B1902" s="196" t="s">
        <v>209</v>
      </c>
      <c r="C1902" s="196" t="s">
        <v>206</v>
      </c>
      <c r="D1902" s="196" t="s">
        <v>195</v>
      </c>
      <c r="E1902" s="196">
        <v>0.65364999999999995</v>
      </c>
      <c r="F1902" s="196">
        <v>0.54527999999999999</v>
      </c>
      <c r="G1902" s="196">
        <v>0.50858000000000003</v>
      </c>
      <c r="H1902" s="196">
        <v>5.074E-2</v>
      </c>
      <c r="I1902" s="196">
        <v>0.47504000000000002</v>
      </c>
      <c r="J1902" s="196">
        <v>0.49346000000000001</v>
      </c>
      <c r="K1902" s="196">
        <v>0.33768999999999999</v>
      </c>
      <c r="L1902" s="196"/>
      <c r="M1902" s="196">
        <v>0.37381999999999999</v>
      </c>
      <c r="N1902" s="196">
        <v>0.59260999999999997</v>
      </c>
      <c r="O1902" s="196"/>
      <c r="P1902" s="196"/>
      <c r="Q1902" s="197" t="s">
        <v>1</v>
      </c>
    </row>
    <row r="1903" spans="1:17" x14ac:dyDescent="0.2">
      <c r="A1903" s="198" t="s">
        <v>33</v>
      </c>
      <c r="B1903" s="199" t="s">
        <v>209</v>
      </c>
      <c r="C1903" s="199" t="s">
        <v>206</v>
      </c>
      <c r="D1903" s="199" t="s">
        <v>197</v>
      </c>
      <c r="E1903" s="199">
        <v>0.77603</v>
      </c>
      <c r="F1903" s="199">
        <v>0.11892</v>
      </c>
      <c r="G1903" s="199">
        <v>0.73380000000000001</v>
      </c>
      <c r="H1903" s="199">
        <v>9.7040000000000001E-2</v>
      </c>
      <c r="I1903" s="199">
        <v>0.72911000000000004</v>
      </c>
      <c r="J1903" s="199">
        <v>0.73487999999999998</v>
      </c>
      <c r="K1903" s="199">
        <v>0.50221000000000005</v>
      </c>
      <c r="L1903" s="199"/>
      <c r="M1903" s="199">
        <v>0.61314999999999997</v>
      </c>
      <c r="N1903" s="199">
        <v>1.02176</v>
      </c>
      <c r="O1903" s="199"/>
      <c r="P1903" s="199"/>
      <c r="Q1903" s="200" t="s">
        <v>1</v>
      </c>
    </row>
    <row r="1904" spans="1:17" x14ac:dyDescent="0.2">
      <c r="A1904" s="195" t="s">
        <v>33</v>
      </c>
      <c r="B1904" s="196" t="s">
        <v>209</v>
      </c>
      <c r="C1904" s="196" t="s">
        <v>211</v>
      </c>
      <c r="D1904" s="196" t="s">
        <v>195</v>
      </c>
      <c r="E1904" s="196"/>
      <c r="F1904" s="196"/>
      <c r="G1904" s="196"/>
      <c r="H1904" s="196"/>
      <c r="I1904" s="196"/>
      <c r="J1904" s="196"/>
      <c r="K1904" s="196"/>
      <c r="L1904" s="196"/>
      <c r="M1904" s="196"/>
      <c r="N1904" s="196"/>
      <c r="O1904" s="196"/>
      <c r="P1904" s="196"/>
      <c r="Q1904" s="197" t="s">
        <v>1</v>
      </c>
    </row>
    <row r="1905" spans="1:17" x14ac:dyDescent="0.2">
      <c r="A1905" s="198" t="s">
        <v>33</v>
      </c>
      <c r="B1905" s="199" t="s">
        <v>209</v>
      </c>
      <c r="C1905" s="199" t="s">
        <v>211</v>
      </c>
      <c r="D1905" s="199" t="s">
        <v>197</v>
      </c>
      <c r="E1905" s="199"/>
      <c r="F1905" s="199"/>
      <c r="G1905" s="199"/>
      <c r="H1905" s="199"/>
      <c r="I1905" s="199"/>
      <c r="J1905" s="199"/>
      <c r="K1905" s="199"/>
      <c r="L1905" s="199"/>
      <c r="M1905" s="199"/>
      <c r="N1905" s="199"/>
      <c r="O1905" s="199"/>
      <c r="P1905" s="199"/>
      <c r="Q1905" s="200" t="s">
        <v>1</v>
      </c>
    </row>
    <row r="1906" spans="1:17" x14ac:dyDescent="0.2">
      <c r="A1906" s="195" t="s">
        <v>33</v>
      </c>
      <c r="B1906" s="196" t="s">
        <v>207</v>
      </c>
      <c r="C1906" s="196" t="s">
        <v>214</v>
      </c>
      <c r="D1906" s="196" t="s">
        <v>195</v>
      </c>
      <c r="E1906" s="196"/>
      <c r="F1906" s="196"/>
      <c r="G1906" s="196"/>
      <c r="H1906" s="196"/>
      <c r="I1906" s="196">
        <v>3.8312599999999999</v>
      </c>
      <c r="J1906" s="196">
        <v>4.5329800000000002</v>
      </c>
      <c r="K1906" s="196">
        <v>3.5292500000000002</v>
      </c>
      <c r="L1906" s="196"/>
      <c r="M1906" s="196">
        <v>4.4346300000000003</v>
      </c>
      <c r="N1906" s="196"/>
      <c r="O1906" s="196"/>
      <c r="P1906" s="196"/>
      <c r="Q1906" s="197" t="s">
        <v>1</v>
      </c>
    </row>
    <row r="1907" spans="1:17" x14ac:dyDescent="0.2">
      <c r="A1907" s="198" t="s">
        <v>33</v>
      </c>
      <c r="B1907" s="199" t="s">
        <v>207</v>
      </c>
      <c r="C1907" s="199" t="s">
        <v>214</v>
      </c>
      <c r="D1907" s="199" t="s">
        <v>197</v>
      </c>
      <c r="E1907" s="199"/>
      <c r="F1907" s="199"/>
      <c r="G1907" s="199"/>
      <c r="H1907" s="199"/>
      <c r="I1907" s="199">
        <v>5.7223899999999999</v>
      </c>
      <c r="J1907" s="199">
        <v>6.4900099999999998</v>
      </c>
      <c r="K1907" s="199">
        <v>5.9976900000000004</v>
      </c>
      <c r="L1907" s="199"/>
      <c r="M1907" s="199">
        <v>7.5197700000000003</v>
      </c>
      <c r="N1907" s="199"/>
      <c r="O1907" s="199"/>
      <c r="P1907" s="199"/>
      <c r="Q1907" s="200" t="s">
        <v>1</v>
      </c>
    </row>
    <row r="1908" spans="1:17" x14ac:dyDescent="0.2">
      <c r="A1908" s="195" t="s">
        <v>33</v>
      </c>
      <c r="B1908" s="196" t="s">
        <v>207</v>
      </c>
      <c r="C1908" s="196" t="s">
        <v>215</v>
      </c>
      <c r="D1908" s="196" t="s">
        <v>195</v>
      </c>
      <c r="E1908" s="196"/>
      <c r="F1908" s="196"/>
      <c r="G1908" s="196"/>
      <c r="H1908" s="196"/>
      <c r="I1908" s="196">
        <v>3.6481300000000001</v>
      </c>
      <c r="J1908" s="196">
        <v>3.7099600000000001</v>
      </c>
      <c r="K1908" s="196">
        <v>2.7836799999999999</v>
      </c>
      <c r="L1908" s="196"/>
      <c r="M1908" s="196">
        <v>3.6470699999999998</v>
      </c>
      <c r="N1908" s="196"/>
      <c r="O1908" s="196"/>
      <c r="P1908" s="196"/>
      <c r="Q1908" s="197" t="s">
        <v>1</v>
      </c>
    </row>
    <row r="1909" spans="1:17" x14ac:dyDescent="0.2">
      <c r="A1909" s="198" t="s">
        <v>33</v>
      </c>
      <c r="B1909" s="199" t="s">
        <v>207</v>
      </c>
      <c r="C1909" s="199" t="s">
        <v>215</v>
      </c>
      <c r="D1909" s="199" t="s">
        <v>197</v>
      </c>
      <c r="E1909" s="199"/>
      <c r="F1909" s="199"/>
      <c r="G1909" s="199"/>
      <c r="H1909" s="199"/>
      <c r="I1909" s="199">
        <v>5.0162699999999996</v>
      </c>
      <c r="J1909" s="199">
        <v>5.1489799999999999</v>
      </c>
      <c r="K1909" s="199">
        <v>4.8247499999999999</v>
      </c>
      <c r="L1909" s="199"/>
      <c r="M1909" s="199">
        <v>5.7119</v>
      </c>
      <c r="N1909" s="199"/>
      <c r="O1909" s="199"/>
      <c r="P1909" s="199"/>
      <c r="Q1909" s="200" t="s">
        <v>1</v>
      </c>
    </row>
    <row r="1910" spans="1:17" x14ac:dyDescent="0.2">
      <c r="A1910" s="195" t="s">
        <v>33</v>
      </c>
      <c r="B1910" s="196" t="s">
        <v>207</v>
      </c>
      <c r="C1910" s="196" t="s">
        <v>213</v>
      </c>
      <c r="D1910" s="196" t="s">
        <v>195</v>
      </c>
      <c r="E1910" s="196"/>
      <c r="F1910" s="196"/>
      <c r="G1910" s="196"/>
      <c r="H1910" s="196"/>
      <c r="I1910" s="196">
        <v>2.9769100000000002</v>
      </c>
      <c r="J1910" s="196">
        <v>3.0387200000000001</v>
      </c>
      <c r="K1910" s="196">
        <v>1.55854</v>
      </c>
      <c r="L1910" s="196"/>
      <c r="M1910" s="196">
        <v>2.84734</v>
      </c>
      <c r="N1910" s="196"/>
      <c r="O1910" s="196"/>
      <c r="P1910" s="196"/>
      <c r="Q1910" s="197" t="s">
        <v>1</v>
      </c>
    </row>
    <row r="1911" spans="1:17" x14ac:dyDescent="0.2">
      <c r="A1911" s="198" t="s">
        <v>33</v>
      </c>
      <c r="B1911" s="199" t="s">
        <v>207</v>
      </c>
      <c r="C1911" s="199" t="s">
        <v>213</v>
      </c>
      <c r="D1911" s="199" t="s">
        <v>197</v>
      </c>
      <c r="E1911" s="199"/>
      <c r="F1911" s="199"/>
      <c r="G1911" s="199"/>
      <c r="H1911" s="199"/>
      <c r="I1911" s="199">
        <v>4.2846500000000001</v>
      </c>
      <c r="J1911" s="199">
        <v>3.93554</v>
      </c>
      <c r="K1911" s="199">
        <v>2.8000699999999998</v>
      </c>
      <c r="L1911" s="199"/>
      <c r="M1911" s="199">
        <v>4.1296299999999997</v>
      </c>
      <c r="N1911" s="199"/>
      <c r="O1911" s="199"/>
      <c r="P1911" s="199"/>
      <c r="Q1911" s="200" t="s">
        <v>1</v>
      </c>
    </row>
    <row r="1912" spans="1:17" x14ac:dyDescent="0.2">
      <c r="A1912" s="195" t="s">
        <v>33</v>
      </c>
      <c r="B1912" s="196" t="s">
        <v>207</v>
      </c>
      <c r="C1912" s="196" t="s">
        <v>212</v>
      </c>
      <c r="D1912" s="196" t="s">
        <v>195</v>
      </c>
      <c r="E1912" s="196"/>
      <c r="F1912" s="196"/>
      <c r="G1912" s="196"/>
      <c r="H1912" s="196"/>
      <c r="I1912" s="196"/>
      <c r="J1912" s="196"/>
      <c r="K1912" s="196"/>
      <c r="L1912" s="196"/>
      <c r="M1912" s="196"/>
      <c r="N1912" s="196"/>
      <c r="O1912" s="196"/>
      <c r="P1912" s="196"/>
      <c r="Q1912" s="197" t="s">
        <v>1</v>
      </c>
    </row>
    <row r="1913" spans="1:17" x14ac:dyDescent="0.2">
      <c r="A1913" s="198" t="s">
        <v>33</v>
      </c>
      <c r="B1913" s="199" t="s">
        <v>207</v>
      </c>
      <c r="C1913" s="199" t="s">
        <v>212</v>
      </c>
      <c r="D1913" s="199" t="s">
        <v>197</v>
      </c>
      <c r="E1913" s="199"/>
      <c r="F1913" s="199"/>
      <c r="G1913" s="199"/>
      <c r="H1913" s="199"/>
      <c r="I1913" s="199"/>
      <c r="J1913" s="199"/>
      <c r="K1913" s="199"/>
      <c r="L1913" s="199"/>
      <c r="M1913" s="199"/>
      <c r="N1913" s="199"/>
      <c r="O1913" s="199"/>
      <c r="P1913" s="199"/>
      <c r="Q1913" s="200" t="s">
        <v>1</v>
      </c>
    </row>
    <row r="1914" spans="1:17" x14ac:dyDescent="0.2">
      <c r="A1914" s="195" t="s">
        <v>33</v>
      </c>
      <c r="B1914" s="196" t="s">
        <v>207</v>
      </c>
      <c r="C1914" s="196" t="s">
        <v>210</v>
      </c>
      <c r="D1914" s="196" t="s">
        <v>195</v>
      </c>
      <c r="E1914" s="196"/>
      <c r="F1914" s="196"/>
      <c r="G1914" s="196"/>
      <c r="H1914" s="196"/>
      <c r="I1914" s="196"/>
      <c r="J1914" s="196"/>
      <c r="K1914" s="196"/>
      <c r="L1914" s="196"/>
      <c r="M1914" s="196"/>
      <c r="N1914" s="196"/>
      <c r="O1914" s="196"/>
      <c r="P1914" s="196"/>
      <c r="Q1914" s="197" t="s">
        <v>1</v>
      </c>
    </row>
    <row r="1915" spans="1:17" x14ac:dyDescent="0.2">
      <c r="A1915" s="198" t="s">
        <v>33</v>
      </c>
      <c r="B1915" s="199" t="s">
        <v>207</v>
      </c>
      <c r="C1915" s="199" t="s">
        <v>210</v>
      </c>
      <c r="D1915" s="199" t="s">
        <v>197</v>
      </c>
      <c r="E1915" s="199"/>
      <c r="F1915" s="199"/>
      <c r="G1915" s="199"/>
      <c r="H1915" s="199"/>
      <c r="I1915" s="199"/>
      <c r="J1915" s="199"/>
      <c r="K1915" s="199"/>
      <c r="L1915" s="199"/>
      <c r="M1915" s="199"/>
      <c r="N1915" s="199"/>
      <c r="O1915" s="199"/>
      <c r="P1915" s="199"/>
      <c r="Q1915" s="200" t="s">
        <v>1</v>
      </c>
    </row>
    <row r="1916" spans="1:17" x14ac:dyDescent="0.2">
      <c r="A1916" s="195" t="s">
        <v>33</v>
      </c>
      <c r="B1916" s="196" t="s">
        <v>207</v>
      </c>
      <c r="C1916" s="196" t="s">
        <v>206</v>
      </c>
      <c r="D1916" s="196" t="s">
        <v>195</v>
      </c>
      <c r="E1916" s="196"/>
      <c r="F1916" s="196"/>
      <c r="G1916" s="196"/>
      <c r="H1916" s="196"/>
      <c r="I1916" s="196"/>
      <c r="J1916" s="196"/>
      <c r="K1916" s="196"/>
      <c r="L1916" s="196"/>
      <c r="M1916" s="196"/>
      <c r="N1916" s="196"/>
      <c r="O1916" s="196"/>
      <c r="P1916" s="196"/>
      <c r="Q1916" s="197" t="s">
        <v>1</v>
      </c>
    </row>
    <row r="1917" spans="1:17" x14ac:dyDescent="0.2">
      <c r="A1917" s="198" t="s">
        <v>33</v>
      </c>
      <c r="B1917" s="199" t="s">
        <v>207</v>
      </c>
      <c r="C1917" s="199" t="s">
        <v>206</v>
      </c>
      <c r="D1917" s="199" t="s">
        <v>197</v>
      </c>
      <c r="E1917" s="199"/>
      <c r="F1917" s="199"/>
      <c r="G1917" s="199"/>
      <c r="H1917" s="199"/>
      <c r="I1917" s="199"/>
      <c r="J1917" s="199"/>
      <c r="K1917" s="199"/>
      <c r="L1917" s="199"/>
      <c r="M1917" s="199"/>
      <c r="N1917" s="199"/>
      <c r="O1917" s="199"/>
      <c r="P1917" s="199"/>
      <c r="Q1917" s="200" t="s">
        <v>1</v>
      </c>
    </row>
    <row r="1918" spans="1:17" x14ac:dyDescent="0.2">
      <c r="A1918" s="195" t="s">
        <v>33</v>
      </c>
      <c r="B1918" s="196" t="s">
        <v>207</v>
      </c>
      <c r="C1918" s="196" t="s">
        <v>211</v>
      </c>
      <c r="D1918" s="196" t="s">
        <v>195</v>
      </c>
      <c r="E1918" s="199"/>
      <c r="F1918" s="199"/>
      <c r="G1918" s="199"/>
      <c r="H1918" s="199"/>
      <c r="I1918" s="199"/>
      <c r="J1918" s="199"/>
      <c r="K1918" s="199"/>
      <c r="L1918" s="199"/>
      <c r="M1918" s="199"/>
      <c r="N1918" s="199"/>
      <c r="O1918" s="199"/>
      <c r="P1918" s="199"/>
      <c r="Q1918" s="200"/>
    </row>
    <row r="1919" spans="1:17" x14ac:dyDescent="0.2">
      <c r="A1919" s="198" t="s">
        <v>33</v>
      </c>
      <c r="B1919" s="199" t="s">
        <v>207</v>
      </c>
      <c r="C1919" s="199" t="s">
        <v>211</v>
      </c>
      <c r="D1919" s="199" t="s">
        <v>197</v>
      </c>
      <c r="E1919" s="199"/>
      <c r="F1919" s="199"/>
      <c r="G1919" s="199"/>
      <c r="H1919" s="199"/>
      <c r="I1919" s="199"/>
      <c r="J1919" s="199"/>
      <c r="K1919" s="199"/>
      <c r="L1919" s="199"/>
      <c r="M1919" s="199"/>
      <c r="N1919" s="199"/>
      <c r="O1919" s="199"/>
      <c r="P1919" s="199"/>
      <c r="Q1919" s="200"/>
    </row>
    <row r="1920" spans="1:17" x14ac:dyDescent="0.2">
      <c r="A1920" s="195" t="s">
        <v>33</v>
      </c>
      <c r="B1920" s="196" t="s">
        <v>207</v>
      </c>
      <c r="C1920" s="196" t="s">
        <v>1087</v>
      </c>
      <c r="D1920" s="196" t="s">
        <v>195</v>
      </c>
      <c r="E1920" s="199"/>
      <c r="F1920" s="199"/>
      <c r="G1920" s="199"/>
      <c r="H1920" s="199"/>
      <c r="I1920" s="199"/>
      <c r="J1920" s="199"/>
      <c r="K1920" s="199"/>
      <c r="L1920" s="199"/>
      <c r="M1920" s="199"/>
      <c r="N1920" s="199"/>
      <c r="O1920" s="199"/>
      <c r="P1920" s="199"/>
      <c r="Q1920" s="200"/>
    </row>
    <row r="1921" spans="1:17" x14ac:dyDescent="0.2">
      <c r="A1921" s="198" t="s">
        <v>33</v>
      </c>
      <c r="B1921" s="199" t="s">
        <v>207</v>
      </c>
      <c r="C1921" s="199" t="s">
        <v>1087</v>
      </c>
      <c r="D1921" s="199" t="s">
        <v>197</v>
      </c>
      <c r="E1921" s="199"/>
      <c r="F1921" s="199"/>
      <c r="G1921" s="199"/>
      <c r="H1921" s="199"/>
      <c r="I1921" s="199"/>
      <c r="J1921" s="199"/>
      <c r="K1921" s="199"/>
      <c r="L1921" s="199"/>
      <c r="M1921" s="199"/>
      <c r="N1921" s="199"/>
      <c r="O1921" s="199"/>
      <c r="P1921" s="199"/>
      <c r="Q1921" s="200"/>
    </row>
    <row r="1922" spans="1:17" x14ac:dyDescent="0.2">
      <c r="A1922" s="195" t="s">
        <v>34</v>
      </c>
      <c r="B1922" s="196" t="s">
        <v>208</v>
      </c>
      <c r="C1922" s="196" t="s">
        <v>214</v>
      </c>
      <c r="D1922" s="196" t="s">
        <v>195</v>
      </c>
      <c r="E1922" s="196">
        <v>15390398</v>
      </c>
      <c r="F1922" s="196">
        <v>14332969</v>
      </c>
      <c r="G1922" s="196">
        <v>14573033</v>
      </c>
      <c r="H1922" s="196">
        <v>15054795</v>
      </c>
      <c r="I1922" s="196"/>
      <c r="J1922" s="196">
        <v>13455085</v>
      </c>
      <c r="K1922" s="196">
        <v>12618079</v>
      </c>
      <c r="L1922" s="196">
        <v>12610238</v>
      </c>
      <c r="M1922" s="196">
        <v>12758060</v>
      </c>
      <c r="N1922" s="196">
        <v>12070666</v>
      </c>
      <c r="O1922" s="196">
        <v>11949376</v>
      </c>
      <c r="P1922" s="196"/>
      <c r="Q1922" s="197" t="s">
        <v>1</v>
      </c>
    </row>
    <row r="1923" spans="1:17" x14ac:dyDescent="0.2">
      <c r="A1923" s="198" t="s">
        <v>34</v>
      </c>
      <c r="B1923" s="199" t="s">
        <v>208</v>
      </c>
      <c r="C1923" s="199" t="s">
        <v>214</v>
      </c>
      <c r="D1923" s="199" t="s">
        <v>197</v>
      </c>
      <c r="E1923" s="199">
        <v>17403199</v>
      </c>
      <c r="F1923" s="199">
        <v>15816115</v>
      </c>
      <c r="G1923" s="199">
        <v>15967285</v>
      </c>
      <c r="H1923" s="199">
        <v>16528804</v>
      </c>
      <c r="I1923" s="199"/>
      <c r="J1923" s="199">
        <v>14549109</v>
      </c>
      <c r="K1923" s="199">
        <v>13620709</v>
      </c>
      <c r="L1923" s="199">
        <v>13612160</v>
      </c>
      <c r="M1923" s="199">
        <v>13762056</v>
      </c>
      <c r="N1923" s="199">
        <v>13220591</v>
      </c>
      <c r="O1923" s="199">
        <v>13137962</v>
      </c>
      <c r="P1923" s="199"/>
      <c r="Q1923" s="200" t="s">
        <v>1</v>
      </c>
    </row>
    <row r="1924" spans="1:17" x14ac:dyDescent="0.2">
      <c r="A1924" s="195" t="s">
        <v>34</v>
      </c>
      <c r="B1924" s="196" t="s">
        <v>208</v>
      </c>
      <c r="C1924" s="196" t="s">
        <v>215</v>
      </c>
      <c r="D1924" s="196" t="s">
        <v>195</v>
      </c>
      <c r="E1924" s="196"/>
      <c r="F1924" s="196"/>
      <c r="G1924" s="196">
        <v>13440299</v>
      </c>
      <c r="H1924" s="196"/>
      <c r="I1924" s="196"/>
      <c r="J1924" s="196">
        <v>12911830</v>
      </c>
      <c r="K1924" s="196">
        <v>12195347</v>
      </c>
      <c r="L1924" s="196">
        <v>12188161</v>
      </c>
      <c r="M1924" s="196">
        <v>12208487</v>
      </c>
      <c r="N1924" s="196">
        <v>12165347</v>
      </c>
      <c r="O1924" s="196">
        <v>11819732</v>
      </c>
      <c r="P1924" s="196"/>
      <c r="Q1924" s="197" t="s">
        <v>1</v>
      </c>
    </row>
    <row r="1925" spans="1:17" x14ac:dyDescent="0.2">
      <c r="A1925" s="198" t="s">
        <v>34</v>
      </c>
      <c r="B1925" s="199" t="s">
        <v>208</v>
      </c>
      <c r="C1925" s="199" t="s">
        <v>215</v>
      </c>
      <c r="D1925" s="199" t="s">
        <v>197</v>
      </c>
      <c r="E1925" s="199"/>
      <c r="F1925" s="199"/>
      <c r="G1925" s="199">
        <v>14430254</v>
      </c>
      <c r="H1925" s="199"/>
      <c r="I1925" s="199"/>
      <c r="J1925" s="199">
        <v>13819919</v>
      </c>
      <c r="K1925" s="199">
        <v>13109735</v>
      </c>
      <c r="L1925" s="199">
        <v>13102331</v>
      </c>
      <c r="M1925" s="199">
        <v>13050637</v>
      </c>
      <c r="N1925" s="199">
        <v>13107456</v>
      </c>
      <c r="O1925" s="199">
        <v>12835521</v>
      </c>
      <c r="P1925" s="199"/>
      <c r="Q1925" s="200" t="s">
        <v>1</v>
      </c>
    </row>
    <row r="1926" spans="1:17" x14ac:dyDescent="0.2">
      <c r="A1926" s="195" t="s">
        <v>34</v>
      </c>
      <c r="B1926" s="196" t="s">
        <v>208</v>
      </c>
      <c r="C1926" s="196" t="s">
        <v>213</v>
      </c>
      <c r="D1926" s="196" t="s">
        <v>195</v>
      </c>
      <c r="E1926" s="196"/>
      <c r="F1926" s="196"/>
      <c r="G1926" s="196">
        <v>12987975</v>
      </c>
      <c r="H1926" s="196"/>
      <c r="I1926" s="196"/>
      <c r="J1926" s="196">
        <v>12938167</v>
      </c>
      <c r="K1926" s="196">
        <v>12531067</v>
      </c>
      <c r="L1926" s="196">
        <v>12524636</v>
      </c>
      <c r="M1926" s="196">
        <v>12042244</v>
      </c>
      <c r="N1926" s="196">
        <v>11975187</v>
      </c>
      <c r="O1926" s="196">
        <v>12008259</v>
      </c>
      <c r="P1926" s="196"/>
      <c r="Q1926" s="197" t="s">
        <v>1</v>
      </c>
    </row>
    <row r="1927" spans="1:17" x14ac:dyDescent="0.2">
      <c r="A1927" s="198" t="s">
        <v>34</v>
      </c>
      <c r="B1927" s="199" t="s">
        <v>208</v>
      </c>
      <c r="C1927" s="199" t="s">
        <v>213</v>
      </c>
      <c r="D1927" s="199" t="s">
        <v>197</v>
      </c>
      <c r="E1927" s="199"/>
      <c r="F1927" s="199"/>
      <c r="G1927" s="199">
        <v>13928409</v>
      </c>
      <c r="H1927" s="199"/>
      <c r="I1927" s="199"/>
      <c r="J1927" s="199">
        <v>13709032</v>
      </c>
      <c r="K1927" s="199">
        <v>13381717</v>
      </c>
      <c r="L1927" s="199">
        <v>13374905</v>
      </c>
      <c r="M1927" s="199">
        <v>12886939</v>
      </c>
      <c r="N1927" s="199">
        <v>12845755</v>
      </c>
      <c r="O1927" s="199">
        <v>12901923</v>
      </c>
      <c r="P1927" s="199"/>
      <c r="Q1927" s="200" t="s">
        <v>1</v>
      </c>
    </row>
    <row r="1928" spans="1:17" x14ac:dyDescent="0.2">
      <c r="A1928" s="195" t="s">
        <v>34</v>
      </c>
      <c r="B1928" s="196" t="s">
        <v>208</v>
      </c>
      <c r="C1928" s="196" t="s">
        <v>212</v>
      </c>
      <c r="D1928" s="196" t="s">
        <v>195</v>
      </c>
      <c r="E1928" s="196"/>
      <c r="F1928" s="196"/>
      <c r="G1928" s="196">
        <v>12331556</v>
      </c>
      <c r="H1928" s="196"/>
      <c r="I1928" s="196"/>
      <c r="J1928" s="196">
        <v>12561513</v>
      </c>
      <c r="K1928" s="196">
        <v>12266834</v>
      </c>
      <c r="L1928" s="196">
        <v>12261184</v>
      </c>
      <c r="M1928" s="196">
        <v>12195557</v>
      </c>
      <c r="N1928" s="196">
        <v>11657860</v>
      </c>
      <c r="O1928" s="196">
        <v>11686178</v>
      </c>
      <c r="P1928" s="196"/>
      <c r="Q1928" s="197" t="s">
        <v>1</v>
      </c>
    </row>
    <row r="1929" spans="1:17" x14ac:dyDescent="0.2">
      <c r="A1929" s="198" t="s">
        <v>34</v>
      </c>
      <c r="B1929" s="199" t="s">
        <v>208</v>
      </c>
      <c r="C1929" s="199" t="s">
        <v>212</v>
      </c>
      <c r="D1929" s="199" t="s">
        <v>197</v>
      </c>
      <c r="E1929" s="199"/>
      <c r="F1929" s="199"/>
      <c r="G1929" s="199">
        <v>13397949</v>
      </c>
      <c r="H1929" s="199"/>
      <c r="I1929" s="199"/>
      <c r="J1929" s="199">
        <v>13257999</v>
      </c>
      <c r="K1929" s="199">
        <v>13107512</v>
      </c>
      <c r="L1929" s="199">
        <v>13101533</v>
      </c>
      <c r="M1929" s="199">
        <v>12996796</v>
      </c>
      <c r="N1929" s="199">
        <v>12541157</v>
      </c>
      <c r="O1929" s="199">
        <v>12520944</v>
      </c>
      <c r="P1929" s="199"/>
      <c r="Q1929" s="200" t="s">
        <v>1</v>
      </c>
    </row>
    <row r="1930" spans="1:17" x14ac:dyDescent="0.2">
      <c r="A1930" s="195" t="s">
        <v>34</v>
      </c>
      <c r="B1930" s="196" t="s">
        <v>208</v>
      </c>
      <c r="C1930" s="196" t="s">
        <v>210</v>
      </c>
      <c r="D1930" s="196" t="s">
        <v>195</v>
      </c>
      <c r="E1930" s="196">
        <v>11612814</v>
      </c>
      <c r="F1930" s="196">
        <v>11858380</v>
      </c>
      <c r="G1930" s="196">
        <v>11515656</v>
      </c>
      <c r="H1930" s="196">
        <v>11329041</v>
      </c>
      <c r="I1930" s="196"/>
      <c r="J1930" s="196">
        <v>12073963</v>
      </c>
      <c r="K1930" s="196">
        <v>12143811</v>
      </c>
      <c r="L1930" s="196">
        <v>12138604</v>
      </c>
      <c r="M1930" s="196">
        <v>11924774</v>
      </c>
      <c r="N1930" s="196">
        <v>11694073</v>
      </c>
      <c r="O1930" s="196">
        <v>11329367</v>
      </c>
      <c r="P1930" s="196"/>
      <c r="Q1930" s="197" t="s">
        <v>1</v>
      </c>
    </row>
    <row r="1931" spans="1:17" x14ac:dyDescent="0.2">
      <c r="A1931" s="198" t="s">
        <v>34</v>
      </c>
      <c r="B1931" s="199" t="s">
        <v>208</v>
      </c>
      <c r="C1931" s="199" t="s">
        <v>210</v>
      </c>
      <c r="D1931" s="199" t="s">
        <v>197</v>
      </c>
      <c r="E1931" s="199">
        <v>12878938</v>
      </c>
      <c r="F1931" s="199">
        <v>13028131</v>
      </c>
      <c r="G1931" s="199">
        <v>12744530</v>
      </c>
      <c r="H1931" s="199">
        <v>12598533</v>
      </c>
      <c r="I1931" s="199"/>
      <c r="J1931" s="199">
        <v>12767129</v>
      </c>
      <c r="K1931" s="199">
        <v>12919442</v>
      </c>
      <c r="L1931" s="199">
        <v>12914335</v>
      </c>
      <c r="M1931" s="199">
        <v>12738666</v>
      </c>
      <c r="N1931" s="199">
        <v>12529800</v>
      </c>
      <c r="O1931" s="199">
        <v>12189265</v>
      </c>
      <c r="P1931" s="199"/>
      <c r="Q1931" s="200" t="s">
        <v>1</v>
      </c>
    </row>
    <row r="1932" spans="1:17" x14ac:dyDescent="0.2">
      <c r="A1932" s="195" t="s">
        <v>34</v>
      </c>
      <c r="B1932" s="196" t="s">
        <v>208</v>
      </c>
      <c r="C1932" s="196" t="s">
        <v>206</v>
      </c>
      <c r="D1932" s="196" t="s">
        <v>195</v>
      </c>
      <c r="E1932" s="196"/>
      <c r="F1932" s="196"/>
      <c r="G1932" s="196"/>
      <c r="H1932" s="196"/>
      <c r="I1932" s="196"/>
      <c r="J1932" s="196"/>
      <c r="K1932" s="196"/>
      <c r="L1932" s="196"/>
      <c r="M1932" s="196"/>
      <c r="N1932" s="196"/>
      <c r="O1932" s="196"/>
      <c r="P1932" s="196"/>
      <c r="Q1932" s="197" t="s">
        <v>1</v>
      </c>
    </row>
    <row r="1933" spans="1:17" x14ac:dyDescent="0.2">
      <c r="A1933" s="198" t="s">
        <v>34</v>
      </c>
      <c r="B1933" s="199" t="s">
        <v>208</v>
      </c>
      <c r="C1933" s="199" t="s">
        <v>206</v>
      </c>
      <c r="D1933" s="199" t="s">
        <v>197</v>
      </c>
      <c r="E1933" s="199"/>
      <c r="F1933" s="199"/>
      <c r="G1933" s="199"/>
      <c r="H1933" s="199"/>
      <c r="I1933" s="199"/>
      <c r="J1933" s="199"/>
      <c r="K1933" s="199"/>
      <c r="L1933" s="199"/>
      <c r="M1933" s="199"/>
      <c r="N1933" s="199"/>
      <c r="O1933" s="199"/>
      <c r="P1933" s="199"/>
      <c r="Q1933" s="200" t="s">
        <v>1</v>
      </c>
    </row>
    <row r="1934" spans="1:17" x14ac:dyDescent="0.2">
      <c r="A1934" s="195" t="s">
        <v>34</v>
      </c>
      <c r="B1934" s="196" t="s">
        <v>208</v>
      </c>
      <c r="C1934" s="196" t="s">
        <v>211</v>
      </c>
      <c r="D1934" s="196" t="s">
        <v>195</v>
      </c>
      <c r="E1934" s="196"/>
      <c r="F1934" s="196"/>
      <c r="G1934" s="196"/>
      <c r="H1934" s="196"/>
      <c r="I1934" s="196"/>
      <c r="J1934" s="196"/>
      <c r="K1934" s="196"/>
      <c r="L1934" s="196"/>
      <c r="M1934" s="196"/>
      <c r="N1934" s="196"/>
      <c r="O1934" s="196"/>
      <c r="P1934" s="196"/>
      <c r="Q1934" s="197" t="s">
        <v>1</v>
      </c>
    </row>
    <row r="1935" spans="1:17" x14ac:dyDescent="0.2">
      <c r="A1935" s="198" t="s">
        <v>34</v>
      </c>
      <c r="B1935" s="199" t="s">
        <v>208</v>
      </c>
      <c r="C1935" s="199" t="s">
        <v>211</v>
      </c>
      <c r="D1935" s="199" t="s">
        <v>197</v>
      </c>
      <c r="E1935" s="199"/>
      <c r="F1935" s="199"/>
      <c r="G1935" s="199"/>
      <c r="H1935" s="199"/>
      <c r="I1935" s="199"/>
      <c r="J1935" s="199"/>
      <c r="K1935" s="199"/>
      <c r="L1935" s="199"/>
      <c r="M1935" s="199"/>
      <c r="N1935" s="199"/>
      <c r="O1935" s="199"/>
      <c r="P1935" s="199"/>
      <c r="Q1935" s="200" t="s">
        <v>1</v>
      </c>
    </row>
    <row r="1936" spans="1:17" x14ac:dyDescent="0.2">
      <c r="A1936" s="195" t="s">
        <v>34</v>
      </c>
      <c r="B1936" s="196" t="s">
        <v>205</v>
      </c>
      <c r="C1936" s="196" t="s">
        <v>214</v>
      </c>
      <c r="D1936" s="196" t="s">
        <v>195</v>
      </c>
      <c r="E1936" s="196">
        <v>9576764</v>
      </c>
      <c r="F1936" s="196">
        <v>9412480</v>
      </c>
      <c r="G1936" s="196">
        <v>10426504</v>
      </c>
      <c r="H1936" s="196">
        <v>9892078</v>
      </c>
      <c r="I1936" s="196"/>
      <c r="J1936" s="196">
        <v>10840096</v>
      </c>
      <c r="K1936" s="196">
        <v>11000773</v>
      </c>
      <c r="L1936" s="196">
        <v>11001098</v>
      </c>
      <c r="M1936" s="196">
        <v>11061535</v>
      </c>
      <c r="N1936" s="196">
        <v>10769000</v>
      </c>
      <c r="O1936" s="196">
        <v>10706023</v>
      </c>
      <c r="P1936" s="196"/>
      <c r="Q1936" s="197" t="s">
        <v>1</v>
      </c>
    </row>
    <row r="1937" spans="1:17" x14ac:dyDescent="0.2">
      <c r="A1937" s="198" t="s">
        <v>34</v>
      </c>
      <c r="B1937" s="199" t="s">
        <v>205</v>
      </c>
      <c r="C1937" s="199" t="s">
        <v>214</v>
      </c>
      <c r="D1937" s="199" t="s">
        <v>197</v>
      </c>
      <c r="E1937" s="199">
        <v>11026266</v>
      </c>
      <c r="F1937" s="199">
        <v>10488974</v>
      </c>
      <c r="G1937" s="199">
        <v>11532638</v>
      </c>
      <c r="H1937" s="199">
        <v>11230657</v>
      </c>
      <c r="I1937" s="199"/>
      <c r="J1937" s="199">
        <v>11386800</v>
      </c>
      <c r="K1937" s="199">
        <v>11621795</v>
      </c>
      <c r="L1937" s="199">
        <v>11622238</v>
      </c>
      <c r="M1937" s="199">
        <v>11691772</v>
      </c>
      <c r="N1937" s="199">
        <v>11499785</v>
      </c>
      <c r="O1937" s="199">
        <v>11397490</v>
      </c>
      <c r="P1937" s="199"/>
      <c r="Q1937" s="200" t="s">
        <v>1</v>
      </c>
    </row>
    <row r="1938" spans="1:17" x14ac:dyDescent="0.2">
      <c r="A1938" s="195" t="s">
        <v>34</v>
      </c>
      <c r="B1938" s="196" t="s">
        <v>205</v>
      </c>
      <c r="C1938" s="196" t="s">
        <v>215</v>
      </c>
      <c r="D1938" s="196" t="s">
        <v>195</v>
      </c>
      <c r="E1938" s="196">
        <v>8627681</v>
      </c>
      <c r="F1938" s="196">
        <v>8679361</v>
      </c>
      <c r="G1938" s="196">
        <v>9705042</v>
      </c>
      <c r="H1938" s="196">
        <v>9163145</v>
      </c>
      <c r="I1938" s="196"/>
      <c r="J1938" s="196">
        <v>10501514</v>
      </c>
      <c r="K1938" s="196">
        <v>10808549</v>
      </c>
      <c r="L1938" s="196">
        <v>10808729</v>
      </c>
      <c r="M1938" s="196">
        <v>10870772</v>
      </c>
      <c r="N1938" s="196">
        <v>10775825</v>
      </c>
      <c r="O1938" s="196">
        <v>10530090</v>
      </c>
      <c r="P1938" s="196"/>
      <c r="Q1938" s="197" t="s">
        <v>1</v>
      </c>
    </row>
    <row r="1939" spans="1:17" x14ac:dyDescent="0.2">
      <c r="A1939" s="198" t="s">
        <v>34</v>
      </c>
      <c r="B1939" s="199" t="s">
        <v>205</v>
      </c>
      <c r="C1939" s="199" t="s">
        <v>215</v>
      </c>
      <c r="D1939" s="199" t="s">
        <v>197</v>
      </c>
      <c r="E1939" s="199">
        <v>10170380</v>
      </c>
      <c r="F1939" s="199">
        <v>9731170</v>
      </c>
      <c r="G1939" s="199">
        <v>10861871</v>
      </c>
      <c r="H1939" s="199">
        <v>10497810</v>
      </c>
      <c r="I1939" s="199"/>
      <c r="J1939" s="199">
        <v>10969688</v>
      </c>
      <c r="K1939" s="199">
        <v>11373784</v>
      </c>
      <c r="L1939" s="199">
        <v>11373951</v>
      </c>
      <c r="M1939" s="199">
        <v>11461707</v>
      </c>
      <c r="N1939" s="199">
        <v>11398414</v>
      </c>
      <c r="O1939" s="199">
        <v>11229428</v>
      </c>
      <c r="P1939" s="199"/>
      <c r="Q1939" s="200" t="s">
        <v>1</v>
      </c>
    </row>
    <row r="1940" spans="1:17" x14ac:dyDescent="0.2">
      <c r="A1940" s="195" t="s">
        <v>34</v>
      </c>
      <c r="B1940" s="196" t="s">
        <v>205</v>
      </c>
      <c r="C1940" s="196" t="s">
        <v>213</v>
      </c>
      <c r="D1940" s="196" t="s">
        <v>195</v>
      </c>
      <c r="E1940" s="196">
        <v>7855967</v>
      </c>
      <c r="F1940" s="196">
        <v>7955242</v>
      </c>
      <c r="G1940" s="196">
        <v>9116989</v>
      </c>
      <c r="H1940" s="196">
        <v>8537598</v>
      </c>
      <c r="I1940" s="196"/>
      <c r="J1940" s="196">
        <v>9990576</v>
      </c>
      <c r="K1940" s="196">
        <v>10545047</v>
      </c>
      <c r="L1940" s="196">
        <v>10543715</v>
      </c>
      <c r="M1940" s="196">
        <v>10621959</v>
      </c>
      <c r="N1940" s="196">
        <v>10528183</v>
      </c>
      <c r="O1940" s="196">
        <v>10487043</v>
      </c>
      <c r="P1940" s="196"/>
      <c r="Q1940" s="197" t="s">
        <v>1</v>
      </c>
    </row>
    <row r="1941" spans="1:17" x14ac:dyDescent="0.2">
      <c r="A1941" s="198" t="s">
        <v>34</v>
      </c>
      <c r="B1941" s="199" t="s">
        <v>205</v>
      </c>
      <c r="C1941" s="199" t="s">
        <v>213</v>
      </c>
      <c r="D1941" s="199" t="s">
        <v>197</v>
      </c>
      <c r="E1941" s="199">
        <v>9530811</v>
      </c>
      <c r="F1941" s="199">
        <v>9196732</v>
      </c>
      <c r="G1941" s="199">
        <v>10413406</v>
      </c>
      <c r="H1941" s="199">
        <v>10099714</v>
      </c>
      <c r="I1941" s="199"/>
      <c r="J1941" s="199">
        <v>10483182</v>
      </c>
      <c r="K1941" s="199">
        <v>11112204</v>
      </c>
      <c r="L1941" s="199">
        <v>11109814</v>
      </c>
      <c r="M1941" s="199">
        <v>11159051</v>
      </c>
      <c r="N1941" s="199">
        <v>11107916</v>
      </c>
      <c r="O1941" s="199">
        <v>11098140</v>
      </c>
      <c r="P1941" s="199"/>
      <c r="Q1941" s="200" t="s">
        <v>1</v>
      </c>
    </row>
    <row r="1942" spans="1:17" x14ac:dyDescent="0.2">
      <c r="A1942" s="195" t="s">
        <v>34</v>
      </c>
      <c r="B1942" s="196" t="s">
        <v>205</v>
      </c>
      <c r="C1942" s="196" t="s">
        <v>212</v>
      </c>
      <c r="D1942" s="196" t="s">
        <v>195</v>
      </c>
      <c r="E1942" s="196"/>
      <c r="F1942" s="196"/>
      <c r="G1942" s="196"/>
      <c r="H1942" s="196"/>
      <c r="I1942" s="196"/>
      <c r="J1942" s="196"/>
      <c r="K1942" s="196"/>
      <c r="L1942" s="196"/>
      <c r="M1942" s="196"/>
      <c r="N1942" s="196"/>
      <c r="O1942" s="196"/>
      <c r="P1942" s="196"/>
      <c r="Q1942" s="197" t="s">
        <v>1</v>
      </c>
    </row>
    <row r="1943" spans="1:17" x14ac:dyDescent="0.2">
      <c r="A1943" s="198" t="s">
        <v>34</v>
      </c>
      <c r="B1943" s="199" t="s">
        <v>205</v>
      </c>
      <c r="C1943" s="199" t="s">
        <v>212</v>
      </c>
      <c r="D1943" s="199" t="s">
        <v>197</v>
      </c>
      <c r="E1943" s="199"/>
      <c r="F1943" s="199"/>
      <c r="G1943" s="199"/>
      <c r="H1943" s="199"/>
      <c r="I1943" s="199"/>
      <c r="J1943" s="199"/>
      <c r="K1943" s="199"/>
      <c r="L1943" s="199"/>
      <c r="M1943" s="199"/>
      <c r="N1943" s="199"/>
      <c r="O1943" s="199"/>
      <c r="P1943" s="199"/>
      <c r="Q1943" s="200" t="s">
        <v>1</v>
      </c>
    </row>
    <row r="1944" spans="1:17" x14ac:dyDescent="0.2">
      <c r="A1944" s="195" t="s">
        <v>34</v>
      </c>
      <c r="B1944" s="196" t="s">
        <v>205</v>
      </c>
      <c r="C1944" s="196" t="s">
        <v>210</v>
      </c>
      <c r="D1944" s="196" t="s">
        <v>195</v>
      </c>
      <c r="E1944" s="196"/>
      <c r="F1944" s="196"/>
      <c r="G1944" s="196"/>
      <c r="H1944" s="196"/>
      <c r="I1944" s="196"/>
      <c r="J1944" s="196"/>
      <c r="K1944" s="196"/>
      <c r="L1944" s="196"/>
      <c r="M1944" s="196"/>
      <c r="N1944" s="196"/>
      <c r="O1944" s="196"/>
      <c r="P1944" s="196"/>
      <c r="Q1944" s="197" t="s">
        <v>1</v>
      </c>
    </row>
    <row r="1945" spans="1:17" x14ac:dyDescent="0.2">
      <c r="A1945" s="198" t="s">
        <v>34</v>
      </c>
      <c r="B1945" s="199" t="s">
        <v>205</v>
      </c>
      <c r="C1945" s="199" t="s">
        <v>210</v>
      </c>
      <c r="D1945" s="199" t="s">
        <v>197</v>
      </c>
      <c r="E1945" s="199"/>
      <c r="F1945" s="199"/>
      <c r="G1945" s="199"/>
      <c r="H1945" s="199"/>
      <c r="I1945" s="199"/>
      <c r="J1945" s="199"/>
      <c r="K1945" s="199"/>
      <c r="L1945" s="199"/>
      <c r="M1945" s="199"/>
      <c r="N1945" s="199"/>
      <c r="O1945" s="199"/>
      <c r="P1945" s="199"/>
      <c r="Q1945" s="200" t="s">
        <v>1</v>
      </c>
    </row>
    <row r="1946" spans="1:17" x14ac:dyDescent="0.2">
      <c r="A1946" s="195" t="s">
        <v>34</v>
      </c>
      <c r="B1946" s="196" t="s">
        <v>205</v>
      </c>
      <c r="C1946" s="196" t="s">
        <v>206</v>
      </c>
      <c r="D1946" s="196" t="s">
        <v>195</v>
      </c>
      <c r="E1946" s="196"/>
      <c r="F1946" s="196"/>
      <c r="G1946" s="196"/>
      <c r="H1946" s="196"/>
      <c r="I1946" s="196"/>
      <c r="J1946" s="196"/>
      <c r="K1946" s="196"/>
      <c r="L1946" s="196"/>
      <c r="M1946" s="196"/>
      <c r="N1946" s="196"/>
      <c r="O1946" s="196"/>
      <c r="P1946" s="196"/>
      <c r="Q1946" s="197" t="s">
        <v>1</v>
      </c>
    </row>
    <row r="1947" spans="1:17" x14ac:dyDescent="0.2">
      <c r="A1947" s="198" t="s">
        <v>34</v>
      </c>
      <c r="B1947" s="199" t="s">
        <v>205</v>
      </c>
      <c r="C1947" s="199" t="s">
        <v>206</v>
      </c>
      <c r="D1947" s="199" t="s">
        <v>197</v>
      </c>
      <c r="E1947" s="199"/>
      <c r="F1947" s="199"/>
      <c r="G1947" s="199"/>
      <c r="H1947" s="199"/>
      <c r="I1947" s="199"/>
      <c r="J1947" s="199"/>
      <c r="K1947" s="199"/>
      <c r="L1947" s="199"/>
      <c r="M1947" s="199"/>
      <c r="N1947" s="199"/>
      <c r="O1947" s="199"/>
      <c r="P1947" s="199"/>
      <c r="Q1947" s="200" t="s">
        <v>1</v>
      </c>
    </row>
    <row r="1948" spans="1:17" x14ac:dyDescent="0.2">
      <c r="A1948" s="195" t="s">
        <v>34</v>
      </c>
      <c r="B1948" s="196" t="s">
        <v>205</v>
      </c>
      <c r="C1948" s="196" t="s">
        <v>211</v>
      </c>
      <c r="D1948" s="196" t="s">
        <v>195</v>
      </c>
      <c r="E1948" s="199"/>
      <c r="F1948" s="199"/>
      <c r="G1948" s="199"/>
      <c r="H1948" s="199"/>
      <c r="I1948" s="199"/>
      <c r="J1948" s="199"/>
      <c r="K1948" s="199"/>
      <c r="L1948" s="199"/>
      <c r="M1948" s="199"/>
      <c r="N1948" s="199"/>
      <c r="O1948" s="199"/>
      <c r="P1948" s="199"/>
      <c r="Q1948" s="200"/>
    </row>
    <row r="1949" spans="1:17" x14ac:dyDescent="0.2">
      <c r="A1949" s="198" t="s">
        <v>34</v>
      </c>
      <c r="B1949" s="199" t="s">
        <v>205</v>
      </c>
      <c r="C1949" s="199" t="s">
        <v>211</v>
      </c>
      <c r="D1949" s="199" t="s">
        <v>197</v>
      </c>
      <c r="E1949" s="199"/>
      <c r="F1949" s="199"/>
      <c r="G1949" s="199"/>
      <c r="H1949" s="199"/>
      <c r="I1949" s="199"/>
      <c r="J1949" s="199"/>
      <c r="K1949" s="199"/>
      <c r="L1949" s="199"/>
      <c r="M1949" s="199"/>
      <c r="N1949" s="199"/>
      <c r="O1949" s="199"/>
      <c r="P1949" s="199"/>
      <c r="Q1949" s="200"/>
    </row>
    <row r="1950" spans="1:17" x14ac:dyDescent="0.2">
      <c r="A1950" s="195" t="s">
        <v>34</v>
      </c>
      <c r="B1950" s="196" t="s">
        <v>205</v>
      </c>
      <c r="C1950" s="196" t="s">
        <v>1087</v>
      </c>
      <c r="D1950" s="196" t="s">
        <v>195</v>
      </c>
      <c r="E1950" s="199"/>
      <c r="F1950" s="199"/>
      <c r="G1950" s="199"/>
      <c r="H1950" s="199"/>
      <c r="I1950" s="199"/>
      <c r="J1950" s="199"/>
      <c r="K1950" s="199"/>
      <c r="L1950" s="199"/>
      <c r="M1950" s="199"/>
      <c r="N1950" s="199"/>
      <c r="O1950" s="199"/>
      <c r="P1950" s="199"/>
      <c r="Q1950" s="200"/>
    </row>
    <row r="1951" spans="1:17" x14ac:dyDescent="0.2">
      <c r="A1951" s="198" t="s">
        <v>34</v>
      </c>
      <c r="B1951" s="199" t="s">
        <v>205</v>
      </c>
      <c r="C1951" s="199" t="s">
        <v>1087</v>
      </c>
      <c r="D1951" s="199" t="s">
        <v>197</v>
      </c>
      <c r="E1951" s="199"/>
      <c r="F1951" s="199"/>
      <c r="G1951" s="199"/>
      <c r="H1951" s="199"/>
      <c r="I1951" s="199"/>
      <c r="J1951" s="199"/>
      <c r="K1951" s="199"/>
      <c r="L1951" s="199"/>
      <c r="M1951" s="199"/>
      <c r="N1951" s="199"/>
      <c r="O1951" s="199"/>
      <c r="P1951" s="199"/>
      <c r="Q1951" s="200"/>
    </row>
    <row r="1952" spans="1:17" x14ac:dyDescent="0.2">
      <c r="A1952" s="195" t="s">
        <v>34</v>
      </c>
      <c r="B1952" s="196" t="s">
        <v>209</v>
      </c>
      <c r="C1952" s="196" t="s">
        <v>214</v>
      </c>
      <c r="D1952" s="196" t="s">
        <v>195</v>
      </c>
      <c r="E1952" s="196">
        <v>3.71</v>
      </c>
      <c r="F1952" s="196">
        <v>5.1100000000000003</v>
      </c>
      <c r="G1952" s="196">
        <v>8.51</v>
      </c>
      <c r="H1952" s="196">
        <v>5.1100000000000003</v>
      </c>
      <c r="I1952" s="196"/>
      <c r="J1952" s="196">
        <v>3.8028</v>
      </c>
      <c r="K1952" s="196">
        <v>2.2341500000000001</v>
      </c>
      <c r="L1952" s="196">
        <v>1.14693</v>
      </c>
      <c r="M1952" s="196">
        <v>0.78512000000000004</v>
      </c>
      <c r="N1952" s="196">
        <v>0.89427999999999996</v>
      </c>
      <c r="O1952" s="196">
        <v>0.72104999999999997</v>
      </c>
      <c r="P1952" s="196"/>
      <c r="Q1952" s="197" t="s">
        <v>1</v>
      </c>
    </row>
    <row r="1953" spans="1:17" x14ac:dyDescent="0.2">
      <c r="A1953" s="198" t="s">
        <v>34</v>
      </c>
      <c r="B1953" s="199" t="s">
        <v>209</v>
      </c>
      <c r="C1953" s="199" t="s">
        <v>214</v>
      </c>
      <c r="D1953" s="199" t="s">
        <v>197</v>
      </c>
      <c r="E1953" s="199">
        <v>3.67</v>
      </c>
      <c r="F1953" s="199">
        <v>5.22</v>
      </c>
      <c r="G1953" s="199">
        <v>8.75</v>
      </c>
      <c r="H1953" s="199">
        <v>5.22</v>
      </c>
      <c r="I1953" s="199"/>
      <c r="J1953" s="199">
        <v>3.8303799999999999</v>
      </c>
      <c r="K1953" s="199">
        <v>2.2846799999999998</v>
      </c>
      <c r="L1953" s="199">
        <v>1.17143</v>
      </c>
      <c r="M1953" s="199">
        <v>0.81330999999999998</v>
      </c>
      <c r="N1953" s="199">
        <v>0.90178000000000003</v>
      </c>
      <c r="O1953" s="199">
        <v>0.74789000000000005</v>
      </c>
      <c r="P1953" s="199"/>
      <c r="Q1953" s="200" t="s">
        <v>1</v>
      </c>
    </row>
    <row r="1954" spans="1:17" x14ac:dyDescent="0.2">
      <c r="A1954" s="195" t="s">
        <v>34</v>
      </c>
      <c r="B1954" s="196" t="s">
        <v>209</v>
      </c>
      <c r="C1954" s="196" t="s">
        <v>215</v>
      </c>
      <c r="D1954" s="196" t="s">
        <v>195</v>
      </c>
      <c r="E1954" s="196"/>
      <c r="F1954" s="196"/>
      <c r="G1954" s="196">
        <v>4.8499999999999996</v>
      </c>
      <c r="H1954" s="196"/>
      <c r="I1954" s="196"/>
      <c r="J1954" s="196">
        <v>1.81084</v>
      </c>
      <c r="K1954" s="196">
        <v>1.20313</v>
      </c>
      <c r="L1954" s="196">
        <v>0.74334999999999996</v>
      </c>
      <c r="M1954" s="196">
        <v>0.48460999999999999</v>
      </c>
      <c r="N1954" s="196">
        <v>0.52534000000000003</v>
      </c>
      <c r="O1954" s="196">
        <v>0.57435000000000003</v>
      </c>
      <c r="P1954" s="196"/>
      <c r="Q1954" s="197" t="s">
        <v>1</v>
      </c>
    </row>
    <row r="1955" spans="1:17" x14ac:dyDescent="0.2">
      <c r="A1955" s="198" t="s">
        <v>34</v>
      </c>
      <c r="B1955" s="199" t="s">
        <v>209</v>
      </c>
      <c r="C1955" s="199" t="s">
        <v>215</v>
      </c>
      <c r="D1955" s="199" t="s">
        <v>197</v>
      </c>
      <c r="E1955" s="199"/>
      <c r="F1955" s="199"/>
      <c r="G1955" s="199">
        <v>4.79</v>
      </c>
      <c r="H1955" s="199"/>
      <c r="I1955" s="199"/>
      <c r="J1955" s="199">
        <v>1.85859</v>
      </c>
      <c r="K1955" s="199">
        <v>1.23417</v>
      </c>
      <c r="L1955" s="199">
        <v>0.77588000000000001</v>
      </c>
      <c r="M1955" s="199">
        <v>0.51105999999999996</v>
      </c>
      <c r="N1955" s="199">
        <v>0.53549000000000002</v>
      </c>
      <c r="O1955" s="199">
        <v>0.60280999999999996</v>
      </c>
      <c r="P1955" s="199"/>
      <c r="Q1955" s="200" t="s">
        <v>1</v>
      </c>
    </row>
    <row r="1956" spans="1:17" x14ac:dyDescent="0.2">
      <c r="A1956" s="195" t="s">
        <v>34</v>
      </c>
      <c r="B1956" s="196" t="s">
        <v>209</v>
      </c>
      <c r="C1956" s="196" t="s">
        <v>213</v>
      </c>
      <c r="D1956" s="196" t="s">
        <v>195</v>
      </c>
      <c r="E1956" s="196"/>
      <c r="F1956" s="196"/>
      <c r="G1956" s="196">
        <v>4.08</v>
      </c>
      <c r="H1956" s="196"/>
      <c r="I1956" s="196"/>
      <c r="J1956" s="196">
        <v>1.57236</v>
      </c>
      <c r="K1956" s="196">
        <v>1.0192399999999999</v>
      </c>
      <c r="L1956" s="196">
        <v>0.61853999999999998</v>
      </c>
      <c r="M1956" s="196">
        <v>0.43680000000000002</v>
      </c>
      <c r="N1956" s="196">
        <v>0.46404000000000001</v>
      </c>
      <c r="O1956" s="196">
        <v>0.54027000000000003</v>
      </c>
      <c r="P1956" s="196"/>
      <c r="Q1956" s="197" t="s">
        <v>1</v>
      </c>
    </row>
    <row r="1957" spans="1:17" x14ac:dyDescent="0.2">
      <c r="A1957" s="198" t="s">
        <v>34</v>
      </c>
      <c r="B1957" s="199" t="s">
        <v>209</v>
      </c>
      <c r="C1957" s="199" t="s">
        <v>213</v>
      </c>
      <c r="D1957" s="199" t="s">
        <v>197</v>
      </c>
      <c r="E1957" s="199"/>
      <c r="F1957" s="199"/>
      <c r="G1957" s="199">
        <v>4.21</v>
      </c>
      <c r="H1957" s="199"/>
      <c r="I1957" s="199"/>
      <c r="J1957" s="199">
        <v>1.6163799999999999</v>
      </c>
      <c r="K1957" s="199">
        <v>1.03691</v>
      </c>
      <c r="L1957" s="199">
        <v>0.6462</v>
      </c>
      <c r="M1957" s="199">
        <v>0.47062999999999999</v>
      </c>
      <c r="N1957" s="199">
        <v>0.48537999999999998</v>
      </c>
      <c r="O1957" s="199">
        <v>0.56611</v>
      </c>
      <c r="P1957" s="199"/>
      <c r="Q1957" s="200" t="s">
        <v>1</v>
      </c>
    </row>
    <row r="1958" spans="1:17" x14ac:dyDescent="0.2">
      <c r="A1958" s="195" t="s">
        <v>34</v>
      </c>
      <c r="B1958" s="196" t="s">
        <v>209</v>
      </c>
      <c r="C1958" s="196" t="s">
        <v>212</v>
      </c>
      <c r="D1958" s="196" t="s">
        <v>195</v>
      </c>
      <c r="E1958" s="196"/>
      <c r="F1958" s="196"/>
      <c r="G1958" s="196">
        <v>3.58</v>
      </c>
      <c r="H1958" s="196"/>
      <c r="I1958" s="196"/>
      <c r="J1958" s="196">
        <v>1.58416</v>
      </c>
      <c r="K1958" s="196">
        <v>1.03061</v>
      </c>
      <c r="L1958" s="196">
        <v>0.61914000000000002</v>
      </c>
      <c r="M1958" s="196">
        <v>0.44101000000000001</v>
      </c>
      <c r="N1958" s="196">
        <v>0.44473000000000001</v>
      </c>
      <c r="O1958" s="196">
        <v>0.54837000000000002</v>
      </c>
      <c r="P1958" s="196"/>
      <c r="Q1958" s="197" t="s">
        <v>1</v>
      </c>
    </row>
    <row r="1959" spans="1:17" x14ac:dyDescent="0.2">
      <c r="A1959" s="198" t="s">
        <v>34</v>
      </c>
      <c r="B1959" s="199" t="s">
        <v>209</v>
      </c>
      <c r="C1959" s="199" t="s">
        <v>212</v>
      </c>
      <c r="D1959" s="199" t="s">
        <v>197</v>
      </c>
      <c r="E1959" s="199"/>
      <c r="F1959" s="199"/>
      <c r="G1959" s="199">
        <v>3.7</v>
      </c>
      <c r="H1959" s="199"/>
      <c r="I1959" s="199"/>
      <c r="J1959" s="199">
        <v>1.63626</v>
      </c>
      <c r="K1959" s="199">
        <v>1.05722</v>
      </c>
      <c r="L1959" s="199">
        <v>0.64920999999999995</v>
      </c>
      <c r="M1959" s="199">
        <v>0.47621000000000002</v>
      </c>
      <c r="N1959" s="199">
        <v>0.46611000000000002</v>
      </c>
      <c r="O1959" s="199">
        <v>0.57164000000000004</v>
      </c>
      <c r="P1959" s="199"/>
      <c r="Q1959" s="200" t="s">
        <v>1</v>
      </c>
    </row>
    <row r="1960" spans="1:17" x14ac:dyDescent="0.2">
      <c r="A1960" s="195" t="s">
        <v>34</v>
      </c>
      <c r="B1960" s="196" t="s">
        <v>209</v>
      </c>
      <c r="C1960" s="196" t="s">
        <v>210</v>
      </c>
      <c r="D1960" s="196" t="s">
        <v>195</v>
      </c>
      <c r="E1960" s="196">
        <v>3.79</v>
      </c>
      <c r="F1960" s="196">
        <v>3.79</v>
      </c>
      <c r="G1960" s="196">
        <v>3.56</v>
      </c>
      <c r="H1960" s="196"/>
      <c r="I1960" s="196"/>
      <c r="J1960" s="196">
        <v>1.7288399999999999</v>
      </c>
      <c r="K1960" s="196">
        <v>0.94684000000000001</v>
      </c>
      <c r="L1960" s="196">
        <v>0.54686000000000001</v>
      </c>
      <c r="M1960" s="196">
        <v>0.38357000000000002</v>
      </c>
      <c r="N1960" s="196">
        <v>0.44855</v>
      </c>
      <c r="O1960" s="196">
        <v>0.51892000000000005</v>
      </c>
      <c r="P1960" s="196"/>
      <c r="Q1960" s="197" t="s">
        <v>1</v>
      </c>
    </row>
    <row r="1961" spans="1:17" x14ac:dyDescent="0.2">
      <c r="A1961" s="198" t="s">
        <v>34</v>
      </c>
      <c r="B1961" s="199" t="s">
        <v>209</v>
      </c>
      <c r="C1961" s="199" t="s">
        <v>210</v>
      </c>
      <c r="D1961" s="199" t="s">
        <v>197</v>
      </c>
      <c r="E1961" s="199">
        <v>4.05</v>
      </c>
      <c r="F1961" s="199">
        <v>4.0511600000000003</v>
      </c>
      <c r="G1961" s="199">
        <v>3.67001</v>
      </c>
      <c r="H1961" s="199"/>
      <c r="I1961" s="199"/>
      <c r="J1961" s="199">
        <v>1.70391</v>
      </c>
      <c r="K1961" s="199">
        <v>0.95835999999999999</v>
      </c>
      <c r="L1961" s="199">
        <v>0.58181000000000005</v>
      </c>
      <c r="M1961" s="199">
        <v>0.41387000000000002</v>
      </c>
      <c r="N1961" s="199">
        <v>0.47310999999999998</v>
      </c>
      <c r="O1961" s="199">
        <v>0.55610000000000004</v>
      </c>
      <c r="P1961" s="199"/>
      <c r="Q1961" s="200" t="s">
        <v>1</v>
      </c>
    </row>
    <row r="1962" spans="1:17" x14ac:dyDescent="0.2">
      <c r="A1962" s="195" t="s">
        <v>34</v>
      </c>
      <c r="B1962" s="196" t="s">
        <v>209</v>
      </c>
      <c r="C1962" s="196" t="s">
        <v>206</v>
      </c>
      <c r="D1962" s="196" t="s">
        <v>195</v>
      </c>
      <c r="E1962" s="196"/>
      <c r="F1962" s="196"/>
      <c r="G1962" s="196"/>
      <c r="H1962" s="196"/>
      <c r="I1962" s="196"/>
      <c r="J1962" s="196"/>
      <c r="K1962" s="196"/>
      <c r="L1962" s="196"/>
      <c r="M1962" s="196"/>
      <c r="N1962" s="196"/>
      <c r="O1962" s="196"/>
      <c r="P1962" s="196"/>
      <c r="Q1962" s="197" t="s">
        <v>1</v>
      </c>
    </row>
    <row r="1963" spans="1:17" x14ac:dyDescent="0.2">
      <c r="A1963" s="198" t="s">
        <v>34</v>
      </c>
      <c r="B1963" s="199" t="s">
        <v>209</v>
      </c>
      <c r="C1963" s="199" t="s">
        <v>206</v>
      </c>
      <c r="D1963" s="199" t="s">
        <v>197</v>
      </c>
      <c r="E1963" s="199"/>
      <c r="F1963" s="199"/>
      <c r="G1963" s="199"/>
      <c r="H1963" s="199"/>
      <c r="I1963" s="199"/>
      <c r="J1963" s="199"/>
      <c r="K1963" s="199"/>
      <c r="L1963" s="199"/>
      <c r="M1963" s="199"/>
      <c r="N1963" s="199"/>
      <c r="O1963" s="199"/>
      <c r="P1963" s="199"/>
      <c r="Q1963" s="200" t="s">
        <v>1</v>
      </c>
    </row>
    <row r="1964" spans="1:17" x14ac:dyDescent="0.2">
      <c r="A1964" s="195" t="s">
        <v>34</v>
      </c>
      <c r="B1964" s="196" t="s">
        <v>209</v>
      </c>
      <c r="C1964" s="196" t="s">
        <v>211</v>
      </c>
      <c r="D1964" s="196" t="s">
        <v>195</v>
      </c>
      <c r="E1964" s="196"/>
      <c r="F1964" s="196"/>
      <c r="G1964" s="196"/>
      <c r="H1964" s="196"/>
      <c r="I1964" s="196"/>
      <c r="J1964" s="196"/>
      <c r="K1964" s="196"/>
      <c r="L1964" s="196"/>
      <c r="M1964" s="196"/>
      <c r="N1964" s="196"/>
      <c r="O1964" s="196"/>
      <c r="P1964" s="196"/>
      <c r="Q1964" s="197" t="s">
        <v>1</v>
      </c>
    </row>
    <row r="1965" spans="1:17" x14ac:dyDescent="0.2">
      <c r="A1965" s="198" t="s">
        <v>34</v>
      </c>
      <c r="B1965" s="199" t="s">
        <v>209</v>
      </c>
      <c r="C1965" s="199" t="s">
        <v>211</v>
      </c>
      <c r="D1965" s="199" t="s">
        <v>197</v>
      </c>
      <c r="E1965" s="199"/>
      <c r="F1965" s="199"/>
      <c r="G1965" s="199"/>
      <c r="H1965" s="199"/>
      <c r="I1965" s="199"/>
      <c r="J1965" s="199"/>
      <c r="K1965" s="199"/>
      <c r="L1965" s="199"/>
      <c r="M1965" s="199"/>
      <c r="N1965" s="199"/>
      <c r="O1965" s="199"/>
      <c r="P1965" s="199"/>
      <c r="Q1965" s="200" t="s">
        <v>1</v>
      </c>
    </row>
    <row r="1966" spans="1:17" x14ac:dyDescent="0.2">
      <c r="A1966" s="195" t="s">
        <v>34</v>
      </c>
      <c r="B1966" s="196" t="s">
        <v>207</v>
      </c>
      <c r="C1966" s="196" t="s">
        <v>214</v>
      </c>
      <c r="D1966" s="196" t="s">
        <v>195</v>
      </c>
      <c r="E1966" s="196">
        <v>4.58</v>
      </c>
      <c r="F1966" s="196"/>
      <c r="G1966" s="196">
        <v>3.24</v>
      </c>
      <c r="H1966" s="196"/>
      <c r="I1966" s="196"/>
      <c r="J1966" s="196">
        <v>1.41151</v>
      </c>
      <c r="K1966" s="196">
        <v>0.85682000000000003</v>
      </c>
      <c r="L1966" s="196">
        <v>0.48538999999999999</v>
      </c>
      <c r="M1966" s="196">
        <v>0.35435</v>
      </c>
      <c r="N1966" s="196">
        <v>0.37219000000000002</v>
      </c>
      <c r="O1966" s="196">
        <v>0.48810999999999999</v>
      </c>
      <c r="P1966" s="196"/>
      <c r="Q1966" s="197" t="s">
        <v>1</v>
      </c>
    </row>
    <row r="1967" spans="1:17" x14ac:dyDescent="0.2">
      <c r="A1967" s="198" t="s">
        <v>34</v>
      </c>
      <c r="B1967" s="199" t="s">
        <v>207</v>
      </c>
      <c r="C1967" s="199" t="s">
        <v>214</v>
      </c>
      <c r="D1967" s="199" t="s">
        <v>197</v>
      </c>
      <c r="E1967" s="199">
        <v>5.23</v>
      </c>
      <c r="F1967" s="199"/>
      <c r="G1967" s="199">
        <v>3.62</v>
      </c>
      <c r="H1967" s="199"/>
      <c r="I1967" s="199"/>
      <c r="J1967" s="199">
        <v>1.39507</v>
      </c>
      <c r="K1967" s="199">
        <v>0.84441999999999995</v>
      </c>
      <c r="L1967" s="199">
        <v>0.52612000000000003</v>
      </c>
      <c r="M1967" s="199">
        <v>0.38741999999999999</v>
      </c>
      <c r="N1967" s="199">
        <v>0.40716000000000002</v>
      </c>
      <c r="O1967" s="199">
        <v>0.53715000000000002</v>
      </c>
      <c r="P1967" s="199"/>
      <c r="Q1967" s="200" t="s">
        <v>1</v>
      </c>
    </row>
    <row r="1968" spans="1:17" x14ac:dyDescent="0.2">
      <c r="A1968" s="195" t="s">
        <v>34</v>
      </c>
      <c r="B1968" s="196" t="s">
        <v>207</v>
      </c>
      <c r="C1968" s="196" t="s">
        <v>215</v>
      </c>
      <c r="D1968" s="196" t="s">
        <v>195</v>
      </c>
      <c r="E1968" s="196">
        <v>3.75</v>
      </c>
      <c r="F1968" s="196"/>
      <c r="G1968" s="196">
        <v>2.82</v>
      </c>
      <c r="H1968" s="196"/>
      <c r="I1968" s="196"/>
      <c r="J1968" s="196">
        <v>1.36267</v>
      </c>
      <c r="K1968" s="196">
        <v>0.82223000000000002</v>
      </c>
      <c r="L1968" s="196">
        <v>0.44613000000000003</v>
      </c>
      <c r="M1968" s="196">
        <v>0.32645999999999997</v>
      </c>
      <c r="N1968" s="196">
        <v>0.35918</v>
      </c>
      <c r="O1968" s="196">
        <v>0.46892</v>
      </c>
      <c r="P1968" s="196"/>
      <c r="Q1968" s="197" t="s">
        <v>1</v>
      </c>
    </row>
    <row r="1969" spans="1:17" x14ac:dyDescent="0.2">
      <c r="A1969" s="198" t="s">
        <v>34</v>
      </c>
      <c r="B1969" s="199" t="s">
        <v>207</v>
      </c>
      <c r="C1969" s="199" t="s">
        <v>215</v>
      </c>
      <c r="D1969" s="199" t="s">
        <v>197</v>
      </c>
      <c r="E1969" s="199">
        <v>4.3899999999999997</v>
      </c>
      <c r="F1969" s="199"/>
      <c r="G1969" s="199">
        <v>3.09</v>
      </c>
      <c r="H1969" s="199"/>
      <c r="I1969" s="199"/>
      <c r="J1969" s="199">
        <v>1.32962</v>
      </c>
      <c r="K1969" s="199">
        <v>0.81142000000000003</v>
      </c>
      <c r="L1969" s="199">
        <v>0.4884</v>
      </c>
      <c r="M1969" s="199">
        <v>0.35243000000000002</v>
      </c>
      <c r="N1969" s="199">
        <v>0.3886</v>
      </c>
      <c r="O1969" s="199">
        <v>0.50765000000000005</v>
      </c>
      <c r="P1969" s="199"/>
      <c r="Q1969" s="200" t="s">
        <v>1</v>
      </c>
    </row>
    <row r="1970" spans="1:17" x14ac:dyDescent="0.2">
      <c r="A1970" s="195" t="s">
        <v>34</v>
      </c>
      <c r="B1970" s="196" t="s">
        <v>207</v>
      </c>
      <c r="C1970" s="196" t="s">
        <v>213</v>
      </c>
      <c r="D1970" s="196" t="s">
        <v>195</v>
      </c>
      <c r="E1970" s="196">
        <v>4.72</v>
      </c>
      <c r="F1970" s="196"/>
      <c r="G1970" s="196">
        <v>3.31</v>
      </c>
      <c r="H1970" s="196"/>
      <c r="I1970" s="196"/>
      <c r="J1970" s="196">
        <v>1.3995</v>
      </c>
      <c r="K1970" s="196">
        <v>0.83323000000000003</v>
      </c>
      <c r="L1970" s="196">
        <v>0.47355999999999998</v>
      </c>
      <c r="M1970" s="196">
        <v>0.33538000000000001</v>
      </c>
      <c r="N1970" s="196">
        <v>0.35415000000000002</v>
      </c>
      <c r="O1970" s="196">
        <v>0.47391</v>
      </c>
      <c r="P1970" s="196"/>
      <c r="Q1970" s="197" t="s">
        <v>1</v>
      </c>
    </row>
    <row r="1971" spans="1:17" x14ac:dyDescent="0.2">
      <c r="A1971" s="198" t="s">
        <v>34</v>
      </c>
      <c r="B1971" s="199" t="s">
        <v>207</v>
      </c>
      <c r="C1971" s="199" t="s">
        <v>213</v>
      </c>
      <c r="D1971" s="199" t="s">
        <v>197</v>
      </c>
      <c r="E1971" s="199">
        <v>5.31</v>
      </c>
      <c r="F1971" s="199"/>
      <c r="G1971" s="199">
        <v>3.52</v>
      </c>
      <c r="H1971" s="199"/>
      <c r="I1971" s="199"/>
      <c r="J1971" s="199">
        <v>1.3418600000000001</v>
      </c>
      <c r="K1971" s="199">
        <v>0.80344000000000004</v>
      </c>
      <c r="L1971" s="199">
        <v>0.50141000000000002</v>
      </c>
      <c r="M1971" s="199">
        <v>0.37030999999999997</v>
      </c>
      <c r="N1971" s="199">
        <v>0.39967999999999998</v>
      </c>
      <c r="O1971" s="199">
        <v>0.51880999999999999</v>
      </c>
      <c r="P1971" s="199"/>
      <c r="Q1971" s="200" t="s">
        <v>1</v>
      </c>
    </row>
    <row r="1972" spans="1:17" x14ac:dyDescent="0.2">
      <c r="A1972" s="195" t="s">
        <v>34</v>
      </c>
      <c r="B1972" s="196" t="s">
        <v>207</v>
      </c>
      <c r="C1972" s="196" t="s">
        <v>212</v>
      </c>
      <c r="D1972" s="196" t="s">
        <v>195</v>
      </c>
      <c r="E1972" s="196"/>
      <c r="F1972" s="196"/>
      <c r="G1972" s="196"/>
      <c r="H1972" s="196"/>
      <c r="I1972" s="196"/>
      <c r="J1972" s="196"/>
      <c r="K1972" s="196"/>
      <c r="L1972" s="196"/>
      <c r="M1972" s="196"/>
      <c r="N1972" s="196"/>
      <c r="O1972" s="196"/>
      <c r="P1972" s="196"/>
      <c r="Q1972" s="197" t="s">
        <v>1</v>
      </c>
    </row>
    <row r="1973" spans="1:17" x14ac:dyDescent="0.2">
      <c r="A1973" s="198" t="s">
        <v>34</v>
      </c>
      <c r="B1973" s="199" t="s">
        <v>207</v>
      </c>
      <c r="C1973" s="199" t="s">
        <v>212</v>
      </c>
      <c r="D1973" s="199" t="s">
        <v>197</v>
      </c>
      <c r="E1973" s="199"/>
      <c r="F1973" s="199"/>
      <c r="G1973" s="199"/>
      <c r="H1973" s="199"/>
      <c r="I1973" s="199"/>
      <c r="J1973" s="199"/>
      <c r="K1973" s="199"/>
      <c r="L1973" s="199"/>
      <c r="M1973" s="199"/>
      <c r="N1973" s="199"/>
      <c r="O1973" s="199"/>
      <c r="P1973" s="199"/>
      <c r="Q1973" s="200" t="s">
        <v>1</v>
      </c>
    </row>
    <row r="1974" spans="1:17" x14ac:dyDescent="0.2">
      <c r="A1974" s="195" t="s">
        <v>34</v>
      </c>
      <c r="B1974" s="196" t="s">
        <v>207</v>
      </c>
      <c r="C1974" s="196" t="s">
        <v>210</v>
      </c>
      <c r="D1974" s="196" t="s">
        <v>195</v>
      </c>
      <c r="E1974" s="196"/>
      <c r="F1974" s="196"/>
      <c r="G1974" s="196"/>
      <c r="H1974" s="196"/>
      <c r="I1974" s="196"/>
      <c r="J1974" s="196"/>
      <c r="K1974" s="196"/>
      <c r="L1974" s="196"/>
      <c r="M1974" s="196"/>
      <c r="N1974" s="196"/>
      <c r="O1974" s="196"/>
      <c r="P1974" s="196"/>
      <c r="Q1974" s="197" t="s">
        <v>1</v>
      </c>
    </row>
    <row r="1975" spans="1:17" x14ac:dyDescent="0.2">
      <c r="A1975" s="198" t="s">
        <v>34</v>
      </c>
      <c r="B1975" s="199" t="s">
        <v>207</v>
      </c>
      <c r="C1975" s="199" t="s">
        <v>210</v>
      </c>
      <c r="D1975" s="199" t="s">
        <v>197</v>
      </c>
      <c r="E1975" s="199"/>
      <c r="F1975" s="199"/>
      <c r="G1975" s="199"/>
      <c r="H1975" s="199"/>
      <c r="I1975" s="199"/>
      <c r="J1975" s="199"/>
      <c r="K1975" s="199"/>
      <c r="L1975" s="199"/>
      <c r="M1975" s="199"/>
      <c r="N1975" s="199"/>
      <c r="O1975" s="199"/>
      <c r="P1975" s="199"/>
      <c r="Q1975" s="200" t="s">
        <v>1</v>
      </c>
    </row>
    <row r="1976" spans="1:17" x14ac:dyDescent="0.2">
      <c r="A1976" s="195" t="s">
        <v>34</v>
      </c>
      <c r="B1976" s="196" t="s">
        <v>207</v>
      </c>
      <c r="C1976" s="196" t="s">
        <v>206</v>
      </c>
      <c r="D1976" s="196" t="s">
        <v>195</v>
      </c>
      <c r="E1976" s="196"/>
      <c r="F1976" s="196"/>
      <c r="G1976" s="196"/>
      <c r="H1976" s="196"/>
      <c r="I1976" s="196"/>
      <c r="J1976" s="196"/>
      <c r="K1976" s="196"/>
      <c r="L1976" s="196"/>
      <c r="M1976" s="196"/>
      <c r="N1976" s="196"/>
      <c r="O1976" s="196"/>
      <c r="P1976" s="196"/>
      <c r="Q1976" s="197" t="s">
        <v>1</v>
      </c>
    </row>
    <row r="1977" spans="1:17" x14ac:dyDescent="0.2">
      <c r="A1977" s="198" t="s">
        <v>34</v>
      </c>
      <c r="B1977" s="199" t="s">
        <v>207</v>
      </c>
      <c r="C1977" s="199" t="s">
        <v>206</v>
      </c>
      <c r="D1977" s="199" t="s">
        <v>197</v>
      </c>
      <c r="E1977" s="199"/>
      <c r="F1977" s="199"/>
      <c r="G1977" s="199"/>
      <c r="H1977" s="199"/>
      <c r="I1977" s="199"/>
      <c r="J1977" s="199"/>
      <c r="K1977" s="199"/>
      <c r="L1977" s="199"/>
      <c r="M1977" s="199"/>
      <c r="N1977" s="199"/>
      <c r="O1977" s="199"/>
      <c r="P1977" s="199"/>
      <c r="Q1977" s="200" t="s">
        <v>1</v>
      </c>
    </row>
    <row r="1978" spans="1:17" x14ac:dyDescent="0.2">
      <c r="A1978" s="195" t="s">
        <v>34</v>
      </c>
      <c r="B1978" s="196" t="s">
        <v>207</v>
      </c>
      <c r="C1978" s="196" t="s">
        <v>211</v>
      </c>
      <c r="D1978" s="196" t="s">
        <v>195</v>
      </c>
      <c r="E1978" s="199"/>
      <c r="F1978" s="199"/>
      <c r="G1978" s="199"/>
      <c r="H1978" s="199"/>
      <c r="I1978" s="199"/>
      <c r="J1978" s="199"/>
      <c r="K1978" s="199"/>
      <c r="L1978" s="199"/>
      <c r="M1978" s="199"/>
      <c r="N1978" s="199"/>
      <c r="O1978" s="199"/>
      <c r="P1978" s="199"/>
      <c r="Q1978" s="200"/>
    </row>
    <row r="1979" spans="1:17" x14ac:dyDescent="0.2">
      <c r="A1979" s="198" t="s">
        <v>34</v>
      </c>
      <c r="B1979" s="199" t="s">
        <v>207</v>
      </c>
      <c r="C1979" s="199" t="s">
        <v>211</v>
      </c>
      <c r="D1979" s="199" t="s">
        <v>197</v>
      </c>
      <c r="E1979" s="199"/>
      <c r="F1979" s="199"/>
      <c r="G1979" s="199"/>
      <c r="H1979" s="199"/>
      <c r="I1979" s="199"/>
      <c r="J1979" s="199"/>
      <c r="K1979" s="199"/>
      <c r="L1979" s="199"/>
      <c r="M1979" s="199"/>
      <c r="N1979" s="199"/>
      <c r="O1979" s="199"/>
      <c r="P1979" s="199"/>
      <c r="Q1979" s="200"/>
    </row>
    <row r="1980" spans="1:17" x14ac:dyDescent="0.2">
      <c r="A1980" s="195" t="s">
        <v>34</v>
      </c>
      <c r="B1980" s="196" t="s">
        <v>207</v>
      </c>
      <c r="C1980" s="196" t="s">
        <v>1087</v>
      </c>
      <c r="D1980" s="196" t="s">
        <v>195</v>
      </c>
      <c r="E1980" s="199"/>
      <c r="F1980" s="199"/>
      <c r="G1980" s="199"/>
      <c r="H1980" s="199"/>
      <c r="I1980" s="199"/>
      <c r="J1980" s="199"/>
      <c r="K1980" s="199"/>
      <c r="L1980" s="199"/>
      <c r="M1980" s="199"/>
      <c r="N1980" s="199"/>
      <c r="O1980" s="199"/>
      <c r="P1980" s="199"/>
      <c r="Q1980" s="200"/>
    </row>
    <row r="1981" spans="1:17" x14ac:dyDescent="0.2">
      <c r="A1981" s="198" t="s">
        <v>34</v>
      </c>
      <c r="B1981" s="199" t="s">
        <v>207</v>
      </c>
      <c r="C1981" s="199" t="s">
        <v>1087</v>
      </c>
      <c r="D1981" s="199" t="s">
        <v>197</v>
      </c>
      <c r="E1981" s="199"/>
      <c r="F1981" s="199"/>
      <c r="G1981" s="199"/>
      <c r="H1981" s="199"/>
      <c r="I1981" s="199"/>
      <c r="J1981" s="199"/>
      <c r="K1981" s="199"/>
      <c r="L1981" s="199"/>
      <c r="M1981" s="199"/>
      <c r="N1981" s="199"/>
      <c r="O1981" s="199"/>
      <c r="P1981" s="199"/>
      <c r="Q1981" s="200"/>
    </row>
    <row r="1982" spans="1:17" x14ac:dyDescent="0.2">
      <c r="A1982" s="195" t="s">
        <v>35</v>
      </c>
      <c r="B1982" s="196" t="s">
        <v>208</v>
      </c>
      <c r="C1982" s="196" t="s">
        <v>214</v>
      </c>
      <c r="D1982" s="196" t="s">
        <v>195</v>
      </c>
      <c r="E1982" s="196">
        <v>2676632</v>
      </c>
      <c r="F1982" s="196">
        <v>2666972</v>
      </c>
      <c r="G1982" s="196">
        <v>2791688</v>
      </c>
      <c r="H1982" s="196">
        <v>2817284</v>
      </c>
      <c r="I1982" s="196">
        <v>2570506</v>
      </c>
      <c r="J1982" s="196">
        <v>2516210</v>
      </c>
      <c r="K1982" s="196">
        <v>2581519</v>
      </c>
      <c r="L1982" s="196">
        <v>2570344</v>
      </c>
      <c r="M1982" s="196">
        <v>2368027</v>
      </c>
      <c r="N1982" s="196">
        <v>2344190</v>
      </c>
      <c r="O1982" s="196">
        <v>2335431</v>
      </c>
      <c r="P1982" s="196"/>
      <c r="Q1982" s="197" t="s">
        <v>1</v>
      </c>
    </row>
    <row r="1983" spans="1:17" x14ac:dyDescent="0.2">
      <c r="A1983" s="198" t="s">
        <v>35</v>
      </c>
      <c r="B1983" s="199" t="s">
        <v>208</v>
      </c>
      <c r="C1983" s="199" t="s">
        <v>214</v>
      </c>
      <c r="D1983" s="199" t="s">
        <v>197</v>
      </c>
      <c r="E1983" s="199">
        <v>2846693</v>
      </c>
      <c r="F1983" s="199">
        <v>2931239</v>
      </c>
      <c r="G1983" s="199">
        <v>2843535</v>
      </c>
      <c r="H1983" s="199">
        <v>2890745</v>
      </c>
      <c r="I1983" s="199">
        <v>2716181</v>
      </c>
      <c r="J1983" s="199">
        <v>2663496</v>
      </c>
      <c r="K1983" s="199">
        <v>2689772</v>
      </c>
      <c r="L1983" s="199">
        <v>2688723</v>
      </c>
      <c r="M1983" s="199">
        <v>2633711</v>
      </c>
      <c r="N1983" s="199">
        <v>2606497</v>
      </c>
      <c r="O1983" s="199">
        <v>2594605</v>
      </c>
      <c r="P1983" s="199"/>
      <c r="Q1983" s="200" t="s">
        <v>1</v>
      </c>
    </row>
    <row r="1984" spans="1:17" x14ac:dyDescent="0.2">
      <c r="A1984" s="195" t="s">
        <v>35</v>
      </c>
      <c r="B1984" s="196" t="s">
        <v>208</v>
      </c>
      <c r="C1984" s="196" t="s">
        <v>215</v>
      </c>
      <c r="D1984" s="196" t="s">
        <v>195</v>
      </c>
      <c r="E1984" s="196">
        <v>2619338</v>
      </c>
      <c r="F1984" s="196">
        <v>2567623</v>
      </c>
      <c r="G1984" s="196">
        <v>2607360</v>
      </c>
      <c r="H1984" s="196">
        <v>2514702</v>
      </c>
      <c r="I1984" s="196">
        <v>2541823</v>
      </c>
      <c r="J1984" s="196">
        <v>2470266</v>
      </c>
      <c r="K1984" s="196">
        <v>2199318</v>
      </c>
      <c r="L1984" s="196">
        <v>2191068</v>
      </c>
      <c r="M1984" s="196">
        <v>2360765</v>
      </c>
      <c r="N1984" s="196">
        <v>2333415</v>
      </c>
      <c r="O1984" s="196">
        <v>2326295</v>
      </c>
      <c r="P1984" s="196"/>
      <c r="Q1984" s="197" t="s">
        <v>1</v>
      </c>
    </row>
    <row r="1985" spans="1:17" x14ac:dyDescent="0.2">
      <c r="A1985" s="198" t="s">
        <v>35</v>
      </c>
      <c r="B1985" s="199" t="s">
        <v>208</v>
      </c>
      <c r="C1985" s="199" t="s">
        <v>215</v>
      </c>
      <c r="D1985" s="199" t="s">
        <v>197</v>
      </c>
      <c r="E1985" s="199">
        <v>2754232</v>
      </c>
      <c r="F1985" s="199">
        <v>2789953</v>
      </c>
      <c r="G1985" s="199">
        <v>2670365</v>
      </c>
      <c r="H1985" s="199">
        <v>2639068</v>
      </c>
      <c r="I1985" s="199">
        <v>2761273</v>
      </c>
      <c r="J1985" s="199">
        <v>2687500</v>
      </c>
      <c r="K1985" s="199">
        <v>2330547</v>
      </c>
      <c r="L1985" s="199">
        <v>2330404</v>
      </c>
      <c r="M1985" s="199">
        <v>2599062</v>
      </c>
      <c r="N1985" s="199">
        <v>2565873</v>
      </c>
      <c r="O1985" s="199">
        <v>2561943</v>
      </c>
      <c r="P1985" s="199"/>
      <c r="Q1985" s="200" t="s">
        <v>1</v>
      </c>
    </row>
    <row r="1986" spans="1:17" x14ac:dyDescent="0.2">
      <c r="A1986" s="195" t="s">
        <v>35</v>
      </c>
      <c r="B1986" s="196" t="s">
        <v>208</v>
      </c>
      <c r="C1986" s="196" t="s">
        <v>213</v>
      </c>
      <c r="D1986" s="196" t="s">
        <v>195</v>
      </c>
      <c r="E1986" s="196">
        <v>2391343</v>
      </c>
      <c r="F1986" s="196">
        <v>2415575</v>
      </c>
      <c r="G1986" s="196">
        <v>2554265</v>
      </c>
      <c r="H1986" s="196">
        <v>2546004</v>
      </c>
      <c r="I1986" s="196">
        <v>2524384</v>
      </c>
      <c r="J1986" s="196">
        <v>2452348</v>
      </c>
      <c r="K1986" s="196">
        <v>2414634</v>
      </c>
      <c r="L1986" s="196">
        <v>2402497</v>
      </c>
      <c r="M1986" s="196">
        <v>2392573</v>
      </c>
      <c r="N1986" s="196">
        <v>2358302</v>
      </c>
      <c r="O1986" s="196">
        <v>2339355</v>
      </c>
      <c r="P1986" s="196"/>
      <c r="Q1986" s="197" t="s">
        <v>1</v>
      </c>
    </row>
    <row r="1987" spans="1:17" x14ac:dyDescent="0.2">
      <c r="A1987" s="198" t="s">
        <v>35</v>
      </c>
      <c r="B1987" s="199" t="s">
        <v>208</v>
      </c>
      <c r="C1987" s="199" t="s">
        <v>213</v>
      </c>
      <c r="D1987" s="199" t="s">
        <v>197</v>
      </c>
      <c r="E1987" s="199">
        <v>2532438</v>
      </c>
      <c r="F1987" s="199">
        <v>2614748</v>
      </c>
      <c r="G1987" s="199">
        <v>2619097</v>
      </c>
      <c r="H1987" s="199">
        <v>2630317</v>
      </c>
      <c r="I1987" s="199">
        <v>2689696</v>
      </c>
      <c r="J1987" s="199">
        <v>2616545</v>
      </c>
      <c r="K1987" s="199">
        <v>2589737</v>
      </c>
      <c r="L1987" s="199">
        <v>2586146</v>
      </c>
      <c r="M1987" s="199">
        <v>2619449</v>
      </c>
      <c r="N1987" s="199">
        <v>2586036</v>
      </c>
      <c r="O1987" s="199">
        <v>2569399</v>
      </c>
      <c r="P1987" s="199"/>
      <c r="Q1987" s="200" t="s">
        <v>1</v>
      </c>
    </row>
    <row r="1988" spans="1:17" x14ac:dyDescent="0.2">
      <c r="A1988" s="195" t="s">
        <v>35</v>
      </c>
      <c r="B1988" s="196" t="s">
        <v>208</v>
      </c>
      <c r="C1988" s="196" t="s">
        <v>212</v>
      </c>
      <c r="D1988" s="196" t="s">
        <v>195</v>
      </c>
      <c r="E1988" s="196">
        <v>2287637</v>
      </c>
      <c r="F1988" s="196">
        <v>2314718</v>
      </c>
      <c r="G1988" s="196">
        <v>2524563</v>
      </c>
      <c r="H1988" s="196">
        <v>2507436</v>
      </c>
      <c r="I1988" s="196">
        <v>2466759</v>
      </c>
      <c r="J1988" s="196">
        <v>2398709</v>
      </c>
      <c r="K1988" s="196">
        <v>2408233</v>
      </c>
      <c r="L1988" s="196">
        <v>2395492</v>
      </c>
      <c r="M1988" s="196">
        <v>2324631</v>
      </c>
      <c r="N1988" s="196">
        <v>2383580</v>
      </c>
      <c r="O1988" s="196">
        <v>2356850</v>
      </c>
      <c r="P1988" s="196"/>
      <c r="Q1988" s="197" t="s">
        <v>1</v>
      </c>
    </row>
    <row r="1989" spans="1:17" x14ac:dyDescent="0.2">
      <c r="A1989" s="198" t="s">
        <v>35</v>
      </c>
      <c r="B1989" s="199" t="s">
        <v>208</v>
      </c>
      <c r="C1989" s="199" t="s">
        <v>212</v>
      </c>
      <c r="D1989" s="199" t="s">
        <v>197</v>
      </c>
      <c r="E1989" s="199">
        <v>2450541</v>
      </c>
      <c r="F1989" s="199">
        <v>2474095</v>
      </c>
      <c r="G1989" s="199">
        <v>2592258</v>
      </c>
      <c r="H1989" s="199">
        <v>2497729</v>
      </c>
      <c r="I1989" s="199">
        <v>2657973</v>
      </c>
      <c r="J1989" s="199">
        <v>2588133</v>
      </c>
      <c r="K1989" s="199">
        <v>2713393</v>
      </c>
      <c r="L1989" s="199">
        <v>2707811</v>
      </c>
      <c r="M1989" s="199">
        <v>2553287</v>
      </c>
      <c r="N1989" s="199">
        <v>2590652</v>
      </c>
      <c r="O1989" s="199">
        <v>2568245</v>
      </c>
      <c r="P1989" s="199"/>
      <c r="Q1989" s="200" t="s">
        <v>1</v>
      </c>
    </row>
    <row r="1990" spans="1:17" x14ac:dyDescent="0.2">
      <c r="A1990" s="195" t="s">
        <v>35</v>
      </c>
      <c r="B1990" s="196" t="s">
        <v>208</v>
      </c>
      <c r="C1990" s="196" t="s">
        <v>210</v>
      </c>
      <c r="D1990" s="196" t="s">
        <v>195</v>
      </c>
      <c r="E1990" s="196">
        <v>2190829</v>
      </c>
      <c r="F1990" s="196">
        <v>2267899</v>
      </c>
      <c r="G1990" s="196">
        <v>2438811</v>
      </c>
      <c r="H1990" s="196">
        <v>2295579</v>
      </c>
      <c r="I1990" s="196">
        <v>2449265</v>
      </c>
      <c r="J1990" s="196">
        <v>2385402</v>
      </c>
      <c r="K1990" s="196">
        <v>2381170</v>
      </c>
      <c r="L1990" s="196">
        <v>2367713</v>
      </c>
      <c r="M1990" s="196">
        <v>2305930</v>
      </c>
      <c r="N1990" s="196">
        <v>2319963</v>
      </c>
      <c r="O1990" s="196">
        <v>2382340</v>
      </c>
      <c r="P1990" s="196"/>
      <c r="Q1990" s="197" t="s">
        <v>1</v>
      </c>
    </row>
    <row r="1991" spans="1:17" x14ac:dyDescent="0.2">
      <c r="A1991" s="198" t="s">
        <v>35</v>
      </c>
      <c r="B1991" s="199" t="s">
        <v>208</v>
      </c>
      <c r="C1991" s="199" t="s">
        <v>210</v>
      </c>
      <c r="D1991" s="199" t="s">
        <v>197</v>
      </c>
      <c r="E1991" s="199">
        <v>2391653</v>
      </c>
      <c r="F1991" s="199">
        <v>2396907</v>
      </c>
      <c r="G1991" s="199">
        <v>2465515</v>
      </c>
      <c r="H1991" s="199">
        <v>2401920</v>
      </c>
      <c r="I1991" s="199">
        <v>2594692</v>
      </c>
      <c r="J1991" s="199">
        <v>2530285</v>
      </c>
      <c r="K1991" s="199">
        <v>2633072</v>
      </c>
      <c r="L1991" s="199">
        <v>2626957</v>
      </c>
      <c r="M1991" s="199">
        <v>2511884</v>
      </c>
      <c r="N1991" s="199">
        <v>2526888</v>
      </c>
      <c r="O1991" s="199">
        <v>2576167</v>
      </c>
      <c r="P1991" s="199"/>
      <c r="Q1991" s="200" t="s">
        <v>1</v>
      </c>
    </row>
    <row r="1992" spans="1:17" x14ac:dyDescent="0.2">
      <c r="A1992" s="195" t="s">
        <v>35</v>
      </c>
      <c r="B1992" s="196" t="s">
        <v>208</v>
      </c>
      <c r="C1992" s="196" t="s">
        <v>206</v>
      </c>
      <c r="D1992" s="196" t="s">
        <v>195</v>
      </c>
      <c r="E1992" s="196">
        <v>2125492</v>
      </c>
      <c r="F1992" s="196">
        <v>2199729</v>
      </c>
      <c r="G1992" s="196">
        <v>2265056</v>
      </c>
      <c r="H1992" s="196">
        <v>2146949</v>
      </c>
      <c r="I1992" s="196">
        <v>2376699</v>
      </c>
      <c r="J1992" s="196">
        <v>2334562</v>
      </c>
      <c r="K1992" s="196">
        <v>2290167</v>
      </c>
      <c r="L1992" s="196">
        <v>2276711</v>
      </c>
      <c r="M1992" s="196">
        <v>2311001</v>
      </c>
      <c r="N1992" s="196">
        <v>2277158</v>
      </c>
      <c r="O1992" s="196">
        <v>2293287</v>
      </c>
      <c r="P1992" s="196"/>
      <c r="Q1992" s="197" t="s">
        <v>1</v>
      </c>
    </row>
    <row r="1993" spans="1:17" x14ac:dyDescent="0.2">
      <c r="A1993" s="198" t="s">
        <v>35</v>
      </c>
      <c r="B1993" s="199" t="s">
        <v>208</v>
      </c>
      <c r="C1993" s="199" t="s">
        <v>206</v>
      </c>
      <c r="D1993" s="199" t="s">
        <v>197</v>
      </c>
      <c r="E1993" s="199">
        <v>2231438</v>
      </c>
      <c r="F1993" s="199">
        <v>2261593</v>
      </c>
      <c r="G1993" s="199">
        <v>2289928</v>
      </c>
      <c r="H1993" s="199">
        <v>2454088</v>
      </c>
      <c r="I1993" s="199">
        <v>2435127</v>
      </c>
      <c r="J1993" s="199">
        <v>2395994</v>
      </c>
      <c r="K1993" s="199">
        <v>2562838</v>
      </c>
      <c r="L1993" s="199">
        <v>2555905</v>
      </c>
      <c r="M1993" s="199">
        <v>2458453</v>
      </c>
      <c r="N1993" s="199">
        <v>2446623</v>
      </c>
      <c r="O1993" s="199">
        <v>2463220</v>
      </c>
      <c r="P1993" s="199"/>
      <c r="Q1993" s="200" t="s">
        <v>1</v>
      </c>
    </row>
    <row r="1994" spans="1:17" x14ac:dyDescent="0.2">
      <c r="A1994" s="195" t="s">
        <v>35</v>
      </c>
      <c r="B1994" s="196" t="s">
        <v>208</v>
      </c>
      <c r="C1994" s="196" t="s">
        <v>211</v>
      </c>
      <c r="D1994" s="196" t="s">
        <v>195</v>
      </c>
      <c r="E1994" s="196"/>
      <c r="F1994" s="196"/>
      <c r="G1994" s="196"/>
      <c r="H1994" s="196"/>
      <c r="I1994" s="196"/>
      <c r="J1994" s="196"/>
      <c r="K1994" s="196"/>
      <c r="L1994" s="196"/>
      <c r="M1994" s="196"/>
      <c r="N1994" s="196"/>
      <c r="O1994" s="196"/>
      <c r="P1994" s="196"/>
      <c r="Q1994" s="197" t="s">
        <v>1</v>
      </c>
    </row>
    <row r="1995" spans="1:17" x14ac:dyDescent="0.2">
      <c r="A1995" s="198" t="s">
        <v>35</v>
      </c>
      <c r="B1995" s="199" t="s">
        <v>208</v>
      </c>
      <c r="C1995" s="199" t="s">
        <v>211</v>
      </c>
      <c r="D1995" s="199" t="s">
        <v>197</v>
      </c>
      <c r="E1995" s="199"/>
      <c r="F1995" s="199"/>
      <c r="G1995" s="199"/>
      <c r="H1995" s="199"/>
      <c r="I1995" s="199"/>
      <c r="J1995" s="199"/>
      <c r="K1995" s="199"/>
      <c r="L1995" s="199"/>
      <c r="M1995" s="199"/>
      <c r="N1995" s="199"/>
      <c r="O1995" s="199"/>
      <c r="P1995" s="199"/>
      <c r="Q1995" s="200" t="s">
        <v>1</v>
      </c>
    </row>
    <row r="1996" spans="1:17" x14ac:dyDescent="0.2">
      <c r="A1996" s="195" t="s">
        <v>35</v>
      </c>
      <c r="B1996" s="196" t="s">
        <v>205</v>
      </c>
      <c r="C1996" s="196" t="s">
        <v>214</v>
      </c>
      <c r="D1996" s="196" t="s">
        <v>195</v>
      </c>
      <c r="E1996" s="196">
        <v>2016291</v>
      </c>
      <c r="F1996" s="196">
        <v>1979348</v>
      </c>
      <c r="G1996" s="196">
        <v>2056497</v>
      </c>
      <c r="H1996" s="196">
        <v>1987342</v>
      </c>
      <c r="I1996" s="196">
        <v>2180361</v>
      </c>
      <c r="J1996" s="196">
        <v>2184579</v>
      </c>
      <c r="K1996" s="196">
        <v>2131457</v>
      </c>
      <c r="L1996" s="196">
        <v>2195403</v>
      </c>
      <c r="M1996" s="196">
        <v>2217384</v>
      </c>
      <c r="N1996" s="196">
        <v>2021125</v>
      </c>
      <c r="O1996" s="196">
        <v>2232050</v>
      </c>
      <c r="P1996" s="196"/>
      <c r="Q1996" s="197" t="s">
        <v>1</v>
      </c>
    </row>
    <row r="1997" spans="1:17" x14ac:dyDescent="0.2">
      <c r="A1997" s="198" t="s">
        <v>35</v>
      </c>
      <c r="B1997" s="199" t="s">
        <v>205</v>
      </c>
      <c r="C1997" s="199" t="s">
        <v>214</v>
      </c>
      <c r="D1997" s="199" t="s">
        <v>197</v>
      </c>
      <c r="E1997" s="199">
        <v>1989368</v>
      </c>
      <c r="F1997" s="199">
        <v>2050433</v>
      </c>
      <c r="G1997" s="199">
        <v>2063395</v>
      </c>
      <c r="H1997" s="199">
        <v>2038933</v>
      </c>
      <c r="I1997" s="199">
        <v>2217571</v>
      </c>
      <c r="J1997" s="199">
        <v>2234442</v>
      </c>
      <c r="K1997" s="199">
        <v>2155096</v>
      </c>
      <c r="L1997" s="199">
        <v>2263471</v>
      </c>
      <c r="M1997" s="199">
        <v>2294775</v>
      </c>
      <c r="N1997" s="199">
        <v>2353860</v>
      </c>
      <c r="O1997" s="199">
        <v>2356067</v>
      </c>
      <c r="P1997" s="199"/>
      <c r="Q1997" s="200" t="s">
        <v>1</v>
      </c>
    </row>
    <row r="1998" spans="1:17" x14ac:dyDescent="0.2">
      <c r="A1998" s="195" t="s">
        <v>35</v>
      </c>
      <c r="B1998" s="196" t="s">
        <v>205</v>
      </c>
      <c r="C1998" s="196" t="s">
        <v>215</v>
      </c>
      <c r="D1998" s="196" t="s">
        <v>195</v>
      </c>
      <c r="E1998" s="196">
        <v>1791864</v>
      </c>
      <c r="F1998" s="196">
        <v>1877445</v>
      </c>
      <c r="G1998" s="196">
        <v>1932915</v>
      </c>
      <c r="H1998" s="196">
        <v>1985618</v>
      </c>
      <c r="I1998" s="196">
        <v>2001558</v>
      </c>
      <c r="J1998" s="196">
        <v>2001542</v>
      </c>
      <c r="K1998" s="196">
        <v>2097867</v>
      </c>
      <c r="L1998" s="196">
        <v>2190273</v>
      </c>
      <c r="M1998" s="196">
        <v>2191927</v>
      </c>
      <c r="N1998" s="196">
        <v>2320031</v>
      </c>
      <c r="O1998" s="196">
        <v>2204488</v>
      </c>
      <c r="P1998" s="196"/>
      <c r="Q1998" s="197" t="s">
        <v>1</v>
      </c>
    </row>
    <row r="1999" spans="1:17" x14ac:dyDescent="0.2">
      <c r="A1999" s="198" t="s">
        <v>35</v>
      </c>
      <c r="B1999" s="199" t="s">
        <v>205</v>
      </c>
      <c r="C1999" s="199" t="s">
        <v>215</v>
      </c>
      <c r="D1999" s="199" t="s">
        <v>197</v>
      </c>
      <c r="E1999" s="199">
        <v>1859801</v>
      </c>
      <c r="F1999" s="199">
        <v>1906915</v>
      </c>
      <c r="G1999" s="199">
        <v>1940056</v>
      </c>
      <c r="H1999" s="199">
        <v>2021951</v>
      </c>
      <c r="I1999" s="199">
        <v>2061261</v>
      </c>
      <c r="J1999" s="199">
        <v>2072840</v>
      </c>
      <c r="K1999" s="199">
        <v>2103062</v>
      </c>
      <c r="L1999" s="199">
        <v>2291064</v>
      </c>
      <c r="M1999" s="199">
        <v>2238713</v>
      </c>
      <c r="N1999" s="199">
        <v>2320031</v>
      </c>
      <c r="O1999" s="199">
        <v>2292200</v>
      </c>
      <c r="P1999" s="199"/>
      <c r="Q1999" s="200" t="s">
        <v>1</v>
      </c>
    </row>
    <row r="2000" spans="1:17" x14ac:dyDescent="0.2">
      <c r="A2000" s="195" t="s">
        <v>35</v>
      </c>
      <c r="B2000" s="196" t="s">
        <v>205</v>
      </c>
      <c r="C2000" s="196" t="s">
        <v>213</v>
      </c>
      <c r="D2000" s="196" t="s">
        <v>195</v>
      </c>
      <c r="E2000" s="196">
        <v>1610650</v>
      </c>
      <c r="F2000" s="196">
        <v>1810475</v>
      </c>
      <c r="G2000" s="196">
        <v>1927460</v>
      </c>
      <c r="H2000" s="196">
        <v>1882254</v>
      </c>
      <c r="I2000" s="196">
        <v>1863866</v>
      </c>
      <c r="J2000" s="196">
        <v>1858162</v>
      </c>
      <c r="K2000" s="196">
        <v>2049603</v>
      </c>
      <c r="L2000" s="196">
        <v>2172401</v>
      </c>
      <c r="M2000" s="196">
        <v>2154203</v>
      </c>
      <c r="N2000" s="196">
        <v>2103041</v>
      </c>
      <c r="O2000" s="196">
        <v>2165730</v>
      </c>
      <c r="P2000" s="196"/>
      <c r="Q2000" s="197" t="s">
        <v>1</v>
      </c>
    </row>
    <row r="2001" spans="1:17" x14ac:dyDescent="0.2">
      <c r="A2001" s="198" t="s">
        <v>35</v>
      </c>
      <c r="B2001" s="199" t="s">
        <v>205</v>
      </c>
      <c r="C2001" s="199" t="s">
        <v>213</v>
      </c>
      <c r="D2001" s="199" t="s">
        <v>197</v>
      </c>
      <c r="E2001" s="199">
        <v>1693518</v>
      </c>
      <c r="F2001" s="199">
        <v>1805265</v>
      </c>
      <c r="G2001" s="199">
        <v>2013237</v>
      </c>
      <c r="H2001" s="199">
        <v>1880747</v>
      </c>
      <c r="I2001" s="199">
        <v>1845741</v>
      </c>
      <c r="J2001" s="199">
        <v>1852416</v>
      </c>
      <c r="K2001" s="199">
        <v>1994956</v>
      </c>
      <c r="L2001" s="199">
        <v>2085612</v>
      </c>
      <c r="M2001" s="199">
        <v>2221677</v>
      </c>
      <c r="N2001" s="199">
        <v>2103041</v>
      </c>
      <c r="O2001" s="199">
        <v>2272351</v>
      </c>
      <c r="P2001" s="199"/>
      <c r="Q2001" s="200" t="s">
        <v>1</v>
      </c>
    </row>
    <row r="2002" spans="1:17" x14ac:dyDescent="0.2">
      <c r="A2002" s="195" t="s">
        <v>35</v>
      </c>
      <c r="B2002" s="196" t="s">
        <v>205</v>
      </c>
      <c r="C2002" s="196" t="s">
        <v>212</v>
      </c>
      <c r="D2002" s="196" t="s">
        <v>195</v>
      </c>
      <c r="E2002" s="196"/>
      <c r="F2002" s="196"/>
      <c r="G2002" s="196"/>
      <c r="H2002" s="196"/>
      <c r="I2002" s="196"/>
      <c r="J2002" s="196"/>
      <c r="K2002" s="196"/>
      <c r="L2002" s="196"/>
      <c r="M2002" s="196"/>
      <c r="N2002" s="196"/>
      <c r="O2002" s="196"/>
      <c r="P2002" s="196"/>
      <c r="Q2002" s="197" t="s">
        <v>1</v>
      </c>
    </row>
    <row r="2003" spans="1:17" x14ac:dyDescent="0.2">
      <c r="A2003" s="198" t="s">
        <v>35</v>
      </c>
      <c r="B2003" s="199" t="s">
        <v>205</v>
      </c>
      <c r="C2003" s="199" t="s">
        <v>212</v>
      </c>
      <c r="D2003" s="199" t="s">
        <v>197</v>
      </c>
      <c r="E2003" s="199"/>
      <c r="F2003" s="199"/>
      <c r="G2003" s="199"/>
      <c r="H2003" s="199"/>
      <c r="I2003" s="199"/>
      <c r="J2003" s="199"/>
      <c r="K2003" s="199"/>
      <c r="L2003" s="199"/>
      <c r="M2003" s="199"/>
      <c r="N2003" s="199"/>
      <c r="O2003" s="199"/>
      <c r="P2003" s="199"/>
      <c r="Q2003" s="200" t="s">
        <v>1</v>
      </c>
    </row>
    <row r="2004" spans="1:17" x14ac:dyDescent="0.2">
      <c r="A2004" s="195" t="s">
        <v>35</v>
      </c>
      <c r="B2004" s="196" t="s">
        <v>205</v>
      </c>
      <c r="C2004" s="196" t="s">
        <v>210</v>
      </c>
      <c r="D2004" s="196" t="s">
        <v>195</v>
      </c>
      <c r="E2004" s="196"/>
      <c r="F2004" s="196"/>
      <c r="G2004" s="196"/>
      <c r="H2004" s="196"/>
      <c r="I2004" s="196"/>
      <c r="J2004" s="196"/>
      <c r="K2004" s="196"/>
      <c r="L2004" s="196"/>
      <c r="M2004" s="196"/>
      <c r="N2004" s="196"/>
      <c r="O2004" s="196"/>
      <c r="P2004" s="196"/>
      <c r="Q2004" s="197" t="s">
        <v>1</v>
      </c>
    </row>
    <row r="2005" spans="1:17" x14ac:dyDescent="0.2">
      <c r="A2005" s="198" t="s">
        <v>35</v>
      </c>
      <c r="B2005" s="199" t="s">
        <v>205</v>
      </c>
      <c r="C2005" s="199" t="s">
        <v>210</v>
      </c>
      <c r="D2005" s="199" t="s">
        <v>197</v>
      </c>
      <c r="E2005" s="199"/>
      <c r="F2005" s="199"/>
      <c r="G2005" s="199"/>
      <c r="H2005" s="199"/>
      <c r="I2005" s="199"/>
      <c r="J2005" s="199"/>
      <c r="K2005" s="199"/>
      <c r="L2005" s="199"/>
      <c r="M2005" s="199"/>
      <c r="N2005" s="199"/>
      <c r="O2005" s="199"/>
      <c r="P2005" s="199"/>
      <c r="Q2005" s="200" t="s">
        <v>1</v>
      </c>
    </row>
    <row r="2006" spans="1:17" x14ac:dyDescent="0.2">
      <c r="A2006" s="195" t="s">
        <v>35</v>
      </c>
      <c r="B2006" s="196" t="s">
        <v>205</v>
      </c>
      <c r="C2006" s="196" t="s">
        <v>206</v>
      </c>
      <c r="D2006" s="196" t="s">
        <v>195</v>
      </c>
      <c r="E2006" s="196"/>
      <c r="F2006" s="196"/>
      <c r="G2006" s="196"/>
      <c r="H2006" s="196"/>
      <c r="I2006" s="196"/>
      <c r="J2006" s="196"/>
      <c r="K2006" s="196"/>
      <c r="L2006" s="196"/>
      <c r="M2006" s="196"/>
      <c r="N2006" s="196"/>
      <c r="O2006" s="196"/>
      <c r="P2006" s="196"/>
      <c r="Q2006" s="197" t="s">
        <v>1</v>
      </c>
    </row>
    <row r="2007" spans="1:17" x14ac:dyDescent="0.2">
      <c r="A2007" s="198" t="s">
        <v>35</v>
      </c>
      <c r="B2007" s="199" t="s">
        <v>205</v>
      </c>
      <c r="C2007" s="199" t="s">
        <v>206</v>
      </c>
      <c r="D2007" s="199" t="s">
        <v>197</v>
      </c>
      <c r="E2007" s="199"/>
      <c r="F2007" s="199"/>
      <c r="G2007" s="199"/>
      <c r="H2007" s="199"/>
      <c r="I2007" s="199"/>
      <c r="J2007" s="199"/>
      <c r="K2007" s="199"/>
      <c r="L2007" s="199"/>
      <c r="M2007" s="199"/>
      <c r="N2007" s="199"/>
      <c r="O2007" s="199"/>
      <c r="P2007" s="199"/>
      <c r="Q2007" s="200" t="s">
        <v>1</v>
      </c>
    </row>
    <row r="2008" spans="1:17" x14ac:dyDescent="0.2">
      <c r="A2008" s="195" t="s">
        <v>35</v>
      </c>
      <c r="B2008" s="196" t="s">
        <v>205</v>
      </c>
      <c r="C2008" s="196" t="s">
        <v>211</v>
      </c>
      <c r="D2008" s="196" t="s">
        <v>195</v>
      </c>
      <c r="E2008" s="199"/>
      <c r="F2008" s="199"/>
      <c r="G2008" s="199"/>
      <c r="H2008" s="199"/>
      <c r="I2008" s="199"/>
      <c r="J2008" s="199"/>
      <c r="K2008" s="199"/>
      <c r="L2008" s="199"/>
      <c r="M2008" s="199"/>
      <c r="N2008" s="199"/>
      <c r="O2008" s="199"/>
      <c r="P2008" s="199"/>
      <c r="Q2008" s="200"/>
    </row>
    <row r="2009" spans="1:17" x14ac:dyDescent="0.2">
      <c r="A2009" s="198" t="s">
        <v>35</v>
      </c>
      <c r="B2009" s="199" t="s">
        <v>205</v>
      </c>
      <c r="C2009" s="199" t="s">
        <v>211</v>
      </c>
      <c r="D2009" s="199" t="s">
        <v>197</v>
      </c>
      <c r="E2009" s="199"/>
      <c r="F2009" s="199"/>
      <c r="G2009" s="199"/>
      <c r="H2009" s="199"/>
      <c r="I2009" s="199"/>
      <c r="J2009" s="199"/>
      <c r="K2009" s="199"/>
      <c r="L2009" s="199"/>
      <c r="M2009" s="199"/>
      <c r="N2009" s="199"/>
      <c r="O2009" s="199"/>
      <c r="P2009" s="199"/>
      <c r="Q2009" s="200"/>
    </row>
    <row r="2010" spans="1:17" x14ac:dyDescent="0.2">
      <c r="A2010" s="195" t="s">
        <v>35</v>
      </c>
      <c r="B2010" s="196" t="s">
        <v>205</v>
      </c>
      <c r="C2010" s="196" t="s">
        <v>1087</v>
      </c>
      <c r="D2010" s="196" t="s">
        <v>195</v>
      </c>
      <c r="E2010" s="199"/>
      <c r="F2010" s="199"/>
      <c r="G2010" s="199"/>
      <c r="H2010" s="199"/>
      <c r="I2010" s="199"/>
      <c r="J2010" s="199"/>
      <c r="K2010" s="199"/>
      <c r="L2010" s="199"/>
      <c r="M2010" s="199"/>
      <c r="N2010" s="199"/>
      <c r="O2010" s="199"/>
      <c r="P2010" s="199"/>
      <c r="Q2010" s="200"/>
    </row>
    <row r="2011" spans="1:17" x14ac:dyDescent="0.2">
      <c r="A2011" s="198" t="s">
        <v>35</v>
      </c>
      <c r="B2011" s="199" t="s">
        <v>205</v>
      </c>
      <c r="C2011" s="199" t="s">
        <v>1087</v>
      </c>
      <c r="D2011" s="199" t="s">
        <v>197</v>
      </c>
      <c r="E2011" s="199"/>
      <c r="F2011" s="199"/>
      <c r="G2011" s="199"/>
      <c r="H2011" s="199"/>
      <c r="I2011" s="199"/>
      <c r="J2011" s="199"/>
      <c r="K2011" s="199"/>
      <c r="L2011" s="199"/>
      <c r="M2011" s="199"/>
      <c r="N2011" s="199"/>
      <c r="O2011" s="199"/>
      <c r="P2011" s="199"/>
      <c r="Q2011" s="200"/>
    </row>
    <row r="2012" spans="1:17" x14ac:dyDescent="0.2">
      <c r="A2012" s="195" t="s">
        <v>35</v>
      </c>
      <c r="B2012" s="196" t="s">
        <v>209</v>
      </c>
      <c r="C2012" s="196" t="s">
        <v>214</v>
      </c>
      <c r="D2012" s="196" t="s">
        <v>195</v>
      </c>
      <c r="E2012" s="196">
        <v>4.8026400000000002</v>
      </c>
      <c r="F2012" s="196">
        <v>6.4139400000000002</v>
      </c>
      <c r="G2012" s="196">
        <v>3.8021400000000001</v>
      </c>
      <c r="H2012" s="196"/>
      <c r="I2012" s="196">
        <v>4.9275500000000001</v>
      </c>
      <c r="J2012" s="196">
        <v>3.33386</v>
      </c>
      <c r="K2012" s="196">
        <v>3.71475</v>
      </c>
      <c r="L2012" s="196">
        <v>3.0614599999999998</v>
      </c>
      <c r="M2012" s="196">
        <v>2.8570199999999999</v>
      </c>
      <c r="N2012" s="196">
        <v>2.5211299999999999</v>
      </c>
      <c r="O2012" s="196">
        <v>2.5297700000000001</v>
      </c>
      <c r="P2012" s="196"/>
      <c r="Q2012" s="197" t="s">
        <v>1</v>
      </c>
    </row>
    <row r="2013" spans="1:17" x14ac:dyDescent="0.2">
      <c r="A2013" s="198" t="s">
        <v>35</v>
      </c>
      <c r="B2013" s="199" t="s">
        <v>209</v>
      </c>
      <c r="C2013" s="199" t="s">
        <v>214</v>
      </c>
      <c r="D2013" s="199" t="s">
        <v>197</v>
      </c>
      <c r="E2013" s="199">
        <v>7.4096500000000001</v>
      </c>
      <c r="F2013" s="199">
        <v>9.3181799999999999</v>
      </c>
      <c r="G2013" s="199">
        <v>4.3199399999999999</v>
      </c>
      <c r="H2013" s="199"/>
      <c r="I2013" s="199">
        <v>8.2492999999999999</v>
      </c>
      <c r="J2013" s="199">
        <v>5.8992399999999998</v>
      </c>
      <c r="K2013" s="199">
        <v>6.5437099999999999</v>
      </c>
      <c r="L2013" s="199">
        <v>5.4007399999999999</v>
      </c>
      <c r="M2013" s="199">
        <v>4.8339400000000001</v>
      </c>
      <c r="N2013" s="199">
        <v>4.31107</v>
      </c>
      <c r="O2013" s="199">
        <v>4.0871300000000002</v>
      </c>
      <c r="P2013" s="199"/>
      <c r="Q2013" s="200" t="s">
        <v>1</v>
      </c>
    </row>
    <row r="2014" spans="1:17" x14ac:dyDescent="0.2">
      <c r="A2014" s="195" t="s">
        <v>35</v>
      </c>
      <c r="B2014" s="196" t="s">
        <v>209</v>
      </c>
      <c r="C2014" s="196" t="s">
        <v>215</v>
      </c>
      <c r="D2014" s="196" t="s">
        <v>195</v>
      </c>
      <c r="E2014" s="196">
        <v>2.4049200000000002</v>
      </c>
      <c r="F2014" s="196">
        <v>3.0380600000000002</v>
      </c>
      <c r="G2014" s="196">
        <v>4.3936000000000002</v>
      </c>
      <c r="H2014" s="196"/>
      <c r="I2014" s="196">
        <v>3.8598300000000001</v>
      </c>
      <c r="J2014" s="196">
        <v>2.58697</v>
      </c>
      <c r="K2014" s="196">
        <v>3.1859899999999999</v>
      </c>
      <c r="L2014" s="196"/>
      <c r="M2014" s="196">
        <v>1.4458</v>
      </c>
      <c r="N2014" s="196">
        <v>1.1960200000000001</v>
      </c>
      <c r="O2014" s="196">
        <v>1.14177</v>
      </c>
      <c r="P2014" s="196"/>
      <c r="Q2014" s="197" t="s">
        <v>1</v>
      </c>
    </row>
    <row r="2015" spans="1:17" x14ac:dyDescent="0.2">
      <c r="A2015" s="198" t="s">
        <v>35</v>
      </c>
      <c r="B2015" s="199" t="s">
        <v>209</v>
      </c>
      <c r="C2015" s="199" t="s">
        <v>215</v>
      </c>
      <c r="D2015" s="199" t="s">
        <v>197</v>
      </c>
      <c r="E2015" s="199">
        <v>4.1128299999999998</v>
      </c>
      <c r="F2015" s="199">
        <v>4.9884399999999998</v>
      </c>
      <c r="G2015" s="199">
        <v>3.9378099999999998</v>
      </c>
      <c r="H2015" s="199"/>
      <c r="I2015" s="199">
        <v>3.3561000000000001</v>
      </c>
      <c r="J2015" s="199">
        <v>2.3694899999999999</v>
      </c>
      <c r="K2015" s="199">
        <v>2.94489</v>
      </c>
      <c r="L2015" s="199"/>
      <c r="M2015" s="199">
        <v>2.7393000000000001</v>
      </c>
      <c r="N2015" s="199">
        <v>2.3351899999999999</v>
      </c>
      <c r="O2015" s="199">
        <v>2.0435300000000001</v>
      </c>
      <c r="P2015" s="199"/>
      <c r="Q2015" s="200" t="s">
        <v>1</v>
      </c>
    </row>
    <row r="2016" spans="1:17" x14ac:dyDescent="0.2">
      <c r="A2016" s="195" t="s">
        <v>35</v>
      </c>
      <c r="B2016" s="196" t="s">
        <v>209</v>
      </c>
      <c r="C2016" s="196" t="s">
        <v>213</v>
      </c>
      <c r="D2016" s="196" t="s">
        <v>195</v>
      </c>
      <c r="E2016" s="196">
        <v>2.1524299999999998</v>
      </c>
      <c r="F2016" s="196">
        <v>2.5066899999999999</v>
      </c>
      <c r="G2016" s="196">
        <v>3.4495200000000001</v>
      </c>
      <c r="H2016" s="196"/>
      <c r="I2016" s="196">
        <v>3.1407699999999998</v>
      </c>
      <c r="J2016" s="196">
        <v>2.0946899999999999</v>
      </c>
      <c r="K2016" s="196">
        <v>2.3134399999999999</v>
      </c>
      <c r="L2016" s="196"/>
      <c r="M2016" s="196">
        <v>0.99934000000000001</v>
      </c>
      <c r="N2016" s="196">
        <v>0.95008999999999999</v>
      </c>
      <c r="O2016" s="196">
        <v>0.92730999999999997</v>
      </c>
      <c r="P2016" s="196"/>
      <c r="Q2016" s="197" t="s">
        <v>1</v>
      </c>
    </row>
    <row r="2017" spans="1:17" x14ac:dyDescent="0.2">
      <c r="A2017" s="198" t="s">
        <v>35</v>
      </c>
      <c r="B2017" s="199" t="s">
        <v>209</v>
      </c>
      <c r="C2017" s="199" t="s">
        <v>213</v>
      </c>
      <c r="D2017" s="199" t="s">
        <v>197</v>
      </c>
      <c r="E2017" s="199">
        <v>3.8337400000000001</v>
      </c>
      <c r="F2017" s="199">
        <v>4.2785799999999998</v>
      </c>
      <c r="G2017" s="199">
        <v>3.419</v>
      </c>
      <c r="H2017" s="199"/>
      <c r="I2017" s="199">
        <v>2.8021799999999999</v>
      </c>
      <c r="J2017" s="199">
        <v>1.9773000000000001</v>
      </c>
      <c r="K2017" s="199">
        <v>2.1045400000000001</v>
      </c>
      <c r="L2017" s="199"/>
      <c r="M2017" s="199">
        <v>1.9633499999999999</v>
      </c>
      <c r="N2017" s="199">
        <v>1.9364399999999999</v>
      </c>
      <c r="O2017" s="199">
        <v>1.6959599999999999</v>
      </c>
      <c r="P2017" s="199"/>
      <c r="Q2017" s="200" t="s">
        <v>1</v>
      </c>
    </row>
    <row r="2018" spans="1:17" x14ac:dyDescent="0.2">
      <c r="A2018" s="195" t="s">
        <v>35</v>
      </c>
      <c r="B2018" s="196" t="s">
        <v>209</v>
      </c>
      <c r="C2018" s="196" t="s">
        <v>212</v>
      </c>
      <c r="D2018" s="196" t="s">
        <v>195</v>
      </c>
      <c r="E2018" s="196">
        <v>1.77305</v>
      </c>
      <c r="F2018" s="196">
        <v>2.0436999999999999</v>
      </c>
      <c r="G2018" s="196">
        <v>2.62473</v>
      </c>
      <c r="H2018" s="196"/>
      <c r="I2018" s="196">
        <v>2.37757</v>
      </c>
      <c r="J2018" s="196">
        <v>1.58243</v>
      </c>
      <c r="K2018" s="196">
        <v>1.70295</v>
      </c>
      <c r="L2018" s="196"/>
      <c r="M2018" s="196">
        <v>0.66861999999999999</v>
      </c>
      <c r="N2018" s="196">
        <v>0.61458000000000002</v>
      </c>
      <c r="O2018" s="196">
        <v>0.65481</v>
      </c>
      <c r="P2018" s="196"/>
      <c r="Q2018" s="197" t="s">
        <v>1</v>
      </c>
    </row>
    <row r="2019" spans="1:17" x14ac:dyDescent="0.2">
      <c r="A2019" s="198" t="s">
        <v>35</v>
      </c>
      <c r="B2019" s="199" t="s">
        <v>209</v>
      </c>
      <c r="C2019" s="199" t="s">
        <v>212</v>
      </c>
      <c r="D2019" s="199" t="s">
        <v>197</v>
      </c>
      <c r="E2019" s="199">
        <v>2.9358399999999998</v>
      </c>
      <c r="F2019" s="199">
        <v>3.3790900000000001</v>
      </c>
      <c r="G2019" s="199">
        <v>2.5292599999999998</v>
      </c>
      <c r="H2019" s="199"/>
      <c r="I2019" s="199">
        <v>2.09829</v>
      </c>
      <c r="J2019" s="199">
        <v>1.4728000000000001</v>
      </c>
      <c r="K2019" s="199">
        <v>1.4819800000000001</v>
      </c>
      <c r="L2019" s="199"/>
      <c r="M2019" s="199">
        <v>1.2733000000000001</v>
      </c>
      <c r="N2019" s="199">
        <v>1.23556</v>
      </c>
      <c r="O2019" s="199">
        <v>1.0993900000000001</v>
      </c>
      <c r="P2019" s="199"/>
      <c r="Q2019" s="200" t="s">
        <v>1</v>
      </c>
    </row>
    <row r="2020" spans="1:17" x14ac:dyDescent="0.2">
      <c r="A2020" s="195" t="s">
        <v>35</v>
      </c>
      <c r="B2020" s="196" t="s">
        <v>209</v>
      </c>
      <c r="C2020" s="196" t="s">
        <v>210</v>
      </c>
      <c r="D2020" s="196" t="s">
        <v>195</v>
      </c>
      <c r="E2020" s="196">
        <v>1.20831</v>
      </c>
      <c r="F2020" s="196">
        <v>1.36073</v>
      </c>
      <c r="G2020" s="196">
        <v>2.0707200000000001</v>
      </c>
      <c r="H2020" s="196"/>
      <c r="I2020" s="196">
        <v>1.59758</v>
      </c>
      <c r="J2020" s="196">
        <v>1.0618300000000001</v>
      </c>
      <c r="K2020" s="196">
        <v>1.14486</v>
      </c>
      <c r="L2020" s="196"/>
      <c r="M2020" s="196"/>
      <c r="N2020" s="196">
        <v>0.45466000000000001</v>
      </c>
      <c r="O2020" s="196">
        <v>0.52776000000000001</v>
      </c>
      <c r="P2020" s="196"/>
      <c r="Q2020" s="197" t="s">
        <v>1</v>
      </c>
    </row>
    <row r="2021" spans="1:17" x14ac:dyDescent="0.2">
      <c r="A2021" s="198" t="s">
        <v>35</v>
      </c>
      <c r="B2021" s="199" t="s">
        <v>209</v>
      </c>
      <c r="C2021" s="199" t="s">
        <v>210</v>
      </c>
      <c r="D2021" s="199" t="s">
        <v>197</v>
      </c>
      <c r="E2021" s="199">
        <v>1.96086</v>
      </c>
      <c r="F2021" s="199">
        <v>2.34206</v>
      </c>
      <c r="G2021" s="199">
        <v>1.76888</v>
      </c>
      <c r="H2021" s="199"/>
      <c r="I2021" s="199">
        <v>1.42479</v>
      </c>
      <c r="J2021" s="199">
        <v>0.99707999999999997</v>
      </c>
      <c r="K2021" s="199">
        <v>1.00692</v>
      </c>
      <c r="L2021" s="199"/>
      <c r="M2021" s="199"/>
      <c r="N2021" s="199">
        <v>0.88270999999999999</v>
      </c>
      <c r="O2021" s="199">
        <v>0.81171000000000004</v>
      </c>
      <c r="P2021" s="199"/>
      <c r="Q2021" s="200" t="s">
        <v>1</v>
      </c>
    </row>
    <row r="2022" spans="1:17" x14ac:dyDescent="0.2">
      <c r="A2022" s="195" t="s">
        <v>35</v>
      </c>
      <c r="B2022" s="196" t="s">
        <v>209</v>
      </c>
      <c r="C2022" s="196" t="s">
        <v>206</v>
      </c>
      <c r="D2022" s="196" t="s">
        <v>195</v>
      </c>
      <c r="E2022" s="196">
        <v>0.16105</v>
      </c>
      <c r="F2022" s="196">
        <v>0.19211</v>
      </c>
      <c r="G2022" s="196"/>
      <c r="H2022" s="196"/>
      <c r="I2022" s="196">
        <v>0.15357000000000001</v>
      </c>
      <c r="J2022" s="196">
        <v>4.0910000000000002E-2</v>
      </c>
      <c r="K2022" s="196">
        <v>4.589E-2</v>
      </c>
      <c r="L2022" s="196"/>
      <c r="M2022" s="196"/>
      <c r="N2022" s="196">
        <v>2.5909999999999999E-2</v>
      </c>
      <c r="O2022" s="196">
        <v>0.14743000000000001</v>
      </c>
      <c r="P2022" s="196"/>
      <c r="Q2022" s="197" t="s">
        <v>1</v>
      </c>
    </row>
    <row r="2023" spans="1:17" x14ac:dyDescent="0.2">
      <c r="A2023" s="198" t="s">
        <v>35</v>
      </c>
      <c r="B2023" s="199" t="s">
        <v>209</v>
      </c>
      <c r="C2023" s="199" t="s">
        <v>206</v>
      </c>
      <c r="D2023" s="199" t="s">
        <v>197</v>
      </c>
      <c r="E2023" s="199">
        <v>0.21596000000000001</v>
      </c>
      <c r="F2023" s="199">
        <v>0.26556999999999997</v>
      </c>
      <c r="G2023" s="199"/>
      <c r="H2023" s="199"/>
      <c r="I2023" s="199">
        <v>0.14065</v>
      </c>
      <c r="J2023" s="199">
        <v>9.5990000000000006E-2</v>
      </c>
      <c r="K2023" s="199">
        <v>9.6030000000000004E-2</v>
      </c>
      <c r="L2023" s="199"/>
      <c r="M2023" s="199"/>
      <c r="N2023" s="199">
        <v>4.5370000000000001E-2</v>
      </c>
      <c r="O2023" s="199">
        <v>5.6669999999999998E-2</v>
      </c>
      <c r="P2023" s="199"/>
      <c r="Q2023" s="200" t="s">
        <v>1</v>
      </c>
    </row>
    <row r="2024" spans="1:17" x14ac:dyDescent="0.2">
      <c r="A2024" s="195" t="s">
        <v>35</v>
      </c>
      <c r="B2024" s="196" t="s">
        <v>209</v>
      </c>
      <c r="C2024" s="196" t="s">
        <v>211</v>
      </c>
      <c r="D2024" s="196" t="s">
        <v>195</v>
      </c>
      <c r="E2024" s="196"/>
      <c r="F2024" s="196"/>
      <c r="G2024" s="196"/>
      <c r="H2024" s="196"/>
      <c r="I2024" s="196"/>
      <c r="J2024" s="196"/>
      <c r="K2024" s="196"/>
      <c r="L2024" s="196"/>
      <c r="M2024" s="196"/>
      <c r="N2024" s="196"/>
      <c r="O2024" s="196"/>
      <c r="P2024" s="196"/>
      <c r="Q2024" s="197" t="s">
        <v>1</v>
      </c>
    </row>
    <row r="2025" spans="1:17" x14ac:dyDescent="0.2">
      <c r="A2025" s="198" t="s">
        <v>35</v>
      </c>
      <c r="B2025" s="199" t="s">
        <v>209</v>
      </c>
      <c r="C2025" s="199" t="s">
        <v>211</v>
      </c>
      <c r="D2025" s="199" t="s">
        <v>197</v>
      </c>
      <c r="E2025" s="199"/>
      <c r="F2025" s="199"/>
      <c r="G2025" s="199"/>
      <c r="H2025" s="199"/>
      <c r="I2025" s="199"/>
      <c r="J2025" s="199"/>
      <c r="K2025" s="199"/>
      <c r="L2025" s="199"/>
      <c r="M2025" s="199"/>
      <c r="N2025" s="199"/>
      <c r="O2025" s="199"/>
      <c r="P2025" s="199"/>
      <c r="Q2025" s="200" t="s">
        <v>1</v>
      </c>
    </row>
    <row r="2026" spans="1:17" x14ac:dyDescent="0.2">
      <c r="A2026" s="195" t="s">
        <v>35</v>
      </c>
      <c r="B2026" s="196" t="s">
        <v>207</v>
      </c>
      <c r="C2026" s="196" t="s">
        <v>214</v>
      </c>
      <c r="D2026" s="196" t="s">
        <v>195</v>
      </c>
      <c r="E2026" s="196">
        <v>0.33626</v>
      </c>
      <c r="F2026" s="196">
        <v>0.50234000000000001</v>
      </c>
      <c r="G2026" s="196">
        <v>0.23472000000000001</v>
      </c>
      <c r="H2026" s="196">
        <v>0.49624000000000001</v>
      </c>
      <c r="I2026" s="196">
        <v>0.19345000000000001</v>
      </c>
      <c r="J2026" s="196">
        <v>0.19367999999999999</v>
      </c>
      <c r="K2026" s="196"/>
      <c r="L2026" s="196">
        <v>0.19933000000000001</v>
      </c>
      <c r="M2026" s="196">
        <v>0.13124</v>
      </c>
      <c r="N2026" s="196">
        <v>0.14007</v>
      </c>
      <c r="O2026" s="196"/>
      <c r="P2026" s="196"/>
      <c r="Q2026" s="197" t="s">
        <v>1</v>
      </c>
    </row>
    <row r="2027" spans="1:17" x14ac:dyDescent="0.2">
      <c r="A2027" s="198" t="s">
        <v>35</v>
      </c>
      <c r="B2027" s="199" t="s">
        <v>207</v>
      </c>
      <c r="C2027" s="199" t="s">
        <v>214</v>
      </c>
      <c r="D2027" s="199" t="s">
        <v>197</v>
      </c>
      <c r="E2027" s="199">
        <v>0.62004999999999999</v>
      </c>
      <c r="F2027" s="199">
        <v>0.90166000000000002</v>
      </c>
      <c r="G2027" s="199">
        <v>0.36953999999999998</v>
      </c>
      <c r="H2027" s="199">
        <v>0.84087999999999996</v>
      </c>
      <c r="I2027" s="199">
        <v>0.35092000000000001</v>
      </c>
      <c r="J2027" s="199">
        <v>0.33940999999999999</v>
      </c>
      <c r="K2027" s="199"/>
      <c r="L2027" s="199">
        <v>0.41260000000000002</v>
      </c>
      <c r="M2027" s="199">
        <v>0.46618999999999999</v>
      </c>
      <c r="N2027" s="199">
        <v>0.41663</v>
      </c>
      <c r="O2027" s="199"/>
      <c r="P2027" s="199"/>
      <c r="Q2027" s="200" t="s">
        <v>1</v>
      </c>
    </row>
    <row r="2028" spans="1:17" x14ac:dyDescent="0.2">
      <c r="A2028" s="195" t="s">
        <v>35</v>
      </c>
      <c r="B2028" s="196" t="s">
        <v>207</v>
      </c>
      <c r="C2028" s="196" t="s">
        <v>215</v>
      </c>
      <c r="D2028" s="196" t="s">
        <v>195</v>
      </c>
      <c r="E2028" s="196">
        <v>0.32435000000000003</v>
      </c>
      <c r="F2028" s="196">
        <v>0.42164000000000001</v>
      </c>
      <c r="G2028" s="196">
        <v>0.21604999999999999</v>
      </c>
      <c r="H2028" s="196">
        <v>0.30963000000000002</v>
      </c>
      <c r="I2028" s="196">
        <v>0.21912999999999999</v>
      </c>
      <c r="J2028" s="196">
        <v>0.21948000000000001</v>
      </c>
      <c r="K2028" s="196"/>
      <c r="L2028" s="196">
        <v>0.20760000000000001</v>
      </c>
      <c r="M2028" s="196">
        <v>0.18135000000000001</v>
      </c>
      <c r="N2028" s="196">
        <v>0.16202</v>
      </c>
      <c r="O2028" s="196"/>
      <c r="P2028" s="196"/>
      <c r="Q2028" s="197" t="s">
        <v>1</v>
      </c>
    </row>
    <row r="2029" spans="1:17" x14ac:dyDescent="0.2">
      <c r="A2029" s="198" t="s">
        <v>35</v>
      </c>
      <c r="B2029" s="199" t="s">
        <v>207</v>
      </c>
      <c r="C2029" s="199" t="s">
        <v>215</v>
      </c>
      <c r="D2029" s="199" t="s">
        <v>197</v>
      </c>
      <c r="E2029" s="199">
        <v>0.62183999999999995</v>
      </c>
      <c r="F2029" s="199">
        <v>0.9496</v>
      </c>
      <c r="G2029" s="199">
        <v>0.44590999999999997</v>
      </c>
      <c r="H2029" s="199">
        <v>0.86609000000000003</v>
      </c>
      <c r="I2029" s="199">
        <v>0.43619000000000002</v>
      </c>
      <c r="J2029" s="199">
        <v>0.40365000000000001</v>
      </c>
      <c r="K2029" s="199"/>
      <c r="L2029" s="199">
        <v>0.36363000000000001</v>
      </c>
      <c r="M2029" s="199">
        <v>0.49895</v>
      </c>
      <c r="N2029" s="199">
        <v>0.48676000000000003</v>
      </c>
      <c r="O2029" s="199"/>
      <c r="P2029" s="199"/>
      <c r="Q2029" s="200" t="s">
        <v>1</v>
      </c>
    </row>
    <row r="2030" spans="1:17" x14ac:dyDescent="0.2">
      <c r="A2030" s="195" t="s">
        <v>35</v>
      </c>
      <c r="B2030" s="196" t="s">
        <v>207</v>
      </c>
      <c r="C2030" s="196" t="s">
        <v>213</v>
      </c>
      <c r="D2030" s="196" t="s">
        <v>195</v>
      </c>
      <c r="E2030" s="196">
        <v>0.26288</v>
      </c>
      <c r="F2030" s="196">
        <v>0.3145</v>
      </c>
      <c r="G2030" s="196">
        <v>0.10340000000000001</v>
      </c>
      <c r="H2030" s="196">
        <v>0.22</v>
      </c>
      <c r="I2030" s="196">
        <v>0.11514000000000001</v>
      </c>
      <c r="J2030" s="196">
        <v>0.11651</v>
      </c>
      <c r="K2030" s="196"/>
      <c r="L2030" s="196">
        <v>0.13805000000000001</v>
      </c>
      <c r="M2030" s="196">
        <v>5.2780000000000001E-2</v>
      </c>
      <c r="N2030" s="196">
        <v>5.5350000000000003E-2</v>
      </c>
      <c r="O2030" s="196"/>
      <c r="P2030" s="196"/>
      <c r="Q2030" s="197" t="s">
        <v>1</v>
      </c>
    </row>
    <row r="2031" spans="1:17" x14ac:dyDescent="0.2">
      <c r="A2031" s="198" t="s">
        <v>35</v>
      </c>
      <c r="B2031" s="199" t="s">
        <v>207</v>
      </c>
      <c r="C2031" s="199" t="s">
        <v>213</v>
      </c>
      <c r="D2031" s="199" t="s">
        <v>197</v>
      </c>
      <c r="E2031" s="199">
        <v>0.33788000000000001</v>
      </c>
      <c r="F2031" s="199">
        <v>0.40731000000000001</v>
      </c>
      <c r="G2031" s="199">
        <v>0.20344999999999999</v>
      </c>
      <c r="H2031" s="199">
        <v>0.43003999999999998</v>
      </c>
      <c r="I2031" s="199">
        <v>0.22896</v>
      </c>
      <c r="J2031" s="199">
        <v>0.21507000000000001</v>
      </c>
      <c r="K2031" s="199"/>
      <c r="L2031" s="199">
        <v>0.17304</v>
      </c>
      <c r="M2031" s="199">
        <v>8.4580000000000002E-2</v>
      </c>
      <c r="N2031" s="199">
        <v>9.7860000000000003E-2</v>
      </c>
      <c r="O2031" s="199"/>
      <c r="P2031" s="199"/>
      <c r="Q2031" s="200" t="s">
        <v>1</v>
      </c>
    </row>
    <row r="2032" spans="1:17" x14ac:dyDescent="0.2">
      <c r="A2032" s="195" t="s">
        <v>35</v>
      </c>
      <c r="B2032" s="196" t="s">
        <v>207</v>
      </c>
      <c r="C2032" s="196" t="s">
        <v>212</v>
      </c>
      <c r="D2032" s="196" t="s">
        <v>195</v>
      </c>
      <c r="E2032" s="196"/>
      <c r="F2032" s="196"/>
      <c r="G2032" s="196"/>
      <c r="H2032" s="196"/>
      <c r="I2032" s="196"/>
      <c r="J2032" s="196"/>
      <c r="K2032" s="196"/>
      <c r="L2032" s="196"/>
      <c r="M2032" s="196"/>
      <c r="N2032" s="196"/>
      <c r="O2032" s="196"/>
      <c r="P2032" s="196"/>
      <c r="Q2032" s="197" t="s">
        <v>1</v>
      </c>
    </row>
    <row r="2033" spans="1:17" x14ac:dyDescent="0.2">
      <c r="A2033" s="198" t="s">
        <v>35</v>
      </c>
      <c r="B2033" s="199" t="s">
        <v>207</v>
      </c>
      <c r="C2033" s="199" t="s">
        <v>212</v>
      </c>
      <c r="D2033" s="199" t="s">
        <v>197</v>
      </c>
      <c r="E2033" s="199"/>
      <c r="F2033" s="199"/>
      <c r="G2033" s="199"/>
      <c r="H2033" s="199"/>
      <c r="I2033" s="199"/>
      <c r="J2033" s="199"/>
      <c r="K2033" s="199"/>
      <c r="L2033" s="199"/>
      <c r="M2033" s="199"/>
      <c r="N2033" s="199"/>
      <c r="O2033" s="199"/>
      <c r="P2033" s="199"/>
      <c r="Q2033" s="200" t="s">
        <v>1</v>
      </c>
    </row>
    <row r="2034" spans="1:17" x14ac:dyDescent="0.2">
      <c r="A2034" s="195" t="s">
        <v>35</v>
      </c>
      <c r="B2034" s="196" t="s">
        <v>207</v>
      </c>
      <c r="C2034" s="196" t="s">
        <v>210</v>
      </c>
      <c r="D2034" s="196" t="s">
        <v>195</v>
      </c>
      <c r="E2034" s="196"/>
      <c r="F2034" s="196"/>
      <c r="G2034" s="196"/>
      <c r="H2034" s="196"/>
      <c r="I2034" s="196"/>
      <c r="J2034" s="196"/>
      <c r="K2034" s="196"/>
      <c r="L2034" s="196"/>
      <c r="M2034" s="196"/>
      <c r="N2034" s="196"/>
      <c r="O2034" s="196"/>
      <c r="P2034" s="196"/>
      <c r="Q2034" s="197" t="s">
        <v>1</v>
      </c>
    </row>
    <row r="2035" spans="1:17" x14ac:dyDescent="0.2">
      <c r="A2035" s="198" t="s">
        <v>35</v>
      </c>
      <c r="B2035" s="199" t="s">
        <v>207</v>
      </c>
      <c r="C2035" s="199" t="s">
        <v>210</v>
      </c>
      <c r="D2035" s="199" t="s">
        <v>197</v>
      </c>
      <c r="E2035" s="199"/>
      <c r="F2035" s="199"/>
      <c r="G2035" s="199"/>
      <c r="H2035" s="199"/>
      <c r="I2035" s="199"/>
      <c r="J2035" s="199"/>
      <c r="K2035" s="199"/>
      <c r="L2035" s="199"/>
      <c r="M2035" s="199"/>
      <c r="N2035" s="199"/>
      <c r="O2035" s="199"/>
      <c r="P2035" s="199"/>
      <c r="Q2035" s="200" t="s">
        <v>1</v>
      </c>
    </row>
    <row r="2036" spans="1:17" x14ac:dyDescent="0.2">
      <c r="A2036" s="195" t="s">
        <v>35</v>
      </c>
      <c r="B2036" s="196" t="s">
        <v>207</v>
      </c>
      <c r="C2036" s="196" t="s">
        <v>206</v>
      </c>
      <c r="D2036" s="196" t="s">
        <v>195</v>
      </c>
      <c r="E2036" s="196"/>
      <c r="F2036" s="196"/>
      <c r="G2036" s="196"/>
      <c r="H2036" s="196"/>
      <c r="I2036" s="196"/>
      <c r="J2036" s="196"/>
      <c r="K2036" s="196"/>
      <c r="L2036" s="196"/>
      <c r="M2036" s="196"/>
      <c r="N2036" s="196"/>
      <c r="O2036" s="196"/>
      <c r="P2036" s="196"/>
      <c r="Q2036" s="197" t="s">
        <v>1</v>
      </c>
    </row>
    <row r="2037" spans="1:17" x14ac:dyDescent="0.2">
      <c r="A2037" s="198" t="s">
        <v>35</v>
      </c>
      <c r="B2037" s="199" t="s">
        <v>207</v>
      </c>
      <c r="C2037" s="199" t="s">
        <v>206</v>
      </c>
      <c r="D2037" s="199" t="s">
        <v>197</v>
      </c>
      <c r="E2037" s="199"/>
      <c r="F2037" s="199"/>
      <c r="G2037" s="199"/>
      <c r="H2037" s="199"/>
      <c r="I2037" s="199"/>
      <c r="J2037" s="199"/>
      <c r="K2037" s="199"/>
      <c r="L2037" s="199"/>
      <c r="M2037" s="199"/>
      <c r="N2037" s="199"/>
      <c r="O2037" s="199"/>
      <c r="P2037" s="199"/>
      <c r="Q2037" s="200" t="s">
        <v>1</v>
      </c>
    </row>
    <row r="2038" spans="1:17" x14ac:dyDescent="0.2">
      <c r="A2038" s="195" t="s">
        <v>35</v>
      </c>
      <c r="B2038" s="196" t="s">
        <v>207</v>
      </c>
      <c r="C2038" s="196" t="s">
        <v>211</v>
      </c>
      <c r="D2038" s="196" t="s">
        <v>195</v>
      </c>
      <c r="E2038" s="199"/>
      <c r="F2038" s="199"/>
      <c r="G2038" s="199"/>
      <c r="H2038" s="199"/>
      <c r="I2038" s="199"/>
      <c r="J2038" s="199"/>
      <c r="K2038" s="199"/>
      <c r="L2038" s="199"/>
      <c r="M2038" s="199"/>
      <c r="N2038" s="199"/>
      <c r="O2038" s="199"/>
      <c r="P2038" s="199"/>
      <c r="Q2038" s="200"/>
    </row>
    <row r="2039" spans="1:17" x14ac:dyDescent="0.2">
      <c r="A2039" s="198" t="s">
        <v>35</v>
      </c>
      <c r="B2039" s="199" t="s">
        <v>207</v>
      </c>
      <c r="C2039" s="199" t="s">
        <v>211</v>
      </c>
      <c r="D2039" s="199" t="s">
        <v>197</v>
      </c>
      <c r="E2039" s="199"/>
      <c r="F2039" s="199"/>
      <c r="G2039" s="199"/>
      <c r="H2039" s="199"/>
      <c r="I2039" s="199"/>
      <c r="J2039" s="199"/>
      <c r="K2039" s="199"/>
      <c r="L2039" s="199"/>
      <c r="M2039" s="199"/>
      <c r="N2039" s="199"/>
      <c r="O2039" s="199"/>
      <c r="P2039" s="199"/>
      <c r="Q2039" s="200"/>
    </row>
    <row r="2040" spans="1:17" x14ac:dyDescent="0.2">
      <c r="A2040" s="195" t="s">
        <v>35</v>
      </c>
      <c r="B2040" s="196" t="s">
        <v>207</v>
      </c>
      <c r="C2040" s="196" t="s">
        <v>1087</v>
      </c>
      <c r="D2040" s="196" t="s">
        <v>195</v>
      </c>
      <c r="E2040" s="199"/>
      <c r="F2040" s="199"/>
      <c r="G2040" s="199"/>
      <c r="H2040" s="199"/>
      <c r="I2040" s="199"/>
      <c r="J2040" s="199"/>
      <c r="K2040" s="199"/>
      <c r="L2040" s="199"/>
      <c r="M2040" s="199"/>
      <c r="N2040" s="199"/>
      <c r="O2040" s="199"/>
      <c r="P2040" s="199"/>
      <c r="Q2040" s="200"/>
    </row>
    <row r="2041" spans="1:17" x14ac:dyDescent="0.2">
      <c r="A2041" s="198" t="s">
        <v>35</v>
      </c>
      <c r="B2041" s="199" t="s">
        <v>207</v>
      </c>
      <c r="C2041" s="199" t="s">
        <v>1087</v>
      </c>
      <c r="D2041" s="199" t="s">
        <v>197</v>
      </c>
      <c r="E2041" s="199"/>
      <c r="F2041" s="199"/>
      <c r="G2041" s="199"/>
      <c r="H2041" s="199"/>
      <c r="I2041" s="199"/>
      <c r="J2041" s="199"/>
      <c r="K2041" s="199"/>
      <c r="L2041" s="199"/>
      <c r="M2041" s="199"/>
      <c r="N2041" s="199"/>
      <c r="O2041" s="199"/>
      <c r="P2041" s="199"/>
      <c r="Q2041" s="200"/>
    </row>
    <row r="2042" spans="1:17" x14ac:dyDescent="0.2">
      <c r="A2042" s="195" t="s">
        <v>36</v>
      </c>
      <c r="B2042" s="196" t="s">
        <v>208</v>
      </c>
      <c r="C2042" s="196" t="s">
        <v>214</v>
      </c>
      <c r="D2042" s="196" t="s">
        <v>195</v>
      </c>
      <c r="E2042" s="196">
        <v>617211</v>
      </c>
      <c r="F2042" s="196">
        <v>655742</v>
      </c>
      <c r="G2042" s="196"/>
      <c r="H2042" s="196"/>
      <c r="I2042" s="196">
        <v>771869</v>
      </c>
      <c r="J2042" s="196"/>
      <c r="K2042" s="196">
        <v>670442</v>
      </c>
      <c r="L2042" s="196">
        <v>659418</v>
      </c>
      <c r="M2042" s="196">
        <v>655805</v>
      </c>
      <c r="N2042" s="196"/>
      <c r="O2042" s="196"/>
      <c r="P2042" s="196"/>
      <c r="Q2042" s="197" t="s">
        <v>1</v>
      </c>
    </row>
    <row r="2043" spans="1:17" x14ac:dyDescent="0.2">
      <c r="A2043" s="198" t="s">
        <v>36</v>
      </c>
      <c r="B2043" s="199" t="s">
        <v>208</v>
      </c>
      <c r="C2043" s="199" t="s">
        <v>214</v>
      </c>
      <c r="D2043" s="199" t="s">
        <v>197</v>
      </c>
      <c r="E2043" s="199">
        <v>650887</v>
      </c>
      <c r="F2043" s="199">
        <v>670915</v>
      </c>
      <c r="G2043" s="199"/>
      <c r="H2043" s="199"/>
      <c r="I2043" s="199">
        <v>769637</v>
      </c>
      <c r="J2043" s="199"/>
      <c r="K2043" s="199">
        <v>712131</v>
      </c>
      <c r="L2043" s="199">
        <v>701950</v>
      </c>
      <c r="M2043" s="199">
        <v>696794</v>
      </c>
      <c r="N2043" s="199"/>
      <c r="O2043" s="199"/>
      <c r="P2043" s="199"/>
      <c r="Q2043" s="200" t="s">
        <v>1</v>
      </c>
    </row>
    <row r="2044" spans="1:17" x14ac:dyDescent="0.2">
      <c r="A2044" s="195" t="s">
        <v>36</v>
      </c>
      <c r="B2044" s="196" t="s">
        <v>208</v>
      </c>
      <c r="C2044" s="196" t="s">
        <v>215</v>
      </c>
      <c r="D2044" s="196" t="s">
        <v>195</v>
      </c>
      <c r="E2044" s="196">
        <v>582610</v>
      </c>
      <c r="F2044" s="196">
        <v>638091</v>
      </c>
      <c r="G2044" s="196"/>
      <c r="H2044" s="196"/>
      <c r="I2044" s="196">
        <v>726906</v>
      </c>
      <c r="J2044" s="196"/>
      <c r="K2044" s="196">
        <v>644853</v>
      </c>
      <c r="L2044" s="196">
        <v>648273</v>
      </c>
      <c r="M2044" s="196">
        <v>650727</v>
      </c>
      <c r="N2044" s="196"/>
      <c r="O2044" s="196"/>
      <c r="P2044" s="196"/>
      <c r="Q2044" s="197" t="s">
        <v>1</v>
      </c>
    </row>
    <row r="2045" spans="1:17" x14ac:dyDescent="0.2">
      <c r="A2045" s="198" t="s">
        <v>36</v>
      </c>
      <c r="B2045" s="199" t="s">
        <v>208</v>
      </c>
      <c r="C2045" s="199" t="s">
        <v>215</v>
      </c>
      <c r="D2045" s="199" t="s">
        <v>197</v>
      </c>
      <c r="E2045" s="199">
        <v>607669</v>
      </c>
      <c r="F2045" s="199">
        <v>651750</v>
      </c>
      <c r="G2045" s="199"/>
      <c r="H2045" s="199"/>
      <c r="I2045" s="199">
        <v>724364</v>
      </c>
      <c r="J2045" s="199"/>
      <c r="K2045" s="199">
        <v>679892</v>
      </c>
      <c r="L2045" s="199">
        <v>682721</v>
      </c>
      <c r="M2045" s="199">
        <v>686717</v>
      </c>
      <c r="N2045" s="199"/>
      <c r="O2045" s="199"/>
      <c r="P2045" s="199"/>
      <c r="Q2045" s="200" t="s">
        <v>1</v>
      </c>
    </row>
    <row r="2046" spans="1:17" x14ac:dyDescent="0.2">
      <c r="A2046" s="195" t="s">
        <v>36</v>
      </c>
      <c r="B2046" s="196" t="s">
        <v>208</v>
      </c>
      <c r="C2046" s="196" t="s">
        <v>213</v>
      </c>
      <c r="D2046" s="196" t="s">
        <v>195</v>
      </c>
      <c r="E2046" s="196">
        <v>569165</v>
      </c>
      <c r="F2046" s="196">
        <v>588234</v>
      </c>
      <c r="G2046" s="196"/>
      <c r="H2046" s="196"/>
      <c r="I2046" s="196">
        <v>661202</v>
      </c>
      <c r="J2046" s="196"/>
      <c r="K2046" s="196">
        <v>637688</v>
      </c>
      <c r="L2046" s="196">
        <v>641933</v>
      </c>
      <c r="M2046" s="196">
        <v>653894</v>
      </c>
      <c r="N2046" s="196"/>
      <c r="O2046" s="196"/>
      <c r="P2046" s="196"/>
      <c r="Q2046" s="197" t="s">
        <v>1</v>
      </c>
    </row>
    <row r="2047" spans="1:17" x14ac:dyDescent="0.2">
      <c r="A2047" s="198" t="s">
        <v>36</v>
      </c>
      <c r="B2047" s="199" t="s">
        <v>208</v>
      </c>
      <c r="C2047" s="199" t="s">
        <v>213</v>
      </c>
      <c r="D2047" s="199" t="s">
        <v>197</v>
      </c>
      <c r="E2047" s="199">
        <v>586384</v>
      </c>
      <c r="F2047" s="199">
        <v>624774</v>
      </c>
      <c r="G2047" s="199"/>
      <c r="H2047" s="199"/>
      <c r="I2047" s="199">
        <v>663477</v>
      </c>
      <c r="J2047" s="199"/>
      <c r="K2047" s="199">
        <v>674480</v>
      </c>
      <c r="L2047" s="199">
        <v>675934</v>
      </c>
      <c r="M2047" s="199">
        <v>684318</v>
      </c>
      <c r="N2047" s="199"/>
      <c r="O2047" s="199"/>
      <c r="P2047" s="199"/>
      <c r="Q2047" s="200" t="s">
        <v>1</v>
      </c>
    </row>
    <row r="2048" spans="1:17" x14ac:dyDescent="0.2">
      <c r="A2048" s="195" t="s">
        <v>36</v>
      </c>
      <c r="B2048" s="196" t="s">
        <v>208</v>
      </c>
      <c r="C2048" s="196" t="s">
        <v>212</v>
      </c>
      <c r="D2048" s="196" t="s">
        <v>195</v>
      </c>
      <c r="E2048" s="196">
        <v>572991</v>
      </c>
      <c r="F2048" s="196">
        <v>563344</v>
      </c>
      <c r="G2048" s="196"/>
      <c r="H2048" s="196"/>
      <c r="I2048" s="196">
        <v>627544</v>
      </c>
      <c r="J2048" s="196"/>
      <c r="K2048" s="196">
        <v>651680</v>
      </c>
      <c r="L2048" s="196">
        <v>657334</v>
      </c>
      <c r="M2048" s="196">
        <v>669331</v>
      </c>
      <c r="N2048" s="196"/>
      <c r="O2048" s="196"/>
      <c r="P2048" s="196"/>
      <c r="Q2048" s="197" t="s">
        <v>1</v>
      </c>
    </row>
    <row r="2049" spans="1:17" x14ac:dyDescent="0.2">
      <c r="A2049" s="198" t="s">
        <v>36</v>
      </c>
      <c r="B2049" s="199" t="s">
        <v>208</v>
      </c>
      <c r="C2049" s="199" t="s">
        <v>212</v>
      </c>
      <c r="D2049" s="199" t="s">
        <v>197</v>
      </c>
      <c r="E2049" s="199">
        <v>591422</v>
      </c>
      <c r="F2049" s="199">
        <v>586429</v>
      </c>
      <c r="G2049" s="199"/>
      <c r="H2049" s="199"/>
      <c r="I2049" s="199">
        <v>625221</v>
      </c>
      <c r="J2049" s="199"/>
      <c r="K2049" s="199">
        <v>677916</v>
      </c>
      <c r="L2049" s="199">
        <v>683885</v>
      </c>
      <c r="M2049" s="199">
        <v>693428</v>
      </c>
      <c r="N2049" s="199"/>
      <c r="O2049" s="199"/>
      <c r="P2049" s="199"/>
      <c r="Q2049" s="200" t="s">
        <v>1</v>
      </c>
    </row>
    <row r="2050" spans="1:17" x14ac:dyDescent="0.2">
      <c r="A2050" s="195" t="s">
        <v>36</v>
      </c>
      <c r="B2050" s="196" t="s">
        <v>208</v>
      </c>
      <c r="C2050" s="196" t="s">
        <v>210</v>
      </c>
      <c r="D2050" s="196" t="s">
        <v>195</v>
      </c>
      <c r="E2050" s="196">
        <v>535997</v>
      </c>
      <c r="F2050" s="196">
        <v>558549</v>
      </c>
      <c r="G2050" s="196"/>
      <c r="H2050" s="196"/>
      <c r="I2050" s="196">
        <v>628921</v>
      </c>
      <c r="J2050" s="196"/>
      <c r="K2050" s="196">
        <v>628163</v>
      </c>
      <c r="L2050" s="196">
        <v>641124</v>
      </c>
      <c r="M2050" s="196">
        <v>651170</v>
      </c>
      <c r="N2050" s="196"/>
      <c r="O2050" s="196"/>
      <c r="P2050" s="196"/>
      <c r="Q2050" s="197" t="s">
        <v>1</v>
      </c>
    </row>
    <row r="2051" spans="1:17" x14ac:dyDescent="0.2">
      <c r="A2051" s="198" t="s">
        <v>36</v>
      </c>
      <c r="B2051" s="199" t="s">
        <v>208</v>
      </c>
      <c r="C2051" s="199" t="s">
        <v>210</v>
      </c>
      <c r="D2051" s="199" t="s">
        <v>197</v>
      </c>
      <c r="E2051" s="199">
        <v>543020</v>
      </c>
      <c r="F2051" s="199">
        <v>577415</v>
      </c>
      <c r="G2051" s="199"/>
      <c r="H2051" s="199"/>
      <c r="I2051" s="199">
        <v>653923</v>
      </c>
      <c r="J2051" s="199"/>
      <c r="K2051" s="199">
        <v>640465</v>
      </c>
      <c r="L2051" s="199">
        <v>657345</v>
      </c>
      <c r="M2051" s="199">
        <v>667665</v>
      </c>
      <c r="N2051" s="199"/>
      <c r="O2051" s="199"/>
      <c r="P2051" s="199"/>
      <c r="Q2051" s="200" t="s">
        <v>1</v>
      </c>
    </row>
    <row r="2052" spans="1:17" x14ac:dyDescent="0.2">
      <c r="A2052" s="195" t="s">
        <v>36</v>
      </c>
      <c r="B2052" s="196" t="s">
        <v>208</v>
      </c>
      <c r="C2052" s="196" t="s">
        <v>206</v>
      </c>
      <c r="D2052" s="196" t="s">
        <v>195</v>
      </c>
      <c r="E2052" s="196">
        <v>501356</v>
      </c>
      <c r="F2052" s="196">
        <v>511454</v>
      </c>
      <c r="G2052" s="196"/>
      <c r="H2052" s="196"/>
      <c r="I2052" s="196">
        <v>597949</v>
      </c>
      <c r="J2052" s="196"/>
      <c r="K2052" s="196">
        <v>618452</v>
      </c>
      <c r="L2052" s="196">
        <v>633904</v>
      </c>
      <c r="M2052" s="196">
        <v>650758</v>
      </c>
      <c r="N2052" s="196"/>
      <c r="O2052" s="196"/>
      <c r="P2052" s="196"/>
      <c r="Q2052" s="197" t="s">
        <v>1</v>
      </c>
    </row>
    <row r="2053" spans="1:17" x14ac:dyDescent="0.2">
      <c r="A2053" s="198" t="s">
        <v>36</v>
      </c>
      <c r="B2053" s="199" t="s">
        <v>208</v>
      </c>
      <c r="C2053" s="199" t="s">
        <v>206</v>
      </c>
      <c r="D2053" s="199" t="s">
        <v>197</v>
      </c>
      <c r="E2053" s="199">
        <v>510098</v>
      </c>
      <c r="F2053" s="199">
        <v>523562</v>
      </c>
      <c r="G2053" s="199"/>
      <c r="H2053" s="199"/>
      <c r="I2053" s="199">
        <v>602112</v>
      </c>
      <c r="J2053" s="199"/>
      <c r="K2053" s="199">
        <v>621376</v>
      </c>
      <c r="L2053" s="199">
        <v>638674</v>
      </c>
      <c r="M2053" s="199">
        <v>658074</v>
      </c>
      <c r="N2053" s="199"/>
      <c r="O2053" s="199"/>
      <c r="P2053" s="199"/>
      <c r="Q2053" s="200" t="s">
        <v>1</v>
      </c>
    </row>
    <row r="2054" spans="1:17" x14ac:dyDescent="0.2">
      <c r="A2054" s="195" t="s">
        <v>36</v>
      </c>
      <c r="B2054" s="196" t="s">
        <v>208</v>
      </c>
      <c r="C2054" s="196" t="s">
        <v>211</v>
      </c>
      <c r="D2054" s="196" t="s">
        <v>195</v>
      </c>
      <c r="E2054" s="196"/>
      <c r="F2054" s="196"/>
      <c r="G2054" s="196"/>
      <c r="H2054" s="196"/>
      <c r="I2054" s="196"/>
      <c r="J2054" s="196"/>
      <c r="K2054" s="196"/>
      <c r="L2054" s="196"/>
      <c r="M2054" s="196"/>
      <c r="N2054" s="196"/>
      <c r="O2054" s="196"/>
      <c r="P2054" s="196"/>
      <c r="Q2054" s="197" t="s">
        <v>1</v>
      </c>
    </row>
    <row r="2055" spans="1:17" x14ac:dyDescent="0.2">
      <c r="A2055" s="198" t="s">
        <v>36</v>
      </c>
      <c r="B2055" s="199" t="s">
        <v>208</v>
      </c>
      <c r="C2055" s="199" t="s">
        <v>211</v>
      </c>
      <c r="D2055" s="199" t="s">
        <v>197</v>
      </c>
      <c r="E2055" s="199"/>
      <c r="F2055" s="199"/>
      <c r="G2055" s="199"/>
      <c r="H2055" s="199"/>
      <c r="I2055" s="199"/>
      <c r="J2055" s="199"/>
      <c r="K2055" s="199"/>
      <c r="L2055" s="199"/>
      <c r="M2055" s="199"/>
      <c r="N2055" s="199"/>
      <c r="O2055" s="199"/>
      <c r="P2055" s="199"/>
      <c r="Q2055" s="200" t="s">
        <v>1</v>
      </c>
    </row>
    <row r="2056" spans="1:17" x14ac:dyDescent="0.2">
      <c r="A2056" s="195" t="s">
        <v>36</v>
      </c>
      <c r="B2056" s="196" t="s">
        <v>205</v>
      </c>
      <c r="C2056" s="196" t="s">
        <v>214</v>
      </c>
      <c r="D2056" s="196" t="s">
        <v>195</v>
      </c>
      <c r="E2056" s="196">
        <v>495662</v>
      </c>
      <c r="F2056" s="196">
        <v>456568</v>
      </c>
      <c r="G2056" s="196"/>
      <c r="H2056" s="196"/>
      <c r="I2056" s="196">
        <v>546069</v>
      </c>
      <c r="J2056" s="196"/>
      <c r="K2056" s="196">
        <v>600970</v>
      </c>
      <c r="L2056" s="196">
        <v>619653</v>
      </c>
      <c r="M2056" s="196">
        <v>650872</v>
      </c>
      <c r="N2056" s="196"/>
      <c r="O2056" s="196"/>
      <c r="P2056" s="196"/>
      <c r="Q2056" s="197" t="s">
        <v>1</v>
      </c>
    </row>
    <row r="2057" spans="1:17" x14ac:dyDescent="0.2">
      <c r="A2057" s="198" t="s">
        <v>36</v>
      </c>
      <c r="B2057" s="199" t="s">
        <v>205</v>
      </c>
      <c r="C2057" s="199" t="s">
        <v>214</v>
      </c>
      <c r="D2057" s="199" t="s">
        <v>197</v>
      </c>
      <c r="E2057" s="199">
        <v>503214</v>
      </c>
      <c r="F2057" s="199">
        <v>497455</v>
      </c>
      <c r="G2057" s="199"/>
      <c r="H2057" s="199"/>
      <c r="I2057" s="199">
        <v>559737</v>
      </c>
      <c r="J2057" s="199"/>
      <c r="K2057" s="199">
        <v>598179</v>
      </c>
      <c r="L2057" s="199">
        <v>616555</v>
      </c>
      <c r="M2057" s="199">
        <v>646148</v>
      </c>
      <c r="N2057" s="199"/>
      <c r="O2057" s="199"/>
      <c r="P2057" s="199"/>
      <c r="Q2057" s="200" t="s">
        <v>1</v>
      </c>
    </row>
    <row r="2058" spans="1:17" x14ac:dyDescent="0.2">
      <c r="A2058" s="195" t="s">
        <v>36</v>
      </c>
      <c r="B2058" s="196" t="s">
        <v>205</v>
      </c>
      <c r="C2058" s="196" t="s">
        <v>215</v>
      </c>
      <c r="D2058" s="196" t="s">
        <v>195</v>
      </c>
      <c r="E2058" s="196">
        <v>330122</v>
      </c>
      <c r="F2058" s="196">
        <v>350002</v>
      </c>
      <c r="G2058" s="196"/>
      <c r="H2058" s="196"/>
      <c r="I2058" s="196">
        <v>396310</v>
      </c>
      <c r="J2058" s="196"/>
      <c r="K2058" s="196">
        <v>446109</v>
      </c>
      <c r="L2058" s="196">
        <v>461340</v>
      </c>
      <c r="M2058" s="196">
        <v>477764</v>
      </c>
      <c r="N2058" s="196"/>
      <c r="O2058" s="196"/>
      <c r="P2058" s="196"/>
      <c r="Q2058" s="197" t="s">
        <v>1</v>
      </c>
    </row>
    <row r="2059" spans="1:17" x14ac:dyDescent="0.2">
      <c r="A2059" s="198" t="s">
        <v>36</v>
      </c>
      <c r="B2059" s="199" t="s">
        <v>205</v>
      </c>
      <c r="C2059" s="199" t="s">
        <v>215</v>
      </c>
      <c r="D2059" s="199" t="s">
        <v>197</v>
      </c>
      <c r="E2059" s="199">
        <v>366014</v>
      </c>
      <c r="F2059" s="199">
        <v>377136</v>
      </c>
      <c r="G2059" s="199"/>
      <c r="H2059" s="199"/>
      <c r="I2059" s="199">
        <v>415623</v>
      </c>
      <c r="J2059" s="199"/>
      <c r="K2059" s="199">
        <v>447950</v>
      </c>
      <c r="L2059" s="199">
        <v>470716</v>
      </c>
      <c r="M2059" s="199">
        <v>486755</v>
      </c>
      <c r="N2059" s="199"/>
      <c r="O2059" s="199"/>
      <c r="P2059" s="199"/>
      <c r="Q2059" s="200" t="s">
        <v>1</v>
      </c>
    </row>
    <row r="2060" spans="1:17" x14ac:dyDescent="0.2">
      <c r="A2060" s="195" t="s">
        <v>36</v>
      </c>
      <c r="B2060" s="196" t="s">
        <v>205</v>
      </c>
      <c r="C2060" s="196" t="s">
        <v>213</v>
      </c>
      <c r="D2060" s="196" t="s">
        <v>195</v>
      </c>
      <c r="E2060" s="196"/>
      <c r="F2060" s="196"/>
      <c r="G2060" s="196"/>
      <c r="H2060" s="196"/>
      <c r="I2060" s="196"/>
      <c r="J2060" s="196"/>
      <c r="K2060" s="196"/>
      <c r="L2060" s="196"/>
      <c r="M2060" s="196"/>
      <c r="N2060" s="196"/>
      <c r="O2060" s="196"/>
      <c r="P2060" s="196"/>
      <c r="Q2060" s="197" t="s">
        <v>1</v>
      </c>
    </row>
    <row r="2061" spans="1:17" x14ac:dyDescent="0.2">
      <c r="A2061" s="198" t="s">
        <v>36</v>
      </c>
      <c r="B2061" s="199" t="s">
        <v>205</v>
      </c>
      <c r="C2061" s="199" t="s">
        <v>213</v>
      </c>
      <c r="D2061" s="199" t="s">
        <v>197</v>
      </c>
      <c r="E2061" s="199"/>
      <c r="F2061" s="199"/>
      <c r="G2061" s="199"/>
      <c r="H2061" s="199"/>
      <c r="I2061" s="199"/>
      <c r="J2061" s="199"/>
      <c r="K2061" s="199"/>
      <c r="L2061" s="199"/>
      <c r="M2061" s="199"/>
      <c r="N2061" s="199"/>
      <c r="O2061" s="199"/>
      <c r="P2061" s="199"/>
      <c r="Q2061" s="200" t="s">
        <v>1</v>
      </c>
    </row>
    <row r="2062" spans="1:17" x14ac:dyDescent="0.2">
      <c r="A2062" s="195" t="s">
        <v>36</v>
      </c>
      <c r="B2062" s="196" t="s">
        <v>205</v>
      </c>
      <c r="C2062" s="196" t="s">
        <v>212</v>
      </c>
      <c r="D2062" s="196" t="s">
        <v>195</v>
      </c>
      <c r="E2062" s="196"/>
      <c r="F2062" s="196"/>
      <c r="G2062" s="196"/>
      <c r="H2062" s="196"/>
      <c r="I2062" s="196"/>
      <c r="J2062" s="196"/>
      <c r="K2062" s="196"/>
      <c r="L2062" s="196"/>
      <c r="M2062" s="196"/>
      <c r="N2062" s="196"/>
      <c r="O2062" s="196"/>
      <c r="P2062" s="196"/>
      <c r="Q2062" s="197" t="s">
        <v>1</v>
      </c>
    </row>
    <row r="2063" spans="1:17" x14ac:dyDescent="0.2">
      <c r="A2063" s="198" t="s">
        <v>36</v>
      </c>
      <c r="B2063" s="199" t="s">
        <v>205</v>
      </c>
      <c r="C2063" s="199" t="s">
        <v>212</v>
      </c>
      <c r="D2063" s="199" t="s">
        <v>197</v>
      </c>
      <c r="E2063" s="199"/>
      <c r="F2063" s="199"/>
      <c r="G2063" s="199"/>
      <c r="H2063" s="199"/>
      <c r="I2063" s="199"/>
      <c r="J2063" s="199"/>
      <c r="K2063" s="199"/>
      <c r="L2063" s="199"/>
      <c r="M2063" s="199"/>
      <c r="N2063" s="199"/>
      <c r="O2063" s="199"/>
      <c r="P2063" s="199"/>
      <c r="Q2063" s="200" t="s">
        <v>1</v>
      </c>
    </row>
    <row r="2064" spans="1:17" x14ac:dyDescent="0.2">
      <c r="A2064" s="195" t="s">
        <v>36</v>
      </c>
      <c r="B2064" s="196" t="s">
        <v>205</v>
      </c>
      <c r="C2064" s="196" t="s">
        <v>210</v>
      </c>
      <c r="D2064" s="196" t="s">
        <v>195</v>
      </c>
      <c r="E2064" s="196"/>
      <c r="F2064" s="196"/>
      <c r="G2064" s="196"/>
      <c r="H2064" s="196"/>
      <c r="I2064" s="196"/>
      <c r="J2064" s="196"/>
      <c r="K2064" s="196"/>
      <c r="L2064" s="196"/>
      <c r="M2064" s="196"/>
      <c r="N2064" s="196"/>
      <c r="O2064" s="196"/>
      <c r="P2064" s="196"/>
      <c r="Q2064" s="197" t="s">
        <v>1</v>
      </c>
    </row>
    <row r="2065" spans="1:17" x14ac:dyDescent="0.2">
      <c r="A2065" s="198" t="s">
        <v>36</v>
      </c>
      <c r="B2065" s="199" t="s">
        <v>205</v>
      </c>
      <c r="C2065" s="199" t="s">
        <v>210</v>
      </c>
      <c r="D2065" s="199" t="s">
        <v>197</v>
      </c>
      <c r="E2065" s="199"/>
      <c r="F2065" s="199"/>
      <c r="G2065" s="199"/>
      <c r="H2065" s="199"/>
      <c r="I2065" s="199"/>
      <c r="J2065" s="199"/>
      <c r="K2065" s="199"/>
      <c r="L2065" s="199"/>
      <c r="M2065" s="199"/>
      <c r="N2065" s="199"/>
      <c r="O2065" s="199"/>
      <c r="P2065" s="199"/>
      <c r="Q2065" s="200" t="s">
        <v>1</v>
      </c>
    </row>
    <row r="2066" spans="1:17" x14ac:dyDescent="0.2">
      <c r="A2066" s="195" t="s">
        <v>36</v>
      </c>
      <c r="B2066" s="196" t="s">
        <v>205</v>
      </c>
      <c r="C2066" s="196" t="s">
        <v>206</v>
      </c>
      <c r="D2066" s="196" t="s">
        <v>195</v>
      </c>
      <c r="E2066" s="196"/>
      <c r="F2066" s="196"/>
      <c r="G2066" s="196"/>
      <c r="H2066" s="196"/>
      <c r="I2066" s="196"/>
      <c r="J2066" s="196"/>
      <c r="K2066" s="196"/>
      <c r="L2066" s="196"/>
      <c r="M2066" s="196"/>
      <c r="N2066" s="196"/>
      <c r="O2066" s="196"/>
      <c r="P2066" s="196"/>
      <c r="Q2066" s="197" t="s">
        <v>1</v>
      </c>
    </row>
    <row r="2067" spans="1:17" x14ac:dyDescent="0.2">
      <c r="A2067" s="198" t="s">
        <v>36</v>
      </c>
      <c r="B2067" s="199" t="s">
        <v>205</v>
      </c>
      <c r="C2067" s="199" t="s">
        <v>206</v>
      </c>
      <c r="D2067" s="199" t="s">
        <v>197</v>
      </c>
      <c r="E2067" s="199"/>
      <c r="F2067" s="199"/>
      <c r="G2067" s="199"/>
      <c r="H2067" s="199"/>
      <c r="I2067" s="199"/>
      <c r="J2067" s="199"/>
      <c r="K2067" s="199"/>
      <c r="L2067" s="199"/>
      <c r="M2067" s="199"/>
      <c r="N2067" s="199"/>
      <c r="O2067" s="199"/>
      <c r="P2067" s="199"/>
      <c r="Q2067" s="200" t="s">
        <v>1</v>
      </c>
    </row>
    <row r="2068" spans="1:17" x14ac:dyDescent="0.2">
      <c r="A2068" s="195" t="s">
        <v>36</v>
      </c>
      <c r="B2068" s="196" t="s">
        <v>205</v>
      </c>
      <c r="C2068" s="196" t="s">
        <v>211</v>
      </c>
      <c r="D2068" s="196" t="s">
        <v>195</v>
      </c>
      <c r="E2068" s="199"/>
      <c r="F2068" s="199"/>
      <c r="G2068" s="199"/>
      <c r="H2068" s="199"/>
      <c r="I2068" s="199"/>
      <c r="J2068" s="199"/>
      <c r="K2068" s="199"/>
      <c r="L2068" s="199"/>
      <c r="M2068" s="199"/>
      <c r="N2068" s="199"/>
      <c r="O2068" s="199"/>
      <c r="P2068" s="199"/>
      <c r="Q2068" s="200"/>
    </row>
    <row r="2069" spans="1:17" x14ac:dyDescent="0.2">
      <c r="A2069" s="198" t="s">
        <v>36</v>
      </c>
      <c r="B2069" s="199" t="s">
        <v>205</v>
      </c>
      <c r="C2069" s="199" t="s">
        <v>211</v>
      </c>
      <c r="D2069" s="199" t="s">
        <v>197</v>
      </c>
      <c r="E2069" s="199"/>
      <c r="F2069" s="199"/>
      <c r="G2069" s="199"/>
      <c r="H2069" s="199"/>
      <c r="I2069" s="199"/>
      <c r="J2069" s="199"/>
      <c r="K2069" s="199"/>
      <c r="L2069" s="199"/>
      <c r="M2069" s="199"/>
      <c r="N2069" s="199"/>
      <c r="O2069" s="199"/>
      <c r="P2069" s="199"/>
      <c r="Q2069" s="200"/>
    </row>
    <row r="2070" spans="1:17" x14ac:dyDescent="0.2">
      <c r="A2070" s="195" t="s">
        <v>36</v>
      </c>
      <c r="B2070" s="196" t="s">
        <v>205</v>
      </c>
      <c r="C2070" s="196" t="s">
        <v>1087</v>
      </c>
      <c r="D2070" s="196" t="s">
        <v>195</v>
      </c>
      <c r="E2070" s="199"/>
      <c r="F2070" s="199"/>
      <c r="G2070" s="199"/>
      <c r="H2070" s="199"/>
      <c r="I2070" s="199"/>
      <c r="J2070" s="199"/>
      <c r="K2070" s="199"/>
      <c r="L2070" s="199"/>
      <c r="M2070" s="199"/>
      <c r="N2070" s="199"/>
      <c r="O2070" s="199"/>
      <c r="P2070" s="199"/>
      <c r="Q2070" s="200"/>
    </row>
    <row r="2071" spans="1:17" x14ac:dyDescent="0.2">
      <c r="A2071" s="198" t="s">
        <v>36</v>
      </c>
      <c r="B2071" s="199" t="s">
        <v>205</v>
      </c>
      <c r="C2071" s="199" t="s">
        <v>1087</v>
      </c>
      <c r="D2071" s="199" t="s">
        <v>197</v>
      </c>
      <c r="E2071" s="199"/>
      <c r="F2071" s="199"/>
      <c r="G2071" s="199"/>
      <c r="H2071" s="199"/>
      <c r="I2071" s="199"/>
      <c r="J2071" s="199"/>
      <c r="K2071" s="199"/>
      <c r="L2071" s="199"/>
      <c r="M2071" s="199"/>
      <c r="N2071" s="199"/>
      <c r="O2071" s="199"/>
      <c r="P2071" s="199"/>
      <c r="Q2071" s="200"/>
    </row>
    <row r="2072" spans="1:17" x14ac:dyDescent="0.2">
      <c r="A2072" s="195" t="s">
        <v>36</v>
      </c>
      <c r="B2072" s="196" t="s">
        <v>209</v>
      </c>
      <c r="C2072" s="196" t="s">
        <v>214</v>
      </c>
      <c r="D2072" s="196" t="s">
        <v>195</v>
      </c>
      <c r="E2072" s="196"/>
      <c r="F2072" s="196"/>
      <c r="G2072" s="196"/>
      <c r="H2072" s="196"/>
      <c r="I2072" s="196"/>
      <c r="J2072" s="196"/>
      <c r="K2072" s="196">
        <v>4.9391299999999996</v>
      </c>
      <c r="L2072" s="196">
        <v>3.4730599999999998</v>
      </c>
      <c r="M2072" s="196">
        <v>2.8875999999999999</v>
      </c>
      <c r="N2072" s="196"/>
      <c r="O2072" s="196"/>
      <c r="P2072" s="196"/>
      <c r="Q2072" s="197" t="s">
        <v>1</v>
      </c>
    </row>
    <row r="2073" spans="1:17" x14ac:dyDescent="0.2">
      <c r="A2073" s="198" t="s">
        <v>36</v>
      </c>
      <c r="B2073" s="199" t="s">
        <v>209</v>
      </c>
      <c r="C2073" s="199" t="s">
        <v>214</v>
      </c>
      <c r="D2073" s="199" t="s">
        <v>197</v>
      </c>
      <c r="E2073" s="199"/>
      <c r="F2073" s="199"/>
      <c r="G2073" s="199"/>
      <c r="H2073" s="199"/>
      <c r="I2073" s="199"/>
      <c r="J2073" s="199"/>
      <c r="K2073" s="199">
        <v>5.8361499999999999</v>
      </c>
      <c r="L2073" s="199">
        <v>4.0216500000000002</v>
      </c>
      <c r="M2073" s="199">
        <v>3.4739100000000001</v>
      </c>
      <c r="N2073" s="199"/>
      <c r="O2073" s="199"/>
      <c r="P2073" s="199"/>
      <c r="Q2073" s="200" t="s">
        <v>1</v>
      </c>
    </row>
    <row r="2074" spans="1:17" x14ac:dyDescent="0.2">
      <c r="A2074" s="195" t="s">
        <v>36</v>
      </c>
      <c r="B2074" s="196" t="s">
        <v>209</v>
      </c>
      <c r="C2074" s="196" t="s">
        <v>215</v>
      </c>
      <c r="D2074" s="196" t="s">
        <v>195</v>
      </c>
      <c r="E2074" s="196"/>
      <c r="F2074" s="196"/>
      <c r="G2074" s="196"/>
      <c r="H2074" s="196"/>
      <c r="I2074" s="196"/>
      <c r="J2074" s="196"/>
      <c r="K2074" s="196">
        <v>4.5163799999999998</v>
      </c>
      <c r="L2074" s="196">
        <v>3.0177100000000001</v>
      </c>
      <c r="M2074" s="196">
        <v>2.46801</v>
      </c>
      <c r="N2074" s="196"/>
      <c r="O2074" s="196"/>
      <c r="P2074" s="196"/>
      <c r="Q2074" s="197" t="s">
        <v>1</v>
      </c>
    </row>
    <row r="2075" spans="1:17" x14ac:dyDescent="0.2">
      <c r="A2075" s="198" t="s">
        <v>36</v>
      </c>
      <c r="B2075" s="199" t="s">
        <v>209</v>
      </c>
      <c r="C2075" s="199" t="s">
        <v>215</v>
      </c>
      <c r="D2075" s="199" t="s">
        <v>197</v>
      </c>
      <c r="E2075" s="199"/>
      <c r="F2075" s="199"/>
      <c r="G2075" s="199"/>
      <c r="H2075" s="199"/>
      <c r="I2075" s="199"/>
      <c r="J2075" s="199"/>
      <c r="K2075" s="199">
        <v>5.2955500000000004</v>
      </c>
      <c r="L2075" s="199">
        <v>3.5171000000000001</v>
      </c>
      <c r="M2075" s="199">
        <v>2.94095</v>
      </c>
      <c r="N2075" s="199"/>
      <c r="O2075" s="199"/>
      <c r="P2075" s="199"/>
      <c r="Q2075" s="200" t="s">
        <v>1</v>
      </c>
    </row>
    <row r="2076" spans="1:17" x14ac:dyDescent="0.2">
      <c r="A2076" s="195" t="s">
        <v>36</v>
      </c>
      <c r="B2076" s="196" t="s">
        <v>209</v>
      </c>
      <c r="C2076" s="196" t="s">
        <v>213</v>
      </c>
      <c r="D2076" s="196" t="s">
        <v>195</v>
      </c>
      <c r="E2076" s="196"/>
      <c r="F2076" s="196"/>
      <c r="G2076" s="196"/>
      <c r="H2076" s="196"/>
      <c r="I2076" s="196"/>
      <c r="J2076" s="196"/>
      <c r="K2076" s="196">
        <v>4.3919600000000001</v>
      </c>
      <c r="L2076" s="196">
        <v>2.9007700000000001</v>
      </c>
      <c r="M2076" s="196">
        <v>2.3973300000000002</v>
      </c>
      <c r="N2076" s="196"/>
      <c r="O2076" s="196"/>
      <c r="P2076" s="196"/>
      <c r="Q2076" s="197" t="s">
        <v>1</v>
      </c>
    </row>
    <row r="2077" spans="1:17" x14ac:dyDescent="0.2">
      <c r="A2077" s="198" t="s">
        <v>36</v>
      </c>
      <c r="B2077" s="199" t="s">
        <v>209</v>
      </c>
      <c r="C2077" s="199" t="s">
        <v>213</v>
      </c>
      <c r="D2077" s="199" t="s">
        <v>197</v>
      </c>
      <c r="E2077" s="199"/>
      <c r="F2077" s="199"/>
      <c r="G2077" s="199"/>
      <c r="H2077" s="199"/>
      <c r="I2077" s="199"/>
      <c r="J2077" s="199"/>
      <c r="K2077" s="199">
        <v>5.1879999999999997</v>
      </c>
      <c r="L2077" s="199">
        <v>3.4439799999999998</v>
      </c>
      <c r="M2077" s="199">
        <v>2.9226200000000002</v>
      </c>
      <c r="N2077" s="199"/>
      <c r="O2077" s="199"/>
      <c r="P2077" s="199"/>
      <c r="Q2077" s="200" t="s">
        <v>1</v>
      </c>
    </row>
    <row r="2078" spans="1:17" x14ac:dyDescent="0.2">
      <c r="A2078" s="195" t="s">
        <v>36</v>
      </c>
      <c r="B2078" s="196" t="s">
        <v>209</v>
      </c>
      <c r="C2078" s="196" t="s">
        <v>212</v>
      </c>
      <c r="D2078" s="196" t="s">
        <v>195</v>
      </c>
      <c r="E2078" s="196"/>
      <c r="F2078" s="196"/>
      <c r="G2078" s="196"/>
      <c r="H2078" s="196"/>
      <c r="I2078" s="196"/>
      <c r="J2078" s="196"/>
      <c r="K2078" s="196">
        <v>4.8563700000000001</v>
      </c>
      <c r="L2078" s="196">
        <v>3.2469000000000001</v>
      </c>
      <c r="M2078" s="196">
        <v>2.7951800000000002</v>
      </c>
      <c r="N2078" s="196"/>
      <c r="O2078" s="196"/>
      <c r="P2078" s="196"/>
      <c r="Q2078" s="197" t="s">
        <v>1</v>
      </c>
    </row>
    <row r="2079" spans="1:17" x14ac:dyDescent="0.2">
      <c r="A2079" s="198" t="s">
        <v>36</v>
      </c>
      <c r="B2079" s="199" t="s">
        <v>209</v>
      </c>
      <c r="C2079" s="199" t="s">
        <v>212</v>
      </c>
      <c r="D2079" s="199" t="s">
        <v>197</v>
      </c>
      <c r="E2079" s="199"/>
      <c r="F2079" s="199"/>
      <c r="G2079" s="199"/>
      <c r="H2079" s="199"/>
      <c r="I2079" s="199"/>
      <c r="J2079" s="199"/>
      <c r="K2079" s="199">
        <v>5.6894999999999998</v>
      </c>
      <c r="L2079" s="199">
        <v>3.8336899999999998</v>
      </c>
      <c r="M2079" s="199">
        <v>3.3593999999999999</v>
      </c>
      <c r="N2079" s="199"/>
      <c r="O2079" s="199"/>
      <c r="P2079" s="199"/>
      <c r="Q2079" s="200" t="s">
        <v>1</v>
      </c>
    </row>
    <row r="2080" spans="1:17" x14ac:dyDescent="0.2">
      <c r="A2080" s="195" t="s">
        <v>36</v>
      </c>
      <c r="B2080" s="196" t="s">
        <v>209</v>
      </c>
      <c r="C2080" s="196" t="s">
        <v>210</v>
      </c>
      <c r="D2080" s="196" t="s">
        <v>195</v>
      </c>
      <c r="E2080" s="196"/>
      <c r="F2080" s="196"/>
      <c r="G2080" s="196"/>
      <c r="H2080" s="196"/>
      <c r="I2080" s="196"/>
      <c r="J2080" s="196"/>
      <c r="K2080" s="196">
        <v>4.6659899999999999</v>
      </c>
      <c r="L2080" s="196">
        <v>3.0731999999999999</v>
      </c>
      <c r="M2080" s="196">
        <v>2.6552199999999999</v>
      </c>
      <c r="N2080" s="196"/>
      <c r="O2080" s="196"/>
      <c r="P2080" s="196"/>
      <c r="Q2080" s="197" t="s">
        <v>1</v>
      </c>
    </row>
    <row r="2081" spans="1:17" x14ac:dyDescent="0.2">
      <c r="A2081" s="198" t="s">
        <v>36</v>
      </c>
      <c r="B2081" s="199" t="s">
        <v>209</v>
      </c>
      <c r="C2081" s="199" t="s">
        <v>210</v>
      </c>
      <c r="D2081" s="199" t="s">
        <v>197</v>
      </c>
      <c r="E2081" s="199"/>
      <c r="F2081" s="199"/>
      <c r="G2081" s="199"/>
      <c r="H2081" s="199"/>
      <c r="I2081" s="199"/>
      <c r="J2081" s="199"/>
      <c r="K2081" s="199">
        <v>5.2443099999999996</v>
      </c>
      <c r="L2081" s="199">
        <v>3.3641399999999999</v>
      </c>
      <c r="M2081" s="199">
        <v>3.0437400000000001</v>
      </c>
      <c r="N2081" s="199"/>
      <c r="O2081" s="199"/>
      <c r="P2081" s="199"/>
      <c r="Q2081" s="200" t="s">
        <v>1</v>
      </c>
    </row>
    <row r="2082" spans="1:17" x14ac:dyDescent="0.2">
      <c r="A2082" s="195" t="s">
        <v>36</v>
      </c>
      <c r="B2082" s="196" t="s">
        <v>209</v>
      </c>
      <c r="C2082" s="196" t="s">
        <v>206</v>
      </c>
      <c r="D2082" s="196" t="s">
        <v>195</v>
      </c>
      <c r="E2082" s="196"/>
      <c r="F2082" s="196"/>
      <c r="G2082" s="196"/>
      <c r="H2082" s="196"/>
      <c r="I2082" s="196"/>
      <c r="J2082" s="196"/>
      <c r="K2082" s="196">
        <v>5.0810700000000004</v>
      </c>
      <c r="L2082" s="196">
        <v>3.3666</v>
      </c>
      <c r="M2082" s="196">
        <v>2.9418000000000002</v>
      </c>
      <c r="N2082" s="196"/>
      <c r="O2082" s="196"/>
      <c r="P2082" s="196"/>
      <c r="Q2082" s="197" t="s">
        <v>1</v>
      </c>
    </row>
    <row r="2083" spans="1:17" x14ac:dyDescent="0.2">
      <c r="A2083" s="198" t="s">
        <v>36</v>
      </c>
      <c r="B2083" s="199" t="s">
        <v>209</v>
      </c>
      <c r="C2083" s="199" t="s">
        <v>206</v>
      </c>
      <c r="D2083" s="199" t="s">
        <v>197</v>
      </c>
      <c r="E2083" s="199"/>
      <c r="F2083" s="199"/>
      <c r="G2083" s="199"/>
      <c r="H2083" s="199"/>
      <c r="I2083" s="199"/>
      <c r="J2083" s="199"/>
      <c r="K2083" s="199">
        <v>5.6233300000000002</v>
      </c>
      <c r="L2083" s="199">
        <v>3.6913999999999998</v>
      </c>
      <c r="M2083" s="199">
        <v>3.3268300000000002</v>
      </c>
      <c r="N2083" s="199"/>
      <c r="O2083" s="199"/>
      <c r="P2083" s="199"/>
      <c r="Q2083" s="200" t="s">
        <v>1</v>
      </c>
    </row>
    <row r="2084" spans="1:17" x14ac:dyDescent="0.2">
      <c r="A2084" s="195" t="s">
        <v>36</v>
      </c>
      <c r="B2084" s="196" t="s">
        <v>209</v>
      </c>
      <c r="C2084" s="196" t="s">
        <v>211</v>
      </c>
      <c r="D2084" s="196" t="s">
        <v>195</v>
      </c>
      <c r="E2084" s="196"/>
      <c r="F2084" s="196"/>
      <c r="G2084" s="196"/>
      <c r="H2084" s="196"/>
      <c r="I2084" s="196"/>
      <c r="J2084" s="196"/>
      <c r="K2084" s="196"/>
      <c r="L2084" s="196"/>
      <c r="M2084" s="196"/>
      <c r="N2084" s="196"/>
      <c r="O2084" s="196"/>
      <c r="P2084" s="196"/>
      <c r="Q2084" s="197" t="s">
        <v>1</v>
      </c>
    </row>
    <row r="2085" spans="1:17" x14ac:dyDescent="0.2">
      <c r="A2085" s="198" t="s">
        <v>36</v>
      </c>
      <c r="B2085" s="199" t="s">
        <v>209</v>
      </c>
      <c r="C2085" s="199" t="s">
        <v>211</v>
      </c>
      <c r="D2085" s="199" t="s">
        <v>197</v>
      </c>
      <c r="E2085" s="199"/>
      <c r="F2085" s="199"/>
      <c r="G2085" s="199"/>
      <c r="H2085" s="199"/>
      <c r="I2085" s="199"/>
      <c r="J2085" s="199"/>
      <c r="K2085" s="199"/>
      <c r="L2085" s="199"/>
      <c r="M2085" s="199"/>
      <c r="N2085" s="199"/>
      <c r="O2085" s="199"/>
      <c r="P2085" s="199"/>
      <c r="Q2085" s="200" t="s">
        <v>1</v>
      </c>
    </row>
    <row r="2086" spans="1:17" x14ac:dyDescent="0.2">
      <c r="A2086" s="195" t="s">
        <v>36</v>
      </c>
      <c r="B2086" s="196" t="s">
        <v>207</v>
      </c>
      <c r="C2086" s="196" t="s">
        <v>214</v>
      </c>
      <c r="D2086" s="196" t="s">
        <v>195</v>
      </c>
      <c r="E2086" s="196"/>
      <c r="F2086" s="196"/>
      <c r="G2086" s="196"/>
      <c r="H2086" s="196"/>
      <c r="I2086" s="196"/>
      <c r="J2086" s="196"/>
      <c r="K2086" s="196">
        <v>6.6044900000000002</v>
      </c>
      <c r="L2086" s="196">
        <v>4.29434</v>
      </c>
      <c r="M2086" s="196">
        <v>3.9021499999999998</v>
      </c>
      <c r="N2086" s="196"/>
      <c r="O2086" s="196"/>
      <c r="P2086" s="196"/>
      <c r="Q2086" s="197" t="s">
        <v>1</v>
      </c>
    </row>
    <row r="2087" spans="1:17" x14ac:dyDescent="0.2">
      <c r="A2087" s="198" t="s">
        <v>36</v>
      </c>
      <c r="B2087" s="199" t="s">
        <v>207</v>
      </c>
      <c r="C2087" s="199" t="s">
        <v>214</v>
      </c>
      <c r="D2087" s="199" t="s">
        <v>197</v>
      </c>
      <c r="E2087" s="199"/>
      <c r="F2087" s="199"/>
      <c r="G2087" s="199"/>
      <c r="H2087" s="199"/>
      <c r="I2087" s="199"/>
      <c r="J2087" s="199"/>
      <c r="K2087" s="199">
        <v>7.3240600000000002</v>
      </c>
      <c r="L2087" s="199">
        <v>4.7755700000000001</v>
      </c>
      <c r="M2087" s="199">
        <v>4.3963599999999996</v>
      </c>
      <c r="N2087" s="199"/>
      <c r="O2087" s="199"/>
      <c r="P2087" s="199"/>
      <c r="Q2087" s="200" t="s">
        <v>1</v>
      </c>
    </row>
    <row r="2088" spans="1:17" x14ac:dyDescent="0.2">
      <c r="A2088" s="195" t="s">
        <v>36</v>
      </c>
      <c r="B2088" s="196" t="s">
        <v>207</v>
      </c>
      <c r="C2088" s="196" t="s">
        <v>215</v>
      </c>
      <c r="D2088" s="196" t="s">
        <v>195</v>
      </c>
      <c r="E2088" s="196"/>
      <c r="F2088" s="196"/>
      <c r="G2088" s="196"/>
      <c r="H2088" s="196"/>
      <c r="I2088" s="196"/>
      <c r="J2088" s="196"/>
      <c r="K2088" s="196">
        <v>1.6843399999999999</v>
      </c>
      <c r="L2088" s="196">
        <v>0.90886999999999996</v>
      </c>
      <c r="M2088" s="196">
        <v>1.01326</v>
      </c>
      <c r="N2088" s="196"/>
      <c r="O2088" s="196"/>
      <c r="P2088" s="196"/>
      <c r="Q2088" s="197" t="s">
        <v>1</v>
      </c>
    </row>
    <row r="2089" spans="1:17" x14ac:dyDescent="0.2">
      <c r="A2089" s="198" t="s">
        <v>36</v>
      </c>
      <c r="B2089" s="199" t="s">
        <v>207</v>
      </c>
      <c r="C2089" s="199" t="s">
        <v>215</v>
      </c>
      <c r="D2089" s="199" t="s">
        <v>197</v>
      </c>
      <c r="E2089" s="199"/>
      <c r="F2089" s="199"/>
      <c r="G2089" s="199"/>
      <c r="H2089" s="199"/>
      <c r="I2089" s="199"/>
      <c r="J2089" s="199"/>
      <c r="K2089" s="199">
        <v>2.0796999999999999</v>
      </c>
      <c r="L2089" s="199">
        <v>1.03396</v>
      </c>
      <c r="M2089" s="199">
        <v>1.14472</v>
      </c>
      <c r="N2089" s="199"/>
      <c r="O2089" s="199"/>
      <c r="P2089" s="199"/>
      <c r="Q2089" s="200" t="s">
        <v>1</v>
      </c>
    </row>
    <row r="2090" spans="1:17" x14ac:dyDescent="0.2">
      <c r="A2090" s="195" t="s">
        <v>36</v>
      </c>
      <c r="B2090" s="196" t="s">
        <v>207</v>
      </c>
      <c r="C2090" s="196" t="s">
        <v>213</v>
      </c>
      <c r="D2090" s="196" t="s">
        <v>195</v>
      </c>
      <c r="E2090" s="196"/>
      <c r="F2090" s="196"/>
      <c r="G2090" s="196"/>
      <c r="H2090" s="196"/>
      <c r="I2090" s="196"/>
      <c r="J2090" s="196"/>
      <c r="K2090" s="196"/>
      <c r="L2090" s="196"/>
      <c r="M2090" s="196"/>
      <c r="N2090" s="196"/>
      <c r="O2090" s="196"/>
      <c r="P2090" s="196"/>
      <c r="Q2090" s="197" t="s">
        <v>1</v>
      </c>
    </row>
    <row r="2091" spans="1:17" x14ac:dyDescent="0.2">
      <c r="A2091" s="198" t="s">
        <v>36</v>
      </c>
      <c r="B2091" s="199" t="s">
        <v>207</v>
      </c>
      <c r="C2091" s="199" t="s">
        <v>213</v>
      </c>
      <c r="D2091" s="199" t="s">
        <v>197</v>
      </c>
      <c r="E2091" s="199"/>
      <c r="F2091" s="199"/>
      <c r="G2091" s="199"/>
      <c r="H2091" s="199"/>
      <c r="I2091" s="199"/>
      <c r="J2091" s="199"/>
      <c r="K2091" s="199"/>
      <c r="L2091" s="199"/>
      <c r="M2091" s="199"/>
      <c r="N2091" s="199"/>
      <c r="O2091" s="199"/>
      <c r="P2091" s="199"/>
      <c r="Q2091" s="200" t="s">
        <v>1</v>
      </c>
    </row>
    <row r="2092" spans="1:17" x14ac:dyDescent="0.2">
      <c r="A2092" s="195" t="s">
        <v>36</v>
      </c>
      <c r="B2092" s="196" t="s">
        <v>207</v>
      </c>
      <c r="C2092" s="196" t="s">
        <v>212</v>
      </c>
      <c r="D2092" s="196" t="s">
        <v>195</v>
      </c>
      <c r="E2092" s="196"/>
      <c r="F2092" s="196"/>
      <c r="G2092" s="196"/>
      <c r="H2092" s="196"/>
      <c r="I2092" s="196"/>
      <c r="J2092" s="196"/>
      <c r="K2092" s="196"/>
      <c r="L2092" s="196"/>
      <c r="M2092" s="196"/>
      <c r="N2092" s="196"/>
      <c r="O2092" s="196"/>
      <c r="P2092" s="196"/>
      <c r="Q2092" s="197" t="s">
        <v>1</v>
      </c>
    </row>
    <row r="2093" spans="1:17" x14ac:dyDescent="0.2">
      <c r="A2093" s="198" t="s">
        <v>36</v>
      </c>
      <c r="B2093" s="199" t="s">
        <v>207</v>
      </c>
      <c r="C2093" s="199" t="s">
        <v>212</v>
      </c>
      <c r="D2093" s="199" t="s">
        <v>197</v>
      </c>
      <c r="E2093" s="199"/>
      <c r="F2093" s="199"/>
      <c r="G2093" s="199"/>
      <c r="H2093" s="199"/>
      <c r="I2093" s="199"/>
      <c r="J2093" s="199"/>
      <c r="K2093" s="199"/>
      <c r="L2093" s="199"/>
      <c r="M2093" s="199"/>
      <c r="N2093" s="199"/>
      <c r="O2093" s="199"/>
      <c r="P2093" s="199"/>
      <c r="Q2093" s="200" t="s">
        <v>1</v>
      </c>
    </row>
    <row r="2094" spans="1:17" x14ac:dyDescent="0.2">
      <c r="A2094" s="195" t="s">
        <v>36</v>
      </c>
      <c r="B2094" s="196" t="s">
        <v>207</v>
      </c>
      <c r="C2094" s="196" t="s">
        <v>210</v>
      </c>
      <c r="D2094" s="196" t="s">
        <v>195</v>
      </c>
      <c r="E2094" s="196"/>
      <c r="F2094" s="196"/>
      <c r="G2094" s="196"/>
      <c r="H2094" s="196"/>
      <c r="I2094" s="196"/>
      <c r="J2094" s="196"/>
      <c r="K2094" s="196"/>
      <c r="L2094" s="196"/>
      <c r="M2094" s="196"/>
      <c r="N2094" s="196"/>
      <c r="O2094" s="196"/>
      <c r="P2094" s="196"/>
      <c r="Q2094" s="197" t="s">
        <v>1</v>
      </c>
    </row>
    <row r="2095" spans="1:17" x14ac:dyDescent="0.2">
      <c r="A2095" s="198" t="s">
        <v>36</v>
      </c>
      <c r="B2095" s="199" t="s">
        <v>207</v>
      </c>
      <c r="C2095" s="199" t="s">
        <v>210</v>
      </c>
      <c r="D2095" s="199" t="s">
        <v>197</v>
      </c>
      <c r="E2095" s="199"/>
      <c r="F2095" s="199"/>
      <c r="G2095" s="199"/>
      <c r="H2095" s="199"/>
      <c r="I2095" s="199"/>
      <c r="J2095" s="199"/>
      <c r="K2095" s="199"/>
      <c r="L2095" s="199"/>
      <c r="M2095" s="199"/>
      <c r="N2095" s="199"/>
      <c r="O2095" s="199"/>
      <c r="P2095" s="199"/>
      <c r="Q2095" s="200" t="s">
        <v>1</v>
      </c>
    </row>
    <row r="2096" spans="1:17" x14ac:dyDescent="0.2">
      <c r="A2096" s="195" t="s">
        <v>36</v>
      </c>
      <c r="B2096" s="196" t="s">
        <v>207</v>
      </c>
      <c r="C2096" s="196" t="s">
        <v>206</v>
      </c>
      <c r="D2096" s="196" t="s">
        <v>195</v>
      </c>
      <c r="E2096" s="196"/>
      <c r="F2096" s="196"/>
      <c r="G2096" s="196"/>
      <c r="H2096" s="196"/>
      <c r="I2096" s="196"/>
      <c r="J2096" s="196"/>
      <c r="K2096" s="196"/>
      <c r="L2096" s="196"/>
      <c r="M2096" s="196"/>
      <c r="N2096" s="196"/>
      <c r="O2096" s="196"/>
      <c r="P2096" s="196"/>
      <c r="Q2096" s="197" t="s">
        <v>1</v>
      </c>
    </row>
    <row r="2097" spans="1:17" x14ac:dyDescent="0.2">
      <c r="A2097" s="198" t="s">
        <v>36</v>
      </c>
      <c r="B2097" s="199" t="s">
        <v>207</v>
      </c>
      <c r="C2097" s="199" t="s">
        <v>206</v>
      </c>
      <c r="D2097" s="199" t="s">
        <v>197</v>
      </c>
      <c r="E2097" s="199"/>
      <c r="F2097" s="199"/>
      <c r="G2097" s="199"/>
      <c r="H2097" s="199"/>
      <c r="I2097" s="199"/>
      <c r="J2097" s="199"/>
      <c r="K2097" s="199"/>
      <c r="L2097" s="199"/>
      <c r="M2097" s="199"/>
      <c r="N2097" s="199"/>
      <c r="O2097" s="199"/>
      <c r="P2097" s="199"/>
      <c r="Q2097" s="200" t="s">
        <v>1</v>
      </c>
    </row>
    <row r="2098" spans="1:17" x14ac:dyDescent="0.2">
      <c r="A2098" s="195" t="s">
        <v>36</v>
      </c>
      <c r="B2098" s="196" t="s">
        <v>207</v>
      </c>
      <c r="C2098" s="196" t="s">
        <v>211</v>
      </c>
      <c r="D2098" s="196" t="s">
        <v>195</v>
      </c>
      <c r="E2098" s="199"/>
      <c r="F2098" s="199"/>
      <c r="G2098" s="199"/>
      <c r="H2098" s="199"/>
      <c r="I2098" s="199"/>
      <c r="J2098" s="199"/>
      <c r="K2098" s="199"/>
      <c r="L2098" s="199"/>
      <c r="M2098" s="199"/>
      <c r="N2098" s="199"/>
      <c r="O2098" s="199"/>
      <c r="P2098" s="199"/>
      <c r="Q2098" s="200"/>
    </row>
    <row r="2099" spans="1:17" x14ac:dyDescent="0.2">
      <c r="A2099" s="198" t="s">
        <v>36</v>
      </c>
      <c r="B2099" s="199" t="s">
        <v>207</v>
      </c>
      <c r="C2099" s="199" t="s">
        <v>211</v>
      </c>
      <c r="D2099" s="199" t="s">
        <v>197</v>
      </c>
      <c r="E2099" s="199"/>
      <c r="F2099" s="199"/>
      <c r="G2099" s="199"/>
      <c r="H2099" s="199"/>
      <c r="I2099" s="199"/>
      <c r="J2099" s="199"/>
      <c r="K2099" s="199"/>
      <c r="L2099" s="199"/>
      <c r="M2099" s="199"/>
      <c r="N2099" s="199"/>
      <c r="O2099" s="199"/>
      <c r="P2099" s="199"/>
      <c r="Q2099" s="200"/>
    </row>
    <row r="2100" spans="1:17" x14ac:dyDescent="0.2">
      <c r="A2100" s="195" t="s">
        <v>36</v>
      </c>
      <c r="B2100" s="196" t="s">
        <v>207</v>
      </c>
      <c r="C2100" s="196" t="s">
        <v>1087</v>
      </c>
      <c r="D2100" s="196" t="s">
        <v>195</v>
      </c>
      <c r="E2100" s="199"/>
      <c r="F2100" s="199"/>
      <c r="G2100" s="199"/>
      <c r="H2100" s="199"/>
      <c r="I2100" s="199"/>
      <c r="J2100" s="199"/>
      <c r="K2100" s="199"/>
      <c r="L2100" s="199"/>
      <c r="M2100" s="199"/>
      <c r="N2100" s="199"/>
      <c r="O2100" s="199"/>
      <c r="P2100" s="199"/>
      <c r="Q2100" s="200"/>
    </row>
    <row r="2101" spans="1:17" x14ac:dyDescent="0.2">
      <c r="A2101" s="198" t="s">
        <v>36</v>
      </c>
      <c r="B2101" s="199" t="s">
        <v>207</v>
      </c>
      <c r="C2101" s="199" t="s">
        <v>1087</v>
      </c>
      <c r="D2101" s="199" t="s">
        <v>197</v>
      </c>
      <c r="E2101" s="199"/>
      <c r="F2101" s="199"/>
      <c r="G2101" s="199"/>
      <c r="H2101" s="199"/>
      <c r="I2101" s="199"/>
      <c r="J2101" s="199"/>
      <c r="K2101" s="199"/>
      <c r="L2101" s="199"/>
      <c r="M2101" s="199"/>
      <c r="N2101" s="199"/>
      <c r="O2101" s="199"/>
      <c r="P2101" s="199"/>
      <c r="Q2101" s="200"/>
    </row>
    <row r="2102" spans="1:17" x14ac:dyDescent="0.2">
      <c r="A2102" s="195" t="s">
        <v>37</v>
      </c>
      <c r="B2102" s="196" t="s">
        <v>208</v>
      </c>
      <c r="C2102" s="196" t="s">
        <v>214</v>
      </c>
      <c r="D2102" s="196" t="s">
        <v>195</v>
      </c>
      <c r="E2102" s="196">
        <v>1262</v>
      </c>
      <c r="F2102" s="196"/>
      <c r="G2102" s="196"/>
      <c r="H2102" s="196"/>
      <c r="I2102" s="196"/>
      <c r="J2102" s="196"/>
      <c r="K2102" s="196">
        <v>1489</v>
      </c>
      <c r="L2102" s="196">
        <v>1522</v>
      </c>
      <c r="M2102" s="196">
        <v>1506</v>
      </c>
      <c r="N2102" s="196">
        <v>1459</v>
      </c>
      <c r="O2102" s="196"/>
      <c r="P2102" s="196"/>
      <c r="Q2102" s="197" t="s">
        <v>1</v>
      </c>
    </row>
    <row r="2103" spans="1:17" x14ac:dyDescent="0.2">
      <c r="A2103" s="198" t="s">
        <v>37</v>
      </c>
      <c r="B2103" s="199" t="s">
        <v>208</v>
      </c>
      <c r="C2103" s="199" t="s">
        <v>214</v>
      </c>
      <c r="D2103" s="199" t="s">
        <v>197</v>
      </c>
      <c r="E2103" s="199">
        <v>1338</v>
      </c>
      <c r="F2103" s="199"/>
      <c r="G2103" s="199"/>
      <c r="H2103" s="199"/>
      <c r="I2103" s="199"/>
      <c r="J2103" s="199"/>
      <c r="K2103" s="199">
        <v>1560</v>
      </c>
      <c r="L2103" s="199">
        <v>1531</v>
      </c>
      <c r="M2103" s="199">
        <v>1560</v>
      </c>
      <c r="N2103" s="199">
        <v>1539</v>
      </c>
      <c r="O2103" s="199"/>
      <c r="P2103" s="199"/>
      <c r="Q2103" s="200" t="s">
        <v>1</v>
      </c>
    </row>
    <row r="2104" spans="1:17" x14ac:dyDescent="0.2">
      <c r="A2104" s="195" t="s">
        <v>37</v>
      </c>
      <c r="B2104" s="196" t="s">
        <v>208</v>
      </c>
      <c r="C2104" s="196" t="s">
        <v>215</v>
      </c>
      <c r="D2104" s="196" t="s">
        <v>195</v>
      </c>
      <c r="E2104" s="196">
        <v>1352</v>
      </c>
      <c r="F2104" s="196"/>
      <c r="G2104" s="196"/>
      <c r="H2104" s="196"/>
      <c r="I2104" s="196"/>
      <c r="J2104" s="196"/>
      <c r="K2104" s="196">
        <v>1589</v>
      </c>
      <c r="L2104" s="196">
        <v>1466</v>
      </c>
      <c r="M2104" s="196">
        <v>1474</v>
      </c>
      <c r="N2104" s="196">
        <v>1461</v>
      </c>
      <c r="O2104" s="196"/>
      <c r="P2104" s="196"/>
      <c r="Q2104" s="197" t="s">
        <v>1</v>
      </c>
    </row>
    <row r="2105" spans="1:17" x14ac:dyDescent="0.2">
      <c r="A2105" s="198" t="s">
        <v>37</v>
      </c>
      <c r="B2105" s="199" t="s">
        <v>208</v>
      </c>
      <c r="C2105" s="199" t="s">
        <v>215</v>
      </c>
      <c r="D2105" s="199" t="s">
        <v>197</v>
      </c>
      <c r="E2105" s="199">
        <v>1296</v>
      </c>
      <c r="F2105" s="199"/>
      <c r="G2105" s="199"/>
      <c r="H2105" s="199"/>
      <c r="I2105" s="199"/>
      <c r="J2105" s="199"/>
      <c r="K2105" s="199">
        <v>1496</v>
      </c>
      <c r="L2105" s="199">
        <v>1414</v>
      </c>
      <c r="M2105" s="199">
        <v>1493</v>
      </c>
      <c r="N2105" s="199">
        <v>1524</v>
      </c>
      <c r="O2105" s="199"/>
      <c r="P2105" s="199"/>
      <c r="Q2105" s="200" t="s">
        <v>1</v>
      </c>
    </row>
    <row r="2106" spans="1:17" x14ac:dyDescent="0.2">
      <c r="A2106" s="195" t="s">
        <v>37</v>
      </c>
      <c r="B2106" s="196" t="s">
        <v>208</v>
      </c>
      <c r="C2106" s="196" t="s">
        <v>213</v>
      </c>
      <c r="D2106" s="196" t="s">
        <v>195</v>
      </c>
      <c r="E2106" s="196">
        <v>1378</v>
      </c>
      <c r="F2106" s="196"/>
      <c r="G2106" s="196"/>
      <c r="H2106" s="196"/>
      <c r="I2106" s="196"/>
      <c r="J2106" s="196"/>
      <c r="K2106" s="196">
        <v>1341</v>
      </c>
      <c r="L2106" s="196">
        <v>1435</v>
      </c>
      <c r="M2106" s="196">
        <v>1441</v>
      </c>
      <c r="N2106" s="196">
        <v>1444</v>
      </c>
      <c r="O2106" s="196"/>
      <c r="P2106" s="196"/>
      <c r="Q2106" s="197" t="s">
        <v>1</v>
      </c>
    </row>
    <row r="2107" spans="1:17" x14ac:dyDescent="0.2">
      <c r="A2107" s="198" t="s">
        <v>37</v>
      </c>
      <c r="B2107" s="199" t="s">
        <v>208</v>
      </c>
      <c r="C2107" s="199" t="s">
        <v>213</v>
      </c>
      <c r="D2107" s="199" t="s">
        <v>197</v>
      </c>
      <c r="E2107" s="199">
        <v>1250</v>
      </c>
      <c r="F2107" s="199"/>
      <c r="G2107" s="199"/>
      <c r="H2107" s="199"/>
      <c r="I2107" s="199"/>
      <c r="J2107" s="199"/>
      <c r="K2107" s="199">
        <v>1439</v>
      </c>
      <c r="L2107" s="199">
        <v>1343</v>
      </c>
      <c r="M2107" s="199">
        <v>1445</v>
      </c>
      <c r="N2107" s="199">
        <v>1285</v>
      </c>
      <c r="O2107" s="199"/>
      <c r="P2107" s="199"/>
      <c r="Q2107" s="200" t="s">
        <v>1</v>
      </c>
    </row>
    <row r="2108" spans="1:17" x14ac:dyDescent="0.2">
      <c r="A2108" s="195" t="s">
        <v>37</v>
      </c>
      <c r="B2108" s="196" t="s">
        <v>208</v>
      </c>
      <c r="C2108" s="196" t="s">
        <v>212</v>
      </c>
      <c r="D2108" s="196" t="s">
        <v>195</v>
      </c>
      <c r="E2108" s="196">
        <v>1408</v>
      </c>
      <c r="F2108" s="196"/>
      <c r="G2108" s="196"/>
      <c r="H2108" s="196"/>
      <c r="I2108" s="196"/>
      <c r="J2108" s="196"/>
      <c r="K2108" s="196">
        <v>1221</v>
      </c>
      <c r="L2108" s="196">
        <v>1252</v>
      </c>
      <c r="M2108" s="196">
        <v>1458</v>
      </c>
      <c r="N2108" s="196">
        <v>1400</v>
      </c>
      <c r="O2108" s="196"/>
      <c r="P2108" s="196"/>
      <c r="Q2108" s="197" t="s">
        <v>1</v>
      </c>
    </row>
    <row r="2109" spans="1:17" x14ac:dyDescent="0.2">
      <c r="A2109" s="198" t="s">
        <v>37</v>
      </c>
      <c r="B2109" s="199" t="s">
        <v>208</v>
      </c>
      <c r="C2109" s="199" t="s">
        <v>212</v>
      </c>
      <c r="D2109" s="199" t="s">
        <v>197</v>
      </c>
      <c r="E2109" s="199">
        <v>1442</v>
      </c>
      <c r="F2109" s="199"/>
      <c r="G2109" s="199"/>
      <c r="H2109" s="199"/>
      <c r="I2109" s="199"/>
      <c r="J2109" s="199"/>
      <c r="K2109" s="199">
        <v>1327</v>
      </c>
      <c r="L2109" s="199">
        <v>1364</v>
      </c>
      <c r="M2109" s="199">
        <v>1413</v>
      </c>
      <c r="N2109" s="199">
        <v>1358</v>
      </c>
      <c r="O2109" s="199"/>
      <c r="P2109" s="199"/>
      <c r="Q2109" s="200" t="s">
        <v>1</v>
      </c>
    </row>
    <row r="2110" spans="1:17" x14ac:dyDescent="0.2">
      <c r="A2110" s="195" t="s">
        <v>37</v>
      </c>
      <c r="B2110" s="196" t="s">
        <v>208</v>
      </c>
      <c r="C2110" s="196" t="s">
        <v>210</v>
      </c>
      <c r="D2110" s="196" t="s">
        <v>195</v>
      </c>
      <c r="E2110" s="196">
        <v>1367</v>
      </c>
      <c r="F2110" s="196"/>
      <c r="G2110" s="196"/>
      <c r="H2110" s="196"/>
      <c r="I2110" s="196"/>
      <c r="J2110" s="196"/>
      <c r="K2110" s="196">
        <v>1164</v>
      </c>
      <c r="L2110" s="196">
        <v>1202</v>
      </c>
      <c r="M2110" s="196">
        <v>1324</v>
      </c>
      <c r="N2110" s="196">
        <v>1460</v>
      </c>
      <c r="O2110" s="196"/>
      <c r="P2110" s="196"/>
      <c r="Q2110" s="197" t="s">
        <v>1</v>
      </c>
    </row>
    <row r="2111" spans="1:17" x14ac:dyDescent="0.2">
      <c r="A2111" s="198" t="s">
        <v>37</v>
      </c>
      <c r="B2111" s="199" t="s">
        <v>208</v>
      </c>
      <c r="C2111" s="199" t="s">
        <v>210</v>
      </c>
      <c r="D2111" s="199" t="s">
        <v>197</v>
      </c>
      <c r="E2111" s="199">
        <v>1378</v>
      </c>
      <c r="F2111" s="199"/>
      <c r="G2111" s="199"/>
      <c r="H2111" s="199"/>
      <c r="I2111" s="199"/>
      <c r="J2111" s="199"/>
      <c r="K2111" s="199">
        <v>1162</v>
      </c>
      <c r="L2111" s="199">
        <v>1196</v>
      </c>
      <c r="M2111" s="199">
        <v>1382</v>
      </c>
      <c r="N2111" s="199">
        <v>1317</v>
      </c>
      <c r="O2111" s="199"/>
      <c r="P2111" s="199"/>
      <c r="Q2111" s="200" t="s">
        <v>1</v>
      </c>
    </row>
    <row r="2112" spans="1:17" x14ac:dyDescent="0.2">
      <c r="A2112" s="195" t="s">
        <v>37</v>
      </c>
      <c r="B2112" s="196" t="s">
        <v>208</v>
      </c>
      <c r="C2112" s="196" t="s">
        <v>206</v>
      </c>
      <c r="D2112" s="196" t="s">
        <v>195</v>
      </c>
      <c r="E2112" s="196">
        <v>1312</v>
      </c>
      <c r="F2112" s="196"/>
      <c r="G2112" s="196"/>
      <c r="H2112" s="196"/>
      <c r="I2112" s="196"/>
      <c r="J2112" s="196"/>
      <c r="K2112" s="196">
        <v>1200</v>
      </c>
      <c r="L2112" s="196">
        <v>1123</v>
      </c>
      <c r="M2112" s="196">
        <v>1201</v>
      </c>
      <c r="N2112" s="196">
        <v>1259</v>
      </c>
      <c r="O2112" s="196"/>
      <c r="P2112" s="196"/>
      <c r="Q2112" s="197" t="s">
        <v>1</v>
      </c>
    </row>
    <row r="2113" spans="1:17" x14ac:dyDescent="0.2">
      <c r="A2113" s="198" t="s">
        <v>37</v>
      </c>
      <c r="B2113" s="199" t="s">
        <v>208</v>
      </c>
      <c r="C2113" s="199" t="s">
        <v>206</v>
      </c>
      <c r="D2113" s="199" t="s">
        <v>197</v>
      </c>
      <c r="E2113" s="199">
        <v>1340</v>
      </c>
      <c r="F2113" s="199"/>
      <c r="G2113" s="199"/>
      <c r="H2113" s="199"/>
      <c r="I2113" s="199"/>
      <c r="J2113" s="199"/>
      <c r="K2113" s="199">
        <v>1204</v>
      </c>
      <c r="L2113" s="199">
        <v>1073</v>
      </c>
      <c r="M2113" s="199">
        <v>1183</v>
      </c>
      <c r="N2113" s="199">
        <v>1189</v>
      </c>
      <c r="O2113" s="199"/>
      <c r="P2113" s="199"/>
      <c r="Q2113" s="200" t="s">
        <v>1</v>
      </c>
    </row>
    <row r="2114" spans="1:17" x14ac:dyDescent="0.2">
      <c r="A2114" s="195" t="s">
        <v>37</v>
      </c>
      <c r="B2114" s="196" t="s">
        <v>208</v>
      </c>
      <c r="C2114" s="196" t="s">
        <v>211</v>
      </c>
      <c r="D2114" s="196" t="s">
        <v>195</v>
      </c>
      <c r="E2114" s="196"/>
      <c r="F2114" s="196"/>
      <c r="G2114" s="196"/>
      <c r="H2114" s="196"/>
      <c r="I2114" s="196"/>
      <c r="J2114" s="196"/>
      <c r="K2114" s="196"/>
      <c r="L2114" s="196"/>
      <c r="M2114" s="196"/>
      <c r="N2114" s="196"/>
      <c r="O2114" s="196"/>
      <c r="P2114" s="196"/>
      <c r="Q2114" s="197" t="s">
        <v>1</v>
      </c>
    </row>
    <row r="2115" spans="1:17" x14ac:dyDescent="0.2">
      <c r="A2115" s="198" t="s">
        <v>37</v>
      </c>
      <c r="B2115" s="199" t="s">
        <v>208</v>
      </c>
      <c r="C2115" s="199" t="s">
        <v>211</v>
      </c>
      <c r="D2115" s="199" t="s">
        <v>197</v>
      </c>
      <c r="E2115" s="199"/>
      <c r="F2115" s="199"/>
      <c r="G2115" s="199"/>
      <c r="H2115" s="199"/>
      <c r="I2115" s="199"/>
      <c r="J2115" s="199"/>
      <c r="K2115" s="199"/>
      <c r="L2115" s="199"/>
      <c r="M2115" s="199"/>
      <c r="N2115" s="199"/>
      <c r="O2115" s="199"/>
      <c r="P2115" s="199"/>
      <c r="Q2115" s="200" t="s">
        <v>1</v>
      </c>
    </row>
    <row r="2116" spans="1:17" x14ac:dyDescent="0.2">
      <c r="A2116" s="195" t="s">
        <v>37</v>
      </c>
      <c r="B2116" s="196" t="s">
        <v>205</v>
      </c>
      <c r="C2116" s="196" t="s">
        <v>214</v>
      </c>
      <c r="D2116" s="196" t="s">
        <v>195</v>
      </c>
      <c r="E2116" s="196">
        <v>1036</v>
      </c>
      <c r="F2116" s="196"/>
      <c r="G2116" s="196"/>
      <c r="H2116" s="196"/>
      <c r="I2116" s="196"/>
      <c r="J2116" s="196"/>
      <c r="K2116" s="196">
        <v>1099</v>
      </c>
      <c r="L2116" s="196">
        <v>1137</v>
      </c>
      <c r="M2116" s="196">
        <v>1105</v>
      </c>
      <c r="N2116" s="196">
        <v>1049</v>
      </c>
      <c r="O2116" s="196"/>
      <c r="P2116" s="196"/>
      <c r="Q2116" s="197" t="s">
        <v>1</v>
      </c>
    </row>
    <row r="2117" spans="1:17" x14ac:dyDescent="0.2">
      <c r="A2117" s="198" t="s">
        <v>37</v>
      </c>
      <c r="B2117" s="199" t="s">
        <v>205</v>
      </c>
      <c r="C2117" s="199" t="s">
        <v>214</v>
      </c>
      <c r="D2117" s="199" t="s">
        <v>197</v>
      </c>
      <c r="E2117" s="199">
        <v>1107</v>
      </c>
      <c r="F2117" s="199"/>
      <c r="G2117" s="199"/>
      <c r="H2117" s="199"/>
      <c r="I2117" s="199"/>
      <c r="J2117" s="199"/>
      <c r="K2117" s="199">
        <v>1028</v>
      </c>
      <c r="L2117" s="199">
        <v>1079</v>
      </c>
      <c r="M2117" s="199">
        <v>1047</v>
      </c>
      <c r="N2117" s="199">
        <v>1031</v>
      </c>
      <c r="O2117" s="199"/>
      <c r="P2117" s="199"/>
      <c r="Q2117" s="200" t="s">
        <v>1</v>
      </c>
    </row>
    <row r="2118" spans="1:17" x14ac:dyDescent="0.2">
      <c r="A2118" s="195" t="s">
        <v>37</v>
      </c>
      <c r="B2118" s="196" t="s">
        <v>205</v>
      </c>
      <c r="C2118" s="196" t="s">
        <v>215</v>
      </c>
      <c r="D2118" s="196" t="s">
        <v>195</v>
      </c>
      <c r="E2118" s="196">
        <v>1176</v>
      </c>
      <c r="F2118" s="196"/>
      <c r="G2118" s="196"/>
      <c r="H2118" s="196"/>
      <c r="I2118" s="196"/>
      <c r="J2118" s="196"/>
      <c r="K2118" s="196">
        <v>1228</v>
      </c>
      <c r="L2118" s="196">
        <v>1057</v>
      </c>
      <c r="M2118" s="196">
        <v>1084</v>
      </c>
      <c r="N2118" s="196">
        <v>1011</v>
      </c>
      <c r="O2118" s="196"/>
      <c r="P2118" s="196"/>
      <c r="Q2118" s="197" t="s">
        <v>1</v>
      </c>
    </row>
    <row r="2119" spans="1:17" x14ac:dyDescent="0.2">
      <c r="A2119" s="198" t="s">
        <v>37</v>
      </c>
      <c r="B2119" s="199" t="s">
        <v>205</v>
      </c>
      <c r="C2119" s="199" t="s">
        <v>215</v>
      </c>
      <c r="D2119" s="199" t="s">
        <v>197</v>
      </c>
      <c r="E2119" s="199">
        <v>1157</v>
      </c>
      <c r="F2119" s="199"/>
      <c r="G2119" s="199"/>
      <c r="H2119" s="199"/>
      <c r="I2119" s="199"/>
      <c r="J2119" s="199"/>
      <c r="K2119" s="199">
        <v>978</v>
      </c>
      <c r="L2119" s="199">
        <v>982</v>
      </c>
      <c r="M2119" s="199">
        <v>1043</v>
      </c>
      <c r="N2119" s="199">
        <v>903</v>
      </c>
      <c r="O2119" s="199"/>
      <c r="P2119" s="199"/>
      <c r="Q2119" s="200" t="s">
        <v>1</v>
      </c>
    </row>
    <row r="2120" spans="1:17" x14ac:dyDescent="0.2">
      <c r="A2120" s="195" t="s">
        <v>37</v>
      </c>
      <c r="B2120" s="196" t="s">
        <v>205</v>
      </c>
      <c r="C2120" s="196" t="s">
        <v>213</v>
      </c>
      <c r="D2120" s="196" t="s">
        <v>195</v>
      </c>
      <c r="E2120" s="196">
        <v>1188</v>
      </c>
      <c r="F2120" s="196"/>
      <c r="G2120" s="196"/>
      <c r="H2120" s="196"/>
      <c r="I2120" s="196"/>
      <c r="J2120" s="196"/>
      <c r="K2120" s="196">
        <v>1288</v>
      </c>
      <c r="L2120" s="196">
        <v>1341</v>
      </c>
      <c r="M2120" s="196">
        <v>1106</v>
      </c>
      <c r="N2120" s="196">
        <v>916</v>
      </c>
      <c r="O2120" s="196"/>
      <c r="P2120" s="196"/>
      <c r="Q2120" s="197" t="s">
        <v>1</v>
      </c>
    </row>
    <row r="2121" spans="1:17" x14ac:dyDescent="0.2">
      <c r="A2121" s="198" t="s">
        <v>37</v>
      </c>
      <c r="B2121" s="199" t="s">
        <v>205</v>
      </c>
      <c r="C2121" s="199" t="s">
        <v>213</v>
      </c>
      <c r="D2121" s="199" t="s">
        <v>197</v>
      </c>
      <c r="E2121" s="199">
        <v>1167</v>
      </c>
      <c r="F2121" s="199"/>
      <c r="G2121" s="199"/>
      <c r="H2121" s="199"/>
      <c r="I2121" s="199"/>
      <c r="J2121" s="199"/>
      <c r="K2121" s="199">
        <v>1169</v>
      </c>
      <c r="L2121" s="199">
        <v>1081</v>
      </c>
      <c r="M2121" s="199">
        <v>1038</v>
      </c>
      <c r="N2121" s="199">
        <v>872</v>
      </c>
      <c r="O2121" s="199"/>
      <c r="P2121" s="199"/>
      <c r="Q2121" s="200" t="s">
        <v>1</v>
      </c>
    </row>
    <row r="2122" spans="1:17" x14ac:dyDescent="0.2">
      <c r="A2122" s="195" t="s">
        <v>37</v>
      </c>
      <c r="B2122" s="196" t="s">
        <v>205</v>
      </c>
      <c r="C2122" s="196" t="s">
        <v>212</v>
      </c>
      <c r="D2122" s="196" t="s">
        <v>195</v>
      </c>
      <c r="E2122" s="196"/>
      <c r="F2122" s="196"/>
      <c r="G2122" s="196"/>
      <c r="H2122" s="196"/>
      <c r="I2122" s="196"/>
      <c r="J2122" s="196"/>
      <c r="K2122" s="196"/>
      <c r="L2122" s="196"/>
      <c r="M2122" s="196"/>
      <c r="N2122" s="196"/>
      <c r="O2122" s="196"/>
      <c r="P2122" s="196"/>
      <c r="Q2122" s="197" t="s">
        <v>1</v>
      </c>
    </row>
    <row r="2123" spans="1:17" x14ac:dyDescent="0.2">
      <c r="A2123" s="198" t="s">
        <v>37</v>
      </c>
      <c r="B2123" s="199" t="s">
        <v>205</v>
      </c>
      <c r="C2123" s="199" t="s">
        <v>212</v>
      </c>
      <c r="D2123" s="199" t="s">
        <v>197</v>
      </c>
      <c r="E2123" s="199"/>
      <c r="F2123" s="199"/>
      <c r="G2123" s="199"/>
      <c r="H2123" s="199"/>
      <c r="I2123" s="199"/>
      <c r="J2123" s="199"/>
      <c r="K2123" s="199"/>
      <c r="L2123" s="199"/>
      <c r="M2123" s="199"/>
      <c r="N2123" s="199"/>
      <c r="O2123" s="199"/>
      <c r="P2123" s="199"/>
      <c r="Q2123" s="200" t="s">
        <v>1</v>
      </c>
    </row>
    <row r="2124" spans="1:17" x14ac:dyDescent="0.2">
      <c r="A2124" s="195" t="s">
        <v>37</v>
      </c>
      <c r="B2124" s="196" t="s">
        <v>205</v>
      </c>
      <c r="C2124" s="196" t="s">
        <v>210</v>
      </c>
      <c r="D2124" s="196" t="s">
        <v>195</v>
      </c>
      <c r="E2124" s="196"/>
      <c r="F2124" s="196"/>
      <c r="G2124" s="196"/>
      <c r="H2124" s="196"/>
      <c r="I2124" s="196"/>
      <c r="J2124" s="196"/>
      <c r="K2124" s="196"/>
      <c r="L2124" s="196"/>
      <c r="M2124" s="196"/>
      <c r="N2124" s="196"/>
      <c r="O2124" s="196"/>
      <c r="P2124" s="196"/>
      <c r="Q2124" s="197" t="s">
        <v>1</v>
      </c>
    </row>
    <row r="2125" spans="1:17" x14ac:dyDescent="0.2">
      <c r="A2125" s="198" t="s">
        <v>37</v>
      </c>
      <c r="B2125" s="199" t="s">
        <v>205</v>
      </c>
      <c r="C2125" s="199" t="s">
        <v>210</v>
      </c>
      <c r="D2125" s="199" t="s">
        <v>197</v>
      </c>
      <c r="E2125" s="199"/>
      <c r="F2125" s="199"/>
      <c r="G2125" s="199"/>
      <c r="H2125" s="199"/>
      <c r="I2125" s="199"/>
      <c r="J2125" s="199"/>
      <c r="K2125" s="199"/>
      <c r="L2125" s="199"/>
      <c r="M2125" s="199"/>
      <c r="N2125" s="199"/>
      <c r="O2125" s="199"/>
      <c r="P2125" s="199"/>
      <c r="Q2125" s="200" t="s">
        <v>1</v>
      </c>
    </row>
    <row r="2126" spans="1:17" x14ac:dyDescent="0.2">
      <c r="A2126" s="195" t="s">
        <v>37</v>
      </c>
      <c r="B2126" s="196" t="s">
        <v>205</v>
      </c>
      <c r="C2126" s="196" t="s">
        <v>206</v>
      </c>
      <c r="D2126" s="196" t="s">
        <v>195</v>
      </c>
      <c r="E2126" s="196"/>
      <c r="F2126" s="196"/>
      <c r="G2126" s="196"/>
      <c r="H2126" s="196"/>
      <c r="I2126" s="196"/>
      <c r="J2126" s="196"/>
      <c r="K2126" s="196"/>
      <c r="L2126" s="196"/>
      <c r="M2126" s="196"/>
      <c r="N2126" s="196"/>
      <c r="O2126" s="196"/>
      <c r="P2126" s="196"/>
      <c r="Q2126" s="197" t="s">
        <v>1</v>
      </c>
    </row>
    <row r="2127" spans="1:17" x14ac:dyDescent="0.2">
      <c r="A2127" s="198" t="s">
        <v>37</v>
      </c>
      <c r="B2127" s="199" t="s">
        <v>205</v>
      </c>
      <c r="C2127" s="199" t="s">
        <v>206</v>
      </c>
      <c r="D2127" s="199" t="s">
        <v>197</v>
      </c>
      <c r="E2127" s="199"/>
      <c r="F2127" s="199"/>
      <c r="G2127" s="199"/>
      <c r="H2127" s="199"/>
      <c r="I2127" s="199"/>
      <c r="J2127" s="199"/>
      <c r="K2127" s="199"/>
      <c r="L2127" s="199"/>
      <c r="M2127" s="199"/>
      <c r="N2127" s="199"/>
      <c r="O2127" s="199"/>
      <c r="P2127" s="199"/>
      <c r="Q2127" s="200" t="s">
        <v>1</v>
      </c>
    </row>
    <row r="2128" spans="1:17" x14ac:dyDescent="0.2">
      <c r="A2128" s="195" t="s">
        <v>37</v>
      </c>
      <c r="B2128" s="196" t="s">
        <v>205</v>
      </c>
      <c r="C2128" s="196" t="s">
        <v>211</v>
      </c>
      <c r="D2128" s="196" t="s">
        <v>195</v>
      </c>
      <c r="E2128" s="199"/>
      <c r="F2128" s="199"/>
      <c r="G2128" s="199"/>
      <c r="H2128" s="199"/>
      <c r="I2128" s="199"/>
      <c r="J2128" s="199"/>
      <c r="K2128" s="199"/>
      <c r="L2128" s="199"/>
      <c r="M2128" s="199"/>
      <c r="N2128" s="199"/>
      <c r="O2128" s="199"/>
      <c r="P2128" s="199"/>
      <c r="Q2128" s="200"/>
    </row>
    <row r="2129" spans="1:17" x14ac:dyDescent="0.2">
      <c r="A2129" s="198" t="s">
        <v>37</v>
      </c>
      <c r="B2129" s="199" t="s">
        <v>205</v>
      </c>
      <c r="C2129" s="199" t="s">
        <v>211</v>
      </c>
      <c r="D2129" s="199" t="s">
        <v>197</v>
      </c>
      <c r="E2129" s="199"/>
      <c r="F2129" s="199"/>
      <c r="G2129" s="199"/>
      <c r="H2129" s="199"/>
      <c r="I2129" s="199"/>
      <c r="J2129" s="199"/>
      <c r="K2129" s="199"/>
      <c r="L2129" s="199"/>
      <c r="M2129" s="199"/>
      <c r="N2129" s="199"/>
      <c r="O2129" s="199"/>
      <c r="P2129" s="199"/>
      <c r="Q2129" s="200"/>
    </row>
    <row r="2130" spans="1:17" x14ac:dyDescent="0.2">
      <c r="A2130" s="195" t="s">
        <v>37</v>
      </c>
      <c r="B2130" s="196" t="s">
        <v>205</v>
      </c>
      <c r="C2130" s="196" t="s">
        <v>1087</v>
      </c>
      <c r="D2130" s="196" t="s">
        <v>195</v>
      </c>
      <c r="E2130" s="199"/>
      <c r="F2130" s="199"/>
      <c r="G2130" s="199"/>
      <c r="H2130" s="199"/>
      <c r="I2130" s="199"/>
      <c r="J2130" s="199"/>
      <c r="K2130" s="199"/>
      <c r="L2130" s="199"/>
      <c r="M2130" s="199"/>
      <c r="N2130" s="199"/>
      <c r="O2130" s="199"/>
      <c r="P2130" s="199"/>
      <c r="Q2130" s="200"/>
    </row>
    <row r="2131" spans="1:17" x14ac:dyDescent="0.2">
      <c r="A2131" s="198" t="s">
        <v>37</v>
      </c>
      <c r="B2131" s="199" t="s">
        <v>205</v>
      </c>
      <c r="C2131" s="199" t="s">
        <v>1087</v>
      </c>
      <c r="D2131" s="199" t="s">
        <v>197</v>
      </c>
      <c r="E2131" s="199"/>
      <c r="F2131" s="199"/>
      <c r="G2131" s="199"/>
      <c r="H2131" s="199"/>
      <c r="I2131" s="199"/>
      <c r="J2131" s="199"/>
      <c r="K2131" s="199"/>
      <c r="L2131" s="199"/>
      <c r="M2131" s="199"/>
      <c r="N2131" s="199"/>
      <c r="O2131" s="199"/>
      <c r="P2131" s="199"/>
      <c r="Q2131" s="200"/>
    </row>
    <row r="2132" spans="1:17" x14ac:dyDescent="0.2">
      <c r="A2132" s="195" t="s">
        <v>37</v>
      </c>
      <c r="B2132" s="196" t="s">
        <v>209</v>
      </c>
      <c r="C2132" s="196" t="s">
        <v>214</v>
      </c>
      <c r="D2132" s="196" t="s">
        <v>195</v>
      </c>
      <c r="E2132" s="196"/>
      <c r="F2132" s="196"/>
      <c r="G2132" s="196"/>
      <c r="H2132" s="196"/>
      <c r="I2132" s="196"/>
      <c r="J2132" s="196"/>
      <c r="K2132" s="196">
        <v>2.3505699999999998</v>
      </c>
      <c r="L2132" s="196">
        <v>3.6136699999999999</v>
      </c>
      <c r="M2132" s="196">
        <v>2.5232399999999999</v>
      </c>
      <c r="N2132" s="196"/>
      <c r="O2132" s="196"/>
      <c r="P2132" s="196"/>
      <c r="Q2132" s="197" t="s">
        <v>1</v>
      </c>
    </row>
    <row r="2133" spans="1:17" x14ac:dyDescent="0.2">
      <c r="A2133" s="198" t="s">
        <v>37</v>
      </c>
      <c r="B2133" s="199" t="s">
        <v>209</v>
      </c>
      <c r="C2133" s="199" t="s">
        <v>214</v>
      </c>
      <c r="D2133" s="199" t="s">
        <v>197</v>
      </c>
      <c r="E2133" s="199"/>
      <c r="F2133" s="199"/>
      <c r="G2133" s="199"/>
      <c r="H2133" s="199"/>
      <c r="I2133" s="199"/>
      <c r="J2133" s="199"/>
      <c r="K2133" s="199">
        <v>2.2435900000000002</v>
      </c>
      <c r="L2133" s="199">
        <v>3.7230599999999998</v>
      </c>
      <c r="M2133" s="199">
        <v>2.4359000000000002</v>
      </c>
      <c r="N2133" s="199"/>
      <c r="O2133" s="199"/>
      <c r="P2133" s="199"/>
      <c r="Q2133" s="200" t="s">
        <v>1</v>
      </c>
    </row>
    <row r="2134" spans="1:17" x14ac:dyDescent="0.2">
      <c r="A2134" s="195" t="s">
        <v>37</v>
      </c>
      <c r="B2134" s="196" t="s">
        <v>209</v>
      </c>
      <c r="C2134" s="196" t="s">
        <v>215</v>
      </c>
      <c r="D2134" s="196" t="s">
        <v>195</v>
      </c>
      <c r="E2134" s="196"/>
      <c r="F2134" s="196"/>
      <c r="G2134" s="196"/>
      <c r="H2134" s="196"/>
      <c r="I2134" s="196"/>
      <c r="J2134" s="196"/>
      <c r="K2134" s="196">
        <v>1.06986</v>
      </c>
      <c r="L2134" s="196"/>
      <c r="M2134" s="196">
        <v>2.1031200000000001</v>
      </c>
      <c r="N2134" s="196"/>
      <c r="O2134" s="196"/>
      <c r="P2134" s="196"/>
      <c r="Q2134" s="197" t="s">
        <v>1</v>
      </c>
    </row>
    <row r="2135" spans="1:17" x14ac:dyDescent="0.2">
      <c r="A2135" s="198" t="s">
        <v>37</v>
      </c>
      <c r="B2135" s="199" t="s">
        <v>209</v>
      </c>
      <c r="C2135" s="199" t="s">
        <v>215</v>
      </c>
      <c r="D2135" s="199" t="s">
        <v>197</v>
      </c>
      <c r="E2135" s="199"/>
      <c r="F2135" s="199"/>
      <c r="G2135" s="199"/>
      <c r="H2135" s="199"/>
      <c r="I2135" s="199"/>
      <c r="J2135" s="199"/>
      <c r="K2135" s="199">
        <v>1.06952</v>
      </c>
      <c r="L2135" s="199"/>
      <c r="M2135" s="199">
        <v>2.0763600000000002</v>
      </c>
      <c r="N2135" s="199"/>
      <c r="O2135" s="199"/>
      <c r="P2135" s="199"/>
      <c r="Q2135" s="200" t="s">
        <v>1</v>
      </c>
    </row>
    <row r="2136" spans="1:17" x14ac:dyDescent="0.2">
      <c r="A2136" s="195" t="s">
        <v>37</v>
      </c>
      <c r="B2136" s="196" t="s">
        <v>209</v>
      </c>
      <c r="C2136" s="196" t="s">
        <v>213</v>
      </c>
      <c r="D2136" s="196" t="s">
        <v>195</v>
      </c>
      <c r="E2136" s="196"/>
      <c r="F2136" s="196"/>
      <c r="G2136" s="196"/>
      <c r="H2136" s="196"/>
      <c r="I2136" s="196"/>
      <c r="J2136" s="196"/>
      <c r="K2136" s="196">
        <v>1.2677099999999999</v>
      </c>
      <c r="L2136" s="196"/>
      <c r="M2136" s="196">
        <v>0.97155000000000002</v>
      </c>
      <c r="N2136" s="196"/>
      <c r="O2136" s="196"/>
      <c r="P2136" s="196"/>
      <c r="Q2136" s="197" t="s">
        <v>1</v>
      </c>
    </row>
    <row r="2137" spans="1:17" x14ac:dyDescent="0.2">
      <c r="A2137" s="198" t="s">
        <v>37</v>
      </c>
      <c r="B2137" s="199" t="s">
        <v>209</v>
      </c>
      <c r="C2137" s="199" t="s">
        <v>213</v>
      </c>
      <c r="D2137" s="199" t="s">
        <v>197</v>
      </c>
      <c r="E2137" s="199"/>
      <c r="F2137" s="199"/>
      <c r="G2137" s="199"/>
      <c r="H2137" s="199"/>
      <c r="I2137" s="199"/>
      <c r="J2137" s="199"/>
      <c r="K2137" s="199">
        <v>2.2932600000000001</v>
      </c>
      <c r="L2137" s="199"/>
      <c r="M2137" s="199">
        <v>0.96886000000000005</v>
      </c>
      <c r="N2137" s="199"/>
      <c r="O2137" s="199"/>
      <c r="P2137" s="199"/>
      <c r="Q2137" s="200" t="s">
        <v>1</v>
      </c>
    </row>
    <row r="2138" spans="1:17" x14ac:dyDescent="0.2">
      <c r="A2138" s="195" t="s">
        <v>37</v>
      </c>
      <c r="B2138" s="196" t="s">
        <v>209</v>
      </c>
      <c r="C2138" s="196" t="s">
        <v>212</v>
      </c>
      <c r="D2138" s="196" t="s">
        <v>195</v>
      </c>
      <c r="E2138" s="196"/>
      <c r="F2138" s="196"/>
      <c r="G2138" s="196"/>
      <c r="H2138" s="196"/>
      <c r="I2138" s="196"/>
      <c r="J2138" s="196"/>
      <c r="K2138" s="196">
        <v>2.6208</v>
      </c>
      <c r="L2138" s="196"/>
      <c r="M2138" s="196">
        <v>2.40055</v>
      </c>
      <c r="N2138" s="196"/>
      <c r="O2138" s="196"/>
      <c r="P2138" s="196"/>
      <c r="Q2138" s="197" t="s">
        <v>1</v>
      </c>
    </row>
    <row r="2139" spans="1:17" x14ac:dyDescent="0.2">
      <c r="A2139" s="198" t="s">
        <v>37</v>
      </c>
      <c r="B2139" s="199" t="s">
        <v>209</v>
      </c>
      <c r="C2139" s="199" t="s">
        <v>212</v>
      </c>
      <c r="D2139" s="199" t="s">
        <v>197</v>
      </c>
      <c r="E2139" s="199"/>
      <c r="F2139" s="199"/>
      <c r="G2139" s="199"/>
      <c r="H2139" s="199"/>
      <c r="I2139" s="199"/>
      <c r="J2139" s="199"/>
      <c r="K2139" s="199">
        <v>1.4318</v>
      </c>
      <c r="L2139" s="199"/>
      <c r="M2139" s="199">
        <v>2.4769999999999999</v>
      </c>
      <c r="N2139" s="199"/>
      <c r="O2139" s="199"/>
      <c r="P2139" s="199"/>
      <c r="Q2139" s="200" t="s">
        <v>1</v>
      </c>
    </row>
    <row r="2140" spans="1:17" x14ac:dyDescent="0.2">
      <c r="A2140" s="195" t="s">
        <v>37</v>
      </c>
      <c r="B2140" s="196" t="s">
        <v>209</v>
      </c>
      <c r="C2140" s="196" t="s">
        <v>210</v>
      </c>
      <c r="D2140" s="196" t="s">
        <v>195</v>
      </c>
      <c r="E2140" s="196"/>
      <c r="F2140" s="196"/>
      <c r="G2140" s="196"/>
      <c r="H2140" s="196"/>
      <c r="I2140" s="196"/>
      <c r="J2140" s="196"/>
      <c r="K2140" s="196">
        <v>1.46048</v>
      </c>
      <c r="L2140" s="196"/>
      <c r="M2140" s="196">
        <v>1.88822</v>
      </c>
      <c r="N2140" s="196"/>
      <c r="O2140" s="196"/>
      <c r="P2140" s="196"/>
      <c r="Q2140" s="197" t="s">
        <v>1</v>
      </c>
    </row>
    <row r="2141" spans="1:17" x14ac:dyDescent="0.2">
      <c r="A2141" s="198" t="s">
        <v>37</v>
      </c>
      <c r="B2141" s="199" t="s">
        <v>209</v>
      </c>
      <c r="C2141" s="199" t="s">
        <v>210</v>
      </c>
      <c r="D2141" s="199" t="s">
        <v>197</v>
      </c>
      <c r="E2141" s="199"/>
      <c r="F2141" s="199"/>
      <c r="G2141" s="199"/>
      <c r="H2141" s="199"/>
      <c r="I2141" s="199"/>
      <c r="J2141" s="199"/>
      <c r="K2141" s="199">
        <v>1.29088</v>
      </c>
      <c r="L2141" s="199"/>
      <c r="M2141" s="199">
        <v>1.80897</v>
      </c>
      <c r="N2141" s="199"/>
      <c r="O2141" s="199"/>
      <c r="P2141" s="199"/>
      <c r="Q2141" s="200" t="s">
        <v>1</v>
      </c>
    </row>
    <row r="2142" spans="1:17" x14ac:dyDescent="0.2">
      <c r="A2142" s="195" t="s">
        <v>37</v>
      </c>
      <c r="B2142" s="196" t="s">
        <v>209</v>
      </c>
      <c r="C2142" s="196" t="s">
        <v>206</v>
      </c>
      <c r="D2142" s="196" t="s">
        <v>195</v>
      </c>
      <c r="E2142" s="196"/>
      <c r="F2142" s="196"/>
      <c r="G2142" s="196"/>
      <c r="H2142" s="196"/>
      <c r="I2142" s="196"/>
      <c r="J2142" s="196"/>
      <c r="K2142" s="196">
        <v>1.25</v>
      </c>
      <c r="L2142" s="196"/>
      <c r="M2142" s="196">
        <v>2.66445</v>
      </c>
      <c r="N2142" s="196"/>
      <c r="O2142" s="196"/>
      <c r="P2142" s="196"/>
      <c r="Q2142" s="197" t="s">
        <v>1</v>
      </c>
    </row>
    <row r="2143" spans="1:17" x14ac:dyDescent="0.2">
      <c r="A2143" s="198" t="s">
        <v>37</v>
      </c>
      <c r="B2143" s="199" t="s">
        <v>209</v>
      </c>
      <c r="C2143" s="199" t="s">
        <v>206</v>
      </c>
      <c r="D2143" s="199" t="s">
        <v>197</v>
      </c>
      <c r="E2143" s="199"/>
      <c r="F2143" s="199"/>
      <c r="G2143" s="199"/>
      <c r="H2143" s="199"/>
      <c r="I2143" s="199"/>
      <c r="J2143" s="199"/>
      <c r="K2143" s="199">
        <v>5.1494999999999997</v>
      </c>
      <c r="L2143" s="199"/>
      <c r="M2143" s="199">
        <v>2.70499</v>
      </c>
      <c r="N2143" s="199"/>
      <c r="O2143" s="199"/>
      <c r="P2143" s="199"/>
      <c r="Q2143" s="200" t="s">
        <v>1</v>
      </c>
    </row>
    <row r="2144" spans="1:17" x14ac:dyDescent="0.2">
      <c r="A2144" s="195" t="s">
        <v>37</v>
      </c>
      <c r="B2144" s="196" t="s">
        <v>209</v>
      </c>
      <c r="C2144" s="196" t="s">
        <v>211</v>
      </c>
      <c r="D2144" s="196" t="s">
        <v>195</v>
      </c>
      <c r="E2144" s="196"/>
      <c r="F2144" s="196"/>
      <c r="G2144" s="196"/>
      <c r="H2144" s="196"/>
      <c r="I2144" s="196"/>
      <c r="J2144" s="196"/>
      <c r="K2144" s="196"/>
      <c r="L2144" s="196"/>
      <c r="M2144" s="196"/>
      <c r="N2144" s="196"/>
      <c r="O2144" s="196"/>
      <c r="P2144" s="196"/>
      <c r="Q2144" s="197" t="s">
        <v>1</v>
      </c>
    </row>
    <row r="2145" spans="1:17" x14ac:dyDescent="0.2">
      <c r="A2145" s="198" t="s">
        <v>37</v>
      </c>
      <c r="B2145" s="199" t="s">
        <v>209</v>
      </c>
      <c r="C2145" s="199" t="s">
        <v>211</v>
      </c>
      <c r="D2145" s="199" t="s">
        <v>197</v>
      </c>
      <c r="E2145" s="199"/>
      <c r="F2145" s="199"/>
      <c r="G2145" s="199"/>
      <c r="H2145" s="199"/>
      <c r="I2145" s="199"/>
      <c r="J2145" s="199"/>
      <c r="K2145" s="199"/>
      <c r="L2145" s="199"/>
      <c r="M2145" s="199"/>
      <c r="N2145" s="199"/>
      <c r="O2145" s="199"/>
      <c r="P2145" s="199"/>
      <c r="Q2145" s="200" t="s">
        <v>1</v>
      </c>
    </row>
    <row r="2146" spans="1:17" x14ac:dyDescent="0.2">
      <c r="A2146" s="195" t="s">
        <v>37</v>
      </c>
      <c r="B2146" s="196" t="s">
        <v>207</v>
      </c>
      <c r="C2146" s="196" t="s">
        <v>214</v>
      </c>
      <c r="D2146" s="196" t="s">
        <v>195</v>
      </c>
      <c r="E2146" s="196"/>
      <c r="F2146" s="196"/>
      <c r="G2146" s="196"/>
      <c r="H2146" s="196"/>
      <c r="I2146" s="196"/>
      <c r="J2146" s="196"/>
      <c r="K2146" s="196">
        <v>0.36397000000000002</v>
      </c>
      <c r="L2146" s="196"/>
      <c r="M2146" s="196">
        <v>4.7058799999999996</v>
      </c>
      <c r="N2146" s="196"/>
      <c r="O2146" s="196"/>
      <c r="P2146" s="196"/>
      <c r="Q2146" s="197" t="s">
        <v>1</v>
      </c>
    </row>
    <row r="2147" spans="1:17" x14ac:dyDescent="0.2">
      <c r="A2147" s="198" t="s">
        <v>37</v>
      </c>
      <c r="B2147" s="199" t="s">
        <v>207</v>
      </c>
      <c r="C2147" s="199" t="s">
        <v>214</v>
      </c>
      <c r="D2147" s="199" t="s">
        <v>197</v>
      </c>
      <c r="E2147" s="199"/>
      <c r="F2147" s="199"/>
      <c r="G2147" s="199"/>
      <c r="H2147" s="199"/>
      <c r="I2147" s="199"/>
      <c r="J2147" s="199"/>
      <c r="K2147" s="199">
        <v>1.0700400000000001</v>
      </c>
      <c r="L2147" s="199"/>
      <c r="M2147" s="199">
        <v>4.39351</v>
      </c>
      <c r="N2147" s="199"/>
      <c r="O2147" s="199"/>
      <c r="P2147" s="199"/>
      <c r="Q2147" s="200" t="s">
        <v>1</v>
      </c>
    </row>
    <row r="2148" spans="1:17" x14ac:dyDescent="0.2">
      <c r="A2148" s="195" t="s">
        <v>37</v>
      </c>
      <c r="B2148" s="196" t="s">
        <v>207</v>
      </c>
      <c r="C2148" s="196" t="s">
        <v>215</v>
      </c>
      <c r="D2148" s="196" t="s">
        <v>195</v>
      </c>
      <c r="E2148" s="196"/>
      <c r="F2148" s="196"/>
      <c r="G2148" s="196"/>
      <c r="H2148" s="196"/>
      <c r="I2148" s="196"/>
      <c r="J2148" s="196"/>
      <c r="K2148" s="196">
        <v>0.24429999999999999</v>
      </c>
      <c r="L2148" s="196"/>
      <c r="M2148" s="196">
        <v>4.1512900000000004</v>
      </c>
      <c r="N2148" s="196"/>
      <c r="O2148" s="196"/>
      <c r="P2148" s="196"/>
      <c r="Q2148" s="197" t="s">
        <v>1</v>
      </c>
    </row>
    <row r="2149" spans="1:17" x14ac:dyDescent="0.2">
      <c r="A2149" s="198" t="s">
        <v>37</v>
      </c>
      <c r="B2149" s="199" t="s">
        <v>207</v>
      </c>
      <c r="C2149" s="199" t="s">
        <v>215</v>
      </c>
      <c r="D2149" s="199" t="s">
        <v>197</v>
      </c>
      <c r="E2149" s="199"/>
      <c r="F2149" s="199"/>
      <c r="G2149" s="199"/>
      <c r="H2149" s="199"/>
      <c r="I2149" s="199"/>
      <c r="J2149" s="199"/>
      <c r="K2149" s="199">
        <v>0.92025000000000001</v>
      </c>
      <c r="L2149" s="199"/>
      <c r="M2149" s="199">
        <v>4.9856199999999999</v>
      </c>
      <c r="N2149" s="199"/>
      <c r="O2149" s="199"/>
      <c r="P2149" s="199"/>
      <c r="Q2149" s="200" t="s">
        <v>1</v>
      </c>
    </row>
    <row r="2150" spans="1:17" x14ac:dyDescent="0.2">
      <c r="A2150" s="195" t="s">
        <v>37</v>
      </c>
      <c r="B2150" s="196" t="s">
        <v>207</v>
      </c>
      <c r="C2150" s="196" t="s">
        <v>213</v>
      </c>
      <c r="D2150" s="196" t="s">
        <v>195</v>
      </c>
      <c r="E2150" s="196"/>
      <c r="F2150" s="196"/>
      <c r="G2150" s="196"/>
      <c r="H2150" s="196"/>
      <c r="I2150" s="196"/>
      <c r="J2150" s="196"/>
      <c r="K2150" s="196">
        <v>4.1149100000000001</v>
      </c>
      <c r="L2150" s="196"/>
      <c r="M2150" s="196">
        <v>10.488250000000001</v>
      </c>
      <c r="N2150" s="196"/>
      <c r="O2150" s="196"/>
      <c r="P2150" s="196"/>
      <c r="Q2150" s="197" t="s">
        <v>1</v>
      </c>
    </row>
    <row r="2151" spans="1:17" x14ac:dyDescent="0.2">
      <c r="A2151" s="198" t="s">
        <v>37</v>
      </c>
      <c r="B2151" s="199" t="s">
        <v>207</v>
      </c>
      <c r="C2151" s="199" t="s">
        <v>213</v>
      </c>
      <c r="D2151" s="199" t="s">
        <v>197</v>
      </c>
      <c r="E2151" s="199"/>
      <c r="F2151" s="199"/>
      <c r="G2151" s="199"/>
      <c r="H2151" s="199"/>
      <c r="I2151" s="199"/>
      <c r="J2151" s="199"/>
      <c r="K2151" s="199">
        <v>7.1000899999999998</v>
      </c>
      <c r="L2151" s="199"/>
      <c r="M2151" s="199">
        <v>9.6339100000000002</v>
      </c>
      <c r="N2151" s="199"/>
      <c r="O2151" s="199"/>
      <c r="P2151" s="199"/>
      <c r="Q2151" s="200" t="s">
        <v>1</v>
      </c>
    </row>
    <row r="2152" spans="1:17" x14ac:dyDescent="0.2">
      <c r="A2152" s="195" t="s">
        <v>37</v>
      </c>
      <c r="B2152" s="196" t="s">
        <v>207</v>
      </c>
      <c r="C2152" s="196" t="s">
        <v>212</v>
      </c>
      <c r="D2152" s="196" t="s">
        <v>195</v>
      </c>
      <c r="E2152" s="196"/>
      <c r="F2152" s="196"/>
      <c r="G2152" s="196"/>
      <c r="H2152" s="196"/>
      <c r="I2152" s="196"/>
      <c r="J2152" s="196"/>
      <c r="K2152" s="196"/>
      <c r="L2152" s="196"/>
      <c r="M2152" s="196"/>
      <c r="N2152" s="196"/>
      <c r="O2152" s="196"/>
      <c r="P2152" s="196"/>
      <c r="Q2152" s="197" t="s">
        <v>1</v>
      </c>
    </row>
    <row r="2153" spans="1:17" x14ac:dyDescent="0.2">
      <c r="A2153" s="198" t="s">
        <v>37</v>
      </c>
      <c r="B2153" s="199" t="s">
        <v>207</v>
      </c>
      <c r="C2153" s="199" t="s">
        <v>212</v>
      </c>
      <c r="D2153" s="199" t="s">
        <v>197</v>
      </c>
      <c r="E2153" s="199"/>
      <c r="F2153" s="199"/>
      <c r="G2153" s="199"/>
      <c r="H2153" s="199"/>
      <c r="I2153" s="199"/>
      <c r="J2153" s="199"/>
      <c r="K2153" s="199"/>
      <c r="L2153" s="199"/>
      <c r="M2153" s="199"/>
      <c r="N2153" s="199"/>
      <c r="O2153" s="199"/>
      <c r="P2153" s="199"/>
      <c r="Q2153" s="200" t="s">
        <v>1</v>
      </c>
    </row>
    <row r="2154" spans="1:17" x14ac:dyDescent="0.2">
      <c r="A2154" s="195" t="s">
        <v>37</v>
      </c>
      <c r="B2154" s="196" t="s">
        <v>207</v>
      </c>
      <c r="C2154" s="196" t="s">
        <v>210</v>
      </c>
      <c r="D2154" s="196" t="s">
        <v>195</v>
      </c>
      <c r="E2154" s="196"/>
      <c r="F2154" s="196"/>
      <c r="G2154" s="196"/>
      <c r="H2154" s="196"/>
      <c r="I2154" s="196"/>
      <c r="J2154" s="196"/>
      <c r="K2154" s="196"/>
      <c r="L2154" s="196"/>
      <c r="M2154" s="196"/>
      <c r="N2154" s="196"/>
      <c r="O2154" s="196"/>
      <c r="P2154" s="196"/>
      <c r="Q2154" s="197" t="s">
        <v>1</v>
      </c>
    </row>
    <row r="2155" spans="1:17" x14ac:dyDescent="0.2">
      <c r="A2155" s="198" t="s">
        <v>37</v>
      </c>
      <c r="B2155" s="199" t="s">
        <v>207</v>
      </c>
      <c r="C2155" s="199" t="s">
        <v>210</v>
      </c>
      <c r="D2155" s="199" t="s">
        <v>197</v>
      </c>
      <c r="E2155" s="199"/>
      <c r="F2155" s="199"/>
      <c r="G2155" s="199"/>
      <c r="H2155" s="199"/>
      <c r="I2155" s="199"/>
      <c r="J2155" s="199"/>
      <c r="K2155" s="199"/>
      <c r="L2155" s="199"/>
      <c r="M2155" s="199"/>
      <c r="N2155" s="199"/>
      <c r="O2155" s="199"/>
      <c r="P2155" s="199"/>
      <c r="Q2155" s="200" t="s">
        <v>1</v>
      </c>
    </row>
    <row r="2156" spans="1:17" x14ac:dyDescent="0.2">
      <c r="A2156" s="195" t="s">
        <v>37</v>
      </c>
      <c r="B2156" s="196" t="s">
        <v>207</v>
      </c>
      <c r="C2156" s="196" t="s">
        <v>206</v>
      </c>
      <c r="D2156" s="196" t="s">
        <v>195</v>
      </c>
      <c r="E2156" s="196"/>
      <c r="F2156" s="196"/>
      <c r="G2156" s="196"/>
      <c r="H2156" s="196"/>
      <c r="I2156" s="196"/>
      <c r="J2156" s="196"/>
      <c r="K2156" s="196"/>
      <c r="L2156" s="196"/>
      <c r="M2156" s="196"/>
      <c r="N2156" s="196"/>
      <c r="O2156" s="196"/>
      <c r="P2156" s="196"/>
      <c r="Q2156" s="197" t="s">
        <v>1</v>
      </c>
    </row>
    <row r="2157" spans="1:17" x14ac:dyDescent="0.2">
      <c r="A2157" s="198" t="s">
        <v>37</v>
      </c>
      <c r="B2157" s="199" t="s">
        <v>207</v>
      </c>
      <c r="C2157" s="199" t="s">
        <v>206</v>
      </c>
      <c r="D2157" s="199" t="s">
        <v>197</v>
      </c>
      <c r="E2157" s="199"/>
      <c r="F2157" s="199"/>
      <c r="G2157" s="199"/>
      <c r="H2157" s="199"/>
      <c r="I2157" s="199"/>
      <c r="J2157" s="199"/>
      <c r="K2157" s="199"/>
      <c r="L2157" s="199"/>
      <c r="M2157" s="199"/>
      <c r="N2157" s="199"/>
      <c r="O2157" s="199"/>
      <c r="P2157" s="199"/>
      <c r="Q2157" s="200" t="s">
        <v>1</v>
      </c>
    </row>
    <row r="2158" spans="1:17" x14ac:dyDescent="0.2">
      <c r="A2158" s="195" t="s">
        <v>37</v>
      </c>
      <c r="B2158" s="196" t="s">
        <v>207</v>
      </c>
      <c r="C2158" s="196" t="s">
        <v>211</v>
      </c>
      <c r="D2158" s="196" t="s">
        <v>195</v>
      </c>
      <c r="E2158" s="199"/>
      <c r="F2158" s="199"/>
      <c r="G2158" s="199"/>
      <c r="H2158" s="199"/>
      <c r="I2158" s="199"/>
      <c r="J2158" s="199"/>
      <c r="K2158" s="199"/>
      <c r="L2158" s="199"/>
      <c r="M2158" s="199"/>
      <c r="N2158" s="199"/>
      <c r="O2158" s="199"/>
      <c r="P2158" s="199"/>
      <c r="Q2158" s="200"/>
    </row>
    <row r="2159" spans="1:17" x14ac:dyDescent="0.2">
      <c r="A2159" s="198" t="s">
        <v>37</v>
      </c>
      <c r="B2159" s="199" t="s">
        <v>207</v>
      </c>
      <c r="C2159" s="199" t="s">
        <v>211</v>
      </c>
      <c r="D2159" s="199" t="s">
        <v>197</v>
      </c>
      <c r="E2159" s="199"/>
      <c r="F2159" s="199"/>
      <c r="G2159" s="199"/>
      <c r="H2159" s="199"/>
      <c r="I2159" s="199"/>
      <c r="J2159" s="199"/>
      <c r="K2159" s="199"/>
      <c r="L2159" s="199"/>
      <c r="M2159" s="199"/>
      <c r="N2159" s="199"/>
      <c r="O2159" s="199"/>
      <c r="P2159" s="199"/>
      <c r="Q2159" s="200"/>
    </row>
    <row r="2160" spans="1:17" x14ac:dyDescent="0.2">
      <c r="A2160" s="195" t="s">
        <v>37</v>
      </c>
      <c r="B2160" s="196" t="s">
        <v>207</v>
      </c>
      <c r="C2160" s="196" t="s">
        <v>1087</v>
      </c>
      <c r="D2160" s="196" t="s">
        <v>195</v>
      </c>
      <c r="E2160" s="199"/>
      <c r="F2160" s="199"/>
      <c r="G2160" s="199"/>
      <c r="H2160" s="199"/>
      <c r="I2160" s="199"/>
      <c r="J2160" s="199"/>
      <c r="K2160" s="199"/>
      <c r="L2160" s="199"/>
      <c r="M2160" s="199"/>
      <c r="N2160" s="199"/>
      <c r="O2160" s="199"/>
      <c r="P2160" s="199"/>
      <c r="Q2160" s="200"/>
    </row>
    <row r="2161" spans="1:17" x14ac:dyDescent="0.2">
      <c r="A2161" s="198" t="s">
        <v>37</v>
      </c>
      <c r="B2161" s="199" t="s">
        <v>207</v>
      </c>
      <c r="C2161" s="199" t="s">
        <v>1087</v>
      </c>
      <c r="D2161" s="199" t="s">
        <v>197</v>
      </c>
      <c r="E2161" s="199"/>
      <c r="F2161" s="199"/>
      <c r="G2161" s="199"/>
      <c r="H2161" s="199"/>
      <c r="I2161" s="199"/>
      <c r="J2161" s="199"/>
      <c r="K2161" s="199"/>
      <c r="L2161" s="199"/>
      <c r="M2161" s="199"/>
      <c r="N2161" s="199"/>
      <c r="O2161" s="199"/>
      <c r="P2161" s="199"/>
      <c r="Q2161" s="200"/>
    </row>
    <row r="2162" spans="1:17" x14ac:dyDescent="0.2">
      <c r="A2162" s="195" t="s">
        <v>38</v>
      </c>
      <c r="B2162" s="196" t="s">
        <v>208</v>
      </c>
      <c r="C2162" s="196" t="s">
        <v>214</v>
      </c>
      <c r="D2162" s="196" t="s">
        <v>195</v>
      </c>
      <c r="E2162" s="196">
        <v>48054</v>
      </c>
      <c r="F2162" s="196">
        <v>47396</v>
      </c>
      <c r="G2162" s="196">
        <v>49813</v>
      </c>
      <c r="H2162" s="196">
        <v>49206</v>
      </c>
      <c r="I2162" s="196">
        <v>54199</v>
      </c>
      <c r="J2162" s="196">
        <v>53651</v>
      </c>
      <c r="K2162" s="196">
        <v>55376</v>
      </c>
      <c r="L2162" s="196">
        <v>59046</v>
      </c>
      <c r="M2162" s="196">
        <v>63016</v>
      </c>
      <c r="N2162" s="196">
        <v>68502</v>
      </c>
      <c r="O2162" s="196">
        <v>68657</v>
      </c>
      <c r="P2162" s="196"/>
      <c r="Q2162" s="197" t="s">
        <v>1</v>
      </c>
    </row>
    <row r="2163" spans="1:17" x14ac:dyDescent="0.2">
      <c r="A2163" s="198" t="s">
        <v>38</v>
      </c>
      <c r="B2163" s="199" t="s">
        <v>208</v>
      </c>
      <c r="C2163" s="199" t="s">
        <v>214</v>
      </c>
      <c r="D2163" s="199" t="s">
        <v>197</v>
      </c>
      <c r="E2163" s="199">
        <v>50656</v>
      </c>
      <c r="F2163" s="199">
        <v>49598</v>
      </c>
      <c r="G2163" s="199">
        <v>52658</v>
      </c>
      <c r="H2163" s="199">
        <v>51822</v>
      </c>
      <c r="I2163" s="199">
        <v>57718</v>
      </c>
      <c r="J2163" s="199">
        <v>56370</v>
      </c>
      <c r="K2163" s="199">
        <v>58558</v>
      </c>
      <c r="L2163" s="199">
        <v>61864</v>
      </c>
      <c r="M2163" s="199">
        <v>66613</v>
      </c>
      <c r="N2163" s="199">
        <v>71567</v>
      </c>
      <c r="O2163" s="199">
        <v>72466</v>
      </c>
      <c r="P2163" s="199"/>
      <c r="Q2163" s="200" t="s">
        <v>1</v>
      </c>
    </row>
    <row r="2164" spans="1:17" x14ac:dyDescent="0.2">
      <c r="A2164" s="195" t="s">
        <v>38</v>
      </c>
      <c r="B2164" s="196" t="s">
        <v>208</v>
      </c>
      <c r="C2164" s="196" t="s">
        <v>215</v>
      </c>
      <c r="D2164" s="196" t="s">
        <v>195</v>
      </c>
      <c r="E2164" s="196">
        <v>48566</v>
      </c>
      <c r="F2164" s="196">
        <v>47161</v>
      </c>
      <c r="G2164" s="196">
        <v>48326</v>
      </c>
      <c r="H2164" s="196">
        <v>46950</v>
      </c>
      <c r="I2164" s="196">
        <v>49539</v>
      </c>
      <c r="J2164" s="196">
        <v>54172</v>
      </c>
      <c r="K2164" s="196">
        <v>53534</v>
      </c>
      <c r="L2164" s="196">
        <v>55083</v>
      </c>
      <c r="M2164" s="196">
        <v>59085</v>
      </c>
      <c r="N2164" s="196">
        <v>63517</v>
      </c>
      <c r="O2164" s="196">
        <v>67962</v>
      </c>
      <c r="P2164" s="196"/>
      <c r="Q2164" s="197" t="s">
        <v>1</v>
      </c>
    </row>
    <row r="2165" spans="1:17" x14ac:dyDescent="0.2">
      <c r="A2165" s="198" t="s">
        <v>38</v>
      </c>
      <c r="B2165" s="199" t="s">
        <v>208</v>
      </c>
      <c r="C2165" s="199" t="s">
        <v>215</v>
      </c>
      <c r="D2165" s="199" t="s">
        <v>197</v>
      </c>
      <c r="E2165" s="199">
        <v>50781</v>
      </c>
      <c r="F2165" s="199">
        <v>49746</v>
      </c>
      <c r="G2165" s="199">
        <v>50971</v>
      </c>
      <c r="H2165" s="199">
        <v>49416</v>
      </c>
      <c r="I2165" s="199">
        <v>52259</v>
      </c>
      <c r="J2165" s="199">
        <v>57078</v>
      </c>
      <c r="K2165" s="199">
        <v>56019</v>
      </c>
      <c r="L2165" s="199">
        <v>58025</v>
      </c>
      <c r="M2165" s="199">
        <v>61820</v>
      </c>
      <c r="N2165" s="199">
        <v>67205</v>
      </c>
      <c r="O2165" s="199">
        <v>70881</v>
      </c>
      <c r="P2165" s="199"/>
      <c r="Q2165" s="200" t="s">
        <v>1</v>
      </c>
    </row>
    <row r="2166" spans="1:17" x14ac:dyDescent="0.2">
      <c r="A2166" s="195" t="s">
        <v>38</v>
      </c>
      <c r="B2166" s="196" t="s">
        <v>208</v>
      </c>
      <c r="C2166" s="196" t="s">
        <v>213</v>
      </c>
      <c r="D2166" s="196" t="s">
        <v>195</v>
      </c>
      <c r="E2166" s="196">
        <v>49547</v>
      </c>
      <c r="F2166" s="196">
        <v>48075</v>
      </c>
      <c r="G2166" s="196">
        <v>46331</v>
      </c>
      <c r="H2166" s="196">
        <v>46656</v>
      </c>
      <c r="I2166" s="196">
        <v>47722</v>
      </c>
      <c r="J2166" s="196">
        <v>49080</v>
      </c>
      <c r="K2166" s="196">
        <v>54095</v>
      </c>
      <c r="L2166" s="196">
        <v>52919</v>
      </c>
      <c r="M2166" s="196">
        <v>54569</v>
      </c>
      <c r="N2166" s="196">
        <v>58222</v>
      </c>
      <c r="O2166" s="196">
        <v>63179</v>
      </c>
      <c r="P2166" s="196"/>
      <c r="Q2166" s="197" t="s">
        <v>1</v>
      </c>
    </row>
    <row r="2167" spans="1:17" x14ac:dyDescent="0.2">
      <c r="A2167" s="198" t="s">
        <v>38</v>
      </c>
      <c r="B2167" s="199" t="s">
        <v>208</v>
      </c>
      <c r="C2167" s="199" t="s">
        <v>213</v>
      </c>
      <c r="D2167" s="199" t="s">
        <v>197</v>
      </c>
      <c r="E2167" s="199">
        <v>51773</v>
      </c>
      <c r="F2167" s="199">
        <v>50048</v>
      </c>
      <c r="G2167" s="199">
        <v>48285</v>
      </c>
      <c r="H2167" s="199">
        <v>49155</v>
      </c>
      <c r="I2167" s="199">
        <v>49967</v>
      </c>
      <c r="J2167" s="199">
        <v>51690</v>
      </c>
      <c r="K2167" s="199">
        <v>56453</v>
      </c>
      <c r="L2167" s="199">
        <v>55084</v>
      </c>
      <c r="M2167" s="199">
        <v>57520</v>
      </c>
      <c r="N2167" s="199">
        <v>61014</v>
      </c>
      <c r="O2167" s="199">
        <v>66730</v>
      </c>
      <c r="P2167" s="199"/>
      <c r="Q2167" s="200" t="s">
        <v>1</v>
      </c>
    </row>
    <row r="2168" spans="1:17" x14ac:dyDescent="0.2">
      <c r="A2168" s="195" t="s">
        <v>38</v>
      </c>
      <c r="B2168" s="196" t="s">
        <v>208</v>
      </c>
      <c r="C2168" s="196" t="s">
        <v>212</v>
      </c>
      <c r="D2168" s="196" t="s">
        <v>195</v>
      </c>
      <c r="E2168" s="196">
        <v>48939</v>
      </c>
      <c r="F2168" s="196">
        <v>49301</v>
      </c>
      <c r="G2168" s="196">
        <v>46169</v>
      </c>
      <c r="H2168" s="196">
        <v>47724</v>
      </c>
      <c r="I2168" s="196">
        <v>45948</v>
      </c>
      <c r="J2168" s="196">
        <v>47388</v>
      </c>
      <c r="K2168" s="196">
        <v>49085</v>
      </c>
      <c r="L2168" s="196">
        <v>53319</v>
      </c>
      <c r="M2168" s="196">
        <v>52381</v>
      </c>
      <c r="N2168" s="196">
        <v>54201</v>
      </c>
      <c r="O2168" s="196">
        <v>58163</v>
      </c>
      <c r="P2168" s="196"/>
      <c r="Q2168" s="197" t="s">
        <v>1</v>
      </c>
    </row>
    <row r="2169" spans="1:17" x14ac:dyDescent="0.2">
      <c r="A2169" s="198" t="s">
        <v>38</v>
      </c>
      <c r="B2169" s="199" t="s">
        <v>208</v>
      </c>
      <c r="C2169" s="199" t="s">
        <v>212</v>
      </c>
      <c r="D2169" s="199" t="s">
        <v>197</v>
      </c>
      <c r="E2169" s="199">
        <v>51517</v>
      </c>
      <c r="F2169" s="199">
        <v>51160</v>
      </c>
      <c r="G2169" s="199">
        <v>48410</v>
      </c>
      <c r="H2169" s="199">
        <v>49782</v>
      </c>
      <c r="I2169" s="199">
        <v>47966</v>
      </c>
      <c r="J2169" s="199">
        <v>49635</v>
      </c>
      <c r="K2169" s="199">
        <v>51522</v>
      </c>
      <c r="L2169" s="199">
        <v>55872</v>
      </c>
      <c r="M2169" s="199">
        <v>54848</v>
      </c>
      <c r="N2169" s="199">
        <v>56783</v>
      </c>
      <c r="O2169" s="199">
        <v>60589</v>
      </c>
      <c r="P2169" s="199"/>
      <c r="Q2169" s="200" t="s">
        <v>1</v>
      </c>
    </row>
    <row r="2170" spans="1:17" x14ac:dyDescent="0.2">
      <c r="A2170" s="195" t="s">
        <v>38</v>
      </c>
      <c r="B2170" s="196" t="s">
        <v>208</v>
      </c>
      <c r="C2170" s="196" t="s">
        <v>210</v>
      </c>
      <c r="D2170" s="196" t="s">
        <v>195</v>
      </c>
      <c r="E2170" s="196"/>
      <c r="F2170" s="196"/>
      <c r="G2170" s="196"/>
      <c r="H2170" s="196"/>
      <c r="I2170" s="196"/>
      <c r="J2170" s="196"/>
      <c r="K2170" s="196"/>
      <c r="L2170" s="196"/>
      <c r="M2170" s="196"/>
      <c r="N2170" s="196"/>
      <c r="O2170" s="196"/>
      <c r="P2170" s="196"/>
      <c r="Q2170" s="197" t="s">
        <v>1</v>
      </c>
    </row>
    <row r="2171" spans="1:17" x14ac:dyDescent="0.2">
      <c r="A2171" s="198" t="s">
        <v>38</v>
      </c>
      <c r="B2171" s="199" t="s">
        <v>208</v>
      </c>
      <c r="C2171" s="199" t="s">
        <v>210</v>
      </c>
      <c r="D2171" s="199" t="s">
        <v>197</v>
      </c>
      <c r="E2171" s="199"/>
      <c r="F2171" s="199"/>
      <c r="G2171" s="199"/>
      <c r="H2171" s="199"/>
      <c r="I2171" s="199"/>
      <c r="J2171" s="199"/>
      <c r="K2171" s="199"/>
      <c r="L2171" s="199"/>
      <c r="M2171" s="199"/>
      <c r="N2171" s="199"/>
      <c r="O2171" s="199"/>
      <c r="P2171" s="199"/>
      <c r="Q2171" s="200" t="s">
        <v>1</v>
      </c>
    </row>
    <row r="2172" spans="1:17" x14ac:dyDescent="0.2">
      <c r="A2172" s="195" t="s">
        <v>38</v>
      </c>
      <c r="B2172" s="196" t="s">
        <v>208</v>
      </c>
      <c r="C2172" s="196" t="s">
        <v>206</v>
      </c>
      <c r="D2172" s="196" t="s">
        <v>195</v>
      </c>
      <c r="E2172" s="196"/>
      <c r="F2172" s="196"/>
      <c r="G2172" s="196"/>
      <c r="H2172" s="196"/>
      <c r="I2172" s="196"/>
      <c r="J2172" s="196"/>
      <c r="K2172" s="196"/>
      <c r="L2172" s="196"/>
      <c r="M2172" s="196"/>
      <c r="N2172" s="196"/>
      <c r="O2172" s="196"/>
      <c r="P2172" s="196"/>
      <c r="Q2172" s="197" t="s">
        <v>1</v>
      </c>
    </row>
    <row r="2173" spans="1:17" x14ac:dyDescent="0.2">
      <c r="A2173" s="198" t="s">
        <v>38</v>
      </c>
      <c r="B2173" s="199" t="s">
        <v>208</v>
      </c>
      <c r="C2173" s="199" t="s">
        <v>206</v>
      </c>
      <c r="D2173" s="199" t="s">
        <v>197</v>
      </c>
      <c r="E2173" s="199"/>
      <c r="F2173" s="199"/>
      <c r="G2173" s="199"/>
      <c r="H2173" s="199"/>
      <c r="I2173" s="199"/>
      <c r="J2173" s="199"/>
      <c r="K2173" s="199"/>
      <c r="L2173" s="199"/>
      <c r="M2173" s="199"/>
      <c r="N2173" s="199"/>
      <c r="O2173" s="199"/>
      <c r="P2173" s="199"/>
      <c r="Q2173" s="200" t="s">
        <v>1</v>
      </c>
    </row>
    <row r="2174" spans="1:17" x14ac:dyDescent="0.2">
      <c r="A2174" s="195" t="s">
        <v>38</v>
      </c>
      <c r="B2174" s="196" t="s">
        <v>208</v>
      </c>
      <c r="C2174" s="196" t="s">
        <v>211</v>
      </c>
      <c r="D2174" s="196" t="s">
        <v>195</v>
      </c>
      <c r="E2174" s="196"/>
      <c r="F2174" s="196"/>
      <c r="G2174" s="196"/>
      <c r="H2174" s="196"/>
      <c r="I2174" s="196"/>
      <c r="J2174" s="196"/>
      <c r="K2174" s="196"/>
      <c r="L2174" s="196"/>
      <c r="M2174" s="196"/>
      <c r="N2174" s="196"/>
      <c r="O2174" s="196"/>
      <c r="P2174" s="196"/>
      <c r="Q2174" s="197" t="s">
        <v>1</v>
      </c>
    </row>
    <row r="2175" spans="1:17" x14ac:dyDescent="0.2">
      <c r="A2175" s="198" t="s">
        <v>38</v>
      </c>
      <c r="B2175" s="199" t="s">
        <v>208</v>
      </c>
      <c r="C2175" s="199" t="s">
        <v>211</v>
      </c>
      <c r="D2175" s="199" t="s">
        <v>197</v>
      </c>
      <c r="E2175" s="199"/>
      <c r="F2175" s="199"/>
      <c r="G2175" s="199"/>
      <c r="H2175" s="199"/>
      <c r="I2175" s="199"/>
      <c r="J2175" s="199"/>
      <c r="K2175" s="199"/>
      <c r="L2175" s="199"/>
      <c r="M2175" s="199"/>
      <c r="N2175" s="199"/>
      <c r="O2175" s="199"/>
      <c r="P2175" s="199"/>
      <c r="Q2175" s="200" t="s">
        <v>1</v>
      </c>
    </row>
    <row r="2176" spans="1:17" x14ac:dyDescent="0.2">
      <c r="A2176" s="195" t="s">
        <v>38</v>
      </c>
      <c r="B2176" s="196" t="s">
        <v>205</v>
      </c>
      <c r="C2176" s="196" t="s">
        <v>214</v>
      </c>
      <c r="D2176" s="196" t="s">
        <v>195</v>
      </c>
      <c r="E2176" s="196">
        <v>50884</v>
      </c>
      <c r="F2176" s="196">
        <v>48786</v>
      </c>
      <c r="G2176" s="196">
        <v>46919</v>
      </c>
      <c r="H2176" s="196">
        <v>48719</v>
      </c>
      <c r="I2176" s="196">
        <v>45563</v>
      </c>
      <c r="J2176" s="196">
        <v>45866</v>
      </c>
      <c r="K2176" s="196">
        <v>47435</v>
      </c>
      <c r="L2176" s="196">
        <v>48562</v>
      </c>
      <c r="M2176" s="196">
        <v>53021</v>
      </c>
      <c r="N2176" s="196">
        <v>52157</v>
      </c>
      <c r="O2176" s="196">
        <v>54075</v>
      </c>
      <c r="P2176" s="196"/>
      <c r="Q2176" s="197" t="s">
        <v>1</v>
      </c>
    </row>
    <row r="2177" spans="1:17" x14ac:dyDescent="0.2">
      <c r="A2177" s="198" t="s">
        <v>38</v>
      </c>
      <c r="B2177" s="199" t="s">
        <v>205</v>
      </c>
      <c r="C2177" s="199" t="s">
        <v>214</v>
      </c>
      <c r="D2177" s="199" t="s">
        <v>197</v>
      </c>
      <c r="E2177" s="199">
        <v>53857</v>
      </c>
      <c r="F2177" s="199">
        <v>51314</v>
      </c>
      <c r="G2177" s="199">
        <v>48828</v>
      </c>
      <c r="H2177" s="199">
        <v>51104</v>
      </c>
      <c r="I2177" s="199">
        <v>47980</v>
      </c>
      <c r="J2177" s="199">
        <v>47778</v>
      </c>
      <c r="K2177" s="199">
        <v>49420</v>
      </c>
      <c r="L2177" s="199">
        <v>51267</v>
      </c>
      <c r="M2177" s="199">
        <v>55858</v>
      </c>
      <c r="N2177" s="199">
        <v>54424</v>
      </c>
      <c r="O2177" s="199">
        <v>56651</v>
      </c>
      <c r="P2177" s="199"/>
      <c r="Q2177" s="200" t="s">
        <v>1</v>
      </c>
    </row>
    <row r="2178" spans="1:17" x14ac:dyDescent="0.2">
      <c r="A2178" s="195" t="s">
        <v>38</v>
      </c>
      <c r="B2178" s="196" t="s">
        <v>205</v>
      </c>
      <c r="C2178" s="196" t="s">
        <v>215</v>
      </c>
      <c r="D2178" s="196" t="s">
        <v>195</v>
      </c>
      <c r="E2178" s="196">
        <v>54848</v>
      </c>
      <c r="F2178" s="196">
        <v>50729</v>
      </c>
      <c r="G2178" s="196">
        <v>48241</v>
      </c>
      <c r="H2178" s="196">
        <v>48120</v>
      </c>
      <c r="I2178" s="196">
        <v>46583</v>
      </c>
      <c r="J2178" s="196">
        <v>45538</v>
      </c>
      <c r="K2178" s="196">
        <v>45771</v>
      </c>
      <c r="L2178" s="196">
        <v>46870</v>
      </c>
      <c r="M2178" s="196">
        <v>48294</v>
      </c>
      <c r="N2178" s="196">
        <v>52489</v>
      </c>
      <c r="O2178" s="196">
        <v>51884</v>
      </c>
      <c r="P2178" s="196"/>
      <c r="Q2178" s="197" t="s">
        <v>1</v>
      </c>
    </row>
    <row r="2179" spans="1:17" x14ac:dyDescent="0.2">
      <c r="A2179" s="198" t="s">
        <v>38</v>
      </c>
      <c r="B2179" s="199" t="s">
        <v>205</v>
      </c>
      <c r="C2179" s="199" t="s">
        <v>215</v>
      </c>
      <c r="D2179" s="199" t="s">
        <v>197</v>
      </c>
      <c r="E2179" s="199">
        <v>56599</v>
      </c>
      <c r="F2179" s="199">
        <v>53405</v>
      </c>
      <c r="G2179" s="199">
        <v>50056</v>
      </c>
      <c r="H2179" s="199">
        <v>50901</v>
      </c>
      <c r="I2179" s="199">
        <v>48677</v>
      </c>
      <c r="J2179" s="199">
        <v>47342</v>
      </c>
      <c r="K2179" s="199">
        <v>47400</v>
      </c>
      <c r="L2179" s="199">
        <v>49112</v>
      </c>
      <c r="M2179" s="199">
        <v>50861</v>
      </c>
      <c r="N2179" s="199">
        <v>55185</v>
      </c>
      <c r="O2179" s="199">
        <v>53914</v>
      </c>
      <c r="P2179" s="199"/>
      <c r="Q2179" s="200" t="s">
        <v>1</v>
      </c>
    </row>
    <row r="2180" spans="1:17" x14ac:dyDescent="0.2">
      <c r="A2180" s="195" t="s">
        <v>38</v>
      </c>
      <c r="B2180" s="196" t="s">
        <v>205</v>
      </c>
      <c r="C2180" s="196" t="s">
        <v>213</v>
      </c>
      <c r="D2180" s="196" t="s">
        <v>195</v>
      </c>
      <c r="E2180" s="196">
        <v>54456</v>
      </c>
      <c r="F2180" s="196">
        <v>54283</v>
      </c>
      <c r="G2180" s="196">
        <v>47506</v>
      </c>
      <c r="H2180" s="196">
        <v>50081</v>
      </c>
      <c r="I2180" s="196">
        <v>47833</v>
      </c>
      <c r="J2180" s="196">
        <v>46533</v>
      </c>
      <c r="K2180" s="196">
        <v>45421</v>
      </c>
      <c r="L2180" s="196">
        <v>45563</v>
      </c>
      <c r="M2180" s="196">
        <v>46738</v>
      </c>
      <c r="N2180" s="196">
        <v>47924</v>
      </c>
      <c r="O2180" s="196">
        <v>52259</v>
      </c>
      <c r="P2180" s="196"/>
      <c r="Q2180" s="197" t="s">
        <v>1</v>
      </c>
    </row>
    <row r="2181" spans="1:17" x14ac:dyDescent="0.2">
      <c r="A2181" s="198" t="s">
        <v>38</v>
      </c>
      <c r="B2181" s="199" t="s">
        <v>205</v>
      </c>
      <c r="C2181" s="199" t="s">
        <v>213</v>
      </c>
      <c r="D2181" s="199" t="s">
        <v>197</v>
      </c>
      <c r="E2181" s="199">
        <v>56185</v>
      </c>
      <c r="F2181" s="199">
        <v>55904</v>
      </c>
      <c r="G2181" s="199">
        <v>50176</v>
      </c>
      <c r="H2181" s="199">
        <v>52938</v>
      </c>
      <c r="I2181" s="199">
        <v>50174</v>
      </c>
      <c r="J2181" s="199">
        <v>48339</v>
      </c>
      <c r="K2181" s="199">
        <v>47672</v>
      </c>
      <c r="L2181" s="199">
        <v>47059</v>
      </c>
      <c r="M2181" s="199">
        <v>48782</v>
      </c>
      <c r="N2181" s="199">
        <v>50328</v>
      </c>
      <c r="O2181" s="199">
        <v>54896</v>
      </c>
      <c r="P2181" s="199"/>
      <c r="Q2181" s="200" t="s">
        <v>1</v>
      </c>
    </row>
    <row r="2182" spans="1:17" x14ac:dyDescent="0.2">
      <c r="A2182" s="195" t="s">
        <v>38</v>
      </c>
      <c r="B2182" s="196" t="s">
        <v>205</v>
      </c>
      <c r="C2182" s="196" t="s">
        <v>212</v>
      </c>
      <c r="D2182" s="196" t="s">
        <v>195</v>
      </c>
      <c r="E2182" s="196">
        <v>52147</v>
      </c>
      <c r="F2182" s="196">
        <v>53419</v>
      </c>
      <c r="G2182" s="196">
        <v>49304</v>
      </c>
      <c r="H2182" s="196">
        <v>53420</v>
      </c>
      <c r="I2182" s="196">
        <v>46893</v>
      </c>
      <c r="J2182" s="196">
        <v>47311</v>
      </c>
      <c r="K2182" s="196">
        <v>46344</v>
      </c>
      <c r="L2182" s="196">
        <v>44758</v>
      </c>
      <c r="M2182" s="196">
        <v>45026</v>
      </c>
      <c r="N2182" s="196">
        <v>46079</v>
      </c>
      <c r="O2182" s="196">
        <v>47732</v>
      </c>
      <c r="P2182" s="196"/>
      <c r="Q2182" s="197" t="s">
        <v>1</v>
      </c>
    </row>
    <row r="2183" spans="1:17" x14ac:dyDescent="0.2">
      <c r="A2183" s="198" t="s">
        <v>38</v>
      </c>
      <c r="B2183" s="199" t="s">
        <v>205</v>
      </c>
      <c r="C2183" s="199" t="s">
        <v>212</v>
      </c>
      <c r="D2183" s="199" t="s">
        <v>197</v>
      </c>
      <c r="E2183" s="199">
        <v>53339</v>
      </c>
      <c r="F2183" s="199">
        <v>54464</v>
      </c>
      <c r="G2183" s="199">
        <v>51623</v>
      </c>
      <c r="H2183" s="199">
        <v>55303</v>
      </c>
      <c r="I2183" s="199">
        <v>49600</v>
      </c>
      <c r="J2183" s="199">
        <v>49405</v>
      </c>
      <c r="K2183" s="199">
        <v>47884</v>
      </c>
      <c r="L2183" s="199">
        <v>46871</v>
      </c>
      <c r="M2183" s="199">
        <v>46854</v>
      </c>
      <c r="N2183" s="199">
        <v>48256</v>
      </c>
      <c r="O2183" s="199">
        <v>50118</v>
      </c>
      <c r="P2183" s="199"/>
      <c r="Q2183" s="200" t="s">
        <v>1</v>
      </c>
    </row>
    <row r="2184" spans="1:17" x14ac:dyDescent="0.2">
      <c r="A2184" s="195" t="s">
        <v>38</v>
      </c>
      <c r="B2184" s="196" t="s">
        <v>205</v>
      </c>
      <c r="C2184" s="196" t="s">
        <v>210</v>
      </c>
      <c r="D2184" s="196" t="s">
        <v>195</v>
      </c>
      <c r="E2184" s="196">
        <v>50357</v>
      </c>
      <c r="F2184" s="196">
        <v>50685</v>
      </c>
      <c r="G2184" s="196">
        <v>51872</v>
      </c>
      <c r="H2184" s="196">
        <v>52270</v>
      </c>
      <c r="I2184" s="196">
        <v>47973</v>
      </c>
      <c r="J2184" s="196">
        <v>46037</v>
      </c>
      <c r="K2184" s="196">
        <v>46732</v>
      </c>
      <c r="L2184" s="196">
        <v>45252</v>
      </c>
      <c r="M2184" s="196">
        <v>44362</v>
      </c>
      <c r="N2184" s="196">
        <v>44316</v>
      </c>
      <c r="O2184" s="196">
        <v>45750</v>
      </c>
      <c r="P2184" s="196"/>
      <c r="Q2184" s="197" t="s">
        <v>1</v>
      </c>
    </row>
    <row r="2185" spans="1:17" x14ac:dyDescent="0.2">
      <c r="A2185" s="198" t="s">
        <v>38</v>
      </c>
      <c r="B2185" s="199" t="s">
        <v>205</v>
      </c>
      <c r="C2185" s="199" t="s">
        <v>210</v>
      </c>
      <c r="D2185" s="199" t="s">
        <v>197</v>
      </c>
      <c r="E2185" s="199">
        <v>50913</v>
      </c>
      <c r="F2185" s="199">
        <v>51111</v>
      </c>
      <c r="G2185" s="199">
        <v>53342</v>
      </c>
      <c r="H2185" s="199">
        <v>53301</v>
      </c>
      <c r="I2185" s="199">
        <v>50083</v>
      </c>
      <c r="J2185" s="199">
        <v>48367</v>
      </c>
      <c r="K2185" s="199">
        <v>48183</v>
      </c>
      <c r="L2185" s="199">
        <v>46841</v>
      </c>
      <c r="M2185" s="199">
        <v>46228</v>
      </c>
      <c r="N2185" s="199">
        <v>46384</v>
      </c>
      <c r="O2185" s="199">
        <v>47432</v>
      </c>
      <c r="P2185" s="199"/>
      <c r="Q2185" s="200" t="s">
        <v>1</v>
      </c>
    </row>
    <row r="2186" spans="1:17" x14ac:dyDescent="0.2">
      <c r="A2186" s="195" t="s">
        <v>38</v>
      </c>
      <c r="B2186" s="196" t="s">
        <v>205</v>
      </c>
      <c r="C2186" s="196" t="s">
        <v>206</v>
      </c>
      <c r="D2186" s="196" t="s">
        <v>195</v>
      </c>
      <c r="E2186" s="196"/>
      <c r="F2186" s="196"/>
      <c r="G2186" s="196"/>
      <c r="H2186" s="196"/>
      <c r="I2186" s="196"/>
      <c r="J2186" s="196"/>
      <c r="K2186" s="196"/>
      <c r="L2186" s="196"/>
      <c r="M2186" s="196"/>
      <c r="N2186" s="196"/>
      <c r="O2186" s="196"/>
      <c r="P2186" s="196"/>
      <c r="Q2186" s="197" t="s">
        <v>1</v>
      </c>
    </row>
    <row r="2187" spans="1:17" x14ac:dyDescent="0.2">
      <c r="A2187" s="198" t="s">
        <v>38</v>
      </c>
      <c r="B2187" s="199" t="s">
        <v>205</v>
      </c>
      <c r="C2187" s="199" t="s">
        <v>206</v>
      </c>
      <c r="D2187" s="199" t="s">
        <v>197</v>
      </c>
      <c r="E2187" s="199"/>
      <c r="F2187" s="199"/>
      <c r="G2187" s="199"/>
      <c r="H2187" s="199"/>
      <c r="I2187" s="199"/>
      <c r="J2187" s="199"/>
      <c r="K2187" s="199"/>
      <c r="L2187" s="199"/>
      <c r="M2187" s="199"/>
      <c r="N2187" s="199"/>
      <c r="O2187" s="199"/>
      <c r="P2187" s="199"/>
      <c r="Q2187" s="200" t="s">
        <v>1</v>
      </c>
    </row>
    <row r="2188" spans="1:17" x14ac:dyDescent="0.2">
      <c r="A2188" s="195" t="s">
        <v>38</v>
      </c>
      <c r="B2188" s="196" t="s">
        <v>205</v>
      </c>
      <c r="C2188" s="196" t="s">
        <v>211</v>
      </c>
      <c r="D2188" s="196" t="s">
        <v>195</v>
      </c>
      <c r="E2188" s="199"/>
      <c r="F2188" s="199"/>
      <c r="G2188" s="199"/>
      <c r="H2188" s="199"/>
      <c r="I2188" s="199"/>
      <c r="J2188" s="199"/>
      <c r="K2188" s="199"/>
      <c r="L2188" s="199"/>
      <c r="M2188" s="199"/>
      <c r="N2188" s="199"/>
      <c r="O2188" s="199"/>
      <c r="P2188" s="199"/>
      <c r="Q2188" s="200"/>
    </row>
    <row r="2189" spans="1:17" x14ac:dyDescent="0.2">
      <c r="A2189" s="198" t="s">
        <v>38</v>
      </c>
      <c r="B2189" s="199" t="s">
        <v>205</v>
      </c>
      <c r="C2189" s="199" t="s">
        <v>211</v>
      </c>
      <c r="D2189" s="199" t="s">
        <v>197</v>
      </c>
      <c r="E2189" s="199"/>
      <c r="F2189" s="199"/>
      <c r="G2189" s="199"/>
      <c r="H2189" s="199"/>
      <c r="I2189" s="199"/>
      <c r="J2189" s="199"/>
      <c r="K2189" s="199"/>
      <c r="L2189" s="199"/>
      <c r="M2189" s="199"/>
      <c r="N2189" s="199"/>
      <c r="O2189" s="199"/>
      <c r="P2189" s="199"/>
      <c r="Q2189" s="200"/>
    </row>
    <row r="2190" spans="1:17" x14ac:dyDescent="0.2">
      <c r="A2190" s="195" t="s">
        <v>38</v>
      </c>
      <c r="B2190" s="196" t="s">
        <v>205</v>
      </c>
      <c r="C2190" s="196" t="s">
        <v>1087</v>
      </c>
      <c r="D2190" s="196" t="s">
        <v>195</v>
      </c>
      <c r="E2190" s="199"/>
      <c r="F2190" s="199"/>
      <c r="G2190" s="199"/>
      <c r="H2190" s="199"/>
      <c r="I2190" s="199"/>
      <c r="J2190" s="199"/>
      <c r="K2190" s="199"/>
      <c r="L2190" s="199"/>
      <c r="M2190" s="199"/>
      <c r="N2190" s="199"/>
      <c r="O2190" s="199"/>
      <c r="P2190" s="199"/>
      <c r="Q2190" s="200"/>
    </row>
    <row r="2191" spans="1:17" x14ac:dyDescent="0.2">
      <c r="A2191" s="198" t="s">
        <v>38</v>
      </c>
      <c r="B2191" s="199" t="s">
        <v>205</v>
      </c>
      <c r="C2191" s="199" t="s">
        <v>1087</v>
      </c>
      <c r="D2191" s="199" t="s">
        <v>197</v>
      </c>
      <c r="E2191" s="199"/>
      <c r="F2191" s="199"/>
      <c r="G2191" s="199"/>
      <c r="H2191" s="199"/>
      <c r="I2191" s="199"/>
      <c r="J2191" s="199"/>
      <c r="K2191" s="199"/>
      <c r="L2191" s="199"/>
      <c r="M2191" s="199"/>
      <c r="N2191" s="199"/>
      <c r="O2191" s="199"/>
      <c r="P2191" s="199"/>
      <c r="Q2191" s="200"/>
    </row>
    <row r="2192" spans="1:17" x14ac:dyDescent="0.2">
      <c r="A2192" s="195" t="s">
        <v>38</v>
      </c>
      <c r="B2192" s="196" t="s">
        <v>209</v>
      </c>
      <c r="C2192" s="196" t="s">
        <v>214</v>
      </c>
      <c r="D2192" s="196" t="s">
        <v>195</v>
      </c>
      <c r="E2192" s="196">
        <v>7.492E-2</v>
      </c>
      <c r="F2192" s="196">
        <v>9.7049999999999997E-2</v>
      </c>
      <c r="G2192" s="196">
        <v>7.4279999999999999E-2</v>
      </c>
      <c r="H2192" s="196">
        <v>6.9099999999999995E-2</v>
      </c>
      <c r="I2192" s="196">
        <v>6.089E-2</v>
      </c>
      <c r="J2192" s="196">
        <v>3.1690000000000003E-2</v>
      </c>
      <c r="K2192" s="196">
        <v>3.0700000000000002E-2</v>
      </c>
      <c r="L2192" s="196">
        <v>5.2499999999999998E-2</v>
      </c>
      <c r="M2192" s="196">
        <v>3.3320000000000002E-2</v>
      </c>
      <c r="N2192" s="196">
        <v>2.044E-2</v>
      </c>
      <c r="O2192" s="196">
        <v>2.622E-2</v>
      </c>
      <c r="P2192" s="196"/>
      <c r="Q2192" s="197" t="s">
        <v>1</v>
      </c>
    </row>
    <row r="2193" spans="1:17" x14ac:dyDescent="0.2">
      <c r="A2193" s="198" t="s">
        <v>38</v>
      </c>
      <c r="B2193" s="199" t="s">
        <v>209</v>
      </c>
      <c r="C2193" s="199" t="s">
        <v>214</v>
      </c>
      <c r="D2193" s="199" t="s">
        <v>197</v>
      </c>
      <c r="E2193" s="199">
        <v>0.1145</v>
      </c>
      <c r="F2193" s="199">
        <v>0.16735</v>
      </c>
      <c r="G2193" s="199">
        <v>9.3049999999999994E-2</v>
      </c>
      <c r="H2193" s="199">
        <v>9.0700000000000003E-2</v>
      </c>
      <c r="I2193" s="199">
        <v>8.6629999999999999E-2</v>
      </c>
      <c r="J2193" s="199">
        <v>5.3220000000000003E-2</v>
      </c>
      <c r="K2193" s="199">
        <v>4.6109999999999998E-2</v>
      </c>
      <c r="L2193" s="199">
        <v>7.4359999999999996E-2</v>
      </c>
      <c r="M2193" s="199">
        <v>2.852E-2</v>
      </c>
      <c r="N2193" s="199">
        <v>3.9120000000000002E-2</v>
      </c>
      <c r="O2193" s="199">
        <v>4.5539999999999997E-2</v>
      </c>
      <c r="P2193" s="199"/>
      <c r="Q2193" s="200" t="s">
        <v>1</v>
      </c>
    </row>
    <row r="2194" spans="1:17" x14ac:dyDescent="0.2">
      <c r="A2194" s="195" t="s">
        <v>38</v>
      </c>
      <c r="B2194" s="196" t="s">
        <v>209</v>
      </c>
      <c r="C2194" s="196" t="s">
        <v>215</v>
      </c>
      <c r="D2194" s="196" t="s">
        <v>195</v>
      </c>
      <c r="E2194" s="196">
        <v>7.2069999999999995E-2</v>
      </c>
      <c r="F2194" s="196">
        <v>5.3010000000000002E-2</v>
      </c>
      <c r="G2194" s="196">
        <v>5.7939999999999998E-2</v>
      </c>
      <c r="H2194" s="196">
        <v>4.6859999999999999E-2</v>
      </c>
      <c r="I2194" s="196">
        <v>4.4409999999999998E-2</v>
      </c>
      <c r="J2194" s="196">
        <v>4.9840000000000002E-2</v>
      </c>
      <c r="K2194" s="196">
        <v>2.2419999999999999E-2</v>
      </c>
      <c r="L2194" s="196">
        <v>2.7230000000000001E-2</v>
      </c>
      <c r="M2194" s="196">
        <v>3.3849999999999998E-2</v>
      </c>
      <c r="N2194" s="196">
        <v>2.2040000000000001E-2</v>
      </c>
      <c r="O2194" s="196">
        <v>1.03E-2</v>
      </c>
      <c r="P2194" s="196"/>
      <c r="Q2194" s="197" t="s">
        <v>1</v>
      </c>
    </row>
    <row r="2195" spans="1:17" x14ac:dyDescent="0.2">
      <c r="A2195" s="198" t="s">
        <v>38</v>
      </c>
      <c r="B2195" s="199" t="s">
        <v>209</v>
      </c>
      <c r="C2195" s="199" t="s">
        <v>215</v>
      </c>
      <c r="D2195" s="199" t="s">
        <v>197</v>
      </c>
      <c r="E2195" s="199">
        <v>0.15951000000000001</v>
      </c>
      <c r="F2195" s="199">
        <v>9.6490000000000006E-2</v>
      </c>
      <c r="G2195" s="199">
        <v>8.4360000000000004E-2</v>
      </c>
      <c r="H2195" s="199">
        <v>8.2970000000000002E-2</v>
      </c>
      <c r="I2195" s="199">
        <v>7.8460000000000002E-2</v>
      </c>
      <c r="J2195" s="199">
        <v>3.8539999999999998E-2</v>
      </c>
      <c r="K2195" s="199">
        <v>4.9979999999999997E-2</v>
      </c>
      <c r="L2195" s="199">
        <v>3.7909999999999999E-2</v>
      </c>
      <c r="M2195" s="199">
        <v>2.75E-2</v>
      </c>
      <c r="N2195" s="199">
        <v>3.7199999999999997E-2</v>
      </c>
      <c r="O2195" s="199">
        <v>1.6930000000000001E-2</v>
      </c>
      <c r="P2195" s="199"/>
      <c r="Q2195" s="200" t="s">
        <v>1</v>
      </c>
    </row>
    <row r="2196" spans="1:17" x14ac:dyDescent="0.2">
      <c r="A2196" s="195" t="s">
        <v>38</v>
      </c>
      <c r="B2196" s="196" t="s">
        <v>209</v>
      </c>
      <c r="C2196" s="196" t="s">
        <v>213</v>
      </c>
      <c r="D2196" s="196" t="s">
        <v>195</v>
      </c>
      <c r="E2196" s="196">
        <v>7.2660000000000002E-2</v>
      </c>
      <c r="F2196" s="196">
        <v>6.2399999999999997E-2</v>
      </c>
      <c r="G2196" s="196">
        <v>4.9639999999999997E-2</v>
      </c>
      <c r="H2196" s="196">
        <v>7.5020000000000003E-2</v>
      </c>
      <c r="I2196" s="196">
        <v>3.9809999999999998E-2</v>
      </c>
      <c r="J2196" s="196">
        <v>2.649E-2</v>
      </c>
      <c r="K2196" s="196">
        <v>1.4789999999999999E-2</v>
      </c>
      <c r="L2196" s="196">
        <v>5.858E-2</v>
      </c>
      <c r="M2196" s="196">
        <v>3.2989999999999998E-2</v>
      </c>
      <c r="N2196" s="196">
        <v>2.061E-2</v>
      </c>
      <c r="O2196" s="196">
        <v>9.4999999999999998E-3</v>
      </c>
      <c r="P2196" s="196"/>
      <c r="Q2196" s="197" t="s">
        <v>1</v>
      </c>
    </row>
    <row r="2197" spans="1:17" x14ac:dyDescent="0.2">
      <c r="A2197" s="198" t="s">
        <v>38</v>
      </c>
      <c r="B2197" s="199" t="s">
        <v>209</v>
      </c>
      <c r="C2197" s="199" t="s">
        <v>213</v>
      </c>
      <c r="D2197" s="199" t="s">
        <v>197</v>
      </c>
      <c r="E2197" s="199">
        <v>0.11396000000000001</v>
      </c>
      <c r="F2197" s="199">
        <v>6.1940000000000002E-2</v>
      </c>
      <c r="G2197" s="199">
        <v>7.0419999999999996E-2</v>
      </c>
      <c r="H2197" s="199">
        <v>5.8999999999999997E-2</v>
      </c>
      <c r="I2197" s="199">
        <v>4.6030000000000001E-2</v>
      </c>
      <c r="J2197" s="199">
        <v>3.8690000000000002E-2</v>
      </c>
      <c r="K2197" s="199">
        <v>2.1260000000000001E-2</v>
      </c>
      <c r="L2197" s="199">
        <v>3.8120000000000001E-2</v>
      </c>
      <c r="M2197" s="199">
        <v>3.6510000000000001E-2</v>
      </c>
      <c r="N2197" s="199">
        <v>2.9499999999999998E-2</v>
      </c>
      <c r="O2197" s="199">
        <v>2.0979999999999999E-2</v>
      </c>
      <c r="P2197" s="199"/>
      <c r="Q2197" s="200" t="s">
        <v>1</v>
      </c>
    </row>
    <row r="2198" spans="1:17" x14ac:dyDescent="0.2">
      <c r="A2198" s="195" t="s">
        <v>38</v>
      </c>
      <c r="B2198" s="196" t="s">
        <v>209</v>
      </c>
      <c r="C2198" s="196" t="s">
        <v>212</v>
      </c>
      <c r="D2198" s="196" t="s">
        <v>195</v>
      </c>
      <c r="E2198" s="196">
        <v>6.7430000000000004E-2</v>
      </c>
      <c r="F2198" s="196">
        <v>2.8400000000000002E-2</v>
      </c>
      <c r="G2198" s="196">
        <v>3.6819999999999999E-2</v>
      </c>
      <c r="H2198" s="196">
        <v>3.3529999999999997E-2</v>
      </c>
      <c r="I2198" s="196">
        <v>3.0470000000000001E-2</v>
      </c>
      <c r="J2198" s="196">
        <v>2.743E-2</v>
      </c>
      <c r="K2198" s="196">
        <v>2.2409999999999999E-2</v>
      </c>
      <c r="L2198" s="196">
        <v>2.2509999999999999E-2</v>
      </c>
      <c r="M2198" s="196">
        <v>1.9089999999999999E-2</v>
      </c>
      <c r="N2198" s="196">
        <v>1.66E-2</v>
      </c>
      <c r="O2198" s="196">
        <v>6.8799999999999998E-3</v>
      </c>
      <c r="P2198" s="196"/>
      <c r="Q2198" s="197" t="s">
        <v>1</v>
      </c>
    </row>
    <row r="2199" spans="1:17" x14ac:dyDescent="0.2">
      <c r="A2199" s="198" t="s">
        <v>38</v>
      </c>
      <c r="B2199" s="199" t="s">
        <v>209</v>
      </c>
      <c r="C2199" s="199" t="s">
        <v>212</v>
      </c>
      <c r="D2199" s="199" t="s">
        <v>197</v>
      </c>
      <c r="E2199" s="199">
        <v>0.10094</v>
      </c>
      <c r="F2199" s="199">
        <v>6.0589999999999998E-2</v>
      </c>
      <c r="G2199" s="199">
        <v>6.404E-2</v>
      </c>
      <c r="H2199" s="199">
        <v>5.4239999999999997E-2</v>
      </c>
      <c r="I2199" s="199">
        <v>4.5870000000000001E-2</v>
      </c>
      <c r="J2199" s="199">
        <v>3.8280000000000002E-2</v>
      </c>
      <c r="K2199" s="199">
        <v>3.4939999999999999E-2</v>
      </c>
      <c r="L2199" s="199">
        <v>1.2529999999999999E-2</v>
      </c>
      <c r="M2199" s="199">
        <v>2.0060000000000001E-2</v>
      </c>
      <c r="N2199" s="199">
        <v>2.818E-2</v>
      </c>
      <c r="O2199" s="199">
        <v>9.9000000000000008E-3</v>
      </c>
      <c r="P2199" s="199"/>
      <c r="Q2199" s="200" t="s">
        <v>1</v>
      </c>
    </row>
    <row r="2200" spans="1:17" x14ac:dyDescent="0.2">
      <c r="A2200" s="195" t="s">
        <v>38</v>
      </c>
      <c r="B2200" s="196" t="s">
        <v>209</v>
      </c>
      <c r="C2200" s="196" t="s">
        <v>210</v>
      </c>
      <c r="D2200" s="196" t="s">
        <v>195</v>
      </c>
      <c r="E2200" s="196"/>
      <c r="F2200" s="196"/>
      <c r="G2200" s="196"/>
      <c r="H2200" s="196"/>
      <c r="I2200" s="196"/>
      <c r="J2200" s="196"/>
      <c r="K2200" s="196"/>
      <c r="L2200" s="196"/>
      <c r="M2200" s="196"/>
      <c r="N2200" s="196"/>
      <c r="O2200" s="196"/>
      <c r="P2200" s="196"/>
      <c r="Q2200" s="197" t="s">
        <v>1</v>
      </c>
    </row>
    <row r="2201" spans="1:17" x14ac:dyDescent="0.2">
      <c r="A2201" s="198" t="s">
        <v>38</v>
      </c>
      <c r="B2201" s="199" t="s">
        <v>209</v>
      </c>
      <c r="C2201" s="199" t="s">
        <v>210</v>
      </c>
      <c r="D2201" s="199" t="s">
        <v>197</v>
      </c>
      <c r="E2201" s="199"/>
      <c r="F2201" s="199"/>
      <c r="G2201" s="199"/>
      <c r="H2201" s="199"/>
      <c r="I2201" s="199"/>
      <c r="J2201" s="199"/>
      <c r="K2201" s="199"/>
      <c r="L2201" s="199"/>
      <c r="M2201" s="199"/>
      <c r="N2201" s="199"/>
      <c r="O2201" s="199"/>
      <c r="P2201" s="199"/>
      <c r="Q2201" s="200" t="s">
        <v>1</v>
      </c>
    </row>
    <row r="2202" spans="1:17" x14ac:dyDescent="0.2">
      <c r="A2202" s="195" t="s">
        <v>38</v>
      </c>
      <c r="B2202" s="196" t="s">
        <v>209</v>
      </c>
      <c r="C2202" s="196" t="s">
        <v>206</v>
      </c>
      <c r="D2202" s="196" t="s">
        <v>195</v>
      </c>
      <c r="E2202" s="196"/>
      <c r="F2202" s="196"/>
      <c r="G2202" s="196"/>
      <c r="H2202" s="196"/>
      <c r="I2202" s="196"/>
      <c r="J2202" s="196"/>
      <c r="K2202" s="196"/>
      <c r="L2202" s="196"/>
      <c r="M2202" s="196"/>
      <c r="N2202" s="196"/>
      <c r="O2202" s="196"/>
      <c r="P2202" s="196"/>
      <c r="Q2202" s="197" t="s">
        <v>1</v>
      </c>
    </row>
    <row r="2203" spans="1:17" x14ac:dyDescent="0.2">
      <c r="A2203" s="198" t="s">
        <v>38</v>
      </c>
      <c r="B2203" s="199" t="s">
        <v>209</v>
      </c>
      <c r="C2203" s="199" t="s">
        <v>206</v>
      </c>
      <c r="D2203" s="199" t="s">
        <v>197</v>
      </c>
      <c r="E2203" s="199"/>
      <c r="F2203" s="199"/>
      <c r="G2203" s="199"/>
      <c r="H2203" s="199"/>
      <c r="I2203" s="199"/>
      <c r="J2203" s="199"/>
      <c r="K2203" s="199"/>
      <c r="L2203" s="199"/>
      <c r="M2203" s="199"/>
      <c r="N2203" s="199"/>
      <c r="O2203" s="199"/>
      <c r="P2203" s="199"/>
      <c r="Q2203" s="200" t="s">
        <v>1</v>
      </c>
    </row>
    <row r="2204" spans="1:17" x14ac:dyDescent="0.2">
      <c r="A2204" s="195" t="s">
        <v>38</v>
      </c>
      <c r="B2204" s="196" t="s">
        <v>209</v>
      </c>
      <c r="C2204" s="196" t="s">
        <v>211</v>
      </c>
      <c r="D2204" s="196" t="s">
        <v>195</v>
      </c>
      <c r="E2204" s="196"/>
      <c r="F2204" s="196"/>
      <c r="G2204" s="196"/>
      <c r="H2204" s="196"/>
      <c r="I2204" s="196"/>
      <c r="J2204" s="196"/>
      <c r="K2204" s="196"/>
      <c r="L2204" s="196"/>
      <c r="M2204" s="196"/>
      <c r="N2204" s="196"/>
      <c r="O2204" s="196"/>
      <c r="P2204" s="196"/>
      <c r="Q2204" s="197" t="s">
        <v>1</v>
      </c>
    </row>
    <row r="2205" spans="1:17" x14ac:dyDescent="0.2">
      <c r="A2205" s="198" t="s">
        <v>38</v>
      </c>
      <c r="B2205" s="199" t="s">
        <v>209</v>
      </c>
      <c r="C2205" s="199" t="s">
        <v>211</v>
      </c>
      <c r="D2205" s="199" t="s">
        <v>197</v>
      </c>
      <c r="E2205" s="199"/>
      <c r="F2205" s="199"/>
      <c r="G2205" s="199"/>
      <c r="H2205" s="199"/>
      <c r="I2205" s="199"/>
      <c r="J2205" s="199"/>
      <c r="K2205" s="199"/>
      <c r="L2205" s="199"/>
      <c r="M2205" s="199"/>
      <c r="N2205" s="199"/>
      <c r="O2205" s="199"/>
      <c r="P2205" s="199"/>
      <c r="Q2205" s="200" t="s">
        <v>1</v>
      </c>
    </row>
    <row r="2206" spans="1:17" x14ac:dyDescent="0.2">
      <c r="A2206" s="195" t="s">
        <v>38</v>
      </c>
      <c r="B2206" s="196" t="s">
        <v>207</v>
      </c>
      <c r="C2206" s="196" t="s">
        <v>214</v>
      </c>
      <c r="D2206" s="196" t="s">
        <v>195</v>
      </c>
      <c r="E2206" s="196">
        <v>9.826E-2</v>
      </c>
      <c r="F2206" s="196">
        <v>4.9189999999999998E-2</v>
      </c>
      <c r="G2206" s="196">
        <v>5.5410000000000001E-2</v>
      </c>
      <c r="H2206" s="196">
        <v>3.6949999999999997E-2</v>
      </c>
      <c r="I2206" s="196">
        <v>3.073E-2</v>
      </c>
      <c r="J2206" s="196">
        <v>3.4880000000000001E-2</v>
      </c>
      <c r="K2206" s="196">
        <v>3.1620000000000002E-2</v>
      </c>
      <c r="L2206" s="196">
        <v>4.1180000000000001E-2</v>
      </c>
      <c r="M2206" s="196">
        <v>3.2059999999999998E-2</v>
      </c>
      <c r="N2206" s="196">
        <v>7.6699999999999997E-3</v>
      </c>
      <c r="O2206" s="196"/>
      <c r="P2206" s="196"/>
      <c r="Q2206" s="197" t="s">
        <v>1</v>
      </c>
    </row>
    <row r="2207" spans="1:17" x14ac:dyDescent="0.2">
      <c r="A2207" s="198" t="s">
        <v>38</v>
      </c>
      <c r="B2207" s="199" t="s">
        <v>207</v>
      </c>
      <c r="C2207" s="199" t="s">
        <v>214</v>
      </c>
      <c r="D2207" s="199" t="s">
        <v>197</v>
      </c>
      <c r="E2207" s="199">
        <v>0.12626000000000001</v>
      </c>
      <c r="F2207" s="199">
        <v>0.12862000000000001</v>
      </c>
      <c r="G2207" s="199">
        <v>8.1920000000000007E-2</v>
      </c>
      <c r="H2207" s="199">
        <v>0.10958</v>
      </c>
      <c r="I2207" s="199">
        <v>4.5850000000000002E-2</v>
      </c>
      <c r="J2207" s="199">
        <v>4.8140000000000002E-2</v>
      </c>
      <c r="K2207" s="199">
        <v>5.8680000000000003E-2</v>
      </c>
      <c r="L2207" s="199">
        <v>2.5360000000000001E-2</v>
      </c>
      <c r="M2207" s="199">
        <v>4.4760000000000001E-2</v>
      </c>
      <c r="N2207" s="199">
        <v>1.8370000000000001E-2</v>
      </c>
      <c r="O2207" s="199">
        <v>1.942E-2</v>
      </c>
      <c r="P2207" s="199"/>
      <c r="Q2207" s="200" t="s">
        <v>1</v>
      </c>
    </row>
    <row r="2208" spans="1:17" x14ac:dyDescent="0.2">
      <c r="A2208" s="195" t="s">
        <v>38</v>
      </c>
      <c r="B2208" s="196" t="s">
        <v>207</v>
      </c>
      <c r="C2208" s="196" t="s">
        <v>215</v>
      </c>
      <c r="D2208" s="196" t="s">
        <v>195</v>
      </c>
      <c r="E2208" s="196">
        <v>9.8449999999999996E-2</v>
      </c>
      <c r="F2208" s="196">
        <v>6.1109999999999998E-2</v>
      </c>
      <c r="G2208" s="196">
        <v>5.8040000000000001E-2</v>
      </c>
      <c r="H2208" s="196">
        <v>4.156E-2</v>
      </c>
      <c r="I2208" s="196">
        <v>1.932E-2</v>
      </c>
      <c r="J2208" s="196">
        <v>3.2939999999999997E-2</v>
      </c>
      <c r="K2208" s="196">
        <v>3.2770000000000001E-2</v>
      </c>
      <c r="L2208" s="196">
        <v>1.2800000000000001E-2</v>
      </c>
      <c r="M2208" s="196">
        <v>3.5200000000000002E-2</v>
      </c>
      <c r="N2208" s="196">
        <v>5.7200000000000003E-3</v>
      </c>
      <c r="O2208" s="196">
        <v>1.1560000000000001E-2</v>
      </c>
      <c r="P2208" s="196"/>
      <c r="Q2208" s="197" t="s">
        <v>1</v>
      </c>
    </row>
    <row r="2209" spans="1:17" x14ac:dyDescent="0.2">
      <c r="A2209" s="198" t="s">
        <v>38</v>
      </c>
      <c r="B2209" s="199" t="s">
        <v>207</v>
      </c>
      <c r="C2209" s="199" t="s">
        <v>215</v>
      </c>
      <c r="D2209" s="199" t="s">
        <v>197</v>
      </c>
      <c r="E2209" s="199">
        <v>0.18551999999999999</v>
      </c>
      <c r="F2209" s="199">
        <v>0.14418</v>
      </c>
      <c r="G2209" s="199">
        <v>8.3909999999999998E-2</v>
      </c>
      <c r="H2209" s="199">
        <v>0.11984</v>
      </c>
      <c r="I2209" s="199">
        <v>5.3409999999999999E-2</v>
      </c>
      <c r="J2209" s="199">
        <v>2.9569999999999999E-2</v>
      </c>
      <c r="K2209" s="199">
        <v>4.8520000000000001E-2</v>
      </c>
      <c r="L2209" s="199">
        <v>3.6650000000000002E-2</v>
      </c>
      <c r="M2209" s="199">
        <v>2.7529999999999999E-2</v>
      </c>
      <c r="N2209" s="199">
        <v>3.0810000000000001E-2</v>
      </c>
      <c r="O2209" s="199">
        <v>1.4840000000000001E-2</v>
      </c>
      <c r="P2209" s="199"/>
      <c r="Q2209" s="200" t="s">
        <v>1</v>
      </c>
    </row>
    <row r="2210" spans="1:17" x14ac:dyDescent="0.2">
      <c r="A2210" s="195" t="s">
        <v>38</v>
      </c>
      <c r="B2210" s="196" t="s">
        <v>207</v>
      </c>
      <c r="C2210" s="196" t="s">
        <v>213</v>
      </c>
      <c r="D2210" s="196" t="s">
        <v>195</v>
      </c>
      <c r="E2210" s="196">
        <v>7.5289999999999996E-2</v>
      </c>
      <c r="F2210" s="196">
        <v>6.8159999999999998E-2</v>
      </c>
      <c r="G2210" s="196">
        <v>6.1039999999999997E-2</v>
      </c>
      <c r="H2210" s="196">
        <v>4.1930000000000002E-2</v>
      </c>
      <c r="I2210" s="196">
        <v>6.0630000000000003E-2</v>
      </c>
      <c r="J2210" s="196">
        <v>3.8679999999999999E-2</v>
      </c>
      <c r="K2210" s="196">
        <v>1.7610000000000001E-2</v>
      </c>
      <c r="L2210" s="196">
        <v>4.8280000000000003E-2</v>
      </c>
      <c r="M2210" s="196">
        <v>4.0649999999999999E-2</v>
      </c>
      <c r="N2210" s="196">
        <v>1.252E-2</v>
      </c>
      <c r="O2210" s="196">
        <v>1.7219999999999999E-2</v>
      </c>
      <c r="P2210" s="196"/>
      <c r="Q2210" s="197" t="s">
        <v>1</v>
      </c>
    </row>
    <row r="2211" spans="1:17" x14ac:dyDescent="0.2">
      <c r="A2211" s="198" t="s">
        <v>38</v>
      </c>
      <c r="B2211" s="199" t="s">
        <v>207</v>
      </c>
      <c r="C2211" s="199" t="s">
        <v>213</v>
      </c>
      <c r="D2211" s="199" t="s">
        <v>197</v>
      </c>
      <c r="E2211" s="199">
        <v>0.15662999999999999</v>
      </c>
      <c r="F2211" s="199">
        <v>0.15026</v>
      </c>
      <c r="G2211" s="199">
        <v>8.5699999999999998E-2</v>
      </c>
      <c r="H2211" s="199">
        <v>0.15867999999999999</v>
      </c>
      <c r="I2211" s="199">
        <v>9.3670000000000003E-2</v>
      </c>
      <c r="J2211" s="199">
        <v>7.2410000000000002E-2</v>
      </c>
      <c r="K2211" s="199">
        <v>7.5520000000000004E-2</v>
      </c>
      <c r="L2211" s="199">
        <v>3.8249999999999999E-2</v>
      </c>
      <c r="M2211" s="199">
        <v>4.1000000000000002E-2</v>
      </c>
      <c r="N2211" s="199">
        <v>3.5770000000000003E-2</v>
      </c>
      <c r="O2211" s="199">
        <v>1.6389999999999998E-2</v>
      </c>
      <c r="P2211" s="199"/>
      <c r="Q2211" s="200" t="s">
        <v>1</v>
      </c>
    </row>
    <row r="2212" spans="1:17" x14ac:dyDescent="0.2">
      <c r="A2212" s="195" t="s">
        <v>38</v>
      </c>
      <c r="B2212" s="196" t="s">
        <v>207</v>
      </c>
      <c r="C2212" s="196" t="s">
        <v>212</v>
      </c>
      <c r="D2212" s="196" t="s">
        <v>195</v>
      </c>
      <c r="E2212" s="196">
        <v>9.2050000000000007E-2</v>
      </c>
      <c r="F2212" s="196">
        <v>7.6749999999999999E-2</v>
      </c>
      <c r="G2212" s="196">
        <v>5.679E-2</v>
      </c>
      <c r="H2212" s="196">
        <v>5.8029999999999998E-2</v>
      </c>
      <c r="I2212" s="196">
        <v>3.6249999999999998E-2</v>
      </c>
      <c r="J2212" s="196">
        <v>4.0160000000000001E-2</v>
      </c>
      <c r="K2212" s="196">
        <v>4.1000000000000002E-2</v>
      </c>
      <c r="L2212" s="196">
        <v>4.2450000000000002E-2</v>
      </c>
      <c r="M2212" s="196">
        <v>2.2210000000000001E-2</v>
      </c>
      <c r="N2212" s="196">
        <v>1.736E-2</v>
      </c>
      <c r="O2212" s="196">
        <v>1.8859999999999998E-2</v>
      </c>
      <c r="P2212" s="196"/>
      <c r="Q2212" s="197" t="s">
        <v>1</v>
      </c>
    </row>
    <row r="2213" spans="1:17" x14ac:dyDescent="0.2">
      <c r="A2213" s="198" t="s">
        <v>38</v>
      </c>
      <c r="B2213" s="199" t="s">
        <v>207</v>
      </c>
      <c r="C2213" s="199" t="s">
        <v>212</v>
      </c>
      <c r="D2213" s="199" t="s">
        <v>197</v>
      </c>
      <c r="E2213" s="199">
        <v>0.20998</v>
      </c>
      <c r="F2213" s="199">
        <v>0.13036</v>
      </c>
      <c r="G2213" s="199">
        <v>9.4920000000000004E-2</v>
      </c>
      <c r="H2213" s="199">
        <v>0.10306999999999999</v>
      </c>
      <c r="I2213" s="199">
        <v>7.6609999999999998E-2</v>
      </c>
      <c r="J2213" s="199">
        <v>5.0599999999999999E-2</v>
      </c>
      <c r="K2213" s="199">
        <v>6.4740000000000006E-2</v>
      </c>
      <c r="L2213" s="199">
        <v>3.6269999999999997E-2</v>
      </c>
      <c r="M2213" s="199">
        <v>3.415E-2</v>
      </c>
      <c r="N2213" s="199">
        <v>2.9010000000000001E-2</v>
      </c>
      <c r="O2213" s="199">
        <v>2.793E-2</v>
      </c>
      <c r="P2213" s="199"/>
      <c r="Q2213" s="200" t="s">
        <v>1</v>
      </c>
    </row>
    <row r="2214" spans="1:17" x14ac:dyDescent="0.2">
      <c r="A2214" s="195" t="s">
        <v>38</v>
      </c>
      <c r="B2214" s="196" t="s">
        <v>207</v>
      </c>
      <c r="C2214" s="196" t="s">
        <v>210</v>
      </c>
      <c r="D2214" s="196" t="s">
        <v>195</v>
      </c>
      <c r="E2214" s="196">
        <v>6.7519999999999997E-2</v>
      </c>
      <c r="F2214" s="196">
        <v>3.1570000000000001E-2</v>
      </c>
      <c r="G2214" s="196">
        <v>3.6630000000000003E-2</v>
      </c>
      <c r="H2214" s="196">
        <v>2.104E-2</v>
      </c>
      <c r="I2214" s="196">
        <v>1.8759999999999999E-2</v>
      </c>
      <c r="J2214" s="196">
        <v>2.172E-2</v>
      </c>
      <c r="K2214" s="196">
        <v>1.712E-2</v>
      </c>
      <c r="L2214" s="196">
        <v>1.7680000000000001E-2</v>
      </c>
      <c r="M2214" s="196">
        <v>2.93E-2</v>
      </c>
      <c r="N2214" s="196"/>
      <c r="O2214" s="196"/>
      <c r="P2214" s="196"/>
      <c r="Q2214" s="197" t="s">
        <v>1</v>
      </c>
    </row>
    <row r="2215" spans="1:17" x14ac:dyDescent="0.2">
      <c r="A2215" s="198" t="s">
        <v>38</v>
      </c>
      <c r="B2215" s="199" t="s">
        <v>207</v>
      </c>
      <c r="C2215" s="199" t="s">
        <v>210</v>
      </c>
      <c r="D2215" s="199" t="s">
        <v>197</v>
      </c>
      <c r="E2215" s="199">
        <v>9.6240000000000006E-2</v>
      </c>
      <c r="F2215" s="199">
        <v>3.1300000000000001E-2</v>
      </c>
      <c r="G2215" s="199">
        <v>4.8739999999999999E-2</v>
      </c>
      <c r="H2215" s="199">
        <v>5.441E-2</v>
      </c>
      <c r="I2215" s="199">
        <v>4.3929999999999997E-2</v>
      </c>
      <c r="J2215" s="199">
        <v>3.9280000000000002E-2</v>
      </c>
      <c r="K2215" s="199">
        <v>2.4910000000000002E-2</v>
      </c>
      <c r="L2215" s="199">
        <v>1.9210000000000001E-2</v>
      </c>
      <c r="M2215" s="199">
        <v>1.298E-2</v>
      </c>
      <c r="N2215" s="199">
        <v>1.078E-2</v>
      </c>
      <c r="O2215" s="199"/>
      <c r="P2215" s="199"/>
      <c r="Q2215" s="200" t="s">
        <v>1</v>
      </c>
    </row>
    <row r="2216" spans="1:17" x14ac:dyDescent="0.2">
      <c r="A2216" s="195" t="s">
        <v>38</v>
      </c>
      <c r="B2216" s="196" t="s">
        <v>207</v>
      </c>
      <c r="C2216" s="196" t="s">
        <v>206</v>
      </c>
      <c r="D2216" s="196" t="s">
        <v>195</v>
      </c>
      <c r="E2216" s="196"/>
      <c r="F2216" s="196"/>
      <c r="G2216" s="196"/>
      <c r="H2216" s="196"/>
      <c r="I2216" s="196"/>
      <c r="J2216" s="196"/>
      <c r="K2216" s="196"/>
      <c r="L2216" s="196"/>
      <c r="M2216" s="196"/>
      <c r="N2216" s="196"/>
      <c r="O2216" s="196"/>
      <c r="P2216" s="196"/>
      <c r="Q2216" s="197" t="s">
        <v>1</v>
      </c>
    </row>
    <row r="2217" spans="1:17" x14ac:dyDescent="0.2">
      <c r="A2217" s="198" t="s">
        <v>38</v>
      </c>
      <c r="B2217" s="199" t="s">
        <v>207</v>
      </c>
      <c r="C2217" s="199" t="s">
        <v>206</v>
      </c>
      <c r="D2217" s="199" t="s">
        <v>197</v>
      </c>
      <c r="E2217" s="199"/>
      <c r="F2217" s="199"/>
      <c r="G2217" s="199"/>
      <c r="H2217" s="199"/>
      <c r="I2217" s="199"/>
      <c r="J2217" s="199"/>
      <c r="K2217" s="199"/>
      <c r="L2217" s="199"/>
      <c r="M2217" s="199"/>
      <c r="N2217" s="199"/>
      <c r="O2217" s="199"/>
      <c r="P2217" s="199"/>
      <c r="Q2217" s="200" t="s">
        <v>1</v>
      </c>
    </row>
    <row r="2218" spans="1:17" x14ac:dyDescent="0.2">
      <c r="A2218" s="195" t="s">
        <v>38</v>
      </c>
      <c r="B2218" s="196" t="s">
        <v>207</v>
      </c>
      <c r="C2218" s="196" t="s">
        <v>211</v>
      </c>
      <c r="D2218" s="196" t="s">
        <v>195</v>
      </c>
      <c r="E2218" s="199"/>
      <c r="F2218" s="199"/>
      <c r="G2218" s="199"/>
      <c r="H2218" s="199"/>
      <c r="I2218" s="199"/>
      <c r="J2218" s="199"/>
      <c r="K2218" s="199"/>
      <c r="L2218" s="199"/>
      <c r="M2218" s="199"/>
      <c r="N2218" s="199"/>
      <c r="O2218" s="199"/>
      <c r="P2218" s="199"/>
      <c r="Q2218" s="200"/>
    </row>
    <row r="2219" spans="1:17" x14ac:dyDescent="0.2">
      <c r="A2219" s="198" t="s">
        <v>38</v>
      </c>
      <c r="B2219" s="199" t="s">
        <v>207</v>
      </c>
      <c r="C2219" s="199" t="s">
        <v>211</v>
      </c>
      <c r="D2219" s="199" t="s">
        <v>197</v>
      </c>
      <c r="E2219" s="199"/>
      <c r="F2219" s="199"/>
      <c r="G2219" s="199"/>
      <c r="H2219" s="199"/>
      <c r="I2219" s="199"/>
      <c r="J2219" s="199"/>
      <c r="K2219" s="199"/>
      <c r="L2219" s="199"/>
      <c r="M2219" s="199"/>
      <c r="N2219" s="199"/>
      <c r="O2219" s="199"/>
      <c r="P2219" s="199"/>
      <c r="Q2219" s="200"/>
    </row>
    <row r="2220" spans="1:17" x14ac:dyDescent="0.2">
      <c r="A2220" s="195" t="s">
        <v>38</v>
      </c>
      <c r="B2220" s="196" t="s">
        <v>207</v>
      </c>
      <c r="C2220" s="196" t="s">
        <v>1087</v>
      </c>
      <c r="D2220" s="196" t="s">
        <v>195</v>
      </c>
      <c r="E2220" s="199"/>
      <c r="F2220" s="199"/>
      <c r="G2220" s="199"/>
      <c r="H2220" s="199"/>
      <c r="I2220" s="199"/>
      <c r="J2220" s="199"/>
      <c r="K2220" s="199"/>
      <c r="L2220" s="199"/>
      <c r="M2220" s="199"/>
      <c r="N2220" s="199"/>
      <c r="O2220" s="199"/>
      <c r="P2220" s="199"/>
      <c r="Q2220" s="200"/>
    </row>
    <row r="2221" spans="1:17" x14ac:dyDescent="0.2">
      <c r="A2221" s="198" t="s">
        <v>38</v>
      </c>
      <c r="B2221" s="199" t="s">
        <v>207</v>
      </c>
      <c r="C2221" s="199" t="s">
        <v>1087</v>
      </c>
      <c r="D2221" s="199" t="s">
        <v>197</v>
      </c>
      <c r="E2221" s="199"/>
      <c r="F2221" s="199"/>
      <c r="G2221" s="199"/>
      <c r="H2221" s="199"/>
      <c r="I2221" s="199"/>
      <c r="J2221" s="199"/>
      <c r="K2221" s="199"/>
      <c r="L2221" s="199"/>
      <c r="M2221" s="199"/>
      <c r="N2221" s="199"/>
      <c r="O2221" s="199"/>
      <c r="P2221" s="199"/>
      <c r="Q2221" s="200"/>
    </row>
    <row r="2222" spans="1:17" x14ac:dyDescent="0.2">
      <c r="A2222" s="195" t="s">
        <v>39</v>
      </c>
      <c r="B2222" s="196" t="s">
        <v>208</v>
      </c>
      <c r="C2222" s="196" t="s">
        <v>214</v>
      </c>
      <c r="D2222" s="196" t="s">
        <v>195</v>
      </c>
      <c r="E2222" s="196">
        <v>130557</v>
      </c>
      <c r="F2222" s="196">
        <v>129884</v>
      </c>
      <c r="G2222" s="196">
        <v>116439</v>
      </c>
      <c r="H2222" s="196">
        <v>125698</v>
      </c>
      <c r="I2222" s="196">
        <v>110845</v>
      </c>
      <c r="J2222" s="196">
        <v>109989</v>
      </c>
      <c r="K2222" s="196">
        <v>102163</v>
      </c>
      <c r="L2222" s="196">
        <v>92696</v>
      </c>
      <c r="M2222" s="196">
        <v>86792</v>
      </c>
      <c r="N2222" s="196">
        <v>84620</v>
      </c>
      <c r="O2222" s="196">
        <v>82879</v>
      </c>
      <c r="P2222" s="196"/>
      <c r="Q2222" s="197" t="s">
        <v>1</v>
      </c>
    </row>
    <row r="2223" spans="1:17" x14ac:dyDescent="0.2">
      <c r="A2223" s="198" t="s">
        <v>39</v>
      </c>
      <c r="B2223" s="199" t="s">
        <v>208</v>
      </c>
      <c r="C2223" s="199" t="s">
        <v>214</v>
      </c>
      <c r="D2223" s="199" t="s">
        <v>197</v>
      </c>
      <c r="E2223" s="199">
        <v>148897</v>
      </c>
      <c r="F2223" s="199">
        <v>146774</v>
      </c>
      <c r="G2223" s="199">
        <v>129758</v>
      </c>
      <c r="H2223" s="199">
        <v>141534</v>
      </c>
      <c r="I2223" s="199">
        <v>124175</v>
      </c>
      <c r="J2223" s="199">
        <v>122083</v>
      </c>
      <c r="K2223" s="199">
        <v>113500</v>
      </c>
      <c r="L2223" s="199">
        <v>101692</v>
      </c>
      <c r="M2223" s="199">
        <v>96699</v>
      </c>
      <c r="N2223" s="199">
        <v>92600</v>
      </c>
      <c r="O2223" s="199">
        <v>91671</v>
      </c>
      <c r="P2223" s="199"/>
      <c r="Q2223" s="200" t="s">
        <v>1</v>
      </c>
    </row>
    <row r="2224" spans="1:17" x14ac:dyDescent="0.2">
      <c r="A2224" s="195" t="s">
        <v>39</v>
      </c>
      <c r="B2224" s="196" t="s">
        <v>208</v>
      </c>
      <c r="C2224" s="196" t="s">
        <v>215</v>
      </c>
      <c r="D2224" s="196" t="s">
        <v>195</v>
      </c>
      <c r="E2224" s="196">
        <v>89405</v>
      </c>
      <c r="F2224" s="196">
        <v>90771</v>
      </c>
      <c r="G2224" s="196">
        <v>89551</v>
      </c>
      <c r="H2224" s="196">
        <v>92339</v>
      </c>
      <c r="I2224" s="196">
        <v>86108</v>
      </c>
      <c r="J2224" s="196">
        <v>84466</v>
      </c>
      <c r="K2224" s="196">
        <v>88956</v>
      </c>
      <c r="L2224" s="196">
        <v>85399</v>
      </c>
      <c r="M2224" s="196">
        <v>80080</v>
      </c>
      <c r="N2224" s="196">
        <v>77094</v>
      </c>
      <c r="O2224" s="196">
        <v>76361</v>
      </c>
      <c r="P2224" s="196"/>
      <c r="Q2224" s="197" t="s">
        <v>1</v>
      </c>
    </row>
    <row r="2225" spans="1:17" x14ac:dyDescent="0.2">
      <c r="A2225" s="198" t="s">
        <v>39</v>
      </c>
      <c r="B2225" s="199" t="s">
        <v>208</v>
      </c>
      <c r="C2225" s="199" t="s">
        <v>215</v>
      </c>
      <c r="D2225" s="199" t="s">
        <v>197</v>
      </c>
      <c r="E2225" s="199">
        <v>101293</v>
      </c>
      <c r="F2225" s="199">
        <v>102137</v>
      </c>
      <c r="G2225" s="199">
        <v>99103</v>
      </c>
      <c r="H2225" s="199">
        <v>103053</v>
      </c>
      <c r="I2225" s="199">
        <v>94784</v>
      </c>
      <c r="J2225" s="199">
        <v>93374</v>
      </c>
      <c r="K2225" s="199">
        <v>96577</v>
      </c>
      <c r="L2225" s="199">
        <v>93423</v>
      </c>
      <c r="M2225" s="199">
        <v>86610</v>
      </c>
      <c r="N2225" s="199">
        <v>84074</v>
      </c>
      <c r="O2225" s="199">
        <v>81821</v>
      </c>
      <c r="P2225" s="199"/>
      <c r="Q2225" s="200" t="s">
        <v>1</v>
      </c>
    </row>
    <row r="2226" spans="1:17" x14ac:dyDescent="0.2">
      <c r="A2226" s="195" t="s">
        <v>39</v>
      </c>
      <c r="B2226" s="196" t="s">
        <v>208</v>
      </c>
      <c r="C2226" s="196" t="s">
        <v>213</v>
      </c>
      <c r="D2226" s="196" t="s">
        <v>195</v>
      </c>
      <c r="E2226" s="196">
        <v>75816</v>
      </c>
      <c r="F2226" s="196">
        <v>78579</v>
      </c>
      <c r="G2226" s="196">
        <v>82251</v>
      </c>
      <c r="H2226" s="196">
        <v>80723</v>
      </c>
      <c r="I2226" s="196">
        <v>80853</v>
      </c>
      <c r="J2226" s="196">
        <v>79528</v>
      </c>
      <c r="K2226" s="196">
        <v>79349</v>
      </c>
      <c r="L2226" s="196">
        <v>83267</v>
      </c>
      <c r="M2226" s="196">
        <v>80599</v>
      </c>
      <c r="N2226" s="196">
        <v>76482</v>
      </c>
      <c r="O2226" s="196">
        <v>73536</v>
      </c>
      <c r="P2226" s="196"/>
      <c r="Q2226" s="197" t="s">
        <v>1</v>
      </c>
    </row>
    <row r="2227" spans="1:17" x14ac:dyDescent="0.2">
      <c r="A2227" s="198" t="s">
        <v>39</v>
      </c>
      <c r="B2227" s="199" t="s">
        <v>208</v>
      </c>
      <c r="C2227" s="199" t="s">
        <v>213</v>
      </c>
      <c r="D2227" s="199" t="s">
        <v>197</v>
      </c>
      <c r="E2227" s="199">
        <v>86940</v>
      </c>
      <c r="F2227" s="199">
        <v>88416</v>
      </c>
      <c r="G2227" s="199">
        <v>91334</v>
      </c>
      <c r="H2227" s="199">
        <v>90275</v>
      </c>
      <c r="I2227" s="199">
        <v>88492</v>
      </c>
      <c r="J2227" s="199">
        <v>86789</v>
      </c>
      <c r="K2227" s="199">
        <v>86947</v>
      </c>
      <c r="L2227" s="199">
        <v>89338</v>
      </c>
      <c r="M2227" s="199">
        <v>87299</v>
      </c>
      <c r="N2227" s="199">
        <v>81995</v>
      </c>
      <c r="O2227" s="199">
        <v>80071</v>
      </c>
      <c r="P2227" s="199"/>
      <c r="Q2227" s="200" t="s">
        <v>1</v>
      </c>
    </row>
    <row r="2228" spans="1:17" x14ac:dyDescent="0.2">
      <c r="A2228" s="195" t="s">
        <v>39</v>
      </c>
      <c r="B2228" s="196" t="s">
        <v>208</v>
      </c>
      <c r="C2228" s="196" t="s">
        <v>212</v>
      </c>
      <c r="D2228" s="196" t="s">
        <v>195</v>
      </c>
      <c r="E2228" s="196">
        <v>65858</v>
      </c>
      <c r="F2228" s="196">
        <v>67861</v>
      </c>
      <c r="G2228" s="196">
        <v>73275</v>
      </c>
      <c r="H2228" s="196">
        <v>71473</v>
      </c>
      <c r="I2228" s="196">
        <v>75289</v>
      </c>
      <c r="J2228" s="196">
        <v>75026</v>
      </c>
      <c r="K2228" s="196">
        <v>75219</v>
      </c>
      <c r="L2228" s="196">
        <v>75431</v>
      </c>
      <c r="M2228" s="196">
        <v>78435</v>
      </c>
      <c r="N2228" s="196">
        <v>76817</v>
      </c>
      <c r="O2228" s="196">
        <v>73098</v>
      </c>
      <c r="P2228" s="196"/>
      <c r="Q2228" s="197" t="s">
        <v>1</v>
      </c>
    </row>
    <row r="2229" spans="1:17" x14ac:dyDescent="0.2">
      <c r="A2229" s="198" t="s">
        <v>39</v>
      </c>
      <c r="B2229" s="199" t="s">
        <v>208</v>
      </c>
      <c r="C2229" s="199" t="s">
        <v>212</v>
      </c>
      <c r="D2229" s="199" t="s">
        <v>197</v>
      </c>
      <c r="E2229" s="199">
        <v>76038</v>
      </c>
      <c r="F2229" s="199">
        <v>76455</v>
      </c>
      <c r="G2229" s="199">
        <v>80260</v>
      </c>
      <c r="H2229" s="199">
        <v>79643</v>
      </c>
      <c r="I2229" s="199">
        <v>82156</v>
      </c>
      <c r="J2229" s="199">
        <v>81311</v>
      </c>
      <c r="K2229" s="199">
        <v>81430</v>
      </c>
      <c r="L2229" s="199">
        <v>81452</v>
      </c>
      <c r="M2229" s="199">
        <v>83649</v>
      </c>
      <c r="N2229" s="199">
        <v>82499</v>
      </c>
      <c r="O2229" s="199">
        <v>77779</v>
      </c>
      <c r="P2229" s="199"/>
      <c r="Q2229" s="200" t="s">
        <v>1</v>
      </c>
    </row>
    <row r="2230" spans="1:17" x14ac:dyDescent="0.2">
      <c r="A2230" s="195" t="s">
        <v>39</v>
      </c>
      <c r="B2230" s="196" t="s">
        <v>208</v>
      </c>
      <c r="C2230" s="196" t="s">
        <v>210</v>
      </c>
      <c r="D2230" s="196" t="s">
        <v>195</v>
      </c>
      <c r="E2230" s="196">
        <v>58360</v>
      </c>
      <c r="F2230" s="196">
        <v>59418</v>
      </c>
      <c r="G2230" s="196">
        <v>65534</v>
      </c>
      <c r="H2230" s="196">
        <v>62116</v>
      </c>
      <c r="I2230" s="196">
        <v>67782</v>
      </c>
      <c r="J2230" s="196">
        <v>70222</v>
      </c>
      <c r="K2230" s="196">
        <v>70940</v>
      </c>
      <c r="L2230" s="196">
        <v>71458</v>
      </c>
      <c r="M2230" s="196">
        <v>71623</v>
      </c>
      <c r="N2230" s="196">
        <v>74313</v>
      </c>
      <c r="O2230" s="196">
        <v>72424</v>
      </c>
      <c r="P2230" s="196"/>
      <c r="Q2230" s="197" t="s">
        <v>1</v>
      </c>
    </row>
    <row r="2231" spans="1:17" x14ac:dyDescent="0.2">
      <c r="A2231" s="198" t="s">
        <v>39</v>
      </c>
      <c r="B2231" s="199" t="s">
        <v>208</v>
      </c>
      <c r="C2231" s="199" t="s">
        <v>210</v>
      </c>
      <c r="D2231" s="199" t="s">
        <v>197</v>
      </c>
      <c r="E2231" s="199">
        <v>67653</v>
      </c>
      <c r="F2231" s="199">
        <v>68585</v>
      </c>
      <c r="G2231" s="199">
        <v>72618</v>
      </c>
      <c r="H2231" s="199">
        <v>69487</v>
      </c>
      <c r="I2231" s="199">
        <v>73454</v>
      </c>
      <c r="J2231" s="199">
        <v>75495</v>
      </c>
      <c r="K2231" s="199">
        <v>75812</v>
      </c>
      <c r="L2231" s="199">
        <v>76310</v>
      </c>
      <c r="M2231" s="199">
        <v>76201</v>
      </c>
      <c r="N2231" s="199">
        <v>78211</v>
      </c>
      <c r="O2231" s="199">
        <v>76606</v>
      </c>
      <c r="P2231" s="199"/>
      <c r="Q2231" s="200" t="s">
        <v>1</v>
      </c>
    </row>
    <row r="2232" spans="1:17" x14ac:dyDescent="0.2">
      <c r="A2232" s="195" t="s">
        <v>39</v>
      </c>
      <c r="B2232" s="196" t="s">
        <v>208</v>
      </c>
      <c r="C2232" s="196" t="s">
        <v>206</v>
      </c>
      <c r="D2232" s="196" t="s">
        <v>195</v>
      </c>
      <c r="E2232" s="196"/>
      <c r="F2232" s="196"/>
      <c r="G2232" s="196"/>
      <c r="H2232" s="196"/>
      <c r="I2232" s="196"/>
      <c r="J2232" s="196"/>
      <c r="K2232" s="196"/>
      <c r="L2232" s="196"/>
      <c r="M2232" s="196"/>
      <c r="N2232" s="196"/>
      <c r="O2232" s="196"/>
      <c r="P2232" s="196"/>
      <c r="Q2232" s="197" t="s">
        <v>1</v>
      </c>
    </row>
    <row r="2233" spans="1:17" x14ac:dyDescent="0.2">
      <c r="A2233" s="198" t="s">
        <v>39</v>
      </c>
      <c r="B2233" s="199" t="s">
        <v>208</v>
      </c>
      <c r="C2233" s="199" t="s">
        <v>206</v>
      </c>
      <c r="D2233" s="199" t="s">
        <v>197</v>
      </c>
      <c r="E2233" s="199"/>
      <c r="F2233" s="199"/>
      <c r="G2233" s="199"/>
      <c r="H2233" s="199"/>
      <c r="I2233" s="199"/>
      <c r="J2233" s="199"/>
      <c r="K2233" s="199"/>
      <c r="L2233" s="199"/>
      <c r="M2233" s="199"/>
      <c r="N2233" s="199"/>
      <c r="O2233" s="199"/>
      <c r="P2233" s="199"/>
      <c r="Q2233" s="200" t="s">
        <v>1</v>
      </c>
    </row>
    <row r="2234" spans="1:17" x14ac:dyDescent="0.2">
      <c r="A2234" s="195" t="s">
        <v>39</v>
      </c>
      <c r="B2234" s="196" t="s">
        <v>208</v>
      </c>
      <c r="C2234" s="196" t="s">
        <v>211</v>
      </c>
      <c r="D2234" s="196" t="s">
        <v>195</v>
      </c>
      <c r="E2234" s="196"/>
      <c r="F2234" s="196"/>
      <c r="G2234" s="196"/>
      <c r="H2234" s="196"/>
      <c r="I2234" s="196"/>
      <c r="J2234" s="196"/>
      <c r="K2234" s="196"/>
      <c r="L2234" s="196"/>
      <c r="M2234" s="196"/>
      <c r="N2234" s="196"/>
      <c r="O2234" s="196"/>
      <c r="P2234" s="196"/>
      <c r="Q2234" s="197" t="s">
        <v>1</v>
      </c>
    </row>
    <row r="2235" spans="1:17" x14ac:dyDescent="0.2">
      <c r="A2235" s="198" t="s">
        <v>39</v>
      </c>
      <c r="B2235" s="199" t="s">
        <v>208</v>
      </c>
      <c r="C2235" s="199" t="s">
        <v>211</v>
      </c>
      <c r="D2235" s="199" t="s">
        <v>197</v>
      </c>
      <c r="E2235" s="199"/>
      <c r="F2235" s="199"/>
      <c r="G2235" s="199"/>
      <c r="H2235" s="199"/>
      <c r="I2235" s="199"/>
      <c r="J2235" s="199"/>
      <c r="K2235" s="199"/>
      <c r="L2235" s="199"/>
      <c r="M2235" s="199"/>
      <c r="N2235" s="199"/>
      <c r="O2235" s="199"/>
      <c r="P2235" s="199"/>
      <c r="Q2235" s="200" t="s">
        <v>1</v>
      </c>
    </row>
    <row r="2236" spans="1:17" x14ac:dyDescent="0.2">
      <c r="A2236" s="195" t="s">
        <v>39</v>
      </c>
      <c r="B2236" s="196" t="s">
        <v>205</v>
      </c>
      <c r="C2236" s="196" t="s">
        <v>214</v>
      </c>
      <c r="D2236" s="196" t="s">
        <v>195</v>
      </c>
      <c r="E2236" s="196">
        <v>44403</v>
      </c>
      <c r="F2236" s="196">
        <v>46176</v>
      </c>
      <c r="G2236" s="196">
        <v>50126</v>
      </c>
      <c r="H2236" s="196">
        <v>47339</v>
      </c>
      <c r="I2236" s="196">
        <v>54079</v>
      </c>
      <c r="J2236" s="196">
        <v>57645</v>
      </c>
      <c r="K2236" s="196">
        <v>62371</v>
      </c>
      <c r="L2236" s="196">
        <v>62438</v>
      </c>
      <c r="M2236" s="196">
        <v>62357</v>
      </c>
      <c r="N2236" s="196">
        <v>61797</v>
      </c>
      <c r="O2236" s="196">
        <v>63107</v>
      </c>
      <c r="P2236" s="196"/>
      <c r="Q2236" s="197" t="s">
        <v>1</v>
      </c>
    </row>
    <row r="2237" spans="1:17" x14ac:dyDescent="0.2">
      <c r="A2237" s="198" t="s">
        <v>39</v>
      </c>
      <c r="B2237" s="199" t="s">
        <v>205</v>
      </c>
      <c r="C2237" s="199" t="s">
        <v>214</v>
      </c>
      <c r="D2237" s="199" t="s">
        <v>197</v>
      </c>
      <c r="E2237" s="199">
        <v>56197</v>
      </c>
      <c r="F2237" s="199">
        <v>57596</v>
      </c>
      <c r="G2237" s="199">
        <v>59279</v>
      </c>
      <c r="H2237" s="199">
        <v>58430</v>
      </c>
      <c r="I2237" s="199">
        <v>63316</v>
      </c>
      <c r="J2237" s="199">
        <v>65563</v>
      </c>
      <c r="K2237" s="199">
        <v>69928</v>
      </c>
      <c r="L2237" s="199">
        <v>69178</v>
      </c>
      <c r="M2237" s="199">
        <v>69316</v>
      </c>
      <c r="N2237" s="199">
        <v>68581</v>
      </c>
      <c r="O2237" s="199">
        <v>69324</v>
      </c>
      <c r="P2237" s="199"/>
      <c r="Q2237" s="200" t="s">
        <v>1</v>
      </c>
    </row>
    <row r="2238" spans="1:17" x14ac:dyDescent="0.2">
      <c r="A2238" s="195" t="s">
        <v>39</v>
      </c>
      <c r="B2238" s="196" t="s">
        <v>205</v>
      </c>
      <c r="C2238" s="196" t="s">
        <v>215</v>
      </c>
      <c r="D2238" s="196" t="s">
        <v>195</v>
      </c>
      <c r="E2238" s="196">
        <v>36810</v>
      </c>
      <c r="F2238" s="196">
        <v>38632</v>
      </c>
      <c r="G2238" s="196">
        <v>41235</v>
      </c>
      <c r="H2238" s="196">
        <v>39889</v>
      </c>
      <c r="I2238" s="196">
        <v>43827</v>
      </c>
      <c r="J2238" s="196">
        <v>48264</v>
      </c>
      <c r="K2238" s="196">
        <v>53052</v>
      </c>
      <c r="L2238" s="196">
        <v>56766</v>
      </c>
      <c r="M2238" s="196">
        <v>56214</v>
      </c>
      <c r="N2238" s="196">
        <v>56162</v>
      </c>
      <c r="O2238" s="196">
        <v>55193</v>
      </c>
      <c r="P2238" s="196"/>
      <c r="Q2238" s="197" t="s">
        <v>1</v>
      </c>
    </row>
    <row r="2239" spans="1:17" x14ac:dyDescent="0.2">
      <c r="A2239" s="198" t="s">
        <v>39</v>
      </c>
      <c r="B2239" s="199" t="s">
        <v>205</v>
      </c>
      <c r="C2239" s="199" t="s">
        <v>215</v>
      </c>
      <c r="D2239" s="199" t="s">
        <v>197</v>
      </c>
      <c r="E2239" s="199">
        <v>46174</v>
      </c>
      <c r="F2239" s="199">
        <v>47279</v>
      </c>
      <c r="G2239" s="199">
        <v>49346</v>
      </c>
      <c r="H2239" s="199">
        <v>48331</v>
      </c>
      <c r="I2239" s="199">
        <v>50115</v>
      </c>
      <c r="J2239" s="199">
        <v>54446</v>
      </c>
      <c r="K2239" s="199">
        <v>58501</v>
      </c>
      <c r="L2239" s="199">
        <v>61660</v>
      </c>
      <c r="M2239" s="199">
        <v>61108</v>
      </c>
      <c r="N2239" s="199">
        <v>61049</v>
      </c>
      <c r="O2239" s="199">
        <v>59523</v>
      </c>
      <c r="P2239" s="199"/>
      <c r="Q2239" s="200" t="s">
        <v>1</v>
      </c>
    </row>
    <row r="2240" spans="1:17" x14ac:dyDescent="0.2">
      <c r="A2240" s="195" t="s">
        <v>39</v>
      </c>
      <c r="B2240" s="196" t="s">
        <v>205</v>
      </c>
      <c r="C2240" s="196" t="s">
        <v>213</v>
      </c>
      <c r="D2240" s="196" t="s">
        <v>195</v>
      </c>
      <c r="E2240" s="196">
        <v>31698</v>
      </c>
      <c r="F2240" s="196">
        <v>33130</v>
      </c>
      <c r="G2240" s="196">
        <v>35139</v>
      </c>
      <c r="H2240" s="196">
        <v>33795</v>
      </c>
      <c r="I2240" s="196">
        <v>36853</v>
      </c>
      <c r="J2240" s="196">
        <v>39732</v>
      </c>
      <c r="K2240" s="196">
        <v>45168</v>
      </c>
      <c r="L2240" s="196">
        <v>48926</v>
      </c>
      <c r="M2240" s="196">
        <v>51473</v>
      </c>
      <c r="N2240" s="196">
        <v>50784</v>
      </c>
      <c r="O2240" s="196">
        <v>50472</v>
      </c>
      <c r="P2240" s="196"/>
      <c r="Q2240" s="197" t="s">
        <v>1</v>
      </c>
    </row>
    <row r="2241" spans="1:17" x14ac:dyDescent="0.2">
      <c r="A2241" s="198" t="s">
        <v>39</v>
      </c>
      <c r="B2241" s="199" t="s">
        <v>205</v>
      </c>
      <c r="C2241" s="199" t="s">
        <v>213</v>
      </c>
      <c r="D2241" s="199" t="s">
        <v>197</v>
      </c>
      <c r="E2241" s="199">
        <v>39801</v>
      </c>
      <c r="F2241" s="199">
        <v>41766</v>
      </c>
      <c r="G2241" s="199">
        <v>42129</v>
      </c>
      <c r="H2241" s="199">
        <v>41426</v>
      </c>
      <c r="I2241" s="199">
        <v>42876</v>
      </c>
      <c r="J2241" s="199">
        <v>45005</v>
      </c>
      <c r="K2241" s="199">
        <v>50237</v>
      </c>
      <c r="L2241" s="199">
        <v>53469</v>
      </c>
      <c r="M2241" s="199">
        <v>56168</v>
      </c>
      <c r="N2241" s="199">
        <v>55201</v>
      </c>
      <c r="O2241" s="199">
        <v>54175</v>
      </c>
      <c r="P2241" s="199"/>
      <c r="Q2241" s="200" t="s">
        <v>1</v>
      </c>
    </row>
    <row r="2242" spans="1:17" x14ac:dyDescent="0.2">
      <c r="A2242" s="195" t="s">
        <v>39</v>
      </c>
      <c r="B2242" s="196" t="s">
        <v>205</v>
      </c>
      <c r="C2242" s="196" t="s">
        <v>212</v>
      </c>
      <c r="D2242" s="196" t="s">
        <v>195</v>
      </c>
      <c r="E2242" s="196"/>
      <c r="F2242" s="196"/>
      <c r="G2242" s="196">
        <v>30515</v>
      </c>
      <c r="H2242" s="196">
        <v>29202</v>
      </c>
      <c r="I2242" s="196">
        <v>32281</v>
      </c>
      <c r="J2242" s="196">
        <v>34389</v>
      </c>
      <c r="K2242" s="196">
        <v>38344</v>
      </c>
      <c r="L2242" s="196">
        <v>42686</v>
      </c>
      <c r="M2242" s="196">
        <v>45482</v>
      </c>
      <c r="N2242" s="196">
        <v>47189</v>
      </c>
      <c r="O2242" s="196">
        <v>46020</v>
      </c>
      <c r="P2242" s="196"/>
      <c r="Q2242" s="197" t="s">
        <v>1</v>
      </c>
    </row>
    <row r="2243" spans="1:17" x14ac:dyDescent="0.2">
      <c r="A2243" s="198" t="s">
        <v>39</v>
      </c>
      <c r="B2243" s="199" t="s">
        <v>205</v>
      </c>
      <c r="C2243" s="199" t="s">
        <v>212</v>
      </c>
      <c r="D2243" s="199" t="s">
        <v>197</v>
      </c>
      <c r="E2243" s="199"/>
      <c r="F2243" s="199"/>
      <c r="G2243" s="199">
        <v>37514</v>
      </c>
      <c r="H2243" s="199">
        <v>36976</v>
      </c>
      <c r="I2243" s="199">
        <v>38528</v>
      </c>
      <c r="J2243" s="199">
        <v>40508</v>
      </c>
      <c r="K2243" s="199">
        <v>43119</v>
      </c>
      <c r="L2243" s="199">
        <v>47683</v>
      </c>
      <c r="M2243" s="199">
        <v>50346</v>
      </c>
      <c r="N2243" s="199">
        <v>51769</v>
      </c>
      <c r="O2243" s="199">
        <v>49943</v>
      </c>
      <c r="P2243" s="199"/>
      <c r="Q2243" s="200" t="s">
        <v>1</v>
      </c>
    </row>
    <row r="2244" spans="1:17" x14ac:dyDescent="0.2">
      <c r="A2244" s="195" t="s">
        <v>39</v>
      </c>
      <c r="B2244" s="196" t="s">
        <v>205</v>
      </c>
      <c r="C2244" s="196" t="s">
        <v>210</v>
      </c>
      <c r="D2244" s="196" t="s">
        <v>195</v>
      </c>
      <c r="E2244" s="196"/>
      <c r="F2244" s="196"/>
      <c r="G2244" s="196"/>
      <c r="H2244" s="196"/>
      <c r="I2244" s="196"/>
      <c r="J2244" s="196"/>
      <c r="K2244" s="196"/>
      <c r="L2244" s="196"/>
      <c r="M2244" s="196"/>
      <c r="N2244" s="196"/>
      <c r="O2244" s="196"/>
      <c r="P2244" s="196"/>
      <c r="Q2244" s="197" t="s">
        <v>1</v>
      </c>
    </row>
    <row r="2245" spans="1:17" x14ac:dyDescent="0.2">
      <c r="A2245" s="198" t="s">
        <v>39</v>
      </c>
      <c r="B2245" s="199" t="s">
        <v>205</v>
      </c>
      <c r="C2245" s="199" t="s">
        <v>210</v>
      </c>
      <c r="D2245" s="199" t="s">
        <v>197</v>
      </c>
      <c r="E2245" s="199"/>
      <c r="F2245" s="199"/>
      <c r="G2245" s="199"/>
      <c r="H2245" s="199"/>
      <c r="I2245" s="199"/>
      <c r="J2245" s="199"/>
      <c r="K2245" s="199"/>
      <c r="L2245" s="199"/>
      <c r="M2245" s="199"/>
      <c r="N2245" s="199"/>
      <c r="O2245" s="199"/>
      <c r="P2245" s="199"/>
      <c r="Q2245" s="200" t="s">
        <v>1</v>
      </c>
    </row>
    <row r="2246" spans="1:17" x14ac:dyDescent="0.2">
      <c r="A2246" s="195" t="s">
        <v>39</v>
      </c>
      <c r="B2246" s="196" t="s">
        <v>205</v>
      </c>
      <c r="C2246" s="196" t="s">
        <v>206</v>
      </c>
      <c r="D2246" s="196" t="s">
        <v>195</v>
      </c>
      <c r="E2246" s="196"/>
      <c r="F2246" s="196"/>
      <c r="G2246" s="196"/>
      <c r="H2246" s="196"/>
      <c r="I2246" s="196"/>
      <c r="J2246" s="196"/>
      <c r="K2246" s="196"/>
      <c r="L2246" s="196"/>
      <c r="M2246" s="196"/>
      <c r="N2246" s="196"/>
      <c r="O2246" s="196"/>
      <c r="P2246" s="196"/>
      <c r="Q2246" s="197" t="s">
        <v>1</v>
      </c>
    </row>
    <row r="2247" spans="1:17" x14ac:dyDescent="0.2">
      <c r="A2247" s="198" t="s">
        <v>39</v>
      </c>
      <c r="B2247" s="199" t="s">
        <v>205</v>
      </c>
      <c r="C2247" s="199" t="s">
        <v>206</v>
      </c>
      <c r="D2247" s="199" t="s">
        <v>197</v>
      </c>
      <c r="E2247" s="199"/>
      <c r="F2247" s="199"/>
      <c r="G2247" s="199"/>
      <c r="H2247" s="199"/>
      <c r="I2247" s="199"/>
      <c r="J2247" s="199"/>
      <c r="K2247" s="199"/>
      <c r="L2247" s="199"/>
      <c r="M2247" s="199"/>
      <c r="N2247" s="199"/>
      <c r="O2247" s="199"/>
      <c r="P2247" s="199"/>
      <c r="Q2247" s="200" t="s">
        <v>1</v>
      </c>
    </row>
    <row r="2248" spans="1:17" x14ac:dyDescent="0.2">
      <c r="A2248" s="195" t="s">
        <v>39</v>
      </c>
      <c r="B2248" s="196" t="s">
        <v>205</v>
      </c>
      <c r="C2248" s="196" t="s">
        <v>211</v>
      </c>
      <c r="D2248" s="196" t="s">
        <v>195</v>
      </c>
      <c r="E2248" s="199"/>
      <c r="F2248" s="199"/>
      <c r="G2248" s="199"/>
      <c r="H2248" s="199"/>
      <c r="I2248" s="199"/>
      <c r="J2248" s="199"/>
      <c r="K2248" s="199"/>
      <c r="L2248" s="199"/>
      <c r="M2248" s="199"/>
      <c r="N2248" s="199"/>
      <c r="O2248" s="199"/>
      <c r="P2248" s="199"/>
      <c r="Q2248" s="200"/>
    </row>
    <row r="2249" spans="1:17" x14ac:dyDescent="0.2">
      <c r="A2249" s="198" t="s">
        <v>39</v>
      </c>
      <c r="B2249" s="199" t="s">
        <v>205</v>
      </c>
      <c r="C2249" s="199" t="s">
        <v>211</v>
      </c>
      <c r="D2249" s="199" t="s">
        <v>197</v>
      </c>
      <c r="E2249" s="199"/>
      <c r="F2249" s="199"/>
      <c r="G2249" s="199"/>
      <c r="H2249" s="199"/>
      <c r="I2249" s="199"/>
      <c r="J2249" s="199"/>
      <c r="K2249" s="199"/>
      <c r="L2249" s="199"/>
      <c r="M2249" s="199"/>
      <c r="N2249" s="199"/>
      <c r="O2249" s="199"/>
      <c r="P2249" s="199"/>
      <c r="Q2249" s="200"/>
    </row>
    <row r="2250" spans="1:17" x14ac:dyDescent="0.2">
      <c r="A2250" s="195" t="s">
        <v>39</v>
      </c>
      <c r="B2250" s="196" t="s">
        <v>205</v>
      </c>
      <c r="C2250" s="196" t="s">
        <v>1087</v>
      </c>
      <c r="D2250" s="196" t="s">
        <v>195</v>
      </c>
      <c r="E2250" s="199"/>
      <c r="F2250" s="199"/>
      <c r="G2250" s="199"/>
      <c r="H2250" s="199"/>
      <c r="I2250" s="199"/>
      <c r="J2250" s="199"/>
      <c r="K2250" s="199"/>
      <c r="L2250" s="199"/>
      <c r="M2250" s="199"/>
      <c r="N2250" s="199"/>
      <c r="O2250" s="199"/>
      <c r="P2250" s="199"/>
      <c r="Q2250" s="200"/>
    </row>
    <row r="2251" spans="1:17" x14ac:dyDescent="0.2">
      <c r="A2251" s="198" t="s">
        <v>39</v>
      </c>
      <c r="B2251" s="199" t="s">
        <v>205</v>
      </c>
      <c r="C2251" s="199" t="s">
        <v>1087</v>
      </c>
      <c r="D2251" s="199" t="s">
        <v>197</v>
      </c>
      <c r="E2251" s="199"/>
      <c r="F2251" s="199"/>
      <c r="G2251" s="199"/>
      <c r="H2251" s="199"/>
      <c r="I2251" s="199"/>
      <c r="J2251" s="199"/>
      <c r="K2251" s="199"/>
      <c r="L2251" s="199"/>
      <c r="M2251" s="199"/>
      <c r="N2251" s="199"/>
      <c r="O2251" s="199"/>
      <c r="P2251" s="199"/>
      <c r="Q2251" s="200"/>
    </row>
    <row r="2252" spans="1:17" x14ac:dyDescent="0.2">
      <c r="A2252" s="195" t="s">
        <v>39</v>
      </c>
      <c r="B2252" s="196" t="s">
        <v>209</v>
      </c>
      <c r="C2252" s="196" t="s">
        <v>214</v>
      </c>
      <c r="D2252" s="196" t="s">
        <v>195</v>
      </c>
      <c r="E2252" s="196">
        <v>31.056930000000001</v>
      </c>
      <c r="F2252" s="196">
        <v>30.126110000000001</v>
      </c>
      <c r="G2252" s="196">
        <v>26.67062</v>
      </c>
      <c r="H2252" s="196">
        <v>28.036249999999999</v>
      </c>
      <c r="I2252" s="196">
        <v>22.77685</v>
      </c>
      <c r="J2252" s="196">
        <v>19.159189999999999</v>
      </c>
      <c r="K2252" s="196">
        <v>15.458629999999999</v>
      </c>
      <c r="L2252" s="196">
        <v>13.930479999999999</v>
      </c>
      <c r="M2252" s="196">
        <v>11.07245</v>
      </c>
      <c r="N2252" s="196">
        <v>8.3727300000000007</v>
      </c>
      <c r="O2252" s="196">
        <v>7.9392800000000001</v>
      </c>
      <c r="P2252" s="196"/>
      <c r="Q2252" s="197" t="s">
        <v>1</v>
      </c>
    </row>
    <row r="2253" spans="1:17" x14ac:dyDescent="0.2">
      <c r="A2253" s="198" t="s">
        <v>39</v>
      </c>
      <c r="B2253" s="199" t="s">
        <v>209</v>
      </c>
      <c r="C2253" s="199" t="s">
        <v>214</v>
      </c>
      <c r="D2253" s="199" t="s">
        <v>197</v>
      </c>
      <c r="E2253" s="199">
        <v>32.475470000000001</v>
      </c>
      <c r="F2253" s="199">
        <v>32.233910000000002</v>
      </c>
      <c r="G2253" s="199">
        <v>28.999369999999999</v>
      </c>
      <c r="H2253" s="199">
        <v>30.56439</v>
      </c>
      <c r="I2253" s="199">
        <v>24.892289999999999</v>
      </c>
      <c r="J2253" s="199">
        <v>21.39856</v>
      </c>
      <c r="K2253" s="199">
        <v>17.34449</v>
      </c>
      <c r="L2253" s="199">
        <v>16.04748</v>
      </c>
      <c r="M2253" s="199">
        <v>13.246259999999999</v>
      </c>
      <c r="N2253" s="199">
        <v>10.620950000000001</v>
      </c>
      <c r="O2253" s="199">
        <v>9.9289900000000006</v>
      </c>
      <c r="P2253" s="199"/>
      <c r="Q2253" s="200" t="s">
        <v>1</v>
      </c>
    </row>
    <row r="2254" spans="1:17" x14ac:dyDescent="0.2">
      <c r="A2254" s="195" t="s">
        <v>39</v>
      </c>
      <c r="B2254" s="196" t="s">
        <v>209</v>
      </c>
      <c r="C2254" s="196" t="s">
        <v>215</v>
      </c>
      <c r="D2254" s="196" t="s">
        <v>195</v>
      </c>
      <c r="E2254" s="196">
        <v>14.65131</v>
      </c>
      <c r="F2254" s="196">
        <v>13.401859999999999</v>
      </c>
      <c r="G2254" s="196">
        <v>10.567159999999999</v>
      </c>
      <c r="H2254" s="196">
        <v>11.893129999999999</v>
      </c>
      <c r="I2254" s="196">
        <v>9.3313000000000006</v>
      </c>
      <c r="J2254" s="196">
        <v>7.80314</v>
      </c>
      <c r="K2254" s="196">
        <v>5.40829</v>
      </c>
      <c r="L2254" s="196">
        <v>4.8958399999999997</v>
      </c>
      <c r="M2254" s="196">
        <v>4.37812</v>
      </c>
      <c r="N2254" s="196">
        <v>3.5489099999999998</v>
      </c>
      <c r="O2254" s="196">
        <v>3.4978600000000002</v>
      </c>
      <c r="P2254" s="196"/>
      <c r="Q2254" s="197" t="s">
        <v>1</v>
      </c>
    </row>
    <row r="2255" spans="1:17" x14ac:dyDescent="0.2">
      <c r="A2255" s="198" t="s">
        <v>39</v>
      </c>
      <c r="B2255" s="199" t="s">
        <v>209</v>
      </c>
      <c r="C2255" s="199" t="s">
        <v>215</v>
      </c>
      <c r="D2255" s="199" t="s">
        <v>197</v>
      </c>
      <c r="E2255" s="199">
        <v>17.866980000000002</v>
      </c>
      <c r="F2255" s="199">
        <v>16.282050000000002</v>
      </c>
      <c r="G2255" s="199">
        <v>13.207470000000001</v>
      </c>
      <c r="H2255" s="199">
        <v>14.783659999999999</v>
      </c>
      <c r="I2255" s="199">
        <v>12.15184</v>
      </c>
      <c r="J2255" s="199">
        <v>10.04562</v>
      </c>
      <c r="K2255" s="199">
        <v>7.2367100000000004</v>
      </c>
      <c r="L2255" s="199">
        <v>6.7424499999999998</v>
      </c>
      <c r="M2255" s="199">
        <v>6.07667</v>
      </c>
      <c r="N2255" s="199">
        <v>5.2929599999999999</v>
      </c>
      <c r="O2255" s="199">
        <v>5.2297099999999999</v>
      </c>
      <c r="P2255" s="199"/>
      <c r="Q2255" s="200" t="s">
        <v>1</v>
      </c>
    </row>
    <row r="2256" spans="1:17" x14ac:dyDescent="0.2">
      <c r="A2256" s="195" t="s">
        <v>39</v>
      </c>
      <c r="B2256" s="196" t="s">
        <v>209</v>
      </c>
      <c r="C2256" s="196" t="s">
        <v>213</v>
      </c>
      <c r="D2256" s="196" t="s">
        <v>195</v>
      </c>
      <c r="E2256" s="196">
        <v>9.1326400000000003</v>
      </c>
      <c r="F2256" s="196">
        <v>8.0225000000000009</v>
      </c>
      <c r="G2256" s="196">
        <v>5.8224200000000002</v>
      </c>
      <c r="H2256" s="196">
        <v>6.5644200000000001</v>
      </c>
      <c r="I2256" s="196">
        <v>5.2675799999999997</v>
      </c>
      <c r="J2256" s="196">
        <v>4.6612499999999999</v>
      </c>
      <c r="K2256" s="196">
        <v>3.4631799999999999</v>
      </c>
      <c r="L2256" s="196">
        <v>2.7646000000000002</v>
      </c>
      <c r="M2256" s="196">
        <v>2.5943200000000002</v>
      </c>
      <c r="N2256" s="196">
        <v>2.4293300000000002</v>
      </c>
      <c r="O2256" s="196">
        <v>2.5089800000000002</v>
      </c>
      <c r="P2256" s="196"/>
      <c r="Q2256" s="197" t="s">
        <v>1</v>
      </c>
    </row>
    <row r="2257" spans="1:17" x14ac:dyDescent="0.2">
      <c r="A2257" s="198" t="s">
        <v>39</v>
      </c>
      <c r="B2257" s="199" t="s">
        <v>209</v>
      </c>
      <c r="C2257" s="199" t="s">
        <v>213</v>
      </c>
      <c r="D2257" s="199" t="s">
        <v>197</v>
      </c>
      <c r="E2257" s="199">
        <v>12.147460000000001</v>
      </c>
      <c r="F2257" s="199">
        <v>11.247960000000001</v>
      </c>
      <c r="G2257" s="199">
        <v>8.4130800000000008</v>
      </c>
      <c r="H2257" s="199">
        <v>9.38687</v>
      </c>
      <c r="I2257" s="199">
        <v>7.7035200000000001</v>
      </c>
      <c r="J2257" s="199">
        <v>6.7162899999999999</v>
      </c>
      <c r="K2257" s="199">
        <v>5.2261699999999998</v>
      </c>
      <c r="L2257" s="199">
        <v>4.17516</v>
      </c>
      <c r="M2257" s="199">
        <v>3.95194</v>
      </c>
      <c r="N2257" s="199">
        <v>3.8721899999999998</v>
      </c>
      <c r="O2257" s="199">
        <v>4.1588099999999999</v>
      </c>
      <c r="P2257" s="199"/>
      <c r="Q2257" s="200" t="s">
        <v>1</v>
      </c>
    </row>
    <row r="2258" spans="1:17" x14ac:dyDescent="0.2">
      <c r="A2258" s="195" t="s">
        <v>39</v>
      </c>
      <c r="B2258" s="196" t="s">
        <v>209</v>
      </c>
      <c r="C2258" s="196" t="s">
        <v>212</v>
      </c>
      <c r="D2258" s="196" t="s">
        <v>195</v>
      </c>
      <c r="E2258" s="196">
        <v>5.1884399999999999</v>
      </c>
      <c r="F2258" s="196">
        <v>4.3957499999999996</v>
      </c>
      <c r="G2258" s="196">
        <v>3.0788099999999998</v>
      </c>
      <c r="H2258" s="196">
        <v>3.8056299999999998</v>
      </c>
      <c r="I2258" s="196">
        <v>2.74675</v>
      </c>
      <c r="J2258" s="196">
        <v>2.5764399999999998</v>
      </c>
      <c r="K2258" s="196">
        <v>2.1670099999999999</v>
      </c>
      <c r="L2258" s="196">
        <v>1.7724800000000001</v>
      </c>
      <c r="M2258" s="196">
        <v>1.4916799999999999</v>
      </c>
      <c r="N2258" s="196">
        <v>1.5803799999999999</v>
      </c>
      <c r="O2258" s="196">
        <v>1.74013</v>
      </c>
      <c r="P2258" s="196"/>
      <c r="Q2258" s="197" t="s">
        <v>1</v>
      </c>
    </row>
    <row r="2259" spans="1:17" x14ac:dyDescent="0.2">
      <c r="A2259" s="198" t="s">
        <v>39</v>
      </c>
      <c r="B2259" s="199" t="s">
        <v>209</v>
      </c>
      <c r="C2259" s="199" t="s">
        <v>212</v>
      </c>
      <c r="D2259" s="199" t="s">
        <v>197</v>
      </c>
      <c r="E2259" s="199">
        <v>7.9802200000000001</v>
      </c>
      <c r="F2259" s="199">
        <v>7.16892</v>
      </c>
      <c r="G2259" s="199">
        <v>4.9788199999999998</v>
      </c>
      <c r="H2259" s="199">
        <v>5.8297699999999999</v>
      </c>
      <c r="I2259" s="199">
        <v>4.5937000000000001</v>
      </c>
      <c r="J2259" s="199">
        <v>4.38809</v>
      </c>
      <c r="K2259" s="199">
        <v>3.53064</v>
      </c>
      <c r="L2259" s="199">
        <v>3.0607000000000002</v>
      </c>
      <c r="M2259" s="199">
        <v>2.6396000000000002</v>
      </c>
      <c r="N2259" s="199">
        <v>2.7757900000000002</v>
      </c>
      <c r="O2259" s="199">
        <v>3.0470899999999999</v>
      </c>
      <c r="P2259" s="199"/>
      <c r="Q2259" s="200" t="s">
        <v>1</v>
      </c>
    </row>
    <row r="2260" spans="1:17" x14ac:dyDescent="0.2">
      <c r="A2260" s="195" t="s">
        <v>39</v>
      </c>
      <c r="B2260" s="196" t="s">
        <v>209</v>
      </c>
      <c r="C2260" s="196" t="s">
        <v>210</v>
      </c>
      <c r="D2260" s="196" t="s">
        <v>195</v>
      </c>
      <c r="E2260" s="196">
        <v>2.7690199999999998</v>
      </c>
      <c r="F2260" s="196">
        <v>2.2484799999999998</v>
      </c>
      <c r="G2260" s="196">
        <v>1.17801</v>
      </c>
      <c r="H2260" s="196">
        <v>1.59379</v>
      </c>
      <c r="I2260" s="196">
        <v>1.0327200000000001</v>
      </c>
      <c r="J2260" s="196">
        <v>0.82738</v>
      </c>
      <c r="K2260" s="196">
        <v>0.56667999999999996</v>
      </c>
      <c r="L2260" s="196">
        <v>0.58216000000000001</v>
      </c>
      <c r="M2260" s="196">
        <v>0.51100999999999996</v>
      </c>
      <c r="N2260" s="196">
        <v>0.71858</v>
      </c>
      <c r="O2260" s="196">
        <v>0.53434999999999999</v>
      </c>
      <c r="P2260" s="196"/>
      <c r="Q2260" s="197" t="s">
        <v>1</v>
      </c>
    </row>
    <row r="2261" spans="1:17" x14ac:dyDescent="0.2">
      <c r="A2261" s="198" t="s">
        <v>39</v>
      </c>
      <c r="B2261" s="199" t="s">
        <v>209</v>
      </c>
      <c r="C2261" s="199" t="s">
        <v>210</v>
      </c>
      <c r="D2261" s="199" t="s">
        <v>197</v>
      </c>
      <c r="E2261" s="199">
        <v>4.25258</v>
      </c>
      <c r="F2261" s="199">
        <v>3.2747700000000002</v>
      </c>
      <c r="G2261" s="199">
        <v>1.90724</v>
      </c>
      <c r="H2261" s="199">
        <v>2.6033599999999999</v>
      </c>
      <c r="I2261" s="199">
        <v>1.59283</v>
      </c>
      <c r="J2261" s="199">
        <v>1.3683000000000001</v>
      </c>
      <c r="K2261" s="199">
        <v>1.0565599999999999</v>
      </c>
      <c r="L2261" s="199">
        <v>0.97235000000000005</v>
      </c>
      <c r="M2261" s="199">
        <v>0.90419000000000005</v>
      </c>
      <c r="N2261" s="199">
        <v>1.0995900000000001</v>
      </c>
      <c r="O2261" s="199">
        <v>1.08477</v>
      </c>
      <c r="P2261" s="199"/>
      <c r="Q2261" s="200" t="s">
        <v>1</v>
      </c>
    </row>
    <row r="2262" spans="1:17" x14ac:dyDescent="0.2">
      <c r="A2262" s="195" t="s">
        <v>39</v>
      </c>
      <c r="B2262" s="196" t="s">
        <v>209</v>
      </c>
      <c r="C2262" s="196" t="s">
        <v>206</v>
      </c>
      <c r="D2262" s="196" t="s">
        <v>195</v>
      </c>
      <c r="E2262" s="196"/>
      <c r="F2262" s="196"/>
      <c r="G2262" s="196"/>
      <c r="H2262" s="196"/>
      <c r="I2262" s="196"/>
      <c r="J2262" s="196"/>
      <c r="K2262" s="196"/>
      <c r="L2262" s="196"/>
      <c r="M2262" s="196"/>
      <c r="N2262" s="196"/>
      <c r="O2262" s="196"/>
      <c r="P2262" s="196"/>
      <c r="Q2262" s="197" t="s">
        <v>1</v>
      </c>
    </row>
    <row r="2263" spans="1:17" x14ac:dyDescent="0.2">
      <c r="A2263" s="198" t="s">
        <v>39</v>
      </c>
      <c r="B2263" s="199" t="s">
        <v>209</v>
      </c>
      <c r="C2263" s="199" t="s">
        <v>206</v>
      </c>
      <c r="D2263" s="199" t="s">
        <v>197</v>
      </c>
      <c r="E2263" s="199"/>
      <c r="F2263" s="199"/>
      <c r="G2263" s="199"/>
      <c r="H2263" s="199"/>
      <c r="I2263" s="199"/>
      <c r="J2263" s="199"/>
      <c r="K2263" s="199"/>
      <c r="L2263" s="199"/>
      <c r="M2263" s="199"/>
      <c r="N2263" s="199"/>
      <c r="O2263" s="199"/>
      <c r="P2263" s="199"/>
      <c r="Q2263" s="200" t="s">
        <v>1</v>
      </c>
    </row>
    <row r="2264" spans="1:17" x14ac:dyDescent="0.2">
      <c r="A2264" s="195" t="s">
        <v>39</v>
      </c>
      <c r="B2264" s="196" t="s">
        <v>209</v>
      </c>
      <c r="C2264" s="196" t="s">
        <v>211</v>
      </c>
      <c r="D2264" s="196" t="s">
        <v>195</v>
      </c>
      <c r="E2264" s="196"/>
      <c r="F2264" s="196"/>
      <c r="G2264" s="196"/>
      <c r="H2264" s="196"/>
      <c r="I2264" s="196"/>
      <c r="J2264" s="196"/>
      <c r="K2264" s="196"/>
      <c r="L2264" s="196"/>
      <c r="M2264" s="196"/>
      <c r="N2264" s="196"/>
      <c r="O2264" s="196"/>
      <c r="P2264" s="196"/>
      <c r="Q2264" s="197" t="s">
        <v>1</v>
      </c>
    </row>
    <row r="2265" spans="1:17" x14ac:dyDescent="0.2">
      <c r="A2265" s="198" t="s">
        <v>39</v>
      </c>
      <c r="B2265" s="199" t="s">
        <v>209</v>
      </c>
      <c r="C2265" s="199" t="s">
        <v>211</v>
      </c>
      <c r="D2265" s="199" t="s">
        <v>197</v>
      </c>
      <c r="E2265" s="199"/>
      <c r="F2265" s="199"/>
      <c r="G2265" s="199"/>
      <c r="H2265" s="199"/>
      <c r="I2265" s="199"/>
      <c r="J2265" s="199"/>
      <c r="K2265" s="199"/>
      <c r="L2265" s="199"/>
      <c r="M2265" s="199"/>
      <c r="N2265" s="199"/>
      <c r="O2265" s="199"/>
      <c r="P2265" s="199"/>
      <c r="Q2265" s="200" t="s">
        <v>1</v>
      </c>
    </row>
    <row r="2266" spans="1:17" x14ac:dyDescent="0.2">
      <c r="A2266" s="195" t="s">
        <v>39</v>
      </c>
      <c r="B2266" s="196" t="s">
        <v>207</v>
      </c>
      <c r="C2266" s="196" t="s">
        <v>214</v>
      </c>
      <c r="D2266" s="196" t="s">
        <v>195</v>
      </c>
      <c r="E2266" s="196">
        <v>1.2454099999999999</v>
      </c>
      <c r="F2266" s="196">
        <v>1.3102</v>
      </c>
      <c r="G2266" s="196">
        <v>1.1112</v>
      </c>
      <c r="H2266" s="196">
        <v>1.17028</v>
      </c>
      <c r="I2266" s="196">
        <v>1.0928500000000001</v>
      </c>
      <c r="J2266" s="196">
        <v>0.85523000000000005</v>
      </c>
      <c r="K2266" s="196">
        <v>0.81127000000000005</v>
      </c>
      <c r="L2266" s="196">
        <v>0.69669000000000003</v>
      </c>
      <c r="M2266" s="196">
        <v>0.76334999999999997</v>
      </c>
      <c r="N2266" s="196">
        <v>0.70714999999999995</v>
      </c>
      <c r="O2266" s="196">
        <v>0.73209000000000002</v>
      </c>
      <c r="P2266" s="196"/>
      <c r="Q2266" s="197" t="s">
        <v>1</v>
      </c>
    </row>
    <row r="2267" spans="1:17" x14ac:dyDescent="0.2">
      <c r="A2267" s="198" t="s">
        <v>39</v>
      </c>
      <c r="B2267" s="199" t="s">
        <v>207</v>
      </c>
      <c r="C2267" s="199" t="s">
        <v>214</v>
      </c>
      <c r="D2267" s="199" t="s">
        <v>197</v>
      </c>
      <c r="E2267" s="199">
        <v>3.3987599999999998</v>
      </c>
      <c r="F2267" s="199">
        <v>3.3075199999999998</v>
      </c>
      <c r="G2267" s="199">
        <v>2.7834500000000002</v>
      </c>
      <c r="H2267" s="199">
        <v>2.9779200000000001</v>
      </c>
      <c r="I2267" s="199">
        <v>2.6612499999999999</v>
      </c>
      <c r="J2267" s="199">
        <v>2.4937800000000001</v>
      </c>
      <c r="K2267" s="199">
        <v>2.1107399999999998</v>
      </c>
      <c r="L2267" s="199">
        <v>2.1076100000000002</v>
      </c>
      <c r="M2267" s="199">
        <v>2.22892</v>
      </c>
      <c r="N2267" s="199">
        <v>2.2338499999999999</v>
      </c>
      <c r="O2267" s="199">
        <v>2.2618399999999999</v>
      </c>
      <c r="P2267" s="199"/>
      <c r="Q2267" s="200" t="s">
        <v>1</v>
      </c>
    </row>
    <row r="2268" spans="1:17" x14ac:dyDescent="0.2">
      <c r="A2268" s="195" t="s">
        <v>39</v>
      </c>
      <c r="B2268" s="196" t="s">
        <v>207</v>
      </c>
      <c r="C2268" s="196" t="s">
        <v>215</v>
      </c>
      <c r="D2268" s="196" t="s">
        <v>195</v>
      </c>
      <c r="E2268" s="196">
        <v>0.7661</v>
      </c>
      <c r="F2268" s="196">
        <v>0.78173999999999999</v>
      </c>
      <c r="G2268" s="196">
        <v>0.77846000000000004</v>
      </c>
      <c r="H2268" s="196">
        <v>0.81727000000000005</v>
      </c>
      <c r="I2268" s="196">
        <v>0.74382999999999999</v>
      </c>
      <c r="J2268" s="196">
        <v>0.64022999999999997</v>
      </c>
      <c r="K2268" s="196">
        <v>0.55606</v>
      </c>
      <c r="L2268" s="196">
        <v>0.40693000000000001</v>
      </c>
      <c r="M2268" s="196">
        <v>0.47141</v>
      </c>
      <c r="N2268" s="196">
        <v>0.54307000000000005</v>
      </c>
      <c r="O2268" s="196">
        <v>0.52361999999999997</v>
      </c>
      <c r="P2268" s="196"/>
      <c r="Q2268" s="197" t="s">
        <v>1</v>
      </c>
    </row>
    <row r="2269" spans="1:17" x14ac:dyDescent="0.2">
      <c r="A2269" s="198" t="s">
        <v>39</v>
      </c>
      <c r="B2269" s="199" t="s">
        <v>207</v>
      </c>
      <c r="C2269" s="199" t="s">
        <v>215</v>
      </c>
      <c r="D2269" s="199" t="s">
        <v>197</v>
      </c>
      <c r="E2269" s="199">
        <v>2.1050800000000001</v>
      </c>
      <c r="F2269" s="199">
        <v>2.0431900000000001</v>
      </c>
      <c r="G2269" s="199">
        <v>1.8947799999999999</v>
      </c>
      <c r="H2269" s="199">
        <v>1.95113</v>
      </c>
      <c r="I2269" s="199">
        <v>2.0313300000000001</v>
      </c>
      <c r="J2269" s="199">
        <v>1.6640299999999999</v>
      </c>
      <c r="K2269" s="199">
        <v>1.55724</v>
      </c>
      <c r="L2269" s="199">
        <v>1.43205</v>
      </c>
      <c r="M2269" s="199">
        <v>1.63645</v>
      </c>
      <c r="N2269" s="199">
        <v>1.6773400000000001</v>
      </c>
      <c r="O2269" s="199">
        <v>1.7875399999999999</v>
      </c>
      <c r="P2269" s="199"/>
      <c r="Q2269" s="200" t="s">
        <v>1</v>
      </c>
    </row>
    <row r="2270" spans="1:17" x14ac:dyDescent="0.2">
      <c r="A2270" s="195" t="s">
        <v>39</v>
      </c>
      <c r="B2270" s="196" t="s">
        <v>207</v>
      </c>
      <c r="C2270" s="196" t="s">
        <v>213</v>
      </c>
      <c r="D2270" s="196" t="s">
        <v>195</v>
      </c>
      <c r="E2270" s="196">
        <v>0.77292000000000005</v>
      </c>
      <c r="F2270" s="196">
        <v>0.64593999999999996</v>
      </c>
      <c r="G2270" s="196">
        <v>0.64031000000000005</v>
      </c>
      <c r="H2270" s="196">
        <v>0.69833000000000001</v>
      </c>
      <c r="I2270" s="196">
        <v>0.59967999999999999</v>
      </c>
      <c r="J2270" s="196">
        <v>0.49581999999999998</v>
      </c>
      <c r="K2270" s="196">
        <v>0.52249000000000001</v>
      </c>
      <c r="L2270" s="196">
        <v>0.35360000000000003</v>
      </c>
      <c r="M2270" s="196">
        <v>0.42935000000000001</v>
      </c>
      <c r="N2270" s="196">
        <v>0.52968999999999999</v>
      </c>
      <c r="O2270" s="196">
        <v>0.46956999999999999</v>
      </c>
      <c r="P2270" s="196"/>
      <c r="Q2270" s="197" t="s">
        <v>1</v>
      </c>
    </row>
    <row r="2271" spans="1:17" x14ac:dyDescent="0.2">
      <c r="A2271" s="198" t="s">
        <v>39</v>
      </c>
      <c r="B2271" s="199" t="s">
        <v>207</v>
      </c>
      <c r="C2271" s="199" t="s">
        <v>213</v>
      </c>
      <c r="D2271" s="199" t="s">
        <v>197</v>
      </c>
      <c r="E2271" s="199">
        <v>2.0074900000000002</v>
      </c>
      <c r="F2271" s="199">
        <v>1.7598</v>
      </c>
      <c r="G2271" s="199">
        <v>1.5974699999999999</v>
      </c>
      <c r="H2271" s="199">
        <v>1.6414800000000001</v>
      </c>
      <c r="I2271" s="199">
        <v>1.5859700000000001</v>
      </c>
      <c r="J2271" s="199">
        <v>1.4154</v>
      </c>
      <c r="K2271" s="199">
        <v>1.1883699999999999</v>
      </c>
      <c r="L2271" s="199">
        <v>1.2119200000000001</v>
      </c>
      <c r="M2271" s="199">
        <v>1.2355799999999999</v>
      </c>
      <c r="N2271" s="199">
        <v>1.47461</v>
      </c>
      <c r="O2271" s="199">
        <v>1.4674700000000001</v>
      </c>
      <c r="P2271" s="199"/>
      <c r="Q2271" s="200" t="s">
        <v>1</v>
      </c>
    </row>
    <row r="2272" spans="1:17" x14ac:dyDescent="0.2">
      <c r="A2272" s="195" t="s">
        <v>39</v>
      </c>
      <c r="B2272" s="196" t="s">
        <v>207</v>
      </c>
      <c r="C2272" s="196" t="s">
        <v>212</v>
      </c>
      <c r="D2272" s="196" t="s">
        <v>195</v>
      </c>
      <c r="E2272" s="196"/>
      <c r="F2272" s="196"/>
      <c r="G2272" s="196">
        <v>0.59970999999999997</v>
      </c>
      <c r="H2272" s="196">
        <v>0.51709000000000005</v>
      </c>
      <c r="I2272" s="196">
        <v>0.30358000000000002</v>
      </c>
      <c r="J2272" s="196">
        <v>0.57867000000000002</v>
      </c>
      <c r="K2272" s="196">
        <v>0.43292000000000003</v>
      </c>
      <c r="L2272" s="196">
        <v>0.28347</v>
      </c>
      <c r="M2272" s="196">
        <v>0.35837999999999998</v>
      </c>
      <c r="N2272" s="196">
        <v>0.26064999999999999</v>
      </c>
      <c r="O2272" s="196">
        <v>0.25641000000000003</v>
      </c>
      <c r="P2272" s="196"/>
      <c r="Q2272" s="197" t="s">
        <v>1</v>
      </c>
    </row>
    <row r="2273" spans="1:17" x14ac:dyDescent="0.2">
      <c r="A2273" s="198" t="s">
        <v>39</v>
      </c>
      <c r="B2273" s="199" t="s">
        <v>207</v>
      </c>
      <c r="C2273" s="199" t="s">
        <v>212</v>
      </c>
      <c r="D2273" s="199" t="s">
        <v>197</v>
      </c>
      <c r="E2273" s="199"/>
      <c r="F2273" s="199"/>
      <c r="G2273" s="199">
        <v>1.2235400000000001</v>
      </c>
      <c r="H2273" s="199">
        <v>1.1764399999999999</v>
      </c>
      <c r="I2273" s="199">
        <v>1.0356099999999999</v>
      </c>
      <c r="J2273" s="199">
        <v>1.2071700000000001</v>
      </c>
      <c r="K2273" s="199">
        <v>1.0575399999999999</v>
      </c>
      <c r="L2273" s="199">
        <v>0.67949000000000004</v>
      </c>
      <c r="M2273" s="199">
        <v>0.85409000000000002</v>
      </c>
      <c r="N2273" s="199">
        <v>0.55632000000000004</v>
      </c>
      <c r="O2273" s="199">
        <v>0.75685999999999998</v>
      </c>
      <c r="P2273" s="199"/>
      <c r="Q2273" s="200" t="s">
        <v>1</v>
      </c>
    </row>
    <row r="2274" spans="1:17" x14ac:dyDescent="0.2">
      <c r="A2274" s="195" t="s">
        <v>39</v>
      </c>
      <c r="B2274" s="196" t="s">
        <v>207</v>
      </c>
      <c r="C2274" s="196" t="s">
        <v>210</v>
      </c>
      <c r="D2274" s="196" t="s">
        <v>195</v>
      </c>
      <c r="E2274" s="196"/>
      <c r="F2274" s="196"/>
      <c r="G2274" s="196"/>
      <c r="H2274" s="196"/>
      <c r="I2274" s="196"/>
      <c r="J2274" s="196"/>
      <c r="K2274" s="196"/>
      <c r="L2274" s="196"/>
      <c r="M2274" s="196"/>
      <c r="N2274" s="196"/>
      <c r="O2274" s="196"/>
      <c r="P2274" s="196"/>
      <c r="Q2274" s="197" t="s">
        <v>1</v>
      </c>
    </row>
    <row r="2275" spans="1:17" x14ac:dyDescent="0.2">
      <c r="A2275" s="198" t="s">
        <v>39</v>
      </c>
      <c r="B2275" s="199" t="s">
        <v>207</v>
      </c>
      <c r="C2275" s="199" t="s">
        <v>210</v>
      </c>
      <c r="D2275" s="199" t="s">
        <v>197</v>
      </c>
      <c r="E2275" s="199"/>
      <c r="F2275" s="199"/>
      <c r="G2275" s="199"/>
      <c r="H2275" s="199"/>
      <c r="I2275" s="199"/>
      <c r="J2275" s="199"/>
      <c r="K2275" s="199"/>
      <c r="L2275" s="199"/>
      <c r="M2275" s="199"/>
      <c r="N2275" s="199"/>
      <c r="O2275" s="199"/>
      <c r="P2275" s="199"/>
      <c r="Q2275" s="200" t="s">
        <v>1</v>
      </c>
    </row>
    <row r="2276" spans="1:17" x14ac:dyDescent="0.2">
      <c r="A2276" s="195" t="s">
        <v>39</v>
      </c>
      <c r="B2276" s="196" t="s">
        <v>207</v>
      </c>
      <c r="C2276" s="196" t="s">
        <v>206</v>
      </c>
      <c r="D2276" s="196" t="s">
        <v>195</v>
      </c>
      <c r="E2276" s="196"/>
      <c r="F2276" s="196"/>
      <c r="G2276" s="196"/>
      <c r="H2276" s="196"/>
      <c r="I2276" s="196"/>
      <c r="J2276" s="196"/>
      <c r="K2276" s="196"/>
      <c r="L2276" s="196"/>
      <c r="M2276" s="196"/>
      <c r="N2276" s="196"/>
      <c r="O2276" s="196"/>
      <c r="P2276" s="196"/>
      <c r="Q2276" s="197" t="s">
        <v>1</v>
      </c>
    </row>
    <row r="2277" spans="1:17" x14ac:dyDescent="0.2">
      <c r="A2277" s="198" t="s">
        <v>39</v>
      </c>
      <c r="B2277" s="199" t="s">
        <v>207</v>
      </c>
      <c r="C2277" s="199" t="s">
        <v>206</v>
      </c>
      <c r="D2277" s="199" t="s">
        <v>197</v>
      </c>
      <c r="E2277" s="199"/>
      <c r="F2277" s="199"/>
      <c r="G2277" s="199"/>
      <c r="H2277" s="199"/>
      <c r="I2277" s="199"/>
      <c r="J2277" s="199"/>
      <c r="K2277" s="199"/>
      <c r="L2277" s="199"/>
      <c r="M2277" s="199"/>
      <c r="N2277" s="199"/>
      <c r="O2277" s="199"/>
      <c r="P2277" s="199"/>
      <c r="Q2277" s="200" t="s">
        <v>1</v>
      </c>
    </row>
    <row r="2278" spans="1:17" x14ac:dyDescent="0.2">
      <c r="A2278" s="195" t="s">
        <v>39</v>
      </c>
      <c r="B2278" s="196" t="s">
        <v>207</v>
      </c>
      <c r="C2278" s="196" t="s">
        <v>211</v>
      </c>
      <c r="D2278" s="196" t="s">
        <v>195</v>
      </c>
      <c r="E2278" s="199"/>
      <c r="F2278" s="199"/>
      <c r="G2278" s="199"/>
      <c r="H2278" s="199"/>
      <c r="I2278" s="199"/>
      <c r="J2278" s="199"/>
      <c r="K2278" s="199"/>
      <c r="L2278" s="199"/>
      <c r="M2278" s="199"/>
      <c r="N2278" s="199"/>
      <c r="O2278" s="199"/>
      <c r="P2278" s="199"/>
      <c r="Q2278" s="200"/>
    </row>
    <row r="2279" spans="1:17" x14ac:dyDescent="0.2">
      <c r="A2279" s="198" t="s">
        <v>39</v>
      </c>
      <c r="B2279" s="199" t="s">
        <v>207</v>
      </c>
      <c r="C2279" s="199" t="s">
        <v>211</v>
      </c>
      <c r="D2279" s="199" t="s">
        <v>197</v>
      </c>
      <c r="E2279" s="199"/>
      <c r="F2279" s="199"/>
      <c r="G2279" s="199"/>
      <c r="H2279" s="199"/>
      <c r="I2279" s="199"/>
      <c r="J2279" s="199"/>
      <c r="K2279" s="199"/>
      <c r="L2279" s="199"/>
      <c r="M2279" s="199"/>
      <c r="N2279" s="199"/>
      <c r="O2279" s="199"/>
      <c r="P2279" s="199"/>
      <c r="Q2279" s="200"/>
    </row>
    <row r="2280" spans="1:17" x14ac:dyDescent="0.2">
      <c r="A2280" s="195" t="s">
        <v>39</v>
      </c>
      <c r="B2280" s="196" t="s">
        <v>207</v>
      </c>
      <c r="C2280" s="196" t="s">
        <v>1087</v>
      </c>
      <c r="D2280" s="196" t="s">
        <v>195</v>
      </c>
      <c r="E2280" s="199"/>
      <c r="F2280" s="199"/>
      <c r="G2280" s="199"/>
      <c r="H2280" s="199"/>
      <c r="I2280" s="199"/>
      <c r="J2280" s="199"/>
      <c r="K2280" s="199"/>
      <c r="L2280" s="199"/>
      <c r="M2280" s="199"/>
      <c r="N2280" s="199"/>
      <c r="O2280" s="199"/>
      <c r="P2280" s="199"/>
      <c r="Q2280" s="200"/>
    </row>
    <row r="2281" spans="1:17" x14ac:dyDescent="0.2">
      <c r="A2281" s="198" t="s">
        <v>39</v>
      </c>
      <c r="B2281" s="199" t="s">
        <v>207</v>
      </c>
      <c r="C2281" s="199" t="s">
        <v>1087</v>
      </c>
      <c r="D2281" s="199" t="s">
        <v>197</v>
      </c>
      <c r="E2281" s="199"/>
      <c r="F2281" s="199"/>
      <c r="G2281" s="199"/>
      <c r="H2281" s="199"/>
      <c r="I2281" s="199"/>
      <c r="J2281" s="199"/>
      <c r="K2281" s="199"/>
      <c r="L2281" s="199"/>
      <c r="M2281" s="199"/>
      <c r="N2281" s="199"/>
      <c r="O2281" s="199"/>
      <c r="P2281" s="199"/>
      <c r="Q2281" s="200"/>
    </row>
    <row r="2282" spans="1:17" x14ac:dyDescent="0.2">
      <c r="A2282" s="195" t="s">
        <v>40</v>
      </c>
      <c r="B2282" s="196" t="s">
        <v>208</v>
      </c>
      <c r="C2282" s="196" t="s">
        <v>214</v>
      </c>
      <c r="D2282" s="196" t="s">
        <v>195</v>
      </c>
      <c r="E2282" s="196">
        <v>33362</v>
      </c>
      <c r="F2282" s="196">
        <v>31703</v>
      </c>
      <c r="G2282" s="196">
        <v>32248</v>
      </c>
      <c r="H2282" s="196">
        <v>32010</v>
      </c>
      <c r="I2282" s="196">
        <v>31033</v>
      </c>
      <c r="J2282" s="196">
        <v>27762</v>
      </c>
      <c r="K2282" s="196">
        <v>26082</v>
      </c>
      <c r="L2282" s="196">
        <v>26555</v>
      </c>
      <c r="M2282" s="196">
        <v>26370</v>
      </c>
      <c r="N2282" s="196">
        <v>27161</v>
      </c>
      <c r="O2282" s="196"/>
      <c r="P2282" s="196"/>
      <c r="Q2282" s="197" t="s">
        <v>1</v>
      </c>
    </row>
    <row r="2283" spans="1:17" x14ac:dyDescent="0.2">
      <c r="A2283" s="198" t="s">
        <v>40</v>
      </c>
      <c r="B2283" s="199" t="s">
        <v>208</v>
      </c>
      <c r="C2283" s="199" t="s">
        <v>214</v>
      </c>
      <c r="D2283" s="199" t="s">
        <v>197</v>
      </c>
      <c r="E2283" s="199">
        <v>39080</v>
      </c>
      <c r="F2283" s="199">
        <v>37594</v>
      </c>
      <c r="G2283" s="199">
        <v>38449</v>
      </c>
      <c r="H2283" s="199">
        <v>38383</v>
      </c>
      <c r="I2283" s="199">
        <v>36438</v>
      </c>
      <c r="J2283" s="199">
        <v>31816</v>
      </c>
      <c r="K2283" s="199">
        <v>29218</v>
      </c>
      <c r="L2283" s="199">
        <v>29839</v>
      </c>
      <c r="M2283" s="199">
        <v>30257</v>
      </c>
      <c r="N2283" s="199">
        <v>30880</v>
      </c>
      <c r="O2283" s="199"/>
      <c r="P2283" s="199"/>
      <c r="Q2283" s="200" t="s">
        <v>1</v>
      </c>
    </row>
    <row r="2284" spans="1:17" x14ac:dyDescent="0.2">
      <c r="A2284" s="195" t="s">
        <v>40</v>
      </c>
      <c r="B2284" s="196" t="s">
        <v>208</v>
      </c>
      <c r="C2284" s="196" t="s">
        <v>215</v>
      </c>
      <c r="D2284" s="196" t="s">
        <v>195</v>
      </c>
      <c r="E2284" s="196">
        <v>29116</v>
      </c>
      <c r="F2284" s="196">
        <v>28586</v>
      </c>
      <c r="G2284" s="196">
        <v>27366</v>
      </c>
      <c r="H2284" s="196">
        <v>27424</v>
      </c>
      <c r="I2284" s="196">
        <v>27976</v>
      </c>
      <c r="J2284" s="196">
        <v>26524</v>
      </c>
      <c r="K2284" s="196">
        <v>24574</v>
      </c>
      <c r="L2284" s="196">
        <v>23120</v>
      </c>
      <c r="M2284" s="196">
        <v>23710</v>
      </c>
      <c r="N2284" s="196">
        <v>24009</v>
      </c>
      <c r="O2284" s="196"/>
      <c r="P2284" s="196"/>
      <c r="Q2284" s="197" t="s">
        <v>1</v>
      </c>
    </row>
    <row r="2285" spans="1:17" x14ac:dyDescent="0.2">
      <c r="A2285" s="198" t="s">
        <v>40</v>
      </c>
      <c r="B2285" s="199" t="s">
        <v>208</v>
      </c>
      <c r="C2285" s="199" t="s">
        <v>215</v>
      </c>
      <c r="D2285" s="199" t="s">
        <v>197</v>
      </c>
      <c r="E2285" s="199">
        <v>32903</v>
      </c>
      <c r="F2285" s="199">
        <v>32545</v>
      </c>
      <c r="G2285" s="199">
        <v>31702</v>
      </c>
      <c r="H2285" s="199">
        <v>32141</v>
      </c>
      <c r="I2285" s="199">
        <v>32229</v>
      </c>
      <c r="J2285" s="199">
        <v>30595</v>
      </c>
      <c r="K2285" s="199">
        <v>27079</v>
      </c>
      <c r="L2285" s="199">
        <v>24739</v>
      </c>
      <c r="M2285" s="199">
        <v>25247</v>
      </c>
      <c r="N2285" s="199">
        <v>26457</v>
      </c>
      <c r="O2285" s="199"/>
      <c r="P2285" s="199"/>
      <c r="Q2285" s="200" t="s">
        <v>1</v>
      </c>
    </row>
    <row r="2286" spans="1:17" x14ac:dyDescent="0.2">
      <c r="A2286" s="195" t="s">
        <v>40</v>
      </c>
      <c r="B2286" s="196" t="s">
        <v>208</v>
      </c>
      <c r="C2286" s="196" t="s">
        <v>213</v>
      </c>
      <c r="D2286" s="196" t="s">
        <v>195</v>
      </c>
      <c r="E2286" s="196">
        <v>27651</v>
      </c>
      <c r="F2286" s="196">
        <v>27648</v>
      </c>
      <c r="G2286" s="196">
        <v>26512</v>
      </c>
      <c r="H2286" s="196">
        <v>27385</v>
      </c>
      <c r="I2286" s="196">
        <v>26462</v>
      </c>
      <c r="J2286" s="196">
        <v>26797</v>
      </c>
      <c r="K2286" s="196">
        <v>26132</v>
      </c>
      <c r="L2286" s="196">
        <v>23937</v>
      </c>
      <c r="M2286" s="196">
        <v>23714</v>
      </c>
      <c r="N2286" s="196">
        <v>24557</v>
      </c>
      <c r="O2286" s="196"/>
      <c r="P2286" s="196"/>
      <c r="Q2286" s="197" t="s">
        <v>1</v>
      </c>
    </row>
    <row r="2287" spans="1:17" x14ac:dyDescent="0.2">
      <c r="A2287" s="198" t="s">
        <v>40</v>
      </c>
      <c r="B2287" s="199" t="s">
        <v>208</v>
      </c>
      <c r="C2287" s="199" t="s">
        <v>213</v>
      </c>
      <c r="D2287" s="199" t="s">
        <v>197</v>
      </c>
      <c r="E2287" s="199">
        <v>31459</v>
      </c>
      <c r="F2287" s="199">
        <v>30802</v>
      </c>
      <c r="G2287" s="199">
        <v>30742</v>
      </c>
      <c r="H2287" s="199">
        <v>30919</v>
      </c>
      <c r="I2287" s="199">
        <v>30265</v>
      </c>
      <c r="J2287" s="199">
        <v>30298</v>
      </c>
      <c r="K2287" s="199">
        <v>29624</v>
      </c>
      <c r="L2287" s="199">
        <v>26435</v>
      </c>
      <c r="M2287" s="199">
        <v>25227</v>
      </c>
      <c r="N2287" s="199">
        <v>26086</v>
      </c>
      <c r="O2287" s="199"/>
      <c r="P2287" s="199"/>
      <c r="Q2287" s="200" t="s">
        <v>1</v>
      </c>
    </row>
    <row r="2288" spans="1:17" x14ac:dyDescent="0.2">
      <c r="A2288" s="195" t="s">
        <v>40</v>
      </c>
      <c r="B2288" s="196" t="s">
        <v>208</v>
      </c>
      <c r="C2288" s="196" t="s">
        <v>212</v>
      </c>
      <c r="D2288" s="196" t="s">
        <v>195</v>
      </c>
      <c r="E2288" s="196">
        <v>27939</v>
      </c>
      <c r="F2288" s="196">
        <v>27593</v>
      </c>
      <c r="G2288" s="196">
        <v>27102</v>
      </c>
      <c r="H2288" s="196">
        <v>27438</v>
      </c>
      <c r="I2288" s="196">
        <v>26958</v>
      </c>
      <c r="J2288" s="196">
        <v>26784</v>
      </c>
      <c r="K2288" s="196">
        <v>28962</v>
      </c>
      <c r="L2288" s="196">
        <v>26071</v>
      </c>
      <c r="M2288" s="196">
        <v>24546</v>
      </c>
      <c r="N2288" s="196">
        <v>24673</v>
      </c>
      <c r="O2288" s="196"/>
      <c r="P2288" s="196"/>
      <c r="Q2288" s="197" t="s">
        <v>1</v>
      </c>
    </row>
    <row r="2289" spans="1:17" x14ac:dyDescent="0.2">
      <c r="A2289" s="198" t="s">
        <v>40</v>
      </c>
      <c r="B2289" s="199" t="s">
        <v>208</v>
      </c>
      <c r="C2289" s="199" t="s">
        <v>212</v>
      </c>
      <c r="D2289" s="199" t="s">
        <v>197</v>
      </c>
      <c r="E2289" s="199">
        <v>29934</v>
      </c>
      <c r="F2289" s="199">
        <v>29430</v>
      </c>
      <c r="G2289" s="199">
        <v>29756</v>
      </c>
      <c r="H2289" s="199">
        <v>29628</v>
      </c>
      <c r="I2289" s="199">
        <v>29931</v>
      </c>
      <c r="J2289" s="199">
        <v>30216</v>
      </c>
      <c r="K2289" s="199">
        <v>33945</v>
      </c>
      <c r="L2289" s="199">
        <v>29491</v>
      </c>
      <c r="M2289" s="199">
        <v>27580</v>
      </c>
      <c r="N2289" s="199">
        <v>26589</v>
      </c>
      <c r="O2289" s="199"/>
      <c r="P2289" s="199"/>
      <c r="Q2289" s="200" t="s">
        <v>1</v>
      </c>
    </row>
    <row r="2290" spans="1:17" x14ac:dyDescent="0.2">
      <c r="A2290" s="195" t="s">
        <v>40</v>
      </c>
      <c r="B2290" s="196" t="s">
        <v>208</v>
      </c>
      <c r="C2290" s="196" t="s">
        <v>210</v>
      </c>
      <c r="D2290" s="196" t="s">
        <v>195</v>
      </c>
      <c r="E2290" s="196">
        <v>27399</v>
      </c>
      <c r="F2290" s="196">
        <v>27088</v>
      </c>
      <c r="G2290" s="196">
        <v>26310</v>
      </c>
      <c r="H2290" s="196">
        <v>26385</v>
      </c>
      <c r="I2290" s="196">
        <v>26078</v>
      </c>
      <c r="J2290" s="196">
        <v>25544</v>
      </c>
      <c r="K2290" s="196">
        <v>25867</v>
      </c>
      <c r="L2290" s="196">
        <v>28981</v>
      </c>
      <c r="M2290" s="196">
        <v>25909</v>
      </c>
      <c r="N2290" s="196">
        <v>25312</v>
      </c>
      <c r="O2290" s="196"/>
      <c r="P2290" s="196"/>
      <c r="Q2290" s="197" t="s">
        <v>1</v>
      </c>
    </row>
    <row r="2291" spans="1:17" x14ac:dyDescent="0.2">
      <c r="A2291" s="198" t="s">
        <v>40</v>
      </c>
      <c r="B2291" s="199" t="s">
        <v>208</v>
      </c>
      <c r="C2291" s="199" t="s">
        <v>210</v>
      </c>
      <c r="D2291" s="199" t="s">
        <v>197</v>
      </c>
      <c r="E2291" s="199">
        <v>26505</v>
      </c>
      <c r="F2291" s="199">
        <v>25789</v>
      </c>
      <c r="G2291" s="199">
        <v>25397</v>
      </c>
      <c r="H2291" s="199">
        <v>25683</v>
      </c>
      <c r="I2291" s="199">
        <v>25713</v>
      </c>
      <c r="J2291" s="199">
        <v>25242</v>
      </c>
      <c r="K2291" s="199">
        <v>26440</v>
      </c>
      <c r="L2291" s="199">
        <v>32365</v>
      </c>
      <c r="M2291" s="199">
        <v>27688</v>
      </c>
      <c r="N2291" s="199">
        <v>27214</v>
      </c>
      <c r="O2291" s="199"/>
      <c r="P2291" s="199"/>
      <c r="Q2291" s="200" t="s">
        <v>1</v>
      </c>
    </row>
    <row r="2292" spans="1:17" x14ac:dyDescent="0.2">
      <c r="A2292" s="195" t="s">
        <v>40</v>
      </c>
      <c r="B2292" s="196" t="s">
        <v>208</v>
      </c>
      <c r="C2292" s="196" t="s">
        <v>206</v>
      </c>
      <c r="D2292" s="196" t="s">
        <v>195</v>
      </c>
      <c r="E2292" s="196">
        <v>25798</v>
      </c>
      <c r="F2292" s="196">
        <v>25841</v>
      </c>
      <c r="G2292" s="196">
        <v>24961</v>
      </c>
      <c r="H2292" s="196">
        <v>25518</v>
      </c>
      <c r="I2292" s="196">
        <v>24962</v>
      </c>
      <c r="J2292" s="196">
        <v>24423</v>
      </c>
      <c r="K2292" s="196">
        <v>24583</v>
      </c>
      <c r="L2292" s="196">
        <v>24977</v>
      </c>
      <c r="M2292" s="196">
        <v>28588</v>
      </c>
      <c r="N2292" s="196">
        <v>26313</v>
      </c>
      <c r="O2292" s="196"/>
      <c r="P2292" s="196"/>
      <c r="Q2292" s="197" t="s">
        <v>1</v>
      </c>
    </row>
    <row r="2293" spans="1:17" x14ac:dyDescent="0.2">
      <c r="A2293" s="198" t="s">
        <v>40</v>
      </c>
      <c r="B2293" s="199" t="s">
        <v>208</v>
      </c>
      <c r="C2293" s="199" t="s">
        <v>206</v>
      </c>
      <c r="D2293" s="199" t="s">
        <v>197</v>
      </c>
      <c r="E2293" s="199">
        <v>22052</v>
      </c>
      <c r="F2293" s="199">
        <v>21925</v>
      </c>
      <c r="G2293" s="199">
        <v>22160</v>
      </c>
      <c r="H2293" s="199">
        <v>22101</v>
      </c>
      <c r="I2293" s="199">
        <v>21860</v>
      </c>
      <c r="J2293" s="199">
        <v>21801</v>
      </c>
      <c r="K2293" s="199">
        <v>21961</v>
      </c>
      <c r="L2293" s="199">
        <v>23452</v>
      </c>
      <c r="M2293" s="199">
        <v>28799</v>
      </c>
      <c r="N2293" s="199">
        <v>26216</v>
      </c>
      <c r="O2293" s="199"/>
      <c r="P2293" s="199"/>
      <c r="Q2293" s="200" t="s">
        <v>1</v>
      </c>
    </row>
    <row r="2294" spans="1:17" x14ac:dyDescent="0.2">
      <c r="A2294" s="195" t="s">
        <v>40</v>
      </c>
      <c r="B2294" s="196" t="s">
        <v>208</v>
      </c>
      <c r="C2294" s="196" t="s">
        <v>211</v>
      </c>
      <c r="D2294" s="196" t="s">
        <v>195</v>
      </c>
      <c r="E2294" s="196">
        <v>24444</v>
      </c>
      <c r="F2294" s="196">
        <v>24646</v>
      </c>
      <c r="G2294" s="196">
        <v>23807</v>
      </c>
      <c r="H2294" s="196">
        <v>24609</v>
      </c>
      <c r="I2294" s="196">
        <v>23372</v>
      </c>
      <c r="J2294" s="196">
        <v>23585</v>
      </c>
      <c r="K2294" s="196">
        <v>23242</v>
      </c>
      <c r="L2294" s="196">
        <v>23264</v>
      </c>
      <c r="M2294" s="196">
        <v>23602</v>
      </c>
      <c r="N2294" s="196">
        <v>27809</v>
      </c>
      <c r="O2294" s="196"/>
      <c r="P2294" s="196"/>
      <c r="Q2294" s="197" t="s">
        <v>1</v>
      </c>
    </row>
    <row r="2295" spans="1:17" x14ac:dyDescent="0.2">
      <c r="A2295" s="198" t="s">
        <v>40</v>
      </c>
      <c r="B2295" s="199" t="s">
        <v>208</v>
      </c>
      <c r="C2295" s="199" t="s">
        <v>211</v>
      </c>
      <c r="D2295" s="199" t="s">
        <v>197</v>
      </c>
      <c r="E2295" s="199">
        <v>18399</v>
      </c>
      <c r="F2295" s="199">
        <v>18234</v>
      </c>
      <c r="G2295" s="199">
        <v>18925</v>
      </c>
      <c r="H2295" s="199">
        <v>19057</v>
      </c>
      <c r="I2295" s="199">
        <v>18413</v>
      </c>
      <c r="J2295" s="199">
        <v>18082</v>
      </c>
      <c r="K2295" s="199">
        <v>18339</v>
      </c>
      <c r="L2295" s="199">
        <v>18411</v>
      </c>
      <c r="M2295" s="199">
        <v>19519</v>
      </c>
      <c r="N2295" s="199">
        <v>24655</v>
      </c>
      <c r="O2295" s="199"/>
      <c r="P2295" s="199"/>
      <c r="Q2295" s="200" t="s">
        <v>1</v>
      </c>
    </row>
    <row r="2296" spans="1:17" x14ac:dyDescent="0.2">
      <c r="A2296" s="195" t="s">
        <v>40</v>
      </c>
      <c r="B2296" s="196" t="s">
        <v>205</v>
      </c>
      <c r="C2296" s="196" t="s">
        <v>214</v>
      </c>
      <c r="D2296" s="196" t="s">
        <v>195</v>
      </c>
      <c r="E2296" s="196">
        <v>19886</v>
      </c>
      <c r="F2296" s="196">
        <v>20467</v>
      </c>
      <c r="G2296" s="196">
        <v>21344</v>
      </c>
      <c r="H2296" s="196">
        <v>21358</v>
      </c>
      <c r="I2296" s="196">
        <v>20545</v>
      </c>
      <c r="J2296" s="196">
        <v>20171</v>
      </c>
      <c r="K2296" s="196">
        <v>20124</v>
      </c>
      <c r="L2296" s="196">
        <v>20293</v>
      </c>
      <c r="M2296" s="196">
        <v>20400</v>
      </c>
      <c r="N2296" s="196">
        <v>21972</v>
      </c>
      <c r="O2296" s="196"/>
      <c r="P2296" s="196"/>
      <c r="Q2296" s="197" t="s">
        <v>1</v>
      </c>
    </row>
    <row r="2297" spans="1:17" x14ac:dyDescent="0.2">
      <c r="A2297" s="198" t="s">
        <v>40</v>
      </c>
      <c r="B2297" s="199" t="s">
        <v>205</v>
      </c>
      <c r="C2297" s="199" t="s">
        <v>214</v>
      </c>
      <c r="D2297" s="199" t="s">
        <v>197</v>
      </c>
      <c r="E2297" s="199">
        <v>14372</v>
      </c>
      <c r="F2297" s="199">
        <v>15027</v>
      </c>
      <c r="G2297" s="199">
        <v>16049</v>
      </c>
      <c r="H2297" s="199">
        <v>16053</v>
      </c>
      <c r="I2297" s="199">
        <v>16361</v>
      </c>
      <c r="J2297" s="199">
        <v>15946</v>
      </c>
      <c r="K2297" s="199">
        <v>15339</v>
      </c>
      <c r="L2297" s="199">
        <v>15930</v>
      </c>
      <c r="M2297" s="199">
        <v>15916</v>
      </c>
      <c r="N2297" s="199">
        <v>17635</v>
      </c>
      <c r="O2297" s="199"/>
      <c r="P2297" s="199"/>
      <c r="Q2297" s="200" t="s">
        <v>1</v>
      </c>
    </row>
    <row r="2298" spans="1:17" x14ac:dyDescent="0.2">
      <c r="A2298" s="195" t="s">
        <v>40</v>
      </c>
      <c r="B2298" s="196" t="s">
        <v>205</v>
      </c>
      <c r="C2298" s="196" t="s">
        <v>215</v>
      </c>
      <c r="D2298" s="196" t="s">
        <v>195</v>
      </c>
      <c r="E2298" s="196">
        <v>15849</v>
      </c>
      <c r="F2298" s="196">
        <v>17159</v>
      </c>
      <c r="G2298" s="196">
        <v>19152</v>
      </c>
      <c r="H2298" s="196">
        <v>18741</v>
      </c>
      <c r="I2298" s="196">
        <v>18761</v>
      </c>
      <c r="J2298" s="196">
        <v>18509</v>
      </c>
      <c r="K2298" s="196">
        <v>18540</v>
      </c>
      <c r="L2298" s="196">
        <v>19070</v>
      </c>
      <c r="M2298" s="196">
        <v>19662</v>
      </c>
      <c r="N2298" s="196">
        <v>19910</v>
      </c>
      <c r="O2298" s="196"/>
      <c r="P2298" s="196"/>
      <c r="Q2298" s="197" t="s">
        <v>1</v>
      </c>
    </row>
    <row r="2299" spans="1:17" x14ac:dyDescent="0.2">
      <c r="A2299" s="198" t="s">
        <v>40</v>
      </c>
      <c r="B2299" s="199" t="s">
        <v>205</v>
      </c>
      <c r="C2299" s="199" t="s">
        <v>215</v>
      </c>
      <c r="D2299" s="199" t="s">
        <v>197</v>
      </c>
      <c r="E2299" s="199">
        <v>11632</v>
      </c>
      <c r="F2299" s="199">
        <v>12129</v>
      </c>
      <c r="G2299" s="199">
        <v>13938</v>
      </c>
      <c r="H2299" s="199">
        <v>13581</v>
      </c>
      <c r="I2299" s="199">
        <v>13811</v>
      </c>
      <c r="J2299" s="199">
        <v>14020</v>
      </c>
      <c r="K2299" s="199">
        <v>13952</v>
      </c>
      <c r="L2299" s="199">
        <v>13733</v>
      </c>
      <c r="M2299" s="199">
        <v>14338</v>
      </c>
      <c r="N2299" s="199">
        <v>14629</v>
      </c>
      <c r="O2299" s="199"/>
      <c r="P2299" s="199"/>
      <c r="Q2299" s="200" t="s">
        <v>1</v>
      </c>
    </row>
    <row r="2300" spans="1:17" x14ac:dyDescent="0.2">
      <c r="A2300" s="195" t="s">
        <v>40</v>
      </c>
      <c r="B2300" s="196" t="s">
        <v>205</v>
      </c>
      <c r="C2300" s="196" t="s">
        <v>213</v>
      </c>
      <c r="D2300" s="196" t="s">
        <v>195</v>
      </c>
      <c r="E2300" s="196">
        <v>9726</v>
      </c>
      <c r="F2300" s="196">
        <v>11970</v>
      </c>
      <c r="G2300" s="196">
        <v>13313</v>
      </c>
      <c r="H2300" s="196">
        <v>13439</v>
      </c>
      <c r="I2300" s="196">
        <v>13771</v>
      </c>
      <c r="J2300" s="196">
        <v>13488</v>
      </c>
      <c r="K2300" s="196">
        <v>13854</v>
      </c>
      <c r="L2300" s="196">
        <v>13897</v>
      </c>
      <c r="M2300" s="196">
        <v>13697</v>
      </c>
      <c r="N2300" s="196">
        <v>13766</v>
      </c>
      <c r="O2300" s="196"/>
      <c r="P2300" s="196"/>
      <c r="Q2300" s="197" t="s">
        <v>1</v>
      </c>
    </row>
    <row r="2301" spans="1:17" x14ac:dyDescent="0.2">
      <c r="A2301" s="198" t="s">
        <v>40</v>
      </c>
      <c r="B2301" s="199" t="s">
        <v>205</v>
      </c>
      <c r="C2301" s="199" t="s">
        <v>213</v>
      </c>
      <c r="D2301" s="199" t="s">
        <v>197</v>
      </c>
      <c r="E2301" s="199">
        <v>7663</v>
      </c>
      <c r="F2301" s="199">
        <v>8621</v>
      </c>
      <c r="G2301" s="199">
        <v>10154</v>
      </c>
      <c r="H2301" s="199">
        <v>9451</v>
      </c>
      <c r="I2301" s="199">
        <v>10002</v>
      </c>
      <c r="J2301" s="199">
        <v>9883</v>
      </c>
      <c r="K2301" s="199">
        <v>10228</v>
      </c>
      <c r="L2301" s="199">
        <v>10175</v>
      </c>
      <c r="M2301" s="199">
        <v>9726</v>
      </c>
      <c r="N2301" s="199">
        <v>9877</v>
      </c>
      <c r="O2301" s="199"/>
      <c r="P2301" s="199"/>
      <c r="Q2301" s="200" t="s">
        <v>1</v>
      </c>
    </row>
    <row r="2302" spans="1:17" x14ac:dyDescent="0.2">
      <c r="A2302" s="195" t="s">
        <v>40</v>
      </c>
      <c r="B2302" s="196" t="s">
        <v>205</v>
      </c>
      <c r="C2302" s="196" t="s">
        <v>212</v>
      </c>
      <c r="D2302" s="196" t="s">
        <v>195</v>
      </c>
      <c r="E2302" s="196"/>
      <c r="F2302" s="196"/>
      <c r="G2302" s="196"/>
      <c r="H2302" s="196"/>
      <c r="I2302" s="196"/>
      <c r="J2302" s="196"/>
      <c r="K2302" s="196"/>
      <c r="L2302" s="196"/>
      <c r="M2302" s="196"/>
      <c r="N2302" s="196"/>
      <c r="O2302" s="196"/>
      <c r="P2302" s="196"/>
      <c r="Q2302" s="197" t="s">
        <v>1</v>
      </c>
    </row>
    <row r="2303" spans="1:17" x14ac:dyDescent="0.2">
      <c r="A2303" s="198" t="s">
        <v>40</v>
      </c>
      <c r="B2303" s="199" t="s">
        <v>205</v>
      </c>
      <c r="C2303" s="199" t="s">
        <v>212</v>
      </c>
      <c r="D2303" s="199" t="s">
        <v>197</v>
      </c>
      <c r="E2303" s="199"/>
      <c r="F2303" s="199"/>
      <c r="G2303" s="199"/>
      <c r="H2303" s="199"/>
      <c r="I2303" s="199"/>
      <c r="J2303" s="199"/>
      <c r="K2303" s="199"/>
      <c r="L2303" s="199"/>
      <c r="M2303" s="199"/>
      <c r="N2303" s="199"/>
      <c r="O2303" s="199"/>
      <c r="P2303" s="199"/>
      <c r="Q2303" s="200" t="s">
        <v>1</v>
      </c>
    </row>
    <row r="2304" spans="1:17" x14ac:dyDescent="0.2">
      <c r="A2304" s="195" t="s">
        <v>40</v>
      </c>
      <c r="B2304" s="196" t="s">
        <v>205</v>
      </c>
      <c r="C2304" s="196" t="s">
        <v>210</v>
      </c>
      <c r="D2304" s="196" t="s">
        <v>195</v>
      </c>
      <c r="E2304" s="196"/>
      <c r="F2304" s="196"/>
      <c r="G2304" s="196"/>
      <c r="H2304" s="196"/>
      <c r="I2304" s="196"/>
      <c r="J2304" s="196"/>
      <c r="K2304" s="196"/>
      <c r="L2304" s="196"/>
      <c r="M2304" s="196"/>
      <c r="N2304" s="196"/>
      <c r="O2304" s="196"/>
      <c r="P2304" s="196"/>
      <c r="Q2304" s="197" t="s">
        <v>1</v>
      </c>
    </row>
    <row r="2305" spans="1:17" x14ac:dyDescent="0.2">
      <c r="A2305" s="198" t="s">
        <v>40</v>
      </c>
      <c r="B2305" s="199" t="s">
        <v>205</v>
      </c>
      <c r="C2305" s="199" t="s">
        <v>210</v>
      </c>
      <c r="D2305" s="199" t="s">
        <v>197</v>
      </c>
      <c r="E2305" s="199"/>
      <c r="F2305" s="199"/>
      <c r="G2305" s="199"/>
      <c r="H2305" s="199"/>
      <c r="I2305" s="199"/>
      <c r="J2305" s="199"/>
      <c r="K2305" s="199"/>
      <c r="L2305" s="199"/>
      <c r="M2305" s="199"/>
      <c r="N2305" s="199"/>
      <c r="O2305" s="199"/>
      <c r="P2305" s="199"/>
      <c r="Q2305" s="200" t="s">
        <v>1</v>
      </c>
    </row>
    <row r="2306" spans="1:17" x14ac:dyDescent="0.2">
      <c r="A2306" s="195" t="s">
        <v>40</v>
      </c>
      <c r="B2306" s="196" t="s">
        <v>205</v>
      </c>
      <c r="C2306" s="196" t="s">
        <v>206</v>
      </c>
      <c r="D2306" s="196" t="s">
        <v>195</v>
      </c>
      <c r="E2306" s="196"/>
      <c r="F2306" s="196"/>
      <c r="G2306" s="196"/>
      <c r="H2306" s="196"/>
      <c r="I2306" s="196"/>
      <c r="J2306" s="196"/>
      <c r="K2306" s="196"/>
      <c r="L2306" s="196"/>
      <c r="M2306" s="196"/>
      <c r="N2306" s="196"/>
      <c r="O2306" s="196"/>
      <c r="P2306" s="196"/>
      <c r="Q2306" s="197" t="s">
        <v>1</v>
      </c>
    </row>
    <row r="2307" spans="1:17" x14ac:dyDescent="0.2">
      <c r="A2307" s="198" t="s">
        <v>40</v>
      </c>
      <c r="B2307" s="199" t="s">
        <v>205</v>
      </c>
      <c r="C2307" s="199" t="s">
        <v>206</v>
      </c>
      <c r="D2307" s="199" t="s">
        <v>197</v>
      </c>
      <c r="E2307" s="199"/>
      <c r="F2307" s="199"/>
      <c r="G2307" s="199"/>
      <c r="H2307" s="199"/>
      <c r="I2307" s="199"/>
      <c r="J2307" s="199"/>
      <c r="K2307" s="199"/>
      <c r="L2307" s="199"/>
      <c r="M2307" s="199"/>
      <c r="N2307" s="199"/>
      <c r="O2307" s="199"/>
      <c r="P2307" s="199"/>
      <c r="Q2307" s="200" t="s">
        <v>1</v>
      </c>
    </row>
    <row r="2308" spans="1:17" x14ac:dyDescent="0.2">
      <c r="A2308" s="195" t="s">
        <v>40</v>
      </c>
      <c r="B2308" s="196" t="s">
        <v>205</v>
      </c>
      <c r="C2308" s="196" t="s">
        <v>211</v>
      </c>
      <c r="D2308" s="196" t="s">
        <v>195</v>
      </c>
      <c r="E2308" s="199"/>
      <c r="F2308" s="199"/>
      <c r="G2308" s="199"/>
      <c r="H2308" s="199"/>
      <c r="I2308" s="199"/>
      <c r="J2308" s="199"/>
      <c r="K2308" s="199"/>
      <c r="L2308" s="199"/>
      <c r="M2308" s="199"/>
      <c r="N2308" s="199"/>
      <c r="O2308" s="199"/>
      <c r="P2308" s="199"/>
      <c r="Q2308" s="200"/>
    </row>
    <row r="2309" spans="1:17" x14ac:dyDescent="0.2">
      <c r="A2309" s="198" t="s">
        <v>40</v>
      </c>
      <c r="B2309" s="199" t="s">
        <v>205</v>
      </c>
      <c r="C2309" s="199" t="s">
        <v>211</v>
      </c>
      <c r="D2309" s="199" t="s">
        <v>197</v>
      </c>
      <c r="E2309" s="199"/>
      <c r="F2309" s="199"/>
      <c r="G2309" s="199"/>
      <c r="H2309" s="199"/>
      <c r="I2309" s="199"/>
      <c r="J2309" s="199"/>
      <c r="K2309" s="199"/>
      <c r="L2309" s="199"/>
      <c r="M2309" s="199"/>
      <c r="N2309" s="199"/>
      <c r="O2309" s="199"/>
      <c r="P2309" s="199"/>
      <c r="Q2309" s="200"/>
    </row>
    <row r="2310" spans="1:17" x14ac:dyDescent="0.2">
      <c r="A2310" s="195" t="s">
        <v>40</v>
      </c>
      <c r="B2310" s="196" t="s">
        <v>205</v>
      </c>
      <c r="C2310" s="196" t="s">
        <v>1087</v>
      </c>
      <c r="D2310" s="196" t="s">
        <v>195</v>
      </c>
      <c r="E2310" s="199"/>
      <c r="F2310" s="199"/>
      <c r="G2310" s="199"/>
      <c r="H2310" s="199"/>
      <c r="I2310" s="199"/>
      <c r="J2310" s="199"/>
      <c r="K2310" s="199"/>
      <c r="L2310" s="199"/>
      <c r="M2310" s="199"/>
      <c r="N2310" s="199"/>
      <c r="O2310" s="199"/>
      <c r="P2310" s="199"/>
      <c r="Q2310" s="200"/>
    </row>
    <row r="2311" spans="1:17" x14ac:dyDescent="0.2">
      <c r="A2311" s="198" t="s">
        <v>40</v>
      </c>
      <c r="B2311" s="199" t="s">
        <v>205</v>
      </c>
      <c r="C2311" s="199" t="s">
        <v>1087</v>
      </c>
      <c r="D2311" s="199" t="s">
        <v>197</v>
      </c>
      <c r="E2311" s="199"/>
      <c r="F2311" s="199"/>
      <c r="G2311" s="199"/>
      <c r="H2311" s="199"/>
      <c r="I2311" s="199"/>
      <c r="J2311" s="199"/>
      <c r="K2311" s="199"/>
      <c r="L2311" s="199"/>
      <c r="M2311" s="199"/>
      <c r="N2311" s="199"/>
      <c r="O2311" s="199"/>
      <c r="P2311" s="199"/>
      <c r="Q2311" s="200"/>
    </row>
    <row r="2312" spans="1:17" x14ac:dyDescent="0.2">
      <c r="A2312" s="195" t="s">
        <v>40</v>
      </c>
      <c r="B2312" s="196" t="s">
        <v>209</v>
      </c>
      <c r="C2312" s="196" t="s">
        <v>214</v>
      </c>
      <c r="D2312" s="196" t="s">
        <v>195</v>
      </c>
      <c r="E2312" s="196">
        <v>24.917570000000001</v>
      </c>
      <c r="F2312" s="196">
        <v>18.484059999999999</v>
      </c>
      <c r="G2312" s="196">
        <v>18.42905</v>
      </c>
      <c r="H2312" s="196">
        <v>21.808810000000001</v>
      </c>
      <c r="I2312" s="196">
        <v>16.179549999999999</v>
      </c>
      <c r="J2312" s="196">
        <v>11.576980000000001</v>
      </c>
      <c r="K2312" s="196">
        <v>4.7120600000000001</v>
      </c>
      <c r="L2312" s="196">
        <v>5.1817000000000002</v>
      </c>
      <c r="M2312" s="196">
        <v>6.3708799999999997</v>
      </c>
      <c r="N2312" s="196">
        <v>6.8443699999999996</v>
      </c>
      <c r="O2312" s="196"/>
      <c r="P2312" s="196"/>
      <c r="Q2312" s="197" t="s">
        <v>1</v>
      </c>
    </row>
    <row r="2313" spans="1:17" x14ac:dyDescent="0.2">
      <c r="A2313" s="198" t="s">
        <v>40</v>
      </c>
      <c r="B2313" s="199" t="s">
        <v>209</v>
      </c>
      <c r="C2313" s="199" t="s">
        <v>214</v>
      </c>
      <c r="D2313" s="199" t="s">
        <v>197</v>
      </c>
      <c r="E2313" s="199">
        <v>32.61515</v>
      </c>
      <c r="F2313" s="199">
        <v>24.711390000000002</v>
      </c>
      <c r="G2313" s="199">
        <v>25.001950000000001</v>
      </c>
      <c r="H2313" s="199">
        <v>28.285959999999999</v>
      </c>
      <c r="I2313" s="199">
        <v>22.80312</v>
      </c>
      <c r="J2313" s="199">
        <v>15.92595</v>
      </c>
      <c r="K2313" s="199">
        <v>6.9956899999999997</v>
      </c>
      <c r="L2313" s="199">
        <v>7.54047</v>
      </c>
      <c r="M2313" s="199">
        <v>9.0557599999999994</v>
      </c>
      <c r="N2313" s="199">
        <v>9.79922</v>
      </c>
      <c r="O2313" s="199"/>
      <c r="P2313" s="199"/>
      <c r="Q2313" s="200" t="s">
        <v>1</v>
      </c>
    </row>
    <row r="2314" spans="1:17" x14ac:dyDescent="0.2">
      <c r="A2314" s="195" t="s">
        <v>40</v>
      </c>
      <c r="B2314" s="196" t="s">
        <v>209</v>
      </c>
      <c r="C2314" s="196" t="s">
        <v>215</v>
      </c>
      <c r="D2314" s="196" t="s">
        <v>195</v>
      </c>
      <c r="E2314" s="196">
        <v>19.865369999999999</v>
      </c>
      <c r="F2314" s="196">
        <v>19.894349999999999</v>
      </c>
      <c r="G2314" s="196">
        <v>16.206240000000001</v>
      </c>
      <c r="H2314" s="196">
        <v>19.016190000000002</v>
      </c>
      <c r="I2314" s="196">
        <v>13.064769999999999</v>
      </c>
      <c r="J2314" s="196">
        <v>9.4857499999999995</v>
      </c>
      <c r="K2314" s="196">
        <v>2.8851599999999999</v>
      </c>
      <c r="L2314" s="196">
        <v>4.6496500000000003</v>
      </c>
      <c r="M2314" s="196">
        <v>4.8966700000000003</v>
      </c>
      <c r="N2314" s="196"/>
      <c r="O2314" s="196"/>
      <c r="P2314" s="196"/>
      <c r="Q2314" s="197" t="s">
        <v>1</v>
      </c>
    </row>
    <row r="2315" spans="1:17" x14ac:dyDescent="0.2">
      <c r="A2315" s="198" t="s">
        <v>40</v>
      </c>
      <c r="B2315" s="199" t="s">
        <v>209</v>
      </c>
      <c r="C2315" s="199" t="s">
        <v>215</v>
      </c>
      <c r="D2315" s="199" t="s">
        <v>197</v>
      </c>
      <c r="E2315" s="199">
        <v>27.690480000000001</v>
      </c>
      <c r="F2315" s="199">
        <v>27.68167</v>
      </c>
      <c r="G2315" s="199">
        <v>24.023720000000001</v>
      </c>
      <c r="H2315" s="199">
        <v>27.643820000000002</v>
      </c>
      <c r="I2315" s="199">
        <v>19.693439999999999</v>
      </c>
      <c r="J2315" s="199">
        <v>14.224550000000001</v>
      </c>
      <c r="K2315" s="199">
        <v>4.4499399999999998</v>
      </c>
      <c r="L2315" s="199">
        <v>7.5346599999999997</v>
      </c>
      <c r="M2315" s="199">
        <v>8.4326899999999991</v>
      </c>
      <c r="N2315" s="199"/>
      <c r="O2315" s="199"/>
      <c r="P2315" s="199"/>
      <c r="Q2315" s="200" t="s">
        <v>1</v>
      </c>
    </row>
    <row r="2316" spans="1:17" x14ac:dyDescent="0.2">
      <c r="A2316" s="195" t="s">
        <v>40</v>
      </c>
      <c r="B2316" s="196" t="s">
        <v>209</v>
      </c>
      <c r="C2316" s="196" t="s">
        <v>213</v>
      </c>
      <c r="D2316" s="196" t="s">
        <v>195</v>
      </c>
      <c r="E2316" s="196">
        <v>17.308599999999998</v>
      </c>
      <c r="F2316" s="196">
        <v>17.32856</v>
      </c>
      <c r="G2316" s="196">
        <v>14.544359999999999</v>
      </c>
      <c r="H2316" s="196">
        <v>16.461569999999998</v>
      </c>
      <c r="I2316" s="196">
        <v>12.104150000000001</v>
      </c>
      <c r="J2316" s="196">
        <v>8.3255599999999994</v>
      </c>
      <c r="K2316" s="196">
        <v>2.1314899999999999</v>
      </c>
      <c r="L2316" s="196">
        <v>4.9421400000000002</v>
      </c>
      <c r="M2316" s="196">
        <v>5.8952499999999999</v>
      </c>
      <c r="N2316" s="196"/>
      <c r="O2316" s="196"/>
      <c r="P2316" s="196"/>
      <c r="Q2316" s="197" t="s">
        <v>1</v>
      </c>
    </row>
    <row r="2317" spans="1:17" x14ac:dyDescent="0.2">
      <c r="A2317" s="198" t="s">
        <v>40</v>
      </c>
      <c r="B2317" s="199" t="s">
        <v>209</v>
      </c>
      <c r="C2317" s="199" t="s">
        <v>213</v>
      </c>
      <c r="D2317" s="199" t="s">
        <v>197</v>
      </c>
      <c r="E2317" s="199">
        <v>26.345400000000001</v>
      </c>
      <c r="F2317" s="199">
        <v>26.459320000000002</v>
      </c>
      <c r="G2317" s="199">
        <v>22.464379999999998</v>
      </c>
      <c r="H2317" s="199">
        <v>25.479479999999999</v>
      </c>
      <c r="I2317" s="199">
        <v>19.610109999999999</v>
      </c>
      <c r="J2317" s="199">
        <v>13.12628</v>
      </c>
      <c r="K2317" s="199">
        <v>3.93262</v>
      </c>
      <c r="L2317" s="199">
        <v>7.7624399999999998</v>
      </c>
      <c r="M2317" s="199">
        <v>9.8902000000000001</v>
      </c>
      <c r="N2317" s="199"/>
      <c r="O2317" s="199"/>
      <c r="P2317" s="199"/>
      <c r="Q2317" s="200" t="s">
        <v>1</v>
      </c>
    </row>
    <row r="2318" spans="1:17" x14ac:dyDescent="0.2">
      <c r="A2318" s="195" t="s">
        <v>40</v>
      </c>
      <c r="B2318" s="196" t="s">
        <v>209</v>
      </c>
      <c r="C2318" s="196" t="s">
        <v>212</v>
      </c>
      <c r="D2318" s="196" t="s">
        <v>195</v>
      </c>
      <c r="E2318" s="196">
        <v>18.082249999999998</v>
      </c>
      <c r="F2318" s="196">
        <v>18.098790000000001</v>
      </c>
      <c r="G2318" s="196">
        <v>16.068919999999999</v>
      </c>
      <c r="H2318" s="196">
        <v>16.68853</v>
      </c>
      <c r="I2318" s="196">
        <v>15.323840000000001</v>
      </c>
      <c r="J2318" s="196">
        <v>14.396649999999999</v>
      </c>
      <c r="K2318" s="196">
        <v>10.43782</v>
      </c>
      <c r="L2318" s="196">
        <v>5.8609200000000001</v>
      </c>
      <c r="M2318" s="196">
        <v>7.6427899999999998</v>
      </c>
      <c r="N2318" s="196"/>
      <c r="O2318" s="196"/>
      <c r="P2318" s="196"/>
      <c r="Q2318" s="197" t="s">
        <v>1</v>
      </c>
    </row>
    <row r="2319" spans="1:17" x14ac:dyDescent="0.2">
      <c r="A2319" s="198" t="s">
        <v>40</v>
      </c>
      <c r="B2319" s="199" t="s">
        <v>209</v>
      </c>
      <c r="C2319" s="199" t="s">
        <v>212</v>
      </c>
      <c r="D2319" s="199" t="s">
        <v>197</v>
      </c>
      <c r="E2319" s="199">
        <v>25.162019999999998</v>
      </c>
      <c r="F2319" s="199">
        <v>25.191980000000001</v>
      </c>
      <c r="G2319" s="199">
        <v>23.57508</v>
      </c>
      <c r="H2319" s="199">
        <v>24.669229999999999</v>
      </c>
      <c r="I2319" s="199">
        <v>22.451640000000001</v>
      </c>
      <c r="J2319" s="199">
        <v>22.299440000000001</v>
      </c>
      <c r="K2319" s="199">
        <v>15.52511</v>
      </c>
      <c r="L2319" s="199">
        <v>9.5215499999999995</v>
      </c>
      <c r="M2319" s="199">
        <v>13.07469</v>
      </c>
      <c r="N2319" s="199"/>
      <c r="O2319" s="199"/>
      <c r="P2319" s="199"/>
      <c r="Q2319" s="200" t="s">
        <v>1</v>
      </c>
    </row>
    <row r="2320" spans="1:17" x14ac:dyDescent="0.2">
      <c r="A2320" s="195" t="s">
        <v>40</v>
      </c>
      <c r="B2320" s="196" t="s">
        <v>209</v>
      </c>
      <c r="C2320" s="196" t="s">
        <v>210</v>
      </c>
      <c r="D2320" s="196" t="s">
        <v>195</v>
      </c>
      <c r="E2320" s="196">
        <v>15.38377</v>
      </c>
      <c r="F2320" s="196">
        <v>15.397959999999999</v>
      </c>
      <c r="G2320" s="196">
        <v>14.22273</v>
      </c>
      <c r="H2320" s="196">
        <v>14.80766</v>
      </c>
      <c r="I2320" s="196">
        <v>13.71271</v>
      </c>
      <c r="J2320" s="196">
        <v>12.946289999999999</v>
      </c>
      <c r="K2320" s="196">
        <v>10.801410000000001</v>
      </c>
      <c r="L2320" s="196">
        <v>8.0673499999999994</v>
      </c>
      <c r="M2320" s="196">
        <v>7.8466899999999997</v>
      </c>
      <c r="N2320" s="196"/>
      <c r="O2320" s="196"/>
      <c r="P2320" s="196"/>
      <c r="Q2320" s="197" t="s">
        <v>1</v>
      </c>
    </row>
    <row r="2321" spans="1:17" x14ac:dyDescent="0.2">
      <c r="A2321" s="198" t="s">
        <v>40</v>
      </c>
      <c r="B2321" s="199" t="s">
        <v>209</v>
      </c>
      <c r="C2321" s="199" t="s">
        <v>210</v>
      </c>
      <c r="D2321" s="199" t="s">
        <v>197</v>
      </c>
      <c r="E2321" s="199">
        <v>20.27919</v>
      </c>
      <c r="F2321" s="199">
        <v>20.326499999999999</v>
      </c>
      <c r="G2321" s="199">
        <v>19.962990000000001</v>
      </c>
      <c r="H2321" s="199">
        <v>20.351980000000001</v>
      </c>
      <c r="I2321" s="199">
        <v>19.110959999999999</v>
      </c>
      <c r="J2321" s="199">
        <v>17.811579999999999</v>
      </c>
      <c r="K2321" s="199">
        <v>15.40091</v>
      </c>
      <c r="L2321" s="199">
        <v>11.753439999999999</v>
      </c>
      <c r="M2321" s="199">
        <v>12.51806</v>
      </c>
      <c r="N2321" s="199"/>
      <c r="O2321" s="199"/>
      <c r="P2321" s="199"/>
      <c r="Q2321" s="200" t="s">
        <v>1</v>
      </c>
    </row>
    <row r="2322" spans="1:17" x14ac:dyDescent="0.2">
      <c r="A2322" s="195" t="s">
        <v>40</v>
      </c>
      <c r="B2322" s="196" t="s">
        <v>209</v>
      </c>
      <c r="C2322" s="196" t="s">
        <v>206</v>
      </c>
      <c r="D2322" s="196" t="s">
        <v>195</v>
      </c>
      <c r="E2322" s="196">
        <v>12.233510000000001</v>
      </c>
      <c r="F2322" s="196">
        <v>12.244109999999999</v>
      </c>
      <c r="G2322" s="196">
        <v>12.122909999999999</v>
      </c>
      <c r="H2322" s="196">
        <v>11.87397</v>
      </c>
      <c r="I2322" s="196">
        <v>12.106400000000001</v>
      </c>
      <c r="J2322" s="196">
        <v>11.132949999999999</v>
      </c>
      <c r="K2322" s="196">
        <v>10.02725</v>
      </c>
      <c r="L2322" s="196">
        <v>9.9851899999999993</v>
      </c>
      <c r="M2322" s="196">
        <v>8.5805199999999999</v>
      </c>
      <c r="N2322" s="196"/>
      <c r="O2322" s="196"/>
      <c r="P2322" s="196"/>
      <c r="Q2322" s="197" t="s">
        <v>1</v>
      </c>
    </row>
    <row r="2323" spans="1:17" x14ac:dyDescent="0.2">
      <c r="A2323" s="198" t="s">
        <v>40</v>
      </c>
      <c r="B2323" s="199" t="s">
        <v>209</v>
      </c>
      <c r="C2323" s="199" t="s">
        <v>206</v>
      </c>
      <c r="D2323" s="199" t="s">
        <v>197</v>
      </c>
      <c r="E2323" s="199">
        <v>15.023580000000001</v>
      </c>
      <c r="F2323" s="199">
        <v>15.01482</v>
      </c>
      <c r="G2323" s="199">
        <v>15.67238</v>
      </c>
      <c r="H2323" s="199">
        <v>16.0762</v>
      </c>
      <c r="I2323" s="199">
        <v>15.5215</v>
      </c>
      <c r="J2323" s="199">
        <v>13.89845</v>
      </c>
      <c r="K2323" s="199">
        <v>12.79086</v>
      </c>
      <c r="L2323" s="199">
        <v>12.531980000000001</v>
      </c>
      <c r="M2323" s="199">
        <v>10.92052</v>
      </c>
      <c r="N2323" s="199"/>
      <c r="O2323" s="199"/>
      <c r="P2323" s="199"/>
      <c r="Q2323" s="200" t="s">
        <v>1</v>
      </c>
    </row>
    <row r="2324" spans="1:17" x14ac:dyDescent="0.2">
      <c r="A2324" s="195" t="s">
        <v>40</v>
      </c>
      <c r="B2324" s="196" t="s">
        <v>209</v>
      </c>
      <c r="C2324" s="196" t="s">
        <v>211</v>
      </c>
      <c r="D2324" s="196" t="s">
        <v>195</v>
      </c>
      <c r="E2324" s="196">
        <v>14.735720000000001</v>
      </c>
      <c r="F2324" s="196">
        <v>14.74884</v>
      </c>
      <c r="G2324" s="196">
        <v>13.42042</v>
      </c>
      <c r="H2324" s="196">
        <v>13.491</v>
      </c>
      <c r="I2324" s="196">
        <v>13.1311</v>
      </c>
      <c r="J2324" s="196">
        <v>12.72419</v>
      </c>
      <c r="K2324" s="196">
        <v>11.75028</v>
      </c>
      <c r="L2324" s="196">
        <v>11.51994</v>
      </c>
      <c r="M2324" s="196">
        <v>11.316839999999999</v>
      </c>
      <c r="N2324" s="196"/>
      <c r="O2324" s="196"/>
      <c r="P2324" s="196"/>
      <c r="Q2324" s="197" t="s">
        <v>1</v>
      </c>
    </row>
    <row r="2325" spans="1:17" x14ac:dyDescent="0.2">
      <c r="A2325" s="198" t="s">
        <v>40</v>
      </c>
      <c r="B2325" s="199" t="s">
        <v>209</v>
      </c>
      <c r="C2325" s="199" t="s">
        <v>211</v>
      </c>
      <c r="D2325" s="199" t="s">
        <v>197</v>
      </c>
      <c r="E2325" s="199">
        <v>13.59857</v>
      </c>
      <c r="F2325" s="199">
        <v>13.62839</v>
      </c>
      <c r="G2325" s="199">
        <v>12.84544</v>
      </c>
      <c r="H2325" s="199">
        <v>13.34943</v>
      </c>
      <c r="I2325" s="199">
        <v>12.58893</v>
      </c>
      <c r="J2325" s="199">
        <v>11.02201</v>
      </c>
      <c r="K2325" s="199">
        <v>10.65489</v>
      </c>
      <c r="L2325" s="199">
        <v>10.710990000000001</v>
      </c>
      <c r="M2325" s="199">
        <v>11.37866</v>
      </c>
      <c r="N2325" s="199"/>
      <c r="O2325" s="199"/>
      <c r="P2325" s="199"/>
      <c r="Q2325" s="200" t="s">
        <v>1</v>
      </c>
    </row>
    <row r="2326" spans="1:17" x14ac:dyDescent="0.2">
      <c r="A2326" s="195" t="s">
        <v>40</v>
      </c>
      <c r="B2326" s="196" t="s">
        <v>207</v>
      </c>
      <c r="C2326" s="196" t="s">
        <v>214</v>
      </c>
      <c r="D2326" s="196" t="s">
        <v>195</v>
      </c>
      <c r="E2326" s="196">
        <v>11.872669999999999</v>
      </c>
      <c r="F2326" s="196">
        <v>11.906969999999999</v>
      </c>
      <c r="G2326" s="196">
        <v>12.771739999999999</v>
      </c>
      <c r="H2326" s="196">
        <v>12.37007</v>
      </c>
      <c r="I2326" s="196">
        <v>13.30251</v>
      </c>
      <c r="J2326" s="196">
        <v>13.27153</v>
      </c>
      <c r="K2326" s="196">
        <v>10.81296</v>
      </c>
      <c r="L2326" s="196">
        <v>10.72784</v>
      </c>
      <c r="M2326" s="196">
        <v>10.68627</v>
      </c>
      <c r="N2326" s="196">
        <v>11.564719999999999</v>
      </c>
      <c r="O2326" s="196"/>
      <c r="P2326" s="196"/>
      <c r="Q2326" s="197" t="s">
        <v>1</v>
      </c>
    </row>
    <row r="2327" spans="1:17" x14ac:dyDescent="0.2">
      <c r="A2327" s="198" t="s">
        <v>40</v>
      </c>
      <c r="B2327" s="199" t="s">
        <v>207</v>
      </c>
      <c r="C2327" s="199" t="s">
        <v>214</v>
      </c>
      <c r="D2327" s="199" t="s">
        <v>197</v>
      </c>
      <c r="E2327" s="199">
        <v>12.83746</v>
      </c>
      <c r="F2327" s="199">
        <v>12.930059999999999</v>
      </c>
      <c r="G2327" s="199">
        <v>14.50558</v>
      </c>
      <c r="H2327" s="199">
        <v>14.358689999999999</v>
      </c>
      <c r="I2327" s="199">
        <v>13.46495</v>
      </c>
      <c r="J2327" s="199">
        <v>14.260630000000001</v>
      </c>
      <c r="K2327" s="199">
        <v>12.315009999999999</v>
      </c>
      <c r="L2327" s="199">
        <v>12.975519999999999</v>
      </c>
      <c r="M2327" s="199">
        <v>12.18899</v>
      </c>
      <c r="N2327" s="199">
        <v>13.93252</v>
      </c>
      <c r="O2327" s="199"/>
      <c r="P2327" s="199"/>
      <c r="Q2327" s="200" t="s">
        <v>1</v>
      </c>
    </row>
    <row r="2328" spans="1:17" x14ac:dyDescent="0.2">
      <c r="A2328" s="195" t="s">
        <v>40</v>
      </c>
      <c r="B2328" s="196" t="s">
        <v>207</v>
      </c>
      <c r="C2328" s="196" t="s">
        <v>215</v>
      </c>
      <c r="D2328" s="196" t="s">
        <v>195</v>
      </c>
      <c r="E2328" s="196">
        <v>13.698029999999999</v>
      </c>
      <c r="F2328" s="196">
        <v>13.69544</v>
      </c>
      <c r="G2328" s="196"/>
      <c r="H2328" s="196">
        <v>17.25095</v>
      </c>
      <c r="I2328" s="196">
        <v>17.41911</v>
      </c>
      <c r="J2328" s="196">
        <v>19.558050000000001</v>
      </c>
      <c r="K2328" s="196">
        <v>16.731390000000001</v>
      </c>
      <c r="L2328" s="196"/>
      <c r="M2328" s="196">
        <v>20.25226</v>
      </c>
      <c r="N2328" s="196">
        <v>20.130590000000002</v>
      </c>
      <c r="O2328" s="196"/>
      <c r="P2328" s="196"/>
      <c r="Q2328" s="197" t="s">
        <v>1</v>
      </c>
    </row>
    <row r="2329" spans="1:17" x14ac:dyDescent="0.2">
      <c r="A2329" s="198" t="s">
        <v>40</v>
      </c>
      <c r="B2329" s="199" t="s">
        <v>207</v>
      </c>
      <c r="C2329" s="199" t="s">
        <v>215</v>
      </c>
      <c r="D2329" s="199" t="s">
        <v>197</v>
      </c>
      <c r="E2329" s="199">
        <v>14.4945</v>
      </c>
      <c r="F2329" s="199">
        <v>14.52717</v>
      </c>
      <c r="G2329" s="199"/>
      <c r="H2329" s="199">
        <v>18.054639999999999</v>
      </c>
      <c r="I2329" s="199">
        <v>18.25357</v>
      </c>
      <c r="J2329" s="199">
        <v>20.313839999999999</v>
      </c>
      <c r="K2329" s="199">
        <v>18.169440000000002</v>
      </c>
      <c r="L2329" s="199"/>
      <c r="M2329" s="199">
        <v>20.94434</v>
      </c>
      <c r="N2329" s="199">
        <v>21.997399999999999</v>
      </c>
      <c r="O2329" s="199"/>
      <c r="P2329" s="199"/>
      <c r="Q2329" s="200" t="s">
        <v>1</v>
      </c>
    </row>
    <row r="2330" spans="1:17" x14ac:dyDescent="0.2">
      <c r="A2330" s="195" t="s">
        <v>40</v>
      </c>
      <c r="B2330" s="196" t="s">
        <v>207</v>
      </c>
      <c r="C2330" s="196" t="s">
        <v>213</v>
      </c>
      <c r="D2330" s="196" t="s">
        <v>195</v>
      </c>
      <c r="E2330" s="196">
        <v>9.1610099999999992</v>
      </c>
      <c r="F2330" s="196">
        <v>9.1562199999999994</v>
      </c>
      <c r="G2330" s="196"/>
      <c r="H2330" s="196">
        <v>11.756830000000001</v>
      </c>
      <c r="I2330" s="196">
        <v>11.233750000000001</v>
      </c>
      <c r="J2330" s="196">
        <v>9.9199300000000008</v>
      </c>
      <c r="K2330" s="196">
        <v>9.97546</v>
      </c>
      <c r="L2330" s="196"/>
      <c r="M2330" s="196">
        <v>11.03891</v>
      </c>
      <c r="N2330" s="196">
        <v>10.562250000000001</v>
      </c>
      <c r="O2330" s="196"/>
      <c r="P2330" s="196"/>
      <c r="Q2330" s="197" t="s">
        <v>1</v>
      </c>
    </row>
    <row r="2331" spans="1:17" x14ac:dyDescent="0.2">
      <c r="A2331" s="198" t="s">
        <v>40</v>
      </c>
      <c r="B2331" s="199" t="s">
        <v>207</v>
      </c>
      <c r="C2331" s="199" t="s">
        <v>213</v>
      </c>
      <c r="D2331" s="199" t="s">
        <v>197</v>
      </c>
      <c r="E2331" s="199">
        <v>10.465870000000001</v>
      </c>
      <c r="F2331" s="199">
        <v>10.42802</v>
      </c>
      <c r="G2331" s="199"/>
      <c r="H2331" s="199">
        <v>11.21574</v>
      </c>
      <c r="I2331" s="199">
        <v>12.04759</v>
      </c>
      <c r="J2331" s="199">
        <v>11.78792</v>
      </c>
      <c r="K2331" s="199">
        <v>10.44192</v>
      </c>
      <c r="L2331" s="199"/>
      <c r="M2331" s="199">
        <v>12.7699</v>
      </c>
      <c r="N2331" s="199">
        <v>11.99757</v>
      </c>
      <c r="O2331" s="199"/>
      <c r="P2331" s="199"/>
      <c r="Q2331" s="200" t="s">
        <v>1</v>
      </c>
    </row>
    <row r="2332" spans="1:17" x14ac:dyDescent="0.2">
      <c r="A2332" s="195" t="s">
        <v>40</v>
      </c>
      <c r="B2332" s="196" t="s">
        <v>207</v>
      </c>
      <c r="C2332" s="196" t="s">
        <v>212</v>
      </c>
      <c r="D2332" s="196" t="s">
        <v>195</v>
      </c>
      <c r="E2332" s="196"/>
      <c r="F2332" s="196"/>
      <c r="G2332" s="196"/>
      <c r="H2332" s="196"/>
      <c r="I2332" s="196"/>
      <c r="J2332" s="196"/>
      <c r="K2332" s="196"/>
      <c r="L2332" s="196"/>
      <c r="M2332" s="196"/>
      <c r="N2332" s="196"/>
      <c r="O2332" s="196"/>
      <c r="P2332" s="196"/>
      <c r="Q2332" s="197" t="s">
        <v>1</v>
      </c>
    </row>
    <row r="2333" spans="1:17" x14ac:dyDescent="0.2">
      <c r="A2333" s="198" t="s">
        <v>40</v>
      </c>
      <c r="B2333" s="199" t="s">
        <v>207</v>
      </c>
      <c r="C2333" s="199" t="s">
        <v>212</v>
      </c>
      <c r="D2333" s="199" t="s">
        <v>197</v>
      </c>
      <c r="E2333" s="199"/>
      <c r="F2333" s="199"/>
      <c r="G2333" s="199"/>
      <c r="H2333" s="199"/>
      <c r="I2333" s="199"/>
      <c r="J2333" s="199"/>
      <c r="K2333" s="199"/>
      <c r="L2333" s="199"/>
      <c r="M2333" s="199"/>
      <c r="N2333" s="199"/>
      <c r="O2333" s="199"/>
      <c r="P2333" s="199"/>
      <c r="Q2333" s="200" t="s">
        <v>1</v>
      </c>
    </row>
    <row r="2334" spans="1:17" x14ac:dyDescent="0.2">
      <c r="A2334" s="195" t="s">
        <v>40</v>
      </c>
      <c r="B2334" s="196" t="s">
        <v>207</v>
      </c>
      <c r="C2334" s="196" t="s">
        <v>210</v>
      </c>
      <c r="D2334" s="196" t="s">
        <v>195</v>
      </c>
      <c r="E2334" s="196"/>
      <c r="F2334" s="196"/>
      <c r="G2334" s="196"/>
      <c r="H2334" s="196"/>
      <c r="I2334" s="196"/>
      <c r="J2334" s="196"/>
      <c r="K2334" s="196"/>
      <c r="L2334" s="196"/>
      <c r="M2334" s="196"/>
      <c r="N2334" s="196"/>
      <c r="O2334" s="196"/>
      <c r="P2334" s="196"/>
      <c r="Q2334" s="197" t="s">
        <v>1</v>
      </c>
    </row>
    <row r="2335" spans="1:17" x14ac:dyDescent="0.2">
      <c r="A2335" s="198" t="s">
        <v>40</v>
      </c>
      <c r="B2335" s="199" t="s">
        <v>207</v>
      </c>
      <c r="C2335" s="199" t="s">
        <v>210</v>
      </c>
      <c r="D2335" s="199" t="s">
        <v>197</v>
      </c>
      <c r="E2335" s="199"/>
      <c r="F2335" s="199"/>
      <c r="G2335" s="199"/>
      <c r="H2335" s="199"/>
      <c r="I2335" s="199"/>
      <c r="J2335" s="199"/>
      <c r="K2335" s="199"/>
      <c r="L2335" s="199"/>
      <c r="M2335" s="199"/>
      <c r="N2335" s="199"/>
      <c r="O2335" s="199"/>
      <c r="P2335" s="199"/>
      <c r="Q2335" s="200" t="s">
        <v>1</v>
      </c>
    </row>
    <row r="2336" spans="1:17" x14ac:dyDescent="0.2">
      <c r="A2336" s="195" t="s">
        <v>40</v>
      </c>
      <c r="B2336" s="196" t="s">
        <v>207</v>
      </c>
      <c r="C2336" s="196" t="s">
        <v>206</v>
      </c>
      <c r="D2336" s="196" t="s">
        <v>195</v>
      </c>
      <c r="E2336" s="196"/>
      <c r="F2336" s="196"/>
      <c r="G2336" s="196"/>
      <c r="H2336" s="196"/>
      <c r="I2336" s="196"/>
      <c r="J2336" s="196"/>
      <c r="K2336" s="196"/>
      <c r="L2336" s="196"/>
      <c r="M2336" s="196"/>
      <c r="N2336" s="196"/>
      <c r="O2336" s="196"/>
      <c r="P2336" s="196"/>
      <c r="Q2336" s="197" t="s">
        <v>1</v>
      </c>
    </row>
    <row r="2337" spans="1:17" x14ac:dyDescent="0.2">
      <c r="A2337" s="198" t="s">
        <v>40</v>
      </c>
      <c r="B2337" s="199" t="s">
        <v>207</v>
      </c>
      <c r="C2337" s="199" t="s">
        <v>206</v>
      </c>
      <c r="D2337" s="199" t="s">
        <v>197</v>
      </c>
      <c r="E2337" s="199"/>
      <c r="F2337" s="199"/>
      <c r="G2337" s="199"/>
      <c r="H2337" s="199"/>
      <c r="I2337" s="199"/>
      <c r="J2337" s="199"/>
      <c r="K2337" s="199"/>
      <c r="L2337" s="199"/>
      <c r="M2337" s="199"/>
      <c r="N2337" s="199"/>
      <c r="O2337" s="199"/>
      <c r="P2337" s="199"/>
      <c r="Q2337" s="200" t="s">
        <v>1</v>
      </c>
    </row>
    <row r="2338" spans="1:17" x14ac:dyDescent="0.2">
      <c r="A2338" s="195" t="s">
        <v>40</v>
      </c>
      <c r="B2338" s="196" t="s">
        <v>207</v>
      </c>
      <c r="C2338" s="196" t="s">
        <v>211</v>
      </c>
      <c r="D2338" s="196" t="s">
        <v>195</v>
      </c>
      <c r="E2338" s="199"/>
      <c r="F2338" s="199"/>
      <c r="G2338" s="199"/>
      <c r="H2338" s="199"/>
      <c r="I2338" s="199"/>
      <c r="J2338" s="199"/>
      <c r="K2338" s="199"/>
      <c r="L2338" s="199"/>
      <c r="M2338" s="199"/>
      <c r="N2338" s="199"/>
      <c r="O2338" s="199"/>
      <c r="P2338" s="199"/>
      <c r="Q2338" s="200"/>
    </row>
    <row r="2339" spans="1:17" x14ac:dyDescent="0.2">
      <c r="A2339" s="198" t="s">
        <v>40</v>
      </c>
      <c r="B2339" s="199" t="s">
        <v>207</v>
      </c>
      <c r="C2339" s="199" t="s">
        <v>211</v>
      </c>
      <c r="D2339" s="199" t="s">
        <v>197</v>
      </c>
      <c r="E2339" s="199"/>
      <c r="F2339" s="199"/>
      <c r="G2339" s="199"/>
      <c r="H2339" s="199"/>
      <c r="I2339" s="199"/>
      <c r="J2339" s="199"/>
      <c r="K2339" s="199"/>
      <c r="L2339" s="199"/>
      <c r="M2339" s="199"/>
      <c r="N2339" s="199"/>
      <c r="O2339" s="199"/>
      <c r="P2339" s="199"/>
      <c r="Q2339" s="200"/>
    </row>
    <row r="2340" spans="1:17" x14ac:dyDescent="0.2">
      <c r="A2340" s="195" t="s">
        <v>40</v>
      </c>
      <c r="B2340" s="196" t="s">
        <v>207</v>
      </c>
      <c r="C2340" s="196" t="s">
        <v>1087</v>
      </c>
      <c r="D2340" s="196" t="s">
        <v>195</v>
      </c>
      <c r="E2340" s="199"/>
      <c r="F2340" s="199"/>
      <c r="G2340" s="199"/>
      <c r="H2340" s="199"/>
      <c r="I2340" s="199"/>
      <c r="J2340" s="199"/>
      <c r="K2340" s="199"/>
      <c r="L2340" s="199"/>
      <c r="M2340" s="199"/>
      <c r="N2340" s="199"/>
      <c r="O2340" s="199"/>
      <c r="P2340" s="199"/>
      <c r="Q2340" s="200"/>
    </row>
    <row r="2341" spans="1:17" x14ac:dyDescent="0.2">
      <c r="A2341" s="198" t="s">
        <v>40</v>
      </c>
      <c r="B2341" s="199" t="s">
        <v>207</v>
      </c>
      <c r="C2341" s="199" t="s">
        <v>1087</v>
      </c>
      <c r="D2341" s="199" t="s">
        <v>197</v>
      </c>
      <c r="E2341" s="199"/>
      <c r="F2341" s="199"/>
      <c r="G2341" s="199"/>
      <c r="H2341" s="199"/>
      <c r="I2341" s="199"/>
      <c r="J2341" s="199"/>
      <c r="K2341" s="199"/>
      <c r="L2341" s="199"/>
      <c r="M2341" s="199"/>
      <c r="N2341" s="199"/>
      <c r="O2341" s="199"/>
      <c r="P2341" s="199"/>
      <c r="Q2341" s="200"/>
    </row>
    <row r="2342" spans="1:17" x14ac:dyDescent="0.2">
      <c r="A2342" s="195" t="s">
        <v>41</v>
      </c>
      <c r="B2342" s="196" t="s">
        <v>208</v>
      </c>
      <c r="C2342" s="196" t="s">
        <v>214</v>
      </c>
      <c r="D2342" s="196" t="s">
        <v>195</v>
      </c>
      <c r="E2342" s="196">
        <v>61912</v>
      </c>
      <c r="F2342" s="196">
        <v>74251</v>
      </c>
      <c r="G2342" s="196">
        <v>78658</v>
      </c>
      <c r="H2342" s="196"/>
      <c r="I2342" s="196"/>
      <c r="J2342" s="196"/>
      <c r="K2342" s="196">
        <v>81820</v>
      </c>
      <c r="L2342" s="196">
        <v>91326</v>
      </c>
      <c r="M2342" s="196">
        <v>71323</v>
      </c>
      <c r="N2342" s="196">
        <v>69504</v>
      </c>
      <c r="O2342" s="196"/>
      <c r="P2342" s="196"/>
      <c r="Q2342" s="197" t="s">
        <v>1</v>
      </c>
    </row>
    <row r="2343" spans="1:17" x14ac:dyDescent="0.2">
      <c r="A2343" s="198" t="s">
        <v>41</v>
      </c>
      <c r="B2343" s="199" t="s">
        <v>208</v>
      </c>
      <c r="C2343" s="199" t="s">
        <v>214</v>
      </c>
      <c r="D2343" s="199" t="s">
        <v>197</v>
      </c>
      <c r="E2343" s="199">
        <v>68494</v>
      </c>
      <c r="F2343" s="199">
        <v>84103</v>
      </c>
      <c r="G2343" s="199">
        <v>86678</v>
      </c>
      <c r="H2343" s="199"/>
      <c r="I2343" s="199"/>
      <c r="J2343" s="199"/>
      <c r="K2343" s="199">
        <v>89174</v>
      </c>
      <c r="L2343" s="199">
        <v>87744</v>
      </c>
      <c r="M2343" s="199">
        <v>74656</v>
      </c>
      <c r="N2343" s="199">
        <v>72953</v>
      </c>
      <c r="O2343" s="199"/>
      <c r="P2343" s="199"/>
      <c r="Q2343" s="200" t="s">
        <v>1</v>
      </c>
    </row>
    <row r="2344" spans="1:17" x14ac:dyDescent="0.2">
      <c r="A2344" s="195" t="s">
        <v>41</v>
      </c>
      <c r="B2344" s="196" t="s">
        <v>208</v>
      </c>
      <c r="C2344" s="196" t="s">
        <v>215</v>
      </c>
      <c r="D2344" s="196" t="s">
        <v>195</v>
      </c>
      <c r="E2344" s="196">
        <v>50418</v>
      </c>
      <c r="F2344" s="196">
        <v>55621</v>
      </c>
      <c r="G2344" s="196">
        <v>63867</v>
      </c>
      <c r="H2344" s="196"/>
      <c r="I2344" s="196"/>
      <c r="J2344" s="196"/>
      <c r="K2344" s="196">
        <v>65025</v>
      </c>
      <c r="L2344" s="196"/>
      <c r="M2344" s="196">
        <v>61185</v>
      </c>
      <c r="N2344" s="196">
        <v>60059</v>
      </c>
      <c r="O2344" s="196"/>
      <c r="P2344" s="196"/>
      <c r="Q2344" s="197" t="s">
        <v>1</v>
      </c>
    </row>
    <row r="2345" spans="1:17" x14ac:dyDescent="0.2">
      <c r="A2345" s="198" t="s">
        <v>41</v>
      </c>
      <c r="B2345" s="199" t="s">
        <v>208</v>
      </c>
      <c r="C2345" s="199" t="s">
        <v>215</v>
      </c>
      <c r="D2345" s="199" t="s">
        <v>197</v>
      </c>
      <c r="E2345" s="199">
        <v>55492</v>
      </c>
      <c r="F2345" s="199">
        <v>63558</v>
      </c>
      <c r="G2345" s="199">
        <v>70768</v>
      </c>
      <c r="H2345" s="199"/>
      <c r="I2345" s="199"/>
      <c r="J2345" s="199"/>
      <c r="K2345" s="199">
        <v>71770</v>
      </c>
      <c r="L2345" s="199"/>
      <c r="M2345" s="199">
        <v>63574</v>
      </c>
      <c r="N2345" s="199">
        <v>61612</v>
      </c>
      <c r="O2345" s="199"/>
      <c r="P2345" s="199"/>
      <c r="Q2345" s="200" t="s">
        <v>1</v>
      </c>
    </row>
    <row r="2346" spans="1:17" x14ac:dyDescent="0.2">
      <c r="A2346" s="195" t="s">
        <v>41</v>
      </c>
      <c r="B2346" s="196" t="s">
        <v>208</v>
      </c>
      <c r="C2346" s="196" t="s">
        <v>213</v>
      </c>
      <c r="D2346" s="196" t="s">
        <v>195</v>
      </c>
      <c r="E2346" s="196">
        <v>44371</v>
      </c>
      <c r="F2346" s="196">
        <v>48417</v>
      </c>
      <c r="G2346" s="196">
        <v>56063</v>
      </c>
      <c r="H2346" s="196"/>
      <c r="I2346" s="196"/>
      <c r="J2346" s="196"/>
      <c r="K2346" s="196">
        <v>54516</v>
      </c>
      <c r="L2346" s="196"/>
      <c r="M2346" s="196">
        <v>55896</v>
      </c>
      <c r="N2346" s="196">
        <v>54339</v>
      </c>
      <c r="O2346" s="196"/>
      <c r="P2346" s="196"/>
      <c r="Q2346" s="197" t="s">
        <v>1</v>
      </c>
    </row>
    <row r="2347" spans="1:17" x14ac:dyDescent="0.2">
      <c r="A2347" s="198" t="s">
        <v>41</v>
      </c>
      <c r="B2347" s="199" t="s">
        <v>208</v>
      </c>
      <c r="C2347" s="199" t="s">
        <v>213</v>
      </c>
      <c r="D2347" s="199" t="s">
        <v>197</v>
      </c>
      <c r="E2347" s="199">
        <v>50007</v>
      </c>
      <c r="F2347" s="199">
        <v>55797</v>
      </c>
      <c r="G2347" s="199">
        <v>62998</v>
      </c>
      <c r="H2347" s="199"/>
      <c r="I2347" s="199"/>
      <c r="J2347" s="199"/>
      <c r="K2347" s="199">
        <v>61760</v>
      </c>
      <c r="L2347" s="199"/>
      <c r="M2347" s="199">
        <v>57984</v>
      </c>
      <c r="N2347" s="199">
        <v>57129</v>
      </c>
      <c r="O2347" s="199"/>
      <c r="P2347" s="199"/>
      <c r="Q2347" s="200" t="s">
        <v>1</v>
      </c>
    </row>
    <row r="2348" spans="1:17" x14ac:dyDescent="0.2">
      <c r="A2348" s="195" t="s">
        <v>41</v>
      </c>
      <c r="B2348" s="196" t="s">
        <v>208</v>
      </c>
      <c r="C2348" s="196" t="s">
        <v>212</v>
      </c>
      <c r="D2348" s="196" t="s">
        <v>195</v>
      </c>
      <c r="E2348" s="196">
        <v>38497</v>
      </c>
      <c r="F2348" s="196">
        <v>42179</v>
      </c>
      <c r="G2348" s="196">
        <v>47483</v>
      </c>
      <c r="H2348" s="196"/>
      <c r="I2348" s="196"/>
      <c r="J2348" s="196"/>
      <c r="K2348" s="196">
        <v>47769</v>
      </c>
      <c r="L2348" s="196"/>
      <c r="M2348" s="196">
        <v>49636</v>
      </c>
      <c r="N2348" s="196">
        <v>47767</v>
      </c>
      <c r="O2348" s="196"/>
      <c r="P2348" s="196"/>
      <c r="Q2348" s="197" t="s">
        <v>1</v>
      </c>
    </row>
    <row r="2349" spans="1:17" x14ac:dyDescent="0.2">
      <c r="A2349" s="198" t="s">
        <v>41</v>
      </c>
      <c r="B2349" s="199" t="s">
        <v>208</v>
      </c>
      <c r="C2349" s="199" t="s">
        <v>212</v>
      </c>
      <c r="D2349" s="199" t="s">
        <v>197</v>
      </c>
      <c r="E2349" s="199">
        <v>44022</v>
      </c>
      <c r="F2349" s="199">
        <v>47970</v>
      </c>
      <c r="G2349" s="199">
        <v>54383</v>
      </c>
      <c r="H2349" s="199"/>
      <c r="I2349" s="199"/>
      <c r="J2349" s="199"/>
      <c r="K2349" s="199">
        <v>54828</v>
      </c>
      <c r="L2349" s="199"/>
      <c r="M2349" s="199">
        <v>51674</v>
      </c>
      <c r="N2349" s="199">
        <v>50285</v>
      </c>
      <c r="O2349" s="199"/>
      <c r="P2349" s="199"/>
      <c r="Q2349" s="200" t="s">
        <v>1</v>
      </c>
    </row>
    <row r="2350" spans="1:17" x14ac:dyDescent="0.2">
      <c r="A2350" s="195" t="s">
        <v>41</v>
      </c>
      <c r="B2350" s="196" t="s">
        <v>208</v>
      </c>
      <c r="C2350" s="196" t="s">
        <v>210</v>
      </c>
      <c r="D2350" s="196" t="s">
        <v>195</v>
      </c>
      <c r="E2350" s="196">
        <v>32538</v>
      </c>
      <c r="F2350" s="196">
        <v>34906</v>
      </c>
      <c r="G2350" s="196">
        <v>39342</v>
      </c>
      <c r="H2350" s="196"/>
      <c r="I2350" s="196"/>
      <c r="J2350" s="196"/>
      <c r="K2350" s="196">
        <v>40898</v>
      </c>
      <c r="L2350" s="196"/>
      <c r="M2350" s="196">
        <v>43304</v>
      </c>
      <c r="N2350" s="196">
        <v>41288</v>
      </c>
      <c r="O2350" s="196"/>
      <c r="P2350" s="196"/>
      <c r="Q2350" s="197" t="s">
        <v>1</v>
      </c>
    </row>
    <row r="2351" spans="1:17" x14ac:dyDescent="0.2">
      <c r="A2351" s="198" t="s">
        <v>41</v>
      </c>
      <c r="B2351" s="199" t="s">
        <v>208</v>
      </c>
      <c r="C2351" s="199" t="s">
        <v>210</v>
      </c>
      <c r="D2351" s="199" t="s">
        <v>197</v>
      </c>
      <c r="E2351" s="199">
        <v>37933</v>
      </c>
      <c r="F2351" s="199">
        <v>40861</v>
      </c>
      <c r="G2351" s="199">
        <v>45704</v>
      </c>
      <c r="H2351" s="199"/>
      <c r="I2351" s="199"/>
      <c r="J2351" s="199"/>
      <c r="K2351" s="199">
        <v>48019</v>
      </c>
      <c r="L2351" s="199"/>
      <c r="M2351" s="199">
        <v>45571</v>
      </c>
      <c r="N2351" s="199">
        <v>43230</v>
      </c>
      <c r="O2351" s="199"/>
      <c r="P2351" s="199"/>
      <c r="Q2351" s="200" t="s">
        <v>1</v>
      </c>
    </row>
    <row r="2352" spans="1:17" x14ac:dyDescent="0.2">
      <c r="A2352" s="195" t="s">
        <v>41</v>
      </c>
      <c r="B2352" s="196" t="s">
        <v>208</v>
      </c>
      <c r="C2352" s="196" t="s">
        <v>206</v>
      </c>
      <c r="D2352" s="196" t="s">
        <v>195</v>
      </c>
      <c r="E2352" s="196">
        <v>25567</v>
      </c>
      <c r="F2352" s="196">
        <v>25862</v>
      </c>
      <c r="G2352" s="196">
        <v>31032</v>
      </c>
      <c r="H2352" s="196"/>
      <c r="I2352" s="196"/>
      <c r="J2352" s="196"/>
      <c r="K2352" s="196">
        <v>30941</v>
      </c>
      <c r="L2352" s="196"/>
      <c r="M2352" s="196">
        <v>39169</v>
      </c>
      <c r="N2352" s="196">
        <v>37524</v>
      </c>
      <c r="O2352" s="196"/>
      <c r="P2352" s="196"/>
      <c r="Q2352" s="197" t="s">
        <v>1</v>
      </c>
    </row>
    <row r="2353" spans="1:17" x14ac:dyDescent="0.2">
      <c r="A2353" s="198" t="s">
        <v>41</v>
      </c>
      <c r="B2353" s="199" t="s">
        <v>208</v>
      </c>
      <c r="C2353" s="199" t="s">
        <v>206</v>
      </c>
      <c r="D2353" s="199" t="s">
        <v>197</v>
      </c>
      <c r="E2353" s="199">
        <v>30636</v>
      </c>
      <c r="F2353" s="199">
        <v>31711</v>
      </c>
      <c r="G2353" s="199">
        <v>37558</v>
      </c>
      <c r="H2353" s="199"/>
      <c r="I2353" s="199"/>
      <c r="J2353" s="199"/>
      <c r="K2353" s="199">
        <v>37457</v>
      </c>
      <c r="L2353" s="199"/>
      <c r="M2353" s="199">
        <v>41077</v>
      </c>
      <c r="N2353" s="199">
        <v>39788</v>
      </c>
      <c r="O2353" s="199"/>
      <c r="P2353" s="199"/>
      <c r="Q2353" s="200" t="s">
        <v>1</v>
      </c>
    </row>
    <row r="2354" spans="1:17" x14ac:dyDescent="0.2">
      <c r="A2354" s="195" t="s">
        <v>41</v>
      </c>
      <c r="B2354" s="196" t="s">
        <v>208</v>
      </c>
      <c r="C2354" s="196" t="s">
        <v>211</v>
      </c>
      <c r="D2354" s="196" t="s">
        <v>195</v>
      </c>
      <c r="E2354" s="196"/>
      <c r="F2354" s="196"/>
      <c r="G2354" s="196"/>
      <c r="H2354" s="196"/>
      <c r="I2354" s="196"/>
      <c r="J2354" s="196"/>
      <c r="K2354" s="196"/>
      <c r="L2354" s="196"/>
      <c r="M2354" s="196"/>
      <c r="N2354" s="196"/>
      <c r="O2354" s="196"/>
      <c r="P2354" s="196"/>
      <c r="Q2354" s="197" t="s">
        <v>1</v>
      </c>
    </row>
    <row r="2355" spans="1:17" x14ac:dyDescent="0.2">
      <c r="A2355" s="198" t="s">
        <v>41</v>
      </c>
      <c r="B2355" s="199" t="s">
        <v>208</v>
      </c>
      <c r="C2355" s="199" t="s">
        <v>211</v>
      </c>
      <c r="D2355" s="199" t="s">
        <v>197</v>
      </c>
      <c r="E2355" s="199"/>
      <c r="F2355" s="199"/>
      <c r="G2355" s="199"/>
      <c r="H2355" s="199"/>
      <c r="I2355" s="199"/>
      <c r="J2355" s="199"/>
      <c r="K2355" s="199"/>
      <c r="L2355" s="199"/>
      <c r="M2355" s="199"/>
      <c r="N2355" s="199"/>
      <c r="O2355" s="199"/>
      <c r="P2355" s="199"/>
      <c r="Q2355" s="200" t="s">
        <v>1</v>
      </c>
    </row>
    <row r="2356" spans="1:17" x14ac:dyDescent="0.2">
      <c r="A2356" s="195" t="s">
        <v>41</v>
      </c>
      <c r="B2356" s="196" t="s">
        <v>205</v>
      </c>
      <c r="C2356" s="196" t="s">
        <v>214</v>
      </c>
      <c r="D2356" s="196" t="s">
        <v>195</v>
      </c>
      <c r="E2356" s="196">
        <v>17267</v>
      </c>
      <c r="F2356" s="196">
        <v>19923</v>
      </c>
      <c r="G2356" s="196">
        <v>23866</v>
      </c>
      <c r="H2356" s="196"/>
      <c r="I2356" s="196"/>
      <c r="J2356" s="196"/>
      <c r="K2356" s="196">
        <v>24163</v>
      </c>
      <c r="L2356" s="196">
        <v>24805</v>
      </c>
      <c r="M2356" s="196">
        <v>29558</v>
      </c>
      <c r="N2356" s="196">
        <v>30009</v>
      </c>
      <c r="O2356" s="196"/>
      <c r="P2356" s="196"/>
      <c r="Q2356" s="197" t="s">
        <v>1</v>
      </c>
    </row>
    <row r="2357" spans="1:17" x14ac:dyDescent="0.2">
      <c r="A2357" s="198" t="s">
        <v>41</v>
      </c>
      <c r="B2357" s="199" t="s">
        <v>205</v>
      </c>
      <c r="C2357" s="199" t="s">
        <v>214</v>
      </c>
      <c r="D2357" s="199" t="s">
        <v>197</v>
      </c>
      <c r="E2357" s="199">
        <v>22059</v>
      </c>
      <c r="F2357" s="199">
        <v>25708</v>
      </c>
      <c r="G2357" s="199">
        <v>29659</v>
      </c>
      <c r="H2357" s="199"/>
      <c r="I2357" s="199"/>
      <c r="J2357" s="199"/>
      <c r="K2357" s="199">
        <v>30368</v>
      </c>
      <c r="L2357" s="199">
        <v>30364</v>
      </c>
      <c r="M2357" s="199">
        <v>31957</v>
      </c>
      <c r="N2357" s="199">
        <v>32118</v>
      </c>
      <c r="O2357" s="199"/>
      <c r="P2357" s="199"/>
      <c r="Q2357" s="200" t="s">
        <v>1</v>
      </c>
    </row>
    <row r="2358" spans="1:17" x14ac:dyDescent="0.2">
      <c r="A2358" s="195" t="s">
        <v>41</v>
      </c>
      <c r="B2358" s="196" t="s">
        <v>205</v>
      </c>
      <c r="C2358" s="196" t="s">
        <v>215</v>
      </c>
      <c r="D2358" s="196" t="s">
        <v>195</v>
      </c>
      <c r="E2358" s="196">
        <v>15637</v>
      </c>
      <c r="F2358" s="196">
        <v>17238</v>
      </c>
      <c r="G2358" s="196">
        <v>20330</v>
      </c>
      <c r="H2358" s="196"/>
      <c r="I2358" s="196"/>
      <c r="J2358" s="196"/>
      <c r="K2358" s="196">
        <v>20574</v>
      </c>
      <c r="L2358" s="196"/>
      <c r="M2358" s="196">
        <v>26346</v>
      </c>
      <c r="N2358" s="196">
        <v>26892</v>
      </c>
      <c r="O2358" s="196"/>
      <c r="P2358" s="196"/>
      <c r="Q2358" s="197" t="s">
        <v>1</v>
      </c>
    </row>
    <row r="2359" spans="1:17" x14ac:dyDescent="0.2">
      <c r="A2359" s="198" t="s">
        <v>41</v>
      </c>
      <c r="B2359" s="199" t="s">
        <v>205</v>
      </c>
      <c r="C2359" s="199" t="s">
        <v>215</v>
      </c>
      <c r="D2359" s="199" t="s">
        <v>197</v>
      </c>
      <c r="E2359" s="199">
        <v>18594</v>
      </c>
      <c r="F2359" s="199">
        <v>21497</v>
      </c>
      <c r="G2359" s="199">
        <v>24999</v>
      </c>
      <c r="H2359" s="199"/>
      <c r="I2359" s="199"/>
      <c r="J2359" s="199"/>
      <c r="K2359" s="199">
        <v>25565</v>
      </c>
      <c r="L2359" s="199"/>
      <c r="M2359" s="199">
        <v>28653</v>
      </c>
      <c r="N2359" s="199">
        <v>29334</v>
      </c>
      <c r="O2359" s="199"/>
      <c r="P2359" s="199"/>
      <c r="Q2359" s="200" t="s">
        <v>1</v>
      </c>
    </row>
    <row r="2360" spans="1:17" x14ac:dyDescent="0.2">
      <c r="A2360" s="195" t="s">
        <v>41</v>
      </c>
      <c r="B2360" s="196" t="s">
        <v>205</v>
      </c>
      <c r="C2360" s="196" t="s">
        <v>213</v>
      </c>
      <c r="D2360" s="196" t="s">
        <v>195</v>
      </c>
      <c r="E2360" s="196">
        <v>12261</v>
      </c>
      <c r="F2360" s="196">
        <v>13906</v>
      </c>
      <c r="G2360" s="196">
        <v>17416</v>
      </c>
      <c r="H2360" s="196"/>
      <c r="I2360" s="196"/>
      <c r="J2360" s="196"/>
      <c r="K2360" s="196">
        <v>16519</v>
      </c>
      <c r="L2360" s="196"/>
      <c r="M2360" s="196">
        <v>23654</v>
      </c>
      <c r="N2360" s="196">
        <v>23220</v>
      </c>
      <c r="O2360" s="196"/>
      <c r="P2360" s="196"/>
      <c r="Q2360" s="197" t="s">
        <v>1</v>
      </c>
    </row>
    <row r="2361" spans="1:17" x14ac:dyDescent="0.2">
      <c r="A2361" s="198" t="s">
        <v>41</v>
      </c>
      <c r="B2361" s="199" t="s">
        <v>205</v>
      </c>
      <c r="C2361" s="199" t="s">
        <v>213</v>
      </c>
      <c r="D2361" s="199" t="s">
        <v>197</v>
      </c>
      <c r="E2361" s="199">
        <v>16824</v>
      </c>
      <c r="F2361" s="199">
        <v>19235</v>
      </c>
      <c r="G2361" s="199">
        <v>21759</v>
      </c>
      <c r="H2361" s="199"/>
      <c r="I2361" s="199"/>
      <c r="J2361" s="199"/>
      <c r="K2361" s="199">
        <v>22531</v>
      </c>
      <c r="L2361" s="199"/>
      <c r="M2361" s="199">
        <v>26753</v>
      </c>
      <c r="N2361" s="199">
        <v>26252</v>
      </c>
      <c r="O2361" s="199"/>
      <c r="P2361" s="199"/>
      <c r="Q2361" s="200" t="s">
        <v>1</v>
      </c>
    </row>
    <row r="2362" spans="1:17" x14ac:dyDescent="0.2">
      <c r="A2362" s="195" t="s">
        <v>41</v>
      </c>
      <c r="B2362" s="196" t="s">
        <v>205</v>
      </c>
      <c r="C2362" s="196" t="s">
        <v>212</v>
      </c>
      <c r="D2362" s="196" t="s">
        <v>195</v>
      </c>
      <c r="E2362" s="196"/>
      <c r="F2362" s="196"/>
      <c r="G2362" s="196"/>
      <c r="H2362" s="196"/>
      <c r="I2362" s="196"/>
      <c r="J2362" s="196"/>
      <c r="K2362" s="196"/>
      <c r="L2362" s="196"/>
      <c r="M2362" s="196"/>
      <c r="N2362" s="196"/>
      <c r="O2362" s="196"/>
      <c r="P2362" s="196"/>
      <c r="Q2362" s="197" t="s">
        <v>1</v>
      </c>
    </row>
    <row r="2363" spans="1:17" x14ac:dyDescent="0.2">
      <c r="A2363" s="198" t="s">
        <v>41</v>
      </c>
      <c r="B2363" s="199" t="s">
        <v>205</v>
      </c>
      <c r="C2363" s="199" t="s">
        <v>212</v>
      </c>
      <c r="D2363" s="199" t="s">
        <v>197</v>
      </c>
      <c r="E2363" s="199"/>
      <c r="F2363" s="199"/>
      <c r="G2363" s="199"/>
      <c r="H2363" s="199"/>
      <c r="I2363" s="199"/>
      <c r="J2363" s="199"/>
      <c r="K2363" s="199"/>
      <c r="L2363" s="199"/>
      <c r="M2363" s="199"/>
      <c r="N2363" s="199"/>
      <c r="O2363" s="199"/>
      <c r="P2363" s="199"/>
      <c r="Q2363" s="200" t="s">
        <v>1</v>
      </c>
    </row>
    <row r="2364" spans="1:17" x14ac:dyDescent="0.2">
      <c r="A2364" s="195" t="s">
        <v>41</v>
      </c>
      <c r="B2364" s="196" t="s">
        <v>205</v>
      </c>
      <c r="C2364" s="196" t="s">
        <v>210</v>
      </c>
      <c r="D2364" s="196" t="s">
        <v>195</v>
      </c>
      <c r="E2364" s="196"/>
      <c r="F2364" s="196"/>
      <c r="G2364" s="196"/>
      <c r="H2364" s="196"/>
      <c r="I2364" s="196"/>
      <c r="J2364" s="196"/>
      <c r="K2364" s="196"/>
      <c r="L2364" s="196"/>
      <c r="M2364" s="196"/>
      <c r="N2364" s="196"/>
      <c r="O2364" s="196"/>
      <c r="P2364" s="196"/>
      <c r="Q2364" s="197" t="s">
        <v>1</v>
      </c>
    </row>
    <row r="2365" spans="1:17" x14ac:dyDescent="0.2">
      <c r="A2365" s="198" t="s">
        <v>41</v>
      </c>
      <c r="B2365" s="199" t="s">
        <v>205</v>
      </c>
      <c r="C2365" s="199" t="s">
        <v>210</v>
      </c>
      <c r="D2365" s="199" t="s">
        <v>197</v>
      </c>
      <c r="E2365" s="199"/>
      <c r="F2365" s="199"/>
      <c r="G2365" s="199"/>
      <c r="H2365" s="199"/>
      <c r="I2365" s="199"/>
      <c r="J2365" s="199"/>
      <c r="K2365" s="199"/>
      <c r="L2365" s="199"/>
      <c r="M2365" s="199"/>
      <c r="N2365" s="199"/>
      <c r="O2365" s="199"/>
      <c r="P2365" s="199"/>
      <c r="Q2365" s="200" t="s">
        <v>1</v>
      </c>
    </row>
    <row r="2366" spans="1:17" x14ac:dyDescent="0.2">
      <c r="A2366" s="195" t="s">
        <v>41</v>
      </c>
      <c r="B2366" s="196" t="s">
        <v>205</v>
      </c>
      <c r="C2366" s="196" t="s">
        <v>206</v>
      </c>
      <c r="D2366" s="196" t="s">
        <v>195</v>
      </c>
      <c r="E2366" s="196"/>
      <c r="F2366" s="196"/>
      <c r="G2366" s="196"/>
      <c r="H2366" s="196"/>
      <c r="I2366" s="196"/>
      <c r="J2366" s="196"/>
      <c r="K2366" s="196"/>
      <c r="L2366" s="196"/>
      <c r="M2366" s="196"/>
      <c r="N2366" s="196"/>
      <c r="O2366" s="196"/>
      <c r="P2366" s="196"/>
      <c r="Q2366" s="197" t="s">
        <v>1</v>
      </c>
    </row>
    <row r="2367" spans="1:17" x14ac:dyDescent="0.2">
      <c r="A2367" s="198" t="s">
        <v>41</v>
      </c>
      <c r="B2367" s="199" t="s">
        <v>205</v>
      </c>
      <c r="C2367" s="199" t="s">
        <v>206</v>
      </c>
      <c r="D2367" s="199" t="s">
        <v>197</v>
      </c>
      <c r="E2367" s="199"/>
      <c r="F2367" s="199"/>
      <c r="G2367" s="199"/>
      <c r="H2367" s="199"/>
      <c r="I2367" s="199"/>
      <c r="J2367" s="199"/>
      <c r="K2367" s="199"/>
      <c r="L2367" s="199"/>
      <c r="M2367" s="199"/>
      <c r="N2367" s="199"/>
      <c r="O2367" s="199"/>
      <c r="P2367" s="199"/>
      <c r="Q2367" s="200" t="s">
        <v>1</v>
      </c>
    </row>
    <row r="2368" spans="1:17" x14ac:dyDescent="0.2">
      <c r="A2368" s="195" t="s">
        <v>41</v>
      </c>
      <c r="B2368" s="196" t="s">
        <v>205</v>
      </c>
      <c r="C2368" s="196" t="s">
        <v>211</v>
      </c>
      <c r="D2368" s="196" t="s">
        <v>195</v>
      </c>
      <c r="E2368" s="199"/>
      <c r="F2368" s="199"/>
      <c r="G2368" s="199"/>
      <c r="H2368" s="199"/>
      <c r="I2368" s="199"/>
      <c r="J2368" s="199"/>
      <c r="K2368" s="199"/>
      <c r="L2368" s="199"/>
      <c r="M2368" s="199"/>
      <c r="N2368" s="199"/>
      <c r="O2368" s="199"/>
      <c r="P2368" s="199"/>
      <c r="Q2368" s="200"/>
    </row>
    <row r="2369" spans="1:17" x14ac:dyDescent="0.2">
      <c r="A2369" s="198" t="s">
        <v>41</v>
      </c>
      <c r="B2369" s="199" t="s">
        <v>205</v>
      </c>
      <c r="C2369" s="199" t="s">
        <v>211</v>
      </c>
      <c r="D2369" s="199" t="s">
        <v>197</v>
      </c>
      <c r="E2369" s="199"/>
      <c r="F2369" s="199"/>
      <c r="G2369" s="199"/>
      <c r="H2369" s="199"/>
      <c r="I2369" s="199"/>
      <c r="J2369" s="199"/>
      <c r="K2369" s="199"/>
      <c r="L2369" s="199"/>
      <c r="M2369" s="199"/>
      <c r="N2369" s="199"/>
      <c r="O2369" s="199"/>
      <c r="P2369" s="199"/>
      <c r="Q2369" s="200"/>
    </row>
    <row r="2370" spans="1:17" x14ac:dyDescent="0.2">
      <c r="A2370" s="195" t="s">
        <v>41</v>
      </c>
      <c r="B2370" s="196" t="s">
        <v>205</v>
      </c>
      <c r="C2370" s="196" t="s">
        <v>1087</v>
      </c>
      <c r="D2370" s="196" t="s">
        <v>195</v>
      </c>
      <c r="E2370" s="199"/>
      <c r="F2370" s="199"/>
      <c r="G2370" s="199"/>
      <c r="H2370" s="199"/>
      <c r="I2370" s="199"/>
      <c r="J2370" s="199"/>
      <c r="K2370" s="199"/>
      <c r="L2370" s="199"/>
      <c r="M2370" s="199"/>
      <c r="N2370" s="199"/>
      <c r="O2370" s="199"/>
      <c r="P2370" s="199"/>
      <c r="Q2370" s="200"/>
    </row>
    <row r="2371" spans="1:17" x14ac:dyDescent="0.2">
      <c r="A2371" s="198" t="s">
        <v>41</v>
      </c>
      <c r="B2371" s="199" t="s">
        <v>205</v>
      </c>
      <c r="C2371" s="199" t="s">
        <v>1087</v>
      </c>
      <c r="D2371" s="199" t="s">
        <v>197</v>
      </c>
      <c r="E2371" s="199"/>
      <c r="F2371" s="199"/>
      <c r="G2371" s="199"/>
      <c r="H2371" s="199"/>
      <c r="I2371" s="199"/>
      <c r="J2371" s="199"/>
      <c r="K2371" s="199"/>
      <c r="L2371" s="199"/>
      <c r="M2371" s="199"/>
      <c r="N2371" s="199"/>
      <c r="O2371" s="199"/>
      <c r="P2371" s="199"/>
      <c r="Q2371" s="200"/>
    </row>
    <row r="2372" spans="1:17" x14ac:dyDescent="0.2">
      <c r="A2372" s="195" t="s">
        <v>41</v>
      </c>
      <c r="B2372" s="196" t="s">
        <v>209</v>
      </c>
      <c r="C2372" s="196" t="s">
        <v>214</v>
      </c>
      <c r="D2372" s="196" t="s">
        <v>195</v>
      </c>
      <c r="E2372" s="196">
        <v>8.5395400000000006</v>
      </c>
      <c r="F2372" s="196">
        <v>6.6962099999999998</v>
      </c>
      <c r="G2372" s="196">
        <v>8.5242400000000007</v>
      </c>
      <c r="H2372" s="196"/>
      <c r="I2372" s="196"/>
      <c r="J2372" s="196"/>
      <c r="K2372" s="196">
        <v>7.9980399999999996</v>
      </c>
      <c r="L2372" s="196">
        <v>5.21319</v>
      </c>
      <c r="M2372" s="196"/>
      <c r="N2372" s="196">
        <v>8.2786600000000004</v>
      </c>
      <c r="O2372" s="196"/>
      <c r="P2372" s="196"/>
      <c r="Q2372" s="197" t="s">
        <v>1</v>
      </c>
    </row>
    <row r="2373" spans="1:17" x14ac:dyDescent="0.2">
      <c r="A2373" s="198" t="s">
        <v>41</v>
      </c>
      <c r="B2373" s="199" t="s">
        <v>209</v>
      </c>
      <c r="C2373" s="199" t="s">
        <v>214</v>
      </c>
      <c r="D2373" s="199" t="s">
        <v>197</v>
      </c>
      <c r="E2373" s="199">
        <v>8.3102199999999993</v>
      </c>
      <c r="F2373" s="199">
        <v>6.3315200000000003</v>
      </c>
      <c r="G2373" s="199">
        <v>7.8209</v>
      </c>
      <c r="H2373" s="199"/>
      <c r="I2373" s="199"/>
      <c r="J2373" s="199"/>
      <c r="K2373" s="199">
        <v>6.08249</v>
      </c>
      <c r="L2373" s="199">
        <v>7.4933899999999998</v>
      </c>
      <c r="M2373" s="199"/>
      <c r="N2373" s="199">
        <v>8.8577600000000007</v>
      </c>
      <c r="O2373" s="199"/>
      <c r="P2373" s="199"/>
      <c r="Q2373" s="200" t="s">
        <v>1</v>
      </c>
    </row>
    <row r="2374" spans="1:17" x14ac:dyDescent="0.2">
      <c r="A2374" s="195" t="s">
        <v>41</v>
      </c>
      <c r="B2374" s="196" t="s">
        <v>209</v>
      </c>
      <c r="C2374" s="196" t="s">
        <v>215</v>
      </c>
      <c r="D2374" s="196" t="s">
        <v>195</v>
      </c>
      <c r="E2374" s="196">
        <v>6.9479199999999999</v>
      </c>
      <c r="F2374" s="196">
        <v>5.9599799999999998</v>
      </c>
      <c r="G2374" s="196">
        <v>7.2463100000000003</v>
      </c>
      <c r="H2374" s="196"/>
      <c r="I2374" s="196"/>
      <c r="J2374" s="196"/>
      <c r="K2374" s="196">
        <v>6.7220300000000002</v>
      </c>
      <c r="L2374" s="196"/>
      <c r="M2374" s="196"/>
      <c r="N2374" s="196">
        <v>6.9032099999999996</v>
      </c>
      <c r="O2374" s="196"/>
      <c r="P2374" s="196"/>
      <c r="Q2374" s="197" t="s">
        <v>1</v>
      </c>
    </row>
    <row r="2375" spans="1:17" x14ac:dyDescent="0.2">
      <c r="A2375" s="198" t="s">
        <v>41</v>
      </c>
      <c r="B2375" s="199" t="s">
        <v>209</v>
      </c>
      <c r="C2375" s="199" t="s">
        <v>215</v>
      </c>
      <c r="D2375" s="199" t="s">
        <v>197</v>
      </c>
      <c r="E2375" s="199">
        <v>6.3576699999999997</v>
      </c>
      <c r="F2375" s="199">
        <v>5.3761900000000002</v>
      </c>
      <c r="G2375" s="199">
        <v>6.5368500000000003</v>
      </c>
      <c r="H2375" s="199"/>
      <c r="I2375" s="199"/>
      <c r="J2375" s="199"/>
      <c r="K2375" s="199">
        <v>6.0819299999999998</v>
      </c>
      <c r="L2375" s="199"/>
      <c r="M2375" s="199"/>
      <c r="N2375" s="199">
        <v>6.8541800000000004</v>
      </c>
      <c r="O2375" s="199"/>
      <c r="P2375" s="199"/>
      <c r="Q2375" s="200" t="s">
        <v>1</v>
      </c>
    </row>
    <row r="2376" spans="1:17" x14ac:dyDescent="0.2">
      <c r="A2376" s="195" t="s">
        <v>41</v>
      </c>
      <c r="B2376" s="196" t="s">
        <v>209</v>
      </c>
      <c r="C2376" s="196" t="s">
        <v>213</v>
      </c>
      <c r="D2376" s="196" t="s">
        <v>195</v>
      </c>
      <c r="E2376" s="196">
        <v>6.5493199999999998</v>
      </c>
      <c r="F2376" s="196">
        <v>5.69015</v>
      </c>
      <c r="G2376" s="196">
        <v>6.7103099999999998</v>
      </c>
      <c r="H2376" s="196"/>
      <c r="I2376" s="196"/>
      <c r="J2376" s="196"/>
      <c r="K2376" s="196">
        <v>6.00007</v>
      </c>
      <c r="L2376" s="196"/>
      <c r="M2376" s="196"/>
      <c r="N2376" s="196">
        <v>6.4760099999999996</v>
      </c>
      <c r="O2376" s="196"/>
      <c r="P2376" s="196"/>
      <c r="Q2376" s="197" t="s">
        <v>1</v>
      </c>
    </row>
    <row r="2377" spans="1:17" x14ac:dyDescent="0.2">
      <c r="A2377" s="198" t="s">
        <v>41</v>
      </c>
      <c r="B2377" s="199" t="s">
        <v>209</v>
      </c>
      <c r="C2377" s="199" t="s">
        <v>213</v>
      </c>
      <c r="D2377" s="199" t="s">
        <v>197</v>
      </c>
      <c r="E2377" s="199">
        <v>6.3091200000000001</v>
      </c>
      <c r="F2377" s="199">
        <v>5.09884</v>
      </c>
      <c r="G2377" s="199">
        <v>6.1192399999999996</v>
      </c>
      <c r="H2377" s="199"/>
      <c r="I2377" s="199"/>
      <c r="J2377" s="199"/>
      <c r="K2377" s="199">
        <v>5.9990300000000003</v>
      </c>
      <c r="L2377" s="199"/>
      <c r="M2377" s="199"/>
      <c r="N2377" s="199">
        <v>6.2875199999999998</v>
      </c>
      <c r="O2377" s="199"/>
      <c r="P2377" s="199"/>
      <c r="Q2377" s="200" t="s">
        <v>1</v>
      </c>
    </row>
    <row r="2378" spans="1:17" x14ac:dyDescent="0.2">
      <c r="A2378" s="195" t="s">
        <v>41</v>
      </c>
      <c r="B2378" s="196" t="s">
        <v>209</v>
      </c>
      <c r="C2378" s="196" t="s">
        <v>212</v>
      </c>
      <c r="D2378" s="196" t="s">
        <v>195</v>
      </c>
      <c r="E2378" s="196">
        <v>6.39011</v>
      </c>
      <c r="F2378" s="196">
        <v>5.6141699999999997</v>
      </c>
      <c r="G2378" s="196">
        <v>6.1664199999999996</v>
      </c>
      <c r="H2378" s="196"/>
      <c r="I2378" s="196"/>
      <c r="J2378" s="196"/>
      <c r="K2378" s="196">
        <v>6.0562300000000002</v>
      </c>
      <c r="L2378" s="196"/>
      <c r="M2378" s="196"/>
      <c r="N2378" s="196">
        <v>5.95181</v>
      </c>
      <c r="O2378" s="196"/>
      <c r="P2378" s="196"/>
      <c r="Q2378" s="197" t="s">
        <v>1</v>
      </c>
    </row>
    <row r="2379" spans="1:17" x14ac:dyDescent="0.2">
      <c r="A2379" s="198" t="s">
        <v>41</v>
      </c>
      <c r="B2379" s="199" t="s">
        <v>209</v>
      </c>
      <c r="C2379" s="199" t="s">
        <v>212</v>
      </c>
      <c r="D2379" s="199" t="s">
        <v>197</v>
      </c>
      <c r="E2379" s="199">
        <v>5.8538899999999998</v>
      </c>
      <c r="F2379" s="199">
        <v>5.0364800000000001</v>
      </c>
      <c r="G2379" s="199">
        <v>5.5789499999999999</v>
      </c>
      <c r="H2379" s="199"/>
      <c r="I2379" s="199"/>
      <c r="J2379" s="199"/>
      <c r="K2379" s="199">
        <v>5.4898999999999996</v>
      </c>
      <c r="L2379" s="199"/>
      <c r="M2379" s="199"/>
      <c r="N2379" s="199">
        <v>5.88645</v>
      </c>
      <c r="O2379" s="199"/>
      <c r="P2379" s="199"/>
      <c r="Q2379" s="200" t="s">
        <v>1</v>
      </c>
    </row>
    <row r="2380" spans="1:17" x14ac:dyDescent="0.2">
      <c r="A2380" s="195" t="s">
        <v>41</v>
      </c>
      <c r="B2380" s="196" t="s">
        <v>209</v>
      </c>
      <c r="C2380" s="196" t="s">
        <v>210</v>
      </c>
      <c r="D2380" s="196" t="s">
        <v>195</v>
      </c>
      <c r="E2380" s="196">
        <v>5.8608399999999996</v>
      </c>
      <c r="F2380" s="196">
        <v>5.1223299999999998</v>
      </c>
      <c r="G2380" s="196">
        <v>5.7597500000000004</v>
      </c>
      <c r="H2380" s="196"/>
      <c r="I2380" s="196"/>
      <c r="J2380" s="196"/>
      <c r="K2380" s="196">
        <v>5.5797299999999996</v>
      </c>
      <c r="L2380" s="196"/>
      <c r="M2380" s="196"/>
      <c r="N2380" s="196">
        <v>5.4253099999999996</v>
      </c>
      <c r="O2380" s="196"/>
      <c r="P2380" s="196"/>
      <c r="Q2380" s="197" t="s">
        <v>1</v>
      </c>
    </row>
    <row r="2381" spans="1:17" x14ac:dyDescent="0.2">
      <c r="A2381" s="198" t="s">
        <v>41</v>
      </c>
      <c r="B2381" s="199" t="s">
        <v>209</v>
      </c>
      <c r="C2381" s="199" t="s">
        <v>210</v>
      </c>
      <c r="D2381" s="199" t="s">
        <v>197</v>
      </c>
      <c r="E2381" s="199">
        <v>5.5334399999999997</v>
      </c>
      <c r="F2381" s="199">
        <v>4.5030700000000001</v>
      </c>
      <c r="G2381" s="199">
        <v>4.9995599999999998</v>
      </c>
      <c r="H2381" s="199"/>
      <c r="I2381" s="199"/>
      <c r="J2381" s="199"/>
      <c r="K2381" s="199">
        <v>5.0167599999999997</v>
      </c>
      <c r="L2381" s="199"/>
      <c r="M2381" s="199"/>
      <c r="N2381" s="199">
        <v>5.2186000000000003</v>
      </c>
      <c r="O2381" s="199"/>
      <c r="P2381" s="199"/>
      <c r="Q2381" s="200" t="s">
        <v>1</v>
      </c>
    </row>
    <row r="2382" spans="1:17" x14ac:dyDescent="0.2">
      <c r="A2382" s="195" t="s">
        <v>41</v>
      </c>
      <c r="B2382" s="196" t="s">
        <v>209</v>
      </c>
      <c r="C2382" s="196" t="s">
        <v>206</v>
      </c>
      <c r="D2382" s="196" t="s">
        <v>195</v>
      </c>
      <c r="E2382" s="196">
        <v>5.4875400000000001</v>
      </c>
      <c r="F2382" s="196">
        <v>4.1296099999999996</v>
      </c>
      <c r="G2382" s="196">
        <v>4.7434900000000004</v>
      </c>
      <c r="H2382" s="196"/>
      <c r="I2382" s="196"/>
      <c r="J2382" s="196"/>
      <c r="K2382" s="196">
        <v>4.78653</v>
      </c>
      <c r="L2382" s="196"/>
      <c r="M2382" s="196"/>
      <c r="N2382" s="196">
        <v>10.56657</v>
      </c>
      <c r="O2382" s="196"/>
      <c r="P2382" s="196"/>
      <c r="Q2382" s="197" t="s">
        <v>1</v>
      </c>
    </row>
    <row r="2383" spans="1:17" x14ac:dyDescent="0.2">
      <c r="A2383" s="198" t="s">
        <v>41</v>
      </c>
      <c r="B2383" s="199" t="s">
        <v>209</v>
      </c>
      <c r="C2383" s="199" t="s">
        <v>206</v>
      </c>
      <c r="D2383" s="199" t="s">
        <v>197</v>
      </c>
      <c r="E2383" s="199">
        <v>4.9321099999999998</v>
      </c>
      <c r="F2383" s="199">
        <v>3.3237700000000001</v>
      </c>
      <c r="G2383" s="199">
        <v>4.0603899999999999</v>
      </c>
      <c r="H2383" s="199"/>
      <c r="I2383" s="199"/>
      <c r="J2383" s="199"/>
      <c r="K2383" s="199">
        <v>4.10337</v>
      </c>
      <c r="L2383" s="199"/>
      <c r="M2383" s="199"/>
      <c r="N2383" s="199">
        <v>5.1397399999999998</v>
      </c>
      <c r="O2383" s="199"/>
      <c r="P2383" s="199"/>
      <c r="Q2383" s="200" t="s">
        <v>1</v>
      </c>
    </row>
    <row r="2384" spans="1:17" x14ac:dyDescent="0.2">
      <c r="A2384" s="195" t="s">
        <v>41</v>
      </c>
      <c r="B2384" s="196" t="s">
        <v>209</v>
      </c>
      <c r="C2384" s="196" t="s">
        <v>211</v>
      </c>
      <c r="D2384" s="196" t="s">
        <v>195</v>
      </c>
      <c r="E2384" s="196"/>
      <c r="F2384" s="196"/>
      <c r="G2384" s="196"/>
      <c r="H2384" s="196"/>
      <c r="I2384" s="196"/>
      <c r="J2384" s="196"/>
      <c r="K2384" s="196"/>
      <c r="L2384" s="196"/>
      <c r="M2384" s="196"/>
      <c r="N2384" s="196"/>
      <c r="O2384" s="196"/>
      <c r="P2384" s="196"/>
      <c r="Q2384" s="197" t="s">
        <v>1</v>
      </c>
    </row>
    <row r="2385" spans="1:17" x14ac:dyDescent="0.2">
      <c r="A2385" s="198" t="s">
        <v>41</v>
      </c>
      <c r="B2385" s="199" t="s">
        <v>209</v>
      </c>
      <c r="C2385" s="199" t="s">
        <v>211</v>
      </c>
      <c r="D2385" s="199" t="s">
        <v>197</v>
      </c>
      <c r="E2385" s="199"/>
      <c r="F2385" s="199"/>
      <c r="G2385" s="199"/>
      <c r="H2385" s="199"/>
      <c r="I2385" s="199"/>
      <c r="J2385" s="199"/>
      <c r="K2385" s="199"/>
      <c r="L2385" s="199"/>
      <c r="M2385" s="199"/>
      <c r="N2385" s="199"/>
      <c r="O2385" s="199"/>
      <c r="P2385" s="199"/>
      <c r="Q2385" s="200" t="s">
        <v>1</v>
      </c>
    </row>
    <row r="2386" spans="1:17" x14ac:dyDescent="0.2">
      <c r="A2386" s="195" t="s">
        <v>41</v>
      </c>
      <c r="B2386" s="196" t="s">
        <v>207</v>
      </c>
      <c r="C2386" s="196" t="s">
        <v>214</v>
      </c>
      <c r="D2386" s="196" t="s">
        <v>195</v>
      </c>
      <c r="E2386" s="196">
        <v>6.8975499999999998</v>
      </c>
      <c r="F2386" s="196">
        <v>4.9239600000000001</v>
      </c>
      <c r="G2386" s="196">
        <v>5.7445700000000004</v>
      </c>
      <c r="H2386" s="196"/>
      <c r="I2386" s="196"/>
      <c r="J2386" s="196"/>
      <c r="K2386" s="196">
        <v>5.6863799999999998</v>
      </c>
      <c r="L2386" s="196">
        <v>6.1358600000000001</v>
      </c>
      <c r="M2386" s="196"/>
      <c r="N2386" s="196">
        <v>4.5519699999999998</v>
      </c>
      <c r="O2386" s="196"/>
      <c r="P2386" s="196"/>
      <c r="Q2386" s="197" t="s">
        <v>1</v>
      </c>
    </row>
    <row r="2387" spans="1:17" x14ac:dyDescent="0.2">
      <c r="A2387" s="198" t="s">
        <v>41</v>
      </c>
      <c r="B2387" s="199" t="s">
        <v>207</v>
      </c>
      <c r="C2387" s="199" t="s">
        <v>214</v>
      </c>
      <c r="D2387" s="199" t="s">
        <v>197</v>
      </c>
      <c r="E2387" s="199">
        <v>6.6140800000000004</v>
      </c>
      <c r="F2387" s="199">
        <v>3.8548300000000002</v>
      </c>
      <c r="G2387" s="199">
        <v>5.0338900000000004</v>
      </c>
      <c r="H2387" s="199"/>
      <c r="I2387" s="199"/>
      <c r="J2387" s="199"/>
      <c r="K2387" s="199">
        <v>5.0678299999999998</v>
      </c>
      <c r="L2387" s="199">
        <v>4.1364799999999997</v>
      </c>
      <c r="M2387" s="199"/>
      <c r="N2387" s="199">
        <v>5.1341900000000003</v>
      </c>
      <c r="O2387" s="199"/>
      <c r="P2387" s="199"/>
      <c r="Q2387" s="200" t="s">
        <v>1</v>
      </c>
    </row>
    <row r="2388" spans="1:17" x14ac:dyDescent="0.2">
      <c r="A2388" s="195" t="s">
        <v>41</v>
      </c>
      <c r="B2388" s="196" t="s">
        <v>207</v>
      </c>
      <c r="C2388" s="196" t="s">
        <v>215</v>
      </c>
      <c r="D2388" s="196" t="s">
        <v>195</v>
      </c>
      <c r="E2388" s="196">
        <v>6.1392899999999999</v>
      </c>
      <c r="F2388" s="196">
        <v>4.5190900000000003</v>
      </c>
      <c r="G2388" s="196">
        <v>5.1401899999999996</v>
      </c>
      <c r="H2388" s="196"/>
      <c r="I2388" s="196"/>
      <c r="J2388" s="196"/>
      <c r="K2388" s="196">
        <v>5.4340400000000004</v>
      </c>
      <c r="L2388" s="196"/>
      <c r="M2388" s="196"/>
      <c r="N2388" s="196">
        <v>4.0123499999999996</v>
      </c>
      <c r="O2388" s="196"/>
      <c r="P2388" s="196"/>
      <c r="Q2388" s="197" t="s">
        <v>1</v>
      </c>
    </row>
    <row r="2389" spans="1:17" x14ac:dyDescent="0.2">
      <c r="A2389" s="198" t="s">
        <v>41</v>
      </c>
      <c r="B2389" s="199" t="s">
        <v>207</v>
      </c>
      <c r="C2389" s="199" t="s">
        <v>215</v>
      </c>
      <c r="D2389" s="199" t="s">
        <v>197</v>
      </c>
      <c r="E2389" s="199">
        <v>6.0503400000000003</v>
      </c>
      <c r="F2389" s="199">
        <v>3.99125</v>
      </c>
      <c r="G2389" s="199">
        <v>4.4001799999999998</v>
      </c>
      <c r="H2389" s="199"/>
      <c r="I2389" s="199"/>
      <c r="J2389" s="199"/>
      <c r="K2389" s="199">
        <v>5.2806600000000001</v>
      </c>
      <c r="L2389" s="199"/>
      <c r="M2389" s="199"/>
      <c r="N2389" s="199">
        <v>3.9612699999999998</v>
      </c>
      <c r="O2389" s="199"/>
      <c r="P2389" s="199"/>
      <c r="Q2389" s="200" t="s">
        <v>1</v>
      </c>
    </row>
    <row r="2390" spans="1:17" x14ac:dyDescent="0.2">
      <c r="A2390" s="195" t="s">
        <v>41</v>
      </c>
      <c r="B2390" s="196" t="s">
        <v>207</v>
      </c>
      <c r="C2390" s="196" t="s">
        <v>213</v>
      </c>
      <c r="D2390" s="196" t="s">
        <v>195</v>
      </c>
      <c r="E2390" s="196">
        <v>6.0435499999999998</v>
      </c>
      <c r="F2390" s="196">
        <v>3.8976000000000002</v>
      </c>
      <c r="G2390" s="196">
        <v>4.1570999999999998</v>
      </c>
      <c r="H2390" s="196"/>
      <c r="I2390" s="196"/>
      <c r="J2390" s="196"/>
      <c r="K2390" s="196">
        <v>5.1698000000000004</v>
      </c>
      <c r="L2390" s="196"/>
      <c r="M2390" s="196"/>
      <c r="N2390" s="196">
        <v>3.15245</v>
      </c>
      <c r="O2390" s="196"/>
      <c r="P2390" s="196"/>
      <c r="Q2390" s="197" t="s">
        <v>1</v>
      </c>
    </row>
    <row r="2391" spans="1:17" x14ac:dyDescent="0.2">
      <c r="A2391" s="198" t="s">
        <v>41</v>
      </c>
      <c r="B2391" s="199" t="s">
        <v>207</v>
      </c>
      <c r="C2391" s="199" t="s">
        <v>213</v>
      </c>
      <c r="D2391" s="199" t="s">
        <v>197</v>
      </c>
      <c r="E2391" s="199">
        <v>5.6764099999999997</v>
      </c>
      <c r="F2391" s="199">
        <v>3.08812</v>
      </c>
      <c r="G2391" s="199">
        <v>4.05809</v>
      </c>
      <c r="H2391" s="199"/>
      <c r="I2391" s="199"/>
      <c r="J2391" s="199"/>
      <c r="K2391" s="199">
        <v>4.4294500000000001</v>
      </c>
      <c r="L2391" s="199"/>
      <c r="M2391" s="199"/>
      <c r="N2391" s="199">
        <v>3.22261</v>
      </c>
      <c r="O2391" s="199"/>
      <c r="P2391" s="199"/>
      <c r="Q2391" s="200" t="s">
        <v>1</v>
      </c>
    </row>
    <row r="2392" spans="1:17" x14ac:dyDescent="0.2">
      <c r="A2392" s="195" t="s">
        <v>41</v>
      </c>
      <c r="B2392" s="196" t="s">
        <v>207</v>
      </c>
      <c r="C2392" s="196" t="s">
        <v>212</v>
      </c>
      <c r="D2392" s="196" t="s">
        <v>195</v>
      </c>
      <c r="E2392" s="196"/>
      <c r="F2392" s="196"/>
      <c r="G2392" s="196"/>
      <c r="H2392" s="196"/>
      <c r="I2392" s="196"/>
      <c r="J2392" s="196"/>
      <c r="K2392" s="196"/>
      <c r="L2392" s="196"/>
      <c r="M2392" s="196"/>
      <c r="N2392" s="196"/>
      <c r="O2392" s="196"/>
      <c r="P2392" s="196"/>
      <c r="Q2392" s="197" t="s">
        <v>1</v>
      </c>
    </row>
    <row r="2393" spans="1:17" x14ac:dyDescent="0.2">
      <c r="A2393" s="198" t="s">
        <v>41</v>
      </c>
      <c r="B2393" s="199" t="s">
        <v>207</v>
      </c>
      <c r="C2393" s="199" t="s">
        <v>212</v>
      </c>
      <c r="D2393" s="199" t="s">
        <v>197</v>
      </c>
      <c r="E2393" s="199"/>
      <c r="F2393" s="199"/>
      <c r="G2393" s="199"/>
      <c r="H2393" s="199"/>
      <c r="I2393" s="199"/>
      <c r="J2393" s="199"/>
      <c r="K2393" s="199"/>
      <c r="L2393" s="199"/>
      <c r="M2393" s="199"/>
      <c r="N2393" s="199"/>
      <c r="O2393" s="199"/>
      <c r="P2393" s="199"/>
      <c r="Q2393" s="200" t="s">
        <v>1</v>
      </c>
    </row>
    <row r="2394" spans="1:17" x14ac:dyDescent="0.2">
      <c r="A2394" s="195" t="s">
        <v>41</v>
      </c>
      <c r="B2394" s="196" t="s">
        <v>207</v>
      </c>
      <c r="C2394" s="196" t="s">
        <v>210</v>
      </c>
      <c r="D2394" s="196" t="s">
        <v>195</v>
      </c>
      <c r="E2394" s="196"/>
      <c r="F2394" s="196"/>
      <c r="G2394" s="196"/>
      <c r="H2394" s="196"/>
      <c r="I2394" s="196"/>
      <c r="J2394" s="196"/>
      <c r="K2394" s="196"/>
      <c r="L2394" s="196"/>
      <c r="M2394" s="196"/>
      <c r="N2394" s="196"/>
      <c r="O2394" s="196"/>
      <c r="P2394" s="196"/>
      <c r="Q2394" s="197" t="s">
        <v>1</v>
      </c>
    </row>
    <row r="2395" spans="1:17" x14ac:dyDescent="0.2">
      <c r="A2395" s="198" t="s">
        <v>41</v>
      </c>
      <c r="B2395" s="199" t="s">
        <v>207</v>
      </c>
      <c r="C2395" s="199" t="s">
        <v>210</v>
      </c>
      <c r="D2395" s="199" t="s">
        <v>197</v>
      </c>
      <c r="E2395" s="199"/>
      <c r="F2395" s="199"/>
      <c r="G2395" s="199"/>
      <c r="H2395" s="199"/>
      <c r="I2395" s="199"/>
      <c r="J2395" s="199"/>
      <c r="K2395" s="199"/>
      <c r="L2395" s="199"/>
      <c r="M2395" s="199"/>
      <c r="N2395" s="199"/>
      <c r="O2395" s="199"/>
      <c r="P2395" s="199"/>
      <c r="Q2395" s="200" t="s">
        <v>1</v>
      </c>
    </row>
    <row r="2396" spans="1:17" x14ac:dyDescent="0.2">
      <c r="A2396" s="195" t="s">
        <v>41</v>
      </c>
      <c r="B2396" s="196" t="s">
        <v>207</v>
      </c>
      <c r="C2396" s="196" t="s">
        <v>206</v>
      </c>
      <c r="D2396" s="196" t="s">
        <v>195</v>
      </c>
      <c r="E2396" s="196"/>
      <c r="F2396" s="196"/>
      <c r="G2396" s="196"/>
      <c r="H2396" s="196"/>
      <c r="I2396" s="196"/>
      <c r="J2396" s="196"/>
      <c r="K2396" s="196"/>
      <c r="L2396" s="196"/>
      <c r="M2396" s="196"/>
      <c r="N2396" s="196"/>
      <c r="O2396" s="196"/>
      <c r="P2396" s="196"/>
      <c r="Q2396" s="197" t="s">
        <v>1</v>
      </c>
    </row>
    <row r="2397" spans="1:17" x14ac:dyDescent="0.2">
      <c r="A2397" s="198" t="s">
        <v>41</v>
      </c>
      <c r="B2397" s="199" t="s">
        <v>207</v>
      </c>
      <c r="C2397" s="199" t="s">
        <v>206</v>
      </c>
      <c r="D2397" s="199" t="s">
        <v>197</v>
      </c>
      <c r="E2397" s="199"/>
      <c r="F2397" s="199"/>
      <c r="G2397" s="199"/>
      <c r="H2397" s="199"/>
      <c r="I2397" s="199"/>
      <c r="J2397" s="199"/>
      <c r="K2397" s="199"/>
      <c r="L2397" s="199"/>
      <c r="M2397" s="199"/>
      <c r="N2397" s="199"/>
      <c r="O2397" s="199"/>
      <c r="P2397" s="199"/>
      <c r="Q2397" s="200" t="s">
        <v>1</v>
      </c>
    </row>
    <row r="2398" spans="1:17" x14ac:dyDescent="0.2">
      <c r="A2398" s="195" t="s">
        <v>41</v>
      </c>
      <c r="B2398" s="196" t="s">
        <v>207</v>
      </c>
      <c r="C2398" s="196" t="s">
        <v>211</v>
      </c>
      <c r="D2398" s="196" t="s">
        <v>195</v>
      </c>
      <c r="E2398" s="199"/>
      <c r="F2398" s="199"/>
      <c r="G2398" s="199"/>
      <c r="H2398" s="199"/>
      <c r="I2398" s="199"/>
      <c r="J2398" s="199"/>
      <c r="K2398" s="199"/>
      <c r="L2398" s="199"/>
      <c r="M2398" s="199"/>
      <c r="N2398" s="199"/>
      <c r="O2398" s="199"/>
      <c r="P2398" s="199"/>
      <c r="Q2398" s="200"/>
    </row>
    <row r="2399" spans="1:17" x14ac:dyDescent="0.2">
      <c r="A2399" s="198" t="s">
        <v>41</v>
      </c>
      <c r="B2399" s="199" t="s">
        <v>207</v>
      </c>
      <c r="C2399" s="199" t="s">
        <v>211</v>
      </c>
      <c r="D2399" s="199" t="s">
        <v>197</v>
      </c>
      <c r="E2399" s="199"/>
      <c r="F2399" s="199"/>
      <c r="G2399" s="199"/>
      <c r="H2399" s="199"/>
      <c r="I2399" s="199"/>
      <c r="J2399" s="199"/>
      <c r="K2399" s="199"/>
      <c r="L2399" s="199"/>
      <c r="M2399" s="199"/>
      <c r="N2399" s="199"/>
      <c r="O2399" s="199"/>
      <c r="P2399" s="199"/>
      <c r="Q2399" s="200"/>
    </row>
    <row r="2400" spans="1:17" x14ac:dyDescent="0.2">
      <c r="A2400" s="195" t="s">
        <v>41</v>
      </c>
      <c r="B2400" s="196" t="s">
        <v>207</v>
      </c>
      <c r="C2400" s="196" t="s">
        <v>1087</v>
      </c>
      <c r="D2400" s="196" t="s">
        <v>195</v>
      </c>
      <c r="E2400" s="199"/>
      <c r="F2400" s="199"/>
      <c r="G2400" s="199"/>
      <c r="H2400" s="199"/>
      <c r="I2400" s="199"/>
      <c r="J2400" s="199"/>
      <c r="K2400" s="199"/>
      <c r="L2400" s="199"/>
      <c r="M2400" s="199"/>
      <c r="N2400" s="199"/>
      <c r="O2400" s="199"/>
      <c r="P2400" s="199"/>
      <c r="Q2400" s="200"/>
    </row>
    <row r="2401" spans="1:17" x14ac:dyDescent="0.2">
      <c r="A2401" s="198" t="s">
        <v>41</v>
      </c>
      <c r="B2401" s="199" t="s">
        <v>207</v>
      </c>
      <c r="C2401" s="199" t="s">
        <v>1087</v>
      </c>
      <c r="D2401" s="199" t="s">
        <v>197</v>
      </c>
      <c r="E2401" s="199"/>
      <c r="F2401" s="199"/>
      <c r="G2401" s="199"/>
      <c r="H2401" s="199"/>
      <c r="I2401" s="199"/>
      <c r="J2401" s="199"/>
      <c r="K2401" s="199"/>
      <c r="L2401" s="199"/>
      <c r="M2401" s="199"/>
      <c r="N2401" s="199"/>
      <c r="O2401" s="199"/>
      <c r="P2401" s="199"/>
      <c r="Q2401" s="200"/>
    </row>
    <row r="2402" spans="1:17" x14ac:dyDescent="0.2">
      <c r="A2402" s="195" t="s">
        <v>42</v>
      </c>
      <c r="B2402" s="196" t="s">
        <v>208</v>
      </c>
      <c r="C2402" s="196" t="s">
        <v>214</v>
      </c>
      <c r="D2402" s="196" t="s">
        <v>195</v>
      </c>
      <c r="E2402" s="196">
        <v>592247</v>
      </c>
      <c r="F2402" s="196">
        <v>652498</v>
      </c>
      <c r="G2402" s="196">
        <v>668743</v>
      </c>
      <c r="H2402" s="196">
        <v>658377</v>
      </c>
      <c r="I2402" s="196">
        <v>690138</v>
      </c>
      <c r="J2402" s="196">
        <v>726735</v>
      </c>
      <c r="K2402" s="196">
        <v>764006</v>
      </c>
      <c r="L2402" s="196">
        <v>780480</v>
      </c>
      <c r="M2402" s="196">
        <v>768828</v>
      </c>
      <c r="N2402" s="196"/>
      <c r="O2402" s="196">
        <v>771307</v>
      </c>
      <c r="P2402" s="196"/>
      <c r="Q2402" s="197" t="s">
        <v>1</v>
      </c>
    </row>
    <row r="2403" spans="1:17" x14ac:dyDescent="0.2">
      <c r="A2403" s="198" t="s">
        <v>42</v>
      </c>
      <c r="B2403" s="199" t="s">
        <v>208</v>
      </c>
      <c r="C2403" s="199" t="s">
        <v>214</v>
      </c>
      <c r="D2403" s="199" t="s">
        <v>197</v>
      </c>
      <c r="E2403" s="199">
        <v>613532</v>
      </c>
      <c r="F2403" s="199">
        <v>672038</v>
      </c>
      <c r="G2403" s="199">
        <v>693422</v>
      </c>
      <c r="H2403" s="199">
        <v>677407</v>
      </c>
      <c r="I2403" s="199">
        <v>715606</v>
      </c>
      <c r="J2403" s="199">
        <v>746659</v>
      </c>
      <c r="K2403" s="199">
        <v>784553</v>
      </c>
      <c r="L2403" s="199">
        <v>800389</v>
      </c>
      <c r="M2403" s="199">
        <v>787658</v>
      </c>
      <c r="N2403" s="199"/>
      <c r="O2403" s="199">
        <v>793694</v>
      </c>
      <c r="P2403" s="199"/>
      <c r="Q2403" s="200" t="s">
        <v>1</v>
      </c>
    </row>
    <row r="2404" spans="1:17" x14ac:dyDescent="0.2">
      <c r="A2404" s="195" t="s">
        <v>42</v>
      </c>
      <c r="B2404" s="196" t="s">
        <v>208</v>
      </c>
      <c r="C2404" s="196" t="s">
        <v>215</v>
      </c>
      <c r="D2404" s="196" t="s">
        <v>195</v>
      </c>
      <c r="E2404" s="196">
        <v>479705</v>
      </c>
      <c r="F2404" s="196">
        <v>506123</v>
      </c>
      <c r="G2404" s="196">
        <v>491516</v>
      </c>
      <c r="H2404" s="196">
        <v>493242</v>
      </c>
      <c r="I2404" s="196">
        <v>498716</v>
      </c>
      <c r="J2404" s="196">
        <v>497315</v>
      </c>
      <c r="K2404" s="196">
        <v>517412</v>
      </c>
      <c r="L2404" s="196">
        <v>540834</v>
      </c>
      <c r="M2404" s="196">
        <v>532245</v>
      </c>
      <c r="N2404" s="196"/>
      <c r="O2404" s="196">
        <v>546241</v>
      </c>
      <c r="P2404" s="196"/>
      <c r="Q2404" s="197" t="s">
        <v>1</v>
      </c>
    </row>
    <row r="2405" spans="1:17" x14ac:dyDescent="0.2">
      <c r="A2405" s="198" t="s">
        <v>42</v>
      </c>
      <c r="B2405" s="199" t="s">
        <v>208</v>
      </c>
      <c r="C2405" s="199" t="s">
        <v>215</v>
      </c>
      <c r="D2405" s="199" t="s">
        <v>197</v>
      </c>
      <c r="E2405" s="199">
        <v>503512</v>
      </c>
      <c r="F2405" s="199">
        <v>528377</v>
      </c>
      <c r="G2405" s="199">
        <v>511056</v>
      </c>
      <c r="H2405" s="199">
        <v>511597</v>
      </c>
      <c r="I2405" s="199">
        <v>517139</v>
      </c>
      <c r="J2405" s="199">
        <v>514572</v>
      </c>
      <c r="K2405" s="199">
        <v>529810</v>
      </c>
      <c r="L2405" s="199">
        <v>554051</v>
      </c>
      <c r="M2405" s="199">
        <v>547064</v>
      </c>
      <c r="N2405" s="199"/>
      <c r="O2405" s="199">
        <v>558846</v>
      </c>
      <c r="P2405" s="199"/>
      <c r="Q2405" s="200" t="s">
        <v>1</v>
      </c>
    </row>
    <row r="2406" spans="1:17" x14ac:dyDescent="0.2">
      <c r="A2406" s="195" t="s">
        <v>42</v>
      </c>
      <c r="B2406" s="196" t="s">
        <v>208</v>
      </c>
      <c r="C2406" s="196" t="s">
        <v>213</v>
      </c>
      <c r="D2406" s="196" t="s">
        <v>195</v>
      </c>
      <c r="E2406" s="196">
        <v>403021</v>
      </c>
      <c r="F2406" s="196">
        <v>416516</v>
      </c>
      <c r="G2406" s="196">
        <v>422990</v>
      </c>
      <c r="H2406" s="196">
        <v>413204</v>
      </c>
      <c r="I2406" s="196">
        <v>432992</v>
      </c>
      <c r="J2406" s="196">
        <v>430569</v>
      </c>
      <c r="K2406" s="196">
        <v>437297</v>
      </c>
      <c r="L2406" s="196">
        <v>459125</v>
      </c>
      <c r="M2406" s="196">
        <v>458220</v>
      </c>
      <c r="N2406" s="196"/>
      <c r="O2406" s="196">
        <v>463701</v>
      </c>
      <c r="P2406" s="196"/>
      <c r="Q2406" s="197" t="s">
        <v>1</v>
      </c>
    </row>
    <row r="2407" spans="1:17" x14ac:dyDescent="0.2">
      <c r="A2407" s="198" t="s">
        <v>42</v>
      </c>
      <c r="B2407" s="199" t="s">
        <v>208</v>
      </c>
      <c r="C2407" s="199" t="s">
        <v>213</v>
      </c>
      <c r="D2407" s="199" t="s">
        <v>197</v>
      </c>
      <c r="E2407" s="199">
        <v>417770</v>
      </c>
      <c r="F2407" s="199">
        <v>429401</v>
      </c>
      <c r="G2407" s="199">
        <v>435026</v>
      </c>
      <c r="H2407" s="199">
        <v>426226</v>
      </c>
      <c r="I2407" s="199">
        <v>442035</v>
      </c>
      <c r="J2407" s="199">
        <v>440129</v>
      </c>
      <c r="K2407" s="199">
        <v>446445</v>
      </c>
      <c r="L2407" s="199">
        <v>465941</v>
      </c>
      <c r="M2407" s="199">
        <v>465903</v>
      </c>
      <c r="N2407" s="199"/>
      <c r="O2407" s="199">
        <v>468803</v>
      </c>
      <c r="P2407" s="199"/>
      <c r="Q2407" s="200" t="s">
        <v>1</v>
      </c>
    </row>
    <row r="2408" spans="1:17" x14ac:dyDescent="0.2">
      <c r="A2408" s="195" t="s">
        <v>42</v>
      </c>
      <c r="B2408" s="196" t="s">
        <v>208</v>
      </c>
      <c r="C2408" s="196" t="s">
        <v>212</v>
      </c>
      <c r="D2408" s="196" t="s">
        <v>195</v>
      </c>
      <c r="E2408" s="196">
        <v>284380</v>
      </c>
      <c r="F2408" s="196">
        <v>303285</v>
      </c>
      <c r="G2408" s="196">
        <v>308457</v>
      </c>
      <c r="H2408" s="196">
        <v>301543</v>
      </c>
      <c r="I2408" s="196">
        <v>317592</v>
      </c>
      <c r="J2408" s="196">
        <v>321586</v>
      </c>
      <c r="K2408" s="196">
        <v>326791</v>
      </c>
      <c r="L2408" s="196">
        <v>335738</v>
      </c>
      <c r="M2408" s="196">
        <v>339815</v>
      </c>
      <c r="N2408" s="196"/>
      <c r="O2408" s="196">
        <v>350620</v>
      </c>
      <c r="P2408" s="196"/>
      <c r="Q2408" s="197" t="s">
        <v>1</v>
      </c>
    </row>
    <row r="2409" spans="1:17" x14ac:dyDescent="0.2">
      <c r="A2409" s="198" t="s">
        <v>42</v>
      </c>
      <c r="B2409" s="199" t="s">
        <v>208</v>
      </c>
      <c r="C2409" s="199" t="s">
        <v>212</v>
      </c>
      <c r="D2409" s="199" t="s">
        <v>197</v>
      </c>
      <c r="E2409" s="199">
        <v>286770</v>
      </c>
      <c r="F2409" s="199">
        <v>305264</v>
      </c>
      <c r="G2409" s="199">
        <v>308895</v>
      </c>
      <c r="H2409" s="199">
        <v>302021</v>
      </c>
      <c r="I2409" s="199">
        <v>316388</v>
      </c>
      <c r="J2409" s="199">
        <v>318626</v>
      </c>
      <c r="K2409" s="199">
        <v>324161</v>
      </c>
      <c r="L2409" s="199">
        <v>333945</v>
      </c>
      <c r="M2409" s="199">
        <v>335471</v>
      </c>
      <c r="N2409" s="199"/>
      <c r="O2409" s="199">
        <v>346311</v>
      </c>
      <c r="P2409" s="199"/>
      <c r="Q2409" s="200" t="s">
        <v>1</v>
      </c>
    </row>
    <row r="2410" spans="1:17" x14ac:dyDescent="0.2">
      <c r="A2410" s="195" t="s">
        <v>42</v>
      </c>
      <c r="B2410" s="196" t="s">
        <v>208</v>
      </c>
      <c r="C2410" s="196" t="s">
        <v>210</v>
      </c>
      <c r="D2410" s="196" t="s">
        <v>195</v>
      </c>
      <c r="E2410" s="196">
        <v>219532</v>
      </c>
      <c r="F2410" s="196">
        <v>255733</v>
      </c>
      <c r="G2410" s="196">
        <v>233920</v>
      </c>
      <c r="H2410" s="196">
        <v>230382</v>
      </c>
      <c r="I2410" s="196">
        <v>239272</v>
      </c>
      <c r="J2410" s="196">
        <v>246607</v>
      </c>
      <c r="K2410" s="196">
        <v>244523</v>
      </c>
      <c r="L2410" s="196">
        <v>251240</v>
      </c>
      <c r="M2410" s="196">
        <v>254591</v>
      </c>
      <c r="N2410" s="196"/>
      <c r="O2410" s="196">
        <v>288575</v>
      </c>
      <c r="P2410" s="196"/>
      <c r="Q2410" s="197" t="s">
        <v>1</v>
      </c>
    </row>
    <row r="2411" spans="1:17" x14ac:dyDescent="0.2">
      <c r="A2411" s="198" t="s">
        <v>42</v>
      </c>
      <c r="B2411" s="199" t="s">
        <v>208</v>
      </c>
      <c r="C2411" s="199" t="s">
        <v>210</v>
      </c>
      <c r="D2411" s="199" t="s">
        <v>197</v>
      </c>
      <c r="E2411" s="199">
        <v>219853</v>
      </c>
      <c r="F2411" s="199">
        <v>254746</v>
      </c>
      <c r="G2411" s="199">
        <v>231043</v>
      </c>
      <c r="H2411" s="199">
        <v>227917</v>
      </c>
      <c r="I2411" s="199">
        <v>232844</v>
      </c>
      <c r="J2411" s="199">
        <v>240232</v>
      </c>
      <c r="K2411" s="199">
        <v>235724</v>
      </c>
      <c r="L2411" s="199">
        <v>241781</v>
      </c>
      <c r="M2411" s="199">
        <v>243931</v>
      </c>
      <c r="N2411" s="199"/>
      <c r="O2411" s="199">
        <v>272790</v>
      </c>
      <c r="P2411" s="199"/>
      <c r="Q2411" s="200" t="s">
        <v>1</v>
      </c>
    </row>
    <row r="2412" spans="1:17" x14ac:dyDescent="0.2">
      <c r="A2412" s="195" t="s">
        <v>42</v>
      </c>
      <c r="B2412" s="196" t="s">
        <v>208</v>
      </c>
      <c r="C2412" s="196" t="s">
        <v>206</v>
      </c>
      <c r="D2412" s="196" t="s">
        <v>195</v>
      </c>
      <c r="E2412" s="196"/>
      <c r="F2412" s="196"/>
      <c r="G2412" s="196"/>
      <c r="H2412" s="196"/>
      <c r="I2412" s="196"/>
      <c r="J2412" s="196"/>
      <c r="K2412" s="196"/>
      <c r="L2412" s="196"/>
      <c r="M2412" s="196"/>
      <c r="N2412" s="196"/>
      <c r="O2412" s="196"/>
      <c r="P2412" s="196"/>
      <c r="Q2412" s="197" t="s">
        <v>1</v>
      </c>
    </row>
    <row r="2413" spans="1:17" x14ac:dyDescent="0.2">
      <c r="A2413" s="198" t="s">
        <v>42</v>
      </c>
      <c r="B2413" s="199" t="s">
        <v>208</v>
      </c>
      <c r="C2413" s="199" t="s">
        <v>206</v>
      </c>
      <c r="D2413" s="199" t="s">
        <v>197</v>
      </c>
      <c r="E2413" s="199"/>
      <c r="F2413" s="199"/>
      <c r="G2413" s="199"/>
      <c r="H2413" s="199"/>
      <c r="I2413" s="199"/>
      <c r="J2413" s="199"/>
      <c r="K2413" s="199"/>
      <c r="L2413" s="199"/>
      <c r="M2413" s="199"/>
      <c r="N2413" s="199"/>
      <c r="O2413" s="199"/>
      <c r="P2413" s="199"/>
      <c r="Q2413" s="200" t="s">
        <v>1</v>
      </c>
    </row>
    <row r="2414" spans="1:17" x14ac:dyDescent="0.2">
      <c r="A2414" s="195" t="s">
        <v>42</v>
      </c>
      <c r="B2414" s="196" t="s">
        <v>208</v>
      </c>
      <c r="C2414" s="196" t="s">
        <v>211</v>
      </c>
      <c r="D2414" s="196" t="s">
        <v>195</v>
      </c>
      <c r="E2414" s="196"/>
      <c r="F2414" s="196"/>
      <c r="G2414" s="196"/>
      <c r="H2414" s="196"/>
      <c r="I2414" s="196"/>
      <c r="J2414" s="196"/>
      <c r="K2414" s="196"/>
      <c r="L2414" s="196"/>
      <c r="M2414" s="196"/>
      <c r="N2414" s="196"/>
      <c r="O2414" s="196"/>
      <c r="P2414" s="196"/>
      <c r="Q2414" s="197" t="s">
        <v>1</v>
      </c>
    </row>
    <row r="2415" spans="1:17" x14ac:dyDescent="0.2">
      <c r="A2415" s="198" t="s">
        <v>42</v>
      </c>
      <c r="B2415" s="199" t="s">
        <v>208</v>
      </c>
      <c r="C2415" s="199" t="s">
        <v>211</v>
      </c>
      <c r="D2415" s="199" t="s">
        <v>197</v>
      </c>
      <c r="E2415" s="199"/>
      <c r="F2415" s="199"/>
      <c r="G2415" s="199"/>
      <c r="H2415" s="199"/>
      <c r="I2415" s="199"/>
      <c r="J2415" s="199"/>
      <c r="K2415" s="199"/>
      <c r="L2415" s="199"/>
      <c r="M2415" s="199"/>
      <c r="N2415" s="199"/>
      <c r="O2415" s="199"/>
      <c r="P2415" s="199"/>
      <c r="Q2415" s="200" t="s">
        <v>1</v>
      </c>
    </row>
    <row r="2416" spans="1:17" x14ac:dyDescent="0.2">
      <c r="A2416" s="195" t="s">
        <v>42</v>
      </c>
      <c r="B2416" s="196" t="s">
        <v>205</v>
      </c>
      <c r="C2416" s="196" t="s">
        <v>214</v>
      </c>
      <c r="D2416" s="196" t="s">
        <v>195</v>
      </c>
      <c r="E2416" s="196">
        <v>125475</v>
      </c>
      <c r="F2416" s="196">
        <v>134800</v>
      </c>
      <c r="G2416" s="196">
        <v>179560</v>
      </c>
      <c r="H2416" s="196">
        <v>172980</v>
      </c>
      <c r="I2416" s="196">
        <v>180251</v>
      </c>
      <c r="J2416" s="196">
        <v>164179</v>
      </c>
      <c r="K2416" s="196">
        <v>181836</v>
      </c>
      <c r="L2416" s="196">
        <v>182936</v>
      </c>
      <c r="M2416" s="196">
        <v>179579</v>
      </c>
      <c r="N2416" s="196">
        <v>150366</v>
      </c>
      <c r="O2416" s="196">
        <v>171972</v>
      </c>
      <c r="P2416" s="196"/>
      <c r="Q2416" s="197" t="s">
        <v>1</v>
      </c>
    </row>
    <row r="2417" spans="1:17" x14ac:dyDescent="0.2">
      <c r="A2417" s="198" t="s">
        <v>42</v>
      </c>
      <c r="B2417" s="199" t="s">
        <v>205</v>
      </c>
      <c r="C2417" s="199" t="s">
        <v>214</v>
      </c>
      <c r="D2417" s="199" t="s">
        <v>197</v>
      </c>
      <c r="E2417" s="199">
        <v>131467</v>
      </c>
      <c r="F2417" s="199">
        <v>140469</v>
      </c>
      <c r="G2417" s="199">
        <v>182809</v>
      </c>
      <c r="H2417" s="199">
        <v>178218</v>
      </c>
      <c r="I2417" s="199">
        <v>181709</v>
      </c>
      <c r="J2417" s="199">
        <v>160555</v>
      </c>
      <c r="K2417" s="199">
        <v>178036</v>
      </c>
      <c r="L2417" s="199">
        <v>178076</v>
      </c>
      <c r="M2417" s="199">
        <v>176011</v>
      </c>
      <c r="N2417" s="199">
        <v>146038</v>
      </c>
      <c r="O2417" s="199">
        <v>164727</v>
      </c>
      <c r="P2417" s="199"/>
      <c r="Q2417" s="200" t="s">
        <v>1</v>
      </c>
    </row>
    <row r="2418" spans="1:17" x14ac:dyDescent="0.2">
      <c r="A2418" s="195" t="s">
        <v>42</v>
      </c>
      <c r="B2418" s="196" t="s">
        <v>205</v>
      </c>
      <c r="C2418" s="196" t="s">
        <v>215</v>
      </c>
      <c r="D2418" s="196" t="s">
        <v>195</v>
      </c>
      <c r="E2418" s="196">
        <v>98603</v>
      </c>
      <c r="F2418" s="196">
        <v>103062</v>
      </c>
      <c r="G2418" s="196">
        <v>138022</v>
      </c>
      <c r="H2418" s="196">
        <v>110906</v>
      </c>
      <c r="I2418" s="196">
        <v>143047</v>
      </c>
      <c r="J2418" s="196">
        <v>142967</v>
      </c>
      <c r="K2418" s="196">
        <v>136085</v>
      </c>
      <c r="L2418" s="196">
        <v>142803</v>
      </c>
      <c r="M2418" s="196">
        <v>142999</v>
      </c>
      <c r="N2418" s="196">
        <v>146467</v>
      </c>
      <c r="O2418" s="196">
        <v>128792</v>
      </c>
      <c r="P2418" s="196"/>
      <c r="Q2418" s="197" t="s">
        <v>1</v>
      </c>
    </row>
    <row r="2419" spans="1:17" x14ac:dyDescent="0.2">
      <c r="A2419" s="198" t="s">
        <v>42</v>
      </c>
      <c r="B2419" s="199" t="s">
        <v>205</v>
      </c>
      <c r="C2419" s="199" t="s">
        <v>215</v>
      </c>
      <c r="D2419" s="199" t="s">
        <v>197</v>
      </c>
      <c r="E2419" s="199">
        <v>102586</v>
      </c>
      <c r="F2419" s="199">
        <v>107425</v>
      </c>
      <c r="G2419" s="199">
        <v>140984</v>
      </c>
      <c r="H2419" s="199">
        <v>115018</v>
      </c>
      <c r="I2419" s="199">
        <v>145342</v>
      </c>
      <c r="J2419" s="199">
        <v>143730</v>
      </c>
      <c r="K2419" s="199">
        <v>132528</v>
      </c>
      <c r="L2419" s="199">
        <v>139947</v>
      </c>
      <c r="M2419" s="199">
        <v>138375</v>
      </c>
      <c r="N2419" s="199">
        <v>140816</v>
      </c>
      <c r="O2419" s="199">
        <v>122990</v>
      </c>
      <c r="P2419" s="199"/>
      <c r="Q2419" s="200" t="s">
        <v>1</v>
      </c>
    </row>
    <row r="2420" spans="1:17" x14ac:dyDescent="0.2">
      <c r="A2420" s="195" t="s">
        <v>42</v>
      </c>
      <c r="B2420" s="196" t="s">
        <v>205</v>
      </c>
      <c r="C2420" s="196" t="s">
        <v>213</v>
      </c>
      <c r="D2420" s="196" t="s">
        <v>195</v>
      </c>
      <c r="E2420" s="196">
        <v>76695</v>
      </c>
      <c r="F2420" s="196">
        <v>83245</v>
      </c>
      <c r="G2420" s="196">
        <v>102417</v>
      </c>
      <c r="H2420" s="196">
        <v>89669</v>
      </c>
      <c r="I2420" s="196">
        <v>118940</v>
      </c>
      <c r="J2420" s="196">
        <v>121986</v>
      </c>
      <c r="K2420" s="196">
        <v>123437</v>
      </c>
      <c r="L2420" s="196">
        <v>120599</v>
      </c>
      <c r="M2420" s="196">
        <v>124003</v>
      </c>
      <c r="N2420" s="196">
        <v>128613</v>
      </c>
      <c r="O2420" s="196">
        <v>129395</v>
      </c>
      <c r="P2420" s="196"/>
      <c r="Q2420" s="197" t="s">
        <v>1</v>
      </c>
    </row>
    <row r="2421" spans="1:17" x14ac:dyDescent="0.2">
      <c r="A2421" s="198" t="s">
        <v>42</v>
      </c>
      <c r="B2421" s="199" t="s">
        <v>205</v>
      </c>
      <c r="C2421" s="199" t="s">
        <v>213</v>
      </c>
      <c r="D2421" s="199" t="s">
        <v>197</v>
      </c>
      <c r="E2421" s="199">
        <v>79928</v>
      </c>
      <c r="F2421" s="199">
        <v>87497</v>
      </c>
      <c r="G2421" s="199">
        <v>108008</v>
      </c>
      <c r="H2421" s="199">
        <v>94775</v>
      </c>
      <c r="I2421" s="199">
        <v>122483</v>
      </c>
      <c r="J2421" s="199">
        <v>123349</v>
      </c>
      <c r="K2421" s="199">
        <v>123528</v>
      </c>
      <c r="L2421" s="199">
        <v>119022</v>
      </c>
      <c r="M2421" s="199">
        <v>121250</v>
      </c>
      <c r="N2421" s="199">
        <v>123924</v>
      </c>
      <c r="O2421" s="199">
        <v>123434</v>
      </c>
      <c r="P2421" s="199"/>
      <c r="Q2421" s="200" t="s">
        <v>1</v>
      </c>
    </row>
    <row r="2422" spans="1:17" x14ac:dyDescent="0.2">
      <c r="A2422" s="195" t="s">
        <v>42</v>
      </c>
      <c r="B2422" s="196" t="s">
        <v>205</v>
      </c>
      <c r="C2422" s="196" t="s">
        <v>212</v>
      </c>
      <c r="D2422" s="196" t="s">
        <v>195</v>
      </c>
      <c r="E2422" s="196">
        <v>70901</v>
      </c>
      <c r="F2422" s="196">
        <v>78533</v>
      </c>
      <c r="G2422" s="196">
        <v>96010</v>
      </c>
      <c r="H2422" s="196">
        <v>82023</v>
      </c>
      <c r="I2422" s="196">
        <v>108567</v>
      </c>
      <c r="J2422" s="196">
        <v>124283</v>
      </c>
      <c r="K2422" s="196">
        <v>133454</v>
      </c>
      <c r="L2422" s="196">
        <v>134712</v>
      </c>
      <c r="M2422" s="196">
        <v>138858</v>
      </c>
      <c r="N2422" s="196">
        <v>152857</v>
      </c>
      <c r="O2422" s="196">
        <v>158058</v>
      </c>
      <c r="P2422" s="196"/>
      <c r="Q2422" s="197" t="s">
        <v>1</v>
      </c>
    </row>
    <row r="2423" spans="1:17" x14ac:dyDescent="0.2">
      <c r="A2423" s="198" t="s">
        <v>42</v>
      </c>
      <c r="B2423" s="199" t="s">
        <v>205</v>
      </c>
      <c r="C2423" s="199" t="s">
        <v>212</v>
      </c>
      <c r="D2423" s="199" t="s">
        <v>197</v>
      </c>
      <c r="E2423" s="199">
        <v>73228</v>
      </c>
      <c r="F2423" s="199">
        <v>81506</v>
      </c>
      <c r="G2423" s="199">
        <v>102181</v>
      </c>
      <c r="H2423" s="199">
        <v>86235</v>
      </c>
      <c r="I2423" s="199">
        <v>114347</v>
      </c>
      <c r="J2423" s="199">
        <v>130993</v>
      </c>
      <c r="K2423" s="199">
        <v>137179</v>
      </c>
      <c r="L2423" s="199">
        <v>138893</v>
      </c>
      <c r="M2423" s="199">
        <v>137859</v>
      </c>
      <c r="N2423" s="199">
        <v>148771</v>
      </c>
      <c r="O2423" s="199">
        <v>150515</v>
      </c>
      <c r="P2423" s="199"/>
      <c r="Q2423" s="200" t="s">
        <v>1</v>
      </c>
    </row>
    <row r="2424" spans="1:17" x14ac:dyDescent="0.2">
      <c r="A2424" s="195" t="s">
        <v>42</v>
      </c>
      <c r="B2424" s="196" t="s">
        <v>205</v>
      </c>
      <c r="C2424" s="196" t="s">
        <v>210</v>
      </c>
      <c r="D2424" s="196" t="s">
        <v>195</v>
      </c>
      <c r="E2424" s="196"/>
      <c r="F2424" s="196"/>
      <c r="G2424" s="196"/>
      <c r="H2424" s="196"/>
      <c r="I2424" s="196"/>
      <c r="J2424" s="196"/>
      <c r="K2424" s="196"/>
      <c r="L2424" s="196"/>
      <c r="M2424" s="196"/>
      <c r="N2424" s="196"/>
      <c r="O2424" s="196"/>
      <c r="P2424" s="196"/>
      <c r="Q2424" s="197" t="s">
        <v>1</v>
      </c>
    </row>
    <row r="2425" spans="1:17" x14ac:dyDescent="0.2">
      <c r="A2425" s="198" t="s">
        <v>42</v>
      </c>
      <c r="B2425" s="199" t="s">
        <v>205</v>
      </c>
      <c r="C2425" s="199" t="s">
        <v>210</v>
      </c>
      <c r="D2425" s="199" t="s">
        <v>197</v>
      </c>
      <c r="E2425" s="199"/>
      <c r="F2425" s="199"/>
      <c r="G2425" s="199"/>
      <c r="H2425" s="199"/>
      <c r="I2425" s="199"/>
      <c r="J2425" s="199"/>
      <c r="K2425" s="199"/>
      <c r="L2425" s="199"/>
      <c r="M2425" s="199"/>
      <c r="N2425" s="199"/>
      <c r="O2425" s="199"/>
      <c r="P2425" s="199"/>
      <c r="Q2425" s="200" t="s">
        <v>1</v>
      </c>
    </row>
    <row r="2426" spans="1:17" x14ac:dyDescent="0.2">
      <c r="A2426" s="195" t="s">
        <v>42</v>
      </c>
      <c r="B2426" s="196" t="s">
        <v>205</v>
      </c>
      <c r="C2426" s="196" t="s">
        <v>206</v>
      </c>
      <c r="D2426" s="196" t="s">
        <v>195</v>
      </c>
      <c r="E2426" s="196"/>
      <c r="F2426" s="196"/>
      <c r="G2426" s="196"/>
      <c r="H2426" s="196"/>
      <c r="I2426" s="196"/>
      <c r="J2426" s="196"/>
      <c r="K2426" s="196"/>
      <c r="L2426" s="196"/>
      <c r="M2426" s="196"/>
      <c r="N2426" s="196"/>
      <c r="O2426" s="196"/>
      <c r="P2426" s="196"/>
      <c r="Q2426" s="197" t="s">
        <v>1</v>
      </c>
    </row>
    <row r="2427" spans="1:17" x14ac:dyDescent="0.2">
      <c r="A2427" s="198" t="s">
        <v>42</v>
      </c>
      <c r="B2427" s="199" t="s">
        <v>205</v>
      </c>
      <c r="C2427" s="199" t="s">
        <v>206</v>
      </c>
      <c r="D2427" s="199" t="s">
        <v>197</v>
      </c>
      <c r="E2427" s="199"/>
      <c r="F2427" s="199"/>
      <c r="G2427" s="199"/>
      <c r="H2427" s="199"/>
      <c r="I2427" s="199"/>
      <c r="J2427" s="199"/>
      <c r="K2427" s="199"/>
      <c r="L2427" s="199"/>
      <c r="M2427" s="199"/>
      <c r="N2427" s="199"/>
      <c r="O2427" s="199"/>
      <c r="P2427" s="199"/>
      <c r="Q2427" s="200" t="s">
        <v>1</v>
      </c>
    </row>
    <row r="2428" spans="1:17" x14ac:dyDescent="0.2">
      <c r="A2428" s="195" t="s">
        <v>42</v>
      </c>
      <c r="B2428" s="196" t="s">
        <v>205</v>
      </c>
      <c r="C2428" s="196" t="s">
        <v>211</v>
      </c>
      <c r="D2428" s="196" t="s">
        <v>195</v>
      </c>
      <c r="E2428" s="199"/>
      <c r="F2428" s="199"/>
      <c r="G2428" s="199"/>
      <c r="H2428" s="199"/>
      <c r="I2428" s="199"/>
      <c r="J2428" s="199"/>
      <c r="K2428" s="199"/>
      <c r="L2428" s="199"/>
      <c r="M2428" s="199"/>
      <c r="N2428" s="199"/>
      <c r="O2428" s="199"/>
      <c r="P2428" s="199"/>
      <c r="Q2428" s="200"/>
    </row>
    <row r="2429" spans="1:17" x14ac:dyDescent="0.2">
      <c r="A2429" s="198" t="s">
        <v>42</v>
      </c>
      <c r="B2429" s="199" t="s">
        <v>205</v>
      </c>
      <c r="C2429" s="199" t="s">
        <v>211</v>
      </c>
      <c r="D2429" s="199" t="s">
        <v>197</v>
      </c>
      <c r="E2429" s="199"/>
      <c r="F2429" s="199"/>
      <c r="G2429" s="199"/>
      <c r="H2429" s="199"/>
      <c r="I2429" s="199"/>
      <c r="J2429" s="199"/>
      <c r="K2429" s="199"/>
      <c r="L2429" s="199"/>
      <c r="M2429" s="199"/>
      <c r="N2429" s="199"/>
      <c r="O2429" s="199"/>
      <c r="P2429" s="199"/>
      <c r="Q2429" s="200"/>
    </row>
    <row r="2430" spans="1:17" x14ac:dyDescent="0.2">
      <c r="A2430" s="195" t="s">
        <v>42</v>
      </c>
      <c r="B2430" s="196" t="s">
        <v>205</v>
      </c>
      <c r="C2430" s="196" t="s">
        <v>1087</v>
      </c>
      <c r="D2430" s="196" t="s">
        <v>195</v>
      </c>
      <c r="E2430" s="199"/>
      <c r="F2430" s="199"/>
      <c r="G2430" s="199"/>
      <c r="H2430" s="199"/>
      <c r="I2430" s="199"/>
      <c r="J2430" s="199"/>
      <c r="K2430" s="199"/>
      <c r="L2430" s="199"/>
      <c r="M2430" s="199"/>
      <c r="N2430" s="199"/>
      <c r="O2430" s="199"/>
      <c r="P2430" s="199"/>
      <c r="Q2430" s="200"/>
    </row>
    <row r="2431" spans="1:17" x14ac:dyDescent="0.2">
      <c r="A2431" s="198" t="s">
        <v>42</v>
      </c>
      <c r="B2431" s="199" t="s">
        <v>205</v>
      </c>
      <c r="C2431" s="199" t="s">
        <v>1087</v>
      </c>
      <c r="D2431" s="199" t="s">
        <v>197</v>
      </c>
      <c r="E2431" s="199"/>
      <c r="F2431" s="199"/>
      <c r="G2431" s="199"/>
      <c r="H2431" s="199"/>
      <c r="I2431" s="199"/>
      <c r="J2431" s="199"/>
      <c r="K2431" s="199"/>
      <c r="L2431" s="199"/>
      <c r="M2431" s="199"/>
      <c r="N2431" s="199"/>
      <c r="O2431" s="199"/>
      <c r="P2431" s="199"/>
      <c r="Q2431" s="200"/>
    </row>
    <row r="2432" spans="1:17" x14ac:dyDescent="0.2">
      <c r="A2432" s="195" t="s">
        <v>42</v>
      </c>
      <c r="B2432" s="196" t="s">
        <v>209</v>
      </c>
      <c r="C2432" s="196" t="s">
        <v>214</v>
      </c>
      <c r="D2432" s="196" t="s">
        <v>195</v>
      </c>
      <c r="E2432" s="196">
        <v>13.748150000000001</v>
      </c>
      <c r="F2432" s="196">
        <v>15.733840000000001</v>
      </c>
      <c r="G2432" s="196">
        <v>17.595849999999999</v>
      </c>
      <c r="H2432" s="196">
        <v>17.28022</v>
      </c>
      <c r="I2432" s="196">
        <v>19.466249999999999</v>
      </c>
      <c r="J2432" s="196">
        <v>21.738189999999999</v>
      </c>
      <c r="K2432" s="196">
        <v>21.28321</v>
      </c>
      <c r="L2432" s="196">
        <v>23.41892</v>
      </c>
      <c r="M2432" s="196">
        <v>23.048590000000001</v>
      </c>
      <c r="N2432" s="196"/>
      <c r="O2432" s="196">
        <v>28.57526</v>
      </c>
      <c r="P2432" s="196"/>
      <c r="Q2432" s="197" t="s">
        <v>1</v>
      </c>
    </row>
    <row r="2433" spans="1:17" x14ac:dyDescent="0.2">
      <c r="A2433" s="198" t="s">
        <v>42</v>
      </c>
      <c r="B2433" s="199" t="s">
        <v>209</v>
      </c>
      <c r="C2433" s="199" t="s">
        <v>214</v>
      </c>
      <c r="D2433" s="199" t="s">
        <v>197</v>
      </c>
      <c r="E2433" s="199">
        <v>14.94608</v>
      </c>
      <c r="F2433" s="199">
        <v>16.8489</v>
      </c>
      <c r="G2433" s="199">
        <v>19.29345</v>
      </c>
      <c r="H2433" s="199">
        <v>18.767589999999998</v>
      </c>
      <c r="I2433" s="199">
        <v>21.409690000000001</v>
      </c>
      <c r="J2433" s="199">
        <v>23.798010000000001</v>
      </c>
      <c r="K2433" s="199">
        <v>23.274650000000001</v>
      </c>
      <c r="L2433" s="199">
        <v>25.367039999999999</v>
      </c>
      <c r="M2433" s="199">
        <v>25.084620000000001</v>
      </c>
      <c r="N2433" s="199"/>
      <c r="O2433" s="199">
        <v>30.735019999999999</v>
      </c>
      <c r="P2433" s="199"/>
      <c r="Q2433" s="200" t="s">
        <v>1</v>
      </c>
    </row>
    <row r="2434" spans="1:17" x14ac:dyDescent="0.2">
      <c r="A2434" s="195" t="s">
        <v>42</v>
      </c>
      <c r="B2434" s="196" t="s">
        <v>209</v>
      </c>
      <c r="C2434" s="196" t="s">
        <v>215</v>
      </c>
      <c r="D2434" s="196" t="s">
        <v>195</v>
      </c>
      <c r="E2434" s="196">
        <v>26.418530000000001</v>
      </c>
      <c r="F2434" s="196">
        <v>24.818280000000001</v>
      </c>
      <c r="G2434" s="196">
        <v>21.758189999999999</v>
      </c>
      <c r="H2434" s="196">
        <v>23.095359999999999</v>
      </c>
      <c r="I2434" s="196">
        <v>21.723189999999999</v>
      </c>
      <c r="J2434" s="196">
        <v>22.905799999999999</v>
      </c>
      <c r="K2434" s="196">
        <v>21.117789999999999</v>
      </c>
      <c r="L2434" s="196">
        <v>20.19566</v>
      </c>
      <c r="M2434" s="196">
        <v>20.933399999999999</v>
      </c>
      <c r="N2434" s="196"/>
      <c r="O2434" s="196">
        <v>23.36514</v>
      </c>
      <c r="P2434" s="196"/>
      <c r="Q2434" s="197" t="s">
        <v>1</v>
      </c>
    </row>
    <row r="2435" spans="1:17" x14ac:dyDescent="0.2">
      <c r="A2435" s="198" t="s">
        <v>42</v>
      </c>
      <c r="B2435" s="199" t="s">
        <v>209</v>
      </c>
      <c r="C2435" s="199" t="s">
        <v>215</v>
      </c>
      <c r="D2435" s="199" t="s">
        <v>197</v>
      </c>
      <c r="E2435" s="199">
        <v>29.588370000000001</v>
      </c>
      <c r="F2435" s="199">
        <v>27.602070000000001</v>
      </c>
      <c r="G2435" s="199">
        <v>25.063790000000001</v>
      </c>
      <c r="H2435" s="199">
        <v>26.452069999999999</v>
      </c>
      <c r="I2435" s="199">
        <v>24.857340000000001</v>
      </c>
      <c r="J2435" s="199">
        <v>26.045919999999999</v>
      </c>
      <c r="K2435" s="199">
        <v>24.23095</v>
      </c>
      <c r="L2435" s="199">
        <v>22.771190000000001</v>
      </c>
      <c r="M2435" s="199">
        <v>23.844190000000001</v>
      </c>
      <c r="N2435" s="199"/>
      <c r="O2435" s="199">
        <v>26.351980000000001</v>
      </c>
      <c r="P2435" s="199"/>
      <c r="Q2435" s="200" t="s">
        <v>1</v>
      </c>
    </row>
    <row r="2436" spans="1:17" x14ac:dyDescent="0.2">
      <c r="A2436" s="195" t="s">
        <v>42</v>
      </c>
      <c r="B2436" s="196" t="s">
        <v>209</v>
      </c>
      <c r="C2436" s="196" t="s">
        <v>213</v>
      </c>
      <c r="D2436" s="196" t="s">
        <v>195</v>
      </c>
      <c r="E2436" s="196">
        <v>23.894290000000002</v>
      </c>
      <c r="F2436" s="196">
        <v>24.553920000000002</v>
      </c>
      <c r="G2436" s="196">
        <v>22.20974</v>
      </c>
      <c r="H2436" s="196">
        <v>23.047699999999999</v>
      </c>
      <c r="I2436" s="196">
        <v>22.42051</v>
      </c>
      <c r="J2436" s="196">
        <v>23.154710000000001</v>
      </c>
      <c r="K2436" s="196">
        <v>21.995349999999998</v>
      </c>
      <c r="L2436" s="196">
        <v>20.38334</v>
      </c>
      <c r="M2436" s="196">
        <v>21.142029999999998</v>
      </c>
      <c r="N2436" s="196"/>
      <c r="O2436" s="196">
        <v>24.832170000000001</v>
      </c>
      <c r="P2436" s="196"/>
      <c r="Q2436" s="197" t="s">
        <v>1</v>
      </c>
    </row>
    <row r="2437" spans="1:17" x14ac:dyDescent="0.2">
      <c r="A2437" s="198" t="s">
        <v>42</v>
      </c>
      <c r="B2437" s="199" t="s">
        <v>209</v>
      </c>
      <c r="C2437" s="199" t="s">
        <v>213</v>
      </c>
      <c r="D2437" s="199" t="s">
        <v>197</v>
      </c>
      <c r="E2437" s="199">
        <v>26.582090000000001</v>
      </c>
      <c r="F2437" s="199">
        <v>26.97805</v>
      </c>
      <c r="G2437" s="199">
        <v>25.027699999999999</v>
      </c>
      <c r="H2437" s="199">
        <v>25.948910000000001</v>
      </c>
      <c r="I2437" s="199">
        <v>25.506129999999999</v>
      </c>
      <c r="J2437" s="199">
        <v>26.028279999999999</v>
      </c>
      <c r="K2437" s="199">
        <v>24.901610000000002</v>
      </c>
      <c r="L2437" s="199">
        <v>23.081890000000001</v>
      </c>
      <c r="M2437" s="199">
        <v>24.058869999999999</v>
      </c>
      <c r="N2437" s="199"/>
      <c r="O2437" s="199">
        <v>27.92474</v>
      </c>
      <c r="P2437" s="199"/>
      <c r="Q2437" s="200" t="s">
        <v>1</v>
      </c>
    </row>
    <row r="2438" spans="1:17" x14ac:dyDescent="0.2">
      <c r="A2438" s="195" t="s">
        <v>42</v>
      </c>
      <c r="B2438" s="196" t="s">
        <v>209</v>
      </c>
      <c r="C2438" s="196" t="s">
        <v>212</v>
      </c>
      <c r="D2438" s="196" t="s">
        <v>195</v>
      </c>
      <c r="E2438" s="196">
        <v>9.1922800000000002</v>
      </c>
      <c r="F2438" s="196">
        <v>11.998290000000001</v>
      </c>
      <c r="G2438" s="196">
        <v>13.62232</v>
      </c>
      <c r="H2438" s="196">
        <v>13.74066</v>
      </c>
      <c r="I2438" s="196">
        <v>15.22236</v>
      </c>
      <c r="J2438" s="196">
        <v>16.397480000000002</v>
      </c>
      <c r="K2438" s="196">
        <v>15.841620000000001</v>
      </c>
      <c r="L2438" s="196">
        <v>15.44031</v>
      </c>
      <c r="M2438" s="196">
        <v>15.8498</v>
      </c>
      <c r="N2438" s="196"/>
      <c r="O2438" s="196">
        <v>20.454910000000002</v>
      </c>
      <c r="P2438" s="196"/>
      <c r="Q2438" s="197" t="s">
        <v>1</v>
      </c>
    </row>
    <row r="2439" spans="1:17" x14ac:dyDescent="0.2">
      <c r="A2439" s="198" t="s">
        <v>42</v>
      </c>
      <c r="B2439" s="199" t="s">
        <v>209</v>
      </c>
      <c r="C2439" s="199" t="s">
        <v>212</v>
      </c>
      <c r="D2439" s="199" t="s">
        <v>197</v>
      </c>
      <c r="E2439" s="199">
        <v>9.9110800000000001</v>
      </c>
      <c r="F2439" s="199">
        <v>12.720459999999999</v>
      </c>
      <c r="G2439" s="199">
        <v>15.179919999999999</v>
      </c>
      <c r="H2439" s="199">
        <v>15.31582</v>
      </c>
      <c r="I2439" s="199">
        <v>17.06354</v>
      </c>
      <c r="J2439" s="199">
        <v>18.280989999999999</v>
      </c>
      <c r="K2439" s="199">
        <v>17.912700000000001</v>
      </c>
      <c r="L2439" s="199">
        <v>17.370529999999999</v>
      </c>
      <c r="M2439" s="199">
        <v>17.995000000000001</v>
      </c>
      <c r="N2439" s="199"/>
      <c r="O2439" s="199">
        <v>22.797429999999999</v>
      </c>
      <c r="P2439" s="199"/>
      <c r="Q2439" s="200" t="s">
        <v>1</v>
      </c>
    </row>
    <row r="2440" spans="1:17" x14ac:dyDescent="0.2">
      <c r="A2440" s="195" t="s">
        <v>42</v>
      </c>
      <c r="B2440" s="196" t="s">
        <v>209</v>
      </c>
      <c r="C2440" s="196" t="s">
        <v>210</v>
      </c>
      <c r="D2440" s="196" t="s">
        <v>195</v>
      </c>
      <c r="E2440" s="196">
        <v>18.108070000000001</v>
      </c>
      <c r="F2440" s="196">
        <v>20.15305</v>
      </c>
      <c r="G2440" s="196">
        <v>12.004960000000001</v>
      </c>
      <c r="H2440" s="196">
        <v>12.988860000000001</v>
      </c>
      <c r="I2440" s="196">
        <v>13.805630000000001</v>
      </c>
      <c r="J2440" s="196">
        <v>15.76192</v>
      </c>
      <c r="K2440" s="196">
        <v>12.893269999999999</v>
      </c>
      <c r="L2440" s="196">
        <v>12.98002</v>
      </c>
      <c r="M2440" s="196">
        <v>13.74047</v>
      </c>
      <c r="N2440" s="196"/>
      <c r="O2440" s="196">
        <v>23.00684</v>
      </c>
      <c r="P2440" s="196"/>
      <c r="Q2440" s="197" t="s">
        <v>1</v>
      </c>
    </row>
    <row r="2441" spans="1:17" x14ac:dyDescent="0.2">
      <c r="A2441" s="198" t="s">
        <v>42</v>
      </c>
      <c r="B2441" s="199" t="s">
        <v>209</v>
      </c>
      <c r="C2441" s="199" t="s">
        <v>210</v>
      </c>
      <c r="D2441" s="199" t="s">
        <v>197</v>
      </c>
      <c r="E2441" s="199">
        <v>18.104369999999999</v>
      </c>
      <c r="F2441" s="199">
        <v>20.361460000000001</v>
      </c>
      <c r="G2441" s="199">
        <v>13.06423</v>
      </c>
      <c r="H2441" s="199">
        <v>13.6462</v>
      </c>
      <c r="I2441" s="199">
        <v>14.465909999999999</v>
      </c>
      <c r="J2441" s="199">
        <v>17.358640000000001</v>
      </c>
      <c r="K2441" s="199">
        <v>14.141109999999999</v>
      </c>
      <c r="L2441" s="199">
        <v>14.18019</v>
      </c>
      <c r="M2441" s="199">
        <v>14.778359999999999</v>
      </c>
      <c r="N2441" s="199"/>
      <c r="O2441" s="199">
        <v>23.860849999999999</v>
      </c>
      <c r="P2441" s="199"/>
      <c r="Q2441" s="200" t="s">
        <v>1</v>
      </c>
    </row>
    <row r="2442" spans="1:17" x14ac:dyDescent="0.2">
      <c r="A2442" s="195" t="s">
        <v>42</v>
      </c>
      <c r="B2442" s="196" t="s">
        <v>209</v>
      </c>
      <c r="C2442" s="196" t="s">
        <v>206</v>
      </c>
      <c r="D2442" s="196" t="s">
        <v>195</v>
      </c>
      <c r="E2442" s="196"/>
      <c r="F2442" s="196"/>
      <c r="G2442" s="196"/>
      <c r="H2442" s="196"/>
      <c r="I2442" s="196"/>
      <c r="J2442" s="196"/>
      <c r="K2442" s="196"/>
      <c r="L2442" s="196"/>
      <c r="M2442" s="196"/>
      <c r="N2442" s="196"/>
      <c r="O2442" s="196"/>
      <c r="P2442" s="196"/>
      <c r="Q2442" s="197" t="s">
        <v>1</v>
      </c>
    </row>
    <row r="2443" spans="1:17" x14ac:dyDescent="0.2">
      <c r="A2443" s="198" t="s">
        <v>42</v>
      </c>
      <c r="B2443" s="199" t="s">
        <v>209</v>
      </c>
      <c r="C2443" s="199" t="s">
        <v>206</v>
      </c>
      <c r="D2443" s="199" t="s">
        <v>197</v>
      </c>
      <c r="E2443" s="199"/>
      <c r="F2443" s="199"/>
      <c r="G2443" s="199"/>
      <c r="H2443" s="199"/>
      <c r="I2443" s="199"/>
      <c r="J2443" s="199"/>
      <c r="K2443" s="199"/>
      <c r="L2443" s="199"/>
      <c r="M2443" s="199"/>
      <c r="N2443" s="199"/>
      <c r="O2443" s="199"/>
      <c r="P2443" s="199"/>
      <c r="Q2443" s="200" t="s">
        <v>1</v>
      </c>
    </row>
    <row r="2444" spans="1:17" x14ac:dyDescent="0.2">
      <c r="A2444" s="195" t="s">
        <v>42</v>
      </c>
      <c r="B2444" s="196" t="s">
        <v>209</v>
      </c>
      <c r="C2444" s="196" t="s">
        <v>211</v>
      </c>
      <c r="D2444" s="196" t="s">
        <v>195</v>
      </c>
      <c r="E2444" s="196"/>
      <c r="F2444" s="196"/>
      <c r="G2444" s="196"/>
      <c r="H2444" s="196"/>
      <c r="I2444" s="196"/>
      <c r="J2444" s="196"/>
      <c r="K2444" s="196"/>
      <c r="L2444" s="196"/>
      <c r="M2444" s="196"/>
      <c r="N2444" s="196"/>
      <c r="O2444" s="196"/>
      <c r="P2444" s="196"/>
      <c r="Q2444" s="197" t="s">
        <v>1</v>
      </c>
    </row>
    <row r="2445" spans="1:17" x14ac:dyDescent="0.2">
      <c r="A2445" s="198" t="s">
        <v>42</v>
      </c>
      <c r="B2445" s="199" t="s">
        <v>209</v>
      </c>
      <c r="C2445" s="199" t="s">
        <v>211</v>
      </c>
      <c r="D2445" s="199" t="s">
        <v>197</v>
      </c>
      <c r="E2445" s="199"/>
      <c r="F2445" s="199"/>
      <c r="G2445" s="199"/>
      <c r="H2445" s="199"/>
      <c r="I2445" s="199"/>
      <c r="J2445" s="199"/>
      <c r="K2445" s="199"/>
      <c r="L2445" s="199"/>
      <c r="M2445" s="199"/>
      <c r="N2445" s="199"/>
      <c r="O2445" s="199"/>
      <c r="P2445" s="199"/>
      <c r="Q2445" s="200" t="s">
        <v>1</v>
      </c>
    </row>
    <row r="2446" spans="1:17" x14ac:dyDescent="0.2">
      <c r="A2446" s="195" t="s">
        <v>42</v>
      </c>
      <c r="B2446" s="196" t="s">
        <v>207</v>
      </c>
      <c r="C2446" s="196" t="s">
        <v>214</v>
      </c>
      <c r="D2446" s="196" t="s">
        <v>195</v>
      </c>
      <c r="E2446" s="196">
        <v>10.25384</v>
      </c>
      <c r="F2446" s="196">
        <v>10.350149999999999</v>
      </c>
      <c r="G2446" s="196">
        <v>11.3444</v>
      </c>
      <c r="H2446" s="196">
        <v>6.4805200000000003</v>
      </c>
      <c r="I2446" s="196">
        <v>13.22101</v>
      </c>
      <c r="J2446" s="196">
        <v>11.232250000000001</v>
      </c>
      <c r="K2446" s="196">
        <v>10.545769999999999</v>
      </c>
      <c r="L2446" s="196">
        <v>12.344749999999999</v>
      </c>
      <c r="M2446" s="196">
        <v>12.546010000000001</v>
      </c>
      <c r="N2446" s="196"/>
      <c r="O2446" s="196">
        <v>9.3381500000000006</v>
      </c>
      <c r="P2446" s="196"/>
      <c r="Q2446" s="197" t="s">
        <v>1</v>
      </c>
    </row>
    <row r="2447" spans="1:17" x14ac:dyDescent="0.2">
      <c r="A2447" s="198" t="s">
        <v>42</v>
      </c>
      <c r="B2447" s="199" t="s">
        <v>207</v>
      </c>
      <c r="C2447" s="199" t="s">
        <v>214</v>
      </c>
      <c r="D2447" s="199" t="s">
        <v>197</v>
      </c>
      <c r="E2447" s="199">
        <v>10.846830000000001</v>
      </c>
      <c r="F2447" s="199">
        <v>10.71838</v>
      </c>
      <c r="G2447" s="199">
        <v>12.42773</v>
      </c>
      <c r="H2447" s="199">
        <v>7.05877</v>
      </c>
      <c r="I2447" s="199">
        <v>14.027369999999999</v>
      </c>
      <c r="J2447" s="199">
        <v>13.085240000000001</v>
      </c>
      <c r="K2447" s="199">
        <v>11.554970000000001</v>
      </c>
      <c r="L2447" s="199">
        <v>13.543659999999999</v>
      </c>
      <c r="M2447" s="199">
        <v>13.66221</v>
      </c>
      <c r="N2447" s="199"/>
      <c r="O2447" s="199">
        <v>10.766299999999999</v>
      </c>
      <c r="P2447" s="199"/>
      <c r="Q2447" s="200" t="s">
        <v>1</v>
      </c>
    </row>
    <row r="2448" spans="1:17" x14ac:dyDescent="0.2">
      <c r="A2448" s="195" t="s">
        <v>42</v>
      </c>
      <c r="B2448" s="196" t="s">
        <v>207</v>
      </c>
      <c r="C2448" s="196" t="s">
        <v>215</v>
      </c>
      <c r="D2448" s="196" t="s">
        <v>195</v>
      </c>
      <c r="E2448" s="196">
        <v>9.2350100000000008</v>
      </c>
      <c r="F2448" s="196">
        <v>10.70133</v>
      </c>
      <c r="G2448" s="196">
        <v>6.2178500000000003</v>
      </c>
      <c r="H2448" s="196">
        <v>7.2511900000000002</v>
      </c>
      <c r="I2448" s="196">
        <v>9.5479099999999999</v>
      </c>
      <c r="J2448" s="196">
        <v>7.9934500000000002</v>
      </c>
      <c r="K2448" s="196">
        <v>10.763859999999999</v>
      </c>
      <c r="L2448" s="196">
        <v>8.0159400000000005</v>
      </c>
      <c r="M2448" s="196">
        <v>8.2014600000000009</v>
      </c>
      <c r="N2448" s="196"/>
      <c r="O2448" s="196">
        <v>10.541029999999999</v>
      </c>
      <c r="P2448" s="196"/>
      <c r="Q2448" s="197" t="s">
        <v>1</v>
      </c>
    </row>
    <row r="2449" spans="1:17" x14ac:dyDescent="0.2">
      <c r="A2449" s="198" t="s">
        <v>42</v>
      </c>
      <c r="B2449" s="199" t="s">
        <v>207</v>
      </c>
      <c r="C2449" s="199" t="s">
        <v>215</v>
      </c>
      <c r="D2449" s="199" t="s">
        <v>197</v>
      </c>
      <c r="E2449" s="199">
        <v>9.5831800000000005</v>
      </c>
      <c r="F2449" s="199">
        <v>10.81964</v>
      </c>
      <c r="G2449" s="199">
        <v>6.6858700000000004</v>
      </c>
      <c r="H2449" s="199">
        <v>7.3814500000000001</v>
      </c>
      <c r="I2449" s="199">
        <v>9.8024000000000004</v>
      </c>
      <c r="J2449" s="199">
        <v>8.8144399999999994</v>
      </c>
      <c r="K2449" s="199">
        <v>11.82014</v>
      </c>
      <c r="L2449" s="199">
        <v>8.8369199999999992</v>
      </c>
      <c r="M2449" s="199">
        <v>9.3542900000000007</v>
      </c>
      <c r="N2449" s="199"/>
      <c r="O2449" s="199">
        <v>11.774940000000001</v>
      </c>
      <c r="P2449" s="199"/>
      <c r="Q2449" s="200" t="s">
        <v>1</v>
      </c>
    </row>
    <row r="2450" spans="1:17" x14ac:dyDescent="0.2">
      <c r="A2450" s="195" t="s">
        <v>42</v>
      </c>
      <c r="B2450" s="196" t="s">
        <v>207</v>
      </c>
      <c r="C2450" s="196" t="s">
        <v>213</v>
      </c>
      <c r="D2450" s="196" t="s">
        <v>195</v>
      </c>
      <c r="E2450" s="196">
        <v>7.8936000000000002</v>
      </c>
      <c r="F2450" s="196">
        <v>9.2918500000000002</v>
      </c>
      <c r="G2450" s="196">
        <v>9.3050999999999995</v>
      </c>
      <c r="H2450" s="196">
        <v>8.1087100000000003</v>
      </c>
      <c r="I2450" s="196">
        <v>9.2576099999999997</v>
      </c>
      <c r="J2450" s="196">
        <v>8.3796499999999998</v>
      </c>
      <c r="K2450" s="196">
        <v>11.27863</v>
      </c>
      <c r="L2450" s="196">
        <v>10.124459999999999</v>
      </c>
      <c r="M2450" s="196">
        <v>9.7497600000000002</v>
      </c>
      <c r="N2450" s="196"/>
      <c r="O2450" s="196">
        <v>10.93473</v>
      </c>
      <c r="P2450" s="196"/>
      <c r="Q2450" s="197" t="s">
        <v>1</v>
      </c>
    </row>
    <row r="2451" spans="1:17" x14ac:dyDescent="0.2">
      <c r="A2451" s="198" t="s">
        <v>42</v>
      </c>
      <c r="B2451" s="199" t="s">
        <v>207</v>
      </c>
      <c r="C2451" s="199" t="s">
        <v>213</v>
      </c>
      <c r="D2451" s="199" t="s">
        <v>197</v>
      </c>
      <c r="E2451" s="199">
        <v>7.8770899999999999</v>
      </c>
      <c r="F2451" s="199">
        <v>9.2300299999999993</v>
      </c>
      <c r="G2451" s="199">
        <v>9.6029900000000001</v>
      </c>
      <c r="H2451" s="199">
        <v>8.0633099999999995</v>
      </c>
      <c r="I2451" s="199">
        <v>9.5074400000000008</v>
      </c>
      <c r="J2451" s="199">
        <v>8.9712899999999998</v>
      </c>
      <c r="K2451" s="199">
        <v>11.66375</v>
      </c>
      <c r="L2451" s="199">
        <v>11.00217</v>
      </c>
      <c r="M2451" s="199">
        <v>10.556699999999999</v>
      </c>
      <c r="N2451" s="199"/>
      <c r="O2451" s="199">
        <v>11.56894</v>
      </c>
      <c r="P2451" s="199"/>
      <c r="Q2451" s="200" t="s">
        <v>1</v>
      </c>
    </row>
    <row r="2452" spans="1:17" x14ac:dyDescent="0.2">
      <c r="A2452" s="195" t="s">
        <v>42</v>
      </c>
      <c r="B2452" s="196" t="s">
        <v>207</v>
      </c>
      <c r="C2452" s="196" t="s">
        <v>212</v>
      </c>
      <c r="D2452" s="196" t="s">
        <v>195</v>
      </c>
      <c r="E2452" s="196">
        <v>21.19434</v>
      </c>
      <c r="F2452" s="196">
        <v>20.18515</v>
      </c>
      <c r="G2452" s="196">
        <v>18.526199999999999</v>
      </c>
      <c r="H2452" s="196">
        <v>16.106459999999998</v>
      </c>
      <c r="I2452" s="196">
        <v>20.42794</v>
      </c>
      <c r="J2452" s="196">
        <v>18.90202</v>
      </c>
      <c r="K2452" s="196">
        <v>23.003430000000002</v>
      </c>
      <c r="L2452" s="196">
        <v>20.561640000000001</v>
      </c>
      <c r="M2452" s="196">
        <v>23.507470000000001</v>
      </c>
      <c r="N2452" s="196"/>
      <c r="O2452" s="196">
        <v>26.997050000000002</v>
      </c>
      <c r="P2452" s="196"/>
      <c r="Q2452" s="197" t="s">
        <v>1</v>
      </c>
    </row>
    <row r="2453" spans="1:17" x14ac:dyDescent="0.2">
      <c r="A2453" s="198" t="s">
        <v>42</v>
      </c>
      <c r="B2453" s="199" t="s">
        <v>207</v>
      </c>
      <c r="C2453" s="199" t="s">
        <v>212</v>
      </c>
      <c r="D2453" s="199" t="s">
        <v>197</v>
      </c>
      <c r="E2453" s="199">
        <v>21.01792</v>
      </c>
      <c r="F2453" s="199">
        <v>19.99117</v>
      </c>
      <c r="G2453" s="199">
        <v>18.916429999999998</v>
      </c>
      <c r="H2453" s="199">
        <v>15.082039999999999</v>
      </c>
      <c r="I2453" s="199">
        <v>20.424669999999999</v>
      </c>
      <c r="J2453" s="199">
        <v>19.639220000000002</v>
      </c>
      <c r="K2453" s="199">
        <v>24.05762</v>
      </c>
      <c r="L2453" s="199">
        <v>22.20054</v>
      </c>
      <c r="M2453" s="199">
        <v>24.80941</v>
      </c>
      <c r="N2453" s="199"/>
      <c r="O2453" s="199">
        <v>27.955349999999999</v>
      </c>
      <c r="P2453" s="199"/>
      <c r="Q2453" s="200" t="s">
        <v>1</v>
      </c>
    </row>
    <row r="2454" spans="1:17" x14ac:dyDescent="0.2">
      <c r="A2454" s="195" t="s">
        <v>42</v>
      </c>
      <c r="B2454" s="196" t="s">
        <v>207</v>
      </c>
      <c r="C2454" s="196" t="s">
        <v>210</v>
      </c>
      <c r="D2454" s="196" t="s">
        <v>195</v>
      </c>
      <c r="E2454" s="196"/>
      <c r="F2454" s="196"/>
      <c r="G2454" s="196"/>
      <c r="H2454" s="196"/>
      <c r="I2454" s="196"/>
      <c r="J2454" s="196"/>
      <c r="K2454" s="196"/>
      <c r="L2454" s="196"/>
      <c r="M2454" s="196"/>
      <c r="N2454" s="196"/>
      <c r="O2454" s="196"/>
      <c r="P2454" s="196"/>
      <c r="Q2454" s="197" t="s">
        <v>1</v>
      </c>
    </row>
    <row r="2455" spans="1:17" x14ac:dyDescent="0.2">
      <c r="A2455" s="198" t="s">
        <v>42</v>
      </c>
      <c r="B2455" s="199" t="s">
        <v>207</v>
      </c>
      <c r="C2455" s="199" t="s">
        <v>210</v>
      </c>
      <c r="D2455" s="199" t="s">
        <v>197</v>
      </c>
      <c r="E2455" s="199"/>
      <c r="F2455" s="199"/>
      <c r="G2455" s="199"/>
      <c r="H2455" s="199"/>
      <c r="I2455" s="199"/>
      <c r="J2455" s="199"/>
      <c r="K2455" s="199"/>
      <c r="L2455" s="199"/>
      <c r="M2455" s="199"/>
      <c r="N2455" s="199"/>
      <c r="O2455" s="199"/>
      <c r="P2455" s="199"/>
      <c r="Q2455" s="200" t="s">
        <v>1</v>
      </c>
    </row>
    <row r="2456" spans="1:17" x14ac:dyDescent="0.2">
      <c r="A2456" s="195" t="s">
        <v>42</v>
      </c>
      <c r="B2456" s="196" t="s">
        <v>207</v>
      </c>
      <c r="C2456" s="196" t="s">
        <v>206</v>
      </c>
      <c r="D2456" s="196" t="s">
        <v>195</v>
      </c>
      <c r="E2456" s="196"/>
      <c r="F2456" s="196"/>
      <c r="G2456" s="196"/>
      <c r="H2456" s="196"/>
      <c r="I2456" s="196"/>
      <c r="J2456" s="196"/>
      <c r="K2456" s="196"/>
      <c r="L2456" s="196"/>
      <c r="M2456" s="196"/>
      <c r="N2456" s="196"/>
      <c r="O2456" s="196"/>
      <c r="P2456" s="196"/>
      <c r="Q2456" s="197" t="s">
        <v>1</v>
      </c>
    </row>
    <row r="2457" spans="1:17" x14ac:dyDescent="0.2">
      <c r="A2457" s="198" t="s">
        <v>42</v>
      </c>
      <c r="B2457" s="199" t="s">
        <v>207</v>
      </c>
      <c r="C2457" s="199" t="s">
        <v>206</v>
      </c>
      <c r="D2457" s="199" t="s">
        <v>197</v>
      </c>
      <c r="E2457" s="199"/>
      <c r="F2457" s="199"/>
      <c r="G2457" s="199"/>
      <c r="H2457" s="199"/>
      <c r="I2457" s="199"/>
      <c r="J2457" s="199"/>
      <c r="K2457" s="199"/>
      <c r="L2457" s="199"/>
      <c r="M2457" s="199"/>
      <c r="N2457" s="199"/>
      <c r="O2457" s="199"/>
      <c r="P2457" s="199"/>
      <c r="Q2457" s="200" t="s">
        <v>1</v>
      </c>
    </row>
    <row r="2458" spans="1:17" x14ac:dyDescent="0.2">
      <c r="A2458" s="195" t="s">
        <v>42</v>
      </c>
      <c r="B2458" s="196" t="s">
        <v>207</v>
      </c>
      <c r="C2458" s="196" t="s">
        <v>211</v>
      </c>
      <c r="D2458" s="196" t="s">
        <v>195</v>
      </c>
      <c r="E2458" s="199"/>
      <c r="F2458" s="199"/>
      <c r="G2458" s="199"/>
      <c r="H2458" s="199"/>
      <c r="I2458" s="199"/>
      <c r="J2458" s="199"/>
      <c r="K2458" s="199"/>
      <c r="L2458" s="199"/>
      <c r="M2458" s="199"/>
      <c r="N2458" s="199"/>
      <c r="O2458" s="199"/>
      <c r="P2458" s="199"/>
      <c r="Q2458" s="200"/>
    </row>
    <row r="2459" spans="1:17" x14ac:dyDescent="0.2">
      <c r="A2459" s="198" t="s">
        <v>42</v>
      </c>
      <c r="B2459" s="199" t="s">
        <v>207</v>
      </c>
      <c r="C2459" s="199" t="s">
        <v>211</v>
      </c>
      <c r="D2459" s="199" t="s">
        <v>197</v>
      </c>
      <c r="E2459" s="199"/>
      <c r="F2459" s="199"/>
      <c r="G2459" s="199"/>
      <c r="H2459" s="199"/>
      <c r="I2459" s="199"/>
      <c r="J2459" s="199"/>
      <c r="K2459" s="199"/>
      <c r="L2459" s="199"/>
      <c r="M2459" s="199"/>
      <c r="N2459" s="199"/>
      <c r="O2459" s="199"/>
      <c r="P2459" s="199"/>
      <c r="Q2459" s="200"/>
    </row>
    <row r="2460" spans="1:17" x14ac:dyDescent="0.2">
      <c r="A2460" s="195" t="s">
        <v>42</v>
      </c>
      <c r="B2460" s="196" t="s">
        <v>207</v>
      </c>
      <c r="C2460" s="196" t="s">
        <v>1087</v>
      </c>
      <c r="D2460" s="196" t="s">
        <v>195</v>
      </c>
      <c r="E2460" s="199"/>
      <c r="F2460" s="199"/>
      <c r="G2460" s="199"/>
      <c r="H2460" s="199"/>
      <c r="I2460" s="199"/>
      <c r="J2460" s="199"/>
      <c r="K2460" s="199"/>
      <c r="L2460" s="199"/>
      <c r="M2460" s="199"/>
      <c r="N2460" s="199"/>
      <c r="O2460" s="199"/>
      <c r="P2460" s="199"/>
      <c r="Q2460" s="200"/>
    </row>
    <row r="2461" spans="1:17" x14ac:dyDescent="0.2">
      <c r="A2461" s="198" t="s">
        <v>42</v>
      </c>
      <c r="B2461" s="199" t="s">
        <v>207</v>
      </c>
      <c r="C2461" s="199" t="s">
        <v>1087</v>
      </c>
      <c r="D2461" s="199" t="s">
        <v>197</v>
      </c>
      <c r="E2461" s="199"/>
      <c r="F2461" s="199"/>
      <c r="G2461" s="199"/>
      <c r="H2461" s="199"/>
      <c r="I2461" s="199"/>
      <c r="J2461" s="199"/>
      <c r="K2461" s="199"/>
      <c r="L2461" s="199"/>
      <c r="M2461" s="199"/>
      <c r="N2461" s="199"/>
      <c r="O2461" s="199"/>
      <c r="P2461" s="199"/>
      <c r="Q2461" s="200"/>
    </row>
    <row r="2462" spans="1:17" x14ac:dyDescent="0.2">
      <c r="A2462" s="195" t="s">
        <v>43</v>
      </c>
      <c r="B2462" s="196" t="s">
        <v>208</v>
      </c>
      <c r="C2462" s="196" t="s">
        <v>214</v>
      </c>
      <c r="D2462" s="196" t="s">
        <v>195</v>
      </c>
      <c r="E2462" s="196">
        <v>444816</v>
      </c>
      <c r="F2462" s="196">
        <v>443656</v>
      </c>
      <c r="G2462" s="196">
        <v>471863</v>
      </c>
      <c r="H2462" s="196">
        <v>459103</v>
      </c>
      <c r="I2462" s="196">
        <v>486976</v>
      </c>
      <c r="J2462" s="196">
        <v>527720</v>
      </c>
      <c r="K2462" s="196">
        <v>526837</v>
      </c>
      <c r="L2462" s="196">
        <v>533436</v>
      </c>
      <c r="M2462" s="196"/>
      <c r="N2462" s="196"/>
      <c r="O2462" s="196">
        <v>548307</v>
      </c>
      <c r="P2462" s="196"/>
      <c r="Q2462" s="197" t="s">
        <v>1</v>
      </c>
    </row>
    <row r="2463" spans="1:17" x14ac:dyDescent="0.2">
      <c r="A2463" s="198" t="s">
        <v>43</v>
      </c>
      <c r="B2463" s="199" t="s">
        <v>208</v>
      </c>
      <c r="C2463" s="199" t="s">
        <v>214</v>
      </c>
      <c r="D2463" s="199" t="s">
        <v>197</v>
      </c>
      <c r="E2463" s="199">
        <v>435591</v>
      </c>
      <c r="F2463" s="199">
        <v>430485</v>
      </c>
      <c r="G2463" s="199">
        <v>463589</v>
      </c>
      <c r="H2463" s="199">
        <v>446059</v>
      </c>
      <c r="I2463" s="199">
        <v>473141</v>
      </c>
      <c r="J2463" s="199">
        <v>507681</v>
      </c>
      <c r="K2463" s="199">
        <v>525105</v>
      </c>
      <c r="L2463" s="199">
        <v>528432</v>
      </c>
      <c r="M2463" s="199">
        <v>549695</v>
      </c>
      <c r="N2463" s="199"/>
      <c r="O2463" s="199">
        <v>550594</v>
      </c>
      <c r="P2463" s="199"/>
      <c r="Q2463" s="200" t="s">
        <v>1</v>
      </c>
    </row>
    <row r="2464" spans="1:17" x14ac:dyDescent="0.2">
      <c r="A2464" s="195" t="s">
        <v>43</v>
      </c>
      <c r="B2464" s="196" t="s">
        <v>208</v>
      </c>
      <c r="C2464" s="196" t="s">
        <v>215</v>
      </c>
      <c r="D2464" s="196" t="s">
        <v>195</v>
      </c>
      <c r="E2464" s="196">
        <v>333733</v>
      </c>
      <c r="F2464" s="196">
        <v>323205</v>
      </c>
      <c r="G2464" s="196">
        <v>355383</v>
      </c>
      <c r="H2464" s="196">
        <v>342111</v>
      </c>
      <c r="I2464" s="196">
        <v>364452</v>
      </c>
      <c r="J2464" s="196">
        <v>383441</v>
      </c>
      <c r="K2464" s="196">
        <v>402671</v>
      </c>
      <c r="L2464" s="196">
        <v>410051</v>
      </c>
      <c r="M2464" s="196"/>
      <c r="N2464" s="196"/>
      <c r="O2464" s="196">
        <v>438549</v>
      </c>
      <c r="P2464" s="196"/>
      <c r="Q2464" s="197" t="s">
        <v>1</v>
      </c>
    </row>
    <row r="2465" spans="1:17" x14ac:dyDescent="0.2">
      <c r="A2465" s="198" t="s">
        <v>43</v>
      </c>
      <c r="B2465" s="199" t="s">
        <v>208</v>
      </c>
      <c r="C2465" s="199" t="s">
        <v>215</v>
      </c>
      <c r="D2465" s="199" t="s">
        <v>197</v>
      </c>
      <c r="E2465" s="199">
        <v>329234</v>
      </c>
      <c r="F2465" s="199">
        <v>332304</v>
      </c>
      <c r="G2465" s="199">
        <v>342256</v>
      </c>
      <c r="H2465" s="199">
        <v>338664</v>
      </c>
      <c r="I2465" s="199">
        <v>354799</v>
      </c>
      <c r="J2465" s="199">
        <v>384595</v>
      </c>
      <c r="K2465" s="199">
        <v>399182</v>
      </c>
      <c r="L2465" s="199">
        <v>410261</v>
      </c>
      <c r="M2465" s="199">
        <v>408520</v>
      </c>
      <c r="N2465" s="199"/>
      <c r="O2465" s="199">
        <v>435438</v>
      </c>
      <c r="P2465" s="199"/>
      <c r="Q2465" s="200" t="s">
        <v>1</v>
      </c>
    </row>
    <row r="2466" spans="1:17" x14ac:dyDescent="0.2">
      <c r="A2466" s="195" t="s">
        <v>43</v>
      </c>
      <c r="B2466" s="196" t="s">
        <v>208</v>
      </c>
      <c r="C2466" s="196" t="s">
        <v>213</v>
      </c>
      <c r="D2466" s="196" t="s">
        <v>195</v>
      </c>
      <c r="E2466" s="196">
        <v>294144</v>
      </c>
      <c r="F2466" s="196">
        <v>312926</v>
      </c>
      <c r="G2466" s="196">
        <v>329572</v>
      </c>
      <c r="H2466" s="196">
        <v>319785</v>
      </c>
      <c r="I2466" s="196">
        <v>335080</v>
      </c>
      <c r="J2466" s="196">
        <v>352813</v>
      </c>
      <c r="K2466" s="196">
        <v>370505</v>
      </c>
      <c r="L2466" s="196">
        <v>378504</v>
      </c>
      <c r="M2466" s="196"/>
      <c r="N2466" s="196"/>
      <c r="O2466" s="196">
        <v>405311</v>
      </c>
      <c r="P2466" s="196"/>
      <c r="Q2466" s="197" t="s">
        <v>1</v>
      </c>
    </row>
    <row r="2467" spans="1:17" x14ac:dyDescent="0.2">
      <c r="A2467" s="198" t="s">
        <v>43</v>
      </c>
      <c r="B2467" s="199" t="s">
        <v>208</v>
      </c>
      <c r="C2467" s="199" t="s">
        <v>213</v>
      </c>
      <c r="D2467" s="199" t="s">
        <v>197</v>
      </c>
      <c r="E2467" s="199">
        <v>294954</v>
      </c>
      <c r="F2467" s="199">
        <v>308966</v>
      </c>
      <c r="G2467" s="199">
        <v>323034</v>
      </c>
      <c r="H2467" s="199">
        <v>314773</v>
      </c>
      <c r="I2467" s="199">
        <v>331803</v>
      </c>
      <c r="J2467" s="199">
        <v>348666</v>
      </c>
      <c r="K2467" s="199">
        <v>361890</v>
      </c>
      <c r="L2467" s="199">
        <v>378124</v>
      </c>
      <c r="M2467" s="199">
        <v>381685</v>
      </c>
      <c r="N2467" s="199"/>
      <c r="O2467" s="199">
        <v>406519</v>
      </c>
      <c r="P2467" s="199"/>
      <c r="Q2467" s="200" t="s">
        <v>1</v>
      </c>
    </row>
    <row r="2468" spans="1:17" x14ac:dyDescent="0.2">
      <c r="A2468" s="195" t="s">
        <v>43</v>
      </c>
      <c r="B2468" s="196" t="s">
        <v>208</v>
      </c>
      <c r="C2468" s="196" t="s">
        <v>212</v>
      </c>
      <c r="D2468" s="196" t="s">
        <v>195</v>
      </c>
      <c r="E2468" s="196">
        <v>218519</v>
      </c>
      <c r="F2468" s="196">
        <v>227373</v>
      </c>
      <c r="G2468" s="196">
        <v>265891</v>
      </c>
      <c r="H2468" s="196">
        <v>253544</v>
      </c>
      <c r="I2468" s="196">
        <v>274725</v>
      </c>
      <c r="J2468" s="196">
        <v>287529</v>
      </c>
      <c r="K2468" s="196">
        <v>301948</v>
      </c>
      <c r="L2468" s="196">
        <v>307676</v>
      </c>
      <c r="M2468" s="196"/>
      <c r="N2468" s="196"/>
      <c r="O2468" s="196">
        <v>326557</v>
      </c>
      <c r="P2468" s="196"/>
      <c r="Q2468" s="197" t="s">
        <v>1</v>
      </c>
    </row>
    <row r="2469" spans="1:17" x14ac:dyDescent="0.2">
      <c r="A2469" s="198" t="s">
        <v>43</v>
      </c>
      <c r="B2469" s="199" t="s">
        <v>208</v>
      </c>
      <c r="C2469" s="199" t="s">
        <v>212</v>
      </c>
      <c r="D2469" s="199" t="s">
        <v>197</v>
      </c>
      <c r="E2469" s="199">
        <v>216777</v>
      </c>
      <c r="F2469" s="199">
        <v>226444</v>
      </c>
      <c r="G2469" s="199">
        <v>261747</v>
      </c>
      <c r="H2469" s="199">
        <v>250595</v>
      </c>
      <c r="I2469" s="199">
        <v>269845</v>
      </c>
      <c r="J2469" s="199">
        <v>285897</v>
      </c>
      <c r="K2469" s="199">
        <v>296740</v>
      </c>
      <c r="L2469" s="199">
        <v>297170</v>
      </c>
      <c r="M2469" s="199">
        <v>303309</v>
      </c>
      <c r="N2469" s="199"/>
      <c r="O2469" s="199">
        <v>319227</v>
      </c>
      <c r="P2469" s="199"/>
      <c r="Q2469" s="200" t="s">
        <v>1</v>
      </c>
    </row>
    <row r="2470" spans="1:17" x14ac:dyDescent="0.2">
      <c r="A2470" s="195" t="s">
        <v>43</v>
      </c>
      <c r="B2470" s="196" t="s">
        <v>208</v>
      </c>
      <c r="C2470" s="196" t="s">
        <v>210</v>
      </c>
      <c r="D2470" s="196" t="s">
        <v>195</v>
      </c>
      <c r="E2470" s="196">
        <v>178031</v>
      </c>
      <c r="F2470" s="196">
        <v>182621</v>
      </c>
      <c r="G2470" s="196">
        <v>214531</v>
      </c>
      <c r="H2470" s="196">
        <v>197399</v>
      </c>
      <c r="I2470" s="196">
        <v>225306</v>
      </c>
      <c r="J2470" s="196">
        <v>245698</v>
      </c>
      <c r="K2470" s="196">
        <v>258018</v>
      </c>
      <c r="L2470" s="196">
        <v>272353</v>
      </c>
      <c r="M2470" s="196"/>
      <c r="N2470" s="196"/>
      <c r="O2470" s="196">
        <v>256175</v>
      </c>
      <c r="P2470" s="196"/>
      <c r="Q2470" s="197" t="s">
        <v>1</v>
      </c>
    </row>
    <row r="2471" spans="1:17" x14ac:dyDescent="0.2">
      <c r="A2471" s="198" t="s">
        <v>43</v>
      </c>
      <c r="B2471" s="199" t="s">
        <v>208</v>
      </c>
      <c r="C2471" s="199" t="s">
        <v>210</v>
      </c>
      <c r="D2471" s="199" t="s">
        <v>197</v>
      </c>
      <c r="E2471" s="199">
        <v>177445</v>
      </c>
      <c r="F2471" s="199">
        <v>177647</v>
      </c>
      <c r="G2471" s="199">
        <v>211607</v>
      </c>
      <c r="H2471" s="199">
        <v>194156</v>
      </c>
      <c r="I2471" s="199">
        <v>223275</v>
      </c>
      <c r="J2471" s="199">
        <v>243929</v>
      </c>
      <c r="K2471" s="199">
        <v>253180</v>
      </c>
      <c r="L2471" s="199">
        <v>265351</v>
      </c>
      <c r="M2471" s="199">
        <v>213623</v>
      </c>
      <c r="N2471" s="199"/>
      <c r="O2471" s="199">
        <v>289514</v>
      </c>
      <c r="P2471" s="199"/>
      <c r="Q2471" s="200" t="s">
        <v>1</v>
      </c>
    </row>
    <row r="2472" spans="1:17" x14ac:dyDescent="0.2">
      <c r="A2472" s="195" t="s">
        <v>43</v>
      </c>
      <c r="B2472" s="196" t="s">
        <v>208</v>
      </c>
      <c r="C2472" s="196" t="s">
        <v>206</v>
      </c>
      <c r="D2472" s="196" t="s">
        <v>195</v>
      </c>
      <c r="E2472" s="196">
        <v>136795</v>
      </c>
      <c r="F2472" s="196">
        <v>143421</v>
      </c>
      <c r="G2472" s="196">
        <v>163207</v>
      </c>
      <c r="H2472" s="196">
        <v>151843</v>
      </c>
      <c r="I2472" s="196">
        <v>173420</v>
      </c>
      <c r="J2472" s="196">
        <v>191620</v>
      </c>
      <c r="K2472" s="196">
        <v>201229</v>
      </c>
      <c r="L2472" s="196">
        <v>213919</v>
      </c>
      <c r="M2472" s="196"/>
      <c r="N2472" s="196"/>
      <c r="O2472" s="196">
        <v>243785</v>
      </c>
      <c r="P2472" s="196"/>
      <c r="Q2472" s="197" t="s">
        <v>1</v>
      </c>
    </row>
    <row r="2473" spans="1:17" x14ac:dyDescent="0.2">
      <c r="A2473" s="198" t="s">
        <v>43</v>
      </c>
      <c r="B2473" s="199" t="s">
        <v>208</v>
      </c>
      <c r="C2473" s="199" t="s">
        <v>206</v>
      </c>
      <c r="D2473" s="199" t="s">
        <v>197</v>
      </c>
      <c r="E2473" s="199">
        <v>137889</v>
      </c>
      <c r="F2473" s="199">
        <v>141063</v>
      </c>
      <c r="G2473" s="199">
        <v>161519</v>
      </c>
      <c r="H2473" s="199">
        <v>149372</v>
      </c>
      <c r="I2473" s="199">
        <v>174794</v>
      </c>
      <c r="J2473" s="199">
        <v>192026</v>
      </c>
      <c r="K2473" s="199">
        <v>199309</v>
      </c>
      <c r="L2473" s="199">
        <v>209225</v>
      </c>
      <c r="M2473" s="199">
        <v>214184</v>
      </c>
      <c r="N2473" s="199"/>
      <c r="O2473" s="199">
        <v>221863</v>
      </c>
      <c r="P2473" s="199"/>
      <c r="Q2473" s="200" t="s">
        <v>1</v>
      </c>
    </row>
    <row r="2474" spans="1:17" x14ac:dyDescent="0.2">
      <c r="A2474" s="195" t="s">
        <v>43</v>
      </c>
      <c r="B2474" s="196" t="s">
        <v>208</v>
      </c>
      <c r="C2474" s="196" t="s">
        <v>211</v>
      </c>
      <c r="D2474" s="196" t="s">
        <v>195</v>
      </c>
      <c r="E2474" s="196"/>
      <c r="F2474" s="196"/>
      <c r="G2474" s="196"/>
      <c r="H2474" s="196"/>
      <c r="I2474" s="196"/>
      <c r="J2474" s="196"/>
      <c r="K2474" s="196"/>
      <c r="L2474" s="196"/>
      <c r="M2474" s="196"/>
      <c r="N2474" s="196"/>
      <c r="O2474" s="196"/>
      <c r="P2474" s="196"/>
      <c r="Q2474" s="197" t="s">
        <v>1</v>
      </c>
    </row>
    <row r="2475" spans="1:17" x14ac:dyDescent="0.2">
      <c r="A2475" s="198" t="s">
        <v>43</v>
      </c>
      <c r="B2475" s="199" t="s">
        <v>208</v>
      </c>
      <c r="C2475" s="199" t="s">
        <v>211</v>
      </c>
      <c r="D2475" s="199" t="s">
        <v>197</v>
      </c>
      <c r="E2475" s="199"/>
      <c r="F2475" s="199"/>
      <c r="G2475" s="199"/>
      <c r="H2475" s="199"/>
      <c r="I2475" s="199"/>
      <c r="J2475" s="199"/>
      <c r="K2475" s="199"/>
      <c r="L2475" s="199"/>
      <c r="M2475" s="199"/>
      <c r="N2475" s="199"/>
      <c r="O2475" s="199"/>
      <c r="P2475" s="199"/>
      <c r="Q2475" s="200" t="s">
        <v>1</v>
      </c>
    </row>
    <row r="2476" spans="1:17" x14ac:dyDescent="0.2">
      <c r="A2476" s="195" t="s">
        <v>43</v>
      </c>
      <c r="B2476" s="196" t="s">
        <v>205</v>
      </c>
      <c r="C2476" s="196" t="s">
        <v>214</v>
      </c>
      <c r="D2476" s="196" t="s">
        <v>195</v>
      </c>
      <c r="E2476" s="196">
        <v>105215</v>
      </c>
      <c r="F2476" s="196">
        <v>113015</v>
      </c>
      <c r="G2476" s="196">
        <v>131640</v>
      </c>
      <c r="H2476" s="196">
        <v>124076</v>
      </c>
      <c r="I2476" s="196">
        <v>136528</v>
      </c>
      <c r="J2476" s="196">
        <v>148768</v>
      </c>
      <c r="K2476" s="196"/>
      <c r="L2476" s="196"/>
      <c r="M2476" s="196"/>
      <c r="N2476" s="196"/>
      <c r="O2476" s="196"/>
      <c r="P2476" s="196"/>
      <c r="Q2476" s="197" t="s">
        <v>1</v>
      </c>
    </row>
    <row r="2477" spans="1:17" x14ac:dyDescent="0.2">
      <c r="A2477" s="198" t="s">
        <v>43</v>
      </c>
      <c r="B2477" s="199" t="s">
        <v>205</v>
      </c>
      <c r="C2477" s="199" t="s">
        <v>214</v>
      </c>
      <c r="D2477" s="199" t="s">
        <v>197</v>
      </c>
      <c r="E2477" s="199">
        <v>110654</v>
      </c>
      <c r="F2477" s="199">
        <v>114844</v>
      </c>
      <c r="G2477" s="199">
        <v>131384</v>
      </c>
      <c r="H2477" s="199">
        <v>125128</v>
      </c>
      <c r="I2477" s="199">
        <v>140376</v>
      </c>
      <c r="J2477" s="199">
        <v>152826</v>
      </c>
      <c r="K2477" s="199"/>
      <c r="L2477" s="199"/>
      <c r="M2477" s="199"/>
      <c r="N2477" s="199"/>
      <c r="O2477" s="199"/>
      <c r="P2477" s="199"/>
      <c r="Q2477" s="200" t="s">
        <v>1</v>
      </c>
    </row>
    <row r="2478" spans="1:17" x14ac:dyDescent="0.2">
      <c r="A2478" s="195" t="s">
        <v>43</v>
      </c>
      <c r="B2478" s="196" t="s">
        <v>205</v>
      </c>
      <c r="C2478" s="196" t="s">
        <v>215</v>
      </c>
      <c r="D2478" s="196" t="s">
        <v>195</v>
      </c>
      <c r="E2478" s="196">
        <v>83230</v>
      </c>
      <c r="F2478" s="196">
        <v>87576</v>
      </c>
      <c r="G2478" s="196">
        <v>101324</v>
      </c>
      <c r="H2478" s="196">
        <v>95063</v>
      </c>
      <c r="I2478" s="196">
        <v>103547</v>
      </c>
      <c r="J2478" s="196">
        <v>112830</v>
      </c>
      <c r="K2478" s="196"/>
      <c r="L2478" s="196"/>
      <c r="M2478" s="196"/>
      <c r="N2478" s="196"/>
      <c r="O2478" s="196"/>
      <c r="P2478" s="196"/>
      <c r="Q2478" s="197" t="s">
        <v>1</v>
      </c>
    </row>
    <row r="2479" spans="1:17" x14ac:dyDescent="0.2">
      <c r="A2479" s="198" t="s">
        <v>43</v>
      </c>
      <c r="B2479" s="199" t="s">
        <v>205</v>
      </c>
      <c r="C2479" s="199" t="s">
        <v>215</v>
      </c>
      <c r="D2479" s="199" t="s">
        <v>197</v>
      </c>
      <c r="E2479" s="199">
        <v>103744</v>
      </c>
      <c r="F2479" s="199">
        <v>105944</v>
      </c>
      <c r="G2479" s="199">
        <v>115673</v>
      </c>
      <c r="H2479" s="199">
        <v>106972</v>
      </c>
      <c r="I2479" s="199">
        <v>120847</v>
      </c>
      <c r="J2479" s="199">
        <v>131572</v>
      </c>
      <c r="K2479" s="199"/>
      <c r="L2479" s="199"/>
      <c r="M2479" s="199"/>
      <c r="N2479" s="199"/>
      <c r="O2479" s="199"/>
      <c r="P2479" s="199"/>
      <c r="Q2479" s="200" t="s">
        <v>1</v>
      </c>
    </row>
    <row r="2480" spans="1:17" x14ac:dyDescent="0.2">
      <c r="A2480" s="195" t="s">
        <v>43</v>
      </c>
      <c r="B2480" s="196" t="s">
        <v>205</v>
      </c>
      <c r="C2480" s="196" t="s">
        <v>213</v>
      </c>
      <c r="D2480" s="196" t="s">
        <v>195</v>
      </c>
      <c r="E2480" s="196">
        <v>30595</v>
      </c>
      <c r="F2480" s="196">
        <v>31609</v>
      </c>
      <c r="G2480" s="196">
        <v>30670</v>
      </c>
      <c r="H2480" s="196">
        <v>31265</v>
      </c>
      <c r="I2480" s="196">
        <v>31775</v>
      </c>
      <c r="J2480" s="196">
        <v>38104</v>
      </c>
      <c r="K2480" s="196"/>
      <c r="L2480" s="196"/>
      <c r="M2480" s="196"/>
      <c r="N2480" s="196"/>
      <c r="O2480" s="196"/>
      <c r="P2480" s="196"/>
      <c r="Q2480" s="197" t="s">
        <v>1</v>
      </c>
    </row>
    <row r="2481" spans="1:17" x14ac:dyDescent="0.2">
      <c r="A2481" s="198" t="s">
        <v>43</v>
      </c>
      <c r="B2481" s="199" t="s">
        <v>205</v>
      </c>
      <c r="C2481" s="199" t="s">
        <v>213</v>
      </c>
      <c r="D2481" s="199" t="s">
        <v>197</v>
      </c>
      <c r="E2481" s="199">
        <v>35979</v>
      </c>
      <c r="F2481" s="199">
        <v>36559</v>
      </c>
      <c r="G2481" s="199">
        <v>34871</v>
      </c>
      <c r="H2481" s="199">
        <v>36006</v>
      </c>
      <c r="I2481" s="199">
        <v>36052</v>
      </c>
      <c r="J2481" s="199">
        <v>41808</v>
      </c>
      <c r="K2481" s="199"/>
      <c r="L2481" s="199"/>
      <c r="M2481" s="199"/>
      <c r="N2481" s="199"/>
      <c r="O2481" s="199"/>
      <c r="P2481" s="199"/>
      <c r="Q2481" s="200" t="s">
        <v>1</v>
      </c>
    </row>
    <row r="2482" spans="1:17" x14ac:dyDescent="0.2">
      <c r="A2482" s="195" t="s">
        <v>43</v>
      </c>
      <c r="B2482" s="196" t="s">
        <v>205</v>
      </c>
      <c r="C2482" s="196" t="s">
        <v>212</v>
      </c>
      <c r="D2482" s="196" t="s">
        <v>195</v>
      </c>
      <c r="E2482" s="196">
        <v>32712</v>
      </c>
      <c r="F2482" s="196">
        <v>35083</v>
      </c>
      <c r="G2482" s="196">
        <v>34018</v>
      </c>
      <c r="H2482" s="196">
        <v>33285</v>
      </c>
      <c r="I2482" s="196">
        <v>35082</v>
      </c>
      <c r="J2482" s="196">
        <v>40014</v>
      </c>
      <c r="K2482" s="196"/>
      <c r="L2482" s="196"/>
      <c r="M2482" s="196"/>
      <c r="N2482" s="196"/>
      <c r="O2482" s="196"/>
      <c r="P2482" s="196"/>
      <c r="Q2482" s="197" t="s">
        <v>1</v>
      </c>
    </row>
    <row r="2483" spans="1:17" x14ac:dyDescent="0.2">
      <c r="A2483" s="198" t="s">
        <v>43</v>
      </c>
      <c r="B2483" s="199" t="s">
        <v>205</v>
      </c>
      <c r="C2483" s="199" t="s">
        <v>212</v>
      </c>
      <c r="D2483" s="199" t="s">
        <v>197</v>
      </c>
      <c r="E2483" s="199">
        <v>38757</v>
      </c>
      <c r="F2483" s="199">
        <v>39744</v>
      </c>
      <c r="G2483" s="199">
        <v>39205</v>
      </c>
      <c r="H2483" s="199">
        <v>37503</v>
      </c>
      <c r="I2483" s="199">
        <v>38405</v>
      </c>
      <c r="J2483" s="199">
        <v>44224</v>
      </c>
      <c r="K2483" s="199"/>
      <c r="L2483" s="199"/>
      <c r="M2483" s="199"/>
      <c r="N2483" s="199"/>
      <c r="O2483" s="199"/>
      <c r="P2483" s="199"/>
      <c r="Q2483" s="200" t="s">
        <v>1</v>
      </c>
    </row>
    <row r="2484" spans="1:17" x14ac:dyDescent="0.2">
      <c r="A2484" s="195" t="s">
        <v>43</v>
      </c>
      <c r="B2484" s="196" t="s">
        <v>205</v>
      </c>
      <c r="C2484" s="196" t="s">
        <v>210</v>
      </c>
      <c r="D2484" s="196" t="s">
        <v>195</v>
      </c>
      <c r="E2484" s="196"/>
      <c r="F2484" s="196"/>
      <c r="G2484" s="196"/>
      <c r="H2484" s="196"/>
      <c r="I2484" s="196"/>
      <c r="J2484" s="196"/>
      <c r="K2484" s="196"/>
      <c r="L2484" s="196"/>
      <c r="M2484" s="196"/>
      <c r="N2484" s="196"/>
      <c r="O2484" s="196"/>
      <c r="P2484" s="196"/>
      <c r="Q2484" s="197" t="s">
        <v>1</v>
      </c>
    </row>
    <row r="2485" spans="1:17" x14ac:dyDescent="0.2">
      <c r="A2485" s="198" t="s">
        <v>43</v>
      </c>
      <c r="B2485" s="199" t="s">
        <v>205</v>
      </c>
      <c r="C2485" s="199" t="s">
        <v>210</v>
      </c>
      <c r="D2485" s="199" t="s">
        <v>197</v>
      </c>
      <c r="E2485" s="199"/>
      <c r="F2485" s="199"/>
      <c r="G2485" s="199"/>
      <c r="H2485" s="199"/>
      <c r="I2485" s="199"/>
      <c r="J2485" s="199"/>
      <c r="K2485" s="199"/>
      <c r="L2485" s="199"/>
      <c r="M2485" s="199"/>
      <c r="N2485" s="199"/>
      <c r="O2485" s="199"/>
      <c r="P2485" s="199"/>
      <c r="Q2485" s="200" t="s">
        <v>1</v>
      </c>
    </row>
    <row r="2486" spans="1:17" x14ac:dyDescent="0.2">
      <c r="A2486" s="195" t="s">
        <v>43</v>
      </c>
      <c r="B2486" s="196" t="s">
        <v>205</v>
      </c>
      <c r="C2486" s="196" t="s">
        <v>206</v>
      </c>
      <c r="D2486" s="196" t="s">
        <v>195</v>
      </c>
      <c r="E2486" s="196"/>
      <c r="F2486" s="196"/>
      <c r="G2486" s="196"/>
      <c r="H2486" s="196"/>
      <c r="I2486" s="196"/>
      <c r="J2486" s="196"/>
      <c r="K2486" s="196"/>
      <c r="L2486" s="196"/>
      <c r="M2486" s="196"/>
      <c r="N2486" s="196"/>
      <c r="O2486" s="196"/>
      <c r="P2486" s="196"/>
      <c r="Q2486" s="197" t="s">
        <v>1</v>
      </c>
    </row>
    <row r="2487" spans="1:17" x14ac:dyDescent="0.2">
      <c r="A2487" s="198" t="s">
        <v>43</v>
      </c>
      <c r="B2487" s="199" t="s">
        <v>205</v>
      </c>
      <c r="C2487" s="199" t="s">
        <v>206</v>
      </c>
      <c r="D2487" s="199" t="s">
        <v>197</v>
      </c>
      <c r="E2487" s="199"/>
      <c r="F2487" s="199"/>
      <c r="G2487" s="199"/>
      <c r="H2487" s="199"/>
      <c r="I2487" s="199"/>
      <c r="J2487" s="199"/>
      <c r="K2487" s="199"/>
      <c r="L2487" s="199"/>
      <c r="M2487" s="199"/>
      <c r="N2487" s="199"/>
      <c r="O2487" s="199"/>
      <c r="P2487" s="199"/>
      <c r="Q2487" s="200" t="s">
        <v>1</v>
      </c>
    </row>
    <row r="2488" spans="1:17" x14ac:dyDescent="0.2">
      <c r="A2488" s="195" t="s">
        <v>43</v>
      </c>
      <c r="B2488" s="196" t="s">
        <v>205</v>
      </c>
      <c r="C2488" s="196" t="s">
        <v>211</v>
      </c>
      <c r="D2488" s="196" t="s">
        <v>195</v>
      </c>
      <c r="E2488" s="199"/>
      <c r="F2488" s="199"/>
      <c r="G2488" s="199"/>
      <c r="H2488" s="199"/>
      <c r="I2488" s="199"/>
      <c r="J2488" s="199"/>
      <c r="K2488" s="199"/>
      <c r="L2488" s="199"/>
      <c r="M2488" s="199"/>
      <c r="N2488" s="199"/>
      <c r="O2488" s="199"/>
      <c r="P2488" s="199"/>
      <c r="Q2488" s="200"/>
    </row>
    <row r="2489" spans="1:17" x14ac:dyDescent="0.2">
      <c r="A2489" s="198" t="s">
        <v>43</v>
      </c>
      <c r="B2489" s="199" t="s">
        <v>205</v>
      </c>
      <c r="C2489" s="199" t="s">
        <v>211</v>
      </c>
      <c r="D2489" s="199" t="s">
        <v>197</v>
      </c>
      <c r="E2489" s="199"/>
      <c r="F2489" s="199"/>
      <c r="G2489" s="199"/>
      <c r="H2489" s="199"/>
      <c r="I2489" s="199"/>
      <c r="J2489" s="199"/>
      <c r="K2489" s="199"/>
      <c r="L2489" s="199"/>
      <c r="M2489" s="199"/>
      <c r="N2489" s="199"/>
      <c r="O2489" s="199"/>
      <c r="P2489" s="199"/>
      <c r="Q2489" s="200"/>
    </row>
    <row r="2490" spans="1:17" x14ac:dyDescent="0.2">
      <c r="A2490" s="195" t="s">
        <v>43</v>
      </c>
      <c r="B2490" s="196" t="s">
        <v>205</v>
      </c>
      <c r="C2490" s="196" t="s">
        <v>1087</v>
      </c>
      <c r="D2490" s="196" t="s">
        <v>195</v>
      </c>
      <c r="E2490" s="199"/>
      <c r="F2490" s="199"/>
      <c r="G2490" s="199"/>
      <c r="H2490" s="199"/>
      <c r="I2490" s="199"/>
      <c r="J2490" s="199"/>
      <c r="K2490" s="199"/>
      <c r="L2490" s="199"/>
      <c r="M2490" s="199"/>
      <c r="N2490" s="199"/>
      <c r="O2490" s="199"/>
      <c r="P2490" s="199"/>
      <c r="Q2490" s="200"/>
    </row>
    <row r="2491" spans="1:17" x14ac:dyDescent="0.2">
      <c r="A2491" s="198" t="s">
        <v>43</v>
      </c>
      <c r="B2491" s="199" t="s">
        <v>205</v>
      </c>
      <c r="C2491" s="199" t="s">
        <v>1087</v>
      </c>
      <c r="D2491" s="199" t="s">
        <v>197</v>
      </c>
      <c r="E2491" s="199"/>
      <c r="F2491" s="199"/>
      <c r="G2491" s="199"/>
      <c r="H2491" s="199"/>
      <c r="I2491" s="199"/>
      <c r="J2491" s="199"/>
      <c r="K2491" s="199"/>
      <c r="L2491" s="199"/>
      <c r="M2491" s="199"/>
      <c r="N2491" s="199"/>
      <c r="O2491" s="199"/>
      <c r="P2491" s="199"/>
      <c r="Q2491" s="200"/>
    </row>
    <row r="2492" spans="1:17" x14ac:dyDescent="0.2">
      <c r="A2492" s="195" t="s">
        <v>43</v>
      </c>
      <c r="B2492" s="196" t="s">
        <v>209</v>
      </c>
      <c r="C2492" s="196" t="s">
        <v>214</v>
      </c>
      <c r="D2492" s="196" t="s">
        <v>195</v>
      </c>
      <c r="E2492" s="196">
        <v>24.03443</v>
      </c>
      <c r="F2492" s="196">
        <v>22.790410000000001</v>
      </c>
      <c r="G2492" s="196">
        <v>23.518059999999998</v>
      </c>
      <c r="H2492" s="196">
        <v>22.454219999999999</v>
      </c>
      <c r="I2492" s="196">
        <v>22.0822</v>
      </c>
      <c r="J2492" s="196">
        <v>22.245699999999999</v>
      </c>
      <c r="K2492" s="196">
        <v>24.757750000000001</v>
      </c>
      <c r="L2492" s="196"/>
      <c r="M2492" s="196"/>
      <c r="N2492" s="196"/>
      <c r="O2492" s="196">
        <v>35.855460000000001</v>
      </c>
      <c r="P2492" s="196"/>
      <c r="Q2492" s="197" t="s">
        <v>1</v>
      </c>
    </row>
    <row r="2493" spans="1:17" x14ac:dyDescent="0.2">
      <c r="A2493" s="198" t="s">
        <v>43</v>
      </c>
      <c r="B2493" s="199" t="s">
        <v>209</v>
      </c>
      <c r="C2493" s="199" t="s">
        <v>214</v>
      </c>
      <c r="D2493" s="199" t="s">
        <v>197</v>
      </c>
      <c r="E2493" s="199">
        <v>24.775079999999999</v>
      </c>
      <c r="F2493" s="199">
        <v>23.310449999999999</v>
      </c>
      <c r="G2493" s="199">
        <v>23.49624</v>
      </c>
      <c r="H2493" s="199">
        <v>23.115549999999999</v>
      </c>
      <c r="I2493" s="199">
        <v>22.70824</v>
      </c>
      <c r="J2493" s="199">
        <v>23.485220000000002</v>
      </c>
      <c r="K2493" s="199">
        <v>24.635829999999999</v>
      </c>
      <c r="L2493" s="199"/>
      <c r="M2493" s="199"/>
      <c r="N2493" s="199"/>
      <c r="O2493" s="199">
        <v>34.689259999999997</v>
      </c>
      <c r="P2493" s="199"/>
      <c r="Q2493" s="200" t="s">
        <v>1</v>
      </c>
    </row>
    <row r="2494" spans="1:17" x14ac:dyDescent="0.2">
      <c r="A2494" s="195" t="s">
        <v>43</v>
      </c>
      <c r="B2494" s="196" t="s">
        <v>209</v>
      </c>
      <c r="C2494" s="196" t="s">
        <v>215</v>
      </c>
      <c r="D2494" s="196" t="s">
        <v>195</v>
      </c>
      <c r="E2494" s="196">
        <v>19.6861</v>
      </c>
      <c r="F2494" s="196">
        <v>19.785889999999998</v>
      </c>
      <c r="G2494" s="196">
        <v>19.69087</v>
      </c>
      <c r="H2494" s="196">
        <v>19.327649999999998</v>
      </c>
      <c r="I2494" s="196">
        <v>21.50928</v>
      </c>
      <c r="J2494" s="196">
        <v>18.852180000000001</v>
      </c>
      <c r="K2494" s="196">
        <v>19.144159999999999</v>
      </c>
      <c r="L2494" s="196"/>
      <c r="M2494" s="196"/>
      <c r="N2494" s="196"/>
      <c r="O2494" s="196"/>
      <c r="P2494" s="196"/>
      <c r="Q2494" s="197" t="s">
        <v>1</v>
      </c>
    </row>
    <row r="2495" spans="1:17" x14ac:dyDescent="0.2">
      <c r="A2495" s="198" t="s">
        <v>43</v>
      </c>
      <c r="B2495" s="199" t="s">
        <v>209</v>
      </c>
      <c r="C2495" s="199" t="s">
        <v>215</v>
      </c>
      <c r="D2495" s="199" t="s">
        <v>197</v>
      </c>
      <c r="E2495" s="199">
        <v>20.446860000000001</v>
      </c>
      <c r="F2495" s="199">
        <v>19.439129999999999</v>
      </c>
      <c r="G2495" s="199">
        <v>20.479990000000001</v>
      </c>
      <c r="H2495" s="199">
        <v>19.608820000000001</v>
      </c>
      <c r="I2495" s="199">
        <v>20.45834</v>
      </c>
      <c r="J2495" s="199">
        <v>19.359850000000002</v>
      </c>
      <c r="K2495" s="199">
        <v>19.3889</v>
      </c>
      <c r="L2495" s="199"/>
      <c r="M2495" s="199"/>
      <c r="N2495" s="199"/>
      <c r="O2495" s="199"/>
      <c r="P2495" s="199"/>
      <c r="Q2495" s="200" t="s">
        <v>1</v>
      </c>
    </row>
    <row r="2496" spans="1:17" x14ac:dyDescent="0.2">
      <c r="A2496" s="195" t="s">
        <v>43</v>
      </c>
      <c r="B2496" s="196" t="s">
        <v>209</v>
      </c>
      <c r="C2496" s="196" t="s">
        <v>213</v>
      </c>
      <c r="D2496" s="196" t="s">
        <v>195</v>
      </c>
      <c r="E2496" s="196">
        <v>21.21546</v>
      </c>
      <c r="F2496" s="196">
        <v>19.498860000000001</v>
      </c>
      <c r="G2496" s="196">
        <v>20.316960000000002</v>
      </c>
      <c r="H2496" s="196">
        <v>20.597899999999999</v>
      </c>
      <c r="I2496" s="196">
        <v>20.56345</v>
      </c>
      <c r="J2496" s="196">
        <v>18.76632</v>
      </c>
      <c r="K2496" s="196">
        <v>18.5625</v>
      </c>
      <c r="L2496" s="196"/>
      <c r="M2496" s="196"/>
      <c r="N2496" s="196"/>
      <c r="O2496" s="196"/>
      <c r="P2496" s="196"/>
      <c r="Q2496" s="197" t="s">
        <v>1</v>
      </c>
    </row>
    <row r="2497" spans="1:17" x14ac:dyDescent="0.2">
      <c r="A2497" s="198" t="s">
        <v>43</v>
      </c>
      <c r="B2497" s="199" t="s">
        <v>209</v>
      </c>
      <c r="C2497" s="199" t="s">
        <v>213</v>
      </c>
      <c r="D2497" s="199" t="s">
        <v>197</v>
      </c>
      <c r="E2497" s="199">
        <v>22.583179999999999</v>
      </c>
      <c r="F2497" s="199">
        <v>20.923010000000001</v>
      </c>
      <c r="G2497" s="199">
        <v>21.19096</v>
      </c>
      <c r="H2497" s="199">
        <v>20.93477</v>
      </c>
      <c r="I2497" s="199">
        <v>21.66677</v>
      </c>
      <c r="J2497" s="199">
        <v>19.93168</v>
      </c>
      <c r="K2497" s="199">
        <v>19.933679999999999</v>
      </c>
      <c r="L2497" s="199"/>
      <c r="M2497" s="199"/>
      <c r="N2497" s="199"/>
      <c r="O2497" s="199"/>
      <c r="P2497" s="199"/>
      <c r="Q2497" s="200" t="s">
        <v>1</v>
      </c>
    </row>
    <row r="2498" spans="1:17" x14ac:dyDescent="0.2">
      <c r="A2498" s="195" t="s">
        <v>43</v>
      </c>
      <c r="B2498" s="196" t="s">
        <v>209</v>
      </c>
      <c r="C2498" s="196" t="s">
        <v>212</v>
      </c>
      <c r="D2498" s="196" t="s">
        <v>195</v>
      </c>
      <c r="E2498" s="196">
        <v>16.3249</v>
      </c>
      <c r="F2498" s="196">
        <v>15.22344</v>
      </c>
      <c r="G2498" s="196">
        <v>16.909559999999999</v>
      </c>
      <c r="H2498" s="196">
        <v>15.61346</v>
      </c>
      <c r="I2498" s="196">
        <v>17.134229999999999</v>
      </c>
      <c r="J2498" s="196">
        <v>16.630320000000001</v>
      </c>
      <c r="K2498" s="196">
        <v>16.188549999999999</v>
      </c>
      <c r="L2498" s="196"/>
      <c r="M2498" s="196"/>
      <c r="N2498" s="196"/>
      <c r="O2498" s="196"/>
      <c r="P2498" s="196"/>
      <c r="Q2498" s="197" t="s">
        <v>1</v>
      </c>
    </row>
    <row r="2499" spans="1:17" x14ac:dyDescent="0.2">
      <c r="A2499" s="198" t="s">
        <v>43</v>
      </c>
      <c r="B2499" s="199" t="s">
        <v>209</v>
      </c>
      <c r="C2499" s="199" t="s">
        <v>212</v>
      </c>
      <c r="D2499" s="199" t="s">
        <v>197</v>
      </c>
      <c r="E2499" s="199">
        <v>17.941020000000002</v>
      </c>
      <c r="F2499" s="199">
        <v>16.102879999999999</v>
      </c>
      <c r="G2499" s="199">
        <v>17.840890000000002</v>
      </c>
      <c r="H2499" s="199">
        <v>16.116040000000002</v>
      </c>
      <c r="I2499" s="199">
        <v>18.176729999999999</v>
      </c>
      <c r="J2499" s="199">
        <v>16.917280000000002</v>
      </c>
      <c r="K2499" s="199">
        <v>16.88043</v>
      </c>
      <c r="L2499" s="199"/>
      <c r="M2499" s="199"/>
      <c r="N2499" s="199"/>
      <c r="O2499" s="199"/>
      <c r="P2499" s="199"/>
      <c r="Q2499" s="200" t="s">
        <v>1</v>
      </c>
    </row>
    <row r="2500" spans="1:17" x14ac:dyDescent="0.2">
      <c r="A2500" s="195" t="s">
        <v>43</v>
      </c>
      <c r="B2500" s="196" t="s">
        <v>209</v>
      </c>
      <c r="C2500" s="196" t="s">
        <v>210</v>
      </c>
      <c r="D2500" s="196" t="s">
        <v>195</v>
      </c>
      <c r="E2500" s="196">
        <v>15.46922</v>
      </c>
      <c r="F2500" s="196">
        <v>13.42562</v>
      </c>
      <c r="G2500" s="196">
        <v>15.340909999999999</v>
      </c>
      <c r="H2500" s="196">
        <v>14.53401</v>
      </c>
      <c r="I2500" s="196">
        <v>16.223710000000001</v>
      </c>
      <c r="J2500" s="196">
        <v>15.392469999999999</v>
      </c>
      <c r="K2500" s="196">
        <v>16.412420000000001</v>
      </c>
      <c r="L2500" s="196"/>
      <c r="M2500" s="196"/>
      <c r="N2500" s="196"/>
      <c r="O2500" s="196"/>
      <c r="P2500" s="196"/>
      <c r="Q2500" s="197" t="s">
        <v>1</v>
      </c>
    </row>
    <row r="2501" spans="1:17" x14ac:dyDescent="0.2">
      <c r="A2501" s="198" t="s">
        <v>43</v>
      </c>
      <c r="B2501" s="199" t="s">
        <v>209</v>
      </c>
      <c r="C2501" s="199" t="s">
        <v>210</v>
      </c>
      <c r="D2501" s="199" t="s">
        <v>197</v>
      </c>
      <c r="E2501" s="199">
        <v>15.97509</v>
      </c>
      <c r="F2501" s="199">
        <v>14.39653</v>
      </c>
      <c r="G2501" s="199">
        <v>15.912039999999999</v>
      </c>
      <c r="H2501" s="199">
        <v>15.29801</v>
      </c>
      <c r="I2501" s="199">
        <v>16.84918</v>
      </c>
      <c r="J2501" s="199">
        <v>16.195699999999999</v>
      </c>
      <c r="K2501" s="199">
        <v>16.822420000000001</v>
      </c>
      <c r="L2501" s="199"/>
      <c r="M2501" s="199"/>
      <c r="N2501" s="199"/>
      <c r="O2501" s="199"/>
      <c r="P2501" s="199"/>
      <c r="Q2501" s="200" t="s">
        <v>1</v>
      </c>
    </row>
    <row r="2502" spans="1:17" x14ac:dyDescent="0.2">
      <c r="A2502" s="195" t="s">
        <v>43</v>
      </c>
      <c r="B2502" s="196" t="s">
        <v>209</v>
      </c>
      <c r="C2502" s="196" t="s">
        <v>206</v>
      </c>
      <c r="D2502" s="196" t="s">
        <v>195</v>
      </c>
      <c r="E2502" s="196">
        <v>12.5297</v>
      </c>
      <c r="F2502" s="196">
        <v>10.77248</v>
      </c>
      <c r="G2502" s="196">
        <v>13.6912</v>
      </c>
      <c r="H2502" s="196">
        <v>12.754619999999999</v>
      </c>
      <c r="I2502" s="196">
        <v>13.846730000000001</v>
      </c>
      <c r="J2502" s="196">
        <v>13.85242</v>
      </c>
      <c r="K2502" s="196">
        <v>15.06194</v>
      </c>
      <c r="L2502" s="196"/>
      <c r="M2502" s="196"/>
      <c r="N2502" s="196"/>
      <c r="O2502" s="196"/>
      <c r="P2502" s="196"/>
      <c r="Q2502" s="197" t="s">
        <v>1</v>
      </c>
    </row>
    <row r="2503" spans="1:17" x14ac:dyDescent="0.2">
      <c r="A2503" s="198" t="s">
        <v>43</v>
      </c>
      <c r="B2503" s="199" t="s">
        <v>209</v>
      </c>
      <c r="C2503" s="199" t="s">
        <v>206</v>
      </c>
      <c r="D2503" s="199" t="s">
        <v>197</v>
      </c>
      <c r="E2503" s="199">
        <v>12.68557</v>
      </c>
      <c r="F2503" s="199">
        <v>11.55583</v>
      </c>
      <c r="G2503" s="199">
        <v>14.38035</v>
      </c>
      <c r="H2503" s="199">
        <v>13.31508</v>
      </c>
      <c r="I2503" s="199">
        <v>14.09259</v>
      </c>
      <c r="J2503" s="199">
        <v>14.08507</v>
      </c>
      <c r="K2503" s="199">
        <v>15.38766</v>
      </c>
      <c r="L2503" s="199"/>
      <c r="M2503" s="199"/>
      <c r="N2503" s="199"/>
      <c r="O2503" s="199"/>
      <c r="P2503" s="199"/>
      <c r="Q2503" s="200" t="s">
        <v>1</v>
      </c>
    </row>
    <row r="2504" spans="1:17" x14ac:dyDescent="0.2">
      <c r="A2504" s="195" t="s">
        <v>43</v>
      </c>
      <c r="B2504" s="196" t="s">
        <v>209</v>
      </c>
      <c r="C2504" s="196" t="s">
        <v>211</v>
      </c>
      <c r="D2504" s="196" t="s">
        <v>195</v>
      </c>
      <c r="E2504" s="196"/>
      <c r="F2504" s="196"/>
      <c r="G2504" s="196"/>
      <c r="H2504" s="196"/>
      <c r="I2504" s="196"/>
      <c r="J2504" s="196"/>
      <c r="K2504" s="196"/>
      <c r="L2504" s="196"/>
      <c r="M2504" s="196"/>
      <c r="N2504" s="196"/>
      <c r="O2504" s="196"/>
      <c r="P2504" s="196"/>
      <c r="Q2504" s="197" t="s">
        <v>1</v>
      </c>
    </row>
    <row r="2505" spans="1:17" x14ac:dyDescent="0.2">
      <c r="A2505" s="198" t="s">
        <v>43</v>
      </c>
      <c r="B2505" s="199" t="s">
        <v>209</v>
      </c>
      <c r="C2505" s="199" t="s">
        <v>211</v>
      </c>
      <c r="D2505" s="199" t="s">
        <v>197</v>
      </c>
      <c r="E2505" s="199"/>
      <c r="F2505" s="199"/>
      <c r="G2505" s="199"/>
      <c r="H2505" s="199"/>
      <c r="I2505" s="199"/>
      <c r="J2505" s="199"/>
      <c r="K2505" s="199"/>
      <c r="L2505" s="199"/>
      <c r="M2505" s="199"/>
      <c r="N2505" s="199"/>
      <c r="O2505" s="199"/>
      <c r="P2505" s="199"/>
      <c r="Q2505" s="200" t="s">
        <v>1</v>
      </c>
    </row>
    <row r="2506" spans="1:17" x14ac:dyDescent="0.2">
      <c r="A2506" s="195" t="s">
        <v>43</v>
      </c>
      <c r="B2506" s="196" t="s">
        <v>207</v>
      </c>
      <c r="C2506" s="196" t="s">
        <v>214</v>
      </c>
      <c r="D2506" s="196" t="s">
        <v>195</v>
      </c>
      <c r="E2506" s="196">
        <v>11.61716</v>
      </c>
      <c r="F2506" s="196">
        <v>10.441090000000001</v>
      </c>
      <c r="G2506" s="196">
        <v>13.242940000000001</v>
      </c>
      <c r="H2506" s="196">
        <v>11.61224</v>
      </c>
      <c r="I2506" s="196">
        <v>13.964169999999999</v>
      </c>
      <c r="J2506" s="196"/>
      <c r="K2506" s="196"/>
      <c r="L2506" s="196"/>
      <c r="M2506" s="196"/>
      <c r="N2506" s="196"/>
      <c r="O2506" s="196"/>
      <c r="P2506" s="196"/>
      <c r="Q2506" s="197" t="s">
        <v>1</v>
      </c>
    </row>
    <row r="2507" spans="1:17" x14ac:dyDescent="0.2">
      <c r="A2507" s="198" t="s">
        <v>43</v>
      </c>
      <c r="B2507" s="199" t="s">
        <v>207</v>
      </c>
      <c r="C2507" s="199" t="s">
        <v>214</v>
      </c>
      <c r="D2507" s="199" t="s">
        <v>197</v>
      </c>
      <c r="E2507" s="199">
        <v>11.56217</v>
      </c>
      <c r="F2507" s="199">
        <v>10.151160000000001</v>
      </c>
      <c r="G2507" s="199">
        <v>13.663</v>
      </c>
      <c r="H2507" s="199">
        <v>11.872640000000001</v>
      </c>
      <c r="I2507" s="199">
        <v>13.76019</v>
      </c>
      <c r="J2507" s="199"/>
      <c r="K2507" s="199"/>
      <c r="L2507" s="199"/>
      <c r="M2507" s="199"/>
      <c r="N2507" s="199"/>
      <c r="O2507" s="199"/>
      <c r="P2507" s="199"/>
      <c r="Q2507" s="200" t="s">
        <v>1</v>
      </c>
    </row>
    <row r="2508" spans="1:17" x14ac:dyDescent="0.2">
      <c r="A2508" s="195" t="s">
        <v>43</v>
      </c>
      <c r="B2508" s="196" t="s">
        <v>207</v>
      </c>
      <c r="C2508" s="196" t="s">
        <v>215</v>
      </c>
      <c r="D2508" s="196" t="s">
        <v>195</v>
      </c>
      <c r="E2508" s="196">
        <v>15.501620000000001</v>
      </c>
      <c r="F2508" s="196">
        <v>15.098890000000001</v>
      </c>
      <c r="G2508" s="196">
        <v>16.580469999999998</v>
      </c>
      <c r="H2508" s="196">
        <v>13.684609999999999</v>
      </c>
      <c r="I2508" s="196">
        <v>17.778400000000001</v>
      </c>
      <c r="J2508" s="196">
        <v>22.195340000000002</v>
      </c>
      <c r="K2508" s="196"/>
      <c r="L2508" s="196"/>
      <c r="M2508" s="196"/>
      <c r="N2508" s="196"/>
      <c r="O2508" s="196"/>
      <c r="P2508" s="196"/>
      <c r="Q2508" s="197" t="s">
        <v>1</v>
      </c>
    </row>
    <row r="2509" spans="1:17" x14ac:dyDescent="0.2">
      <c r="A2509" s="198" t="s">
        <v>43</v>
      </c>
      <c r="B2509" s="199" t="s">
        <v>207</v>
      </c>
      <c r="C2509" s="199" t="s">
        <v>215</v>
      </c>
      <c r="D2509" s="199" t="s">
        <v>197</v>
      </c>
      <c r="E2509" s="199">
        <v>17.681989999999999</v>
      </c>
      <c r="F2509" s="199">
        <v>16.500229999999998</v>
      </c>
      <c r="G2509" s="199">
        <v>18.032730000000001</v>
      </c>
      <c r="H2509" s="199">
        <v>15.21987</v>
      </c>
      <c r="I2509" s="199">
        <v>18.361229999999999</v>
      </c>
      <c r="J2509" s="199">
        <v>1.5109600000000001</v>
      </c>
      <c r="K2509" s="199"/>
      <c r="L2509" s="199"/>
      <c r="M2509" s="199"/>
      <c r="N2509" s="199"/>
      <c r="O2509" s="199"/>
      <c r="P2509" s="199"/>
      <c r="Q2509" s="200" t="s">
        <v>1</v>
      </c>
    </row>
    <row r="2510" spans="1:17" x14ac:dyDescent="0.2">
      <c r="A2510" s="195" t="s">
        <v>43</v>
      </c>
      <c r="B2510" s="196" t="s">
        <v>207</v>
      </c>
      <c r="C2510" s="196" t="s">
        <v>213</v>
      </c>
      <c r="D2510" s="196" t="s">
        <v>195</v>
      </c>
      <c r="E2510" s="196">
        <v>1.27799</v>
      </c>
      <c r="F2510" s="196">
        <v>1.1578999999999999</v>
      </c>
      <c r="G2510" s="196">
        <v>0.80535000000000001</v>
      </c>
      <c r="H2510" s="196">
        <v>0.92435999999999996</v>
      </c>
      <c r="I2510" s="196">
        <v>0.87490000000000001</v>
      </c>
      <c r="J2510" s="196">
        <v>3.2909899999999999</v>
      </c>
      <c r="K2510" s="196"/>
      <c r="L2510" s="196"/>
      <c r="M2510" s="196"/>
      <c r="N2510" s="196"/>
      <c r="O2510" s="196"/>
      <c r="P2510" s="196"/>
      <c r="Q2510" s="197" t="s">
        <v>1</v>
      </c>
    </row>
    <row r="2511" spans="1:17" x14ac:dyDescent="0.2">
      <c r="A2511" s="198" t="s">
        <v>43</v>
      </c>
      <c r="B2511" s="199" t="s">
        <v>207</v>
      </c>
      <c r="C2511" s="199" t="s">
        <v>213</v>
      </c>
      <c r="D2511" s="199" t="s">
        <v>197</v>
      </c>
      <c r="E2511" s="199">
        <v>1.0867500000000001</v>
      </c>
      <c r="F2511" s="199">
        <v>0.68930000000000002</v>
      </c>
      <c r="G2511" s="199">
        <v>0.78002000000000005</v>
      </c>
      <c r="H2511" s="199">
        <v>0.74431999999999998</v>
      </c>
      <c r="I2511" s="199">
        <v>0.84323000000000004</v>
      </c>
      <c r="J2511" s="199">
        <v>2.9563700000000002</v>
      </c>
      <c r="K2511" s="199"/>
      <c r="L2511" s="199"/>
      <c r="M2511" s="199"/>
      <c r="N2511" s="199"/>
      <c r="O2511" s="199"/>
      <c r="P2511" s="199"/>
      <c r="Q2511" s="200" t="s">
        <v>1</v>
      </c>
    </row>
    <row r="2512" spans="1:17" x14ac:dyDescent="0.2">
      <c r="A2512" s="195" t="s">
        <v>43</v>
      </c>
      <c r="B2512" s="196" t="s">
        <v>207</v>
      </c>
      <c r="C2512" s="196" t="s">
        <v>212</v>
      </c>
      <c r="D2512" s="196" t="s">
        <v>195</v>
      </c>
      <c r="E2512" s="196">
        <v>14.63683</v>
      </c>
      <c r="F2512" s="196">
        <v>11.75783</v>
      </c>
      <c r="G2512" s="196">
        <v>8.4661100000000005</v>
      </c>
      <c r="H2512" s="196">
        <v>10.09163</v>
      </c>
      <c r="I2512" s="196">
        <v>8.1409300000000009</v>
      </c>
      <c r="J2512" s="196">
        <v>6.6851599999999998</v>
      </c>
      <c r="K2512" s="196"/>
      <c r="L2512" s="196"/>
      <c r="M2512" s="196"/>
      <c r="N2512" s="196"/>
      <c r="O2512" s="196"/>
      <c r="P2512" s="196"/>
      <c r="Q2512" s="197" t="s">
        <v>1</v>
      </c>
    </row>
    <row r="2513" spans="1:17" x14ac:dyDescent="0.2">
      <c r="A2513" s="198" t="s">
        <v>43</v>
      </c>
      <c r="B2513" s="199" t="s">
        <v>207</v>
      </c>
      <c r="C2513" s="199" t="s">
        <v>212</v>
      </c>
      <c r="D2513" s="199" t="s">
        <v>197</v>
      </c>
      <c r="E2513" s="199">
        <v>8.7906700000000004</v>
      </c>
      <c r="F2513" s="199">
        <v>8.4012700000000002</v>
      </c>
      <c r="G2513" s="199">
        <v>5.2926900000000003</v>
      </c>
      <c r="H2513" s="199">
        <v>6.5461400000000003</v>
      </c>
      <c r="I2513" s="199">
        <v>5.3300400000000003</v>
      </c>
      <c r="J2513" s="199">
        <v>7.0956900000000003</v>
      </c>
      <c r="K2513" s="199"/>
      <c r="L2513" s="199"/>
      <c r="M2513" s="199"/>
      <c r="N2513" s="199"/>
      <c r="O2513" s="199"/>
      <c r="P2513" s="199"/>
      <c r="Q2513" s="200" t="s">
        <v>1</v>
      </c>
    </row>
    <row r="2514" spans="1:17" x14ac:dyDescent="0.2">
      <c r="A2514" s="195" t="s">
        <v>43</v>
      </c>
      <c r="B2514" s="196" t="s">
        <v>207</v>
      </c>
      <c r="C2514" s="196" t="s">
        <v>210</v>
      </c>
      <c r="D2514" s="196" t="s">
        <v>195</v>
      </c>
      <c r="E2514" s="196"/>
      <c r="F2514" s="196"/>
      <c r="G2514" s="196"/>
      <c r="H2514" s="196"/>
      <c r="I2514" s="196"/>
      <c r="J2514" s="196"/>
      <c r="K2514" s="196"/>
      <c r="L2514" s="196"/>
      <c r="M2514" s="196"/>
      <c r="N2514" s="196"/>
      <c r="O2514" s="196"/>
      <c r="P2514" s="196"/>
      <c r="Q2514" s="197" t="s">
        <v>1</v>
      </c>
    </row>
    <row r="2515" spans="1:17" x14ac:dyDescent="0.2">
      <c r="A2515" s="198" t="s">
        <v>43</v>
      </c>
      <c r="B2515" s="199" t="s">
        <v>207</v>
      </c>
      <c r="C2515" s="199" t="s">
        <v>210</v>
      </c>
      <c r="D2515" s="199" t="s">
        <v>197</v>
      </c>
      <c r="E2515" s="199"/>
      <c r="F2515" s="199"/>
      <c r="G2515" s="199"/>
      <c r="H2515" s="199"/>
      <c r="I2515" s="199"/>
      <c r="J2515" s="199"/>
      <c r="K2515" s="199"/>
      <c r="L2515" s="199"/>
      <c r="M2515" s="199"/>
      <c r="N2515" s="199"/>
      <c r="O2515" s="199"/>
      <c r="P2515" s="199"/>
      <c r="Q2515" s="200" t="s">
        <v>1</v>
      </c>
    </row>
    <row r="2516" spans="1:17" x14ac:dyDescent="0.2">
      <c r="A2516" s="195" t="s">
        <v>43</v>
      </c>
      <c r="B2516" s="196" t="s">
        <v>207</v>
      </c>
      <c r="C2516" s="196" t="s">
        <v>206</v>
      </c>
      <c r="D2516" s="196" t="s">
        <v>195</v>
      </c>
      <c r="E2516" s="196"/>
      <c r="F2516" s="196"/>
      <c r="G2516" s="196"/>
      <c r="H2516" s="196"/>
      <c r="I2516" s="196"/>
      <c r="J2516" s="196"/>
      <c r="K2516" s="196"/>
      <c r="L2516" s="196"/>
      <c r="M2516" s="196"/>
      <c r="N2516" s="196"/>
      <c r="O2516" s="196"/>
      <c r="P2516" s="196"/>
      <c r="Q2516" s="197" t="s">
        <v>1</v>
      </c>
    </row>
    <row r="2517" spans="1:17" x14ac:dyDescent="0.2">
      <c r="A2517" s="198" t="s">
        <v>43</v>
      </c>
      <c r="B2517" s="199" t="s">
        <v>207</v>
      </c>
      <c r="C2517" s="199" t="s">
        <v>206</v>
      </c>
      <c r="D2517" s="199" t="s">
        <v>197</v>
      </c>
      <c r="E2517" s="199"/>
      <c r="F2517" s="199"/>
      <c r="G2517" s="199"/>
      <c r="H2517" s="199"/>
      <c r="I2517" s="199"/>
      <c r="J2517" s="199"/>
      <c r="K2517" s="199"/>
      <c r="L2517" s="199"/>
      <c r="M2517" s="199"/>
      <c r="N2517" s="199"/>
      <c r="O2517" s="199"/>
      <c r="P2517" s="199"/>
      <c r="Q2517" s="200" t="s">
        <v>1</v>
      </c>
    </row>
    <row r="2518" spans="1:17" x14ac:dyDescent="0.2">
      <c r="A2518" s="195" t="s">
        <v>43</v>
      </c>
      <c r="B2518" s="196" t="s">
        <v>207</v>
      </c>
      <c r="C2518" s="196" t="s">
        <v>211</v>
      </c>
      <c r="D2518" s="196" t="s">
        <v>195</v>
      </c>
      <c r="E2518" s="199"/>
      <c r="F2518" s="199"/>
      <c r="G2518" s="199"/>
      <c r="H2518" s="199"/>
      <c r="I2518" s="199"/>
      <c r="J2518" s="199"/>
      <c r="K2518" s="199"/>
      <c r="L2518" s="199"/>
      <c r="M2518" s="199"/>
      <c r="N2518" s="199"/>
      <c r="O2518" s="199"/>
      <c r="P2518" s="199"/>
      <c r="Q2518" s="200"/>
    </row>
    <row r="2519" spans="1:17" x14ac:dyDescent="0.2">
      <c r="A2519" s="198" t="s">
        <v>43</v>
      </c>
      <c r="B2519" s="199" t="s">
        <v>207</v>
      </c>
      <c r="C2519" s="199" t="s">
        <v>211</v>
      </c>
      <c r="D2519" s="199" t="s">
        <v>197</v>
      </c>
      <c r="E2519" s="199"/>
      <c r="F2519" s="199"/>
      <c r="G2519" s="199"/>
      <c r="H2519" s="199"/>
      <c r="I2519" s="199"/>
      <c r="J2519" s="199"/>
      <c r="K2519" s="199"/>
      <c r="L2519" s="199"/>
      <c r="M2519" s="199"/>
      <c r="N2519" s="199"/>
      <c r="O2519" s="199"/>
      <c r="P2519" s="199"/>
      <c r="Q2519" s="200"/>
    </row>
    <row r="2520" spans="1:17" x14ac:dyDescent="0.2">
      <c r="A2520" s="195" t="s">
        <v>43</v>
      </c>
      <c r="B2520" s="196" t="s">
        <v>207</v>
      </c>
      <c r="C2520" s="196" t="s">
        <v>1087</v>
      </c>
      <c r="D2520" s="196" t="s">
        <v>195</v>
      </c>
      <c r="E2520" s="199"/>
      <c r="F2520" s="199"/>
      <c r="G2520" s="199"/>
      <c r="H2520" s="199"/>
      <c r="I2520" s="199"/>
      <c r="J2520" s="199"/>
      <c r="K2520" s="199"/>
      <c r="L2520" s="199"/>
      <c r="M2520" s="199"/>
      <c r="N2520" s="199"/>
      <c r="O2520" s="199"/>
      <c r="P2520" s="199"/>
      <c r="Q2520" s="200"/>
    </row>
    <row r="2521" spans="1:17" x14ac:dyDescent="0.2">
      <c r="A2521" s="198" t="s">
        <v>43</v>
      </c>
      <c r="B2521" s="199" t="s">
        <v>207</v>
      </c>
      <c r="C2521" s="199" t="s">
        <v>1087</v>
      </c>
      <c r="D2521" s="199" t="s">
        <v>197</v>
      </c>
      <c r="E2521" s="199"/>
      <c r="F2521" s="199"/>
      <c r="G2521" s="199"/>
      <c r="H2521" s="199"/>
      <c r="I2521" s="199"/>
      <c r="J2521" s="199"/>
      <c r="K2521" s="199"/>
      <c r="L2521" s="199"/>
      <c r="M2521" s="199"/>
      <c r="N2521" s="199"/>
      <c r="O2521" s="199"/>
      <c r="P2521" s="199"/>
      <c r="Q2521" s="200"/>
    </row>
    <row r="2522" spans="1:17" x14ac:dyDescent="0.2">
      <c r="A2522" s="195" t="s">
        <v>44</v>
      </c>
      <c r="B2522" s="196" t="s">
        <v>208</v>
      </c>
      <c r="C2522" s="196" t="s">
        <v>214</v>
      </c>
      <c r="D2522" s="196" t="s">
        <v>195</v>
      </c>
      <c r="E2522" s="196">
        <v>173659</v>
      </c>
      <c r="F2522" s="196">
        <v>174492</v>
      </c>
      <c r="G2522" s="196">
        <v>192594</v>
      </c>
      <c r="H2522" s="196">
        <v>182414</v>
      </c>
      <c r="I2522" s="196">
        <v>177983</v>
      </c>
      <c r="J2522" s="196"/>
      <c r="K2522" s="196">
        <v>179314</v>
      </c>
      <c r="L2522" s="196">
        <v>192849</v>
      </c>
      <c r="M2522" s="196">
        <v>204221</v>
      </c>
      <c r="N2522" s="196">
        <v>250425</v>
      </c>
      <c r="O2522" s="196">
        <v>222384</v>
      </c>
      <c r="P2522" s="196"/>
      <c r="Q2522" s="197" t="s">
        <v>1</v>
      </c>
    </row>
    <row r="2523" spans="1:17" x14ac:dyDescent="0.2">
      <c r="A2523" s="198" t="s">
        <v>44</v>
      </c>
      <c r="B2523" s="199" t="s">
        <v>208</v>
      </c>
      <c r="C2523" s="199" t="s">
        <v>214</v>
      </c>
      <c r="D2523" s="199" t="s">
        <v>197</v>
      </c>
      <c r="E2523" s="199">
        <v>202848</v>
      </c>
      <c r="F2523" s="199">
        <v>204824</v>
      </c>
      <c r="G2523" s="199">
        <v>218357</v>
      </c>
      <c r="H2523" s="199">
        <v>209826</v>
      </c>
      <c r="I2523" s="199">
        <v>203147</v>
      </c>
      <c r="J2523" s="199"/>
      <c r="K2523" s="199">
        <v>208811</v>
      </c>
      <c r="L2523" s="199">
        <v>219960</v>
      </c>
      <c r="M2523" s="199">
        <v>245257</v>
      </c>
      <c r="N2523" s="199">
        <v>287406</v>
      </c>
      <c r="O2523" s="199">
        <v>253445</v>
      </c>
      <c r="P2523" s="199"/>
      <c r="Q2523" s="200" t="s">
        <v>1</v>
      </c>
    </row>
    <row r="2524" spans="1:17" x14ac:dyDescent="0.2">
      <c r="A2524" s="195" t="s">
        <v>44</v>
      </c>
      <c r="B2524" s="196" t="s">
        <v>208</v>
      </c>
      <c r="C2524" s="196" t="s">
        <v>215</v>
      </c>
      <c r="D2524" s="196" t="s">
        <v>195</v>
      </c>
      <c r="E2524" s="196">
        <v>155530</v>
      </c>
      <c r="F2524" s="196">
        <v>169579</v>
      </c>
      <c r="G2524" s="196">
        <v>179328</v>
      </c>
      <c r="H2524" s="196">
        <v>169850</v>
      </c>
      <c r="I2524" s="196">
        <v>175634</v>
      </c>
      <c r="J2524" s="196"/>
      <c r="K2524" s="196">
        <v>172341</v>
      </c>
      <c r="L2524" s="196">
        <v>182353</v>
      </c>
      <c r="M2524" s="196">
        <v>195861</v>
      </c>
      <c r="N2524" s="196">
        <v>216271</v>
      </c>
      <c r="O2524" s="196">
        <v>218536</v>
      </c>
      <c r="P2524" s="196"/>
      <c r="Q2524" s="197" t="s">
        <v>1</v>
      </c>
    </row>
    <row r="2525" spans="1:17" x14ac:dyDescent="0.2">
      <c r="A2525" s="198" t="s">
        <v>44</v>
      </c>
      <c r="B2525" s="199" t="s">
        <v>208</v>
      </c>
      <c r="C2525" s="199" t="s">
        <v>215</v>
      </c>
      <c r="D2525" s="199" t="s">
        <v>197</v>
      </c>
      <c r="E2525" s="199">
        <v>183415</v>
      </c>
      <c r="F2525" s="199">
        <v>198541</v>
      </c>
      <c r="G2525" s="199">
        <v>207961</v>
      </c>
      <c r="H2525" s="199">
        <v>199805</v>
      </c>
      <c r="I2525" s="199">
        <v>202804</v>
      </c>
      <c r="J2525" s="199"/>
      <c r="K2525" s="199">
        <v>200692</v>
      </c>
      <c r="L2525" s="199">
        <v>219602</v>
      </c>
      <c r="M2525" s="199">
        <v>234414</v>
      </c>
      <c r="N2525" s="199">
        <v>249066</v>
      </c>
      <c r="O2525" s="199">
        <v>250302</v>
      </c>
      <c r="P2525" s="199"/>
      <c r="Q2525" s="200" t="s">
        <v>1</v>
      </c>
    </row>
    <row r="2526" spans="1:17" x14ac:dyDescent="0.2">
      <c r="A2526" s="195" t="s">
        <v>44</v>
      </c>
      <c r="B2526" s="196" t="s">
        <v>208</v>
      </c>
      <c r="C2526" s="196" t="s">
        <v>213</v>
      </c>
      <c r="D2526" s="196" t="s">
        <v>195</v>
      </c>
      <c r="E2526" s="196">
        <v>150790</v>
      </c>
      <c r="F2526" s="196">
        <v>157918</v>
      </c>
      <c r="G2526" s="196">
        <v>178587</v>
      </c>
      <c r="H2526" s="196">
        <v>169148</v>
      </c>
      <c r="I2526" s="196">
        <v>177711</v>
      </c>
      <c r="J2526" s="196"/>
      <c r="K2526" s="196">
        <v>183944</v>
      </c>
      <c r="L2526" s="196">
        <v>181931</v>
      </c>
      <c r="M2526" s="196">
        <v>192564</v>
      </c>
      <c r="N2526" s="196">
        <v>206890</v>
      </c>
      <c r="O2526" s="196">
        <v>208074</v>
      </c>
      <c r="P2526" s="196"/>
      <c r="Q2526" s="197" t="s">
        <v>1</v>
      </c>
    </row>
    <row r="2527" spans="1:17" x14ac:dyDescent="0.2">
      <c r="A2527" s="198" t="s">
        <v>44</v>
      </c>
      <c r="B2527" s="199" t="s">
        <v>208</v>
      </c>
      <c r="C2527" s="199" t="s">
        <v>213</v>
      </c>
      <c r="D2527" s="199" t="s">
        <v>197</v>
      </c>
      <c r="E2527" s="199">
        <v>183521</v>
      </c>
      <c r="F2527" s="199">
        <v>188477</v>
      </c>
      <c r="G2527" s="199">
        <v>208867</v>
      </c>
      <c r="H2527" s="199">
        <v>200664</v>
      </c>
      <c r="I2527" s="199">
        <v>212436</v>
      </c>
      <c r="J2527" s="199"/>
      <c r="K2527" s="199">
        <v>212487</v>
      </c>
      <c r="L2527" s="199">
        <v>208952</v>
      </c>
      <c r="M2527" s="199">
        <v>227640</v>
      </c>
      <c r="N2527" s="199">
        <v>244563</v>
      </c>
      <c r="O2527" s="199">
        <v>242986</v>
      </c>
      <c r="P2527" s="199"/>
      <c r="Q2527" s="200" t="s">
        <v>1</v>
      </c>
    </row>
    <row r="2528" spans="1:17" x14ac:dyDescent="0.2">
      <c r="A2528" s="195" t="s">
        <v>44</v>
      </c>
      <c r="B2528" s="196" t="s">
        <v>208</v>
      </c>
      <c r="C2528" s="196" t="s">
        <v>212</v>
      </c>
      <c r="D2528" s="196" t="s">
        <v>195</v>
      </c>
      <c r="E2528" s="196">
        <v>127037</v>
      </c>
      <c r="F2528" s="196">
        <v>144471</v>
      </c>
      <c r="G2528" s="196">
        <v>160649</v>
      </c>
      <c r="H2528" s="196">
        <v>152158</v>
      </c>
      <c r="I2528" s="196">
        <v>165484</v>
      </c>
      <c r="J2528" s="196"/>
      <c r="K2528" s="196">
        <v>176653</v>
      </c>
      <c r="L2528" s="196">
        <v>178708</v>
      </c>
      <c r="M2528" s="196">
        <v>181805</v>
      </c>
      <c r="N2528" s="196">
        <v>188809</v>
      </c>
      <c r="O2528" s="196">
        <v>191186</v>
      </c>
      <c r="P2528" s="196"/>
      <c r="Q2528" s="197" t="s">
        <v>1</v>
      </c>
    </row>
    <row r="2529" spans="1:17" x14ac:dyDescent="0.2">
      <c r="A2529" s="198" t="s">
        <v>44</v>
      </c>
      <c r="B2529" s="199" t="s">
        <v>208</v>
      </c>
      <c r="C2529" s="199" t="s">
        <v>212</v>
      </c>
      <c r="D2529" s="199" t="s">
        <v>197</v>
      </c>
      <c r="E2529" s="199">
        <v>159762</v>
      </c>
      <c r="F2529" s="199">
        <v>177650</v>
      </c>
      <c r="G2529" s="199">
        <v>188609</v>
      </c>
      <c r="H2529" s="199">
        <v>181198</v>
      </c>
      <c r="I2529" s="199">
        <v>194606</v>
      </c>
      <c r="J2529" s="199"/>
      <c r="K2529" s="199">
        <v>204887</v>
      </c>
      <c r="L2529" s="199">
        <v>200769</v>
      </c>
      <c r="M2529" s="199">
        <v>207851</v>
      </c>
      <c r="N2529" s="199">
        <v>218502</v>
      </c>
      <c r="O2529" s="199">
        <v>219663</v>
      </c>
      <c r="P2529" s="199"/>
      <c r="Q2529" s="200" t="s">
        <v>1</v>
      </c>
    </row>
    <row r="2530" spans="1:17" x14ac:dyDescent="0.2">
      <c r="A2530" s="195" t="s">
        <v>44</v>
      </c>
      <c r="B2530" s="196" t="s">
        <v>208</v>
      </c>
      <c r="C2530" s="196" t="s">
        <v>210</v>
      </c>
      <c r="D2530" s="196" t="s">
        <v>195</v>
      </c>
      <c r="E2530" s="196">
        <v>115992</v>
      </c>
      <c r="F2530" s="196">
        <v>123945</v>
      </c>
      <c r="G2530" s="196">
        <v>146441</v>
      </c>
      <c r="H2530" s="196">
        <v>138701</v>
      </c>
      <c r="I2530" s="196">
        <v>150988</v>
      </c>
      <c r="J2530" s="196"/>
      <c r="K2530" s="196">
        <v>163023</v>
      </c>
      <c r="L2530" s="196">
        <v>164444</v>
      </c>
      <c r="M2530" s="196">
        <v>170393</v>
      </c>
      <c r="N2530" s="196">
        <v>170604</v>
      </c>
      <c r="O2530" s="196">
        <v>171439</v>
      </c>
      <c r="P2530" s="196"/>
      <c r="Q2530" s="197" t="s">
        <v>1</v>
      </c>
    </row>
    <row r="2531" spans="1:17" x14ac:dyDescent="0.2">
      <c r="A2531" s="198" t="s">
        <v>44</v>
      </c>
      <c r="B2531" s="199" t="s">
        <v>208</v>
      </c>
      <c r="C2531" s="199" t="s">
        <v>210</v>
      </c>
      <c r="D2531" s="199" t="s">
        <v>197</v>
      </c>
      <c r="E2531" s="199">
        <v>148168</v>
      </c>
      <c r="F2531" s="199">
        <v>157157</v>
      </c>
      <c r="G2531" s="199">
        <v>179152</v>
      </c>
      <c r="H2531" s="199">
        <v>172067</v>
      </c>
      <c r="I2531" s="199">
        <v>179592</v>
      </c>
      <c r="J2531" s="199"/>
      <c r="K2531" s="199">
        <v>189078</v>
      </c>
      <c r="L2531" s="199">
        <v>186446</v>
      </c>
      <c r="M2531" s="199">
        <v>190761</v>
      </c>
      <c r="N2531" s="199">
        <v>197194</v>
      </c>
      <c r="O2531" s="199">
        <v>194784</v>
      </c>
      <c r="P2531" s="199"/>
      <c r="Q2531" s="200" t="s">
        <v>1</v>
      </c>
    </row>
    <row r="2532" spans="1:17" x14ac:dyDescent="0.2">
      <c r="A2532" s="195" t="s">
        <v>44</v>
      </c>
      <c r="B2532" s="196" t="s">
        <v>208</v>
      </c>
      <c r="C2532" s="196" t="s">
        <v>206</v>
      </c>
      <c r="D2532" s="196" t="s">
        <v>195</v>
      </c>
      <c r="E2532" s="196">
        <v>94356</v>
      </c>
      <c r="F2532" s="196">
        <v>99004</v>
      </c>
      <c r="G2532" s="196">
        <v>111867</v>
      </c>
      <c r="H2532" s="196">
        <v>105954</v>
      </c>
      <c r="I2532" s="196">
        <v>123499</v>
      </c>
      <c r="J2532" s="196"/>
      <c r="K2532" s="196">
        <v>134159</v>
      </c>
      <c r="L2532" s="196">
        <v>136156</v>
      </c>
      <c r="M2532" s="196">
        <v>141510</v>
      </c>
      <c r="N2532" s="196">
        <v>145380</v>
      </c>
      <c r="O2532" s="196">
        <v>142359</v>
      </c>
      <c r="P2532" s="196"/>
      <c r="Q2532" s="197" t="s">
        <v>1</v>
      </c>
    </row>
    <row r="2533" spans="1:17" x14ac:dyDescent="0.2">
      <c r="A2533" s="198" t="s">
        <v>44</v>
      </c>
      <c r="B2533" s="199" t="s">
        <v>208</v>
      </c>
      <c r="C2533" s="199" t="s">
        <v>206</v>
      </c>
      <c r="D2533" s="199" t="s">
        <v>197</v>
      </c>
      <c r="E2533" s="199">
        <v>127959</v>
      </c>
      <c r="F2533" s="199">
        <v>130184</v>
      </c>
      <c r="G2533" s="199">
        <v>142432</v>
      </c>
      <c r="H2533" s="199">
        <v>136766</v>
      </c>
      <c r="I2533" s="199">
        <v>149973</v>
      </c>
      <c r="J2533" s="199"/>
      <c r="K2533" s="199">
        <v>156228</v>
      </c>
      <c r="L2533" s="199">
        <v>154912</v>
      </c>
      <c r="M2533" s="199">
        <v>164143</v>
      </c>
      <c r="N2533" s="199">
        <v>163392</v>
      </c>
      <c r="O2533" s="199">
        <v>161923</v>
      </c>
      <c r="P2533" s="199"/>
      <c r="Q2533" s="200" t="s">
        <v>1</v>
      </c>
    </row>
    <row r="2534" spans="1:17" x14ac:dyDescent="0.2">
      <c r="A2534" s="195" t="s">
        <v>44</v>
      </c>
      <c r="B2534" s="196" t="s">
        <v>208</v>
      </c>
      <c r="C2534" s="196" t="s">
        <v>211</v>
      </c>
      <c r="D2534" s="196" t="s">
        <v>195</v>
      </c>
      <c r="E2534" s="196"/>
      <c r="F2534" s="196"/>
      <c r="G2534" s="196"/>
      <c r="H2534" s="196"/>
      <c r="I2534" s="196"/>
      <c r="J2534" s="196"/>
      <c r="K2534" s="196"/>
      <c r="L2534" s="196"/>
      <c r="M2534" s="196"/>
      <c r="N2534" s="196"/>
      <c r="O2534" s="196"/>
      <c r="P2534" s="196"/>
      <c r="Q2534" s="197" t="s">
        <v>1</v>
      </c>
    </row>
    <row r="2535" spans="1:17" x14ac:dyDescent="0.2">
      <c r="A2535" s="198" t="s">
        <v>44</v>
      </c>
      <c r="B2535" s="199" t="s">
        <v>208</v>
      </c>
      <c r="C2535" s="199" t="s">
        <v>211</v>
      </c>
      <c r="D2535" s="199" t="s">
        <v>197</v>
      </c>
      <c r="E2535" s="199"/>
      <c r="F2535" s="199"/>
      <c r="G2535" s="199"/>
      <c r="H2535" s="199"/>
      <c r="I2535" s="199"/>
      <c r="J2535" s="199"/>
      <c r="K2535" s="199"/>
      <c r="L2535" s="199"/>
      <c r="M2535" s="199"/>
      <c r="N2535" s="199"/>
      <c r="O2535" s="199"/>
      <c r="P2535" s="199"/>
      <c r="Q2535" s="200" t="s">
        <v>1</v>
      </c>
    </row>
    <row r="2536" spans="1:17" x14ac:dyDescent="0.2">
      <c r="A2536" s="195" t="s">
        <v>44</v>
      </c>
      <c r="B2536" s="196" t="s">
        <v>205</v>
      </c>
      <c r="C2536" s="196" t="s">
        <v>214</v>
      </c>
      <c r="D2536" s="196" t="s">
        <v>195</v>
      </c>
      <c r="E2536" s="196">
        <v>70418</v>
      </c>
      <c r="F2536" s="196">
        <v>77949</v>
      </c>
      <c r="G2536" s="196">
        <v>100617</v>
      </c>
      <c r="H2536" s="196">
        <v>87307</v>
      </c>
      <c r="I2536" s="196">
        <v>103852</v>
      </c>
      <c r="J2536" s="196">
        <v>109786</v>
      </c>
      <c r="K2536" s="196">
        <v>113158</v>
      </c>
      <c r="L2536" s="196">
        <v>116517</v>
      </c>
      <c r="M2536" s="196">
        <v>114157</v>
      </c>
      <c r="N2536" s="196">
        <v>124109</v>
      </c>
      <c r="O2536" s="196"/>
      <c r="P2536" s="196"/>
      <c r="Q2536" s="197" t="s">
        <v>1</v>
      </c>
    </row>
    <row r="2537" spans="1:17" x14ac:dyDescent="0.2">
      <c r="A2537" s="198" t="s">
        <v>44</v>
      </c>
      <c r="B2537" s="199" t="s">
        <v>205</v>
      </c>
      <c r="C2537" s="199" t="s">
        <v>214</v>
      </c>
      <c r="D2537" s="199" t="s">
        <v>197</v>
      </c>
      <c r="E2537" s="199">
        <v>104095</v>
      </c>
      <c r="F2537" s="199">
        <v>109115</v>
      </c>
      <c r="G2537" s="199">
        <v>132371</v>
      </c>
      <c r="H2537" s="199">
        <v>116770</v>
      </c>
      <c r="I2537" s="199">
        <v>132287</v>
      </c>
      <c r="J2537" s="199">
        <v>127572</v>
      </c>
      <c r="K2537" s="199">
        <v>144604</v>
      </c>
      <c r="L2537" s="199">
        <v>135971</v>
      </c>
      <c r="M2537" s="199">
        <v>157399</v>
      </c>
      <c r="N2537" s="199">
        <v>141627</v>
      </c>
      <c r="O2537" s="199"/>
      <c r="P2537" s="199"/>
      <c r="Q2537" s="200" t="s">
        <v>1</v>
      </c>
    </row>
    <row r="2538" spans="1:17" x14ac:dyDescent="0.2">
      <c r="A2538" s="195" t="s">
        <v>44</v>
      </c>
      <c r="B2538" s="196" t="s">
        <v>205</v>
      </c>
      <c r="C2538" s="196" t="s">
        <v>215</v>
      </c>
      <c r="D2538" s="196" t="s">
        <v>195</v>
      </c>
      <c r="E2538" s="196">
        <v>51407</v>
      </c>
      <c r="F2538" s="196">
        <v>57532</v>
      </c>
      <c r="G2538" s="196">
        <v>74859</v>
      </c>
      <c r="H2538" s="196">
        <v>64956</v>
      </c>
      <c r="I2538" s="196">
        <v>70044</v>
      </c>
      <c r="J2538" s="196">
        <v>74556</v>
      </c>
      <c r="K2538" s="196">
        <v>78043</v>
      </c>
      <c r="L2538" s="196">
        <v>78744</v>
      </c>
      <c r="M2538" s="196">
        <v>80959</v>
      </c>
      <c r="N2538" s="196">
        <v>85685</v>
      </c>
      <c r="O2538" s="196"/>
      <c r="P2538" s="196"/>
      <c r="Q2538" s="197" t="s">
        <v>1</v>
      </c>
    </row>
    <row r="2539" spans="1:17" x14ac:dyDescent="0.2">
      <c r="A2539" s="198" t="s">
        <v>44</v>
      </c>
      <c r="B2539" s="199" t="s">
        <v>205</v>
      </c>
      <c r="C2539" s="199" t="s">
        <v>215</v>
      </c>
      <c r="D2539" s="199" t="s">
        <v>197</v>
      </c>
      <c r="E2539" s="199">
        <v>79338</v>
      </c>
      <c r="F2539" s="199">
        <v>87472</v>
      </c>
      <c r="G2539" s="199">
        <v>104992</v>
      </c>
      <c r="H2539" s="199">
        <v>92577</v>
      </c>
      <c r="I2539" s="199">
        <v>95061</v>
      </c>
      <c r="J2539" s="199">
        <v>89934</v>
      </c>
      <c r="K2539" s="199">
        <v>98127</v>
      </c>
      <c r="L2539" s="199">
        <v>96162</v>
      </c>
      <c r="M2539" s="199">
        <v>105098</v>
      </c>
      <c r="N2539" s="199">
        <v>102144</v>
      </c>
      <c r="O2539" s="199"/>
      <c r="P2539" s="199"/>
      <c r="Q2539" s="200" t="s">
        <v>1</v>
      </c>
    </row>
    <row r="2540" spans="1:17" x14ac:dyDescent="0.2">
      <c r="A2540" s="195" t="s">
        <v>44</v>
      </c>
      <c r="B2540" s="196" t="s">
        <v>205</v>
      </c>
      <c r="C2540" s="196" t="s">
        <v>213</v>
      </c>
      <c r="D2540" s="196" t="s">
        <v>195</v>
      </c>
      <c r="E2540" s="196">
        <v>45261</v>
      </c>
      <c r="F2540" s="196">
        <v>50906</v>
      </c>
      <c r="G2540" s="196">
        <v>68618</v>
      </c>
      <c r="H2540" s="196">
        <v>59541</v>
      </c>
      <c r="I2540" s="196">
        <v>83223</v>
      </c>
      <c r="J2540" s="196">
        <v>88179</v>
      </c>
      <c r="K2540" s="196">
        <v>92979</v>
      </c>
      <c r="L2540" s="196">
        <v>90748</v>
      </c>
      <c r="M2540" s="196">
        <v>97571</v>
      </c>
      <c r="N2540" s="196">
        <v>108565</v>
      </c>
      <c r="O2540" s="196"/>
      <c r="P2540" s="196"/>
      <c r="Q2540" s="197" t="s">
        <v>1</v>
      </c>
    </row>
    <row r="2541" spans="1:17" x14ac:dyDescent="0.2">
      <c r="A2541" s="198" t="s">
        <v>44</v>
      </c>
      <c r="B2541" s="199" t="s">
        <v>205</v>
      </c>
      <c r="C2541" s="199" t="s">
        <v>213</v>
      </c>
      <c r="D2541" s="199" t="s">
        <v>197</v>
      </c>
      <c r="E2541" s="199">
        <v>71605</v>
      </c>
      <c r="F2541" s="199">
        <v>78365</v>
      </c>
      <c r="G2541" s="199">
        <v>101538</v>
      </c>
      <c r="H2541" s="199">
        <v>89500</v>
      </c>
      <c r="I2541" s="199">
        <v>114886</v>
      </c>
      <c r="J2541" s="199">
        <v>108768</v>
      </c>
      <c r="K2541" s="199">
        <v>120275</v>
      </c>
      <c r="L2541" s="199">
        <v>113672</v>
      </c>
      <c r="M2541" s="199">
        <v>129854</v>
      </c>
      <c r="N2541" s="199">
        <v>131329</v>
      </c>
      <c r="O2541" s="199"/>
      <c r="P2541" s="199"/>
      <c r="Q2541" s="200" t="s">
        <v>1</v>
      </c>
    </row>
    <row r="2542" spans="1:17" x14ac:dyDescent="0.2">
      <c r="A2542" s="195" t="s">
        <v>44</v>
      </c>
      <c r="B2542" s="196" t="s">
        <v>205</v>
      </c>
      <c r="C2542" s="196" t="s">
        <v>212</v>
      </c>
      <c r="D2542" s="196" t="s">
        <v>195</v>
      </c>
      <c r="E2542" s="196"/>
      <c r="F2542" s="196"/>
      <c r="G2542" s="196"/>
      <c r="H2542" s="196"/>
      <c r="I2542" s="196"/>
      <c r="J2542" s="196"/>
      <c r="K2542" s="196"/>
      <c r="L2542" s="196"/>
      <c r="M2542" s="196"/>
      <c r="N2542" s="196"/>
      <c r="O2542" s="196"/>
      <c r="P2542" s="196"/>
      <c r="Q2542" s="197" t="s">
        <v>1</v>
      </c>
    </row>
    <row r="2543" spans="1:17" x14ac:dyDescent="0.2">
      <c r="A2543" s="198" t="s">
        <v>44</v>
      </c>
      <c r="B2543" s="199" t="s">
        <v>205</v>
      </c>
      <c r="C2543" s="199" t="s">
        <v>212</v>
      </c>
      <c r="D2543" s="199" t="s">
        <v>197</v>
      </c>
      <c r="E2543" s="199"/>
      <c r="F2543" s="199"/>
      <c r="G2543" s="199"/>
      <c r="H2543" s="199"/>
      <c r="I2543" s="199"/>
      <c r="J2543" s="199"/>
      <c r="K2543" s="199"/>
      <c r="L2543" s="199"/>
      <c r="M2543" s="199"/>
      <c r="N2543" s="199"/>
      <c r="O2543" s="199"/>
      <c r="P2543" s="199"/>
      <c r="Q2543" s="200" t="s">
        <v>1</v>
      </c>
    </row>
    <row r="2544" spans="1:17" x14ac:dyDescent="0.2">
      <c r="A2544" s="195" t="s">
        <v>44</v>
      </c>
      <c r="B2544" s="196" t="s">
        <v>205</v>
      </c>
      <c r="C2544" s="196" t="s">
        <v>210</v>
      </c>
      <c r="D2544" s="196" t="s">
        <v>195</v>
      </c>
      <c r="E2544" s="196"/>
      <c r="F2544" s="196"/>
      <c r="G2544" s="196"/>
      <c r="H2544" s="196"/>
      <c r="I2544" s="196"/>
      <c r="J2544" s="196"/>
      <c r="K2544" s="196"/>
      <c r="L2544" s="196"/>
      <c r="M2544" s="196"/>
      <c r="N2544" s="196"/>
      <c r="O2544" s="196"/>
      <c r="P2544" s="196"/>
      <c r="Q2544" s="197" t="s">
        <v>1</v>
      </c>
    </row>
    <row r="2545" spans="1:17" x14ac:dyDescent="0.2">
      <c r="A2545" s="198" t="s">
        <v>44</v>
      </c>
      <c r="B2545" s="199" t="s">
        <v>205</v>
      </c>
      <c r="C2545" s="199" t="s">
        <v>210</v>
      </c>
      <c r="D2545" s="199" t="s">
        <v>197</v>
      </c>
      <c r="E2545" s="199"/>
      <c r="F2545" s="199"/>
      <c r="G2545" s="199"/>
      <c r="H2545" s="199"/>
      <c r="I2545" s="199"/>
      <c r="J2545" s="199"/>
      <c r="K2545" s="199"/>
      <c r="L2545" s="199"/>
      <c r="M2545" s="199"/>
      <c r="N2545" s="199"/>
      <c r="O2545" s="199"/>
      <c r="P2545" s="199"/>
      <c r="Q2545" s="200" t="s">
        <v>1</v>
      </c>
    </row>
    <row r="2546" spans="1:17" x14ac:dyDescent="0.2">
      <c r="A2546" s="195" t="s">
        <v>44</v>
      </c>
      <c r="B2546" s="196" t="s">
        <v>205</v>
      </c>
      <c r="C2546" s="196" t="s">
        <v>206</v>
      </c>
      <c r="D2546" s="196" t="s">
        <v>195</v>
      </c>
      <c r="E2546" s="196"/>
      <c r="F2546" s="196"/>
      <c r="G2546" s="196"/>
      <c r="H2546" s="196"/>
      <c r="I2546" s="196"/>
      <c r="J2546" s="196"/>
      <c r="K2546" s="196"/>
      <c r="L2546" s="196"/>
      <c r="M2546" s="196"/>
      <c r="N2546" s="196"/>
      <c r="O2546" s="196"/>
      <c r="P2546" s="196"/>
      <c r="Q2546" s="197" t="s">
        <v>1</v>
      </c>
    </row>
    <row r="2547" spans="1:17" x14ac:dyDescent="0.2">
      <c r="A2547" s="198" t="s">
        <v>44</v>
      </c>
      <c r="B2547" s="199" t="s">
        <v>205</v>
      </c>
      <c r="C2547" s="199" t="s">
        <v>206</v>
      </c>
      <c r="D2547" s="199" t="s">
        <v>197</v>
      </c>
      <c r="E2547" s="199"/>
      <c r="F2547" s="199"/>
      <c r="G2547" s="199"/>
      <c r="H2547" s="199"/>
      <c r="I2547" s="199"/>
      <c r="J2547" s="199"/>
      <c r="K2547" s="199"/>
      <c r="L2547" s="199"/>
      <c r="M2547" s="199"/>
      <c r="N2547" s="199"/>
      <c r="O2547" s="199"/>
      <c r="P2547" s="199"/>
      <c r="Q2547" s="200" t="s">
        <v>1</v>
      </c>
    </row>
    <row r="2548" spans="1:17" x14ac:dyDescent="0.2">
      <c r="A2548" s="195" t="s">
        <v>44</v>
      </c>
      <c r="B2548" s="196" t="s">
        <v>205</v>
      </c>
      <c r="C2548" s="196" t="s">
        <v>211</v>
      </c>
      <c r="D2548" s="196" t="s">
        <v>195</v>
      </c>
      <c r="E2548" s="199"/>
      <c r="F2548" s="199"/>
      <c r="G2548" s="199"/>
      <c r="H2548" s="199"/>
      <c r="I2548" s="199"/>
      <c r="J2548" s="199"/>
      <c r="K2548" s="199"/>
      <c r="L2548" s="199"/>
      <c r="M2548" s="199"/>
      <c r="N2548" s="199"/>
      <c r="O2548" s="199"/>
      <c r="P2548" s="199"/>
      <c r="Q2548" s="200"/>
    </row>
    <row r="2549" spans="1:17" x14ac:dyDescent="0.2">
      <c r="A2549" s="198" t="s">
        <v>44</v>
      </c>
      <c r="B2549" s="199" t="s">
        <v>205</v>
      </c>
      <c r="C2549" s="199" t="s">
        <v>211</v>
      </c>
      <c r="D2549" s="199" t="s">
        <v>197</v>
      </c>
      <c r="E2549" s="199"/>
      <c r="F2549" s="199"/>
      <c r="G2549" s="199"/>
      <c r="H2549" s="199"/>
      <c r="I2549" s="199"/>
      <c r="J2549" s="199"/>
      <c r="K2549" s="199"/>
      <c r="L2549" s="199"/>
      <c r="M2549" s="199"/>
      <c r="N2549" s="199"/>
      <c r="O2549" s="199"/>
      <c r="P2549" s="199"/>
      <c r="Q2549" s="200"/>
    </row>
    <row r="2550" spans="1:17" x14ac:dyDescent="0.2">
      <c r="A2550" s="195" t="s">
        <v>44</v>
      </c>
      <c r="B2550" s="196" t="s">
        <v>205</v>
      </c>
      <c r="C2550" s="196" t="s">
        <v>1087</v>
      </c>
      <c r="D2550" s="196" t="s">
        <v>195</v>
      </c>
      <c r="E2550" s="199"/>
      <c r="F2550" s="199"/>
      <c r="G2550" s="199"/>
      <c r="H2550" s="199"/>
      <c r="I2550" s="199"/>
      <c r="J2550" s="199"/>
      <c r="K2550" s="199"/>
      <c r="L2550" s="199"/>
      <c r="M2550" s="199"/>
      <c r="N2550" s="199"/>
      <c r="O2550" s="199"/>
      <c r="P2550" s="199"/>
      <c r="Q2550" s="200"/>
    </row>
    <row r="2551" spans="1:17" x14ac:dyDescent="0.2">
      <c r="A2551" s="198" t="s">
        <v>44</v>
      </c>
      <c r="B2551" s="199" t="s">
        <v>205</v>
      </c>
      <c r="C2551" s="199" t="s">
        <v>1087</v>
      </c>
      <c r="D2551" s="199" t="s">
        <v>197</v>
      </c>
      <c r="E2551" s="199"/>
      <c r="F2551" s="199"/>
      <c r="G2551" s="199"/>
      <c r="H2551" s="199"/>
      <c r="I2551" s="199"/>
      <c r="J2551" s="199"/>
      <c r="K2551" s="199"/>
      <c r="L2551" s="199"/>
      <c r="M2551" s="199"/>
      <c r="N2551" s="199"/>
      <c r="O2551" s="199"/>
      <c r="P2551" s="199"/>
      <c r="Q2551" s="200"/>
    </row>
    <row r="2552" spans="1:17" x14ac:dyDescent="0.2">
      <c r="A2552" s="195" t="s">
        <v>44</v>
      </c>
      <c r="B2552" s="196" t="s">
        <v>209</v>
      </c>
      <c r="C2552" s="196" t="s">
        <v>214</v>
      </c>
      <c r="D2552" s="196" t="s">
        <v>195</v>
      </c>
      <c r="E2552" s="196">
        <v>9.1737300000000008</v>
      </c>
      <c r="F2552" s="196">
        <v>9.2984200000000001</v>
      </c>
      <c r="G2552" s="196">
        <v>8.6191700000000004</v>
      </c>
      <c r="H2552" s="196">
        <v>8.6194000000000006</v>
      </c>
      <c r="I2552" s="196">
        <v>13.2361</v>
      </c>
      <c r="J2552" s="196"/>
      <c r="K2552" s="196">
        <v>13.52209</v>
      </c>
      <c r="L2552" s="196">
        <v>13.584720000000001</v>
      </c>
      <c r="M2552" s="196">
        <v>15.395580000000001</v>
      </c>
      <c r="N2552" s="196">
        <v>13.55536</v>
      </c>
      <c r="O2552" s="196"/>
      <c r="P2552" s="196"/>
      <c r="Q2552" s="197" t="s">
        <v>1</v>
      </c>
    </row>
    <row r="2553" spans="1:17" x14ac:dyDescent="0.2">
      <c r="A2553" s="198" t="s">
        <v>44</v>
      </c>
      <c r="B2553" s="199" t="s">
        <v>209</v>
      </c>
      <c r="C2553" s="199" t="s">
        <v>214</v>
      </c>
      <c r="D2553" s="199" t="s">
        <v>197</v>
      </c>
      <c r="E2553" s="199">
        <v>9.2443600000000004</v>
      </c>
      <c r="F2553" s="199">
        <v>9.0965900000000008</v>
      </c>
      <c r="G2553" s="199">
        <v>9.1570199999999993</v>
      </c>
      <c r="H2553" s="199">
        <v>9.1532999999999998</v>
      </c>
      <c r="I2553" s="199">
        <v>13.88453</v>
      </c>
      <c r="J2553" s="199"/>
      <c r="K2553" s="199">
        <v>14.482469999999999</v>
      </c>
      <c r="L2553" s="199">
        <v>14.28214</v>
      </c>
      <c r="M2553" s="199">
        <v>16.55162</v>
      </c>
      <c r="N2553" s="199">
        <v>14.09296</v>
      </c>
      <c r="O2553" s="199"/>
      <c r="P2553" s="199"/>
      <c r="Q2553" s="200" t="s">
        <v>1</v>
      </c>
    </row>
    <row r="2554" spans="1:17" x14ac:dyDescent="0.2">
      <c r="A2554" s="195" t="s">
        <v>44</v>
      </c>
      <c r="B2554" s="196" t="s">
        <v>209</v>
      </c>
      <c r="C2554" s="196" t="s">
        <v>215</v>
      </c>
      <c r="D2554" s="196" t="s">
        <v>195</v>
      </c>
      <c r="E2554" s="196">
        <v>9.3236000000000008</v>
      </c>
      <c r="F2554" s="196">
        <v>9.2918299999999991</v>
      </c>
      <c r="G2554" s="196">
        <v>9.7514099999999999</v>
      </c>
      <c r="H2554" s="196">
        <v>9.7515499999999999</v>
      </c>
      <c r="I2554" s="196">
        <v>13.794600000000001</v>
      </c>
      <c r="J2554" s="196"/>
      <c r="K2554" s="196">
        <v>14.980180000000001</v>
      </c>
      <c r="L2554" s="196">
        <v>12.980320000000001</v>
      </c>
      <c r="M2554" s="196">
        <v>14.88862</v>
      </c>
      <c r="N2554" s="196">
        <v>14.17435</v>
      </c>
      <c r="O2554" s="196"/>
      <c r="P2554" s="196"/>
      <c r="Q2554" s="197" t="s">
        <v>1</v>
      </c>
    </row>
    <row r="2555" spans="1:17" x14ac:dyDescent="0.2">
      <c r="A2555" s="198" t="s">
        <v>44</v>
      </c>
      <c r="B2555" s="199" t="s">
        <v>209</v>
      </c>
      <c r="C2555" s="199" t="s">
        <v>215</v>
      </c>
      <c r="D2555" s="199" t="s">
        <v>197</v>
      </c>
      <c r="E2555" s="199">
        <v>9.1481100000000009</v>
      </c>
      <c r="F2555" s="199">
        <v>8.9094899999999999</v>
      </c>
      <c r="G2555" s="199">
        <v>9.6046899999999997</v>
      </c>
      <c r="H2555" s="199">
        <v>9.6053700000000006</v>
      </c>
      <c r="I2555" s="199">
        <v>14.38039</v>
      </c>
      <c r="J2555" s="199"/>
      <c r="K2555" s="199">
        <v>15.596539999999999</v>
      </c>
      <c r="L2555" s="199">
        <v>13.0732</v>
      </c>
      <c r="M2555" s="199">
        <v>15.598470000000001</v>
      </c>
      <c r="N2555" s="199">
        <v>15.08436</v>
      </c>
      <c r="O2555" s="199"/>
      <c r="P2555" s="199"/>
      <c r="Q2555" s="200" t="s">
        <v>1</v>
      </c>
    </row>
    <row r="2556" spans="1:17" x14ac:dyDescent="0.2">
      <c r="A2556" s="195" t="s">
        <v>44</v>
      </c>
      <c r="B2556" s="196" t="s">
        <v>209</v>
      </c>
      <c r="C2556" s="196" t="s">
        <v>213</v>
      </c>
      <c r="D2556" s="196" t="s">
        <v>195</v>
      </c>
      <c r="E2556" s="196">
        <v>14.34047</v>
      </c>
      <c r="F2556" s="196">
        <v>14.202310000000001</v>
      </c>
      <c r="G2556" s="196">
        <v>13.64377</v>
      </c>
      <c r="H2556" s="196">
        <v>13.64367</v>
      </c>
      <c r="I2556" s="196">
        <v>19.66564</v>
      </c>
      <c r="J2556" s="196"/>
      <c r="K2556" s="196">
        <v>21.123280000000001</v>
      </c>
      <c r="L2556" s="196">
        <v>20.7925</v>
      </c>
      <c r="M2556" s="196">
        <v>20.63626</v>
      </c>
      <c r="N2556" s="196">
        <v>20.631740000000001</v>
      </c>
      <c r="O2556" s="196"/>
      <c r="P2556" s="196"/>
      <c r="Q2556" s="197" t="s">
        <v>1</v>
      </c>
    </row>
    <row r="2557" spans="1:17" x14ac:dyDescent="0.2">
      <c r="A2557" s="198" t="s">
        <v>44</v>
      </c>
      <c r="B2557" s="199" t="s">
        <v>209</v>
      </c>
      <c r="C2557" s="199" t="s">
        <v>213</v>
      </c>
      <c r="D2557" s="199" t="s">
        <v>197</v>
      </c>
      <c r="E2557" s="199">
        <v>14.23488</v>
      </c>
      <c r="F2557" s="199">
        <v>13.65366</v>
      </c>
      <c r="G2557" s="199">
        <v>13.57945</v>
      </c>
      <c r="H2557" s="199">
        <v>13.57991</v>
      </c>
      <c r="I2557" s="199">
        <v>19.962250000000001</v>
      </c>
      <c r="J2557" s="199"/>
      <c r="K2557" s="199">
        <v>21.63991</v>
      </c>
      <c r="L2557" s="199">
        <v>21.628889999999998</v>
      </c>
      <c r="M2557" s="199">
        <v>22.091460000000001</v>
      </c>
      <c r="N2557" s="199">
        <v>21.43947</v>
      </c>
      <c r="O2557" s="199"/>
      <c r="P2557" s="199"/>
      <c r="Q2557" s="200" t="s">
        <v>1</v>
      </c>
    </row>
    <row r="2558" spans="1:17" x14ac:dyDescent="0.2">
      <c r="A2558" s="195" t="s">
        <v>44</v>
      </c>
      <c r="B2558" s="196" t="s">
        <v>209</v>
      </c>
      <c r="C2558" s="196" t="s">
        <v>212</v>
      </c>
      <c r="D2558" s="196" t="s">
        <v>195</v>
      </c>
      <c r="E2558" s="196">
        <v>17.291029999999999</v>
      </c>
      <c r="F2558" s="196">
        <v>15.47715</v>
      </c>
      <c r="G2558" s="196">
        <v>15.110580000000001</v>
      </c>
      <c r="H2558" s="196">
        <v>15.110609999999999</v>
      </c>
      <c r="I2558" s="196">
        <v>22.145340000000001</v>
      </c>
      <c r="J2558" s="196"/>
      <c r="K2558" s="196">
        <v>22.572500000000002</v>
      </c>
      <c r="L2558" s="196">
        <v>22.00853</v>
      </c>
      <c r="M2558" s="196">
        <v>23.651710000000001</v>
      </c>
      <c r="N2558" s="196">
        <v>22.623919999999998</v>
      </c>
      <c r="O2558" s="196"/>
      <c r="P2558" s="196"/>
      <c r="Q2558" s="197" t="s">
        <v>1</v>
      </c>
    </row>
    <row r="2559" spans="1:17" x14ac:dyDescent="0.2">
      <c r="A2559" s="198" t="s">
        <v>44</v>
      </c>
      <c r="B2559" s="199" t="s">
        <v>209</v>
      </c>
      <c r="C2559" s="199" t="s">
        <v>212</v>
      </c>
      <c r="D2559" s="199" t="s">
        <v>197</v>
      </c>
      <c r="E2559" s="199">
        <v>16.330539999999999</v>
      </c>
      <c r="F2559" s="199">
        <v>14.713760000000001</v>
      </c>
      <c r="G2559" s="199">
        <v>14.91339</v>
      </c>
      <c r="H2559" s="199">
        <v>14.914619999999999</v>
      </c>
      <c r="I2559" s="199">
        <v>22.632400000000001</v>
      </c>
      <c r="J2559" s="199"/>
      <c r="K2559" s="199">
        <v>23.12445</v>
      </c>
      <c r="L2559" s="199">
        <v>23.360679999999999</v>
      </c>
      <c r="M2559" s="199">
        <v>25.26088</v>
      </c>
      <c r="N2559" s="199">
        <v>23.851959999999998</v>
      </c>
      <c r="O2559" s="199"/>
      <c r="P2559" s="199"/>
      <c r="Q2559" s="200" t="s">
        <v>1</v>
      </c>
    </row>
    <row r="2560" spans="1:17" x14ac:dyDescent="0.2">
      <c r="A2560" s="195" t="s">
        <v>44</v>
      </c>
      <c r="B2560" s="196" t="s">
        <v>209</v>
      </c>
      <c r="C2560" s="196" t="s">
        <v>210</v>
      </c>
      <c r="D2560" s="196" t="s">
        <v>195</v>
      </c>
      <c r="E2560" s="196">
        <v>21.579070000000002</v>
      </c>
      <c r="F2560" s="196">
        <v>20.161359999999998</v>
      </c>
      <c r="G2560" s="196">
        <v>17.76483</v>
      </c>
      <c r="H2560" s="196">
        <v>17.76483</v>
      </c>
      <c r="I2560" s="196">
        <v>24.835090000000001</v>
      </c>
      <c r="J2560" s="196"/>
      <c r="K2560" s="196">
        <v>24.878699999999998</v>
      </c>
      <c r="L2560" s="196">
        <v>24.426549999999999</v>
      </c>
      <c r="M2560" s="196">
        <v>25.651879999999998</v>
      </c>
      <c r="N2560" s="196">
        <v>25.422619999999998</v>
      </c>
      <c r="O2560" s="196"/>
      <c r="P2560" s="196"/>
      <c r="Q2560" s="197" t="s">
        <v>1</v>
      </c>
    </row>
    <row r="2561" spans="1:17" x14ac:dyDescent="0.2">
      <c r="A2561" s="198" t="s">
        <v>44</v>
      </c>
      <c r="B2561" s="199" t="s">
        <v>209</v>
      </c>
      <c r="C2561" s="199" t="s">
        <v>210</v>
      </c>
      <c r="D2561" s="199" t="s">
        <v>197</v>
      </c>
      <c r="E2561" s="199">
        <v>20.152799999999999</v>
      </c>
      <c r="F2561" s="199">
        <v>18.920570000000001</v>
      </c>
      <c r="G2561" s="199">
        <v>17.282530000000001</v>
      </c>
      <c r="H2561" s="199">
        <v>17.285710000000002</v>
      </c>
      <c r="I2561" s="199">
        <v>24.69988</v>
      </c>
      <c r="J2561" s="199"/>
      <c r="K2561" s="199">
        <v>25.08013</v>
      </c>
      <c r="L2561" s="199">
        <v>24.942879999999999</v>
      </c>
      <c r="M2561" s="199">
        <v>27.743089999999999</v>
      </c>
      <c r="N2561" s="199">
        <v>25.801490000000001</v>
      </c>
      <c r="O2561" s="199"/>
      <c r="P2561" s="199"/>
      <c r="Q2561" s="200" t="s">
        <v>1</v>
      </c>
    </row>
    <row r="2562" spans="1:17" x14ac:dyDescent="0.2">
      <c r="A2562" s="195" t="s">
        <v>44</v>
      </c>
      <c r="B2562" s="196" t="s">
        <v>209</v>
      </c>
      <c r="C2562" s="196" t="s">
        <v>206</v>
      </c>
      <c r="D2562" s="196" t="s">
        <v>195</v>
      </c>
      <c r="E2562" s="196">
        <v>19.96481</v>
      </c>
      <c r="F2562" s="196">
        <v>17.140720000000002</v>
      </c>
      <c r="G2562" s="196">
        <v>14.3903</v>
      </c>
      <c r="H2562" s="196">
        <v>14.39021</v>
      </c>
      <c r="I2562" s="196">
        <v>22.554839999999999</v>
      </c>
      <c r="J2562" s="196"/>
      <c r="K2562" s="196">
        <v>22.890750000000001</v>
      </c>
      <c r="L2562" s="196">
        <v>23.616289999999999</v>
      </c>
      <c r="M2562" s="196">
        <v>23.783480000000001</v>
      </c>
      <c r="N2562" s="196">
        <v>23.995740000000001</v>
      </c>
      <c r="O2562" s="196"/>
      <c r="P2562" s="196"/>
      <c r="Q2562" s="197" t="s">
        <v>1</v>
      </c>
    </row>
    <row r="2563" spans="1:17" x14ac:dyDescent="0.2">
      <c r="A2563" s="198" t="s">
        <v>44</v>
      </c>
      <c r="B2563" s="199" t="s">
        <v>209</v>
      </c>
      <c r="C2563" s="199" t="s">
        <v>206</v>
      </c>
      <c r="D2563" s="199" t="s">
        <v>197</v>
      </c>
      <c r="E2563" s="199">
        <v>18.573920000000001</v>
      </c>
      <c r="F2563" s="199">
        <v>16.32612</v>
      </c>
      <c r="G2563" s="199">
        <v>13.76727</v>
      </c>
      <c r="H2563" s="199">
        <v>13.77097</v>
      </c>
      <c r="I2563" s="199">
        <v>22.266670000000001</v>
      </c>
      <c r="J2563" s="199"/>
      <c r="K2563" s="199">
        <v>22.615659999999998</v>
      </c>
      <c r="L2563" s="199">
        <v>22.777450000000002</v>
      </c>
      <c r="M2563" s="199">
        <v>23.46856</v>
      </c>
      <c r="N2563" s="199">
        <v>23.127199999999998</v>
      </c>
      <c r="O2563" s="199"/>
      <c r="P2563" s="199"/>
      <c r="Q2563" s="200" t="s">
        <v>1</v>
      </c>
    </row>
    <row r="2564" spans="1:17" x14ac:dyDescent="0.2">
      <c r="A2564" s="195" t="s">
        <v>44</v>
      </c>
      <c r="B2564" s="196" t="s">
        <v>209</v>
      </c>
      <c r="C2564" s="196" t="s">
        <v>211</v>
      </c>
      <c r="D2564" s="196" t="s">
        <v>195</v>
      </c>
      <c r="E2564" s="196"/>
      <c r="F2564" s="196"/>
      <c r="G2564" s="196"/>
      <c r="H2564" s="196"/>
      <c r="I2564" s="196"/>
      <c r="J2564" s="196"/>
      <c r="K2564" s="196"/>
      <c r="L2564" s="196"/>
      <c r="M2564" s="196"/>
      <c r="N2564" s="196"/>
      <c r="O2564" s="196"/>
      <c r="P2564" s="196"/>
      <c r="Q2564" s="197" t="s">
        <v>1</v>
      </c>
    </row>
    <row r="2565" spans="1:17" x14ac:dyDescent="0.2">
      <c r="A2565" s="198" t="s">
        <v>44</v>
      </c>
      <c r="B2565" s="199" t="s">
        <v>209</v>
      </c>
      <c r="C2565" s="199" t="s">
        <v>211</v>
      </c>
      <c r="D2565" s="199" t="s">
        <v>197</v>
      </c>
      <c r="E2565" s="199"/>
      <c r="F2565" s="199"/>
      <c r="G2565" s="199"/>
      <c r="H2565" s="199"/>
      <c r="I2565" s="199"/>
      <c r="J2565" s="199"/>
      <c r="K2565" s="199"/>
      <c r="L2565" s="199"/>
      <c r="M2565" s="199"/>
      <c r="N2565" s="199"/>
      <c r="O2565" s="199"/>
      <c r="P2565" s="199"/>
      <c r="Q2565" s="200" t="s">
        <v>1</v>
      </c>
    </row>
    <row r="2566" spans="1:17" x14ac:dyDescent="0.2">
      <c r="A2566" s="195" t="s">
        <v>44</v>
      </c>
      <c r="B2566" s="196" t="s">
        <v>207</v>
      </c>
      <c r="C2566" s="196" t="s">
        <v>214</v>
      </c>
      <c r="D2566" s="196" t="s">
        <v>195</v>
      </c>
      <c r="E2566" s="196">
        <v>18.29504</v>
      </c>
      <c r="F2566" s="196">
        <v>17.41395</v>
      </c>
      <c r="G2566" s="196">
        <v>18.025780000000001</v>
      </c>
      <c r="H2566" s="196">
        <v>18.026050000000001</v>
      </c>
      <c r="I2566" s="196"/>
      <c r="J2566" s="196">
        <v>27.24755</v>
      </c>
      <c r="K2566" s="196">
        <v>28.482299999999999</v>
      </c>
      <c r="L2566" s="196">
        <v>31.576509999999999</v>
      </c>
      <c r="M2566" s="196">
        <v>38.885919999999999</v>
      </c>
      <c r="N2566" s="196">
        <v>31.632680000000001</v>
      </c>
      <c r="O2566" s="196"/>
      <c r="P2566" s="196"/>
      <c r="Q2566" s="197" t="s">
        <v>1</v>
      </c>
    </row>
    <row r="2567" spans="1:17" x14ac:dyDescent="0.2">
      <c r="A2567" s="198" t="s">
        <v>44</v>
      </c>
      <c r="B2567" s="199" t="s">
        <v>207</v>
      </c>
      <c r="C2567" s="199" t="s">
        <v>214</v>
      </c>
      <c r="D2567" s="199" t="s">
        <v>197</v>
      </c>
      <c r="E2567" s="199">
        <v>16.416730000000001</v>
      </c>
      <c r="F2567" s="199">
        <v>15.932729999999999</v>
      </c>
      <c r="G2567" s="199">
        <v>17.04074</v>
      </c>
      <c r="H2567" s="199">
        <v>17.047190000000001</v>
      </c>
      <c r="I2567" s="199"/>
      <c r="J2567" s="199">
        <v>29.251719999999999</v>
      </c>
      <c r="K2567" s="199">
        <v>26.589169999999999</v>
      </c>
      <c r="L2567" s="199">
        <v>30.83746</v>
      </c>
      <c r="M2567" s="199">
        <v>34.558669999999999</v>
      </c>
      <c r="N2567" s="199">
        <v>31.097180000000002</v>
      </c>
      <c r="O2567" s="199"/>
      <c r="P2567" s="199"/>
      <c r="Q2567" s="200" t="s">
        <v>1</v>
      </c>
    </row>
    <row r="2568" spans="1:17" x14ac:dyDescent="0.2">
      <c r="A2568" s="195" t="s">
        <v>44</v>
      </c>
      <c r="B2568" s="196" t="s">
        <v>207</v>
      </c>
      <c r="C2568" s="196" t="s">
        <v>215</v>
      </c>
      <c r="D2568" s="196" t="s">
        <v>195</v>
      </c>
      <c r="E2568" s="196">
        <v>14.96683</v>
      </c>
      <c r="F2568" s="196">
        <v>13.95745</v>
      </c>
      <c r="G2568" s="196">
        <v>15.065659999999999</v>
      </c>
      <c r="H2568" s="196">
        <v>15.065580000000001</v>
      </c>
      <c r="I2568" s="196"/>
      <c r="J2568" s="196">
        <v>21.303450000000002</v>
      </c>
      <c r="K2568" s="196">
        <v>24.553129999999999</v>
      </c>
      <c r="L2568" s="196">
        <v>25.830539999999999</v>
      </c>
      <c r="M2568" s="196">
        <v>32.38429</v>
      </c>
      <c r="N2568" s="196">
        <v>27.199629999999999</v>
      </c>
      <c r="O2568" s="196"/>
      <c r="P2568" s="196"/>
      <c r="Q2568" s="197" t="s">
        <v>1</v>
      </c>
    </row>
    <row r="2569" spans="1:17" x14ac:dyDescent="0.2">
      <c r="A2569" s="198" t="s">
        <v>44</v>
      </c>
      <c r="B2569" s="199" t="s">
        <v>207</v>
      </c>
      <c r="C2569" s="199" t="s">
        <v>215</v>
      </c>
      <c r="D2569" s="199" t="s">
        <v>197</v>
      </c>
      <c r="E2569" s="199">
        <v>13.40972</v>
      </c>
      <c r="F2569" s="199">
        <v>12.43712</v>
      </c>
      <c r="G2569" s="199">
        <v>14.469670000000001</v>
      </c>
      <c r="H2569" s="199">
        <v>14.47336</v>
      </c>
      <c r="I2569" s="199"/>
      <c r="J2569" s="199">
        <v>23.46499</v>
      </c>
      <c r="K2569" s="199">
        <v>23.580670000000001</v>
      </c>
      <c r="L2569" s="199">
        <v>24.32978</v>
      </c>
      <c r="M2569" s="199">
        <v>40.914189999999998</v>
      </c>
      <c r="N2569" s="199">
        <v>25.126290000000001</v>
      </c>
      <c r="O2569" s="199"/>
      <c r="P2569" s="199"/>
      <c r="Q2569" s="200" t="s">
        <v>1</v>
      </c>
    </row>
    <row r="2570" spans="1:17" x14ac:dyDescent="0.2">
      <c r="A2570" s="195" t="s">
        <v>44</v>
      </c>
      <c r="B2570" s="196" t="s">
        <v>207</v>
      </c>
      <c r="C2570" s="196" t="s">
        <v>213</v>
      </c>
      <c r="D2570" s="196" t="s">
        <v>195</v>
      </c>
      <c r="E2570" s="196">
        <v>20.854600000000001</v>
      </c>
      <c r="F2570" s="196">
        <v>18.192350000000001</v>
      </c>
      <c r="G2570" s="196">
        <v>22.087499999999999</v>
      </c>
      <c r="H2570" s="196">
        <v>22.087299999999999</v>
      </c>
      <c r="I2570" s="196"/>
      <c r="J2570" s="196">
        <v>47.35595</v>
      </c>
      <c r="K2570" s="196">
        <v>42.711799999999997</v>
      </c>
      <c r="L2570" s="196">
        <v>43.134830000000001</v>
      </c>
      <c r="M2570" s="196">
        <v>48.578980000000001</v>
      </c>
      <c r="N2570" s="196">
        <v>49.233179999999997</v>
      </c>
      <c r="O2570" s="196"/>
      <c r="P2570" s="196"/>
      <c r="Q2570" s="197" t="s">
        <v>1</v>
      </c>
    </row>
    <row r="2571" spans="1:17" x14ac:dyDescent="0.2">
      <c r="A2571" s="198" t="s">
        <v>44</v>
      </c>
      <c r="B2571" s="199" t="s">
        <v>207</v>
      </c>
      <c r="C2571" s="199" t="s">
        <v>213</v>
      </c>
      <c r="D2571" s="199" t="s">
        <v>197</v>
      </c>
      <c r="E2571" s="199">
        <v>18.81991</v>
      </c>
      <c r="F2571" s="199">
        <v>16.120719999999999</v>
      </c>
      <c r="G2571" s="199">
        <v>19.84282</v>
      </c>
      <c r="H2571" s="199">
        <v>19.85698</v>
      </c>
      <c r="I2571" s="199"/>
      <c r="J2571" s="199">
        <v>43.795969999999997</v>
      </c>
      <c r="K2571" s="199">
        <v>41.854080000000003</v>
      </c>
      <c r="L2571" s="199">
        <v>41.278419999999997</v>
      </c>
      <c r="M2571" s="199">
        <v>44.118009999999998</v>
      </c>
      <c r="N2571" s="199">
        <v>47.670349999999999</v>
      </c>
      <c r="O2571" s="199"/>
      <c r="P2571" s="199"/>
      <c r="Q2571" s="200" t="s">
        <v>1</v>
      </c>
    </row>
    <row r="2572" spans="1:17" x14ac:dyDescent="0.2">
      <c r="A2572" s="195" t="s">
        <v>44</v>
      </c>
      <c r="B2572" s="196" t="s">
        <v>207</v>
      </c>
      <c r="C2572" s="196" t="s">
        <v>212</v>
      </c>
      <c r="D2572" s="196" t="s">
        <v>195</v>
      </c>
      <c r="E2572" s="196"/>
      <c r="F2572" s="196"/>
      <c r="G2572" s="196"/>
      <c r="H2572" s="196"/>
      <c r="I2572" s="196"/>
      <c r="J2572" s="196"/>
      <c r="K2572" s="196"/>
      <c r="L2572" s="196"/>
      <c r="M2572" s="196"/>
      <c r="N2572" s="196"/>
      <c r="O2572" s="196"/>
      <c r="P2572" s="196"/>
      <c r="Q2572" s="197" t="s">
        <v>1</v>
      </c>
    </row>
    <row r="2573" spans="1:17" x14ac:dyDescent="0.2">
      <c r="A2573" s="198" t="s">
        <v>44</v>
      </c>
      <c r="B2573" s="199" t="s">
        <v>207</v>
      </c>
      <c r="C2573" s="199" t="s">
        <v>212</v>
      </c>
      <c r="D2573" s="199" t="s">
        <v>197</v>
      </c>
      <c r="E2573" s="199"/>
      <c r="F2573" s="199"/>
      <c r="G2573" s="199"/>
      <c r="H2573" s="199"/>
      <c r="I2573" s="199"/>
      <c r="J2573" s="199"/>
      <c r="K2573" s="199"/>
      <c r="L2573" s="199"/>
      <c r="M2573" s="199"/>
      <c r="N2573" s="199"/>
      <c r="O2573" s="199"/>
      <c r="P2573" s="199"/>
      <c r="Q2573" s="200" t="s">
        <v>1</v>
      </c>
    </row>
    <row r="2574" spans="1:17" x14ac:dyDescent="0.2">
      <c r="A2574" s="195" t="s">
        <v>44</v>
      </c>
      <c r="B2574" s="196" t="s">
        <v>207</v>
      </c>
      <c r="C2574" s="196" t="s">
        <v>210</v>
      </c>
      <c r="D2574" s="196" t="s">
        <v>195</v>
      </c>
      <c r="E2574" s="196"/>
      <c r="F2574" s="196"/>
      <c r="G2574" s="196"/>
      <c r="H2574" s="196"/>
      <c r="I2574" s="196"/>
      <c r="J2574" s="196"/>
      <c r="K2574" s="196"/>
      <c r="L2574" s="196"/>
      <c r="M2574" s="196"/>
      <c r="N2574" s="196"/>
      <c r="O2574" s="196"/>
      <c r="P2574" s="196"/>
      <c r="Q2574" s="197" t="s">
        <v>1</v>
      </c>
    </row>
    <row r="2575" spans="1:17" x14ac:dyDescent="0.2">
      <c r="A2575" s="198" t="s">
        <v>44</v>
      </c>
      <c r="B2575" s="199" t="s">
        <v>207</v>
      </c>
      <c r="C2575" s="199" t="s">
        <v>210</v>
      </c>
      <c r="D2575" s="199" t="s">
        <v>197</v>
      </c>
      <c r="E2575" s="199"/>
      <c r="F2575" s="199"/>
      <c r="G2575" s="199"/>
      <c r="H2575" s="199"/>
      <c r="I2575" s="199"/>
      <c r="J2575" s="199"/>
      <c r="K2575" s="199"/>
      <c r="L2575" s="199"/>
      <c r="M2575" s="199"/>
      <c r="N2575" s="199"/>
      <c r="O2575" s="199"/>
      <c r="P2575" s="199"/>
      <c r="Q2575" s="200" t="s">
        <v>1</v>
      </c>
    </row>
    <row r="2576" spans="1:17" x14ac:dyDescent="0.2">
      <c r="A2576" s="195" t="s">
        <v>44</v>
      </c>
      <c r="B2576" s="196" t="s">
        <v>207</v>
      </c>
      <c r="C2576" s="196" t="s">
        <v>206</v>
      </c>
      <c r="D2576" s="196" t="s">
        <v>195</v>
      </c>
      <c r="E2576" s="196"/>
      <c r="F2576" s="196"/>
      <c r="G2576" s="196"/>
      <c r="H2576" s="196"/>
      <c r="I2576" s="196"/>
      <c r="J2576" s="196"/>
      <c r="K2576" s="196"/>
      <c r="L2576" s="196"/>
      <c r="M2576" s="196"/>
      <c r="N2576" s="196"/>
      <c r="O2576" s="196"/>
      <c r="P2576" s="196"/>
      <c r="Q2576" s="197" t="s">
        <v>1</v>
      </c>
    </row>
    <row r="2577" spans="1:17" x14ac:dyDescent="0.2">
      <c r="A2577" s="198" t="s">
        <v>44</v>
      </c>
      <c r="B2577" s="199" t="s">
        <v>207</v>
      </c>
      <c r="C2577" s="199" t="s">
        <v>206</v>
      </c>
      <c r="D2577" s="199" t="s">
        <v>197</v>
      </c>
      <c r="E2577" s="199"/>
      <c r="F2577" s="199"/>
      <c r="G2577" s="199"/>
      <c r="H2577" s="199"/>
      <c r="I2577" s="199"/>
      <c r="J2577" s="199"/>
      <c r="K2577" s="199"/>
      <c r="L2577" s="199"/>
      <c r="M2577" s="199"/>
      <c r="N2577" s="199"/>
      <c r="O2577" s="199"/>
      <c r="P2577" s="199"/>
      <c r="Q2577" s="200" t="s">
        <v>1</v>
      </c>
    </row>
    <row r="2578" spans="1:17" x14ac:dyDescent="0.2">
      <c r="A2578" s="195" t="s">
        <v>44</v>
      </c>
      <c r="B2578" s="196" t="s">
        <v>207</v>
      </c>
      <c r="C2578" s="196" t="s">
        <v>211</v>
      </c>
      <c r="D2578" s="196" t="s">
        <v>195</v>
      </c>
      <c r="E2578" s="199"/>
      <c r="F2578" s="199"/>
      <c r="G2578" s="199"/>
      <c r="H2578" s="199"/>
      <c r="I2578" s="199"/>
      <c r="J2578" s="199"/>
      <c r="K2578" s="199"/>
      <c r="L2578" s="199"/>
      <c r="M2578" s="199"/>
      <c r="N2578" s="199"/>
      <c r="O2578" s="199"/>
      <c r="P2578" s="199"/>
      <c r="Q2578" s="200"/>
    </row>
    <row r="2579" spans="1:17" x14ac:dyDescent="0.2">
      <c r="A2579" s="198" t="s">
        <v>44</v>
      </c>
      <c r="B2579" s="199" t="s">
        <v>207</v>
      </c>
      <c r="C2579" s="199" t="s">
        <v>211</v>
      </c>
      <c r="D2579" s="199" t="s">
        <v>197</v>
      </c>
      <c r="E2579" s="199"/>
      <c r="F2579" s="199"/>
      <c r="G2579" s="199"/>
      <c r="H2579" s="199"/>
      <c r="I2579" s="199"/>
      <c r="J2579" s="199"/>
      <c r="K2579" s="199"/>
      <c r="L2579" s="199"/>
      <c r="M2579" s="199"/>
      <c r="N2579" s="199"/>
      <c r="O2579" s="199"/>
      <c r="P2579" s="199"/>
      <c r="Q2579" s="200"/>
    </row>
    <row r="2580" spans="1:17" x14ac:dyDescent="0.2">
      <c r="A2580" s="195" t="s">
        <v>44</v>
      </c>
      <c r="B2580" s="196" t="s">
        <v>207</v>
      </c>
      <c r="C2580" s="196" t="s">
        <v>1087</v>
      </c>
      <c r="D2580" s="196" t="s">
        <v>195</v>
      </c>
      <c r="E2580" s="199"/>
      <c r="F2580" s="199"/>
      <c r="G2580" s="199"/>
      <c r="H2580" s="199"/>
      <c r="I2580" s="199"/>
      <c r="J2580" s="199"/>
      <c r="K2580" s="199"/>
      <c r="L2580" s="199"/>
      <c r="M2580" s="199"/>
      <c r="N2580" s="199"/>
      <c r="O2580" s="199"/>
      <c r="P2580" s="199"/>
      <c r="Q2580" s="200"/>
    </row>
    <row r="2581" spans="1:17" x14ac:dyDescent="0.2">
      <c r="A2581" s="198" t="s">
        <v>44</v>
      </c>
      <c r="B2581" s="199" t="s">
        <v>207</v>
      </c>
      <c r="C2581" s="199" t="s">
        <v>1087</v>
      </c>
      <c r="D2581" s="199" t="s">
        <v>197</v>
      </c>
      <c r="E2581" s="199"/>
      <c r="F2581" s="199"/>
      <c r="G2581" s="199"/>
      <c r="H2581" s="199"/>
      <c r="I2581" s="199"/>
      <c r="J2581" s="199"/>
      <c r="K2581" s="199"/>
      <c r="L2581" s="199"/>
      <c r="M2581" s="199"/>
      <c r="N2581" s="199"/>
      <c r="O2581" s="199"/>
      <c r="P2581" s="199"/>
      <c r="Q2581" s="200"/>
    </row>
    <row r="2582" spans="1:17" x14ac:dyDescent="0.2">
      <c r="A2582" s="195" t="s">
        <v>45</v>
      </c>
      <c r="B2582" s="196" t="s">
        <v>208</v>
      </c>
      <c r="C2582" s="196" t="s">
        <v>214</v>
      </c>
      <c r="D2582" s="196" t="s">
        <v>195</v>
      </c>
      <c r="E2582" s="196">
        <v>51470</v>
      </c>
      <c r="F2582" s="196">
        <v>49885</v>
      </c>
      <c r="G2582" s="196">
        <v>51280</v>
      </c>
      <c r="H2582" s="196">
        <v>48620</v>
      </c>
      <c r="I2582" s="196">
        <v>55139</v>
      </c>
      <c r="J2582" s="196">
        <v>55919</v>
      </c>
      <c r="K2582" s="196">
        <v>62200</v>
      </c>
      <c r="L2582" s="196">
        <v>69473</v>
      </c>
      <c r="M2582" s="196">
        <v>60789</v>
      </c>
      <c r="N2582" s="196">
        <v>60382</v>
      </c>
      <c r="O2582" s="196">
        <v>61675</v>
      </c>
      <c r="P2582" s="196"/>
      <c r="Q2582" s="197" t="s">
        <v>1</v>
      </c>
    </row>
    <row r="2583" spans="1:17" x14ac:dyDescent="0.2">
      <c r="A2583" s="198" t="s">
        <v>45</v>
      </c>
      <c r="B2583" s="199" t="s">
        <v>208</v>
      </c>
      <c r="C2583" s="199" t="s">
        <v>214</v>
      </c>
      <c r="D2583" s="199" t="s">
        <v>197</v>
      </c>
      <c r="E2583" s="199">
        <v>51270</v>
      </c>
      <c r="F2583" s="199">
        <v>49797</v>
      </c>
      <c r="G2583" s="199">
        <v>50560</v>
      </c>
      <c r="H2583" s="199">
        <v>48605</v>
      </c>
      <c r="I2583" s="199">
        <v>54304</v>
      </c>
      <c r="J2583" s="199">
        <v>55977</v>
      </c>
      <c r="K2583" s="199">
        <v>61677</v>
      </c>
      <c r="L2583" s="199">
        <v>69695</v>
      </c>
      <c r="M2583" s="199">
        <v>61089</v>
      </c>
      <c r="N2583" s="199">
        <v>61352</v>
      </c>
      <c r="O2583" s="199">
        <v>62140</v>
      </c>
      <c r="P2583" s="199"/>
      <c r="Q2583" s="200" t="s">
        <v>1</v>
      </c>
    </row>
    <row r="2584" spans="1:17" x14ac:dyDescent="0.2">
      <c r="A2584" s="195" t="s">
        <v>45</v>
      </c>
      <c r="B2584" s="196" t="s">
        <v>208</v>
      </c>
      <c r="C2584" s="196" t="s">
        <v>215</v>
      </c>
      <c r="D2584" s="196" t="s">
        <v>195</v>
      </c>
      <c r="E2584" s="196">
        <v>45548</v>
      </c>
      <c r="F2584" s="196">
        <v>51597</v>
      </c>
      <c r="G2584" s="196">
        <v>49435</v>
      </c>
      <c r="H2584" s="196">
        <v>50886</v>
      </c>
      <c r="I2584" s="196">
        <v>54222</v>
      </c>
      <c r="J2584" s="196">
        <v>57047</v>
      </c>
      <c r="K2584" s="196">
        <v>59716</v>
      </c>
      <c r="L2584" s="196">
        <v>65213</v>
      </c>
      <c r="M2584" s="196">
        <v>64260</v>
      </c>
      <c r="N2584" s="196">
        <v>62405</v>
      </c>
      <c r="O2584" s="196">
        <v>62521</v>
      </c>
      <c r="P2584" s="196"/>
      <c r="Q2584" s="197" t="s">
        <v>1</v>
      </c>
    </row>
    <row r="2585" spans="1:17" x14ac:dyDescent="0.2">
      <c r="A2585" s="198" t="s">
        <v>45</v>
      </c>
      <c r="B2585" s="199" t="s">
        <v>208</v>
      </c>
      <c r="C2585" s="199" t="s">
        <v>215</v>
      </c>
      <c r="D2585" s="199" t="s">
        <v>197</v>
      </c>
      <c r="E2585" s="199">
        <v>45284</v>
      </c>
      <c r="F2585" s="199">
        <v>51238</v>
      </c>
      <c r="G2585" s="199">
        <v>47900</v>
      </c>
      <c r="H2585" s="199">
        <v>49177</v>
      </c>
      <c r="I2585" s="199">
        <v>53182</v>
      </c>
      <c r="J2585" s="199">
        <v>56431</v>
      </c>
      <c r="K2585" s="199">
        <v>58611</v>
      </c>
      <c r="L2585" s="199">
        <v>64150</v>
      </c>
      <c r="M2585" s="199">
        <v>62859</v>
      </c>
      <c r="N2585" s="199">
        <v>59107</v>
      </c>
      <c r="O2585" s="199">
        <v>62773</v>
      </c>
      <c r="P2585" s="199"/>
      <c r="Q2585" s="200" t="s">
        <v>1</v>
      </c>
    </row>
    <row r="2586" spans="1:17" x14ac:dyDescent="0.2">
      <c r="A2586" s="195" t="s">
        <v>45</v>
      </c>
      <c r="B2586" s="196" t="s">
        <v>208</v>
      </c>
      <c r="C2586" s="196" t="s">
        <v>213</v>
      </c>
      <c r="D2586" s="196" t="s">
        <v>195</v>
      </c>
      <c r="E2586" s="196">
        <v>44204</v>
      </c>
      <c r="F2586" s="196">
        <v>45459</v>
      </c>
      <c r="G2586" s="196">
        <v>48831</v>
      </c>
      <c r="H2586" s="196">
        <v>49704</v>
      </c>
      <c r="I2586" s="196">
        <v>49973</v>
      </c>
      <c r="J2586" s="196">
        <v>53337</v>
      </c>
      <c r="K2586" s="196">
        <v>55422</v>
      </c>
      <c r="L2586" s="196">
        <v>57915</v>
      </c>
      <c r="M2586" s="196">
        <v>56972</v>
      </c>
      <c r="N2586" s="196">
        <v>62512</v>
      </c>
      <c r="O2586" s="196">
        <v>63234</v>
      </c>
      <c r="P2586" s="196"/>
      <c r="Q2586" s="197" t="s">
        <v>1</v>
      </c>
    </row>
    <row r="2587" spans="1:17" x14ac:dyDescent="0.2">
      <c r="A2587" s="198" t="s">
        <v>45</v>
      </c>
      <c r="B2587" s="199" t="s">
        <v>208</v>
      </c>
      <c r="C2587" s="199" t="s">
        <v>213</v>
      </c>
      <c r="D2587" s="199" t="s">
        <v>197</v>
      </c>
      <c r="E2587" s="199">
        <v>43507</v>
      </c>
      <c r="F2587" s="199">
        <v>44108</v>
      </c>
      <c r="G2587" s="199">
        <v>47126</v>
      </c>
      <c r="H2587" s="199">
        <v>48787</v>
      </c>
      <c r="I2587" s="199">
        <v>47813</v>
      </c>
      <c r="J2587" s="199">
        <v>51256</v>
      </c>
      <c r="K2587" s="199">
        <v>53752</v>
      </c>
      <c r="L2587" s="199">
        <v>56399</v>
      </c>
      <c r="M2587" s="199">
        <v>54642</v>
      </c>
      <c r="N2587" s="199">
        <v>56549</v>
      </c>
      <c r="O2587" s="199">
        <v>61265</v>
      </c>
      <c r="P2587" s="199"/>
      <c r="Q2587" s="200" t="s">
        <v>1</v>
      </c>
    </row>
    <row r="2588" spans="1:17" x14ac:dyDescent="0.2">
      <c r="A2588" s="195" t="s">
        <v>45</v>
      </c>
      <c r="B2588" s="196" t="s">
        <v>208</v>
      </c>
      <c r="C2588" s="196" t="s">
        <v>212</v>
      </c>
      <c r="D2588" s="196" t="s">
        <v>195</v>
      </c>
      <c r="E2588" s="196">
        <v>40531</v>
      </c>
      <c r="F2588" s="196">
        <v>45435</v>
      </c>
      <c r="G2588" s="196">
        <v>48362</v>
      </c>
      <c r="H2588" s="196">
        <v>45817</v>
      </c>
      <c r="I2588" s="196">
        <v>45771</v>
      </c>
      <c r="J2588" s="196">
        <v>45539</v>
      </c>
      <c r="K2588" s="196">
        <v>47688</v>
      </c>
      <c r="L2588" s="196">
        <v>49016</v>
      </c>
      <c r="M2588" s="196">
        <v>46936</v>
      </c>
      <c r="N2588" s="196">
        <v>51117</v>
      </c>
      <c r="O2588" s="196">
        <v>55645</v>
      </c>
      <c r="P2588" s="196"/>
      <c r="Q2588" s="197" t="s">
        <v>1</v>
      </c>
    </row>
    <row r="2589" spans="1:17" x14ac:dyDescent="0.2">
      <c r="A2589" s="198" t="s">
        <v>45</v>
      </c>
      <c r="B2589" s="199" t="s">
        <v>208</v>
      </c>
      <c r="C2589" s="199" t="s">
        <v>212</v>
      </c>
      <c r="D2589" s="199" t="s">
        <v>197</v>
      </c>
      <c r="E2589" s="199">
        <v>39342</v>
      </c>
      <c r="F2589" s="199">
        <v>43825</v>
      </c>
      <c r="G2589" s="199">
        <v>47401</v>
      </c>
      <c r="H2589" s="199">
        <v>45179</v>
      </c>
      <c r="I2589" s="199">
        <v>44958</v>
      </c>
      <c r="J2589" s="199">
        <v>44295</v>
      </c>
      <c r="K2589" s="199">
        <v>45764</v>
      </c>
      <c r="L2589" s="199">
        <v>47253</v>
      </c>
      <c r="M2589" s="199">
        <v>44814</v>
      </c>
      <c r="N2589" s="199">
        <v>49295</v>
      </c>
      <c r="O2589" s="199">
        <v>52690</v>
      </c>
      <c r="P2589" s="199"/>
      <c r="Q2589" s="200" t="s">
        <v>1</v>
      </c>
    </row>
    <row r="2590" spans="1:17" x14ac:dyDescent="0.2">
      <c r="A2590" s="195" t="s">
        <v>45</v>
      </c>
      <c r="B2590" s="196" t="s">
        <v>208</v>
      </c>
      <c r="C2590" s="196" t="s">
        <v>210</v>
      </c>
      <c r="D2590" s="196" t="s">
        <v>195</v>
      </c>
      <c r="E2590" s="196">
        <v>30684</v>
      </c>
      <c r="F2590" s="196">
        <v>34790</v>
      </c>
      <c r="G2590" s="196">
        <v>38637</v>
      </c>
      <c r="H2590" s="196">
        <v>37225</v>
      </c>
      <c r="I2590" s="196">
        <v>40739</v>
      </c>
      <c r="J2590" s="196">
        <v>39777</v>
      </c>
      <c r="K2590" s="196">
        <v>39245</v>
      </c>
      <c r="L2590" s="196">
        <v>41461</v>
      </c>
      <c r="M2590" s="196">
        <v>40044</v>
      </c>
      <c r="N2590" s="196">
        <v>39864</v>
      </c>
      <c r="O2590" s="196">
        <v>47084</v>
      </c>
      <c r="P2590" s="196"/>
      <c r="Q2590" s="197" t="s">
        <v>1</v>
      </c>
    </row>
    <row r="2591" spans="1:17" x14ac:dyDescent="0.2">
      <c r="A2591" s="198" t="s">
        <v>45</v>
      </c>
      <c r="B2591" s="199" t="s">
        <v>208</v>
      </c>
      <c r="C2591" s="199" t="s">
        <v>210</v>
      </c>
      <c r="D2591" s="199" t="s">
        <v>197</v>
      </c>
      <c r="E2591" s="199">
        <v>29693</v>
      </c>
      <c r="F2591" s="199">
        <v>34189</v>
      </c>
      <c r="G2591" s="199">
        <v>37432</v>
      </c>
      <c r="H2591" s="199">
        <v>36448</v>
      </c>
      <c r="I2591" s="199">
        <v>39488</v>
      </c>
      <c r="J2591" s="199">
        <v>38833</v>
      </c>
      <c r="K2591" s="199">
        <v>37603</v>
      </c>
      <c r="L2591" s="199">
        <v>40092</v>
      </c>
      <c r="M2591" s="199">
        <v>37631</v>
      </c>
      <c r="N2591" s="199">
        <v>40412</v>
      </c>
      <c r="O2591" s="199">
        <v>44891</v>
      </c>
      <c r="P2591" s="199"/>
      <c r="Q2591" s="200" t="s">
        <v>1</v>
      </c>
    </row>
    <row r="2592" spans="1:17" x14ac:dyDescent="0.2">
      <c r="A2592" s="195" t="s">
        <v>45</v>
      </c>
      <c r="B2592" s="196" t="s">
        <v>208</v>
      </c>
      <c r="C2592" s="196" t="s">
        <v>206</v>
      </c>
      <c r="D2592" s="196" t="s">
        <v>195</v>
      </c>
      <c r="E2592" s="196">
        <v>25747</v>
      </c>
      <c r="F2592" s="196">
        <v>31551</v>
      </c>
      <c r="G2592" s="196">
        <v>34644</v>
      </c>
      <c r="H2592" s="196">
        <v>35449</v>
      </c>
      <c r="I2592" s="196">
        <v>33906</v>
      </c>
      <c r="J2592" s="196">
        <v>35475</v>
      </c>
      <c r="K2592" s="196">
        <v>35581</v>
      </c>
      <c r="L2592" s="196">
        <v>36368</v>
      </c>
      <c r="M2592" s="196">
        <v>36480</v>
      </c>
      <c r="N2592" s="196">
        <v>37627</v>
      </c>
      <c r="O2592" s="196">
        <v>42089</v>
      </c>
      <c r="P2592" s="196"/>
      <c r="Q2592" s="197" t="s">
        <v>1</v>
      </c>
    </row>
    <row r="2593" spans="1:17" x14ac:dyDescent="0.2">
      <c r="A2593" s="198" t="s">
        <v>45</v>
      </c>
      <c r="B2593" s="199" t="s">
        <v>208</v>
      </c>
      <c r="C2593" s="199" t="s">
        <v>206</v>
      </c>
      <c r="D2593" s="199" t="s">
        <v>197</v>
      </c>
      <c r="E2593" s="199">
        <v>26146</v>
      </c>
      <c r="F2593" s="199">
        <v>31124</v>
      </c>
      <c r="G2593" s="199">
        <v>34368</v>
      </c>
      <c r="H2593" s="199">
        <v>35486</v>
      </c>
      <c r="I2593" s="199">
        <v>34089</v>
      </c>
      <c r="J2593" s="199">
        <v>35067</v>
      </c>
      <c r="K2593" s="199">
        <v>34990</v>
      </c>
      <c r="L2593" s="199">
        <v>35726</v>
      </c>
      <c r="M2593" s="199">
        <v>34848</v>
      </c>
      <c r="N2593" s="199">
        <v>36025</v>
      </c>
      <c r="O2593" s="199">
        <v>39254</v>
      </c>
      <c r="P2593" s="199"/>
      <c r="Q2593" s="200" t="s">
        <v>1</v>
      </c>
    </row>
    <row r="2594" spans="1:17" x14ac:dyDescent="0.2">
      <c r="A2594" s="195" t="s">
        <v>45</v>
      </c>
      <c r="B2594" s="196" t="s">
        <v>208</v>
      </c>
      <c r="C2594" s="196" t="s">
        <v>211</v>
      </c>
      <c r="D2594" s="196" t="s">
        <v>195</v>
      </c>
      <c r="E2594" s="196"/>
      <c r="F2594" s="196"/>
      <c r="G2594" s="196"/>
      <c r="H2594" s="196"/>
      <c r="I2594" s="196"/>
      <c r="J2594" s="196"/>
      <c r="K2594" s="196"/>
      <c r="L2594" s="196"/>
      <c r="M2594" s="196"/>
      <c r="N2594" s="196"/>
      <c r="O2594" s="196"/>
      <c r="P2594" s="196"/>
      <c r="Q2594" s="197" t="s">
        <v>1</v>
      </c>
    </row>
    <row r="2595" spans="1:17" x14ac:dyDescent="0.2">
      <c r="A2595" s="198" t="s">
        <v>45</v>
      </c>
      <c r="B2595" s="199" t="s">
        <v>208</v>
      </c>
      <c r="C2595" s="199" t="s">
        <v>211</v>
      </c>
      <c r="D2595" s="199" t="s">
        <v>197</v>
      </c>
      <c r="E2595" s="199"/>
      <c r="F2595" s="199"/>
      <c r="G2595" s="199"/>
      <c r="H2595" s="199"/>
      <c r="I2595" s="199"/>
      <c r="J2595" s="199"/>
      <c r="K2595" s="199"/>
      <c r="L2595" s="199"/>
      <c r="M2595" s="199"/>
      <c r="N2595" s="199"/>
      <c r="O2595" s="199"/>
      <c r="P2595" s="199"/>
      <c r="Q2595" s="200" t="s">
        <v>1</v>
      </c>
    </row>
    <row r="2596" spans="1:17" x14ac:dyDescent="0.2">
      <c r="A2596" s="195" t="s">
        <v>45</v>
      </c>
      <c r="B2596" s="196" t="s">
        <v>205</v>
      </c>
      <c r="C2596" s="196" t="s">
        <v>214</v>
      </c>
      <c r="D2596" s="196" t="s">
        <v>195</v>
      </c>
      <c r="E2596" s="196">
        <v>10491</v>
      </c>
      <c r="F2596" s="196">
        <v>8992</v>
      </c>
      <c r="G2596" s="196">
        <v>15689</v>
      </c>
      <c r="H2596" s="196"/>
      <c r="I2596" s="196">
        <v>18019</v>
      </c>
      <c r="J2596" s="196"/>
      <c r="K2596" s="196">
        <v>19252</v>
      </c>
      <c r="L2596" s="196">
        <v>19765</v>
      </c>
      <c r="M2596" s="196">
        <v>20826</v>
      </c>
      <c r="N2596" s="196">
        <v>21873</v>
      </c>
      <c r="O2596" s="196">
        <v>23442</v>
      </c>
      <c r="P2596" s="196"/>
      <c r="Q2596" s="197" t="s">
        <v>1</v>
      </c>
    </row>
    <row r="2597" spans="1:17" x14ac:dyDescent="0.2">
      <c r="A2597" s="198" t="s">
        <v>45</v>
      </c>
      <c r="B2597" s="199" t="s">
        <v>205</v>
      </c>
      <c r="C2597" s="199" t="s">
        <v>214</v>
      </c>
      <c r="D2597" s="199" t="s">
        <v>197</v>
      </c>
      <c r="E2597" s="199">
        <v>12259</v>
      </c>
      <c r="F2597" s="199">
        <v>11145</v>
      </c>
      <c r="G2597" s="199">
        <v>18476</v>
      </c>
      <c r="H2597" s="199"/>
      <c r="I2597" s="199">
        <v>20448</v>
      </c>
      <c r="J2597" s="199"/>
      <c r="K2597" s="199">
        <v>21324</v>
      </c>
      <c r="L2597" s="199">
        <v>21510</v>
      </c>
      <c r="M2597" s="199">
        <v>21562</v>
      </c>
      <c r="N2597" s="199">
        <v>18776</v>
      </c>
      <c r="O2597" s="199">
        <v>24074</v>
      </c>
      <c r="P2597" s="199"/>
      <c r="Q2597" s="200" t="s">
        <v>1</v>
      </c>
    </row>
    <row r="2598" spans="1:17" x14ac:dyDescent="0.2">
      <c r="A2598" s="195" t="s">
        <v>45</v>
      </c>
      <c r="B2598" s="196" t="s">
        <v>205</v>
      </c>
      <c r="C2598" s="196" t="s">
        <v>215</v>
      </c>
      <c r="D2598" s="196" t="s">
        <v>195</v>
      </c>
      <c r="E2598" s="196">
        <v>8257</v>
      </c>
      <c r="F2598" s="196">
        <v>8977</v>
      </c>
      <c r="G2598" s="196">
        <v>9781</v>
      </c>
      <c r="H2598" s="196"/>
      <c r="I2598" s="196">
        <v>13882</v>
      </c>
      <c r="J2598" s="196"/>
      <c r="K2598" s="196">
        <v>14324</v>
      </c>
      <c r="L2598" s="196">
        <v>17057</v>
      </c>
      <c r="M2598" s="196">
        <v>17182</v>
      </c>
      <c r="N2598" s="196">
        <v>16858</v>
      </c>
      <c r="O2598" s="196">
        <v>18102</v>
      </c>
      <c r="P2598" s="196"/>
      <c r="Q2598" s="197" t="s">
        <v>1</v>
      </c>
    </row>
    <row r="2599" spans="1:17" x14ac:dyDescent="0.2">
      <c r="A2599" s="198" t="s">
        <v>45</v>
      </c>
      <c r="B2599" s="199" t="s">
        <v>205</v>
      </c>
      <c r="C2599" s="199" t="s">
        <v>215</v>
      </c>
      <c r="D2599" s="199" t="s">
        <v>197</v>
      </c>
      <c r="E2599" s="199">
        <v>9774</v>
      </c>
      <c r="F2599" s="199">
        <v>11102</v>
      </c>
      <c r="G2599" s="199">
        <v>11254</v>
      </c>
      <c r="H2599" s="199"/>
      <c r="I2599" s="199">
        <v>16129</v>
      </c>
      <c r="J2599" s="199"/>
      <c r="K2599" s="199">
        <v>16501</v>
      </c>
      <c r="L2599" s="199">
        <v>18704</v>
      </c>
      <c r="M2599" s="199">
        <v>17963</v>
      </c>
      <c r="N2599" s="199">
        <v>18197</v>
      </c>
      <c r="O2599" s="199">
        <v>20909</v>
      </c>
      <c r="P2599" s="199"/>
      <c r="Q2599" s="200" t="s">
        <v>1</v>
      </c>
    </row>
    <row r="2600" spans="1:17" x14ac:dyDescent="0.2">
      <c r="A2600" s="195" t="s">
        <v>45</v>
      </c>
      <c r="B2600" s="196" t="s">
        <v>205</v>
      </c>
      <c r="C2600" s="196" t="s">
        <v>213</v>
      </c>
      <c r="D2600" s="196" t="s">
        <v>195</v>
      </c>
      <c r="E2600" s="196">
        <v>6428</v>
      </c>
      <c r="F2600" s="196">
        <v>7476</v>
      </c>
      <c r="G2600" s="196">
        <v>7491</v>
      </c>
      <c r="H2600" s="196"/>
      <c r="I2600" s="196">
        <v>9242</v>
      </c>
      <c r="J2600" s="196"/>
      <c r="K2600" s="196">
        <v>14277</v>
      </c>
      <c r="L2600" s="196">
        <v>13358</v>
      </c>
      <c r="M2600" s="196">
        <v>15129</v>
      </c>
      <c r="N2600" s="196">
        <v>15274</v>
      </c>
      <c r="O2600" s="196">
        <v>17222</v>
      </c>
      <c r="P2600" s="196"/>
      <c r="Q2600" s="197" t="s">
        <v>1</v>
      </c>
    </row>
    <row r="2601" spans="1:17" x14ac:dyDescent="0.2">
      <c r="A2601" s="198" t="s">
        <v>45</v>
      </c>
      <c r="B2601" s="199" t="s">
        <v>205</v>
      </c>
      <c r="C2601" s="199" t="s">
        <v>213</v>
      </c>
      <c r="D2601" s="199" t="s">
        <v>197</v>
      </c>
      <c r="E2601" s="199">
        <v>7336</v>
      </c>
      <c r="F2601" s="199">
        <v>8453</v>
      </c>
      <c r="G2601" s="199">
        <v>9502</v>
      </c>
      <c r="H2601" s="199"/>
      <c r="I2601" s="199">
        <v>10832</v>
      </c>
      <c r="J2601" s="199"/>
      <c r="K2601" s="199">
        <v>14970</v>
      </c>
      <c r="L2601" s="199">
        <v>14425</v>
      </c>
      <c r="M2601" s="199">
        <v>15238</v>
      </c>
      <c r="N2601" s="199">
        <v>16129</v>
      </c>
      <c r="O2601" s="199">
        <v>17138</v>
      </c>
      <c r="P2601" s="199"/>
      <c r="Q2601" s="200" t="s">
        <v>1</v>
      </c>
    </row>
    <row r="2602" spans="1:17" x14ac:dyDescent="0.2">
      <c r="A2602" s="195" t="s">
        <v>45</v>
      </c>
      <c r="B2602" s="196" t="s">
        <v>205</v>
      </c>
      <c r="C2602" s="196" t="s">
        <v>212</v>
      </c>
      <c r="D2602" s="196" t="s">
        <v>195</v>
      </c>
      <c r="E2602" s="196">
        <v>5210</v>
      </c>
      <c r="F2602" s="196">
        <v>6340</v>
      </c>
      <c r="G2602" s="196">
        <v>8797</v>
      </c>
      <c r="H2602" s="196"/>
      <c r="I2602" s="196">
        <v>8621</v>
      </c>
      <c r="J2602" s="196"/>
      <c r="K2602" s="196">
        <v>13229</v>
      </c>
      <c r="L2602" s="196">
        <v>14836</v>
      </c>
      <c r="M2602" s="196">
        <v>15442</v>
      </c>
      <c r="N2602" s="196">
        <v>17624</v>
      </c>
      <c r="O2602" s="196">
        <v>21644</v>
      </c>
      <c r="P2602" s="196"/>
      <c r="Q2602" s="197" t="s">
        <v>1</v>
      </c>
    </row>
    <row r="2603" spans="1:17" x14ac:dyDescent="0.2">
      <c r="A2603" s="198" t="s">
        <v>45</v>
      </c>
      <c r="B2603" s="199" t="s">
        <v>205</v>
      </c>
      <c r="C2603" s="199" t="s">
        <v>212</v>
      </c>
      <c r="D2603" s="199" t="s">
        <v>197</v>
      </c>
      <c r="E2603" s="199">
        <v>6141</v>
      </c>
      <c r="F2603" s="199">
        <v>7879</v>
      </c>
      <c r="G2603" s="199">
        <v>9697</v>
      </c>
      <c r="H2603" s="199"/>
      <c r="I2603" s="199">
        <v>10285</v>
      </c>
      <c r="J2603" s="199"/>
      <c r="K2603" s="199">
        <v>14276</v>
      </c>
      <c r="L2603" s="199">
        <v>15542</v>
      </c>
      <c r="M2603" s="199">
        <v>15705</v>
      </c>
      <c r="N2603" s="199">
        <v>17960</v>
      </c>
      <c r="O2603" s="199">
        <v>19940</v>
      </c>
      <c r="P2603" s="199"/>
      <c r="Q2603" s="200" t="s">
        <v>1</v>
      </c>
    </row>
    <row r="2604" spans="1:17" x14ac:dyDescent="0.2">
      <c r="A2604" s="195" t="s">
        <v>45</v>
      </c>
      <c r="B2604" s="196" t="s">
        <v>205</v>
      </c>
      <c r="C2604" s="196" t="s">
        <v>210</v>
      </c>
      <c r="D2604" s="196" t="s">
        <v>195</v>
      </c>
      <c r="E2604" s="196"/>
      <c r="F2604" s="196"/>
      <c r="G2604" s="196"/>
      <c r="H2604" s="196"/>
      <c r="I2604" s="196"/>
      <c r="J2604" s="196"/>
      <c r="K2604" s="196"/>
      <c r="L2604" s="196"/>
      <c r="M2604" s="196"/>
      <c r="N2604" s="196"/>
      <c r="O2604" s="196"/>
      <c r="P2604" s="196"/>
      <c r="Q2604" s="197" t="s">
        <v>1</v>
      </c>
    </row>
    <row r="2605" spans="1:17" x14ac:dyDescent="0.2">
      <c r="A2605" s="198" t="s">
        <v>45</v>
      </c>
      <c r="B2605" s="199" t="s">
        <v>205</v>
      </c>
      <c r="C2605" s="199" t="s">
        <v>210</v>
      </c>
      <c r="D2605" s="199" t="s">
        <v>197</v>
      </c>
      <c r="E2605" s="199"/>
      <c r="F2605" s="199"/>
      <c r="G2605" s="199"/>
      <c r="H2605" s="199"/>
      <c r="I2605" s="199"/>
      <c r="J2605" s="199"/>
      <c r="K2605" s="199"/>
      <c r="L2605" s="199"/>
      <c r="M2605" s="199"/>
      <c r="N2605" s="199"/>
      <c r="O2605" s="199"/>
      <c r="P2605" s="199"/>
      <c r="Q2605" s="200" t="s">
        <v>1</v>
      </c>
    </row>
    <row r="2606" spans="1:17" x14ac:dyDescent="0.2">
      <c r="A2606" s="195" t="s">
        <v>45</v>
      </c>
      <c r="B2606" s="196" t="s">
        <v>205</v>
      </c>
      <c r="C2606" s="196" t="s">
        <v>206</v>
      </c>
      <c r="D2606" s="196" t="s">
        <v>195</v>
      </c>
      <c r="E2606" s="196"/>
      <c r="F2606" s="196"/>
      <c r="G2606" s="196"/>
      <c r="H2606" s="196"/>
      <c r="I2606" s="196"/>
      <c r="J2606" s="196"/>
      <c r="K2606" s="196"/>
      <c r="L2606" s="196"/>
      <c r="M2606" s="196"/>
      <c r="N2606" s="196"/>
      <c r="O2606" s="196"/>
      <c r="P2606" s="196"/>
      <c r="Q2606" s="197" t="s">
        <v>1</v>
      </c>
    </row>
    <row r="2607" spans="1:17" x14ac:dyDescent="0.2">
      <c r="A2607" s="198" t="s">
        <v>45</v>
      </c>
      <c r="B2607" s="199" t="s">
        <v>205</v>
      </c>
      <c r="C2607" s="199" t="s">
        <v>206</v>
      </c>
      <c r="D2607" s="199" t="s">
        <v>197</v>
      </c>
      <c r="E2607" s="199"/>
      <c r="F2607" s="199"/>
      <c r="G2607" s="199"/>
      <c r="H2607" s="199"/>
      <c r="I2607" s="199"/>
      <c r="J2607" s="199"/>
      <c r="K2607" s="199"/>
      <c r="L2607" s="199"/>
      <c r="M2607" s="199"/>
      <c r="N2607" s="199"/>
      <c r="O2607" s="199"/>
      <c r="P2607" s="199"/>
      <c r="Q2607" s="200" t="s">
        <v>1</v>
      </c>
    </row>
    <row r="2608" spans="1:17" x14ac:dyDescent="0.2">
      <c r="A2608" s="195" t="s">
        <v>45</v>
      </c>
      <c r="B2608" s="196" t="s">
        <v>205</v>
      </c>
      <c r="C2608" s="196" t="s">
        <v>211</v>
      </c>
      <c r="D2608" s="196" t="s">
        <v>195</v>
      </c>
      <c r="E2608" s="199"/>
      <c r="F2608" s="199"/>
      <c r="G2608" s="199"/>
      <c r="H2608" s="199"/>
      <c r="I2608" s="199"/>
      <c r="J2608" s="199"/>
      <c r="K2608" s="199"/>
      <c r="L2608" s="199"/>
      <c r="M2608" s="199"/>
      <c r="N2608" s="199"/>
      <c r="O2608" s="199"/>
      <c r="P2608" s="199"/>
      <c r="Q2608" s="200"/>
    </row>
    <row r="2609" spans="1:17" x14ac:dyDescent="0.2">
      <c r="A2609" s="198" t="s">
        <v>45</v>
      </c>
      <c r="B2609" s="199" t="s">
        <v>205</v>
      </c>
      <c r="C2609" s="199" t="s">
        <v>211</v>
      </c>
      <c r="D2609" s="199" t="s">
        <v>197</v>
      </c>
      <c r="E2609" s="199"/>
      <c r="F2609" s="199"/>
      <c r="G2609" s="199"/>
      <c r="H2609" s="199"/>
      <c r="I2609" s="199"/>
      <c r="J2609" s="199"/>
      <c r="K2609" s="199"/>
      <c r="L2609" s="199"/>
      <c r="M2609" s="199"/>
      <c r="N2609" s="199"/>
      <c r="O2609" s="199"/>
      <c r="P2609" s="199"/>
      <c r="Q2609" s="200"/>
    </row>
    <row r="2610" spans="1:17" x14ac:dyDescent="0.2">
      <c r="A2610" s="195" t="s">
        <v>45</v>
      </c>
      <c r="B2610" s="196" t="s">
        <v>205</v>
      </c>
      <c r="C2610" s="196" t="s">
        <v>1087</v>
      </c>
      <c r="D2610" s="196" t="s">
        <v>195</v>
      </c>
      <c r="E2610" s="199"/>
      <c r="F2610" s="199"/>
      <c r="G2610" s="199"/>
      <c r="H2610" s="199"/>
      <c r="I2610" s="199"/>
      <c r="J2610" s="199"/>
      <c r="K2610" s="199"/>
      <c r="L2610" s="199"/>
      <c r="M2610" s="199"/>
      <c r="N2610" s="199"/>
      <c r="O2610" s="199"/>
      <c r="P2610" s="199"/>
      <c r="Q2610" s="200"/>
    </row>
    <row r="2611" spans="1:17" x14ac:dyDescent="0.2">
      <c r="A2611" s="198" t="s">
        <v>45</v>
      </c>
      <c r="B2611" s="199" t="s">
        <v>205</v>
      </c>
      <c r="C2611" s="199" t="s">
        <v>1087</v>
      </c>
      <c r="D2611" s="199" t="s">
        <v>197</v>
      </c>
      <c r="E2611" s="199"/>
      <c r="F2611" s="199"/>
      <c r="G2611" s="199"/>
      <c r="H2611" s="199"/>
      <c r="I2611" s="199"/>
      <c r="J2611" s="199"/>
      <c r="K2611" s="199"/>
      <c r="L2611" s="199"/>
      <c r="M2611" s="199"/>
      <c r="N2611" s="199"/>
      <c r="O2611" s="199"/>
      <c r="P2611" s="199"/>
      <c r="Q2611" s="200"/>
    </row>
    <row r="2612" spans="1:17" x14ac:dyDescent="0.2">
      <c r="A2612" s="195" t="s">
        <v>45</v>
      </c>
      <c r="B2612" s="196" t="s">
        <v>209</v>
      </c>
      <c r="C2612" s="196" t="s">
        <v>214</v>
      </c>
      <c r="D2612" s="196" t="s">
        <v>195</v>
      </c>
      <c r="E2612" s="196"/>
      <c r="F2612" s="196"/>
      <c r="G2612" s="196"/>
      <c r="H2612" s="196"/>
      <c r="I2612" s="196">
        <v>0.23214000000000001</v>
      </c>
      <c r="J2612" s="196">
        <v>0.27002999999999999</v>
      </c>
      <c r="K2612" s="196"/>
      <c r="L2612" s="196"/>
      <c r="M2612" s="196"/>
      <c r="N2612" s="196">
        <v>0.59289000000000003</v>
      </c>
      <c r="O2612" s="196">
        <v>0.29509999999999997</v>
      </c>
      <c r="P2612" s="196"/>
      <c r="Q2612" s="197" t="s">
        <v>1</v>
      </c>
    </row>
    <row r="2613" spans="1:17" x14ac:dyDescent="0.2">
      <c r="A2613" s="198" t="s">
        <v>45</v>
      </c>
      <c r="B2613" s="199" t="s">
        <v>209</v>
      </c>
      <c r="C2613" s="199" t="s">
        <v>214</v>
      </c>
      <c r="D2613" s="199" t="s">
        <v>197</v>
      </c>
      <c r="E2613" s="199"/>
      <c r="F2613" s="199"/>
      <c r="G2613" s="199"/>
      <c r="H2613" s="199"/>
      <c r="I2613" s="199">
        <v>1.8488500000000001</v>
      </c>
      <c r="J2613" s="199">
        <v>0.26082</v>
      </c>
      <c r="K2613" s="199"/>
      <c r="L2613" s="199"/>
      <c r="M2613" s="199"/>
      <c r="N2613" s="199">
        <v>0.60960000000000003</v>
      </c>
      <c r="O2613" s="199">
        <v>0.28966999999999998</v>
      </c>
      <c r="P2613" s="199"/>
      <c r="Q2613" s="200" t="s">
        <v>1</v>
      </c>
    </row>
    <row r="2614" spans="1:17" x14ac:dyDescent="0.2">
      <c r="A2614" s="195" t="s">
        <v>45</v>
      </c>
      <c r="B2614" s="196" t="s">
        <v>209</v>
      </c>
      <c r="C2614" s="196" t="s">
        <v>215</v>
      </c>
      <c r="D2614" s="196" t="s">
        <v>195</v>
      </c>
      <c r="E2614" s="196"/>
      <c r="F2614" s="196"/>
      <c r="G2614" s="196"/>
      <c r="H2614" s="196"/>
      <c r="I2614" s="196">
        <v>2.15964</v>
      </c>
      <c r="J2614" s="196">
        <v>2.3016100000000002</v>
      </c>
      <c r="K2614" s="196"/>
      <c r="L2614" s="196"/>
      <c r="M2614" s="196"/>
      <c r="N2614" s="196">
        <v>1.44059</v>
      </c>
      <c r="O2614" s="196">
        <v>0.85091000000000006</v>
      </c>
      <c r="P2614" s="196"/>
      <c r="Q2614" s="197" t="s">
        <v>1</v>
      </c>
    </row>
    <row r="2615" spans="1:17" x14ac:dyDescent="0.2">
      <c r="A2615" s="198" t="s">
        <v>45</v>
      </c>
      <c r="B2615" s="199" t="s">
        <v>209</v>
      </c>
      <c r="C2615" s="199" t="s">
        <v>215</v>
      </c>
      <c r="D2615" s="199" t="s">
        <v>197</v>
      </c>
      <c r="E2615" s="199"/>
      <c r="F2615" s="199"/>
      <c r="G2615" s="199"/>
      <c r="H2615" s="199"/>
      <c r="I2615" s="199">
        <v>1.9799899999999999</v>
      </c>
      <c r="J2615" s="199">
        <v>2.1353499999999999</v>
      </c>
      <c r="K2615" s="199"/>
      <c r="L2615" s="199"/>
      <c r="M2615" s="199"/>
      <c r="N2615" s="199">
        <v>1.55142</v>
      </c>
      <c r="O2615" s="199">
        <v>0.42693999999999999</v>
      </c>
      <c r="P2615" s="199"/>
      <c r="Q2615" s="200" t="s">
        <v>1</v>
      </c>
    </row>
    <row r="2616" spans="1:17" x14ac:dyDescent="0.2">
      <c r="A2616" s="195" t="s">
        <v>45</v>
      </c>
      <c r="B2616" s="196" t="s">
        <v>209</v>
      </c>
      <c r="C2616" s="196" t="s">
        <v>213</v>
      </c>
      <c r="D2616" s="196" t="s">
        <v>195</v>
      </c>
      <c r="E2616" s="196"/>
      <c r="F2616" s="196">
        <v>0.24637999999999999</v>
      </c>
      <c r="G2616" s="196"/>
      <c r="H2616" s="196"/>
      <c r="I2616" s="196">
        <v>3.4258500000000001</v>
      </c>
      <c r="J2616" s="196">
        <v>3.2116500000000001</v>
      </c>
      <c r="K2616" s="196">
        <v>4.7454099999999997</v>
      </c>
      <c r="L2616" s="196">
        <v>4.03695</v>
      </c>
      <c r="M2616" s="196"/>
      <c r="N2616" s="196">
        <v>2.3051599999999999</v>
      </c>
      <c r="O2616" s="196">
        <v>1.5893299999999999</v>
      </c>
      <c r="P2616" s="196"/>
      <c r="Q2616" s="197" t="s">
        <v>1</v>
      </c>
    </row>
    <row r="2617" spans="1:17" x14ac:dyDescent="0.2">
      <c r="A2617" s="198" t="s">
        <v>45</v>
      </c>
      <c r="B2617" s="199" t="s">
        <v>209</v>
      </c>
      <c r="C2617" s="199" t="s">
        <v>213</v>
      </c>
      <c r="D2617" s="199" t="s">
        <v>197</v>
      </c>
      <c r="E2617" s="199"/>
      <c r="F2617" s="199">
        <v>0.20177999999999999</v>
      </c>
      <c r="G2617" s="199"/>
      <c r="H2617" s="199"/>
      <c r="I2617" s="199">
        <v>1.07084</v>
      </c>
      <c r="J2617" s="199">
        <v>3.0240399999999998</v>
      </c>
      <c r="K2617" s="199">
        <v>4.4109999999999996</v>
      </c>
      <c r="L2617" s="199">
        <v>4.0656699999999999</v>
      </c>
      <c r="M2617" s="199"/>
      <c r="N2617" s="199">
        <v>2.4792700000000001</v>
      </c>
      <c r="O2617" s="199">
        <v>1.4739199999999999</v>
      </c>
      <c r="P2617" s="199"/>
      <c r="Q2617" s="200" t="s">
        <v>1</v>
      </c>
    </row>
    <row r="2618" spans="1:17" x14ac:dyDescent="0.2">
      <c r="A2618" s="195" t="s">
        <v>45</v>
      </c>
      <c r="B2618" s="196" t="s">
        <v>209</v>
      </c>
      <c r="C2618" s="196" t="s">
        <v>212</v>
      </c>
      <c r="D2618" s="196" t="s">
        <v>195</v>
      </c>
      <c r="E2618" s="196"/>
      <c r="F2618" s="196">
        <v>3.4488799999999999</v>
      </c>
      <c r="G2618" s="196"/>
      <c r="H2618" s="196"/>
      <c r="I2618" s="196">
        <v>4.4875600000000002</v>
      </c>
      <c r="J2618" s="196">
        <v>3.8801899999999998</v>
      </c>
      <c r="K2618" s="196">
        <v>4.7643000000000004</v>
      </c>
      <c r="L2618" s="196">
        <v>4.2271900000000002</v>
      </c>
      <c r="M2618" s="196"/>
      <c r="N2618" s="196">
        <v>2.2634300000000001</v>
      </c>
      <c r="O2618" s="196">
        <v>1.9426699999999999</v>
      </c>
      <c r="P2618" s="196"/>
      <c r="Q2618" s="197" t="s">
        <v>1</v>
      </c>
    </row>
    <row r="2619" spans="1:17" x14ac:dyDescent="0.2">
      <c r="A2619" s="198" t="s">
        <v>45</v>
      </c>
      <c r="B2619" s="199" t="s">
        <v>209</v>
      </c>
      <c r="C2619" s="199" t="s">
        <v>212</v>
      </c>
      <c r="D2619" s="199" t="s">
        <v>197</v>
      </c>
      <c r="E2619" s="199"/>
      <c r="F2619" s="199">
        <v>3.2538499999999999</v>
      </c>
      <c r="G2619" s="199"/>
      <c r="H2619" s="199"/>
      <c r="I2619" s="199">
        <v>4.6265400000000003</v>
      </c>
      <c r="J2619" s="199">
        <v>3.7588900000000001</v>
      </c>
      <c r="K2619" s="199">
        <v>4.4773199999999997</v>
      </c>
      <c r="L2619" s="199">
        <v>4.40184</v>
      </c>
      <c r="M2619" s="199"/>
      <c r="N2619" s="199">
        <v>2.43635</v>
      </c>
      <c r="O2619" s="199">
        <v>1.8903000000000001</v>
      </c>
      <c r="P2619" s="199"/>
      <c r="Q2619" s="200" t="s">
        <v>1</v>
      </c>
    </row>
    <row r="2620" spans="1:17" x14ac:dyDescent="0.2">
      <c r="A2620" s="195" t="s">
        <v>45</v>
      </c>
      <c r="B2620" s="196" t="s">
        <v>209</v>
      </c>
      <c r="C2620" s="196" t="s">
        <v>210</v>
      </c>
      <c r="D2620" s="196" t="s">
        <v>195</v>
      </c>
      <c r="E2620" s="196"/>
      <c r="F2620" s="196">
        <v>5.8292599999999997</v>
      </c>
      <c r="G2620" s="196"/>
      <c r="H2620" s="196"/>
      <c r="I2620" s="196">
        <v>5.2750399999999997</v>
      </c>
      <c r="J2620" s="196">
        <v>5.2869700000000002</v>
      </c>
      <c r="K2620" s="196">
        <v>6.3141800000000003</v>
      </c>
      <c r="L2620" s="196">
        <v>4.4017299999999997</v>
      </c>
      <c r="M2620" s="196"/>
      <c r="N2620" s="196">
        <v>2.9701</v>
      </c>
      <c r="O2620" s="196">
        <v>2.1705899999999998</v>
      </c>
      <c r="P2620" s="196"/>
      <c r="Q2620" s="197" t="s">
        <v>1</v>
      </c>
    </row>
    <row r="2621" spans="1:17" x14ac:dyDescent="0.2">
      <c r="A2621" s="198" t="s">
        <v>45</v>
      </c>
      <c r="B2621" s="199" t="s">
        <v>209</v>
      </c>
      <c r="C2621" s="199" t="s">
        <v>210</v>
      </c>
      <c r="D2621" s="199" t="s">
        <v>197</v>
      </c>
      <c r="E2621" s="199"/>
      <c r="F2621" s="199">
        <v>5.7006600000000001</v>
      </c>
      <c r="G2621" s="199"/>
      <c r="H2621" s="199"/>
      <c r="I2621" s="199">
        <v>5.4624199999999998</v>
      </c>
      <c r="J2621" s="199">
        <v>4.7176400000000003</v>
      </c>
      <c r="K2621" s="199">
        <v>5.9277199999999999</v>
      </c>
      <c r="L2621" s="199">
        <v>5.7742199999999997</v>
      </c>
      <c r="M2621" s="199"/>
      <c r="N2621" s="199">
        <v>3.13273</v>
      </c>
      <c r="O2621" s="199">
        <v>2.2343000000000002</v>
      </c>
      <c r="P2621" s="199"/>
      <c r="Q2621" s="200" t="s">
        <v>1</v>
      </c>
    </row>
    <row r="2622" spans="1:17" x14ac:dyDescent="0.2">
      <c r="A2622" s="195" t="s">
        <v>45</v>
      </c>
      <c r="B2622" s="196" t="s">
        <v>209</v>
      </c>
      <c r="C2622" s="196" t="s">
        <v>206</v>
      </c>
      <c r="D2622" s="196" t="s">
        <v>195</v>
      </c>
      <c r="E2622" s="196"/>
      <c r="F2622" s="196">
        <v>10.07258</v>
      </c>
      <c r="G2622" s="196"/>
      <c r="H2622" s="196"/>
      <c r="I2622" s="196">
        <v>9.9245000000000001</v>
      </c>
      <c r="J2622" s="196">
        <v>8.36646</v>
      </c>
      <c r="K2622" s="196">
        <v>9.7861200000000004</v>
      </c>
      <c r="L2622" s="196">
        <v>7.4873500000000002</v>
      </c>
      <c r="M2622" s="196"/>
      <c r="N2622" s="196">
        <v>6.3810599999999997</v>
      </c>
      <c r="O2622" s="196">
        <v>4.9894299999999996</v>
      </c>
      <c r="P2622" s="196"/>
      <c r="Q2622" s="197" t="s">
        <v>1</v>
      </c>
    </row>
    <row r="2623" spans="1:17" x14ac:dyDescent="0.2">
      <c r="A2623" s="198" t="s">
        <v>45</v>
      </c>
      <c r="B2623" s="199" t="s">
        <v>209</v>
      </c>
      <c r="C2623" s="199" t="s">
        <v>206</v>
      </c>
      <c r="D2623" s="199" t="s">
        <v>197</v>
      </c>
      <c r="E2623" s="199"/>
      <c r="F2623" s="199">
        <v>10.36178</v>
      </c>
      <c r="G2623" s="199"/>
      <c r="H2623" s="199"/>
      <c r="I2623" s="199">
        <v>9.2317199999999993</v>
      </c>
      <c r="J2623" s="199">
        <v>7.4457500000000003</v>
      </c>
      <c r="K2623" s="199">
        <v>8.9968599999999999</v>
      </c>
      <c r="L2623" s="199">
        <v>8.6295699999999993</v>
      </c>
      <c r="M2623" s="199"/>
      <c r="N2623" s="199">
        <v>6.0208199999999996</v>
      </c>
      <c r="O2623" s="199">
        <v>4.72818</v>
      </c>
      <c r="P2623" s="199"/>
      <c r="Q2623" s="200" t="s">
        <v>1</v>
      </c>
    </row>
    <row r="2624" spans="1:17" x14ac:dyDescent="0.2">
      <c r="A2624" s="195" t="s">
        <v>45</v>
      </c>
      <c r="B2624" s="196" t="s">
        <v>209</v>
      </c>
      <c r="C2624" s="196" t="s">
        <v>211</v>
      </c>
      <c r="D2624" s="196" t="s">
        <v>195</v>
      </c>
      <c r="E2624" s="196"/>
      <c r="F2624" s="196"/>
      <c r="G2624" s="196"/>
      <c r="H2624" s="196"/>
      <c r="I2624" s="196"/>
      <c r="J2624" s="196"/>
      <c r="K2624" s="196"/>
      <c r="L2624" s="196"/>
      <c r="M2624" s="196"/>
      <c r="N2624" s="196"/>
      <c r="O2624" s="196"/>
      <c r="P2624" s="196"/>
      <c r="Q2624" s="197" t="s">
        <v>1</v>
      </c>
    </row>
    <row r="2625" spans="1:17" x14ac:dyDescent="0.2">
      <c r="A2625" s="198" t="s">
        <v>45</v>
      </c>
      <c r="B2625" s="199" t="s">
        <v>209</v>
      </c>
      <c r="C2625" s="199" t="s">
        <v>211</v>
      </c>
      <c r="D2625" s="199" t="s">
        <v>197</v>
      </c>
      <c r="E2625" s="199"/>
      <c r="F2625" s="199"/>
      <c r="G2625" s="199"/>
      <c r="H2625" s="199"/>
      <c r="I2625" s="199"/>
      <c r="J2625" s="199"/>
      <c r="K2625" s="199"/>
      <c r="L2625" s="199"/>
      <c r="M2625" s="199"/>
      <c r="N2625" s="199"/>
      <c r="O2625" s="199"/>
      <c r="P2625" s="199"/>
      <c r="Q2625" s="200" t="s">
        <v>1</v>
      </c>
    </row>
    <row r="2626" spans="1:17" x14ac:dyDescent="0.2">
      <c r="A2626" s="195" t="s">
        <v>45</v>
      </c>
      <c r="B2626" s="196" t="s">
        <v>207</v>
      </c>
      <c r="C2626" s="196" t="s">
        <v>214</v>
      </c>
      <c r="D2626" s="196" t="s">
        <v>195</v>
      </c>
      <c r="E2626" s="196"/>
      <c r="F2626" s="196">
        <v>11.866099999999999</v>
      </c>
      <c r="G2626" s="196"/>
      <c r="H2626" s="196"/>
      <c r="I2626" s="196">
        <v>6.2878100000000003</v>
      </c>
      <c r="J2626" s="196"/>
      <c r="K2626" s="196">
        <v>8.1601900000000001</v>
      </c>
      <c r="L2626" s="196">
        <v>7.0579299999999998</v>
      </c>
      <c r="M2626" s="196">
        <v>8.9791600000000003</v>
      </c>
      <c r="N2626" s="196">
        <v>3.6071900000000001</v>
      </c>
      <c r="O2626" s="196">
        <v>3.5619800000000001</v>
      </c>
      <c r="P2626" s="196"/>
      <c r="Q2626" s="197" t="s">
        <v>1</v>
      </c>
    </row>
    <row r="2627" spans="1:17" x14ac:dyDescent="0.2">
      <c r="A2627" s="198" t="s">
        <v>45</v>
      </c>
      <c r="B2627" s="199" t="s">
        <v>207</v>
      </c>
      <c r="C2627" s="199" t="s">
        <v>214</v>
      </c>
      <c r="D2627" s="199" t="s">
        <v>197</v>
      </c>
      <c r="E2627" s="199"/>
      <c r="F2627" s="199">
        <v>10.677429999999999</v>
      </c>
      <c r="G2627" s="199"/>
      <c r="H2627" s="199"/>
      <c r="I2627" s="199">
        <v>6.8172899999999998</v>
      </c>
      <c r="J2627" s="199"/>
      <c r="K2627" s="199">
        <v>8.5021599999999999</v>
      </c>
      <c r="L2627" s="199">
        <v>7.1129699999999998</v>
      </c>
      <c r="M2627" s="199">
        <v>10.06864</v>
      </c>
      <c r="N2627" s="199">
        <v>4.9318299999999997</v>
      </c>
      <c r="O2627" s="199">
        <v>4.1081700000000003</v>
      </c>
      <c r="P2627" s="199"/>
      <c r="Q2627" s="200" t="s">
        <v>1</v>
      </c>
    </row>
    <row r="2628" spans="1:17" x14ac:dyDescent="0.2">
      <c r="A2628" s="195" t="s">
        <v>45</v>
      </c>
      <c r="B2628" s="196" t="s">
        <v>207</v>
      </c>
      <c r="C2628" s="196" t="s">
        <v>215</v>
      </c>
      <c r="D2628" s="196" t="s">
        <v>195</v>
      </c>
      <c r="E2628" s="196"/>
      <c r="F2628" s="196">
        <v>8.2544299999999993</v>
      </c>
      <c r="G2628" s="196"/>
      <c r="H2628" s="196"/>
      <c r="I2628" s="196">
        <v>7.7582500000000003</v>
      </c>
      <c r="J2628" s="196"/>
      <c r="K2628" s="196">
        <v>10.122870000000001</v>
      </c>
      <c r="L2628" s="196">
        <v>7.8560100000000004</v>
      </c>
      <c r="M2628" s="196">
        <v>8.5554699999999997</v>
      </c>
      <c r="N2628" s="196">
        <v>4.8167</v>
      </c>
      <c r="O2628" s="196">
        <v>4.7895300000000001</v>
      </c>
      <c r="P2628" s="196"/>
      <c r="Q2628" s="197" t="s">
        <v>1</v>
      </c>
    </row>
    <row r="2629" spans="1:17" x14ac:dyDescent="0.2">
      <c r="A2629" s="198" t="s">
        <v>45</v>
      </c>
      <c r="B2629" s="199" t="s">
        <v>207</v>
      </c>
      <c r="C2629" s="199" t="s">
        <v>215</v>
      </c>
      <c r="D2629" s="199" t="s">
        <v>197</v>
      </c>
      <c r="E2629" s="199"/>
      <c r="F2629" s="199">
        <v>8.5480099999999997</v>
      </c>
      <c r="G2629" s="199"/>
      <c r="H2629" s="199"/>
      <c r="I2629" s="199">
        <v>6.0078100000000001</v>
      </c>
      <c r="J2629" s="199"/>
      <c r="K2629" s="199">
        <v>9.3085299999999993</v>
      </c>
      <c r="L2629" s="199">
        <v>7.4101800000000004</v>
      </c>
      <c r="M2629" s="199">
        <v>9.9537899999999997</v>
      </c>
      <c r="N2629" s="199">
        <v>5.00082</v>
      </c>
      <c r="O2629" s="199">
        <v>4.6630599999999998</v>
      </c>
      <c r="P2629" s="199"/>
      <c r="Q2629" s="200" t="s">
        <v>1</v>
      </c>
    </row>
    <row r="2630" spans="1:17" x14ac:dyDescent="0.2">
      <c r="A2630" s="195" t="s">
        <v>45</v>
      </c>
      <c r="B2630" s="196" t="s">
        <v>207</v>
      </c>
      <c r="C2630" s="196" t="s">
        <v>213</v>
      </c>
      <c r="D2630" s="196" t="s">
        <v>195</v>
      </c>
      <c r="E2630" s="196"/>
      <c r="F2630" s="196">
        <v>11.543609999999999</v>
      </c>
      <c r="G2630" s="196"/>
      <c r="H2630" s="196"/>
      <c r="I2630" s="196">
        <v>7.9961000000000002</v>
      </c>
      <c r="J2630" s="196"/>
      <c r="K2630" s="196">
        <v>8.0198900000000002</v>
      </c>
      <c r="L2630" s="196">
        <v>8.9684100000000004</v>
      </c>
      <c r="M2630" s="196">
        <v>9.0224100000000007</v>
      </c>
      <c r="N2630" s="196">
        <v>5.7417800000000003</v>
      </c>
      <c r="O2630" s="196">
        <v>5.3594200000000001</v>
      </c>
      <c r="P2630" s="196"/>
      <c r="Q2630" s="197" t="s">
        <v>1</v>
      </c>
    </row>
    <row r="2631" spans="1:17" x14ac:dyDescent="0.2">
      <c r="A2631" s="198" t="s">
        <v>45</v>
      </c>
      <c r="B2631" s="199" t="s">
        <v>207</v>
      </c>
      <c r="C2631" s="199" t="s">
        <v>213</v>
      </c>
      <c r="D2631" s="199" t="s">
        <v>197</v>
      </c>
      <c r="E2631" s="199"/>
      <c r="F2631" s="199">
        <v>9.1801700000000004</v>
      </c>
      <c r="G2631" s="199"/>
      <c r="H2631" s="199"/>
      <c r="I2631" s="199">
        <v>6.9423899999999996</v>
      </c>
      <c r="J2631" s="199"/>
      <c r="K2631" s="199">
        <v>8.8844399999999997</v>
      </c>
      <c r="L2631" s="199">
        <v>9.6637799999999991</v>
      </c>
      <c r="M2631" s="199">
        <v>10.867570000000001</v>
      </c>
      <c r="N2631" s="199">
        <v>5.8342099999999997</v>
      </c>
      <c r="O2631" s="199">
        <v>5.6132600000000004</v>
      </c>
      <c r="P2631" s="199"/>
      <c r="Q2631" s="200" t="s">
        <v>1</v>
      </c>
    </row>
    <row r="2632" spans="1:17" x14ac:dyDescent="0.2">
      <c r="A2632" s="195" t="s">
        <v>45</v>
      </c>
      <c r="B2632" s="196" t="s">
        <v>207</v>
      </c>
      <c r="C2632" s="196" t="s">
        <v>212</v>
      </c>
      <c r="D2632" s="196" t="s">
        <v>195</v>
      </c>
      <c r="E2632" s="196"/>
      <c r="F2632" s="196">
        <v>12.744479999999999</v>
      </c>
      <c r="G2632" s="196"/>
      <c r="H2632" s="196"/>
      <c r="I2632" s="196">
        <v>4.7906300000000002</v>
      </c>
      <c r="J2632" s="196"/>
      <c r="K2632" s="196">
        <v>10.628170000000001</v>
      </c>
      <c r="L2632" s="196">
        <v>8.8366100000000003</v>
      </c>
      <c r="M2632" s="196">
        <v>18.449680000000001</v>
      </c>
      <c r="N2632" s="196">
        <v>9.2998200000000004</v>
      </c>
      <c r="O2632" s="196">
        <v>7.8589900000000004</v>
      </c>
      <c r="P2632" s="196"/>
      <c r="Q2632" s="197" t="s">
        <v>1</v>
      </c>
    </row>
    <row r="2633" spans="1:17" x14ac:dyDescent="0.2">
      <c r="A2633" s="198" t="s">
        <v>45</v>
      </c>
      <c r="B2633" s="199" t="s">
        <v>207</v>
      </c>
      <c r="C2633" s="199" t="s">
        <v>212</v>
      </c>
      <c r="D2633" s="199" t="s">
        <v>197</v>
      </c>
      <c r="E2633" s="199"/>
      <c r="F2633" s="199">
        <v>11.372</v>
      </c>
      <c r="G2633" s="199"/>
      <c r="H2633" s="199"/>
      <c r="I2633" s="199">
        <v>23.354399999999998</v>
      </c>
      <c r="J2633" s="199"/>
      <c r="K2633" s="199">
        <v>10.77333</v>
      </c>
      <c r="L2633" s="199">
        <v>9.7735199999999995</v>
      </c>
      <c r="M2633" s="199">
        <v>16.70805</v>
      </c>
      <c r="N2633" s="199">
        <v>8.2516700000000007</v>
      </c>
      <c r="O2633" s="199">
        <v>7.6730200000000002</v>
      </c>
      <c r="P2633" s="199"/>
      <c r="Q2633" s="200" t="s">
        <v>1</v>
      </c>
    </row>
    <row r="2634" spans="1:17" x14ac:dyDescent="0.2">
      <c r="A2634" s="195" t="s">
        <v>45</v>
      </c>
      <c r="B2634" s="196" t="s">
        <v>207</v>
      </c>
      <c r="C2634" s="196" t="s">
        <v>210</v>
      </c>
      <c r="D2634" s="196" t="s">
        <v>195</v>
      </c>
      <c r="E2634" s="196"/>
      <c r="F2634" s="196"/>
      <c r="G2634" s="196"/>
      <c r="H2634" s="196"/>
      <c r="I2634" s="196"/>
      <c r="J2634" s="196"/>
      <c r="K2634" s="196"/>
      <c r="L2634" s="196"/>
      <c r="M2634" s="196"/>
      <c r="N2634" s="196"/>
      <c r="O2634" s="196"/>
      <c r="P2634" s="196"/>
      <c r="Q2634" s="197" t="s">
        <v>1</v>
      </c>
    </row>
    <row r="2635" spans="1:17" x14ac:dyDescent="0.2">
      <c r="A2635" s="198" t="s">
        <v>45</v>
      </c>
      <c r="B2635" s="199" t="s">
        <v>207</v>
      </c>
      <c r="C2635" s="199" t="s">
        <v>210</v>
      </c>
      <c r="D2635" s="199" t="s">
        <v>197</v>
      </c>
      <c r="E2635" s="199"/>
      <c r="F2635" s="199"/>
      <c r="G2635" s="199"/>
      <c r="H2635" s="199"/>
      <c r="I2635" s="199"/>
      <c r="J2635" s="199"/>
      <c r="K2635" s="199"/>
      <c r="L2635" s="199"/>
      <c r="M2635" s="199"/>
      <c r="N2635" s="199"/>
      <c r="O2635" s="199"/>
      <c r="P2635" s="199"/>
      <c r="Q2635" s="200" t="s">
        <v>1</v>
      </c>
    </row>
    <row r="2636" spans="1:17" x14ac:dyDescent="0.2">
      <c r="A2636" s="195" t="s">
        <v>45</v>
      </c>
      <c r="B2636" s="196" t="s">
        <v>207</v>
      </c>
      <c r="C2636" s="196" t="s">
        <v>206</v>
      </c>
      <c r="D2636" s="196" t="s">
        <v>195</v>
      </c>
      <c r="E2636" s="196"/>
      <c r="F2636" s="196"/>
      <c r="G2636" s="196"/>
      <c r="H2636" s="196"/>
      <c r="I2636" s="196"/>
      <c r="J2636" s="196"/>
      <c r="K2636" s="196"/>
      <c r="L2636" s="196"/>
      <c r="M2636" s="196"/>
      <c r="N2636" s="196"/>
      <c r="O2636" s="196"/>
      <c r="P2636" s="196"/>
      <c r="Q2636" s="197" t="s">
        <v>1</v>
      </c>
    </row>
    <row r="2637" spans="1:17" x14ac:dyDescent="0.2">
      <c r="A2637" s="198" t="s">
        <v>45</v>
      </c>
      <c r="B2637" s="199" t="s">
        <v>207</v>
      </c>
      <c r="C2637" s="199" t="s">
        <v>206</v>
      </c>
      <c r="D2637" s="199" t="s">
        <v>197</v>
      </c>
      <c r="E2637" s="199"/>
      <c r="F2637" s="199"/>
      <c r="G2637" s="199"/>
      <c r="H2637" s="199"/>
      <c r="I2637" s="199"/>
      <c r="J2637" s="199"/>
      <c r="K2637" s="199"/>
      <c r="L2637" s="199"/>
      <c r="M2637" s="199"/>
      <c r="N2637" s="199"/>
      <c r="O2637" s="199"/>
      <c r="P2637" s="199"/>
      <c r="Q2637" s="200" t="s">
        <v>1</v>
      </c>
    </row>
    <row r="2638" spans="1:17" x14ac:dyDescent="0.2">
      <c r="A2638" s="195" t="s">
        <v>45</v>
      </c>
      <c r="B2638" s="196" t="s">
        <v>207</v>
      </c>
      <c r="C2638" s="196" t="s">
        <v>211</v>
      </c>
      <c r="D2638" s="196" t="s">
        <v>195</v>
      </c>
      <c r="E2638" s="199"/>
      <c r="F2638" s="199"/>
      <c r="G2638" s="199"/>
      <c r="H2638" s="199"/>
      <c r="I2638" s="199"/>
      <c r="J2638" s="199"/>
      <c r="K2638" s="199"/>
      <c r="L2638" s="199"/>
      <c r="M2638" s="199"/>
      <c r="N2638" s="199"/>
      <c r="O2638" s="199"/>
      <c r="P2638" s="199"/>
      <c r="Q2638" s="200"/>
    </row>
    <row r="2639" spans="1:17" x14ac:dyDescent="0.2">
      <c r="A2639" s="198" t="s">
        <v>45</v>
      </c>
      <c r="B2639" s="199" t="s">
        <v>207</v>
      </c>
      <c r="C2639" s="199" t="s">
        <v>211</v>
      </c>
      <c r="D2639" s="199" t="s">
        <v>197</v>
      </c>
      <c r="E2639" s="199"/>
      <c r="F2639" s="199"/>
      <c r="G2639" s="199"/>
      <c r="H2639" s="199"/>
      <c r="I2639" s="199"/>
      <c r="J2639" s="199"/>
      <c r="K2639" s="199"/>
      <c r="L2639" s="199"/>
      <c r="M2639" s="199"/>
      <c r="N2639" s="199"/>
      <c r="O2639" s="199"/>
      <c r="P2639" s="199"/>
      <c r="Q2639" s="200"/>
    </row>
    <row r="2640" spans="1:17" x14ac:dyDescent="0.2">
      <c r="A2640" s="195" t="s">
        <v>45</v>
      </c>
      <c r="B2640" s="196" t="s">
        <v>207</v>
      </c>
      <c r="C2640" s="196" t="s">
        <v>1087</v>
      </c>
      <c r="D2640" s="196" t="s">
        <v>195</v>
      </c>
      <c r="E2640" s="199"/>
      <c r="F2640" s="199"/>
      <c r="G2640" s="199"/>
      <c r="H2640" s="199"/>
      <c r="I2640" s="199"/>
      <c r="J2640" s="199"/>
      <c r="K2640" s="199"/>
      <c r="L2640" s="199"/>
      <c r="M2640" s="199"/>
      <c r="N2640" s="199"/>
      <c r="O2640" s="199"/>
      <c r="P2640" s="199"/>
      <c r="Q2640" s="200"/>
    </row>
    <row r="2641" spans="1:17" x14ac:dyDescent="0.2">
      <c r="A2641" s="198" t="s">
        <v>45</v>
      </c>
      <c r="B2641" s="199" t="s">
        <v>207</v>
      </c>
      <c r="C2641" s="199" t="s">
        <v>1087</v>
      </c>
      <c r="D2641" s="199" t="s">
        <v>197</v>
      </c>
      <c r="E2641" s="199"/>
      <c r="F2641" s="199"/>
      <c r="G2641" s="199"/>
      <c r="H2641" s="199"/>
      <c r="I2641" s="199"/>
      <c r="J2641" s="199"/>
      <c r="K2641" s="199"/>
      <c r="L2641" s="199"/>
      <c r="M2641" s="199"/>
      <c r="N2641" s="199"/>
      <c r="O2641" s="199"/>
      <c r="P2641" s="199"/>
      <c r="Q2641" s="200"/>
    </row>
    <row r="2642" spans="1:17" x14ac:dyDescent="0.2">
      <c r="A2642" s="195" t="s">
        <v>46</v>
      </c>
      <c r="B2642" s="196" t="s">
        <v>208</v>
      </c>
      <c r="C2642" s="196" t="s">
        <v>214</v>
      </c>
      <c r="D2642" s="196" t="s">
        <v>195</v>
      </c>
      <c r="E2642" s="196"/>
      <c r="F2642" s="196"/>
      <c r="G2642" s="196"/>
      <c r="H2642" s="196"/>
      <c r="I2642" s="196"/>
      <c r="J2642" s="196"/>
      <c r="K2642" s="196">
        <v>1101</v>
      </c>
      <c r="L2642" s="196">
        <v>1142</v>
      </c>
      <c r="M2642" s="196"/>
      <c r="N2642" s="196"/>
      <c r="O2642" s="196"/>
      <c r="P2642" s="196"/>
      <c r="Q2642" s="197" t="s">
        <v>1</v>
      </c>
    </row>
    <row r="2643" spans="1:17" x14ac:dyDescent="0.2">
      <c r="A2643" s="198" t="s">
        <v>46</v>
      </c>
      <c r="B2643" s="199" t="s">
        <v>208</v>
      </c>
      <c r="C2643" s="199" t="s">
        <v>214</v>
      </c>
      <c r="D2643" s="199" t="s">
        <v>197</v>
      </c>
      <c r="E2643" s="199"/>
      <c r="F2643" s="199"/>
      <c r="G2643" s="199"/>
      <c r="H2643" s="199"/>
      <c r="I2643" s="199"/>
      <c r="J2643" s="199"/>
      <c r="K2643" s="199">
        <v>1280</v>
      </c>
      <c r="L2643" s="199">
        <v>1166</v>
      </c>
      <c r="M2643" s="199"/>
      <c r="N2643" s="199"/>
      <c r="O2643" s="199"/>
      <c r="P2643" s="199"/>
      <c r="Q2643" s="200" t="s">
        <v>1</v>
      </c>
    </row>
    <row r="2644" spans="1:17" x14ac:dyDescent="0.2">
      <c r="A2644" s="195" t="s">
        <v>46</v>
      </c>
      <c r="B2644" s="196" t="s">
        <v>208</v>
      </c>
      <c r="C2644" s="196" t="s">
        <v>215</v>
      </c>
      <c r="D2644" s="196" t="s">
        <v>195</v>
      </c>
      <c r="E2644" s="196"/>
      <c r="F2644" s="196"/>
      <c r="G2644" s="196"/>
      <c r="H2644" s="196"/>
      <c r="I2644" s="196"/>
      <c r="J2644" s="196"/>
      <c r="K2644" s="196">
        <v>1195</v>
      </c>
      <c r="L2644" s="196">
        <v>1030</v>
      </c>
      <c r="M2644" s="196"/>
      <c r="N2644" s="196"/>
      <c r="O2644" s="196"/>
      <c r="P2644" s="196"/>
      <c r="Q2644" s="197" t="s">
        <v>1</v>
      </c>
    </row>
    <row r="2645" spans="1:17" x14ac:dyDescent="0.2">
      <c r="A2645" s="198" t="s">
        <v>46</v>
      </c>
      <c r="B2645" s="199" t="s">
        <v>208</v>
      </c>
      <c r="C2645" s="199" t="s">
        <v>215</v>
      </c>
      <c r="D2645" s="199" t="s">
        <v>197</v>
      </c>
      <c r="E2645" s="199"/>
      <c r="F2645" s="199"/>
      <c r="G2645" s="199"/>
      <c r="H2645" s="199"/>
      <c r="I2645" s="199"/>
      <c r="J2645" s="199"/>
      <c r="K2645" s="199">
        <v>1289</v>
      </c>
      <c r="L2645" s="199">
        <v>1205</v>
      </c>
      <c r="M2645" s="199"/>
      <c r="N2645" s="199"/>
      <c r="O2645" s="199"/>
      <c r="P2645" s="199"/>
      <c r="Q2645" s="200" t="s">
        <v>1</v>
      </c>
    </row>
    <row r="2646" spans="1:17" x14ac:dyDescent="0.2">
      <c r="A2646" s="195" t="s">
        <v>46</v>
      </c>
      <c r="B2646" s="196" t="s">
        <v>208</v>
      </c>
      <c r="C2646" s="196" t="s">
        <v>213</v>
      </c>
      <c r="D2646" s="196" t="s">
        <v>195</v>
      </c>
      <c r="E2646" s="196"/>
      <c r="F2646" s="196"/>
      <c r="G2646" s="196"/>
      <c r="H2646" s="196"/>
      <c r="I2646" s="196"/>
      <c r="J2646" s="196"/>
      <c r="K2646" s="196">
        <v>1195</v>
      </c>
      <c r="L2646" s="196">
        <v>1128</v>
      </c>
      <c r="M2646" s="196"/>
      <c r="N2646" s="196"/>
      <c r="O2646" s="196"/>
      <c r="P2646" s="196"/>
      <c r="Q2646" s="197" t="s">
        <v>1</v>
      </c>
    </row>
    <row r="2647" spans="1:17" x14ac:dyDescent="0.2">
      <c r="A2647" s="198" t="s">
        <v>46</v>
      </c>
      <c r="B2647" s="199" t="s">
        <v>208</v>
      </c>
      <c r="C2647" s="199" t="s">
        <v>213</v>
      </c>
      <c r="D2647" s="199" t="s">
        <v>197</v>
      </c>
      <c r="E2647" s="199"/>
      <c r="F2647" s="199"/>
      <c r="G2647" s="199"/>
      <c r="H2647" s="199"/>
      <c r="I2647" s="199"/>
      <c r="J2647" s="199"/>
      <c r="K2647" s="199">
        <v>1254</v>
      </c>
      <c r="L2647" s="199">
        <v>1230</v>
      </c>
      <c r="M2647" s="199"/>
      <c r="N2647" s="199"/>
      <c r="O2647" s="199"/>
      <c r="P2647" s="199"/>
      <c r="Q2647" s="200" t="s">
        <v>1</v>
      </c>
    </row>
    <row r="2648" spans="1:17" x14ac:dyDescent="0.2">
      <c r="A2648" s="195" t="s">
        <v>46</v>
      </c>
      <c r="B2648" s="196" t="s">
        <v>208</v>
      </c>
      <c r="C2648" s="196" t="s">
        <v>212</v>
      </c>
      <c r="D2648" s="196" t="s">
        <v>195</v>
      </c>
      <c r="E2648" s="196"/>
      <c r="F2648" s="196"/>
      <c r="G2648" s="196"/>
      <c r="H2648" s="196"/>
      <c r="I2648" s="196"/>
      <c r="J2648" s="196"/>
      <c r="K2648" s="196">
        <v>1163</v>
      </c>
      <c r="L2648" s="196">
        <v>1146</v>
      </c>
      <c r="M2648" s="196"/>
      <c r="N2648" s="196"/>
      <c r="O2648" s="196"/>
      <c r="P2648" s="196"/>
      <c r="Q2648" s="197" t="s">
        <v>1</v>
      </c>
    </row>
    <row r="2649" spans="1:17" x14ac:dyDescent="0.2">
      <c r="A2649" s="198" t="s">
        <v>46</v>
      </c>
      <c r="B2649" s="199" t="s">
        <v>208</v>
      </c>
      <c r="C2649" s="199" t="s">
        <v>212</v>
      </c>
      <c r="D2649" s="199" t="s">
        <v>197</v>
      </c>
      <c r="E2649" s="199"/>
      <c r="F2649" s="199"/>
      <c r="G2649" s="199"/>
      <c r="H2649" s="199"/>
      <c r="I2649" s="199"/>
      <c r="J2649" s="199"/>
      <c r="K2649" s="199">
        <v>1192</v>
      </c>
      <c r="L2649" s="199">
        <v>1190</v>
      </c>
      <c r="M2649" s="199"/>
      <c r="N2649" s="199"/>
      <c r="O2649" s="199"/>
      <c r="P2649" s="199"/>
      <c r="Q2649" s="200" t="s">
        <v>1</v>
      </c>
    </row>
    <row r="2650" spans="1:17" x14ac:dyDescent="0.2">
      <c r="A2650" s="195" t="s">
        <v>46</v>
      </c>
      <c r="B2650" s="196" t="s">
        <v>208</v>
      </c>
      <c r="C2650" s="196" t="s">
        <v>210</v>
      </c>
      <c r="D2650" s="196" t="s">
        <v>195</v>
      </c>
      <c r="E2650" s="196"/>
      <c r="F2650" s="196"/>
      <c r="G2650" s="196"/>
      <c r="H2650" s="196"/>
      <c r="I2650" s="196"/>
      <c r="J2650" s="196"/>
      <c r="K2650" s="196">
        <v>1103</v>
      </c>
      <c r="L2650" s="196">
        <v>1126</v>
      </c>
      <c r="M2650" s="196"/>
      <c r="N2650" s="196"/>
      <c r="O2650" s="196"/>
      <c r="P2650" s="196"/>
      <c r="Q2650" s="197" t="s">
        <v>1</v>
      </c>
    </row>
    <row r="2651" spans="1:17" x14ac:dyDescent="0.2">
      <c r="A2651" s="198" t="s">
        <v>46</v>
      </c>
      <c r="B2651" s="199" t="s">
        <v>208</v>
      </c>
      <c r="C2651" s="199" t="s">
        <v>210</v>
      </c>
      <c r="D2651" s="199" t="s">
        <v>197</v>
      </c>
      <c r="E2651" s="199"/>
      <c r="F2651" s="199"/>
      <c r="G2651" s="199"/>
      <c r="H2651" s="199"/>
      <c r="I2651" s="199"/>
      <c r="J2651" s="199"/>
      <c r="K2651" s="199">
        <v>1263</v>
      </c>
      <c r="L2651" s="199">
        <v>1169</v>
      </c>
      <c r="M2651" s="199"/>
      <c r="N2651" s="199"/>
      <c r="O2651" s="199"/>
      <c r="P2651" s="199"/>
      <c r="Q2651" s="200" t="s">
        <v>1</v>
      </c>
    </row>
    <row r="2652" spans="1:17" x14ac:dyDescent="0.2">
      <c r="A2652" s="195" t="s">
        <v>46</v>
      </c>
      <c r="B2652" s="196" t="s">
        <v>208</v>
      </c>
      <c r="C2652" s="196" t="s">
        <v>206</v>
      </c>
      <c r="D2652" s="196" t="s">
        <v>195</v>
      </c>
      <c r="E2652" s="196"/>
      <c r="F2652" s="196"/>
      <c r="G2652" s="196"/>
      <c r="H2652" s="196"/>
      <c r="I2652" s="196"/>
      <c r="J2652" s="196"/>
      <c r="K2652" s="196">
        <v>1102</v>
      </c>
      <c r="L2652" s="196">
        <v>1063</v>
      </c>
      <c r="M2652" s="196"/>
      <c r="N2652" s="196"/>
      <c r="O2652" s="196"/>
      <c r="P2652" s="196"/>
      <c r="Q2652" s="197" t="s">
        <v>1</v>
      </c>
    </row>
    <row r="2653" spans="1:17" x14ac:dyDescent="0.2">
      <c r="A2653" s="198" t="s">
        <v>46</v>
      </c>
      <c r="B2653" s="199" t="s">
        <v>208</v>
      </c>
      <c r="C2653" s="199" t="s">
        <v>206</v>
      </c>
      <c r="D2653" s="199" t="s">
        <v>197</v>
      </c>
      <c r="E2653" s="199"/>
      <c r="F2653" s="199"/>
      <c r="G2653" s="199"/>
      <c r="H2653" s="199"/>
      <c r="I2653" s="199"/>
      <c r="J2653" s="199"/>
      <c r="K2653" s="199">
        <v>1170</v>
      </c>
      <c r="L2653" s="199">
        <v>1163</v>
      </c>
      <c r="M2653" s="199"/>
      <c r="N2653" s="199"/>
      <c r="O2653" s="199"/>
      <c r="P2653" s="199"/>
      <c r="Q2653" s="200" t="s">
        <v>1</v>
      </c>
    </row>
    <row r="2654" spans="1:17" x14ac:dyDescent="0.2">
      <c r="A2654" s="195" t="s">
        <v>46</v>
      </c>
      <c r="B2654" s="196" t="s">
        <v>208</v>
      </c>
      <c r="C2654" s="196" t="s">
        <v>211</v>
      </c>
      <c r="D2654" s="196" t="s">
        <v>195</v>
      </c>
      <c r="E2654" s="196"/>
      <c r="F2654" s="196"/>
      <c r="G2654" s="196"/>
      <c r="H2654" s="196"/>
      <c r="I2654" s="196"/>
      <c r="J2654" s="196"/>
      <c r="K2654" s="196"/>
      <c r="L2654" s="196"/>
      <c r="M2654" s="196"/>
      <c r="N2654" s="196"/>
      <c r="O2654" s="196"/>
      <c r="P2654" s="196"/>
      <c r="Q2654" s="197" t="s">
        <v>1</v>
      </c>
    </row>
    <row r="2655" spans="1:17" x14ac:dyDescent="0.2">
      <c r="A2655" s="198" t="s">
        <v>46</v>
      </c>
      <c r="B2655" s="199" t="s">
        <v>208</v>
      </c>
      <c r="C2655" s="199" t="s">
        <v>211</v>
      </c>
      <c r="D2655" s="199" t="s">
        <v>197</v>
      </c>
      <c r="E2655" s="199"/>
      <c r="F2655" s="199"/>
      <c r="G2655" s="199"/>
      <c r="H2655" s="199"/>
      <c r="I2655" s="199"/>
      <c r="J2655" s="199"/>
      <c r="K2655" s="199"/>
      <c r="L2655" s="199"/>
      <c r="M2655" s="199"/>
      <c r="N2655" s="199"/>
      <c r="O2655" s="199"/>
      <c r="P2655" s="199"/>
      <c r="Q2655" s="200" t="s">
        <v>1</v>
      </c>
    </row>
    <row r="2656" spans="1:17" x14ac:dyDescent="0.2">
      <c r="A2656" s="195" t="s">
        <v>46</v>
      </c>
      <c r="B2656" s="196" t="s">
        <v>205</v>
      </c>
      <c r="C2656" s="196" t="s">
        <v>214</v>
      </c>
      <c r="D2656" s="196" t="s">
        <v>195</v>
      </c>
      <c r="E2656" s="196"/>
      <c r="F2656" s="196"/>
      <c r="G2656" s="196"/>
      <c r="H2656" s="196"/>
      <c r="I2656" s="196"/>
      <c r="J2656" s="196"/>
      <c r="K2656" s="196">
        <v>1085</v>
      </c>
      <c r="L2656" s="196">
        <v>1034</v>
      </c>
      <c r="M2656" s="196"/>
      <c r="N2656" s="196"/>
      <c r="O2656" s="196"/>
      <c r="P2656" s="196"/>
      <c r="Q2656" s="197" t="s">
        <v>1</v>
      </c>
    </row>
    <row r="2657" spans="1:17" x14ac:dyDescent="0.2">
      <c r="A2657" s="198" t="s">
        <v>46</v>
      </c>
      <c r="B2657" s="199" t="s">
        <v>205</v>
      </c>
      <c r="C2657" s="199" t="s">
        <v>214</v>
      </c>
      <c r="D2657" s="199" t="s">
        <v>197</v>
      </c>
      <c r="E2657" s="199"/>
      <c r="F2657" s="199"/>
      <c r="G2657" s="199"/>
      <c r="H2657" s="199"/>
      <c r="I2657" s="199"/>
      <c r="J2657" s="199"/>
      <c r="K2657" s="199">
        <v>1128</v>
      </c>
      <c r="L2657" s="199">
        <v>1107</v>
      </c>
      <c r="M2657" s="199"/>
      <c r="N2657" s="199"/>
      <c r="O2657" s="199"/>
      <c r="P2657" s="199"/>
      <c r="Q2657" s="200" t="s">
        <v>1</v>
      </c>
    </row>
    <row r="2658" spans="1:17" x14ac:dyDescent="0.2">
      <c r="A2658" s="195" t="s">
        <v>46</v>
      </c>
      <c r="B2658" s="196" t="s">
        <v>205</v>
      </c>
      <c r="C2658" s="196" t="s">
        <v>215</v>
      </c>
      <c r="D2658" s="196" t="s">
        <v>195</v>
      </c>
      <c r="E2658" s="196"/>
      <c r="F2658" s="196"/>
      <c r="G2658" s="196"/>
      <c r="H2658" s="196"/>
      <c r="I2658" s="196"/>
      <c r="J2658" s="196"/>
      <c r="K2658" s="196">
        <v>1068</v>
      </c>
      <c r="L2658" s="196">
        <v>1006</v>
      </c>
      <c r="M2658" s="196"/>
      <c r="N2658" s="196"/>
      <c r="O2658" s="196"/>
      <c r="P2658" s="196"/>
      <c r="Q2658" s="197" t="s">
        <v>1</v>
      </c>
    </row>
    <row r="2659" spans="1:17" x14ac:dyDescent="0.2">
      <c r="A2659" s="198" t="s">
        <v>46</v>
      </c>
      <c r="B2659" s="199" t="s">
        <v>205</v>
      </c>
      <c r="C2659" s="199" t="s">
        <v>215</v>
      </c>
      <c r="D2659" s="199" t="s">
        <v>197</v>
      </c>
      <c r="E2659" s="199"/>
      <c r="F2659" s="199"/>
      <c r="G2659" s="199"/>
      <c r="H2659" s="199"/>
      <c r="I2659" s="199"/>
      <c r="J2659" s="199"/>
      <c r="K2659" s="199">
        <v>1172</v>
      </c>
      <c r="L2659" s="199">
        <v>1004</v>
      </c>
      <c r="M2659" s="199"/>
      <c r="N2659" s="199"/>
      <c r="O2659" s="199"/>
      <c r="P2659" s="199"/>
      <c r="Q2659" s="200" t="s">
        <v>1</v>
      </c>
    </row>
    <row r="2660" spans="1:17" x14ac:dyDescent="0.2">
      <c r="A2660" s="195" t="s">
        <v>46</v>
      </c>
      <c r="B2660" s="196" t="s">
        <v>205</v>
      </c>
      <c r="C2660" s="196" t="s">
        <v>213</v>
      </c>
      <c r="D2660" s="196" t="s">
        <v>195</v>
      </c>
      <c r="E2660" s="196"/>
      <c r="F2660" s="196"/>
      <c r="G2660" s="196"/>
      <c r="H2660" s="196"/>
      <c r="I2660" s="196"/>
      <c r="J2660" s="196"/>
      <c r="K2660" s="196"/>
      <c r="L2660" s="196"/>
      <c r="M2660" s="196"/>
      <c r="N2660" s="196"/>
      <c r="O2660" s="196"/>
      <c r="P2660" s="196"/>
      <c r="Q2660" s="197" t="s">
        <v>1</v>
      </c>
    </row>
    <row r="2661" spans="1:17" x14ac:dyDescent="0.2">
      <c r="A2661" s="198" t="s">
        <v>46</v>
      </c>
      <c r="B2661" s="199" t="s">
        <v>205</v>
      </c>
      <c r="C2661" s="199" t="s">
        <v>213</v>
      </c>
      <c r="D2661" s="199" t="s">
        <v>197</v>
      </c>
      <c r="E2661" s="199"/>
      <c r="F2661" s="199"/>
      <c r="G2661" s="199"/>
      <c r="H2661" s="199"/>
      <c r="I2661" s="199"/>
      <c r="J2661" s="199"/>
      <c r="K2661" s="199"/>
      <c r="L2661" s="199"/>
      <c r="M2661" s="199"/>
      <c r="N2661" s="199"/>
      <c r="O2661" s="199"/>
      <c r="P2661" s="199"/>
      <c r="Q2661" s="200" t="s">
        <v>1</v>
      </c>
    </row>
    <row r="2662" spans="1:17" x14ac:dyDescent="0.2">
      <c r="A2662" s="195" t="s">
        <v>46</v>
      </c>
      <c r="B2662" s="196" t="s">
        <v>205</v>
      </c>
      <c r="C2662" s="196" t="s">
        <v>212</v>
      </c>
      <c r="D2662" s="196" t="s">
        <v>195</v>
      </c>
      <c r="E2662" s="196"/>
      <c r="F2662" s="196"/>
      <c r="G2662" s="196"/>
      <c r="H2662" s="196"/>
      <c r="I2662" s="196"/>
      <c r="J2662" s="196"/>
      <c r="K2662" s="196"/>
      <c r="L2662" s="196"/>
      <c r="M2662" s="196"/>
      <c r="N2662" s="196"/>
      <c r="O2662" s="196"/>
      <c r="P2662" s="196"/>
      <c r="Q2662" s="197" t="s">
        <v>1</v>
      </c>
    </row>
    <row r="2663" spans="1:17" x14ac:dyDescent="0.2">
      <c r="A2663" s="198" t="s">
        <v>46</v>
      </c>
      <c r="B2663" s="199" t="s">
        <v>205</v>
      </c>
      <c r="C2663" s="199" t="s">
        <v>212</v>
      </c>
      <c r="D2663" s="199" t="s">
        <v>197</v>
      </c>
      <c r="E2663" s="199"/>
      <c r="F2663" s="199"/>
      <c r="G2663" s="199"/>
      <c r="H2663" s="199"/>
      <c r="I2663" s="199"/>
      <c r="J2663" s="199"/>
      <c r="K2663" s="199"/>
      <c r="L2663" s="199"/>
      <c r="M2663" s="199"/>
      <c r="N2663" s="199"/>
      <c r="O2663" s="199"/>
      <c r="P2663" s="199"/>
      <c r="Q2663" s="200" t="s">
        <v>1</v>
      </c>
    </row>
    <row r="2664" spans="1:17" x14ac:dyDescent="0.2">
      <c r="A2664" s="195" t="s">
        <v>46</v>
      </c>
      <c r="B2664" s="196" t="s">
        <v>205</v>
      </c>
      <c r="C2664" s="196" t="s">
        <v>210</v>
      </c>
      <c r="D2664" s="196" t="s">
        <v>195</v>
      </c>
      <c r="E2664" s="196"/>
      <c r="F2664" s="196"/>
      <c r="G2664" s="196"/>
      <c r="H2664" s="196"/>
      <c r="I2664" s="196"/>
      <c r="J2664" s="196"/>
      <c r="K2664" s="196"/>
      <c r="L2664" s="196"/>
      <c r="M2664" s="196"/>
      <c r="N2664" s="196"/>
      <c r="O2664" s="196"/>
      <c r="P2664" s="196"/>
      <c r="Q2664" s="197" t="s">
        <v>1</v>
      </c>
    </row>
    <row r="2665" spans="1:17" x14ac:dyDescent="0.2">
      <c r="A2665" s="198" t="s">
        <v>46</v>
      </c>
      <c r="B2665" s="199" t="s">
        <v>205</v>
      </c>
      <c r="C2665" s="199" t="s">
        <v>210</v>
      </c>
      <c r="D2665" s="199" t="s">
        <v>197</v>
      </c>
      <c r="E2665" s="199"/>
      <c r="F2665" s="199"/>
      <c r="G2665" s="199"/>
      <c r="H2665" s="199"/>
      <c r="I2665" s="199"/>
      <c r="J2665" s="199"/>
      <c r="K2665" s="199"/>
      <c r="L2665" s="199"/>
      <c r="M2665" s="199"/>
      <c r="N2665" s="199"/>
      <c r="O2665" s="199"/>
      <c r="P2665" s="199"/>
      <c r="Q2665" s="200" t="s">
        <v>1</v>
      </c>
    </row>
    <row r="2666" spans="1:17" x14ac:dyDescent="0.2">
      <c r="A2666" s="195" t="s">
        <v>46</v>
      </c>
      <c r="B2666" s="196" t="s">
        <v>205</v>
      </c>
      <c r="C2666" s="196" t="s">
        <v>206</v>
      </c>
      <c r="D2666" s="196" t="s">
        <v>195</v>
      </c>
      <c r="E2666" s="196"/>
      <c r="F2666" s="196"/>
      <c r="G2666" s="196"/>
      <c r="H2666" s="196"/>
      <c r="I2666" s="196"/>
      <c r="J2666" s="196"/>
      <c r="K2666" s="196"/>
      <c r="L2666" s="196"/>
      <c r="M2666" s="196"/>
      <c r="N2666" s="196"/>
      <c r="O2666" s="196"/>
      <c r="P2666" s="196"/>
      <c r="Q2666" s="197" t="s">
        <v>1</v>
      </c>
    </row>
    <row r="2667" spans="1:17" x14ac:dyDescent="0.2">
      <c r="A2667" s="198" t="s">
        <v>46</v>
      </c>
      <c r="B2667" s="199" t="s">
        <v>205</v>
      </c>
      <c r="C2667" s="199" t="s">
        <v>206</v>
      </c>
      <c r="D2667" s="199" t="s">
        <v>197</v>
      </c>
      <c r="E2667" s="199"/>
      <c r="F2667" s="199"/>
      <c r="G2667" s="199"/>
      <c r="H2667" s="199"/>
      <c r="I2667" s="199"/>
      <c r="J2667" s="199"/>
      <c r="K2667" s="199"/>
      <c r="L2667" s="199"/>
      <c r="M2667" s="199"/>
      <c r="N2667" s="199"/>
      <c r="O2667" s="199"/>
      <c r="P2667" s="199"/>
      <c r="Q2667" s="200" t="s">
        <v>1</v>
      </c>
    </row>
    <row r="2668" spans="1:17" x14ac:dyDescent="0.2">
      <c r="A2668" s="195" t="s">
        <v>46</v>
      </c>
      <c r="B2668" s="196" t="s">
        <v>205</v>
      </c>
      <c r="C2668" s="196" t="s">
        <v>211</v>
      </c>
      <c r="D2668" s="196" t="s">
        <v>195</v>
      </c>
      <c r="E2668" s="199"/>
      <c r="F2668" s="199"/>
      <c r="G2668" s="199"/>
      <c r="H2668" s="199"/>
      <c r="I2668" s="199"/>
      <c r="J2668" s="199"/>
      <c r="K2668" s="199"/>
      <c r="L2668" s="199"/>
      <c r="M2668" s="199"/>
      <c r="N2668" s="199"/>
      <c r="O2668" s="199"/>
      <c r="P2668" s="199"/>
      <c r="Q2668" s="200"/>
    </row>
    <row r="2669" spans="1:17" x14ac:dyDescent="0.2">
      <c r="A2669" s="198" t="s">
        <v>46</v>
      </c>
      <c r="B2669" s="199" t="s">
        <v>205</v>
      </c>
      <c r="C2669" s="199" t="s">
        <v>211</v>
      </c>
      <c r="D2669" s="199" t="s">
        <v>197</v>
      </c>
      <c r="E2669" s="199"/>
      <c r="F2669" s="199"/>
      <c r="G2669" s="199"/>
      <c r="H2669" s="199"/>
      <c r="I2669" s="199"/>
      <c r="J2669" s="199"/>
      <c r="K2669" s="199"/>
      <c r="L2669" s="199"/>
      <c r="M2669" s="199"/>
      <c r="N2669" s="199"/>
      <c r="O2669" s="199"/>
      <c r="P2669" s="199"/>
      <c r="Q2669" s="200"/>
    </row>
    <row r="2670" spans="1:17" x14ac:dyDescent="0.2">
      <c r="A2670" s="195" t="s">
        <v>46</v>
      </c>
      <c r="B2670" s="196" t="s">
        <v>205</v>
      </c>
      <c r="C2670" s="196" t="s">
        <v>1087</v>
      </c>
      <c r="D2670" s="196" t="s">
        <v>195</v>
      </c>
      <c r="E2670" s="199"/>
      <c r="F2670" s="199"/>
      <c r="G2670" s="199"/>
      <c r="H2670" s="199"/>
      <c r="I2670" s="199"/>
      <c r="J2670" s="199"/>
      <c r="K2670" s="199"/>
      <c r="L2670" s="199"/>
      <c r="M2670" s="199"/>
      <c r="N2670" s="199"/>
      <c r="O2670" s="199"/>
      <c r="P2670" s="199"/>
      <c r="Q2670" s="200"/>
    </row>
    <row r="2671" spans="1:17" x14ac:dyDescent="0.2">
      <c r="A2671" s="198" t="s">
        <v>46</v>
      </c>
      <c r="B2671" s="199" t="s">
        <v>205</v>
      </c>
      <c r="C2671" s="199" t="s">
        <v>1087</v>
      </c>
      <c r="D2671" s="199" t="s">
        <v>197</v>
      </c>
      <c r="E2671" s="199"/>
      <c r="F2671" s="199"/>
      <c r="G2671" s="199"/>
      <c r="H2671" s="199"/>
      <c r="I2671" s="199"/>
      <c r="J2671" s="199"/>
      <c r="K2671" s="199"/>
      <c r="L2671" s="199"/>
      <c r="M2671" s="199"/>
      <c r="N2671" s="199"/>
      <c r="O2671" s="199"/>
      <c r="P2671" s="199"/>
      <c r="Q2671" s="200"/>
    </row>
    <row r="2672" spans="1:17" x14ac:dyDescent="0.2">
      <c r="A2672" s="195" t="s">
        <v>46</v>
      </c>
      <c r="B2672" s="196" t="s">
        <v>209</v>
      </c>
      <c r="C2672" s="196" t="s">
        <v>214</v>
      </c>
      <c r="D2672" s="196" t="s">
        <v>195</v>
      </c>
      <c r="E2672" s="196"/>
      <c r="F2672" s="196"/>
      <c r="G2672" s="196"/>
      <c r="H2672" s="196"/>
      <c r="I2672" s="196"/>
      <c r="J2672" s="196"/>
      <c r="K2672" s="196"/>
      <c r="L2672" s="196"/>
      <c r="M2672" s="196"/>
      <c r="N2672" s="196"/>
      <c r="O2672" s="196"/>
      <c r="P2672" s="196"/>
      <c r="Q2672" s="197" t="s">
        <v>1</v>
      </c>
    </row>
    <row r="2673" spans="1:17" x14ac:dyDescent="0.2">
      <c r="A2673" s="198" t="s">
        <v>46</v>
      </c>
      <c r="B2673" s="199" t="s">
        <v>209</v>
      </c>
      <c r="C2673" s="199" t="s">
        <v>214</v>
      </c>
      <c r="D2673" s="199" t="s">
        <v>197</v>
      </c>
      <c r="E2673" s="199"/>
      <c r="F2673" s="199"/>
      <c r="G2673" s="199"/>
      <c r="H2673" s="199"/>
      <c r="I2673" s="199"/>
      <c r="J2673" s="199"/>
      <c r="K2673" s="199"/>
      <c r="L2673" s="199"/>
      <c r="M2673" s="199"/>
      <c r="N2673" s="199"/>
      <c r="O2673" s="199"/>
      <c r="P2673" s="199"/>
      <c r="Q2673" s="200" t="s">
        <v>1</v>
      </c>
    </row>
    <row r="2674" spans="1:17" x14ac:dyDescent="0.2">
      <c r="A2674" s="195" t="s">
        <v>46</v>
      </c>
      <c r="B2674" s="196" t="s">
        <v>209</v>
      </c>
      <c r="C2674" s="196" t="s">
        <v>215</v>
      </c>
      <c r="D2674" s="196" t="s">
        <v>195</v>
      </c>
      <c r="E2674" s="196"/>
      <c r="F2674" s="196"/>
      <c r="G2674" s="196"/>
      <c r="H2674" s="196"/>
      <c r="I2674" s="196"/>
      <c r="J2674" s="196"/>
      <c r="K2674" s="196"/>
      <c r="L2674" s="196"/>
      <c r="M2674" s="196"/>
      <c r="N2674" s="196"/>
      <c r="O2674" s="196"/>
      <c r="P2674" s="196"/>
      <c r="Q2674" s="197"/>
    </row>
    <row r="2675" spans="1:17" x14ac:dyDescent="0.2">
      <c r="A2675" s="198" t="s">
        <v>46</v>
      </c>
      <c r="B2675" s="199" t="s">
        <v>209</v>
      </c>
      <c r="C2675" s="199" t="s">
        <v>215</v>
      </c>
      <c r="D2675" s="199" t="s">
        <v>197</v>
      </c>
      <c r="E2675" s="199"/>
      <c r="F2675" s="199"/>
      <c r="G2675" s="199"/>
      <c r="H2675" s="199"/>
      <c r="I2675" s="199"/>
      <c r="J2675" s="199"/>
      <c r="K2675" s="199"/>
      <c r="L2675" s="199"/>
      <c r="M2675" s="199"/>
      <c r="N2675" s="199"/>
      <c r="O2675" s="199"/>
      <c r="P2675" s="199"/>
      <c r="Q2675" s="200"/>
    </row>
    <row r="2676" spans="1:17" x14ac:dyDescent="0.2">
      <c r="A2676" s="195" t="s">
        <v>46</v>
      </c>
      <c r="B2676" s="196" t="s">
        <v>209</v>
      </c>
      <c r="C2676" s="196" t="s">
        <v>213</v>
      </c>
      <c r="D2676" s="196" t="s">
        <v>195</v>
      </c>
      <c r="E2676" s="196"/>
      <c r="F2676" s="196"/>
      <c r="G2676" s="196"/>
      <c r="H2676" s="196"/>
      <c r="I2676" s="196"/>
      <c r="J2676" s="196"/>
      <c r="K2676" s="196"/>
      <c r="L2676" s="196"/>
      <c r="M2676" s="196"/>
      <c r="N2676" s="196"/>
      <c r="O2676" s="196"/>
      <c r="P2676" s="196"/>
      <c r="Q2676" s="197"/>
    </row>
    <row r="2677" spans="1:17" x14ac:dyDescent="0.2">
      <c r="A2677" s="198" t="s">
        <v>46</v>
      </c>
      <c r="B2677" s="199" t="s">
        <v>209</v>
      </c>
      <c r="C2677" s="199" t="s">
        <v>213</v>
      </c>
      <c r="D2677" s="199" t="s">
        <v>197</v>
      </c>
      <c r="E2677" s="199"/>
      <c r="F2677" s="199"/>
      <c r="G2677" s="199"/>
      <c r="H2677" s="199"/>
      <c r="I2677" s="199"/>
      <c r="J2677" s="199"/>
      <c r="K2677" s="199"/>
      <c r="L2677" s="199"/>
      <c r="M2677" s="199"/>
      <c r="N2677" s="199"/>
      <c r="O2677" s="199"/>
      <c r="P2677" s="199"/>
      <c r="Q2677" s="200"/>
    </row>
    <row r="2678" spans="1:17" x14ac:dyDescent="0.2">
      <c r="A2678" s="195" t="s">
        <v>46</v>
      </c>
      <c r="B2678" s="196" t="s">
        <v>209</v>
      </c>
      <c r="C2678" s="196" t="s">
        <v>212</v>
      </c>
      <c r="D2678" s="196" t="s">
        <v>195</v>
      </c>
      <c r="E2678" s="196"/>
      <c r="F2678" s="196"/>
      <c r="G2678" s="196"/>
      <c r="H2678" s="196"/>
      <c r="I2678" s="196"/>
      <c r="J2678" s="196"/>
      <c r="K2678" s="196"/>
      <c r="L2678" s="196"/>
      <c r="M2678" s="196"/>
      <c r="N2678" s="196"/>
      <c r="O2678" s="196"/>
      <c r="P2678" s="196"/>
      <c r="Q2678" s="197"/>
    </row>
    <row r="2679" spans="1:17" x14ac:dyDescent="0.2">
      <c r="A2679" s="198" t="s">
        <v>46</v>
      </c>
      <c r="B2679" s="199" t="s">
        <v>209</v>
      </c>
      <c r="C2679" s="199" t="s">
        <v>212</v>
      </c>
      <c r="D2679" s="199" t="s">
        <v>197</v>
      </c>
      <c r="E2679" s="199"/>
      <c r="F2679" s="199"/>
      <c r="G2679" s="199"/>
      <c r="H2679" s="199"/>
      <c r="I2679" s="199"/>
      <c r="J2679" s="199"/>
      <c r="K2679" s="199"/>
      <c r="L2679" s="199"/>
      <c r="M2679" s="199"/>
      <c r="N2679" s="199"/>
      <c r="O2679" s="199"/>
      <c r="P2679" s="199"/>
      <c r="Q2679" s="200"/>
    </row>
    <row r="2680" spans="1:17" x14ac:dyDescent="0.2">
      <c r="A2680" s="195" t="s">
        <v>46</v>
      </c>
      <c r="B2680" s="196" t="s">
        <v>209</v>
      </c>
      <c r="C2680" s="196" t="s">
        <v>210</v>
      </c>
      <c r="D2680" s="196" t="s">
        <v>195</v>
      </c>
      <c r="E2680" s="196"/>
      <c r="F2680" s="196"/>
      <c r="G2680" s="196"/>
      <c r="H2680" s="196"/>
      <c r="I2680" s="196"/>
      <c r="J2680" s="196"/>
      <c r="K2680" s="196"/>
      <c r="L2680" s="196"/>
      <c r="M2680" s="196"/>
      <c r="N2680" s="196"/>
      <c r="O2680" s="196"/>
      <c r="P2680" s="196"/>
      <c r="Q2680" s="197"/>
    </row>
    <row r="2681" spans="1:17" x14ac:dyDescent="0.2">
      <c r="A2681" s="198" t="s">
        <v>46</v>
      </c>
      <c r="B2681" s="199" t="s">
        <v>209</v>
      </c>
      <c r="C2681" s="199" t="s">
        <v>210</v>
      </c>
      <c r="D2681" s="199" t="s">
        <v>197</v>
      </c>
      <c r="E2681" s="199"/>
      <c r="F2681" s="199"/>
      <c r="G2681" s="199"/>
      <c r="H2681" s="199"/>
      <c r="I2681" s="199"/>
      <c r="J2681" s="199"/>
      <c r="K2681" s="199"/>
      <c r="L2681" s="199"/>
      <c r="M2681" s="199"/>
      <c r="N2681" s="199"/>
      <c r="O2681" s="199"/>
      <c r="P2681" s="199"/>
      <c r="Q2681" s="200"/>
    </row>
    <row r="2682" spans="1:17" x14ac:dyDescent="0.2">
      <c r="A2682" s="195" t="s">
        <v>46</v>
      </c>
      <c r="B2682" s="196" t="s">
        <v>209</v>
      </c>
      <c r="C2682" s="196" t="s">
        <v>206</v>
      </c>
      <c r="D2682" s="196" t="s">
        <v>195</v>
      </c>
      <c r="E2682" s="196"/>
      <c r="F2682" s="196"/>
      <c r="G2682" s="196"/>
      <c r="H2682" s="196"/>
      <c r="I2682" s="196"/>
      <c r="J2682" s="196"/>
      <c r="K2682" s="196"/>
      <c r="L2682" s="196"/>
      <c r="M2682" s="196"/>
      <c r="N2682" s="196"/>
      <c r="O2682" s="196"/>
      <c r="P2682" s="196"/>
      <c r="Q2682" s="197"/>
    </row>
    <row r="2683" spans="1:17" x14ac:dyDescent="0.2">
      <c r="A2683" s="198" t="s">
        <v>46</v>
      </c>
      <c r="B2683" s="199" t="s">
        <v>209</v>
      </c>
      <c r="C2683" s="199" t="s">
        <v>206</v>
      </c>
      <c r="D2683" s="199" t="s">
        <v>197</v>
      </c>
      <c r="E2683" s="199"/>
      <c r="F2683" s="199"/>
      <c r="G2683" s="199"/>
      <c r="H2683" s="199"/>
      <c r="I2683" s="199"/>
      <c r="J2683" s="199"/>
      <c r="K2683" s="199"/>
      <c r="L2683" s="199"/>
      <c r="M2683" s="199"/>
      <c r="N2683" s="199"/>
      <c r="O2683" s="199"/>
      <c r="P2683" s="199"/>
      <c r="Q2683" s="200"/>
    </row>
    <row r="2684" spans="1:17" x14ac:dyDescent="0.2">
      <c r="A2684" s="195" t="s">
        <v>46</v>
      </c>
      <c r="B2684" s="196" t="s">
        <v>209</v>
      </c>
      <c r="C2684" s="196" t="s">
        <v>211</v>
      </c>
      <c r="D2684" s="196" t="s">
        <v>195</v>
      </c>
      <c r="E2684" s="196"/>
      <c r="F2684" s="196"/>
      <c r="G2684" s="196"/>
      <c r="H2684" s="196"/>
      <c r="I2684" s="196"/>
      <c r="J2684" s="196"/>
      <c r="K2684" s="196"/>
      <c r="L2684" s="196"/>
      <c r="M2684" s="196"/>
      <c r="N2684" s="196"/>
      <c r="O2684" s="196"/>
      <c r="P2684" s="196"/>
      <c r="Q2684" s="197" t="s">
        <v>1</v>
      </c>
    </row>
    <row r="2685" spans="1:17" x14ac:dyDescent="0.2">
      <c r="A2685" s="198" t="s">
        <v>46</v>
      </c>
      <c r="B2685" s="199" t="s">
        <v>209</v>
      </c>
      <c r="C2685" s="199" t="s">
        <v>211</v>
      </c>
      <c r="D2685" s="199" t="s">
        <v>197</v>
      </c>
      <c r="E2685" s="199"/>
      <c r="F2685" s="199"/>
      <c r="G2685" s="199"/>
      <c r="H2685" s="199"/>
      <c r="I2685" s="199"/>
      <c r="J2685" s="199"/>
      <c r="K2685" s="199"/>
      <c r="L2685" s="199"/>
      <c r="M2685" s="199"/>
      <c r="N2685" s="199"/>
      <c r="O2685" s="199"/>
      <c r="P2685" s="199"/>
      <c r="Q2685" s="200" t="s">
        <v>1</v>
      </c>
    </row>
    <row r="2686" spans="1:17" x14ac:dyDescent="0.2">
      <c r="A2686" s="195" t="s">
        <v>46</v>
      </c>
      <c r="B2686" s="196" t="s">
        <v>207</v>
      </c>
      <c r="C2686" s="196" t="s">
        <v>214</v>
      </c>
      <c r="D2686" s="196" t="s">
        <v>195</v>
      </c>
      <c r="E2686" s="196"/>
      <c r="F2686" s="196"/>
      <c r="G2686" s="196"/>
      <c r="H2686" s="196"/>
      <c r="I2686" s="196"/>
      <c r="J2686" s="196"/>
      <c r="K2686" s="196"/>
      <c r="L2686" s="196"/>
      <c r="M2686" s="196"/>
      <c r="N2686" s="196"/>
      <c r="O2686" s="196"/>
      <c r="P2686" s="196"/>
      <c r="Q2686" s="197"/>
    </row>
    <row r="2687" spans="1:17" x14ac:dyDescent="0.2">
      <c r="A2687" s="198" t="s">
        <v>46</v>
      </c>
      <c r="B2687" s="199" t="s">
        <v>207</v>
      </c>
      <c r="C2687" s="199" t="s">
        <v>214</v>
      </c>
      <c r="D2687" s="199" t="s">
        <v>197</v>
      </c>
      <c r="E2687" s="199"/>
      <c r="F2687" s="199"/>
      <c r="G2687" s="199"/>
      <c r="H2687" s="199"/>
      <c r="I2687" s="199"/>
      <c r="J2687" s="199"/>
      <c r="K2687" s="199"/>
      <c r="L2687" s="199"/>
      <c r="M2687" s="199"/>
      <c r="N2687" s="199"/>
      <c r="O2687" s="199"/>
      <c r="P2687" s="199"/>
      <c r="Q2687" s="200"/>
    </row>
    <row r="2688" spans="1:17" x14ac:dyDescent="0.2">
      <c r="A2688" s="195" t="s">
        <v>46</v>
      </c>
      <c r="B2688" s="196" t="s">
        <v>207</v>
      </c>
      <c r="C2688" s="196" t="s">
        <v>215</v>
      </c>
      <c r="D2688" s="196" t="s">
        <v>195</v>
      </c>
      <c r="E2688" s="196"/>
      <c r="F2688" s="196"/>
      <c r="G2688" s="196"/>
      <c r="H2688" s="196"/>
      <c r="I2688" s="196"/>
      <c r="J2688" s="196"/>
      <c r="K2688" s="196"/>
      <c r="L2688" s="196"/>
      <c r="M2688" s="196"/>
      <c r="N2688" s="196"/>
      <c r="O2688" s="196"/>
      <c r="P2688" s="196"/>
      <c r="Q2688" s="197"/>
    </row>
    <row r="2689" spans="1:17" x14ac:dyDescent="0.2">
      <c r="A2689" s="198" t="s">
        <v>46</v>
      </c>
      <c r="B2689" s="199" t="s">
        <v>207</v>
      </c>
      <c r="C2689" s="199" t="s">
        <v>215</v>
      </c>
      <c r="D2689" s="199" t="s">
        <v>197</v>
      </c>
      <c r="E2689" s="199"/>
      <c r="F2689" s="199"/>
      <c r="G2689" s="199"/>
      <c r="H2689" s="199"/>
      <c r="I2689" s="199"/>
      <c r="J2689" s="199"/>
      <c r="K2689" s="199"/>
      <c r="L2689" s="199"/>
      <c r="M2689" s="199"/>
      <c r="N2689" s="199"/>
      <c r="O2689" s="199"/>
      <c r="P2689" s="199"/>
      <c r="Q2689" s="200"/>
    </row>
    <row r="2690" spans="1:17" x14ac:dyDescent="0.2">
      <c r="A2690" s="195" t="s">
        <v>46</v>
      </c>
      <c r="B2690" s="196" t="s">
        <v>207</v>
      </c>
      <c r="C2690" s="196" t="s">
        <v>213</v>
      </c>
      <c r="D2690" s="196" t="s">
        <v>195</v>
      </c>
      <c r="E2690" s="196"/>
      <c r="F2690" s="196"/>
      <c r="G2690" s="196"/>
      <c r="H2690" s="196"/>
      <c r="I2690" s="196"/>
      <c r="J2690" s="196"/>
      <c r="K2690" s="196"/>
      <c r="L2690" s="196"/>
      <c r="M2690" s="196"/>
      <c r="N2690" s="196"/>
      <c r="O2690" s="196"/>
      <c r="P2690" s="196"/>
      <c r="Q2690" s="197" t="s">
        <v>1</v>
      </c>
    </row>
    <row r="2691" spans="1:17" x14ac:dyDescent="0.2">
      <c r="A2691" s="198" t="s">
        <v>46</v>
      </c>
      <c r="B2691" s="199" t="s">
        <v>207</v>
      </c>
      <c r="C2691" s="199" t="s">
        <v>213</v>
      </c>
      <c r="D2691" s="199" t="s">
        <v>197</v>
      </c>
      <c r="E2691" s="199"/>
      <c r="F2691" s="199"/>
      <c r="G2691" s="199"/>
      <c r="H2691" s="199"/>
      <c r="I2691" s="199"/>
      <c r="J2691" s="199"/>
      <c r="K2691" s="199"/>
      <c r="L2691" s="199"/>
      <c r="M2691" s="199"/>
      <c r="N2691" s="199"/>
      <c r="O2691" s="199"/>
      <c r="P2691" s="199"/>
      <c r="Q2691" s="200" t="s">
        <v>1</v>
      </c>
    </row>
    <row r="2692" spans="1:17" x14ac:dyDescent="0.2">
      <c r="A2692" s="195" t="s">
        <v>46</v>
      </c>
      <c r="B2692" s="196" t="s">
        <v>207</v>
      </c>
      <c r="C2692" s="196" t="s">
        <v>212</v>
      </c>
      <c r="D2692" s="196" t="s">
        <v>195</v>
      </c>
      <c r="E2692" s="196"/>
      <c r="F2692" s="196"/>
      <c r="G2692" s="196"/>
      <c r="H2692" s="196"/>
      <c r="I2692" s="196"/>
      <c r="J2692" s="196"/>
      <c r="K2692" s="196"/>
      <c r="L2692" s="196"/>
      <c r="M2692" s="196"/>
      <c r="N2692" s="196"/>
      <c r="O2692" s="196"/>
      <c r="P2692" s="196"/>
      <c r="Q2692" s="197" t="s">
        <v>1</v>
      </c>
    </row>
    <row r="2693" spans="1:17" x14ac:dyDescent="0.2">
      <c r="A2693" s="198" t="s">
        <v>46</v>
      </c>
      <c r="B2693" s="199" t="s">
        <v>207</v>
      </c>
      <c r="C2693" s="199" t="s">
        <v>212</v>
      </c>
      <c r="D2693" s="199" t="s">
        <v>197</v>
      </c>
      <c r="E2693" s="199"/>
      <c r="F2693" s="199"/>
      <c r="G2693" s="199"/>
      <c r="H2693" s="199"/>
      <c r="I2693" s="199"/>
      <c r="J2693" s="199"/>
      <c r="K2693" s="199"/>
      <c r="L2693" s="199"/>
      <c r="M2693" s="199"/>
      <c r="N2693" s="199"/>
      <c r="O2693" s="199"/>
      <c r="P2693" s="199"/>
      <c r="Q2693" s="200" t="s">
        <v>1</v>
      </c>
    </row>
    <row r="2694" spans="1:17" x14ac:dyDescent="0.2">
      <c r="A2694" s="195" t="s">
        <v>46</v>
      </c>
      <c r="B2694" s="196" t="s">
        <v>207</v>
      </c>
      <c r="C2694" s="196" t="s">
        <v>210</v>
      </c>
      <c r="D2694" s="196" t="s">
        <v>195</v>
      </c>
      <c r="E2694" s="196"/>
      <c r="F2694" s="196"/>
      <c r="G2694" s="196"/>
      <c r="H2694" s="196"/>
      <c r="I2694" s="196"/>
      <c r="J2694" s="196"/>
      <c r="K2694" s="196"/>
      <c r="L2694" s="196"/>
      <c r="M2694" s="196"/>
      <c r="N2694" s="196"/>
      <c r="O2694" s="196"/>
      <c r="P2694" s="196"/>
      <c r="Q2694" s="197" t="s">
        <v>1</v>
      </c>
    </row>
    <row r="2695" spans="1:17" x14ac:dyDescent="0.2">
      <c r="A2695" s="198" t="s">
        <v>46</v>
      </c>
      <c r="B2695" s="199" t="s">
        <v>207</v>
      </c>
      <c r="C2695" s="199" t="s">
        <v>210</v>
      </c>
      <c r="D2695" s="199" t="s">
        <v>197</v>
      </c>
      <c r="E2695" s="199"/>
      <c r="F2695" s="199"/>
      <c r="G2695" s="199"/>
      <c r="H2695" s="199"/>
      <c r="I2695" s="199"/>
      <c r="J2695" s="199"/>
      <c r="K2695" s="199"/>
      <c r="L2695" s="199"/>
      <c r="M2695" s="199"/>
      <c r="N2695" s="199"/>
      <c r="O2695" s="199"/>
      <c r="P2695" s="199"/>
      <c r="Q2695" s="200" t="s">
        <v>1</v>
      </c>
    </row>
    <row r="2696" spans="1:17" x14ac:dyDescent="0.2">
      <c r="A2696" s="195" t="s">
        <v>46</v>
      </c>
      <c r="B2696" s="196" t="s">
        <v>207</v>
      </c>
      <c r="C2696" s="196" t="s">
        <v>206</v>
      </c>
      <c r="D2696" s="196" t="s">
        <v>195</v>
      </c>
      <c r="E2696" s="196"/>
      <c r="F2696" s="196"/>
      <c r="G2696" s="196"/>
      <c r="H2696" s="196"/>
      <c r="I2696" s="196"/>
      <c r="J2696" s="196"/>
      <c r="K2696" s="196"/>
      <c r="L2696" s="196"/>
      <c r="M2696" s="196"/>
      <c r="N2696" s="196"/>
      <c r="O2696" s="196"/>
      <c r="P2696" s="196"/>
      <c r="Q2696" s="197" t="s">
        <v>1</v>
      </c>
    </row>
    <row r="2697" spans="1:17" x14ac:dyDescent="0.2">
      <c r="A2697" s="198" t="s">
        <v>46</v>
      </c>
      <c r="B2697" s="199" t="s">
        <v>207</v>
      </c>
      <c r="C2697" s="199" t="s">
        <v>206</v>
      </c>
      <c r="D2697" s="199" t="s">
        <v>197</v>
      </c>
      <c r="E2697" s="199"/>
      <c r="F2697" s="199"/>
      <c r="G2697" s="199"/>
      <c r="H2697" s="199"/>
      <c r="I2697" s="199"/>
      <c r="J2697" s="199"/>
      <c r="K2697" s="199"/>
      <c r="L2697" s="199"/>
      <c r="M2697" s="199"/>
      <c r="N2697" s="199"/>
      <c r="O2697" s="199"/>
      <c r="P2697" s="199"/>
      <c r="Q2697" s="200" t="s">
        <v>1</v>
      </c>
    </row>
    <row r="2698" spans="1:17" x14ac:dyDescent="0.2">
      <c r="A2698" s="195" t="s">
        <v>46</v>
      </c>
      <c r="B2698" s="196" t="s">
        <v>207</v>
      </c>
      <c r="C2698" s="196" t="s">
        <v>211</v>
      </c>
      <c r="D2698" s="196" t="s">
        <v>195</v>
      </c>
      <c r="E2698" s="199"/>
      <c r="F2698" s="199"/>
      <c r="G2698" s="199"/>
      <c r="H2698" s="199"/>
      <c r="I2698" s="199"/>
      <c r="J2698" s="199"/>
      <c r="K2698" s="199"/>
      <c r="L2698" s="199"/>
      <c r="M2698" s="199"/>
      <c r="N2698" s="199"/>
      <c r="O2698" s="199"/>
      <c r="P2698" s="199"/>
      <c r="Q2698" s="200"/>
    </row>
    <row r="2699" spans="1:17" x14ac:dyDescent="0.2">
      <c r="A2699" s="198" t="s">
        <v>46</v>
      </c>
      <c r="B2699" s="199" t="s">
        <v>207</v>
      </c>
      <c r="C2699" s="199" t="s">
        <v>211</v>
      </c>
      <c r="D2699" s="199" t="s">
        <v>197</v>
      </c>
      <c r="E2699" s="199"/>
      <c r="F2699" s="199"/>
      <c r="G2699" s="199"/>
      <c r="H2699" s="199"/>
      <c r="I2699" s="199"/>
      <c r="J2699" s="199"/>
      <c r="K2699" s="199"/>
      <c r="L2699" s="199"/>
      <c r="M2699" s="199"/>
      <c r="N2699" s="199"/>
      <c r="O2699" s="199"/>
      <c r="P2699" s="199"/>
      <c r="Q2699" s="200"/>
    </row>
    <row r="2700" spans="1:17" x14ac:dyDescent="0.2">
      <c r="A2700" s="195" t="s">
        <v>46</v>
      </c>
      <c r="B2700" s="196" t="s">
        <v>207</v>
      </c>
      <c r="C2700" s="196" t="s">
        <v>1087</v>
      </c>
      <c r="D2700" s="196" t="s">
        <v>195</v>
      </c>
      <c r="E2700" s="199"/>
      <c r="F2700" s="199"/>
      <c r="G2700" s="199"/>
      <c r="H2700" s="199"/>
      <c r="I2700" s="199"/>
      <c r="J2700" s="199"/>
      <c r="K2700" s="199"/>
      <c r="L2700" s="199"/>
      <c r="M2700" s="199"/>
      <c r="N2700" s="199"/>
      <c r="O2700" s="199"/>
      <c r="P2700" s="199"/>
      <c r="Q2700" s="200"/>
    </row>
    <row r="2701" spans="1:17" x14ac:dyDescent="0.2">
      <c r="A2701" s="198" t="s">
        <v>46</v>
      </c>
      <c r="B2701" s="199" t="s">
        <v>207</v>
      </c>
      <c r="C2701" s="199" t="s">
        <v>1087</v>
      </c>
      <c r="D2701" s="199" t="s">
        <v>197</v>
      </c>
      <c r="E2701" s="199"/>
      <c r="F2701" s="199"/>
      <c r="G2701" s="199"/>
      <c r="H2701" s="199"/>
      <c r="I2701" s="199"/>
      <c r="J2701" s="199"/>
      <c r="K2701" s="199"/>
      <c r="L2701" s="199"/>
      <c r="M2701" s="199"/>
      <c r="N2701" s="199"/>
      <c r="O2701" s="199"/>
      <c r="P2701" s="199"/>
      <c r="Q2701" s="200"/>
    </row>
    <row r="2702" spans="1:17" x14ac:dyDescent="0.2">
      <c r="A2702" s="195" t="s">
        <v>47</v>
      </c>
      <c r="B2702" s="196" t="s">
        <v>208</v>
      </c>
      <c r="C2702" s="196" t="s">
        <v>214</v>
      </c>
      <c r="D2702" s="196" t="s">
        <v>195</v>
      </c>
      <c r="E2702" s="196"/>
      <c r="F2702" s="196"/>
      <c r="G2702" s="196"/>
      <c r="H2702" s="196"/>
      <c r="I2702" s="196"/>
      <c r="J2702" s="196"/>
      <c r="K2702" s="196"/>
      <c r="L2702" s="196">
        <v>30321</v>
      </c>
      <c r="M2702" s="196">
        <v>32285</v>
      </c>
      <c r="N2702" s="196">
        <v>30404</v>
      </c>
      <c r="O2702" s="196">
        <v>32978</v>
      </c>
      <c r="P2702" s="196"/>
      <c r="Q2702" s="197" t="s">
        <v>1</v>
      </c>
    </row>
    <row r="2703" spans="1:17" x14ac:dyDescent="0.2">
      <c r="A2703" s="198" t="s">
        <v>47</v>
      </c>
      <c r="B2703" s="199" t="s">
        <v>208</v>
      </c>
      <c r="C2703" s="199" t="s">
        <v>214</v>
      </c>
      <c r="D2703" s="199" t="s">
        <v>197</v>
      </c>
      <c r="E2703" s="199"/>
      <c r="F2703" s="199"/>
      <c r="G2703" s="199"/>
      <c r="H2703" s="199"/>
      <c r="I2703" s="199"/>
      <c r="J2703" s="199"/>
      <c r="K2703" s="199"/>
      <c r="L2703" s="199">
        <v>32046</v>
      </c>
      <c r="M2703" s="199">
        <v>33763</v>
      </c>
      <c r="N2703" s="199">
        <v>31841</v>
      </c>
      <c r="O2703" s="199">
        <v>35260</v>
      </c>
      <c r="P2703" s="199"/>
      <c r="Q2703" s="200" t="s">
        <v>1</v>
      </c>
    </row>
    <row r="2704" spans="1:17" x14ac:dyDescent="0.2">
      <c r="A2704" s="195" t="s">
        <v>47</v>
      </c>
      <c r="B2704" s="196" t="s">
        <v>208</v>
      </c>
      <c r="C2704" s="196" t="s">
        <v>215</v>
      </c>
      <c r="D2704" s="196" t="s">
        <v>195</v>
      </c>
      <c r="E2704" s="196"/>
      <c r="F2704" s="196"/>
      <c r="G2704" s="196"/>
      <c r="H2704" s="196"/>
      <c r="I2704" s="196"/>
      <c r="J2704" s="196"/>
      <c r="K2704" s="196"/>
      <c r="L2704" s="196">
        <v>26974</v>
      </c>
      <c r="M2704" s="196">
        <v>29858</v>
      </c>
      <c r="N2704" s="196">
        <v>31920</v>
      </c>
      <c r="O2704" s="196">
        <v>30221</v>
      </c>
      <c r="P2704" s="196"/>
      <c r="Q2704" s="197" t="s">
        <v>1</v>
      </c>
    </row>
    <row r="2705" spans="1:17" x14ac:dyDescent="0.2">
      <c r="A2705" s="198" t="s">
        <v>47</v>
      </c>
      <c r="B2705" s="199" t="s">
        <v>208</v>
      </c>
      <c r="C2705" s="199" t="s">
        <v>215</v>
      </c>
      <c r="D2705" s="199" t="s">
        <v>197</v>
      </c>
      <c r="E2705" s="199"/>
      <c r="F2705" s="199"/>
      <c r="G2705" s="199"/>
      <c r="H2705" s="199"/>
      <c r="I2705" s="199"/>
      <c r="J2705" s="199"/>
      <c r="K2705" s="199"/>
      <c r="L2705" s="199">
        <v>27767</v>
      </c>
      <c r="M2705" s="199">
        <v>31375</v>
      </c>
      <c r="N2705" s="199">
        <v>33249</v>
      </c>
      <c r="O2705" s="199">
        <v>31462</v>
      </c>
      <c r="P2705" s="199"/>
      <c r="Q2705" s="200" t="s">
        <v>1</v>
      </c>
    </row>
    <row r="2706" spans="1:17" x14ac:dyDescent="0.2">
      <c r="A2706" s="195" t="s">
        <v>47</v>
      </c>
      <c r="B2706" s="196" t="s">
        <v>208</v>
      </c>
      <c r="C2706" s="196" t="s">
        <v>213</v>
      </c>
      <c r="D2706" s="196" t="s">
        <v>195</v>
      </c>
      <c r="E2706" s="196"/>
      <c r="F2706" s="196"/>
      <c r="G2706" s="196"/>
      <c r="H2706" s="196"/>
      <c r="I2706" s="196"/>
      <c r="J2706" s="196"/>
      <c r="K2706" s="196"/>
      <c r="L2706" s="196">
        <v>22583</v>
      </c>
      <c r="M2706" s="196">
        <v>26857</v>
      </c>
      <c r="N2706" s="196">
        <v>29732</v>
      </c>
      <c r="O2706" s="196">
        <v>31820</v>
      </c>
      <c r="P2706" s="196"/>
      <c r="Q2706" s="197" t="s">
        <v>1</v>
      </c>
    </row>
    <row r="2707" spans="1:17" x14ac:dyDescent="0.2">
      <c r="A2707" s="198" t="s">
        <v>47</v>
      </c>
      <c r="B2707" s="199" t="s">
        <v>208</v>
      </c>
      <c r="C2707" s="199" t="s">
        <v>213</v>
      </c>
      <c r="D2707" s="199" t="s">
        <v>197</v>
      </c>
      <c r="E2707" s="199"/>
      <c r="F2707" s="199"/>
      <c r="G2707" s="199"/>
      <c r="H2707" s="199"/>
      <c r="I2707" s="199"/>
      <c r="J2707" s="199"/>
      <c r="K2707" s="199"/>
      <c r="L2707" s="199">
        <v>23696</v>
      </c>
      <c r="M2707" s="199">
        <v>27569</v>
      </c>
      <c r="N2707" s="199">
        <v>31196</v>
      </c>
      <c r="O2707" s="199">
        <v>33079</v>
      </c>
      <c r="P2707" s="199"/>
      <c r="Q2707" s="200" t="s">
        <v>1</v>
      </c>
    </row>
    <row r="2708" spans="1:17" x14ac:dyDescent="0.2">
      <c r="A2708" s="195" t="s">
        <v>47</v>
      </c>
      <c r="B2708" s="196" t="s">
        <v>208</v>
      </c>
      <c r="C2708" s="196" t="s">
        <v>212</v>
      </c>
      <c r="D2708" s="196" t="s">
        <v>195</v>
      </c>
      <c r="E2708" s="196"/>
      <c r="F2708" s="196"/>
      <c r="G2708" s="196"/>
      <c r="H2708" s="196"/>
      <c r="I2708" s="196"/>
      <c r="J2708" s="196"/>
      <c r="K2708" s="196"/>
      <c r="L2708" s="196">
        <v>21727</v>
      </c>
      <c r="M2708" s="196">
        <v>22526</v>
      </c>
      <c r="N2708" s="196">
        <v>26754</v>
      </c>
      <c r="O2708" s="196">
        <v>29589</v>
      </c>
      <c r="P2708" s="196"/>
      <c r="Q2708" s="197" t="s">
        <v>1</v>
      </c>
    </row>
    <row r="2709" spans="1:17" x14ac:dyDescent="0.2">
      <c r="A2709" s="198" t="s">
        <v>47</v>
      </c>
      <c r="B2709" s="199" t="s">
        <v>208</v>
      </c>
      <c r="C2709" s="199" t="s">
        <v>212</v>
      </c>
      <c r="D2709" s="199" t="s">
        <v>197</v>
      </c>
      <c r="E2709" s="199"/>
      <c r="F2709" s="199"/>
      <c r="G2709" s="199"/>
      <c r="H2709" s="199"/>
      <c r="I2709" s="199"/>
      <c r="J2709" s="199"/>
      <c r="K2709" s="199"/>
      <c r="L2709" s="199">
        <v>22444</v>
      </c>
      <c r="M2709" s="199">
        <v>23529</v>
      </c>
      <c r="N2709" s="199">
        <v>27412</v>
      </c>
      <c r="O2709" s="199">
        <v>30976</v>
      </c>
      <c r="P2709" s="199"/>
      <c r="Q2709" s="200" t="s">
        <v>1</v>
      </c>
    </row>
    <row r="2710" spans="1:17" x14ac:dyDescent="0.2">
      <c r="A2710" s="195" t="s">
        <v>47</v>
      </c>
      <c r="B2710" s="196" t="s">
        <v>208</v>
      </c>
      <c r="C2710" s="196" t="s">
        <v>210</v>
      </c>
      <c r="D2710" s="196" t="s">
        <v>195</v>
      </c>
      <c r="E2710" s="196"/>
      <c r="F2710" s="196"/>
      <c r="G2710" s="196"/>
      <c r="H2710" s="196"/>
      <c r="I2710" s="196"/>
      <c r="J2710" s="196"/>
      <c r="K2710" s="196"/>
      <c r="L2710" s="196">
        <v>21488</v>
      </c>
      <c r="M2710" s="196">
        <v>21651</v>
      </c>
      <c r="N2710" s="196">
        <v>22415</v>
      </c>
      <c r="O2710" s="196">
        <v>26717</v>
      </c>
      <c r="P2710" s="196"/>
      <c r="Q2710" s="197" t="s">
        <v>1</v>
      </c>
    </row>
    <row r="2711" spans="1:17" x14ac:dyDescent="0.2">
      <c r="A2711" s="198" t="s">
        <v>47</v>
      </c>
      <c r="B2711" s="199" t="s">
        <v>208</v>
      </c>
      <c r="C2711" s="199" t="s">
        <v>210</v>
      </c>
      <c r="D2711" s="199" t="s">
        <v>197</v>
      </c>
      <c r="E2711" s="199"/>
      <c r="F2711" s="199"/>
      <c r="G2711" s="199"/>
      <c r="H2711" s="199"/>
      <c r="I2711" s="199"/>
      <c r="J2711" s="199"/>
      <c r="K2711" s="199"/>
      <c r="L2711" s="199">
        <v>22158</v>
      </c>
      <c r="M2711" s="199">
        <v>22274</v>
      </c>
      <c r="N2711" s="199">
        <v>23422</v>
      </c>
      <c r="O2711" s="199">
        <v>27253</v>
      </c>
      <c r="P2711" s="199"/>
      <c r="Q2711" s="200" t="s">
        <v>1</v>
      </c>
    </row>
    <row r="2712" spans="1:17" x14ac:dyDescent="0.2">
      <c r="A2712" s="195" t="s">
        <v>47</v>
      </c>
      <c r="B2712" s="196" t="s">
        <v>208</v>
      </c>
      <c r="C2712" s="196" t="s">
        <v>206</v>
      </c>
      <c r="D2712" s="196" t="s">
        <v>195</v>
      </c>
      <c r="E2712" s="196"/>
      <c r="F2712" s="196"/>
      <c r="G2712" s="196"/>
      <c r="H2712" s="196"/>
      <c r="I2712" s="196"/>
      <c r="J2712" s="196"/>
      <c r="K2712" s="196"/>
      <c r="L2712" s="196"/>
      <c r="M2712" s="196"/>
      <c r="N2712" s="196"/>
      <c r="O2712" s="196"/>
      <c r="P2712" s="196"/>
      <c r="Q2712" s="197" t="s">
        <v>1</v>
      </c>
    </row>
    <row r="2713" spans="1:17" x14ac:dyDescent="0.2">
      <c r="A2713" s="198" t="s">
        <v>47</v>
      </c>
      <c r="B2713" s="199" t="s">
        <v>208</v>
      </c>
      <c r="C2713" s="199" t="s">
        <v>206</v>
      </c>
      <c r="D2713" s="199" t="s">
        <v>197</v>
      </c>
      <c r="E2713" s="199"/>
      <c r="F2713" s="199"/>
      <c r="G2713" s="199"/>
      <c r="H2713" s="199"/>
      <c r="I2713" s="199"/>
      <c r="J2713" s="199"/>
      <c r="K2713" s="199"/>
      <c r="L2713" s="199"/>
      <c r="M2713" s="199"/>
      <c r="N2713" s="199"/>
      <c r="O2713" s="199"/>
      <c r="P2713" s="199"/>
      <c r="Q2713" s="200" t="s">
        <v>1</v>
      </c>
    </row>
    <row r="2714" spans="1:17" x14ac:dyDescent="0.2">
      <c r="A2714" s="195" t="s">
        <v>47</v>
      </c>
      <c r="B2714" s="196" t="s">
        <v>208</v>
      </c>
      <c r="C2714" s="196" t="s">
        <v>211</v>
      </c>
      <c r="D2714" s="196" t="s">
        <v>195</v>
      </c>
      <c r="E2714" s="196"/>
      <c r="F2714" s="196"/>
      <c r="G2714" s="196"/>
      <c r="H2714" s="196"/>
      <c r="I2714" s="196"/>
      <c r="J2714" s="196"/>
      <c r="K2714" s="196"/>
      <c r="L2714" s="196"/>
      <c r="M2714" s="196"/>
      <c r="N2714" s="196"/>
      <c r="O2714" s="196"/>
      <c r="P2714" s="196"/>
      <c r="Q2714" s="197" t="s">
        <v>1</v>
      </c>
    </row>
    <row r="2715" spans="1:17" x14ac:dyDescent="0.2">
      <c r="A2715" s="198" t="s">
        <v>47</v>
      </c>
      <c r="B2715" s="199" t="s">
        <v>208</v>
      </c>
      <c r="C2715" s="199" t="s">
        <v>211</v>
      </c>
      <c r="D2715" s="199" t="s">
        <v>197</v>
      </c>
      <c r="E2715" s="199"/>
      <c r="F2715" s="199"/>
      <c r="G2715" s="199"/>
      <c r="H2715" s="199"/>
      <c r="I2715" s="199"/>
      <c r="J2715" s="199"/>
      <c r="K2715" s="199"/>
      <c r="L2715" s="199"/>
      <c r="M2715" s="199"/>
      <c r="N2715" s="199"/>
      <c r="O2715" s="199"/>
      <c r="P2715" s="199"/>
      <c r="Q2715" s="200" t="s">
        <v>1</v>
      </c>
    </row>
    <row r="2716" spans="1:17" x14ac:dyDescent="0.2">
      <c r="A2716" s="195" t="s">
        <v>47</v>
      </c>
      <c r="B2716" s="196" t="s">
        <v>205</v>
      </c>
      <c r="C2716" s="196" t="s">
        <v>214</v>
      </c>
      <c r="D2716" s="196" t="s">
        <v>195</v>
      </c>
      <c r="E2716" s="196">
        <v>27781</v>
      </c>
      <c r="F2716" s="196">
        <v>22483</v>
      </c>
      <c r="G2716" s="196"/>
      <c r="H2716" s="196"/>
      <c r="I2716" s="196"/>
      <c r="J2716" s="196"/>
      <c r="K2716" s="196"/>
      <c r="L2716" s="196"/>
      <c r="M2716" s="196"/>
      <c r="N2716" s="196">
        <v>21538</v>
      </c>
      <c r="O2716" s="196">
        <v>22483</v>
      </c>
      <c r="P2716" s="196"/>
      <c r="Q2716" s="197" t="s">
        <v>1</v>
      </c>
    </row>
    <row r="2717" spans="1:17" x14ac:dyDescent="0.2">
      <c r="A2717" s="198" t="s">
        <v>47</v>
      </c>
      <c r="B2717" s="199" t="s">
        <v>205</v>
      </c>
      <c r="C2717" s="199" t="s">
        <v>214</v>
      </c>
      <c r="D2717" s="199" t="s">
        <v>197</v>
      </c>
      <c r="E2717" s="199">
        <v>27272</v>
      </c>
      <c r="F2717" s="199">
        <v>22819</v>
      </c>
      <c r="G2717" s="199"/>
      <c r="H2717" s="199"/>
      <c r="I2717" s="199"/>
      <c r="J2717" s="199"/>
      <c r="K2717" s="199"/>
      <c r="L2717" s="199"/>
      <c r="M2717" s="199"/>
      <c r="N2717" s="199">
        <v>21963</v>
      </c>
      <c r="O2717" s="199">
        <v>23212</v>
      </c>
      <c r="P2717" s="199"/>
      <c r="Q2717" s="200" t="s">
        <v>1</v>
      </c>
    </row>
    <row r="2718" spans="1:17" x14ac:dyDescent="0.2">
      <c r="A2718" s="195" t="s">
        <v>47</v>
      </c>
      <c r="B2718" s="196" t="s">
        <v>205</v>
      </c>
      <c r="C2718" s="196" t="s">
        <v>215</v>
      </c>
      <c r="D2718" s="196" t="s">
        <v>195</v>
      </c>
      <c r="E2718" s="196">
        <v>28175</v>
      </c>
      <c r="F2718" s="196">
        <v>27516</v>
      </c>
      <c r="G2718" s="196"/>
      <c r="H2718" s="196">
        <v>22347</v>
      </c>
      <c r="I2718" s="196"/>
      <c r="J2718" s="196"/>
      <c r="K2718" s="196"/>
      <c r="L2718" s="196"/>
      <c r="M2718" s="196"/>
      <c r="N2718" s="196">
        <v>21236</v>
      </c>
      <c r="O2718" s="196">
        <v>21432</v>
      </c>
      <c r="P2718" s="196"/>
      <c r="Q2718" s="197" t="s">
        <v>1</v>
      </c>
    </row>
    <row r="2719" spans="1:17" x14ac:dyDescent="0.2">
      <c r="A2719" s="198" t="s">
        <v>47</v>
      </c>
      <c r="B2719" s="199" t="s">
        <v>205</v>
      </c>
      <c r="C2719" s="199" t="s">
        <v>215</v>
      </c>
      <c r="D2719" s="199" t="s">
        <v>197</v>
      </c>
      <c r="E2719" s="199">
        <v>27661</v>
      </c>
      <c r="F2719" s="199">
        <v>26732</v>
      </c>
      <c r="G2719" s="199"/>
      <c r="H2719" s="199">
        <v>22570</v>
      </c>
      <c r="I2719" s="199"/>
      <c r="J2719" s="199"/>
      <c r="K2719" s="199"/>
      <c r="L2719" s="199"/>
      <c r="M2719" s="199"/>
      <c r="N2719" s="199">
        <v>21514</v>
      </c>
      <c r="O2719" s="199">
        <v>21721</v>
      </c>
      <c r="P2719" s="199"/>
      <c r="Q2719" s="200" t="s">
        <v>1</v>
      </c>
    </row>
    <row r="2720" spans="1:17" x14ac:dyDescent="0.2">
      <c r="A2720" s="195" t="s">
        <v>47</v>
      </c>
      <c r="B2720" s="196" t="s">
        <v>205</v>
      </c>
      <c r="C2720" s="196" t="s">
        <v>213</v>
      </c>
      <c r="D2720" s="196" t="s">
        <v>195</v>
      </c>
      <c r="E2720" s="196">
        <v>25209</v>
      </c>
      <c r="F2720" s="196">
        <v>27881</v>
      </c>
      <c r="G2720" s="196"/>
      <c r="H2720" s="196">
        <v>27472</v>
      </c>
      <c r="I2720" s="196"/>
      <c r="J2720" s="196"/>
      <c r="K2720" s="196"/>
      <c r="L2720" s="196"/>
      <c r="M2720" s="196"/>
      <c r="N2720" s="196">
        <v>22395</v>
      </c>
      <c r="O2720" s="196">
        <v>21145</v>
      </c>
      <c r="P2720" s="196"/>
      <c r="Q2720" s="197" t="s">
        <v>1</v>
      </c>
    </row>
    <row r="2721" spans="1:17" x14ac:dyDescent="0.2">
      <c r="A2721" s="198" t="s">
        <v>47</v>
      </c>
      <c r="B2721" s="199" t="s">
        <v>205</v>
      </c>
      <c r="C2721" s="199" t="s">
        <v>213</v>
      </c>
      <c r="D2721" s="199" t="s">
        <v>197</v>
      </c>
      <c r="E2721" s="199">
        <v>23784</v>
      </c>
      <c r="F2721" s="199">
        <v>27106</v>
      </c>
      <c r="G2721" s="199"/>
      <c r="H2721" s="199">
        <v>26152</v>
      </c>
      <c r="I2721" s="199"/>
      <c r="J2721" s="199"/>
      <c r="K2721" s="199"/>
      <c r="L2721" s="199"/>
      <c r="M2721" s="199"/>
      <c r="N2721" s="199">
        <v>23028</v>
      </c>
      <c r="O2721" s="199">
        <v>21204</v>
      </c>
      <c r="P2721" s="199"/>
      <c r="Q2721" s="200" t="s">
        <v>1</v>
      </c>
    </row>
    <row r="2722" spans="1:17" x14ac:dyDescent="0.2">
      <c r="A2722" s="195" t="s">
        <v>47</v>
      </c>
      <c r="B2722" s="196" t="s">
        <v>205</v>
      </c>
      <c r="C2722" s="196" t="s">
        <v>212</v>
      </c>
      <c r="D2722" s="196" t="s">
        <v>195</v>
      </c>
      <c r="E2722" s="196">
        <v>26664</v>
      </c>
      <c r="F2722" s="196">
        <v>25107</v>
      </c>
      <c r="G2722" s="196"/>
      <c r="H2722" s="196">
        <v>27570</v>
      </c>
      <c r="I2722" s="196"/>
      <c r="J2722" s="196"/>
      <c r="K2722" s="196"/>
      <c r="L2722" s="196"/>
      <c r="M2722" s="196"/>
      <c r="N2722" s="196"/>
      <c r="O2722" s="196">
        <v>22283</v>
      </c>
      <c r="P2722" s="196"/>
      <c r="Q2722" s="197" t="s">
        <v>1</v>
      </c>
    </row>
    <row r="2723" spans="1:17" x14ac:dyDescent="0.2">
      <c r="A2723" s="198" t="s">
        <v>47</v>
      </c>
      <c r="B2723" s="199" t="s">
        <v>205</v>
      </c>
      <c r="C2723" s="199" t="s">
        <v>212</v>
      </c>
      <c r="D2723" s="199" t="s">
        <v>197</v>
      </c>
      <c r="E2723" s="199">
        <v>25697</v>
      </c>
      <c r="F2723" s="199">
        <v>23213</v>
      </c>
      <c r="G2723" s="199"/>
      <c r="H2723" s="199">
        <v>26883</v>
      </c>
      <c r="I2723" s="199"/>
      <c r="J2723" s="199"/>
      <c r="K2723" s="199"/>
      <c r="L2723" s="199"/>
      <c r="M2723" s="199"/>
      <c r="N2723" s="199"/>
      <c r="O2723" s="199">
        <v>22730</v>
      </c>
      <c r="P2723" s="199"/>
      <c r="Q2723" s="200" t="s">
        <v>1</v>
      </c>
    </row>
    <row r="2724" spans="1:17" x14ac:dyDescent="0.2">
      <c r="A2724" s="195" t="s">
        <v>47</v>
      </c>
      <c r="B2724" s="196" t="s">
        <v>205</v>
      </c>
      <c r="C2724" s="196" t="s">
        <v>210</v>
      </c>
      <c r="D2724" s="196" t="s">
        <v>195</v>
      </c>
      <c r="E2724" s="196"/>
      <c r="F2724" s="196"/>
      <c r="G2724" s="196"/>
      <c r="H2724" s="196"/>
      <c r="I2724" s="196"/>
      <c r="J2724" s="196"/>
      <c r="K2724" s="196"/>
      <c r="L2724" s="196"/>
      <c r="M2724" s="196"/>
      <c r="N2724" s="196"/>
      <c r="O2724" s="196"/>
      <c r="P2724" s="196"/>
      <c r="Q2724" s="197" t="s">
        <v>1</v>
      </c>
    </row>
    <row r="2725" spans="1:17" x14ac:dyDescent="0.2">
      <c r="A2725" s="198" t="s">
        <v>47</v>
      </c>
      <c r="B2725" s="199" t="s">
        <v>205</v>
      </c>
      <c r="C2725" s="199" t="s">
        <v>210</v>
      </c>
      <c r="D2725" s="199" t="s">
        <v>197</v>
      </c>
      <c r="E2725" s="199"/>
      <c r="F2725" s="199"/>
      <c r="G2725" s="199"/>
      <c r="H2725" s="199"/>
      <c r="I2725" s="199"/>
      <c r="J2725" s="199"/>
      <c r="K2725" s="199"/>
      <c r="L2725" s="199"/>
      <c r="M2725" s="199"/>
      <c r="N2725" s="199"/>
      <c r="O2725" s="199"/>
      <c r="P2725" s="199"/>
      <c r="Q2725" s="200" t="s">
        <v>1</v>
      </c>
    </row>
    <row r="2726" spans="1:17" x14ac:dyDescent="0.2">
      <c r="A2726" s="195" t="s">
        <v>47</v>
      </c>
      <c r="B2726" s="196" t="s">
        <v>205</v>
      </c>
      <c r="C2726" s="196" t="s">
        <v>206</v>
      </c>
      <c r="D2726" s="196" t="s">
        <v>195</v>
      </c>
      <c r="E2726" s="196"/>
      <c r="F2726" s="196"/>
      <c r="G2726" s="196"/>
      <c r="H2726" s="196"/>
      <c r="I2726" s="196"/>
      <c r="J2726" s="196"/>
      <c r="K2726" s="196"/>
      <c r="L2726" s="196"/>
      <c r="M2726" s="196"/>
      <c r="N2726" s="196"/>
      <c r="O2726" s="196"/>
      <c r="P2726" s="196"/>
      <c r="Q2726" s="197" t="s">
        <v>1</v>
      </c>
    </row>
    <row r="2727" spans="1:17" x14ac:dyDescent="0.2">
      <c r="A2727" s="198" t="s">
        <v>47</v>
      </c>
      <c r="B2727" s="199" t="s">
        <v>205</v>
      </c>
      <c r="C2727" s="199" t="s">
        <v>206</v>
      </c>
      <c r="D2727" s="199" t="s">
        <v>197</v>
      </c>
      <c r="E2727" s="199"/>
      <c r="F2727" s="199"/>
      <c r="G2727" s="199"/>
      <c r="H2727" s="199"/>
      <c r="I2727" s="199"/>
      <c r="J2727" s="199"/>
      <c r="K2727" s="199"/>
      <c r="L2727" s="199"/>
      <c r="M2727" s="199"/>
      <c r="N2727" s="199"/>
      <c r="O2727" s="199"/>
      <c r="P2727" s="199"/>
      <c r="Q2727" s="200" t="s">
        <v>1</v>
      </c>
    </row>
    <row r="2728" spans="1:17" x14ac:dyDescent="0.2">
      <c r="A2728" s="195" t="s">
        <v>47</v>
      </c>
      <c r="B2728" s="196" t="s">
        <v>205</v>
      </c>
      <c r="C2728" s="196" t="s">
        <v>211</v>
      </c>
      <c r="D2728" s="196" t="s">
        <v>195</v>
      </c>
      <c r="E2728" s="199"/>
      <c r="F2728" s="199"/>
      <c r="G2728" s="199"/>
      <c r="H2728" s="199"/>
      <c r="I2728" s="199"/>
      <c r="J2728" s="199"/>
      <c r="K2728" s="199"/>
      <c r="L2728" s="199"/>
      <c r="M2728" s="199"/>
      <c r="N2728" s="199"/>
      <c r="O2728" s="199"/>
      <c r="P2728" s="199"/>
      <c r="Q2728" s="200"/>
    </row>
    <row r="2729" spans="1:17" x14ac:dyDescent="0.2">
      <c r="A2729" s="198" t="s">
        <v>47</v>
      </c>
      <c r="B2729" s="199" t="s">
        <v>205</v>
      </c>
      <c r="C2729" s="199" t="s">
        <v>211</v>
      </c>
      <c r="D2729" s="199" t="s">
        <v>197</v>
      </c>
      <c r="E2729" s="199"/>
      <c r="F2729" s="199"/>
      <c r="G2729" s="199"/>
      <c r="H2729" s="199"/>
      <c r="I2729" s="199"/>
      <c r="J2729" s="199"/>
      <c r="K2729" s="199"/>
      <c r="L2729" s="199"/>
      <c r="M2729" s="199"/>
      <c r="N2729" s="199"/>
      <c r="O2729" s="199"/>
      <c r="P2729" s="199"/>
      <c r="Q2729" s="200"/>
    </row>
    <row r="2730" spans="1:17" x14ac:dyDescent="0.2">
      <c r="A2730" s="195" t="s">
        <v>47</v>
      </c>
      <c r="B2730" s="196" t="s">
        <v>205</v>
      </c>
      <c r="C2730" s="196" t="s">
        <v>1087</v>
      </c>
      <c r="D2730" s="196" t="s">
        <v>195</v>
      </c>
      <c r="E2730" s="199"/>
      <c r="F2730" s="199"/>
      <c r="G2730" s="199"/>
      <c r="H2730" s="199"/>
      <c r="I2730" s="199"/>
      <c r="J2730" s="199"/>
      <c r="K2730" s="199"/>
      <c r="L2730" s="199"/>
      <c r="M2730" s="199"/>
      <c r="N2730" s="199"/>
      <c r="O2730" s="199"/>
      <c r="P2730" s="199"/>
      <c r="Q2730" s="200"/>
    </row>
    <row r="2731" spans="1:17" x14ac:dyDescent="0.2">
      <c r="A2731" s="198" t="s">
        <v>47</v>
      </c>
      <c r="B2731" s="199" t="s">
        <v>205</v>
      </c>
      <c r="C2731" s="199" t="s">
        <v>1087</v>
      </c>
      <c r="D2731" s="199" t="s">
        <v>197</v>
      </c>
      <c r="E2731" s="199"/>
      <c r="F2731" s="199"/>
      <c r="G2731" s="199"/>
      <c r="H2731" s="199"/>
      <c r="I2731" s="199"/>
      <c r="J2731" s="199"/>
      <c r="K2731" s="199"/>
      <c r="L2731" s="199"/>
      <c r="M2731" s="199"/>
      <c r="N2731" s="199"/>
      <c r="O2731" s="199"/>
      <c r="P2731" s="199"/>
      <c r="Q2731" s="200"/>
    </row>
    <row r="2732" spans="1:17" x14ac:dyDescent="0.2">
      <c r="A2732" s="195" t="s">
        <v>47</v>
      </c>
      <c r="B2732" s="196" t="s">
        <v>209</v>
      </c>
      <c r="C2732" s="196" t="s">
        <v>214</v>
      </c>
      <c r="D2732" s="196" t="s">
        <v>195</v>
      </c>
      <c r="E2732" s="196"/>
      <c r="F2732" s="196"/>
      <c r="G2732" s="196"/>
      <c r="H2732" s="196"/>
      <c r="I2732" s="196"/>
      <c r="J2732" s="196"/>
      <c r="K2732" s="196"/>
      <c r="L2732" s="196">
        <v>0.12862000000000001</v>
      </c>
      <c r="M2732" s="196">
        <v>1.2637400000000001</v>
      </c>
      <c r="N2732" s="196">
        <v>0.15787000000000001</v>
      </c>
      <c r="O2732" s="196">
        <v>8.1869999999999998E-2</v>
      </c>
      <c r="P2732" s="196"/>
      <c r="Q2732" s="197" t="s">
        <v>1</v>
      </c>
    </row>
    <row r="2733" spans="1:17" x14ac:dyDescent="0.2">
      <c r="A2733" s="198" t="s">
        <v>47</v>
      </c>
      <c r="B2733" s="199" t="s">
        <v>209</v>
      </c>
      <c r="C2733" s="199" t="s">
        <v>214</v>
      </c>
      <c r="D2733" s="199" t="s">
        <v>197</v>
      </c>
      <c r="E2733" s="199"/>
      <c r="F2733" s="199"/>
      <c r="G2733" s="199"/>
      <c r="H2733" s="199"/>
      <c r="I2733" s="199"/>
      <c r="J2733" s="199"/>
      <c r="K2733" s="199"/>
      <c r="L2733" s="199">
        <v>0.17163</v>
      </c>
      <c r="M2733" s="199">
        <v>1.31209</v>
      </c>
      <c r="N2733" s="199">
        <v>0.10678</v>
      </c>
      <c r="O2733" s="199">
        <v>9.6430000000000002E-2</v>
      </c>
      <c r="P2733" s="199"/>
      <c r="Q2733" s="200" t="s">
        <v>1</v>
      </c>
    </row>
    <row r="2734" spans="1:17" x14ac:dyDescent="0.2">
      <c r="A2734" s="195" t="s">
        <v>47</v>
      </c>
      <c r="B2734" s="196" t="s">
        <v>209</v>
      </c>
      <c r="C2734" s="196" t="s">
        <v>215</v>
      </c>
      <c r="D2734" s="196" t="s">
        <v>195</v>
      </c>
      <c r="E2734" s="196"/>
      <c r="F2734" s="196"/>
      <c r="G2734" s="196"/>
      <c r="H2734" s="196"/>
      <c r="I2734" s="196"/>
      <c r="J2734" s="196"/>
      <c r="K2734" s="196"/>
      <c r="L2734" s="196">
        <v>6.3020000000000007E-2</v>
      </c>
      <c r="M2734" s="196">
        <v>1.005E-2</v>
      </c>
      <c r="N2734" s="196">
        <v>0.12531</v>
      </c>
      <c r="O2734" s="196">
        <v>6.2869999999999995E-2</v>
      </c>
      <c r="P2734" s="196"/>
      <c r="Q2734" s="197" t="s">
        <v>1</v>
      </c>
    </row>
    <row r="2735" spans="1:17" x14ac:dyDescent="0.2">
      <c r="A2735" s="198" t="s">
        <v>47</v>
      </c>
      <c r="B2735" s="199" t="s">
        <v>209</v>
      </c>
      <c r="C2735" s="199" t="s">
        <v>215</v>
      </c>
      <c r="D2735" s="199" t="s">
        <v>197</v>
      </c>
      <c r="E2735" s="199"/>
      <c r="F2735" s="199"/>
      <c r="G2735" s="199"/>
      <c r="H2735" s="199"/>
      <c r="I2735" s="199"/>
      <c r="J2735" s="199"/>
      <c r="K2735" s="199"/>
      <c r="L2735" s="199">
        <v>7.5630000000000003E-2</v>
      </c>
      <c r="M2735" s="199">
        <v>9.5600000000000008E-3</v>
      </c>
      <c r="N2735" s="199">
        <v>0.15038000000000001</v>
      </c>
      <c r="O2735" s="199">
        <v>6.0389999999999999E-2</v>
      </c>
      <c r="P2735" s="199"/>
      <c r="Q2735" s="200" t="s">
        <v>1</v>
      </c>
    </row>
    <row r="2736" spans="1:17" x14ac:dyDescent="0.2">
      <c r="A2736" s="195" t="s">
        <v>47</v>
      </c>
      <c r="B2736" s="196" t="s">
        <v>209</v>
      </c>
      <c r="C2736" s="196" t="s">
        <v>213</v>
      </c>
      <c r="D2736" s="196" t="s">
        <v>195</v>
      </c>
      <c r="E2736" s="196"/>
      <c r="F2736" s="196"/>
      <c r="G2736" s="196"/>
      <c r="H2736" s="196"/>
      <c r="I2736" s="196"/>
      <c r="J2736" s="196"/>
      <c r="K2736" s="196"/>
      <c r="L2736" s="196">
        <v>4.8710000000000003E-2</v>
      </c>
      <c r="M2736" s="196"/>
      <c r="N2736" s="196">
        <v>8.745E-2</v>
      </c>
      <c r="O2736" s="196">
        <v>3.771E-2</v>
      </c>
      <c r="P2736" s="196"/>
      <c r="Q2736" s="197" t="s">
        <v>1</v>
      </c>
    </row>
    <row r="2737" spans="1:17" x14ac:dyDescent="0.2">
      <c r="A2737" s="198" t="s">
        <v>47</v>
      </c>
      <c r="B2737" s="199" t="s">
        <v>209</v>
      </c>
      <c r="C2737" s="199" t="s">
        <v>213</v>
      </c>
      <c r="D2737" s="199" t="s">
        <v>197</v>
      </c>
      <c r="E2737" s="199"/>
      <c r="F2737" s="199"/>
      <c r="G2737" s="199"/>
      <c r="H2737" s="199"/>
      <c r="I2737" s="199"/>
      <c r="J2737" s="199"/>
      <c r="K2737" s="199"/>
      <c r="L2737" s="199">
        <v>5.4859999999999999E-2</v>
      </c>
      <c r="M2737" s="199">
        <v>1.0880000000000001E-2</v>
      </c>
      <c r="N2737" s="199">
        <v>8.6550000000000002E-2</v>
      </c>
      <c r="O2737" s="199">
        <v>4.5350000000000001E-2</v>
      </c>
      <c r="P2737" s="199"/>
      <c r="Q2737" s="200" t="s">
        <v>1</v>
      </c>
    </row>
    <row r="2738" spans="1:17" x14ac:dyDescent="0.2">
      <c r="A2738" s="195" t="s">
        <v>47</v>
      </c>
      <c r="B2738" s="196" t="s">
        <v>209</v>
      </c>
      <c r="C2738" s="196" t="s">
        <v>212</v>
      </c>
      <c r="D2738" s="196" t="s">
        <v>195</v>
      </c>
      <c r="E2738" s="196"/>
      <c r="F2738" s="196"/>
      <c r="G2738" s="196"/>
      <c r="H2738" s="196"/>
      <c r="I2738" s="196"/>
      <c r="J2738" s="196"/>
      <c r="K2738" s="196"/>
      <c r="L2738" s="196">
        <v>3.6819999999999999E-2</v>
      </c>
      <c r="M2738" s="196"/>
      <c r="N2738" s="196">
        <v>7.4759999999999993E-2</v>
      </c>
      <c r="O2738" s="196">
        <v>1.014E-2</v>
      </c>
      <c r="P2738" s="196"/>
      <c r="Q2738" s="197" t="s">
        <v>1</v>
      </c>
    </row>
    <row r="2739" spans="1:17" x14ac:dyDescent="0.2">
      <c r="A2739" s="198" t="s">
        <v>47</v>
      </c>
      <c r="B2739" s="199" t="s">
        <v>209</v>
      </c>
      <c r="C2739" s="199" t="s">
        <v>212</v>
      </c>
      <c r="D2739" s="199" t="s">
        <v>197</v>
      </c>
      <c r="E2739" s="199"/>
      <c r="F2739" s="199"/>
      <c r="G2739" s="199"/>
      <c r="H2739" s="199"/>
      <c r="I2739" s="199"/>
      <c r="J2739" s="199"/>
      <c r="K2739" s="199"/>
      <c r="L2739" s="199">
        <v>3.5639999999999998E-2</v>
      </c>
      <c r="M2739" s="199"/>
      <c r="N2739" s="199">
        <v>6.9309999999999997E-2</v>
      </c>
      <c r="O2739" s="199">
        <v>5.8110000000000002E-2</v>
      </c>
      <c r="P2739" s="199"/>
      <c r="Q2739" s="200" t="s">
        <v>1</v>
      </c>
    </row>
    <row r="2740" spans="1:17" x14ac:dyDescent="0.2">
      <c r="A2740" s="195" t="s">
        <v>47</v>
      </c>
      <c r="B2740" s="196" t="s">
        <v>209</v>
      </c>
      <c r="C2740" s="196" t="s">
        <v>210</v>
      </c>
      <c r="D2740" s="196" t="s">
        <v>195</v>
      </c>
      <c r="E2740" s="196"/>
      <c r="F2740" s="196"/>
      <c r="G2740" s="196"/>
      <c r="H2740" s="196"/>
      <c r="I2740" s="196"/>
      <c r="J2740" s="196"/>
      <c r="K2740" s="196"/>
      <c r="L2740" s="196">
        <v>1.8620000000000001E-2</v>
      </c>
      <c r="M2740" s="196">
        <v>2.3089999999999999E-2</v>
      </c>
      <c r="N2740" s="196">
        <v>0.11153</v>
      </c>
      <c r="O2740" s="196">
        <v>4.8660000000000002E-2</v>
      </c>
      <c r="P2740" s="196"/>
      <c r="Q2740" s="197" t="s">
        <v>1</v>
      </c>
    </row>
    <row r="2741" spans="1:17" x14ac:dyDescent="0.2">
      <c r="A2741" s="198" t="s">
        <v>47</v>
      </c>
      <c r="B2741" s="199" t="s">
        <v>209</v>
      </c>
      <c r="C2741" s="199" t="s">
        <v>210</v>
      </c>
      <c r="D2741" s="199" t="s">
        <v>197</v>
      </c>
      <c r="E2741" s="199"/>
      <c r="F2741" s="199"/>
      <c r="G2741" s="199"/>
      <c r="H2741" s="199"/>
      <c r="I2741" s="199"/>
      <c r="J2741" s="199"/>
      <c r="K2741" s="199"/>
      <c r="L2741" s="199">
        <v>4.0620000000000003E-2</v>
      </c>
      <c r="M2741" s="199">
        <v>1.796E-2</v>
      </c>
      <c r="N2741" s="199">
        <v>0.12382</v>
      </c>
      <c r="O2741" s="199">
        <v>9.5399999999999999E-2</v>
      </c>
      <c r="P2741" s="199"/>
      <c r="Q2741" s="200" t="s">
        <v>1</v>
      </c>
    </row>
    <row r="2742" spans="1:17" x14ac:dyDescent="0.2">
      <c r="A2742" s="195" t="s">
        <v>47</v>
      </c>
      <c r="B2742" s="196" t="s">
        <v>209</v>
      </c>
      <c r="C2742" s="196" t="s">
        <v>206</v>
      </c>
      <c r="D2742" s="196" t="s">
        <v>195</v>
      </c>
      <c r="E2742" s="196"/>
      <c r="F2742" s="196"/>
      <c r="G2742" s="196"/>
      <c r="H2742" s="196"/>
      <c r="I2742" s="196"/>
      <c r="J2742" s="196"/>
      <c r="K2742" s="196"/>
      <c r="L2742" s="196"/>
      <c r="M2742" s="196"/>
      <c r="N2742" s="196"/>
      <c r="O2742" s="196"/>
      <c r="P2742" s="196"/>
      <c r="Q2742" s="197" t="s">
        <v>1</v>
      </c>
    </row>
    <row r="2743" spans="1:17" x14ac:dyDescent="0.2">
      <c r="A2743" s="198" t="s">
        <v>47</v>
      </c>
      <c r="B2743" s="199" t="s">
        <v>209</v>
      </c>
      <c r="C2743" s="199" t="s">
        <v>206</v>
      </c>
      <c r="D2743" s="199" t="s">
        <v>197</v>
      </c>
      <c r="E2743" s="199"/>
      <c r="F2743" s="199"/>
      <c r="G2743" s="199"/>
      <c r="H2743" s="199"/>
      <c r="I2743" s="199"/>
      <c r="J2743" s="199"/>
      <c r="K2743" s="199"/>
      <c r="L2743" s="199"/>
      <c r="M2743" s="199"/>
      <c r="N2743" s="199"/>
      <c r="O2743" s="199"/>
      <c r="P2743" s="199"/>
      <c r="Q2743" s="200" t="s">
        <v>1</v>
      </c>
    </row>
    <row r="2744" spans="1:17" x14ac:dyDescent="0.2">
      <c r="A2744" s="195" t="s">
        <v>47</v>
      </c>
      <c r="B2744" s="196" t="s">
        <v>209</v>
      </c>
      <c r="C2744" s="196" t="s">
        <v>211</v>
      </c>
      <c r="D2744" s="196" t="s">
        <v>195</v>
      </c>
      <c r="E2744" s="196"/>
      <c r="F2744" s="196"/>
      <c r="G2744" s="196"/>
      <c r="H2744" s="196"/>
      <c r="I2744" s="196"/>
      <c r="J2744" s="196"/>
      <c r="K2744" s="196"/>
      <c r="L2744" s="196"/>
      <c r="M2744" s="196"/>
      <c r="N2744" s="196"/>
      <c r="O2744" s="196"/>
      <c r="P2744" s="196"/>
      <c r="Q2744" s="197" t="s">
        <v>1</v>
      </c>
    </row>
    <row r="2745" spans="1:17" x14ac:dyDescent="0.2">
      <c r="A2745" s="198" t="s">
        <v>47</v>
      </c>
      <c r="B2745" s="199" t="s">
        <v>209</v>
      </c>
      <c r="C2745" s="199" t="s">
        <v>211</v>
      </c>
      <c r="D2745" s="199" t="s">
        <v>197</v>
      </c>
      <c r="E2745" s="199"/>
      <c r="F2745" s="199"/>
      <c r="G2745" s="199"/>
      <c r="H2745" s="199"/>
      <c r="I2745" s="199"/>
      <c r="J2745" s="199"/>
      <c r="K2745" s="199"/>
      <c r="L2745" s="199"/>
      <c r="M2745" s="199"/>
      <c r="N2745" s="199"/>
      <c r="O2745" s="199"/>
      <c r="P2745" s="199"/>
      <c r="Q2745" s="200" t="s">
        <v>1</v>
      </c>
    </row>
    <row r="2746" spans="1:17" x14ac:dyDescent="0.2">
      <c r="A2746" s="195" t="s">
        <v>47</v>
      </c>
      <c r="B2746" s="196" t="s">
        <v>207</v>
      </c>
      <c r="C2746" s="196" t="s">
        <v>214</v>
      </c>
      <c r="D2746" s="196" t="s">
        <v>195</v>
      </c>
      <c r="E2746" s="196">
        <v>5.0389999999999997E-2</v>
      </c>
      <c r="F2746" s="196"/>
      <c r="G2746" s="196"/>
      <c r="H2746" s="196"/>
      <c r="I2746" s="196"/>
      <c r="J2746" s="196"/>
      <c r="K2746" s="196"/>
      <c r="L2746" s="196"/>
      <c r="M2746" s="196"/>
      <c r="N2746" s="196">
        <v>4.6429999999999999E-2</v>
      </c>
      <c r="O2746" s="196">
        <v>0.59601000000000004</v>
      </c>
      <c r="P2746" s="196"/>
      <c r="Q2746" s="197" t="s">
        <v>1</v>
      </c>
    </row>
    <row r="2747" spans="1:17" x14ac:dyDescent="0.2">
      <c r="A2747" s="198" t="s">
        <v>47</v>
      </c>
      <c r="B2747" s="199" t="s">
        <v>207</v>
      </c>
      <c r="C2747" s="199" t="s">
        <v>214</v>
      </c>
      <c r="D2747" s="199" t="s">
        <v>197</v>
      </c>
      <c r="E2747" s="199">
        <v>3.3000000000000002E-2</v>
      </c>
      <c r="F2747" s="199">
        <v>3.0679999999999999E-2</v>
      </c>
      <c r="G2747" s="199"/>
      <c r="H2747" s="199"/>
      <c r="I2747" s="199"/>
      <c r="J2747" s="199"/>
      <c r="K2747" s="199"/>
      <c r="L2747" s="199"/>
      <c r="M2747" s="199"/>
      <c r="N2747" s="199">
        <v>0.10927000000000001</v>
      </c>
      <c r="O2747" s="199">
        <v>0.41358</v>
      </c>
      <c r="P2747" s="199"/>
      <c r="Q2747" s="200" t="s">
        <v>1</v>
      </c>
    </row>
    <row r="2748" spans="1:17" x14ac:dyDescent="0.2">
      <c r="A2748" s="195" t="s">
        <v>47</v>
      </c>
      <c r="B2748" s="196" t="s">
        <v>207</v>
      </c>
      <c r="C2748" s="196" t="s">
        <v>215</v>
      </c>
      <c r="D2748" s="196" t="s">
        <v>195</v>
      </c>
      <c r="E2748" s="196"/>
      <c r="F2748" s="196">
        <v>3.9980000000000002E-2</v>
      </c>
      <c r="G2748" s="196"/>
      <c r="H2748" s="196">
        <v>1.7899999999999999E-2</v>
      </c>
      <c r="I2748" s="196"/>
      <c r="J2748" s="196"/>
      <c r="K2748" s="196"/>
      <c r="L2748" s="196"/>
      <c r="M2748" s="196"/>
      <c r="N2748" s="196">
        <v>5.1799999999999999E-2</v>
      </c>
      <c r="O2748" s="196">
        <v>0.50392000000000003</v>
      </c>
      <c r="P2748" s="196"/>
      <c r="Q2748" s="197" t="s">
        <v>1</v>
      </c>
    </row>
    <row r="2749" spans="1:17" x14ac:dyDescent="0.2">
      <c r="A2749" s="198" t="s">
        <v>47</v>
      </c>
      <c r="B2749" s="199" t="s">
        <v>207</v>
      </c>
      <c r="C2749" s="199" t="s">
        <v>215</v>
      </c>
      <c r="D2749" s="199" t="s">
        <v>197</v>
      </c>
      <c r="E2749" s="199">
        <v>0.12292</v>
      </c>
      <c r="F2749" s="199">
        <v>2.9929999999999998E-2</v>
      </c>
      <c r="G2749" s="199"/>
      <c r="H2749" s="199">
        <v>8.8599999999999998E-3</v>
      </c>
      <c r="I2749" s="199"/>
      <c r="J2749" s="199"/>
      <c r="K2749" s="199"/>
      <c r="L2749" s="199"/>
      <c r="M2749" s="199"/>
      <c r="N2749" s="199">
        <v>7.4370000000000006E-2</v>
      </c>
      <c r="O2749" s="199">
        <v>0.43275999999999998</v>
      </c>
      <c r="P2749" s="199"/>
      <c r="Q2749" s="200" t="s">
        <v>1</v>
      </c>
    </row>
    <row r="2750" spans="1:17" x14ac:dyDescent="0.2">
      <c r="A2750" s="195" t="s">
        <v>47</v>
      </c>
      <c r="B2750" s="196" t="s">
        <v>207</v>
      </c>
      <c r="C2750" s="196" t="s">
        <v>213</v>
      </c>
      <c r="D2750" s="196" t="s">
        <v>195</v>
      </c>
      <c r="E2750" s="196">
        <v>5.1569999999999998E-2</v>
      </c>
      <c r="F2750" s="196">
        <v>1.7930000000000001E-2</v>
      </c>
      <c r="G2750" s="196"/>
      <c r="H2750" s="196">
        <v>1.0919999999999999E-2</v>
      </c>
      <c r="I2750" s="196"/>
      <c r="J2750" s="196"/>
      <c r="K2750" s="196"/>
      <c r="L2750" s="196"/>
      <c r="M2750" s="196"/>
      <c r="N2750" s="196">
        <v>4.0189999999999997E-2</v>
      </c>
      <c r="O2750" s="196">
        <v>0.56277999999999995</v>
      </c>
      <c r="P2750" s="196"/>
      <c r="Q2750" s="197" t="s">
        <v>1</v>
      </c>
    </row>
    <row r="2751" spans="1:17" x14ac:dyDescent="0.2">
      <c r="A2751" s="198" t="s">
        <v>47</v>
      </c>
      <c r="B2751" s="199" t="s">
        <v>207</v>
      </c>
      <c r="C2751" s="199" t="s">
        <v>213</v>
      </c>
      <c r="D2751" s="199" t="s">
        <v>197</v>
      </c>
      <c r="E2751" s="199">
        <v>5.0450000000000002E-2</v>
      </c>
      <c r="F2751" s="199">
        <v>4.4269999999999997E-2</v>
      </c>
      <c r="G2751" s="199"/>
      <c r="H2751" s="199">
        <v>2.2939999999999999E-2</v>
      </c>
      <c r="I2751" s="199"/>
      <c r="J2751" s="199"/>
      <c r="K2751" s="199"/>
      <c r="L2751" s="199"/>
      <c r="M2751" s="199"/>
      <c r="N2751" s="199">
        <v>6.08E-2</v>
      </c>
      <c r="O2751" s="199">
        <v>0.29710999999999999</v>
      </c>
      <c r="P2751" s="199"/>
      <c r="Q2751" s="200" t="s">
        <v>1</v>
      </c>
    </row>
    <row r="2752" spans="1:17" x14ac:dyDescent="0.2">
      <c r="A2752" s="195" t="s">
        <v>47</v>
      </c>
      <c r="B2752" s="196" t="s">
        <v>207</v>
      </c>
      <c r="C2752" s="196" t="s">
        <v>212</v>
      </c>
      <c r="D2752" s="196" t="s">
        <v>195</v>
      </c>
      <c r="E2752" s="196"/>
      <c r="F2752" s="196">
        <v>2.7879999999999999E-2</v>
      </c>
      <c r="G2752" s="196"/>
      <c r="H2752" s="196"/>
      <c r="I2752" s="196"/>
      <c r="J2752" s="196"/>
      <c r="K2752" s="196"/>
      <c r="L2752" s="196"/>
      <c r="M2752" s="196"/>
      <c r="N2752" s="196"/>
      <c r="O2752" s="196">
        <v>0.54300999999999999</v>
      </c>
      <c r="P2752" s="196"/>
      <c r="Q2752" s="197" t="s">
        <v>1</v>
      </c>
    </row>
    <row r="2753" spans="1:17" x14ac:dyDescent="0.2">
      <c r="A2753" s="198" t="s">
        <v>47</v>
      </c>
      <c r="B2753" s="199" t="s">
        <v>207</v>
      </c>
      <c r="C2753" s="199" t="s">
        <v>212</v>
      </c>
      <c r="D2753" s="199" t="s">
        <v>197</v>
      </c>
      <c r="E2753" s="199">
        <v>1.167E-2</v>
      </c>
      <c r="F2753" s="199">
        <v>1.2919999999999999E-2</v>
      </c>
      <c r="G2753" s="199"/>
      <c r="H2753" s="199">
        <v>4.4639999999999999E-2</v>
      </c>
      <c r="I2753" s="199"/>
      <c r="J2753" s="199"/>
      <c r="K2753" s="199"/>
      <c r="L2753" s="199"/>
      <c r="M2753" s="199"/>
      <c r="N2753" s="199"/>
      <c r="O2753" s="199">
        <v>0.25076999999999999</v>
      </c>
      <c r="P2753" s="199"/>
      <c r="Q2753" s="200" t="s">
        <v>1</v>
      </c>
    </row>
    <row r="2754" spans="1:17" x14ac:dyDescent="0.2">
      <c r="A2754" s="195" t="s">
        <v>47</v>
      </c>
      <c r="B2754" s="196" t="s">
        <v>207</v>
      </c>
      <c r="C2754" s="196" t="s">
        <v>210</v>
      </c>
      <c r="D2754" s="196" t="s">
        <v>195</v>
      </c>
      <c r="E2754" s="196"/>
      <c r="F2754" s="196"/>
      <c r="G2754" s="196"/>
      <c r="H2754" s="196"/>
      <c r="I2754" s="196"/>
      <c r="J2754" s="196"/>
      <c r="K2754" s="196"/>
      <c r="L2754" s="196"/>
      <c r="M2754" s="196"/>
      <c r="N2754" s="196"/>
      <c r="O2754" s="196"/>
      <c r="P2754" s="196"/>
      <c r="Q2754" s="197" t="s">
        <v>1</v>
      </c>
    </row>
    <row r="2755" spans="1:17" x14ac:dyDescent="0.2">
      <c r="A2755" s="198" t="s">
        <v>47</v>
      </c>
      <c r="B2755" s="199" t="s">
        <v>207</v>
      </c>
      <c r="C2755" s="199" t="s">
        <v>210</v>
      </c>
      <c r="D2755" s="199" t="s">
        <v>197</v>
      </c>
      <c r="E2755" s="199"/>
      <c r="F2755" s="199"/>
      <c r="G2755" s="199"/>
      <c r="H2755" s="199"/>
      <c r="I2755" s="199"/>
      <c r="J2755" s="199"/>
      <c r="K2755" s="199"/>
      <c r="L2755" s="199"/>
      <c r="M2755" s="199"/>
      <c r="N2755" s="199"/>
      <c r="O2755" s="199"/>
      <c r="P2755" s="199"/>
      <c r="Q2755" s="200" t="s">
        <v>1</v>
      </c>
    </row>
    <row r="2756" spans="1:17" x14ac:dyDescent="0.2">
      <c r="A2756" s="195" t="s">
        <v>47</v>
      </c>
      <c r="B2756" s="196" t="s">
        <v>207</v>
      </c>
      <c r="C2756" s="196" t="s">
        <v>206</v>
      </c>
      <c r="D2756" s="196" t="s">
        <v>195</v>
      </c>
      <c r="E2756" s="196"/>
      <c r="F2756" s="196"/>
      <c r="G2756" s="196"/>
      <c r="H2756" s="196"/>
      <c r="I2756" s="196"/>
      <c r="J2756" s="196"/>
      <c r="K2756" s="196"/>
      <c r="L2756" s="196"/>
      <c r="M2756" s="196"/>
      <c r="N2756" s="196"/>
      <c r="O2756" s="196"/>
      <c r="P2756" s="196"/>
      <c r="Q2756" s="197" t="s">
        <v>1</v>
      </c>
    </row>
    <row r="2757" spans="1:17" x14ac:dyDescent="0.2">
      <c r="A2757" s="198" t="s">
        <v>47</v>
      </c>
      <c r="B2757" s="199" t="s">
        <v>207</v>
      </c>
      <c r="C2757" s="199" t="s">
        <v>206</v>
      </c>
      <c r="D2757" s="199" t="s">
        <v>197</v>
      </c>
      <c r="E2757" s="199"/>
      <c r="F2757" s="199"/>
      <c r="G2757" s="199"/>
      <c r="H2757" s="199"/>
      <c r="I2757" s="199"/>
      <c r="J2757" s="199"/>
      <c r="K2757" s="199"/>
      <c r="L2757" s="199"/>
      <c r="M2757" s="199"/>
      <c r="N2757" s="199"/>
      <c r="O2757" s="199"/>
      <c r="P2757" s="199"/>
      <c r="Q2757" s="200" t="s">
        <v>1</v>
      </c>
    </row>
    <row r="2758" spans="1:17" x14ac:dyDescent="0.2">
      <c r="A2758" s="195" t="s">
        <v>47</v>
      </c>
      <c r="B2758" s="196" t="s">
        <v>207</v>
      </c>
      <c r="C2758" s="196" t="s">
        <v>211</v>
      </c>
      <c r="D2758" s="196" t="s">
        <v>195</v>
      </c>
      <c r="E2758" s="199"/>
      <c r="F2758" s="199"/>
      <c r="G2758" s="199"/>
      <c r="H2758" s="199"/>
      <c r="I2758" s="199"/>
      <c r="J2758" s="199"/>
      <c r="K2758" s="199"/>
      <c r="L2758" s="199"/>
      <c r="M2758" s="199"/>
      <c r="N2758" s="199"/>
      <c r="O2758" s="199"/>
      <c r="P2758" s="199"/>
      <c r="Q2758" s="200"/>
    </row>
    <row r="2759" spans="1:17" x14ac:dyDescent="0.2">
      <c r="A2759" s="198" t="s">
        <v>47</v>
      </c>
      <c r="B2759" s="199" t="s">
        <v>207</v>
      </c>
      <c r="C2759" s="199" t="s">
        <v>211</v>
      </c>
      <c r="D2759" s="199" t="s">
        <v>197</v>
      </c>
      <c r="E2759" s="199"/>
      <c r="F2759" s="199"/>
      <c r="G2759" s="199"/>
      <c r="H2759" s="199"/>
      <c r="I2759" s="199"/>
      <c r="J2759" s="199"/>
      <c r="K2759" s="199"/>
      <c r="L2759" s="199"/>
      <c r="M2759" s="199"/>
      <c r="N2759" s="199"/>
      <c r="O2759" s="199"/>
      <c r="P2759" s="199"/>
      <c r="Q2759" s="200"/>
    </row>
    <row r="2760" spans="1:17" x14ac:dyDescent="0.2">
      <c r="A2760" s="195" t="s">
        <v>47</v>
      </c>
      <c r="B2760" s="196" t="s">
        <v>207</v>
      </c>
      <c r="C2760" s="196" t="s">
        <v>1087</v>
      </c>
      <c r="D2760" s="196" t="s">
        <v>195</v>
      </c>
      <c r="E2760" s="199"/>
      <c r="F2760" s="199"/>
      <c r="G2760" s="199"/>
      <c r="H2760" s="199"/>
      <c r="I2760" s="199"/>
      <c r="J2760" s="199"/>
      <c r="K2760" s="199"/>
      <c r="L2760" s="199"/>
      <c r="M2760" s="199"/>
      <c r="N2760" s="199"/>
      <c r="O2760" s="199"/>
      <c r="P2760" s="199"/>
      <c r="Q2760" s="200"/>
    </row>
    <row r="2761" spans="1:17" x14ac:dyDescent="0.2">
      <c r="A2761" s="198" t="s">
        <v>47</v>
      </c>
      <c r="B2761" s="199" t="s">
        <v>207</v>
      </c>
      <c r="C2761" s="199" t="s">
        <v>1087</v>
      </c>
      <c r="D2761" s="199" t="s">
        <v>197</v>
      </c>
      <c r="E2761" s="199"/>
      <c r="F2761" s="199"/>
      <c r="G2761" s="199"/>
      <c r="H2761" s="199"/>
      <c r="I2761" s="199"/>
      <c r="J2761" s="199"/>
      <c r="K2761" s="199"/>
      <c r="L2761" s="199"/>
      <c r="M2761" s="199"/>
      <c r="N2761" s="199"/>
      <c r="O2761" s="199"/>
      <c r="P2761" s="199"/>
      <c r="Q2761" s="200"/>
    </row>
    <row r="2762" spans="1:17" x14ac:dyDescent="0.2">
      <c r="A2762" s="195" t="s">
        <v>48</v>
      </c>
      <c r="B2762" s="196" t="s">
        <v>208</v>
      </c>
      <c r="C2762" s="196" t="s">
        <v>214</v>
      </c>
      <c r="D2762" s="196" t="s">
        <v>195</v>
      </c>
      <c r="E2762" s="196">
        <v>357037</v>
      </c>
      <c r="F2762" s="196">
        <v>353950</v>
      </c>
      <c r="G2762" s="196">
        <v>338546</v>
      </c>
      <c r="H2762" s="196">
        <v>357378</v>
      </c>
      <c r="I2762" s="196">
        <v>328727</v>
      </c>
      <c r="J2762" s="196">
        <v>338606</v>
      </c>
      <c r="K2762" s="196">
        <v>346952</v>
      </c>
      <c r="L2762" s="196">
        <v>348609</v>
      </c>
      <c r="M2762" s="196">
        <v>364276</v>
      </c>
      <c r="N2762" s="196">
        <v>380131</v>
      </c>
      <c r="O2762" s="196">
        <v>395474</v>
      </c>
      <c r="P2762" s="196"/>
      <c r="Q2762" s="197" t="s">
        <v>1</v>
      </c>
    </row>
    <row r="2763" spans="1:17" x14ac:dyDescent="0.2">
      <c r="A2763" s="198" t="s">
        <v>48</v>
      </c>
      <c r="B2763" s="199" t="s">
        <v>208</v>
      </c>
      <c r="C2763" s="199" t="s">
        <v>214</v>
      </c>
      <c r="D2763" s="199" t="s">
        <v>197</v>
      </c>
      <c r="E2763" s="199">
        <v>391903</v>
      </c>
      <c r="F2763" s="199">
        <v>382962</v>
      </c>
      <c r="G2763" s="199">
        <v>365385</v>
      </c>
      <c r="H2763" s="199">
        <v>388812</v>
      </c>
      <c r="I2763" s="199">
        <v>354516</v>
      </c>
      <c r="J2763" s="199">
        <v>366699</v>
      </c>
      <c r="K2763" s="199">
        <v>376287</v>
      </c>
      <c r="L2763" s="199">
        <v>382951</v>
      </c>
      <c r="M2763" s="199">
        <v>399563</v>
      </c>
      <c r="N2763" s="199">
        <v>421744</v>
      </c>
      <c r="O2763" s="199">
        <v>428932</v>
      </c>
      <c r="P2763" s="199"/>
      <c r="Q2763" s="200" t="s">
        <v>1</v>
      </c>
    </row>
    <row r="2764" spans="1:17" x14ac:dyDescent="0.2">
      <c r="A2764" s="195" t="s">
        <v>48</v>
      </c>
      <c r="B2764" s="196" t="s">
        <v>208</v>
      </c>
      <c r="C2764" s="196" t="s">
        <v>215</v>
      </c>
      <c r="D2764" s="196" t="s">
        <v>195</v>
      </c>
      <c r="E2764" s="196">
        <v>343000</v>
      </c>
      <c r="F2764" s="196">
        <v>330324</v>
      </c>
      <c r="G2764" s="196">
        <v>346112</v>
      </c>
      <c r="H2764" s="196">
        <v>332399</v>
      </c>
      <c r="I2764" s="196">
        <v>333367</v>
      </c>
      <c r="J2764" s="196">
        <v>319843</v>
      </c>
      <c r="K2764" s="196">
        <v>322932</v>
      </c>
      <c r="L2764" s="196">
        <v>328909</v>
      </c>
      <c r="M2764" s="196">
        <v>337177</v>
      </c>
      <c r="N2764" s="196">
        <v>352095</v>
      </c>
      <c r="O2764" s="196">
        <v>365294</v>
      </c>
      <c r="P2764" s="196"/>
      <c r="Q2764" s="197" t="s">
        <v>1</v>
      </c>
    </row>
    <row r="2765" spans="1:17" x14ac:dyDescent="0.2">
      <c r="A2765" s="198" t="s">
        <v>48</v>
      </c>
      <c r="B2765" s="199" t="s">
        <v>208</v>
      </c>
      <c r="C2765" s="199" t="s">
        <v>215</v>
      </c>
      <c r="D2765" s="199" t="s">
        <v>197</v>
      </c>
      <c r="E2765" s="199">
        <v>377877</v>
      </c>
      <c r="F2765" s="199">
        <v>363832</v>
      </c>
      <c r="G2765" s="199">
        <v>379482</v>
      </c>
      <c r="H2765" s="199">
        <v>362305</v>
      </c>
      <c r="I2765" s="199">
        <v>363792</v>
      </c>
      <c r="J2765" s="199">
        <v>346609</v>
      </c>
      <c r="K2765" s="199">
        <v>348866</v>
      </c>
      <c r="L2765" s="199">
        <v>358685</v>
      </c>
      <c r="M2765" s="199">
        <v>368101</v>
      </c>
      <c r="N2765" s="199">
        <v>384071</v>
      </c>
      <c r="O2765" s="199">
        <v>401611</v>
      </c>
      <c r="P2765" s="199"/>
      <c r="Q2765" s="200" t="s">
        <v>1</v>
      </c>
    </row>
    <row r="2766" spans="1:17" x14ac:dyDescent="0.2">
      <c r="A2766" s="195" t="s">
        <v>48</v>
      </c>
      <c r="B2766" s="196" t="s">
        <v>208</v>
      </c>
      <c r="C2766" s="196" t="s">
        <v>213</v>
      </c>
      <c r="D2766" s="196" t="s">
        <v>195</v>
      </c>
      <c r="E2766" s="196">
        <v>308420</v>
      </c>
      <c r="F2766" s="196">
        <v>330627</v>
      </c>
      <c r="G2766" s="196">
        <v>329676</v>
      </c>
      <c r="H2766" s="196">
        <v>328753</v>
      </c>
      <c r="I2766" s="196">
        <v>334734</v>
      </c>
      <c r="J2766" s="196">
        <v>330941</v>
      </c>
      <c r="K2766" s="196">
        <v>321251</v>
      </c>
      <c r="L2766" s="196">
        <v>320345</v>
      </c>
      <c r="M2766" s="196">
        <v>327217</v>
      </c>
      <c r="N2766" s="196">
        <v>336545</v>
      </c>
      <c r="O2766" s="196">
        <v>349255</v>
      </c>
      <c r="P2766" s="196"/>
      <c r="Q2766" s="197" t="s">
        <v>1</v>
      </c>
    </row>
    <row r="2767" spans="1:17" x14ac:dyDescent="0.2">
      <c r="A2767" s="198" t="s">
        <v>48</v>
      </c>
      <c r="B2767" s="199" t="s">
        <v>208</v>
      </c>
      <c r="C2767" s="199" t="s">
        <v>213</v>
      </c>
      <c r="D2767" s="199" t="s">
        <v>197</v>
      </c>
      <c r="E2767" s="199">
        <v>351868</v>
      </c>
      <c r="F2767" s="199">
        <v>367926</v>
      </c>
      <c r="G2767" s="199">
        <v>364734</v>
      </c>
      <c r="H2767" s="199">
        <v>367875</v>
      </c>
      <c r="I2767" s="199">
        <v>367387</v>
      </c>
      <c r="J2767" s="199">
        <v>363853</v>
      </c>
      <c r="K2767" s="199">
        <v>352824</v>
      </c>
      <c r="L2767" s="199">
        <v>353139</v>
      </c>
      <c r="M2767" s="199">
        <v>359849</v>
      </c>
      <c r="N2767" s="199">
        <v>371274</v>
      </c>
      <c r="O2767" s="199">
        <v>384593</v>
      </c>
      <c r="P2767" s="199"/>
      <c r="Q2767" s="200" t="s">
        <v>1</v>
      </c>
    </row>
    <row r="2768" spans="1:17" x14ac:dyDescent="0.2">
      <c r="A2768" s="195" t="s">
        <v>48</v>
      </c>
      <c r="B2768" s="196" t="s">
        <v>208</v>
      </c>
      <c r="C2768" s="196" t="s">
        <v>212</v>
      </c>
      <c r="D2768" s="196" t="s">
        <v>195</v>
      </c>
      <c r="E2768" s="196">
        <v>284934</v>
      </c>
      <c r="F2768" s="196">
        <v>286426</v>
      </c>
      <c r="G2768" s="196">
        <v>316499</v>
      </c>
      <c r="H2768" s="196">
        <v>315287</v>
      </c>
      <c r="I2768" s="196">
        <v>320545</v>
      </c>
      <c r="J2768" s="196">
        <v>323258</v>
      </c>
      <c r="K2768" s="196">
        <v>318192</v>
      </c>
      <c r="L2768" s="196">
        <v>309795</v>
      </c>
      <c r="M2768" s="196">
        <v>312303</v>
      </c>
      <c r="N2768" s="196">
        <v>319591</v>
      </c>
      <c r="O2768" s="196">
        <v>327201</v>
      </c>
      <c r="P2768" s="196"/>
      <c r="Q2768" s="197" t="s">
        <v>1</v>
      </c>
    </row>
    <row r="2769" spans="1:17" x14ac:dyDescent="0.2">
      <c r="A2769" s="198" t="s">
        <v>48</v>
      </c>
      <c r="B2769" s="199" t="s">
        <v>208</v>
      </c>
      <c r="C2769" s="199" t="s">
        <v>212</v>
      </c>
      <c r="D2769" s="199" t="s">
        <v>197</v>
      </c>
      <c r="E2769" s="199">
        <v>333088</v>
      </c>
      <c r="F2769" s="199">
        <v>328910</v>
      </c>
      <c r="G2769" s="199">
        <v>353815</v>
      </c>
      <c r="H2769" s="199">
        <v>350471</v>
      </c>
      <c r="I2769" s="199">
        <v>358591</v>
      </c>
      <c r="J2769" s="199">
        <v>357881</v>
      </c>
      <c r="K2769" s="199">
        <v>351704</v>
      </c>
      <c r="L2769" s="199">
        <v>343382</v>
      </c>
      <c r="M2769" s="199">
        <v>344663</v>
      </c>
      <c r="N2769" s="199">
        <v>352281</v>
      </c>
      <c r="O2769" s="199">
        <v>361148</v>
      </c>
      <c r="P2769" s="199"/>
      <c r="Q2769" s="200" t="s">
        <v>1</v>
      </c>
    </row>
    <row r="2770" spans="1:17" x14ac:dyDescent="0.2">
      <c r="A2770" s="195" t="s">
        <v>48</v>
      </c>
      <c r="B2770" s="196" t="s">
        <v>208</v>
      </c>
      <c r="C2770" s="196" t="s">
        <v>210</v>
      </c>
      <c r="D2770" s="196" t="s">
        <v>195</v>
      </c>
      <c r="E2770" s="196">
        <v>266380</v>
      </c>
      <c r="F2770" s="196">
        <v>265209</v>
      </c>
      <c r="G2770" s="196">
        <v>301811</v>
      </c>
      <c r="H2770" s="196">
        <v>275259</v>
      </c>
      <c r="I2770" s="196">
        <v>300374</v>
      </c>
      <c r="J2770" s="196">
        <v>307334</v>
      </c>
      <c r="K2770" s="196">
        <v>309821</v>
      </c>
      <c r="L2770" s="196">
        <v>304939</v>
      </c>
      <c r="M2770" s="196">
        <v>301118</v>
      </c>
      <c r="N2770" s="196">
        <v>305444</v>
      </c>
      <c r="O2770" s="196">
        <v>311983</v>
      </c>
      <c r="P2770" s="196"/>
      <c r="Q2770" s="197" t="s">
        <v>1</v>
      </c>
    </row>
    <row r="2771" spans="1:17" x14ac:dyDescent="0.2">
      <c r="A2771" s="198" t="s">
        <v>48</v>
      </c>
      <c r="B2771" s="199" t="s">
        <v>208</v>
      </c>
      <c r="C2771" s="199" t="s">
        <v>210</v>
      </c>
      <c r="D2771" s="199" t="s">
        <v>197</v>
      </c>
      <c r="E2771" s="199">
        <v>314837</v>
      </c>
      <c r="F2771" s="199">
        <v>309451</v>
      </c>
      <c r="G2771" s="199">
        <v>334652</v>
      </c>
      <c r="H2771" s="199">
        <v>315231</v>
      </c>
      <c r="I2771" s="199">
        <v>332169</v>
      </c>
      <c r="J2771" s="199">
        <v>342237</v>
      </c>
      <c r="K2771" s="199">
        <v>344897</v>
      </c>
      <c r="L2771" s="199">
        <v>340712</v>
      </c>
      <c r="M2771" s="199">
        <v>333714</v>
      </c>
      <c r="N2771" s="199">
        <v>337431</v>
      </c>
      <c r="O2771" s="199">
        <v>343854</v>
      </c>
      <c r="P2771" s="199"/>
      <c r="Q2771" s="200" t="s">
        <v>1</v>
      </c>
    </row>
    <row r="2772" spans="1:17" x14ac:dyDescent="0.2">
      <c r="A2772" s="195" t="s">
        <v>48</v>
      </c>
      <c r="B2772" s="196" t="s">
        <v>208</v>
      </c>
      <c r="C2772" s="196" t="s">
        <v>206</v>
      </c>
      <c r="D2772" s="196" t="s">
        <v>195</v>
      </c>
      <c r="E2772" s="196">
        <v>251127</v>
      </c>
      <c r="F2772" s="196">
        <v>244402</v>
      </c>
      <c r="G2772" s="196">
        <v>264755</v>
      </c>
      <c r="H2772" s="196">
        <v>254832</v>
      </c>
      <c r="I2772" s="196">
        <v>292964</v>
      </c>
      <c r="J2772" s="196">
        <v>295066</v>
      </c>
      <c r="K2772" s="196">
        <v>299205</v>
      </c>
      <c r="L2772" s="196">
        <v>302177</v>
      </c>
      <c r="M2772" s="196">
        <v>305080</v>
      </c>
      <c r="N2772" s="196">
        <v>305731</v>
      </c>
      <c r="O2772" s="196">
        <v>308711</v>
      </c>
      <c r="P2772" s="196"/>
      <c r="Q2772" s="197" t="s">
        <v>1</v>
      </c>
    </row>
    <row r="2773" spans="1:17" x14ac:dyDescent="0.2">
      <c r="A2773" s="198" t="s">
        <v>48</v>
      </c>
      <c r="B2773" s="199" t="s">
        <v>208</v>
      </c>
      <c r="C2773" s="199" t="s">
        <v>206</v>
      </c>
      <c r="D2773" s="199" t="s">
        <v>197</v>
      </c>
      <c r="E2773" s="199">
        <v>298169</v>
      </c>
      <c r="F2773" s="199">
        <v>286975</v>
      </c>
      <c r="G2773" s="199">
        <v>305846</v>
      </c>
      <c r="H2773" s="199">
        <v>296599</v>
      </c>
      <c r="I2773" s="199">
        <v>329768</v>
      </c>
      <c r="J2773" s="199">
        <v>328725</v>
      </c>
      <c r="K2773" s="199">
        <v>337211</v>
      </c>
      <c r="L2773" s="199">
        <v>345749</v>
      </c>
      <c r="M2773" s="199">
        <v>348682</v>
      </c>
      <c r="N2773" s="199">
        <v>344338</v>
      </c>
      <c r="O2773" s="199">
        <v>344567</v>
      </c>
      <c r="P2773" s="199"/>
      <c r="Q2773" s="200" t="s">
        <v>1</v>
      </c>
    </row>
    <row r="2774" spans="1:17" x14ac:dyDescent="0.2">
      <c r="A2774" s="195" t="s">
        <v>48</v>
      </c>
      <c r="B2774" s="196" t="s">
        <v>208</v>
      </c>
      <c r="C2774" s="196" t="s">
        <v>211</v>
      </c>
      <c r="D2774" s="196" t="s">
        <v>195</v>
      </c>
      <c r="E2774" s="196"/>
      <c r="F2774" s="196"/>
      <c r="G2774" s="196"/>
      <c r="H2774" s="196"/>
      <c r="I2774" s="196"/>
      <c r="J2774" s="196"/>
      <c r="K2774" s="196"/>
      <c r="L2774" s="196"/>
      <c r="M2774" s="196"/>
      <c r="N2774" s="196"/>
      <c r="O2774" s="196"/>
      <c r="P2774" s="196"/>
      <c r="Q2774" s="197" t="s">
        <v>1</v>
      </c>
    </row>
    <row r="2775" spans="1:17" x14ac:dyDescent="0.2">
      <c r="A2775" s="198" t="s">
        <v>48</v>
      </c>
      <c r="B2775" s="199" t="s">
        <v>208</v>
      </c>
      <c r="C2775" s="199" t="s">
        <v>211</v>
      </c>
      <c r="D2775" s="199" t="s">
        <v>197</v>
      </c>
      <c r="E2775" s="199"/>
      <c r="F2775" s="199"/>
      <c r="G2775" s="199"/>
      <c r="H2775" s="199"/>
      <c r="I2775" s="199"/>
      <c r="J2775" s="199"/>
      <c r="K2775" s="199"/>
      <c r="L2775" s="199"/>
      <c r="M2775" s="199"/>
      <c r="N2775" s="199"/>
      <c r="O2775" s="199"/>
      <c r="P2775" s="199"/>
      <c r="Q2775" s="200" t="s">
        <v>1</v>
      </c>
    </row>
    <row r="2776" spans="1:17" x14ac:dyDescent="0.2">
      <c r="A2776" s="195" t="s">
        <v>48</v>
      </c>
      <c r="B2776" s="196" t="s">
        <v>205</v>
      </c>
      <c r="C2776" s="196" t="s">
        <v>214</v>
      </c>
      <c r="D2776" s="196" t="s">
        <v>195</v>
      </c>
      <c r="E2776" s="196">
        <v>214274</v>
      </c>
      <c r="F2776" s="196">
        <v>209010</v>
      </c>
      <c r="G2776" s="196">
        <v>211563</v>
      </c>
      <c r="H2776" s="196">
        <v>204589</v>
      </c>
      <c r="I2776" s="196">
        <v>219834</v>
      </c>
      <c r="J2776" s="196">
        <v>247882</v>
      </c>
      <c r="K2776" s="196">
        <v>242950</v>
      </c>
      <c r="L2776" s="196">
        <v>243681</v>
      </c>
      <c r="M2776" s="196">
        <v>252440</v>
      </c>
      <c r="N2776" s="196">
        <v>265197</v>
      </c>
      <c r="O2776" s="196">
        <v>274020</v>
      </c>
      <c r="P2776" s="196"/>
      <c r="Q2776" s="197" t="s">
        <v>1</v>
      </c>
    </row>
    <row r="2777" spans="1:17" x14ac:dyDescent="0.2">
      <c r="A2777" s="198" t="s">
        <v>48</v>
      </c>
      <c r="B2777" s="199" t="s">
        <v>205</v>
      </c>
      <c r="C2777" s="199" t="s">
        <v>214</v>
      </c>
      <c r="D2777" s="199" t="s">
        <v>197</v>
      </c>
      <c r="E2777" s="199">
        <v>283911</v>
      </c>
      <c r="F2777" s="199">
        <v>276710</v>
      </c>
      <c r="G2777" s="199">
        <v>275845</v>
      </c>
      <c r="H2777" s="199">
        <v>267785</v>
      </c>
      <c r="I2777" s="199">
        <v>287149</v>
      </c>
      <c r="J2777" s="199">
        <v>311228</v>
      </c>
      <c r="K2777" s="199">
        <v>304820</v>
      </c>
      <c r="L2777" s="199">
        <v>306467</v>
      </c>
      <c r="M2777" s="199">
        <v>315843</v>
      </c>
      <c r="N2777" s="199">
        <v>340335</v>
      </c>
      <c r="O2777" s="199">
        <v>352065</v>
      </c>
      <c r="P2777" s="199"/>
      <c r="Q2777" s="200" t="s">
        <v>1</v>
      </c>
    </row>
    <row r="2778" spans="1:17" x14ac:dyDescent="0.2">
      <c r="A2778" s="195" t="s">
        <v>48</v>
      </c>
      <c r="B2778" s="196" t="s">
        <v>205</v>
      </c>
      <c r="C2778" s="196" t="s">
        <v>215</v>
      </c>
      <c r="D2778" s="196" t="s">
        <v>195</v>
      </c>
      <c r="E2778" s="196">
        <v>203481</v>
      </c>
      <c r="F2778" s="196">
        <v>198137</v>
      </c>
      <c r="G2778" s="196">
        <v>193480</v>
      </c>
      <c r="H2778" s="196">
        <v>193944</v>
      </c>
      <c r="I2778" s="196">
        <v>198680</v>
      </c>
      <c r="J2778" s="196">
        <v>208834</v>
      </c>
      <c r="K2778" s="196">
        <v>231358</v>
      </c>
      <c r="L2778" s="196">
        <v>226617</v>
      </c>
      <c r="M2778" s="196">
        <v>230066</v>
      </c>
      <c r="N2778" s="196">
        <v>237532</v>
      </c>
      <c r="O2778" s="196">
        <v>240594</v>
      </c>
      <c r="P2778" s="196"/>
      <c r="Q2778" s="197" t="s">
        <v>1</v>
      </c>
    </row>
    <row r="2779" spans="1:17" x14ac:dyDescent="0.2">
      <c r="A2779" s="198" t="s">
        <v>48</v>
      </c>
      <c r="B2779" s="199" t="s">
        <v>205</v>
      </c>
      <c r="C2779" s="199" t="s">
        <v>215</v>
      </c>
      <c r="D2779" s="199" t="s">
        <v>197</v>
      </c>
      <c r="E2779" s="199">
        <v>244674</v>
      </c>
      <c r="F2779" s="199">
        <v>247164</v>
      </c>
      <c r="G2779" s="199">
        <v>240529</v>
      </c>
      <c r="H2779" s="199">
        <v>240098</v>
      </c>
      <c r="I2779" s="199">
        <v>247061</v>
      </c>
      <c r="J2779" s="199">
        <v>257796</v>
      </c>
      <c r="K2779" s="199">
        <v>274190</v>
      </c>
      <c r="L2779" s="199">
        <v>266084</v>
      </c>
      <c r="M2779" s="199">
        <v>268884</v>
      </c>
      <c r="N2779" s="199">
        <v>272899</v>
      </c>
      <c r="O2779" s="199">
        <v>270249</v>
      </c>
      <c r="P2779" s="199"/>
      <c r="Q2779" s="200" t="s">
        <v>1</v>
      </c>
    </row>
    <row r="2780" spans="1:17" x14ac:dyDescent="0.2">
      <c r="A2780" s="195" t="s">
        <v>48</v>
      </c>
      <c r="B2780" s="196" t="s">
        <v>205</v>
      </c>
      <c r="C2780" s="196" t="s">
        <v>213</v>
      </c>
      <c r="D2780" s="196" t="s">
        <v>195</v>
      </c>
      <c r="E2780" s="196">
        <v>226398</v>
      </c>
      <c r="F2780" s="196">
        <v>233982</v>
      </c>
      <c r="G2780" s="196">
        <v>236458</v>
      </c>
      <c r="H2780" s="196">
        <v>235385</v>
      </c>
      <c r="I2780" s="196">
        <v>235375</v>
      </c>
      <c r="J2780" s="196">
        <v>239919</v>
      </c>
      <c r="K2780" s="196">
        <v>249229</v>
      </c>
      <c r="L2780" s="196">
        <v>264076</v>
      </c>
      <c r="M2780" s="196">
        <v>265552</v>
      </c>
      <c r="N2780" s="196">
        <v>266549</v>
      </c>
      <c r="O2780" s="196">
        <v>269226</v>
      </c>
      <c r="P2780" s="196"/>
      <c r="Q2780" s="197" t="s">
        <v>1</v>
      </c>
    </row>
    <row r="2781" spans="1:17" x14ac:dyDescent="0.2">
      <c r="A2781" s="198" t="s">
        <v>48</v>
      </c>
      <c r="B2781" s="199" t="s">
        <v>205</v>
      </c>
      <c r="C2781" s="199" t="s">
        <v>213</v>
      </c>
      <c r="D2781" s="199" t="s">
        <v>197</v>
      </c>
      <c r="E2781" s="199">
        <v>265364</v>
      </c>
      <c r="F2781" s="199">
        <v>282351</v>
      </c>
      <c r="G2781" s="199">
        <v>298974</v>
      </c>
      <c r="H2781" s="199">
        <v>291288</v>
      </c>
      <c r="I2781" s="199">
        <v>300560</v>
      </c>
      <c r="J2781" s="199">
        <v>305568</v>
      </c>
      <c r="K2781" s="199">
        <v>315558</v>
      </c>
      <c r="L2781" s="199">
        <v>320456</v>
      </c>
      <c r="M2781" s="199">
        <v>312456</v>
      </c>
      <c r="N2781" s="199">
        <v>298612</v>
      </c>
      <c r="O2781" s="199">
        <v>288347</v>
      </c>
      <c r="P2781" s="199"/>
      <c r="Q2781" s="200" t="s">
        <v>1</v>
      </c>
    </row>
    <row r="2782" spans="1:17" x14ac:dyDescent="0.2">
      <c r="A2782" s="195" t="s">
        <v>48</v>
      </c>
      <c r="B2782" s="196" t="s">
        <v>205</v>
      </c>
      <c r="C2782" s="196" t="s">
        <v>212</v>
      </c>
      <c r="D2782" s="196" t="s">
        <v>195</v>
      </c>
      <c r="E2782" s="196"/>
      <c r="F2782" s="196"/>
      <c r="G2782" s="196"/>
      <c r="H2782" s="196"/>
      <c r="I2782" s="196"/>
      <c r="J2782" s="196"/>
      <c r="K2782" s="196"/>
      <c r="L2782" s="196"/>
      <c r="M2782" s="196"/>
      <c r="N2782" s="196"/>
      <c r="O2782" s="196"/>
      <c r="P2782" s="196"/>
      <c r="Q2782" s="197" t="s">
        <v>1</v>
      </c>
    </row>
    <row r="2783" spans="1:17" x14ac:dyDescent="0.2">
      <c r="A2783" s="198" t="s">
        <v>48</v>
      </c>
      <c r="B2783" s="199" t="s">
        <v>205</v>
      </c>
      <c r="C2783" s="199" t="s">
        <v>212</v>
      </c>
      <c r="D2783" s="199" t="s">
        <v>197</v>
      </c>
      <c r="E2783" s="199"/>
      <c r="F2783" s="199"/>
      <c r="G2783" s="199"/>
      <c r="H2783" s="199"/>
      <c r="I2783" s="199"/>
      <c r="J2783" s="199"/>
      <c r="K2783" s="199"/>
      <c r="L2783" s="199"/>
      <c r="M2783" s="199"/>
      <c r="N2783" s="199"/>
      <c r="O2783" s="199"/>
      <c r="P2783" s="199"/>
      <c r="Q2783" s="200" t="s">
        <v>1</v>
      </c>
    </row>
    <row r="2784" spans="1:17" x14ac:dyDescent="0.2">
      <c r="A2784" s="195" t="s">
        <v>48</v>
      </c>
      <c r="B2784" s="196" t="s">
        <v>205</v>
      </c>
      <c r="C2784" s="196" t="s">
        <v>210</v>
      </c>
      <c r="D2784" s="196" t="s">
        <v>195</v>
      </c>
      <c r="E2784" s="196"/>
      <c r="F2784" s="196"/>
      <c r="G2784" s="196"/>
      <c r="H2784" s="196"/>
      <c r="I2784" s="196"/>
      <c r="J2784" s="196"/>
      <c r="K2784" s="196"/>
      <c r="L2784" s="196"/>
      <c r="M2784" s="196"/>
      <c r="N2784" s="196"/>
      <c r="O2784" s="196"/>
      <c r="P2784" s="196"/>
      <c r="Q2784" s="197" t="s">
        <v>1</v>
      </c>
    </row>
    <row r="2785" spans="1:17" x14ac:dyDescent="0.2">
      <c r="A2785" s="198" t="s">
        <v>48</v>
      </c>
      <c r="B2785" s="199" t="s">
        <v>205</v>
      </c>
      <c r="C2785" s="199" t="s">
        <v>210</v>
      </c>
      <c r="D2785" s="199" t="s">
        <v>197</v>
      </c>
      <c r="E2785" s="199"/>
      <c r="F2785" s="199"/>
      <c r="G2785" s="199"/>
      <c r="H2785" s="199"/>
      <c r="I2785" s="199"/>
      <c r="J2785" s="199"/>
      <c r="K2785" s="199"/>
      <c r="L2785" s="199"/>
      <c r="M2785" s="199"/>
      <c r="N2785" s="199"/>
      <c r="O2785" s="199"/>
      <c r="P2785" s="199"/>
      <c r="Q2785" s="200" t="s">
        <v>1</v>
      </c>
    </row>
    <row r="2786" spans="1:17" x14ac:dyDescent="0.2">
      <c r="A2786" s="195" t="s">
        <v>48</v>
      </c>
      <c r="B2786" s="196" t="s">
        <v>205</v>
      </c>
      <c r="C2786" s="196" t="s">
        <v>206</v>
      </c>
      <c r="D2786" s="196" t="s">
        <v>195</v>
      </c>
      <c r="E2786" s="196"/>
      <c r="F2786" s="196"/>
      <c r="G2786" s="196"/>
      <c r="H2786" s="196"/>
      <c r="I2786" s="196"/>
      <c r="J2786" s="196"/>
      <c r="K2786" s="196"/>
      <c r="L2786" s="196"/>
      <c r="M2786" s="196"/>
      <c r="N2786" s="196"/>
      <c r="O2786" s="196"/>
      <c r="P2786" s="196"/>
      <c r="Q2786" s="197" t="s">
        <v>1</v>
      </c>
    </row>
    <row r="2787" spans="1:17" x14ac:dyDescent="0.2">
      <c r="A2787" s="198" t="s">
        <v>48</v>
      </c>
      <c r="B2787" s="199" t="s">
        <v>205</v>
      </c>
      <c r="C2787" s="199" t="s">
        <v>206</v>
      </c>
      <c r="D2787" s="199" t="s">
        <v>197</v>
      </c>
      <c r="E2787" s="199"/>
      <c r="F2787" s="199"/>
      <c r="G2787" s="199"/>
      <c r="H2787" s="199"/>
      <c r="I2787" s="199"/>
      <c r="J2787" s="199"/>
      <c r="K2787" s="199"/>
      <c r="L2787" s="199"/>
      <c r="M2787" s="199"/>
      <c r="N2787" s="199"/>
      <c r="O2787" s="199"/>
      <c r="P2787" s="199"/>
      <c r="Q2787" s="200" t="s">
        <v>1</v>
      </c>
    </row>
    <row r="2788" spans="1:17" x14ac:dyDescent="0.2">
      <c r="A2788" s="195" t="s">
        <v>48</v>
      </c>
      <c r="B2788" s="196" t="s">
        <v>205</v>
      </c>
      <c r="C2788" s="196" t="s">
        <v>211</v>
      </c>
      <c r="D2788" s="196" t="s">
        <v>195</v>
      </c>
      <c r="E2788" s="199"/>
      <c r="F2788" s="199"/>
      <c r="G2788" s="199"/>
      <c r="H2788" s="199"/>
      <c r="I2788" s="199"/>
      <c r="J2788" s="199"/>
      <c r="K2788" s="199"/>
      <c r="L2788" s="199"/>
      <c r="M2788" s="199"/>
      <c r="N2788" s="199"/>
      <c r="O2788" s="199"/>
      <c r="P2788" s="199"/>
      <c r="Q2788" s="200"/>
    </row>
    <row r="2789" spans="1:17" x14ac:dyDescent="0.2">
      <c r="A2789" s="198" t="s">
        <v>48</v>
      </c>
      <c r="B2789" s="199" t="s">
        <v>205</v>
      </c>
      <c r="C2789" s="199" t="s">
        <v>211</v>
      </c>
      <c r="D2789" s="199" t="s">
        <v>197</v>
      </c>
      <c r="E2789" s="199"/>
      <c r="F2789" s="199"/>
      <c r="G2789" s="199"/>
      <c r="H2789" s="199"/>
      <c r="I2789" s="199"/>
      <c r="J2789" s="199"/>
      <c r="K2789" s="199"/>
      <c r="L2789" s="199"/>
      <c r="M2789" s="199"/>
      <c r="N2789" s="199"/>
      <c r="O2789" s="199"/>
      <c r="P2789" s="199"/>
      <c r="Q2789" s="200"/>
    </row>
    <row r="2790" spans="1:17" x14ac:dyDescent="0.2">
      <c r="A2790" s="195" t="s">
        <v>48</v>
      </c>
      <c r="B2790" s="196" t="s">
        <v>205</v>
      </c>
      <c r="C2790" s="196" t="s">
        <v>1087</v>
      </c>
      <c r="D2790" s="196" t="s">
        <v>195</v>
      </c>
      <c r="E2790" s="199"/>
      <c r="F2790" s="199"/>
      <c r="G2790" s="199"/>
      <c r="H2790" s="199"/>
      <c r="I2790" s="199"/>
      <c r="J2790" s="199"/>
      <c r="K2790" s="199"/>
      <c r="L2790" s="199"/>
      <c r="M2790" s="199"/>
      <c r="N2790" s="199"/>
      <c r="O2790" s="199"/>
      <c r="P2790" s="199"/>
      <c r="Q2790" s="200"/>
    </row>
    <row r="2791" spans="1:17" x14ac:dyDescent="0.2">
      <c r="A2791" s="198" t="s">
        <v>48</v>
      </c>
      <c r="B2791" s="199" t="s">
        <v>205</v>
      </c>
      <c r="C2791" s="199" t="s">
        <v>1087</v>
      </c>
      <c r="D2791" s="199" t="s">
        <v>197</v>
      </c>
      <c r="E2791" s="199"/>
      <c r="F2791" s="199"/>
      <c r="G2791" s="199"/>
      <c r="H2791" s="199"/>
      <c r="I2791" s="199"/>
      <c r="J2791" s="199"/>
      <c r="K2791" s="199"/>
      <c r="L2791" s="199"/>
      <c r="M2791" s="199"/>
      <c r="N2791" s="199"/>
      <c r="O2791" s="199"/>
      <c r="P2791" s="199"/>
      <c r="Q2791" s="200"/>
    </row>
    <row r="2792" spans="1:17" x14ac:dyDescent="0.2">
      <c r="A2792" s="195" t="s">
        <v>48</v>
      </c>
      <c r="B2792" s="196" t="s">
        <v>209</v>
      </c>
      <c r="C2792" s="196" t="s">
        <v>214</v>
      </c>
      <c r="D2792" s="196" t="s">
        <v>195</v>
      </c>
      <c r="E2792" s="196">
        <v>15.01553</v>
      </c>
      <c r="F2792" s="196">
        <v>13.830769999999999</v>
      </c>
      <c r="G2792" s="196">
        <v>8.4718199999999992</v>
      </c>
      <c r="H2792" s="196">
        <v>13.257110000000001</v>
      </c>
      <c r="I2792" s="196">
        <v>7.3002799999999999</v>
      </c>
      <c r="J2792" s="196">
        <v>9.2183799999999998</v>
      </c>
      <c r="K2792" s="196">
        <v>9.5978700000000003</v>
      </c>
      <c r="L2792" s="196">
        <v>9.5350400000000004</v>
      </c>
      <c r="M2792" s="196">
        <v>9.4908800000000006</v>
      </c>
      <c r="N2792" s="196">
        <v>9.9812999999999992</v>
      </c>
      <c r="O2792" s="196">
        <v>9.9857399999999998</v>
      </c>
      <c r="P2792" s="196"/>
      <c r="Q2792" s="197" t="s">
        <v>1</v>
      </c>
    </row>
    <row r="2793" spans="1:17" x14ac:dyDescent="0.2">
      <c r="A2793" s="198" t="s">
        <v>48</v>
      </c>
      <c r="B2793" s="199" t="s">
        <v>209</v>
      </c>
      <c r="C2793" s="199" t="s">
        <v>214</v>
      </c>
      <c r="D2793" s="199" t="s">
        <v>197</v>
      </c>
      <c r="E2793" s="199">
        <v>18.04299</v>
      </c>
      <c r="F2793" s="199">
        <v>16.924659999999999</v>
      </c>
      <c r="G2793" s="199">
        <v>10.61237</v>
      </c>
      <c r="H2793" s="199">
        <v>15.664899999999999</v>
      </c>
      <c r="I2793" s="199">
        <v>9.3372399999999995</v>
      </c>
      <c r="J2793" s="199">
        <v>11.883319999999999</v>
      </c>
      <c r="K2793" s="199">
        <v>12.28477</v>
      </c>
      <c r="L2793" s="199">
        <v>12.34022</v>
      </c>
      <c r="M2793" s="199">
        <v>12.48714</v>
      </c>
      <c r="N2793" s="199">
        <v>13.30143</v>
      </c>
      <c r="O2793" s="199">
        <v>13.72129</v>
      </c>
      <c r="P2793" s="199"/>
      <c r="Q2793" s="200" t="s">
        <v>1</v>
      </c>
    </row>
    <row r="2794" spans="1:17" x14ac:dyDescent="0.2">
      <c r="A2794" s="195" t="s">
        <v>48</v>
      </c>
      <c r="B2794" s="196" t="s">
        <v>209</v>
      </c>
      <c r="C2794" s="196" t="s">
        <v>215</v>
      </c>
      <c r="D2794" s="196" t="s">
        <v>195</v>
      </c>
      <c r="E2794" s="196">
        <v>10.299709999999999</v>
      </c>
      <c r="F2794" s="196">
        <v>11.275600000000001</v>
      </c>
      <c r="G2794" s="196">
        <v>7.7737800000000004</v>
      </c>
      <c r="H2794" s="196">
        <v>10.27711</v>
      </c>
      <c r="I2794" s="196">
        <v>8.0052900000000005</v>
      </c>
      <c r="J2794" s="196">
        <v>8.9343800000000009</v>
      </c>
      <c r="K2794" s="196">
        <v>7.8970200000000004</v>
      </c>
      <c r="L2794" s="196">
        <v>7.0378100000000003</v>
      </c>
      <c r="M2794" s="196">
        <v>7.2881600000000004</v>
      </c>
      <c r="N2794" s="196">
        <v>7.5596100000000002</v>
      </c>
      <c r="O2794" s="196">
        <v>7.4246999999999996</v>
      </c>
      <c r="P2794" s="196"/>
      <c r="Q2794" s="197" t="s">
        <v>1</v>
      </c>
    </row>
    <row r="2795" spans="1:17" x14ac:dyDescent="0.2">
      <c r="A2795" s="198" t="s">
        <v>48</v>
      </c>
      <c r="B2795" s="199" t="s">
        <v>209</v>
      </c>
      <c r="C2795" s="199" t="s">
        <v>215</v>
      </c>
      <c r="D2795" s="199" t="s">
        <v>197</v>
      </c>
      <c r="E2795" s="199">
        <v>13.974919999999999</v>
      </c>
      <c r="F2795" s="199">
        <v>15.0968</v>
      </c>
      <c r="G2795" s="199">
        <v>10.72541</v>
      </c>
      <c r="H2795" s="199">
        <v>13.82316</v>
      </c>
      <c r="I2795" s="199">
        <v>11.08216</v>
      </c>
      <c r="J2795" s="199">
        <v>12.4688</v>
      </c>
      <c r="K2795" s="199">
        <v>10.94088</v>
      </c>
      <c r="L2795" s="199">
        <v>10.135910000000001</v>
      </c>
      <c r="M2795" s="199">
        <v>10.63838</v>
      </c>
      <c r="N2795" s="199">
        <v>11.28932</v>
      </c>
      <c r="O2795" s="199">
        <v>10.95438</v>
      </c>
      <c r="P2795" s="199"/>
      <c r="Q2795" s="200" t="s">
        <v>1</v>
      </c>
    </row>
    <row r="2796" spans="1:17" x14ac:dyDescent="0.2">
      <c r="A2796" s="195" t="s">
        <v>48</v>
      </c>
      <c r="B2796" s="196" t="s">
        <v>209</v>
      </c>
      <c r="C2796" s="196" t="s">
        <v>213</v>
      </c>
      <c r="D2796" s="196" t="s">
        <v>195</v>
      </c>
      <c r="E2796" s="196">
        <v>10.5726</v>
      </c>
      <c r="F2796" s="196">
        <v>9.7856500000000004</v>
      </c>
      <c r="G2796" s="196">
        <v>7.7815799999999999</v>
      </c>
      <c r="H2796" s="196">
        <v>9.8770199999999999</v>
      </c>
      <c r="I2796" s="196">
        <v>5.8329899999999997</v>
      </c>
      <c r="J2796" s="196">
        <v>8.4697899999999997</v>
      </c>
      <c r="K2796" s="196">
        <v>8.9400499999999994</v>
      </c>
      <c r="L2796" s="196">
        <v>7.7010699999999996</v>
      </c>
      <c r="M2796" s="196">
        <v>7.3562799999999999</v>
      </c>
      <c r="N2796" s="196">
        <v>7.8292700000000002</v>
      </c>
      <c r="O2796" s="196">
        <v>7.4824999999999999</v>
      </c>
      <c r="P2796" s="196"/>
      <c r="Q2796" s="197" t="s">
        <v>1</v>
      </c>
    </row>
    <row r="2797" spans="1:17" x14ac:dyDescent="0.2">
      <c r="A2797" s="198" t="s">
        <v>48</v>
      </c>
      <c r="B2797" s="199" t="s">
        <v>209</v>
      </c>
      <c r="C2797" s="199" t="s">
        <v>213</v>
      </c>
      <c r="D2797" s="199" t="s">
        <v>197</v>
      </c>
      <c r="E2797" s="199">
        <v>15.572319999999999</v>
      </c>
      <c r="F2797" s="199">
        <v>14.422470000000001</v>
      </c>
      <c r="G2797" s="199">
        <v>11.943770000000001</v>
      </c>
      <c r="H2797" s="199">
        <v>14.276859999999999</v>
      </c>
      <c r="I2797" s="199">
        <v>9.0101200000000006</v>
      </c>
      <c r="J2797" s="199">
        <v>12.435790000000001</v>
      </c>
      <c r="K2797" s="199">
        <v>13.05949</v>
      </c>
      <c r="L2797" s="199">
        <v>12.05078</v>
      </c>
      <c r="M2797" s="199">
        <v>11.8408</v>
      </c>
      <c r="N2797" s="199">
        <v>12.818300000000001</v>
      </c>
      <c r="O2797" s="199">
        <v>12.29664</v>
      </c>
      <c r="P2797" s="199"/>
      <c r="Q2797" s="200" t="s">
        <v>1</v>
      </c>
    </row>
    <row r="2798" spans="1:17" x14ac:dyDescent="0.2">
      <c r="A2798" s="195" t="s">
        <v>48</v>
      </c>
      <c r="B2798" s="196" t="s">
        <v>209</v>
      </c>
      <c r="C2798" s="196" t="s">
        <v>212</v>
      </c>
      <c r="D2798" s="196" t="s">
        <v>195</v>
      </c>
      <c r="E2798" s="196">
        <v>7.8519899999999998</v>
      </c>
      <c r="F2798" s="196">
        <v>7.4431099999999999</v>
      </c>
      <c r="G2798" s="196">
        <v>5.6609999999999996</v>
      </c>
      <c r="H2798" s="196">
        <v>6.49979</v>
      </c>
      <c r="I2798" s="196">
        <v>5.0779100000000001</v>
      </c>
      <c r="J2798" s="196">
        <v>6.2448600000000001</v>
      </c>
      <c r="K2798" s="196">
        <v>6.7248700000000001</v>
      </c>
      <c r="L2798" s="196">
        <v>6.0355999999999996</v>
      </c>
      <c r="M2798" s="196">
        <v>5.9589600000000003</v>
      </c>
      <c r="N2798" s="196">
        <v>6.2861599999999997</v>
      </c>
      <c r="O2798" s="196">
        <v>5.9306099999999997</v>
      </c>
      <c r="P2798" s="196"/>
      <c r="Q2798" s="197" t="s">
        <v>1</v>
      </c>
    </row>
    <row r="2799" spans="1:17" x14ac:dyDescent="0.2">
      <c r="A2799" s="198" t="s">
        <v>48</v>
      </c>
      <c r="B2799" s="199" t="s">
        <v>209</v>
      </c>
      <c r="C2799" s="199" t="s">
        <v>212</v>
      </c>
      <c r="D2799" s="199" t="s">
        <v>197</v>
      </c>
      <c r="E2799" s="199">
        <v>13.266159999999999</v>
      </c>
      <c r="F2799" s="199">
        <v>12.77492</v>
      </c>
      <c r="G2799" s="199">
        <v>9.6434599999999993</v>
      </c>
      <c r="H2799" s="199">
        <v>11.236879999999999</v>
      </c>
      <c r="I2799" s="199">
        <v>9.0947600000000008</v>
      </c>
      <c r="J2799" s="199">
        <v>10.99611</v>
      </c>
      <c r="K2799" s="199">
        <v>10.991339999999999</v>
      </c>
      <c r="L2799" s="199">
        <v>10.82788</v>
      </c>
      <c r="M2799" s="199">
        <v>10.924289999999999</v>
      </c>
      <c r="N2799" s="199">
        <v>11.89533</v>
      </c>
      <c r="O2799" s="199">
        <v>11.26131</v>
      </c>
      <c r="P2799" s="199"/>
      <c r="Q2799" s="200" t="s">
        <v>1</v>
      </c>
    </row>
    <row r="2800" spans="1:17" x14ac:dyDescent="0.2">
      <c r="A2800" s="195" t="s">
        <v>48</v>
      </c>
      <c r="B2800" s="196" t="s">
        <v>209</v>
      </c>
      <c r="C2800" s="196" t="s">
        <v>210</v>
      </c>
      <c r="D2800" s="196" t="s">
        <v>195</v>
      </c>
      <c r="E2800" s="196">
        <v>6.0976800000000004</v>
      </c>
      <c r="F2800" s="196">
        <v>5.7083300000000001</v>
      </c>
      <c r="G2800" s="196">
        <v>3.8003900000000002</v>
      </c>
      <c r="H2800" s="196">
        <v>5.2855699999999999</v>
      </c>
      <c r="I2800" s="196">
        <v>3.0914799999999998</v>
      </c>
      <c r="J2800" s="196">
        <v>4.3395799999999998</v>
      </c>
      <c r="K2800" s="196">
        <v>5.0748699999999998</v>
      </c>
      <c r="L2800" s="196">
        <v>4.7094699999999996</v>
      </c>
      <c r="M2800" s="196">
        <v>5.0628000000000002</v>
      </c>
      <c r="N2800" s="196">
        <v>5.4880800000000001</v>
      </c>
      <c r="O2800" s="196">
        <v>5.2445199999999996</v>
      </c>
      <c r="P2800" s="196"/>
      <c r="Q2800" s="197" t="s">
        <v>1</v>
      </c>
    </row>
    <row r="2801" spans="1:17" x14ac:dyDescent="0.2">
      <c r="A2801" s="198" t="s">
        <v>48</v>
      </c>
      <c r="B2801" s="199" t="s">
        <v>209</v>
      </c>
      <c r="C2801" s="199" t="s">
        <v>210</v>
      </c>
      <c r="D2801" s="199" t="s">
        <v>197</v>
      </c>
      <c r="E2801" s="199">
        <v>11.24296</v>
      </c>
      <c r="F2801" s="199">
        <v>10.757440000000001</v>
      </c>
      <c r="G2801" s="199">
        <v>7.6297199999999998</v>
      </c>
      <c r="H2801" s="199">
        <v>9.7623599999999993</v>
      </c>
      <c r="I2801" s="199">
        <v>5.9578100000000003</v>
      </c>
      <c r="J2801" s="199">
        <v>8.4429800000000004</v>
      </c>
      <c r="K2801" s="199">
        <v>9.6231600000000004</v>
      </c>
      <c r="L2801" s="199">
        <v>9.6553699999999996</v>
      </c>
      <c r="M2801" s="199">
        <v>10.10566</v>
      </c>
      <c r="N2801" s="199">
        <v>11.390180000000001</v>
      </c>
      <c r="O2801" s="199">
        <v>10.898809999999999</v>
      </c>
      <c r="P2801" s="199"/>
      <c r="Q2801" s="200" t="s">
        <v>1</v>
      </c>
    </row>
    <row r="2802" spans="1:17" x14ac:dyDescent="0.2">
      <c r="A2802" s="195" t="s">
        <v>48</v>
      </c>
      <c r="B2802" s="196" t="s">
        <v>209</v>
      </c>
      <c r="C2802" s="196" t="s">
        <v>206</v>
      </c>
      <c r="D2802" s="196" t="s">
        <v>195</v>
      </c>
      <c r="E2802" s="196">
        <v>5.4127999999999998</v>
      </c>
      <c r="F2802" s="196">
        <v>4.7364600000000001</v>
      </c>
      <c r="G2802" s="196">
        <v>4.5819700000000001</v>
      </c>
      <c r="H2802" s="196">
        <v>5.2285399999999997</v>
      </c>
      <c r="I2802" s="196">
        <v>4.2151899999999998</v>
      </c>
      <c r="J2802" s="196">
        <v>5.6082400000000003</v>
      </c>
      <c r="K2802" s="196">
        <v>6.5824400000000001</v>
      </c>
      <c r="L2802" s="196">
        <v>7.1302599999999998</v>
      </c>
      <c r="M2802" s="196">
        <v>8.2896300000000007</v>
      </c>
      <c r="N2802" s="196">
        <v>9.4344400000000004</v>
      </c>
      <c r="O2802" s="196">
        <v>9.0093999999999994</v>
      </c>
      <c r="P2802" s="196"/>
      <c r="Q2802" s="197" t="s">
        <v>1</v>
      </c>
    </row>
    <row r="2803" spans="1:17" x14ac:dyDescent="0.2">
      <c r="A2803" s="198" t="s">
        <v>48</v>
      </c>
      <c r="B2803" s="199" t="s">
        <v>209</v>
      </c>
      <c r="C2803" s="199" t="s">
        <v>206</v>
      </c>
      <c r="D2803" s="199" t="s">
        <v>197</v>
      </c>
      <c r="E2803" s="199">
        <v>9.8658800000000006</v>
      </c>
      <c r="F2803" s="199">
        <v>8.9795300000000005</v>
      </c>
      <c r="G2803" s="199">
        <v>8.6416000000000004</v>
      </c>
      <c r="H2803" s="199">
        <v>9.4079899999999999</v>
      </c>
      <c r="I2803" s="199">
        <v>7.7160299999999999</v>
      </c>
      <c r="J2803" s="199">
        <v>10.02327</v>
      </c>
      <c r="K2803" s="199">
        <v>11.373290000000001</v>
      </c>
      <c r="L2803" s="199">
        <v>12.99151</v>
      </c>
      <c r="M2803" s="199">
        <v>14.76618</v>
      </c>
      <c r="N2803" s="199">
        <v>16.30781</v>
      </c>
      <c r="O2803" s="199">
        <v>15.43038</v>
      </c>
      <c r="P2803" s="199"/>
      <c r="Q2803" s="200" t="s">
        <v>1</v>
      </c>
    </row>
    <row r="2804" spans="1:17" x14ac:dyDescent="0.2">
      <c r="A2804" s="195" t="s">
        <v>48</v>
      </c>
      <c r="B2804" s="196" t="s">
        <v>209</v>
      </c>
      <c r="C2804" s="196" t="s">
        <v>211</v>
      </c>
      <c r="D2804" s="196" t="s">
        <v>195</v>
      </c>
      <c r="E2804" s="196"/>
      <c r="F2804" s="196"/>
      <c r="G2804" s="196"/>
      <c r="H2804" s="196"/>
      <c r="I2804" s="196"/>
      <c r="J2804" s="196"/>
      <c r="K2804" s="196"/>
      <c r="L2804" s="196"/>
      <c r="M2804" s="196"/>
      <c r="N2804" s="196"/>
      <c r="O2804" s="196"/>
      <c r="P2804" s="196"/>
      <c r="Q2804" s="197" t="s">
        <v>1</v>
      </c>
    </row>
    <row r="2805" spans="1:17" x14ac:dyDescent="0.2">
      <c r="A2805" s="198" t="s">
        <v>48</v>
      </c>
      <c r="B2805" s="199" t="s">
        <v>209</v>
      </c>
      <c r="C2805" s="199" t="s">
        <v>211</v>
      </c>
      <c r="D2805" s="199" t="s">
        <v>197</v>
      </c>
      <c r="E2805" s="199"/>
      <c r="F2805" s="199"/>
      <c r="G2805" s="199"/>
      <c r="H2805" s="199"/>
      <c r="I2805" s="199"/>
      <c r="J2805" s="199"/>
      <c r="K2805" s="199"/>
      <c r="L2805" s="199"/>
      <c r="M2805" s="199"/>
      <c r="N2805" s="199"/>
      <c r="O2805" s="199"/>
      <c r="P2805" s="199"/>
      <c r="Q2805" s="200" t="s">
        <v>1</v>
      </c>
    </row>
    <row r="2806" spans="1:17" x14ac:dyDescent="0.2">
      <c r="A2806" s="195" t="s">
        <v>48</v>
      </c>
      <c r="B2806" s="196" t="s">
        <v>207</v>
      </c>
      <c r="C2806" s="196" t="s">
        <v>214</v>
      </c>
      <c r="D2806" s="196" t="s">
        <v>195</v>
      </c>
      <c r="E2806" s="196">
        <v>4.8517299999999999</v>
      </c>
      <c r="F2806" s="196">
        <v>4.0576999999999996</v>
      </c>
      <c r="G2806" s="196">
        <v>3.0425900000000001</v>
      </c>
      <c r="H2806" s="196">
        <v>3.8369599999999999</v>
      </c>
      <c r="I2806" s="196">
        <v>2.96997</v>
      </c>
      <c r="J2806" s="196">
        <v>3.2313800000000001</v>
      </c>
      <c r="K2806" s="196">
        <v>3.6958199999999999</v>
      </c>
      <c r="L2806" s="196">
        <v>4.4074</v>
      </c>
      <c r="M2806" s="196">
        <v>5.4927900000000003</v>
      </c>
      <c r="N2806" s="196">
        <v>8.4910499999999995</v>
      </c>
      <c r="O2806" s="196">
        <v>10.46894</v>
      </c>
      <c r="P2806" s="196"/>
      <c r="Q2806" s="197" t="s">
        <v>1</v>
      </c>
    </row>
    <row r="2807" spans="1:17" x14ac:dyDescent="0.2">
      <c r="A2807" s="198" t="s">
        <v>48</v>
      </c>
      <c r="B2807" s="199" t="s">
        <v>207</v>
      </c>
      <c r="C2807" s="199" t="s">
        <v>214</v>
      </c>
      <c r="D2807" s="199" t="s">
        <v>197</v>
      </c>
      <c r="E2807" s="199">
        <v>12.3109</v>
      </c>
      <c r="F2807" s="199">
        <v>11.422790000000001</v>
      </c>
      <c r="G2807" s="199">
        <v>9.94834</v>
      </c>
      <c r="H2807" s="199">
        <v>11.35276</v>
      </c>
      <c r="I2807" s="199">
        <v>9.8562100000000008</v>
      </c>
      <c r="J2807" s="199">
        <v>10.634</v>
      </c>
      <c r="K2807" s="199">
        <v>12.17637</v>
      </c>
      <c r="L2807" s="199">
        <v>13.473229999999999</v>
      </c>
      <c r="M2807" s="199">
        <v>15.089460000000001</v>
      </c>
      <c r="N2807" s="199">
        <v>20.5092</v>
      </c>
      <c r="O2807" s="199">
        <v>23.372389999999999</v>
      </c>
      <c r="P2807" s="199"/>
      <c r="Q2807" s="200" t="s">
        <v>1</v>
      </c>
    </row>
    <row r="2808" spans="1:17" x14ac:dyDescent="0.2">
      <c r="A2808" s="195" t="s">
        <v>48</v>
      </c>
      <c r="B2808" s="196" t="s">
        <v>207</v>
      </c>
      <c r="C2808" s="196" t="s">
        <v>215</v>
      </c>
      <c r="D2808" s="196" t="s">
        <v>195</v>
      </c>
      <c r="E2808" s="196">
        <v>5.0348699999999997</v>
      </c>
      <c r="F2808" s="196">
        <v>4.6740399999999998</v>
      </c>
      <c r="G2808" s="196">
        <v>3.7021899999999999</v>
      </c>
      <c r="H2808" s="196">
        <v>4.1651199999999999</v>
      </c>
      <c r="I2808" s="196">
        <v>3.2111900000000002</v>
      </c>
      <c r="J2808" s="196">
        <v>3.7752500000000002</v>
      </c>
      <c r="K2808" s="196">
        <v>3.5421299999999998</v>
      </c>
      <c r="L2808" s="196">
        <v>4.9312300000000002</v>
      </c>
      <c r="M2808" s="196">
        <v>5.5923100000000003</v>
      </c>
      <c r="N2808" s="196">
        <v>8.3382400000000008</v>
      </c>
      <c r="O2808" s="196">
        <v>9.1889199999999995</v>
      </c>
      <c r="P2808" s="196"/>
      <c r="Q2808" s="197" t="s">
        <v>1</v>
      </c>
    </row>
    <row r="2809" spans="1:17" x14ac:dyDescent="0.2">
      <c r="A2809" s="198" t="s">
        <v>48</v>
      </c>
      <c r="B2809" s="199" t="s">
        <v>207</v>
      </c>
      <c r="C2809" s="199" t="s">
        <v>215</v>
      </c>
      <c r="D2809" s="199" t="s">
        <v>197</v>
      </c>
      <c r="E2809" s="199">
        <v>11.07024</v>
      </c>
      <c r="F2809" s="199">
        <v>10.506790000000001</v>
      </c>
      <c r="G2809" s="199">
        <v>10.019579999999999</v>
      </c>
      <c r="H2809" s="199">
        <v>10.68272</v>
      </c>
      <c r="I2809" s="199">
        <v>9.4494900000000008</v>
      </c>
      <c r="J2809" s="199">
        <v>10.71041</v>
      </c>
      <c r="K2809" s="199">
        <v>10.42489</v>
      </c>
      <c r="L2809" s="199">
        <v>13.066549999999999</v>
      </c>
      <c r="M2809" s="199">
        <v>14.280139999999999</v>
      </c>
      <c r="N2809" s="199">
        <v>19.955729999999999</v>
      </c>
      <c r="O2809" s="199">
        <v>19.487580000000001</v>
      </c>
      <c r="P2809" s="199"/>
      <c r="Q2809" s="200" t="s">
        <v>1</v>
      </c>
    </row>
    <row r="2810" spans="1:17" x14ac:dyDescent="0.2">
      <c r="A2810" s="195" t="s">
        <v>48</v>
      </c>
      <c r="B2810" s="196" t="s">
        <v>207</v>
      </c>
      <c r="C2810" s="196" t="s">
        <v>213</v>
      </c>
      <c r="D2810" s="196" t="s">
        <v>195</v>
      </c>
      <c r="E2810" s="196">
        <v>24.992270000000001</v>
      </c>
      <c r="F2810" s="196">
        <v>22.896629999999998</v>
      </c>
      <c r="G2810" s="196">
        <v>24.872070000000001</v>
      </c>
      <c r="H2810" s="196">
        <v>24.55424</v>
      </c>
      <c r="I2810" s="196">
        <v>24.181840000000001</v>
      </c>
      <c r="J2810" s="196">
        <v>23.378309999999999</v>
      </c>
      <c r="K2810" s="196">
        <v>23.401769999999999</v>
      </c>
      <c r="L2810" s="196">
        <v>22.682860000000002</v>
      </c>
      <c r="M2810" s="196">
        <v>24.541329999999999</v>
      </c>
      <c r="N2810" s="196">
        <v>25.946819999999999</v>
      </c>
      <c r="O2810" s="196">
        <v>25.916519999999998</v>
      </c>
      <c r="P2810" s="196"/>
      <c r="Q2810" s="197" t="s">
        <v>1</v>
      </c>
    </row>
    <row r="2811" spans="1:17" x14ac:dyDescent="0.2">
      <c r="A2811" s="198" t="s">
        <v>48</v>
      </c>
      <c r="B2811" s="199" t="s">
        <v>207</v>
      </c>
      <c r="C2811" s="199" t="s">
        <v>213</v>
      </c>
      <c r="D2811" s="199" t="s">
        <v>197</v>
      </c>
      <c r="E2811" s="199">
        <v>31.12856</v>
      </c>
      <c r="F2811" s="199">
        <v>28.938800000000001</v>
      </c>
      <c r="G2811" s="199">
        <v>32.610529999999997</v>
      </c>
      <c r="H2811" s="199">
        <v>31.615100000000002</v>
      </c>
      <c r="I2811" s="199">
        <v>32.54824</v>
      </c>
      <c r="J2811" s="199">
        <v>32.512239999999998</v>
      </c>
      <c r="K2811" s="199">
        <v>32.490380000000002</v>
      </c>
      <c r="L2811" s="199">
        <v>33.163989999999998</v>
      </c>
      <c r="M2811" s="199">
        <v>34.719769999999997</v>
      </c>
      <c r="N2811" s="199">
        <v>36.179720000000003</v>
      </c>
      <c r="O2811" s="199">
        <v>34.142539999999997</v>
      </c>
      <c r="P2811" s="199"/>
      <c r="Q2811" s="200" t="s">
        <v>1</v>
      </c>
    </row>
    <row r="2812" spans="1:17" x14ac:dyDescent="0.2">
      <c r="A2812" s="195" t="s">
        <v>48</v>
      </c>
      <c r="B2812" s="196" t="s">
        <v>207</v>
      </c>
      <c r="C2812" s="196" t="s">
        <v>212</v>
      </c>
      <c r="D2812" s="196" t="s">
        <v>195</v>
      </c>
      <c r="E2812" s="196"/>
      <c r="F2812" s="196"/>
      <c r="G2812" s="196"/>
      <c r="H2812" s="196"/>
      <c r="I2812" s="196"/>
      <c r="J2812" s="196"/>
      <c r="K2812" s="196"/>
      <c r="L2812" s="196"/>
      <c r="M2812" s="196"/>
      <c r="N2812" s="196"/>
      <c r="O2812" s="196"/>
      <c r="P2812" s="196"/>
      <c r="Q2812" s="197" t="s">
        <v>1</v>
      </c>
    </row>
    <row r="2813" spans="1:17" x14ac:dyDescent="0.2">
      <c r="A2813" s="198" t="s">
        <v>48</v>
      </c>
      <c r="B2813" s="199" t="s">
        <v>207</v>
      </c>
      <c r="C2813" s="199" t="s">
        <v>212</v>
      </c>
      <c r="D2813" s="199" t="s">
        <v>197</v>
      </c>
      <c r="E2813" s="199"/>
      <c r="F2813" s="199"/>
      <c r="G2813" s="199"/>
      <c r="H2813" s="199"/>
      <c r="I2813" s="199"/>
      <c r="J2813" s="199"/>
      <c r="K2813" s="199"/>
      <c r="L2813" s="199"/>
      <c r="M2813" s="199"/>
      <c r="N2813" s="199"/>
      <c r="O2813" s="199"/>
      <c r="P2813" s="199"/>
      <c r="Q2813" s="200" t="s">
        <v>1</v>
      </c>
    </row>
    <row r="2814" spans="1:17" x14ac:dyDescent="0.2">
      <c r="A2814" s="195" t="s">
        <v>48</v>
      </c>
      <c r="B2814" s="196" t="s">
        <v>207</v>
      </c>
      <c r="C2814" s="196" t="s">
        <v>210</v>
      </c>
      <c r="D2814" s="196" t="s">
        <v>195</v>
      </c>
      <c r="E2814" s="196"/>
      <c r="F2814" s="196"/>
      <c r="G2814" s="196"/>
      <c r="H2814" s="196"/>
      <c r="I2814" s="196"/>
      <c r="J2814" s="196"/>
      <c r="K2814" s="196"/>
      <c r="L2814" s="196"/>
      <c r="M2814" s="196"/>
      <c r="N2814" s="196"/>
      <c r="O2814" s="196"/>
      <c r="P2814" s="196"/>
      <c r="Q2814" s="197" t="s">
        <v>1</v>
      </c>
    </row>
    <row r="2815" spans="1:17" x14ac:dyDescent="0.2">
      <c r="A2815" s="198" t="s">
        <v>48</v>
      </c>
      <c r="B2815" s="199" t="s">
        <v>207</v>
      </c>
      <c r="C2815" s="199" t="s">
        <v>210</v>
      </c>
      <c r="D2815" s="199" t="s">
        <v>197</v>
      </c>
      <c r="E2815" s="199"/>
      <c r="F2815" s="199"/>
      <c r="G2815" s="199"/>
      <c r="H2815" s="199"/>
      <c r="I2815" s="199"/>
      <c r="J2815" s="199"/>
      <c r="K2815" s="199"/>
      <c r="L2815" s="199"/>
      <c r="M2815" s="199"/>
      <c r="N2815" s="199"/>
      <c r="O2815" s="199"/>
      <c r="P2815" s="199"/>
      <c r="Q2815" s="200" t="s">
        <v>1</v>
      </c>
    </row>
    <row r="2816" spans="1:17" x14ac:dyDescent="0.2">
      <c r="A2816" s="195" t="s">
        <v>48</v>
      </c>
      <c r="B2816" s="196" t="s">
        <v>207</v>
      </c>
      <c r="C2816" s="196" t="s">
        <v>206</v>
      </c>
      <c r="D2816" s="196" t="s">
        <v>195</v>
      </c>
      <c r="E2816" s="196"/>
      <c r="F2816" s="196"/>
      <c r="G2816" s="196"/>
      <c r="H2816" s="196"/>
      <c r="I2816" s="196"/>
      <c r="J2816" s="196"/>
      <c r="K2816" s="196"/>
      <c r="L2816" s="196"/>
      <c r="M2816" s="196"/>
      <c r="N2816" s="196"/>
      <c r="O2816" s="196"/>
      <c r="P2816" s="196"/>
      <c r="Q2816" s="197" t="s">
        <v>1</v>
      </c>
    </row>
    <row r="2817" spans="1:17" x14ac:dyDescent="0.2">
      <c r="A2817" s="198" t="s">
        <v>48</v>
      </c>
      <c r="B2817" s="199" t="s">
        <v>207</v>
      </c>
      <c r="C2817" s="199" t="s">
        <v>206</v>
      </c>
      <c r="D2817" s="199" t="s">
        <v>197</v>
      </c>
      <c r="E2817" s="199"/>
      <c r="F2817" s="199"/>
      <c r="G2817" s="199"/>
      <c r="H2817" s="199"/>
      <c r="I2817" s="199"/>
      <c r="J2817" s="199"/>
      <c r="K2817" s="199"/>
      <c r="L2817" s="199"/>
      <c r="M2817" s="199"/>
      <c r="N2817" s="199"/>
      <c r="O2817" s="199"/>
      <c r="P2817" s="199"/>
      <c r="Q2817" s="200" t="s">
        <v>1</v>
      </c>
    </row>
    <row r="2818" spans="1:17" x14ac:dyDescent="0.2">
      <c r="A2818" s="195" t="s">
        <v>48</v>
      </c>
      <c r="B2818" s="196" t="s">
        <v>207</v>
      </c>
      <c r="C2818" s="196" t="s">
        <v>211</v>
      </c>
      <c r="D2818" s="196" t="s">
        <v>195</v>
      </c>
      <c r="E2818" s="199"/>
      <c r="F2818" s="199"/>
      <c r="G2818" s="199"/>
      <c r="H2818" s="199"/>
      <c r="I2818" s="199"/>
      <c r="J2818" s="199"/>
      <c r="K2818" s="199"/>
      <c r="L2818" s="199"/>
      <c r="M2818" s="199"/>
      <c r="N2818" s="199"/>
      <c r="O2818" s="199"/>
      <c r="P2818" s="199"/>
      <c r="Q2818" s="200"/>
    </row>
    <row r="2819" spans="1:17" x14ac:dyDescent="0.2">
      <c r="A2819" s="198" t="s">
        <v>48</v>
      </c>
      <c r="B2819" s="199" t="s">
        <v>207</v>
      </c>
      <c r="C2819" s="199" t="s">
        <v>211</v>
      </c>
      <c r="D2819" s="199" t="s">
        <v>197</v>
      </c>
      <c r="E2819" s="199"/>
      <c r="F2819" s="199"/>
      <c r="G2819" s="199"/>
      <c r="H2819" s="199"/>
      <c r="I2819" s="199"/>
      <c r="J2819" s="199"/>
      <c r="K2819" s="199"/>
      <c r="L2819" s="199"/>
      <c r="M2819" s="199"/>
      <c r="N2819" s="199"/>
      <c r="O2819" s="199"/>
      <c r="P2819" s="199"/>
      <c r="Q2819" s="200"/>
    </row>
    <row r="2820" spans="1:17" x14ac:dyDescent="0.2">
      <c r="A2820" s="195" t="s">
        <v>48</v>
      </c>
      <c r="B2820" s="196" t="s">
        <v>207</v>
      </c>
      <c r="C2820" s="196" t="s">
        <v>1087</v>
      </c>
      <c r="D2820" s="196" t="s">
        <v>195</v>
      </c>
      <c r="E2820" s="199"/>
      <c r="F2820" s="199"/>
      <c r="G2820" s="199"/>
      <c r="H2820" s="199"/>
      <c r="I2820" s="199"/>
      <c r="J2820" s="199"/>
      <c r="K2820" s="199"/>
      <c r="L2820" s="199"/>
      <c r="M2820" s="199"/>
      <c r="N2820" s="199"/>
      <c r="O2820" s="199"/>
      <c r="P2820" s="199"/>
      <c r="Q2820" s="200"/>
    </row>
    <row r="2821" spans="1:17" x14ac:dyDescent="0.2">
      <c r="A2821" s="198" t="s">
        <v>48</v>
      </c>
      <c r="B2821" s="199" t="s">
        <v>207</v>
      </c>
      <c r="C2821" s="199" t="s">
        <v>1087</v>
      </c>
      <c r="D2821" s="199" t="s">
        <v>197</v>
      </c>
      <c r="E2821" s="199"/>
      <c r="F2821" s="199"/>
      <c r="G2821" s="199"/>
      <c r="H2821" s="199"/>
      <c r="I2821" s="199"/>
      <c r="J2821" s="199"/>
      <c r="K2821" s="199"/>
      <c r="L2821" s="199"/>
      <c r="M2821" s="199"/>
      <c r="N2821" s="199"/>
      <c r="O2821" s="199"/>
      <c r="P2821" s="199"/>
      <c r="Q2821" s="200"/>
    </row>
    <row r="2822" spans="1:17" x14ac:dyDescent="0.2">
      <c r="A2822" s="195" t="s">
        <v>49</v>
      </c>
      <c r="B2822" s="196" t="s">
        <v>208</v>
      </c>
      <c r="C2822" s="196" t="s">
        <v>214</v>
      </c>
      <c r="D2822" s="196" t="s">
        <v>195</v>
      </c>
      <c r="E2822" s="196">
        <v>545896</v>
      </c>
      <c r="F2822" s="196">
        <v>564799</v>
      </c>
      <c r="G2822" s="196">
        <v>597734</v>
      </c>
      <c r="H2822" s="196">
        <v>597463</v>
      </c>
      <c r="I2822" s="196">
        <v>615542</v>
      </c>
      <c r="J2822" s="196">
        <v>641194</v>
      </c>
      <c r="K2822" s="196">
        <v>654092</v>
      </c>
      <c r="L2822" s="196">
        <v>669792</v>
      </c>
      <c r="M2822" s="196">
        <v>704289</v>
      </c>
      <c r="N2822" s="196">
        <v>714810</v>
      </c>
      <c r="O2822" s="196">
        <v>793171</v>
      </c>
      <c r="P2822" s="196"/>
      <c r="Q2822" s="197" t="s">
        <v>1</v>
      </c>
    </row>
    <row r="2823" spans="1:17" x14ac:dyDescent="0.2">
      <c r="A2823" s="198" t="s">
        <v>49</v>
      </c>
      <c r="B2823" s="199" t="s">
        <v>208</v>
      </c>
      <c r="C2823" s="199" t="s">
        <v>214</v>
      </c>
      <c r="D2823" s="199" t="s">
        <v>197</v>
      </c>
      <c r="E2823" s="199">
        <v>585663</v>
      </c>
      <c r="F2823" s="199">
        <v>597448</v>
      </c>
      <c r="G2823" s="199">
        <v>636686</v>
      </c>
      <c r="H2823" s="199">
        <v>636514</v>
      </c>
      <c r="I2823" s="199">
        <v>653483</v>
      </c>
      <c r="J2823" s="199">
        <v>682709</v>
      </c>
      <c r="K2823" s="199">
        <v>693328</v>
      </c>
      <c r="L2823" s="199">
        <v>716273</v>
      </c>
      <c r="M2823" s="199">
        <v>737011</v>
      </c>
      <c r="N2823" s="199">
        <v>744772</v>
      </c>
      <c r="O2823" s="199">
        <v>823743</v>
      </c>
      <c r="P2823" s="199"/>
      <c r="Q2823" s="200" t="s">
        <v>1</v>
      </c>
    </row>
    <row r="2824" spans="1:17" x14ac:dyDescent="0.2">
      <c r="A2824" s="195" t="s">
        <v>49</v>
      </c>
      <c r="B2824" s="196" t="s">
        <v>208</v>
      </c>
      <c r="C2824" s="196" t="s">
        <v>215</v>
      </c>
      <c r="D2824" s="196" t="s">
        <v>195</v>
      </c>
      <c r="E2824" s="196">
        <v>465573</v>
      </c>
      <c r="F2824" s="196">
        <v>490097</v>
      </c>
      <c r="G2824" s="196">
        <v>514685</v>
      </c>
      <c r="H2824" s="196">
        <v>505774</v>
      </c>
      <c r="I2824" s="196">
        <v>529885</v>
      </c>
      <c r="J2824" s="196">
        <v>547727</v>
      </c>
      <c r="K2824" s="196">
        <v>564499</v>
      </c>
      <c r="L2824" s="196">
        <v>583631</v>
      </c>
      <c r="M2824" s="196"/>
      <c r="N2824" s="196">
        <v>610743</v>
      </c>
      <c r="O2824" s="196">
        <v>649718</v>
      </c>
      <c r="P2824" s="196"/>
      <c r="Q2824" s="197" t="s">
        <v>1</v>
      </c>
    </row>
    <row r="2825" spans="1:17" x14ac:dyDescent="0.2">
      <c r="A2825" s="198" t="s">
        <v>49</v>
      </c>
      <c r="B2825" s="199" t="s">
        <v>208</v>
      </c>
      <c r="C2825" s="199" t="s">
        <v>215</v>
      </c>
      <c r="D2825" s="199" t="s">
        <v>197</v>
      </c>
      <c r="E2825" s="199">
        <v>509708</v>
      </c>
      <c r="F2825" s="199">
        <v>532266</v>
      </c>
      <c r="G2825" s="199">
        <v>554639</v>
      </c>
      <c r="H2825" s="199">
        <v>547275</v>
      </c>
      <c r="I2825" s="199">
        <v>575661</v>
      </c>
      <c r="J2825" s="199">
        <v>594389</v>
      </c>
      <c r="K2825" s="199">
        <v>608336</v>
      </c>
      <c r="L2825" s="199">
        <v>630818</v>
      </c>
      <c r="M2825" s="199"/>
      <c r="N2825" s="199">
        <v>649136</v>
      </c>
      <c r="O2825" s="199">
        <v>690534</v>
      </c>
      <c r="P2825" s="199"/>
      <c r="Q2825" s="200" t="s">
        <v>1</v>
      </c>
    </row>
    <row r="2826" spans="1:17" x14ac:dyDescent="0.2">
      <c r="A2826" s="195" t="s">
        <v>49</v>
      </c>
      <c r="B2826" s="196" t="s">
        <v>208</v>
      </c>
      <c r="C2826" s="196" t="s">
        <v>213</v>
      </c>
      <c r="D2826" s="196" t="s">
        <v>195</v>
      </c>
      <c r="E2826" s="196">
        <v>366309</v>
      </c>
      <c r="F2826" s="196">
        <v>377450</v>
      </c>
      <c r="G2826" s="196">
        <v>393366</v>
      </c>
      <c r="H2826" s="196">
        <v>395673</v>
      </c>
      <c r="I2826" s="196">
        <v>406895</v>
      </c>
      <c r="J2826" s="196">
        <v>426688</v>
      </c>
      <c r="K2826" s="196">
        <v>444052</v>
      </c>
      <c r="L2826" s="196">
        <v>457239</v>
      </c>
      <c r="M2826" s="196"/>
      <c r="N2826" s="196">
        <v>460056</v>
      </c>
      <c r="O2826" s="196">
        <v>489965</v>
      </c>
      <c r="P2826" s="196"/>
      <c r="Q2826" s="197" t="s">
        <v>1</v>
      </c>
    </row>
    <row r="2827" spans="1:17" x14ac:dyDescent="0.2">
      <c r="A2827" s="198" t="s">
        <v>49</v>
      </c>
      <c r="B2827" s="199" t="s">
        <v>208</v>
      </c>
      <c r="C2827" s="199" t="s">
        <v>213</v>
      </c>
      <c r="D2827" s="199" t="s">
        <v>197</v>
      </c>
      <c r="E2827" s="199">
        <v>410157</v>
      </c>
      <c r="F2827" s="199">
        <v>416554</v>
      </c>
      <c r="G2827" s="199">
        <v>429736</v>
      </c>
      <c r="H2827" s="199">
        <v>436430</v>
      </c>
      <c r="I2827" s="199">
        <v>444567</v>
      </c>
      <c r="J2827" s="199">
        <v>468078</v>
      </c>
      <c r="K2827" s="199">
        <v>483306</v>
      </c>
      <c r="L2827" s="199">
        <v>499107</v>
      </c>
      <c r="M2827" s="199"/>
      <c r="N2827" s="199">
        <v>491793</v>
      </c>
      <c r="O2827" s="199">
        <v>522964</v>
      </c>
      <c r="P2827" s="199"/>
      <c r="Q2827" s="200" t="s">
        <v>1</v>
      </c>
    </row>
    <row r="2828" spans="1:17" x14ac:dyDescent="0.2">
      <c r="A2828" s="195" t="s">
        <v>49</v>
      </c>
      <c r="B2828" s="196" t="s">
        <v>208</v>
      </c>
      <c r="C2828" s="196" t="s">
        <v>212</v>
      </c>
      <c r="D2828" s="196" t="s">
        <v>195</v>
      </c>
      <c r="E2828" s="196">
        <v>309762</v>
      </c>
      <c r="F2828" s="196">
        <v>320286</v>
      </c>
      <c r="G2828" s="196">
        <v>329389</v>
      </c>
      <c r="H2828" s="196">
        <v>326763</v>
      </c>
      <c r="I2828" s="196">
        <v>335915</v>
      </c>
      <c r="J2828" s="196">
        <v>351839</v>
      </c>
      <c r="K2828" s="196">
        <v>367913</v>
      </c>
      <c r="L2828" s="196">
        <v>382260</v>
      </c>
      <c r="M2828" s="196"/>
      <c r="N2828" s="196">
        <v>379502</v>
      </c>
      <c r="O2828" s="196">
        <v>405647</v>
      </c>
      <c r="P2828" s="196"/>
      <c r="Q2828" s="197" t="s">
        <v>1</v>
      </c>
    </row>
    <row r="2829" spans="1:17" x14ac:dyDescent="0.2">
      <c r="A2829" s="198" t="s">
        <v>49</v>
      </c>
      <c r="B2829" s="199" t="s">
        <v>208</v>
      </c>
      <c r="C2829" s="199" t="s">
        <v>212</v>
      </c>
      <c r="D2829" s="199" t="s">
        <v>197</v>
      </c>
      <c r="E2829" s="199">
        <v>358285</v>
      </c>
      <c r="F2829" s="199">
        <v>363180</v>
      </c>
      <c r="G2829" s="199">
        <v>367547</v>
      </c>
      <c r="H2829" s="199">
        <v>369882</v>
      </c>
      <c r="I2829" s="199">
        <v>375372</v>
      </c>
      <c r="J2829" s="199">
        <v>388034</v>
      </c>
      <c r="K2829" s="199">
        <v>406356</v>
      </c>
      <c r="L2829" s="199">
        <v>421260</v>
      </c>
      <c r="M2829" s="199"/>
      <c r="N2829" s="199">
        <v>412437</v>
      </c>
      <c r="O2829" s="199">
        <v>440144</v>
      </c>
      <c r="P2829" s="199"/>
      <c r="Q2829" s="200" t="s">
        <v>1</v>
      </c>
    </row>
    <row r="2830" spans="1:17" x14ac:dyDescent="0.2">
      <c r="A2830" s="195" t="s">
        <v>49</v>
      </c>
      <c r="B2830" s="196" t="s">
        <v>208</v>
      </c>
      <c r="C2830" s="196" t="s">
        <v>210</v>
      </c>
      <c r="D2830" s="196" t="s">
        <v>195</v>
      </c>
      <c r="E2830" s="196">
        <v>283763</v>
      </c>
      <c r="F2830" s="196">
        <v>290425</v>
      </c>
      <c r="G2830" s="196">
        <v>284649</v>
      </c>
      <c r="H2830" s="196">
        <v>292166</v>
      </c>
      <c r="I2830" s="196">
        <v>286792</v>
      </c>
      <c r="J2830" s="196">
        <v>289798</v>
      </c>
      <c r="K2830" s="196">
        <v>295901</v>
      </c>
      <c r="L2830" s="196">
        <v>307796</v>
      </c>
      <c r="M2830" s="196"/>
      <c r="N2830" s="196">
        <v>341618</v>
      </c>
      <c r="O2830" s="196">
        <v>346586</v>
      </c>
      <c r="P2830" s="196"/>
      <c r="Q2830" s="197" t="s">
        <v>1</v>
      </c>
    </row>
    <row r="2831" spans="1:17" x14ac:dyDescent="0.2">
      <c r="A2831" s="198" t="s">
        <v>49</v>
      </c>
      <c r="B2831" s="199" t="s">
        <v>208</v>
      </c>
      <c r="C2831" s="199" t="s">
        <v>210</v>
      </c>
      <c r="D2831" s="199" t="s">
        <v>197</v>
      </c>
      <c r="E2831" s="199">
        <v>341505</v>
      </c>
      <c r="F2831" s="199">
        <v>347133</v>
      </c>
      <c r="G2831" s="199">
        <v>333829</v>
      </c>
      <c r="H2831" s="199">
        <v>346418</v>
      </c>
      <c r="I2831" s="199">
        <v>333624</v>
      </c>
      <c r="J2831" s="199">
        <v>335207</v>
      </c>
      <c r="K2831" s="199">
        <v>339808</v>
      </c>
      <c r="L2831" s="199">
        <v>351603</v>
      </c>
      <c r="M2831" s="199"/>
      <c r="N2831" s="199">
        <v>387832</v>
      </c>
      <c r="O2831" s="199">
        <v>392241</v>
      </c>
      <c r="P2831" s="199"/>
      <c r="Q2831" s="200" t="s">
        <v>1</v>
      </c>
    </row>
    <row r="2832" spans="1:17" x14ac:dyDescent="0.2">
      <c r="A2832" s="195" t="s">
        <v>49</v>
      </c>
      <c r="B2832" s="196" t="s">
        <v>208</v>
      </c>
      <c r="C2832" s="196" t="s">
        <v>206</v>
      </c>
      <c r="D2832" s="196" t="s">
        <v>195</v>
      </c>
      <c r="E2832" s="196">
        <v>166165</v>
      </c>
      <c r="F2832" s="196">
        <v>188199</v>
      </c>
      <c r="G2832" s="196">
        <v>188682</v>
      </c>
      <c r="H2832" s="196">
        <v>192478</v>
      </c>
      <c r="I2832" s="196">
        <v>188621</v>
      </c>
      <c r="J2832" s="196">
        <v>194707</v>
      </c>
      <c r="K2832" s="196">
        <v>199653</v>
      </c>
      <c r="L2832" s="196">
        <v>212212</v>
      </c>
      <c r="M2832" s="196"/>
      <c r="N2832" s="196">
        <v>229029</v>
      </c>
      <c r="O2832" s="196">
        <v>242611</v>
      </c>
      <c r="P2832" s="196"/>
      <c r="Q2832" s="197" t="s">
        <v>1</v>
      </c>
    </row>
    <row r="2833" spans="1:17" x14ac:dyDescent="0.2">
      <c r="A2833" s="198" t="s">
        <v>49</v>
      </c>
      <c r="B2833" s="199" t="s">
        <v>208</v>
      </c>
      <c r="C2833" s="199" t="s">
        <v>206</v>
      </c>
      <c r="D2833" s="199" t="s">
        <v>197</v>
      </c>
      <c r="E2833" s="199">
        <v>207583</v>
      </c>
      <c r="F2833" s="199">
        <v>223241</v>
      </c>
      <c r="G2833" s="199">
        <v>222346</v>
      </c>
      <c r="H2833" s="199">
        <v>226584</v>
      </c>
      <c r="I2833" s="199">
        <v>218156</v>
      </c>
      <c r="J2833" s="199">
        <v>221616</v>
      </c>
      <c r="K2833" s="199">
        <v>226013</v>
      </c>
      <c r="L2833" s="199">
        <v>239575</v>
      </c>
      <c r="M2833" s="199"/>
      <c r="N2833" s="199">
        <v>256565</v>
      </c>
      <c r="O2833" s="199">
        <v>273850</v>
      </c>
      <c r="P2833" s="199"/>
      <c r="Q2833" s="200" t="s">
        <v>1</v>
      </c>
    </row>
    <row r="2834" spans="1:17" x14ac:dyDescent="0.2">
      <c r="A2834" s="195" t="s">
        <v>49</v>
      </c>
      <c r="B2834" s="196" t="s">
        <v>208</v>
      </c>
      <c r="C2834" s="196" t="s">
        <v>211</v>
      </c>
      <c r="D2834" s="196" t="s">
        <v>195</v>
      </c>
      <c r="E2834" s="196">
        <v>152508</v>
      </c>
      <c r="F2834" s="196">
        <v>160936</v>
      </c>
      <c r="G2834" s="196">
        <v>183390</v>
      </c>
      <c r="H2834" s="196">
        <v>184385</v>
      </c>
      <c r="I2834" s="196">
        <v>181805</v>
      </c>
      <c r="J2834" s="196">
        <v>177461</v>
      </c>
      <c r="K2834" s="196">
        <v>179518</v>
      </c>
      <c r="L2834" s="196">
        <v>184429</v>
      </c>
      <c r="M2834" s="196"/>
      <c r="N2834" s="196">
        <v>199376</v>
      </c>
      <c r="O2834" s="196">
        <v>216285</v>
      </c>
      <c r="P2834" s="196"/>
      <c r="Q2834" s="197" t="s">
        <v>1</v>
      </c>
    </row>
    <row r="2835" spans="1:17" x14ac:dyDescent="0.2">
      <c r="A2835" s="198" t="s">
        <v>49</v>
      </c>
      <c r="B2835" s="199" t="s">
        <v>208</v>
      </c>
      <c r="C2835" s="199" t="s">
        <v>211</v>
      </c>
      <c r="D2835" s="199" t="s">
        <v>197</v>
      </c>
      <c r="E2835" s="199">
        <v>196775</v>
      </c>
      <c r="F2835" s="199">
        <v>199864</v>
      </c>
      <c r="G2835" s="199">
        <v>216992</v>
      </c>
      <c r="H2835" s="199">
        <v>220063</v>
      </c>
      <c r="I2835" s="199">
        <v>212700</v>
      </c>
      <c r="J2835" s="199">
        <v>207047</v>
      </c>
      <c r="K2835" s="199">
        <v>206816</v>
      </c>
      <c r="L2835" s="199">
        <v>211679</v>
      </c>
      <c r="M2835" s="199"/>
      <c r="N2835" s="199">
        <v>229614</v>
      </c>
      <c r="O2835" s="199">
        <v>247537</v>
      </c>
      <c r="P2835" s="199"/>
      <c r="Q2835" s="200" t="s">
        <v>1</v>
      </c>
    </row>
    <row r="2836" spans="1:17" x14ac:dyDescent="0.2">
      <c r="A2836" s="195" t="s">
        <v>49</v>
      </c>
      <c r="B2836" s="196" t="s">
        <v>205</v>
      </c>
      <c r="C2836" s="196" t="s">
        <v>214</v>
      </c>
      <c r="D2836" s="196" t="s">
        <v>195</v>
      </c>
      <c r="E2836" s="196">
        <v>78513</v>
      </c>
      <c r="F2836" s="196">
        <v>93946</v>
      </c>
      <c r="G2836" s="196">
        <v>110087</v>
      </c>
      <c r="H2836" s="196">
        <v>100885</v>
      </c>
      <c r="I2836" s="196">
        <v>105941</v>
      </c>
      <c r="J2836" s="196">
        <v>113766</v>
      </c>
      <c r="K2836" s="196">
        <v>113355</v>
      </c>
      <c r="L2836" s="196">
        <v>119437</v>
      </c>
      <c r="M2836" s="196">
        <v>127425</v>
      </c>
      <c r="N2836" s="196">
        <v>131093</v>
      </c>
      <c r="O2836" s="196">
        <v>136735</v>
      </c>
      <c r="P2836" s="196"/>
      <c r="Q2836" s="197" t="s">
        <v>1</v>
      </c>
    </row>
    <row r="2837" spans="1:17" x14ac:dyDescent="0.2">
      <c r="A2837" s="198" t="s">
        <v>49</v>
      </c>
      <c r="B2837" s="199" t="s">
        <v>205</v>
      </c>
      <c r="C2837" s="199" t="s">
        <v>214</v>
      </c>
      <c r="D2837" s="199" t="s">
        <v>197</v>
      </c>
      <c r="E2837" s="199">
        <v>99012</v>
      </c>
      <c r="F2837" s="199">
        <v>110757</v>
      </c>
      <c r="G2837" s="199">
        <v>122455</v>
      </c>
      <c r="H2837" s="199">
        <v>118139</v>
      </c>
      <c r="I2837" s="199">
        <v>116617</v>
      </c>
      <c r="J2837" s="199">
        <v>122190</v>
      </c>
      <c r="K2837" s="199">
        <v>121065</v>
      </c>
      <c r="L2837" s="199">
        <v>125279</v>
      </c>
      <c r="M2837" s="199">
        <v>141200</v>
      </c>
      <c r="N2837" s="199">
        <v>134515</v>
      </c>
      <c r="O2837" s="199">
        <v>146396</v>
      </c>
      <c r="P2837" s="199"/>
      <c r="Q2837" s="200" t="s">
        <v>1</v>
      </c>
    </row>
    <row r="2838" spans="1:17" x14ac:dyDescent="0.2">
      <c r="A2838" s="195" t="s">
        <v>49</v>
      </c>
      <c r="B2838" s="196" t="s">
        <v>205</v>
      </c>
      <c r="C2838" s="196" t="s">
        <v>215</v>
      </c>
      <c r="D2838" s="196" t="s">
        <v>195</v>
      </c>
      <c r="E2838" s="196">
        <v>57718</v>
      </c>
      <c r="F2838" s="196">
        <v>65793</v>
      </c>
      <c r="G2838" s="196">
        <v>81175</v>
      </c>
      <c r="H2838" s="196">
        <v>78323</v>
      </c>
      <c r="I2838" s="196">
        <v>86242</v>
      </c>
      <c r="J2838" s="196">
        <v>85445</v>
      </c>
      <c r="K2838" s="196">
        <v>90216</v>
      </c>
      <c r="L2838" s="196">
        <v>95599</v>
      </c>
      <c r="M2838" s="196"/>
      <c r="N2838" s="196">
        <v>95574</v>
      </c>
      <c r="O2838" s="196">
        <v>111471</v>
      </c>
      <c r="P2838" s="196"/>
      <c r="Q2838" s="197" t="s">
        <v>1</v>
      </c>
    </row>
    <row r="2839" spans="1:17" x14ac:dyDescent="0.2">
      <c r="A2839" s="198" t="s">
        <v>49</v>
      </c>
      <c r="B2839" s="199" t="s">
        <v>205</v>
      </c>
      <c r="C2839" s="199" t="s">
        <v>215</v>
      </c>
      <c r="D2839" s="199" t="s">
        <v>197</v>
      </c>
      <c r="E2839" s="199">
        <v>74676</v>
      </c>
      <c r="F2839" s="199">
        <v>81819</v>
      </c>
      <c r="G2839" s="199">
        <v>92428</v>
      </c>
      <c r="H2839" s="199">
        <v>91202</v>
      </c>
      <c r="I2839" s="199">
        <v>94398</v>
      </c>
      <c r="J2839" s="199">
        <v>92901</v>
      </c>
      <c r="K2839" s="199">
        <v>95828</v>
      </c>
      <c r="L2839" s="199">
        <v>98783</v>
      </c>
      <c r="M2839" s="199"/>
      <c r="N2839" s="199">
        <v>97886</v>
      </c>
      <c r="O2839" s="199">
        <v>111933</v>
      </c>
      <c r="P2839" s="199"/>
      <c r="Q2839" s="200" t="s">
        <v>1</v>
      </c>
    </row>
    <row r="2840" spans="1:17" x14ac:dyDescent="0.2">
      <c r="A2840" s="195" t="s">
        <v>49</v>
      </c>
      <c r="B2840" s="196" t="s">
        <v>205</v>
      </c>
      <c r="C2840" s="196" t="s">
        <v>213</v>
      </c>
      <c r="D2840" s="196" t="s">
        <v>195</v>
      </c>
      <c r="E2840" s="196">
        <v>44131</v>
      </c>
      <c r="F2840" s="196">
        <v>55758</v>
      </c>
      <c r="G2840" s="196">
        <v>76043</v>
      </c>
      <c r="H2840" s="196">
        <v>64594</v>
      </c>
      <c r="I2840" s="196">
        <v>81415</v>
      </c>
      <c r="J2840" s="196">
        <v>88692</v>
      </c>
      <c r="K2840" s="196">
        <v>86298</v>
      </c>
      <c r="L2840" s="196">
        <v>91556</v>
      </c>
      <c r="M2840" s="196"/>
      <c r="N2840" s="196">
        <v>97495</v>
      </c>
      <c r="O2840" s="196">
        <v>94605</v>
      </c>
      <c r="P2840" s="196"/>
      <c r="Q2840" s="197" t="s">
        <v>1</v>
      </c>
    </row>
    <row r="2841" spans="1:17" x14ac:dyDescent="0.2">
      <c r="A2841" s="198" t="s">
        <v>49</v>
      </c>
      <c r="B2841" s="199" t="s">
        <v>205</v>
      </c>
      <c r="C2841" s="199" t="s">
        <v>213</v>
      </c>
      <c r="D2841" s="199" t="s">
        <v>197</v>
      </c>
      <c r="E2841" s="199">
        <v>58255</v>
      </c>
      <c r="F2841" s="199">
        <v>67842</v>
      </c>
      <c r="G2841" s="199">
        <v>84107</v>
      </c>
      <c r="H2841" s="199">
        <v>76411</v>
      </c>
      <c r="I2841" s="199">
        <v>87793</v>
      </c>
      <c r="J2841" s="199">
        <v>90270</v>
      </c>
      <c r="K2841" s="199">
        <v>88672</v>
      </c>
      <c r="L2841" s="199">
        <v>92405</v>
      </c>
      <c r="M2841" s="199"/>
      <c r="N2841" s="199">
        <v>95169</v>
      </c>
      <c r="O2841" s="199">
        <v>93580</v>
      </c>
      <c r="P2841" s="199"/>
      <c r="Q2841" s="200" t="s">
        <v>1</v>
      </c>
    </row>
    <row r="2842" spans="1:17" x14ac:dyDescent="0.2">
      <c r="A2842" s="195" t="s">
        <v>49</v>
      </c>
      <c r="B2842" s="196" t="s">
        <v>205</v>
      </c>
      <c r="C2842" s="196" t="s">
        <v>212</v>
      </c>
      <c r="D2842" s="196" t="s">
        <v>195</v>
      </c>
      <c r="E2842" s="196"/>
      <c r="F2842" s="196"/>
      <c r="G2842" s="196"/>
      <c r="H2842" s="196"/>
      <c r="I2842" s="196"/>
      <c r="J2842" s="196"/>
      <c r="K2842" s="196"/>
      <c r="L2842" s="196"/>
      <c r="M2842" s="196"/>
      <c r="N2842" s="196"/>
      <c r="O2842" s="196"/>
      <c r="P2842" s="196"/>
      <c r="Q2842" s="197" t="s">
        <v>1</v>
      </c>
    </row>
    <row r="2843" spans="1:17" x14ac:dyDescent="0.2">
      <c r="A2843" s="198" t="s">
        <v>49</v>
      </c>
      <c r="B2843" s="199" t="s">
        <v>205</v>
      </c>
      <c r="C2843" s="199" t="s">
        <v>212</v>
      </c>
      <c r="D2843" s="199" t="s">
        <v>197</v>
      </c>
      <c r="E2843" s="199"/>
      <c r="F2843" s="199"/>
      <c r="G2843" s="199"/>
      <c r="H2843" s="199"/>
      <c r="I2843" s="199"/>
      <c r="J2843" s="199"/>
      <c r="K2843" s="199"/>
      <c r="L2843" s="199"/>
      <c r="M2843" s="199"/>
      <c r="N2843" s="199"/>
      <c r="O2843" s="199"/>
      <c r="P2843" s="199"/>
      <c r="Q2843" s="200" t="s">
        <v>1</v>
      </c>
    </row>
    <row r="2844" spans="1:17" x14ac:dyDescent="0.2">
      <c r="A2844" s="195" t="s">
        <v>49</v>
      </c>
      <c r="B2844" s="196" t="s">
        <v>205</v>
      </c>
      <c r="C2844" s="196" t="s">
        <v>210</v>
      </c>
      <c r="D2844" s="196" t="s">
        <v>195</v>
      </c>
      <c r="E2844" s="196"/>
      <c r="F2844" s="196"/>
      <c r="G2844" s="196"/>
      <c r="H2844" s="196"/>
      <c r="I2844" s="196"/>
      <c r="J2844" s="196"/>
      <c r="K2844" s="196"/>
      <c r="L2844" s="196"/>
      <c r="M2844" s="196"/>
      <c r="N2844" s="196"/>
      <c r="O2844" s="196"/>
      <c r="P2844" s="196"/>
      <c r="Q2844" s="197" t="s">
        <v>1</v>
      </c>
    </row>
    <row r="2845" spans="1:17" x14ac:dyDescent="0.2">
      <c r="A2845" s="198" t="s">
        <v>49</v>
      </c>
      <c r="B2845" s="199" t="s">
        <v>205</v>
      </c>
      <c r="C2845" s="199" t="s">
        <v>210</v>
      </c>
      <c r="D2845" s="199" t="s">
        <v>197</v>
      </c>
      <c r="E2845" s="199"/>
      <c r="F2845" s="199"/>
      <c r="G2845" s="199"/>
      <c r="H2845" s="199"/>
      <c r="I2845" s="199"/>
      <c r="J2845" s="199"/>
      <c r="K2845" s="199"/>
      <c r="L2845" s="199"/>
      <c r="M2845" s="199"/>
      <c r="N2845" s="199"/>
      <c r="O2845" s="199"/>
      <c r="P2845" s="199"/>
      <c r="Q2845" s="200" t="s">
        <v>1</v>
      </c>
    </row>
    <row r="2846" spans="1:17" x14ac:dyDescent="0.2">
      <c r="A2846" s="195" t="s">
        <v>49</v>
      </c>
      <c r="B2846" s="196" t="s">
        <v>205</v>
      </c>
      <c r="C2846" s="196" t="s">
        <v>206</v>
      </c>
      <c r="D2846" s="196" t="s">
        <v>195</v>
      </c>
      <c r="E2846" s="196"/>
      <c r="F2846" s="196"/>
      <c r="G2846" s="196"/>
      <c r="H2846" s="196"/>
      <c r="I2846" s="196"/>
      <c r="J2846" s="196"/>
      <c r="K2846" s="196"/>
      <c r="L2846" s="196"/>
      <c r="M2846" s="196"/>
      <c r="N2846" s="196"/>
      <c r="O2846" s="196"/>
      <c r="P2846" s="196"/>
      <c r="Q2846" s="197" t="s">
        <v>1</v>
      </c>
    </row>
    <row r="2847" spans="1:17" x14ac:dyDescent="0.2">
      <c r="A2847" s="198" t="s">
        <v>49</v>
      </c>
      <c r="B2847" s="199" t="s">
        <v>205</v>
      </c>
      <c r="C2847" s="199" t="s">
        <v>206</v>
      </c>
      <c r="D2847" s="199" t="s">
        <v>197</v>
      </c>
      <c r="E2847" s="199"/>
      <c r="F2847" s="199"/>
      <c r="G2847" s="199"/>
      <c r="H2847" s="199"/>
      <c r="I2847" s="199"/>
      <c r="J2847" s="199"/>
      <c r="K2847" s="199"/>
      <c r="L2847" s="199"/>
      <c r="M2847" s="199"/>
      <c r="N2847" s="199"/>
      <c r="O2847" s="199"/>
      <c r="P2847" s="199"/>
      <c r="Q2847" s="200" t="s">
        <v>1</v>
      </c>
    </row>
    <row r="2848" spans="1:17" x14ac:dyDescent="0.2">
      <c r="A2848" s="195" t="s">
        <v>49</v>
      </c>
      <c r="B2848" s="196" t="s">
        <v>205</v>
      </c>
      <c r="C2848" s="196" t="s">
        <v>211</v>
      </c>
      <c r="D2848" s="196" t="s">
        <v>195</v>
      </c>
      <c r="E2848" s="199"/>
      <c r="F2848" s="199"/>
      <c r="G2848" s="199"/>
      <c r="H2848" s="199"/>
      <c r="I2848" s="199"/>
      <c r="J2848" s="199"/>
      <c r="K2848" s="199"/>
      <c r="L2848" s="199"/>
      <c r="M2848" s="199"/>
      <c r="N2848" s="199"/>
      <c r="O2848" s="199"/>
      <c r="P2848" s="199"/>
      <c r="Q2848" s="200"/>
    </row>
    <row r="2849" spans="1:17" x14ac:dyDescent="0.2">
      <c r="A2849" s="198" t="s">
        <v>49</v>
      </c>
      <c r="B2849" s="199" t="s">
        <v>205</v>
      </c>
      <c r="C2849" s="199" t="s">
        <v>211</v>
      </c>
      <c r="D2849" s="199" t="s">
        <v>197</v>
      </c>
      <c r="E2849" s="199"/>
      <c r="F2849" s="199"/>
      <c r="G2849" s="199"/>
      <c r="H2849" s="199"/>
      <c r="I2849" s="199"/>
      <c r="J2849" s="199"/>
      <c r="K2849" s="199"/>
      <c r="L2849" s="199"/>
      <c r="M2849" s="199"/>
      <c r="N2849" s="199"/>
      <c r="O2849" s="199"/>
      <c r="P2849" s="199"/>
      <c r="Q2849" s="200"/>
    </row>
    <row r="2850" spans="1:17" x14ac:dyDescent="0.2">
      <c r="A2850" s="195" t="s">
        <v>49</v>
      </c>
      <c r="B2850" s="196" t="s">
        <v>205</v>
      </c>
      <c r="C2850" s="196" t="s">
        <v>1087</v>
      </c>
      <c r="D2850" s="196" t="s">
        <v>195</v>
      </c>
      <c r="E2850" s="199"/>
      <c r="F2850" s="199"/>
      <c r="G2850" s="199"/>
      <c r="H2850" s="199"/>
      <c r="I2850" s="199"/>
      <c r="J2850" s="199"/>
      <c r="K2850" s="199"/>
      <c r="L2850" s="199"/>
      <c r="M2850" s="199"/>
      <c r="N2850" s="199"/>
      <c r="O2850" s="199"/>
      <c r="P2850" s="199"/>
      <c r="Q2850" s="200"/>
    </row>
    <row r="2851" spans="1:17" x14ac:dyDescent="0.2">
      <c r="A2851" s="198" t="s">
        <v>49</v>
      </c>
      <c r="B2851" s="199" t="s">
        <v>205</v>
      </c>
      <c r="C2851" s="199" t="s">
        <v>1087</v>
      </c>
      <c r="D2851" s="199" t="s">
        <v>197</v>
      </c>
      <c r="E2851" s="199"/>
      <c r="F2851" s="199"/>
      <c r="G2851" s="199"/>
      <c r="H2851" s="199"/>
      <c r="I2851" s="199"/>
      <c r="J2851" s="199"/>
      <c r="K2851" s="199"/>
      <c r="L2851" s="199"/>
      <c r="M2851" s="199"/>
      <c r="N2851" s="199"/>
      <c r="O2851" s="199"/>
      <c r="P2851" s="199"/>
      <c r="Q2851" s="200"/>
    </row>
    <row r="2852" spans="1:17" x14ac:dyDescent="0.2">
      <c r="A2852" s="195" t="s">
        <v>49</v>
      </c>
      <c r="B2852" s="196" t="s">
        <v>209</v>
      </c>
      <c r="C2852" s="196" t="s">
        <v>214</v>
      </c>
      <c r="D2852" s="196" t="s">
        <v>195</v>
      </c>
      <c r="E2852" s="196">
        <v>2.9025699999999999</v>
      </c>
      <c r="F2852" s="196">
        <v>3.1237699999999999</v>
      </c>
      <c r="G2852" s="196">
        <v>3.2286899999999998</v>
      </c>
      <c r="H2852" s="196">
        <v>3.4099200000000001</v>
      </c>
      <c r="I2852" s="196">
        <v>3.2585899999999999</v>
      </c>
      <c r="J2852" s="196">
        <v>2.9668100000000002</v>
      </c>
      <c r="K2852" s="196">
        <v>2.823</v>
      </c>
      <c r="L2852" s="196">
        <v>2.95181</v>
      </c>
      <c r="M2852" s="196">
        <v>4.2226999999999997</v>
      </c>
      <c r="N2852" s="196">
        <v>5.0932399999999998</v>
      </c>
      <c r="O2852" s="196">
        <v>5.1152899999999999</v>
      </c>
      <c r="P2852" s="196"/>
      <c r="Q2852" s="197" t="s">
        <v>1</v>
      </c>
    </row>
    <row r="2853" spans="1:17" x14ac:dyDescent="0.2">
      <c r="A2853" s="198" t="s">
        <v>49</v>
      </c>
      <c r="B2853" s="199" t="s">
        <v>209</v>
      </c>
      <c r="C2853" s="199" t="s">
        <v>214</v>
      </c>
      <c r="D2853" s="199" t="s">
        <v>197</v>
      </c>
      <c r="E2853" s="199">
        <v>3.1176599999999999</v>
      </c>
      <c r="F2853" s="199">
        <v>3.3273199999999998</v>
      </c>
      <c r="G2853" s="199">
        <v>3.4032499999999999</v>
      </c>
      <c r="H2853" s="199">
        <v>3.5496500000000002</v>
      </c>
      <c r="I2853" s="199">
        <v>3.4336000000000002</v>
      </c>
      <c r="J2853" s="199">
        <v>3.12344</v>
      </c>
      <c r="K2853" s="199">
        <v>2.9942500000000001</v>
      </c>
      <c r="L2853" s="199">
        <v>3.1057999999999999</v>
      </c>
      <c r="M2853" s="199">
        <v>4.4429499999999997</v>
      </c>
      <c r="N2853" s="199">
        <v>5.2704700000000004</v>
      </c>
      <c r="O2853" s="199">
        <v>5.32836</v>
      </c>
      <c r="P2853" s="199"/>
      <c r="Q2853" s="200" t="s">
        <v>1</v>
      </c>
    </row>
    <row r="2854" spans="1:17" x14ac:dyDescent="0.2">
      <c r="A2854" s="195" t="s">
        <v>49</v>
      </c>
      <c r="B2854" s="196" t="s">
        <v>209</v>
      </c>
      <c r="C2854" s="196" t="s">
        <v>215</v>
      </c>
      <c r="D2854" s="196" t="s">
        <v>195</v>
      </c>
      <c r="E2854" s="196">
        <v>7.3290300000000004</v>
      </c>
      <c r="F2854" s="196">
        <v>9.4136500000000005</v>
      </c>
      <c r="G2854" s="196">
        <v>10.10676</v>
      </c>
      <c r="H2854" s="196">
        <v>9.8810900000000004</v>
      </c>
      <c r="I2854" s="196">
        <v>10.17428</v>
      </c>
      <c r="J2854" s="196">
        <v>9.3674400000000002</v>
      </c>
      <c r="K2854" s="196">
        <v>8.6813300000000009</v>
      </c>
      <c r="L2854" s="196">
        <v>8.3768700000000003</v>
      </c>
      <c r="M2854" s="196"/>
      <c r="N2854" s="196">
        <v>13.06687</v>
      </c>
      <c r="O2854" s="196">
        <v>11.959960000000001</v>
      </c>
      <c r="P2854" s="196"/>
      <c r="Q2854" s="197" t="s">
        <v>1</v>
      </c>
    </row>
    <row r="2855" spans="1:17" x14ac:dyDescent="0.2">
      <c r="A2855" s="198" t="s">
        <v>49</v>
      </c>
      <c r="B2855" s="199" t="s">
        <v>209</v>
      </c>
      <c r="C2855" s="199" t="s">
        <v>215</v>
      </c>
      <c r="D2855" s="199" t="s">
        <v>197</v>
      </c>
      <c r="E2855" s="199">
        <v>7.65517</v>
      </c>
      <c r="F2855" s="199">
        <v>9.9155300000000004</v>
      </c>
      <c r="G2855" s="199">
        <v>10.930529999999999</v>
      </c>
      <c r="H2855" s="199">
        <v>10.53035</v>
      </c>
      <c r="I2855" s="199">
        <v>11.09681</v>
      </c>
      <c r="J2855" s="199">
        <v>10.347770000000001</v>
      </c>
      <c r="K2855" s="199">
        <v>9.6816600000000008</v>
      </c>
      <c r="L2855" s="199">
        <v>9.3386700000000005</v>
      </c>
      <c r="M2855" s="199"/>
      <c r="N2855" s="199">
        <v>14.371869999999999</v>
      </c>
      <c r="O2855" s="199">
        <v>13.427289999999999</v>
      </c>
      <c r="P2855" s="199"/>
      <c r="Q2855" s="200" t="s">
        <v>1</v>
      </c>
    </row>
    <row r="2856" spans="1:17" x14ac:dyDescent="0.2">
      <c r="A2856" s="195" t="s">
        <v>49</v>
      </c>
      <c r="B2856" s="196" t="s">
        <v>209</v>
      </c>
      <c r="C2856" s="196" t="s">
        <v>213</v>
      </c>
      <c r="D2856" s="196" t="s">
        <v>195</v>
      </c>
      <c r="E2856" s="196">
        <v>4.10419</v>
      </c>
      <c r="F2856" s="196">
        <v>4.4816500000000001</v>
      </c>
      <c r="G2856" s="196">
        <v>4.8067200000000003</v>
      </c>
      <c r="H2856" s="196">
        <v>4.8322700000000003</v>
      </c>
      <c r="I2856" s="196">
        <v>4.6132299999999997</v>
      </c>
      <c r="J2856" s="196">
        <v>4.2972900000000003</v>
      </c>
      <c r="K2856" s="196">
        <v>4.0664199999999999</v>
      </c>
      <c r="L2856" s="196">
        <v>4.1168800000000001</v>
      </c>
      <c r="M2856" s="196"/>
      <c r="N2856" s="196">
        <v>5.6584399999999997</v>
      </c>
      <c r="O2856" s="196">
        <v>5.56081</v>
      </c>
      <c r="P2856" s="196"/>
      <c r="Q2856" s="197" t="s">
        <v>1</v>
      </c>
    </row>
    <row r="2857" spans="1:17" x14ac:dyDescent="0.2">
      <c r="A2857" s="198" t="s">
        <v>49</v>
      </c>
      <c r="B2857" s="199" t="s">
        <v>209</v>
      </c>
      <c r="C2857" s="199" t="s">
        <v>213</v>
      </c>
      <c r="D2857" s="199" t="s">
        <v>197</v>
      </c>
      <c r="E2857" s="199">
        <v>4.41465</v>
      </c>
      <c r="F2857" s="199">
        <v>4.8039399999999999</v>
      </c>
      <c r="G2857" s="199">
        <v>5.1026699999999998</v>
      </c>
      <c r="H2857" s="199">
        <v>5.0867300000000002</v>
      </c>
      <c r="I2857" s="199">
        <v>4.8645100000000001</v>
      </c>
      <c r="J2857" s="199">
        <v>4.5221099999999996</v>
      </c>
      <c r="K2857" s="199">
        <v>4.3355600000000001</v>
      </c>
      <c r="L2857" s="199">
        <v>4.2838500000000002</v>
      </c>
      <c r="M2857" s="199"/>
      <c r="N2857" s="199">
        <v>6.0495000000000001</v>
      </c>
      <c r="O2857" s="199">
        <v>5.8506900000000002</v>
      </c>
      <c r="P2857" s="199"/>
      <c r="Q2857" s="200" t="s">
        <v>1</v>
      </c>
    </row>
    <row r="2858" spans="1:17" x14ac:dyDescent="0.2">
      <c r="A2858" s="195" t="s">
        <v>49</v>
      </c>
      <c r="B2858" s="196" t="s">
        <v>209</v>
      </c>
      <c r="C2858" s="196" t="s">
        <v>212</v>
      </c>
      <c r="D2858" s="196" t="s">
        <v>195</v>
      </c>
      <c r="E2858" s="196">
        <v>3.9604599999999999</v>
      </c>
      <c r="F2858" s="196">
        <v>4.5437500000000002</v>
      </c>
      <c r="G2858" s="196">
        <v>4.7685300000000002</v>
      </c>
      <c r="H2858" s="196">
        <v>5.0577899999999998</v>
      </c>
      <c r="I2858" s="196">
        <v>4.7833500000000004</v>
      </c>
      <c r="J2858" s="196">
        <v>4.3033900000000003</v>
      </c>
      <c r="K2858" s="196">
        <v>4.1477199999999996</v>
      </c>
      <c r="L2858" s="196">
        <v>4.0451499999999996</v>
      </c>
      <c r="M2858" s="196"/>
      <c r="N2858" s="196">
        <v>5.88192</v>
      </c>
      <c r="O2858" s="196">
        <v>5.4229399999999996</v>
      </c>
      <c r="P2858" s="196"/>
      <c r="Q2858" s="197" t="s">
        <v>1</v>
      </c>
    </row>
    <row r="2859" spans="1:17" x14ac:dyDescent="0.2">
      <c r="A2859" s="198" t="s">
        <v>49</v>
      </c>
      <c r="B2859" s="199" t="s">
        <v>209</v>
      </c>
      <c r="C2859" s="199" t="s">
        <v>212</v>
      </c>
      <c r="D2859" s="199" t="s">
        <v>197</v>
      </c>
      <c r="E2859" s="199">
        <v>4.3443100000000001</v>
      </c>
      <c r="F2859" s="199">
        <v>4.8813300000000002</v>
      </c>
      <c r="G2859" s="199">
        <v>5.1446500000000004</v>
      </c>
      <c r="H2859" s="199">
        <v>5.3857699999999999</v>
      </c>
      <c r="I2859" s="199">
        <v>5.0648400000000002</v>
      </c>
      <c r="J2859" s="199">
        <v>4.6756200000000003</v>
      </c>
      <c r="K2859" s="199">
        <v>4.31297</v>
      </c>
      <c r="L2859" s="199">
        <v>4.3666600000000004</v>
      </c>
      <c r="M2859" s="199"/>
      <c r="N2859" s="199">
        <v>6.2169499999999998</v>
      </c>
      <c r="O2859" s="199">
        <v>5.8464999999999998</v>
      </c>
      <c r="P2859" s="199"/>
      <c r="Q2859" s="200" t="s">
        <v>1</v>
      </c>
    </row>
    <row r="2860" spans="1:17" x14ac:dyDescent="0.2">
      <c r="A2860" s="195" t="s">
        <v>49</v>
      </c>
      <c r="B2860" s="196" t="s">
        <v>209</v>
      </c>
      <c r="C2860" s="196" t="s">
        <v>210</v>
      </c>
      <c r="D2860" s="196" t="s">
        <v>195</v>
      </c>
      <c r="E2860" s="196">
        <v>10.11478</v>
      </c>
      <c r="F2860" s="196">
        <v>14.332789999999999</v>
      </c>
      <c r="G2860" s="196">
        <v>14.929259999999999</v>
      </c>
      <c r="H2860" s="196">
        <v>14.305569999999999</v>
      </c>
      <c r="I2860" s="196">
        <v>14.146839999999999</v>
      </c>
      <c r="J2860" s="196">
        <v>12.550470000000001</v>
      </c>
      <c r="K2860" s="196">
        <v>11.54744</v>
      </c>
      <c r="L2860" s="196">
        <v>10.65413</v>
      </c>
      <c r="M2860" s="196"/>
      <c r="N2860" s="196">
        <v>15.81035</v>
      </c>
      <c r="O2860" s="196">
        <v>14.82807</v>
      </c>
      <c r="P2860" s="196"/>
      <c r="Q2860" s="197" t="s">
        <v>1</v>
      </c>
    </row>
    <row r="2861" spans="1:17" x14ac:dyDescent="0.2">
      <c r="A2861" s="198" t="s">
        <v>49</v>
      </c>
      <c r="B2861" s="199" t="s">
        <v>209</v>
      </c>
      <c r="C2861" s="199" t="s">
        <v>210</v>
      </c>
      <c r="D2861" s="199" t="s">
        <v>197</v>
      </c>
      <c r="E2861" s="199">
        <v>11.15123</v>
      </c>
      <c r="F2861" s="199">
        <v>15.46871</v>
      </c>
      <c r="G2861" s="199">
        <v>16.32752</v>
      </c>
      <c r="H2861" s="199">
        <v>15.75553</v>
      </c>
      <c r="I2861" s="199">
        <v>15.7111</v>
      </c>
      <c r="J2861" s="199">
        <v>14.350239999999999</v>
      </c>
      <c r="K2861" s="199">
        <v>13.60533</v>
      </c>
      <c r="L2861" s="199">
        <v>12.68618</v>
      </c>
      <c r="M2861" s="199"/>
      <c r="N2861" s="199">
        <v>17.687809999999999</v>
      </c>
      <c r="O2861" s="199">
        <v>17.189430000000002</v>
      </c>
      <c r="P2861" s="199"/>
      <c r="Q2861" s="200" t="s">
        <v>1</v>
      </c>
    </row>
    <row r="2862" spans="1:17" x14ac:dyDescent="0.2">
      <c r="A2862" s="195" t="s">
        <v>49</v>
      </c>
      <c r="B2862" s="196" t="s">
        <v>209</v>
      </c>
      <c r="C2862" s="196" t="s">
        <v>206</v>
      </c>
      <c r="D2862" s="196" t="s">
        <v>195</v>
      </c>
      <c r="E2862" s="196">
        <v>1.98177</v>
      </c>
      <c r="F2862" s="196">
        <v>2.6131899999999999</v>
      </c>
      <c r="G2862" s="196">
        <v>3.5202100000000001</v>
      </c>
      <c r="H2862" s="196">
        <v>3.3136299999999999</v>
      </c>
      <c r="I2862" s="196">
        <v>3.39676</v>
      </c>
      <c r="J2862" s="196">
        <v>3.4749599999999998</v>
      </c>
      <c r="K2862" s="196">
        <v>3.3908800000000001</v>
      </c>
      <c r="L2862" s="196">
        <v>3.1718299999999999</v>
      </c>
      <c r="M2862" s="196"/>
      <c r="N2862" s="196">
        <v>4.3549100000000003</v>
      </c>
      <c r="O2862" s="196">
        <v>4.2813400000000001</v>
      </c>
      <c r="P2862" s="196"/>
      <c r="Q2862" s="197" t="s">
        <v>1</v>
      </c>
    </row>
    <row r="2863" spans="1:17" x14ac:dyDescent="0.2">
      <c r="A2863" s="198" t="s">
        <v>49</v>
      </c>
      <c r="B2863" s="199" t="s">
        <v>209</v>
      </c>
      <c r="C2863" s="199" t="s">
        <v>206</v>
      </c>
      <c r="D2863" s="199" t="s">
        <v>197</v>
      </c>
      <c r="E2863" s="199">
        <v>2.3224399999999998</v>
      </c>
      <c r="F2863" s="199">
        <v>2.9237500000000001</v>
      </c>
      <c r="G2863" s="199">
        <v>3.8255699999999999</v>
      </c>
      <c r="H2863" s="199">
        <v>3.7098800000000001</v>
      </c>
      <c r="I2863" s="199">
        <v>3.9288400000000001</v>
      </c>
      <c r="J2863" s="199">
        <v>3.8747199999999999</v>
      </c>
      <c r="K2863" s="199">
        <v>3.8856199999999999</v>
      </c>
      <c r="L2863" s="199">
        <v>3.6907000000000001</v>
      </c>
      <c r="M2863" s="199"/>
      <c r="N2863" s="199">
        <v>4.9815800000000001</v>
      </c>
      <c r="O2863" s="199">
        <v>4.891</v>
      </c>
      <c r="P2863" s="199"/>
      <c r="Q2863" s="200" t="s">
        <v>1</v>
      </c>
    </row>
    <row r="2864" spans="1:17" x14ac:dyDescent="0.2">
      <c r="A2864" s="195" t="s">
        <v>49</v>
      </c>
      <c r="B2864" s="196" t="s">
        <v>209</v>
      </c>
      <c r="C2864" s="196" t="s">
        <v>211</v>
      </c>
      <c r="D2864" s="196" t="s">
        <v>195</v>
      </c>
      <c r="E2864" s="196">
        <v>7.35175</v>
      </c>
      <c r="F2864" s="196">
        <v>12.09736</v>
      </c>
      <c r="G2864" s="196">
        <v>15.40269</v>
      </c>
      <c r="H2864" s="196">
        <v>13.04499</v>
      </c>
      <c r="I2864" s="196">
        <v>15.23115</v>
      </c>
      <c r="J2864" s="196">
        <v>13.71738</v>
      </c>
      <c r="K2864" s="196">
        <v>11.91635</v>
      </c>
      <c r="L2864" s="196">
        <v>10.72228</v>
      </c>
      <c r="M2864" s="196"/>
      <c r="N2864" s="196">
        <v>16.4739</v>
      </c>
      <c r="O2864" s="196">
        <v>12.64212</v>
      </c>
      <c r="P2864" s="196"/>
      <c r="Q2864" s="197" t="s">
        <v>1</v>
      </c>
    </row>
    <row r="2865" spans="1:17" x14ac:dyDescent="0.2">
      <c r="A2865" s="198" t="s">
        <v>49</v>
      </c>
      <c r="B2865" s="199" t="s">
        <v>209</v>
      </c>
      <c r="C2865" s="199" t="s">
        <v>211</v>
      </c>
      <c r="D2865" s="199" t="s">
        <v>197</v>
      </c>
      <c r="E2865" s="199">
        <v>8.0386199999999999</v>
      </c>
      <c r="F2865" s="199">
        <v>12.11924</v>
      </c>
      <c r="G2865" s="199">
        <v>15.39181</v>
      </c>
      <c r="H2865" s="199">
        <v>13.515219999999999</v>
      </c>
      <c r="I2865" s="199">
        <v>15.45181</v>
      </c>
      <c r="J2865" s="199">
        <v>14.509270000000001</v>
      </c>
      <c r="K2865" s="199">
        <v>13.14889</v>
      </c>
      <c r="L2865" s="199">
        <v>12.09615</v>
      </c>
      <c r="M2865" s="199"/>
      <c r="N2865" s="199">
        <v>17.777229999999999</v>
      </c>
      <c r="O2865" s="199">
        <v>14.062139999999999</v>
      </c>
      <c r="P2865" s="199"/>
      <c r="Q2865" s="200" t="s">
        <v>1</v>
      </c>
    </row>
    <row r="2866" spans="1:17" x14ac:dyDescent="0.2">
      <c r="A2866" s="195" t="s">
        <v>49</v>
      </c>
      <c r="B2866" s="196" t="s">
        <v>207</v>
      </c>
      <c r="C2866" s="196" t="s">
        <v>214</v>
      </c>
      <c r="D2866" s="196" t="s">
        <v>195</v>
      </c>
      <c r="E2866" s="196">
        <v>12.88067</v>
      </c>
      <c r="F2866" s="196">
        <v>9.6991899999999998</v>
      </c>
      <c r="G2866" s="196">
        <v>12.171279999999999</v>
      </c>
      <c r="H2866" s="196">
        <v>12.77098</v>
      </c>
      <c r="I2866" s="196">
        <v>11.83961</v>
      </c>
      <c r="J2866" s="196">
        <v>12.338480000000001</v>
      </c>
      <c r="K2866" s="196">
        <v>11.502800000000001</v>
      </c>
      <c r="L2866" s="196">
        <v>10.67257</v>
      </c>
      <c r="M2866" s="196">
        <v>15.121840000000001</v>
      </c>
      <c r="N2866" s="196">
        <v>10.143940000000001</v>
      </c>
      <c r="O2866" s="196"/>
      <c r="P2866" s="196"/>
      <c r="Q2866" s="197" t="s">
        <v>1</v>
      </c>
    </row>
    <row r="2867" spans="1:17" x14ac:dyDescent="0.2">
      <c r="A2867" s="198" t="s">
        <v>49</v>
      </c>
      <c r="B2867" s="199" t="s">
        <v>207</v>
      </c>
      <c r="C2867" s="199" t="s">
        <v>214</v>
      </c>
      <c r="D2867" s="199" t="s">
        <v>197</v>
      </c>
      <c r="E2867" s="199">
        <v>12.856019999999999</v>
      </c>
      <c r="F2867" s="199">
        <v>10.37677</v>
      </c>
      <c r="G2867" s="199">
        <v>12.656890000000001</v>
      </c>
      <c r="H2867" s="199">
        <v>12.72992</v>
      </c>
      <c r="I2867" s="199">
        <v>12.77172</v>
      </c>
      <c r="J2867" s="199">
        <v>13.159829999999999</v>
      </c>
      <c r="K2867" s="199">
        <v>12.26449</v>
      </c>
      <c r="L2867" s="199">
        <v>12.1409</v>
      </c>
      <c r="M2867" s="199">
        <v>16.245750000000001</v>
      </c>
      <c r="N2867" s="199">
        <v>11.69089</v>
      </c>
      <c r="O2867" s="199"/>
      <c r="P2867" s="199"/>
      <c r="Q2867" s="200" t="s">
        <v>1</v>
      </c>
    </row>
    <row r="2868" spans="1:17" x14ac:dyDescent="0.2">
      <c r="A2868" s="195" t="s">
        <v>49</v>
      </c>
      <c r="B2868" s="196" t="s">
        <v>207</v>
      </c>
      <c r="C2868" s="196" t="s">
        <v>215</v>
      </c>
      <c r="D2868" s="196" t="s">
        <v>195</v>
      </c>
      <c r="E2868" s="196">
        <v>11.348280000000001</v>
      </c>
      <c r="F2868" s="196">
        <v>11.58178</v>
      </c>
      <c r="G2868" s="196">
        <v>12.7798</v>
      </c>
      <c r="H2868" s="196">
        <v>11.68622</v>
      </c>
      <c r="I2868" s="196">
        <v>9.9800599999999999</v>
      </c>
      <c r="J2868" s="196">
        <v>13.52098</v>
      </c>
      <c r="K2868" s="196">
        <v>11.09005</v>
      </c>
      <c r="L2868" s="196">
        <v>10.964549999999999</v>
      </c>
      <c r="M2868" s="196"/>
      <c r="N2868" s="196">
        <v>13.56122</v>
      </c>
      <c r="O2868" s="196"/>
      <c r="P2868" s="196"/>
      <c r="Q2868" s="197" t="s">
        <v>1</v>
      </c>
    </row>
    <row r="2869" spans="1:17" x14ac:dyDescent="0.2">
      <c r="A2869" s="198" t="s">
        <v>49</v>
      </c>
      <c r="B2869" s="199" t="s">
        <v>207</v>
      </c>
      <c r="C2869" s="199" t="s">
        <v>215</v>
      </c>
      <c r="D2869" s="199" t="s">
        <v>197</v>
      </c>
      <c r="E2869" s="199">
        <v>10.84552</v>
      </c>
      <c r="F2869" s="199">
        <v>11.32011</v>
      </c>
      <c r="G2869" s="199">
        <v>13.505649999999999</v>
      </c>
      <c r="H2869" s="199">
        <v>12.11487</v>
      </c>
      <c r="I2869" s="199">
        <v>11.28096</v>
      </c>
      <c r="J2869" s="199">
        <v>13.764110000000001</v>
      </c>
      <c r="K2869" s="199">
        <v>11.62604</v>
      </c>
      <c r="L2869" s="199">
        <v>11.895770000000001</v>
      </c>
      <c r="M2869" s="199"/>
      <c r="N2869" s="199">
        <v>14.545489999999999</v>
      </c>
      <c r="O2869" s="199"/>
      <c r="P2869" s="199"/>
      <c r="Q2869" s="200" t="s">
        <v>1</v>
      </c>
    </row>
    <row r="2870" spans="1:17" x14ac:dyDescent="0.2">
      <c r="A2870" s="195" t="s">
        <v>49</v>
      </c>
      <c r="B2870" s="196" t="s">
        <v>207</v>
      </c>
      <c r="C2870" s="196" t="s">
        <v>213</v>
      </c>
      <c r="D2870" s="196" t="s">
        <v>195</v>
      </c>
      <c r="E2870" s="196">
        <v>15.99103</v>
      </c>
      <c r="F2870" s="196">
        <v>20.049140000000001</v>
      </c>
      <c r="G2870" s="196">
        <v>22.301860000000001</v>
      </c>
      <c r="H2870" s="196">
        <v>21.661449999999999</v>
      </c>
      <c r="I2870" s="196">
        <v>25.201740000000001</v>
      </c>
      <c r="J2870" s="196">
        <v>25.178139999999999</v>
      </c>
      <c r="K2870" s="196">
        <v>22.06888</v>
      </c>
      <c r="L2870" s="196">
        <v>21.290790000000001</v>
      </c>
      <c r="M2870" s="196"/>
      <c r="N2870" s="196">
        <v>18.941479999999999</v>
      </c>
      <c r="O2870" s="196"/>
      <c r="P2870" s="196"/>
      <c r="Q2870" s="197" t="s">
        <v>1</v>
      </c>
    </row>
    <row r="2871" spans="1:17" x14ac:dyDescent="0.2">
      <c r="A2871" s="198" t="s">
        <v>49</v>
      </c>
      <c r="B2871" s="199" t="s">
        <v>207</v>
      </c>
      <c r="C2871" s="199" t="s">
        <v>213</v>
      </c>
      <c r="D2871" s="199" t="s">
        <v>197</v>
      </c>
      <c r="E2871" s="199">
        <v>13.243499999999999</v>
      </c>
      <c r="F2871" s="199">
        <v>16.489789999999999</v>
      </c>
      <c r="G2871" s="199">
        <v>21.220590000000001</v>
      </c>
      <c r="H2871" s="199">
        <v>19.206659999999999</v>
      </c>
      <c r="I2871" s="199">
        <v>22.496099999999998</v>
      </c>
      <c r="J2871" s="199">
        <v>23.30453</v>
      </c>
      <c r="K2871" s="199">
        <v>19.46387</v>
      </c>
      <c r="L2871" s="199">
        <v>19.312809999999999</v>
      </c>
      <c r="M2871" s="199"/>
      <c r="N2871" s="199">
        <v>17.873470000000001</v>
      </c>
      <c r="O2871" s="199"/>
      <c r="P2871" s="199"/>
      <c r="Q2871" s="200" t="s">
        <v>1</v>
      </c>
    </row>
    <row r="2872" spans="1:17" x14ac:dyDescent="0.2">
      <c r="A2872" s="195" t="s">
        <v>49</v>
      </c>
      <c r="B2872" s="196" t="s">
        <v>207</v>
      </c>
      <c r="C2872" s="196" t="s">
        <v>212</v>
      </c>
      <c r="D2872" s="196" t="s">
        <v>195</v>
      </c>
      <c r="E2872" s="196"/>
      <c r="F2872" s="196"/>
      <c r="G2872" s="196"/>
      <c r="H2872" s="196"/>
      <c r="I2872" s="196"/>
      <c r="J2872" s="196"/>
      <c r="K2872" s="196"/>
      <c r="L2872" s="196"/>
      <c r="M2872" s="196"/>
      <c r="N2872" s="196"/>
      <c r="O2872" s="196"/>
      <c r="P2872" s="196"/>
      <c r="Q2872" s="197" t="s">
        <v>1</v>
      </c>
    </row>
    <row r="2873" spans="1:17" x14ac:dyDescent="0.2">
      <c r="A2873" s="198" t="s">
        <v>49</v>
      </c>
      <c r="B2873" s="199" t="s">
        <v>207</v>
      </c>
      <c r="C2873" s="199" t="s">
        <v>212</v>
      </c>
      <c r="D2873" s="199" t="s">
        <v>197</v>
      </c>
      <c r="E2873" s="199"/>
      <c r="F2873" s="199"/>
      <c r="G2873" s="199"/>
      <c r="H2873" s="199"/>
      <c r="I2873" s="199"/>
      <c r="J2873" s="199"/>
      <c r="K2873" s="199"/>
      <c r="L2873" s="199"/>
      <c r="M2873" s="199"/>
      <c r="N2873" s="199"/>
      <c r="O2873" s="199"/>
      <c r="P2873" s="199"/>
      <c r="Q2873" s="200" t="s">
        <v>1</v>
      </c>
    </row>
    <row r="2874" spans="1:17" x14ac:dyDescent="0.2">
      <c r="A2874" s="195" t="s">
        <v>49</v>
      </c>
      <c r="B2874" s="196" t="s">
        <v>207</v>
      </c>
      <c r="C2874" s="196" t="s">
        <v>210</v>
      </c>
      <c r="D2874" s="196" t="s">
        <v>195</v>
      </c>
      <c r="E2874" s="196"/>
      <c r="F2874" s="196"/>
      <c r="G2874" s="196"/>
      <c r="H2874" s="196"/>
      <c r="I2874" s="196"/>
      <c r="J2874" s="196"/>
      <c r="K2874" s="196"/>
      <c r="L2874" s="196"/>
      <c r="M2874" s="196"/>
      <c r="N2874" s="196"/>
      <c r="O2874" s="196"/>
      <c r="P2874" s="196"/>
      <c r="Q2874" s="197" t="s">
        <v>1</v>
      </c>
    </row>
    <row r="2875" spans="1:17" x14ac:dyDescent="0.2">
      <c r="A2875" s="198" t="s">
        <v>49</v>
      </c>
      <c r="B2875" s="199" t="s">
        <v>207</v>
      </c>
      <c r="C2875" s="199" t="s">
        <v>210</v>
      </c>
      <c r="D2875" s="199" t="s">
        <v>197</v>
      </c>
      <c r="E2875" s="199"/>
      <c r="F2875" s="199"/>
      <c r="G2875" s="199"/>
      <c r="H2875" s="199"/>
      <c r="I2875" s="199"/>
      <c r="J2875" s="199"/>
      <c r="K2875" s="199"/>
      <c r="L2875" s="199"/>
      <c r="M2875" s="199"/>
      <c r="N2875" s="199"/>
      <c r="O2875" s="199"/>
      <c r="P2875" s="199"/>
      <c r="Q2875" s="200" t="s">
        <v>1</v>
      </c>
    </row>
    <row r="2876" spans="1:17" x14ac:dyDescent="0.2">
      <c r="A2876" s="195" t="s">
        <v>49</v>
      </c>
      <c r="B2876" s="196" t="s">
        <v>207</v>
      </c>
      <c r="C2876" s="196" t="s">
        <v>206</v>
      </c>
      <c r="D2876" s="196" t="s">
        <v>195</v>
      </c>
      <c r="E2876" s="196"/>
      <c r="F2876" s="196"/>
      <c r="G2876" s="196"/>
      <c r="H2876" s="196"/>
      <c r="I2876" s="196"/>
      <c r="J2876" s="196"/>
      <c r="K2876" s="196"/>
      <c r="L2876" s="196"/>
      <c r="M2876" s="196"/>
      <c r="N2876" s="196"/>
      <c r="O2876" s="196"/>
      <c r="P2876" s="196"/>
      <c r="Q2876" s="197" t="s">
        <v>1</v>
      </c>
    </row>
    <row r="2877" spans="1:17" x14ac:dyDescent="0.2">
      <c r="A2877" s="198" t="s">
        <v>49</v>
      </c>
      <c r="B2877" s="199" t="s">
        <v>207</v>
      </c>
      <c r="C2877" s="199" t="s">
        <v>206</v>
      </c>
      <c r="D2877" s="199" t="s">
        <v>197</v>
      </c>
      <c r="E2877" s="199"/>
      <c r="F2877" s="199"/>
      <c r="G2877" s="199"/>
      <c r="H2877" s="199"/>
      <c r="I2877" s="199"/>
      <c r="J2877" s="199"/>
      <c r="K2877" s="199"/>
      <c r="L2877" s="199"/>
      <c r="M2877" s="199"/>
      <c r="N2877" s="199"/>
      <c r="O2877" s="199"/>
      <c r="P2877" s="199"/>
      <c r="Q2877" s="200" t="s">
        <v>1</v>
      </c>
    </row>
    <row r="2878" spans="1:17" x14ac:dyDescent="0.2">
      <c r="A2878" s="195" t="s">
        <v>49</v>
      </c>
      <c r="B2878" s="196" t="s">
        <v>207</v>
      </c>
      <c r="C2878" s="196" t="s">
        <v>211</v>
      </c>
      <c r="D2878" s="196" t="s">
        <v>195</v>
      </c>
      <c r="E2878" s="199"/>
      <c r="F2878" s="199"/>
      <c r="G2878" s="199"/>
      <c r="H2878" s="199"/>
      <c r="I2878" s="199"/>
      <c r="J2878" s="199"/>
      <c r="K2878" s="199"/>
      <c r="L2878" s="199"/>
      <c r="M2878" s="199"/>
      <c r="N2878" s="199"/>
      <c r="O2878" s="199"/>
      <c r="P2878" s="199"/>
      <c r="Q2878" s="200"/>
    </row>
    <row r="2879" spans="1:17" x14ac:dyDescent="0.2">
      <c r="A2879" s="198" t="s">
        <v>49</v>
      </c>
      <c r="B2879" s="199" t="s">
        <v>207</v>
      </c>
      <c r="C2879" s="199" t="s">
        <v>211</v>
      </c>
      <c r="D2879" s="199" t="s">
        <v>197</v>
      </c>
      <c r="E2879" s="199"/>
      <c r="F2879" s="199"/>
      <c r="G2879" s="199"/>
      <c r="H2879" s="199"/>
      <c r="I2879" s="199"/>
      <c r="J2879" s="199"/>
      <c r="K2879" s="199"/>
      <c r="L2879" s="199"/>
      <c r="M2879" s="199"/>
      <c r="N2879" s="199"/>
      <c r="O2879" s="199"/>
      <c r="P2879" s="199"/>
      <c r="Q2879" s="200"/>
    </row>
    <row r="2880" spans="1:17" x14ac:dyDescent="0.2">
      <c r="A2880" s="195" t="s">
        <v>49</v>
      </c>
      <c r="B2880" s="196" t="s">
        <v>207</v>
      </c>
      <c r="C2880" s="196" t="s">
        <v>1087</v>
      </c>
      <c r="D2880" s="196" t="s">
        <v>195</v>
      </c>
      <c r="E2880" s="199"/>
      <c r="F2880" s="199"/>
      <c r="G2880" s="199"/>
      <c r="H2880" s="199"/>
      <c r="I2880" s="199"/>
      <c r="J2880" s="199"/>
      <c r="K2880" s="199"/>
      <c r="L2880" s="199"/>
      <c r="M2880" s="199"/>
      <c r="N2880" s="199"/>
      <c r="O2880" s="199"/>
      <c r="P2880" s="199"/>
      <c r="Q2880" s="200"/>
    </row>
    <row r="2881" spans="1:17" x14ac:dyDescent="0.2">
      <c r="A2881" s="198" t="s">
        <v>49</v>
      </c>
      <c r="B2881" s="199" t="s">
        <v>207</v>
      </c>
      <c r="C2881" s="199" t="s">
        <v>1087</v>
      </c>
      <c r="D2881" s="199" t="s">
        <v>197</v>
      </c>
      <c r="E2881" s="199"/>
      <c r="F2881" s="199"/>
      <c r="G2881" s="199"/>
      <c r="H2881" s="199"/>
      <c r="I2881" s="199"/>
      <c r="J2881" s="199"/>
      <c r="K2881" s="199"/>
      <c r="L2881" s="199"/>
      <c r="M2881" s="199"/>
      <c r="N2881" s="199"/>
      <c r="O2881" s="199"/>
      <c r="P2881" s="199"/>
      <c r="Q2881" s="200"/>
    </row>
    <row r="2882" spans="1:17" x14ac:dyDescent="0.2">
      <c r="A2882" s="195" t="s">
        <v>50</v>
      </c>
      <c r="B2882" s="196" t="s">
        <v>208</v>
      </c>
      <c r="C2882" s="196" t="s">
        <v>214</v>
      </c>
      <c r="D2882" s="196" t="s">
        <v>195</v>
      </c>
      <c r="E2882" s="196">
        <v>603199</v>
      </c>
      <c r="F2882" s="196">
        <v>603620</v>
      </c>
      <c r="G2882" s="196"/>
      <c r="H2882" s="196">
        <v>592661</v>
      </c>
      <c r="I2882" s="196"/>
      <c r="J2882" s="196"/>
      <c r="K2882" s="196">
        <v>591538</v>
      </c>
      <c r="L2882" s="196"/>
      <c r="M2882" s="196">
        <v>627742</v>
      </c>
      <c r="N2882" s="196">
        <v>613957.36205</v>
      </c>
      <c r="O2882" s="196"/>
      <c r="P2882" s="196"/>
      <c r="Q2882" s="197" t="s">
        <v>1</v>
      </c>
    </row>
    <row r="2883" spans="1:17" x14ac:dyDescent="0.2">
      <c r="A2883" s="198" t="s">
        <v>50</v>
      </c>
      <c r="B2883" s="199" t="s">
        <v>208</v>
      </c>
      <c r="C2883" s="199" t="s">
        <v>214</v>
      </c>
      <c r="D2883" s="199" t="s">
        <v>197</v>
      </c>
      <c r="E2883" s="199">
        <v>634096</v>
      </c>
      <c r="F2883" s="199">
        <v>629081</v>
      </c>
      <c r="G2883" s="199"/>
      <c r="H2883" s="199">
        <v>610432</v>
      </c>
      <c r="I2883" s="199"/>
      <c r="J2883" s="199"/>
      <c r="K2883" s="199">
        <v>616334</v>
      </c>
      <c r="L2883" s="199"/>
      <c r="M2883" s="199">
        <v>658941</v>
      </c>
      <c r="N2883" s="199">
        <v>670469.11222000001</v>
      </c>
      <c r="O2883" s="199"/>
      <c r="P2883" s="199"/>
      <c r="Q2883" s="200" t="s">
        <v>1</v>
      </c>
    </row>
    <row r="2884" spans="1:17" x14ac:dyDescent="0.2">
      <c r="A2884" s="195" t="s">
        <v>50</v>
      </c>
      <c r="B2884" s="196" t="s">
        <v>208</v>
      </c>
      <c r="C2884" s="196" t="s">
        <v>215</v>
      </c>
      <c r="D2884" s="196" t="s">
        <v>195</v>
      </c>
      <c r="E2884" s="196">
        <v>523427</v>
      </c>
      <c r="F2884" s="196">
        <v>519428</v>
      </c>
      <c r="G2884" s="196"/>
      <c r="H2884" s="196">
        <v>534429</v>
      </c>
      <c r="I2884" s="196"/>
      <c r="J2884" s="196"/>
      <c r="K2884" s="196">
        <v>507725</v>
      </c>
      <c r="L2884" s="196"/>
      <c r="M2884" s="196">
        <v>522417</v>
      </c>
      <c r="N2884" s="196">
        <v>516966</v>
      </c>
      <c r="O2884" s="196"/>
      <c r="P2884" s="196"/>
      <c r="Q2884" s="197" t="s">
        <v>1</v>
      </c>
    </row>
    <row r="2885" spans="1:17" x14ac:dyDescent="0.2">
      <c r="A2885" s="198" t="s">
        <v>50</v>
      </c>
      <c r="B2885" s="199" t="s">
        <v>208</v>
      </c>
      <c r="C2885" s="199" t="s">
        <v>215</v>
      </c>
      <c r="D2885" s="199" t="s">
        <v>197</v>
      </c>
      <c r="E2885" s="199">
        <v>536821</v>
      </c>
      <c r="F2885" s="199">
        <v>540424</v>
      </c>
      <c r="G2885" s="199"/>
      <c r="H2885" s="199">
        <v>558277</v>
      </c>
      <c r="I2885" s="199"/>
      <c r="J2885" s="199"/>
      <c r="K2885" s="199">
        <v>533272</v>
      </c>
      <c r="L2885" s="199"/>
      <c r="M2885" s="199">
        <v>557553</v>
      </c>
      <c r="N2885" s="199">
        <v>578637</v>
      </c>
      <c r="O2885" s="199"/>
      <c r="P2885" s="199"/>
      <c r="Q2885" s="200" t="s">
        <v>1</v>
      </c>
    </row>
    <row r="2886" spans="1:17" x14ac:dyDescent="0.2">
      <c r="A2886" s="195" t="s">
        <v>50</v>
      </c>
      <c r="B2886" s="196" t="s">
        <v>208</v>
      </c>
      <c r="C2886" s="196" t="s">
        <v>213</v>
      </c>
      <c r="D2886" s="196" t="s">
        <v>195</v>
      </c>
      <c r="E2886" s="196">
        <v>502821</v>
      </c>
      <c r="F2886" s="196">
        <v>488258</v>
      </c>
      <c r="G2886" s="196"/>
      <c r="H2886" s="196">
        <v>496747</v>
      </c>
      <c r="I2886" s="196"/>
      <c r="J2886" s="196"/>
      <c r="K2886" s="196">
        <v>493786</v>
      </c>
      <c r="L2886" s="196"/>
      <c r="M2886" s="196">
        <v>507932</v>
      </c>
      <c r="N2886" s="196">
        <v>501386</v>
      </c>
      <c r="O2886" s="196">
        <v>513257</v>
      </c>
      <c r="P2886" s="196"/>
      <c r="Q2886" s="197" t="s">
        <v>1</v>
      </c>
    </row>
    <row r="2887" spans="1:17" x14ac:dyDescent="0.2">
      <c r="A2887" s="198" t="s">
        <v>50</v>
      </c>
      <c r="B2887" s="199" t="s">
        <v>208</v>
      </c>
      <c r="C2887" s="199" t="s">
        <v>213</v>
      </c>
      <c r="D2887" s="199" t="s">
        <v>197</v>
      </c>
      <c r="E2887" s="199">
        <v>507275</v>
      </c>
      <c r="F2887" s="199">
        <v>506024</v>
      </c>
      <c r="G2887" s="199"/>
      <c r="H2887" s="199">
        <v>511220</v>
      </c>
      <c r="I2887" s="199"/>
      <c r="J2887" s="199"/>
      <c r="K2887" s="199">
        <v>482115</v>
      </c>
      <c r="L2887" s="199"/>
      <c r="M2887" s="199">
        <v>536325</v>
      </c>
      <c r="N2887" s="199">
        <v>533627</v>
      </c>
      <c r="O2887" s="199">
        <v>546499</v>
      </c>
      <c r="P2887" s="199"/>
      <c r="Q2887" s="200" t="s">
        <v>1</v>
      </c>
    </row>
    <row r="2888" spans="1:17" x14ac:dyDescent="0.2">
      <c r="A2888" s="195" t="s">
        <v>50</v>
      </c>
      <c r="B2888" s="196" t="s">
        <v>208</v>
      </c>
      <c r="C2888" s="196" t="s">
        <v>212</v>
      </c>
      <c r="D2888" s="196" t="s">
        <v>195</v>
      </c>
      <c r="E2888" s="196">
        <v>471351</v>
      </c>
      <c r="F2888" s="196">
        <v>469300</v>
      </c>
      <c r="G2888" s="196"/>
      <c r="H2888" s="196">
        <v>469379</v>
      </c>
      <c r="I2888" s="196"/>
      <c r="J2888" s="196"/>
      <c r="K2888" s="196">
        <v>463980</v>
      </c>
      <c r="L2888" s="196"/>
      <c r="M2888" s="196">
        <v>501418</v>
      </c>
      <c r="N2888" s="196">
        <v>493832</v>
      </c>
      <c r="O2888" s="196">
        <v>485784</v>
      </c>
      <c r="P2888" s="196"/>
      <c r="Q2888" s="197" t="s">
        <v>1</v>
      </c>
    </row>
    <row r="2889" spans="1:17" x14ac:dyDescent="0.2">
      <c r="A2889" s="198" t="s">
        <v>50</v>
      </c>
      <c r="B2889" s="199" t="s">
        <v>208</v>
      </c>
      <c r="C2889" s="199" t="s">
        <v>212</v>
      </c>
      <c r="D2889" s="199" t="s">
        <v>197</v>
      </c>
      <c r="E2889" s="199">
        <v>463734</v>
      </c>
      <c r="F2889" s="199">
        <v>474447</v>
      </c>
      <c r="G2889" s="199"/>
      <c r="H2889" s="199">
        <v>476532</v>
      </c>
      <c r="I2889" s="199"/>
      <c r="J2889" s="199"/>
      <c r="K2889" s="199">
        <v>459362</v>
      </c>
      <c r="L2889" s="199"/>
      <c r="M2889" s="199">
        <v>520102</v>
      </c>
      <c r="N2889" s="199">
        <v>518514</v>
      </c>
      <c r="O2889" s="199">
        <v>509985</v>
      </c>
      <c r="P2889" s="199"/>
      <c r="Q2889" s="200" t="s">
        <v>1</v>
      </c>
    </row>
    <row r="2890" spans="1:17" x14ac:dyDescent="0.2">
      <c r="A2890" s="195" t="s">
        <v>50</v>
      </c>
      <c r="B2890" s="196" t="s">
        <v>208</v>
      </c>
      <c r="C2890" s="196" t="s">
        <v>210</v>
      </c>
      <c r="D2890" s="196" t="s">
        <v>195</v>
      </c>
      <c r="E2890" s="196">
        <v>435061</v>
      </c>
      <c r="F2890" s="196">
        <v>433452</v>
      </c>
      <c r="G2890" s="196"/>
      <c r="H2890" s="196">
        <v>444819</v>
      </c>
      <c r="I2890" s="196"/>
      <c r="J2890" s="196"/>
      <c r="K2890" s="196"/>
      <c r="L2890" s="196"/>
      <c r="M2890" s="196">
        <v>442961</v>
      </c>
      <c r="N2890" s="196">
        <v>477812</v>
      </c>
      <c r="O2890" s="196">
        <v>460346</v>
      </c>
      <c r="P2890" s="196"/>
      <c r="Q2890" s="197" t="s">
        <v>1</v>
      </c>
    </row>
    <row r="2891" spans="1:17" x14ac:dyDescent="0.2">
      <c r="A2891" s="198" t="s">
        <v>50</v>
      </c>
      <c r="B2891" s="199" t="s">
        <v>208</v>
      </c>
      <c r="C2891" s="199" t="s">
        <v>210</v>
      </c>
      <c r="D2891" s="199" t="s">
        <v>197</v>
      </c>
      <c r="E2891" s="199">
        <v>431845</v>
      </c>
      <c r="F2891" s="199">
        <v>430589</v>
      </c>
      <c r="G2891" s="199"/>
      <c r="H2891" s="199">
        <v>431446</v>
      </c>
      <c r="I2891" s="199"/>
      <c r="J2891" s="199"/>
      <c r="K2891" s="199"/>
      <c r="L2891" s="199"/>
      <c r="M2891" s="199">
        <v>446133</v>
      </c>
      <c r="N2891" s="199">
        <v>483149</v>
      </c>
      <c r="O2891" s="199">
        <v>471721</v>
      </c>
      <c r="P2891" s="199"/>
      <c r="Q2891" s="200" t="s">
        <v>1</v>
      </c>
    </row>
    <row r="2892" spans="1:17" x14ac:dyDescent="0.2">
      <c r="A2892" s="195" t="s">
        <v>50</v>
      </c>
      <c r="B2892" s="196" t="s">
        <v>208</v>
      </c>
      <c r="C2892" s="196" t="s">
        <v>206</v>
      </c>
      <c r="D2892" s="196" t="s">
        <v>195</v>
      </c>
      <c r="E2892" s="196"/>
      <c r="F2892" s="196"/>
      <c r="G2892" s="196"/>
      <c r="H2892" s="196"/>
      <c r="I2892" s="196"/>
      <c r="J2892" s="196"/>
      <c r="K2892" s="196"/>
      <c r="L2892" s="196"/>
      <c r="M2892" s="196"/>
      <c r="N2892" s="196"/>
      <c r="O2892" s="196"/>
      <c r="P2892" s="196"/>
      <c r="Q2892" s="197" t="s">
        <v>1</v>
      </c>
    </row>
    <row r="2893" spans="1:17" x14ac:dyDescent="0.2">
      <c r="A2893" s="198" t="s">
        <v>50</v>
      </c>
      <c r="B2893" s="199" t="s">
        <v>208</v>
      </c>
      <c r="C2893" s="199" t="s">
        <v>206</v>
      </c>
      <c r="D2893" s="199" t="s">
        <v>197</v>
      </c>
      <c r="E2893" s="199"/>
      <c r="F2893" s="199"/>
      <c r="G2893" s="199"/>
      <c r="H2893" s="199"/>
      <c r="I2893" s="199"/>
      <c r="J2893" s="199"/>
      <c r="K2893" s="199"/>
      <c r="L2893" s="199"/>
      <c r="M2893" s="199"/>
      <c r="N2893" s="199"/>
      <c r="O2893" s="199"/>
      <c r="P2893" s="199"/>
      <c r="Q2893" s="200" t="s">
        <v>1</v>
      </c>
    </row>
    <row r="2894" spans="1:17" x14ac:dyDescent="0.2">
      <c r="A2894" s="195" t="s">
        <v>50</v>
      </c>
      <c r="B2894" s="196" t="s">
        <v>208</v>
      </c>
      <c r="C2894" s="196" t="s">
        <v>211</v>
      </c>
      <c r="D2894" s="196" t="s">
        <v>195</v>
      </c>
      <c r="E2894" s="196"/>
      <c r="F2894" s="196"/>
      <c r="G2894" s="196"/>
      <c r="H2894" s="196"/>
      <c r="I2894" s="196"/>
      <c r="J2894" s="196"/>
      <c r="K2894" s="196"/>
      <c r="L2894" s="196"/>
      <c r="M2894" s="196"/>
      <c r="N2894" s="196"/>
      <c r="O2894" s="196"/>
      <c r="P2894" s="196"/>
      <c r="Q2894" s="197" t="s">
        <v>1</v>
      </c>
    </row>
    <row r="2895" spans="1:17" x14ac:dyDescent="0.2">
      <c r="A2895" s="198" t="s">
        <v>50</v>
      </c>
      <c r="B2895" s="199" t="s">
        <v>208</v>
      </c>
      <c r="C2895" s="199" t="s">
        <v>211</v>
      </c>
      <c r="D2895" s="199" t="s">
        <v>197</v>
      </c>
      <c r="E2895" s="199"/>
      <c r="F2895" s="199"/>
      <c r="G2895" s="199"/>
      <c r="H2895" s="199"/>
      <c r="I2895" s="199"/>
      <c r="J2895" s="199"/>
      <c r="K2895" s="199"/>
      <c r="L2895" s="199"/>
      <c r="M2895" s="199"/>
      <c r="N2895" s="199"/>
      <c r="O2895" s="199"/>
      <c r="P2895" s="199"/>
      <c r="Q2895" s="200" t="s">
        <v>1</v>
      </c>
    </row>
    <row r="2896" spans="1:17" x14ac:dyDescent="0.2">
      <c r="A2896" s="195" t="s">
        <v>50</v>
      </c>
      <c r="B2896" s="196" t="s">
        <v>205</v>
      </c>
      <c r="C2896" s="196" t="s">
        <v>214</v>
      </c>
      <c r="D2896" s="196" t="s">
        <v>195</v>
      </c>
      <c r="E2896" s="196"/>
      <c r="F2896" s="196">
        <v>317635</v>
      </c>
      <c r="G2896" s="196"/>
      <c r="H2896" s="196">
        <v>333801</v>
      </c>
      <c r="I2896" s="196"/>
      <c r="J2896" s="196"/>
      <c r="K2896" s="196">
        <v>371487</v>
      </c>
      <c r="L2896" s="196"/>
      <c r="M2896" s="196">
        <v>404128</v>
      </c>
      <c r="N2896" s="196">
        <v>413436</v>
      </c>
      <c r="O2896" s="196">
        <v>437726</v>
      </c>
      <c r="P2896" s="196"/>
      <c r="Q2896" s="197" t="s">
        <v>1</v>
      </c>
    </row>
    <row r="2897" spans="1:17" x14ac:dyDescent="0.2">
      <c r="A2897" s="198" t="s">
        <v>50</v>
      </c>
      <c r="B2897" s="199" t="s">
        <v>205</v>
      </c>
      <c r="C2897" s="199" t="s">
        <v>214</v>
      </c>
      <c r="D2897" s="199" t="s">
        <v>197</v>
      </c>
      <c r="E2897" s="199"/>
      <c r="F2897" s="199">
        <v>320259</v>
      </c>
      <c r="G2897" s="199"/>
      <c r="H2897" s="199">
        <v>332211</v>
      </c>
      <c r="I2897" s="199"/>
      <c r="J2897" s="199"/>
      <c r="K2897" s="199">
        <v>399391</v>
      </c>
      <c r="L2897" s="199"/>
      <c r="M2897" s="199">
        <v>395521</v>
      </c>
      <c r="N2897" s="199">
        <v>410926</v>
      </c>
      <c r="O2897" s="199">
        <v>435583</v>
      </c>
      <c r="P2897" s="199"/>
      <c r="Q2897" s="200" t="s">
        <v>1</v>
      </c>
    </row>
    <row r="2898" spans="1:17" x14ac:dyDescent="0.2">
      <c r="A2898" s="195" t="s">
        <v>50</v>
      </c>
      <c r="B2898" s="196" t="s">
        <v>205</v>
      </c>
      <c r="C2898" s="196" t="s">
        <v>215</v>
      </c>
      <c r="D2898" s="196" t="s">
        <v>195</v>
      </c>
      <c r="E2898" s="196"/>
      <c r="F2898" s="196">
        <v>279438</v>
      </c>
      <c r="G2898" s="196"/>
      <c r="H2898" s="196">
        <v>291975</v>
      </c>
      <c r="I2898" s="196"/>
      <c r="J2898" s="196"/>
      <c r="K2898" s="196">
        <v>325622</v>
      </c>
      <c r="L2898" s="196"/>
      <c r="M2898" s="196">
        <v>387970</v>
      </c>
      <c r="N2898" s="196">
        <v>387249</v>
      </c>
      <c r="O2898" s="196">
        <v>400650</v>
      </c>
      <c r="P2898" s="196"/>
      <c r="Q2898" s="197" t="s">
        <v>1</v>
      </c>
    </row>
    <row r="2899" spans="1:17" x14ac:dyDescent="0.2">
      <c r="A2899" s="198" t="s">
        <v>50</v>
      </c>
      <c r="B2899" s="199" t="s">
        <v>205</v>
      </c>
      <c r="C2899" s="199" t="s">
        <v>215</v>
      </c>
      <c r="D2899" s="199" t="s">
        <v>197</v>
      </c>
      <c r="E2899" s="199"/>
      <c r="F2899" s="199">
        <v>283094</v>
      </c>
      <c r="G2899" s="199"/>
      <c r="H2899" s="199">
        <v>282959</v>
      </c>
      <c r="I2899" s="199"/>
      <c r="J2899" s="199"/>
      <c r="K2899" s="199">
        <v>318096</v>
      </c>
      <c r="L2899" s="199"/>
      <c r="M2899" s="199">
        <v>377928</v>
      </c>
      <c r="N2899" s="199">
        <v>373417</v>
      </c>
      <c r="O2899" s="199">
        <v>390511</v>
      </c>
      <c r="P2899" s="199"/>
      <c r="Q2899" s="200" t="s">
        <v>1</v>
      </c>
    </row>
    <row r="2900" spans="1:17" x14ac:dyDescent="0.2">
      <c r="A2900" s="195" t="s">
        <v>50</v>
      </c>
      <c r="B2900" s="196" t="s">
        <v>205</v>
      </c>
      <c r="C2900" s="196" t="s">
        <v>213</v>
      </c>
      <c r="D2900" s="196" t="s">
        <v>195</v>
      </c>
      <c r="E2900" s="196"/>
      <c r="F2900" s="196">
        <v>250241</v>
      </c>
      <c r="G2900" s="196"/>
      <c r="H2900" s="196">
        <v>254420</v>
      </c>
      <c r="I2900" s="196"/>
      <c r="J2900" s="196"/>
      <c r="K2900" s="196">
        <v>296628</v>
      </c>
      <c r="L2900" s="196"/>
      <c r="M2900" s="196">
        <v>354056</v>
      </c>
      <c r="N2900" s="196">
        <v>371266</v>
      </c>
      <c r="O2900" s="196">
        <v>372668</v>
      </c>
      <c r="P2900" s="196"/>
      <c r="Q2900" s="197" t="s">
        <v>1</v>
      </c>
    </row>
    <row r="2901" spans="1:17" x14ac:dyDescent="0.2">
      <c r="A2901" s="198" t="s">
        <v>50</v>
      </c>
      <c r="B2901" s="199" t="s">
        <v>205</v>
      </c>
      <c r="C2901" s="199" t="s">
        <v>213</v>
      </c>
      <c r="D2901" s="199" t="s">
        <v>197</v>
      </c>
      <c r="E2901" s="199"/>
      <c r="F2901" s="199">
        <v>249492</v>
      </c>
      <c r="G2901" s="199"/>
      <c r="H2901" s="199">
        <v>247260</v>
      </c>
      <c r="I2901" s="199"/>
      <c r="J2901" s="199"/>
      <c r="K2901" s="199">
        <v>281712</v>
      </c>
      <c r="L2901" s="199"/>
      <c r="M2901" s="199">
        <v>334443</v>
      </c>
      <c r="N2901" s="199">
        <v>352367</v>
      </c>
      <c r="O2901" s="199">
        <v>350585</v>
      </c>
      <c r="P2901" s="199"/>
      <c r="Q2901" s="200" t="s">
        <v>1</v>
      </c>
    </row>
    <row r="2902" spans="1:17" x14ac:dyDescent="0.2">
      <c r="A2902" s="195" t="s">
        <v>50</v>
      </c>
      <c r="B2902" s="196" t="s">
        <v>205</v>
      </c>
      <c r="C2902" s="196" t="s">
        <v>212</v>
      </c>
      <c r="D2902" s="196" t="s">
        <v>195</v>
      </c>
      <c r="E2902" s="196"/>
      <c r="F2902" s="196">
        <v>214634</v>
      </c>
      <c r="G2902" s="196"/>
      <c r="H2902" s="196">
        <v>223529</v>
      </c>
      <c r="I2902" s="196"/>
      <c r="J2902" s="196"/>
      <c r="K2902" s="196">
        <v>262222</v>
      </c>
      <c r="L2902" s="196"/>
      <c r="M2902" s="196">
        <v>303915</v>
      </c>
      <c r="N2902" s="196">
        <v>337582</v>
      </c>
      <c r="O2902" s="196">
        <v>349988</v>
      </c>
      <c r="P2902" s="196"/>
      <c r="Q2902" s="197" t="s">
        <v>1</v>
      </c>
    </row>
    <row r="2903" spans="1:17" x14ac:dyDescent="0.2">
      <c r="A2903" s="198" t="s">
        <v>50</v>
      </c>
      <c r="B2903" s="199" t="s">
        <v>205</v>
      </c>
      <c r="C2903" s="199" t="s">
        <v>212</v>
      </c>
      <c r="D2903" s="199" t="s">
        <v>197</v>
      </c>
      <c r="E2903" s="199"/>
      <c r="F2903" s="199">
        <v>216217</v>
      </c>
      <c r="G2903" s="199"/>
      <c r="H2903" s="199">
        <v>212573</v>
      </c>
      <c r="I2903" s="199"/>
      <c r="J2903" s="199"/>
      <c r="K2903" s="199">
        <v>247544</v>
      </c>
      <c r="L2903" s="199"/>
      <c r="M2903" s="199">
        <v>278370</v>
      </c>
      <c r="N2903" s="199">
        <v>306669</v>
      </c>
      <c r="O2903" s="199">
        <v>321021</v>
      </c>
      <c r="P2903" s="199"/>
      <c r="Q2903" s="200" t="s">
        <v>1</v>
      </c>
    </row>
    <row r="2904" spans="1:17" x14ac:dyDescent="0.2">
      <c r="A2904" s="195" t="s">
        <v>50</v>
      </c>
      <c r="B2904" s="196" t="s">
        <v>205</v>
      </c>
      <c r="C2904" s="196" t="s">
        <v>210</v>
      </c>
      <c r="D2904" s="196" t="s">
        <v>195</v>
      </c>
      <c r="E2904" s="196"/>
      <c r="F2904" s="196"/>
      <c r="G2904" s="196"/>
      <c r="H2904" s="196"/>
      <c r="I2904" s="196"/>
      <c r="J2904" s="196"/>
      <c r="K2904" s="196"/>
      <c r="L2904" s="196"/>
      <c r="M2904" s="196"/>
      <c r="N2904" s="196"/>
      <c r="O2904" s="196"/>
      <c r="P2904" s="196"/>
      <c r="Q2904" s="197" t="s">
        <v>1</v>
      </c>
    </row>
    <row r="2905" spans="1:17" x14ac:dyDescent="0.2">
      <c r="A2905" s="198" t="s">
        <v>50</v>
      </c>
      <c r="B2905" s="199" t="s">
        <v>205</v>
      </c>
      <c r="C2905" s="199" t="s">
        <v>210</v>
      </c>
      <c r="D2905" s="199" t="s">
        <v>197</v>
      </c>
      <c r="E2905" s="199"/>
      <c r="F2905" s="199"/>
      <c r="G2905" s="199"/>
      <c r="H2905" s="199"/>
      <c r="I2905" s="199"/>
      <c r="J2905" s="199"/>
      <c r="K2905" s="199"/>
      <c r="L2905" s="199"/>
      <c r="M2905" s="199"/>
      <c r="N2905" s="199"/>
      <c r="O2905" s="199"/>
      <c r="P2905" s="199"/>
      <c r="Q2905" s="200" t="s">
        <v>1</v>
      </c>
    </row>
    <row r="2906" spans="1:17" x14ac:dyDescent="0.2">
      <c r="A2906" s="195" t="s">
        <v>50</v>
      </c>
      <c r="B2906" s="196" t="s">
        <v>205</v>
      </c>
      <c r="C2906" s="196" t="s">
        <v>206</v>
      </c>
      <c r="D2906" s="196" t="s">
        <v>195</v>
      </c>
      <c r="E2906" s="196"/>
      <c r="F2906" s="196"/>
      <c r="G2906" s="196"/>
      <c r="H2906" s="196"/>
      <c r="I2906" s="196"/>
      <c r="J2906" s="196"/>
      <c r="K2906" s="196"/>
      <c r="L2906" s="196"/>
      <c r="M2906" s="196"/>
      <c r="N2906" s="196"/>
      <c r="O2906" s="196"/>
      <c r="P2906" s="196"/>
      <c r="Q2906" s="197" t="s">
        <v>1</v>
      </c>
    </row>
    <row r="2907" spans="1:17" x14ac:dyDescent="0.2">
      <c r="A2907" s="198" t="s">
        <v>50</v>
      </c>
      <c r="B2907" s="199" t="s">
        <v>205</v>
      </c>
      <c r="C2907" s="199" t="s">
        <v>206</v>
      </c>
      <c r="D2907" s="199" t="s">
        <v>197</v>
      </c>
      <c r="E2907" s="199"/>
      <c r="F2907" s="199"/>
      <c r="G2907" s="199"/>
      <c r="H2907" s="199"/>
      <c r="I2907" s="199"/>
      <c r="J2907" s="199"/>
      <c r="K2907" s="199"/>
      <c r="L2907" s="199"/>
      <c r="M2907" s="199"/>
      <c r="N2907" s="199"/>
      <c r="O2907" s="199"/>
      <c r="P2907" s="199"/>
      <c r="Q2907" s="200" t="s">
        <v>1</v>
      </c>
    </row>
    <row r="2908" spans="1:17" x14ac:dyDescent="0.2">
      <c r="A2908" s="195" t="s">
        <v>50</v>
      </c>
      <c r="B2908" s="196" t="s">
        <v>205</v>
      </c>
      <c r="C2908" s="196" t="s">
        <v>211</v>
      </c>
      <c r="D2908" s="196" t="s">
        <v>195</v>
      </c>
      <c r="E2908" s="199"/>
      <c r="F2908" s="199"/>
      <c r="G2908" s="199"/>
      <c r="H2908" s="199"/>
      <c r="I2908" s="199"/>
      <c r="J2908" s="199"/>
      <c r="K2908" s="199"/>
      <c r="L2908" s="199"/>
      <c r="M2908" s="199"/>
      <c r="N2908" s="199"/>
      <c r="O2908" s="199"/>
      <c r="P2908" s="199"/>
      <c r="Q2908" s="200"/>
    </row>
    <row r="2909" spans="1:17" x14ac:dyDescent="0.2">
      <c r="A2909" s="198" t="s">
        <v>50</v>
      </c>
      <c r="B2909" s="199" t="s">
        <v>205</v>
      </c>
      <c r="C2909" s="199" t="s">
        <v>211</v>
      </c>
      <c r="D2909" s="199" t="s">
        <v>197</v>
      </c>
      <c r="E2909" s="199"/>
      <c r="F2909" s="199"/>
      <c r="G2909" s="199"/>
      <c r="H2909" s="199"/>
      <c r="I2909" s="199"/>
      <c r="J2909" s="199"/>
      <c r="K2909" s="199"/>
      <c r="L2909" s="199"/>
      <c r="M2909" s="199"/>
      <c r="N2909" s="199"/>
      <c r="O2909" s="199"/>
      <c r="P2909" s="199"/>
      <c r="Q2909" s="200"/>
    </row>
    <row r="2910" spans="1:17" x14ac:dyDescent="0.2">
      <c r="A2910" s="195" t="s">
        <v>50</v>
      </c>
      <c r="B2910" s="196" t="s">
        <v>205</v>
      </c>
      <c r="C2910" s="196" t="s">
        <v>1087</v>
      </c>
      <c r="D2910" s="196" t="s">
        <v>195</v>
      </c>
      <c r="E2910" s="199"/>
      <c r="F2910" s="199"/>
      <c r="G2910" s="199"/>
      <c r="H2910" s="199"/>
      <c r="I2910" s="199"/>
      <c r="J2910" s="199"/>
      <c r="K2910" s="199"/>
      <c r="L2910" s="199"/>
      <c r="M2910" s="199"/>
      <c r="N2910" s="199"/>
      <c r="O2910" s="199"/>
      <c r="P2910" s="199"/>
      <c r="Q2910" s="200"/>
    </row>
    <row r="2911" spans="1:17" x14ac:dyDescent="0.2">
      <c r="A2911" s="198" t="s">
        <v>50</v>
      </c>
      <c r="B2911" s="199" t="s">
        <v>205</v>
      </c>
      <c r="C2911" s="199" t="s">
        <v>1087</v>
      </c>
      <c r="D2911" s="199" t="s">
        <v>197</v>
      </c>
      <c r="E2911" s="199"/>
      <c r="F2911" s="199"/>
      <c r="G2911" s="199"/>
      <c r="H2911" s="199"/>
      <c r="I2911" s="199"/>
      <c r="J2911" s="199"/>
      <c r="K2911" s="199"/>
      <c r="L2911" s="199"/>
      <c r="M2911" s="199"/>
      <c r="N2911" s="199"/>
      <c r="O2911" s="199"/>
      <c r="P2911" s="199"/>
      <c r="Q2911" s="200"/>
    </row>
    <row r="2912" spans="1:17" x14ac:dyDescent="0.2">
      <c r="A2912" s="195" t="s">
        <v>50</v>
      </c>
      <c r="B2912" s="196" t="s">
        <v>209</v>
      </c>
      <c r="C2912" s="196" t="s">
        <v>214</v>
      </c>
      <c r="D2912" s="196" t="s">
        <v>195</v>
      </c>
      <c r="E2912" s="196">
        <v>0.71982999999999997</v>
      </c>
      <c r="F2912" s="196">
        <v>0.59375</v>
      </c>
      <c r="G2912" s="196"/>
      <c r="H2912" s="196">
        <v>0.54330999999999996</v>
      </c>
      <c r="I2912" s="196"/>
      <c r="J2912" s="196"/>
      <c r="K2912" s="196"/>
      <c r="L2912" s="196"/>
      <c r="M2912" s="196"/>
      <c r="N2912" s="196"/>
      <c r="O2912" s="196"/>
      <c r="P2912" s="196"/>
      <c r="Q2912" s="197" t="s">
        <v>1</v>
      </c>
    </row>
    <row r="2913" spans="1:17" x14ac:dyDescent="0.2">
      <c r="A2913" s="198" t="s">
        <v>50</v>
      </c>
      <c r="B2913" s="199" t="s">
        <v>209</v>
      </c>
      <c r="C2913" s="199" t="s">
        <v>214</v>
      </c>
      <c r="D2913" s="199" t="s">
        <v>197</v>
      </c>
      <c r="E2913" s="199">
        <v>0.71992</v>
      </c>
      <c r="F2913" s="199">
        <v>0.59404000000000001</v>
      </c>
      <c r="G2913" s="199"/>
      <c r="H2913" s="199">
        <v>0.55420000000000003</v>
      </c>
      <c r="I2913" s="199"/>
      <c r="J2913" s="199"/>
      <c r="K2913" s="199"/>
      <c r="L2913" s="199"/>
      <c r="M2913" s="199"/>
      <c r="N2913" s="199"/>
      <c r="O2913" s="199"/>
      <c r="P2913" s="199"/>
      <c r="Q2913" s="200" t="s">
        <v>1</v>
      </c>
    </row>
    <row r="2914" spans="1:17" x14ac:dyDescent="0.2">
      <c r="A2914" s="195" t="s">
        <v>50</v>
      </c>
      <c r="B2914" s="196" t="s">
        <v>209</v>
      </c>
      <c r="C2914" s="196" t="s">
        <v>215</v>
      </c>
      <c r="D2914" s="196" t="s">
        <v>195</v>
      </c>
      <c r="E2914" s="196">
        <v>0.48679</v>
      </c>
      <c r="F2914" s="196">
        <v>0.37463999999999997</v>
      </c>
      <c r="G2914" s="196"/>
      <c r="H2914" s="196">
        <v>0.37086000000000002</v>
      </c>
      <c r="I2914" s="196"/>
      <c r="J2914" s="196"/>
      <c r="K2914" s="196"/>
      <c r="L2914" s="196"/>
      <c r="M2914" s="196"/>
      <c r="N2914" s="196"/>
      <c r="O2914" s="196"/>
      <c r="P2914" s="196"/>
      <c r="Q2914" s="197" t="s">
        <v>1</v>
      </c>
    </row>
    <row r="2915" spans="1:17" x14ac:dyDescent="0.2">
      <c r="A2915" s="198" t="s">
        <v>50</v>
      </c>
      <c r="B2915" s="199" t="s">
        <v>209</v>
      </c>
      <c r="C2915" s="199" t="s">
        <v>215</v>
      </c>
      <c r="D2915" s="199" t="s">
        <v>197</v>
      </c>
      <c r="E2915" s="199">
        <v>0.48693999999999998</v>
      </c>
      <c r="F2915" s="199">
        <v>0.37452000000000002</v>
      </c>
      <c r="G2915" s="199"/>
      <c r="H2915" s="199">
        <v>0.22749</v>
      </c>
      <c r="I2915" s="199"/>
      <c r="J2915" s="199"/>
      <c r="K2915" s="199"/>
      <c r="L2915" s="199"/>
      <c r="M2915" s="199"/>
      <c r="N2915" s="199"/>
      <c r="O2915" s="199"/>
      <c r="P2915" s="199"/>
      <c r="Q2915" s="200" t="s">
        <v>1</v>
      </c>
    </row>
    <row r="2916" spans="1:17" x14ac:dyDescent="0.2">
      <c r="A2916" s="195" t="s">
        <v>50</v>
      </c>
      <c r="B2916" s="196" t="s">
        <v>209</v>
      </c>
      <c r="C2916" s="196" t="s">
        <v>213</v>
      </c>
      <c r="D2916" s="196" t="s">
        <v>195</v>
      </c>
      <c r="E2916" s="196">
        <v>0.38861000000000001</v>
      </c>
      <c r="F2916" s="196">
        <v>0.30742000000000003</v>
      </c>
      <c r="G2916" s="196"/>
      <c r="H2916" s="196">
        <v>0.30437999999999998</v>
      </c>
      <c r="I2916" s="196"/>
      <c r="J2916" s="196"/>
      <c r="K2916" s="196"/>
      <c r="L2916" s="196"/>
      <c r="M2916" s="196"/>
      <c r="N2916" s="196"/>
      <c r="O2916" s="196"/>
      <c r="P2916" s="196"/>
      <c r="Q2916" s="197" t="s">
        <v>1</v>
      </c>
    </row>
    <row r="2917" spans="1:17" x14ac:dyDescent="0.2">
      <c r="A2917" s="198" t="s">
        <v>50</v>
      </c>
      <c r="B2917" s="199" t="s">
        <v>209</v>
      </c>
      <c r="C2917" s="199" t="s">
        <v>213</v>
      </c>
      <c r="D2917" s="199" t="s">
        <v>197</v>
      </c>
      <c r="E2917" s="199">
        <v>0.38085999999999998</v>
      </c>
      <c r="F2917" s="199">
        <v>0.3075</v>
      </c>
      <c r="G2917" s="199"/>
      <c r="H2917" s="199">
        <v>0.20108999999999999</v>
      </c>
      <c r="I2917" s="199"/>
      <c r="J2917" s="199"/>
      <c r="K2917" s="199"/>
      <c r="L2917" s="199"/>
      <c r="M2917" s="199"/>
      <c r="N2917" s="199"/>
      <c r="O2917" s="199"/>
      <c r="P2917" s="199"/>
      <c r="Q2917" s="200" t="s">
        <v>1</v>
      </c>
    </row>
    <row r="2918" spans="1:17" x14ac:dyDescent="0.2">
      <c r="A2918" s="195" t="s">
        <v>50</v>
      </c>
      <c r="B2918" s="196" t="s">
        <v>209</v>
      </c>
      <c r="C2918" s="196" t="s">
        <v>212</v>
      </c>
      <c r="D2918" s="196" t="s">
        <v>195</v>
      </c>
      <c r="E2918" s="196">
        <v>0.33562999999999998</v>
      </c>
      <c r="F2918" s="196">
        <v>0.2329</v>
      </c>
      <c r="G2918" s="196"/>
      <c r="H2918" s="196">
        <v>0.23052</v>
      </c>
      <c r="I2918" s="196"/>
      <c r="J2918" s="196"/>
      <c r="K2918" s="196"/>
      <c r="L2918" s="196"/>
      <c r="M2918" s="196"/>
      <c r="N2918" s="196"/>
      <c r="O2918" s="196"/>
      <c r="P2918" s="196"/>
      <c r="Q2918" s="197" t="s">
        <v>1</v>
      </c>
    </row>
    <row r="2919" spans="1:17" x14ac:dyDescent="0.2">
      <c r="A2919" s="198" t="s">
        <v>50</v>
      </c>
      <c r="B2919" s="199" t="s">
        <v>209</v>
      </c>
      <c r="C2919" s="199" t="s">
        <v>212</v>
      </c>
      <c r="D2919" s="199" t="s">
        <v>197</v>
      </c>
      <c r="E2919" s="199">
        <v>0.33554</v>
      </c>
      <c r="F2919" s="199">
        <v>0.23269000000000001</v>
      </c>
      <c r="G2919" s="199"/>
      <c r="H2919" s="199">
        <v>0.13303999999999999</v>
      </c>
      <c r="I2919" s="199"/>
      <c r="J2919" s="199"/>
      <c r="K2919" s="199"/>
      <c r="L2919" s="199"/>
      <c r="M2919" s="199"/>
      <c r="N2919" s="199"/>
      <c r="O2919" s="199"/>
      <c r="P2919" s="199"/>
      <c r="Q2919" s="200" t="s">
        <v>1</v>
      </c>
    </row>
    <row r="2920" spans="1:17" x14ac:dyDescent="0.2">
      <c r="A2920" s="195" t="s">
        <v>50</v>
      </c>
      <c r="B2920" s="196" t="s">
        <v>209</v>
      </c>
      <c r="C2920" s="196" t="s">
        <v>210</v>
      </c>
      <c r="D2920" s="196" t="s">
        <v>195</v>
      </c>
      <c r="E2920" s="196">
        <v>0.19492000000000001</v>
      </c>
      <c r="F2920" s="196">
        <v>0.16495000000000001</v>
      </c>
      <c r="G2920" s="196"/>
      <c r="H2920" s="196">
        <v>0.16344</v>
      </c>
      <c r="I2920" s="196"/>
      <c r="J2920" s="196"/>
      <c r="K2920" s="196"/>
      <c r="L2920" s="196"/>
      <c r="M2920" s="196"/>
      <c r="N2920" s="196"/>
      <c r="O2920" s="196">
        <v>0.22678999999999999</v>
      </c>
      <c r="P2920" s="196"/>
      <c r="Q2920" s="197" t="s">
        <v>1</v>
      </c>
    </row>
    <row r="2921" spans="1:17" x14ac:dyDescent="0.2">
      <c r="A2921" s="198" t="s">
        <v>50</v>
      </c>
      <c r="B2921" s="199" t="s">
        <v>209</v>
      </c>
      <c r="C2921" s="199" t="s">
        <v>210</v>
      </c>
      <c r="D2921" s="199" t="s">
        <v>197</v>
      </c>
      <c r="E2921" s="199">
        <v>0.19497999999999999</v>
      </c>
      <c r="F2921" s="199">
        <v>0.16511999999999999</v>
      </c>
      <c r="G2921" s="199"/>
      <c r="H2921" s="199">
        <v>6.5129999999999993E-2</v>
      </c>
      <c r="I2921" s="199"/>
      <c r="J2921" s="199"/>
      <c r="K2921" s="199"/>
      <c r="L2921" s="199"/>
      <c r="M2921" s="199"/>
      <c r="N2921" s="199"/>
      <c r="O2921" s="199">
        <v>0.34766000000000002</v>
      </c>
      <c r="P2921" s="199"/>
      <c r="Q2921" s="200" t="s">
        <v>1</v>
      </c>
    </row>
    <row r="2922" spans="1:17" x14ac:dyDescent="0.2">
      <c r="A2922" s="195" t="s">
        <v>50</v>
      </c>
      <c r="B2922" s="196" t="s">
        <v>209</v>
      </c>
      <c r="C2922" s="196" t="s">
        <v>206</v>
      </c>
      <c r="D2922" s="196" t="s">
        <v>195</v>
      </c>
      <c r="E2922" s="196"/>
      <c r="F2922" s="196"/>
      <c r="G2922" s="196"/>
      <c r="H2922" s="196"/>
      <c r="I2922" s="196"/>
      <c r="J2922" s="196"/>
      <c r="K2922" s="196"/>
      <c r="L2922" s="196"/>
      <c r="M2922" s="196"/>
      <c r="N2922" s="196"/>
      <c r="O2922" s="196"/>
      <c r="P2922" s="196"/>
      <c r="Q2922" s="197" t="s">
        <v>1</v>
      </c>
    </row>
    <row r="2923" spans="1:17" x14ac:dyDescent="0.2">
      <c r="A2923" s="198" t="s">
        <v>50</v>
      </c>
      <c r="B2923" s="199" t="s">
        <v>209</v>
      </c>
      <c r="C2923" s="199" t="s">
        <v>206</v>
      </c>
      <c r="D2923" s="199" t="s">
        <v>197</v>
      </c>
      <c r="E2923" s="199"/>
      <c r="F2923" s="199"/>
      <c r="G2923" s="199"/>
      <c r="H2923" s="199"/>
      <c r="I2923" s="199"/>
      <c r="J2923" s="199"/>
      <c r="K2923" s="199"/>
      <c r="L2923" s="199"/>
      <c r="M2923" s="199"/>
      <c r="N2923" s="199"/>
      <c r="O2923" s="199"/>
      <c r="P2923" s="199"/>
      <c r="Q2923" s="200" t="s">
        <v>1</v>
      </c>
    </row>
    <row r="2924" spans="1:17" x14ac:dyDescent="0.2">
      <c r="A2924" s="195" t="s">
        <v>50</v>
      </c>
      <c r="B2924" s="196" t="s">
        <v>209</v>
      </c>
      <c r="C2924" s="196" t="s">
        <v>211</v>
      </c>
      <c r="D2924" s="196" t="s">
        <v>195</v>
      </c>
      <c r="E2924" s="196"/>
      <c r="F2924" s="196"/>
      <c r="G2924" s="196"/>
      <c r="H2924" s="196"/>
      <c r="I2924" s="196"/>
      <c r="J2924" s="196"/>
      <c r="K2924" s="196"/>
      <c r="L2924" s="196"/>
      <c r="M2924" s="196"/>
      <c r="N2924" s="196"/>
      <c r="O2924" s="196"/>
      <c r="P2924" s="196"/>
      <c r="Q2924" s="197" t="s">
        <v>1</v>
      </c>
    </row>
    <row r="2925" spans="1:17" x14ac:dyDescent="0.2">
      <c r="A2925" s="198" t="s">
        <v>50</v>
      </c>
      <c r="B2925" s="199" t="s">
        <v>209</v>
      </c>
      <c r="C2925" s="199" t="s">
        <v>211</v>
      </c>
      <c r="D2925" s="199" t="s">
        <v>197</v>
      </c>
      <c r="E2925" s="199"/>
      <c r="F2925" s="199"/>
      <c r="G2925" s="199"/>
      <c r="H2925" s="199"/>
      <c r="I2925" s="199"/>
      <c r="J2925" s="199"/>
      <c r="K2925" s="199"/>
      <c r="L2925" s="199"/>
      <c r="M2925" s="199"/>
      <c r="N2925" s="199"/>
      <c r="O2925" s="199"/>
      <c r="P2925" s="199"/>
      <c r="Q2925" s="200" t="s">
        <v>1</v>
      </c>
    </row>
    <row r="2926" spans="1:17" x14ac:dyDescent="0.2">
      <c r="A2926" s="195" t="s">
        <v>50</v>
      </c>
      <c r="B2926" s="196" t="s">
        <v>207</v>
      </c>
      <c r="C2926" s="196" t="s">
        <v>214</v>
      </c>
      <c r="D2926" s="196" t="s">
        <v>195</v>
      </c>
      <c r="E2926" s="196"/>
      <c r="F2926" s="196"/>
      <c r="G2926" s="196"/>
      <c r="H2926" s="196"/>
      <c r="I2926" s="196"/>
      <c r="J2926" s="196"/>
      <c r="K2926" s="196"/>
      <c r="L2926" s="196"/>
      <c r="M2926" s="196">
        <v>0.37241000000000002</v>
      </c>
      <c r="N2926" s="196">
        <v>0.48182000000000003</v>
      </c>
      <c r="O2926" s="196"/>
      <c r="P2926" s="196"/>
      <c r="Q2926" s="197" t="s">
        <v>1</v>
      </c>
    </row>
    <row r="2927" spans="1:17" x14ac:dyDescent="0.2">
      <c r="A2927" s="198" t="s">
        <v>50</v>
      </c>
      <c r="B2927" s="199" t="s">
        <v>207</v>
      </c>
      <c r="C2927" s="199" t="s">
        <v>214</v>
      </c>
      <c r="D2927" s="199" t="s">
        <v>197</v>
      </c>
      <c r="E2927" s="199"/>
      <c r="F2927" s="199"/>
      <c r="G2927" s="199"/>
      <c r="H2927" s="199"/>
      <c r="I2927" s="199"/>
      <c r="J2927" s="199"/>
      <c r="K2927" s="199"/>
      <c r="L2927" s="199"/>
      <c r="M2927" s="199">
        <v>0.68289999999999995</v>
      </c>
      <c r="N2927" s="199">
        <v>0.91793000000000002</v>
      </c>
      <c r="O2927" s="199"/>
      <c r="P2927" s="199"/>
      <c r="Q2927" s="200" t="s">
        <v>1</v>
      </c>
    </row>
    <row r="2928" spans="1:17" x14ac:dyDescent="0.2">
      <c r="A2928" s="195" t="s">
        <v>50</v>
      </c>
      <c r="B2928" s="196" t="s">
        <v>207</v>
      </c>
      <c r="C2928" s="196" t="s">
        <v>215</v>
      </c>
      <c r="D2928" s="196" t="s">
        <v>195</v>
      </c>
      <c r="E2928" s="196"/>
      <c r="F2928" s="196"/>
      <c r="G2928" s="196"/>
      <c r="H2928" s="196"/>
      <c r="I2928" s="196"/>
      <c r="J2928" s="196"/>
      <c r="K2928" s="196"/>
      <c r="L2928" s="196"/>
      <c r="M2928" s="196">
        <v>0.27578999999999998</v>
      </c>
      <c r="N2928" s="196">
        <v>0.38812000000000002</v>
      </c>
      <c r="O2928" s="196"/>
      <c r="P2928" s="196"/>
      <c r="Q2928" s="197" t="s">
        <v>1</v>
      </c>
    </row>
    <row r="2929" spans="1:17" x14ac:dyDescent="0.2">
      <c r="A2929" s="198" t="s">
        <v>50</v>
      </c>
      <c r="B2929" s="199" t="s">
        <v>207</v>
      </c>
      <c r="C2929" s="199" t="s">
        <v>215</v>
      </c>
      <c r="D2929" s="199" t="s">
        <v>197</v>
      </c>
      <c r="E2929" s="199"/>
      <c r="F2929" s="199"/>
      <c r="G2929" s="199"/>
      <c r="H2929" s="199"/>
      <c r="I2929" s="199"/>
      <c r="J2929" s="199"/>
      <c r="K2929" s="199"/>
      <c r="L2929" s="199"/>
      <c r="M2929" s="199">
        <v>0.52444000000000002</v>
      </c>
      <c r="N2929" s="199">
        <v>0.77473999999999998</v>
      </c>
      <c r="O2929" s="199"/>
      <c r="P2929" s="199"/>
      <c r="Q2929" s="200" t="s">
        <v>1</v>
      </c>
    </row>
    <row r="2930" spans="1:17" x14ac:dyDescent="0.2">
      <c r="A2930" s="195" t="s">
        <v>50</v>
      </c>
      <c r="B2930" s="196" t="s">
        <v>207</v>
      </c>
      <c r="C2930" s="196" t="s">
        <v>213</v>
      </c>
      <c r="D2930" s="196" t="s">
        <v>195</v>
      </c>
      <c r="E2930" s="196"/>
      <c r="F2930" s="196"/>
      <c r="G2930" s="196"/>
      <c r="H2930" s="196"/>
      <c r="I2930" s="196"/>
      <c r="J2930" s="196"/>
      <c r="K2930" s="196"/>
      <c r="L2930" s="196"/>
      <c r="M2930" s="196">
        <v>0.32368000000000002</v>
      </c>
      <c r="N2930" s="196">
        <v>0.37681999999999999</v>
      </c>
      <c r="O2930" s="196"/>
      <c r="P2930" s="196"/>
      <c r="Q2930" s="197" t="s">
        <v>1</v>
      </c>
    </row>
    <row r="2931" spans="1:17" x14ac:dyDescent="0.2">
      <c r="A2931" s="198" t="s">
        <v>50</v>
      </c>
      <c r="B2931" s="199" t="s">
        <v>207</v>
      </c>
      <c r="C2931" s="199" t="s">
        <v>213</v>
      </c>
      <c r="D2931" s="199" t="s">
        <v>197</v>
      </c>
      <c r="E2931" s="199"/>
      <c r="F2931" s="199"/>
      <c r="G2931" s="199"/>
      <c r="H2931" s="199"/>
      <c r="I2931" s="199"/>
      <c r="J2931" s="199"/>
      <c r="K2931" s="199"/>
      <c r="L2931" s="199"/>
      <c r="M2931" s="199">
        <v>0.54986999999999997</v>
      </c>
      <c r="N2931" s="199">
        <v>0.70550999999999997</v>
      </c>
      <c r="O2931" s="199"/>
      <c r="P2931" s="199"/>
      <c r="Q2931" s="200" t="s">
        <v>1</v>
      </c>
    </row>
    <row r="2932" spans="1:17" x14ac:dyDescent="0.2">
      <c r="A2932" s="195" t="s">
        <v>50</v>
      </c>
      <c r="B2932" s="196" t="s">
        <v>207</v>
      </c>
      <c r="C2932" s="196" t="s">
        <v>212</v>
      </c>
      <c r="D2932" s="196" t="s">
        <v>195</v>
      </c>
      <c r="E2932" s="196"/>
      <c r="F2932" s="196">
        <v>0.94672999999999996</v>
      </c>
      <c r="G2932" s="196"/>
      <c r="H2932" s="196">
        <v>1.3465800000000001</v>
      </c>
      <c r="I2932" s="196"/>
      <c r="J2932" s="196"/>
      <c r="K2932" s="196">
        <v>1.4365699999999999</v>
      </c>
      <c r="L2932" s="196"/>
      <c r="M2932" s="196">
        <v>1.3642000000000001</v>
      </c>
      <c r="N2932" s="196">
        <v>0.66857999999999995</v>
      </c>
      <c r="O2932" s="196">
        <v>0.22572</v>
      </c>
      <c r="P2932" s="196"/>
      <c r="Q2932" s="197" t="s">
        <v>1</v>
      </c>
    </row>
    <row r="2933" spans="1:17" x14ac:dyDescent="0.2">
      <c r="A2933" s="198" t="s">
        <v>50</v>
      </c>
      <c r="B2933" s="199" t="s">
        <v>207</v>
      </c>
      <c r="C2933" s="199" t="s">
        <v>212</v>
      </c>
      <c r="D2933" s="199" t="s">
        <v>197</v>
      </c>
      <c r="E2933" s="199"/>
      <c r="F2933" s="199">
        <v>0.94672999999999996</v>
      </c>
      <c r="G2933" s="199"/>
      <c r="H2933" s="199">
        <v>1.41645</v>
      </c>
      <c r="I2933" s="199"/>
      <c r="J2933" s="199"/>
      <c r="K2933" s="199">
        <v>1.4627699999999999</v>
      </c>
      <c r="L2933" s="199"/>
      <c r="M2933" s="199">
        <v>2.4230299999999998</v>
      </c>
      <c r="N2933" s="199">
        <v>1.40282</v>
      </c>
      <c r="O2933" s="199">
        <v>0.41367999999999999</v>
      </c>
      <c r="P2933" s="199"/>
      <c r="Q2933" s="200" t="s">
        <v>1</v>
      </c>
    </row>
    <row r="2934" spans="1:17" x14ac:dyDescent="0.2">
      <c r="A2934" s="195" t="s">
        <v>50</v>
      </c>
      <c r="B2934" s="196" t="s">
        <v>207</v>
      </c>
      <c r="C2934" s="196" t="s">
        <v>210</v>
      </c>
      <c r="D2934" s="196" t="s">
        <v>195</v>
      </c>
      <c r="E2934" s="196"/>
      <c r="F2934" s="196"/>
      <c r="G2934" s="196"/>
      <c r="H2934" s="196"/>
      <c r="I2934" s="196"/>
      <c r="J2934" s="196"/>
      <c r="K2934" s="196"/>
      <c r="L2934" s="196"/>
      <c r="M2934" s="196"/>
      <c r="N2934" s="196"/>
      <c r="O2934" s="196"/>
      <c r="P2934" s="196"/>
      <c r="Q2934" s="197" t="s">
        <v>1</v>
      </c>
    </row>
    <row r="2935" spans="1:17" x14ac:dyDescent="0.2">
      <c r="A2935" s="198" t="s">
        <v>50</v>
      </c>
      <c r="B2935" s="199" t="s">
        <v>207</v>
      </c>
      <c r="C2935" s="199" t="s">
        <v>210</v>
      </c>
      <c r="D2935" s="199" t="s">
        <v>197</v>
      </c>
      <c r="E2935" s="199"/>
      <c r="F2935" s="199"/>
      <c r="G2935" s="199"/>
      <c r="H2935" s="199"/>
      <c r="I2935" s="199"/>
      <c r="J2935" s="199"/>
      <c r="K2935" s="199"/>
      <c r="L2935" s="199"/>
      <c r="M2935" s="199"/>
      <c r="N2935" s="199"/>
      <c r="O2935" s="199"/>
      <c r="P2935" s="199"/>
      <c r="Q2935" s="200" t="s">
        <v>1</v>
      </c>
    </row>
    <row r="2936" spans="1:17" x14ac:dyDescent="0.2">
      <c r="A2936" s="195" t="s">
        <v>50</v>
      </c>
      <c r="B2936" s="196" t="s">
        <v>207</v>
      </c>
      <c r="C2936" s="196" t="s">
        <v>206</v>
      </c>
      <c r="D2936" s="196" t="s">
        <v>195</v>
      </c>
      <c r="E2936" s="196"/>
      <c r="F2936" s="196"/>
      <c r="G2936" s="196"/>
      <c r="H2936" s="196"/>
      <c r="I2936" s="196"/>
      <c r="J2936" s="196"/>
      <c r="K2936" s="196"/>
      <c r="L2936" s="196"/>
      <c r="M2936" s="196"/>
      <c r="N2936" s="196"/>
      <c r="O2936" s="196"/>
      <c r="P2936" s="196"/>
      <c r="Q2936" s="197" t="s">
        <v>1</v>
      </c>
    </row>
    <row r="2937" spans="1:17" x14ac:dyDescent="0.2">
      <c r="A2937" s="198" t="s">
        <v>50</v>
      </c>
      <c r="B2937" s="199" t="s">
        <v>207</v>
      </c>
      <c r="C2937" s="199" t="s">
        <v>206</v>
      </c>
      <c r="D2937" s="199" t="s">
        <v>197</v>
      </c>
      <c r="E2937" s="199"/>
      <c r="F2937" s="199"/>
      <c r="G2937" s="199"/>
      <c r="H2937" s="199"/>
      <c r="I2937" s="199"/>
      <c r="J2937" s="199"/>
      <c r="K2937" s="199"/>
      <c r="L2937" s="199"/>
      <c r="M2937" s="199"/>
      <c r="N2937" s="199"/>
      <c r="O2937" s="199"/>
      <c r="P2937" s="199"/>
      <c r="Q2937" s="200" t="s">
        <v>1</v>
      </c>
    </row>
    <row r="2938" spans="1:17" x14ac:dyDescent="0.2">
      <c r="A2938" s="195" t="s">
        <v>50</v>
      </c>
      <c r="B2938" s="196" t="s">
        <v>207</v>
      </c>
      <c r="C2938" s="196" t="s">
        <v>211</v>
      </c>
      <c r="D2938" s="196" t="s">
        <v>195</v>
      </c>
      <c r="E2938" s="199"/>
      <c r="F2938" s="199"/>
      <c r="G2938" s="199"/>
      <c r="H2938" s="199"/>
      <c r="I2938" s="199"/>
      <c r="J2938" s="199"/>
      <c r="K2938" s="199"/>
      <c r="L2938" s="199"/>
      <c r="M2938" s="199"/>
      <c r="N2938" s="199"/>
      <c r="O2938" s="199"/>
      <c r="P2938" s="199"/>
      <c r="Q2938" s="200"/>
    </row>
    <row r="2939" spans="1:17" x14ac:dyDescent="0.2">
      <c r="A2939" s="198" t="s">
        <v>50</v>
      </c>
      <c r="B2939" s="199" t="s">
        <v>207</v>
      </c>
      <c r="C2939" s="199" t="s">
        <v>211</v>
      </c>
      <c r="D2939" s="199" t="s">
        <v>197</v>
      </c>
      <c r="E2939" s="199"/>
      <c r="F2939" s="199"/>
      <c r="G2939" s="199"/>
      <c r="H2939" s="199"/>
      <c r="I2939" s="199"/>
      <c r="J2939" s="199"/>
      <c r="K2939" s="199"/>
      <c r="L2939" s="199"/>
      <c r="M2939" s="199"/>
      <c r="N2939" s="199"/>
      <c r="O2939" s="199"/>
      <c r="P2939" s="199"/>
      <c r="Q2939" s="200"/>
    </row>
    <row r="2940" spans="1:17" x14ac:dyDescent="0.2">
      <c r="A2940" s="195" t="s">
        <v>50</v>
      </c>
      <c r="B2940" s="196" t="s">
        <v>207</v>
      </c>
      <c r="C2940" s="196" t="s">
        <v>1087</v>
      </c>
      <c r="D2940" s="196" t="s">
        <v>195</v>
      </c>
      <c r="E2940" s="199"/>
      <c r="F2940" s="199"/>
      <c r="G2940" s="199"/>
      <c r="H2940" s="199"/>
      <c r="I2940" s="199"/>
      <c r="J2940" s="199"/>
      <c r="K2940" s="199"/>
      <c r="L2940" s="199"/>
      <c r="M2940" s="199"/>
      <c r="N2940" s="199"/>
      <c r="O2940" s="199"/>
      <c r="P2940" s="199"/>
      <c r="Q2940" s="200"/>
    </row>
    <row r="2941" spans="1:17" x14ac:dyDescent="0.2">
      <c r="A2941" s="198" t="s">
        <v>50</v>
      </c>
      <c r="B2941" s="199" t="s">
        <v>207</v>
      </c>
      <c r="C2941" s="199" t="s">
        <v>1087</v>
      </c>
      <c r="D2941" s="199" t="s">
        <v>197</v>
      </c>
      <c r="E2941" s="199"/>
      <c r="F2941" s="199"/>
      <c r="G2941" s="199"/>
      <c r="H2941" s="199"/>
      <c r="I2941" s="199"/>
      <c r="J2941" s="199"/>
      <c r="K2941" s="199"/>
      <c r="L2941" s="199"/>
      <c r="M2941" s="199"/>
      <c r="N2941" s="199"/>
      <c r="O2941" s="199"/>
      <c r="P2941" s="199"/>
      <c r="Q2941" s="200"/>
    </row>
    <row r="2942" spans="1:17" x14ac:dyDescent="0.2">
      <c r="A2942" s="195" t="s">
        <v>51</v>
      </c>
      <c r="B2942" s="196" t="s">
        <v>208</v>
      </c>
      <c r="C2942" s="196" t="s">
        <v>214</v>
      </c>
      <c r="D2942" s="196" t="s">
        <v>195</v>
      </c>
      <c r="E2942" s="196">
        <v>651872</v>
      </c>
      <c r="F2942" s="196"/>
      <c r="G2942" s="196">
        <v>738721</v>
      </c>
      <c r="H2942" s="196">
        <v>733661</v>
      </c>
      <c r="I2942" s="196">
        <v>674005</v>
      </c>
      <c r="J2942" s="196">
        <v>639888</v>
      </c>
      <c r="K2942" s="196">
        <v>588851</v>
      </c>
      <c r="L2942" s="196">
        <v>571856</v>
      </c>
      <c r="M2942" s="196">
        <v>530176</v>
      </c>
      <c r="N2942" s="196">
        <v>483316</v>
      </c>
      <c r="O2942" s="196"/>
      <c r="P2942" s="196">
        <v>470582</v>
      </c>
      <c r="Q2942" s="197" t="s">
        <v>1</v>
      </c>
    </row>
    <row r="2943" spans="1:17" x14ac:dyDescent="0.2">
      <c r="A2943" s="198" t="s">
        <v>51</v>
      </c>
      <c r="B2943" s="199" t="s">
        <v>208</v>
      </c>
      <c r="C2943" s="199" t="s">
        <v>214</v>
      </c>
      <c r="D2943" s="199" t="s">
        <v>197</v>
      </c>
      <c r="E2943" s="199">
        <v>682323</v>
      </c>
      <c r="F2943" s="199"/>
      <c r="G2943" s="199">
        <v>734023</v>
      </c>
      <c r="H2943" s="199">
        <v>738354</v>
      </c>
      <c r="I2943" s="199">
        <v>674675</v>
      </c>
      <c r="J2943" s="199">
        <v>636352</v>
      </c>
      <c r="K2943" s="199">
        <v>583065</v>
      </c>
      <c r="L2943" s="199">
        <v>564577</v>
      </c>
      <c r="M2943" s="199">
        <v>523648</v>
      </c>
      <c r="N2943" s="199">
        <v>490279</v>
      </c>
      <c r="O2943" s="199"/>
      <c r="P2943" s="199">
        <v>468281</v>
      </c>
      <c r="Q2943" s="200" t="s">
        <v>1</v>
      </c>
    </row>
    <row r="2944" spans="1:17" x14ac:dyDescent="0.2">
      <c r="A2944" s="195" t="s">
        <v>51</v>
      </c>
      <c r="B2944" s="196" t="s">
        <v>208</v>
      </c>
      <c r="C2944" s="196" t="s">
        <v>215</v>
      </c>
      <c r="D2944" s="196" t="s">
        <v>195</v>
      </c>
      <c r="E2944" s="196">
        <v>468533</v>
      </c>
      <c r="F2944" s="196"/>
      <c r="G2944" s="196">
        <v>512086</v>
      </c>
      <c r="H2944" s="196"/>
      <c r="I2944" s="196">
        <v>500672</v>
      </c>
      <c r="J2944" s="196">
        <v>467623</v>
      </c>
      <c r="K2944" s="196">
        <v>446867</v>
      </c>
      <c r="L2944" s="196">
        <v>438195</v>
      </c>
      <c r="M2944" s="196">
        <v>441675</v>
      </c>
      <c r="N2944" s="196">
        <v>416007</v>
      </c>
      <c r="O2944" s="196"/>
      <c r="P2944" s="196">
        <v>404273</v>
      </c>
      <c r="Q2944" s="197" t="s">
        <v>1</v>
      </c>
    </row>
    <row r="2945" spans="1:17" x14ac:dyDescent="0.2">
      <c r="A2945" s="198" t="s">
        <v>51</v>
      </c>
      <c r="B2945" s="199" t="s">
        <v>208</v>
      </c>
      <c r="C2945" s="199" t="s">
        <v>215</v>
      </c>
      <c r="D2945" s="199" t="s">
        <v>197</v>
      </c>
      <c r="E2945" s="199">
        <v>476971</v>
      </c>
      <c r="F2945" s="199"/>
      <c r="G2945" s="199">
        <v>501419</v>
      </c>
      <c r="H2945" s="199"/>
      <c r="I2945" s="199">
        <v>487924</v>
      </c>
      <c r="J2945" s="199">
        <v>457358</v>
      </c>
      <c r="K2945" s="199">
        <v>435642</v>
      </c>
      <c r="L2945" s="199">
        <v>426592</v>
      </c>
      <c r="M2945" s="199">
        <v>430137</v>
      </c>
      <c r="N2945" s="199">
        <v>411203</v>
      </c>
      <c r="O2945" s="199"/>
      <c r="P2945" s="199">
        <v>397649</v>
      </c>
      <c r="Q2945" s="200" t="s">
        <v>1</v>
      </c>
    </row>
    <row r="2946" spans="1:17" x14ac:dyDescent="0.2">
      <c r="A2946" s="195" t="s">
        <v>51</v>
      </c>
      <c r="B2946" s="196" t="s">
        <v>208</v>
      </c>
      <c r="C2946" s="196" t="s">
        <v>213</v>
      </c>
      <c r="D2946" s="196" t="s">
        <v>195</v>
      </c>
      <c r="E2946" s="196">
        <v>418342</v>
      </c>
      <c r="F2946" s="196"/>
      <c r="G2946" s="196">
        <v>451989</v>
      </c>
      <c r="H2946" s="196"/>
      <c r="I2946" s="196">
        <v>452074</v>
      </c>
      <c r="J2946" s="196">
        <v>435163</v>
      </c>
      <c r="K2946" s="196">
        <v>423396</v>
      </c>
      <c r="L2946" s="196">
        <v>419972</v>
      </c>
      <c r="M2946" s="196">
        <v>417718</v>
      </c>
      <c r="N2946" s="196">
        <v>408011</v>
      </c>
      <c r="O2946" s="196"/>
      <c r="P2946" s="196">
        <v>391198</v>
      </c>
      <c r="Q2946" s="197" t="s">
        <v>1</v>
      </c>
    </row>
    <row r="2947" spans="1:17" x14ac:dyDescent="0.2">
      <c r="A2947" s="198" t="s">
        <v>51</v>
      </c>
      <c r="B2947" s="199" t="s">
        <v>208</v>
      </c>
      <c r="C2947" s="199" t="s">
        <v>213</v>
      </c>
      <c r="D2947" s="199" t="s">
        <v>197</v>
      </c>
      <c r="E2947" s="199">
        <v>429851</v>
      </c>
      <c r="F2947" s="199"/>
      <c r="G2947" s="199">
        <v>443165</v>
      </c>
      <c r="H2947" s="199"/>
      <c r="I2947" s="199">
        <v>441094</v>
      </c>
      <c r="J2947" s="199">
        <v>424430</v>
      </c>
      <c r="K2947" s="199">
        <v>407829</v>
      </c>
      <c r="L2947" s="199">
        <v>401322</v>
      </c>
      <c r="M2947" s="199">
        <v>399481</v>
      </c>
      <c r="N2947" s="199">
        <v>401081</v>
      </c>
      <c r="O2947" s="199"/>
      <c r="P2947" s="199">
        <v>382945</v>
      </c>
      <c r="Q2947" s="200" t="s">
        <v>1</v>
      </c>
    </row>
    <row r="2948" spans="1:17" x14ac:dyDescent="0.2">
      <c r="A2948" s="195" t="s">
        <v>51</v>
      </c>
      <c r="B2948" s="196" t="s">
        <v>208</v>
      </c>
      <c r="C2948" s="196" t="s">
        <v>212</v>
      </c>
      <c r="D2948" s="196" t="s">
        <v>195</v>
      </c>
      <c r="E2948" s="196">
        <v>332475</v>
      </c>
      <c r="F2948" s="196"/>
      <c r="G2948" s="196"/>
      <c r="H2948" s="196"/>
      <c r="I2948" s="196">
        <v>408789</v>
      </c>
      <c r="J2948" s="196">
        <v>397138</v>
      </c>
      <c r="K2948" s="196">
        <v>394687</v>
      </c>
      <c r="L2948" s="196">
        <v>392727</v>
      </c>
      <c r="M2948" s="196">
        <v>392095</v>
      </c>
      <c r="N2948" s="196">
        <v>390975</v>
      </c>
      <c r="O2948" s="196"/>
      <c r="P2948" s="196">
        <v>374649</v>
      </c>
      <c r="Q2948" s="197" t="s">
        <v>1</v>
      </c>
    </row>
    <row r="2949" spans="1:17" x14ac:dyDescent="0.2">
      <c r="A2949" s="198" t="s">
        <v>51</v>
      </c>
      <c r="B2949" s="199" t="s">
        <v>208</v>
      </c>
      <c r="C2949" s="199" t="s">
        <v>212</v>
      </c>
      <c r="D2949" s="199" t="s">
        <v>197</v>
      </c>
      <c r="E2949" s="199">
        <v>358656</v>
      </c>
      <c r="F2949" s="199"/>
      <c r="G2949" s="199"/>
      <c r="H2949" s="199"/>
      <c r="I2949" s="199">
        <v>400715</v>
      </c>
      <c r="J2949" s="199">
        <v>387168</v>
      </c>
      <c r="K2949" s="199">
        <v>383900</v>
      </c>
      <c r="L2949" s="199">
        <v>380215</v>
      </c>
      <c r="M2949" s="199">
        <v>379661</v>
      </c>
      <c r="N2949" s="199">
        <v>375589</v>
      </c>
      <c r="O2949" s="199"/>
      <c r="P2949" s="199">
        <v>360604</v>
      </c>
      <c r="Q2949" s="200" t="s">
        <v>1</v>
      </c>
    </row>
    <row r="2950" spans="1:17" x14ac:dyDescent="0.2">
      <c r="A2950" s="195" t="s">
        <v>51</v>
      </c>
      <c r="B2950" s="196" t="s">
        <v>208</v>
      </c>
      <c r="C2950" s="196" t="s">
        <v>210</v>
      </c>
      <c r="D2950" s="196" t="s">
        <v>195</v>
      </c>
      <c r="E2950" s="196">
        <v>288540</v>
      </c>
      <c r="F2950" s="196"/>
      <c r="G2950" s="196"/>
      <c r="H2950" s="196"/>
      <c r="I2950" s="196">
        <v>376309</v>
      </c>
      <c r="J2950" s="196">
        <v>370158</v>
      </c>
      <c r="K2950" s="196">
        <v>376115</v>
      </c>
      <c r="L2950" s="196">
        <v>378563</v>
      </c>
      <c r="M2950" s="196">
        <v>383722</v>
      </c>
      <c r="N2950" s="196">
        <v>387856</v>
      </c>
      <c r="O2950" s="196"/>
      <c r="P2950" s="196">
        <v>368612</v>
      </c>
      <c r="Q2950" s="197" t="s">
        <v>1</v>
      </c>
    </row>
    <row r="2951" spans="1:17" x14ac:dyDescent="0.2">
      <c r="A2951" s="198" t="s">
        <v>51</v>
      </c>
      <c r="B2951" s="199" t="s">
        <v>208</v>
      </c>
      <c r="C2951" s="199" t="s">
        <v>210</v>
      </c>
      <c r="D2951" s="199" t="s">
        <v>197</v>
      </c>
      <c r="E2951" s="199">
        <v>311153</v>
      </c>
      <c r="F2951" s="199"/>
      <c r="G2951" s="199"/>
      <c r="H2951" s="199"/>
      <c r="I2951" s="199">
        <v>366628</v>
      </c>
      <c r="J2951" s="199">
        <v>361415</v>
      </c>
      <c r="K2951" s="199">
        <v>361428</v>
      </c>
      <c r="L2951" s="199">
        <v>361336</v>
      </c>
      <c r="M2951" s="199">
        <v>366629</v>
      </c>
      <c r="N2951" s="199">
        <v>370936</v>
      </c>
      <c r="O2951" s="199"/>
      <c r="P2951" s="199">
        <v>351223</v>
      </c>
      <c r="Q2951" s="200" t="s">
        <v>1</v>
      </c>
    </row>
    <row r="2952" spans="1:17" x14ac:dyDescent="0.2">
      <c r="A2952" s="195" t="s">
        <v>51</v>
      </c>
      <c r="B2952" s="196" t="s">
        <v>208</v>
      </c>
      <c r="C2952" s="196" t="s">
        <v>206</v>
      </c>
      <c r="D2952" s="196" t="s">
        <v>195</v>
      </c>
      <c r="E2952" s="196"/>
      <c r="F2952" s="196"/>
      <c r="G2952" s="196"/>
      <c r="H2952" s="196"/>
      <c r="I2952" s="196"/>
      <c r="J2952" s="196"/>
      <c r="K2952" s="196"/>
      <c r="L2952" s="196"/>
      <c r="M2952" s="196"/>
      <c r="N2952" s="196"/>
      <c r="O2952" s="196"/>
      <c r="P2952" s="196"/>
      <c r="Q2952" s="197" t="s">
        <v>1</v>
      </c>
    </row>
    <row r="2953" spans="1:17" x14ac:dyDescent="0.2">
      <c r="A2953" s="198" t="s">
        <v>51</v>
      </c>
      <c r="B2953" s="199" t="s">
        <v>208</v>
      </c>
      <c r="C2953" s="199" t="s">
        <v>206</v>
      </c>
      <c r="D2953" s="199" t="s">
        <v>197</v>
      </c>
      <c r="E2953" s="199"/>
      <c r="F2953" s="199"/>
      <c r="G2953" s="199"/>
      <c r="H2953" s="199"/>
      <c r="I2953" s="199"/>
      <c r="J2953" s="199"/>
      <c r="K2953" s="199"/>
      <c r="L2953" s="199"/>
      <c r="M2953" s="199"/>
      <c r="N2953" s="199"/>
      <c r="O2953" s="199"/>
      <c r="P2953" s="199"/>
      <c r="Q2953" s="200" t="s">
        <v>1</v>
      </c>
    </row>
    <row r="2954" spans="1:17" x14ac:dyDescent="0.2">
      <c r="A2954" s="195" t="s">
        <v>51</v>
      </c>
      <c r="B2954" s="196" t="s">
        <v>208</v>
      </c>
      <c r="C2954" s="196" t="s">
        <v>211</v>
      </c>
      <c r="D2954" s="196" t="s">
        <v>195</v>
      </c>
      <c r="E2954" s="196"/>
      <c r="F2954" s="196"/>
      <c r="G2954" s="196"/>
      <c r="H2954" s="196"/>
      <c r="I2954" s="196"/>
      <c r="J2954" s="196"/>
      <c r="K2954" s="196"/>
      <c r="L2954" s="196"/>
      <c r="M2954" s="196"/>
      <c r="N2954" s="196"/>
      <c r="O2954" s="196"/>
      <c r="P2954" s="196"/>
      <c r="Q2954" s="197" t="s">
        <v>1</v>
      </c>
    </row>
    <row r="2955" spans="1:17" x14ac:dyDescent="0.2">
      <c r="A2955" s="198" t="s">
        <v>51</v>
      </c>
      <c r="B2955" s="199" t="s">
        <v>208</v>
      </c>
      <c r="C2955" s="199" t="s">
        <v>211</v>
      </c>
      <c r="D2955" s="199" t="s">
        <v>197</v>
      </c>
      <c r="E2955" s="199"/>
      <c r="F2955" s="199"/>
      <c r="G2955" s="199"/>
      <c r="H2955" s="199"/>
      <c r="I2955" s="199"/>
      <c r="J2955" s="199"/>
      <c r="K2955" s="199"/>
      <c r="L2955" s="199"/>
      <c r="M2955" s="199"/>
      <c r="N2955" s="199"/>
      <c r="O2955" s="199"/>
      <c r="P2955" s="199"/>
      <c r="Q2955" s="200" t="s">
        <v>1</v>
      </c>
    </row>
    <row r="2956" spans="1:17" x14ac:dyDescent="0.2">
      <c r="A2956" s="195" t="s">
        <v>51</v>
      </c>
      <c r="B2956" s="196" t="s">
        <v>205</v>
      </c>
      <c r="C2956" s="196" t="s">
        <v>214</v>
      </c>
      <c r="D2956" s="196" t="s">
        <v>195</v>
      </c>
      <c r="E2956" s="196">
        <v>250116</v>
      </c>
      <c r="F2956" s="196"/>
      <c r="G2956" s="196">
        <v>321144</v>
      </c>
      <c r="H2956" s="196">
        <v>290203</v>
      </c>
      <c r="I2956" s="196">
        <v>334431</v>
      </c>
      <c r="J2956" s="196">
        <v>326210</v>
      </c>
      <c r="K2956" s="196">
        <v>320536</v>
      </c>
      <c r="L2956" s="196">
        <v>321426</v>
      </c>
      <c r="M2956" s="196">
        <v>324766</v>
      </c>
      <c r="N2956" s="196">
        <v>309683</v>
      </c>
      <c r="O2956" s="196"/>
      <c r="P2956" s="196">
        <v>311989</v>
      </c>
      <c r="Q2956" s="197" t="s">
        <v>1</v>
      </c>
    </row>
    <row r="2957" spans="1:17" x14ac:dyDescent="0.2">
      <c r="A2957" s="198" t="s">
        <v>51</v>
      </c>
      <c r="B2957" s="199" t="s">
        <v>205</v>
      </c>
      <c r="C2957" s="199" t="s">
        <v>214</v>
      </c>
      <c r="D2957" s="199" t="s">
        <v>197</v>
      </c>
      <c r="E2957" s="199">
        <v>278717</v>
      </c>
      <c r="F2957" s="199"/>
      <c r="G2957" s="199">
        <v>317825</v>
      </c>
      <c r="H2957" s="199">
        <v>300352</v>
      </c>
      <c r="I2957" s="199">
        <v>326844</v>
      </c>
      <c r="J2957" s="199">
        <v>315987</v>
      </c>
      <c r="K2957" s="199">
        <v>318044</v>
      </c>
      <c r="L2957" s="199">
        <v>318224</v>
      </c>
      <c r="M2957" s="199">
        <v>321774</v>
      </c>
      <c r="N2957" s="199">
        <v>309586</v>
      </c>
      <c r="O2957" s="199"/>
      <c r="P2957" s="199">
        <v>310505</v>
      </c>
      <c r="Q2957" s="200" t="s">
        <v>1</v>
      </c>
    </row>
    <row r="2958" spans="1:17" x14ac:dyDescent="0.2">
      <c r="A2958" s="195" t="s">
        <v>51</v>
      </c>
      <c r="B2958" s="196" t="s">
        <v>205</v>
      </c>
      <c r="C2958" s="196" t="s">
        <v>215</v>
      </c>
      <c r="D2958" s="196" t="s">
        <v>195</v>
      </c>
      <c r="E2958" s="196">
        <v>224749</v>
      </c>
      <c r="F2958" s="196"/>
      <c r="G2958" s="196">
        <v>274103</v>
      </c>
      <c r="H2958" s="196">
        <v>254306</v>
      </c>
      <c r="I2958" s="196">
        <v>305336</v>
      </c>
      <c r="J2958" s="196">
        <v>308652</v>
      </c>
      <c r="K2958" s="196">
        <v>301537</v>
      </c>
      <c r="L2958" s="196">
        <v>301582</v>
      </c>
      <c r="M2958" s="196">
        <v>308237</v>
      </c>
      <c r="N2958" s="196">
        <v>311125</v>
      </c>
      <c r="O2958" s="196"/>
      <c r="P2958" s="196">
        <v>312943</v>
      </c>
      <c r="Q2958" s="197" t="s">
        <v>1</v>
      </c>
    </row>
    <row r="2959" spans="1:17" x14ac:dyDescent="0.2">
      <c r="A2959" s="198" t="s">
        <v>51</v>
      </c>
      <c r="B2959" s="199" t="s">
        <v>205</v>
      </c>
      <c r="C2959" s="199" t="s">
        <v>215</v>
      </c>
      <c r="D2959" s="199" t="s">
        <v>197</v>
      </c>
      <c r="E2959" s="199">
        <v>252112</v>
      </c>
      <c r="F2959" s="199"/>
      <c r="G2959" s="199">
        <v>276730</v>
      </c>
      <c r="H2959" s="199">
        <v>264651</v>
      </c>
      <c r="I2959" s="199">
        <v>296505</v>
      </c>
      <c r="J2959" s="199">
        <v>295197</v>
      </c>
      <c r="K2959" s="199">
        <v>293616</v>
      </c>
      <c r="L2959" s="199">
        <v>292950</v>
      </c>
      <c r="M2959" s="199">
        <v>299326</v>
      </c>
      <c r="N2959" s="199">
        <v>301926</v>
      </c>
      <c r="O2959" s="199"/>
      <c r="P2959" s="199">
        <v>303178</v>
      </c>
      <c r="Q2959" s="200" t="s">
        <v>1</v>
      </c>
    </row>
    <row r="2960" spans="1:17" x14ac:dyDescent="0.2">
      <c r="A2960" s="195" t="s">
        <v>51</v>
      </c>
      <c r="B2960" s="196" t="s">
        <v>205</v>
      </c>
      <c r="C2960" s="196" t="s">
        <v>213</v>
      </c>
      <c r="D2960" s="196" t="s">
        <v>195</v>
      </c>
      <c r="E2960" s="196">
        <v>205207</v>
      </c>
      <c r="F2960" s="196"/>
      <c r="G2960" s="196">
        <v>252360</v>
      </c>
      <c r="H2960" s="196">
        <v>241851</v>
      </c>
      <c r="I2960" s="196">
        <v>275142</v>
      </c>
      <c r="J2960" s="196">
        <v>292843</v>
      </c>
      <c r="K2960" s="196">
        <v>302962</v>
      </c>
      <c r="L2960" s="196">
        <v>307941</v>
      </c>
      <c r="M2960" s="196">
        <v>311813</v>
      </c>
      <c r="N2960" s="196">
        <v>318483</v>
      </c>
      <c r="O2960" s="196"/>
      <c r="P2960" s="196">
        <v>318478</v>
      </c>
      <c r="Q2960" s="197" t="s">
        <v>1</v>
      </c>
    </row>
    <row r="2961" spans="1:17" x14ac:dyDescent="0.2">
      <c r="A2961" s="198" t="s">
        <v>51</v>
      </c>
      <c r="B2961" s="199" t="s">
        <v>205</v>
      </c>
      <c r="C2961" s="199" t="s">
        <v>213</v>
      </c>
      <c r="D2961" s="199" t="s">
        <v>197</v>
      </c>
      <c r="E2961" s="199">
        <v>232614</v>
      </c>
      <c r="F2961" s="199"/>
      <c r="G2961" s="199">
        <v>257765</v>
      </c>
      <c r="H2961" s="199">
        <v>253058</v>
      </c>
      <c r="I2961" s="199">
        <v>274422</v>
      </c>
      <c r="J2961" s="199">
        <v>284303</v>
      </c>
      <c r="K2961" s="199">
        <v>291656</v>
      </c>
      <c r="L2961" s="199">
        <v>293190</v>
      </c>
      <c r="M2961" s="199">
        <v>296957</v>
      </c>
      <c r="N2961" s="199">
        <v>308554</v>
      </c>
      <c r="O2961" s="199"/>
      <c r="P2961" s="199">
        <v>309623</v>
      </c>
      <c r="Q2961" s="200" t="s">
        <v>1</v>
      </c>
    </row>
    <row r="2962" spans="1:17" x14ac:dyDescent="0.2">
      <c r="A2962" s="195" t="s">
        <v>51</v>
      </c>
      <c r="B2962" s="196" t="s">
        <v>205</v>
      </c>
      <c r="C2962" s="196" t="s">
        <v>212</v>
      </c>
      <c r="D2962" s="196" t="s">
        <v>195</v>
      </c>
      <c r="E2962" s="196"/>
      <c r="F2962" s="196"/>
      <c r="G2962" s="196"/>
      <c r="H2962" s="196"/>
      <c r="I2962" s="196"/>
      <c r="J2962" s="196"/>
      <c r="K2962" s="196"/>
      <c r="L2962" s="196"/>
      <c r="M2962" s="196"/>
      <c r="N2962" s="196"/>
      <c r="O2962" s="196"/>
      <c r="P2962" s="196"/>
      <c r="Q2962" s="197" t="s">
        <v>1</v>
      </c>
    </row>
    <row r="2963" spans="1:17" x14ac:dyDescent="0.2">
      <c r="A2963" s="198" t="s">
        <v>51</v>
      </c>
      <c r="B2963" s="199" t="s">
        <v>205</v>
      </c>
      <c r="C2963" s="199" t="s">
        <v>212</v>
      </c>
      <c r="D2963" s="199" t="s">
        <v>197</v>
      </c>
      <c r="E2963" s="199"/>
      <c r="F2963" s="199"/>
      <c r="G2963" s="199"/>
      <c r="H2963" s="199"/>
      <c r="I2963" s="199"/>
      <c r="J2963" s="199"/>
      <c r="K2963" s="199"/>
      <c r="L2963" s="199"/>
      <c r="M2963" s="199"/>
      <c r="N2963" s="199"/>
      <c r="O2963" s="199"/>
      <c r="P2963" s="199"/>
      <c r="Q2963" s="200" t="s">
        <v>1</v>
      </c>
    </row>
    <row r="2964" spans="1:17" x14ac:dyDescent="0.2">
      <c r="A2964" s="195" t="s">
        <v>51</v>
      </c>
      <c r="B2964" s="196" t="s">
        <v>205</v>
      </c>
      <c r="C2964" s="196" t="s">
        <v>210</v>
      </c>
      <c r="D2964" s="196" t="s">
        <v>195</v>
      </c>
      <c r="E2964" s="196"/>
      <c r="F2964" s="196"/>
      <c r="G2964" s="196"/>
      <c r="H2964" s="196"/>
      <c r="I2964" s="196"/>
      <c r="J2964" s="196"/>
      <c r="K2964" s="196"/>
      <c r="L2964" s="196"/>
      <c r="M2964" s="196"/>
      <c r="N2964" s="196"/>
      <c r="O2964" s="196"/>
      <c r="P2964" s="196"/>
      <c r="Q2964" s="197" t="s">
        <v>1</v>
      </c>
    </row>
    <row r="2965" spans="1:17" x14ac:dyDescent="0.2">
      <c r="A2965" s="198" t="s">
        <v>51</v>
      </c>
      <c r="B2965" s="199" t="s">
        <v>205</v>
      </c>
      <c r="C2965" s="199" t="s">
        <v>210</v>
      </c>
      <c r="D2965" s="199" t="s">
        <v>197</v>
      </c>
      <c r="E2965" s="199"/>
      <c r="F2965" s="199"/>
      <c r="G2965" s="199"/>
      <c r="H2965" s="199"/>
      <c r="I2965" s="199"/>
      <c r="J2965" s="199"/>
      <c r="K2965" s="199"/>
      <c r="L2965" s="199"/>
      <c r="M2965" s="199"/>
      <c r="N2965" s="199"/>
      <c r="O2965" s="199"/>
      <c r="P2965" s="199"/>
      <c r="Q2965" s="200" t="s">
        <v>1</v>
      </c>
    </row>
    <row r="2966" spans="1:17" x14ac:dyDescent="0.2">
      <c r="A2966" s="195" t="s">
        <v>51</v>
      </c>
      <c r="B2966" s="196" t="s">
        <v>205</v>
      </c>
      <c r="C2966" s="196" t="s">
        <v>206</v>
      </c>
      <c r="D2966" s="196" t="s">
        <v>195</v>
      </c>
      <c r="E2966" s="196"/>
      <c r="F2966" s="196"/>
      <c r="G2966" s="196"/>
      <c r="H2966" s="196"/>
      <c r="I2966" s="196"/>
      <c r="J2966" s="196"/>
      <c r="K2966" s="196"/>
      <c r="L2966" s="196"/>
      <c r="M2966" s="196"/>
      <c r="N2966" s="196"/>
      <c r="O2966" s="196"/>
      <c r="P2966" s="196"/>
      <c r="Q2966" s="197" t="s">
        <v>1</v>
      </c>
    </row>
    <row r="2967" spans="1:17" x14ac:dyDescent="0.2">
      <c r="A2967" s="198" t="s">
        <v>51</v>
      </c>
      <c r="B2967" s="199" t="s">
        <v>205</v>
      </c>
      <c r="C2967" s="199" t="s">
        <v>206</v>
      </c>
      <c r="D2967" s="199" t="s">
        <v>197</v>
      </c>
      <c r="E2967" s="199"/>
      <c r="F2967" s="199"/>
      <c r="G2967" s="199"/>
      <c r="H2967" s="199"/>
      <c r="I2967" s="199"/>
      <c r="J2967" s="199"/>
      <c r="K2967" s="199"/>
      <c r="L2967" s="199"/>
      <c r="M2967" s="199"/>
      <c r="N2967" s="199"/>
      <c r="O2967" s="199"/>
      <c r="P2967" s="199"/>
      <c r="Q2967" s="200" t="s">
        <v>1</v>
      </c>
    </row>
    <row r="2968" spans="1:17" x14ac:dyDescent="0.2">
      <c r="A2968" s="195" t="s">
        <v>51</v>
      </c>
      <c r="B2968" s="196" t="s">
        <v>205</v>
      </c>
      <c r="C2968" s="196" t="s">
        <v>211</v>
      </c>
      <c r="D2968" s="196" t="s">
        <v>195</v>
      </c>
      <c r="E2968" s="199"/>
      <c r="F2968" s="199"/>
      <c r="G2968" s="199"/>
      <c r="H2968" s="199"/>
      <c r="I2968" s="199"/>
      <c r="J2968" s="199"/>
      <c r="K2968" s="199"/>
      <c r="L2968" s="199"/>
      <c r="M2968" s="199"/>
      <c r="N2968" s="199"/>
      <c r="O2968" s="199"/>
      <c r="P2968" s="199"/>
      <c r="Q2968" s="200"/>
    </row>
    <row r="2969" spans="1:17" x14ac:dyDescent="0.2">
      <c r="A2969" s="198" t="s">
        <v>51</v>
      </c>
      <c r="B2969" s="199" t="s">
        <v>205</v>
      </c>
      <c r="C2969" s="199" t="s">
        <v>211</v>
      </c>
      <c r="D2969" s="199" t="s">
        <v>197</v>
      </c>
      <c r="E2969" s="199"/>
      <c r="F2969" s="199"/>
      <c r="G2969" s="199"/>
      <c r="H2969" s="199"/>
      <c r="I2969" s="199"/>
      <c r="J2969" s="199"/>
      <c r="K2969" s="199"/>
      <c r="L2969" s="199"/>
      <c r="M2969" s="199"/>
      <c r="N2969" s="199"/>
      <c r="O2969" s="199"/>
      <c r="P2969" s="199"/>
      <c r="Q2969" s="200"/>
    </row>
    <row r="2970" spans="1:17" x14ac:dyDescent="0.2">
      <c r="A2970" s="195" t="s">
        <v>51</v>
      </c>
      <c r="B2970" s="196" t="s">
        <v>205</v>
      </c>
      <c r="C2970" s="196" t="s">
        <v>1087</v>
      </c>
      <c r="D2970" s="196" t="s">
        <v>195</v>
      </c>
      <c r="E2970" s="199"/>
      <c r="F2970" s="199"/>
      <c r="G2970" s="199"/>
      <c r="H2970" s="199"/>
      <c r="I2970" s="199"/>
      <c r="J2970" s="199"/>
      <c r="K2970" s="199"/>
      <c r="L2970" s="199"/>
      <c r="M2970" s="199"/>
      <c r="N2970" s="199"/>
      <c r="O2970" s="199"/>
      <c r="P2970" s="199"/>
      <c r="Q2970" s="200"/>
    </row>
    <row r="2971" spans="1:17" x14ac:dyDescent="0.2">
      <c r="A2971" s="198" t="s">
        <v>51</v>
      </c>
      <c r="B2971" s="199" t="s">
        <v>205</v>
      </c>
      <c r="C2971" s="199" t="s">
        <v>1087</v>
      </c>
      <c r="D2971" s="199" t="s">
        <v>197</v>
      </c>
      <c r="E2971" s="199"/>
      <c r="F2971" s="199"/>
      <c r="G2971" s="199"/>
      <c r="H2971" s="199"/>
      <c r="I2971" s="199"/>
      <c r="J2971" s="199"/>
      <c r="K2971" s="199"/>
      <c r="L2971" s="199"/>
      <c r="M2971" s="199"/>
      <c r="N2971" s="199"/>
      <c r="O2971" s="199"/>
      <c r="P2971" s="199"/>
      <c r="Q2971" s="200"/>
    </row>
    <row r="2972" spans="1:17" x14ac:dyDescent="0.2">
      <c r="A2972" s="195" t="s">
        <v>51</v>
      </c>
      <c r="B2972" s="196" t="s">
        <v>209</v>
      </c>
      <c r="C2972" s="196" t="s">
        <v>214</v>
      </c>
      <c r="D2972" s="196" t="s">
        <v>195</v>
      </c>
      <c r="E2972" s="196">
        <v>32.05921</v>
      </c>
      <c r="F2972" s="196"/>
      <c r="G2972" s="196">
        <v>22.190919999999998</v>
      </c>
      <c r="H2972" s="196">
        <v>26.546589999999998</v>
      </c>
      <c r="I2972" s="196">
        <v>23.273119999999999</v>
      </c>
      <c r="J2972" s="196">
        <v>20.734100000000002</v>
      </c>
      <c r="K2972" s="196">
        <v>18.832609999999999</v>
      </c>
      <c r="L2972" s="196">
        <v>18.579499999999999</v>
      </c>
      <c r="M2972" s="196">
        <v>19.088760000000001</v>
      </c>
      <c r="N2972" s="196">
        <v>14.20044</v>
      </c>
      <c r="O2972" s="196"/>
      <c r="P2972" s="196">
        <v>14.02094</v>
      </c>
      <c r="Q2972" s="197" t="s">
        <v>1</v>
      </c>
    </row>
    <row r="2973" spans="1:17" x14ac:dyDescent="0.2">
      <c r="A2973" s="198" t="s">
        <v>51</v>
      </c>
      <c r="B2973" s="199" t="s">
        <v>209</v>
      </c>
      <c r="C2973" s="199" t="s">
        <v>214</v>
      </c>
      <c r="D2973" s="199" t="s">
        <v>197</v>
      </c>
      <c r="E2973" s="199">
        <v>32.349780000000003</v>
      </c>
      <c r="F2973" s="199"/>
      <c r="G2973" s="199">
        <v>22.974209999999999</v>
      </c>
      <c r="H2973" s="199">
        <v>26.991119999999999</v>
      </c>
      <c r="I2973" s="199">
        <v>23.34102</v>
      </c>
      <c r="J2973" s="199">
        <v>21.23856</v>
      </c>
      <c r="K2973" s="199">
        <v>19.333349999999999</v>
      </c>
      <c r="L2973" s="199">
        <v>19.13627</v>
      </c>
      <c r="M2973" s="199">
        <v>18.699200000000001</v>
      </c>
      <c r="N2973" s="199">
        <v>13.96429</v>
      </c>
      <c r="O2973" s="199"/>
      <c r="P2973" s="199">
        <v>14.74328</v>
      </c>
      <c r="Q2973" s="200" t="s">
        <v>1</v>
      </c>
    </row>
    <row r="2974" spans="1:17" x14ac:dyDescent="0.2">
      <c r="A2974" s="195" t="s">
        <v>51</v>
      </c>
      <c r="B2974" s="196" t="s">
        <v>209</v>
      </c>
      <c r="C2974" s="196" t="s">
        <v>215</v>
      </c>
      <c r="D2974" s="196" t="s">
        <v>195</v>
      </c>
      <c r="E2974" s="196">
        <v>13.98301</v>
      </c>
      <c r="F2974" s="196"/>
      <c r="G2974" s="196">
        <v>8.3177400000000006</v>
      </c>
      <c r="H2974" s="196"/>
      <c r="I2974" s="196">
        <v>8.6318000000000001</v>
      </c>
      <c r="J2974" s="196">
        <v>8.4942399999999996</v>
      </c>
      <c r="K2974" s="196">
        <v>8.4857499999999995</v>
      </c>
      <c r="L2974" s="196">
        <v>8.4485200000000003</v>
      </c>
      <c r="M2974" s="196">
        <v>6.4432</v>
      </c>
      <c r="N2974" s="196">
        <v>6.74892</v>
      </c>
      <c r="O2974" s="196"/>
      <c r="P2974" s="196">
        <v>6.5520100000000001</v>
      </c>
      <c r="Q2974" s="197" t="s">
        <v>1</v>
      </c>
    </row>
    <row r="2975" spans="1:17" x14ac:dyDescent="0.2">
      <c r="A2975" s="198" t="s">
        <v>51</v>
      </c>
      <c r="B2975" s="199" t="s">
        <v>209</v>
      </c>
      <c r="C2975" s="199" t="s">
        <v>215</v>
      </c>
      <c r="D2975" s="199" t="s">
        <v>197</v>
      </c>
      <c r="E2975" s="199">
        <v>13.42094</v>
      </c>
      <c r="F2975" s="199"/>
      <c r="G2975" s="199">
        <v>8.5379699999999996</v>
      </c>
      <c r="H2975" s="199"/>
      <c r="I2975" s="199">
        <v>8.3900400000000008</v>
      </c>
      <c r="J2975" s="199">
        <v>8.3123100000000001</v>
      </c>
      <c r="K2975" s="199">
        <v>8.2795000000000005</v>
      </c>
      <c r="L2975" s="199">
        <v>8.1504100000000008</v>
      </c>
      <c r="M2975" s="199">
        <v>6.4114500000000003</v>
      </c>
      <c r="N2975" s="199">
        <v>6.7159000000000004</v>
      </c>
      <c r="O2975" s="199"/>
      <c r="P2975" s="199">
        <v>6.7250300000000003</v>
      </c>
      <c r="Q2975" s="200" t="s">
        <v>1</v>
      </c>
    </row>
    <row r="2976" spans="1:17" x14ac:dyDescent="0.2">
      <c r="A2976" s="195" t="s">
        <v>51</v>
      </c>
      <c r="B2976" s="196" t="s">
        <v>209</v>
      </c>
      <c r="C2976" s="196" t="s">
        <v>213</v>
      </c>
      <c r="D2976" s="196" t="s">
        <v>195</v>
      </c>
      <c r="E2976" s="196">
        <v>8.6596600000000006</v>
      </c>
      <c r="F2976" s="196"/>
      <c r="G2976" s="196">
        <v>7.8103699999999998</v>
      </c>
      <c r="H2976" s="196"/>
      <c r="I2976" s="196">
        <v>7.4620499999999996</v>
      </c>
      <c r="J2976" s="196">
        <v>7.2839400000000003</v>
      </c>
      <c r="K2976" s="196">
        <v>7.10304</v>
      </c>
      <c r="L2976" s="196">
        <v>6.8659299999999996</v>
      </c>
      <c r="M2976" s="196">
        <v>5.8685499999999999</v>
      </c>
      <c r="N2976" s="196">
        <v>6.0419900000000002</v>
      </c>
      <c r="O2976" s="196"/>
      <c r="P2976" s="196">
        <v>5.5281500000000001</v>
      </c>
      <c r="Q2976" s="197" t="s">
        <v>1</v>
      </c>
    </row>
    <row r="2977" spans="1:17" x14ac:dyDescent="0.2">
      <c r="A2977" s="198" t="s">
        <v>51</v>
      </c>
      <c r="B2977" s="199" t="s">
        <v>209</v>
      </c>
      <c r="C2977" s="199" t="s">
        <v>213</v>
      </c>
      <c r="D2977" s="199" t="s">
        <v>197</v>
      </c>
      <c r="E2977" s="199">
        <v>8.7909500000000005</v>
      </c>
      <c r="F2977" s="199"/>
      <c r="G2977" s="199">
        <v>7.5827299999999997</v>
      </c>
      <c r="H2977" s="199"/>
      <c r="I2977" s="199">
        <v>7.4387800000000004</v>
      </c>
      <c r="J2977" s="199">
        <v>7.4601199999999999</v>
      </c>
      <c r="K2977" s="199">
        <v>7.2797700000000001</v>
      </c>
      <c r="L2977" s="199">
        <v>6.9221199999999996</v>
      </c>
      <c r="M2977" s="199">
        <v>5.8060299999999998</v>
      </c>
      <c r="N2977" s="199">
        <v>6.00427</v>
      </c>
      <c r="O2977" s="199"/>
      <c r="P2977" s="199">
        <v>5.8783899999999996</v>
      </c>
      <c r="Q2977" s="200" t="s">
        <v>1</v>
      </c>
    </row>
    <row r="2978" spans="1:17" x14ac:dyDescent="0.2">
      <c r="A2978" s="195" t="s">
        <v>51</v>
      </c>
      <c r="B2978" s="196" t="s">
        <v>209</v>
      </c>
      <c r="C2978" s="196" t="s">
        <v>212</v>
      </c>
      <c r="D2978" s="196" t="s">
        <v>195</v>
      </c>
      <c r="E2978" s="196">
        <v>8.92849</v>
      </c>
      <c r="F2978" s="196"/>
      <c r="G2978" s="196"/>
      <c r="H2978" s="196"/>
      <c r="I2978" s="196">
        <v>7.48332</v>
      </c>
      <c r="J2978" s="196">
        <v>7.3483299999999998</v>
      </c>
      <c r="K2978" s="196">
        <v>6.7886699999999998</v>
      </c>
      <c r="L2978" s="196">
        <v>6.3863700000000003</v>
      </c>
      <c r="M2978" s="196">
        <v>4.9967499999999996</v>
      </c>
      <c r="N2978" s="196">
        <v>5.1379200000000003</v>
      </c>
      <c r="O2978" s="196"/>
      <c r="P2978" s="196">
        <v>4.8445299999999998</v>
      </c>
      <c r="Q2978" s="197" t="s">
        <v>1</v>
      </c>
    </row>
    <row r="2979" spans="1:17" x14ac:dyDescent="0.2">
      <c r="A2979" s="198" t="s">
        <v>51</v>
      </c>
      <c r="B2979" s="199" t="s">
        <v>209</v>
      </c>
      <c r="C2979" s="199" t="s">
        <v>212</v>
      </c>
      <c r="D2979" s="199" t="s">
        <v>197</v>
      </c>
      <c r="E2979" s="199">
        <v>9.2380999999999993</v>
      </c>
      <c r="F2979" s="199"/>
      <c r="G2979" s="199"/>
      <c r="H2979" s="199"/>
      <c r="I2979" s="199">
        <v>7.6520700000000001</v>
      </c>
      <c r="J2979" s="199">
        <v>7.4125399999999999</v>
      </c>
      <c r="K2979" s="199">
        <v>6.9661400000000002</v>
      </c>
      <c r="L2979" s="199">
        <v>6.7172499999999999</v>
      </c>
      <c r="M2979" s="199">
        <v>5.54047</v>
      </c>
      <c r="N2979" s="199">
        <v>5.7214099999999997</v>
      </c>
      <c r="O2979" s="199"/>
      <c r="P2979" s="199">
        <v>5.5520699999999996</v>
      </c>
      <c r="Q2979" s="200" t="s">
        <v>1</v>
      </c>
    </row>
    <row r="2980" spans="1:17" x14ac:dyDescent="0.2">
      <c r="A2980" s="195" t="s">
        <v>51</v>
      </c>
      <c r="B2980" s="196" t="s">
        <v>209</v>
      </c>
      <c r="C2980" s="196" t="s">
        <v>210</v>
      </c>
      <c r="D2980" s="196" t="s">
        <v>195</v>
      </c>
      <c r="E2980" s="196">
        <v>7.2759400000000003</v>
      </c>
      <c r="F2980" s="196"/>
      <c r="G2980" s="196"/>
      <c r="H2980" s="196"/>
      <c r="I2980" s="196">
        <v>5.5069100000000004</v>
      </c>
      <c r="J2980" s="196">
        <v>5.3171900000000001</v>
      </c>
      <c r="K2980" s="196">
        <v>5.1734200000000001</v>
      </c>
      <c r="L2980" s="196">
        <v>5.2488000000000001</v>
      </c>
      <c r="M2980" s="196">
        <v>4.0651799999999998</v>
      </c>
      <c r="N2980" s="196">
        <v>4.2201199999999996</v>
      </c>
      <c r="O2980" s="196"/>
      <c r="P2980" s="196">
        <v>4.12059</v>
      </c>
      <c r="Q2980" s="197" t="s">
        <v>1</v>
      </c>
    </row>
    <row r="2981" spans="1:17" x14ac:dyDescent="0.2">
      <c r="A2981" s="198" t="s">
        <v>51</v>
      </c>
      <c r="B2981" s="199" t="s">
        <v>209</v>
      </c>
      <c r="C2981" s="199" t="s">
        <v>210</v>
      </c>
      <c r="D2981" s="199" t="s">
        <v>197</v>
      </c>
      <c r="E2981" s="199">
        <v>7.46096</v>
      </c>
      <c r="F2981" s="199"/>
      <c r="G2981" s="199"/>
      <c r="H2981" s="199"/>
      <c r="I2981" s="199">
        <v>5.6141399999999999</v>
      </c>
      <c r="J2981" s="199">
        <v>5.38246</v>
      </c>
      <c r="K2981" s="199">
        <v>5.3366100000000003</v>
      </c>
      <c r="L2981" s="199">
        <v>5.3689600000000004</v>
      </c>
      <c r="M2981" s="199">
        <v>4.2705299999999999</v>
      </c>
      <c r="N2981" s="199">
        <v>4.4296100000000003</v>
      </c>
      <c r="O2981" s="199"/>
      <c r="P2981" s="199">
        <v>4.4962900000000001</v>
      </c>
      <c r="Q2981" s="200" t="s">
        <v>1</v>
      </c>
    </row>
    <row r="2982" spans="1:17" x14ac:dyDescent="0.2">
      <c r="A2982" s="195" t="s">
        <v>51</v>
      </c>
      <c r="B2982" s="196" t="s">
        <v>209</v>
      </c>
      <c r="C2982" s="196" t="s">
        <v>206</v>
      </c>
      <c r="D2982" s="196" t="s">
        <v>195</v>
      </c>
      <c r="E2982" s="196"/>
      <c r="F2982" s="196"/>
      <c r="G2982" s="196"/>
      <c r="H2982" s="196"/>
      <c r="I2982" s="196"/>
      <c r="J2982" s="196"/>
      <c r="K2982" s="196"/>
      <c r="L2982" s="196"/>
      <c r="M2982" s="196"/>
      <c r="N2982" s="196"/>
      <c r="O2982" s="196"/>
      <c r="P2982" s="196"/>
      <c r="Q2982" s="197" t="s">
        <v>1</v>
      </c>
    </row>
    <row r="2983" spans="1:17" x14ac:dyDescent="0.2">
      <c r="A2983" s="198" t="s">
        <v>51</v>
      </c>
      <c r="B2983" s="199" t="s">
        <v>209</v>
      </c>
      <c r="C2983" s="199" t="s">
        <v>206</v>
      </c>
      <c r="D2983" s="199" t="s">
        <v>197</v>
      </c>
      <c r="E2983" s="199"/>
      <c r="F2983" s="199"/>
      <c r="G2983" s="199"/>
      <c r="H2983" s="199"/>
      <c r="I2983" s="199"/>
      <c r="J2983" s="199"/>
      <c r="K2983" s="199"/>
      <c r="L2983" s="199"/>
      <c r="M2983" s="199"/>
      <c r="N2983" s="199"/>
      <c r="O2983" s="199"/>
      <c r="P2983" s="199"/>
      <c r="Q2983" s="200" t="s">
        <v>1</v>
      </c>
    </row>
    <row r="2984" spans="1:17" x14ac:dyDescent="0.2">
      <c r="A2984" s="195" t="s">
        <v>51</v>
      </c>
      <c r="B2984" s="196" t="s">
        <v>209</v>
      </c>
      <c r="C2984" s="196" t="s">
        <v>211</v>
      </c>
      <c r="D2984" s="196" t="s">
        <v>195</v>
      </c>
      <c r="E2984" s="196"/>
      <c r="F2984" s="196"/>
      <c r="G2984" s="196"/>
      <c r="H2984" s="196"/>
      <c r="I2984" s="196"/>
      <c r="J2984" s="196"/>
      <c r="K2984" s="196"/>
      <c r="L2984" s="196"/>
      <c r="M2984" s="196"/>
      <c r="N2984" s="196"/>
      <c r="O2984" s="196"/>
      <c r="P2984" s="196"/>
      <c r="Q2984" s="197" t="s">
        <v>1</v>
      </c>
    </row>
    <row r="2985" spans="1:17" x14ac:dyDescent="0.2">
      <c r="A2985" s="198" t="s">
        <v>51</v>
      </c>
      <c r="B2985" s="199" t="s">
        <v>209</v>
      </c>
      <c r="C2985" s="199" t="s">
        <v>211</v>
      </c>
      <c r="D2985" s="199" t="s">
        <v>197</v>
      </c>
      <c r="E2985" s="199"/>
      <c r="F2985" s="199"/>
      <c r="G2985" s="199"/>
      <c r="H2985" s="199"/>
      <c r="I2985" s="199"/>
      <c r="J2985" s="199"/>
      <c r="K2985" s="199"/>
      <c r="L2985" s="199"/>
      <c r="M2985" s="199"/>
      <c r="N2985" s="199"/>
      <c r="O2985" s="199"/>
      <c r="P2985" s="199"/>
      <c r="Q2985" s="200" t="s">
        <v>1</v>
      </c>
    </row>
    <row r="2986" spans="1:17" x14ac:dyDescent="0.2">
      <c r="A2986" s="195" t="s">
        <v>51</v>
      </c>
      <c r="B2986" s="196" t="s">
        <v>207</v>
      </c>
      <c r="C2986" s="196" t="s">
        <v>214</v>
      </c>
      <c r="D2986" s="196" t="s">
        <v>195</v>
      </c>
      <c r="E2986" s="196">
        <v>9.1289599999999993</v>
      </c>
      <c r="F2986" s="196"/>
      <c r="G2986" s="196">
        <v>6.3650599999999997</v>
      </c>
      <c r="H2986" s="196">
        <v>7.0271499999999998</v>
      </c>
      <c r="I2986" s="196">
        <v>5.3532700000000002</v>
      </c>
      <c r="J2986" s="196">
        <v>5.4474099999999996</v>
      </c>
      <c r="K2986" s="196">
        <v>4.9123999999999999</v>
      </c>
      <c r="L2986" s="196">
        <v>4.3285200000000001</v>
      </c>
      <c r="M2986" s="196">
        <v>3.8169</v>
      </c>
      <c r="N2986" s="196">
        <v>4.1862199999999996</v>
      </c>
      <c r="O2986" s="196"/>
      <c r="P2986" s="196">
        <v>3.6937199999999999</v>
      </c>
      <c r="Q2986" s="197" t="s">
        <v>1</v>
      </c>
    </row>
    <row r="2987" spans="1:17" x14ac:dyDescent="0.2">
      <c r="A2987" s="198" t="s">
        <v>51</v>
      </c>
      <c r="B2987" s="199" t="s">
        <v>207</v>
      </c>
      <c r="C2987" s="199" t="s">
        <v>214</v>
      </c>
      <c r="D2987" s="199" t="s">
        <v>197</v>
      </c>
      <c r="E2987" s="199">
        <v>8.6908899999999996</v>
      </c>
      <c r="F2987" s="199"/>
      <c r="G2987" s="199">
        <v>6.4249200000000002</v>
      </c>
      <c r="H2987" s="199">
        <v>6.9671599999999998</v>
      </c>
      <c r="I2987" s="199">
        <v>5.0947899999999997</v>
      </c>
      <c r="J2987" s="199">
        <v>5.5755499999999998</v>
      </c>
      <c r="K2987" s="199">
        <v>5.2005400000000002</v>
      </c>
      <c r="L2987" s="199">
        <v>5.0756699999999997</v>
      </c>
      <c r="M2987" s="199">
        <v>4.4441100000000002</v>
      </c>
      <c r="N2987" s="199">
        <v>4.9020299999999999</v>
      </c>
      <c r="O2987" s="199"/>
      <c r="P2987" s="199">
        <v>4.4330999999999996</v>
      </c>
      <c r="Q2987" s="200" t="s">
        <v>1</v>
      </c>
    </row>
    <row r="2988" spans="1:17" x14ac:dyDescent="0.2">
      <c r="A2988" s="195" t="s">
        <v>51</v>
      </c>
      <c r="B2988" s="196" t="s">
        <v>207</v>
      </c>
      <c r="C2988" s="196" t="s">
        <v>215</v>
      </c>
      <c r="D2988" s="196" t="s">
        <v>195</v>
      </c>
      <c r="E2988" s="196">
        <v>7.2218299999999997</v>
      </c>
      <c r="F2988" s="196"/>
      <c r="G2988" s="196">
        <v>5.2429199999999998</v>
      </c>
      <c r="H2988" s="196">
        <v>6.3993799999999998</v>
      </c>
      <c r="I2988" s="196">
        <v>4.7822699999999996</v>
      </c>
      <c r="J2988" s="196">
        <v>4.7065999999999999</v>
      </c>
      <c r="K2988" s="196">
        <v>4.80837</v>
      </c>
      <c r="L2988" s="196">
        <v>4.6365499999999997</v>
      </c>
      <c r="M2988" s="196">
        <v>4.0319599999999998</v>
      </c>
      <c r="N2988" s="196">
        <v>4.4236199999999997</v>
      </c>
      <c r="O2988" s="196"/>
      <c r="P2988" s="196">
        <v>3.8812199999999999</v>
      </c>
      <c r="Q2988" s="197" t="s">
        <v>1</v>
      </c>
    </row>
    <row r="2989" spans="1:17" x14ac:dyDescent="0.2">
      <c r="A2989" s="198" t="s">
        <v>51</v>
      </c>
      <c r="B2989" s="199" t="s">
        <v>207</v>
      </c>
      <c r="C2989" s="199" t="s">
        <v>215</v>
      </c>
      <c r="D2989" s="199" t="s">
        <v>197</v>
      </c>
      <c r="E2989" s="199">
        <v>7.1103300000000003</v>
      </c>
      <c r="F2989" s="199"/>
      <c r="G2989" s="199">
        <v>5.1024500000000002</v>
      </c>
      <c r="H2989" s="199">
        <v>5.8684799999999999</v>
      </c>
      <c r="I2989" s="199">
        <v>4.5813699999999997</v>
      </c>
      <c r="J2989" s="199">
        <v>4.4820900000000004</v>
      </c>
      <c r="K2989" s="199">
        <v>4.4333400000000003</v>
      </c>
      <c r="L2989" s="199">
        <v>4.3669599999999997</v>
      </c>
      <c r="M2989" s="199">
        <v>3.83595</v>
      </c>
      <c r="N2989" s="199">
        <v>4.2265300000000003</v>
      </c>
      <c r="O2989" s="199"/>
      <c r="P2989" s="199">
        <v>3.84131</v>
      </c>
      <c r="Q2989" s="200" t="s">
        <v>1</v>
      </c>
    </row>
    <row r="2990" spans="1:17" x14ac:dyDescent="0.2">
      <c r="A2990" s="195" t="s">
        <v>51</v>
      </c>
      <c r="B2990" s="196" t="s">
        <v>207</v>
      </c>
      <c r="C2990" s="196" t="s">
        <v>213</v>
      </c>
      <c r="D2990" s="196" t="s">
        <v>195</v>
      </c>
      <c r="E2990" s="196">
        <v>7.6517900000000001</v>
      </c>
      <c r="F2990" s="196"/>
      <c r="G2990" s="196">
        <v>6.7756400000000001</v>
      </c>
      <c r="H2990" s="196">
        <v>6.0028699999999997</v>
      </c>
      <c r="I2990" s="196">
        <v>5.8071799999999998</v>
      </c>
      <c r="J2990" s="196">
        <v>5.8420399999999999</v>
      </c>
      <c r="K2990" s="196">
        <v>5.2122000000000002</v>
      </c>
      <c r="L2990" s="196">
        <v>4.4930700000000003</v>
      </c>
      <c r="M2990" s="196">
        <v>3.84205</v>
      </c>
      <c r="N2990" s="196">
        <v>4.21373</v>
      </c>
      <c r="O2990" s="196"/>
      <c r="P2990" s="196">
        <v>3.7983799999999999</v>
      </c>
      <c r="Q2990" s="197" t="s">
        <v>1</v>
      </c>
    </row>
    <row r="2991" spans="1:17" x14ac:dyDescent="0.2">
      <c r="A2991" s="198" t="s">
        <v>51</v>
      </c>
      <c r="B2991" s="199" t="s">
        <v>207</v>
      </c>
      <c r="C2991" s="199" t="s">
        <v>213</v>
      </c>
      <c r="D2991" s="199" t="s">
        <v>197</v>
      </c>
      <c r="E2991" s="199">
        <v>7.3641300000000003</v>
      </c>
      <c r="F2991" s="199"/>
      <c r="G2991" s="199">
        <v>6.1047900000000004</v>
      </c>
      <c r="H2991" s="199">
        <v>5.8709899999999999</v>
      </c>
      <c r="I2991" s="199">
        <v>5.2692600000000001</v>
      </c>
      <c r="J2991" s="199">
        <v>5.0224599999999997</v>
      </c>
      <c r="K2991" s="199">
        <v>4.72234</v>
      </c>
      <c r="L2991" s="199">
        <v>4.4619499999999999</v>
      </c>
      <c r="M2991" s="199">
        <v>4.0049599999999996</v>
      </c>
      <c r="N2991" s="199">
        <v>4.4209399999999999</v>
      </c>
      <c r="O2991" s="199"/>
      <c r="P2991" s="199">
        <v>4.0452399999999997</v>
      </c>
      <c r="Q2991" s="200" t="s">
        <v>1</v>
      </c>
    </row>
    <row r="2992" spans="1:17" x14ac:dyDescent="0.2">
      <c r="A2992" s="195" t="s">
        <v>51</v>
      </c>
      <c r="B2992" s="196" t="s">
        <v>207</v>
      </c>
      <c r="C2992" s="196" t="s">
        <v>212</v>
      </c>
      <c r="D2992" s="196" t="s">
        <v>195</v>
      </c>
      <c r="E2992" s="196"/>
      <c r="F2992" s="196"/>
      <c r="G2992" s="196"/>
      <c r="H2992" s="196"/>
      <c r="I2992" s="196"/>
      <c r="J2992" s="196"/>
      <c r="K2992" s="196"/>
      <c r="L2992" s="196"/>
      <c r="M2992" s="196"/>
      <c r="N2992" s="196"/>
      <c r="O2992" s="196"/>
      <c r="P2992" s="196"/>
      <c r="Q2992" s="197" t="s">
        <v>1</v>
      </c>
    </row>
    <row r="2993" spans="1:17" x14ac:dyDescent="0.2">
      <c r="A2993" s="198" t="s">
        <v>51</v>
      </c>
      <c r="B2993" s="199" t="s">
        <v>207</v>
      </c>
      <c r="C2993" s="199" t="s">
        <v>212</v>
      </c>
      <c r="D2993" s="199" t="s">
        <v>197</v>
      </c>
      <c r="E2993" s="199"/>
      <c r="F2993" s="199"/>
      <c r="G2993" s="199"/>
      <c r="H2993" s="199"/>
      <c r="I2993" s="199"/>
      <c r="J2993" s="199"/>
      <c r="K2993" s="199"/>
      <c r="L2993" s="199"/>
      <c r="M2993" s="199"/>
      <c r="N2993" s="199"/>
      <c r="O2993" s="199"/>
      <c r="P2993" s="199"/>
      <c r="Q2993" s="200" t="s">
        <v>1</v>
      </c>
    </row>
    <row r="2994" spans="1:17" x14ac:dyDescent="0.2">
      <c r="A2994" s="195" t="s">
        <v>51</v>
      </c>
      <c r="B2994" s="196" t="s">
        <v>207</v>
      </c>
      <c r="C2994" s="196" t="s">
        <v>210</v>
      </c>
      <c r="D2994" s="196" t="s">
        <v>195</v>
      </c>
      <c r="E2994" s="196"/>
      <c r="F2994" s="196"/>
      <c r="G2994" s="196"/>
      <c r="H2994" s="196"/>
      <c r="I2994" s="196"/>
      <c r="J2994" s="196"/>
      <c r="K2994" s="196"/>
      <c r="L2994" s="196"/>
      <c r="M2994" s="196"/>
      <c r="N2994" s="196"/>
      <c r="O2994" s="196"/>
      <c r="P2994" s="196"/>
      <c r="Q2994" s="197" t="s">
        <v>1</v>
      </c>
    </row>
    <row r="2995" spans="1:17" x14ac:dyDescent="0.2">
      <c r="A2995" s="198" t="s">
        <v>51</v>
      </c>
      <c r="B2995" s="199" t="s">
        <v>207</v>
      </c>
      <c r="C2995" s="199" t="s">
        <v>210</v>
      </c>
      <c r="D2995" s="199" t="s">
        <v>197</v>
      </c>
      <c r="E2995" s="199"/>
      <c r="F2995" s="199"/>
      <c r="G2995" s="199"/>
      <c r="H2995" s="199"/>
      <c r="I2995" s="199"/>
      <c r="J2995" s="199"/>
      <c r="K2995" s="199"/>
      <c r="L2995" s="199"/>
      <c r="M2995" s="199"/>
      <c r="N2995" s="199"/>
      <c r="O2995" s="199"/>
      <c r="P2995" s="199"/>
      <c r="Q2995" s="200" t="s">
        <v>1</v>
      </c>
    </row>
    <row r="2996" spans="1:17" x14ac:dyDescent="0.2">
      <c r="A2996" s="195" t="s">
        <v>51</v>
      </c>
      <c r="B2996" s="196" t="s">
        <v>207</v>
      </c>
      <c r="C2996" s="196" t="s">
        <v>206</v>
      </c>
      <c r="D2996" s="196" t="s">
        <v>195</v>
      </c>
      <c r="E2996" s="196"/>
      <c r="F2996" s="196"/>
      <c r="G2996" s="196"/>
      <c r="H2996" s="196"/>
      <c r="I2996" s="196"/>
      <c r="J2996" s="196"/>
      <c r="K2996" s="196"/>
      <c r="L2996" s="196"/>
      <c r="M2996" s="196"/>
      <c r="N2996" s="196"/>
      <c r="O2996" s="196"/>
      <c r="P2996" s="196"/>
      <c r="Q2996" s="197" t="s">
        <v>1</v>
      </c>
    </row>
    <row r="2997" spans="1:17" x14ac:dyDescent="0.2">
      <c r="A2997" s="198" t="s">
        <v>51</v>
      </c>
      <c r="B2997" s="199" t="s">
        <v>207</v>
      </c>
      <c r="C2997" s="199" t="s">
        <v>206</v>
      </c>
      <c r="D2997" s="199" t="s">
        <v>197</v>
      </c>
      <c r="E2997" s="199"/>
      <c r="F2997" s="199"/>
      <c r="G2997" s="199"/>
      <c r="H2997" s="199"/>
      <c r="I2997" s="199"/>
      <c r="J2997" s="199"/>
      <c r="K2997" s="199"/>
      <c r="L2997" s="199"/>
      <c r="M2997" s="199"/>
      <c r="N2997" s="199"/>
      <c r="O2997" s="199"/>
      <c r="P2997" s="199"/>
      <c r="Q2997" s="200" t="s">
        <v>1</v>
      </c>
    </row>
    <row r="2998" spans="1:17" x14ac:dyDescent="0.2">
      <c r="A2998" s="195" t="s">
        <v>51</v>
      </c>
      <c r="B2998" s="196" t="s">
        <v>207</v>
      </c>
      <c r="C2998" s="196" t="s">
        <v>211</v>
      </c>
      <c r="D2998" s="196" t="s">
        <v>195</v>
      </c>
      <c r="E2998" s="199"/>
      <c r="F2998" s="199"/>
      <c r="G2998" s="199"/>
      <c r="H2998" s="199"/>
      <c r="I2998" s="199"/>
      <c r="J2998" s="199"/>
      <c r="K2998" s="199"/>
      <c r="L2998" s="199"/>
      <c r="M2998" s="199"/>
      <c r="N2998" s="199"/>
      <c r="O2998" s="199"/>
      <c r="P2998" s="199"/>
      <c r="Q2998" s="200"/>
    </row>
    <row r="2999" spans="1:17" x14ac:dyDescent="0.2">
      <c r="A2999" s="198" t="s">
        <v>51</v>
      </c>
      <c r="B2999" s="199" t="s">
        <v>207</v>
      </c>
      <c r="C2999" s="199" t="s">
        <v>211</v>
      </c>
      <c r="D2999" s="199" t="s">
        <v>197</v>
      </c>
      <c r="E2999" s="199"/>
      <c r="F2999" s="199"/>
      <c r="G2999" s="199"/>
      <c r="H2999" s="199"/>
      <c r="I2999" s="199"/>
      <c r="J2999" s="199"/>
      <c r="K2999" s="199"/>
      <c r="L2999" s="199"/>
      <c r="M2999" s="199"/>
      <c r="N2999" s="199"/>
      <c r="O2999" s="199"/>
      <c r="P2999" s="199"/>
      <c r="Q2999" s="200"/>
    </row>
    <row r="3000" spans="1:17" x14ac:dyDescent="0.2">
      <c r="A3000" s="195" t="s">
        <v>51</v>
      </c>
      <c r="B3000" s="196" t="s">
        <v>207</v>
      </c>
      <c r="C3000" s="196" t="s">
        <v>1087</v>
      </c>
      <c r="D3000" s="196" t="s">
        <v>195</v>
      </c>
      <c r="E3000" s="199"/>
      <c r="F3000" s="199"/>
      <c r="G3000" s="199"/>
      <c r="H3000" s="199"/>
      <c r="I3000" s="199"/>
      <c r="J3000" s="199"/>
      <c r="K3000" s="199"/>
      <c r="L3000" s="199"/>
      <c r="M3000" s="199"/>
      <c r="N3000" s="199"/>
      <c r="O3000" s="199"/>
      <c r="P3000" s="199"/>
      <c r="Q3000" s="200"/>
    </row>
    <row r="3001" spans="1:17" x14ac:dyDescent="0.2">
      <c r="A3001" s="198" t="s">
        <v>51</v>
      </c>
      <c r="B3001" s="199" t="s">
        <v>207</v>
      </c>
      <c r="C3001" s="199" t="s">
        <v>1087</v>
      </c>
      <c r="D3001" s="199" t="s">
        <v>197</v>
      </c>
      <c r="E3001" s="199"/>
      <c r="F3001" s="199"/>
      <c r="G3001" s="199"/>
      <c r="H3001" s="199"/>
      <c r="I3001" s="199"/>
      <c r="J3001" s="199"/>
      <c r="K3001" s="199"/>
      <c r="L3001" s="199"/>
      <c r="M3001" s="199"/>
      <c r="N3001" s="199"/>
      <c r="O3001" s="199"/>
      <c r="P3001" s="199"/>
      <c r="Q3001" s="200"/>
    </row>
    <row r="3002" spans="1:17" x14ac:dyDescent="0.2">
      <c r="A3002" s="195" t="s">
        <v>52</v>
      </c>
      <c r="B3002" s="196" t="s">
        <v>208</v>
      </c>
      <c r="C3002" s="196" t="s">
        <v>214</v>
      </c>
      <c r="D3002" s="196" t="s">
        <v>195</v>
      </c>
      <c r="E3002" s="196">
        <v>117033</v>
      </c>
      <c r="F3002" s="196"/>
      <c r="G3002" s="196"/>
      <c r="H3002" s="196">
        <v>103105</v>
      </c>
      <c r="I3002" s="196"/>
      <c r="J3002" s="196"/>
      <c r="K3002" s="196"/>
      <c r="L3002" s="196"/>
      <c r="M3002" s="196"/>
      <c r="N3002" s="196"/>
      <c r="O3002" s="196"/>
      <c r="P3002" s="196"/>
      <c r="Q3002" s="197" t="s">
        <v>1</v>
      </c>
    </row>
    <row r="3003" spans="1:17" x14ac:dyDescent="0.2">
      <c r="A3003" s="198" t="s">
        <v>52</v>
      </c>
      <c r="B3003" s="199" t="s">
        <v>208</v>
      </c>
      <c r="C3003" s="199" t="s">
        <v>214</v>
      </c>
      <c r="D3003" s="199" t="s">
        <v>197</v>
      </c>
      <c r="E3003" s="199">
        <v>135898</v>
      </c>
      <c r="F3003" s="199"/>
      <c r="G3003" s="199"/>
      <c r="H3003" s="199">
        <v>118283</v>
      </c>
      <c r="I3003" s="199"/>
      <c r="J3003" s="199"/>
      <c r="K3003" s="199"/>
      <c r="L3003" s="199"/>
      <c r="M3003" s="199"/>
      <c r="N3003" s="199"/>
      <c r="O3003" s="199"/>
      <c r="P3003" s="199"/>
      <c r="Q3003" s="200" t="s">
        <v>1</v>
      </c>
    </row>
    <row r="3004" spans="1:17" x14ac:dyDescent="0.2">
      <c r="A3004" s="195" t="s">
        <v>52</v>
      </c>
      <c r="B3004" s="196" t="s">
        <v>208</v>
      </c>
      <c r="C3004" s="196" t="s">
        <v>215</v>
      </c>
      <c r="D3004" s="196" t="s">
        <v>195</v>
      </c>
      <c r="E3004" s="196">
        <v>87457</v>
      </c>
      <c r="F3004" s="196"/>
      <c r="G3004" s="196"/>
      <c r="H3004" s="196">
        <v>81027</v>
      </c>
      <c r="I3004" s="196"/>
      <c r="J3004" s="196"/>
      <c r="K3004" s="196"/>
      <c r="L3004" s="196"/>
      <c r="M3004" s="196"/>
      <c r="N3004" s="196"/>
      <c r="O3004" s="196"/>
      <c r="P3004" s="196"/>
      <c r="Q3004" s="197" t="s">
        <v>1</v>
      </c>
    </row>
    <row r="3005" spans="1:17" x14ac:dyDescent="0.2">
      <c r="A3005" s="198" t="s">
        <v>52</v>
      </c>
      <c r="B3005" s="199" t="s">
        <v>208</v>
      </c>
      <c r="C3005" s="199" t="s">
        <v>215</v>
      </c>
      <c r="D3005" s="199" t="s">
        <v>197</v>
      </c>
      <c r="E3005" s="199">
        <v>96274</v>
      </c>
      <c r="F3005" s="199"/>
      <c r="G3005" s="199"/>
      <c r="H3005" s="199">
        <v>89227</v>
      </c>
      <c r="I3005" s="199"/>
      <c r="J3005" s="199"/>
      <c r="K3005" s="199"/>
      <c r="L3005" s="199"/>
      <c r="M3005" s="199"/>
      <c r="N3005" s="199"/>
      <c r="O3005" s="199"/>
      <c r="P3005" s="199"/>
      <c r="Q3005" s="200" t="s">
        <v>1</v>
      </c>
    </row>
    <row r="3006" spans="1:17" x14ac:dyDescent="0.2">
      <c r="A3006" s="195" t="s">
        <v>52</v>
      </c>
      <c r="B3006" s="196" t="s">
        <v>208</v>
      </c>
      <c r="C3006" s="196" t="s">
        <v>213</v>
      </c>
      <c r="D3006" s="196" t="s">
        <v>195</v>
      </c>
      <c r="E3006" s="196">
        <v>76192</v>
      </c>
      <c r="F3006" s="196"/>
      <c r="G3006" s="196"/>
      <c r="H3006" s="196">
        <v>77223</v>
      </c>
      <c r="I3006" s="196"/>
      <c r="J3006" s="196"/>
      <c r="K3006" s="196"/>
      <c r="L3006" s="196"/>
      <c r="M3006" s="196"/>
      <c r="N3006" s="196"/>
      <c r="O3006" s="196"/>
      <c r="P3006" s="196"/>
      <c r="Q3006" s="197" t="s">
        <v>1</v>
      </c>
    </row>
    <row r="3007" spans="1:17" x14ac:dyDescent="0.2">
      <c r="A3007" s="198" t="s">
        <v>52</v>
      </c>
      <c r="B3007" s="199" t="s">
        <v>208</v>
      </c>
      <c r="C3007" s="199" t="s">
        <v>213</v>
      </c>
      <c r="D3007" s="199" t="s">
        <v>197</v>
      </c>
      <c r="E3007" s="199">
        <v>79835</v>
      </c>
      <c r="F3007" s="199"/>
      <c r="G3007" s="199"/>
      <c r="H3007" s="199">
        <v>81827</v>
      </c>
      <c r="I3007" s="199"/>
      <c r="J3007" s="199"/>
      <c r="K3007" s="199"/>
      <c r="L3007" s="199"/>
      <c r="M3007" s="199"/>
      <c r="N3007" s="199"/>
      <c r="O3007" s="199"/>
      <c r="P3007" s="199"/>
      <c r="Q3007" s="200" t="s">
        <v>1</v>
      </c>
    </row>
    <row r="3008" spans="1:17" x14ac:dyDescent="0.2">
      <c r="A3008" s="195" t="s">
        <v>52</v>
      </c>
      <c r="B3008" s="196" t="s">
        <v>208</v>
      </c>
      <c r="C3008" s="196" t="s">
        <v>212</v>
      </c>
      <c r="D3008" s="196" t="s">
        <v>195</v>
      </c>
      <c r="E3008" s="196">
        <v>66709</v>
      </c>
      <c r="F3008" s="196"/>
      <c r="G3008" s="196"/>
      <c r="H3008" s="196">
        <v>71157</v>
      </c>
      <c r="I3008" s="196"/>
      <c r="J3008" s="196"/>
      <c r="K3008" s="196"/>
      <c r="L3008" s="196"/>
      <c r="M3008" s="196"/>
      <c r="N3008" s="196"/>
      <c r="O3008" s="196"/>
      <c r="P3008" s="196"/>
      <c r="Q3008" s="197" t="s">
        <v>1</v>
      </c>
    </row>
    <row r="3009" spans="1:17" x14ac:dyDescent="0.2">
      <c r="A3009" s="198" t="s">
        <v>52</v>
      </c>
      <c r="B3009" s="199" t="s">
        <v>208</v>
      </c>
      <c r="C3009" s="199" t="s">
        <v>212</v>
      </c>
      <c r="D3009" s="199" t="s">
        <v>197</v>
      </c>
      <c r="E3009" s="199">
        <v>67944</v>
      </c>
      <c r="F3009" s="199"/>
      <c r="G3009" s="199"/>
      <c r="H3009" s="199">
        <v>73907</v>
      </c>
      <c r="I3009" s="199"/>
      <c r="J3009" s="199"/>
      <c r="K3009" s="199"/>
      <c r="L3009" s="199"/>
      <c r="M3009" s="199"/>
      <c r="N3009" s="199"/>
      <c r="O3009" s="199"/>
      <c r="P3009" s="199"/>
      <c r="Q3009" s="200" t="s">
        <v>1</v>
      </c>
    </row>
    <row r="3010" spans="1:17" x14ac:dyDescent="0.2">
      <c r="A3010" s="195" t="s">
        <v>52</v>
      </c>
      <c r="B3010" s="196" t="s">
        <v>208</v>
      </c>
      <c r="C3010" s="196" t="s">
        <v>210</v>
      </c>
      <c r="D3010" s="196" t="s">
        <v>195</v>
      </c>
      <c r="E3010" s="196">
        <v>55824</v>
      </c>
      <c r="F3010" s="196"/>
      <c r="G3010" s="196"/>
      <c r="H3010" s="196">
        <v>59804</v>
      </c>
      <c r="I3010" s="196"/>
      <c r="J3010" s="196"/>
      <c r="K3010" s="196"/>
      <c r="L3010" s="196"/>
      <c r="M3010" s="196"/>
      <c r="N3010" s="196"/>
      <c r="O3010" s="196"/>
      <c r="P3010" s="196"/>
      <c r="Q3010" s="197" t="s">
        <v>1</v>
      </c>
    </row>
    <row r="3011" spans="1:17" x14ac:dyDescent="0.2">
      <c r="A3011" s="198" t="s">
        <v>52</v>
      </c>
      <c r="B3011" s="199" t="s">
        <v>208</v>
      </c>
      <c r="C3011" s="199" t="s">
        <v>210</v>
      </c>
      <c r="D3011" s="199" t="s">
        <v>197</v>
      </c>
      <c r="E3011" s="199">
        <v>55270</v>
      </c>
      <c r="F3011" s="199"/>
      <c r="G3011" s="199"/>
      <c r="H3011" s="199">
        <v>58641</v>
      </c>
      <c r="I3011" s="199"/>
      <c r="J3011" s="199"/>
      <c r="K3011" s="199"/>
      <c r="L3011" s="199"/>
      <c r="M3011" s="199"/>
      <c r="N3011" s="199"/>
      <c r="O3011" s="199"/>
      <c r="P3011" s="199"/>
      <c r="Q3011" s="200" t="s">
        <v>1</v>
      </c>
    </row>
    <row r="3012" spans="1:17" x14ac:dyDescent="0.2">
      <c r="A3012" s="195" t="s">
        <v>52</v>
      </c>
      <c r="B3012" s="196" t="s">
        <v>208</v>
      </c>
      <c r="C3012" s="196" t="s">
        <v>206</v>
      </c>
      <c r="D3012" s="196" t="s">
        <v>195</v>
      </c>
      <c r="E3012" s="196">
        <v>54228</v>
      </c>
      <c r="F3012" s="196"/>
      <c r="G3012" s="196"/>
      <c r="H3012" s="196">
        <v>55448</v>
      </c>
      <c r="I3012" s="196"/>
      <c r="J3012" s="196"/>
      <c r="K3012" s="196"/>
      <c r="L3012" s="196"/>
      <c r="M3012" s="196"/>
      <c r="N3012" s="196"/>
      <c r="O3012" s="196"/>
      <c r="P3012" s="196"/>
      <c r="Q3012" s="197" t="s">
        <v>1</v>
      </c>
    </row>
    <row r="3013" spans="1:17" x14ac:dyDescent="0.2">
      <c r="A3013" s="198" t="s">
        <v>52</v>
      </c>
      <c r="B3013" s="199" t="s">
        <v>208</v>
      </c>
      <c r="C3013" s="199" t="s">
        <v>206</v>
      </c>
      <c r="D3013" s="199" t="s">
        <v>197</v>
      </c>
      <c r="E3013" s="199">
        <v>51677</v>
      </c>
      <c r="F3013" s="199"/>
      <c r="G3013" s="199"/>
      <c r="H3013" s="199">
        <v>54096</v>
      </c>
      <c r="I3013" s="199"/>
      <c r="J3013" s="199"/>
      <c r="K3013" s="199"/>
      <c r="L3013" s="199"/>
      <c r="M3013" s="199"/>
      <c r="N3013" s="199"/>
      <c r="O3013" s="199"/>
      <c r="P3013" s="199"/>
      <c r="Q3013" s="200" t="s">
        <v>1</v>
      </c>
    </row>
    <row r="3014" spans="1:17" x14ac:dyDescent="0.2">
      <c r="A3014" s="195" t="s">
        <v>52</v>
      </c>
      <c r="B3014" s="196" t="s">
        <v>208</v>
      </c>
      <c r="C3014" s="196" t="s">
        <v>211</v>
      </c>
      <c r="D3014" s="196" t="s">
        <v>195</v>
      </c>
      <c r="E3014" s="196"/>
      <c r="F3014" s="196"/>
      <c r="G3014" s="196"/>
      <c r="H3014" s="196"/>
      <c r="I3014" s="196"/>
      <c r="J3014" s="196"/>
      <c r="K3014" s="196"/>
      <c r="L3014" s="196"/>
      <c r="M3014" s="196"/>
      <c r="N3014" s="196"/>
      <c r="O3014" s="196"/>
      <c r="P3014" s="196"/>
      <c r="Q3014" s="197" t="s">
        <v>1</v>
      </c>
    </row>
    <row r="3015" spans="1:17" x14ac:dyDescent="0.2">
      <c r="A3015" s="198" t="s">
        <v>52</v>
      </c>
      <c r="B3015" s="199" t="s">
        <v>208</v>
      </c>
      <c r="C3015" s="199" t="s">
        <v>211</v>
      </c>
      <c r="D3015" s="199" t="s">
        <v>197</v>
      </c>
      <c r="E3015" s="199"/>
      <c r="F3015" s="199"/>
      <c r="G3015" s="199"/>
      <c r="H3015" s="199"/>
      <c r="I3015" s="199"/>
      <c r="J3015" s="199"/>
      <c r="K3015" s="199"/>
      <c r="L3015" s="199"/>
      <c r="M3015" s="199"/>
      <c r="N3015" s="199"/>
      <c r="O3015" s="199"/>
      <c r="P3015" s="199"/>
      <c r="Q3015" s="200" t="s">
        <v>1</v>
      </c>
    </row>
    <row r="3016" spans="1:17" x14ac:dyDescent="0.2">
      <c r="A3016" s="195" t="s">
        <v>52</v>
      </c>
      <c r="B3016" s="196" t="s">
        <v>205</v>
      </c>
      <c r="C3016" s="196" t="s">
        <v>214</v>
      </c>
      <c r="D3016" s="196" t="s">
        <v>195</v>
      </c>
      <c r="E3016" s="196">
        <v>64649</v>
      </c>
      <c r="F3016" s="196"/>
      <c r="G3016" s="196"/>
      <c r="H3016" s="196">
        <v>61424</v>
      </c>
      <c r="I3016" s="196"/>
      <c r="J3016" s="196"/>
      <c r="K3016" s="196"/>
      <c r="L3016" s="196"/>
      <c r="M3016" s="196"/>
      <c r="N3016" s="196"/>
      <c r="O3016" s="196"/>
      <c r="P3016" s="196"/>
      <c r="Q3016" s="197" t="s">
        <v>1</v>
      </c>
    </row>
    <row r="3017" spans="1:17" x14ac:dyDescent="0.2">
      <c r="A3017" s="198" t="s">
        <v>52</v>
      </c>
      <c r="B3017" s="199" t="s">
        <v>205</v>
      </c>
      <c r="C3017" s="199" t="s">
        <v>214</v>
      </c>
      <c r="D3017" s="199" t="s">
        <v>197</v>
      </c>
      <c r="E3017" s="199">
        <v>67314</v>
      </c>
      <c r="F3017" s="199"/>
      <c r="G3017" s="199"/>
      <c r="H3017" s="199">
        <v>66671</v>
      </c>
      <c r="I3017" s="199"/>
      <c r="J3017" s="199"/>
      <c r="K3017" s="199"/>
      <c r="L3017" s="199"/>
      <c r="M3017" s="199"/>
      <c r="N3017" s="199"/>
      <c r="O3017" s="199"/>
      <c r="P3017" s="199"/>
      <c r="Q3017" s="200" t="s">
        <v>1</v>
      </c>
    </row>
    <row r="3018" spans="1:17" x14ac:dyDescent="0.2">
      <c r="A3018" s="195" t="s">
        <v>52</v>
      </c>
      <c r="B3018" s="196" t="s">
        <v>205</v>
      </c>
      <c r="C3018" s="196" t="s">
        <v>215</v>
      </c>
      <c r="D3018" s="196" t="s">
        <v>195</v>
      </c>
      <c r="E3018" s="196">
        <v>53000</v>
      </c>
      <c r="F3018" s="196"/>
      <c r="G3018" s="196"/>
      <c r="H3018" s="196">
        <v>52368</v>
      </c>
      <c r="I3018" s="196"/>
      <c r="J3018" s="196"/>
      <c r="K3018" s="196"/>
      <c r="L3018" s="196"/>
      <c r="M3018" s="196"/>
      <c r="N3018" s="196"/>
      <c r="O3018" s="196"/>
      <c r="P3018" s="196"/>
      <c r="Q3018" s="197" t="s">
        <v>1</v>
      </c>
    </row>
    <row r="3019" spans="1:17" x14ac:dyDescent="0.2">
      <c r="A3019" s="198" t="s">
        <v>52</v>
      </c>
      <c r="B3019" s="199" t="s">
        <v>205</v>
      </c>
      <c r="C3019" s="199" t="s">
        <v>215</v>
      </c>
      <c r="D3019" s="199" t="s">
        <v>197</v>
      </c>
      <c r="E3019" s="199">
        <v>49130</v>
      </c>
      <c r="F3019" s="199"/>
      <c r="G3019" s="199"/>
      <c r="H3019" s="199">
        <v>50526</v>
      </c>
      <c r="I3019" s="199"/>
      <c r="J3019" s="199"/>
      <c r="K3019" s="199"/>
      <c r="L3019" s="199"/>
      <c r="M3019" s="199"/>
      <c r="N3019" s="199"/>
      <c r="O3019" s="199"/>
      <c r="P3019" s="199"/>
      <c r="Q3019" s="200" t="s">
        <v>1</v>
      </c>
    </row>
    <row r="3020" spans="1:17" x14ac:dyDescent="0.2">
      <c r="A3020" s="195" t="s">
        <v>52</v>
      </c>
      <c r="B3020" s="196" t="s">
        <v>205</v>
      </c>
      <c r="C3020" s="196" t="s">
        <v>213</v>
      </c>
      <c r="D3020" s="196" t="s">
        <v>195</v>
      </c>
      <c r="E3020" s="196">
        <v>44897</v>
      </c>
      <c r="F3020" s="196"/>
      <c r="G3020" s="196"/>
      <c r="H3020" s="196">
        <v>46803</v>
      </c>
      <c r="I3020" s="196"/>
      <c r="J3020" s="196"/>
      <c r="K3020" s="196"/>
      <c r="L3020" s="196"/>
      <c r="M3020" s="196"/>
      <c r="N3020" s="196"/>
      <c r="O3020" s="196"/>
      <c r="P3020" s="196"/>
      <c r="Q3020" s="197" t="s">
        <v>1</v>
      </c>
    </row>
    <row r="3021" spans="1:17" x14ac:dyDescent="0.2">
      <c r="A3021" s="198" t="s">
        <v>52</v>
      </c>
      <c r="B3021" s="199" t="s">
        <v>205</v>
      </c>
      <c r="C3021" s="199" t="s">
        <v>213</v>
      </c>
      <c r="D3021" s="199" t="s">
        <v>197</v>
      </c>
      <c r="E3021" s="199">
        <v>38815</v>
      </c>
      <c r="F3021" s="199"/>
      <c r="G3021" s="199"/>
      <c r="H3021" s="199">
        <v>41556</v>
      </c>
      <c r="I3021" s="199"/>
      <c r="J3021" s="199"/>
      <c r="K3021" s="199"/>
      <c r="L3021" s="199"/>
      <c r="M3021" s="199"/>
      <c r="N3021" s="199"/>
      <c r="O3021" s="199"/>
      <c r="P3021" s="199"/>
      <c r="Q3021" s="200" t="s">
        <v>1</v>
      </c>
    </row>
    <row r="3022" spans="1:17" x14ac:dyDescent="0.2">
      <c r="A3022" s="195" t="s">
        <v>52</v>
      </c>
      <c r="B3022" s="196" t="s">
        <v>205</v>
      </c>
      <c r="C3022" s="196" t="s">
        <v>212</v>
      </c>
      <c r="D3022" s="196" t="s">
        <v>195</v>
      </c>
      <c r="E3022" s="196"/>
      <c r="F3022" s="196"/>
      <c r="G3022" s="196"/>
      <c r="H3022" s="196"/>
      <c r="I3022" s="196"/>
      <c r="J3022" s="196"/>
      <c r="K3022" s="196"/>
      <c r="L3022" s="196"/>
      <c r="M3022" s="196"/>
      <c r="N3022" s="196"/>
      <c r="O3022" s="196"/>
      <c r="P3022" s="196"/>
      <c r="Q3022" s="197" t="s">
        <v>1</v>
      </c>
    </row>
    <row r="3023" spans="1:17" x14ac:dyDescent="0.2">
      <c r="A3023" s="198" t="s">
        <v>52</v>
      </c>
      <c r="B3023" s="199" t="s">
        <v>205</v>
      </c>
      <c r="C3023" s="199" t="s">
        <v>212</v>
      </c>
      <c r="D3023" s="199" t="s">
        <v>197</v>
      </c>
      <c r="E3023" s="199"/>
      <c r="F3023" s="199"/>
      <c r="G3023" s="199"/>
      <c r="H3023" s="199"/>
      <c r="I3023" s="199"/>
      <c r="J3023" s="199"/>
      <c r="K3023" s="199"/>
      <c r="L3023" s="199"/>
      <c r="M3023" s="199"/>
      <c r="N3023" s="199"/>
      <c r="O3023" s="199"/>
      <c r="P3023" s="199"/>
      <c r="Q3023" s="200" t="s">
        <v>1</v>
      </c>
    </row>
    <row r="3024" spans="1:17" x14ac:dyDescent="0.2">
      <c r="A3024" s="195" t="s">
        <v>52</v>
      </c>
      <c r="B3024" s="196" t="s">
        <v>205</v>
      </c>
      <c r="C3024" s="196" t="s">
        <v>210</v>
      </c>
      <c r="D3024" s="196" t="s">
        <v>195</v>
      </c>
      <c r="E3024" s="196"/>
      <c r="F3024" s="196"/>
      <c r="G3024" s="196"/>
      <c r="H3024" s="196"/>
      <c r="I3024" s="196"/>
      <c r="J3024" s="196"/>
      <c r="K3024" s="196"/>
      <c r="L3024" s="196"/>
      <c r="M3024" s="196"/>
      <c r="N3024" s="196"/>
      <c r="O3024" s="196"/>
      <c r="P3024" s="196"/>
      <c r="Q3024" s="197" t="s">
        <v>1</v>
      </c>
    </row>
    <row r="3025" spans="1:17" x14ac:dyDescent="0.2">
      <c r="A3025" s="198" t="s">
        <v>52</v>
      </c>
      <c r="B3025" s="199" t="s">
        <v>205</v>
      </c>
      <c r="C3025" s="199" t="s">
        <v>210</v>
      </c>
      <c r="D3025" s="199" t="s">
        <v>197</v>
      </c>
      <c r="E3025" s="199"/>
      <c r="F3025" s="199"/>
      <c r="G3025" s="199"/>
      <c r="H3025" s="199"/>
      <c r="I3025" s="199"/>
      <c r="J3025" s="199"/>
      <c r="K3025" s="199"/>
      <c r="L3025" s="199"/>
      <c r="M3025" s="199"/>
      <c r="N3025" s="199"/>
      <c r="O3025" s="199"/>
      <c r="P3025" s="199"/>
      <c r="Q3025" s="200" t="s">
        <v>1</v>
      </c>
    </row>
    <row r="3026" spans="1:17" x14ac:dyDescent="0.2">
      <c r="A3026" s="195" t="s">
        <v>52</v>
      </c>
      <c r="B3026" s="196" t="s">
        <v>205</v>
      </c>
      <c r="C3026" s="196" t="s">
        <v>206</v>
      </c>
      <c r="D3026" s="196" t="s">
        <v>195</v>
      </c>
      <c r="E3026" s="196"/>
      <c r="F3026" s="196"/>
      <c r="G3026" s="196"/>
      <c r="H3026" s="196"/>
      <c r="I3026" s="196"/>
      <c r="J3026" s="196"/>
      <c r="K3026" s="196"/>
      <c r="L3026" s="196"/>
      <c r="M3026" s="196"/>
      <c r="N3026" s="196"/>
      <c r="O3026" s="196"/>
      <c r="P3026" s="196"/>
      <c r="Q3026" s="197" t="s">
        <v>1</v>
      </c>
    </row>
    <row r="3027" spans="1:17" x14ac:dyDescent="0.2">
      <c r="A3027" s="198" t="s">
        <v>52</v>
      </c>
      <c r="B3027" s="199" t="s">
        <v>205</v>
      </c>
      <c r="C3027" s="199" t="s">
        <v>206</v>
      </c>
      <c r="D3027" s="199" t="s">
        <v>197</v>
      </c>
      <c r="E3027" s="199"/>
      <c r="F3027" s="199"/>
      <c r="G3027" s="199"/>
      <c r="H3027" s="199"/>
      <c r="I3027" s="199"/>
      <c r="J3027" s="199"/>
      <c r="K3027" s="199"/>
      <c r="L3027" s="199"/>
      <c r="M3027" s="199"/>
      <c r="N3027" s="199"/>
      <c r="O3027" s="199"/>
      <c r="P3027" s="199"/>
      <c r="Q3027" s="200" t="s">
        <v>1</v>
      </c>
    </row>
    <row r="3028" spans="1:17" x14ac:dyDescent="0.2">
      <c r="A3028" s="195" t="s">
        <v>52</v>
      </c>
      <c r="B3028" s="196" t="s">
        <v>205</v>
      </c>
      <c r="C3028" s="196" t="s">
        <v>211</v>
      </c>
      <c r="D3028" s="196" t="s">
        <v>195</v>
      </c>
      <c r="E3028" s="199"/>
      <c r="F3028" s="199"/>
      <c r="G3028" s="199"/>
      <c r="H3028" s="199"/>
      <c r="I3028" s="199"/>
      <c r="J3028" s="199"/>
      <c r="K3028" s="199"/>
      <c r="L3028" s="199"/>
      <c r="M3028" s="199"/>
      <c r="N3028" s="199"/>
      <c r="O3028" s="199"/>
      <c r="P3028" s="199"/>
      <c r="Q3028" s="200"/>
    </row>
    <row r="3029" spans="1:17" x14ac:dyDescent="0.2">
      <c r="A3029" s="198" t="s">
        <v>52</v>
      </c>
      <c r="B3029" s="199" t="s">
        <v>205</v>
      </c>
      <c r="C3029" s="199" t="s">
        <v>211</v>
      </c>
      <c r="D3029" s="199" t="s">
        <v>197</v>
      </c>
      <c r="E3029" s="199"/>
      <c r="F3029" s="199"/>
      <c r="G3029" s="199"/>
      <c r="H3029" s="199"/>
      <c r="I3029" s="199"/>
      <c r="J3029" s="199"/>
      <c r="K3029" s="199"/>
      <c r="L3029" s="199"/>
      <c r="M3029" s="199"/>
      <c r="N3029" s="199"/>
      <c r="O3029" s="199"/>
      <c r="P3029" s="199"/>
      <c r="Q3029" s="200"/>
    </row>
    <row r="3030" spans="1:17" x14ac:dyDescent="0.2">
      <c r="A3030" s="195" t="s">
        <v>52</v>
      </c>
      <c r="B3030" s="196" t="s">
        <v>205</v>
      </c>
      <c r="C3030" s="196" t="s">
        <v>1087</v>
      </c>
      <c r="D3030" s="196" t="s">
        <v>195</v>
      </c>
      <c r="E3030" s="199"/>
      <c r="F3030" s="199"/>
      <c r="G3030" s="199"/>
      <c r="H3030" s="199"/>
      <c r="I3030" s="199"/>
      <c r="J3030" s="199"/>
      <c r="K3030" s="199"/>
      <c r="L3030" s="199"/>
      <c r="M3030" s="199"/>
      <c r="N3030" s="199"/>
      <c r="O3030" s="199"/>
      <c r="P3030" s="199"/>
      <c r="Q3030" s="200"/>
    </row>
    <row r="3031" spans="1:17" x14ac:dyDescent="0.2">
      <c r="A3031" s="198" t="s">
        <v>52</v>
      </c>
      <c r="B3031" s="199" t="s">
        <v>205</v>
      </c>
      <c r="C3031" s="199" t="s">
        <v>1087</v>
      </c>
      <c r="D3031" s="199" t="s">
        <v>197</v>
      </c>
      <c r="E3031" s="199"/>
      <c r="F3031" s="199"/>
      <c r="G3031" s="199"/>
      <c r="H3031" s="199"/>
      <c r="I3031" s="199"/>
      <c r="J3031" s="199"/>
      <c r="K3031" s="199"/>
      <c r="L3031" s="199"/>
      <c r="M3031" s="199"/>
      <c r="N3031" s="199"/>
      <c r="O3031" s="199"/>
      <c r="P3031" s="199"/>
      <c r="Q3031" s="200"/>
    </row>
    <row r="3032" spans="1:17" x14ac:dyDescent="0.2">
      <c r="A3032" s="195" t="s">
        <v>52</v>
      </c>
      <c r="B3032" s="196" t="s">
        <v>209</v>
      </c>
      <c r="C3032" s="196" t="s">
        <v>214</v>
      </c>
      <c r="D3032" s="196" t="s">
        <v>195</v>
      </c>
      <c r="E3032" s="196">
        <v>18.156420000000001</v>
      </c>
      <c r="F3032" s="196"/>
      <c r="G3032" s="196"/>
      <c r="H3032" s="196">
        <v>14.73837</v>
      </c>
      <c r="I3032" s="196"/>
      <c r="J3032" s="196"/>
      <c r="K3032" s="196"/>
      <c r="L3032" s="196"/>
      <c r="M3032" s="196"/>
      <c r="N3032" s="196"/>
      <c r="O3032" s="196"/>
      <c r="P3032" s="196"/>
      <c r="Q3032" s="197" t="s">
        <v>1</v>
      </c>
    </row>
    <row r="3033" spans="1:17" x14ac:dyDescent="0.2">
      <c r="A3033" s="198" t="s">
        <v>52</v>
      </c>
      <c r="B3033" s="199" t="s">
        <v>209</v>
      </c>
      <c r="C3033" s="199" t="s">
        <v>214</v>
      </c>
      <c r="D3033" s="199" t="s">
        <v>197</v>
      </c>
      <c r="E3033" s="199">
        <v>21.61327</v>
      </c>
      <c r="F3033" s="199"/>
      <c r="G3033" s="199"/>
      <c r="H3033" s="199">
        <v>18.311170000000001</v>
      </c>
      <c r="I3033" s="199"/>
      <c r="J3033" s="199"/>
      <c r="K3033" s="199"/>
      <c r="L3033" s="199"/>
      <c r="M3033" s="199"/>
      <c r="N3033" s="199"/>
      <c r="O3033" s="199"/>
      <c r="P3033" s="199"/>
      <c r="Q3033" s="200" t="s">
        <v>1</v>
      </c>
    </row>
    <row r="3034" spans="1:17" x14ac:dyDescent="0.2">
      <c r="A3034" s="195" t="s">
        <v>52</v>
      </c>
      <c r="B3034" s="196" t="s">
        <v>209</v>
      </c>
      <c r="C3034" s="196" t="s">
        <v>215</v>
      </c>
      <c r="D3034" s="196" t="s">
        <v>195</v>
      </c>
      <c r="E3034" s="196">
        <v>9.5818499999999993</v>
      </c>
      <c r="F3034" s="196"/>
      <c r="G3034" s="196"/>
      <c r="H3034" s="196">
        <v>7.7270500000000002</v>
      </c>
      <c r="I3034" s="196"/>
      <c r="J3034" s="196"/>
      <c r="K3034" s="196"/>
      <c r="L3034" s="196"/>
      <c r="M3034" s="196"/>
      <c r="N3034" s="196"/>
      <c r="O3034" s="196"/>
      <c r="P3034" s="196"/>
      <c r="Q3034" s="197" t="s">
        <v>1</v>
      </c>
    </row>
    <row r="3035" spans="1:17" x14ac:dyDescent="0.2">
      <c r="A3035" s="198" t="s">
        <v>52</v>
      </c>
      <c r="B3035" s="199" t="s">
        <v>209</v>
      </c>
      <c r="C3035" s="199" t="s">
        <v>215</v>
      </c>
      <c r="D3035" s="199" t="s">
        <v>197</v>
      </c>
      <c r="E3035" s="199">
        <v>12.894450000000001</v>
      </c>
      <c r="F3035" s="199"/>
      <c r="G3035" s="199"/>
      <c r="H3035" s="199">
        <v>10.653729999999999</v>
      </c>
      <c r="I3035" s="199"/>
      <c r="J3035" s="199"/>
      <c r="K3035" s="199"/>
      <c r="L3035" s="199"/>
      <c r="M3035" s="199"/>
      <c r="N3035" s="199"/>
      <c r="O3035" s="199"/>
      <c r="P3035" s="199"/>
      <c r="Q3035" s="200" t="s">
        <v>1</v>
      </c>
    </row>
    <row r="3036" spans="1:17" x14ac:dyDescent="0.2">
      <c r="A3036" s="195" t="s">
        <v>52</v>
      </c>
      <c r="B3036" s="196" t="s">
        <v>209</v>
      </c>
      <c r="C3036" s="196" t="s">
        <v>213</v>
      </c>
      <c r="D3036" s="196" t="s">
        <v>195</v>
      </c>
      <c r="E3036" s="196">
        <v>7.4023500000000002</v>
      </c>
      <c r="F3036" s="196"/>
      <c r="G3036" s="196"/>
      <c r="H3036" s="196">
        <v>4.4740599999999997</v>
      </c>
      <c r="I3036" s="196"/>
      <c r="J3036" s="196"/>
      <c r="K3036" s="196"/>
      <c r="L3036" s="196"/>
      <c r="M3036" s="196"/>
      <c r="N3036" s="196"/>
      <c r="O3036" s="196"/>
      <c r="P3036" s="196"/>
      <c r="Q3036" s="197" t="s">
        <v>1</v>
      </c>
    </row>
    <row r="3037" spans="1:17" x14ac:dyDescent="0.2">
      <c r="A3037" s="198" t="s">
        <v>52</v>
      </c>
      <c r="B3037" s="199" t="s">
        <v>209</v>
      </c>
      <c r="C3037" s="199" t="s">
        <v>213</v>
      </c>
      <c r="D3037" s="199" t="s">
        <v>197</v>
      </c>
      <c r="E3037" s="199">
        <v>10.26993</v>
      </c>
      <c r="F3037" s="199"/>
      <c r="G3037" s="199"/>
      <c r="H3037" s="199">
        <v>6.5638500000000004</v>
      </c>
      <c r="I3037" s="199"/>
      <c r="J3037" s="199"/>
      <c r="K3037" s="199"/>
      <c r="L3037" s="199"/>
      <c r="M3037" s="199"/>
      <c r="N3037" s="199"/>
      <c r="O3037" s="199"/>
      <c r="P3037" s="199"/>
      <c r="Q3037" s="200" t="s">
        <v>1</v>
      </c>
    </row>
    <row r="3038" spans="1:17" x14ac:dyDescent="0.2">
      <c r="A3038" s="195" t="s">
        <v>52</v>
      </c>
      <c r="B3038" s="196" t="s">
        <v>209</v>
      </c>
      <c r="C3038" s="196" t="s">
        <v>212</v>
      </c>
      <c r="D3038" s="196" t="s">
        <v>195</v>
      </c>
      <c r="E3038" s="196">
        <v>6.2030599999999998</v>
      </c>
      <c r="F3038" s="196"/>
      <c r="G3038" s="196"/>
      <c r="H3038" s="196">
        <v>3.3868800000000001</v>
      </c>
      <c r="I3038" s="196"/>
      <c r="J3038" s="196"/>
      <c r="K3038" s="196"/>
      <c r="L3038" s="196"/>
      <c r="M3038" s="196"/>
      <c r="N3038" s="196"/>
      <c r="O3038" s="196"/>
      <c r="P3038" s="196"/>
      <c r="Q3038" s="197" t="s">
        <v>1</v>
      </c>
    </row>
    <row r="3039" spans="1:17" x14ac:dyDescent="0.2">
      <c r="A3039" s="198" t="s">
        <v>52</v>
      </c>
      <c r="B3039" s="199" t="s">
        <v>209</v>
      </c>
      <c r="C3039" s="199" t="s">
        <v>212</v>
      </c>
      <c r="D3039" s="199" t="s">
        <v>197</v>
      </c>
      <c r="E3039" s="199">
        <v>8.54969</v>
      </c>
      <c r="F3039" s="199"/>
      <c r="G3039" s="199"/>
      <c r="H3039" s="199">
        <v>5.1916599999999997</v>
      </c>
      <c r="I3039" s="199"/>
      <c r="J3039" s="199"/>
      <c r="K3039" s="199"/>
      <c r="L3039" s="199"/>
      <c r="M3039" s="199"/>
      <c r="N3039" s="199"/>
      <c r="O3039" s="199"/>
      <c r="P3039" s="199"/>
      <c r="Q3039" s="200" t="s">
        <v>1</v>
      </c>
    </row>
    <row r="3040" spans="1:17" x14ac:dyDescent="0.2">
      <c r="A3040" s="195" t="s">
        <v>52</v>
      </c>
      <c r="B3040" s="196" t="s">
        <v>209</v>
      </c>
      <c r="C3040" s="196" t="s">
        <v>210</v>
      </c>
      <c r="D3040" s="196" t="s">
        <v>195</v>
      </c>
      <c r="E3040" s="196">
        <v>4.3117700000000001</v>
      </c>
      <c r="F3040" s="196"/>
      <c r="G3040" s="196"/>
      <c r="H3040" s="196">
        <v>2.1771099999999999</v>
      </c>
      <c r="I3040" s="196"/>
      <c r="J3040" s="196"/>
      <c r="K3040" s="196"/>
      <c r="L3040" s="196"/>
      <c r="M3040" s="196"/>
      <c r="N3040" s="196"/>
      <c r="O3040" s="196"/>
      <c r="P3040" s="196"/>
      <c r="Q3040" s="197" t="s">
        <v>1</v>
      </c>
    </row>
    <row r="3041" spans="1:17" x14ac:dyDescent="0.2">
      <c r="A3041" s="198" t="s">
        <v>52</v>
      </c>
      <c r="B3041" s="199" t="s">
        <v>209</v>
      </c>
      <c r="C3041" s="199" t="s">
        <v>210</v>
      </c>
      <c r="D3041" s="199" t="s">
        <v>197</v>
      </c>
      <c r="E3041" s="199">
        <v>6.4989999999999997</v>
      </c>
      <c r="F3041" s="199"/>
      <c r="G3041" s="199"/>
      <c r="H3041" s="199">
        <v>3.6015799999999998</v>
      </c>
      <c r="I3041" s="199"/>
      <c r="J3041" s="199"/>
      <c r="K3041" s="199"/>
      <c r="L3041" s="199"/>
      <c r="M3041" s="199"/>
      <c r="N3041" s="199"/>
      <c r="O3041" s="199"/>
      <c r="P3041" s="199"/>
      <c r="Q3041" s="200" t="s">
        <v>1</v>
      </c>
    </row>
    <row r="3042" spans="1:17" x14ac:dyDescent="0.2">
      <c r="A3042" s="195" t="s">
        <v>52</v>
      </c>
      <c r="B3042" s="196" t="s">
        <v>209</v>
      </c>
      <c r="C3042" s="196" t="s">
        <v>206</v>
      </c>
      <c r="D3042" s="196" t="s">
        <v>195</v>
      </c>
      <c r="E3042" s="196">
        <v>2.2848000000000002</v>
      </c>
      <c r="F3042" s="196"/>
      <c r="G3042" s="196"/>
      <c r="H3042" s="196">
        <v>1.5816600000000001</v>
      </c>
      <c r="I3042" s="196"/>
      <c r="J3042" s="196"/>
      <c r="K3042" s="196"/>
      <c r="L3042" s="196"/>
      <c r="M3042" s="196"/>
      <c r="N3042" s="196"/>
      <c r="O3042" s="196"/>
      <c r="P3042" s="196"/>
      <c r="Q3042" s="197" t="s">
        <v>1</v>
      </c>
    </row>
    <row r="3043" spans="1:17" x14ac:dyDescent="0.2">
      <c r="A3043" s="198" t="s">
        <v>52</v>
      </c>
      <c r="B3043" s="199" t="s">
        <v>209</v>
      </c>
      <c r="C3043" s="199" t="s">
        <v>206</v>
      </c>
      <c r="D3043" s="199" t="s">
        <v>197</v>
      </c>
      <c r="E3043" s="199">
        <v>3.6457199999999998</v>
      </c>
      <c r="F3043" s="199"/>
      <c r="G3043" s="199"/>
      <c r="H3043" s="199">
        <v>2.5158999999999998</v>
      </c>
      <c r="I3043" s="199"/>
      <c r="J3043" s="199"/>
      <c r="K3043" s="199"/>
      <c r="L3043" s="199"/>
      <c r="M3043" s="199"/>
      <c r="N3043" s="199"/>
      <c r="O3043" s="199"/>
      <c r="P3043" s="199"/>
      <c r="Q3043" s="200" t="s">
        <v>1</v>
      </c>
    </row>
    <row r="3044" spans="1:17" x14ac:dyDescent="0.2">
      <c r="A3044" s="195" t="s">
        <v>52</v>
      </c>
      <c r="B3044" s="196" t="s">
        <v>209</v>
      </c>
      <c r="C3044" s="196" t="s">
        <v>211</v>
      </c>
      <c r="D3044" s="196" t="s">
        <v>195</v>
      </c>
      <c r="E3044" s="196"/>
      <c r="F3044" s="196"/>
      <c r="G3044" s="196"/>
      <c r="H3044" s="196"/>
      <c r="I3044" s="196"/>
      <c r="J3044" s="196"/>
      <c r="K3044" s="196"/>
      <c r="L3044" s="196"/>
      <c r="M3044" s="196"/>
      <c r="N3044" s="196"/>
      <c r="O3044" s="196"/>
      <c r="P3044" s="196"/>
      <c r="Q3044" s="197" t="s">
        <v>1</v>
      </c>
    </row>
    <row r="3045" spans="1:17" x14ac:dyDescent="0.2">
      <c r="A3045" s="198" t="s">
        <v>52</v>
      </c>
      <c r="B3045" s="199" t="s">
        <v>209</v>
      </c>
      <c r="C3045" s="199" t="s">
        <v>211</v>
      </c>
      <c r="D3045" s="199" t="s">
        <v>197</v>
      </c>
      <c r="E3045" s="199"/>
      <c r="F3045" s="199"/>
      <c r="G3045" s="199"/>
      <c r="H3045" s="199"/>
      <c r="I3045" s="199"/>
      <c r="J3045" s="199"/>
      <c r="K3045" s="199"/>
      <c r="L3045" s="199"/>
      <c r="M3045" s="199"/>
      <c r="N3045" s="199"/>
      <c r="O3045" s="199"/>
      <c r="P3045" s="199"/>
      <c r="Q3045" s="200" t="s">
        <v>1</v>
      </c>
    </row>
    <row r="3046" spans="1:17" x14ac:dyDescent="0.2">
      <c r="A3046" s="195" t="s">
        <v>52</v>
      </c>
      <c r="B3046" s="196" t="s">
        <v>207</v>
      </c>
      <c r="C3046" s="196" t="s">
        <v>214</v>
      </c>
      <c r="D3046" s="196" t="s">
        <v>195</v>
      </c>
      <c r="E3046" s="196">
        <v>8.7951899999999998</v>
      </c>
      <c r="F3046" s="196"/>
      <c r="G3046" s="196"/>
      <c r="H3046" s="196">
        <v>6.5642100000000001</v>
      </c>
      <c r="I3046" s="196"/>
      <c r="J3046" s="196"/>
      <c r="K3046" s="196"/>
      <c r="L3046" s="196"/>
      <c r="M3046" s="196"/>
      <c r="N3046" s="196"/>
      <c r="O3046" s="196"/>
      <c r="P3046" s="196"/>
      <c r="Q3046" s="197" t="s">
        <v>1</v>
      </c>
    </row>
    <row r="3047" spans="1:17" x14ac:dyDescent="0.2">
      <c r="A3047" s="198" t="s">
        <v>52</v>
      </c>
      <c r="B3047" s="199" t="s">
        <v>207</v>
      </c>
      <c r="C3047" s="199" t="s">
        <v>214</v>
      </c>
      <c r="D3047" s="199" t="s">
        <v>197</v>
      </c>
      <c r="E3047" s="199">
        <v>12.862109999999999</v>
      </c>
      <c r="F3047" s="199"/>
      <c r="G3047" s="199"/>
      <c r="H3047" s="199">
        <v>10.16784</v>
      </c>
      <c r="I3047" s="199"/>
      <c r="J3047" s="199"/>
      <c r="K3047" s="199"/>
      <c r="L3047" s="199"/>
      <c r="M3047" s="199"/>
      <c r="N3047" s="199"/>
      <c r="O3047" s="199"/>
      <c r="P3047" s="199"/>
      <c r="Q3047" s="200" t="s">
        <v>1</v>
      </c>
    </row>
    <row r="3048" spans="1:17" x14ac:dyDescent="0.2">
      <c r="A3048" s="195" t="s">
        <v>52</v>
      </c>
      <c r="B3048" s="196" t="s">
        <v>207</v>
      </c>
      <c r="C3048" s="196" t="s">
        <v>215</v>
      </c>
      <c r="D3048" s="196" t="s">
        <v>195</v>
      </c>
      <c r="E3048" s="196">
        <v>7.8830200000000001</v>
      </c>
      <c r="F3048" s="196"/>
      <c r="G3048" s="196"/>
      <c r="H3048" s="196">
        <v>4.8674799999999996</v>
      </c>
      <c r="I3048" s="196"/>
      <c r="J3048" s="196"/>
      <c r="K3048" s="196"/>
      <c r="L3048" s="196"/>
      <c r="M3048" s="196"/>
      <c r="N3048" s="196"/>
      <c r="O3048" s="196"/>
      <c r="P3048" s="196"/>
      <c r="Q3048" s="197" t="s">
        <v>1</v>
      </c>
    </row>
    <row r="3049" spans="1:17" x14ac:dyDescent="0.2">
      <c r="A3049" s="198" t="s">
        <v>52</v>
      </c>
      <c r="B3049" s="199" t="s">
        <v>207</v>
      </c>
      <c r="C3049" s="199" t="s">
        <v>215</v>
      </c>
      <c r="D3049" s="199" t="s">
        <v>197</v>
      </c>
      <c r="E3049" s="199">
        <v>11.67718</v>
      </c>
      <c r="F3049" s="199"/>
      <c r="G3049" s="199"/>
      <c r="H3049" s="199">
        <v>7.5584800000000003</v>
      </c>
      <c r="I3049" s="199"/>
      <c r="J3049" s="199"/>
      <c r="K3049" s="199"/>
      <c r="L3049" s="199"/>
      <c r="M3049" s="199"/>
      <c r="N3049" s="199"/>
      <c r="O3049" s="199"/>
      <c r="P3049" s="199"/>
      <c r="Q3049" s="200" t="s">
        <v>1</v>
      </c>
    </row>
    <row r="3050" spans="1:17" x14ac:dyDescent="0.2">
      <c r="A3050" s="195" t="s">
        <v>52</v>
      </c>
      <c r="B3050" s="196" t="s">
        <v>207</v>
      </c>
      <c r="C3050" s="196" t="s">
        <v>213</v>
      </c>
      <c r="D3050" s="196" t="s">
        <v>195</v>
      </c>
      <c r="E3050" s="196">
        <v>5.9914899999999998</v>
      </c>
      <c r="F3050" s="196"/>
      <c r="G3050" s="196"/>
      <c r="H3050" s="196">
        <v>3.6600199999999998</v>
      </c>
      <c r="I3050" s="196"/>
      <c r="J3050" s="196"/>
      <c r="K3050" s="196"/>
      <c r="L3050" s="196"/>
      <c r="M3050" s="196"/>
      <c r="N3050" s="196"/>
      <c r="O3050" s="196"/>
      <c r="P3050" s="196"/>
      <c r="Q3050" s="197" t="s">
        <v>1</v>
      </c>
    </row>
    <row r="3051" spans="1:17" x14ac:dyDescent="0.2">
      <c r="A3051" s="198" t="s">
        <v>52</v>
      </c>
      <c r="B3051" s="199" t="s">
        <v>207</v>
      </c>
      <c r="C3051" s="199" t="s">
        <v>213</v>
      </c>
      <c r="D3051" s="199" t="s">
        <v>197</v>
      </c>
      <c r="E3051" s="199">
        <v>9.1459499999999991</v>
      </c>
      <c r="F3051" s="199"/>
      <c r="G3051" s="199"/>
      <c r="H3051" s="199">
        <v>5.9702599999999997</v>
      </c>
      <c r="I3051" s="199"/>
      <c r="J3051" s="199"/>
      <c r="K3051" s="199"/>
      <c r="L3051" s="199"/>
      <c r="M3051" s="199"/>
      <c r="N3051" s="199"/>
      <c r="O3051" s="199"/>
      <c r="P3051" s="199"/>
      <c r="Q3051" s="200" t="s">
        <v>1</v>
      </c>
    </row>
    <row r="3052" spans="1:17" x14ac:dyDescent="0.2">
      <c r="A3052" s="195" t="s">
        <v>52</v>
      </c>
      <c r="B3052" s="196" t="s">
        <v>207</v>
      </c>
      <c r="C3052" s="196" t="s">
        <v>212</v>
      </c>
      <c r="D3052" s="196" t="s">
        <v>195</v>
      </c>
      <c r="E3052" s="196"/>
      <c r="F3052" s="196"/>
      <c r="G3052" s="196"/>
      <c r="H3052" s="196"/>
      <c r="I3052" s="196"/>
      <c r="J3052" s="196"/>
      <c r="K3052" s="196"/>
      <c r="L3052" s="196"/>
      <c r="M3052" s="196"/>
      <c r="N3052" s="196"/>
      <c r="O3052" s="196"/>
      <c r="P3052" s="196"/>
      <c r="Q3052" s="197" t="s">
        <v>1</v>
      </c>
    </row>
    <row r="3053" spans="1:17" x14ac:dyDescent="0.2">
      <c r="A3053" s="198" t="s">
        <v>52</v>
      </c>
      <c r="B3053" s="199" t="s">
        <v>207</v>
      </c>
      <c r="C3053" s="199" t="s">
        <v>212</v>
      </c>
      <c r="D3053" s="199" t="s">
        <v>197</v>
      </c>
      <c r="E3053" s="199"/>
      <c r="F3053" s="199"/>
      <c r="G3053" s="199"/>
      <c r="H3053" s="199"/>
      <c r="I3053" s="199"/>
      <c r="J3053" s="199"/>
      <c r="K3053" s="199"/>
      <c r="L3053" s="199"/>
      <c r="M3053" s="199"/>
      <c r="N3053" s="199"/>
      <c r="O3053" s="199"/>
      <c r="P3053" s="199"/>
      <c r="Q3053" s="200" t="s">
        <v>1</v>
      </c>
    </row>
    <row r="3054" spans="1:17" x14ac:dyDescent="0.2">
      <c r="A3054" s="195" t="s">
        <v>52</v>
      </c>
      <c r="B3054" s="196" t="s">
        <v>207</v>
      </c>
      <c r="C3054" s="196" t="s">
        <v>210</v>
      </c>
      <c r="D3054" s="196" t="s">
        <v>195</v>
      </c>
      <c r="E3054" s="196"/>
      <c r="F3054" s="196"/>
      <c r="G3054" s="196"/>
      <c r="H3054" s="196"/>
      <c r="I3054" s="196"/>
      <c r="J3054" s="196"/>
      <c r="K3054" s="196"/>
      <c r="L3054" s="196"/>
      <c r="M3054" s="196"/>
      <c r="N3054" s="196"/>
      <c r="O3054" s="196"/>
      <c r="P3054" s="196"/>
      <c r="Q3054" s="197" t="s">
        <v>1</v>
      </c>
    </row>
    <row r="3055" spans="1:17" x14ac:dyDescent="0.2">
      <c r="A3055" s="198" t="s">
        <v>52</v>
      </c>
      <c r="B3055" s="199" t="s">
        <v>207</v>
      </c>
      <c r="C3055" s="199" t="s">
        <v>210</v>
      </c>
      <c r="D3055" s="199" t="s">
        <v>197</v>
      </c>
      <c r="E3055" s="199"/>
      <c r="F3055" s="199"/>
      <c r="G3055" s="199"/>
      <c r="H3055" s="199"/>
      <c r="I3055" s="199"/>
      <c r="J3055" s="199"/>
      <c r="K3055" s="199"/>
      <c r="L3055" s="199"/>
      <c r="M3055" s="199"/>
      <c r="N3055" s="199"/>
      <c r="O3055" s="199"/>
      <c r="P3055" s="199"/>
      <c r="Q3055" s="200" t="s">
        <v>1</v>
      </c>
    </row>
    <row r="3056" spans="1:17" x14ac:dyDescent="0.2">
      <c r="A3056" s="195" t="s">
        <v>52</v>
      </c>
      <c r="B3056" s="196" t="s">
        <v>207</v>
      </c>
      <c r="C3056" s="196" t="s">
        <v>206</v>
      </c>
      <c r="D3056" s="196" t="s">
        <v>195</v>
      </c>
      <c r="E3056" s="196"/>
      <c r="F3056" s="196"/>
      <c r="G3056" s="196"/>
      <c r="H3056" s="196"/>
      <c r="I3056" s="196"/>
      <c r="J3056" s="196"/>
      <c r="K3056" s="196"/>
      <c r="L3056" s="196"/>
      <c r="M3056" s="196"/>
      <c r="N3056" s="196"/>
      <c r="O3056" s="196"/>
      <c r="P3056" s="196"/>
      <c r="Q3056" s="197" t="s">
        <v>1</v>
      </c>
    </row>
    <row r="3057" spans="1:17" x14ac:dyDescent="0.2">
      <c r="A3057" s="198" t="s">
        <v>52</v>
      </c>
      <c r="B3057" s="199" t="s">
        <v>207</v>
      </c>
      <c r="C3057" s="199" t="s">
        <v>206</v>
      </c>
      <c r="D3057" s="199" t="s">
        <v>197</v>
      </c>
      <c r="E3057" s="199"/>
      <c r="F3057" s="199"/>
      <c r="G3057" s="199"/>
      <c r="H3057" s="199"/>
      <c r="I3057" s="199"/>
      <c r="J3057" s="199"/>
      <c r="K3057" s="199"/>
      <c r="L3057" s="199"/>
      <c r="M3057" s="199"/>
      <c r="N3057" s="199"/>
      <c r="O3057" s="199"/>
      <c r="P3057" s="199"/>
      <c r="Q3057" s="200" t="s">
        <v>1</v>
      </c>
    </row>
    <row r="3058" spans="1:17" x14ac:dyDescent="0.2">
      <c r="A3058" s="195" t="s">
        <v>52</v>
      </c>
      <c r="B3058" s="196" t="s">
        <v>207</v>
      </c>
      <c r="C3058" s="196" t="s">
        <v>211</v>
      </c>
      <c r="D3058" s="196" t="s">
        <v>195</v>
      </c>
      <c r="E3058" s="199"/>
      <c r="F3058" s="199"/>
      <c r="G3058" s="199"/>
      <c r="H3058" s="199"/>
      <c r="I3058" s="199"/>
      <c r="J3058" s="199"/>
      <c r="K3058" s="199"/>
      <c r="L3058" s="199"/>
      <c r="M3058" s="199"/>
      <c r="N3058" s="199"/>
      <c r="O3058" s="199"/>
      <c r="P3058" s="199"/>
      <c r="Q3058" s="200"/>
    </row>
    <row r="3059" spans="1:17" x14ac:dyDescent="0.2">
      <c r="A3059" s="198" t="s">
        <v>52</v>
      </c>
      <c r="B3059" s="199" t="s">
        <v>207</v>
      </c>
      <c r="C3059" s="199" t="s">
        <v>211</v>
      </c>
      <c r="D3059" s="199" t="s">
        <v>197</v>
      </c>
      <c r="E3059" s="199"/>
      <c r="F3059" s="199"/>
      <c r="G3059" s="199"/>
      <c r="H3059" s="199"/>
      <c r="I3059" s="199"/>
      <c r="J3059" s="199"/>
      <c r="K3059" s="199"/>
      <c r="L3059" s="199"/>
      <c r="M3059" s="199"/>
      <c r="N3059" s="199"/>
      <c r="O3059" s="199"/>
      <c r="P3059" s="199"/>
      <c r="Q3059" s="200"/>
    </row>
    <row r="3060" spans="1:17" x14ac:dyDescent="0.2">
      <c r="A3060" s="195" t="s">
        <v>52</v>
      </c>
      <c r="B3060" s="196" t="s">
        <v>207</v>
      </c>
      <c r="C3060" s="196" t="s">
        <v>1087</v>
      </c>
      <c r="D3060" s="196" t="s">
        <v>195</v>
      </c>
      <c r="E3060" s="199"/>
      <c r="F3060" s="199"/>
      <c r="G3060" s="199"/>
      <c r="H3060" s="199"/>
      <c r="I3060" s="199"/>
      <c r="J3060" s="199"/>
      <c r="K3060" s="199"/>
      <c r="L3060" s="199"/>
      <c r="M3060" s="199"/>
      <c r="N3060" s="199"/>
      <c r="O3060" s="199"/>
      <c r="P3060" s="199"/>
      <c r="Q3060" s="200"/>
    </row>
    <row r="3061" spans="1:17" x14ac:dyDescent="0.2">
      <c r="A3061" s="198" t="s">
        <v>52</v>
      </c>
      <c r="B3061" s="199" t="s">
        <v>207</v>
      </c>
      <c r="C3061" s="199" t="s">
        <v>1087</v>
      </c>
      <c r="D3061" s="199" t="s">
        <v>197</v>
      </c>
      <c r="E3061" s="199"/>
      <c r="F3061" s="199"/>
      <c r="G3061" s="199"/>
      <c r="H3061" s="199"/>
      <c r="I3061" s="199"/>
      <c r="J3061" s="199"/>
      <c r="K3061" s="199"/>
      <c r="L3061" s="199"/>
      <c r="M3061" s="199"/>
      <c r="N3061" s="199"/>
      <c r="O3061" s="199"/>
      <c r="P3061" s="199"/>
      <c r="Q3061" s="200"/>
    </row>
    <row r="3062" spans="1:17" x14ac:dyDescent="0.2">
      <c r="A3062" s="195" t="s">
        <v>53</v>
      </c>
      <c r="B3062" s="196" t="s">
        <v>208</v>
      </c>
      <c r="C3062" s="196" t="s">
        <v>214</v>
      </c>
      <c r="D3062" s="196" t="s">
        <v>195</v>
      </c>
      <c r="E3062" s="196">
        <v>155273</v>
      </c>
      <c r="F3062" s="196">
        <v>184780</v>
      </c>
      <c r="G3062" s="196">
        <v>215972</v>
      </c>
      <c r="H3062" s="196">
        <v>213658</v>
      </c>
      <c r="I3062" s="196">
        <v>220045</v>
      </c>
      <c r="J3062" s="196">
        <v>226224</v>
      </c>
      <c r="K3062" s="196">
        <v>230714</v>
      </c>
      <c r="L3062" s="196">
        <v>252359</v>
      </c>
      <c r="M3062" s="196">
        <v>262859</v>
      </c>
      <c r="N3062" s="196">
        <v>274722</v>
      </c>
      <c r="O3062" s="196"/>
      <c r="P3062" s="196"/>
      <c r="Q3062" s="197" t="s">
        <v>1</v>
      </c>
    </row>
    <row r="3063" spans="1:17" x14ac:dyDescent="0.2">
      <c r="A3063" s="198" t="s">
        <v>53</v>
      </c>
      <c r="B3063" s="199" t="s">
        <v>208</v>
      </c>
      <c r="C3063" s="199" t="s">
        <v>214</v>
      </c>
      <c r="D3063" s="199" t="s">
        <v>197</v>
      </c>
      <c r="E3063" s="199">
        <v>187609</v>
      </c>
      <c r="F3063" s="199">
        <v>226730</v>
      </c>
      <c r="G3063" s="199">
        <v>254587</v>
      </c>
      <c r="H3063" s="199">
        <v>250397</v>
      </c>
      <c r="I3063" s="199">
        <v>255833</v>
      </c>
      <c r="J3063" s="199">
        <v>271444</v>
      </c>
      <c r="K3063" s="199">
        <v>280150</v>
      </c>
      <c r="L3063" s="199">
        <v>302107</v>
      </c>
      <c r="M3063" s="199">
        <v>316336</v>
      </c>
      <c r="N3063" s="199">
        <v>323723</v>
      </c>
      <c r="O3063" s="199"/>
      <c r="P3063" s="199"/>
      <c r="Q3063" s="200" t="s">
        <v>1</v>
      </c>
    </row>
    <row r="3064" spans="1:17" x14ac:dyDescent="0.2">
      <c r="A3064" s="195" t="s">
        <v>53</v>
      </c>
      <c r="B3064" s="196" t="s">
        <v>208</v>
      </c>
      <c r="C3064" s="196" t="s">
        <v>215</v>
      </c>
      <c r="D3064" s="196" t="s">
        <v>195</v>
      </c>
      <c r="E3064" s="196">
        <v>111248</v>
      </c>
      <c r="F3064" s="196">
        <v>137315</v>
      </c>
      <c r="G3064" s="196">
        <v>186884</v>
      </c>
      <c r="H3064" s="196">
        <v>156276</v>
      </c>
      <c r="I3064" s="196">
        <v>176925</v>
      </c>
      <c r="J3064" s="196">
        <v>183444</v>
      </c>
      <c r="K3064" s="196">
        <v>182388</v>
      </c>
      <c r="L3064" s="196">
        <v>200491</v>
      </c>
      <c r="M3064" s="196">
        <v>217108</v>
      </c>
      <c r="N3064" s="196">
        <v>231685</v>
      </c>
      <c r="O3064" s="196"/>
      <c r="P3064" s="196"/>
      <c r="Q3064" s="197" t="s">
        <v>1</v>
      </c>
    </row>
    <row r="3065" spans="1:17" x14ac:dyDescent="0.2">
      <c r="A3065" s="198" t="s">
        <v>53</v>
      </c>
      <c r="B3065" s="199" t="s">
        <v>208</v>
      </c>
      <c r="C3065" s="199" t="s">
        <v>215</v>
      </c>
      <c r="D3065" s="199" t="s">
        <v>197</v>
      </c>
      <c r="E3065" s="199">
        <v>146218</v>
      </c>
      <c r="F3065" s="199">
        <v>174200</v>
      </c>
      <c r="G3065" s="199">
        <v>229720</v>
      </c>
      <c r="H3065" s="199">
        <v>200515</v>
      </c>
      <c r="I3065" s="199">
        <v>215924</v>
      </c>
      <c r="J3065" s="199">
        <v>217896</v>
      </c>
      <c r="K3065" s="199">
        <v>217857</v>
      </c>
      <c r="L3065" s="199">
        <v>246609</v>
      </c>
      <c r="M3065" s="199">
        <v>264059</v>
      </c>
      <c r="N3065" s="199">
        <v>278287</v>
      </c>
      <c r="O3065" s="199"/>
      <c r="P3065" s="199"/>
      <c r="Q3065" s="200" t="s">
        <v>1</v>
      </c>
    </row>
    <row r="3066" spans="1:17" x14ac:dyDescent="0.2">
      <c r="A3066" s="195" t="s">
        <v>53</v>
      </c>
      <c r="B3066" s="196" t="s">
        <v>208</v>
      </c>
      <c r="C3066" s="196" t="s">
        <v>213</v>
      </c>
      <c r="D3066" s="196" t="s">
        <v>195</v>
      </c>
      <c r="E3066" s="196">
        <v>100794</v>
      </c>
      <c r="F3066" s="196">
        <v>103414</v>
      </c>
      <c r="G3066" s="196">
        <v>143525</v>
      </c>
      <c r="H3066" s="196">
        <v>122946</v>
      </c>
      <c r="I3066" s="196">
        <v>170114</v>
      </c>
      <c r="J3066" s="196">
        <v>161635</v>
      </c>
      <c r="K3066" s="196">
        <v>170536</v>
      </c>
      <c r="L3066" s="196">
        <v>169195</v>
      </c>
      <c r="M3066" s="196">
        <v>193000</v>
      </c>
      <c r="N3066" s="196">
        <v>209837</v>
      </c>
      <c r="O3066" s="196"/>
      <c r="P3066" s="196"/>
      <c r="Q3066" s="197" t="s">
        <v>1</v>
      </c>
    </row>
    <row r="3067" spans="1:17" x14ac:dyDescent="0.2">
      <c r="A3067" s="198" t="s">
        <v>53</v>
      </c>
      <c r="B3067" s="199" t="s">
        <v>208</v>
      </c>
      <c r="C3067" s="199" t="s">
        <v>213</v>
      </c>
      <c r="D3067" s="199" t="s">
        <v>197</v>
      </c>
      <c r="E3067" s="199">
        <v>138890</v>
      </c>
      <c r="F3067" s="199">
        <v>137210</v>
      </c>
      <c r="G3067" s="199">
        <v>186241</v>
      </c>
      <c r="H3067" s="199">
        <v>159147</v>
      </c>
      <c r="I3067" s="199">
        <v>211704</v>
      </c>
      <c r="J3067" s="199">
        <v>197863</v>
      </c>
      <c r="K3067" s="199">
        <v>202714</v>
      </c>
      <c r="L3067" s="199">
        <v>205607</v>
      </c>
      <c r="M3067" s="199">
        <v>235502</v>
      </c>
      <c r="N3067" s="199">
        <v>252340</v>
      </c>
      <c r="O3067" s="199"/>
      <c r="P3067" s="199"/>
      <c r="Q3067" s="200" t="s">
        <v>1</v>
      </c>
    </row>
    <row r="3068" spans="1:17" x14ac:dyDescent="0.2">
      <c r="A3068" s="195" t="s">
        <v>53</v>
      </c>
      <c r="B3068" s="196" t="s">
        <v>208</v>
      </c>
      <c r="C3068" s="196" t="s">
        <v>212</v>
      </c>
      <c r="D3068" s="196" t="s">
        <v>195</v>
      </c>
      <c r="E3068" s="196">
        <v>79916</v>
      </c>
      <c r="F3068" s="196">
        <v>92609</v>
      </c>
      <c r="G3068" s="196">
        <v>115107</v>
      </c>
      <c r="H3068" s="196">
        <v>94897</v>
      </c>
      <c r="I3068" s="196">
        <v>134037</v>
      </c>
      <c r="J3068" s="196">
        <v>154672</v>
      </c>
      <c r="K3068" s="196">
        <v>153916</v>
      </c>
      <c r="L3068" s="196">
        <v>161110</v>
      </c>
      <c r="M3068" s="196">
        <v>166897</v>
      </c>
      <c r="N3068" s="196">
        <v>191061</v>
      </c>
      <c r="O3068" s="196"/>
      <c r="P3068" s="196"/>
      <c r="Q3068" s="197" t="s">
        <v>1</v>
      </c>
    </row>
    <row r="3069" spans="1:17" x14ac:dyDescent="0.2">
      <c r="A3069" s="198" t="s">
        <v>53</v>
      </c>
      <c r="B3069" s="199" t="s">
        <v>208</v>
      </c>
      <c r="C3069" s="199" t="s">
        <v>212</v>
      </c>
      <c r="D3069" s="199" t="s">
        <v>197</v>
      </c>
      <c r="E3069" s="199">
        <v>111991</v>
      </c>
      <c r="F3069" s="199">
        <v>128740</v>
      </c>
      <c r="G3069" s="199">
        <v>149090</v>
      </c>
      <c r="H3069" s="199">
        <v>126682</v>
      </c>
      <c r="I3069" s="199">
        <v>174012</v>
      </c>
      <c r="J3069" s="199">
        <v>195954</v>
      </c>
      <c r="K3069" s="199">
        <v>186295</v>
      </c>
      <c r="L3069" s="199">
        <v>193856</v>
      </c>
      <c r="M3069" s="199">
        <v>201534</v>
      </c>
      <c r="N3069" s="199">
        <v>230484</v>
      </c>
      <c r="O3069" s="199"/>
      <c r="P3069" s="199"/>
      <c r="Q3069" s="200" t="s">
        <v>1</v>
      </c>
    </row>
    <row r="3070" spans="1:17" x14ac:dyDescent="0.2">
      <c r="A3070" s="195" t="s">
        <v>53</v>
      </c>
      <c r="B3070" s="196" t="s">
        <v>208</v>
      </c>
      <c r="C3070" s="196" t="s">
        <v>210</v>
      </c>
      <c r="D3070" s="196" t="s">
        <v>195</v>
      </c>
      <c r="E3070" s="196">
        <v>70548</v>
      </c>
      <c r="F3070" s="196">
        <v>74351</v>
      </c>
      <c r="G3070" s="196">
        <v>90367</v>
      </c>
      <c r="H3070" s="196">
        <v>86242</v>
      </c>
      <c r="I3070" s="196">
        <v>107705</v>
      </c>
      <c r="J3070" s="196">
        <v>125257</v>
      </c>
      <c r="K3070" s="196">
        <v>148172</v>
      </c>
      <c r="L3070" s="196">
        <v>144403</v>
      </c>
      <c r="M3070" s="196">
        <v>157441</v>
      </c>
      <c r="N3070" s="196">
        <v>165124</v>
      </c>
      <c r="O3070" s="196"/>
      <c r="P3070" s="196"/>
      <c r="Q3070" s="197" t="s">
        <v>1</v>
      </c>
    </row>
    <row r="3071" spans="1:17" x14ac:dyDescent="0.2">
      <c r="A3071" s="198" t="s">
        <v>53</v>
      </c>
      <c r="B3071" s="199" t="s">
        <v>208</v>
      </c>
      <c r="C3071" s="199" t="s">
        <v>210</v>
      </c>
      <c r="D3071" s="199" t="s">
        <v>197</v>
      </c>
      <c r="E3071" s="199">
        <v>101376</v>
      </c>
      <c r="F3071" s="199">
        <v>105120</v>
      </c>
      <c r="G3071" s="199">
        <v>120675</v>
      </c>
      <c r="H3071" s="199">
        <v>119541</v>
      </c>
      <c r="I3071" s="199">
        <v>138401</v>
      </c>
      <c r="J3071" s="199">
        <v>162941</v>
      </c>
      <c r="K3071" s="199">
        <v>183472</v>
      </c>
      <c r="L3071" s="199">
        <v>177220</v>
      </c>
      <c r="M3071" s="199">
        <v>187451</v>
      </c>
      <c r="N3071" s="199">
        <v>197592</v>
      </c>
      <c r="O3071" s="199"/>
      <c r="P3071" s="199"/>
      <c r="Q3071" s="200" t="s">
        <v>1</v>
      </c>
    </row>
    <row r="3072" spans="1:17" x14ac:dyDescent="0.2">
      <c r="A3072" s="195" t="s">
        <v>53</v>
      </c>
      <c r="B3072" s="196" t="s">
        <v>208</v>
      </c>
      <c r="C3072" s="196" t="s">
        <v>206</v>
      </c>
      <c r="D3072" s="196" t="s">
        <v>195</v>
      </c>
      <c r="E3072" s="196">
        <v>75020</v>
      </c>
      <c r="F3072" s="196">
        <v>78024</v>
      </c>
      <c r="G3072" s="196">
        <v>91735</v>
      </c>
      <c r="H3072" s="196">
        <v>82157</v>
      </c>
      <c r="I3072" s="196">
        <v>105515</v>
      </c>
      <c r="J3072" s="196">
        <v>117419</v>
      </c>
      <c r="K3072" s="196">
        <v>139835</v>
      </c>
      <c r="L3072" s="196">
        <v>173220</v>
      </c>
      <c r="M3072" s="196">
        <v>183546</v>
      </c>
      <c r="N3072" s="196">
        <v>188941</v>
      </c>
      <c r="O3072" s="196"/>
      <c r="P3072" s="196"/>
      <c r="Q3072" s="197" t="s">
        <v>1</v>
      </c>
    </row>
    <row r="3073" spans="1:17" x14ac:dyDescent="0.2">
      <c r="A3073" s="198" t="s">
        <v>53</v>
      </c>
      <c r="B3073" s="199" t="s">
        <v>208</v>
      </c>
      <c r="C3073" s="199" t="s">
        <v>206</v>
      </c>
      <c r="D3073" s="199" t="s">
        <v>197</v>
      </c>
      <c r="E3073" s="199">
        <v>110311</v>
      </c>
      <c r="F3073" s="199">
        <v>111609</v>
      </c>
      <c r="G3073" s="199">
        <v>126263</v>
      </c>
      <c r="H3073" s="199">
        <v>113994</v>
      </c>
      <c r="I3073" s="199">
        <v>140441</v>
      </c>
      <c r="J3073" s="199">
        <v>151519</v>
      </c>
      <c r="K3073" s="199">
        <v>180972</v>
      </c>
      <c r="L3073" s="199">
        <v>218802</v>
      </c>
      <c r="M3073" s="199">
        <v>225619</v>
      </c>
      <c r="N3073" s="199">
        <v>224509</v>
      </c>
      <c r="O3073" s="199"/>
      <c r="P3073" s="199"/>
      <c r="Q3073" s="200" t="s">
        <v>1</v>
      </c>
    </row>
    <row r="3074" spans="1:17" x14ac:dyDescent="0.2">
      <c r="A3074" s="195" t="s">
        <v>53</v>
      </c>
      <c r="B3074" s="196" t="s">
        <v>208</v>
      </c>
      <c r="C3074" s="196" t="s">
        <v>211</v>
      </c>
      <c r="D3074" s="196" t="s">
        <v>195</v>
      </c>
      <c r="E3074" s="196"/>
      <c r="F3074" s="196"/>
      <c r="G3074" s="196"/>
      <c r="H3074" s="196"/>
      <c r="I3074" s="196"/>
      <c r="J3074" s="196"/>
      <c r="K3074" s="196"/>
      <c r="L3074" s="196"/>
      <c r="M3074" s="196"/>
      <c r="N3074" s="196"/>
      <c r="O3074" s="196"/>
      <c r="P3074" s="196"/>
      <c r="Q3074" s="197" t="s">
        <v>1</v>
      </c>
    </row>
    <row r="3075" spans="1:17" x14ac:dyDescent="0.2">
      <c r="A3075" s="198" t="s">
        <v>53</v>
      </c>
      <c r="B3075" s="199" t="s">
        <v>208</v>
      </c>
      <c r="C3075" s="199" t="s">
        <v>211</v>
      </c>
      <c r="D3075" s="199" t="s">
        <v>197</v>
      </c>
      <c r="E3075" s="199"/>
      <c r="F3075" s="199"/>
      <c r="G3075" s="199"/>
      <c r="H3075" s="199"/>
      <c r="I3075" s="199"/>
      <c r="J3075" s="199"/>
      <c r="K3075" s="199"/>
      <c r="L3075" s="199"/>
      <c r="M3075" s="199"/>
      <c r="N3075" s="199"/>
      <c r="O3075" s="199"/>
      <c r="P3075" s="199"/>
      <c r="Q3075" s="200" t="s">
        <v>1</v>
      </c>
    </row>
    <row r="3076" spans="1:17" x14ac:dyDescent="0.2">
      <c r="A3076" s="195" t="s">
        <v>53</v>
      </c>
      <c r="B3076" s="196" t="s">
        <v>205</v>
      </c>
      <c r="C3076" s="196" t="s">
        <v>214</v>
      </c>
      <c r="D3076" s="196" t="s">
        <v>195</v>
      </c>
      <c r="E3076" s="196">
        <v>31353</v>
      </c>
      <c r="F3076" s="196">
        <v>38785</v>
      </c>
      <c r="G3076" s="196">
        <v>56772</v>
      </c>
      <c r="H3076" s="196">
        <v>55320</v>
      </c>
      <c r="I3076" s="196">
        <v>57636</v>
      </c>
      <c r="J3076" s="196">
        <v>65973</v>
      </c>
      <c r="K3076" s="196">
        <v>74561</v>
      </c>
      <c r="L3076" s="196">
        <v>82992</v>
      </c>
      <c r="M3076" s="196">
        <v>107118</v>
      </c>
      <c r="N3076" s="196">
        <v>118963</v>
      </c>
      <c r="O3076" s="196">
        <v>119511</v>
      </c>
      <c r="P3076" s="196"/>
      <c r="Q3076" s="197" t="s">
        <v>1</v>
      </c>
    </row>
    <row r="3077" spans="1:17" x14ac:dyDescent="0.2">
      <c r="A3077" s="198" t="s">
        <v>53</v>
      </c>
      <c r="B3077" s="199" t="s">
        <v>205</v>
      </c>
      <c r="C3077" s="199" t="s">
        <v>214</v>
      </c>
      <c r="D3077" s="199" t="s">
        <v>197</v>
      </c>
      <c r="E3077" s="199">
        <v>53954</v>
      </c>
      <c r="F3077" s="199">
        <v>63771</v>
      </c>
      <c r="G3077" s="199">
        <v>86177</v>
      </c>
      <c r="H3077" s="199">
        <v>74374</v>
      </c>
      <c r="I3077" s="199">
        <v>85686</v>
      </c>
      <c r="J3077" s="199">
        <v>92734</v>
      </c>
      <c r="K3077" s="199">
        <v>104558</v>
      </c>
      <c r="L3077" s="199">
        <v>116966</v>
      </c>
      <c r="M3077" s="199">
        <v>146717</v>
      </c>
      <c r="N3077" s="199">
        <v>155058</v>
      </c>
      <c r="O3077" s="199">
        <v>146849</v>
      </c>
      <c r="P3077" s="199"/>
      <c r="Q3077" s="200" t="s">
        <v>1</v>
      </c>
    </row>
    <row r="3078" spans="1:17" x14ac:dyDescent="0.2">
      <c r="A3078" s="195" t="s">
        <v>53</v>
      </c>
      <c r="B3078" s="196" t="s">
        <v>205</v>
      </c>
      <c r="C3078" s="196" t="s">
        <v>215</v>
      </c>
      <c r="D3078" s="196" t="s">
        <v>195</v>
      </c>
      <c r="E3078" s="196">
        <v>15405</v>
      </c>
      <c r="F3078" s="196">
        <v>16449</v>
      </c>
      <c r="G3078" s="196">
        <v>22644</v>
      </c>
      <c r="H3078" s="196">
        <v>20779</v>
      </c>
      <c r="I3078" s="196">
        <v>27782</v>
      </c>
      <c r="J3078" s="196">
        <v>30152</v>
      </c>
      <c r="K3078" s="196">
        <v>35848</v>
      </c>
      <c r="L3078" s="196">
        <v>42892</v>
      </c>
      <c r="M3078" s="196">
        <v>53273</v>
      </c>
      <c r="N3078" s="196">
        <v>59552</v>
      </c>
      <c r="O3078" s="196">
        <v>66117</v>
      </c>
      <c r="P3078" s="196"/>
      <c r="Q3078" s="197" t="s">
        <v>1</v>
      </c>
    </row>
    <row r="3079" spans="1:17" x14ac:dyDescent="0.2">
      <c r="A3079" s="198" t="s">
        <v>53</v>
      </c>
      <c r="B3079" s="199" t="s">
        <v>205</v>
      </c>
      <c r="C3079" s="199" t="s">
        <v>215</v>
      </c>
      <c r="D3079" s="199" t="s">
        <v>197</v>
      </c>
      <c r="E3079" s="199">
        <v>26275</v>
      </c>
      <c r="F3079" s="199">
        <v>28188</v>
      </c>
      <c r="G3079" s="199">
        <v>36712</v>
      </c>
      <c r="H3079" s="199">
        <v>34170</v>
      </c>
      <c r="I3079" s="199">
        <v>42154</v>
      </c>
      <c r="J3079" s="199">
        <v>46578</v>
      </c>
      <c r="K3079" s="199">
        <v>52701</v>
      </c>
      <c r="L3079" s="199">
        <v>62296</v>
      </c>
      <c r="M3079" s="199">
        <v>72170</v>
      </c>
      <c r="N3079" s="199">
        <v>81492</v>
      </c>
      <c r="O3079" s="199">
        <v>84999</v>
      </c>
      <c r="P3079" s="199"/>
      <c r="Q3079" s="200" t="s">
        <v>1</v>
      </c>
    </row>
    <row r="3080" spans="1:17" x14ac:dyDescent="0.2">
      <c r="A3080" s="195" t="s">
        <v>53</v>
      </c>
      <c r="B3080" s="196" t="s">
        <v>205</v>
      </c>
      <c r="C3080" s="196" t="s">
        <v>213</v>
      </c>
      <c r="D3080" s="196" t="s">
        <v>195</v>
      </c>
      <c r="E3080" s="196">
        <v>13934</v>
      </c>
      <c r="F3080" s="196">
        <v>12778</v>
      </c>
      <c r="G3080" s="196">
        <v>17644</v>
      </c>
      <c r="H3080" s="196">
        <v>14428</v>
      </c>
      <c r="I3080" s="196">
        <v>20163</v>
      </c>
      <c r="J3080" s="196">
        <v>22724</v>
      </c>
      <c r="K3080" s="196">
        <v>26331</v>
      </c>
      <c r="L3080" s="196">
        <v>31681</v>
      </c>
      <c r="M3080" s="196">
        <v>38722</v>
      </c>
      <c r="N3080" s="196">
        <v>41645</v>
      </c>
      <c r="O3080" s="196">
        <v>48190</v>
      </c>
      <c r="P3080" s="196"/>
      <c r="Q3080" s="197" t="s">
        <v>1</v>
      </c>
    </row>
    <row r="3081" spans="1:17" x14ac:dyDescent="0.2">
      <c r="A3081" s="198" t="s">
        <v>53</v>
      </c>
      <c r="B3081" s="199" t="s">
        <v>205</v>
      </c>
      <c r="C3081" s="199" t="s">
        <v>213</v>
      </c>
      <c r="D3081" s="199" t="s">
        <v>197</v>
      </c>
      <c r="E3081" s="199">
        <v>21238</v>
      </c>
      <c r="F3081" s="199">
        <v>20073</v>
      </c>
      <c r="G3081" s="199">
        <v>27223</v>
      </c>
      <c r="H3081" s="199">
        <v>23300</v>
      </c>
      <c r="I3081" s="199">
        <v>30901</v>
      </c>
      <c r="J3081" s="199">
        <v>34666</v>
      </c>
      <c r="K3081" s="199">
        <v>39656</v>
      </c>
      <c r="L3081" s="199">
        <v>46036</v>
      </c>
      <c r="M3081" s="199">
        <v>53356</v>
      </c>
      <c r="N3081" s="199">
        <v>58403</v>
      </c>
      <c r="O3081" s="199">
        <v>63256</v>
      </c>
      <c r="P3081" s="199"/>
      <c r="Q3081" s="200" t="s">
        <v>1</v>
      </c>
    </row>
    <row r="3082" spans="1:17" x14ac:dyDescent="0.2">
      <c r="A3082" s="195" t="s">
        <v>53</v>
      </c>
      <c r="B3082" s="196" t="s">
        <v>205</v>
      </c>
      <c r="C3082" s="196" t="s">
        <v>212</v>
      </c>
      <c r="D3082" s="196" t="s">
        <v>195</v>
      </c>
      <c r="E3082" s="196">
        <v>17389</v>
      </c>
      <c r="F3082" s="196">
        <v>17702</v>
      </c>
      <c r="G3082" s="196">
        <v>21138</v>
      </c>
      <c r="H3082" s="196">
        <v>19112</v>
      </c>
      <c r="I3082" s="196">
        <v>24303</v>
      </c>
      <c r="J3082" s="196">
        <v>26087</v>
      </c>
      <c r="K3082" s="196">
        <v>30269</v>
      </c>
      <c r="L3082" s="196">
        <v>38462</v>
      </c>
      <c r="M3082" s="196">
        <v>42419</v>
      </c>
      <c r="N3082" s="196">
        <v>49549</v>
      </c>
      <c r="O3082" s="196">
        <v>58030</v>
      </c>
      <c r="P3082" s="196"/>
      <c r="Q3082" s="197" t="s">
        <v>1</v>
      </c>
    </row>
    <row r="3083" spans="1:17" x14ac:dyDescent="0.2">
      <c r="A3083" s="198" t="s">
        <v>53</v>
      </c>
      <c r="B3083" s="199" t="s">
        <v>205</v>
      </c>
      <c r="C3083" s="199" t="s">
        <v>212</v>
      </c>
      <c r="D3083" s="199" t="s">
        <v>197</v>
      </c>
      <c r="E3083" s="199">
        <v>23429</v>
      </c>
      <c r="F3083" s="199">
        <v>24754</v>
      </c>
      <c r="G3083" s="199">
        <v>29912</v>
      </c>
      <c r="H3083" s="199">
        <v>25959</v>
      </c>
      <c r="I3083" s="199">
        <v>35204</v>
      </c>
      <c r="J3083" s="199">
        <v>36552</v>
      </c>
      <c r="K3083" s="199">
        <v>42778</v>
      </c>
      <c r="L3083" s="199">
        <v>53958</v>
      </c>
      <c r="M3083" s="199">
        <v>57459</v>
      </c>
      <c r="N3083" s="199">
        <v>67580</v>
      </c>
      <c r="O3083" s="199">
        <v>76658</v>
      </c>
      <c r="P3083" s="199"/>
      <c r="Q3083" s="200" t="s">
        <v>1</v>
      </c>
    </row>
    <row r="3084" spans="1:17" x14ac:dyDescent="0.2">
      <c r="A3084" s="195" t="s">
        <v>53</v>
      </c>
      <c r="B3084" s="196" t="s">
        <v>205</v>
      </c>
      <c r="C3084" s="196" t="s">
        <v>210</v>
      </c>
      <c r="D3084" s="196" t="s">
        <v>195</v>
      </c>
      <c r="E3084" s="196"/>
      <c r="F3084" s="196"/>
      <c r="G3084" s="196"/>
      <c r="H3084" s="196"/>
      <c r="I3084" s="196"/>
      <c r="J3084" s="196"/>
      <c r="K3084" s="196"/>
      <c r="L3084" s="196"/>
      <c r="M3084" s="196"/>
      <c r="N3084" s="196"/>
      <c r="O3084" s="196"/>
      <c r="P3084" s="196"/>
      <c r="Q3084" s="197" t="s">
        <v>1</v>
      </c>
    </row>
    <row r="3085" spans="1:17" x14ac:dyDescent="0.2">
      <c r="A3085" s="198" t="s">
        <v>53</v>
      </c>
      <c r="B3085" s="199" t="s">
        <v>205</v>
      </c>
      <c r="C3085" s="199" t="s">
        <v>210</v>
      </c>
      <c r="D3085" s="199" t="s">
        <v>197</v>
      </c>
      <c r="E3085" s="199"/>
      <c r="F3085" s="199"/>
      <c r="G3085" s="199"/>
      <c r="H3085" s="199"/>
      <c r="I3085" s="199"/>
      <c r="J3085" s="199"/>
      <c r="K3085" s="199"/>
      <c r="L3085" s="199"/>
      <c r="M3085" s="199"/>
      <c r="N3085" s="199"/>
      <c r="O3085" s="199"/>
      <c r="P3085" s="199"/>
      <c r="Q3085" s="200" t="s">
        <v>1</v>
      </c>
    </row>
    <row r="3086" spans="1:17" x14ac:dyDescent="0.2">
      <c r="A3086" s="195" t="s">
        <v>53</v>
      </c>
      <c r="B3086" s="196" t="s">
        <v>205</v>
      </c>
      <c r="C3086" s="196" t="s">
        <v>206</v>
      </c>
      <c r="D3086" s="196" t="s">
        <v>195</v>
      </c>
      <c r="E3086" s="196"/>
      <c r="F3086" s="196"/>
      <c r="G3086" s="196"/>
      <c r="H3086" s="196"/>
      <c r="I3086" s="196"/>
      <c r="J3086" s="196"/>
      <c r="K3086" s="196"/>
      <c r="L3086" s="196"/>
      <c r="M3086" s="196"/>
      <c r="N3086" s="196"/>
      <c r="O3086" s="196"/>
      <c r="P3086" s="196"/>
      <c r="Q3086" s="197" t="s">
        <v>1</v>
      </c>
    </row>
    <row r="3087" spans="1:17" x14ac:dyDescent="0.2">
      <c r="A3087" s="198" t="s">
        <v>53</v>
      </c>
      <c r="B3087" s="199" t="s">
        <v>205</v>
      </c>
      <c r="C3087" s="199" t="s">
        <v>206</v>
      </c>
      <c r="D3087" s="199" t="s">
        <v>197</v>
      </c>
      <c r="E3087" s="199"/>
      <c r="F3087" s="199"/>
      <c r="G3087" s="199"/>
      <c r="H3087" s="199"/>
      <c r="I3087" s="199"/>
      <c r="J3087" s="199"/>
      <c r="K3087" s="199"/>
      <c r="L3087" s="199"/>
      <c r="M3087" s="199"/>
      <c r="N3087" s="199"/>
      <c r="O3087" s="199"/>
      <c r="P3087" s="199"/>
      <c r="Q3087" s="200" t="s">
        <v>1</v>
      </c>
    </row>
    <row r="3088" spans="1:17" x14ac:dyDescent="0.2">
      <c r="A3088" s="195" t="s">
        <v>53</v>
      </c>
      <c r="B3088" s="196" t="s">
        <v>205</v>
      </c>
      <c r="C3088" s="196" t="s">
        <v>211</v>
      </c>
      <c r="D3088" s="196" t="s">
        <v>195</v>
      </c>
      <c r="E3088" s="199"/>
      <c r="F3088" s="199"/>
      <c r="G3088" s="199"/>
      <c r="H3088" s="199"/>
      <c r="I3088" s="199"/>
      <c r="J3088" s="199"/>
      <c r="K3088" s="199"/>
      <c r="L3088" s="199"/>
      <c r="M3088" s="199"/>
      <c r="N3088" s="199"/>
      <c r="O3088" s="199"/>
      <c r="P3088" s="199"/>
      <c r="Q3088" s="200"/>
    </row>
    <row r="3089" spans="1:17" x14ac:dyDescent="0.2">
      <c r="A3089" s="198" t="s">
        <v>53</v>
      </c>
      <c r="B3089" s="199" t="s">
        <v>205</v>
      </c>
      <c r="C3089" s="199" t="s">
        <v>211</v>
      </c>
      <c r="D3089" s="199" t="s">
        <v>197</v>
      </c>
      <c r="E3089" s="199"/>
      <c r="F3089" s="199"/>
      <c r="G3089" s="199"/>
      <c r="H3089" s="199"/>
      <c r="I3089" s="199"/>
      <c r="J3089" s="199"/>
      <c r="K3089" s="199"/>
      <c r="L3089" s="199"/>
      <c r="M3089" s="199"/>
      <c r="N3089" s="199"/>
      <c r="O3089" s="199"/>
      <c r="P3089" s="199"/>
      <c r="Q3089" s="200"/>
    </row>
    <row r="3090" spans="1:17" x14ac:dyDescent="0.2">
      <c r="A3090" s="195" t="s">
        <v>53</v>
      </c>
      <c r="B3090" s="196" t="s">
        <v>205</v>
      </c>
      <c r="C3090" s="196" t="s">
        <v>1087</v>
      </c>
      <c r="D3090" s="196" t="s">
        <v>195</v>
      </c>
      <c r="E3090" s="199"/>
      <c r="F3090" s="199"/>
      <c r="G3090" s="199"/>
      <c r="H3090" s="199"/>
      <c r="I3090" s="199"/>
      <c r="J3090" s="199"/>
      <c r="K3090" s="199"/>
      <c r="L3090" s="199"/>
      <c r="M3090" s="199"/>
      <c r="N3090" s="199"/>
      <c r="O3090" s="199"/>
      <c r="P3090" s="199"/>
      <c r="Q3090" s="200"/>
    </row>
    <row r="3091" spans="1:17" x14ac:dyDescent="0.2">
      <c r="A3091" s="198" t="s">
        <v>53</v>
      </c>
      <c r="B3091" s="199" t="s">
        <v>205</v>
      </c>
      <c r="C3091" s="199" t="s">
        <v>1087</v>
      </c>
      <c r="D3091" s="199" t="s">
        <v>197</v>
      </c>
      <c r="E3091" s="199"/>
      <c r="F3091" s="199"/>
      <c r="G3091" s="199"/>
      <c r="H3091" s="199"/>
      <c r="I3091" s="199"/>
      <c r="J3091" s="199"/>
      <c r="K3091" s="199"/>
      <c r="L3091" s="199"/>
      <c r="M3091" s="199"/>
      <c r="N3091" s="199"/>
      <c r="O3091" s="199"/>
      <c r="P3091" s="199"/>
      <c r="Q3091" s="200"/>
    </row>
    <row r="3092" spans="1:17" x14ac:dyDescent="0.2">
      <c r="A3092" s="195" t="s">
        <v>53</v>
      </c>
      <c r="B3092" s="196" t="s">
        <v>209</v>
      </c>
      <c r="C3092" s="196" t="s">
        <v>214</v>
      </c>
      <c r="D3092" s="196" t="s">
        <v>195</v>
      </c>
      <c r="E3092" s="196">
        <v>0.13911000000000001</v>
      </c>
      <c r="F3092" s="196">
        <v>0.15099000000000001</v>
      </c>
      <c r="G3092" s="196">
        <v>0.13428000000000001</v>
      </c>
      <c r="H3092" s="196">
        <v>0.20547000000000001</v>
      </c>
      <c r="I3092" s="196">
        <v>0.13088</v>
      </c>
      <c r="J3092" s="196"/>
      <c r="K3092" s="196">
        <v>0.12656000000000001</v>
      </c>
      <c r="L3092" s="196"/>
      <c r="M3092" s="196">
        <v>0.22864000000000001</v>
      </c>
      <c r="N3092" s="196"/>
      <c r="O3092" s="196"/>
      <c r="P3092" s="196"/>
      <c r="Q3092" s="197" t="s">
        <v>1</v>
      </c>
    </row>
    <row r="3093" spans="1:17" x14ac:dyDescent="0.2">
      <c r="A3093" s="198" t="s">
        <v>53</v>
      </c>
      <c r="B3093" s="199" t="s">
        <v>209</v>
      </c>
      <c r="C3093" s="199" t="s">
        <v>214</v>
      </c>
      <c r="D3093" s="199" t="s">
        <v>197</v>
      </c>
      <c r="E3093" s="199">
        <v>0.16311</v>
      </c>
      <c r="F3093" s="199">
        <v>0.13055</v>
      </c>
      <c r="G3093" s="199">
        <v>0.13825999999999999</v>
      </c>
      <c r="H3093" s="199">
        <v>0.18210999999999999</v>
      </c>
      <c r="I3093" s="199">
        <v>0.15792</v>
      </c>
      <c r="J3093" s="199"/>
      <c r="K3093" s="199">
        <v>0.13028999999999999</v>
      </c>
      <c r="L3093" s="199"/>
      <c r="M3093" s="199">
        <v>0.23677000000000001</v>
      </c>
      <c r="N3093" s="199"/>
      <c r="O3093" s="199"/>
      <c r="P3093" s="199"/>
      <c r="Q3093" s="200" t="s">
        <v>1</v>
      </c>
    </row>
    <row r="3094" spans="1:17" x14ac:dyDescent="0.2">
      <c r="A3094" s="195" t="s">
        <v>53</v>
      </c>
      <c r="B3094" s="196" t="s">
        <v>209</v>
      </c>
      <c r="C3094" s="196" t="s">
        <v>215</v>
      </c>
      <c r="D3094" s="196" t="s">
        <v>195</v>
      </c>
      <c r="E3094" s="196">
        <v>3.6468099999999999</v>
      </c>
      <c r="F3094" s="196">
        <v>2.9931199999999998</v>
      </c>
      <c r="G3094" s="196">
        <v>2.2843</v>
      </c>
      <c r="H3094" s="196">
        <v>2.8398500000000002</v>
      </c>
      <c r="I3094" s="196">
        <v>2.3201900000000002</v>
      </c>
      <c r="J3094" s="196">
        <v>2.5866199999999999</v>
      </c>
      <c r="K3094" s="196">
        <v>2.4782299999999999</v>
      </c>
      <c r="L3094" s="196"/>
      <c r="M3094" s="196">
        <v>1.5425500000000001</v>
      </c>
      <c r="N3094" s="196">
        <v>1.26637</v>
      </c>
      <c r="O3094" s="196"/>
      <c r="P3094" s="196"/>
      <c r="Q3094" s="197" t="s">
        <v>1</v>
      </c>
    </row>
    <row r="3095" spans="1:17" x14ac:dyDescent="0.2">
      <c r="A3095" s="198" t="s">
        <v>53</v>
      </c>
      <c r="B3095" s="199" t="s">
        <v>209</v>
      </c>
      <c r="C3095" s="199" t="s">
        <v>215</v>
      </c>
      <c r="D3095" s="199" t="s">
        <v>197</v>
      </c>
      <c r="E3095" s="199">
        <v>3.5200900000000002</v>
      </c>
      <c r="F3095" s="199">
        <v>2.9408699999999999</v>
      </c>
      <c r="G3095" s="199">
        <v>2.2671100000000002</v>
      </c>
      <c r="H3095" s="199">
        <v>2.6396999999999999</v>
      </c>
      <c r="I3095" s="199">
        <v>2.2679299999999998</v>
      </c>
      <c r="J3095" s="199">
        <v>2.4034399999999998</v>
      </c>
      <c r="K3095" s="199">
        <v>2.4525299999999999</v>
      </c>
      <c r="L3095" s="199"/>
      <c r="M3095" s="199">
        <v>1.6716</v>
      </c>
      <c r="N3095" s="199">
        <v>1.3529199999999999</v>
      </c>
      <c r="O3095" s="199"/>
      <c r="P3095" s="199"/>
      <c r="Q3095" s="200" t="s">
        <v>1</v>
      </c>
    </row>
    <row r="3096" spans="1:17" x14ac:dyDescent="0.2">
      <c r="A3096" s="195" t="s">
        <v>53</v>
      </c>
      <c r="B3096" s="196" t="s">
        <v>209</v>
      </c>
      <c r="C3096" s="196" t="s">
        <v>213</v>
      </c>
      <c r="D3096" s="196" t="s">
        <v>195</v>
      </c>
      <c r="E3096" s="196">
        <v>4.17882</v>
      </c>
      <c r="F3096" s="196">
        <v>4.13</v>
      </c>
      <c r="G3096" s="196">
        <v>3.2307999999999999</v>
      </c>
      <c r="H3096" s="196">
        <v>3.31121</v>
      </c>
      <c r="I3096" s="196">
        <v>2.54006</v>
      </c>
      <c r="J3096" s="196">
        <v>3.08535</v>
      </c>
      <c r="K3096" s="196">
        <v>2.9424899999999998</v>
      </c>
      <c r="L3096" s="196"/>
      <c r="M3096" s="196">
        <v>1.9554400000000001</v>
      </c>
      <c r="N3096" s="196">
        <v>1.53834</v>
      </c>
      <c r="O3096" s="196"/>
      <c r="P3096" s="196"/>
      <c r="Q3096" s="197" t="s">
        <v>1</v>
      </c>
    </row>
    <row r="3097" spans="1:17" x14ac:dyDescent="0.2">
      <c r="A3097" s="198" t="s">
        <v>53</v>
      </c>
      <c r="B3097" s="199" t="s">
        <v>209</v>
      </c>
      <c r="C3097" s="199" t="s">
        <v>213</v>
      </c>
      <c r="D3097" s="199" t="s">
        <v>197</v>
      </c>
      <c r="E3097" s="199">
        <v>3.93981</v>
      </c>
      <c r="F3097" s="199">
        <v>3.9683700000000002</v>
      </c>
      <c r="G3097" s="199">
        <v>2.9719600000000002</v>
      </c>
      <c r="H3097" s="199">
        <v>3.1832199999999999</v>
      </c>
      <c r="I3097" s="199">
        <v>2.25881</v>
      </c>
      <c r="J3097" s="199">
        <v>2.8287200000000001</v>
      </c>
      <c r="K3097" s="199">
        <v>2.8345400000000001</v>
      </c>
      <c r="L3097" s="199"/>
      <c r="M3097" s="199">
        <v>1.87175</v>
      </c>
      <c r="N3097" s="199">
        <v>1.50709</v>
      </c>
      <c r="O3097" s="199"/>
      <c r="P3097" s="199"/>
      <c r="Q3097" s="200" t="s">
        <v>1</v>
      </c>
    </row>
    <row r="3098" spans="1:17" x14ac:dyDescent="0.2">
      <c r="A3098" s="195" t="s">
        <v>53</v>
      </c>
      <c r="B3098" s="196" t="s">
        <v>209</v>
      </c>
      <c r="C3098" s="196" t="s">
        <v>212</v>
      </c>
      <c r="D3098" s="196" t="s">
        <v>195</v>
      </c>
      <c r="E3098" s="196">
        <v>5.77982</v>
      </c>
      <c r="F3098" s="196">
        <v>5.0481100000000003</v>
      </c>
      <c r="G3098" s="196">
        <v>4.2178100000000001</v>
      </c>
      <c r="H3098" s="196">
        <v>4.7430399999999997</v>
      </c>
      <c r="I3098" s="196">
        <v>3.3110300000000001</v>
      </c>
      <c r="J3098" s="196">
        <v>3.3658299999999999</v>
      </c>
      <c r="K3098" s="196">
        <v>3.78518</v>
      </c>
      <c r="L3098" s="196"/>
      <c r="M3098" s="196">
        <v>2.5860300000000001</v>
      </c>
      <c r="N3098" s="196">
        <v>1.99308</v>
      </c>
      <c r="O3098" s="196"/>
      <c r="P3098" s="196"/>
      <c r="Q3098" s="197" t="s">
        <v>1</v>
      </c>
    </row>
    <row r="3099" spans="1:17" x14ac:dyDescent="0.2">
      <c r="A3099" s="198" t="s">
        <v>53</v>
      </c>
      <c r="B3099" s="199" t="s">
        <v>209</v>
      </c>
      <c r="C3099" s="199" t="s">
        <v>212</v>
      </c>
      <c r="D3099" s="199" t="s">
        <v>197</v>
      </c>
      <c r="E3099" s="199">
        <v>5.1852400000000003</v>
      </c>
      <c r="F3099" s="199">
        <v>4.5067599999999999</v>
      </c>
      <c r="G3099" s="199">
        <v>3.8667899999999999</v>
      </c>
      <c r="H3099" s="199">
        <v>4.5049799999999998</v>
      </c>
      <c r="I3099" s="199">
        <v>3.0980599999999998</v>
      </c>
      <c r="J3099" s="199">
        <v>3.21861</v>
      </c>
      <c r="K3099" s="199">
        <v>3.4976799999999999</v>
      </c>
      <c r="L3099" s="199"/>
      <c r="M3099" s="199">
        <v>2.6382599999999998</v>
      </c>
      <c r="N3099" s="199">
        <v>1.9910300000000001</v>
      </c>
      <c r="O3099" s="199"/>
      <c r="P3099" s="199"/>
      <c r="Q3099" s="200" t="s">
        <v>1</v>
      </c>
    </row>
    <row r="3100" spans="1:17" x14ac:dyDescent="0.2">
      <c r="A3100" s="195" t="s">
        <v>53</v>
      </c>
      <c r="B3100" s="196" t="s">
        <v>209</v>
      </c>
      <c r="C3100" s="196" t="s">
        <v>210</v>
      </c>
      <c r="D3100" s="196" t="s">
        <v>195</v>
      </c>
      <c r="E3100" s="196">
        <v>7.8783200000000004</v>
      </c>
      <c r="F3100" s="196">
        <v>7.3677599999999996</v>
      </c>
      <c r="G3100" s="196">
        <v>5.5872200000000003</v>
      </c>
      <c r="H3100" s="196">
        <v>5.9135900000000001</v>
      </c>
      <c r="I3100" s="196">
        <v>4.07409</v>
      </c>
      <c r="J3100" s="196">
        <v>4.2448699999999997</v>
      </c>
      <c r="K3100" s="196">
        <v>4.03653</v>
      </c>
      <c r="L3100" s="196"/>
      <c r="M3100" s="196">
        <v>2.8778999999999999</v>
      </c>
      <c r="N3100" s="196">
        <v>2.3600400000000001</v>
      </c>
      <c r="O3100" s="196"/>
      <c r="P3100" s="196"/>
      <c r="Q3100" s="197" t="s">
        <v>1</v>
      </c>
    </row>
    <row r="3101" spans="1:17" x14ac:dyDescent="0.2">
      <c r="A3101" s="198" t="s">
        <v>53</v>
      </c>
      <c r="B3101" s="199" t="s">
        <v>209</v>
      </c>
      <c r="C3101" s="199" t="s">
        <v>210</v>
      </c>
      <c r="D3101" s="199" t="s">
        <v>197</v>
      </c>
      <c r="E3101" s="199">
        <v>7.0036300000000002</v>
      </c>
      <c r="F3101" s="199">
        <v>6.6057800000000002</v>
      </c>
      <c r="G3101" s="199">
        <v>4.9695499999999999</v>
      </c>
      <c r="H3101" s="199">
        <v>5.2793599999999996</v>
      </c>
      <c r="I3101" s="199">
        <v>3.8518500000000002</v>
      </c>
      <c r="J3101" s="199">
        <v>3.81365</v>
      </c>
      <c r="K3101" s="199">
        <v>3.7220900000000001</v>
      </c>
      <c r="L3101" s="199"/>
      <c r="M3101" s="199">
        <v>2.8252700000000002</v>
      </c>
      <c r="N3101" s="199">
        <v>2.19442</v>
      </c>
      <c r="O3101" s="199"/>
      <c r="P3101" s="199"/>
      <c r="Q3101" s="200" t="s">
        <v>1</v>
      </c>
    </row>
    <row r="3102" spans="1:17" x14ac:dyDescent="0.2">
      <c r="A3102" s="195" t="s">
        <v>53</v>
      </c>
      <c r="B3102" s="196" t="s">
        <v>209</v>
      </c>
      <c r="C3102" s="196" t="s">
        <v>206</v>
      </c>
      <c r="D3102" s="196" t="s">
        <v>195</v>
      </c>
      <c r="E3102" s="196">
        <v>25.20928</v>
      </c>
      <c r="F3102" s="196">
        <v>20.034859999999998</v>
      </c>
      <c r="G3102" s="196">
        <v>14.283530000000001</v>
      </c>
      <c r="H3102" s="196">
        <v>17.49334</v>
      </c>
      <c r="I3102" s="196">
        <v>14.017910000000001</v>
      </c>
      <c r="J3102" s="196">
        <v>17.99624</v>
      </c>
      <c r="K3102" s="196">
        <v>13.47517</v>
      </c>
      <c r="L3102" s="196"/>
      <c r="M3102" s="196">
        <v>7.5207300000000004</v>
      </c>
      <c r="N3102" s="196"/>
      <c r="O3102" s="196"/>
      <c r="P3102" s="196"/>
      <c r="Q3102" s="197" t="s">
        <v>1</v>
      </c>
    </row>
    <row r="3103" spans="1:17" x14ac:dyDescent="0.2">
      <c r="A3103" s="198" t="s">
        <v>53</v>
      </c>
      <c r="B3103" s="199" t="s">
        <v>209</v>
      </c>
      <c r="C3103" s="199" t="s">
        <v>206</v>
      </c>
      <c r="D3103" s="199" t="s">
        <v>197</v>
      </c>
      <c r="E3103" s="199">
        <v>25.43083</v>
      </c>
      <c r="F3103" s="199">
        <v>18.26107</v>
      </c>
      <c r="G3103" s="199">
        <v>12.66563</v>
      </c>
      <c r="H3103" s="199">
        <v>17.99568</v>
      </c>
      <c r="I3103" s="199">
        <v>13.37715</v>
      </c>
      <c r="J3103" s="199">
        <v>17.387920000000001</v>
      </c>
      <c r="K3103" s="199">
        <v>12.345000000000001</v>
      </c>
      <c r="L3103" s="199"/>
      <c r="M3103" s="199">
        <v>6.6860499999999998</v>
      </c>
      <c r="N3103" s="199"/>
      <c r="O3103" s="199"/>
      <c r="P3103" s="199"/>
      <c r="Q3103" s="200" t="s">
        <v>1</v>
      </c>
    </row>
    <row r="3104" spans="1:17" x14ac:dyDescent="0.2">
      <c r="A3104" s="195" t="s">
        <v>53</v>
      </c>
      <c r="B3104" s="196" t="s">
        <v>209</v>
      </c>
      <c r="C3104" s="196" t="s">
        <v>211</v>
      </c>
      <c r="D3104" s="196" t="s">
        <v>195</v>
      </c>
      <c r="E3104" s="196"/>
      <c r="F3104" s="196"/>
      <c r="G3104" s="196"/>
      <c r="H3104" s="196"/>
      <c r="I3104" s="196"/>
      <c r="J3104" s="196"/>
      <c r="K3104" s="196"/>
      <c r="L3104" s="196"/>
      <c r="M3104" s="196"/>
      <c r="N3104" s="196"/>
      <c r="O3104" s="196"/>
      <c r="P3104" s="196"/>
      <c r="Q3104" s="197" t="s">
        <v>1</v>
      </c>
    </row>
    <row r="3105" spans="1:17" x14ac:dyDescent="0.2">
      <c r="A3105" s="198" t="s">
        <v>53</v>
      </c>
      <c r="B3105" s="199" t="s">
        <v>209</v>
      </c>
      <c r="C3105" s="199" t="s">
        <v>211</v>
      </c>
      <c r="D3105" s="199" t="s">
        <v>197</v>
      </c>
      <c r="E3105" s="199"/>
      <c r="F3105" s="199"/>
      <c r="G3105" s="199"/>
      <c r="H3105" s="199"/>
      <c r="I3105" s="199"/>
      <c r="J3105" s="199"/>
      <c r="K3105" s="199"/>
      <c r="L3105" s="199"/>
      <c r="M3105" s="199"/>
      <c r="N3105" s="199"/>
      <c r="O3105" s="199"/>
      <c r="P3105" s="199"/>
      <c r="Q3105" s="200" t="s">
        <v>1</v>
      </c>
    </row>
    <row r="3106" spans="1:17" x14ac:dyDescent="0.2">
      <c r="A3106" s="195" t="s">
        <v>53</v>
      </c>
      <c r="B3106" s="196" t="s">
        <v>207</v>
      </c>
      <c r="C3106" s="196" t="s">
        <v>214</v>
      </c>
      <c r="D3106" s="196" t="s">
        <v>195</v>
      </c>
      <c r="E3106" s="196">
        <v>15.006539999999999</v>
      </c>
      <c r="F3106" s="196">
        <v>14.005409999999999</v>
      </c>
      <c r="G3106" s="196">
        <v>14.771369999999999</v>
      </c>
      <c r="H3106" s="196">
        <v>12.41142</v>
      </c>
      <c r="I3106" s="196">
        <v>17.268719999999998</v>
      </c>
      <c r="J3106" s="196">
        <v>12.3596</v>
      </c>
      <c r="K3106" s="196">
        <v>18.022829999999999</v>
      </c>
      <c r="L3106" s="196">
        <v>20.709219999999998</v>
      </c>
      <c r="M3106" s="196">
        <v>16.592919999999999</v>
      </c>
      <c r="N3106" s="196">
        <v>18.92353</v>
      </c>
      <c r="O3106" s="196">
        <v>20.385570000000001</v>
      </c>
      <c r="P3106" s="196"/>
      <c r="Q3106" s="197" t="s">
        <v>1</v>
      </c>
    </row>
    <row r="3107" spans="1:17" x14ac:dyDescent="0.2">
      <c r="A3107" s="198" t="s">
        <v>53</v>
      </c>
      <c r="B3107" s="199" t="s">
        <v>207</v>
      </c>
      <c r="C3107" s="199" t="s">
        <v>214</v>
      </c>
      <c r="D3107" s="199" t="s">
        <v>197</v>
      </c>
      <c r="E3107" s="199">
        <v>15.88946</v>
      </c>
      <c r="F3107" s="199">
        <v>14.798260000000001</v>
      </c>
      <c r="G3107" s="199">
        <v>16.093620000000001</v>
      </c>
      <c r="H3107" s="199">
        <v>15.53097</v>
      </c>
      <c r="I3107" s="199">
        <v>17.890899999999998</v>
      </c>
      <c r="J3107" s="199">
        <v>13.21522</v>
      </c>
      <c r="K3107" s="199">
        <v>17.261230000000001</v>
      </c>
      <c r="L3107" s="199">
        <v>19.592020000000002</v>
      </c>
      <c r="M3107" s="199">
        <v>16.67632</v>
      </c>
      <c r="N3107" s="199">
        <v>19.234089999999998</v>
      </c>
      <c r="O3107" s="199">
        <v>20.903790000000001</v>
      </c>
      <c r="P3107" s="199"/>
      <c r="Q3107" s="200" t="s">
        <v>1</v>
      </c>
    </row>
    <row r="3108" spans="1:17" x14ac:dyDescent="0.2">
      <c r="A3108" s="195" t="s">
        <v>53</v>
      </c>
      <c r="B3108" s="196" t="s">
        <v>207</v>
      </c>
      <c r="C3108" s="196" t="s">
        <v>215</v>
      </c>
      <c r="D3108" s="196" t="s">
        <v>195</v>
      </c>
      <c r="E3108" s="196">
        <v>23.479389999999999</v>
      </c>
      <c r="F3108" s="196">
        <v>18.04365</v>
      </c>
      <c r="G3108" s="196">
        <v>17.987100000000002</v>
      </c>
      <c r="H3108" s="196">
        <v>14.909280000000001</v>
      </c>
      <c r="I3108" s="196">
        <v>13.955080000000001</v>
      </c>
      <c r="J3108" s="196">
        <v>14.36721</v>
      </c>
      <c r="K3108" s="196">
        <v>17.883839999999999</v>
      </c>
      <c r="L3108" s="196">
        <v>19.290310000000002</v>
      </c>
      <c r="M3108" s="196">
        <v>15.81664</v>
      </c>
      <c r="N3108" s="196">
        <v>17.28238</v>
      </c>
      <c r="O3108" s="196">
        <v>19.39592</v>
      </c>
      <c r="P3108" s="196"/>
      <c r="Q3108" s="197" t="s">
        <v>1</v>
      </c>
    </row>
    <row r="3109" spans="1:17" x14ac:dyDescent="0.2">
      <c r="A3109" s="198" t="s">
        <v>53</v>
      </c>
      <c r="B3109" s="199" t="s">
        <v>207</v>
      </c>
      <c r="C3109" s="199" t="s">
        <v>215</v>
      </c>
      <c r="D3109" s="199" t="s">
        <v>197</v>
      </c>
      <c r="E3109" s="199">
        <v>22.336819999999999</v>
      </c>
      <c r="F3109" s="199">
        <v>17.19171</v>
      </c>
      <c r="G3109" s="199">
        <v>20.07518</v>
      </c>
      <c r="H3109" s="199">
        <v>16.262799999999999</v>
      </c>
      <c r="I3109" s="199">
        <v>16.733879999999999</v>
      </c>
      <c r="J3109" s="199">
        <v>15.241099999999999</v>
      </c>
      <c r="K3109" s="199">
        <v>19.215949999999999</v>
      </c>
      <c r="L3109" s="199">
        <v>19.482790000000001</v>
      </c>
      <c r="M3109" s="199">
        <v>17.49896</v>
      </c>
      <c r="N3109" s="199">
        <v>17.750209999999999</v>
      </c>
      <c r="O3109" s="199">
        <v>20.1873</v>
      </c>
      <c r="P3109" s="199"/>
      <c r="Q3109" s="200" t="s">
        <v>1</v>
      </c>
    </row>
    <row r="3110" spans="1:17" x14ac:dyDescent="0.2">
      <c r="A3110" s="195" t="s">
        <v>53</v>
      </c>
      <c r="B3110" s="196" t="s">
        <v>207</v>
      </c>
      <c r="C3110" s="196" t="s">
        <v>213</v>
      </c>
      <c r="D3110" s="196" t="s">
        <v>195</v>
      </c>
      <c r="E3110" s="196">
        <v>20.367450000000002</v>
      </c>
      <c r="F3110" s="196">
        <v>25.27</v>
      </c>
      <c r="G3110" s="196">
        <v>17.70007</v>
      </c>
      <c r="H3110" s="196">
        <v>15.78181</v>
      </c>
      <c r="I3110" s="196">
        <v>16.148389999999999</v>
      </c>
      <c r="J3110" s="196">
        <v>14.02042</v>
      </c>
      <c r="K3110" s="196">
        <v>19.873909999999999</v>
      </c>
      <c r="L3110" s="196">
        <v>18.866199999999999</v>
      </c>
      <c r="M3110" s="196">
        <v>16.809570000000001</v>
      </c>
      <c r="N3110" s="196">
        <v>17.586749999999999</v>
      </c>
      <c r="O3110" s="196">
        <v>17.514009999999999</v>
      </c>
      <c r="P3110" s="196"/>
      <c r="Q3110" s="197" t="s">
        <v>1</v>
      </c>
    </row>
    <row r="3111" spans="1:17" x14ac:dyDescent="0.2">
      <c r="A3111" s="198" t="s">
        <v>53</v>
      </c>
      <c r="B3111" s="199" t="s">
        <v>207</v>
      </c>
      <c r="C3111" s="199" t="s">
        <v>213</v>
      </c>
      <c r="D3111" s="199" t="s">
        <v>197</v>
      </c>
      <c r="E3111" s="199">
        <v>20.491569999999999</v>
      </c>
      <c r="F3111" s="199">
        <v>22.971160000000001</v>
      </c>
      <c r="G3111" s="199">
        <v>18.734159999999999</v>
      </c>
      <c r="H3111" s="199">
        <v>16.214590000000001</v>
      </c>
      <c r="I3111" s="199">
        <v>17.53989</v>
      </c>
      <c r="J3111" s="199">
        <v>14.85317</v>
      </c>
      <c r="K3111" s="199">
        <v>19.283339999999999</v>
      </c>
      <c r="L3111" s="199">
        <v>19.187159999999999</v>
      </c>
      <c r="M3111" s="199">
        <v>18.15916</v>
      </c>
      <c r="N3111" s="199">
        <v>17.803879999999999</v>
      </c>
      <c r="O3111" s="199">
        <v>19.12546</v>
      </c>
      <c r="P3111" s="199"/>
      <c r="Q3111" s="200" t="s">
        <v>1</v>
      </c>
    </row>
    <row r="3112" spans="1:17" x14ac:dyDescent="0.2">
      <c r="A3112" s="195" t="s">
        <v>53</v>
      </c>
      <c r="B3112" s="196" t="s">
        <v>207</v>
      </c>
      <c r="C3112" s="196" t="s">
        <v>212</v>
      </c>
      <c r="D3112" s="196" t="s">
        <v>195</v>
      </c>
      <c r="E3112" s="196">
        <v>35.643219999999999</v>
      </c>
      <c r="F3112" s="196">
        <v>34.956499999999998</v>
      </c>
      <c r="G3112" s="196">
        <v>32.585859999999997</v>
      </c>
      <c r="H3112" s="196">
        <v>37.845329999999997</v>
      </c>
      <c r="I3112" s="196">
        <v>29.835819999999998</v>
      </c>
      <c r="J3112" s="196">
        <v>28.665620000000001</v>
      </c>
      <c r="K3112" s="196">
        <v>34.771549999999998</v>
      </c>
      <c r="L3112" s="196">
        <v>30.726430000000001</v>
      </c>
      <c r="M3112" s="196">
        <v>26.511700000000001</v>
      </c>
      <c r="N3112" s="196">
        <v>30.14995</v>
      </c>
      <c r="O3112" s="196">
        <v>31.79907</v>
      </c>
      <c r="P3112" s="196"/>
      <c r="Q3112" s="197" t="s">
        <v>1</v>
      </c>
    </row>
    <row r="3113" spans="1:17" x14ac:dyDescent="0.2">
      <c r="A3113" s="198" t="s">
        <v>53</v>
      </c>
      <c r="B3113" s="199" t="s">
        <v>207</v>
      </c>
      <c r="C3113" s="199" t="s">
        <v>212</v>
      </c>
      <c r="D3113" s="199" t="s">
        <v>197</v>
      </c>
      <c r="E3113" s="199">
        <v>33.556699999999999</v>
      </c>
      <c r="F3113" s="199">
        <v>32.273569999999999</v>
      </c>
      <c r="G3113" s="199">
        <v>30.349019999999999</v>
      </c>
      <c r="H3113" s="199">
        <v>33.891910000000003</v>
      </c>
      <c r="I3113" s="199">
        <v>28.243950000000002</v>
      </c>
      <c r="J3113" s="199">
        <v>24.173780000000001</v>
      </c>
      <c r="K3113" s="199">
        <v>31.095420000000001</v>
      </c>
      <c r="L3113" s="199">
        <v>29.989989999999999</v>
      </c>
      <c r="M3113" s="199">
        <v>26.92877</v>
      </c>
      <c r="N3113" s="199">
        <v>29.656700000000001</v>
      </c>
      <c r="O3113" s="199">
        <v>32.161029999999997</v>
      </c>
      <c r="P3113" s="199"/>
      <c r="Q3113" s="200" t="s">
        <v>1</v>
      </c>
    </row>
    <row r="3114" spans="1:17" x14ac:dyDescent="0.2">
      <c r="A3114" s="195" t="s">
        <v>53</v>
      </c>
      <c r="B3114" s="196" t="s">
        <v>207</v>
      </c>
      <c r="C3114" s="196" t="s">
        <v>210</v>
      </c>
      <c r="D3114" s="196" t="s">
        <v>195</v>
      </c>
      <c r="E3114" s="196"/>
      <c r="F3114" s="196"/>
      <c r="G3114" s="196"/>
      <c r="H3114" s="196"/>
      <c r="I3114" s="196"/>
      <c r="J3114" s="196"/>
      <c r="K3114" s="196"/>
      <c r="L3114" s="196"/>
      <c r="M3114" s="196"/>
      <c r="N3114" s="196"/>
      <c r="O3114" s="196"/>
      <c r="P3114" s="196"/>
      <c r="Q3114" s="197" t="s">
        <v>1</v>
      </c>
    </row>
    <row r="3115" spans="1:17" x14ac:dyDescent="0.2">
      <c r="A3115" s="198" t="s">
        <v>53</v>
      </c>
      <c r="B3115" s="199" t="s">
        <v>207</v>
      </c>
      <c r="C3115" s="199" t="s">
        <v>210</v>
      </c>
      <c r="D3115" s="199" t="s">
        <v>197</v>
      </c>
      <c r="E3115" s="199"/>
      <c r="F3115" s="199"/>
      <c r="G3115" s="199"/>
      <c r="H3115" s="199"/>
      <c r="I3115" s="199"/>
      <c r="J3115" s="199"/>
      <c r="K3115" s="199"/>
      <c r="L3115" s="199"/>
      <c r="M3115" s="199"/>
      <c r="N3115" s="199"/>
      <c r="O3115" s="199"/>
      <c r="P3115" s="199"/>
      <c r="Q3115" s="200" t="s">
        <v>1</v>
      </c>
    </row>
    <row r="3116" spans="1:17" x14ac:dyDescent="0.2">
      <c r="A3116" s="195" t="s">
        <v>53</v>
      </c>
      <c r="B3116" s="196" t="s">
        <v>207</v>
      </c>
      <c r="C3116" s="196" t="s">
        <v>206</v>
      </c>
      <c r="D3116" s="196" t="s">
        <v>195</v>
      </c>
      <c r="E3116" s="196"/>
      <c r="F3116" s="196"/>
      <c r="G3116" s="196"/>
      <c r="H3116" s="196"/>
      <c r="I3116" s="196"/>
      <c r="J3116" s="196"/>
      <c r="K3116" s="196"/>
      <c r="L3116" s="196"/>
      <c r="M3116" s="196"/>
      <c r="N3116" s="196"/>
      <c r="O3116" s="196"/>
      <c r="P3116" s="196"/>
      <c r="Q3116" s="197" t="s">
        <v>1</v>
      </c>
    </row>
    <row r="3117" spans="1:17" x14ac:dyDescent="0.2">
      <c r="A3117" s="198" t="s">
        <v>53</v>
      </c>
      <c r="B3117" s="199" t="s">
        <v>207</v>
      </c>
      <c r="C3117" s="199" t="s">
        <v>206</v>
      </c>
      <c r="D3117" s="199" t="s">
        <v>197</v>
      </c>
      <c r="E3117" s="199"/>
      <c r="F3117" s="199"/>
      <c r="G3117" s="199"/>
      <c r="H3117" s="199"/>
      <c r="I3117" s="199"/>
      <c r="J3117" s="199"/>
      <c r="K3117" s="199"/>
      <c r="L3117" s="199"/>
      <c r="M3117" s="199"/>
      <c r="N3117" s="199"/>
      <c r="O3117" s="199"/>
      <c r="P3117" s="199"/>
      <c r="Q3117" s="200" t="s">
        <v>1</v>
      </c>
    </row>
    <row r="3118" spans="1:17" x14ac:dyDescent="0.2">
      <c r="A3118" s="195" t="s">
        <v>53</v>
      </c>
      <c r="B3118" s="196" t="s">
        <v>207</v>
      </c>
      <c r="C3118" s="196" t="s">
        <v>211</v>
      </c>
      <c r="D3118" s="196" t="s">
        <v>195</v>
      </c>
      <c r="E3118" s="199"/>
      <c r="F3118" s="199"/>
      <c r="G3118" s="199"/>
      <c r="H3118" s="199"/>
      <c r="I3118" s="199"/>
      <c r="J3118" s="199"/>
      <c r="K3118" s="199"/>
      <c r="L3118" s="199"/>
      <c r="M3118" s="199"/>
      <c r="N3118" s="199"/>
      <c r="O3118" s="199"/>
      <c r="P3118" s="199"/>
      <c r="Q3118" s="200"/>
    </row>
    <row r="3119" spans="1:17" x14ac:dyDescent="0.2">
      <c r="A3119" s="198" t="s">
        <v>53</v>
      </c>
      <c r="B3119" s="199" t="s">
        <v>207</v>
      </c>
      <c r="C3119" s="199" t="s">
        <v>211</v>
      </c>
      <c r="D3119" s="199" t="s">
        <v>197</v>
      </c>
      <c r="E3119" s="199"/>
      <c r="F3119" s="199"/>
      <c r="G3119" s="199"/>
      <c r="H3119" s="199"/>
      <c r="I3119" s="199"/>
      <c r="J3119" s="199"/>
      <c r="K3119" s="199"/>
      <c r="L3119" s="199"/>
      <c r="M3119" s="199"/>
      <c r="N3119" s="199"/>
      <c r="O3119" s="199"/>
      <c r="P3119" s="199"/>
      <c r="Q3119" s="200"/>
    </row>
    <row r="3120" spans="1:17" x14ac:dyDescent="0.2">
      <c r="A3120" s="195" t="s">
        <v>53</v>
      </c>
      <c r="B3120" s="196" t="s">
        <v>207</v>
      </c>
      <c r="C3120" s="196" t="s">
        <v>1087</v>
      </c>
      <c r="D3120" s="196" t="s">
        <v>195</v>
      </c>
      <c r="E3120" s="199"/>
      <c r="F3120" s="199"/>
      <c r="G3120" s="199"/>
      <c r="H3120" s="199"/>
      <c r="I3120" s="199"/>
      <c r="J3120" s="199"/>
      <c r="K3120" s="199"/>
      <c r="L3120" s="199"/>
      <c r="M3120" s="199"/>
      <c r="N3120" s="199"/>
      <c r="O3120" s="199"/>
      <c r="P3120" s="199"/>
      <c r="Q3120" s="200"/>
    </row>
    <row r="3121" spans="1:17" x14ac:dyDescent="0.2">
      <c r="A3121" s="198" t="s">
        <v>53</v>
      </c>
      <c r="B3121" s="199" t="s">
        <v>207</v>
      </c>
      <c r="C3121" s="199" t="s">
        <v>1087</v>
      </c>
      <c r="D3121" s="199" t="s">
        <v>197</v>
      </c>
      <c r="E3121" s="199"/>
      <c r="F3121" s="199"/>
      <c r="G3121" s="199"/>
      <c r="H3121" s="199"/>
      <c r="I3121" s="199"/>
      <c r="J3121" s="199"/>
      <c r="K3121" s="199"/>
      <c r="L3121" s="199"/>
      <c r="M3121" s="199"/>
      <c r="N3121" s="199"/>
      <c r="O3121" s="199"/>
      <c r="P3121" s="199"/>
      <c r="Q3121" s="200"/>
    </row>
    <row r="3122" spans="1:17" x14ac:dyDescent="0.2">
      <c r="A3122" s="195" t="s">
        <v>54</v>
      </c>
      <c r="B3122" s="196" t="s">
        <v>208</v>
      </c>
      <c r="C3122" s="196" t="s">
        <v>214</v>
      </c>
      <c r="D3122" s="196" t="s">
        <v>195</v>
      </c>
      <c r="E3122" s="196">
        <v>1789258</v>
      </c>
      <c r="F3122" s="196">
        <v>1945579</v>
      </c>
      <c r="G3122" s="196"/>
      <c r="H3122" s="196">
        <v>1828990</v>
      </c>
      <c r="I3122" s="196"/>
      <c r="J3122" s="196"/>
      <c r="K3122" s="196"/>
      <c r="L3122" s="196"/>
      <c r="M3122" s="196"/>
      <c r="N3122" s="196"/>
      <c r="O3122" s="196"/>
      <c r="P3122" s="196"/>
      <c r="Q3122" s="197" t="s">
        <v>1</v>
      </c>
    </row>
    <row r="3123" spans="1:17" x14ac:dyDescent="0.2">
      <c r="A3123" s="198" t="s">
        <v>54</v>
      </c>
      <c r="B3123" s="199" t="s">
        <v>208</v>
      </c>
      <c r="C3123" s="199" t="s">
        <v>214</v>
      </c>
      <c r="D3123" s="199" t="s">
        <v>197</v>
      </c>
      <c r="E3123" s="199">
        <v>2092030</v>
      </c>
      <c r="F3123" s="199">
        <v>2222800</v>
      </c>
      <c r="G3123" s="199"/>
      <c r="H3123" s="199">
        <v>2147164</v>
      </c>
      <c r="I3123" s="199"/>
      <c r="J3123" s="199"/>
      <c r="K3123" s="199"/>
      <c r="L3123" s="199"/>
      <c r="M3123" s="199"/>
      <c r="N3123" s="199"/>
      <c r="O3123" s="199"/>
      <c r="P3123" s="199"/>
      <c r="Q3123" s="200" t="s">
        <v>1</v>
      </c>
    </row>
    <row r="3124" spans="1:17" x14ac:dyDescent="0.2">
      <c r="A3124" s="195" t="s">
        <v>54</v>
      </c>
      <c r="B3124" s="196" t="s">
        <v>208</v>
      </c>
      <c r="C3124" s="196" t="s">
        <v>215</v>
      </c>
      <c r="D3124" s="196" t="s">
        <v>195</v>
      </c>
      <c r="E3124" s="196">
        <v>1699741</v>
      </c>
      <c r="F3124" s="196">
        <v>1756805</v>
      </c>
      <c r="G3124" s="196"/>
      <c r="H3124" s="196">
        <v>1721010</v>
      </c>
      <c r="I3124" s="196"/>
      <c r="J3124" s="196"/>
      <c r="K3124" s="196"/>
      <c r="L3124" s="196"/>
      <c r="M3124" s="196"/>
      <c r="N3124" s="196"/>
      <c r="O3124" s="196"/>
      <c r="P3124" s="196"/>
      <c r="Q3124" s="197" t="s">
        <v>1</v>
      </c>
    </row>
    <row r="3125" spans="1:17" x14ac:dyDescent="0.2">
      <c r="A3125" s="198" t="s">
        <v>54</v>
      </c>
      <c r="B3125" s="199" t="s">
        <v>208</v>
      </c>
      <c r="C3125" s="199" t="s">
        <v>215</v>
      </c>
      <c r="D3125" s="199" t="s">
        <v>197</v>
      </c>
      <c r="E3125" s="199">
        <v>1989349</v>
      </c>
      <c r="F3125" s="199">
        <v>2045732</v>
      </c>
      <c r="G3125" s="199"/>
      <c r="H3125" s="199">
        <v>1988240</v>
      </c>
      <c r="I3125" s="199"/>
      <c r="J3125" s="199"/>
      <c r="K3125" s="199"/>
      <c r="L3125" s="199"/>
      <c r="M3125" s="199"/>
      <c r="N3125" s="199"/>
      <c r="O3125" s="199"/>
      <c r="P3125" s="199"/>
      <c r="Q3125" s="200" t="s">
        <v>1</v>
      </c>
    </row>
    <row r="3126" spans="1:17" x14ac:dyDescent="0.2">
      <c r="A3126" s="195" t="s">
        <v>54</v>
      </c>
      <c r="B3126" s="196" t="s">
        <v>208</v>
      </c>
      <c r="C3126" s="196" t="s">
        <v>213</v>
      </c>
      <c r="D3126" s="196" t="s">
        <v>195</v>
      </c>
      <c r="E3126" s="196">
        <v>1647282</v>
      </c>
      <c r="F3126" s="196">
        <v>1705300</v>
      </c>
      <c r="G3126" s="196"/>
      <c r="H3126" s="196">
        <v>1674635</v>
      </c>
      <c r="I3126" s="196"/>
      <c r="J3126" s="196"/>
      <c r="K3126" s="196"/>
      <c r="L3126" s="196"/>
      <c r="M3126" s="196"/>
      <c r="N3126" s="196"/>
      <c r="O3126" s="196"/>
      <c r="P3126" s="196"/>
      <c r="Q3126" s="197" t="s">
        <v>1</v>
      </c>
    </row>
    <row r="3127" spans="1:17" x14ac:dyDescent="0.2">
      <c r="A3127" s="198" t="s">
        <v>54</v>
      </c>
      <c r="B3127" s="199" t="s">
        <v>208</v>
      </c>
      <c r="C3127" s="199" t="s">
        <v>213</v>
      </c>
      <c r="D3127" s="199" t="s">
        <v>197</v>
      </c>
      <c r="E3127" s="199">
        <v>1884534</v>
      </c>
      <c r="F3127" s="199">
        <v>1933698</v>
      </c>
      <c r="G3127" s="199"/>
      <c r="H3127" s="199">
        <v>1895556</v>
      </c>
      <c r="I3127" s="199"/>
      <c r="J3127" s="199"/>
      <c r="K3127" s="199"/>
      <c r="L3127" s="199"/>
      <c r="M3127" s="199"/>
      <c r="N3127" s="199"/>
      <c r="O3127" s="199"/>
      <c r="P3127" s="199"/>
      <c r="Q3127" s="200" t="s">
        <v>1</v>
      </c>
    </row>
    <row r="3128" spans="1:17" x14ac:dyDescent="0.2">
      <c r="A3128" s="195" t="s">
        <v>54</v>
      </c>
      <c r="B3128" s="196" t="s">
        <v>208</v>
      </c>
      <c r="C3128" s="196" t="s">
        <v>212</v>
      </c>
      <c r="D3128" s="196" t="s">
        <v>195</v>
      </c>
      <c r="E3128" s="196">
        <v>1526286</v>
      </c>
      <c r="F3128" s="196">
        <v>1596497</v>
      </c>
      <c r="G3128" s="196"/>
      <c r="H3128" s="196">
        <v>1635945</v>
      </c>
      <c r="I3128" s="196"/>
      <c r="J3128" s="196"/>
      <c r="K3128" s="196"/>
      <c r="L3128" s="196"/>
      <c r="M3128" s="196"/>
      <c r="N3128" s="196"/>
      <c r="O3128" s="196"/>
      <c r="P3128" s="196"/>
      <c r="Q3128" s="197" t="s">
        <v>1</v>
      </c>
    </row>
    <row r="3129" spans="1:17" x14ac:dyDescent="0.2">
      <c r="A3129" s="198" t="s">
        <v>54</v>
      </c>
      <c r="B3129" s="199" t="s">
        <v>208</v>
      </c>
      <c r="C3129" s="199" t="s">
        <v>212</v>
      </c>
      <c r="D3129" s="199" t="s">
        <v>197</v>
      </c>
      <c r="E3129" s="199">
        <v>1781774</v>
      </c>
      <c r="F3129" s="199">
        <v>1832429</v>
      </c>
      <c r="G3129" s="199"/>
      <c r="H3129" s="199">
        <v>1804513</v>
      </c>
      <c r="I3129" s="199"/>
      <c r="J3129" s="199"/>
      <c r="K3129" s="199"/>
      <c r="L3129" s="199"/>
      <c r="M3129" s="199"/>
      <c r="N3129" s="199"/>
      <c r="O3129" s="199"/>
      <c r="P3129" s="199"/>
      <c r="Q3129" s="200" t="s">
        <v>1</v>
      </c>
    </row>
    <row r="3130" spans="1:17" x14ac:dyDescent="0.2">
      <c r="A3130" s="195" t="s">
        <v>54</v>
      </c>
      <c r="B3130" s="196" t="s">
        <v>208</v>
      </c>
      <c r="C3130" s="196" t="s">
        <v>210</v>
      </c>
      <c r="D3130" s="196" t="s">
        <v>195</v>
      </c>
      <c r="E3130" s="196">
        <v>1430959</v>
      </c>
      <c r="F3130" s="196">
        <v>1459206</v>
      </c>
      <c r="G3130" s="196"/>
      <c r="H3130" s="196">
        <v>1478983</v>
      </c>
      <c r="I3130" s="196"/>
      <c r="J3130" s="196"/>
      <c r="K3130" s="196"/>
      <c r="L3130" s="196"/>
      <c r="M3130" s="196"/>
      <c r="N3130" s="196"/>
      <c r="O3130" s="196"/>
      <c r="P3130" s="196"/>
      <c r="Q3130" s="197" t="s">
        <v>1</v>
      </c>
    </row>
    <row r="3131" spans="1:17" x14ac:dyDescent="0.2">
      <c r="A3131" s="198" t="s">
        <v>54</v>
      </c>
      <c r="B3131" s="199" t="s">
        <v>208</v>
      </c>
      <c r="C3131" s="199" t="s">
        <v>210</v>
      </c>
      <c r="D3131" s="199" t="s">
        <v>197</v>
      </c>
      <c r="E3131" s="199">
        <v>1647548</v>
      </c>
      <c r="F3131" s="199">
        <v>1717835</v>
      </c>
      <c r="G3131" s="199"/>
      <c r="H3131" s="199">
        <v>1663715</v>
      </c>
      <c r="I3131" s="199"/>
      <c r="J3131" s="199"/>
      <c r="K3131" s="199"/>
      <c r="L3131" s="199"/>
      <c r="M3131" s="199"/>
      <c r="N3131" s="199"/>
      <c r="O3131" s="199"/>
      <c r="P3131" s="199"/>
      <c r="Q3131" s="200" t="s">
        <v>1</v>
      </c>
    </row>
    <row r="3132" spans="1:17" x14ac:dyDescent="0.2">
      <c r="A3132" s="195" t="s">
        <v>54</v>
      </c>
      <c r="B3132" s="196" t="s">
        <v>208</v>
      </c>
      <c r="C3132" s="196" t="s">
        <v>206</v>
      </c>
      <c r="D3132" s="196" t="s">
        <v>195</v>
      </c>
      <c r="E3132" s="196">
        <v>1137398</v>
      </c>
      <c r="F3132" s="196">
        <v>1249575</v>
      </c>
      <c r="G3132" s="196"/>
      <c r="H3132" s="196">
        <v>1296556</v>
      </c>
      <c r="I3132" s="196"/>
      <c r="J3132" s="196"/>
      <c r="K3132" s="196"/>
      <c r="L3132" s="196"/>
      <c r="M3132" s="196"/>
      <c r="N3132" s="196"/>
      <c r="O3132" s="196"/>
      <c r="P3132" s="196"/>
      <c r="Q3132" s="197" t="s">
        <v>1</v>
      </c>
    </row>
    <row r="3133" spans="1:17" x14ac:dyDescent="0.2">
      <c r="A3133" s="198" t="s">
        <v>54</v>
      </c>
      <c r="B3133" s="199" t="s">
        <v>208</v>
      </c>
      <c r="C3133" s="199" t="s">
        <v>206</v>
      </c>
      <c r="D3133" s="199" t="s">
        <v>197</v>
      </c>
      <c r="E3133" s="199">
        <v>1381983</v>
      </c>
      <c r="F3133" s="199">
        <v>1492186</v>
      </c>
      <c r="G3133" s="199"/>
      <c r="H3133" s="199">
        <v>1528498</v>
      </c>
      <c r="I3133" s="199"/>
      <c r="J3133" s="199"/>
      <c r="K3133" s="199"/>
      <c r="L3133" s="199"/>
      <c r="M3133" s="199"/>
      <c r="N3133" s="199"/>
      <c r="O3133" s="199"/>
      <c r="P3133" s="199"/>
      <c r="Q3133" s="200" t="s">
        <v>1</v>
      </c>
    </row>
    <row r="3134" spans="1:17" x14ac:dyDescent="0.2">
      <c r="A3134" s="195" t="s">
        <v>54</v>
      </c>
      <c r="B3134" s="196" t="s">
        <v>208</v>
      </c>
      <c r="C3134" s="196" t="s">
        <v>211</v>
      </c>
      <c r="D3134" s="196" t="s">
        <v>195</v>
      </c>
      <c r="E3134" s="196"/>
      <c r="F3134" s="196"/>
      <c r="G3134" s="196"/>
      <c r="H3134" s="196"/>
      <c r="I3134" s="196"/>
      <c r="J3134" s="196"/>
      <c r="K3134" s="196"/>
      <c r="L3134" s="196"/>
      <c r="M3134" s="196"/>
      <c r="N3134" s="196"/>
      <c r="O3134" s="196"/>
      <c r="P3134" s="196"/>
      <c r="Q3134" s="197" t="s">
        <v>1</v>
      </c>
    </row>
    <row r="3135" spans="1:17" x14ac:dyDescent="0.2">
      <c r="A3135" s="198" t="s">
        <v>54</v>
      </c>
      <c r="B3135" s="199" t="s">
        <v>208</v>
      </c>
      <c r="C3135" s="199" t="s">
        <v>211</v>
      </c>
      <c r="D3135" s="199" t="s">
        <v>197</v>
      </c>
      <c r="E3135" s="199"/>
      <c r="F3135" s="199"/>
      <c r="G3135" s="199"/>
      <c r="H3135" s="199"/>
      <c r="I3135" s="199"/>
      <c r="J3135" s="199"/>
      <c r="K3135" s="199"/>
      <c r="L3135" s="199"/>
      <c r="M3135" s="199"/>
      <c r="N3135" s="199"/>
      <c r="O3135" s="199"/>
      <c r="P3135" s="199"/>
      <c r="Q3135" s="200" t="s">
        <v>1</v>
      </c>
    </row>
    <row r="3136" spans="1:17" x14ac:dyDescent="0.2">
      <c r="A3136" s="195" t="s">
        <v>54</v>
      </c>
      <c r="B3136" s="196" t="s">
        <v>205</v>
      </c>
      <c r="C3136" s="196" t="s">
        <v>214</v>
      </c>
      <c r="D3136" s="196" t="s">
        <v>195</v>
      </c>
      <c r="E3136" s="196"/>
      <c r="F3136" s="196"/>
      <c r="G3136" s="196"/>
      <c r="H3136" s="196">
        <v>762208</v>
      </c>
      <c r="I3136" s="196"/>
      <c r="J3136" s="196"/>
      <c r="K3136" s="196"/>
      <c r="L3136" s="196"/>
      <c r="M3136" s="196"/>
      <c r="N3136" s="196"/>
      <c r="O3136" s="196"/>
      <c r="P3136" s="196"/>
      <c r="Q3136" s="197" t="s">
        <v>1</v>
      </c>
    </row>
    <row r="3137" spans="1:17" x14ac:dyDescent="0.2">
      <c r="A3137" s="198" t="s">
        <v>54</v>
      </c>
      <c r="B3137" s="199" t="s">
        <v>205</v>
      </c>
      <c r="C3137" s="199" t="s">
        <v>214</v>
      </c>
      <c r="D3137" s="199" t="s">
        <v>197</v>
      </c>
      <c r="E3137" s="199"/>
      <c r="F3137" s="199"/>
      <c r="G3137" s="199"/>
      <c r="H3137" s="199">
        <v>892890</v>
      </c>
      <c r="I3137" s="199"/>
      <c r="J3137" s="199"/>
      <c r="K3137" s="199"/>
      <c r="L3137" s="199"/>
      <c r="M3137" s="199"/>
      <c r="N3137" s="199"/>
      <c r="O3137" s="199"/>
      <c r="P3137" s="199"/>
      <c r="Q3137" s="200" t="s">
        <v>1</v>
      </c>
    </row>
    <row r="3138" spans="1:17" x14ac:dyDescent="0.2">
      <c r="A3138" s="195" t="s">
        <v>54</v>
      </c>
      <c r="B3138" s="196" t="s">
        <v>205</v>
      </c>
      <c r="C3138" s="196" t="s">
        <v>215</v>
      </c>
      <c r="D3138" s="196" t="s">
        <v>195</v>
      </c>
      <c r="E3138" s="196"/>
      <c r="F3138" s="196"/>
      <c r="G3138" s="196"/>
      <c r="H3138" s="196">
        <v>801205</v>
      </c>
      <c r="I3138" s="196"/>
      <c r="J3138" s="196"/>
      <c r="K3138" s="196"/>
      <c r="L3138" s="196"/>
      <c r="M3138" s="196"/>
      <c r="N3138" s="196"/>
      <c r="O3138" s="196"/>
      <c r="P3138" s="196"/>
      <c r="Q3138" s="197" t="s">
        <v>1</v>
      </c>
    </row>
    <row r="3139" spans="1:17" x14ac:dyDescent="0.2">
      <c r="A3139" s="198" t="s">
        <v>54</v>
      </c>
      <c r="B3139" s="199" t="s">
        <v>205</v>
      </c>
      <c r="C3139" s="199" t="s">
        <v>215</v>
      </c>
      <c r="D3139" s="199" t="s">
        <v>197</v>
      </c>
      <c r="E3139" s="199"/>
      <c r="F3139" s="199"/>
      <c r="G3139" s="199"/>
      <c r="H3139" s="199">
        <v>925995</v>
      </c>
      <c r="I3139" s="199"/>
      <c r="J3139" s="199"/>
      <c r="K3139" s="199"/>
      <c r="L3139" s="199"/>
      <c r="M3139" s="199"/>
      <c r="N3139" s="199"/>
      <c r="O3139" s="199"/>
      <c r="P3139" s="199"/>
      <c r="Q3139" s="200" t="s">
        <v>1</v>
      </c>
    </row>
    <row r="3140" spans="1:17" x14ac:dyDescent="0.2">
      <c r="A3140" s="195" t="s">
        <v>54</v>
      </c>
      <c r="B3140" s="196" t="s">
        <v>205</v>
      </c>
      <c r="C3140" s="196" t="s">
        <v>213</v>
      </c>
      <c r="D3140" s="196" t="s">
        <v>195</v>
      </c>
      <c r="E3140" s="196"/>
      <c r="F3140" s="196"/>
      <c r="G3140" s="196"/>
      <c r="H3140" s="196">
        <v>742876</v>
      </c>
      <c r="I3140" s="196"/>
      <c r="J3140" s="196"/>
      <c r="K3140" s="196"/>
      <c r="L3140" s="196"/>
      <c r="M3140" s="196"/>
      <c r="N3140" s="196"/>
      <c r="O3140" s="196"/>
      <c r="P3140" s="196"/>
      <c r="Q3140" s="197" t="s">
        <v>1</v>
      </c>
    </row>
    <row r="3141" spans="1:17" x14ac:dyDescent="0.2">
      <c r="A3141" s="198" t="s">
        <v>54</v>
      </c>
      <c r="B3141" s="199" t="s">
        <v>205</v>
      </c>
      <c r="C3141" s="199" t="s">
        <v>213</v>
      </c>
      <c r="D3141" s="199" t="s">
        <v>197</v>
      </c>
      <c r="E3141" s="199"/>
      <c r="F3141" s="199"/>
      <c r="G3141" s="199"/>
      <c r="H3141" s="199">
        <v>885053</v>
      </c>
      <c r="I3141" s="199"/>
      <c r="J3141" s="199"/>
      <c r="K3141" s="199"/>
      <c r="L3141" s="199"/>
      <c r="M3141" s="199"/>
      <c r="N3141" s="199"/>
      <c r="O3141" s="199"/>
      <c r="P3141" s="199"/>
      <c r="Q3141" s="200" t="s">
        <v>1</v>
      </c>
    </row>
    <row r="3142" spans="1:17" x14ac:dyDescent="0.2">
      <c r="A3142" s="195" t="s">
        <v>54</v>
      </c>
      <c r="B3142" s="196" t="s">
        <v>205</v>
      </c>
      <c r="C3142" s="196" t="s">
        <v>212</v>
      </c>
      <c r="D3142" s="196" t="s">
        <v>195</v>
      </c>
      <c r="E3142" s="196"/>
      <c r="F3142" s="196"/>
      <c r="G3142" s="196"/>
      <c r="H3142" s="196"/>
      <c r="I3142" s="196"/>
      <c r="J3142" s="196"/>
      <c r="K3142" s="196"/>
      <c r="L3142" s="196"/>
      <c r="M3142" s="196"/>
      <c r="N3142" s="196"/>
      <c r="O3142" s="196"/>
      <c r="P3142" s="196"/>
      <c r="Q3142" s="197" t="s">
        <v>1</v>
      </c>
    </row>
    <row r="3143" spans="1:17" x14ac:dyDescent="0.2">
      <c r="A3143" s="198" t="s">
        <v>54</v>
      </c>
      <c r="B3143" s="199" t="s">
        <v>205</v>
      </c>
      <c r="C3143" s="199" t="s">
        <v>212</v>
      </c>
      <c r="D3143" s="199" t="s">
        <v>197</v>
      </c>
      <c r="E3143" s="199"/>
      <c r="F3143" s="199"/>
      <c r="G3143" s="199"/>
      <c r="H3143" s="199"/>
      <c r="I3143" s="199"/>
      <c r="J3143" s="199"/>
      <c r="K3143" s="199"/>
      <c r="L3143" s="199"/>
      <c r="M3143" s="199"/>
      <c r="N3143" s="199"/>
      <c r="O3143" s="199"/>
      <c r="P3143" s="199"/>
      <c r="Q3143" s="200" t="s">
        <v>1</v>
      </c>
    </row>
    <row r="3144" spans="1:17" x14ac:dyDescent="0.2">
      <c r="A3144" s="195" t="s">
        <v>54</v>
      </c>
      <c r="B3144" s="196" t="s">
        <v>205</v>
      </c>
      <c r="C3144" s="196" t="s">
        <v>210</v>
      </c>
      <c r="D3144" s="196" t="s">
        <v>195</v>
      </c>
      <c r="E3144" s="196"/>
      <c r="F3144" s="196"/>
      <c r="G3144" s="196"/>
      <c r="H3144" s="196"/>
      <c r="I3144" s="196"/>
      <c r="J3144" s="196"/>
      <c r="K3144" s="196"/>
      <c r="L3144" s="196"/>
      <c r="M3144" s="196"/>
      <c r="N3144" s="196"/>
      <c r="O3144" s="196"/>
      <c r="P3144" s="196"/>
      <c r="Q3144" s="197" t="s">
        <v>1</v>
      </c>
    </row>
    <row r="3145" spans="1:17" x14ac:dyDescent="0.2">
      <c r="A3145" s="198" t="s">
        <v>54</v>
      </c>
      <c r="B3145" s="199" t="s">
        <v>205</v>
      </c>
      <c r="C3145" s="199" t="s">
        <v>210</v>
      </c>
      <c r="D3145" s="199" t="s">
        <v>197</v>
      </c>
      <c r="E3145" s="199"/>
      <c r="F3145" s="199"/>
      <c r="G3145" s="199"/>
      <c r="H3145" s="199"/>
      <c r="I3145" s="199"/>
      <c r="J3145" s="199"/>
      <c r="K3145" s="199"/>
      <c r="L3145" s="199"/>
      <c r="M3145" s="199"/>
      <c r="N3145" s="199"/>
      <c r="O3145" s="199"/>
      <c r="P3145" s="199"/>
      <c r="Q3145" s="200" t="s">
        <v>1</v>
      </c>
    </row>
    <row r="3146" spans="1:17" x14ac:dyDescent="0.2">
      <c r="A3146" s="195" t="s">
        <v>54</v>
      </c>
      <c r="B3146" s="196" t="s">
        <v>205</v>
      </c>
      <c r="C3146" s="196" t="s">
        <v>206</v>
      </c>
      <c r="D3146" s="196" t="s">
        <v>195</v>
      </c>
      <c r="E3146" s="196"/>
      <c r="F3146" s="196"/>
      <c r="G3146" s="196"/>
      <c r="H3146" s="196"/>
      <c r="I3146" s="196"/>
      <c r="J3146" s="196"/>
      <c r="K3146" s="196"/>
      <c r="L3146" s="196"/>
      <c r="M3146" s="196"/>
      <c r="N3146" s="196"/>
      <c r="O3146" s="196"/>
      <c r="P3146" s="196"/>
      <c r="Q3146" s="197" t="s">
        <v>1</v>
      </c>
    </row>
    <row r="3147" spans="1:17" x14ac:dyDescent="0.2">
      <c r="A3147" s="198" t="s">
        <v>54</v>
      </c>
      <c r="B3147" s="199" t="s">
        <v>205</v>
      </c>
      <c r="C3147" s="199" t="s">
        <v>206</v>
      </c>
      <c r="D3147" s="199" t="s">
        <v>197</v>
      </c>
      <c r="E3147" s="199"/>
      <c r="F3147" s="199"/>
      <c r="G3147" s="199"/>
      <c r="H3147" s="199"/>
      <c r="I3147" s="199"/>
      <c r="J3147" s="199"/>
      <c r="K3147" s="199"/>
      <c r="L3147" s="199"/>
      <c r="M3147" s="199"/>
      <c r="N3147" s="199"/>
      <c r="O3147" s="199"/>
      <c r="P3147" s="199"/>
      <c r="Q3147" s="200" t="s">
        <v>1</v>
      </c>
    </row>
    <row r="3148" spans="1:17" x14ac:dyDescent="0.2">
      <c r="A3148" s="195" t="s">
        <v>54</v>
      </c>
      <c r="B3148" s="196" t="s">
        <v>205</v>
      </c>
      <c r="C3148" s="196" t="s">
        <v>211</v>
      </c>
      <c r="D3148" s="196" t="s">
        <v>195</v>
      </c>
      <c r="E3148" s="199"/>
      <c r="F3148" s="199"/>
      <c r="G3148" s="199"/>
      <c r="H3148" s="199"/>
      <c r="I3148" s="199"/>
      <c r="J3148" s="199"/>
      <c r="K3148" s="199"/>
      <c r="L3148" s="199"/>
      <c r="M3148" s="199"/>
      <c r="N3148" s="199"/>
      <c r="O3148" s="199"/>
      <c r="P3148" s="199"/>
      <c r="Q3148" s="200"/>
    </row>
    <row r="3149" spans="1:17" x14ac:dyDescent="0.2">
      <c r="A3149" s="198" t="s">
        <v>54</v>
      </c>
      <c r="B3149" s="199" t="s">
        <v>205</v>
      </c>
      <c r="C3149" s="199" t="s">
        <v>211</v>
      </c>
      <c r="D3149" s="199" t="s">
        <v>197</v>
      </c>
      <c r="E3149" s="199"/>
      <c r="F3149" s="199"/>
      <c r="G3149" s="199"/>
      <c r="H3149" s="199"/>
      <c r="I3149" s="199"/>
      <c r="J3149" s="199"/>
      <c r="K3149" s="199"/>
      <c r="L3149" s="199"/>
      <c r="M3149" s="199"/>
      <c r="N3149" s="199"/>
      <c r="O3149" s="199"/>
      <c r="P3149" s="199"/>
      <c r="Q3149" s="200"/>
    </row>
    <row r="3150" spans="1:17" x14ac:dyDescent="0.2">
      <c r="A3150" s="195" t="s">
        <v>54</v>
      </c>
      <c r="B3150" s="196" t="s">
        <v>205</v>
      </c>
      <c r="C3150" s="196" t="s">
        <v>1087</v>
      </c>
      <c r="D3150" s="196" t="s">
        <v>195</v>
      </c>
      <c r="E3150" s="199"/>
      <c r="F3150" s="199"/>
      <c r="G3150" s="199"/>
      <c r="H3150" s="199"/>
      <c r="I3150" s="199"/>
      <c r="J3150" s="199"/>
      <c r="K3150" s="199"/>
      <c r="L3150" s="199"/>
      <c r="M3150" s="199"/>
      <c r="N3150" s="199"/>
      <c r="O3150" s="199"/>
      <c r="P3150" s="199"/>
      <c r="Q3150" s="200"/>
    </row>
    <row r="3151" spans="1:17" x14ac:dyDescent="0.2">
      <c r="A3151" s="198" t="s">
        <v>54</v>
      </c>
      <c r="B3151" s="199" t="s">
        <v>205</v>
      </c>
      <c r="C3151" s="199" t="s">
        <v>1087</v>
      </c>
      <c r="D3151" s="199" t="s">
        <v>197</v>
      </c>
      <c r="E3151" s="199"/>
      <c r="F3151" s="199"/>
      <c r="G3151" s="199"/>
      <c r="H3151" s="199"/>
      <c r="I3151" s="199"/>
      <c r="J3151" s="199"/>
      <c r="K3151" s="199"/>
      <c r="L3151" s="199"/>
      <c r="M3151" s="199"/>
      <c r="N3151" s="199"/>
      <c r="O3151" s="199"/>
      <c r="P3151" s="199"/>
      <c r="Q3151" s="200"/>
    </row>
    <row r="3152" spans="1:17" x14ac:dyDescent="0.2">
      <c r="A3152" s="195" t="s">
        <v>54</v>
      </c>
      <c r="B3152" s="196" t="s">
        <v>209</v>
      </c>
      <c r="C3152" s="196" t="s">
        <v>214</v>
      </c>
      <c r="D3152" s="196" t="s">
        <v>195</v>
      </c>
      <c r="E3152" s="196"/>
      <c r="F3152" s="196"/>
      <c r="G3152" s="196"/>
      <c r="H3152" s="196"/>
      <c r="I3152" s="196"/>
      <c r="J3152" s="196"/>
      <c r="K3152" s="196"/>
      <c r="L3152" s="196"/>
      <c r="M3152" s="196"/>
      <c r="N3152" s="196"/>
      <c r="O3152" s="196"/>
      <c r="P3152" s="196"/>
      <c r="Q3152" s="197" t="s">
        <v>1</v>
      </c>
    </row>
    <row r="3153" spans="1:17" x14ac:dyDescent="0.2">
      <c r="A3153" s="198" t="s">
        <v>54</v>
      </c>
      <c r="B3153" s="199" t="s">
        <v>209</v>
      </c>
      <c r="C3153" s="199" t="s">
        <v>214</v>
      </c>
      <c r="D3153" s="199" t="s">
        <v>197</v>
      </c>
      <c r="E3153" s="199"/>
      <c r="F3153" s="199"/>
      <c r="G3153" s="199"/>
      <c r="H3153" s="199"/>
      <c r="I3153" s="199"/>
      <c r="J3153" s="199"/>
      <c r="K3153" s="199"/>
      <c r="L3153" s="199"/>
      <c r="M3153" s="199"/>
      <c r="N3153" s="199"/>
      <c r="O3153" s="199"/>
      <c r="P3153" s="199"/>
      <c r="Q3153" s="200" t="s">
        <v>1</v>
      </c>
    </row>
    <row r="3154" spans="1:17" x14ac:dyDescent="0.2">
      <c r="A3154" s="195" t="s">
        <v>54</v>
      </c>
      <c r="B3154" s="196" t="s">
        <v>209</v>
      </c>
      <c r="C3154" s="196" t="s">
        <v>215</v>
      </c>
      <c r="D3154" s="196" t="s">
        <v>195</v>
      </c>
      <c r="E3154" s="196"/>
      <c r="F3154" s="196"/>
      <c r="G3154" s="196"/>
      <c r="H3154" s="196"/>
      <c r="I3154" s="196"/>
      <c r="J3154" s="196"/>
      <c r="K3154" s="196"/>
      <c r="L3154" s="196"/>
      <c r="M3154" s="196"/>
      <c r="N3154" s="196"/>
      <c r="O3154" s="196"/>
      <c r="P3154" s="196"/>
      <c r="Q3154" s="197" t="s">
        <v>1</v>
      </c>
    </row>
    <row r="3155" spans="1:17" x14ac:dyDescent="0.2">
      <c r="A3155" s="198" t="s">
        <v>54</v>
      </c>
      <c r="B3155" s="199" t="s">
        <v>209</v>
      </c>
      <c r="C3155" s="199" t="s">
        <v>215</v>
      </c>
      <c r="D3155" s="199" t="s">
        <v>197</v>
      </c>
      <c r="E3155" s="199"/>
      <c r="F3155" s="199"/>
      <c r="G3155" s="199"/>
      <c r="H3155" s="199"/>
      <c r="I3155" s="199"/>
      <c r="J3155" s="199"/>
      <c r="K3155" s="199"/>
      <c r="L3155" s="199"/>
      <c r="M3155" s="199"/>
      <c r="N3155" s="199"/>
      <c r="O3155" s="199"/>
      <c r="P3155" s="199"/>
      <c r="Q3155" s="200" t="s">
        <v>1</v>
      </c>
    </row>
    <row r="3156" spans="1:17" x14ac:dyDescent="0.2">
      <c r="A3156" s="195" t="s">
        <v>54</v>
      </c>
      <c r="B3156" s="196" t="s">
        <v>209</v>
      </c>
      <c r="C3156" s="196" t="s">
        <v>213</v>
      </c>
      <c r="D3156" s="196" t="s">
        <v>195</v>
      </c>
      <c r="E3156" s="196"/>
      <c r="F3156" s="196"/>
      <c r="G3156" s="196"/>
      <c r="H3156" s="196"/>
      <c r="I3156" s="196"/>
      <c r="J3156" s="196"/>
      <c r="K3156" s="196"/>
      <c r="L3156" s="196"/>
      <c r="M3156" s="196"/>
      <c r="N3156" s="196"/>
      <c r="O3156" s="196"/>
      <c r="P3156" s="196"/>
      <c r="Q3156" s="197" t="s">
        <v>1</v>
      </c>
    </row>
    <row r="3157" spans="1:17" x14ac:dyDescent="0.2">
      <c r="A3157" s="198" t="s">
        <v>54</v>
      </c>
      <c r="B3157" s="199" t="s">
        <v>209</v>
      </c>
      <c r="C3157" s="199" t="s">
        <v>213</v>
      </c>
      <c r="D3157" s="199" t="s">
        <v>197</v>
      </c>
      <c r="E3157" s="199"/>
      <c r="F3157" s="199"/>
      <c r="G3157" s="199"/>
      <c r="H3157" s="199"/>
      <c r="I3157" s="199"/>
      <c r="J3157" s="199"/>
      <c r="K3157" s="199"/>
      <c r="L3157" s="199"/>
      <c r="M3157" s="199"/>
      <c r="N3157" s="199"/>
      <c r="O3157" s="199"/>
      <c r="P3157" s="199"/>
      <c r="Q3157" s="200" t="s">
        <v>1</v>
      </c>
    </row>
    <row r="3158" spans="1:17" x14ac:dyDescent="0.2">
      <c r="A3158" s="195" t="s">
        <v>54</v>
      </c>
      <c r="B3158" s="196" t="s">
        <v>209</v>
      </c>
      <c r="C3158" s="196" t="s">
        <v>212</v>
      </c>
      <c r="D3158" s="196" t="s">
        <v>195</v>
      </c>
      <c r="E3158" s="196"/>
      <c r="F3158" s="196"/>
      <c r="G3158" s="196"/>
      <c r="H3158" s="196"/>
      <c r="I3158" s="196"/>
      <c r="J3158" s="196"/>
      <c r="K3158" s="196"/>
      <c r="L3158" s="196"/>
      <c r="M3158" s="196"/>
      <c r="N3158" s="196"/>
      <c r="O3158" s="196"/>
      <c r="P3158" s="196"/>
      <c r="Q3158" s="197" t="s">
        <v>1</v>
      </c>
    </row>
    <row r="3159" spans="1:17" x14ac:dyDescent="0.2">
      <c r="A3159" s="198" t="s">
        <v>54</v>
      </c>
      <c r="B3159" s="199" t="s">
        <v>209</v>
      </c>
      <c r="C3159" s="199" t="s">
        <v>212</v>
      </c>
      <c r="D3159" s="199" t="s">
        <v>197</v>
      </c>
      <c r="E3159" s="199"/>
      <c r="F3159" s="199"/>
      <c r="G3159" s="199"/>
      <c r="H3159" s="199"/>
      <c r="I3159" s="199"/>
      <c r="J3159" s="199"/>
      <c r="K3159" s="199"/>
      <c r="L3159" s="199"/>
      <c r="M3159" s="199"/>
      <c r="N3159" s="199"/>
      <c r="O3159" s="199"/>
      <c r="P3159" s="199"/>
      <c r="Q3159" s="200" t="s">
        <v>1</v>
      </c>
    </row>
    <row r="3160" spans="1:17" x14ac:dyDescent="0.2">
      <c r="A3160" s="195" t="s">
        <v>54</v>
      </c>
      <c r="B3160" s="196" t="s">
        <v>209</v>
      </c>
      <c r="C3160" s="196" t="s">
        <v>210</v>
      </c>
      <c r="D3160" s="196" t="s">
        <v>195</v>
      </c>
      <c r="E3160" s="196"/>
      <c r="F3160" s="196"/>
      <c r="G3160" s="196"/>
      <c r="H3160" s="196"/>
      <c r="I3160" s="196"/>
      <c r="J3160" s="196"/>
      <c r="K3160" s="196"/>
      <c r="L3160" s="196"/>
      <c r="M3160" s="196"/>
      <c r="N3160" s="196"/>
      <c r="O3160" s="196"/>
      <c r="P3160" s="196"/>
      <c r="Q3160" s="197" t="s">
        <v>1</v>
      </c>
    </row>
    <row r="3161" spans="1:17" x14ac:dyDescent="0.2">
      <c r="A3161" s="198" t="s">
        <v>54</v>
      </c>
      <c r="B3161" s="199" t="s">
        <v>209</v>
      </c>
      <c r="C3161" s="199" t="s">
        <v>210</v>
      </c>
      <c r="D3161" s="199" t="s">
        <v>197</v>
      </c>
      <c r="E3161" s="199"/>
      <c r="F3161" s="199"/>
      <c r="G3161" s="199"/>
      <c r="H3161" s="199"/>
      <c r="I3161" s="199"/>
      <c r="J3161" s="199"/>
      <c r="K3161" s="199"/>
      <c r="L3161" s="199"/>
      <c r="M3161" s="199"/>
      <c r="N3161" s="199"/>
      <c r="O3161" s="199"/>
      <c r="P3161" s="199"/>
      <c r="Q3161" s="200" t="s">
        <v>1</v>
      </c>
    </row>
    <row r="3162" spans="1:17" x14ac:dyDescent="0.2">
      <c r="A3162" s="195" t="s">
        <v>54</v>
      </c>
      <c r="B3162" s="196" t="s">
        <v>209</v>
      </c>
      <c r="C3162" s="196" t="s">
        <v>206</v>
      </c>
      <c r="D3162" s="196" t="s">
        <v>195</v>
      </c>
      <c r="E3162" s="196"/>
      <c r="F3162" s="196"/>
      <c r="G3162" s="196"/>
      <c r="H3162" s="196"/>
      <c r="I3162" s="196"/>
      <c r="J3162" s="196"/>
      <c r="K3162" s="196"/>
      <c r="L3162" s="196"/>
      <c r="M3162" s="196"/>
      <c r="N3162" s="196"/>
      <c r="O3162" s="196"/>
      <c r="P3162" s="196"/>
      <c r="Q3162" s="197" t="s">
        <v>1</v>
      </c>
    </row>
    <row r="3163" spans="1:17" x14ac:dyDescent="0.2">
      <c r="A3163" s="198" t="s">
        <v>54</v>
      </c>
      <c r="B3163" s="199" t="s">
        <v>209</v>
      </c>
      <c r="C3163" s="199" t="s">
        <v>206</v>
      </c>
      <c r="D3163" s="199" t="s">
        <v>197</v>
      </c>
      <c r="E3163" s="199"/>
      <c r="F3163" s="199"/>
      <c r="G3163" s="199"/>
      <c r="H3163" s="199"/>
      <c r="I3163" s="199"/>
      <c r="J3163" s="199"/>
      <c r="K3163" s="199"/>
      <c r="L3163" s="199"/>
      <c r="M3163" s="199"/>
      <c r="N3163" s="199"/>
      <c r="O3163" s="199"/>
      <c r="P3163" s="199"/>
      <c r="Q3163" s="200" t="s">
        <v>1</v>
      </c>
    </row>
    <row r="3164" spans="1:17" x14ac:dyDescent="0.2">
      <c r="A3164" s="195" t="s">
        <v>54</v>
      </c>
      <c r="B3164" s="196" t="s">
        <v>209</v>
      </c>
      <c r="C3164" s="196" t="s">
        <v>211</v>
      </c>
      <c r="D3164" s="196" t="s">
        <v>195</v>
      </c>
      <c r="E3164" s="196"/>
      <c r="F3164" s="196"/>
      <c r="G3164" s="196"/>
      <c r="H3164" s="196"/>
      <c r="I3164" s="196"/>
      <c r="J3164" s="196"/>
      <c r="K3164" s="196"/>
      <c r="L3164" s="196"/>
      <c r="M3164" s="196"/>
      <c r="N3164" s="196"/>
      <c r="O3164" s="196"/>
      <c r="P3164" s="196"/>
      <c r="Q3164" s="197" t="s">
        <v>1</v>
      </c>
    </row>
    <row r="3165" spans="1:17" x14ac:dyDescent="0.2">
      <c r="A3165" s="198" t="s">
        <v>54</v>
      </c>
      <c r="B3165" s="199" t="s">
        <v>209</v>
      </c>
      <c r="C3165" s="199" t="s">
        <v>211</v>
      </c>
      <c r="D3165" s="199" t="s">
        <v>197</v>
      </c>
      <c r="E3165" s="199"/>
      <c r="F3165" s="199"/>
      <c r="G3165" s="199"/>
      <c r="H3165" s="199"/>
      <c r="I3165" s="199"/>
      <c r="J3165" s="199"/>
      <c r="K3165" s="199"/>
      <c r="L3165" s="199"/>
      <c r="M3165" s="199"/>
      <c r="N3165" s="199"/>
      <c r="O3165" s="199"/>
      <c r="P3165" s="199"/>
      <c r="Q3165" s="200" t="s">
        <v>1</v>
      </c>
    </row>
    <row r="3166" spans="1:17" x14ac:dyDescent="0.2">
      <c r="A3166" s="195" t="s">
        <v>54</v>
      </c>
      <c r="B3166" s="196" t="s">
        <v>207</v>
      </c>
      <c r="C3166" s="196" t="s">
        <v>214</v>
      </c>
      <c r="D3166" s="196" t="s">
        <v>195</v>
      </c>
      <c r="E3166" s="196"/>
      <c r="F3166" s="196"/>
      <c r="G3166" s="196"/>
      <c r="H3166" s="196"/>
      <c r="I3166" s="196"/>
      <c r="J3166" s="196"/>
      <c r="K3166" s="196"/>
      <c r="L3166" s="196"/>
      <c r="M3166" s="196"/>
      <c r="N3166" s="196"/>
      <c r="O3166" s="196"/>
      <c r="P3166" s="196"/>
      <c r="Q3166" s="197" t="s">
        <v>1</v>
      </c>
    </row>
    <row r="3167" spans="1:17" x14ac:dyDescent="0.2">
      <c r="A3167" s="198" t="s">
        <v>54</v>
      </c>
      <c r="B3167" s="199" t="s">
        <v>207</v>
      </c>
      <c r="C3167" s="199" t="s">
        <v>214</v>
      </c>
      <c r="D3167" s="199" t="s">
        <v>197</v>
      </c>
      <c r="E3167" s="199"/>
      <c r="F3167" s="199"/>
      <c r="G3167" s="199"/>
      <c r="H3167" s="199"/>
      <c r="I3167" s="199"/>
      <c r="J3167" s="199"/>
      <c r="K3167" s="199"/>
      <c r="L3167" s="199"/>
      <c r="M3167" s="199"/>
      <c r="N3167" s="199"/>
      <c r="O3167" s="199"/>
      <c r="P3167" s="199"/>
      <c r="Q3167" s="200" t="s">
        <v>1</v>
      </c>
    </row>
    <row r="3168" spans="1:17" x14ac:dyDescent="0.2">
      <c r="A3168" s="195" t="s">
        <v>54</v>
      </c>
      <c r="B3168" s="196" t="s">
        <v>207</v>
      </c>
      <c r="C3168" s="196" t="s">
        <v>215</v>
      </c>
      <c r="D3168" s="196" t="s">
        <v>195</v>
      </c>
      <c r="E3168" s="196"/>
      <c r="F3168" s="196"/>
      <c r="G3168" s="196"/>
      <c r="H3168" s="196"/>
      <c r="I3168" s="196"/>
      <c r="J3168" s="196"/>
      <c r="K3168" s="196"/>
      <c r="L3168" s="196"/>
      <c r="M3168" s="196"/>
      <c r="N3168" s="196"/>
      <c r="O3168" s="196"/>
      <c r="P3168" s="196"/>
      <c r="Q3168" s="197" t="s">
        <v>1</v>
      </c>
    </row>
    <row r="3169" spans="1:17" x14ac:dyDescent="0.2">
      <c r="A3169" s="198" t="s">
        <v>54</v>
      </c>
      <c r="B3169" s="199" t="s">
        <v>207</v>
      </c>
      <c r="C3169" s="199" t="s">
        <v>215</v>
      </c>
      <c r="D3169" s="199" t="s">
        <v>197</v>
      </c>
      <c r="E3169" s="199"/>
      <c r="F3169" s="199"/>
      <c r="G3169" s="199"/>
      <c r="H3169" s="199"/>
      <c r="I3169" s="199"/>
      <c r="J3169" s="199"/>
      <c r="K3169" s="199"/>
      <c r="L3169" s="199"/>
      <c r="M3169" s="199"/>
      <c r="N3169" s="199"/>
      <c r="O3169" s="199"/>
      <c r="P3169" s="199"/>
      <c r="Q3169" s="200" t="s">
        <v>1</v>
      </c>
    </row>
    <row r="3170" spans="1:17" x14ac:dyDescent="0.2">
      <c r="A3170" s="195" t="s">
        <v>54</v>
      </c>
      <c r="B3170" s="196" t="s">
        <v>207</v>
      </c>
      <c r="C3170" s="196" t="s">
        <v>213</v>
      </c>
      <c r="D3170" s="196" t="s">
        <v>195</v>
      </c>
      <c r="E3170" s="196"/>
      <c r="F3170" s="196"/>
      <c r="G3170" s="196"/>
      <c r="H3170" s="196"/>
      <c r="I3170" s="196"/>
      <c r="J3170" s="196"/>
      <c r="K3170" s="196"/>
      <c r="L3170" s="196"/>
      <c r="M3170" s="196"/>
      <c r="N3170" s="196"/>
      <c r="O3170" s="196"/>
      <c r="P3170" s="196"/>
      <c r="Q3170" s="197" t="s">
        <v>1</v>
      </c>
    </row>
    <row r="3171" spans="1:17" x14ac:dyDescent="0.2">
      <c r="A3171" s="198" t="s">
        <v>54</v>
      </c>
      <c r="B3171" s="199" t="s">
        <v>207</v>
      </c>
      <c r="C3171" s="199" t="s">
        <v>213</v>
      </c>
      <c r="D3171" s="199" t="s">
        <v>197</v>
      </c>
      <c r="E3171" s="199"/>
      <c r="F3171" s="199"/>
      <c r="G3171" s="199"/>
      <c r="H3171" s="199"/>
      <c r="I3171" s="199"/>
      <c r="J3171" s="199"/>
      <c r="K3171" s="199"/>
      <c r="L3171" s="199"/>
      <c r="M3171" s="199"/>
      <c r="N3171" s="199"/>
      <c r="O3171" s="199"/>
      <c r="P3171" s="199"/>
      <c r="Q3171" s="200" t="s">
        <v>1</v>
      </c>
    </row>
    <row r="3172" spans="1:17" x14ac:dyDescent="0.2">
      <c r="A3172" s="195" t="s">
        <v>54</v>
      </c>
      <c r="B3172" s="196" t="s">
        <v>207</v>
      </c>
      <c r="C3172" s="196" t="s">
        <v>212</v>
      </c>
      <c r="D3172" s="196" t="s">
        <v>195</v>
      </c>
      <c r="E3172" s="196"/>
      <c r="F3172" s="196"/>
      <c r="G3172" s="196"/>
      <c r="H3172" s="196"/>
      <c r="I3172" s="196"/>
      <c r="J3172" s="196"/>
      <c r="K3172" s="196"/>
      <c r="L3172" s="196"/>
      <c r="M3172" s="196"/>
      <c r="N3172" s="196"/>
      <c r="O3172" s="196"/>
      <c r="P3172" s="196"/>
      <c r="Q3172" s="197" t="s">
        <v>1</v>
      </c>
    </row>
    <row r="3173" spans="1:17" x14ac:dyDescent="0.2">
      <c r="A3173" s="198" t="s">
        <v>54</v>
      </c>
      <c r="B3173" s="199" t="s">
        <v>207</v>
      </c>
      <c r="C3173" s="199" t="s">
        <v>212</v>
      </c>
      <c r="D3173" s="199" t="s">
        <v>197</v>
      </c>
      <c r="E3173" s="199"/>
      <c r="F3173" s="199"/>
      <c r="G3173" s="199"/>
      <c r="H3173" s="199"/>
      <c r="I3173" s="199"/>
      <c r="J3173" s="199"/>
      <c r="K3173" s="199"/>
      <c r="L3173" s="199"/>
      <c r="M3173" s="199"/>
      <c r="N3173" s="199"/>
      <c r="O3173" s="199"/>
      <c r="P3173" s="199"/>
      <c r="Q3173" s="200" t="s">
        <v>1</v>
      </c>
    </row>
    <row r="3174" spans="1:17" x14ac:dyDescent="0.2">
      <c r="A3174" s="195" t="s">
        <v>54</v>
      </c>
      <c r="B3174" s="196" t="s">
        <v>207</v>
      </c>
      <c r="C3174" s="196" t="s">
        <v>210</v>
      </c>
      <c r="D3174" s="196" t="s">
        <v>195</v>
      </c>
      <c r="E3174" s="196"/>
      <c r="F3174" s="196"/>
      <c r="G3174" s="196"/>
      <c r="H3174" s="196"/>
      <c r="I3174" s="196"/>
      <c r="J3174" s="196"/>
      <c r="K3174" s="196"/>
      <c r="L3174" s="196"/>
      <c r="M3174" s="196"/>
      <c r="N3174" s="196"/>
      <c r="O3174" s="196"/>
      <c r="P3174" s="196"/>
      <c r="Q3174" s="197" t="s">
        <v>1</v>
      </c>
    </row>
    <row r="3175" spans="1:17" x14ac:dyDescent="0.2">
      <c r="A3175" s="198" t="s">
        <v>54</v>
      </c>
      <c r="B3175" s="199" t="s">
        <v>207</v>
      </c>
      <c r="C3175" s="199" t="s">
        <v>210</v>
      </c>
      <c r="D3175" s="199" t="s">
        <v>197</v>
      </c>
      <c r="E3175" s="199"/>
      <c r="F3175" s="199"/>
      <c r="G3175" s="199"/>
      <c r="H3175" s="199"/>
      <c r="I3175" s="199"/>
      <c r="J3175" s="199"/>
      <c r="K3175" s="199"/>
      <c r="L3175" s="199"/>
      <c r="M3175" s="199"/>
      <c r="N3175" s="199"/>
      <c r="O3175" s="199"/>
      <c r="P3175" s="199"/>
      <c r="Q3175" s="200" t="s">
        <v>1</v>
      </c>
    </row>
    <row r="3176" spans="1:17" x14ac:dyDescent="0.2">
      <c r="A3176" s="195" t="s">
        <v>54</v>
      </c>
      <c r="B3176" s="196" t="s">
        <v>207</v>
      </c>
      <c r="C3176" s="196" t="s">
        <v>206</v>
      </c>
      <c r="D3176" s="196" t="s">
        <v>195</v>
      </c>
      <c r="E3176" s="196"/>
      <c r="F3176" s="196"/>
      <c r="G3176" s="196"/>
      <c r="H3176" s="196"/>
      <c r="I3176" s="196"/>
      <c r="J3176" s="196"/>
      <c r="K3176" s="196"/>
      <c r="L3176" s="196"/>
      <c r="M3176" s="196"/>
      <c r="N3176" s="196"/>
      <c r="O3176" s="196"/>
      <c r="P3176" s="196"/>
      <c r="Q3176" s="197" t="s">
        <v>1</v>
      </c>
    </row>
    <row r="3177" spans="1:17" x14ac:dyDescent="0.2">
      <c r="A3177" s="198" t="s">
        <v>54</v>
      </c>
      <c r="B3177" s="199" t="s">
        <v>207</v>
      </c>
      <c r="C3177" s="199" t="s">
        <v>206</v>
      </c>
      <c r="D3177" s="199" t="s">
        <v>197</v>
      </c>
      <c r="E3177" s="199"/>
      <c r="F3177" s="199"/>
      <c r="G3177" s="199"/>
      <c r="H3177" s="199"/>
      <c r="I3177" s="199"/>
      <c r="J3177" s="199"/>
      <c r="K3177" s="199"/>
      <c r="L3177" s="199"/>
      <c r="M3177" s="199"/>
      <c r="N3177" s="199"/>
      <c r="O3177" s="199"/>
      <c r="P3177" s="199"/>
      <c r="Q3177" s="200" t="s">
        <v>1</v>
      </c>
    </row>
    <row r="3178" spans="1:17" x14ac:dyDescent="0.2">
      <c r="A3178" s="195" t="s">
        <v>54</v>
      </c>
      <c r="B3178" s="196" t="s">
        <v>207</v>
      </c>
      <c r="C3178" s="196" t="s">
        <v>211</v>
      </c>
      <c r="D3178" s="196" t="s">
        <v>195</v>
      </c>
      <c r="E3178" s="199"/>
      <c r="F3178" s="199"/>
      <c r="G3178" s="199"/>
      <c r="H3178" s="199"/>
      <c r="I3178" s="199"/>
      <c r="J3178" s="199"/>
      <c r="K3178" s="199"/>
      <c r="L3178" s="199"/>
      <c r="M3178" s="199"/>
      <c r="N3178" s="199"/>
      <c r="O3178" s="199"/>
      <c r="P3178" s="199"/>
      <c r="Q3178" s="200"/>
    </row>
    <row r="3179" spans="1:17" x14ac:dyDescent="0.2">
      <c r="A3179" s="198" t="s">
        <v>54</v>
      </c>
      <c r="B3179" s="199" t="s">
        <v>207</v>
      </c>
      <c r="C3179" s="199" t="s">
        <v>211</v>
      </c>
      <c r="D3179" s="199" t="s">
        <v>197</v>
      </c>
      <c r="E3179" s="199"/>
      <c r="F3179" s="199"/>
      <c r="G3179" s="199"/>
      <c r="H3179" s="199"/>
      <c r="I3179" s="199"/>
      <c r="J3179" s="199"/>
      <c r="K3179" s="199"/>
      <c r="L3179" s="199"/>
      <c r="M3179" s="199"/>
      <c r="N3179" s="199"/>
      <c r="O3179" s="199"/>
      <c r="P3179" s="199"/>
      <c r="Q3179" s="200"/>
    </row>
    <row r="3180" spans="1:17" x14ac:dyDescent="0.2">
      <c r="A3180" s="195" t="s">
        <v>54</v>
      </c>
      <c r="B3180" s="196" t="s">
        <v>207</v>
      </c>
      <c r="C3180" s="196" t="s">
        <v>1087</v>
      </c>
      <c r="D3180" s="196" t="s">
        <v>195</v>
      </c>
      <c r="E3180" s="199"/>
      <c r="F3180" s="199"/>
      <c r="G3180" s="199"/>
      <c r="H3180" s="199"/>
      <c r="I3180" s="199"/>
      <c r="J3180" s="199"/>
      <c r="K3180" s="199"/>
      <c r="L3180" s="199"/>
      <c r="M3180" s="199"/>
      <c r="N3180" s="199"/>
      <c r="O3180" s="199"/>
      <c r="P3180" s="199"/>
      <c r="Q3180" s="200"/>
    </row>
    <row r="3181" spans="1:17" x14ac:dyDescent="0.2">
      <c r="A3181" s="198" t="s">
        <v>54</v>
      </c>
      <c r="B3181" s="199" t="s">
        <v>207</v>
      </c>
      <c r="C3181" s="199" t="s">
        <v>1087</v>
      </c>
      <c r="D3181" s="199" t="s">
        <v>197</v>
      </c>
      <c r="E3181" s="199"/>
      <c r="F3181" s="199"/>
      <c r="G3181" s="199"/>
      <c r="H3181" s="199"/>
      <c r="I3181" s="199"/>
      <c r="J3181" s="199"/>
      <c r="K3181" s="199"/>
      <c r="L3181" s="199"/>
      <c r="M3181" s="199"/>
      <c r="N3181" s="199"/>
      <c r="O3181" s="199"/>
      <c r="P3181" s="199"/>
      <c r="Q3181" s="200"/>
    </row>
    <row r="3182" spans="1:17" x14ac:dyDescent="0.2">
      <c r="A3182" s="195" t="s">
        <v>55</v>
      </c>
      <c r="B3182" s="196" t="s">
        <v>208</v>
      </c>
      <c r="C3182" s="196" t="s">
        <v>214</v>
      </c>
      <c r="D3182" s="196" t="s">
        <v>195</v>
      </c>
      <c r="E3182" s="196">
        <v>2193733</v>
      </c>
      <c r="F3182" s="196">
        <v>2158778</v>
      </c>
      <c r="G3182" s="196">
        <v>2042331</v>
      </c>
      <c r="H3182" s="196">
        <v>2155801</v>
      </c>
      <c r="I3182" s="196">
        <v>2066686</v>
      </c>
      <c r="J3182" s="196">
        <v>2089595</v>
      </c>
      <c r="K3182" s="196">
        <v>2259826</v>
      </c>
      <c r="L3182" s="196">
        <v>2298306</v>
      </c>
      <c r="M3182" s="196">
        <v>2567417</v>
      </c>
      <c r="N3182" s="196">
        <v>2581529</v>
      </c>
      <c r="O3182" s="196">
        <v>2659501</v>
      </c>
      <c r="P3182" s="196"/>
      <c r="Q3182" s="197" t="s">
        <v>1</v>
      </c>
    </row>
    <row r="3183" spans="1:17" x14ac:dyDescent="0.2">
      <c r="A3183" s="198" t="s">
        <v>55</v>
      </c>
      <c r="B3183" s="199" t="s">
        <v>208</v>
      </c>
      <c r="C3183" s="199" t="s">
        <v>214</v>
      </c>
      <c r="D3183" s="199" t="s">
        <v>197</v>
      </c>
      <c r="E3183" s="199">
        <v>2730032</v>
      </c>
      <c r="F3183" s="199">
        <v>2658804</v>
      </c>
      <c r="G3183" s="199">
        <v>2511165</v>
      </c>
      <c r="H3183" s="199">
        <v>2693732</v>
      </c>
      <c r="I3183" s="199">
        <v>2526481</v>
      </c>
      <c r="J3183" s="199">
        <v>2558161</v>
      </c>
      <c r="K3183" s="199">
        <v>2811297</v>
      </c>
      <c r="L3183" s="199">
        <v>2857078</v>
      </c>
      <c r="M3183" s="199">
        <v>3147777</v>
      </c>
      <c r="N3183" s="199">
        <v>3149850</v>
      </c>
      <c r="O3183" s="199">
        <v>3368600</v>
      </c>
      <c r="P3183" s="199"/>
      <c r="Q3183" s="200" t="s">
        <v>1</v>
      </c>
    </row>
    <row r="3184" spans="1:17" x14ac:dyDescent="0.2">
      <c r="A3184" s="195" t="s">
        <v>55</v>
      </c>
      <c r="B3184" s="196" t="s">
        <v>208</v>
      </c>
      <c r="C3184" s="196" t="s">
        <v>215</v>
      </c>
      <c r="D3184" s="196" t="s">
        <v>195</v>
      </c>
      <c r="E3184" s="196">
        <v>1767533</v>
      </c>
      <c r="F3184" s="196">
        <v>1825206</v>
      </c>
      <c r="G3184" s="196">
        <v>1739372</v>
      </c>
      <c r="H3184" s="196">
        <v>1759346</v>
      </c>
      <c r="I3184" s="196">
        <v>1726964</v>
      </c>
      <c r="J3184" s="196">
        <v>1762751</v>
      </c>
      <c r="K3184" s="196">
        <v>1913060</v>
      </c>
      <c r="L3184" s="196">
        <v>1974325</v>
      </c>
      <c r="M3184" s="196">
        <v>2142212</v>
      </c>
      <c r="N3184" s="196">
        <v>2152305</v>
      </c>
      <c r="O3184" s="196">
        <v>2267273</v>
      </c>
      <c r="P3184" s="196"/>
      <c r="Q3184" s="197" t="s">
        <v>1</v>
      </c>
    </row>
    <row r="3185" spans="1:17" x14ac:dyDescent="0.2">
      <c r="A3185" s="198" t="s">
        <v>55</v>
      </c>
      <c r="B3185" s="199" t="s">
        <v>208</v>
      </c>
      <c r="C3185" s="199" t="s">
        <v>215</v>
      </c>
      <c r="D3185" s="199" t="s">
        <v>197</v>
      </c>
      <c r="E3185" s="199">
        <v>2240980</v>
      </c>
      <c r="F3185" s="199">
        <v>2294053</v>
      </c>
      <c r="G3185" s="199">
        <v>2187054</v>
      </c>
      <c r="H3185" s="199">
        <v>2209946</v>
      </c>
      <c r="I3185" s="199">
        <v>2146307</v>
      </c>
      <c r="J3185" s="199">
        <v>2180391</v>
      </c>
      <c r="K3185" s="199">
        <v>2413424</v>
      </c>
      <c r="L3185" s="199">
        <v>2473041</v>
      </c>
      <c r="M3185" s="199">
        <v>2682281</v>
      </c>
      <c r="N3185" s="199">
        <v>2666803</v>
      </c>
      <c r="O3185" s="199">
        <v>2846873</v>
      </c>
      <c r="P3185" s="199"/>
      <c r="Q3185" s="200" t="s">
        <v>1</v>
      </c>
    </row>
    <row r="3186" spans="1:17" x14ac:dyDescent="0.2">
      <c r="A3186" s="195" t="s">
        <v>55</v>
      </c>
      <c r="B3186" s="196" t="s">
        <v>208</v>
      </c>
      <c r="C3186" s="196" t="s">
        <v>213</v>
      </c>
      <c r="D3186" s="196" t="s">
        <v>195</v>
      </c>
      <c r="E3186" s="196">
        <v>1554177</v>
      </c>
      <c r="F3186" s="196">
        <v>1620645</v>
      </c>
      <c r="G3186" s="196">
        <v>1586997</v>
      </c>
      <c r="H3186" s="196">
        <v>1663232</v>
      </c>
      <c r="I3186" s="196">
        <v>1561905</v>
      </c>
      <c r="J3186" s="196">
        <v>1546066</v>
      </c>
      <c r="K3186" s="196">
        <v>1669190</v>
      </c>
      <c r="L3186" s="196">
        <v>1739563</v>
      </c>
      <c r="M3186" s="196">
        <v>1856587</v>
      </c>
      <c r="N3186" s="196">
        <v>1875686</v>
      </c>
      <c r="O3186" s="196">
        <v>1959862</v>
      </c>
      <c r="P3186" s="196"/>
      <c r="Q3186" s="197" t="s">
        <v>1</v>
      </c>
    </row>
    <row r="3187" spans="1:17" x14ac:dyDescent="0.2">
      <c r="A3187" s="198" t="s">
        <v>55</v>
      </c>
      <c r="B3187" s="199" t="s">
        <v>208</v>
      </c>
      <c r="C3187" s="199" t="s">
        <v>213</v>
      </c>
      <c r="D3187" s="199" t="s">
        <v>197</v>
      </c>
      <c r="E3187" s="199">
        <v>1983429</v>
      </c>
      <c r="F3187" s="199">
        <v>2033095</v>
      </c>
      <c r="G3187" s="199">
        <v>1997942</v>
      </c>
      <c r="H3187" s="199">
        <v>2110456</v>
      </c>
      <c r="I3187" s="199">
        <v>1946986</v>
      </c>
      <c r="J3187" s="199">
        <v>1922430</v>
      </c>
      <c r="K3187" s="199">
        <v>2112567</v>
      </c>
      <c r="L3187" s="199">
        <v>2193518</v>
      </c>
      <c r="M3187" s="199">
        <v>2349788</v>
      </c>
      <c r="N3187" s="199">
        <v>2342231</v>
      </c>
      <c r="O3187" s="199">
        <v>2481396</v>
      </c>
      <c r="P3187" s="199"/>
      <c r="Q3187" s="200" t="s">
        <v>1</v>
      </c>
    </row>
    <row r="3188" spans="1:17" x14ac:dyDescent="0.2">
      <c r="A3188" s="195" t="s">
        <v>55</v>
      </c>
      <c r="B3188" s="196" t="s">
        <v>208</v>
      </c>
      <c r="C3188" s="196" t="s">
        <v>212</v>
      </c>
      <c r="D3188" s="196" t="s">
        <v>195</v>
      </c>
      <c r="E3188" s="196">
        <v>1340982</v>
      </c>
      <c r="F3188" s="196">
        <v>1409656</v>
      </c>
      <c r="G3188" s="196">
        <v>1425398</v>
      </c>
      <c r="H3188" s="196">
        <v>1465945</v>
      </c>
      <c r="I3188" s="196">
        <v>1436000</v>
      </c>
      <c r="J3188" s="196">
        <v>1401349</v>
      </c>
      <c r="K3188" s="196">
        <v>1437750</v>
      </c>
      <c r="L3188" s="196">
        <v>1484588</v>
      </c>
      <c r="M3188" s="196">
        <v>1649089</v>
      </c>
      <c r="N3188" s="196">
        <v>1658801</v>
      </c>
      <c r="O3188" s="196">
        <v>1734735</v>
      </c>
      <c r="P3188" s="196"/>
      <c r="Q3188" s="197" t="s">
        <v>1</v>
      </c>
    </row>
    <row r="3189" spans="1:17" x14ac:dyDescent="0.2">
      <c r="A3189" s="198" t="s">
        <v>55</v>
      </c>
      <c r="B3189" s="199" t="s">
        <v>208</v>
      </c>
      <c r="C3189" s="199" t="s">
        <v>212</v>
      </c>
      <c r="D3189" s="199" t="s">
        <v>197</v>
      </c>
      <c r="E3189" s="199">
        <v>1759524</v>
      </c>
      <c r="F3189" s="199">
        <v>1810898</v>
      </c>
      <c r="G3189" s="199">
        <v>1830632</v>
      </c>
      <c r="H3189" s="199">
        <v>1882566</v>
      </c>
      <c r="I3189" s="199">
        <v>1808960</v>
      </c>
      <c r="J3189" s="199">
        <v>1772499</v>
      </c>
      <c r="K3189" s="199">
        <v>1845026</v>
      </c>
      <c r="L3189" s="199">
        <v>1883965</v>
      </c>
      <c r="M3189" s="199">
        <v>2105090</v>
      </c>
      <c r="N3189" s="199">
        <v>2089811</v>
      </c>
      <c r="O3189" s="199">
        <v>2218223</v>
      </c>
      <c r="P3189" s="199"/>
      <c r="Q3189" s="200" t="s">
        <v>1</v>
      </c>
    </row>
    <row r="3190" spans="1:17" x14ac:dyDescent="0.2">
      <c r="A3190" s="195" t="s">
        <v>55</v>
      </c>
      <c r="B3190" s="196" t="s">
        <v>208</v>
      </c>
      <c r="C3190" s="196" t="s">
        <v>210</v>
      </c>
      <c r="D3190" s="196" t="s">
        <v>195</v>
      </c>
      <c r="E3190" s="196">
        <v>1112713</v>
      </c>
      <c r="F3190" s="196">
        <v>1129954</v>
      </c>
      <c r="G3190" s="196">
        <v>1172927</v>
      </c>
      <c r="H3190" s="196">
        <v>1207835</v>
      </c>
      <c r="I3190" s="196">
        <v>1266618</v>
      </c>
      <c r="J3190" s="196">
        <v>1269145</v>
      </c>
      <c r="K3190" s="196">
        <v>1283612</v>
      </c>
      <c r="L3190" s="196">
        <v>1281396</v>
      </c>
      <c r="M3190" s="196">
        <v>1318594</v>
      </c>
      <c r="N3190" s="196">
        <v>1391384</v>
      </c>
      <c r="O3190" s="196">
        <v>1471773</v>
      </c>
      <c r="P3190" s="196"/>
      <c r="Q3190" s="197" t="s">
        <v>1</v>
      </c>
    </row>
    <row r="3191" spans="1:17" x14ac:dyDescent="0.2">
      <c r="A3191" s="198" t="s">
        <v>55</v>
      </c>
      <c r="B3191" s="199" t="s">
        <v>208</v>
      </c>
      <c r="C3191" s="199" t="s">
        <v>210</v>
      </c>
      <c r="D3191" s="199" t="s">
        <v>197</v>
      </c>
      <c r="E3191" s="199">
        <v>1492699</v>
      </c>
      <c r="F3191" s="199">
        <v>1527008</v>
      </c>
      <c r="G3191" s="199">
        <v>1556900</v>
      </c>
      <c r="H3191" s="199">
        <v>1607489</v>
      </c>
      <c r="I3191" s="199">
        <v>1632253</v>
      </c>
      <c r="J3191" s="199">
        <v>1647847</v>
      </c>
      <c r="K3191" s="199">
        <v>1685813</v>
      </c>
      <c r="L3191" s="199">
        <v>1661042</v>
      </c>
      <c r="M3191" s="199">
        <v>1731747</v>
      </c>
      <c r="N3191" s="199">
        <v>1778051</v>
      </c>
      <c r="O3191" s="199">
        <v>1923069</v>
      </c>
      <c r="P3191" s="199"/>
      <c r="Q3191" s="200" t="s">
        <v>1</v>
      </c>
    </row>
    <row r="3192" spans="1:17" x14ac:dyDescent="0.2">
      <c r="A3192" s="195" t="s">
        <v>55</v>
      </c>
      <c r="B3192" s="196" t="s">
        <v>208</v>
      </c>
      <c r="C3192" s="196" t="s">
        <v>206</v>
      </c>
      <c r="D3192" s="196" t="s">
        <v>195</v>
      </c>
      <c r="E3192" s="196"/>
      <c r="F3192" s="196"/>
      <c r="G3192" s="196"/>
      <c r="H3192" s="196"/>
      <c r="I3192" s="196"/>
      <c r="J3192" s="196"/>
      <c r="K3192" s="196"/>
      <c r="L3192" s="196"/>
      <c r="M3192" s="196"/>
      <c r="N3192" s="196"/>
      <c r="O3192" s="196"/>
      <c r="P3192" s="196"/>
      <c r="Q3192" s="197" t="s">
        <v>1</v>
      </c>
    </row>
    <row r="3193" spans="1:17" x14ac:dyDescent="0.2">
      <c r="A3193" s="198" t="s">
        <v>55</v>
      </c>
      <c r="B3193" s="199" t="s">
        <v>208</v>
      </c>
      <c r="C3193" s="199" t="s">
        <v>206</v>
      </c>
      <c r="D3193" s="199" t="s">
        <v>197</v>
      </c>
      <c r="E3193" s="199"/>
      <c r="F3193" s="199"/>
      <c r="G3193" s="199"/>
      <c r="H3193" s="199"/>
      <c r="I3193" s="199"/>
      <c r="J3193" s="199"/>
      <c r="K3193" s="199"/>
      <c r="L3193" s="199"/>
      <c r="M3193" s="199"/>
      <c r="N3193" s="199"/>
      <c r="O3193" s="199"/>
      <c r="P3193" s="199"/>
      <c r="Q3193" s="200" t="s">
        <v>1</v>
      </c>
    </row>
    <row r="3194" spans="1:17" x14ac:dyDescent="0.2">
      <c r="A3194" s="195" t="s">
        <v>55</v>
      </c>
      <c r="B3194" s="196" t="s">
        <v>208</v>
      </c>
      <c r="C3194" s="196" t="s">
        <v>211</v>
      </c>
      <c r="D3194" s="196" t="s">
        <v>195</v>
      </c>
      <c r="E3194" s="196"/>
      <c r="F3194" s="196"/>
      <c r="G3194" s="196"/>
      <c r="H3194" s="196"/>
      <c r="I3194" s="196"/>
      <c r="J3194" s="196"/>
      <c r="K3194" s="196"/>
      <c r="L3194" s="196"/>
      <c r="M3194" s="196"/>
      <c r="N3194" s="196"/>
      <c r="O3194" s="196"/>
      <c r="P3194" s="196"/>
      <c r="Q3194" s="197" t="s">
        <v>1</v>
      </c>
    </row>
    <row r="3195" spans="1:17" x14ac:dyDescent="0.2">
      <c r="A3195" s="198" t="s">
        <v>55</v>
      </c>
      <c r="B3195" s="199" t="s">
        <v>208</v>
      </c>
      <c r="C3195" s="199" t="s">
        <v>211</v>
      </c>
      <c r="D3195" s="199" t="s">
        <v>197</v>
      </c>
      <c r="E3195" s="199"/>
      <c r="F3195" s="199"/>
      <c r="G3195" s="199"/>
      <c r="H3195" s="199"/>
      <c r="I3195" s="199"/>
      <c r="J3195" s="199"/>
      <c r="K3195" s="199"/>
      <c r="L3195" s="199"/>
      <c r="M3195" s="199"/>
      <c r="N3195" s="199"/>
      <c r="O3195" s="199"/>
      <c r="P3195" s="199"/>
      <c r="Q3195" s="200" t="s">
        <v>1</v>
      </c>
    </row>
    <row r="3196" spans="1:17" x14ac:dyDescent="0.2">
      <c r="A3196" s="195" t="s">
        <v>55</v>
      </c>
      <c r="B3196" s="196" t="s">
        <v>205</v>
      </c>
      <c r="C3196" s="196" t="s">
        <v>214</v>
      </c>
      <c r="D3196" s="196" t="s">
        <v>195</v>
      </c>
      <c r="E3196" s="196">
        <v>845924</v>
      </c>
      <c r="F3196" s="196">
        <v>835229</v>
      </c>
      <c r="G3196" s="196">
        <v>917001</v>
      </c>
      <c r="H3196" s="196">
        <v>877152</v>
      </c>
      <c r="I3196" s="196">
        <v>950023</v>
      </c>
      <c r="J3196" s="196">
        <v>962979</v>
      </c>
      <c r="K3196" s="196">
        <v>1026247</v>
      </c>
      <c r="L3196" s="196">
        <v>1016684</v>
      </c>
      <c r="M3196" s="196">
        <v>1116483</v>
      </c>
      <c r="N3196" s="196">
        <v>1135877</v>
      </c>
      <c r="O3196" s="196">
        <v>1236833</v>
      </c>
      <c r="P3196" s="196"/>
      <c r="Q3196" s="197" t="s">
        <v>1</v>
      </c>
    </row>
    <row r="3197" spans="1:17" x14ac:dyDescent="0.2">
      <c r="A3197" s="198" t="s">
        <v>55</v>
      </c>
      <c r="B3197" s="199" t="s">
        <v>205</v>
      </c>
      <c r="C3197" s="199" t="s">
        <v>214</v>
      </c>
      <c r="D3197" s="199" t="s">
        <v>197</v>
      </c>
      <c r="E3197" s="199">
        <v>1168538</v>
      </c>
      <c r="F3197" s="199">
        <v>1135012</v>
      </c>
      <c r="G3197" s="199">
        <v>1207153</v>
      </c>
      <c r="H3197" s="199">
        <v>1166583</v>
      </c>
      <c r="I3197" s="199">
        <v>1249066</v>
      </c>
      <c r="J3197" s="199">
        <v>1275343</v>
      </c>
      <c r="K3197" s="199">
        <v>1354713</v>
      </c>
      <c r="L3197" s="199">
        <v>1349131</v>
      </c>
      <c r="M3197" s="199">
        <v>1419994</v>
      </c>
      <c r="N3197" s="199">
        <v>1433738</v>
      </c>
      <c r="O3197" s="199">
        <v>1539862</v>
      </c>
      <c r="P3197" s="199"/>
      <c r="Q3197" s="200" t="s">
        <v>1</v>
      </c>
    </row>
    <row r="3198" spans="1:17" x14ac:dyDescent="0.2">
      <c r="A3198" s="195" t="s">
        <v>55</v>
      </c>
      <c r="B3198" s="196" t="s">
        <v>205</v>
      </c>
      <c r="C3198" s="196" t="s">
        <v>215</v>
      </c>
      <c r="D3198" s="196" t="s">
        <v>195</v>
      </c>
      <c r="E3198" s="196">
        <v>753535</v>
      </c>
      <c r="F3198" s="196">
        <v>764597</v>
      </c>
      <c r="G3198" s="196">
        <v>793641</v>
      </c>
      <c r="H3198" s="196">
        <v>757979</v>
      </c>
      <c r="I3198" s="196">
        <v>842149</v>
      </c>
      <c r="J3198" s="196">
        <v>860481</v>
      </c>
      <c r="K3198" s="196">
        <v>914212</v>
      </c>
      <c r="L3198" s="196">
        <v>947670</v>
      </c>
      <c r="M3198" s="196">
        <v>993798</v>
      </c>
      <c r="N3198" s="196">
        <v>1016627</v>
      </c>
      <c r="O3198" s="196">
        <v>1057726</v>
      </c>
      <c r="P3198" s="196"/>
      <c r="Q3198" s="197" t="s">
        <v>1</v>
      </c>
    </row>
    <row r="3199" spans="1:17" x14ac:dyDescent="0.2">
      <c r="A3199" s="198" t="s">
        <v>55</v>
      </c>
      <c r="B3199" s="199" t="s">
        <v>205</v>
      </c>
      <c r="C3199" s="199" t="s">
        <v>215</v>
      </c>
      <c r="D3199" s="199" t="s">
        <v>197</v>
      </c>
      <c r="E3199" s="199">
        <v>1044194</v>
      </c>
      <c r="F3199" s="199">
        <v>1026398</v>
      </c>
      <c r="G3199" s="199">
        <v>1050212</v>
      </c>
      <c r="H3199" s="199">
        <v>1033768</v>
      </c>
      <c r="I3199" s="199">
        <v>1111027</v>
      </c>
      <c r="J3199" s="199">
        <v>1132322</v>
      </c>
      <c r="K3199" s="199">
        <v>1186282</v>
      </c>
      <c r="L3199" s="199">
        <v>1237726</v>
      </c>
      <c r="M3199" s="199">
        <v>1279195</v>
      </c>
      <c r="N3199" s="199">
        <v>1283881</v>
      </c>
      <c r="O3199" s="199">
        <v>1320526</v>
      </c>
      <c r="P3199" s="199"/>
      <c r="Q3199" s="200" t="s">
        <v>1</v>
      </c>
    </row>
    <row r="3200" spans="1:17" x14ac:dyDescent="0.2">
      <c r="A3200" s="195" t="s">
        <v>55</v>
      </c>
      <c r="B3200" s="196" t="s">
        <v>205</v>
      </c>
      <c r="C3200" s="196" t="s">
        <v>213</v>
      </c>
      <c r="D3200" s="196" t="s">
        <v>195</v>
      </c>
      <c r="E3200" s="196">
        <v>681304</v>
      </c>
      <c r="F3200" s="196">
        <v>698017</v>
      </c>
      <c r="G3200" s="196">
        <v>709994</v>
      </c>
      <c r="H3200" s="196">
        <v>700677</v>
      </c>
      <c r="I3200" s="196">
        <v>768934</v>
      </c>
      <c r="J3200" s="196">
        <v>804962</v>
      </c>
      <c r="K3200" s="196">
        <v>857127</v>
      </c>
      <c r="L3200" s="196">
        <v>878973</v>
      </c>
      <c r="M3200" s="196">
        <v>915537</v>
      </c>
      <c r="N3200" s="196">
        <v>935230</v>
      </c>
      <c r="O3200" s="196">
        <v>978577</v>
      </c>
      <c r="P3200" s="196"/>
      <c r="Q3200" s="197" t="s">
        <v>1</v>
      </c>
    </row>
    <row r="3201" spans="1:17" x14ac:dyDescent="0.2">
      <c r="A3201" s="198" t="s">
        <v>55</v>
      </c>
      <c r="B3201" s="199" t="s">
        <v>205</v>
      </c>
      <c r="C3201" s="199" t="s">
        <v>213</v>
      </c>
      <c r="D3201" s="199" t="s">
        <v>197</v>
      </c>
      <c r="E3201" s="199">
        <v>933911</v>
      </c>
      <c r="F3201" s="199">
        <v>954904</v>
      </c>
      <c r="G3201" s="199">
        <v>964362</v>
      </c>
      <c r="H3201" s="199">
        <v>965098</v>
      </c>
      <c r="I3201" s="199">
        <v>1031633</v>
      </c>
      <c r="J3201" s="199">
        <v>1083110</v>
      </c>
      <c r="K3201" s="199">
        <v>1122200</v>
      </c>
      <c r="L3201" s="199">
        <v>1151989</v>
      </c>
      <c r="M3201" s="199">
        <v>1197244</v>
      </c>
      <c r="N3201" s="199">
        <v>1190617</v>
      </c>
      <c r="O3201" s="199">
        <v>1228611</v>
      </c>
      <c r="P3201" s="199"/>
      <c r="Q3201" s="200" t="s">
        <v>1</v>
      </c>
    </row>
    <row r="3202" spans="1:17" x14ac:dyDescent="0.2">
      <c r="A3202" s="195" t="s">
        <v>55</v>
      </c>
      <c r="B3202" s="196" t="s">
        <v>205</v>
      </c>
      <c r="C3202" s="196" t="s">
        <v>212</v>
      </c>
      <c r="D3202" s="196" t="s">
        <v>195</v>
      </c>
      <c r="E3202" s="196"/>
      <c r="F3202" s="196"/>
      <c r="G3202" s="196"/>
      <c r="H3202" s="196"/>
      <c r="I3202" s="196"/>
      <c r="J3202" s="196"/>
      <c r="K3202" s="196"/>
      <c r="L3202" s="196"/>
      <c r="M3202" s="196"/>
      <c r="N3202" s="196"/>
      <c r="O3202" s="196"/>
      <c r="P3202" s="196"/>
      <c r="Q3202" s="197" t="s">
        <v>1</v>
      </c>
    </row>
    <row r="3203" spans="1:17" x14ac:dyDescent="0.2">
      <c r="A3203" s="198" t="s">
        <v>55</v>
      </c>
      <c r="B3203" s="199" t="s">
        <v>205</v>
      </c>
      <c r="C3203" s="199" t="s">
        <v>212</v>
      </c>
      <c r="D3203" s="199" t="s">
        <v>197</v>
      </c>
      <c r="E3203" s="199"/>
      <c r="F3203" s="199"/>
      <c r="G3203" s="199"/>
      <c r="H3203" s="199"/>
      <c r="I3203" s="199"/>
      <c r="J3203" s="199"/>
      <c r="K3203" s="199"/>
      <c r="L3203" s="199"/>
      <c r="M3203" s="199"/>
      <c r="N3203" s="199"/>
      <c r="O3203" s="199"/>
      <c r="P3203" s="199"/>
      <c r="Q3203" s="200" t="s">
        <v>1</v>
      </c>
    </row>
    <row r="3204" spans="1:17" x14ac:dyDescent="0.2">
      <c r="A3204" s="195" t="s">
        <v>55</v>
      </c>
      <c r="B3204" s="196" t="s">
        <v>205</v>
      </c>
      <c r="C3204" s="196" t="s">
        <v>210</v>
      </c>
      <c r="D3204" s="196" t="s">
        <v>195</v>
      </c>
      <c r="E3204" s="196"/>
      <c r="F3204" s="196"/>
      <c r="G3204" s="196"/>
      <c r="H3204" s="196"/>
      <c r="I3204" s="196"/>
      <c r="J3204" s="196"/>
      <c r="K3204" s="196"/>
      <c r="L3204" s="196"/>
      <c r="M3204" s="196"/>
      <c r="N3204" s="196"/>
      <c r="O3204" s="196"/>
      <c r="P3204" s="196"/>
      <c r="Q3204" s="197" t="s">
        <v>1</v>
      </c>
    </row>
    <row r="3205" spans="1:17" x14ac:dyDescent="0.2">
      <c r="A3205" s="198" t="s">
        <v>55</v>
      </c>
      <c r="B3205" s="199" t="s">
        <v>205</v>
      </c>
      <c r="C3205" s="199" t="s">
        <v>210</v>
      </c>
      <c r="D3205" s="199" t="s">
        <v>197</v>
      </c>
      <c r="E3205" s="199"/>
      <c r="F3205" s="199"/>
      <c r="G3205" s="199"/>
      <c r="H3205" s="199"/>
      <c r="I3205" s="199"/>
      <c r="J3205" s="199"/>
      <c r="K3205" s="199"/>
      <c r="L3205" s="199"/>
      <c r="M3205" s="199"/>
      <c r="N3205" s="199"/>
      <c r="O3205" s="199"/>
      <c r="P3205" s="199"/>
      <c r="Q3205" s="200" t="s">
        <v>1</v>
      </c>
    </row>
    <row r="3206" spans="1:17" x14ac:dyDescent="0.2">
      <c r="A3206" s="195" t="s">
        <v>55</v>
      </c>
      <c r="B3206" s="196" t="s">
        <v>205</v>
      </c>
      <c r="C3206" s="196" t="s">
        <v>206</v>
      </c>
      <c r="D3206" s="196" t="s">
        <v>195</v>
      </c>
      <c r="E3206" s="196"/>
      <c r="F3206" s="196"/>
      <c r="G3206" s="196"/>
      <c r="H3206" s="196"/>
      <c r="I3206" s="196"/>
      <c r="J3206" s="196"/>
      <c r="K3206" s="196"/>
      <c r="L3206" s="196"/>
      <c r="M3206" s="196"/>
      <c r="N3206" s="196"/>
      <c r="O3206" s="196"/>
      <c r="P3206" s="196"/>
      <c r="Q3206" s="197" t="s">
        <v>1</v>
      </c>
    </row>
    <row r="3207" spans="1:17" x14ac:dyDescent="0.2">
      <c r="A3207" s="198" t="s">
        <v>55</v>
      </c>
      <c r="B3207" s="199" t="s">
        <v>205</v>
      </c>
      <c r="C3207" s="199" t="s">
        <v>206</v>
      </c>
      <c r="D3207" s="199" t="s">
        <v>197</v>
      </c>
      <c r="E3207" s="199"/>
      <c r="F3207" s="199"/>
      <c r="G3207" s="199"/>
      <c r="H3207" s="199"/>
      <c r="I3207" s="199"/>
      <c r="J3207" s="199"/>
      <c r="K3207" s="199"/>
      <c r="L3207" s="199"/>
      <c r="M3207" s="199"/>
      <c r="N3207" s="199"/>
      <c r="O3207" s="199"/>
      <c r="P3207" s="199"/>
      <c r="Q3207" s="200" t="s">
        <v>1</v>
      </c>
    </row>
    <row r="3208" spans="1:17" x14ac:dyDescent="0.2">
      <c r="A3208" s="195" t="s">
        <v>55</v>
      </c>
      <c r="B3208" s="196" t="s">
        <v>205</v>
      </c>
      <c r="C3208" s="196" t="s">
        <v>211</v>
      </c>
      <c r="D3208" s="196" t="s">
        <v>195</v>
      </c>
      <c r="E3208" s="199"/>
      <c r="F3208" s="199"/>
      <c r="G3208" s="199"/>
      <c r="H3208" s="199"/>
      <c r="I3208" s="199"/>
      <c r="J3208" s="199"/>
      <c r="K3208" s="199"/>
      <c r="L3208" s="199"/>
      <c r="M3208" s="199"/>
      <c r="N3208" s="199"/>
      <c r="O3208" s="199"/>
      <c r="P3208" s="199"/>
      <c r="Q3208" s="200"/>
    </row>
    <row r="3209" spans="1:17" x14ac:dyDescent="0.2">
      <c r="A3209" s="198" t="s">
        <v>55</v>
      </c>
      <c r="B3209" s="199" t="s">
        <v>205</v>
      </c>
      <c r="C3209" s="199" t="s">
        <v>211</v>
      </c>
      <c r="D3209" s="199" t="s">
        <v>197</v>
      </c>
      <c r="E3209" s="199"/>
      <c r="F3209" s="199"/>
      <c r="G3209" s="199"/>
      <c r="H3209" s="199"/>
      <c r="I3209" s="199"/>
      <c r="J3209" s="199"/>
      <c r="K3209" s="199"/>
      <c r="L3209" s="199"/>
      <c r="M3209" s="199"/>
      <c r="N3209" s="199"/>
      <c r="O3209" s="199"/>
      <c r="P3209" s="199"/>
      <c r="Q3209" s="200"/>
    </row>
    <row r="3210" spans="1:17" x14ac:dyDescent="0.2">
      <c r="A3210" s="195" t="s">
        <v>55</v>
      </c>
      <c r="B3210" s="196" t="s">
        <v>205</v>
      </c>
      <c r="C3210" s="196" t="s">
        <v>1087</v>
      </c>
      <c r="D3210" s="196" t="s">
        <v>195</v>
      </c>
      <c r="E3210" s="199"/>
      <c r="F3210" s="199"/>
      <c r="G3210" s="199"/>
      <c r="H3210" s="199"/>
      <c r="I3210" s="199"/>
      <c r="J3210" s="199"/>
      <c r="K3210" s="199"/>
      <c r="L3210" s="199"/>
      <c r="M3210" s="199"/>
      <c r="N3210" s="199"/>
      <c r="O3210" s="199"/>
      <c r="P3210" s="199"/>
      <c r="Q3210" s="200"/>
    </row>
    <row r="3211" spans="1:17" x14ac:dyDescent="0.2">
      <c r="A3211" s="198" t="s">
        <v>55</v>
      </c>
      <c r="B3211" s="199" t="s">
        <v>205</v>
      </c>
      <c r="C3211" s="199" t="s">
        <v>1087</v>
      </c>
      <c r="D3211" s="199" t="s">
        <v>197</v>
      </c>
      <c r="E3211" s="199"/>
      <c r="F3211" s="199"/>
      <c r="G3211" s="199"/>
      <c r="H3211" s="199"/>
      <c r="I3211" s="199"/>
      <c r="J3211" s="199"/>
      <c r="K3211" s="199"/>
      <c r="L3211" s="199"/>
      <c r="M3211" s="199"/>
      <c r="N3211" s="199"/>
      <c r="O3211" s="199"/>
      <c r="P3211" s="199"/>
      <c r="Q3211" s="200"/>
    </row>
    <row r="3212" spans="1:17" x14ac:dyDescent="0.2">
      <c r="A3212" s="195" t="s">
        <v>55</v>
      </c>
      <c r="B3212" s="196" t="s">
        <v>209</v>
      </c>
      <c r="C3212" s="196" t="s">
        <v>214</v>
      </c>
      <c r="D3212" s="196" t="s">
        <v>195</v>
      </c>
      <c r="E3212" s="196">
        <v>4.4523200000000003</v>
      </c>
      <c r="F3212" s="196">
        <v>4.6999700000000004</v>
      </c>
      <c r="G3212" s="196">
        <v>5.0671999999999997</v>
      </c>
      <c r="H3212" s="196">
        <v>4.9506399999999999</v>
      </c>
      <c r="I3212" s="196">
        <v>2.9499900000000001</v>
      </c>
      <c r="J3212" s="196">
        <v>2.6044299999999998</v>
      </c>
      <c r="K3212" s="196">
        <v>2.40333</v>
      </c>
      <c r="L3212" s="196">
        <v>1.8347</v>
      </c>
      <c r="M3212" s="196">
        <v>2.4744700000000002</v>
      </c>
      <c r="N3212" s="196">
        <v>2.3903699999999999</v>
      </c>
      <c r="O3212" s="196">
        <v>2.0819299999999998</v>
      </c>
      <c r="P3212" s="196"/>
      <c r="Q3212" s="197" t="s">
        <v>1</v>
      </c>
    </row>
    <row r="3213" spans="1:17" x14ac:dyDescent="0.2">
      <c r="A3213" s="198" t="s">
        <v>55</v>
      </c>
      <c r="B3213" s="199" t="s">
        <v>209</v>
      </c>
      <c r="C3213" s="199" t="s">
        <v>214</v>
      </c>
      <c r="D3213" s="199" t="s">
        <v>197</v>
      </c>
      <c r="E3213" s="199">
        <v>5.6671100000000001</v>
      </c>
      <c r="F3213" s="199">
        <v>5.6059799999999997</v>
      </c>
      <c r="G3213" s="199">
        <v>5.3879400000000004</v>
      </c>
      <c r="H3213" s="199">
        <v>5.4413</v>
      </c>
      <c r="I3213" s="199">
        <v>3.1817000000000002</v>
      </c>
      <c r="J3213" s="199">
        <v>2.60093</v>
      </c>
      <c r="K3213" s="199">
        <v>2.3641399999999999</v>
      </c>
      <c r="L3213" s="199">
        <v>1.80993</v>
      </c>
      <c r="M3213" s="199">
        <v>2.4088699999999998</v>
      </c>
      <c r="N3213" s="199">
        <v>2.42516</v>
      </c>
      <c r="O3213" s="199">
        <v>1.9945999999999999</v>
      </c>
      <c r="P3213" s="199"/>
      <c r="Q3213" s="200" t="s">
        <v>1</v>
      </c>
    </row>
    <row r="3214" spans="1:17" x14ac:dyDescent="0.2">
      <c r="A3214" s="195" t="s">
        <v>55</v>
      </c>
      <c r="B3214" s="196" t="s">
        <v>209</v>
      </c>
      <c r="C3214" s="196" t="s">
        <v>215</v>
      </c>
      <c r="D3214" s="196" t="s">
        <v>195</v>
      </c>
      <c r="E3214" s="196">
        <v>3.8395299999999999</v>
      </c>
      <c r="F3214" s="196">
        <v>3.9999899999999999</v>
      </c>
      <c r="G3214" s="196">
        <v>4.1057300000000003</v>
      </c>
      <c r="H3214" s="196">
        <v>4.2523200000000001</v>
      </c>
      <c r="I3214" s="196">
        <v>3.1309900000000002</v>
      </c>
      <c r="J3214" s="196">
        <v>2.4335800000000001</v>
      </c>
      <c r="K3214" s="196">
        <v>2.1777199999999999</v>
      </c>
      <c r="L3214" s="196">
        <v>1.7369000000000001</v>
      </c>
      <c r="M3214" s="196">
        <v>2.27074</v>
      </c>
      <c r="N3214" s="196"/>
      <c r="O3214" s="196">
        <v>1.9446699999999999</v>
      </c>
      <c r="P3214" s="196"/>
      <c r="Q3214" s="197" t="s">
        <v>1</v>
      </c>
    </row>
    <row r="3215" spans="1:17" x14ac:dyDescent="0.2">
      <c r="A3215" s="198" t="s">
        <v>55</v>
      </c>
      <c r="B3215" s="199" t="s">
        <v>209</v>
      </c>
      <c r="C3215" s="199" t="s">
        <v>215</v>
      </c>
      <c r="D3215" s="199" t="s">
        <v>197</v>
      </c>
      <c r="E3215" s="199">
        <v>4.4630900000000002</v>
      </c>
      <c r="F3215" s="199">
        <v>4.5311899999999996</v>
      </c>
      <c r="G3215" s="199">
        <v>4.3457499999999998</v>
      </c>
      <c r="H3215" s="199">
        <v>4.5772599999999999</v>
      </c>
      <c r="I3215" s="199">
        <v>3.1789499999999999</v>
      </c>
      <c r="J3215" s="199">
        <v>2.3028</v>
      </c>
      <c r="K3215" s="199">
        <v>2.0880700000000001</v>
      </c>
      <c r="L3215" s="199">
        <v>1.5800799999999999</v>
      </c>
      <c r="M3215" s="199">
        <v>2.1565599999999998</v>
      </c>
      <c r="N3215" s="199"/>
      <c r="O3215" s="199">
        <v>1.84901</v>
      </c>
      <c r="P3215" s="199"/>
      <c r="Q3215" s="200" t="s">
        <v>1</v>
      </c>
    </row>
    <row r="3216" spans="1:17" x14ac:dyDescent="0.2">
      <c r="A3216" s="195" t="s">
        <v>55</v>
      </c>
      <c r="B3216" s="196" t="s">
        <v>209</v>
      </c>
      <c r="C3216" s="196" t="s">
        <v>213</v>
      </c>
      <c r="D3216" s="196" t="s">
        <v>195</v>
      </c>
      <c r="E3216" s="196">
        <v>3.7119300000000002</v>
      </c>
      <c r="F3216" s="196">
        <v>4.5</v>
      </c>
      <c r="G3216" s="196">
        <v>3.8732899999999999</v>
      </c>
      <c r="H3216" s="196">
        <v>3.69137</v>
      </c>
      <c r="I3216" s="196">
        <v>3.1994899999999999</v>
      </c>
      <c r="J3216" s="196">
        <v>2.4685899999999998</v>
      </c>
      <c r="K3216" s="196">
        <v>2.0994600000000001</v>
      </c>
      <c r="L3216" s="196">
        <v>1.57281</v>
      </c>
      <c r="M3216" s="196">
        <v>2.2128199999999998</v>
      </c>
      <c r="N3216" s="196"/>
      <c r="O3216" s="196">
        <v>1.68808</v>
      </c>
      <c r="P3216" s="196"/>
      <c r="Q3216" s="197" t="s">
        <v>1</v>
      </c>
    </row>
    <row r="3217" spans="1:17" x14ac:dyDescent="0.2">
      <c r="A3217" s="198" t="s">
        <v>55</v>
      </c>
      <c r="B3217" s="199" t="s">
        <v>209</v>
      </c>
      <c r="C3217" s="199" t="s">
        <v>213</v>
      </c>
      <c r="D3217" s="199" t="s">
        <v>197</v>
      </c>
      <c r="E3217" s="199">
        <v>4.1667199999999998</v>
      </c>
      <c r="F3217" s="199">
        <v>3.242</v>
      </c>
      <c r="G3217" s="199">
        <v>3.94896</v>
      </c>
      <c r="H3217" s="199">
        <v>3.78241</v>
      </c>
      <c r="I3217" s="199">
        <v>3.2629899999999998</v>
      </c>
      <c r="J3217" s="199">
        <v>2.3802699999999999</v>
      </c>
      <c r="K3217" s="199">
        <v>2.0299499999999999</v>
      </c>
      <c r="L3217" s="199">
        <v>1.4417500000000001</v>
      </c>
      <c r="M3217" s="199">
        <v>2.1400199999999998</v>
      </c>
      <c r="N3217" s="199"/>
      <c r="O3217" s="199">
        <v>1.66354</v>
      </c>
      <c r="P3217" s="199"/>
      <c r="Q3217" s="200" t="s">
        <v>1</v>
      </c>
    </row>
    <row r="3218" spans="1:17" x14ac:dyDescent="0.2">
      <c r="A3218" s="195" t="s">
        <v>55</v>
      </c>
      <c r="B3218" s="196" t="s">
        <v>209</v>
      </c>
      <c r="C3218" s="196" t="s">
        <v>212</v>
      </c>
      <c r="D3218" s="196" t="s">
        <v>195</v>
      </c>
      <c r="E3218" s="196">
        <v>4.7321299999999997</v>
      </c>
      <c r="F3218" s="196">
        <v>4.2999900000000002</v>
      </c>
      <c r="G3218" s="196">
        <v>3.8388599999999999</v>
      </c>
      <c r="H3218" s="196">
        <v>3.8549199999999999</v>
      </c>
      <c r="I3218" s="196">
        <v>3.86992</v>
      </c>
      <c r="J3218" s="196">
        <v>2.7861699999999998</v>
      </c>
      <c r="K3218" s="196">
        <v>2.4184299999999999</v>
      </c>
      <c r="L3218" s="196"/>
      <c r="M3218" s="196">
        <v>2.4221300000000001</v>
      </c>
      <c r="N3218" s="196"/>
      <c r="O3218" s="196">
        <v>1.96428</v>
      </c>
      <c r="P3218" s="196"/>
      <c r="Q3218" s="197" t="s">
        <v>1</v>
      </c>
    </row>
    <row r="3219" spans="1:17" x14ac:dyDescent="0.2">
      <c r="A3219" s="198" t="s">
        <v>55</v>
      </c>
      <c r="B3219" s="199" t="s">
        <v>209</v>
      </c>
      <c r="C3219" s="199" t="s">
        <v>212</v>
      </c>
      <c r="D3219" s="199" t="s">
        <v>197</v>
      </c>
      <c r="E3219" s="199">
        <v>5.44841</v>
      </c>
      <c r="F3219" s="199">
        <v>4.6556499999999996</v>
      </c>
      <c r="G3219" s="199">
        <v>3.9268999999999998</v>
      </c>
      <c r="H3219" s="199">
        <v>4.0531899999999998</v>
      </c>
      <c r="I3219" s="199">
        <v>4.1754899999999999</v>
      </c>
      <c r="J3219" s="199">
        <v>2.8684400000000001</v>
      </c>
      <c r="K3219" s="199">
        <v>2.4635400000000001</v>
      </c>
      <c r="L3219" s="199"/>
      <c r="M3219" s="199">
        <v>2.4982799999999998</v>
      </c>
      <c r="N3219" s="199"/>
      <c r="O3219" s="199">
        <v>2.0657100000000002</v>
      </c>
      <c r="P3219" s="199"/>
      <c r="Q3219" s="200" t="s">
        <v>1</v>
      </c>
    </row>
    <row r="3220" spans="1:17" x14ac:dyDescent="0.2">
      <c r="A3220" s="195" t="s">
        <v>55</v>
      </c>
      <c r="B3220" s="196" t="s">
        <v>209</v>
      </c>
      <c r="C3220" s="196" t="s">
        <v>210</v>
      </c>
      <c r="D3220" s="196" t="s">
        <v>195</v>
      </c>
      <c r="E3220" s="196">
        <v>2.4336000000000002</v>
      </c>
      <c r="F3220" s="196">
        <v>2.6999300000000002</v>
      </c>
      <c r="G3220" s="196">
        <v>2.46435</v>
      </c>
      <c r="H3220" s="196">
        <v>2.8911199999999999</v>
      </c>
      <c r="I3220" s="196">
        <v>2.5684900000000002</v>
      </c>
      <c r="J3220" s="196">
        <v>2.09897</v>
      </c>
      <c r="K3220" s="196">
        <v>1.7315199999999999</v>
      </c>
      <c r="L3220" s="196"/>
      <c r="M3220" s="196">
        <v>1.6755</v>
      </c>
      <c r="N3220" s="196"/>
      <c r="O3220" s="196">
        <v>1.1020000000000001</v>
      </c>
      <c r="P3220" s="196"/>
      <c r="Q3220" s="197" t="s">
        <v>1</v>
      </c>
    </row>
    <row r="3221" spans="1:17" x14ac:dyDescent="0.2">
      <c r="A3221" s="198" t="s">
        <v>55</v>
      </c>
      <c r="B3221" s="199" t="s">
        <v>209</v>
      </c>
      <c r="C3221" s="199" t="s">
        <v>210</v>
      </c>
      <c r="D3221" s="199" t="s">
        <v>197</v>
      </c>
      <c r="E3221" s="199">
        <v>3.7853599999999998</v>
      </c>
      <c r="F3221" s="199">
        <v>4.09199</v>
      </c>
      <c r="G3221" s="199">
        <v>3.6689600000000002</v>
      </c>
      <c r="H3221" s="199">
        <v>4.3982900000000003</v>
      </c>
      <c r="I3221" s="199">
        <v>4.0498599999999998</v>
      </c>
      <c r="J3221" s="199">
        <v>3.3427899999999999</v>
      </c>
      <c r="K3221" s="199">
        <v>2.9383400000000002</v>
      </c>
      <c r="L3221" s="199"/>
      <c r="M3221" s="199">
        <v>2.86456</v>
      </c>
      <c r="N3221" s="199"/>
      <c r="O3221" s="199">
        <v>1.97044</v>
      </c>
      <c r="P3221" s="199"/>
      <c r="Q3221" s="200" t="s">
        <v>1</v>
      </c>
    </row>
    <row r="3222" spans="1:17" x14ac:dyDescent="0.2">
      <c r="A3222" s="195" t="s">
        <v>55</v>
      </c>
      <c r="B3222" s="196" t="s">
        <v>209</v>
      </c>
      <c r="C3222" s="196" t="s">
        <v>206</v>
      </c>
      <c r="D3222" s="196" t="s">
        <v>195</v>
      </c>
      <c r="E3222" s="196"/>
      <c r="F3222" s="196"/>
      <c r="G3222" s="196"/>
      <c r="H3222" s="196"/>
      <c r="I3222" s="196"/>
      <c r="J3222" s="196"/>
      <c r="K3222" s="196"/>
      <c r="L3222" s="196"/>
      <c r="M3222" s="196"/>
      <c r="N3222" s="196"/>
      <c r="O3222" s="196"/>
      <c r="P3222" s="196"/>
      <c r="Q3222" s="197" t="s">
        <v>1</v>
      </c>
    </row>
    <row r="3223" spans="1:17" x14ac:dyDescent="0.2">
      <c r="A3223" s="198" t="s">
        <v>55</v>
      </c>
      <c r="B3223" s="199" t="s">
        <v>209</v>
      </c>
      <c r="C3223" s="199" t="s">
        <v>206</v>
      </c>
      <c r="D3223" s="199" t="s">
        <v>197</v>
      </c>
      <c r="E3223" s="199"/>
      <c r="F3223" s="199"/>
      <c r="G3223" s="199"/>
      <c r="H3223" s="199"/>
      <c r="I3223" s="199"/>
      <c r="J3223" s="199"/>
      <c r="K3223" s="199"/>
      <c r="L3223" s="199"/>
      <c r="M3223" s="199"/>
      <c r="N3223" s="199"/>
      <c r="O3223" s="199"/>
      <c r="P3223" s="199"/>
      <c r="Q3223" s="200" t="s">
        <v>1</v>
      </c>
    </row>
    <row r="3224" spans="1:17" x14ac:dyDescent="0.2">
      <c r="A3224" s="195" t="s">
        <v>55</v>
      </c>
      <c r="B3224" s="196" t="s">
        <v>209</v>
      </c>
      <c r="C3224" s="196" t="s">
        <v>211</v>
      </c>
      <c r="D3224" s="196" t="s">
        <v>195</v>
      </c>
      <c r="E3224" s="196"/>
      <c r="F3224" s="196"/>
      <c r="G3224" s="196"/>
      <c r="H3224" s="196"/>
      <c r="I3224" s="196"/>
      <c r="J3224" s="196"/>
      <c r="K3224" s="196"/>
      <c r="L3224" s="196"/>
      <c r="M3224" s="196"/>
      <c r="N3224" s="196"/>
      <c r="O3224" s="196"/>
      <c r="P3224" s="196"/>
      <c r="Q3224" s="197" t="s">
        <v>1</v>
      </c>
    </row>
    <row r="3225" spans="1:17" x14ac:dyDescent="0.2">
      <c r="A3225" s="198" t="s">
        <v>55</v>
      </c>
      <c r="B3225" s="199" t="s">
        <v>209</v>
      </c>
      <c r="C3225" s="199" t="s">
        <v>211</v>
      </c>
      <c r="D3225" s="199" t="s">
        <v>197</v>
      </c>
      <c r="E3225" s="199"/>
      <c r="F3225" s="199"/>
      <c r="G3225" s="199"/>
      <c r="H3225" s="199"/>
      <c r="I3225" s="199"/>
      <c r="J3225" s="199"/>
      <c r="K3225" s="199"/>
      <c r="L3225" s="199"/>
      <c r="M3225" s="199"/>
      <c r="N3225" s="199"/>
      <c r="O3225" s="199"/>
      <c r="P3225" s="199"/>
      <c r="Q3225" s="200" t="s">
        <v>1</v>
      </c>
    </row>
    <row r="3226" spans="1:17" x14ac:dyDescent="0.2">
      <c r="A3226" s="195" t="s">
        <v>55</v>
      </c>
      <c r="B3226" s="196" t="s">
        <v>207</v>
      </c>
      <c r="C3226" s="196" t="s">
        <v>214</v>
      </c>
      <c r="D3226" s="196" t="s">
        <v>195</v>
      </c>
      <c r="E3226" s="196">
        <v>5.8933200000000001</v>
      </c>
      <c r="F3226" s="196">
        <v>4.1776600000000004</v>
      </c>
      <c r="G3226" s="196">
        <v>3.8643399999999999</v>
      </c>
      <c r="H3226" s="196">
        <v>4.1544699999999999</v>
      </c>
      <c r="I3226" s="196">
        <v>4.1820000000000004</v>
      </c>
      <c r="J3226" s="196">
        <v>3.0161600000000002</v>
      </c>
      <c r="K3226" s="196">
        <v>2.7596699999999998</v>
      </c>
      <c r="L3226" s="196">
        <v>2.7214</v>
      </c>
      <c r="M3226" s="196">
        <v>2.3148599999999999</v>
      </c>
      <c r="N3226" s="196">
        <v>2.1913499999999999</v>
      </c>
      <c r="O3226" s="196">
        <v>1.9646999999999999</v>
      </c>
      <c r="P3226" s="196"/>
      <c r="Q3226" s="197" t="s">
        <v>1</v>
      </c>
    </row>
    <row r="3227" spans="1:17" x14ac:dyDescent="0.2">
      <c r="A3227" s="198" t="s">
        <v>55</v>
      </c>
      <c r="B3227" s="199" t="s">
        <v>207</v>
      </c>
      <c r="C3227" s="199" t="s">
        <v>214</v>
      </c>
      <c r="D3227" s="199" t="s">
        <v>197</v>
      </c>
      <c r="E3227" s="199">
        <v>6.32003</v>
      </c>
      <c r="F3227" s="199">
        <v>4.6072600000000001</v>
      </c>
      <c r="G3227" s="199">
        <v>3.8027500000000001</v>
      </c>
      <c r="H3227" s="199">
        <v>4.2962199999999999</v>
      </c>
      <c r="I3227" s="199">
        <v>4.0433399999999997</v>
      </c>
      <c r="J3227" s="199">
        <v>3.0329899999999999</v>
      </c>
      <c r="K3227" s="199">
        <v>2.8595000000000002</v>
      </c>
      <c r="L3227" s="199">
        <v>2.7708900000000001</v>
      </c>
      <c r="M3227" s="199">
        <v>2.4914900000000002</v>
      </c>
      <c r="N3227" s="199">
        <v>2.1807300000000001</v>
      </c>
      <c r="O3227" s="199">
        <v>1.71139</v>
      </c>
      <c r="P3227" s="199"/>
      <c r="Q3227" s="200" t="s">
        <v>1</v>
      </c>
    </row>
    <row r="3228" spans="1:17" x14ac:dyDescent="0.2">
      <c r="A3228" s="195" t="s">
        <v>55</v>
      </c>
      <c r="B3228" s="196" t="s">
        <v>207</v>
      </c>
      <c r="C3228" s="196" t="s">
        <v>215</v>
      </c>
      <c r="D3228" s="196" t="s">
        <v>195</v>
      </c>
      <c r="E3228" s="196">
        <v>3.97553</v>
      </c>
      <c r="F3228" s="196">
        <v>2.8119399999999999</v>
      </c>
      <c r="G3228" s="196">
        <v>3.00312</v>
      </c>
      <c r="H3228" s="196">
        <v>3.3194900000000001</v>
      </c>
      <c r="I3228" s="196">
        <v>2.70059</v>
      </c>
      <c r="J3228" s="196">
        <v>2.04583</v>
      </c>
      <c r="K3228" s="196">
        <v>1.83196</v>
      </c>
      <c r="L3228" s="196">
        <v>1.7455400000000001</v>
      </c>
      <c r="M3228" s="196">
        <v>1.6475200000000001</v>
      </c>
      <c r="N3228" s="196">
        <v>1.4913000000000001</v>
      </c>
      <c r="O3228" s="196">
        <v>1.34487</v>
      </c>
      <c r="P3228" s="196"/>
      <c r="Q3228" s="197" t="s">
        <v>1</v>
      </c>
    </row>
    <row r="3229" spans="1:17" x14ac:dyDescent="0.2">
      <c r="A3229" s="198" t="s">
        <v>55</v>
      </c>
      <c r="B3229" s="199" t="s">
        <v>207</v>
      </c>
      <c r="C3229" s="199" t="s">
        <v>215</v>
      </c>
      <c r="D3229" s="199" t="s">
        <v>197</v>
      </c>
      <c r="E3229" s="199">
        <v>4.8623099999999999</v>
      </c>
      <c r="F3229" s="199">
        <v>3.37384</v>
      </c>
      <c r="G3229" s="199">
        <v>3.0237699999999998</v>
      </c>
      <c r="H3229" s="199">
        <v>3.3509500000000001</v>
      </c>
      <c r="I3229" s="199">
        <v>2.8714900000000001</v>
      </c>
      <c r="J3229" s="199">
        <v>2.23549</v>
      </c>
      <c r="K3229" s="199">
        <v>2.0367799999999998</v>
      </c>
      <c r="L3229" s="199">
        <v>1.9118900000000001</v>
      </c>
      <c r="M3229" s="199">
        <v>1.9127700000000001</v>
      </c>
      <c r="N3229" s="199">
        <v>1.6549</v>
      </c>
      <c r="O3229" s="199">
        <v>1.29176</v>
      </c>
      <c r="P3229" s="199"/>
      <c r="Q3229" s="200" t="s">
        <v>1</v>
      </c>
    </row>
    <row r="3230" spans="1:17" x14ac:dyDescent="0.2">
      <c r="A3230" s="195" t="s">
        <v>55</v>
      </c>
      <c r="B3230" s="196" t="s">
        <v>207</v>
      </c>
      <c r="C3230" s="196" t="s">
        <v>213</v>
      </c>
      <c r="D3230" s="196" t="s">
        <v>195</v>
      </c>
      <c r="E3230" s="196">
        <v>2.16276</v>
      </c>
      <c r="F3230" s="196">
        <v>1.2196</v>
      </c>
      <c r="G3230" s="196">
        <v>1.72142</v>
      </c>
      <c r="H3230" s="196">
        <v>2.06657</v>
      </c>
      <c r="I3230" s="196">
        <v>2.0303399999999998</v>
      </c>
      <c r="J3230" s="196">
        <v>1.63859</v>
      </c>
      <c r="K3230" s="196">
        <v>1.32396</v>
      </c>
      <c r="L3230" s="196">
        <v>1.2874099999999999</v>
      </c>
      <c r="M3230" s="196">
        <v>1.1407499999999999</v>
      </c>
      <c r="N3230" s="196">
        <v>1.0887199999999999</v>
      </c>
      <c r="O3230" s="196">
        <v>0.94779999999999998</v>
      </c>
      <c r="P3230" s="196"/>
      <c r="Q3230" s="197" t="s">
        <v>1</v>
      </c>
    </row>
    <row r="3231" spans="1:17" x14ac:dyDescent="0.2">
      <c r="A3231" s="198" t="s">
        <v>55</v>
      </c>
      <c r="B3231" s="199" t="s">
        <v>207</v>
      </c>
      <c r="C3231" s="199" t="s">
        <v>213</v>
      </c>
      <c r="D3231" s="199" t="s">
        <v>197</v>
      </c>
      <c r="E3231" s="199">
        <v>3.8390200000000001</v>
      </c>
      <c r="F3231" s="199">
        <v>2.2436799999999999</v>
      </c>
      <c r="G3231" s="199">
        <v>2.5055900000000002</v>
      </c>
      <c r="H3231" s="199">
        <v>2.9152499999999999</v>
      </c>
      <c r="I3231" s="199">
        <v>2.8603200000000002</v>
      </c>
      <c r="J3231" s="199">
        <v>2.1981099999999998</v>
      </c>
      <c r="K3231" s="199">
        <v>1.80636</v>
      </c>
      <c r="L3231" s="199">
        <v>1.80809</v>
      </c>
      <c r="M3231" s="199">
        <v>1.69347</v>
      </c>
      <c r="N3231" s="199">
        <v>1.5200499999999999</v>
      </c>
      <c r="O3231" s="199">
        <v>1.1819900000000001</v>
      </c>
      <c r="P3231" s="199"/>
      <c r="Q3231" s="200" t="s">
        <v>1</v>
      </c>
    </row>
    <row r="3232" spans="1:17" x14ac:dyDescent="0.2">
      <c r="A3232" s="195" t="s">
        <v>55</v>
      </c>
      <c r="B3232" s="196" t="s">
        <v>207</v>
      </c>
      <c r="C3232" s="196" t="s">
        <v>212</v>
      </c>
      <c r="D3232" s="196" t="s">
        <v>195</v>
      </c>
      <c r="E3232" s="196"/>
      <c r="F3232" s="196"/>
      <c r="G3232" s="196"/>
      <c r="H3232" s="196"/>
      <c r="I3232" s="196"/>
      <c r="J3232" s="196"/>
      <c r="K3232" s="196"/>
      <c r="L3232" s="196"/>
      <c r="M3232" s="196"/>
      <c r="N3232" s="196"/>
      <c r="O3232" s="196"/>
      <c r="P3232" s="196"/>
      <c r="Q3232" s="197" t="s">
        <v>1</v>
      </c>
    </row>
    <row r="3233" spans="1:17" x14ac:dyDescent="0.2">
      <c r="A3233" s="198" t="s">
        <v>55</v>
      </c>
      <c r="B3233" s="199" t="s">
        <v>207</v>
      </c>
      <c r="C3233" s="199" t="s">
        <v>212</v>
      </c>
      <c r="D3233" s="199" t="s">
        <v>197</v>
      </c>
      <c r="E3233" s="199"/>
      <c r="F3233" s="199"/>
      <c r="G3233" s="199"/>
      <c r="H3233" s="199"/>
      <c r="I3233" s="199"/>
      <c r="J3233" s="199"/>
      <c r="K3233" s="199"/>
      <c r="L3233" s="199"/>
      <c r="M3233" s="199"/>
      <c r="N3233" s="199"/>
      <c r="O3233" s="199"/>
      <c r="P3233" s="199"/>
      <c r="Q3233" s="200" t="s">
        <v>1</v>
      </c>
    </row>
    <row r="3234" spans="1:17" x14ac:dyDescent="0.2">
      <c r="A3234" s="195" t="s">
        <v>55</v>
      </c>
      <c r="B3234" s="196" t="s">
        <v>207</v>
      </c>
      <c r="C3234" s="196" t="s">
        <v>210</v>
      </c>
      <c r="D3234" s="196" t="s">
        <v>195</v>
      </c>
      <c r="E3234" s="196"/>
      <c r="F3234" s="196"/>
      <c r="G3234" s="196"/>
      <c r="H3234" s="196"/>
      <c r="I3234" s="196"/>
      <c r="J3234" s="196"/>
      <c r="K3234" s="196"/>
      <c r="L3234" s="196"/>
      <c r="M3234" s="196"/>
      <c r="N3234" s="196"/>
      <c r="O3234" s="196"/>
      <c r="P3234" s="196"/>
      <c r="Q3234" s="197" t="s">
        <v>1</v>
      </c>
    </row>
    <row r="3235" spans="1:17" x14ac:dyDescent="0.2">
      <c r="A3235" s="198" t="s">
        <v>55</v>
      </c>
      <c r="B3235" s="199" t="s">
        <v>207</v>
      </c>
      <c r="C3235" s="199" t="s">
        <v>210</v>
      </c>
      <c r="D3235" s="199" t="s">
        <v>197</v>
      </c>
      <c r="E3235" s="199"/>
      <c r="F3235" s="199"/>
      <c r="G3235" s="199"/>
      <c r="H3235" s="199"/>
      <c r="I3235" s="199"/>
      <c r="J3235" s="199"/>
      <c r="K3235" s="199"/>
      <c r="L3235" s="199"/>
      <c r="M3235" s="199"/>
      <c r="N3235" s="199"/>
      <c r="O3235" s="199"/>
      <c r="P3235" s="199"/>
      <c r="Q3235" s="200" t="s">
        <v>1</v>
      </c>
    </row>
    <row r="3236" spans="1:17" x14ac:dyDescent="0.2">
      <c r="A3236" s="195" t="s">
        <v>55</v>
      </c>
      <c r="B3236" s="196" t="s">
        <v>207</v>
      </c>
      <c r="C3236" s="196" t="s">
        <v>206</v>
      </c>
      <c r="D3236" s="196" t="s">
        <v>195</v>
      </c>
      <c r="E3236" s="196"/>
      <c r="F3236" s="196"/>
      <c r="G3236" s="196"/>
      <c r="H3236" s="196"/>
      <c r="I3236" s="196"/>
      <c r="J3236" s="196"/>
      <c r="K3236" s="196"/>
      <c r="L3236" s="196"/>
      <c r="M3236" s="196"/>
      <c r="N3236" s="196"/>
      <c r="O3236" s="196"/>
      <c r="P3236" s="196"/>
      <c r="Q3236" s="197" t="s">
        <v>1</v>
      </c>
    </row>
    <row r="3237" spans="1:17" x14ac:dyDescent="0.2">
      <c r="A3237" s="198" t="s">
        <v>55</v>
      </c>
      <c r="B3237" s="199" t="s">
        <v>207</v>
      </c>
      <c r="C3237" s="199" t="s">
        <v>206</v>
      </c>
      <c r="D3237" s="199" t="s">
        <v>197</v>
      </c>
      <c r="E3237" s="199"/>
      <c r="F3237" s="199"/>
      <c r="G3237" s="199"/>
      <c r="H3237" s="199"/>
      <c r="I3237" s="199"/>
      <c r="J3237" s="199"/>
      <c r="K3237" s="199"/>
      <c r="L3237" s="199"/>
      <c r="M3237" s="199"/>
      <c r="N3237" s="199"/>
      <c r="O3237" s="199"/>
      <c r="P3237" s="199"/>
      <c r="Q3237" s="200" t="s">
        <v>1</v>
      </c>
    </row>
    <row r="3238" spans="1:17" x14ac:dyDescent="0.2">
      <c r="A3238" s="195" t="s">
        <v>55</v>
      </c>
      <c r="B3238" s="196" t="s">
        <v>207</v>
      </c>
      <c r="C3238" s="196" t="s">
        <v>211</v>
      </c>
      <c r="D3238" s="196" t="s">
        <v>195</v>
      </c>
      <c r="E3238" s="199"/>
      <c r="F3238" s="199"/>
      <c r="G3238" s="199"/>
      <c r="H3238" s="199"/>
      <c r="I3238" s="199"/>
      <c r="J3238" s="199"/>
      <c r="K3238" s="199"/>
      <c r="L3238" s="199"/>
      <c r="M3238" s="199"/>
      <c r="N3238" s="199"/>
      <c r="O3238" s="199"/>
      <c r="P3238" s="199"/>
      <c r="Q3238" s="200"/>
    </row>
    <row r="3239" spans="1:17" x14ac:dyDescent="0.2">
      <c r="A3239" s="198" t="s">
        <v>55</v>
      </c>
      <c r="B3239" s="199" t="s">
        <v>207</v>
      </c>
      <c r="C3239" s="199" t="s">
        <v>211</v>
      </c>
      <c r="D3239" s="199" t="s">
        <v>197</v>
      </c>
      <c r="E3239" s="199"/>
      <c r="F3239" s="199"/>
      <c r="G3239" s="199"/>
      <c r="H3239" s="199"/>
      <c r="I3239" s="199"/>
      <c r="J3239" s="199"/>
      <c r="K3239" s="199"/>
      <c r="L3239" s="199"/>
      <c r="M3239" s="199"/>
      <c r="N3239" s="199"/>
      <c r="O3239" s="199"/>
      <c r="P3239" s="199"/>
      <c r="Q3239" s="200"/>
    </row>
    <row r="3240" spans="1:17" x14ac:dyDescent="0.2">
      <c r="A3240" s="195" t="s">
        <v>55</v>
      </c>
      <c r="B3240" s="196" t="s">
        <v>207</v>
      </c>
      <c r="C3240" s="196" t="s">
        <v>1087</v>
      </c>
      <c r="D3240" s="196" t="s">
        <v>195</v>
      </c>
      <c r="E3240" s="199"/>
      <c r="F3240" s="199"/>
      <c r="G3240" s="199"/>
      <c r="H3240" s="199"/>
      <c r="I3240" s="199"/>
      <c r="J3240" s="199"/>
      <c r="K3240" s="199"/>
      <c r="L3240" s="199"/>
      <c r="M3240" s="199"/>
      <c r="N3240" s="199"/>
      <c r="O3240" s="199"/>
      <c r="P3240" s="199"/>
      <c r="Q3240" s="200"/>
    </row>
    <row r="3241" spans="1:17" x14ac:dyDescent="0.2">
      <c r="A3241" s="198" t="s">
        <v>55</v>
      </c>
      <c r="B3241" s="199" t="s">
        <v>207</v>
      </c>
      <c r="C3241" s="199" t="s">
        <v>1087</v>
      </c>
      <c r="D3241" s="199" t="s">
        <v>197</v>
      </c>
      <c r="E3241" s="199"/>
      <c r="F3241" s="199"/>
      <c r="G3241" s="199"/>
      <c r="H3241" s="199"/>
      <c r="I3241" s="199"/>
      <c r="J3241" s="199"/>
      <c r="K3241" s="199"/>
      <c r="L3241" s="199"/>
      <c r="M3241" s="199"/>
      <c r="N3241" s="199"/>
      <c r="O3241" s="199"/>
      <c r="P3241" s="199"/>
      <c r="Q3241" s="200"/>
    </row>
    <row r="3242" spans="1:17" x14ac:dyDescent="0.2">
      <c r="A3242" s="195" t="s">
        <v>56</v>
      </c>
      <c r="B3242" s="196" t="s">
        <v>208</v>
      </c>
      <c r="C3242" s="196" t="s">
        <v>214</v>
      </c>
      <c r="D3242" s="196" t="s">
        <v>195</v>
      </c>
      <c r="E3242" s="196">
        <v>48035</v>
      </c>
      <c r="F3242" s="196">
        <v>49024</v>
      </c>
      <c r="G3242" s="196">
        <v>52611</v>
      </c>
      <c r="H3242" s="196">
        <v>50263</v>
      </c>
      <c r="I3242" s="196">
        <v>53888</v>
      </c>
      <c r="J3242" s="196">
        <v>54028</v>
      </c>
      <c r="K3242" s="196">
        <v>55570</v>
      </c>
      <c r="L3242" s="196">
        <v>57524</v>
      </c>
      <c r="M3242" s="196">
        <v>58748</v>
      </c>
      <c r="N3242" s="196">
        <v>59525</v>
      </c>
      <c r="O3242" s="196">
        <v>63785</v>
      </c>
      <c r="P3242" s="196"/>
      <c r="Q3242" s="197" t="s">
        <v>1</v>
      </c>
    </row>
    <row r="3243" spans="1:17" x14ac:dyDescent="0.2">
      <c r="A3243" s="198" t="s">
        <v>56</v>
      </c>
      <c r="B3243" s="199" t="s">
        <v>208</v>
      </c>
      <c r="C3243" s="199" t="s">
        <v>214</v>
      </c>
      <c r="D3243" s="199" t="s">
        <v>197</v>
      </c>
      <c r="E3243" s="199">
        <v>50245</v>
      </c>
      <c r="F3243" s="199">
        <v>51245</v>
      </c>
      <c r="G3243" s="199">
        <v>55860</v>
      </c>
      <c r="H3243" s="199">
        <v>52690</v>
      </c>
      <c r="I3243" s="199">
        <v>56047</v>
      </c>
      <c r="J3243" s="199">
        <v>55844</v>
      </c>
      <c r="K3243" s="199">
        <v>58764</v>
      </c>
      <c r="L3243" s="199">
        <v>59762</v>
      </c>
      <c r="M3243" s="199">
        <v>61278</v>
      </c>
      <c r="N3243" s="199">
        <v>63217</v>
      </c>
      <c r="O3243" s="199">
        <v>64939</v>
      </c>
      <c r="P3243" s="199"/>
      <c r="Q3243" s="200" t="s">
        <v>1</v>
      </c>
    </row>
    <row r="3244" spans="1:17" x14ac:dyDescent="0.2">
      <c r="A3244" s="195" t="s">
        <v>56</v>
      </c>
      <c r="B3244" s="196" t="s">
        <v>208</v>
      </c>
      <c r="C3244" s="196" t="s">
        <v>215</v>
      </c>
      <c r="D3244" s="196" t="s">
        <v>195</v>
      </c>
      <c r="E3244" s="196">
        <v>48200</v>
      </c>
      <c r="F3244" s="196">
        <v>47738</v>
      </c>
      <c r="G3244" s="196">
        <v>49433</v>
      </c>
      <c r="H3244" s="196">
        <v>48047</v>
      </c>
      <c r="I3244" s="196">
        <v>52501</v>
      </c>
      <c r="J3244" s="196">
        <v>53225</v>
      </c>
      <c r="K3244" s="196">
        <v>53751</v>
      </c>
      <c r="L3244" s="196">
        <v>55161</v>
      </c>
      <c r="M3244" s="196">
        <v>56961</v>
      </c>
      <c r="N3244" s="196">
        <v>58924</v>
      </c>
      <c r="O3244" s="196">
        <v>61135</v>
      </c>
      <c r="P3244" s="196"/>
      <c r="Q3244" s="197" t="s">
        <v>1</v>
      </c>
    </row>
    <row r="3245" spans="1:17" x14ac:dyDescent="0.2">
      <c r="A3245" s="198" t="s">
        <v>56</v>
      </c>
      <c r="B3245" s="199" t="s">
        <v>208</v>
      </c>
      <c r="C3245" s="199" t="s">
        <v>215</v>
      </c>
      <c r="D3245" s="199" t="s">
        <v>197</v>
      </c>
      <c r="E3245" s="199">
        <v>50429</v>
      </c>
      <c r="F3245" s="199">
        <v>49671</v>
      </c>
      <c r="G3245" s="199">
        <v>52216</v>
      </c>
      <c r="H3245" s="199">
        <v>50423</v>
      </c>
      <c r="I3245" s="199">
        <v>55788</v>
      </c>
      <c r="J3245" s="199">
        <v>54484</v>
      </c>
      <c r="K3245" s="199">
        <v>55629</v>
      </c>
      <c r="L3245" s="199">
        <v>57534</v>
      </c>
      <c r="M3245" s="199">
        <v>58896</v>
      </c>
      <c r="N3245" s="199">
        <v>61820</v>
      </c>
      <c r="O3245" s="199">
        <v>65729</v>
      </c>
      <c r="P3245" s="199"/>
      <c r="Q3245" s="200" t="s">
        <v>1</v>
      </c>
    </row>
    <row r="3246" spans="1:17" x14ac:dyDescent="0.2">
      <c r="A3246" s="195" t="s">
        <v>56</v>
      </c>
      <c r="B3246" s="196" t="s">
        <v>208</v>
      </c>
      <c r="C3246" s="196" t="s">
        <v>213</v>
      </c>
      <c r="D3246" s="196" t="s">
        <v>195</v>
      </c>
      <c r="E3246" s="196">
        <v>47008</v>
      </c>
      <c r="F3246" s="196">
        <v>48551</v>
      </c>
      <c r="G3246" s="196">
        <v>47737</v>
      </c>
      <c r="H3246" s="196">
        <v>47478</v>
      </c>
      <c r="I3246" s="196">
        <v>49921</v>
      </c>
      <c r="J3246" s="196">
        <v>52871</v>
      </c>
      <c r="K3246" s="196">
        <v>53872</v>
      </c>
      <c r="L3246" s="196">
        <v>53819</v>
      </c>
      <c r="M3246" s="196">
        <v>55459</v>
      </c>
      <c r="N3246" s="196">
        <v>57733</v>
      </c>
      <c r="O3246" s="196">
        <v>57593</v>
      </c>
      <c r="P3246" s="196"/>
      <c r="Q3246" s="197" t="s">
        <v>1</v>
      </c>
    </row>
    <row r="3247" spans="1:17" x14ac:dyDescent="0.2">
      <c r="A3247" s="198" t="s">
        <v>56</v>
      </c>
      <c r="B3247" s="199" t="s">
        <v>208</v>
      </c>
      <c r="C3247" s="199" t="s">
        <v>213</v>
      </c>
      <c r="D3247" s="199" t="s">
        <v>197</v>
      </c>
      <c r="E3247" s="199">
        <v>48722</v>
      </c>
      <c r="F3247" s="199">
        <v>50845</v>
      </c>
      <c r="G3247" s="199">
        <v>51140</v>
      </c>
      <c r="H3247" s="199">
        <v>50277</v>
      </c>
      <c r="I3247" s="199">
        <v>52878</v>
      </c>
      <c r="J3247" s="199">
        <v>55144</v>
      </c>
      <c r="K3247" s="199">
        <v>54969</v>
      </c>
      <c r="L3247" s="199">
        <v>55708</v>
      </c>
      <c r="M3247" s="199">
        <v>57613</v>
      </c>
      <c r="N3247" s="199">
        <v>60299</v>
      </c>
      <c r="O3247" s="199">
        <v>59952</v>
      </c>
      <c r="P3247" s="199"/>
      <c r="Q3247" s="200" t="s">
        <v>1</v>
      </c>
    </row>
    <row r="3248" spans="1:17" x14ac:dyDescent="0.2">
      <c r="A3248" s="195" t="s">
        <v>56</v>
      </c>
      <c r="B3248" s="196" t="s">
        <v>208</v>
      </c>
      <c r="C3248" s="196" t="s">
        <v>212</v>
      </c>
      <c r="D3248" s="196" t="s">
        <v>195</v>
      </c>
      <c r="E3248" s="196">
        <v>47234</v>
      </c>
      <c r="F3248" s="196">
        <v>47733</v>
      </c>
      <c r="G3248" s="196">
        <v>50478</v>
      </c>
      <c r="H3248" s="196">
        <v>49433</v>
      </c>
      <c r="I3248" s="196">
        <v>49486</v>
      </c>
      <c r="J3248" s="196">
        <v>51107</v>
      </c>
      <c r="K3248" s="196">
        <v>52642</v>
      </c>
      <c r="L3248" s="196">
        <v>53781</v>
      </c>
      <c r="M3248" s="196">
        <v>53826</v>
      </c>
      <c r="N3248" s="196">
        <v>56973</v>
      </c>
      <c r="O3248" s="196">
        <v>56518</v>
      </c>
      <c r="P3248" s="196"/>
      <c r="Q3248" s="197" t="s">
        <v>1</v>
      </c>
    </row>
    <row r="3249" spans="1:17" x14ac:dyDescent="0.2">
      <c r="A3249" s="198" t="s">
        <v>56</v>
      </c>
      <c r="B3249" s="199" t="s">
        <v>208</v>
      </c>
      <c r="C3249" s="199" t="s">
        <v>212</v>
      </c>
      <c r="D3249" s="199" t="s">
        <v>197</v>
      </c>
      <c r="E3249" s="199">
        <v>50178</v>
      </c>
      <c r="F3249" s="199">
        <v>50398</v>
      </c>
      <c r="G3249" s="199">
        <v>51893</v>
      </c>
      <c r="H3249" s="199">
        <v>54255</v>
      </c>
      <c r="I3249" s="199">
        <v>53586</v>
      </c>
      <c r="J3249" s="199">
        <v>53706</v>
      </c>
      <c r="K3249" s="199">
        <v>57279</v>
      </c>
      <c r="L3249" s="199">
        <v>56893</v>
      </c>
      <c r="M3249" s="199">
        <v>56682</v>
      </c>
      <c r="N3249" s="199">
        <v>58713</v>
      </c>
      <c r="O3249" s="199">
        <v>58533</v>
      </c>
      <c r="P3249" s="199"/>
      <c r="Q3249" s="200" t="s">
        <v>1</v>
      </c>
    </row>
    <row r="3250" spans="1:17" x14ac:dyDescent="0.2">
      <c r="A3250" s="195" t="s">
        <v>56</v>
      </c>
      <c r="B3250" s="196" t="s">
        <v>208</v>
      </c>
      <c r="C3250" s="196" t="s">
        <v>210</v>
      </c>
      <c r="D3250" s="196" t="s">
        <v>195</v>
      </c>
      <c r="E3250" s="196"/>
      <c r="F3250" s="196"/>
      <c r="G3250" s="196"/>
      <c r="H3250" s="196"/>
      <c r="I3250" s="196"/>
      <c r="J3250" s="196"/>
      <c r="K3250" s="196"/>
      <c r="L3250" s="196"/>
      <c r="M3250" s="196"/>
      <c r="N3250" s="196"/>
      <c r="O3250" s="196"/>
      <c r="P3250" s="196"/>
      <c r="Q3250" s="197" t="s">
        <v>1</v>
      </c>
    </row>
    <row r="3251" spans="1:17" x14ac:dyDescent="0.2">
      <c r="A3251" s="198" t="s">
        <v>56</v>
      </c>
      <c r="B3251" s="199" t="s">
        <v>208</v>
      </c>
      <c r="C3251" s="199" t="s">
        <v>210</v>
      </c>
      <c r="D3251" s="199" t="s">
        <v>197</v>
      </c>
      <c r="E3251" s="199"/>
      <c r="F3251" s="199"/>
      <c r="G3251" s="199"/>
      <c r="H3251" s="199"/>
      <c r="I3251" s="199"/>
      <c r="J3251" s="199"/>
      <c r="K3251" s="199"/>
      <c r="L3251" s="199"/>
      <c r="M3251" s="199"/>
      <c r="N3251" s="199"/>
      <c r="O3251" s="199"/>
      <c r="P3251" s="199"/>
      <c r="Q3251" s="200" t="s">
        <v>1</v>
      </c>
    </row>
    <row r="3252" spans="1:17" x14ac:dyDescent="0.2">
      <c r="A3252" s="195" t="s">
        <v>56</v>
      </c>
      <c r="B3252" s="196" t="s">
        <v>208</v>
      </c>
      <c r="C3252" s="196" t="s">
        <v>206</v>
      </c>
      <c r="D3252" s="196" t="s">
        <v>195</v>
      </c>
      <c r="E3252" s="196"/>
      <c r="F3252" s="196"/>
      <c r="G3252" s="196"/>
      <c r="H3252" s="196"/>
      <c r="I3252" s="196"/>
      <c r="J3252" s="196"/>
      <c r="K3252" s="196"/>
      <c r="L3252" s="196"/>
      <c r="M3252" s="196"/>
      <c r="N3252" s="196"/>
      <c r="O3252" s="196"/>
      <c r="P3252" s="196"/>
      <c r="Q3252" s="197" t="s">
        <v>1</v>
      </c>
    </row>
    <row r="3253" spans="1:17" x14ac:dyDescent="0.2">
      <c r="A3253" s="198" t="s">
        <v>56</v>
      </c>
      <c r="B3253" s="199" t="s">
        <v>208</v>
      </c>
      <c r="C3253" s="199" t="s">
        <v>206</v>
      </c>
      <c r="D3253" s="199" t="s">
        <v>197</v>
      </c>
      <c r="E3253" s="199"/>
      <c r="F3253" s="199"/>
      <c r="G3253" s="199"/>
      <c r="H3253" s="199"/>
      <c r="I3253" s="199"/>
      <c r="J3253" s="199"/>
      <c r="K3253" s="199"/>
      <c r="L3253" s="199"/>
      <c r="M3253" s="199"/>
      <c r="N3253" s="199"/>
      <c r="O3253" s="199"/>
      <c r="P3253" s="199"/>
      <c r="Q3253" s="200" t="s">
        <v>1</v>
      </c>
    </row>
    <row r="3254" spans="1:17" x14ac:dyDescent="0.2">
      <c r="A3254" s="195" t="s">
        <v>56</v>
      </c>
      <c r="B3254" s="196" t="s">
        <v>208</v>
      </c>
      <c r="C3254" s="196" t="s">
        <v>211</v>
      </c>
      <c r="D3254" s="196" t="s">
        <v>195</v>
      </c>
      <c r="E3254" s="196"/>
      <c r="F3254" s="196"/>
      <c r="G3254" s="196"/>
      <c r="H3254" s="196"/>
      <c r="I3254" s="196"/>
      <c r="J3254" s="196"/>
      <c r="K3254" s="196"/>
      <c r="L3254" s="196"/>
      <c r="M3254" s="196"/>
      <c r="N3254" s="196"/>
      <c r="O3254" s="196"/>
      <c r="P3254" s="196"/>
      <c r="Q3254" s="197" t="s">
        <v>1</v>
      </c>
    </row>
    <row r="3255" spans="1:17" x14ac:dyDescent="0.2">
      <c r="A3255" s="198" t="s">
        <v>56</v>
      </c>
      <c r="B3255" s="199" t="s">
        <v>208</v>
      </c>
      <c r="C3255" s="199" t="s">
        <v>211</v>
      </c>
      <c r="D3255" s="199" t="s">
        <v>197</v>
      </c>
      <c r="E3255" s="199"/>
      <c r="F3255" s="199"/>
      <c r="G3255" s="199"/>
      <c r="H3255" s="199"/>
      <c r="I3255" s="199"/>
      <c r="J3255" s="199"/>
      <c r="K3255" s="199"/>
      <c r="L3255" s="199"/>
      <c r="M3255" s="199"/>
      <c r="N3255" s="199"/>
      <c r="O3255" s="199"/>
      <c r="P3255" s="199"/>
      <c r="Q3255" s="200" t="s">
        <v>1</v>
      </c>
    </row>
    <row r="3256" spans="1:17" x14ac:dyDescent="0.2">
      <c r="A3256" s="195" t="s">
        <v>56</v>
      </c>
      <c r="B3256" s="196" t="s">
        <v>205</v>
      </c>
      <c r="C3256" s="196" t="s">
        <v>214</v>
      </c>
      <c r="D3256" s="196" t="s">
        <v>195</v>
      </c>
      <c r="E3256" s="196">
        <v>46834</v>
      </c>
      <c r="F3256" s="196">
        <v>47125</v>
      </c>
      <c r="G3256" s="196">
        <v>49625</v>
      </c>
      <c r="H3256" s="196">
        <v>47848</v>
      </c>
      <c r="I3256" s="196">
        <v>48690</v>
      </c>
      <c r="J3256" s="196">
        <v>49561</v>
      </c>
      <c r="K3256" s="196">
        <v>50976</v>
      </c>
      <c r="L3256" s="196">
        <v>53242</v>
      </c>
      <c r="M3256" s="196">
        <v>54385</v>
      </c>
      <c r="N3256" s="196">
        <v>55105</v>
      </c>
      <c r="O3256" s="196">
        <v>56354</v>
      </c>
      <c r="P3256" s="196"/>
      <c r="Q3256" s="197" t="s">
        <v>1</v>
      </c>
    </row>
    <row r="3257" spans="1:17" x14ac:dyDescent="0.2">
      <c r="A3257" s="198" t="s">
        <v>56</v>
      </c>
      <c r="B3257" s="199" t="s">
        <v>205</v>
      </c>
      <c r="C3257" s="199" t="s">
        <v>214</v>
      </c>
      <c r="D3257" s="199" t="s">
        <v>197</v>
      </c>
      <c r="E3257" s="199">
        <v>48838</v>
      </c>
      <c r="F3257" s="199">
        <v>49988</v>
      </c>
      <c r="G3257" s="199">
        <v>51758</v>
      </c>
      <c r="H3257" s="199">
        <v>49681</v>
      </c>
      <c r="I3257" s="199">
        <v>51647</v>
      </c>
      <c r="J3257" s="199">
        <v>52489</v>
      </c>
      <c r="K3257" s="199">
        <v>53854</v>
      </c>
      <c r="L3257" s="199">
        <v>56647</v>
      </c>
      <c r="M3257" s="199">
        <v>56777</v>
      </c>
      <c r="N3257" s="199">
        <v>59571</v>
      </c>
      <c r="O3257" s="199">
        <v>57837</v>
      </c>
      <c r="P3257" s="199"/>
      <c r="Q3257" s="200" t="s">
        <v>1</v>
      </c>
    </row>
    <row r="3258" spans="1:17" x14ac:dyDescent="0.2">
      <c r="A3258" s="195" t="s">
        <v>56</v>
      </c>
      <c r="B3258" s="196" t="s">
        <v>205</v>
      </c>
      <c r="C3258" s="196" t="s">
        <v>215</v>
      </c>
      <c r="D3258" s="196" t="s">
        <v>195</v>
      </c>
      <c r="E3258" s="196">
        <v>47416</v>
      </c>
      <c r="F3258" s="196">
        <v>46210</v>
      </c>
      <c r="G3258" s="196">
        <v>46748</v>
      </c>
      <c r="H3258" s="196">
        <v>45792</v>
      </c>
      <c r="I3258" s="196">
        <v>48986</v>
      </c>
      <c r="J3258" s="196">
        <v>48013</v>
      </c>
      <c r="K3258" s="196">
        <v>49103</v>
      </c>
      <c r="L3258" s="196">
        <v>50604</v>
      </c>
      <c r="M3258" s="196">
        <v>52849</v>
      </c>
      <c r="N3258" s="196">
        <v>53814</v>
      </c>
      <c r="O3258" s="196">
        <v>54798</v>
      </c>
      <c r="P3258" s="196"/>
      <c r="Q3258" s="197" t="s">
        <v>1</v>
      </c>
    </row>
    <row r="3259" spans="1:17" x14ac:dyDescent="0.2">
      <c r="A3259" s="198" t="s">
        <v>56</v>
      </c>
      <c r="B3259" s="199" t="s">
        <v>205</v>
      </c>
      <c r="C3259" s="199" t="s">
        <v>215</v>
      </c>
      <c r="D3259" s="199" t="s">
        <v>197</v>
      </c>
      <c r="E3259" s="199">
        <v>49461</v>
      </c>
      <c r="F3259" s="199">
        <v>47702</v>
      </c>
      <c r="G3259" s="199">
        <v>48026</v>
      </c>
      <c r="H3259" s="199">
        <v>48695</v>
      </c>
      <c r="I3259" s="199">
        <v>50981</v>
      </c>
      <c r="J3259" s="199">
        <v>50027</v>
      </c>
      <c r="K3259" s="199">
        <v>51467</v>
      </c>
      <c r="L3259" s="199">
        <v>53155</v>
      </c>
      <c r="M3259" s="199">
        <v>55456</v>
      </c>
      <c r="N3259" s="199">
        <v>56703</v>
      </c>
      <c r="O3259" s="199">
        <v>56702</v>
      </c>
      <c r="P3259" s="199"/>
      <c r="Q3259" s="200" t="s">
        <v>1</v>
      </c>
    </row>
    <row r="3260" spans="1:17" x14ac:dyDescent="0.2">
      <c r="A3260" s="195" t="s">
        <v>56</v>
      </c>
      <c r="B3260" s="196" t="s">
        <v>205</v>
      </c>
      <c r="C3260" s="196" t="s">
        <v>213</v>
      </c>
      <c r="D3260" s="196" t="s">
        <v>195</v>
      </c>
      <c r="E3260" s="196">
        <v>50153</v>
      </c>
      <c r="F3260" s="196">
        <v>47452</v>
      </c>
      <c r="G3260" s="196">
        <v>46399</v>
      </c>
      <c r="H3260" s="196">
        <v>46286</v>
      </c>
      <c r="I3260" s="196">
        <v>46982</v>
      </c>
      <c r="J3260" s="196">
        <v>48463</v>
      </c>
      <c r="K3260" s="196">
        <v>47983</v>
      </c>
      <c r="L3260" s="196">
        <v>49118</v>
      </c>
      <c r="M3260" s="196">
        <v>50514</v>
      </c>
      <c r="N3260" s="196">
        <v>52468</v>
      </c>
      <c r="O3260" s="196">
        <v>53797</v>
      </c>
      <c r="P3260" s="196"/>
      <c r="Q3260" s="197" t="s">
        <v>1</v>
      </c>
    </row>
    <row r="3261" spans="1:17" x14ac:dyDescent="0.2">
      <c r="A3261" s="198" t="s">
        <v>56</v>
      </c>
      <c r="B3261" s="199" t="s">
        <v>205</v>
      </c>
      <c r="C3261" s="199" t="s">
        <v>213</v>
      </c>
      <c r="D3261" s="199" t="s">
        <v>197</v>
      </c>
      <c r="E3261" s="199">
        <v>50973</v>
      </c>
      <c r="F3261" s="199">
        <v>49342</v>
      </c>
      <c r="G3261" s="199">
        <v>46947</v>
      </c>
      <c r="H3261" s="199">
        <v>48001</v>
      </c>
      <c r="I3261" s="199">
        <v>47256</v>
      </c>
      <c r="J3261" s="199">
        <v>49977</v>
      </c>
      <c r="K3261" s="199">
        <v>49181</v>
      </c>
      <c r="L3261" s="199">
        <v>50347</v>
      </c>
      <c r="M3261" s="199">
        <v>51951</v>
      </c>
      <c r="N3261" s="199">
        <v>53155</v>
      </c>
      <c r="O3261" s="199">
        <v>56315</v>
      </c>
      <c r="P3261" s="199"/>
      <c r="Q3261" s="200" t="s">
        <v>1</v>
      </c>
    </row>
    <row r="3262" spans="1:17" x14ac:dyDescent="0.2">
      <c r="A3262" s="195" t="s">
        <v>56</v>
      </c>
      <c r="B3262" s="196" t="s">
        <v>205</v>
      </c>
      <c r="C3262" s="196" t="s">
        <v>212</v>
      </c>
      <c r="D3262" s="196" t="s">
        <v>195</v>
      </c>
      <c r="E3262" s="196">
        <v>46652</v>
      </c>
      <c r="F3262" s="196">
        <v>49553</v>
      </c>
      <c r="G3262" s="196">
        <v>45621</v>
      </c>
      <c r="H3262" s="196">
        <v>46966</v>
      </c>
      <c r="I3262" s="196">
        <v>46223</v>
      </c>
      <c r="J3262" s="196">
        <v>46171</v>
      </c>
      <c r="K3262" s="196">
        <v>47853</v>
      </c>
      <c r="L3262" s="196">
        <v>47573</v>
      </c>
      <c r="M3262" s="196">
        <v>48466</v>
      </c>
      <c r="N3262" s="196">
        <v>49413</v>
      </c>
      <c r="O3262" s="196">
        <v>51632</v>
      </c>
      <c r="P3262" s="196"/>
      <c r="Q3262" s="197" t="s">
        <v>1</v>
      </c>
    </row>
    <row r="3263" spans="1:17" x14ac:dyDescent="0.2">
      <c r="A3263" s="198" t="s">
        <v>56</v>
      </c>
      <c r="B3263" s="199" t="s">
        <v>205</v>
      </c>
      <c r="C3263" s="199" t="s">
        <v>212</v>
      </c>
      <c r="D3263" s="199" t="s">
        <v>197</v>
      </c>
      <c r="E3263" s="199">
        <v>47588</v>
      </c>
      <c r="F3263" s="199">
        <v>49102</v>
      </c>
      <c r="G3263" s="199">
        <v>44547</v>
      </c>
      <c r="H3263" s="199">
        <v>46640</v>
      </c>
      <c r="I3263" s="199">
        <v>44988</v>
      </c>
      <c r="J3263" s="199">
        <v>45465</v>
      </c>
      <c r="K3263" s="199">
        <v>47741</v>
      </c>
      <c r="L3263" s="199">
        <v>46666</v>
      </c>
      <c r="M3263" s="199">
        <v>48020</v>
      </c>
      <c r="N3263" s="199">
        <v>48584</v>
      </c>
      <c r="O3263" s="199">
        <v>52009</v>
      </c>
      <c r="P3263" s="199"/>
      <c r="Q3263" s="200" t="s">
        <v>1</v>
      </c>
    </row>
    <row r="3264" spans="1:17" x14ac:dyDescent="0.2">
      <c r="A3264" s="195" t="s">
        <v>56</v>
      </c>
      <c r="B3264" s="196" t="s">
        <v>205</v>
      </c>
      <c r="C3264" s="196" t="s">
        <v>210</v>
      </c>
      <c r="D3264" s="196" t="s">
        <v>195</v>
      </c>
      <c r="E3264" s="196">
        <v>49700</v>
      </c>
      <c r="F3264" s="196">
        <v>45761</v>
      </c>
      <c r="G3264" s="196">
        <v>45782</v>
      </c>
      <c r="H3264" s="196">
        <v>48209</v>
      </c>
      <c r="I3264" s="196">
        <v>44846</v>
      </c>
      <c r="J3264" s="196">
        <v>45012</v>
      </c>
      <c r="K3264" s="196">
        <v>45209</v>
      </c>
      <c r="L3264" s="196">
        <v>47157</v>
      </c>
      <c r="M3264" s="196">
        <v>46512</v>
      </c>
      <c r="N3264" s="196">
        <v>48382</v>
      </c>
      <c r="O3264" s="196">
        <v>48684</v>
      </c>
      <c r="P3264" s="196"/>
      <c r="Q3264" s="197" t="s">
        <v>1</v>
      </c>
    </row>
    <row r="3265" spans="1:17" x14ac:dyDescent="0.2">
      <c r="A3265" s="198" t="s">
        <v>56</v>
      </c>
      <c r="B3265" s="199" t="s">
        <v>205</v>
      </c>
      <c r="C3265" s="199" t="s">
        <v>210</v>
      </c>
      <c r="D3265" s="199" t="s">
        <v>197</v>
      </c>
      <c r="E3265" s="199">
        <v>47308</v>
      </c>
      <c r="F3265" s="199">
        <v>44740</v>
      </c>
      <c r="G3265" s="199">
        <v>42961</v>
      </c>
      <c r="H3265" s="199">
        <v>45890</v>
      </c>
      <c r="I3265" s="199">
        <v>41944</v>
      </c>
      <c r="J3265" s="199">
        <v>42605</v>
      </c>
      <c r="K3265" s="199">
        <v>42444</v>
      </c>
      <c r="L3265" s="199">
        <v>44439</v>
      </c>
      <c r="M3265" s="199">
        <v>43827</v>
      </c>
      <c r="N3265" s="199">
        <v>44572</v>
      </c>
      <c r="O3265" s="199">
        <v>45703</v>
      </c>
      <c r="P3265" s="199"/>
      <c r="Q3265" s="200" t="s">
        <v>1</v>
      </c>
    </row>
    <row r="3266" spans="1:17" x14ac:dyDescent="0.2">
      <c r="A3266" s="195" t="s">
        <v>56</v>
      </c>
      <c r="B3266" s="196" t="s">
        <v>205</v>
      </c>
      <c r="C3266" s="196" t="s">
        <v>206</v>
      </c>
      <c r="D3266" s="196" t="s">
        <v>195</v>
      </c>
      <c r="E3266" s="196">
        <v>43530</v>
      </c>
      <c r="F3266" s="196">
        <v>48120</v>
      </c>
      <c r="G3266" s="196">
        <v>46568</v>
      </c>
      <c r="H3266" s="196">
        <v>44453</v>
      </c>
      <c r="I3266" s="196">
        <v>44549</v>
      </c>
      <c r="J3266" s="196">
        <v>44388</v>
      </c>
      <c r="K3266" s="196">
        <v>43776</v>
      </c>
      <c r="L3266" s="196">
        <v>44181</v>
      </c>
      <c r="M3266" s="196">
        <v>45710</v>
      </c>
      <c r="N3266" s="196">
        <v>45515</v>
      </c>
      <c r="O3266" s="196"/>
      <c r="P3266" s="196"/>
      <c r="Q3266" s="197" t="s">
        <v>1</v>
      </c>
    </row>
    <row r="3267" spans="1:17" x14ac:dyDescent="0.2">
      <c r="A3267" s="198" t="s">
        <v>56</v>
      </c>
      <c r="B3267" s="199" t="s">
        <v>205</v>
      </c>
      <c r="C3267" s="199" t="s">
        <v>206</v>
      </c>
      <c r="D3267" s="199" t="s">
        <v>197</v>
      </c>
      <c r="E3267" s="199">
        <v>39327</v>
      </c>
      <c r="F3267" s="199">
        <v>43691</v>
      </c>
      <c r="G3267" s="199">
        <v>40954</v>
      </c>
      <c r="H3267" s="199">
        <v>40327</v>
      </c>
      <c r="I3267" s="199">
        <v>39026</v>
      </c>
      <c r="J3267" s="199">
        <v>37664</v>
      </c>
      <c r="K3267" s="199">
        <v>37576</v>
      </c>
      <c r="L3267" s="199">
        <v>37833</v>
      </c>
      <c r="M3267" s="199">
        <v>39583</v>
      </c>
      <c r="N3267" s="199">
        <v>40467</v>
      </c>
      <c r="O3267" s="199"/>
      <c r="P3267" s="199"/>
      <c r="Q3267" s="200" t="s">
        <v>1</v>
      </c>
    </row>
    <row r="3268" spans="1:17" x14ac:dyDescent="0.2">
      <c r="A3268" s="195" t="s">
        <v>56</v>
      </c>
      <c r="B3268" s="196" t="s">
        <v>205</v>
      </c>
      <c r="C3268" s="196" t="s">
        <v>211</v>
      </c>
      <c r="D3268" s="196" t="s">
        <v>195</v>
      </c>
      <c r="E3268" s="199"/>
      <c r="F3268" s="199"/>
      <c r="G3268" s="199"/>
      <c r="H3268" s="199"/>
      <c r="I3268" s="199"/>
      <c r="J3268" s="199"/>
      <c r="K3268" s="199"/>
      <c r="L3268" s="199"/>
      <c r="M3268" s="199"/>
      <c r="N3268" s="199"/>
      <c r="O3268" s="199"/>
      <c r="P3268" s="199"/>
      <c r="Q3268" s="200"/>
    </row>
    <row r="3269" spans="1:17" x14ac:dyDescent="0.2">
      <c r="A3269" s="198" t="s">
        <v>56</v>
      </c>
      <c r="B3269" s="199" t="s">
        <v>205</v>
      </c>
      <c r="C3269" s="199" t="s">
        <v>211</v>
      </c>
      <c r="D3269" s="199" t="s">
        <v>197</v>
      </c>
      <c r="E3269" s="199"/>
      <c r="F3269" s="199"/>
      <c r="G3269" s="199"/>
      <c r="H3269" s="199"/>
      <c r="I3269" s="199"/>
      <c r="J3269" s="199"/>
      <c r="K3269" s="199"/>
      <c r="L3269" s="199"/>
      <c r="M3269" s="199"/>
      <c r="N3269" s="199"/>
      <c r="O3269" s="199"/>
      <c r="P3269" s="199"/>
      <c r="Q3269" s="200"/>
    </row>
    <row r="3270" spans="1:17" x14ac:dyDescent="0.2">
      <c r="A3270" s="195" t="s">
        <v>56</v>
      </c>
      <c r="B3270" s="196" t="s">
        <v>205</v>
      </c>
      <c r="C3270" s="196" t="s">
        <v>1087</v>
      </c>
      <c r="D3270" s="196" t="s">
        <v>195</v>
      </c>
      <c r="E3270" s="199"/>
      <c r="F3270" s="199"/>
      <c r="G3270" s="199"/>
      <c r="H3270" s="199"/>
      <c r="I3270" s="199"/>
      <c r="J3270" s="199"/>
      <c r="K3270" s="199"/>
      <c r="L3270" s="199"/>
      <c r="M3270" s="199"/>
      <c r="N3270" s="199"/>
      <c r="O3270" s="199"/>
      <c r="P3270" s="199"/>
      <c r="Q3270" s="200"/>
    </row>
    <row r="3271" spans="1:17" x14ac:dyDescent="0.2">
      <c r="A3271" s="198" t="s">
        <v>56</v>
      </c>
      <c r="B3271" s="199" t="s">
        <v>205</v>
      </c>
      <c r="C3271" s="199" t="s">
        <v>1087</v>
      </c>
      <c r="D3271" s="199" t="s">
        <v>197</v>
      </c>
      <c r="E3271" s="199"/>
      <c r="F3271" s="199"/>
      <c r="G3271" s="199"/>
      <c r="H3271" s="199"/>
      <c r="I3271" s="199"/>
      <c r="J3271" s="199"/>
      <c r="K3271" s="199"/>
      <c r="L3271" s="199"/>
      <c r="M3271" s="199"/>
      <c r="N3271" s="199"/>
      <c r="O3271" s="199"/>
      <c r="P3271" s="199"/>
      <c r="Q3271" s="200"/>
    </row>
    <row r="3272" spans="1:17" x14ac:dyDescent="0.2">
      <c r="A3272" s="195" t="s">
        <v>56</v>
      </c>
      <c r="B3272" s="196" t="s">
        <v>209</v>
      </c>
      <c r="C3272" s="196" t="s">
        <v>214</v>
      </c>
      <c r="D3272" s="196" t="s">
        <v>195</v>
      </c>
      <c r="E3272" s="196"/>
      <c r="F3272" s="196"/>
      <c r="G3272" s="196"/>
      <c r="H3272" s="196"/>
      <c r="I3272" s="196"/>
      <c r="J3272" s="196">
        <v>6.1080000000000002E-2</v>
      </c>
      <c r="K3272" s="196">
        <v>7.0180000000000006E-2</v>
      </c>
      <c r="L3272" s="196">
        <v>5.389E-2</v>
      </c>
      <c r="M3272" s="196">
        <v>0.10213</v>
      </c>
      <c r="N3272" s="196">
        <v>4.8719999999999999E-2</v>
      </c>
      <c r="O3272" s="196">
        <v>4.5469999999999997E-2</v>
      </c>
      <c r="P3272" s="196"/>
      <c r="Q3272" s="197" t="s">
        <v>1</v>
      </c>
    </row>
    <row r="3273" spans="1:17" x14ac:dyDescent="0.2">
      <c r="A3273" s="198" t="s">
        <v>56</v>
      </c>
      <c r="B3273" s="199" t="s">
        <v>209</v>
      </c>
      <c r="C3273" s="199" t="s">
        <v>214</v>
      </c>
      <c r="D3273" s="199" t="s">
        <v>197</v>
      </c>
      <c r="E3273" s="199"/>
      <c r="F3273" s="199"/>
      <c r="G3273" s="199"/>
      <c r="H3273" s="199"/>
      <c r="I3273" s="199"/>
      <c r="J3273" s="199">
        <v>3.5810000000000002E-2</v>
      </c>
      <c r="K3273" s="199">
        <v>3.0630000000000001E-2</v>
      </c>
      <c r="L3273" s="199">
        <v>5.355E-2</v>
      </c>
      <c r="M3273" s="199">
        <v>0.10281</v>
      </c>
      <c r="N3273" s="199">
        <v>0.10598</v>
      </c>
      <c r="O3273" s="199">
        <v>0.10009</v>
      </c>
      <c r="P3273" s="199"/>
      <c r="Q3273" s="200" t="s">
        <v>1</v>
      </c>
    </row>
    <row r="3274" spans="1:17" x14ac:dyDescent="0.2">
      <c r="A3274" s="195" t="s">
        <v>56</v>
      </c>
      <c r="B3274" s="196" t="s">
        <v>209</v>
      </c>
      <c r="C3274" s="196" t="s">
        <v>215</v>
      </c>
      <c r="D3274" s="196" t="s">
        <v>195</v>
      </c>
      <c r="E3274" s="196"/>
      <c r="F3274" s="196"/>
      <c r="G3274" s="196"/>
      <c r="H3274" s="196"/>
      <c r="I3274" s="196"/>
      <c r="J3274" s="196">
        <v>2.818E-2</v>
      </c>
      <c r="K3274" s="196">
        <v>4.0930000000000001E-2</v>
      </c>
      <c r="L3274" s="196">
        <v>4.7129999999999998E-2</v>
      </c>
      <c r="M3274" s="196"/>
      <c r="N3274" s="196">
        <v>4.0730000000000002E-2</v>
      </c>
      <c r="O3274" s="196">
        <v>4.2529999999999998E-2</v>
      </c>
      <c r="P3274" s="196"/>
      <c r="Q3274" s="197" t="s">
        <v>1</v>
      </c>
    </row>
    <row r="3275" spans="1:17" x14ac:dyDescent="0.2">
      <c r="A3275" s="198" t="s">
        <v>56</v>
      </c>
      <c r="B3275" s="199" t="s">
        <v>209</v>
      </c>
      <c r="C3275" s="199" t="s">
        <v>215</v>
      </c>
      <c r="D3275" s="199" t="s">
        <v>197</v>
      </c>
      <c r="E3275" s="199"/>
      <c r="F3275" s="199"/>
      <c r="G3275" s="199"/>
      <c r="H3275" s="199"/>
      <c r="I3275" s="199"/>
      <c r="J3275" s="199">
        <v>2.7529999999999999E-2</v>
      </c>
      <c r="K3275" s="199">
        <v>3.056E-2</v>
      </c>
      <c r="L3275" s="199">
        <v>2.4330000000000001E-2</v>
      </c>
      <c r="M3275" s="199"/>
      <c r="N3275" s="199">
        <v>4.8529999999999997E-2</v>
      </c>
      <c r="O3275" s="199">
        <v>0.10041</v>
      </c>
      <c r="P3275" s="199"/>
      <c r="Q3275" s="200" t="s">
        <v>1</v>
      </c>
    </row>
    <row r="3276" spans="1:17" x14ac:dyDescent="0.2">
      <c r="A3276" s="195" t="s">
        <v>56</v>
      </c>
      <c r="B3276" s="196" t="s">
        <v>209</v>
      </c>
      <c r="C3276" s="196" t="s">
        <v>213</v>
      </c>
      <c r="D3276" s="196" t="s">
        <v>195</v>
      </c>
      <c r="E3276" s="196"/>
      <c r="F3276" s="196"/>
      <c r="G3276" s="196"/>
      <c r="H3276" s="196"/>
      <c r="I3276" s="196"/>
      <c r="J3276" s="196">
        <v>7.3760000000000006E-2</v>
      </c>
      <c r="K3276" s="196">
        <v>6.3109999999999999E-2</v>
      </c>
      <c r="L3276" s="196">
        <v>7.9899999999999999E-2</v>
      </c>
      <c r="M3276" s="196"/>
      <c r="N3276" s="196">
        <v>3.2910000000000002E-2</v>
      </c>
      <c r="O3276" s="196">
        <v>2.257E-2</v>
      </c>
      <c r="P3276" s="196"/>
      <c r="Q3276" s="197" t="s">
        <v>1</v>
      </c>
    </row>
    <row r="3277" spans="1:17" x14ac:dyDescent="0.2">
      <c r="A3277" s="198" t="s">
        <v>56</v>
      </c>
      <c r="B3277" s="199" t="s">
        <v>209</v>
      </c>
      <c r="C3277" s="199" t="s">
        <v>213</v>
      </c>
      <c r="D3277" s="199" t="s">
        <v>197</v>
      </c>
      <c r="E3277" s="199"/>
      <c r="F3277" s="199"/>
      <c r="G3277" s="199"/>
      <c r="H3277" s="199"/>
      <c r="I3277" s="199"/>
      <c r="J3277" s="199">
        <v>0.11243</v>
      </c>
      <c r="K3277" s="199">
        <v>0.10369</v>
      </c>
      <c r="L3277" s="199">
        <v>8.0780000000000005E-2</v>
      </c>
      <c r="M3277" s="199"/>
      <c r="N3277" s="199">
        <v>4.6440000000000002E-2</v>
      </c>
      <c r="O3277" s="199">
        <v>0.10008</v>
      </c>
      <c r="P3277" s="199"/>
      <c r="Q3277" s="200" t="s">
        <v>1</v>
      </c>
    </row>
    <row r="3278" spans="1:17" x14ac:dyDescent="0.2">
      <c r="A3278" s="195" t="s">
        <v>56</v>
      </c>
      <c r="B3278" s="196" t="s">
        <v>209</v>
      </c>
      <c r="C3278" s="196" t="s">
        <v>212</v>
      </c>
      <c r="D3278" s="196" t="s">
        <v>195</v>
      </c>
      <c r="E3278" s="196">
        <v>1.8334299999999999</v>
      </c>
      <c r="F3278" s="196"/>
      <c r="G3278" s="196">
        <v>2.2881300000000002</v>
      </c>
      <c r="H3278" s="196"/>
      <c r="I3278" s="196">
        <v>2.7058200000000001</v>
      </c>
      <c r="J3278" s="196">
        <v>0.46765000000000001</v>
      </c>
      <c r="K3278" s="196">
        <v>0.44830999999999999</v>
      </c>
      <c r="L3278" s="196">
        <v>0.59314999999999996</v>
      </c>
      <c r="M3278" s="196">
        <v>5.5739999999999998E-2</v>
      </c>
      <c r="N3278" s="196">
        <v>0.19306999999999999</v>
      </c>
      <c r="O3278" s="196">
        <v>5.1310000000000001E-2</v>
      </c>
      <c r="P3278" s="196"/>
      <c r="Q3278" s="197" t="s">
        <v>1</v>
      </c>
    </row>
    <row r="3279" spans="1:17" x14ac:dyDescent="0.2">
      <c r="A3279" s="198" t="s">
        <v>56</v>
      </c>
      <c r="B3279" s="199" t="s">
        <v>209</v>
      </c>
      <c r="C3279" s="199" t="s">
        <v>212</v>
      </c>
      <c r="D3279" s="199" t="s">
        <v>197</v>
      </c>
      <c r="E3279" s="199">
        <v>1.8813</v>
      </c>
      <c r="F3279" s="199"/>
      <c r="G3279" s="199">
        <v>2.3490600000000001</v>
      </c>
      <c r="H3279" s="199"/>
      <c r="I3279" s="199">
        <v>2.94293</v>
      </c>
      <c r="J3279" s="199">
        <v>0.86024</v>
      </c>
      <c r="K3279" s="199">
        <v>0.83799999999999997</v>
      </c>
      <c r="L3279" s="199">
        <v>0.72943999999999998</v>
      </c>
      <c r="M3279" s="199">
        <v>0.93328</v>
      </c>
      <c r="N3279" s="199">
        <v>0.10049</v>
      </c>
      <c r="O3279" s="199">
        <v>0.1008</v>
      </c>
      <c r="P3279" s="199"/>
      <c r="Q3279" s="200" t="s">
        <v>1</v>
      </c>
    </row>
    <row r="3280" spans="1:17" x14ac:dyDescent="0.2">
      <c r="A3280" s="195" t="s">
        <v>56</v>
      </c>
      <c r="B3280" s="196" t="s">
        <v>209</v>
      </c>
      <c r="C3280" s="196" t="s">
        <v>210</v>
      </c>
      <c r="D3280" s="196" t="s">
        <v>195</v>
      </c>
      <c r="E3280" s="196"/>
      <c r="F3280" s="196"/>
      <c r="G3280" s="196"/>
      <c r="H3280" s="196"/>
      <c r="I3280" s="196"/>
      <c r="J3280" s="196"/>
      <c r="K3280" s="196"/>
      <c r="L3280" s="196"/>
      <c r="M3280" s="196"/>
      <c r="N3280" s="196"/>
      <c r="O3280" s="196"/>
      <c r="P3280" s="196"/>
      <c r="Q3280" s="197" t="s">
        <v>1</v>
      </c>
    </row>
    <row r="3281" spans="1:17" x14ac:dyDescent="0.2">
      <c r="A3281" s="198" t="s">
        <v>56</v>
      </c>
      <c r="B3281" s="199" t="s">
        <v>209</v>
      </c>
      <c r="C3281" s="199" t="s">
        <v>210</v>
      </c>
      <c r="D3281" s="199" t="s">
        <v>197</v>
      </c>
      <c r="E3281" s="199"/>
      <c r="F3281" s="199"/>
      <c r="G3281" s="199"/>
      <c r="H3281" s="199"/>
      <c r="I3281" s="199"/>
      <c r="J3281" s="199"/>
      <c r="K3281" s="199"/>
      <c r="L3281" s="199"/>
      <c r="M3281" s="199"/>
      <c r="N3281" s="199"/>
      <c r="O3281" s="199"/>
      <c r="P3281" s="199"/>
      <c r="Q3281" s="200" t="s">
        <v>1</v>
      </c>
    </row>
    <row r="3282" spans="1:17" x14ac:dyDescent="0.2">
      <c r="A3282" s="195" t="s">
        <v>56</v>
      </c>
      <c r="B3282" s="196" t="s">
        <v>209</v>
      </c>
      <c r="C3282" s="196" t="s">
        <v>206</v>
      </c>
      <c r="D3282" s="196" t="s">
        <v>195</v>
      </c>
      <c r="E3282" s="196"/>
      <c r="F3282" s="196"/>
      <c r="G3282" s="196"/>
      <c r="H3282" s="196"/>
      <c r="I3282" s="196"/>
      <c r="J3282" s="196"/>
      <c r="K3282" s="196"/>
      <c r="L3282" s="196"/>
      <c r="M3282" s="196"/>
      <c r="N3282" s="196"/>
      <c r="O3282" s="196"/>
      <c r="P3282" s="196"/>
      <c r="Q3282" s="197" t="s">
        <v>1</v>
      </c>
    </row>
    <row r="3283" spans="1:17" x14ac:dyDescent="0.2">
      <c r="A3283" s="198" t="s">
        <v>56</v>
      </c>
      <c r="B3283" s="199" t="s">
        <v>209</v>
      </c>
      <c r="C3283" s="199" t="s">
        <v>206</v>
      </c>
      <c r="D3283" s="199" t="s">
        <v>197</v>
      </c>
      <c r="E3283" s="199"/>
      <c r="F3283" s="199"/>
      <c r="G3283" s="199"/>
      <c r="H3283" s="199"/>
      <c r="I3283" s="199"/>
      <c r="J3283" s="199"/>
      <c r="K3283" s="199"/>
      <c r="L3283" s="199"/>
      <c r="M3283" s="199"/>
      <c r="N3283" s="199"/>
      <c r="O3283" s="199"/>
      <c r="P3283" s="199"/>
      <c r="Q3283" s="200" t="s">
        <v>1</v>
      </c>
    </row>
    <row r="3284" spans="1:17" x14ac:dyDescent="0.2">
      <c r="A3284" s="195" t="s">
        <v>56</v>
      </c>
      <c r="B3284" s="196" t="s">
        <v>209</v>
      </c>
      <c r="C3284" s="196" t="s">
        <v>211</v>
      </c>
      <c r="D3284" s="196" t="s">
        <v>195</v>
      </c>
      <c r="E3284" s="196"/>
      <c r="F3284" s="196"/>
      <c r="G3284" s="196"/>
      <c r="H3284" s="196"/>
      <c r="I3284" s="196"/>
      <c r="J3284" s="196"/>
      <c r="K3284" s="196"/>
      <c r="L3284" s="196"/>
      <c r="M3284" s="196"/>
      <c r="N3284" s="196"/>
      <c r="O3284" s="196"/>
      <c r="P3284" s="196"/>
      <c r="Q3284" s="197" t="s">
        <v>1</v>
      </c>
    </row>
    <row r="3285" spans="1:17" x14ac:dyDescent="0.2">
      <c r="A3285" s="198" t="s">
        <v>56</v>
      </c>
      <c r="B3285" s="199" t="s">
        <v>209</v>
      </c>
      <c r="C3285" s="199" t="s">
        <v>211</v>
      </c>
      <c r="D3285" s="199" t="s">
        <v>197</v>
      </c>
      <c r="E3285" s="199"/>
      <c r="F3285" s="199"/>
      <c r="G3285" s="199"/>
      <c r="H3285" s="199"/>
      <c r="I3285" s="199"/>
      <c r="J3285" s="199"/>
      <c r="K3285" s="199"/>
      <c r="L3285" s="199"/>
      <c r="M3285" s="199"/>
      <c r="N3285" s="199"/>
      <c r="O3285" s="199"/>
      <c r="P3285" s="199"/>
      <c r="Q3285" s="200" t="s">
        <v>1</v>
      </c>
    </row>
    <row r="3286" spans="1:17" x14ac:dyDescent="0.2">
      <c r="A3286" s="195" t="s">
        <v>56</v>
      </c>
      <c r="B3286" s="196" t="s">
        <v>207</v>
      </c>
      <c r="C3286" s="196" t="s">
        <v>214</v>
      </c>
      <c r="D3286" s="196" t="s">
        <v>195</v>
      </c>
      <c r="E3286" s="196">
        <v>2.3316400000000002</v>
      </c>
      <c r="F3286" s="196">
        <v>2.3490700000000002</v>
      </c>
      <c r="G3286" s="196">
        <v>2.3738000000000001</v>
      </c>
      <c r="H3286" s="196">
        <v>2.3595600000000001</v>
      </c>
      <c r="I3286" s="196">
        <v>2.4851100000000002</v>
      </c>
      <c r="J3286" s="196">
        <v>1.56776</v>
      </c>
      <c r="K3286" s="196">
        <v>1.17899</v>
      </c>
      <c r="L3286" s="196">
        <v>1.39927</v>
      </c>
      <c r="M3286" s="196">
        <v>1.4618</v>
      </c>
      <c r="N3286" s="196">
        <v>1.74031</v>
      </c>
      <c r="O3286" s="196">
        <v>1.49413</v>
      </c>
      <c r="P3286" s="196"/>
      <c r="Q3286" s="197" t="s">
        <v>1</v>
      </c>
    </row>
    <row r="3287" spans="1:17" x14ac:dyDescent="0.2">
      <c r="A3287" s="198" t="s">
        <v>56</v>
      </c>
      <c r="B3287" s="199" t="s">
        <v>207</v>
      </c>
      <c r="C3287" s="199" t="s">
        <v>214</v>
      </c>
      <c r="D3287" s="199" t="s">
        <v>197</v>
      </c>
      <c r="E3287" s="199">
        <v>2.7109999999999999</v>
      </c>
      <c r="F3287" s="199">
        <v>2.8206799999999999</v>
      </c>
      <c r="G3287" s="199">
        <v>2.58318</v>
      </c>
      <c r="H3287" s="199">
        <v>2.8220000000000001</v>
      </c>
      <c r="I3287" s="199">
        <v>2.6313200000000001</v>
      </c>
      <c r="J3287" s="199">
        <v>1.96041</v>
      </c>
      <c r="K3287" s="199">
        <v>1.012</v>
      </c>
      <c r="L3287" s="199">
        <v>1.8994800000000001</v>
      </c>
      <c r="M3287" s="199">
        <v>1.90042</v>
      </c>
      <c r="N3287" s="199">
        <v>1.7777099999999999</v>
      </c>
      <c r="O3287" s="199">
        <v>2.1526000000000001</v>
      </c>
      <c r="P3287" s="199"/>
      <c r="Q3287" s="200" t="s">
        <v>1</v>
      </c>
    </row>
    <row r="3288" spans="1:17" x14ac:dyDescent="0.2">
      <c r="A3288" s="195" t="s">
        <v>56</v>
      </c>
      <c r="B3288" s="196" t="s">
        <v>207</v>
      </c>
      <c r="C3288" s="196" t="s">
        <v>215</v>
      </c>
      <c r="D3288" s="196" t="s">
        <v>195</v>
      </c>
      <c r="E3288" s="196">
        <v>1.56487</v>
      </c>
      <c r="F3288" s="196">
        <v>1.9195</v>
      </c>
      <c r="G3288" s="196">
        <v>2.2974199999999998</v>
      </c>
      <c r="H3288" s="196">
        <v>1.88242</v>
      </c>
      <c r="I3288" s="196">
        <v>2.3700600000000001</v>
      </c>
      <c r="J3288" s="196">
        <v>1.5704100000000001</v>
      </c>
      <c r="K3288" s="196">
        <v>1.4540900000000001</v>
      </c>
      <c r="L3288" s="196">
        <v>1.3002899999999999</v>
      </c>
      <c r="M3288" s="196">
        <v>1.29993</v>
      </c>
      <c r="N3288" s="196">
        <v>1.51448</v>
      </c>
      <c r="O3288" s="196">
        <v>1.58582</v>
      </c>
      <c r="P3288" s="196"/>
      <c r="Q3288" s="197" t="s">
        <v>1</v>
      </c>
    </row>
    <row r="3289" spans="1:17" x14ac:dyDescent="0.2">
      <c r="A3289" s="198" t="s">
        <v>56</v>
      </c>
      <c r="B3289" s="199" t="s">
        <v>207</v>
      </c>
      <c r="C3289" s="199" t="s">
        <v>215</v>
      </c>
      <c r="D3289" s="199" t="s">
        <v>197</v>
      </c>
      <c r="E3289" s="199">
        <v>3.23285</v>
      </c>
      <c r="F3289" s="199">
        <v>2.9390800000000001</v>
      </c>
      <c r="G3289" s="199">
        <v>2.6985399999999999</v>
      </c>
      <c r="H3289" s="199">
        <v>2.9079000000000002</v>
      </c>
      <c r="I3289" s="199">
        <v>2.6715800000000001</v>
      </c>
      <c r="J3289" s="199">
        <v>2.1328499999999999</v>
      </c>
      <c r="K3289" s="199">
        <v>1.7001200000000001</v>
      </c>
      <c r="L3289" s="199">
        <v>1.9113899999999999</v>
      </c>
      <c r="M3289" s="199">
        <v>2.1007600000000002</v>
      </c>
      <c r="N3289" s="199">
        <v>2.26267</v>
      </c>
      <c r="O3289" s="199">
        <v>2.0863499999999999</v>
      </c>
      <c r="P3289" s="199"/>
      <c r="Q3289" s="200" t="s">
        <v>1</v>
      </c>
    </row>
    <row r="3290" spans="1:17" x14ac:dyDescent="0.2">
      <c r="A3290" s="195" t="s">
        <v>56</v>
      </c>
      <c r="B3290" s="196" t="s">
        <v>207</v>
      </c>
      <c r="C3290" s="196" t="s">
        <v>213</v>
      </c>
      <c r="D3290" s="196" t="s">
        <v>195</v>
      </c>
      <c r="E3290" s="196">
        <v>2.4764200000000001</v>
      </c>
      <c r="F3290" s="196">
        <v>2.5457299999999998</v>
      </c>
      <c r="G3290" s="196">
        <v>2.4526400000000002</v>
      </c>
      <c r="H3290" s="196">
        <v>2.5666500000000001</v>
      </c>
      <c r="I3290" s="196">
        <v>2.5499100000000001</v>
      </c>
      <c r="J3290" s="196">
        <v>1.79312</v>
      </c>
      <c r="K3290" s="196">
        <v>1.7422800000000001</v>
      </c>
      <c r="L3290" s="196">
        <v>1.6999899999999999</v>
      </c>
      <c r="M3290" s="196">
        <v>1.70052</v>
      </c>
      <c r="N3290" s="196">
        <v>2.0602999999999998</v>
      </c>
      <c r="O3290" s="196">
        <v>2.01126</v>
      </c>
      <c r="P3290" s="196"/>
      <c r="Q3290" s="197" t="s">
        <v>1</v>
      </c>
    </row>
    <row r="3291" spans="1:17" x14ac:dyDescent="0.2">
      <c r="A3291" s="198" t="s">
        <v>56</v>
      </c>
      <c r="B3291" s="199" t="s">
        <v>207</v>
      </c>
      <c r="C3291" s="199" t="s">
        <v>213</v>
      </c>
      <c r="D3291" s="199" t="s">
        <v>197</v>
      </c>
      <c r="E3291" s="199">
        <v>2.6916199999999999</v>
      </c>
      <c r="F3291" s="199">
        <v>2.7623500000000001</v>
      </c>
      <c r="G3291" s="199">
        <v>3.0353400000000001</v>
      </c>
      <c r="H3291" s="199">
        <v>2.7791100000000002</v>
      </c>
      <c r="I3291" s="199">
        <v>2.90334</v>
      </c>
      <c r="J3291" s="199">
        <v>2.11897</v>
      </c>
      <c r="K3291" s="199">
        <v>2.2223999999999999</v>
      </c>
      <c r="L3291" s="199">
        <v>2.0001199999999999</v>
      </c>
      <c r="M3291" s="199">
        <v>2.2001499999999998</v>
      </c>
      <c r="N3291" s="199">
        <v>2.5510299999999999</v>
      </c>
      <c r="O3291" s="199">
        <v>2.23386</v>
      </c>
      <c r="P3291" s="199"/>
      <c r="Q3291" s="200" t="s">
        <v>1</v>
      </c>
    </row>
    <row r="3292" spans="1:17" x14ac:dyDescent="0.2">
      <c r="A3292" s="195" t="s">
        <v>56</v>
      </c>
      <c r="B3292" s="196" t="s">
        <v>207</v>
      </c>
      <c r="C3292" s="196" t="s">
        <v>212</v>
      </c>
      <c r="D3292" s="196" t="s">
        <v>195</v>
      </c>
      <c r="E3292" s="196">
        <v>2.06636</v>
      </c>
      <c r="F3292" s="196">
        <v>2.1532499999999999</v>
      </c>
      <c r="G3292" s="196">
        <v>2.2949999999999999</v>
      </c>
      <c r="H3292" s="196">
        <v>2.17604</v>
      </c>
      <c r="I3292" s="196">
        <v>2.5290400000000002</v>
      </c>
      <c r="J3292" s="196">
        <v>1.8084899999999999</v>
      </c>
      <c r="K3292" s="196">
        <v>1.9037500000000001</v>
      </c>
      <c r="L3292" s="196">
        <v>1.82036</v>
      </c>
      <c r="M3292" s="196">
        <v>1.4009799999999999</v>
      </c>
      <c r="N3292" s="196">
        <v>2.1128</v>
      </c>
      <c r="O3292" s="196">
        <v>1.8089599999999999</v>
      </c>
      <c r="P3292" s="196"/>
      <c r="Q3292" s="197" t="s">
        <v>1</v>
      </c>
    </row>
    <row r="3293" spans="1:17" x14ac:dyDescent="0.2">
      <c r="A3293" s="198" t="s">
        <v>56</v>
      </c>
      <c r="B3293" s="199" t="s">
        <v>207</v>
      </c>
      <c r="C3293" s="199" t="s">
        <v>212</v>
      </c>
      <c r="D3293" s="199" t="s">
        <v>197</v>
      </c>
      <c r="E3293" s="199">
        <v>3.2445200000000001</v>
      </c>
      <c r="F3293" s="199">
        <v>3.37053</v>
      </c>
      <c r="G3293" s="199">
        <v>2.8441900000000002</v>
      </c>
      <c r="H3293" s="199">
        <v>3.3554900000000001</v>
      </c>
      <c r="I3293" s="199">
        <v>2.86965</v>
      </c>
      <c r="J3293" s="199">
        <v>2.1093099999999998</v>
      </c>
      <c r="K3293" s="199">
        <v>2.4130199999999999</v>
      </c>
      <c r="L3293" s="199">
        <v>2.1493199999999999</v>
      </c>
      <c r="M3293" s="199">
        <v>1.8992100000000001</v>
      </c>
      <c r="N3293" s="199">
        <v>2.5152299999999999</v>
      </c>
      <c r="O3293" s="199">
        <v>2.31114</v>
      </c>
      <c r="P3293" s="199"/>
      <c r="Q3293" s="200" t="s">
        <v>1</v>
      </c>
    </row>
    <row r="3294" spans="1:17" x14ac:dyDescent="0.2">
      <c r="A3294" s="195" t="s">
        <v>56</v>
      </c>
      <c r="B3294" s="196" t="s">
        <v>207</v>
      </c>
      <c r="C3294" s="196" t="s">
        <v>210</v>
      </c>
      <c r="D3294" s="196" t="s">
        <v>195</v>
      </c>
      <c r="E3294" s="196">
        <v>1.2957700000000001</v>
      </c>
      <c r="F3294" s="196">
        <v>1.3024199999999999</v>
      </c>
      <c r="G3294" s="196">
        <v>1.97458</v>
      </c>
      <c r="H3294" s="196">
        <v>1.3130299999999999</v>
      </c>
      <c r="I3294" s="196">
        <v>2.2588400000000002</v>
      </c>
      <c r="J3294" s="196">
        <v>1.60846</v>
      </c>
      <c r="K3294" s="196">
        <v>1.6390499999999999</v>
      </c>
      <c r="L3294" s="196">
        <v>1.20025</v>
      </c>
      <c r="M3294" s="196">
        <v>1.1996899999999999</v>
      </c>
      <c r="N3294" s="196">
        <v>1.89533</v>
      </c>
      <c r="O3294" s="196">
        <v>1.4029199999999999</v>
      </c>
      <c r="P3294" s="196"/>
      <c r="Q3294" s="197" t="s">
        <v>1</v>
      </c>
    </row>
    <row r="3295" spans="1:17" x14ac:dyDescent="0.2">
      <c r="A3295" s="198" t="s">
        <v>56</v>
      </c>
      <c r="B3295" s="199" t="s">
        <v>207</v>
      </c>
      <c r="C3295" s="199" t="s">
        <v>210</v>
      </c>
      <c r="D3295" s="199" t="s">
        <v>197</v>
      </c>
      <c r="E3295" s="199">
        <v>2.3209599999999999</v>
      </c>
      <c r="F3295" s="199">
        <v>2.5078200000000002</v>
      </c>
      <c r="G3295" s="199">
        <v>2.6396000000000002</v>
      </c>
      <c r="H3295" s="199">
        <v>2.4972799999999999</v>
      </c>
      <c r="I3295" s="199">
        <v>2.5224099999999998</v>
      </c>
      <c r="J3295" s="199">
        <v>2.0819200000000002</v>
      </c>
      <c r="K3295" s="199">
        <v>2.6835399999999998</v>
      </c>
      <c r="L3295" s="199">
        <v>3.1998899999999999</v>
      </c>
      <c r="M3295" s="199">
        <v>1.5994699999999999</v>
      </c>
      <c r="N3295" s="199">
        <v>2.3018900000000002</v>
      </c>
      <c r="O3295" s="199">
        <v>1.7176100000000001</v>
      </c>
      <c r="P3295" s="199"/>
      <c r="Q3295" s="200" t="s">
        <v>1</v>
      </c>
    </row>
    <row r="3296" spans="1:17" x14ac:dyDescent="0.2">
      <c r="A3296" s="195" t="s">
        <v>56</v>
      </c>
      <c r="B3296" s="196" t="s">
        <v>207</v>
      </c>
      <c r="C3296" s="196" t="s">
        <v>206</v>
      </c>
      <c r="D3296" s="196" t="s">
        <v>195</v>
      </c>
      <c r="E3296" s="196">
        <v>1.3553900000000001</v>
      </c>
      <c r="F3296" s="196">
        <v>1.4027400000000001</v>
      </c>
      <c r="G3296" s="196">
        <v>1.99064</v>
      </c>
      <c r="H3296" s="196">
        <v>1.38348</v>
      </c>
      <c r="I3296" s="196">
        <v>2.43777</v>
      </c>
      <c r="J3296" s="196">
        <v>1.66486</v>
      </c>
      <c r="K3296" s="196">
        <v>1.8457600000000001</v>
      </c>
      <c r="L3296" s="196">
        <v>2.2023000000000001</v>
      </c>
      <c r="M3296" s="196">
        <v>1.2995000000000001</v>
      </c>
      <c r="N3296" s="196">
        <v>1.8609199999999999</v>
      </c>
      <c r="O3296" s="196"/>
      <c r="P3296" s="196"/>
      <c r="Q3296" s="197" t="s">
        <v>1</v>
      </c>
    </row>
    <row r="3297" spans="1:17" x14ac:dyDescent="0.2">
      <c r="A3297" s="198" t="s">
        <v>56</v>
      </c>
      <c r="B3297" s="199" t="s">
        <v>207</v>
      </c>
      <c r="C3297" s="199" t="s">
        <v>206</v>
      </c>
      <c r="D3297" s="199" t="s">
        <v>197</v>
      </c>
      <c r="E3297" s="199">
        <v>2.0952500000000001</v>
      </c>
      <c r="F3297" s="199">
        <v>2.03017</v>
      </c>
      <c r="G3297" s="199">
        <v>2.08527</v>
      </c>
      <c r="H3297" s="199">
        <v>2.0978500000000002</v>
      </c>
      <c r="I3297" s="199">
        <v>2.5905800000000001</v>
      </c>
      <c r="J3297" s="199">
        <v>1.71251</v>
      </c>
      <c r="K3297" s="199">
        <v>2.9300600000000001</v>
      </c>
      <c r="L3297" s="199">
        <v>2.2546499999999998</v>
      </c>
      <c r="M3297" s="199">
        <v>1.20001</v>
      </c>
      <c r="N3297" s="199">
        <v>1.62849</v>
      </c>
      <c r="O3297" s="199"/>
      <c r="P3297" s="199"/>
      <c r="Q3297" s="200" t="s">
        <v>1</v>
      </c>
    </row>
    <row r="3298" spans="1:17" x14ac:dyDescent="0.2">
      <c r="A3298" s="195" t="s">
        <v>56</v>
      </c>
      <c r="B3298" s="196" t="s">
        <v>207</v>
      </c>
      <c r="C3298" s="196" t="s">
        <v>211</v>
      </c>
      <c r="D3298" s="196" t="s">
        <v>195</v>
      </c>
      <c r="E3298" s="199"/>
      <c r="F3298" s="199"/>
      <c r="G3298" s="199"/>
      <c r="H3298" s="199"/>
      <c r="I3298" s="199"/>
      <c r="J3298" s="199"/>
      <c r="K3298" s="199"/>
      <c r="L3298" s="199"/>
      <c r="M3298" s="199"/>
      <c r="N3298" s="199"/>
      <c r="O3298" s="199"/>
      <c r="P3298" s="199"/>
      <c r="Q3298" s="200"/>
    </row>
    <row r="3299" spans="1:17" x14ac:dyDescent="0.2">
      <c r="A3299" s="198" t="s">
        <v>56</v>
      </c>
      <c r="B3299" s="199" t="s">
        <v>207</v>
      </c>
      <c r="C3299" s="199" t="s">
        <v>211</v>
      </c>
      <c r="D3299" s="199" t="s">
        <v>197</v>
      </c>
      <c r="E3299" s="199"/>
      <c r="F3299" s="199"/>
      <c r="G3299" s="199"/>
      <c r="H3299" s="199"/>
      <c r="I3299" s="199"/>
      <c r="J3299" s="199"/>
      <c r="K3299" s="199"/>
      <c r="L3299" s="199"/>
      <c r="M3299" s="199"/>
      <c r="N3299" s="199"/>
      <c r="O3299" s="199"/>
      <c r="P3299" s="199"/>
      <c r="Q3299" s="200"/>
    </row>
    <row r="3300" spans="1:17" x14ac:dyDescent="0.2">
      <c r="A3300" s="195" t="s">
        <v>56</v>
      </c>
      <c r="B3300" s="196" t="s">
        <v>207</v>
      </c>
      <c r="C3300" s="196" t="s">
        <v>1087</v>
      </c>
      <c r="D3300" s="196" t="s">
        <v>195</v>
      </c>
      <c r="E3300" s="199"/>
      <c r="F3300" s="199"/>
      <c r="G3300" s="199"/>
      <c r="H3300" s="199"/>
      <c r="I3300" s="199"/>
      <c r="J3300" s="199"/>
      <c r="K3300" s="199"/>
      <c r="L3300" s="199"/>
      <c r="M3300" s="199"/>
      <c r="N3300" s="199"/>
      <c r="O3300" s="199"/>
      <c r="P3300" s="199"/>
      <c r="Q3300" s="200"/>
    </row>
    <row r="3301" spans="1:17" x14ac:dyDescent="0.2">
      <c r="A3301" s="198" t="s">
        <v>56</v>
      </c>
      <c r="B3301" s="199" t="s">
        <v>207</v>
      </c>
      <c r="C3301" s="199" t="s">
        <v>1087</v>
      </c>
      <c r="D3301" s="199" t="s">
        <v>197</v>
      </c>
      <c r="E3301" s="199"/>
      <c r="F3301" s="199"/>
      <c r="G3301" s="199"/>
      <c r="H3301" s="199"/>
      <c r="I3301" s="199"/>
      <c r="J3301" s="199"/>
      <c r="K3301" s="199"/>
      <c r="L3301" s="199"/>
      <c r="M3301" s="199"/>
      <c r="N3301" s="199"/>
      <c r="O3301" s="199"/>
      <c r="P3301" s="199"/>
      <c r="Q3301" s="200"/>
    </row>
    <row r="3302" spans="1:17" x14ac:dyDescent="0.2">
      <c r="A3302" s="195" t="s">
        <v>57</v>
      </c>
      <c r="B3302" s="196" t="s">
        <v>208</v>
      </c>
      <c r="C3302" s="196" t="s">
        <v>214</v>
      </c>
      <c r="D3302" s="196" t="s">
        <v>195</v>
      </c>
      <c r="E3302" s="196"/>
      <c r="F3302" s="196"/>
      <c r="G3302" s="196"/>
      <c r="H3302" s="196"/>
      <c r="I3302" s="196">
        <v>120964</v>
      </c>
      <c r="J3302" s="196"/>
      <c r="K3302" s="196">
        <v>129189</v>
      </c>
      <c r="L3302" s="196"/>
      <c r="M3302" s="196">
        <v>137766</v>
      </c>
      <c r="N3302" s="196"/>
      <c r="O3302" s="196"/>
      <c r="P3302" s="196"/>
      <c r="Q3302" s="197" t="s">
        <v>1</v>
      </c>
    </row>
    <row r="3303" spans="1:17" x14ac:dyDescent="0.2">
      <c r="A3303" s="198" t="s">
        <v>57</v>
      </c>
      <c r="B3303" s="199" t="s">
        <v>208</v>
      </c>
      <c r="C3303" s="199" t="s">
        <v>214</v>
      </c>
      <c r="D3303" s="199" t="s">
        <v>197</v>
      </c>
      <c r="E3303" s="199"/>
      <c r="F3303" s="199"/>
      <c r="G3303" s="199"/>
      <c r="H3303" s="199"/>
      <c r="I3303" s="199">
        <v>136173</v>
      </c>
      <c r="J3303" s="199"/>
      <c r="K3303" s="199">
        <v>145017</v>
      </c>
      <c r="L3303" s="199"/>
      <c r="M3303" s="199">
        <v>154292</v>
      </c>
      <c r="N3303" s="199"/>
      <c r="O3303" s="199"/>
      <c r="P3303" s="199"/>
      <c r="Q3303" s="200" t="s">
        <v>1</v>
      </c>
    </row>
    <row r="3304" spans="1:17" x14ac:dyDescent="0.2">
      <c r="A3304" s="195" t="s">
        <v>57</v>
      </c>
      <c r="B3304" s="196" t="s">
        <v>208</v>
      </c>
      <c r="C3304" s="196" t="s">
        <v>215</v>
      </c>
      <c r="D3304" s="196" t="s">
        <v>195</v>
      </c>
      <c r="E3304" s="196"/>
      <c r="F3304" s="196"/>
      <c r="G3304" s="196"/>
      <c r="H3304" s="196"/>
      <c r="I3304" s="196">
        <v>108099</v>
      </c>
      <c r="J3304" s="196"/>
      <c r="K3304" s="196">
        <v>114388</v>
      </c>
      <c r="L3304" s="196"/>
      <c r="M3304" s="196">
        <v>122551</v>
      </c>
      <c r="N3304" s="196"/>
      <c r="O3304" s="196"/>
      <c r="P3304" s="196"/>
      <c r="Q3304" s="197" t="s">
        <v>1</v>
      </c>
    </row>
    <row r="3305" spans="1:17" x14ac:dyDescent="0.2">
      <c r="A3305" s="198" t="s">
        <v>57</v>
      </c>
      <c r="B3305" s="199" t="s">
        <v>208</v>
      </c>
      <c r="C3305" s="199" t="s">
        <v>215</v>
      </c>
      <c r="D3305" s="199" t="s">
        <v>197</v>
      </c>
      <c r="E3305" s="199"/>
      <c r="F3305" s="199"/>
      <c r="G3305" s="199"/>
      <c r="H3305" s="199"/>
      <c r="I3305" s="199">
        <v>121624</v>
      </c>
      <c r="J3305" s="199"/>
      <c r="K3305" s="199">
        <v>130491</v>
      </c>
      <c r="L3305" s="199"/>
      <c r="M3305" s="199">
        <v>139532</v>
      </c>
      <c r="N3305" s="199"/>
      <c r="O3305" s="199"/>
      <c r="P3305" s="199"/>
      <c r="Q3305" s="200" t="s">
        <v>1</v>
      </c>
    </row>
    <row r="3306" spans="1:17" x14ac:dyDescent="0.2">
      <c r="A3306" s="195" t="s">
        <v>57</v>
      </c>
      <c r="B3306" s="196" t="s">
        <v>208</v>
      </c>
      <c r="C3306" s="196" t="s">
        <v>213</v>
      </c>
      <c r="D3306" s="196" t="s">
        <v>195</v>
      </c>
      <c r="E3306" s="196"/>
      <c r="F3306" s="196"/>
      <c r="G3306" s="196"/>
      <c r="H3306" s="196"/>
      <c r="I3306" s="196">
        <v>83844</v>
      </c>
      <c r="J3306" s="196"/>
      <c r="K3306" s="196">
        <v>88467</v>
      </c>
      <c r="L3306" s="196"/>
      <c r="M3306" s="196">
        <v>91047</v>
      </c>
      <c r="N3306" s="196"/>
      <c r="O3306" s="196"/>
      <c r="P3306" s="196"/>
      <c r="Q3306" s="197" t="s">
        <v>1</v>
      </c>
    </row>
    <row r="3307" spans="1:17" x14ac:dyDescent="0.2">
      <c r="A3307" s="198" t="s">
        <v>57</v>
      </c>
      <c r="B3307" s="199" t="s">
        <v>208</v>
      </c>
      <c r="C3307" s="199" t="s">
        <v>213</v>
      </c>
      <c r="D3307" s="199" t="s">
        <v>197</v>
      </c>
      <c r="E3307" s="199"/>
      <c r="F3307" s="199"/>
      <c r="G3307" s="199"/>
      <c r="H3307" s="199"/>
      <c r="I3307" s="199">
        <v>106059</v>
      </c>
      <c r="J3307" s="199"/>
      <c r="K3307" s="199">
        <v>106228</v>
      </c>
      <c r="L3307" s="199"/>
      <c r="M3307" s="199">
        <v>107183</v>
      </c>
      <c r="N3307" s="199"/>
      <c r="O3307" s="199"/>
      <c r="P3307" s="199"/>
      <c r="Q3307" s="200" t="s">
        <v>1</v>
      </c>
    </row>
    <row r="3308" spans="1:17" x14ac:dyDescent="0.2">
      <c r="A3308" s="195" t="s">
        <v>57</v>
      </c>
      <c r="B3308" s="196" t="s">
        <v>208</v>
      </c>
      <c r="C3308" s="196" t="s">
        <v>212</v>
      </c>
      <c r="D3308" s="196" t="s">
        <v>195</v>
      </c>
      <c r="E3308" s="196"/>
      <c r="F3308" s="196"/>
      <c r="G3308" s="196"/>
      <c r="H3308" s="196"/>
      <c r="I3308" s="196">
        <v>75116</v>
      </c>
      <c r="J3308" s="196"/>
      <c r="K3308" s="196">
        <v>80436</v>
      </c>
      <c r="L3308" s="196"/>
      <c r="M3308" s="196">
        <v>87335</v>
      </c>
      <c r="N3308" s="196"/>
      <c r="O3308" s="196"/>
      <c r="P3308" s="196"/>
      <c r="Q3308" s="197" t="s">
        <v>1</v>
      </c>
    </row>
    <row r="3309" spans="1:17" x14ac:dyDescent="0.2">
      <c r="A3309" s="198" t="s">
        <v>57</v>
      </c>
      <c r="B3309" s="199" t="s">
        <v>208</v>
      </c>
      <c r="C3309" s="199" t="s">
        <v>212</v>
      </c>
      <c r="D3309" s="199" t="s">
        <v>197</v>
      </c>
      <c r="E3309" s="199"/>
      <c r="F3309" s="199"/>
      <c r="G3309" s="199"/>
      <c r="H3309" s="199"/>
      <c r="I3309" s="199">
        <v>94742</v>
      </c>
      <c r="J3309" s="199"/>
      <c r="K3309" s="199">
        <v>97554</v>
      </c>
      <c r="L3309" s="199"/>
      <c r="M3309" s="199">
        <v>102598</v>
      </c>
      <c r="N3309" s="199"/>
      <c r="O3309" s="199"/>
      <c r="P3309" s="199"/>
      <c r="Q3309" s="200" t="s">
        <v>1</v>
      </c>
    </row>
    <row r="3310" spans="1:17" x14ac:dyDescent="0.2">
      <c r="A3310" s="195" t="s">
        <v>57</v>
      </c>
      <c r="B3310" s="196" t="s">
        <v>208</v>
      </c>
      <c r="C3310" s="196" t="s">
        <v>210</v>
      </c>
      <c r="D3310" s="196" t="s">
        <v>195</v>
      </c>
      <c r="E3310" s="196"/>
      <c r="F3310" s="196"/>
      <c r="G3310" s="196"/>
      <c r="H3310" s="196"/>
      <c r="I3310" s="196">
        <v>66592</v>
      </c>
      <c r="J3310" s="196"/>
      <c r="K3310" s="196">
        <v>70897</v>
      </c>
      <c r="L3310" s="196"/>
      <c r="M3310" s="196">
        <v>78923</v>
      </c>
      <c r="N3310" s="196"/>
      <c r="O3310" s="196"/>
      <c r="P3310" s="196"/>
      <c r="Q3310" s="197" t="s">
        <v>1</v>
      </c>
    </row>
    <row r="3311" spans="1:17" x14ac:dyDescent="0.2">
      <c r="A3311" s="198" t="s">
        <v>57</v>
      </c>
      <c r="B3311" s="199" t="s">
        <v>208</v>
      </c>
      <c r="C3311" s="199" t="s">
        <v>210</v>
      </c>
      <c r="D3311" s="199" t="s">
        <v>197</v>
      </c>
      <c r="E3311" s="199"/>
      <c r="F3311" s="199"/>
      <c r="G3311" s="199"/>
      <c r="H3311" s="199"/>
      <c r="I3311" s="199">
        <v>83688</v>
      </c>
      <c r="J3311" s="199"/>
      <c r="K3311" s="199">
        <v>88344</v>
      </c>
      <c r="L3311" s="199"/>
      <c r="M3311" s="199">
        <v>95479</v>
      </c>
      <c r="N3311" s="199"/>
      <c r="O3311" s="199"/>
      <c r="P3311" s="199"/>
      <c r="Q3311" s="200" t="s">
        <v>1</v>
      </c>
    </row>
    <row r="3312" spans="1:17" x14ac:dyDescent="0.2">
      <c r="A3312" s="195" t="s">
        <v>57</v>
      </c>
      <c r="B3312" s="196" t="s">
        <v>208</v>
      </c>
      <c r="C3312" s="196" t="s">
        <v>206</v>
      </c>
      <c r="D3312" s="196" t="s">
        <v>195</v>
      </c>
      <c r="E3312" s="196"/>
      <c r="F3312" s="196"/>
      <c r="G3312" s="196"/>
      <c r="H3312" s="196"/>
      <c r="I3312" s="196">
        <v>59382</v>
      </c>
      <c r="J3312" s="196"/>
      <c r="K3312" s="196">
        <v>63172</v>
      </c>
      <c r="L3312" s="196"/>
      <c r="M3312" s="196">
        <v>70940</v>
      </c>
      <c r="N3312" s="196"/>
      <c r="O3312" s="196"/>
      <c r="P3312" s="196"/>
      <c r="Q3312" s="197" t="s">
        <v>1</v>
      </c>
    </row>
    <row r="3313" spans="1:17" x14ac:dyDescent="0.2">
      <c r="A3313" s="198" t="s">
        <v>57</v>
      </c>
      <c r="B3313" s="199" t="s">
        <v>208</v>
      </c>
      <c r="C3313" s="199" t="s">
        <v>206</v>
      </c>
      <c r="D3313" s="199" t="s">
        <v>197</v>
      </c>
      <c r="E3313" s="199"/>
      <c r="F3313" s="199"/>
      <c r="G3313" s="199"/>
      <c r="H3313" s="199"/>
      <c r="I3313" s="199">
        <v>74218</v>
      </c>
      <c r="J3313" s="199"/>
      <c r="K3313" s="199">
        <v>79767</v>
      </c>
      <c r="L3313" s="199"/>
      <c r="M3313" s="199">
        <v>87439</v>
      </c>
      <c r="N3313" s="199"/>
      <c r="O3313" s="199"/>
      <c r="P3313" s="199"/>
      <c r="Q3313" s="200" t="s">
        <v>1</v>
      </c>
    </row>
    <row r="3314" spans="1:17" x14ac:dyDescent="0.2">
      <c r="A3314" s="195" t="s">
        <v>57</v>
      </c>
      <c r="B3314" s="196" t="s">
        <v>208</v>
      </c>
      <c r="C3314" s="196" t="s">
        <v>211</v>
      </c>
      <c r="D3314" s="196" t="s">
        <v>195</v>
      </c>
      <c r="E3314" s="196"/>
      <c r="F3314" s="196"/>
      <c r="G3314" s="196"/>
      <c r="H3314" s="196"/>
      <c r="I3314" s="196"/>
      <c r="J3314" s="196"/>
      <c r="K3314" s="196"/>
      <c r="L3314" s="196"/>
      <c r="M3314" s="196"/>
      <c r="N3314" s="196"/>
      <c r="O3314" s="196"/>
      <c r="P3314" s="196"/>
      <c r="Q3314" s="197" t="s">
        <v>1</v>
      </c>
    </row>
    <row r="3315" spans="1:17" x14ac:dyDescent="0.2">
      <c r="A3315" s="198" t="s">
        <v>57</v>
      </c>
      <c r="B3315" s="199" t="s">
        <v>208</v>
      </c>
      <c r="C3315" s="199" t="s">
        <v>211</v>
      </c>
      <c r="D3315" s="199" t="s">
        <v>197</v>
      </c>
      <c r="E3315" s="199"/>
      <c r="F3315" s="199"/>
      <c r="G3315" s="199"/>
      <c r="H3315" s="199"/>
      <c r="I3315" s="199"/>
      <c r="J3315" s="199"/>
      <c r="K3315" s="199"/>
      <c r="L3315" s="199"/>
      <c r="M3315" s="199"/>
      <c r="N3315" s="199"/>
      <c r="O3315" s="199"/>
      <c r="P3315" s="199"/>
      <c r="Q3315" s="200" t="s">
        <v>1</v>
      </c>
    </row>
    <row r="3316" spans="1:17" x14ac:dyDescent="0.2">
      <c r="A3316" s="195" t="s">
        <v>57</v>
      </c>
      <c r="B3316" s="196" t="s">
        <v>205</v>
      </c>
      <c r="C3316" s="196" t="s">
        <v>214</v>
      </c>
      <c r="D3316" s="196" t="s">
        <v>195</v>
      </c>
      <c r="E3316" s="196"/>
      <c r="F3316" s="196"/>
      <c r="G3316" s="196"/>
      <c r="H3316" s="196"/>
      <c r="I3316" s="196">
        <v>51391</v>
      </c>
      <c r="J3316" s="196"/>
      <c r="K3316" s="196">
        <v>53727</v>
      </c>
      <c r="L3316" s="196"/>
      <c r="M3316" s="196">
        <v>60607</v>
      </c>
      <c r="N3316" s="196"/>
      <c r="O3316" s="196"/>
      <c r="P3316" s="196"/>
      <c r="Q3316" s="197" t="s">
        <v>1</v>
      </c>
    </row>
    <row r="3317" spans="1:17" x14ac:dyDescent="0.2">
      <c r="A3317" s="198" t="s">
        <v>57</v>
      </c>
      <c r="B3317" s="199" t="s">
        <v>205</v>
      </c>
      <c r="C3317" s="199" t="s">
        <v>214</v>
      </c>
      <c r="D3317" s="199" t="s">
        <v>197</v>
      </c>
      <c r="E3317" s="199"/>
      <c r="F3317" s="199"/>
      <c r="G3317" s="199"/>
      <c r="H3317" s="199"/>
      <c r="I3317" s="199">
        <v>63898</v>
      </c>
      <c r="J3317" s="199"/>
      <c r="K3317" s="199">
        <v>68921</v>
      </c>
      <c r="L3317" s="199"/>
      <c r="M3317" s="199">
        <v>76772</v>
      </c>
      <c r="N3317" s="199"/>
      <c r="O3317" s="199"/>
      <c r="P3317" s="199"/>
      <c r="Q3317" s="200" t="s">
        <v>1</v>
      </c>
    </row>
    <row r="3318" spans="1:17" x14ac:dyDescent="0.2">
      <c r="A3318" s="195" t="s">
        <v>57</v>
      </c>
      <c r="B3318" s="196" t="s">
        <v>205</v>
      </c>
      <c r="C3318" s="196" t="s">
        <v>215</v>
      </c>
      <c r="D3318" s="196" t="s">
        <v>195</v>
      </c>
      <c r="E3318" s="196"/>
      <c r="F3318" s="196"/>
      <c r="G3318" s="196"/>
      <c r="H3318" s="196"/>
      <c r="I3318" s="196">
        <v>45791</v>
      </c>
      <c r="J3318" s="196"/>
      <c r="K3318" s="196">
        <v>47384</v>
      </c>
      <c r="L3318" s="196"/>
      <c r="M3318" s="196">
        <v>54841</v>
      </c>
      <c r="N3318" s="196"/>
      <c r="O3318" s="196"/>
      <c r="P3318" s="196"/>
      <c r="Q3318" s="197" t="s">
        <v>1</v>
      </c>
    </row>
    <row r="3319" spans="1:17" x14ac:dyDescent="0.2">
      <c r="A3319" s="198" t="s">
        <v>57</v>
      </c>
      <c r="B3319" s="199" t="s">
        <v>205</v>
      </c>
      <c r="C3319" s="199" t="s">
        <v>215</v>
      </c>
      <c r="D3319" s="199" t="s">
        <v>197</v>
      </c>
      <c r="E3319" s="199"/>
      <c r="F3319" s="199"/>
      <c r="G3319" s="199"/>
      <c r="H3319" s="199"/>
      <c r="I3319" s="199">
        <v>56833</v>
      </c>
      <c r="J3319" s="199"/>
      <c r="K3319" s="199">
        <v>64234</v>
      </c>
      <c r="L3319" s="199"/>
      <c r="M3319" s="199">
        <v>72297</v>
      </c>
      <c r="N3319" s="199"/>
      <c r="O3319" s="199"/>
      <c r="P3319" s="199"/>
      <c r="Q3319" s="200" t="s">
        <v>1</v>
      </c>
    </row>
    <row r="3320" spans="1:17" x14ac:dyDescent="0.2">
      <c r="A3320" s="195" t="s">
        <v>57</v>
      </c>
      <c r="B3320" s="196" t="s">
        <v>205</v>
      </c>
      <c r="C3320" s="196" t="s">
        <v>213</v>
      </c>
      <c r="D3320" s="196" t="s">
        <v>195</v>
      </c>
      <c r="E3320" s="196"/>
      <c r="F3320" s="196"/>
      <c r="G3320" s="196"/>
      <c r="H3320" s="196"/>
      <c r="I3320" s="196"/>
      <c r="J3320" s="196"/>
      <c r="K3320" s="196"/>
      <c r="L3320" s="196"/>
      <c r="M3320" s="196"/>
      <c r="N3320" s="196"/>
      <c r="O3320" s="196"/>
      <c r="P3320" s="196"/>
      <c r="Q3320" s="197" t="s">
        <v>1</v>
      </c>
    </row>
    <row r="3321" spans="1:17" x14ac:dyDescent="0.2">
      <c r="A3321" s="198" t="s">
        <v>57</v>
      </c>
      <c r="B3321" s="199" t="s">
        <v>205</v>
      </c>
      <c r="C3321" s="199" t="s">
        <v>213</v>
      </c>
      <c r="D3321" s="199" t="s">
        <v>197</v>
      </c>
      <c r="E3321" s="199"/>
      <c r="F3321" s="199"/>
      <c r="G3321" s="199"/>
      <c r="H3321" s="199"/>
      <c r="I3321" s="199"/>
      <c r="J3321" s="199"/>
      <c r="K3321" s="199"/>
      <c r="L3321" s="199"/>
      <c r="M3321" s="199"/>
      <c r="N3321" s="199"/>
      <c r="O3321" s="199"/>
      <c r="P3321" s="199"/>
      <c r="Q3321" s="200" t="s">
        <v>1</v>
      </c>
    </row>
    <row r="3322" spans="1:17" x14ac:dyDescent="0.2">
      <c r="A3322" s="195" t="s">
        <v>57</v>
      </c>
      <c r="B3322" s="196" t="s">
        <v>205</v>
      </c>
      <c r="C3322" s="196" t="s">
        <v>212</v>
      </c>
      <c r="D3322" s="196" t="s">
        <v>195</v>
      </c>
      <c r="E3322" s="196"/>
      <c r="F3322" s="196"/>
      <c r="G3322" s="196"/>
      <c r="H3322" s="196"/>
      <c r="I3322" s="196"/>
      <c r="J3322" s="196"/>
      <c r="K3322" s="196"/>
      <c r="L3322" s="196"/>
      <c r="M3322" s="196"/>
      <c r="N3322" s="196"/>
      <c r="O3322" s="196"/>
      <c r="P3322" s="196"/>
      <c r="Q3322" s="197" t="s">
        <v>1</v>
      </c>
    </row>
    <row r="3323" spans="1:17" x14ac:dyDescent="0.2">
      <c r="A3323" s="198" t="s">
        <v>57</v>
      </c>
      <c r="B3323" s="199" t="s">
        <v>205</v>
      </c>
      <c r="C3323" s="199" t="s">
        <v>212</v>
      </c>
      <c r="D3323" s="199" t="s">
        <v>197</v>
      </c>
      <c r="E3323" s="199"/>
      <c r="F3323" s="199"/>
      <c r="G3323" s="199"/>
      <c r="H3323" s="199"/>
      <c r="I3323" s="199"/>
      <c r="J3323" s="199"/>
      <c r="K3323" s="199"/>
      <c r="L3323" s="199"/>
      <c r="M3323" s="199"/>
      <c r="N3323" s="199"/>
      <c r="O3323" s="199"/>
      <c r="P3323" s="199"/>
      <c r="Q3323" s="200" t="s">
        <v>1</v>
      </c>
    </row>
    <row r="3324" spans="1:17" x14ac:dyDescent="0.2">
      <c r="A3324" s="195" t="s">
        <v>57</v>
      </c>
      <c r="B3324" s="196" t="s">
        <v>205</v>
      </c>
      <c r="C3324" s="196" t="s">
        <v>210</v>
      </c>
      <c r="D3324" s="196" t="s">
        <v>195</v>
      </c>
      <c r="E3324" s="196"/>
      <c r="F3324" s="196"/>
      <c r="G3324" s="196"/>
      <c r="H3324" s="196"/>
      <c r="I3324" s="196"/>
      <c r="J3324" s="196"/>
      <c r="K3324" s="196"/>
      <c r="L3324" s="196"/>
      <c r="M3324" s="196"/>
      <c r="N3324" s="196"/>
      <c r="O3324" s="196"/>
      <c r="P3324" s="196"/>
      <c r="Q3324" s="197" t="s">
        <v>1</v>
      </c>
    </row>
    <row r="3325" spans="1:17" x14ac:dyDescent="0.2">
      <c r="A3325" s="198" t="s">
        <v>57</v>
      </c>
      <c r="B3325" s="199" t="s">
        <v>205</v>
      </c>
      <c r="C3325" s="199" t="s">
        <v>210</v>
      </c>
      <c r="D3325" s="199" t="s">
        <v>197</v>
      </c>
      <c r="E3325" s="199"/>
      <c r="F3325" s="199"/>
      <c r="G3325" s="199"/>
      <c r="H3325" s="199"/>
      <c r="I3325" s="199"/>
      <c r="J3325" s="199"/>
      <c r="K3325" s="199"/>
      <c r="L3325" s="199"/>
      <c r="M3325" s="199"/>
      <c r="N3325" s="199"/>
      <c r="O3325" s="199"/>
      <c r="P3325" s="199"/>
      <c r="Q3325" s="200" t="s">
        <v>1</v>
      </c>
    </row>
    <row r="3326" spans="1:17" x14ac:dyDescent="0.2">
      <c r="A3326" s="195" t="s">
        <v>57</v>
      </c>
      <c r="B3326" s="196" t="s">
        <v>205</v>
      </c>
      <c r="C3326" s="196" t="s">
        <v>206</v>
      </c>
      <c r="D3326" s="196" t="s">
        <v>195</v>
      </c>
      <c r="E3326" s="196"/>
      <c r="F3326" s="196"/>
      <c r="G3326" s="196"/>
      <c r="H3326" s="196"/>
      <c r="I3326" s="196"/>
      <c r="J3326" s="196"/>
      <c r="K3326" s="196"/>
      <c r="L3326" s="196"/>
      <c r="M3326" s="196"/>
      <c r="N3326" s="196"/>
      <c r="O3326" s="196"/>
      <c r="P3326" s="196"/>
      <c r="Q3326" s="197" t="s">
        <v>1</v>
      </c>
    </row>
    <row r="3327" spans="1:17" x14ac:dyDescent="0.2">
      <c r="A3327" s="198" t="s">
        <v>57</v>
      </c>
      <c r="B3327" s="199" t="s">
        <v>205</v>
      </c>
      <c r="C3327" s="199" t="s">
        <v>206</v>
      </c>
      <c r="D3327" s="199" t="s">
        <v>197</v>
      </c>
      <c r="E3327" s="199"/>
      <c r="F3327" s="199"/>
      <c r="G3327" s="199"/>
      <c r="H3327" s="199"/>
      <c r="I3327" s="199"/>
      <c r="J3327" s="199"/>
      <c r="K3327" s="199"/>
      <c r="L3327" s="199"/>
      <c r="M3327" s="199"/>
      <c r="N3327" s="199"/>
      <c r="O3327" s="199"/>
      <c r="P3327" s="199"/>
      <c r="Q3327" s="200" t="s">
        <v>1</v>
      </c>
    </row>
    <row r="3328" spans="1:17" x14ac:dyDescent="0.2">
      <c r="A3328" s="195" t="s">
        <v>57</v>
      </c>
      <c r="B3328" s="196" t="s">
        <v>205</v>
      </c>
      <c r="C3328" s="196" t="s">
        <v>211</v>
      </c>
      <c r="D3328" s="196" t="s">
        <v>195</v>
      </c>
      <c r="E3328" s="199"/>
      <c r="F3328" s="199"/>
      <c r="G3328" s="199"/>
      <c r="H3328" s="199"/>
      <c r="I3328" s="199"/>
      <c r="J3328" s="199"/>
      <c r="K3328" s="199"/>
      <c r="L3328" s="199"/>
      <c r="M3328" s="199"/>
      <c r="N3328" s="199"/>
      <c r="O3328" s="199"/>
      <c r="P3328" s="199"/>
      <c r="Q3328" s="200"/>
    </row>
    <row r="3329" spans="1:17" x14ac:dyDescent="0.2">
      <c r="A3329" s="198" t="s">
        <v>57</v>
      </c>
      <c r="B3329" s="199" t="s">
        <v>205</v>
      </c>
      <c r="C3329" s="199" t="s">
        <v>211</v>
      </c>
      <c r="D3329" s="199" t="s">
        <v>197</v>
      </c>
      <c r="E3329" s="199"/>
      <c r="F3329" s="199"/>
      <c r="G3329" s="199"/>
      <c r="H3329" s="199"/>
      <c r="I3329" s="199"/>
      <c r="J3329" s="199"/>
      <c r="K3329" s="199"/>
      <c r="L3329" s="199"/>
      <c r="M3329" s="199"/>
      <c r="N3329" s="199"/>
      <c r="O3329" s="199"/>
      <c r="P3329" s="199"/>
      <c r="Q3329" s="200"/>
    </row>
    <row r="3330" spans="1:17" x14ac:dyDescent="0.2">
      <c r="A3330" s="195" t="s">
        <v>57</v>
      </c>
      <c r="B3330" s="196" t="s">
        <v>205</v>
      </c>
      <c r="C3330" s="196" t="s">
        <v>1087</v>
      </c>
      <c r="D3330" s="196" t="s">
        <v>195</v>
      </c>
      <c r="E3330" s="199"/>
      <c r="F3330" s="199"/>
      <c r="G3330" s="199"/>
      <c r="H3330" s="199"/>
      <c r="I3330" s="199"/>
      <c r="J3330" s="199"/>
      <c r="K3330" s="199"/>
      <c r="L3330" s="199"/>
      <c r="M3330" s="199"/>
      <c r="N3330" s="199"/>
      <c r="O3330" s="199"/>
      <c r="P3330" s="199"/>
      <c r="Q3330" s="200"/>
    </row>
    <row r="3331" spans="1:17" x14ac:dyDescent="0.2">
      <c r="A3331" s="198" t="s">
        <v>57</v>
      </c>
      <c r="B3331" s="199" t="s">
        <v>205</v>
      </c>
      <c r="C3331" s="199" t="s">
        <v>1087</v>
      </c>
      <c r="D3331" s="199" t="s">
        <v>197</v>
      </c>
      <c r="E3331" s="199"/>
      <c r="F3331" s="199"/>
      <c r="G3331" s="199"/>
      <c r="H3331" s="199"/>
      <c r="I3331" s="199"/>
      <c r="J3331" s="199"/>
      <c r="K3331" s="199"/>
      <c r="L3331" s="199"/>
      <c r="M3331" s="199"/>
      <c r="N3331" s="199"/>
      <c r="O3331" s="199"/>
      <c r="P3331" s="199"/>
      <c r="Q3331" s="200"/>
    </row>
    <row r="3332" spans="1:17" x14ac:dyDescent="0.2">
      <c r="A3332" s="195" t="s">
        <v>57</v>
      </c>
      <c r="B3332" s="196" t="s">
        <v>209</v>
      </c>
      <c r="C3332" s="196" t="s">
        <v>214</v>
      </c>
      <c r="D3332" s="196" t="s">
        <v>195</v>
      </c>
      <c r="E3332" s="196"/>
      <c r="F3332" s="196"/>
      <c r="G3332" s="196"/>
      <c r="H3332" s="196"/>
      <c r="I3332" s="196"/>
      <c r="J3332" s="196"/>
      <c r="K3332" s="196">
        <v>13.5481</v>
      </c>
      <c r="L3332" s="196"/>
      <c r="M3332" s="196">
        <v>11.759069999999999</v>
      </c>
      <c r="N3332" s="196"/>
      <c r="O3332" s="196"/>
      <c r="P3332" s="196"/>
      <c r="Q3332" s="197" t="s">
        <v>1</v>
      </c>
    </row>
    <row r="3333" spans="1:17" x14ac:dyDescent="0.2">
      <c r="A3333" s="198" t="s">
        <v>57</v>
      </c>
      <c r="B3333" s="199" t="s">
        <v>209</v>
      </c>
      <c r="C3333" s="199" t="s">
        <v>214</v>
      </c>
      <c r="D3333" s="199" t="s">
        <v>197</v>
      </c>
      <c r="E3333" s="199"/>
      <c r="F3333" s="199"/>
      <c r="G3333" s="199"/>
      <c r="H3333" s="199"/>
      <c r="I3333" s="199"/>
      <c r="J3333" s="199"/>
      <c r="K3333" s="199">
        <v>14.334110000000001</v>
      </c>
      <c r="L3333" s="199"/>
      <c r="M3333" s="199">
        <v>11.335649999999999</v>
      </c>
      <c r="N3333" s="199"/>
      <c r="O3333" s="199"/>
      <c r="P3333" s="199"/>
      <c r="Q3333" s="200" t="s">
        <v>1</v>
      </c>
    </row>
    <row r="3334" spans="1:17" x14ac:dyDescent="0.2">
      <c r="A3334" s="195" t="s">
        <v>57</v>
      </c>
      <c r="B3334" s="196" t="s">
        <v>209</v>
      </c>
      <c r="C3334" s="196" t="s">
        <v>215</v>
      </c>
      <c r="D3334" s="196" t="s">
        <v>195</v>
      </c>
      <c r="E3334" s="196"/>
      <c r="F3334" s="196"/>
      <c r="G3334" s="196"/>
      <c r="H3334" s="196"/>
      <c r="I3334" s="196"/>
      <c r="J3334" s="196"/>
      <c r="K3334" s="196">
        <v>13.0341</v>
      </c>
      <c r="L3334" s="196"/>
      <c r="M3334" s="196">
        <v>6.2716700000000003</v>
      </c>
      <c r="N3334" s="196"/>
      <c r="O3334" s="196"/>
      <c r="P3334" s="196"/>
      <c r="Q3334" s="197" t="s">
        <v>1</v>
      </c>
    </row>
    <row r="3335" spans="1:17" x14ac:dyDescent="0.2">
      <c r="A3335" s="198" t="s">
        <v>57</v>
      </c>
      <c r="B3335" s="199" t="s">
        <v>209</v>
      </c>
      <c r="C3335" s="199" t="s">
        <v>215</v>
      </c>
      <c r="D3335" s="199" t="s">
        <v>197</v>
      </c>
      <c r="E3335" s="199"/>
      <c r="F3335" s="199"/>
      <c r="G3335" s="199"/>
      <c r="H3335" s="199"/>
      <c r="I3335" s="199"/>
      <c r="J3335" s="199"/>
      <c r="K3335" s="199">
        <v>13.880140000000001</v>
      </c>
      <c r="L3335" s="199"/>
      <c r="M3335" s="199">
        <v>6.3247099999999996</v>
      </c>
      <c r="N3335" s="199"/>
      <c r="O3335" s="199"/>
      <c r="P3335" s="199"/>
      <c r="Q3335" s="200" t="s">
        <v>1</v>
      </c>
    </row>
    <row r="3336" spans="1:17" x14ac:dyDescent="0.2">
      <c r="A3336" s="195" t="s">
        <v>57</v>
      </c>
      <c r="B3336" s="196" t="s">
        <v>209</v>
      </c>
      <c r="C3336" s="196" t="s">
        <v>213</v>
      </c>
      <c r="D3336" s="196" t="s">
        <v>195</v>
      </c>
      <c r="E3336" s="196"/>
      <c r="F3336" s="196"/>
      <c r="G3336" s="196"/>
      <c r="H3336" s="196"/>
      <c r="I3336" s="196"/>
      <c r="J3336" s="196"/>
      <c r="K3336" s="196">
        <v>6.99003</v>
      </c>
      <c r="L3336" s="196"/>
      <c r="M3336" s="196">
        <v>7.9837899999999999</v>
      </c>
      <c r="N3336" s="196"/>
      <c r="O3336" s="196"/>
      <c r="P3336" s="196"/>
      <c r="Q3336" s="197" t="s">
        <v>1</v>
      </c>
    </row>
    <row r="3337" spans="1:17" x14ac:dyDescent="0.2">
      <c r="A3337" s="198" t="s">
        <v>57</v>
      </c>
      <c r="B3337" s="199" t="s">
        <v>209</v>
      </c>
      <c r="C3337" s="199" t="s">
        <v>213</v>
      </c>
      <c r="D3337" s="199" t="s">
        <v>197</v>
      </c>
      <c r="E3337" s="199"/>
      <c r="F3337" s="199"/>
      <c r="G3337" s="199"/>
      <c r="H3337" s="199"/>
      <c r="I3337" s="199"/>
      <c r="J3337" s="199"/>
      <c r="K3337" s="199">
        <v>7.66418</v>
      </c>
      <c r="L3337" s="199"/>
      <c r="M3337" s="199">
        <v>8.0805699999999998</v>
      </c>
      <c r="N3337" s="199"/>
      <c r="O3337" s="199"/>
      <c r="P3337" s="199"/>
      <c r="Q3337" s="200" t="s">
        <v>1</v>
      </c>
    </row>
    <row r="3338" spans="1:17" x14ac:dyDescent="0.2">
      <c r="A3338" s="195" t="s">
        <v>57</v>
      </c>
      <c r="B3338" s="196" t="s">
        <v>209</v>
      </c>
      <c r="C3338" s="196" t="s">
        <v>212</v>
      </c>
      <c r="D3338" s="196" t="s">
        <v>195</v>
      </c>
      <c r="E3338" s="196"/>
      <c r="F3338" s="196"/>
      <c r="G3338" s="196"/>
      <c r="H3338" s="196"/>
      <c r="I3338" s="196"/>
      <c r="J3338" s="196"/>
      <c r="K3338" s="196">
        <v>6.9856299999999996</v>
      </c>
      <c r="L3338" s="196"/>
      <c r="M3338" s="196">
        <v>9.1463900000000002</v>
      </c>
      <c r="N3338" s="196"/>
      <c r="O3338" s="196"/>
      <c r="P3338" s="196"/>
      <c r="Q3338" s="197" t="s">
        <v>1</v>
      </c>
    </row>
    <row r="3339" spans="1:17" x14ac:dyDescent="0.2">
      <c r="A3339" s="198" t="s">
        <v>57</v>
      </c>
      <c r="B3339" s="199" t="s">
        <v>209</v>
      </c>
      <c r="C3339" s="199" t="s">
        <v>212</v>
      </c>
      <c r="D3339" s="199" t="s">
        <v>197</v>
      </c>
      <c r="E3339" s="199"/>
      <c r="F3339" s="199"/>
      <c r="G3339" s="199"/>
      <c r="H3339" s="199"/>
      <c r="I3339" s="199"/>
      <c r="J3339" s="199"/>
      <c r="K3339" s="199">
        <v>7.6966099999999997</v>
      </c>
      <c r="L3339" s="199"/>
      <c r="M3339" s="199">
        <v>9.7438500000000001</v>
      </c>
      <c r="N3339" s="199"/>
      <c r="O3339" s="199"/>
      <c r="P3339" s="199"/>
      <c r="Q3339" s="200" t="s">
        <v>1</v>
      </c>
    </row>
    <row r="3340" spans="1:17" x14ac:dyDescent="0.2">
      <c r="A3340" s="195" t="s">
        <v>57</v>
      </c>
      <c r="B3340" s="196" t="s">
        <v>209</v>
      </c>
      <c r="C3340" s="196" t="s">
        <v>210</v>
      </c>
      <c r="D3340" s="196" t="s">
        <v>195</v>
      </c>
      <c r="E3340" s="196"/>
      <c r="F3340" s="196"/>
      <c r="G3340" s="196"/>
      <c r="H3340" s="196"/>
      <c r="I3340" s="196"/>
      <c r="J3340" s="196"/>
      <c r="K3340" s="196">
        <v>6.5433300000000001</v>
      </c>
      <c r="L3340" s="196"/>
      <c r="M3340" s="196">
        <v>9.8627800000000008</v>
      </c>
      <c r="N3340" s="196"/>
      <c r="O3340" s="196"/>
      <c r="P3340" s="196"/>
      <c r="Q3340" s="197" t="s">
        <v>1</v>
      </c>
    </row>
    <row r="3341" spans="1:17" x14ac:dyDescent="0.2">
      <c r="A3341" s="198" t="s">
        <v>57</v>
      </c>
      <c r="B3341" s="199" t="s">
        <v>209</v>
      </c>
      <c r="C3341" s="199" t="s">
        <v>210</v>
      </c>
      <c r="D3341" s="199" t="s">
        <v>197</v>
      </c>
      <c r="E3341" s="199"/>
      <c r="F3341" s="199"/>
      <c r="G3341" s="199"/>
      <c r="H3341" s="199"/>
      <c r="I3341" s="199"/>
      <c r="J3341" s="199"/>
      <c r="K3341" s="199">
        <v>7.2973299999999997</v>
      </c>
      <c r="L3341" s="199"/>
      <c r="M3341" s="199">
        <v>9.1863100000000006</v>
      </c>
      <c r="N3341" s="199"/>
      <c r="O3341" s="199"/>
      <c r="P3341" s="199"/>
      <c r="Q3341" s="200" t="s">
        <v>1</v>
      </c>
    </row>
    <row r="3342" spans="1:17" x14ac:dyDescent="0.2">
      <c r="A3342" s="195" t="s">
        <v>57</v>
      </c>
      <c r="B3342" s="196" t="s">
        <v>209</v>
      </c>
      <c r="C3342" s="196" t="s">
        <v>206</v>
      </c>
      <c r="D3342" s="196" t="s">
        <v>195</v>
      </c>
      <c r="E3342" s="196"/>
      <c r="F3342" s="196"/>
      <c r="G3342" s="196"/>
      <c r="H3342" s="196"/>
      <c r="I3342" s="196"/>
      <c r="J3342" s="196"/>
      <c r="K3342" s="196">
        <v>6.3925700000000001</v>
      </c>
      <c r="L3342" s="196"/>
      <c r="M3342" s="196">
        <v>7.8939899999999996</v>
      </c>
      <c r="N3342" s="196"/>
      <c r="O3342" s="196"/>
      <c r="P3342" s="196"/>
      <c r="Q3342" s="197" t="s">
        <v>1</v>
      </c>
    </row>
    <row r="3343" spans="1:17" x14ac:dyDescent="0.2">
      <c r="A3343" s="198" t="s">
        <v>57</v>
      </c>
      <c r="B3343" s="199" t="s">
        <v>209</v>
      </c>
      <c r="C3343" s="199" t="s">
        <v>206</v>
      </c>
      <c r="D3343" s="199" t="s">
        <v>197</v>
      </c>
      <c r="E3343" s="199"/>
      <c r="F3343" s="199"/>
      <c r="G3343" s="199"/>
      <c r="H3343" s="199"/>
      <c r="I3343" s="199"/>
      <c r="J3343" s="199"/>
      <c r="K3343" s="199">
        <v>7.1087199999999999</v>
      </c>
      <c r="L3343" s="199"/>
      <c r="M3343" s="199">
        <v>8.22288</v>
      </c>
      <c r="N3343" s="199"/>
      <c r="O3343" s="199"/>
      <c r="P3343" s="199"/>
      <c r="Q3343" s="200" t="s">
        <v>1</v>
      </c>
    </row>
    <row r="3344" spans="1:17" x14ac:dyDescent="0.2">
      <c r="A3344" s="195" t="s">
        <v>57</v>
      </c>
      <c r="B3344" s="196" t="s">
        <v>209</v>
      </c>
      <c r="C3344" s="196" t="s">
        <v>211</v>
      </c>
      <c r="D3344" s="196" t="s">
        <v>195</v>
      </c>
      <c r="E3344" s="196"/>
      <c r="F3344" s="196"/>
      <c r="G3344" s="196"/>
      <c r="H3344" s="196"/>
      <c r="I3344" s="196"/>
      <c r="J3344" s="196"/>
      <c r="K3344" s="196"/>
      <c r="L3344" s="196"/>
      <c r="M3344" s="196"/>
      <c r="N3344" s="196"/>
      <c r="O3344" s="196"/>
      <c r="P3344" s="196"/>
      <c r="Q3344" s="197" t="s">
        <v>1</v>
      </c>
    </row>
    <row r="3345" spans="1:17" x14ac:dyDescent="0.2">
      <c r="A3345" s="198" t="s">
        <v>57</v>
      </c>
      <c r="B3345" s="199" t="s">
        <v>209</v>
      </c>
      <c r="C3345" s="199" t="s">
        <v>211</v>
      </c>
      <c r="D3345" s="199" t="s">
        <v>197</v>
      </c>
      <c r="E3345" s="199"/>
      <c r="F3345" s="199"/>
      <c r="G3345" s="199"/>
      <c r="H3345" s="199"/>
      <c r="I3345" s="199"/>
      <c r="J3345" s="199"/>
      <c r="K3345" s="199"/>
      <c r="L3345" s="199"/>
      <c r="M3345" s="199"/>
      <c r="N3345" s="199"/>
      <c r="O3345" s="199"/>
      <c r="P3345" s="199"/>
      <c r="Q3345" s="200" t="s">
        <v>1</v>
      </c>
    </row>
    <row r="3346" spans="1:17" x14ac:dyDescent="0.2">
      <c r="A3346" s="195" t="s">
        <v>57</v>
      </c>
      <c r="B3346" s="196" t="s">
        <v>207</v>
      </c>
      <c r="C3346" s="196" t="s">
        <v>214</v>
      </c>
      <c r="D3346" s="196" t="s">
        <v>195</v>
      </c>
      <c r="E3346" s="196"/>
      <c r="F3346" s="196"/>
      <c r="G3346" s="196"/>
      <c r="H3346" s="196"/>
      <c r="I3346" s="196"/>
      <c r="J3346" s="196"/>
      <c r="K3346" s="196"/>
      <c r="L3346" s="196"/>
      <c r="M3346" s="196">
        <v>9.2398600000000002</v>
      </c>
      <c r="N3346" s="196"/>
      <c r="O3346" s="196"/>
      <c r="P3346" s="196"/>
      <c r="Q3346" s="197" t="s">
        <v>1</v>
      </c>
    </row>
    <row r="3347" spans="1:17" x14ac:dyDescent="0.2">
      <c r="A3347" s="198" t="s">
        <v>57</v>
      </c>
      <c r="B3347" s="199" t="s">
        <v>207</v>
      </c>
      <c r="C3347" s="199" t="s">
        <v>214</v>
      </c>
      <c r="D3347" s="199" t="s">
        <v>197</v>
      </c>
      <c r="E3347" s="199"/>
      <c r="F3347" s="199"/>
      <c r="G3347" s="199"/>
      <c r="H3347" s="199"/>
      <c r="I3347" s="199"/>
      <c r="J3347" s="199"/>
      <c r="K3347" s="199"/>
      <c r="L3347" s="199"/>
      <c r="M3347" s="199">
        <v>9.3653899999999997</v>
      </c>
      <c r="N3347" s="199"/>
      <c r="O3347" s="199"/>
      <c r="P3347" s="199"/>
      <c r="Q3347" s="200" t="s">
        <v>1</v>
      </c>
    </row>
    <row r="3348" spans="1:17" x14ac:dyDescent="0.2">
      <c r="A3348" s="195" t="s">
        <v>57</v>
      </c>
      <c r="B3348" s="196" t="s">
        <v>207</v>
      </c>
      <c r="C3348" s="196" t="s">
        <v>215</v>
      </c>
      <c r="D3348" s="196" t="s">
        <v>195</v>
      </c>
      <c r="E3348" s="196"/>
      <c r="F3348" s="196"/>
      <c r="G3348" s="196"/>
      <c r="H3348" s="196"/>
      <c r="I3348" s="196"/>
      <c r="J3348" s="196"/>
      <c r="K3348" s="196"/>
      <c r="L3348" s="196"/>
      <c r="M3348" s="196">
        <v>12.180669999999999</v>
      </c>
      <c r="N3348" s="196"/>
      <c r="O3348" s="196"/>
      <c r="P3348" s="196"/>
      <c r="Q3348" s="197" t="s">
        <v>1</v>
      </c>
    </row>
    <row r="3349" spans="1:17" x14ac:dyDescent="0.2">
      <c r="A3349" s="198" t="s">
        <v>57</v>
      </c>
      <c r="B3349" s="199" t="s">
        <v>207</v>
      </c>
      <c r="C3349" s="199" t="s">
        <v>215</v>
      </c>
      <c r="D3349" s="199" t="s">
        <v>197</v>
      </c>
      <c r="E3349" s="199"/>
      <c r="F3349" s="199"/>
      <c r="G3349" s="199"/>
      <c r="H3349" s="199"/>
      <c r="I3349" s="199"/>
      <c r="J3349" s="199"/>
      <c r="K3349" s="199"/>
      <c r="L3349" s="199"/>
      <c r="M3349" s="199">
        <v>9.5647099999999998</v>
      </c>
      <c r="N3349" s="199"/>
      <c r="O3349" s="199"/>
      <c r="P3349" s="199"/>
      <c r="Q3349" s="200" t="s">
        <v>1</v>
      </c>
    </row>
    <row r="3350" spans="1:17" x14ac:dyDescent="0.2">
      <c r="A3350" s="195" t="s">
        <v>57</v>
      </c>
      <c r="B3350" s="196" t="s">
        <v>207</v>
      </c>
      <c r="C3350" s="196" t="s">
        <v>213</v>
      </c>
      <c r="D3350" s="196" t="s">
        <v>195</v>
      </c>
      <c r="E3350" s="196"/>
      <c r="F3350" s="196"/>
      <c r="G3350" s="196"/>
      <c r="H3350" s="196"/>
      <c r="I3350" s="196"/>
      <c r="J3350" s="196"/>
      <c r="K3350" s="196"/>
      <c r="L3350" s="196"/>
      <c r="M3350" s="196"/>
      <c r="N3350" s="196"/>
      <c r="O3350" s="196"/>
      <c r="P3350" s="196"/>
      <c r="Q3350" s="197" t="s">
        <v>1</v>
      </c>
    </row>
    <row r="3351" spans="1:17" x14ac:dyDescent="0.2">
      <c r="A3351" s="198" t="s">
        <v>57</v>
      </c>
      <c r="B3351" s="199" t="s">
        <v>207</v>
      </c>
      <c r="C3351" s="199" t="s">
        <v>213</v>
      </c>
      <c r="D3351" s="199" t="s">
        <v>197</v>
      </c>
      <c r="E3351" s="199"/>
      <c r="F3351" s="199"/>
      <c r="G3351" s="199"/>
      <c r="H3351" s="199"/>
      <c r="I3351" s="199"/>
      <c r="J3351" s="199"/>
      <c r="K3351" s="199"/>
      <c r="L3351" s="199"/>
      <c r="M3351" s="199"/>
      <c r="N3351" s="199"/>
      <c r="O3351" s="199"/>
      <c r="P3351" s="199"/>
      <c r="Q3351" s="200" t="s">
        <v>1</v>
      </c>
    </row>
    <row r="3352" spans="1:17" x14ac:dyDescent="0.2">
      <c r="A3352" s="195" t="s">
        <v>57</v>
      </c>
      <c r="B3352" s="196" t="s">
        <v>207</v>
      </c>
      <c r="C3352" s="196" t="s">
        <v>212</v>
      </c>
      <c r="D3352" s="196" t="s">
        <v>195</v>
      </c>
      <c r="E3352" s="196"/>
      <c r="F3352" s="196"/>
      <c r="G3352" s="196"/>
      <c r="H3352" s="196"/>
      <c r="I3352" s="196"/>
      <c r="J3352" s="196"/>
      <c r="K3352" s="196"/>
      <c r="L3352" s="196"/>
      <c r="M3352" s="196"/>
      <c r="N3352" s="196"/>
      <c r="O3352" s="196"/>
      <c r="P3352" s="196"/>
      <c r="Q3352" s="197" t="s">
        <v>1</v>
      </c>
    </row>
    <row r="3353" spans="1:17" x14ac:dyDescent="0.2">
      <c r="A3353" s="198" t="s">
        <v>57</v>
      </c>
      <c r="B3353" s="199" t="s">
        <v>207</v>
      </c>
      <c r="C3353" s="199" t="s">
        <v>212</v>
      </c>
      <c r="D3353" s="199" t="s">
        <v>197</v>
      </c>
      <c r="E3353" s="199"/>
      <c r="F3353" s="199"/>
      <c r="G3353" s="199"/>
      <c r="H3353" s="199"/>
      <c r="I3353" s="199"/>
      <c r="J3353" s="199"/>
      <c r="K3353" s="199"/>
      <c r="L3353" s="199"/>
      <c r="M3353" s="199"/>
      <c r="N3353" s="199"/>
      <c r="O3353" s="199"/>
      <c r="P3353" s="199"/>
      <c r="Q3353" s="200" t="s">
        <v>1</v>
      </c>
    </row>
    <row r="3354" spans="1:17" x14ac:dyDescent="0.2">
      <c r="A3354" s="195" t="s">
        <v>57</v>
      </c>
      <c r="B3354" s="196" t="s">
        <v>207</v>
      </c>
      <c r="C3354" s="196" t="s">
        <v>210</v>
      </c>
      <c r="D3354" s="196" t="s">
        <v>195</v>
      </c>
      <c r="E3354" s="196"/>
      <c r="F3354" s="196"/>
      <c r="G3354" s="196"/>
      <c r="H3354" s="196"/>
      <c r="I3354" s="196"/>
      <c r="J3354" s="196"/>
      <c r="K3354" s="196"/>
      <c r="L3354" s="196"/>
      <c r="M3354" s="196"/>
      <c r="N3354" s="196"/>
      <c r="O3354" s="196"/>
      <c r="P3354" s="196"/>
      <c r="Q3354" s="197" t="s">
        <v>1</v>
      </c>
    </row>
    <row r="3355" spans="1:17" x14ac:dyDescent="0.2">
      <c r="A3355" s="198" t="s">
        <v>57</v>
      </c>
      <c r="B3355" s="199" t="s">
        <v>207</v>
      </c>
      <c r="C3355" s="199" t="s">
        <v>210</v>
      </c>
      <c r="D3355" s="199" t="s">
        <v>197</v>
      </c>
      <c r="E3355" s="199"/>
      <c r="F3355" s="199"/>
      <c r="G3355" s="199"/>
      <c r="H3355" s="199"/>
      <c r="I3355" s="199"/>
      <c r="J3355" s="199"/>
      <c r="K3355" s="199"/>
      <c r="L3355" s="199"/>
      <c r="M3355" s="199"/>
      <c r="N3355" s="199"/>
      <c r="O3355" s="199"/>
      <c r="P3355" s="199"/>
      <c r="Q3355" s="200" t="s">
        <v>1</v>
      </c>
    </row>
    <row r="3356" spans="1:17" x14ac:dyDescent="0.2">
      <c r="A3356" s="195" t="s">
        <v>57</v>
      </c>
      <c r="B3356" s="196" t="s">
        <v>207</v>
      </c>
      <c r="C3356" s="196" t="s">
        <v>206</v>
      </c>
      <c r="D3356" s="196" t="s">
        <v>195</v>
      </c>
      <c r="E3356" s="196"/>
      <c r="F3356" s="196"/>
      <c r="G3356" s="196"/>
      <c r="H3356" s="196"/>
      <c r="I3356" s="196"/>
      <c r="J3356" s="196"/>
      <c r="K3356" s="196"/>
      <c r="L3356" s="196"/>
      <c r="M3356" s="196"/>
      <c r="N3356" s="196"/>
      <c r="O3356" s="196"/>
      <c r="P3356" s="196"/>
      <c r="Q3356" s="197" t="s">
        <v>1</v>
      </c>
    </row>
    <row r="3357" spans="1:17" x14ac:dyDescent="0.2">
      <c r="A3357" s="198" t="s">
        <v>57</v>
      </c>
      <c r="B3357" s="199" t="s">
        <v>207</v>
      </c>
      <c r="C3357" s="199" t="s">
        <v>206</v>
      </c>
      <c r="D3357" s="199" t="s">
        <v>197</v>
      </c>
      <c r="E3357" s="199"/>
      <c r="F3357" s="199"/>
      <c r="G3357" s="199"/>
      <c r="H3357" s="199"/>
      <c r="I3357" s="199"/>
      <c r="J3357" s="199"/>
      <c r="K3357" s="199"/>
      <c r="L3357" s="199"/>
      <c r="M3357" s="199"/>
      <c r="N3357" s="199"/>
      <c r="O3357" s="199"/>
      <c r="P3357" s="199"/>
      <c r="Q3357" s="200" t="s">
        <v>1</v>
      </c>
    </row>
    <row r="3358" spans="1:17" x14ac:dyDescent="0.2">
      <c r="A3358" s="195" t="s">
        <v>57</v>
      </c>
      <c r="B3358" s="196" t="s">
        <v>207</v>
      </c>
      <c r="C3358" s="196" t="s">
        <v>211</v>
      </c>
      <c r="D3358" s="196" t="s">
        <v>195</v>
      </c>
      <c r="E3358" s="199"/>
      <c r="F3358" s="199"/>
      <c r="G3358" s="199"/>
      <c r="H3358" s="199"/>
      <c r="I3358" s="199"/>
      <c r="J3358" s="199"/>
      <c r="K3358" s="199"/>
      <c r="L3358" s="199"/>
      <c r="M3358" s="199"/>
      <c r="N3358" s="199"/>
      <c r="O3358" s="199"/>
      <c r="P3358" s="199"/>
      <c r="Q3358" s="200"/>
    </row>
    <row r="3359" spans="1:17" x14ac:dyDescent="0.2">
      <c r="A3359" s="198" t="s">
        <v>57</v>
      </c>
      <c r="B3359" s="199" t="s">
        <v>207</v>
      </c>
      <c r="C3359" s="199" t="s">
        <v>211</v>
      </c>
      <c r="D3359" s="199" t="s">
        <v>197</v>
      </c>
      <c r="E3359" s="199"/>
      <c r="F3359" s="199"/>
      <c r="G3359" s="199"/>
      <c r="H3359" s="199"/>
      <c r="I3359" s="199"/>
      <c r="J3359" s="199"/>
      <c r="K3359" s="199"/>
      <c r="L3359" s="199"/>
      <c r="M3359" s="199"/>
      <c r="N3359" s="199"/>
      <c r="O3359" s="199"/>
      <c r="P3359" s="199"/>
      <c r="Q3359" s="200"/>
    </row>
    <row r="3360" spans="1:17" x14ac:dyDescent="0.2">
      <c r="A3360" s="195" t="s">
        <v>57</v>
      </c>
      <c r="B3360" s="196" t="s">
        <v>207</v>
      </c>
      <c r="C3360" s="196" t="s">
        <v>1087</v>
      </c>
      <c r="D3360" s="196" t="s">
        <v>195</v>
      </c>
      <c r="E3360" s="199"/>
      <c r="F3360" s="199"/>
      <c r="G3360" s="199"/>
      <c r="H3360" s="199"/>
      <c r="I3360" s="199"/>
      <c r="J3360" s="199"/>
      <c r="K3360" s="199"/>
      <c r="L3360" s="199"/>
      <c r="M3360" s="199"/>
      <c r="N3360" s="199"/>
      <c r="O3360" s="199"/>
      <c r="P3360" s="199"/>
      <c r="Q3360" s="200"/>
    </row>
    <row r="3361" spans="1:17" x14ac:dyDescent="0.2">
      <c r="A3361" s="198" t="s">
        <v>57</v>
      </c>
      <c r="B3361" s="199" t="s">
        <v>207</v>
      </c>
      <c r="C3361" s="199" t="s">
        <v>1087</v>
      </c>
      <c r="D3361" s="199" t="s">
        <v>197</v>
      </c>
      <c r="E3361" s="199"/>
      <c r="F3361" s="199"/>
      <c r="G3361" s="199"/>
      <c r="H3361" s="199"/>
      <c r="I3361" s="199"/>
      <c r="J3361" s="199"/>
      <c r="K3361" s="199"/>
      <c r="L3361" s="199"/>
      <c r="M3361" s="199"/>
      <c r="N3361" s="199"/>
      <c r="O3361" s="199"/>
      <c r="P3361" s="199"/>
      <c r="Q3361" s="200"/>
    </row>
    <row r="3362" spans="1:17" x14ac:dyDescent="0.2">
      <c r="A3362" s="195" t="s">
        <v>58</v>
      </c>
      <c r="B3362" s="196" t="s">
        <v>208</v>
      </c>
      <c r="C3362" s="196" t="s">
        <v>214</v>
      </c>
      <c r="D3362" s="196" t="s">
        <v>195</v>
      </c>
      <c r="E3362" s="196">
        <v>73565</v>
      </c>
      <c r="F3362" s="196">
        <v>74814</v>
      </c>
      <c r="G3362" s="196">
        <v>70796</v>
      </c>
      <c r="H3362" s="196">
        <v>72223</v>
      </c>
      <c r="I3362" s="196">
        <v>68495</v>
      </c>
      <c r="J3362" s="196"/>
      <c r="K3362" s="196"/>
      <c r="L3362" s="196"/>
      <c r="M3362" s="196">
        <v>56764</v>
      </c>
      <c r="N3362" s="196"/>
      <c r="O3362" s="196"/>
      <c r="P3362" s="196"/>
      <c r="Q3362" s="197" t="s">
        <v>1</v>
      </c>
    </row>
    <row r="3363" spans="1:17" x14ac:dyDescent="0.2">
      <c r="A3363" s="198" t="s">
        <v>58</v>
      </c>
      <c r="B3363" s="199" t="s">
        <v>208</v>
      </c>
      <c r="C3363" s="199" t="s">
        <v>214</v>
      </c>
      <c r="D3363" s="199" t="s">
        <v>197</v>
      </c>
      <c r="E3363" s="199">
        <v>80985</v>
      </c>
      <c r="F3363" s="199">
        <v>82160</v>
      </c>
      <c r="G3363" s="199">
        <v>78491</v>
      </c>
      <c r="H3363" s="199">
        <v>79429</v>
      </c>
      <c r="I3363" s="199">
        <v>74817</v>
      </c>
      <c r="J3363" s="199"/>
      <c r="K3363" s="199"/>
      <c r="L3363" s="199"/>
      <c r="M3363" s="199">
        <v>62629</v>
      </c>
      <c r="N3363" s="199"/>
      <c r="O3363" s="199"/>
      <c r="P3363" s="199"/>
      <c r="Q3363" s="200" t="s">
        <v>1</v>
      </c>
    </row>
    <row r="3364" spans="1:17" x14ac:dyDescent="0.2">
      <c r="A3364" s="195" t="s">
        <v>58</v>
      </c>
      <c r="B3364" s="196" t="s">
        <v>208</v>
      </c>
      <c r="C3364" s="196" t="s">
        <v>215</v>
      </c>
      <c r="D3364" s="196" t="s">
        <v>195</v>
      </c>
      <c r="E3364" s="196">
        <v>69291</v>
      </c>
      <c r="F3364" s="196">
        <v>67977</v>
      </c>
      <c r="G3364" s="196">
        <v>67612</v>
      </c>
      <c r="H3364" s="196">
        <v>69592</v>
      </c>
      <c r="I3364" s="196">
        <v>66544</v>
      </c>
      <c r="J3364" s="196"/>
      <c r="K3364" s="196"/>
      <c r="L3364" s="196"/>
      <c r="M3364" s="196">
        <v>53701</v>
      </c>
      <c r="N3364" s="196"/>
      <c r="O3364" s="196"/>
      <c r="P3364" s="196"/>
      <c r="Q3364" s="197" t="s">
        <v>1</v>
      </c>
    </row>
    <row r="3365" spans="1:17" x14ac:dyDescent="0.2">
      <c r="A3365" s="198" t="s">
        <v>58</v>
      </c>
      <c r="B3365" s="199" t="s">
        <v>208</v>
      </c>
      <c r="C3365" s="199" t="s">
        <v>215</v>
      </c>
      <c r="D3365" s="199" t="s">
        <v>197</v>
      </c>
      <c r="E3365" s="199">
        <v>75827</v>
      </c>
      <c r="F3365" s="199">
        <v>74235</v>
      </c>
      <c r="G3365" s="199">
        <v>73320</v>
      </c>
      <c r="H3365" s="199">
        <v>75721</v>
      </c>
      <c r="I3365" s="199">
        <v>72715</v>
      </c>
      <c r="J3365" s="199"/>
      <c r="K3365" s="199"/>
      <c r="L3365" s="199"/>
      <c r="M3365" s="199">
        <v>59032</v>
      </c>
      <c r="N3365" s="199"/>
      <c r="O3365" s="199"/>
      <c r="P3365" s="199"/>
      <c r="Q3365" s="200" t="s">
        <v>1</v>
      </c>
    </row>
    <row r="3366" spans="1:17" x14ac:dyDescent="0.2">
      <c r="A3366" s="195" t="s">
        <v>58</v>
      </c>
      <c r="B3366" s="196" t="s">
        <v>208</v>
      </c>
      <c r="C3366" s="196" t="s">
        <v>213</v>
      </c>
      <c r="D3366" s="196" t="s">
        <v>195</v>
      </c>
      <c r="E3366" s="196">
        <v>71938</v>
      </c>
      <c r="F3366" s="196">
        <v>68792</v>
      </c>
      <c r="G3366" s="196">
        <v>68448</v>
      </c>
      <c r="H3366" s="196">
        <v>67465</v>
      </c>
      <c r="I3366" s="196">
        <v>67013</v>
      </c>
      <c r="J3366" s="196"/>
      <c r="K3366" s="196"/>
      <c r="L3366" s="196"/>
      <c r="M3366" s="196">
        <v>57570</v>
      </c>
      <c r="N3366" s="196"/>
      <c r="O3366" s="196"/>
      <c r="P3366" s="196"/>
      <c r="Q3366" s="197" t="s">
        <v>1</v>
      </c>
    </row>
    <row r="3367" spans="1:17" x14ac:dyDescent="0.2">
      <c r="A3367" s="198" t="s">
        <v>58</v>
      </c>
      <c r="B3367" s="199" t="s">
        <v>208</v>
      </c>
      <c r="C3367" s="199" t="s">
        <v>213</v>
      </c>
      <c r="D3367" s="199" t="s">
        <v>197</v>
      </c>
      <c r="E3367" s="199">
        <v>79178</v>
      </c>
      <c r="F3367" s="199">
        <v>75467</v>
      </c>
      <c r="G3367" s="199">
        <v>74667</v>
      </c>
      <c r="H3367" s="199">
        <v>74665</v>
      </c>
      <c r="I3367" s="199">
        <v>73318</v>
      </c>
      <c r="J3367" s="199"/>
      <c r="K3367" s="199"/>
      <c r="L3367" s="199"/>
      <c r="M3367" s="199">
        <v>63184</v>
      </c>
      <c r="N3367" s="199"/>
      <c r="O3367" s="199"/>
      <c r="P3367" s="199"/>
      <c r="Q3367" s="200" t="s">
        <v>1</v>
      </c>
    </row>
    <row r="3368" spans="1:17" x14ac:dyDescent="0.2">
      <c r="A3368" s="195" t="s">
        <v>58</v>
      </c>
      <c r="B3368" s="196" t="s">
        <v>208</v>
      </c>
      <c r="C3368" s="196" t="s">
        <v>212</v>
      </c>
      <c r="D3368" s="196" t="s">
        <v>195</v>
      </c>
      <c r="E3368" s="196">
        <v>71096</v>
      </c>
      <c r="F3368" s="196">
        <v>67084</v>
      </c>
      <c r="G3368" s="196">
        <v>63575</v>
      </c>
      <c r="H3368" s="196">
        <v>64716</v>
      </c>
      <c r="I3368" s="196">
        <v>64958</v>
      </c>
      <c r="J3368" s="196"/>
      <c r="K3368" s="196"/>
      <c r="L3368" s="196"/>
      <c r="M3368" s="196">
        <v>57541</v>
      </c>
      <c r="N3368" s="196"/>
      <c r="O3368" s="196"/>
      <c r="P3368" s="196"/>
      <c r="Q3368" s="197" t="s">
        <v>1</v>
      </c>
    </row>
    <row r="3369" spans="1:17" x14ac:dyDescent="0.2">
      <c r="A3369" s="198" t="s">
        <v>58</v>
      </c>
      <c r="B3369" s="199" t="s">
        <v>208</v>
      </c>
      <c r="C3369" s="199" t="s">
        <v>212</v>
      </c>
      <c r="D3369" s="199" t="s">
        <v>197</v>
      </c>
      <c r="E3369" s="199">
        <v>75922</v>
      </c>
      <c r="F3369" s="199">
        <v>72494</v>
      </c>
      <c r="G3369" s="199">
        <v>68480</v>
      </c>
      <c r="H3369" s="199">
        <v>69933</v>
      </c>
      <c r="I3369" s="199">
        <v>69455</v>
      </c>
      <c r="J3369" s="199"/>
      <c r="K3369" s="199"/>
      <c r="L3369" s="199"/>
      <c r="M3369" s="199">
        <v>61965</v>
      </c>
      <c r="N3369" s="199"/>
      <c r="O3369" s="199"/>
      <c r="P3369" s="199"/>
      <c r="Q3369" s="200" t="s">
        <v>1</v>
      </c>
    </row>
    <row r="3370" spans="1:17" x14ac:dyDescent="0.2">
      <c r="A3370" s="195" t="s">
        <v>58</v>
      </c>
      <c r="B3370" s="196" t="s">
        <v>208</v>
      </c>
      <c r="C3370" s="196" t="s">
        <v>210</v>
      </c>
      <c r="D3370" s="196" t="s">
        <v>195</v>
      </c>
      <c r="E3370" s="196">
        <v>69566</v>
      </c>
      <c r="F3370" s="196">
        <v>66525</v>
      </c>
      <c r="G3370" s="196">
        <v>61498</v>
      </c>
      <c r="H3370" s="196">
        <v>63771</v>
      </c>
      <c r="I3370" s="196">
        <v>60606</v>
      </c>
      <c r="J3370" s="196"/>
      <c r="K3370" s="196"/>
      <c r="L3370" s="196"/>
      <c r="M3370" s="196">
        <v>57295</v>
      </c>
      <c r="N3370" s="196"/>
      <c r="O3370" s="196"/>
      <c r="P3370" s="196"/>
      <c r="Q3370" s="197" t="s">
        <v>1</v>
      </c>
    </row>
    <row r="3371" spans="1:17" x14ac:dyDescent="0.2">
      <c r="A3371" s="198" t="s">
        <v>58</v>
      </c>
      <c r="B3371" s="199" t="s">
        <v>208</v>
      </c>
      <c r="C3371" s="199" t="s">
        <v>210</v>
      </c>
      <c r="D3371" s="199" t="s">
        <v>197</v>
      </c>
      <c r="E3371" s="199">
        <v>72395</v>
      </c>
      <c r="F3371" s="199">
        <v>69518</v>
      </c>
      <c r="G3371" s="199">
        <v>64768</v>
      </c>
      <c r="H3371" s="199">
        <v>67181</v>
      </c>
      <c r="I3371" s="199">
        <v>64350</v>
      </c>
      <c r="J3371" s="199"/>
      <c r="K3371" s="199"/>
      <c r="L3371" s="199"/>
      <c r="M3371" s="199">
        <v>60287</v>
      </c>
      <c r="N3371" s="199"/>
      <c r="O3371" s="199"/>
      <c r="P3371" s="199"/>
      <c r="Q3371" s="200" t="s">
        <v>1</v>
      </c>
    </row>
    <row r="3372" spans="1:17" x14ac:dyDescent="0.2">
      <c r="A3372" s="195" t="s">
        <v>58</v>
      </c>
      <c r="B3372" s="196" t="s">
        <v>208</v>
      </c>
      <c r="C3372" s="196" t="s">
        <v>206</v>
      </c>
      <c r="D3372" s="196" t="s">
        <v>195</v>
      </c>
      <c r="E3372" s="196">
        <v>65782</v>
      </c>
      <c r="F3372" s="196">
        <v>66006</v>
      </c>
      <c r="G3372" s="196">
        <v>60917</v>
      </c>
      <c r="H3372" s="196">
        <v>63967</v>
      </c>
      <c r="I3372" s="196">
        <v>59461</v>
      </c>
      <c r="J3372" s="196"/>
      <c r="K3372" s="196"/>
      <c r="L3372" s="196"/>
      <c r="M3372" s="196">
        <v>57544</v>
      </c>
      <c r="N3372" s="196"/>
      <c r="O3372" s="196"/>
      <c r="P3372" s="196"/>
      <c r="Q3372" s="197" t="s">
        <v>1</v>
      </c>
    </row>
    <row r="3373" spans="1:17" x14ac:dyDescent="0.2">
      <c r="A3373" s="198" t="s">
        <v>58</v>
      </c>
      <c r="B3373" s="199" t="s">
        <v>208</v>
      </c>
      <c r="C3373" s="199" t="s">
        <v>206</v>
      </c>
      <c r="D3373" s="199" t="s">
        <v>197</v>
      </c>
      <c r="E3373" s="199">
        <v>67361</v>
      </c>
      <c r="F3373" s="199">
        <v>67096</v>
      </c>
      <c r="G3373" s="199">
        <v>62958</v>
      </c>
      <c r="H3373" s="199">
        <v>66061</v>
      </c>
      <c r="I3373" s="199">
        <v>61722</v>
      </c>
      <c r="J3373" s="199"/>
      <c r="K3373" s="199"/>
      <c r="L3373" s="199"/>
      <c r="M3373" s="199">
        <v>60031</v>
      </c>
      <c r="N3373" s="199"/>
      <c r="O3373" s="199"/>
      <c r="P3373" s="199"/>
      <c r="Q3373" s="200" t="s">
        <v>1</v>
      </c>
    </row>
    <row r="3374" spans="1:17" x14ac:dyDescent="0.2">
      <c r="A3374" s="195" t="s">
        <v>58</v>
      </c>
      <c r="B3374" s="196" t="s">
        <v>208</v>
      </c>
      <c r="C3374" s="196" t="s">
        <v>211</v>
      </c>
      <c r="D3374" s="196" t="s">
        <v>195</v>
      </c>
      <c r="E3374" s="196"/>
      <c r="F3374" s="196"/>
      <c r="G3374" s="196"/>
      <c r="H3374" s="196"/>
      <c r="I3374" s="196"/>
      <c r="J3374" s="196"/>
      <c r="K3374" s="196"/>
      <c r="L3374" s="196"/>
      <c r="M3374" s="196"/>
      <c r="N3374" s="196"/>
      <c r="O3374" s="196"/>
      <c r="P3374" s="196"/>
      <c r="Q3374" s="197" t="s">
        <v>1</v>
      </c>
    </row>
    <row r="3375" spans="1:17" x14ac:dyDescent="0.2">
      <c r="A3375" s="198" t="s">
        <v>58</v>
      </c>
      <c r="B3375" s="199" t="s">
        <v>208</v>
      </c>
      <c r="C3375" s="199" t="s">
        <v>211</v>
      </c>
      <c r="D3375" s="199" t="s">
        <v>197</v>
      </c>
      <c r="E3375" s="199"/>
      <c r="F3375" s="199"/>
      <c r="G3375" s="199"/>
      <c r="H3375" s="199"/>
      <c r="I3375" s="199"/>
      <c r="J3375" s="199"/>
      <c r="K3375" s="199"/>
      <c r="L3375" s="199"/>
      <c r="M3375" s="199"/>
      <c r="N3375" s="199"/>
      <c r="O3375" s="199"/>
      <c r="P3375" s="199"/>
      <c r="Q3375" s="200" t="s">
        <v>1</v>
      </c>
    </row>
    <row r="3376" spans="1:17" x14ac:dyDescent="0.2">
      <c r="A3376" s="195" t="s">
        <v>58</v>
      </c>
      <c r="B3376" s="196" t="s">
        <v>205</v>
      </c>
      <c r="C3376" s="196" t="s">
        <v>214</v>
      </c>
      <c r="D3376" s="196" t="s">
        <v>195</v>
      </c>
      <c r="E3376" s="196">
        <v>58821</v>
      </c>
      <c r="F3376" s="196">
        <v>59385</v>
      </c>
      <c r="G3376" s="196">
        <v>59793</v>
      </c>
      <c r="H3376" s="196">
        <v>61041</v>
      </c>
      <c r="I3376" s="196">
        <v>57680</v>
      </c>
      <c r="J3376" s="196"/>
      <c r="K3376" s="196"/>
      <c r="L3376" s="196"/>
      <c r="M3376" s="196">
        <v>49540</v>
      </c>
      <c r="N3376" s="196"/>
      <c r="O3376" s="196"/>
      <c r="P3376" s="196"/>
      <c r="Q3376" s="197" t="s">
        <v>1</v>
      </c>
    </row>
    <row r="3377" spans="1:17" x14ac:dyDescent="0.2">
      <c r="A3377" s="198" t="s">
        <v>58</v>
      </c>
      <c r="B3377" s="199" t="s">
        <v>205</v>
      </c>
      <c r="C3377" s="199" t="s">
        <v>214</v>
      </c>
      <c r="D3377" s="199" t="s">
        <v>197</v>
      </c>
      <c r="E3377" s="199">
        <v>59968</v>
      </c>
      <c r="F3377" s="199">
        <v>60764</v>
      </c>
      <c r="G3377" s="199">
        <v>61560</v>
      </c>
      <c r="H3377" s="199">
        <v>61792</v>
      </c>
      <c r="I3377" s="199">
        <v>59868</v>
      </c>
      <c r="J3377" s="199"/>
      <c r="K3377" s="199"/>
      <c r="L3377" s="199"/>
      <c r="M3377" s="199">
        <v>51154</v>
      </c>
      <c r="N3377" s="199"/>
      <c r="O3377" s="199"/>
      <c r="P3377" s="199"/>
      <c r="Q3377" s="200" t="s">
        <v>1</v>
      </c>
    </row>
    <row r="3378" spans="1:17" x14ac:dyDescent="0.2">
      <c r="A3378" s="195" t="s">
        <v>58</v>
      </c>
      <c r="B3378" s="196" t="s">
        <v>205</v>
      </c>
      <c r="C3378" s="196" t="s">
        <v>215</v>
      </c>
      <c r="D3378" s="196" t="s">
        <v>195</v>
      </c>
      <c r="E3378" s="196">
        <v>52756</v>
      </c>
      <c r="F3378" s="196">
        <v>53599</v>
      </c>
      <c r="G3378" s="196">
        <v>56913</v>
      </c>
      <c r="H3378" s="196">
        <v>54808</v>
      </c>
      <c r="I3378" s="196">
        <v>55195</v>
      </c>
      <c r="J3378" s="196"/>
      <c r="K3378" s="196"/>
      <c r="L3378" s="196"/>
      <c r="M3378" s="196">
        <v>46885</v>
      </c>
      <c r="N3378" s="196"/>
      <c r="O3378" s="196"/>
      <c r="P3378" s="196"/>
      <c r="Q3378" s="197" t="s">
        <v>1</v>
      </c>
    </row>
    <row r="3379" spans="1:17" x14ac:dyDescent="0.2">
      <c r="A3379" s="198" t="s">
        <v>58</v>
      </c>
      <c r="B3379" s="199" t="s">
        <v>205</v>
      </c>
      <c r="C3379" s="199" t="s">
        <v>215</v>
      </c>
      <c r="D3379" s="199" t="s">
        <v>197</v>
      </c>
      <c r="E3379" s="199">
        <v>52502</v>
      </c>
      <c r="F3379" s="199">
        <v>52894</v>
      </c>
      <c r="G3379" s="199">
        <v>55540</v>
      </c>
      <c r="H3379" s="199">
        <v>54359</v>
      </c>
      <c r="I3379" s="199">
        <v>54525</v>
      </c>
      <c r="J3379" s="199"/>
      <c r="K3379" s="199"/>
      <c r="L3379" s="199"/>
      <c r="M3379" s="199">
        <v>46382</v>
      </c>
      <c r="N3379" s="199"/>
      <c r="O3379" s="199"/>
      <c r="P3379" s="199"/>
      <c r="Q3379" s="200" t="s">
        <v>1</v>
      </c>
    </row>
    <row r="3380" spans="1:17" x14ac:dyDescent="0.2">
      <c r="A3380" s="195" t="s">
        <v>58</v>
      </c>
      <c r="B3380" s="196" t="s">
        <v>205</v>
      </c>
      <c r="C3380" s="196" t="s">
        <v>213</v>
      </c>
      <c r="D3380" s="196" t="s">
        <v>195</v>
      </c>
      <c r="E3380" s="196">
        <v>55454</v>
      </c>
      <c r="F3380" s="196">
        <v>48175</v>
      </c>
      <c r="G3380" s="196">
        <v>51255</v>
      </c>
      <c r="H3380" s="196">
        <v>49639</v>
      </c>
      <c r="I3380" s="196">
        <v>52936</v>
      </c>
      <c r="J3380" s="196"/>
      <c r="K3380" s="196"/>
      <c r="L3380" s="196"/>
      <c r="M3380" s="196">
        <v>42621</v>
      </c>
      <c r="N3380" s="196"/>
      <c r="O3380" s="196"/>
      <c r="P3380" s="196"/>
      <c r="Q3380" s="197" t="s">
        <v>1</v>
      </c>
    </row>
    <row r="3381" spans="1:17" x14ac:dyDescent="0.2">
      <c r="A3381" s="198" t="s">
        <v>58</v>
      </c>
      <c r="B3381" s="199" t="s">
        <v>205</v>
      </c>
      <c r="C3381" s="199" t="s">
        <v>213</v>
      </c>
      <c r="D3381" s="199" t="s">
        <v>197</v>
      </c>
      <c r="E3381" s="199">
        <v>53570</v>
      </c>
      <c r="F3381" s="199">
        <v>47219</v>
      </c>
      <c r="G3381" s="199">
        <v>49525</v>
      </c>
      <c r="H3381" s="199">
        <v>48139</v>
      </c>
      <c r="I3381" s="199">
        <v>50520</v>
      </c>
      <c r="J3381" s="199"/>
      <c r="K3381" s="199"/>
      <c r="L3381" s="199"/>
      <c r="M3381" s="199">
        <v>41814</v>
      </c>
      <c r="N3381" s="199"/>
      <c r="O3381" s="199"/>
      <c r="P3381" s="199"/>
      <c r="Q3381" s="200" t="s">
        <v>1</v>
      </c>
    </row>
    <row r="3382" spans="1:17" x14ac:dyDescent="0.2">
      <c r="A3382" s="195" t="s">
        <v>58</v>
      </c>
      <c r="B3382" s="196" t="s">
        <v>205</v>
      </c>
      <c r="C3382" s="196" t="s">
        <v>212</v>
      </c>
      <c r="D3382" s="196" t="s">
        <v>195</v>
      </c>
      <c r="E3382" s="196"/>
      <c r="F3382" s="196"/>
      <c r="G3382" s="196"/>
      <c r="H3382" s="196"/>
      <c r="I3382" s="196"/>
      <c r="J3382" s="196"/>
      <c r="K3382" s="196"/>
      <c r="L3382" s="196"/>
      <c r="M3382" s="196"/>
      <c r="N3382" s="196"/>
      <c r="O3382" s="196"/>
      <c r="P3382" s="196"/>
      <c r="Q3382" s="197" t="s">
        <v>1</v>
      </c>
    </row>
    <row r="3383" spans="1:17" x14ac:dyDescent="0.2">
      <c r="A3383" s="198" t="s">
        <v>58</v>
      </c>
      <c r="B3383" s="199" t="s">
        <v>205</v>
      </c>
      <c r="C3383" s="199" t="s">
        <v>212</v>
      </c>
      <c r="D3383" s="199" t="s">
        <v>197</v>
      </c>
      <c r="E3383" s="199"/>
      <c r="F3383" s="199"/>
      <c r="G3383" s="199"/>
      <c r="H3383" s="199"/>
      <c r="I3383" s="199"/>
      <c r="J3383" s="199"/>
      <c r="K3383" s="199"/>
      <c r="L3383" s="199"/>
      <c r="M3383" s="199"/>
      <c r="N3383" s="199"/>
      <c r="O3383" s="199"/>
      <c r="P3383" s="199"/>
      <c r="Q3383" s="200" t="s">
        <v>1</v>
      </c>
    </row>
    <row r="3384" spans="1:17" x14ac:dyDescent="0.2">
      <c r="A3384" s="195" t="s">
        <v>58</v>
      </c>
      <c r="B3384" s="196" t="s">
        <v>205</v>
      </c>
      <c r="C3384" s="196" t="s">
        <v>210</v>
      </c>
      <c r="D3384" s="196" t="s">
        <v>195</v>
      </c>
      <c r="E3384" s="196"/>
      <c r="F3384" s="196"/>
      <c r="G3384" s="196"/>
      <c r="H3384" s="196"/>
      <c r="I3384" s="196"/>
      <c r="J3384" s="196"/>
      <c r="K3384" s="196"/>
      <c r="L3384" s="196"/>
      <c r="M3384" s="196"/>
      <c r="N3384" s="196"/>
      <c r="O3384" s="196"/>
      <c r="P3384" s="196"/>
      <c r="Q3384" s="197" t="s">
        <v>1</v>
      </c>
    </row>
    <row r="3385" spans="1:17" x14ac:dyDescent="0.2">
      <c r="A3385" s="198" t="s">
        <v>58</v>
      </c>
      <c r="B3385" s="199" t="s">
        <v>205</v>
      </c>
      <c r="C3385" s="199" t="s">
        <v>210</v>
      </c>
      <c r="D3385" s="199" t="s">
        <v>197</v>
      </c>
      <c r="E3385" s="199"/>
      <c r="F3385" s="199"/>
      <c r="G3385" s="199"/>
      <c r="H3385" s="199"/>
      <c r="I3385" s="199"/>
      <c r="J3385" s="199"/>
      <c r="K3385" s="199"/>
      <c r="L3385" s="199"/>
      <c r="M3385" s="199"/>
      <c r="N3385" s="199"/>
      <c r="O3385" s="199"/>
      <c r="P3385" s="199"/>
      <c r="Q3385" s="200" t="s">
        <v>1</v>
      </c>
    </row>
    <row r="3386" spans="1:17" x14ac:dyDescent="0.2">
      <c r="A3386" s="195" t="s">
        <v>58</v>
      </c>
      <c r="B3386" s="196" t="s">
        <v>205</v>
      </c>
      <c r="C3386" s="196" t="s">
        <v>206</v>
      </c>
      <c r="D3386" s="196" t="s">
        <v>195</v>
      </c>
      <c r="E3386" s="196"/>
      <c r="F3386" s="196"/>
      <c r="G3386" s="196"/>
      <c r="H3386" s="196"/>
      <c r="I3386" s="196"/>
      <c r="J3386" s="196"/>
      <c r="K3386" s="196"/>
      <c r="L3386" s="196"/>
      <c r="M3386" s="196"/>
      <c r="N3386" s="196"/>
      <c r="O3386" s="196"/>
      <c r="P3386" s="196"/>
      <c r="Q3386" s="197" t="s">
        <v>1</v>
      </c>
    </row>
    <row r="3387" spans="1:17" x14ac:dyDescent="0.2">
      <c r="A3387" s="198" t="s">
        <v>58</v>
      </c>
      <c r="B3387" s="199" t="s">
        <v>205</v>
      </c>
      <c r="C3387" s="199" t="s">
        <v>206</v>
      </c>
      <c r="D3387" s="199" t="s">
        <v>197</v>
      </c>
      <c r="E3387" s="199"/>
      <c r="F3387" s="199"/>
      <c r="G3387" s="199"/>
      <c r="H3387" s="199"/>
      <c r="I3387" s="199"/>
      <c r="J3387" s="199"/>
      <c r="K3387" s="199"/>
      <c r="L3387" s="199"/>
      <c r="M3387" s="199"/>
      <c r="N3387" s="199"/>
      <c r="O3387" s="199"/>
      <c r="P3387" s="199"/>
      <c r="Q3387" s="200" t="s">
        <v>1</v>
      </c>
    </row>
    <row r="3388" spans="1:17" x14ac:dyDescent="0.2">
      <c r="A3388" s="195" t="s">
        <v>58</v>
      </c>
      <c r="B3388" s="196" t="s">
        <v>205</v>
      </c>
      <c r="C3388" s="196" t="s">
        <v>211</v>
      </c>
      <c r="D3388" s="196" t="s">
        <v>195</v>
      </c>
      <c r="E3388" s="199"/>
      <c r="F3388" s="199"/>
      <c r="G3388" s="199"/>
      <c r="H3388" s="199"/>
      <c r="I3388" s="199"/>
      <c r="J3388" s="199"/>
      <c r="K3388" s="199"/>
      <c r="L3388" s="199"/>
      <c r="M3388" s="199"/>
      <c r="N3388" s="199"/>
      <c r="O3388" s="199"/>
      <c r="P3388" s="199"/>
      <c r="Q3388" s="200"/>
    </row>
    <row r="3389" spans="1:17" x14ac:dyDescent="0.2">
      <c r="A3389" s="198" t="s">
        <v>58</v>
      </c>
      <c r="B3389" s="199" t="s">
        <v>205</v>
      </c>
      <c r="C3389" s="199" t="s">
        <v>211</v>
      </c>
      <c r="D3389" s="199" t="s">
        <v>197</v>
      </c>
      <c r="E3389" s="199"/>
      <c r="F3389" s="199"/>
      <c r="G3389" s="199"/>
      <c r="H3389" s="199"/>
      <c r="I3389" s="199"/>
      <c r="J3389" s="199"/>
      <c r="K3389" s="199"/>
      <c r="L3389" s="199"/>
      <c r="M3389" s="199"/>
      <c r="N3389" s="199"/>
      <c r="O3389" s="199"/>
      <c r="P3389" s="199"/>
      <c r="Q3389" s="200"/>
    </row>
    <row r="3390" spans="1:17" x14ac:dyDescent="0.2">
      <c r="A3390" s="195" t="s">
        <v>58</v>
      </c>
      <c r="B3390" s="196" t="s">
        <v>205</v>
      </c>
      <c r="C3390" s="196" t="s">
        <v>1087</v>
      </c>
      <c r="D3390" s="196" t="s">
        <v>195</v>
      </c>
      <c r="E3390" s="199"/>
      <c r="F3390" s="199"/>
      <c r="G3390" s="199"/>
      <c r="H3390" s="199"/>
      <c r="I3390" s="199"/>
      <c r="J3390" s="199"/>
      <c r="K3390" s="199"/>
      <c r="L3390" s="199"/>
      <c r="M3390" s="199"/>
      <c r="N3390" s="199"/>
      <c r="O3390" s="199"/>
      <c r="P3390" s="199"/>
      <c r="Q3390" s="200"/>
    </row>
    <row r="3391" spans="1:17" x14ac:dyDescent="0.2">
      <c r="A3391" s="198" t="s">
        <v>58</v>
      </c>
      <c r="B3391" s="199" t="s">
        <v>205</v>
      </c>
      <c r="C3391" s="199" t="s">
        <v>1087</v>
      </c>
      <c r="D3391" s="199" t="s">
        <v>197</v>
      </c>
      <c r="E3391" s="199"/>
      <c r="F3391" s="199"/>
      <c r="G3391" s="199"/>
      <c r="H3391" s="199"/>
      <c r="I3391" s="199"/>
      <c r="J3391" s="199"/>
      <c r="K3391" s="199"/>
      <c r="L3391" s="199"/>
      <c r="M3391" s="199"/>
      <c r="N3391" s="199"/>
      <c r="O3391" s="199"/>
      <c r="P3391" s="199"/>
      <c r="Q3391" s="200"/>
    </row>
    <row r="3392" spans="1:17" x14ac:dyDescent="0.2">
      <c r="A3392" s="195" t="s">
        <v>58</v>
      </c>
      <c r="B3392" s="196" t="s">
        <v>209</v>
      </c>
      <c r="C3392" s="196" t="s">
        <v>214</v>
      </c>
      <c r="D3392" s="196" t="s">
        <v>195</v>
      </c>
      <c r="E3392" s="196">
        <v>6.2842399999999996</v>
      </c>
      <c r="F3392" s="196">
        <v>6.61374</v>
      </c>
      <c r="G3392" s="196">
        <v>6.2037399999999998</v>
      </c>
      <c r="H3392" s="196">
        <v>6.5588499999999996</v>
      </c>
      <c r="I3392" s="196">
        <v>6.2690700000000001</v>
      </c>
      <c r="J3392" s="196"/>
      <c r="K3392" s="196"/>
      <c r="L3392" s="196"/>
      <c r="M3392" s="196">
        <v>3.62906</v>
      </c>
      <c r="N3392" s="196"/>
      <c r="O3392" s="196"/>
      <c r="P3392" s="196"/>
      <c r="Q3392" s="197" t="s">
        <v>1</v>
      </c>
    </row>
    <row r="3393" spans="1:17" x14ac:dyDescent="0.2">
      <c r="A3393" s="198" t="s">
        <v>58</v>
      </c>
      <c r="B3393" s="199" t="s">
        <v>209</v>
      </c>
      <c r="C3393" s="199" t="s">
        <v>214</v>
      </c>
      <c r="D3393" s="199" t="s">
        <v>197</v>
      </c>
      <c r="E3393" s="199">
        <v>8.7016100000000005</v>
      </c>
      <c r="F3393" s="199">
        <v>9.1139200000000002</v>
      </c>
      <c r="G3393" s="199">
        <v>8.5525699999999993</v>
      </c>
      <c r="H3393" s="199">
        <v>9.1566100000000006</v>
      </c>
      <c r="I3393" s="199">
        <v>8.6531099999999999</v>
      </c>
      <c r="J3393" s="199"/>
      <c r="K3393" s="199"/>
      <c r="L3393" s="199"/>
      <c r="M3393" s="199">
        <v>5.4830800000000002</v>
      </c>
      <c r="N3393" s="199"/>
      <c r="O3393" s="199"/>
      <c r="P3393" s="199"/>
      <c r="Q3393" s="200" t="s">
        <v>1</v>
      </c>
    </row>
    <row r="3394" spans="1:17" x14ac:dyDescent="0.2">
      <c r="A3394" s="195" t="s">
        <v>58</v>
      </c>
      <c r="B3394" s="196" t="s">
        <v>209</v>
      </c>
      <c r="C3394" s="196" t="s">
        <v>215</v>
      </c>
      <c r="D3394" s="196" t="s">
        <v>195</v>
      </c>
      <c r="E3394" s="196">
        <v>4.8678800000000004</v>
      </c>
      <c r="F3394" s="196">
        <v>5.0914299999999999</v>
      </c>
      <c r="G3394" s="196">
        <v>4.49329</v>
      </c>
      <c r="H3394" s="196">
        <v>4.3137100000000004</v>
      </c>
      <c r="I3394" s="196">
        <v>4.4917600000000002</v>
      </c>
      <c r="J3394" s="196"/>
      <c r="K3394" s="196"/>
      <c r="L3394" s="196"/>
      <c r="M3394" s="196">
        <v>3.0986400000000001</v>
      </c>
      <c r="N3394" s="196"/>
      <c r="O3394" s="196"/>
      <c r="P3394" s="196"/>
      <c r="Q3394" s="197" t="s">
        <v>1</v>
      </c>
    </row>
    <row r="3395" spans="1:17" x14ac:dyDescent="0.2">
      <c r="A3395" s="198" t="s">
        <v>58</v>
      </c>
      <c r="B3395" s="199" t="s">
        <v>209</v>
      </c>
      <c r="C3395" s="199" t="s">
        <v>215</v>
      </c>
      <c r="D3395" s="199" t="s">
        <v>197</v>
      </c>
      <c r="E3395" s="199">
        <v>7.3258900000000002</v>
      </c>
      <c r="F3395" s="199">
        <v>7.4371900000000002</v>
      </c>
      <c r="G3395" s="199">
        <v>6.9026199999999998</v>
      </c>
      <c r="H3395" s="199">
        <v>6.4935799999999997</v>
      </c>
      <c r="I3395" s="199">
        <v>6.7358900000000004</v>
      </c>
      <c r="J3395" s="199"/>
      <c r="K3395" s="199"/>
      <c r="L3395" s="199"/>
      <c r="M3395" s="199">
        <v>4.7313299999999998</v>
      </c>
      <c r="N3395" s="199"/>
      <c r="O3395" s="199"/>
      <c r="P3395" s="199"/>
      <c r="Q3395" s="200" t="s">
        <v>1</v>
      </c>
    </row>
    <row r="3396" spans="1:17" x14ac:dyDescent="0.2">
      <c r="A3396" s="195" t="s">
        <v>58</v>
      </c>
      <c r="B3396" s="196" t="s">
        <v>209</v>
      </c>
      <c r="C3396" s="196" t="s">
        <v>213</v>
      </c>
      <c r="D3396" s="196" t="s">
        <v>195</v>
      </c>
      <c r="E3396" s="196">
        <v>4.8986599999999996</v>
      </c>
      <c r="F3396" s="196">
        <v>5.5137200000000002</v>
      </c>
      <c r="G3396" s="196">
        <v>4.8226399999999998</v>
      </c>
      <c r="H3396" s="196">
        <v>5.2960799999999999</v>
      </c>
      <c r="I3396" s="196">
        <v>4.8915899999999999</v>
      </c>
      <c r="J3396" s="196"/>
      <c r="K3396" s="196"/>
      <c r="L3396" s="196"/>
      <c r="M3396" s="196">
        <v>3.02067</v>
      </c>
      <c r="N3396" s="196"/>
      <c r="O3396" s="196"/>
      <c r="P3396" s="196"/>
      <c r="Q3396" s="197" t="s">
        <v>1</v>
      </c>
    </row>
    <row r="3397" spans="1:17" x14ac:dyDescent="0.2">
      <c r="A3397" s="198" t="s">
        <v>58</v>
      </c>
      <c r="B3397" s="199" t="s">
        <v>209</v>
      </c>
      <c r="C3397" s="199" t="s">
        <v>213</v>
      </c>
      <c r="D3397" s="199" t="s">
        <v>197</v>
      </c>
      <c r="E3397" s="199">
        <v>7.5222899999999999</v>
      </c>
      <c r="F3397" s="199">
        <v>8.4540299999999995</v>
      </c>
      <c r="G3397" s="199">
        <v>7.4892500000000002</v>
      </c>
      <c r="H3397" s="199">
        <v>8.3546499999999995</v>
      </c>
      <c r="I3397" s="199">
        <v>7.5806800000000001</v>
      </c>
      <c r="J3397" s="199"/>
      <c r="K3397" s="199"/>
      <c r="L3397" s="199"/>
      <c r="M3397" s="199">
        <v>4.7733600000000003</v>
      </c>
      <c r="N3397" s="199"/>
      <c r="O3397" s="199"/>
      <c r="P3397" s="199"/>
      <c r="Q3397" s="200" t="s">
        <v>1</v>
      </c>
    </row>
    <row r="3398" spans="1:17" x14ac:dyDescent="0.2">
      <c r="A3398" s="195" t="s">
        <v>58</v>
      </c>
      <c r="B3398" s="196" t="s">
        <v>209</v>
      </c>
      <c r="C3398" s="196" t="s">
        <v>212</v>
      </c>
      <c r="D3398" s="196" t="s">
        <v>195</v>
      </c>
      <c r="E3398" s="196">
        <v>2.40239</v>
      </c>
      <c r="F3398" s="196">
        <v>2.8904100000000001</v>
      </c>
      <c r="G3398" s="196">
        <v>2.7385000000000002</v>
      </c>
      <c r="H3398" s="196">
        <v>3.0579800000000001</v>
      </c>
      <c r="I3398" s="196">
        <v>2.6155400000000002</v>
      </c>
      <c r="J3398" s="196"/>
      <c r="K3398" s="196"/>
      <c r="L3398" s="196"/>
      <c r="M3398" s="196">
        <v>1.7361500000000001</v>
      </c>
      <c r="N3398" s="196"/>
      <c r="O3398" s="196"/>
      <c r="P3398" s="196"/>
      <c r="Q3398" s="197" t="s">
        <v>1</v>
      </c>
    </row>
    <row r="3399" spans="1:17" x14ac:dyDescent="0.2">
      <c r="A3399" s="198" t="s">
        <v>58</v>
      </c>
      <c r="B3399" s="199" t="s">
        <v>209</v>
      </c>
      <c r="C3399" s="199" t="s">
        <v>212</v>
      </c>
      <c r="D3399" s="199" t="s">
        <v>197</v>
      </c>
      <c r="E3399" s="199">
        <v>3.9079600000000001</v>
      </c>
      <c r="F3399" s="199">
        <v>5.0983499999999999</v>
      </c>
      <c r="G3399" s="199">
        <v>4.7561299999999997</v>
      </c>
      <c r="H3399" s="199">
        <v>5.3379700000000003</v>
      </c>
      <c r="I3399" s="199">
        <v>4.68649</v>
      </c>
      <c r="J3399" s="199"/>
      <c r="K3399" s="199"/>
      <c r="L3399" s="199"/>
      <c r="M3399" s="199">
        <v>3.0775399999999999</v>
      </c>
      <c r="N3399" s="199"/>
      <c r="O3399" s="199"/>
      <c r="P3399" s="199"/>
      <c r="Q3399" s="200" t="s">
        <v>1</v>
      </c>
    </row>
    <row r="3400" spans="1:17" x14ac:dyDescent="0.2">
      <c r="A3400" s="195" t="s">
        <v>58</v>
      </c>
      <c r="B3400" s="196" t="s">
        <v>209</v>
      </c>
      <c r="C3400" s="196" t="s">
        <v>210</v>
      </c>
      <c r="D3400" s="196" t="s">
        <v>195</v>
      </c>
      <c r="E3400" s="196">
        <v>1.4374800000000001</v>
      </c>
      <c r="F3400" s="196">
        <v>1.8308899999999999</v>
      </c>
      <c r="G3400" s="196">
        <v>1.7398899999999999</v>
      </c>
      <c r="H3400" s="196">
        <v>1.7139500000000001</v>
      </c>
      <c r="I3400" s="196">
        <v>1.6252500000000001</v>
      </c>
      <c r="J3400" s="196"/>
      <c r="K3400" s="196"/>
      <c r="L3400" s="196"/>
      <c r="M3400" s="196">
        <v>0.86046</v>
      </c>
      <c r="N3400" s="196"/>
      <c r="O3400" s="196"/>
      <c r="P3400" s="196"/>
      <c r="Q3400" s="197" t="s">
        <v>1</v>
      </c>
    </row>
    <row r="3401" spans="1:17" x14ac:dyDescent="0.2">
      <c r="A3401" s="198" t="s">
        <v>58</v>
      </c>
      <c r="B3401" s="199" t="s">
        <v>209</v>
      </c>
      <c r="C3401" s="199" t="s">
        <v>210</v>
      </c>
      <c r="D3401" s="199" t="s">
        <v>197</v>
      </c>
      <c r="E3401" s="199">
        <v>2.45459</v>
      </c>
      <c r="F3401" s="199">
        <v>3.2595900000000002</v>
      </c>
      <c r="G3401" s="199">
        <v>3.0447099999999998</v>
      </c>
      <c r="H3401" s="199">
        <v>2.9770300000000001</v>
      </c>
      <c r="I3401" s="199">
        <v>3.0613800000000002</v>
      </c>
      <c r="J3401" s="199"/>
      <c r="K3401" s="199"/>
      <c r="L3401" s="199"/>
      <c r="M3401" s="199">
        <v>1.85944</v>
      </c>
      <c r="N3401" s="199"/>
      <c r="O3401" s="199"/>
      <c r="P3401" s="199"/>
      <c r="Q3401" s="200" t="s">
        <v>1</v>
      </c>
    </row>
    <row r="3402" spans="1:17" x14ac:dyDescent="0.2">
      <c r="A3402" s="195" t="s">
        <v>58</v>
      </c>
      <c r="B3402" s="196" t="s">
        <v>209</v>
      </c>
      <c r="C3402" s="196" t="s">
        <v>206</v>
      </c>
      <c r="D3402" s="196" t="s">
        <v>195</v>
      </c>
      <c r="E3402" s="196">
        <v>0.67647999999999997</v>
      </c>
      <c r="F3402" s="196">
        <v>0.84841</v>
      </c>
      <c r="G3402" s="196">
        <v>0.93733999999999995</v>
      </c>
      <c r="H3402" s="196">
        <v>0.85357000000000005</v>
      </c>
      <c r="I3402" s="196">
        <v>0.82071000000000005</v>
      </c>
      <c r="J3402" s="196"/>
      <c r="K3402" s="196"/>
      <c r="L3402" s="196"/>
      <c r="M3402" s="196">
        <v>0.53871999999999998</v>
      </c>
      <c r="N3402" s="196"/>
      <c r="O3402" s="196"/>
      <c r="P3402" s="196"/>
      <c r="Q3402" s="197" t="s">
        <v>1</v>
      </c>
    </row>
    <row r="3403" spans="1:17" x14ac:dyDescent="0.2">
      <c r="A3403" s="198" t="s">
        <v>58</v>
      </c>
      <c r="B3403" s="199" t="s">
        <v>209</v>
      </c>
      <c r="C3403" s="199" t="s">
        <v>206</v>
      </c>
      <c r="D3403" s="199" t="s">
        <v>197</v>
      </c>
      <c r="E3403" s="199">
        <v>1.3539000000000001</v>
      </c>
      <c r="F3403" s="199">
        <v>1.65882</v>
      </c>
      <c r="G3403" s="199">
        <v>1.59789</v>
      </c>
      <c r="H3403" s="199">
        <v>1.6545300000000001</v>
      </c>
      <c r="I3403" s="199">
        <v>1.74492</v>
      </c>
      <c r="J3403" s="199"/>
      <c r="K3403" s="199"/>
      <c r="L3403" s="199"/>
      <c r="M3403" s="199">
        <v>1.1843900000000001</v>
      </c>
      <c r="N3403" s="199"/>
      <c r="O3403" s="199"/>
      <c r="P3403" s="199"/>
      <c r="Q3403" s="200" t="s">
        <v>1</v>
      </c>
    </row>
    <row r="3404" spans="1:17" x14ac:dyDescent="0.2">
      <c r="A3404" s="195" t="s">
        <v>58</v>
      </c>
      <c r="B3404" s="196" t="s">
        <v>209</v>
      </c>
      <c r="C3404" s="196" t="s">
        <v>211</v>
      </c>
      <c r="D3404" s="196" t="s">
        <v>195</v>
      </c>
      <c r="E3404" s="196"/>
      <c r="F3404" s="196"/>
      <c r="G3404" s="196"/>
      <c r="H3404" s="196"/>
      <c r="I3404" s="196"/>
      <c r="J3404" s="196"/>
      <c r="K3404" s="196"/>
      <c r="L3404" s="196"/>
      <c r="M3404" s="196"/>
      <c r="N3404" s="196"/>
      <c r="O3404" s="196"/>
      <c r="P3404" s="196"/>
      <c r="Q3404" s="197" t="s">
        <v>1</v>
      </c>
    </row>
    <row r="3405" spans="1:17" x14ac:dyDescent="0.2">
      <c r="A3405" s="198" t="s">
        <v>58</v>
      </c>
      <c r="B3405" s="199" t="s">
        <v>209</v>
      </c>
      <c r="C3405" s="199" t="s">
        <v>211</v>
      </c>
      <c r="D3405" s="199" t="s">
        <v>197</v>
      </c>
      <c r="E3405" s="199"/>
      <c r="F3405" s="199"/>
      <c r="G3405" s="199"/>
      <c r="H3405" s="199"/>
      <c r="I3405" s="199"/>
      <c r="J3405" s="199"/>
      <c r="K3405" s="199"/>
      <c r="L3405" s="199"/>
      <c r="M3405" s="199"/>
      <c r="N3405" s="199"/>
      <c r="O3405" s="199"/>
      <c r="P3405" s="199"/>
      <c r="Q3405" s="200" t="s">
        <v>1</v>
      </c>
    </row>
    <row r="3406" spans="1:17" x14ac:dyDescent="0.2">
      <c r="A3406" s="195" t="s">
        <v>58</v>
      </c>
      <c r="B3406" s="196" t="s">
        <v>207</v>
      </c>
      <c r="C3406" s="196" t="s">
        <v>214</v>
      </c>
      <c r="D3406" s="196" t="s">
        <v>195</v>
      </c>
      <c r="E3406" s="196">
        <v>0.77863000000000004</v>
      </c>
      <c r="F3406" s="196">
        <v>0.87563999999999997</v>
      </c>
      <c r="G3406" s="196">
        <v>0.98507</v>
      </c>
      <c r="H3406" s="196">
        <v>0.98785999999999996</v>
      </c>
      <c r="I3406" s="196">
        <v>1.1286400000000001</v>
      </c>
      <c r="J3406" s="196"/>
      <c r="K3406" s="196"/>
      <c r="L3406" s="196"/>
      <c r="M3406" s="196">
        <v>0.93864000000000003</v>
      </c>
      <c r="N3406" s="196"/>
      <c r="O3406" s="196"/>
      <c r="P3406" s="196"/>
      <c r="Q3406" s="197" t="s">
        <v>1</v>
      </c>
    </row>
    <row r="3407" spans="1:17" x14ac:dyDescent="0.2">
      <c r="A3407" s="198" t="s">
        <v>58</v>
      </c>
      <c r="B3407" s="199" t="s">
        <v>207</v>
      </c>
      <c r="C3407" s="199" t="s">
        <v>214</v>
      </c>
      <c r="D3407" s="199" t="s">
        <v>197</v>
      </c>
      <c r="E3407" s="199">
        <v>1.5575000000000001</v>
      </c>
      <c r="F3407" s="199">
        <v>1.8613</v>
      </c>
      <c r="G3407" s="199">
        <v>2.1604899999999998</v>
      </c>
      <c r="H3407" s="199">
        <v>2.08765</v>
      </c>
      <c r="I3407" s="199">
        <v>2.2867000000000002</v>
      </c>
      <c r="J3407" s="199"/>
      <c r="K3407" s="199"/>
      <c r="L3407" s="199"/>
      <c r="M3407" s="199">
        <v>1.9685699999999999</v>
      </c>
      <c r="N3407" s="199"/>
      <c r="O3407" s="199"/>
      <c r="P3407" s="199"/>
      <c r="Q3407" s="200" t="s">
        <v>1</v>
      </c>
    </row>
    <row r="3408" spans="1:17" x14ac:dyDescent="0.2">
      <c r="A3408" s="195" t="s">
        <v>58</v>
      </c>
      <c r="B3408" s="196" t="s">
        <v>207</v>
      </c>
      <c r="C3408" s="196" t="s">
        <v>215</v>
      </c>
      <c r="D3408" s="196" t="s">
        <v>195</v>
      </c>
      <c r="E3408" s="196">
        <v>0.58950999999999998</v>
      </c>
      <c r="F3408" s="196">
        <v>0.65300000000000002</v>
      </c>
      <c r="G3408" s="196">
        <v>0.65890000000000004</v>
      </c>
      <c r="H3408" s="196">
        <v>0.70974999999999999</v>
      </c>
      <c r="I3408" s="196">
        <v>0.65403999999999995</v>
      </c>
      <c r="J3408" s="196"/>
      <c r="K3408" s="196"/>
      <c r="L3408" s="196"/>
      <c r="M3408" s="196">
        <v>0.55454999999999999</v>
      </c>
      <c r="N3408" s="196"/>
      <c r="O3408" s="196"/>
      <c r="P3408" s="196"/>
      <c r="Q3408" s="197" t="s">
        <v>1</v>
      </c>
    </row>
    <row r="3409" spans="1:17" x14ac:dyDescent="0.2">
      <c r="A3409" s="198" t="s">
        <v>58</v>
      </c>
      <c r="B3409" s="199" t="s">
        <v>207</v>
      </c>
      <c r="C3409" s="199" t="s">
        <v>215</v>
      </c>
      <c r="D3409" s="199" t="s">
        <v>197</v>
      </c>
      <c r="E3409" s="199">
        <v>1.1618599999999999</v>
      </c>
      <c r="F3409" s="199">
        <v>1.4519599999999999</v>
      </c>
      <c r="G3409" s="199">
        <v>1.5088200000000001</v>
      </c>
      <c r="H3409" s="199">
        <v>1.37052</v>
      </c>
      <c r="I3409" s="199">
        <v>1.6873</v>
      </c>
      <c r="J3409" s="199"/>
      <c r="K3409" s="199"/>
      <c r="L3409" s="199"/>
      <c r="M3409" s="199">
        <v>1.1836500000000001</v>
      </c>
      <c r="N3409" s="199"/>
      <c r="O3409" s="199"/>
      <c r="P3409" s="199"/>
      <c r="Q3409" s="200" t="s">
        <v>1</v>
      </c>
    </row>
    <row r="3410" spans="1:17" x14ac:dyDescent="0.2">
      <c r="A3410" s="195" t="s">
        <v>58</v>
      </c>
      <c r="B3410" s="196" t="s">
        <v>207</v>
      </c>
      <c r="C3410" s="196" t="s">
        <v>213</v>
      </c>
      <c r="D3410" s="196" t="s">
        <v>195</v>
      </c>
      <c r="E3410" s="196">
        <v>0.25425999999999999</v>
      </c>
      <c r="F3410" s="196">
        <v>0.30514000000000002</v>
      </c>
      <c r="G3410" s="196">
        <v>0.30631000000000003</v>
      </c>
      <c r="H3410" s="196">
        <v>0.33440999999999999</v>
      </c>
      <c r="I3410" s="196">
        <v>0.40993000000000002</v>
      </c>
      <c r="J3410" s="196"/>
      <c r="K3410" s="196"/>
      <c r="L3410" s="196"/>
      <c r="M3410" s="196">
        <v>0.26746999999999999</v>
      </c>
      <c r="N3410" s="196"/>
      <c r="O3410" s="196"/>
      <c r="P3410" s="196"/>
      <c r="Q3410" s="197" t="s">
        <v>1</v>
      </c>
    </row>
    <row r="3411" spans="1:17" x14ac:dyDescent="0.2">
      <c r="A3411" s="198" t="s">
        <v>58</v>
      </c>
      <c r="B3411" s="199" t="s">
        <v>207</v>
      </c>
      <c r="C3411" s="199" t="s">
        <v>213</v>
      </c>
      <c r="D3411" s="199" t="s">
        <v>197</v>
      </c>
      <c r="E3411" s="199">
        <v>0.58614999999999995</v>
      </c>
      <c r="F3411" s="199">
        <v>0.76239999999999997</v>
      </c>
      <c r="G3411" s="199">
        <v>0.56537000000000004</v>
      </c>
      <c r="H3411" s="199">
        <v>0.68759000000000003</v>
      </c>
      <c r="I3411" s="199">
        <v>0.74029999999999996</v>
      </c>
      <c r="J3411" s="199"/>
      <c r="K3411" s="199"/>
      <c r="L3411" s="199"/>
      <c r="M3411" s="199">
        <v>0.43286999999999998</v>
      </c>
      <c r="N3411" s="199"/>
      <c r="O3411" s="199"/>
      <c r="P3411" s="199"/>
      <c r="Q3411" s="200" t="s">
        <v>1</v>
      </c>
    </row>
    <row r="3412" spans="1:17" x14ac:dyDescent="0.2">
      <c r="A3412" s="195" t="s">
        <v>58</v>
      </c>
      <c r="B3412" s="196" t="s">
        <v>207</v>
      </c>
      <c r="C3412" s="196" t="s">
        <v>212</v>
      </c>
      <c r="D3412" s="196" t="s">
        <v>195</v>
      </c>
      <c r="E3412" s="196"/>
      <c r="F3412" s="196"/>
      <c r="G3412" s="196"/>
      <c r="H3412" s="196"/>
      <c r="I3412" s="196"/>
      <c r="J3412" s="196"/>
      <c r="K3412" s="196"/>
      <c r="L3412" s="196"/>
      <c r="M3412" s="196"/>
      <c r="N3412" s="196"/>
      <c r="O3412" s="196"/>
      <c r="P3412" s="196"/>
      <c r="Q3412" s="197" t="s">
        <v>1</v>
      </c>
    </row>
    <row r="3413" spans="1:17" x14ac:dyDescent="0.2">
      <c r="A3413" s="198" t="s">
        <v>58</v>
      </c>
      <c r="B3413" s="199" t="s">
        <v>207</v>
      </c>
      <c r="C3413" s="199" t="s">
        <v>212</v>
      </c>
      <c r="D3413" s="199" t="s">
        <v>197</v>
      </c>
      <c r="E3413" s="199"/>
      <c r="F3413" s="199"/>
      <c r="G3413" s="199"/>
      <c r="H3413" s="199"/>
      <c r="I3413" s="199"/>
      <c r="J3413" s="199"/>
      <c r="K3413" s="199"/>
      <c r="L3413" s="199"/>
      <c r="M3413" s="199"/>
      <c r="N3413" s="199"/>
      <c r="O3413" s="199"/>
      <c r="P3413" s="199"/>
      <c r="Q3413" s="200" t="s">
        <v>1</v>
      </c>
    </row>
    <row r="3414" spans="1:17" x14ac:dyDescent="0.2">
      <c r="A3414" s="195" t="s">
        <v>58</v>
      </c>
      <c r="B3414" s="196" t="s">
        <v>207</v>
      </c>
      <c r="C3414" s="196" t="s">
        <v>210</v>
      </c>
      <c r="D3414" s="196" t="s">
        <v>195</v>
      </c>
      <c r="E3414" s="196"/>
      <c r="F3414" s="196"/>
      <c r="G3414" s="196"/>
      <c r="H3414" s="196"/>
      <c r="I3414" s="196"/>
      <c r="J3414" s="196"/>
      <c r="K3414" s="196"/>
      <c r="L3414" s="196"/>
      <c r="M3414" s="196"/>
      <c r="N3414" s="196"/>
      <c r="O3414" s="196"/>
      <c r="P3414" s="196"/>
      <c r="Q3414" s="197" t="s">
        <v>1</v>
      </c>
    </row>
    <row r="3415" spans="1:17" x14ac:dyDescent="0.2">
      <c r="A3415" s="198" t="s">
        <v>58</v>
      </c>
      <c r="B3415" s="199" t="s">
        <v>207</v>
      </c>
      <c r="C3415" s="199" t="s">
        <v>210</v>
      </c>
      <c r="D3415" s="199" t="s">
        <v>197</v>
      </c>
      <c r="E3415" s="199"/>
      <c r="F3415" s="199"/>
      <c r="G3415" s="199"/>
      <c r="H3415" s="199"/>
      <c r="I3415" s="199"/>
      <c r="J3415" s="199"/>
      <c r="K3415" s="199"/>
      <c r="L3415" s="199"/>
      <c r="M3415" s="199"/>
      <c r="N3415" s="199"/>
      <c r="O3415" s="199"/>
      <c r="P3415" s="199"/>
      <c r="Q3415" s="200" t="s">
        <v>1</v>
      </c>
    </row>
    <row r="3416" spans="1:17" x14ac:dyDescent="0.2">
      <c r="A3416" s="195" t="s">
        <v>58</v>
      </c>
      <c r="B3416" s="196" t="s">
        <v>207</v>
      </c>
      <c r="C3416" s="196" t="s">
        <v>206</v>
      </c>
      <c r="D3416" s="196" t="s">
        <v>195</v>
      </c>
      <c r="E3416" s="196"/>
      <c r="F3416" s="196"/>
      <c r="G3416" s="196"/>
      <c r="H3416" s="196"/>
      <c r="I3416" s="196"/>
      <c r="J3416" s="196"/>
      <c r="K3416" s="196"/>
      <c r="L3416" s="196"/>
      <c r="M3416" s="196"/>
      <c r="N3416" s="196"/>
      <c r="O3416" s="196"/>
      <c r="P3416" s="196"/>
      <c r="Q3416" s="197" t="s">
        <v>1</v>
      </c>
    </row>
    <row r="3417" spans="1:17" x14ac:dyDescent="0.2">
      <c r="A3417" s="198" t="s">
        <v>58</v>
      </c>
      <c r="B3417" s="199" t="s">
        <v>207</v>
      </c>
      <c r="C3417" s="199" t="s">
        <v>206</v>
      </c>
      <c r="D3417" s="199" t="s">
        <v>197</v>
      </c>
      <c r="E3417" s="199"/>
      <c r="F3417" s="199"/>
      <c r="G3417" s="199"/>
      <c r="H3417" s="199"/>
      <c r="I3417" s="199"/>
      <c r="J3417" s="199"/>
      <c r="K3417" s="199"/>
      <c r="L3417" s="199"/>
      <c r="M3417" s="199"/>
      <c r="N3417" s="199"/>
      <c r="O3417" s="199"/>
      <c r="P3417" s="199"/>
      <c r="Q3417" s="200" t="s">
        <v>1</v>
      </c>
    </row>
    <row r="3418" spans="1:17" x14ac:dyDescent="0.2">
      <c r="A3418" s="195" t="s">
        <v>58</v>
      </c>
      <c r="B3418" s="196" t="s">
        <v>207</v>
      </c>
      <c r="C3418" s="196" t="s">
        <v>211</v>
      </c>
      <c r="D3418" s="196" t="s">
        <v>195</v>
      </c>
      <c r="E3418" s="199"/>
      <c r="F3418" s="199"/>
      <c r="G3418" s="199"/>
      <c r="H3418" s="199"/>
      <c r="I3418" s="199"/>
      <c r="J3418" s="199"/>
      <c r="K3418" s="199"/>
      <c r="L3418" s="199"/>
      <c r="M3418" s="199"/>
      <c r="N3418" s="199"/>
      <c r="O3418" s="199"/>
      <c r="P3418" s="199"/>
      <c r="Q3418" s="200"/>
    </row>
    <row r="3419" spans="1:17" x14ac:dyDescent="0.2">
      <c r="A3419" s="198" t="s">
        <v>58</v>
      </c>
      <c r="B3419" s="199" t="s">
        <v>207</v>
      </c>
      <c r="C3419" s="199" t="s">
        <v>211</v>
      </c>
      <c r="D3419" s="199" t="s">
        <v>197</v>
      </c>
      <c r="E3419" s="199"/>
      <c r="F3419" s="199"/>
      <c r="G3419" s="199"/>
      <c r="H3419" s="199"/>
      <c r="I3419" s="199"/>
      <c r="J3419" s="199"/>
      <c r="K3419" s="199"/>
      <c r="L3419" s="199"/>
      <c r="M3419" s="199"/>
      <c r="N3419" s="199"/>
      <c r="O3419" s="199"/>
      <c r="P3419" s="199"/>
      <c r="Q3419" s="200"/>
    </row>
    <row r="3420" spans="1:17" x14ac:dyDescent="0.2">
      <c r="A3420" s="195" t="s">
        <v>58</v>
      </c>
      <c r="B3420" s="196" t="s">
        <v>207</v>
      </c>
      <c r="C3420" s="196" t="s">
        <v>1087</v>
      </c>
      <c r="D3420" s="196" t="s">
        <v>195</v>
      </c>
      <c r="E3420" s="199"/>
      <c r="F3420" s="199"/>
      <c r="G3420" s="199"/>
      <c r="H3420" s="199"/>
      <c r="I3420" s="199"/>
      <c r="J3420" s="199"/>
      <c r="K3420" s="199"/>
      <c r="L3420" s="199"/>
      <c r="M3420" s="199"/>
      <c r="N3420" s="199"/>
      <c r="O3420" s="199"/>
      <c r="P3420" s="199"/>
      <c r="Q3420" s="200"/>
    </row>
    <row r="3421" spans="1:17" x14ac:dyDescent="0.2">
      <c r="A3421" s="198" t="s">
        <v>58</v>
      </c>
      <c r="B3421" s="199" t="s">
        <v>207</v>
      </c>
      <c r="C3421" s="199" t="s">
        <v>1087</v>
      </c>
      <c r="D3421" s="199" t="s">
        <v>197</v>
      </c>
      <c r="E3421" s="199"/>
      <c r="F3421" s="199"/>
      <c r="G3421" s="199"/>
      <c r="H3421" s="199"/>
      <c r="I3421" s="199"/>
      <c r="J3421" s="199"/>
      <c r="K3421" s="199"/>
      <c r="L3421" s="199"/>
      <c r="M3421" s="199"/>
      <c r="N3421" s="199"/>
      <c r="O3421" s="199"/>
      <c r="P3421" s="199"/>
      <c r="Q3421" s="200"/>
    </row>
    <row r="3422" spans="1:17" x14ac:dyDescent="0.2">
      <c r="A3422" s="195" t="s">
        <v>59</v>
      </c>
      <c r="B3422" s="196" t="s">
        <v>208</v>
      </c>
      <c r="C3422" s="196" t="s">
        <v>214</v>
      </c>
      <c r="D3422" s="196" t="s">
        <v>195</v>
      </c>
      <c r="E3422" s="196">
        <v>1356726</v>
      </c>
      <c r="F3422" s="196">
        <v>1377269</v>
      </c>
      <c r="G3422" s="196"/>
      <c r="H3422" s="196"/>
      <c r="I3422" s="196"/>
      <c r="J3422" s="196"/>
      <c r="K3422" s="196">
        <v>1231128</v>
      </c>
      <c r="L3422" s="196">
        <v>1181270</v>
      </c>
      <c r="M3422" s="196">
        <v>1105801</v>
      </c>
      <c r="N3422" s="196">
        <v>1040973</v>
      </c>
      <c r="O3422" s="196"/>
      <c r="P3422" s="196"/>
      <c r="Q3422" s="197" t="s">
        <v>1</v>
      </c>
    </row>
    <row r="3423" spans="1:17" x14ac:dyDescent="0.2">
      <c r="A3423" s="198" t="s">
        <v>59</v>
      </c>
      <c r="B3423" s="199" t="s">
        <v>208</v>
      </c>
      <c r="C3423" s="199" t="s">
        <v>214</v>
      </c>
      <c r="D3423" s="199" t="s">
        <v>197</v>
      </c>
      <c r="E3423" s="199">
        <v>1550733</v>
      </c>
      <c r="F3423" s="199">
        <v>1600308</v>
      </c>
      <c r="G3423" s="199"/>
      <c r="H3423" s="199"/>
      <c r="I3423" s="199"/>
      <c r="J3423" s="199"/>
      <c r="K3423" s="199">
        <v>1392297</v>
      </c>
      <c r="L3423" s="199">
        <v>1308318</v>
      </c>
      <c r="M3423" s="199">
        <v>1208994</v>
      </c>
      <c r="N3423" s="199">
        <v>1129081</v>
      </c>
      <c r="O3423" s="199"/>
      <c r="P3423" s="199"/>
      <c r="Q3423" s="200" t="s">
        <v>1</v>
      </c>
    </row>
    <row r="3424" spans="1:17" x14ac:dyDescent="0.2">
      <c r="A3424" s="195" t="s">
        <v>59</v>
      </c>
      <c r="B3424" s="196" t="s">
        <v>208</v>
      </c>
      <c r="C3424" s="196" t="s">
        <v>215</v>
      </c>
      <c r="D3424" s="196" t="s">
        <v>195</v>
      </c>
      <c r="E3424" s="196">
        <v>1127596</v>
      </c>
      <c r="F3424" s="196">
        <v>1162000</v>
      </c>
      <c r="G3424" s="196"/>
      <c r="H3424" s="196"/>
      <c r="I3424" s="196"/>
      <c r="J3424" s="196"/>
      <c r="K3424" s="196">
        <v>1279449</v>
      </c>
      <c r="L3424" s="196">
        <v>1166429</v>
      </c>
      <c r="M3424" s="196">
        <v>1137630</v>
      </c>
      <c r="N3424" s="196">
        <v>1083092</v>
      </c>
      <c r="O3424" s="196"/>
      <c r="P3424" s="196"/>
      <c r="Q3424" s="197" t="s">
        <v>1</v>
      </c>
    </row>
    <row r="3425" spans="1:17" x14ac:dyDescent="0.2">
      <c r="A3425" s="198" t="s">
        <v>59</v>
      </c>
      <c r="B3425" s="199" t="s">
        <v>208</v>
      </c>
      <c r="C3425" s="199" t="s">
        <v>215</v>
      </c>
      <c r="D3425" s="199" t="s">
        <v>197</v>
      </c>
      <c r="E3425" s="199">
        <v>1224479</v>
      </c>
      <c r="F3425" s="199">
        <v>1265906</v>
      </c>
      <c r="G3425" s="199"/>
      <c r="H3425" s="199"/>
      <c r="I3425" s="199"/>
      <c r="J3425" s="199"/>
      <c r="K3425" s="199">
        <v>1483586</v>
      </c>
      <c r="L3425" s="199">
        <v>1307216</v>
      </c>
      <c r="M3425" s="199">
        <v>1246260</v>
      </c>
      <c r="N3425" s="199">
        <v>1174993</v>
      </c>
      <c r="O3425" s="199"/>
      <c r="P3425" s="199"/>
      <c r="Q3425" s="200" t="s">
        <v>1</v>
      </c>
    </row>
    <row r="3426" spans="1:17" x14ac:dyDescent="0.2">
      <c r="A3426" s="195" t="s">
        <v>59</v>
      </c>
      <c r="B3426" s="196" t="s">
        <v>208</v>
      </c>
      <c r="C3426" s="196" t="s">
        <v>213</v>
      </c>
      <c r="D3426" s="196" t="s">
        <v>195</v>
      </c>
      <c r="E3426" s="196">
        <v>1047294</v>
      </c>
      <c r="F3426" s="196">
        <v>1086847</v>
      </c>
      <c r="G3426" s="196"/>
      <c r="H3426" s="196"/>
      <c r="I3426" s="196"/>
      <c r="J3426" s="196"/>
      <c r="K3426" s="196">
        <v>1197623</v>
      </c>
      <c r="L3426" s="196">
        <v>1243815</v>
      </c>
      <c r="M3426" s="196">
        <v>1142430</v>
      </c>
      <c r="N3426" s="196">
        <v>1127626</v>
      </c>
      <c r="O3426" s="196"/>
      <c r="P3426" s="196"/>
      <c r="Q3426" s="197" t="s">
        <v>1</v>
      </c>
    </row>
    <row r="3427" spans="1:17" x14ac:dyDescent="0.2">
      <c r="A3427" s="198" t="s">
        <v>59</v>
      </c>
      <c r="B3427" s="199" t="s">
        <v>208</v>
      </c>
      <c r="C3427" s="199" t="s">
        <v>213</v>
      </c>
      <c r="D3427" s="199" t="s">
        <v>197</v>
      </c>
      <c r="E3427" s="199">
        <v>1122656</v>
      </c>
      <c r="F3427" s="199">
        <v>1153016</v>
      </c>
      <c r="G3427" s="199"/>
      <c r="H3427" s="199"/>
      <c r="I3427" s="199"/>
      <c r="J3427" s="199"/>
      <c r="K3427" s="199">
        <v>1313346</v>
      </c>
      <c r="L3427" s="199">
        <v>1437908</v>
      </c>
      <c r="M3427" s="199">
        <v>1271660</v>
      </c>
      <c r="N3427" s="199">
        <v>1228234</v>
      </c>
      <c r="O3427" s="199"/>
      <c r="P3427" s="199"/>
      <c r="Q3427" s="200" t="s">
        <v>1</v>
      </c>
    </row>
    <row r="3428" spans="1:17" x14ac:dyDescent="0.2">
      <c r="A3428" s="195" t="s">
        <v>59</v>
      </c>
      <c r="B3428" s="196" t="s">
        <v>208</v>
      </c>
      <c r="C3428" s="196" t="s">
        <v>212</v>
      </c>
      <c r="D3428" s="196" t="s">
        <v>195</v>
      </c>
      <c r="E3428" s="196">
        <v>1028058</v>
      </c>
      <c r="F3428" s="196">
        <v>1022709</v>
      </c>
      <c r="G3428" s="196"/>
      <c r="H3428" s="196"/>
      <c r="I3428" s="196"/>
      <c r="J3428" s="196"/>
      <c r="K3428" s="196">
        <v>1116563</v>
      </c>
      <c r="L3428" s="196">
        <v>1171959</v>
      </c>
      <c r="M3428" s="196">
        <v>1219728</v>
      </c>
      <c r="N3428" s="196">
        <v>1132113</v>
      </c>
      <c r="O3428" s="196"/>
      <c r="P3428" s="196"/>
      <c r="Q3428" s="197" t="s">
        <v>1</v>
      </c>
    </row>
    <row r="3429" spans="1:17" x14ac:dyDescent="0.2">
      <c r="A3429" s="198" t="s">
        <v>59</v>
      </c>
      <c r="B3429" s="199" t="s">
        <v>208</v>
      </c>
      <c r="C3429" s="199" t="s">
        <v>212</v>
      </c>
      <c r="D3429" s="199" t="s">
        <v>197</v>
      </c>
      <c r="E3429" s="199">
        <v>1068108</v>
      </c>
      <c r="F3429" s="199">
        <v>1078289</v>
      </c>
      <c r="G3429" s="199"/>
      <c r="H3429" s="199"/>
      <c r="I3429" s="199"/>
      <c r="J3429" s="199"/>
      <c r="K3429" s="199">
        <v>1188433</v>
      </c>
      <c r="L3429" s="199">
        <v>1271376</v>
      </c>
      <c r="M3429" s="199">
        <v>1388709</v>
      </c>
      <c r="N3429" s="199">
        <v>1247235</v>
      </c>
      <c r="O3429" s="199"/>
      <c r="P3429" s="199"/>
      <c r="Q3429" s="200" t="s">
        <v>1</v>
      </c>
    </row>
    <row r="3430" spans="1:17" x14ac:dyDescent="0.2">
      <c r="A3430" s="195" t="s">
        <v>59</v>
      </c>
      <c r="B3430" s="196" t="s">
        <v>208</v>
      </c>
      <c r="C3430" s="196" t="s">
        <v>210</v>
      </c>
      <c r="D3430" s="196" t="s">
        <v>195</v>
      </c>
      <c r="E3430" s="196">
        <v>986510</v>
      </c>
      <c r="F3430" s="196">
        <v>1005510</v>
      </c>
      <c r="G3430" s="196"/>
      <c r="H3430" s="196"/>
      <c r="I3430" s="196"/>
      <c r="J3430" s="196"/>
      <c r="K3430" s="196">
        <v>1068178</v>
      </c>
      <c r="L3430" s="196">
        <v>1092593</v>
      </c>
      <c r="M3430" s="196">
        <v>1153227</v>
      </c>
      <c r="N3430" s="196">
        <v>1204898</v>
      </c>
      <c r="O3430" s="196"/>
      <c r="P3430" s="196"/>
      <c r="Q3430" s="197" t="s">
        <v>1</v>
      </c>
    </row>
    <row r="3431" spans="1:17" x14ac:dyDescent="0.2">
      <c r="A3431" s="198" t="s">
        <v>59</v>
      </c>
      <c r="B3431" s="199" t="s">
        <v>208</v>
      </c>
      <c r="C3431" s="199" t="s">
        <v>210</v>
      </c>
      <c r="D3431" s="199" t="s">
        <v>197</v>
      </c>
      <c r="E3431" s="199">
        <v>1003925</v>
      </c>
      <c r="F3431" s="199">
        <v>1028772</v>
      </c>
      <c r="G3431" s="199"/>
      <c r="H3431" s="199"/>
      <c r="I3431" s="199"/>
      <c r="J3431" s="199"/>
      <c r="K3431" s="199">
        <v>1113391</v>
      </c>
      <c r="L3431" s="199">
        <v>1150655</v>
      </c>
      <c r="M3431" s="199">
        <v>1229246</v>
      </c>
      <c r="N3431" s="199">
        <v>1347428</v>
      </c>
      <c r="O3431" s="199"/>
      <c r="P3431" s="199"/>
      <c r="Q3431" s="200" t="s">
        <v>1</v>
      </c>
    </row>
    <row r="3432" spans="1:17" x14ac:dyDescent="0.2">
      <c r="A3432" s="195" t="s">
        <v>59</v>
      </c>
      <c r="B3432" s="196" t="s">
        <v>208</v>
      </c>
      <c r="C3432" s="196" t="s">
        <v>206</v>
      </c>
      <c r="D3432" s="196" t="s">
        <v>195</v>
      </c>
      <c r="E3432" s="196">
        <v>953950</v>
      </c>
      <c r="F3432" s="196">
        <v>956402</v>
      </c>
      <c r="G3432" s="196"/>
      <c r="H3432" s="196"/>
      <c r="I3432" s="196"/>
      <c r="J3432" s="196"/>
      <c r="K3432" s="196">
        <v>1031783</v>
      </c>
      <c r="L3432" s="196">
        <v>1048781</v>
      </c>
      <c r="M3432" s="196">
        <v>1077981</v>
      </c>
      <c r="N3432" s="196">
        <v>1135633</v>
      </c>
      <c r="O3432" s="196"/>
      <c r="P3432" s="196"/>
      <c r="Q3432" s="197" t="s">
        <v>1</v>
      </c>
    </row>
    <row r="3433" spans="1:17" x14ac:dyDescent="0.2">
      <c r="A3433" s="198" t="s">
        <v>59</v>
      </c>
      <c r="B3433" s="199" t="s">
        <v>208</v>
      </c>
      <c r="C3433" s="199" t="s">
        <v>206</v>
      </c>
      <c r="D3433" s="199" t="s">
        <v>197</v>
      </c>
      <c r="E3433" s="199">
        <v>941251</v>
      </c>
      <c r="F3433" s="199">
        <v>949615</v>
      </c>
      <c r="G3433" s="199"/>
      <c r="H3433" s="199"/>
      <c r="I3433" s="199"/>
      <c r="J3433" s="199"/>
      <c r="K3433" s="199">
        <v>1044600</v>
      </c>
      <c r="L3433" s="199">
        <v>1072740</v>
      </c>
      <c r="M3433" s="199">
        <v>1111969</v>
      </c>
      <c r="N3433" s="199">
        <v>1188561</v>
      </c>
      <c r="O3433" s="199"/>
      <c r="P3433" s="199"/>
      <c r="Q3433" s="200" t="s">
        <v>1</v>
      </c>
    </row>
    <row r="3434" spans="1:17" x14ac:dyDescent="0.2">
      <c r="A3434" s="195" t="s">
        <v>59</v>
      </c>
      <c r="B3434" s="196" t="s">
        <v>208</v>
      </c>
      <c r="C3434" s="196" t="s">
        <v>211</v>
      </c>
      <c r="D3434" s="196" t="s">
        <v>195</v>
      </c>
      <c r="E3434" s="196"/>
      <c r="F3434" s="196"/>
      <c r="G3434" s="196"/>
      <c r="H3434" s="196"/>
      <c r="I3434" s="196"/>
      <c r="J3434" s="196"/>
      <c r="K3434" s="196"/>
      <c r="L3434" s="196"/>
      <c r="M3434" s="196"/>
      <c r="N3434" s="196"/>
      <c r="O3434" s="196"/>
      <c r="P3434" s="196"/>
      <c r="Q3434" s="197" t="s">
        <v>1</v>
      </c>
    </row>
    <row r="3435" spans="1:17" x14ac:dyDescent="0.2">
      <c r="A3435" s="198" t="s">
        <v>59</v>
      </c>
      <c r="B3435" s="199" t="s">
        <v>208</v>
      </c>
      <c r="C3435" s="199" t="s">
        <v>211</v>
      </c>
      <c r="D3435" s="199" t="s">
        <v>197</v>
      </c>
      <c r="E3435" s="199"/>
      <c r="F3435" s="199"/>
      <c r="G3435" s="199"/>
      <c r="H3435" s="199"/>
      <c r="I3435" s="199"/>
      <c r="J3435" s="199"/>
      <c r="K3435" s="199"/>
      <c r="L3435" s="199"/>
      <c r="M3435" s="199"/>
      <c r="N3435" s="199"/>
      <c r="O3435" s="199"/>
      <c r="P3435" s="199"/>
      <c r="Q3435" s="200" t="s">
        <v>1</v>
      </c>
    </row>
    <row r="3436" spans="1:17" x14ac:dyDescent="0.2">
      <c r="A3436" s="195" t="s">
        <v>59</v>
      </c>
      <c r="B3436" s="196" t="s">
        <v>205</v>
      </c>
      <c r="C3436" s="196" t="s">
        <v>214</v>
      </c>
      <c r="D3436" s="196" t="s">
        <v>195</v>
      </c>
      <c r="E3436" s="196">
        <v>933840</v>
      </c>
      <c r="F3436" s="196">
        <v>946687</v>
      </c>
      <c r="G3436" s="196"/>
      <c r="H3436" s="196"/>
      <c r="I3436" s="196"/>
      <c r="J3436" s="196"/>
      <c r="K3436" s="196">
        <v>1011418</v>
      </c>
      <c r="L3436" s="196">
        <v>1004994</v>
      </c>
      <c r="M3436" s="196">
        <v>1017943</v>
      </c>
      <c r="N3436" s="196">
        <v>1052786</v>
      </c>
      <c r="O3436" s="196"/>
      <c r="P3436" s="196"/>
      <c r="Q3436" s="197" t="s">
        <v>1</v>
      </c>
    </row>
    <row r="3437" spans="1:17" x14ac:dyDescent="0.2">
      <c r="A3437" s="198" t="s">
        <v>59</v>
      </c>
      <c r="B3437" s="199" t="s">
        <v>205</v>
      </c>
      <c r="C3437" s="199" t="s">
        <v>214</v>
      </c>
      <c r="D3437" s="199" t="s">
        <v>197</v>
      </c>
      <c r="E3437" s="199">
        <v>972178</v>
      </c>
      <c r="F3437" s="199">
        <v>992516</v>
      </c>
      <c r="G3437" s="199"/>
      <c r="H3437" s="199"/>
      <c r="I3437" s="199"/>
      <c r="J3437" s="199"/>
      <c r="K3437" s="199">
        <v>1038795</v>
      </c>
      <c r="L3437" s="199">
        <v>1039644</v>
      </c>
      <c r="M3437" s="199">
        <v>1053254</v>
      </c>
      <c r="N3437" s="199">
        <v>1099455</v>
      </c>
      <c r="O3437" s="199"/>
      <c r="P3437" s="199"/>
      <c r="Q3437" s="200" t="s">
        <v>1</v>
      </c>
    </row>
    <row r="3438" spans="1:17" x14ac:dyDescent="0.2">
      <c r="A3438" s="195" t="s">
        <v>59</v>
      </c>
      <c r="B3438" s="196" t="s">
        <v>205</v>
      </c>
      <c r="C3438" s="196" t="s">
        <v>215</v>
      </c>
      <c r="D3438" s="196" t="s">
        <v>195</v>
      </c>
      <c r="E3438" s="196">
        <v>870762</v>
      </c>
      <c r="F3438" s="196">
        <v>881190</v>
      </c>
      <c r="G3438" s="196"/>
      <c r="H3438" s="196"/>
      <c r="I3438" s="196"/>
      <c r="J3438" s="196"/>
      <c r="K3438" s="196">
        <v>946756</v>
      </c>
      <c r="L3438" s="196">
        <v>960819</v>
      </c>
      <c r="M3438" s="196">
        <v>965441</v>
      </c>
      <c r="N3438" s="196">
        <v>983301</v>
      </c>
      <c r="O3438" s="196"/>
      <c r="P3438" s="196"/>
      <c r="Q3438" s="197" t="s">
        <v>1</v>
      </c>
    </row>
    <row r="3439" spans="1:17" x14ac:dyDescent="0.2">
      <c r="A3439" s="198" t="s">
        <v>59</v>
      </c>
      <c r="B3439" s="199" t="s">
        <v>205</v>
      </c>
      <c r="C3439" s="199" t="s">
        <v>215</v>
      </c>
      <c r="D3439" s="199" t="s">
        <v>197</v>
      </c>
      <c r="E3439" s="199">
        <v>854075</v>
      </c>
      <c r="F3439" s="199">
        <v>873294</v>
      </c>
      <c r="G3439" s="199"/>
      <c r="H3439" s="199"/>
      <c r="I3439" s="199"/>
      <c r="J3439" s="199"/>
      <c r="K3439" s="199">
        <v>939721</v>
      </c>
      <c r="L3439" s="199">
        <v>955298</v>
      </c>
      <c r="M3439" s="199">
        <v>962856</v>
      </c>
      <c r="N3439" s="199">
        <v>977255</v>
      </c>
      <c r="O3439" s="199"/>
      <c r="P3439" s="199"/>
      <c r="Q3439" s="200" t="s">
        <v>1</v>
      </c>
    </row>
    <row r="3440" spans="1:17" x14ac:dyDescent="0.2">
      <c r="A3440" s="195" t="s">
        <v>59</v>
      </c>
      <c r="B3440" s="196" t="s">
        <v>205</v>
      </c>
      <c r="C3440" s="196" t="s">
        <v>213</v>
      </c>
      <c r="D3440" s="196" t="s">
        <v>195</v>
      </c>
      <c r="E3440" s="196">
        <v>851203</v>
      </c>
      <c r="F3440" s="196">
        <v>823806</v>
      </c>
      <c r="G3440" s="196"/>
      <c r="H3440" s="196"/>
      <c r="I3440" s="196"/>
      <c r="J3440" s="196"/>
      <c r="K3440" s="196">
        <v>872429</v>
      </c>
      <c r="L3440" s="196">
        <v>887590</v>
      </c>
      <c r="M3440" s="196">
        <v>915763</v>
      </c>
      <c r="N3440" s="196">
        <v>922637</v>
      </c>
      <c r="O3440" s="196"/>
      <c r="P3440" s="196"/>
      <c r="Q3440" s="197" t="s">
        <v>1</v>
      </c>
    </row>
    <row r="3441" spans="1:17" x14ac:dyDescent="0.2">
      <c r="A3441" s="198" t="s">
        <v>59</v>
      </c>
      <c r="B3441" s="199" t="s">
        <v>205</v>
      </c>
      <c r="C3441" s="199" t="s">
        <v>213</v>
      </c>
      <c r="D3441" s="199" t="s">
        <v>197</v>
      </c>
      <c r="E3441" s="199">
        <v>773573</v>
      </c>
      <c r="F3441" s="199">
        <v>769134</v>
      </c>
      <c r="G3441" s="199"/>
      <c r="H3441" s="199"/>
      <c r="I3441" s="199"/>
      <c r="J3441" s="199"/>
      <c r="K3441" s="199">
        <v>840671</v>
      </c>
      <c r="L3441" s="199">
        <v>847283</v>
      </c>
      <c r="M3441" s="199">
        <v>875550</v>
      </c>
      <c r="N3441" s="199">
        <v>881411</v>
      </c>
      <c r="O3441" s="199"/>
      <c r="P3441" s="199"/>
      <c r="Q3441" s="200" t="s">
        <v>1</v>
      </c>
    </row>
    <row r="3442" spans="1:17" x14ac:dyDescent="0.2">
      <c r="A3442" s="195" t="s">
        <v>59</v>
      </c>
      <c r="B3442" s="196" t="s">
        <v>205</v>
      </c>
      <c r="C3442" s="196" t="s">
        <v>212</v>
      </c>
      <c r="D3442" s="196" t="s">
        <v>195</v>
      </c>
      <c r="E3442" s="196"/>
      <c r="F3442" s="196"/>
      <c r="G3442" s="196"/>
      <c r="H3442" s="196"/>
      <c r="I3442" s="196"/>
      <c r="J3442" s="196"/>
      <c r="K3442" s="196"/>
      <c r="L3442" s="196"/>
      <c r="M3442" s="196"/>
      <c r="N3442" s="196">
        <v>860338</v>
      </c>
      <c r="O3442" s="196"/>
      <c r="P3442" s="196"/>
      <c r="Q3442" s="197" t="s">
        <v>1</v>
      </c>
    </row>
    <row r="3443" spans="1:17" x14ac:dyDescent="0.2">
      <c r="A3443" s="198" t="s">
        <v>59</v>
      </c>
      <c r="B3443" s="199" t="s">
        <v>205</v>
      </c>
      <c r="C3443" s="199" t="s">
        <v>212</v>
      </c>
      <c r="D3443" s="199" t="s">
        <v>197</v>
      </c>
      <c r="E3443" s="199"/>
      <c r="F3443" s="199"/>
      <c r="G3443" s="199"/>
      <c r="H3443" s="199"/>
      <c r="I3443" s="199"/>
      <c r="J3443" s="199"/>
      <c r="K3443" s="199"/>
      <c r="L3443" s="199"/>
      <c r="M3443" s="199"/>
      <c r="N3443" s="199">
        <v>783773</v>
      </c>
      <c r="O3443" s="199"/>
      <c r="P3443" s="199"/>
      <c r="Q3443" s="200" t="s">
        <v>1</v>
      </c>
    </row>
    <row r="3444" spans="1:17" x14ac:dyDescent="0.2">
      <c r="A3444" s="195" t="s">
        <v>59</v>
      </c>
      <c r="B3444" s="196" t="s">
        <v>205</v>
      </c>
      <c r="C3444" s="196" t="s">
        <v>210</v>
      </c>
      <c r="D3444" s="196" t="s">
        <v>195</v>
      </c>
      <c r="E3444" s="196"/>
      <c r="F3444" s="196"/>
      <c r="G3444" s="196"/>
      <c r="H3444" s="196"/>
      <c r="I3444" s="196"/>
      <c r="J3444" s="196"/>
      <c r="K3444" s="196"/>
      <c r="L3444" s="196"/>
      <c r="M3444" s="196"/>
      <c r="N3444" s="196"/>
      <c r="O3444" s="196"/>
      <c r="P3444" s="196"/>
      <c r="Q3444" s="197" t="s">
        <v>1</v>
      </c>
    </row>
    <row r="3445" spans="1:17" x14ac:dyDescent="0.2">
      <c r="A3445" s="198" t="s">
        <v>59</v>
      </c>
      <c r="B3445" s="199" t="s">
        <v>205</v>
      </c>
      <c r="C3445" s="199" t="s">
        <v>210</v>
      </c>
      <c r="D3445" s="199" t="s">
        <v>197</v>
      </c>
      <c r="E3445" s="199"/>
      <c r="F3445" s="199"/>
      <c r="G3445" s="199"/>
      <c r="H3445" s="199"/>
      <c r="I3445" s="199"/>
      <c r="J3445" s="199"/>
      <c r="K3445" s="199"/>
      <c r="L3445" s="199"/>
      <c r="M3445" s="199"/>
      <c r="N3445" s="199"/>
      <c r="O3445" s="199"/>
      <c r="P3445" s="199"/>
      <c r="Q3445" s="200" t="s">
        <v>1</v>
      </c>
    </row>
    <row r="3446" spans="1:17" x14ac:dyDescent="0.2">
      <c r="A3446" s="195" t="s">
        <v>59</v>
      </c>
      <c r="B3446" s="196" t="s">
        <v>205</v>
      </c>
      <c r="C3446" s="196" t="s">
        <v>206</v>
      </c>
      <c r="D3446" s="196" t="s">
        <v>195</v>
      </c>
      <c r="E3446" s="196"/>
      <c r="F3446" s="196"/>
      <c r="G3446" s="196"/>
      <c r="H3446" s="196"/>
      <c r="I3446" s="196"/>
      <c r="J3446" s="196"/>
      <c r="K3446" s="196"/>
      <c r="L3446" s="196"/>
      <c r="M3446" s="196"/>
      <c r="N3446" s="196"/>
      <c r="O3446" s="196"/>
      <c r="P3446" s="196"/>
      <c r="Q3446" s="197" t="s">
        <v>1</v>
      </c>
    </row>
    <row r="3447" spans="1:17" x14ac:dyDescent="0.2">
      <c r="A3447" s="198" t="s">
        <v>59</v>
      </c>
      <c r="B3447" s="199" t="s">
        <v>205</v>
      </c>
      <c r="C3447" s="199" t="s">
        <v>206</v>
      </c>
      <c r="D3447" s="199" t="s">
        <v>197</v>
      </c>
      <c r="E3447" s="199"/>
      <c r="F3447" s="199"/>
      <c r="G3447" s="199"/>
      <c r="H3447" s="199"/>
      <c r="I3447" s="199"/>
      <c r="J3447" s="199"/>
      <c r="K3447" s="199"/>
      <c r="L3447" s="199"/>
      <c r="M3447" s="199"/>
      <c r="N3447" s="199"/>
      <c r="O3447" s="199"/>
      <c r="P3447" s="199"/>
      <c r="Q3447" s="200" t="s">
        <v>1</v>
      </c>
    </row>
    <row r="3448" spans="1:17" x14ac:dyDescent="0.2">
      <c r="A3448" s="195" t="s">
        <v>59</v>
      </c>
      <c r="B3448" s="196" t="s">
        <v>205</v>
      </c>
      <c r="C3448" s="196" t="s">
        <v>211</v>
      </c>
      <c r="D3448" s="196" t="s">
        <v>195</v>
      </c>
      <c r="E3448" s="199"/>
      <c r="F3448" s="199"/>
      <c r="G3448" s="199"/>
      <c r="H3448" s="199"/>
      <c r="I3448" s="199"/>
      <c r="J3448" s="199"/>
      <c r="K3448" s="199"/>
      <c r="L3448" s="199"/>
      <c r="M3448" s="199"/>
      <c r="N3448" s="199"/>
      <c r="O3448" s="199"/>
      <c r="P3448" s="199"/>
      <c r="Q3448" s="200"/>
    </row>
    <row r="3449" spans="1:17" x14ac:dyDescent="0.2">
      <c r="A3449" s="198" t="s">
        <v>59</v>
      </c>
      <c r="B3449" s="199" t="s">
        <v>205</v>
      </c>
      <c r="C3449" s="199" t="s">
        <v>211</v>
      </c>
      <c r="D3449" s="199" t="s">
        <v>197</v>
      </c>
      <c r="E3449" s="199"/>
      <c r="F3449" s="199"/>
      <c r="G3449" s="199"/>
      <c r="H3449" s="199"/>
      <c r="I3449" s="199"/>
      <c r="J3449" s="199"/>
      <c r="K3449" s="199"/>
      <c r="L3449" s="199"/>
      <c r="M3449" s="199"/>
      <c r="N3449" s="199"/>
      <c r="O3449" s="199"/>
      <c r="P3449" s="199"/>
      <c r="Q3449" s="200"/>
    </row>
    <row r="3450" spans="1:17" x14ac:dyDescent="0.2">
      <c r="A3450" s="195" t="s">
        <v>59</v>
      </c>
      <c r="B3450" s="196" t="s">
        <v>205</v>
      </c>
      <c r="C3450" s="196" t="s">
        <v>1087</v>
      </c>
      <c r="D3450" s="196" t="s">
        <v>195</v>
      </c>
      <c r="E3450" s="199"/>
      <c r="F3450" s="199"/>
      <c r="G3450" s="199"/>
      <c r="H3450" s="199"/>
      <c r="I3450" s="199"/>
      <c r="J3450" s="199"/>
      <c r="K3450" s="199"/>
      <c r="L3450" s="199"/>
      <c r="M3450" s="199"/>
      <c r="N3450" s="199"/>
      <c r="O3450" s="199"/>
      <c r="P3450" s="199"/>
      <c r="Q3450" s="200"/>
    </row>
    <row r="3451" spans="1:17" x14ac:dyDescent="0.2">
      <c r="A3451" s="198" t="s">
        <v>59</v>
      </c>
      <c r="B3451" s="199" t="s">
        <v>205</v>
      </c>
      <c r="C3451" s="199" t="s">
        <v>1087</v>
      </c>
      <c r="D3451" s="199" t="s">
        <v>197</v>
      </c>
      <c r="E3451" s="199"/>
      <c r="F3451" s="199"/>
      <c r="G3451" s="199"/>
      <c r="H3451" s="199"/>
      <c r="I3451" s="199"/>
      <c r="J3451" s="199"/>
      <c r="K3451" s="199"/>
      <c r="L3451" s="199"/>
      <c r="M3451" s="199"/>
      <c r="N3451" s="199"/>
      <c r="O3451" s="199"/>
      <c r="P3451" s="199"/>
      <c r="Q3451" s="200"/>
    </row>
    <row r="3452" spans="1:17" x14ac:dyDescent="0.2">
      <c r="A3452" s="195" t="s">
        <v>59</v>
      </c>
      <c r="B3452" s="196" t="s">
        <v>209</v>
      </c>
      <c r="C3452" s="196" t="s">
        <v>214</v>
      </c>
      <c r="D3452" s="196" t="s">
        <v>195</v>
      </c>
      <c r="E3452" s="196">
        <v>4.0027999999999997</v>
      </c>
      <c r="F3452" s="196">
        <v>4.6118100000000002</v>
      </c>
      <c r="G3452" s="196"/>
      <c r="H3452" s="196"/>
      <c r="I3452" s="196"/>
      <c r="J3452" s="196"/>
      <c r="K3452" s="196">
        <v>1.99159</v>
      </c>
      <c r="L3452" s="196">
        <v>0.82496000000000003</v>
      </c>
      <c r="M3452" s="196">
        <v>1.0213399999999999</v>
      </c>
      <c r="N3452" s="196">
        <v>2.0822799999999999</v>
      </c>
      <c r="O3452" s="196"/>
      <c r="P3452" s="196"/>
      <c r="Q3452" s="197" t="s">
        <v>1</v>
      </c>
    </row>
    <row r="3453" spans="1:17" x14ac:dyDescent="0.2">
      <c r="A3453" s="198" t="s">
        <v>59</v>
      </c>
      <c r="B3453" s="199" t="s">
        <v>209</v>
      </c>
      <c r="C3453" s="199" t="s">
        <v>214</v>
      </c>
      <c r="D3453" s="199" t="s">
        <v>197</v>
      </c>
      <c r="E3453" s="199">
        <v>6.0412699999999999</v>
      </c>
      <c r="F3453" s="199">
        <v>6.8743600000000002</v>
      </c>
      <c r="G3453" s="199"/>
      <c r="H3453" s="199"/>
      <c r="I3453" s="199"/>
      <c r="J3453" s="199"/>
      <c r="K3453" s="199">
        <v>3.3683900000000002</v>
      </c>
      <c r="L3453" s="199">
        <v>1.53823</v>
      </c>
      <c r="M3453" s="199">
        <v>1.8935599999999999</v>
      </c>
      <c r="N3453" s="199">
        <v>3.86137</v>
      </c>
      <c r="O3453" s="199"/>
      <c r="P3453" s="199"/>
      <c r="Q3453" s="200" t="s">
        <v>1</v>
      </c>
    </row>
    <row r="3454" spans="1:17" x14ac:dyDescent="0.2">
      <c r="A3454" s="195" t="s">
        <v>59</v>
      </c>
      <c r="B3454" s="196" t="s">
        <v>209</v>
      </c>
      <c r="C3454" s="196" t="s">
        <v>215</v>
      </c>
      <c r="D3454" s="196" t="s">
        <v>195</v>
      </c>
      <c r="E3454" s="196">
        <v>1.64279</v>
      </c>
      <c r="F3454" s="196">
        <v>1.88262</v>
      </c>
      <c r="G3454" s="196"/>
      <c r="H3454" s="196"/>
      <c r="I3454" s="196"/>
      <c r="J3454" s="196"/>
      <c r="K3454" s="196">
        <v>1.2506900000000001</v>
      </c>
      <c r="L3454" s="196">
        <v>0.51748000000000005</v>
      </c>
      <c r="M3454" s="196">
        <v>0.45700000000000002</v>
      </c>
      <c r="N3454" s="196">
        <v>1.23895</v>
      </c>
      <c r="O3454" s="196"/>
      <c r="P3454" s="196"/>
      <c r="Q3454" s="197" t="s">
        <v>1</v>
      </c>
    </row>
    <row r="3455" spans="1:17" x14ac:dyDescent="0.2">
      <c r="A3455" s="198" t="s">
        <v>59</v>
      </c>
      <c r="B3455" s="199" t="s">
        <v>209</v>
      </c>
      <c r="C3455" s="199" t="s">
        <v>215</v>
      </c>
      <c r="D3455" s="199" t="s">
        <v>197</v>
      </c>
      <c r="E3455" s="199">
        <v>3.2277399999999998</v>
      </c>
      <c r="F3455" s="199">
        <v>3.6392099999999998</v>
      </c>
      <c r="G3455" s="199"/>
      <c r="H3455" s="199"/>
      <c r="I3455" s="199"/>
      <c r="J3455" s="199"/>
      <c r="K3455" s="199">
        <v>2.5800999999999998</v>
      </c>
      <c r="L3455" s="199">
        <v>1.14442</v>
      </c>
      <c r="M3455" s="199">
        <v>1.0180100000000001</v>
      </c>
      <c r="N3455" s="199">
        <v>2.6703999999999999</v>
      </c>
      <c r="O3455" s="199"/>
      <c r="P3455" s="199"/>
      <c r="Q3455" s="200" t="s">
        <v>1</v>
      </c>
    </row>
    <row r="3456" spans="1:17" x14ac:dyDescent="0.2">
      <c r="A3456" s="195" t="s">
        <v>59</v>
      </c>
      <c r="B3456" s="196" t="s">
        <v>209</v>
      </c>
      <c r="C3456" s="196" t="s">
        <v>213</v>
      </c>
      <c r="D3456" s="196" t="s">
        <v>195</v>
      </c>
      <c r="E3456" s="196">
        <v>1.04908</v>
      </c>
      <c r="F3456" s="196">
        <v>1.1962999999999999</v>
      </c>
      <c r="G3456" s="196"/>
      <c r="H3456" s="196"/>
      <c r="I3456" s="196"/>
      <c r="J3456" s="196"/>
      <c r="K3456" s="196">
        <v>0.67534000000000005</v>
      </c>
      <c r="L3456" s="196">
        <v>0.34048</v>
      </c>
      <c r="M3456" s="196">
        <v>0.36159999999999998</v>
      </c>
      <c r="N3456" s="196">
        <v>0.87316000000000005</v>
      </c>
      <c r="O3456" s="196"/>
      <c r="P3456" s="196"/>
      <c r="Q3456" s="197" t="s">
        <v>1</v>
      </c>
    </row>
    <row r="3457" spans="1:17" x14ac:dyDescent="0.2">
      <c r="A3457" s="198" t="s">
        <v>59</v>
      </c>
      <c r="B3457" s="199" t="s">
        <v>209</v>
      </c>
      <c r="C3457" s="199" t="s">
        <v>213</v>
      </c>
      <c r="D3457" s="199" t="s">
        <v>197</v>
      </c>
      <c r="E3457" s="199">
        <v>2.2562600000000002</v>
      </c>
      <c r="F3457" s="199">
        <v>2.4747300000000001</v>
      </c>
      <c r="G3457" s="199"/>
      <c r="H3457" s="199"/>
      <c r="I3457" s="199"/>
      <c r="J3457" s="199"/>
      <c r="K3457" s="199">
        <v>1.63628</v>
      </c>
      <c r="L3457" s="199">
        <v>0.85179000000000005</v>
      </c>
      <c r="M3457" s="199">
        <v>0.89834999999999998</v>
      </c>
      <c r="N3457" s="199">
        <v>2.1302099999999999</v>
      </c>
      <c r="O3457" s="199"/>
      <c r="P3457" s="199"/>
      <c r="Q3457" s="200" t="s">
        <v>1</v>
      </c>
    </row>
    <row r="3458" spans="1:17" x14ac:dyDescent="0.2">
      <c r="A3458" s="195" t="s">
        <v>59</v>
      </c>
      <c r="B3458" s="196" t="s">
        <v>209</v>
      </c>
      <c r="C3458" s="196" t="s">
        <v>212</v>
      </c>
      <c r="D3458" s="196" t="s">
        <v>195</v>
      </c>
      <c r="E3458" s="196">
        <v>0.73362000000000005</v>
      </c>
      <c r="F3458" s="196">
        <v>0.84872999999999998</v>
      </c>
      <c r="G3458" s="196"/>
      <c r="H3458" s="196"/>
      <c r="I3458" s="196"/>
      <c r="J3458" s="196"/>
      <c r="K3458" s="196">
        <v>0.45201000000000002</v>
      </c>
      <c r="L3458" s="196">
        <v>0.20632</v>
      </c>
      <c r="M3458" s="196">
        <v>0.20644000000000001</v>
      </c>
      <c r="N3458" s="196">
        <v>0.63121000000000005</v>
      </c>
      <c r="O3458" s="196"/>
      <c r="P3458" s="196"/>
      <c r="Q3458" s="197" t="s">
        <v>1</v>
      </c>
    </row>
    <row r="3459" spans="1:17" x14ac:dyDescent="0.2">
      <c r="A3459" s="198" t="s">
        <v>59</v>
      </c>
      <c r="B3459" s="199" t="s">
        <v>209</v>
      </c>
      <c r="C3459" s="199" t="s">
        <v>212</v>
      </c>
      <c r="D3459" s="199" t="s">
        <v>197</v>
      </c>
      <c r="E3459" s="199">
        <v>1.67483</v>
      </c>
      <c r="F3459" s="199">
        <v>1.8027599999999999</v>
      </c>
      <c r="G3459" s="199"/>
      <c r="H3459" s="199"/>
      <c r="I3459" s="199"/>
      <c r="J3459" s="199"/>
      <c r="K3459" s="199">
        <v>1.1782699999999999</v>
      </c>
      <c r="L3459" s="199">
        <v>0.61673</v>
      </c>
      <c r="M3459" s="199">
        <v>0.52551999999999999</v>
      </c>
      <c r="N3459" s="199">
        <v>1.68268</v>
      </c>
      <c r="O3459" s="199"/>
      <c r="P3459" s="199"/>
      <c r="Q3459" s="200" t="s">
        <v>1</v>
      </c>
    </row>
    <row r="3460" spans="1:17" x14ac:dyDescent="0.2">
      <c r="A3460" s="195" t="s">
        <v>59</v>
      </c>
      <c r="B3460" s="196" t="s">
        <v>209</v>
      </c>
      <c r="C3460" s="196" t="s">
        <v>210</v>
      </c>
      <c r="D3460" s="196" t="s">
        <v>195</v>
      </c>
      <c r="E3460" s="196">
        <v>0.60526999999999997</v>
      </c>
      <c r="F3460" s="196">
        <v>0.69547000000000003</v>
      </c>
      <c r="G3460" s="196"/>
      <c r="H3460" s="196"/>
      <c r="I3460" s="196"/>
      <c r="J3460" s="196"/>
      <c r="K3460" s="196">
        <v>0.35854999999999998</v>
      </c>
      <c r="L3460" s="196">
        <v>0.18873000000000001</v>
      </c>
      <c r="M3460" s="196">
        <v>0.16336999999999999</v>
      </c>
      <c r="N3460" s="196">
        <v>0.35696</v>
      </c>
      <c r="O3460" s="196"/>
      <c r="P3460" s="196"/>
      <c r="Q3460" s="197" t="s">
        <v>1</v>
      </c>
    </row>
    <row r="3461" spans="1:17" x14ac:dyDescent="0.2">
      <c r="A3461" s="198" t="s">
        <v>59</v>
      </c>
      <c r="B3461" s="199" t="s">
        <v>209</v>
      </c>
      <c r="C3461" s="199" t="s">
        <v>210</v>
      </c>
      <c r="D3461" s="199" t="s">
        <v>197</v>
      </c>
      <c r="E3461" s="199">
        <v>1.4530000000000001</v>
      </c>
      <c r="F3461" s="199">
        <v>1.58772</v>
      </c>
      <c r="G3461" s="199"/>
      <c r="H3461" s="199"/>
      <c r="I3461" s="199"/>
      <c r="J3461" s="199"/>
      <c r="K3461" s="199">
        <v>1.03135</v>
      </c>
      <c r="L3461" s="199">
        <v>0.57672000000000001</v>
      </c>
      <c r="M3461" s="199">
        <v>0.45898</v>
      </c>
      <c r="N3461" s="199">
        <v>0.92471999999999999</v>
      </c>
      <c r="O3461" s="199"/>
      <c r="P3461" s="199"/>
      <c r="Q3461" s="200" t="s">
        <v>1</v>
      </c>
    </row>
    <row r="3462" spans="1:17" x14ac:dyDescent="0.2">
      <c r="A3462" s="195" t="s">
        <v>59</v>
      </c>
      <c r="B3462" s="196" t="s">
        <v>209</v>
      </c>
      <c r="C3462" s="196" t="s">
        <v>206</v>
      </c>
      <c r="D3462" s="196" t="s">
        <v>195</v>
      </c>
      <c r="E3462" s="196">
        <v>0.30023</v>
      </c>
      <c r="F3462" s="196">
        <v>0.38593</v>
      </c>
      <c r="G3462" s="196"/>
      <c r="H3462" s="196"/>
      <c r="I3462" s="196"/>
      <c r="J3462" s="196"/>
      <c r="K3462" s="196">
        <v>0.17929999999999999</v>
      </c>
      <c r="L3462" s="196">
        <v>9.5060000000000006E-2</v>
      </c>
      <c r="M3462" s="196">
        <v>0.1051</v>
      </c>
      <c r="N3462" s="196">
        <v>0.16889000000000001</v>
      </c>
      <c r="O3462" s="196"/>
      <c r="P3462" s="196"/>
      <c r="Q3462" s="197" t="s">
        <v>1</v>
      </c>
    </row>
    <row r="3463" spans="1:17" x14ac:dyDescent="0.2">
      <c r="A3463" s="198" t="s">
        <v>59</v>
      </c>
      <c r="B3463" s="199" t="s">
        <v>209</v>
      </c>
      <c r="C3463" s="199" t="s">
        <v>206</v>
      </c>
      <c r="D3463" s="199" t="s">
        <v>197</v>
      </c>
      <c r="E3463" s="199">
        <v>0.70948</v>
      </c>
      <c r="F3463" s="199">
        <v>0.80632999999999999</v>
      </c>
      <c r="G3463" s="199"/>
      <c r="H3463" s="199"/>
      <c r="I3463" s="199"/>
      <c r="J3463" s="199"/>
      <c r="K3463" s="199">
        <v>0.49617</v>
      </c>
      <c r="L3463" s="199">
        <v>0.28617999999999999</v>
      </c>
      <c r="M3463" s="199">
        <v>0.28283000000000003</v>
      </c>
      <c r="N3463" s="199">
        <v>0.43818000000000001</v>
      </c>
      <c r="O3463" s="199"/>
      <c r="P3463" s="199"/>
      <c r="Q3463" s="200" t="s">
        <v>1</v>
      </c>
    </row>
    <row r="3464" spans="1:17" x14ac:dyDescent="0.2">
      <c r="A3464" s="195" t="s">
        <v>59</v>
      </c>
      <c r="B3464" s="196" t="s">
        <v>209</v>
      </c>
      <c r="C3464" s="196" t="s">
        <v>211</v>
      </c>
      <c r="D3464" s="196" t="s">
        <v>195</v>
      </c>
      <c r="E3464" s="196"/>
      <c r="F3464" s="196"/>
      <c r="G3464" s="196"/>
      <c r="H3464" s="196"/>
      <c r="I3464" s="196"/>
      <c r="J3464" s="196"/>
      <c r="K3464" s="196"/>
      <c r="L3464" s="196"/>
      <c r="M3464" s="196"/>
      <c r="N3464" s="196"/>
      <c r="O3464" s="196"/>
      <c r="P3464" s="196"/>
      <c r="Q3464" s="197" t="s">
        <v>1</v>
      </c>
    </row>
    <row r="3465" spans="1:17" x14ac:dyDescent="0.2">
      <c r="A3465" s="198" t="s">
        <v>59</v>
      </c>
      <c r="B3465" s="199" t="s">
        <v>209</v>
      </c>
      <c r="C3465" s="199" t="s">
        <v>211</v>
      </c>
      <c r="D3465" s="199" t="s">
        <v>197</v>
      </c>
      <c r="E3465" s="199"/>
      <c r="F3465" s="199"/>
      <c r="G3465" s="199"/>
      <c r="H3465" s="199"/>
      <c r="I3465" s="199"/>
      <c r="J3465" s="199"/>
      <c r="K3465" s="199"/>
      <c r="L3465" s="199"/>
      <c r="M3465" s="199"/>
      <c r="N3465" s="199"/>
      <c r="O3465" s="199"/>
      <c r="P3465" s="199"/>
      <c r="Q3465" s="200" t="s">
        <v>1</v>
      </c>
    </row>
    <row r="3466" spans="1:17" x14ac:dyDescent="0.2">
      <c r="A3466" s="195" t="s">
        <v>59</v>
      </c>
      <c r="B3466" s="196" t="s">
        <v>207</v>
      </c>
      <c r="C3466" s="196" t="s">
        <v>214</v>
      </c>
      <c r="D3466" s="196" t="s">
        <v>195</v>
      </c>
      <c r="E3466" s="196">
        <v>1.74837</v>
      </c>
      <c r="F3466" s="196">
        <v>1.7041500000000001</v>
      </c>
      <c r="G3466" s="196"/>
      <c r="H3466" s="196"/>
      <c r="I3466" s="196"/>
      <c r="J3466" s="196"/>
      <c r="K3466" s="196">
        <v>1.0667199999999999</v>
      </c>
      <c r="L3466" s="196">
        <v>0.50497999999999998</v>
      </c>
      <c r="M3466" s="196">
        <v>0.54286000000000001</v>
      </c>
      <c r="N3466" s="196">
        <v>0.88583999999999996</v>
      </c>
      <c r="O3466" s="196"/>
      <c r="P3466" s="196"/>
      <c r="Q3466" s="197" t="s">
        <v>1</v>
      </c>
    </row>
    <row r="3467" spans="1:17" x14ac:dyDescent="0.2">
      <c r="A3467" s="198" t="s">
        <v>59</v>
      </c>
      <c r="B3467" s="199" t="s">
        <v>207</v>
      </c>
      <c r="C3467" s="199" t="s">
        <v>214</v>
      </c>
      <c r="D3467" s="199" t="s">
        <v>197</v>
      </c>
      <c r="E3467" s="199">
        <v>5.4340900000000003</v>
      </c>
      <c r="F3467" s="199">
        <v>5.8190499999999998</v>
      </c>
      <c r="G3467" s="199"/>
      <c r="H3467" s="199"/>
      <c r="I3467" s="199"/>
      <c r="J3467" s="199"/>
      <c r="K3467" s="199">
        <v>3.8479199999999998</v>
      </c>
      <c r="L3467" s="199">
        <v>1.9340299999999999</v>
      </c>
      <c r="M3467" s="199">
        <v>1.96448</v>
      </c>
      <c r="N3467" s="199">
        <v>3.1309100000000001</v>
      </c>
      <c r="O3467" s="199"/>
      <c r="P3467" s="199"/>
      <c r="Q3467" s="200" t="s">
        <v>1</v>
      </c>
    </row>
    <row r="3468" spans="1:17" x14ac:dyDescent="0.2">
      <c r="A3468" s="195" t="s">
        <v>59</v>
      </c>
      <c r="B3468" s="196" t="s">
        <v>207</v>
      </c>
      <c r="C3468" s="196" t="s">
        <v>215</v>
      </c>
      <c r="D3468" s="196" t="s">
        <v>195</v>
      </c>
      <c r="E3468" s="196">
        <v>1.6498200000000001</v>
      </c>
      <c r="F3468" s="196">
        <v>1.6691100000000001</v>
      </c>
      <c r="G3468" s="196"/>
      <c r="H3468" s="196"/>
      <c r="I3468" s="196"/>
      <c r="J3468" s="196"/>
      <c r="K3468" s="196">
        <v>1.0392300000000001</v>
      </c>
      <c r="L3468" s="196">
        <v>0.44752999999999998</v>
      </c>
      <c r="M3468" s="196">
        <v>0.46942</v>
      </c>
      <c r="N3468" s="196">
        <v>0.98179000000000005</v>
      </c>
      <c r="O3468" s="196"/>
      <c r="P3468" s="196"/>
      <c r="Q3468" s="197" t="s">
        <v>1</v>
      </c>
    </row>
    <row r="3469" spans="1:17" x14ac:dyDescent="0.2">
      <c r="A3469" s="198" t="s">
        <v>59</v>
      </c>
      <c r="B3469" s="199" t="s">
        <v>207</v>
      </c>
      <c r="C3469" s="199" t="s">
        <v>215</v>
      </c>
      <c r="D3469" s="199" t="s">
        <v>197</v>
      </c>
      <c r="E3469" s="199">
        <v>4.8747499999999997</v>
      </c>
      <c r="F3469" s="199">
        <v>5.2222999999999997</v>
      </c>
      <c r="G3469" s="199"/>
      <c r="H3469" s="199"/>
      <c r="I3469" s="199"/>
      <c r="J3469" s="199"/>
      <c r="K3469" s="199">
        <v>3.5007199999999998</v>
      </c>
      <c r="L3469" s="199">
        <v>1.7118199999999999</v>
      </c>
      <c r="M3469" s="199">
        <v>1.69143</v>
      </c>
      <c r="N3469" s="199">
        <v>3.62208</v>
      </c>
      <c r="O3469" s="199"/>
      <c r="P3469" s="199"/>
      <c r="Q3469" s="200" t="s">
        <v>1</v>
      </c>
    </row>
    <row r="3470" spans="1:17" x14ac:dyDescent="0.2">
      <c r="A3470" s="195" t="s">
        <v>59</v>
      </c>
      <c r="B3470" s="196" t="s">
        <v>207</v>
      </c>
      <c r="C3470" s="196" t="s">
        <v>213</v>
      </c>
      <c r="D3470" s="196" t="s">
        <v>195</v>
      </c>
      <c r="E3470" s="196">
        <v>1.1740999999999999</v>
      </c>
      <c r="F3470" s="196">
        <v>1.3397600000000001</v>
      </c>
      <c r="G3470" s="196"/>
      <c r="H3470" s="196"/>
      <c r="I3470" s="196"/>
      <c r="J3470" s="196"/>
      <c r="K3470" s="196">
        <v>1.04169</v>
      </c>
      <c r="L3470" s="196">
        <v>0.34577000000000002</v>
      </c>
      <c r="M3470" s="196">
        <v>0.43057000000000001</v>
      </c>
      <c r="N3470" s="196">
        <v>1.00451</v>
      </c>
      <c r="O3470" s="196"/>
      <c r="P3470" s="196"/>
      <c r="Q3470" s="197" t="s">
        <v>1</v>
      </c>
    </row>
    <row r="3471" spans="1:17" x14ac:dyDescent="0.2">
      <c r="A3471" s="198" t="s">
        <v>59</v>
      </c>
      <c r="B3471" s="199" t="s">
        <v>207</v>
      </c>
      <c r="C3471" s="199" t="s">
        <v>213</v>
      </c>
      <c r="D3471" s="199" t="s">
        <v>197</v>
      </c>
      <c r="E3471" s="199">
        <v>3.1936200000000001</v>
      </c>
      <c r="F3471" s="199">
        <v>3.8301500000000002</v>
      </c>
      <c r="G3471" s="199"/>
      <c r="H3471" s="199"/>
      <c r="I3471" s="199"/>
      <c r="J3471" s="199"/>
      <c r="K3471" s="199">
        <v>3.1137000000000001</v>
      </c>
      <c r="L3471" s="199">
        <v>1.1950000000000001</v>
      </c>
      <c r="M3471" s="199">
        <v>1.33562</v>
      </c>
      <c r="N3471" s="199">
        <v>3.4369900000000002</v>
      </c>
      <c r="O3471" s="199"/>
      <c r="P3471" s="199"/>
      <c r="Q3471" s="200" t="s">
        <v>1</v>
      </c>
    </row>
    <row r="3472" spans="1:17" x14ac:dyDescent="0.2">
      <c r="A3472" s="195" t="s">
        <v>59</v>
      </c>
      <c r="B3472" s="196" t="s">
        <v>207</v>
      </c>
      <c r="C3472" s="196" t="s">
        <v>212</v>
      </c>
      <c r="D3472" s="196" t="s">
        <v>195</v>
      </c>
      <c r="E3472" s="196"/>
      <c r="F3472" s="196"/>
      <c r="G3472" s="196"/>
      <c r="H3472" s="196"/>
      <c r="I3472" s="196"/>
      <c r="J3472" s="196"/>
      <c r="K3472" s="196"/>
      <c r="L3472" s="196"/>
      <c r="M3472" s="196"/>
      <c r="N3472" s="196">
        <v>0.51595999999999997</v>
      </c>
      <c r="O3472" s="196"/>
      <c r="P3472" s="196"/>
      <c r="Q3472" s="197" t="s">
        <v>1</v>
      </c>
    </row>
    <row r="3473" spans="1:17" x14ac:dyDescent="0.2">
      <c r="A3473" s="198" t="s">
        <v>59</v>
      </c>
      <c r="B3473" s="199" t="s">
        <v>207</v>
      </c>
      <c r="C3473" s="199" t="s">
        <v>212</v>
      </c>
      <c r="D3473" s="199" t="s">
        <v>197</v>
      </c>
      <c r="E3473" s="199"/>
      <c r="F3473" s="199"/>
      <c r="G3473" s="199"/>
      <c r="H3473" s="199"/>
      <c r="I3473" s="199"/>
      <c r="J3473" s="199"/>
      <c r="K3473" s="199"/>
      <c r="L3473" s="199"/>
      <c r="M3473" s="199"/>
      <c r="N3473" s="199">
        <v>1.63313</v>
      </c>
      <c r="O3473" s="199"/>
      <c r="P3473" s="199"/>
      <c r="Q3473" s="200" t="s">
        <v>1</v>
      </c>
    </row>
    <row r="3474" spans="1:17" x14ac:dyDescent="0.2">
      <c r="A3474" s="195" t="s">
        <v>59</v>
      </c>
      <c r="B3474" s="196" t="s">
        <v>207</v>
      </c>
      <c r="C3474" s="196" t="s">
        <v>210</v>
      </c>
      <c r="D3474" s="196" t="s">
        <v>195</v>
      </c>
      <c r="E3474" s="196"/>
      <c r="F3474" s="196"/>
      <c r="G3474" s="196"/>
      <c r="H3474" s="196"/>
      <c r="I3474" s="196"/>
      <c r="J3474" s="196"/>
      <c r="K3474" s="196"/>
      <c r="L3474" s="196"/>
      <c r="M3474" s="196"/>
      <c r="N3474" s="196"/>
      <c r="O3474" s="196"/>
      <c r="P3474" s="196"/>
      <c r="Q3474" s="197" t="s">
        <v>1</v>
      </c>
    </row>
    <row r="3475" spans="1:17" x14ac:dyDescent="0.2">
      <c r="A3475" s="198" t="s">
        <v>59</v>
      </c>
      <c r="B3475" s="199" t="s">
        <v>207</v>
      </c>
      <c r="C3475" s="199" t="s">
        <v>210</v>
      </c>
      <c r="D3475" s="199" t="s">
        <v>197</v>
      </c>
      <c r="E3475" s="199"/>
      <c r="F3475" s="199"/>
      <c r="G3475" s="199"/>
      <c r="H3475" s="199"/>
      <c r="I3475" s="199"/>
      <c r="J3475" s="199"/>
      <c r="K3475" s="199"/>
      <c r="L3475" s="199"/>
      <c r="M3475" s="199"/>
      <c r="N3475" s="199"/>
      <c r="O3475" s="199"/>
      <c r="P3475" s="199"/>
      <c r="Q3475" s="200" t="s">
        <v>1</v>
      </c>
    </row>
    <row r="3476" spans="1:17" x14ac:dyDescent="0.2">
      <c r="A3476" s="195" t="s">
        <v>59</v>
      </c>
      <c r="B3476" s="196" t="s">
        <v>207</v>
      </c>
      <c r="C3476" s="196" t="s">
        <v>206</v>
      </c>
      <c r="D3476" s="196" t="s">
        <v>195</v>
      </c>
      <c r="E3476" s="196"/>
      <c r="F3476" s="196"/>
      <c r="G3476" s="196"/>
      <c r="H3476" s="196"/>
      <c r="I3476" s="196"/>
      <c r="J3476" s="196"/>
      <c r="K3476" s="196"/>
      <c r="L3476" s="196"/>
      <c r="M3476" s="196"/>
      <c r="N3476" s="196"/>
      <c r="O3476" s="196"/>
      <c r="P3476" s="196"/>
      <c r="Q3476" s="197" t="s">
        <v>1</v>
      </c>
    </row>
    <row r="3477" spans="1:17" x14ac:dyDescent="0.2">
      <c r="A3477" s="198" t="s">
        <v>59</v>
      </c>
      <c r="B3477" s="199" t="s">
        <v>207</v>
      </c>
      <c r="C3477" s="199" t="s">
        <v>206</v>
      </c>
      <c r="D3477" s="199" t="s">
        <v>197</v>
      </c>
      <c r="E3477" s="199"/>
      <c r="F3477" s="199"/>
      <c r="G3477" s="199"/>
      <c r="H3477" s="199"/>
      <c r="I3477" s="199"/>
      <c r="J3477" s="199"/>
      <c r="K3477" s="199"/>
      <c r="L3477" s="199"/>
      <c r="M3477" s="199"/>
      <c r="N3477" s="199"/>
      <c r="O3477" s="199"/>
      <c r="P3477" s="199"/>
      <c r="Q3477" s="200" t="s">
        <v>1</v>
      </c>
    </row>
    <row r="3478" spans="1:17" x14ac:dyDescent="0.2">
      <c r="A3478" s="195" t="s">
        <v>59</v>
      </c>
      <c r="B3478" s="196" t="s">
        <v>207</v>
      </c>
      <c r="C3478" s="196" t="s">
        <v>211</v>
      </c>
      <c r="D3478" s="196" t="s">
        <v>195</v>
      </c>
      <c r="E3478" s="199"/>
      <c r="F3478" s="199"/>
      <c r="G3478" s="199"/>
      <c r="H3478" s="199"/>
      <c r="I3478" s="199"/>
      <c r="J3478" s="199"/>
      <c r="K3478" s="199"/>
      <c r="L3478" s="199"/>
      <c r="M3478" s="199"/>
      <c r="N3478" s="199"/>
      <c r="O3478" s="199"/>
      <c r="P3478" s="199"/>
      <c r="Q3478" s="200"/>
    </row>
    <row r="3479" spans="1:17" x14ac:dyDescent="0.2">
      <c r="A3479" s="198" t="s">
        <v>59</v>
      </c>
      <c r="B3479" s="199" t="s">
        <v>207</v>
      </c>
      <c r="C3479" s="199" t="s">
        <v>211</v>
      </c>
      <c r="D3479" s="199" t="s">
        <v>197</v>
      </c>
      <c r="E3479" s="199"/>
      <c r="F3479" s="199"/>
      <c r="G3479" s="199"/>
      <c r="H3479" s="199"/>
      <c r="I3479" s="199"/>
      <c r="J3479" s="199"/>
      <c r="K3479" s="199"/>
      <c r="L3479" s="199"/>
      <c r="M3479" s="199"/>
      <c r="N3479" s="199"/>
      <c r="O3479" s="199"/>
      <c r="P3479" s="199"/>
      <c r="Q3479" s="200"/>
    </row>
    <row r="3480" spans="1:17" x14ac:dyDescent="0.2">
      <c r="A3480" s="195" t="s">
        <v>59</v>
      </c>
      <c r="B3480" s="196" t="s">
        <v>207</v>
      </c>
      <c r="C3480" s="196" t="s">
        <v>1087</v>
      </c>
      <c r="D3480" s="196" t="s">
        <v>195</v>
      </c>
      <c r="E3480" s="199"/>
      <c r="F3480" s="199"/>
      <c r="G3480" s="199"/>
      <c r="H3480" s="199"/>
      <c r="I3480" s="199"/>
      <c r="J3480" s="199"/>
      <c r="K3480" s="199"/>
      <c r="L3480" s="199"/>
      <c r="M3480" s="199"/>
      <c r="N3480" s="199"/>
      <c r="O3480" s="199"/>
      <c r="P3480" s="199"/>
      <c r="Q3480" s="200"/>
    </row>
    <row r="3481" spans="1:17" x14ac:dyDescent="0.2">
      <c r="A3481" s="198" t="s">
        <v>59</v>
      </c>
      <c r="B3481" s="199" t="s">
        <v>207</v>
      </c>
      <c r="C3481" s="199" t="s">
        <v>1087</v>
      </c>
      <c r="D3481" s="199" t="s">
        <v>197</v>
      </c>
      <c r="E3481" s="199"/>
      <c r="F3481" s="199"/>
      <c r="G3481" s="199"/>
      <c r="H3481" s="199"/>
      <c r="I3481" s="199"/>
      <c r="J3481" s="199"/>
      <c r="K3481" s="199"/>
      <c r="L3481" s="199"/>
      <c r="M3481" s="199"/>
      <c r="N3481" s="199"/>
      <c r="O3481" s="199"/>
      <c r="P3481" s="199"/>
      <c r="Q3481" s="200"/>
    </row>
    <row r="3482" spans="1:17" x14ac:dyDescent="0.2">
      <c r="A3482" s="195" t="s">
        <v>60</v>
      </c>
      <c r="B3482" s="196" t="s">
        <v>208</v>
      </c>
      <c r="C3482" s="196" t="s">
        <v>214</v>
      </c>
      <c r="D3482" s="196" t="s">
        <v>195</v>
      </c>
      <c r="E3482" s="196">
        <v>17384</v>
      </c>
      <c r="F3482" s="196">
        <v>16886</v>
      </c>
      <c r="G3482" s="196">
        <v>16949</v>
      </c>
      <c r="H3482" s="196">
        <v>17049</v>
      </c>
      <c r="I3482" s="196">
        <v>17257</v>
      </c>
      <c r="J3482" s="196">
        <v>17300</v>
      </c>
      <c r="K3482" s="196">
        <v>17334</v>
      </c>
      <c r="L3482" s="196">
        <v>16913</v>
      </c>
      <c r="M3482" s="196">
        <v>16960</v>
      </c>
      <c r="N3482" s="196">
        <v>17834</v>
      </c>
      <c r="O3482" s="196">
        <v>17660</v>
      </c>
      <c r="P3482" s="196"/>
      <c r="Q3482" s="197" t="s">
        <v>1</v>
      </c>
    </row>
    <row r="3483" spans="1:17" x14ac:dyDescent="0.2">
      <c r="A3483" s="198" t="s">
        <v>60</v>
      </c>
      <c r="B3483" s="199" t="s">
        <v>208</v>
      </c>
      <c r="C3483" s="199" t="s">
        <v>214</v>
      </c>
      <c r="D3483" s="199" t="s">
        <v>197</v>
      </c>
      <c r="E3483" s="199">
        <v>19198</v>
      </c>
      <c r="F3483" s="199">
        <v>18155</v>
      </c>
      <c r="G3483" s="199">
        <v>18010</v>
      </c>
      <c r="H3483" s="199">
        <v>18385</v>
      </c>
      <c r="I3483" s="199">
        <v>18610</v>
      </c>
      <c r="J3483" s="199">
        <v>18136</v>
      </c>
      <c r="K3483" s="199">
        <v>18386</v>
      </c>
      <c r="L3483" s="199">
        <v>18366</v>
      </c>
      <c r="M3483" s="199">
        <v>18229</v>
      </c>
      <c r="N3483" s="199">
        <v>19034</v>
      </c>
      <c r="O3483" s="199">
        <v>19005</v>
      </c>
      <c r="P3483" s="199"/>
      <c r="Q3483" s="200" t="s">
        <v>1</v>
      </c>
    </row>
    <row r="3484" spans="1:17" x14ac:dyDescent="0.2">
      <c r="A3484" s="195" t="s">
        <v>60</v>
      </c>
      <c r="B3484" s="196" t="s">
        <v>208</v>
      </c>
      <c r="C3484" s="196" t="s">
        <v>215</v>
      </c>
      <c r="D3484" s="196" t="s">
        <v>195</v>
      </c>
      <c r="E3484" s="196">
        <v>18266</v>
      </c>
      <c r="F3484" s="196">
        <v>17150</v>
      </c>
      <c r="G3484" s="196">
        <v>16828</v>
      </c>
      <c r="H3484" s="196">
        <v>16731</v>
      </c>
      <c r="I3484" s="196">
        <v>16759</v>
      </c>
      <c r="J3484" s="196">
        <v>16980</v>
      </c>
      <c r="K3484" s="196">
        <v>16908</v>
      </c>
      <c r="L3484" s="196">
        <v>16912</v>
      </c>
      <c r="M3484" s="196">
        <v>16723</v>
      </c>
      <c r="N3484" s="196">
        <v>16675</v>
      </c>
      <c r="O3484" s="196">
        <v>17557</v>
      </c>
      <c r="P3484" s="196"/>
      <c r="Q3484" s="197" t="s">
        <v>1</v>
      </c>
    </row>
    <row r="3485" spans="1:17" x14ac:dyDescent="0.2">
      <c r="A3485" s="198" t="s">
        <v>60</v>
      </c>
      <c r="B3485" s="199" t="s">
        <v>208</v>
      </c>
      <c r="C3485" s="199" t="s">
        <v>215</v>
      </c>
      <c r="D3485" s="199" t="s">
        <v>197</v>
      </c>
      <c r="E3485" s="199">
        <v>18941</v>
      </c>
      <c r="F3485" s="199">
        <v>18733</v>
      </c>
      <c r="G3485" s="199">
        <v>18110</v>
      </c>
      <c r="H3485" s="199">
        <v>17696</v>
      </c>
      <c r="I3485" s="199">
        <v>17758</v>
      </c>
      <c r="J3485" s="199">
        <v>18219</v>
      </c>
      <c r="K3485" s="199">
        <v>17892</v>
      </c>
      <c r="L3485" s="199">
        <v>18130</v>
      </c>
      <c r="M3485" s="199">
        <v>17924</v>
      </c>
      <c r="N3485" s="199">
        <v>17925</v>
      </c>
      <c r="O3485" s="199">
        <v>18568</v>
      </c>
      <c r="P3485" s="199"/>
      <c r="Q3485" s="200" t="s">
        <v>1</v>
      </c>
    </row>
    <row r="3486" spans="1:17" x14ac:dyDescent="0.2">
      <c r="A3486" s="195" t="s">
        <v>60</v>
      </c>
      <c r="B3486" s="196" t="s">
        <v>208</v>
      </c>
      <c r="C3486" s="196" t="s">
        <v>213</v>
      </c>
      <c r="D3486" s="196" t="s">
        <v>195</v>
      </c>
      <c r="E3486" s="196">
        <v>18468</v>
      </c>
      <c r="F3486" s="196">
        <v>17901</v>
      </c>
      <c r="G3486" s="196">
        <v>16395</v>
      </c>
      <c r="H3486" s="196">
        <v>16988</v>
      </c>
      <c r="I3486" s="196">
        <v>16587</v>
      </c>
      <c r="J3486" s="196">
        <v>16423</v>
      </c>
      <c r="K3486" s="196">
        <v>16646</v>
      </c>
      <c r="L3486" s="196">
        <v>16603</v>
      </c>
      <c r="M3486" s="196">
        <v>16679</v>
      </c>
      <c r="N3486" s="196">
        <v>16426</v>
      </c>
      <c r="O3486" s="196">
        <v>16418</v>
      </c>
      <c r="P3486" s="196"/>
      <c r="Q3486" s="197" t="s">
        <v>1</v>
      </c>
    </row>
    <row r="3487" spans="1:17" x14ac:dyDescent="0.2">
      <c r="A3487" s="198" t="s">
        <v>60</v>
      </c>
      <c r="B3487" s="199" t="s">
        <v>208</v>
      </c>
      <c r="C3487" s="199" t="s">
        <v>213</v>
      </c>
      <c r="D3487" s="199" t="s">
        <v>197</v>
      </c>
      <c r="E3487" s="199">
        <v>20029</v>
      </c>
      <c r="F3487" s="199">
        <v>18664</v>
      </c>
      <c r="G3487" s="199">
        <v>17415</v>
      </c>
      <c r="H3487" s="199">
        <v>18280</v>
      </c>
      <c r="I3487" s="199">
        <v>17790</v>
      </c>
      <c r="J3487" s="199">
        <v>17393</v>
      </c>
      <c r="K3487" s="199">
        <v>17962</v>
      </c>
      <c r="L3487" s="199">
        <v>17564</v>
      </c>
      <c r="M3487" s="199">
        <v>17721</v>
      </c>
      <c r="N3487" s="199">
        <v>17614</v>
      </c>
      <c r="O3487" s="199">
        <v>17512</v>
      </c>
      <c r="P3487" s="199"/>
      <c r="Q3487" s="200" t="s">
        <v>1</v>
      </c>
    </row>
    <row r="3488" spans="1:17" x14ac:dyDescent="0.2">
      <c r="A3488" s="195" t="s">
        <v>60</v>
      </c>
      <c r="B3488" s="196" t="s">
        <v>208</v>
      </c>
      <c r="C3488" s="196" t="s">
        <v>212</v>
      </c>
      <c r="D3488" s="196" t="s">
        <v>195</v>
      </c>
      <c r="E3488" s="196">
        <v>19168</v>
      </c>
      <c r="F3488" s="196">
        <v>18218</v>
      </c>
      <c r="G3488" s="196">
        <v>16711</v>
      </c>
      <c r="H3488" s="196">
        <v>17695</v>
      </c>
      <c r="I3488" s="196">
        <v>16212</v>
      </c>
      <c r="J3488" s="196">
        <v>16364</v>
      </c>
      <c r="K3488" s="196">
        <v>16214</v>
      </c>
      <c r="L3488" s="196">
        <v>16478</v>
      </c>
      <c r="M3488" s="196">
        <v>16360</v>
      </c>
      <c r="N3488" s="196">
        <v>16281</v>
      </c>
      <c r="O3488" s="196">
        <v>16058</v>
      </c>
      <c r="P3488" s="196"/>
      <c r="Q3488" s="197" t="s">
        <v>1</v>
      </c>
    </row>
    <row r="3489" spans="1:17" x14ac:dyDescent="0.2">
      <c r="A3489" s="198" t="s">
        <v>60</v>
      </c>
      <c r="B3489" s="199" t="s">
        <v>208</v>
      </c>
      <c r="C3489" s="199" t="s">
        <v>212</v>
      </c>
      <c r="D3489" s="199" t="s">
        <v>197</v>
      </c>
      <c r="E3489" s="199">
        <v>20282</v>
      </c>
      <c r="F3489" s="199">
        <v>19662</v>
      </c>
      <c r="G3489" s="199">
        <v>18018</v>
      </c>
      <c r="H3489" s="199">
        <v>18373</v>
      </c>
      <c r="I3489" s="199">
        <v>17122</v>
      </c>
      <c r="J3489" s="199">
        <v>17467</v>
      </c>
      <c r="K3489" s="199">
        <v>17078</v>
      </c>
      <c r="L3489" s="199">
        <v>17570</v>
      </c>
      <c r="M3489" s="199">
        <v>17249</v>
      </c>
      <c r="N3489" s="199">
        <v>17546</v>
      </c>
      <c r="O3489" s="199">
        <v>17363</v>
      </c>
      <c r="P3489" s="199"/>
      <c r="Q3489" s="200" t="s">
        <v>1</v>
      </c>
    </row>
    <row r="3490" spans="1:17" x14ac:dyDescent="0.2">
      <c r="A3490" s="195" t="s">
        <v>60</v>
      </c>
      <c r="B3490" s="196" t="s">
        <v>208</v>
      </c>
      <c r="C3490" s="196" t="s">
        <v>210</v>
      </c>
      <c r="D3490" s="196" t="s">
        <v>195</v>
      </c>
      <c r="E3490" s="196"/>
      <c r="F3490" s="196"/>
      <c r="G3490" s="196"/>
      <c r="H3490" s="196"/>
      <c r="I3490" s="196"/>
      <c r="J3490" s="196"/>
      <c r="K3490" s="196"/>
      <c r="L3490" s="196"/>
      <c r="M3490" s="196"/>
      <c r="N3490" s="196"/>
      <c r="O3490" s="196"/>
      <c r="P3490" s="196"/>
      <c r="Q3490" s="197" t="s">
        <v>1</v>
      </c>
    </row>
    <row r="3491" spans="1:17" x14ac:dyDescent="0.2">
      <c r="A3491" s="198" t="s">
        <v>60</v>
      </c>
      <c r="B3491" s="199" t="s">
        <v>208</v>
      </c>
      <c r="C3491" s="199" t="s">
        <v>210</v>
      </c>
      <c r="D3491" s="199" t="s">
        <v>197</v>
      </c>
      <c r="E3491" s="199"/>
      <c r="F3491" s="199"/>
      <c r="G3491" s="199"/>
      <c r="H3491" s="199"/>
      <c r="I3491" s="199"/>
      <c r="J3491" s="199"/>
      <c r="K3491" s="199"/>
      <c r="L3491" s="199"/>
      <c r="M3491" s="199"/>
      <c r="N3491" s="199"/>
      <c r="O3491" s="199"/>
      <c r="P3491" s="199"/>
      <c r="Q3491" s="200" t="s">
        <v>1</v>
      </c>
    </row>
    <row r="3492" spans="1:17" x14ac:dyDescent="0.2">
      <c r="A3492" s="195" t="s">
        <v>60</v>
      </c>
      <c r="B3492" s="196" t="s">
        <v>208</v>
      </c>
      <c r="C3492" s="196" t="s">
        <v>206</v>
      </c>
      <c r="D3492" s="196" t="s">
        <v>195</v>
      </c>
      <c r="E3492" s="196"/>
      <c r="F3492" s="196"/>
      <c r="G3492" s="196"/>
      <c r="H3492" s="196"/>
      <c r="I3492" s="196"/>
      <c r="J3492" s="196"/>
      <c r="K3492" s="196"/>
      <c r="L3492" s="196"/>
      <c r="M3492" s="196"/>
      <c r="N3492" s="196"/>
      <c r="O3492" s="196"/>
      <c r="P3492" s="196"/>
      <c r="Q3492" s="197" t="s">
        <v>1</v>
      </c>
    </row>
    <row r="3493" spans="1:17" x14ac:dyDescent="0.2">
      <c r="A3493" s="198" t="s">
        <v>60</v>
      </c>
      <c r="B3493" s="199" t="s">
        <v>208</v>
      </c>
      <c r="C3493" s="199" t="s">
        <v>206</v>
      </c>
      <c r="D3493" s="199" t="s">
        <v>197</v>
      </c>
      <c r="E3493" s="199"/>
      <c r="F3493" s="199"/>
      <c r="G3493" s="199"/>
      <c r="H3493" s="199"/>
      <c r="I3493" s="199"/>
      <c r="J3493" s="199"/>
      <c r="K3493" s="199"/>
      <c r="L3493" s="199"/>
      <c r="M3493" s="199"/>
      <c r="N3493" s="199"/>
      <c r="O3493" s="199"/>
      <c r="P3493" s="199"/>
      <c r="Q3493" s="200" t="s">
        <v>1</v>
      </c>
    </row>
    <row r="3494" spans="1:17" x14ac:dyDescent="0.2">
      <c r="A3494" s="195" t="s">
        <v>60</v>
      </c>
      <c r="B3494" s="196" t="s">
        <v>208</v>
      </c>
      <c r="C3494" s="196" t="s">
        <v>211</v>
      </c>
      <c r="D3494" s="196" t="s">
        <v>195</v>
      </c>
      <c r="E3494" s="196"/>
      <c r="F3494" s="196"/>
      <c r="G3494" s="196"/>
      <c r="H3494" s="196"/>
      <c r="I3494" s="196"/>
      <c r="J3494" s="196"/>
      <c r="K3494" s="196"/>
      <c r="L3494" s="196"/>
      <c r="M3494" s="196"/>
      <c r="N3494" s="196"/>
      <c r="O3494" s="196"/>
      <c r="P3494" s="196"/>
      <c r="Q3494" s="197" t="s">
        <v>1</v>
      </c>
    </row>
    <row r="3495" spans="1:17" x14ac:dyDescent="0.2">
      <c r="A3495" s="198" t="s">
        <v>60</v>
      </c>
      <c r="B3495" s="199" t="s">
        <v>208</v>
      </c>
      <c r="C3495" s="199" t="s">
        <v>211</v>
      </c>
      <c r="D3495" s="199" t="s">
        <v>197</v>
      </c>
      <c r="E3495" s="199"/>
      <c r="F3495" s="199"/>
      <c r="G3495" s="199"/>
      <c r="H3495" s="199"/>
      <c r="I3495" s="199"/>
      <c r="J3495" s="199"/>
      <c r="K3495" s="199"/>
      <c r="L3495" s="199"/>
      <c r="M3495" s="199"/>
      <c r="N3495" s="199"/>
      <c r="O3495" s="199"/>
      <c r="P3495" s="199"/>
      <c r="Q3495" s="200" t="s">
        <v>1</v>
      </c>
    </row>
    <row r="3496" spans="1:17" x14ac:dyDescent="0.2">
      <c r="A3496" s="195" t="s">
        <v>60</v>
      </c>
      <c r="B3496" s="196" t="s">
        <v>205</v>
      </c>
      <c r="C3496" s="196" t="s">
        <v>214</v>
      </c>
      <c r="D3496" s="196" t="s">
        <v>195</v>
      </c>
      <c r="E3496" s="196">
        <v>20861</v>
      </c>
      <c r="F3496" s="196">
        <v>18718</v>
      </c>
      <c r="G3496" s="196">
        <v>17340</v>
      </c>
      <c r="H3496" s="196">
        <v>17903</v>
      </c>
      <c r="I3496" s="196">
        <v>16403</v>
      </c>
      <c r="J3496" s="196">
        <v>15860</v>
      </c>
      <c r="K3496" s="196">
        <v>16042</v>
      </c>
      <c r="L3496" s="196">
        <v>15765</v>
      </c>
      <c r="M3496" s="196">
        <v>16108</v>
      </c>
      <c r="N3496" s="196">
        <v>16071</v>
      </c>
      <c r="O3496" s="196">
        <v>16068</v>
      </c>
      <c r="P3496" s="196"/>
      <c r="Q3496" s="197" t="s">
        <v>1</v>
      </c>
    </row>
    <row r="3497" spans="1:17" x14ac:dyDescent="0.2">
      <c r="A3497" s="198" t="s">
        <v>60</v>
      </c>
      <c r="B3497" s="199" t="s">
        <v>205</v>
      </c>
      <c r="C3497" s="199" t="s">
        <v>214</v>
      </c>
      <c r="D3497" s="199" t="s">
        <v>197</v>
      </c>
      <c r="E3497" s="199">
        <v>21938</v>
      </c>
      <c r="F3497" s="199">
        <v>20004</v>
      </c>
      <c r="G3497" s="199">
        <v>18052</v>
      </c>
      <c r="H3497" s="199">
        <v>19313</v>
      </c>
      <c r="I3497" s="199">
        <v>17779</v>
      </c>
      <c r="J3497" s="199">
        <v>16754</v>
      </c>
      <c r="K3497" s="199">
        <v>17212</v>
      </c>
      <c r="L3497" s="199">
        <v>16842</v>
      </c>
      <c r="M3497" s="199">
        <v>17334</v>
      </c>
      <c r="N3497" s="199">
        <v>17012</v>
      </c>
      <c r="O3497" s="199">
        <v>17171</v>
      </c>
      <c r="P3497" s="199"/>
      <c r="Q3497" s="200" t="s">
        <v>1</v>
      </c>
    </row>
    <row r="3498" spans="1:17" x14ac:dyDescent="0.2">
      <c r="A3498" s="195" t="s">
        <v>60</v>
      </c>
      <c r="B3498" s="196" t="s">
        <v>205</v>
      </c>
      <c r="C3498" s="196" t="s">
        <v>215</v>
      </c>
      <c r="D3498" s="196" t="s">
        <v>195</v>
      </c>
      <c r="E3498" s="196">
        <v>22100</v>
      </c>
      <c r="F3498" s="196">
        <v>20623</v>
      </c>
      <c r="G3498" s="196">
        <v>17645</v>
      </c>
      <c r="H3498" s="196">
        <v>18468</v>
      </c>
      <c r="I3498" s="196">
        <v>17038</v>
      </c>
      <c r="J3498" s="196">
        <v>16080</v>
      </c>
      <c r="K3498" s="196">
        <v>15644</v>
      </c>
      <c r="L3498" s="196">
        <v>15810</v>
      </c>
      <c r="M3498" s="196">
        <v>15522</v>
      </c>
      <c r="N3498" s="196">
        <v>15874</v>
      </c>
      <c r="O3498" s="196">
        <v>15833</v>
      </c>
      <c r="P3498" s="196"/>
      <c r="Q3498" s="197" t="s">
        <v>1</v>
      </c>
    </row>
    <row r="3499" spans="1:17" x14ac:dyDescent="0.2">
      <c r="A3499" s="198" t="s">
        <v>60</v>
      </c>
      <c r="B3499" s="199" t="s">
        <v>205</v>
      </c>
      <c r="C3499" s="199" t="s">
        <v>215</v>
      </c>
      <c r="D3499" s="199" t="s">
        <v>197</v>
      </c>
      <c r="E3499" s="199">
        <v>23207</v>
      </c>
      <c r="F3499" s="199">
        <v>21517</v>
      </c>
      <c r="G3499" s="199">
        <v>19030</v>
      </c>
      <c r="H3499" s="199">
        <v>19653</v>
      </c>
      <c r="I3499" s="199">
        <v>17758</v>
      </c>
      <c r="J3499" s="199">
        <v>17432</v>
      </c>
      <c r="K3499" s="199">
        <v>16469</v>
      </c>
      <c r="L3499" s="199">
        <v>16886</v>
      </c>
      <c r="M3499" s="199">
        <v>16564</v>
      </c>
      <c r="N3499" s="199">
        <v>16988</v>
      </c>
      <c r="O3499" s="199">
        <v>16672</v>
      </c>
      <c r="P3499" s="199"/>
      <c r="Q3499" s="200" t="s">
        <v>1</v>
      </c>
    </row>
    <row r="3500" spans="1:17" x14ac:dyDescent="0.2">
      <c r="A3500" s="195" t="s">
        <v>60</v>
      </c>
      <c r="B3500" s="196" t="s">
        <v>205</v>
      </c>
      <c r="C3500" s="196" t="s">
        <v>213</v>
      </c>
      <c r="D3500" s="196" t="s">
        <v>195</v>
      </c>
      <c r="E3500" s="196">
        <v>23886</v>
      </c>
      <c r="F3500" s="196">
        <v>21736</v>
      </c>
      <c r="G3500" s="196">
        <v>18228</v>
      </c>
      <c r="H3500" s="196">
        <v>20329</v>
      </c>
      <c r="I3500" s="196">
        <v>17390</v>
      </c>
      <c r="J3500" s="196">
        <v>16811</v>
      </c>
      <c r="K3500" s="196">
        <v>15810</v>
      </c>
      <c r="L3500" s="196">
        <v>15338</v>
      </c>
      <c r="M3500" s="196">
        <v>15487</v>
      </c>
      <c r="N3500" s="196">
        <v>15297</v>
      </c>
      <c r="O3500" s="196">
        <v>15564</v>
      </c>
      <c r="P3500" s="196"/>
      <c r="Q3500" s="197" t="s">
        <v>1</v>
      </c>
    </row>
    <row r="3501" spans="1:17" x14ac:dyDescent="0.2">
      <c r="A3501" s="198" t="s">
        <v>60</v>
      </c>
      <c r="B3501" s="199" t="s">
        <v>205</v>
      </c>
      <c r="C3501" s="199" t="s">
        <v>213</v>
      </c>
      <c r="D3501" s="199" t="s">
        <v>197</v>
      </c>
      <c r="E3501" s="199">
        <v>25334</v>
      </c>
      <c r="F3501" s="199">
        <v>22877</v>
      </c>
      <c r="G3501" s="199">
        <v>19367</v>
      </c>
      <c r="H3501" s="199">
        <v>21218</v>
      </c>
      <c r="I3501" s="199">
        <v>18769</v>
      </c>
      <c r="J3501" s="199">
        <v>17450</v>
      </c>
      <c r="K3501" s="199">
        <v>17191</v>
      </c>
      <c r="L3501" s="199">
        <v>16268</v>
      </c>
      <c r="M3501" s="199">
        <v>16774</v>
      </c>
      <c r="N3501" s="199">
        <v>16292</v>
      </c>
      <c r="O3501" s="199">
        <v>16825</v>
      </c>
      <c r="P3501" s="199"/>
      <c r="Q3501" s="200" t="s">
        <v>1</v>
      </c>
    </row>
    <row r="3502" spans="1:17" x14ac:dyDescent="0.2">
      <c r="A3502" s="195" t="s">
        <v>60</v>
      </c>
      <c r="B3502" s="196" t="s">
        <v>205</v>
      </c>
      <c r="C3502" s="196" t="s">
        <v>212</v>
      </c>
      <c r="D3502" s="196" t="s">
        <v>195</v>
      </c>
      <c r="E3502" s="196">
        <v>24933</v>
      </c>
      <c r="F3502" s="196">
        <v>23441</v>
      </c>
      <c r="G3502" s="196">
        <v>19959</v>
      </c>
      <c r="H3502" s="196">
        <v>21406</v>
      </c>
      <c r="I3502" s="196">
        <v>17912</v>
      </c>
      <c r="J3502" s="196">
        <v>17091</v>
      </c>
      <c r="K3502" s="196">
        <v>16604</v>
      </c>
      <c r="L3502" s="196">
        <v>15530</v>
      </c>
      <c r="M3502" s="196">
        <v>15144</v>
      </c>
      <c r="N3502" s="196">
        <v>15188</v>
      </c>
      <c r="O3502" s="196">
        <v>15132</v>
      </c>
      <c r="P3502" s="196"/>
      <c r="Q3502" s="197" t="s">
        <v>1</v>
      </c>
    </row>
    <row r="3503" spans="1:17" x14ac:dyDescent="0.2">
      <c r="A3503" s="198" t="s">
        <v>60</v>
      </c>
      <c r="B3503" s="199" t="s">
        <v>205</v>
      </c>
      <c r="C3503" s="199" t="s">
        <v>212</v>
      </c>
      <c r="D3503" s="199" t="s">
        <v>197</v>
      </c>
      <c r="E3503" s="199">
        <v>25862</v>
      </c>
      <c r="F3503" s="199">
        <v>24870</v>
      </c>
      <c r="G3503" s="199">
        <v>20868</v>
      </c>
      <c r="H3503" s="199">
        <v>22424</v>
      </c>
      <c r="I3503" s="199">
        <v>19104</v>
      </c>
      <c r="J3503" s="199">
        <v>18467</v>
      </c>
      <c r="K3503" s="199">
        <v>17157</v>
      </c>
      <c r="L3503" s="199">
        <v>16915</v>
      </c>
      <c r="M3503" s="199">
        <v>16039</v>
      </c>
      <c r="N3503" s="199">
        <v>16505</v>
      </c>
      <c r="O3503" s="199">
        <v>16018</v>
      </c>
      <c r="P3503" s="199"/>
      <c r="Q3503" s="200" t="s">
        <v>1</v>
      </c>
    </row>
    <row r="3504" spans="1:17" x14ac:dyDescent="0.2">
      <c r="A3504" s="195" t="s">
        <v>60</v>
      </c>
      <c r="B3504" s="196" t="s">
        <v>205</v>
      </c>
      <c r="C3504" s="196" t="s">
        <v>210</v>
      </c>
      <c r="D3504" s="196" t="s">
        <v>195</v>
      </c>
      <c r="E3504" s="196">
        <v>25387</v>
      </c>
      <c r="F3504" s="196">
        <v>24313</v>
      </c>
      <c r="G3504" s="196">
        <v>20988</v>
      </c>
      <c r="H3504" s="196">
        <v>22849</v>
      </c>
      <c r="I3504" s="196">
        <v>19519</v>
      </c>
      <c r="J3504" s="196">
        <v>17472</v>
      </c>
      <c r="K3504" s="196">
        <v>16636</v>
      </c>
      <c r="L3504" s="196">
        <v>16233</v>
      </c>
      <c r="M3504" s="196">
        <v>15128</v>
      </c>
      <c r="N3504" s="196">
        <v>14795</v>
      </c>
      <c r="O3504" s="196">
        <v>14813</v>
      </c>
      <c r="P3504" s="196"/>
      <c r="Q3504" s="197" t="s">
        <v>1</v>
      </c>
    </row>
    <row r="3505" spans="1:17" x14ac:dyDescent="0.2">
      <c r="A3505" s="198" t="s">
        <v>60</v>
      </c>
      <c r="B3505" s="199" t="s">
        <v>205</v>
      </c>
      <c r="C3505" s="199" t="s">
        <v>210</v>
      </c>
      <c r="D3505" s="199" t="s">
        <v>197</v>
      </c>
      <c r="E3505" s="199">
        <v>26142</v>
      </c>
      <c r="F3505" s="199">
        <v>25031</v>
      </c>
      <c r="G3505" s="199">
        <v>21794</v>
      </c>
      <c r="H3505" s="199">
        <v>24157</v>
      </c>
      <c r="I3505" s="199">
        <v>20263</v>
      </c>
      <c r="J3505" s="199">
        <v>18495</v>
      </c>
      <c r="K3505" s="199">
        <v>18020</v>
      </c>
      <c r="L3505" s="199">
        <v>16693</v>
      </c>
      <c r="M3505" s="199">
        <v>16503</v>
      </c>
      <c r="N3505" s="199">
        <v>15708</v>
      </c>
      <c r="O3505" s="199">
        <v>16136</v>
      </c>
      <c r="P3505" s="199"/>
      <c r="Q3505" s="200" t="s">
        <v>1</v>
      </c>
    </row>
    <row r="3506" spans="1:17" x14ac:dyDescent="0.2">
      <c r="A3506" s="195" t="s">
        <v>60</v>
      </c>
      <c r="B3506" s="196" t="s">
        <v>205</v>
      </c>
      <c r="C3506" s="196" t="s">
        <v>206</v>
      </c>
      <c r="D3506" s="196" t="s">
        <v>195</v>
      </c>
      <c r="E3506" s="196"/>
      <c r="F3506" s="196"/>
      <c r="G3506" s="196"/>
      <c r="H3506" s="196"/>
      <c r="I3506" s="196"/>
      <c r="J3506" s="196"/>
      <c r="K3506" s="196"/>
      <c r="L3506" s="196"/>
      <c r="M3506" s="196"/>
      <c r="N3506" s="196"/>
      <c r="O3506" s="196"/>
      <c r="P3506" s="196"/>
      <c r="Q3506" s="197" t="s">
        <v>1</v>
      </c>
    </row>
    <row r="3507" spans="1:17" x14ac:dyDescent="0.2">
      <c r="A3507" s="198" t="s">
        <v>60</v>
      </c>
      <c r="B3507" s="199" t="s">
        <v>205</v>
      </c>
      <c r="C3507" s="199" t="s">
        <v>206</v>
      </c>
      <c r="D3507" s="199" t="s">
        <v>197</v>
      </c>
      <c r="E3507" s="199"/>
      <c r="F3507" s="199"/>
      <c r="G3507" s="199"/>
      <c r="H3507" s="199"/>
      <c r="I3507" s="199"/>
      <c r="J3507" s="199"/>
      <c r="K3507" s="199"/>
      <c r="L3507" s="199"/>
      <c r="M3507" s="199"/>
      <c r="N3507" s="199"/>
      <c r="O3507" s="199"/>
      <c r="P3507" s="199"/>
      <c r="Q3507" s="200" t="s">
        <v>1</v>
      </c>
    </row>
    <row r="3508" spans="1:17" x14ac:dyDescent="0.2">
      <c r="A3508" s="195" t="s">
        <v>60</v>
      </c>
      <c r="B3508" s="196" t="s">
        <v>205</v>
      </c>
      <c r="C3508" s="196" t="s">
        <v>211</v>
      </c>
      <c r="D3508" s="196" t="s">
        <v>195</v>
      </c>
      <c r="E3508" s="199"/>
      <c r="F3508" s="199"/>
      <c r="G3508" s="199"/>
      <c r="H3508" s="199"/>
      <c r="I3508" s="199"/>
      <c r="J3508" s="199"/>
      <c r="K3508" s="199"/>
      <c r="L3508" s="199"/>
      <c r="M3508" s="199"/>
      <c r="N3508" s="199"/>
      <c r="O3508" s="199"/>
      <c r="P3508" s="199"/>
      <c r="Q3508" s="200"/>
    </row>
    <row r="3509" spans="1:17" x14ac:dyDescent="0.2">
      <c r="A3509" s="198" t="s">
        <v>60</v>
      </c>
      <c r="B3509" s="199" t="s">
        <v>205</v>
      </c>
      <c r="C3509" s="199" t="s">
        <v>211</v>
      </c>
      <c r="D3509" s="199" t="s">
        <v>197</v>
      </c>
      <c r="E3509" s="199"/>
      <c r="F3509" s="199"/>
      <c r="G3509" s="199"/>
      <c r="H3509" s="199"/>
      <c r="I3509" s="199"/>
      <c r="J3509" s="199"/>
      <c r="K3509" s="199"/>
      <c r="L3509" s="199"/>
      <c r="M3509" s="199"/>
      <c r="N3509" s="199"/>
      <c r="O3509" s="199"/>
      <c r="P3509" s="199"/>
      <c r="Q3509" s="200"/>
    </row>
    <row r="3510" spans="1:17" x14ac:dyDescent="0.2">
      <c r="A3510" s="195" t="s">
        <v>60</v>
      </c>
      <c r="B3510" s="196" t="s">
        <v>205</v>
      </c>
      <c r="C3510" s="196" t="s">
        <v>1087</v>
      </c>
      <c r="D3510" s="196" t="s">
        <v>195</v>
      </c>
      <c r="E3510" s="199"/>
      <c r="F3510" s="199"/>
      <c r="G3510" s="199"/>
      <c r="H3510" s="199"/>
      <c r="I3510" s="199"/>
      <c r="J3510" s="199"/>
      <c r="K3510" s="199"/>
      <c r="L3510" s="199"/>
      <c r="M3510" s="199"/>
      <c r="N3510" s="199"/>
      <c r="O3510" s="199"/>
      <c r="P3510" s="199"/>
      <c r="Q3510" s="200"/>
    </row>
    <row r="3511" spans="1:17" x14ac:dyDescent="0.2">
      <c r="A3511" s="198" t="s">
        <v>60</v>
      </c>
      <c r="B3511" s="199" t="s">
        <v>205</v>
      </c>
      <c r="C3511" s="199" t="s">
        <v>1087</v>
      </c>
      <c r="D3511" s="199" t="s">
        <v>197</v>
      </c>
      <c r="E3511" s="199"/>
      <c r="F3511" s="199"/>
      <c r="G3511" s="199"/>
      <c r="H3511" s="199"/>
      <c r="I3511" s="199"/>
      <c r="J3511" s="199"/>
      <c r="K3511" s="199"/>
      <c r="L3511" s="199"/>
      <c r="M3511" s="199"/>
      <c r="N3511" s="199"/>
      <c r="O3511" s="199"/>
      <c r="P3511" s="199"/>
      <c r="Q3511" s="200"/>
    </row>
    <row r="3512" spans="1:17" x14ac:dyDescent="0.2">
      <c r="A3512" s="195" t="s">
        <v>60</v>
      </c>
      <c r="B3512" s="196" t="s">
        <v>209</v>
      </c>
      <c r="C3512" s="196" t="s">
        <v>214</v>
      </c>
      <c r="D3512" s="196" t="s">
        <v>195</v>
      </c>
      <c r="E3512" s="196">
        <v>0.30487999999999998</v>
      </c>
      <c r="F3512" s="196">
        <v>0.24279999999999999</v>
      </c>
      <c r="G3512" s="196"/>
      <c r="H3512" s="196"/>
      <c r="I3512" s="196"/>
      <c r="J3512" s="196"/>
      <c r="K3512" s="196"/>
      <c r="L3512" s="196"/>
      <c r="M3512" s="196"/>
      <c r="N3512" s="196"/>
      <c r="O3512" s="196"/>
      <c r="P3512" s="196"/>
      <c r="Q3512" s="197" t="s">
        <v>1</v>
      </c>
    </row>
    <row r="3513" spans="1:17" x14ac:dyDescent="0.2">
      <c r="A3513" s="198" t="s">
        <v>60</v>
      </c>
      <c r="B3513" s="199" t="s">
        <v>209</v>
      </c>
      <c r="C3513" s="199" t="s">
        <v>214</v>
      </c>
      <c r="D3513" s="199" t="s">
        <v>197</v>
      </c>
      <c r="E3513" s="199">
        <v>0.32816000000000001</v>
      </c>
      <c r="F3513" s="199">
        <v>0.43514000000000003</v>
      </c>
      <c r="G3513" s="199"/>
      <c r="H3513" s="199"/>
      <c r="I3513" s="199"/>
      <c r="J3513" s="199"/>
      <c r="K3513" s="199"/>
      <c r="L3513" s="199"/>
      <c r="M3513" s="199"/>
      <c r="N3513" s="199"/>
      <c r="O3513" s="199"/>
      <c r="P3513" s="199"/>
      <c r="Q3513" s="200" t="s">
        <v>1</v>
      </c>
    </row>
    <row r="3514" spans="1:17" x14ac:dyDescent="0.2">
      <c r="A3514" s="195" t="s">
        <v>60</v>
      </c>
      <c r="B3514" s="196" t="s">
        <v>209</v>
      </c>
      <c r="C3514" s="196" t="s">
        <v>215</v>
      </c>
      <c r="D3514" s="196" t="s">
        <v>195</v>
      </c>
      <c r="E3514" s="196"/>
      <c r="F3514" s="196"/>
      <c r="G3514" s="196"/>
      <c r="H3514" s="196"/>
      <c r="I3514" s="196"/>
      <c r="J3514" s="196"/>
      <c r="K3514" s="196"/>
      <c r="L3514" s="196"/>
      <c r="M3514" s="196"/>
      <c r="N3514" s="196"/>
      <c r="O3514" s="196"/>
      <c r="P3514" s="196"/>
      <c r="Q3514" s="197" t="s">
        <v>1</v>
      </c>
    </row>
    <row r="3515" spans="1:17" x14ac:dyDescent="0.2">
      <c r="A3515" s="198" t="s">
        <v>60</v>
      </c>
      <c r="B3515" s="199" t="s">
        <v>209</v>
      </c>
      <c r="C3515" s="199" t="s">
        <v>215</v>
      </c>
      <c r="D3515" s="199" t="s">
        <v>197</v>
      </c>
      <c r="E3515" s="199"/>
      <c r="F3515" s="199"/>
      <c r="G3515" s="199"/>
      <c r="H3515" s="199"/>
      <c r="I3515" s="199"/>
      <c r="J3515" s="199"/>
      <c r="K3515" s="199"/>
      <c r="L3515" s="199"/>
      <c r="M3515" s="199"/>
      <c r="N3515" s="199"/>
      <c r="O3515" s="199"/>
      <c r="P3515" s="199"/>
      <c r="Q3515" s="200" t="s">
        <v>1</v>
      </c>
    </row>
    <row r="3516" spans="1:17" x14ac:dyDescent="0.2">
      <c r="A3516" s="195" t="s">
        <v>60</v>
      </c>
      <c r="B3516" s="196" t="s">
        <v>209</v>
      </c>
      <c r="C3516" s="196" t="s">
        <v>213</v>
      </c>
      <c r="D3516" s="196" t="s">
        <v>195</v>
      </c>
      <c r="E3516" s="196"/>
      <c r="F3516" s="196"/>
      <c r="G3516" s="196"/>
      <c r="H3516" s="196"/>
      <c r="I3516" s="196"/>
      <c r="J3516" s="196"/>
      <c r="K3516" s="196"/>
      <c r="L3516" s="196"/>
      <c r="M3516" s="196"/>
      <c r="N3516" s="196"/>
      <c r="O3516" s="196"/>
      <c r="P3516" s="196"/>
      <c r="Q3516" s="197" t="s">
        <v>1</v>
      </c>
    </row>
    <row r="3517" spans="1:17" x14ac:dyDescent="0.2">
      <c r="A3517" s="198" t="s">
        <v>60</v>
      </c>
      <c r="B3517" s="199" t="s">
        <v>209</v>
      </c>
      <c r="C3517" s="199" t="s">
        <v>213</v>
      </c>
      <c r="D3517" s="199" t="s">
        <v>197</v>
      </c>
      <c r="E3517" s="199"/>
      <c r="F3517" s="199"/>
      <c r="G3517" s="199"/>
      <c r="H3517" s="199"/>
      <c r="I3517" s="199"/>
      <c r="J3517" s="199"/>
      <c r="K3517" s="199"/>
      <c r="L3517" s="199"/>
      <c r="M3517" s="199"/>
      <c r="N3517" s="199"/>
      <c r="O3517" s="199"/>
      <c r="P3517" s="199"/>
      <c r="Q3517" s="200" t="s">
        <v>1</v>
      </c>
    </row>
    <row r="3518" spans="1:17" x14ac:dyDescent="0.2">
      <c r="A3518" s="195" t="s">
        <v>60</v>
      </c>
      <c r="B3518" s="196" t="s">
        <v>209</v>
      </c>
      <c r="C3518" s="196" t="s">
        <v>212</v>
      </c>
      <c r="D3518" s="196" t="s">
        <v>195</v>
      </c>
      <c r="E3518" s="196"/>
      <c r="F3518" s="196"/>
      <c r="G3518" s="196"/>
      <c r="H3518" s="196"/>
      <c r="I3518" s="196"/>
      <c r="J3518" s="196"/>
      <c r="K3518" s="196"/>
      <c r="L3518" s="196"/>
      <c r="M3518" s="196"/>
      <c r="N3518" s="196"/>
      <c r="O3518" s="196"/>
      <c r="P3518" s="196"/>
      <c r="Q3518" s="197" t="s">
        <v>1</v>
      </c>
    </row>
    <row r="3519" spans="1:17" x14ac:dyDescent="0.2">
      <c r="A3519" s="198" t="s">
        <v>60</v>
      </c>
      <c r="B3519" s="199" t="s">
        <v>209</v>
      </c>
      <c r="C3519" s="199" t="s">
        <v>212</v>
      </c>
      <c r="D3519" s="199" t="s">
        <v>197</v>
      </c>
      <c r="E3519" s="199"/>
      <c r="F3519" s="199"/>
      <c r="G3519" s="199"/>
      <c r="H3519" s="199"/>
      <c r="I3519" s="199"/>
      <c r="J3519" s="199"/>
      <c r="K3519" s="199"/>
      <c r="L3519" s="199"/>
      <c r="M3519" s="199"/>
      <c r="N3519" s="199"/>
      <c r="O3519" s="199"/>
      <c r="P3519" s="199"/>
      <c r="Q3519" s="200" t="s">
        <v>1</v>
      </c>
    </row>
    <row r="3520" spans="1:17" x14ac:dyDescent="0.2">
      <c r="A3520" s="195" t="s">
        <v>60</v>
      </c>
      <c r="B3520" s="196" t="s">
        <v>209</v>
      </c>
      <c r="C3520" s="196" t="s">
        <v>210</v>
      </c>
      <c r="D3520" s="196" t="s">
        <v>195</v>
      </c>
      <c r="E3520" s="196"/>
      <c r="F3520" s="196"/>
      <c r="G3520" s="196"/>
      <c r="H3520" s="196"/>
      <c r="I3520" s="196"/>
      <c r="J3520" s="196"/>
      <c r="K3520" s="196"/>
      <c r="L3520" s="196"/>
      <c r="M3520" s="196"/>
      <c r="N3520" s="196"/>
      <c r="O3520" s="196"/>
      <c r="P3520" s="196"/>
      <c r="Q3520" s="197" t="s">
        <v>1</v>
      </c>
    </row>
    <row r="3521" spans="1:17" x14ac:dyDescent="0.2">
      <c r="A3521" s="198" t="s">
        <v>60</v>
      </c>
      <c r="B3521" s="199" t="s">
        <v>209</v>
      </c>
      <c r="C3521" s="199" t="s">
        <v>210</v>
      </c>
      <c r="D3521" s="199" t="s">
        <v>197</v>
      </c>
      <c r="E3521" s="199"/>
      <c r="F3521" s="199"/>
      <c r="G3521" s="199"/>
      <c r="H3521" s="199"/>
      <c r="I3521" s="199"/>
      <c r="J3521" s="199"/>
      <c r="K3521" s="199"/>
      <c r="L3521" s="199"/>
      <c r="M3521" s="199"/>
      <c r="N3521" s="199"/>
      <c r="O3521" s="199"/>
      <c r="P3521" s="199"/>
      <c r="Q3521" s="200" t="s">
        <v>1</v>
      </c>
    </row>
    <row r="3522" spans="1:17" x14ac:dyDescent="0.2">
      <c r="A3522" s="195" t="s">
        <v>60</v>
      </c>
      <c r="B3522" s="196" t="s">
        <v>209</v>
      </c>
      <c r="C3522" s="196" t="s">
        <v>206</v>
      </c>
      <c r="D3522" s="196" t="s">
        <v>195</v>
      </c>
      <c r="E3522" s="196"/>
      <c r="F3522" s="196"/>
      <c r="G3522" s="196"/>
      <c r="H3522" s="196"/>
      <c r="I3522" s="196"/>
      <c r="J3522" s="196"/>
      <c r="K3522" s="196"/>
      <c r="L3522" s="196"/>
      <c r="M3522" s="196"/>
      <c r="N3522" s="196"/>
      <c r="O3522" s="196"/>
      <c r="P3522" s="196"/>
      <c r="Q3522" s="197" t="s">
        <v>1</v>
      </c>
    </row>
    <row r="3523" spans="1:17" x14ac:dyDescent="0.2">
      <c r="A3523" s="198" t="s">
        <v>60</v>
      </c>
      <c r="B3523" s="199" t="s">
        <v>209</v>
      </c>
      <c r="C3523" s="199" t="s">
        <v>206</v>
      </c>
      <c r="D3523" s="199" t="s">
        <v>197</v>
      </c>
      <c r="E3523" s="199"/>
      <c r="F3523" s="199"/>
      <c r="G3523" s="199"/>
      <c r="H3523" s="199"/>
      <c r="I3523" s="199"/>
      <c r="J3523" s="199"/>
      <c r="K3523" s="199"/>
      <c r="L3523" s="199"/>
      <c r="M3523" s="199"/>
      <c r="N3523" s="199"/>
      <c r="O3523" s="199"/>
      <c r="P3523" s="199"/>
      <c r="Q3523" s="200" t="s">
        <v>1</v>
      </c>
    </row>
    <row r="3524" spans="1:17" x14ac:dyDescent="0.2">
      <c r="A3524" s="195" t="s">
        <v>60</v>
      </c>
      <c r="B3524" s="196" t="s">
        <v>209</v>
      </c>
      <c r="C3524" s="196" t="s">
        <v>211</v>
      </c>
      <c r="D3524" s="196" t="s">
        <v>195</v>
      </c>
      <c r="E3524" s="196"/>
      <c r="F3524" s="196"/>
      <c r="G3524" s="196"/>
      <c r="H3524" s="196"/>
      <c r="I3524" s="196"/>
      <c r="J3524" s="196"/>
      <c r="K3524" s="196"/>
      <c r="L3524" s="196"/>
      <c r="M3524" s="196"/>
      <c r="N3524" s="196"/>
      <c r="O3524" s="196"/>
      <c r="P3524" s="196"/>
      <c r="Q3524" s="197" t="s">
        <v>1</v>
      </c>
    </row>
    <row r="3525" spans="1:17" x14ac:dyDescent="0.2">
      <c r="A3525" s="198" t="s">
        <v>60</v>
      </c>
      <c r="B3525" s="199" t="s">
        <v>209</v>
      </c>
      <c r="C3525" s="199" t="s">
        <v>211</v>
      </c>
      <c r="D3525" s="199" t="s">
        <v>197</v>
      </c>
      <c r="E3525" s="199"/>
      <c r="F3525" s="199"/>
      <c r="G3525" s="199"/>
      <c r="H3525" s="199"/>
      <c r="I3525" s="199"/>
      <c r="J3525" s="199"/>
      <c r="K3525" s="199"/>
      <c r="L3525" s="199"/>
      <c r="M3525" s="199"/>
      <c r="N3525" s="199"/>
      <c r="O3525" s="199"/>
      <c r="P3525" s="199"/>
      <c r="Q3525" s="200" t="s">
        <v>1</v>
      </c>
    </row>
    <row r="3526" spans="1:17" x14ac:dyDescent="0.2">
      <c r="A3526" s="195" t="s">
        <v>60</v>
      </c>
      <c r="B3526" s="196" t="s">
        <v>207</v>
      </c>
      <c r="C3526" s="196" t="s">
        <v>214</v>
      </c>
      <c r="D3526" s="196" t="s">
        <v>195</v>
      </c>
      <c r="E3526" s="196"/>
      <c r="F3526" s="196"/>
      <c r="G3526" s="196"/>
      <c r="H3526" s="196"/>
      <c r="I3526" s="196"/>
      <c r="J3526" s="196"/>
      <c r="K3526" s="196"/>
      <c r="L3526" s="196"/>
      <c r="M3526" s="196"/>
      <c r="N3526" s="196"/>
      <c r="O3526" s="196"/>
      <c r="P3526" s="196"/>
      <c r="Q3526" s="197" t="s">
        <v>1</v>
      </c>
    </row>
    <row r="3527" spans="1:17" x14ac:dyDescent="0.2">
      <c r="A3527" s="198" t="s">
        <v>60</v>
      </c>
      <c r="B3527" s="199" t="s">
        <v>207</v>
      </c>
      <c r="C3527" s="199" t="s">
        <v>214</v>
      </c>
      <c r="D3527" s="199" t="s">
        <v>197</v>
      </c>
      <c r="E3527" s="199"/>
      <c r="F3527" s="199"/>
      <c r="G3527" s="199"/>
      <c r="H3527" s="199"/>
      <c r="I3527" s="199"/>
      <c r="J3527" s="199"/>
      <c r="K3527" s="199"/>
      <c r="L3527" s="199"/>
      <c r="M3527" s="199"/>
      <c r="N3527" s="199"/>
      <c r="O3527" s="199"/>
      <c r="P3527" s="199"/>
      <c r="Q3527" s="200" t="s">
        <v>1</v>
      </c>
    </row>
    <row r="3528" spans="1:17" x14ac:dyDescent="0.2">
      <c r="A3528" s="195" t="s">
        <v>60</v>
      </c>
      <c r="B3528" s="196" t="s">
        <v>207</v>
      </c>
      <c r="C3528" s="196" t="s">
        <v>215</v>
      </c>
      <c r="D3528" s="196" t="s">
        <v>195</v>
      </c>
      <c r="E3528" s="196"/>
      <c r="F3528" s="196"/>
      <c r="G3528" s="196"/>
      <c r="H3528" s="196"/>
      <c r="I3528" s="196"/>
      <c r="J3528" s="196"/>
      <c r="K3528" s="196"/>
      <c r="L3528" s="196"/>
      <c r="M3528" s="196"/>
      <c r="N3528" s="196"/>
      <c r="O3528" s="196"/>
      <c r="P3528" s="196"/>
      <c r="Q3528" s="197" t="s">
        <v>1</v>
      </c>
    </row>
    <row r="3529" spans="1:17" x14ac:dyDescent="0.2">
      <c r="A3529" s="198" t="s">
        <v>60</v>
      </c>
      <c r="B3529" s="199" t="s">
        <v>207</v>
      </c>
      <c r="C3529" s="199" t="s">
        <v>215</v>
      </c>
      <c r="D3529" s="199" t="s">
        <v>197</v>
      </c>
      <c r="E3529" s="199"/>
      <c r="F3529" s="199"/>
      <c r="G3529" s="199"/>
      <c r="H3529" s="199"/>
      <c r="I3529" s="199"/>
      <c r="J3529" s="199"/>
      <c r="K3529" s="199"/>
      <c r="L3529" s="199"/>
      <c r="M3529" s="199"/>
      <c r="N3529" s="199"/>
      <c r="O3529" s="199"/>
      <c r="P3529" s="199"/>
      <c r="Q3529" s="200" t="s">
        <v>1</v>
      </c>
    </row>
    <row r="3530" spans="1:17" x14ac:dyDescent="0.2">
      <c r="A3530" s="195" t="s">
        <v>60</v>
      </c>
      <c r="B3530" s="196" t="s">
        <v>207</v>
      </c>
      <c r="C3530" s="196" t="s">
        <v>213</v>
      </c>
      <c r="D3530" s="196" t="s">
        <v>195</v>
      </c>
      <c r="E3530" s="196"/>
      <c r="F3530" s="196"/>
      <c r="G3530" s="196"/>
      <c r="H3530" s="196"/>
      <c r="I3530" s="196"/>
      <c r="J3530" s="196"/>
      <c r="K3530" s="196"/>
      <c r="L3530" s="196"/>
      <c r="M3530" s="196"/>
      <c r="N3530" s="196"/>
      <c r="O3530" s="196"/>
      <c r="P3530" s="196"/>
      <c r="Q3530" s="197" t="s">
        <v>1</v>
      </c>
    </row>
    <row r="3531" spans="1:17" x14ac:dyDescent="0.2">
      <c r="A3531" s="198" t="s">
        <v>60</v>
      </c>
      <c r="B3531" s="199" t="s">
        <v>207</v>
      </c>
      <c r="C3531" s="199" t="s">
        <v>213</v>
      </c>
      <c r="D3531" s="199" t="s">
        <v>197</v>
      </c>
      <c r="E3531" s="199"/>
      <c r="F3531" s="199"/>
      <c r="G3531" s="199"/>
      <c r="H3531" s="199"/>
      <c r="I3531" s="199"/>
      <c r="J3531" s="199"/>
      <c r="K3531" s="199"/>
      <c r="L3531" s="199"/>
      <c r="M3531" s="199"/>
      <c r="N3531" s="199"/>
      <c r="O3531" s="199"/>
      <c r="P3531" s="199"/>
      <c r="Q3531" s="200" t="s">
        <v>1</v>
      </c>
    </row>
    <row r="3532" spans="1:17" x14ac:dyDescent="0.2">
      <c r="A3532" s="195" t="s">
        <v>60</v>
      </c>
      <c r="B3532" s="196" t="s">
        <v>207</v>
      </c>
      <c r="C3532" s="196" t="s">
        <v>212</v>
      </c>
      <c r="D3532" s="196" t="s">
        <v>195</v>
      </c>
      <c r="E3532" s="196"/>
      <c r="F3532" s="196"/>
      <c r="G3532" s="196"/>
      <c r="H3532" s="196"/>
      <c r="I3532" s="196"/>
      <c r="J3532" s="196"/>
      <c r="K3532" s="196"/>
      <c r="L3532" s="196"/>
      <c r="M3532" s="196"/>
      <c r="N3532" s="196"/>
      <c r="O3532" s="196"/>
      <c r="P3532" s="196"/>
      <c r="Q3532" s="197" t="s">
        <v>1</v>
      </c>
    </row>
    <row r="3533" spans="1:17" x14ac:dyDescent="0.2">
      <c r="A3533" s="198" t="s">
        <v>60</v>
      </c>
      <c r="B3533" s="199" t="s">
        <v>207</v>
      </c>
      <c r="C3533" s="199" t="s">
        <v>212</v>
      </c>
      <c r="D3533" s="199" t="s">
        <v>197</v>
      </c>
      <c r="E3533" s="199"/>
      <c r="F3533" s="199"/>
      <c r="G3533" s="199"/>
      <c r="H3533" s="199"/>
      <c r="I3533" s="199"/>
      <c r="J3533" s="199"/>
      <c r="K3533" s="199"/>
      <c r="L3533" s="199"/>
      <c r="M3533" s="199"/>
      <c r="N3533" s="199"/>
      <c r="O3533" s="199"/>
      <c r="P3533" s="199"/>
      <c r="Q3533" s="200" t="s">
        <v>1</v>
      </c>
    </row>
    <row r="3534" spans="1:17" x14ac:dyDescent="0.2">
      <c r="A3534" s="195" t="s">
        <v>60</v>
      </c>
      <c r="B3534" s="196" t="s">
        <v>207</v>
      </c>
      <c r="C3534" s="196" t="s">
        <v>210</v>
      </c>
      <c r="D3534" s="196" t="s">
        <v>195</v>
      </c>
      <c r="E3534" s="196"/>
      <c r="F3534" s="196"/>
      <c r="G3534" s="196"/>
      <c r="H3534" s="196"/>
      <c r="I3534" s="196"/>
      <c r="J3534" s="196"/>
      <c r="K3534" s="196"/>
      <c r="L3534" s="196"/>
      <c r="M3534" s="196"/>
      <c r="N3534" s="196"/>
      <c r="O3534" s="196"/>
      <c r="P3534" s="196"/>
      <c r="Q3534" s="197" t="s">
        <v>1</v>
      </c>
    </row>
    <row r="3535" spans="1:17" x14ac:dyDescent="0.2">
      <c r="A3535" s="198" t="s">
        <v>60</v>
      </c>
      <c r="B3535" s="199" t="s">
        <v>207</v>
      </c>
      <c r="C3535" s="199" t="s">
        <v>210</v>
      </c>
      <c r="D3535" s="199" t="s">
        <v>197</v>
      </c>
      <c r="E3535" s="199"/>
      <c r="F3535" s="199"/>
      <c r="G3535" s="199"/>
      <c r="H3535" s="199"/>
      <c r="I3535" s="199"/>
      <c r="J3535" s="199"/>
      <c r="K3535" s="199"/>
      <c r="L3535" s="199"/>
      <c r="M3535" s="199"/>
      <c r="N3535" s="199"/>
      <c r="O3535" s="199"/>
      <c r="P3535" s="199"/>
      <c r="Q3535" s="200" t="s">
        <v>1</v>
      </c>
    </row>
    <row r="3536" spans="1:17" x14ac:dyDescent="0.2">
      <c r="A3536" s="195" t="s">
        <v>60</v>
      </c>
      <c r="B3536" s="196" t="s">
        <v>207</v>
      </c>
      <c r="C3536" s="196" t="s">
        <v>206</v>
      </c>
      <c r="D3536" s="196" t="s">
        <v>195</v>
      </c>
      <c r="E3536" s="196"/>
      <c r="F3536" s="196"/>
      <c r="G3536" s="196"/>
      <c r="H3536" s="196"/>
      <c r="I3536" s="196"/>
      <c r="J3536" s="196"/>
      <c r="K3536" s="196"/>
      <c r="L3536" s="196"/>
      <c r="M3536" s="196"/>
      <c r="N3536" s="196"/>
      <c r="O3536" s="196"/>
      <c r="P3536" s="196"/>
      <c r="Q3536" s="197" t="s">
        <v>1</v>
      </c>
    </row>
    <row r="3537" spans="1:17" x14ac:dyDescent="0.2">
      <c r="A3537" s="198" t="s">
        <v>60</v>
      </c>
      <c r="B3537" s="199" t="s">
        <v>207</v>
      </c>
      <c r="C3537" s="199" t="s">
        <v>206</v>
      </c>
      <c r="D3537" s="199" t="s">
        <v>197</v>
      </c>
      <c r="E3537" s="199"/>
      <c r="F3537" s="199"/>
      <c r="G3537" s="199"/>
      <c r="H3537" s="199"/>
      <c r="I3537" s="199"/>
      <c r="J3537" s="199"/>
      <c r="K3537" s="199"/>
      <c r="L3537" s="199"/>
      <c r="M3537" s="199"/>
      <c r="N3537" s="199"/>
      <c r="O3537" s="199"/>
      <c r="P3537" s="199"/>
      <c r="Q3537" s="200" t="s">
        <v>1</v>
      </c>
    </row>
    <row r="3538" spans="1:17" x14ac:dyDescent="0.2">
      <c r="A3538" s="195" t="s">
        <v>60</v>
      </c>
      <c r="B3538" s="196" t="s">
        <v>207</v>
      </c>
      <c r="C3538" s="196" t="s">
        <v>211</v>
      </c>
      <c r="D3538" s="196" t="s">
        <v>195</v>
      </c>
      <c r="E3538" s="199"/>
      <c r="F3538" s="199"/>
      <c r="G3538" s="199"/>
      <c r="H3538" s="199"/>
      <c r="I3538" s="199"/>
      <c r="J3538" s="199"/>
      <c r="K3538" s="199"/>
      <c r="L3538" s="199"/>
      <c r="M3538" s="199"/>
      <c r="N3538" s="199"/>
      <c r="O3538" s="199"/>
      <c r="P3538" s="199"/>
      <c r="Q3538" s="200"/>
    </row>
    <row r="3539" spans="1:17" x14ac:dyDescent="0.2">
      <c r="A3539" s="198" t="s">
        <v>60</v>
      </c>
      <c r="B3539" s="199" t="s">
        <v>207</v>
      </c>
      <c r="C3539" s="199" t="s">
        <v>211</v>
      </c>
      <c r="D3539" s="199" t="s">
        <v>197</v>
      </c>
      <c r="E3539" s="199"/>
      <c r="F3539" s="199"/>
      <c r="G3539" s="199"/>
      <c r="H3539" s="199"/>
      <c r="I3539" s="199"/>
      <c r="J3539" s="199"/>
      <c r="K3539" s="199"/>
      <c r="L3539" s="199"/>
      <c r="M3539" s="199"/>
      <c r="N3539" s="199"/>
      <c r="O3539" s="199"/>
      <c r="P3539" s="199"/>
      <c r="Q3539" s="200"/>
    </row>
    <row r="3540" spans="1:17" x14ac:dyDescent="0.2">
      <c r="A3540" s="195" t="s">
        <v>60</v>
      </c>
      <c r="B3540" s="196" t="s">
        <v>207</v>
      </c>
      <c r="C3540" s="196" t="s">
        <v>1087</v>
      </c>
      <c r="D3540" s="196" t="s">
        <v>195</v>
      </c>
      <c r="E3540" s="199"/>
      <c r="F3540" s="199"/>
      <c r="G3540" s="199"/>
      <c r="H3540" s="199"/>
      <c r="I3540" s="199"/>
      <c r="J3540" s="199"/>
      <c r="K3540" s="199"/>
      <c r="L3540" s="199"/>
      <c r="M3540" s="199"/>
      <c r="N3540" s="199"/>
      <c r="O3540" s="199"/>
      <c r="P3540" s="199"/>
      <c r="Q3540" s="200"/>
    </row>
    <row r="3541" spans="1:17" x14ac:dyDescent="0.2">
      <c r="A3541" s="198" t="s">
        <v>60</v>
      </c>
      <c r="B3541" s="199" t="s">
        <v>207</v>
      </c>
      <c r="C3541" s="199" t="s">
        <v>1087</v>
      </c>
      <c r="D3541" s="199" t="s">
        <v>197</v>
      </c>
      <c r="E3541" s="199"/>
      <c r="F3541" s="199"/>
      <c r="G3541" s="199"/>
      <c r="H3541" s="199"/>
      <c r="I3541" s="199"/>
      <c r="J3541" s="199"/>
      <c r="K3541" s="199"/>
      <c r="L3541" s="199"/>
      <c r="M3541" s="199"/>
      <c r="N3541" s="199"/>
      <c r="O3541" s="199"/>
      <c r="P3541" s="199"/>
      <c r="Q3541" s="200"/>
    </row>
    <row r="3542" spans="1:17" x14ac:dyDescent="0.2">
      <c r="A3542" s="195" t="s">
        <v>61</v>
      </c>
      <c r="B3542" s="196" t="s">
        <v>208</v>
      </c>
      <c r="C3542" s="196" t="s">
        <v>214</v>
      </c>
      <c r="D3542" s="196" t="s">
        <v>195</v>
      </c>
      <c r="E3542" s="196">
        <v>338511</v>
      </c>
      <c r="F3542" s="196">
        <v>321582</v>
      </c>
      <c r="G3542" s="196">
        <v>328731</v>
      </c>
      <c r="H3542" s="196">
        <v>317960</v>
      </c>
      <c r="I3542" s="196">
        <v>332130</v>
      </c>
      <c r="J3542" s="196">
        <v>326438</v>
      </c>
      <c r="K3542" s="196">
        <v>322537</v>
      </c>
      <c r="L3542" s="196">
        <v>308610</v>
      </c>
      <c r="M3542" s="196">
        <v>291264</v>
      </c>
      <c r="N3542" s="196">
        <v>237833</v>
      </c>
      <c r="O3542" s="196">
        <v>248498</v>
      </c>
      <c r="P3542" s="196"/>
      <c r="Q3542" s="197" t="s">
        <v>1</v>
      </c>
    </row>
    <row r="3543" spans="1:17" x14ac:dyDescent="0.2">
      <c r="A3543" s="198" t="s">
        <v>61</v>
      </c>
      <c r="B3543" s="199" t="s">
        <v>208</v>
      </c>
      <c r="C3543" s="199" t="s">
        <v>214</v>
      </c>
      <c r="D3543" s="199" t="s">
        <v>197</v>
      </c>
      <c r="E3543" s="199">
        <v>341606</v>
      </c>
      <c r="F3543" s="199">
        <v>327510</v>
      </c>
      <c r="G3543" s="199">
        <v>333627</v>
      </c>
      <c r="H3543" s="199">
        <v>324865</v>
      </c>
      <c r="I3543" s="199">
        <v>340825</v>
      </c>
      <c r="J3543" s="199">
        <v>337723</v>
      </c>
      <c r="K3543" s="199">
        <v>340576</v>
      </c>
      <c r="L3543" s="199">
        <v>331046</v>
      </c>
      <c r="M3543" s="199">
        <v>315448</v>
      </c>
      <c r="N3543" s="199">
        <v>255953</v>
      </c>
      <c r="O3543" s="199">
        <v>268745</v>
      </c>
      <c r="P3543" s="199"/>
      <c r="Q3543" s="200" t="s">
        <v>1</v>
      </c>
    </row>
    <row r="3544" spans="1:17" x14ac:dyDescent="0.2">
      <c r="A3544" s="195" t="s">
        <v>61</v>
      </c>
      <c r="B3544" s="196" t="s">
        <v>208</v>
      </c>
      <c r="C3544" s="196" t="s">
        <v>215</v>
      </c>
      <c r="D3544" s="196" t="s">
        <v>195</v>
      </c>
      <c r="E3544" s="196">
        <v>221422</v>
      </c>
      <c r="F3544" s="196">
        <v>233159</v>
      </c>
      <c r="G3544" s="196">
        <v>237043</v>
      </c>
      <c r="H3544" s="196">
        <v>230037</v>
      </c>
      <c r="I3544" s="196">
        <v>247795</v>
      </c>
      <c r="J3544" s="196">
        <v>252318</v>
      </c>
      <c r="K3544" s="196">
        <v>252057</v>
      </c>
      <c r="L3544" s="196">
        <v>256082</v>
      </c>
      <c r="M3544" s="196">
        <v>261532</v>
      </c>
      <c r="N3544" s="196">
        <v>255325</v>
      </c>
      <c r="O3544" s="196">
        <v>221634</v>
      </c>
      <c r="P3544" s="196"/>
      <c r="Q3544" s="197" t="s">
        <v>1</v>
      </c>
    </row>
    <row r="3545" spans="1:17" x14ac:dyDescent="0.2">
      <c r="A3545" s="198" t="s">
        <v>61</v>
      </c>
      <c r="B3545" s="199" t="s">
        <v>208</v>
      </c>
      <c r="C3545" s="199" t="s">
        <v>215</v>
      </c>
      <c r="D3545" s="199" t="s">
        <v>197</v>
      </c>
      <c r="E3545" s="199">
        <v>222019</v>
      </c>
      <c r="F3545" s="199">
        <v>235673</v>
      </c>
      <c r="G3545" s="199">
        <v>237137</v>
      </c>
      <c r="H3545" s="199">
        <v>231872</v>
      </c>
      <c r="I3545" s="199">
        <v>248808</v>
      </c>
      <c r="J3545" s="199">
        <v>254774</v>
      </c>
      <c r="K3545" s="199">
        <v>254115</v>
      </c>
      <c r="L3545" s="199">
        <v>267760</v>
      </c>
      <c r="M3545" s="199">
        <v>280023</v>
      </c>
      <c r="N3545" s="199">
        <v>278399</v>
      </c>
      <c r="O3545" s="199">
        <v>239865</v>
      </c>
      <c r="P3545" s="199"/>
      <c r="Q3545" s="200" t="s">
        <v>1</v>
      </c>
    </row>
    <row r="3546" spans="1:17" x14ac:dyDescent="0.2">
      <c r="A3546" s="195" t="s">
        <v>61</v>
      </c>
      <c r="B3546" s="196" t="s">
        <v>208</v>
      </c>
      <c r="C3546" s="196" t="s">
        <v>213</v>
      </c>
      <c r="D3546" s="196" t="s">
        <v>195</v>
      </c>
      <c r="E3546" s="196">
        <v>190201</v>
      </c>
      <c r="F3546" s="196">
        <v>194615</v>
      </c>
      <c r="G3546" s="196">
        <v>192939</v>
      </c>
      <c r="H3546" s="196">
        <v>194015</v>
      </c>
      <c r="I3546" s="196">
        <v>196659</v>
      </c>
      <c r="J3546" s="196">
        <v>206557</v>
      </c>
      <c r="K3546" s="196">
        <v>209479</v>
      </c>
      <c r="L3546" s="196">
        <v>218145</v>
      </c>
      <c r="M3546" s="196">
        <v>229329</v>
      </c>
      <c r="N3546" s="196">
        <v>233916</v>
      </c>
      <c r="O3546" s="196">
        <v>219215</v>
      </c>
      <c r="P3546" s="196"/>
      <c r="Q3546" s="197" t="s">
        <v>1</v>
      </c>
    </row>
    <row r="3547" spans="1:17" x14ac:dyDescent="0.2">
      <c r="A3547" s="198" t="s">
        <v>61</v>
      </c>
      <c r="B3547" s="199" t="s">
        <v>208</v>
      </c>
      <c r="C3547" s="199" t="s">
        <v>213</v>
      </c>
      <c r="D3547" s="199" t="s">
        <v>197</v>
      </c>
      <c r="E3547" s="199">
        <v>184194</v>
      </c>
      <c r="F3547" s="199">
        <v>188862</v>
      </c>
      <c r="G3547" s="199">
        <v>188335</v>
      </c>
      <c r="H3547" s="199">
        <v>191797</v>
      </c>
      <c r="I3547" s="199">
        <v>194076</v>
      </c>
      <c r="J3547" s="199">
        <v>199930</v>
      </c>
      <c r="K3547" s="199">
        <v>203271</v>
      </c>
      <c r="L3547" s="199">
        <v>214284</v>
      </c>
      <c r="M3547" s="199">
        <v>234148</v>
      </c>
      <c r="N3547" s="199">
        <v>245021</v>
      </c>
      <c r="O3547" s="199">
        <v>233530</v>
      </c>
      <c r="P3547" s="199"/>
      <c r="Q3547" s="200" t="s">
        <v>1</v>
      </c>
    </row>
    <row r="3548" spans="1:17" x14ac:dyDescent="0.2">
      <c r="A3548" s="195" t="s">
        <v>61</v>
      </c>
      <c r="B3548" s="196" t="s">
        <v>208</v>
      </c>
      <c r="C3548" s="196" t="s">
        <v>212</v>
      </c>
      <c r="D3548" s="196" t="s">
        <v>195</v>
      </c>
      <c r="E3548" s="196">
        <v>161440</v>
      </c>
      <c r="F3548" s="196">
        <v>171889</v>
      </c>
      <c r="G3548" s="196">
        <v>178157</v>
      </c>
      <c r="H3548" s="196">
        <v>176259</v>
      </c>
      <c r="I3548" s="196">
        <v>173803</v>
      </c>
      <c r="J3548" s="196">
        <v>176087</v>
      </c>
      <c r="K3548" s="196">
        <v>181468</v>
      </c>
      <c r="L3548" s="196">
        <v>190541</v>
      </c>
      <c r="M3548" s="196">
        <v>202810</v>
      </c>
      <c r="N3548" s="196">
        <v>213490</v>
      </c>
      <c r="O3548" s="196">
        <v>214593</v>
      </c>
      <c r="P3548" s="196"/>
      <c r="Q3548" s="197" t="s">
        <v>1</v>
      </c>
    </row>
    <row r="3549" spans="1:17" x14ac:dyDescent="0.2">
      <c r="A3549" s="198" t="s">
        <v>61</v>
      </c>
      <c r="B3549" s="199" t="s">
        <v>208</v>
      </c>
      <c r="C3549" s="199" t="s">
        <v>212</v>
      </c>
      <c r="D3549" s="199" t="s">
        <v>197</v>
      </c>
      <c r="E3549" s="199">
        <v>146447</v>
      </c>
      <c r="F3549" s="199">
        <v>158895</v>
      </c>
      <c r="G3549" s="199">
        <v>168072</v>
      </c>
      <c r="H3549" s="199">
        <v>163924</v>
      </c>
      <c r="I3549" s="199">
        <v>164755</v>
      </c>
      <c r="J3549" s="199">
        <v>165367</v>
      </c>
      <c r="K3549" s="199">
        <v>165904</v>
      </c>
      <c r="L3549" s="199">
        <v>175338</v>
      </c>
      <c r="M3549" s="199">
        <v>191879</v>
      </c>
      <c r="N3549" s="199">
        <v>208425</v>
      </c>
      <c r="O3549" s="199">
        <v>214819</v>
      </c>
      <c r="P3549" s="199"/>
      <c r="Q3549" s="200" t="s">
        <v>1</v>
      </c>
    </row>
    <row r="3550" spans="1:17" x14ac:dyDescent="0.2">
      <c r="A3550" s="195" t="s">
        <v>61</v>
      </c>
      <c r="B3550" s="196" t="s">
        <v>208</v>
      </c>
      <c r="C3550" s="196" t="s">
        <v>210</v>
      </c>
      <c r="D3550" s="196" t="s">
        <v>195</v>
      </c>
      <c r="E3550" s="196">
        <v>126849</v>
      </c>
      <c r="F3550" s="196">
        <v>137320</v>
      </c>
      <c r="G3550" s="196">
        <v>161372</v>
      </c>
      <c r="H3550" s="196">
        <v>150123</v>
      </c>
      <c r="I3550" s="196">
        <v>164278</v>
      </c>
      <c r="J3550" s="196">
        <v>159285</v>
      </c>
      <c r="K3550" s="196">
        <v>158261</v>
      </c>
      <c r="L3550" s="196">
        <v>166266</v>
      </c>
      <c r="M3550" s="196">
        <v>181180</v>
      </c>
      <c r="N3550" s="196">
        <v>193357</v>
      </c>
      <c r="O3550" s="196">
        <v>199112</v>
      </c>
      <c r="P3550" s="196"/>
      <c r="Q3550" s="197" t="s">
        <v>1</v>
      </c>
    </row>
    <row r="3551" spans="1:17" x14ac:dyDescent="0.2">
      <c r="A3551" s="198" t="s">
        <v>61</v>
      </c>
      <c r="B3551" s="199" t="s">
        <v>208</v>
      </c>
      <c r="C3551" s="199" t="s">
        <v>210</v>
      </c>
      <c r="D3551" s="199" t="s">
        <v>197</v>
      </c>
      <c r="E3551" s="199">
        <v>112852</v>
      </c>
      <c r="F3551" s="199">
        <v>121376</v>
      </c>
      <c r="G3551" s="199">
        <v>143184</v>
      </c>
      <c r="H3551" s="199">
        <v>133634</v>
      </c>
      <c r="I3551" s="199">
        <v>147345</v>
      </c>
      <c r="J3551" s="199">
        <v>142672</v>
      </c>
      <c r="K3551" s="199">
        <v>139592</v>
      </c>
      <c r="L3551" s="199">
        <v>144995</v>
      </c>
      <c r="M3551" s="199">
        <v>160230</v>
      </c>
      <c r="N3551" s="199">
        <v>174152</v>
      </c>
      <c r="O3551" s="199">
        <v>183634</v>
      </c>
      <c r="P3551" s="199"/>
      <c r="Q3551" s="200" t="s">
        <v>1</v>
      </c>
    </row>
    <row r="3552" spans="1:17" x14ac:dyDescent="0.2">
      <c r="A3552" s="195" t="s">
        <v>61</v>
      </c>
      <c r="B3552" s="196" t="s">
        <v>208</v>
      </c>
      <c r="C3552" s="196" t="s">
        <v>206</v>
      </c>
      <c r="D3552" s="196" t="s">
        <v>195</v>
      </c>
      <c r="E3552" s="196">
        <v>75725</v>
      </c>
      <c r="F3552" s="196">
        <v>91854</v>
      </c>
      <c r="G3552" s="196">
        <v>92699</v>
      </c>
      <c r="H3552" s="196">
        <v>98376</v>
      </c>
      <c r="I3552" s="196">
        <v>99525</v>
      </c>
      <c r="J3552" s="196">
        <v>98173</v>
      </c>
      <c r="K3552" s="196">
        <v>93922</v>
      </c>
      <c r="L3552" s="196">
        <v>97095</v>
      </c>
      <c r="M3552" s="196">
        <v>108978</v>
      </c>
      <c r="N3552" s="196">
        <v>133611</v>
      </c>
      <c r="O3552" s="196">
        <v>141309</v>
      </c>
      <c r="P3552" s="196"/>
      <c r="Q3552" s="197" t="s">
        <v>1</v>
      </c>
    </row>
    <row r="3553" spans="1:17" x14ac:dyDescent="0.2">
      <c r="A3553" s="198" t="s">
        <v>61</v>
      </c>
      <c r="B3553" s="199" t="s">
        <v>208</v>
      </c>
      <c r="C3553" s="199" t="s">
        <v>206</v>
      </c>
      <c r="D3553" s="199" t="s">
        <v>197</v>
      </c>
      <c r="E3553" s="199">
        <v>69004</v>
      </c>
      <c r="F3553" s="199">
        <v>81937</v>
      </c>
      <c r="G3553" s="199">
        <v>79850</v>
      </c>
      <c r="H3553" s="199">
        <v>86464</v>
      </c>
      <c r="I3553" s="199">
        <v>84675</v>
      </c>
      <c r="J3553" s="199">
        <v>82840</v>
      </c>
      <c r="K3553" s="199">
        <v>78257</v>
      </c>
      <c r="L3553" s="199">
        <v>80543</v>
      </c>
      <c r="M3553" s="199">
        <v>89442</v>
      </c>
      <c r="N3553" s="199">
        <v>110892</v>
      </c>
      <c r="O3553" s="199">
        <v>118751</v>
      </c>
      <c r="P3553" s="199"/>
      <c r="Q3553" s="200" t="s">
        <v>1</v>
      </c>
    </row>
    <row r="3554" spans="1:17" x14ac:dyDescent="0.2">
      <c r="A3554" s="195" t="s">
        <v>61</v>
      </c>
      <c r="B3554" s="196" t="s">
        <v>208</v>
      </c>
      <c r="C3554" s="196" t="s">
        <v>211</v>
      </c>
      <c r="D3554" s="196" t="s">
        <v>195</v>
      </c>
      <c r="E3554" s="196"/>
      <c r="F3554" s="196"/>
      <c r="G3554" s="196"/>
      <c r="H3554" s="196"/>
      <c r="I3554" s="196"/>
      <c r="J3554" s="196"/>
      <c r="K3554" s="196"/>
      <c r="L3554" s="196"/>
      <c r="M3554" s="196"/>
      <c r="N3554" s="196"/>
      <c r="O3554" s="196"/>
      <c r="P3554" s="196"/>
      <c r="Q3554" s="197" t="s">
        <v>1</v>
      </c>
    </row>
    <row r="3555" spans="1:17" x14ac:dyDescent="0.2">
      <c r="A3555" s="198" t="s">
        <v>61</v>
      </c>
      <c r="B3555" s="199" t="s">
        <v>208</v>
      </c>
      <c r="C3555" s="199" t="s">
        <v>211</v>
      </c>
      <c r="D3555" s="199" t="s">
        <v>197</v>
      </c>
      <c r="E3555" s="199"/>
      <c r="F3555" s="199"/>
      <c r="G3555" s="199"/>
      <c r="H3555" s="199"/>
      <c r="I3555" s="199"/>
      <c r="J3555" s="199"/>
      <c r="K3555" s="199"/>
      <c r="L3555" s="199"/>
      <c r="M3555" s="199"/>
      <c r="N3555" s="199"/>
      <c r="O3555" s="199"/>
      <c r="P3555" s="199"/>
      <c r="Q3555" s="200" t="s">
        <v>1</v>
      </c>
    </row>
    <row r="3556" spans="1:17" x14ac:dyDescent="0.2">
      <c r="A3556" s="195" t="s">
        <v>61</v>
      </c>
      <c r="B3556" s="196" t="s">
        <v>205</v>
      </c>
      <c r="C3556" s="196" t="s">
        <v>214</v>
      </c>
      <c r="D3556" s="196" t="s">
        <v>195</v>
      </c>
      <c r="E3556" s="196"/>
      <c r="F3556" s="196"/>
      <c r="G3556" s="196">
        <v>77704</v>
      </c>
      <c r="H3556" s="196"/>
      <c r="I3556" s="196">
        <v>77673</v>
      </c>
      <c r="J3556" s="196">
        <v>79176</v>
      </c>
      <c r="K3556" s="196">
        <v>74319</v>
      </c>
      <c r="L3556" s="196">
        <v>69852</v>
      </c>
      <c r="M3556" s="196">
        <v>72419</v>
      </c>
      <c r="N3556" s="196">
        <v>84448</v>
      </c>
      <c r="O3556" s="196">
        <v>99537</v>
      </c>
      <c r="P3556" s="196"/>
      <c r="Q3556" s="197" t="s">
        <v>1</v>
      </c>
    </row>
    <row r="3557" spans="1:17" x14ac:dyDescent="0.2">
      <c r="A3557" s="198" t="s">
        <v>61</v>
      </c>
      <c r="B3557" s="199" t="s">
        <v>205</v>
      </c>
      <c r="C3557" s="199" t="s">
        <v>214</v>
      </c>
      <c r="D3557" s="199" t="s">
        <v>197</v>
      </c>
      <c r="E3557" s="199"/>
      <c r="F3557" s="199"/>
      <c r="G3557" s="199">
        <v>68771</v>
      </c>
      <c r="H3557" s="199"/>
      <c r="I3557" s="199">
        <v>67111</v>
      </c>
      <c r="J3557" s="199">
        <v>68371</v>
      </c>
      <c r="K3557" s="199">
        <v>64631</v>
      </c>
      <c r="L3557" s="199">
        <v>60659</v>
      </c>
      <c r="M3557" s="199">
        <v>62649</v>
      </c>
      <c r="N3557" s="199">
        <v>71441</v>
      </c>
      <c r="O3557" s="199">
        <v>84790</v>
      </c>
      <c r="P3557" s="199"/>
      <c r="Q3557" s="200" t="s">
        <v>1</v>
      </c>
    </row>
    <row r="3558" spans="1:17" x14ac:dyDescent="0.2">
      <c r="A3558" s="195" t="s">
        <v>61</v>
      </c>
      <c r="B3558" s="196" t="s">
        <v>205</v>
      </c>
      <c r="C3558" s="196" t="s">
        <v>215</v>
      </c>
      <c r="D3558" s="196" t="s">
        <v>195</v>
      </c>
      <c r="E3558" s="196"/>
      <c r="F3558" s="196"/>
      <c r="G3558" s="196">
        <v>59956</v>
      </c>
      <c r="H3558" s="196"/>
      <c r="I3558" s="196">
        <v>64930</v>
      </c>
      <c r="J3558" s="196">
        <v>65115</v>
      </c>
      <c r="K3558" s="196">
        <v>65077</v>
      </c>
      <c r="L3558" s="196">
        <v>62245</v>
      </c>
      <c r="M3558" s="196">
        <v>63529</v>
      </c>
      <c r="N3558" s="196">
        <v>67779</v>
      </c>
      <c r="O3558" s="196">
        <v>74531</v>
      </c>
      <c r="P3558" s="196"/>
      <c r="Q3558" s="197" t="s">
        <v>1</v>
      </c>
    </row>
    <row r="3559" spans="1:17" x14ac:dyDescent="0.2">
      <c r="A3559" s="198" t="s">
        <v>61</v>
      </c>
      <c r="B3559" s="199" t="s">
        <v>205</v>
      </c>
      <c r="C3559" s="199" t="s">
        <v>215</v>
      </c>
      <c r="D3559" s="199" t="s">
        <v>197</v>
      </c>
      <c r="E3559" s="199"/>
      <c r="F3559" s="199"/>
      <c r="G3559" s="199">
        <v>53490</v>
      </c>
      <c r="H3559" s="199"/>
      <c r="I3559" s="199">
        <v>56703</v>
      </c>
      <c r="J3559" s="199">
        <v>54886</v>
      </c>
      <c r="K3559" s="199">
        <v>54865</v>
      </c>
      <c r="L3559" s="199">
        <v>53530</v>
      </c>
      <c r="M3559" s="199">
        <v>55265</v>
      </c>
      <c r="N3559" s="199">
        <v>58353</v>
      </c>
      <c r="O3559" s="199">
        <v>62972</v>
      </c>
      <c r="P3559" s="199"/>
      <c r="Q3559" s="200" t="s">
        <v>1</v>
      </c>
    </row>
    <row r="3560" spans="1:17" x14ac:dyDescent="0.2">
      <c r="A3560" s="195" t="s">
        <v>61</v>
      </c>
      <c r="B3560" s="196" t="s">
        <v>205</v>
      </c>
      <c r="C3560" s="196" t="s">
        <v>213</v>
      </c>
      <c r="D3560" s="196" t="s">
        <v>195</v>
      </c>
      <c r="E3560" s="196"/>
      <c r="F3560" s="196"/>
      <c r="G3560" s="196">
        <v>41762</v>
      </c>
      <c r="H3560" s="196"/>
      <c r="I3560" s="196">
        <v>45831</v>
      </c>
      <c r="J3560" s="196">
        <v>50030</v>
      </c>
      <c r="K3560" s="196">
        <v>48719</v>
      </c>
      <c r="L3560" s="196">
        <v>47995</v>
      </c>
      <c r="M3560" s="196">
        <v>49691</v>
      </c>
      <c r="N3560" s="196">
        <v>53637</v>
      </c>
      <c r="O3560" s="196">
        <v>53711</v>
      </c>
      <c r="P3560" s="196"/>
      <c r="Q3560" s="197" t="s">
        <v>1</v>
      </c>
    </row>
    <row r="3561" spans="1:17" x14ac:dyDescent="0.2">
      <c r="A3561" s="198" t="s">
        <v>61</v>
      </c>
      <c r="B3561" s="199" t="s">
        <v>205</v>
      </c>
      <c r="C3561" s="199" t="s">
        <v>213</v>
      </c>
      <c r="D3561" s="199" t="s">
        <v>197</v>
      </c>
      <c r="E3561" s="199"/>
      <c r="F3561" s="199"/>
      <c r="G3561" s="199">
        <v>40059</v>
      </c>
      <c r="H3561" s="199"/>
      <c r="I3561" s="199">
        <v>40548</v>
      </c>
      <c r="J3561" s="199">
        <v>43944</v>
      </c>
      <c r="K3561" s="199">
        <v>42081</v>
      </c>
      <c r="L3561" s="199">
        <v>42161</v>
      </c>
      <c r="M3561" s="199">
        <v>43230</v>
      </c>
      <c r="N3561" s="199">
        <v>47003</v>
      </c>
      <c r="O3561" s="199">
        <v>46552</v>
      </c>
      <c r="P3561" s="199"/>
      <c r="Q3561" s="200" t="s">
        <v>1</v>
      </c>
    </row>
    <row r="3562" spans="1:17" x14ac:dyDescent="0.2">
      <c r="A3562" s="195" t="s">
        <v>61</v>
      </c>
      <c r="B3562" s="196" t="s">
        <v>205</v>
      </c>
      <c r="C3562" s="196" t="s">
        <v>212</v>
      </c>
      <c r="D3562" s="196" t="s">
        <v>195</v>
      </c>
      <c r="E3562" s="196"/>
      <c r="F3562" s="196"/>
      <c r="G3562" s="196"/>
      <c r="H3562" s="196"/>
      <c r="I3562" s="196"/>
      <c r="J3562" s="196"/>
      <c r="K3562" s="196"/>
      <c r="L3562" s="196"/>
      <c r="M3562" s="196"/>
      <c r="N3562" s="196"/>
      <c r="O3562" s="196"/>
      <c r="P3562" s="196"/>
      <c r="Q3562" s="197" t="s">
        <v>1</v>
      </c>
    </row>
    <row r="3563" spans="1:17" x14ac:dyDescent="0.2">
      <c r="A3563" s="198" t="s">
        <v>61</v>
      </c>
      <c r="B3563" s="199" t="s">
        <v>205</v>
      </c>
      <c r="C3563" s="199" t="s">
        <v>212</v>
      </c>
      <c r="D3563" s="199" t="s">
        <v>197</v>
      </c>
      <c r="E3563" s="199"/>
      <c r="F3563" s="199"/>
      <c r="G3563" s="199"/>
      <c r="H3563" s="199"/>
      <c r="I3563" s="199"/>
      <c r="J3563" s="199"/>
      <c r="K3563" s="199"/>
      <c r="L3563" s="199"/>
      <c r="M3563" s="199"/>
      <c r="N3563" s="199"/>
      <c r="O3563" s="199"/>
      <c r="P3563" s="199"/>
      <c r="Q3563" s="200" t="s">
        <v>1</v>
      </c>
    </row>
    <row r="3564" spans="1:17" x14ac:dyDescent="0.2">
      <c r="A3564" s="195" t="s">
        <v>61</v>
      </c>
      <c r="B3564" s="196" t="s">
        <v>205</v>
      </c>
      <c r="C3564" s="196" t="s">
        <v>210</v>
      </c>
      <c r="D3564" s="196" t="s">
        <v>195</v>
      </c>
      <c r="E3564" s="196"/>
      <c r="F3564" s="196"/>
      <c r="G3564" s="196"/>
      <c r="H3564" s="196"/>
      <c r="I3564" s="196"/>
      <c r="J3564" s="196"/>
      <c r="K3564" s="196"/>
      <c r="L3564" s="196"/>
      <c r="M3564" s="196"/>
      <c r="N3564" s="196"/>
      <c r="O3564" s="196"/>
      <c r="P3564" s="196"/>
      <c r="Q3564" s="197" t="s">
        <v>1</v>
      </c>
    </row>
    <row r="3565" spans="1:17" x14ac:dyDescent="0.2">
      <c r="A3565" s="198" t="s">
        <v>61</v>
      </c>
      <c r="B3565" s="199" t="s">
        <v>205</v>
      </c>
      <c r="C3565" s="199" t="s">
        <v>210</v>
      </c>
      <c r="D3565" s="199" t="s">
        <v>197</v>
      </c>
      <c r="E3565" s="199"/>
      <c r="F3565" s="199"/>
      <c r="G3565" s="199"/>
      <c r="H3565" s="199"/>
      <c r="I3565" s="199"/>
      <c r="J3565" s="199"/>
      <c r="K3565" s="199"/>
      <c r="L3565" s="199"/>
      <c r="M3565" s="199"/>
      <c r="N3565" s="199"/>
      <c r="O3565" s="199"/>
      <c r="P3565" s="199"/>
      <c r="Q3565" s="200" t="s">
        <v>1</v>
      </c>
    </row>
    <row r="3566" spans="1:17" x14ac:dyDescent="0.2">
      <c r="A3566" s="195" t="s">
        <v>61</v>
      </c>
      <c r="B3566" s="196" t="s">
        <v>205</v>
      </c>
      <c r="C3566" s="196" t="s">
        <v>206</v>
      </c>
      <c r="D3566" s="196" t="s">
        <v>195</v>
      </c>
      <c r="E3566" s="196"/>
      <c r="F3566" s="196"/>
      <c r="G3566" s="196"/>
      <c r="H3566" s="196"/>
      <c r="I3566" s="196"/>
      <c r="J3566" s="196"/>
      <c r="K3566" s="196"/>
      <c r="L3566" s="196"/>
      <c r="M3566" s="196"/>
      <c r="N3566" s="196"/>
      <c r="O3566" s="196"/>
      <c r="P3566" s="196"/>
      <c r="Q3566" s="197" t="s">
        <v>1</v>
      </c>
    </row>
    <row r="3567" spans="1:17" x14ac:dyDescent="0.2">
      <c r="A3567" s="198" t="s">
        <v>61</v>
      </c>
      <c r="B3567" s="199" t="s">
        <v>205</v>
      </c>
      <c r="C3567" s="199" t="s">
        <v>206</v>
      </c>
      <c r="D3567" s="199" t="s">
        <v>197</v>
      </c>
      <c r="E3567" s="199"/>
      <c r="F3567" s="199"/>
      <c r="G3567" s="199"/>
      <c r="H3567" s="199"/>
      <c r="I3567" s="199"/>
      <c r="J3567" s="199"/>
      <c r="K3567" s="199"/>
      <c r="L3567" s="199"/>
      <c r="M3567" s="199"/>
      <c r="N3567" s="199"/>
      <c r="O3567" s="199"/>
      <c r="P3567" s="199"/>
      <c r="Q3567" s="200" t="s">
        <v>1</v>
      </c>
    </row>
    <row r="3568" spans="1:17" x14ac:dyDescent="0.2">
      <c r="A3568" s="195" t="s">
        <v>61</v>
      </c>
      <c r="B3568" s="196" t="s">
        <v>205</v>
      </c>
      <c r="C3568" s="196" t="s">
        <v>211</v>
      </c>
      <c r="D3568" s="196" t="s">
        <v>195</v>
      </c>
      <c r="E3568" s="199"/>
      <c r="F3568" s="199"/>
      <c r="G3568" s="199"/>
      <c r="H3568" s="199"/>
      <c r="I3568" s="199"/>
      <c r="J3568" s="199"/>
      <c r="K3568" s="199"/>
      <c r="L3568" s="199"/>
      <c r="M3568" s="199"/>
      <c r="N3568" s="199"/>
      <c r="O3568" s="199"/>
      <c r="P3568" s="199"/>
      <c r="Q3568" s="200"/>
    </row>
    <row r="3569" spans="1:17" x14ac:dyDescent="0.2">
      <c r="A3569" s="198" t="s">
        <v>61</v>
      </c>
      <c r="B3569" s="199" t="s">
        <v>205</v>
      </c>
      <c r="C3569" s="199" t="s">
        <v>211</v>
      </c>
      <c r="D3569" s="199" t="s">
        <v>197</v>
      </c>
      <c r="E3569" s="199"/>
      <c r="F3569" s="199"/>
      <c r="G3569" s="199"/>
      <c r="H3569" s="199"/>
      <c r="I3569" s="199"/>
      <c r="J3569" s="199"/>
      <c r="K3569" s="199"/>
      <c r="L3569" s="199"/>
      <c r="M3569" s="199"/>
      <c r="N3569" s="199"/>
      <c r="O3569" s="199"/>
      <c r="P3569" s="199"/>
      <c r="Q3569" s="200"/>
    </row>
    <row r="3570" spans="1:17" x14ac:dyDescent="0.2">
      <c r="A3570" s="195" t="s">
        <v>61</v>
      </c>
      <c r="B3570" s="196" t="s">
        <v>205</v>
      </c>
      <c r="C3570" s="196" t="s">
        <v>1087</v>
      </c>
      <c r="D3570" s="196" t="s">
        <v>195</v>
      </c>
      <c r="E3570" s="199"/>
      <c r="F3570" s="199"/>
      <c r="G3570" s="199"/>
      <c r="H3570" s="199"/>
      <c r="I3570" s="199"/>
      <c r="J3570" s="199"/>
      <c r="K3570" s="199"/>
      <c r="L3570" s="199"/>
      <c r="M3570" s="199"/>
      <c r="N3570" s="199"/>
      <c r="O3570" s="199"/>
      <c r="P3570" s="199"/>
      <c r="Q3570" s="200"/>
    </row>
    <row r="3571" spans="1:17" x14ac:dyDescent="0.2">
      <c r="A3571" s="198" t="s">
        <v>61</v>
      </c>
      <c r="B3571" s="199" t="s">
        <v>205</v>
      </c>
      <c r="C3571" s="199" t="s">
        <v>1087</v>
      </c>
      <c r="D3571" s="199" t="s">
        <v>197</v>
      </c>
      <c r="E3571" s="199"/>
      <c r="F3571" s="199"/>
      <c r="G3571" s="199"/>
      <c r="H3571" s="199"/>
      <c r="I3571" s="199"/>
      <c r="J3571" s="199"/>
      <c r="K3571" s="199"/>
      <c r="L3571" s="199"/>
      <c r="M3571" s="199"/>
      <c r="N3571" s="199"/>
      <c r="O3571" s="199"/>
      <c r="P3571" s="199"/>
      <c r="Q3571" s="200"/>
    </row>
    <row r="3572" spans="1:17" x14ac:dyDescent="0.2">
      <c r="A3572" s="195" t="s">
        <v>61</v>
      </c>
      <c r="B3572" s="196" t="s">
        <v>209</v>
      </c>
      <c r="C3572" s="196" t="s">
        <v>214</v>
      </c>
      <c r="D3572" s="196" t="s">
        <v>195</v>
      </c>
      <c r="E3572" s="196">
        <v>17.80001</v>
      </c>
      <c r="F3572" s="196">
        <v>18.456880000000002</v>
      </c>
      <c r="G3572" s="196">
        <v>14.196709999999999</v>
      </c>
      <c r="H3572" s="196">
        <v>16.894580000000001</v>
      </c>
      <c r="I3572" s="196">
        <v>16.438739999999999</v>
      </c>
      <c r="J3572" s="196">
        <v>20.09815</v>
      </c>
      <c r="K3572" s="196">
        <v>25.479559999999999</v>
      </c>
      <c r="L3572" s="196">
        <v>28.583970000000001</v>
      </c>
      <c r="M3572" s="196">
        <v>28.575109999999999</v>
      </c>
      <c r="N3572" s="196">
        <v>25.666329999999999</v>
      </c>
      <c r="O3572" s="196">
        <v>18.716049999999999</v>
      </c>
      <c r="P3572" s="196"/>
      <c r="Q3572" s="197" t="s">
        <v>1</v>
      </c>
    </row>
    <row r="3573" spans="1:17" x14ac:dyDescent="0.2">
      <c r="A3573" s="198" t="s">
        <v>61</v>
      </c>
      <c r="B3573" s="199" t="s">
        <v>209</v>
      </c>
      <c r="C3573" s="199" t="s">
        <v>214</v>
      </c>
      <c r="D3573" s="199" t="s">
        <v>197</v>
      </c>
      <c r="E3573" s="199">
        <v>17.60098</v>
      </c>
      <c r="F3573" s="199">
        <v>19.236969999999999</v>
      </c>
      <c r="G3573" s="199">
        <v>15.470269999999999</v>
      </c>
      <c r="H3573" s="199">
        <v>17.472180000000002</v>
      </c>
      <c r="I3573" s="199">
        <v>16.779579999999999</v>
      </c>
      <c r="J3573" s="199">
        <v>20.59647</v>
      </c>
      <c r="K3573" s="199">
        <v>25.948689999999999</v>
      </c>
      <c r="L3573" s="199">
        <v>29.578060000000001</v>
      </c>
      <c r="M3573" s="199">
        <v>30.217980000000001</v>
      </c>
      <c r="N3573" s="199">
        <v>27.363230000000001</v>
      </c>
      <c r="O3573" s="199">
        <v>20.395910000000001</v>
      </c>
      <c r="P3573" s="199"/>
      <c r="Q3573" s="200" t="s">
        <v>1</v>
      </c>
    </row>
    <row r="3574" spans="1:17" x14ac:dyDescent="0.2">
      <c r="A3574" s="195" t="s">
        <v>61</v>
      </c>
      <c r="B3574" s="196" t="s">
        <v>209</v>
      </c>
      <c r="C3574" s="196" t="s">
        <v>215</v>
      </c>
      <c r="D3574" s="196" t="s">
        <v>195</v>
      </c>
      <c r="E3574" s="196"/>
      <c r="F3574" s="196">
        <v>14.579319999999999</v>
      </c>
      <c r="G3574" s="196"/>
      <c r="H3574" s="196">
        <v>14.172940000000001</v>
      </c>
      <c r="I3574" s="196">
        <v>11.958679999999999</v>
      </c>
      <c r="J3574" s="196">
        <v>3.0750899999999999</v>
      </c>
      <c r="K3574" s="196">
        <v>15.419129999999999</v>
      </c>
      <c r="L3574" s="196">
        <v>16.485340000000001</v>
      </c>
      <c r="M3574" s="196">
        <v>16.129960000000001</v>
      </c>
      <c r="N3574" s="196">
        <v>15.222950000000001</v>
      </c>
      <c r="O3574" s="196">
        <v>14.68502</v>
      </c>
      <c r="P3574" s="196"/>
      <c r="Q3574" s="197" t="s">
        <v>1</v>
      </c>
    </row>
    <row r="3575" spans="1:17" x14ac:dyDescent="0.2">
      <c r="A3575" s="198" t="s">
        <v>61</v>
      </c>
      <c r="B3575" s="199" t="s">
        <v>209</v>
      </c>
      <c r="C3575" s="199" t="s">
        <v>215</v>
      </c>
      <c r="D3575" s="199" t="s">
        <v>197</v>
      </c>
      <c r="E3575" s="199"/>
      <c r="F3575" s="199">
        <v>15.387420000000001</v>
      </c>
      <c r="G3575" s="199"/>
      <c r="H3575" s="199">
        <v>14.703799999999999</v>
      </c>
      <c r="I3575" s="199">
        <v>12.245990000000001</v>
      </c>
      <c r="J3575" s="199">
        <v>3.5878899999999998</v>
      </c>
      <c r="K3575" s="199">
        <v>16.420909999999999</v>
      </c>
      <c r="L3575" s="199">
        <v>17.42867</v>
      </c>
      <c r="M3575" s="199">
        <v>18.133870000000002</v>
      </c>
      <c r="N3575" s="199">
        <v>17.257249999999999</v>
      </c>
      <c r="O3575" s="199">
        <v>16.90117</v>
      </c>
      <c r="P3575" s="199"/>
      <c r="Q3575" s="200" t="s">
        <v>1</v>
      </c>
    </row>
    <row r="3576" spans="1:17" x14ac:dyDescent="0.2">
      <c r="A3576" s="195" t="s">
        <v>61</v>
      </c>
      <c r="B3576" s="196" t="s">
        <v>209</v>
      </c>
      <c r="C3576" s="196" t="s">
        <v>213</v>
      </c>
      <c r="D3576" s="196" t="s">
        <v>195</v>
      </c>
      <c r="E3576" s="196"/>
      <c r="F3576" s="196">
        <v>13.87303</v>
      </c>
      <c r="G3576" s="196"/>
      <c r="H3576" s="196">
        <v>12.91395</v>
      </c>
      <c r="I3576" s="196">
        <v>11.21993</v>
      </c>
      <c r="J3576" s="196">
        <v>12.506959999999999</v>
      </c>
      <c r="K3576" s="196">
        <v>13.28009</v>
      </c>
      <c r="L3576" s="196">
        <v>14.238239999999999</v>
      </c>
      <c r="M3576" s="196">
        <v>13.574820000000001</v>
      </c>
      <c r="N3576" s="196">
        <v>10.45974</v>
      </c>
      <c r="O3576" s="196">
        <v>11.99188</v>
      </c>
      <c r="P3576" s="196"/>
      <c r="Q3576" s="197" t="s">
        <v>1</v>
      </c>
    </row>
    <row r="3577" spans="1:17" x14ac:dyDescent="0.2">
      <c r="A3577" s="198" t="s">
        <v>61</v>
      </c>
      <c r="B3577" s="199" t="s">
        <v>209</v>
      </c>
      <c r="C3577" s="199" t="s">
        <v>213</v>
      </c>
      <c r="D3577" s="199" t="s">
        <v>197</v>
      </c>
      <c r="E3577" s="199"/>
      <c r="F3577" s="199">
        <v>14.6615</v>
      </c>
      <c r="G3577" s="199"/>
      <c r="H3577" s="199">
        <v>13.599270000000001</v>
      </c>
      <c r="I3577" s="199">
        <v>11.71654</v>
      </c>
      <c r="J3577" s="199">
        <v>13.205120000000001</v>
      </c>
      <c r="K3577" s="199">
        <v>13.96658</v>
      </c>
      <c r="L3577" s="199">
        <v>15.397790000000001</v>
      </c>
      <c r="M3577" s="199">
        <v>15.457319999999999</v>
      </c>
      <c r="N3577" s="199">
        <v>14.319179999999999</v>
      </c>
      <c r="O3577" s="199">
        <v>13.93782</v>
      </c>
      <c r="P3577" s="199"/>
      <c r="Q3577" s="200" t="s">
        <v>1</v>
      </c>
    </row>
    <row r="3578" spans="1:17" x14ac:dyDescent="0.2">
      <c r="A3578" s="195" t="s">
        <v>61</v>
      </c>
      <c r="B3578" s="196" t="s">
        <v>209</v>
      </c>
      <c r="C3578" s="196" t="s">
        <v>212</v>
      </c>
      <c r="D3578" s="196" t="s">
        <v>195</v>
      </c>
      <c r="E3578" s="196"/>
      <c r="F3578" s="196">
        <v>14.026490000000001</v>
      </c>
      <c r="G3578" s="196"/>
      <c r="H3578" s="196">
        <v>12.724460000000001</v>
      </c>
      <c r="I3578" s="196">
        <v>11.86228</v>
      </c>
      <c r="J3578" s="196">
        <v>13.43938</v>
      </c>
      <c r="K3578" s="196">
        <v>13.48447</v>
      </c>
      <c r="L3578" s="196">
        <v>15.23662</v>
      </c>
      <c r="M3578" s="196">
        <v>14.197520000000001</v>
      </c>
      <c r="N3578" s="196">
        <v>10.40611</v>
      </c>
      <c r="O3578" s="196">
        <v>11.2301</v>
      </c>
      <c r="P3578" s="196"/>
      <c r="Q3578" s="197" t="s">
        <v>1</v>
      </c>
    </row>
    <row r="3579" spans="1:17" x14ac:dyDescent="0.2">
      <c r="A3579" s="198" t="s">
        <v>61</v>
      </c>
      <c r="B3579" s="199" t="s">
        <v>209</v>
      </c>
      <c r="C3579" s="199" t="s">
        <v>212</v>
      </c>
      <c r="D3579" s="199" t="s">
        <v>197</v>
      </c>
      <c r="E3579" s="199"/>
      <c r="F3579" s="199">
        <v>14.08855</v>
      </c>
      <c r="G3579" s="199"/>
      <c r="H3579" s="199">
        <v>13.18477</v>
      </c>
      <c r="I3579" s="199">
        <v>12.21632</v>
      </c>
      <c r="J3579" s="199">
        <v>13.712529999999999</v>
      </c>
      <c r="K3579" s="199">
        <v>14.497540000000001</v>
      </c>
      <c r="L3579" s="199">
        <v>16.147099999999998</v>
      </c>
      <c r="M3579" s="199">
        <v>15.86781</v>
      </c>
      <c r="N3579" s="199">
        <v>13.975770000000001</v>
      </c>
      <c r="O3579" s="199">
        <v>12.91273</v>
      </c>
      <c r="P3579" s="199"/>
      <c r="Q3579" s="200" t="s">
        <v>1</v>
      </c>
    </row>
    <row r="3580" spans="1:17" x14ac:dyDescent="0.2">
      <c r="A3580" s="195" t="s">
        <v>61</v>
      </c>
      <c r="B3580" s="196" t="s">
        <v>209</v>
      </c>
      <c r="C3580" s="196" t="s">
        <v>210</v>
      </c>
      <c r="D3580" s="196" t="s">
        <v>195</v>
      </c>
      <c r="E3580" s="196"/>
      <c r="F3580" s="196">
        <v>12.45631</v>
      </c>
      <c r="G3580" s="196"/>
      <c r="H3580" s="196">
        <v>12.48443</v>
      </c>
      <c r="I3580" s="196">
        <v>13.167310000000001</v>
      </c>
      <c r="J3580" s="196">
        <v>15.54133</v>
      </c>
      <c r="K3580" s="196">
        <v>16.27375</v>
      </c>
      <c r="L3580" s="196">
        <v>18.643619999999999</v>
      </c>
      <c r="M3580" s="196">
        <v>17.77459</v>
      </c>
      <c r="N3580" s="196">
        <v>16.822769999999998</v>
      </c>
      <c r="O3580" s="196">
        <v>12.919359999999999</v>
      </c>
      <c r="P3580" s="196"/>
      <c r="Q3580" s="197" t="s">
        <v>1</v>
      </c>
    </row>
    <row r="3581" spans="1:17" x14ac:dyDescent="0.2">
      <c r="A3581" s="198" t="s">
        <v>61</v>
      </c>
      <c r="B3581" s="199" t="s">
        <v>209</v>
      </c>
      <c r="C3581" s="199" t="s">
        <v>210</v>
      </c>
      <c r="D3581" s="199" t="s">
        <v>197</v>
      </c>
      <c r="E3581" s="199"/>
      <c r="F3581" s="199">
        <v>12.42338</v>
      </c>
      <c r="G3581" s="199"/>
      <c r="H3581" s="199">
        <v>12.219200000000001</v>
      </c>
      <c r="I3581" s="199">
        <v>13.13109</v>
      </c>
      <c r="J3581" s="199">
        <v>15.706659999999999</v>
      </c>
      <c r="K3581" s="199">
        <v>16.697230000000001</v>
      </c>
      <c r="L3581" s="199">
        <v>19.25722</v>
      </c>
      <c r="M3581" s="199">
        <v>18.801100000000002</v>
      </c>
      <c r="N3581" s="199">
        <v>16.993200000000002</v>
      </c>
      <c r="O3581" s="199">
        <v>14.038790000000001</v>
      </c>
      <c r="P3581" s="199"/>
      <c r="Q3581" s="200" t="s">
        <v>1</v>
      </c>
    </row>
    <row r="3582" spans="1:17" x14ac:dyDescent="0.2">
      <c r="A3582" s="195" t="s">
        <v>61</v>
      </c>
      <c r="B3582" s="196" t="s">
        <v>209</v>
      </c>
      <c r="C3582" s="196" t="s">
        <v>206</v>
      </c>
      <c r="D3582" s="196" t="s">
        <v>195</v>
      </c>
      <c r="E3582" s="196">
        <v>17.79993</v>
      </c>
      <c r="F3582" s="196">
        <v>5.20282</v>
      </c>
      <c r="G3582" s="196"/>
      <c r="H3582" s="196">
        <v>5.1435300000000002</v>
      </c>
      <c r="I3582" s="196">
        <v>3.0314000000000001</v>
      </c>
      <c r="J3582" s="196">
        <v>0.51949000000000001</v>
      </c>
      <c r="K3582" s="196">
        <v>2.9194399999999998</v>
      </c>
      <c r="L3582" s="196">
        <v>2.9630800000000002</v>
      </c>
      <c r="M3582" s="196">
        <v>2.6335600000000001</v>
      </c>
      <c r="N3582" s="196">
        <v>4.6238700000000001</v>
      </c>
      <c r="O3582" s="196">
        <v>1.4004799999999999</v>
      </c>
      <c r="P3582" s="196"/>
      <c r="Q3582" s="197" t="s">
        <v>1</v>
      </c>
    </row>
    <row r="3583" spans="1:17" x14ac:dyDescent="0.2">
      <c r="A3583" s="198" t="s">
        <v>61</v>
      </c>
      <c r="B3583" s="199" t="s">
        <v>209</v>
      </c>
      <c r="C3583" s="199" t="s">
        <v>206</v>
      </c>
      <c r="D3583" s="199" t="s">
        <v>197</v>
      </c>
      <c r="E3583" s="199">
        <v>17.59028</v>
      </c>
      <c r="F3583" s="199">
        <v>4.8305400000000001</v>
      </c>
      <c r="G3583" s="199"/>
      <c r="H3583" s="199">
        <v>5.2819700000000003</v>
      </c>
      <c r="I3583" s="199">
        <v>0.59286000000000005</v>
      </c>
      <c r="J3583" s="199">
        <v>1.10575</v>
      </c>
      <c r="K3583" s="199">
        <v>2.6975199999999999</v>
      </c>
      <c r="L3583" s="199">
        <v>2.93384</v>
      </c>
      <c r="M3583" s="199">
        <v>2.5055299999999998</v>
      </c>
      <c r="N3583" s="199">
        <v>11.67713</v>
      </c>
      <c r="O3583" s="199">
        <v>1.3962000000000001</v>
      </c>
      <c r="P3583" s="199"/>
      <c r="Q3583" s="200" t="s">
        <v>1</v>
      </c>
    </row>
    <row r="3584" spans="1:17" x14ac:dyDescent="0.2">
      <c r="A3584" s="195" t="s">
        <v>61</v>
      </c>
      <c r="B3584" s="196" t="s">
        <v>209</v>
      </c>
      <c r="C3584" s="196" t="s">
        <v>211</v>
      </c>
      <c r="D3584" s="196" t="s">
        <v>195</v>
      </c>
      <c r="E3584" s="196"/>
      <c r="F3584" s="196"/>
      <c r="G3584" s="196"/>
      <c r="H3584" s="196"/>
      <c r="I3584" s="196"/>
      <c r="J3584" s="196"/>
      <c r="K3584" s="196"/>
      <c r="L3584" s="196"/>
      <c r="M3584" s="196"/>
      <c r="N3584" s="196"/>
      <c r="O3584" s="196"/>
      <c r="P3584" s="196"/>
      <c r="Q3584" s="197" t="s">
        <v>1</v>
      </c>
    </row>
    <row r="3585" spans="1:17" x14ac:dyDescent="0.2">
      <c r="A3585" s="198" t="s">
        <v>61</v>
      </c>
      <c r="B3585" s="199" t="s">
        <v>209</v>
      </c>
      <c r="C3585" s="199" t="s">
        <v>211</v>
      </c>
      <c r="D3585" s="199" t="s">
        <v>197</v>
      </c>
      <c r="E3585" s="199"/>
      <c r="F3585" s="199"/>
      <c r="G3585" s="199"/>
      <c r="H3585" s="199"/>
      <c r="I3585" s="199"/>
      <c r="J3585" s="199"/>
      <c r="K3585" s="199"/>
      <c r="L3585" s="199"/>
      <c r="M3585" s="199"/>
      <c r="N3585" s="199"/>
      <c r="O3585" s="199"/>
      <c r="P3585" s="199"/>
      <c r="Q3585" s="200" t="s">
        <v>1</v>
      </c>
    </row>
    <row r="3586" spans="1:17" x14ac:dyDescent="0.2">
      <c r="A3586" s="195" t="s">
        <v>61</v>
      </c>
      <c r="B3586" s="196" t="s">
        <v>207</v>
      </c>
      <c r="C3586" s="196" t="s">
        <v>214</v>
      </c>
      <c r="D3586" s="196" t="s">
        <v>195</v>
      </c>
      <c r="E3586" s="196"/>
      <c r="F3586" s="196"/>
      <c r="G3586" s="196"/>
      <c r="H3586" s="196"/>
      <c r="I3586" s="196">
        <v>7.4298700000000002</v>
      </c>
      <c r="J3586" s="196">
        <v>7.1284200000000002</v>
      </c>
      <c r="K3586" s="196">
        <v>8.7850999999999999</v>
      </c>
      <c r="L3586" s="196">
        <v>12.479240000000001</v>
      </c>
      <c r="M3586" s="196">
        <v>7.6651199999999999</v>
      </c>
      <c r="N3586" s="196">
        <v>4.8964999999999996</v>
      </c>
      <c r="O3586" s="196">
        <v>4.7258800000000001</v>
      </c>
      <c r="P3586" s="196"/>
      <c r="Q3586" s="197" t="s">
        <v>1</v>
      </c>
    </row>
    <row r="3587" spans="1:17" x14ac:dyDescent="0.2">
      <c r="A3587" s="198" t="s">
        <v>61</v>
      </c>
      <c r="B3587" s="199" t="s">
        <v>207</v>
      </c>
      <c r="C3587" s="199" t="s">
        <v>214</v>
      </c>
      <c r="D3587" s="199" t="s">
        <v>197</v>
      </c>
      <c r="E3587" s="199"/>
      <c r="F3587" s="199"/>
      <c r="G3587" s="199"/>
      <c r="H3587" s="199"/>
      <c r="I3587" s="199">
        <v>7.40266</v>
      </c>
      <c r="J3587" s="199">
        <v>7.2282099999999998</v>
      </c>
      <c r="K3587" s="199">
        <v>9.1163699999999999</v>
      </c>
      <c r="L3587" s="199">
        <v>12.3642</v>
      </c>
      <c r="M3587" s="199">
        <v>8.3848099999999999</v>
      </c>
      <c r="N3587" s="199">
        <v>5.5934299999999997</v>
      </c>
      <c r="O3587" s="199">
        <v>5.4169099999999997</v>
      </c>
      <c r="P3587" s="199"/>
      <c r="Q3587" s="200" t="s">
        <v>1</v>
      </c>
    </row>
    <row r="3588" spans="1:17" x14ac:dyDescent="0.2">
      <c r="A3588" s="195" t="s">
        <v>61</v>
      </c>
      <c r="B3588" s="196" t="s">
        <v>207</v>
      </c>
      <c r="C3588" s="196" t="s">
        <v>215</v>
      </c>
      <c r="D3588" s="196" t="s">
        <v>195</v>
      </c>
      <c r="E3588" s="196"/>
      <c r="F3588" s="196"/>
      <c r="G3588" s="196"/>
      <c r="H3588" s="196"/>
      <c r="I3588" s="196">
        <v>6.6148199999999999</v>
      </c>
      <c r="J3588" s="196"/>
      <c r="K3588" s="196">
        <v>8.5406499999999994</v>
      </c>
      <c r="L3588" s="196">
        <v>10.24179</v>
      </c>
      <c r="M3588" s="196">
        <v>8.22302</v>
      </c>
      <c r="N3588" s="196">
        <v>6.3397199999999998</v>
      </c>
      <c r="O3588" s="196">
        <v>5.2233299999999998</v>
      </c>
      <c r="P3588" s="196"/>
      <c r="Q3588" s="197" t="s">
        <v>1</v>
      </c>
    </row>
    <row r="3589" spans="1:17" x14ac:dyDescent="0.2">
      <c r="A3589" s="198" t="s">
        <v>61</v>
      </c>
      <c r="B3589" s="199" t="s">
        <v>207</v>
      </c>
      <c r="C3589" s="199" t="s">
        <v>215</v>
      </c>
      <c r="D3589" s="199" t="s">
        <v>197</v>
      </c>
      <c r="E3589" s="199"/>
      <c r="F3589" s="199"/>
      <c r="G3589" s="199"/>
      <c r="H3589" s="199"/>
      <c r="I3589" s="199">
        <v>6.1284200000000002</v>
      </c>
      <c r="J3589" s="199"/>
      <c r="K3589" s="199">
        <v>8.07254</v>
      </c>
      <c r="L3589" s="199">
        <v>9.6020900000000005</v>
      </c>
      <c r="M3589" s="199">
        <v>8.0448699999999995</v>
      </c>
      <c r="N3589" s="199">
        <v>6.8805399999999999</v>
      </c>
      <c r="O3589" s="199">
        <v>5.9058000000000002</v>
      </c>
      <c r="P3589" s="199"/>
      <c r="Q3589" s="200" t="s">
        <v>1</v>
      </c>
    </row>
    <row r="3590" spans="1:17" x14ac:dyDescent="0.2">
      <c r="A3590" s="195" t="s">
        <v>61</v>
      </c>
      <c r="B3590" s="196" t="s">
        <v>207</v>
      </c>
      <c r="C3590" s="196" t="s">
        <v>213</v>
      </c>
      <c r="D3590" s="196" t="s">
        <v>195</v>
      </c>
      <c r="E3590" s="196"/>
      <c r="F3590" s="196"/>
      <c r="G3590" s="196"/>
      <c r="H3590" s="196"/>
      <c r="I3590" s="196">
        <v>1.4444399999999999</v>
      </c>
      <c r="J3590" s="196"/>
      <c r="K3590" s="196">
        <v>2.56779</v>
      </c>
      <c r="L3590" s="196">
        <v>2.6940300000000001</v>
      </c>
      <c r="M3590" s="196">
        <v>2.0144500000000001</v>
      </c>
      <c r="N3590" s="196">
        <v>1.1876100000000001</v>
      </c>
      <c r="O3590" s="196">
        <v>0.70189999999999997</v>
      </c>
      <c r="P3590" s="196"/>
      <c r="Q3590" s="197" t="s">
        <v>1</v>
      </c>
    </row>
    <row r="3591" spans="1:17" x14ac:dyDescent="0.2">
      <c r="A3591" s="198" t="s">
        <v>61</v>
      </c>
      <c r="B3591" s="199" t="s">
        <v>207</v>
      </c>
      <c r="C3591" s="199" t="s">
        <v>213</v>
      </c>
      <c r="D3591" s="199" t="s">
        <v>197</v>
      </c>
      <c r="E3591" s="199"/>
      <c r="F3591" s="199"/>
      <c r="G3591" s="199"/>
      <c r="H3591" s="199"/>
      <c r="I3591" s="199">
        <v>1.2626999999999999</v>
      </c>
      <c r="J3591" s="199"/>
      <c r="K3591" s="199">
        <v>2.1078399999999999</v>
      </c>
      <c r="L3591" s="199">
        <v>2.1726200000000002</v>
      </c>
      <c r="M3591" s="199">
        <v>1.64238</v>
      </c>
      <c r="N3591" s="199">
        <v>0.91057999999999995</v>
      </c>
      <c r="O3591" s="199">
        <v>0.57355</v>
      </c>
      <c r="P3591" s="199"/>
      <c r="Q3591" s="200" t="s">
        <v>1</v>
      </c>
    </row>
    <row r="3592" spans="1:17" x14ac:dyDescent="0.2">
      <c r="A3592" s="195" t="s">
        <v>61</v>
      </c>
      <c r="B3592" s="196" t="s">
        <v>207</v>
      </c>
      <c r="C3592" s="196" t="s">
        <v>212</v>
      </c>
      <c r="D3592" s="196" t="s">
        <v>195</v>
      </c>
      <c r="E3592" s="196"/>
      <c r="F3592" s="196"/>
      <c r="G3592" s="196"/>
      <c r="H3592" s="196"/>
      <c r="I3592" s="196"/>
      <c r="J3592" s="196"/>
      <c r="K3592" s="196"/>
      <c r="L3592" s="196"/>
      <c r="M3592" s="196"/>
      <c r="N3592" s="196"/>
      <c r="O3592" s="196"/>
      <c r="P3592" s="196"/>
      <c r="Q3592" s="197" t="s">
        <v>1</v>
      </c>
    </row>
    <row r="3593" spans="1:17" x14ac:dyDescent="0.2">
      <c r="A3593" s="198" t="s">
        <v>61</v>
      </c>
      <c r="B3593" s="199" t="s">
        <v>207</v>
      </c>
      <c r="C3593" s="199" t="s">
        <v>212</v>
      </c>
      <c r="D3593" s="199" t="s">
        <v>197</v>
      </c>
      <c r="E3593" s="199"/>
      <c r="F3593" s="199"/>
      <c r="G3593" s="199"/>
      <c r="H3593" s="199"/>
      <c r="I3593" s="199"/>
      <c r="J3593" s="199"/>
      <c r="K3593" s="199"/>
      <c r="L3593" s="199"/>
      <c r="M3593" s="199"/>
      <c r="N3593" s="199"/>
      <c r="O3593" s="199"/>
      <c r="P3593" s="199"/>
      <c r="Q3593" s="200" t="s">
        <v>1</v>
      </c>
    </row>
    <row r="3594" spans="1:17" x14ac:dyDescent="0.2">
      <c r="A3594" s="195" t="s">
        <v>61</v>
      </c>
      <c r="B3594" s="196" t="s">
        <v>207</v>
      </c>
      <c r="C3594" s="196" t="s">
        <v>210</v>
      </c>
      <c r="D3594" s="196" t="s">
        <v>195</v>
      </c>
      <c r="E3594" s="196"/>
      <c r="F3594" s="196"/>
      <c r="G3594" s="196"/>
      <c r="H3594" s="196"/>
      <c r="I3594" s="196"/>
      <c r="J3594" s="196"/>
      <c r="K3594" s="196"/>
      <c r="L3594" s="196"/>
      <c r="M3594" s="196"/>
      <c r="N3594" s="196"/>
      <c r="O3594" s="196"/>
      <c r="P3594" s="196"/>
      <c r="Q3594" s="197" t="s">
        <v>1</v>
      </c>
    </row>
    <row r="3595" spans="1:17" x14ac:dyDescent="0.2">
      <c r="A3595" s="198" t="s">
        <v>61</v>
      </c>
      <c r="B3595" s="199" t="s">
        <v>207</v>
      </c>
      <c r="C3595" s="199" t="s">
        <v>210</v>
      </c>
      <c r="D3595" s="199" t="s">
        <v>197</v>
      </c>
      <c r="E3595" s="199"/>
      <c r="F3595" s="199"/>
      <c r="G3595" s="199"/>
      <c r="H3595" s="199"/>
      <c r="I3595" s="199"/>
      <c r="J3595" s="199"/>
      <c r="K3595" s="199"/>
      <c r="L3595" s="199"/>
      <c r="M3595" s="199"/>
      <c r="N3595" s="199"/>
      <c r="O3595" s="199"/>
      <c r="P3595" s="199"/>
      <c r="Q3595" s="200" t="s">
        <v>1</v>
      </c>
    </row>
    <row r="3596" spans="1:17" x14ac:dyDescent="0.2">
      <c r="A3596" s="195" t="s">
        <v>61</v>
      </c>
      <c r="B3596" s="196" t="s">
        <v>207</v>
      </c>
      <c r="C3596" s="196" t="s">
        <v>206</v>
      </c>
      <c r="D3596" s="196" t="s">
        <v>195</v>
      </c>
      <c r="E3596" s="196"/>
      <c r="F3596" s="196"/>
      <c r="G3596" s="196"/>
      <c r="H3596" s="196"/>
      <c r="I3596" s="196"/>
      <c r="J3596" s="196"/>
      <c r="K3596" s="196"/>
      <c r="L3596" s="196"/>
      <c r="M3596" s="196"/>
      <c r="N3596" s="196"/>
      <c r="O3596" s="196"/>
      <c r="P3596" s="196"/>
      <c r="Q3596" s="197" t="s">
        <v>1</v>
      </c>
    </row>
    <row r="3597" spans="1:17" x14ac:dyDescent="0.2">
      <c r="A3597" s="198" t="s">
        <v>61</v>
      </c>
      <c r="B3597" s="199" t="s">
        <v>207</v>
      </c>
      <c r="C3597" s="199" t="s">
        <v>206</v>
      </c>
      <c r="D3597" s="199" t="s">
        <v>197</v>
      </c>
      <c r="E3597" s="199"/>
      <c r="F3597" s="199"/>
      <c r="G3597" s="199"/>
      <c r="H3597" s="199"/>
      <c r="I3597" s="199"/>
      <c r="J3597" s="199"/>
      <c r="K3597" s="199"/>
      <c r="L3597" s="199"/>
      <c r="M3597" s="199"/>
      <c r="N3597" s="199"/>
      <c r="O3597" s="199"/>
      <c r="P3597" s="199"/>
      <c r="Q3597" s="200" t="s">
        <v>1</v>
      </c>
    </row>
    <row r="3598" spans="1:17" x14ac:dyDescent="0.2">
      <c r="A3598" s="195" t="s">
        <v>61</v>
      </c>
      <c r="B3598" s="196" t="s">
        <v>207</v>
      </c>
      <c r="C3598" s="196" t="s">
        <v>211</v>
      </c>
      <c r="D3598" s="196" t="s">
        <v>195</v>
      </c>
      <c r="E3598" s="199"/>
      <c r="F3598" s="199"/>
      <c r="G3598" s="199"/>
      <c r="H3598" s="199"/>
      <c r="I3598" s="199"/>
      <c r="J3598" s="199"/>
      <c r="K3598" s="199"/>
      <c r="L3598" s="199"/>
      <c r="M3598" s="199"/>
      <c r="N3598" s="199"/>
      <c r="O3598" s="199"/>
      <c r="P3598" s="199"/>
      <c r="Q3598" s="200"/>
    </row>
    <row r="3599" spans="1:17" x14ac:dyDescent="0.2">
      <c r="A3599" s="198" t="s">
        <v>61</v>
      </c>
      <c r="B3599" s="199" t="s">
        <v>207</v>
      </c>
      <c r="C3599" s="199" t="s">
        <v>211</v>
      </c>
      <c r="D3599" s="199" t="s">
        <v>197</v>
      </c>
      <c r="E3599" s="199"/>
      <c r="F3599" s="199"/>
      <c r="G3599" s="199"/>
      <c r="H3599" s="199"/>
      <c r="I3599" s="199"/>
      <c r="J3599" s="199"/>
      <c r="K3599" s="199"/>
      <c r="L3599" s="199"/>
      <c r="M3599" s="199"/>
      <c r="N3599" s="199"/>
      <c r="O3599" s="199"/>
      <c r="P3599" s="199"/>
      <c r="Q3599" s="200"/>
    </row>
    <row r="3600" spans="1:17" x14ac:dyDescent="0.2">
      <c r="A3600" s="195" t="s">
        <v>61</v>
      </c>
      <c r="B3600" s="196" t="s">
        <v>207</v>
      </c>
      <c r="C3600" s="196" t="s">
        <v>1087</v>
      </c>
      <c r="D3600" s="196" t="s">
        <v>195</v>
      </c>
      <c r="E3600" s="199"/>
      <c r="F3600" s="199"/>
      <c r="G3600" s="199"/>
      <c r="H3600" s="199"/>
      <c r="I3600" s="199"/>
      <c r="J3600" s="199"/>
      <c r="K3600" s="199"/>
      <c r="L3600" s="199"/>
      <c r="M3600" s="199"/>
      <c r="N3600" s="199"/>
      <c r="O3600" s="199"/>
      <c r="P3600" s="199"/>
      <c r="Q3600" s="200"/>
    </row>
    <row r="3601" spans="1:17" x14ac:dyDescent="0.2">
      <c r="A3601" s="198" t="s">
        <v>61</v>
      </c>
      <c r="B3601" s="199" t="s">
        <v>207</v>
      </c>
      <c r="C3601" s="199" t="s">
        <v>1087</v>
      </c>
      <c r="D3601" s="199" t="s">
        <v>197</v>
      </c>
      <c r="E3601" s="199"/>
      <c r="F3601" s="199"/>
      <c r="G3601" s="199"/>
      <c r="H3601" s="199"/>
      <c r="I3601" s="199"/>
      <c r="J3601" s="199"/>
      <c r="K3601" s="199"/>
      <c r="L3601" s="199"/>
      <c r="M3601" s="199"/>
      <c r="N3601" s="199"/>
      <c r="O3601" s="199"/>
      <c r="P3601" s="199"/>
      <c r="Q3601" s="200"/>
    </row>
    <row r="3602" spans="1:17" x14ac:dyDescent="0.2">
      <c r="A3602" s="195" t="s">
        <v>62</v>
      </c>
      <c r="B3602" s="196" t="s">
        <v>208</v>
      </c>
      <c r="C3602" s="196" t="s">
        <v>214</v>
      </c>
      <c r="D3602" s="196" t="s">
        <v>195</v>
      </c>
      <c r="E3602" s="196"/>
      <c r="F3602" s="196">
        <v>2506</v>
      </c>
      <c r="G3602" s="196">
        <v>2695</v>
      </c>
      <c r="H3602" s="196">
        <v>2966</v>
      </c>
      <c r="I3602" s="196">
        <v>2687</v>
      </c>
      <c r="J3602" s="196"/>
      <c r="K3602" s="196">
        <v>2873</v>
      </c>
      <c r="L3602" s="196">
        <v>2764</v>
      </c>
      <c r="M3602" s="196">
        <v>2854</v>
      </c>
      <c r="N3602" s="196">
        <v>3099</v>
      </c>
      <c r="O3602" s="196">
        <v>2951</v>
      </c>
      <c r="P3602" s="196"/>
      <c r="Q3602" s="197" t="s">
        <v>1</v>
      </c>
    </row>
    <row r="3603" spans="1:17" x14ac:dyDescent="0.2">
      <c r="A3603" s="198" t="s">
        <v>62</v>
      </c>
      <c r="B3603" s="199" t="s">
        <v>208</v>
      </c>
      <c r="C3603" s="199" t="s">
        <v>214</v>
      </c>
      <c r="D3603" s="199" t="s">
        <v>197</v>
      </c>
      <c r="E3603" s="199"/>
      <c r="F3603" s="199">
        <v>2757</v>
      </c>
      <c r="G3603" s="199">
        <v>2775</v>
      </c>
      <c r="H3603" s="199">
        <v>3120</v>
      </c>
      <c r="I3603" s="199">
        <v>2762</v>
      </c>
      <c r="J3603" s="199"/>
      <c r="K3603" s="199">
        <v>3112</v>
      </c>
      <c r="L3603" s="199">
        <v>3132</v>
      </c>
      <c r="M3603" s="199">
        <v>3092</v>
      </c>
      <c r="N3603" s="199">
        <v>3320</v>
      </c>
      <c r="O3603" s="199">
        <v>3171</v>
      </c>
      <c r="P3603" s="199"/>
      <c r="Q3603" s="200" t="s">
        <v>1</v>
      </c>
    </row>
    <row r="3604" spans="1:17" x14ac:dyDescent="0.2">
      <c r="A3604" s="195" t="s">
        <v>62</v>
      </c>
      <c r="B3604" s="196" t="s">
        <v>208</v>
      </c>
      <c r="C3604" s="196" t="s">
        <v>215</v>
      </c>
      <c r="D3604" s="196" t="s">
        <v>195</v>
      </c>
      <c r="E3604" s="196"/>
      <c r="F3604" s="196">
        <v>2264</v>
      </c>
      <c r="G3604" s="196">
        <v>2563</v>
      </c>
      <c r="H3604" s="196">
        <v>2435</v>
      </c>
      <c r="I3604" s="196">
        <v>2460</v>
      </c>
      <c r="J3604" s="196"/>
      <c r="K3604" s="196">
        <v>2520</v>
      </c>
      <c r="L3604" s="196">
        <v>2694</v>
      </c>
      <c r="M3604" s="196">
        <v>2655</v>
      </c>
      <c r="N3604" s="196">
        <v>2592</v>
      </c>
      <c r="O3604" s="196">
        <v>2814</v>
      </c>
      <c r="P3604" s="196"/>
      <c r="Q3604" s="197" t="s">
        <v>1</v>
      </c>
    </row>
    <row r="3605" spans="1:17" x14ac:dyDescent="0.2">
      <c r="A3605" s="198" t="s">
        <v>62</v>
      </c>
      <c r="B3605" s="199" t="s">
        <v>208</v>
      </c>
      <c r="C3605" s="199" t="s">
        <v>215</v>
      </c>
      <c r="D3605" s="199" t="s">
        <v>197</v>
      </c>
      <c r="E3605" s="199"/>
      <c r="F3605" s="199">
        <v>2566</v>
      </c>
      <c r="G3605" s="199">
        <v>2606</v>
      </c>
      <c r="H3605" s="199">
        <v>2671</v>
      </c>
      <c r="I3605" s="199">
        <v>2599</v>
      </c>
      <c r="J3605" s="199"/>
      <c r="K3605" s="199">
        <v>2827</v>
      </c>
      <c r="L3605" s="199">
        <v>2810</v>
      </c>
      <c r="M3605" s="199">
        <v>2889</v>
      </c>
      <c r="N3605" s="199">
        <v>2859</v>
      </c>
      <c r="O3605" s="199">
        <v>3098</v>
      </c>
      <c r="P3605" s="199"/>
      <c r="Q3605" s="200" t="s">
        <v>1</v>
      </c>
    </row>
    <row r="3606" spans="1:17" x14ac:dyDescent="0.2">
      <c r="A3606" s="195" t="s">
        <v>62</v>
      </c>
      <c r="B3606" s="196" t="s">
        <v>208</v>
      </c>
      <c r="C3606" s="196" t="s">
        <v>213</v>
      </c>
      <c r="D3606" s="196" t="s">
        <v>195</v>
      </c>
      <c r="E3606" s="196"/>
      <c r="F3606" s="196">
        <v>2343</v>
      </c>
      <c r="G3606" s="196">
        <v>2310</v>
      </c>
      <c r="H3606" s="196">
        <v>2376</v>
      </c>
      <c r="I3606" s="196">
        <v>2525</v>
      </c>
      <c r="J3606" s="196"/>
      <c r="K3606" s="196">
        <v>2578</v>
      </c>
      <c r="L3606" s="196">
        <v>2536</v>
      </c>
      <c r="M3606" s="196">
        <v>2692</v>
      </c>
      <c r="N3606" s="196">
        <v>2530</v>
      </c>
      <c r="O3606" s="196">
        <v>2621</v>
      </c>
      <c r="P3606" s="196"/>
      <c r="Q3606" s="197" t="s">
        <v>1</v>
      </c>
    </row>
    <row r="3607" spans="1:17" x14ac:dyDescent="0.2">
      <c r="A3607" s="198" t="s">
        <v>62</v>
      </c>
      <c r="B3607" s="199" t="s">
        <v>208</v>
      </c>
      <c r="C3607" s="199" t="s">
        <v>213</v>
      </c>
      <c r="D3607" s="199" t="s">
        <v>197</v>
      </c>
      <c r="E3607" s="199"/>
      <c r="F3607" s="199">
        <v>2640</v>
      </c>
      <c r="G3607" s="199">
        <v>2539</v>
      </c>
      <c r="H3607" s="199">
        <v>2594</v>
      </c>
      <c r="I3607" s="199">
        <v>2605</v>
      </c>
      <c r="J3607" s="199"/>
      <c r="K3607" s="199">
        <v>2619</v>
      </c>
      <c r="L3607" s="199">
        <v>2842</v>
      </c>
      <c r="M3607" s="199">
        <v>2811</v>
      </c>
      <c r="N3607" s="199">
        <v>2877</v>
      </c>
      <c r="O3607" s="199">
        <v>2814</v>
      </c>
      <c r="P3607" s="199"/>
      <c r="Q3607" s="200" t="s">
        <v>1</v>
      </c>
    </row>
    <row r="3608" spans="1:17" x14ac:dyDescent="0.2">
      <c r="A3608" s="195" t="s">
        <v>62</v>
      </c>
      <c r="B3608" s="196" t="s">
        <v>208</v>
      </c>
      <c r="C3608" s="196" t="s">
        <v>212</v>
      </c>
      <c r="D3608" s="196" t="s">
        <v>195</v>
      </c>
      <c r="E3608" s="196"/>
      <c r="F3608" s="196">
        <v>2417</v>
      </c>
      <c r="G3608" s="196">
        <v>2348</v>
      </c>
      <c r="H3608" s="196">
        <v>2343</v>
      </c>
      <c r="I3608" s="196">
        <v>2306</v>
      </c>
      <c r="J3608" s="196"/>
      <c r="K3608" s="196">
        <v>2484</v>
      </c>
      <c r="L3608" s="196">
        <v>2537</v>
      </c>
      <c r="M3608" s="196">
        <v>2579</v>
      </c>
      <c r="N3608" s="196">
        <v>2687</v>
      </c>
      <c r="O3608" s="196">
        <v>2553</v>
      </c>
      <c r="P3608" s="196"/>
      <c r="Q3608" s="197" t="s">
        <v>1</v>
      </c>
    </row>
    <row r="3609" spans="1:17" x14ac:dyDescent="0.2">
      <c r="A3609" s="198" t="s">
        <v>62</v>
      </c>
      <c r="B3609" s="199" t="s">
        <v>208</v>
      </c>
      <c r="C3609" s="199" t="s">
        <v>212</v>
      </c>
      <c r="D3609" s="199" t="s">
        <v>197</v>
      </c>
      <c r="E3609" s="199"/>
      <c r="F3609" s="199">
        <v>2508</v>
      </c>
      <c r="G3609" s="199">
        <v>2560</v>
      </c>
      <c r="H3609" s="199">
        <v>2610</v>
      </c>
      <c r="I3609" s="199">
        <v>2537</v>
      </c>
      <c r="J3609" s="199"/>
      <c r="K3609" s="199">
        <v>2619</v>
      </c>
      <c r="L3609" s="199">
        <v>2644</v>
      </c>
      <c r="M3609" s="199">
        <v>2737</v>
      </c>
      <c r="N3609" s="199">
        <v>2788</v>
      </c>
      <c r="O3609" s="199">
        <v>2844</v>
      </c>
      <c r="P3609" s="199"/>
      <c r="Q3609" s="200" t="s">
        <v>1</v>
      </c>
    </row>
    <row r="3610" spans="1:17" x14ac:dyDescent="0.2">
      <c r="A3610" s="195" t="s">
        <v>62</v>
      </c>
      <c r="B3610" s="196" t="s">
        <v>208</v>
      </c>
      <c r="C3610" s="196" t="s">
        <v>210</v>
      </c>
      <c r="D3610" s="196" t="s">
        <v>195</v>
      </c>
      <c r="E3610" s="196"/>
      <c r="F3610" s="196">
        <v>2363</v>
      </c>
      <c r="G3610" s="196">
        <v>2243</v>
      </c>
      <c r="H3610" s="196">
        <v>2414</v>
      </c>
      <c r="I3610" s="196">
        <v>2314</v>
      </c>
      <c r="J3610" s="196"/>
      <c r="K3610" s="196">
        <v>2488</v>
      </c>
      <c r="L3610" s="196">
        <v>2446</v>
      </c>
      <c r="M3610" s="196">
        <v>2549</v>
      </c>
      <c r="N3610" s="196">
        <v>2447</v>
      </c>
      <c r="O3610" s="196">
        <v>2580</v>
      </c>
      <c r="P3610" s="196"/>
      <c r="Q3610" s="197" t="s">
        <v>1</v>
      </c>
    </row>
    <row r="3611" spans="1:17" x14ac:dyDescent="0.2">
      <c r="A3611" s="198" t="s">
        <v>62</v>
      </c>
      <c r="B3611" s="199" t="s">
        <v>208</v>
      </c>
      <c r="C3611" s="199" t="s">
        <v>210</v>
      </c>
      <c r="D3611" s="199" t="s">
        <v>197</v>
      </c>
      <c r="E3611" s="199"/>
      <c r="F3611" s="199">
        <v>2536</v>
      </c>
      <c r="G3611" s="199">
        <v>2492</v>
      </c>
      <c r="H3611" s="199">
        <v>2500</v>
      </c>
      <c r="I3611" s="199">
        <v>2434</v>
      </c>
      <c r="J3611" s="199"/>
      <c r="K3611" s="199">
        <v>2550</v>
      </c>
      <c r="L3611" s="199">
        <v>2635</v>
      </c>
      <c r="M3611" s="199">
        <v>2633</v>
      </c>
      <c r="N3611" s="199">
        <v>2689</v>
      </c>
      <c r="O3611" s="199">
        <v>2662</v>
      </c>
      <c r="P3611" s="199"/>
      <c r="Q3611" s="200" t="s">
        <v>1</v>
      </c>
    </row>
    <row r="3612" spans="1:17" x14ac:dyDescent="0.2">
      <c r="A3612" s="195" t="s">
        <v>62</v>
      </c>
      <c r="B3612" s="196" t="s">
        <v>208</v>
      </c>
      <c r="C3612" s="196" t="s">
        <v>206</v>
      </c>
      <c r="D3612" s="196" t="s">
        <v>195</v>
      </c>
      <c r="E3612" s="196"/>
      <c r="F3612" s="196">
        <v>2201</v>
      </c>
      <c r="G3612" s="196">
        <v>2348</v>
      </c>
      <c r="H3612" s="196">
        <v>2320</v>
      </c>
      <c r="I3612" s="196">
        <v>2196</v>
      </c>
      <c r="J3612" s="196"/>
      <c r="K3612" s="196">
        <v>2222</v>
      </c>
      <c r="L3612" s="196">
        <v>2438</v>
      </c>
      <c r="M3612" s="196">
        <v>2454</v>
      </c>
      <c r="N3612" s="196">
        <v>2492</v>
      </c>
      <c r="O3612" s="196">
        <v>2382</v>
      </c>
      <c r="P3612" s="196"/>
      <c r="Q3612" s="197" t="s">
        <v>1</v>
      </c>
    </row>
    <row r="3613" spans="1:17" x14ac:dyDescent="0.2">
      <c r="A3613" s="198" t="s">
        <v>62</v>
      </c>
      <c r="B3613" s="199" t="s">
        <v>208</v>
      </c>
      <c r="C3613" s="199" t="s">
        <v>206</v>
      </c>
      <c r="D3613" s="199" t="s">
        <v>197</v>
      </c>
      <c r="E3613" s="199"/>
      <c r="F3613" s="199">
        <v>2562</v>
      </c>
      <c r="G3613" s="199">
        <v>2381</v>
      </c>
      <c r="H3613" s="199">
        <v>2522</v>
      </c>
      <c r="I3613" s="199">
        <v>2444</v>
      </c>
      <c r="J3613" s="199"/>
      <c r="K3613" s="199">
        <v>2458</v>
      </c>
      <c r="L3613" s="199">
        <v>2520</v>
      </c>
      <c r="M3613" s="199">
        <v>2684</v>
      </c>
      <c r="N3613" s="199">
        <v>2570</v>
      </c>
      <c r="O3613" s="199">
        <v>2633</v>
      </c>
      <c r="P3613" s="199"/>
      <c r="Q3613" s="200" t="s">
        <v>1</v>
      </c>
    </row>
    <row r="3614" spans="1:17" x14ac:dyDescent="0.2">
      <c r="A3614" s="195" t="s">
        <v>62</v>
      </c>
      <c r="B3614" s="196" t="s">
        <v>208</v>
      </c>
      <c r="C3614" s="196" t="s">
        <v>211</v>
      </c>
      <c r="D3614" s="196" t="s">
        <v>195</v>
      </c>
      <c r="E3614" s="196"/>
      <c r="F3614" s="196"/>
      <c r="G3614" s="196"/>
      <c r="H3614" s="196"/>
      <c r="I3614" s="196"/>
      <c r="J3614" s="196"/>
      <c r="K3614" s="196"/>
      <c r="L3614" s="196"/>
      <c r="M3614" s="196"/>
      <c r="N3614" s="196"/>
      <c r="O3614" s="196"/>
      <c r="P3614" s="196"/>
      <c r="Q3614" s="197" t="s">
        <v>1</v>
      </c>
    </row>
    <row r="3615" spans="1:17" x14ac:dyDescent="0.2">
      <c r="A3615" s="198" t="s">
        <v>62</v>
      </c>
      <c r="B3615" s="199" t="s">
        <v>208</v>
      </c>
      <c r="C3615" s="199" t="s">
        <v>211</v>
      </c>
      <c r="D3615" s="199" t="s">
        <v>197</v>
      </c>
      <c r="E3615" s="199"/>
      <c r="F3615" s="199"/>
      <c r="G3615" s="199"/>
      <c r="H3615" s="199"/>
      <c r="I3615" s="199"/>
      <c r="J3615" s="199"/>
      <c r="K3615" s="199"/>
      <c r="L3615" s="199"/>
      <c r="M3615" s="199"/>
      <c r="N3615" s="199"/>
      <c r="O3615" s="199"/>
      <c r="P3615" s="199"/>
      <c r="Q3615" s="200" t="s">
        <v>1</v>
      </c>
    </row>
    <row r="3616" spans="1:17" x14ac:dyDescent="0.2">
      <c r="A3616" s="195" t="s">
        <v>62</v>
      </c>
      <c r="B3616" s="196" t="s">
        <v>205</v>
      </c>
      <c r="C3616" s="196" t="s">
        <v>214</v>
      </c>
      <c r="D3616" s="196" t="s">
        <v>195</v>
      </c>
      <c r="E3616" s="196"/>
      <c r="F3616" s="196">
        <v>2391</v>
      </c>
      <c r="G3616" s="196">
        <v>2171</v>
      </c>
      <c r="H3616" s="196">
        <v>2245</v>
      </c>
      <c r="I3616" s="196">
        <v>2270</v>
      </c>
      <c r="J3616" s="196"/>
      <c r="K3616" s="196">
        <v>2248</v>
      </c>
      <c r="L3616" s="196">
        <v>2207</v>
      </c>
      <c r="M3616" s="196">
        <v>2425</v>
      </c>
      <c r="N3616" s="196">
        <v>2390</v>
      </c>
      <c r="O3616" s="196">
        <v>2440</v>
      </c>
      <c r="P3616" s="196"/>
      <c r="Q3616" s="197" t="s">
        <v>1</v>
      </c>
    </row>
    <row r="3617" spans="1:17" x14ac:dyDescent="0.2">
      <c r="A3617" s="198" t="s">
        <v>62</v>
      </c>
      <c r="B3617" s="199" t="s">
        <v>205</v>
      </c>
      <c r="C3617" s="199" t="s">
        <v>214</v>
      </c>
      <c r="D3617" s="199" t="s">
        <v>197</v>
      </c>
      <c r="E3617" s="199"/>
      <c r="F3617" s="199">
        <v>2505</v>
      </c>
      <c r="G3617" s="199">
        <v>2400</v>
      </c>
      <c r="H3617" s="199">
        <v>2597</v>
      </c>
      <c r="I3617" s="199">
        <v>2356</v>
      </c>
      <c r="J3617" s="199"/>
      <c r="K3617" s="199">
        <v>2418</v>
      </c>
      <c r="L3617" s="199">
        <v>2432</v>
      </c>
      <c r="M3617" s="199">
        <v>2445</v>
      </c>
      <c r="N3617" s="199">
        <v>2577</v>
      </c>
      <c r="O3617" s="199">
        <v>2434</v>
      </c>
      <c r="P3617" s="199"/>
      <c r="Q3617" s="200" t="s">
        <v>1</v>
      </c>
    </row>
    <row r="3618" spans="1:17" x14ac:dyDescent="0.2">
      <c r="A3618" s="195" t="s">
        <v>62</v>
      </c>
      <c r="B3618" s="196" t="s">
        <v>205</v>
      </c>
      <c r="C3618" s="196" t="s">
        <v>215</v>
      </c>
      <c r="D3618" s="196" t="s">
        <v>195</v>
      </c>
      <c r="E3618" s="196"/>
      <c r="F3618" s="196">
        <v>2336</v>
      </c>
      <c r="G3618" s="196">
        <v>2215</v>
      </c>
      <c r="H3618" s="196">
        <v>2358</v>
      </c>
      <c r="I3618" s="196">
        <v>2218</v>
      </c>
      <c r="J3618" s="196"/>
      <c r="K3618" s="196">
        <v>2119</v>
      </c>
      <c r="L3618" s="196">
        <v>2213</v>
      </c>
      <c r="M3618" s="196">
        <v>2173</v>
      </c>
      <c r="N3618" s="196">
        <v>2358</v>
      </c>
      <c r="O3618" s="196">
        <v>2296</v>
      </c>
      <c r="P3618" s="196"/>
      <c r="Q3618" s="197" t="s">
        <v>1</v>
      </c>
    </row>
    <row r="3619" spans="1:17" x14ac:dyDescent="0.2">
      <c r="A3619" s="198" t="s">
        <v>62</v>
      </c>
      <c r="B3619" s="199" t="s">
        <v>205</v>
      </c>
      <c r="C3619" s="199" t="s">
        <v>215</v>
      </c>
      <c r="D3619" s="199" t="s">
        <v>197</v>
      </c>
      <c r="E3619" s="199"/>
      <c r="F3619" s="199">
        <v>2484</v>
      </c>
      <c r="G3619" s="199">
        <v>2468</v>
      </c>
      <c r="H3619" s="199">
        <v>2529</v>
      </c>
      <c r="I3619" s="199">
        <v>2360</v>
      </c>
      <c r="J3619" s="199"/>
      <c r="K3619" s="199">
        <v>2400</v>
      </c>
      <c r="L3619" s="199">
        <v>2400</v>
      </c>
      <c r="M3619" s="199">
        <v>2396</v>
      </c>
      <c r="N3619" s="199">
        <v>2393</v>
      </c>
      <c r="O3619" s="199">
        <v>2413</v>
      </c>
      <c r="P3619" s="199"/>
      <c r="Q3619" s="200" t="s">
        <v>1</v>
      </c>
    </row>
    <row r="3620" spans="1:17" x14ac:dyDescent="0.2">
      <c r="A3620" s="195" t="s">
        <v>62</v>
      </c>
      <c r="B3620" s="196" t="s">
        <v>205</v>
      </c>
      <c r="C3620" s="196" t="s">
        <v>213</v>
      </c>
      <c r="D3620" s="196" t="s">
        <v>195</v>
      </c>
      <c r="E3620" s="196"/>
      <c r="F3620" s="196"/>
      <c r="G3620" s="196"/>
      <c r="H3620" s="196"/>
      <c r="I3620" s="196"/>
      <c r="J3620" s="196"/>
      <c r="K3620" s="196"/>
      <c r="L3620" s="196"/>
      <c r="M3620" s="196"/>
      <c r="N3620" s="196"/>
      <c r="O3620" s="196"/>
      <c r="P3620" s="196"/>
      <c r="Q3620" s="197" t="s">
        <v>1</v>
      </c>
    </row>
    <row r="3621" spans="1:17" x14ac:dyDescent="0.2">
      <c r="A3621" s="198" t="s">
        <v>62</v>
      </c>
      <c r="B3621" s="199" t="s">
        <v>205</v>
      </c>
      <c r="C3621" s="199" t="s">
        <v>213</v>
      </c>
      <c r="D3621" s="199" t="s">
        <v>197</v>
      </c>
      <c r="E3621" s="199"/>
      <c r="F3621" s="199"/>
      <c r="G3621" s="199"/>
      <c r="H3621" s="199"/>
      <c r="I3621" s="199"/>
      <c r="J3621" s="199"/>
      <c r="K3621" s="199"/>
      <c r="L3621" s="199"/>
      <c r="M3621" s="199"/>
      <c r="N3621" s="199"/>
      <c r="O3621" s="199"/>
      <c r="P3621" s="199"/>
      <c r="Q3621" s="200" t="s">
        <v>1</v>
      </c>
    </row>
    <row r="3622" spans="1:17" x14ac:dyDescent="0.2">
      <c r="A3622" s="195" t="s">
        <v>62</v>
      </c>
      <c r="B3622" s="196" t="s">
        <v>205</v>
      </c>
      <c r="C3622" s="196" t="s">
        <v>212</v>
      </c>
      <c r="D3622" s="196" t="s">
        <v>195</v>
      </c>
      <c r="E3622" s="196"/>
      <c r="F3622" s="196"/>
      <c r="G3622" s="196"/>
      <c r="H3622" s="196"/>
      <c r="I3622" s="196"/>
      <c r="J3622" s="196"/>
      <c r="K3622" s="196"/>
      <c r="L3622" s="196"/>
      <c r="M3622" s="196"/>
      <c r="N3622" s="196"/>
      <c r="O3622" s="196"/>
      <c r="P3622" s="196"/>
      <c r="Q3622" s="197" t="s">
        <v>1</v>
      </c>
    </row>
    <row r="3623" spans="1:17" x14ac:dyDescent="0.2">
      <c r="A3623" s="198" t="s">
        <v>62</v>
      </c>
      <c r="B3623" s="199" t="s">
        <v>205</v>
      </c>
      <c r="C3623" s="199" t="s">
        <v>212</v>
      </c>
      <c r="D3623" s="199" t="s">
        <v>197</v>
      </c>
      <c r="E3623" s="199"/>
      <c r="F3623" s="199"/>
      <c r="G3623" s="199"/>
      <c r="H3623" s="199"/>
      <c r="I3623" s="199"/>
      <c r="J3623" s="199"/>
      <c r="K3623" s="199"/>
      <c r="L3623" s="199"/>
      <c r="M3623" s="199"/>
      <c r="N3623" s="199"/>
      <c r="O3623" s="199"/>
      <c r="P3623" s="199"/>
      <c r="Q3623" s="200" t="s">
        <v>1</v>
      </c>
    </row>
    <row r="3624" spans="1:17" x14ac:dyDescent="0.2">
      <c r="A3624" s="195" t="s">
        <v>62</v>
      </c>
      <c r="B3624" s="196" t="s">
        <v>205</v>
      </c>
      <c r="C3624" s="196" t="s">
        <v>210</v>
      </c>
      <c r="D3624" s="196" t="s">
        <v>195</v>
      </c>
      <c r="E3624" s="196"/>
      <c r="F3624" s="196"/>
      <c r="G3624" s="196"/>
      <c r="H3624" s="196"/>
      <c r="I3624" s="196"/>
      <c r="J3624" s="196"/>
      <c r="K3624" s="196"/>
      <c r="L3624" s="196"/>
      <c r="M3624" s="196"/>
      <c r="N3624" s="196"/>
      <c r="O3624" s="196"/>
      <c r="P3624" s="196"/>
      <c r="Q3624" s="197" t="s">
        <v>1</v>
      </c>
    </row>
    <row r="3625" spans="1:17" x14ac:dyDescent="0.2">
      <c r="A3625" s="198" t="s">
        <v>62</v>
      </c>
      <c r="B3625" s="199" t="s">
        <v>205</v>
      </c>
      <c r="C3625" s="199" t="s">
        <v>210</v>
      </c>
      <c r="D3625" s="199" t="s">
        <v>197</v>
      </c>
      <c r="E3625" s="199"/>
      <c r="F3625" s="199"/>
      <c r="G3625" s="199"/>
      <c r="H3625" s="199"/>
      <c r="I3625" s="199"/>
      <c r="J3625" s="199"/>
      <c r="K3625" s="199"/>
      <c r="L3625" s="199"/>
      <c r="M3625" s="199"/>
      <c r="N3625" s="199"/>
      <c r="O3625" s="199"/>
      <c r="P3625" s="199"/>
      <c r="Q3625" s="200" t="s">
        <v>1</v>
      </c>
    </row>
    <row r="3626" spans="1:17" x14ac:dyDescent="0.2">
      <c r="A3626" s="195" t="s">
        <v>62</v>
      </c>
      <c r="B3626" s="196" t="s">
        <v>205</v>
      </c>
      <c r="C3626" s="196" t="s">
        <v>206</v>
      </c>
      <c r="D3626" s="196" t="s">
        <v>195</v>
      </c>
      <c r="E3626" s="196"/>
      <c r="F3626" s="196"/>
      <c r="G3626" s="196"/>
      <c r="H3626" s="196"/>
      <c r="I3626" s="196"/>
      <c r="J3626" s="196"/>
      <c r="K3626" s="196"/>
      <c r="L3626" s="196"/>
      <c r="M3626" s="196"/>
      <c r="N3626" s="196"/>
      <c r="O3626" s="196"/>
      <c r="P3626" s="196"/>
      <c r="Q3626" s="197" t="s">
        <v>1</v>
      </c>
    </row>
    <row r="3627" spans="1:17" x14ac:dyDescent="0.2">
      <c r="A3627" s="198" t="s">
        <v>62</v>
      </c>
      <c r="B3627" s="199" t="s">
        <v>205</v>
      </c>
      <c r="C3627" s="199" t="s">
        <v>206</v>
      </c>
      <c r="D3627" s="199" t="s">
        <v>197</v>
      </c>
      <c r="E3627" s="199"/>
      <c r="F3627" s="199"/>
      <c r="G3627" s="199"/>
      <c r="H3627" s="199"/>
      <c r="I3627" s="199"/>
      <c r="J3627" s="199"/>
      <c r="K3627" s="199"/>
      <c r="L3627" s="199"/>
      <c r="M3627" s="199"/>
      <c r="N3627" s="199"/>
      <c r="O3627" s="199"/>
      <c r="P3627" s="199"/>
      <c r="Q3627" s="200" t="s">
        <v>1</v>
      </c>
    </row>
    <row r="3628" spans="1:17" x14ac:dyDescent="0.2">
      <c r="A3628" s="195" t="s">
        <v>62</v>
      </c>
      <c r="B3628" s="196" t="s">
        <v>205</v>
      </c>
      <c r="C3628" s="196" t="s">
        <v>211</v>
      </c>
      <c r="D3628" s="196" t="s">
        <v>195</v>
      </c>
      <c r="E3628" s="199"/>
      <c r="F3628" s="199"/>
      <c r="G3628" s="199"/>
      <c r="H3628" s="199"/>
      <c r="I3628" s="199"/>
      <c r="J3628" s="199"/>
      <c r="K3628" s="199"/>
      <c r="L3628" s="199"/>
      <c r="M3628" s="199"/>
      <c r="N3628" s="199"/>
      <c r="O3628" s="199"/>
      <c r="P3628" s="199"/>
      <c r="Q3628" s="200"/>
    </row>
    <row r="3629" spans="1:17" x14ac:dyDescent="0.2">
      <c r="A3629" s="198" t="s">
        <v>62</v>
      </c>
      <c r="B3629" s="199" t="s">
        <v>205</v>
      </c>
      <c r="C3629" s="199" t="s">
        <v>211</v>
      </c>
      <c r="D3629" s="199" t="s">
        <v>197</v>
      </c>
      <c r="E3629" s="199"/>
      <c r="F3629" s="199"/>
      <c r="G3629" s="199"/>
      <c r="H3629" s="199"/>
      <c r="I3629" s="199"/>
      <c r="J3629" s="199"/>
      <c r="K3629" s="199"/>
      <c r="L3629" s="199"/>
      <c r="M3629" s="199"/>
      <c r="N3629" s="199"/>
      <c r="O3629" s="199"/>
      <c r="P3629" s="199"/>
      <c r="Q3629" s="200"/>
    </row>
    <row r="3630" spans="1:17" x14ac:dyDescent="0.2">
      <c r="A3630" s="195" t="s">
        <v>62</v>
      </c>
      <c r="B3630" s="196" t="s">
        <v>205</v>
      </c>
      <c r="C3630" s="196" t="s">
        <v>1087</v>
      </c>
      <c r="D3630" s="196" t="s">
        <v>195</v>
      </c>
      <c r="E3630" s="199"/>
      <c r="F3630" s="199"/>
      <c r="G3630" s="199"/>
      <c r="H3630" s="199"/>
      <c r="I3630" s="199"/>
      <c r="J3630" s="199"/>
      <c r="K3630" s="199"/>
      <c r="L3630" s="199"/>
      <c r="M3630" s="199"/>
      <c r="N3630" s="199"/>
      <c r="O3630" s="199"/>
      <c r="P3630" s="199"/>
      <c r="Q3630" s="200"/>
    </row>
    <row r="3631" spans="1:17" x14ac:dyDescent="0.2">
      <c r="A3631" s="198" t="s">
        <v>62</v>
      </c>
      <c r="B3631" s="199" t="s">
        <v>205</v>
      </c>
      <c r="C3631" s="199" t="s">
        <v>1087</v>
      </c>
      <c r="D3631" s="199" t="s">
        <v>197</v>
      </c>
      <c r="E3631" s="199"/>
      <c r="F3631" s="199"/>
      <c r="G3631" s="199"/>
      <c r="H3631" s="199"/>
      <c r="I3631" s="199"/>
      <c r="J3631" s="199"/>
      <c r="K3631" s="199"/>
      <c r="L3631" s="199"/>
      <c r="M3631" s="199"/>
      <c r="N3631" s="199"/>
      <c r="O3631" s="199"/>
      <c r="P3631" s="199"/>
      <c r="Q3631" s="200"/>
    </row>
    <row r="3632" spans="1:17" x14ac:dyDescent="0.2">
      <c r="A3632" s="195" t="s">
        <v>62</v>
      </c>
      <c r="B3632" s="196" t="s">
        <v>209</v>
      </c>
      <c r="C3632" s="196" t="s">
        <v>214</v>
      </c>
      <c r="D3632" s="196" t="s">
        <v>195</v>
      </c>
      <c r="E3632" s="196"/>
      <c r="F3632" s="196">
        <v>2.3543500000000002</v>
      </c>
      <c r="G3632" s="196">
        <v>5.8998100000000004</v>
      </c>
      <c r="H3632" s="196">
        <v>1.8880600000000001</v>
      </c>
      <c r="I3632" s="196">
        <v>3.3494600000000001</v>
      </c>
      <c r="J3632" s="196"/>
      <c r="K3632" s="196">
        <v>3.34145</v>
      </c>
      <c r="L3632" s="196">
        <v>3.47323</v>
      </c>
      <c r="M3632" s="196">
        <v>3.5739299999999998</v>
      </c>
      <c r="N3632" s="196">
        <v>3.2913800000000002</v>
      </c>
      <c r="O3632" s="196">
        <v>2.1348699999999998</v>
      </c>
      <c r="P3632" s="196"/>
      <c r="Q3632" s="197" t="s">
        <v>1</v>
      </c>
    </row>
    <row r="3633" spans="1:17" x14ac:dyDescent="0.2">
      <c r="A3633" s="198" t="s">
        <v>62</v>
      </c>
      <c r="B3633" s="199" t="s">
        <v>209</v>
      </c>
      <c r="C3633" s="199" t="s">
        <v>214</v>
      </c>
      <c r="D3633" s="199" t="s">
        <v>197</v>
      </c>
      <c r="E3633" s="199"/>
      <c r="F3633" s="199">
        <v>2.2488199999999998</v>
      </c>
      <c r="G3633" s="199">
        <v>5.1531500000000001</v>
      </c>
      <c r="H3633" s="199">
        <v>2.6602600000000001</v>
      </c>
      <c r="I3633" s="199">
        <v>4.1636499999999996</v>
      </c>
      <c r="J3633" s="199"/>
      <c r="K3633" s="199">
        <v>4.6915199999999997</v>
      </c>
      <c r="L3633" s="199">
        <v>4.6615599999999997</v>
      </c>
      <c r="M3633" s="199">
        <v>4.8835699999999997</v>
      </c>
      <c r="N3633" s="199">
        <v>3.6747000000000001</v>
      </c>
      <c r="O3633" s="199">
        <v>3.2481900000000001</v>
      </c>
      <c r="P3633" s="199"/>
      <c r="Q3633" s="200" t="s">
        <v>1</v>
      </c>
    </row>
    <row r="3634" spans="1:17" x14ac:dyDescent="0.2">
      <c r="A3634" s="195" t="s">
        <v>62</v>
      </c>
      <c r="B3634" s="196" t="s">
        <v>209</v>
      </c>
      <c r="C3634" s="196" t="s">
        <v>215</v>
      </c>
      <c r="D3634" s="196" t="s">
        <v>195</v>
      </c>
      <c r="E3634" s="196"/>
      <c r="F3634" s="196">
        <v>0.57420000000000004</v>
      </c>
      <c r="G3634" s="196">
        <v>1.01444</v>
      </c>
      <c r="H3634" s="196">
        <v>0.41067999999999999</v>
      </c>
      <c r="I3634" s="196">
        <v>1.0162599999999999</v>
      </c>
      <c r="J3634" s="196"/>
      <c r="K3634" s="196">
        <v>1.15079</v>
      </c>
      <c r="L3634" s="196">
        <v>1.07647</v>
      </c>
      <c r="M3634" s="196">
        <v>0.97928000000000004</v>
      </c>
      <c r="N3634" s="196">
        <v>1.15741</v>
      </c>
      <c r="O3634" s="196">
        <v>0.74626999999999999</v>
      </c>
      <c r="P3634" s="196"/>
      <c r="Q3634" s="197" t="s">
        <v>1</v>
      </c>
    </row>
    <row r="3635" spans="1:17" x14ac:dyDescent="0.2">
      <c r="A3635" s="198" t="s">
        <v>62</v>
      </c>
      <c r="B3635" s="199" t="s">
        <v>209</v>
      </c>
      <c r="C3635" s="199" t="s">
        <v>215</v>
      </c>
      <c r="D3635" s="199" t="s">
        <v>197</v>
      </c>
      <c r="E3635" s="199"/>
      <c r="F3635" s="199">
        <v>1.2860499999999999</v>
      </c>
      <c r="G3635" s="199">
        <v>0.53722000000000003</v>
      </c>
      <c r="H3635" s="199">
        <v>0.78622000000000003</v>
      </c>
      <c r="I3635" s="199">
        <v>0.65410000000000001</v>
      </c>
      <c r="J3635" s="199"/>
      <c r="K3635" s="199">
        <v>0.77820999999999996</v>
      </c>
      <c r="L3635" s="199">
        <v>0.78291999999999995</v>
      </c>
      <c r="M3635" s="199">
        <v>1.34995</v>
      </c>
      <c r="N3635" s="199">
        <v>0.94438999999999995</v>
      </c>
      <c r="O3635" s="199">
        <v>0.90381</v>
      </c>
      <c r="P3635" s="199"/>
      <c r="Q3635" s="200" t="s">
        <v>1</v>
      </c>
    </row>
    <row r="3636" spans="1:17" x14ac:dyDescent="0.2">
      <c r="A3636" s="195" t="s">
        <v>62</v>
      </c>
      <c r="B3636" s="196" t="s">
        <v>209</v>
      </c>
      <c r="C3636" s="196" t="s">
        <v>213</v>
      </c>
      <c r="D3636" s="196" t="s">
        <v>195</v>
      </c>
      <c r="E3636" s="196"/>
      <c r="F3636" s="196">
        <v>0.76824999999999999</v>
      </c>
      <c r="G3636" s="196">
        <v>0.73592999999999997</v>
      </c>
      <c r="H3636" s="196">
        <v>0.63131000000000004</v>
      </c>
      <c r="I3636" s="196">
        <v>0.51485000000000003</v>
      </c>
      <c r="J3636" s="196"/>
      <c r="K3636" s="196">
        <v>0.62063999999999997</v>
      </c>
      <c r="L3636" s="196">
        <v>0.63090999999999997</v>
      </c>
      <c r="M3636" s="196">
        <v>0.37147000000000002</v>
      </c>
      <c r="N3636" s="196">
        <v>0.86956999999999995</v>
      </c>
      <c r="O3636" s="196">
        <v>0.57230000000000003</v>
      </c>
      <c r="P3636" s="196"/>
      <c r="Q3636" s="197" t="s">
        <v>1</v>
      </c>
    </row>
    <row r="3637" spans="1:17" x14ac:dyDescent="0.2">
      <c r="A3637" s="198" t="s">
        <v>62</v>
      </c>
      <c r="B3637" s="199" t="s">
        <v>209</v>
      </c>
      <c r="C3637" s="199" t="s">
        <v>213</v>
      </c>
      <c r="D3637" s="199" t="s">
        <v>197</v>
      </c>
      <c r="E3637" s="199"/>
      <c r="F3637" s="199">
        <v>0.83333000000000002</v>
      </c>
      <c r="G3637" s="199">
        <v>0.39385999999999999</v>
      </c>
      <c r="H3637" s="199">
        <v>0.84811000000000003</v>
      </c>
      <c r="I3637" s="199">
        <v>0.65259</v>
      </c>
      <c r="J3637" s="199"/>
      <c r="K3637" s="199">
        <v>0.91637999999999997</v>
      </c>
      <c r="L3637" s="199">
        <v>0.84448000000000001</v>
      </c>
      <c r="M3637" s="199">
        <v>1.03166</v>
      </c>
      <c r="N3637" s="199">
        <v>0.59089000000000003</v>
      </c>
      <c r="O3637" s="199">
        <v>0.42643999999999999</v>
      </c>
      <c r="P3637" s="199"/>
      <c r="Q3637" s="200" t="s">
        <v>1</v>
      </c>
    </row>
    <row r="3638" spans="1:17" x14ac:dyDescent="0.2">
      <c r="A3638" s="195" t="s">
        <v>62</v>
      </c>
      <c r="B3638" s="196" t="s">
        <v>209</v>
      </c>
      <c r="C3638" s="196" t="s">
        <v>212</v>
      </c>
      <c r="D3638" s="196" t="s">
        <v>195</v>
      </c>
      <c r="E3638" s="196"/>
      <c r="F3638" s="196">
        <v>0.62060000000000004</v>
      </c>
      <c r="G3638" s="196">
        <v>0.97955999999999999</v>
      </c>
      <c r="H3638" s="196">
        <v>0.46948000000000001</v>
      </c>
      <c r="I3638" s="196">
        <v>0.26018999999999998</v>
      </c>
      <c r="J3638" s="196"/>
      <c r="K3638" s="196">
        <v>0.76490000000000002</v>
      </c>
      <c r="L3638" s="196">
        <v>0.74892000000000003</v>
      </c>
      <c r="M3638" s="196">
        <v>0.31019999999999998</v>
      </c>
      <c r="N3638" s="196">
        <v>0.52102999999999999</v>
      </c>
      <c r="O3638" s="196">
        <v>0.43086999999999998</v>
      </c>
      <c r="P3638" s="196"/>
      <c r="Q3638" s="197" t="s">
        <v>1</v>
      </c>
    </row>
    <row r="3639" spans="1:17" x14ac:dyDescent="0.2">
      <c r="A3639" s="198" t="s">
        <v>62</v>
      </c>
      <c r="B3639" s="199" t="s">
        <v>209</v>
      </c>
      <c r="C3639" s="199" t="s">
        <v>212</v>
      </c>
      <c r="D3639" s="199" t="s">
        <v>197</v>
      </c>
      <c r="E3639" s="199"/>
      <c r="F3639" s="199">
        <v>0.75758000000000003</v>
      </c>
      <c r="G3639" s="199">
        <v>0.39062999999999998</v>
      </c>
      <c r="H3639" s="199">
        <v>0.49808000000000002</v>
      </c>
      <c r="I3639" s="199">
        <v>0.51241999999999999</v>
      </c>
      <c r="J3639" s="199"/>
      <c r="K3639" s="199">
        <v>1.71821</v>
      </c>
      <c r="L3639" s="199">
        <v>1.70197</v>
      </c>
      <c r="M3639" s="199">
        <v>0.73072999999999999</v>
      </c>
      <c r="N3639" s="199">
        <v>0.28693999999999997</v>
      </c>
      <c r="O3639" s="199">
        <v>0.80871999999999999</v>
      </c>
      <c r="P3639" s="199"/>
      <c r="Q3639" s="200" t="s">
        <v>1</v>
      </c>
    </row>
    <row r="3640" spans="1:17" x14ac:dyDescent="0.2">
      <c r="A3640" s="195" t="s">
        <v>62</v>
      </c>
      <c r="B3640" s="196" t="s">
        <v>209</v>
      </c>
      <c r="C3640" s="196" t="s">
        <v>210</v>
      </c>
      <c r="D3640" s="196" t="s">
        <v>195</v>
      </c>
      <c r="E3640" s="196"/>
      <c r="F3640" s="196">
        <v>0.29622999999999999</v>
      </c>
      <c r="G3640" s="196">
        <v>1.1145799999999999</v>
      </c>
      <c r="H3640" s="196">
        <v>0.41425000000000001</v>
      </c>
      <c r="I3640" s="196">
        <v>0.34572000000000003</v>
      </c>
      <c r="J3640" s="196"/>
      <c r="K3640" s="196">
        <v>0.28134999999999999</v>
      </c>
      <c r="L3640" s="196">
        <v>0.28617999999999999</v>
      </c>
      <c r="M3640" s="196">
        <v>0.19616</v>
      </c>
      <c r="N3640" s="196">
        <v>0.40866000000000002</v>
      </c>
      <c r="O3640" s="196">
        <v>0.69767000000000001</v>
      </c>
      <c r="P3640" s="196"/>
      <c r="Q3640" s="197" t="s">
        <v>1</v>
      </c>
    </row>
    <row r="3641" spans="1:17" x14ac:dyDescent="0.2">
      <c r="A3641" s="198" t="s">
        <v>62</v>
      </c>
      <c r="B3641" s="199" t="s">
        <v>209</v>
      </c>
      <c r="C3641" s="199" t="s">
        <v>210</v>
      </c>
      <c r="D3641" s="199" t="s">
        <v>197</v>
      </c>
      <c r="E3641" s="199"/>
      <c r="F3641" s="199">
        <v>0.39432</v>
      </c>
      <c r="G3641" s="199">
        <v>0.44141000000000002</v>
      </c>
      <c r="H3641" s="199">
        <v>0.72</v>
      </c>
      <c r="I3641" s="199">
        <v>0.28759000000000001</v>
      </c>
      <c r="J3641" s="199"/>
      <c r="K3641" s="199">
        <v>0.23529</v>
      </c>
      <c r="L3641" s="199">
        <v>0.22770000000000001</v>
      </c>
      <c r="M3641" s="199">
        <v>0.56969000000000003</v>
      </c>
      <c r="N3641" s="199">
        <v>0.26032</v>
      </c>
      <c r="O3641" s="199">
        <v>0.56349000000000005</v>
      </c>
      <c r="P3641" s="199"/>
      <c r="Q3641" s="200" t="s">
        <v>1</v>
      </c>
    </row>
    <row r="3642" spans="1:17" x14ac:dyDescent="0.2">
      <c r="A3642" s="195" t="s">
        <v>62</v>
      </c>
      <c r="B3642" s="196" t="s">
        <v>209</v>
      </c>
      <c r="C3642" s="196" t="s">
        <v>206</v>
      </c>
      <c r="D3642" s="196" t="s">
        <v>195</v>
      </c>
      <c r="E3642" s="196"/>
      <c r="F3642" s="196">
        <v>0.31803999999999999</v>
      </c>
      <c r="G3642" s="196">
        <v>0.76661000000000001</v>
      </c>
      <c r="H3642" s="196">
        <v>0.30171999999999999</v>
      </c>
      <c r="I3642" s="196">
        <v>0.27322000000000002</v>
      </c>
      <c r="J3642" s="196"/>
      <c r="K3642" s="196">
        <v>0.36004000000000003</v>
      </c>
      <c r="L3642" s="196">
        <v>0.32813999999999999</v>
      </c>
      <c r="M3642" s="196">
        <v>0.48899999999999999</v>
      </c>
      <c r="N3642" s="196">
        <v>0.24077000000000001</v>
      </c>
      <c r="O3642" s="196">
        <v>0.16793</v>
      </c>
      <c r="P3642" s="196"/>
      <c r="Q3642" s="197" t="s">
        <v>1</v>
      </c>
    </row>
    <row r="3643" spans="1:17" x14ac:dyDescent="0.2">
      <c r="A3643" s="198" t="s">
        <v>62</v>
      </c>
      <c r="B3643" s="199" t="s">
        <v>209</v>
      </c>
      <c r="C3643" s="199" t="s">
        <v>206</v>
      </c>
      <c r="D3643" s="199" t="s">
        <v>197</v>
      </c>
      <c r="E3643" s="199"/>
      <c r="F3643" s="199">
        <v>0.89773999999999998</v>
      </c>
      <c r="G3643" s="199">
        <v>0.54598999999999998</v>
      </c>
      <c r="H3643" s="199">
        <v>0.99128000000000005</v>
      </c>
      <c r="I3643" s="199">
        <v>0.2455</v>
      </c>
      <c r="J3643" s="199"/>
      <c r="K3643" s="199">
        <v>0.52888999999999997</v>
      </c>
      <c r="L3643" s="199">
        <v>0.51587000000000005</v>
      </c>
      <c r="M3643" s="199">
        <v>0.67064000000000001</v>
      </c>
      <c r="N3643" s="199">
        <v>0.46693000000000001</v>
      </c>
      <c r="O3643" s="199">
        <v>0.56969000000000003</v>
      </c>
      <c r="P3643" s="199"/>
      <c r="Q3643" s="200" t="s">
        <v>1</v>
      </c>
    </row>
    <row r="3644" spans="1:17" x14ac:dyDescent="0.2">
      <c r="A3644" s="195" t="s">
        <v>62</v>
      </c>
      <c r="B3644" s="196" t="s">
        <v>209</v>
      </c>
      <c r="C3644" s="196" t="s">
        <v>211</v>
      </c>
      <c r="D3644" s="196" t="s">
        <v>195</v>
      </c>
      <c r="E3644" s="196"/>
      <c r="F3644" s="196"/>
      <c r="G3644" s="196"/>
      <c r="H3644" s="196"/>
      <c r="I3644" s="196"/>
      <c r="J3644" s="196"/>
      <c r="K3644" s="196"/>
      <c r="L3644" s="196"/>
      <c r="M3644" s="196"/>
      <c r="N3644" s="196"/>
      <c r="O3644" s="196"/>
      <c r="P3644" s="196"/>
      <c r="Q3644" s="197" t="s">
        <v>1</v>
      </c>
    </row>
    <row r="3645" spans="1:17" x14ac:dyDescent="0.2">
      <c r="A3645" s="198" t="s">
        <v>62</v>
      </c>
      <c r="B3645" s="199" t="s">
        <v>209</v>
      </c>
      <c r="C3645" s="199" t="s">
        <v>211</v>
      </c>
      <c r="D3645" s="199" t="s">
        <v>197</v>
      </c>
      <c r="E3645" s="199"/>
      <c r="F3645" s="199"/>
      <c r="G3645" s="199"/>
      <c r="H3645" s="199"/>
      <c r="I3645" s="199"/>
      <c r="J3645" s="199"/>
      <c r="K3645" s="199"/>
      <c r="L3645" s="199"/>
      <c r="M3645" s="199"/>
      <c r="N3645" s="199"/>
      <c r="O3645" s="199"/>
      <c r="P3645" s="199"/>
      <c r="Q3645" s="200" t="s">
        <v>1</v>
      </c>
    </row>
    <row r="3646" spans="1:17" x14ac:dyDescent="0.2">
      <c r="A3646" s="195" t="s">
        <v>62</v>
      </c>
      <c r="B3646" s="196" t="s">
        <v>207</v>
      </c>
      <c r="C3646" s="196" t="s">
        <v>214</v>
      </c>
      <c r="D3646" s="196" t="s">
        <v>195</v>
      </c>
      <c r="E3646" s="196"/>
      <c r="F3646" s="196">
        <v>0.16728999999999999</v>
      </c>
      <c r="G3646" s="196">
        <v>0.46061999999999997</v>
      </c>
      <c r="H3646" s="196">
        <v>1.0245</v>
      </c>
      <c r="I3646" s="196">
        <v>0.13216</v>
      </c>
      <c r="J3646" s="196"/>
      <c r="K3646" s="196">
        <v>0.26690000000000003</v>
      </c>
      <c r="L3646" s="196">
        <v>0.27185999999999999</v>
      </c>
      <c r="M3646" s="196">
        <v>0.20619000000000001</v>
      </c>
      <c r="N3646" s="196">
        <v>0.12551999999999999</v>
      </c>
      <c r="O3646" s="196">
        <v>0.32786999999999999</v>
      </c>
      <c r="P3646" s="196"/>
      <c r="Q3646" s="197" t="s">
        <v>1</v>
      </c>
    </row>
    <row r="3647" spans="1:17" x14ac:dyDescent="0.2">
      <c r="A3647" s="198" t="s">
        <v>62</v>
      </c>
      <c r="B3647" s="199" t="s">
        <v>207</v>
      </c>
      <c r="C3647" s="199" t="s">
        <v>214</v>
      </c>
      <c r="D3647" s="199" t="s">
        <v>197</v>
      </c>
      <c r="E3647" s="199"/>
      <c r="F3647" s="199">
        <v>0.23952000000000001</v>
      </c>
      <c r="G3647" s="199">
        <v>0.70833000000000002</v>
      </c>
      <c r="H3647" s="199">
        <v>0.77012000000000003</v>
      </c>
      <c r="I3647" s="199">
        <v>0.72155999999999998</v>
      </c>
      <c r="J3647" s="199"/>
      <c r="K3647" s="199">
        <v>0.41355999999999998</v>
      </c>
      <c r="L3647" s="199">
        <v>0.41117999999999999</v>
      </c>
      <c r="M3647" s="199">
        <v>0.61350000000000005</v>
      </c>
      <c r="N3647" s="199">
        <v>0.31043999999999999</v>
      </c>
      <c r="O3647" s="199">
        <v>0.61626999999999998</v>
      </c>
      <c r="P3647" s="199"/>
      <c r="Q3647" s="200" t="s">
        <v>1</v>
      </c>
    </row>
    <row r="3648" spans="1:17" x14ac:dyDescent="0.2">
      <c r="A3648" s="195" t="s">
        <v>62</v>
      </c>
      <c r="B3648" s="196" t="s">
        <v>207</v>
      </c>
      <c r="C3648" s="196" t="s">
        <v>215</v>
      </c>
      <c r="D3648" s="196" t="s">
        <v>195</v>
      </c>
      <c r="E3648" s="196"/>
      <c r="F3648" s="196">
        <v>1.1986300000000001</v>
      </c>
      <c r="G3648" s="196">
        <v>1.5349900000000001</v>
      </c>
      <c r="H3648" s="196">
        <v>1.7811699999999999</v>
      </c>
      <c r="I3648" s="196">
        <v>1.2624</v>
      </c>
      <c r="J3648" s="196"/>
      <c r="K3648" s="196">
        <v>0.33034000000000002</v>
      </c>
      <c r="L3648" s="196">
        <v>0.31630999999999998</v>
      </c>
      <c r="M3648" s="196">
        <v>0.41416999999999998</v>
      </c>
      <c r="N3648" s="196">
        <v>0.25445000000000001</v>
      </c>
      <c r="O3648" s="196">
        <v>0.82752999999999999</v>
      </c>
      <c r="P3648" s="196"/>
      <c r="Q3648" s="197" t="s">
        <v>1</v>
      </c>
    </row>
    <row r="3649" spans="1:17" x14ac:dyDescent="0.2">
      <c r="A3649" s="198" t="s">
        <v>62</v>
      </c>
      <c r="B3649" s="199" t="s">
        <v>207</v>
      </c>
      <c r="C3649" s="199" t="s">
        <v>215</v>
      </c>
      <c r="D3649" s="199" t="s">
        <v>197</v>
      </c>
      <c r="E3649" s="199"/>
      <c r="F3649" s="199">
        <v>0.96618000000000004</v>
      </c>
      <c r="G3649" s="199">
        <v>1.0940000000000001</v>
      </c>
      <c r="H3649" s="199">
        <v>1.7793600000000001</v>
      </c>
      <c r="I3649" s="199">
        <v>0.93220000000000003</v>
      </c>
      <c r="J3649" s="199"/>
      <c r="K3649" s="199">
        <v>0.5</v>
      </c>
      <c r="L3649" s="199">
        <v>0.5</v>
      </c>
      <c r="M3649" s="199">
        <v>0.75124999999999997</v>
      </c>
      <c r="N3649" s="199">
        <v>0.50146000000000002</v>
      </c>
      <c r="O3649" s="199">
        <v>0.91173000000000004</v>
      </c>
      <c r="P3649" s="199"/>
      <c r="Q3649" s="200" t="s">
        <v>1</v>
      </c>
    </row>
    <row r="3650" spans="1:17" x14ac:dyDescent="0.2">
      <c r="A3650" s="195" t="s">
        <v>62</v>
      </c>
      <c r="B3650" s="196" t="s">
        <v>207</v>
      </c>
      <c r="C3650" s="196" t="s">
        <v>213</v>
      </c>
      <c r="D3650" s="196" t="s">
        <v>195</v>
      </c>
      <c r="E3650" s="196"/>
      <c r="F3650" s="196"/>
      <c r="G3650" s="196"/>
      <c r="H3650" s="196"/>
      <c r="I3650" s="196"/>
      <c r="J3650" s="196"/>
      <c r="K3650" s="196"/>
      <c r="L3650" s="196"/>
      <c r="M3650" s="196"/>
      <c r="N3650" s="196"/>
      <c r="O3650" s="196"/>
      <c r="P3650" s="196"/>
      <c r="Q3650" s="197" t="s">
        <v>1</v>
      </c>
    </row>
    <row r="3651" spans="1:17" x14ac:dyDescent="0.2">
      <c r="A3651" s="198" t="s">
        <v>62</v>
      </c>
      <c r="B3651" s="199" t="s">
        <v>207</v>
      </c>
      <c r="C3651" s="199" t="s">
        <v>213</v>
      </c>
      <c r="D3651" s="199" t="s">
        <v>197</v>
      </c>
      <c r="E3651" s="199"/>
      <c r="F3651" s="199"/>
      <c r="G3651" s="199"/>
      <c r="H3651" s="199"/>
      <c r="I3651" s="199"/>
      <c r="J3651" s="199"/>
      <c r="K3651" s="199"/>
      <c r="L3651" s="199"/>
      <c r="M3651" s="199"/>
      <c r="N3651" s="199"/>
      <c r="O3651" s="199"/>
      <c r="P3651" s="199"/>
      <c r="Q3651" s="200" t="s">
        <v>1</v>
      </c>
    </row>
    <row r="3652" spans="1:17" x14ac:dyDescent="0.2">
      <c r="A3652" s="195" t="s">
        <v>62</v>
      </c>
      <c r="B3652" s="196" t="s">
        <v>207</v>
      </c>
      <c r="C3652" s="196" t="s">
        <v>212</v>
      </c>
      <c r="D3652" s="196" t="s">
        <v>195</v>
      </c>
      <c r="E3652" s="196"/>
      <c r="F3652" s="196"/>
      <c r="G3652" s="196"/>
      <c r="H3652" s="196"/>
      <c r="I3652" s="196"/>
      <c r="J3652" s="196"/>
      <c r="K3652" s="196"/>
      <c r="L3652" s="196"/>
      <c r="M3652" s="196"/>
      <c r="N3652" s="196"/>
      <c r="O3652" s="196"/>
      <c r="P3652" s="196"/>
      <c r="Q3652" s="197" t="s">
        <v>1</v>
      </c>
    </row>
    <row r="3653" spans="1:17" x14ac:dyDescent="0.2">
      <c r="A3653" s="198" t="s">
        <v>62</v>
      </c>
      <c r="B3653" s="199" t="s">
        <v>207</v>
      </c>
      <c r="C3653" s="199" t="s">
        <v>212</v>
      </c>
      <c r="D3653" s="199" t="s">
        <v>197</v>
      </c>
      <c r="E3653" s="199"/>
      <c r="F3653" s="199"/>
      <c r="G3653" s="199"/>
      <c r="H3653" s="199"/>
      <c r="I3653" s="199"/>
      <c r="J3653" s="199"/>
      <c r="K3653" s="199"/>
      <c r="L3653" s="199"/>
      <c r="M3653" s="199"/>
      <c r="N3653" s="199"/>
      <c r="O3653" s="199"/>
      <c r="P3653" s="199"/>
      <c r="Q3653" s="200" t="s">
        <v>1</v>
      </c>
    </row>
    <row r="3654" spans="1:17" x14ac:dyDescent="0.2">
      <c r="A3654" s="195" t="s">
        <v>62</v>
      </c>
      <c r="B3654" s="196" t="s">
        <v>207</v>
      </c>
      <c r="C3654" s="196" t="s">
        <v>210</v>
      </c>
      <c r="D3654" s="196" t="s">
        <v>195</v>
      </c>
      <c r="E3654" s="196"/>
      <c r="F3654" s="196"/>
      <c r="G3654" s="196"/>
      <c r="H3654" s="196"/>
      <c r="I3654" s="196"/>
      <c r="J3654" s="196"/>
      <c r="K3654" s="196"/>
      <c r="L3654" s="196"/>
      <c r="M3654" s="196"/>
      <c r="N3654" s="196"/>
      <c r="O3654" s="196"/>
      <c r="P3654" s="196"/>
      <c r="Q3654" s="197" t="s">
        <v>1</v>
      </c>
    </row>
    <row r="3655" spans="1:17" x14ac:dyDescent="0.2">
      <c r="A3655" s="198" t="s">
        <v>62</v>
      </c>
      <c r="B3655" s="199" t="s">
        <v>207</v>
      </c>
      <c r="C3655" s="199" t="s">
        <v>210</v>
      </c>
      <c r="D3655" s="199" t="s">
        <v>197</v>
      </c>
      <c r="E3655" s="199"/>
      <c r="F3655" s="199"/>
      <c r="G3655" s="199"/>
      <c r="H3655" s="199"/>
      <c r="I3655" s="199"/>
      <c r="J3655" s="199"/>
      <c r="K3655" s="199"/>
      <c r="L3655" s="199"/>
      <c r="M3655" s="199"/>
      <c r="N3655" s="199"/>
      <c r="O3655" s="199"/>
      <c r="P3655" s="199"/>
      <c r="Q3655" s="200" t="s">
        <v>1</v>
      </c>
    </row>
    <row r="3656" spans="1:17" x14ac:dyDescent="0.2">
      <c r="A3656" s="195" t="s">
        <v>62</v>
      </c>
      <c r="B3656" s="196" t="s">
        <v>207</v>
      </c>
      <c r="C3656" s="196" t="s">
        <v>206</v>
      </c>
      <c r="D3656" s="196" t="s">
        <v>195</v>
      </c>
      <c r="E3656" s="196"/>
      <c r="F3656" s="196"/>
      <c r="G3656" s="196"/>
      <c r="H3656" s="196"/>
      <c r="I3656" s="196"/>
      <c r="J3656" s="196"/>
      <c r="K3656" s="196"/>
      <c r="L3656" s="196"/>
      <c r="M3656" s="196"/>
      <c r="N3656" s="196"/>
      <c r="O3656" s="196"/>
      <c r="P3656" s="196"/>
      <c r="Q3656" s="197" t="s">
        <v>1</v>
      </c>
    </row>
    <row r="3657" spans="1:17" x14ac:dyDescent="0.2">
      <c r="A3657" s="198" t="s">
        <v>62</v>
      </c>
      <c r="B3657" s="199" t="s">
        <v>207</v>
      </c>
      <c r="C3657" s="199" t="s">
        <v>206</v>
      </c>
      <c r="D3657" s="199" t="s">
        <v>197</v>
      </c>
      <c r="E3657" s="199"/>
      <c r="F3657" s="199"/>
      <c r="G3657" s="199"/>
      <c r="H3657" s="199"/>
      <c r="I3657" s="199"/>
      <c r="J3657" s="199"/>
      <c r="K3657" s="199"/>
      <c r="L3657" s="199"/>
      <c r="M3657" s="199"/>
      <c r="N3657" s="199"/>
      <c r="O3657" s="199"/>
      <c r="P3657" s="199"/>
      <c r="Q3657" s="200" t="s">
        <v>1</v>
      </c>
    </row>
    <row r="3658" spans="1:17" x14ac:dyDescent="0.2">
      <c r="A3658" s="195" t="s">
        <v>62</v>
      </c>
      <c r="B3658" s="196" t="s">
        <v>207</v>
      </c>
      <c r="C3658" s="196" t="s">
        <v>211</v>
      </c>
      <c r="D3658" s="196" t="s">
        <v>195</v>
      </c>
      <c r="E3658" s="199"/>
      <c r="F3658" s="199"/>
      <c r="G3658" s="199"/>
      <c r="H3658" s="199"/>
      <c r="I3658" s="199"/>
      <c r="J3658" s="199"/>
      <c r="K3658" s="199"/>
      <c r="L3658" s="199"/>
      <c r="M3658" s="199"/>
      <c r="N3658" s="199"/>
      <c r="O3658" s="199"/>
      <c r="P3658" s="199"/>
      <c r="Q3658" s="200"/>
    </row>
    <row r="3659" spans="1:17" x14ac:dyDescent="0.2">
      <c r="A3659" s="198" t="s">
        <v>62</v>
      </c>
      <c r="B3659" s="199" t="s">
        <v>207</v>
      </c>
      <c r="C3659" s="199" t="s">
        <v>211</v>
      </c>
      <c r="D3659" s="199" t="s">
        <v>197</v>
      </c>
      <c r="E3659" s="199"/>
      <c r="F3659" s="199"/>
      <c r="G3659" s="199"/>
      <c r="H3659" s="199"/>
      <c r="I3659" s="199"/>
      <c r="J3659" s="199"/>
      <c r="K3659" s="199"/>
      <c r="L3659" s="199"/>
      <c r="M3659" s="199"/>
      <c r="N3659" s="199"/>
      <c r="O3659" s="199"/>
      <c r="P3659" s="199"/>
      <c r="Q3659" s="200"/>
    </row>
    <row r="3660" spans="1:17" x14ac:dyDescent="0.2">
      <c r="A3660" s="195" t="s">
        <v>62</v>
      </c>
      <c r="B3660" s="196" t="s">
        <v>207</v>
      </c>
      <c r="C3660" s="196" t="s">
        <v>1087</v>
      </c>
      <c r="D3660" s="196" t="s">
        <v>195</v>
      </c>
      <c r="E3660" s="199"/>
      <c r="F3660" s="199"/>
      <c r="G3660" s="199"/>
      <c r="H3660" s="199"/>
      <c r="I3660" s="199"/>
      <c r="J3660" s="199"/>
      <c r="K3660" s="199"/>
      <c r="L3660" s="199"/>
      <c r="M3660" s="199"/>
      <c r="N3660" s="199"/>
      <c r="O3660" s="199"/>
      <c r="P3660" s="199"/>
      <c r="Q3660" s="200"/>
    </row>
    <row r="3661" spans="1:17" x14ac:dyDescent="0.2">
      <c r="A3661" s="198" t="s">
        <v>62</v>
      </c>
      <c r="B3661" s="199" t="s">
        <v>207</v>
      </c>
      <c r="C3661" s="199" t="s">
        <v>1087</v>
      </c>
      <c r="D3661" s="199" t="s">
        <v>197</v>
      </c>
      <c r="E3661" s="199"/>
      <c r="F3661" s="199"/>
      <c r="G3661" s="199"/>
      <c r="H3661" s="199"/>
      <c r="I3661" s="199"/>
      <c r="J3661" s="199"/>
      <c r="K3661" s="199"/>
      <c r="L3661" s="199"/>
      <c r="M3661" s="199"/>
      <c r="N3661" s="199"/>
      <c r="O3661" s="199"/>
      <c r="P3661" s="199"/>
      <c r="Q3661" s="200"/>
    </row>
    <row r="3662" spans="1:17" x14ac:dyDescent="0.2">
      <c r="A3662" s="195" t="s">
        <v>63</v>
      </c>
      <c r="B3662" s="196" t="s">
        <v>208</v>
      </c>
      <c r="C3662" s="196" t="s">
        <v>214</v>
      </c>
      <c r="D3662" s="196" t="s">
        <v>195</v>
      </c>
      <c r="E3662" s="196">
        <v>3269</v>
      </c>
      <c r="F3662" s="196">
        <v>3028</v>
      </c>
      <c r="G3662" s="196">
        <v>2420</v>
      </c>
      <c r="H3662" s="196">
        <v>2700</v>
      </c>
      <c r="I3662" s="196">
        <v>2662</v>
      </c>
      <c r="J3662" s="196">
        <v>2712</v>
      </c>
      <c r="K3662" s="196">
        <v>2851</v>
      </c>
      <c r="L3662" s="196">
        <v>3193</v>
      </c>
      <c r="M3662" s="196">
        <v>2901</v>
      </c>
      <c r="N3662" s="196">
        <v>2782</v>
      </c>
      <c r="O3662" s="196"/>
      <c r="P3662" s="196"/>
      <c r="Q3662" s="197" t="s">
        <v>1</v>
      </c>
    </row>
    <row r="3663" spans="1:17" x14ac:dyDescent="0.2">
      <c r="A3663" s="198" t="s">
        <v>63</v>
      </c>
      <c r="B3663" s="199" t="s">
        <v>208</v>
      </c>
      <c r="C3663" s="199" t="s">
        <v>214</v>
      </c>
      <c r="D3663" s="199" t="s">
        <v>197</v>
      </c>
      <c r="E3663" s="199">
        <v>3461</v>
      </c>
      <c r="F3663" s="199">
        <v>3009</v>
      </c>
      <c r="G3663" s="199">
        <v>2718</v>
      </c>
      <c r="H3663" s="199">
        <v>2674</v>
      </c>
      <c r="I3663" s="199">
        <v>2703</v>
      </c>
      <c r="J3663" s="199"/>
      <c r="K3663" s="199">
        <v>2944</v>
      </c>
      <c r="L3663" s="199">
        <v>3526</v>
      </c>
      <c r="M3663" s="199">
        <v>2995</v>
      </c>
      <c r="N3663" s="199">
        <v>2808</v>
      </c>
      <c r="O3663" s="199"/>
      <c r="P3663" s="199"/>
      <c r="Q3663" s="200" t="s">
        <v>1</v>
      </c>
    </row>
    <row r="3664" spans="1:17" x14ac:dyDescent="0.2">
      <c r="A3664" s="195" t="s">
        <v>63</v>
      </c>
      <c r="B3664" s="196" t="s">
        <v>208</v>
      </c>
      <c r="C3664" s="196" t="s">
        <v>215</v>
      </c>
      <c r="D3664" s="196" t="s">
        <v>195</v>
      </c>
      <c r="E3664" s="196">
        <v>2899</v>
      </c>
      <c r="F3664" s="196">
        <v>3539</v>
      </c>
      <c r="G3664" s="196">
        <v>3366</v>
      </c>
      <c r="H3664" s="196">
        <v>3533</v>
      </c>
      <c r="I3664" s="196">
        <v>3130</v>
      </c>
      <c r="J3664" s="196">
        <v>3360</v>
      </c>
      <c r="K3664" s="196">
        <v>3172</v>
      </c>
      <c r="L3664" s="196">
        <v>2962</v>
      </c>
      <c r="M3664" s="196">
        <v>3658</v>
      </c>
      <c r="N3664" s="196">
        <v>3582</v>
      </c>
      <c r="O3664" s="196"/>
      <c r="P3664" s="196"/>
      <c r="Q3664" s="197" t="s">
        <v>1</v>
      </c>
    </row>
    <row r="3665" spans="1:17" x14ac:dyDescent="0.2">
      <c r="A3665" s="198" t="s">
        <v>63</v>
      </c>
      <c r="B3665" s="199" t="s">
        <v>208</v>
      </c>
      <c r="C3665" s="199" t="s">
        <v>215</v>
      </c>
      <c r="D3665" s="199" t="s">
        <v>197</v>
      </c>
      <c r="E3665" s="199">
        <v>3126</v>
      </c>
      <c r="F3665" s="199">
        <v>3685</v>
      </c>
      <c r="G3665" s="199">
        <v>3733</v>
      </c>
      <c r="H3665" s="199">
        <v>4015</v>
      </c>
      <c r="I3665" s="199">
        <v>3567</v>
      </c>
      <c r="J3665" s="199"/>
      <c r="K3665" s="199">
        <v>3624</v>
      </c>
      <c r="L3665" s="199">
        <v>3357</v>
      </c>
      <c r="M3665" s="199">
        <v>4194</v>
      </c>
      <c r="N3665" s="199">
        <v>4107</v>
      </c>
      <c r="O3665" s="199"/>
      <c r="P3665" s="199"/>
      <c r="Q3665" s="200" t="s">
        <v>1</v>
      </c>
    </row>
    <row r="3666" spans="1:17" x14ac:dyDescent="0.2">
      <c r="A3666" s="195" t="s">
        <v>63</v>
      </c>
      <c r="B3666" s="196" t="s">
        <v>208</v>
      </c>
      <c r="C3666" s="196" t="s">
        <v>213</v>
      </c>
      <c r="D3666" s="196" t="s">
        <v>195</v>
      </c>
      <c r="E3666" s="196">
        <v>2682</v>
      </c>
      <c r="F3666" s="196">
        <v>2834</v>
      </c>
      <c r="G3666" s="196">
        <v>2618</v>
      </c>
      <c r="H3666" s="196">
        <v>2716</v>
      </c>
      <c r="I3666" s="196">
        <v>2662</v>
      </c>
      <c r="J3666" s="196">
        <v>2274</v>
      </c>
      <c r="K3666" s="196">
        <v>2644</v>
      </c>
      <c r="L3666" s="196">
        <v>2659</v>
      </c>
      <c r="M3666" s="196">
        <v>2577</v>
      </c>
      <c r="N3666" s="196">
        <v>3024</v>
      </c>
      <c r="O3666" s="196"/>
      <c r="P3666" s="196"/>
      <c r="Q3666" s="197" t="s">
        <v>1</v>
      </c>
    </row>
    <row r="3667" spans="1:17" x14ac:dyDescent="0.2">
      <c r="A3667" s="198" t="s">
        <v>63</v>
      </c>
      <c r="B3667" s="199" t="s">
        <v>208</v>
      </c>
      <c r="C3667" s="199" t="s">
        <v>213</v>
      </c>
      <c r="D3667" s="199" t="s">
        <v>197</v>
      </c>
      <c r="E3667" s="199">
        <v>2770</v>
      </c>
      <c r="F3667" s="199">
        <v>3022</v>
      </c>
      <c r="G3667" s="199">
        <v>2689</v>
      </c>
      <c r="H3667" s="199">
        <v>2547</v>
      </c>
      <c r="I3667" s="199">
        <v>2587</v>
      </c>
      <c r="J3667" s="199"/>
      <c r="K3667" s="199">
        <v>2745</v>
      </c>
      <c r="L3667" s="199">
        <v>3003</v>
      </c>
      <c r="M3667" s="199">
        <v>2572</v>
      </c>
      <c r="N3667" s="199">
        <v>3092</v>
      </c>
      <c r="O3667" s="199"/>
      <c r="P3667" s="199"/>
      <c r="Q3667" s="200" t="s">
        <v>1</v>
      </c>
    </row>
    <row r="3668" spans="1:17" x14ac:dyDescent="0.2">
      <c r="A3668" s="195" t="s">
        <v>63</v>
      </c>
      <c r="B3668" s="196" t="s">
        <v>208</v>
      </c>
      <c r="C3668" s="196" t="s">
        <v>212</v>
      </c>
      <c r="D3668" s="196" t="s">
        <v>195</v>
      </c>
      <c r="E3668" s="196">
        <v>2466</v>
      </c>
      <c r="F3668" s="196">
        <v>2312</v>
      </c>
      <c r="G3668" s="196">
        <v>2993</v>
      </c>
      <c r="H3668" s="196">
        <v>2868</v>
      </c>
      <c r="I3668" s="196">
        <v>2944</v>
      </c>
      <c r="J3668" s="196">
        <v>3173</v>
      </c>
      <c r="K3668" s="196">
        <v>2618</v>
      </c>
      <c r="L3668" s="196">
        <v>2686</v>
      </c>
      <c r="M3668" s="196">
        <v>3017</v>
      </c>
      <c r="N3668" s="196">
        <v>2959</v>
      </c>
      <c r="O3668" s="196"/>
      <c r="P3668" s="196"/>
      <c r="Q3668" s="197" t="s">
        <v>1</v>
      </c>
    </row>
    <row r="3669" spans="1:17" x14ac:dyDescent="0.2">
      <c r="A3669" s="198" t="s">
        <v>63</v>
      </c>
      <c r="B3669" s="199" t="s">
        <v>208</v>
      </c>
      <c r="C3669" s="199" t="s">
        <v>212</v>
      </c>
      <c r="D3669" s="199" t="s">
        <v>197</v>
      </c>
      <c r="E3669" s="199">
        <v>2542</v>
      </c>
      <c r="F3669" s="199">
        <v>2306</v>
      </c>
      <c r="G3669" s="199">
        <v>2957</v>
      </c>
      <c r="H3669" s="199">
        <v>3110</v>
      </c>
      <c r="I3669" s="199">
        <v>3100</v>
      </c>
      <c r="J3669" s="199"/>
      <c r="K3669" s="199">
        <v>2898</v>
      </c>
      <c r="L3669" s="199">
        <v>2823</v>
      </c>
      <c r="M3669" s="199">
        <v>3342</v>
      </c>
      <c r="N3669" s="199">
        <v>3221</v>
      </c>
      <c r="O3669" s="199"/>
      <c r="P3669" s="199"/>
      <c r="Q3669" s="200" t="s">
        <v>1</v>
      </c>
    </row>
    <row r="3670" spans="1:17" x14ac:dyDescent="0.2">
      <c r="A3670" s="195" t="s">
        <v>63</v>
      </c>
      <c r="B3670" s="196" t="s">
        <v>208</v>
      </c>
      <c r="C3670" s="196" t="s">
        <v>210</v>
      </c>
      <c r="D3670" s="196" t="s">
        <v>195</v>
      </c>
      <c r="E3670" s="196">
        <v>2348</v>
      </c>
      <c r="F3670" s="196">
        <v>2490</v>
      </c>
      <c r="G3670" s="196">
        <v>2609</v>
      </c>
      <c r="H3670" s="196">
        <v>2373</v>
      </c>
      <c r="I3670" s="196">
        <v>2673</v>
      </c>
      <c r="J3670" s="196">
        <v>2691</v>
      </c>
      <c r="K3670" s="196">
        <v>2874</v>
      </c>
      <c r="L3670" s="196">
        <v>2670</v>
      </c>
      <c r="M3670" s="196">
        <v>2719</v>
      </c>
      <c r="N3670" s="196">
        <v>2922</v>
      </c>
      <c r="O3670" s="196"/>
      <c r="P3670" s="196"/>
      <c r="Q3670" s="197" t="s">
        <v>1</v>
      </c>
    </row>
    <row r="3671" spans="1:17" x14ac:dyDescent="0.2">
      <c r="A3671" s="198" t="s">
        <v>63</v>
      </c>
      <c r="B3671" s="199" t="s">
        <v>208</v>
      </c>
      <c r="C3671" s="199" t="s">
        <v>210</v>
      </c>
      <c r="D3671" s="199" t="s">
        <v>197</v>
      </c>
      <c r="E3671" s="199">
        <v>2473</v>
      </c>
      <c r="F3671" s="199">
        <v>2507</v>
      </c>
      <c r="G3671" s="199">
        <v>2746</v>
      </c>
      <c r="H3671" s="199">
        <v>2329</v>
      </c>
      <c r="I3671" s="199">
        <v>2785</v>
      </c>
      <c r="J3671" s="199"/>
      <c r="K3671" s="199">
        <v>2927</v>
      </c>
      <c r="L3671" s="199">
        <v>2754</v>
      </c>
      <c r="M3671" s="199">
        <v>2825</v>
      </c>
      <c r="N3671" s="199">
        <v>3092</v>
      </c>
      <c r="O3671" s="199"/>
      <c r="P3671" s="199"/>
      <c r="Q3671" s="200" t="s">
        <v>1</v>
      </c>
    </row>
    <row r="3672" spans="1:17" x14ac:dyDescent="0.2">
      <c r="A3672" s="195" t="s">
        <v>63</v>
      </c>
      <c r="B3672" s="196" t="s">
        <v>208</v>
      </c>
      <c r="C3672" s="196" t="s">
        <v>206</v>
      </c>
      <c r="D3672" s="196" t="s">
        <v>195</v>
      </c>
      <c r="E3672" s="196">
        <v>2293</v>
      </c>
      <c r="F3672" s="196">
        <v>2521</v>
      </c>
      <c r="G3672" s="196">
        <v>3199</v>
      </c>
      <c r="H3672" s="196">
        <v>2589</v>
      </c>
      <c r="I3672" s="196">
        <v>2462</v>
      </c>
      <c r="J3672" s="196">
        <v>2805</v>
      </c>
      <c r="K3672" s="196">
        <v>2604</v>
      </c>
      <c r="L3672" s="196">
        <v>3018</v>
      </c>
      <c r="M3672" s="196">
        <v>2618</v>
      </c>
      <c r="N3672" s="196">
        <v>2761</v>
      </c>
      <c r="O3672" s="196"/>
      <c r="P3672" s="196"/>
      <c r="Q3672" s="197" t="s">
        <v>1</v>
      </c>
    </row>
    <row r="3673" spans="1:17" x14ac:dyDescent="0.2">
      <c r="A3673" s="198" t="s">
        <v>63</v>
      </c>
      <c r="B3673" s="199" t="s">
        <v>208</v>
      </c>
      <c r="C3673" s="199" t="s">
        <v>206</v>
      </c>
      <c r="D3673" s="199" t="s">
        <v>197</v>
      </c>
      <c r="E3673" s="199">
        <v>2255</v>
      </c>
      <c r="F3673" s="199">
        <v>2451</v>
      </c>
      <c r="G3673" s="199">
        <v>3202</v>
      </c>
      <c r="H3673" s="199">
        <v>2528</v>
      </c>
      <c r="I3673" s="199">
        <v>2618</v>
      </c>
      <c r="J3673" s="199"/>
      <c r="K3673" s="199">
        <v>2592</v>
      </c>
      <c r="L3673" s="199">
        <v>2814</v>
      </c>
      <c r="M3673" s="199">
        <v>2698</v>
      </c>
      <c r="N3673" s="199">
        <v>2740</v>
      </c>
      <c r="O3673" s="199"/>
      <c r="P3673" s="199"/>
      <c r="Q3673" s="200" t="s">
        <v>1</v>
      </c>
    </row>
    <row r="3674" spans="1:17" x14ac:dyDescent="0.2">
      <c r="A3674" s="195" t="s">
        <v>63</v>
      </c>
      <c r="B3674" s="196" t="s">
        <v>208</v>
      </c>
      <c r="C3674" s="196" t="s">
        <v>211</v>
      </c>
      <c r="D3674" s="196" t="s">
        <v>195</v>
      </c>
      <c r="E3674" s="196"/>
      <c r="F3674" s="196"/>
      <c r="G3674" s="196"/>
      <c r="H3674" s="196"/>
      <c r="I3674" s="196"/>
      <c r="J3674" s="196"/>
      <c r="K3674" s="196"/>
      <c r="L3674" s="196"/>
      <c r="M3674" s="196"/>
      <c r="N3674" s="196"/>
      <c r="O3674" s="196"/>
      <c r="P3674" s="196"/>
      <c r="Q3674" s="197" t="s">
        <v>1</v>
      </c>
    </row>
    <row r="3675" spans="1:17" x14ac:dyDescent="0.2">
      <c r="A3675" s="198" t="s">
        <v>63</v>
      </c>
      <c r="B3675" s="199" t="s">
        <v>208</v>
      </c>
      <c r="C3675" s="199" t="s">
        <v>211</v>
      </c>
      <c r="D3675" s="199" t="s">
        <v>197</v>
      </c>
      <c r="E3675" s="199"/>
      <c r="F3675" s="199"/>
      <c r="G3675" s="199"/>
      <c r="H3675" s="199"/>
      <c r="I3675" s="199"/>
      <c r="J3675" s="199"/>
      <c r="K3675" s="199"/>
      <c r="L3675" s="199"/>
      <c r="M3675" s="199"/>
      <c r="N3675" s="199"/>
      <c r="O3675" s="199"/>
      <c r="P3675" s="199"/>
      <c r="Q3675" s="200" t="s">
        <v>1</v>
      </c>
    </row>
    <row r="3676" spans="1:17" x14ac:dyDescent="0.2">
      <c r="A3676" s="195" t="s">
        <v>63</v>
      </c>
      <c r="B3676" s="196" t="s">
        <v>205</v>
      </c>
      <c r="C3676" s="196" t="s">
        <v>214</v>
      </c>
      <c r="D3676" s="196" t="s">
        <v>195</v>
      </c>
      <c r="E3676" s="196">
        <v>1560</v>
      </c>
      <c r="F3676" s="196">
        <v>1680</v>
      </c>
      <c r="G3676" s="196">
        <v>2149</v>
      </c>
      <c r="H3676" s="196">
        <v>1692</v>
      </c>
      <c r="I3676" s="196"/>
      <c r="J3676" s="196">
        <v>2090</v>
      </c>
      <c r="K3676" s="196">
        <v>2557</v>
      </c>
      <c r="L3676" s="196">
        <v>2409</v>
      </c>
      <c r="M3676" s="196">
        <v>2856</v>
      </c>
      <c r="N3676" s="196">
        <v>2692</v>
      </c>
      <c r="O3676" s="196"/>
      <c r="P3676" s="196"/>
      <c r="Q3676" s="197" t="s">
        <v>1</v>
      </c>
    </row>
    <row r="3677" spans="1:17" x14ac:dyDescent="0.2">
      <c r="A3677" s="198" t="s">
        <v>63</v>
      </c>
      <c r="B3677" s="199" t="s">
        <v>205</v>
      </c>
      <c r="C3677" s="199" t="s">
        <v>214</v>
      </c>
      <c r="D3677" s="199" t="s">
        <v>197</v>
      </c>
      <c r="E3677" s="199">
        <v>1473</v>
      </c>
      <c r="F3677" s="199">
        <v>1490</v>
      </c>
      <c r="G3677" s="199">
        <v>1976</v>
      </c>
      <c r="H3677" s="199">
        <v>1611</v>
      </c>
      <c r="I3677" s="199"/>
      <c r="J3677" s="199">
        <v>2101</v>
      </c>
      <c r="K3677" s="199">
        <v>2438</v>
      </c>
      <c r="L3677" s="199">
        <v>2334</v>
      </c>
      <c r="M3677" s="199">
        <v>2574</v>
      </c>
      <c r="N3677" s="199">
        <v>2650</v>
      </c>
      <c r="O3677" s="199"/>
      <c r="P3677" s="199"/>
      <c r="Q3677" s="200" t="s">
        <v>1</v>
      </c>
    </row>
    <row r="3678" spans="1:17" x14ac:dyDescent="0.2">
      <c r="A3678" s="195" t="s">
        <v>63</v>
      </c>
      <c r="B3678" s="196" t="s">
        <v>205</v>
      </c>
      <c r="C3678" s="196" t="s">
        <v>215</v>
      </c>
      <c r="D3678" s="196" t="s">
        <v>195</v>
      </c>
      <c r="E3678" s="196">
        <v>1121</v>
      </c>
      <c r="F3678" s="196">
        <v>1316</v>
      </c>
      <c r="G3678" s="196">
        <v>1715</v>
      </c>
      <c r="H3678" s="196">
        <v>1376</v>
      </c>
      <c r="I3678" s="196"/>
      <c r="J3678" s="196">
        <v>2330</v>
      </c>
      <c r="K3678" s="196">
        <v>2276</v>
      </c>
      <c r="L3678" s="196">
        <v>2592</v>
      </c>
      <c r="M3678" s="196">
        <v>2654</v>
      </c>
      <c r="N3678" s="196">
        <v>2773</v>
      </c>
      <c r="O3678" s="196"/>
      <c r="P3678" s="196"/>
      <c r="Q3678" s="197" t="s">
        <v>1</v>
      </c>
    </row>
    <row r="3679" spans="1:17" x14ac:dyDescent="0.2">
      <c r="A3679" s="198" t="s">
        <v>63</v>
      </c>
      <c r="B3679" s="199" t="s">
        <v>205</v>
      </c>
      <c r="C3679" s="199" t="s">
        <v>215</v>
      </c>
      <c r="D3679" s="199" t="s">
        <v>197</v>
      </c>
      <c r="E3679" s="199">
        <v>973</v>
      </c>
      <c r="F3679" s="199">
        <v>1105</v>
      </c>
      <c r="G3679" s="199">
        <v>1525</v>
      </c>
      <c r="H3679" s="199">
        <v>1285</v>
      </c>
      <c r="I3679" s="199"/>
      <c r="J3679" s="199">
        <v>2053</v>
      </c>
      <c r="K3679" s="199">
        <v>2167</v>
      </c>
      <c r="L3679" s="199">
        <v>2450</v>
      </c>
      <c r="M3679" s="199">
        <v>2553</v>
      </c>
      <c r="N3679" s="199">
        <v>2527</v>
      </c>
      <c r="O3679" s="199"/>
      <c r="P3679" s="199"/>
      <c r="Q3679" s="200" t="s">
        <v>1</v>
      </c>
    </row>
    <row r="3680" spans="1:17" x14ac:dyDescent="0.2">
      <c r="A3680" s="195" t="s">
        <v>63</v>
      </c>
      <c r="B3680" s="196" t="s">
        <v>205</v>
      </c>
      <c r="C3680" s="196" t="s">
        <v>213</v>
      </c>
      <c r="D3680" s="196" t="s">
        <v>195</v>
      </c>
      <c r="E3680" s="196">
        <v>1095</v>
      </c>
      <c r="F3680" s="196">
        <v>1256</v>
      </c>
      <c r="G3680" s="196">
        <v>1496</v>
      </c>
      <c r="H3680" s="196">
        <v>1334</v>
      </c>
      <c r="I3680" s="196"/>
      <c r="J3680" s="196">
        <v>2609</v>
      </c>
      <c r="K3680" s="196">
        <v>2471</v>
      </c>
      <c r="L3680" s="196">
        <v>2373</v>
      </c>
      <c r="M3680" s="196">
        <v>2714</v>
      </c>
      <c r="N3680" s="196">
        <v>3042</v>
      </c>
      <c r="O3680" s="196"/>
      <c r="P3680" s="196"/>
      <c r="Q3680" s="197" t="s">
        <v>1</v>
      </c>
    </row>
    <row r="3681" spans="1:17" x14ac:dyDescent="0.2">
      <c r="A3681" s="198" t="s">
        <v>63</v>
      </c>
      <c r="B3681" s="199" t="s">
        <v>205</v>
      </c>
      <c r="C3681" s="199" t="s">
        <v>213</v>
      </c>
      <c r="D3681" s="199" t="s">
        <v>197</v>
      </c>
      <c r="E3681" s="199">
        <v>1043</v>
      </c>
      <c r="F3681" s="199">
        <v>1177</v>
      </c>
      <c r="G3681" s="199">
        <v>1199</v>
      </c>
      <c r="H3681" s="199">
        <v>1300</v>
      </c>
      <c r="I3681" s="199"/>
      <c r="J3681" s="199">
        <v>2191</v>
      </c>
      <c r="K3681" s="199">
        <v>2140</v>
      </c>
      <c r="L3681" s="199">
        <v>2259</v>
      </c>
      <c r="M3681" s="199">
        <v>2362</v>
      </c>
      <c r="N3681" s="199">
        <v>2691</v>
      </c>
      <c r="O3681" s="199"/>
      <c r="P3681" s="199"/>
      <c r="Q3681" s="200" t="s">
        <v>1</v>
      </c>
    </row>
    <row r="3682" spans="1:17" x14ac:dyDescent="0.2">
      <c r="A3682" s="195" t="s">
        <v>63</v>
      </c>
      <c r="B3682" s="196" t="s">
        <v>205</v>
      </c>
      <c r="C3682" s="196" t="s">
        <v>212</v>
      </c>
      <c r="D3682" s="196" t="s">
        <v>195</v>
      </c>
      <c r="E3682" s="196"/>
      <c r="F3682" s="196"/>
      <c r="G3682" s="196"/>
      <c r="H3682" s="196"/>
      <c r="I3682" s="196"/>
      <c r="J3682" s="196"/>
      <c r="K3682" s="196"/>
      <c r="L3682" s="196"/>
      <c r="M3682" s="196"/>
      <c r="N3682" s="196"/>
      <c r="O3682" s="196"/>
      <c r="P3682" s="196"/>
      <c r="Q3682" s="197" t="s">
        <v>1</v>
      </c>
    </row>
    <row r="3683" spans="1:17" x14ac:dyDescent="0.2">
      <c r="A3683" s="198" t="s">
        <v>63</v>
      </c>
      <c r="B3683" s="199" t="s">
        <v>205</v>
      </c>
      <c r="C3683" s="199" t="s">
        <v>212</v>
      </c>
      <c r="D3683" s="199" t="s">
        <v>197</v>
      </c>
      <c r="E3683" s="199"/>
      <c r="F3683" s="199"/>
      <c r="G3683" s="199"/>
      <c r="H3683" s="199"/>
      <c r="I3683" s="199"/>
      <c r="J3683" s="199"/>
      <c r="K3683" s="199"/>
      <c r="L3683" s="199"/>
      <c r="M3683" s="199"/>
      <c r="N3683" s="199"/>
      <c r="O3683" s="199"/>
      <c r="P3683" s="199"/>
      <c r="Q3683" s="200" t="s">
        <v>1</v>
      </c>
    </row>
    <row r="3684" spans="1:17" x14ac:dyDescent="0.2">
      <c r="A3684" s="195" t="s">
        <v>63</v>
      </c>
      <c r="B3684" s="196" t="s">
        <v>205</v>
      </c>
      <c r="C3684" s="196" t="s">
        <v>210</v>
      </c>
      <c r="D3684" s="196" t="s">
        <v>195</v>
      </c>
      <c r="E3684" s="196"/>
      <c r="F3684" s="196"/>
      <c r="G3684" s="196"/>
      <c r="H3684" s="196"/>
      <c r="I3684" s="196"/>
      <c r="J3684" s="196"/>
      <c r="K3684" s="196"/>
      <c r="L3684" s="196"/>
      <c r="M3684" s="196"/>
      <c r="N3684" s="196"/>
      <c r="O3684" s="196"/>
      <c r="P3684" s="196"/>
      <c r="Q3684" s="197" t="s">
        <v>1</v>
      </c>
    </row>
    <row r="3685" spans="1:17" x14ac:dyDescent="0.2">
      <c r="A3685" s="198" t="s">
        <v>63</v>
      </c>
      <c r="B3685" s="199" t="s">
        <v>205</v>
      </c>
      <c r="C3685" s="199" t="s">
        <v>210</v>
      </c>
      <c r="D3685" s="199" t="s">
        <v>197</v>
      </c>
      <c r="E3685" s="199"/>
      <c r="F3685" s="199"/>
      <c r="G3685" s="199"/>
      <c r="H3685" s="199"/>
      <c r="I3685" s="199"/>
      <c r="J3685" s="199"/>
      <c r="K3685" s="199"/>
      <c r="L3685" s="199"/>
      <c r="M3685" s="199"/>
      <c r="N3685" s="199"/>
      <c r="O3685" s="199"/>
      <c r="P3685" s="199"/>
      <c r="Q3685" s="200" t="s">
        <v>1</v>
      </c>
    </row>
    <row r="3686" spans="1:17" x14ac:dyDescent="0.2">
      <c r="A3686" s="195" t="s">
        <v>63</v>
      </c>
      <c r="B3686" s="196" t="s">
        <v>205</v>
      </c>
      <c r="C3686" s="196" t="s">
        <v>206</v>
      </c>
      <c r="D3686" s="196" t="s">
        <v>195</v>
      </c>
      <c r="E3686" s="196"/>
      <c r="F3686" s="196"/>
      <c r="G3686" s="196"/>
      <c r="H3686" s="196"/>
      <c r="I3686" s="196"/>
      <c r="J3686" s="196"/>
      <c r="K3686" s="196"/>
      <c r="L3686" s="196"/>
      <c r="M3686" s="196"/>
      <c r="N3686" s="196"/>
      <c r="O3686" s="196"/>
      <c r="P3686" s="196"/>
      <c r="Q3686" s="197" t="s">
        <v>1</v>
      </c>
    </row>
    <row r="3687" spans="1:17" x14ac:dyDescent="0.2">
      <c r="A3687" s="198" t="s">
        <v>63</v>
      </c>
      <c r="B3687" s="199" t="s">
        <v>205</v>
      </c>
      <c r="C3687" s="199" t="s">
        <v>206</v>
      </c>
      <c r="D3687" s="199" t="s">
        <v>197</v>
      </c>
      <c r="E3687" s="199"/>
      <c r="F3687" s="199"/>
      <c r="G3687" s="199"/>
      <c r="H3687" s="199"/>
      <c r="I3687" s="199"/>
      <c r="J3687" s="199"/>
      <c r="K3687" s="199"/>
      <c r="L3687" s="199"/>
      <c r="M3687" s="199"/>
      <c r="N3687" s="199"/>
      <c r="O3687" s="199"/>
      <c r="P3687" s="199"/>
      <c r="Q3687" s="200" t="s">
        <v>1</v>
      </c>
    </row>
    <row r="3688" spans="1:17" x14ac:dyDescent="0.2">
      <c r="A3688" s="195" t="s">
        <v>63</v>
      </c>
      <c r="B3688" s="196" t="s">
        <v>205</v>
      </c>
      <c r="C3688" s="196" t="s">
        <v>211</v>
      </c>
      <c r="D3688" s="196" t="s">
        <v>195</v>
      </c>
      <c r="E3688" s="199"/>
      <c r="F3688" s="199"/>
      <c r="G3688" s="199"/>
      <c r="H3688" s="199"/>
      <c r="I3688" s="199"/>
      <c r="J3688" s="199"/>
      <c r="K3688" s="199"/>
      <c r="L3688" s="199"/>
      <c r="M3688" s="199"/>
      <c r="N3688" s="199"/>
      <c r="O3688" s="199"/>
      <c r="P3688" s="199"/>
      <c r="Q3688" s="200"/>
    </row>
    <row r="3689" spans="1:17" x14ac:dyDescent="0.2">
      <c r="A3689" s="198" t="s">
        <v>63</v>
      </c>
      <c r="B3689" s="199" t="s">
        <v>205</v>
      </c>
      <c r="C3689" s="199" t="s">
        <v>211</v>
      </c>
      <c r="D3689" s="199" t="s">
        <v>197</v>
      </c>
      <c r="E3689" s="199"/>
      <c r="F3689" s="199"/>
      <c r="G3689" s="199"/>
      <c r="H3689" s="199"/>
      <c r="I3689" s="199"/>
      <c r="J3689" s="199"/>
      <c r="K3689" s="199"/>
      <c r="L3689" s="199"/>
      <c r="M3689" s="199"/>
      <c r="N3689" s="199"/>
      <c r="O3689" s="199"/>
      <c r="P3689" s="199"/>
      <c r="Q3689" s="200"/>
    </row>
    <row r="3690" spans="1:17" x14ac:dyDescent="0.2">
      <c r="A3690" s="195" t="s">
        <v>63</v>
      </c>
      <c r="B3690" s="196" t="s">
        <v>205</v>
      </c>
      <c r="C3690" s="196" t="s">
        <v>1087</v>
      </c>
      <c r="D3690" s="196" t="s">
        <v>195</v>
      </c>
      <c r="E3690" s="199"/>
      <c r="F3690" s="199"/>
      <c r="G3690" s="199"/>
      <c r="H3690" s="199"/>
      <c r="I3690" s="199"/>
      <c r="J3690" s="199"/>
      <c r="K3690" s="199"/>
      <c r="L3690" s="199"/>
      <c r="M3690" s="199"/>
      <c r="N3690" s="199"/>
      <c r="O3690" s="199"/>
      <c r="P3690" s="199"/>
      <c r="Q3690" s="200"/>
    </row>
    <row r="3691" spans="1:17" x14ac:dyDescent="0.2">
      <c r="A3691" s="198" t="s">
        <v>63</v>
      </c>
      <c r="B3691" s="199" t="s">
        <v>205</v>
      </c>
      <c r="C3691" s="199" t="s">
        <v>1087</v>
      </c>
      <c r="D3691" s="199" t="s">
        <v>197</v>
      </c>
      <c r="E3691" s="199"/>
      <c r="F3691" s="199"/>
      <c r="G3691" s="199"/>
      <c r="H3691" s="199"/>
      <c r="I3691" s="199"/>
      <c r="J3691" s="199"/>
      <c r="K3691" s="199"/>
      <c r="L3691" s="199"/>
      <c r="M3691" s="199"/>
      <c r="N3691" s="199"/>
      <c r="O3691" s="199"/>
      <c r="P3691" s="199"/>
      <c r="Q3691" s="200"/>
    </row>
    <row r="3692" spans="1:17" x14ac:dyDescent="0.2">
      <c r="A3692" s="195" t="s">
        <v>63</v>
      </c>
      <c r="B3692" s="196" t="s">
        <v>209</v>
      </c>
      <c r="C3692" s="196" t="s">
        <v>214</v>
      </c>
      <c r="D3692" s="196" t="s">
        <v>195</v>
      </c>
      <c r="E3692" s="196">
        <v>23.095749999999999</v>
      </c>
      <c r="F3692" s="196">
        <v>4.4253600000000004</v>
      </c>
      <c r="G3692" s="196">
        <v>0.53718999999999995</v>
      </c>
      <c r="H3692" s="196">
        <v>0.77778000000000003</v>
      </c>
      <c r="I3692" s="196"/>
      <c r="J3692" s="196">
        <v>0.81120999999999999</v>
      </c>
      <c r="K3692" s="196">
        <v>1.4380900000000001</v>
      </c>
      <c r="L3692" s="196"/>
      <c r="M3692" s="196">
        <v>1.6546000000000001</v>
      </c>
      <c r="N3692" s="196">
        <v>0.86268999999999996</v>
      </c>
      <c r="O3692" s="196"/>
      <c r="P3692" s="196"/>
      <c r="Q3692" s="197" t="s">
        <v>1</v>
      </c>
    </row>
    <row r="3693" spans="1:17" x14ac:dyDescent="0.2">
      <c r="A3693" s="198" t="s">
        <v>63</v>
      </c>
      <c r="B3693" s="199" t="s">
        <v>209</v>
      </c>
      <c r="C3693" s="199" t="s">
        <v>214</v>
      </c>
      <c r="D3693" s="199" t="s">
        <v>197</v>
      </c>
      <c r="E3693" s="199">
        <v>27.59318</v>
      </c>
      <c r="F3693" s="199">
        <v>4.1209699999999998</v>
      </c>
      <c r="G3693" s="199">
        <v>1.3613</v>
      </c>
      <c r="H3693" s="199">
        <v>1.0471200000000001</v>
      </c>
      <c r="I3693" s="199"/>
      <c r="J3693" s="199">
        <v>1.19215</v>
      </c>
      <c r="K3693" s="199">
        <v>2.34375</v>
      </c>
      <c r="L3693" s="199"/>
      <c r="M3693" s="199">
        <v>2.5709499999999998</v>
      </c>
      <c r="N3693" s="199">
        <v>1.35328</v>
      </c>
      <c r="O3693" s="199"/>
      <c r="P3693" s="199"/>
      <c r="Q3693" s="200" t="s">
        <v>1</v>
      </c>
    </row>
    <row r="3694" spans="1:17" x14ac:dyDescent="0.2">
      <c r="A3694" s="195" t="s">
        <v>63</v>
      </c>
      <c r="B3694" s="196" t="s">
        <v>209</v>
      </c>
      <c r="C3694" s="196" t="s">
        <v>215</v>
      </c>
      <c r="D3694" s="196" t="s">
        <v>195</v>
      </c>
      <c r="E3694" s="196">
        <v>21.248709999999999</v>
      </c>
      <c r="F3694" s="196">
        <v>12.4894</v>
      </c>
      <c r="G3694" s="196">
        <v>23.262029999999999</v>
      </c>
      <c r="H3694" s="196">
        <v>19.162189999999999</v>
      </c>
      <c r="I3694" s="196"/>
      <c r="J3694" s="196">
        <v>19.79167</v>
      </c>
      <c r="K3694" s="196">
        <v>16.046659999999999</v>
      </c>
      <c r="L3694" s="196"/>
      <c r="M3694" s="196">
        <v>17.140509999999999</v>
      </c>
      <c r="N3694" s="196">
        <v>17.783359999999998</v>
      </c>
      <c r="O3694" s="196"/>
      <c r="P3694" s="196"/>
      <c r="Q3694" s="197" t="s">
        <v>1</v>
      </c>
    </row>
    <row r="3695" spans="1:17" x14ac:dyDescent="0.2">
      <c r="A3695" s="198" t="s">
        <v>63</v>
      </c>
      <c r="B3695" s="199" t="s">
        <v>209</v>
      </c>
      <c r="C3695" s="199" t="s">
        <v>215</v>
      </c>
      <c r="D3695" s="199" t="s">
        <v>197</v>
      </c>
      <c r="E3695" s="199">
        <v>24.920030000000001</v>
      </c>
      <c r="F3695" s="199">
        <v>12.483040000000001</v>
      </c>
      <c r="G3695" s="199">
        <v>29.359760000000001</v>
      </c>
      <c r="H3695" s="199">
        <v>22.565380000000001</v>
      </c>
      <c r="I3695" s="199"/>
      <c r="J3695" s="199">
        <v>26.965699999999998</v>
      </c>
      <c r="K3695" s="199">
        <v>22.599340000000002</v>
      </c>
      <c r="L3695" s="199"/>
      <c r="M3695" s="199">
        <v>21.57845</v>
      </c>
      <c r="N3695" s="199">
        <v>27.270510000000002</v>
      </c>
      <c r="O3695" s="199"/>
      <c r="P3695" s="199"/>
      <c r="Q3695" s="200" t="s">
        <v>1</v>
      </c>
    </row>
    <row r="3696" spans="1:17" x14ac:dyDescent="0.2">
      <c r="A3696" s="195" t="s">
        <v>63</v>
      </c>
      <c r="B3696" s="196" t="s">
        <v>209</v>
      </c>
      <c r="C3696" s="196" t="s">
        <v>213</v>
      </c>
      <c r="D3696" s="196" t="s">
        <v>195</v>
      </c>
      <c r="E3696" s="196">
        <v>19.98509</v>
      </c>
      <c r="F3696" s="196">
        <v>14.749470000000001</v>
      </c>
      <c r="G3696" s="196">
        <v>0.53476000000000001</v>
      </c>
      <c r="H3696" s="196">
        <v>1.47275</v>
      </c>
      <c r="I3696" s="196"/>
      <c r="J3696" s="196">
        <v>1.36324</v>
      </c>
      <c r="K3696" s="196">
        <v>1.2481100000000001</v>
      </c>
      <c r="L3696" s="196"/>
      <c r="M3696" s="196">
        <v>5.6654999999999998</v>
      </c>
      <c r="N3696" s="196">
        <v>1.4219599999999999</v>
      </c>
      <c r="O3696" s="196"/>
      <c r="P3696" s="196"/>
      <c r="Q3696" s="197" t="s">
        <v>1</v>
      </c>
    </row>
    <row r="3697" spans="1:17" x14ac:dyDescent="0.2">
      <c r="A3697" s="198" t="s">
        <v>63</v>
      </c>
      <c r="B3697" s="199" t="s">
        <v>209</v>
      </c>
      <c r="C3697" s="199" t="s">
        <v>213</v>
      </c>
      <c r="D3697" s="199" t="s">
        <v>197</v>
      </c>
      <c r="E3697" s="199">
        <v>23.574010000000001</v>
      </c>
      <c r="F3697" s="199">
        <v>14.75844</v>
      </c>
      <c r="G3697" s="199">
        <v>0.78095999999999999</v>
      </c>
      <c r="H3697" s="199">
        <v>1.3741699999999999</v>
      </c>
      <c r="I3697" s="199"/>
      <c r="J3697" s="199">
        <v>1.64835</v>
      </c>
      <c r="K3697" s="199">
        <v>1.5300499999999999</v>
      </c>
      <c r="L3697" s="199"/>
      <c r="M3697" s="199">
        <v>4.00467</v>
      </c>
      <c r="N3697" s="199">
        <v>1.5200499999999999</v>
      </c>
      <c r="O3697" s="199"/>
      <c r="P3697" s="199"/>
      <c r="Q3697" s="200" t="s">
        <v>1</v>
      </c>
    </row>
    <row r="3698" spans="1:17" x14ac:dyDescent="0.2">
      <c r="A3698" s="195" t="s">
        <v>63</v>
      </c>
      <c r="B3698" s="196" t="s">
        <v>209</v>
      </c>
      <c r="C3698" s="196" t="s">
        <v>212</v>
      </c>
      <c r="D3698" s="196" t="s">
        <v>195</v>
      </c>
      <c r="E3698" s="196">
        <v>15.81509</v>
      </c>
      <c r="F3698" s="196">
        <v>11.980969999999999</v>
      </c>
      <c r="G3698" s="196">
        <v>10.090210000000001</v>
      </c>
      <c r="H3698" s="196">
        <v>5.5090700000000004</v>
      </c>
      <c r="I3698" s="196"/>
      <c r="J3698" s="196">
        <v>16.545860000000001</v>
      </c>
      <c r="K3698" s="196">
        <v>13.254390000000001</v>
      </c>
      <c r="L3698" s="196"/>
      <c r="M3698" s="196">
        <v>12.92675</v>
      </c>
      <c r="N3698" s="196">
        <v>13.78844</v>
      </c>
      <c r="O3698" s="196"/>
      <c r="P3698" s="196"/>
      <c r="Q3698" s="197" t="s">
        <v>1</v>
      </c>
    </row>
    <row r="3699" spans="1:17" x14ac:dyDescent="0.2">
      <c r="A3699" s="198" t="s">
        <v>63</v>
      </c>
      <c r="B3699" s="199" t="s">
        <v>209</v>
      </c>
      <c r="C3699" s="199" t="s">
        <v>212</v>
      </c>
      <c r="D3699" s="199" t="s">
        <v>197</v>
      </c>
      <c r="E3699" s="199">
        <v>18.489380000000001</v>
      </c>
      <c r="F3699" s="199">
        <v>12.01214</v>
      </c>
      <c r="G3699" s="199">
        <v>12.95232</v>
      </c>
      <c r="H3699" s="199">
        <v>6.1414799999999996</v>
      </c>
      <c r="I3699" s="199"/>
      <c r="J3699" s="199">
        <v>20.332719999999998</v>
      </c>
      <c r="K3699" s="199">
        <v>16.21808</v>
      </c>
      <c r="L3699" s="199"/>
      <c r="M3699" s="199">
        <v>16.27768</v>
      </c>
      <c r="N3699" s="199">
        <v>19.372869999999999</v>
      </c>
      <c r="O3699" s="199"/>
      <c r="P3699" s="199"/>
      <c r="Q3699" s="200" t="s">
        <v>1</v>
      </c>
    </row>
    <row r="3700" spans="1:17" x14ac:dyDescent="0.2">
      <c r="A3700" s="195" t="s">
        <v>63</v>
      </c>
      <c r="B3700" s="196" t="s">
        <v>209</v>
      </c>
      <c r="C3700" s="196" t="s">
        <v>210</v>
      </c>
      <c r="D3700" s="196" t="s">
        <v>195</v>
      </c>
      <c r="E3700" s="196">
        <v>24.446339999999999</v>
      </c>
      <c r="F3700" s="196">
        <v>18.23293</v>
      </c>
      <c r="G3700" s="196">
        <v>2.14642</v>
      </c>
      <c r="H3700" s="196">
        <v>14.70712</v>
      </c>
      <c r="I3700" s="196"/>
      <c r="J3700" s="196">
        <v>9.7361599999999999</v>
      </c>
      <c r="K3700" s="196">
        <v>7.9331899999999997</v>
      </c>
      <c r="L3700" s="196"/>
      <c r="M3700" s="196">
        <v>13.424049999999999</v>
      </c>
      <c r="N3700" s="196">
        <v>10.301159999999999</v>
      </c>
      <c r="O3700" s="196"/>
      <c r="P3700" s="196"/>
      <c r="Q3700" s="197" t="s">
        <v>1</v>
      </c>
    </row>
    <row r="3701" spans="1:17" x14ac:dyDescent="0.2">
      <c r="A3701" s="198" t="s">
        <v>63</v>
      </c>
      <c r="B3701" s="199" t="s">
        <v>209</v>
      </c>
      <c r="C3701" s="199" t="s">
        <v>210</v>
      </c>
      <c r="D3701" s="199" t="s">
        <v>197</v>
      </c>
      <c r="E3701" s="199">
        <v>26.20299</v>
      </c>
      <c r="F3701" s="199">
        <v>18.228960000000001</v>
      </c>
      <c r="G3701" s="199">
        <v>3.9329900000000002</v>
      </c>
      <c r="H3701" s="199">
        <v>17.38944</v>
      </c>
      <c r="I3701" s="199"/>
      <c r="J3701" s="199">
        <v>14.045159999999999</v>
      </c>
      <c r="K3701" s="199">
        <v>11.171849999999999</v>
      </c>
      <c r="L3701" s="199"/>
      <c r="M3701" s="199">
        <v>21.628319999999999</v>
      </c>
      <c r="N3701" s="199">
        <v>14.586029999999999</v>
      </c>
      <c r="O3701" s="199"/>
      <c r="P3701" s="199"/>
      <c r="Q3701" s="200" t="s">
        <v>1</v>
      </c>
    </row>
    <row r="3702" spans="1:17" x14ac:dyDescent="0.2">
      <c r="A3702" s="195" t="s">
        <v>63</v>
      </c>
      <c r="B3702" s="196" t="s">
        <v>209</v>
      </c>
      <c r="C3702" s="196" t="s">
        <v>206</v>
      </c>
      <c r="D3702" s="196" t="s">
        <v>195</v>
      </c>
      <c r="E3702" s="196">
        <v>33.187959999999997</v>
      </c>
      <c r="F3702" s="196">
        <v>30.821100000000001</v>
      </c>
      <c r="G3702" s="196">
        <v>23.507349999999999</v>
      </c>
      <c r="H3702" s="196">
        <v>29.20046</v>
      </c>
      <c r="I3702" s="196"/>
      <c r="J3702" s="196">
        <v>15.68627</v>
      </c>
      <c r="K3702" s="196">
        <v>13.517670000000001</v>
      </c>
      <c r="L3702" s="196"/>
      <c r="M3702" s="196">
        <v>18.220020000000002</v>
      </c>
      <c r="N3702" s="196">
        <v>13.72691</v>
      </c>
      <c r="O3702" s="196"/>
      <c r="P3702" s="196"/>
      <c r="Q3702" s="197" t="s">
        <v>1</v>
      </c>
    </row>
    <row r="3703" spans="1:17" x14ac:dyDescent="0.2">
      <c r="A3703" s="198" t="s">
        <v>63</v>
      </c>
      <c r="B3703" s="199" t="s">
        <v>209</v>
      </c>
      <c r="C3703" s="199" t="s">
        <v>206</v>
      </c>
      <c r="D3703" s="199" t="s">
        <v>197</v>
      </c>
      <c r="E3703" s="199">
        <v>33.48115</v>
      </c>
      <c r="F3703" s="199">
        <v>30.844550000000002</v>
      </c>
      <c r="G3703" s="199">
        <v>24.953150000000001</v>
      </c>
      <c r="H3703" s="199">
        <v>32.199370000000002</v>
      </c>
      <c r="I3703" s="199"/>
      <c r="J3703" s="199">
        <v>19.782530000000001</v>
      </c>
      <c r="K3703" s="199">
        <v>18.479939999999999</v>
      </c>
      <c r="L3703" s="199"/>
      <c r="M3703" s="199">
        <v>23.75834</v>
      </c>
      <c r="N3703" s="199">
        <v>17.226279999999999</v>
      </c>
      <c r="O3703" s="199"/>
      <c r="P3703" s="199"/>
      <c r="Q3703" s="200" t="s">
        <v>1</v>
      </c>
    </row>
    <row r="3704" spans="1:17" x14ac:dyDescent="0.2">
      <c r="A3704" s="195" t="s">
        <v>63</v>
      </c>
      <c r="B3704" s="196" t="s">
        <v>209</v>
      </c>
      <c r="C3704" s="196" t="s">
        <v>211</v>
      </c>
      <c r="D3704" s="196" t="s">
        <v>195</v>
      </c>
      <c r="E3704" s="196"/>
      <c r="F3704" s="196"/>
      <c r="G3704" s="196"/>
      <c r="H3704" s="196"/>
      <c r="I3704" s="196"/>
      <c r="J3704" s="196"/>
      <c r="K3704" s="196"/>
      <c r="L3704" s="196"/>
      <c r="M3704" s="196"/>
      <c r="N3704" s="196"/>
      <c r="O3704" s="196"/>
      <c r="P3704" s="196"/>
      <c r="Q3704" s="197" t="s">
        <v>1</v>
      </c>
    </row>
    <row r="3705" spans="1:17" x14ac:dyDescent="0.2">
      <c r="A3705" s="198" t="s">
        <v>63</v>
      </c>
      <c r="B3705" s="199" t="s">
        <v>209</v>
      </c>
      <c r="C3705" s="199" t="s">
        <v>211</v>
      </c>
      <c r="D3705" s="199" t="s">
        <v>197</v>
      </c>
      <c r="E3705" s="199"/>
      <c r="F3705" s="199"/>
      <c r="G3705" s="199"/>
      <c r="H3705" s="199"/>
      <c r="I3705" s="199"/>
      <c r="J3705" s="199"/>
      <c r="K3705" s="199"/>
      <c r="L3705" s="199"/>
      <c r="M3705" s="199"/>
      <c r="N3705" s="199"/>
      <c r="O3705" s="199"/>
      <c r="P3705" s="199"/>
      <c r="Q3705" s="200" t="s">
        <v>1</v>
      </c>
    </row>
    <row r="3706" spans="1:17" x14ac:dyDescent="0.2">
      <c r="A3706" s="195" t="s">
        <v>63</v>
      </c>
      <c r="B3706" s="196" t="s">
        <v>207</v>
      </c>
      <c r="C3706" s="196" t="s">
        <v>214</v>
      </c>
      <c r="D3706" s="196" t="s">
        <v>195</v>
      </c>
      <c r="E3706" s="196">
        <v>29.038460000000001</v>
      </c>
      <c r="F3706" s="196"/>
      <c r="G3706" s="196">
        <v>15.30945</v>
      </c>
      <c r="H3706" s="196">
        <v>24.763590000000001</v>
      </c>
      <c r="I3706" s="196"/>
      <c r="J3706" s="196">
        <v>17.511959999999998</v>
      </c>
      <c r="K3706" s="196">
        <v>8.8775899999999996</v>
      </c>
      <c r="L3706" s="196">
        <v>12.28726</v>
      </c>
      <c r="M3706" s="196"/>
      <c r="N3706" s="196">
        <v>12.74146</v>
      </c>
      <c r="O3706" s="196"/>
      <c r="P3706" s="196"/>
      <c r="Q3706" s="197" t="s">
        <v>1</v>
      </c>
    </row>
    <row r="3707" spans="1:17" x14ac:dyDescent="0.2">
      <c r="A3707" s="198" t="s">
        <v>63</v>
      </c>
      <c r="B3707" s="199" t="s">
        <v>207</v>
      </c>
      <c r="C3707" s="199" t="s">
        <v>214</v>
      </c>
      <c r="D3707" s="199" t="s">
        <v>197</v>
      </c>
      <c r="E3707" s="199">
        <v>38.085540000000002</v>
      </c>
      <c r="F3707" s="199"/>
      <c r="G3707" s="199">
        <v>16.649799999999999</v>
      </c>
      <c r="H3707" s="199">
        <v>25.5121</v>
      </c>
      <c r="I3707" s="199"/>
      <c r="J3707" s="199">
        <v>19.990480000000002</v>
      </c>
      <c r="K3707" s="199">
        <v>11.60788</v>
      </c>
      <c r="L3707" s="199">
        <v>16.880890000000001</v>
      </c>
      <c r="M3707" s="199"/>
      <c r="N3707" s="199">
        <v>17.207550000000001</v>
      </c>
      <c r="O3707" s="199"/>
      <c r="P3707" s="199"/>
      <c r="Q3707" s="200" t="s">
        <v>1</v>
      </c>
    </row>
    <row r="3708" spans="1:17" x14ac:dyDescent="0.2">
      <c r="A3708" s="195" t="s">
        <v>63</v>
      </c>
      <c r="B3708" s="196" t="s">
        <v>207</v>
      </c>
      <c r="C3708" s="196" t="s">
        <v>215</v>
      </c>
      <c r="D3708" s="196" t="s">
        <v>195</v>
      </c>
      <c r="E3708" s="196">
        <v>23.193580000000001</v>
      </c>
      <c r="F3708" s="196"/>
      <c r="G3708" s="196">
        <v>17.900870000000001</v>
      </c>
      <c r="H3708" s="196">
        <v>25.290700000000001</v>
      </c>
      <c r="I3708" s="196"/>
      <c r="J3708" s="196">
        <v>10.729609999999999</v>
      </c>
      <c r="K3708" s="196">
        <v>23.681899999999999</v>
      </c>
      <c r="L3708" s="196">
        <v>19.830249999999999</v>
      </c>
      <c r="M3708" s="196"/>
      <c r="N3708" s="196">
        <v>22.719080000000002</v>
      </c>
      <c r="O3708" s="196"/>
      <c r="P3708" s="196"/>
      <c r="Q3708" s="197" t="s">
        <v>1</v>
      </c>
    </row>
    <row r="3709" spans="1:17" x14ac:dyDescent="0.2">
      <c r="A3709" s="198" t="s">
        <v>63</v>
      </c>
      <c r="B3709" s="199" t="s">
        <v>207</v>
      </c>
      <c r="C3709" s="199" t="s">
        <v>215</v>
      </c>
      <c r="D3709" s="199" t="s">
        <v>197</v>
      </c>
      <c r="E3709" s="199">
        <v>22.713259999999998</v>
      </c>
      <c r="F3709" s="199"/>
      <c r="G3709" s="199">
        <v>22.42623</v>
      </c>
      <c r="H3709" s="199">
        <v>22.490269999999999</v>
      </c>
      <c r="I3709" s="199"/>
      <c r="J3709" s="199">
        <v>14.66147</v>
      </c>
      <c r="K3709" s="199">
        <v>21.181360000000002</v>
      </c>
      <c r="L3709" s="199">
        <v>18.897960000000001</v>
      </c>
      <c r="M3709" s="199"/>
      <c r="N3709" s="199">
        <v>31.22279</v>
      </c>
      <c r="O3709" s="199"/>
      <c r="P3709" s="199"/>
      <c r="Q3709" s="200" t="s">
        <v>1</v>
      </c>
    </row>
    <row r="3710" spans="1:17" x14ac:dyDescent="0.2">
      <c r="A3710" s="195" t="s">
        <v>63</v>
      </c>
      <c r="B3710" s="196" t="s">
        <v>207</v>
      </c>
      <c r="C3710" s="196" t="s">
        <v>213</v>
      </c>
      <c r="D3710" s="196" t="s">
        <v>195</v>
      </c>
      <c r="E3710" s="196">
        <v>47.671230000000001</v>
      </c>
      <c r="F3710" s="196"/>
      <c r="G3710" s="196">
        <v>33.155079999999998</v>
      </c>
      <c r="H3710" s="196">
        <v>57.796100000000003</v>
      </c>
      <c r="I3710" s="196"/>
      <c r="J3710" s="196">
        <v>30.203140000000001</v>
      </c>
      <c r="K3710" s="196">
        <v>31.72805</v>
      </c>
      <c r="L3710" s="196">
        <v>27.391490000000001</v>
      </c>
      <c r="M3710" s="196"/>
      <c r="N3710" s="196">
        <v>34.648260000000001</v>
      </c>
      <c r="O3710" s="196"/>
      <c r="P3710" s="196"/>
      <c r="Q3710" s="197" t="s">
        <v>1</v>
      </c>
    </row>
    <row r="3711" spans="1:17" x14ac:dyDescent="0.2">
      <c r="A3711" s="198" t="s">
        <v>63</v>
      </c>
      <c r="B3711" s="199" t="s">
        <v>207</v>
      </c>
      <c r="C3711" s="199" t="s">
        <v>213</v>
      </c>
      <c r="D3711" s="199" t="s">
        <v>197</v>
      </c>
      <c r="E3711" s="199">
        <v>45.733460000000001</v>
      </c>
      <c r="F3711" s="199"/>
      <c r="G3711" s="199">
        <v>33.778149999999997</v>
      </c>
      <c r="H3711" s="199">
        <v>53.153849999999998</v>
      </c>
      <c r="I3711" s="199"/>
      <c r="J3711" s="199">
        <v>30.168869999999998</v>
      </c>
      <c r="K3711" s="199">
        <v>31.63551</v>
      </c>
      <c r="L3711" s="199">
        <v>31.16423</v>
      </c>
      <c r="M3711" s="199"/>
      <c r="N3711" s="199">
        <v>37.755479999999999</v>
      </c>
      <c r="O3711" s="199"/>
      <c r="P3711" s="199"/>
      <c r="Q3711" s="200" t="s">
        <v>1</v>
      </c>
    </row>
    <row r="3712" spans="1:17" x14ac:dyDescent="0.2">
      <c r="A3712" s="195" t="s">
        <v>63</v>
      </c>
      <c r="B3712" s="196" t="s">
        <v>207</v>
      </c>
      <c r="C3712" s="196" t="s">
        <v>212</v>
      </c>
      <c r="D3712" s="196" t="s">
        <v>195</v>
      </c>
      <c r="E3712" s="196"/>
      <c r="F3712" s="196"/>
      <c r="G3712" s="196"/>
      <c r="H3712" s="196"/>
      <c r="I3712" s="196"/>
      <c r="J3712" s="196"/>
      <c r="K3712" s="196"/>
      <c r="L3712" s="196"/>
      <c r="M3712" s="196"/>
      <c r="N3712" s="196"/>
      <c r="O3712" s="196"/>
      <c r="P3712" s="196"/>
      <c r="Q3712" s="197" t="s">
        <v>1</v>
      </c>
    </row>
    <row r="3713" spans="1:17" x14ac:dyDescent="0.2">
      <c r="A3713" s="198" t="s">
        <v>63</v>
      </c>
      <c r="B3713" s="199" t="s">
        <v>207</v>
      </c>
      <c r="C3713" s="199" t="s">
        <v>212</v>
      </c>
      <c r="D3713" s="199" t="s">
        <v>197</v>
      </c>
      <c r="E3713" s="199"/>
      <c r="F3713" s="199"/>
      <c r="G3713" s="199"/>
      <c r="H3713" s="199"/>
      <c r="I3713" s="199"/>
      <c r="J3713" s="199"/>
      <c r="K3713" s="199"/>
      <c r="L3713" s="199"/>
      <c r="M3713" s="199"/>
      <c r="N3713" s="199"/>
      <c r="O3713" s="199"/>
      <c r="P3713" s="199"/>
      <c r="Q3713" s="200" t="s">
        <v>1</v>
      </c>
    </row>
    <row r="3714" spans="1:17" x14ac:dyDescent="0.2">
      <c r="A3714" s="195" t="s">
        <v>63</v>
      </c>
      <c r="B3714" s="196" t="s">
        <v>207</v>
      </c>
      <c r="C3714" s="196" t="s">
        <v>210</v>
      </c>
      <c r="D3714" s="196" t="s">
        <v>195</v>
      </c>
      <c r="E3714" s="196"/>
      <c r="F3714" s="196"/>
      <c r="G3714" s="196"/>
      <c r="H3714" s="196"/>
      <c r="I3714" s="196"/>
      <c r="J3714" s="196"/>
      <c r="K3714" s="196"/>
      <c r="L3714" s="196"/>
      <c r="M3714" s="196"/>
      <c r="N3714" s="196"/>
      <c r="O3714" s="196"/>
      <c r="P3714" s="196"/>
      <c r="Q3714" s="197" t="s">
        <v>1</v>
      </c>
    </row>
    <row r="3715" spans="1:17" x14ac:dyDescent="0.2">
      <c r="A3715" s="198" t="s">
        <v>63</v>
      </c>
      <c r="B3715" s="199" t="s">
        <v>207</v>
      </c>
      <c r="C3715" s="199" t="s">
        <v>210</v>
      </c>
      <c r="D3715" s="199" t="s">
        <v>197</v>
      </c>
      <c r="E3715" s="199"/>
      <c r="F3715" s="199"/>
      <c r="G3715" s="199"/>
      <c r="H3715" s="199"/>
      <c r="I3715" s="199"/>
      <c r="J3715" s="199"/>
      <c r="K3715" s="199"/>
      <c r="L3715" s="199"/>
      <c r="M3715" s="199"/>
      <c r="N3715" s="199"/>
      <c r="O3715" s="199"/>
      <c r="P3715" s="199"/>
      <c r="Q3715" s="200" t="s">
        <v>1</v>
      </c>
    </row>
    <row r="3716" spans="1:17" x14ac:dyDescent="0.2">
      <c r="A3716" s="195" t="s">
        <v>63</v>
      </c>
      <c r="B3716" s="196" t="s">
        <v>207</v>
      </c>
      <c r="C3716" s="196" t="s">
        <v>206</v>
      </c>
      <c r="D3716" s="196" t="s">
        <v>195</v>
      </c>
      <c r="E3716" s="196"/>
      <c r="F3716" s="196"/>
      <c r="G3716" s="196"/>
      <c r="H3716" s="196"/>
      <c r="I3716" s="196"/>
      <c r="J3716" s="196"/>
      <c r="K3716" s="196"/>
      <c r="L3716" s="196"/>
      <c r="M3716" s="196"/>
      <c r="N3716" s="196"/>
      <c r="O3716" s="196"/>
      <c r="P3716" s="196"/>
      <c r="Q3716" s="197" t="s">
        <v>1</v>
      </c>
    </row>
    <row r="3717" spans="1:17" x14ac:dyDescent="0.2">
      <c r="A3717" s="198" t="s">
        <v>63</v>
      </c>
      <c r="B3717" s="199" t="s">
        <v>207</v>
      </c>
      <c r="C3717" s="199" t="s">
        <v>206</v>
      </c>
      <c r="D3717" s="199" t="s">
        <v>197</v>
      </c>
      <c r="E3717" s="199"/>
      <c r="F3717" s="199"/>
      <c r="G3717" s="199"/>
      <c r="H3717" s="199"/>
      <c r="I3717" s="199"/>
      <c r="J3717" s="199"/>
      <c r="K3717" s="199"/>
      <c r="L3717" s="199"/>
      <c r="M3717" s="199"/>
      <c r="N3717" s="199"/>
      <c r="O3717" s="199"/>
      <c r="P3717" s="199"/>
      <c r="Q3717" s="200" t="s">
        <v>1</v>
      </c>
    </row>
    <row r="3718" spans="1:17" x14ac:dyDescent="0.2">
      <c r="A3718" s="195" t="s">
        <v>63</v>
      </c>
      <c r="B3718" s="196" t="s">
        <v>207</v>
      </c>
      <c r="C3718" s="196" t="s">
        <v>211</v>
      </c>
      <c r="D3718" s="196" t="s">
        <v>195</v>
      </c>
      <c r="E3718" s="199"/>
      <c r="F3718" s="199"/>
      <c r="G3718" s="199"/>
      <c r="H3718" s="199"/>
      <c r="I3718" s="199"/>
      <c r="J3718" s="199"/>
      <c r="K3718" s="199"/>
      <c r="L3718" s="199"/>
      <c r="M3718" s="199"/>
      <c r="N3718" s="199"/>
      <c r="O3718" s="199"/>
      <c r="P3718" s="199"/>
      <c r="Q3718" s="200"/>
    </row>
    <row r="3719" spans="1:17" x14ac:dyDescent="0.2">
      <c r="A3719" s="198" t="s">
        <v>63</v>
      </c>
      <c r="B3719" s="199" t="s">
        <v>207</v>
      </c>
      <c r="C3719" s="199" t="s">
        <v>211</v>
      </c>
      <c r="D3719" s="199" t="s">
        <v>197</v>
      </c>
      <c r="E3719" s="199"/>
      <c r="F3719" s="199"/>
      <c r="G3719" s="199"/>
      <c r="H3719" s="199"/>
      <c r="I3719" s="199"/>
      <c r="J3719" s="199"/>
      <c r="K3719" s="199"/>
      <c r="L3719" s="199"/>
      <c r="M3719" s="199"/>
      <c r="N3719" s="199"/>
      <c r="O3719" s="199"/>
      <c r="P3719" s="199"/>
      <c r="Q3719" s="200"/>
    </row>
    <row r="3720" spans="1:17" x14ac:dyDescent="0.2">
      <c r="A3720" s="195" t="s">
        <v>63</v>
      </c>
      <c r="B3720" s="196" t="s">
        <v>207</v>
      </c>
      <c r="C3720" s="196" t="s">
        <v>1087</v>
      </c>
      <c r="D3720" s="196" t="s">
        <v>195</v>
      </c>
      <c r="E3720" s="199"/>
      <c r="F3720" s="199"/>
      <c r="G3720" s="199"/>
      <c r="H3720" s="199"/>
      <c r="I3720" s="199"/>
      <c r="J3720" s="199"/>
      <c r="K3720" s="199"/>
      <c r="L3720" s="199"/>
      <c r="M3720" s="199"/>
      <c r="N3720" s="199"/>
      <c r="O3720" s="199"/>
      <c r="P3720" s="199"/>
      <c r="Q3720" s="200"/>
    </row>
    <row r="3721" spans="1:17" x14ac:dyDescent="0.2">
      <c r="A3721" s="198" t="s">
        <v>63</v>
      </c>
      <c r="B3721" s="199" t="s">
        <v>207</v>
      </c>
      <c r="C3721" s="199" t="s">
        <v>1087</v>
      </c>
      <c r="D3721" s="199" t="s">
        <v>197</v>
      </c>
      <c r="E3721" s="199"/>
      <c r="F3721" s="199"/>
      <c r="G3721" s="199"/>
      <c r="H3721" s="199"/>
      <c r="I3721" s="199"/>
      <c r="J3721" s="199"/>
      <c r="K3721" s="199"/>
      <c r="L3721" s="199"/>
      <c r="M3721" s="199"/>
      <c r="N3721" s="199"/>
      <c r="O3721" s="199"/>
      <c r="P3721" s="199"/>
      <c r="Q3721" s="200"/>
    </row>
    <row r="3722" spans="1:17" x14ac:dyDescent="0.2">
      <c r="A3722" s="195" t="s">
        <v>64</v>
      </c>
      <c r="B3722" s="196" t="s">
        <v>208</v>
      </c>
      <c r="C3722" s="196" t="s">
        <v>214</v>
      </c>
      <c r="D3722" s="196" t="s">
        <v>195</v>
      </c>
      <c r="E3722" s="196">
        <v>178144</v>
      </c>
      <c r="F3722" s="196">
        <v>181784</v>
      </c>
      <c r="G3722" s="196">
        <v>194773</v>
      </c>
      <c r="H3722" s="196">
        <v>187839</v>
      </c>
      <c r="I3722" s="196">
        <v>199734</v>
      </c>
      <c r="J3722" s="196">
        <v>197065</v>
      </c>
      <c r="K3722" s="196">
        <v>210224</v>
      </c>
      <c r="L3722" s="196">
        <v>215278</v>
      </c>
      <c r="M3722" s="196">
        <v>222535</v>
      </c>
      <c r="N3722" s="196">
        <v>231423</v>
      </c>
      <c r="O3722" s="196">
        <v>236794</v>
      </c>
      <c r="P3722" s="196"/>
      <c r="Q3722" s="197" t="s">
        <v>1</v>
      </c>
    </row>
    <row r="3723" spans="1:17" x14ac:dyDescent="0.2">
      <c r="A3723" s="198" t="s">
        <v>64</v>
      </c>
      <c r="B3723" s="199" t="s">
        <v>208</v>
      </c>
      <c r="C3723" s="199" t="s">
        <v>214</v>
      </c>
      <c r="D3723" s="199" t="s">
        <v>197</v>
      </c>
      <c r="E3723" s="199">
        <v>172935</v>
      </c>
      <c r="F3723" s="199">
        <v>175001</v>
      </c>
      <c r="G3723" s="199">
        <v>182981</v>
      </c>
      <c r="H3723" s="199">
        <v>181367</v>
      </c>
      <c r="I3723" s="199">
        <v>189455</v>
      </c>
      <c r="J3723" s="199">
        <v>187744</v>
      </c>
      <c r="K3723" s="199">
        <v>199979</v>
      </c>
      <c r="L3723" s="199">
        <v>201853</v>
      </c>
      <c r="M3723" s="199">
        <v>207884</v>
      </c>
      <c r="N3723" s="199">
        <v>214075</v>
      </c>
      <c r="O3723" s="199">
        <v>217039</v>
      </c>
      <c r="P3723" s="199"/>
      <c r="Q3723" s="200" t="s">
        <v>1</v>
      </c>
    </row>
    <row r="3724" spans="1:17" x14ac:dyDescent="0.2">
      <c r="A3724" s="195" t="s">
        <v>64</v>
      </c>
      <c r="B3724" s="196" t="s">
        <v>208</v>
      </c>
      <c r="C3724" s="196" t="s">
        <v>215</v>
      </c>
      <c r="D3724" s="196" t="s">
        <v>195</v>
      </c>
      <c r="E3724" s="196">
        <v>155090</v>
      </c>
      <c r="F3724" s="196">
        <v>158949</v>
      </c>
      <c r="G3724" s="196">
        <v>169151</v>
      </c>
      <c r="H3724" s="196">
        <v>162416</v>
      </c>
      <c r="I3724" s="196">
        <v>177401</v>
      </c>
      <c r="J3724" s="196">
        <v>180165</v>
      </c>
      <c r="K3724" s="196">
        <v>184824</v>
      </c>
      <c r="L3724" s="196">
        <v>193226</v>
      </c>
      <c r="M3724" s="196">
        <v>199054</v>
      </c>
      <c r="N3724" s="196">
        <v>206205</v>
      </c>
      <c r="O3724" s="196">
        <v>214833</v>
      </c>
      <c r="P3724" s="196"/>
      <c r="Q3724" s="197" t="s">
        <v>1</v>
      </c>
    </row>
    <row r="3725" spans="1:17" x14ac:dyDescent="0.2">
      <c r="A3725" s="198" t="s">
        <v>64</v>
      </c>
      <c r="B3725" s="199" t="s">
        <v>208</v>
      </c>
      <c r="C3725" s="199" t="s">
        <v>215</v>
      </c>
      <c r="D3725" s="199" t="s">
        <v>197</v>
      </c>
      <c r="E3725" s="199">
        <v>150520</v>
      </c>
      <c r="F3725" s="199">
        <v>153368</v>
      </c>
      <c r="G3725" s="199">
        <v>164841</v>
      </c>
      <c r="H3725" s="199">
        <v>156057</v>
      </c>
      <c r="I3725" s="199">
        <v>166635</v>
      </c>
      <c r="J3725" s="199">
        <v>171320</v>
      </c>
      <c r="K3725" s="199">
        <v>175973</v>
      </c>
      <c r="L3725" s="199">
        <v>182438</v>
      </c>
      <c r="M3725" s="199">
        <v>186088</v>
      </c>
      <c r="N3725" s="199">
        <v>191504</v>
      </c>
      <c r="O3725" s="199">
        <v>198289</v>
      </c>
      <c r="P3725" s="199"/>
      <c r="Q3725" s="200" t="s">
        <v>1</v>
      </c>
    </row>
    <row r="3726" spans="1:17" x14ac:dyDescent="0.2">
      <c r="A3726" s="195" t="s">
        <v>64</v>
      </c>
      <c r="B3726" s="196" t="s">
        <v>208</v>
      </c>
      <c r="C3726" s="196" t="s">
        <v>213</v>
      </c>
      <c r="D3726" s="196" t="s">
        <v>195</v>
      </c>
      <c r="E3726" s="196">
        <v>138291</v>
      </c>
      <c r="F3726" s="196">
        <v>142143</v>
      </c>
      <c r="G3726" s="196">
        <v>152228</v>
      </c>
      <c r="H3726" s="196">
        <v>149328</v>
      </c>
      <c r="I3726" s="196">
        <v>159633</v>
      </c>
      <c r="J3726" s="196">
        <v>162019</v>
      </c>
      <c r="K3726" s="196">
        <v>169584</v>
      </c>
      <c r="L3726" s="196">
        <v>172424</v>
      </c>
      <c r="M3726" s="196">
        <v>180705</v>
      </c>
      <c r="N3726" s="196">
        <v>188174</v>
      </c>
      <c r="O3726" s="196">
        <v>194130</v>
      </c>
      <c r="P3726" s="196"/>
      <c r="Q3726" s="197" t="s">
        <v>1</v>
      </c>
    </row>
    <row r="3727" spans="1:17" x14ac:dyDescent="0.2">
      <c r="A3727" s="198" t="s">
        <v>64</v>
      </c>
      <c r="B3727" s="199" t="s">
        <v>208</v>
      </c>
      <c r="C3727" s="199" t="s">
        <v>213</v>
      </c>
      <c r="D3727" s="199" t="s">
        <v>197</v>
      </c>
      <c r="E3727" s="199">
        <v>137310</v>
      </c>
      <c r="F3727" s="199">
        <v>138688</v>
      </c>
      <c r="G3727" s="199">
        <v>146797</v>
      </c>
      <c r="H3727" s="199">
        <v>144440</v>
      </c>
      <c r="I3727" s="199">
        <v>151391</v>
      </c>
      <c r="J3727" s="199">
        <v>152926</v>
      </c>
      <c r="K3727" s="199">
        <v>161041</v>
      </c>
      <c r="L3727" s="199">
        <v>162705</v>
      </c>
      <c r="M3727" s="199">
        <v>170893</v>
      </c>
      <c r="N3727" s="199">
        <v>173583</v>
      </c>
      <c r="O3727" s="199">
        <v>177998</v>
      </c>
      <c r="P3727" s="199"/>
      <c r="Q3727" s="200" t="s">
        <v>1</v>
      </c>
    </row>
    <row r="3728" spans="1:17" x14ac:dyDescent="0.2">
      <c r="A3728" s="195" t="s">
        <v>64</v>
      </c>
      <c r="B3728" s="196" t="s">
        <v>208</v>
      </c>
      <c r="C3728" s="196" t="s">
        <v>212</v>
      </c>
      <c r="D3728" s="196" t="s">
        <v>195</v>
      </c>
      <c r="E3728" s="196">
        <v>122815</v>
      </c>
      <c r="F3728" s="196">
        <v>127876</v>
      </c>
      <c r="G3728" s="196">
        <v>138534</v>
      </c>
      <c r="H3728" s="196">
        <v>133454</v>
      </c>
      <c r="I3728" s="196">
        <v>143279</v>
      </c>
      <c r="J3728" s="196">
        <v>147264</v>
      </c>
      <c r="K3728" s="196">
        <v>154988</v>
      </c>
      <c r="L3728" s="196">
        <v>158181</v>
      </c>
      <c r="M3728" s="196">
        <v>163907</v>
      </c>
      <c r="N3728" s="196">
        <v>172460</v>
      </c>
      <c r="O3728" s="196">
        <v>177401</v>
      </c>
      <c r="P3728" s="196"/>
      <c r="Q3728" s="197" t="s">
        <v>1</v>
      </c>
    </row>
    <row r="3729" spans="1:17" x14ac:dyDescent="0.2">
      <c r="A3729" s="198" t="s">
        <v>64</v>
      </c>
      <c r="B3729" s="199" t="s">
        <v>208</v>
      </c>
      <c r="C3729" s="199" t="s">
        <v>212</v>
      </c>
      <c r="D3729" s="199" t="s">
        <v>197</v>
      </c>
      <c r="E3729" s="199">
        <v>123671</v>
      </c>
      <c r="F3729" s="199">
        <v>125257</v>
      </c>
      <c r="G3729" s="199">
        <v>132207</v>
      </c>
      <c r="H3729" s="199">
        <v>128951</v>
      </c>
      <c r="I3729" s="199">
        <v>135896</v>
      </c>
      <c r="J3729" s="199">
        <v>139453</v>
      </c>
      <c r="K3729" s="199">
        <v>144377</v>
      </c>
      <c r="L3729" s="199">
        <v>148003</v>
      </c>
      <c r="M3729" s="199">
        <v>152165</v>
      </c>
      <c r="N3729" s="199">
        <v>157897</v>
      </c>
      <c r="O3729" s="199">
        <v>160165</v>
      </c>
      <c r="P3729" s="199"/>
      <c r="Q3729" s="200" t="s">
        <v>1</v>
      </c>
    </row>
    <row r="3730" spans="1:17" x14ac:dyDescent="0.2">
      <c r="A3730" s="195" t="s">
        <v>64</v>
      </c>
      <c r="B3730" s="196" t="s">
        <v>208</v>
      </c>
      <c r="C3730" s="196" t="s">
        <v>210</v>
      </c>
      <c r="D3730" s="196" t="s">
        <v>195</v>
      </c>
      <c r="E3730" s="196">
        <v>115455</v>
      </c>
      <c r="F3730" s="196">
        <v>118125</v>
      </c>
      <c r="G3730" s="196">
        <v>124215</v>
      </c>
      <c r="H3730" s="196">
        <v>123617</v>
      </c>
      <c r="I3730" s="196">
        <v>129833</v>
      </c>
      <c r="J3730" s="196">
        <v>132527</v>
      </c>
      <c r="K3730" s="196">
        <v>138459</v>
      </c>
      <c r="L3730" s="196">
        <v>143140</v>
      </c>
      <c r="M3730" s="196">
        <v>150573</v>
      </c>
      <c r="N3730" s="196">
        <v>156196</v>
      </c>
      <c r="O3730" s="196">
        <v>164834</v>
      </c>
      <c r="P3730" s="196"/>
      <c r="Q3730" s="197" t="s">
        <v>1</v>
      </c>
    </row>
    <row r="3731" spans="1:17" x14ac:dyDescent="0.2">
      <c r="A3731" s="198" t="s">
        <v>64</v>
      </c>
      <c r="B3731" s="199" t="s">
        <v>208</v>
      </c>
      <c r="C3731" s="199" t="s">
        <v>210</v>
      </c>
      <c r="D3731" s="199" t="s">
        <v>197</v>
      </c>
      <c r="E3731" s="199">
        <v>116948</v>
      </c>
      <c r="F3731" s="199">
        <v>117686</v>
      </c>
      <c r="G3731" s="199">
        <v>118229</v>
      </c>
      <c r="H3731" s="199">
        <v>119082</v>
      </c>
      <c r="I3731" s="199">
        <v>122340</v>
      </c>
      <c r="J3731" s="199">
        <v>123349</v>
      </c>
      <c r="K3731" s="199">
        <v>128156</v>
      </c>
      <c r="L3731" s="199">
        <v>131823</v>
      </c>
      <c r="M3731" s="199">
        <v>138363</v>
      </c>
      <c r="N3731" s="199">
        <v>141804</v>
      </c>
      <c r="O3731" s="199">
        <v>146636</v>
      </c>
      <c r="P3731" s="199"/>
      <c r="Q3731" s="200" t="s">
        <v>1</v>
      </c>
    </row>
    <row r="3732" spans="1:17" x14ac:dyDescent="0.2">
      <c r="A3732" s="195" t="s">
        <v>64</v>
      </c>
      <c r="B3732" s="196" t="s">
        <v>208</v>
      </c>
      <c r="C3732" s="196" t="s">
        <v>206</v>
      </c>
      <c r="D3732" s="196" t="s">
        <v>195</v>
      </c>
      <c r="E3732" s="196">
        <v>102316</v>
      </c>
      <c r="F3732" s="196">
        <v>107443</v>
      </c>
      <c r="G3732" s="196">
        <v>102777</v>
      </c>
      <c r="H3732" s="196">
        <v>106220</v>
      </c>
      <c r="I3732" s="196">
        <v>107352</v>
      </c>
      <c r="J3732" s="196">
        <v>110273</v>
      </c>
      <c r="K3732" s="196">
        <v>115585</v>
      </c>
      <c r="L3732" s="196">
        <v>115668</v>
      </c>
      <c r="M3732" s="196">
        <v>129282</v>
      </c>
      <c r="N3732" s="196">
        <v>135850</v>
      </c>
      <c r="O3732" s="196">
        <v>137208</v>
      </c>
      <c r="P3732" s="196"/>
      <c r="Q3732" s="197" t="s">
        <v>1</v>
      </c>
    </row>
    <row r="3733" spans="1:17" x14ac:dyDescent="0.2">
      <c r="A3733" s="198" t="s">
        <v>64</v>
      </c>
      <c r="B3733" s="199" t="s">
        <v>208</v>
      </c>
      <c r="C3733" s="199" t="s">
        <v>206</v>
      </c>
      <c r="D3733" s="199" t="s">
        <v>197</v>
      </c>
      <c r="E3733" s="199">
        <v>104808</v>
      </c>
      <c r="F3733" s="199">
        <v>106265</v>
      </c>
      <c r="G3733" s="199">
        <v>99106</v>
      </c>
      <c r="H3733" s="199">
        <v>102236</v>
      </c>
      <c r="I3733" s="199">
        <v>100229</v>
      </c>
      <c r="J3733" s="199">
        <v>101253</v>
      </c>
      <c r="K3733" s="199">
        <v>104969</v>
      </c>
      <c r="L3733" s="199">
        <v>104291</v>
      </c>
      <c r="M3733" s="199">
        <v>112781</v>
      </c>
      <c r="N3733" s="199">
        <v>118483</v>
      </c>
      <c r="O3733" s="199">
        <v>116900</v>
      </c>
      <c r="P3733" s="199"/>
      <c r="Q3733" s="200" t="s">
        <v>1</v>
      </c>
    </row>
    <row r="3734" spans="1:17" x14ac:dyDescent="0.2">
      <c r="A3734" s="195" t="s">
        <v>64</v>
      </c>
      <c r="B3734" s="196" t="s">
        <v>208</v>
      </c>
      <c r="C3734" s="196" t="s">
        <v>211</v>
      </c>
      <c r="D3734" s="196" t="s">
        <v>195</v>
      </c>
      <c r="E3734" s="196"/>
      <c r="F3734" s="196"/>
      <c r="G3734" s="196"/>
      <c r="H3734" s="196"/>
      <c r="I3734" s="196"/>
      <c r="J3734" s="196"/>
      <c r="K3734" s="196"/>
      <c r="L3734" s="196"/>
      <c r="M3734" s="196"/>
      <c r="N3734" s="196"/>
      <c r="O3734" s="196"/>
      <c r="P3734" s="196"/>
      <c r="Q3734" s="197" t="s">
        <v>1</v>
      </c>
    </row>
    <row r="3735" spans="1:17" x14ac:dyDescent="0.2">
      <c r="A3735" s="198" t="s">
        <v>64</v>
      </c>
      <c r="B3735" s="199" t="s">
        <v>208</v>
      </c>
      <c r="C3735" s="199" t="s">
        <v>211</v>
      </c>
      <c r="D3735" s="199" t="s">
        <v>197</v>
      </c>
      <c r="E3735" s="199"/>
      <c r="F3735" s="199"/>
      <c r="G3735" s="199"/>
      <c r="H3735" s="199"/>
      <c r="I3735" s="199"/>
      <c r="J3735" s="199"/>
      <c r="K3735" s="199"/>
      <c r="L3735" s="199"/>
      <c r="M3735" s="199"/>
      <c r="N3735" s="199"/>
      <c r="O3735" s="199"/>
      <c r="P3735" s="199"/>
      <c r="Q3735" s="200" t="s">
        <v>1</v>
      </c>
    </row>
    <row r="3736" spans="1:17" x14ac:dyDescent="0.2">
      <c r="A3736" s="195" t="s">
        <v>64</v>
      </c>
      <c r="B3736" s="196" t="s">
        <v>205</v>
      </c>
      <c r="C3736" s="196" t="s">
        <v>214</v>
      </c>
      <c r="D3736" s="196" t="s">
        <v>195</v>
      </c>
      <c r="E3736" s="196">
        <v>60355</v>
      </c>
      <c r="F3736" s="196">
        <v>65830</v>
      </c>
      <c r="G3736" s="196">
        <v>107805</v>
      </c>
      <c r="H3736" s="196">
        <v>79954</v>
      </c>
      <c r="I3736" s="196">
        <v>108618</v>
      </c>
      <c r="J3736" s="196">
        <v>110356</v>
      </c>
      <c r="K3736" s="196">
        <v>115203</v>
      </c>
      <c r="L3736" s="196">
        <v>122757</v>
      </c>
      <c r="M3736" s="196">
        <v>103293</v>
      </c>
      <c r="N3736" s="196">
        <v>99822</v>
      </c>
      <c r="O3736" s="196">
        <v>102462</v>
      </c>
      <c r="P3736" s="196"/>
      <c r="Q3736" s="197" t="s">
        <v>1</v>
      </c>
    </row>
    <row r="3737" spans="1:17" x14ac:dyDescent="0.2">
      <c r="A3737" s="198" t="s">
        <v>64</v>
      </c>
      <c r="B3737" s="199" t="s">
        <v>205</v>
      </c>
      <c r="C3737" s="199" t="s">
        <v>214</v>
      </c>
      <c r="D3737" s="199" t="s">
        <v>197</v>
      </c>
      <c r="E3737" s="199">
        <v>72999</v>
      </c>
      <c r="F3737" s="199">
        <v>73783</v>
      </c>
      <c r="G3737" s="199">
        <v>106917</v>
      </c>
      <c r="H3737" s="199">
        <v>85162</v>
      </c>
      <c r="I3737" s="199">
        <v>106810</v>
      </c>
      <c r="J3737" s="199">
        <v>107248</v>
      </c>
      <c r="K3737" s="199">
        <v>109482</v>
      </c>
      <c r="L3737" s="199">
        <v>114392</v>
      </c>
      <c r="M3737" s="199">
        <v>99138</v>
      </c>
      <c r="N3737" s="199">
        <v>92482</v>
      </c>
      <c r="O3737" s="199">
        <v>96055</v>
      </c>
      <c r="P3737" s="199"/>
      <c r="Q3737" s="200" t="s">
        <v>1</v>
      </c>
    </row>
    <row r="3738" spans="1:17" x14ac:dyDescent="0.2">
      <c r="A3738" s="195" t="s">
        <v>64</v>
      </c>
      <c r="B3738" s="196" t="s">
        <v>205</v>
      </c>
      <c r="C3738" s="196" t="s">
        <v>215</v>
      </c>
      <c r="D3738" s="196" t="s">
        <v>195</v>
      </c>
      <c r="E3738" s="196">
        <v>50820</v>
      </c>
      <c r="F3738" s="196">
        <v>56911</v>
      </c>
      <c r="G3738" s="196">
        <v>73030</v>
      </c>
      <c r="H3738" s="196">
        <v>62392</v>
      </c>
      <c r="I3738" s="196">
        <v>91406</v>
      </c>
      <c r="J3738" s="196">
        <v>92972</v>
      </c>
      <c r="K3738" s="196">
        <v>97784</v>
      </c>
      <c r="L3738" s="196">
        <v>97494</v>
      </c>
      <c r="M3738" s="196">
        <v>102825</v>
      </c>
      <c r="N3738" s="196">
        <v>94502</v>
      </c>
      <c r="O3738" s="196">
        <v>95911</v>
      </c>
      <c r="P3738" s="196"/>
      <c r="Q3738" s="197" t="s">
        <v>1</v>
      </c>
    </row>
    <row r="3739" spans="1:17" x14ac:dyDescent="0.2">
      <c r="A3739" s="198" t="s">
        <v>64</v>
      </c>
      <c r="B3739" s="199" t="s">
        <v>205</v>
      </c>
      <c r="C3739" s="199" t="s">
        <v>215</v>
      </c>
      <c r="D3739" s="199" t="s">
        <v>197</v>
      </c>
      <c r="E3739" s="199">
        <v>62246</v>
      </c>
      <c r="F3739" s="199">
        <v>65507</v>
      </c>
      <c r="G3739" s="199">
        <v>77292</v>
      </c>
      <c r="H3739" s="199">
        <v>69516</v>
      </c>
      <c r="I3739" s="199">
        <v>91577</v>
      </c>
      <c r="J3739" s="199">
        <v>91203</v>
      </c>
      <c r="K3739" s="199">
        <v>91847</v>
      </c>
      <c r="L3739" s="199">
        <v>90929</v>
      </c>
      <c r="M3739" s="199">
        <v>92237</v>
      </c>
      <c r="N3739" s="199">
        <v>86022</v>
      </c>
      <c r="O3739" s="199">
        <v>85167</v>
      </c>
      <c r="P3739" s="199"/>
      <c r="Q3739" s="200" t="s">
        <v>1</v>
      </c>
    </row>
    <row r="3740" spans="1:17" x14ac:dyDescent="0.2">
      <c r="A3740" s="195" t="s">
        <v>64</v>
      </c>
      <c r="B3740" s="196" t="s">
        <v>205</v>
      </c>
      <c r="C3740" s="196" t="s">
        <v>213</v>
      </c>
      <c r="D3740" s="196" t="s">
        <v>195</v>
      </c>
      <c r="E3740" s="196">
        <v>42864</v>
      </c>
      <c r="F3740" s="196">
        <v>49377</v>
      </c>
      <c r="G3740" s="196">
        <v>61983</v>
      </c>
      <c r="H3740" s="196">
        <v>55624</v>
      </c>
      <c r="I3740" s="196">
        <v>69916</v>
      </c>
      <c r="J3740" s="196">
        <v>86190</v>
      </c>
      <c r="K3740" s="196">
        <v>90111</v>
      </c>
      <c r="L3740" s="196">
        <v>94266</v>
      </c>
      <c r="M3740" s="196">
        <v>95485</v>
      </c>
      <c r="N3740" s="196">
        <v>98234</v>
      </c>
      <c r="O3740" s="196">
        <v>96156</v>
      </c>
      <c r="P3740" s="196"/>
      <c r="Q3740" s="197" t="s">
        <v>1</v>
      </c>
    </row>
    <row r="3741" spans="1:17" x14ac:dyDescent="0.2">
      <c r="A3741" s="198" t="s">
        <v>64</v>
      </c>
      <c r="B3741" s="199" t="s">
        <v>205</v>
      </c>
      <c r="C3741" s="199" t="s">
        <v>213</v>
      </c>
      <c r="D3741" s="199" t="s">
        <v>197</v>
      </c>
      <c r="E3741" s="199">
        <v>54855</v>
      </c>
      <c r="F3741" s="199">
        <v>60253</v>
      </c>
      <c r="G3741" s="199">
        <v>69152</v>
      </c>
      <c r="H3741" s="199">
        <v>64597</v>
      </c>
      <c r="I3741" s="199">
        <v>75002</v>
      </c>
      <c r="J3741" s="199">
        <v>86099</v>
      </c>
      <c r="K3741" s="199">
        <v>87804</v>
      </c>
      <c r="L3741" s="199">
        <v>89252</v>
      </c>
      <c r="M3741" s="199">
        <v>86848</v>
      </c>
      <c r="N3741" s="199">
        <v>86172</v>
      </c>
      <c r="O3741" s="199">
        <v>84204</v>
      </c>
      <c r="P3741" s="199"/>
      <c r="Q3741" s="200" t="s">
        <v>1</v>
      </c>
    </row>
    <row r="3742" spans="1:17" x14ac:dyDescent="0.2">
      <c r="A3742" s="195" t="s">
        <v>64</v>
      </c>
      <c r="B3742" s="196" t="s">
        <v>205</v>
      </c>
      <c r="C3742" s="196" t="s">
        <v>212</v>
      </c>
      <c r="D3742" s="196" t="s">
        <v>195</v>
      </c>
      <c r="E3742" s="196">
        <v>41405</v>
      </c>
      <c r="F3742" s="196">
        <v>45574</v>
      </c>
      <c r="G3742" s="196">
        <v>56163</v>
      </c>
      <c r="H3742" s="196">
        <v>52869</v>
      </c>
      <c r="I3742" s="196">
        <v>61982</v>
      </c>
      <c r="J3742" s="196">
        <v>66819</v>
      </c>
      <c r="K3742" s="196">
        <v>80802</v>
      </c>
      <c r="L3742" s="196">
        <v>85643</v>
      </c>
      <c r="M3742" s="196">
        <v>86060</v>
      </c>
      <c r="N3742" s="196">
        <v>86111</v>
      </c>
      <c r="O3742" s="196">
        <v>86581</v>
      </c>
      <c r="P3742" s="196"/>
      <c r="Q3742" s="197" t="s">
        <v>1</v>
      </c>
    </row>
    <row r="3743" spans="1:17" x14ac:dyDescent="0.2">
      <c r="A3743" s="198" t="s">
        <v>64</v>
      </c>
      <c r="B3743" s="199" t="s">
        <v>205</v>
      </c>
      <c r="C3743" s="199" t="s">
        <v>212</v>
      </c>
      <c r="D3743" s="199" t="s">
        <v>197</v>
      </c>
      <c r="E3743" s="199">
        <v>51988</v>
      </c>
      <c r="F3743" s="199">
        <v>55426</v>
      </c>
      <c r="G3743" s="199">
        <v>65569</v>
      </c>
      <c r="H3743" s="199">
        <v>61691</v>
      </c>
      <c r="I3743" s="199">
        <v>68250</v>
      </c>
      <c r="J3743" s="199">
        <v>70823</v>
      </c>
      <c r="K3743" s="199">
        <v>81931</v>
      </c>
      <c r="L3743" s="199">
        <v>84568</v>
      </c>
      <c r="M3743" s="199">
        <v>79877</v>
      </c>
      <c r="N3743" s="199">
        <v>77209</v>
      </c>
      <c r="O3743" s="199">
        <v>75820</v>
      </c>
      <c r="P3743" s="199"/>
      <c r="Q3743" s="200" t="s">
        <v>1</v>
      </c>
    </row>
    <row r="3744" spans="1:17" x14ac:dyDescent="0.2">
      <c r="A3744" s="195" t="s">
        <v>64</v>
      </c>
      <c r="B3744" s="196" t="s">
        <v>205</v>
      </c>
      <c r="C3744" s="196" t="s">
        <v>210</v>
      </c>
      <c r="D3744" s="196" t="s">
        <v>195</v>
      </c>
      <c r="E3744" s="196"/>
      <c r="F3744" s="196"/>
      <c r="G3744" s="196"/>
      <c r="H3744" s="196"/>
      <c r="I3744" s="196"/>
      <c r="J3744" s="196"/>
      <c r="K3744" s="196"/>
      <c r="L3744" s="196"/>
      <c r="M3744" s="196"/>
      <c r="N3744" s="196"/>
      <c r="O3744" s="196"/>
      <c r="P3744" s="196"/>
      <c r="Q3744" s="197" t="s">
        <v>1</v>
      </c>
    </row>
    <row r="3745" spans="1:17" x14ac:dyDescent="0.2">
      <c r="A3745" s="198" t="s">
        <v>64</v>
      </c>
      <c r="B3745" s="199" t="s">
        <v>205</v>
      </c>
      <c r="C3745" s="199" t="s">
        <v>210</v>
      </c>
      <c r="D3745" s="199" t="s">
        <v>197</v>
      </c>
      <c r="E3745" s="199"/>
      <c r="F3745" s="199"/>
      <c r="G3745" s="199"/>
      <c r="H3745" s="199"/>
      <c r="I3745" s="199"/>
      <c r="J3745" s="199"/>
      <c r="K3745" s="199"/>
      <c r="L3745" s="199"/>
      <c r="M3745" s="199"/>
      <c r="N3745" s="199"/>
      <c r="O3745" s="199"/>
      <c r="P3745" s="199"/>
      <c r="Q3745" s="200" t="s">
        <v>1</v>
      </c>
    </row>
    <row r="3746" spans="1:17" x14ac:dyDescent="0.2">
      <c r="A3746" s="195" t="s">
        <v>64</v>
      </c>
      <c r="B3746" s="196" t="s">
        <v>205</v>
      </c>
      <c r="C3746" s="196" t="s">
        <v>206</v>
      </c>
      <c r="D3746" s="196" t="s">
        <v>195</v>
      </c>
      <c r="E3746" s="196"/>
      <c r="F3746" s="196"/>
      <c r="G3746" s="196"/>
      <c r="H3746" s="196"/>
      <c r="I3746" s="196"/>
      <c r="J3746" s="196"/>
      <c r="K3746" s="196"/>
      <c r="L3746" s="196"/>
      <c r="M3746" s="196"/>
      <c r="N3746" s="196"/>
      <c r="O3746" s="196"/>
      <c r="P3746" s="196"/>
      <c r="Q3746" s="197" t="s">
        <v>1</v>
      </c>
    </row>
    <row r="3747" spans="1:17" x14ac:dyDescent="0.2">
      <c r="A3747" s="198" t="s">
        <v>64</v>
      </c>
      <c r="B3747" s="199" t="s">
        <v>205</v>
      </c>
      <c r="C3747" s="199" t="s">
        <v>206</v>
      </c>
      <c r="D3747" s="199" t="s">
        <v>197</v>
      </c>
      <c r="E3747" s="199"/>
      <c r="F3747" s="199"/>
      <c r="G3747" s="199"/>
      <c r="H3747" s="199"/>
      <c r="I3747" s="199"/>
      <c r="J3747" s="199"/>
      <c r="K3747" s="199"/>
      <c r="L3747" s="199"/>
      <c r="M3747" s="199"/>
      <c r="N3747" s="199"/>
      <c r="O3747" s="199"/>
      <c r="P3747" s="199"/>
      <c r="Q3747" s="200" t="s">
        <v>1</v>
      </c>
    </row>
    <row r="3748" spans="1:17" x14ac:dyDescent="0.2">
      <c r="A3748" s="195" t="s">
        <v>64</v>
      </c>
      <c r="B3748" s="196" t="s">
        <v>205</v>
      </c>
      <c r="C3748" s="196" t="s">
        <v>211</v>
      </c>
      <c r="D3748" s="196" t="s">
        <v>195</v>
      </c>
      <c r="E3748" s="199"/>
      <c r="F3748" s="199"/>
      <c r="G3748" s="199"/>
      <c r="H3748" s="199"/>
      <c r="I3748" s="199"/>
      <c r="J3748" s="199"/>
      <c r="K3748" s="199"/>
      <c r="L3748" s="199"/>
      <c r="M3748" s="199"/>
      <c r="N3748" s="199"/>
      <c r="O3748" s="199"/>
      <c r="P3748" s="199"/>
      <c r="Q3748" s="200"/>
    </row>
    <row r="3749" spans="1:17" x14ac:dyDescent="0.2">
      <c r="A3749" s="198" t="s">
        <v>64</v>
      </c>
      <c r="B3749" s="199" t="s">
        <v>205</v>
      </c>
      <c r="C3749" s="199" t="s">
        <v>211</v>
      </c>
      <c r="D3749" s="199" t="s">
        <v>197</v>
      </c>
      <c r="E3749" s="199"/>
      <c r="F3749" s="199"/>
      <c r="G3749" s="199"/>
      <c r="H3749" s="199"/>
      <c r="I3749" s="199"/>
      <c r="J3749" s="199"/>
      <c r="K3749" s="199"/>
      <c r="L3749" s="199"/>
      <c r="M3749" s="199"/>
      <c r="N3749" s="199"/>
      <c r="O3749" s="199"/>
      <c r="P3749" s="199"/>
      <c r="Q3749" s="200"/>
    </row>
    <row r="3750" spans="1:17" x14ac:dyDescent="0.2">
      <c r="A3750" s="195" t="s">
        <v>64</v>
      </c>
      <c r="B3750" s="196" t="s">
        <v>205</v>
      </c>
      <c r="C3750" s="196" t="s">
        <v>1087</v>
      </c>
      <c r="D3750" s="196" t="s">
        <v>195</v>
      </c>
      <c r="E3750" s="199"/>
      <c r="F3750" s="199"/>
      <c r="G3750" s="199"/>
      <c r="H3750" s="199"/>
      <c r="I3750" s="199"/>
      <c r="J3750" s="199"/>
      <c r="K3750" s="199"/>
      <c r="L3750" s="199"/>
      <c r="M3750" s="199"/>
      <c r="N3750" s="199"/>
      <c r="O3750" s="199"/>
      <c r="P3750" s="199"/>
      <c r="Q3750" s="200"/>
    </row>
    <row r="3751" spans="1:17" x14ac:dyDescent="0.2">
      <c r="A3751" s="198" t="s">
        <v>64</v>
      </c>
      <c r="B3751" s="199" t="s">
        <v>205</v>
      </c>
      <c r="C3751" s="199" t="s">
        <v>1087</v>
      </c>
      <c r="D3751" s="199" t="s">
        <v>197</v>
      </c>
      <c r="E3751" s="199"/>
      <c r="F3751" s="199"/>
      <c r="G3751" s="199"/>
      <c r="H3751" s="199"/>
      <c r="I3751" s="199"/>
      <c r="J3751" s="199"/>
      <c r="K3751" s="199"/>
      <c r="L3751" s="199"/>
      <c r="M3751" s="199"/>
      <c r="N3751" s="199"/>
      <c r="O3751" s="199"/>
      <c r="P3751" s="199"/>
      <c r="Q3751" s="200"/>
    </row>
    <row r="3752" spans="1:17" x14ac:dyDescent="0.2">
      <c r="A3752" s="195" t="s">
        <v>64</v>
      </c>
      <c r="B3752" s="196" t="s">
        <v>209</v>
      </c>
      <c r="C3752" s="196" t="s">
        <v>214</v>
      </c>
      <c r="D3752" s="196" t="s">
        <v>195</v>
      </c>
      <c r="E3752" s="196">
        <v>3.83005</v>
      </c>
      <c r="F3752" s="196">
        <v>3.5531199999999998</v>
      </c>
      <c r="G3752" s="196">
        <v>1.14236</v>
      </c>
      <c r="H3752" s="196">
        <v>2.6474799999999998</v>
      </c>
      <c r="I3752" s="196">
        <v>1.35931</v>
      </c>
      <c r="J3752" s="196">
        <v>1.11537</v>
      </c>
      <c r="K3752" s="196">
        <v>1.0341400000000001</v>
      </c>
      <c r="L3752" s="196">
        <v>0.81847999999999999</v>
      </c>
      <c r="M3752" s="196">
        <v>1.02321</v>
      </c>
      <c r="N3752" s="196"/>
      <c r="O3752" s="196">
        <v>0.93330000000000002</v>
      </c>
      <c r="P3752" s="196"/>
      <c r="Q3752" s="197" t="s">
        <v>1</v>
      </c>
    </row>
    <row r="3753" spans="1:17" x14ac:dyDescent="0.2">
      <c r="A3753" s="198" t="s">
        <v>64</v>
      </c>
      <c r="B3753" s="199" t="s">
        <v>209</v>
      </c>
      <c r="C3753" s="199" t="s">
        <v>214</v>
      </c>
      <c r="D3753" s="199" t="s">
        <v>197</v>
      </c>
      <c r="E3753" s="199">
        <v>4.10154</v>
      </c>
      <c r="F3753" s="199">
        <v>3.8291200000000001</v>
      </c>
      <c r="G3753" s="199">
        <v>1.2504</v>
      </c>
      <c r="H3753" s="199">
        <v>2.7226599999999999</v>
      </c>
      <c r="I3753" s="199">
        <v>1.42567</v>
      </c>
      <c r="J3753" s="199">
        <v>1.20164</v>
      </c>
      <c r="K3753" s="199">
        <v>1.03911</v>
      </c>
      <c r="L3753" s="199">
        <v>0.95167999999999997</v>
      </c>
      <c r="M3753" s="199">
        <v>0.99094000000000004</v>
      </c>
      <c r="N3753" s="199"/>
      <c r="O3753" s="199">
        <v>1.0122599999999999</v>
      </c>
      <c r="P3753" s="199"/>
      <c r="Q3753" s="200" t="s">
        <v>1</v>
      </c>
    </row>
    <row r="3754" spans="1:17" x14ac:dyDescent="0.2">
      <c r="A3754" s="195" t="s">
        <v>64</v>
      </c>
      <c r="B3754" s="196" t="s">
        <v>209</v>
      </c>
      <c r="C3754" s="196" t="s">
        <v>215</v>
      </c>
      <c r="D3754" s="196" t="s">
        <v>195</v>
      </c>
      <c r="E3754" s="196">
        <v>7.2454700000000001</v>
      </c>
      <c r="F3754" s="196">
        <v>6.9336700000000002</v>
      </c>
      <c r="G3754" s="196">
        <v>4.3345900000000004</v>
      </c>
      <c r="H3754" s="196">
        <v>6.5689299999999999</v>
      </c>
      <c r="I3754" s="196">
        <v>5.0783300000000002</v>
      </c>
      <c r="J3754" s="196">
        <v>4.20892</v>
      </c>
      <c r="K3754" s="196">
        <v>4.4355700000000002</v>
      </c>
      <c r="L3754" s="196">
        <v>4.2996299999999996</v>
      </c>
      <c r="M3754" s="196">
        <v>4.3847399999999999</v>
      </c>
      <c r="N3754" s="196"/>
      <c r="O3754" s="196">
        <v>4.2432999999999996</v>
      </c>
      <c r="P3754" s="196"/>
      <c r="Q3754" s="197" t="s">
        <v>1</v>
      </c>
    </row>
    <row r="3755" spans="1:17" x14ac:dyDescent="0.2">
      <c r="A3755" s="198" t="s">
        <v>64</v>
      </c>
      <c r="B3755" s="199" t="s">
        <v>209</v>
      </c>
      <c r="C3755" s="199" t="s">
        <v>215</v>
      </c>
      <c r="D3755" s="199" t="s">
        <v>197</v>
      </c>
      <c r="E3755" s="199">
        <v>7.76973</v>
      </c>
      <c r="F3755" s="199">
        <v>7.4754800000000001</v>
      </c>
      <c r="G3755" s="199">
        <v>4.6080800000000002</v>
      </c>
      <c r="H3755" s="199">
        <v>7.2159500000000003</v>
      </c>
      <c r="I3755" s="199">
        <v>5.3248100000000003</v>
      </c>
      <c r="J3755" s="199">
        <v>4.4069599999999998</v>
      </c>
      <c r="K3755" s="199">
        <v>4.63537</v>
      </c>
      <c r="L3755" s="199">
        <v>4.4458900000000003</v>
      </c>
      <c r="M3755" s="199">
        <v>4.68649</v>
      </c>
      <c r="N3755" s="199"/>
      <c r="O3755" s="199">
        <v>4.66289</v>
      </c>
      <c r="P3755" s="199"/>
      <c r="Q3755" s="200" t="s">
        <v>1</v>
      </c>
    </row>
    <row r="3756" spans="1:17" x14ac:dyDescent="0.2">
      <c r="A3756" s="195" t="s">
        <v>64</v>
      </c>
      <c r="B3756" s="196" t="s">
        <v>209</v>
      </c>
      <c r="C3756" s="196" t="s">
        <v>213</v>
      </c>
      <c r="D3756" s="196" t="s">
        <v>195</v>
      </c>
      <c r="E3756" s="196">
        <v>5.4942099999999998</v>
      </c>
      <c r="F3756" s="196">
        <v>5.3249199999999997</v>
      </c>
      <c r="G3756" s="196">
        <v>2.0416699999999999</v>
      </c>
      <c r="H3756" s="196">
        <v>4.0662200000000004</v>
      </c>
      <c r="I3756" s="196">
        <v>2.09355</v>
      </c>
      <c r="J3756" s="196">
        <v>1.78559</v>
      </c>
      <c r="K3756" s="196">
        <v>1.6027499999999999</v>
      </c>
      <c r="L3756" s="196">
        <v>1.5769299999999999</v>
      </c>
      <c r="M3756" s="196">
        <v>1.88097</v>
      </c>
      <c r="N3756" s="196"/>
      <c r="O3756" s="196">
        <v>1.91727</v>
      </c>
      <c r="P3756" s="196"/>
      <c r="Q3756" s="197" t="s">
        <v>1</v>
      </c>
    </row>
    <row r="3757" spans="1:17" x14ac:dyDescent="0.2">
      <c r="A3757" s="198" t="s">
        <v>64</v>
      </c>
      <c r="B3757" s="199" t="s">
        <v>209</v>
      </c>
      <c r="C3757" s="199" t="s">
        <v>213</v>
      </c>
      <c r="D3757" s="199" t="s">
        <v>197</v>
      </c>
      <c r="E3757" s="199">
        <v>5.8757599999999996</v>
      </c>
      <c r="F3757" s="199">
        <v>5.63279</v>
      </c>
      <c r="G3757" s="199">
        <v>2.1396899999999999</v>
      </c>
      <c r="H3757" s="199">
        <v>4.2647500000000003</v>
      </c>
      <c r="I3757" s="199">
        <v>2.2015799999999999</v>
      </c>
      <c r="J3757" s="199">
        <v>1.8832599999999999</v>
      </c>
      <c r="K3757" s="199">
        <v>1.71323</v>
      </c>
      <c r="L3757" s="199">
        <v>1.6336299999999999</v>
      </c>
      <c r="M3757" s="199">
        <v>1.99657</v>
      </c>
      <c r="N3757" s="199"/>
      <c r="O3757" s="199">
        <v>2.0230600000000001</v>
      </c>
      <c r="P3757" s="199"/>
      <c r="Q3757" s="200" t="s">
        <v>1</v>
      </c>
    </row>
    <row r="3758" spans="1:17" x14ac:dyDescent="0.2">
      <c r="A3758" s="195" t="s">
        <v>64</v>
      </c>
      <c r="B3758" s="196" t="s">
        <v>209</v>
      </c>
      <c r="C3758" s="196" t="s">
        <v>212</v>
      </c>
      <c r="D3758" s="196" t="s">
        <v>195</v>
      </c>
      <c r="E3758" s="196">
        <v>8.3719400000000004</v>
      </c>
      <c r="F3758" s="196">
        <v>8.0484200000000001</v>
      </c>
      <c r="G3758" s="196">
        <v>4.81759</v>
      </c>
      <c r="H3758" s="196">
        <v>7.6423300000000003</v>
      </c>
      <c r="I3758" s="196">
        <v>5.2638600000000002</v>
      </c>
      <c r="J3758" s="196">
        <v>4.4695200000000002</v>
      </c>
      <c r="K3758" s="196">
        <v>4.6280999999999999</v>
      </c>
      <c r="L3758" s="196">
        <v>4.4240500000000003</v>
      </c>
      <c r="M3758" s="196">
        <v>4.9088799999999999</v>
      </c>
      <c r="N3758" s="196"/>
      <c r="O3758" s="196">
        <v>4.7773099999999999</v>
      </c>
      <c r="P3758" s="196"/>
      <c r="Q3758" s="197" t="s">
        <v>1</v>
      </c>
    </row>
    <row r="3759" spans="1:17" x14ac:dyDescent="0.2">
      <c r="A3759" s="198" t="s">
        <v>64</v>
      </c>
      <c r="B3759" s="199" t="s">
        <v>209</v>
      </c>
      <c r="C3759" s="199" t="s">
        <v>212</v>
      </c>
      <c r="D3759" s="199" t="s">
        <v>197</v>
      </c>
      <c r="E3759" s="199">
        <v>8.6204499999999999</v>
      </c>
      <c r="F3759" s="199">
        <v>8.5983199999999993</v>
      </c>
      <c r="G3759" s="199">
        <v>5.1910999999999996</v>
      </c>
      <c r="H3759" s="199">
        <v>8.0053699999999992</v>
      </c>
      <c r="I3759" s="199">
        <v>5.4887600000000001</v>
      </c>
      <c r="J3759" s="199">
        <v>4.7965999999999998</v>
      </c>
      <c r="K3759" s="199">
        <v>4.9550799999999997</v>
      </c>
      <c r="L3759" s="199">
        <v>4.63774</v>
      </c>
      <c r="M3759" s="199">
        <v>5.4421200000000001</v>
      </c>
      <c r="N3759" s="199"/>
      <c r="O3759" s="199">
        <v>5.2620699999999996</v>
      </c>
      <c r="P3759" s="199"/>
      <c r="Q3759" s="200" t="s">
        <v>1</v>
      </c>
    </row>
    <row r="3760" spans="1:17" x14ac:dyDescent="0.2">
      <c r="A3760" s="195" t="s">
        <v>64</v>
      </c>
      <c r="B3760" s="196" t="s">
        <v>209</v>
      </c>
      <c r="C3760" s="196" t="s">
        <v>210</v>
      </c>
      <c r="D3760" s="196" t="s">
        <v>195</v>
      </c>
      <c r="E3760" s="196">
        <v>7.2504400000000002</v>
      </c>
      <c r="F3760" s="196">
        <v>6.8478300000000001</v>
      </c>
      <c r="G3760" s="196">
        <v>2.3000400000000001</v>
      </c>
      <c r="H3760" s="196">
        <v>5.3204700000000003</v>
      </c>
      <c r="I3760" s="196">
        <v>2.4269599999999998</v>
      </c>
      <c r="J3760" s="196">
        <v>1.71512</v>
      </c>
      <c r="K3760" s="196">
        <v>1.8091999999999999</v>
      </c>
      <c r="L3760" s="196">
        <v>1.7276800000000001</v>
      </c>
      <c r="M3760" s="196">
        <v>2.40747</v>
      </c>
      <c r="N3760" s="196"/>
      <c r="O3760" s="196">
        <v>2.3987799999999999</v>
      </c>
      <c r="P3760" s="196"/>
      <c r="Q3760" s="197" t="s">
        <v>1</v>
      </c>
    </row>
    <row r="3761" spans="1:17" x14ac:dyDescent="0.2">
      <c r="A3761" s="198" t="s">
        <v>64</v>
      </c>
      <c r="B3761" s="199" t="s">
        <v>209</v>
      </c>
      <c r="C3761" s="199" t="s">
        <v>210</v>
      </c>
      <c r="D3761" s="199" t="s">
        <v>197</v>
      </c>
      <c r="E3761" s="199">
        <v>7.2493800000000004</v>
      </c>
      <c r="F3761" s="199">
        <v>6.9880899999999997</v>
      </c>
      <c r="G3761" s="199">
        <v>2.5408300000000001</v>
      </c>
      <c r="H3761" s="199">
        <v>5.4777399999999998</v>
      </c>
      <c r="I3761" s="199">
        <v>2.5453700000000001</v>
      </c>
      <c r="J3761" s="199">
        <v>1.87192</v>
      </c>
      <c r="K3761" s="199">
        <v>1.9421600000000001</v>
      </c>
      <c r="L3761" s="199">
        <v>1.8744799999999999</v>
      </c>
      <c r="M3761" s="199">
        <v>2.5613800000000002</v>
      </c>
      <c r="N3761" s="199"/>
      <c r="O3761" s="199">
        <v>2.6501000000000001</v>
      </c>
      <c r="P3761" s="199"/>
      <c r="Q3761" s="200" t="s">
        <v>1</v>
      </c>
    </row>
    <row r="3762" spans="1:17" x14ac:dyDescent="0.2">
      <c r="A3762" s="195" t="s">
        <v>64</v>
      </c>
      <c r="B3762" s="196" t="s">
        <v>209</v>
      </c>
      <c r="C3762" s="196" t="s">
        <v>206</v>
      </c>
      <c r="D3762" s="196" t="s">
        <v>195</v>
      </c>
      <c r="E3762" s="196">
        <v>16.919149999999998</v>
      </c>
      <c r="F3762" s="196">
        <v>17.012740000000001</v>
      </c>
      <c r="G3762" s="196">
        <v>3.2701899999999999</v>
      </c>
      <c r="H3762" s="196">
        <v>14.16306</v>
      </c>
      <c r="I3762" s="196">
        <v>4.72464</v>
      </c>
      <c r="J3762" s="196">
        <v>3.5321400000000001</v>
      </c>
      <c r="K3762" s="196">
        <v>3.5627499999999999</v>
      </c>
      <c r="L3762" s="196">
        <v>3.51783</v>
      </c>
      <c r="M3762" s="196">
        <v>9.4754100000000001</v>
      </c>
      <c r="N3762" s="196">
        <v>7.5575999999999999</v>
      </c>
      <c r="O3762" s="196">
        <v>8.7188800000000004</v>
      </c>
      <c r="P3762" s="196"/>
      <c r="Q3762" s="197" t="s">
        <v>1</v>
      </c>
    </row>
    <row r="3763" spans="1:17" x14ac:dyDescent="0.2">
      <c r="A3763" s="198" t="s">
        <v>64</v>
      </c>
      <c r="B3763" s="199" t="s">
        <v>209</v>
      </c>
      <c r="C3763" s="199" t="s">
        <v>206</v>
      </c>
      <c r="D3763" s="199" t="s">
        <v>197</v>
      </c>
      <c r="E3763" s="199">
        <v>15.95107</v>
      </c>
      <c r="F3763" s="199">
        <v>16.182189999999999</v>
      </c>
      <c r="G3763" s="199">
        <v>3.1844700000000001</v>
      </c>
      <c r="H3763" s="199">
        <v>13.040419999999999</v>
      </c>
      <c r="I3763" s="199">
        <v>4.7122099999999998</v>
      </c>
      <c r="J3763" s="199">
        <v>3.2887900000000001</v>
      </c>
      <c r="K3763" s="199">
        <v>4.59945</v>
      </c>
      <c r="L3763" s="199">
        <v>4.0732200000000001</v>
      </c>
      <c r="M3763" s="199">
        <v>9.1380599999999994</v>
      </c>
      <c r="N3763" s="199">
        <v>9.8030899999999992</v>
      </c>
      <c r="O3763" s="199">
        <v>8.6073599999999999</v>
      </c>
      <c r="P3763" s="199"/>
      <c r="Q3763" s="200" t="s">
        <v>1</v>
      </c>
    </row>
    <row r="3764" spans="1:17" x14ac:dyDescent="0.2">
      <c r="A3764" s="195" t="s">
        <v>64</v>
      </c>
      <c r="B3764" s="196" t="s">
        <v>209</v>
      </c>
      <c r="C3764" s="196" t="s">
        <v>211</v>
      </c>
      <c r="D3764" s="196" t="s">
        <v>195</v>
      </c>
      <c r="E3764" s="196"/>
      <c r="F3764" s="196"/>
      <c r="G3764" s="196"/>
      <c r="H3764" s="196"/>
      <c r="I3764" s="196"/>
      <c r="J3764" s="196"/>
      <c r="K3764" s="196"/>
      <c r="L3764" s="196"/>
      <c r="M3764" s="196"/>
      <c r="N3764" s="196"/>
      <c r="O3764" s="196"/>
      <c r="P3764" s="196"/>
      <c r="Q3764" s="197" t="s">
        <v>1</v>
      </c>
    </row>
    <row r="3765" spans="1:17" x14ac:dyDescent="0.2">
      <c r="A3765" s="198" t="s">
        <v>64</v>
      </c>
      <c r="B3765" s="199" t="s">
        <v>209</v>
      </c>
      <c r="C3765" s="199" t="s">
        <v>211</v>
      </c>
      <c r="D3765" s="199" t="s">
        <v>197</v>
      </c>
      <c r="E3765" s="199"/>
      <c r="F3765" s="199"/>
      <c r="G3765" s="199"/>
      <c r="H3765" s="199"/>
      <c r="I3765" s="199"/>
      <c r="J3765" s="199"/>
      <c r="K3765" s="199"/>
      <c r="L3765" s="199"/>
      <c r="M3765" s="199"/>
      <c r="N3765" s="199"/>
      <c r="O3765" s="199"/>
      <c r="P3765" s="199"/>
      <c r="Q3765" s="200" t="s">
        <v>1</v>
      </c>
    </row>
    <row r="3766" spans="1:17" x14ac:dyDescent="0.2">
      <c r="A3766" s="195" t="s">
        <v>64</v>
      </c>
      <c r="B3766" s="196" t="s">
        <v>207</v>
      </c>
      <c r="C3766" s="196" t="s">
        <v>214</v>
      </c>
      <c r="D3766" s="196" t="s">
        <v>195</v>
      </c>
      <c r="E3766" s="196">
        <v>10.421670000000001</v>
      </c>
      <c r="F3766" s="196">
        <v>11.30336</v>
      </c>
      <c r="G3766" s="196">
        <v>10.74254</v>
      </c>
      <c r="H3766" s="196">
        <v>10.73367</v>
      </c>
      <c r="I3766" s="196">
        <v>17.394909999999999</v>
      </c>
      <c r="J3766" s="196">
        <v>14.773099999999999</v>
      </c>
      <c r="K3766" s="196">
        <v>17.848490000000002</v>
      </c>
      <c r="L3766" s="196">
        <v>19.11581</v>
      </c>
      <c r="M3766" s="196">
        <v>25.185639999999999</v>
      </c>
      <c r="N3766" s="196">
        <v>15.32929</v>
      </c>
      <c r="O3766" s="196"/>
      <c r="P3766" s="196"/>
      <c r="Q3766" s="197" t="s">
        <v>1</v>
      </c>
    </row>
    <row r="3767" spans="1:17" x14ac:dyDescent="0.2">
      <c r="A3767" s="198" t="s">
        <v>64</v>
      </c>
      <c r="B3767" s="199" t="s">
        <v>207</v>
      </c>
      <c r="C3767" s="199" t="s">
        <v>214</v>
      </c>
      <c r="D3767" s="199" t="s">
        <v>197</v>
      </c>
      <c r="E3767" s="199">
        <v>10.159039999999999</v>
      </c>
      <c r="F3767" s="199">
        <v>12.020379999999999</v>
      </c>
      <c r="G3767" s="199">
        <v>11.212440000000001</v>
      </c>
      <c r="H3767" s="199">
        <v>11.16695</v>
      </c>
      <c r="I3767" s="199">
        <v>16.983429999999998</v>
      </c>
      <c r="J3767" s="199">
        <v>15.89866</v>
      </c>
      <c r="K3767" s="199">
        <v>18.277889999999999</v>
      </c>
      <c r="L3767" s="199">
        <v>19.825690000000002</v>
      </c>
      <c r="M3767" s="199">
        <v>25.606729999999999</v>
      </c>
      <c r="N3767" s="199">
        <v>17.651</v>
      </c>
      <c r="O3767" s="199"/>
      <c r="P3767" s="199"/>
      <c r="Q3767" s="200" t="s">
        <v>1</v>
      </c>
    </row>
    <row r="3768" spans="1:17" x14ac:dyDescent="0.2">
      <c r="A3768" s="195" t="s">
        <v>64</v>
      </c>
      <c r="B3768" s="196" t="s">
        <v>207</v>
      </c>
      <c r="C3768" s="196" t="s">
        <v>215</v>
      </c>
      <c r="D3768" s="196" t="s">
        <v>195</v>
      </c>
      <c r="E3768" s="196">
        <v>11.164899999999999</v>
      </c>
      <c r="F3768" s="196">
        <v>11.50041</v>
      </c>
      <c r="G3768" s="196">
        <v>12.097770000000001</v>
      </c>
      <c r="H3768" s="196">
        <v>12.911910000000001</v>
      </c>
      <c r="I3768" s="196">
        <v>11.71477</v>
      </c>
      <c r="J3768" s="196">
        <v>13.61378</v>
      </c>
      <c r="K3768" s="196">
        <v>16.616219999999998</v>
      </c>
      <c r="L3768" s="196">
        <v>17.436969999999999</v>
      </c>
      <c r="M3768" s="196">
        <v>19.107220000000002</v>
      </c>
      <c r="N3768" s="196">
        <v>18.045120000000001</v>
      </c>
      <c r="O3768" s="196"/>
      <c r="P3768" s="196"/>
      <c r="Q3768" s="197" t="s">
        <v>1</v>
      </c>
    </row>
    <row r="3769" spans="1:17" x14ac:dyDescent="0.2">
      <c r="A3769" s="198" t="s">
        <v>64</v>
      </c>
      <c r="B3769" s="199" t="s">
        <v>207</v>
      </c>
      <c r="C3769" s="199" t="s">
        <v>215</v>
      </c>
      <c r="D3769" s="199" t="s">
        <v>197</v>
      </c>
      <c r="E3769" s="199">
        <v>10.876200000000001</v>
      </c>
      <c r="F3769" s="199">
        <v>11.39115</v>
      </c>
      <c r="G3769" s="199">
        <v>12.204370000000001</v>
      </c>
      <c r="H3769" s="199">
        <v>13.0229</v>
      </c>
      <c r="I3769" s="199">
        <v>12.00301</v>
      </c>
      <c r="J3769" s="199">
        <v>14.10261</v>
      </c>
      <c r="K3769" s="199">
        <v>16.477399999999999</v>
      </c>
      <c r="L3769" s="199">
        <v>17.560949999999998</v>
      </c>
      <c r="M3769" s="199">
        <v>20.036429999999999</v>
      </c>
      <c r="N3769" s="199">
        <v>19.19276</v>
      </c>
      <c r="O3769" s="199"/>
      <c r="P3769" s="199"/>
      <c r="Q3769" s="200" t="s">
        <v>1</v>
      </c>
    </row>
    <row r="3770" spans="1:17" x14ac:dyDescent="0.2">
      <c r="A3770" s="195" t="s">
        <v>64</v>
      </c>
      <c r="B3770" s="196" t="s">
        <v>207</v>
      </c>
      <c r="C3770" s="196" t="s">
        <v>213</v>
      </c>
      <c r="D3770" s="196" t="s">
        <v>195</v>
      </c>
      <c r="E3770" s="196">
        <v>14.937939999999999</v>
      </c>
      <c r="F3770" s="196">
        <v>14.71738</v>
      </c>
      <c r="G3770" s="196">
        <v>16.598099999999999</v>
      </c>
      <c r="H3770" s="196">
        <v>16.208829999999999</v>
      </c>
      <c r="I3770" s="196">
        <v>16.449739999999998</v>
      </c>
      <c r="J3770" s="196">
        <v>14.036429999999999</v>
      </c>
      <c r="K3770" s="196">
        <v>20.033069999999999</v>
      </c>
      <c r="L3770" s="196">
        <v>21.56981</v>
      </c>
      <c r="M3770" s="196">
        <v>23.458130000000001</v>
      </c>
      <c r="N3770" s="196">
        <v>20.748419999999999</v>
      </c>
      <c r="O3770" s="196"/>
      <c r="P3770" s="196"/>
      <c r="Q3770" s="197" t="s">
        <v>1</v>
      </c>
    </row>
    <row r="3771" spans="1:17" x14ac:dyDescent="0.2">
      <c r="A3771" s="198" t="s">
        <v>64</v>
      </c>
      <c r="B3771" s="199" t="s">
        <v>207</v>
      </c>
      <c r="C3771" s="199" t="s">
        <v>213</v>
      </c>
      <c r="D3771" s="199" t="s">
        <v>197</v>
      </c>
      <c r="E3771" s="199">
        <v>14.01878</v>
      </c>
      <c r="F3771" s="199">
        <v>14.57687</v>
      </c>
      <c r="G3771" s="199">
        <v>16.549050000000001</v>
      </c>
      <c r="H3771" s="199">
        <v>16.101369999999999</v>
      </c>
      <c r="I3771" s="199">
        <v>16.264900000000001</v>
      </c>
      <c r="J3771" s="199">
        <v>14.945589999999999</v>
      </c>
      <c r="K3771" s="199">
        <v>19.41028</v>
      </c>
      <c r="L3771" s="199">
        <v>22.263929999999998</v>
      </c>
      <c r="M3771" s="199">
        <v>23.773720000000001</v>
      </c>
      <c r="N3771" s="199">
        <v>21.963049999999999</v>
      </c>
      <c r="O3771" s="199"/>
      <c r="P3771" s="199"/>
      <c r="Q3771" s="200" t="s">
        <v>1</v>
      </c>
    </row>
    <row r="3772" spans="1:17" x14ac:dyDescent="0.2">
      <c r="A3772" s="195" t="s">
        <v>64</v>
      </c>
      <c r="B3772" s="196" t="s">
        <v>207</v>
      </c>
      <c r="C3772" s="196" t="s">
        <v>212</v>
      </c>
      <c r="D3772" s="196" t="s">
        <v>195</v>
      </c>
      <c r="E3772" s="196">
        <v>23.895659999999999</v>
      </c>
      <c r="F3772" s="196">
        <v>24.57103</v>
      </c>
      <c r="G3772" s="196">
        <v>21.797270000000001</v>
      </c>
      <c r="H3772" s="196">
        <v>23.497699999999998</v>
      </c>
      <c r="I3772" s="196">
        <v>21.017389999999999</v>
      </c>
      <c r="J3772" s="196">
        <v>20.700700000000001</v>
      </c>
      <c r="K3772" s="196">
        <v>22.147970000000001</v>
      </c>
      <c r="L3772" s="196">
        <v>25.362259999999999</v>
      </c>
      <c r="M3772" s="196">
        <v>26.303740000000001</v>
      </c>
      <c r="N3772" s="196">
        <v>23.64622</v>
      </c>
      <c r="O3772" s="196"/>
      <c r="P3772" s="196"/>
      <c r="Q3772" s="197" t="s">
        <v>1</v>
      </c>
    </row>
    <row r="3773" spans="1:17" x14ac:dyDescent="0.2">
      <c r="A3773" s="198" t="s">
        <v>64</v>
      </c>
      <c r="B3773" s="199" t="s">
        <v>207</v>
      </c>
      <c r="C3773" s="199" t="s">
        <v>212</v>
      </c>
      <c r="D3773" s="199" t="s">
        <v>197</v>
      </c>
      <c r="E3773" s="199">
        <v>21.937750000000001</v>
      </c>
      <c r="F3773" s="199">
        <v>22.51831</v>
      </c>
      <c r="G3773" s="199">
        <v>21.080079999999999</v>
      </c>
      <c r="H3773" s="199">
        <v>22.674299999999999</v>
      </c>
      <c r="I3773" s="199">
        <v>20.921610000000001</v>
      </c>
      <c r="J3773" s="199">
        <v>18.34291</v>
      </c>
      <c r="K3773" s="199">
        <v>21.264230000000001</v>
      </c>
      <c r="L3773" s="199">
        <v>25.98855</v>
      </c>
      <c r="M3773" s="199">
        <v>26.391829999999999</v>
      </c>
      <c r="N3773" s="199">
        <v>23.132020000000001</v>
      </c>
      <c r="O3773" s="199"/>
      <c r="P3773" s="199"/>
      <c r="Q3773" s="200" t="s">
        <v>1</v>
      </c>
    </row>
    <row r="3774" spans="1:17" x14ac:dyDescent="0.2">
      <c r="A3774" s="195" t="s">
        <v>64</v>
      </c>
      <c r="B3774" s="196" t="s">
        <v>207</v>
      </c>
      <c r="C3774" s="196" t="s">
        <v>210</v>
      </c>
      <c r="D3774" s="196" t="s">
        <v>195</v>
      </c>
      <c r="E3774" s="196"/>
      <c r="F3774" s="196"/>
      <c r="G3774" s="196"/>
      <c r="H3774" s="196"/>
      <c r="I3774" s="196"/>
      <c r="J3774" s="196"/>
      <c r="K3774" s="196"/>
      <c r="L3774" s="196"/>
      <c r="M3774" s="196"/>
      <c r="N3774" s="196"/>
      <c r="O3774" s="196"/>
      <c r="P3774" s="196"/>
      <c r="Q3774" s="197" t="s">
        <v>1</v>
      </c>
    </row>
    <row r="3775" spans="1:17" x14ac:dyDescent="0.2">
      <c r="A3775" s="198" t="s">
        <v>64</v>
      </c>
      <c r="B3775" s="199" t="s">
        <v>207</v>
      </c>
      <c r="C3775" s="199" t="s">
        <v>210</v>
      </c>
      <c r="D3775" s="199" t="s">
        <v>197</v>
      </c>
      <c r="E3775" s="199"/>
      <c r="F3775" s="199"/>
      <c r="G3775" s="199"/>
      <c r="H3775" s="199"/>
      <c r="I3775" s="199"/>
      <c r="J3775" s="199"/>
      <c r="K3775" s="199"/>
      <c r="L3775" s="199"/>
      <c r="M3775" s="199"/>
      <c r="N3775" s="199"/>
      <c r="O3775" s="199"/>
      <c r="P3775" s="199"/>
      <c r="Q3775" s="200" t="s">
        <v>1</v>
      </c>
    </row>
    <row r="3776" spans="1:17" x14ac:dyDescent="0.2">
      <c r="A3776" s="195" t="s">
        <v>64</v>
      </c>
      <c r="B3776" s="196" t="s">
        <v>207</v>
      </c>
      <c r="C3776" s="196" t="s">
        <v>206</v>
      </c>
      <c r="D3776" s="196" t="s">
        <v>195</v>
      </c>
      <c r="E3776" s="196"/>
      <c r="F3776" s="196"/>
      <c r="G3776" s="196"/>
      <c r="H3776" s="196"/>
      <c r="I3776" s="196"/>
      <c r="J3776" s="196"/>
      <c r="K3776" s="196"/>
      <c r="L3776" s="196"/>
      <c r="M3776" s="196"/>
      <c r="N3776" s="196"/>
      <c r="O3776" s="196"/>
      <c r="P3776" s="196"/>
      <c r="Q3776" s="197" t="s">
        <v>1</v>
      </c>
    </row>
    <row r="3777" spans="1:17" x14ac:dyDescent="0.2">
      <c r="A3777" s="198" t="s">
        <v>64</v>
      </c>
      <c r="B3777" s="199" t="s">
        <v>207</v>
      </c>
      <c r="C3777" s="199" t="s">
        <v>206</v>
      </c>
      <c r="D3777" s="199" t="s">
        <v>197</v>
      </c>
      <c r="E3777" s="199"/>
      <c r="F3777" s="199"/>
      <c r="G3777" s="199"/>
      <c r="H3777" s="199"/>
      <c r="I3777" s="199"/>
      <c r="J3777" s="199"/>
      <c r="K3777" s="199"/>
      <c r="L3777" s="199"/>
      <c r="M3777" s="199"/>
      <c r="N3777" s="199"/>
      <c r="O3777" s="199"/>
      <c r="P3777" s="199"/>
      <c r="Q3777" s="200" t="s">
        <v>1</v>
      </c>
    </row>
    <row r="3778" spans="1:17" x14ac:dyDescent="0.2">
      <c r="A3778" s="195" t="s">
        <v>64</v>
      </c>
      <c r="B3778" s="196" t="s">
        <v>207</v>
      </c>
      <c r="C3778" s="196" t="s">
        <v>211</v>
      </c>
      <c r="D3778" s="196" t="s">
        <v>195</v>
      </c>
      <c r="E3778" s="199"/>
      <c r="F3778" s="199"/>
      <c r="G3778" s="199"/>
      <c r="H3778" s="199"/>
      <c r="I3778" s="199"/>
      <c r="J3778" s="199"/>
      <c r="K3778" s="199"/>
      <c r="L3778" s="199"/>
      <c r="M3778" s="199"/>
      <c r="N3778" s="199"/>
      <c r="O3778" s="199"/>
      <c r="P3778" s="199"/>
      <c r="Q3778" s="200"/>
    </row>
    <row r="3779" spans="1:17" x14ac:dyDescent="0.2">
      <c r="A3779" s="198" t="s">
        <v>64</v>
      </c>
      <c r="B3779" s="199" t="s">
        <v>207</v>
      </c>
      <c r="C3779" s="199" t="s">
        <v>211</v>
      </c>
      <c r="D3779" s="199" t="s">
        <v>197</v>
      </c>
      <c r="E3779" s="199"/>
      <c r="F3779" s="199"/>
      <c r="G3779" s="199"/>
      <c r="H3779" s="199"/>
      <c r="I3779" s="199"/>
      <c r="J3779" s="199"/>
      <c r="K3779" s="199"/>
      <c r="L3779" s="199"/>
      <c r="M3779" s="199"/>
      <c r="N3779" s="199"/>
      <c r="O3779" s="199"/>
      <c r="P3779" s="199"/>
      <c r="Q3779" s="200"/>
    </row>
    <row r="3780" spans="1:17" x14ac:dyDescent="0.2">
      <c r="A3780" s="195" t="s">
        <v>64</v>
      </c>
      <c r="B3780" s="196" t="s">
        <v>207</v>
      </c>
      <c r="C3780" s="196" t="s">
        <v>1087</v>
      </c>
      <c r="D3780" s="196" t="s">
        <v>195</v>
      </c>
      <c r="E3780" s="199"/>
      <c r="F3780" s="199"/>
      <c r="G3780" s="199"/>
      <c r="H3780" s="199"/>
      <c r="I3780" s="199"/>
      <c r="J3780" s="199"/>
      <c r="K3780" s="199"/>
      <c r="L3780" s="199"/>
      <c r="M3780" s="199"/>
      <c r="N3780" s="199"/>
      <c r="O3780" s="199"/>
      <c r="P3780" s="199"/>
      <c r="Q3780" s="200"/>
    </row>
    <row r="3781" spans="1:17" x14ac:dyDescent="0.2">
      <c r="A3781" s="198" t="s">
        <v>64</v>
      </c>
      <c r="B3781" s="199" t="s">
        <v>207</v>
      </c>
      <c r="C3781" s="199" t="s">
        <v>1087</v>
      </c>
      <c r="D3781" s="199" t="s">
        <v>197</v>
      </c>
      <c r="E3781" s="199"/>
      <c r="F3781" s="199"/>
      <c r="G3781" s="199"/>
      <c r="H3781" s="199"/>
      <c r="I3781" s="199"/>
      <c r="J3781" s="199"/>
      <c r="K3781" s="199"/>
      <c r="L3781" s="199"/>
      <c r="M3781" s="199"/>
      <c r="N3781" s="199"/>
      <c r="O3781" s="199"/>
      <c r="P3781" s="199"/>
      <c r="Q3781" s="200"/>
    </row>
    <row r="3782" spans="1:17" x14ac:dyDescent="0.2">
      <c r="A3782" s="195" t="s">
        <v>65</v>
      </c>
      <c r="B3782" s="196" t="s">
        <v>208</v>
      </c>
      <c r="C3782" s="196" t="s">
        <v>214</v>
      </c>
      <c r="D3782" s="196" t="s">
        <v>195</v>
      </c>
      <c r="E3782" s="196"/>
      <c r="F3782" s="196"/>
      <c r="G3782" s="196">
        <v>121601</v>
      </c>
      <c r="H3782" s="196"/>
      <c r="I3782" s="196">
        <v>172268</v>
      </c>
      <c r="J3782" s="196">
        <v>177317</v>
      </c>
      <c r="K3782" s="196"/>
      <c r="L3782" s="196">
        <v>191235</v>
      </c>
      <c r="M3782" s="196">
        <v>188140</v>
      </c>
      <c r="N3782" s="196">
        <v>202768</v>
      </c>
      <c r="O3782" s="196">
        <v>188988</v>
      </c>
      <c r="P3782" s="196"/>
      <c r="Q3782" s="197" t="s">
        <v>1</v>
      </c>
    </row>
    <row r="3783" spans="1:17" x14ac:dyDescent="0.2">
      <c r="A3783" s="198" t="s">
        <v>65</v>
      </c>
      <c r="B3783" s="199" t="s">
        <v>208</v>
      </c>
      <c r="C3783" s="199" t="s">
        <v>214</v>
      </c>
      <c r="D3783" s="199" t="s">
        <v>197</v>
      </c>
      <c r="E3783" s="199"/>
      <c r="F3783" s="199"/>
      <c r="G3783" s="199">
        <v>131587</v>
      </c>
      <c r="H3783" s="199"/>
      <c r="I3783" s="199">
        <v>173296</v>
      </c>
      <c r="J3783" s="199">
        <v>175996</v>
      </c>
      <c r="K3783" s="199"/>
      <c r="L3783" s="199">
        <v>189682</v>
      </c>
      <c r="M3783" s="199">
        <v>184909</v>
      </c>
      <c r="N3783" s="199">
        <v>198295</v>
      </c>
      <c r="O3783" s="199">
        <v>180825</v>
      </c>
      <c r="P3783" s="199"/>
      <c r="Q3783" s="200" t="s">
        <v>1</v>
      </c>
    </row>
    <row r="3784" spans="1:17" x14ac:dyDescent="0.2">
      <c r="A3784" s="195" t="s">
        <v>65</v>
      </c>
      <c r="B3784" s="196" t="s">
        <v>208</v>
      </c>
      <c r="C3784" s="196" t="s">
        <v>215</v>
      </c>
      <c r="D3784" s="196" t="s">
        <v>195</v>
      </c>
      <c r="E3784" s="196"/>
      <c r="F3784" s="196"/>
      <c r="G3784" s="196">
        <v>123215</v>
      </c>
      <c r="H3784" s="196"/>
      <c r="I3784" s="196">
        <v>122471</v>
      </c>
      <c r="J3784" s="196">
        <v>127404</v>
      </c>
      <c r="K3784" s="196"/>
      <c r="L3784" s="196">
        <v>129955</v>
      </c>
      <c r="M3784" s="196">
        <v>140883</v>
      </c>
      <c r="N3784" s="196">
        <v>145980</v>
      </c>
      <c r="O3784" s="196">
        <v>127993</v>
      </c>
      <c r="P3784" s="196"/>
      <c r="Q3784" s="197" t="s">
        <v>1</v>
      </c>
    </row>
    <row r="3785" spans="1:17" x14ac:dyDescent="0.2">
      <c r="A3785" s="198" t="s">
        <v>65</v>
      </c>
      <c r="B3785" s="199" t="s">
        <v>208</v>
      </c>
      <c r="C3785" s="199" t="s">
        <v>215</v>
      </c>
      <c r="D3785" s="199" t="s">
        <v>197</v>
      </c>
      <c r="E3785" s="199"/>
      <c r="F3785" s="199"/>
      <c r="G3785" s="199">
        <v>127678</v>
      </c>
      <c r="H3785" s="199"/>
      <c r="I3785" s="199">
        <v>121838</v>
      </c>
      <c r="J3785" s="199">
        <v>126198</v>
      </c>
      <c r="K3785" s="199"/>
      <c r="L3785" s="199">
        <v>127446</v>
      </c>
      <c r="M3785" s="199">
        <v>137829</v>
      </c>
      <c r="N3785" s="199">
        <v>142000</v>
      </c>
      <c r="O3785" s="199">
        <v>123765</v>
      </c>
      <c r="P3785" s="199"/>
      <c r="Q3785" s="200" t="s">
        <v>1</v>
      </c>
    </row>
    <row r="3786" spans="1:17" x14ac:dyDescent="0.2">
      <c r="A3786" s="195" t="s">
        <v>65</v>
      </c>
      <c r="B3786" s="196" t="s">
        <v>208</v>
      </c>
      <c r="C3786" s="196" t="s">
        <v>213</v>
      </c>
      <c r="D3786" s="196" t="s">
        <v>195</v>
      </c>
      <c r="E3786" s="196"/>
      <c r="F3786" s="196"/>
      <c r="G3786" s="196">
        <v>107365</v>
      </c>
      <c r="H3786" s="196"/>
      <c r="I3786" s="196">
        <v>107388</v>
      </c>
      <c r="J3786" s="196">
        <v>114219</v>
      </c>
      <c r="K3786" s="196"/>
      <c r="L3786" s="196">
        <v>114084</v>
      </c>
      <c r="M3786" s="196">
        <v>124483</v>
      </c>
      <c r="N3786" s="196">
        <v>131404</v>
      </c>
      <c r="O3786" s="196">
        <v>115866</v>
      </c>
      <c r="P3786" s="196"/>
      <c r="Q3786" s="197" t="s">
        <v>1</v>
      </c>
    </row>
    <row r="3787" spans="1:17" x14ac:dyDescent="0.2">
      <c r="A3787" s="198" t="s">
        <v>65</v>
      </c>
      <c r="B3787" s="199" t="s">
        <v>208</v>
      </c>
      <c r="C3787" s="199" t="s">
        <v>213</v>
      </c>
      <c r="D3787" s="199" t="s">
        <v>197</v>
      </c>
      <c r="E3787" s="199"/>
      <c r="F3787" s="199"/>
      <c r="G3787" s="199">
        <v>113028</v>
      </c>
      <c r="H3787" s="199"/>
      <c r="I3787" s="199">
        <v>106903</v>
      </c>
      <c r="J3787" s="199">
        <v>112139</v>
      </c>
      <c r="K3787" s="199"/>
      <c r="L3787" s="199">
        <v>111941</v>
      </c>
      <c r="M3787" s="199">
        <v>121510</v>
      </c>
      <c r="N3787" s="199">
        <v>127747</v>
      </c>
      <c r="O3787" s="199">
        <v>112123</v>
      </c>
      <c r="P3787" s="199"/>
      <c r="Q3787" s="200" t="s">
        <v>1</v>
      </c>
    </row>
    <row r="3788" spans="1:17" x14ac:dyDescent="0.2">
      <c r="A3788" s="195" t="s">
        <v>65</v>
      </c>
      <c r="B3788" s="196" t="s">
        <v>208</v>
      </c>
      <c r="C3788" s="196" t="s">
        <v>212</v>
      </c>
      <c r="D3788" s="196" t="s">
        <v>195</v>
      </c>
      <c r="E3788" s="196"/>
      <c r="F3788" s="196"/>
      <c r="G3788" s="196">
        <v>94649</v>
      </c>
      <c r="H3788" s="196"/>
      <c r="I3788" s="196">
        <v>91770</v>
      </c>
      <c r="J3788" s="196">
        <v>97620</v>
      </c>
      <c r="K3788" s="196"/>
      <c r="L3788" s="196">
        <v>98868</v>
      </c>
      <c r="M3788" s="196">
        <v>105409</v>
      </c>
      <c r="N3788" s="196">
        <v>112270</v>
      </c>
      <c r="O3788" s="196">
        <v>100011</v>
      </c>
      <c r="P3788" s="196"/>
      <c r="Q3788" s="197" t="s">
        <v>1</v>
      </c>
    </row>
    <row r="3789" spans="1:17" x14ac:dyDescent="0.2">
      <c r="A3789" s="198" t="s">
        <v>65</v>
      </c>
      <c r="B3789" s="199" t="s">
        <v>208</v>
      </c>
      <c r="C3789" s="199" t="s">
        <v>212</v>
      </c>
      <c r="D3789" s="199" t="s">
        <v>197</v>
      </c>
      <c r="E3789" s="199"/>
      <c r="F3789" s="199"/>
      <c r="G3789" s="199">
        <v>97753</v>
      </c>
      <c r="H3789" s="199"/>
      <c r="I3789" s="199">
        <v>92804</v>
      </c>
      <c r="J3789" s="199">
        <v>97582</v>
      </c>
      <c r="K3789" s="199"/>
      <c r="L3789" s="199">
        <v>97424</v>
      </c>
      <c r="M3789" s="199">
        <v>104360</v>
      </c>
      <c r="N3789" s="199">
        <v>109625</v>
      </c>
      <c r="O3789" s="199">
        <v>96859</v>
      </c>
      <c r="P3789" s="199"/>
      <c r="Q3789" s="200" t="s">
        <v>1</v>
      </c>
    </row>
    <row r="3790" spans="1:17" x14ac:dyDescent="0.2">
      <c r="A3790" s="195" t="s">
        <v>65</v>
      </c>
      <c r="B3790" s="196" t="s">
        <v>208</v>
      </c>
      <c r="C3790" s="196" t="s">
        <v>210</v>
      </c>
      <c r="D3790" s="196" t="s">
        <v>195</v>
      </c>
      <c r="E3790" s="196"/>
      <c r="F3790" s="196"/>
      <c r="G3790" s="196">
        <v>77630</v>
      </c>
      <c r="H3790" s="196"/>
      <c r="I3790" s="196">
        <v>76309</v>
      </c>
      <c r="J3790" s="196">
        <v>80322</v>
      </c>
      <c r="K3790" s="196"/>
      <c r="L3790" s="196">
        <v>80919</v>
      </c>
      <c r="M3790" s="196">
        <v>87772</v>
      </c>
      <c r="N3790" s="196">
        <v>92777</v>
      </c>
      <c r="O3790" s="196">
        <v>83824</v>
      </c>
      <c r="P3790" s="196"/>
      <c r="Q3790" s="197" t="s">
        <v>1</v>
      </c>
    </row>
    <row r="3791" spans="1:17" x14ac:dyDescent="0.2">
      <c r="A3791" s="198" t="s">
        <v>65</v>
      </c>
      <c r="B3791" s="199" t="s">
        <v>208</v>
      </c>
      <c r="C3791" s="199" t="s">
        <v>210</v>
      </c>
      <c r="D3791" s="199" t="s">
        <v>197</v>
      </c>
      <c r="E3791" s="199"/>
      <c r="F3791" s="199"/>
      <c r="G3791" s="199">
        <v>80140</v>
      </c>
      <c r="H3791" s="199"/>
      <c r="I3791" s="199">
        <v>77016</v>
      </c>
      <c r="J3791" s="199">
        <v>80521</v>
      </c>
      <c r="K3791" s="199"/>
      <c r="L3791" s="199">
        <v>79615</v>
      </c>
      <c r="M3791" s="199">
        <v>88226</v>
      </c>
      <c r="N3791" s="199">
        <v>91521</v>
      </c>
      <c r="O3791" s="199">
        <v>81781</v>
      </c>
      <c r="P3791" s="199"/>
      <c r="Q3791" s="200" t="s">
        <v>1</v>
      </c>
    </row>
    <row r="3792" spans="1:17" x14ac:dyDescent="0.2">
      <c r="A3792" s="195" t="s">
        <v>65</v>
      </c>
      <c r="B3792" s="196" t="s">
        <v>208</v>
      </c>
      <c r="C3792" s="196" t="s">
        <v>206</v>
      </c>
      <c r="D3792" s="196" t="s">
        <v>195</v>
      </c>
      <c r="E3792" s="196"/>
      <c r="F3792" s="196"/>
      <c r="G3792" s="196">
        <v>58439</v>
      </c>
      <c r="H3792" s="196"/>
      <c r="I3792" s="196">
        <v>53808</v>
      </c>
      <c r="J3792" s="196">
        <v>54162</v>
      </c>
      <c r="K3792" s="196"/>
      <c r="L3792" s="196">
        <v>58217</v>
      </c>
      <c r="M3792" s="196">
        <v>63650</v>
      </c>
      <c r="N3792" s="196">
        <v>65465</v>
      </c>
      <c r="O3792" s="196">
        <v>79860</v>
      </c>
      <c r="P3792" s="196"/>
      <c r="Q3792" s="197" t="s">
        <v>1</v>
      </c>
    </row>
    <row r="3793" spans="1:17" x14ac:dyDescent="0.2">
      <c r="A3793" s="198" t="s">
        <v>65</v>
      </c>
      <c r="B3793" s="199" t="s">
        <v>208</v>
      </c>
      <c r="C3793" s="199" t="s">
        <v>206</v>
      </c>
      <c r="D3793" s="199" t="s">
        <v>197</v>
      </c>
      <c r="E3793" s="199"/>
      <c r="F3793" s="199"/>
      <c r="G3793" s="199">
        <v>61418</v>
      </c>
      <c r="H3793" s="199"/>
      <c r="I3793" s="199">
        <v>56472</v>
      </c>
      <c r="J3793" s="199">
        <v>56332</v>
      </c>
      <c r="K3793" s="199"/>
      <c r="L3793" s="199">
        <v>59056</v>
      </c>
      <c r="M3793" s="199">
        <v>65344</v>
      </c>
      <c r="N3793" s="199">
        <v>67087</v>
      </c>
      <c r="O3793" s="199">
        <v>77843</v>
      </c>
      <c r="P3793" s="199"/>
      <c r="Q3793" s="200" t="s">
        <v>1</v>
      </c>
    </row>
    <row r="3794" spans="1:17" x14ac:dyDescent="0.2">
      <c r="A3794" s="195" t="s">
        <v>65</v>
      </c>
      <c r="B3794" s="196" t="s">
        <v>208</v>
      </c>
      <c r="C3794" s="196" t="s">
        <v>211</v>
      </c>
      <c r="D3794" s="196" t="s">
        <v>195</v>
      </c>
      <c r="E3794" s="196"/>
      <c r="F3794" s="196"/>
      <c r="G3794" s="196"/>
      <c r="H3794" s="196"/>
      <c r="I3794" s="196"/>
      <c r="J3794" s="196"/>
      <c r="K3794" s="196"/>
      <c r="L3794" s="196"/>
      <c r="M3794" s="196"/>
      <c r="N3794" s="196"/>
      <c r="O3794" s="196"/>
      <c r="P3794" s="196"/>
      <c r="Q3794" s="197" t="s">
        <v>1</v>
      </c>
    </row>
    <row r="3795" spans="1:17" x14ac:dyDescent="0.2">
      <c r="A3795" s="198" t="s">
        <v>65</v>
      </c>
      <c r="B3795" s="199" t="s">
        <v>208</v>
      </c>
      <c r="C3795" s="199" t="s">
        <v>211</v>
      </c>
      <c r="D3795" s="199" t="s">
        <v>197</v>
      </c>
      <c r="E3795" s="199"/>
      <c r="F3795" s="199"/>
      <c r="G3795" s="199"/>
      <c r="H3795" s="199"/>
      <c r="I3795" s="199"/>
      <c r="J3795" s="199"/>
      <c r="K3795" s="199"/>
      <c r="L3795" s="199"/>
      <c r="M3795" s="199"/>
      <c r="N3795" s="199"/>
      <c r="O3795" s="199"/>
      <c r="P3795" s="199"/>
      <c r="Q3795" s="200" t="s">
        <v>1</v>
      </c>
    </row>
    <row r="3796" spans="1:17" x14ac:dyDescent="0.2">
      <c r="A3796" s="195" t="s">
        <v>65</v>
      </c>
      <c r="B3796" s="196" t="s">
        <v>205</v>
      </c>
      <c r="C3796" s="196" t="s">
        <v>214</v>
      </c>
      <c r="D3796" s="196" t="s">
        <v>195</v>
      </c>
      <c r="E3796" s="196"/>
      <c r="F3796" s="196"/>
      <c r="G3796" s="196">
        <v>43299</v>
      </c>
      <c r="H3796" s="196"/>
      <c r="I3796" s="196">
        <v>49834</v>
      </c>
      <c r="J3796" s="196">
        <v>50987</v>
      </c>
      <c r="K3796" s="196"/>
      <c r="L3796" s="196">
        <v>49364</v>
      </c>
      <c r="M3796" s="196">
        <v>55348</v>
      </c>
      <c r="N3796" s="196">
        <v>59147</v>
      </c>
      <c r="O3796" s="196">
        <v>60059</v>
      </c>
      <c r="P3796" s="196"/>
      <c r="Q3796" s="197" t="s">
        <v>1</v>
      </c>
    </row>
    <row r="3797" spans="1:17" x14ac:dyDescent="0.2">
      <c r="A3797" s="198" t="s">
        <v>65</v>
      </c>
      <c r="B3797" s="199" t="s">
        <v>205</v>
      </c>
      <c r="C3797" s="199" t="s">
        <v>214</v>
      </c>
      <c r="D3797" s="199" t="s">
        <v>197</v>
      </c>
      <c r="E3797" s="199"/>
      <c r="F3797" s="199"/>
      <c r="G3797" s="199">
        <v>49965</v>
      </c>
      <c r="H3797" s="199"/>
      <c r="I3797" s="199">
        <v>51709</v>
      </c>
      <c r="J3797" s="199">
        <v>53145</v>
      </c>
      <c r="K3797" s="199"/>
      <c r="L3797" s="199">
        <v>51069</v>
      </c>
      <c r="M3797" s="199">
        <v>56296</v>
      </c>
      <c r="N3797" s="199">
        <v>58331</v>
      </c>
      <c r="O3797" s="199">
        <v>60080</v>
      </c>
      <c r="P3797" s="199"/>
      <c r="Q3797" s="200" t="s">
        <v>1</v>
      </c>
    </row>
    <row r="3798" spans="1:17" x14ac:dyDescent="0.2">
      <c r="A3798" s="195" t="s">
        <v>65</v>
      </c>
      <c r="B3798" s="196" t="s">
        <v>205</v>
      </c>
      <c r="C3798" s="196" t="s">
        <v>215</v>
      </c>
      <c r="D3798" s="196" t="s">
        <v>195</v>
      </c>
      <c r="E3798" s="196"/>
      <c r="F3798" s="196"/>
      <c r="G3798" s="196">
        <v>38491</v>
      </c>
      <c r="H3798" s="196"/>
      <c r="I3798" s="196">
        <v>46286</v>
      </c>
      <c r="J3798" s="196">
        <v>46080</v>
      </c>
      <c r="K3798" s="196"/>
      <c r="L3798" s="196">
        <v>47486</v>
      </c>
      <c r="M3798" s="196">
        <v>51090</v>
      </c>
      <c r="N3798" s="196">
        <v>51840</v>
      </c>
      <c r="O3798" s="196">
        <v>52171</v>
      </c>
      <c r="P3798" s="196"/>
      <c r="Q3798" s="197" t="s">
        <v>1</v>
      </c>
    </row>
    <row r="3799" spans="1:17" x14ac:dyDescent="0.2">
      <c r="A3799" s="198" t="s">
        <v>65</v>
      </c>
      <c r="B3799" s="199" t="s">
        <v>205</v>
      </c>
      <c r="C3799" s="199" t="s">
        <v>215</v>
      </c>
      <c r="D3799" s="199" t="s">
        <v>197</v>
      </c>
      <c r="E3799" s="199"/>
      <c r="F3799" s="199"/>
      <c r="G3799" s="199">
        <v>46777</v>
      </c>
      <c r="H3799" s="199"/>
      <c r="I3799" s="199">
        <v>49569</v>
      </c>
      <c r="J3799" s="199">
        <v>48505</v>
      </c>
      <c r="K3799" s="199"/>
      <c r="L3799" s="199">
        <v>49070</v>
      </c>
      <c r="M3799" s="199">
        <v>51090</v>
      </c>
      <c r="N3799" s="199">
        <v>51857</v>
      </c>
      <c r="O3799" s="199">
        <v>52410</v>
      </c>
      <c r="P3799" s="199"/>
      <c r="Q3799" s="200" t="s">
        <v>1</v>
      </c>
    </row>
    <row r="3800" spans="1:17" x14ac:dyDescent="0.2">
      <c r="A3800" s="195" t="s">
        <v>65</v>
      </c>
      <c r="B3800" s="196" t="s">
        <v>205</v>
      </c>
      <c r="C3800" s="196" t="s">
        <v>213</v>
      </c>
      <c r="D3800" s="196" t="s">
        <v>195</v>
      </c>
      <c r="E3800" s="196"/>
      <c r="F3800" s="196"/>
      <c r="G3800" s="196">
        <v>28598</v>
      </c>
      <c r="H3800" s="196"/>
      <c r="I3800" s="196">
        <v>35621</v>
      </c>
      <c r="J3800" s="196">
        <v>36497</v>
      </c>
      <c r="K3800" s="196"/>
      <c r="L3800" s="196">
        <v>42979</v>
      </c>
      <c r="M3800" s="196">
        <v>48000</v>
      </c>
      <c r="N3800" s="196">
        <v>45538</v>
      </c>
      <c r="O3800" s="196">
        <v>44619</v>
      </c>
      <c r="P3800" s="196"/>
      <c r="Q3800" s="197" t="s">
        <v>1</v>
      </c>
    </row>
    <row r="3801" spans="1:17" x14ac:dyDescent="0.2">
      <c r="A3801" s="198" t="s">
        <v>65</v>
      </c>
      <c r="B3801" s="199" t="s">
        <v>205</v>
      </c>
      <c r="C3801" s="199" t="s">
        <v>213</v>
      </c>
      <c r="D3801" s="199" t="s">
        <v>197</v>
      </c>
      <c r="E3801" s="199"/>
      <c r="F3801" s="199"/>
      <c r="G3801" s="199">
        <v>37360</v>
      </c>
      <c r="H3801" s="199"/>
      <c r="I3801" s="199">
        <v>42896</v>
      </c>
      <c r="J3801" s="199">
        <v>41638</v>
      </c>
      <c r="K3801" s="199"/>
      <c r="L3801" s="199">
        <v>46562</v>
      </c>
      <c r="M3801" s="199">
        <v>52406</v>
      </c>
      <c r="N3801" s="199">
        <v>46206</v>
      </c>
      <c r="O3801" s="199">
        <v>46161</v>
      </c>
      <c r="P3801" s="199"/>
      <c r="Q3801" s="200" t="s">
        <v>1</v>
      </c>
    </row>
    <row r="3802" spans="1:17" x14ac:dyDescent="0.2">
      <c r="A3802" s="195" t="s">
        <v>65</v>
      </c>
      <c r="B3802" s="196" t="s">
        <v>205</v>
      </c>
      <c r="C3802" s="196" t="s">
        <v>212</v>
      </c>
      <c r="D3802" s="196" t="s">
        <v>195</v>
      </c>
      <c r="E3802" s="196"/>
      <c r="F3802" s="196"/>
      <c r="G3802" s="196"/>
      <c r="H3802" s="196"/>
      <c r="I3802" s="196"/>
      <c r="J3802" s="196"/>
      <c r="K3802" s="196"/>
      <c r="L3802" s="196"/>
      <c r="M3802" s="196"/>
      <c r="N3802" s="196"/>
      <c r="O3802" s="196"/>
      <c r="P3802" s="196"/>
      <c r="Q3802" s="197" t="s">
        <v>1</v>
      </c>
    </row>
    <row r="3803" spans="1:17" x14ac:dyDescent="0.2">
      <c r="A3803" s="198" t="s">
        <v>65</v>
      </c>
      <c r="B3803" s="199" t="s">
        <v>205</v>
      </c>
      <c r="C3803" s="199" t="s">
        <v>212</v>
      </c>
      <c r="D3803" s="199" t="s">
        <v>197</v>
      </c>
      <c r="E3803" s="199"/>
      <c r="F3803" s="199"/>
      <c r="G3803" s="199"/>
      <c r="H3803" s="199"/>
      <c r="I3803" s="199"/>
      <c r="J3803" s="199"/>
      <c r="K3803" s="199"/>
      <c r="L3803" s="199"/>
      <c r="M3803" s="199"/>
      <c r="N3803" s="199"/>
      <c r="O3803" s="199"/>
      <c r="P3803" s="199"/>
      <c r="Q3803" s="200" t="s">
        <v>1</v>
      </c>
    </row>
    <row r="3804" spans="1:17" x14ac:dyDescent="0.2">
      <c r="A3804" s="195" t="s">
        <v>65</v>
      </c>
      <c r="B3804" s="196" t="s">
        <v>205</v>
      </c>
      <c r="C3804" s="196" t="s">
        <v>210</v>
      </c>
      <c r="D3804" s="196" t="s">
        <v>195</v>
      </c>
      <c r="E3804" s="196"/>
      <c r="F3804" s="196"/>
      <c r="G3804" s="196"/>
      <c r="H3804" s="196"/>
      <c r="I3804" s="196"/>
      <c r="J3804" s="196"/>
      <c r="K3804" s="196"/>
      <c r="L3804" s="196"/>
      <c r="M3804" s="196"/>
      <c r="N3804" s="196"/>
      <c r="O3804" s="196"/>
      <c r="P3804" s="196"/>
      <c r="Q3804" s="197" t="s">
        <v>1</v>
      </c>
    </row>
    <row r="3805" spans="1:17" x14ac:dyDescent="0.2">
      <c r="A3805" s="198" t="s">
        <v>65</v>
      </c>
      <c r="B3805" s="199" t="s">
        <v>205</v>
      </c>
      <c r="C3805" s="199" t="s">
        <v>210</v>
      </c>
      <c r="D3805" s="199" t="s">
        <v>197</v>
      </c>
      <c r="E3805" s="199"/>
      <c r="F3805" s="199"/>
      <c r="G3805" s="199"/>
      <c r="H3805" s="199"/>
      <c r="I3805" s="199"/>
      <c r="J3805" s="199"/>
      <c r="K3805" s="199"/>
      <c r="L3805" s="199"/>
      <c r="M3805" s="199"/>
      <c r="N3805" s="199"/>
      <c r="O3805" s="199"/>
      <c r="P3805" s="199"/>
      <c r="Q3805" s="200" t="s">
        <v>1</v>
      </c>
    </row>
    <row r="3806" spans="1:17" x14ac:dyDescent="0.2">
      <c r="A3806" s="195" t="s">
        <v>65</v>
      </c>
      <c r="B3806" s="196" t="s">
        <v>205</v>
      </c>
      <c r="C3806" s="196" t="s">
        <v>206</v>
      </c>
      <c r="D3806" s="196" t="s">
        <v>195</v>
      </c>
      <c r="E3806" s="196"/>
      <c r="F3806" s="196"/>
      <c r="G3806" s="196"/>
      <c r="H3806" s="196"/>
      <c r="I3806" s="196"/>
      <c r="J3806" s="196"/>
      <c r="K3806" s="196"/>
      <c r="L3806" s="196"/>
      <c r="M3806" s="196"/>
      <c r="N3806" s="196"/>
      <c r="O3806" s="196"/>
      <c r="P3806" s="196"/>
      <c r="Q3806" s="197" t="s">
        <v>1</v>
      </c>
    </row>
    <row r="3807" spans="1:17" x14ac:dyDescent="0.2">
      <c r="A3807" s="198" t="s">
        <v>65</v>
      </c>
      <c r="B3807" s="199" t="s">
        <v>205</v>
      </c>
      <c r="C3807" s="199" t="s">
        <v>206</v>
      </c>
      <c r="D3807" s="199" t="s">
        <v>197</v>
      </c>
      <c r="E3807" s="199"/>
      <c r="F3807" s="199"/>
      <c r="G3807" s="199"/>
      <c r="H3807" s="199"/>
      <c r="I3807" s="199"/>
      <c r="J3807" s="199"/>
      <c r="K3807" s="199"/>
      <c r="L3807" s="199"/>
      <c r="M3807" s="199"/>
      <c r="N3807" s="199"/>
      <c r="O3807" s="199"/>
      <c r="P3807" s="199"/>
      <c r="Q3807" s="200" t="s">
        <v>1</v>
      </c>
    </row>
    <row r="3808" spans="1:17" x14ac:dyDescent="0.2">
      <c r="A3808" s="195" t="s">
        <v>65</v>
      </c>
      <c r="B3808" s="196" t="s">
        <v>205</v>
      </c>
      <c r="C3808" s="196" t="s">
        <v>211</v>
      </c>
      <c r="D3808" s="196" t="s">
        <v>195</v>
      </c>
      <c r="E3808" s="199"/>
      <c r="F3808" s="199"/>
      <c r="G3808" s="199"/>
      <c r="H3808" s="199"/>
      <c r="I3808" s="199"/>
      <c r="J3808" s="199"/>
      <c r="K3808" s="199"/>
      <c r="L3808" s="199"/>
      <c r="M3808" s="199"/>
      <c r="N3808" s="199"/>
      <c r="O3808" s="199"/>
      <c r="P3808" s="199"/>
      <c r="Q3808" s="200"/>
    </row>
    <row r="3809" spans="1:17" x14ac:dyDescent="0.2">
      <c r="A3809" s="198" t="s">
        <v>65</v>
      </c>
      <c r="B3809" s="199" t="s">
        <v>205</v>
      </c>
      <c r="C3809" s="199" t="s">
        <v>211</v>
      </c>
      <c r="D3809" s="199" t="s">
        <v>197</v>
      </c>
      <c r="E3809" s="199"/>
      <c r="F3809" s="199"/>
      <c r="G3809" s="199"/>
      <c r="H3809" s="199"/>
      <c r="I3809" s="199"/>
      <c r="J3809" s="199"/>
      <c r="K3809" s="199"/>
      <c r="L3809" s="199"/>
      <c r="M3809" s="199"/>
      <c r="N3809" s="199"/>
      <c r="O3809" s="199"/>
      <c r="P3809" s="199"/>
      <c r="Q3809" s="200"/>
    </row>
    <row r="3810" spans="1:17" x14ac:dyDescent="0.2">
      <c r="A3810" s="195" t="s">
        <v>65</v>
      </c>
      <c r="B3810" s="196" t="s">
        <v>205</v>
      </c>
      <c r="C3810" s="196" t="s">
        <v>1087</v>
      </c>
      <c r="D3810" s="196" t="s">
        <v>195</v>
      </c>
      <c r="E3810" s="199"/>
      <c r="F3810" s="199"/>
      <c r="G3810" s="199"/>
      <c r="H3810" s="199"/>
      <c r="I3810" s="199"/>
      <c r="J3810" s="199"/>
      <c r="K3810" s="199"/>
      <c r="L3810" s="199"/>
      <c r="M3810" s="199"/>
      <c r="N3810" s="199"/>
      <c r="O3810" s="199"/>
      <c r="P3810" s="199"/>
      <c r="Q3810" s="200"/>
    </row>
    <row r="3811" spans="1:17" x14ac:dyDescent="0.2">
      <c r="A3811" s="198" t="s">
        <v>65</v>
      </c>
      <c r="B3811" s="199" t="s">
        <v>205</v>
      </c>
      <c r="C3811" s="199" t="s">
        <v>1087</v>
      </c>
      <c r="D3811" s="199" t="s">
        <v>197</v>
      </c>
      <c r="E3811" s="199"/>
      <c r="F3811" s="199"/>
      <c r="G3811" s="199"/>
      <c r="H3811" s="199"/>
      <c r="I3811" s="199"/>
      <c r="J3811" s="199"/>
      <c r="K3811" s="199"/>
      <c r="L3811" s="199"/>
      <c r="M3811" s="199"/>
      <c r="N3811" s="199"/>
      <c r="O3811" s="199"/>
      <c r="P3811" s="199"/>
      <c r="Q3811" s="200"/>
    </row>
    <row r="3812" spans="1:17" x14ac:dyDescent="0.2">
      <c r="A3812" s="195" t="s">
        <v>65</v>
      </c>
      <c r="B3812" s="196" t="s">
        <v>209</v>
      </c>
      <c r="C3812" s="196" t="s">
        <v>214</v>
      </c>
      <c r="D3812" s="196" t="s">
        <v>195</v>
      </c>
      <c r="E3812" s="196"/>
      <c r="F3812" s="196"/>
      <c r="G3812" s="196">
        <v>14.03031</v>
      </c>
      <c r="H3812" s="196"/>
      <c r="I3812" s="196">
        <v>20.375810000000001</v>
      </c>
      <c r="J3812" s="196">
        <v>17.71799</v>
      </c>
      <c r="K3812" s="196"/>
      <c r="L3812" s="196">
        <v>17.331029999999998</v>
      </c>
      <c r="M3812" s="196">
        <v>7.1763000000000003</v>
      </c>
      <c r="N3812" s="196">
        <v>7.6654099999999996</v>
      </c>
      <c r="O3812" s="196">
        <v>1.5837000000000001</v>
      </c>
      <c r="P3812" s="196"/>
      <c r="Q3812" s="197" t="s">
        <v>1</v>
      </c>
    </row>
    <row r="3813" spans="1:17" x14ac:dyDescent="0.2">
      <c r="A3813" s="198" t="s">
        <v>65</v>
      </c>
      <c r="B3813" s="199" t="s">
        <v>209</v>
      </c>
      <c r="C3813" s="199" t="s">
        <v>214</v>
      </c>
      <c r="D3813" s="199" t="s">
        <v>197</v>
      </c>
      <c r="E3813" s="199"/>
      <c r="F3813" s="199"/>
      <c r="G3813" s="199">
        <v>14.040139999999999</v>
      </c>
      <c r="H3813" s="199"/>
      <c r="I3813" s="199">
        <v>21.159749999999999</v>
      </c>
      <c r="J3813" s="199">
        <v>18.003820000000001</v>
      </c>
      <c r="K3813" s="199"/>
      <c r="L3813" s="199">
        <v>17.91208</v>
      </c>
      <c r="M3813" s="199">
        <v>7.2543800000000003</v>
      </c>
      <c r="N3813" s="199">
        <v>7.8201700000000001</v>
      </c>
      <c r="O3813" s="199">
        <v>1.62809</v>
      </c>
      <c r="P3813" s="199"/>
      <c r="Q3813" s="200" t="s">
        <v>1</v>
      </c>
    </row>
    <row r="3814" spans="1:17" x14ac:dyDescent="0.2">
      <c r="A3814" s="195" t="s">
        <v>65</v>
      </c>
      <c r="B3814" s="196" t="s">
        <v>209</v>
      </c>
      <c r="C3814" s="196" t="s">
        <v>215</v>
      </c>
      <c r="D3814" s="196" t="s">
        <v>195</v>
      </c>
      <c r="E3814" s="196"/>
      <c r="F3814" s="196"/>
      <c r="G3814" s="196">
        <v>17.747029999999999</v>
      </c>
      <c r="H3814" s="196"/>
      <c r="I3814" s="196">
        <v>13.99352</v>
      </c>
      <c r="J3814" s="196">
        <v>14.74208</v>
      </c>
      <c r="K3814" s="196"/>
      <c r="L3814" s="196">
        <v>13.920199999999999</v>
      </c>
      <c r="M3814" s="196">
        <v>6.3077199999999998</v>
      </c>
      <c r="N3814" s="196">
        <v>6.73996</v>
      </c>
      <c r="O3814" s="196">
        <v>1.4664900000000001</v>
      </c>
      <c r="P3814" s="196"/>
      <c r="Q3814" s="197" t="s">
        <v>1</v>
      </c>
    </row>
    <row r="3815" spans="1:17" x14ac:dyDescent="0.2">
      <c r="A3815" s="198" t="s">
        <v>65</v>
      </c>
      <c r="B3815" s="199" t="s">
        <v>209</v>
      </c>
      <c r="C3815" s="199" t="s">
        <v>215</v>
      </c>
      <c r="D3815" s="199" t="s">
        <v>197</v>
      </c>
      <c r="E3815" s="199"/>
      <c r="F3815" s="199"/>
      <c r="G3815" s="199">
        <v>16.318390000000001</v>
      </c>
      <c r="H3815" s="199"/>
      <c r="I3815" s="199">
        <v>13.79044</v>
      </c>
      <c r="J3815" s="199">
        <v>14.665050000000001</v>
      </c>
      <c r="K3815" s="199"/>
      <c r="L3815" s="199">
        <v>14.12284</v>
      </c>
      <c r="M3815" s="199">
        <v>6.4289800000000001</v>
      </c>
      <c r="N3815" s="199">
        <v>6.8380299999999998</v>
      </c>
      <c r="O3815" s="199">
        <v>1.45356</v>
      </c>
      <c r="P3815" s="199"/>
      <c r="Q3815" s="200" t="s">
        <v>1</v>
      </c>
    </row>
    <row r="3816" spans="1:17" x14ac:dyDescent="0.2">
      <c r="A3816" s="195" t="s">
        <v>65</v>
      </c>
      <c r="B3816" s="196" t="s">
        <v>209</v>
      </c>
      <c r="C3816" s="196" t="s">
        <v>213</v>
      </c>
      <c r="D3816" s="196" t="s">
        <v>195</v>
      </c>
      <c r="E3816" s="196"/>
      <c r="F3816" s="196"/>
      <c r="G3816" s="196">
        <v>18.52093</v>
      </c>
      <c r="H3816" s="196"/>
      <c r="I3816" s="196">
        <v>13.29199</v>
      </c>
      <c r="J3816" s="196">
        <v>13.76216</v>
      </c>
      <c r="K3816" s="196"/>
      <c r="L3816" s="196">
        <v>13.324389999999999</v>
      </c>
      <c r="M3816" s="196">
        <v>6.20526</v>
      </c>
      <c r="N3816" s="196">
        <v>6.4777300000000002</v>
      </c>
      <c r="O3816" s="196">
        <v>1.6320600000000001</v>
      </c>
      <c r="P3816" s="196"/>
      <c r="Q3816" s="197" t="s">
        <v>1</v>
      </c>
    </row>
    <row r="3817" spans="1:17" x14ac:dyDescent="0.2">
      <c r="A3817" s="198" t="s">
        <v>65</v>
      </c>
      <c r="B3817" s="199" t="s">
        <v>209</v>
      </c>
      <c r="C3817" s="199" t="s">
        <v>213</v>
      </c>
      <c r="D3817" s="199" t="s">
        <v>197</v>
      </c>
      <c r="E3817" s="199"/>
      <c r="F3817" s="199"/>
      <c r="G3817" s="199">
        <v>16.559609999999999</v>
      </c>
      <c r="H3817" s="199"/>
      <c r="I3817" s="199">
        <v>13.066050000000001</v>
      </c>
      <c r="J3817" s="199">
        <v>13.91933</v>
      </c>
      <c r="K3817" s="199"/>
      <c r="L3817" s="199">
        <v>13.153359999999999</v>
      </c>
      <c r="M3817" s="199">
        <v>6.1599899999999996</v>
      </c>
      <c r="N3817" s="199">
        <v>6.4306799999999997</v>
      </c>
      <c r="O3817" s="199">
        <v>1.5447299999999999</v>
      </c>
      <c r="P3817" s="199"/>
      <c r="Q3817" s="200" t="s">
        <v>1</v>
      </c>
    </row>
    <row r="3818" spans="1:17" x14ac:dyDescent="0.2">
      <c r="A3818" s="195" t="s">
        <v>65</v>
      </c>
      <c r="B3818" s="196" t="s">
        <v>209</v>
      </c>
      <c r="C3818" s="196" t="s">
        <v>212</v>
      </c>
      <c r="D3818" s="196" t="s">
        <v>195</v>
      </c>
      <c r="E3818" s="196"/>
      <c r="F3818" s="196"/>
      <c r="G3818" s="196">
        <v>17.445509999999999</v>
      </c>
      <c r="H3818" s="196"/>
      <c r="I3818" s="196">
        <v>12.10853</v>
      </c>
      <c r="J3818" s="196">
        <v>12.887729999999999</v>
      </c>
      <c r="K3818" s="196"/>
      <c r="L3818" s="196">
        <v>11.655950000000001</v>
      </c>
      <c r="M3818" s="196">
        <v>5.9909499999999998</v>
      </c>
      <c r="N3818" s="196">
        <v>6.0149600000000003</v>
      </c>
      <c r="O3818" s="196">
        <v>1.65082</v>
      </c>
      <c r="P3818" s="196"/>
      <c r="Q3818" s="197" t="s">
        <v>1</v>
      </c>
    </row>
    <row r="3819" spans="1:17" x14ac:dyDescent="0.2">
      <c r="A3819" s="198" t="s">
        <v>65</v>
      </c>
      <c r="B3819" s="199" t="s">
        <v>209</v>
      </c>
      <c r="C3819" s="199" t="s">
        <v>212</v>
      </c>
      <c r="D3819" s="199" t="s">
        <v>197</v>
      </c>
      <c r="E3819" s="199"/>
      <c r="F3819" s="199"/>
      <c r="G3819" s="199">
        <v>16.757539999999999</v>
      </c>
      <c r="H3819" s="199"/>
      <c r="I3819" s="199">
        <v>11.69777</v>
      </c>
      <c r="J3819" s="199">
        <v>12.62016</v>
      </c>
      <c r="K3819" s="199"/>
      <c r="L3819" s="199">
        <v>11.69014</v>
      </c>
      <c r="M3819" s="199">
        <v>5.7172299999999998</v>
      </c>
      <c r="N3819" s="199">
        <v>5.94299</v>
      </c>
      <c r="O3819" s="199">
        <v>1.63537</v>
      </c>
      <c r="P3819" s="199"/>
      <c r="Q3819" s="200" t="s">
        <v>1</v>
      </c>
    </row>
    <row r="3820" spans="1:17" x14ac:dyDescent="0.2">
      <c r="A3820" s="195" t="s">
        <v>65</v>
      </c>
      <c r="B3820" s="196" t="s">
        <v>209</v>
      </c>
      <c r="C3820" s="196" t="s">
        <v>210</v>
      </c>
      <c r="D3820" s="196" t="s">
        <v>195</v>
      </c>
      <c r="E3820" s="196"/>
      <c r="F3820" s="196"/>
      <c r="G3820" s="196">
        <v>17.663270000000001</v>
      </c>
      <c r="H3820" s="196"/>
      <c r="I3820" s="196">
        <v>11.35646</v>
      </c>
      <c r="J3820" s="196">
        <v>12.08386</v>
      </c>
      <c r="K3820" s="196"/>
      <c r="L3820" s="196">
        <v>11.431179999999999</v>
      </c>
      <c r="M3820" s="196">
        <v>5.63164</v>
      </c>
      <c r="N3820" s="196">
        <v>5.8096300000000003</v>
      </c>
      <c r="O3820" s="196">
        <v>1.8765499999999999</v>
      </c>
      <c r="P3820" s="196"/>
      <c r="Q3820" s="197" t="s">
        <v>1</v>
      </c>
    </row>
    <row r="3821" spans="1:17" x14ac:dyDescent="0.2">
      <c r="A3821" s="198" t="s">
        <v>65</v>
      </c>
      <c r="B3821" s="199" t="s">
        <v>209</v>
      </c>
      <c r="C3821" s="199" t="s">
        <v>210</v>
      </c>
      <c r="D3821" s="199" t="s">
        <v>197</v>
      </c>
      <c r="E3821" s="199"/>
      <c r="F3821" s="199"/>
      <c r="G3821" s="199">
        <v>17.656600000000001</v>
      </c>
      <c r="H3821" s="199"/>
      <c r="I3821" s="199">
        <v>10.80035</v>
      </c>
      <c r="J3821" s="199">
        <v>11.55475</v>
      </c>
      <c r="K3821" s="199"/>
      <c r="L3821" s="199">
        <v>11.271750000000001</v>
      </c>
      <c r="M3821" s="199">
        <v>5.5629900000000001</v>
      </c>
      <c r="N3821" s="199">
        <v>5.76152</v>
      </c>
      <c r="O3821" s="199">
        <v>1.7730300000000001</v>
      </c>
      <c r="P3821" s="199"/>
      <c r="Q3821" s="200" t="s">
        <v>1</v>
      </c>
    </row>
    <row r="3822" spans="1:17" x14ac:dyDescent="0.2">
      <c r="A3822" s="195" t="s">
        <v>65</v>
      </c>
      <c r="B3822" s="196" t="s">
        <v>209</v>
      </c>
      <c r="C3822" s="196" t="s">
        <v>206</v>
      </c>
      <c r="D3822" s="196" t="s">
        <v>195</v>
      </c>
      <c r="E3822" s="196"/>
      <c r="F3822" s="196"/>
      <c r="G3822" s="196">
        <v>7.8748800000000001</v>
      </c>
      <c r="H3822" s="196"/>
      <c r="I3822" s="196">
        <v>2.72079</v>
      </c>
      <c r="J3822" s="196">
        <v>2.8027000000000002</v>
      </c>
      <c r="K3822" s="196"/>
      <c r="L3822" s="196">
        <v>6.4225199999999996</v>
      </c>
      <c r="M3822" s="196">
        <v>0.58853</v>
      </c>
      <c r="N3822" s="196">
        <v>0.63851000000000002</v>
      </c>
      <c r="O3822" s="196">
        <v>0.52842</v>
      </c>
      <c r="P3822" s="196"/>
      <c r="Q3822" s="197" t="s">
        <v>1</v>
      </c>
    </row>
    <row r="3823" spans="1:17" x14ac:dyDescent="0.2">
      <c r="A3823" s="198" t="s">
        <v>65</v>
      </c>
      <c r="B3823" s="199" t="s">
        <v>209</v>
      </c>
      <c r="C3823" s="199" t="s">
        <v>206</v>
      </c>
      <c r="D3823" s="199" t="s">
        <v>197</v>
      </c>
      <c r="E3823" s="199"/>
      <c r="F3823" s="199"/>
      <c r="G3823" s="199">
        <v>7.6655100000000003</v>
      </c>
      <c r="H3823" s="199"/>
      <c r="I3823" s="199">
        <v>3.30606</v>
      </c>
      <c r="J3823" s="199">
        <v>2.5793499999999998</v>
      </c>
      <c r="K3823" s="199"/>
      <c r="L3823" s="199">
        <v>6.6022100000000004</v>
      </c>
      <c r="M3823" s="199">
        <v>0.61368</v>
      </c>
      <c r="N3823" s="199">
        <v>0.63351000000000002</v>
      </c>
      <c r="O3823" s="199">
        <v>0.49330000000000002</v>
      </c>
      <c r="P3823" s="199"/>
      <c r="Q3823" s="200" t="s">
        <v>1</v>
      </c>
    </row>
    <row r="3824" spans="1:17" x14ac:dyDescent="0.2">
      <c r="A3824" s="195" t="s">
        <v>65</v>
      </c>
      <c r="B3824" s="196" t="s">
        <v>209</v>
      </c>
      <c r="C3824" s="196" t="s">
        <v>211</v>
      </c>
      <c r="D3824" s="196" t="s">
        <v>195</v>
      </c>
      <c r="E3824" s="196"/>
      <c r="F3824" s="196"/>
      <c r="G3824" s="196"/>
      <c r="H3824" s="196"/>
      <c r="I3824" s="196"/>
      <c r="J3824" s="196"/>
      <c r="K3824" s="196"/>
      <c r="L3824" s="196"/>
      <c r="M3824" s="196"/>
      <c r="N3824" s="196"/>
      <c r="O3824" s="196"/>
      <c r="P3824" s="196"/>
      <c r="Q3824" s="197" t="s">
        <v>1</v>
      </c>
    </row>
    <row r="3825" spans="1:17" x14ac:dyDescent="0.2">
      <c r="A3825" s="198" t="s">
        <v>65</v>
      </c>
      <c r="B3825" s="199" t="s">
        <v>209</v>
      </c>
      <c r="C3825" s="199" t="s">
        <v>211</v>
      </c>
      <c r="D3825" s="199" t="s">
        <v>197</v>
      </c>
      <c r="E3825" s="199"/>
      <c r="F3825" s="199"/>
      <c r="G3825" s="199"/>
      <c r="H3825" s="199"/>
      <c r="I3825" s="199"/>
      <c r="J3825" s="199"/>
      <c r="K3825" s="199"/>
      <c r="L3825" s="199"/>
      <c r="M3825" s="199"/>
      <c r="N3825" s="199"/>
      <c r="O3825" s="199"/>
      <c r="P3825" s="199"/>
      <c r="Q3825" s="200" t="s">
        <v>1</v>
      </c>
    </row>
    <row r="3826" spans="1:17" x14ac:dyDescent="0.2">
      <c r="A3826" s="195" t="s">
        <v>65</v>
      </c>
      <c r="B3826" s="196" t="s">
        <v>207</v>
      </c>
      <c r="C3826" s="196" t="s">
        <v>214</v>
      </c>
      <c r="D3826" s="196" t="s">
        <v>195</v>
      </c>
      <c r="E3826" s="196"/>
      <c r="F3826" s="196"/>
      <c r="G3826" s="196">
        <v>14.988799999999999</v>
      </c>
      <c r="H3826" s="196"/>
      <c r="I3826" s="196">
        <v>9.4333200000000001</v>
      </c>
      <c r="J3826" s="196">
        <v>9.3690499999999997</v>
      </c>
      <c r="K3826" s="196"/>
      <c r="L3826" s="196">
        <v>11.866949999999999</v>
      </c>
      <c r="M3826" s="196">
        <v>4.45906</v>
      </c>
      <c r="N3826" s="196">
        <v>4.7086100000000002</v>
      </c>
      <c r="O3826" s="196">
        <v>0.80254000000000003</v>
      </c>
      <c r="P3826" s="196"/>
      <c r="Q3826" s="197" t="s">
        <v>1</v>
      </c>
    </row>
    <row r="3827" spans="1:17" x14ac:dyDescent="0.2">
      <c r="A3827" s="198" t="s">
        <v>65</v>
      </c>
      <c r="B3827" s="199" t="s">
        <v>207</v>
      </c>
      <c r="C3827" s="199" t="s">
        <v>214</v>
      </c>
      <c r="D3827" s="199" t="s">
        <v>197</v>
      </c>
      <c r="E3827" s="199"/>
      <c r="F3827" s="199"/>
      <c r="G3827" s="199">
        <v>11.2799</v>
      </c>
      <c r="H3827" s="199"/>
      <c r="I3827" s="199">
        <v>8.6058500000000002</v>
      </c>
      <c r="J3827" s="199">
        <v>9.3423700000000007</v>
      </c>
      <c r="K3827" s="199"/>
      <c r="L3827" s="199">
        <v>11.114369999999999</v>
      </c>
      <c r="M3827" s="199">
        <v>4.5660400000000001</v>
      </c>
      <c r="N3827" s="199">
        <v>4.3270299999999997</v>
      </c>
      <c r="O3827" s="199">
        <v>0.79061000000000003</v>
      </c>
      <c r="P3827" s="199"/>
      <c r="Q3827" s="200" t="s">
        <v>1</v>
      </c>
    </row>
    <row r="3828" spans="1:17" x14ac:dyDescent="0.2">
      <c r="A3828" s="195" t="s">
        <v>65</v>
      </c>
      <c r="B3828" s="196" t="s">
        <v>207</v>
      </c>
      <c r="C3828" s="196" t="s">
        <v>215</v>
      </c>
      <c r="D3828" s="196" t="s">
        <v>195</v>
      </c>
      <c r="E3828" s="196"/>
      <c r="F3828" s="196"/>
      <c r="G3828" s="196">
        <v>16.442799999999998</v>
      </c>
      <c r="H3828" s="196"/>
      <c r="I3828" s="196">
        <v>9.3851300000000002</v>
      </c>
      <c r="J3828" s="196">
        <v>9.8025199999999995</v>
      </c>
      <c r="K3828" s="196"/>
      <c r="L3828" s="196">
        <v>11.58236</v>
      </c>
      <c r="M3828" s="196">
        <v>4.9119200000000003</v>
      </c>
      <c r="N3828" s="196">
        <v>5.2469099999999997</v>
      </c>
      <c r="O3828" s="196">
        <v>0.82804999999999995</v>
      </c>
      <c r="P3828" s="196"/>
      <c r="Q3828" s="197" t="s">
        <v>1</v>
      </c>
    </row>
    <row r="3829" spans="1:17" x14ac:dyDescent="0.2">
      <c r="A3829" s="198" t="s">
        <v>65</v>
      </c>
      <c r="B3829" s="199" t="s">
        <v>207</v>
      </c>
      <c r="C3829" s="199" t="s">
        <v>215</v>
      </c>
      <c r="D3829" s="199" t="s">
        <v>197</v>
      </c>
      <c r="E3829" s="199"/>
      <c r="F3829" s="199"/>
      <c r="G3829" s="199">
        <v>14.83849</v>
      </c>
      <c r="H3829" s="199"/>
      <c r="I3829" s="199">
        <v>9.2820099999999996</v>
      </c>
      <c r="J3829" s="199">
        <v>10.00103</v>
      </c>
      <c r="K3829" s="199"/>
      <c r="L3829" s="199">
        <v>10.912979999999999</v>
      </c>
      <c r="M3829" s="199">
        <v>5.2750000000000004</v>
      </c>
      <c r="N3829" s="199">
        <v>5.01572</v>
      </c>
      <c r="O3829" s="199">
        <v>0.82808999999999999</v>
      </c>
      <c r="P3829" s="199"/>
      <c r="Q3829" s="200" t="s">
        <v>1</v>
      </c>
    </row>
    <row r="3830" spans="1:17" x14ac:dyDescent="0.2">
      <c r="A3830" s="195" t="s">
        <v>65</v>
      </c>
      <c r="B3830" s="196" t="s">
        <v>207</v>
      </c>
      <c r="C3830" s="196" t="s">
        <v>213</v>
      </c>
      <c r="D3830" s="196" t="s">
        <v>195</v>
      </c>
      <c r="E3830" s="196"/>
      <c r="F3830" s="196"/>
      <c r="G3830" s="196">
        <v>9.8748199999999997</v>
      </c>
      <c r="H3830" s="196"/>
      <c r="I3830" s="196">
        <v>5.0195100000000004</v>
      </c>
      <c r="J3830" s="196">
        <v>5.4387999999999996</v>
      </c>
      <c r="K3830" s="196"/>
      <c r="L3830" s="196">
        <v>13.61828</v>
      </c>
      <c r="M3830" s="196">
        <v>2.4197899999999999</v>
      </c>
      <c r="N3830" s="196">
        <v>3.9725100000000002</v>
      </c>
      <c r="O3830" s="196">
        <v>0.59167999999999998</v>
      </c>
      <c r="P3830" s="196"/>
      <c r="Q3830" s="197" t="s">
        <v>1</v>
      </c>
    </row>
    <row r="3831" spans="1:17" x14ac:dyDescent="0.2">
      <c r="A3831" s="198" t="s">
        <v>65</v>
      </c>
      <c r="B3831" s="199" t="s">
        <v>207</v>
      </c>
      <c r="C3831" s="199" t="s">
        <v>213</v>
      </c>
      <c r="D3831" s="199" t="s">
        <v>197</v>
      </c>
      <c r="E3831" s="199"/>
      <c r="F3831" s="199"/>
      <c r="G3831" s="199">
        <v>6.2794400000000001</v>
      </c>
      <c r="H3831" s="199"/>
      <c r="I3831" s="199">
        <v>4.5925000000000002</v>
      </c>
      <c r="J3831" s="199">
        <v>4.5319200000000004</v>
      </c>
      <c r="K3831" s="199"/>
      <c r="L3831" s="199">
        <v>11.37623</v>
      </c>
      <c r="M3831" s="199">
        <v>2.1791399999999999</v>
      </c>
      <c r="N3831" s="199">
        <v>4.1423199999999998</v>
      </c>
      <c r="O3831" s="199">
        <v>0.48742000000000002</v>
      </c>
      <c r="P3831" s="199"/>
      <c r="Q3831" s="200" t="s">
        <v>1</v>
      </c>
    </row>
    <row r="3832" spans="1:17" x14ac:dyDescent="0.2">
      <c r="A3832" s="195" t="s">
        <v>65</v>
      </c>
      <c r="B3832" s="196" t="s">
        <v>207</v>
      </c>
      <c r="C3832" s="196" t="s">
        <v>212</v>
      </c>
      <c r="D3832" s="196" t="s">
        <v>195</v>
      </c>
      <c r="E3832" s="196"/>
      <c r="F3832" s="196"/>
      <c r="G3832" s="196"/>
      <c r="H3832" s="196"/>
      <c r="I3832" s="196"/>
      <c r="J3832" s="196"/>
      <c r="K3832" s="196"/>
      <c r="L3832" s="196"/>
      <c r="M3832" s="196"/>
      <c r="N3832" s="196"/>
      <c r="O3832" s="196"/>
      <c r="P3832" s="196"/>
      <c r="Q3832" s="197" t="s">
        <v>1</v>
      </c>
    </row>
    <row r="3833" spans="1:17" x14ac:dyDescent="0.2">
      <c r="A3833" s="198" t="s">
        <v>65</v>
      </c>
      <c r="B3833" s="199" t="s">
        <v>207</v>
      </c>
      <c r="C3833" s="199" t="s">
        <v>212</v>
      </c>
      <c r="D3833" s="199" t="s">
        <v>197</v>
      </c>
      <c r="E3833" s="199"/>
      <c r="F3833" s="199"/>
      <c r="G3833" s="199"/>
      <c r="H3833" s="199"/>
      <c r="I3833" s="199"/>
      <c r="J3833" s="199"/>
      <c r="K3833" s="199"/>
      <c r="L3833" s="199"/>
      <c r="M3833" s="199"/>
      <c r="N3833" s="199"/>
      <c r="O3833" s="199"/>
      <c r="P3833" s="199"/>
      <c r="Q3833" s="200" t="s">
        <v>1</v>
      </c>
    </row>
    <row r="3834" spans="1:17" x14ac:dyDescent="0.2">
      <c r="A3834" s="195" t="s">
        <v>65</v>
      </c>
      <c r="B3834" s="196" t="s">
        <v>207</v>
      </c>
      <c r="C3834" s="196" t="s">
        <v>210</v>
      </c>
      <c r="D3834" s="196" t="s">
        <v>195</v>
      </c>
      <c r="E3834" s="196"/>
      <c r="F3834" s="196"/>
      <c r="G3834" s="196"/>
      <c r="H3834" s="196"/>
      <c r="I3834" s="196"/>
      <c r="J3834" s="196"/>
      <c r="K3834" s="196"/>
      <c r="L3834" s="196"/>
      <c r="M3834" s="196"/>
      <c r="N3834" s="196"/>
      <c r="O3834" s="196"/>
      <c r="P3834" s="196"/>
      <c r="Q3834" s="197" t="s">
        <v>1</v>
      </c>
    </row>
    <row r="3835" spans="1:17" x14ac:dyDescent="0.2">
      <c r="A3835" s="198" t="s">
        <v>65</v>
      </c>
      <c r="B3835" s="199" t="s">
        <v>207</v>
      </c>
      <c r="C3835" s="199" t="s">
        <v>210</v>
      </c>
      <c r="D3835" s="199" t="s">
        <v>197</v>
      </c>
      <c r="E3835" s="199"/>
      <c r="F3835" s="199"/>
      <c r="G3835" s="199"/>
      <c r="H3835" s="199"/>
      <c r="I3835" s="199"/>
      <c r="J3835" s="199"/>
      <c r="K3835" s="199"/>
      <c r="L3835" s="199"/>
      <c r="M3835" s="199"/>
      <c r="N3835" s="199"/>
      <c r="O3835" s="199"/>
      <c r="P3835" s="199"/>
      <c r="Q3835" s="200" t="s">
        <v>1</v>
      </c>
    </row>
    <row r="3836" spans="1:17" x14ac:dyDescent="0.2">
      <c r="A3836" s="195" t="s">
        <v>65</v>
      </c>
      <c r="B3836" s="196" t="s">
        <v>207</v>
      </c>
      <c r="C3836" s="196" t="s">
        <v>206</v>
      </c>
      <c r="D3836" s="196" t="s">
        <v>195</v>
      </c>
      <c r="E3836" s="196"/>
      <c r="F3836" s="196"/>
      <c r="G3836" s="196"/>
      <c r="H3836" s="196"/>
      <c r="I3836" s="196"/>
      <c r="J3836" s="196"/>
      <c r="K3836" s="196"/>
      <c r="L3836" s="196"/>
      <c r="M3836" s="196"/>
      <c r="N3836" s="196"/>
      <c r="O3836" s="196"/>
      <c r="P3836" s="196"/>
      <c r="Q3836" s="197" t="s">
        <v>1</v>
      </c>
    </row>
    <row r="3837" spans="1:17" x14ac:dyDescent="0.2">
      <c r="A3837" s="198" t="s">
        <v>65</v>
      </c>
      <c r="B3837" s="199" t="s">
        <v>207</v>
      </c>
      <c r="C3837" s="199" t="s">
        <v>206</v>
      </c>
      <c r="D3837" s="199" t="s">
        <v>197</v>
      </c>
      <c r="E3837" s="199"/>
      <c r="F3837" s="199"/>
      <c r="G3837" s="199"/>
      <c r="H3837" s="199"/>
      <c r="I3837" s="199"/>
      <c r="J3837" s="199"/>
      <c r="K3837" s="199"/>
      <c r="L3837" s="199"/>
      <c r="M3837" s="199"/>
      <c r="N3837" s="199"/>
      <c r="O3837" s="199"/>
      <c r="P3837" s="199"/>
      <c r="Q3837" s="200" t="s">
        <v>1</v>
      </c>
    </row>
    <row r="3838" spans="1:17" x14ac:dyDescent="0.2">
      <c r="A3838" s="195" t="s">
        <v>65</v>
      </c>
      <c r="B3838" s="196" t="s">
        <v>207</v>
      </c>
      <c r="C3838" s="196" t="s">
        <v>211</v>
      </c>
      <c r="D3838" s="196" t="s">
        <v>195</v>
      </c>
      <c r="E3838" s="199"/>
      <c r="F3838" s="199"/>
      <c r="G3838" s="199"/>
      <c r="H3838" s="199"/>
      <c r="I3838" s="199"/>
      <c r="J3838" s="199"/>
      <c r="K3838" s="199"/>
      <c r="L3838" s="199"/>
      <c r="M3838" s="199"/>
      <c r="N3838" s="199"/>
      <c r="O3838" s="199"/>
      <c r="P3838" s="199"/>
      <c r="Q3838" s="200"/>
    </row>
    <row r="3839" spans="1:17" x14ac:dyDescent="0.2">
      <c r="A3839" s="198" t="s">
        <v>65</v>
      </c>
      <c r="B3839" s="199" t="s">
        <v>207</v>
      </c>
      <c r="C3839" s="199" t="s">
        <v>211</v>
      </c>
      <c r="D3839" s="199" t="s">
        <v>197</v>
      </c>
      <c r="E3839" s="199"/>
      <c r="F3839" s="199"/>
      <c r="G3839" s="199"/>
      <c r="H3839" s="199"/>
      <c r="I3839" s="199"/>
      <c r="J3839" s="199"/>
      <c r="K3839" s="199"/>
      <c r="L3839" s="199"/>
      <c r="M3839" s="199"/>
      <c r="N3839" s="199"/>
      <c r="O3839" s="199"/>
      <c r="P3839" s="199"/>
      <c r="Q3839" s="200"/>
    </row>
    <row r="3840" spans="1:17" x14ac:dyDescent="0.2">
      <c r="A3840" s="195" t="s">
        <v>65</v>
      </c>
      <c r="B3840" s="196" t="s">
        <v>207</v>
      </c>
      <c r="C3840" s="196" t="s">
        <v>1087</v>
      </c>
      <c r="D3840" s="196" t="s">
        <v>195</v>
      </c>
      <c r="E3840" s="199"/>
      <c r="F3840" s="199"/>
      <c r="G3840" s="199"/>
      <c r="H3840" s="199"/>
      <c r="I3840" s="199"/>
      <c r="J3840" s="199"/>
      <c r="K3840" s="199"/>
      <c r="L3840" s="199"/>
      <c r="M3840" s="199"/>
      <c r="N3840" s="199"/>
      <c r="O3840" s="199"/>
      <c r="P3840" s="199"/>
      <c r="Q3840" s="200"/>
    </row>
    <row r="3841" spans="1:17" x14ac:dyDescent="0.2">
      <c r="A3841" s="198" t="s">
        <v>65</v>
      </c>
      <c r="B3841" s="199" t="s">
        <v>207</v>
      </c>
      <c r="C3841" s="199" t="s">
        <v>1087</v>
      </c>
      <c r="D3841" s="199" t="s">
        <v>197</v>
      </c>
      <c r="E3841" s="199"/>
      <c r="F3841" s="199"/>
      <c r="G3841" s="199"/>
      <c r="H3841" s="199"/>
      <c r="I3841" s="199"/>
      <c r="J3841" s="199"/>
      <c r="K3841" s="199"/>
      <c r="L3841" s="199"/>
      <c r="M3841" s="199"/>
      <c r="N3841" s="199"/>
      <c r="O3841" s="199"/>
      <c r="P3841" s="199"/>
      <c r="Q3841" s="200"/>
    </row>
    <row r="3842" spans="1:17" x14ac:dyDescent="0.2">
      <c r="A3842" s="195" t="s">
        <v>66</v>
      </c>
      <c r="B3842" s="196" t="s">
        <v>208</v>
      </c>
      <c r="C3842" s="196" t="s">
        <v>214</v>
      </c>
      <c r="D3842" s="196" t="s">
        <v>195</v>
      </c>
      <c r="E3842" s="196"/>
      <c r="F3842" s="196"/>
      <c r="G3842" s="196">
        <v>9425</v>
      </c>
      <c r="H3842" s="196">
        <v>9522</v>
      </c>
      <c r="I3842" s="196">
        <v>9418</v>
      </c>
      <c r="J3842" s="196">
        <v>10091</v>
      </c>
      <c r="K3842" s="196">
        <v>9710</v>
      </c>
      <c r="L3842" s="196">
        <v>10108</v>
      </c>
      <c r="M3842" s="196">
        <v>10224</v>
      </c>
      <c r="N3842" s="196">
        <v>10478</v>
      </c>
      <c r="O3842" s="196">
        <v>10113</v>
      </c>
      <c r="P3842" s="196"/>
      <c r="Q3842" s="197" t="s">
        <v>1</v>
      </c>
    </row>
    <row r="3843" spans="1:17" x14ac:dyDescent="0.2">
      <c r="A3843" s="198" t="s">
        <v>66</v>
      </c>
      <c r="B3843" s="199" t="s">
        <v>208</v>
      </c>
      <c r="C3843" s="199" t="s">
        <v>214</v>
      </c>
      <c r="D3843" s="199" t="s">
        <v>197</v>
      </c>
      <c r="E3843" s="199"/>
      <c r="F3843" s="199"/>
      <c r="G3843" s="199">
        <v>10323</v>
      </c>
      <c r="H3843" s="199">
        <v>10214</v>
      </c>
      <c r="I3843" s="199">
        <v>10236</v>
      </c>
      <c r="J3843" s="199">
        <v>10605</v>
      </c>
      <c r="K3843" s="199">
        <v>10787</v>
      </c>
      <c r="L3843" s="199">
        <v>11137</v>
      </c>
      <c r="M3843" s="199">
        <v>11129</v>
      </c>
      <c r="N3843" s="199">
        <v>11267</v>
      </c>
      <c r="O3843" s="199">
        <v>10957</v>
      </c>
      <c r="P3843" s="199"/>
      <c r="Q3843" s="200" t="s">
        <v>1</v>
      </c>
    </row>
    <row r="3844" spans="1:17" x14ac:dyDescent="0.2">
      <c r="A3844" s="195" t="s">
        <v>66</v>
      </c>
      <c r="B3844" s="196" t="s">
        <v>208</v>
      </c>
      <c r="C3844" s="196" t="s">
        <v>215</v>
      </c>
      <c r="D3844" s="196" t="s">
        <v>195</v>
      </c>
      <c r="E3844" s="196"/>
      <c r="F3844" s="196"/>
      <c r="G3844" s="196">
        <v>8846</v>
      </c>
      <c r="H3844" s="196">
        <v>8418</v>
      </c>
      <c r="I3844" s="196">
        <v>8676</v>
      </c>
      <c r="J3844" s="196">
        <v>8802</v>
      </c>
      <c r="K3844" s="196">
        <v>9143</v>
      </c>
      <c r="L3844" s="196">
        <v>9106</v>
      </c>
      <c r="M3844" s="196">
        <v>9496</v>
      </c>
      <c r="N3844" s="196">
        <v>9338</v>
      </c>
      <c r="O3844" s="196">
        <v>9332</v>
      </c>
      <c r="P3844" s="196"/>
      <c r="Q3844" s="197" t="s">
        <v>1</v>
      </c>
    </row>
    <row r="3845" spans="1:17" x14ac:dyDescent="0.2">
      <c r="A3845" s="198" t="s">
        <v>66</v>
      </c>
      <c r="B3845" s="199" t="s">
        <v>208</v>
      </c>
      <c r="C3845" s="199" t="s">
        <v>215</v>
      </c>
      <c r="D3845" s="199" t="s">
        <v>197</v>
      </c>
      <c r="E3845" s="199"/>
      <c r="F3845" s="199"/>
      <c r="G3845" s="199">
        <v>9723</v>
      </c>
      <c r="H3845" s="199">
        <v>9354</v>
      </c>
      <c r="I3845" s="199">
        <v>9426</v>
      </c>
      <c r="J3845" s="199">
        <v>9680</v>
      </c>
      <c r="K3845" s="199">
        <v>9932</v>
      </c>
      <c r="L3845" s="199">
        <v>9953</v>
      </c>
      <c r="M3845" s="199">
        <v>10443</v>
      </c>
      <c r="N3845" s="199">
        <v>10465</v>
      </c>
      <c r="O3845" s="199">
        <v>9983</v>
      </c>
      <c r="P3845" s="199"/>
      <c r="Q3845" s="200" t="s">
        <v>1</v>
      </c>
    </row>
    <row r="3846" spans="1:17" x14ac:dyDescent="0.2">
      <c r="A3846" s="195" t="s">
        <v>66</v>
      </c>
      <c r="B3846" s="196" t="s">
        <v>208</v>
      </c>
      <c r="C3846" s="196" t="s">
        <v>213</v>
      </c>
      <c r="D3846" s="196" t="s">
        <v>195</v>
      </c>
      <c r="E3846" s="196"/>
      <c r="F3846" s="196"/>
      <c r="G3846" s="196">
        <v>8221</v>
      </c>
      <c r="H3846" s="196">
        <v>8099</v>
      </c>
      <c r="I3846" s="196">
        <v>8399</v>
      </c>
      <c r="J3846" s="196">
        <v>8471</v>
      </c>
      <c r="K3846" s="196">
        <v>8452</v>
      </c>
      <c r="L3846" s="196">
        <v>8948</v>
      </c>
      <c r="M3846" s="196">
        <v>9071</v>
      </c>
      <c r="N3846" s="196">
        <v>9182</v>
      </c>
      <c r="O3846" s="196">
        <v>8678</v>
      </c>
      <c r="P3846" s="196"/>
      <c r="Q3846" s="197" t="s">
        <v>1</v>
      </c>
    </row>
    <row r="3847" spans="1:17" x14ac:dyDescent="0.2">
      <c r="A3847" s="198" t="s">
        <v>66</v>
      </c>
      <c r="B3847" s="199" t="s">
        <v>208</v>
      </c>
      <c r="C3847" s="199" t="s">
        <v>213</v>
      </c>
      <c r="D3847" s="199" t="s">
        <v>197</v>
      </c>
      <c r="E3847" s="199"/>
      <c r="F3847" s="199"/>
      <c r="G3847" s="199">
        <v>9151</v>
      </c>
      <c r="H3847" s="199">
        <v>9086</v>
      </c>
      <c r="I3847" s="199">
        <v>9177</v>
      </c>
      <c r="J3847" s="199">
        <v>9192</v>
      </c>
      <c r="K3847" s="199">
        <v>9545</v>
      </c>
      <c r="L3847" s="199">
        <v>9716</v>
      </c>
      <c r="M3847" s="199">
        <v>9925</v>
      </c>
      <c r="N3847" s="199">
        <v>10061</v>
      </c>
      <c r="O3847" s="199">
        <v>9695</v>
      </c>
      <c r="P3847" s="199"/>
      <c r="Q3847" s="200" t="s">
        <v>1</v>
      </c>
    </row>
    <row r="3848" spans="1:17" x14ac:dyDescent="0.2">
      <c r="A3848" s="195" t="s">
        <v>66</v>
      </c>
      <c r="B3848" s="196" t="s">
        <v>208</v>
      </c>
      <c r="C3848" s="196" t="s">
        <v>212</v>
      </c>
      <c r="D3848" s="196" t="s">
        <v>195</v>
      </c>
      <c r="E3848" s="196"/>
      <c r="F3848" s="196"/>
      <c r="G3848" s="196">
        <v>7537</v>
      </c>
      <c r="H3848" s="196">
        <v>7293</v>
      </c>
      <c r="I3848" s="196">
        <v>7556</v>
      </c>
      <c r="J3848" s="196">
        <v>7886</v>
      </c>
      <c r="K3848" s="196">
        <v>7890</v>
      </c>
      <c r="L3848" s="196">
        <v>8139</v>
      </c>
      <c r="M3848" s="196">
        <v>8565</v>
      </c>
      <c r="N3848" s="196">
        <v>8523</v>
      </c>
      <c r="O3848" s="196">
        <v>8393</v>
      </c>
      <c r="P3848" s="196"/>
      <c r="Q3848" s="197" t="s">
        <v>1</v>
      </c>
    </row>
    <row r="3849" spans="1:17" x14ac:dyDescent="0.2">
      <c r="A3849" s="198" t="s">
        <v>66</v>
      </c>
      <c r="B3849" s="199" t="s">
        <v>208</v>
      </c>
      <c r="C3849" s="199" t="s">
        <v>212</v>
      </c>
      <c r="D3849" s="199" t="s">
        <v>197</v>
      </c>
      <c r="E3849" s="199"/>
      <c r="F3849" s="199"/>
      <c r="G3849" s="199">
        <v>8455</v>
      </c>
      <c r="H3849" s="199">
        <v>7911</v>
      </c>
      <c r="I3849" s="199">
        <v>8309</v>
      </c>
      <c r="J3849" s="199">
        <v>8561</v>
      </c>
      <c r="K3849" s="199">
        <v>8572</v>
      </c>
      <c r="L3849" s="199">
        <v>8799</v>
      </c>
      <c r="M3849" s="199">
        <v>9048</v>
      </c>
      <c r="N3849" s="199">
        <v>9103</v>
      </c>
      <c r="O3849" s="199">
        <v>9053</v>
      </c>
      <c r="P3849" s="199"/>
      <c r="Q3849" s="200" t="s">
        <v>1</v>
      </c>
    </row>
    <row r="3850" spans="1:17" x14ac:dyDescent="0.2">
      <c r="A3850" s="195" t="s">
        <v>66</v>
      </c>
      <c r="B3850" s="196" t="s">
        <v>208</v>
      </c>
      <c r="C3850" s="196" t="s">
        <v>210</v>
      </c>
      <c r="D3850" s="196" t="s">
        <v>195</v>
      </c>
      <c r="E3850" s="196"/>
      <c r="F3850" s="196"/>
      <c r="G3850" s="196">
        <v>6844</v>
      </c>
      <c r="H3850" s="196">
        <v>6501</v>
      </c>
      <c r="I3850" s="196">
        <v>6829</v>
      </c>
      <c r="J3850" s="196">
        <v>7228</v>
      </c>
      <c r="K3850" s="196">
        <v>7333</v>
      </c>
      <c r="L3850" s="196">
        <v>7437</v>
      </c>
      <c r="M3850" s="196">
        <v>7655</v>
      </c>
      <c r="N3850" s="196">
        <v>7994</v>
      </c>
      <c r="O3850" s="196">
        <v>7691</v>
      </c>
      <c r="P3850" s="196"/>
      <c r="Q3850" s="197" t="s">
        <v>1</v>
      </c>
    </row>
    <row r="3851" spans="1:17" x14ac:dyDescent="0.2">
      <c r="A3851" s="198" t="s">
        <v>66</v>
      </c>
      <c r="B3851" s="199" t="s">
        <v>208</v>
      </c>
      <c r="C3851" s="199" t="s">
        <v>210</v>
      </c>
      <c r="D3851" s="199" t="s">
        <v>197</v>
      </c>
      <c r="E3851" s="199"/>
      <c r="F3851" s="199"/>
      <c r="G3851" s="199">
        <v>7436</v>
      </c>
      <c r="H3851" s="199">
        <v>7269</v>
      </c>
      <c r="I3851" s="199">
        <v>7503</v>
      </c>
      <c r="J3851" s="199">
        <v>7687</v>
      </c>
      <c r="K3851" s="199">
        <v>7998</v>
      </c>
      <c r="L3851" s="199">
        <v>7731</v>
      </c>
      <c r="M3851" s="199">
        <v>8286</v>
      </c>
      <c r="N3851" s="199">
        <v>8364</v>
      </c>
      <c r="O3851" s="199">
        <v>8089</v>
      </c>
      <c r="P3851" s="199"/>
      <c r="Q3851" s="200" t="s">
        <v>1</v>
      </c>
    </row>
    <row r="3852" spans="1:17" x14ac:dyDescent="0.2">
      <c r="A3852" s="195" t="s">
        <v>66</v>
      </c>
      <c r="B3852" s="196" t="s">
        <v>208</v>
      </c>
      <c r="C3852" s="196" t="s">
        <v>206</v>
      </c>
      <c r="D3852" s="196" t="s">
        <v>195</v>
      </c>
      <c r="E3852" s="196"/>
      <c r="F3852" s="196"/>
      <c r="G3852" s="196">
        <v>5871</v>
      </c>
      <c r="H3852" s="196">
        <v>5587</v>
      </c>
      <c r="I3852" s="196">
        <v>5844</v>
      </c>
      <c r="J3852" s="196">
        <v>5936</v>
      </c>
      <c r="K3852" s="196">
        <v>6146</v>
      </c>
      <c r="L3852" s="196">
        <v>6443</v>
      </c>
      <c r="M3852" s="196">
        <v>6543</v>
      </c>
      <c r="N3852" s="196">
        <v>6733</v>
      </c>
      <c r="O3852" s="196">
        <v>6702</v>
      </c>
      <c r="P3852" s="196"/>
      <c r="Q3852" s="197" t="s">
        <v>1</v>
      </c>
    </row>
    <row r="3853" spans="1:17" x14ac:dyDescent="0.2">
      <c r="A3853" s="198" t="s">
        <v>66</v>
      </c>
      <c r="B3853" s="199" t="s">
        <v>208</v>
      </c>
      <c r="C3853" s="199" t="s">
        <v>206</v>
      </c>
      <c r="D3853" s="199" t="s">
        <v>197</v>
      </c>
      <c r="E3853" s="199"/>
      <c r="F3853" s="199"/>
      <c r="G3853" s="199">
        <v>6234</v>
      </c>
      <c r="H3853" s="199">
        <v>6125</v>
      </c>
      <c r="I3853" s="199">
        <v>6174</v>
      </c>
      <c r="J3853" s="199">
        <v>6378</v>
      </c>
      <c r="K3853" s="199">
        <v>6473</v>
      </c>
      <c r="L3853" s="199">
        <v>6719</v>
      </c>
      <c r="M3853" s="199">
        <v>6818</v>
      </c>
      <c r="N3853" s="199">
        <v>6888</v>
      </c>
      <c r="O3853" s="199">
        <v>6742</v>
      </c>
      <c r="P3853" s="199"/>
      <c r="Q3853" s="200" t="s">
        <v>1</v>
      </c>
    </row>
    <row r="3854" spans="1:17" x14ac:dyDescent="0.2">
      <c r="A3854" s="195" t="s">
        <v>66</v>
      </c>
      <c r="B3854" s="196" t="s">
        <v>208</v>
      </c>
      <c r="C3854" s="196" t="s">
        <v>211</v>
      </c>
      <c r="D3854" s="196" t="s">
        <v>195</v>
      </c>
      <c r="E3854" s="196"/>
      <c r="F3854" s="196"/>
      <c r="G3854" s="196"/>
      <c r="H3854" s="196"/>
      <c r="I3854" s="196"/>
      <c r="J3854" s="196"/>
      <c r="K3854" s="196"/>
      <c r="L3854" s="196"/>
      <c r="M3854" s="196"/>
      <c r="N3854" s="196"/>
      <c r="O3854" s="196"/>
      <c r="P3854" s="196"/>
      <c r="Q3854" s="197" t="s">
        <v>1</v>
      </c>
    </row>
    <row r="3855" spans="1:17" x14ac:dyDescent="0.2">
      <c r="A3855" s="198" t="s">
        <v>66</v>
      </c>
      <c r="B3855" s="199" t="s">
        <v>208</v>
      </c>
      <c r="C3855" s="199" t="s">
        <v>211</v>
      </c>
      <c r="D3855" s="199" t="s">
        <v>197</v>
      </c>
      <c r="E3855" s="199"/>
      <c r="F3855" s="199"/>
      <c r="G3855" s="199"/>
      <c r="H3855" s="199"/>
      <c r="I3855" s="199"/>
      <c r="J3855" s="199"/>
      <c r="K3855" s="199"/>
      <c r="L3855" s="199"/>
      <c r="M3855" s="199"/>
      <c r="N3855" s="199"/>
      <c r="O3855" s="199"/>
      <c r="P3855" s="199"/>
      <c r="Q3855" s="200" t="s">
        <v>1</v>
      </c>
    </row>
    <row r="3856" spans="1:17" x14ac:dyDescent="0.2">
      <c r="A3856" s="195" t="s">
        <v>66</v>
      </c>
      <c r="B3856" s="196" t="s">
        <v>205</v>
      </c>
      <c r="C3856" s="196" t="s">
        <v>214</v>
      </c>
      <c r="D3856" s="196" t="s">
        <v>195</v>
      </c>
      <c r="E3856" s="196"/>
      <c r="F3856" s="196"/>
      <c r="G3856" s="196">
        <v>4828</v>
      </c>
      <c r="H3856" s="196">
        <v>4418</v>
      </c>
      <c r="I3856" s="196">
        <v>5059</v>
      </c>
      <c r="J3856" s="196"/>
      <c r="K3856" s="196"/>
      <c r="L3856" s="196"/>
      <c r="M3856" s="196"/>
      <c r="N3856" s="196">
        <v>5973</v>
      </c>
      <c r="O3856" s="196">
        <v>5882</v>
      </c>
      <c r="P3856" s="196"/>
      <c r="Q3856" s="197" t="s">
        <v>1</v>
      </c>
    </row>
    <row r="3857" spans="1:17" x14ac:dyDescent="0.2">
      <c r="A3857" s="198" t="s">
        <v>66</v>
      </c>
      <c r="B3857" s="199" t="s">
        <v>205</v>
      </c>
      <c r="C3857" s="199" t="s">
        <v>214</v>
      </c>
      <c r="D3857" s="199" t="s">
        <v>197</v>
      </c>
      <c r="E3857" s="199"/>
      <c r="F3857" s="199"/>
      <c r="G3857" s="199">
        <v>5237</v>
      </c>
      <c r="H3857" s="199">
        <v>4964</v>
      </c>
      <c r="I3857" s="199">
        <v>5472</v>
      </c>
      <c r="J3857" s="199"/>
      <c r="K3857" s="199"/>
      <c r="L3857" s="199"/>
      <c r="M3857" s="199"/>
      <c r="N3857" s="199">
        <v>5918</v>
      </c>
      <c r="O3857" s="199">
        <v>6067</v>
      </c>
      <c r="P3857" s="199"/>
      <c r="Q3857" s="200" t="s">
        <v>1</v>
      </c>
    </row>
    <row r="3858" spans="1:17" x14ac:dyDescent="0.2">
      <c r="A3858" s="195" t="s">
        <v>66</v>
      </c>
      <c r="B3858" s="196" t="s">
        <v>205</v>
      </c>
      <c r="C3858" s="196" t="s">
        <v>215</v>
      </c>
      <c r="D3858" s="196" t="s">
        <v>195</v>
      </c>
      <c r="E3858" s="196"/>
      <c r="F3858" s="196"/>
      <c r="G3858" s="196">
        <v>4302</v>
      </c>
      <c r="H3858" s="196">
        <v>4107</v>
      </c>
      <c r="I3858" s="196">
        <v>4501</v>
      </c>
      <c r="J3858" s="196"/>
      <c r="K3858" s="196"/>
      <c r="L3858" s="196"/>
      <c r="M3858" s="196"/>
      <c r="N3858" s="196">
        <v>5851</v>
      </c>
      <c r="O3858" s="196">
        <v>5436</v>
      </c>
      <c r="P3858" s="196"/>
      <c r="Q3858" s="197" t="s">
        <v>1</v>
      </c>
    </row>
    <row r="3859" spans="1:17" x14ac:dyDescent="0.2">
      <c r="A3859" s="198" t="s">
        <v>66</v>
      </c>
      <c r="B3859" s="199" t="s">
        <v>205</v>
      </c>
      <c r="C3859" s="199" t="s">
        <v>215</v>
      </c>
      <c r="D3859" s="199" t="s">
        <v>197</v>
      </c>
      <c r="E3859" s="199"/>
      <c r="F3859" s="199"/>
      <c r="G3859" s="199">
        <v>4717</v>
      </c>
      <c r="H3859" s="199">
        <v>4522</v>
      </c>
      <c r="I3859" s="199">
        <v>4881</v>
      </c>
      <c r="J3859" s="199"/>
      <c r="K3859" s="199"/>
      <c r="L3859" s="199"/>
      <c r="M3859" s="199"/>
      <c r="N3859" s="199">
        <v>5712</v>
      </c>
      <c r="O3859" s="199">
        <v>5434</v>
      </c>
      <c r="P3859" s="199"/>
      <c r="Q3859" s="200" t="s">
        <v>1</v>
      </c>
    </row>
    <row r="3860" spans="1:17" x14ac:dyDescent="0.2">
      <c r="A3860" s="195" t="s">
        <v>66</v>
      </c>
      <c r="B3860" s="196" t="s">
        <v>205</v>
      </c>
      <c r="C3860" s="196" t="s">
        <v>213</v>
      </c>
      <c r="D3860" s="196" t="s">
        <v>195</v>
      </c>
      <c r="E3860" s="196"/>
      <c r="F3860" s="196"/>
      <c r="G3860" s="196">
        <v>3819</v>
      </c>
      <c r="H3860" s="196">
        <v>3499</v>
      </c>
      <c r="I3860" s="196">
        <v>3920</v>
      </c>
      <c r="J3860" s="196"/>
      <c r="K3860" s="196"/>
      <c r="L3860" s="196"/>
      <c r="M3860" s="196"/>
      <c r="N3860" s="196">
        <v>4987</v>
      </c>
      <c r="O3860" s="196">
        <v>5146</v>
      </c>
      <c r="P3860" s="196"/>
      <c r="Q3860" s="197" t="s">
        <v>1</v>
      </c>
    </row>
    <row r="3861" spans="1:17" x14ac:dyDescent="0.2">
      <c r="A3861" s="198" t="s">
        <v>66</v>
      </c>
      <c r="B3861" s="199" t="s">
        <v>205</v>
      </c>
      <c r="C3861" s="199" t="s">
        <v>213</v>
      </c>
      <c r="D3861" s="199" t="s">
        <v>197</v>
      </c>
      <c r="E3861" s="199"/>
      <c r="F3861" s="199"/>
      <c r="G3861" s="199">
        <v>4339</v>
      </c>
      <c r="H3861" s="199">
        <v>4132</v>
      </c>
      <c r="I3861" s="199">
        <v>4332</v>
      </c>
      <c r="J3861" s="199"/>
      <c r="K3861" s="199"/>
      <c r="L3861" s="199"/>
      <c r="M3861" s="199"/>
      <c r="N3861" s="199">
        <v>5141</v>
      </c>
      <c r="O3861" s="199">
        <v>5261</v>
      </c>
      <c r="P3861" s="199"/>
      <c r="Q3861" s="200" t="s">
        <v>1</v>
      </c>
    </row>
    <row r="3862" spans="1:17" x14ac:dyDescent="0.2">
      <c r="A3862" s="195" t="s">
        <v>66</v>
      </c>
      <c r="B3862" s="196" t="s">
        <v>205</v>
      </c>
      <c r="C3862" s="196" t="s">
        <v>212</v>
      </c>
      <c r="D3862" s="196" t="s">
        <v>195</v>
      </c>
      <c r="E3862" s="196"/>
      <c r="F3862" s="196"/>
      <c r="G3862" s="196"/>
      <c r="H3862" s="196"/>
      <c r="I3862" s="196"/>
      <c r="J3862" s="196"/>
      <c r="K3862" s="196"/>
      <c r="L3862" s="196"/>
      <c r="M3862" s="196"/>
      <c r="N3862" s="196"/>
      <c r="O3862" s="196"/>
      <c r="P3862" s="196"/>
      <c r="Q3862" s="197" t="s">
        <v>1</v>
      </c>
    </row>
    <row r="3863" spans="1:17" x14ac:dyDescent="0.2">
      <c r="A3863" s="198" t="s">
        <v>66</v>
      </c>
      <c r="B3863" s="199" t="s">
        <v>205</v>
      </c>
      <c r="C3863" s="199" t="s">
        <v>212</v>
      </c>
      <c r="D3863" s="199" t="s">
        <v>197</v>
      </c>
      <c r="E3863" s="199"/>
      <c r="F3863" s="199"/>
      <c r="G3863" s="199"/>
      <c r="H3863" s="199"/>
      <c r="I3863" s="199"/>
      <c r="J3863" s="199"/>
      <c r="K3863" s="199"/>
      <c r="L3863" s="199"/>
      <c r="M3863" s="199"/>
      <c r="N3863" s="199"/>
      <c r="O3863" s="199"/>
      <c r="P3863" s="199"/>
      <c r="Q3863" s="200" t="s">
        <v>1</v>
      </c>
    </row>
    <row r="3864" spans="1:17" x14ac:dyDescent="0.2">
      <c r="A3864" s="195" t="s">
        <v>66</v>
      </c>
      <c r="B3864" s="196" t="s">
        <v>205</v>
      </c>
      <c r="C3864" s="196" t="s">
        <v>210</v>
      </c>
      <c r="D3864" s="196" t="s">
        <v>195</v>
      </c>
      <c r="E3864" s="196"/>
      <c r="F3864" s="196"/>
      <c r="G3864" s="196"/>
      <c r="H3864" s="196"/>
      <c r="I3864" s="196"/>
      <c r="J3864" s="196"/>
      <c r="K3864" s="196"/>
      <c r="L3864" s="196"/>
      <c r="M3864" s="196"/>
      <c r="N3864" s="196"/>
      <c r="O3864" s="196"/>
      <c r="P3864" s="196"/>
      <c r="Q3864" s="197" t="s">
        <v>1</v>
      </c>
    </row>
    <row r="3865" spans="1:17" x14ac:dyDescent="0.2">
      <c r="A3865" s="198" t="s">
        <v>66</v>
      </c>
      <c r="B3865" s="199" t="s">
        <v>205</v>
      </c>
      <c r="C3865" s="199" t="s">
        <v>210</v>
      </c>
      <c r="D3865" s="199" t="s">
        <v>197</v>
      </c>
      <c r="E3865" s="199"/>
      <c r="F3865" s="199"/>
      <c r="G3865" s="199"/>
      <c r="H3865" s="199"/>
      <c r="I3865" s="199"/>
      <c r="J3865" s="199"/>
      <c r="K3865" s="199"/>
      <c r="L3865" s="199"/>
      <c r="M3865" s="199"/>
      <c r="N3865" s="199"/>
      <c r="O3865" s="199"/>
      <c r="P3865" s="199"/>
      <c r="Q3865" s="200" t="s">
        <v>1</v>
      </c>
    </row>
    <row r="3866" spans="1:17" x14ac:dyDescent="0.2">
      <c r="A3866" s="195" t="s">
        <v>66</v>
      </c>
      <c r="B3866" s="196" t="s">
        <v>205</v>
      </c>
      <c r="C3866" s="196" t="s">
        <v>206</v>
      </c>
      <c r="D3866" s="196" t="s">
        <v>195</v>
      </c>
      <c r="E3866" s="196"/>
      <c r="F3866" s="196"/>
      <c r="G3866" s="196"/>
      <c r="H3866" s="196"/>
      <c r="I3866" s="196"/>
      <c r="J3866" s="196"/>
      <c r="K3866" s="196"/>
      <c r="L3866" s="196"/>
      <c r="M3866" s="196"/>
      <c r="N3866" s="196"/>
      <c r="O3866" s="196"/>
      <c r="P3866" s="196"/>
      <c r="Q3866" s="197" t="s">
        <v>1</v>
      </c>
    </row>
    <row r="3867" spans="1:17" x14ac:dyDescent="0.2">
      <c r="A3867" s="198" t="s">
        <v>66</v>
      </c>
      <c r="B3867" s="199" t="s">
        <v>205</v>
      </c>
      <c r="C3867" s="199" t="s">
        <v>206</v>
      </c>
      <c r="D3867" s="199" t="s">
        <v>197</v>
      </c>
      <c r="E3867" s="199"/>
      <c r="F3867" s="199"/>
      <c r="G3867" s="199"/>
      <c r="H3867" s="199"/>
      <c r="I3867" s="199"/>
      <c r="J3867" s="199"/>
      <c r="K3867" s="199"/>
      <c r="L3867" s="199"/>
      <c r="M3867" s="199"/>
      <c r="N3867" s="199"/>
      <c r="O3867" s="199"/>
      <c r="P3867" s="199"/>
      <c r="Q3867" s="200" t="s">
        <v>1</v>
      </c>
    </row>
    <row r="3868" spans="1:17" x14ac:dyDescent="0.2">
      <c r="A3868" s="195" t="s">
        <v>66</v>
      </c>
      <c r="B3868" s="196" t="s">
        <v>205</v>
      </c>
      <c r="C3868" s="196" t="s">
        <v>211</v>
      </c>
      <c r="D3868" s="196" t="s">
        <v>195</v>
      </c>
      <c r="E3868" s="199"/>
      <c r="F3868" s="199"/>
      <c r="G3868" s="199"/>
      <c r="H3868" s="199"/>
      <c r="I3868" s="199"/>
      <c r="J3868" s="199"/>
      <c r="K3868" s="199"/>
      <c r="L3868" s="199"/>
      <c r="M3868" s="199"/>
      <c r="N3868" s="199"/>
      <c r="O3868" s="199"/>
      <c r="P3868" s="199"/>
      <c r="Q3868" s="200"/>
    </row>
    <row r="3869" spans="1:17" x14ac:dyDescent="0.2">
      <c r="A3869" s="198" t="s">
        <v>66</v>
      </c>
      <c r="B3869" s="199" t="s">
        <v>205</v>
      </c>
      <c r="C3869" s="199" t="s">
        <v>211</v>
      </c>
      <c r="D3869" s="199" t="s">
        <v>197</v>
      </c>
      <c r="E3869" s="199"/>
      <c r="F3869" s="199"/>
      <c r="G3869" s="199"/>
      <c r="H3869" s="199"/>
      <c r="I3869" s="199"/>
      <c r="J3869" s="199"/>
      <c r="K3869" s="199"/>
      <c r="L3869" s="199"/>
      <c r="M3869" s="199"/>
      <c r="N3869" s="199"/>
      <c r="O3869" s="199"/>
      <c r="P3869" s="199"/>
      <c r="Q3869" s="200"/>
    </row>
    <row r="3870" spans="1:17" x14ac:dyDescent="0.2">
      <c r="A3870" s="195" t="s">
        <v>66</v>
      </c>
      <c r="B3870" s="196" t="s">
        <v>205</v>
      </c>
      <c r="C3870" s="196" t="s">
        <v>1087</v>
      </c>
      <c r="D3870" s="196" t="s">
        <v>195</v>
      </c>
      <c r="E3870" s="199"/>
      <c r="F3870" s="199"/>
      <c r="G3870" s="199"/>
      <c r="H3870" s="199"/>
      <c r="I3870" s="199"/>
      <c r="J3870" s="199"/>
      <c r="K3870" s="199"/>
      <c r="L3870" s="199"/>
      <c r="M3870" s="199"/>
      <c r="N3870" s="199"/>
      <c r="O3870" s="199"/>
      <c r="P3870" s="199"/>
      <c r="Q3870" s="200"/>
    </row>
    <row r="3871" spans="1:17" x14ac:dyDescent="0.2">
      <c r="A3871" s="198" t="s">
        <v>66</v>
      </c>
      <c r="B3871" s="199" t="s">
        <v>205</v>
      </c>
      <c r="C3871" s="199" t="s">
        <v>1087</v>
      </c>
      <c r="D3871" s="199" t="s">
        <v>197</v>
      </c>
      <c r="E3871" s="199"/>
      <c r="F3871" s="199"/>
      <c r="G3871" s="199"/>
      <c r="H3871" s="199"/>
      <c r="I3871" s="199"/>
      <c r="J3871" s="199"/>
      <c r="K3871" s="199"/>
      <c r="L3871" s="199"/>
      <c r="M3871" s="199"/>
      <c r="N3871" s="199"/>
      <c r="O3871" s="199"/>
      <c r="P3871" s="199"/>
      <c r="Q3871" s="200"/>
    </row>
    <row r="3872" spans="1:17" x14ac:dyDescent="0.2">
      <c r="A3872" s="195" t="s">
        <v>66</v>
      </c>
      <c r="B3872" s="196" t="s">
        <v>209</v>
      </c>
      <c r="C3872" s="196" t="s">
        <v>214</v>
      </c>
      <c r="D3872" s="196" t="s">
        <v>195</v>
      </c>
      <c r="E3872" s="196"/>
      <c r="F3872" s="196"/>
      <c r="G3872" s="196">
        <v>9.2307699999999997</v>
      </c>
      <c r="H3872" s="196"/>
      <c r="I3872" s="196">
        <v>8.6854999999999993</v>
      </c>
      <c r="J3872" s="196">
        <v>8.5026299999999999</v>
      </c>
      <c r="K3872" s="196">
        <v>8.9701299999999993</v>
      </c>
      <c r="L3872" s="196">
        <v>7.9738800000000003</v>
      </c>
      <c r="M3872" s="196">
        <v>10.406890000000001</v>
      </c>
      <c r="N3872" s="196">
        <v>7.5586900000000004</v>
      </c>
      <c r="O3872" s="196">
        <v>7.1393300000000002</v>
      </c>
      <c r="P3872" s="196"/>
      <c r="Q3872" s="197" t="s">
        <v>1</v>
      </c>
    </row>
    <row r="3873" spans="1:17" x14ac:dyDescent="0.2">
      <c r="A3873" s="198" t="s">
        <v>66</v>
      </c>
      <c r="B3873" s="199" t="s">
        <v>209</v>
      </c>
      <c r="C3873" s="199" t="s">
        <v>214</v>
      </c>
      <c r="D3873" s="199" t="s">
        <v>197</v>
      </c>
      <c r="E3873" s="199"/>
      <c r="F3873" s="199"/>
      <c r="G3873" s="199">
        <v>10.35552</v>
      </c>
      <c r="H3873" s="199"/>
      <c r="I3873" s="199">
        <v>9.1735100000000003</v>
      </c>
      <c r="J3873" s="199">
        <v>9.14663</v>
      </c>
      <c r="K3873" s="199">
        <v>9.4372900000000008</v>
      </c>
      <c r="L3873" s="199">
        <v>9.1047899999999995</v>
      </c>
      <c r="M3873" s="199">
        <v>12.10351</v>
      </c>
      <c r="N3873" s="199">
        <v>8.7334700000000005</v>
      </c>
      <c r="O3873" s="199">
        <v>8.4694699999999994</v>
      </c>
      <c r="P3873" s="199"/>
      <c r="Q3873" s="200" t="s">
        <v>1</v>
      </c>
    </row>
    <row r="3874" spans="1:17" x14ac:dyDescent="0.2">
      <c r="A3874" s="195" t="s">
        <v>66</v>
      </c>
      <c r="B3874" s="196" t="s">
        <v>209</v>
      </c>
      <c r="C3874" s="196" t="s">
        <v>215</v>
      </c>
      <c r="D3874" s="196" t="s">
        <v>195</v>
      </c>
      <c r="E3874" s="196"/>
      <c r="F3874" s="196"/>
      <c r="G3874" s="196">
        <v>8.3653600000000008</v>
      </c>
      <c r="H3874" s="196"/>
      <c r="I3874" s="196">
        <v>7.9990800000000002</v>
      </c>
      <c r="J3874" s="196">
        <v>7.9527400000000004</v>
      </c>
      <c r="K3874" s="196">
        <v>7.6451900000000004</v>
      </c>
      <c r="L3874" s="196">
        <v>16.20909</v>
      </c>
      <c r="M3874" s="196">
        <v>9.7093500000000006</v>
      </c>
      <c r="N3874" s="196">
        <v>7.6675899999999997</v>
      </c>
      <c r="O3874" s="196">
        <v>5.9472800000000001</v>
      </c>
      <c r="P3874" s="196"/>
      <c r="Q3874" s="197" t="s">
        <v>1</v>
      </c>
    </row>
    <row r="3875" spans="1:17" x14ac:dyDescent="0.2">
      <c r="A3875" s="198" t="s">
        <v>66</v>
      </c>
      <c r="B3875" s="199" t="s">
        <v>209</v>
      </c>
      <c r="C3875" s="199" t="s">
        <v>215</v>
      </c>
      <c r="D3875" s="199" t="s">
        <v>197</v>
      </c>
      <c r="E3875" s="199"/>
      <c r="F3875" s="199"/>
      <c r="G3875" s="199">
        <v>9.2769700000000004</v>
      </c>
      <c r="H3875" s="199"/>
      <c r="I3875" s="199">
        <v>8.8266500000000008</v>
      </c>
      <c r="J3875" s="199">
        <v>8.3161199999999997</v>
      </c>
      <c r="K3875" s="199">
        <v>8.4776500000000006</v>
      </c>
      <c r="L3875" s="199">
        <v>8.1683900000000005</v>
      </c>
      <c r="M3875" s="199">
        <v>10.99301</v>
      </c>
      <c r="N3875" s="199">
        <v>8.2465399999999995</v>
      </c>
      <c r="O3875" s="199">
        <v>6.8316100000000004</v>
      </c>
      <c r="P3875" s="199"/>
      <c r="Q3875" s="200" t="s">
        <v>1</v>
      </c>
    </row>
    <row r="3876" spans="1:17" x14ac:dyDescent="0.2">
      <c r="A3876" s="195" t="s">
        <v>66</v>
      </c>
      <c r="B3876" s="196" t="s">
        <v>209</v>
      </c>
      <c r="C3876" s="196" t="s">
        <v>213</v>
      </c>
      <c r="D3876" s="196" t="s">
        <v>195</v>
      </c>
      <c r="E3876" s="196"/>
      <c r="F3876" s="196"/>
      <c r="G3876" s="196">
        <v>8.2836599999999994</v>
      </c>
      <c r="H3876" s="196"/>
      <c r="I3876" s="196">
        <v>8.2509800000000002</v>
      </c>
      <c r="J3876" s="196">
        <v>7.2482600000000001</v>
      </c>
      <c r="K3876" s="196">
        <v>6.9214399999999996</v>
      </c>
      <c r="L3876" s="196">
        <v>15.523020000000001</v>
      </c>
      <c r="M3876" s="196">
        <v>8.9626300000000008</v>
      </c>
      <c r="N3876" s="196">
        <v>5.9790900000000002</v>
      </c>
      <c r="O3876" s="196">
        <v>5.7847400000000002</v>
      </c>
      <c r="P3876" s="196"/>
      <c r="Q3876" s="197" t="s">
        <v>1</v>
      </c>
    </row>
    <row r="3877" spans="1:17" x14ac:dyDescent="0.2">
      <c r="A3877" s="198" t="s">
        <v>66</v>
      </c>
      <c r="B3877" s="199" t="s">
        <v>209</v>
      </c>
      <c r="C3877" s="199" t="s">
        <v>213</v>
      </c>
      <c r="D3877" s="199" t="s">
        <v>197</v>
      </c>
      <c r="E3877" s="199"/>
      <c r="F3877" s="199"/>
      <c r="G3877" s="199">
        <v>9.0154099999999993</v>
      </c>
      <c r="H3877" s="199"/>
      <c r="I3877" s="199">
        <v>8.3469499999999996</v>
      </c>
      <c r="J3877" s="199">
        <v>8.8337699999999995</v>
      </c>
      <c r="K3877" s="199">
        <v>8.7585099999999994</v>
      </c>
      <c r="L3877" s="199">
        <v>8.1103299999999994</v>
      </c>
      <c r="M3877" s="199">
        <v>10.64987</v>
      </c>
      <c r="N3877" s="199">
        <v>7.8322200000000004</v>
      </c>
      <c r="O3877" s="199">
        <v>6.8798300000000001</v>
      </c>
      <c r="P3877" s="199"/>
      <c r="Q3877" s="200" t="s">
        <v>1</v>
      </c>
    </row>
    <row r="3878" spans="1:17" x14ac:dyDescent="0.2">
      <c r="A3878" s="195" t="s">
        <v>66</v>
      </c>
      <c r="B3878" s="196" t="s">
        <v>209</v>
      </c>
      <c r="C3878" s="196" t="s">
        <v>212</v>
      </c>
      <c r="D3878" s="196" t="s">
        <v>195</v>
      </c>
      <c r="E3878" s="196"/>
      <c r="F3878" s="196"/>
      <c r="G3878" s="196">
        <v>6.5278</v>
      </c>
      <c r="H3878" s="196"/>
      <c r="I3878" s="196">
        <v>6.9745900000000001</v>
      </c>
      <c r="J3878" s="196">
        <v>5.9345699999999999</v>
      </c>
      <c r="K3878" s="196">
        <v>5.8808600000000002</v>
      </c>
      <c r="L3878" s="196">
        <v>13.097429999999999</v>
      </c>
      <c r="M3878" s="196">
        <v>8.3362499999999997</v>
      </c>
      <c r="N3878" s="196">
        <v>6.4413900000000002</v>
      </c>
      <c r="O3878" s="196">
        <v>5.0875700000000004</v>
      </c>
      <c r="P3878" s="196"/>
      <c r="Q3878" s="197" t="s">
        <v>1</v>
      </c>
    </row>
    <row r="3879" spans="1:17" x14ac:dyDescent="0.2">
      <c r="A3879" s="198" t="s">
        <v>66</v>
      </c>
      <c r="B3879" s="199" t="s">
        <v>209</v>
      </c>
      <c r="C3879" s="199" t="s">
        <v>212</v>
      </c>
      <c r="D3879" s="199" t="s">
        <v>197</v>
      </c>
      <c r="E3879" s="199"/>
      <c r="F3879" s="199"/>
      <c r="G3879" s="199">
        <v>8.1135400000000004</v>
      </c>
      <c r="H3879" s="199"/>
      <c r="I3879" s="199">
        <v>8.5930900000000001</v>
      </c>
      <c r="J3879" s="199">
        <v>7.1253399999999996</v>
      </c>
      <c r="K3879" s="199">
        <v>7.6294899999999997</v>
      </c>
      <c r="L3879" s="199">
        <v>6.9553399999999996</v>
      </c>
      <c r="M3879" s="199">
        <v>9.7701100000000007</v>
      </c>
      <c r="N3879" s="199">
        <v>6.8438999999999997</v>
      </c>
      <c r="O3879" s="199">
        <v>5.8544099999999997</v>
      </c>
      <c r="P3879" s="199"/>
      <c r="Q3879" s="200" t="s">
        <v>1</v>
      </c>
    </row>
    <row r="3880" spans="1:17" x14ac:dyDescent="0.2">
      <c r="A3880" s="195" t="s">
        <v>66</v>
      </c>
      <c r="B3880" s="196" t="s">
        <v>209</v>
      </c>
      <c r="C3880" s="196" t="s">
        <v>210</v>
      </c>
      <c r="D3880" s="196" t="s">
        <v>195</v>
      </c>
      <c r="E3880" s="196"/>
      <c r="F3880" s="196"/>
      <c r="G3880" s="196">
        <v>6.8088800000000003</v>
      </c>
      <c r="H3880" s="196"/>
      <c r="I3880" s="196">
        <v>6.2234600000000002</v>
      </c>
      <c r="J3880" s="196">
        <v>5.9214200000000003</v>
      </c>
      <c r="K3880" s="196">
        <v>5.91845</v>
      </c>
      <c r="L3880" s="196">
        <v>12.720179999999999</v>
      </c>
      <c r="M3880" s="196">
        <v>7.1325900000000004</v>
      </c>
      <c r="N3880" s="196">
        <v>6.2171599999999998</v>
      </c>
      <c r="O3880" s="196">
        <v>5.3439100000000002</v>
      </c>
      <c r="P3880" s="196"/>
      <c r="Q3880" s="197" t="s">
        <v>1</v>
      </c>
    </row>
    <row r="3881" spans="1:17" x14ac:dyDescent="0.2">
      <c r="A3881" s="198" t="s">
        <v>66</v>
      </c>
      <c r="B3881" s="199" t="s">
        <v>209</v>
      </c>
      <c r="C3881" s="199" t="s">
        <v>210</v>
      </c>
      <c r="D3881" s="199" t="s">
        <v>197</v>
      </c>
      <c r="E3881" s="199"/>
      <c r="F3881" s="199"/>
      <c r="G3881" s="199">
        <v>8.32437</v>
      </c>
      <c r="H3881" s="199"/>
      <c r="I3881" s="199">
        <v>7.4503500000000003</v>
      </c>
      <c r="J3881" s="199">
        <v>6.4394400000000003</v>
      </c>
      <c r="K3881" s="199">
        <v>7.0017500000000004</v>
      </c>
      <c r="L3881" s="199">
        <v>6.7779100000000003</v>
      </c>
      <c r="M3881" s="199">
        <v>8.0376499999999993</v>
      </c>
      <c r="N3881" s="199">
        <v>7.1377300000000004</v>
      </c>
      <c r="O3881" s="199">
        <v>6.1812300000000002</v>
      </c>
      <c r="P3881" s="199"/>
      <c r="Q3881" s="200" t="s">
        <v>1</v>
      </c>
    </row>
    <row r="3882" spans="1:17" x14ac:dyDescent="0.2">
      <c r="A3882" s="195" t="s">
        <v>66</v>
      </c>
      <c r="B3882" s="196" t="s">
        <v>209</v>
      </c>
      <c r="C3882" s="196" t="s">
        <v>206</v>
      </c>
      <c r="D3882" s="196" t="s">
        <v>195</v>
      </c>
      <c r="E3882" s="196"/>
      <c r="F3882" s="196"/>
      <c r="G3882" s="196">
        <v>5.0076599999999996</v>
      </c>
      <c r="H3882" s="196"/>
      <c r="I3882" s="196">
        <v>3.06297</v>
      </c>
      <c r="J3882" s="196">
        <v>2.3248000000000002</v>
      </c>
      <c r="K3882" s="196">
        <v>2.0826600000000002</v>
      </c>
      <c r="L3882" s="196">
        <v>3.7094499999999999</v>
      </c>
      <c r="M3882" s="196">
        <v>2.41479</v>
      </c>
      <c r="N3882" s="196">
        <v>2.51003</v>
      </c>
      <c r="O3882" s="196">
        <v>0.91017999999999999</v>
      </c>
      <c r="P3882" s="196"/>
      <c r="Q3882" s="197" t="s">
        <v>1</v>
      </c>
    </row>
    <row r="3883" spans="1:17" x14ac:dyDescent="0.2">
      <c r="A3883" s="198" t="s">
        <v>66</v>
      </c>
      <c r="B3883" s="199" t="s">
        <v>209</v>
      </c>
      <c r="C3883" s="199" t="s">
        <v>206</v>
      </c>
      <c r="D3883" s="199" t="s">
        <v>197</v>
      </c>
      <c r="E3883" s="199"/>
      <c r="F3883" s="199"/>
      <c r="G3883" s="199">
        <v>5.5341699999999996</v>
      </c>
      <c r="H3883" s="199"/>
      <c r="I3883" s="199">
        <v>3.4175599999999999</v>
      </c>
      <c r="J3883" s="199">
        <v>3.24553</v>
      </c>
      <c r="K3883" s="199">
        <v>2.3018700000000001</v>
      </c>
      <c r="L3883" s="199">
        <v>1.9050499999999999</v>
      </c>
      <c r="M3883" s="199">
        <v>2.6547399999999999</v>
      </c>
      <c r="N3883" s="199">
        <v>3.5278700000000001</v>
      </c>
      <c r="O3883" s="199">
        <v>1.6315599999999999</v>
      </c>
      <c r="P3883" s="199"/>
      <c r="Q3883" s="200" t="s">
        <v>1</v>
      </c>
    </row>
    <row r="3884" spans="1:17" x14ac:dyDescent="0.2">
      <c r="A3884" s="195" t="s">
        <v>66</v>
      </c>
      <c r="B3884" s="196" t="s">
        <v>209</v>
      </c>
      <c r="C3884" s="196" t="s">
        <v>211</v>
      </c>
      <c r="D3884" s="196" t="s">
        <v>195</v>
      </c>
      <c r="E3884" s="196"/>
      <c r="F3884" s="196"/>
      <c r="G3884" s="196"/>
      <c r="H3884" s="196"/>
      <c r="I3884" s="196"/>
      <c r="J3884" s="196"/>
      <c r="K3884" s="196"/>
      <c r="L3884" s="196"/>
      <c r="M3884" s="196"/>
      <c r="N3884" s="196"/>
      <c r="O3884" s="196"/>
      <c r="P3884" s="196"/>
      <c r="Q3884" s="197" t="s">
        <v>1</v>
      </c>
    </row>
    <row r="3885" spans="1:17" x14ac:dyDescent="0.2">
      <c r="A3885" s="198" t="s">
        <v>66</v>
      </c>
      <c r="B3885" s="199" t="s">
        <v>209</v>
      </c>
      <c r="C3885" s="199" t="s">
        <v>211</v>
      </c>
      <c r="D3885" s="199" t="s">
        <v>197</v>
      </c>
      <c r="E3885" s="199"/>
      <c r="F3885" s="199"/>
      <c r="G3885" s="199"/>
      <c r="H3885" s="199"/>
      <c r="I3885" s="199"/>
      <c r="J3885" s="199"/>
      <c r="K3885" s="199"/>
      <c r="L3885" s="199"/>
      <c r="M3885" s="199"/>
      <c r="N3885" s="199"/>
      <c r="O3885" s="199"/>
      <c r="P3885" s="199"/>
      <c r="Q3885" s="200" t="s">
        <v>1</v>
      </c>
    </row>
    <row r="3886" spans="1:17" x14ac:dyDescent="0.2">
      <c r="A3886" s="195" t="s">
        <v>66</v>
      </c>
      <c r="B3886" s="196" t="s">
        <v>207</v>
      </c>
      <c r="C3886" s="196" t="s">
        <v>214</v>
      </c>
      <c r="D3886" s="196" t="s">
        <v>195</v>
      </c>
      <c r="E3886" s="196"/>
      <c r="F3886" s="196"/>
      <c r="G3886" s="196">
        <v>0.89063999999999999</v>
      </c>
      <c r="H3886" s="196"/>
      <c r="I3886" s="196">
        <v>0.90927000000000002</v>
      </c>
      <c r="J3886" s="196"/>
      <c r="K3886" s="196"/>
      <c r="L3886" s="196"/>
      <c r="M3886" s="196"/>
      <c r="N3886" s="196">
        <v>0.56923000000000001</v>
      </c>
      <c r="O3886" s="196">
        <v>0.47603000000000001</v>
      </c>
      <c r="P3886" s="196"/>
      <c r="Q3886" s="197" t="s">
        <v>1</v>
      </c>
    </row>
    <row r="3887" spans="1:17" x14ac:dyDescent="0.2">
      <c r="A3887" s="198" t="s">
        <v>66</v>
      </c>
      <c r="B3887" s="199" t="s">
        <v>207</v>
      </c>
      <c r="C3887" s="199" t="s">
        <v>214</v>
      </c>
      <c r="D3887" s="199" t="s">
        <v>197</v>
      </c>
      <c r="E3887" s="199"/>
      <c r="F3887" s="199"/>
      <c r="G3887" s="199">
        <v>1.1074999999999999</v>
      </c>
      <c r="H3887" s="199"/>
      <c r="I3887" s="199">
        <v>0.93201999999999996</v>
      </c>
      <c r="J3887" s="199"/>
      <c r="K3887" s="199"/>
      <c r="L3887" s="199"/>
      <c r="M3887" s="199"/>
      <c r="N3887" s="199">
        <v>0.74348999999999998</v>
      </c>
      <c r="O3887" s="199">
        <v>0.92303000000000002</v>
      </c>
      <c r="P3887" s="199"/>
      <c r="Q3887" s="200" t="s">
        <v>1</v>
      </c>
    </row>
    <row r="3888" spans="1:17" x14ac:dyDescent="0.2">
      <c r="A3888" s="195" t="s">
        <v>66</v>
      </c>
      <c r="B3888" s="196" t="s">
        <v>207</v>
      </c>
      <c r="C3888" s="196" t="s">
        <v>215</v>
      </c>
      <c r="D3888" s="196" t="s">
        <v>195</v>
      </c>
      <c r="E3888" s="196"/>
      <c r="F3888" s="196"/>
      <c r="G3888" s="196">
        <v>1.2087399999999999</v>
      </c>
      <c r="H3888" s="196"/>
      <c r="I3888" s="196">
        <v>1.6218600000000001</v>
      </c>
      <c r="J3888" s="196"/>
      <c r="K3888" s="196"/>
      <c r="L3888" s="196"/>
      <c r="M3888" s="196"/>
      <c r="N3888" s="196">
        <v>0.92291999999999996</v>
      </c>
      <c r="O3888" s="196">
        <v>0.84621000000000002</v>
      </c>
      <c r="P3888" s="196"/>
      <c r="Q3888" s="197" t="s">
        <v>1</v>
      </c>
    </row>
    <row r="3889" spans="1:17" x14ac:dyDescent="0.2">
      <c r="A3889" s="198" t="s">
        <v>66</v>
      </c>
      <c r="B3889" s="199" t="s">
        <v>207</v>
      </c>
      <c r="C3889" s="199" t="s">
        <v>215</v>
      </c>
      <c r="D3889" s="199" t="s">
        <v>197</v>
      </c>
      <c r="E3889" s="199"/>
      <c r="F3889" s="199"/>
      <c r="G3889" s="199">
        <v>1.58999</v>
      </c>
      <c r="H3889" s="199"/>
      <c r="I3889" s="199">
        <v>1.76193</v>
      </c>
      <c r="J3889" s="199"/>
      <c r="K3889" s="199"/>
      <c r="L3889" s="199"/>
      <c r="M3889" s="199"/>
      <c r="N3889" s="199">
        <v>1.3480399999999999</v>
      </c>
      <c r="O3889" s="199">
        <v>0.93854000000000004</v>
      </c>
      <c r="P3889" s="199"/>
      <c r="Q3889" s="200" t="s">
        <v>1</v>
      </c>
    </row>
    <row r="3890" spans="1:17" x14ac:dyDescent="0.2">
      <c r="A3890" s="195" t="s">
        <v>66</v>
      </c>
      <c r="B3890" s="196" t="s">
        <v>207</v>
      </c>
      <c r="C3890" s="196" t="s">
        <v>213</v>
      </c>
      <c r="D3890" s="196" t="s">
        <v>195</v>
      </c>
      <c r="E3890" s="196"/>
      <c r="F3890" s="196"/>
      <c r="G3890" s="196">
        <v>1.9638599999999999</v>
      </c>
      <c r="H3890" s="196"/>
      <c r="I3890" s="196">
        <v>1.8877600000000001</v>
      </c>
      <c r="J3890" s="196"/>
      <c r="K3890" s="196"/>
      <c r="L3890" s="196"/>
      <c r="M3890" s="196"/>
      <c r="N3890" s="196">
        <v>1.74454</v>
      </c>
      <c r="O3890" s="196">
        <v>0.97162999999999999</v>
      </c>
      <c r="P3890" s="196"/>
      <c r="Q3890" s="197" t="s">
        <v>1</v>
      </c>
    </row>
    <row r="3891" spans="1:17" x14ac:dyDescent="0.2">
      <c r="A3891" s="198" t="s">
        <v>66</v>
      </c>
      <c r="B3891" s="199" t="s">
        <v>207</v>
      </c>
      <c r="C3891" s="199" t="s">
        <v>213</v>
      </c>
      <c r="D3891" s="199" t="s">
        <v>197</v>
      </c>
      <c r="E3891" s="199"/>
      <c r="F3891" s="199"/>
      <c r="G3891" s="199">
        <v>2.1894399999999998</v>
      </c>
      <c r="H3891" s="199"/>
      <c r="I3891" s="199">
        <v>1.9852300000000001</v>
      </c>
      <c r="J3891" s="199"/>
      <c r="K3891" s="199"/>
      <c r="L3891" s="199"/>
      <c r="M3891" s="199"/>
      <c r="N3891" s="199">
        <v>1.63392</v>
      </c>
      <c r="O3891" s="199">
        <v>1.1214599999999999</v>
      </c>
      <c r="P3891" s="199"/>
      <c r="Q3891" s="200" t="s">
        <v>1</v>
      </c>
    </row>
    <row r="3892" spans="1:17" x14ac:dyDescent="0.2">
      <c r="A3892" s="195" t="s">
        <v>66</v>
      </c>
      <c r="B3892" s="196" t="s">
        <v>207</v>
      </c>
      <c r="C3892" s="196" t="s">
        <v>212</v>
      </c>
      <c r="D3892" s="196" t="s">
        <v>195</v>
      </c>
      <c r="E3892" s="196"/>
      <c r="F3892" s="196"/>
      <c r="G3892" s="196"/>
      <c r="H3892" s="196"/>
      <c r="I3892" s="196"/>
      <c r="J3892" s="196"/>
      <c r="K3892" s="196"/>
      <c r="L3892" s="196"/>
      <c r="M3892" s="196"/>
      <c r="N3892" s="196"/>
      <c r="O3892" s="196"/>
      <c r="P3892" s="196"/>
      <c r="Q3892" s="197" t="s">
        <v>1</v>
      </c>
    </row>
    <row r="3893" spans="1:17" x14ac:dyDescent="0.2">
      <c r="A3893" s="198" t="s">
        <v>66</v>
      </c>
      <c r="B3893" s="199" t="s">
        <v>207</v>
      </c>
      <c r="C3893" s="199" t="s">
        <v>212</v>
      </c>
      <c r="D3893" s="199" t="s">
        <v>197</v>
      </c>
      <c r="E3893" s="199"/>
      <c r="F3893" s="199"/>
      <c r="G3893" s="199"/>
      <c r="H3893" s="199"/>
      <c r="I3893" s="199"/>
      <c r="J3893" s="199"/>
      <c r="K3893" s="199"/>
      <c r="L3893" s="199"/>
      <c r="M3893" s="199"/>
      <c r="N3893" s="199"/>
      <c r="O3893" s="199"/>
      <c r="P3893" s="199"/>
      <c r="Q3893" s="200" t="s">
        <v>1</v>
      </c>
    </row>
    <row r="3894" spans="1:17" x14ac:dyDescent="0.2">
      <c r="A3894" s="195" t="s">
        <v>66</v>
      </c>
      <c r="B3894" s="196" t="s">
        <v>207</v>
      </c>
      <c r="C3894" s="196" t="s">
        <v>210</v>
      </c>
      <c r="D3894" s="196" t="s">
        <v>195</v>
      </c>
      <c r="E3894" s="196"/>
      <c r="F3894" s="196"/>
      <c r="G3894" s="196"/>
      <c r="H3894" s="196"/>
      <c r="I3894" s="196"/>
      <c r="J3894" s="196"/>
      <c r="K3894" s="196"/>
      <c r="L3894" s="196"/>
      <c r="M3894" s="196"/>
      <c r="N3894" s="196"/>
      <c r="O3894" s="196"/>
      <c r="P3894" s="196"/>
      <c r="Q3894" s="197" t="s">
        <v>1</v>
      </c>
    </row>
    <row r="3895" spans="1:17" x14ac:dyDescent="0.2">
      <c r="A3895" s="198" t="s">
        <v>66</v>
      </c>
      <c r="B3895" s="199" t="s">
        <v>207</v>
      </c>
      <c r="C3895" s="199" t="s">
        <v>210</v>
      </c>
      <c r="D3895" s="199" t="s">
        <v>197</v>
      </c>
      <c r="E3895" s="199"/>
      <c r="F3895" s="199"/>
      <c r="G3895" s="199"/>
      <c r="H3895" s="199"/>
      <c r="I3895" s="199"/>
      <c r="J3895" s="199"/>
      <c r="K3895" s="199"/>
      <c r="L3895" s="199"/>
      <c r="M3895" s="199"/>
      <c r="N3895" s="199"/>
      <c r="O3895" s="199"/>
      <c r="P3895" s="199"/>
      <c r="Q3895" s="200" t="s">
        <v>1</v>
      </c>
    </row>
    <row r="3896" spans="1:17" x14ac:dyDescent="0.2">
      <c r="A3896" s="195" t="s">
        <v>66</v>
      </c>
      <c r="B3896" s="196" t="s">
        <v>207</v>
      </c>
      <c r="C3896" s="196" t="s">
        <v>206</v>
      </c>
      <c r="D3896" s="196" t="s">
        <v>195</v>
      </c>
      <c r="E3896" s="196"/>
      <c r="F3896" s="196"/>
      <c r="G3896" s="196"/>
      <c r="H3896" s="196"/>
      <c r="I3896" s="196"/>
      <c r="J3896" s="196"/>
      <c r="K3896" s="196"/>
      <c r="L3896" s="196"/>
      <c r="M3896" s="196"/>
      <c r="N3896" s="196"/>
      <c r="O3896" s="196"/>
      <c r="P3896" s="196"/>
      <c r="Q3896" s="197" t="s">
        <v>1</v>
      </c>
    </row>
    <row r="3897" spans="1:17" x14ac:dyDescent="0.2">
      <c r="A3897" s="198" t="s">
        <v>66</v>
      </c>
      <c r="B3897" s="199" t="s">
        <v>207</v>
      </c>
      <c r="C3897" s="199" t="s">
        <v>206</v>
      </c>
      <c r="D3897" s="199" t="s">
        <v>197</v>
      </c>
      <c r="E3897" s="199"/>
      <c r="F3897" s="199"/>
      <c r="G3897" s="199"/>
      <c r="H3897" s="199"/>
      <c r="I3897" s="199"/>
      <c r="J3897" s="199"/>
      <c r="K3897" s="199"/>
      <c r="L3897" s="199"/>
      <c r="M3897" s="199"/>
      <c r="N3897" s="199"/>
      <c r="O3897" s="199"/>
      <c r="P3897" s="199"/>
      <c r="Q3897" s="200" t="s">
        <v>1</v>
      </c>
    </row>
    <row r="3898" spans="1:17" x14ac:dyDescent="0.2">
      <c r="A3898" s="195" t="s">
        <v>66</v>
      </c>
      <c r="B3898" s="196" t="s">
        <v>207</v>
      </c>
      <c r="C3898" s="196" t="s">
        <v>211</v>
      </c>
      <c r="D3898" s="196" t="s">
        <v>195</v>
      </c>
      <c r="E3898" s="199"/>
      <c r="F3898" s="199"/>
      <c r="G3898" s="199"/>
      <c r="H3898" s="199"/>
      <c r="I3898" s="199"/>
      <c r="J3898" s="199"/>
      <c r="K3898" s="199"/>
      <c r="L3898" s="199"/>
      <c r="M3898" s="199"/>
      <c r="N3898" s="199"/>
      <c r="O3898" s="199"/>
      <c r="P3898" s="199"/>
      <c r="Q3898" s="200"/>
    </row>
    <row r="3899" spans="1:17" x14ac:dyDescent="0.2">
      <c r="A3899" s="198" t="s">
        <v>66</v>
      </c>
      <c r="B3899" s="199" t="s">
        <v>207</v>
      </c>
      <c r="C3899" s="199" t="s">
        <v>211</v>
      </c>
      <c r="D3899" s="199" t="s">
        <v>197</v>
      </c>
      <c r="E3899" s="199"/>
      <c r="F3899" s="199"/>
      <c r="G3899" s="199"/>
      <c r="H3899" s="199"/>
      <c r="I3899" s="199"/>
      <c r="J3899" s="199"/>
      <c r="K3899" s="199"/>
      <c r="L3899" s="199"/>
      <c r="M3899" s="199"/>
      <c r="N3899" s="199"/>
      <c r="O3899" s="199"/>
      <c r="P3899" s="199"/>
      <c r="Q3899" s="200"/>
    </row>
    <row r="3900" spans="1:17" x14ac:dyDescent="0.2">
      <c r="A3900" s="195" t="s">
        <v>66</v>
      </c>
      <c r="B3900" s="196" t="s">
        <v>207</v>
      </c>
      <c r="C3900" s="196" t="s">
        <v>1087</v>
      </c>
      <c r="D3900" s="196" t="s">
        <v>195</v>
      </c>
      <c r="E3900" s="199"/>
      <c r="F3900" s="199"/>
      <c r="G3900" s="199"/>
      <c r="H3900" s="199"/>
      <c r="I3900" s="199"/>
      <c r="J3900" s="199"/>
      <c r="K3900" s="199"/>
      <c r="L3900" s="199"/>
      <c r="M3900" s="199"/>
      <c r="N3900" s="199"/>
      <c r="O3900" s="199"/>
      <c r="P3900" s="199"/>
      <c r="Q3900" s="200"/>
    </row>
    <row r="3901" spans="1:17" x14ac:dyDescent="0.2">
      <c r="A3901" s="198" t="s">
        <v>66</v>
      </c>
      <c r="B3901" s="199" t="s">
        <v>207</v>
      </c>
      <c r="C3901" s="199" t="s">
        <v>1087</v>
      </c>
      <c r="D3901" s="199" t="s">
        <v>197</v>
      </c>
      <c r="E3901" s="199"/>
      <c r="F3901" s="199"/>
      <c r="G3901" s="199"/>
      <c r="H3901" s="199"/>
      <c r="I3901" s="199"/>
      <c r="J3901" s="199"/>
      <c r="K3901" s="199"/>
      <c r="L3901" s="199"/>
      <c r="M3901" s="199"/>
      <c r="N3901" s="199"/>
      <c r="O3901" s="199"/>
      <c r="P3901" s="199"/>
      <c r="Q3901" s="200"/>
    </row>
    <row r="3902" spans="1:17" x14ac:dyDescent="0.2">
      <c r="A3902" s="195" t="s">
        <v>67</v>
      </c>
      <c r="B3902" s="196" t="s">
        <v>208</v>
      </c>
      <c r="C3902" s="196" t="s">
        <v>214</v>
      </c>
      <c r="D3902" s="196" t="s">
        <v>195</v>
      </c>
      <c r="E3902" s="196"/>
      <c r="F3902" s="196"/>
      <c r="G3902" s="196"/>
      <c r="H3902" s="196"/>
      <c r="I3902" s="196"/>
      <c r="J3902" s="196"/>
      <c r="K3902" s="196"/>
      <c r="L3902" s="196"/>
      <c r="M3902" s="196"/>
      <c r="N3902" s="196"/>
      <c r="O3902" s="196"/>
      <c r="P3902" s="196"/>
      <c r="Q3902" s="197" t="s">
        <v>1</v>
      </c>
    </row>
    <row r="3903" spans="1:17" x14ac:dyDescent="0.2">
      <c r="A3903" s="198" t="s">
        <v>67</v>
      </c>
      <c r="B3903" s="199" t="s">
        <v>208</v>
      </c>
      <c r="C3903" s="199" t="s">
        <v>214</v>
      </c>
      <c r="D3903" s="199" t="s">
        <v>197</v>
      </c>
      <c r="E3903" s="199"/>
      <c r="F3903" s="199"/>
      <c r="G3903" s="199"/>
      <c r="H3903" s="199"/>
      <c r="I3903" s="199"/>
      <c r="J3903" s="199"/>
      <c r="K3903" s="199"/>
      <c r="L3903" s="199"/>
      <c r="M3903" s="199"/>
      <c r="N3903" s="199"/>
      <c r="O3903" s="199"/>
      <c r="P3903" s="199"/>
      <c r="Q3903" s="200" t="s">
        <v>1</v>
      </c>
    </row>
    <row r="3904" spans="1:17" x14ac:dyDescent="0.2">
      <c r="A3904" s="195" t="s">
        <v>67</v>
      </c>
      <c r="B3904" s="196" t="s">
        <v>208</v>
      </c>
      <c r="C3904" s="196" t="s">
        <v>215</v>
      </c>
      <c r="D3904" s="196" t="s">
        <v>195</v>
      </c>
      <c r="E3904" s="196"/>
      <c r="F3904" s="196"/>
      <c r="G3904" s="196"/>
      <c r="H3904" s="196"/>
      <c r="I3904" s="196"/>
      <c r="J3904" s="196"/>
      <c r="K3904" s="196"/>
      <c r="L3904" s="196"/>
      <c r="M3904" s="196"/>
      <c r="N3904" s="196"/>
      <c r="O3904" s="196"/>
      <c r="P3904" s="196"/>
      <c r="Q3904" s="197" t="s">
        <v>1</v>
      </c>
    </row>
    <row r="3905" spans="1:17" x14ac:dyDescent="0.2">
      <c r="A3905" s="198" t="s">
        <v>67</v>
      </c>
      <c r="B3905" s="199" t="s">
        <v>208</v>
      </c>
      <c r="C3905" s="199" t="s">
        <v>215</v>
      </c>
      <c r="D3905" s="199" t="s">
        <v>197</v>
      </c>
      <c r="E3905" s="199"/>
      <c r="F3905" s="199"/>
      <c r="G3905" s="199"/>
      <c r="H3905" s="199"/>
      <c r="I3905" s="199"/>
      <c r="J3905" s="199"/>
      <c r="K3905" s="199"/>
      <c r="L3905" s="199"/>
      <c r="M3905" s="199"/>
      <c r="N3905" s="199"/>
      <c r="O3905" s="199"/>
      <c r="P3905" s="199"/>
      <c r="Q3905" s="200" t="s">
        <v>1</v>
      </c>
    </row>
    <row r="3906" spans="1:17" x14ac:dyDescent="0.2">
      <c r="A3906" s="195" t="s">
        <v>67</v>
      </c>
      <c r="B3906" s="196" t="s">
        <v>208</v>
      </c>
      <c r="C3906" s="196" t="s">
        <v>213</v>
      </c>
      <c r="D3906" s="196" t="s">
        <v>195</v>
      </c>
      <c r="E3906" s="196"/>
      <c r="F3906" s="196"/>
      <c r="G3906" s="196"/>
      <c r="H3906" s="196"/>
      <c r="I3906" s="196"/>
      <c r="J3906" s="196"/>
      <c r="K3906" s="196"/>
      <c r="L3906" s="196"/>
      <c r="M3906" s="196"/>
      <c r="N3906" s="196"/>
      <c r="O3906" s="196"/>
      <c r="P3906" s="196"/>
      <c r="Q3906" s="197" t="s">
        <v>1</v>
      </c>
    </row>
    <row r="3907" spans="1:17" x14ac:dyDescent="0.2">
      <c r="A3907" s="198" t="s">
        <v>67</v>
      </c>
      <c r="B3907" s="199" t="s">
        <v>208</v>
      </c>
      <c r="C3907" s="199" t="s">
        <v>213</v>
      </c>
      <c r="D3907" s="199" t="s">
        <v>197</v>
      </c>
      <c r="E3907" s="199"/>
      <c r="F3907" s="199"/>
      <c r="G3907" s="199"/>
      <c r="H3907" s="199"/>
      <c r="I3907" s="199"/>
      <c r="J3907" s="199"/>
      <c r="K3907" s="199"/>
      <c r="L3907" s="199"/>
      <c r="M3907" s="199"/>
      <c r="N3907" s="199"/>
      <c r="O3907" s="199"/>
      <c r="P3907" s="199"/>
      <c r="Q3907" s="200" t="s">
        <v>1</v>
      </c>
    </row>
    <row r="3908" spans="1:17" x14ac:dyDescent="0.2">
      <c r="A3908" s="195" t="s">
        <v>67</v>
      </c>
      <c r="B3908" s="196" t="s">
        <v>208</v>
      </c>
      <c r="C3908" s="196" t="s">
        <v>212</v>
      </c>
      <c r="D3908" s="196" t="s">
        <v>195</v>
      </c>
      <c r="E3908" s="196"/>
      <c r="F3908" s="196"/>
      <c r="G3908" s="196"/>
      <c r="H3908" s="196"/>
      <c r="I3908" s="196"/>
      <c r="J3908" s="196"/>
      <c r="K3908" s="196"/>
      <c r="L3908" s="196"/>
      <c r="M3908" s="196"/>
      <c r="N3908" s="196"/>
      <c r="O3908" s="196"/>
      <c r="P3908" s="196"/>
      <c r="Q3908" s="197" t="s">
        <v>1</v>
      </c>
    </row>
    <row r="3909" spans="1:17" x14ac:dyDescent="0.2">
      <c r="A3909" s="198" t="s">
        <v>67</v>
      </c>
      <c r="B3909" s="199" t="s">
        <v>208</v>
      </c>
      <c r="C3909" s="199" t="s">
        <v>212</v>
      </c>
      <c r="D3909" s="199" t="s">
        <v>197</v>
      </c>
      <c r="E3909" s="199"/>
      <c r="F3909" s="199"/>
      <c r="G3909" s="199"/>
      <c r="H3909" s="199"/>
      <c r="I3909" s="199"/>
      <c r="J3909" s="199"/>
      <c r="K3909" s="199"/>
      <c r="L3909" s="199"/>
      <c r="M3909" s="199"/>
      <c r="N3909" s="199"/>
      <c r="O3909" s="199"/>
      <c r="P3909" s="199"/>
      <c r="Q3909" s="200" t="s">
        <v>1</v>
      </c>
    </row>
    <row r="3910" spans="1:17" x14ac:dyDescent="0.2">
      <c r="A3910" s="195" t="s">
        <v>67</v>
      </c>
      <c r="B3910" s="196" t="s">
        <v>208</v>
      </c>
      <c r="C3910" s="196" t="s">
        <v>210</v>
      </c>
      <c r="D3910" s="196" t="s">
        <v>195</v>
      </c>
      <c r="E3910" s="196"/>
      <c r="F3910" s="196"/>
      <c r="G3910" s="196"/>
      <c r="H3910" s="196"/>
      <c r="I3910" s="196"/>
      <c r="J3910" s="196"/>
      <c r="K3910" s="196"/>
      <c r="L3910" s="196"/>
      <c r="M3910" s="196"/>
      <c r="N3910" s="196"/>
      <c r="O3910" s="196"/>
      <c r="P3910" s="196"/>
      <c r="Q3910" s="197" t="s">
        <v>1</v>
      </c>
    </row>
    <row r="3911" spans="1:17" x14ac:dyDescent="0.2">
      <c r="A3911" s="198" t="s">
        <v>67</v>
      </c>
      <c r="B3911" s="199" t="s">
        <v>208</v>
      </c>
      <c r="C3911" s="199" t="s">
        <v>210</v>
      </c>
      <c r="D3911" s="199" t="s">
        <v>197</v>
      </c>
      <c r="E3911" s="199"/>
      <c r="F3911" s="199"/>
      <c r="G3911" s="199"/>
      <c r="H3911" s="199"/>
      <c r="I3911" s="199"/>
      <c r="J3911" s="199"/>
      <c r="K3911" s="199"/>
      <c r="L3911" s="199"/>
      <c r="M3911" s="199"/>
      <c r="N3911" s="199"/>
      <c r="O3911" s="199"/>
      <c r="P3911" s="199"/>
      <c r="Q3911" s="200" t="s">
        <v>1</v>
      </c>
    </row>
    <row r="3912" spans="1:17" x14ac:dyDescent="0.2">
      <c r="A3912" s="195" t="s">
        <v>67</v>
      </c>
      <c r="B3912" s="196" t="s">
        <v>208</v>
      </c>
      <c r="C3912" s="196" t="s">
        <v>206</v>
      </c>
      <c r="D3912" s="196" t="s">
        <v>195</v>
      </c>
      <c r="E3912" s="196"/>
      <c r="F3912" s="196"/>
      <c r="G3912" s="196"/>
      <c r="H3912" s="196"/>
      <c r="I3912" s="196"/>
      <c r="J3912" s="196"/>
      <c r="K3912" s="196"/>
      <c r="L3912" s="196"/>
      <c r="M3912" s="196"/>
      <c r="N3912" s="196"/>
      <c r="O3912" s="196"/>
      <c r="P3912" s="196"/>
      <c r="Q3912" s="197" t="s">
        <v>1</v>
      </c>
    </row>
    <row r="3913" spans="1:17" x14ac:dyDescent="0.2">
      <c r="A3913" s="198" t="s">
        <v>67</v>
      </c>
      <c r="B3913" s="199" t="s">
        <v>208</v>
      </c>
      <c r="C3913" s="199" t="s">
        <v>206</v>
      </c>
      <c r="D3913" s="199" t="s">
        <v>197</v>
      </c>
      <c r="E3913" s="199"/>
      <c r="F3913" s="199"/>
      <c r="G3913" s="199"/>
      <c r="H3913" s="199"/>
      <c r="I3913" s="199"/>
      <c r="J3913" s="199"/>
      <c r="K3913" s="199"/>
      <c r="L3913" s="199"/>
      <c r="M3913" s="199"/>
      <c r="N3913" s="199"/>
      <c r="O3913" s="199"/>
      <c r="P3913" s="199"/>
      <c r="Q3913" s="200" t="s">
        <v>1</v>
      </c>
    </row>
    <row r="3914" spans="1:17" x14ac:dyDescent="0.2">
      <c r="A3914" s="195" t="s">
        <v>67</v>
      </c>
      <c r="B3914" s="196" t="s">
        <v>208</v>
      </c>
      <c r="C3914" s="196" t="s">
        <v>211</v>
      </c>
      <c r="D3914" s="196" t="s">
        <v>195</v>
      </c>
      <c r="E3914" s="196"/>
      <c r="F3914" s="196"/>
      <c r="G3914" s="196"/>
      <c r="H3914" s="196"/>
      <c r="I3914" s="196"/>
      <c r="J3914" s="196"/>
      <c r="K3914" s="196"/>
      <c r="L3914" s="196"/>
      <c r="M3914" s="196"/>
      <c r="N3914" s="196"/>
      <c r="O3914" s="196"/>
      <c r="P3914" s="196"/>
      <c r="Q3914" s="197" t="s">
        <v>1</v>
      </c>
    </row>
    <row r="3915" spans="1:17" x14ac:dyDescent="0.2">
      <c r="A3915" s="198" t="s">
        <v>67</v>
      </c>
      <c r="B3915" s="199" t="s">
        <v>208</v>
      </c>
      <c r="C3915" s="199" t="s">
        <v>211</v>
      </c>
      <c r="D3915" s="199" t="s">
        <v>197</v>
      </c>
      <c r="E3915" s="199"/>
      <c r="F3915" s="199"/>
      <c r="G3915" s="199"/>
      <c r="H3915" s="199"/>
      <c r="I3915" s="199"/>
      <c r="J3915" s="199"/>
      <c r="K3915" s="199"/>
      <c r="L3915" s="199"/>
      <c r="M3915" s="199"/>
      <c r="N3915" s="199"/>
      <c r="O3915" s="199"/>
      <c r="P3915" s="199"/>
      <c r="Q3915" s="200" t="s">
        <v>1</v>
      </c>
    </row>
    <row r="3916" spans="1:17" x14ac:dyDescent="0.2">
      <c r="A3916" s="195" t="s">
        <v>67</v>
      </c>
      <c r="B3916" s="196" t="s">
        <v>205</v>
      </c>
      <c r="C3916" s="196" t="s">
        <v>214</v>
      </c>
      <c r="D3916" s="196" t="s">
        <v>195</v>
      </c>
      <c r="E3916" s="196"/>
      <c r="F3916" s="196"/>
      <c r="G3916" s="196"/>
      <c r="H3916" s="196"/>
      <c r="I3916" s="196"/>
      <c r="J3916" s="196"/>
      <c r="K3916" s="196"/>
      <c r="L3916" s="196"/>
      <c r="M3916" s="196"/>
      <c r="N3916" s="196"/>
      <c r="O3916" s="196"/>
      <c r="P3916" s="196"/>
      <c r="Q3916" s="197" t="s">
        <v>1</v>
      </c>
    </row>
    <row r="3917" spans="1:17" x14ac:dyDescent="0.2">
      <c r="A3917" s="198" t="s">
        <v>67</v>
      </c>
      <c r="B3917" s="199" t="s">
        <v>205</v>
      </c>
      <c r="C3917" s="199" t="s">
        <v>214</v>
      </c>
      <c r="D3917" s="199" t="s">
        <v>197</v>
      </c>
      <c r="E3917" s="199"/>
      <c r="F3917" s="199"/>
      <c r="G3917" s="199"/>
      <c r="H3917" s="199"/>
      <c r="I3917" s="199"/>
      <c r="J3917" s="199"/>
      <c r="K3917" s="199"/>
      <c r="L3917" s="199"/>
      <c r="M3917" s="199"/>
      <c r="N3917" s="199"/>
      <c r="O3917" s="199"/>
      <c r="P3917" s="199"/>
      <c r="Q3917" s="200" t="s">
        <v>1</v>
      </c>
    </row>
    <row r="3918" spans="1:17" x14ac:dyDescent="0.2">
      <c r="A3918" s="195" t="s">
        <v>67</v>
      </c>
      <c r="B3918" s="196" t="s">
        <v>205</v>
      </c>
      <c r="C3918" s="196" t="s">
        <v>215</v>
      </c>
      <c r="D3918" s="196" t="s">
        <v>195</v>
      </c>
      <c r="E3918" s="196"/>
      <c r="F3918" s="196"/>
      <c r="G3918" s="196"/>
      <c r="H3918" s="196"/>
      <c r="I3918" s="196"/>
      <c r="J3918" s="196"/>
      <c r="K3918" s="196"/>
      <c r="L3918" s="196"/>
      <c r="M3918" s="196"/>
      <c r="N3918" s="196"/>
      <c r="O3918" s="196"/>
      <c r="P3918" s="196"/>
      <c r="Q3918" s="197"/>
    </row>
    <row r="3919" spans="1:17" x14ac:dyDescent="0.2">
      <c r="A3919" s="198" t="s">
        <v>67</v>
      </c>
      <c r="B3919" s="199" t="s">
        <v>205</v>
      </c>
      <c r="C3919" s="199" t="s">
        <v>215</v>
      </c>
      <c r="D3919" s="199" t="s">
        <v>197</v>
      </c>
      <c r="E3919" s="199"/>
      <c r="F3919" s="199"/>
      <c r="G3919" s="199"/>
      <c r="H3919" s="199"/>
      <c r="I3919" s="199"/>
      <c r="J3919" s="199"/>
      <c r="K3919" s="199"/>
      <c r="L3919" s="199"/>
      <c r="M3919" s="199"/>
      <c r="N3919" s="199"/>
      <c r="O3919" s="199"/>
      <c r="P3919" s="199"/>
      <c r="Q3919" s="200"/>
    </row>
    <row r="3920" spans="1:17" x14ac:dyDescent="0.2">
      <c r="A3920" s="195" t="s">
        <v>67</v>
      </c>
      <c r="B3920" s="196" t="s">
        <v>205</v>
      </c>
      <c r="C3920" s="196" t="s">
        <v>213</v>
      </c>
      <c r="D3920" s="196" t="s">
        <v>195</v>
      </c>
      <c r="E3920" s="196"/>
      <c r="F3920" s="196"/>
      <c r="G3920" s="196"/>
      <c r="H3920" s="196"/>
      <c r="I3920" s="196"/>
      <c r="J3920" s="196"/>
      <c r="K3920" s="196"/>
      <c r="L3920" s="196"/>
      <c r="M3920" s="196"/>
      <c r="N3920" s="196"/>
      <c r="O3920" s="196"/>
      <c r="P3920" s="196"/>
      <c r="Q3920" s="197"/>
    </row>
    <row r="3921" spans="1:17" x14ac:dyDescent="0.2">
      <c r="A3921" s="198" t="s">
        <v>67</v>
      </c>
      <c r="B3921" s="199" t="s">
        <v>205</v>
      </c>
      <c r="C3921" s="199" t="s">
        <v>213</v>
      </c>
      <c r="D3921" s="199" t="s">
        <v>197</v>
      </c>
      <c r="E3921" s="199"/>
      <c r="F3921" s="199"/>
      <c r="G3921" s="199"/>
      <c r="H3921" s="199"/>
      <c r="I3921" s="199"/>
      <c r="J3921" s="199"/>
      <c r="K3921" s="199"/>
      <c r="L3921" s="199"/>
      <c r="M3921" s="199"/>
      <c r="N3921" s="199"/>
      <c r="O3921" s="199"/>
      <c r="P3921" s="199"/>
      <c r="Q3921" s="200"/>
    </row>
    <row r="3922" spans="1:17" x14ac:dyDescent="0.2">
      <c r="A3922" s="195" t="s">
        <v>67</v>
      </c>
      <c r="B3922" s="196" t="s">
        <v>205</v>
      </c>
      <c r="C3922" s="196" t="s">
        <v>212</v>
      </c>
      <c r="D3922" s="196" t="s">
        <v>195</v>
      </c>
      <c r="E3922" s="196"/>
      <c r="F3922" s="196"/>
      <c r="G3922" s="196"/>
      <c r="H3922" s="196"/>
      <c r="I3922" s="196"/>
      <c r="J3922" s="196"/>
      <c r="K3922" s="196"/>
      <c r="L3922" s="196"/>
      <c r="M3922" s="196"/>
      <c r="N3922" s="196"/>
      <c r="O3922" s="196"/>
      <c r="P3922" s="196"/>
      <c r="Q3922" s="197"/>
    </row>
    <row r="3923" spans="1:17" x14ac:dyDescent="0.2">
      <c r="A3923" s="198" t="s">
        <v>67</v>
      </c>
      <c r="B3923" s="199" t="s">
        <v>205</v>
      </c>
      <c r="C3923" s="199" t="s">
        <v>212</v>
      </c>
      <c r="D3923" s="199" t="s">
        <v>197</v>
      </c>
      <c r="E3923" s="199"/>
      <c r="F3923" s="199"/>
      <c r="G3923" s="199"/>
      <c r="H3923" s="199"/>
      <c r="I3923" s="199"/>
      <c r="J3923" s="199"/>
      <c r="K3923" s="199"/>
      <c r="L3923" s="199"/>
      <c r="M3923" s="199"/>
      <c r="N3923" s="199"/>
      <c r="O3923" s="199"/>
      <c r="P3923" s="199"/>
      <c r="Q3923" s="200"/>
    </row>
    <row r="3924" spans="1:17" x14ac:dyDescent="0.2">
      <c r="A3924" s="195" t="s">
        <v>67</v>
      </c>
      <c r="B3924" s="196" t="s">
        <v>205</v>
      </c>
      <c r="C3924" s="196" t="s">
        <v>210</v>
      </c>
      <c r="D3924" s="196" t="s">
        <v>195</v>
      </c>
      <c r="E3924" s="196"/>
      <c r="F3924" s="196"/>
      <c r="G3924" s="196"/>
      <c r="H3924" s="196"/>
      <c r="I3924" s="196"/>
      <c r="J3924" s="196"/>
      <c r="K3924" s="196"/>
      <c r="L3924" s="196"/>
      <c r="M3924" s="196"/>
      <c r="N3924" s="196"/>
      <c r="O3924" s="196"/>
      <c r="P3924" s="196"/>
      <c r="Q3924" s="197"/>
    </row>
    <row r="3925" spans="1:17" x14ac:dyDescent="0.2">
      <c r="A3925" s="198" t="s">
        <v>67</v>
      </c>
      <c r="B3925" s="199" t="s">
        <v>205</v>
      </c>
      <c r="C3925" s="199" t="s">
        <v>210</v>
      </c>
      <c r="D3925" s="199" t="s">
        <v>197</v>
      </c>
      <c r="E3925" s="199"/>
      <c r="F3925" s="199"/>
      <c r="G3925" s="199"/>
      <c r="H3925" s="199"/>
      <c r="I3925" s="199"/>
      <c r="J3925" s="199"/>
      <c r="K3925" s="199"/>
      <c r="L3925" s="199"/>
      <c r="M3925" s="199"/>
      <c r="N3925" s="199"/>
      <c r="O3925" s="199"/>
      <c r="P3925" s="199"/>
      <c r="Q3925" s="200"/>
    </row>
    <row r="3926" spans="1:17" x14ac:dyDescent="0.2">
      <c r="A3926" s="195" t="s">
        <v>67</v>
      </c>
      <c r="B3926" s="196" t="s">
        <v>205</v>
      </c>
      <c r="C3926" s="196" t="s">
        <v>206</v>
      </c>
      <c r="D3926" s="196" t="s">
        <v>195</v>
      </c>
      <c r="E3926" s="196"/>
      <c r="F3926" s="196"/>
      <c r="G3926" s="196"/>
      <c r="H3926" s="196"/>
      <c r="I3926" s="196"/>
      <c r="J3926" s="196"/>
      <c r="K3926" s="196"/>
      <c r="L3926" s="196"/>
      <c r="M3926" s="196"/>
      <c r="N3926" s="196"/>
      <c r="O3926" s="196"/>
      <c r="P3926" s="196"/>
      <c r="Q3926" s="197"/>
    </row>
    <row r="3927" spans="1:17" x14ac:dyDescent="0.2">
      <c r="A3927" s="198" t="s">
        <v>67</v>
      </c>
      <c r="B3927" s="199" t="s">
        <v>205</v>
      </c>
      <c r="C3927" s="199" t="s">
        <v>206</v>
      </c>
      <c r="D3927" s="199" t="s">
        <v>197</v>
      </c>
      <c r="E3927" s="199"/>
      <c r="F3927" s="199"/>
      <c r="G3927" s="199"/>
      <c r="H3927" s="199"/>
      <c r="I3927" s="199"/>
      <c r="J3927" s="199"/>
      <c r="K3927" s="199"/>
      <c r="L3927" s="199"/>
      <c r="M3927" s="199"/>
      <c r="N3927" s="199"/>
      <c r="O3927" s="199"/>
      <c r="P3927" s="199"/>
      <c r="Q3927" s="200"/>
    </row>
    <row r="3928" spans="1:17" x14ac:dyDescent="0.2">
      <c r="A3928" s="195" t="s">
        <v>67</v>
      </c>
      <c r="B3928" s="196" t="s">
        <v>205</v>
      </c>
      <c r="C3928" s="196" t="s">
        <v>211</v>
      </c>
      <c r="D3928" s="196" t="s">
        <v>195</v>
      </c>
      <c r="E3928" s="199"/>
      <c r="F3928" s="199"/>
      <c r="G3928" s="199"/>
      <c r="H3928" s="199"/>
      <c r="I3928" s="199"/>
      <c r="J3928" s="199"/>
      <c r="K3928" s="199"/>
      <c r="L3928" s="199"/>
      <c r="M3928" s="199"/>
      <c r="N3928" s="199"/>
      <c r="O3928" s="199"/>
      <c r="P3928" s="199"/>
      <c r="Q3928" s="200"/>
    </row>
    <row r="3929" spans="1:17" x14ac:dyDescent="0.2">
      <c r="A3929" s="198" t="s">
        <v>67</v>
      </c>
      <c r="B3929" s="199" t="s">
        <v>205</v>
      </c>
      <c r="C3929" s="199" t="s">
        <v>211</v>
      </c>
      <c r="D3929" s="199" t="s">
        <v>197</v>
      </c>
      <c r="E3929" s="199"/>
      <c r="F3929" s="199"/>
      <c r="G3929" s="199"/>
      <c r="H3929" s="199"/>
      <c r="I3929" s="199"/>
      <c r="J3929" s="199"/>
      <c r="K3929" s="199"/>
      <c r="L3929" s="199"/>
      <c r="M3929" s="199"/>
      <c r="N3929" s="199"/>
      <c r="O3929" s="199"/>
      <c r="P3929" s="199"/>
      <c r="Q3929" s="200"/>
    </row>
    <row r="3930" spans="1:17" x14ac:dyDescent="0.2">
      <c r="A3930" s="195" t="s">
        <v>67</v>
      </c>
      <c r="B3930" s="196" t="s">
        <v>205</v>
      </c>
      <c r="C3930" s="196" t="s">
        <v>1087</v>
      </c>
      <c r="D3930" s="196" t="s">
        <v>195</v>
      </c>
      <c r="E3930" s="199"/>
      <c r="F3930" s="199"/>
      <c r="G3930" s="199"/>
      <c r="H3930" s="199"/>
      <c r="I3930" s="199"/>
      <c r="J3930" s="199"/>
      <c r="K3930" s="199"/>
      <c r="L3930" s="199"/>
      <c r="M3930" s="199"/>
      <c r="N3930" s="199"/>
      <c r="O3930" s="199"/>
      <c r="P3930" s="199"/>
      <c r="Q3930" s="200"/>
    </row>
    <row r="3931" spans="1:17" x14ac:dyDescent="0.2">
      <c r="A3931" s="198" t="s">
        <v>67</v>
      </c>
      <c r="B3931" s="199" t="s">
        <v>205</v>
      </c>
      <c r="C3931" s="199" t="s">
        <v>1087</v>
      </c>
      <c r="D3931" s="199" t="s">
        <v>197</v>
      </c>
      <c r="E3931" s="199"/>
      <c r="F3931" s="199"/>
      <c r="G3931" s="199"/>
      <c r="H3931" s="199"/>
      <c r="I3931" s="199"/>
      <c r="J3931" s="199"/>
      <c r="K3931" s="199"/>
      <c r="L3931" s="199"/>
      <c r="M3931" s="199"/>
      <c r="N3931" s="199"/>
      <c r="O3931" s="199"/>
      <c r="P3931" s="199"/>
      <c r="Q3931" s="200"/>
    </row>
    <row r="3932" spans="1:17" x14ac:dyDescent="0.2">
      <c r="A3932" s="195" t="s">
        <v>67</v>
      </c>
      <c r="B3932" s="196" t="s">
        <v>209</v>
      </c>
      <c r="C3932" s="196" t="s">
        <v>214</v>
      </c>
      <c r="D3932" s="196" t="s">
        <v>195</v>
      </c>
      <c r="E3932" s="196"/>
      <c r="F3932" s="196"/>
      <c r="G3932" s="196"/>
      <c r="H3932" s="196"/>
      <c r="I3932" s="196"/>
      <c r="J3932" s="196"/>
      <c r="K3932" s="196"/>
      <c r="L3932" s="196"/>
      <c r="M3932" s="196"/>
      <c r="N3932" s="196"/>
      <c r="O3932" s="196"/>
      <c r="P3932" s="196"/>
      <c r="Q3932" s="197"/>
    </row>
    <row r="3933" spans="1:17" x14ac:dyDescent="0.2">
      <c r="A3933" s="198" t="s">
        <v>67</v>
      </c>
      <c r="B3933" s="199" t="s">
        <v>209</v>
      </c>
      <c r="C3933" s="199" t="s">
        <v>214</v>
      </c>
      <c r="D3933" s="199" t="s">
        <v>197</v>
      </c>
      <c r="E3933" s="199"/>
      <c r="F3933" s="199"/>
      <c r="G3933" s="199"/>
      <c r="H3933" s="199"/>
      <c r="I3933" s="199"/>
      <c r="J3933" s="199"/>
      <c r="K3933" s="199"/>
      <c r="L3933" s="199"/>
      <c r="M3933" s="199"/>
      <c r="N3933" s="199"/>
      <c r="O3933" s="199"/>
      <c r="P3933" s="199"/>
      <c r="Q3933" s="200"/>
    </row>
    <row r="3934" spans="1:17" x14ac:dyDescent="0.2">
      <c r="A3934" s="195" t="s">
        <v>67</v>
      </c>
      <c r="B3934" s="196" t="s">
        <v>209</v>
      </c>
      <c r="C3934" s="196" t="s">
        <v>215</v>
      </c>
      <c r="D3934" s="196" t="s">
        <v>195</v>
      </c>
      <c r="E3934" s="196"/>
      <c r="F3934" s="196"/>
      <c r="G3934" s="196"/>
      <c r="H3934" s="196"/>
      <c r="I3934" s="196"/>
      <c r="J3934" s="196"/>
      <c r="K3934" s="196"/>
      <c r="L3934" s="196"/>
      <c r="M3934" s="196"/>
      <c r="N3934" s="196"/>
      <c r="O3934" s="196"/>
      <c r="P3934" s="196"/>
      <c r="Q3934" s="197"/>
    </row>
    <row r="3935" spans="1:17" x14ac:dyDescent="0.2">
      <c r="A3935" s="198" t="s">
        <v>67</v>
      </c>
      <c r="B3935" s="199" t="s">
        <v>209</v>
      </c>
      <c r="C3935" s="199" t="s">
        <v>215</v>
      </c>
      <c r="D3935" s="199" t="s">
        <v>197</v>
      </c>
      <c r="E3935" s="199"/>
      <c r="F3935" s="199"/>
      <c r="G3935" s="199"/>
      <c r="H3935" s="199"/>
      <c r="I3935" s="199"/>
      <c r="J3935" s="199"/>
      <c r="K3935" s="199"/>
      <c r="L3935" s="199"/>
      <c r="M3935" s="199"/>
      <c r="N3935" s="199"/>
      <c r="O3935" s="199"/>
      <c r="P3935" s="199"/>
      <c r="Q3935" s="200"/>
    </row>
    <row r="3936" spans="1:17" x14ac:dyDescent="0.2">
      <c r="A3936" s="195" t="s">
        <v>67</v>
      </c>
      <c r="B3936" s="196" t="s">
        <v>209</v>
      </c>
      <c r="C3936" s="196" t="s">
        <v>213</v>
      </c>
      <c r="D3936" s="196" t="s">
        <v>195</v>
      </c>
      <c r="E3936" s="196"/>
      <c r="F3936" s="196"/>
      <c r="G3936" s="196"/>
      <c r="H3936" s="196"/>
      <c r="I3936" s="196"/>
      <c r="J3936" s="196"/>
      <c r="K3936" s="196"/>
      <c r="L3936" s="196"/>
      <c r="M3936" s="196"/>
      <c r="N3936" s="196"/>
      <c r="O3936" s="196"/>
      <c r="P3936" s="196"/>
      <c r="Q3936" s="197"/>
    </row>
    <row r="3937" spans="1:17" x14ac:dyDescent="0.2">
      <c r="A3937" s="198" t="s">
        <v>67</v>
      </c>
      <c r="B3937" s="199" t="s">
        <v>209</v>
      </c>
      <c r="C3937" s="199" t="s">
        <v>213</v>
      </c>
      <c r="D3937" s="199" t="s">
        <v>197</v>
      </c>
      <c r="E3937" s="199"/>
      <c r="F3937" s="199"/>
      <c r="G3937" s="199"/>
      <c r="H3937" s="199"/>
      <c r="I3937" s="199"/>
      <c r="J3937" s="199"/>
      <c r="K3937" s="199"/>
      <c r="L3937" s="199"/>
      <c r="M3937" s="199"/>
      <c r="N3937" s="199"/>
      <c r="O3937" s="199"/>
      <c r="P3937" s="199"/>
      <c r="Q3937" s="200"/>
    </row>
    <row r="3938" spans="1:17" x14ac:dyDescent="0.2">
      <c r="A3938" s="195" t="s">
        <v>67</v>
      </c>
      <c r="B3938" s="196" t="s">
        <v>209</v>
      </c>
      <c r="C3938" s="196" t="s">
        <v>212</v>
      </c>
      <c r="D3938" s="196" t="s">
        <v>195</v>
      </c>
      <c r="E3938" s="196"/>
      <c r="F3938" s="196"/>
      <c r="G3938" s="196"/>
      <c r="H3938" s="196"/>
      <c r="I3938" s="196"/>
      <c r="J3938" s="196"/>
      <c r="K3938" s="196"/>
      <c r="L3938" s="196"/>
      <c r="M3938" s="196"/>
      <c r="N3938" s="196"/>
      <c r="O3938" s="196"/>
      <c r="P3938" s="196"/>
      <c r="Q3938" s="197"/>
    </row>
    <row r="3939" spans="1:17" x14ac:dyDescent="0.2">
      <c r="A3939" s="198" t="s">
        <v>67</v>
      </c>
      <c r="B3939" s="199" t="s">
        <v>209</v>
      </c>
      <c r="C3939" s="199" t="s">
        <v>212</v>
      </c>
      <c r="D3939" s="199" t="s">
        <v>197</v>
      </c>
      <c r="E3939" s="199"/>
      <c r="F3939" s="199"/>
      <c r="G3939" s="199"/>
      <c r="H3939" s="199"/>
      <c r="I3939" s="199"/>
      <c r="J3939" s="199"/>
      <c r="K3939" s="199"/>
      <c r="L3939" s="199"/>
      <c r="M3939" s="199"/>
      <c r="N3939" s="199"/>
      <c r="O3939" s="199"/>
      <c r="P3939" s="199"/>
      <c r="Q3939" s="200"/>
    </row>
    <row r="3940" spans="1:17" x14ac:dyDescent="0.2">
      <c r="A3940" s="195" t="s">
        <v>67</v>
      </c>
      <c r="B3940" s="196" t="s">
        <v>209</v>
      </c>
      <c r="C3940" s="196" t="s">
        <v>210</v>
      </c>
      <c r="D3940" s="196" t="s">
        <v>195</v>
      </c>
      <c r="E3940" s="196"/>
      <c r="F3940" s="196"/>
      <c r="G3940" s="196"/>
      <c r="H3940" s="196"/>
      <c r="I3940" s="196"/>
      <c r="J3940" s="196"/>
      <c r="K3940" s="196"/>
      <c r="L3940" s="196"/>
      <c r="M3940" s="196"/>
      <c r="N3940" s="196"/>
      <c r="O3940" s="196"/>
      <c r="P3940" s="196"/>
      <c r="Q3940" s="197"/>
    </row>
    <row r="3941" spans="1:17" x14ac:dyDescent="0.2">
      <c r="A3941" s="198" t="s">
        <v>67</v>
      </c>
      <c r="B3941" s="199" t="s">
        <v>209</v>
      </c>
      <c r="C3941" s="199" t="s">
        <v>210</v>
      </c>
      <c r="D3941" s="199" t="s">
        <v>197</v>
      </c>
      <c r="E3941" s="199"/>
      <c r="F3941" s="199"/>
      <c r="G3941" s="199"/>
      <c r="H3941" s="199"/>
      <c r="I3941" s="199"/>
      <c r="J3941" s="199"/>
      <c r="K3941" s="199"/>
      <c r="L3941" s="199"/>
      <c r="M3941" s="199"/>
      <c r="N3941" s="199"/>
      <c r="O3941" s="199"/>
      <c r="P3941" s="199"/>
      <c r="Q3941" s="200"/>
    </row>
    <row r="3942" spans="1:17" x14ac:dyDescent="0.2">
      <c r="A3942" s="195" t="s">
        <v>67</v>
      </c>
      <c r="B3942" s="196" t="s">
        <v>209</v>
      </c>
      <c r="C3942" s="196" t="s">
        <v>206</v>
      </c>
      <c r="D3942" s="196" t="s">
        <v>195</v>
      </c>
      <c r="E3942" s="196"/>
      <c r="F3942" s="196"/>
      <c r="G3942" s="196"/>
      <c r="H3942" s="196"/>
      <c r="I3942" s="196"/>
      <c r="J3942" s="196"/>
      <c r="K3942" s="196"/>
      <c r="L3942" s="196"/>
      <c r="M3942" s="196"/>
      <c r="N3942" s="196"/>
      <c r="O3942" s="196"/>
      <c r="P3942" s="196"/>
      <c r="Q3942" s="197"/>
    </row>
    <row r="3943" spans="1:17" x14ac:dyDescent="0.2">
      <c r="A3943" s="198" t="s">
        <v>67</v>
      </c>
      <c r="B3943" s="199" t="s">
        <v>209</v>
      </c>
      <c r="C3943" s="199" t="s">
        <v>206</v>
      </c>
      <c r="D3943" s="199" t="s">
        <v>197</v>
      </c>
      <c r="E3943" s="199"/>
      <c r="F3943" s="199"/>
      <c r="G3943" s="199"/>
      <c r="H3943" s="199"/>
      <c r="I3943" s="199"/>
      <c r="J3943" s="199"/>
      <c r="K3943" s="199"/>
      <c r="L3943" s="199"/>
      <c r="M3943" s="199"/>
      <c r="N3943" s="199"/>
      <c r="O3943" s="199"/>
      <c r="P3943" s="199"/>
      <c r="Q3943" s="200"/>
    </row>
    <row r="3944" spans="1:17" x14ac:dyDescent="0.2">
      <c r="A3944" s="195" t="s">
        <v>67</v>
      </c>
      <c r="B3944" s="196" t="s">
        <v>209</v>
      </c>
      <c r="C3944" s="196" t="s">
        <v>211</v>
      </c>
      <c r="D3944" s="196" t="s">
        <v>195</v>
      </c>
      <c r="E3944" s="196"/>
      <c r="F3944" s="196"/>
      <c r="G3944" s="196"/>
      <c r="H3944" s="196"/>
      <c r="I3944" s="196"/>
      <c r="J3944" s="196"/>
      <c r="K3944" s="196"/>
      <c r="L3944" s="196"/>
      <c r="M3944" s="196"/>
      <c r="N3944" s="196"/>
      <c r="O3944" s="196"/>
      <c r="P3944" s="196"/>
      <c r="Q3944" s="197"/>
    </row>
    <row r="3945" spans="1:17" x14ac:dyDescent="0.2">
      <c r="A3945" s="198" t="s">
        <v>67</v>
      </c>
      <c r="B3945" s="199" t="s">
        <v>209</v>
      </c>
      <c r="C3945" s="199" t="s">
        <v>211</v>
      </c>
      <c r="D3945" s="199" t="s">
        <v>197</v>
      </c>
      <c r="E3945" s="199"/>
      <c r="F3945" s="199"/>
      <c r="G3945" s="199"/>
      <c r="H3945" s="199"/>
      <c r="I3945" s="199"/>
      <c r="J3945" s="199"/>
      <c r="K3945" s="199"/>
      <c r="L3945" s="199"/>
      <c r="M3945" s="199"/>
      <c r="N3945" s="199"/>
      <c r="O3945" s="199"/>
      <c r="P3945" s="199"/>
      <c r="Q3945" s="200"/>
    </row>
    <row r="3946" spans="1:17" x14ac:dyDescent="0.2">
      <c r="A3946" s="195" t="s">
        <v>67</v>
      </c>
      <c r="B3946" s="196" t="s">
        <v>207</v>
      </c>
      <c r="C3946" s="196" t="s">
        <v>214</v>
      </c>
      <c r="D3946" s="196" t="s">
        <v>195</v>
      </c>
      <c r="E3946" s="196"/>
      <c r="F3946" s="196"/>
      <c r="G3946" s="196"/>
      <c r="H3946" s="196"/>
      <c r="I3946" s="196"/>
      <c r="J3946" s="196"/>
      <c r="K3946" s="196"/>
      <c r="L3946" s="196"/>
      <c r="M3946" s="196"/>
      <c r="N3946" s="196"/>
      <c r="O3946" s="196"/>
      <c r="P3946" s="196"/>
      <c r="Q3946" s="197"/>
    </row>
    <row r="3947" spans="1:17" x14ac:dyDescent="0.2">
      <c r="A3947" s="198" t="s">
        <v>67</v>
      </c>
      <c r="B3947" s="199" t="s">
        <v>207</v>
      </c>
      <c r="C3947" s="199" t="s">
        <v>214</v>
      </c>
      <c r="D3947" s="199" t="s">
        <v>197</v>
      </c>
      <c r="E3947" s="199"/>
      <c r="F3947" s="199"/>
      <c r="G3947" s="199"/>
      <c r="H3947" s="199"/>
      <c r="I3947" s="199"/>
      <c r="J3947" s="199"/>
      <c r="K3947" s="199"/>
      <c r="L3947" s="199"/>
      <c r="M3947" s="199"/>
      <c r="N3947" s="199"/>
      <c r="O3947" s="199"/>
      <c r="P3947" s="199"/>
      <c r="Q3947" s="200"/>
    </row>
    <row r="3948" spans="1:17" x14ac:dyDescent="0.2">
      <c r="A3948" s="195" t="s">
        <v>67</v>
      </c>
      <c r="B3948" s="196" t="s">
        <v>207</v>
      </c>
      <c r="C3948" s="196" t="s">
        <v>215</v>
      </c>
      <c r="D3948" s="196" t="s">
        <v>195</v>
      </c>
      <c r="E3948" s="196"/>
      <c r="F3948" s="196"/>
      <c r="G3948" s="196"/>
      <c r="H3948" s="196"/>
      <c r="I3948" s="196"/>
      <c r="J3948" s="196"/>
      <c r="K3948" s="196"/>
      <c r="L3948" s="196"/>
      <c r="M3948" s="196"/>
      <c r="N3948" s="196"/>
      <c r="O3948" s="196"/>
      <c r="P3948" s="196"/>
      <c r="Q3948" s="197"/>
    </row>
    <row r="3949" spans="1:17" x14ac:dyDescent="0.2">
      <c r="A3949" s="198" t="s">
        <v>67</v>
      </c>
      <c r="B3949" s="199" t="s">
        <v>207</v>
      </c>
      <c r="C3949" s="199" t="s">
        <v>215</v>
      </c>
      <c r="D3949" s="199" t="s">
        <v>197</v>
      </c>
      <c r="E3949" s="199"/>
      <c r="F3949" s="199"/>
      <c r="G3949" s="199"/>
      <c r="H3949" s="199"/>
      <c r="I3949" s="199"/>
      <c r="J3949" s="199"/>
      <c r="K3949" s="199"/>
      <c r="L3949" s="199"/>
      <c r="M3949" s="199"/>
      <c r="N3949" s="199"/>
      <c r="O3949" s="199"/>
      <c r="P3949" s="199"/>
      <c r="Q3949" s="200"/>
    </row>
    <row r="3950" spans="1:17" x14ac:dyDescent="0.2">
      <c r="A3950" s="195" t="s">
        <v>67</v>
      </c>
      <c r="B3950" s="196" t="s">
        <v>207</v>
      </c>
      <c r="C3950" s="196" t="s">
        <v>213</v>
      </c>
      <c r="D3950" s="196" t="s">
        <v>195</v>
      </c>
      <c r="E3950" s="196"/>
      <c r="F3950" s="196"/>
      <c r="G3950" s="196"/>
      <c r="H3950" s="196"/>
      <c r="I3950" s="196"/>
      <c r="J3950" s="196"/>
      <c r="K3950" s="196"/>
      <c r="L3950" s="196"/>
      <c r="M3950" s="196"/>
      <c r="N3950" s="196"/>
      <c r="O3950" s="196"/>
      <c r="P3950" s="196"/>
      <c r="Q3950" s="197"/>
    </row>
    <row r="3951" spans="1:17" x14ac:dyDescent="0.2">
      <c r="A3951" s="198" t="s">
        <v>67</v>
      </c>
      <c r="B3951" s="199" t="s">
        <v>207</v>
      </c>
      <c r="C3951" s="199" t="s">
        <v>213</v>
      </c>
      <c r="D3951" s="199" t="s">
        <v>197</v>
      </c>
      <c r="E3951" s="199"/>
      <c r="F3951" s="199"/>
      <c r="G3951" s="199"/>
      <c r="H3951" s="199"/>
      <c r="I3951" s="199"/>
      <c r="J3951" s="199"/>
      <c r="K3951" s="199"/>
      <c r="L3951" s="199"/>
      <c r="M3951" s="199"/>
      <c r="N3951" s="199"/>
      <c r="O3951" s="199"/>
      <c r="P3951" s="199"/>
      <c r="Q3951" s="200"/>
    </row>
    <row r="3952" spans="1:17" x14ac:dyDescent="0.2">
      <c r="A3952" s="195" t="s">
        <v>67</v>
      </c>
      <c r="B3952" s="196" t="s">
        <v>207</v>
      </c>
      <c r="C3952" s="196" t="s">
        <v>212</v>
      </c>
      <c r="D3952" s="196" t="s">
        <v>195</v>
      </c>
      <c r="E3952" s="196"/>
      <c r="F3952" s="196"/>
      <c r="G3952" s="196"/>
      <c r="H3952" s="196"/>
      <c r="I3952" s="196"/>
      <c r="J3952" s="196"/>
      <c r="K3952" s="196"/>
      <c r="L3952" s="196"/>
      <c r="M3952" s="196"/>
      <c r="N3952" s="196"/>
      <c r="O3952" s="196"/>
      <c r="P3952" s="196"/>
      <c r="Q3952" s="197"/>
    </row>
    <row r="3953" spans="1:17" x14ac:dyDescent="0.2">
      <c r="A3953" s="198" t="s">
        <v>67</v>
      </c>
      <c r="B3953" s="199" t="s">
        <v>207</v>
      </c>
      <c r="C3953" s="199" t="s">
        <v>212</v>
      </c>
      <c r="D3953" s="199" t="s">
        <v>197</v>
      </c>
      <c r="E3953" s="199"/>
      <c r="F3953" s="199"/>
      <c r="G3953" s="199"/>
      <c r="H3953" s="199"/>
      <c r="I3953" s="199"/>
      <c r="J3953" s="199"/>
      <c r="K3953" s="199"/>
      <c r="L3953" s="199"/>
      <c r="M3953" s="199"/>
      <c r="N3953" s="199"/>
      <c r="O3953" s="199"/>
      <c r="P3953" s="199"/>
      <c r="Q3953" s="200"/>
    </row>
    <row r="3954" spans="1:17" x14ac:dyDescent="0.2">
      <c r="A3954" s="195" t="s">
        <v>67</v>
      </c>
      <c r="B3954" s="196" t="s">
        <v>207</v>
      </c>
      <c r="C3954" s="196" t="s">
        <v>210</v>
      </c>
      <c r="D3954" s="196" t="s">
        <v>195</v>
      </c>
      <c r="E3954" s="196"/>
      <c r="F3954" s="196"/>
      <c r="G3954" s="196"/>
      <c r="H3954" s="196"/>
      <c r="I3954" s="196"/>
      <c r="J3954" s="196"/>
      <c r="K3954" s="196"/>
      <c r="L3954" s="196"/>
      <c r="M3954" s="196"/>
      <c r="N3954" s="196"/>
      <c r="O3954" s="196"/>
      <c r="P3954" s="196"/>
      <c r="Q3954" s="197"/>
    </row>
    <row r="3955" spans="1:17" x14ac:dyDescent="0.2">
      <c r="A3955" s="198" t="s">
        <v>67</v>
      </c>
      <c r="B3955" s="199" t="s">
        <v>207</v>
      </c>
      <c r="C3955" s="199" t="s">
        <v>210</v>
      </c>
      <c r="D3955" s="199" t="s">
        <v>197</v>
      </c>
      <c r="E3955" s="199"/>
      <c r="F3955" s="199"/>
      <c r="G3955" s="199"/>
      <c r="H3955" s="199"/>
      <c r="I3955" s="199"/>
      <c r="J3955" s="199"/>
      <c r="K3955" s="199"/>
      <c r="L3955" s="199"/>
      <c r="M3955" s="199"/>
      <c r="N3955" s="199"/>
      <c r="O3955" s="199"/>
      <c r="P3955" s="199"/>
      <c r="Q3955" s="200"/>
    </row>
    <row r="3956" spans="1:17" x14ac:dyDescent="0.2">
      <c r="A3956" s="195" t="s">
        <v>67</v>
      </c>
      <c r="B3956" s="196" t="s">
        <v>207</v>
      </c>
      <c r="C3956" s="196" t="s">
        <v>206</v>
      </c>
      <c r="D3956" s="196" t="s">
        <v>195</v>
      </c>
      <c r="E3956" s="196"/>
      <c r="F3956" s="196"/>
      <c r="G3956" s="196"/>
      <c r="H3956" s="196"/>
      <c r="I3956" s="196"/>
      <c r="J3956" s="196"/>
      <c r="K3956" s="196"/>
      <c r="L3956" s="196"/>
      <c r="M3956" s="196"/>
      <c r="N3956" s="196"/>
      <c r="O3956" s="196"/>
      <c r="P3956" s="196"/>
      <c r="Q3956" s="197"/>
    </row>
    <row r="3957" spans="1:17" x14ac:dyDescent="0.2">
      <c r="A3957" s="198" t="s">
        <v>67</v>
      </c>
      <c r="B3957" s="199" t="s">
        <v>207</v>
      </c>
      <c r="C3957" s="199" t="s">
        <v>206</v>
      </c>
      <c r="D3957" s="199" t="s">
        <v>197</v>
      </c>
      <c r="E3957" s="199"/>
      <c r="F3957" s="199"/>
      <c r="G3957" s="199"/>
      <c r="H3957" s="199"/>
      <c r="I3957" s="199"/>
      <c r="J3957" s="199"/>
      <c r="K3957" s="199"/>
      <c r="L3957" s="199"/>
      <c r="M3957" s="199"/>
      <c r="N3957" s="199"/>
      <c r="O3957" s="199"/>
      <c r="P3957" s="199"/>
      <c r="Q3957" s="200"/>
    </row>
    <row r="3958" spans="1:17" x14ac:dyDescent="0.2">
      <c r="A3958" s="195" t="s">
        <v>67</v>
      </c>
      <c r="B3958" s="196" t="s">
        <v>207</v>
      </c>
      <c r="C3958" s="196" t="s">
        <v>211</v>
      </c>
      <c r="D3958" s="196" t="s">
        <v>195</v>
      </c>
      <c r="E3958" s="199"/>
      <c r="F3958" s="199"/>
      <c r="G3958" s="199"/>
      <c r="H3958" s="199"/>
      <c r="I3958" s="199"/>
      <c r="J3958" s="199"/>
      <c r="K3958" s="199"/>
      <c r="L3958" s="199"/>
      <c r="M3958" s="199"/>
      <c r="N3958" s="199"/>
      <c r="O3958" s="199"/>
      <c r="P3958" s="199"/>
      <c r="Q3958" s="200"/>
    </row>
    <row r="3959" spans="1:17" x14ac:dyDescent="0.2">
      <c r="A3959" s="198" t="s">
        <v>67</v>
      </c>
      <c r="B3959" s="199" t="s">
        <v>207</v>
      </c>
      <c r="C3959" s="199" t="s">
        <v>211</v>
      </c>
      <c r="D3959" s="199" t="s">
        <v>197</v>
      </c>
      <c r="E3959" s="199"/>
      <c r="F3959" s="199"/>
      <c r="G3959" s="199"/>
      <c r="H3959" s="199"/>
      <c r="I3959" s="199"/>
      <c r="J3959" s="199"/>
      <c r="K3959" s="199"/>
      <c r="L3959" s="199"/>
      <c r="M3959" s="199"/>
      <c r="N3959" s="199"/>
      <c r="O3959" s="199"/>
      <c r="P3959" s="199"/>
      <c r="Q3959" s="200"/>
    </row>
    <row r="3960" spans="1:17" x14ac:dyDescent="0.2">
      <c r="A3960" s="195" t="s">
        <v>67</v>
      </c>
      <c r="B3960" s="196" t="s">
        <v>207</v>
      </c>
      <c r="C3960" s="196" t="s">
        <v>1087</v>
      </c>
      <c r="D3960" s="196" t="s">
        <v>195</v>
      </c>
      <c r="E3960" s="199"/>
      <c r="F3960" s="199"/>
      <c r="G3960" s="199"/>
      <c r="H3960" s="199"/>
      <c r="I3960" s="199"/>
      <c r="J3960" s="199"/>
      <c r="K3960" s="199"/>
      <c r="L3960" s="199"/>
      <c r="M3960" s="199"/>
      <c r="N3960" s="199"/>
      <c r="O3960" s="199"/>
      <c r="P3960" s="199"/>
      <c r="Q3960" s="200"/>
    </row>
    <row r="3961" spans="1:17" x14ac:dyDescent="0.2">
      <c r="A3961" s="198" t="s">
        <v>67</v>
      </c>
      <c r="B3961" s="199" t="s">
        <v>207</v>
      </c>
      <c r="C3961" s="199" t="s">
        <v>1087</v>
      </c>
      <c r="D3961" s="199" t="s">
        <v>197</v>
      </c>
      <c r="E3961" s="199"/>
      <c r="F3961" s="199"/>
      <c r="G3961" s="199"/>
      <c r="H3961" s="199"/>
      <c r="I3961" s="199"/>
      <c r="J3961" s="199"/>
      <c r="K3961" s="199"/>
      <c r="L3961" s="199"/>
      <c r="M3961" s="199"/>
      <c r="N3961" s="199"/>
      <c r="O3961" s="199"/>
      <c r="P3961" s="199"/>
      <c r="Q3961" s="200"/>
    </row>
    <row r="3962" spans="1:17" x14ac:dyDescent="0.2">
      <c r="A3962" s="195" t="s">
        <v>68</v>
      </c>
      <c r="B3962" s="196" t="s">
        <v>208</v>
      </c>
      <c r="C3962" s="196" t="s">
        <v>214</v>
      </c>
      <c r="D3962" s="196" t="s">
        <v>195</v>
      </c>
      <c r="E3962" s="196"/>
      <c r="F3962" s="196"/>
      <c r="G3962" s="196">
        <v>167362</v>
      </c>
      <c r="H3962" s="196"/>
      <c r="I3962" s="196"/>
      <c r="J3962" s="196"/>
      <c r="K3962" s="196"/>
      <c r="L3962" s="196">
        <v>142347</v>
      </c>
      <c r="M3962" s="196"/>
      <c r="N3962" s="196"/>
      <c r="O3962" s="196"/>
      <c r="P3962" s="196"/>
      <c r="Q3962" s="197" t="s">
        <v>1</v>
      </c>
    </row>
    <row r="3963" spans="1:17" x14ac:dyDescent="0.2">
      <c r="A3963" s="198" t="s">
        <v>68</v>
      </c>
      <c r="B3963" s="199" t="s">
        <v>208</v>
      </c>
      <c r="C3963" s="199" t="s">
        <v>214</v>
      </c>
      <c r="D3963" s="199" t="s">
        <v>197</v>
      </c>
      <c r="E3963" s="199"/>
      <c r="F3963" s="199"/>
      <c r="G3963" s="199">
        <v>249893</v>
      </c>
      <c r="H3963" s="199"/>
      <c r="I3963" s="199"/>
      <c r="J3963" s="199"/>
      <c r="K3963" s="199"/>
      <c r="L3963" s="199">
        <v>202244</v>
      </c>
      <c r="M3963" s="199"/>
      <c r="N3963" s="199"/>
      <c r="O3963" s="199"/>
      <c r="P3963" s="199"/>
      <c r="Q3963" s="200" t="s">
        <v>1</v>
      </c>
    </row>
    <row r="3964" spans="1:17" x14ac:dyDescent="0.2">
      <c r="A3964" s="195" t="s">
        <v>68</v>
      </c>
      <c r="B3964" s="196" t="s">
        <v>208</v>
      </c>
      <c r="C3964" s="196" t="s">
        <v>215</v>
      </c>
      <c r="D3964" s="196" t="s">
        <v>195</v>
      </c>
      <c r="E3964" s="196"/>
      <c r="F3964" s="196"/>
      <c r="G3964" s="196">
        <v>112622</v>
      </c>
      <c r="H3964" s="196"/>
      <c r="I3964" s="196"/>
      <c r="J3964" s="196"/>
      <c r="K3964" s="196"/>
      <c r="L3964" s="196">
        <v>99017</v>
      </c>
      <c r="M3964" s="196"/>
      <c r="N3964" s="196"/>
      <c r="O3964" s="196"/>
      <c r="P3964" s="196"/>
      <c r="Q3964" s="197" t="s">
        <v>1</v>
      </c>
    </row>
    <row r="3965" spans="1:17" x14ac:dyDescent="0.2">
      <c r="A3965" s="198" t="s">
        <v>68</v>
      </c>
      <c r="B3965" s="199" t="s">
        <v>208</v>
      </c>
      <c r="C3965" s="199" t="s">
        <v>215</v>
      </c>
      <c r="D3965" s="199" t="s">
        <v>197</v>
      </c>
      <c r="E3965" s="199"/>
      <c r="F3965" s="199"/>
      <c r="G3965" s="199">
        <v>169948</v>
      </c>
      <c r="H3965" s="199"/>
      <c r="I3965" s="199"/>
      <c r="J3965" s="199"/>
      <c r="K3965" s="199"/>
      <c r="L3965" s="199">
        <v>136989</v>
      </c>
      <c r="M3965" s="199"/>
      <c r="N3965" s="199"/>
      <c r="O3965" s="199"/>
      <c r="P3965" s="199"/>
      <c r="Q3965" s="200" t="s">
        <v>1</v>
      </c>
    </row>
    <row r="3966" spans="1:17" x14ac:dyDescent="0.2">
      <c r="A3966" s="195" t="s">
        <v>68</v>
      </c>
      <c r="B3966" s="196" t="s">
        <v>208</v>
      </c>
      <c r="C3966" s="196" t="s">
        <v>213</v>
      </c>
      <c r="D3966" s="196" t="s">
        <v>195</v>
      </c>
      <c r="E3966" s="196"/>
      <c r="F3966" s="196"/>
      <c r="G3966" s="196">
        <v>92879</v>
      </c>
      <c r="H3966" s="196"/>
      <c r="I3966" s="196"/>
      <c r="J3966" s="196"/>
      <c r="K3966" s="196"/>
      <c r="L3966" s="196">
        <v>79785</v>
      </c>
      <c r="M3966" s="196"/>
      <c r="N3966" s="196"/>
      <c r="O3966" s="196"/>
      <c r="P3966" s="196"/>
      <c r="Q3966" s="197" t="s">
        <v>1</v>
      </c>
    </row>
    <row r="3967" spans="1:17" x14ac:dyDescent="0.2">
      <c r="A3967" s="198" t="s">
        <v>68</v>
      </c>
      <c r="B3967" s="199" t="s">
        <v>208</v>
      </c>
      <c r="C3967" s="199" t="s">
        <v>213</v>
      </c>
      <c r="D3967" s="199" t="s">
        <v>197</v>
      </c>
      <c r="E3967" s="199"/>
      <c r="F3967" s="199"/>
      <c r="G3967" s="199">
        <v>143060</v>
      </c>
      <c r="H3967" s="199"/>
      <c r="I3967" s="199"/>
      <c r="J3967" s="199"/>
      <c r="K3967" s="199"/>
      <c r="L3967" s="199">
        <v>118725</v>
      </c>
      <c r="M3967" s="199"/>
      <c r="N3967" s="199"/>
      <c r="O3967" s="199"/>
      <c r="P3967" s="199"/>
      <c r="Q3967" s="200" t="s">
        <v>1</v>
      </c>
    </row>
    <row r="3968" spans="1:17" x14ac:dyDescent="0.2">
      <c r="A3968" s="195" t="s">
        <v>68</v>
      </c>
      <c r="B3968" s="196" t="s">
        <v>208</v>
      </c>
      <c r="C3968" s="196" t="s">
        <v>212</v>
      </c>
      <c r="D3968" s="196" t="s">
        <v>195</v>
      </c>
      <c r="E3968" s="196"/>
      <c r="F3968" s="196"/>
      <c r="G3968" s="196">
        <v>71757</v>
      </c>
      <c r="H3968" s="196"/>
      <c r="I3968" s="196"/>
      <c r="J3968" s="196"/>
      <c r="K3968" s="196"/>
      <c r="L3968" s="196">
        <v>65226</v>
      </c>
      <c r="M3968" s="196"/>
      <c r="N3968" s="196"/>
      <c r="O3968" s="196"/>
      <c r="P3968" s="196"/>
      <c r="Q3968" s="197" t="s">
        <v>1</v>
      </c>
    </row>
    <row r="3969" spans="1:17" x14ac:dyDescent="0.2">
      <c r="A3969" s="198" t="s">
        <v>68</v>
      </c>
      <c r="B3969" s="199" t="s">
        <v>208</v>
      </c>
      <c r="C3969" s="199" t="s">
        <v>212</v>
      </c>
      <c r="D3969" s="199" t="s">
        <v>197</v>
      </c>
      <c r="E3969" s="199"/>
      <c r="F3969" s="199"/>
      <c r="G3969" s="199">
        <v>116499</v>
      </c>
      <c r="H3969" s="199"/>
      <c r="I3969" s="199"/>
      <c r="J3969" s="199"/>
      <c r="K3969" s="199"/>
      <c r="L3969" s="199">
        <v>98306</v>
      </c>
      <c r="M3969" s="199"/>
      <c r="N3969" s="199"/>
      <c r="O3969" s="199"/>
      <c r="P3969" s="199"/>
      <c r="Q3969" s="200" t="s">
        <v>1</v>
      </c>
    </row>
    <row r="3970" spans="1:17" x14ac:dyDescent="0.2">
      <c r="A3970" s="195" t="s">
        <v>68</v>
      </c>
      <c r="B3970" s="196" t="s">
        <v>208</v>
      </c>
      <c r="C3970" s="196" t="s">
        <v>210</v>
      </c>
      <c r="D3970" s="196" t="s">
        <v>195</v>
      </c>
      <c r="E3970" s="196"/>
      <c r="F3970" s="196"/>
      <c r="G3970" s="196">
        <v>42908</v>
      </c>
      <c r="H3970" s="196"/>
      <c r="I3970" s="196"/>
      <c r="J3970" s="196"/>
      <c r="K3970" s="196"/>
      <c r="L3970" s="196">
        <v>50201</v>
      </c>
      <c r="M3970" s="196"/>
      <c r="N3970" s="196"/>
      <c r="O3970" s="196"/>
      <c r="P3970" s="196"/>
      <c r="Q3970" s="197" t="s">
        <v>1</v>
      </c>
    </row>
    <row r="3971" spans="1:17" x14ac:dyDescent="0.2">
      <c r="A3971" s="198" t="s">
        <v>68</v>
      </c>
      <c r="B3971" s="199" t="s">
        <v>208</v>
      </c>
      <c r="C3971" s="199" t="s">
        <v>210</v>
      </c>
      <c r="D3971" s="199" t="s">
        <v>197</v>
      </c>
      <c r="E3971" s="199"/>
      <c r="F3971" s="199"/>
      <c r="G3971" s="199">
        <v>75141</v>
      </c>
      <c r="H3971" s="199"/>
      <c r="I3971" s="199"/>
      <c r="J3971" s="199"/>
      <c r="K3971" s="199"/>
      <c r="L3971" s="199">
        <v>75866</v>
      </c>
      <c r="M3971" s="199"/>
      <c r="N3971" s="199"/>
      <c r="O3971" s="199"/>
      <c r="P3971" s="199"/>
      <c r="Q3971" s="200" t="s">
        <v>1</v>
      </c>
    </row>
    <row r="3972" spans="1:17" x14ac:dyDescent="0.2">
      <c r="A3972" s="195" t="s">
        <v>68</v>
      </c>
      <c r="B3972" s="196" t="s">
        <v>208</v>
      </c>
      <c r="C3972" s="196" t="s">
        <v>206</v>
      </c>
      <c r="D3972" s="196" t="s">
        <v>195</v>
      </c>
      <c r="E3972" s="196"/>
      <c r="F3972" s="196"/>
      <c r="G3972" s="196">
        <v>26560</v>
      </c>
      <c r="H3972" s="196"/>
      <c r="I3972" s="196"/>
      <c r="J3972" s="196"/>
      <c r="K3972" s="196"/>
      <c r="L3972" s="196">
        <v>33783</v>
      </c>
      <c r="M3972" s="196"/>
      <c r="N3972" s="196"/>
      <c r="O3972" s="196"/>
      <c r="P3972" s="196"/>
      <c r="Q3972" s="197" t="s">
        <v>1</v>
      </c>
    </row>
    <row r="3973" spans="1:17" x14ac:dyDescent="0.2">
      <c r="A3973" s="198" t="s">
        <v>68</v>
      </c>
      <c r="B3973" s="199" t="s">
        <v>208</v>
      </c>
      <c r="C3973" s="199" t="s">
        <v>206</v>
      </c>
      <c r="D3973" s="199" t="s">
        <v>197</v>
      </c>
      <c r="E3973" s="199"/>
      <c r="F3973" s="199"/>
      <c r="G3973" s="199">
        <v>47982</v>
      </c>
      <c r="H3973" s="199"/>
      <c r="I3973" s="199"/>
      <c r="J3973" s="199"/>
      <c r="K3973" s="199"/>
      <c r="L3973" s="199">
        <v>53595</v>
      </c>
      <c r="M3973" s="199"/>
      <c r="N3973" s="199"/>
      <c r="O3973" s="199"/>
      <c r="P3973" s="199"/>
      <c r="Q3973" s="200" t="s">
        <v>1</v>
      </c>
    </row>
    <row r="3974" spans="1:17" x14ac:dyDescent="0.2">
      <c r="A3974" s="195" t="s">
        <v>68</v>
      </c>
      <c r="B3974" s="196" t="s">
        <v>208</v>
      </c>
      <c r="C3974" s="196" t="s">
        <v>211</v>
      </c>
      <c r="D3974" s="196" t="s">
        <v>195</v>
      </c>
      <c r="E3974" s="196"/>
      <c r="F3974" s="196"/>
      <c r="G3974" s="196"/>
      <c r="H3974" s="196"/>
      <c r="I3974" s="196"/>
      <c r="J3974" s="196"/>
      <c r="K3974" s="196"/>
      <c r="L3974" s="196"/>
      <c r="M3974" s="196"/>
      <c r="N3974" s="196"/>
      <c r="O3974" s="196"/>
      <c r="P3974" s="196"/>
      <c r="Q3974" s="197" t="s">
        <v>1</v>
      </c>
    </row>
    <row r="3975" spans="1:17" x14ac:dyDescent="0.2">
      <c r="A3975" s="198" t="s">
        <v>68</v>
      </c>
      <c r="B3975" s="199" t="s">
        <v>208</v>
      </c>
      <c r="C3975" s="199" t="s">
        <v>211</v>
      </c>
      <c r="D3975" s="199" t="s">
        <v>197</v>
      </c>
      <c r="E3975" s="199"/>
      <c r="F3975" s="199"/>
      <c r="G3975" s="199"/>
      <c r="H3975" s="199"/>
      <c r="I3975" s="199"/>
      <c r="J3975" s="199"/>
      <c r="K3975" s="199"/>
      <c r="L3975" s="199"/>
      <c r="M3975" s="199"/>
      <c r="N3975" s="199"/>
      <c r="O3975" s="199"/>
      <c r="P3975" s="199"/>
      <c r="Q3975" s="200" t="s">
        <v>1</v>
      </c>
    </row>
    <row r="3976" spans="1:17" x14ac:dyDescent="0.2">
      <c r="A3976" s="195" t="s">
        <v>68</v>
      </c>
      <c r="B3976" s="196" t="s">
        <v>205</v>
      </c>
      <c r="C3976" s="196" t="s">
        <v>214</v>
      </c>
      <c r="D3976" s="196" t="s">
        <v>195</v>
      </c>
      <c r="E3976" s="196"/>
      <c r="F3976" s="196"/>
      <c r="G3976" s="196">
        <v>15848</v>
      </c>
      <c r="H3976" s="196"/>
      <c r="I3976" s="196"/>
      <c r="J3976" s="196"/>
      <c r="K3976" s="196"/>
      <c r="L3976" s="196">
        <v>22364</v>
      </c>
      <c r="M3976" s="196"/>
      <c r="N3976" s="196"/>
      <c r="O3976" s="196"/>
      <c r="P3976" s="196"/>
      <c r="Q3976" s="197" t="s">
        <v>1</v>
      </c>
    </row>
    <row r="3977" spans="1:17" x14ac:dyDescent="0.2">
      <c r="A3977" s="198" t="s">
        <v>68</v>
      </c>
      <c r="B3977" s="199" t="s">
        <v>205</v>
      </c>
      <c r="C3977" s="199" t="s">
        <v>214</v>
      </c>
      <c r="D3977" s="199" t="s">
        <v>197</v>
      </c>
      <c r="E3977" s="199"/>
      <c r="F3977" s="199"/>
      <c r="G3977" s="199">
        <v>28727</v>
      </c>
      <c r="H3977" s="199"/>
      <c r="I3977" s="199"/>
      <c r="J3977" s="199"/>
      <c r="K3977" s="199"/>
      <c r="L3977" s="199">
        <v>36869</v>
      </c>
      <c r="M3977" s="199"/>
      <c r="N3977" s="199"/>
      <c r="O3977" s="199"/>
      <c r="P3977" s="199"/>
      <c r="Q3977" s="200" t="s">
        <v>1</v>
      </c>
    </row>
    <row r="3978" spans="1:17" x14ac:dyDescent="0.2">
      <c r="A3978" s="195" t="s">
        <v>68</v>
      </c>
      <c r="B3978" s="196" t="s">
        <v>205</v>
      </c>
      <c r="C3978" s="196" t="s">
        <v>215</v>
      </c>
      <c r="D3978" s="196" t="s">
        <v>195</v>
      </c>
      <c r="E3978" s="196"/>
      <c r="F3978" s="196"/>
      <c r="G3978" s="196">
        <v>15730</v>
      </c>
      <c r="H3978" s="196"/>
      <c r="I3978" s="196"/>
      <c r="J3978" s="196"/>
      <c r="K3978" s="196"/>
      <c r="L3978" s="196">
        <v>13476</v>
      </c>
      <c r="M3978" s="196"/>
      <c r="N3978" s="196"/>
      <c r="O3978" s="196"/>
      <c r="P3978" s="196"/>
      <c r="Q3978" s="197" t="s">
        <v>1</v>
      </c>
    </row>
    <row r="3979" spans="1:17" x14ac:dyDescent="0.2">
      <c r="A3979" s="198" t="s">
        <v>68</v>
      </c>
      <c r="B3979" s="199" t="s">
        <v>205</v>
      </c>
      <c r="C3979" s="199" t="s">
        <v>215</v>
      </c>
      <c r="D3979" s="199" t="s">
        <v>197</v>
      </c>
      <c r="E3979" s="199"/>
      <c r="F3979" s="199"/>
      <c r="G3979" s="199">
        <v>29310</v>
      </c>
      <c r="H3979" s="199"/>
      <c r="I3979" s="199"/>
      <c r="J3979" s="199"/>
      <c r="K3979" s="199"/>
      <c r="L3979" s="199">
        <v>25181</v>
      </c>
      <c r="M3979" s="199"/>
      <c r="N3979" s="199"/>
      <c r="O3979" s="199"/>
      <c r="P3979" s="199"/>
      <c r="Q3979" s="200" t="s">
        <v>1</v>
      </c>
    </row>
    <row r="3980" spans="1:17" x14ac:dyDescent="0.2">
      <c r="A3980" s="195" t="s">
        <v>68</v>
      </c>
      <c r="B3980" s="196" t="s">
        <v>205</v>
      </c>
      <c r="C3980" s="196" t="s">
        <v>213</v>
      </c>
      <c r="D3980" s="196" t="s">
        <v>195</v>
      </c>
      <c r="E3980" s="196"/>
      <c r="F3980" s="196"/>
      <c r="G3980" s="196"/>
      <c r="H3980" s="196"/>
      <c r="I3980" s="196"/>
      <c r="J3980" s="196"/>
      <c r="K3980" s="196"/>
      <c r="L3980" s="196"/>
      <c r="M3980" s="196"/>
      <c r="N3980" s="196"/>
      <c r="O3980" s="196"/>
      <c r="P3980" s="196"/>
      <c r="Q3980" s="197" t="s">
        <v>1</v>
      </c>
    </row>
    <row r="3981" spans="1:17" x14ac:dyDescent="0.2">
      <c r="A3981" s="198" t="s">
        <v>68</v>
      </c>
      <c r="B3981" s="199" t="s">
        <v>205</v>
      </c>
      <c r="C3981" s="199" t="s">
        <v>213</v>
      </c>
      <c r="D3981" s="199" t="s">
        <v>197</v>
      </c>
      <c r="E3981" s="199"/>
      <c r="F3981" s="199"/>
      <c r="G3981" s="199"/>
      <c r="H3981" s="199"/>
      <c r="I3981" s="199"/>
      <c r="J3981" s="199"/>
      <c r="K3981" s="199"/>
      <c r="L3981" s="199"/>
      <c r="M3981" s="199"/>
      <c r="N3981" s="199"/>
      <c r="O3981" s="199"/>
      <c r="P3981" s="199"/>
      <c r="Q3981" s="200" t="s">
        <v>1</v>
      </c>
    </row>
    <row r="3982" spans="1:17" x14ac:dyDescent="0.2">
      <c r="A3982" s="195" t="s">
        <v>68</v>
      </c>
      <c r="B3982" s="196" t="s">
        <v>205</v>
      </c>
      <c r="C3982" s="196" t="s">
        <v>212</v>
      </c>
      <c r="D3982" s="196" t="s">
        <v>195</v>
      </c>
      <c r="E3982" s="196"/>
      <c r="F3982" s="196"/>
      <c r="G3982" s="196"/>
      <c r="H3982" s="196"/>
      <c r="I3982" s="196"/>
      <c r="J3982" s="196"/>
      <c r="K3982" s="196"/>
      <c r="L3982" s="196"/>
      <c r="M3982" s="196"/>
      <c r="N3982" s="196"/>
      <c r="O3982" s="196"/>
      <c r="P3982" s="196"/>
      <c r="Q3982" s="197" t="s">
        <v>1</v>
      </c>
    </row>
    <row r="3983" spans="1:17" x14ac:dyDescent="0.2">
      <c r="A3983" s="198" t="s">
        <v>68</v>
      </c>
      <c r="B3983" s="199" t="s">
        <v>205</v>
      </c>
      <c r="C3983" s="199" t="s">
        <v>212</v>
      </c>
      <c r="D3983" s="199" t="s">
        <v>197</v>
      </c>
      <c r="E3983" s="199"/>
      <c r="F3983" s="199"/>
      <c r="G3983" s="199"/>
      <c r="H3983" s="199"/>
      <c r="I3983" s="199"/>
      <c r="J3983" s="199"/>
      <c r="K3983" s="199"/>
      <c r="L3983" s="199"/>
      <c r="M3983" s="199"/>
      <c r="N3983" s="199"/>
      <c r="O3983" s="199"/>
      <c r="P3983" s="199"/>
      <c r="Q3983" s="200" t="s">
        <v>1</v>
      </c>
    </row>
    <row r="3984" spans="1:17" x14ac:dyDescent="0.2">
      <c r="A3984" s="195" t="s">
        <v>68</v>
      </c>
      <c r="B3984" s="196" t="s">
        <v>205</v>
      </c>
      <c r="C3984" s="196" t="s">
        <v>210</v>
      </c>
      <c r="D3984" s="196" t="s">
        <v>195</v>
      </c>
      <c r="E3984" s="196"/>
      <c r="F3984" s="196"/>
      <c r="G3984" s="196"/>
      <c r="H3984" s="196"/>
      <c r="I3984" s="196"/>
      <c r="J3984" s="196"/>
      <c r="K3984" s="196"/>
      <c r="L3984" s="196"/>
      <c r="M3984" s="196"/>
      <c r="N3984" s="196"/>
      <c r="O3984" s="196"/>
      <c r="P3984" s="196"/>
      <c r="Q3984" s="197" t="s">
        <v>1</v>
      </c>
    </row>
    <row r="3985" spans="1:17" x14ac:dyDescent="0.2">
      <c r="A3985" s="198" t="s">
        <v>68</v>
      </c>
      <c r="B3985" s="199" t="s">
        <v>205</v>
      </c>
      <c r="C3985" s="199" t="s">
        <v>210</v>
      </c>
      <c r="D3985" s="199" t="s">
        <v>197</v>
      </c>
      <c r="E3985" s="199"/>
      <c r="F3985" s="199"/>
      <c r="G3985" s="199"/>
      <c r="H3985" s="199"/>
      <c r="I3985" s="199"/>
      <c r="J3985" s="199"/>
      <c r="K3985" s="199"/>
      <c r="L3985" s="199"/>
      <c r="M3985" s="199"/>
      <c r="N3985" s="199"/>
      <c r="O3985" s="199"/>
      <c r="P3985" s="199"/>
      <c r="Q3985" s="200" t="s">
        <v>1</v>
      </c>
    </row>
    <row r="3986" spans="1:17" x14ac:dyDescent="0.2">
      <c r="A3986" s="195" t="s">
        <v>68</v>
      </c>
      <c r="B3986" s="196" t="s">
        <v>205</v>
      </c>
      <c r="C3986" s="196" t="s">
        <v>206</v>
      </c>
      <c r="D3986" s="196" t="s">
        <v>195</v>
      </c>
      <c r="E3986" s="196"/>
      <c r="F3986" s="196"/>
      <c r="G3986" s="196"/>
      <c r="H3986" s="196"/>
      <c r="I3986" s="196"/>
      <c r="J3986" s="196"/>
      <c r="K3986" s="196"/>
      <c r="L3986" s="196"/>
      <c r="M3986" s="196"/>
      <c r="N3986" s="196"/>
      <c r="O3986" s="196"/>
      <c r="P3986" s="196"/>
      <c r="Q3986" s="197" t="s">
        <v>1</v>
      </c>
    </row>
    <row r="3987" spans="1:17" x14ac:dyDescent="0.2">
      <c r="A3987" s="198" t="s">
        <v>68</v>
      </c>
      <c r="B3987" s="199" t="s">
        <v>205</v>
      </c>
      <c r="C3987" s="199" t="s">
        <v>206</v>
      </c>
      <c r="D3987" s="199" t="s">
        <v>197</v>
      </c>
      <c r="E3987" s="199"/>
      <c r="F3987" s="199"/>
      <c r="G3987" s="199"/>
      <c r="H3987" s="199"/>
      <c r="I3987" s="199"/>
      <c r="J3987" s="199"/>
      <c r="K3987" s="199"/>
      <c r="L3987" s="199"/>
      <c r="M3987" s="199"/>
      <c r="N3987" s="199"/>
      <c r="O3987" s="199"/>
      <c r="P3987" s="199"/>
      <c r="Q3987" s="200" t="s">
        <v>1</v>
      </c>
    </row>
    <row r="3988" spans="1:17" x14ac:dyDescent="0.2">
      <c r="A3988" s="195" t="s">
        <v>68</v>
      </c>
      <c r="B3988" s="196" t="s">
        <v>205</v>
      </c>
      <c r="C3988" s="196" t="s">
        <v>211</v>
      </c>
      <c r="D3988" s="196" t="s">
        <v>195</v>
      </c>
      <c r="E3988" s="199"/>
      <c r="F3988" s="199"/>
      <c r="G3988" s="199"/>
      <c r="H3988" s="199"/>
      <c r="I3988" s="199"/>
      <c r="J3988" s="199"/>
      <c r="K3988" s="199"/>
      <c r="L3988" s="199"/>
      <c r="M3988" s="199"/>
      <c r="N3988" s="199"/>
      <c r="O3988" s="199"/>
      <c r="P3988" s="199"/>
      <c r="Q3988" s="200"/>
    </row>
    <row r="3989" spans="1:17" x14ac:dyDescent="0.2">
      <c r="A3989" s="198" t="s">
        <v>68</v>
      </c>
      <c r="B3989" s="199" t="s">
        <v>205</v>
      </c>
      <c r="C3989" s="199" t="s">
        <v>211</v>
      </c>
      <c r="D3989" s="199" t="s">
        <v>197</v>
      </c>
      <c r="E3989" s="199"/>
      <c r="F3989" s="199"/>
      <c r="G3989" s="199"/>
      <c r="H3989" s="199"/>
      <c r="I3989" s="199"/>
      <c r="J3989" s="199"/>
      <c r="K3989" s="199"/>
      <c r="L3989" s="199"/>
      <c r="M3989" s="199"/>
      <c r="N3989" s="199"/>
      <c r="O3989" s="199"/>
      <c r="P3989" s="199"/>
      <c r="Q3989" s="200"/>
    </row>
    <row r="3990" spans="1:17" x14ac:dyDescent="0.2">
      <c r="A3990" s="195" t="s">
        <v>68</v>
      </c>
      <c r="B3990" s="196" t="s">
        <v>205</v>
      </c>
      <c r="C3990" s="196" t="s">
        <v>1087</v>
      </c>
      <c r="D3990" s="196" t="s">
        <v>195</v>
      </c>
      <c r="E3990" s="199"/>
      <c r="F3990" s="199"/>
      <c r="G3990" s="199"/>
      <c r="H3990" s="199"/>
      <c r="I3990" s="199"/>
      <c r="J3990" s="199"/>
      <c r="K3990" s="199"/>
      <c r="L3990" s="199"/>
      <c r="M3990" s="199"/>
      <c r="N3990" s="199"/>
      <c r="O3990" s="199"/>
      <c r="P3990" s="199"/>
      <c r="Q3990" s="200"/>
    </row>
    <row r="3991" spans="1:17" x14ac:dyDescent="0.2">
      <c r="A3991" s="198" t="s">
        <v>68</v>
      </c>
      <c r="B3991" s="199" t="s">
        <v>205</v>
      </c>
      <c r="C3991" s="199" t="s">
        <v>1087</v>
      </c>
      <c r="D3991" s="199" t="s">
        <v>197</v>
      </c>
      <c r="E3991" s="199"/>
      <c r="F3991" s="199"/>
      <c r="G3991" s="199"/>
      <c r="H3991" s="199"/>
      <c r="I3991" s="199"/>
      <c r="J3991" s="199"/>
      <c r="K3991" s="199"/>
      <c r="L3991" s="199"/>
      <c r="M3991" s="199"/>
      <c r="N3991" s="199"/>
      <c r="O3991" s="199"/>
      <c r="P3991" s="199"/>
      <c r="Q3991" s="200"/>
    </row>
    <row r="3992" spans="1:17" x14ac:dyDescent="0.2">
      <c r="A3992" s="195" t="s">
        <v>68</v>
      </c>
      <c r="B3992" s="196" t="s">
        <v>209</v>
      </c>
      <c r="C3992" s="196" t="s">
        <v>214</v>
      </c>
      <c r="D3992" s="196" t="s">
        <v>195</v>
      </c>
      <c r="E3992" s="196"/>
      <c r="F3992" s="196"/>
      <c r="G3992" s="196">
        <v>17.173549999999999</v>
      </c>
      <c r="H3992" s="196"/>
      <c r="I3992" s="196"/>
      <c r="J3992" s="196"/>
      <c r="K3992" s="196"/>
      <c r="L3992" s="196">
        <v>11.292120000000001</v>
      </c>
      <c r="M3992" s="196"/>
      <c r="N3992" s="196"/>
      <c r="O3992" s="196"/>
      <c r="P3992" s="196"/>
      <c r="Q3992" s="197" t="s">
        <v>1</v>
      </c>
    </row>
    <row r="3993" spans="1:17" x14ac:dyDescent="0.2">
      <c r="A3993" s="198" t="s">
        <v>68</v>
      </c>
      <c r="B3993" s="199" t="s">
        <v>209</v>
      </c>
      <c r="C3993" s="199" t="s">
        <v>214</v>
      </c>
      <c r="D3993" s="199" t="s">
        <v>197</v>
      </c>
      <c r="E3993" s="199"/>
      <c r="F3993" s="199"/>
      <c r="G3993" s="199">
        <v>16.380210000000002</v>
      </c>
      <c r="H3993" s="199"/>
      <c r="I3993" s="199"/>
      <c r="J3993" s="199"/>
      <c r="K3993" s="199"/>
      <c r="L3993" s="199">
        <v>9.9839800000000007</v>
      </c>
      <c r="M3993" s="199"/>
      <c r="N3993" s="199"/>
      <c r="O3993" s="199"/>
      <c r="P3993" s="199"/>
      <c r="Q3993" s="200" t="s">
        <v>1</v>
      </c>
    </row>
    <row r="3994" spans="1:17" x14ac:dyDescent="0.2">
      <c r="A3994" s="195" t="s">
        <v>68</v>
      </c>
      <c r="B3994" s="196" t="s">
        <v>209</v>
      </c>
      <c r="C3994" s="196" t="s">
        <v>215</v>
      </c>
      <c r="D3994" s="196" t="s">
        <v>195</v>
      </c>
      <c r="E3994" s="196"/>
      <c r="F3994" s="196"/>
      <c r="G3994" s="196">
        <v>10.497059999999999</v>
      </c>
      <c r="H3994" s="196"/>
      <c r="I3994" s="196"/>
      <c r="J3994" s="196"/>
      <c r="K3994" s="196"/>
      <c r="L3994" s="196"/>
      <c r="M3994" s="196"/>
      <c r="N3994" s="196"/>
      <c r="O3994" s="196"/>
      <c r="P3994" s="196"/>
      <c r="Q3994" s="197" t="s">
        <v>1</v>
      </c>
    </row>
    <row r="3995" spans="1:17" x14ac:dyDescent="0.2">
      <c r="A3995" s="198" t="s">
        <v>68</v>
      </c>
      <c r="B3995" s="199" t="s">
        <v>209</v>
      </c>
      <c r="C3995" s="199" t="s">
        <v>215</v>
      </c>
      <c r="D3995" s="199" t="s">
        <v>197</v>
      </c>
      <c r="E3995" s="199"/>
      <c r="F3995" s="199"/>
      <c r="G3995" s="199">
        <v>8.1783800000000006</v>
      </c>
      <c r="H3995" s="199"/>
      <c r="I3995" s="199"/>
      <c r="J3995" s="199"/>
      <c r="K3995" s="199"/>
      <c r="L3995" s="199"/>
      <c r="M3995" s="199"/>
      <c r="N3995" s="199"/>
      <c r="O3995" s="199"/>
      <c r="P3995" s="199"/>
      <c r="Q3995" s="200" t="s">
        <v>1</v>
      </c>
    </row>
    <row r="3996" spans="1:17" x14ac:dyDescent="0.2">
      <c r="A3996" s="195" t="s">
        <v>68</v>
      </c>
      <c r="B3996" s="196" t="s">
        <v>209</v>
      </c>
      <c r="C3996" s="196" t="s">
        <v>213</v>
      </c>
      <c r="D3996" s="196" t="s">
        <v>195</v>
      </c>
      <c r="E3996" s="196"/>
      <c r="F3996" s="196"/>
      <c r="G3996" s="196">
        <v>10.192830000000001</v>
      </c>
      <c r="H3996" s="196"/>
      <c r="I3996" s="196"/>
      <c r="J3996" s="196"/>
      <c r="K3996" s="196"/>
      <c r="L3996" s="196"/>
      <c r="M3996" s="196"/>
      <c r="N3996" s="196"/>
      <c r="O3996" s="196"/>
      <c r="P3996" s="196"/>
      <c r="Q3996" s="197" t="s">
        <v>1</v>
      </c>
    </row>
    <row r="3997" spans="1:17" x14ac:dyDescent="0.2">
      <c r="A3997" s="198" t="s">
        <v>68</v>
      </c>
      <c r="B3997" s="199" t="s">
        <v>209</v>
      </c>
      <c r="C3997" s="199" t="s">
        <v>213</v>
      </c>
      <c r="D3997" s="199" t="s">
        <v>197</v>
      </c>
      <c r="E3997" s="199"/>
      <c r="F3997" s="199"/>
      <c r="G3997" s="199">
        <v>7.4262499999999996</v>
      </c>
      <c r="H3997" s="199"/>
      <c r="I3997" s="199"/>
      <c r="J3997" s="199"/>
      <c r="K3997" s="199"/>
      <c r="L3997" s="199"/>
      <c r="M3997" s="199"/>
      <c r="N3997" s="199"/>
      <c r="O3997" s="199"/>
      <c r="P3997" s="199"/>
      <c r="Q3997" s="200" t="s">
        <v>1</v>
      </c>
    </row>
    <row r="3998" spans="1:17" x14ac:dyDescent="0.2">
      <c r="A3998" s="195" t="s">
        <v>68</v>
      </c>
      <c r="B3998" s="196" t="s">
        <v>209</v>
      </c>
      <c r="C3998" s="196" t="s">
        <v>212</v>
      </c>
      <c r="D3998" s="196" t="s">
        <v>195</v>
      </c>
      <c r="E3998" s="196"/>
      <c r="F3998" s="196"/>
      <c r="G3998" s="196">
        <v>10.10633</v>
      </c>
      <c r="H3998" s="196"/>
      <c r="I3998" s="196"/>
      <c r="J3998" s="196"/>
      <c r="K3998" s="196"/>
      <c r="L3998" s="196"/>
      <c r="M3998" s="196"/>
      <c r="N3998" s="196"/>
      <c r="O3998" s="196"/>
      <c r="P3998" s="196"/>
      <c r="Q3998" s="197" t="s">
        <v>1</v>
      </c>
    </row>
    <row r="3999" spans="1:17" x14ac:dyDescent="0.2">
      <c r="A3999" s="198" t="s">
        <v>68</v>
      </c>
      <c r="B3999" s="199" t="s">
        <v>209</v>
      </c>
      <c r="C3999" s="199" t="s">
        <v>212</v>
      </c>
      <c r="D3999" s="199" t="s">
        <v>197</v>
      </c>
      <c r="E3999" s="199"/>
      <c r="F3999" s="199"/>
      <c r="G3999" s="199">
        <v>7.0009199999999998</v>
      </c>
      <c r="H3999" s="199"/>
      <c r="I3999" s="199"/>
      <c r="J3999" s="199"/>
      <c r="K3999" s="199"/>
      <c r="L3999" s="199"/>
      <c r="M3999" s="199"/>
      <c r="N3999" s="199"/>
      <c r="O3999" s="199"/>
      <c r="P3999" s="199"/>
      <c r="Q3999" s="200" t="s">
        <v>1</v>
      </c>
    </row>
    <row r="4000" spans="1:17" x14ac:dyDescent="0.2">
      <c r="A4000" s="195" t="s">
        <v>68</v>
      </c>
      <c r="B4000" s="196" t="s">
        <v>209</v>
      </c>
      <c r="C4000" s="196" t="s">
        <v>210</v>
      </c>
      <c r="D4000" s="196" t="s">
        <v>195</v>
      </c>
      <c r="E4000" s="196"/>
      <c r="F4000" s="196"/>
      <c r="G4000" s="196">
        <v>10.312760000000001</v>
      </c>
      <c r="H4000" s="196"/>
      <c r="I4000" s="196"/>
      <c r="J4000" s="196"/>
      <c r="K4000" s="196"/>
      <c r="L4000" s="196"/>
      <c r="M4000" s="196"/>
      <c r="N4000" s="196"/>
      <c r="O4000" s="196"/>
      <c r="P4000" s="196"/>
      <c r="Q4000" s="197" t="s">
        <v>1</v>
      </c>
    </row>
    <row r="4001" spans="1:17" x14ac:dyDescent="0.2">
      <c r="A4001" s="198" t="s">
        <v>68</v>
      </c>
      <c r="B4001" s="199" t="s">
        <v>209</v>
      </c>
      <c r="C4001" s="199" t="s">
        <v>210</v>
      </c>
      <c r="D4001" s="199" t="s">
        <v>197</v>
      </c>
      <c r="E4001" s="199"/>
      <c r="F4001" s="199"/>
      <c r="G4001" s="199">
        <v>6.7220300000000002</v>
      </c>
      <c r="H4001" s="199"/>
      <c r="I4001" s="199"/>
      <c r="J4001" s="199"/>
      <c r="K4001" s="199"/>
      <c r="L4001" s="199"/>
      <c r="M4001" s="199"/>
      <c r="N4001" s="199"/>
      <c r="O4001" s="199"/>
      <c r="P4001" s="199"/>
      <c r="Q4001" s="200" t="s">
        <v>1</v>
      </c>
    </row>
    <row r="4002" spans="1:17" x14ac:dyDescent="0.2">
      <c r="A4002" s="195" t="s">
        <v>68</v>
      </c>
      <c r="B4002" s="196" t="s">
        <v>209</v>
      </c>
      <c r="C4002" s="196" t="s">
        <v>206</v>
      </c>
      <c r="D4002" s="196" t="s">
        <v>195</v>
      </c>
      <c r="E4002" s="196"/>
      <c r="F4002" s="196"/>
      <c r="G4002" s="196">
        <v>9.2093399999999992</v>
      </c>
      <c r="H4002" s="196"/>
      <c r="I4002" s="196"/>
      <c r="J4002" s="196"/>
      <c r="K4002" s="196"/>
      <c r="L4002" s="196"/>
      <c r="M4002" s="196"/>
      <c r="N4002" s="196"/>
      <c r="O4002" s="196"/>
      <c r="P4002" s="196"/>
      <c r="Q4002" s="197" t="s">
        <v>1</v>
      </c>
    </row>
    <row r="4003" spans="1:17" x14ac:dyDescent="0.2">
      <c r="A4003" s="198" t="s">
        <v>68</v>
      </c>
      <c r="B4003" s="199" t="s">
        <v>209</v>
      </c>
      <c r="C4003" s="199" t="s">
        <v>206</v>
      </c>
      <c r="D4003" s="199" t="s">
        <v>197</v>
      </c>
      <c r="E4003" s="199"/>
      <c r="F4003" s="199"/>
      <c r="G4003" s="199">
        <v>5.9105499999999997</v>
      </c>
      <c r="H4003" s="199"/>
      <c r="I4003" s="199"/>
      <c r="J4003" s="199"/>
      <c r="K4003" s="199"/>
      <c r="L4003" s="199"/>
      <c r="M4003" s="199"/>
      <c r="N4003" s="199"/>
      <c r="O4003" s="199"/>
      <c r="P4003" s="199"/>
      <c r="Q4003" s="200" t="s">
        <v>1</v>
      </c>
    </row>
    <row r="4004" spans="1:17" x14ac:dyDescent="0.2">
      <c r="A4004" s="195" t="s">
        <v>68</v>
      </c>
      <c r="B4004" s="196" t="s">
        <v>209</v>
      </c>
      <c r="C4004" s="196" t="s">
        <v>211</v>
      </c>
      <c r="D4004" s="196" t="s">
        <v>195</v>
      </c>
      <c r="E4004" s="196"/>
      <c r="F4004" s="196"/>
      <c r="G4004" s="196"/>
      <c r="H4004" s="196"/>
      <c r="I4004" s="196"/>
      <c r="J4004" s="196"/>
      <c r="K4004" s="196"/>
      <c r="L4004" s="196"/>
      <c r="M4004" s="196"/>
      <c r="N4004" s="196"/>
      <c r="O4004" s="196"/>
      <c r="P4004" s="196"/>
      <c r="Q4004" s="197" t="s">
        <v>1</v>
      </c>
    </row>
    <row r="4005" spans="1:17" x14ac:dyDescent="0.2">
      <c r="A4005" s="198" t="s">
        <v>68</v>
      </c>
      <c r="B4005" s="199" t="s">
        <v>209</v>
      </c>
      <c r="C4005" s="199" t="s">
        <v>211</v>
      </c>
      <c r="D4005" s="199" t="s">
        <v>197</v>
      </c>
      <c r="E4005" s="199"/>
      <c r="F4005" s="199"/>
      <c r="G4005" s="199"/>
      <c r="H4005" s="199"/>
      <c r="I4005" s="199"/>
      <c r="J4005" s="199"/>
      <c r="K4005" s="199"/>
      <c r="L4005" s="199"/>
      <c r="M4005" s="199"/>
      <c r="N4005" s="199"/>
      <c r="O4005" s="199"/>
      <c r="P4005" s="199"/>
      <c r="Q4005" s="200" t="s">
        <v>1</v>
      </c>
    </row>
    <row r="4006" spans="1:17" x14ac:dyDescent="0.2">
      <c r="A4006" s="195" t="s">
        <v>68</v>
      </c>
      <c r="B4006" s="196" t="s">
        <v>207</v>
      </c>
      <c r="C4006" s="196" t="s">
        <v>214</v>
      </c>
      <c r="D4006" s="196" t="s">
        <v>195</v>
      </c>
      <c r="E4006" s="196"/>
      <c r="F4006" s="196"/>
      <c r="G4006" s="196">
        <v>8.1272099999999998</v>
      </c>
      <c r="H4006" s="196"/>
      <c r="I4006" s="196"/>
      <c r="J4006" s="196"/>
      <c r="K4006" s="196"/>
      <c r="L4006" s="196">
        <v>3.88571</v>
      </c>
      <c r="M4006" s="196"/>
      <c r="N4006" s="196"/>
      <c r="O4006" s="196"/>
      <c r="P4006" s="196"/>
      <c r="Q4006" s="197" t="s">
        <v>1</v>
      </c>
    </row>
    <row r="4007" spans="1:17" x14ac:dyDescent="0.2">
      <c r="A4007" s="198" t="s">
        <v>68</v>
      </c>
      <c r="B4007" s="199" t="s">
        <v>207</v>
      </c>
      <c r="C4007" s="199" t="s">
        <v>214</v>
      </c>
      <c r="D4007" s="199" t="s">
        <v>197</v>
      </c>
      <c r="E4007" s="199"/>
      <c r="F4007" s="199"/>
      <c r="G4007" s="199">
        <v>5.3399200000000002</v>
      </c>
      <c r="H4007" s="199"/>
      <c r="I4007" s="199"/>
      <c r="J4007" s="199"/>
      <c r="K4007" s="199"/>
      <c r="L4007" s="199">
        <v>3.9870899999999998</v>
      </c>
      <c r="M4007" s="199"/>
      <c r="N4007" s="199"/>
      <c r="O4007" s="199"/>
      <c r="P4007" s="199"/>
      <c r="Q4007" s="200" t="s">
        <v>1</v>
      </c>
    </row>
    <row r="4008" spans="1:17" x14ac:dyDescent="0.2">
      <c r="A4008" s="195" t="s">
        <v>68</v>
      </c>
      <c r="B4008" s="196" t="s">
        <v>207</v>
      </c>
      <c r="C4008" s="196" t="s">
        <v>215</v>
      </c>
      <c r="D4008" s="196" t="s">
        <v>195</v>
      </c>
      <c r="E4008" s="196"/>
      <c r="F4008" s="196"/>
      <c r="G4008" s="196">
        <v>3.2867099999999998</v>
      </c>
      <c r="H4008" s="196"/>
      <c r="I4008" s="196"/>
      <c r="J4008" s="196"/>
      <c r="K4008" s="196"/>
      <c r="L4008" s="196"/>
      <c r="M4008" s="196"/>
      <c r="N4008" s="196"/>
      <c r="O4008" s="196"/>
      <c r="P4008" s="196"/>
      <c r="Q4008" s="197" t="s">
        <v>1</v>
      </c>
    </row>
    <row r="4009" spans="1:17" x14ac:dyDescent="0.2">
      <c r="A4009" s="198" t="s">
        <v>68</v>
      </c>
      <c r="B4009" s="199" t="s">
        <v>207</v>
      </c>
      <c r="C4009" s="199" t="s">
        <v>215</v>
      </c>
      <c r="D4009" s="199" t="s">
        <v>197</v>
      </c>
      <c r="E4009" s="199"/>
      <c r="F4009" s="199"/>
      <c r="G4009" s="199">
        <v>3.7256900000000002</v>
      </c>
      <c r="H4009" s="199"/>
      <c r="I4009" s="199"/>
      <c r="J4009" s="199"/>
      <c r="K4009" s="199"/>
      <c r="L4009" s="199"/>
      <c r="M4009" s="199"/>
      <c r="N4009" s="199"/>
      <c r="O4009" s="199"/>
      <c r="P4009" s="199"/>
      <c r="Q4009" s="200" t="s">
        <v>1</v>
      </c>
    </row>
    <row r="4010" spans="1:17" x14ac:dyDescent="0.2">
      <c r="A4010" s="195" t="s">
        <v>68</v>
      </c>
      <c r="B4010" s="196" t="s">
        <v>207</v>
      </c>
      <c r="C4010" s="196" t="s">
        <v>213</v>
      </c>
      <c r="D4010" s="196" t="s">
        <v>195</v>
      </c>
      <c r="E4010" s="196"/>
      <c r="F4010" s="196"/>
      <c r="G4010" s="196"/>
      <c r="H4010" s="196"/>
      <c r="I4010" s="196"/>
      <c r="J4010" s="196"/>
      <c r="K4010" s="196"/>
      <c r="L4010" s="196"/>
      <c r="M4010" s="196"/>
      <c r="N4010" s="196"/>
      <c r="O4010" s="196"/>
      <c r="P4010" s="196"/>
      <c r="Q4010" s="197" t="s">
        <v>1</v>
      </c>
    </row>
    <row r="4011" spans="1:17" x14ac:dyDescent="0.2">
      <c r="A4011" s="198" t="s">
        <v>68</v>
      </c>
      <c r="B4011" s="199" t="s">
        <v>207</v>
      </c>
      <c r="C4011" s="199" t="s">
        <v>213</v>
      </c>
      <c r="D4011" s="199" t="s">
        <v>197</v>
      </c>
      <c r="E4011" s="199"/>
      <c r="F4011" s="199"/>
      <c r="G4011" s="199"/>
      <c r="H4011" s="199"/>
      <c r="I4011" s="199"/>
      <c r="J4011" s="199"/>
      <c r="K4011" s="199"/>
      <c r="L4011" s="199"/>
      <c r="M4011" s="199"/>
      <c r="N4011" s="199"/>
      <c r="O4011" s="199"/>
      <c r="P4011" s="199"/>
      <c r="Q4011" s="200" t="s">
        <v>1</v>
      </c>
    </row>
    <row r="4012" spans="1:17" x14ac:dyDescent="0.2">
      <c r="A4012" s="195" t="s">
        <v>68</v>
      </c>
      <c r="B4012" s="196" t="s">
        <v>207</v>
      </c>
      <c r="C4012" s="196" t="s">
        <v>212</v>
      </c>
      <c r="D4012" s="196" t="s">
        <v>195</v>
      </c>
      <c r="E4012" s="196"/>
      <c r="F4012" s="196"/>
      <c r="G4012" s="196"/>
      <c r="H4012" s="196"/>
      <c r="I4012" s="196"/>
      <c r="J4012" s="196"/>
      <c r="K4012" s="196"/>
      <c r="L4012" s="196"/>
      <c r="M4012" s="196"/>
      <c r="N4012" s="196"/>
      <c r="O4012" s="196"/>
      <c r="P4012" s="196"/>
      <c r="Q4012" s="197" t="s">
        <v>1</v>
      </c>
    </row>
    <row r="4013" spans="1:17" x14ac:dyDescent="0.2">
      <c r="A4013" s="198" t="s">
        <v>68</v>
      </c>
      <c r="B4013" s="199" t="s">
        <v>207</v>
      </c>
      <c r="C4013" s="199" t="s">
        <v>212</v>
      </c>
      <c r="D4013" s="199" t="s">
        <v>197</v>
      </c>
      <c r="E4013" s="199"/>
      <c r="F4013" s="199"/>
      <c r="G4013" s="199"/>
      <c r="H4013" s="199"/>
      <c r="I4013" s="199"/>
      <c r="J4013" s="199"/>
      <c r="K4013" s="199"/>
      <c r="L4013" s="199"/>
      <c r="M4013" s="199"/>
      <c r="N4013" s="199"/>
      <c r="O4013" s="199"/>
      <c r="P4013" s="199"/>
      <c r="Q4013" s="200" t="s">
        <v>1</v>
      </c>
    </row>
    <row r="4014" spans="1:17" x14ac:dyDescent="0.2">
      <c r="A4014" s="195" t="s">
        <v>68</v>
      </c>
      <c r="B4014" s="196" t="s">
        <v>207</v>
      </c>
      <c r="C4014" s="196" t="s">
        <v>210</v>
      </c>
      <c r="D4014" s="196" t="s">
        <v>195</v>
      </c>
      <c r="E4014" s="196"/>
      <c r="F4014" s="196"/>
      <c r="G4014" s="196"/>
      <c r="H4014" s="196"/>
      <c r="I4014" s="196"/>
      <c r="J4014" s="196"/>
      <c r="K4014" s="196"/>
      <c r="L4014" s="196"/>
      <c r="M4014" s="196"/>
      <c r="N4014" s="196"/>
      <c r="O4014" s="196"/>
      <c r="P4014" s="196"/>
      <c r="Q4014" s="197" t="s">
        <v>1</v>
      </c>
    </row>
    <row r="4015" spans="1:17" x14ac:dyDescent="0.2">
      <c r="A4015" s="198" t="s">
        <v>68</v>
      </c>
      <c r="B4015" s="199" t="s">
        <v>207</v>
      </c>
      <c r="C4015" s="199" t="s">
        <v>210</v>
      </c>
      <c r="D4015" s="199" t="s">
        <v>197</v>
      </c>
      <c r="E4015" s="199"/>
      <c r="F4015" s="199"/>
      <c r="G4015" s="199"/>
      <c r="H4015" s="199"/>
      <c r="I4015" s="199"/>
      <c r="J4015" s="199"/>
      <c r="K4015" s="199"/>
      <c r="L4015" s="199"/>
      <c r="M4015" s="199"/>
      <c r="N4015" s="199"/>
      <c r="O4015" s="199"/>
      <c r="P4015" s="199"/>
      <c r="Q4015" s="200" t="s">
        <v>1</v>
      </c>
    </row>
    <row r="4016" spans="1:17" x14ac:dyDescent="0.2">
      <c r="A4016" s="195" t="s">
        <v>68</v>
      </c>
      <c r="B4016" s="196" t="s">
        <v>207</v>
      </c>
      <c r="C4016" s="196" t="s">
        <v>206</v>
      </c>
      <c r="D4016" s="196" t="s">
        <v>195</v>
      </c>
      <c r="E4016" s="196"/>
      <c r="F4016" s="196"/>
      <c r="G4016" s="196"/>
      <c r="H4016" s="196"/>
      <c r="I4016" s="196"/>
      <c r="J4016" s="196"/>
      <c r="K4016" s="196"/>
      <c r="L4016" s="196"/>
      <c r="M4016" s="196"/>
      <c r="N4016" s="196"/>
      <c r="O4016" s="196"/>
      <c r="P4016" s="196"/>
      <c r="Q4016" s="197" t="s">
        <v>1</v>
      </c>
    </row>
    <row r="4017" spans="1:17" x14ac:dyDescent="0.2">
      <c r="A4017" s="198" t="s">
        <v>68</v>
      </c>
      <c r="B4017" s="199" t="s">
        <v>207</v>
      </c>
      <c r="C4017" s="199" t="s">
        <v>206</v>
      </c>
      <c r="D4017" s="199" t="s">
        <v>197</v>
      </c>
      <c r="E4017" s="199"/>
      <c r="F4017" s="199"/>
      <c r="G4017" s="199"/>
      <c r="H4017" s="199"/>
      <c r="I4017" s="199"/>
      <c r="J4017" s="199"/>
      <c r="K4017" s="199"/>
      <c r="L4017" s="199"/>
      <c r="M4017" s="199"/>
      <c r="N4017" s="199"/>
      <c r="O4017" s="199"/>
      <c r="P4017" s="199"/>
      <c r="Q4017" s="200" t="s">
        <v>1</v>
      </c>
    </row>
    <row r="4018" spans="1:17" x14ac:dyDescent="0.2">
      <c r="A4018" s="195" t="s">
        <v>68</v>
      </c>
      <c r="B4018" s="196" t="s">
        <v>207</v>
      </c>
      <c r="C4018" s="196" t="s">
        <v>211</v>
      </c>
      <c r="D4018" s="196" t="s">
        <v>195</v>
      </c>
      <c r="E4018" s="199"/>
      <c r="F4018" s="199"/>
      <c r="G4018" s="199"/>
      <c r="H4018" s="199"/>
      <c r="I4018" s="199"/>
      <c r="J4018" s="199"/>
      <c r="K4018" s="199"/>
      <c r="L4018" s="199"/>
      <c r="M4018" s="199"/>
      <c r="N4018" s="199"/>
      <c r="O4018" s="199"/>
      <c r="P4018" s="199"/>
      <c r="Q4018" s="200"/>
    </row>
    <row r="4019" spans="1:17" x14ac:dyDescent="0.2">
      <c r="A4019" s="198" t="s">
        <v>68</v>
      </c>
      <c r="B4019" s="199" t="s">
        <v>207</v>
      </c>
      <c r="C4019" s="199" t="s">
        <v>211</v>
      </c>
      <c r="D4019" s="199" t="s">
        <v>197</v>
      </c>
      <c r="E4019" s="199"/>
      <c r="F4019" s="199"/>
      <c r="G4019" s="199"/>
      <c r="H4019" s="199"/>
      <c r="I4019" s="199"/>
      <c r="J4019" s="199"/>
      <c r="K4019" s="199"/>
      <c r="L4019" s="199"/>
      <c r="M4019" s="199"/>
      <c r="N4019" s="199"/>
      <c r="O4019" s="199"/>
      <c r="P4019" s="199"/>
      <c r="Q4019" s="200"/>
    </row>
    <row r="4020" spans="1:17" x14ac:dyDescent="0.2">
      <c r="A4020" s="195" t="s">
        <v>68</v>
      </c>
      <c r="B4020" s="196" t="s">
        <v>207</v>
      </c>
      <c r="C4020" s="196" t="s">
        <v>1087</v>
      </c>
      <c r="D4020" s="196" t="s">
        <v>195</v>
      </c>
      <c r="E4020" s="199"/>
      <c r="F4020" s="199"/>
      <c r="G4020" s="199"/>
      <c r="H4020" s="199"/>
      <c r="I4020" s="199"/>
      <c r="J4020" s="199"/>
      <c r="K4020" s="199"/>
      <c r="L4020" s="199"/>
      <c r="M4020" s="199"/>
      <c r="N4020" s="199"/>
      <c r="O4020" s="199"/>
      <c r="P4020" s="199"/>
      <c r="Q4020" s="200"/>
    </row>
    <row r="4021" spans="1:17" x14ac:dyDescent="0.2">
      <c r="A4021" s="198" t="s">
        <v>68</v>
      </c>
      <c r="B4021" s="199" t="s">
        <v>207</v>
      </c>
      <c r="C4021" s="199" t="s">
        <v>1087</v>
      </c>
      <c r="D4021" s="199" t="s">
        <v>197</v>
      </c>
      <c r="E4021" s="199"/>
      <c r="F4021" s="199"/>
      <c r="G4021" s="199"/>
      <c r="H4021" s="199"/>
      <c r="I4021" s="199"/>
      <c r="J4021" s="199"/>
      <c r="K4021" s="199"/>
      <c r="L4021" s="199"/>
      <c r="M4021" s="199"/>
      <c r="N4021" s="199"/>
      <c r="O4021" s="199"/>
      <c r="P4021" s="199"/>
      <c r="Q4021" s="200"/>
    </row>
    <row r="4022" spans="1:17" x14ac:dyDescent="0.2">
      <c r="A4022" s="195" t="s">
        <v>69</v>
      </c>
      <c r="B4022" s="196" t="s">
        <v>208</v>
      </c>
      <c r="C4022" s="196" t="s">
        <v>214</v>
      </c>
      <c r="D4022" s="196" t="s">
        <v>195</v>
      </c>
      <c r="E4022" s="196"/>
      <c r="F4022" s="196"/>
      <c r="G4022" s="196">
        <v>170898</v>
      </c>
      <c r="H4022" s="196">
        <v>170878</v>
      </c>
      <c r="I4022" s="196">
        <v>176879</v>
      </c>
      <c r="J4022" s="196">
        <v>178334</v>
      </c>
      <c r="K4022" s="196">
        <v>176725</v>
      </c>
      <c r="L4022" s="196">
        <v>170149</v>
      </c>
      <c r="M4022" s="196">
        <v>165655</v>
      </c>
      <c r="N4022" s="196">
        <v>169383</v>
      </c>
      <c r="O4022" s="196">
        <v>167127</v>
      </c>
      <c r="P4022" s="196"/>
      <c r="Q4022" s="197" t="s">
        <v>1</v>
      </c>
    </row>
    <row r="4023" spans="1:17" x14ac:dyDescent="0.2">
      <c r="A4023" s="198" t="s">
        <v>69</v>
      </c>
      <c r="B4023" s="199" t="s">
        <v>208</v>
      </c>
      <c r="C4023" s="199" t="s">
        <v>214</v>
      </c>
      <c r="D4023" s="199" t="s">
        <v>197</v>
      </c>
      <c r="E4023" s="199"/>
      <c r="F4023" s="199"/>
      <c r="G4023" s="199">
        <v>178268</v>
      </c>
      <c r="H4023" s="199">
        <v>176299</v>
      </c>
      <c r="I4023" s="199">
        <v>182671</v>
      </c>
      <c r="J4023" s="199">
        <v>184377</v>
      </c>
      <c r="K4023" s="199">
        <v>182796</v>
      </c>
      <c r="L4023" s="199">
        <v>175144</v>
      </c>
      <c r="M4023" s="199">
        <v>171506</v>
      </c>
      <c r="N4023" s="199">
        <v>174746</v>
      </c>
      <c r="O4023" s="199">
        <v>172205</v>
      </c>
      <c r="P4023" s="199"/>
      <c r="Q4023" s="200" t="s">
        <v>1</v>
      </c>
    </row>
    <row r="4024" spans="1:17" x14ac:dyDescent="0.2">
      <c r="A4024" s="195" t="s">
        <v>69</v>
      </c>
      <c r="B4024" s="196" t="s">
        <v>208</v>
      </c>
      <c r="C4024" s="196" t="s">
        <v>215</v>
      </c>
      <c r="D4024" s="196" t="s">
        <v>195</v>
      </c>
      <c r="E4024" s="196">
        <v>165866</v>
      </c>
      <c r="F4024" s="196">
        <v>160072</v>
      </c>
      <c r="G4024" s="196">
        <v>170476</v>
      </c>
      <c r="H4024" s="196">
        <v>170207</v>
      </c>
      <c r="I4024" s="196">
        <v>173405</v>
      </c>
      <c r="J4024" s="196">
        <v>177122</v>
      </c>
      <c r="K4024" s="196">
        <v>178960</v>
      </c>
      <c r="L4024" s="196">
        <v>177810</v>
      </c>
      <c r="M4024" s="196">
        <v>170224</v>
      </c>
      <c r="N4024" s="196">
        <v>165494</v>
      </c>
      <c r="O4024" s="196">
        <v>170278</v>
      </c>
      <c r="P4024" s="196"/>
      <c r="Q4024" s="197" t="s">
        <v>1</v>
      </c>
    </row>
    <row r="4025" spans="1:17" x14ac:dyDescent="0.2">
      <c r="A4025" s="198" t="s">
        <v>69</v>
      </c>
      <c r="B4025" s="199" t="s">
        <v>208</v>
      </c>
      <c r="C4025" s="199" t="s">
        <v>215</v>
      </c>
      <c r="D4025" s="199" t="s">
        <v>197</v>
      </c>
      <c r="E4025" s="199">
        <v>172651</v>
      </c>
      <c r="F4025" s="199">
        <v>164382</v>
      </c>
      <c r="G4025" s="199">
        <v>178785</v>
      </c>
      <c r="H4025" s="199">
        <v>176767</v>
      </c>
      <c r="I4025" s="199">
        <v>178776</v>
      </c>
      <c r="J4025" s="199">
        <v>183144</v>
      </c>
      <c r="K4025" s="199">
        <v>185359</v>
      </c>
      <c r="L4025" s="199">
        <v>184308</v>
      </c>
      <c r="M4025" s="199">
        <v>176061</v>
      </c>
      <c r="N4025" s="199">
        <v>171787</v>
      </c>
      <c r="O4025" s="199">
        <v>175081</v>
      </c>
      <c r="P4025" s="199"/>
      <c r="Q4025" s="200" t="s">
        <v>1</v>
      </c>
    </row>
    <row r="4026" spans="1:17" x14ac:dyDescent="0.2">
      <c r="A4026" s="195" t="s">
        <v>69</v>
      </c>
      <c r="B4026" s="196" t="s">
        <v>208</v>
      </c>
      <c r="C4026" s="196" t="s">
        <v>213</v>
      </c>
      <c r="D4026" s="196" t="s">
        <v>195</v>
      </c>
      <c r="E4026" s="196">
        <v>162350</v>
      </c>
      <c r="F4026" s="196">
        <v>161371</v>
      </c>
      <c r="G4026" s="196">
        <v>169392</v>
      </c>
      <c r="H4026" s="196">
        <v>167913</v>
      </c>
      <c r="I4026" s="196">
        <v>172016</v>
      </c>
      <c r="J4026" s="196">
        <v>173353</v>
      </c>
      <c r="K4026" s="196">
        <v>176477</v>
      </c>
      <c r="L4026" s="196">
        <v>178708</v>
      </c>
      <c r="M4026" s="196">
        <v>177416</v>
      </c>
      <c r="N4026" s="196">
        <v>170108</v>
      </c>
      <c r="O4026" s="196">
        <v>165625</v>
      </c>
      <c r="P4026" s="196"/>
      <c r="Q4026" s="197" t="s">
        <v>1</v>
      </c>
    </row>
    <row r="4027" spans="1:17" x14ac:dyDescent="0.2">
      <c r="A4027" s="198" t="s">
        <v>69</v>
      </c>
      <c r="B4027" s="199" t="s">
        <v>208</v>
      </c>
      <c r="C4027" s="199" t="s">
        <v>213</v>
      </c>
      <c r="D4027" s="199" t="s">
        <v>197</v>
      </c>
      <c r="E4027" s="199">
        <v>169040</v>
      </c>
      <c r="F4027" s="199">
        <v>167922</v>
      </c>
      <c r="G4027" s="199">
        <v>178079</v>
      </c>
      <c r="H4027" s="199">
        <v>172387</v>
      </c>
      <c r="I4027" s="199">
        <v>177187</v>
      </c>
      <c r="J4027" s="199">
        <v>178527</v>
      </c>
      <c r="K4027" s="199">
        <v>182511</v>
      </c>
      <c r="L4027" s="199">
        <v>185259</v>
      </c>
      <c r="M4027" s="199">
        <v>183839</v>
      </c>
      <c r="N4027" s="199">
        <v>174978</v>
      </c>
      <c r="O4027" s="199">
        <v>171700</v>
      </c>
      <c r="P4027" s="199"/>
      <c r="Q4027" s="200" t="s">
        <v>1</v>
      </c>
    </row>
    <row r="4028" spans="1:17" x14ac:dyDescent="0.2">
      <c r="A4028" s="195" t="s">
        <v>69</v>
      </c>
      <c r="B4028" s="196" t="s">
        <v>208</v>
      </c>
      <c r="C4028" s="196" t="s">
        <v>212</v>
      </c>
      <c r="D4028" s="196" t="s">
        <v>195</v>
      </c>
      <c r="E4028" s="196">
        <v>156887</v>
      </c>
      <c r="F4028" s="196">
        <v>158004</v>
      </c>
      <c r="G4028" s="196">
        <v>166757</v>
      </c>
      <c r="H4028" s="196">
        <v>168946</v>
      </c>
      <c r="I4028" s="196">
        <v>170980</v>
      </c>
      <c r="J4028" s="196">
        <v>171427</v>
      </c>
      <c r="K4028" s="196">
        <v>172301</v>
      </c>
      <c r="L4028" s="196">
        <v>176304</v>
      </c>
      <c r="M4028" s="196">
        <v>178465</v>
      </c>
      <c r="N4028" s="196">
        <v>177249</v>
      </c>
      <c r="O4028" s="196">
        <v>169831</v>
      </c>
      <c r="P4028" s="196"/>
      <c r="Q4028" s="197" t="s">
        <v>1</v>
      </c>
    </row>
    <row r="4029" spans="1:17" x14ac:dyDescent="0.2">
      <c r="A4029" s="198" t="s">
        <v>69</v>
      </c>
      <c r="B4029" s="199" t="s">
        <v>208</v>
      </c>
      <c r="C4029" s="199" t="s">
        <v>212</v>
      </c>
      <c r="D4029" s="199" t="s">
        <v>197</v>
      </c>
      <c r="E4029" s="199">
        <v>163143</v>
      </c>
      <c r="F4029" s="199">
        <v>164152</v>
      </c>
      <c r="G4029" s="199">
        <v>173622</v>
      </c>
      <c r="H4029" s="199">
        <v>175892</v>
      </c>
      <c r="I4029" s="199">
        <v>176691</v>
      </c>
      <c r="J4029" s="199">
        <v>176541</v>
      </c>
      <c r="K4029" s="199">
        <v>178114</v>
      </c>
      <c r="L4029" s="199">
        <v>182402</v>
      </c>
      <c r="M4029" s="199">
        <v>184376</v>
      </c>
      <c r="N4029" s="199">
        <v>182989</v>
      </c>
      <c r="O4029" s="199">
        <v>175160</v>
      </c>
      <c r="P4029" s="199"/>
      <c r="Q4029" s="200" t="s">
        <v>1</v>
      </c>
    </row>
    <row r="4030" spans="1:17" x14ac:dyDescent="0.2">
      <c r="A4030" s="195" t="s">
        <v>69</v>
      </c>
      <c r="B4030" s="196" t="s">
        <v>208</v>
      </c>
      <c r="C4030" s="196" t="s">
        <v>210</v>
      </c>
      <c r="D4030" s="196" t="s">
        <v>195</v>
      </c>
      <c r="E4030" s="196">
        <v>149646</v>
      </c>
      <c r="F4030" s="196">
        <v>151795</v>
      </c>
      <c r="G4030" s="196">
        <v>167273</v>
      </c>
      <c r="H4030" s="196">
        <v>164665</v>
      </c>
      <c r="I4030" s="196">
        <v>167269</v>
      </c>
      <c r="J4030" s="196">
        <v>169410</v>
      </c>
      <c r="K4030" s="196">
        <v>169930</v>
      </c>
      <c r="L4030" s="196">
        <v>171518</v>
      </c>
      <c r="M4030" s="196">
        <v>175060</v>
      </c>
      <c r="N4030" s="196">
        <v>177771</v>
      </c>
      <c r="O4030" s="196">
        <v>176633</v>
      </c>
      <c r="P4030" s="196"/>
      <c r="Q4030" s="197" t="s">
        <v>1</v>
      </c>
    </row>
    <row r="4031" spans="1:17" x14ac:dyDescent="0.2">
      <c r="A4031" s="198" t="s">
        <v>69</v>
      </c>
      <c r="B4031" s="199" t="s">
        <v>208</v>
      </c>
      <c r="C4031" s="199" t="s">
        <v>210</v>
      </c>
      <c r="D4031" s="199" t="s">
        <v>197</v>
      </c>
      <c r="E4031" s="199">
        <v>154858</v>
      </c>
      <c r="F4031" s="199">
        <v>157145</v>
      </c>
      <c r="G4031" s="199">
        <v>176797</v>
      </c>
      <c r="H4031" s="199">
        <v>171541</v>
      </c>
      <c r="I4031" s="199">
        <v>170931</v>
      </c>
      <c r="J4031" s="199">
        <v>175087</v>
      </c>
      <c r="K4031" s="199">
        <v>174650</v>
      </c>
      <c r="L4031" s="199">
        <v>176574</v>
      </c>
      <c r="M4031" s="199">
        <v>180560</v>
      </c>
      <c r="N4031" s="199">
        <v>182338</v>
      </c>
      <c r="O4031" s="199">
        <v>181784</v>
      </c>
      <c r="P4031" s="199"/>
      <c r="Q4031" s="200" t="s">
        <v>1</v>
      </c>
    </row>
    <row r="4032" spans="1:17" x14ac:dyDescent="0.2">
      <c r="A4032" s="195" t="s">
        <v>69</v>
      </c>
      <c r="B4032" s="196" t="s">
        <v>208</v>
      </c>
      <c r="C4032" s="196" t="s">
        <v>206</v>
      </c>
      <c r="D4032" s="196" t="s">
        <v>195</v>
      </c>
      <c r="E4032" s="196"/>
      <c r="F4032" s="196"/>
      <c r="G4032" s="196"/>
      <c r="H4032" s="196"/>
      <c r="I4032" s="196"/>
      <c r="J4032" s="196"/>
      <c r="K4032" s="196"/>
      <c r="L4032" s="196"/>
      <c r="M4032" s="196"/>
      <c r="N4032" s="196"/>
      <c r="O4032" s="196"/>
      <c r="P4032" s="196"/>
      <c r="Q4032" s="197" t="s">
        <v>1</v>
      </c>
    </row>
    <row r="4033" spans="1:17" x14ac:dyDescent="0.2">
      <c r="A4033" s="198" t="s">
        <v>69</v>
      </c>
      <c r="B4033" s="199" t="s">
        <v>208</v>
      </c>
      <c r="C4033" s="199" t="s">
        <v>206</v>
      </c>
      <c r="D4033" s="199" t="s">
        <v>197</v>
      </c>
      <c r="E4033" s="199"/>
      <c r="F4033" s="199"/>
      <c r="G4033" s="199"/>
      <c r="H4033" s="199"/>
      <c r="I4033" s="199"/>
      <c r="J4033" s="199"/>
      <c r="K4033" s="199"/>
      <c r="L4033" s="199"/>
      <c r="M4033" s="199"/>
      <c r="N4033" s="199"/>
      <c r="O4033" s="199"/>
      <c r="P4033" s="199"/>
      <c r="Q4033" s="200" t="s">
        <v>1</v>
      </c>
    </row>
    <row r="4034" spans="1:17" x14ac:dyDescent="0.2">
      <c r="A4034" s="195" t="s">
        <v>69</v>
      </c>
      <c r="B4034" s="196" t="s">
        <v>208</v>
      </c>
      <c r="C4034" s="196" t="s">
        <v>211</v>
      </c>
      <c r="D4034" s="196" t="s">
        <v>195</v>
      </c>
      <c r="E4034" s="196"/>
      <c r="F4034" s="196"/>
      <c r="G4034" s="196"/>
      <c r="H4034" s="196"/>
      <c r="I4034" s="196"/>
      <c r="J4034" s="196"/>
      <c r="K4034" s="196"/>
      <c r="L4034" s="196"/>
      <c r="M4034" s="196"/>
      <c r="N4034" s="196"/>
      <c r="O4034" s="196"/>
      <c r="P4034" s="196"/>
      <c r="Q4034" s="197" t="s">
        <v>1</v>
      </c>
    </row>
    <row r="4035" spans="1:17" x14ac:dyDescent="0.2">
      <c r="A4035" s="198" t="s">
        <v>69</v>
      </c>
      <c r="B4035" s="199" t="s">
        <v>208</v>
      </c>
      <c r="C4035" s="199" t="s">
        <v>211</v>
      </c>
      <c r="D4035" s="199" t="s">
        <v>197</v>
      </c>
      <c r="E4035" s="199"/>
      <c r="F4035" s="199"/>
      <c r="G4035" s="199"/>
      <c r="H4035" s="199"/>
      <c r="I4035" s="199"/>
      <c r="J4035" s="199"/>
      <c r="K4035" s="199"/>
      <c r="L4035" s="199"/>
      <c r="M4035" s="199"/>
      <c r="N4035" s="199"/>
      <c r="O4035" s="199"/>
      <c r="P4035" s="199"/>
      <c r="Q4035" s="200" t="s">
        <v>1</v>
      </c>
    </row>
    <row r="4036" spans="1:17" x14ac:dyDescent="0.2">
      <c r="A4036" s="195" t="s">
        <v>69</v>
      </c>
      <c r="B4036" s="196" t="s">
        <v>205</v>
      </c>
      <c r="C4036" s="196" t="s">
        <v>214</v>
      </c>
      <c r="D4036" s="196" t="s">
        <v>195</v>
      </c>
      <c r="E4036" s="196">
        <v>155477</v>
      </c>
      <c r="F4036" s="196">
        <v>146802</v>
      </c>
      <c r="G4036" s="196">
        <v>167554</v>
      </c>
      <c r="H4036" s="196">
        <v>159915</v>
      </c>
      <c r="I4036" s="196">
        <v>174188</v>
      </c>
      <c r="J4036" s="196">
        <v>172376</v>
      </c>
      <c r="K4036" s="196">
        <v>172802</v>
      </c>
      <c r="L4036" s="196">
        <v>171186</v>
      </c>
      <c r="M4036" s="196">
        <v>172132</v>
      </c>
      <c r="N4036" s="196">
        <v>175501</v>
      </c>
      <c r="O4036" s="196">
        <v>178518</v>
      </c>
      <c r="P4036" s="196"/>
      <c r="Q4036" s="197" t="s">
        <v>1</v>
      </c>
    </row>
    <row r="4037" spans="1:17" x14ac:dyDescent="0.2">
      <c r="A4037" s="198" t="s">
        <v>69</v>
      </c>
      <c r="B4037" s="199" t="s">
        <v>205</v>
      </c>
      <c r="C4037" s="199" t="s">
        <v>214</v>
      </c>
      <c r="D4037" s="199" t="s">
        <v>197</v>
      </c>
      <c r="E4037" s="199">
        <v>161487</v>
      </c>
      <c r="F4037" s="199">
        <v>150803</v>
      </c>
      <c r="G4037" s="199">
        <v>179685</v>
      </c>
      <c r="H4037" s="199">
        <v>175843</v>
      </c>
      <c r="I4037" s="199">
        <v>179241</v>
      </c>
      <c r="J4037" s="199">
        <v>176210</v>
      </c>
      <c r="K4037" s="199">
        <v>178443</v>
      </c>
      <c r="L4037" s="199">
        <v>175696</v>
      </c>
      <c r="M4037" s="199">
        <v>176736</v>
      </c>
      <c r="N4037" s="199">
        <v>180188</v>
      </c>
      <c r="O4037" s="199">
        <v>182014</v>
      </c>
      <c r="P4037" s="199"/>
      <c r="Q4037" s="200" t="s">
        <v>1</v>
      </c>
    </row>
    <row r="4038" spans="1:17" x14ac:dyDescent="0.2">
      <c r="A4038" s="195" t="s">
        <v>69</v>
      </c>
      <c r="B4038" s="196" t="s">
        <v>205</v>
      </c>
      <c r="C4038" s="196" t="s">
        <v>215</v>
      </c>
      <c r="D4038" s="196" t="s">
        <v>195</v>
      </c>
      <c r="E4038" s="196">
        <v>157823</v>
      </c>
      <c r="F4038" s="196">
        <v>150213</v>
      </c>
      <c r="G4038" s="196">
        <v>159729</v>
      </c>
      <c r="H4038" s="196">
        <v>151487</v>
      </c>
      <c r="I4038" s="196">
        <v>168709</v>
      </c>
      <c r="J4038" s="196">
        <v>171766</v>
      </c>
      <c r="K4038" s="196">
        <v>168186</v>
      </c>
      <c r="L4038" s="196">
        <v>169310</v>
      </c>
      <c r="M4038" s="196">
        <v>169475</v>
      </c>
      <c r="N4038" s="196">
        <v>171451</v>
      </c>
      <c r="O4038" s="196">
        <v>174812</v>
      </c>
      <c r="P4038" s="196"/>
      <c r="Q4038" s="197" t="s">
        <v>1</v>
      </c>
    </row>
    <row r="4039" spans="1:17" x14ac:dyDescent="0.2">
      <c r="A4039" s="198" t="s">
        <v>69</v>
      </c>
      <c r="B4039" s="199" t="s">
        <v>205</v>
      </c>
      <c r="C4039" s="199" t="s">
        <v>215</v>
      </c>
      <c r="D4039" s="199" t="s">
        <v>197</v>
      </c>
      <c r="E4039" s="199">
        <v>160223</v>
      </c>
      <c r="F4039" s="199">
        <v>154234</v>
      </c>
      <c r="G4039" s="199">
        <v>168377</v>
      </c>
      <c r="H4039" s="199">
        <v>161943</v>
      </c>
      <c r="I4039" s="199">
        <v>172211</v>
      </c>
      <c r="J4039" s="199">
        <v>175641</v>
      </c>
      <c r="K4039" s="199">
        <v>171544</v>
      </c>
      <c r="L4039" s="199">
        <v>173297</v>
      </c>
      <c r="M4039" s="199">
        <v>172471</v>
      </c>
      <c r="N4039" s="199">
        <v>174223</v>
      </c>
      <c r="O4039" s="199">
        <v>177923</v>
      </c>
      <c r="P4039" s="199"/>
      <c r="Q4039" s="200" t="s">
        <v>1</v>
      </c>
    </row>
    <row r="4040" spans="1:17" x14ac:dyDescent="0.2">
      <c r="A4040" s="195" t="s">
        <v>69</v>
      </c>
      <c r="B4040" s="196" t="s">
        <v>205</v>
      </c>
      <c r="C4040" s="196" t="s">
        <v>213</v>
      </c>
      <c r="D4040" s="196" t="s">
        <v>195</v>
      </c>
      <c r="E4040" s="196">
        <v>157161</v>
      </c>
      <c r="F4040" s="196">
        <v>151949</v>
      </c>
      <c r="G4040" s="196">
        <v>152014</v>
      </c>
      <c r="H4040" s="196">
        <v>154731</v>
      </c>
      <c r="I4040" s="196">
        <v>160265</v>
      </c>
      <c r="J4040" s="196">
        <v>166087</v>
      </c>
      <c r="K4040" s="196">
        <v>167373</v>
      </c>
      <c r="L4040" s="196">
        <v>164843</v>
      </c>
      <c r="M4040" s="196">
        <v>167585</v>
      </c>
      <c r="N4040" s="196">
        <v>168248</v>
      </c>
      <c r="O4040" s="196">
        <v>170084</v>
      </c>
      <c r="P4040" s="196"/>
      <c r="Q4040" s="197" t="s">
        <v>1</v>
      </c>
    </row>
    <row r="4041" spans="1:17" x14ac:dyDescent="0.2">
      <c r="A4041" s="198" t="s">
        <v>69</v>
      </c>
      <c r="B4041" s="199" t="s">
        <v>205</v>
      </c>
      <c r="C4041" s="199" t="s">
        <v>213</v>
      </c>
      <c r="D4041" s="199" t="s">
        <v>197</v>
      </c>
      <c r="E4041" s="199">
        <v>157645</v>
      </c>
      <c r="F4041" s="199">
        <v>151962</v>
      </c>
      <c r="G4041" s="199">
        <v>157488</v>
      </c>
      <c r="H4041" s="199">
        <v>164633</v>
      </c>
      <c r="I4041" s="199">
        <v>162207</v>
      </c>
      <c r="J4041" s="199">
        <v>167947</v>
      </c>
      <c r="K4041" s="199">
        <v>170438</v>
      </c>
      <c r="L4041" s="199">
        <v>165995</v>
      </c>
      <c r="M4041" s="199">
        <v>170381</v>
      </c>
      <c r="N4041" s="199">
        <v>169664</v>
      </c>
      <c r="O4041" s="199">
        <v>171719</v>
      </c>
      <c r="P4041" s="199"/>
      <c r="Q4041" s="200" t="s">
        <v>1</v>
      </c>
    </row>
    <row r="4042" spans="1:17" x14ac:dyDescent="0.2">
      <c r="A4042" s="195" t="s">
        <v>69</v>
      </c>
      <c r="B4042" s="196" t="s">
        <v>205</v>
      </c>
      <c r="C4042" s="196" t="s">
        <v>212</v>
      </c>
      <c r="D4042" s="196" t="s">
        <v>195</v>
      </c>
      <c r="E4042" s="196">
        <v>155082</v>
      </c>
      <c r="F4042" s="196">
        <v>150249</v>
      </c>
      <c r="G4042" s="196">
        <v>154134</v>
      </c>
      <c r="H4042" s="196">
        <v>155709</v>
      </c>
      <c r="I4042" s="196">
        <v>150685</v>
      </c>
      <c r="J4042" s="196">
        <v>157654</v>
      </c>
      <c r="K4042" s="196">
        <v>161076</v>
      </c>
      <c r="L4042" s="196">
        <v>163195</v>
      </c>
      <c r="M4042" s="196">
        <v>162680</v>
      </c>
      <c r="N4042" s="196">
        <v>165576</v>
      </c>
      <c r="O4042" s="196">
        <v>166536</v>
      </c>
      <c r="P4042" s="196"/>
      <c r="Q4042" s="197" t="s">
        <v>1</v>
      </c>
    </row>
    <row r="4043" spans="1:17" x14ac:dyDescent="0.2">
      <c r="A4043" s="198" t="s">
        <v>69</v>
      </c>
      <c r="B4043" s="199" t="s">
        <v>205</v>
      </c>
      <c r="C4043" s="199" t="s">
        <v>212</v>
      </c>
      <c r="D4043" s="199" t="s">
        <v>197</v>
      </c>
      <c r="E4043" s="199">
        <v>154877</v>
      </c>
      <c r="F4043" s="199">
        <v>148481</v>
      </c>
      <c r="G4043" s="199">
        <v>158297</v>
      </c>
      <c r="H4043" s="199">
        <v>161222</v>
      </c>
      <c r="I4043" s="199">
        <v>150564</v>
      </c>
      <c r="J4043" s="199">
        <v>157651</v>
      </c>
      <c r="K4043" s="199">
        <v>161232</v>
      </c>
      <c r="L4043" s="199">
        <v>164333</v>
      </c>
      <c r="M4043" s="199">
        <v>162554</v>
      </c>
      <c r="N4043" s="199">
        <v>166954</v>
      </c>
      <c r="O4043" s="199">
        <v>166396</v>
      </c>
      <c r="P4043" s="199"/>
      <c r="Q4043" s="200" t="s">
        <v>1</v>
      </c>
    </row>
    <row r="4044" spans="1:17" x14ac:dyDescent="0.2">
      <c r="A4044" s="195" t="s">
        <v>69</v>
      </c>
      <c r="B4044" s="196" t="s">
        <v>205</v>
      </c>
      <c r="C4044" s="196" t="s">
        <v>210</v>
      </c>
      <c r="D4044" s="196" t="s">
        <v>195</v>
      </c>
      <c r="E4044" s="196"/>
      <c r="F4044" s="196"/>
      <c r="G4044" s="196"/>
      <c r="H4044" s="196"/>
      <c r="I4044" s="196"/>
      <c r="J4044" s="196"/>
      <c r="K4044" s="196"/>
      <c r="L4044" s="196"/>
      <c r="M4044" s="196"/>
      <c r="N4044" s="196"/>
      <c r="O4044" s="196"/>
      <c r="P4044" s="196"/>
      <c r="Q4044" s="197" t="s">
        <v>1</v>
      </c>
    </row>
    <row r="4045" spans="1:17" x14ac:dyDescent="0.2">
      <c r="A4045" s="198" t="s">
        <v>69</v>
      </c>
      <c r="B4045" s="199" t="s">
        <v>205</v>
      </c>
      <c r="C4045" s="199" t="s">
        <v>210</v>
      </c>
      <c r="D4045" s="199" t="s">
        <v>197</v>
      </c>
      <c r="E4045" s="199"/>
      <c r="F4045" s="199"/>
      <c r="G4045" s="199"/>
      <c r="H4045" s="199"/>
      <c r="I4045" s="199"/>
      <c r="J4045" s="199"/>
      <c r="K4045" s="199"/>
      <c r="L4045" s="199"/>
      <c r="M4045" s="199"/>
      <c r="N4045" s="199"/>
      <c r="O4045" s="199"/>
      <c r="P4045" s="199"/>
      <c r="Q4045" s="200" t="s">
        <v>1</v>
      </c>
    </row>
    <row r="4046" spans="1:17" x14ac:dyDescent="0.2">
      <c r="A4046" s="195" t="s">
        <v>69</v>
      </c>
      <c r="B4046" s="196" t="s">
        <v>205</v>
      </c>
      <c r="C4046" s="196" t="s">
        <v>206</v>
      </c>
      <c r="D4046" s="196" t="s">
        <v>195</v>
      </c>
      <c r="E4046" s="196"/>
      <c r="F4046" s="196"/>
      <c r="G4046" s="196"/>
      <c r="H4046" s="196"/>
      <c r="I4046" s="196"/>
      <c r="J4046" s="196"/>
      <c r="K4046" s="196"/>
      <c r="L4046" s="196"/>
      <c r="M4046" s="196"/>
      <c r="N4046" s="196"/>
      <c r="O4046" s="196"/>
      <c r="P4046" s="196"/>
      <c r="Q4046" s="197" t="s">
        <v>1</v>
      </c>
    </row>
    <row r="4047" spans="1:17" x14ac:dyDescent="0.2">
      <c r="A4047" s="198" t="s">
        <v>69</v>
      </c>
      <c r="B4047" s="199" t="s">
        <v>205</v>
      </c>
      <c r="C4047" s="199" t="s">
        <v>206</v>
      </c>
      <c r="D4047" s="199" t="s">
        <v>197</v>
      </c>
      <c r="E4047" s="199"/>
      <c r="F4047" s="199"/>
      <c r="G4047" s="199"/>
      <c r="H4047" s="199"/>
      <c r="I4047" s="199"/>
      <c r="J4047" s="199"/>
      <c r="K4047" s="199"/>
      <c r="L4047" s="199"/>
      <c r="M4047" s="199"/>
      <c r="N4047" s="199"/>
      <c r="O4047" s="199"/>
      <c r="P4047" s="199"/>
      <c r="Q4047" s="200" t="s">
        <v>1</v>
      </c>
    </row>
    <row r="4048" spans="1:17" x14ac:dyDescent="0.2">
      <c r="A4048" s="195" t="s">
        <v>69</v>
      </c>
      <c r="B4048" s="196" t="s">
        <v>205</v>
      </c>
      <c r="C4048" s="196" t="s">
        <v>211</v>
      </c>
      <c r="D4048" s="196" t="s">
        <v>195</v>
      </c>
      <c r="E4048" s="199"/>
      <c r="F4048" s="199"/>
      <c r="G4048" s="199"/>
      <c r="H4048" s="199"/>
      <c r="I4048" s="199"/>
      <c r="J4048" s="199"/>
      <c r="K4048" s="199"/>
      <c r="L4048" s="199"/>
      <c r="M4048" s="199"/>
      <c r="N4048" s="199"/>
      <c r="O4048" s="199"/>
      <c r="P4048" s="199"/>
      <c r="Q4048" s="200"/>
    </row>
    <row r="4049" spans="1:17" x14ac:dyDescent="0.2">
      <c r="A4049" s="198" t="s">
        <v>69</v>
      </c>
      <c r="B4049" s="199" t="s">
        <v>205</v>
      </c>
      <c r="C4049" s="199" t="s">
        <v>211</v>
      </c>
      <c r="D4049" s="199" t="s">
        <v>197</v>
      </c>
      <c r="E4049" s="199"/>
      <c r="F4049" s="199"/>
      <c r="G4049" s="199"/>
      <c r="H4049" s="199"/>
      <c r="I4049" s="199"/>
      <c r="J4049" s="199"/>
      <c r="K4049" s="199"/>
      <c r="L4049" s="199"/>
      <c r="M4049" s="199"/>
      <c r="N4049" s="199"/>
      <c r="O4049" s="199"/>
      <c r="P4049" s="199"/>
      <c r="Q4049" s="200"/>
    </row>
    <row r="4050" spans="1:17" x14ac:dyDescent="0.2">
      <c r="A4050" s="195" t="s">
        <v>69</v>
      </c>
      <c r="B4050" s="196" t="s">
        <v>205</v>
      </c>
      <c r="C4050" s="196" t="s">
        <v>1087</v>
      </c>
      <c r="D4050" s="196" t="s">
        <v>195</v>
      </c>
      <c r="E4050" s="199"/>
      <c r="F4050" s="199"/>
      <c r="G4050" s="199"/>
      <c r="H4050" s="199"/>
      <c r="I4050" s="199"/>
      <c r="J4050" s="199"/>
      <c r="K4050" s="199"/>
      <c r="L4050" s="199"/>
      <c r="M4050" s="199"/>
      <c r="N4050" s="199"/>
      <c r="O4050" s="199"/>
      <c r="P4050" s="199"/>
      <c r="Q4050" s="200"/>
    </row>
    <row r="4051" spans="1:17" x14ac:dyDescent="0.2">
      <c r="A4051" s="198" t="s">
        <v>69</v>
      </c>
      <c r="B4051" s="199" t="s">
        <v>205</v>
      </c>
      <c r="C4051" s="199" t="s">
        <v>1087</v>
      </c>
      <c r="D4051" s="199" t="s">
        <v>197</v>
      </c>
      <c r="E4051" s="199"/>
      <c r="F4051" s="199"/>
      <c r="G4051" s="199"/>
      <c r="H4051" s="199"/>
      <c r="I4051" s="199"/>
      <c r="J4051" s="199"/>
      <c r="K4051" s="199"/>
      <c r="L4051" s="199"/>
      <c r="M4051" s="199"/>
      <c r="N4051" s="199"/>
      <c r="O4051" s="199"/>
      <c r="P4051" s="199"/>
      <c r="Q4051" s="200"/>
    </row>
    <row r="4052" spans="1:17" x14ac:dyDescent="0.2">
      <c r="A4052" s="195" t="s">
        <v>69</v>
      </c>
      <c r="B4052" s="196" t="s">
        <v>209</v>
      </c>
      <c r="C4052" s="196" t="s">
        <v>214</v>
      </c>
      <c r="D4052" s="196" t="s">
        <v>195</v>
      </c>
      <c r="E4052" s="196"/>
      <c r="F4052" s="196"/>
      <c r="G4052" s="196">
        <v>0.46928999999999998</v>
      </c>
      <c r="H4052" s="196">
        <v>0.48514000000000002</v>
      </c>
      <c r="I4052" s="196">
        <v>0.69708999999999999</v>
      </c>
      <c r="J4052" s="196">
        <v>0.64822000000000002</v>
      </c>
      <c r="K4052" s="196">
        <v>0.92347000000000001</v>
      </c>
      <c r="L4052" s="196">
        <v>0.88510999999999995</v>
      </c>
      <c r="M4052" s="196">
        <v>0.78959000000000001</v>
      </c>
      <c r="N4052" s="196">
        <v>0.95582</v>
      </c>
      <c r="O4052" s="196"/>
      <c r="P4052" s="196"/>
      <c r="Q4052" s="197" t="s">
        <v>1</v>
      </c>
    </row>
    <row r="4053" spans="1:17" x14ac:dyDescent="0.2">
      <c r="A4053" s="198" t="s">
        <v>69</v>
      </c>
      <c r="B4053" s="199" t="s">
        <v>209</v>
      </c>
      <c r="C4053" s="199" t="s">
        <v>214</v>
      </c>
      <c r="D4053" s="199" t="s">
        <v>197</v>
      </c>
      <c r="E4053" s="199"/>
      <c r="F4053" s="199"/>
      <c r="G4053" s="199">
        <v>0.53908</v>
      </c>
      <c r="H4053" s="199">
        <v>0.54737000000000002</v>
      </c>
      <c r="I4053" s="199">
        <v>0.76093</v>
      </c>
      <c r="J4053" s="199">
        <v>0.68447000000000002</v>
      </c>
      <c r="K4053" s="199">
        <v>0.93547000000000002</v>
      </c>
      <c r="L4053" s="199">
        <v>0.88897999999999999</v>
      </c>
      <c r="M4053" s="199">
        <v>0.87634999999999996</v>
      </c>
      <c r="N4053" s="199">
        <v>1.03464</v>
      </c>
      <c r="O4053" s="199"/>
      <c r="P4053" s="199"/>
      <c r="Q4053" s="200" t="s">
        <v>1</v>
      </c>
    </row>
    <row r="4054" spans="1:17" x14ac:dyDescent="0.2">
      <c r="A4054" s="195" t="s">
        <v>69</v>
      </c>
      <c r="B4054" s="196" t="s">
        <v>209</v>
      </c>
      <c r="C4054" s="196" t="s">
        <v>215</v>
      </c>
      <c r="D4054" s="196" t="s">
        <v>195</v>
      </c>
      <c r="E4054" s="196">
        <v>0.59987999999999997</v>
      </c>
      <c r="F4054" s="196">
        <v>0.72404999999999997</v>
      </c>
      <c r="G4054" s="196">
        <v>0.61592000000000002</v>
      </c>
      <c r="H4054" s="196">
        <v>0.62746999999999997</v>
      </c>
      <c r="I4054" s="196">
        <v>0.65222999999999998</v>
      </c>
      <c r="J4054" s="196">
        <v>0.67184999999999995</v>
      </c>
      <c r="K4054" s="196">
        <v>0.87282000000000004</v>
      </c>
      <c r="L4054" s="196">
        <v>0.87397000000000002</v>
      </c>
      <c r="M4054" s="196">
        <v>0.80717000000000005</v>
      </c>
      <c r="N4054" s="196">
        <v>0.98492999999999997</v>
      </c>
      <c r="O4054" s="196"/>
      <c r="P4054" s="196"/>
      <c r="Q4054" s="197" t="s">
        <v>1</v>
      </c>
    </row>
    <row r="4055" spans="1:17" x14ac:dyDescent="0.2">
      <c r="A4055" s="198" t="s">
        <v>69</v>
      </c>
      <c r="B4055" s="199" t="s">
        <v>209</v>
      </c>
      <c r="C4055" s="199" t="s">
        <v>215</v>
      </c>
      <c r="D4055" s="199" t="s">
        <v>197</v>
      </c>
      <c r="E4055" s="199">
        <v>0.81899</v>
      </c>
      <c r="F4055" s="199">
        <v>0.95813000000000004</v>
      </c>
      <c r="G4055" s="199">
        <v>0.75453999999999999</v>
      </c>
      <c r="H4055" s="199">
        <v>0.79708999999999997</v>
      </c>
      <c r="I4055" s="199">
        <v>0.81050999999999995</v>
      </c>
      <c r="J4055" s="199">
        <v>0.80318999999999996</v>
      </c>
      <c r="K4055" s="199">
        <v>0.87775999999999998</v>
      </c>
      <c r="L4055" s="199">
        <v>1.0010399999999999</v>
      </c>
      <c r="M4055" s="199">
        <v>0.96045999999999998</v>
      </c>
      <c r="N4055" s="199">
        <v>1.0210300000000001</v>
      </c>
      <c r="O4055" s="199"/>
      <c r="P4055" s="199"/>
      <c r="Q4055" s="200" t="s">
        <v>1</v>
      </c>
    </row>
    <row r="4056" spans="1:17" x14ac:dyDescent="0.2">
      <c r="A4056" s="195" t="s">
        <v>69</v>
      </c>
      <c r="B4056" s="196" t="s">
        <v>209</v>
      </c>
      <c r="C4056" s="196" t="s">
        <v>213</v>
      </c>
      <c r="D4056" s="196" t="s">
        <v>195</v>
      </c>
      <c r="E4056" s="196">
        <v>0.68679000000000001</v>
      </c>
      <c r="F4056" s="196">
        <v>0.77956999999999999</v>
      </c>
      <c r="G4056" s="196">
        <v>0.62812999999999997</v>
      </c>
      <c r="H4056" s="196">
        <v>0.61519999999999997</v>
      </c>
      <c r="I4056" s="196">
        <v>0.65517000000000003</v>
      </c>
      <c r="J4056" s="196">
        <v>0.66395999999999999</v>
      </c>
      <c r="K4056" s="196">
        <v>0.80406999999999995</v>
      </c>
      <c r="L4056" s="196">
        <v>0.91769999999999996</v>
      </c>
      <c r="M4056" s="196">
        <v>0.72597999999999996</v>
      </c>
      <c r="N4056" s="196">
        <v>0.92412000000000005</v>
      </c>
      <c r="O4056" s="196"/>
      <c r="P4056" s="196"/>
      <c r="Q4056" s="197" t="s">
        <v>1</v>
      </c>
    </row>
    <row r="4057" spans="1:17" x14ac:dyDescent="0.2">
      <c r="A4057" s="198" t="s">
        <v>69</v>
      </c>
      <c r="B4057" s="199" t="s">
        <v>209</v>
      </c>
      <c r="C4057" s="199" t="s">
        <v>213</v>
      </c>
      <c r="D4057" s="199" t="s">
        <v>197</v>
      </c>
      <c r="E4057" s="199">
        <v>1.04413</v>
      </c>
      <c r="F4057" s="199">
        <v>1.0230900000000001</v>
      </c>
      <c r="G4057" s="199">
        <v>0.81760999999999995</v>
      </c>
      <c r="H4057" s="199">
        <v>0.79645999999999995</v>
      </c>
      <c r="I4057" s="199">
        <v>0.88775999999999999</v>
      </c>
      <c r="J4057" s="199">
        <v>0.88109999999999999</v>
      </c>
      <c r="K4057" s="199">
        <v>0.85912999999999995</v>
      </c>
      <c r="L4057" s="199">
        <v>0.98619000000000001</v>
      </c>
      <c r="M4057" s="199">
        <v>0.88283999999999996</v>
      </c>
      <c r="N4057" s="199">
        <v>1.0229900000000001</v>
      </c>
      <c r="O4057" s="199"/>
      <c r="P4057" s="199"/>
      <c r="Q4057" s="200" t="s">
        <v>1</v>
      </c>
    </row>
    <row r="4058" spans="1:17" x14ac:dyDescent="0.2">
      <c r="A4058" s="195" t="s">
        <v>69</v>
      </c>
      <c r="B4058" s="196" t="s">
        <v>209</v>
      </c>
      <c r="C4058" s="196" t="s">
        <v>212</v>
      </c>
      <c r="D4058" s="196" t="s">
        <v>195</v>
      </c>
      <c r="E4058" s="196">
        <v>0.71708000000000005</v>
      </c>
      <c r="F4058" s="196">
        <v>0.85946999999999996</v>
      </c>
      <c r="G4058" s="196">
        <v>0.65125</v>
      </c>
      <c r="H4058" s="196">
        <v>0.66944000000000004</v>
      </c>
      <c r="I4058" s="196">
        <v>0.76617000000000002</v>
      </c>
      <c r="J4058" s="196">
        <v>0.71867000000000003</v>
      </c>
      <c r="K4058" s="196">
        <v>0.89668999999999999</v>
      </c>
      <c r="L4058" s="196">
        <v>0.87236000000000002</v>
      </c>
      <c r="M4058" s="196">
        <v>0.82704999999999995</v>
      </c>
      <c r="N4058" s="196">
        <v>1.0206</v>
      </c>
      <c r="O4058" s="196"/>
      <c r="P4058" s="196"/>
      <c r="Q4058" s="197" t="s">
        <v>1</v>
      </c>
    </row>
    <row r="4059" spans="1:17" x14ac:dyDescent="0.2">
      <c r="A4059" s="198" t="s">
        <v>69</v>
      </c>
      <c r="B4059" s="199" t="s">
        <v>209</v>
      </c>
      <c r="C4059" s="199" t="s">
        <v>212</v>
      </c>
      <c r="D4059" s="199" t="s">
        <v>197</v>
      </c>
      <c r="E4059" s="199">
        <v>1.1094599999999999</v>
      </c>
      <c r="F4059" s="199">
        <v>1.22082</v>
      </c>
      <c r="G4059" s="199">
        <v>0.92961000000000005</v>
      </c>
      <c r="H4059" s="199">
        <v>0.93808000000000002</v>
      </c>
      <c r="I4059" s="199">
        <v>0.97685</v>
      </c>
      <c r="J4059" s="199">
        <v>0.99014000000000002</v>
      </c>
      <c r="K4059" s="199">
        <v>0.93591999999999997</v>
      </c>
      <c r="L4059" s="199">
        <v>1.04549</v>
      </c>
      <c r="M4059" s="199">
        <v>0.96596000000000004</v>
      </c>
      <c r="N4059" s="199">
        <v>1.05088</v>
      </c>
      <c r="O4059" s="199"/>
      <c r="P4059" s="199"/>
      <c r="Q4059" s="200" t="s">
        <v>1</v>
      </c>
    </row>
    <row r="4060" spans="1:17" x14ac:dyDescent="0.2">
      <c r="A4060" s="195" t="s">
        <v>69</v>
      </c>
      <c r="B4060" s="196" t="s">
        <v>209</v>
      </c>
      <c r="C4060" s="196" t="s">
        <v>210</v>
      </c>
      <c r="D4060" s="196" t="s">
        <v>195</v>
      </c>
      <c r="E4060" s="196">
        <v>0.92684999999999995</v>
      </c>
      <c r="F4060" s="196">
        <v>0.88539999999999996</v>
      </c>
      <c r="G4060" s="196">
        <v>0.66478000000000004</v>
      </c>
      <c r="H4060" s="196">
        <v>0.74029</v>
      </c>
      <c r="I4060" s="196">
        <v>0.76044999999999996</v>
      </c>
      <c r="J4060" s="196">
        <v>0.81045999999999996</v>
      </c>
      <c r="K4060" s="196">
        <v>0.82562999999999998</v>
      </c>
      <c r="L4060" s="196">
        <v>0.83257000000000003</v>
      </c>
      <c r="M4060" s="196">
        <v>0.78088000000000002</v>
      </c>
      <c r="N4060" s="196">
        <v>0.91971999999999998</v>
      </c>
      <c r="O4060" s="196">
        <v>0.80618999999999996</v>
      </c>
      <c r="P4060" s="196"/>
      <c r="Q4060" s="197" t="s">
        <v>1</v>
      </c>
    </row>
    <row r="4061" spans="1:17" x14ac:dyDescent="0.2">
      <c r="A4061" s="198" t="s">
        <v>69</v>
      </c>
      <c r="B4061" s="199" t="s">
        <v>209</v>
      </c>
      <c r="C4061" s="199" t="s">
        <v>210</v>
      </c>
      <c r="D4061" s="199" t="s">
        <v>197</v>
      </c>
      <c r="E4061" s="199">
        <v>1.5388299999999999</v>
      </c>
      <c r="F4061" s="199">
        <v>1.32935</v>
      </c>
      <c r="G4061" s="199">
        <v>1.0085</v>
      </c>
      <c r="H4061" s="199">
        <v>1.1186799999999999</v>
      </c>
      <c r="I4061" s="199">
        <v>1.08172</v>
      </c>
      <c r="J4061" s="199">
        <v>1.0457700000000001</v>
      </c>
      <c r="K4061" s="199">
        <v>0.93157999999999996</v>
      </c>
      <c r="L4061" s="199">
        <v>0.98768999999999996</v>
      </c>
      <c r="M4061" s="199">
        <v>0.93432000000000004</v>
      </c>
      <c r="N4061" s="199">
        <v>0.99924000000000002</v>
      </c>
      <c r="O4061" s="199">
        <v>0.50555000000000005</v>
      </c>
      <c r="P4061" s="199"/>
      <c r="Q4061" s="200" t="s">
        <v>1</v>
      </c>
    </row>
    <row r="4062" spans="1:17" x14ac:dyDescent="0.2">
      <c r="A4062" s="195" t="s">
        <v>69</v>
      </c>
      <c r="B4062" s="196" t="s">
        <v>209</v>
      </c>
      <c r="C4062" s="196" t="s">
        <v>206</v>
      </c>
      <c r="D4062" s="196" t="s">
        <v>195</v>
      </c>
      <c r="E4062" s="196"/>
      <c r="F4062" s="196"/>
      <c r="G4062" s="196"/>
      <c r="H4062" s="196"/>
      <c r="I4062" s="196"/>
      <c r="J4062" s="196"/>
      <c r="K4062" s="196"/>
      <c r="L4062" s="196"/>
      <c r="M4062" s="196"/>
      <c r="N4062" s="196"/>
      <c r="O4062" s="196"/>
      <c r="P4062" s="196"/>
      <c r="Q4062" s="197" t="s">
        <v>1</v>
      </c>
    </row>
    <row r="4063" spans="1:17" x14ac:dyDescent="0.2">
      <c r="A4063" s="198" t="s">
        <v>69</v>
      </c>
      <c r="B4063" s="199" t="s">
        <v>209</v>
      </c>
      <c r="C4063" s="199" t="s">
        <v>206</v>
      </c>
      <c r="D4063" s="199" t="s">
        <v>197</v>
      </c>
      <c r="E4063" s="199"/>
      <c r="F4063" s="199"/>
      <c r="G4063" s="199"/>
      <c r="H4063" s="199"/>
      <c r="I4063" s="199"/>
      <c r="J4063" s="199"/>
      <c r="K4063" s="199"/>
      <c r="L4063" s="199"/>
      <c r="M4063" s="199"/>
      <c r="N4063" s="199"/>
      <c r="O4063" s="199"/>
      <c r="P4063" s="199"/>
      <c r="Q4063" s="200" t="s">
        <v>1</v>
      </c>
    </row>
    <row r="4064" spans="1:17" x14ac:dyDescent="0.2">
      <c r="A4064" s="195" t="s">
        <v>69</v>
      </c>
      <c r="B4064" s="196" t="s">
        <v>209</v>
      </c>
      <c r="C4064" s="196" t="s">
        <v>211</v>
      </c>
      <c r="D4064" s="196" t="s">
        <v>195</v>
      </c>
      <c r="E4064" s="196"/>
      <c r="F4064" s="196"/>
      <c r="G4064" s="196"/>
      <c r="H4064" s="196"/>
      <c r="I4064" s="196"/>
      <c r="J4064" s="196"/>
      <c r="K4064" s="196"/>
      <c r="L4064" s="196"/>
      <c r="M4064" s="196"/>
      <c r="N4064" s="196"/>
      <c r="O4064" s="196"/>
      <c r="P4064" s="196"/>
      <c r="Q4064" s="197" t="s">
        <v>1</v>
      </c>
    </row>
    <row r="4065" spans="1:17" x14ac:dyDescent="0.2">
      <c r="A4065" s="198" t="s">
        <v>69</v>
      </c>
      <c r="B4065" s="199" t="s">
        <v>209</v>
      </c>
      <c r="C4065" s="199" t="s">
        <v>211</v>
      </c>
      <c r="D4065" s="199" t="s">
        <v>197</v>
      </c>
      <c r="E4065" s="199"/>
      <c r="F4065" s="199"/>
      <c r="G4065" s="199"/>
      <c r="H4065" s="199"/>
      <c r="I4065" s="199"/>
      <c r="J4065" s="199"/>
      <c r="K4065" s="199"/>
      <c r="L4065" s="199"/>
      <c r="M4065" s="199"/>
      <c r="N4065" s="199"/>
      <c r="O4065" s="199"/>
      <c r="P4065" s="199"/>
      <c r="Q4065" s="200" t="s">
        <v>1</v>
      </c>
    </row>
    <row r="4066" spans="1:17" x14ac:dyDescent="0.2">
      <c r="A4066" s="195" t="s">
        <v>69</v>
      </c>
      <c r="B4066" s="196" t="s">
        <v>207</v>
      </c>
      <c r="C4066" s="196" t="s">
        <v>214</v>
      </c>
      <c r="D4066" s="196" t="s">
        <v>195</v>
      </c>
      <c r="E4066" s="196"/>
      <c r="F4066" s="196">
        <v>1.05721</v>
      </c>
      <c r="G4066" s="196">
        <v>0.96506000000000003</v>
      </c>
      <c r="H4066" s="196">
        <v>0.80981000000000003</v>
      </c>
      <c r="I4066" s="196">
        <v>0.81750999999999996</v>
      </c>
      <c r="J4066" s="196">
        <v>0.82726</v>
      </c>
      <c r="K4066" s="196">
        <v>0.88829999999999998</v>
      </c>
      <c r="L4066" s="196">
        <v>0.87799000000000005</v>
      </c>
      <c r="M4066" s="196"/>
      <c r="N4066" s="196"/>
      <c r="O4066" s="196">
        <v>0.98982000000000003</v>
      </c>
      <c r="P4066" s="196"/>
      <c r="Q4066" s="197" t="s">
        <v>1</v>
      </c>
    </row>
    <row r="4067" spans="1:17" x14ac:dyDescent="0.2">
      <c r="A4067" s="198" t="s">
        <v>69</v>
      </c>
      <c r="B4067" s="199" t="s">
        <v>207</v>
      </c>
      <c r="C4067" s="199" t="s">
        <v>214</v>
      </c>
      <c r="D4067" s="199" t="s">
        <v>197</v>
      </c>
      <c r="E4067" s="199"/>
      <c r="F4067" s="199">
        <v>1.9714499999999999</v>
      </c>
      <c r="G4067" s="199">
        <v>1.6206100000000001</v>
      </c>
      <c r="H4067" s="199">
        <v>1.5326200000000001</v>
      </c>
      <c r="I4067" s="199">
        <v>1.4723200000000001</v>
      </c>
      <c r="J4067" s="199">
        <v>1.65428</v>
      </c>
      <c r="K4067" s="199">
        <v>1.43014</v>
      </c>
      <c r="L4067" s="199">
        <v>1.43771</v>
      </c>
      <c r="M4067" s="199"/>
      <c r="N4067" s="199"/>
      <c r="O4067" s="199">
        <v>1.2136400000000001</v>
      </c>
      <c r="P4067" s="199"/>
      <c r="Q4067" s="200" t="s">
        <v>1</v>
      </c>
    </row>
    <row r="4068" spans="1:17" x14ac:dyDescent="0.2">
      <c r="A4068" s="195" t="s">
        <v>69</v>
      </c>
      <c r="B4068" s="196" t="s">
        <v>207</v>
      </c>
      <c r="C4068" s="196" t="s">
        <v>215</v>
      </c>
      <c r="D4068" s="196" t="s">
        <v>195</v>
      </c>
      <c r="E4068" s="196"/>
      <c r="F4068" s="196">
        <v>0.93867</v>
      </c>
      <c r="G4068" s="196">
        <v>0.88524999999999998</v>
      </c>
      <c r="H4068" s="196">
        <v>0.73736000000000002</v>
      </c>
      <c r="I4068" s="196">
        <v>0.74743999999999999</v>
      </c>
      <c r="J4068" s="196">
        <v>0.75044</v>
      </c>
      <c r="K4068" s="196">
        <v>0.85441</v>
      </c>
      <c r="L4068" s="196">
        <v>0.87295</v>
      </c>
      <c r="M4068" s="196"/>
      <c r="N4068" s="196"/>
      <c r="O4068" s="196">
        <v>0.81688000000000005</v>
      </c>
      <c r="P4068" s="196"/>
      <c r="Q4068" s="197" t="s">
        <v>1</v>
      </c>
    </row>
    <row r="4069" spans="1:17" x14ac:dyDescent="0.2">
      <c r="A4069" s="198" t="s">
        <v>69</v>
      </c>
      <c r="B4069" s="199" t="s">
        <v>207</v>
      </c>
      <c r="C4069" s="199" t="s">
        <v>215</v>
      </c>
      <c r="D4069" s="199" t="s">
        <v>197</v>
      </c>
      <c r="E4069" s="199"/>
      <c r="F4069" s="199">
        <v>1.73892</v>
      </c>
      <c r="G4069" s="199">
        <v>1.52159</v>
      </c>
      <c r="H4069" s="199">
        <v>1.4134599999999999</v>
      </c>
      <c r="I4069" s="199">
        <v>1.36693</v>
      </c>
      <c r="J4069" s="199">
        <v>1.5793600000000001</v>
      </c>
      <c r="K4069" s="199">
        <v>1.41072</v>
      </c>
      <c r="L4069" s="199">
        <v>1.3508599999999999</v>
      </c>
      <c r="M4069" s="199"/>
      <c r="N4069" s="199"/>
      <c r="O4069" s="199">
        <v>1.4084700000000001</v>
      </c>
      <c r="P4069" s="199"/>
      <c r="Q4069" s="200" t="s">
        <v>1</v>
      </c>
    </row>
    <row r="4070" spans="1:17" x14ac:dyDescent="0.2">
      <c r="A4070" s="195" t="s">
        <v>69</v>
      </c>
      <c r="B4070" s="196" t="s">
        <v>207</v>
      </c>
      <c r="C4070" s="196" t="s">
        <v>213</v>
      </c>
      <c r="D4070" s="196" t="s">
        <v>195</v>
      </c>
      <c r="E4070" s="196"/>
      <c r="F4070" s="196">
        <v>0.82199</v>
      </c>
      <c r="G4070" s="196">
        <v>0.80189999999999995</v>
      </c>
      <c r="H4070" s="196">
        <v>0.70638999999999996</v>
      </c>
      <c r="I4070" s="196">
        <v>0.68947999999999998</v>
      </c>
      <c r="J4070" s="196">
        <v>0.76044</v>
      </c>
      <c r="K4070" s="196">
        <v>0.78686999999999996</v>
      </c>
      <c r="L4070" s="196">
        <v>0.78437999999999997</v>
      </c>
      <c r="M4070" s="196"/>
      <c r="N4070" s="196"/>
      <c r="O4070" s="196">
        <v>0.93542000000000003</v>
      </c>
      <c r="P4070" s="196"/>
      <c r="Q4070" s="197" t="s">
        <v>1</v>
      </c>
    </row>
    <row r="4071" spans="1:17" x14ac:dyDescent="0.2">
      <c r="A4071" s="198" t="s">
        <v>69</v>
      </c>
      <c r="B4071" s="199" t="s">
        <v>207</v>
      </c>
      <c r="C4071" s="199" t="s">
        <v>213</v>
      </c>
      <c r="D4071" s="199" t="s">
        <v>197</v>
      </c>
      <c r="E4071" s="199"/>
      <c r="F4071" s="199">
        <v>1.5339400000000001</v>
      </c>
      <c r="G4071" s="199">
        <v>1.47122</v>
      </c>
      <c r="H4071" s="199">
        <v>1.2670600000000001</v>
      </c>
      <c r="I4071" s="199">
        <v>1.1978500000000001</v>
      </c>
      <c r="J4071" s="199">
        <v>1.29922</v>
      </c>
      <c r="K4071" s="199">
        <v>1.28962</v>
      </c>
      <c r="L4071" s="199">
        <v>1.29823</v>
      </c>
      <c r="M4071" s="199"/>
      <c r="N4071" s="199"/>
      <c r="O4071" s="199">
        <v>1.4972099999999999</v>
      </c>
      <c r="P4071" s="199"/>
      <c r="Q4071" s="200" t="s">
        <v>1</v>
      </c>
    </row>
    <row r="4072" spans="1:17" x14ac:dyDescent="0.2">
      <c r="A4072" s="195" t="s">
        <v>69</v>
      </c>
      <c r="B4072" s="196" t="s">
        <v>207</v>
      </c>
      <c r="C4072" s="196" t="s">
        <v>212</v>
      </c>
      <c r="D4072" s="196" t="s">
        <v>195</v>
      </c>
      <c r="E4072" s="196"/>
      <c r="F4072" s="196">
        <v>0.81996999999999998</v>
      </c>
      <c r="G4072" s="196">
        <v>0.76622000000000001</v>
      </c>
      <c r="H4072" s="196">
        <v>0.69938</v>
      </c>
      <c r="I4072" s="196">
        <v>0.66296999999999995</v>
      </c>
      <c r="J4072" s="196">
        <v>0.63810999999999996</v>
      </c>
      <c r="K4072" s="196">
        <v>0.78224000000000005</v>
      </c>
      <c r="L4072" s="196">
        <v>0.86216000000000004</v>
      </c>
      <c r="M4072" s="196">
        <v>0.60487000000000002</v>
      </c>
      <c r="N4072" s="196">
        <v>0.61663999999999997</v>
      </c>
      <c r="O4072" s="196">
        <v>0.82504999999999995</v>
      </c>
      <c r="P4072" s="196"/>
      <c r="Q4072" s="197" t="s">
        <v>1</v>
      </c>
    </row>
    <row r="4073" spans="1:17" x14ac:dyDescent="0.2">
      <c r="A4073" s="198" t="s">
        <v>69</v>
      </c>
      <c r="B4073" s="199" t="s">
        <v>207</v>
      </c>
      <c r="C4073" s="199" t="s">
        <v>212</v>
      </c>
      <c r="D4073" s="199" t="s">
        <v>197</v>
      </c>
      <c r="E4073" s="199"/>
      <c r="F4073" s="199">
        <v>1.3557300000000001</v>
      </c>
      <c r="G4073" s="199">
        <v>1.22681</v>
      </c>
      <c r="H4073" s="199">
        <v>1.1170899999999999</v>
      </c>
      <c r="I4073" s="199">
        <v>1.04806</v>
      </c>
      <c r="J4073" s="199">
        <v>1.15381</v>
      </c>
      <c r="K4073" s="199">
        <v>1.18153</v>
      </c>
      <c r="L4073" s="199">
        <v>1.2340800000000001</v>
      </c>
      <c r="M4073" s="199">
        <v>0.95967999999999998</v>
      </c>
      <c r="N4073" s="199">
        <v>0.83914999999999995</v>
      </c>
      <c r="O4073" s="199">
        <v>1.30532</v>
      </c>
      <c r="P4073" s="199"/>
      <c r="Q4073" s="200" t="s">
        <v>1</v>
      </c>
    </row>
    <row r="4074" spans="1:17" x14ac:dyDescent="0.2">
      <c r="A4074" s="195" t="s">
        <v>69</v>
      </c>
      <c r="B4074" s="196" t="s">
        <v>207</v>
      </c>
      <c r="C4074" s="196" t="s">
        <v>210</v>
      </c>
      <c r="D4074" s="196" t="s">
        <v>195</v>
      </c>
      <c r="E4074" s="196"/>
      <c r="F4074" s="196"/>
      <c r="G4074" s="196"/>
      <c r="H4074" s="196"/>
      <c r="I4074" s="196"/>
      <c r="J4074" s="196"/>
      <c r="K4074" s="196"/>
      <c r="L4074" s="196"/>
      <c r="M4074" s="196"/>
      <c r="N4074" s="196"/>
      <c r="O4074" s="196"/>
      <c r="P4074" s="196"/>
      <c r="Q4074" s="197" t="s">
        <v>1</v>
      </c>
    </row>
    <row r="4075" spans="1:17" x14ac:dyDescent="0.2">
      <c r="A4075" s="198" t="s">
        <v>69</v>
      </c>
      <c r="B4075" s="199" t="s">
        <v>207</v>
      </c>
      <c r="C4075" s="199" t="s">
        <v>210</v>
      </c>
      <c r="D4075" s="199" t="s">
        <v>197</v>
      </c>
      <c r="E4075" s="199"/>
      <c r="F4075" s="199"/>
      <c r="G4075" s="199"/>
      <c r="H4075" s="199"/>
      <c r="I4075" s="199"/>
      <c r="J4075" s="199"/>
      <c r="K4075" s="199"/>
      <c r="L4075" s="199"/>
      <c r="M4075" s="199"/>
      <c r="N4075" s="199"/>
      <c r="O4075" s="199"/>
      <c r="P4075" s="199"/>
      <c r="Q4075" s="200" t="s">
        <v>1</v>
      </c>
    </row>
    <row r="4076" spans="1:17" x14ac:dyDescent="0.2">
      <c r="A4076" s="195" t="s">
        <v>69</v>
      </c>
      <c r="B4076" s="196" t="s">
        <v>207</v>
      </c>
      <c r="C4076" s="196" t="s">
        <v>206</v>
      </c>
      <c r="D4076" s="196" t="s">
        <v>195</v>
      </c>
      <c r="E4076" s="196"/>
      <c r="F4076" s="196"/>
      <c r="G4076" s="196"/>
      <c r="H4076" s="196"/>
      <c r="I4076" s="196"/>
      <c r="J4076" s="196"/>
      <c r="K4076" s="196"/>
      <c r="L4076" s="196"/>
      <c r="M4076" s="196"/>
      <c r="N4076" s="196"/>
      <c r="O4076" s="196"/>
      <c r="P4076" s="196"/>
      <c r="Q4076" s="197" t="s">
        <v>1</v>
      </c>
    </row>
    <row r="4077" spans="1:17" x14ac:dyDescent="0.2">
      <c r="A4077" s="198" t="s">
        <v>69</v>
      </c>
      <c r="B4077" s="199" t="s">
        <v>207</v>
      </c>
      <c r="C4077" s="199" t="s">
        <v>206</v>
      </c>
      <c r="D4077" s="199" t="s">
        <v>197</v>
      </c>
      <c r="E4077" s="199"/>
      <c r="F4077" s="199"/>
      <c r="G4077" s="199"/>
      <c r="H4077" s="199"/>
      <c r="I4077" s="199"/>
      <c r="J4077" s="199"/>
      <c r="K4077" s="199"/>
      <c r="L4077" s="199"/>
      <c r="M4077" s="199"/>
      <c r="N4077" s="199"/>
      <c r="O4077" s="199"/>
      <c r="P4077" s="199"/>
      <c r="Q4077" s="200" t="s">
        <v>1</v>
      </c>
    </row>
    <row r="4078" spans="1:17" x14ac:dyDescent="0.2">
      <c r="A4078" s="195" t="s">
        <v>69</v>
      </c>
      <c r="B4078" s="196" t="s">
        <v>207</v>
      </c>
      <c r="C4078" s="196" t="s">
        <v>211</v>
      </c>
      <c r="D4078" s="196" t="s">
        <v>195</v>
      </c>
      <c r="E4078" s="199"/>
      <c r="F4078" s="199"/>
      <c r="G4078" s="199"/>
      <c r="H4078" s="199"/>
      <c r="I4078" s="199"/>
      <c r="J4078" s="199"/>
      <c r="K4078" s="199"/>
      <c r="L4078" s="199"/>
      <c r="M4078" s="199"/>
      <c r="N4078" s="199"/>
      <c r="O4078" s="199"/>
      <c r="P4078" s="199"/>
      <c r="Q4078" s="200"/>
    </row>
    <row r="4079" spans="1:17" x14ac:dyDescent="0.2">
      <c r="A4079" s="198" t="s">
        <v>69</v>
      </c>
      <c r="B4079" s="199" t="s">
        <v>207</v>
      </c>
      <c r="C4079" s="199" t="s">
        <v>211</v>
      </c>
      <c r="D4079" s="199" t="s">
        <v>197</v>
      </c>
      <c r="E4079" s="199"/>
      <c r="F4079" s="199"/>
      <c r="G4079" s="199"/>
      <c r="H4079" s="199"/>
      <c r="I4079" s="199"/>
      <c r="J4079" s="199"/>
      <c r="K4079" s="199"/>
      <c r="L4079" s="199"/>
      <c r="M4079" s="199"/>
      <c r="N4079" s="199"/>
      <c r="O4079" s="199"/>
      <c r="P4079" s="199"/>
      <c r="Q4079" s="200"/>
    </row>
    <row r="4080" spans="1:17" x14ac:dyDescent="0.2">
      <c r="A4080" s="195" t="s">
        <v>69</v>
      </c>
      <c r="B4080" s="196" t="s">
        <v>207</v>
      </c>
      <c r="C4080" s="196" t="s">
        <v>1087</v>
      </c>
      <c r="D4080" s="196" t="s">
        <v>195</v>
      </c>
      <c r="E4080" s="199"/>
      <c r="F4080" s="199"/>
      <c r="G4080" s="199"/>
      <c r="H4080" s="199"/>
      <c r="I4080" s="199"/>
      <c r="J4080" s="199"/>
      <c r="K4080" s="199"/>
      <c r="L4080" s="199"/>
      <c r="M4080" s="199"/>
      <c r="N4080" s="199"/>
      <c r="O4080" s="199"/>
      <c r="P4080" s="199"/>
      <c r="Q4080" s="200"/>
    </row>
    <row r="4081" spans="1:17" x14ac:dyDescent="0.2">
      <c r="A4081" s="198" t="s">
        <v>69</v>
      </c>
      <c r="B4081" s="199" t="s">
        <v>207</v>
      </c>
      <c r="C4081" s="199" t="s">
        <v>1087</v>
      </c>
      <c r="D4081" s="199" t="s">
        <v>197</v>
      </c>
      <c r="E4081" s="199"/>
      <c r="F4081" s="199"/>
      <c r="G4081" s="199"/>
      <c r="H4081" s="199"/>
      <c r="I4081" s="199"/>
      <c r="J4081" s="199"/>
      <c r="K4081" s="199"/>
      <c r="L4081" s="199"/>
      <c r="M4081" s="199"/>
      <c r="N4081" s="199"/>
      <c r="O4081" s="199"/>
      <c r="P4081" s="199"/>
      <c r="Q4081" s="200"/>
    </row>
    <row r="4082" spans="1:17" x14ac:dyDescent="0.2">
      <c r="A4082" s="195" t="s">
        <v>70</v>
      </c>
      <c r="B4082" s="196" t="s">
        <v>208</v>
      </c>
      <c r="C4082" s="196" t="s">
        <v>214</v>
      </c>
      <c r="D4082" s="196" t="s">
        <v>195</v>
      </c>
      <c r="E4082" s="196">
        <v>390673</v>
      </c>
      <c r="F4082" s="196">
        <v>368850</v>
      </c>
      <c r="G4082" s="196">
        <v>368449</v>
      </c>
      <c r="H4082" s="196">
        <v>366284</v>
      </c>
      <c r="I4082" s="196">
        <v>391743</v>
      </c>
      <c r="J4082" s="196">
        <v>404814</v>
      </c>
      <c r="K4082" s="196">
        <v>417706</v>
      </c>
      <c r="L4082" s="196">
        <v>428105</v>
      </c>
      <c r="M4082" s="196">
        <v>457227</v>
      </c>
      <c r="N4082" s="196">
        <v>472134</v>
      </c>
      <c r="O4082" s="196"/>
      <c r="P4082" s="196"/>
      <c r="Q4082" s="197" t="s">
        <v>1</v>
      </c>
    </row>
    <row r="4083" spans="1:17" x14ac:dyDescent="0.2">
      <c r="A4083" s="198" t="s">
        <v>70</v>
      </c>
      <c r="B4083" s="199" t="s">
        <v>208</v>
      </c>
      <c r="C4083" s="199" t="s">
        <v>214</v>
      </c>
      <c r="D4083" s="199" t="s">
        <v>197</v>
      </c>
      <c r="E4083" s="199">
        <v>458364</v>
      </c>
      <c r="F4083" s="199">
        <v>416927</v>
      </c>
      <c r="G4083" s="199">
        <v>428127</v>
      </c>
      <c r="H4083" s="199">
        <v>396383</v>
      </c>
      <c r="I4083" s="199">
        <v>435201</v>
      </c>
      <c r="J4083" s="199">
        <v>445652</v>
      </c>
      <c r="K4083" s="199">
        <v>454767</v>
      </c>
      <c r="L4083" s="199">
        <v>479178</v>
      </c>
      <c r="M4083" s="199">
        <v>499684</v>
      </c>
      <c r="N4083" s="199">
        <v>511201</v>
      </c>
      <c r="O4083" s="199"/>
      <c r="P4083" s="199"/>
      <c r="Q4083" s="200" t="s">
        <v>1</v>
      </c>
    </row>
    <row r="4084" spans="1:17" x14ac:dyDescent="0.2">
      <c r="A4084" s="195" t="s">
        <v>70</v>
      </c>
      <c r="B4084" s="196" t="s">
        <v>208</v>
      </c>
      <c r="C4084" s="196" t="s">
        <v>215</v>
      </c>
      <c r="D4084" s="196" t="s">
        <v>195</v>
      </c>
      <c r="E4084" s="196">
        <v>356879</v>
      </c>
      <c r="F4084" s="196">
        <v>346797</v>
      </c>
      <c r="G4084" s="196">
        <v>338481</v>
      </c>
      <c r="H4084" s="196">
        <v>347601</v>
      </c>
      <c r="I4084" s="196">
        <v>357051</v>
      </c>
      <c r="J4084" s="196">
        <v>369049</v>
      </c>
      <c r="K4084" s="196">
        <v>381071</v>
      </c>
      <c r="L4084" s="196">
        <v>388720</v>
      </c>
      <c r="M4084" s="196">
        <v>422674</v>
      </c>
      <c r="N4084" s="196">
        <v>431923</v>
      </c>
      <c r="O4084" s="196"/>
      <c r="P4084" s="196"/>
      <c r="Q4084" s="197" t="s">
        <v>1</v>
      </c>
    </row>
    <row r="4085" spans="1:17" x14ac:dyDescent="0.2">
      <c r="A4085" s="198" t="s">
        <v>70</v>
      </c>
      <c r="B4085" s="199" t="s">
        <v>208</v>
      </c>
      <c r="C4085" s="199" t="s">
        <v>215</v>
      </c>
      <c r="D4085" s="199" t="s">
        <v>197</v>
      </c>
      <c r="E4085" s="199">
        <v>410544</v>
      </c>
      <c r="F4085" s="199">
        <v>389743</v>
      </c>
      <c r="G4085" s="199">
        <v>389294</v>
      </c>
      <c r="H4085" s="199">
        <v>386271</v>
      </c>
      <c r="I4085" s="199">
        <v>405464</v>
      </c>
      <c r="J4085" s="199">
        <v>424858</v>
      </c>
      <c r="K4085" s="199">
        <v>422436</v>
      </c>
      <c r="L4085" s="199">
        <v>438392</v>
      </c>
      <c r="M4085" s="199">
        <v>456643</v>
      </c>
      <c r="N4085" s="199">
        <v>477357</v>
      </c>
      <c r="O4085" s="199"/>
      <c r="P4085" s="199"/>
      <c r="Q4085" s="200" t="s">
        <v>1</v>
      </c>
    </row>
    <row r="4086" spans="1:17" x14ac:dyDescent="0.2">
      <c r="A4086" s="195" t="s">
        <v>70</v>
      </c>
      <c r="B4086" s="196" t="s">
        <v>208</v>
      </c>
      <c r="C4086" s="196" t="s">
        <v>213</v>
      </c>
      <c r="D4086" s="196" t="s">
        <v>195</v>
      </c>
      <c r="E4086" s="196">
        <v>304820</v>
      </c>
      <c r="F4086" s="196">
        <v>330624</v>
      </c>
      <c r="G4086" s="196">
        <v>321082</v>
      </c>
      <c r="H4086" s="196">
        <v>329708</v>
      </c>
      <c r="I4086" s="196">
        <v>331786</v>
      </c>
      <c r="J4086" s="196">
        <v>345825</v>
      </c>
      <c r="K4086" s="196">
        <v>362002</v>
      </c>
      <c r="L4086" s="196">
        <v>370394</v>
      </c>
      <c r="M4086" s="196">
        <v>399990</v>
      </c>
      <c r="N4086" s="196">
        <v>409725</v>
      </c>
      <c r="O4086" s="196"/>
      <c r="P4086" s="196"/>
      <c r="Q4086" s="197" t="s">
        <v>1</v>
      </c>
    </row>
    <row r="4087" spans="1:17" x14ac:dyDescent="0.2">
      <c r="A4087" s="198" t="s">
        <v>70</v>
      </c>
      <c r="B4087" s="199" t="s">
        <v>208</v>
      </c>
      <c r="C4087" s="199" t="s">
        <v>213</v>
      </c>
      <c r="D4087" s="199" t="s">
        <v>197</v>
      </c>
      <c r="E4087" s="199">
        <v>364652</v>
      </c>
      <c r="F4087" s="199">
        <v>370744</v>
      </c>
      <c r="G4087" s="199">
        <v>371055</v>
      </c>
      <c r="H4087" s="199">
        <v>372622</v>
      </c>
      <c r="I4087" s="199">
        <v>388400</v>
      </c>
      <c r="J4087" s="199">
        <v>403911</v>
      </c>
      <c r="K4087" s="199">
        <v>403128</v>
      </c>
      <c r="L4087" s="199">
        <v>411531</v>
      </c>
      <c r="M4087" s="199">
        <v>434051</v>
      </c>
      <c r="N4087" s="199">
        <v>448688</v>
      </c>
      <c r="O4087" s="199"/>
      <c r="P4087" s="199"/>
      <c r="Q4087" s="200" t="s">
        <v>1</v>
      </c>
    </row>
    <row r="4088" spans="1:17" x14ac:dyDescent="0.2">
      <c r="A4088" s="195" t="s">
        <v>70</v>
      </c>
      <c r="B4088" s="196" t="s">
        <v>208</v>
      </c>
      <c r="C4088" s="196" t="s">
        <v>212</v>
      </c>
      <c r="D4088" s="196" t="s">
        <v>195</v>
      </c>
      <c r="E4088" s="196">
        <v>276875</v>
      </c>
      <c r="F4088" s="196">
        <v>297802</v>
      </c>
      <c r="G4088" s="196">
        <v>303618</v>
      </c>
      <c r="H4088" s="196">
        <v>310188</v>
      </c>
      <c r="I4088" s="196">
        <v>312201</v>
      </c>
      <c r="J4088" s="196">
        <v>324405</v>
      </c>
      <c r="K4088" s="196">
        <v>337538</v>
      </c>
      <c r="L4088" s="196">
        <v>346421</v>
      </c>
      <c r="M4088" s="196">
        <v>353719</v>
      </c>
      <c r="N4088" s="196">
        <v>377168</v>
      </c>
      <c r="O4088" s="196"/>
      <c r="P4088" s="196"/>
      <c r="Q4088" s="197" t="s">
        <v>1</v>
      </c>
    </row>
    <row r="4089" spans="1:17" x14ac:dyDescent="0.2">
      <c r="A4089" s="198" t="s">
        <v>70</v>
      </c>
      <c r="B4089" s="199" t="s">
        <v>208</v>
      </c>
      <c r="C4089" s="199" t="s">
        <v>212</v>
      </c>
      <c r="D4089" s="199" t="s">
        <v>197</v>
      </c>
      <c r="E4089" s="199">
        <v>333274</v>
      </c>
      <c r="F4089" s="199">
        <v>347582</v>
      </c>
      <c r="G4089" s="199">
        <v>352312</v>
      </c>
      <c r="H4089" s="199">
        <v>355265</v>
      </c>
      <c r="I4089" s="199">
        <v>363587</v>
      </c>
      <c r="J4089" s="199">
        <v>372137</v>
      </c>
      <c r="K4089" s="199">
        <v>374553</v>
      </c>
      <c r="L4089" s="199">
        <v>390451</v>
      </c>
      <c r="M4089" s="199">
        <v>409744</v>
      </c>
      <c r="N4089" s="199">
        <v>417543</v>
      </c>
      <c r="O4089" s="199"/>
      <c r="P4089" s="199"/>
      <c r="Q4089" s="200" t="s">
        <v>1</v>
      </c>
    </row>
    <row r="4090" spans="1:17" x14ac:dyDescent="0.2">
      <c r="A4090" s="195" t="s">
        <v>70</v>
      </c>
      <c r="B4090" s="196" t="s">
        <v>208</v>
      </c>
      <c r="C4090" s="196" t="s">
        <v>210</v>
      </c>
      <c r="D4090" s="196" t="s">
        <v>195</v>
      </c>
      <c r="E4090" s="196">
        <v>244799</v>
      </c>
      <c r="F4090" s="196">
        <v>267989</v>
      </c>
      <c r="G4090" s="196">
        <v>273308</v>
      </c>
      <c r="H4090" s="196">
        <v>278683</v>
      </c>
      <c r="I4090" s="196">
        <v>281485</v>
      </c>
      <c r="J4090" s="196">
        <v>294194</v>
      </c>
      <c r="K4090" s="196">
        <v>306035</v>
      </c>
      <c r="L4090" s="196">
        <v>312462</v>
      </c>
      <c r="M4090" s="196">
        <v>337014</v>
      </c>
      <c r="N4090" s="196">
        <v>341298</v>
      </c>
      <c r="O4090" s="196"/>
      <c r="P4090" s="196"/>
      <c r="Q4090" s="197" t="s">
        <v>1</v>
      </c>
    </row>
    <row r="4091" spans="1:17" x14ac:dyDescent="0.2">
      <c r="A4091" s="198" t="s">
        <v>70</v>
      </c>
      <c r="B4091" s="199" t="s">
        <v>208</v>
      </c>
      <c r="C4091" s="199" t="s">
        <v>210</v>
      </c>
      <c r="D4091" s="199" t="s">
        <v>197</v>
      </c>
      <c r="E4091" s="199">
        <v>291995</v>
      </c>
      <c r="F4091" s="199">
        <v>316964</v>
      </c>
      <c r="G4091" s="199">
        <v>319106</v>
      </c>
      <c r="H4091" s="199">
        <v>327343</v>
      </c>
      <c r="I4091" s="199">
        <v>330538</v>
      </c>
      <c r="J4091" s="199">
        <v>343571</v>
      </c>
      <c r="K4091" s="199">
        <v>345166</v>
      </c>
      <c r="L4091" s="199">
        <v>351437</v>
      </c>
      <c r="M4091" s="199">
        <v>369282</v>
      </c>
      <c r="N4091" s="199">
        <v>371161</v>
      </c>
      <c r="O4091" s="199"/>
      <c r="P4091" s="199"/>
      <c r="Q4091" s="200" t="s">
        <v>1</v>
      </c>
    </row>
    <row r="4092" spans="1:17" x14ac:dyDescent="0.2">
      <c r="A4092" s="195" t="s">
        <v>70</v>
      </c>
      <c r="B4092" s="196" t="s">
        <v>208</v>
      </c>
      <c r="C4092" s="196" t="s">
        <v>206</v>
      </c>
      <c r="D4092" s="196" t="s">
        <v>195</v>
      </c>
      <c r="E4092" s="196">
        <v>216766</v>
      </c>
      <c r="F4092" s="196">
        <v>233005</v>
      </c>
      <c r="G4092" s="196">
        <v>238657</v>
      </c>
      <c r="H4092" s="196">
        <v>244992</v>
      </c>
      <c r="I4092" s="196">
        <v>250308</v>
      </c>
      <c r="J4092" s="196">
        <v>264662</v>
      </c>
      <c r="K4092" s="196">
        <v>273866</v>
      </c>
      <c r="L4092" s="196">
        <v>281329</v>
      </c>
      <c r="M4092" s="196">
        <v>295887</v>
      </c>
      <c r="N4092" s="196">
        <v>309094</v>
      </c>
      <c r="O4092" s="196"/>
      <c r="P4092" s="196"/>
      <c r="Q4092" s="197" t="s">
        <v>1</v>
      </c>
    </row>
    <row r="4093" spans="1:17" x14ac:dyDescent="0.2">
      <c r="A4093" s="198" t="s">
        <v>70</v>
      </c>
      <c r="B4093" s="199" t="s">
        <v>208</v>
      </c>
      <c r="C4093" s="199" t="s">
        <v>206</v>
      </c>
      <c r="D4093" s="199" t="s">
        <v>197</v>
      </c>
      <c r="E4093" s="199">
        <v>257102</v>
      </c>
      <c r="F4093" s="199">
        <v>283713</v>
      </c>
      <c r="G4093" s="199">
        <v>277640</v>
      </c>
      <c r="H4093" s="199">
        <v>308956</v>
      </c>
      <c r="I4093" s="199">
        <v>295203</v>
      </c>
      <c r="J4093" s="199">
        <v>298838</v>
      </c>
      <c r="K4093" s="199">
        <v>309705</v>
      </c>
      <c r="L4093" s="199">
        <v>319997</v>
      </c>
      <c r="M4093" s="199">
        <v>326307</v>
      </c>
      <c r="N4093" s="199">
        <v>332372</v>
      </c>
      <c r="O4093" s="199"/>
      <c r="P4093" s="199"/>
      <c r="Q4093" s="200" t="s">
        <v>1</v>
      </c>
    </row>
    <row r="4094" spans="1:17" x14ac:dyDescent="0.2">
      <c r="A4094" s="195" t="s">
        <v>70</v>
      </c>
      <c r="B4094" s="196" t="s">
        <v>208</v>
      </c>
      <c r="C4094" s="196" t="s">
        <v>211</v>
      </c>
      <c r="D4094" s="196" t="s">
        <v>195</v>
      </c>
      <c r="E4094" s="196"/>
      <c r="F4094" s="196"/>
      <c r="G4094" s="196"/>
      <c r="H4094" s="196"/>
      <c r="I4094" s="196"/>
      <c r="J4094" s="196"/>
      <c r="K4094" s="196"/>
      <c r="L4094" s="196"/>
      <c r="M4094" s="196"/>
      <c r="N4094" s="196"/>
      <c r="O4094" s="196"/>
      <c r="P4094" s="196"/>
      <c r="Q4094" s="197" t="s">
        <v>1</v>
      </c>
    </row>
    <row r="4095" spans="1:17" x14ac:dyDescent="0.2">
      <c r="A4095" s="198" t="s">
        <v>70</v>
      </c>
      <c r="B4095" s="199" t="s">
        <v>208</v>
      </c>
      <c r="C4095" s="199" t="s">
        <v>211</v>
      </c>
      <c r="D4095" s="199" t="s">
        <v>197</v>
      </c>
      <c r="E4095" s="199"/>
      <c r="F4095" s="199"/>
      <c r="G4095" s="199"/>
      <c r="H4095" s="199"/>
      <c r="I4095" s="199"/>
      <c r="J4095" s="199"/>
      <c r="K4095" s="199"/>
      <c r="L4095" s="199"/>
      <c r="M4095" s="199"/>
      <c r="N4095" s="199"/>
      <c r="O4095" s="199"/>
      <c r="P4095" s="199"/>
      <c r="Q4095" s="200" t="s">
        <v>1</v>
      </c>
    </row>
    <row r="4096" spans="1:17" x14ac:dyDescent="0.2">
      <c r="A4096" s="195" t="s">
        <v>70</v>
      </c>
      <c r="B4096" s="196" t="s">
        <v>205</v>
      </c>
      <c r="C4096" s="196" t="s">
        <v>214</v>
      </c>
      <c r="D4096" s="196" t="s">
        <v>195</v>
      </c>
      <c r="E4096" s="196">
        <v>196985</v>
      </c>
      <c r="F4096" s="196">
        <v>206131</v>
      </c>
      <c r="G4096" s="196">
        <v>211560</v>
      </c>
      <c r="H4096" s="196">
        <v>219945</v>
      </c>
      <c r="I4096" s="196">
        <v>223451</v>
      </c>
      <c r="J4096" s="196">
        <v>241462</v>
      </c>
      <c r="K4096" s="196">
        <v>247176</v>
      </c>
      <c r="L4096" s="196">
        <v>256744</v>
      </c>
      <c r="M4096" s="196">
        <v>256663</v>
      </c>
      <c r="N4096" s="196">
        <v>278253</v>
      </c>
      <c r="O4096" s="196"/>
      <c r="P4096" s="196"/>
      <c r="Q4096" s="197" t="s">
        <v>1</v>
      </c>
    </row>
    <row r="4097" spans="1:17" x14ac:dyDescent="0.2">
      <c r="A4097" s="198" t="s">
        <v>70</v>
      </c>
      <c r="B4097" s="199" t="s">
        <v>205</v>
      </c>
      <c r="C4097" s="199" t="s">
        <v>214</v>
      </c>
      <c r="D4097" s="199" t="s">
        <v>197</v>
      </c>
      <c r="E4097" s="199">
        <v>222291</v>
      </c>
      <c r="F4097" s="199">
        <v>268094</v>
      </c>
      <c r="G4097" s="199">
        <v>247859</v>
      </c>
      <c r="H4097" s="199">
        <v>275260</v>
      </c>
      <c r="I4097" s="199">
        <v>259341</v>
      </c>
      <c r="J4097" s="199">
        <v>276684</v>
      </c>
      <c r="K4097" s="199">
        <v>277841</v>
      </c>
      <c r="L4097" s="199">
        <v>288721</v>
      </c>
      <c r="M4097" s="199">
        <v>290567</v>
      </c>
      <c r="N4097" s="199">
        <v>292334</v>
      </c>
      <c r="O4097" s="199"/>
      <c r="P4097" s="199"/>
      <c r="Q4097" s="200" t="s">
        <v>1</v>
      </c>
    </row>
    <row r="4098" spans="1:17" x14ac:dyDescent="0.2">
      <c r="A4098" s="195" t="s">
        <v>70</v>
      </c>
      <c r="B4098" s="196" t="s">
        <v>205</v>
      </c>
      <c r="C4098" s="196" t="s">
        <v>215</v>
      </c>
      <c r="D4098" s="196" t="s">
        <v>195</v>
      </c>
      <c r="E4098" s="196">
        <v>166687</v>
      </c>
      <c r="F4098" s="196">
        <v>189717</v>
      </c>
      <c r="G4098" s="196">
        <v>180676</v>
      </c>
      <c r="H4098" s="196">
        <v>195220</v>
      </c>
      <c r="I4098" s="196">
        <v>189591</v>
      </c>
      <c r="J4098" s="196">
        <v>215537</v>
      </c>
      <c r="K4098" s="196">
        <v>218808</v>
      </c>
      <c r="L4098" s="196">
        <v>228760</v>
      </c>
      <c r="M4098" s="196">
        <v>235269</v>
      </c>
      <c r="N4098" s="196">
        <v>275270</v>
      </c>
      <c r="O4098" s="196"/>
      <c r="P4098" s="196"/>
      <c r="Q4098" s="197" t="s">
        <v>1</v>
      </c>
    </row>
    <row r="4099" spans="1:17" x14ac:dyDescent="0.2">
      <c r="A4099" s="198" t="s">
        <v>70</v>
      </c>
      <c r="B4099" s="199" t="s">
        <v>205</v>
      </c>
      <c r="C4099" s="199" t="s">
        <v>215</v>
      </c>
      <c r="D4099" s="199" t="s">
        <v>197</v>
      </c>
      <c r="E4099" s="199">
        <v>195979</v>
      </c>
      <c r="F4099" s="199">
        <v>235782</v>
      </c>
      <c r="G4099" s="199">
        <v>211249</v>
      </c>
      <c r="H4099" s="199">
        <v>242943</v>
      </c>
      <c r="I4099" s="199">
        <v>222267</v>
      </c>
      <c r="J4099" s="199">
        <v>248062</v>
      </c>
      <c r="K4099" s="199">
        <v>248949</v>
      </c>
      <c r="L4099" s="199">
        <v>252846</v>
      </c>
      <c r="M4099" s="199">
        <v>251556</v>
      </c>
      <c r="N4099" s="199">
        <v>291728</v>
      </c>
      <c r="O4099" s="199"/>
      <c r="P4099" s="199"/>
      <c r="Q4099" s="200" t="s">
        <v>1</v>
      </c>
    </row>
    <row r="4100" spans="1:17" x14ac:dyDescent="0.2">
      <c r="A4100" s="195" t="s">
        <v>70</v>
      </c>
      <c r="B4100" s="196" t="s">
        <v>205</v>
      </c>
      <c r="C4100" s="196" t="s">
        <v>213</v>
      </c>
      <c r="D4100" s="196" t="s">
        <v>195</v>
      </c>
      <c r="E4100" s="196"/>
      <c r="F4100" s="196"/>
      <c r="G4100" s="196"/>
      <c r="H4100" s="196"/>
      <c r="I4100" s="196"/>
      <c r="J4100" s="196"/>
      <c r="K4100" s="196"/>
      <c r="L4100" s="196"/>
      <c r="M4100" s="196"/>
      <c r="N4100" s="196"/>
      <c r="O4100" s="196"/>
      <c r="P4100" s="196"/>
      <c r="Q4100" s="197" t="s">
        <v>1</v>
      </c>
    </row>
    <row r="4101" spans="1:17" x14ac:dyDescent="0.2">
      <c r="A4101" s="198" t="s">
        <v>70</v>
      </c>
      <c r="B4101" s="199" t="s">
        <v>205</v>
      </c>
      <c r="C4101" s="199" t="s">
        <v>213</v>
      </c>
      <c r="D4101" s="199" t="s">
        <v>197</v>
      </c>
      <c r="E4101" s="199"/>
      <c r="F4101" s="199"/>
      <c r="G4101" s="199"/>
      <c r="H4101" s="199"/>
      <c r="I4101" s="199"/>
      <c r="J4101" s="199"/>
      <c r="K4101" s="199"/>
      <c r="L4101" s="199"/>
      <c r="M4101" s="199"/>
      <c r="N4101" s="199"/>
      <c r="O4101" s="199"/>
      <c r="P4101" s="199"/>
      <c r="Q4101" s="200" t="s">
        <v>1</v>
      </c>
    </row>
    <row r="4102" spans="1:17" x14ac:dyDescent="0.2">
      <c r="A4102" s="195" t="s">
        <v>70</v>
      </c>
      <c r="B4102" s="196" t="s">
        <v>205</v>
      </c>
      <c r="C4102" s="196" t="s">
        <v>212</v>
      </c>
      <c r="D4102" s="196" t="s">
        <v>195</v>
      </c>
      <c r="E4102" s="196"/>
      <c r="F4102" s="196"/>
      <c r="G4102" s="196"/>
      <c r="H4102" s="196"/>
      <c r="I4102" s="196"/>
      <c r="J4102" s="196"/>
      <c r="K4102" s="196"/>
      <c r="L4102" s="196"/>
      <c r="M4102" s="196"/>
      <c r="N4102" s="196"/>
      <c r="O4102" s="196"/>
      <c r="P4102" s="196"/>
      <c r="Q4102" s="197" t="s">
        <v>1</v>
      </c>
    </row>
    <row r="4103" spans="1:17" x14ac:dyDescent="0.2">
      <c r="A4103" s="198" t="s">
        <v>70</v>
      </c>
      <c r="B4103" s="199" t="s">
        <v>205</v>
      </c>
      <c r="C4103" s="199" t="s">
        <v>212</v>
      </c>
      <c r="D4103" s="199" t="s">
        <v>197</v>
      </c>
      <c r="E4103" s="199"/>
      <c r="F4103" s="199"/>
      <c r="G4103" s="199"/>
      <c r="H4103" s="199"/>
      <c r="I4103" s="199"/>
      <c r="J4103" s="199"/>
      <c r="K4103" s="199"/>
      <c r="L4103" s="199"/>
      <c r="M4103" s="199"/>
      <c r="N4103" s="199"/>
      <c r="O4103" s="199"/>
      <c r="P4103" s="199"/>
      <c r="Q4103" s="200" t="s">
        <v>1</v>
      </c>
    </row>
    <row r="4104" spans="1:17" x14ac:dyDescent="0.2">
      <c r="A4104" s="195" t="s">
        <v>70</v>
      </c>
      <c r="B4104" s="196" t="s">
        <v>205</v>
      </c>
      <c r="C4104" s="196" t="s">
        <v>210</v>
      </c>
      <c r="D4104" s="196" t="s">
        <v>195</v>
      </c>
      <c r="E4104" s="196"/>
      <c r="F4104" s="196"/>
      <c r="G4104" s="196"/>
      <c r="H4104" s="196"/>
      <c r="I4104" s="196"/>
      <c r="J4104" s="196"/>
      <c r="K4104" s="196"/>
      <c r="L4104" s="196"/>
      <c r="M4104" s="196"/>
      <c r="N4104" s="196"/>
      <c r="O4104" s="196"/>
      <c r="P4104" s="196"/>
      <c r="Q4104" s="197" t="s">
        <v>1</v>
      </c>
    </row>
    <row r="4105" spans="1:17" x14ac:dyDescent="0.2">
      <c r="A4105" s="198" t="s">
        <v>70</v>
      </c>
      <c r="B4105" s="199" t="s">
        <v>205</v>
      </c>
      <c r="C4105" s="199" t="s">
        <v>210</v>
      </c>
      <c r="D4105" s="199" t="s">
        <v>197</v>
      </c>
      <c r="E4105" s="199"/>
      <c r="F4105" s="199"/>
      <c r="G4105" s="199"/>
      <c r="H4105" s="199"/>
      <c r="I4105" s="199"/>
      <c r="J4105" s="199"/>
      <c r="K4105" s="199"/>
      <c r="L4105" s="199"/>
      <c r="M4105" s="199"/>
      <c r="N4105" s="199"/>
      <c r="O4105" s="199"/>
      <c r="P4105" s="199"/>
      <c r="Q4105" s="200" t="s">
        <v>1</v>
      </c>
    </row>
    <row r="4106" spans="1:17" x14ac:dyDescent="0.2">
      <c r="A4106" s="195" t="s">
        <v>70</v>
      </c>
      <c r="B4106" s="196" t="s">
        <v>205</v>
      </c>
      <c r="C4106" s="196" t="s">
        <v>206</v>
      </c>
      <c r="D4106" s="196" t="s">
        <v>195</v>
      </c>
      <c r="E4106" s="196"/>
      <c r="F4106" s="196"/>
      <c r="G4106" s="196"/>
      <c r="H4106" s="196"/>
      <c r="I4106" s="196"/>
      <c r="J4106" s="196"/>
      <c r="K4106" s="196"/>
      <c r="L4106" s="196"/>
      <c r="M4106" s="196"/>
      <c r="N4106" s="196"/>
      <c r="O4106" s="196"/>
      <c r="P4106" s="196"/>
      <c r="Q4106" s="197" t="s">
        <v>1</v>
      </c>
    </row>
    <row r="4107" spans="1:17" x14ac:dyDescent="0.2">
      <c r="A4107" s="198" t="s">
        <v>70</v>
      </c>
      <c r="B4107" s="199" t="s">
        <v>205</v>
      </c>
      <c r="C4107" s="199" t="s">
        <v>206</v>
      </c>
      <c r="D4107" s="199" t="s">
        <v>197</v>
      </c>
      <c r="E4107" s="199"/>
      <c r="F4107" s="199"/>
      <c r="G4107" s="199"/>
      <c r="H4107" s="199"/>
      <c r="I4107" s="199"/>
      <c r="J4107" s="199"/>
      <c r="K4107" s="199"/>
      <c r="L4107" s="199"/>
      <c r="M4107" s="199"/>
      <c r="N4107" s="199"/>
      <c r="O4107" s="199"/>
      <c r="P4107" s="199"/>
      <c r="Q4107" s="200" t="s">
        <v>1</v>
      </c>
    </row>
    <row r="4108" spans="1:17" x14ac:dyDescent="0.2">
      <c r="A4108" s="195" t="s">
        <v>70</v>
      </c>
      <c r="B4108" s="196" t="s">
        <v>205</v>
      </c>
      <c r="C4108" s="196" t="s">
        <v>211</v>
      </c>
      <c r="D4108" s="196" t="s">
        <v>195</v>
      </c>
      <c r="E4108" s="199"/>
      <c r="F4108" s="199"/>
      <c r="G4108" s="199"/>
      <c r="H4108" s="199"/>
      <c r="I4108" s="199"/>
      <c r="J4108" s="199"/>
      <c r="K4108" s="199"/>
      <c r="L4108" s="199"/>
      <c r="M4108" s="199"/>
      <c r="N4108" s="199"/>
      <c r="O4108" s="199"/>
      <c r="P4108" s="199"/>
      <c r="Q4108" s="200"/>
    </row>
    <row r="4109" spans="1:17" x14ac:dyDescent="0.2">
      <c r="A4109" s="198" t="s">
        <v>70</v>
      </c>
      <c r="B4109" s="199" t="s">
        <v>205</v>
      </c>
      <c r="C4109" s="199" t="s">
        <v>211</v>
      </c>
      <c r="D4109" s="199" t="s">
        <v>197</v>
      </c>
      <c r="E4109" s="199"/>
      <c r="F4109" s="199"/>
      <c r="G4109" s="199"/>
      <c r="H4109" s="199"/>
      <c r="I4109" s="199"/>
      <c r="J4109" s="199"/>
      <c r="K4109" s="199"/>
      <c r="L4109" s="199"/>
      <c r="M4109" s="199"/>
      <c r="N4109" s="199"/>
      <c r="O4109" s="199"/>
      <c r="P4109" s="199"/>
      <c r="Q4109" s="200"/>
    </row>
    <row r="4110" spans="1:17" x14ac:dyDescent="0.2">
      <c r="A4110" s="195" t="s">
        <v>70</v>
      </c>
      <c r="B4110" s="196" t="s">
        <v>205</v>
      </c>
      <c r="C4110" s="196" t="s">
        <v>1087</v>
      </c>
      <c r="D4110" s="196" t="s">
        <v>195</v>
      </c>
      <c r="E4110" s="199"/>
      <c r="F4110" s="199"/>
      <c r="G4110" s="199"/>
      <c r="H4110" s="199"/>
      <c r="I4110" s="199"/>
      <c r="J4110" s="199"/>
      <c r="K4110" s="199"/>
      <c r="L4110" s="199"/>
      <c r="M4110" s="199"/>
      <c r="N4110" s="199"/>
      <c r="O4110" s="199"/>
      <c r="P4110" s="199"/>
      <c r="Q4110" s="200"/>
    </row>
    <row r="4111" spans="1:17" x14ac:dyDescent="0.2">
      <c r="A4111" s="198" t="s">
        <v>70</v>
      </c>
      <c r="B4111" s="199" t="s">
        <v>205</v>
      </c>
      <c r="C4111" s="199" t="s">
        <v>1087</v>
      </c>
      <c r="D4111" s="199" t="s">
        <v>197</v>
      </c>
      <c r="E4111" s="199"/>
      <c r="F4111" s="199"/>
      <c r="G4111" s="199"/>
      <c r="H4111" s="199"/>
      <c r="I4111" s="199"/>
      <c r="J4111" s="199"/>
      <c r="K4111" s="199"/>
      <c r="L4111" s="199"/>
      <c r="M4111" s="199"/>
      <c r="N4111" s="199"/>
      <c r="O4111" s="199"/>
      <c r="P4111" s="199"/>
      <c r="Q4111" s="200"/>
    </row>
    <row r="4112" spans="1:17" x14ac:dyDescent="0.2">
      <c r="A4112" s="195" t="s">
        <v>70</v>
      </c>
      <c r="B4112" s="196" t="s">
        <v>209</v>
      </c>
      <c r="C4112" s="196" t="s">
        <v>214</v>
      </c>
      <c r="D4112" s="196" t="s">
        <v>195</v>
      </c>
      <c r="E4112" s="196"/>
      <c r="F4112" s="196"/>
      <c r="G4112" s="196"/>
      <c r="H4112" s="196">
        <v>4.1814499999999999</v>
      </c>
      <c r="I4112" s="196">
        <v>3.54135</v>
      </c>
      <c r="J4112" s="196">
        <v>2.9776600000000002</v>
      </c>
      <c r="K4112" s="196">
        <v>3.3683999999999998</v>
      </c>
      <c r="L4112" s="196">
        <v>3.1534300000000002</v>
      </c>
      <c r="M4112" s="196">
        <v>3.3963399999999999</v>
      </c>
      <c r="N4112" s="196">
        <v>2.3950800000000001</v>
      </c>
      <c r="O4112" s="196"/>
      <c r="P4112" s="196"/>
      <c r="Q4112" s="197" t="s">
        <v>1</v>
      </c>
    </row>
    <row r="4113" spans="1:17" x14ac:dyDescent="0.2">
      <c r="A4113" s="198" t="s">
        <v>70</v>
      </c>
      <c r="B4113" s="199" t="s">
        <v>209</v>
      </c>
      <c r="C4113" s="199" t="s">
        <v>214</v>
      </c>
      <c r="D4113" s="199" t="s">
        <v>197</v>
      </c>
      <c r="E4113" s="199"/>
      <c r="F4113" s="199"/>
      <c r="G4113" s="199"/>
      <c r="H4113" s="199">
        <v>4.9633799999999999</v>
      </c>
      <c r="I4113" s="199">
        <v>3.4485199999999998</v>
      </c>
      <c r="J4113" s="199">
        <v>3.4890500000000002</v>
      </c>
      <c r="K4113" s="199">
        <v>3.7715999999999998</v>
      </c>
      <c r="L4113" s="199">
        <v>3.2493099999999999</v>
      </c>
      <c r="M4113" s="199">
        <v>3.6709200000000002</v>
      </c>
      <c r="N4113" s="199">
        <v>2.7998799999999999</v>
      </c>
      <c r="O4113" s="199"/>
      <c r="P4113" s="199"/>
      <c r="Q4113" s="200" t="s">
        <v>1</v>
      </c>
    </row>
    <row r="4114" spans="1:17" x14ac:dyDescent="0.2">
      <c r="A4114" s="195" t="s">
        <v>70</v>
      </c>
      <c r="B4114" s="196" t="s">
        <v>209</v>
      </c>
      <c r="C4114" s="196" t="s">
        <v>215</v>
      </c>
      <c r="D4114" s="196" t="s">
        <v>195</v>
      </c>
      <c r="E4114" s="196"/>
      <c r="F4114" s="196"/>
      <c r="G4114" s="196"/>
      <c r="H4114" s="196">
        <v>3.7327300000000001</v>
      </c>
      <c r="I4114" s="196">
        <v>3.1275599999999999</v>
      </c>
      <c r="J4114" s="196">
        <v>2.6641400000000002</v>
      </c>
      <c r="K4114" s="196">
        <v>2.8191600000000001</v>
      </c>
      <c r="L4114" s="196">
        <v>2.97695</v>
      </c>
      <c r="M4114" s="196">
        <v>3.1814100000000001</v>
      </c>
      <c r="N4114" s="196">
        <v>2.0216599999999998</v>
      </c>
      <c r="O4114" s="196"/>
      <c r="P4114" s="196"/>
      <c r="Q4114" s="197" t="s">
        <v>1</v>
      </c>
    </row>
    <row r="4115" spans="1:17" x14ac:dyDescent="0.2">
      <c r="A4115" s="198" t="s">
        <v>70</v>
      </c>
      <c r="B4115" s="199" t="s">
        <v>209</v>
      </c>
      <c r="C4115" s="199" t="s">
        <v>215</v>
      </c>
      <c r="D4115" s="199" t="s">
        <v>197</v>
      </c>
      <c r="E4115" s="199"/>
      <c r="F4115" s="199"/>
      <c r="G4115" s="199"/>
      <c r="H4115" s="199">
        <v>4.2897299999999996</v>
      </c>
      <c r="I4115" s="199">
        <v>3.1238299999999999</v>
      </c>
      <c r="J4115" s="199">
        <v>3.0466700000000002</v>
      </c>
      <c r="K4115" s="199">
        <v>3.423</v>
      </c>
      <c r="L4115" s="199">
        <v>3.0497800000000002</v>
      </c>
      <c r="M4115" s="199">
        <v>3.4668199999999998</v>
      </c>
      <c r="N4115" s="199">
        <v>2.3634300000000001</v>
      </c>
      <c r="O4115" s="199"/>
      <c r="P4115" s="199"/>
      <c r="Q4115" s="200" t="s">
        <v>1</v>
      </c>
    </row>
    <row r="4116" spans="1:17" x14ac:dyDescent="0.2">
      <c r="A4116" s="195" t="s">
        <v>70</v>
      </c>
      <c r="B4116" s="196" t="s">
        <v>209</v>
      </c>
      <c r="C4116" s="196" t="s">
        <v>213</v>
      </c>
      <c r="D4116" s="196" t="s">
        <v>195</v>
      </c>
      <c r="E4116" s="196"/>
      <c r="F4116" s="196"/>
      <c r="G4116" s="196"/>
      <c r="H4116" s="196">
        <v>4.0023299999999997</v>
      </c>
      <c r="I4116" s="196">
        <v>3.67164</v>
      </c>
      <c r="J4116" s="196">
        <v>3.5674100000000002</v>
      </c>
      <c r="K4116" s="196">
        <v>3.85385</v>
      </c>
      <c r="L4116" s="196">
        <v>3.8858600000000001</v>
      </c>
      <c r="M4116" s="196">
        <v>3.8285999999999998</v>
      </c>
      <c r="N4116" s="196">
        <v>2.3496199999999998</v>
      </c>
      <c r="O4116" s="196"/>
      <c r="P4116" s="196"/>
      <c r="Q4116" s="197" t="s">
        <v>1</v>
      </c>
    </row>
    <row r="4117" spans="1:17" x14ac:dyDescent="0.2">
      <c r="A4117" s="198" t="s">
        <v>70</v>
      </c>
      <c r="B4117" s="199" t="s">
        <v>209</v>
      </c>
      <c r="C4117" s="199" t="s">
        <v>213</v>
      </c>
      <c r="D4117" s="199" t="s">
        <v>197</v>
      </c>
      <c r="E4117" s="199"/>
      <c r="F4117" s="199"/>
      <c r="G4117" s="199"/>
      <c r="H4117" s="199">
        <v>4.4380100000000002</v>
      </c>
      <c r="I4117" s="199">
        <v>3.7394400000000001</v>
      </c>
      <c r="J4117" s="199">
        <v>3.8176700000000001</v>
      </c>
      <c r="K4117" s="199">
        <v>4.1383900000000002</v>
      </c>
      <c r="L4117" s="199">
        <v>4.1063700000000001</v>
      </c>
      <c r="M4117" s="199">
        <v>4.1359199999999996</v>
      </c>
      <c r="N4117" s="199">
        <v>2.7825600000000001</v>
      </c>
      <c r="O4117" s="199"/>
      <c r="P4117" s="199"/>
      <c r="Q4117" s="200" t="s">
        <v>1</v>
      </c>
    </row>
    <row r="4118" spans="1:17" x14ac:dyDescent="0.2">
      <c r="A4118" s="195" t="s">
        <v>70</v>
      </c>
      <c r="B4118" s="196" t="s">
        <v>209</v>
      </c>
      <c r="C4118" s="196" t="s">
        <v>212</v>
      </c>
      <c r="D4118" s="196" t="s">
        <v>195</v>
      </c>
      <c r="E4118" s="196"/>
      <c r="F4118" s="196"/>
      <c r="G4118" s="196"/>
      <c r="H4118" s="196">
        <v>4.3970099999999999</v>
      </c>
      <c r="I4118" s="196">
        <v>3.70723</v>
      </c>
      <c r="J4118" s="196">
        <v>3.0051899999999998</v>
      </c>
      <c r="K4118" s="196">
        <v>3.26423</v>
      </c>
      <c r="L4118" s="196">
        <v>3.5474199999999998</v>
      </c>
      <c r="M4118" s="196">
        <v>4.0656600000000003</v>
      </c>
      <c r="N4118" s="196">
        <v>2.6388799999999999</v>
      </c>
      <c r="O4118" s="196"/>
      <c r="P4118" s="196"/>
      <c r="Q4118" s="197" t="s">
        <v>1</v>
      </c>
    </row>
    <row r="4119" spans="1:17" x14ac:dyDescent="0.2">
      <c r="A4119" s="198" t="s">
        <v>70</v>
      </c>
      <c r="B4119" s="199" t="s">
        <v>209</v>
      </c>
      <c r="C4119" s="199" t="s">
        <v>212</v>
      </c>
      <c r="D4119" s="199" t="s">
        <v>197</v>
      </c>
      <c r="E4119" s="199"/>
      <c r="F4119" s="199"/>
      <c r="G4119" s="199"/>
      <c r="H4119" s="199">
        <v>4.5737699999999997</v>
      </c>
      <c r="I4119" s="199">
        <v>3.8758300000000001</v>
      </c>
      <c r="J4119" s="199">
        <v>3.5169800000000002</v>
      </c>
      <c r="K4119" s="199">
        <v>3.6966700000000001</v>
      </c>
      <c r="L4119" s="199">
        <v>3.6954699999999998</v>
      </c>
      <c r="M4119" s="199">
        <v>4.1577200000000003</v>
      </c>
      <c r="N4119" s="199">
        <v>3.0001699999999998</v>
      </c>
      <c r="O4119" s="199"/>
      <c r="P4119" s="199"/>
      <c r="Q4119" s="200" t="s">
        <v>1</v>
      </c>
    </row>
    <row r="4120" spans="1:17" x14ac:dyDescent="0.2">
      <c r="A4120" s="195" t="s">
        <v>70</v>
      </c>
      <c r="B4120" s="196" t="s">
        <v>209</v>
      </c>
      <c r="C4120" s="196" t="s">
        <v>210</v>
      </c>
      <c r="D4120" s="196" t="s">
        <v>195</v>
      </c>
      <c r="E4120" s="196"/>
      <c r="F4120" s="196"/>
      <c r="G4120" s="196"/>
      <c r="H4120" s="196">
        <v>4.1161500000000002</v>
      </c>
      <c r="I4120" s="196">
        <v>3.4527600000000001</v>
      </c>
      <c r="J4120" s="196">
        <v>2.9215399999999998</v>
      </c>
      <c r="K4120" s="196">
        <v>2.9944299999999999</v>
      </c>
      <c r="L4120" s="196">
        <v>3.2160700000000002</v>
      </c>
      <c r="M4120" s="196">
        <v>3.6016300000000001</v>
      </c>
      <c r="N4120" s="196">
        <v>2.2722099999999998</v>
      </c>
      <c r="O4120" s="196"/>
      <c r="P4120" s="196"/>
      <c r="Q4120" s="197" t="s">
        <v>1</v>
      </c>
    </row>
    <row r="4121" spans="1:17" x14ac:dyDescent="0.2">
      <c r="A4121" s="198" t="s">
        <v>70</v>
      </c>
      <c r="B4121" s="199" t="s">
        <v>209</v>
      </c>
      <c r="C4121" s="199" t="s">
        <v>210</v>
      </c>
      <c r="D4121" s="199" t="s">
        <v>197</v>
      </c>
      <c r="E4121" s="199"/>
      <c r="F4121" s="199"/>
      <c r="G4121" s="199"/>
      <c r="H4121" s="199">
        <v>4.2967199999999997</v>
      </c>
      <c r="I4121" s="199">
        <v>3.4123199999999998</v>
      </c>
      <c r="J4121" s="199">
        <v>3.0753499999999998</v>
      </c>
      <c r="K4121" s="199">
        <v>3.5475699999999999</v>
      </c>
      <c r="L4121" s="199">
        <v>3.4068700000000001</v>
      </c>
      <c r="M4121" s="199">
        <v>3.9628299999999999</v>
      </c>
      <c r="N4121" s="199">
        <v>2.7799299999999998</v>
      </c>
      <c r="O4121" s="199"/>
      <c r="P4121" s="199"/>
      <c r="Q4121" s="200" t="s">
        <v>1</v>
      </c>
    </row>
    <row r="4122" spans="1:17" x14ac:dyDescent="0.2">
      <c r="A4122" s="195" t="s">
        <v>70</v>
      </c>
      <c r="B4122" s="196" t="s">
        <v>209</v>
      </c>
      <c r="C4122" s="196" t="s">
        <v>206</v>
      </c>
      <c r="D4122" s="196" t="s">
        <v>195</v>
      </c>
      <c r="E4122" s="196"/>
      <c r="F4122" s="196"/>
      <c r="G4122" s="196"/>
      <c r="H4122" s="196">
        <v>3.8719600000000001</v>
      </c>
      <c r="I4122" s="196">
        <v>3.74499</v>
      </c>
      <c r="J4122" s="196">
        <v>3.5006900000000001</v>
      </c>
      <c r="K4122" s="196">
        <v>5.09884</v>
      </c>
      <c r="L4122" s="196">
        <v>3.6412900000000001</v>
      </c>
      <c r="M4122" s="196">
        <v>4.0765599999999997</v>
      </c>
      <c r="N4122" s="196">
        <v>2.3015699999999999</v>
      </c>
      <c r="O4122" s="196"/>
      <c r="P4122" s="196"/>
      <c r="Q4122" s="197" t="s">
        <v>1</v>
      </c>
    </row>
    <row r="4123" spans="1:17" x14ac:dyDescent="0.2">
      <c r="A4123" s="198" t="s">
        <v>70</v>
      </c>
      <c r="B4123" s="199" t="s">
        <v>209</v>
      </c>
      <c r="C4123" s="199" t="s">
        <v>206</v>
      </c>
      <c r="D4123" s="199" t="s">
        <v>197</v>
      </c>
      <c r="E4123" s="199"/>
      <c r="F4123" s="199"/>
      <c r="G4123" s="199"/>
      <c r="H4123" s="199">
        <v>3.8607399999999998</v>
      </c>
      <c r="I4123" s="199">
        <v>3.6036199999999998</v>
      </c>
      <c r="J4123" s="199">
        <v>3.8960900000000001</v>
      </c>
      <c r="K4123" s="199">
        <v>4.2246699999999997</v>
      </c>
      <c r="L4123" s="199">
        <v>3.9841000000000002</v>
      </c>
      <c r="M4123" s="199">
        <v>4.5248799999999996</v>
      </c>
      <c r="N4123" s="199">
        <v>2.8994599999999999</v>
      </c>
      <c r="O4123" s="199"/>
      <c r="P4123" s="199"/>
      <c r="Q4123" s="200" t="s">
        <v>1</v>
      </c>
    </row>
    <row r="4124" spans="1:17" x14ac:dyDescent="0.2">
      <c r="A4124" s="195" t="s">
        <v>70</v>
      </c>
      <c r="B4124" s="196" t="s">
        <v>209</v>
      </c>
      <c r="C4124" s="196" t="s">
        <v>211</v>
      </c>
      <c r="D4124" s="196" t="s">
        <v>195</v>
      </c>
      <c r="E4124" s="196"/>
      <c r="F4124" s="196"/>
      <c r="G4124" s="196"/>
      <c r="H4124" s="196"/>
      <c r="I4124" s="196"/>
      <c r="J4124" s="196"/>
      <c r="K4124" s="196"/>
      <c r="L4124" s="196"/>
      <c r="M4124" s="196"/>
      <c r="N4124" s="196"/>
      <c r="O4124" s="196"/>
      <c r="P4124" s="196"/>
      <c r="Q4124" s="197" t="s">
        <v>1</v>
      </c>
    </row>
    <row r="4125" spans="1:17" x14ac:dyDescent="0.2">
      <c r="A4125" s="198" t="s">
        <v>70</v>
      </c>
      <c r="B4125" s="199" t="s">
        <v>209</v>
      </c>
      <c r="C4125" s="199" t="s">
        <v>211</v>
      </c>
      <c r="D4125" s="199" t="s">
        <v>197</v>
      </c>
      <c r="E4125" s="199"/>
      <c r="F4125" s="199"/>
      <c r="G4125" s="199"/>
      <c r="H4125" s="199"/>
      <c r="I4125" s="199"/>
      <c r="J4125" s="199"/>
      <c r="K4125" s="199"/>
      <c r="L4125" s="199"/>
      <c r="M4125" s="199"/>
      <c r="N4125" s="199"/>
      <c r="O4125" s="199"/>
      <c r="P4125" s="199"/>
      <c r="Q4125" s="200" t="s">
        <v>1</v>
      </c>
    </row>
    <row r="4126" spans="1:17" x14ac:dyDescent="0.2">
      <c r="A4126" s="195" t="s">
        <v>70</v>
      </c>
      <c r="B4126" s="196" t="s">
        <v>207</v>
      </c>
      <c r="C4126" s="196" t="s">
        <v>214</v>
      </c>
      <c r="D4126" s="196" t="s">
        <v>195</v>
      </c>
      <c r="E4126" s="196"/>
      <c r="F4126" s="196"/>
      <c r="G4126" s="196"/>
      <c r="H4126" s="196">
        <v>3.7127500000000002</v>
      </c>
      <c r="I4126" s="196"/>
      <c r="J4126" s="196">
        <v>2.8207300000000002</v>
      </c>
      <c r="K4126" s="196">
        <v>3.1657600000000001</v>
      </c>
      <c r="L4126" s="196">
        <v>3.0376599999999998</v>
      </c>
      <c r="M4126" s="196">
        <v>3.8159000000000001</v>
      </c>
      <c r="N4126" s="196">
        <v>2.1591900000000002</v>
      </c>
      <c r="O4126" s="196"/>
      <c r="P4126" s="196"/>
      <c r="Q4126" s="197" t="s">
        <v>1</v>
      </c>
    </row>
    <row r="4127" spans="1:17" x14ac:dyDescent="0.2">
      <c r="A4127" s="198" t="s">
        <v>70</v>
      </c>
      <c r="B4127" s="199" t="s">
        <v>207</v>
      </c>
      <c r="C4127" s="199" t="s">
        <v>214</v>
      </c>
      <c r="D4127" s="199" t="s">
        <v>197</v>
      </c>
      <c r="E4127" s="199"/>
      <c r="F4127" s="199"/>
      <c r="G4127" s="199"/>
      <c r="H4127" s="199">
        <v>3.5838800000000002</v>
      </c>
      <c r="I4127" s="199"/>
      <c r="J4127" s="199">
        <v>3.0674000000000001</v>
      </c>
      <c r="K4127" s="199">
        <v>3.8741599999999998</v>
      </c>
      <c r="L4127" s="199">
        <v>3.2218</v>
      </c>
      <c r="M4127" s="199">
        <v>3.9736099999999999</v>
      </c>
      <c r="N4127" s="199">
        <v>2.6076299999999999</v>
      </c>
      <c r="O4127" s="199"/>
      <c r="P4127" s="199"/>
      <c r="Q4127" s="200" t="s">
        <v>1</v>
      </c>
    </row>
    <row r="4128" spans="1:17" x14ac:dyDescent="0.2">
      <c r="A4128" s="195" t="s">
        <v>70</v>
      </c>
      <c r="B4128" s="196" t="s">
        <v>207</v>
      </c>
      <c r="C4128" s="196" t="s">
        <v>215</v>
      </c>
      <c r="D4128" s="196" t="s">
        <v>195</v>
      </c>
      <c r="E4128" s="196"/>
      <c r="F4128" s="196"/>
      <c r="G4128" s="196"/>
      <c r="H4128" s="196">
        <v>2.4997400000000001</v>
      </c>
      <c r="I4128" s="196"/>
      <c r="J4128" s="196">
        <v>1.9908399999999999</v>
      </c>
      <c r="K4128" s="196">
        <v>2.1736</v>
      </c>
      <c r="L4128" s="196">
        <v>1.86178</v>
      </c>
      <c r="M4128" s="196">
        <v>2.7627899999999999</v>
      </c>
      <c r="N4128" s="196">
        <v>1.33033</v>
      </c>
      <c r="O4128" s="196"/>
      <c r="P4128" s="196"/>
      <c r="Q4128" s="197" t="s">
        <v>1</v>
      </c>
    </row>
    <row r="4129" spans="1:17" x14ac:dyDescent="0.2">
      <c r="A4129" s="198" t="s">
        <v>70</v>
      </c>
      <c r="B4129" s="199" t="s">
        <v>207</v>
      </c>
      <c r="C4129" s="199" t="s">
        <v>215</v>
      </c>
      <c r="D4129" s="199" t="s">
        <v>197</v>
      </c>
      <c r="E4129" s="199"/>
      <c r="F4129" s="199"/>
      <c r="G4129" s="199"/>
      <c r="H4129" s="199">
        <v>2.5648</v>
      </c>
      <c r="I4129" s="199"/>
      <c r="J4129" s="199">
        <v>2.2873299999999999</v>
      </c>
      <c r="K4129" s="199">
        <v>2.3189500000000001</v>
      </c>
      <c r="L4129" s="199">
        <v>1.9648300000000001</v>
      </c>
      <c r="M4129" s="199">
        <v>3.0510100000000002</v>
      </c>
      <c r="N4129" s="199">
        <v>1.64811</v>
      </c>
      <c r="O4129" s="199"/>
      <c r="P4129" s="199"/>
      <c r="Q4129" s="200" t="s">
        <v>1</v>
      </c>
    </row>
    <row r="4130" spans="1:17" x14ac:dyDescent="0.2">
      <c r="A4130" s="195" t="s">
        <v>70</v>
      </c>
      <c r="B4130" s="196" t="s">
        <v>207</v>
      </c>
      <c r="C4130" s="196" t="s">
        <v>213</v>
      </c>
      <c r="D4130" s="196" t="s">
        <v>195</v>
      </c>
      <c r="E4130" s="196"/>
      <c r="F4130" s="196"/>
      <c r="G4130" s="196"/>
      <c r="H4130" s="196"/>
      <c r="I4130" s="196"/>
      <c r="J4130" s="196"/>
      <c r="K4130" s="196"/>
      <c r="L4130" s="196"/>
      <c r="M4130" s="196"/>
      <c r="N4130" s="196"/>
      <c r="O4130" s="196"/>
      <c r="P4130" s="196"/>
      <c r="Q4130" s="197" t="s">
        <v>1</v>
      </c>
    </row>
    <row r="4131" spans="1:17" x14ac:dyDescent="0.2">
      <c r="A4131" s="198" t="s">
        <v>70</v>
      </c>
      <c r="B4131" s="199" t="s">
        <v>207</v>
      </c>
      <c r="C4131" s="199" t="s">
        <v>213</v>
      </c>
      <c r="D4131" s="199" t="s">
        <v>197</v>
      </c>
      <c r="E4131" s="199"/>
      <c r="F4131" s="199"/>
      <c r="G4131" s="199"/>
      <c r="H4131" s="199"/>
      <c r="I4131" s="199"/>
      <c r="J4131" s="199"/>
      <c r="K4131" s="199"/>
      <c r="L4131" s="199"/>
      <c r="M4131" s="199"/>
      <c r="N4131" s="199"/>
      <c r="O4131" s="199"/>
      <c r="P4131" s="199"/>
      <c r="Q4131" s="200" t="s">
        <v>1</v>
      </c>
    </row>
    <row r="4132" spans="1:17" x14ac:dyDescent="0.2">
      <c r="A4132" s="195" t="s">
        <v>70</v>
      </c>
      <c r="B4132" s="196" t="s">
        <v>207</v>
      </c>
      <c r="C4132" s="196" t="s">
        <v>212</v>
      </c>
      <c r="D4132" s="196" t="s">
        <v>195</v>
      </c>
      <c r="E4132" s="196"/>
      <c r="F4132" s="196"/>
      <c r="G4132" s="196"/>
      <c r="H4132" s="196"/>
      <c r="I4132" s="196"/>
      <c r="J4132" s="196"/>
      <c r="K4132" s="196"/>
      <c r="L4132" s="196"/>
      <c r="M4132" s="196"/>
      <c r="N4132" s="196"/>
      <c r="O4132" s="196"/>
      <c r="P4132" s="196"/>
      <c r="Q4132" s="197" t="s">
        <v>1</v>
      </c>
    </row>
    <row r="4133" spans="1:17" x14ac:dyDescent="0.2">
      <c r="A4133" s="198" t="s">
        <v>70</v>
      </c>
      <c r="B4133" s="199" t="s">
        <v>207</v>
      </c>
      <c r="C4133" s="199" t="s">
        <v>212</v>
      </c>
      <c r="D4133" s="199" t="s">
        <v>197</v>
      </c>
      <c r="E4133" s="199"/>
      <c r="F4133" s="199"/>
      <c r="G4133" s="199"/>
      <c r="H4133" s="199"/>
      <c r="I4133" s="199"/>
      <c r="J4133" s="199"/>
      <c r="K4133" s="199"/>
      <c r="L4133" s="199"/>
      <c r="M4133" s="199"/>
      <c r="N4133" s="199"/>
      <c r="O4133" s="199"/>
      <c r="P4133" s="199"/>
      <c r="Q4133" s="200" t="s">
        <v>1</v>
      </c>
    </row>
    <row r="4134" spans="1:17" x14ac:dyDescent="0.2">
      <c r="A4134" s="195" t="s">
        <v>70</v>
      </c>
      <c r="B4134" s="196" t="s">
        <v>207</v>
      </c>
      <c r="C4134" s="196" t="s">
        <v>210</v>
      </c>
      <c r="D4134" s="196" t="s">
        <v>195</v>
      </c>
      <c r="E4134" s="196"/>
      <c r="F4134" s="196"/>
      <c r="G4134" s="196"/>
      <c r="H4134" s="196"/>
      <c r="I4134" s="196"/>
      <c r="J4134" s="196"/>
      <c r="K4134" s="196"/>
      <c r="L4134" s="196"/>
      <c r="M4134" s="196"/>
      <c r="N4134" s="196"/>
      <c r="O4134" s="196"/>
      <c r="P4134" s="196"/>
      <c r="Q4134" s="197" t="s">
        <v>1</v>
      </c>
    </row>
    <row r="4135" spans="1:17" x14ac:dyDescent="0.2">
      <c r="A4135" s="198" t="s">
        <v>70</v>
      </c>
      <c r="B4135" s="199" t="s">
        <v>207</v>
      </c>
      <c r="C4135" s="199" t="s">
        <v>210</v>
      </c>
      <c r="D4135" s="199" t="s">
        <v>197</v>
      </c>
      <c r="E4135" s="199"/>
      <c r="F4135" s="199"/>
      <c r="G4135" s="199"/>
      <c r="H4135" s="199"/>
      <c r="I4135" s="199"/>
      <c r="J4135" s="199"/>
      <c r="K4135" s="199"/>
      <c r="L4135" s="199"/>
      <c r="M4135" s="199"/>
      <c r="N4135" s="199"/>
      <c r="O4135" s="199"/>
      <c r="P4135" s="199"/>
      <c r="Q4135" s="200" t="s">
        <v>1</v>
      </c>
    </row>
    <row r="4136" spans="1:17" x14ac:dyDescent="0.2">
      <c r="A4136" s="195" t="s">
        <v>70</v>
      </c>
      <c r="B4136" s="196" t="s">
        <v>207</v>
      </c>
      <c r="C4136" s="196" t="s">
        <v>206</v>
      </c>
      <c r="D4136" s="196" t="s">
        <v>195</v>
      </c>
      <c r="E4136" s="196"/>
      <c r="F4136" s="196"/>
      <c r="G4136" s="196"/>
      <c r="H4136" s="196"/>
      <c r="I4136" s="196"/>
      <c r="J4136" s="196"/>
      <c r="K4136" s="196"/>
      <c r="L4136" s="196"/>
      <c r="M4136" s="196"/>
      <c r="N4136" s="196"/>
      <c r="O4136" s="196"/>
      <c r="P4136" s="196"/>
      <c r="Q4136" s="197" t="s">
        <v>1</v>
      </c>
    </row>
    <row r="4137" spans="1:17" x14ac:dyDescent="0.2">
      <c r="A4137" s="198" t="s">
        <v>70</v>
      </c>
      <c r="B4137" s="199" t="s">
        <v>207</v>
      </c>
      <c r="C4137" s="199" t="s">
        <v>206</v>
      </c>
      <c r="D4137" s="199" t="s">
        <v>197</v>
      </c>
      <c r="E4137" s="199"/>
      <c r="F4137" s="199"/>
      <c r="G4137" s="199"/>
      <c r="H4137" s="199"/>
      <c r="I4137" s="199"/>
      <c r="J4137" s="199"/>
      <c r="K4137" s="199"/>
      <c r="L4137" s="199"/>
      <c r="M4137" s="199"/>
      <c r="N4137" s="199"/>
      <c r="O4137" s="199"/>
      <c r="P4137" s="199"/>
      <c r="Q4137" s="200" t="s">
        <v>1</v>
      </c>
    </row>
    <row r="4138" spans="1:17" x14ac:dyDescent="0.2">
      <c r="A4138" s="195" t="s">
        <v>70</v>
      </c>
      <c r="B4138" s="196" t="s">
        <v>207</v>
      </c>
      <c r="C4138" s="196" t="s">
        <v>211</v>
      </c>
      <c r="D4138" s="196" t="s">
        <v>195</v>
      </c>
      <c r="E4138" s="199"/>
      <c r="F4138" s="199"/>
      <c r="G4138" s="199"/>
      <c r="H4138" s="199"/>
      <c r="I4138" s="199"/>
      <c r="J4138" s="199"/>
      <c r="K4138" s="199"/>
      <c r="L4138" s="199"/>
      <c r="M4138" s="199"/>
      <c r="N4138" s="199"/>
      <c r="O4138" s="199"/>
      <c r="P4138" s="199"/>
      <c r="Q4138" s="200"/>
    </row>
    <row r="4139" spans="1:17" x14ac:dyDescent="0.2">
      <c r="A4139" s="198" t="s">
        <v>70</v>
      </c>
      <c r="B4139" s="199" t="s">
        <v>207</v>
      </c>
      <c r="C4139" s="199" t="s">
        <v>211</v>
      </c>
      <c r="D4139" s="199" t="s">
        <v>197</v>
      </c>
      <c r="E4139" s="199"/>
      <c r="F4139" s="199"/>
      <c r="G4139" s="199"/>
      <c r="H4139" s="199"/>
      <c r="I4139" s="199"/>
      <c r="J4139" s="199"/>
      <c r="K4139" s="199"/>
      <c r="L4139" s="199"/>
      <c r="M4139" s="199"/>
      <c r="N4139" s="199"/>
      <c r="O4139" s="199"/>
      <c r="P4139" s="199"/>
      <c r="Q4139" s="200"/>
    </row>
    <row r="4140" spans="1:17" x14ac:dyDescent="0.2">
      <c r="A4140" s="195" t="s">
        <v>70</v>
      </c>
      <c r="B4140" s="196" t="s">
        <v>207</v>
      </c>
      <c r="C4140" s="196" t="s">
        <v>1087</v>
      </c>
      <c r="D4140" s="196" t="s">
        <v>195</v>
      </c>
      <c r="E4140" s="199"/>
      <c r="F4140" s="199"/>
      <c r="G4140" s="199"/>
      <c r="H4140" s="199"/>
      <c r="I4140" s="199"/>
      <c r="J4140" s="199"/>
      <c r="K4140" s="199"/>
      <c r="L4140" s="199"/>
      <c r="M4140" s="199"/>
      <c r="N4140" s="199"/>
      <c r="O4140" s="199"/>
      <c r="P4140" s="199"/>
      <c r="Q4140" s="200"/>
    </row>
    <row r="4141" spans="1:17" x14ac:dyDescent="0.2">
      <c r="A4141" s="198" t="s">
        <v>70</v>
      </c>
      <c r="B4141" s="199" t="s">
        <v>207</v>
      </c>
      <c r="C4141" s="199" t="s">
        <v>1087</v>
      </c>
      <c r="D4141" s="199" t="s">
        <v>197</v>
      </c>
      <c r="E4141" s="199"/>
      <c r="F4141" s="199"/>
      <c r="G4141" s="199"/>
      <c r="H4141" s="199"/>
      <c r="I4141" s="199"/>
      <c r="J4141" s="199"/>
      <c r="K4141" s="199"/>
      <c r="L4141" s="199"/>
      <c r="M4141" s="199"/>
      <c r="N4141" s="199"/>
      <c r="O4141" s="199"/>
      <c r="P4141" s="199"/>
      <c r="Q4141" s="200"/>
    </row>
    <row r="4142" spans="1:17" x14ac:dyDescent="0.2">
      <c r="A4142" s="195" t="s">
        <v>71</v>
      </c>
      <c r="B4142" s="196" t="s">
        <v>208</v>
      </c>
      <c r="C4142" s="196" t="s">
        <v>214</v>
      </c>
      <c r="D4142" s="196" t="s">
        <v>195</v>
      </c>
      <c r="E4142" s="196"/>
      <c r="F4142" s="196">
        <v>17271</v>
      </c>
      <c r="G4142" s="196">
        <v>17228</v>
      </c>
      <c r="H4142" s="196">
        <v>19204</v>
      </c>
      <c r="I4142" s="196">
        <v>17093</v>
      </c>
      <c r="J4142" s="196">
        <v>16946</v>
      </c>
      <c r="K4142" s="196">
        <v>17080</v>
      </c>
      <c r="L4142" s="196">
        <v>16302</v>
      </c>
      <c r="M4142" s="196">
        <v>15342</v>
      </c>
      <c r="N4142" s="196">
        <v>15420</v>
      </c>
      <c r="O4142" s="196"/>
      <c r="P4142" s="196"/>
      <c r="Q4142" s="197" t="s">
        <v>1</v>
      </c>
    </row>
    <row r="4143" spans="1:17" x14ac:dyDescent="0.2">
      <c r="A4143" s="198" t="s">
        <v>71</v>
      </c>
      <c r="B4143" s="199" t="s">
        <v>208</v>
      </c>
      <c r="C4143" s="199" t="s">
        <v>214</v>
      </c>
      <c r="D4143" s="199" t="s">
        <v>197</v>
      </c>
      <c r="E4143" s="199"/>
      <c r="F4143" s="199">
        <v>19765</v>
      </c>
      <c r="G4143" s="199">
        <v>20474</v>
      </c>
      <c r="H4143" s="199">
        <v>22226</v>
      </c>
      <c r="I4143" s="199">
        <v>19401</v>
      </c>
      <c r="J4143" s="199">
        <v>19445</v>
      </c>
      <c r="K4143" s="199">
        <v>19298</v>
      </c>
      <c r="L4143" s="199">
        <v>18573</v>
      </c>
      <c r="M4143" s="199">
        <v>17315</v>
      </c>
      <c r="N4143" s="199">
        <v>17123</v>
      </c>
      <c r="O4143" s="199"/>
      <c r="P4143" s="199"/>
      <c r="Q4143" s="200" t="s">
        <v>1</v>
      </c>
    </row>
    <row r="4144" spans="1:17" x14ac:dyDescent="0.2">
      <c r="A4144" s="195" t="s">
        <v>71</v>
      </c>
      <c r="B4144" s="196" t="s">
        <v>208</v>
      </c>
      <c r="C4144" s="196" t="s">
        <v>215</v>
      </c>
      <c r="D4144" s="196" t="s">
        <v>195</v>
      </c>
      <c r="E4144" s="196"/>
      <c r="F4144" s="196">
        <v>16563</v>
      </c>
      <c r="G4144" s="196">
        <v>16370</v>
      </c>
      <c r="H4144" s="196">
        <v>16967</v>
      </c>
      <c r="I4144" s="196">
        <v>16572</v>
      </c>
      <c r="J4144" s="196">
        <v>16187</v>
      </c>
      <c r="K4144" s="196">
        <v>16348</v>
      </c>
      <c r="L4144" s="196">
        <v>16569</v>
      </c>
      <c r="M4144" s="196">
        <v>15724</v>
      </c>
      <c r="N4144" s="196">
        <v>14992</v>
      </c>
      <c r="O4144" s="196"/>
      <c r="P4144" s="196"/>
      <c r="Q4144" s="197" t="s">
        <v>1</v>
      </c>
    </row>
    <row r="4145" spans="1:17" x14ac:dyDescent="0.2">
      <c r="A4145" s="198" t="s">
        <v>71</v>
      </c>
      <c r="B4145" s="199" t="s">
        <v>208</v>
      </c>
      <c r="C4145" s="199" t="s">
        <v>215</v>
      </c>
      <c r="D4145" s="199" t="s">
        <v>197</v>
      </c>
      <c r="E4145" s="199"/>
      <c r="F4145" s="199">
        <v>19293</v>
      </c>
      <c r="G4145" s="199">
        <v>21380</v>
      </c>
      <c r="H4145" s="199">
        <v>19832</v>
      </c>
      <c r="I4145" s="199">
        <v>19227</v>
      </c>
      <c r="J4145" s="199">
        <v>18622</v>
      </c>
      <c r="K4145" s="199">
        <v>18805</v>
      </c>
      <c r="L4145" s="199">
        <v>18919</v>
      </c>
      <c r="M4145" s="199">
        <v>18311</v>
      </c>
      <c r="N4145" s="199">
        <v>17501</v>
      </c>
      <c r="O4145" s="199"/>
      <c r="P4145" s="199"/>
      <c r="Q4145" s="200" t="s">
        <v>1</v>
      </c>
    </row>
    <row r="4146" spans="1:17" x14ac:dyDescent="0.2">
      <c r="A4146" s="195" t="s">
        <v>71</v>
      </c>
      <c r="B4146" s="196" t="s">
        <v>208</v>
      </c>
      <c r="C4146" s="196" t="s">
        <v>213</v>
      </c>
      <c r="D4146" s="196" t="s">
        <v>195</v>
      </c>
      <c r="E4146" s="196"/>
      <c r="F4146" s="196">
        <v>17217</v>
      </c>
      <c r="G4146" s="196">
        <v>17575</v>
      </c>
      <c r="H4146" s="196">
        <v>17289</v>
      </c>
      <c r="I4146" s="196">
        <v>17833</v>
      </c>
      <c r="J4146" s="196">
        <v>17123</v>
      </c>
      <c r="K4146" s="196">
        <v>17037</v>
      </c>
      <c r="L4146" s="196">
        <v>17029</v>
      </c>
      <c r="M4146" s="196">
        <v>17242</v>
      </c>
      <c r="N4146" s="196">
        <v>16384</v>
      </c>
      <c r="O4146" s="196"/>
      <c r="P4146" s="196"/>
      <c r="Q4146" s="197" t="s">
        <v>1</v>
      </c>
    </row>
    <row r="4147" spans="1:17" x14ac:dyDescent="0.2">
      <c r="A4147" s="198" t="s">
        <v>71</v>
      </c>
      <c r="B4147" s="199" t="s">
        <v>208</v>
      </c>
      <c r="C4147" s="199" t="s">
        <v>213</v>
      </c>
      <c r="D4147" s="199" t="s">
        <v>197</v>
      </c>
      <c r="E4147" s="199"/>
      <c r="F4147" s="199">
        <v>19999</v>
      </c>
      <c r="G4147" s="199">
        <v>20958</v>
      </c>
      <c r="H4147" s="199">
        <v>20342</v>
      </c>
      <c r="I4147" s="199">
        <v>21224</v>
      </c>
      <c r="J4147" s="199">
        <v>20238</v>
      </c>
      <c r="K4147" s="199">
        <v>19850</v>
      </c>
      <c r="L4147" s="199">
        <v>19992</v>
      </c>
      <c r="M4147" s="199">
        <v>19881</v>
      </c>
      <c r="N4147" s="199">
        <v>19453</v>
      </c>
      <c r="O4147" s="199"/>
      <c r="P4147" s="199"/>
      <c r="Q4147" s="200" t="s">
        <v>1</v>
      </c>
    </row>
    <row r="4148" spans="1:17" x14ac:dyDescent="0.2">
      <c r="A4148" s="195" t="s">
        <v>71</v>
      </c>
      <c r="B4148" s="196" t="s">
        <v>208</v>
      </c>
      <c r="C4148" s="196" t="s">
        <v>212</v>
      </c>
      <c r="D4148" s="196" t="s">
        <v>195</v>
      </c>
      <c r="E4148" s="196"/>
      <c r="F4148" s="196">
        <v>16623</v>
      </c>
      <c r="G4148" s="196">
        <v>16871</v>
      </c>
      <c r="H4148" s="196">
        <v>16824</v>
      </c>
      <c r="I4148" s="196">
        <v>17315</v>
      </c>
      <c r="J4148" s="196">
        <v>17280</v>
      </c>
      <c r="K4148" s="196">
        <v>16901</v>
      </c>
      <c r="L4148" s="196">
        <v>16990</v>
      </c>
      <c r="M4148" s="196">
        <v>17083</v>
      </c>
      <c r="N4148" s="196">
        <v>17248</v>
      </c>
      <c r="O4148" s="196"/>
      <c r="P4148" s="196"/>
      <c r="Q4148" s="197" t="s">
        <v>1</v>
      </c>
    </row>
    <row r="4149" spans="1:17" x14ac:dyDescent="0.2">
      <c r="A4149" s="198" t="s">
        <v>71</v>
      </c>
      <c r="B4149" s="199" t="s">
        <v>208</v>
      </c>
      <c r="C4149" s="199" t="s">
        <v>212</v>
      </c>
      <c r="D4149" s="199" t="s">
        <v>197</v>
      </c>
      <c r="E4149" s="199"/>
      <c r="F4149" s="199">
        <v>18284</v>
      </c>
      <c r="G4149" s="199">
        <v>18039</v>
      </c>
      <c r="H4149" s="199">
        <v>18541</v>
      </c>
      <c r="I4149" s="199">
        <v>19490</v>
      </c>
      <c r="J4149" s="199">
        <v>19679</v>
      </c>
      <c r="K4149" s="199">
        <v>19416</v>
      </c>
      <c r="L4149" s="199">
        <v>19084</v>
      </c>
      <c r="M4149" s="199">
        <v>19191</v>
      </c>
      <c r="N4149" s="199">
        <v>19516</v>
      </c>
      <c r="O4149" s="199"/>
      <c r="P4149" s="199"/>
      <c r="Q4149" s="200" t="s">
        <v>1</v>
      </c>
    </row>
    <row r="4150" spans="1:17" x14ac:dyDescent="0.2">
      <c r="A4150" s="195" t="s">
        <v>71</v>
      </c>
      <c r="B4150" s="196" t="s">
        <v>208</v>
      </c>
      <c r="C4150" s="196" t="s">
        <v>210</v>
      </c>
      <c r="D4150" s="196" t="s">
        <v>195</v>
      </c>
      <c r="E4150" s="196"/>
      <c r="F4150" s="196">
        <v>15983</v>
      </c>
      <c r="G4150" s="196">
        <v>16610</v>
      </c>
      <c r="H4150" s="196">
        <v>16578</v>
      </c>
      <c r="I4150" s="196">
        <v>16628</v>
      </c>
      <c r="J4150" s="196">
        <v>17280</v>
      </c>
      <c r="K4150" s="196">
        <v>17675</v>
      </c>
      <c r="L4150" s="196">
        <v>17296</v>
      </c>
      <c r="M4150" s="196">
        <v>17400</v>
      </c>
      <c r="N4150" s="196">
        <v>17348</v>
      </c>
      <c r="O4150" s="196"/>
      <c r="P4150" s="196"/>
      <c r="Q4150" s="197" t="s">
        <v>1</v>
      </c>
    </row>
    <row r="4151" spans="1:17" x14ac:dyDescent="0.2">
      <c r="A4151" s="198" t="s">
        <v>71</v>
      </c>
      <c r="B4151" s="199" t="s">
        <v>208</v>
      </c>
      <c r="C4151" s="199" t="s">
        <v>210</v>
      </c>
      <c r="D4151" s="199" t="s">
        <v>197</v>
      </c>
      <c r="E4151" s="199"/>
      <c r="F4151" s="199">
        <v>17058</v>
      </c>
      <c r="G4151" s="199">
        <v>17823</v>
      </c>
      <c r="H4151" s="199">
        <v>17710</v>
      </c>
      <c r="I4151" s="199">
        <v>17593</v>
      </c>
      <c r="J4151" s="199">
        <v>18630</v>
      </c>
      <c r="K4151" s="199">
        <v>19282</v>
      </c>
      <c r="L4151" s="199">
        <v>18767</v>
      </c>
      <c r="M4151" s="199">
        <v>18465</v>
      </c>
      <c r="N4151" s="199">
        <v>18673</v>
      </c>
      <c r="O4151" s="199"/>
      <c r="P4151" s="199"/>
      <c r="Q4151" s="200" t="s">
        <v>1</v>
      </c>
    </row>
    <row r="4152" spans="1:17" x14ac:dyDescent="0.2">
      <c r="A4152" s="195" t="s">
        <v>71</v>
      </c>
      <c r="B4152" s="196" t="s">
        <v>208</v>
      </c>
      <c r="C4152" s="196" t="s">
        <v>206</v>
      </c>
      <c r="D4152" s="196" t="s">
        <v>195</v>
      </c>
      <c r="E4152" s="196"/>
      <c r="F4152" s="196">
        <v>14968</v>
      </c>
      <c r="G4152" s="196">
        <v>15887</v>
      </c>
      <c r="H4152" s="196">
        <v>15565</v>
      </c>
      <c r="I4152" s="196">
        <v>16055</v>
      </c>
      <c r="J4152" s="196">
        <v>16160</v>
      </c>
      <c r="K4152" s="196">
        <v>16896</v>
      </c>
      <c r="L4152" s="196">
        <v>17516</v>
      </c>
      <c r="M4152" s="196">
        <v>17230</v>
      </c>
      <c r="N4152" s="196">
        <v>17187</v>
      </c>
      <c r="O4152" s="196"/>
      <c r="P4152" s="196"/>
      <c r="Q4152" s="197" t="s">
        <v>1</v>
      </c>
    </row>
    <row r="4153" spans="1:17" x14ac:dyDescent="0.2">
      <c r="A4153" s="198" t="s">
        <v>71</v>
      </c>
      <c r="B4153" s="199" t="s">
        <v>208</v>
      </c>
      <c r="C4153" s="199" t="s">
        <v>206</v>
      </c>
      <c r="D4153" s="199" t="s">
        <v>197</v>
      </c>
      <c r="E4153" s="199"/>
      <c r="F4153" s="199">
        <v>15140</v>
      </c>
      <c r="G4153" s="199">
        <v>16247</v>
      </c>
      <c r="H4153" s="199">
        <v>15784</v>
      </c>
      <c r="I4153" s="199">
        <v>16636</v>
      </c>
      <c r="J4153" s="199">
        <v>16357</v>
      </c>
      <c r="K4153" s="199">
        <v>17476</v>
      </c>
      <c r="L4153" s="199">
        <v>18418</v>
      </c>
      <c r="M4153" s="199">
        <v>18003</v>
      </c>
      <c r="N4153" s="199">
        <v>17751</v>
      </c>
      <c r="O4153" s="199"/>
      <c r="P4153" s="199"/>
      <c r="Q4153" s="200" t="s">
        <v>1</v>
      </c>
    </row>
    <row r="4154" spans="1:17" x14ac:dyDescent="0.2">
      <c r="A4154" s="195" t="s">
        <v>71</v>
      </c>
      <c r="B4154" s="196" t="s">
        <v>208</v>
      </c>
      <c r="C4154" s="196" t="s">
        <v>211</v>
      </c>
      <c r="D4154" s="196" t="s">
        <v>195</v>
      </c>
      <c r="E4154" s="196"/>
      <c r="F4154" s="196">
        <v>11535</v>
      </c>
      <c r="G4154" s="196">
        <v>12118</v>
      </c>
      <c r="H4154" s="196">
        <v>12263</v>
      </c>
      <c r="I4154" s="196">
        <v>12288</v>
      </c>
      <c r="J4154" s="196">
        <v>12537</v>
      </c>
      <c r="K4154" s="196">
        <v>12406</v>
      </c>
      <c r="L4154" s="196">
        <v>13058</v>
      </c>
      <c r="M4154" s="196">
        <v>13890</v>
      </c>
      <c r="N4154" s="196">
        <v>14537</v>
      </c>
      <c r="O4154" s="196"/>
      <c r="P4154" s="196"/>
      <c r="Q4154" s="197" t="s">
        <v>1</v>
      </c>
    </row>
    <row r="4155" spans="1:17" x14ac:dyDescent="0.2">
      <c r="A4155" s="198" t="s">
        <v>71</v>
      </c>
      <c r="B4155" s="199" t="s">
        <v>208</v>
      </c>
      <c r="C4155" s="199" t="s">
        <v>211</v>
      </c>
      <c r="D4155" s="199" t="s">
        <v>197</v>
      </c>
      <c r="E4155" s="199"/>
      <c r="F4155" s="199">
        <v>11650</v>
      </c>
      <c r="G4155" s="199">
        <v>12141</v>
      </c>
      <c r="H4155" s="199">
        <v>12112</v>
      </c>
      <c r="I4155" s="199">
        <v>12067</v>
      </c>
      <c r="J4155" s="199">
        <v>12535</v>
      </c>
      <c r="K4155" s="199">
        <v>11964</v>
      </c>
      <c r="L4155" s="199">
        <v>12891</v>
      </c>
      <c r="M4155" s="199">
        <v>13951</v>
      </c>
      <c r="N4155" s="199">
        <v>14318</v>
      </c>
      <c r="O4155" s="199"/>
      <c r="P4155" s="199"/>
      <c r="Q4155" s="200" t="s">
        <v>1</v>
      </c>
    </row>
    <row r="4156" spans="1:17" x14ac:dyDescent="0.2">
      <c r="A4156" s="195" t="s">
        <v>71</v>
      </c>
      <c r="B4156" s="196" t="s">
        <v>205</v>
      </c>
      <c r="C4156" s="196" t="s">
        <v>214</v>
      </c>
      <c r="D4156" s="196" t="s">
        <v>195</v>
      </c>
      <c r="E4156" s="196"/>
      <c r="F4156" s="196">
        <v>11051</v>
      </c>
      <c r="G4156" s="196">
        <v>12324</v>
      </c>
      <c r="H4156" s="196">
        <v>11920</v>
      </c>
      <c r="I4156" s="196">
        <v>12455</v>
      </c>
      <c r="J4156" s="196">
        <v>12722</v>
      </c>
      <c r="K4156" s="196">
        <v>13579</v>
      </c>
      <c r="L4156" s="196">
        <v>13674</v>
      </c>
      <c r="M4156" s="196">
        <v>13873</v>
      </c>
      <c r="N4156" s="196">
        <v>14343</v>
      </c>
      <c r="O4156" s="196"/>
      <c r="P4156" s="196"/>
      <c r="Q4156" s="197" t="s">
        <v>1</v>
      </c>
    </row>
    <row r="4157" spans="1:17" x14ac:dyDescent="0.2">
      <c r="A4157" s="198" t="s">
        <v>71</v>
      </c>
      <c r="B4157" s="199" t="s">
        <v>205</v>
      </c>
      <c r="C4157" s="199" t="s">
        <v>214</v>
      </c>
      <c r="D4157" s="199" t="s">
        <v>197</v>
      </c>
      <c r="E4157" s="199"/>
      <c r="F4157" s="199">
        <v>10978</v>
      </c>
      <c r="G4157" s="199">
        <v>12349</v>
      </c>
      <c r="H4157" s="199">
        <v>11845</v>
      </c>
      <c r="I4157" s="199">
        <v>12521</v>
      </c>
      <c r="J4157" s="199">
        <v>12871</v>
      </c>
      <c r="K4157" s="199">
        <v>13563</v>
      </c>
      <c r="L4157" s="199">
        <v>13550</v>
      </c>
      <c r="M4157" s="199">
        <v>13844</v>
      </c>
      <c r="N4157" s="199">
        <v>14667</v>
      </c>
      <c r="O4157" s="199"/>
      <c r="P4157" s="199"/>
      <c r="Q4157" s="200" t="s">
        <v>1</v>
      </c>
    </row>
    <row r="4158" spans="1:17" x14ac:dyDescent="0.2">
      <c r="A4158" s="195" t="s">
        <v>71</v>
      </c>
      <c r="B4158" s="196" t="s">
        <v>205</v>
      </c>
      <c r="C4158" s="196" t="s">
        <v>215</v>
      </c>
      <c r="D4158" s="196" t="s">
        <v>195</v>
      </c>
      <c r="E4158" s="196"/>
      <c r="F4158" s="196">
        <v>10399</v>
      </c>
      <c r="G4158" s="196">
        <v>11223</v>
      </c>
      <c r="H4158" s="196">
        <v>11064</v>
      </c>
      <c r="I4158" s="196">
        <v>11166</v>
      </c>
      <c r="J4158" s="196">
        <v>11332</v>
      </c>
      <c r="K4158" s="196">
        <v>12119</v>
      </c>
      <c r="L4158" s="196">
        <v>12645</v>
      </c>
      <c r="M4158" s="196">
        <v>12757</v>
      </c>
      <c r="N4158" s="196">
        <v>13164</v>
      </c>
      <c r="O4158" s="196"/>
      <c r="P4158" s="196"/>
      <c r="Q4158" s="197" t="s">
        <v>1</v>
      </c>
    </row>
    <row r="4159" spans="1:17" x14ac:dyDescent="0.2">
      <c r="A4159" s="198" t="s">
        <v>71</v>
      </c>
      <c r="B4159" s="199" t="s">
        <v>205</v>
      </c>
      <c r="C4159" s="199" t="s">
        <v>215</v>
      </c>
      <c r="D4159" s="199" t="s">
        <v>197</v>
      </c>
      <c r="E4159" s="199"/>
      <c r="F4159" s="199">
        <v>10378</v>
      </c>
      <c r="G4159" s="199">
        <v>11457</v>
      </c>
      <c r="H4159" s="199">
        <v>11244</v>
      </c>
      <c r="I4159" s="199">
        <v>11302</v>
      </c>
      <c r="J4159" s="199">
        <v>11658</v>
      </c>
      <c r="K4159" s="199">
        <v>12270</v>
      </c>
      <c r="L4159" s="199">
        <v>12675</v>
      </c>
      <c r="M4159" s="199">
        <v>12696</v>
      </c>
      <c r="N4159" s="199">
        <v>13065</v>
      </c>
      <c r="O4159" s="199"/>
      <c r="P4159" s="199"/>
      <c r="Q4159" s="200" t="s">
        <v>1</v>
      </c>
    </row>
    <row r="4160" spans="1:17" x14ac:dyDescent="0.2">
      <c r="A4160" s="195" t="s">
        <v>71</v>
      </c>
      <c r="B4160" s="196" t="s">
        <v>205</v>
      </c>
      <c r="C4160" s="196" t="s">
        <v>213</v>
      </c>
      <c r="D4160" s="196" t="s">
        <v>195</v>
      </c>
      <c r="E4160" s="196"/>
      <c r="F4160" s="196">
        <v>7101</v>
      </c>
      <c r="G4160" s="196">
        <v>6541</v>
      </c>
      <c r="H4160" s="196">
        <v>7329</v>
      </c>
      <c r="I4160" s="196">
        <v>6955</v>
      </c>
      <c r="J4160" s="196">
        <v>7608</v>
      </c>
      <c r="K4160" s="196">
        <v>7127</v>
      </c>
      <c r="L4160" s="196">
        <v>6626</v>
      </c>
      <c r="M4160" s="196">
        <v>8660</v>
      </c>
      <c r="N4160" s="196">
        <v>9430</v>
      </c>
      <c r="O4160" s="196"/>
      <c r="P4160" s="196"/>
      <c r="Q4160" s="197" t="s">
        <v>1</v>
      </c>
    </row>
    <row r="4161" spans="1:17" x14ac:dyDescent="0.2">
      <c r="A4161" s="198" t="s">
        <v>71</v>
      </c>
      <c r="B4161" s="199" t="s">
        <v>205</v>
      </c>
      <c r="C4161" s="199" t="s">
        <v>213</v>
      </c>
      <c r="D4161" s="199" t="s">
        <v>197</v>
      </c>
      <c r="E4161" s="199"/>
      <c r="F4161" s="199">
        <v>7203</v>
      </c>
      <c r="G4161" s="199">
        <v>7778</v>
      </c>
      <c r="H4161" s="199">
        <v>7558</v>
      </c>
      <c r="I4161" s="199">
        <v>7231</v>
      </c>
      <c r="J4161" s="199">
        <v>7624</v>
      </c>
      <c r="K4161" s="199">
        <v>7299</v>
      </c>
      <c r="L4161" s="199">
        <v>7883</v>
      </c>
      <c r="M4161" s="199">
        <v>8544</v>
      </c>
      <c r="N4161" s="199">
        <v>9307</v>
      </c>
      <c r="O4161" s="199"/>
      <c r="P4161" s="199"/>
      <c r="Q4161" s="200" t="s">
        <v>1</v>
      </c>
    </row>
    <row r="4162" spans="1:17" x14ac:dyDescent="0.2">
      <c r="A4162" s="195" t="s">
        <v>71</v>
      </c>
      <c r="B4162" s="196" t="s">
        <v>205</v>
      </c>
      <c r="C4162" s="196" t="s">
        <v>212</v>
      </c>
      <c r="D4162" s="196" t="s">
        <v>195</v>
      </c>
      <c r="E4162" s="196"/>
      <c r="F4162" s="196"/>
      <c r="G4162" s="196"/>
      <c r="H4162" s="196"/>
      <c r="I4162" s="196"/>
      <c r="J4162" s="196"/>
      <c r="K4162" s="196"/>
      <c r="L4162" s="196"/>
      <c r="M4162" s="196"/>
      <c r="N4162" s="196"/>
      <c r="O4162" s="196"/>
      <c r="P4162" s="196"/>
      <c r="Q4162" s="197" t="s">
        <v>1</v>
      </c>
    </row>
    <row r="4163" spans="1:17" x14ac:dyDescent="0.2">
      <c r="A4163" s="198" t="s">
        <v>71</v>
      </c>
      <c r="B4163" s="199" t="s">
        <v>205</v>
      </c>
      <c r="C4163" s="199" t="s">
        <v>212</v>
      </c>
      <c r="D4163" s="199" t="s">
        <v>197</v>
      </c>
      <c r="E4163" s="199"/>
      <c r="F4163" s="199"/>
      <c r="G4163" s="199"/>
      <c r="H4163" s="199"/>
      <c r="I4163" s="199"/>
      <c r="J4163" s="199"/>
      <c r="K4163" s="199"/>
      <c r="L4163" s="199"/>
      <c r="M4163" s="199"/>
      <c r="N4163" s="199"/>
      <c r="O4163" s="199"/>
      <c r="P4163" s="199"/>
      <c r="Q4163" s="200" t="s">
        <v>1</v>
      </c>
    </row>
    <row r="4164" spans="1:17" x14ac:dyDescent="0.2">
      <c r="A4164" s="195" t="s">
        <v>71</v>
      </c>
      <c r="B4164" s="196" t="s">
        <v>205</v>
      </c>
      <c r="C4164" s="196" t="s">
        <v>210</v>
      </c>
      <c r="D4164" s="196" t="s">
        <v>195</v>
      </c>
      <c r="E4164" s="196"/>
      <c r="F4164" s="196"/>
      <c r="G4164" s="196"/>
      <c r="H4164" s="196"/>
      <c r="I4164" s="196"/>
      <c r="J4164" s="196"/>
      <c r="K4164" s="196"/>
      <c r="L4164" s="196"/>
      <c r="M4164" s="196"/>
      <c r="N4164" s="196"/>
      <c r="O4164" s="196"/>
      <c r="P4164" s="196"/>
      <c r="Q4164" s="197" t="s">
        <v>1</v>
      </c>
    </row>
    <row r="4165" spans="1:17" x14ac:dyDescent="0.2">
      <c r="A4165" s="198" t="s">
        <v>71</v>
      </c>
      <c r="B4165" s="199" t="s">
        <v>205</v>
      </c>
      <c r="C4165" s="199" t="s">
        <v>210</v>
      </c>
      <c r="D4165" s="199" t="s">
        <v>197</v>
      </c>
      <c r="E4165" s="199"/>
      <c r="F4165" s="199"/>
      <c r="G4165" s="199"/>
      <c r="H4165" s="199"/>
      <c r="I4165" s="199"/>
      <c r="J4165" s="199"/>
      <c r="K4165" s="199"/>
      <c r="L4165" s="199"/>
      <c r="M4165" s="199"/>
      <c r="N4165" s="199"/>
      <c r="O4165" s="199"/>
      <c r="P4165" s="199"/>
      <c r="Q4165" s="200" t="s">
        <v>1</v>
      </c>
    </row>
    <row r="4166" spans="1:17" x14ac:dyDescent="0.2">
      <c r="A4166" s="195" t="s">
        <v>71</v>
      </c>
      <c r="B4166" s="196" t="s">
        <v>205</v>
      </c>
      <c r="C4166" s="196" t="s">
        <v>206</v>
      </c>
      <c r="D4166" s="196" t="s">
        <v>195</v>
      </c>
      <c r="E4166" s="196"/>
      <c r="F4166" s="196"/>
      <c r="G4166" s="196"/>
      <c r="H4166" s="196"/>
      <c r="I4166" s="196"/>
      <c r="J4166" s="196"/>
      <c r="K4166" s="196"/>
      <c r="L4166" s="196"/>
      <c r="M4166" s="196"/>
      <c r="N4166" s="196"/>
      <c r="O4166" s="196"/>
      <c r="P4166" s="196"/>
      <c r="Q4166" s="197" t="s">
        <v>1</v>
      </c>
    </row>
    <row r="4167" spans="1:17" x14ac:dyDescent="0.2">
      <c r="A4167" s="198" t="s">
        <v>71</v>
      </c>
      <c r="B4167" s="199" t="s">
        <v>205</v>
      </c>
      <c r="C4167" s="199" t="s">
        <v>206</v>
      </c>
      <c r="D4167" s="199" t="s">
        <v>197</v>
      </c>
      <c r="E4167" s="199"/>
      <c r="F4167" s="199"/>
      <c r="G4167" s="199"/>
      <c r="H4167" s="199"/>
      <c r="I4167" s="199"/>
      <c r="J4167" s="199"/>
      <c r="K4167" s="199"/>
      <c r="L4167" s="199"/>
      <c r="M4167" s="199"/>
      <c r="N4167" s="199"/>
      <c r="O4167" s="199"/>
      <c r="P4167" s="199"/>
      <c r="Q4167" s="200" t="s">
        <v>1</v>
      </c>
    </row>
    <row r="4168" spans="1:17" x14ac:dyDescent="0.2">
      <c r="A4168" s="195" t="s">
        <v>71</v>
      </c>
      <c r="B4168" s="196" t="s">
        <v>205</v>
      </c>
      <c r="C4168" s="196" t="s">
        <v>211</v>
      </c>
      <c r="D4168" s="196" t="s">
        <v>195</v>
      </c>
      <c r="E4168" s="199"/>
      <c r="F4168" s="199"/>
      <c r="G4168" s="199"/>
      <c r="H4168" s="199"/>
      <c r="I4168" s="199"/>
      <c r="J4168" s="199"/>
      <c r="K4168" s="199"/>
      <c r="L4168" s="199"/>
      <c r="M4168" s="199"/>
      <c r="N4168" s="199"/>
      <c r="O4168" s="199"/>
      <c r="P4168" s="199"/>
      <c r="Q4168" s="200"/>
    </row>
    <row r="4169" spans="1:17" x14ac:dyDescent="0.2">
      <c r="A4169" s="198" t="s">
        <v>71</v>
      </c>
      <c r="B4169" s="199" t="s">
        <v>205</v>
      </c>
      <c r="C4169" s="199" t="s">
        <v>211</v>
      </c>
      <c r="D4169" s="199" t="s">
        <v>197</v>
      </c>
      <c r="E4169" s="199"/>
      <c r="F4169" s="199"/>
      <c r="G4169" s="199"/>
      <c r="H4169" s="199"/>
      <c r="I4169" s="199"/>
      <c r="J4169" s="199"/>
      <c r="K4169" s="199"/>
      <c r="L4169" s="199"/>
      <c r="M4169" s="199"/>
      <c r="N4169" s="199"/>
      <c r="O4169" s="199"/>
      <c r="P4169" s="199"/>
      <c r="Q4169" s="200"/>
    </row>
    <row r="4170" spans="1:17" x14ac:dyDescent="0.2">
      <c r="A4170" s="195" t="s">
        <v>71</v>
      </c>
      <c r="B4170" s="196" t="s">
        <v>205</v>
      </c>
      <c r="C4170" s="196" t="s">
        <v>1087</v>
      </c>
      <c r="D4170" s="196" t="s">
        <v>195</v>
      </c>
      <c r="E4170" s="199"/>
      <c r="F4170" s="199"/>
      <c r="G4170" s="199"/>
      <c r="H4170" s="199"/>
      <c r="I4170" s="199"/>
      <c r="J4170" s="199"/>
      <c r="K4170" s="199"/>
      <c r="L4170" s="199"/>
      <c r="M4170" s="199"/>
      <c r="N4170" s="199"/>
      <c r="O4170" s="199"/>
      <c r="P4170" s="199"/>
      <c r="Q4170" s="200"/>
    </row>
    <row r="4171" spans="1:17" x14ac:dyDescent="0.2">
      <c r="A4171" s="198" t="s">
        <v>71</v>
      </c>
      <c r="B4171" s="199" t="s">
        <v>205</v>
      </c>
      <c r="C4171" s="199" t="s">
        <v>1087</v>
      </c>
      <c r="D4171" s="199" t="s">
        <v>197</v>
      </c>
      <c r="E4171" s="199"/>
      <c r="F4171" s="199"/>
      <c r="G4171" s="199"/>
      <c r="H4171" s="199"/>
      <c r="I4171" s="199"/>
      <c r="J4171" s="199"/>
      <c r="K4171" s="199"/>
      <c r="L4171" s="199"/>
      <c r="M4171" s="199"/>
      <c r="N4171" s="199"/>
      <c r="O4171" s="199"/>
      <c r="P4171" s="199"/>
      <c r="Q4171" s="200"/>
    </row>
    <row r="4172" spans="1:17" x14ac:dyDescent="0.2">
      <c r="A4172" s="195" t="s">
        <v>71</v>
      </c>
      <c r="B4172" s="196" t="s">
        <v>209</v>
      </c>
      <c r="C4172" s="196" t="s">
        <v>214</v>
      </c>
      <c r="D4172" s="196" t="s">
        <v>195</v>
      </c>
      <c r="E4172" s="196"/>
      <c r="F4172" s="196">
        <v>16.241099999999999</v>
      </c>
      <c r="G4172" s="196">
        <v>14.342930000000001</v>
      </c>
      <c r="H4172" s="196">
        <v>12.34118</v>
      </c>
      <c r="I4172" s="196">
        <v>13.15743</v>
      </c>
      <c r="J4172" s="196">
        <v>14.08592</v>
      </c>
      <c r="K4172" s="196">
        <v>12.353630000000001</v>
      </c>
      <c r="L4172" s="196">
        <v>12.35431</v>
      </c>
      <c r="M4172" s="196">
        <v>11.36749</v>
      </c>
      <c r="N4172" s="196">
        <v>9.3579799999999995</v>
      </c>
      <c r="O4172" s="196"/>
      <c r="P4172" s="196"/>
      <c r="Q4172" s="197" t="s">
        <v>1</v>
      </c>
    </row>
    <row r="4173" spans="1:17" x14ac:dyDescent="0.2">
      <c r="A4173" s="198" t="s">
        <v>71</v>
      </c>
      <c r="B4173" s="199" t="s">
        <v>209</v>
      </c>
      <c r="C4173" s="199" t="s">
        <v>214</v>
      </c>
      <c r="D4173" s="199" t="s">
        <v>197</v>
      </c>
      <c r="E4173" s="199"/>
      <c r="F4173" s="199">
        <v>21.87706</v>
      </c>
      <c r="G4173" s="199">
        <v>19.453939999999999</v>
      </c>
      <c r="H4173" s="199">
        <v>16.552689999999998</v>
      </c>
      <c r="I4173" s="199">
        <v>18.715530000000001</v>
      </c>
      <c r="J4173" s="199">
        <v>20.293130000000001</v>
      </c>
      <c r="K4173" s="199">
        <v>18.271319999999999</v>
      </c>
      <c r="L4173" s="199">
        <v>18.27384</v>
      </c>
      <c r="M4173" s="199">
        <v>16.794689999999999</v>
      </c>
      <c r="N4173" s="199">
        <v>14.25568</v>
      </c>
      <c r="O4173" s="199"/>
      <c r="P4173" s="199"/>
      <c r="Q4173" s="200" t="s">
        <v>1</v>
      </c>
    </row>
    <row r="4174" spans="1:17" x14ac:dyDescent="0.2">
      <c r="A4174" s="195" t="s">
        <v>71</v>
      </c>
      <c r="B4174" s="196" t="s">
        <v>209</v>
      </c>
      <c r="C4174" s="196" t="s">
        <v>215</v>
      </c>
      <c r="D4174" s="196" t="s">
        <v>195</v>
      </c>
      <c r="E4174" s="196"/>
      <c r="F4174" s="196">
        <v>13.46978</v>
      </c>
      <c r="G4174" s="196">
        <v>11.276730000000001</v>
      </c>
      <c r="H4174" s="196">
        <v>12.005660000000001</v>
      </c>
      <c r="I4174" s="196">
        <v>11.94183</v>
      </c>
      <c r="J4174" s="196">
        <v>12.67684</v>
      </c>
      <c r="K4174" s="196">
        <v>10.66797</v>
      </c>
      <c r="L4174" s="196">
        <v>10.670529999999999</v>
      </c>
      <c r="M4174" s="196">
        <v>9.2024899999999992</v>
      </c>
      <c r="N4174" s="196">
        <v>8.8247099999999996</v>
      </c>
      <c r="O4174" s="196"/>
      <c r="P4174" s="196"/>
      <c r="Q4174" s="197" t="s">
        <v>1</v>
      </c>
    </row>
    <row r="4175" spans="1:17" x14ac:dyDescent="0.2">
      <c r="A4175" s="198" t="s">
        <v>71</v>
      </c>
      <c r="B4175" s="199" t="s">
        <v>209</v>
      </c>
      <c r="C4175" s="199" t="s">
        <v>215</v>
      </c>
      <c r="D4175" s="199" t="s">
        <v>197</v>
      </c>
      <c r="E4175" s="199"/>
      <c r="F4175" s="199">
        <v>20.173120000000001</v>
      </c>
      <c r="G4175" s="199">
        <v>17.899909999999998</v>
      </c>
      <c r="H4175" s="199">
        <v>17.381</v>
      </c>
      <c r="I4175" s="199">
        <v>17.61065</v>
      </c>
      <c r="J4175" s="199">
        <v>19.525289999999998</v>
      </c>
      <c r="K4175" s="199">
        <v>16.990159999999999</v>
      </c>
      <c r="L4175" s="199">
        <v>16.988209999999999</v>
      </c>
      <c r="M4175" s="199">
        <v>15.1166</v>
      </c>
      <c r="N4175" s="199">
        <v>15.45626</v>
      </c>
      <c r="O4175" s="199"/>
      <c r="P4175" s="199"/>
      <c r="Q4175" s="200" t="s">
        <v>1</v>
      </c>
    </row>
    <row r="4176" spans="1:17" x14ac:dyDescent="0.2">
      <c r="A4176" s="195" t="s">
        <v>71</v>
      </c>
      <c r="B4176" s="196" t="s">
        <v>209</v>
      </c>
      <c r="C4176" s="196" t="s">
        <v>213</v>
      </c>
      <c r="D4176" s="196" t="s">
        <v>195</v>
      </c>
      <c r="E4176" s="196"/>
      <c r="F4176" s="196">
        <v>16.222339999999999</v>
      </c>
      <c r="G4176" s="196">
        <v>14.321479999999999</v>
      </c>
      <c r="H4176" s="196">
        <v>15.51275</v>
      </c>
      <c r="I4176" s="196">
        <v>13.884370000000001</v>
      </c>
      <c r="J4176" s="196">
        <v>16.03107</v>
      </c>
      <c r="K4176" s="196">
        <v>14.08112</v>
      </c>
      <c r="L4176" s="196">
        <v>14.081860000000001</v>
      </c>
      <c r="M4176" s="196">
        <v>11.70398</v>
      </c>
      <c r="N4176" s="196">
        <v>11.535640000000001</v>
      </c>
      <c r="O4176" s="196"/>
      <c r="P4176" s="196"/>
      <c r="Q4176" s="197" t="s">
        <v>1</v>
      </c>
    </row>
    <row r="4177" spans="1:17" x14ac:dyDescent="0.2">
      <c r="A4177" s="198" t="s">
        <v>71</v>
      </c>
      <c r="B4177" s="199" t="s">
        <v>209</v>
      </c>
      <c r="C4177" s="199" t="s">
        <v>213</v>
      </c>
      <c r="D4177" s="199" t="s">
        <v>197</v>
      </c>
      <c r="E4177" s="199"/>
      <c r="F4177" s="199">
        <v>22.43112</v>
      </c>
      <c r="G4177" s="199">
        <v>20.097339999999999</v>
      </c>
      <c r="H4177" s="199">
        <v>22.298690000000001</v>
      </c>
      <c r="I4177" s="199">
        <v>20.712399999999999</v>
      </c>
      <c r="J4177" s="199">
        <v>23.678229999999999</v>
      </c>
      <c r="K4177" s="199">
        <v>20.710329999999999</v>
      </c>
      <c r="L4177" s="199">
        <v>20.708279999999998</v>
      </c>
      <c r="M4177" s="199">
        <v>17.735530000000001</v>
      </c>
      <c r="N4177" s="199">
        <v>17.899550000000001</v>
      </c>
      <c r="O4177" s="199"/>
      <c r="P4177" s="199"/>
      <c r="Q4177" s="200" t="s">
        <v>1</v>
      </c>
    </row>
    <row r="4178" spans="1:17" x14ac:dyDescent="0.2">
      <c r="A4178" s="195" t="s">
        <v>71</v>
      </c>
      <c r="B4178" s="196" t="s">
        <v>209</v>
      </c>
      <c r="C4178" s="196" t="s">
        <v>212</v>
      </c>
      <c r="D4178" s="196" t="s">
        <v>195</v>
      </c>
      <c r="E4178" s="196"/>
      <c r="F4178" s="196">
        <v>14.516030000000001</v>
      </c>
      <c r="G4178" s="196">
        <v>14.4864</v>
      </c>
      <c r="H4178" s="196">
        <v>14.13457</v>
      </c>
      <c r="I4178" s="196">
        <v>14.328620000000001</v>
      </c>
      <c r="J4178" s="196">
        <v>15.133100000000001</v>
      </c>
      <c r="K4178" s="196">
        <v>15.11153</v>
      </c>
      <c r="L4178" s="196">
        <v>15.108890000000001</v>
      </c>
      <c r="M4178" s="196">
        <v>12.298780000000001</v>
      </c>
      <c r="N4178" s="196">
        <v>12.030379999999999</v>
      </c>
      <c r="O4178" s="196"/>
      <c r="P4178" s="196"/>
      <c r="Q4178" s="197" t="s">
        <v>1</v>
      </c>
    </row>
    <row r="4179" spans="1:17" x14ac:dyDescent="0.2">
      <c r="A4179" s="198" t="s">
        <v>71</v>
      </c>
      <c r="B4179" s="199" t="s">
        <v>209</v>
      </c>
      <c r="C4179" s="199" t="s">
        <v>212</v>
      </c>
      <c r="D4179" s="199" t="s">
        <v>197</v>
      </c>
      <c r="E4179" s="199"/>
      <c r="F4179" s="199">
        <v>20.449570000000001</v>
      </c>
      <c r="G4179" s="199">
        <v>19.39686</v>
      </c>
      <c r="H4179" s="199">
        <v>18.70449</v>
      </c>
      <c r="I4179" s="199">
        <v>18.578759999999999</v>
      </c>
      <c r="J4179" s="199">
        <v>19.553840000000001</v>
      </c>
      <c r="K4179" s="199">
        <v>19.813559999999999</v>
      </c>
      <c r="L4179" s="199">
        <v>19.81241</v>
      </c>
      <c r="M4179" s="199">
        <v>18.190819999999999</v>
      </c>
      <c r="N4179" s="199">
        <v>17.923749999999998</v>
      </c>
      <c r="O4179" s="199"/>
      <c r="P4179" s="199"/>
      <c r="Q4179" s="200" t="s">
        <v>1</v>
      </c>
    </row>
    <row r="4180" spans="1:17" x14ac:dyDescent="0.2">
      <c r="A4180" s="195" t="s">
        <v>71</v>
      </c>
      <c r="B4180" s="196" t="s">
        <v>209</v>
      </c>
      <c r="C4180" s="196" t="s">
        <v>210</v>
      </c>
      <c r="D4180" s="196" t="s">
        <v>195</v>
      </c>
      <c r="E4180" s="196"/>
      <c r="F4180" s="196">
        <v>15.503970000000001</v>
      </c>
      <c r="G4180" s="196">
        <v>14.087899999999999</v>
      </c>
      <c r="H4180" s="196">
        <v>14.46495</v>
      </c>
      <c r="I4180" s="196">
        <v>15.44984</v>
      </c>
      <c r="J4180" s="196">
        <v>16.550930000000001</v>
      </c>
      <c r="K4180" s="196">
        <v>16.17539</v>
      </c>
      <c r="L4180" s="196">
        <v>16.177150000000001</v>
      </c>
      <c r="M4180" s="196">
        <v>14.57471</v>
      </c>
      <c r="N4180" s="196">
        <v>14.007379999999999</v>
      </c>
      <c r="O4180" s="196"/>
      <c r="P4180" s="196"/>
      <c r="Q4180" s="197" t="s">
        <v>1</v>
      </c>
    </row>
    <row r="4181" spans="1:17" x14ac:dyDescent="0.2">
      <c r="A4181" s="198" t="s">
        <v>71</v>
      </c>
      <c r="B4181" s="199" t="s">
        <v>209</v>
      </c>
      <c r="C4181" s="199" t="s">
        <v>210</v>
      </c>
      <c r="D4181" s="199" t="s">
        <v>197</v>
      </c>
      <c r="E4181" s="199"/>
      <c r="F4181" s="199">
        <v>18.794699999999999</v>
      </c>
      <c r="G4181" s="199">
        <v>18.403189999999999</v>
      </c>
      <c r="H4181" s="199">
        <v>17.70186</v>
      </c>
      <c r="I4181" s="199">
        <v>19.13261</v>
      </c>
      <c r="J4181" s="199">
        <v>20.144929999999999</v>
      </c>
      <c r="K4181" s="199">
        <v>19.204440000000002</v>
      </c>
      <c r="L4181" s="199">
        <v>19.20392</v>
      </c>
      <c r="M4181" s="199">
        <v>18.08286</v>
      </c>
      <c r="N4181" s="199">
        <v>17.720770000000002</v>
      </c>
      <c r="O4181" s="199"/>
      <c r="P4181" s="199"/>
      <c r="Q4181" s="200" t="s">
        <v>1</v>
      </c>
    </row>
    <row r="4182" spans="1:17" x14ac:dyDescent="0.2">
      <c r="A4182" s="195" t="s">
        <v>71</v>
      </c>
      <c r="B4182" s="196" t="s">
        <v>209</v>
      </c>
      <c r="C4182" s="196" t="s">
        <v>206</v>
      </c>
      <c r="D4182" s="196" t="s">
        <v>195</v>
      </c>
      <c r="E4182" s="196"/>
      <c r="F4182" s="196">
        <v>16.32817</v>
      </c>
      <c r="G4182" s="196">
        <v>14.80456</v>
      </c>
      <c r="H4182" s="196">
        <v>14.551880000000001</v>
      </c>
      <c r="I4182" s="196">
        <v>15.40953</v>
      </c>
      <c r="J4182" s="196">
        <v>17.097770000000001</v>
      </c>
      <c r="K4182" s="196">
        <v>16.352979999999999</v>
      </c>
      <c r="L4182" s="196">
        <v>16.350770000000001</v>
      </c>
      <c r="M4182" s="196">
        <v>15.50203</v>
      </c>
      <c r="N4182" s="196">
        <v>14.068770000000001</v>
      </c>
      <c r="O4182" s="196"/>
      <c r="P4182" s="196"/>
      <c r="Q4182" s="197" t="s">
        <v>1</v>
      </c>
    </row>
    <row r="4183" spans="1:17" x14ac:dyDescent="0.2">
      <c r="A4183" s="198" t="s">
        <v>71</v>
      </c>
      <c r="B4183" s="199" t="s">
        <v>209</v>
      </c>
      <c r="C4183" s="199" t="s">
        <v>206</v>
      </c>
      <c r="D4183" s="199" t="s">
        <v>197</v>
      </c>
      <c r="E4183" s="199"/>
      <c r="F4183" s="199">
        <v>18.441220000000001</v>
      </c>
      <c r="G4183" s="199">
        <v>17.45553</v>
      </c>
      <c r="H4183" s="199">
        <v>16.275980000000001</v>
      </c>
      <c r="I4183" s="199">
        <v>17.73864</v>
      </c>
      <c r="J4183" s="199">
        <v>19.184449999999998</v>
      </c>
      <c r="K4183" s="199">
        <v>19.346530000000001</v>
      </c>
      <c r="L4183" s="199">
        <v>19.345210000000002</v>
      </c>
      <c r="M4183" s="199">
        <v>17.841470000000001</v>
      </c>
      <c r="N4183" s="199">
        <v>17.137060000000002</v>
      </c>
      <c r="O4183" s="199"/>
      <c r="P4183" s="199"/>
      <c r="Q4183" s="200" t="s">
        <v>1</v>
      </c>
    </row>
    <row r="4184" spans="1:17" x14ac:dyDescent="0.2">
      <c r="A4184" s="195" t="s">
        <v>71</v>
      </c>
      <c r="B4184" s="196" t="s">
        <v>209</v>
      </c>
      <c r="C4184" s="196" t="s">
        <v>211</v>
      </c>
      <c r="D4184" s="196" t="s">
        <v>195</v>
      </c>
      <c r="E4184" s="196"/>
      <c r="F4184" s="196">
        <v>6.3198999999999996</v>
      </c>
      <c r="G4184" s="196">
        <v>5.8260399999999999</v>
      </c>
      <c r="H4184" s="196">
        <v>5.8223900000000004</v>
      </c>
      <c r="I4184" s="196">
        <v>5.6396499999999996</v>
      </c>
      <c r="J4184" s="196">
        <v>7.0989899999999997</v>
      </c>
      <c r="K4184" s="196">
        <v>5.9003699999999997</v>
      </c>
      <c r="L4184" s="196">
        <v>5.8967700000000001</v>
      </c>
      <c r="M4184" s="196">
        <v>5.6515500000000003</v>
      </c>
      <c r="N4184" s="196">
        <v>6.21861</v>
      </c>
      <c r="O4184" s="196"/>
      <c r="P4184" s="196"/>
      <c r="Q4184" s="197" t="s">
        <v>1</v>
      </c>
    </row>
    <row r="4185" spans="1:17" x14ac:dyDescent="0.2">
      <c r="A4185" s="198" t="s">
        <v>71</v>
      </c>
      <c r="B4185" s="199" t="s">
        <v>209</v>
      </c>
      <c r="C4185" s="199" t="s">
        <v>211</v>
      </c>
      <c r="D4185" s="199" t="s">
        <v>197</v>
      </c>
      <c r="E4185" s="199"/>
      <c r="F4185" s="199">
        <v>6.2403399999999998</v>
      </c>
      <c r="G4185" s="199">
        <v>6.6963200000000001</v>
      </c>
      <c r="H4185" s="199">
        <v>6.5719900000000004</v>
      </c>
      <c r="I4185" s="199">
        <v>6.6545100000000001</v>
      </c>
      <c r="J4185" s="199">
        <v>7.5388900000000003</v>
      </c>
      <c r="K4185" s="199">
        <v>6.1517900000000001</v>
      </c>
      <c r="L4185" s="199">
        <v>6.15158</v>
      </c>
      <c r="M4185" s="199">
        <v>5.40463</v>
      </c>
      <c r="N4185" s="199">
        <v>6.8096100000000002</v>
      </c>
      <c r="O4185" s="199"/>
      <c r="P4185" s="199"/>
      <c r="Q4185" s="200" t="s">
        <v>1</v>
      </c>
    </row>
    <row r="4186" spans="1:17" x14ac:dyDescent="0.2">
      <c r="A4186" s="195" t="s">
        <v>71</v>
      </c>
      <c r="B4186" s="196" t="s">
        <v>207</v>
      </c>
      <c r="C4186" s="196" t="s">
        <v>214</v>
      </c>
      <c r="D4186" s="196" t="s">
        <v>195</v>
      </c>
      <c r="E4186" s="196"/>
      <c r="F4186" s="196">
        <v>10.143879999999999</v>
      </c>
      <c r="G4186" s="196">
        <v>10.41058</v>
      </c>
      <c r="H4186" s="196">
        <v>10.49497</v>
      </c>
      <c r="I4186" s="196">
        <v>11.730230000000001</v>
      </c>
      <c r="J4186" s="196">
        <v>11.94781</v>
      </c>
      <c r="K4186" s="196">
        <v>14.176299999999999</v>
      </c>
      <c r="L4186" s="196">
        <v>14.172879999999999</v>
      </c>
      <c r="M4186" s="196">
        <v>13.767749999999999</v>
      </c>
      <c r="N4186" s="196">
        <v>11.280760000000001</v>
      </c>
      <c r="O4186" s="196"/>
      <c r="P4186" s="196"/>
      <c r="Q4186" s="197" t="s">
        <v>1</v>
      </c>
    </row>
    <row r="4187" spans="1:17" x14ac:dyDescent="0.2">
      <c r="A4187" s="198" t="s">
        <v>71</v>
      </c>
      <c r="B4187" s="199" t="s">
        <v>207</v>
      </c>
      <c r="C4187" s="199" t="s">
        <v>214</v>
      </c>
      <c r="D4187" s="199" t="s">
        <v>197</v>
      </c>
      <c r="E4187" s="199"/>
      <c r="F4187" s="199">
        <v>10.466390000000001</v>
      </c>
      <c r="G4187" s="199">
        <v>11.39364</v>
      </c>
      <c r="H4187" s="199">
        <v>11.24525</v>
      </c>
      <c r="I4187" s="199">
        <v>12.371219999999999</v>
      </c>
      <c r="J4187" s="199">
        <v>13.79069</v>
      </c>
      <c r="K4187" s="199">
        <v>15.778219999999999</v>
      </c>
      <c r="L4187" s="199">
        <v>15.778600000000001</v>
      </c>
      <c r="M4187" s="199">
        <v>12.52528</v>
      </c>
      <c r="N4187" s="199">
        <v>13.1997</v>
      </c>
      <c r="O4187" s="199"/>
      <c r="P4187" s="199"/>
      <c r="Q4187" s="200" t="s">
        <v>1</v>
      </c>
    </row>
    <row r="4188" spans="1:17" x14ac:dyDescent="0.2">
      <c r="A4188" s="195" t="s">
        <v>71</v>
      </c>
      <c r="B4188" s="196" t="s">
        <v>207</v>
      </c>
      <c r="C4188" s="196" t="s">
        <v>215</v>
      </c>
      <c r="D4188" s="196" t="s">
        <v>195</v>
      </c>
      <c r="E4188" s="196"/>
      <c r="F4188" s="196">
        <v>11.74151</v>
      </c>
      <c r="G4188" s="196">
        <v>14.79105</v>
      </c>
      <c r="H4188" s="196">
        <v>14.515549999999999</v>
      </c>
      <c r="I4188" s="196">
        <v>14.48146</v>
      </c>
      <c r="J4188" s="196">
        <v>14.2958</v>
      </c>
      <c r="K4188" s="196">
        <v>15.116759999999999</v>
      </c>
      <c r="L4188" s="196">
        <v>15.1206</v>
      </c>
      <c r="M4188" s="196">
        <v>18.593710000000002</v>
      </c>
      <c r="N4188" s="196">
        <v>14.02309</v>
      </c>
      <c r="O4188" s="196"/>
      <c r="P4188" s="196"/>
      <c r="Q4188" s="197" t="s">
        <v>1</v>
      </c>
    </row>
    <row r="4189" spans="1:17" x14ac:dyDescent="0.2">
      <c r="A4189" s="198" t="s">
        <v>71</v>
      </c>
      <c r="B4189" s="199" t="s">
        <v>207</v>
      </c>
      <c r="C4189" s="199" t="s">
        <v>215</v>
      </c>
      <c r="D4189" s="199" t="s">
        <v>197</v>
      </c>
      <c r="E4189" s="199"/>
      <c r="F4189" s="199">
        <v>13.952590000000001</v>
      </c>
      <c r="G4189" s="199">
        <v>17.25583</v>
      </c>
      <c r="H4189" s="199">
        <v>15.28815</v>
      </c>
      <c r="I4189" s="199">
        <v>16.182980000000001</v>
      </c>
      <c r="J4189" s="199">
        <v>16.906849999999999</v>
      </c>
      <c r="K4189" s="199">
        <v>17.375710000000002</v>
      </c>
      <c r="L4189" s="199">
        <v>17.372779999999999</v>
      </c>
      <c r="M4189" s="199">
        <v>16.241340000000001</v>
      </c>
      <c r="N4189" s="199">
        <v>16.846540000000001</v>
      </c>
      <c r="O4189" s="199"/>
      <c r="P4189" s="199"/>
      <c r="Q4189" s="200" t="s">
        <v>1</v>
      </c>
    </row>
    <row r="4190" spans="1:17" x14ac:dyDescent="0.2">
      <c r="A4190" s="195" t="s">
        <v>71</v>
      </c>
      <c r="B4190" s="196" t="s">
        <v>207</v>
      </c>
      <c r="C4190" s="196" t="s">
        <v>213</v>
      </c>
      <c r="D4190" s="196" t="s">
        <v>195</v>
      </c>
      <c r="E4190" s="196"/>
      <c r="F4190" s="196">
        <v>5.1682899999999998</v>
      </c>
      <c r="G4190" s="196">
        <v>3.19523</v>
      </c>
      <c r="H4190" s="196">
        <v>4.0114599999999996</v>
      </c>
      <c r="I4190" s="196">
        <v>2.8037399999999999</v>
      </c>
      <c r="J4190" s="196">
        <v>3.4700299999999999</v>
      </c>
      <c r="K4190" s="196">
        <v>2.9184800000000002</v>
      </c>
      <c r="L4190" s="196">
        <v>2.9127700000000001</v>
      </c>
      <c r="M4190" s="196">
        <v>4.4803699999999997</v>
      </c>
      <c r="N4190" s="196">
        <v>4.9416799999999999</v>
      </c>
      <c r="O4190" s="196"/>
      <c r="P4190" s="196"/>
      <c r="Q4190" s="197" t="s">
        <v>1</v>
      </c>
    </row>
    <row r="4191" spans="1:17" x14ac:dyDescent="0.2">
      <c r="A4191" s="198" t="s">
        <v>71</v>
      </c>
      <c r="B4191" s="199" t="s">
        <v>207</v>
      </c>
      <c r="C4191" s="199" t="s">
        <v>213</v>
      </c>
      <c r="D4191" s="199" t="s">
        <v>197</v>
      </c>
      <c r="E4191" s="199"/>
      <c r="F4191" s="199">
        <v>6.15022</v>
      </c>
      <c r="G4191" s="199">
        <v>3.5741800000000001</v>
      </c>
      <c r="H4191" s="199">
        <v>4.3133100000000004</v>
      </c>
      <c r="I4191" s="199">
        <v>3.2775500000000002</v>
      </c>
      <c r="J4191" s="199">
        <v>4.9580299999999999</v>
      </c>
      <c r="K4191" s="199">
        <v>2.8771100000000001</v>
      </c>
      <c r="L4191" s="199">
        <v>2.87961</v>
      </c>
      <c r="M4191" s="199">
        <v>3.8389500000000001</v>
      </c>
      <c r="N4191" s="199">
        <v>6.6079299999999996</v>
      </c>
      <c r="O4191" s="199"/>
      <c r="P4191" s="199"/>
      <c r="Q4191" s="200" t="s">
        <v>1</v>
      </c>
    </row>
    <row r="4192" spans="1:17" x14ac:dyDescent="0.2">
      <c r="A4192" s="195" t="s">
        <v>71</v>
      </c>
      <c r="B4192" s="196" t="s">
        <v>207</v>
      </c>
      <c r="C4192" s="196" t="s">
        <v>212</v>
      </c>
      <c r="D4192" s="196" t="s">
        <v>195</v>
      </c>
      <c r="E4192" s="196"/>
      <c r="F4192" s="196"/>
      <c r="G4192" s="196"/>
      <c r="H4192" s="196"/>
      <c r="I4192" s="196"/>
      <c r="J4192" s="196"/>
      <c r="K4192" s="196"/>
      <c r="L4192" s="196"/>
      <c r="M4192" s="196"/>
      <c r="N4192" s="196"/>
      <c r="O4192" s="196"/>
      <c r="P4192" s="196"/>
      <c r="Q4192" s="197" t="s">
        <v>1</v>
      </c>
    </row>
    <row r="4193" spans="1:17" x14ac:dyDescent="0.2">
      <c r="A4193" s="198" t="s">
        <v>71</v>
      </c>
      <c r="B4193" s="199" t="s">
        <v>207</v>
      </c>
      <c r="C4193" s="199" t="s">
        <v>212</v>
      </c>
      <c r="D4193" s="199" t="s">
        <v>197</v>
      </c>
      <c r="E4193" s="199"/>
      <c r="F4193" s="199"/>
      <c r="G4193" s="199"/>
      <c r="H4193" s="199"/>
      <c r="I4193" s="199"/>
      <c r="J4193" s="199"/>
      <c r="K4193" s="199"/>
      <c r="L4193" s="199"/>
      <c r="M4193" s="199"/>
      <c r="N4193" s="199"/>
      <c r="O4193" s="199"/>
      <c r="P4193" s="199"/>
      <c r="Q4193" s="200" t="s">
        <v>1</v>
      </c>
    </row>
    <row r="4194" spans="1:17" x14ac:dyDescent="0.2">
      <c r="A4194" s="195" t="s">
        <v>71</v>
      </c>
      <c r="B4194" s="196" t="s">
        <v>207</v>
      </c>
      <c r="C4194" s="196" t="s">
        <v>210</v>
      </c>
      <c r="D4194" s="196" t="s">
        <v>195</v>
      </c>
      <c r="E4194" s="196"/>
      <c r="F4194" s="196"/>
      <c r="G4194" s="196"/>
      <c r="H4194" s="196"/>
      <c r="I4194" s="196"/>
      <c r="J4194" s="196"/>
      <c r="K4194" s="196"/>
      <c r="L4194" s="196"/>
      <c r="M4194" s="196"/>
      <c r="N4194" s="196"/>
      <c r="O4194" s="196"/>
      <c r="P4194" s="196"/>
      <c r="Q4194" s="197" t="s">
        <v>1</v>
      </c>
    </row>
    <row r="4195" spans="1:17" x14ac:dyDescent="0.2">
      <c r="A4195" s="198" t="s">
        <v>71</v>
      </c>
      <c r="B4195" s="199" t="s">
        <v>207</v>
      </c>
      <c r="C4195" s="199" t="s">
        <v>210</v>
      </c>
      <c r="D4195" s="199" t="s">
        <v>197</v>
      </c>
      <c r="E4195" s="199"/>
      <c r="F4195" s="199"/>
      <c r="G4195" s="199"/>
      <c r="H4195" s="199"/>
      <c r="I4195" s="199"/>
      <c r="J4195" s="199"/>
      <c r="K4195" s="199"/>
      <c r="L4195" s="199"/>
      <c r="M4195" s="199"/>
      <c r="N4195" s="199"/>
      <c r="O4195" s="199"/>
      <c r="P4195" s="199"/>
      <c r="Q4195" s="200" t="s">
        <v>1</v>
      </c>
    </row>
    <row r="4196" spans="1:17" x14ac:dyDescent="0.2">
      <c r="A4196" s="195" t="s">
        <v>71</v>
      </c>
      <c r="B4196" s="196" t="s">
        <v>207</v>
      </c>
      <c r="C4196" s="196" t="s">
        <v>206</v>
      </c>
      <c r="D4196" s="196" t="s">
        <v>195</v>
      </c>
      <c r="E4196" s="196"/>
      <c r="F4196" s="196"/>
      <c r="G4196" s="196"/>
      <c r="H4196" s="196"/>
      <c r="I4196" s="196"/>
      <c r="J4196" s="196"/>
      <c r="K4196" s="196"/>
      <c r="L4196" s="196"/>
      <c r="M4196" s="196"/>
      <c r="N4196" s="196"/>
      <c r="O4196" s="196"/>
      <c r="P4196" s="196"/>
      <c r="Q4196" s="197" t="s">
        <v>1</v>
      </c>
    </row>
    <row r="4197" spans="1:17" x14ac:dyDescent="0.2">
      <c r="A4197" s="198" t="s">
        <v>71</v>
      </c>
      <c r="B4197" s="199" t="s">
        <v>207</v>
      </c>
      <c r="C4197" s="199" t="s">
        <v>206</v>
      </c>
      <c r="D4197" s="199" t="s">
        <v>197</v>
      </c>
      <c r="E4197" s="199"/>
      <c r="F4197" s="199"/>
      <c r="G4197" s="199"/>
      <c r="H4197" s="199"/>
      <c r="I4197" s="199"/>
      <c r="J4197" s="199"/>
      <c r="K4197" s="199"/>
      <c r="L4197" s="199"/>
      <c r="M4197" s="199"/>
      <c r="N4197" s="199"/>
      <c r="O4197" s="199"/>
      <c r="P4197" s="199"/>
      <c r="Q4197" s="200" t="s">
        <v>1</v>
      </c>
    </row>
    <row r="4198" spans="1:17" x14ac:dyDescent="0.2">
      <c r="A4198" s="195" t="s">
        <v>71</v>
      </c>
      <c r="B4198" s="196" t="s">
        <v>207</v>
      </c>
      <c r="C4198" s="196" t="s">
        <v>211</v>
      </c>
      <c r="D4198" s="196" t="s">
        <v>195</v>
      </c>
      <c r="E4198" s="199"/>
      <c r="F4198" s="199"/>
      <c r="G4198" s="199"/>
      <c r="H4198" s="199"/>
      <c r="I4198" s="199"/>
      <c r="J4198" s="199"/>
      <c r="K4198" s="199"/>
      <c r="L4198" s="199"/>
      <c r="M4198" s="199"/>
      <c r="N4198" s="199"/>
      <c r="O4198" s="199"/>
      <c r="P4198" s="199"/>
      <c r="Q4198" s="200"/>
    </row>
    <row r="4199" spans="1:17" x14ac:dyDescent="0.2">
      <c r="A4199" s="198" t="s">
        <v>71</v>
      </c>
      <c r="B4199" s="199" t="s">
        <v>207</v>
      </c>
      <c r="C4199" s="199" t="s">
        <v>211</v>
      </c>
      <c r="D4199" s="199" t="s">
        <v>197</v>
      </c>
      <c r="E4199" s="199"/>
      <c r="F4199" s="199"/>
      <c r="G4199" s="199"/>
      <c r="H4199" s="199"/>
      <c r="I4199" s="199"/>
      <c r="J4199" s="199"/>
      <c r="K4199" s="199"/>
      <c r="L4199" s="199"/>
      <c r="M4199" s="199"/>
      <c r="N4199" s="199"/>
      <c r="O4199" s="199"/>
      <c r="P4199" s="199"/>
      <c r="Q4199" s="200"/>
    </row>
    <row r="4200" spans="1:17" x14ac:dyDescent="0.2">
      <c r="A4200" s="195" t="s">
        <v>71</v>
      </c>
      <c r="B4200" s="196" t="s">
        <v>207</v>
      </c>
      <c r="C4200" s="196" t="s">
        <v>1087</v>
      </c>
      <c r="D4200" s="196" t="s">
        <v>195</v>
      </c>
      <c r="E4200" s="199"/>
      <c r="F4200" s="199"/>
      <c r="G4200" s="199"/>
      <c r="H4200" s="199"/>
      <c r="I4200" s="199"/>
      <c r="J4200" s="199"/>
      <c r="K4200" s="199"/>
      <c r="L4200" s="199"/>
      <c r="M4200" s="199"/>
      <c r="N4200" s="199"/>
      <c r="O4200" s="199"/>
      <c r="P4200" s="199"/>
      <c r="Q4200" s="200"/>
    </row>
    <row r="4201" spans="1:17" x14ac:dyDescent="0.2">
      <c r="A4201" s="198" t="s">
        <v>71</v>
      </c>
      <c r="B4201" s="199" t="s">
        <v>207</v>
      </c>
      <c r="C4201" s="199" t="s">
        <v>1087</v>
      </c>
      <c r="D4201" s="199" t="s">
        <v>197</v>
      </c>
      <c r="E4201" s="199"/>
      <c r="F4201" s="199"/>
      <c r="G4201" s="199"/>
      <c r="H4201" s="199"/>
      <c r="I4201" s="199"/>
      <c r="J4201" s="199"/>
      <c r="K4201" s="199"/>
      <c r="L4201" s="199"/>
      <c r="M4201" s="199"/>
      <c r="N4201" s="199"/>
      <c r="O4201" s="199"/>
      <c r="P4201" s="199"/>
      <c r="Q4201" s="200"/>
    </row>
    <row r="4202" spans="1:17" x14ac:dyDescent="0.2">
      <c r="A4202" s="195" t="s">
        <v>72</v>
      </c>
      <c r="B4202" s="196" t="s">
        <v>208</v>
      </c>
      <c r="C4202" s="196" t="s">
        <v>214</v>
      </c>
      <c r="D4202" s="196" t="s">
        <v>195</v>
      </c>
      <c r="E4202" s="196">
        <v>313759</v>
      </c>
      <c r="F4202" s="196">
        <v>318521</v>
      </c>
      <c r="G4202" s="196">
        <v>347533</v>
      </c>
      <c r="H4202" s="196">
        <v>330431</v>
      </c>
      <c r="I4202" s="196">
        <v>348096</v>
      </c>
      <c r="J4202" s="196">
        <v>223908</v>
      </c>
      <c r="K4202" s="196"/>
      <c r="L4202" s="196"/>
      <c r="M4202" s="196"/>
      <c r="N4202" s="196"/>
      <c r="O4202" s="196"/>
      <c r="P4202" s="196"/>
      <c r="Q4202" s="197" t="s">
        <v>1</v>
      </c>
    </row>
    <row r="4203" spans="1:17" x14ac:dyDescent="0.2">
      <c r="A4203" s="198" t="s">
        <v>72</v>
      </c>
      <c r="B4203" s="199" t="s">
        <v>208</v>
      </c>
      <c r="C4203" s="199" t="s">
        <v>214</v>
      </c>
      <c r="D4203" s="199" t="s">
        <v>197</v>
      </c>
      <c r="E4203" s="199">
        <v>342718</v>
      </c>
      <c r="F4203" s="199">
        <v>350286</v>
      </c>
      <c r="G4203" s="199">
        <v>378671</v>
      </c>
      <c r="H4203" s="199">
        <v>362502</v>
      </c>
      <c r="I4203" s="199">
        <v>382486</v>
      </c>
      <c r="J4203" s="199">
        <v>245637</v>
      </c>
      <c r="K4203" s="199"/>
      <c r="L4203" s="199"/>
      <c r="M4203" s="199"/>
      <c r="N4203" s="199"/>
      <c r="O4203" s="199"/>
      <c r="P4203" s="199"/>
      <c r="Q4203" s="200" t="s">
        <v>1</v>
      </c>
    </row>
    <row r="4204" spans="1:17" x14ac:dyDescent="0.2">
      <c r="A4204" s="195" t="s">
        <v>72</v>
      </c>
      <c r="B4204" s="196" t="s">
        <v>208</v>
      </c>
      <c r="C4204" s="196" t="s">
        <v>215</v>
      </c>
      <c r="D4204" s="196" t="s">
        <v>195</v>
      </c>
      <c r="E4204" s="196">
        <v>284487</v>
      </c>
      <c r="F4204" s="196">
        <v>289864</v>
      </c>
      <c r="G4204" s="196">
        <v>305668</v>
      </c>
      <c r="H4204" s="196">
        <v>294749</v>
      </c>
      <c r="I4204" s="196">
        <v>313796</v>
      </c>
      <c r="J4204" s="196">
        <v>182825</v>
      </c>
      <c r="K4204" s="196"/>
      <c r="L4204" s="196"/>
      <c r="M4204" s="196"/>
      <c r="N4204" s="196"/>
      <c r="O4204" s="196"/>
      <c r="P4204" s="196"/>
      <c r="Q4204" s="197" t="s">
        <v>1</v>
      </c>
    </row>
    <row r="4205" spans="1:17" x14ac:dyDescent="0.2">
      <c r="A4205" s="198" t="s">
        <v>72</v>
      </c>
      <c r="B4205" s="199" t="s">
        <v>208</v>
      </c>
      <c r="C4205" s="199" t="s">
        <v>215</v>
      </c>
      <c r="D4205" s="199" t="s">
        <v>197</v>
      </c>
      <c r="E4205" s="199">
        <v>313592</v>
      </c>
      <c r="F4205" s="199">
        <v>315844</v>
      </c>
      <c r="G4205" s="199">
        <v>333648</v>
      </c>
      <c r="H4205" s="199">
        <v>323198</v>
      </c>
      <c r="I4205" s="199">
        <v>338914</v>
      </c>
      <c r="J4205" s="199">
        <v>197889</v>
      </c>
      <c r="K4205" s="199"/>
      <c r="L4205" s="199"/>
      <c r="M4205" s="199"/>
      <c r="N4205" s="199"/>
      <c r="O4205" s="199"/>
      <c r="P4205" s="199"/>
      <c r="Q4205" s="200" t="s">
        <v>1</v>
      </c>
    </row>
    <row r="4206" spans="1:17" x14ac:dyDescent="0.2">
      <c r="A4206" s="195" t="s">
        <v>72</v>
      </c>
      <c r="B4206" s="196" t="s">
        <v>208</v>
      </c>
      <c r="C4206" s="196" t="s">
        <v>213</v>
      </c>
      <c r="D4206" s="196" t="s">
        <v>195</v>
      </c>
      <c r="E4206" s="196">
        <v>271368</v>
      </c>
      <c r="F4206" s="196">
        <v>270971</v>
      </c>
      <c r="G4206" s="196">
        <v>281739</v>
      </c>
      <c r="H4206" s="196">
        <v>276295</v>
      </c>
      <c r="I4206" s="196">
        <v>290581</v>
      </c>
      <c r="J4206" s="196">
        <v>172662</v>
      </c>
      <c r="K4206" s="196"/>
      <c r="L4206" s="196"/>
      <c r="M4206" s="196"/>
      <c r="N4206" s="196"/>
      <c r="O4206" s="196"/>
      <c r="P4206" s="196"/>
      <c r="Q4206" s="197" t="s">
        <v>1</v>
      </c>
    </row>
    <row r="4207" spans="1:17" x14ac:dyDescent="0.2">
      <c r="A4207" s="198" t="s">
        <v>72</v>
      </c>
      <c r="B4207" s="199" t="s">
        <v>208</v>
      </c>
      <c r="C4207" s="199" t="s">
        <v>213</v>
      </c>
      <c r="D4207" s="199" t="s">
        <v>197</v>
      </c>
      <c r="E4207" s="199">
        <v>293792</v>
      </c>
      <c r="F4207" s="199">
        <v>294306</v>
      </c>
      <c r="G4207" s="199">
        <v>303982</v>
      </c>
      <c r="H4207" s="199">
        <v>297053</v>
      </c>
      <c r="I4207" s="199">
        <v>313418</v>
      </c>
      <c r="J4207" s="199">
        <v>184234</v>
      </c>
      <c r="K4207" s="199"/>
      <c r="L4207" s="199"/>
      <c r="M4207" s="199"/>
      <c r="N4207" s="199"/>
      <c r="O4207" s="199"/>
      <c r="P4207" s="199"/>
      <c r="Q4207" s="200" t="s">
        <v>1</v>
      </c>
    </row>
    <row r="4208" spans="1:17" x14ac:dyDescent="0.2">
      <c r="A4208" s="195" t="s">
        <v>72</v>
      </c>
      <c r="B4208" s="196" t="s">
        <v>208</v>
      </c>
      <c r="C4208" s="196" t="s">
        <v>212</v>
      </c>
      <c r="D4208" s="196" t="s">
        <v>195</v>
      </c>
      <c r="E4208" s="196">
        <v>259327</v>
      </c>
      <c r="F4208" s="196">
        <v>262963</v>
      </c>
      <c r="G4208" s="196">
        <v>269161</v>
      </c>
      <c r="H4208" s="196">
        <v>262505</v>
      </c>
      <c r="I4208" s="196">
        <v>273021</v>
      </c>
      <c r="J4208" s="196">
        <v>164714</v>
      </c>
      <c r="K4208" s="196"/>
      <c r="L4208" s="196"/>
      <c r="M4208" s="196"/>
      <c r="N4208" s="196"/>
      <c r="O4208" s="196"/>
      <c r="P4208" s="196"/>
      <c r="Q4208" s="197" t="s">
        <v>1</v>
      </c>
    </row>
    <row r="4209" spans="1:17" x14ac:dyDescent="0.2">
      <c r="A4209" s="198" t="s">
        <v>72</v>
      </c>
      <c r="B4209" s="199" t="s">
        <v>208</v>
      </c>
      <c r="C4209" s="199" t="s">
        <v>212</v>
      </c>
      <c r="D4209" s="199" t="s">
        <v>197</v>
      </c>
      <c r="E4209" s="199">
        <v>277360</v>
      </c>
      <c r="F4209" s="199">
        <v>280468</v>
      </c>
      <c r="G4209" s="199">
        <v>286998</v>
      </c>
      <c r="H4209" s="199">
        <v>282717</v>
      </c>
      <c r="I4209" s="199">
        <v>292562</v>
      </c>
      <c r="J4209" s="199">
        <v>175447</v>
      </c>
      <c r="K4209" s="199"/>
      <c r="L4209" s="199"/>
      <c r="M4209" s="199"/>
      <c r="N4209" s="199"/>
      <c r="O4209" s="199"/>
      <c r="P4209" s="199"/>
      <c r="Q4209" s="200" t="s">
        <v>1</v>
      </c>
    </row>
    <row r="4210" spans="1:17" x14ac:dyDescent="0.2">
      <c r="A4210" s="195" t="s">
        <v>72</v>
      </c>
      <c r="B4210" s="196" t="s">
        <v>208</v>
      </c>
      <c r="C4210" s="196" t="s">
        <v>210</v>
      </c>
      <c r="D4210" s="196" t="s">
        <v>195</v>
      </c>
      <c r="E4210" s="196"/>
      <c r="F4210" s="196"/>
      <c r="G4210" s="196"/>
      <c r="H4210" s="196"/>
      <c r="I4210" s="196"/>
      <c r="J4210" s="196"/>
      <c r="K4210" s="196"/>
      <c r="L4210" s="196"/>
      <c r="M4210" s="196"/>
      <c r="N4210" s="196"/>
      <c r="O4210" s="196"/>
      <c r="P4210" s="196"/>
      <c r="Q4210" s="197" t="s">
        <v>1</v>
      </c>
    </row>
    <row r="4211" spans="1:17" x14ac:dyDescent="0.2">
      <c r="A4211" s="198" t="s">
        <v>72</v>
      </c>
      <c r="B4211" s="199" t="s">
        <v>208</v>
      </c>
      <c r="C4211" s="199" t="s">
        <v>210</v>
      </c>
      <c r="D4211" s="199" t="s">
        <v>197</v>
      </c>
      <c r="E4211" s="199"/>
      <c r="F4211" s="199"/>
      <c r="G4211" s="199"/>
      <c r="H4211" s="199"/>
      <c r="I4211" s="199"/>
      <c r="J4211" s="199"/>
      <c r="K4211" s="199"/>
      <c r="L4211" s="199"/>
      <c r="M4211" s="199"/>
      <c r="N4211" s="199"/>
      <c r="O4211" s="199"/>
      <c r="P4211" s="199"/>
      <c r="Q4211" s="200" t="s">
        <v>1</v>
      </c>
    </row>
    <row r="4212" spans="1:17" x14ac:dyDescent="0.2">
      <c r="A4212" s="195" t="s">
        <v>72</v>
      </c>
      <c r="B4212" s="196" t="s">
        <v>208</v>
      </c>
      <c r="C4212" s="196" t="s">
        <v>206</v>
      </c>
      <c r="D4212" s="196" t="s">
        <v>195</v>
      </c>
      <c r="E4212" s="196"/>
      <c r="F4212" s="196"/>
      <c r="G4212" s="196"/>
      <c r="H4212" s="196"/>
      <c r="I4212" s="196"/>
      <c r="J4212" s="196"/>
      <c r="K4212" s="196"/>
      <c r="L4212" s="196"/>
      <c r="M4212" s="196"/>
      <c r="N4212" s="196"/>
      <c r="O4212" s="196"/>
      <c r="P4212" s="196"/>
      <c r="Q4212" s="197" t="s">
        <v>1</v>
      </c>
    </row>
    <row r="4213" spans="1:17" x14ac:dyDescent="0.2">
      <c r="A4213" s="198" t="s">
        <v>72</v>
      </c>
      <c r="B4213" s="199" t="s">
        <v>208</v>
      </c>
      <c r="C4213" s="199" t="s">
        <v>206</v>
      </c>
      <c r="D4213" s="199" t="s">
        <v>197</v>
      </c>
      <c r="E4213" s="199"/>
      <c r="F4213" s="199"/>
      <c r="G4213" s="199"/>
      <c r="H4213" s="199"/>
      <c r="I4213" s="199"/>
      <c r="J4213" s="199"/>
      <c r="K4213" s="199"/>
      <c r="L4213" s="199"/>
      <c r="M4213" s="199"/>
      <c r="N4213" s="199"/>
      <c r="O4213" s="199"/>
      <c r="P4213" s="199"/>
      <c r="Q4213" s="200" t="s">
        <v>1</v>
      </c>
    </row>
    <row r="4214" spans="1:17" x14ac:dyDescent="0.2">
      <c r="A4214" s="195" t="s">
        <v>72</v>
      </c>
      <c r="B4214" s="196" t="s">
        <v>208</v>
      </c>
      <c r="C4214" s="196" t="s">
        <v>211</v>
      </c>
      <c r="D4214" s="196" t="s">
        <v>195</v>
      </c>
      <c r="E4214" s="196"/>
      <c r="F4214" s="196"/>
      <c r="G4214" s="196"/>
      <c r="H4214" s="196"/>
      <c r="I4214" s="196"/>
      <c r="J4214" s="196"/>
      <c r="K4214" s="196"/>
      <c r="L4214" s="196"/>
      <c r="M4214" s="196"/>
      <c r="N4214" s="196"/>
      <c r="O4214" s="196"/>
      <c r="P4214" s="196"/>
      <c r="Q4214" s="197" t="s">
        <v>1</v>
      </c>
    </row>
    <row r="4215" spans="1:17" x14ac:dyDescent="0.2">
      <c r="A4215" s="198" t="s">
        <v>72</v>
      </c>
      <c r="B4215" s="199" t="s">
        <v>208</v>
      </c>
      <c r="C4215" s="199" t="s">
        <v>211</v>
      </c>
      <c r="D4215" s="199" t="s">
        <v>197</v>
      </c>
      <c r="E4215" s="199"/>
      <c r="F4215" s="199"/>
      <c r="G4215" s="199"/>
      <c r="H4215" s="199"/>
      <c r="I4215" s="199"/>
      <c r="J4215" s="199"/>
      <c r="K4215" s="199"/>
      <c r="L4215" s="199"/>
      <c r="M4215" s="199"/>
      <c r="N4215" s="199"/>
      <c r="O4215" s="199"/>
      <c r="P4215" s="199"/>
      <c r="Q4215" s="200" t="s">
        <v>1</v>
      </c>
    </row>
    <row r="4216" spans="1:17" x14ac:dyDescent="0.2">
      <c r="A4216" s="195" t="s">
        <v>72</v>
      </c>
      <c r="B4216" s="196" t="s">
        <v>205</v>
      </c>
      <c r="C4216" s="196" t="s">
        <v>214</v>
      </c>
      <c r="D4216" s="196" t="s">
        <v>195</v>
      </c>
      <c r="E4216" s="196">
        <v>250569</v>
      </c>
      <c r="F4216" s="196">
        <v>254454</v>
      </c>
      <c r="G4216" s="196">
        <v>259042</v>
      </c>
      <c r="H4216" s="196">
        <v>257703</v>
      </c>
      <c r="I4216" s="196">
        <v>263754</v>
      </c>
      <c r="J4216" s="196">
        <v>157347</v>
      </c>
      <c r="K4216" s="196"/>
      <c r="L4216" s="196"/>
      <c r="M4216" s="196"/>
      <c r="N4216" s="196"/>
      <c r="O4216" s="196"/>
      <c r="P4216" s="196"/>
      <c r="Q4216" s="197" t="s">
        <v>1</v>
      </c>
    </row>
    <row r="4217" spans="1:17" x14ac:dyDescent="0.2">
      <c r="A4217" s="198" t="s">
        <v>72</v>
      </c>
      <c r="B4217" s="199" t="s">
        <v>205</v>
      </c>
      <c r="C4217" s="199" t="s">
        <v>214</v>
      </c>
      <c r="D4217" s="199" t="s">
        <v>197</v>
      </c>
      <c r="E4217" s="199">
        <v>271711</v>
      </c>
      <c r="F4217" s="199">
        <v>271553</v>
      </c>
      <c r="G4217" s="199">
        <v>281026</v>
      </c>
      <c r="H4217" s="199">
        <v>277075</v>
      </c>
      <c r="I4217" s="199">
        <v>282472</v>
      </c>
      <c r="J4217" s="199">
        <v>169148</v>
      </c>
      <c r="K4217" s="199"/>
      <c r="L4217" s="199"/>
      <c r="M4217" s="199"/>
      <c r="N4217" s="199"/>
      <c r="O4217" s="199"/>
      <c r="P4217" s="199"/>
      <c r="Q4217" s="200" t="s">
        <v>1</v>
      </c>
    </row>
    <row r="4218" spans="1:17" x14ac:dyDescent="0.2">
      <c r="A4218" s="195" t="s">
        <v>72</v>
      </c>
      <c r="B4218" s="196" t="s">
        <v>205</v>
      </c>
      <c r="C4218" s="196" t="s">
        <v>215</v>
      </c>
      <c r="D4218" s="196" t="s">
        <v>195</v>
      </c>
      <c r="E4218" s="196">
        <v>237681</v>
      </c>
      <c r="F4218" s="196">
        <v>238044</v>
      </c>
      <c r="G4218" s="196">
        <v>246239</v>
      </c>
      <c r="H4218" s="196">
        <v>241949</v>
      </c>
      <c r="I4218" s="196">
        <v>247834</v>
      </c>
      <c r="J4218" s="196">
        <v>151058</v>
      </c>
      <c r="K4218" s="196"/>
      <c r="L4218" s="196"/>
      <c r="M4218" s="196"/>
      <c r="N4218" s="196"/>
      <c r="O4218" s="196"/>
      <c r="P4218" s="196"/>
      <c r="Q4218" s="197" t="s">
        <v>1</v>
      </c>
    </row>
    <row r="4219" spans="1:17" x14ac:dyDescent="0.2">
      <c r="A4219" s="198" t="s">
        <v>72</v>
      </c>
      <c r="B4219" s="199" t="s">
        <v>205</v>
      </c>
      <c r="C4219" s="199" t="s">
        <v>215</v>
      </c>
      <c r="D4219" s="199" t="s">
        <v>197</v>
      </c>
      <c r="E4219" s="199">
        <v>253363</v>
      </c>
      <c r="F4219" s="199">
        <v>253090</v>
      </c>
      <c r="G4219" s="199">
        <v>263859</v>
      </c>
      <c r="H4219" s="199">
        <v>257291</v>
      </c>
      <c r="I4219" s="199">
        <v>266571</v>
      </c>
      <c r="J4219" s="199">
        <v>162660</v>
      </c>
      <c r="K4219" s="199"/>
      <c r="L4219" s="199"/>
      <c r="M4219" s="199"/>
      <c r="N4219" s="199"/>
      <c r="O4219" s="199"/>
      <c r="P4219" s="199"/>
      <c r="Q4219" s="200" t="s">
        <v>1</v>
      </c>
    </row>
    <row r="4220" spans="1:17" x14ac:dyDescent="0.2">
      <c r="A4220" s="195" t="s">
        <v>72</v>
      </c>
      <c r="B4220" s="196" t="s">
        <v>205</v>
      </c>
      <c r="C4220" s="196" t="s">
        <v>213</v>
      </c>
      <c r="D4220" s="196" t="s">
        <v>195</v>
      </c>
      <c r="E4220" s="196">
        <v>212857</v>
      </c>
      <c r="F4220" s="196">
        <v>215763</v>
      </c>
      <c r="G4220" s="196">
        <v>221652</v>
      </c>
      <c r="H4220" s="196">
        <v>216203</v>
      </c>
      <c r="I4220" s="196">
        <v>221591</v>
      </c>
      <c r="J4220" s="196">
        <v>131870</v>
      </c>
      <c r="K4220" s="196"/>
      <c r="L4220" s="196"/>
      <c r="M4220" s="196"/>
      <c r="N4220" s="196"/>
      <c r="O4220" s="196"/>
      <c r="P4220" s="196"/>
      <c r="Q4220" s="197" t="s">
        <v>1</v>
      </c>
    </row>
    <row r="4221" spans="1:17" x14ac:dyDescent="0.2">
      <c r="A4221" s="198" t="s">
        <v>72</v>
      </c>
      <c r="B4221" s="199" t="s">
        <v>205</v>
      </c>
      <c r="C4221" s="199" t="s">
        <v>213</v>
      </c>
      <c r="D4221" s="199" t="s">
        <v>197</v>
      </c>
      <c r="E4221" s="199">
        <v>244203</v>
      </c>
      <c r="F4221" s="199">
        <v>244963</v>
      </c>
      <c r="G4221" s="199">
        <v>254710</v>
      </c>
      <c r="H4221" s="199">
        <v>248373</v>
      </c>
      <c r="I4221" s="199">
        <v>252326</v>
      </c>
      <c r="J4221" s="199">
        <v>150197</v>
      </c>
      <c r="K4221" s="199"/>
      <c r="L4221" s="199"/>
      <c r="M4221" s="199"/>
      <c r="N4221" s="199"/>
      <c r="O4221" s="199"/>
      <c r="P4221" s="199"/>
      <c r="Q4221" s="200" t="s">
        <v>1</v>
      </c>
    </row>
    <row r="4222" spans="1:17" x14ac:dyDescent="0.2">
      <c r="A4222" s="195" t="s">
        <v>72</v>
      </c>
      <c r="B4222" s="196" t="s">
        <v>205</v>
      </c>
      <c r="C4222" s="196" t="s">
        <v>212</v>
      </c>
      <c r="D4222" s="196" t="s">
        <v>195</v>
      </c>
      <c r="E4222" s="196">
        <v>168632</v>
      </c>
      <c r="F4222" s="196">
        <v>173110</v>
      </c>
      <c r="G4222" s="196">
        <v>177705</v>
      </c>
      <c r="H4222" s="196">
        <v>176980</v>
      </c>
      <c r="I4222" s="196">
        <v>189378</v>
      </c>
      <c r="J4222" s="196">
        <v>122580</v>
      </c>
      <c r="K4222" s="196"/>
      <c r="L4222" s="196"/>
      <c r="M4222" s="196"/>
      <c r="N4222" s="196"/>
      <c r="O4222" s="196"/>
      <c r="P4222" s="196"/>
      <c r="Q4222" s="197" t="s">
        <v>1</v>
      </c>
    </row>
    <row r="4223" spans="1:17" x14ac:dyDescent="0.2">
      <c r="A4223" s="198" t="s">
        <v>72</v>
      </c>
      <c r="B4223" s="199" t="s">
        <v>205</v>
      </c>
      <c r="C4223" s="199" t="s">
        <v>212</v>
      </c>
      <c r="D4223" s="199" t="s">
        <v>197</v>
      </c>
      <c r="E4223" s="199">
        <v>173884</v>
      </c>
      <c r="F4223" s="199">
        <v>176261</v>
      </c>
      <c r="G4223" s="199">
        <v>182676</v>
      </c>
      <c r="H4223" s="199">
        <v>179494</v>
      </c>
      <c r="I4223" s="199">
        <v>198055</v>
      </c>
      <c r="J4223" s="199">
        <v>131252</v>
      </c>
      <c r="K4223" s="199"/>
      <c r="L4223" s="199"/>
      <c r="M4223" s="199"/>
      <c r="N4223" s="199"/>
      <c r="O4223" s="199"/>
      <c r="P4223" s="199"/>
      <c r="Q4223" s="200" t="s">
        <v>1</v>
      </c>
    </row>
    <row r="4224" spans="1:17" x14ac:dyDescent="0.2">
      <c r="A4224" s="195" t="s">
        <v>72</v>
      </c>
      <c r="B4224" s="196" t="s">
        <v>205</v>
      </c>
      <c r="C4224" s="196" t="s">
        <v>210</v>
      </c>
      <c r="D4224" s="196" t="s">
        <v>195</v>
      </c>
      <c r="E4224" s="196">
        <v>169357</v>
      </c>
      <c r="F4224" s="196">
        <v>172953</v>
      </c>
      <c r="G4224" s="196">
        <v>185345</v>
      </c>
      <c r="H4224" s="196">
        <v>184195</v>
      </c>
      <c r="I4224" s="196">
        <v>187197</v>
      </c>
      <c r="J4224" s="196">
        <v>128993</v>
      </c>
      <c r="K4224" s="196"/>
      <c r="L4224" s="196"/>
      <c r="M4224" s="196"/>
      <c r="N4224" s="196"/>
      <c r="O4224" s="196"/>
      <c r="P4224" s="196"/>
      <c r="Q4224" s="197" t="s">
        <v>1</v>
      </c>
    </row>
    <row r="4225" spans="1:17" x14ac:dyDescent="0.2">
      <c r="A4225" s="198" t="s">
        <v>72</v>
      </c>
      <c r="B4225" s="199" t="s">
        <v>205</v>
      </c>
      <c r="C4225" s="199" t="s">
        <v>210</v>
      </c>
      <c r="D4225" s="199" t="s">
        <v>197</v>
      </c>
      <c r="E4225" s="199">
        <v>176141</v>
      </c>
      <c r="F4225" s="199">
        <v>180675</v>
      </c>
      <c r="G4225" s="199">
        <v>194622</v>
      </c>
      <c r="H4225" s="199">
        <v>193159</v>
      </c>
      <c r="I4225" s="199">
        <v>198296</v>
      </c>
      <c r="J4225" s="199">
        <v>140740</v>
      </c>
      <c r="K4225" s="199"/>
      <c r="L4225" s="199"/>
      <c r="M4225" s="199"/>
      <c r="N4225" s="199"/>
      <c r="O4225" s="199"/>
      <c r="P4225" s="199"/>
      <c r="Q4225" s="200" t="s">
        <v>1</v>
      </c>
    </row>
    <row r="4226" spans="1:17" x14ac:dyDescent="0.2">
      <c r="A4226" s="195" t="s">
        <v>72</v>
      </c>
      <c r="B4226" s="196" t="s">
        <v>205</v>
      </c>
      <c r="C4226" s="196" t="s">
        <v>206</v>
      </c>
      <c r="D4226" s="196" t="s">
        <v>195</v>
      </c>
      <c r="E4226" s="196"/>
      <c r="F4226" s="196"/>
      <c r="G4226" s="196"/>
      <c r="H4226" s="196"/>
      <c r="I4226" s="196"/>
      <c r="J4226" s="196"/>
      <c r="K4226" s="196"/>
      <c r="L4226" s="196"/>
      <c r="M4226" s="196"/>
      <c r="N4226" s="196"/>
      <c r="O4226" s="196"/>
      <c r="P4226" s="196"/>
      <c r="Q4226" s="197" t="s">
        <v>1</v>
      </c>
    </row>
    <row r="4227" spans="1:17" x14ac:dyDescent="0.2">
      <c r="A4227" s="198" t="s">
        <v>72</v>
      </c>
      <c r="B4227" s="199" t="s">
        <v>205</v>
      </c>
      <c r="C4227" s="199" t="s">
        <v>206</v>
      </c>
      <c r="D4227" s="199" t="s">
        <v>197</v>
      </c>
      <c r="E4227" s="199"/>
      <c r="F4227" s="199"/>
      <c r="G4227" s="199"/>
      <c r="H4227" s="199"/>
      <c r="I4227" s="199"/>
      <c r="J4227" s="199"/>
      <c r="K4227" s="199"/>
      <c r="L4227" s="199"/>
      <c r="M4227" s="199"/>
      <c r="N4227" s="199"/>
      <c r="O4227" s="199"/>
      <c r="P4227" s="199"/>
      <c r="Q4227" s="200" t="s">
        <v>1</v>
      </c>
    </row>
    <row r="4228" spans="1:17" x14ac:dyDescent="0.2">
      <c r="A4228" s="195" t="s">
        <v>72</v>
      </c>
      <c r="B4228" s="196" t="s">
        <v>205</v>
      </c>
      <c r="C4228" s="196" t="s">
        <v>211</v>
      </c>
      <c r="D4228" s="196" t="s">
        <v>195</v>
      </c>
      <c r="E4228" s="199"/>
      <c r="F4228" s="199"/>
      <c r="G4228" s="199"/>
      <c r="H4228" s="199"/>
      <c r="I4228" s="199"/>
      <c r="J4228" s="199"/>
      <c r="K4228" s="199"/>
      <c r="L4228" s="199"/>
      <c r="M4228" s="199"/>
      <c r="N4228" s="199"/>
      <c r="O4228" s="199"/>
      <c r="P4228" s="199"/>
      <c r="Q4228" s="200"/>
    </row>
    <row r="4229" spans="1:17" x14ac:dyDescent="0.2">
      <c r="A4229" s="198" t="s">
        <v>72</v>
      </c>
      <c r="B4229" s="199" t="s">
        <v>205</v>
      </c>
      <c r="C4229" s="199" t="s">
        <v>211</v>
      </c>
      <c r="D4229" s="199" t="s">
        <v>197</v>
      </c>
      <c r="E4229" s="199"/>
      <c r="F4229" s="199"/>
      <c r="G4229" s="199"/>
      <c r="H4229" s="199"/>
      <c r="I4229" s="199"/>
      <c r="J4229" s="199"/>
      <c r="K4229" s="199"/>
      <c r="L4229" s="199"/>
      <c r="M4229" s="199"/>
      <c r="N4229" s="199"/>
      <c r="O4229" s="199"/>
      <c r="P4229" s="199"/>
      <c r="Q4229" s="200"/>
    </row>
    <row r="4230" spans="1:17" x14ac:dyDescent="0.2">
      <c r="A4230" s="195" t="s">
        <v>72</v>
      </c>
      <c r="B4230" s="196" t="s">
        <v>205</v>
      </c>
      <c r="C4230" s="196" t="s">
        <v>1087</v>
      </c>
      <c r="D4230" s="196" t="s">
        <v>195</v>
      </c>
      <c r="E4230" s="199"/>
      <c r="F4230" s="199"/>
      <c r="G4230" s="199"/>
      <c r="H4230" s="199"/>
      <c r="I4230" s="199"/>
      <c r="J4230" s="199"/>
      <c r="K4230" s="199"/>
      <c r="L4230" s="199"/>
      <c r="M4230" s="199"/>
      <c r="N4230" s="199"/>
      <c r="O4230" s="199"/>
      <c r="P4230" s="199"/>
      <c r="Q4230" s="200"/>
    </row>
    <row r="4231" spans="1:17" x14ac:dyDescent="0.2">
      <c r="A4231" s="198" t="s">
        <v>72</v>
      </c>
      <c r="B4231" s="199" t="s">
        <v>205</v>
      </c>
      <c r="C4231" s="199" t="s">
        <v>1087</v>
      </c>
      <c r="D4231" s="199" t="s">
        <v>197</v>
      </c>
      <c r="E4231" s="199"/>
      <c r="F4231" s="199"/>
      <c r="G4231" s="199"/>
      <c r="H4231" s="199"/>
      <c r="I4231" s="199"/>
      <c r="J4231" s="199"/>
      <c r="K4231" s="199"/>
      <c r="L4231" s="199"/>
      <c r="M4231" s="199"/>
      <c r="N4231" s="199"/>
      <c r="O4231" s="199"/>
      <c r="P4231" s="199"/>
      <c r="Q4231" s="200"/>
    </row>
    <row r="4232" spans="1:17" x14ac:dyDescent="0.2">
      <c r="A4232" s="195" t="s">
        <v>72</v>
      </c>
      <c r="B4232" s="196" t="s">
        <v>209</v>
      </c>
      <c r="C4232" s="196" t="s">
        <v>214</v>
      </c>
      <c r="D4232" s="196" t="s">
        <v>195</v>
      </c>
      <c r="E4232" s="196">
        <v>11.113939999999999</v>
      </c>
      <c r="F4232" s="196">
        <v>11.554029999999999</v>
      </c>
      <c r="G4232" s="196">
        <v>11.554589999999999</v>
      </c>
      <c r="H4232" s="196">
        <v>11.464119999999999</v>
      </c>
      <c r="I4232" s="196">
        <v>12.51666</v>
      </c>
      <c r="J4232" s="196">
        <v>11.38191</v>
      </c>
      <c r="K4232" s="196"/>
      <c r="L4232" s="196"/>
      <c r="M4232" s="196"/>
      <c r="N4232" s="196"/>
      <c r="O4232" s="196"/>
      <c r="P4232" s="196"/>
      <c r="Q4232" s="197" t="s">
        <v>1</v>
      </c>
    </row>
    <row r="4233" spans="1:17" x14ac:dyDescent="0.2">
      <c r="A4233" s="198" t="s">
        <v>72</v>
      </c>
      <c r="B4233" s="199" t="s">
        <v>209</v>
      </c>
      <c r="C4233" s="199" t="s">
        <v>214</v>
      </c>
      <c r="D4233" s="199" t="s">
        <v>197</v>
      </c>
      <c r="E4233" s="199">
        <v>13.59981</v>
      </c>
      <c r="F4233" s="199">
        <v>13.995710000000001</v>
      </c>
      <c r="G4233" s="199">
        <v>14.07475</v>
      </c>
      <c r="H4233" s="199">
        <v>14.029439999999999</v>
      </c>
      <c r="I4233" s="199">
        <v>15.08996</v>
      </c>
      <c r="J4233" s="199">
        <v>13.71414</v>
      </c>
      <c r="K4233" s="199"/>
      <c r="L4233" s="199"/>
      <c r="M4233" s="199"/>
      <c r="N4233" s="199"/>
      <c r="O4233" s="199"/>
      <c r="P4233" s="199"/>
      <c r="Q4233" s="200" t="s">
        <v>1</v>
      </c>
    </row>
    <row r="4234" spans="1:17" x14ac:dyDescent="0.2">
      <c r="A4234" s="195" t="s">
        <v>72</v>
      </c>
      <c r="B4234" s="196" t="s">
        <v>209</v>
      </c>
      <c r="C4234" s="196" t="s">
        <v>215</v>
      </c>
      <c r="D4234" s="196" t="s">
        <v>195</v>
      </c>
      <c r="E4234" s="196">
        <v>6.95146</v>
      </c>
      <c r="F4234" s="196">
        <v>7.0743499999999999</v>
      </c>
      <c r="G4234" s="196">
        <v>6.7030200000000004</v>
      </c>
      <c r="H4234" s="196">
        <v>6.9889999999999999</v>
      </c>
      <c r="I4234" s="196">
        <v>6.2779600000000002</v>
      </c>
      <c r="J4234" s="196">
        <v>6.7124300000000003</v>
      </c>
      <c r="K4234" s="196"/>
      <c r="L4234" s="196"/>
      <c r="M4234" s="196"/>
      <c r="N4234" s="196"/>
      <c r="O4234" s="196"/>
      <c r="P4234" s="196"/>
      <c r="Q4234" s="197" t="s">
        <v>1</v>
      </c>
    </row>
    <row r="4235" spans="1:17" x14ac:dyDescent="0.2">
      <c r="A4235" s="198" t="s">
        <v>72</v>
      </c>
      <c r="B4235" s="199" t="s">
        <v>209</v>
      </c>
      <c r="C4235" s="199" t="s">
        <v>215</v>
      </c>
      <c r="D4235" s="199" t="s">
        <v>197</v>
      </c>
      <c r="E4235" s="199">
        <v>9.6587300000000003</v>
      </c>
      <c r="F4235" s="199">
        <v>9.99132</v>
      </c>
      <c r="G4235" s="199">
        <v>9.3892399999999991</v>
      </c>
      <c r="H4235" s="199">
        <v>9.5876199999999994</v>
      </c>
      <c r="I4235" s="199">
        <v>8.7945600000000006</v>
      </c>
      <c r="J4235" s="199">
        <v>8.9883699999999997</v>
      </c>
      <c r="K4235" s="199"/>
      <c r="L4235" s="199"/>
      <c r="M4235" s="199"/>
      <c r="N4235" s="199"/>
      <c r="O4235" s="199"/>
      <c r="P4235" s="199"/>
      <c r="Q4235" s="200" t="s">
        <v>1</v>
      </c>
    </row>
    <row r="4236" spans="1:17" x14ac:dyDescent="0.2">
      <c r="A4236" s="195" t="s">
        <v>72</v>
      </c>
      <c r="B4236" s="196" t="s">
        <v>209</v>
      </c>
      <c r="C4236" s="196" t="s">
        <v>213</v>
      </c>
      <c r="D4236" s="196" t="s">
        <v>195</v>
      </c>
      <c r="E4236" s="196">
        <v>3.8666999999999998</v>
      </c>
      <c r="F4236" s="196">
        <v>3.9033699999999998</v>
      </c>
      <c r="G4236" s="196">
        <v>3.6668699999999999</v>
      </c>
      <c r="H4236" s="196">
        <v>3.8904100000000001</v>
      </c>
      <c r="I4236" s="196">
        <v>3.33711</v>
      </c>
      <c r="J4236" s="196">
        <v>3.5688200000000001</v>
      </c>
      <c r="K4236" s="196"/>
      <c r="L4236" s="196"/>
      <c r="M4236" s="196"/>
      <c r="N4236" s="196"/>
      <c r="O4236" s="196"/>
      <c r="P4236" s="196"/>
      <c r="Q4236" s="197" t="s">
        <v>1</v>
      </c>
    </row>
    <row r="4237" spans="1:17" x14ac:dyDescent="0.2">
      <c r="A4237" s="198" t="s">
        <v>72</v>
      </c>
      <c r="B4237" s="199" t="s">
        <v>209</v>
      </c>
      <c r="C4237" s="199" t="s">
        <v>213</v>
      </c>
      <c r="D4237" s="199" t="s">
        <v>197</v>
      </c>
      <c r="E4237" s="199">
        <v>5.7305799999999998</v>
      </c>
      <c r="F4237" s="199">
        <v>5.9563899999999999</v>
      </c>
      <c r="G4237" s="199">
        <v>5.4332200000000004</v>
      </c>
      <c r="H4237" s="199">
        <v>5.76126</v>
      </c>
      <c r="I4237" s="199">
        <v>4.8162500000000001</v>
      </c>
      <c r="J4237" s="199">
        <v>5.0017899999999997</v>
      </c>
      <c r="K4237" s="199"/>
      <c r="L4237" s="199"/>
      <c r="M4237" s="199"/>
      <c r="N4237" s="199"/>
      <c r="O4237" s="199"/>
      <c r="P4237" s="199"/>
      <c r="Q4237" s="200" t="s">
        <v>1</v>
      </c>
    </row>
    <row r="4238" spans="1:17" x14ac:dyDescent="0.2">
      <c r="A4238" s="195" t="s">
        <v>72</v>
      </c>
      <c r="B4238" s="196" t="s">
        <v>209</v>
      </c>
      <c r="C4238" s="196" t="s">
        <v>212</v>
      </c>
      <c r="D4238" s="196" t="s">
        <v>195</v>
      </c>
      <c r="E4238" s="196">
        <v>2.4895200000000002</v>
      </c>
      <c r="F4238" s="196">
        <v>2.5878199999999998</v>
      </c>
      <c r="G4238" s="196">
        <v>2.2198600000000002</v>
      </c>
      <c r="H4238" s="196">
        <v>2.35805</v>
      </c>
      <c r="I4238" s="196">
        <v>2.0401400000000001</v>
      </c>
      <c r="J4238" s="196">
        <v>2.2390300000000001</v>
      </c>
      <c r="K4238" s="196"/>
      <c r="L4238" s="196"/>
      <c r="M4238" s="196"/>
      <c r="N4238" s="196"/>
      <c r="O4238" s="196"/>
      <c r="P4238" s="196"/>
      <c r="Q4238" s="197" t="s">
        <v>1</v>
      </c>
    </row>
    <row r="4239" spans="1:17" x14ac:dyDescent="0.2">
      <c r="A4239" s="198" t="s">
        <v>72</v>
      </c>
      <c r="B4239" s="199" t="s">
        <v>209</v>
      </c>
      <c r="C4239" s="199" t="s">
        <v>212</v>
      </c>
      <c r="D4239" s="199" t="s">
        <v>197</v>
      </c>
      <c r="E4239" s="199">
        <v>3.74892</v>
      </c>
      <c r="F4239" s="199">
        <v>3.7736900000000002</v>
      </c>
      <c r="G4239" s="199">
        <v>3.4487999999999999</v>
      </c>
      <c r="H4239" s="199">
        <v>3.5862699999999998</v>
      </c>
      <c r="I4239" s="199">
        <v>2.9767999999999999</v>
      </c>
      <c r="J4239" s="199">
        <v>3.0972300000000001</v>
      </c>
      <c r="K4239" s="199"/>
      <c r="L4239" s="199"/>
      <c r="M4239" s="199"/>
      <c r="N4239" s="199"/>
      <c r="O4239" s="199"/>
      <c r="P4239" s="199"/>
      <c r="Q4239" s="200" t="s">
        <v>1</v>
      </c>
    </row>
    <row r="4240" spans="1:17" x14ac:dyDescent="0.2">
      <c r="A4240" s="195" t="s">
        <v>72</v>
      </c>
      <c r="B4240" s="196" t="s">
        <v>209</v>
      </c>
      <c r="C4240" s="196" t="s">
        <v>210</v>
      </c>
      <c r="D4240" s="196" t="s">
        <v>195</v>
      </c>
      <c r="E4240" s="196"/>
      <c r="F4240" s="196"/>
      <c r="G4240" s="196"/>
      <c r="H4240" s="196"/>
      <c r="I4240" s="196"/>
      <c r="J4240" s="196"/>
      <c r="K4240" s="196"/>
      <c r="L4240" s="196"/>
      <c r="M4240" s="196"/>
      <c r="N4240" s="196"/>
      <c r="O4240" s="196"/>
      <c r="P4240" s="196"/>
      <c r="Q4240" s="197" t="s">
        <v>1</v>
      </c>
    </row>
    <row r="4241" spans="1:17" x14ac:dyDescent="0.2">
      <c r="A4241" s="198" t="s">
        <v>72</v>
      </c>
      <c r="B4241" s="199" t="s">
        <v>209</v>
      </c>
      <c r="C4241" s="199" t="s">
        <v>210</v>
      </c>
      <c r="D4241" s="199" t="s">
        <v>197</v>
      </c>
      <c r="E4241" s="199"/>
      <c r="F4241" s="199"/>
      <c r="G4241" s="199"/>
      <c r="H4241" s="199"/>
      <c r="I4241" s="199"/>
      <c r="J4241" s="199"/>
      <c r="K4241" s="199"/>
      <c r="L4241" s="199"/>
      <c r="M4241" s="199"/>
      <c r="N4241" s="199"/>
      <c r="O4241" s="199"/>
      <c r="P4241" s="199"/>
      <c r="Q4241" s="200" t="s">
        <v>1</v>
      </c>
    </row>
    <row r="4242" spans="1:17" x14ac:dyDescent="0.2">
      <c r="A4242" s="195" t="s">
        <v>72</v>
      </c>
      <c r="B4242" s="196" t="s">
        <v>209</v>
      </c>
      <c r="C4242" s="196" t="s">
        <v>206</v>
      </c>
      <c r="D4242" s="196" t="s">
        <v>195</v>
      </c>
      <c r="E4242" s="196"/>
      <c r="F4242" s="196"/>
      <c r="G4242" s="196"/>
      <c r="H4242" s="196"/>
      <c r="I4242" s="196"/>
      <c r="J4242" s="196"/>
      <c r="K4242" s="196"/>
      <c r="L4242" s="196"/>
      <c r="M4242" s="196"/>
      <c r="N4242" s="196"/>
      <c r="O4242" s="196"/>
      <c r="P4242" s="196"/>
      <c r="Q4242" s="197" t="s">
        <v>1</v>
      </c>
    </row>
    <row r="4243" spans="1:17" x14ac:dyDescent="0.2">
      <c r="A4243" s="198" t="s">
        <v>72</v>
      </c>
      <c r="B4243" s="199" t="s">
        <v>209</v>
      </c>
      <c r="C4243" s="199" t="s">
        <v>206</v>
      </c>
      <c r="D4243" s="199" t="s">
        <v>197</v>
      </c>
      <c r="E4243" s="199"/>
      <c r="F4243" s="199"/>
      <c r="G4243" s="199"/>
      <c r="H4243" s="199"/>
      <c r="I4243" s="199"/>
      <c r="J4243" s="199"/>
      <c r="K4243" s="199"/>
      <c r="L4243" s="199"/>
      <c r="M4243" s="199"/>
      <c r="N4243" s="199"/>
      <c r="O4243" s="199"/>
      <c r="P4243" s="199"/>
      <c r="Q4243" s="200" t="s">
        <v>1</v>
      </c>
    </row>
    <row r="4244" spans="1:17" x14ac:dyDescent="0.2">
      <c r="A4244" s="195" t="s">
        <v>72</v>
      </c>
      <c r="B4244" s="196" t="s">
        <v>209</v>
      </c>
      <c r="C4244" s="196" t="s">
        <v>211</v>
      </c>
      <c r="D4244" s="196" t="s">
        <v>195</v>
      </c>
      <c r="E4244" s="196"/>
      <c r="F4244" s="196"/>
      <c r="G4244" s="196"/>
      <c r="H4244" s="196"/>
      <c r="I4244" s="196"/>
      <c r="J4244" s="196"/>
      <c r="K4244" s="196"/>
      <c r="L4244" s="196"/>
      <c r="M4244" s="196"/>
      <c r="N4244" s="196"/>
      <c r="O4244" s="196"/>
      <c r="P4244" s="196"/>
      <c r="Q4244" s="197" t="s">
        <v>1</v>
      </c>
    </row>
    <row r="4245" spans="1:17" x14ac:dyDescent="0.2">
      <c r="A4245" s="198" t="s">
        <v>72</v>
      </c>
      <c r="B4245" s="199" t="s">
        <v>209</v>
      </c>
      <c r="C4245" s="199" t="s">
        <v>211</v>
      </c>
      <c r="D4245" s="199" t="s">
        <v>197</v>
      </c>
      <c r="E4245" s="199"/>
      <c r="F4245" s="199"/>
      <c r="G4245" s="199"/>
      <c r="H4245" s="199"/>
      <c r="I4245" s="199"/>
      <c r="J4245" s="199"/>
      <c r="K4245" s="199"/>
      <c r="L4245" s="199"/>
      <c r="M4245" s="199"/>
      <c r="N4245" s="199"/>
      <c r="O4245" s="199"/>
      <c r="P4245" s="199"/>
      <c r="Q4245" s="200" t="s">
        <v>1</v>
      </c>
    </row>
    <row r="4246" spans="1:17" x14ac:dyDescent="0.2">
      <c r="A4246" s="195" t="s">
        <v>72</v>
      </c>
      <c r="B4246" s="196" t="s">
        <v>207</v>
      </c>
      <c r="C4246" s="196" t="s">
        <v>214</v>
      </c>
      <c r="D4246" s="196" t="s">
        <v>195</v>
      </c>
      <c r="E4246" s="196">
        <v>2.6395900000000001</v>
      </c>
      <c r="F4246" s="196">
        <v>2.5992899999999999</v>
      </c>
      <c r="G4246" s="196">
        <v>2.67794</v>
      </c>
      <c r="H4246" s="196">
        <v>2.5672999999999999</v>
      </c>
      <c r="I4246" s="196">
        <v>2.26044</v>
      </c>
      <c r="J4246" s="196">
        <v>1.8888199999999999</v>
      </c>
      <c r="K4246" s="196"/>
      <c r="L4246" s="196"/>
      <c r="M4246" s="196"/>
      <c r="N4246" s="196"/>
      <c r="O4246" s="196"/>
      <c r="P4246" s="196"/>
      <c r="Q4246" s="197" t="s">
        <v>1</v>
      </c>
    </row>
    <row r="4247" spans="1:17" x14ac:dyDescent="0.2">
      <c r="A4247" s="198" t="s">
        <v>72</v>
      </c>
      <c r="B4247" s="199" t="s">
        <v>207</v>
      </c>
      <c r="C4247" s="199" t="s">
        <v>214</v>
      </c>
      <c r="D4247" s="199" t="s">
        <v>197</v>
      </c>
      <c r="E4247" s="199">
        <v>4.4694500000000001</v>
      </c>
      <c r="F4247" s="199">
        <v>4.4720599999999999</v>
      </c>
      <c r="G4247" s="199">
        <v>4.1537100000000002</v>
      </c>
      <c r="H4247" s="199">
        <v>4.3515300000000003</v>
      </c>
      <c r="I4247" s="199">
        <v>3.51539</v>
      </c>
      <c r="J4247" s="199">
        <v>2.9027799999999999</v>
      </c>
      <c r="K4247" s="199"/>
      <c r="L4247" s="199"/>
      <c r="M4247" s="199"/>
      <c r="N4247" s="199"/>
      <c r="O4247" s="199"/>
      <c r="P4247" s="199"/>
      <c r="Q4247" s="200" t="s">
        <v>1</v>
      </c>
    </row>
    <row r="4248" spans="1:17" x14ac:dyDescent="0.2">
      <c r="A4248" s="195" t="s">
        <v>72</v>
      </c>
      <c r="B4248" s="196" t="s">
        <v>207</v>
      </c>
      <c r="C4248" s="196" t="s">
        <v>215</v>
      </c>
      <c r="D4248" s="196" t="s">
        <v>195</v>
      </c>
      <c r="E4248" s="196">
        <v>2.0119400000000001</v>
      </c>
      <c r="F4248" s="196">
        <v>2.0088699999999999</v>
      </c>
      <c r="G4248" s="196">
        <v>1.85145</v>
      </c>
      <c r="H4248" s="196">
        <v>1.9843</v>
      </c>
      <c r="I4248" s="196">
        <v>1.7854699999999999</v>
      </c>
      <c r="J4248" s="196">
        <v>1.8522700000000001</v>
      </c>
      <c r="K4248" s="196"/>
      <c r="L4248" s="196"/>
      <c r="M4248" s="196"/>
      <c r="N4248" s="196"/>
      <c r="O4248" s="196"/>
      <c r="P4248" s="196"/>
      <c r="Q4248" s="197" t="s">
        <v>1</v>
      </c>
    </row>
    <row r="4249" spans="1:17" x14ac:dyDescent="0.2">
      <c r="A4249" s="198" t="s">
        <v>72</v>
      </c>
      <c r="B4249" s="199" t="s">
        <v>207</v>
      </c>
      <c r="C4249" s="199" t="s">
        <v>215</v>
      </c>
      <c r="D4249" s="199" t="s">
        <v>197</v>
      </c>
      <c r="E4249" s="199">
        <v>2.9582099999999998</v>
      </c>
      <c r="F4249" s="199">
        <v>2.9613999999999998</v>
      </c>
      <c r="G4249" s="199">
        <v>2.9708999999999999</v>
      </c>
      <c r="H4249" s="199">
        <v>3.0366399999999998</v>
      </c>
      <c r="I4249" s="199">
        <v>2.5595400000000001</v>
      </c>
      <c r="J4249" s="199">
        <v>2.5703900000000002</v>
      </c>
      <c r="K4249" s="199"/>
      <c r="L4249" s="199"/>
      <c r="M4249" s="199"/>
      <c r="N4249" s="199"/>
      <c r="O4249" s="199"/>
      <c r="P4249" s="199"/>
      <c r="Q4249" s="200" t="s">
        <v>1</v>
      </c>
    </row>
    <row r="4250" spans="1:17" x14ac:dyDescent="0.2">
      <c r="A4250" s="195" t="s">
        <v>72</v>
      </c>
      <c r="B4250" s="196" t="s">
        <v>207</v>
      </c>
      <c r="C4250" s="196" t="s">
        <v>213</v>
      </c>
      <c r="D4250" s="196" t="s">
        <v>195</v>
      </c>
      <c r="E4250" s="196">
        <v>7.6840299999999999</v>
      </c>
      <c r="F4250" s="196">
        <v>7.5805400000000001</v>
      </c>
      <c r="G4250" s="196">
        <v>8.4262700000000006</v>
      </c>
      <c r="H4250" s="196">
        <v>8.26816</v>
      </c>
      <c r="I4250" s="196">
        <v>6.1496199999999996</v>
      </c>
      <c r="J4250" s="196">
        <v>4.2723899999999997</v>
      </c>
      <c r="K4250" s="196"/>
      <c r="L4250" s="196"/>
      <c r="M4250" s="196"/>
      <c r="N4250" s="196"/>
      <c r="O4250" s="196"/>
      <c r="P4250" s="196"/>
      <c r="Q4250" s="197" t="s">
        <v>1</v>
      </c>
    </row>
    <row r="4251" spans="1:17" x14ac:dyDescent="0.2">
      <c r="A4251" s="198" t="s">
        <v>72</v>
      </c>
      <c r="B4251" s="199" t="s">
        <v>207</v>
      </c>
      <c r="C4251" s="199" t="s">
        <v>213</v>
      </c>
      <c r="D4251" s="199" t="s">
        <v>197</v>
      </c>
      <c r="E4251" s="199">
        <v>12.866339999999999</v>
      </c>
      <c r="F4251" s="199">
        <v>12.82643</v>
      </c>
      <c r="G4251" s="199">
        <v>14.039099999999999</v>
      </c>
      <c r="H4251" s="199">
        <v>13.397589999999999</v>
      </c>
      <c r="I4251" s="199">
        <v>10.437290000000001</v>
      </c>
      <c r="J4251" s="199">
        <v>8.3170800000000007</v>
      </c>
      <c r="K4251" s="199"/>
      <c r="L4251" s="199"/>
      <c r="M4251" s="199"/>
      <c r="N4251" s="199"/>
      <c r="O4251" s="199"/>
      <c r="P4251" s="199"/>
      <c r="Q4251" s="200" t="s">
        <v>1</v>
      </c>
    </row>
    <row r="4252" spans="1:17" x14ac:dyDescent="0.2">
      <c r="A4252" s="195" t="s">
        <v>72</v>
      </c>
      <c r="B4252" s="196" t="s">
        <v>207</v>
      </c>
      <c r="C4252" s="196" t="s">
        <v>212</v>
      </c>
      <c r="D4252" s="196" t="s">
        <v>195</v>
      </c>
      <c r="E4252" s="196">
        <v>3.4352900000000002</v>
      </c>
      <c r="F4252" s="196">
        <v>3.3464299999999998</v>
      </c>
      <c r="G4252" s="196">
        <v>3.6644999999999999</v>
      </c>
      <c r="H4252" s="196">
        <v>3.2952900000000001</v>
      </c>
      <c r="I4252" s="196">
        <v>2.60432</v>
      </c>
      <c r="J4252" s="196">
        <v>5.97079</v>
      </c>
      <c r="K4252" s="196"/>
      <c r="L4252" s="196"/>
      <c r="M4252" s="196"/>
      <c r="N4252" s="196"/>
      <c r="O4252" s="196"/>
      <c r="P4252" s="196"/>
      <c r="Q4252" s="197" t="s">
        <v>1</v>
      </c>
    </row>
    <row r="4253" spans="1:17" x14ac:dyDescent="0.2">
      <c r="A4253" s="198" t="s">
        <v>72</v>
      </c>
      <c r="B4253" s="199" t="s">
        <v>207</v>
      </c>
      <c r="C4253" s="199" t="s">
        <v>212</v>
      </c>
      <c r="D4253" s="199" t="s">
        <v>197</v>
      </c>
      <c r="E4253" s="199">
        <v>5.4772100000000004</v>
      </c>
      <c r="F4253" s="199">
        <v>5.4033499999999997</v>
      </c>
      <c r="G4253" s="199">
        <v>6.7326899999999998</v>
      </c>
      <c r="H4253" s="199">
        <v>6.0837700000000003</v>
      </c>
      <c r="I4253" s="199">
        <v>4.8188599999999999</v>
      </c>
      <c r="J4253" s="199">
        <v>9.4528099999999995</v>
      </c>
      <c r="K4253" s="199"/>
      <c r="L4253" s="199"/>
      <c r="M4253" s="199"/>
      <c r="N4253" s="199"/>
      <c r="O4253" s="199"/>
      <c r="P4253" s="199"/>
      <c r="Q4253" s="200" t="s">
        <v>1</v>
      </c>
    </row>
    <row r="4254" spans="1:17" x14ac:dyDescent="0.2">
      <c r="A4254" s="195" t="s">
        <v>72</v>
      </c>
      <c r="B4254" s="196" t="s">
        <v>207</v>
      </c>
      <c r="C4254" s="196" t="s">
        <v>210</v>
      </c>
      <c r="D4254" s="196" t="s">
        <v>195</v>
      </c>
      <c r="E4254" s="196">
        <v>12.45121</v>
      </c>
      <c r="F4254" s="196">
        <v>12.19638</v>
      </c>
      <c r="G4254" s="196">
        <v>13.807219999999999</v>
      </c>
      <c r="H4254" s="196">
        <v>14.56771</v>
      </c>
      <c r="I4254" s="196">
        <v>12.635350000000001</v>
      </c>
      <c r="J4254" s="196">
        <v>8.4756499999999999</v>
      </c>
      <c r="K4254" s="196"/>
      <c r="L4254" s="196"/>
      <c r="M4254" s="196"/>
      <c r="N4254" s="196"/>
      <c r="O4254" s="196"/>
      <c r="P4254" s="196"/>
      <c r="Q4254" s="197" t="s">
        <v>1</v>
      </c>
    </row>
    <row r="4255" spans="1:17" x14ac:dyDescent="0.2">
      <c r="A4255" s="198" t="s">
        <v>72</v>
      </c>
      <c r="B4255" s="199" t="s">
        <v>207</v>
      </c>
      <c r="C4255" s="199" t="s">
        <v>210</v>
      </c>
      <c r="D4255" s="199" t="s">
        <v>197</v>
      </c>
      <c r="E4255" s="199">
        <v>16.464079999999999</v>
      </c>
      <c r="F4255" s="199">
        <v>17.477789999999999</v>
      </c>
      <c r="G4255" s="199">
        <v>19.664269999999998</v>
      </c>
      <c r="H4255" s="199">
        <v>19.991299999999999</v>
      </c>
      <c r="I4255" s="199">
        <v>17.574739999999998</v>
      </c>
      <c r="J4255" s="199">
        <v>12.89115</v>
      </c>
      <c r="K4255" s="199"/>
      <c r="L4255" s="199"/>
      <c r="M4255" s="199"/>
      <c r="N4255" s="199"/>
      <c r="O4255" s="199"/>
      <c r="P4255" s="199"/>
      <c r="Q4255" s="200" t="s">
        <v>1</v>
      </c>
    </row>
    <row r="4256" spans="1:17" x14ac:dyDescent="0.2">
      <c r="A4256" s="195" t="s">
        <v>72</v>
      </c>
      <c r="B4256" s="196" t="s">
        <v>207</v>
      </c>
      <c r="C4256" s="196" t="s">
        <v>206</v>
      </c>
      <c r="D4256" s="196" t="s">
        <v>195</v>
      </c>
      <c r="E4256" s="196"/>
      <c r="F4256" s="196"/>
      <c r="G4256" s="196"/>
      <c r="H4256" s="196"/>
      <c r="I4256" s="196"/>
      <c r="J4256" s="196"/>
      <c r="K4256" s="196"/>
      <c r="L4256" s="196"/>
      <c r="M4256" s="196"/>
      <c r="N4256" s="196"/>
      <c r="O4256" s="196"/>
      <c r="P4256" s="196"/>
      <c r="Q4256" s="197" t="s">
        <v>1</v>
      </c>
    </row>
    <row r="4257" spans="1:17" x14ac:dyDescent="0.2">
      <c r="A4257" s="198" t="s">
        <v>72</v>
      </c>
      <c r="B4257" s="199" t="s">
        <v>207</v>
      </c>
      <c r="C4257" s="199" t="s">
        <v>206</v>
      </c>
      <c r="D4257" s="199" t="s">
        <v>197</v>
      </c>
      <c r="E4257" s="199"/>
      <c r="F4257" s="199"/>
      <c r="G4257" s="199"/>
      <c r="H4257" s="199"/>
      <c r="I4257" s="199"/>
      <c r="J4257" s="199"/>
      <c r="K4257" s="199"/>
      <c r="L4257" s="199"/>
      <c r="M4257" s="199"/>
      <c r="N4257" s="199"/>
      <c r="O4257" s="199"/>
      <c r="P4257" s="199"/>
      <c r="Q4257" s="200" t="s">
        <v>1</v>
      </c>
    </row>
    <row r="4258" spans="1:17" x14ac:dyDescent="0.2">
      <c r="A4258" s="195" t="s">
        <v>72</v>
      </c>
      <c r="B4258" s="196" t="s">
        <v>207</v>
      </c>
      <c r="C4258" s="196" t="s">
        <v>211</v>
      </c>
      <c r="D4258" s="196" t="s">
        <v>195</v>
      </c>
      <c r="E4258" s="199"/>
      <c r="F4258" s="199"/>
      <c r="G4258" s="199"/>
      <c r="H4258" s="199"/>
      <c r="I4258" s="199"/>
      <c r="J4258" s="199"/>
      <c r="K4258" s="199"/>
      <c r="L4258" s="199"/>
      <c r="M4258" s="199"/>
      <c r="N4258" s="199"/>
      <c r="O4258" s="199"/>
      <c r="P4258" s="199"/>
      <c r="Q4258" s="200"/>
    </row>
    <row r="4259" spans="1:17" x14ac:dyDescent="0.2">
      <c r="A4259" s="198" t="s">
        <v>72</v>
      </c>
      <c r="B4259" s="199" t="s">
        <v>207</v>
      </c>
      <c r="C4259" s="199" t="s">
        <v>211</v>
      </c>
      <c r="D4259" s="199" t="s">
        <v>197</v>
      </c>
      <c r="E4259" s="199"/>
      <c r="F4259" s="199"/>
      <c r="G4259" s="199"/>
      <c r="H4259" s="199"/>
      <c r="I4259" s="199"/>
      <c r="J4259" s="199"/>
      <c r="K4259" s="199"/>
      <c r="L4259" s="199"/>
      <c r="M4259" s="199"/>
      <c r="N4259" s="199"/>
      <c r="O4259" s="199"/>
      <c r="P4259" s="199"/>
      <c r="Q4259" s="200"/>
    </row>
    <row r="4260" spans="1:17" x14ac:dyDescent="0.2">
      <c r="A4260" s="195" t="s">
        <v>72</v>
      </c>
      <c r="B4260" s="196" t="s">
        <v>207</v>
      </c>
      <c r="C4260" s="196" t="s">
        <v>1087</v>
      </c>
      <c r="D4260" s="196" t="s">
        <v>195</v>
      </c>
      <c r="E4260" s="199"/>
      <c r="F4260" s="199"/>
      <c r="G4260" s="199"/>
      <c r="H4260" s="199"/>
      <c r="I4260" s="199"/>
      <c r="J4260" s="199"/>
      <c r="K4260" s="199"/>
      <c r="L4260" s="199"/>
      <c r="M4260" s="199"/>
      <c r="N4260" s="199"/>
      <c r="O4260" s="199"/>
      <c r="P4260" s="199"/>
      <c r="Q4260" s="200"/>
    </row>
    <row r="4261" spans="1:17" x14ac:dyDescent="0.2">
      <c r="A4261" s="198" t="s">
        <v>72</v>
      </c>
      <c r="B4261" s="199" t="s">
        <v>207</v>
      </c>
      <c r="C4261" s="199" t="s">
        <v>1087</v>
      </c>
      <c r="D4261" s="199" t="s">
        <v>197</v>
      </c>
      <c r="E4261" s="199"/>
      <c r="F4261" s="199"/>
      <c r="G4261" s="199"/>
      <c r="H4261" s="199"/>
      <c r="I4261" s="199"/>
      <c r="J4261" s="199"/>
      <c r="K4261" s="199"/>
      <c r="L4261" s="199"/>
      <c r="M4261" s="199"/>
      <c r="N4261" s="199"/>
      <c r="O4261" s="199"/>
      <c r="P4261" s="199"/>
      <c r="Q4261" s="200"/>
    </row>
    <row r="4262" spans="1:17" x14ac:dyDescent="0.2">
      <c r="A4262" s="195" t="s">
        <v>73</v>
      </c>
      <c r="B4262" s="196" t="s">
        <v>208</v>
      </c>
      <c r="C4262" s="196" t="s">
        <v>214</v>
      </c>
      <c r="D4262" s="196" t="s">
        <v>195</v>
      </c>
      <c r="E4262" s="196">
        <v>83832</v>
      </c>
      <c r="F4262" s="196">
        <v>77856</v>
      </c>
      <c r="G4262" s="196">
        <v>77235</v>
      </c>
      <c r="H4262" s="196">
        <v>80429</v>
      </c>
      <c r="I4262" s="196">
        <v>79575</v>
      </c>
      <c r="J4262" s="196">
        <v>78166</v>
      </c>
      <c r="K4262" s="196">
        <v>80912</v>
      </c>
      <c r="L4262" s="196">
        <v>86784</v>
      </c>
      <c r="M4262" s="196">
        <v>96347</v>
      </c>
      <c r="N4262" s="196">
        <v>103861</v>
      </c>
      <c r="O4262" s="196"/>
      <c r="P4262" s="196"/>
      <c r="Q4262" s="197" t="s">
        <v>1</v>
      </c>
    </row>
    <row r="4263" spans="1:17" x14ac:dyDescent="0.2">
      <c r="A4263" s="198" t="s">
        <v>73</v>
      </c>
      <c r="B4263" s="199" t="s">
        <v>208</v>
      </c>
      <c r="C4263" s="199" t="s">
        <v>214</v>
      </c>
      <c r="D4263" s="199" t="s">
        <v>197</v>
      </c>
      <c r="E4263" s="199">
        <v>91128</v>
      </c>
      <c r="F4263" s="199">
        <v>84298</v>
      </c>
      <c r="G4263" s="199">
        <v>83897</v>
      </c>
      <c r="H4263" s="199">
        <v>87022</v>
      </c>
      <c r="I4263" s="199">
        <v>85843</v>
      </c>
      <c r="J4263" s="199"/>
      <c r="K4263" s="199">
        <v>86976</v>
      </c>
      <c r="L4263" s="199">
        <v>93565</v>
      </c>
      <c r="M4263" s="199">
        <v>103689</v>
      </c>
      <c r="N4263" s="199">
        <v>112071</v>
      </c>
      <c r="O4263" s="199"/>
      <c r="P4263" s="199"/>
      <c r="Q4263" s="200" t="s">
        <v>1</v>
      </c>
    </row>
    <row r="4264" spans="1:17" x14ac:dyDescent="0.2">
      <c r="A4264" s="195" t="s">
        <v>73</v>
      </c>
      <c r="B4264" s="196" t="s">
        <v>208</v>
      </c>
      <c r="C4264" s="196" t="s">
        <v>215</v>
      </c>
      <c r="D4264" s="196" t="s">
        <v>195</v>
      </c>
      <c r="E4264" s="196">
        <v>85493</v>
      </c>
      <c r="F4264" s="196">
        <v>84307</v>
      </c>
      <c r="G4264" s="196">
        <v>81259</v>
      </c>
      <c r="H4264" s="196">
        <v>79019</v>
      </c>
      <c r="I4264" s="196">
        <v>78600</v>
      </c>
      <c r="J4264" s="196">
        <v>81342</v>
      </c>
      <c r="K4264" s="196">
        <v>79901</v>
      </c>
      <c r="L4264" s="196">
        <v>82855</v>
      </c>
      <c r="M4264" s="196">
        <v>88589</v>
      </c>
      <c r="N4264" s="196">
        <v>97675</v>
      </c>
      <c r="O4264" s="196"/>
      <c r="P4264" s="196"/>
      <c r="Q4264" s="197" t="s">
        <v>1</v>
      </c>
    </row>
    <row r="4265" spans="1:17" x14ac:dyDescent="0.2">
      <c r="A4265" s="198" t="s">
        <v>73</v>
      </c>
      <c r="B4265" s="199" t="s">
        <v>208</v>
      </c>
      <c r="C4265" s="199" t="s">
        <v>215</v>
      </c>
      <c r="D4265" s="199" t="s">
        <v>197</v>
      </c>
      <c r="E4265" s="199">
        <v>91833</v>
      </c>
      <c r="F4265" s="199">
        <v>91119</v>
      </c>
      <c r="G4265" s="199">
        <v>88500</v>
      </c>
      <c r="H4265" s="199">
        <v>85333</v>
      </c>
      <c r="I4265" s="199">
        <v>84156</v>
      </c>
      <c r="J4265" s="199"/>
      <c r="K4265" s="199">
        <v>85544</v>
      </c>
      <c r="L4265" s="199">
        <v>88348</v>
      </c>
      <c r="M4265" s="199">
        <v>95002</v>
      </c>
      <c r="N4265" s="199">
        <v>104826</v>
      </c>
      <c r="O4265" s="199"/>
      <c r="P4265" s="199"/>
      <c r="Q4265" s="200" t="s">
        <v>1</v>
      </c>
    </row>
    <row r="4266" spans="1:17" x14ac:dyDescent="0.2">
      <c r="A4266" s="195" t="s">
        <v>73</v>
      </c>
      <c r="B4266" s="196" t="s">
        <v>208</v>
      </c>
      <c r="C4266" s="196" t="s">
        <v>213</v>
      </c>
      <c r="D4266" s="196" t="s">
        <v>195</v>
      </c>
      <c r="E4266" s="196">
        <v>83214</v>
      </c>
      <c r="F4266" s="196">
        <v>85293</v>
      </c>
      <c r="G4266" s="196">
        <v>78969</v>
      </c>
      <c r="H4266" s="196">
        <v>84096</v>
      </c>
      <c r="I4266" s="196">
        <v>81412</v>
      </c>
      <c r="J4266" s="196">
        <v>78579</v>
      </c>
      <c r="K4266" s="196">
        <v>81275</v>
      </c>
      <c r="L4266" s="196">
        <v>79543</v>
      </c>
      <c r="M4266" s="196">
        <v>82704</v>
      </c>
      <c r="N4266" s="196">
        <v>88408</v>
      </c>
      <c r="O4266" s="196"/>
      <c r="P4266" s="196"/>
      <c r="Q4266" s="197" t="s">
        <v>1</v>
      </c>
    </row>
    <row r="4267" spans="1:17" x14ac:dyDescent="0.2">
      <c r="A4267" s="198" t="s">
        <v>73</v>
      </c>
      <c r="B4267" s="199" t="s">
        <v>208</v>
      </c>
      <c r="C4267" s="199" t="s">
        <v>213</v>
      </c>
      <c r="D4267" s="199" t="s">
        <v>197</v>
      </c>
      <c r="E4267" s="199">
        <v>89912</v>
      </c>
      <c r="F4267" s="199">
        <v>91396</v>
      </c>
      <c r="G4267" s="199">
        <v>84792</v>
      </c>
      <c r="H4267" s="199">
        <v>90538</v>
      </c>
      <c r="I4267" s="199">
        <v>87436</v>
      </c>
      <c r="J4267" s="199"/>
      <c r="K4267" s="199">
        <v>86451</v>
      </c>
      <c r="L4267" s="199">
        <v>85214</v>
      </c>
      <c r="M4267" s="199">
        <v>87952</v>
      </c>
      <c r="N4267" s="199">
        <v>94319</v>
      </c>
      <c r="O4267" s="199"/>
      <c r="P4267" s="199"/>
      <c r="Q4267" s="200" t="s">
        <v>1</v>
      </c>
    </row>
    <row r="4268" spans="1:17" x14ac:dyDescent="0.2">
      <c r="A4268" s="195" t="s">
        <v>73</v>
      </c>
      <c r="B4268" s="196" t="s">
        <v>208</v>
      </c>
      <c r="C4268" s="196" t="s">
        <v>212</v>
      </c>
      <c r="D4268" s="196" t="s">
        <v>195</v>
      </c>
      <c r="E4268" s="196">
        <v>80418</v>
      </c>
      <c r="F4268" s="196">
        <v>82766</v>
      </c>
      <c r="G4268" s="196">
        <v>83687</v>
      </c>
      <c r="H4268" s="196">
        <v>84792</v>
      </c>
      <c r="I4268" s="196">
        <v>78421</v>
      </c>
      <c r="J4268" s="196">
        <v>81162</v>
      </c>
      <c r="K4268" s="196">
        <v>78276</v>
      </c>
      <c r="L4268" s="196">
        <v>80819</v>
      </c>
      <c r="M4268" s="196">
        <v>79185</v>
      </c>
      <c r="N4268" s="196">
        <v>82324</v>
      </c>
      <c r="O4268" s="196"/>
      <c r="P4268" s="196"/>
      <c r="Q4268" s="197" t="s">
        <v>1</v>
      </c>
    </row>
    <row r="4269" spans="1:17" x14ac:dyDescent="0.2">
      <c r="A4269" s="198" t="s">
        <v>73</v>
      </c>
      <c r="B4269" s="199" t="s">
        <v>208</v>
      </c>
      <c r="C4269" s="199" t="s">
        <v>212</v>
      </c>
      <c r="D4269" s="199" t="s">
        <v>197</v>
      </c>
      <c r="E4269" s="199">
        <v>86416</v>
      </c>
      <c r="F4269" s="199">
        <v>89255</v>
      </c>
      <c r="G4269" s="199">
        <v>90339</v>
      </c>
      <c r="H4269" s="199">
        <v>90861</v>
      </c>
      <c r="I4269" s="199">
        <v>84516</v>
      </c>
      <c r="J4269" s="199"/>
      <c r="K4269" s="199">
        <v>83092</v>
      </c>
      <c r="L4269" s="199">
        <v>85999</v>
      </c>
      <c r="M4269" s="199">
        <v>85029</v>
      </c>
      <c r="N4269" s="199">
        <v>87556</v>
      </c>
      <c r="O4269" s="199"/>
      <c r="P4269" s="199"/>
      <c r="Q4269" s="200" t="s">
        <v>1</v>
      </c>
    </row>
    <row r="4270" spans="1:17" x14ac:dyDescent="0.2">
      <c r="A4270" s="195" t="s">
        <v>73</v>
      </c>
      <c r="B4270" s="196" t="s">
        <v>208</v>
      </c>
      <c r="C4270" s="196" t="s">
        <v>210</v>
      </c>
      <c r="D4270" s="196" t="s">
        <v>195</v>
      </c>
      <c r="E4270" s="196"/>
      <c r="F4270" s="196"/>
      <c r="G4270" s="196"/>
      <c r="H4270" s="196"/>
      <c r="I4270" s="196"/>
      <c r="J4270" s="196"/>
      <c r="K4270" s="196"/>
      <c r="L4270" s="196"/>
      <c r="M4270" s="196"/>
      <c r="N4270" s="196"/>
      <c r="O4270" s="196"/>
      <c r="P4270" s="196"/>
      <c r="Q4270" s="197" t="s">
        <v>1</v>
      </c>
    </row>
    <row r="4271" spans="1:17" x14ac:dyDescent="0.2">
      <c r="A4271" s="198" t="s">
        <v>73</v>
      </c>
      <c r="B4271" s="199" t="s">
        <v>208</v>
      </c>
      <c r="C4271" s="199" t="s">
        <v>210</v>
      </c>
      <c r="D4271" s="199" t="s">
        <v>197</v>
      </c>
      <c r="E4271" s="199"/>
      <c r="F4271" s="199"/>
      <c r="G4271" s="199"/>
      <c r="H4271" s="199"/>
      <c r="I4271" s="199"/>
      <c r="J4271" s="199"/>
      <c r="K4271" s="199"/>
      <c r="L4271" s="199"/>
      <c r="M4271" s="199"/>
      <c r="N4271" s="199"/>
      <c r="O4271" s="199"/>
      <c r="P4271" s="199"/>
      <c r="Q4271" s="200" t="s">
        <v>1</v>
      </c>
    </row>
    <row r="4272" spans="1:17" x14ac:dyDescent="0.2">
      <c r="A4272" s="195" t="s">
        <v>73</v>
      </c>
      <c r="B4272" s="196" t="s">
        <v>208</v>
      </c>
      <c r="C4272" s="196" t="s">
        <v>206</v>
      </c>
      <c r="D4272" s="196" t="s">
        <v>195</v>
      </c>
      <c r="E4272" s="196"/>
      <c r="F4272" s="196"/>
      <c r="G4272" s="196"/>
      <c r="H4272" s="196"/>
      <c r="I4272" s="196"/>
      <c r="J4272" s="196"/>
      <c r="K4272" s="196"/>
      <c r="L4272" s="196"/>
      <c r="M4272" s="196"/>
      <c r="N4272" s="196"/>
      <c r="O4272" s="196"/>
      <c r="P4272" s="196"/>
      <c r="Q4272" s="197" t="s">
        <v>1</v>
      </c>
    </row>
    <row r="4273" spans="1:17" x14ac:dyDescent="0.2">
      <c r="A4273" s="198" t="s">
        <v>73</v>
      </c>
      <c r="B4273" s="199" t="s">
        <v>208</v>
      </c>
      <c r="C4273" s="199" t="s">
        <v>206</v>
      </c>
      <c r="D4273" s="199" t="s">
        <v>197</v>
      </c>
      <c r="E4273" s="199"/>
      <c r="F4273" s="199"/>
      <c r="G4273" s="199"/>
      <c r="H4273" s="199"/>
      <c r="I4273" s="199"/>
      <c r="J4273" s="199"/>
      <c r="K4273" s="199"/>
      <c r="L4273" s="199"/>
      <c r="M4273" s="199"/>
      <c r="N4273" s="199"/>
      <c r="O4273" s="199"/>
      <c r="P4273" s="199"/>
      <c r="Q4273" s="200" t="s">
        <v>1</v>
      </c>
    </row>
    <row r="4274" spans="1:17" x14ac:dyDescent="0.2">
      <c r="A4274" s="195" t="s">
        <v>73</v>
      </c>
      <c r="B4274" s="196" t="s">
        <v>208</v>
      </c>
      <c r="C4274" s="196" t="s">
        <v>211</v>
      </c>
      <c r="D4274" s="196" t="s">
        <v>195</v>
      </c>
      <c r="E4274" s="196"/>
      <c r="F4274" s="196"/>
      <c r="G4274" s="196"/>
      <c r="H4274" s="196"/>
      <c r="I4274" s="196"/>
      <c r="J4274" s="196"/>
      <c r="K4274" s="196"/>
      <c r="L4274" s="196"/>
      <c r="M4274" s="196"/>
      <c r="N4274" s="196"/>
      <c r="O4274" s="196"/>
      <c r="P4274" s="196"/>
      <c r="Q4274" s="197" t="s">
        <v>1</v>
      </c>
    </row>
    <row r="4275" spans="1:17" x14ac:dyDescent="0.2">
      <c r="A4275" s="198" t="s">
        <v>73</v>
      </c>
      <c r="B4275" s="199" t="s">
        <v>208</v>
      </c>
      <c r="C4275" s="199" t="s">
        <v>211</v>
      </c>
      <c r="D4275" s="199" t="s">
        <v>197</v>
      </c>
      <c r="E4275" s="199"/>
      <c r="F4275" s="199"/>
      <c r="G4275" s="199"/>
      <c r="H4275" s="199"/>
      <c r="I4275" s="199"/>
      <c r="J4275" s="199"/>
      <c r="K4275" s="199"/>
      <c r="L4275" s="199"/>
      <c r="M4275" s="199"/>
      <c r="N4275" s="199"/>
      <c r="O4275" s="199"/>
      <c r="P4275" s="199"/>
      <c r="Q4275" s="200" t="s">
        <v>1</v>
      </c>
    </row>
    <row r="4276" spans="1:17" x14ac:dyDescent="0.2">
      <c r="A4276" s="195" t="s">
        <v>73</v>
      </c>
      <c r="B4276" s="196" t="s">
        <v>205</v>
      </c>
      <c r="C4276" s="196" t="s">
        <v>214</v>
      </c>
      <c r="D4276" s="196" t="s">
        <v>195</v>
      </c>
      <c r="E4276" s="196">
        <v>76631</v>
      </c>
      <c r="F4276" s="196">
        <v>78743</v>
      </c>
      <c r="G4276" s="196">
        <v>82998</v>
      </c>
      <c r="H4276" s="196">
        <v>81196</v>
      </c>
      <c r="I4276" s="196">
        <v>82089</v>
      </c>
      <c r="J4276" s="196"/>
      <c r="K4276" s="196">
        <v>79989</v>
      </c>
      <c r="L4276" s="196">
        <v>77372</v>
      </c>
      <c r="M4276" s="196">
        <v>80163</v>
      </c>
      <c r="N4276" s="196">
        <v>78623</v>
      </c>
      <c r="O4276" s="196"/>
      <c r="P4276" s="196"/>
      <c r="Q4276" s="197" t="s">
        <v>1</v>
      </c>
    </row>
    <row r="4277" spans="1:17" x14ac:dyDescent="0.2">
      <c r="A4277" s="198" t="s">
        <v>73</v>
      </c>
      <c r="B4277" s="199" t="s">
        <v>205</v>
      </c>
      <c r="C4277" s="199" t="s">
        <v>214</v>
      </c>
      <c r="D4277" s="199" t="s">
        <v>197</v>
      </c>
      <c r="E4277" s="199">
        <v>84141</v>
      </c>
      <c r="F4277" s="199">
        <v>85968</v>
      </c>
      <c r="G4277" s="199">
        <v>90561</v>
      </c>
      <c r="H4277" s="199">
        <v>88949</v>
      </c>
      <c r="I4277" s="199">
        <v>90134</v>
      </c>
      <c r="J4277" s="199"/>
      <c r="K4277" s="199">
        <v>87228</v>
      </c>
      <c r="L4277" s="199">
        <v>83402</v>
      </c>
      <c r="M4277" s="199">
        <v>86379</v>
      </c>
      <c r="N4277" s="199">
        <v>84896</v>
      </c>
      <c r="O4277" s="199"/>
      <c r="P4277" s="199"/>
      <c r="Q4277" s="200" t="s">
        <v>1</v>
      </c>
    </row>
    <row r="4278" spans="1:17" x14ac:dyDescent="0.2">
      <c r="A4278" s="195" t="s">
        <v>73</v>
      </c>
      <c r="B4278" s="196" t="s">
        <v>205</v>
      </c>
      <c r="C4278" s="196" t="s">
        <v>215</v>
      </c>
      <c r="D4278" s="196" t="s">
        <v>195</v>
      </c>
      <c r="E4278" s="196">
        <v>85505</v>
      </c>
      <c r="F4278" s="196">
        <v>75581</v>
      </c>
      <c r="G4278" s="196">
        <v>79983</v>
      </c>
      <c r="H4278" s="196">
        <v>77461</v>
      </c>
      <c r="I4278" s="196">
        <v>82265</v>
      </c>
      <c r="J4278" s="196"/>
      <c r="K4278" s="196">
        <v>76806</v>
      </c>
      <c r="L4278" s="196">
        <v>79524</v>
      </c>
      <c r="M4278" s="196">
        <v>76940</v>
      </c>
      <c r="N4278" s="196">
        <v>79597</v>
      </c>
      <c r="O4278" s="196"/>
      <c r="P4278" s="196"/>
      <c r="Q4278" s="197" t="s">
        <v>1</v>
      </c>
    </row>
    <row r="4279" spans="1:17" x14ac:dyDescent="0.2">
      <c r="A4279" s="198" t="s">
        <v>73</v>
      </c>
      <c r="B4279" s="199" t="s">
        <v>205</v>
      </c>
      <c r="C4279" s="199" t="s">
        <v>215</v>
      </c>
      <c r="D4279" s="199" t="s">
        <v>197</v>
      </c>
      <c r="E4279" s="199">
        <v>93208</v>
      </c>
      <c r="F4279" s="199">
        <v>83399</v>
      </c>
      <c r="G4279" s="199">
        <v>88151</v>
      </c>
      <c r="H4279" s="199">
        <v>85341</v>
      </c>
      <c r="I4279" s="199">
        <v>89726</v>
      </c>
      <c r="J4279" s="199"/>
      <c r="K4279" s="199">
        <v>83928</v>
      </c>
      <c r="L4279" s="199">
        <v>86702</v>
      </c>
      <c r="M4279" s="199">
        <v>82868</v>
      </c>
      <c r="N4279" s="199">
        <v>85782</v>
      </c>
      <c r="O4279" s="199"/>
      <c r="P4279" s="199"/>
      <c r="Q4279" s="200" t="s">
        <v>1</v>
      </c>
    </row>
    <row r="4280" spans="1:17" x14ac:dyDescent="0.2">
      <c r="A4280" s="195" t="s">
        <v>73</v>
      </c>
      <c r="B4280" s="196" t="s">
        <v>205</v>
      </c>
      <c r="C4280" s="196" t="s">
        <v>213</v>
      </c>
      <c r="D4280" s="196" t="s">
        <v>195</v>
      </c>
      <c r="E4280" s="196">
        <v>80536</v>
      </c>
      <c r="F4280" s="196">
        <v>83882</v>
      </c>
      <c r="G4280" s="196">
        <v>76193</v>
      </c>
      <c r="H4280" s="196">
        <v>73846</v>
      </c>
      <c r="I4280" s="196">
        <v>78918</v>
      </c>
      <c r="J4280" s="196"/>
      <c r="K4280" s="196">
        <v>80844</v>
      </c>
      <c r="L4280" s="196">
        <v>76204</v>
      </c>
      <c r="M4280" s="196">
        <v>79257</v>
      </c>
      <c r="N4280" s="196">
        <v>76517</v>
      </c>
      <c r="O4280" s="196"/>
      <c r="P4280" s="196"/>
      <c r="Q4280" s="197" t="s">
        <v>1</v>
      </c>
    </row>
    <row r="4281" spans="1:17" x14ac:dyDescent="0.2">
      <c r="A4281" s="198" t="s">
        <v>73</v>
      </c>
      <c r="B4281" s="199" t="s">
        <v>205</v>
      </c>
      <c r="C4281" s="199" t="s">
        <v>213</v>
      </c>
      <c r="D4281" s="199" t="s">
        <v>197</v>
      </c>
      <c r="E4281" s="199">
        <v>89893</v>
      </c>
      <c r="F4281" s="199">
        <v>92568</v>
      </c>
      <c r="G4281" s="199">
        <v>84809</v>
      </c>
      <c r="H4281" s="199">
        <v>83160</v>
      </c>
      <c r="I4281" s="199">
        <v>87871</v>
      </c>
      <c r="J4281" s="199"/>
      <c r="K4281" s="199">
        <v>88881</v>
      </c>
      <c r="L4281" s="199">
        <v>83466</v>
      </c>
      <c r="M4281" s="199">
        <v>86366</v>
      </c>
      <c r="N4281" s="199">
        <v>82490</v>
      </c>
      <c r="O4281" s="199"/>
      <c r="P4281" s="199"/>
      <c r="Q4281" s="200" t="s">
        <v>1</v>
      </c>
    </row>
    <row r="4282" spans="1:17" x14ac:dyDescent="0.2">
      <c r="A4282" s="195" t="s">
        <v>73</v>
      </c>
      <c r="B4282" s="196" t="s">
        <v>205</v>
      </c>
      <c r="C4282" s="196" t="s">
        <v>212</v>
      </c>
      <c r="D4282" s="196" t="s">
        <v>195</v>
      </c>
      <c r="E4282" s="196">
        <v>70679</v>
      </c>
      <c r="F4282" s="196">
        <v>78338</v>
      </c>
      <c r="G4282" s="196">
        <v>72526</v>
      </c>
      <c r="H4282" s="196">
        <v>81400</v>
      </c>
      <c r="I4282" s="196">
        <v>74921</v>
      </c>
      <c r="J4282" s="196"/>
      <c r="K4282" s="196">
        <v>80499</v>
      </c>
      <c r="L4282" s="196">
        <v>79808</v>
      </c>
      <c r="M4282" s="196">
        <v>75606</v>
      </c>
      <c r="N4282" s="196">
        <v>78714</v>
      </c>
      <c r="O4282" s="196"/>
      <c r="P4282" s="196"/>
      <c r="Q4282" s="197" t="s">
        <v>1</v>
      </c>
    </row>
    <row r="4283" spans="1:17" x14ac:dyDescent="0.2">
      <c r="A4283" s="198" t="s">
        <v>73</v>
      </c>
      <c r="B4283" s="199" t="s">
        <v>205</v>
      </c>
      <c r="C4283" s="199" t="s">
        <v>212</v>
      </c>
      <c r="D4283" s="199" t="s">
        <v>197</v>
      </c>
      <c r="E4283" s="199">
        <v>80720</v>
      </c>
      <c r="F4283" s="199">
        <v>89073</v>
      </c>
      <c r="G4283" s="199">
        <v>82015</v>
      </c>
      <c r="H4283" s="199">
        <v>91589</v>
      </c>
      <c r="I4283" s="199">
        <v>84159</v>
      </c>
      <c r="J4283" s="199"/>
      <c r="K4283" s="199">
        <v>88727</v>
      </c>
      <c r="L4283" s="199">
        <v>88188</v>
      </c>
      <c r="M4283" s="199">
        <v>82885</v>
      </c>
      <c r="N4283" s="199">
        <v>85715</v>
      </c>
      <c r="O4283" s="199"/>
      <c r="P4283" s="199"/>
      <c r="Q4283" s="200" t="s">
        <v>1</v>
      </c>
    </row>
    <row r="4284" spans="1:17" x14ac:dyDescent="0.2">
      <c r="A4284" s="195" t="s">
        <v>73</v>
      </c>
      <c r="B4284" s="196" t="s">
        <v>205</v>
      </c>
      <c r="C4284" s="196" t="s">
        <v>210</v>
      </c>
      <c r="D4284" s="196" t="s">
        <v>195</v>
      </c>
      <c r="E4284" s="196">
        <v>70913</v>
      </c>
      <c r="F4284" s="196">
        <v>68666</v>
      </c>
      <c r="G4284" s="196">
        <v>78498</v>
      </c>
      <c r="H4284" s="196">
        <v>75671</v>
      </c>
      <c r="I4284" s="196">
        <v>70287</v>
      </c>
      <c r="J4284" s="196"/>
      <c r="K4284" s="196">
        <v>76792</v>
      </c>
      <c r="L4284" s="196">
        <v>79671</v>
      </c>
      <c r="M4284" s="196">
        <v>79290</v>
      </c>
      <c r="N4284" s="196">
        <v>75021</v>
      </c>
      <c r="O4284" s="196"/>
      <c r="P4284" s="196"/>
      <c r="Q4284" s="197" t="s">
        <v>1</v>
      </c>
    </row>
    <row r="4285" spans="1:17" x14ac:dyDescent="0.2">
      <c r="A4285" s="198" t="s">
        <v>73</v>
      </c>
      <c r="B4285" s="199" t="s">
        <v>205</v>
      </c>
      <c r="C4285" s="199" t="s">
        <v>210</v>
      </c>
      <c r="D4285" s="199" t="s">
        <v>197</v>
      </c>
      <c r="E4285" s="199">
        <v>82907</v>
      </c>
      <c r="F4285" s="199">
        <v>79287</v>
      </c>
      <c r="G4285" s="199">
        <v>90586</v>
      </c>
      <c r="H4285" s="199">
        <v>87103</v>
      </c>
      <c r="I4285" s="199">
        <v>80867</v>
      </c>
      <c r="J4285" s="199"/>
      <c r="K4285" s="199">
        <v>86095</v>
      </c>
      <c r="L4285" s="199">
        <v>87932</v>
      </c>
      <c r="M4285" s="199">
        <v>87373</v>
      </c>
      <c r="N4285" s="199">
        <v>82290</v>
      </c>
      <c r="O4285" s="199"/>
      <c r="P4285" s="199"/>
      <c r="Q4285" s="200" t="s">
        <v>1</v>
      </c>
    </row>
    <row r="4286" spans="1:17" x14ac:dyDescent="0.2">
      <c r="A4286" s="195" t="s">
        <v>73</v>
      </c>
      <c r="B4286" s="196" t="s">
        <v>205</v>
      </c>
      <c r="C4286" s="196" t="s">
        <v>206</v>
      </c>
      <c r="D4286" s="196" t="s">
        <v>195</v>
      </c>
      <c r="E4286" s="196"/>
      <c r="F4286" s="196"/>
      <c r="G4286" s="196"/>
      <c r="H4286" s="196"/>
      <c r="I4286" s="196"/>
      <c r="J4286" s="196"/>
      <c r="K4286" s="196"/>
      <c r="L4286" s="196"/>
      <c r="M4286" s="196"/>
      <c r="N4286" s="196"/>
      <c r="O4286" s="196"/>
      <c r="P4286" s="196"/>
      <c r="Q4286" s="197" t="s">
        <v>1</v>
      </c>
    </row>
    <row r="4287" spans="1:17" x14ac:dyDescent="0.2">
      <c r="A4287" s="198" t="s">
        <v>73</v>
      </c>
      <c r="B4287" s="199" t="s">
        <v>205</v>
      </c>
      <c r="C4287" s="199" t="s">
        <v>206</v>
      </c>
      <c r="D4287" s="199" t="s">
        <v>197</v>
      </c>
      <c r="E4287" s="199"/>
      <c r="F4287" s="199"/>
      <c r="G4287" s="199"/>
      <c r="H4287" s="199"/>
      <c r="I4287" s="199"/>
      <c r="J4287" s="199"/>
      <c r="K4287" s="199"/>
      <c r="L4287" s="199"/>
      <c r="M4287" s="199"/>
      <c r="N4287" s="199"/>
      <c r="O4287" s="199"/>
      <c r="P4287" s="199"/>
      <c r="Q4287" s="200" t="s">
        <v>1</v>
      </c>
    </row>
    <row r="4288" spans="1:17" x14ac:dyDescent="0.2">
      <c r="A4288" s="195" t="s">
        <v>73</v>
      </c>
      <c r="B4288" s="196" t="s">
        <v>205</v>
      </c>
      <c r="C4288" s="196" t="s">
        <v>211</v>
      </c>
      <c r="D4288" s="196" t="s">
        <v>195</v>
      </c>
      <c r="E4288" s="199"/>
      <c r="F4288" s="199"/>
      <c r="G4288" s="199"/>
      <c r="H4288" s="199"/>
      <c r="I4288" s="199"/>
      <c r="J4288" s="199"/>
      <c r="K4288" s="199"/>
      <c r="L4288" s="199"/>
      <c r="M4288" s="199"/>
      <c r="N4288" s="199"/>
      <c r="O4288" s="199"/>
      <c r="P4288" s="199"/>
      <c r="Q4288" s="200"/>
    </row>
    <row r="4289" spans="1:17" x14ac:dyDescent="0.2">
      <c r="A4289" s="198" t="s">
        <v>73</v>
      </c>
      <c r="B4289" s="199" t="s">
        <v>205</v>
      </c>
      <c r="C4289" s="199" t="s">
        <v>211</v>
      </c>
      <c r="D4289" s="199" t="s">
        <v>197</v>
      </c>
      <c r="E4289" s="199"/>
      <c r="F4289" s="199"/>
      <c r="G4289" s="199"/>
      <c r="H4289" s="199"/>
      <c r="I4289" s="199"/>
      <c r="J4289" s="199"/>
      <c r="K4289" s="199"/>
      <c r="L4289" s="199"/>
      <c r="M4289" s="199"/>
      <c r="N4289" s="199"/>
      <c r="O4289" s="199"/>
      <c r="P4289" s="199"/>
      <c r="Q4289" s="200"/>
    </row>
    <row r="4290" spans="1:17" x14ac:dyDescent="0.2">
      <c r="A4290" s="195" t="s">
        <v>73</v>
      </c>
      <c r="B4290" s="196" t="s">
        <v>205</v>
      </c>
      <c r="C4290" s="196" t="s">
        <v>1087</v>
      </c>
      <c r="D4290" s="196" t="s">
        <v>195</v>
      </c>
      <c r="E4290" s="199"/>
      <c r="F4290" s="199"/>
      <c r="G4290" s="199"/>
      <c r="H4290" s="199"/>
      <c r="I4290" s="199"/>
      <c r="J4290" s="199"/>
      <c r="K4290" s="199"/>
      <c r="L4290" s="199"/>
      <c r="M4290" s="199"/>
      <c r="N4290" s="199"/>
      <c r="O4290" s="199"/>
      <c r="P4290" s="199"/>
      <c r="Q4290" s="200"/>
    </row>
    <row r="4291" spans="1:17" x14ac:dyDescent="0.2">
      <c r="A4291" s="198" t="s">
        <v>73</v>
      </c>
      <c r="B4291" s="199" t="s">
        <v>205</v>
      </c>
      <c r="C4291" s="199" t="s">
        <v>1087</v>
      </c>
      <c r="D4291" s="199" t="s">
        <v>197</v>
      </c>
      <c r="E4291" s="199"/>
      <c r="F4291" s="199"/>
      <c r="G4291" s="199"/>
      <c r="H4291" s="199"/>
      <c r="I4291" s="199"/>
      <c r="J4291" s="199"/>
      <c r="K4291" s="199"/>
      <c r="L4291" s="199"/>
      <c r="M4291" s="199"/>
      <c r="N4291" s="199"/>
      <c r="O4291" s="199"/>
      <c r="P4291" s="199"/>
      <c r="Q4291" s="200"/>
    </row>
    <row r="4292" spans="1:17" x14ac:dyDescent="0.2">
      <c r="A4292" s="195" t="s">
        <v>73</v>
      </c>
      <c r="B4292" s="196" t="s">
        <v>209</v>
      </c>
      <c r="C4292" s="196" t="s">
        <v>214</v>
      </c>
      <c r="D4292" s="196" t="s">
        <v>195</v>
      </c>
      <c r="E4292" s="196"/>
      <c r="F4292" s="196">
        <v>0.17211000000000001</v>
      </c>
      <c r="G4292" s="196">
        <v>2.46E-2</v>
      </c>
      <c r="H4292" s="196">
        <v>0.14174</v>
      </c>
      <c r="I4292" s="196">
        <v>0.11938</v>
      </c>
      <c r="J4292" s="196"/>
      <c r="K4292" s="196"/>
      <c r="L4292" s="196"/>
      <c r="M4292" s="196"/>
      <c r="N4292" s="196"/>
      <c r="O4292" s="196"/>
      <c r="P4292" s="196"/>
      <c r="Q4292" s="197" t="s">
        <v>1</v>
      </c>
    </row>
    <row r="4293" spans="1:17" x14ac:dyDescent="0.2">
      <c r="A4293" s="198" t="s">
        <v>73</v>
      </c>
      <c r="B4293" s="199" t="s">
        <v>209</v>
      </c>
      <c r="C4293" s="199" t="s">
        <v>214</v>
      </c>
      <c r="D4293" s="199" t="s">
        <v>197</v>
      </c>
      <c r="E4293" s="199"/>
      <c r="F4293" s="199">
        <v>0.14471999999999999</v>
      </c>
      <c r="G4293" s="199">
        <v>3.3369999999999997E-2</v>
      </c>
      <c r="H4293" s="199">
        <v>0.16317999999999999</v>
      </c>
      <c r="I4293" s="199">
        <v>0.11999</v>
      </c>
      <c r="J4293" s="199"/>
      <c r="K4293" s="199"/>
      <c r="L4293" s="199"/>
      <c r="M4293" s="199"/>
      <c r="N4293" s="199"/>
      <c r="O4293" s="199"/>
      <c r="P4293" s="199"/>
      <c r="Q4293" s="200" t="s">
        <v>1</v>
      </c>
    </row>
    <row r="4294" spans="1:17" x14ac:dyDescent="0.2">
      <c r="A4294" s="195" t="s">
        <v>73</v>
      </c>
      <c r="B4294" s="196" t="s">
        <v>209</v>
      </c>
      <c r="C4294" s="196" t="s">
        <v>215</v>
      </c>
      <c r="D4294" s="196" t="s">
        <v>195</v>
      </c>
      <c r="E4294" s="196"/>
      <c r="F4294" s="196">
        <v>0.35347000000000001</v>
      </c>
      <c r="G4294" s="196">
        <v>9.9680000000000005E-2</v>
      </c>
      <c r="H4294" s="196">
        <v>0.36066999999999999</v>
      </c>
      <c r="I4294" s="196">
        <v>0.23537</v>
      </c>
      <c r="J4294" s="196"/>
      <c r="K4294" s="196">
        <v>8.0100000000000005E-2</v>
      </c>
      <c r="L4294" s="196">
        <v>4.104E-2</v>
      </c>
      <c r="M4294" s="196">
        <v>6.7729999999999999E-2</v>
      </c>
      <c r="N4294" s="196">
        <v>0.10443</v>
      </c>
      <c r="O4294" s="196"/>
      <c r="P4294" s="196"/>
      <c r="Q4294" s="197" t="s">
        <v>1</v>
      </c>
    </row>
    <row r="4295" spans="1:17" x14ac:dyDescent="0.2">
      <c r="A4295" s="198" t="s">
        <v>73</v>
      </c>
      <c r="B4295" s="199" t="s">
        <v>209</v>
      </c>
      <c r="C4295" s="199" t="s">
        <v>215</v>
      </c>
      <c r="D4295" s="199" t="s">
        <v>197</v>
      </c>
      <c r="E4295" s="199"/>
      <c r="F4295" s="199">
        <v>0.30948999999999999</v>
      </c>
      <c r="G4295" s="199">
        <v>9.9440000000000001E-2</v>
      </c>
      <c r="H4295" s="199">
        <v>0.39257999999999998</v>
      </c>
      <c r="I4295" s="199">
        <v>0.20913999999999999</v>
      </c>
      <c r="J4295" s="199"/>
      <c r="K4295" s="199">
        <v>7.1309999999999998E-2</v>
      </c>
      <c r="L4295" s="199">
        <v>5.6590000000000001E-2</v>
      </c>
      <c r="M4295" s="199">
        <v>5.5789999999999999E-2</v>
      </c>
      <c r="N4295" s="199">
        <v>0.11543</v>
      </c>
      <c r="O4295" s="199"/>
      <c r="P4295" s="199"/>
      <c r="Q4295" s="200" t="s">
        <v>1</v>
      </c>
    </row>
    <row r="4296" spans="1:17" x14ac:dyDescent="0.2">
      <c r="A4296" s="195" t="s">
        <v>73</v>
      </c>
      <c r="B4296" s="196" t="s">
        <v>209</v>
      </c>
      <c r="C4296" s="196" t="s">
        <v>213</v>
      </c>
      <c r="D4296" s="196" t="s">
        <v>195</v>
      </c>
      <c r="E4296" s="196"/>
      <c r="F4296" s="196">
        <v>0.31890000000000002</v>
      </c>
      <c r="G4296" s="196">
        <v>8.4839999999999999E-2</v>
      </c>
      <c r="H4296" s="196">
        <v>0.30321999999999999</v>
      </c>
      <c r="I4296" s="196">
        <v>0.22847000000000001</v>
      </c>
      <c r="J4296" s="196"/>
      <c r="K4296" s="196">
        <v>4.7989999999999998E-2</v>
      </c>
      <c r="L4296" s="196">
        <v>5.1540000000000002E-2</v>
      </c>
      <c r="M4296" s="196">
        <v>4.1110000000000001E-2</v>
      </c>
      <c r="N4296" s="196">
        <v>9.6149999999999999E-2</v>
      </c>
      <c r="O4296" s="196"/>
      <c r="P4296" s="196"/>
      <c r="Q4296" s="197" t="s">
        <v>1</v>
      </c>
    </row>
    <row r="4297" spans="1:17" x14ac:dyDescent="0.2">
      <c r="A4297" s="198" t="s">
        <v>73</v>
      </c>
      <c r="B4297" s="199" t="s">
        <v>209</v>
      </c>
      <c r="C4297" s="199" t="s">
        <v>213</v>
      </c>
      <c r="D4297" s="199" t="s">
        <v>197</v>
      </c>
      <c r="E4297" s="199"/>
      <c r="F4297" s="199">
        <v>0.30745</v>
      </c>
      <c r="G4297" s="199">
        <v>8.4909999999999999E-2</v>
      </c>
      <c r="H4297" s="199">
        <v>0.33798</v>
      </c>
      <c r="I4297" s="199">
        <v>0.22416</v>
      </c>
      <c r="J4297" s="199"/>
      <c r="K4297" s="199">
        <v>7.5190000000000007E-2</v>
      </c>
      <c r="L4297" s="199">
        <v>4.2250000000000003E-2</v>
      </c>
      <c r="M4297" s="199">
        <v>4.8890000000000003E-2</v>
      </c>
      <c r="N4297" s="199">
        <v>0.10814</v>
      </c>
      <c r="O4297" s="199"/>
      <c r="P4297" s="199"/>
      <c r="Q4297" s="200" t="s">
        <v>1</v>
      </c>
    </row>
    <row r="4298" spans="1:17" x14ac:dyDescent="0.2">
      <c r="A4298" s="195" t="s">
        <v>73</v>
      </c>
      <c r="B4298" s="196" t="s">
        <v>209</v>
      </c>
      <c r="C4298" s="196" t="s">
        <v>212</v>
      </c>
      <c r="D4298" s="196" t="s">
        <v>195</v>
      </c>
      <c r="E4298" s="196"/>
      <c r="F4298" s="196">
        <v>0.37938</v>
      </c>
      <c r="G4298" s="196">
        <v>0.16489999999999999</v>
      </c>
      <c r="H4298" s="196">
        <v>0.30309000000000003</v>
      </c>
      <c r="I4298" s="196">
        <v>0.31369000000000002</v>
      </c>
      <c r="J4298" s="196"/>
      <c r="K4298" s="196">
        <v>0.10092</v>
      </c>
      <c r="L4298" s="196">
        <v>5.1970000000000002E-2</v>
      </c>
      <c r="M4298" s="196">
        <v>7.3249999999999996E-2</v>
      </c>
      <c r="N4298" s="196">
        <v>0.10932</v>
      </c>
      <c r="O4298" s="196"/>
      <c r="P4298" s="196"/>
      <c r="Q4298" s="197" t="s">
        <v>1</v>
      </c>
    </row>
    <row r="4299" spans="1:17" x14ac:dyDescent="0.2">
      <c r="A4299" s="198" t="s">
        <v>73</v>
      </c>
      <c r="B4299" s="199" t="s">
        <v>209</v>
      </c>
      <c r="C4299" s="199" t="s">
        <v>212</v>
      </c>
      <c r="D4299" s="199" t="s">
        <v>197</v>
      </c>
      <c r="E4299" s="199"/>
      <c r="F4299" s="199">
        <v>0.36299999999999999</v>
      </c>
      <c r="G4299" s="199">
        <v>0.15386</v>
      </c>
      <c r="H4299" s="199">
        <v>0.32467000000000001</v>
      </c>
      <c r="I4299" s="199">
        <v>0.26149</v>
      </c>
      <c r="J4299" s="199"/>
      <c r="K4299" s="199">
        <v>7.5819999999999999E-2</v>
      </c>
      <c r="L4299" s="199">
        <v>6.0470000000000003E-2</v>
      </c>
      <c r="M4299" s="199">
        <v>6.2330000000000003E-2</v>
      </c>
      <c r="N4299" s="199">
        <v>9.1370000000000007E-2</v>
      </c>
      <c r="O4299" s="199"/>
      <c r="P4299" s="199"/>
      <c r="Q4299" s="200" t="s">
        <v>1</v>
      </c>
    </row>
    <row r="4300" spans="1:17" x14ac:dyDescent="0.2">
      <c r="A4300" s="195" t="s">
        <v>73</v>
      </c>
      <c r="B4300" s="196" t="s">
        <v>209</v>
      </c>
      <c r="C4300" s="196" t="s">
        <v>210</v>
      </c>
      <c r="D4300" s="196" t="s">
        <v>195</v>
      </c>
      <c r="E4300" s="196"/>
      <c r="F4300" s="196"/>
      <c r="G4300" s="196"/>
      <c r="H4300" s="196"/>
      <c r="I4300" s="196"/>
      <c r="J4300" s="196"/>
      <c r="K4300" s="196"/>
      <c r="L4300" s="196"/>
      <c r="M4300" s="196"/>
      <c r="N4300" s="196"/>
      <c r="O4300" s="196"/>
      <c r="P4300" s="196"/>
      <c r="Q4300" s="197" t="s">
        <v>1</v>
      </c>
    </row>
    <row r="4301" spans="1:17" x14ac:dyDescent="0.2">
      <c r="A4301" s="198" t="s">
        <v>73</v>
      </c>
      <c r="B4301" s="199" t="s">
        <v>209</v>
      </c>
      <c r="C4301" s="199" t="s">
        <v>210</v>
      </c>
      <c r="D4301" s="199" t="s">
        <v>197</v>
      </c>
      <c r="E4301" s="199"/>
      <c r="F4301" s="199"/>
      <c r="G4301" s="199"/>
      <c r="H4301" s="199"/>
      <c r="I4301" s="199"/>
      <c r="J4301" s="199"/>
      <c r="K4301" s="199"/>
      <c r="L4301" s="199"/>
      <c r="M4301" s="199"/>
      <c r="N4301" s="199"/>
      <c r="O4301" s="199"/>
      <c r="P4301" s="199"/>
      <c r="Q4301" s="200" t="s">
        <v>1</v>
      </c>
    </row>
    <row r="4302" spans="1:17" x14ac:dyDescent="0.2">
      <c r="A4302" s="195" t="s">
        <v>73</v>
      </c>
      <c r="B4302" s="196" t="s">
        <v>209</v>
      </c>
      <c r="C4302" s="196" t="s">
        <v>206</v>
      </c>
      <c r="D4302" s="196" t="s">
        <v>195</v>
      </c>
      <c r="E4302" s="196"/>
      <c r="F4302" s="196"/>
      <c r="G4302" s="196"/>
      <c r="H4302" s="196"/>
      <c r="I4302" s="196"/>
      <c r="J4302" s="196"/>
      <c r="K4302" s="196"/>
      <c r="L4302" s="196"/>
      <c r="M4302" s="196"/>
      <c r="N4302" s="196"/>
      <c r="O4302" s="196"/>
      <c r="P4302" s="196"/>
      <c r="Q4302" s="197" t="s">
        <v>1</v>
      </c>
    </row>
    <row r="4303" spans="1:17" x14ac:dyDescent="0.2">
      <c r="A4303" s="198" t="s">
        <v>73</v>
      </c>
      <c r="B4303" s="199" t="s">
        <v>209</v>
      </c>
      <c r="C4303" s="199" t="s">
        <v>206</v>
      </c>
      <c r="D4303" s="199" t="s">
        <v>197</v>
      </c>
      <c r="E4303" s="199"/>
      <c r="F4303" s="199"/>
      <c r="G4303" s="199"/>
      <c r="H4303" s="199"/>
      <c r="I4303" s="199"/>
      <c r="J4303" s="199"/>
      <c r="K4303" s="199"/>
      <c r="L4303" s="199"/>
      <c r="M4303" s="199"/>
      <c r="N4303" s="199"/>
      <c r="O4303" s="199"/>
      <c r="P4303" s="199"/>
      <c r="Q4303" s="200" t="s">
        <v>1</v>
      </c>
    </row>
    <row r="4304" spans="1:17" x14ac:dyDescent="0.2">
      <c r="A4304" s="195" t="s">
        <v>73</v>
      </c>
      <c r="B4304" s="196" t="s">
        <v>209</v>
      </c>
      <c r="C4304" s="196" t="s">
        <v>211</v>
      </c>
      <c r="D4304" s="196" t="s">
        <v>195</v>
      </c>
      <c r="E4304" s="196"/>
      <c r="F4304" s="196"/>
      <c r="G4304" s="196"/>
      <c r="H4304" s="196"/>
      <c r="I4304" s="196"/>
      <c r="J4304" s="196"/>
      <c r="K4304" s="196"/>
      <c r="L4304" s="196"/>
      <c r="M4304" s="196"/>
      <c r="N4304" s="196"/>
      <c r="O4304" s="196"/>
      <c r="P4304" s="196"/>
      <c r="Q4304" s="197" t="s">
        <v>1</v>
      </c>
    </row>
    <row r="4305" spans="1:17" x14ac:dyDescent="0.2">
      <c r="A4305" s="198" t="s">
        <v>73</v>
      </c>
      <c r="B4305" s="199" t="s">
        <v>209</v>
      </c>
      <c r="C4305" s="199" t="s">
        <v>211</v>
      </c>
      <c r="D4305" s="199" t="s">
        <v>197</v>
      </c>
      <c r="E4305" s="199"/>
      <c r="F4305" s="199"/>
      <c r="G4305" s="199"/>
      <c r="H4305" s="199"/>
      <c r="I4305" s="199"/>
      <c r="J4305" s="199"/>
      <c r="K4305" s="199"/>
      <c r="L4305" s="199"/>
      <c r="M4305" s="199"/>
      <c r="N4305" s="199"/>
      <c r="O4305" s="199"/>
      <c r="P4305" s="199"/>
      <c r="Q4305" s="200" t="s">
        <v>1</v>
      </c>
    </row>
    <row r="4306" spans="1:17" x14ac:dyDescent="0.2">
      <c r="A4306" s="195" t="s">
        <v>73</v>
      </c>
      <c r="B4306" s="196" t="s">
        <v>207</v>
      </c>
      <c r="C4306" s="196" t="s">
        <v>214</v>
      </c>
      <c r="D4306" s="196" t="s">
        <v>195</v>
      </c>
      <c r="E4306" s="196"/>
      <c r="F4306" s="196">
        <v>0.58418000000000003</v>
      </c>
      <c r="G4306" s="196">
        <v>0.32530999999999999</v>
      </c>
      <c r="H4306" s="196">
        <v>0.49264000000000002</v>
      </c>
      <c r="I4306" s="196">
        <v>0.36302000000000001</v>
      </c>
      <c r="J4306" s="196"/>
      <c r="K4306" s="196">
        <v>0.12377000000000001</v>
      </c>
      <c r="L4306" s="196">
        <v>8.2720000000000002E-2</v>
      </c>
      <c r="M4306" s="196">
        <v>0.10603</v>
      </c>
      <c r="N4306" s="196">
        <v>0.17679</v>
      </c>
      <c r="O4306" s="196"/>
      <c r="P4306" s="196"/>
      <c r="Q4306" s="197" t="s">
        <v>1</v>
      </c>
    </row>
    <row r="4307" spans="1:17" x14ac:dyDescent="0.2">
      <c r="A4307" s="198" t="s">
        <v>73</v>
      </c>
      <c r="B4307" s="199" t="s">
        <v>207</v>
      </c>
      <c r="C4307" s="199" t="s">
        <v>214</v>
      </c>
      <c r="D4307" s="199" t="s">
        <v>197</v>
      </c>
      <c r="E4307" s="199"/>
      <c r="F4307" s="199">
        <v>0.50019000000000002</v>
      </c>
      <c r="G4307" s="199">
        <v>0.24293000000000001</v>
      </c>
      <c r="H4307" s="199">
        <v>0.41709000000000002</v>
      </c>
      <c r="I4307" s="199">
        <v>0.27736</v>
      </c>
      <c r="J4307" s="199"/>
      <c r="K4307" s="199">
        <v>0.10662000000000001</v>
      </c>
      <c r="L4307" s="199">
        <v>0.10671</v>
      </c>
      <c r="M4307" s="199">
        <v>0.14818000000000001</v>
      </c>
      <c r="N4307" s="199">
        <v>0.2026</v>
      </c>
      <c r="O4307" s="199"/>
      <c r="P4307" s="199"/>
      <c r="Q4307" s="200" t="s">
        <v>1</v>
      </c>
    </row>
    <row r="4308" spans="1:17" x14ac:dyDescent="0.2">
      <c r="A4308" s="195" t="s">
        <v>73</v>
      </c>
      <c r="B4308" s="196" t="s">
        <v>207</v>
      </c>
      <c r="C4308" s="196" t="s">
        <v>215</v>
      </c>
      <c r="D4308" s="196" t="s">
        <v>195</v>
      </c>
      <c r="E4308" s="196"/>
      <c r="F4308" s="196">
        <v>0.58745000000000003</v>
      </c>
      <c r="G4308" s="196">
        <v>0.30256</v>
      </c>
      <c r="H4308" s="196">
        <v>0.48541000000000001</v>
      </c>
      <c r="I4308" s="196">
        <v>0.38290999999999997</v>
      </c>
      <c r="J4308" s="196"/>
      <c r="K4308" s="196">
        <v>0.11197</v>
      </c>
      <c r="L4308" s="196">
        <v>6.9159999999999999E-2</v>
      </c>
      <c r="M4308" s="196">
        <v>6.2390000000000001E-2</v>
      </c>
      <c r="N4308" s="196">
        <v>0.12060999999999999</v>
      </c>
      <c r="O4308" s="196"/>
      <c r="P4308" s="196"/>
      <c r="Q4308" s="197" t="s">
        <v>1</v>
      </c>
    </row>
    <row r="4309" spans="1:17" x14ac:dyDescent="0.2">
      <c r="A4309" s="198" t="s">
        <v>73</v>
      </c>
      <c r="B4309" s="199" t="s">
        <v>207</v>
      </c>
      <c r="C4309" s="199" t="s">
        <v>215</v>
      </c>
      <c r="D4309" s="199" t="s">
        <v>197</v>
      </c>
      <c r="E4309" s="199"/>
      <c r="F4309" s="199">
        <v>0.54676999999999998</v>
      </c>
      <c r="G4309" s="199">
        <v>0.21894</v>
      </c>
      <c r="H4309" s="199">
        <v>0.44762000000000002</v>
      </c>
      <c r="I4309" s="199">
        <v>0.37113000000000002</v>
      </c>
      <c r="J4309" s="199"/>
      <c r="K4309" s="199">
        <v>0.17277000000000001</v>
      </c>
      <c r="L4309" s="199">
        <v>7.0360000000000006E-2</v>
      </c>
      <c r="M4309" s="199">
        <v>8.2059999999999994E-2</v>
      </c>
      <c r="N4309" s="199">
        <v>0.14688000000000001</v>
      </c>
      <c r="O4309" s="199"/>
      <c r="P4309" s="199"/>
      <c r="Q4309" s="200" t="s">
        <v>1</v>
      </c>
    </row>
    <row r="4310" spans="1:17" x14ac:dyDescent="0.2">
      <c r="A4310" s="195" t="s">
        <v>73</v>
      </c>
      <c r="B4310" s="196" t="s">
        <v>207</v>
      </c>
      <c r="C4310" s="196" t="s">
        <v>213</v>
      </c>
      <c r="D4310" s="196" t="s">
        <v>195</v>
      </c>
      <c r="E4310" s="196"/>
      <c r="F4310" s="196">
        <v>0.63422000000000001</v>
      </c>
      <c r="G4310" s="196">
        <v>0.35174</v>
      </c>
      <c r="H4310" s="196">
        <v>0.60938000000000003</v>
      </c>
      <c r="I4310" s="196">
        <v>0.32185000000000002</v>
      </c>
      <c r="J4310" s="196"/>
      <c r="K4310" s="196">
        <v>0.11751</v>
      </c>
      <c r="L4310" s="196">
        <v>9.0550000000000005E-2</v>
      </c>
      <c r="M4310" s="196">
        <v>8.0750000000000002E-2</v>
      </c>
      <c r="N4310" s="196">
        <v>8.4949999999999998E-2</v>
      </c>
      <c r="O4310" s="196"/>
      <c r="P4310" s="196"/>
      <c r="Q4310" s="197" t="s">
        <v>1</v>
      </c>
    </row>
    <row r="4311" spans="1:17" x14ac:dyDescent="0.2">
      <c r="A4311" s="198" t="s">
        <v>73</v>
      </c>
      <c r="B4311" s="199" t="s">
        <v>207</v>
      </c>
      <c r="C4311" s="199" t="s">
        <v>213</v>
      </c>
      <c r="D4311" s="199" t="s">
        <v>197</v>
      </c>
      <c r="E4311" s="199"/>
      <c r="F4311" s="199">
        <v>0.64276999999999995</v>
      </c>
      <c r="G4311" s="199">
        <v>0.30892999999999998</v>
      </c>
      <c r="H4311" s="199">
        <v>0.63371999999999995</v>
      </c>
      <c r="I4311" s="199">
        <v>0.38009999999999999</v>
      </c>
      <c r="J4311" s="199"/>
      <c r="K4311" s="199">
        <v>0.19014</v>
      </c>
      <c r="L4311" s="199">
        <v>6.59E-2</v>
      </c>
      <c r="M4311" s="199">
        <v>9.7259999999999999E-2</v>
      </c>
      <c r="N4311" s="199">
        <v>0.12486</v>
      </c>
      <c r="O4311" s="199"/>
      <c r="P4311" s="199"/>
      <c r="Q4311" s="200" t="s">
        <v>1</v>
      </c>
    </row>
    <row r="4312" spans="1:17" x14ac:dyDescent="0.2">
      <c r="A4312" s="195" t="s">
        <v>73</v>
      </c>
      <c r="B4312" s="196" t="s">
        <v>207</v>
      </c>
      <c r="C4312" s="196" t="s">
        <v>212</v>
      </c>
      <c r="D4312" s="196" t="s">
        <v>195</v>
      </c>
      <c r="E4312" s="196"/>
      <c r="F4312" s="196">
        <v>0.58975</v>
      </c>
      <c r="G4312" s="196">
        <v>0.42881000000000002</v>
      </c>
      <c r="H4312" s="196">
        <v>0.49386000000000002</v>
      </c>
      <c r="I4312" s="196">
        <v>0.37640000000000001</v>
      </c>
      <c r="J4312" s="196"/>
      <c r="K4312" s="196">
        <v>0.13167999999999999</v>
      </c>
      <c r="L4312" s="196">
        <v>7.5179999999999997E-2</v>
      </c>
      <c r="M4312" s="196">
        <v>7.0099999999999996E-2</v>
      </c>
      <c r="N4312" s="196">
        <v>0.11307</v>
      </c>
      <c r="O4312" s="196"/>
      <c r="P4312" s="196"/>
      <c r="Q4312" s="197" t="s">
        <v>1</v>
      </c>
    </row>
    <row r="4313" spans="1:17" x14ac:dyDescent="0.2">
      <c r="A4313" s="198" t="s">
        <v>73</v>
      </c>
      <c r="B4313" s="199" t="s">
        <v>207</v>
      </c>
      <c r="C4313" s="199" t="s">
        <v>212</v>
      </c>
      <c r="D4313" s="199" t="s">
        <v>197</v>
      </c>
      <c r="E4313" s="199"/>
      <c r="F4313" s="199">
        <v>0.64329000000000003</v>
      </c>
      <c r="G4313" s="199">
        <v>0.37431999999999999</v>
      </c>
      <c r="H4313" s="199">
        <v>0.55574000000000001</v>
      </c>
      <c r="I4313" s="199">
        <v>0.44558999999999999</v>
      </c>
      <c r="J4313" s="199"/>
      <c r="K4313" s="199">
        <v>0.19836000000000001</v>
      </c>
      <c r="L4313" s="199">
        <v>9.2979999999999993E-2</v>
      </c>
      <c r="M4313" s="199">
        <v>9.6519999999999995E-2</v>
      </c>
      <c r="N4313" s="199">
        <v>0.12483</v>
      </c>
      <c r="O4313" s="199"/>
      <c r="P4313" s="199"/>
      <c r="Q4313" s="200" t="s">
        <v>1</v>
      </c>
    </row>
    <row r="4314" spans="1:17" x14ac:dyDescent="0.2">
      <c r="A4314" s="195" t="s">
        <v>73</v>
      </c>
      <c r="B4314" s="196" t="s">
        <v>207</v>
      </c>
      <c r="C4314" s="196" t="s">
        <v>210</v>
      </c>
      <c r="D4314" s="196" t="s">
        <v>195</v>
      </c>
      <c r="E4314" s="196"/>
      <c r="F4314" s="196">
        <v>0.46311000000000002</v>
      </c>
      <c r="G4314" s="196">
        <v>0.21146999999999999</v>
      </c>
      <c r="H4314" s="196">
        <v>0.34490999999999999</v>
      </c>
      <c r="I4314" s="196">
        <v>0.29877999999999999</v>
      </c>
      <c r="J4314" s="196"/>
      <c r="K4314" s="196">
        <v>0.12762000000000001</v>
      </c>
      <c r="L4314" s="196">
        <v>4.895E-2</v>
      </c>
      <c r="M4314" s="196">
        <v>8.1979999999999997E-2</v>
      </c>
      <c r="N4314" s="196">
        <v>0.12263</v>
      </c>
      <c r="O4314" s="196"/>
      <c r="P4314" s="196"/>
      <c r="Q4314" s="197" t="s">
        <v>1</v>
      </c>
    </row>
    <row r="4315" spans="1:17" x14ac:dyDescent="0.2">
      <c r="A4315" s="198" t="s">
        <v>73</v>
      </c>
      <c r="B4315" s="199" t="s">
        <v>207</v>
      </c>
      <c r="C4315" s="199" t="s">
        <v>210</v>
      </c>
      <c r="D4315" s="199" t="s">
        <v>197</v>
      </c>
      <c r="E4315" s="199"/>
      <c r="F4315" s="199">
        <v>0.69116</v>
      </c>
      <c r="G4315" s="199">
        <v>0.19539000000000001</v>
      </c>
      <c r="H4315" s="199">
        <v>0.41904000000000002</v>
      </c>
      <c r="I4315" s="199">
        <v>0.37222</v>
      </c>
      <c r="J4315" s="199"/>
      <c r="K4315" s="199">
        <v>0.29038000000000003</v>
      </c>
      <c r="L4315" s="199">
        <v>0.12055</v>
      </c>
      <c r="M4315" s="199">
        <v>8.2409999999999997E-2</v>
      </c>
      <c r="N4315" s="199">
        <v>0.13852999999999999</v>
      </c>
      <c r="O4315" s="199"/>
      <c r="P4315" s="199"/>
      <c r="Q4315" s="200" t="s">
        <v>1</v>
      </c>
    </row>
    <row r="4316" spans="1:17" x14ac:dyDescent="0.2">
      <c r="A4316" s="195" t="s">
        <v>73</v>
      </c>
      <c r="B4316" s="196" t="s">
        <v>207</v>
      </c>
      <c r="C4316" s="196" t="s">
        <v>206</v>
      </c>
      <c r="D4316" s="196" t="s">
        <v>195</v>
      </c>
      <c r="E4316" s="196"/>
      <c r="F4316" s="196"/>
      <c r="G4316" s="196"/>
      <c r="H4316" s="196"/>
      <c r="I4316" s="196"/>
      <c r="J4316" s="196"/>
      <c r="K4316" s="196"/>
      <c r="L4316" s="196"/>
      <c r="M4316" s="196"/>
      <c r="N4316" s="196"/>
      <c r="O4316" s="196"/>
      <c r="P4316" s="196"/>
      <c r="Q4316" s="197" t="s">
        <v>1</v>
      </c>
    </row>
    <row r="4317" spans="1:17" x14ac:dyDescent="0.2">
      <c r="A4317" s="198" t="s">
        <v>73</v>
      </c>
      <c r="B4317" s="199" t="s">
        <v>207</v>
      </c>
      <c r="C4317" s="199" t="s">
        <v>206</v>
      </c>
      <c r="D4317" s="199" t="s">
        <v>197</v>
      </c>
      <c r="E4317" s="199"/>
      <c r="F4317" s="199"/>
      <c r="G4317" s="199"/>
      <c r="H4317" s="199"/>
      <c r="I4317" s="199"/>
      <c r="J4317" s="199"/>
      <c r="K4317" s="199"/>
      <c r="L4317" s="199"/>
      <c r="M4317" s="199"/>
      <c r="N4317" s="199"/>
      <c r="O4317" s="199"/>
      <c r="P4317" s="199"/>
      <c r="Q4317" s="200" t="s">
        <v>1</v>
      </c>
    </row>
    <row r="4318" spans="1:17" x14ac:dyDescent="0.2">
      <c r="A4318" s="195" t="s">
        <v>73</v>
      </c>
      <c r="B4318" s="196" t="s">
        <v>207</v>
      </c>
      <c r="C4318" s="196" t="s">
        <v>211</v>
      </c>
      <c r="D4318" s="196" t="s">
        <v>195</v>
      </c>
      <c r="E4318" s="199"/>
      <c r="F4318" s="199"/>
      <c r="G4318" s="199"/>
      <c r="H4318" s="199"/>
      <c r="I4318" s="199"/>
      <c r="J4318" s="199"/>
      <c r="K4318" s="199"/>
      <c r="L4318" s="199"/>
      <c r="M4318" s="199"/>
      <c r="N4318" s="199"/>
      <c r="O4318" s="199"/>
      <c r="P4318" s="199"/>
      <c r="Q4318" s="200"/>
    </row>
    <row r="4319" spans="1:17" x14ac:dyDescent="0.2">
      <c r="A4319" s="198" t="s">
        <v>73</v>
      </c>
      <c r="B4319" s="199" t="s">
        <v>207</v>
      </c>
      <c r="C4319" s="199" t="s">
        <v>211</v>
      </c>
      <c r="D4319" s="199" t="s">
        <v>197</v>
      </c>
      <c r="E4319" s="199"/>
      <c r="F4319" s="199"/>
      <c r="G4319" s="199"/>
      <c r="H4319" s="199"/>
      <c r="I4319" s="199"/>
      <c r="J4319" s="199"/>
      <c r="K4319" s="199"/>
      <c r="L4319" s="199"/>
      <c r="M4319" s="199"/>
      <c r="N4319" s="199"/>
      <c r="O4319" s="199"/>
      <c r="P4319" s="199"/>
      <c r="Q4319" s="200"/>
    </row>
    <row r="4320" spans="1:17" x14ac:dyDescent="0.2">
      <c r="A4320" s="195" t="s">
        <v>73</v>
      </c>
      <c r="B4320" s="196" t="s">
        <v>207</v>
      </c>
      <c r="C4320" s="196" t="s">
        <v>1087</v>
      </c>
      <c r="D4320" s="196" t="s">
        <v>195</v>
      </c>
      <c r="E4320" s="199"/>
      <c r="F4320" s="199"/>
      <c r="G4320" s="199"/>
      <c r="H4320" s="199"/>
      <c r="I4320" s="199"/>
      <c r="J4320" s="199"/>
      <c r="K4320" s="199"/>
      <c r="L4320" s="199"/>
      <c r="M4320" s="199"/>
      <c r="N4320" s="199"/>
      <c r="O4320" s="199"/>
      <c r="P4320" s="199"/>
      <c r="Q4320" s="200"/>
    </row>
    <row r="4321" spans="1:17" x14ac:dyDescent="0.2">
      <c r="A4321" s="198" t="s">
        <v>73</v>
      </c>
      <c r="B4321" s="199" t="s">
        <v>207</v>
      </c>
      <c r="C4321" s="199" t="s">
        <v>1087</v>
      </c>
      <c r="D4321" s="199" t="s">
        <v>197</v>
      </c>
      <c r="E4321" s="199"/>
      <c r="F4321" s="199"/>
      <c r="G4321" s="199"/>
      <c r="H4321" s="199"/>
      <c r="I4321" s="199"/>
      <c r="J4321" s="199"/>
      <c r="K4321" s="199"/>
      <c r="L4321" s="199"/>
      <c r="M4321" s="199"/>
      <c r="N4321" s="199"/>
      <c r="O4321" s="199"/>
      <c r="P4321" s="199"/>
      <c r="Q4321" s="200"/>
    </row>
    <row r="4322" spans="1:17" x14ac:dyDescent="0.2">
      <c r="A4322" s="195" t="s">
        <v>74</v>
      </c>
      <c r="B4322" s="196" t="s">
        <v>208</v>
      </c>
      <c r="C4322" s="196" t="s">
        <v>214</v>
      </c>
      <c r="D4322" s="196" t="s">
        <v>195</v>
      </c>
      <c r="E4322" s="196">
        <v>26052</v>
      </c>
      <c r="F4322" s="196">
        <v>28564</v>
      </c>
      <c r="G4322" s="196">
        <v>28617</v>
      </c>
      <c r="H4322" s="196">
        <v>30781</v>
      </c>
      <c r="I4322" s="196">
        <v>26060</v>
      </c>
      <c r="J4322" s="196">
        <v>25822</v>
      </c>
      <c r="K4322" s="196">
        <v>25809</v>
      </c>
      <c r="L4322" s="196">
        <v>23426</v>
      </c>
      <c r="M4322" s="196">
        <v>21477</v>
      </c>
      <c r="N4322" s="196">
        <v>17009</v>
      </c>
      <c r="O4322" s="196">
        <v>16896</v>
      </c>
      <c r="P4322" s="196"/>
      <c r="Q4322" s="197" t="s">
        <v>1</v>
      </c>
    </row>
    <row r="4323" spans="1:17" x14ac:dyDescent="0.2">
      <c r="A4323" s="198" t="s">
        <v>74</v>
      </c>
      <c r="B4323" s="199" t="s">
        <v>208</v>
      </c>
      <c r="C4323" s="199" t="s">
        <v>214</v>
      </c>
      <c r="D4323" s="199" t="s">
        <v>197</v>
      </c>
      <c r="E4323" s="199">
        <v>29438</v>
      </c>
      <c r="F4323" s="199">
        <v>32904</v>
      </c>
      <c r="G4323" s="199">
        <v>32209</v>
      </c>
      <c r="H4323" s="199">
        <v>34495</v>
      </c>
      <c r="I4323" s="199">
        <v>29325</v>
      </c>
      <c r="J4323" s="199">
        <v>28391</v>
      </c>
      <c r="K4323" s="199">
        <v>26497</v>
      </c>
      <c r="L4323" s="199">
        <v>24919</v>
      </c>
      <c r="M4323" s="199">
        <v>23820</v>
      </c>
      <c r="N4323" s="199">
        <v>19891</v>
      </c>
      <c r="O4323" s="199">
        <v>19562</v>
      </c>
      <c r="P4323" s="199"/>
      <c r="Q4323" s="200" t="s">
        <v>1</v>
      </c>
    </row>
    <row r="4324" spans="1:17" x14ac:dyDescent="0.2">
      <c r="A4324" s="195" t="s">
        <v>74</v>
      </c>
      <c r="B4324" s="196" t="s">
        <v>208</v>
      </c>
      <c r="C4324" s="196" t="s">
        <v>215</v>
      </c>
      <c r="D4324" s="196" t="s">
        <v>195</v>
      </c>
      <c r="E4324" s="196">
        <v>18798</v>
      </c>
      <c r="F4324" s="196">
        <v>21227</v>
      </c>
      <c r="G4324" s="196">
        <v>23810</v>
      </c>
      <c r="H4324" s="196">
        <v>21598</v>
      </c>
      <c r="I4324" s="196">
        <v>22121</v>
      </c>
      <c r="J4324" s="196">
        <v>21011</v>
      </c>
      <c r="K4324" s="196">
        <v>21075</v>
      </c>
      <c r="L4324" s="196">
        <v>21096</v>
      </c>
      <c r="M4324" s="196">
        <v>19660</v>
      </c>
      <c r="N4324" s="196">
        <v>18294</v>
      </c>
      <c r="O4324" s="196">
        <v>15624</v>
      </c>
      <c r="P4324" s="196"/>
      <c r="Q4324" s="197" t="s">
        <v>1</v>
      </c>
    </row>
    <row r="4325" spans="1:17" x14ac:dyDescent="0.2">
      <c r="A4325" s="198" t="s">
        <v>74</v>
      </c>
      <c r="B4325" s="199" t="s">
        <v>208</v>
      </c>
      <c r="C4325" s="199" t="s">
        <v>215</v>
      </c>
      <c r="D4325" s="199" t="s">
        <v>197</v>
      </c>
      <c r="E4325" s="199">
        <v>20674</v>
      </c>
      <c r="F4325" s="199">
        <v>23330</v>
      </c>
      <c r="G4325" s="199">
        <v>26357</v>
      </c>
      <c r="H4325" s="199">
        <v>24151</v>
      </c>
      <c r="I4325" s="199">
        <v>24867</v>
      </c>
      <c r="J4325" s="199">
        <v>23019</v>
      </c>
      <c r="K4325" s="199">
        <v>22478</v>
      </c>
      <c r="L4325" s="199">
        <v>22041</v>
      </c>
      <c r="M4325" s="199">
        <v>20559</v>
      </c>
      <c r="N4325" s="199">
        <v>19793</v>
      </c>
      <c r="O4325" s="199">
        <v>17500</v>
      </c>
      <c r="P4325" s="199"/>
      <c r="Q4325" s="200" t="s">
        <v>1</v>
      </c>
    </row>
    <row r="4326" spans="1:17" x14ac:dyDescent="0.2">
      <c r="A4326" s="195" t="s">
        <v>74</v>
      </c>
      <c r="B4326" s="196" t="s">
        <v>208</v>
      </c>
      <c r="C4326" s="196" t="s">
        <v>213</v>
      </c>
      <c r="D4326" s="196" t="s">
        <v>195</v>
      </c>
      <c r="E4326" s="196">
        <v>14629</v>
      </c>
      <c r="F4326" s="196">
        <v>16960</v>
      </c>
      <c r="G4326" s="196">
        <v>20120</v>
      </c>
      <c r="H4326" s="196">
        <v>19102</v>
      </c>
      <c r="I4326" s="196">
        <v>21951</v>
      </c>
      <c r="J4326" s="196">
        <v>20568</v>
      </c>
      <c r="K4326" s="196">
        <v>20089</v>
      </c>
      <c r="L4326" s="196">
        <v>20778</v>
      </c>
      <c r="M4326" s="196">
        <v>20621</v>
      </c>
      <c r="N4326" s="196">
        <v>18968</v>
      </c>
      <c r="O4326" s="196">
        <v>17391</v>
      </c>
      <c r="P4326" s="196"/>
      <c r="Q4326" s="197" t="s">
        <v>1</v>
      </c>
    </row>
    <row r="4327" spans="1:17" x14ac:dyDescent="0.2">
      <c r="A4327" s="198" t="s">
        <v>74</v>
      </c>
      <c r="B4327" s="199" t="s">
        <v>208</v>
      </c>
      <c r="C4327" s="199" t="s">
        <v>213</v>
      </c>
      <c r="D4327" s="199" t="s">
        <v>197</v>
      </c>
      <c r="E4327" s="199">
        <v>16603</v>
      </c>
      <c r="F4327" s="199">
        <v>18281</v>
      </c>
      <c r="G4327" s="199">
        <v>22337</v>
      </c>
      <c r="H4327" s="199">
        <v>20654</v>
      </c>
      <c r="I4327" s="199">
        <v>23747</v>
      </c>
      <c r="J4327" s="199">
        <v>22998</v>
      </c>
      <c r="K4327" s="199">
        <v>21813</v>
      </c>
      <c r="L4327" s="199">
        <v>22427</v>
      </c>
      <c r="M4327" s="199">
        <v>21833</v>
      </c>
      <c r="N4327" s="199">
        <v>20043</v>
      </c>
      <c r="O4327" s="199">
        <v>18914</v>
      </c>
      <c r="P4327" s="199"/>
      <c r="Q4327" s="200" t="s">
        <v>1</v>
      </c>
    </row>
    <row r="4328" spans="1:17" x14ac:dyDescent="0.2">
      <c r="A4328" s="195" t="s">
        <v>74</v>
      </c>
      <c r="B4328" s="196" t="s">
        <v>208</v>
      </c>
      <c r="C4328" s="196" t="s">
        <v>212</v>
      </c>
      <c r="D4328" s="196" t="s">
        <v>195</v>
      </c>
      <c r="E4328" s="196">
        <v>13331</v>
      </c>
      <c r="F4328" s="196">
        <v>13347</v>
      </c>
      <c r="G4328" s="196">
        <v>17309</v>
      </c>
      <c r="H4328" s="196">
        <v>15099</v>
      </c>
      <c r="I4328" s="196">
        <v>18272</v>
      </c>
      <c r="J4328" s="196">
        <v>19919</v>
      </c>
      <c r="K4328" s="196">
        <v>19114</v>
      </c>
      <c r="L4328" s="196">
        <v>18745</v>
      </c>
      <c r="M4328" s="196">
        <v>18995</v>
      </c>
      <c r="N4328" s="196">
        <v>19446</v>
      </c>
      <c r="O4328" s="196">
        <v>17891</v>
      </c>
      <c r="P4328" s="196"/>
      <c r="Q4328" s="197" t="s">
        <v>1</v>
      </c>
    </row>
    <row r="4329" spans="1:17" x14ac:dyDescent="0.2">
      <c r="A4329" s="198" t="s">
        <v>74</v>
      </c>
      <c r="B4329" s="199" t="s">
        <v>208</v>
      </c>
      <c r="C4329" s="199" t="s">
        <v>212</v>
      </c>
      <c r="D4329" s="199" t="s">
        <v>197</v>
      </c>
      <c r="E4329" s="199">
        <v>14705</v>
      </c>
      <c r="F4329" s="199">
        <v>14935</v>
      </c>
      <c r="G4329" s="199">
        <v>18400</v>
      </c>
      <c r="H4329" s="199">
        <v>15985</v>
      </c>
      <c r="I4329" s="199">
        <v>19996</v>
      </c>
      <c r="J4329" s="199">
        <v>20981</v>
      </c>
      <c r="K4329" s="199">
        <v>20984</v>
      </c>
      <c r="L4329" s="199">
        <v>20502</v>
      </c>
      <c r="M4329" s="199">
        <v>20368</v>
      </c>
      <c r="N4329" s="199">
        <v>20267</v>
      </c>
      <c r="O4329" s="199">
        <v>18662</v>
      </c>
      <c r="P4329" s="199"/>
      <c r="Q4329" s="200" t="s">
        <v>1</v>
      </c>
    </row>
    <row r="4330" spans="1:17" x14ac:dyDescent="0.2">
      <c r="A4330" s="195" t="s">
        <v>74</v>
      </c>
      <c r="B4330" s="196" t="s">
        <v>208</v>
      </c>
      <c r="C4330" s="196" t="s">
        <v>210</v>
      </c>
      <c r="D4330" s="196" t="s">
        <v>195</v>
      </c>
      <c r="E4330" s="196">
        <v>12827</v>
      </c>
      <c r="F4330" s="196">
        <v>12398</v>
      </c>
      <c r="G4330" s="196">
        <v>13833</v>
      </c>
      <c r="H4330" s="196">
        <v>12262</v>
      </c>
      <c r="I4330" s="196">
        <v>15766</v>
      </c>
      <c r="J4330" s="196">
        <v>16596</v>
      </c>
      <c r="K4330" s="196">
        <v>18119</v>
      </c>
      <c r="L4330" s="196">
        <v>17639</v>
      </c>
      <c r="M4330" s="196">
        <v>17299</v>
      </c>
      <c r="N4330" s="196">
        <v>17794</v>
      </c>
      <c r="O4330" s="196">
        <v>18206</v>
      </c>
      <c r="P4330" s="196"/>
      <c r="Q4330" s="197" t="s">
        <v>1</v>
      </c>
    </row>
    <row r="4331" spans="1:17" x14ac:dyDescent="0.2">
      <c r="A4331" s="198" t="s">
        <v>74</v>
      </c>
      <c r="B4331" s="199" t="s">
        <v>208</v>
      </c>
      <c r="C4331" s="199" t="s">
        <v>210</v>
      </c>
      <c r="D4331" s="199" t="s">
        <v>197</v>
      </c>
      <c r="E4331" s="199">
        <v>13933</v>
      </c>
      <c r="F4331" s="199">
        <v>13144</v>
      </c>
      <c r="G4331" s="199">
        <v>14342</v>
      </c>
      <c r="H4331" s="199">
        <v>13129</v>
      </c>
      <c r="I4331" s="199">
        <v>16349</v>
      </c>
      <c r="J4331" s="199">
        <v>17848</v>
      </c>
      <c r="K4331" s="199">
        <v>18677</v>
      </c>
      <c r="L4331" s="199">
        <v>18672</v>
      </c>
      <c r="M4331" s="199">
        <v>18491</v>
      </c>
      <c r="N4331" s="199">
        <v>18703</v>
      </c>
      <c r="O4331" s="199">
        <v>18672</v>
      </c>
      <c r="P4331" s="199"/>
      <c r="Q4331" s="200" t="s">
        <v>1</v>
      </c>
    </row>
    <row r="4332" spans="1:17" x14ac:dyDescent="0.2">
      <c r="A4332" s="195" t="s">
        <v>74</v>
      </c>
      <c r="B4332" s="196" t="s">
        <v>208</v>
      </c>
      <c r="C4332" s="196" t="s">
        <v>206</v>
      </c>
      <c r="D4332" s="196" t="s">
        <v>195</v>
      </c>
      <c r="E4332" s="196">
        <v>12420</v>
      </c>
      <c r="F4332" s="196">
        <v>11334</v>
      </c>
      <c r="G4332" s="196">
        <v>12066</v>
      </c>
      <c r="H4332" s="196">
        <v>11376</v>
      </c>
      <c r="I4332" s="196">
        <v>13244</v>
      </c>
      <c r="J4332" s="196">
        <v>14787</v>
      </c>
      <c r="K4332" s="196">
        <v>15416</v>
      </c>
      <c r="L4332" s="196">
        <v>16750</v>
      </c>
      <c r="M4332" s="196">
        <v>16431</v>
      </c>
      <c r="N4332" s="196">
        <v>16090</v>
      </c>
      <c r="O4332" s="196">
        <v>16714</v>
      </c>
      <c r="P4332" s="196"/>
      <c r="Q4332" s="197" t="s">
        <v>1</v>
      </c>
    </row>
    <row r="4333" spans="1:17" x14ac:dyDescent="0.2">
      <c r="A4333" s="198" t="s">
        <v>74</v>
      </c>
      <c r="B4333" s="199" t="s">
        <v>208</v>
      </c>
      <c r="C4333" s="199" t="s">
        <v>206</v>
      </c>
      <c r="D4333" s="199" t="s">
        <v>197</v>
      </c>
      <c r="E4333" s="199">
        <v>13166</v>
      </c>
      <c r="F4333" s="199">
        <v>11870</v>
      </c>
      <c r="G4333" s="199">
        <v>12471</v>
      </c>
      <c r="H4333" s="199">
        <v>11543</v>
      </c>
      <c r="I4333" s="199">
        <v>13340</v>
      </c>
      <c r="J4333" s="199">
        <v>14591</v>
      </c>
      <c r="K4333" s="199">
        <v>15776</v>
      </c>
      <c r="L4333" s="199">
        <v>16564</v>
      </c>
      <c r="M4333" s="199">
        <v>16636</v>
      </c>
      <c r="N4333" s="199">
        <v>16537</v>
      </c>
      <c r="O4333" s="199">
        <v>16817</v>
      </c>
      <c r="P4333" s="199"/>
      <c r="Q4333" s="200" t="s">
        <v>1</v>
      </c>
    </row>
    <row r="4334" spans="1:17" x14ac:dyDescent="0.2">
      <c r="A4334" s="195" t="s">
        <v>74</v>
      </c>
      <c r="B4334" s="196" t="s">
        <v>208</v>
      </c>
      <c r="C4334" s="196" t="s">
        <v>211</v>
      </c>
      <c r="D4334" s="196" t="s">
        <v>195</v>
      </c>
      <c r="E4334" s="196"/>
      <c r="F4334" s="196"/>
      <c r="G4334" s="196"/>
      <c r="H4334" s="196"/>
      <c r="I4334" s="196"/>
      <c r="J4334" s="196"/>
      <c r="K4334" s="196"/>
      <c r="L4334" s="196"/>
      <c r="M4334" s="196"/>
      <c r="N4334" s="196"/>
      <c r="O4334" s="196"/>
      <c r="P4334" s="196"/>
      <c r="Q4334" s="197" t="s">
        <v>1</v>
      </c>
    </row>
    <row r="4335" spans="1:17" x14ac:dyDescent="0.2">
      <c r="A4335" s="198" t="s">
        <v>74</v>
      </c>
      <c r="B4335" s="199" t="s">
        <v>208</v>
      </c>
      <c r="C4335" s="199" t="s">
        <v>211</v>
      </c>
      <c r="D4335" s="199" t="s">
        <v>197</v>
      </c>
      <c r="E4335" s="199"/>
      <c r="F4335" s="199"/>
      <c r="G4335" s="199"/>
      <c r="H4335" s="199"/>
      <c r="I4335" s="199"/>
      <c r="J4335" s="199"/>
      <c r="K4335" s="199"/>
      <c r="L4335" s="199"/>
      <c r="M4335" s="199"/>
      <c r="N4335" s="199"/>
      <c r="O4335" s="199"/>
      <c r="P4335" s="199"/>
      <c r="Q4335" s="200" t="s">
        <v>1</v>
      </c>
    </row>
    <row r="4336" spans="1:17" x14ac:dyDescent="0.2">
      <c r="A4336" s="195" t="s">
        <v>74</v>
      </c>
      <c r="B4336" s="196" t="s">
        <v>205</v>
      </c>
      <c r="C4336" s="196" t="s">
        <v>214</v>
      </c>
      <c r="D4336" s="196" t="s">
        <v>195</v>
      </c>
      <c r="E4336" s="196">
        <v>9576</v>
      </c>
      <c r="F4336" s="196">
        <v>10818</v>
      </c>
      <c r="G4336" s="196">
        <v>10815</v>
      </c>
      <c r="H4336" s="196">
        <v>10367</v>
      </c>
      <c r="I4336" s="196">
        <v>10899</v>
      </c>
      <c r="J4336" s="196">
        <v>11706</v>
      </c>
      <c r="K4336" s="196">
        <v>13519</v>
      </c>
      <c r="L4336" s="196">
        <v>14645</v>
      </c>
      <c r="M4336" s="196">
        <v>15588</v>
      </c>
      <c r="N4336" s="196">
        <v>15190</v>
      </c>
      <c r="O4336" s="196">
        <v>15183</v>
      </c>
      <c r="P4336" s="196"/>
      <c r="Q4336" s="197" t="s">
        <v>1</v>
      </c>
    </row>
    <row r="4337" spans="1:17" x14ac:dyDescent="0.2">
      <c r="A4337" s="198" t="s">
        <v>74</v>
      </c>
      <c r="B4337" s="199" t="s">
        <v>205</v>
      </c>
      <c r="C4337" s="199" t="s">
        <v>214</v>
      </c>
      <c r="D4337" s="199" t="s">
        <v>197</v>
      </c>
      <c r="E4337" s="199">
        <v>9722</v>
      </c>
      <c r="F4337" s="199">
        <v>11373</v>
      </c>
      <c r="G4337" s="199">
        <v>11025</v>
      </c>
      <c r="H4337" s="199">
        <v>10707</v>
      </c>
      <c r="I4337" s="199">
        <v>11381</v>
      </c>
      <c r="J4337" s="199">
        <v>11802</v>
      </c>
      <c r="K4337" s="199">
        <v>13129</v>
      </c>
      <c r="L4337" s="199">
        <v>14839</v>
      </c>
      <c r="M4337" s="199">
        <v>15467</v>
      </c>
      <c r="N4337" s="199">
        <v>15297</v>
      </c>
      <c r="O4337" s="199">
        <v>15543</v>
      </c>
      <c r="P4337" s="199"/>
      <c r="Q4337" s="200" t="s">
        <v>1</v>
      </c>
    </row>
    <row r="4338" spans="1:17" x14ac:dyDescent="0.2">
      <c r="A4338" s="195" t="s">
        <v>74</v>
      </c>
      <c r="B4338" s="196" t="s">
        <v>205</v>
      </c>
      <c r="C4338" s="196" t="s">
        <v>215</v>
      </c>
      <c r="D4338" s="196" t="s">
        <v>195</v>
      </c>
      <c r="E4338" s="196">
        <v>9359</v>
      </c>
      <c r="F4338" s="196">
        <v>9894</v>
      </c>
      <c r="G4338" s="196">
        <v>10266</v>
      </c>
      <c r="H4338" s="196">
        <v>9998</v>
      </c>
      <c r="I4338" s="196">
        <v>10410</v>
      </c>
      <c r="J4338" s="196">
        <v>10495</v>
      </c>
      <c r="K4338" s="196">
        <v>11671</v>
      </c>
      <c r="L4338" s="196">
        <v>13350</v>
      </c>
      <c r="M4338" s="196">
        <v>14306</v>
      </c>
      <c r="N4338" s="196">
        <v>15529</v>
      </c>
      <c r="O4338" s="196">
        <v>15179</v>
      </c>
      <c r="P4338" s="196"/>
      <c r="Q4338" s="197" t="s">
        <v>1</v>
      </c>
    </row>
    <row r="4339" spans="1:17" x14ac:dyDescent="0.2">
      <c r="A4339" s="198" t="s">
        <v>74</v>
      </c>
      <c r="B4339" s="199" t="s">
        <v>205</v>
      </c>
      <c r="C4339" s="199" t="s">
        <v>215</v>
      </c>
      <c r="D4339" s="199" t="s">
        <v>197</v>
      </c>
      <c r="E4339" s="199">
        <v>9432</v>
      </c>
      <c r="F4339" s="199">
        <v>9990</v>
      </c>
      <c r="G4339" s="199">
        <v>10481</v>
      </c>
      <c r="H4339" s="199">
        <v>10167</v>
      </c>
      <c r="I4339" s="199">
        <v>10306</v>
      </c>
      <c r="J4339" s="199">
        <v>10569</v>
      </c>
      <c r="K4339" s="199">
        <v>11470</v>
      </c>
      <c r="L4339" s="199">
        <v>12644</v>
      </c>
      <c r="M4339" s="199">
        <v>13957</v>
      </c>
      <c r="N4339" s="199">
        <v>14681</v>
      </c>
      <c r="O4339" s="199">
        <v>14544</v>
      </c>
      <c r="P4339" s="199"/>
      <c r="Q4339" s="200" t="s">
        <v>1</v>
      </c>
    </row>
    <row r="4340" spans="1:17" x14ac:dyDescent="0.2">
      <c r="A4340" s="195" t="s">
        <v>74</v>
      </c>
      <c r="B4340" s="196" t="s">
        <v>205</v>
      </c>
      <c r="C4340" s="196" t="s">
        <v>213</v>
      </c>
      <c r="D4340" s="196" t="s">
        <v>195</v>
      </c>
      <c r="E4340" s="196">
        <v>6580</v>
      </c>
      <c r="F4340" s="196">
        <v>9089</v>
      </c>
      <c r="G4340" s="196">
        <v>10221</v>
      </c>
      <c r="H4340" s="196">
        <v>9634</v>
      </c>
      <c r="I4340" s="196">
        <v>10049</v>
      </c>
      <c r="J4340" s="196">
        <v>10126</v>
      </c>
      <c r="K4340" s="196">
        <v>10338</v>
      </c>
      <c r="L4340" s="196">
        <v>11463</v>
      </c>
      <c r="M4340" s="196">
        <v>12935</v>
      </c>
      <c r="N4340" s="196">
        <v>13987</v>
      </c>
      <c r="O4340" s="196">
        <v>15294</v>
      </c>
      <c r="P4340" s="196"/>
      <c r="Q4340" s="197" t="s">
        <v>1</v>
      </c>
    </row>
    <row r="4341" spans="1:17" x14ac:dyDescent="0.2">
      <c r="A4341" s="198" t="s">
        <v>74</v>
      </c>
      <c r="B4341" s="199" t="s">
        <v>205</v>
      </c>
      <c r="C4341" s="199" t="s">
        <v>213</v>
      </c>
      <c r="D4341" s="199" t="s">
        <v>197</v>
      </c>
      <c r="E4341" s="199">
        <v>6708</v>
      </c>
      <c r="F4341" s="199">
        <v>9252</v>
      </c>
      <c r="G4341" s="199">
        <v>10353</v>
      </c>
      <c r="H4341" s="199">
        <v>9718</v>
      </c>
      <c r="I4341" s="199">
        <v>10049</v>
      </c>
      <c r="J4341" s="199">
        <v>9767</v>
      </c>
      <c r="K4341" s="199">
        <v>10100</v>
      </c>
      <c r="L4341" s="199">
        <v>10951</v>
      </c>
      <c r="M4341" s="199">
        <v>12211</v>
      </c>
      <c r="N4341" s="199">
        <v>13266</v>
      </c>
      <c r="O4341" s="199">
        <v>13855</v>
      </c>
      <c r="P4341" s="199"/>
      <c r="Q4341" s="200" t="s">
        <v>1</v>
      </c>
    </row>
    <row r="4342" spans="1:17" x14ac:dyDescent="0.2">
      <c r="A4342" s="195" t="s">
        <v>74</v>
      </c>
      <c r="B4342" s="196" t="s">
        <v>205</v>
      </c>
      <c r="C4342" s="196" t="s">
        <v>212</v>
      </c>
      <c r="D4342" s="196" t="s">
        <v>195</v>
      </c>
      <c r="E4342" s="196"/>
      <c r="F4342" s="196"/>
      <c r="G4342" s="196"/>
      <c r="H4342" s="196"/>
      <c r="I4342" s="196"/>
      <c r="J4342" s="196"/>
      <c r="K4342" s="196"/>
      <c r="L4342" s="196"/>
      <c r="M4342" s="196"/>
      <c r="N4342" s="196"/>
      <c r="O4342" s="196"/>
      <c r="P4342" s="196"/>
      <c r="Q4342" s="197" t="s">
        <v>1</v>
      </c>
    </row>
    <row r="4343" spans="1:17" x14ac:dyDescent="0.2">
      <c r="A4343" s="198" t="s">
        <v>74</v>
      </c>
      <c r="B4343" s="199" t="s">
        <v>205</v>
      </c>
      <c r="C4343" s="199" t="s">
        <v>212</v>
      </c>
      <c r="D4343" s="199" t="s">
        <v>197</v>
      </c>
      <c r="E4343" s="199"/>
      <c r="F4343" s="199"/>
      <c r="G4343" s="199"/>
      <c r="H4343" s="199"/>
      <c r="I4343" s="199"/>
      <c r="J4343" s="199"/>
      <c r="K4343" s="199"/>
      <c r="L4343" s="199"/>
      <c r="M4343" s="199"/>
      <c r="N4343" s="199"/>
      <c r="O4343" s="199"/>
      <c r="P4343" s="199"/>
      <c r="Q4343" s="200" t="s">
        <v>1</v>
      </c>
    </row>
    <row r="4344" spans="1:17" x14ac:dyDescent="0.2">
      <c r="A4344" s="195" t="s">
        <v>74</v>
      </c>
      <c r="B4344" s="196" t="s">
        <v>205</v>
      </c>
      <c r="C4344" s="196" t="s">
        <v>210</v>
      </c>
      <c r="D4344" s="196" t="s">
        <v>195</v>
      </c>
      <c r="E4344" s="196"/>
      <c r="F4344" s="196"/>
      <c r="G4344" s="196"/>
      <c r="H4344" s="196"/>
      <c r="I4344" s="196"/>
      <c r="J4344" s="196"/>
      <c r="K4344" s="196"/>
      <c r="L4344" s="196"/>
      <c r="M4344" s="196"/>
      <c r="N4344" s="196"/>
      <c r="O4344" s="196"/>
      <c r="P4344" s="196"/>
      <c r="Q4344" s="197" t="s">
        <v>1</v>
      </c>
    </row>
    <row r="4345" spans="1:17" x14ac:dyDescent="0.2">
      <c r="A4345" s="198" t="s">
        <v>74</v>
      </c>
      <c r="B4345" s="199" t="s">
        <v>205</v>
      </c>
      <c r="C4345" s="199" t="s">
        <v>210</v>
      </c>
      <c r="D4345" s="199" t="s">
        <v>197</v>
      </c>
      <c r="E4345" s="199"/>
      <c r="F4345" s="199"/>
      <c r="G4345" s="199"/>
      <c r="H4345" s="199"/>
      <c r="I4345" s="199"/>
      <c r="J4345" s="199"/>
      <c r="K4345" s="199"/>
      <c r="L4345" s="199"/>
      <c r="M4345" s="199"/>
      <c r="N4345" s="199"/>
      <c r="O4345" s="199"/>
      <c r="P4345" s="199"/>
      <c r="Q4345" s="200" t="s">
        <v>1</v>
      </c>
    </row>
    <row r="4346" spans="1:17" x14ac:dyDescent="0.2">
      <c r="A4346" s="195" t="s">
        <v>74</v>
      </c>
      <c r="B4346" s="196" t="s">
        <v>205</v>
      </c>
      <c r="C4346" s="196" t="s">
        <v>206</v>
      </c>
      <c r="D4346" s="196" t="s">
        <v>195</v>
      </c>
      <c r="E4346" s="196"/>
      <c r="F4346" s="196"/>
      <c r="G4346" s="196"/>
      <c r="H4346" s="196"/>
      <c r="I4346" s="196"/>
      <c r="J4346" s="196"/>
      <c r="K4346" s="196"/>
      <c r="L4346" s="196"/>
      <c r="M4346" s="196"/>
      <c r="N4346" s="196"/>
      <c r="O4346" s="196"/>
      <c r="P4346" s="196"/>
      <c r="Q4346" s="197" t="s">
        <v>1</v>
      </c>
    </row>
    <row r="4347" spans="1:17" x14ac:dyDescent="0.2">
      <c r="A4347" s="198" t="s">
        <v>74</v>
      </c>
      <c r="B4347" s="199" t="s">
        <v>205</v>
      </c>
      <c r="C4347" s="199" t="s">
        <v>206</v>
      </c>
      <c r="D4347" s="199" t="s">
        <v>197</v>
      </c>
      <c r="E4347" s="199"/>
      <c r="F4347" s="199"/>
      <c r="G4347" s="199"/>
      <c r="H4347" s="199"/>
      <c r="I4347" s="199"/>
      <c r="J4347" s="199"/>
      <c r="K4347" s="199"/>
      <c r="L4347" s="199"/>
      <c r="M4347" s="199"/>
      <c r="N4347" s="199"/>
      <c r="O4347" s="199"/>
      <c r="P4347" s="199"/>
      <c r="Q4347" s="200" t="s">
        <v>1</v>
      </c>
    </row>
    <row r="4348" spans="1:17" x14ac:dyDescent="0.2">
      <c r="A4348" s="195" t="s">
        <v>74</v>
      </c>
      <c r="B4348" s="196" t="s">
        <v>205</v>
      </c>
      <c r="C4348" s="196" t="s">
        <v>211</v>
      </c>
      <c r="D4348" s="196" t="s">
        <v>195</v>
      </c>
      <c r="E4348" s="199"/>
      <c r="F4348" s="199"/>
      <c r="G4348" s="199"/>
      <c r="H4348" s="199"/>
      <c r="I4348" s="199"/>
      <c r="J4348" s="199"/>
      <c r="K4348" s="199"/>
      <c r="L4348" s="199"/>
      <c r="M4348" s="199"/>
      <c r="N4348" s="199"/>
      <c r="O4348" s="199"/>
      <c r="P4348" s="199"/>
      <c r="Q4348" s="200"/>
    </row>
    <row r="4349" spans="1:17" x14ac:dyDescent="0.2">
      <c r="A4349" s="198" t="s">
        <v>74</v>
      </c>
      <c r="B4349" s="199" t="s">
        <v>205</v>
      </c>
      <c r="C4349" s="199" t="s">
        <v>211</v>
      </c>
      <c r="D4349" s="199" t="s">
        <v>197</v>
      </c>
      <c r="E4349" s="199"/>
      <c r="F4349" s="199"/>
      <c r="G4349" s="199"/>
      <c r="H4349" s="199"/>
      <c r="I4349" s="199"/>
      <c r="J4349" s="199"/>
      <c r="K4349" s="199"/>
      <c r="L4349" s="199"/>
      <c r="M4349" s="199"/>
      <c r="N4349" s="199"/>
      <c r="O4349" s="199"/>
      <c r="P4349" s="199"/>
      <c r="Q4349" s="200"/>
    </row>
    <row r="4350" spans="1:17" x14ac:dyDescent="0.2">
      <c r="A4350" s="195" t="s">
        <v>74</v>
      </c>
      <c r="B4350" s="196" t="s">
        <v>205</v>
      </c>
      <c r="C4350" s="196" t="s">
        <v>1087</v>
      </c>
      <c r="D4350" s="196" t="s">
        <v>195</v>
      </c>
      <c r="E4350" s="199"/>
      <c r="F4350" s="199"/>
      <c r="G4350" s="199"/>
      <c r="H4350" s="199"/>
      <c r="I4350" s="199"/>
      <c r="J4350" s="199"/>
      <c r="K4350" s="199"/>
      <c r="L4350" s="199"/>
      <c r="M4350" s="199"/>
      <c r="N4350" s="199"/>
      <c r="O4350" s="199"/>
      <c r="P4350" s="199"/>
      <c r="Q4350" s="200"/>
    </row>
    <row r="4351" spans="1:17" x14ac:dyDescent="0.2">
      <c r="A4351" s="198" t="s">
        <v>74</v>
      </c>
      <c r="B4351" s="199" t="s">
        <v>205</v>
      </c>
      <c r="C4351" s="199" t="s">
        <v>1087</v>
      </c>
      <c r="D4351" s="199" t="s">
        <v>197</v>
      </c>
      <c r="E4351" s="199"/>
      <c r="F4351" s="199"/>
      <c r="G4351" s="199"/>
      <c r="H4351" s="199"/>
      <c r="I4351" s="199"/>
      <c r="J4351" s="199"/>
      <c r="K4351" s="199"/>
      <c r="L4351" s="199"/>
      <c r="M4351" s="199"/>
      <c r="N4351" s="199"/>
      <c r="O4351" s="199"/>
      <c r="P4351" s="199"/>
      <c r="Q4351" s="200"/>
    </row>
    <row r="4352" spans="1:17" x14ac:dyDescent="0.2">
      <c r="A4352" s="195" t="s">
        <v>74</v>
      </c>
      <c r="B4352" s="196" t="s">
        <v>209</v>
      </c>
      <c r="C4352" s="196" t="s">
        <v>214</v>
      </c>
      <c r="D4352" s="196" t="s">
        <v>195</v>
      </c>
      <c r="E4352" s="196">
        <v>17.998619999999999</v>
      </c>
      <c r="F4352" s="196">
        <v>26.382860000000001</v>
      </c>
      <c r="G4352" s="196">
        <v>33.466119999999997</v>
      </c>
      <c r="H4352" s="196">
        <v>25.804880000000001</v>
      </c>
      <c r="I4352" s="196">
        <v>33.557180000000002</v>
      </c>
      <c r="J4352" s="196">
        <v>31.287269999999999</v>
      </c>
      <c r="K4352" s="196">
        <v>29.97017</v>
      </c>
      <c r="L4352" s="196">
        <v>27.243230000000001</v>
      </c>
      <c r="M4352" s="196">
        <v>27.84374</v>
      </c>
      <c r="N4352" s="196">
        <v>31.248159999999999</v>
      </c>
      <c r="O4352" s="196">
        <v>22.088069999999998</v>
      </c>
      <c r="P4352" s="196"/>
      <c r="Q4352" s="197" t="s">
        <v>1</v>
      </c>
    </row>
    <row r="4353" spans="1:17" x14ac:dyDescent="0.2">
      <c r="A4353" s="198" t="s">
        <v>74</v>
      </c>
      <c r="B4353" s="199" t="s">
        <v>209</v>
      </c>
      <c r="C4353" s="199" t="s">
        <v>214</v>
      </c>
      <c r="D4353" s="199" t="s">
        <v>197</v>
      </c>
      <c r="E4353" s="199">
        <v>19.226849999999999</v>
      </c>
      <c r="F4353" s="199">
        <v>28.844519999999999</v>
      </c>
      <c r="G4353" s="199">
        <v>36.96172</v>
      </c>
      <c r="H4353" s="199">
        <v>29.847799999999999</v>
      </c>
      <c r="I4353" s="199">
        <v>37.459510000000002</v>
      </c>
      <c r="J4353" s="199">
        <v>36.825049999999997</v>
      </c>
      <c r="K4353" s="199">
        <v>37.015509999999999</v>
      </c>
      <c r="L4353" s="199">
        <v>28.80132</v>
      </c>
      <c r="M4353" s="199">
        <v>31.641480000000001</v>
      </c>
      <c r="N4353" s="199">
        <v>34.171230000000001</v>
      </c>
      <c r="O4353" s="199">
        <v>26.77129</v>
      </c>
      <c r="P4353" s="199"/>
      <c r="Q4353" s="200" t="s">
        <v>1</v>
      </c>
    </row>
    <row r="4354" spans="1:17" x14ac:dyDescent="0.2">
      <c r="A4354" s="195" t="s">
        <v>74</v>
      </c>
      <c r="B4354" s="196" t="s">
        <v>209</v>
      </c>
      <c r="C4354" s="196" t="s">
        <v>215</v>
      </c>
      <c r="D4354" s="196" t="s">
        <v>195</v>
      </c>
      <c r="E4354" s="196">
        <v>12.006600000000001</v>
      </c>
      <c r="F4354" s="196">
        <v>17.581379999999999</v>
      </c>
      <c r="G4354" s="196">
        <v>15.98908</v>
      </c>
      <c r="H4354" s="196">
        <v>15.186590000000001</v>
      </c>
      <c r="I4354" s="196">
        <v>16.93413</v>
      </c>
      <c r="J4354" s="196">
        <v>18.7378</v>
      </c>
      <c r="K4354" s="196">
        <v>17.684460000000001</v>
      </c>
      <c r="L4354" s="196">
        <v>13.173109999999999</v>
      </c>
      <c r="M4354" s="196">
        <v>16.21058</v>
      </c>
      <c r="N4354" s="196">
        <v>15.22357</v>
      </c>
      <c r="O4354" s="196">
        <v>16.436250000000001</v>
      </c>
      <c r="P4354" s="196"/>
      <c r="Q4354" s="197" t="s">
        <v>1</v>
      </c>
    </row>
    <row r="4355" spans="1:17" x14ac:dyDescent="0.2">
      <c r="A4355" s="198" t="s">
        <v>74</v>
      </c>
      <c r="B4355" s="199" t="s">
        <v>209</v>
      </c>
      <c r="C4355" s="199" t="s">
        <v>215</v>
      </c>
      <c r="D4355" s="199" t="s">
        <v>197</v>
      </c>
      <c r="E4355" s="199">
        <v>14.825379999999999</v>
      </c>
      <c r="F4355" s="199">
        <v>21.178740000000001</v>
      </c>
      <c r="G4355" s="199">
        <v>20.806619999999999</v>
      </c>
      <c r="H4355" s="199">
        <v>18.13175</v>
      </c>
      <c r="I4355" s="199">
        <v>21.932680000000001</v>
      </c>
      <c r="J4355" s="199">
        <v>23.332899999999999</v>
      </c>
      <c r="K4355" s="199">
        <v>22.319600000000001</v>
      </c>
      <c r="L4355" s="199">
        <v>16.61449</v>
      </c>
      <c r="M4355" s="199">
        <v>20.545750000000002</v>
      </c>
      <c r="N4355" s="199">
        <v>18.491389999999999</v>
      </c>
      <c r="O4355" s="199">
        <v>19.851430000000001</v>
      </c>
      <c r="P4355" s="199"/>
      <c r="Q4355" s="200" t="s">
        <v>1</v>
      </c>
    </row>
    <row r="4356" spans="1:17" x14ac:dyDescent="0.2">
      <c r="A4356" s="195" t="s">
        <v>74</v>
      </c>
      <c r="B4356" s="196" t="s">
        <v>209</v>
      </c>
      <c r="C4356" s="196" t="s">
        <v>213</v>
      </c>
      <c r="D4356" s="196" t="s">
        <v>195</v>
      </c>
      <c r="E4356" s="196">
        <v>12.482060000000001</v>
      </c>
      <c r="F4356" s="196">
        <v>14.817220000000001</v>
      </c>
      <c r="G4356" s="196">
        <v>13.28032</v>
      </c>
      <c r="H4356" s="196">
        <v>12.663600000000001</v>
      </c>
      <c r="I4356" s="196">
        <v>12.09512</v>
      </c>
      <c r="J4356" s="196">
        <v>15.0914</v>
      </c>
      <c r="K4356" s="196">
        <v>16.048580000000001</v>
      </c>
      <c r="L4356" s="196">
        <v>13.817500000000001</v>
      </c>
      <c r="M4356" s="196">
        <v>15.396929999999999</v>
      </c>
      <c r="N4356" s="196">
        <v>12.96921</v>
      </c>
      <c r="O4356" s="196">
        <v>12.27646</v>
      </c>
      <c r="P4356" s="196"/>
      <c r="Q4356" s="197" t="s">
        <v>1</v>
      </c>
    </row>
    <row r="4357" spans="1:17" x14ac:dyDescent="0.2">
      <c r="A4357" s="198" t="s">
        <v>74</v>
      </c>
      <c r="B4357" s="199" t="s">
        <v>209</v>
      </c>
      <c r="C4357" s="199" t="s">
        <v>213</v>
      </c>
      <c r="D4357" s="199" t="s">
        <v>197</v>
      </c>
      <c r="E4357" s="199">
        <v>15.033429999999999</v>
      </c>
      <c r="F4357" s="199">
        <v>18.40709</v>
      </c>
      <c r="G4357" s="199">
        <v>16.962890000000002</v>
      </c>
      <c r="H4357" s="199">
        <v>16.268039999999999</v>
      </c>
      <c r="I4357" s="199">
        <v>16.11993</v>
      </c>
      <c r="J4357" s="199">
        <v>19.16254</v>
      </c>
      <c r="K4357" s="199">
        <v>20.76285</v>
      </c>
      <c r="L4357" s="199">
        <v>17.920359999999999</v>
      </c>
      <c r="M4357" s="199">
        <v>20.46443</v>
      </c>
      <c r="N4357" s="199">
        <v>17.79674</v>
      </c>
      <c r="O4357" s="199">
        <v>16.945119999999999</v>
      </c>
      <c r="P4357" s="199"/>
      <c r="Q4357" s="200" t="s">
        <v>1</v>
      </c>
    </row>
    <row r="4358" spans="1:17" x14ac:dyDescent="0.2">
      <c r="A4358" s="195" t="s">
        <v>74</v>
      </c>
      <c r="B4358" s="196" t="s">
        <v>209</v>
      </c>
      <c r="C4358" s="196" t="s">
        <v>212</v>
      </c>
      <c r="D4358" s="196" t="s">
        <v>195</v>
      </c>
      <c r="E4358" s="196">
        <v>10.434329999999999</v>
      </c>
      <c r="F4358" s="196">
        <v>13.81584</v>
      </c>
      <c r="G4358" s="196">
        <v>9.1166400000000003</v>
      </c>
      <c r="H4358" s="196">
        <v>9.3449899999999992</v>
      </c>
      <c r="I4358" s="196">
        <v>8.6033299999999997</v>
      </c>
      <c r="J4358" s="196">
        <v>9.5888299999999997</v>
      </c>
      <c r="K4358" s="196">
        <v>11.499420000000001</v>
      </c>
      <c r="L4358" s="196">
        <v>10.80288</v>
      </c>
      <c r="M4358" s="196">
        <v>10.08686</v>
      </c>
      <c r="N4358" s="196">
        <v>9.2101199999999999</v>
      </c>
      <c r="O4358" s="196">
        <v>8.9989399999999993</v>
      </c>
      <c r="P4358" s="196"/>
      <c r="Q4358" s="197" t="s">
        <v>1</v>
      </c>
    </row>
    <row r="4359" spans="1:17" x14ac:dyDescent="0.2">
      <c r="A4359" s="198" t="s">
        <v>74</v>
      </c>
      <c r="B4359" s="199" t="s">
        <v>209</v>
      </c>
      <c r="C4359" s="199" t="s">
        <v>212</v>
      </c>
      <c r="D4359" s="199" t="s">
        <v>197</v>
      </c>
      <c r="E4359" s="199">
        <v>12.50595</v>
      </c>
      <c r="F4359" s="199">
        <v>16.953469999999999</v>
      </c>
      <c r="G4359" s="199">
        <v>13.103260000000001</v>
      </c>
      <c r="H4359" s="199">
        <v>13.888019999999999</v>
      </c>
      <c r="I4359" s="199">
        <v>12.177440000000001</v>
      </c>
      <c r="J4359" s="199">
        <v>12.992710000000001</v>
      </c>
      <c r="K4359" s="199">
        <v>15.50705</v>
      </c>
      <c r="L4359" s="199">
        <v>15.90577</v>
      </c>
      <c r="M4359" s="199">
        <v>15.32306</v>
      </c>
      <c r="N4359" s="199">
        <v>13.52445</v>
      </c>
      <c r="O4359" s="199">
        <v>13.423</v>
      </c>
      <c r="P4359" s="199"/>
      <c r="Q4359" s="200" t="s">
        <v>1</v>
      </c>
    </row>
    <row r="4360" spans="1:17" x14ac:dyDescent="0.2">
      <c r="A4360" s="195" t="s">
        <v>74</v>
      </c>
      <c r="B4360" s="196" t="s">
        <v>209</v>
      </c>
      <c r="C4360" s="196" t="s">
        <v>210</v>
      </c>
      <c r="D4360" s="196" t="s">
        <v>195</v>
      </c>
      <c r="E4360" s="196">
        <v>8.2170400000000008</v>
      </c>
      <c r="F4360" s="196">
        <v>10.719469999999999</v>
      </c>
      <c r="G4360" s="196">
        <v>6.0579799999999997</v>
      </c>
      <c r="H4360" s="196">
        <v>7.8780000000000001</v>
      </c>
      <c r="I4360" s="196">
        <v>5.0171299999999999</v>
      </c>
      <c r="J4360" s="196">
        <v>6.3147700000000002</v>
      </c>
      <c r="K4360" s="196">
        <v>6.4849100000000002</v>
      </c>
      <c r="L4360" s="196">
        <v>7.21129</v>
      </c>
      <c r="M4360" s="196">
        <v>7.60738</v>
      </c>
      <c r="N4360" s="196">
        <v>6.4235100000000003</v>
      </c>
      <c r="O4360" s="196">
        <v>5.6629699999999996</v>
      </c>
      <c r="P4360" s="196"/>
      <c r="Q4360" s="197" t="s">
        <v>1</v>
      </c>
    </row>
    <row r="4361" spans="1:17" x14ac:dyDescent="0.2">
      <c r="A4361" s="198" t="s">
        <v>74</v>
      </c>
      <c r="B4361" s="199" t="s">
        <v>209</v>
      </c>
      <c r="C4361" s="199" t="s">
        <v>210</v>
      </c>
      <c r="D4361" s="199" t="s">
        <v>197</v>
      </c>
      <c r="E4361" s="199">
        <v>9.5672099999999993</v>
      </c>
      <c r="F4361" s="199">
        <v>13.66403</v>
      </c>
      <c r="G4361" s="199">
        <v>9.4129100000000001</v>
      </c>
      <c r="H4361" s="199">
        <v>10.891920000000001</v>
      </c>
      <c r="I4361" s="199">
        <v>8.1350499999999997</v>
      </c>
      <c r="J4361" s="199">
        <v>9.3567900000000002</v>
      </c>
      <c r="K4361" s="199">
        <v>10.24254</v>
      </c>
      <c r="L4361" s="199">
        <v>10.234579999999999</v>
      </c>
      <c r="M4361" s="199">
        <v>11.37851</v>
      </c>
      <c r="N4361" s="199">
        <v>10.39405</v>
      </c>
      <c r="O4361" s="199">
        <v>9.8275500000000005</v>
      </c>
      <c r="P4361" s="199"/>
      <c r="Q4361" s="200" t="s">
        <v>1</v>
      </c>
    </row>
    <row r="4362" spans="1:17" x14ac:dyDescent="0.2">
      <c r="A4362" s="195" t="s">
        <v>74</v>
      </c>
      <c r="B4362" s="196" t="s">
        <v>209</v>
      </c>
      <c r="C4362" s="196" t="s">
        <v>206</v>
      </c>
      <c r="D4362" s="196" t="s">
        <v>195</v>
      </c>
      <c r="E4362" s="196">
        <v>2.9549099999999999</v>
      </c>
      <c r="F4362" s="196">
        <v>4.6938399999999998</v>
      </c>
      <c r="G4362" s="196">
        <v>2.7681100000000001</v>
      </c>
      <c r="H4362" s="196">
        <v>3.9996499999999999</v>
      </c>
      <c r="I4362" s="196">
        <v>2.6351599999999999</v>
      </c>
      <c r="J4362" s="196">
        <v>3.8073999999999999</v>
      </c>
      <c r="K4362" s="196">
        <v>2.5882200000000002</v>
      </c>
      <c r="L4362" s="196">
        <v>2.1074600000000001</v>
      </c>
      <c r="M4362" s="196">
        <v>3.4325399999999999</v>
      </c>
      <c r="N4362" s="196">
        <v>2.4922300000000002</v>
      </c>
      <c r="O4362" s="196">
        <v>2.4171399999999998</v>
      </c>
      <c r="P4362" s="196"/>
      <c r="Q4362" s="197" t="s">
        <v>1</v>
      </c>
    </row>
    <row r="4363" spans="1:17" x14ac:dyDescent="0.2">
      <c r="A4363" s="198" t="s">
        <v>74</v>
      </c>
      <c r="B4363" s="199" t="s">
        <v>209</v>
      </c>
      <c r="C4363" s="199" t="s">
        <v>206</v>
      </c>
      <c r="D4363" s="199" t="s">
        <v>197</v>
      </c>
      <c r="E4363" s="199">
        <v>3.4102999999999999</v>
      </c>
      <c r="F4363" s="199">
        <v>5.1305800000000001</v>
      </c>
      <c r="G4363" s="199">
        <v>4.3701400000000001</v>
      </c>
      <c r="H4363" s="199">
        <v>5.1892899999999997</v>
      </c>
      <c r="I4363" s="199">
        <v>4.1604200000000002</v>
      </c>
      <c r="J4363" s="199">
        <v>4.6604099999999997</v>
      </c>
      <c r="K4363" s="199">
        <v>4.1518800000000002</v>
      </c>
      <c r="L4363" s="199">
        <v>3.7551299999999999</v>
      </c>
      <c r="M4363" s="199">
        <v>5.4099500000000003</v>
      </c>
      <c r="N4363" s="199">
        <v>4.84368</v>
      </c>
      <c r="O4363" s="199">
        <v>4.6322200000000002</v>
      </c>
      <c r="P4363" s="199"/>
      <c r="Q4363" s="200" t="s">
        <v>1</v>
      </c>
    </row>
    <row r="4364" spans="1:17" x14ac:dyDescent="0.2">
      <c r="A4364" s="195" t="s">
        <v>74</v>
      </c>
      <c r="B4364" s="196" t="s">
        <v>209</v>
      </c>
      <c r="C4364" s="196" t="s">
        <v>211</v>
      </c>
      <c r="D4364" s="196" t="s">
        <v>195</v>
      </c>
      <c r="E4364" s="196"/>
      <c r="F4364" s="196"/>
      <c r="G4364" s="196"/>
      <c r="H4364" s="196"/>
      <c r="I4364" s="196"/>
      <c r="J4364" s="196"/>
      <c r="K4364" s="196"/>
      <c r="L4364" s="196"/>
      <c r="M4364" s="196"/>
      <c r="N4364" s="196"/>
      <c r="O4364" s="196"/>
      <c r="P4364" s="196"/>
      <c r="Q4364" s="197" t="s">
        <v>1</v>
      </c>
    </row>
    <row r="4365" spans="1:17" x14ac:dyDescent="0.2">
      <c r="A4365" s="198" t="s">
        <v>74</v>
      </c>
      <c r="B4365" s="199" t="s">
        <v>209</v>
      </c>
      <c r="C4365" s="199" t="s">
        <v>211</v>
      </c>
      <c r="D4365" s="199" t="s">
        <v>197</v>
      </c>
      <c r="E4365" s="199"/>
      <c r="F4365" s="199"/>
      <c r="G4365" s="199"/>
      <c r="H4365" s="199"/>
      <c r="I4365" s="199"/>
      <c r="J4365" s="199"/>
      <c r="K4365" s="199"/>
      <c r="L4365" s="199"/>
      <c r="M4365" s="199"/>
      <c r="N4365" s="199"/>
      <c r="O4365" s="199"/>
      <c r="P4365" s="199"/>
      <c r="Q4365" s="200" t="s">
        <v>1</v>
      </c>
    </row>
    <row r="4366" spans="1:17" x14ac:dyDescent="0.2">
      <c r="A4366" s="195" t="s">
        <v>74</v>
      </c>
      <c r="B4366" s="196" t="s">
        <v>207</v>
      </c>
      <c r="C4366" s="196" t="s">
        <v>214</v>
      </c>
      <c r="D4366" s="196" t="s">
        <v>195</v>
      </c>
      <c r="E4366" s="196">
        <v>1.9423600000000001</v>
      </c>
      <c r="F4366" s="196">
        <v>1.09077</v>
      </c>
      <c r="G4366" s="196">
        <v>2.8848799999999999</v>
      </c>
      <c r="H4366" s="196">
        <v>4.5046799999999996</v>
      </c>
      <c r="I4366" s="196">
        <v>2.8259500000000002</v>
      </c>
      <c r="J4366" s="196">
        <v>2.2723399999999998</v>
      </c>
      <c r="K4366" s="196">
        <v>1.6421300000000001</v>
      </c>
      <c r="L4366" s="196">
        <v>2.45818</v>
      </c>
      <c r="M4366" s="196">
        <v>2.5147499999999998</v>
      </c>
      <c r="N4366" s="196">
        <v>2.65306</v>
      </c>
      <c r="O4366" s="196">
        <v>2.5950099999999998</v>
      </c>
      <c r="P4366" s="196"/>
      <c r="Q4366" s="197" t="s">
        <v>1</v>
      </c>
    </row>
    <row r="4367" spans="1:17" x14ac:dyDescent="0.2">
      <c r="A4367" s="198" t="s">
        <v>74</v>
      </c>
      <c r="B4367" s="199" t="s">
        <v>207</v>
      </c>
      <c r="C4367" s="199" t="s">
        <v>214</v>
      </c>
      <c r="D4367" s="199" t="s">
        <v>197</v>
      </c>
      <c r="E4367" s="199">
        <v>2.6846299999999998</v>
      </c>
      <c r="F4367" s="199">
        <v>1.39805</v>
      </c>
      <c r="G4367" s="199">
        <v>5.7324299999999999</v>
      </c>
      <c r="H4367" s="199">
        <v>7.0047600000000001</v>
      </c>
      <c r="I4367" s="199">
        <v>5.4301000000000004</v>
      </c>
      <c r="J4367" s="199">
        <v>4.8635799999999998</v>
      </c>
      <c r="K4367" s="199">
        <v>4.1358800000000002</v>
      </c>
      <c r="L4367" s="199">
        <v>4.1984000000000004</v>
      </c>
      <c r="M4367" s="199">
        <v>5.3985900000000004</v>
      </c>
      <c r="N4367" s="199">
        <v>5.8965800000000002</v>
      </c>
      <c r="O4367" s="199">
        <v>6.5881699999999999</v>
      </c>
      <c r="P4367" s="199"/>
      <c r="Q4367" s="200" t="s">
        <v>1</v>
      </c>
    </row>
    <row r="4368" spans="1:17" x14ac:dyDescent="0.2">
      <c r="A4368" s="195" t="s">
        <v>74</v>
      </c>
      <c r="B4368" s="196" t="s">
        <v>207</v>
      </c>
      <c r="C4368" s="196" t="s">
        <v>215</v>
      </c>
      <c r="D4368" s="196" t="s">
        <v>195</v>
      </c>
      <c r="E4368" s="196">
        <v>1.4745200000000001</v>
      </c>
      <c r="F4368" s="196">
        <v>1.91025</v>
      </c>
      <c r="G4368" s="196">
        <v>2.0748099999999998</v>
      </c>
      <c r="H4368" s="196">
        <v>2.0504099999999998</v>
      </c>
      <c r="I4368" s="196">
        <v>2.0076800000000001</v>
      </c>
      <c r="J4368" s="196">
        <v>1.70557</v>
      </c>
      <c r="K4368" s="196">
        <v>1.0795999999999999</v>
      </c>
      <c r="L4368" s="196">
        <v>1.3633</v>
      </c>
      <c r="M4368" s="196">
        <v>1.7684899999999999</v>
      </c>
      <c r="N4368" s="196">
        <v>1.3716299999999999</v>
      </c>
      <c r="O4368" s="196">
        <v>1.8907700000000001</v>
      </c>
      <c r="P4368" s="196"/>
      <c r="Q4368" s="197" t="s">
        <v>1</v>
      </c>
    </row>
    <row r="4369" spans="1:17" x14ac:dyDescent="0.2">
      <c r="A4369" s="198" t="s">
        <v>74</v>
      </c>
      <c r="B4369" s="199" t="s">
        <v>207</v>
      </c>
      <c r="C4369" s="199" t="s">
        <v>215</v>
      </c>
      <c r="D4369" s="199" t="s">
        <v>197</v>
      </c>
      <c r="E4369" s="199">
        <v>1.7281599999999999</v>
      </c>
      <c r="F4369" s="199">
        <v>1.9018999999999999</v>
      </c>
      <c r="G4369" s="199">
        <v>4.1503699999999997</v>
      </c>
      <c r="H4369" s="199">
        <v>2.73434</v>
      </c>
      <c r="I4369" s="199">
        <v>3.9782700000000002</v>
      </c>
      <c r="J4369" s="199">
        <v>3.2169599999999998</v>
      </c>
      <c r="K4369" s="199">
        <v>2.8247599999999999</v>
      </c>
      <c r="L4369" s="199">
        <v>3.0211999999999999</v>
      </c>
      <c r="M4369" s="199">
        <v>3.0808900000000001</v>
      </c>
      <c r="N4369" s="199">
        <v>3.1605500000000002</v>
      </c>
      <c r="O4369" s="199">
        <v>4.2216699999999996</v>
      </c>
      <c r="P4369" s="199"/>
      <c r="Q4369" s="200" t="s">
        <v>1</v>
      </c>
    </row>
    <row r="4370" spans="1:17" x14ac:dyDescent="0.2">
      <c r="A4370" s="195" t="s">
        <v>74</v>
      </c>
      <c r="B4370" s="196" t="s">
        <v>207</v>
      </c>
      <c r="C4370" s="196" t="s">
        <v>213</v>
      </c>
      <c r="D4370" s="196" t="s">
        <v>195</v>
      </c>
      <c r="E4370" s="196">
        <v>0.71428999999999998</v>
      </c>
      <c r="F4370" s="196">
        <v>1.3092699999999999</v>
      </c>
      <c r="G4370" s="196">
        <v>2.3774600000000001</v>
      </c>
      <c r="H4370" s="196">
        <v>1.50509</v>
      </c>
      <c r="I4370" s="196">
        <v>2.5873200000000001</v>
      </c>
      <c r="J4370" s="196">
        <v>3.1996799999999999</v>
      </c>
      <c r="K4370" s="196"/>
      <c r="L4370" s="196"/>
      <c r="M4370" s="196">
        <v>0.88132999999999995</v>
      </c>
      <c r="N4370" s="196">
        <v>0.98663000000000001</v>
      </c>
      <c r="O4370" s="196">
        <v>0.79115999999999997</v>
      </c>
      <c r="P4370" s="196"/>
      <c r="Q4370" s="197" t="s">
        <v>1</v>
      </c>
    </row>
    <row r="4371" spans="1:17" x14ac:dyDescent="0.2">
      <c r="A4371" s="198" t="s">
        <v>74</v>
      </c>
      <c r="B4371" s="199" t="s">
        <v>207</v>
      </c>
      <c r="C4371" s="199" t="s">
        <v>213</v>
      </c>
      <c r="D4371" s="199" t="s">
        <v>197</v>
      </c>
      <c r="E4371" s="199">
        <v>0.79010000000000002</v>
      </c>
      <c r="F4371" s="199">
        <v>1.92391</v>
      </c>
      <c r="G4371" s="199">
        <v>2.4920300000000002</v>
      </c>
      <c r="H4371" s="199">
        <v>1.8831</v>
      </c>
      <c r="I4371" s="199">
        <v>2.6370800000000001</v>
      </c>
      <c r="J4371" s="199">
        <v>4.1261400000000004</v>
      </c>
      <c r="K4371" s="199"/>
      <c r="L4371" s="199"/>
      <c r="M4371" s="199">
        <v>1.6624399999999999</v>
      </c>
      <c r="N4371" s="199">
        <v>1.7262200000000001</v>
      </c>
      <c r="O4371" s="199">
        <v>1.6239600000000001</v>
      </c>
      <c r="P4371" s="199"/>
      <c r="Q4371" s="200" t="s">
        <v>1</v>
      </c>
    </row>
    <row r="4372" spans="1:17" x14ac:dyDescent="0.2">
      <c r="A4372" s="195" t="s">
        <v>74</v>
      </c>
      <c r="B4372" s="196" t="s">
        <v>207</v>
      </c>
      <c r="C4372" s="196" t="s">
        <v>212</v>
      </c>
      <c r="D4372" s="196" t="s">
        <v>195</v>
      </c>
      <c r="E4372" s="196"/>
      <c r="F4372" s="196"/>
      <c r="G4372" s="196"/>
      <c r="H4372" s="196"/>
      <c r="I4372" s="196"/>
      <c r="J4372" s="196"/>
      <c r="K4372" s="196"/>
      <c r="L4372" s="196"/>
      <c r="M4372" s="196"/>
      <c r="N4372" s="196"/>
      <c r="O4372" s="196"/>
      <c r="P4372" s="196"/>
      <c r="Q4372" s="197" t="s">
        <v>1</v>
      </c>
    </row>
    <row r="4373" spans="1:17" x14ac:dyDescent="0.2">
      <c r="A4373" s="198" t="s">
        <v>74</v>
      </c>
      <c r="B4373" s="199" t="s">
        <v>207</v>
      </c>
      <c r="C4373" s="199" t="s">
        <v>212</v>
      </c>
      <c r="D4373" s="199" t="s">
        <v>197</v>
      </c>
      <c r="E4373" s="199"/>
      <c r="F4373" s="199"/>
      <c r="G4373" s="199"/>
      <c r="H4373" s="199"/>
      <c r="I4373" s="199"/>
      <c r="J4373" s="199"/>
      <c r="K4373" s="199"/>
      <c r="L4373" s="199"/>
      <c r="M4373" s="199"/>
      <c r="N4373" s="199"/>
      <c r="O4373" s="199"/>
      <c r="P4373" s="199"/>
      <c r="Q4373" s="200" t="s">
        <v>1</v>
      </c>
    </row>
    <row r="4374" spans="1:17" x14ac:dyDescent="0.2">
      <c r="A4374" s="195" t="s">
        <v>74</v>
      </c>
      <c r="B4374" s="196" t="s">
        <v>207</v>
      </c>
      <c r="C4374" s="196" t="s">
        <v>210</v>
      </c>
      <c r="D4374" s="196" t="s">
        <v>195</v>
      </c>
      <c r="E4374" s="196"/>
      <c r="F4374" s="196"/>
      <c r="G4374" s="196"/>
      <c r="H4374" s="196"/>
      <c r="I4374" s="196"/>
      <c r="J4374" s="196"/>
      <c r="K4374" s="196"/>
      <c r="L4374" s="196"/>
      <c r="M4374" s="196"/>
      <c r="N4374" s="196"/>
      <c r="O4374" s="196"/>
      <c r="P4374" s="196"/>
      <c r="Q4374" s="197" t="s">
        <v>1</v>
      </c>
    </row>
    <row r="4375" spans="1:17" x14ac:dyDescent="0.2">
      <c r="A4375" s="198" t="s">
        <v>74</v>
      </c>
      <c r="B4375" s="199" t="s">
        <v>207</v>
      </c>
      <c r="C4375" s="199" t="s">
        <v>210</v>
      </c>
      <c r="D4375" s="199" t="s">
        <v>197</v>
      </c>
      <c r="E4375" s="199"/>
      <c r="F4375" s="199"/>
      <c r="G4375" s="199"/>
      <c r="H4375" s="199"/>
      <c r="I4375" s="199"/>
      <c r="J4375" s="199"/>
      <c r="K4375" s="199"/>
      <c r="L4375" s="199"/>
      <c r="M4375" s="199"/>
      <c r="N4375" s="199"/>
      <c r="O4375" s="199"/>
      <c r="P4375" s="199"/>
      <c r="Q4375" s="200" t="s">
        <v>1</v>
      </c>
    </row>
    <row r="4376" spans="1:17" x14ac:dyDescent="0.2">
      <c r="A4376" s="195" t="s">
        <v>74</v>
      </c>
      <c r="B4376" s="196" t="s">
        <v>207</v>
      </c>
      <c r="C4376" s="196" t="s">
        <v>206</v>
      </c>
      <c r="D4376" s="196" t="s">
        <v>195</v>
      </c>
      <c r="E4376" s="196"/>
      <c r="F4376" s="196"/>
      <c r="G4376" s="196"/>
      <c r="H4376" s="196"/>
      <c r="I4376" s="196"/>
      <c r="J4376" s="196"/>
      <c r="K4376" s="196"/>
      <c r="L4376" s="196"/>
      <c r="M4376" s="196"/>
      <c r="N4376" s="196"/>
      <c r="O4376" s="196"/>
      <c r="P4376" s="196"/>
      <c r="Q4376" s="197" t="s">
        <v>1</v>
      </c>
    </row>
    <row r="4377" spans="1:17" x14ac:dyDescent="0.2">
      <c r="A4377" s="198" t="s">
        <v>74</v>
      </c>
      <c r="B4377" s="199" t="s">
        <v>207</v>
      </c>
      <c r="C4377" s="199" t="s">
        <v>206</v>
      </c>
      <c r="D4377" s="199" t="s">
        <v>197</v>
      </c>
      <c r="E4377" s="199"/>
      <c r="F4377" s="199"/>
      <c r="G4377" s="199"/>
      <c r="H4377" s="199"/>
      <c r="I4377" s="199"/>
      <c r="J4377" s="199"/>
      <c r="K4377" s="199"/>
      <c r="L4377" s="199"/>
      <c r="M4377" s="199"/>
      <c r="N4377" s="199"/>
      <c r="O4377" s="199"/>
      <c r="P4377" s="199"/>
      <c r="Q4377" s="200" t="s">
        <v>1</v>
      </c>
    </row>
    <row r="4378" spans="1:17" x14ac:dyDescent="0.2">
      <c r="A4378" s="195" t="s">
        <v>74</v>
      </c>
      <c r="B4378" s="196" t="s">
        <v>207</v>
      </c>
      <c r="C4378" s="196" t="s">
        <v>211</v>
      </c>
      <c r="D4378" s="196" t="s">
        <v>195</v>
      </c>
      <c r="E4378" s="199"/>
      <c r="F4378" s="199"/>
      <c r="G4378" s="199"/>
      <c r="H4378" s="199"/>
      <c r="I4378" s="199"/>
      <c r="J4378" s="199"/>
      <c r="K4378" s="199"/>
      <c r="L4378" s="199"/>
      <c r="M4378" s="199"/>
      <c r="N4378" s="199"/>
      <c r="O4378" s="199"/>
      <c r="P4378" s="199"/>
      <c r="Q4378" s="200"/>
    </row>
    <row r="4379" spans="1:17" x14ac:dyDescent="0.2">
      <c r="A4379" s="198" t="s">
        <v>74</v>
      </c>
      <c r="B4379" s="199" t="s">
        <v>207</v>
      </c>
      <c r="C4379" s="199" t="s">
        <v>211</v>
      </c>
      <c r="D4379" s="199" t="s">
        <v>197</v>
      </c>
      <c r="E4379" s="199"/>
      <c r="F4379" s="199"/>
      <c r="G4379" s="199"/>
      <c r="H4379" s="199"/>
      <c r="I4379" s="199"/>
      <c r="J4379" s="199"/>
      <c r="K4379" s="199"/>
      <c r="L4379" s="199"/>
      <c r="M4379" s="199"/>
      <c r="N4379" s="199"/>
      <c r="O4379" s="199"/>
      <c r="P4379" s="199"/>
      <c r="Q4379" s="200"/>
    </row>
    <row r="4380" spans="1:17" x14ac:dyDescent="0.2">
      <c r="A4380" s="195" t="s">
        <v>74</v>
      </c>
      <c r="B4380" s="196" t="s">
        <v>207</v>
      </c>
      <c r="C4380" s="196" t="s">
        <v>1087</v>
      </c>
      <c r="D4380" s="196" t="s">
        <v>195</v>
      </c>
      <c r="E4380" s="199"/>
      <c r="F4380" s="199"/>
      <c r="G4380" s="199"/>
      <c r="H4380" s="199"/>
      <c r="I4380" s="199"/>
      <c r="J4380" s="199"/>
      <c r="K4380" s="199"/>
      <c r="L4380" s="199"/>
      <c r="M4380" s="199"/>
      <c r="N4380" s="199"/>
      <c r="O4380" s="199"/>
      <c r="P4380" s="199"/>
      <c r="Q4380" s="200"/>
    </row>
    <row r="4381" spans="1:17" x14ac:dyDescent="0.2">
      <c r="A4381" s="198" t="s">
        <v>74</v>
      </c>
      <c r="B4381" s="199" t="s">
        <v>207</v>
      </c>
      <c r="C4381" s="199" t="s">
        <v>1087</v>
      </c>
      <c r="D4381" s="199" t="s">
        <v>197</v>
      </c>
      <c r="E4381" s="199"/>
      <c r="F4381" s="199"/>
      <c r="G4381" s="199"/>
      <c r="H4381" s="199"/>
      <c r="I4381" s="199"/>
      <c r="J4381" s="199"/>
      <c r="K4381" s="199"/>
      <c r="L4381" s="199"/>
      <c r="M4381" s="199"/>
      <c r="N4381" s="199"/>
      <c r="O4381" s="199"/>
      <c r="P4381" s="199"/>
      <c r="Q4381" s="200"/>
    </row>
    <row r="4382" spans="1:17" x14ac:dyDescent="0.2">
      <c r="A4382" s="195" t="s">
        <v>75</v>
      </c>
      <c r="B4382" s="196" t="s">
        <v>208</v>
      </c>
      <c r="C4382" s="196" t="s">
        <v>214</v>
      </c>
      <c r="D4382" s="196" t="s">
        <v>195</v>
      </c>
      <c r="E4382" s="196">
        <v>116365</v>
      </c>
      <c r="F4382" s="196">
        <v>151260</v>
      </c>
      <c r="G4382" s="196">
        <v>154000</v>
      </c>
      <c r="H4382" s="196">
        <v>159784</v>
      </c>
      <c r="I4382" s="196">
        <v>159146</v>
      </c>
      <c r="J4382" s="196">
        <v>159548</v>
      </c>
      <c r="K4382" s="196">
        <v>139816</v>
      </c>
      <c r="L4382" s="196"/>
      <c r="M4382" s="196">
        <v>150314.31</v>
      </c>
      <c r="N4382" s="196">
        <v>153480</v>
      </c>
      <c r="O4382" s="196">
        <v>158179</v>
      </c>
      <c r="P4382" s="196"/>
      <c r="Q4382" s="197" t="s">
        <v>1</v>
      </c>
    </row>
    <row r="4383" spans="1:17" x14ac:dyDescent="0.2">
      <c r="A4383" s="198" t="s">
        <v>75</v>
      </c>
      <c r="B4383" s="199" t="s">
        <v>208</v>
      </c>
      <c r="C4383" s="199" t="s">
        <v>214</v>
      </c>
      <c r="D4383" s="199" t="s">
        <v>197</v>
      </c>
      <c r="E4383" s="199">
        <v>121906</v>
      </c>
      <c r="F4383" s="199">
        <v>163877</v>
      </c>
      <c r="G4383" s="199">
        <v>164754</v>
      </c>
      <c r="H4383" s="199">
        <v>169449</v>
      </c>
      <c r="I4383" s="199">
        <v>169620</v>
      </c>
      <c r="J4383" s="199">
        <v>170047</v>
      </c>
      <c r="K4383" s="199">
        <v>148609</v>
      </c>
      <c r="L4383" s="199"/>
      <c r="M4383" s="199">
        <v>159347.04</v>
      </c>
      <c r="N4383" s="199">
        <v>160727</v>
      </c>
      <c r="O4383" s="199">
        <v>163507</v>
      </c>
      <c r="P4383" s="199"/>
      <c r="Q4383" s="200" t="s">
        <v>1</v>
      </c>
    </row>
    <row r="4384" spans="1:17" x14ac:dyDescent="0.2">
      <c r="A4384" s="195" t="s">
        <v>75</v>
      </c>
      <c r="B4384" s="196" t="s">
        <v>208</v>
      </c>
      <c r="C4384" s="196" t="s">
        <v>215</v>
      </c>
      <c r="D4384" s="196" t="s">
        <v>195</v>
      </c>
      <c r="E4384" s="196">
        <v>95949</v>
      </c>
      <c r="F4384" s="196">
        <v>107836</v>
      </c>
      <c r="G4384" s="196">
        <v>121961</v>
      </c>
      <c r="H4384" s="196">
        <v>118428</v>
      </c>
      <c r="I4384" s="196">
        <v>126624</v>
      </c>
      <c r="J4384" s="196">
        <v>128526</v>
      </c>
      <c r="K4384" s="196">
        <v>133919</v>
      </c>
      <c r="L4384" s="196"/>
      <c r="M4384" s="196">
        <v>129827.34278000001</v>
      </c>
      <c r="N4384" s="196">
        <v>134436</v>
      </c>
      <c r="O4384" s="196">
        <v>138019</v>
      </c>
      <c r="P4384" s="196"/>
      <c r="Q4384" s="197" t="s">
        <v>1</v>
      </c>
    </row>
    <row r="4385" spans="1:17" x14ac:dyDescent="0.2">
      <c r="A4385" s="198" t="s">
        <v>75</v>
      </c>
      <c r="B4385" s="199" t="s">
        <v>208</v>
      </c>
      <c r="C4385" s="199" t="s">
        <v>215</v>
      </c>
      <c r="D4385" s="199" t="s">
        <v>197</v>
      </c>
      <c r="E4385" s="199">
        <v>103590</v>
      </c>
      <c r="F4385" s="199">
        <v>116548</v>
      </c>
      <c r="G4385" s="199">
        <v>127157</v>
      </c>
      <c r="H4385" s="199">
        <v>125364</v>
      </c>
      <c r="I4385" s="199">
        <v>133108</v>
      </c>
      <c r="J4385" s="199">
        <v>135366</v>
      </c>
      <c r="K4385" s="199">
        <v>141450</v>
      </c>
      <c r="L4385" s="199"/>
      <c r="M4385" s="199">
        <v>136601.23808000001</v>
      </c>
      <c r="N4385" s="199">
        <v>142553</v>
      </c>
      <c r="O4385" s="199">
        <v>143986</v>
      </c>
      <c r="P4385" s="199"/>
      <c r="Q4385" s="200" t="s">
        <v>1</v>
      </c>
    </row>
    <row r="4386" spans="1:17" x14ac:dyDescent="0.2">
      <c r="A4386" s="195" t="s">
        <v>75</v>
      </c>
      <c r="B4386" s="196" t="s">
        <v>208</v>
      </c>
      <c r="C4386" s="196" t="s">
        <v>213</v>
      </c>
      <c r="D4386" s="196" t="s">
        <v>195</v>
      </c>
      <c r="E4386" s="196">
        <v>88778</v>
      </c>
      <c r="F4386" s="196">
        <v>98170</v>
      </c>
      <c r="G4386" s="196">
        <v>110713</v>
      </c>
      <c r="H4386" s="196">
        <v>106741</v>
      </c>
      <c r="I4386" s="196">
        <v>117449</v>
      </c>
      <c r="J4386" s="196">
        <v>122899</v>
      </c>
      <c r="K4386" s="196">
        <v>120944</v>
      </c>
      <c r="L4386" s="196"/>
      <c r="M4386" s="196">
        <v>121055.39384999999</v>
      </c>
      <c r="N4386" s="196">
        <v>121507</v>
      </c>
      <c r="O4386" s="196">
        <v>126673</v>
      </c>
      <c r="P4386" s="196"/>
      <c r="Q4386" s="197" t="s">
        <v>1</v>
      </c>
    </row>
    <row r="4387" spans="1:17" x14ac:dyDescent="0.2">
      <c r="A4387" s="198" t="s">
        <v>75</v>
      </c>
      <c r="B4387" s="199" t="s">
        <v>208</v>
      </c>
      <c r="C4387" s="199" t="s">
        <v>213</v>
      </c>
      <c r="D4387" s="199" t="s">
        <v>197</v>
      </c>
      <c r="E4387" s="199">
        <v>98514</v>
      </c>
      <c r="F4387" s="199">
        <v>108214</v>
      </c>
      <c r="G4387" s="199">
        <v>119474</v>
      </c>
      <c r="H4387" s="199">
        <v>114926</v>
      </c>
      <c r="I4387" s="199">
        <v>122408</v>
      </c>
      <c r="J4387" s="199">
        <v>127549</v>
      </c>
      <c r="K4387" s="199">
        <v>126527</v>
      </c>
      <c r="L4387" s="199"/>
      <c r="M4387" s="199">
        <v>127309.44960000001</v>
      </c>
      <c r="N4387" s="199">
        <v>127170</v>
      </c>
      <c r="O4387" s="199">
        <v>132473</v>
      </c>
      <c r="P4387" s="199"/>
      <c r="Q4387" s="200" t="s">
        <v>1</v>
      </c>
    </row>
    <row r="4388" spans="1:17" x14ac:dyDescent="0.2">
      <c r="A4388" s="195" t="s">
        <v>75</v>
      </c>
      <c r="B4388" s="196" t="s">
        <v>208</v>
      </c>
      <c r="C4388" s="196" t="s">
        <v>212</v>
      </c>
      <c r="D4388" s="196" t="s">
        <v>195</v>
      </c>
      <c r="E4388" s="196">
        <v>75335</v>
      </c>
      <c r="F4388" s="196">
        <v>82995</v>
      </c>
      <c r="G4388" s="196">
        <v>93193</v>
      </c>
      <c r="H4388" s="196">
        <v>91051</v>
      </c>
      <c r="I4388" s="196">
        <v>101344</v>
      </c>
      <c r="J4388" s="196">
        <v>107556</v>
      </c>
      <c r="K4388" s="196">
        <v>111866</v>
      </c>
      <c r="L4388" s="196"/>
      <c r="M4388" s="196">
        <v>122589.63740000001</v>
      </c>
      <c r="N4388" s="196">
        <v>122999</v>
      </c>
      <c r="O4388" s="196">
        <v>121014</v>
      </c>
      <c r="P4388" s="196"/>
      <c r="Q4388" s="197" t="s">
        <v>1</v>
      </c>
    </row>
    <row r="4389" spans="1:17" x14ac:dyDescent="0.2">
      <c r="A4389" s="198" t="s">
        <v>75</v>
      </c>
      <c r="B4389" s="199" t="s">
        <v>208</v>
      </c>
      <c r="C4389" s="199" t="s">
        <v>212</v>
      </c>
      <c r="D4389" s="199" t="s">
        <v>197</v>
      </c>
      <c r="E4389" s="199">
        <v>87186</v>
      </c>
      <c r="F4389" s="199">
        <v>95437</v>
      </c>
      <c r="G4389" s="199">
        <v>102566</v>
      </c>
      <c r="H4389" s="199">
        <v>102135</v>
      </c>
      <c r="I4389" s="199">
        <v>110043</v>
      </c>
      <c r="J4389" s="199">
        <v>112783</v>
      </c>
      <c r="K4389" s="199">
        <v>116488</v>
      </c>
      <c r="L4389" s="199"/>
      <c r="M4389" s="199">
        <v>127283.13049</v>
      </c>
      <c r="N4389" s="199">
        <v>127438</v>
      </c>
      <c r="O4389" s="199">
        <v>125359</v>
      </c>
      <c r="P4389" s="199"/>
      <c r="Q4389" s="200" t="s">
        <v>1</v>
      </c>
    </row>
    <row r="4390" spans="1:17" x14ac:dyDescent="0.2">
      <c r="A4390" s="195" t="s">
        <v>75</v>
      </c>
      <c r="B4390" s="196" t="s">
        <v>208</v>
      </c>
      <c r="C4390" s="196" t="s">
        <v>210</v>
      </c>
      <c r="D4390" s="196" t="s">
        <v>195</v>
      </c>
      <c r="E4390" s="196">
        <v>65305</v>
      </c>
      <c r="F4390" s="196">
        <v>70813</v>
      </c>
      <c r="G4390" s="196">
        <v>80154</v>
      </c>
      <c r="H4390" s="196">
        <v>77771</v>
      </c>
      <c r="I4390" s="196">
        <v>86878</v>
      </c>
      <c r="J4390" s="196">
        <v>93852</v>
      </c>
      <c r="K4390" s="196">
        <v>99748</v>
      </c>
      <c r="L4390" s="196"/>
      <c r="M4390" s="196">
        <v>109801.10885</v>
      </c>
      <c r="N4390" s="196">
        <v>111985</v>
      </c>
      <c r="O4390" s="196">
        <v>114987</v>
      </c>
      <c r="P4390" s="196"/>
      <c r="Q4390" s="197" t="s">
        <v>1</v>
      </c>
    </row>
    <row r="4391" spans="1:17" x14ac:dyDescent="0.2">
      <c r="A4391" s="198" t="s">
        <v>75</v>
      </c>
      <c r="B4391" s="199" t="s">
        <v>208</v>
      </c>
      <c r="C4391" s="199" t="s">
        <v>210</v>
      </c>
      <c r="D4391" s="199" t="s">
        <v>197</v>
      </c>
      <c r="E4391" s="199">
        <v>80525</v>
      </c>
      <c r="F4391" s="199">
        <v>107571</v>
      </c>
      <c r="G4391" s="199">
        <v>93849</v>
      </c>
      <c r="H4391" s="199">
        <v>92549</v>
      </c>
      <c r="I4391" s="199">
        <v>98437</v>
      </c>
      <c r="J4391" s="199">
        <v>103840</v>
      </c>
      <c r="K4391" s="199">
        <v>106715</v>
      </c>
      <c r="L4391" s="199"/>
      <c r="M4391" s="199">
        <v>116611.53234000001</v>
      </c>
      <c r="N4391" s="199">
        <v>117873</v>
      </c>
      <c r="O4391" s="199">
        <v>119806</v>
      </c>
      <c r="P4391" s="199"/>
      <c r="Q4391" s="200" t="s">
        <v>1</v>
      </c>
    </row>
    <row r="4392" spans="1:17" x14ac:dyDescent="0.2">
      <c r="A4392" s="195" t="s">
        <v>75</v>
      </c>
      <c r="B4392" s="196" t="s">
        <v>208</v>
      </c>
      <c r="C4392" s="196" t="s">
        <v>206</v>
      </c>
      <c r="D4392" s="196" t="s">
        <v>195</v>
      </c>
      <c r="E4392" s="196">
        <v>51458</v>
      </c>
      <c r="F4392" s="196">
        <v>52370</v>
      </c>
      <c r="G4392" s="196">
        <v>58282</v>
      </c>
      <c r="H4392" s="196">
        <v>55628</v>
      </c>
      <c r="I4392" s="196">
        <v>64171</v>
      </c>
      <c r="J4392" s="196">
        <v>68860</v>
      </c>
      <c r="K4392" s="196">
        <v>77728</v>
      </c>
      <c r="L4392" s="196"/>
      <c r="M4392" s="196">
        <v>95127.13</v>
      </c>
      <c r="N4392" s="196">
        <v>97751</v>
      </c>
      <c r="O4392" s="196">
        <v>99427</v>
      </c>
      <c r="P4392" s="196"/>
      <c r="Q4392" s="197" t="s">
        <v>1</v>
      </c>
    </row>
    <row r="4393" spans="1:17" x14ac:dyDescent="0.2">
      <c r="A4393" s="198" t="s">
        <v>75</v>
      </c>
      <c r="B4393" s="199" t="s">
        <v>208</v>
      </c>
      <c r="C4393" s="199" t="s">
        <v>206</v>
      </c>
      <c r="D4393" s="199" t="s">
        <v>197</v>
      </c>
      <c r="E4393" s="199">
        <v>70461</v>
      </c>
      <c r="F4393" s="199">
        <v>69825</v>
      </c>
      <c r="G4393" s="199">
        <v>73699</v>
      </c>
      <c r="H4393" s="199">
        <v>72827</v>
      </c>
      <c r="I4393" s="199">
        <v>78846</v>
      </c>
      <c r="J4393" s="199">
        <v>81530</v>
      </c>
      <c r="K4393" s="199">
        <v>89398</v>
      </c>
      <c r="L4393" s="199"/>
      <c r="M4393" s="199">
        <v>102447.15274999999</v>
      </c>
      <c r="N4393" s="199">
        <v>106272</v>
      </c>
      <c r="O4393" s="199">
        <v>105446</v>
      </c>
      <c r="P4393" s="199"/>
      <c r="Q4393" s="200" t="s">
        <v>1</v>
      </c>
    </row>
    <row r="4394" spans="1:17" x14ac:dyDescent="0.2">
      <c r="A4394" s="195" t="s">
        <v>75</v>
      </c>
      <c r="B4394" s="196" t="s">
        <v>208</v>
      </c>
      <c r="C4394" s="196" t="s">
        <v>211</v>
      </c>
      <c r="D4394" s="196" t="s">
        <v>195</v>
      </c>
      <c r="E4394" s="196"/>
      <c r="F4394" s="196"/>
      <c r="G4394" s="196"/>
      <c r="H4394" s="196"/>
      <c r="I4394" s="196"/>
      <c r="J4394" s="196"/>
      <c r="K4394" s="196"/>
      <c r="L4394" s="196"/>
      <c r="M4394" s="196"/>
      <c r="N4394" s="196"/>
      <c r="O4394" s="196"/>
      <c r="P4394" s="196"/>
      <c r="Q4394" s="197" t="s">
        <v>1</v>
      </c>
    </row>
    <row r="4395" spans="1:17" x14ac:dyDescent="0.2">
      <c r="A4395" s="198" t="s">
        <v>75</v>
      </c>
      <c r="B4395" s="199" t="s">
        <v>208</v>
      </c>
      <c r="C4395" s="199" t="s">
        <v>211</v>
      </c>
      <c r="D4395" s="199" t="s">
        <v>197</v>
      </c>
      <c r="E4395" s="199"/>
      <c r="F4395" s="199"/>
      <c r="G4395" s="199"/>
      <c r="H4395" s="199"/>
      <c r="I4395" s="199"/>
      <c r="J4395" s="199"/>
      <c r="K4395" s="199"/>
      <c r="L4395" s="199"/>
      <c r="M4395" s="199"/>
      <c r="N4395" s="199"/>
      <c r="O4395" s="199"/>
      <c r="P4395" s="199"/>
      <c r="Q4395" s="200" t="s">
        <v>1</v>
      </c>
    </row>
    <row r="4396" spans="1:17" x14ac:dyDescent="0.2">
      <c r="A4396" s="195" t="s">
        <v>75</v>
      </c>
      <c r="B4396" s="196" t="s">
        <v>205</v>
      </c>
      <c r="C4396" s="196" t="s">
        <v>214</v>
      </c>
      <c r="D4396" s="196" t="s">
        <v>195</v>
      </c>
      <c r="E4396" s="196">
        <v>38487</v>
      </c>
      <c r="F4396" s="196"/>
      <c r="G4396" s="196">
        <v>52533</v>
      </c>
      <c r="H4396" s="196">
        <v>44380</v>
      </c>
      <c r="I4396" s="196"/>
      <c r="J4396" s="196">
        <v>56520</v>
      </c>
      <c r="K4396" s="196">
        <v>57431</v>
      </c>
      <c r="L4396" s="196">
        <v>66422</v>
      </c>
      <c r="M4396" s="196">
        <v>68477</v>
      </c>
      <c r="N4396" s="196">
        <v>78166</v>
      </c>
      <c r="O4396" s="196">
        <v>81925</v>
      </c>
      <c r="P4396" s="196"/>
      <c r="Q4396" s="197" t="s">
        <v>1</v>
      </c>
    </row>
    <row r="4397" spans="1:17" x14ac:dyDescent="0.2">
      <c r="A4397" s="198" t="s">
        <v>75</v>
      </c>
      <c r="B4397" s="199" t="s">
        <v>205</v>
      </c>
      <c r="C4397" s="199" t="s">
        <v>214</v>
      </c>
      <c r="D4397" s="199" t="s">
        <v>197</v>
      </c>
      <c r="E4397" s="199">
        <v>59571</v>
      </c>
      <c r="F4397" s="199"/>
      <c r="G4397" s="199">
        <v>76059</v>
      </c>
      <c r="H4397" s="199">
        <v>65742</v>
      </c>
      <c r="I4397" s="199"/>
      <c r="J4397" s="199">
        <v>75222</v>
      </c>
      <c r="K4397" s="199">
        <v>74661</v>
      </c>
      <c r="L4397" s="199">
        <v>83280</v>
      </c>
      <c r="M4397" s="199">
        <v>83521</v>
      </c>
      <c r="N4397" s="199">
        <v>92433</v>
      </c>
      <c r="O4397" s="199">
        <v>95523</v>
      </c>
      <c r="P4397" s="199"/>
      <c r="Q4397" s="200" t="s">
        <v>1</v>
      </c>
    </row>
    <row r="4398" spans="1:17" x14ac:dyDescent="0.2">
      <c r="A4398" s="195" t="s">
        <v>75</v>
      </c>
      <c r="B4398" s="196" t="s">
        <v>205</v>
      </c>
      <c r="C4398" s="196" t="s">
        <v>215</v>
      </c>
      <c r="D4398" s="196" t="s">
        <v>195</v>
      </c>
      <c r="E4398" s="196">
        <v>28805</v>
      </c>
      <c r="F4398" s="196"/>
      <c r="G4398" s="196">
        <v>37938</v>
      </c>
      <c r="H4398" s="196">
        <v>32047</v>
      </c>
      <c r="I4398" s="196"/>
      <c r="J4398" s="196">
        <v>39849</v>
      </c>
      <c r="K4398" s="196">
        <v>42340</v>
      </c>
      <c r="L4398" s="196">
        <v>46079</v>
      </c>
      <c r="M4398" s="196">
        <v>49839</v>
      </c>
      <c r="N4398" s="196">
        <v>55390</v>
      </c>
      <c r="O4398" s="196">
        <v>62157</v>
      </c>
      <c r="P4398" s="196"/>
      <c r="Q4398" s="197" t="s">
        <v>1</v>
      </c>
    </row>
    <row r="4399" spans="1:17" x14ac:dyDescent="0.2">
      <c r="A4399" s="198" t="s">
        <v>75</v>
      </c>
      <c r="B4399" s="199" t="s">
        <v>205</v>
      </c>
      <c r="C4399" s="199" t="s">
        <v>215</v>
      </c>
      <c r="D4399" s="199" t="s">
        <v>197</v>
      </c>
      <c r="E4399" s="199">
        <v>48495</v>
      </c>
      <c r="F4399" s="199"/>
      <c r="G4399" s="199">
        <v>60072</v>
      </c>
      <c r="H4399" s="199">
        <v>51198</v>
      </c>
      <c r="I4399" s="199"/>
      <c r="J4399" s="199">
        <v>58545</v>
      </c>
      <c r="K4399" s="199">
        <v>59293</v>
      </c>
      <c r="L4399" s="199">
        <v>62357</v>
      </c>
      <c r="M4399" s="199">
        <v>66449</v>
      </c>
      <c r="N4399" s="199">
        <v>70363</v>
      </c>
      <c r="O4399" s="199">
        <v>76161</v>
      </c>
      <c r="P4399" s="199"/>
      <c r="Q4399" s="200" t="s">
        <v>1</v>
      </c>
    </row>
    <row r="4400" spans="1:17" x14ac:dyDescent="0.2">
      <c r="A4400" s="195" t="s">
        <v>75</v>
      </c>
      <c r="B4400" s="196" t="s">
        <v>205</v>
      </c>
      <c r="C4400" s="196" t="s">
        <v>213</v>
      </c>
      <c r="D4400" s="196" t="s">
        <v>195</v>
      </c>
      <c r="E4400" s="196">
        <v>26797</v>
      </c>
      <c r="F4400" s="196"/>
      <c r="G4400" s="196">
        <v>33636</v>
      </c>
      <c r="H4400" s="196">
        <v>28977</v>
      </c>
      <c r="I4400" s="196"/>
      <c r="J4400" s="196">
        <v>36579</v>
      </c>
      <c r="K4400" s="196">
        <v>37398</v>
      </c>
      <c r="L4400" s="196">
        <v>42015</v>
      </c>
      <c r="M4400" s="196">
        <v>44477</v>
      </c>
      <c r="N4400" s="196">
        <v>51483</v>
      </c>
      <c r="O4400" s="196">
        <v>55984</v>
      </c>
      <c r="P4400" s="196"/>
      <c r="Q4400" s="197" t="s">
        <v>1</v>
      </c>
    </row>
    <row r="4401" spans="1:17" x14ac:dyDescent="0.2">
      <c r="A4401" s="198" t="s">
        <v>75</v>
      </c>
      <c r="B4401" s="199" t="s">
        <v>205</v>
      </c>
      <c r="C4401" s="199" t="s">
        <v>213</v>
      </c>
      <c r="D4401" s="199" t="s">
        <v>197</v>
      </c>
      <c r="E4401" s="199">
        <v>49309</v>
      </c>
      <c r="F4401" s="199"/>
      <c r="G4401" s="199">
        <v>57686</v>
      </c>
      <c r="H4401" s="199">
        <v>50707</v>
      </c>
      <c r="I4401" s="199"/>
      <c r="J4401" s="199">
        <v>57188</v>
      </c>
      <c r="K4401" s="199">
        <v>57323</v>
      </c>
      <c r="L4401" s="199">
        <v>61090</v>
      </c>
      <c r="M4401" s="199">
        <v>63309</v>
      </c>
      <c r="N4401" s="199">
        <v>69811</v>
      </c>
      <c r="O4401" s="199">
        <v>72923</v>
      </c>
      <c r="P4401" s="199"/>
      <c r="Q4401" s="200" t="s">
        <v>1</v>
      </c>
    </row>
    <row r="4402" spans="1:17" x14ac:dyDescent="0.2">
      <c r="A4402" s="195" t="s">
        <v>75</v>
      </c>
      <c r="B4402" s="196" t="s">
        <v>205</v>
      </c>
      <c r="C4402" s="196" t="s">
        <v>212</v>
      </c>
      <c r="D4402" s="196" t="s">
        <v>195</v>
      </c>
      <c r="E4402" s="196">
        <v>24665</v>
      </c>
      <c r="F4402" s="196"/>
      <c r="G4402" s="196">
        <v>29045</v>
      </c>
      <c r="H4402" s="196">
        <v>24523</v>
      </c>
      <c r="I4402" s="196"/>
      <c r="J4402" s="196">
        <v>31576</v>
      </c>
      <c r="K4402" s="196">
        <v>31421</v>
      </c>
      <c r="L4402" s="196">
        <v>35027</v>
      </c>
      <c r="M4402" s="196">
        <v>39425</v>
      </c>
      <c r="N4402" s="196">
        <v>46653</v>
      </c>
      <c r="O4402" s="196">
        <v>49307</v>
      </c>
      <c r="P4402" s="196"/>
      <c r="Q4402" s="197" t="s">
        <v>1</v>
      </c>
    </row>
    <row r="4403" spans="1:17" x14ac:dyDescent="0.2">
      <c r="A4403" s="198" t="s">
        <v>75</v>
      </c>
      <c r="B4403" s="199" t="s">
        <v>205</v>
      </c>
      <c r="C4403" s="199" t="s">
        <v>212</v>
      </c>
      <c r="D4403" s="199" t="s">
        <v>197</v>
      </c>
      <c r="E4403" s="199">
        <v>44285</v>
      </c>
      <c r="F4403" s="199"/>
      <c r="G4403" s="199">
        <v>47988</v>
      </c>
      <c r="H4403" s="199">
        <v>42528</v>
      </c>
      <c r="I4403" s="199"/>
      <c r="J4403" s="199">
        <v>47263</v>
      </c>
      <c r="K4403" s="199">
        <v>46828</v>
      </c>
      <c r="L4403" s="199">
        <v>50974</v>
      </c>
      <c r="M4403" s="199">
        <v>54402</v>
      </c>
      <c r="N4403" s="199">
        <v>61273</v>
      </c>
      <c r="O4403" s="199">
        <v>62632</v>
      </c>
      <c r="P4403" s="199"/>
      <c r="Q4403" s="200" t="s">
        <v>1</v>
      </c>
    </row>
    <row r="4404" spans="1:17" x14ac:dyDescent="0.2">
      <c r="A4404" s="195" t="s">
        <v>75</v>
      </c>
      <c r="B4404" s="196" t="s">
        <v>205</v>
      </c>
      <c r="C4404" s="196" t="s">
        <v>210</v>
      </c>
      <c r="D4404" s="196" t="s">
        <v>195</v>
      </c>
      <c r="E4404" s="196"/>
      <c r="F4404" s="196"/>
      <c r="G4404" s="196"/>
      <c r="H4404" s="196"/>
      <c r="I4404" s="196"/>
      <c r="J4404" s="196"/>
      <c r="K4404" s="196"/>
      <c r="L4404" s="196"/>
      <c r="M4404" s="196"/>
      <c r="N4404" s="196"/>
      <c r="O4404" s="196"/>
      <c r="P4404" s="196"/>
      <c r="Q4404" s="197" t="s">
        <v>1</v>
      </c>
    </row>
    <row r="4405" spans="1:17" x14ac:dyDescent="0.2">
      <c r="A4405" s="198" t="s">
        <v>75</v>
      </c>
      <c r="B4405" s="199" t="s">
        <v>205</v>
      </c>
      <c r="C4405" s="199" t="s">
        <v>210</v>
      </c>
      <c r="D4405" s="199" t="s">
        <v>197</v>
      </c>
      <c r="E4405" s="199"/>
      <c r="F4405" s="199"/>
      <c r="G4405" s="199"/>
      <c r="H4405" s="199"/>
      <c r="I4405" s="199"/>
      <c r="J4405" s="199"/>
      <c r="K4405" s="199"/>
      <c r="L4405" s="199"/>
      <c r="M4405" s="199"/>
      <c r="N4405" s="199"/>
      <c r="O4405" s="199"/>
      <c r="P4405" s="199"/>
      <c r="Q4405" s="200" t="s">
        <v>1</v>
      </c>
    </row>
    <row r="4406" spans="1:17" x14ac:dyDescent="0.2">
      <c r="A4406" s="195" t="s">
        <v>75</v>
      </c>
      <c r="B4406" s="196" t="s">
        <v>205</v>
      </c>
      <c r="C4406" s="196" t="s">
        <v>206</v>
      </c>
      <c r="D4406" s="196" t="s">
        <v>195</v>
      </c>
      <c r="E4406" s="196"/>
      <c r="F4406" s="196"/>
      <c r="G4406" s="196"/>
      <c r="H4406" s="196"/>
      <c r="I4406" s="196"/>
      <c r="J4406" s="196"/>
      <c r="K4406" s="196"/>
      <c r="L4406" s="196"/>
      <c r="M4406" s="196"/>
      <c r="N4406" s="196"/>
      <c r="O4406" s="196"/>
      <c r="P4406" s="196"/>
      <c r="Q4406" s="197" t="s">
        <v>1</v>
      </c>
    </row>
    <row r="4407" spans="1:17" x14ac:dyDescent="0.2">
      <c r="A4407" s="198" t="s">
        <v>75</v>
      </c>
      <c r="B4407" s="199" t="s">
        <v>205</v>
      </c>
      <c r="C4407" s="199" t="s">
        <v>206</v>
      </c>
      <c r="D4407" s="199" t="s">
        <v>197</v>
      </c>
      <c r="E4407" s="199"/>
      <c r="F4407" s="199"/>
      <c r="G4407" s="199"/>
      <c r="H4407" s="199"/>
      <c r="I4407" s="199"/>
      <c r="J4407" s="199"/>
      <c r="K4407" s="199"/>
      <c r="L4407" s="199"/>
      <c r="M4407" s="199"/>
      <c r="N4407" s="199"/>
      <c r="O4407" s="199"/>
      <c r="P4407" s="199"/>
      <c r="Q4407" s="200" t="s">
        <v>1</v>
      </c>
    </row>
    <row r="4408" spans="1:17" x14ac:dyDescent="0.2">
      <c r="A4408" s="195" t="s">
        <v>75</v>
      </c>
      <c r="B4408" s="196" t="s">
        <v>205</v>
      </c>
      <c r="C4408" s="196" t="s">
        <v>211</v>
      </c>
      <c r="D4408" s="196" t="s">
        <v>195</v>
      </c>
      <c r="E4408" s="199"/>
      <c r="F4408" s="199"/>
      <c r="G4408" s="199"/>
      <c r="H4408" s="199"/>
      <c r="I4408" s="199"/>
      <c r="J4408" s="199"/>
      <c r="K4408" s="199"/>
      <c r="L4408" s="199"/>
      <c r="M4408" s="199"/>
      <c r="N4408" s="199"/>
      <c r="O4408" s="199"/>
      <c r="P4408" s="199"/>
      <c r="Q4408" s="200"/>
    </row>
    <row r="4409" spans="1:17" x14ac:dyDescent="0.2">
      <c r="A4409" s="198" t="s">
        <v>75</v>
      </c>
      <c r="B4409" s="199" t="s">
        <v>205</v>
      </c>
      <c r="C4409" s="199" t="s">
        <v>211</v>
      </c>
      <c r="D4409" s="199" t="s">
        <v>197</v>
      </c>
      <c r="E4409" s="199"/>
      <c r="F4409" s="199"/>
      <c r="G4409" s="199"/>
      <c r="H4409" s="199"/>
      <c r="I4409" s="199"/>
      <c r="J4409" s="199"/>
      <c r="K4409" s="199"/>
      <c r="L4409" s="199"/>
      <c r="M4409" s="199"/>
      <c r="N4409" s="199"/>
      <c r="O4409" s="199"/>
      <c r="P4409" s="199"/>
      <c r="Q4409" s="200"/>
    </row>
    <row r="4410" spans="1:17" x14ac:dyDescent="0.2">
      <c r="A4410" s="195" t="s">
        <v>75</v>
      </c>
      <c r="B4410" s="196" t="s">
        <v>205</v>
      </c>
      <c r="C4410" s="196" t="s">
        <v>1087</v>
      </c>
      <c r="D4410" s="196" t="s">
        <v>195</v>
      </c>
      <c r="E4410" s="199"/>
      <c r="F4410" s="199"/>
      <c r="G4410" s="199"/>
      <c r="H4410" s="199"/>
      <c r="I4410" s="199"/>
      <c r="J4410" s="199"/>
      <c r="K4410" s="199"/>
      <c r="L4410" s="199"/>
      <c r="M4410" s="199"/>
      <c r="N4410" s="199"/>
      <c r="O4410" s="199"/>
      <c r="P4410" s="199"/>
      <c r="Q4410" s="200"/>
    </row>
    <row r="4411" spans="1:17" x14ac:dyDescent="0.2">
      <c r="A4411" s="198" t="s">
        <v>75</v>
      </c>
      <c r="B4411" s="199" t="s">
        <v>205</v>
      </c>
      <c r="C4411" s="199" t="s">
        <v>1087</v>
      </c>
      <c r="D4411" s="199" t="s">
        <v>197</v>
      </c>
      <c r="E4411" s="199"/>
      <c r="F4411" s="199"/>
      <c r="G4411" s="199"/>
      <c r="H4411" s="199"/>
      <c r="I4411" s="199"/>
      <c r="J4411" s="199"/>
      <c r="K4411" s="199"/>
      <c r="L4411" s="199"/>
      <c r="M4411" s="199"/>
      <c r="N4411" s="199"/>
      <c r="O4411" s="199"/>
      <c r="P4411" s="199"/>
      <c r="Q4411" s="200"/>
    </row>
    <row r="4412" spans="1:17" x14ac:dyDescent="0.2">
      <c r="A4412" s="195" t="s">
        <v>75</v>
      </c>
      <c r="B4412" s="196" t="s">
        <v>209</v>
      </c>
      <c r="C4412" s="196" t="s">
        <v>214</v>
      </c>
      <c r="D4412" s="196" t="s">
        <v>195</v>
      </c>
      <c r="E4412" s="196">
        <v>23.880030000000001</v>
      </c>
      <c r="F4412" s="196">
        <v>22.753540000000001</v>
      </c>
      <c r="G4412" s="196">
        <v>24.82273</v>
      </c>
      <c r="H4412" s="196">
        <v>24.611350000000002</v>
      </c>
      <c r="I4412" s="196">
        <v>22.444800000000001</v>
      </c>
      <c r="J4412" s="196">
        <v>20.086120000000001</v>
      </c>
      <c r="K4412" s="196">
        <v>4.2391399999999999</v>
      </c>
      <c r="L4412" s="196"/>
      <c r="M4412" s="196">
        <v>1.87008</v>
      </c>
      <c r="N4412" s="196">
        <v>0.72777999999999998</v>
      </c>
      <c r="O4412" s="196">
        <v>3.1571799999999999</v>
      </c>
      <c r="P4412" s="196"/>
      <c r="Q4412" s="197" t="s">
        <v>1</v>
      </c>
    </row>
    <row r="4413" spans="1:17" x14ac:dyDescent="0.2">
      <c r="A4413" s="198" t="s">
        <v>75</v>
      </c>
      <c r="B4413" s="199" t="s">
        <v>209</v>
      </c>
      <c r="C4413" s="199" t="s">
        <v>214</v>
      </c>
      <c r="D4413" s="199" t="s">
        <v>197</v>
      </c>
      <c r="E4413" s="199">
        <v>24.901150000000001</v>
      </c>
      <c r="F4413" s="199">
        <v>25.56063</v>
      </c>
      <c r="G4413" s="199">
        <v>25.691030000000001</v>
      </c>
      <c r="H4413" s="199">
        <v>25.578199999999999</v>
      </c>
      <c r="I4413" s="199">
        <v>23.712420000000002</v>
      </c>
      <c r="J4413" s="199">
        <v>21.171209999999999</v>
      </c>
      <c r="K4413" s="199">
        <v>4.3422700000000001</v>
      </c>
      <c r="L4413" s="199"/>
      <c r="M4413" s="199">
        <v>1.96489</v>
      </c>
      <c r="N4413" s="199">
        <v>0.80447000000000002</v>
      </c>
      <c r="O4413" s="199">
        <v>3.3111700000000002</v>
      </c>
      <c r="P4413" s="199"/>
      <c r="Q4413" s="200" t="s">
        <v>1</v>
      </c>
    </row>
    <row r="4414" spans="1:17" x14ac:dyDescent="0.2">
      <c r="A4414" s="195" t="s">
        <v>75</v>
      </c>
      <c r="B4414" s="196" t="s">
        <v>209</v>
      </c>
      <c r="C4414" s="196" t="s">
        <v>215</v>
      </c>
      <c r="D4414" s="196" t="s">
        <v>195</v>
      </c>
      <c r="E4414" s="196">
        <v>22.022120000000001</v>
      </c>
      <c r="F4414" s="196">
        <v>21.581849999999999</v>
      </c>
      <c r="G4414" s="196">
        <v>21.674140000000001</v>
      </c>
      <c r="H4414" s="196">
        <v>21.44932</v>
      </c>
      <c r="I4414" s="196">
        <v>20.128889999999998</v>
      </c>
      <c r="J4414" s="196">
        <v>17.808070000000001</v>
      </c>
      <c r="K4414" s="196">
        <v>12.90108</v>
      </c>
      <c r="L4414" s="196"/>
      <c r="M4414" s="196">
        <v>12.34563</v>
      </c>
      <c r="N4414" s="196">
        <v>13.09173</v>
      </c>
      <c r="O4414" s="196">
        <v>10.801410000000001</v>
      </c>
      <c r="P4414" s="196"/>
      <c r="Q4414" s="197" t="s">
        <v>1</v>
      </c>
    </row>
    <row r="4415" spans="1:17" x14ac:dyDescent="0.2">
      <c r="A4415" s="198" t="s">
        <v>75</v>
      </c>
      <c r="B4415" s="199" t="s">
        <v>209</v>
      </c>
      <c r="C4415" s="199" t="s">
        <v>215</v>
      </c>
      <c r="D4415" s="199" t="s">
        <v>197</v>
      </c>
      <c r="E4415" s="199">
        <v>21.944199999999999</v>
      </c>
      <c r="F4415" s="199">
        <v>21.704360000000001</v>
      </c>
      <c r="G4415" s="199">
        <v>22.020019999999999</v>
      </c>
      <c r="H4415" s="199">
        <v>21.632210000000001</v>
      </c>
      <c r="I4415" s="199">
        <v>20.865760000000002</v>
      </c>
      <c r="J4415" s="199">
        <v>18.99221</v>
      </c>
      <c r="K4415" s="199">
        <v>13.50583</v>
      </c>
      <c r="L4415" s="199"/>
      <c r="M4415" s="199">
        <v>13.3154</v>
      </c>
      <c r="N4415" s="199">
        <v>12.34629</v>
      </c>
      <c r="O4415" s="199">
        <v>12.090059999999999</v>
      </c>
      <c r="P4415" s="199"/>
      <c r="Q4415" s="200" t="s">
        <v>1</v>
      </c>
    </row>
    <row r="4416" spans="1:17" x14ac:dyDescent="0.2">
      <c r="A4416" s="195" t="s">
        <v>75</v>
      </c>
      <c r="B4416" s="196" t="s">
        <v>209</v>
      </c>
      <c r="C4416" s="196" t="s">
        <v>213</v>
      </c>
      <c r="D4416" s="196" t="s">
        <v>195</v>
      </c>
      <c r="E4416" s="196">
        <v>23.298559999999998</v>
      </c>
      <c r="F4416" s="196">
        <v>23.288170000000001</v>
      </c>
      <c r="G4416" s="196">
        <v>22.08503</v>
      </c>
      <c r="H4416" s="196">
        <v>22.9284</v>
      </c>
      <c r="I4416" s="196">
        <v>20.2241</v>
      </c>
      <c r="J4416" s="196">
        <v>18.355720000000002</v>
      </c>
      <c r="K4416" s="196">
        <v>13.108549999999999</v>
      </c>
      <c r="L4416" s="196"/>
      <c r="M4416" s="196">
        <v>3.83378</v>
      </c>
      <c r="N4416" s="196">
        <v>3.0533199999999998</v>
      </c>
      <c r="O4416" s="196">
        <v>2.30436</v>
      </c>
      <c r="P4416" s="196"/>
      <c r="Q4416" s="197" t="s">
        <v>1</v>
      </c>
    </row>
    <row r="4417" spans="1:17" x14ac:dyDescent="0.2">
      <c r="A4417" s="198" t="s">
        <v>75</v>
      </c>
      <c r="B4417" s="199" t="s">
        <v>209</v>
      </c>
      <c r="C4417" s="199" t="s">
        <v>213</v>
      </c>
      <c r="D4417" s="199" t="s">
        <v>197</v>
      </c>
      <c r="E4417" s="199">
        <v>23.04749</v>
      </c>
      <c r="F4417" s="199">
        <v>22.843620000000001</v>
      </c>
      <c r="G4417" s="199">
        <v>21.577919999999999</v>
      </c>
      <c r="H4417" s="199">
        <v>22.68329</v>
      </c>
      <c r="I4417" s="199">
        <v>20.415330000000001</v>
      </c>
      <c r="J4417" s="199">
        <v>18.296500000000002</v>
      </c>
      <c r="K4417" s="199">
        <v>13.68641</v>
      </c>
      <c r="L4417" s="199"/>
      <c r="M4417" s="199">
        <v>3.8520300000000001</v>
      </c>
      <c r="N4417" s="199">
        <v>2.9173499999999999</v>
      </c>
      <c r="O4417" s="199">
        <v>2.4216299999999999</v>
      </c>
      <c r="P4417" s="199"/>
      <c r="Q4417" s="200" t="s">
        <v>1</v>
      </c>
    </row>
    <row r="4418" spans="1:17" x14ac:dyDescent="0.2">
      <c r="A4418" s="195" t="s">
        <v>75</v>
      </c>
      <c r="B4418" s="196" t="s">
        <v>209</v>
      </c>
      <c r="C4418" s="196" t="s">
        <v>212</v>
      </c>
      <c r="D4418" s="196" t="s">
        <v>195</v>
      </c>
      <c r="E4418" s="196">
        <v>22.514099999999999</v>
      </c>
      <c r="F4418" s="196">
        <v>22.726669999999999</v>
      </c>
      <c r="G4418" s="196">
        <v>21.153949999999998</v>
      </c>
      <c r="H4418" s="196">
        <v>22.30838</v>
      </c>
      <c r="I4418" s="196">
        <v>19.08352</v>
      </c>
      <c r="J4418" s="196">
        <v>17.88278</v>
      </c>
      <c r="K4418" s="196">
        <v>12.641019999999999</v>
      </c>
      <c r="L4418" s="196"/>
      <c r="M4418" s="196">
        <v>13.316789999999999</v>
      </c>
      <c r="N4418" s="196">
        <v>14.559469999999999</v>
      </c>
      <c r="O4418" s="196">
        <v>12.94313</v>
      </c>
      <c r="P4418" s="196"/>
      <c r="Q4418" s="197" t="s">
        <v>1</v>
      </c>
    </row>
    <row r="4419" spans="1:17" x14ac:dyDescent="0.2">
      <c r="A4419" s="198" t="s">
        <v>75</v>
      </c>
      <c r="B4419" s="199" t="s">
        <v>209</v>
      </c>
      <c r="C4419" s="199" t="s">
        <v>212</v>
      </c>
      <c r="D4419" s="199" t="s">
        <v>197</v>
      </c>
      <c r="E4419" s="199">
        <v>21.293559999999999</v>
      </c>
      <c r="F4419" s="199">
        <v>21.622640000000001</v>
      </c>
      <c r="G4419" s="199">
        <v>20.341049999999999</v>
      </c>
      <c r="H4419" s="199">
        <v>20.892939999999999</v>
      </c>
      <c r="I4419" s="199">
        <v>18.184709999999999</v>
      </c>
      <c r="J4419" s="199">
        <v>17.365210000000001</v>
      </c>
      <c r="K4419" s="199">
        <v>12.79617</v>
      </c>
      <c r="L4419" s="199"/>
      <c r="M4419" s="199">
        <v>13.462899999999999</v>
      </c>
      <c r="N4419" s="199">
        <v>14.05232</v>
      </c>
      <c r="O4419" s="199">
        <v>13.26989</v>
      </c>
      <c r="P4419" s="199"/>
      <c r="Q4419" s="200" t="s">
        <v>1</v>
      </c>
    </row>
    <row r="4420" spans="1:17" x14ac:dyDescent="0.2">
      <c r="A4420" s="195" t="s">
        <v>75</v>
      </c>
      <c r="B4420" s="196" t="s">
        <v>209</v>
      </c>
      <c r="C4420" s="196" t="s">
        <v>210</v>
      </c>
      <c r="D4420" s="196" t="s">
        <v>195</v>
      </c>
      <c r="E4420" s="196">
        <v>24.938369999999999</v>
      </c>
      <c r="F4420" s="196">
        <v>25.128150000000002</v>
      </c>
      <c r="G4420" s="196">
        <v>21.360130000000002</v>
      </c>
      <c r="H4420" s="196">
        <v>22.213940000000001</v>
      </c>
      <c r="I4420" s="196">
        <v>20.227219999999999</v>
      </c>
      <c r="J4420" s="196">
        <v>17.838719999999999</v>
      </c>
      <c r="K4420" s="196">
        <v>13.53511</v>
      </c>
      <c r="L4420" s="196"/>
      <c r="M4420" s="196">
        <v>4.7048699999999997</v>
      </c>
      <c r="N4420" s="196">
        <v>3.6317400000000002</v>
      </c>
      <c r="O4420" s="196">
        <v>3.02121</v>
      </c>
      <c r="P4420" s="196"/>
      <c r="Q4420" s="197" t="s">
        <v>1</v>
      </c>
    </row>
    <row r="4421" spans="1:17" x14ac:dyDescent="0.2">
      <c r="A4421" s="198" t="s">
        <v>75</v>
      </c>
      <c r="B4421" s="199" t="s">
        <v>209</v>
      </c>
      <c r="C4421" s="199" t="s">
        <v>210</v>
      </c>
      <c r="D4421" s="199" t="s">
        <v>197</v>
      </c>
      <c r="E4421" s="199">
        <v>23.785160000000001</v>
      </c>
      <c r="F4421" s="199">
        <v>19.006979999999999</v>
      </c>
      <c r="G4421" s="199">
        <v>20.478639999999999</v>
      </c>
      <c r="H4421" s="199">
        <v>21.266570000000002</v>
      </c>
      <c r="I4421" s="199">
        <v>19.099530000000001</v>
      </c>
      <c r="J4421" s="199">
        <v>16.965520000000001</v>
      </c>
      <c r="K4421" s="199">
        <v>13.40767</v>
      </c>
      <c r="L4421" s="199"/>
      <c r="M4421" s="199">
        <v>4.4892599999999998</v>
      </c>
      <c r="N4421" s="199">
        <v>3.4503200000000001</v>
      </c>
      <c r="O4421" s="199">
        <v>3.0390799999999998</v>
      </c>
      <c r="P4421" s="199"/>
      <c r="Q4421" s="200" t="s">
        <v>1</v>
      </c>
    </row>
    <row r="4422" spans="1:17" x14ac:dyDescent="0.2">
      <c r="A4422" s="195" t="s">
        <v>75</v>
      </c>
      <c r="B4422" s="196" t="s">
        <v>209</v>
      </c>
      <c r="C4422" s="196" t="s">
        <v>206</v>
      </c>
      <c r="D4422" s="196" t="s">
        <v>195</v>
      </c>
      <c r="E4422" s="196">
        <v>20.88888</v>
      </c>
      <c r="F4422" s="196">
        <v>20.452549999999999</v>
      </c>
      <c r="G4422" s="196">
        <v>14.55681</v>
      </c>
      <c r="H4422" s="196">
        <v>15.860720000000001</v>
      </c>
      <c r="I4422" s="196">
        <v>14.80575</v>
      </c>
      <c r="J4422" s="196">
        <v>12.05925</v>
      </c>
      <c r="K4422" s="196">
        <v>12.15649</v>
      </c>
      <c r="L4422" s="196"/>
      <c r="M4422" s="196">
        <v>13.13505</v>
      </c>
      <c r="N4422" s="196">
        <v>14.721080000000001</v>
      </c>
      <c r="O4422" s="196">
        <v>14.518190000000001</v>
      </c>
      <c r="P4422" s="196"/>
      <c r="Q4422" s="197" t="s">
        <v>1</v>
      </c>
    </row>
    <row r="4423" spans="1:17" x14ac:dyDescent="0.2">
      <c r="A4423" s="198" t="s">
        <v>75</v>
      </c>
      <c r="B4423" s="199" t="s">
        <v>209</v>
      </c>
      <c r="C4423" s="199" t="s">
        <v>206</v>
      </c>
      <c r="D4423" s="199" t="s">
        <v>197</v>
      </c>
      <c r="E4423" s="199">
        <v>19.830829999999999</v>
      </c>
      <c r="F4423" s="199">
        <v>18.679559999999999</v>
      </c>
      <c r="G4423" s="199">
        <v>12.77901</v>
      </c>
      <c r="H4423" s="199">
        <v>15.87323</v>
      </c>
      <c r="I4423" s="199">
        <v>13.02032</v>
      </c>
      <c r="J4423" s="199">
        <v>11.273149999999999</v>
      </c>
      <c r="K4423" s="199">
        <v>11.229559999999999</v>
      </c>
      <c r="L4423" s="199"/>
      <c r="M4423" s="199">
        <v>12.13016</v>
      </c>
      <c r="N4423" s="199">
        <v>13.54073</v>
      </c>
      <c r="O4423" s="199">
        <v>13.656280000000001</v>
      </c>
      <c r="P4423" s="199"/>
      <c r="Q4423" s="200" t="s">
        <v>1</v>
      </c>
    </row>
    <row r="4424" spans="1:17" x14ac:dyDescent="0.2">
      <c r="A4424" s="195" t="s">
        <v>75</v>
      </c>
      <c r="B4424" s="196" t="s">
        <v>209</v>
      </c>
      <c r="C4424" s="196" t="s">
        <v>211</v>
      </c>
      <c r="D4424" s="196" t="s">
        <v>195</v>
      </c>
      <c r="E4424" s="196"/>
      <c r="F4424" s="196"/>
      <c r="G4424" s="196"/>
      <c r="H4424" s="196"/>
      <c r="I4424" s="196"/>
      <c r="J4424" s="196"/>
      <c r="K4424" s="196"/>
      <c r="L4424" s="196"/>
      <c r="M4424" s="196"/>
      <c r="N4424" s="196"/>
      <c r="O4424" s="196"/>
      <c r="P4424" s="196"/>
      <c r="Q4424" s="197" t="s">
        <v>1</v>
      </c>
    </row>
    <row r="4425" spans="1:17" x14ac:dyDescent="0.2">
      <c r="A4425" s="198" t="s">
        <v>75</v>
      </c>
      <c r="B4425" s="199" t="s">
        <v>209</v>
      </c>
      <c r="C4425" s="199" t="s">
        <v>211</v>
      </c>
      <c r="D4425" s="199" t="s">
        <v>197</v>
      </c>
      <c r="E4425" s="199"/>
      <c r="F4425" s="199"/>
      <c r="G4425" s="199"/>
      <c r="H4425" s="199"/>
      <c r="I4425" s="199"/>
      <c r="J4425" s="199"/>
      <c r="K4425" s="199"/>
      <c r="L4425" s="199"/>
      <c r="M4425" s="199"/>
      <c r="N4425" s="199"/>
      <c r="O4425" s="199"/>
      <c r="P4425" s="199"/>
      <c r="Q4425" s="200" t="s">
        <v>1</v>
      </c>
    </row>
    <row r="4426" spans="1:17" x14ac:dyDescent="0.2">
      <c r="A4426" s="195" t="s">
        <v>75</v>
      </c>
      <c r="B4426" s="196" t="s">
        <v>207</v>
      </c>
      <c r="C4426" s="196" t="s">
        <v>214</v>
      </c>
      <c r="D4426" s="196" t="s">
        <v>195</v>
      </c>
      <c r="E4426" s="196">
        <v>22.186710000000001</v>
      </c>
      <c r="F4426" s="196"/>
      <c r="G4426" s="196">
        <v>21.403690000000001</v>
      </c>
      <c r="H4426" s="196">
        <v>21.406040000000001</v>
      </c>
      <c r="I4426" s="196"/>
      <c r="J4426" s="196">
        <v>18.76681</v>
      </c>
      <c r="K4426" s="196">
        <v>19.93</v>
      </c>
      <c r="L4426" s="196">
        <v>15.178710000000001</v>
      </c>
      <c r="M4426" s="196">
        <v>18.279129999999999</v>
      </c>
      <c r="N4426" s="196">
        <v>17.401430000000001</v>
      </c>
      <c r="O4426" s="196">
        <v>19.066220000000001</v>
      </c>
      <c r="P4426" s="196"/>
      <c r="Q4426" s="197" t="s">
        <v>1</v>
      </c>
    </row>
    <row r="4427" spans="1:17" x14ac:dyDescent="0.2">
      <c r="A4427" s="198" t="s">
        <v>75</v>
      </c>
      <c r="B4427" s="199" t="s">
        <v>207</v>
      </c>
      <c r="C4427" s="199" t="s">
        <v>214</v>
      </c>
      <c r="D4427" s="199" t="s">
        <v>197</v>
      </c>
      <c r="E4427" s="199">
        <v>21.96706</v>
      </c>
      <c r="F4427" s="199"/>
      <c r="G4427" s="199">
        <v>21.813330000000001</v>
      </c>
      <c r="H4427" s="199">
        <v>22.039180000000002</v>
      </c>
      <c r="I4427" s="199"/>
      <c r="J4427" s="199">
        <v>20.378350000000001</v>
      </c>
      <c r="K4427" s="199">
        <v>21.244019999999999</v>
      </c>
      <c r="L4427" s="199">
        <v>16.111910000000002</v>
      </c>
      <c r="M4427" s="199">
        <v>19.091010000000001</v>
      </c>
      <c r="N4427" s="199">
        <v>17.832380000000001</v>
      </c>
      <c r="O4427" s="199">
        <v>19.039390000000001</v>
      </c>
      <c r="P4427" s="199"/>
      <c r="Q4427" s="200" t="s">
        <v>1</v>
      </c>
    </row>
    <row r="4428" spans="1:17" x14ac:dyDescent="0.2">
      <c r="A4428" s="195" t="s">
        <v>75</v>
      </c>
      <c r="B4428" s="196" t="s">
        <v>207</v>
      </c>
      <c r="C4428" s="196" t="s">
        <v>215</v>
      </c>
      <c r="D4428" s="196" t="s">
        <v>195</v>
      </c>
      <c r="E4428" s="196">
        <v>21.767050000000001</v>
      </c>
      <c r="F4428" s="196"/>
      <c r="G4428" s="196">
        <v>18.427430000000001</v>
      </c>
      <c r="H4428" s="196">
        <v>18.463509999999999</v>
      </c>
      <c r="I4428" s="196"/>
      <c r="J4428" s="196">
        <v>17.10708</v>
      </c>
      <c r="K4428" s="196">
        <v>17.385449999999999</v>
      </c>
      <c r="L4428" s="196">
        <v>15.696960000000001</v>
      </c>
      <c r="M4428" s="196">
        <v>14.26393</v>
      </c>
      <c r="N4428" s="196">
        <v>14.076549999999999</v>
      </c>
      <c r="O4428" s="196">
        <v>13.71044</v>
      </c>
      <c r="P4428" s="196"/>
      <c r="Q4428" s="197" t="s">
        <v>1</v>
      </c>
    </row>
    <row r="4429" spans="1:17" x14ac:dyDescent="0.2">
      <c r="A4429" s="198" t="s">
        <v>75</v>
      </c>
      <c r="B4429" s="199" t="s">
        <v>207</v>
      </c>
      <c r="C4429" s="199" t="s">
        <v>215</v>
      </c>
      <c r="D4429" s="199" t="s">
        <v>197</v>
      </c>
      <c r="E4429" s="199">
        <v>21.610479999999999</v>
      </c>
      <c r="F4429" s="199"/>
      <c r="G4429" s="199">
        <v>18.432880000000001</v>
      </c>
      <c r="H4429" s="199">
        <v>19.203880000000002</v>
      </c>
      <c r="I4429" s="199"/>
      <c r="J4429" s="199">
        <v>17.974209999999999</v>
      </c>
      <c r="K4429" s="199">
        <v>17.816610000000001</v>
      </c>
      <c r="L4429" s="199">
        <v>16.553070000000002</v>
      </c>
      <c r="M4429" s="199">
        <v>14.892620000000001</v>
      </c>
      <c r="N4429" s="199">
        <v>14.553100000000001</v>
      </c>
      <c r="O4429" s="199">
        <v>15.16656</v>
      </c>
      <c r="P4429" s="199"/>
      <c r="Q4429" s="200" t="s">
        <v>1</v>
      </c>
    </row>
    <row r="4430" spans="1:17" x14ac:dyDescent="0.2">
      <c r="A4430" s="195" t="s">
        <v>75</v>
      </c>
      <c r="B4430" s="196" t="s">
        <v>207</v>
      </c>
      <c r="C4430" s="196" t="s">
        <v>213</v>
      </c>
      <c r="D4430" s="196" t="s">
        <v>195</v>
      </c>
      <c r="E4430" s="196">
        <v>27.812809999999999</v>
      </c>
      <c r="F4430" s="196"/>
      <c r="G4430" s="196">
        <v>27.60435</v>
      </c>
      <c r="H4430" s="196">
        <v>25.427060000000001</v>
      </c>
      <c r="I4430" s="196"/>
      <c r="J4430" s="196">
        <v>23.467020000000002</v>
      </c>
      <c r="K4430" s="196">
        <v>26.1645</v>
      </c>
      <c r="L4430" s="196">
        <v>22.76568</v>
      </c>
      <c r="M4430" s="196">
        <v>23.21649</v>
      </c>
      <c r="N4430" s="196">
        <v>22.372430000000001</v>
      </c>
      <c r="O4430" s="196">
        <v>22.26529</v>
      </c>
      <c r="P4430" s="196"/>
      <c r="Q4430" s="197" t="s">
        <v>1</v>
      </c>
    </row>
    <row r="4431" spans="1:17" x14ac:dyDescent="0.2">
      <c r="A4431" s="198" t="s">
        <v>75</v>
      </c>
      <c r="B4431" s="199" t="s">
        <v>207</v>
      </c>
      <c r="C4431" s="199" t="s">
        <v>213</v>
      </c>
      <c r="D4431" s="199" t="s">
        <v>197</v>
      </c>
      <c r="E4431" s="199">
        <v>28.14902</v>
      </c>
      <c r="F4431" s="199"/>
      <c r="G4431" s="199">
        <v>27.49887</v>
      </c>
      <c r="H4431" s="199">
        <v>26.473659999999999</v>
      </c>
      <c r="I4431" s="199"/>
      <c r="J4431" s="199">
        <v>24.211369999999999</v>
      </c>
      <c r="K4431" s="199">
        <v>26.211120000000001</v>
      </c>
      <c r="L4431" s="199">
        <v>24.257650000000002</v>
      </c>
      <c r="M4431" s="199">
        <v>23.810199999999998</v>
      </c>
      <c r="N4431" s="199">
        <v>22.241479999999999</v>
      </c>
      <c r="O4431" s="199">
        <v>24.423020000000001</v>
      </c>
      <c r="P4431" s="199"/>
      <c r="Q4431" s="200" t="s">
        <v>1</v>
      </c>
    </row>
    <row r="4432" spans="1:17" x14ac:dyDescent="0.2">
      <c r="A4432" s="195" t="s">
        <v>75</v>
      </c>
      <c r="B4432" s="196" t="s">
        <v>207</v>
      </c>
      <c r="C4432" s="196" t="s">
        <v>212</v>
      </c>
      <c r="D4432" s="196" t="s">
        <v>195</v>
      </c>
      <c r="E4432" s="196">
        <v>35.349690000000002</v>
      </c>
      <c r="F4432" s="196"/>
      <c r="G4432" s="196">
        <v>30.704080000000001</v>
      </c>
      <c r="H4432" s="196">
        <v>30.80781</v>
      </c>
      <c r="I4432" s="196"/>
      <c r="J4432" s="196">
        <v>30.82404</v>
      </c>
      <c r="K4432" s="196">
        <v>29.712610000000002</v>
      </c>
      <c r="L4432" s="196">
        <v>27.935590000000001</v>
      </c>
      <c r="M4432" s="196">
        <v>29.128730000000001</v>
      </c>
      <c r="N4432" s="196">
        <v>30.31316</v>
      </c>
      <c r="O4432" s="196">
        <v>27.829719999999998</v>
      </c>
      <c r="P4432" s="196"/>
      <c r="Q4432" s="197" t="s">
        <v>1</v>
      </c>
    </row>
    <row r="4433" spans="1:17" x14ac:dyDescent="0.2">
      <c r="A4433" s="198" t="s">
        <v>75</v>
      </c>
      <c r="B4433" s="199" t="s">
        <v>207</v>
      </c>
      <c r="C4433" s="199" t="s">
        <v>212</v>
      </c>
      <c r="D4433" s="199" t="s">
        <v>197</v>
      </c>
      <c r="E4433" s="199">
        <v>29.795639999999999</v>
      </c>
      <c r="F4433" s="199"/>
      <c r="G4433" s="199">
        <v>25.758520000000001</v>
      </c>
      <c r="H4433" s="199">
        <v>24.70608</v>
      </c>
      <c r="I4433" s="199"/>
      <c r="J4433" s="199">
        <v>24.020900000000001</v>
      </c>
      <c r="K4433" s="199">
        <v>24.429829999999999</v>
      </c>
      <c r="L4433" s="199">
        <v>23.763089999999998</v>
      </c>
      <c r="M4433" s="199">
        <v>24.274840000000001</v>
      </c>
      <c r="N4433" s="199">
        <v>25.288460000000001</v>
      </c>
      <c r="O4433" s="199">
        <v>23.899920000000002</v>
      </c>
      <c r="P4433" s="199"/>
      <c r="Q4433" s="200" t="s">
        <v>1</v>
      </c>
    </row>
    <row r="4434" spans="1:17" x14ac:dyDescent="0.2">
      <c r="A4434" s="195" t="s">
        <v>75</v>
      </c>
      <c r="B4434" s="196" t="s">
        <v>207</v>
      </c>
      <c r="C4434" s="196" t="s">
        <v>210</v>
      </c>
      <c r="D4434" s="196" t="s">
        <v>195</v>
      </c>
      <c r="E4434" s="196"/>
      <c r="F4434" s="196"/>
      <c r="G4434" s="196"/>
      <c r="H4434" s="196"/>
      <c r="I4434" s="196"/>
      <c r="J4434" s="196"/>
      <c r="K4434" s="196"/>
      <c r="L4434" s="196"/>
      <c r="M4434" s="196"/>
      <c r="N4434" s="196"/>
      <c r="O4434" s="196"/>
      <c r="P4434" s="196"/>
      <c r="Q4434" s="197" t="s">
        <v>1</v>
      </c>
    </row>
    <row r="4435" spans="1:17" x14ac:dyDescent="0.2">
      <c r="A4435" s="198" t="s">
        <v>75</v>
      </c>
      <c r="B4435" s="199" t="s">
        <v>207</v>
      </c>
      <c r="C4435" s="199" t="s">
        <v>210</v>
      </c>
      <c r="D4435" s="199" t="s">
        <v>197</v>
      </c>
      <c r="E4435" s="199"/>
      <c r="F4435" s="199"/>
      <c r="G4435" s="199"/>
      <c r="H4435" s="199"/>
      <c r="I4435" s="199"/>
      <c r="J4435" s="199"/>
      <c r="K4435" s="199"/>
      <c r="L4435" s="199"/>
      <c r="M4435" s="199"/>
      <c r="N4435" s="199"/>
      <c r="O4435" s="199"/>
      <c r="P4435" s="199"/>
      <c r="Q4435" s="200" t="s">
        <v>1</v>
      </c>
    </row>
    <row r="4436" spans="1:17" x14ac:dyDescent="0.2">
      <c r="A4436" s="195" t="s">
        <v>75</v>
      </c>
      <c r="B4436" s="196" t="s">
        <v>207</v>
      </c>
      <c r="C4436" s="196" t="s">
        <v>206</v>
      </c>
      <c r="D4436" s="196" t="s">
        <v>195</v>
      </c>
      <c r="E4436" s="196"/>
      <c r="F4436" s="196"/>
      <c r="G4436" s="196"/>
      <c r="H4436" s="196"/>
      <c r="I4436" s="196"/>
      <c r="J4436" s="196"/>
      <c r="K4436" s="196"/>
      <c r="L4436" s="196"/>
      <c r="M4436" s="196"/>
      <c r="N4436" s="196"/>
      <c r="O4436" s="196"/>
      <c r="P4436" s="196"/>
      <c r="Q4436" s="197" t="s">
        <v>1</v>
      </c>
    </row>
    <row r="4437" spans="1:17" x14ac:dyDescent="0.2">
      <c r="A4437" s="198" t="s">
        <v>75</v>
      </c>
      <c r="B4437" s="199" t="s">
        <v>207</v>
      </c>
      <c r="C4437" s="199" t="s">
        <v>206</v>
      </c>
      <c r="D4437" s="199" t="s">
        <v>197</v>
      </c>
      <c r="E4437" s="199"/>
      <c r="F4437" s="199"/>
      <c r="G4437" s="199"/>
      <c r="H4437" s="199"/>
      <c r="I4437" s="199"/>
      <c r="J4437" s="199"/>
      <c r="K4437" s="199"/>
      <c r="L4437" s="199"/>
      <c r="M4437" s="199"/>
      <c r="N4437" s="199"/>
      <c r="O4437" s="199"/>
      <c r="P4437" s="199"/>
      <c r="Q4437" s="200" t="s">
        <v>1</v>
      </c>
    </row>
    <row r="4438" spans="1:17" x14ac:dyDescent="0.2">
      <c r="A4438" s="195" t="s">
        <v>75</v>
      </c>
      <c r="B4438" s="196" t="s">
        <v>207</v>
      </c>
      <c r="C4438" s="196" t="s">
        <v>211</v>
      </c>
      <c r="D4438" s="196" t="s">
        <v>195</v>
      </c>
      <c r="E4438" s="199"/>
      <c r="F4438" s="199"/>
      <c r="G4438" s="199"/>
      <c r="H4438" s="199"/>
      <c r="I4438" s="199"/>
      <c r="J4438" s="199"/>
      <c r="K4438" s="199"/>
      <c r="L4438" s="199"/>
      <c r="M4438" s="199"/>
      <c r="N4438" s="199"/>
      <c r="O4438" s="199"/>
      <c r="P4438" s="199"/>
      <c r="Q4438" s="200"/>
    </row>
    <row r="4439" spans="1:17" x14ac:dyDescent="0.2">
      <c r="A4439" s="198" t="s">
        <v>75</v>
      </c>
      <c r="B4439" s="199" t="s">
        <v>207</v>
      </c>
      <c r="C4439" s="199" t="s">
        <v>211</v>
      </c>
      <c r="D4439" s="199" t="s">
        <v>197</v>
      </c>
      <c r="E4439" s="199"/>
      <c r="F4439" s="199"/>
      <c r="G4439" s="199"/>
      <c r="H4439" s="199"/>
      <c r="I4439" s="199"/>
      <c r="J4439" s="199"/>
      <c r="K4439" s="199"/>
      <c r="L4439" s="199"/>
      <c r="M4439" s="199"/>
      <c r="N4439" s="199"/>
      <c r="O4439" s="199"/>
      <c r="P4439" s="199"/>
      <c r="Q4439" s="200"/>
    </row>
    <row r="4440" spans="1:17" x14ac:dyDescent="0.2">
      <c r="A4440" s="195" t="s">
        <v>75</v>
      </c>
      <c r="B4440" s="196" t="s">
        <v>207</v>
      </c>
      <c r="C4440" s="196" t="s">
        <v>1087</v>
      </c>
      <c r="D4440" s="196" t="s">
        <v>195</v>
      </c>
      <c r="E4440" s="199"/>
      <c r="F4440" s="199"/>
      <c r="G4440" s="199"/>
      <c r="H4440" s="199"/>
      <c r="I4440" s="199"/>
      <c r="J4440" s="199"/>
      <c r="K4440" s="199"/>
      <c r="L4440" s="199"/>
      <c r="M4440" s="199"/>
      <c r="N4440" s="199"/>
      <c r="O4440" s="199"/>
      <c r="P4440" s="199"/>
      <c r="Q4440" s="200"/>
    </row>
    <row r="4441" spans="1:17" x14ac:dyDescent="0.2">
      <c r="A4441" s="198" t="s">
        <v>75</v>
      </c>
      <c r="B4441" s="199" t="s">
        <v>207</v>
      </c>
      <c r="C4441" s="199" t="s">
        <v>1087</v>
      </c>
      <c r="D4441" s="199" t="s">
        <v>197</v>
      </c>
      <c r="E4441" s="199"/>
      <c r="F4441" s="199"/>
      <c r="G4441" s="199"/>
      <c r="H4441" s="199"/>
      <c r="I4441" s="199"/>
      <c r="J4441" s="199"/>
      <c r="K4441" s="199"/>
      <c r="L4441" s="199"/>
      <c r="M4441" s="199"/>
      <c r="N4441" s="199"/>
      <c r="O4441" s="199"/>
      <c r="P4441" s="199"/>
      <c r="Q4441" s="200"/>
    </row>
    <row r="4442" spans="1:17" x14ac:dyDescent="0.2">
      <c r="A4442" s="195" t="s">
        <v>76</v>
      </c>
      <c r="B4442" s="196" t="s">
        <v>208</v>
      </c>
      <c r="C4442" s="196" t="s">
        <v>214</v>
      </c>
      <c r="D4442" s="196" t="s">
        <v>195</v>
      </c>
      <c r="E4442" s="196">
        <v>945613</v>
      </c>
      <c r="F4442" s="196">
        <v>911678</v>
      </c>
      <c r="G4442" s="196">
        <v>916625</v>
      </c>
      <c r="H4442" s="196">
        <v>969343</v>
      </c>
      <c r="I4442" s="196">
        <v>934740</v>
      </c>
      <c r="J4442" s="196">
        <v>937917</v>
      </c>
      <c r="K4442" s="196">
        <v>958848</v>
      </c>
      <c r="L4442" s="196">
        <v>913190</v>
      </c>
      <c r="M4442" s="196">
        <v>939586</v>
      </c>
      <c r="N4442" s="196">
        <v>974566</v>
      </c>
      <c r="O4442" s="196"/>
      <c r="P4442" s="196"/>
      <c r="Q4442" s="197" t="s">
        <v>1</v>
      </c>
    </row>
    <row r="4443" spans="1:17" x14ac:dyDescent="0.2">
      <c r="A4443" s="198" t="s">
        <v>76</v>
      </c>
      <c r="B4443" s="199" t="s">
        <v>208</v>
      </c>
      <c r="C4443" s="199" t="s">
        <v>214</v>
      </c>
      <c r="D4443" s="199" t="s">
        <v>197</v>
      </c>
      <c r="E4443" s="199">
        <v>951501</v>
      </c>
      <c r="F4443" s="199">
        <v>916263</v>
      </c>
      <c r="G4443" s="199">
        <v>923089</v>
      </c>
      <c r="H4443" s="199">
        <v>974209</v>
      </c>
      <c r="I4443" s="199">
        <v>943061</v>
      </c>
      <c r="J4443" s="199">
        <v>945886</v>
      </c>
      <c r="K4443" s="199">
        <v>973641</v>
      </c>
      <c r="L4443" s="199">
        <v>929868</v>
      </c>
      <c r="M4443" s="199">
        <v>949261</v>
      </c>
      <c r="N4443" s="199">
        <v>991040</v>
      </c>
      <c r="O4443" s="199"/>
      <c r="P4443" s="199"/>
      <c r="Q4443" s="200" t="s">
        <v>1</v>
      </c>
    </row>
    <row r="4444" spans="1:17" x14ac:dyDescent="0.2">
      <c r="A4444" s="195" t="s">
        <v>76</v>
      </c>
      <c r="B4444" s="196" t="s">
        <v>208</v>
      </c>
      <c r="C4444" s="196" t="s">
        <v>215</v>
      </c>
      <c r="D4444" s="196" t="s">
        <v>195</v>
      </c>
      <c r="E4444" s="196">
        <v>657247</v>
      </c>
      <c r="F4444" s="196">
        <v>625484</v>
      </c>
      <c r="G4444" s="196">
        <v>638038</v>
      </c>
      <c r="H4444" s="196">
        <v>667451</v>
      </c>
      <c r="I4444" s="196">
        <v>641390</v>
      </c>
      <c r="J4444" s="196">
        <v>654435</v>
      </c>
      <c r="K4444" s="196">
        <v>672893</v>
      </c>
      <c r="L4444" s="196"/>
      <c r="M4444" s="196">
        <v>676257</v>
      </c>
      <c r="N4444" s="196">
        <v>680010</v>
      </c>
      <c r="O4444" s="196"/>
      <c r="P4444" s="196"/>
      <c r="Q4444" s="197" t="s">
        <v>1</v>
      </c>
    </row>
    <row r="4445" spans="1:17" x14ac:dyDescent="0.2">
      <c r="A4445" s="198" t="s">
        <v>76</v>
      </c>
      <c r="B4445" s="199" t="s">
        <v>208</v>
      </c>
      <c r="C4445" s="199" t="s">
        <v>215</v>
      </c>
      <c r="D4445" s="199" t="s">
        <v>197</v>
      </c>
      <c r="E4445" s="199">
        <v>660991</v>
      </c>
      <c r="F4445" s="199">
        <v>628036</v>
      </c>
      <c r="G4445" s="199">
        <v>634472</v>
      </c>
      <c r="H4445" s="199">
        <v>668145</v>
      </c>
      <c r="I4445" s="199">
        <v>642732</v>
      </c>
      <c r="J4445" s="199">
        <v>653310</v>
      </c>
      <c r="K4445" s="199">
        <v>676340</v>
      </c>
      <c r="L4445" s="199"/>
      <c r="M4445" s="199">
        <v>676636</v>
      </c>
      <c r="N4445" s="199">
        <v>685301</v>
      </c>
      <c r="O4445" s="199"/>
      <c r="P4445" s="199"/>
      <c r="Q4445" s="200" t="s">
        <v>1</v>
      </c>
    </row>
    <row r="4446" spans="1:17" x14ac:dyDescent="0.2">
      <c r="A4446" s="195" t="s">
        <v>76</v>
      </c>
      <c r="B4446" s="196" t="s">
        <v>208</v>
      </c>
      <c r="C4446" s="196" t="s">
        <v>213</v>
      </c>
      <c r="D4446" s="196" t="s">
        <v>195</v>
      </c>
      <c r="E4446" s="196">
        <v>635535</v>
      </c>
      <c r="F4446" s="196">
        <v>640642</v>
      </c>
      <c r="G4446" s="196">
        <v>634409</v>
      </c>
      <c r="H4446" s="196">
        <v>663527</v>
      </c>
      <c r="I4446" s="196">
        <v>646626</v>
      </c>
      <c r="J4446" s="196">
        <v>656482</v>
      </c>
      <c r="K4446" s="196">
        <v>680633</v>
      </c>
      <c r="L4446" s="196"/>
      <c r="M4446" s="196">
        <v>676329</v>
      </c>
      <c r="N4446" s="196">
        <v>688933</v>
      </c>
      <c r="O4446" s="196"/>
      <c r="P4446" s="196"/>
      <c r="Q4446" s="197" t="s">
        <v>1</v>
      </c>
    </row>
    <row r="4447" spans="1:17" x14ac:dyDescent="0.2">
      <c r="A4447" s="198" t="s">
        <v>76</v>
      </c>
      <c r="B4447" s="199" t="s">
        <v>208</v>
      </c>
      <c r="C4447" s="199" t="s">
        <v>213</v>
      </c>
      <c r="D4447" s="199" t="s">
        <v>197</v>
      </c>
      <c r="E4447" s="199">
        <v>644365</v>
      </c>
      <c r="F4447" s="199">
        <v>648951</v>
      </c>
      <c r="G4447" s="199">
        <v>631708</v>
      </c>
      <c r="H4447" s="199">
        <v>666162</v>
      </c>
      <c r="I4447" s="199">
        <v>644642</v>
      </c>
      <c r="J4447" s="199">
        <v>656110</v>
      </c>
      <c r="K4447" s="199">
        <v>682153</v>
      </c>
      <c r="L4447" s="199"/>
      <c r="M4447" s="199">
        <v>672964</v>
      </c>
      <c r="N4447" s="199">
        <v>689014</v>
      </c>
      <c r="O4447" s="199"/>
      <c r="P4447" s="199"/>
      <c r="Q4447" s="200" t="s">
        <v>1</v>
      </c>
    </row>
    <row r="4448" spans="1:17" x14ac:dyDescent="0.2">
      <c r="A4448" s="195" t="s">
        <v>76</v>
      </c>
      <c r="B4448" s="196" t="s">
        <v>208</v>
      </c>
      <c r="C4448" s="196" t="s">
        <v>212</v>
      </c>
      <c r="D4448" s="196" t="s">
        <v>195</v>
      </c>
      <c r="E4448" s="196">
        <v>584625</v>
      </c>
      <c r="F4448" s="196">
        <v>593799</v>
      </c>
      <c r="G4448" s="196">
        <v>643384</v>
      </c>
      <c r="H4448" s="196">
        <v>656280</v>
      </c>
      <c r="I4448" s="196">
        <v>652931</v>
      </c>
      <c r="J4448" s="196">
        <v>664026</v>
      </c>
      <c r="K4448" s="196">
        <v>685771</v>
      </c>
      <c r="L4448" s="196"/>
      <c r="M4448" s="196">
        <v>672730</v>
      </c>
      <c r="N4448" s="196">
        <v>690216</v>
      </c>
      <c r="O4448" s="196"/>
      <c r="P4448" s="196"/>
      <c r="Q4448" s="197" t="s">
        <v>1</v>
      </c>
    </row>
    <row r="4449" spans="1:17" x14ac:dyDescent="0.2">
      <c r="A4449" s="198" t="s">
        <v>76</v>
      </c>
      <c r="B4449" s="199" t="s">
        <v>208</v>
      </c>
      <c r="C4449" s="199" t="s">
        <v>212</v>
      </c>
      <c r="D4449" s="199" t="s">
        <v>197</v>
      </c>
      <c r="E4449" s="199">
        <v>580015</v>
      </c>
      <c r="F4449" s="199">
        <v>593840</v>
      </c>
      <c r="G4449" s="199">
        <v>633002</v>
      </c>
      <c r="H4449" s="199">
        <v>646704</v>
      </c>
      <c r="I4449" s="199">
        <v>647063</v>
      </c>
      <c r="J4449" s="199">
        <v>653289</v>
      </c>
      <c r="K4449" s="199">
        <v>673677</v>
      </c>
      <c r="L4449" s="199"/>
      <c r="M4449" s="199">
        <v>655305</v>
      </c>
      <c r="N4449" s="199">
        <v>675692</v>
      </c>
      <c r="O4449" s="199"/>
      <c r="P4449" s="199"/>
      <c r="Q4449" s="200" t="s">
        <v>1</v>
      </c>
    </row>
    <row r="4450" spans="1:17" x14ac:dyDescent="0.2">
      <c r="A4450" s="195" t="s">
        <v>76</v>
      </c>
      <c r="B4450" s="196" t="s">
        <v>208</v>
      </c>
      <c r="C4450" s="196" t="s">
        <v>210</v>
      </c>
      <c r="D4450" s="196" t="s">
        <v>195</v>
      </c>
      <c r="E4450" s="196">
        <v>501390</v>
      </c>
      <c r="F4450" s="196">
        <v>552897</v>
      </c>
      <c r="G4450" s="196">
        <v>540704</v>
      </c>
      <c r="H4450" s="196">
        <v>539245</v>
      </c>
      <c r="I4450" s="196">
        <v>566562</v>
      </c>
      <c r="J4450" s="196">
        <v>576893</v>
      </c>
      <c r="K4450" s="196">
        <v>598368</v>
      </c>
      <c r="L4450" s="196"/>
      <c r="M4450" s="196">
        <v>591859</v>
      </c>
      <c r="N4450" s="196">
        <v>597733</v>
      </c>
      <c r="O4450" s="196"/>
      <c r="P4450" s="196"/>
      <c r="Q4450" s="197" t="s">
        <v>1</v>
      </c>
    </row>
    <row r="4451" spans="1:17" x14ac:dyDescent="0.2">
      <c r="A4451" s="198" t="s">
        <v>76</v>
      </c>
      <c r="B4451" s="199" t="s">
        <v>208</v>
      </c>
      <c r="C4451" s="199" t="s">
        <v>210</v>
      </c>
      <c r="D4451" s="199" t="s">
        <v>197</v>
      </c>
      <c r="E4451" s="199">
        <v>491947</v>
      </c>
      <c r="F4451" s="199">
        <v>541668</v>
      </c>
      <c r="G4451" s="199">
        <v>528072</v>
      </c>
      <c r="H4451" s="199">
        <v>526687</v>
      </c>
      <c r="I4451" s="199">
        <v>552338</v>
      </c>
      <c r="J4451" s="199">
        <v>561512</v>
      </c>
      <c r="K4451" s="199">
        <v>579905</v>
      </c>
      <c r="L4451" s="199"/>
      <c r="M4451" s="199">
        <v>564606</v>
      </c>
      <c r="N4451" s="199">
        <v>572907</v>
      </c>
      <c r="O4451" s="199"/>
      <c r="P4451" s="199"/>
      <c r="Q4451" s="200" t="s">
        <v>1</v>
      </c>
    </row>
    <row r="4452" spans="1:17" x14ac:dyDescent="0.2">
      <c r="A4452" s="195" t="s">
        <v>76</v>
      </c>
      <c r="B4452" s="196" t="s">
        <v>208</v>
      </c>
      <c r="C4452" s="196" t="s">
        <v>206</v>
      </c>
      <c r="D4452" s="196" t="s">
        <v>195</v>
      </c>
      <c r="E4452" s="196">
        <v>400886</v>
      </c>
      <c r="F4452" s="196">
        <v>482436</v>
      </c>
      <c r="G4452" s="196">
        <v>423961</v>
      </c>
      <c r="H4452" s="196">
        <v>431958</v>
      </c>
      <c r="I4452" s="196">
        <v>450682</v>
      </c>
      <c r="J4452" s="196">
        <v>464436</v>
      </c>
      <c r="K4452" s="196">
        <v>487014</v>
      </c>
      <c r="L4452" s="196"/>
      <c r="M4452" s="196">
        <v>491638</v>
      </c>
      <c r="N4452" s="196">
        <v>498458</v>
      </c>
      <c r="O4452" s="196"/>
      <c r="P4452" s="196"/>
      <c r="Q4452" s="197" t="s">
        <v>1</v>
      </c>
    </row>
    <row r="4453" spans="1:17" x14ac:dyDescent="0.2">
      <c r="A4453" s="198" t="s">
        <v>76</v>
      </c>
      <c r="B4453" s="199" t="s">
        <v>208</v>
      </c>
      <c r="C4453" s="199" t="s">
        <v>206</v>
      </c>
      <c r="D4453" s="199" t="s">
        <v>197</v>
      </c>
      <c r="E4453" s="199">
        <v>394135</v>
      </c>
      <c r="F4453" s="199">
        <v>471880</v>
      </c>
      <c r="G4453" s="199">
        <v>418082</v>
      </c>
      <c r="H4453" s="199">
        <v>420406</v>
      </c>
      <c r="I4453" s="199">
        <v>441656</v>
      </c>
      <c r="J4453" s="199">
        <v>455609</v>
      </c>
      <c r="K4453" s="199">
        <v>476069</v>
      </c>
      <c r="L4453" s="199"/>
      <c r="M4453" s="199">
        <v>466660</v>
      </c>
      <c r="N4453" s="199">
        <v>472773</v>
      </c>
      <c r="O4453" s="199"/>
      <c r="P4453" s="199"/>
      <c r="Q4453" s="200" t="s">
        <v>1</v>
      </c>
    </row>
    <row r="4454" spans="1:17" x14ac:dyDescent="0.2">
      <c r="A4454" s="195" t="s">
        <v>76</v>
      </c>
      <c r="B4454" s="196" t="s">
        <v>208</v>
      </c>
      <c r="C4454" s="196" t="s">
        <v>211</v>
      </c>
      <c r="D4454" s="196" t="s">
        <v>195</v>
      </c>
      <c r="E4454" s="196">
        <v>251523</v>
      </c>
      <c r="F4454" s="196">
        <v>340807</v>
      </c>
      <c r="G4454" s="196">
        <v>261332</v>
      </c>
      <c r="H4454" s="196">
        <v>267596</v>
      </c>
      <c r="I4454" s="196">
        <v>277777</v>
      </c>
      <c r="J4454" s="196">
        <v>285821</v>
      </c>
      <c r="K4454" s="196">
        <v>311716</v>
      </c>
      <c r="L4454" s="196"/>
      <c r="M4454" s="196">
        <v>313052</v>
      </c>
      <c r="N4454" s="196">
        <v>315160</v>
      </c>
      <c r="O4454" s="196"/>
      <c r="P4454" s="196"/>
      <c r="Q4454" s="197" t="s">
        <v>1</v>
      </c>
    </row>
    <row r="4455" spans="1:17" x14ac:dyDescent="0.2">
      <c r="A4455" s="198" t="s">
        <v>76</v>
      </c>
      <c r="B4455" s="199" t="s">
        <v>208</v>
      </c>
      <c r="C4455" s="199" t="s">
        <v>211</v>
      </c>
      <c r="D4455" s="199" t="s">
        <v>197</v>
      </c>
      <c r="E4455" s="199">
        <v>264206</v>
      </c>
      <c r="F4455" s="199">
        <v>349393</v>
      </c>
      <c r="G4455" s="199">
        <v>271299</v>
      </c>
      <c r="H4455" s="199">
        <v>276935</v>
      </c>
      <c r="I4455" s="199">
        <v>286440</v>
      </c>
      <c r="J4455" s="199">
        <v>293610</v>
      </c>
      <c r="K4455" s="199">
        <v>315627</v>
      </c>
      <c r="L4455" s="199"/>
      <c r="M4455" s="199">
        <v>309041</v>
      </c>
      <c r="N4455" s="199">
        <v>308786</v>
      </c>
      <c r="O4455" s="199"/>
      <c r="P4455" s="199"/>
      <c r="Q4455" s="200" t="s">
        <v>1</v>
      </c>
    </row>
    <row r="4456" spans="1:17" x14ac:dyDescent="0.2">
      <c r="A4456" s="195" t="s">
        <v>76</v>
      </c>
      <c r="B4456" s="196" t="s">
        <v>205</v>
      </c>
      <c r="C4456" s="196" t="s">
        <v>214</v>
      </c>
      <c r="D4456" s="196" t="s">
        <v>195</v>
      </c>
      <c r="E4456" s="196">
        <v>136874</v>
      </c>
      <c r="F4456" s="196">
        <v>140577</v>
      </c>
      <c r="G4456" s="196">
        <v>153537</v>
      </c>
      <c r="H4456" s="196">
        <v>156605</v>
      </c>
      <c r="I4456" s="196">
        <v>152366</v>
      </c>
      <c r="J4456" s="196">
        <v>167524</v>
      </c>
      <c r="K4456" s="196">
        <v>168067</v>
      </c>
      <c r="L4456" s="196">
        <v>159604</v>
      </c>
      <c r="M4456" s="196">
        <v>175529</v>
      </c>
      <c r="N4456" s="196">
        <v>170595</v>
      </c>
      <c r="O4456" s="196"/>
      <c r="P4456" s="196"/>
      <c r="Q4456" s="197" t="s">
        <v>1</v>
      </c>
    </row>
    <row r="4457" spans="1:17" x14ac:dyDescent="0.2">
      <c r="A4457" s="198" t="s">
        <v>76</v>
      </c>
      <c r="B4457" s="199" t="s">
        <v>205</v>
      </c>
      <c r="C4457" s="199" t="s">
        <v>214</v>
      </c>
      <c r="D4457" s="199" t="s">
        <v>197</v>
      </c>
      <c r="E4457" s="199">
        <v>154923</v>
      </c>
      <c r="F4457" s="199">
        <v>155823</v>
      </c>
      <c r="G4457" s="199">
        <v>166674</v>
      </c>
      <c r="H4457" s="199">
        <v>167882</v>
      </c>
      <c r="I4457" s="199">
        <v>164920</v>
      </c>
      <c r="J4457" s="199">
        <v>179013</v>
      </c>
      <c r="K4457" s="199">
        <v>180634</v>
      </c>
      <c r="L4457" s="199">
        <v>166824</v>
      </c>
      <c r="M4457" s="199">
        <v>183195</v>
      </c>
      <c r="N4457" s="199">
        <v>176934</v>
      </c>
      <c r="O4457" s="199"/>
      <c r="P4457" s="199"/>
      <c r="Q4457" s="200" t="s">
        <v>1</v>
      </c>
    </row>
    <row r="4458" spans="1:17" x14ac:dyDescent="0.2">
      <c r="A4458" s="195" t="s">
        <v>76</v>
      </c>
      <c r="B4458" s="196" t="s">
        <v>205</v>
      </c>
      <c r="C4458" s="196" t="s">
        <v>215</v>
      </c>
      <c r="D4458" s="196" t="s">
        <v>195</v>
      </c>
      <c r="E4458" s="196">
        <v>125339</v>
      </c>
      <c r="F4458" s="196">
        <v>130345</v>
      </c>
      <c r="G4458" s="196">
        <v>134033</v>
      </c>
      <c r="H4458" s="196">
        <v>131705</v>
      </c>
      <c r="I4458" s="196">
        <v>141499</v>
      </c>
      <c r="J4458" s="196">
        <v>146962</v>
      </c>
      <c r="K4458" s="196">
        <v>157759</v>
      </c>
      <c r="L4458" s="196"/>
      <c r="M4458" s="196">
        <v>168262</v>
      </c>
      <c r="N4458" s="196">
        <v>155657</v>
      </c>
      <c r="O4458" s="196"/>
      <c r="P4458" s="196"/>
      <c r="Q4458" s="197" t="s">
        <v>1</v>
      </c>
    </row>
    <row r="4459" spans="1:17" x14ac:dyDescent="0.2">
      <c r="A4459" s="198" t="s">
        <v>76</v>
      </c>
      <c r="B4459" s="199" t="s">
        <v>205</v>
      </c>
      <c r="C4459" s="199" t="s">
        <v>215</v>
      </c>
      <c r="D4459" s="199" t="s">
        <v>197</v>
      </c>
      <c r="E4459" s="199">
        <v>146477</v>
      </c>
      <c r="F4459" s="199">
        <v>149681</v>
      </c>
      <c r="G4459" s="199">
        <v>145196</v>
      </c>
      <c r="H4459" s="199">
        <v>145640</v>
      </c>
      <c r="I4459" s="199">
        <v>154798</v>
      </c>
      <c r="J4459" s="199">
        <v>158539</v>
      </c>
      <c r="K4459" s="199">
        <v>169257</v>
      </c>
      <c r="L4459" s="199"/>
      <c r="M4459" s="199">
        <v>177788</v>
      </c>
      <c r="N4459" s="199">
        <v>163138</v>
      </c>
      <c r="O4459" s="199"/>
      <c r="P4459" s="199"/>
      <c r="Q4459" s="200" t="s">
        <v>1</v>
      </c>
    </row>
    <row r="4460" spans="1:17" x14ac:dyDescent="0.2">
      <c r="A4460" s="195" t="s">
        <v>76</v>
      </c>
      <c r="B4460" s="196" t="s">
        <v>205</v>
      </c>
      <c r="C4460" s="196" t="s">
        <v>213</v>
      </c>
      <c r="D4460" s="196" t="s">
        <v>195</v>
      </c>
      <c r="E4460" s="196">
        <v>93887</v>
      </c>
      <c r="F4460" s="196">
        <v>117988</v>
      </c>
      <c r="G4460" s="196">
        <v>108652</v>
      </c>
      <c r="H4460" s="196">
        <v>119622</v>
      </c>
      <c r="I4460" s="196">
        <v>122981</v>
      </c>
      <c r="J4460" s="196">
        <v>134924</v>
      </c>
      <c r="K4460" s="196">
        <v>138873</v>
      </c>
      <c r="L4460" s="196"/>
      <c r="M4460" s="196">
        <v>152645</v>
      </c>
      <c r="N4460" s="196">
        <v>146500</v>
      </c>
      <c r="O4460" s="196"/>
      <c r="P4460" s="196"/>
      <c r="Q4460" s="197" t="s">
        <v>1</v>
      </c>
    </row>
    <row r="4461" spans="1:17" x14ac:dyDescent="0.2">
      <c r="A4461" s="198" t="s">
        <v>76</v>
      </c>
      <c r="B4461" s="199" t="s">
        <v>205</v>
      </c>
      <c r="C4461" s="199" t="s">
        <v>213</v>
      </c>
      <c r="D4461" s="199" t="s">
        <v>197</v>
      </c>
      <c r="E4461" s="199">
        <v>104910</v>
      </c>
      <c r="F4461" s="199">
        <v>140142</v>
      </c>
      <c r="G4461" s="199">
        <v>122295</v>
      </c>
      <c r="H4461" s="199">
        <v>136763</v>
      </c>
      <c r="I4461" s="199">
        <v>136022</v>
      </c>
      <c r="J4461" s="199">
        <v>149995</v>
      </c>
      <c r="K4461" s="199">
        <v>150346</v>
      </c>
      <c r="L4461" s="199"/>
      <c r="M4461" s="199">
        <v>164684</v>
      </c>
      <c r="N4461" s="199">
        <v>155822</v>
      </c>
      <c r="O4461" s="199"/>
      <c r="P4461" s="199"/>
      <c r="Q4461" s="200" t="s">
        <v>1</v>
      </c>
    </row>
    <row r="4462" spans="1:17" x14ac:dyDescent="0.2">
      <c r="A4462" s="195" t="s">
        <v>76</v>
      </c>
      <c r="B4462" s="196" t="s">
        <v>205</v>
      </c>
      <c r="C4462" s="196" t="s">
        <v>212</v>
      </c>
      <c r="D4462" s="196" t="s">
        <v>195</v>
      </c>
      <c r="E4462" s="196">
        <v>80608</v>
      </c>
      <c r="F4462" s="196">
        <v>89175</v>
      </c>
      <c r="G4462" s="196">
        <v>101137</v>
      </c>
      <c r="H4462" s="196">
        <v>100840</v>
      </c>
      <c r="I4462" s="196">
        <v>100027</v>
      </c>
      <c r="J4462" s="196">
        <v>116960</v>
      </c>
      <c r="K4462" s="196">
        <v>125630</v>
      </c>
      <c r="L4462" s="196"/>
      <c r="M4462" s="196">
        <v>132027</v>
      </c>
      <c r="N4462" s="196">
        <v>126993</v>
      </c>
      <c r="O4462" s="196"/>
      <c r="P4462" s="196"/>
      <c r="Q4462" s="197" t="s">
        <v>1</v>
      </c>
    </row>
    <row r="4463" spans="1:17" x14ac:dyDescent="0.2">
      <c r="A4463" s="198" t="s">
        <v>76</v>
      </c>
      <c r="B4463" s="199" t="s">
        <v>205</v>
      </c>
      <c r="C4463" s="199" t="s">
        <v>212</v>
      </c>
      <c r="D4463" s="199" t="s">
        <v>197</v>
      </c>
      <c r="E4463" s="199">
        <v>96228</v>
      </c>
      <c r="F4463" s="199">
        <v>103983</v>
      </c>
      <c r="G4463" s="199">
        <v>121027</v>
      </c>
      <c r="H4463" s="199">
        <v>119501</v>
      </c>
      <c r="I4463" s="199">
        <v>116727</v>
      </c>
      <c r="J4463" s="199">
        <v>133314</v>
      </c>
      <c r="K4463" s="199">
        <v>142623</v>
      </c>
      <c r="L4463" s="199"/>
      <c r="M4463" s="199">
        <v>144783</v>
      </c>
      <c r="N4463" s="199">
        <v>139490</v>
      </c>
      <c r="O4463" s="199"/>
      <c r="P4463" s="199"/>
      <c r="Q4463" s="200" t="s">
        <v>1</v>
      </c>
    </row>
    <row r="4464" spans="1:17" x14ac:dyDescent="0.2">
      <c r="A4464" s="195" t="s">
        <v>76</v>
      </c>
      <c r="B4464" s="196" t="s">
        <v>205</v>
      </c>
      <c r="C4464" s="196" t="s">
        <v>210</v>
      </c>
      <c r="D4464" s="196" t="s">
        <v>195</v>
      </c>
      <c r="E4464" s="196"/>
      <c r="F4464" s="196"/>
      <c r="G4464" s="196"/>
      <c r="H4464" s="196"/>
      <c r="I4464" s="196"/>
      <c r="J4464" s="196"/>
      <c r="K4464" s="196"/>
      <c r="L4464" s="196"/>
      <c r="M4464" s="196"/>
      <c r="N4464" s="196"/>
      <c r="O4464" s="196"/>
      <c r="P4464" s="196"/>
      <c r="Q4464" s="197" t="s">
        <v>1</v>
      </c>
    </row>
    <row r="4465" spans="1:17" x14ac:dyDescent="0.2">
      <c r="A4465" s="198" t="s">
        <v>76</v>
      </c>
      <c r="B4465" s="199" t="s">
        <v>205</v>
      </c>
      <c r="C4465" s="199" t="s">
        <v>210</v>
      </c>
      <c r="D4465" s="199" t="s">
        <v>197</v>
      </c>
      <c r="E4465" s="199"/>
      <c r="F4465" s="199"/>
      <c r="G4465" s="199"/>
      <c r="H4465" s="199"/>
      <c r="I4465" s="199"/>
      <c r="J4465" s="199"/>
      <c r="K4465" s="199"/>
      <c r="L4465" s="199"/>
      <c r="M4465" s="199"/>
      <c r="N4465" s="199"/>
      <c r="O4465" s="199"/>
      <c r="P4465" s="199"/>
      <c r="Q4465" s="200" t="s">
        <v>1</v>
      </c>
    </row>
    <row r="4466" spans="1:17" x14ac:dyDescent="0.2">
      <c r="A4466" s="195" t="s">
        <v>76</v>
      </c>
      <c r="B4466" s="196" t="s">
        <v>205</v>
      </c>
      <c r="C4466" s="196" t="s">
        <v>206</v>
      </c>
      <c r="D4466" s="196" t="s">
        <v>195</v>
      </c>
      <c r="E4466" s="196"/>
      <c r="F4466" s="196"/>
      <c r="G4466" s="196"/>
      <c r="H4466" s="196"/>
      <c r="I4466" s="196"/>
      <c r="J4466" s="196"/>
      <c r="K4466" s="196"/>
      <c r="L4466" s="196"/>
      <c r="M4466" s="196"/>
      <c r="N4466" s="196"/>
      <c r="O4466" s="196"/>
      <c r="P4466" s="196"/>
      <c r="Q4466" s="197" t="s">
        <v>1</v>
      </c>
    </row>
    <row r="4467" spans="1:17" x14ac:dyDescent="0.2">
      <c r="A4467" s="198" t="s">
        <v>76</v>
      </c>
      <c r="B4467" s="199" t="s">
        <v>205</v>
      </c>
      <c r="C4467" s="199" t="s">
        <v>206</v>
      </c>
      <c r="D4467" s="199" t="s">
        <v>197</v>
      </c>
      <c r="E4467" s="199"/>
      <c r="F4467" s="199"/>
      <c r="G4467" s="199"/>
      <c r="H4467" s="199"/>
      <c r="I4467" s="199"/>
      <c r="J4467" s="199"/>
      <c r="K4467" s="199"/>
      <c r="L4467" s="199"/>
      <c r="M4467" s="199"/>
      <c r="N4467" s="199"/>
      <c r="O4467" s="199"/>
      <c r="P4467" s="199"/>
      <c r="Q4467" s="200" t="s">
        <v>1</v>
      </c>
    </row>
    <row r="4468" spans="1:17" x14ac:dyDescent="0.2">
      <c r="A4468" s="195" t="s">
        <v>76</v>
      </c>
      <c r="B4468" s="196" t="s">
        <v>205</v>
      </c>
      <c r="C4468" s="196" t="s">
        <v>211</v>
      </c>
      <c r="D4468" s="196" t="s">
        <v>195</v>
      </c>
      <c r="E4468" s="199"/>
      <c r="F4468" s="199"/>
      <c r="G4468" s="199"/>
      <c r="H4468" s="199"/>
      <c r="I4468" s="199"/>
      <c r="J4468" s="199"/>
      <c r="K4468" s="199"/>
      <c r="L4468" s="199"/>
      <c r="M4468" s="199"/>
      <c r="N4468" s="199"/>
      <c r="O4468" s="199"/>
      <c r="P4468" s="199"/>
      <c r="Q4468" s="200"/>
    </row>
    <row r="4469" spans="1:17" x14ac:dyDescent="0.2">
      <c r="A4469" s="198" t="s">
        <v>76</v>
      </c>
      <c r="B4469" s="199" t="s">
        <v>205</v>
      </c>
      <c r="C4469" s="199" t="s">
        <v>211</v>
      </c>
      <c r="D4469" s="199" t="s">
        <v>197</v>
      </c>
      <c r="E4469" s="199"/>
      <c r="F4469" s="199"/>
      <c r="G4469" s="199"/>
      <c r="H4469" s="199"/>
      <c r="I4469" s="199"/>
      <c r="J4469" s="199"/>
      <c r="K4469" s="199"/>
      <c r="L4469" s="199"/>
      <c r="M4469" s="199"/>
      <c r="N4469" s="199"/>
      <c r="O4469" s="199"/>
      <c r="P4469" s="199"/>
      <c r="Q4469" s="200"/>
    </row>
    <row r="4470" spans="1:17" x14ac:dyDescent="0.2">
      <c r="A4470" s="195" t="s">
        <v>76</v>
      </c>
      <c r="B4470" s="196" t="s">
        <v>205</v>
      </c>
      <c r="C4470" s="196" t="s">
        <v>1087</v>
      </c>
      <c r="D4470" s="196" t="s">
        <v>195</v>
      </c>
      <c r="E4470" s="199"/>
      <c r="F4470" s="199"/>
      <c r="G4470" s="199"/>
      <c r="H4470" s="199"/>
      <c r="I4470" s="199"/>
      <c r="J4470" s="199"/>
      <c r="K4470" s="199"/>
      <c r="L4470" s="199"/>
      <c r="M4470" s="199"/>
      <c r="N4470" s="199"/>
      <c r="O4470" s="199"/>
      <c r="P4470" s="199"/>
      <c r="Q4470" s="200"/>
    </row>
    <row r="4471" spans="1:17" x14ac:dyDescent="0.2">
      <c r="A4471" s="198" t="s">
        <v>76</v>
      </c>
      <c r="B4471" s="199" t="s">
        <v>205</v>
      </c>
      <c r="C4471" s="199" t="s">
        <v>1087</v>
      </c>
      <c r="D4471" s="199" t="s">
        <v>197</v>
      </c>
      <c r="E4471" s="199"/>
      <c r="F4471" s="199"/>
      <c r="G4471" s="199"/>
      <c r="H4471" s="199"/>
      <c r="I4471" s="199"/>
      <c r="J4471" s="199"/>
      <c r="K4471" s="199"/>
      <c r="L4471" s="199"/>
      <c r="M4471" s="199"/>
      <c r="N4471" s="199"/>
      <c r="O4471" s="199"/>
      <c r="P4471" s="199"/>
      <c r="Q4471" s="200"/>
    </row>
    <row r="4472" spans="1:17" x14ac:dyDescent="0.2">
      <c r="A4472" s="195" t="s">
        <v>76</v>
      </c>
      <c r="B4472" s="196" t="s">
        <v>209</v>
      </c>
      <c r="C4472" s="196" t="s">
        <v>214</v>
      </c>
      <c r="D4472" s="196" t="s">
        <v>195</v>
      </c>
      <c r="E4472" s="196">
        <v>12.18543</v>
      </c>
      <c r="F4472" s="196">
        <v>15.95717</v>
      </c>
      <c r="G4472" s="196">
        <v>10.87129</v>
      </c>
      <c r="H4472" s="196">
        <v>11.25257</v>
      </c>
      <c r="I4472" s="196">
        <v>10.84965</v>
      </c>
      <c r="J4472" s="196">
        <v>10.40273</v>
      </c>
      <c r="K4472" s="196">
        <v>4.0125200000000003</v>
      </c>
      <c r="L4472" s="196">
        <v>3.85955</v>
      </c>
      <c r="M4472" s="196">
        <v>4.7153700000000001</v>
      </c>
      <c r="N4472" s="196">
        <v>4.9515399999999996</v>
      </c>
      <c r="O4472" s="196"/>
      <c r="P4472" s="196"/>
      <c r="Q4472" s="197" t="s">
        <v>1</v>
      </c>
    </row>
    <row r="4473" spans="1:17" x14ac:dyDescent="0.2">
      <c r="A4473" s="198" t="s">
        <v>76</v>
      </c>
      <c r="B4473" s="199" t="s">
        <v>209</v>
      </c>
      <c r="C4473" s="199" t="s">
        <v>214</v>
      </c>
      <c r="D4473" s="199" t="s">
        <v>197</v>
      </c>
      <c r="E4473" s="199">
        <v>12.577500000000001</v>
      </c>
      <c r="F4473" s="199">
        <v>16.655480000000001</v>
      </c>
      <c r="G4473" s="199">
        <v>11.30823</v>
      </c>
      <c r="H4473" s="199">
        <v>11.993729999999999</v>
      </c>
      <c r="I4473" s="199">
        <v>11.290570000000001</v>
      </c>
      <c r="J4473" s="199">
        <v>10.94868</v>
      </c>
      <c r="K4473" s="199">
        <v>4.1334499999999998</v>
      </c>
      <c r="L4473" s="199">
        <v>3.9620700000000002</v>
      </c>
      <c r="M4473" s="199">
        <v>4.8682100000000004</v>
      </c>
      <c r="N4473" s="199">
        <v>5.1082700000000001</v>
      </c>
      <c r="O4473" s="199"/>
      <c r="P4473" s="199"/>
      <c r="Q4473" s="200" t="s">
        <v>1</v>
      </c>
    </row>
    <row r="4474" spans="1:17" x14ac:dyDescent="0.2">
      <c r="A4474" s="195" t="s">
        <v>76</v>
      </c>
      <c r="B4474" s="196" t="s">
        <v>209</v>
      </c>
      <c r="C4474" s="196" t="s">
        <v>215</v>
      </c>
      <c r="D4474" s="196" t="s">
        <v>195</v>
      </c>
      <c r="E4474" s="196">
        <v>9.8404399999999992</v>
      </c>
      <c r="F4474" s="196">
        <v>16.86534</v>
      </c>
      <c r="G4474" s="196">
        <v>9.3420799999999993</v>
      </c>
      <c r="H4474" s="196">
        <v>9.6366599999999991</v>
      </c>
      <c r="I4474" s="196">
        <v>9.6484199999999998</v>
      </c>
      <c r="J4474" s="196">
        <v>9.4084199999999996</v>
      </c>
      <c r="K4474" s="196">
        <v>7.4924200000000001</v>
      </c>
      <c r="L4474" s="196"/>
      <c r="M4474" s="196">
        <v>7.9545199999999996</v>
      </c>
      <c r="N4474" s="196">
        <v>8.7858999999999998</v>
      </c>
      <c r="O4474" s="196"/>
      <c r="P4474" s="196"/>
      <c r="Q4474" s="197" t="s">
        <v>1</v>
      </c>
    </row>
    <row r="4475" spans="1:17" x14ac:dyDescent="0.2">
      <c r="A4475" s="198" t="s">
        <v>76</v>
      </c>
      <c r="B4475" s="199" t="s">
        <v>209</v>
      </c>
      <c r="C4475" s="199" t="s">
        <v>215</v>
      </c>
      <c r="D4475" s="199" t="s">
        <v>197</v>
      </c>
      <c r="E4475" s="199">
        <v>10.157170000000001</v>
      </c>
      <c r="F4475" s="199">
        <v>13.933439999999999</v>
      </c>
      <c r="G4475" s="199">
        <v>10.03449</v>
      </c>
      <c r="H4475" s="199">
        <v>10.062939999999999</v>
      </c>
      <c r="I4475" s="199">
        <v>9.9562500000000007</v>
      </c>
      <c r="J4475" s="199">
        <v>9.6961600000000008</v>
      </c>
      <c r="K4475" s="199">
        <v>7.7953400000000004</v>
      </c>
      <c r="L4475" s="199"/>
      <c r="M4475" s="199">
        <v>8.3790999999999993</v>
      </c>
      <c r="N4475" s="199">
        <v>9.2566600000000001</v>
      </c>
      <c r="O4475" s="199"/>
      <c r="P4475" s="199"/>
      <c r="Q4475" s="200" t="s">
        <v>1</v>
      </c>
    </row>
    <row r="4476" spans="1:17" x14ac:dyDescent="0.2">
      <c r="A4476" s="195" t="s">
        <v>76</v>
      </c>
      <c r="B4476" s="196" t="s">
        <v>209</v>
      </c>
      <c r="C4476" s="196" t="s">
        <v>213</v>
      </c>
      <c r="D4476" s="196" t="s">
        <v>195</v>
      </c>
      <c r="E4476" s="196">
        <v>10.95486</v>
      </c>
      <c r="F4476" s="196">
        <v>13.6243</v>
      </c>
      <c r="G4476" s="196">
        <v>9.8353000000000002</v>
      </c>
      <c r="H4476" s="196">
        <v>10.14232</v>
      </c>
      <c r="I4476" s="196">
        <v>10.16677</v>
      </c>
      <c r="J4476" s="196">
        <v>9.9615799999999997</v>
      </c>
      <c r="K4476" s="196">
        <v>7.8863399999999997</v>
      </c>
      <c r="L4476" s="196"/>
      <c r="M4476" s="196">
        <v>8.4022699999999997</v>
      </c>
      <c r="N4476" s="196">
        <v>9.5322800000000001</v>
      </c>
      <c r="O4476" s="196"/>
      <c r="P4476" s="196"/>
      <c r="Q4476" s="197" t="s">
        <v>1</v>
      </c>
    </row>
    <row r="4477" spans="1:17" x14ac:dyDescent="0.2">
      <c r="A4477" s="198" t="s">
        <v>76</v>
      </c>
      <c r="B4477" s="199" t="s">
        <v>209</v>
      </c>
      <c r="C4477" s="199" t="s">
        <v>213</v>
      </c>
      <c r="D4477" s="199" t="s">
        <v>197</v>
      </c>
      <c r="E4477" s="199">
        <v>11.30617</v>
      </c>
      <c r="F4477" s="199">
        <v>14.07302</v>
      </c>
      <c r="G4477" s="199">
        <v>10.151529999999999</v>
      </c>
      <c r="H4477" s="199">
        <v>10.50855</v>
      </c>
      <c r="I4477" s="199">
        <v>10.601229999999999</v>
      </c>
      <c r="J4477" s="199">
        <v>10.31489</v>
      </c>
      <c r="K4477" s="199">
        <v>8.1314600000000006</v>
      </c>
      <c r="L4477" s="199"/>
      <c r="M4477" s="199">
        <v>8.8752099999999992</v>
      </c>
      <c r="N4477" s="199">
        <v>10.077590000000001</v>
      </c>
      <c r="O4477" s="199"/>
      <c r="P4477" s="199"/>
      <c r="Q4477" s="200" t="s">
        <v>1</v>
      </c>
    </row>
    <row r="4478" spans="1:17" x14ac:dyDescent="0.2">
      <c r="A4478" s="195" t="s">
        <v>76</v>
      </c>
      <c r="B4478" s="196" t="s">
        <v>209</v>
      </c>
      <c r="C4478" s="196" t="s">
        <v>212</v>
      </c>
      <c r="D4478" s="196" t="s">
        <v>195</v>
      </c>
      <c r="E4478" s="196">
        <v>10.85243</v>
      </c>
      <c r="F4478" s="196">
        <v>13.300800000000001</v>
      </c>
      <c r="G4478" s="196">
        <v>10.463889999999999</v>
      </c>
      <c r="H4478" s="196">
        <v>10.696809999999999</v>
      </c>
      <c r="I4478" s="196">
        <v>11.34515</v>
      </c>
      <c r="J4478" s="196">
        <v>11.02397</v>
      </c>
      <c r="K4478" s="196">
        <v>8.6305800000000001</v>
      </c>
      <c r="L4478" s="196"/>
      <c r="M4478" s="196">
        <v>9.6431000000000004</v>
      </c>
      <c r="N4478" s="196">
        <v>10.832409999999999</v>
      </c>
      <c r="O4478" s="196"/>
      <c r="P4478" s="196"/>
      <c r="Q4478" s="197" t="s">
        <v>1</v>
      </c>
    </row>
    <row r="4479" spans="1:17" x14ac:dyDescent="0.2">
      <c r="A4479" s="198" t="s">
        <v>76</v>
      </c>
      <c r="B4479" s="199" t="s">
        <v>209</v>
      </c>
      <c r="C4479" s="199" t="s">
        <v>212</v>
      </c>
      <c r="D4479" s="199" t="s">
        <v>197</v>
      </c>
      <c r="E4479" s="199">
        <v>11.20402</v>
      </c>
      <c r="F4479" s="199">
        <v>13.393000000000001</v>
      </c>
      <c r="G4479" s="199">
        <v>10.84515</v>
      </c>
      <c r="H4479" s="199">
        <v>10.924630000000001</v>
      </c>
      <c r="I4479" s="199">
        <v>11.61309</v>
      </c>
      <c r="J4479" s="199">
        <v>11.478070000000001</v>
      </c>
      <c r="K4479" s="199">
        <v>9.0771999999999995</v>
      </c>
      <c r="L4479" s="199"/>
      <c r="M4479" s="199">
        <v>10.123530000000001</v>
      </c>
      <c r="N4479" s="199">
        <v>11.22908</v>
      </c>
      <c r="O4479" s="199"/>
      <c r="P4479" s="199"/>
      <c r="Q4479" s="200" t="s">
        <v>1</v>
      </c>
    </row>
    <row r="4480" spans="1:17" x14ac:dyDescent="0.2">
      <c r="A4480" s="195" t="s">
        <v>76</v>
      </c>
      <c r="B4480" s="196" t="s">
        <v>209</v>
      </c>
      <c r="C4480" s="196" t="s">
        <v>210</v>
      </c>
      <c r="D4480" s="196" t="s">
        <v>195</v>
      </c>
      <c r="E4480" s="196">
        <v>10.817130000000001</v>
      </c>
      <c r="F4480" s="196">
        <v>13.27535</v>
      </c>
      <c r="G4480" s="196">
        <v>10.340590000000001</v>
      </c>
      <c r="H4480" s="196">
        <v>11.26037</v>
      </c>
      <c r="I4480" s="196">
        <v>11.19683</v>
      </c>
      <c r="J4480" s="196">
        <v>11.05786</v>
      </c>
      <c r="K4480" s="196">
        <v>8.3545599999999993</v>
      </c>
      <c r="L4480" s="196"/>
      <c r="M4480" s="196">
        <v>9.2812599999999996</v>
      </c>
      <c r="N4480" s="196">
        <v>10.64472</v>
      </c>
      <c r="O4480" s="196"/>
      <c r="P4480" s="196"/>
      <c r="Q4480" s="197" t="s">
        <v>1</v>
      </c>
    </row>
    <row r="4481" spans="1:17" x14ac:dyDescent="0.2">
      <c r="A4481" s="198" t="s">
        <v>76</v>
      </c>
      <c r="B4481" s="199" t="s">
        <v>209</v>
      </c>
      <c r="C4481" s="199" t="s">
        <v>210</v>
      </c>
      <c r="D4481" s="199" t="s">
        <v>197</v>
      </c>
      <c r="E4481" s="199">
        <v>11.169700000000001</v>
      </c>
      <c r="F4481" s="199">
        <v>13.017939999999999</v>
      </c>
      <c r="G4481" s="199">
        <v>10.67487</v>
      </c>
      <c r="H4481" s="199">
        <v>11.52867</v>
      </c>
      <c r="I4481" s="199">
        <v>11.39465</v>
      </c>
      <c r="J4481" s="199">
        <v>11.237869999999999</v>
      </c>
      <c r="K4481" s="199">
        <v>8.7367799999999995</v>
      </c>
      <c r="L4481" s="199"/>
      <c r="M4481" s="199">
        <v>9.4931699999999992</v>
      </c>
      <c r="N4481" s="199">
        <v>10.89409</v>
      </c>
      <c r="O4481" s="199"/>
      <c r="P4481" s="199"/>
      <c r="Q4481" s="200" t="s">
        <v>1</v>
      </c>
    </row>
    <row r="4482" spans="1:17" x14ac:dyDescent="0.2">
      <c r="A4482" s="195" t="s">
        <v>76</v>
      </c>
      <c r="B4482" s="196" t="s">
        <v>209</v>
      </c>
      <c r="C4482" s="196" t="s">
        <v>206</v>
      </c>
      <c r="D4482" s="196" t="s">
        <v>195</v>
      </c>
      <c r="E4482" s="196">
        <v>11.056010000000001</v>
      </c>
      <c r="F4482" s="196">
        <v>13.26394</v>
      </c>
      <c r="G4482" s="196">
        <v>10.81208</v>
      </c>
      <c r="H4482" s="196">
        <v>11.45412</v>
      </c>
      <c r="I4482" s="196">
        <v>11.231640000000001</v>
      </c>
      <c r="J4482" s="196">
        <v>11.33375</v>
      </c>
      <c r="K4482" s="196">
        <v>8.5254200000000004</v>
      </c>
      <c r="L4482" s="196"/>
      <c r="M4482" s="196">
        <v>9.4864499999999996</v>
      </c>
      <c r="N4482" s="196">
        <v>11.06372</v>
      </c>
      <c r="O4482" s="196"/>
      <c r="P4482" s="196"/>
      <c r="Q4482" s="197" t="s">
        <v>1</v>
      </c>
    </row>
    <row r="4483" spans="1:17" x14ac:dyDescent="0.2">
      <c r="A4483" s="198" t="s">
        <v>76</v>
      </c>
      <c r="B4483" s="199" t="s">
        <v>209</v>
      </c>
      <c r="C4483" s="199" t="s">
        <v>206</v>
      </c>
      <c r="D4483" s="199" t="s">
        <v>197</v>
      </c>
      <c r="E4483" s="199">
        <v>11.41639</v>
      </c>
      <c r="F4483" s="199">
        <v>13.235989999999999</v>
      </c>
      <c r="G4483" s="199">
        <v>11.295870000000001</v>
      </c>
      <c r="H4483" s="199">
        <v>11.982229999999999</v>
      </c>
      <c r="I4483" s="199">
        <v>11.866479999999999</v>
      </c>
      <c r="J4483" s="199">
        <v>11.76667</v>
      </c>
      <c r="K4483" s="199">
        <v>9.04575</v>
      </c>
      <c r="L4483" s="199"/>
      <c r="M4483" s="199">
        <v>10.157069999999999</v>
      </c>
      <c r="N4483" s="199">
        <v>11.60853</v>
      </c>
      <c r="O4483" s="199"/>
      <c r="P4483" s="199"/>
      <c r="Q4483" s="200" t="s">
        <v>1</v>
      </c>
    </row>
    <row r="4484" spans="1:17" x14ac:dyDescent="0.2">
      <c r="A4484" s="195" t="s">
        <v>76</v>
      </c>
      <c r="B4484" s="196" t="s">
        <v>209</v>
      </c>
      <c r="C4484" s="196" t="s">
        <v>211</v>
      </c>
      <c r="D4484" s="196" t="s">
        <v>195</v>
      </c>
      <c r="E4484" s="196">
        <v>6.8955900000000003</v>
      </c>
      <c r="F4484" s="196">
        <v>7.0086599999999999</v>
      </c>
      <c r="G4484" s="196">
        <v>6.2556399999999996</v>
      </c>
      <c r="H4484" s="196">
        <v>7.6608000000000001</v>
      </c>
      <c r="I4484" s="196">
        <v>6.3763399999999999</v>
      </c>
      <c r="J4484" s="196">
        <v>5.5552299999999999</v>
      </c>
      <c r="K4484" s="196">
        <v>4.0100600000000002</v>
      </c>
      <c r="L4484" s="196"/>
      <c r="M4484" s="196">
        <v>4.6963400000000002</v>
      </c>
      <c r="N4484" s="196">
        <v>5.1316800000000002</v>
      </c>
      <c r="O4484" s="196"/>
      <c r="P4484" s="196"/>
      <c r="Q4484" s="197" t="s">
        <v>1</v>
      </c>
    </row>
    <row r="4485" spans="1:17" x14ac:dyDescent="0.2">
      <c r="A4485" s="198" t="s">
        <v>76</v>
      </c>
      <c r="B4485" s="199" t="s">
        <v>209</v>
      </c>
      <c r="C4485" s="199" t="s">
        <v>211</v>
      </c>
      <c r="D4485" s="199" t="s">
        <v>197</v>
      </c>
      <c r="E4485" s="199">
        <v>7.1126300000000002</v>
      </c>
      <c r="F4485" s="199">
        <v>8.3802500000000002</v>
      </c>
      <c r="G4485" s="199">
        <v>6.8404199999999999</v>
      </c>
      <c r="H4485" s="199">
        <v>8.4171399999999998</v>
      </c>
      <c r="I4485" s="199">
        <v>6.8688000000000002</v>
      </c>
      <c r="J4485" s="199">
        <v>5.9892399999999997</v>
      </c>
      <c r="K4485" s="199">
        <v>4.5588600000000001</v>
      </c>
      <c r="L4485" s="199"/>
      <c r="M4485" s="199">
        <v>5.4685300000000003</v>
      </c>
      <c r="N4485" s="199">
        <v>5.9251399999999999</v>
      </c>
      <c r="O4485" s="199"/>
      <c r="P4485" s="199"/>
      <c r="Q4485" s="200" t="s">
        <v>1</v>
      </c>
    </row>
    <row r="4486" spans="1:17" x14ac:dyDescent="0.2">
      <c r="A4486" s="195" t="s">
        <v>76</v>
      </c>
      <c r="B4486" s="196" t="s">
        <v>207</v>
      </c>
      <c r="C4486" s="196" t="s">
        <v>214</v>
      </c>
      <c r="D4486" s="196" t="s">
        <v>195</v>
      </c>
      <c r="E4486" s="196">
        <v>1.16604</v>
      </c>
      <c r="F4486" s="196">
        <v>1.03715</v>
      </c>
      <c r="G4486" s="196">
        <v>0.80110999999999999</v>
      </c>
      <c r="H4486" s="196">
        <v>1.1972799999999999</v>
      </c>
      <c r="I4486" s="196">
        <v>0.67206999999999995</v>
      </c>
      <c r="J4486" s="196">
        <v>1.2493700000000001</v>
      </c>
      <c r="K4486" s="196">
        <v>1.1679900000000001</v>
      </c>
      <c r="L4486" s="196">
        <v>0.80511999999999995</v>
      </c>
      <c r="M4486" s="196">
        <v>0.49791999999999997</v>
      </c>
      <c r="N4486" s="196">
        <v>0.34467999999999999</v>
      </c>
      <c r="O4486" s="196"/>
      <c r="P4486" s="196"/>
      <c r="Q4486" s="197" t="s">
        <v>1</v>
      </c>
    </row>
    <row r="4487" spans="1:17" x14ac:dyDescent="0.2">
      <c r="A4487" s="198" t="s">
        <v>76</v>
      </c>
      <c r="B4487" s="199" t="s">
        <v>207</v>
      </c>
      <c r="C4487" s="199" t="s">
        <v>214</v>
      </c>
      <c r="D4487" s="199" t="s">
        <v>197</v>
      </c>
      <c r="E4487" s="199">
        <v>1.16574</v>
      </c>
      <c r="F4487" s="199">
        <v>0.99087000000000003</v>
      </c>
      <c r="G4487" s="199">
        <v>0.76917000000000002</v>
      </c>
      <c r="H4487" s="199">
        <v>1.1257900000000001</v>
      </c>
      <c r="I4487" s="199">
        <v>0.69306000000000001</v>
      </c>
      <c r="J4487" s="199">
        <v>1.4133100000000001</v>
      </c>
      <c r="K4487" s="199">
        <v>0.91012999999999999</v>
      </c>
      <c r="L4487" s="199">
        <v>0.60543000000000002</v>
      </c>
      <c r="M4487" s="199">
        <v>0.42194999999999999</v>
      </c>
      <c r="N4487" s="199">
        <v>0.30181000000000002</v>
      </c>
      <c r="O4487" s="199"/>
      <c r="P4487" s="199"/>
      <c r="Q4487" s="200" t="s">
        <v>1</v>
      </c>
    </row>
    <row r="4488" spans="1:17" x14ac:dyDescent="0.2">
      <c r="A4488" s="195" t="s">
        <v>76</v>
      </c>
      <c r="B4488" s="196" t="s">
        <v>207</v>
      </c>
      <c r="C4488" s="196" t="s">
        <v>215</v>
      </c>
      <c r="D4488" s="196" t="s">
        <v>195</v>
      </c>
      <c r="E4488" s="196">
        <v>1.5765199999999999</v>
      </c>
      <c r="F4488" s="196">
        <v>1.6103400000000001</v>
      </c>
      <c r="G4488" s="196">
        <v>1.1571800000000001</v>
      </c>
      <c r="H4488" s="196">
        <v>1.70533</v>
      </c>
      <c r="I4488" s="196">
        <v>1.0099</v>
      </c>
      <c r="J4488" s="196">
        <v>1.2976099999999999</v>
      </c>
      <c r="K4488" s="196">
        <v>0.72009000000000001</v>
      </c>
      <c r="L4488" s="196"/>
      <c r="M4488" s="196">
        <v>0.59431</v>
      </c>
      <c r="N4488" s="196">
        <v>0.59618000000000004</v>
      </c>
      <c r="O4488" s="196"/>
      <c r="P4488" s="196"/>
      <c r="Q4488" s="197" t="s">
        <v>1</v>
      </c>
    </row>
    <row r="4489" spans="1:17" x14ac:dyDescent="0.2">
      <c r="A4489" s="198" t="s">
        <v>76</v>
      </c>
      <c r="B4489" s="199" t="s">
        <v>207</v>
      </c>
      <c r="C4489" s="199" t="s">
        <v>215</v>
      </c>
      <c r="D4489" s="199" t="s">
        <v>197</v>
      </c>
      <c r="E4489" s="199">
        <v>1.57636</v>
      </c>
      <c r="F4489" s="199">
        <v>1.43038</v>
      </c>
      <c r="G4489" s="199">
        <v>1.1067800000000001</v>
      </c>
      <c r="H4489" s="199">
        <v>1.66438</v>
      </c>
      <c r="I4489" s="199">
        <v>1.0213300000000001</v>
      </c>
      <c r="J4489" s="199">
        <v>1.4368700000000001</v>
      </c>
      <c r="K4489" s="199">
        <v>0.57899999999999996</v>
      </c>
      <c r="L4489" s="199"/>
      <c r="M4489" s="199">
        <v>0.44435000000000002</v>
      </c>
      <c r="N4489" s="199">
        <v>0.56823000000000001</v>
      </c>
      <c r="O4489" s="199"/>
      <c r="P4489" s="199"/>
      <c r="Q4489" s="200" t="s">
        <v>1</v>
      </c>
    </row>
    <row r="4490" spans="1:17" x14ac:dyDescent="0.2">
      <c r="A4490" s="195" t="s">
        <v>76</v>
      </c>
      <c r="B4490" s="196" t="s">
        <v>207</v>
      </c>
      <c r="C4490" s="196" t="s">
        <v>213</v>
      </c>
      <c r="D4490" s="196" t="s">
        <v>195</v>
      </c>
      <c r="E4490" s="196">
        <v>3.1697700000000002</v>
      </c>
      <c r="F4490" s="196">
        <v>2.5172099999999999</v>
      </c>
      <c r="G4490" s="196">
        <v>2.0202100000000001</v>
      </c>
      <c r="H4490" s="196">
        <v>2.5346500000000001</v>
      </c>
      <c r="I4490" s="196">
        <v>1.7726299999999999</v>
      </c>
      <c r="J4490" s="196">
        <v>1.2473700000000001</v>
      </c>
      <c r="K4490" s="196">
        <v>1.3350299999999999</v>
      </c>
      <c r="L4490" s="196"/>
      <c r="M4490" s="196">
        <v>1.1398999999999999</v>
      </c>
      <c r="N4490" s="196">
        <v>1.3051200000000001</v>
      </c>
      <c r="O4490" s="196"/>
      <c r="P4490" s="196"/>
      <c r="Q4490" s="197" t="s">
        <v>1</v>
      </c>
    </row>
    <row r="4491" spans="1:17" x14ac:dyDescent="0.2">
      <c r="A4491" s="198" t="s">
        <v>76</v>
      </c>
      <c r="B4491" s="199" t="s">
        <v>207</v>
      </c>
      <c r="C4491" s="199" t="s">
        <v>213</v>
      </c>
      <c r="D4491" s="199" t="s">
        <v>197</v>
      </c>
      <c r="E4491" s="199">
        <v>3.1998899999999999</v>
      </c>
      <c r="F4491" s="199">
        <v>2.1749399999999999</v>
      </c>
      <c r="G4491" s="199">
        <v>1.7866599999999999</v>
      </c>
      <c r="H4491" s="199">
        <v>2.3178800000000002</v>
      </c>
      <c r="I4491" s="199">
        <v>1.55931</v>
      </c>
      <c r="J4491" s="199">
        <v>1.29538</v>
      </c>
      <c r="K4491" s="199">
        <v>1.2145300000000001</v>
      </c>
      <c r="L4491" s="199"/>
      <c r="M4491" s="199">
        <v>0.99887999999999999</v>
      </c>
      <c r="N4491" s="199">
        <v>1.26234</v>
      </c>
      <c r="O4491" s="199"/>
      <c r="P4491" s="199"/>
      <c r="Q4491" s="200" t="s">
        <v>1</v>
      </c>
    </row>
    <row r="4492" spans="1:17" x14ac:dyDescent="0.2">
      <c r="A4492" s="195" t="s">
        <v>76</v>
      </c>
      <c r="B4492" s="196" t="s">
        <v>207</v>
      </c>
      <c r="C4492" s="196" t="s">
        <v>212</v>
      </c>
      <c r="D4492" s="196" t="s">
        <v>195</v>
      </c>
      <c r="E4492" s="196">
        <v>4.3357999999999999</v>
      </c>
      <c r="F4492" s="196">
        <v>3.6848900000000002</v>
      </c>
      <c r="G4492" s="196">
        <v>4.8340399999999999</v>
      </c>
      <c r="H4492" s="196">
        <v>4.0202299999999997</v>
      </c>
      <c r="I4492" s="196">
        <v>4.3258299999999998</v>
      </c>
      <c r="J4492" s="196">
        <v>1.4611799999999999</v>
      </c>
      <c r="K4492" s="196">
        <v>3.64324</v>
      </c>
      <c r="L4492" s="196"/>
      <c r="M4492" s="196">
        <v>2.97742</v>
      </c>
      <c r="N4492" s="196">
        <v>3.6978399999999998</v>
      </c>
      <c r="O4492" s="196"/>
      <c r="P4492" s="196"/>
      <c r="Q4492" s="197" t="s">
        <v>1</v>
      </c>
    </row>
    <row r="4493" spans="1:17" x14ac:dyDescent="0.2">
      <c r="A4493" s="198" t="s">
        <v>76</v>
      </c>
      <c r="B4493" s="199" t="s">
        <v>207</v>
      </c>
      <c r="C4493" s="199" t="s">
        <v>212</v>
      </c>
      <c r="D4493" s="199" t="s">
        <v>197</v>
      </c>
      <c r="E4493" s="199">
        <v>4.3365799999999997</v>
      </c>
      <c r="F4493" s="199">
        <v>3.9602599999999999</v>
      </c>
      <c r="G4493" s="199">
        <v>5.1434800000000003</v>
      </c>
      <c r="H4493" s="199">
        <v>4.0761200000000004</v>
      </c>
      <c r="I4493" s="199">
        <v>4.72384</v>
      </c>
      <c r="J4493" s="199">
        <v>1.7470000000000001</v>
      </c>
      <c r="K4493" s="199">
        <v>3.88998</v>
      </c>
      <c r="L4493" s="199"/>
      <c r="M4493" s="199">
        <v>3.1184599999999998</v>
      </c>
      <c r="N4493" s="199">
        <v>3.9816500000000001</v>
      </c>
      <c r="O4493" s="199"/>
      <c r="P4493" s="199"/>
      <c r="Q4493" s="200" t="s">
        <v>1</v>
      </c>
    </row>
    <row r="4494" spans="1:17" x14ac:dyDescent="0.2">
      <c r="A4494" s="195" t="s">
        <v>76</v>
      </c>
      <c r="B4494" s="196" t="s">
        <v>207</v>
      </c>
      <c r="C4494" s="196" t="s">
        <v>210</v>
      </c>
      <c r="D4494" s="196" t="s">
        <v>195</v>
      </c>
      <c r="E4494" s="196"/>
      <c r="F4494" s="196"/>
      <c r="G4494" s="196"/>
      <c r="H4494" s="196"/>
      <c r="I4494" s="196"/>
      <c r="J4494" s="196"/>
      <c r="K4494" s="196"/>
      <c r="L4494" s="196"/>
      <c r="M4494" s="196"/>
      <c r="N4494" s="196"/>
      <c r="O4494" s="196"/>
      <c r="P4494" s="196"/>
      <c r="Q4494" s="197" t="s">
        <v>1</v>
      </c>
    </row>
    <row r="4495" spans="1:17" x14ac:dyDescent="0.2">
      <c r="A4495" s="198" t="s">
        <v>76</v>
      </c>
      <c r="B4495" s="199" t="s">
        <v>207</v>
      </c>
      <c r="C4495" s="199" t="s">
        <v>210</v>
      </c>
      <c r="D4495" s="199" t="s">
        <v>197</v>
      </c>
      <c r="E4495" s="199"/>
      <c r="F4495" s="199"/>
      <c r="G4495" s="199"/>
      <c r="H4495" s="199"/>
      <c r="I4495" s="199"/>
      <c r="J4495" s="199"/>
      <c r="K4495" s="199"/>
      <c r="L4495" s="199"/>
      <c r="M4495" s="199"/>
      <c r="N4495" s="199"/>
      <c r="O4495" s="199"/>
      <c r="P4495" s="199"/>
      <c r="Q4495" s="200" t="s">
        <v>1</v>
      </c>
    </row>
    <row r="4496" spans="1:17" x14ac:dyDescent="0.2">
      <c r="A4496" s="195" t="s">
        <v>76</v>
      </c>
      <c r="B4496" s="196" t="s">
        <v>207</v>
      </c>
      <c r="C4496" s="196" t="s">
        <v>206</v>
      </c>
      <c r="D4496" s="196" t="s">
        <v>195</v>
      </c>
      <c r="E4496" s="196"/>
      <c r="F4496" s="196"/>
      <c r="G4496" s="196"/>
      <c r="H4496" s="196"/>
      <c r="I4496" s="196"/>
      <c r="J4496" s="196"/>
      <c r="K4496" s="196"/>
      <c r="L4496" s="196"/>
      <c r="M4496" s="196"/>
      <c r="N4496" s="196"/>
      <c r="O4496" s="196"/>
      <c r="P4496" s="196"/>
      <c r="Q4496" s="197" t="s">
        <v>1</v>
      </c>
    </row>
    <row r="4497" spans="1:17" x14ac:dyDescent="0.2">
      <c r="A4497" s="198" t="s">
        <v>76</v>
      </c>
      <c r="B4497" s="199" t="s">
        <v>207</v>
      </c>
      <c r="C4497" s="199" t="s">
        <v>206</v>
      </c>
      <c r="D4497" s="199" t="s">
        <v>197</v>
      </c>
      <c r="E4497" s="199"/>
      <c r="F4497" s="199"/>
      <c r="G4497" s="199"/>
      <c r="H4497" s="199"/>
      <c r="I4497" s="199"/>
      <c r="J4497" s="199"/>
      <c r="K4497" s="199"/>
      <c r="L4497" s="199"/>
      <c r="M4497" s="199"/>
      <c r="N4497" s="199"/>
      <c r="O4497" s="199"/>
      <c r="P4497" s="199"/>
      <c r="Q4497" s="200" t="s">
        <v>1</v>
      </c>
    </row>
    <row r="4498" spans="1:17" x14ac:dyDescent="0.2">
      <c r="A4498" s="195" t="s">
        <v>76</v>
      </c>
      <c r="B4498" s="196" t="s">
        <v>207</v>
      </c>
      <c r="C4498" s="196" t="s">
        <v>211</v>
      </c>
      <c r="D4498" s="196" t="s">
        <v>195</v>
      </c>
      <c r="E4498" s="199"/>
      <c r="F4498" s="199"/>
      <c r="G4498" s="199"/>
      <c r="H4498" s="199"/>
      <c r="I4498" s="199"/>
      <c r="J4498" s="199"/>
      <c r="K4498" s="199"/>
      <c r="L4498" s="199"/>
      <c r="M4498" s="199"/>
      <c r="N4498" s="199"/>
      <c r="O4498" s="199"/>
      <c r="P4498" s="199"/>
      <c r="Q4498" s="200"/>
    </row>
    <row r="4499" spans="1:17" x14ac:dyDescent="0.2">
      <c r="A4499" s="198" t="s">
        <v>76</v>
      </c>
      <c r="B4499" s="199" t="s">
        <v>207</v>
      </c>
      <c r="C4499" s="199" t="s">
        <v>211</v>
      </c>
      <c r="D4499" s="199" t="s">
        <v>197</v>
      </c>
      <c r="E4499" s="199"/>
      <c r="F4499" s="199"/>
      <c r="G4499" s="199"/>
      <c r="H4499" s="199"/>
      <c r="I4499" s="199"/>
      <c r="J4499" s="199"/>
      <c r="K4499" s="199"/>
      <c r="L4499" s="199"/>
      <c r="M4499" s="199"/>
      <c r="N4499" s="199"/>
      <c r="O4499" s="199"/>
      <c r="P4499" s="199"/>
      <c r="Q4499" s="200"/>
    </row>
    <row r="4500" spans="1:17" x14ac:dyDescent="0.2">
      <c r="A4500" s="195" t="s">
        <v>76</v>
      </c>
      <c r="B4500" s="196" t="s">
        <v>207</v>
      </c>
      <c r="C4500" s="196" t="s">
        <v>1087</v>
      </c>
      <c r="D4500" s="196" t="s">
        <v>195</v>
      </c>
      <c r="E4500" s="199"/>
      <c r="F4500" s="199"/>
      <c r="G4500" s="199"/>
      <c r="H4500" s="199"/>
      <c r="I4500" s="199"/>
      <c r="J4500" s="199"/>
      <c r="K4500" s="199"/>
      <c r="L4500" s="199"/>
      <c r="M4500" s="199"/>
      <c r="N4500" s="199"/>
      <c r="O4500" s="199"/>
      <c r="P4500" s="199"/>
      <c r="Q4500" s="200"/>
    </row>
    <row r="4501" spans="1:17" x14ac:dyDescent="0.2">
      <c r="A4501" s="198" t="s">
        <v>76</v>
      </c>
      <c r="B4501" s="199" t="s">
        <v>207</v>
      </c>
      <c r="C4501" s="199" t="s">
        <v>1087</v>
      </c>
      <c r="D4501" s="199" t="s">
        <v>197</v>
      </c>
      <c r="E4501" s="199"/>
      <c r="F4501" s="199"/>
      <c r="G4501" s="199"/>
      <c r="H4501" s="199"/>
      <c r="I4501" s="199"/>
      <c r="J4501" s="199"/>
      <c r="K4501" s="199"/>
      <c r="L4501" s="199"/>
      <c r="M4501" s="199"/>
      <c r="N4501" s="199"/>
      <c r="O4501" s="199"/>
      <c r="P4501" s="199"/>
      <c r="Q4501" s="200"/>
    </row>
    <row r="4502" spans="1:17" x14ac:dyDescent="0.2">
      <c r="A4502" s="195" t="s">
        <v>77</v>
      </c>
      <c r="B4502" s="196" t="s">
        <v>208</v>
      </c>
      <c r="C4502" s="196" t="s">
        <v>214</v>
      </c>
      <c r="D4502" s="196" t="s">
        <v>195</v>
      </c>
      <c r="E4502" s="196">
        <v>186880</v>
      </c>
      <c r="F4502" s="196">
        <v>186537</v>
      </c>
      <c r="G4502" s="196">
        <v>201141</v>
      </c>
      <c r="H4502" s="196">
        <v>197303</v>
      </c>
      <c r="I4502" s="196">
        <v>197406</v>
      </c>
      <c r="J4502" s="196">
        <v>211620</v>
      </c>
      <c r="K4502" s="196">
        <v>220688</v>
      </c>
      <c r="L4502" s="196">
        <v>201744</v>
      </c>
      <c r="M4502" s="196">
        <v>211770</v>
      </c>
      <c r="N4502" s="196">
        <v>206866</v>
      </c>
      <c r="O4502" s="196">
        <v>207341</v>
      </c>
      <c r="P4502" s="196"/>
      <c r="Q4502" s="197" t="s">
        <v>1</v>
      </c>
    </row>
    <row r="4503" spans="1:17" x14ac:dyDescent="0.2">
      <c r="A4503" s="198" t="s">
        <v>77</v>
      </c>
      <c r="B4503" s="199" t="s">
        <v>208</v>
      </c>
      <c r="C4503" s="199" t="s">
        <v>214</v>
      </c>
      <c r="D4503" s="199" t="s">
        <v>197</v>
      </c>
      <c r="E4503" s="199">
        <v>197138</v>
      </c>
      <c r="F4503" s="199">
        <v>196604</v>
      </c>
      <c r="G4503" s="199">
        <v>210970</v>
      </c>
      <c r="H4503" s="199">
        <v>206745</v>
      </c>
      <c r="I4503" s="199">
        <v>206772</v>
      </c>
      <c r="J4503" s="199">
        <v>219543</v>
      </c>
      <c r="K4503" s="199">
        <v>230346</v>
      </c>
      <c r="L4503" s="199">
        <v>209660</v>
      </c>
      <c r="M4503" s="199">
        <v>222716</v>
      </c>
      <c r="N4503" s="199">
        <v>217692</v>
      </c>
      <c r="O4503" s="199">
        <v>217338</v>
      </c>
      <c r="P4503" s="199"/>
      <c r="Q4503" s="200" t="s">
        <v>1</v>
      </c>
    </row>
    <row r="4504" spans="1:17" x14ac:dyDescent="0.2">
      <c r="A4504" s="195" t="s">
        <v>77</v>
      </c>
      <c r="B4504" s="196" t="s">
        <v>208</v>
      </c>
      <c r="C4504" s="196" t="s">
        <v>215</v>
      </c>
      <c r="D4504" s="196" t="s">
        <v>195</v>
      </c>
      <c r="E4504" s="196">
        <v>187813</v>
      </c>
      <c r="F4504" s="196">
        <v>184884</v>
      </c>
      <c r="G4504" s="196">
        <v>195957</v>
      </c>
      <c r="H4504" s="196">
        <v>184899</v>
      </c>
      <c r="I4504" s="196">
        <v>199625</v>
      </c>
      <c r="J4504" s="196">
        <v>196322</v>
      </c>
      <c r="K4504" s="196">
        <v>210491</v>
      </c>
      <c r="L4504" s="196">
        <v>193294</v>
      </c>
      <c r="M4504" s="196">
        <v>198743</v>
      </c>
      <c r="N4504" s="196">
        <v>210492</v>
      </c>
      <c r="O4504" s="196">
        <v>206008</v>
      </c>
      <c r="P4504" s="196"/>
      <c r="Q4504" s="197" t="s">
        <v>1</v>
      </c>
    </row>
    <row r="4505" spans="1:17" x14ac:dyDescent="0.2">
      <c r="A4505" s="198" t="s">
        <v>77</v>
      </c>
      <c r="B4505" s="199" t="s">
        <v>208</v>
      </c>
      <c r="C4505" s="199" t="s">
        <v>215</v>
      </c>
      <c r="D4505" s="199" t="s">
        <v>197</v>
      </c>
      <c r="E4505" s="199">
        <v>198225</v>
      </c>
      <c r="F4505" s="199">
        <v>194384</v>
      </c>
      <c r="G4505" s="199">
        <v>204211</v>
      </c>
      <c r="H4505" s="199">
        <v>193737</v>
      </c>
      <c r="I4505" s="199">
        <v>208503</v>
      </c>
      <c r="J4505" s="199">
        <v>205493</v>
      </c>
      <c r="K4505" s="199">
        <v>217098</v>
      </c>
      <c r="L4505" s="199">
        <v>201591</v>
      </c>
      <c r="M4505" s="199">
        <v>206322</v>
      </c>
      <c r="N4505" s="199">
        <v>220652</v>
      </c>
      <c r="O4505" s="199">
        <v>216185</v>
      </c>
      <c r="P4505" s="199"/>
      <c r="Q4505" s="200" t="s">
        <v>1</v>
      </c>
    </row>
    <row r="4506" spans="1:17" x14ac:dyDescent="0.2">
      <c r="A4506" s="195" t="s">
        <v>77</v>
      </c>
      <c r="B4506" s="196" t="s">
        <v>208</v>
      </c>
      <c r="C4506" s="196" t="s">
        <v>213</v>
      </c>
      <c r="D4506" s="196" t="s">
        <v>195</v>
      </c>
      <c r="E4506" s="196">
        <v>189815</v>
      </c>
      <c r="F4506" s="196">
        <v>186655</v>
      </c>
      <c r="G4506" s="196">
        <v>183931</v>
      </c>
      <c r="H4506" s="196">
        <v>183640</v>
      </c>
      <c r="I4506" s="196">
        <v>194946</v>
      </c>
      <c r="J4506" s="196">
        <v>199403</v>
      </c>
      <c r="K4506" s="196">
        <v>195891</v>
      </c>
      <c r="L4506" s="196">
        <v>185364</v>
      </c>
      <c r="M4506" s="196">
        <v>190245</v>
      </c>
      <c r="N4506" s="196">
        <v>197551</v>
      </c>
      <c r="O4506" s="196">
        <v>209498</v>
      </c>
      <c r="P4506" s="196"/>
      <c r="Q4506" s="197" t="s">
        <v>1</v>
      </c>
    </row>
    <row r="4507" spans="1:17" x14ac:dyDescent="0.2">
      <c r="A4507" s="198" t="s">
        <v>77</v>
      </c>
      <c r="B4507" s="199" t="s">
        <v>208</v>
      </c>
      <c r="C4507" s="199" t="s">
        <v>213</v>
      </c>
      <c r="D4507" s="199" t="s">
        <v>197</v>
      </c>
      <c r="E4507" s="199">
        <v>198580</v>
      </c>
      <c r="F4507" s="199">
        <v>196497</v>
      </c>
      <c r="G4507" s="199">
        <v>192309</v>
      </c>
      <c r="H4507" s="199">
        <v>192786</v>
      </c>
      <c r="I4507" s="199">
        <v>202586</v>
      </c>
      <c r="J4507" s="199">
        <v>208403</v>
      </c>
      <c r="K4507" s="199">
        <v>204326</v>
      </c>
      <c r="L4507" s="199">
        <v>191471</v>
      </c>
      <c r="M4507" s="199">
        <v>197983</v>
      </c>
      <c r="N4507" s="199">
        <v>204783</v>
      </c>
      <c r="O4507" s="199">
        <v>219434</v>
      </c>
      <c r="P4507" s="199"/>
      <c r="Q4507" s="200" t="s">
        <v>1</v>
      </c>
    </row>
    <row r="4508" spans="1:17" x14ac:dyDescent="0.2">
      <c r="A4508" s="195" t="s">
        <v>77</v>
      </c>
      <c r="B4508" s="196" t="s">
        <v>208</v>
      </c>
      <c r="C4508" s="196" t="s">
        <v>212</v>
      </c>
      <c r="D4508" s="196" t="s">
        <v>195</v>
      </c>
      <c r="E4508" s="196">
        <v>203104</v>
      </c>
      <c r="F4508" s="196">
        <v>188686</v>
      </c>
      <c r="G4508" s="196">
        <v>183039</v>
      </c>
      <c r="H4508" s="196">
        <v>185742</v>
      </c>
      <c r="I4508" s="196">
        <v>183339</v>
      </c>
      <c r="J4508" s="196">
        <v>194789</v>
      </c>
      <c r="K4508" s="196">
        <v>198905</v>
      </c>
      <c r="L4508" s="196">
        <v>172951</v>
      </c>
      <c r="M4508" s="196">
        <v>182812</v>
      </c>
      <c r="N4508" s="196">
        <v>189346</v>
      </c>
      <c r="O4508" s="196">
        <v>196856</v>
      </c>
      <c r="P4508" s="196"/>
      <c r="Q4508" s="197" t="s">
        <v>1</v>
      </c>
    </row>
    <row r="4509" spans="1:17" x14ac:dyDescent="0.2">
      <c r="A4509" s="198" t="s">
        <v>77</v>
      </c>
      <c r="B4509" s="199" t="s">
        <v>208</v>
      </c>
      <c r="C4509" s="199" t="s">
        <v>212</v>
      </c>
      <c r="D4509" s="199" t="s">
        <v>197</v>
      </c>
      <c r="E4509" s="199">
        <v>211903</v>
      </c>
      <c r="F4509" s="199">
        <v>197696</v>
      </c>
      <c r="G4509" s="199">
        <v>191838</v>
      </c>
      <c r="H4509" s="199">
        <v>195430</v>
      </c>
      <c r="I4509" s="199">
        <v>191205</v>
      </c>
      <c r="J4509" s="199">
        <v>202924</v>
      </c>
      <c r="K4509" s="199">
        <v>207285</v>
      </c>
      <c r="L4509" s="199">
        <v>180503</v>
      </c>
      <c r="M4509" s="199">
        <v>188659</v>
      </c>
      <c r="N4509" s="199">
        <v>196881</v>
      </c>
      <c r="O4509" s="199">
        <v>203890</v>
      </c>
      <c r="P4509" s="199"/>
      <c r="Q4509" s="200" t="s">
        <v>1</v>
      </c>
    </row>
    <row r="4510" spans="1:17" x14ac:dyDescent="0.2">
      <c r="A4510" s="195" t="s">
        <v>77</v>
      </c>
      <c r="B4510" s="196" t="s">
        <v>208</v>
      </c>
      <c r="C4510" s="196" t="s">
        <v>210</v>
      </c>
      <c r="D4510" s="196" t="s">
        <v>195</v>
      </c>
      <c r="E4510" s="196"/>
      <c r="F4510" s="196"/>
      <c r="G4510" s="196"/>
      <c r="H4510" s="196"/>
      <c r="I4510" s="196"/>
      <c r="J4510" s="196"/>
      <c r="K4510" s="196"/>
      <c r="L4510" s="196"/>
      <c r="M4510" s="196"/>
      <c r="N4510" s="196"/>
      <c r="O4510" s="196"/>
      <c r="P4510" s="196"/>
      <c r="Q4510" s="197" t="s">
        <v>1</v>
      </c>
    </row>
    <row r="4511" spans="1:17" x14ac:dyDescent="0.2">
      <c r="A4511" s="198" t="s">
        <v>77</v>
      </c>
      <c r="B4511" s="199" t="s">
        <v>208</v>
      </c>
      <c r="C4511" s="199" t="s">
        <v>210</v>
      </c>
      <c r="D4511" s="199" t="s">
        <v>197</v>
      </c>
      <c r="E4511" s="199"/>
      <c r="F4511" s="199"/>
      <c r="G4511" s="199"/>
      <c r="H4511" s="199"/>
      <c r="I4511" s="199"/>
      <c r="J4511" s="199"/>
      <c r="K4511" s="199"/>
      <c r="L4511" s="199"/>
      <c r="M4511" s="199"/>
      <c r="N4511" s="199"/>
      <c r="O4511" s="199"/>
      <c r="P4511" s="199"/>
      <c r="Q4511" s="200" t="s">
        <v>1</v>
      </c>
    </row>
    <row r="4512" spans="1:17" x14ac:dyDescent="0.2">
      <c r="A4512" s="195" t="s">
        <v>77</v>
      </c>
      <c r="B4512" s="196" t="s">
        <v>208</v>
      </c>
      <c r="C4512" s="196" t="s">
        <v>206</v>
      </c>
      <c r="D4512" s="196" t="s">
        <v>195</v>
      </c>
      <c r="E4512" s="196"/>
      <c r="F4512" s="196"/>
      <c r="G4512" s="196"/>
      <c r="H4512" s="196"/>
      <c r="I4512" s="196"/>
      <c r="J4512" s="196"/>
      <c r="K4512" s="196"/>
      <c r="L4512" s="196"/>
      <c r="M4512" s="196"/>
      <c r="N4512" s="196"/>
      <c r="O4512" s="196"/>
      <c r="P4512" s="196"/>
      <c r="Q4512" s="197" t="s">
        <v>1</v>
      </c>
    </row>
    <row r="4513" spans="1:17" x14ac:dyDescent="0.2">
      <c r="A4513" s="198" t="s">
        <v>77</v>
      </c>
      <c r="B4513" s="199" t="s">
        <v>208</v>
      </c>
      <c r="C4513" s="199" t="s">
        <v>206</v>
      </c>
      <c r="D4513" s="199" t="s">
        <v>197</v>
      </c>
      <c r="E4513" s="199"/>
      <c r="F4513" s="199"/>
      <c r="G4513" s="199"/>
      <c r="H4513" s="199"/>
      <c r="I4513" s="199"/>
      <c r="J4513" s="199"/>
      <c r="K4513" s="199"/>
      <c r="L4513" s="199"/>
      <c r="M4513" s="199"/>
      <c r="N4513" s="199"/>
      <c r="O4513" s="199"/>
      <c r="P4513" s="199"/>
      <c r="Q4513" s="200" t="s">
        <v>1</v>
      </c>
    </row>
    <row r="4514" spans="1:17" x14ac:dyDescent="0.2">
      <c r="A4514" s="195" t="s">
        <v>77</v>
      </c>
      <c r="B4514" s="196" t="s">
        <v>208</v>
      </c>
      <c r="C4514" s="196" t="s">
        <v>211</v>
      </c>
      <c r="D4514" s="196" t="s">
        <v>195</v>
      </c>
      <c r="E4514" s="196"/>
      <c r="F4514" s="196"/>
      <c r="G4514" s="196"/>
      <c r="H4514" s="196"/>
      <c r="I4514" s="196"/>
      <c r="J4514" s="196"/>
      <c r="K4514" s="196"/>
      <c r="L4514" s="196"/>
      <c r="M4514" s="196"/>
      <c r="N4514" s="196"/>
      <c r="O4514" s="196"/>
      <c r="P4514" s="196"/>
      <c r="Q4514" s="197" t="s">
        <v>1</v>
      </c>
    </row>
    <row r="4515" spans="1:17" x14ac:dyDescent="0.2">
      <c r="A4515" s="198" t="s">
        <v>77</v>
      </c>
      <c r="B4515" s="199" t="s">
        <v>208</v>
      </c>
      <c r="C4515" s="199" t="s">
        <v>211</v>
      </c>
      <c r="D4515" s="199" t="s">
        <v>197</v>
      </c>
      <c r="E4515" s="199"/>
      <c r="F4515" s="199"/>
      <c r="G4515" s="199"/>
      <c r="H4515" s="199"/>
      <c r="I4515" s="199"/>
      <c r="J4515" s="199"/>
      <c r="K4515" s="199"/>
      <c r="L4515" s="199"/>
      <c r="M4515" s="199"/>
      <c r="N4515" s="199"/>
      <c r="O4515" s="199"/>
      <c r="P4515" s="199"/>
      <c r="Q4515" s="200" t="s">
        <v>1</v>
      </c>
    </row>
    <row r="4516" spans="1:17" x14ac:dyDescent="0.2">
      <c r="A4516" s="195" t="s">
        <v>77</v>
      </c>
      <c r="B4516" s="196" t="s">
        <v>205</v>
      </c>
      <c r="C4516" s="196" t="s">
        <v>214</v>
      </c>
      <c r="D4516" s="196" t="s">
        <v>195</v>
      </c>
      <c r="E4516" s="196">
        <v>217070</v>
      </c>
      <c r="F4516" s="196">
        <v>202256</v>
      </c>
      <c r="G4516" s="196">
        <v>185376</v>
      </c>
      <c r="H4516" s="196">
        <v>188117</v>
      </c>
      <c r="I4516" s="196">
        <v>182549</v>
      </c>
      <c r="J4516" s="196">
        <v>183459</v>
      </c>
      <c r="K4516" s="196">
        <v>194580</v>
      </c>
      <c r="L4516" s="196">
        <v>176027</v>
      </c>
      <c r="M4516" s="196">
        <v>170792</v>
      </c>
      <c r="N4516" s="196">
        <v>182106</v>
      </c>
      <c r="O4516" s="196">
        <v>188690</v>
      </c>
      <c r="P4516" s="196"/>
      <c r="Q4516" s="197" t="s">
        <v>1</v>
      </c>
    </row>
    <row r="4517" spans="1:17" x14ac:dyDescent="0.2">
      <c r="A4517" s="198" t="s">
        <v>77</v>
      </c>
      <c r="B4517" s="199" t="s">
        <v>205</v>
      </c>
      <c r="C4517" s="199" t="s">
        <v>214</v>
      </c>
      <c r="D4517" s="199" t="s">
        <v>197</v>
      </c>
      <c r="E4517" s="199">
        <v>227703</v>
      </c>
      <c r="F4517" s="199">
        <v>211736</v>
      </c>
      <c r="G4517" s="199">
        <v>195259</v>
      </c>
      <c r="H4517" s="199">
        <v>197201</v>
      </c>
      <c r="I4517" s="199">
        <v>191351</v>
      </c>
      <c r="J4517" s="199">
        <v>192054</v>
      </c>
      <c r="K4517" s="199">
        <v>202789</v>
      </c>
      <c r="L4517" s="199">
        <v>183530</v>
      </c>
      <c r="M4517" s="199">
        <v>178317</v>
      </c>
      <c r="N4517" s="199">
        <v>187826</v>
      </c>
      <c r="O4517" s="199">
        <v>196347</v>
      </c>
      <c r="P4517" s="199"/>
      <c r="Q4517" s="200" t="s">
        <v>1</v>
      </c>
    </row>
    <row r="4518" spans="1:17" x14ac:dyDescent="0.2">
      <c r="A4518" s="195" t="s">
        <v>77</v>
      </c>
      <c r="B4518" s="196" t="s">
        <v>205</v>
      </c>
      <c r="C4518" s="196" t="s">
        <v>215</v>
      </c>
      <c r="D4518" s="196" t="s">
        <v>195</v>
      </c>
      <c r="E4518" s="196">
        <v>235820</v>
      </c>
      <c r="F4518" s="196">
        <v>216133</v>
      </c>
      <c r="G4518" s="196">
        <v>187490</v>
      </c>
      <c r="H4518" s="196">
        <v>201908</v>
      </c>
      <c r="I4518" s="196">
        <v>184808</v>
      </c>
      <c r="J4518" s="196">
        <v>182547</v>
      </c>
      <c r="K4518" s="196">
        <v>183021</v>
      </c>
      <c r="L4518" s="196">
        <v>171950</v>
      </c>
      <c r="M4518" s="196">
        <v>173368</v>
      </c>
      <c r="N4518" s="196">
        <v>169875</v>
      </c>
      <c r="O4518" s="196">
        <v>181467</v>
      </c>
      <c r="P4518" s="196"/>
      <c r="Q4518" s="197" t="s">
        <v>1</v>
      </c>
    </row>
    <row r="4519" spans="1:17" x14ac:dyDescent="0.2">
      <c r="A4519" s="198" t="s">
        <v>77</v>
      </c>
      <c r="B4519" s="199" t="s">
        <v>205</v>
      </c>
      <c r="C4519" s="199" t="s">
        <v>215</v>
      </c>
      <c r="D4519" s="199" t="s">
        <v>197</v>
      </c>
      <c r="E4519" s="199">
        <v>247781</v>
      </c>
      <c r="F4519" s="199">
        <v>226630</v>
      </c>
      <c r="G4519" s="199">
        <v>196558</v>
      </c>
      <c r="H4519" s="199">
        <v>210205</v>
      </c>
      <c r="I4519" s="199">
        <v>194185</v>
      </c>
      <c r="J4519" s="199">
        <v>191587</v>
      </c>
      <c r="K4519" s="199">
        <v>191242</v>
      </c>
      <c r="L4519" s="199">
        <v>179246</v>
      </c>
      <c r="M4519" s="199">
        <v>180949</v>
      </c>
      <c r="N4519" s="199">
        <v>177175</v>
      </c>
      <c r="O4519" s="199">
        <v>186954</v>
      </c>
      <c r="P4519" s="199"/>
      <c r="Q4519" s="200" t="s">
        <v>1</v>
      </c>
    </row>
    <row r="4520" spans="1:17" x14ac:dyDescent="0.2">
      <c r="A4520" s="195" t="s">
        <v>77</v>
      </c>
      <c r="B4520" s="196" t="s">
        <v>205</v>
      </c>
      <c r="C4520" s="196" t="s">
        <v>213</v>
      </c>
      <c r="D4520" s="196" t="s">
        <v>195</v>
      </c>
      <c r="E4520" s="196">
        <v>278589</v>
      </c>
      <c r="F4520" s="196">
        <v>235182</v>
      </c>
      <c r="G4520" s="196">
        <v>201033</v>
      </c>
      <c r="H4520" s="196">
        <v>215571</v>
      </c>
      <c r="I4520" s="196">
        <v>187035</v>
      </c>
      <c r="J4520" s="196">
        <v>184844</v>
      </c>
      <c r="K4520" s="196">
        <v>182018</v>
      </c>
      <c r="L4520" s="196">
        <v>162399</v>
      </c>
      <c r="M4520" s="196">
        <v>169971</v>
      </c>
      <c r="N4520" s="196">
        <v>172590</v>
      </c>
      <c r="O4520" s="196">
        <v>169183</v>
      </c>
      <c r="P4520" s="196"/>
      <c r="Q4520" s="197" t="s">
        <v>1</v>
      </c>
    </row>
    <row r="4521" spans="1:17" x14ac:dyDescent="0.2">
      <c r="A4521" s="198" t="s">
        <v>77</v>
      </c>
      <c r="B4521" s="199" t="s">
        <v>205</v>
      </c>
      <c r="C4521" s="199" t="s">
        <v>213</v>
      </c>
      <c r="D4521" s="199" t="s">
        <v>197</v>
      </c>
      <c r="E4521" s="199">
        <v>292583</v>
      </c>
      <c r="F4521" s="199">
        <v>246992</v>
      </c>
      <c r="G4521" s="199">
        <v>210249</v>
      </c>
      <c r="H4521" s="199">
        <v>226048</v>
      </c>
      <c r="I4521" s="199">
        <v>195790</v>
      </c>
      <c r="J4521" s="199">
        <v>194904</v>
      </c>
      <c r="K4521" s="199">
        <v>191136</v>
      </c>
      <c r="L4521" s="199">
        <v>169759</v>
      </c>
      <c r="M4521" s="199">
        <v>177012</v>
      </c>
      <c r="N4521" s="199">
        <v>180235</v>
      </c>
      <c r="O4521" s="199">
        <v>176648</v>
      </c>
      <c r="P4521" s="199"/>
      <c r="Q4521" s="200" t="s">
        <v>1</v>
      </c>
    </row>
    <row r="4522" spans="1:17" x14ac:dyDescent="0.2">
      <c r="A4522" s="195" t="s">
        <v>77</v>
      </c>
      <c r="B4522" s="196" t="s">
        <v>205</v>
      </c>
      <c r="C4522" s="196" t="s">
        <v>212</v>
      </c>
      <c r="D4522" s="196" t="s">
        <v>195</v>
      </c>
      <c r="E4522" s="196">
        <v>155034</v>
      </c>
      <c r="F4522" s="196">
        <v>277508</v>
      </c>
      <c r="G4522" s="196">
        <v>215536</v>
      </c>
      <c r="H4522" s="196">
        <v>234993</v>
      </c>
      <c r="I4522" s="196">
        <v>200866</v>
      </c>
      <c r="J4522" s="196">
        <v>187244</v>
      </c>
      <c r="K4522" s="196">
        <v>184632</v>
      </c>
      <c r="L4522" s="196">
        <v>161951</v>
      </c>
      <c r="M4522" s="196">
        <v>160376</v>
      </c>
      <c r="N4522" s="196">
        <v>169202</v>
      </c>
      <c r="O4522" s="196">
        <v>172076</v>
      </c>
      <c r="P4522" s="196"/>
      <c r="Q4522" s="197" t="s">
        <v>1</v>
      </c>
    </row>
    <row r="4523" spans="1:17" x14ac:dyDescent="0.2">
      <c r="A4523" s="198" t="s">
        <v>77</v>
      </c>
      <c r="B4523" s="199" t="s">
        <v>205</v>
      </c>
      <c r="C4523" s="199" t="s">
        <v>212</v>
      </c>
      <c r="D4523" s="199" t="s">
        <v>197</v>
      </c>
      <c r="E4523" s="199">
        <v>161154</v>
      </c>
      <c r="F4523" s="199">
        <v>292158</v>
      </c>
      <c r="G4523" s="199">
        <v>226231</v>
      </c>
      <c r="H4523" s="199">
        <v>247066</v>
      </c>
      <c r="I4523" s="199">
        <v>209995</v>
      </c>
      <c r="J4523" s="199">
        <v>196694</v>
      </c>
      <c r="K4523" s="199">
        <v>194616</v>
      </c>
      <c r="L4523" s="199">
        <v>170085</v>
      </c>
      <c r="M4523" s="199">
        <v>168171</v>
      </c>
      <c r="N4523" s="199">
        <v>176471</v>
      </c>
      <c r="O4523" s="199">
        <v>179604</v>
      </c>
      <c r="P4523" s="199"/>
      <c r="Q4523" s="200" t="s">
        <v>1</v>
      </c>
    </row>
    <row r="4524" spans="1:17" x14ac:dyDescent="0.2">
      <c r="A4524" s="195" t="s">
        <v>77</v>
      </c>
      <c r="B4524" s="196" t="s">
        <v>205</v>
      </c>
      <c r="C4524" s="196" t="s">
        <v>210</v>
      </c>
      <c r="D4524" s="196" t="s">
        <v>195</v>
      </c>
      <c r="E4524" s="196">
        <v>270033</v>
      </c>
      <c r="F4524" s="196">
        <v>156033</v>
      </c>
      <c r="G4524" s="196">
        <v>235463</v>
      </c>
      <c r="H4524" s="196">
        <v>276518</v>
      </c>
      <c r="I4524" s="196">
        <v>215752</v>
      </c>
      <c r="J4524" s="196">
        <v>201710</v>
      </c>
      <c r="K4524" s="196">
        <v>187633</v>
      </c>
      <c r="L4524" s="196">
        <v>165195</v>
      </c>
      <c r="M4524" s="196">
        <v>160328</v>
      </c>
      <c r="N4524" s="196">
        <v>160009</v>
      </c>
      <c r="O4524" s="196">
        <v>168838</v>
      </c>
      <c r="P4524" s="196"/>
      <c r="Q4524" s="197" t="s">
        <v>1</v>
      </c>
    </row>
    <row r="4525" spans="1:17" x14ac:dyDescent="0.2">
      <c r="A4525" s="198" t="s">
        <v>77</v>
      </c>
      <c r="B4525" s="199" t="s">
        <v>205</v>
      </c>
      <c r="C4525" s="199" t="s">
        <v>210</v>
      </c>
      <c r="D4525" s="199" t="s">
        <v>197</v>
      </c>
      <c r="E4525" s="199">
        <v>281294</v>
      </c>
      <c r="F4525" s="199">
        <v>163290</v>
      </c>
      <c r="G4525" s="199">
        <v>248351</v>
      </c>
      <c r="H4525" s="199">
        <v>291438</v>
      </c>
      <c r="I4525" s="199">
        <v>226861</v>
      </c>
      <c r="J4525" s="199">
        <v>212230</v>
      </c>
      <c r="K4525" s="199">
        <v>197603</v>
      </c>
      <c r="L4525" s="199">
        <v>174179</v>
      </c>
      <c r="M4525" s="199">
        <v>168888</v>
      </c>
      <c r="N4525" s="199">
        <v>168041</v>
      </c>
      <c r="O4525" s="199">
        <v>176287</v>
      </c>
      <c r="P4525" s="199"/>
      <c r="Q4525" s="200" t="s">
        <v>1</v>
      </c>
    </row>
    <row r="4526" spans="1:17" x14ac:dyDescent="0.2">
      <c r="A4526" s="195" t="s">
        <v>77</v>
      </c>
      <c r="B4526" s="196" t="s">
        <v>205</v>
      </c>
      <c r="C4526" s="196" t="s">
        <v>206</v>
      </c>
      <c r="D4526" s="196" t="s">
        <v>195</v>
      </c>
      <c r="E4526" s="196"/>
      <c r="F4526" s="196"/>
      <c r="G4526" s="196"/>
      <c r="H4526" s="196"/>
      <c r="I4526" s="196"/>
      <c r="J4526" s="196"/>
      <c r="K4526" s="196"/>
      <c r="L4526" s="196"/>
      <c r="M4526" s="196"/>
      <c r="N4526" s="196"/>
      <c r="O4526" s="196"/>
      <c r="P4526" s="196"/>
      <c r="Q4526" s="197" t="s">
        <v>1</v>
      </c>
    </row>
    <row r="4527" spans="1:17" x14ac:dyDescent="0.2">
      <c r="A4527" s="198" t="s">
        <v>77</v>
      </c>
      <c r="B4527" s="199" t="s">
        <v>205</v>
      </c>
      <c r="C4527" s="199" t="s">
        <v>206</v>
      </c>
      <c r="D4527" s="199" t="s">
        <v>197</v>
      </c>
      <c r="E4527" s="199"/>
      <c r="F4527" s="199"/>
      <c r="G4527" s="199"/>
      <c r="H4527" s="199"/>
      <c r="I4527" s="199"/>
      <c r="J4527" s="199"/>
      <c r="K4527" s="199"/>
      <c r="L4527" s="199"/>
      <c r="M4527" s="199"/>
      <c r="N4527" s="199"/>
      <c r="O4527" s="199"/>
      <c r="P4527" s="199"/>
      <c r="Q4527" s="200" t="s">
        <v>1</v>
      </c>
    </row>
    <row r="4528" spans="1:17" x14ac:dyDescent="0.2">
      <c r="A4528" s="195" t="s">
        <v>77</v>
      </c>
      <c r="B4528" s="196" t="s">
        <v>205</v>
      </c>
      <c r="C4528" s="196" t="s">
        <v>211</v>
      </c>
      <c r="D4528" s="196" t="s">
        <v>195</v>
      </c>
      <c r="E4528" s="199"/>
      <c r="F4528" s="199"/>
      <c r="G4528" s="199"/>
      <c r="H4528" s="199"/>
      <c r="I4528" s="199"/>
      <c r="J4528" s="199"/>
      <c r="K4528" s="199"/>
      <c r="L4528" s="199"/>
      <c r="M4528" s="199"/>
      <c r="N4528" s="199"/>
      <c r="O4528" s="199"/>
      <c r="P4528" s="199"/>
      <c r="Q4528" s="200"/>
    </row>
    <row r="4529" spans="1:17" x14ac:dyDescent="0.2">
      <c r="A4529" s="198" t="s">
        <v>77</v>
      </c>
      <c r="B4529" s="199" t="s">
        <v>205</v>
      </c>
      <c r="C4529" s="199" t="s">
        <v>211</v>
      </c>
      <c r="D4529" s="199" t="s">
        <v>197</v>
      </c>
      <c r="E4529" s="199"/>
      <c r="F4529" s="199"/>
      <c r="G4529" s="199"/>
      <c r="H4529" s="199"/>
      <c r="I4529" s="199"/>
      <c r="J4529" s="199"/>
      <c r="K4529" s="199"/>
      <c r="L4529" s="199"/>
      <c r="M4529" s="199"/>
      <c r="N4529" s="199"/>
      <c r="O4529" s="199"/>
      <c r="P4529" s="199"/>
      <c r="Q4529" s="200"/>
    </row>
    <row r="4530" spans="1:17" x14ac:dyDescent="0.2">
      <c r="A4530" s="195" t="s">
        <v>77</v>
      </c>
      <c r="B4530" s="196" t="s">
        <v>205</v>
      </c>
      <c r="C4530" s="196" t="s">
        <v>1087</v>
      </c>
      <c r="D4530" s="196" t="s">
        <v>195</v>
      </c>
      <c r="E4530" s="199"/>
      <c r="F4530" s="199"/>
      <c r="G4530" s="199"/>
      <c r="H4530" s="199"/>
      <c r="I4530" s="199"/>
      <c r="J4530" s="199"/>
      <c r="K4530" s="199"/>
      <c r="L4530" s="199"/>
      <c r="M4530" s="199"/>
      <c r="N4530" s="199"/>
      <c r="O4530" s="199"/>
      <c r="P4530" s="199"/>
      <c r="Q4530" s="200"/>
    </row>
    <row r="4531" spans="1:17" x14ac:dyDescent="0.2">
      <c r="A4531" s="198" t="s">
        <v>77</v>
      </c>
      <c r="B4531" s="199" t="s">
        <v>205</v>
      </c>
      <c r="C4531" s="199" t="s">
        <v>1087</v>
      </c>
      <c r="D4531" s="199" t="s">
        <v>197</v>
      </c>
      <c r="E4531" s="199"/>
      <c r="F4531" s="199"/>
      <c r="G4531" s="199"/>
      <c r="H4531" s="199"/>
      <c r="I4531" s="199"/>
      <c r="J4531" s="199"/>
      <c r="K4531" s="199"/>
      <c r="L4531" s="199"/>
      <c r="M4531" s="199"/>
      <c r="N4531" s="199"/>
      <c r="O4531" s="199"/>
      <c r="P4531" s="199"/>
      <c r="Q4531" s="200"/>
    </row>
    <row r="4532" spans="1:17" x14ac:dyDescent="0.2">
      <c r="A4532" s="195" t="s">
        <v>77</v>
      </c>
      <c r="B4532" s="196" t="s">
        <v>209</v>
      </c>
      <c r="C4532" s="196" t="s">
        <v>214</v>
      </c>
      <c r="D4532" s="196" t="s">
        <v>195</v>
      </c>
      <c r="E4532" s="196">
        <v>0.29804999999999998</v>
      </c>
      <c r="F4532" s="196">
        <v>0.23319999999999999</v>
      </c>
      <c r="G4532" s="196">
        <v>0.17152000000000001</v>
      </c>
      <c r="H4532" s="196">
        <v>0.17333999999999999</v>
      </c>
      <c r="I4532" s="196">
        <v>0.1545</v>
      </c>
      <c r="J4532" s="196">
        <v>0.14365</v>
      </c>
      <c r="K4532" s="196">
        <v>0.15315999999999999</v>
      </c>
      <c r="L4532" s="196">
        <v>0.13829</v>
      </c>
      <c r="M4532" s="196">
        <v>0.11569</v>
      </c>
      <c r="N4532" s="196">
        <v>0.12714</v>
      </c>
      <c r="O4532" s="196">
        <v>0.14613999999999999</v>
      </c>
      <c r="P4532" s="196"/>
      <c r="Q4532" s="197" t="s">
        <v>1</v>
      </c>
    </row>
    <row r="4533" spans="1:17" x14ac:dyDescent="0.2">
      <c r="A4533" s="198" t="s">
        <v>77</v>
      </c>
      <c r="B4533" s="199" t="s">
        <v>209</v>
      </c>
      <c r="C4533" s="199" t="s">
        <v>214</v>
      </c>
      <c r="D4533" s="199" t="s">
        <v>197</v>
      </c>
      <c r="E4533" s="199">
        <v>0.29776000000000002</v>
      </c>
      <c r="F4533" s="199">
        <v>0.23296</v>
      </c>
      <c r="G4533" s="199">
        <v>0.17111000000000001</v>
      </c>
      <c r="H4533" s="199">
        <v>0.17363999999999999</v>
      </c>
      <c r="I4533" s="199">
        <v>0.15523999999999999</v>
      </c>
      <c r="J4533" s="199">
        <v>0.14394000000000001</v>
      </c>
      <c r="K4533" s="199">
        <v>0.15195</v>
      </c>
      <c r="L4533" s="199">
        <v>0.13783999999999999</v>
      </c>
      <c r="M4533" s="199">
        <v>0.11629</v>
      </c>
      <c r="N4533" s="199">
        <v>0.23794999999999999</v>
      </c>
      <c r="O4533" s="199">
        <v>0.22867999999999999</v>
      </c>
      <c r="P4533" s="199"/>
      <c r="Q4533" s="200" t="s">
        <v>1</v>
      </c>
    </row>
    <row r="4534" spans="1:17" x14ac:dyDescent="0.2">
      <c r="A4534" s="195" t="s">
        <v>77</v>
      </c>
      <c r="B4534" s="196" t="s">
        <v>209</v>
      </c>
      <c r="C4534" s="196" t="s">
        <v>215</v>
      </c>
      <c r="D4534" s="196" t="s">
        <v>195</v>
      </c>
      <c r="E4534" s="196">
        <v>8.4129999999999996E-2</v>
      </c>
      <c r="F4534" s="196">
        <v>5.7329999999999999E-2</v>
      </c>
      <c r="G4534" s="196">
        <v>3.5209999999999998E-2</v>
      </c>
      <c r="H4534" s="196">
        <v>4.7050000000000002E-2</v>
      </c>
      <c r="I4534" s="196">
        <v>3.456E-2</v>
      </c>
      <c r="J4534" s="196">
        <v>4.0239999999999998E-2</v>
      </c>
      <c r="K4534" s="196">
        <v>3.041E-2</v>
      </c>
      <c r="L4534" s="196">
        <v>2.742E-2</v>
      </c>
      <c r="M4534" s="196">
        <v>5.4339999999999999E-2</v>
      </c>
      <c r="N4534" s="196">
        <v>3.8010000000000002E-2</v>
      </c>
      <c r="O4534" s="196">
        <v>3.4459999999999998E-2</v>
      </c>
      <c r="P4534" s="196"/>
      <c r="Q4534" s="197" t="s">
        <v>1</v>
      </c>
    </row>
    <row r="4535" spans="1:17" x14ac:dyDescent="0.2">
      <c r="A4535" s="198" t="s">
        <v>77</v>
      </c>
      <c r="B4535" s="199" t="s">
        <v>209</v>
      </c>
      <c r="C4535" s="199" t="s">
        <v>215</v>
      </c>
      <c r="D4535" s="199" t="s">
        <v>197</v>
      </c>
      <c r="E4535" s="199">
        <v>8.4750000000000006E-2</v>
      </c>
      <c r="F4535" s="199">
        <v>5.7099999999999998E-2</v>
      </c>
      <c r="G4535" s="199">
        <v>3.4770000000000002E-2</v>
      </c>
      <c r="H4535" s="199">
        <v>4.7489999999999997E-2</v>
      </c>
      <c r="I4535" s="199">
        <v>3.4529999999999998E-2</v>
      </c>
      <c r="J4535" s="199">
        <v>4.0390000000000002E-2</v>
      </c>
      <c r="K4535" s="199">
        <v>3.0859999999999999E-2</v>
      </c>
      <c r="L4535" s="199">
        <v>2.7279999999999999E-2</v>
      </c>
      <c r="M4535" s="199">
        <v>5.4280000000000002E-2</v>
      </c>
      <c r="N4535" s="199">
        <v>5.5739999999999998E-2</v>
      </c>
      <c r="O4535" s="199">
        <v>5.7360000000000001E-2</v>
      </c>
      <c r="P4535" s="199"/>
      <c r="Q4535" s="200" t="s">
        <v>1</v>
      </c>
    </row>
    <row r="4536" spans="1:17" x14ac:dyDescent="0.2">
      <c r="A4536" s="195" t="s">
        <v>77</v>
      </c>
      <c r="B4536" s="196" t="s">
        <v>209</v>
      </c>
      <c r="C4536" s="196" t="s">
        <v>213</v>
      </c>
      <c r="D4536" s="196" t="s">
        <v>195</v>
      </c>
      <c r="E4536" s="196">
        <v>5.1630000000000002E-2</v>
      </c>
      <c r="F4536" s="196">
        <v>4.2320000000000003E-2</v>
      </c>
      <c r="G4536" s="196">
        <v>1.7399999999999999E-2</v>
      </c>
      <c r="H4536" s="196">
        <v>2.9950000000000001E-2</v>
      </c>
      <c r="I4536" s="196">
        <v>1.5900000000000001E-2</v>
      </c>
      <c r="J4536" s="196">
        <v>1.4540000000000001E-2</v>
      </c>
      <c r="K4536" s="196">
        <v>1.8890000000000001E-2</v>
      </c>
      <c r="L4536" s="196">
        <v>1.78E-2</v>
      </c>
      <c r="M4536" s="196">
        <v>3.9419999999999997E-2</v>
      </c>
      <c r="N4536" s="196">
        <v>1.6199999999999999E-2</v>
      </c>
      <c r="O4536" s="196">
        <v>2.1479999999999999E-2</v>
      </c>
      <c r="P4536" s="196"/>
      <c r="Q4536" s="197" t="s">
        <v>1</v>
      </c>
    </row>
    <row r="4537" spans="1:17" x14ac:dyDescent="0.2">
      <c r="A4537" s="198" t="s">
        <v>77</v>
      </c>
      <c r="B4537" s="199" t="s">
        <v>209</v>
      </c>
      <c r="C4537" s="199" t="s">
        <v>213</v>
      </c>
      <c r="D4537" s="199" t="s">
        <v>197</v>
      </c>
      <c r="E4537" s="199">
        <v>5.1360000000000003E-2</v>
      </c>
      <c r="F4537" s="199">
        <v>4.2750000000000003E-2</v>
      </c>
      <c r="G4537" s="199">
        <v>1.7160000000000002E-2</v>
      </c>
      <c r="H4537" s="199">
        <v>3.0089999999999999E-2</v>
      </c>
      <c r="I4537" s="199">
        <v>1.5800000000000002E-2</v>
      </c>
      <c r="J4537" s="199">
        <v>1.44E-2</v>
      </c>
      <c r="K4537" s="199">
        <v>1.9089999999999999E-2</v>
      </c>
      <c r="L4537" s="199">
        <v>1.7760000000000001E-2</v>
      </c>
      <c r="M4537" s="199">
        <v>3.9899999999999998E-2</v>
      </c>
      <c r="N4537" s="199">
        <v>2.8809999999999999E-2</v>
      </c>
      <c r="O4537" s="199">
        <v>3.4180000000000002E-2</v>
      </c>
      <c r="P4537" s="199"/>
      <c r="Q4537" s="200" t="s">
        <v>1</v>
      </c>
    </row>
    <row r="4538" spans="1:17" x14ac:dyDescent="0.2">
      <c r="A4538" s="195" t="s">
        <v>77</v>
      </c>
      <c r="B4538" s="196" t="s">
        <v>209</v>
      </c>
      <c r="C4538" s="196" t="s">
        <v>212</v>
      </c>
      <c r="D4538" s="196" t="s">
        <v>195</v>
      </c>
      <c r="E4538" s="196">
        <v>3.9390000000000001E-2</v>
      </c>
      <c r="F4538" s="196">
        <v>3.7629999999999997E-2</v>
      </c>
      <c r="G4538" s="196">
        <v>2.349E-2</v>
      </c>
      <c r="H4538" s="196">
        <v>2.6380000000000001E-2</v>
      </c>
      <c r="I4538" s="196">
        <v>1.473E-2</v>
      </c>
      <c r="J4538" s="196">
        <v>1.3860000000000001E-2</v>
      </c>
      <c r="K4538" s="196">
        <v>1.4579999999999999E-2</v>
      </c>
      <c r="L4538" s="196">
        <v>1.214E-2</v>
      </c>
      <c r="M4538" s="196">
        <v>2.954E-2</v>
      </c>
      <c r="N4538" s="196">
        <v>1.584E-2</v>
      </c>
      <c r="O4538" s="196">
        <v>1.9810000000000001E-2</v>
      </c>
      <c r="P4538" s="196"/>
      <c r="Q4538" s="197" t="s">
        <v>1</v>
      </c>
    </row>
    <row r="4539" spans="1:17" x14ac:dyDescent="0.2">
      <c r="A4539" s="198" t="s">
        <v>77</v>
      </c>
      <c r="B4539" s="199" t="s">
        <v>209</v>
      </c>
      <c r="C4539" s="199" t="s">
        <v>212</v>
      </c>
      <c r="D4539" s="199" t="s">
        <v>197</v>
      </c>
      <c r="E4539" s="199">
        <v>3.9170000000000003E-2</v>
      </c>
      <c r="F4539" s="199">
        <v>3.7940000000000002E-2</v>
      </c>
      <c r="G4539" s="199">
        <v>2.3980000000000001E-2</v>
      </c>
      <c r="H4539" s="199">
        <v>2.6610000000000002E-2</v>
      </c>
      <c r="I4539" s="199">
        <v>1.464E-2</v>
      </c>
      <c r="J4539" s="199">
        <v>1.4290000000000001E-2</v>
      </c>
      <c r="K4539" s="199">
        <v>1.4959999999999999E-2</v>
      </c>
      <c r="L4539" s="199">
        <v>1.2189999999999999E-2</v>
      </c>
      <c r="M4539" s="199">
        <v>2.9680000000000002E-2</v>
      </c>
      <c r="N4539" s="199">
        <v>2.743E-2</v>
      </c>
      <c r="O4539" s="199">
        <v>3.1390000000000001E-2</v>
      </c>
      <c r="P4539" s="199"/>
      <c r="Q4539" s="200" t="s">
        <v>1</v>
      </c>
    </row>
    <row r="4540" spans="1:17" x14ac:dyDescent="0.2">
      <c r="A4540" s="195" t="s">
        <v>77</v>
      </c>
      <c r="B4540" s="196" t="s">
        <v>209</v>
      </c>
      <c r="C4540" s="196" t="s">
        <v>210</v>
      </c>
      <c r="D4540" s="196" t="s">
        <v>195</v>
      </c>
      <c r="E4540" s="196"/>
      <c r="F4540" s="196"/>
      <c r="G4540" s="196"/>
      <c r="H4540" s="196"/>
      <c r="I4540" s="196"/>
      <c r="J4540" s="196"/>
      <c r="K4540" s="196"/>
      <c r="L4540" s="196"/>
      <c r="M4540" s="196"/>
      <c r="N4540" s="196"/>
      <c r="O4540" s="196"/>
      <c r="P4540" s="196"/>
      <c r="Q4540" s="197" t="s">
        <v>1</v>
      </c>
    </row>
    <row r="4541" spans="1:17" x14ac:dyDescent="0.2">
      <c r="A4541" s="198" t="s">
        <v>77</v>
      </c>
      <c r="B4541" s="199" t="s">
        <v>209</v>
      </c>
      <c r="C4541" s="199" t="s">
        <v>210</v>
      </c>
      <c r="D4541" s="199" t="s">
        <v>197</v>
      </c>
      <c r="E4541" s="199"/>
      <c r="F4541" s="199"/>
      <c r="G4541" s="199"/>
      <c r="H4541" s="199"/>
      <c r="I4541" s="199"/>
      <c r="J4541" s="199"/>
      <c r="K4541" s="199"/>
      <c r="L4541" s="199"/>
      <c r="M4541" s="199"/>
      <c r="N4541" s="199"/>
      <c r="O4541" s="199"/>
      <c r="P4541" s="199"/>
      <c r="Q4541" s="200" t="s">
        <v>1</v>
      </c>
    </row>
    <row r="4542" spans="1:17" x14ac:dyDescent="0.2">
      <c r="A4542" s="195" t="s">
        <v>77</v>
      </c>
      <c r="B4542" s="196" t="s">
        <v>209</v>
      </c>
      <c r="C4542" s="196" t="s">
        <v>206</v>
      </c>
      <c r="D4542" s="196" t="s">
        <v>195</v>
      </c>
      <c r="E4542" s="196"/>
      <c r="F4542" s="196"/>
      <c r="G4542" s="196"/>
      <c r="H4542" s="196"/>
      <c r="I4542" s="196"/>
      <c r="J4542" s="196"/>
      <c r="K4542" s="196"/>
      <c r="L4542" s="196"/>
      <c r="M4542" s="196"/>
      <c r="N4542" s="196"/>
      <c r="O4542" s="196"/>
      <c r="P4542" s="196"/>
      <c r="Q4542" s="197" t="s">
        <v>1</v>
      </c>
    </row>
    <row r="4543" spans="1:17" x14ac:dyDescent="0.2">
      <c r="A4543" s="198" t="s">
        <v>77</v>
      </c>
      <c r="B4543" s="199" t="s">
        <v>209</v>
      </c>
      <c r="C4543" s="199" t="s">
        <v>206</v>
      </c>
      <c r="D4543" s="199" t="s">
        <v>197</v>
      </c>
      <c r="E4543" s="199"/>
      <c r="F4543" s="199"/>
      <c r="G4543" s="199"/>
      <c r="H4543" s="199"/>
      <c r="I4543" s="199"/>
      <c r="J4543" s="199"/>
      <c r="K4543" s="199"/>
      <c r="L4543" s="199"/>
      <c r="M4543" s="199"/>
      <c r="N4543" s="199"/>
      <c r="O4543" s="199"/>
      <c r="P4543" s="199"/>
      <c r="Q4543" s="200" t="s">
        <v>1</v>
      </c>
    </row>
    <row r="4544" spans="1:17" x14ac:dyDescent="0.2">
      <c r="A4544" s="195" t="s">
        <v>77</v>
      </c>
      <c r="B4544" s="196" t="s">
        <v>209</v>
      </c>
      <c r="C4544" s="196" t="s">
        <v>211</v>
      </c>
      <c r="D4544" s="196" t="s">
        <v>195</v>
      </c>
      <c r="E4544" s="196"/>
      <c r="F4544" s="196"/>
      <c r="G4544" s="196"/>
      <c r="H4544" s="196"/>
      <c r="I4544" s="196"/>
      <c r="J4544" s="196"/>
      <c r="K4544" s="196"/>
      <c r="L4544" s="196"/>
      <c r="M4544" s="196"/>
      <c r="N4544" s="196"/>
      <c r="O4544" s="196"/>
      <c r="P4544" s="196"/>
      <c r="Q4544" s="197" t="s">
        <v>1</v>
      </c>
    </row>
    <row r="4545" spans="1:17" x14ac:dyDescent="0.2">
      <c r="A4545" s="198" t="s">
        <v>77</v>
      </c>
      <c r="B4545" s="199" t="s">
        <v>209</v>
      </c>
      <c r="C4545" s="199" t="s">
        <v>211</v>
      </c>
      <c r="D4545" s="199" t="s">
        <v>197</v>
      </c>
      <c r="E4545" s="199"/>
      <c r="F4545" s="199"/>
      <c r="G4545" s="199"/>
      <c r="H4545" s="199"/>
      <c r="I4545" s="199"/>
      <c r="J4545" s="199"/>
      <c r="K4545" s="199"/>
      <c r="L4545" s="199"/>
      <c r="M4545" s="199"/>
      <c r="N4545" s="199"/>
      <c r="O4545" s="199"/>
      <c r="P4545" s="199"/>
      <c r="Q4545" s="200" t="s">
        <v>1</v>
      </c>
    </row>
    <row r="4546" spans="1:17" x14ac:dyDescent="0.2">
      <c r="A4546" s="195" t="s">
        <v>77</v>
      </c>
      <c r="B4546" s="196" t="s">
        <v>207</v>
      </c>
      <c r="C4546" s="196" t="s">
        <v>214</v>
      </c>
      <c r="D4546" s="196" t="s">
        <v>195</v>
      </c>
      <c r="E4546" s="196">
        <v>2.9479999999999999E-2</v>
      </c>
      <c r="F4546" s="196">
        <v>2.1749999999999999E-2</v>
      </c>
      <c r="G4546" s="196">
        <v>1.5640000000000001E-2</v>
      </c>
      <c r="H4546" s="196">
        <v>1.9140000000000001E-2</v>
      </c>
      <c r="I4546" s="196">
        <v>7.1199999999999996E-3</v>
      </c>
      <c r="J4546" s="196">
        <v>6.0000000000000001E-3</v>
      </c>
      <c r="K4546" s="196">
        <v>6.1700000000000001E-3</v>
      </c>
      <c r="L4546" s="196">
        <v>6.2500000000000003E-3</v>
      </c>
      <c r="M4546" s="196">
        <v>2.5180000000000001E-2</v>
      </c>
      <c r="N4546" s="196">
        <v>6.0400000000000002E-3</v>
      </c>
      <c r="O4546" s="196">
        <v>1.7489999999999999E-2</v>
      </c>
      <c r="P4546" s="196"/>
      <c r="Q4546" s="197" t="s">
        <v>1</v>
      </c>
    </row>
    <row r="4547" spans="1:17" x14ac:dyDescent="0.2">
      <c r="A4547" s="198" t="s">
        <v>77</v>
      </c>
      <c r="B4547" s="199" t="s">
        <v>207</v>
      </c>
      <c r="C4547" s="199" t="s">
        <v>214</v>
      </c>
      <c r="D4547" s="199" t="s">
        <v>197</v>
      </c>
      <c r="E4547" s="199">
        <v>2.9860000000000001E-2</v>
      </c>
      <c r="F4547" s="199">
        <v>2.1250000000000002E-2</v>
      </c>
      <c r="G4547" s="199">
        <v>1.5879999999999998E-2</v>
      </c>
      <c r="H4547" s="199">
        <v>1.8759999999999999E-2</v>
      </c>
      <c r="I4547" s="199">
        <v>6.79E-3</v>
      </c>
      <c r="J4547" s="199">
        <v>6.2500000000000003E-3</v>
      </c>
      <c r="K4547" s="199">
        <v>6.4099999999999999E-3</v>
      </c>
      <c r="L4547" s="199">
        <v>5.9899999999999997E-3</v>
      </c>
      <c r="M4547" s="199">
        <v>2.5239999999999999E-2</v>
      </c>
      <c r="N4547" s="199">
        <v>5.8599999999999998E-3</v>
      </c>
      <c r="O4547" s="199">
        <v>1.7829999999999999E-2</v>
      </c>
      <c r="P4547" s="199"/>
      <c r="Q4547" s="200" t="s">
        <v>1</v>
      </c>
    </row>
    <row r="4548" spans="1:17" x14ac:dyDescent="0.2">
      <c r="A4548" s="195" t="s">
        <v>77</v>
      </c>
      <c r="B4548" s="196" t="s">
        <v>207</v>
      </c>
      <c r="C4548" s="196" t="s">
        <v>215</v>
      </c>
      <c r="D4548" s="196" t="s">
        <v>195</v>
      </c>
      <c r="E4548" s="196">
        <v>2.5870000000000001E-2</v>
      </c>
      <c r="F4548" s="196">
        <v>1.7579999999999998E-2</v>
      </c>
      <c r="G4548" s="196">
        <v>1.227E-2</v>
      </c>
      <c r="H4548" s="196">
        <v>1.2880000000000001E-2</v>
      </c>
      <c r="I4548" s="196">
        <v>6.4900000000000001E-3</v>
      </c>
      <c r="J4548" s="196"/>
      <c r="K4548" s="196">
        <v>5.4599999999999996E-3</v>
      </c>
      <c r="L4548" s="196"/>
      <c r="M4548" s="196">
        <v>2.4230000000000002E-2</v>
      </c>
      <c r="N4548" s="196"/>
      <c r="O4548" s="196">
        <v>1.047E-2</v>
      </c>
      <c r="P4548" s="196"/>
      <c r="Q4548" s="197" t="s">
        <v>1</v>
      </c>
    </row>
    <row r="4549" spans="1:17" x14ac:dyDescent="0.2">
      <c r="A4549" s="198" t="s">
        <v>77</v>
      </c>
      <c r="B4549" s="199" t="s">
        <v>207</v>
      </c>
      <c r="C4549" s="199" t="s">
        <v>215</v>
      </c>
      <c r="D4549" s="199" t="s">
        <v>197</v>
      </c>
      <c r="E4549" s="199">
        <v>2.623E-2</v>
      </c>
      <c r="F4549" s="199">
        <v>1.721E-2</v>
      </c>
      <c r="G4549" s="199">
        <v>1.221E-2</v>
      </c>
      <c r="H4549" s="199">
        <v>1.332E-2</v>
      </c>
      <c r="I4549" s="199">
        <v>6.1799999999999997E-3</v>
      </c>
      <c r="J4549" s="199"/>
      <c r="K4549" s="199">
        <v>5.7499999999999999E-3</v>
      </c>
      <c r="L4549" s="199">
        <v>5.0200000000000002E-3</v>
      </c>
      <c r="M4549" s="199">
        <v>2.4320000000000001E-2</v>
      </c>
      <c r="N4549" s="199">
        <v>5.64E-3</v>
      </c>
      <c r="O4549" s="199">
        <v>1.8190000000000001E-2</v>
      </c>
      <c r="P4549" s="199"/>
      <c r="Q4549" s="200" t="s">
        <v>1</v>
      </c>
    </row>
    <row r="4550" spans="1:17" x14ac:dyDescent="0.2">
      <c r="A4550" s="195" t="s">
        <v>77</v>
      </c>
      <c r="B4550" s="196" t="s">
        <v>207</v>
      </c>
      <c r="C4550" s="196" t="s">
        <v>213</v>
      </c>
      <c r="D4550" s="196" t="s">
        <v>195</v>
      </c>
      <c r="E4550" s="196">
        <v>2.0820000000000002E-2</v>
      </c>
      <c r="F4550" s="196">
        <v>1.8710000000000001E-2</v>
      </c>
      <c r="G4550" s="196">
        <v>8.4600000000000005E-3</v>
      </c>
      <c r="H4550" s="196">
        <v>1.392E-2</v>
      </c>
      <c r="I4550" s="196">
        <v>6.4200000000000004E-3</v>
      </c>
      <c r="J4550" s="196">
        <v>5.4099999999999999E-3</v>
      </c>
      <c r="K4550" s="196">
        <v>7.6899999999999998E-3</v>
      </c>
      <c r="L4550" s="196">
        <v>7.3899999999999999E-3</v>
      </c>
      <c r="M4550" s="196">
        <v>0.02</v>
      </c>
      <c r="N4550" s="196"/>
      <c r="O4550" s="196">
        <v>1.005E-2</v>
      </c>
      <c r="P4550" s="196"/>
      <c r="Q4550" s="197" t="s">
        <v>1</v>
      </c>
    </row>
    <row r="4551" spans="1:17" x14ac:dyDescent="0.2">
      <c r="A4551" s="198" t="s">
        <v>77</v>
      </c>
      <c r="B4551" s="199" t="s">
        <v>207</v>
      </c>
      <c r="C4551" s="199" t="s">
        <v>213</v>
      </c>
      <c r="D4551" s="199" t="s">
        <v>197</v>
      </c>
      <c r="E4551" s="199">
        <v>2.051E-2</v>
      </c>
      <c r="F4551" s="199">
        <v>1.8620000000000001E-2</v>
      </c>
      <c r="G4551" s="199">
        <v>8.5599999999999999E-3</v>
      </c>
      <c r="H4551" s="199">
        <v>1.4160000000000001E-2</v>
      </c>
      <c r="I4551" s="199">
        <v>6.6400000000000001E-3</v>
      </c>
      <c r="J4551" s="199">
        <v>5.13E-3</v>
      </c>
      <c r="K4551" s="199">
        <v>7.3200000000000001E-3</v>
      </c>
      <c r="L4551" s="199">
        <v>7.0699999999999999E-3</v>
      </c>
      <c r="M4551" s="199">
        <v>2.034E-2</v>
      </c>
      <c r="N4551" s="199">
        <v>6.6600000000000001E-3</v>
      </c>
      <c r="O4551" s="199">
        <v>1.6979999999999999E-2</v>
      </c>
      <c r="P4551" s="199"/>
      <c r="Q4551" s="200" t="s">
        <v>1</v>
      </c>
    </row>
    <row r="4552" spans="1:17" x14ac:dyDescent="0.2">
      <c r="A4552" s="195" t="s">
        <v>77</v>
      </c>
      <c r="B4552" s="196" t="s">
        <v>207</v>
      </c>
      <c r="C4552" s="196" t="s">
        <v>212</v>
      </c>
      <c r="D4552" s="196" t="s">
        <v>195</v>
      </c>
      <c r="E4552" s="196">
        <v>3.6769999999999997E-2</v>
      </c>
      <c r="F4552" s="196">
        <v>9.7300000000000008E-3</v>
      </c>
      <c r="G4552" s="196">
        <v>1.206E-2</v>
      </c>
      <c r="H4552" s="196">
        <v>1.234E-2</v>
      </c>
      <c r="I4552" s="196">
        <v>6.9699999999999996E-3</v>
      </c>
      <c r="J4552" s="196"/>
      <c r="K4552" s="196">
        <v>5.96E-3</v>
      </c>
      <c r="L4552" s="196">
        <v>6.79E-3</v>
      </c>
      <c r="M4552" s="196">
        <v>1.9949999999999999E-2</v>
      </c>
      <c r="N4552" s="196"/>
      <c r="O4552" s="196">
        <v>1.162E-2</v>
      </c>
      <c r="P4552" s="196"/>
      <c r="Q4552" s="197" t="s">
        <v>1</v>
      </c>
    </row>
    <row r="4553" spans="1:17" x14ac:dyDescent="0.2">
      <c r="A4553" s="198" t="s">
        <v>77</v>
      </c>
      <c r="B4553" s="199" t="s">
        <v>207</v>
      </c>
      <c r="C4553" s="199" t="s">
        <v>212</v>
      </c>
      <c r="D4553" s="199" t="s">
        <v>197</v>
      </c>
      <c r="E4553" s="199">
        <v>3.7229999999999999E-2</v>
      </c>
      <c r="F4553" s="199">
        <v>9.9299999999999996E-3</v>
      </c>
      <c r="G4553" s="199">
        <v>1.238E-2</v>
      </c>
      <c r="H4553" s="199">
        <v>1.214E-2</v>
      </c>
      <c r="I4553" s="199">
        <v>6.6699999999999997E-3</v>
      </c>
      <c r="J4553" s="199"/>
      <c r="K4553" s="199">
        <v>5.6499999999999996E-3</v>
      </c>
      <c r="L4553" s="199">
        <v>7.0600000000000003E-3</v>
      </c>
      <c r="M4553" s="199">
        <v>2.0219999999999998E-2</v>
      </c>
      <c r="N4553" s="199"/>
      <c r="O4553" s="199">
        <v>1.7260000000000001E-2</v>
      </c>
      <c r="P4553" s="199"/>
      <c r="Q4553" s="200" t="s">
        <v>1</v>
      </c>
    </row>
    <row r="4554" spans="1:17" x14ac:dyDescent="0.2">
      <c r="A4554" s="195" t="s">
        <v>77</v>
      </c>
      <c r="B4554" s="196" t="s">
        <v>207</v>
      </c>
      <c r="C4554" s="196" t="s">
        <v>210</v>
      </c>
      <c r="D4554" s="196" t="s">
        <v>195</v>
      </c>
      <c r="E4554" s="196">
        <v>2.333E-2</v>
      </c>
      <c r="F4554" s="196">
        <v>1.6660000000000001E-2</v>
      </c>
      <c r="G4554" s="196">
        <v>5.9500000000000004E-3</v>
      </c>
      <c r="H4554" s="196"/>
      <c r="I4554" s="196"/>
      <c r="J4554" s="196">
        <v>6.94E-3</v>
      </c>
      <c r="K4554" s="196"/>
      <c r="L4554" s="196">
        <v>8.4700000000000001E-3</v>
      </c>
      <c r="M4554" s="196">
        <v>1.8710000000000001E-2</v>
      </c>
      <c r="N4554" s="196"/>
      <c r="O4554" s="196">
        <v>1.421E-2</v>
      </c>
      <c r="P4554" s="196"/>
      <c r="Q4554" s="197" t="s">
        <v>1</v>
      </c>
    </row>
    <row r="4555" spans="1:17" x14ac:dyDescent="0.2">
      <c r="A4555" s="198" t="s">
        <v>77</v>
      </c>
      <c r="B4555" s="199" t="s">
        <v>207</v>
      </c>
      <c r="C4555" s="199" t="s">
        <v>210</v>
      </c>
      <c r="D4555" s="199" t="s">
        <v>197</v>
      </c>
      <c r="E4555" s="199">
        <v>2.3109999999999999E-2</v>
      </c>
      <c r="F4555" s="199">
        <v>1.653E-2</v>
      </c>
      <c r="G4555" s="199">
        <v>5.64E-3</v>
      </c>
      <c r="H4555" s="199"/>
      <c r="I4555" s="199"/>
      <c r="J4555" s="199">
        <v>7.0699999999999999E-3</v>
      </c>
      <c r="K4555" s="199"/>
      <c r="L4555" s="199">
        <v>9.1900000000000003E-3</v>
      </c>
      <c r="M4555" s="199">
        <v>1.8360000000000001E-2</v>
      </c>
      <c r="N4555" s="199"/>
      <c r="O4555" s="199">
        <v>1.248E-2</v>
      </c>
      <c r="P4555" s="199"/>
      <c r="Q4555" s="200" t="s">
        <v>1</v>
      </c>
    </row>
    <row r="4556" spans="1:17" x14ac:dyDescent="0.2">
      <c r="A4556" s="195" t="s">
        <v>77</v>
      </c>
      <c r="B4556" s="196" t="s">
        <v>207</v>
      </c>
      <c r="C4556" s="196" t="s">
        <v>206</v>
      </c>
      <c r="D4556" s="196" t="s">
        <v>195</v>
      </c>
      <c r="E4556" s="196"/>
      <c r="F4556" s="196"/>
      <c r="G4556" s="196"/>
      <c r="H4556" s="196"/>
      <c r="I4556" s="196"/>
      <c r="J4556" s="196"/>
      <c r="K4556" s="196"/>
      <c r="L4556" s="196"/>
      <c r="M4556" s="196"/>
      <c r="N4556" s="196"/>
      <c r="O4556" s="196"/>
      <c r="P4556" s="196"/>
      <c r="Q4556" s="197" t="s">
        <v>1</v>
      </c>
    </row>
    <row r="4557" spans="1:17" x14ac:dyDescent="0.2">
      <c r="A4557" s="198" t="s">
        <v>77</v>
      </c>
      <c r="B4557" s="199" t="s">
        <v>207</v>
      </c>
      <c r="C4557" s="199" t="s">
        <v>206</v>
      </c>
      <c r="D4557" s="199" t="s">
        <v>197</v>
      </c>
      <c r="E4557" s="199"/>
      <c r="F4557" s="199"/>
      <c r="G4557" s="199"/>
      <c r="H4557" s="199"/>
      <c r="I4557" s="199"/>
      <c r="J4557" s="199"/>
      <c r="K4557" s="199"/>
      <c r="L4557" s="199"/>
      <c r="M4557" s="199"/>
      <c r="N4557" s="199"/>
      <c r="O4557" s="199"/>
      <c r="P4557" s="199"/>
      <c r="Q4557" s="200" t="s">
        <v>1</v>
      </c>
    </row>
    <row r="4558" spans="1:17" x14ac:dyDescent="0.2">
      <c r="A4558" s="195" t="s">
        <v>77</v>
      </c>
      <c r="B4558" s="196" t="s">
        <v>207</v>
      </c>
      <c r="C4558" s="196" t="s">
        <v>211</v>
      </c>
      <c r="D4558" s="196" t="s">
        <v>195</v>
      </c>
      <c r="E4558" s="199"/>
      <c r="F4558" s="199"/>
      <c r="G4558" s="199"/>
      <c r="H4558" s="199"/>
      <c r="I4558" s="199"/>
      <c r="J4558" s="199"/>
      <c r="K4558" s="199"/>
      <c r="L4558" s="199"/>
      <c r="M4558" s="199"/>
      <c r="N4558" s="199"/>
      <c r="O4558" s="199"/>
      <c r="P4558" s="199"/>
      <c r="Q4558" s="200"/>
    </row>
    <row r="4559" spans="1:17" x14ac:dyDescent="0.2">
      <c r="A4559" s="198" t="s">
        <v>77</v>
      </c>
      <c r="B4559" s="199" t="s">
        <v>207</v>
      </c>
      <c r="C4559" s="199" t="s">
        <v>211</v>
      </c>
      <c r="D4559" s="199" t="s">
        <v>197</v>
      </c>
      <c r="E4559" s="199"/>
      <c r="F4559" s="199"/>
      <c r="G4559" s="199"/>
      <c r="H4559" s="199"/>
      <c r="I4559" s="199"/>
      <c r="J4559" s="199"/>
      <c r="K4559" s="199"/>
      <c r="L4559" s="199"/>
      <c r="M4559" s="199"/>
      <c r="N4559" s="199"/>
      <c r="O4559" s="199"/>
      <c r="P4559" s="199"/>
      <c r="Q4559" s="200"/>
    </row>
    <row r="4560" spans="1:17" x14ac:dyDescent="0.2">
      <c r="A4560" s="195" t="s">
        <v>77</v>
      </c>
      <c r="B4560" s="196" t="s">
        <v>207</v>
      </c>
      <c r="C4560" s="196" t="s">
        <v>1087</v>
      </c>
      <c r="D4560" s="196" t="s">
        <v>195</v>
      </c>
      <c r="E4560" s="199"/>
      <c r="F4560" s="199"/>
      <c r="G4560" s="199"/>
      <c r="H4560" s="199"/>
      <c r="I4560" s="199"/>
      <c r="J4560" s="199"/>
      <c r="K4560" s="199"/>
      <c r="L4560" s="199"/>
      <c r="M4560" s="199"/>
      <c r="N4560" s="199"/>
      <c r="O4560" s="199"/>
      <c r="P4560" s="199"/>
      <c r="Q4560" s="200"/>
    </row>
    <row r="4561" spans="1:17" x14ac:dyDescent="0.2">
      <c r="A4561" s="198" t="s">
        <v>77</v>
      </c>
      <c r="B4561" s="199" t="s">
        <v>207</v>
      </c>
      <c r="C4561" s="199" t="s">
        <v>1087</v>
      </c>
      <c r="D4561" s="199" t="s">
        <v>197</v>
      </c>
      <c r="E4561" s="199"/>
      <c r="F4561" s="199"/>
      <c r="G4561" s="199"/>
      <c r="H4561" s="199"/>
      <c r="I4561" s="199"/>
      <c r="J4561" s="199"/>
      <c r="K4561" s="199"/>
      <c r="L4561" s="199"/>
      <c r="M4561" s="199"/>
      <c r="N4561" s="199"/>
      <c r="O4561" s="199"/>
      <c r="P4561" s="199"/>
      <c r="Q4561" s="200"/>
    </row>
    <row r="4562" spans="1:17" x14ac:dyDescent="0.2">
      <c r="A4562" s="195" t="s">
        <v>78</v>
      </c>
      <c r="B4562" s="196" t="s">
        <v>208</v>
      </c>
      <c r="C4562" s="196" t="s">
        <v>214</v>
      </c>
      <c r="D4562" s="196" t="s">
        <v>195</v>
      </c>
      <c r="E4562" s="196">
        <v>697566</v>
      </c>
      <c r="F4562" s="196">
        <v>673590</v>
      </c>
      <c r="G4562" s="196"/>
      <c r="H4562" s="196">
        <v>674591</v>
      </c>
      <c r="I4562" s="196">
        <v>698677</v>
      </c>
      <c r="J4562" s="196">
        <v>712407</v>
      </c>
      <c r="K4562" s="196"/>
      <c r="L4562" s="196"/>
      <c r="M4562" s="196">
        <v>1037214</v>
      </c>
      <c r="N4562" s="196">
        <v>1018811</v>
      </c>
      <c r="O4562" s="196">
        <v>932292</v>
      </c>
      <c r="P4562" s="196"/>
      <c r="Q4562" s="197" t="s">
        <v>1</v>
      </c>
    </row>
    <row r="4563" spans="1:17" x14ac:dyDescent="0.2">
      <c r="A4563" s="198" t="s">
        <v>78</v>
      </c>
      <c r="B4563" s="199" t="s">
        <v>208</v>
      </c>
      <c r="C4563" s="199" t="s">
        <v>214</v>
      </c>
      <c r="D4563" s="199" t="s">
        <v>197</v>
      </c>
      <c r="E4563" s="199">
        <v>719289</v>
      </c>
      <c r="F4563" s="199">
        <v>685200</v>
      </c>
      <c r="G4563" s="199"/>
      <c r="H4563" s="199">
        <v>681983</v>
      </c>
      <c r="I4563" s="199">
        <v>706321</v>
      </c>
      <c r="J4563" s="199">
        <v>717824</v>
      </c>
      <c r="K4563" s="199"/>
      <c r="L4563" s="199"/>
      <c r="M4563" s="199">
        <v>1082913</v>
      </c>
      <c r="N4563" s="199">
        <v>1059134</v>
      </c>
      <c r="O4563" s="199">
        <v>949567</v>
      </c>
      <c r="P4563" s="199"/>
      <c r="Q4563" s="200" t="s">
        <v>1</v>
      </c>
    </row>
    <row r="4564" spans="1:17" x14ac:dyDescent="0.2">
      <c r="A4564" s="195" t="s">
        <v>78</v>
      </c>
      <c r="B4564" s="196" t="s">
        <v>208</v>
      </c>
      <c r="C4564" s="196" t="s">
        <v>215</v>
      </c>
      <c r="D4564" s="196" t="s">
        <v>195</v>
      </c>
      <c r="E4564" s="196">
        <v>657286</v>
      </c>
      <c r="F4564" s="196">
        <v>653916</v>
      </c>
      <c r="G4564" s="196"/>
      <c r="H4564" s="196">
        <v>648513</v>
      </c>
      <c r="I4564" s="196">
        <v>663389</v>
      </c>
      <c r="J4564" s="196">
        <v>673059</v>
      </c>
      <c r="K4564" s="196"/>
      <c r="L4564" s="196"/>
      <c r="M4564" s="196">
        <v>673082</v>
      </c>
      <c r="N4564" s="196">
        <v>907435</v>
      </c>
      <c r="O4564" s="196">
        <v>994743</v>
      </c>
      <c r="P4564" s="196"/>
      <c r="Q4564" s="197" t="s">
        <v>1</v>
      </c>
    </row>
    <row r="4565" spans="1:17" x14ac:dyDescent="0.2">
      <c r="A4565" s="198" t="s">
        <v>78</v>
      </c>
      <c r="B4565" s="199" t="s">
        <v>208</v>
      </c>
      <c r="C4565" s="199" t="s">
        <v>215</v>
      </c>
      <c r="D4565" s="199" t="s">
        <v>197</v>
      </c>
      <c r="E4565" s="199">
        <v>673273</v>
      </c>
      <c r="F4565" s="199">
        <v>657655</v>
      </c>
      <c r="G4565" s="199"/>
      <c r="H4565" s="199">
        <v>657297</v>
      </c>
      <c r="I4565" s="199">
        <v>669593</v>
      </c>
      <c r="J4565" s="199">
        <v>674839</v>
      </c>
      <c r="K4565" s="199"/>
      <c r="L4565" s="199"/>
      <c r="M4565" s="199">
        <v>686070</v>
      </c>
      <c r="N4565" s="199">
        <v>946808</v>
      </c>
      <c r="O4565" s="199">
        <v>1028590</v>
      </c>
      <c r="P4565" s="199"/>
      <c r="Q4565" s="200" t="s">
        <v>1</v>
      </c>
    </row>
    <row r="4566" spans="1:17" x14ac:dyDescent="0.2">
      <c r="A4566" s="195" t="s">
        <v>78</v>
      </c>
      <c r="B4566" s="196" t="s">
        <v>208</v>
      </c>
      <c r="C4566" s="196" t="s">
        <v>213</v>
      </c>
      <c r="D4566" s="196" t="s">
        <v>195</v>
      </c>
      <c r="E4566" s="196">
        <v>615266</v>
      </c>
      <c r="F4566" s="196">
        <v>624368</v>
      </c>
      <c r="G4566" s="196"/>
      <c r="H4566" s="196">
        <v>638654</v>
      </c>
      <c r="I4566" s="196">
        <v>619892</v>
      </c>
      <c r="J4566" s="196">
        <v>641224</v>
      </c>
      <c r="K4566" s="196"/>
      <c r="L4566" s="196"/>
      <c r="M4566" s="196">
        <v>632809</v>
      </c>
      <c r="N4566" s="196">
        <v>652168</v>
      </c>
      <c r="O4566" s="196">
        <v>886622</v>
      </c>
      <c r="P4566" s="196"/>
      <c r="Q4566" s="197" t="s">
        <v>1</v>
      </c>
    </row>
    <row r="4567" spans="1:17" x14ac:dyDescent="0.2">
      <c r="A4567" s="198" t="s">
        <v>78</v>
      </c>
      <c r="B4567" s="199" t="s">
        <v>208</v>
      </c>
      <c r="C4567" s="199" t="s">
        <v>213</v>
      </c>
      <c r="D4567" s="199" t="s">
        <v>197</v>
      </c>
      <c r="E4567" s="199">
        <v>627857</v>
      </c>
      <c r="F4567" s="199">
        <v>649018</v>
      </c>
      <c r="G4567" s="199"/>
      <c r="H4567" s="199">
        <v>641103</v>
      </c>
      <c r="I4567" s="199">
        <v>620024</v>
      </c>
      <c r="J4567" s="199">
        <v>639084</v>
      </c>
      <c r="K4567" s="199"/>
      <c r="L4567" s="199"/>
      <c r="M4567" s="199">
        <v>625034</v>
      </c>
      <c r="N4567" s="199">
        <v>657744</v>
      </c>
      <c r="O4567" s="199">
        <v>918045</v>
      </c>
      <c r="P4567" s="199"/>
      <c r="Q4567" s="200" t="s">
        <v>1</v>
      </c>
    </row>
    <row r="4568" spans="1:17" x14ac:dyDescent="0.2">
      <c r="A4568" s="195" t="s">
        <v>78</v>
      </c>
      <c r="B4568" s="196" t="s">
        <v>208</v>
      </c>
      <c r="C4568" s="196" t="s">
        <v>212</v>
      </c>
      <c r="D4568" s="196" t="s">
        <v>195</v>
      </c>
      <c r="E4568" s="196">
        <v>662621</v>
      </c>
      <c r="F4568" s="196">
        <v>582367</v>
      </c>
      <c r="G4568" s="196"/>
      <c r="H4568" s="196">
        <v>602747</v>
      </c>
      <c r="I4568" s="196">
        <v>602727</v>
      </c>
      <c r="J4568" s="196">
        <v>603846</v>
      </c>
      <c r="K4568" s="196"/>
      <c r="L4568" s="196"/>
      <c r="M4568" s="196">
        <v>544471</v>
      </c>
      <c r="N4568" s="196">
        <v>599725</v>
      </c>
      <c r="O4568" s="196">
        <v>673335</v>
      </c>
      <c r="P4568" s="196"/>
      <c r="Q4568" s="197" t="s">
        <v>1</v>
      </c>
    </row>
    <row r="4569" spans="1:17" x14ac:dyDescent="0.2">
      <c r="A4569" s="198" t="s">
        <v>78</v>
      </c>
      <c r="B4569" s="199" t="s">
        <v>208</v>
      </c>
      <c r="C4569" s="199" t="s">
        <v>212</v>
      </c>
      <c r="D4569" s="199" t="s">
        <v>197</v>
      </c>
      <c r="E4569" s="199">
        <v>686010</v>
      </c>
      <c r="F4569" s="199">
        <v>592496</v>
      </c>
      <c r="G4569" s="199"/>
      <c r="H4569" s="199">
        <v>604444</v>
      </c>
      <c r="I4569" s="199">
        <v>592432</v>
      </c>
      <c r="J4569" s="199">
        <v>590266</v>
      </c>
      <c r="K4569" s="199"/>
      <c r="L4569" s="199"/>
      <c r="M4569" s="199">
        <v>515666</v>
      </c>
      <c r="N4569" s="199">
        <v>587389</v>
      </c>
      <c r="O4569" s="199">
        <v>677993</v>
      </c>
      <c r="P4569" s="199"/>
      <c r="Q4569" s="200" t="s">
        <v>1</v>
      </c>
    </row>
    <row r="4570" spans="1:17" x14ac:dyDescent="0.2">
      <c r="A4570" s="195" t="s">
        <v>78</v>
      </c>
      <c r="B4570" s="196" t="s">
        <v>208</v>
      </c>
      <c r="C4570" s="196" t="s">
        <v>210</v>
      </c>
      <c r="D4570" s="196" t="s">
        <v>195</v>
      </c>
      <c r="E4570" s="196">
        <v>522462</v>
      </c>
      <c r="F4570" s="196">
        <v>614823</v>
      </c>
      <c r="G4570" s="196"/>
      <c r="H4570" s="196">
        <v>555546</v>
      </c>
      <c r="I4570" s="196">
        <v>551026</v>
      </c>
      <c r="J4570" s="196">
        <v>534016</v>
      </c>
      <c r="K4570" s="196"/>
      <c r="L4570" s="196"/>
      <c r="M4570" s="196">
        <v>531042</v>
      </c>
      <c r="N4570" s="196">
        <v>507754</v>
      </c>
      <c r="O4570" s="196">
        <v>563540</v>
      </c>
      <c r="P4570" s="196"/>
      <c r="Q4570" s="197" t="s">
        <v>1</v>
      </c>
    </row>
    <row r="4571" spans="1:17" x14ac:dyDescent="0.2">
      <c r="A4571" s="198" t="s">
        <v>78</v>
      </c>
      <c r="B4571" s="199" t="s">
        <v>208</v>
      </c>
      <c r="C4571" s="199" t="s">
        <v>210</v>
      </c>
      <c r="D4571" s="199" t="s">
        <v>197</v>
      </c>
      <c r="E4571" s="199">
        <v>526767</v>
      </c>
      <c r="F4571" s="199">
        <v>610857</v>
      </c>
      <c r="G4571" s="199"/>
      <c r="H4571" s="199">
        <v>551727</v>
      </c>
      <c r="I4571" s="199">
        <v>530812</v>
      </c>
      <c r="J4571" s="199">
        <v>509185</v>
      </c>
      <c r="K4571" s="199"/>
      <c r="L4571" s="199"/>
      <c r="M4571" s="199">
        <v>495483</v>
      </c>
      <c r="N4571" s="199">
        <v>471247</v>
      </c>
      <c r="O4571" s="199">
        <v>544300</v>
      </c>
      <c r="P4571" s="199"/>
      <c r="Q4571" s="200" t="s">
        <v>1</v>
      </c>
    </row>
    <row r="4572" spans="1:17" x14ac:dyDescent="0.2">
      <c r="A4572" s="195" t="s">
        <v>78</v>
      </c>
      <c r="B4572" s="196" t="s">
        <v>208</v>
      </c>
      <c r="C4572" s="196" t="s">
        <v>206</v>
      </c>
      <c r="D4572" s="196" t="s">
        <v>195</v>
      </c>
      <c r="E4572" s="196">
        <v>563882</v>
      </c>
      <c r="F4572" s="196">
        <v>515596</v>
      </c>
      <c r="G4572" s="196"/>
      <c r="H4572" s="196">
        <v>612396</v>
      </c>
      <c r="I4572" s="196">
        <v>550939</v>
      </c>
      <c r="J4572" s="196">
        <v>538136</v>
      </c>
      <c r="K4572" s="196"/>
      <c r="L4572" s="196"/>
      <c r="M4572" s="196">
        <v>529474</v>
      </c>
      <c r="N4572" s="196">
        <v>517427</v>
      </c>
      <c r="O4572" s="196">
        <v>512162</v>
      </c>
      <c r="P4572" s="196"/>
      <c r="Q4572" s="197" t="s">
        <v>1</v>
      </c>
    </row>
    <row r="4573" spans="1:17" x14ac:dyDescent="0.2">
      <c r="A4573" s="198" t="s">
        <v>78</v>
      </c>
      <c r="B4573" s="199" t="s">
        <v>208</v>
      </c>
      <c r="C4573" s="199" t="s">
        <v>206</v>
      </c>
      <c r="D4573" s="199" t="s">
        <v>197</v>
      </c>
      <c r="E4573" s="199">
        <v>583712</v>
      </c>
      <c r="F4573" s="199">
        <v>522027</v>
      </c>
      <c r="G4573" s="199"/>
      <c r="H4573" s="199">
        <v>601772</v>
      </c>
      <c r="I4573" s="199">
        <v>531905</v>
      </c>
      <c r="J4573" s="199">
        <v>512278</v>
      </c>
      <c r="K4573" s="199"/>
      <c r="L4573" s="199"/>
      <c r="M4573" s="199">
        <v>485203</v>
      </c>
      <c r="N4573" s="199">
        <v>473122</v>
      </c>
      <c r="O4573" s="199">
        <v>473412</v>
      </c>
      <c r="P4573" s="199"/>
      <c r="Q4573" s="200" t="s">
        <v>1</v>
      </c>
    </row>
    <row r="4574" spans="1:17" x14ac:dyDescent="0.2">
      <c r="A4574" s="195" t="s">
        <v>78</v>
      </c>
      <c r="B4574" s="196" t="s">
        <v>208</v>
      </c>
      <c r="C4574" s="196" t="s">
        <v>211</v>
      </c>
      <c r="D4574" s="196" t="s">
        <v>195</v>
      </c>
      <c r="E4574" s="196">
        <v>537787</v>
      </c>
      <c r="F4574" s="196">
        <v>528129</v>
      </c>
      <c r="G4574" s="196"/>
      <c r="H4574" s="196">
        <v>483589</v>
      </c>
      <c r="I4574" s="196">
        <v>474242</v>
      </c>
      <c r="J4574" s="196">
        <v>462938</v>
      </c>
      <c r="K4574" s="196"/>
      <c r="L4574" s="196"/>
      <c r="M4574" s="196">
        <v>424887</v>
      </c>
      <c r="N4574" s="196">
        <v>484220</v>
      </c>
      <c r="O4574" s="196">
        <v>502406</v>
      </c>
      <c r="P4574" s="196"/>
      <c r="Q4574" s="197" t="s">
        <v>1</v>
      </c>
    </row>
    <row r="4575" spans="1:17" x14ac:dyDescent="0.2">
      <c r="A4575" s="198" t="s">
        <v>78</v>
      </c>
      <c r="B4575" s="199" t="s">
        <v>208</v>
      </c>
      <c r="C4575" s="199" t="s">
        <v>211</v>
      </c>
      <c r="D4575" s="199" t="s">
        <v>197</v>
      </c>
      <c r="E4575" s="199">
        <v>553047</v>
      </c>
      <c r="F4575" s="199">
        <v>531511</v>
      </c>
      <c r="G4575" s="199"/>
      <c r="H4575" s="199">
        <v>464943</v>
      </c>
      <c r="I4575" s="199">
        <v>435193</v>
      </c>
      <c r="J4575" s="199">
        <v>422811</v>
      </c>
      <c r="K4575" s="199"/>
      <c r="L4575" s="199"/>
      <c r="M4575" s="199">
        <v>375001</v>
      </c>
      <c r="N4575" s="199">
        <v>432672</v>
      </c>
      <c r="O4575" s="199">
        <v>454664</v>
      </c>
      <c r="P4575" s="199"/>
      <c r="Q4575" s="200" t="s">
        <v>1</v>
      </c>
    </row>
    <row r="4576" spans="1:17" x14ac:dyDescent="0.2">
      <c r="A4576" s="195" t="s">
        <v>78</v>
      </c>
      <c r="B4576" s="196" t="s">
        <v>205</v>
      </c>
      <c r="C4576" s="196" t="s">
        <v>214</v>
      </c>
      <c r="D4576" s="196" t="s">
        <v>195</v>
      </c>
      <c r="E4576" s="196">
        <v>186785</v>
      </c>
      <c r="F4576" s="196">
        <v>234088</v>
      </c>
      <c r="G4576" s="196"/>
      <c r="H4576" s="196">
        <v>198810</v>
      </c>
      <c r="I4576" s="196">
        <v>258035</v>
      </c>
      <c r="J4576" s="196">
        <v>257127</v>
      </c>
      <c r="K4576" s="196"/>
      <c r="L4576" s="196"/>
      <c r="M4576" s="196">
        <v>274870</v>
      </c>
      <c r="N4576" s="196">
        <v>288139</v>
      </c>
      <c r="O4576" s="196">
        <v>335590</v>
      </c>
      <c r="P4576" s="196"/>
      <c r="Q4576" s="197" t="s">
        <v>1</v>
      </c>
    </row>
    <row r="4577" spans="1:17" x14ac:dyDescent="0.2">
      <c r="A4577" s="198" t="s">
        <v>78</v>
      </c>
      <c r="B4577" s="199" t="s">
        <v>205</v>
      </c>
      <c r="C4577" s="199" t="s">
        <v>214</v>
      </c>
      <c r="D4577" s="199" t="s">
        <v>197</v>
      </c>
      <c r="E4577" s="199">
        <v>252116</v>
      </c>
      <c r="F4577" s="199">
        <v>290696</v>
      </c>
      <c r="G4577" s="199"/>
      <c r="H4577" s="199">
        <v>240017</v>
      </c>
      <c r="I4577" s="199">
        <v>265098</v>
      </c>
      <c r="J4577" s="199">
        <v>257465</v>
      </c>
      <c r="K4577" s="199"/>
      <c r="L4577" s="199"/>
      <c r="M4577" s="199">
        <v>263956</v>
      </c>
      <c r="N4577" s="199">
        <v>274643</v>
      </c>
      <c r="O4577" s="199">
        <v>316440</v>
      </c>
      <c r="P4577" s="199"/>
      <c r="Q4577" s="200" t="s">
        <v>1</v>
      </c>
    </row>
    <row r="4578" spans="1:17" x14ac:dyDescent="0.2">
      <c r="A4578" s="195" t="s">
        <v>78</v>
      </c>
      <c r="B4578" s="196" t="s">
        <v>205</v>
      </c>
      <c r="C4578" s="196" t="s">
        <v>215</v>
      </c>
      <c r="D4578" s="196" t="s">
        <v>195</v>
      </c>
      <c r="E4578" s="196">
        <v>174967</v>
      </c>
      <c r="F4578" s="196">
        <v>147604</v>
      </c>
      <c r="G4578" s="196"/>
      <c r="H4578" s="196">
        <v>202427</v>
      </c>
      <c r="I4578" s="196">
        <v>216635</v>
      </c>
      <c r="J4578" s="196">
        <v>292726</v>
      </c>
      <c r="K4578" s="196"/>
      <c r="L4578" s="196"/>
      <c r="M4578" s="196">
        <v>226535</v>
      </c>
      <c r="N4578" s="196">
        <v>270417</v>
      </c>
      <c r="O4578" s="196">
        <v>286898</v>
      </c>
      <c r="P4578" s="196"/>
      <c r="Q4578" s="197" t="s">
        <v>1</v>
      </c>
    </row>
    <row r="4579" spans="1:17" x14ac:dyDescent="0.2">
      <c r="A4579" s="198" t="s">
        <v>78</v>
      </c>
      <c r="B4579" s="199" t="s">
        <v>205</v>
      </c>
      <c r="C4579" s="199" t="s">
        <v>215</v>
      </c>
      <c r="D4579" s="199" t="s">
        <v>197</v>
      </c>
      <c r="E4579" s="199">
        <v>200658</v>
      </c>
      <c r="F4579" s="199">
        <v>196911</v>
      </c>
      <c r="G4579" s="199"/>
      <c r="H4579" s="199">
        <v>254319</v>
      </c>
      <c r="I4579" s="199">
        <v>238865</v>
      </c>
      <c r="J4579" s="199">
        <v>290717</v>
      </c>
      <c r="K4579" s="199"/>
      <c r="L4579" s="199"/>
      <c r="M4579" s="199">
        <v>221360</v>
      </c>
      <c r="N4579" s="199">
        <v>252832</v>
      </c>
      <c r="O4579" s="199">
        <v>265114</v>
      </c>
      <c r="P4579" s="199"/>
      <c r="Q4579" s="200" t="s">
        <v>1</v>
      </c>
    </row>
    <row r="4580" spans="1:17" x14ac:dyDescent="0.2">
      <c r="A4580" s="195" t="s">
        <v>78</v>
      </c>
      <c r="B4580" s="196" t="s">
        <v>205</v>
      </c>
      <c r="C4580" s="196" t="s">
        <v>213</v>
      </c>
      <c r="D4580" s="196" t="s">
        <v>195</v>
      </c>
      <c r="E4580" s="196">
        <v>100962</v>
      </c>
      <c r="F4580" s="196">
        <v>153138</v>
      </c>
      <c r="G4580" s="196"/>
      <c r="H4580" s="196">
        <v>149075</v>
      </c>
      <c r="I4580" s="196">
        <v>192441</v>
      </c>
      <c r="J4580" s="196">
        <v>120612</v>
      </c>
      <c r="K4580" s="196"/>
      <c r="L4580" s="196"/>
      <c r="M4580" s="196">
        <v>169852</v>
      </c>
      <c r="N4580" s="196">
        <v>189806</v>
      </c>
      <c r="O4580" s="196">
        <v>224500</v>
      </c>
      <c r="P4580" s="196"/>
      <c r="Q4580" s="197" t="s">
        <v>1</v>
      </c>
    </row>
    <row r="4581" spans="1:17" x14ac:dyDescent="0.2">
      <c r="A4581" s="198" t="s">
        <v>78</v>
      </c>
      <c r="B4581" s="199" t="s">
        <v>205</v>
      </c>
      <c r="C4581" s="199" t="s">
        <v>213</v>
      </c>
      <c r="D4581" s="199" t="s">
        <v>197</v>
      </c>
      <c r="E4581" s="199">
        <v>117568</v>
      </c>
      <c r="F4581" s="199">
        <v>177706</v>
      </c>
      <c r="G4581" s="199"/>
      <c r="H4581" s="199">
        <v>195222</v>
      </c>
      <c r="I4581" s="199">
        <v>227632</v>
      </c>
      <c r="J4581" s="199">
        <v>141287</v>
      </c>
      <c r="K4581" s="199"/>
      <c r="L4581" s="199"/>
      <c r="M4581" s="199">
        <v>167101</v>
      </c>
      <c r="N4581" s="199">
        <v>183412</v>
      </c>
      <c r="O4581" s="199">
        <v>209392</v>
      </c>
      <c r="P4581" s="199"/>
      <c r="Q4581" s="200" t="s">
        <v>1</v>
      </c>
    </row>
    <row r="4582" spans="1:17" x14ac:dyDescent="0.2">
      <c r="A4582" s="195" t="s">
        <v>78</v>
      </c>
      <c r="B4582" s="196" t="s">
        <v>205</v>
      </c>
      <c r="C4582" s="196" t="s">
        <v>212</v>
      </c>
      <c r="D4582" s="196" t="s">
        <v>195</v>
      </c>
      <c r="E4582" s="196">
        <v>57519</v>
      </c>
      <c r="F4582" s="196">
        <v>92211</v>
      </c>
      <c r="G4582" s="196"/>
      <c r="H4582" s="196">
        <v>149639</v>
      </c>
      <c r="I4582" s="196">
        <v>180213</v>
      </c>
      <c r="J4582" s="196">
        <v>169746</v>
      </c>
      <c r="K4582" s="196"/>
      <c r="L4582" s="196"/>
      <c r="M4582" s="196">
        <v>179025</v>
      </c>
      <c r="N4582" s="196">
        <v>155809</v>
      </c>
      <c r="O4582" s="196">
        <v>178728</v>
      </c>
      <c r="P4582" s="196"/>
      <c r="Q4582" s="197" t="s">
        <v>1</v>
      </c>
    </row>
    <row r="4583" spans="1:17" x14ac:dyDescent="0.2">
      <c r="A4583" s="198" t="s">
        <v>78</v>
      </c>
      <c r="B4583" s="199" t="s">
        <v>205</v>
      </c>
      <c r="C4583" s="199" t="s">
        <v>212</v>
      </c>
      <c r="D4583" s="199" t="s">
        <v>197</v>
      </c>
      <c r="E4583" s="199">
        <v>73675</v>
      </c>
      <c r="F4583" s="199">
        <v>109205</v>
      </c>
      <c r="G4583" s="199"/>
      <c r="H4583" s="199">
        <v>177176</v>
      </c>
      <c r="I4583" s="199">
        <v>224419</v>
      </c>
      <c r="J4583" s="199">
        <v>198854</v>
      </c>
      <c r="K4583" s="199"/>
      <c r="L4583" s="199"/>
      <c r="M4583" s="199">
        <v>160282</v>
      </c>
      <c r="N4583" s="199">
        <v>153022</v>
      </c>
      <c r="O4583" s="199">
        <v>174359</v>
      </c>
      <c r="P4583" s="199"/>
      <c r="Q4583" s="200" t="s">
        <v>1</v>
      </c>
    </row>
    <row r="4584" spans="1:17" x14ac:dyDescent="0.2">
      <c r="A4584" s="195" t="s">
        <v>78</v>
      </c>
      <c r="B4584" s="196" t="s">
        <v>205</v>
      </c>
      <c r="C4584" s="196" t="s">
        <v>210</v>
      </c>
      <c r="D4584" s="196" t="s">
        <v>195</v>
      </c>
      <c r="E4584" s="196"/>
      <c r="F4584" s="196"/>
      <c r="G4584" s="196"/>
      <c r="H4584" s="196"/>
      <c r="I4584" s="196"/>
      <c r="J4584" s="196"/>
      <c r="K4584" s="196"/>
      <c r="L4584" s="196"/>
      <c r="M4584" s="196"/>
      <c r="N4584" s="196"/>
      <c r="O4584" s="196"/>
      <c r="P4584" s="196"/>
      <c r="Q4584" s="197" t="s">
        <v>1</v>
      </c>
    </row>
    <row r="4585" spans="1:17" x14ac:dyDescent="0.2">
      <c r="A4585" s="198" t="s">
        <v>78</v>
      </c>
      <c r="B4585" s="199" t="s">
        <v>205</v>
      </c>
      <c r="C4585" s="199" t="s">
        <v>210</v>
      </c>
      <c r="D4585" s="199" t="s">
        <v>197</v>
      </c>
      <c r="E4585" s="199"/>
      <c r="F4585" s="199"/>
      <c r="G4585" s="199"/>
      <c r="H4585" s="199"/>
      <c r="I4585" s="199"/>
      <c r="J4585" s="199"/>
      <c r="K4585" s="199"/>
      <c r="L4585" s="199"/>
      <c r="M4585" s="199"/>
      <c r="N4585" s="199"/>
      <c r="O4585" s="199"/>
      <c r="P4585" s="199"/>
      <c r="Q4585" s="200" t="s">
        <v>1</v>
      </c>
    </row>
    <row r="4586" spans="1:17" x14ac:dyDescent="0.2">
      <c r="A4586" s="195" t="s">
        <v>78</v>
      </c>
      <c r="B4586" s="196" t="s">
        <v>205</v>
      </c>
      <c r="C4586" s="196" t="s">
        <v>206</v>
      </c>
      <c r="D4586" s="196" t="s">
        <v>195</v>
      </c>
      <c r="E4586" s="196"/>
      <c r="F4586" s="196"/>
      <c r="G4586" s="196"/>
      <c r="H4586" s="196"/>
      <c r="I4586" s="196"/>
      <c r="J4586" s="196"/>
      <c r="K4586" s="196"/>
      <c r="L4586" s="196"/>
      <c r="M4586" s="196"/>
      <c r="N4586" s="196"/>
      <c r="O4586" s="196"/>
      <c r="P4586" s="196"/>
      <c r="Q4586" s="197" t="s">
        <v>1</v>
      </c>
    </row>
    <row r="4587" spans="1:17" x14ac:dyDescent="0.2">
      <c r="A4587" s="198" t="s">
        <v>78</v>
      </c>
      <c r="B4587" s="199" t="s">
        <v>205</v>
      </c>
      <c r="C4587" s="199" t="s">
        <v>206</v>
      </c>
      <c r="D4587" s="199" t="s">
        <v>197</v>
      </c>
      <c r="E4587" s="199"/>
      <c r="F4587" s="199"/>
      <c r="G4587" s="199"/>
      <c r="H4587" s="199"/>
      <c r="I4587" s="199"/>
      <c r="J4587" s="199"/>
      <c r="K4587" s="199"/>
      <c r="L4587" s="199"/>
      <c r="M4587" s="199"/>
      <c r="N4587" s="199"/>
      <c r="O4587" s="199"/>
      <c r="P4587" s="199"/>
      <c r="Q4587" s="200" t="s">
        <v>1</v>
      </c>
    </row>
    <row r="4588" spans="1:17" x14ac:dyDescent="0.2">
      <c r="A4588" s="195" t="s">
        <v>78</v>
      </c>
      <c r="B4588" s="196" t="s">
        <v>205</v>
      </c>
      <c r="C4588" s="196" t="s">
        <v>211</v>
      </c>
      <c r="D4588" s="196" t="s">
        <v>195</v>
      </c>
      <c r="E4588" s="199"/>
      <c r="F4588" s="199"/>
      <c r="G4588" s="199"/>
      <c r="H4588" s="199"/>
      <c r="I4588" s="199"/>
      <c r="J4588" s="199"/>
      <c r="K4588" s="199"/>
      <c r="L4588" s="199"/>
      <c r="M4588" s="199"/>
      <c r="N4588" s="199"/>
      <c r="O4588" s="199"/>
      <c r="P4588" s="199"/>
      <c r="Q4588" s="200"/>
    </row>
    <row r="4589" spans="1:17" x14ac:dyDescent="0.2">
      <c r="A4589" s="198" t="s">
        <v>78</v>
      </c>
      <c r="B4589" s="199" t="s">
        <v>205</v>
      </c>
      <c r="C4589" s="199" t="s">
        <v>211</v>
      </c>
      <c r="D4589" s="199" t="s">
        <v>197</v>
      </c>
      <c r="E4589" s="199"/>
      <c r="F4589" s="199"/>
      <c r="G4589" s="199"/>
      <c r="H4589" s="199"/>
      <c r="I4589" s="199"/>
      <c r="J4589" s="199"/>
      <c r="K4589" s="199"/>
      <c r="L4589" s="199"/>
      <c r="M4589" s="199"/>
      <c r="N4589" s="199"/>
      <c r="O4589" s="199"/>
      <c r="P4589" s="199"/>
      <c r="Q4589" s="200"/>
    </row>
    <row r="4590" spans="1:17" x14ac:dyDescent="0.2">
      <c r="A4590" s="195" t="s">
        <v>78</v>
      </c>
      <c r="B4590" s="196" t="s">
        <v>205</v>
      </c>
      <c r="C4590" s="196" t="s">
        <v>1087</v>
      </c>
      <c r="D4590" s="196" t="s">
        <v>195</v>
      </c>
      <c r="E4590" s="199"/>
      <c r="F4590" s="199"/>
      <c r="G4590" s="199"/>
      <c r="H4590" s="199"/>
      <c r="I4590" s="199"/>
      <c r="J4590" s="199"/>
      <c r="K4590" s="199"/>
      <c r="L4590" s="199"/>
      <c r="M4590" s="199"/>
      <c r="N4590" s="199"/>
      <c r="O4590" s="199"/>
      <c r="P4590" s="199"/>
      <c r="Q4590" s="200"/>
    </row>
    <row r="4591" spans="1:17" x14ac:dyDescent="0.2">
      <c r="A4591" s="198" t="s">
        <v>78</v>
      </c>
      <c r="B4591" s="199" t="s">
        <v>205</v>
      </c>
      <c r="C4591" s="199" t="s">
        <v>1087</v>
      </c>
      <c r="D4591" s="199" t="s">
        <v>197</v>
      </c>
      <c r="E4591" s="199"/>
      <c r="F4591" s="199"/>
      <c r="G4591" s="199"/>
      <c r="H4591" s="199"/>
      <c r="I4591" s="199"/>
      <c r="J4591" s="199"/>
      <c r="K4591" s="199"/>
      <c r="L4591" s="199"/>
      <c r="M4591" s="199"/>
      <c r="N4591" s="199"/>
      <c r="O4591" s="199"/>
      <c r="P4591" s="199"/>
      <c r="Q4591" s="200"/>
    </row>
    <row r="4592" spans="1:17" x14ac:dyDescent="0.2">
      <c r="A4592" s="195" t="s">
        <v>78</v>
      </c>
      <c r="B4592" s="196" t="s">
        <v>209</v>
      </c>
      <c r="C4592" s="196" t="s">
        <v>214</v>
      </c>
      <c r="D4592" s="196" t="s">
        <v>195</v>
      </c>
      <c r="E4592" s="196"/>
      <c r="F4592" s="196">
        <v>6.3584699999999996</v>
      </c>
      <c r="G4592" s="196"/>
      <c r="H4592" s="196">
        <v>6.5697599999999996</v>
      </c>
      <c r="I4592" s="196">
        <v>6.4895500000000004</v>
      </c>
      <c r="J4592" s="196">
        <v>7.2892299999999999</v>
      </c>
      <c r="K4592" s="196"/>
      <c r="L4592" s="196"/>
      <c r="M4592" s="196">
        <v>7.70024</v>
      </c>
      <c r="N4592" s="196">
        <v>8.5741099999999992</v>
      </c>
      <c r="O4592" s="196">
        <v>3.2878099999999999</v>
      </c>
      <c r="P4592" s="196"/>
      <c r="Q4592" s="197" t="s">
        <v>1</v>
      </c>
    </row>
    <row r="4593" spans="1:17" x14ac:dyDescent="0.2">
      <c r="A4593" s="198" t="s">
        <v>78</v>
      </c>
      <c r="B4593" s="199" t="s">
        <v>209</v>
      </c>
      <c r="C4593" s="199" t="s">
        <v>214</v>
      </c>
      <c r="D4593" s="199" t="s">
        <v>197</v>
      </c>
      <c r="E4593" s="199"/>
      <c r="F4593" s="199">
        <v>6.71089</v>
      </c>
      <c r="G4593" s="199"/>
      <c r="H4593" s="199">
        <v>6.9187900000000004</v>
      </c>
      <c r="I4593" s="199">
        <v>6.3366400000000001</v>
      </c>
      <c r="J4593" s="199">
        <v>7.5857000000000001</v>
      </c>
      <c r="K4593" s="199"/>
      <c r="L4593" s="199"/>
      <c r="M4593" s="199">
        <v>8.3447099999999992</v>
      </c>
      <c r="N4593" s="199">
        <v>9.6428799999999999</v>
      </c>
      <c r="O4593" s="199">
        <v>3.99329</v>
      </c>
      <c r="P4593" s="199"/>
      <c r="Q4593" s="200" t="s">
        <v>1</v>
      </c>
    </row>
    <row r="4594" spans="1:17" x14ac:dyDescent="0.2">
      <c r="A4594" s="195" t="s">
        <v>78</v>
      </c>
      <c r="B4594" s="196" t="s">
        <v>209</v>
      </c>
      <c r="C4594" s="196" t="s">
        <v>215</v>
      </c>
      <c r="D4594" s="196" t="s">
        <v>195</v>
      </c>
      <c r="E4594" s="196"/>
      <c r="F4594" s="196">
        <v>3.4478399999999998</v>
      </c>
      <c r="G4594" s="196"/>
      <c r="H4594" s="196">
        <v>3.4341599999999999</v>
      </c>
      <c r="I4594" s="196">
        <v>3.71034</v>
      </c>
      <c r="J4594" s="196">
        <v>4.3495400000000002</v>
      </c>
      <c r="K4594" s="196"/>
      <c r="L4594" s="196"/>
      <c r="M4594" s="196">
        <v>6.92516</v>
      </c>
      <c r="N4594" s="196"/>
      <c r="O4594" s="196">
        <v>2.1149200000000001</v>
      </c>
      <c r="P4594" s="196"/>
      <c r="Q4594" s="197" t="s">
        <v>1</v>
      </c>
    </row>
    <row r="4595" spans="1:17" x14ac:dyDescent="0.2">
      <c r="A4595" s="198" t="s">
        <v>78</v>
      </c>
      <c r="B4595" s="199" t="s">
        <v>209</v>
      </c>
      <c r="C4595" s="199" t="s">
        <v>215</v>
      </c>
      <c r="D4595" s="199" t="s">
        <v>197</v>
      </c>
      <c r="E4595" s="199"/>
      <c r="F4595" s="199">
        <v>3.7886099999999998</v>
      </c>
      <c r="G4595" s="199"/>
      <c r="H4595" s="199">
        <v>3.9335300000000002</v>
      </c>
      <c r="I4595" s="199">
        <v>4.0228900000000003</v>
      </c>
      <c r="J4595" s="199">
        <v>4.968</v>
      </c>
      <c r="K4595" s="199"/>
      <c r="L4595" s="199"/>
      <c r="M4595" s="199">
        <v>7.7062099999999996</v>
      </c>
      <c r="N4595" s="199"/>
      <c r="O4595" s="199">
        <v>2.4882599999999999</v>
      </c>
      <c r="P4595" s="199"/>
      <c r="Q4595" s="200" t="s">
        <v>1</v>
      </c>
    </row>
    <row r="4596" spans="1:17" x14ac:dyDescent="0.2">
      <c r="A4596" s="195" t="s">
        <v>78</v>
      </c>
      <c r="B4596" s="196" t="s">
        <v>209</v>
      </c>
      <c r="C4596" s="196" t="s">
        <v>213</v>
      </c>
      <c r="D4596" s="196" t="s">
        <v>195</v>
      </c>
      <c r="E4596" s="196"/>
      <c r="F4596" s="196">
        <v>2.5054099999999999</v>
      </c>
      <c r="G4596" s="196"/>
      <c r="H4596" s="196">
        <v>2.4874200000000002</v>
      </c>
      <c r="I4596" s="196">
        <v>2.7903199999999999</v>
      </c>
      <c r="J4596" s="196">
        <v>3.65395</v>
      </c>
      <c r="K4596" s="196"/>
      <c r="L4596" s="196"/>
      <c r="M4596" s="196">
        <v>4.9204400000000001</v>
      </c>
      <c r="N4596" s="196"/>
      <c r="O4596" s="196">
        <v>0.66127000000000002</v>
      </c>
      <c r="P4596" s="196"/>
      <c r="Q4596" s="197" t="s">
        <v>1</v>
      </c>
    </row>
    <row r="4597" spans="1:17" x14ac:dyDescent="0.2">
      <c r="A4597" s="198" t="s">
        <v>78</v>
      </c>
      <c r="B4597" s="199" t="s">
        <v>209</v>
      </c>
      <c r="C4597" s="199" t="s">
        <v>213</v>
      </c>
      <c r="D4597" s="199" t="s">
        <v>197</v>
      </c>
      <c r="E4597" s="199"/>
      <c r="F4597" s="199">
        <v>2.65062</v>
      </c>
      <c r="G4597" s="199"/>
      <c r="H4597" s="199">
        <v>2.7967399999999998</v>
      </c>
      <c r="I4597" s="199">
        <v>3.0419800000000001</v>
      </c>
      <c r="J4597" s="199">
        <v>3.8559899999999998</v>
      </c>
      <c r="K4597" s="199"/>
      <c r="L4597" s="199"/>
      <c r="M4597" s="199">
        <v>5.4752200000000002</v>
      </c>
      <c r="N4597" s="199"/>
      <c r="O4597" s="199">
        <v>0.74572000000000005</v>
      </c>
      <c r="P4597" s="199"/>
      <c r="Q4597" s="200" t="s">
        <v>1</v>
      </c>
    </row>
    <row r="4598" spans="1:17" x14ac:dyDescent="0.2">
      <c r="A4598" s="195" t="s">
        <v>78</v>
      </c>
      <c r="B4598" s="196" t="s">
        <v>209</v>
      </c>
      <c r="C4598" s="196" t="s">
        <v>212</v>
      </c>
      <c r="D4598" s="196" t="s">
        <v>195</v>
      </c>
      <c r="E4598" s="196"/>
      <c r="F4598" s="196">
        <v>2.2990699999999999</v>
      </c>
      <c r="G4598" s="196"/>
      <c r="H4598" s="196">
        <v>2.08263</v>
      </c>
      <c r="I4598" s="196">
        <v>2.8878699999999999</v>
      </c>
      <c r="J4598" s="196">
        <v>5.2938999999999998</v>
      </c>
      <c r="K4598" s="196"/>
      <c r="L4598" s="196"/>
      <c r="M4598" s="196">
        <v>3.2728999999999999</v>
      </c>
      <c r="N4598" s="196"/>
      <c r="O4598" s="196">
        <v>3.6849400000000001</v>
      </c>
      <c r="P4598" s="196"/>
      <c r="Q4598" s="197" t="s">
        <v>1</v>
      </c>
    </row>
    <row r="4599" spans="1:17" x14ac:dyDescent="0.2">
      <c r="A4599" s="198" t="s">
        <v>78</v>
      </c>
      <c r="B4599" s="199" t="s">
        <v>209</v>
      </c>
      <c r="C4599" s="199" t="s">
        <v>212</v>
      </c>
      <c r="D4599" s="199" t="s">
        <v>197</v>
      </c>
      <c r="E4599" s="199"/>
      <c r="F4599" s="199">
        <v>2.46854</v>
      </c>
      <c r="G4599" s="199"/>
      <c r="H4599" s="199">
        <v>2.3161800000000001</v>
      </c>
      <c r="I4599" s="199">
        <v>3.0996000000000001</v>
      </c>
      <c r="J4599" s="199">
        <v>5.7316500000000001</v>
      </c>
      <c r="K4599" s="199"/>
      <c r="L4599" s="199"/>
      <c r="M4599" s="199">
        <v>3.60175</v>
      </c>
      <c r="N4599" s="199"/>
      <c r="O4599" s="199">
        <v>4.13028</v>
      </c>
      <c r="P4599" s="199"/>
      <c r="Q4599" s="200" t="s">
        <v>1</v>
      </c>
    </row>
    <row r="4600" spans="1:17" x14ac:dyDescent="0.2">
      <c r="A4600" s="195" t="s">
        <v>78</v>
      </c>
      <c r="B4600" s="196" t="s">
        <v>209</v>
      </c>
      <c r="C4600" s="196" t="s">
        <v>210</v>
      </c>
      <c r="D4600" s="196" t="s">
        <v>195</v>
      </c>
      <c r="E4600" s="196"/>
      <c r="F4600" s="196">
        <v>8.2790000000000002E-2</v>
      </c>
      <c r="G4600" s="196"/>
      <c r="H4600" s="196">
        <v>6.948E-2</v>
      </c>
      <c r="I4600" s="196">
        <v>4.5370000000000001E-2</v>
      </c>
      <c r="J4600" s="196">
        <v>0.22921</v>
      </c>
      <c r="K4600" s="196"/>
      <c r="L4600" s="196"/>
      <c r="M4600" s="196">
        <v>0.59299000000000002</v>
      </c>
      <c r="N4600" s="196"/>
      <c r="O4600" s="196">
        <v>0.18809999999999999</v>
      </c>
      <c r="P4600" s="196"/>
      <c r="Q4600" s="197" t="s">
        <v>1</v>
      </c>
    </row>
    <row r="4601" spans="1:17" x14ac:dyDescent="0.2">
      <c r="A4601" s="198" t="s">
        <v>78</v>
      </c>
      <c r="B4601" s="199" t="s">
        <v>209</v>
      </c>
      <c r="C4601" s="199" t="s">
        <v>210</v>
      </c>
      <c r="D4601" s="199" t="s">
        <v>197</v>
      </c>
      <c r="E4601" s="199"/>
      <c r="F4601" s="199">
        <v>9.1840000000000005E-2</v>
      </c>
      <c r="G4601" s="199"/>
      <c r="H4601" s="199">
        <v>7.0139999999999994E-2</v>
      </c>
      <c r="I4601" s="199">
        <v>4.5969999999999997E-2</v>
      </c>
      <c r="J4601" s="199">
        <v>0.2828</v>
      </c>
      <c r="K4601" s="199"/>
      <c r="L4601" s="199"/>
      <c r="M4601" s="199">
        <v>0.69345999999999997</v>
      </c>
      <c r="N4601" s="199"/>
      <c r="O4601" s="199">
        <v>0.22653000000000001</v>
      </c>
      <c r="P4601" s="199"/>
      <c r="Q4601" s="200" t="s">
        <v>1</v>
      </c>
    </row>
    <row r="4602" spans="1:17" x14ac:dyDescent="0.2">
      <c r="A4602" s="195" t="s">
        <v>78</v>
      </c>
      <c r="B4602" s="196" t="s">
        <v>209</v>
      </c>
      <c r="C4602" s="196" t="s">
        <v>206</v>
      </c>
      <c r="D4602" s="196" t="s">
        <v>195</v>
      </c>
      <c r="E4602" s="196"/>
      <c r="F4602" s="196">
        <v>5.2749999999999998E-2</v>
      </c>
      <c r="G4602" s="196"/>
      <c r="H4602" s="196">
        <v>4.3929999999999997E-2</v>
      </c>
      <c r="I4602" s="196">
        <v>4.3929999999999997E-2</v>
      </c>
      <c r="J4602" s="196">
        <v>0.23507</v>
      </c>
      <c r="K4602" s="196"/>
      <c r="L4602" s="196"/>
      <c r="M4602" s="196">
        <v>1.0551999999999999</v>
      </c>
      <c r="N4602" s="196"/>
      <c r="O4602" s="196">
        <v>0.55900000000000005</v>
      </c>
      <c r="P4602" s="196"/>
      <c r="Q4602" s="197" t="s">
        <v>1</v>
      </c>
    </row>
    <row r="4603" spans="1:17" x14ac:dyDescent="0.2">
      <c r="A4603" s="198" t="s">
        <v>78</v>
      </c>
      <c r="B4603" s="199" t="s">
        <v>209</v>
      </c>
      <c r="C4603" s="199" t="s">
        <v>206</v>
      </c>
      <c r="D4603" s="199" t="s">
        <v>197</v>
      </c>
      <c r="E4603" s="199"/>
      <c r="F4603" s="199">
        <v>6.0720000000000003E-2</v>
      </c>
      <c r="G4603" s="199"/>
      <c r="H4603" s="199">
        <v>4.6859999999999999E-2</v>
      </c>
      <c r="I4603" s="199">
        <v>5.2830000000000002E-2</v>
      </c>
      <c r="J4603" s="199">
        <v>0.24732999999999999</v>
      </c>
      <c r="K4603" s="199"/>
      <c r="L4603" s="199"/>
      <c r="M4603" s="199">
        <v>1.14571</v>
      </c>
      <c r="N4603" s="199"/>
      <c r="O4603" s="199">
        <v>0.65481999999999996</v>
      </c>
      <c r="P4603" s="199"/>
      <c r="Q4603" s="200" t="s">
        <v>1</v>
      </c>
    </row>
    <row r="4604" spans="1:17" x14ac:dyDescent="0.2">
      <c r="A4604" s="195" t="s">
        <v>78</v>
      </c>
      <c r="B4604" s="196" t="s">
        <v>209</v>
      </c>
      <c r="C4604" s="196" t="s">
        <v>211</v>
      </c>
      <c r="D4604" s="196" t="s">
        <v>195</v>
      </c>
      <c r="E4604" s="196"/>
      <c r="F4604" s="196"/>
      <c r="G4604" s="196"/>
      <c r="H4604" s="196"/>
      <c r="I4604" s="196">
        <v>5.0819999999999997E-2</v>
      </c>
      <c r="J4604" s="196">
        <v>1.7500000000000002E-2</v>
      </c>
      <c r="K4604" s="196"/>
      <c r="L4604" s="196"/>
      <c r="M4604" s="196">
        <v>7.5550000000000006E-2</v>
      </c>
      <c r="N4604" s="196"/>
      <c r="O4604" s="196">
        <v>4.1599999999999998E-2</v>
      </c>
      <c r="P4604" s="196"/>
      <c r="Q4604" s="197" t="s">
        <v>1</v>
      </c>
    </row>
    <row r="4605" spans="1:17" x14ac:dyDescent="0.2">
      <c r="A4605" s="198" t="s">
        <v>78</v>
      </c>
      <c r="B4605" s="199" t="s">
        <v>209</v>
      </c>
      <c r="C4605" s="199" t="s">
        <v>211</v>
      </c>
      <c r="D4605" s="199" t="s">
        <v>197</v>
      </c>
      <c r="E4605" s="199"/>
      <c r="F4605" s="199"/>
      <c r="G4605" s="199"/>
      <c r="H4605" s="199"/>
      <c r="I4605" s="199">
        <v>5.9279999999999999E-2</v>
      </c>
      <c r="J4605" s="199">
        <v>1.9630000000000002E-2</v>
      </c>
      <c r="K4605" s="199"/>
      <c r="L4605" s="199"/>
      <c r="M4605" s="199">
        <v>8.5330000000000003E-2</v>
      </c>
      <c r="N4605" s="199"/>
      <c r="O4605" s="199">
        <v>4.8829999999999998E-2</v>
      </c>
      <c r="P4605" s="199"/>
      <c r="Q4605" s="200" t="s">
        <v>1</v>
      </c>
    </row>
    <row r="4606" spans="1:17" x14ac:dyDescent="0.2">
      <c r="A4606" s="195" t="s">
        <v>78</v>
      </c>
      <c r="B4606" s="196" t="s">
        <v>207</v>
      </c>
      <c r="C4606" s="196" t="s">
        <v>214</v>
      </c>
      <c r="D4606" s="196" t="s">
        <v>195</v>
      </c>
      <c r="E4606" s="196">
        <v>1.6227199999999999</v>
      </c>
      <c r="F4606" s="196">
        <v>1.4139999999999999</v>
      </c>
      <c r="G4606" s="196"/>
      <c r="H4606" s="196"/>
      <c r="I4606" s="196">
        <v>0.94832000000000005</v>
      </c>
      <c r="J4606" s="196">
        <v>0.60397999999999996</v>
      </c>
      <c r="K4606" s="196"/>
      <c r="L4606" s="196"/>
      <c r="M4606" s="196">
        <v>0.38600000000000001</v>
      </c>
      <c r="N4606" s="196">
        <v>0.31546999999999997</v>
      </c>
      <c r="O4606" s="196">
        <v>0.23630000000000001</v>
      </c>
      <c r="P4606" s="196"/>
      <c r="Q4606" s="197" t="s">
        <v>1</v>
      </c>
    </row>
    <row r="4607" spans="1:17" x14ac:dyDescent="0.2">
      <c r="A4607" s="198" t="s">
        <v>78</v>
      </c>
      <c r="B4607" s="199" t="s">
        <v>207</v>
      </c>
      <c r="C4607" s="199" t="s">
        <v>214</v>
      </c>
      <c r="D4607" s="199" t="s">
        <v>197</v>
      </c>
      <c r="E4607" s="199">
        <v>1.0816399999999999</v>
      </c>
      <c r="F4607" s="199">
        <v>0.92330000000000001</v>
      </c>
      <c r="G4607" s="199"/>
      <c r="H4607" s="199"/>
      <c r="I4607" s="199">
        <v>0.81291000000000002</v>
      </c>
      <c r="J4607" s="199">
        <v>0.41559000000000001</v>
      </c>
      <c r="K4607" s="199"/>
      <c r="L4607" s="199"/>
      <c r="M4607" s="199">
        <v>0.45462000000000002</v>
      </c>
      <c r="N4607" s="199">
        <v>0.26652999999999999</v>
      </c>
      <c r="O4607" s="199">
        <v>0.20319999999999999</v>
      </c>
      <c r="P4607" s="199"/>
      <c r="Q4607" s="200" t="s">
        <v>1</v>
      </c>
    </row>
    <row r="4608" spans="1:17" x14ac:dyDescent="0.2">
      <c r="A4608" s="195" t="s">
        <v>78</v>
      </c>
      <c r="B4608" s="196" t="s">
        <v>207</v>
      </c>
      <c r="C4608" s="196" t="s">
        <v>215</v>
      </c>
      <c r="D4608" s="196" t="s">
        <v>195</v>
      </c>
      <c r="E4608" s="196">
        <v>4.6597400000000002</v>
      </c>
      <c r="F4608" s="196">
        <v>2.75467</v>
      </c>
      <c r="G4608" s="196"/>
      <c r="H4608" s="196"/>
      <c r="I4608" s="196">
        <v>1.2781899999999999</v>
      </c>
      <c r="J4608" s="196">
        <v>13.113630000000001</v>
      </c>
      <c r="K4608" s="196"/>
      <c r="L4608" s="196"/>
      <c r="M4608" s="196">
        <v>4.7445199999999996</v>
      </c>
      <c r="N4608" s="196"/>
      <c r="O4608" s="196">
        <v>4.4649999999999999</v>
      </c>
      <c r="P4608" s="196"/>
      <c r="Q4608" s="197" t="s">
        <v>1</v>
      </c>
    </row>
    <row r="4609" spans="1:17" x14ac:dyDescent="0.2">
      <c r="A4609" s="198" t="s">
        <v>78</v>
      </c>
      <c r="B4609" s="199" t="s">
        <v>207</v>
      </c>
      <c r="C4609" s="199" t="s">
        <v>215</v>
      </c>
      <c r="D4609" s="199" t="s">
        <v>197</v>
      </c>
      <c r="E4609" s="199">
        <v>2.81175</v>
      </c>
      <c r="F4609" s="199">
        <v>1.5814299999999999</v>
      </c>
      <c r="G4609" s="199"/>
      <c r="H4609" s="199"/>
      <c r="I4609" s="199">
        <v>1.0014000000000001</v>
      </c>
      <c r="J4609" s="199">
        <v>12.334680000000001</v>
      </c>
      <c r="K4609" s="199"/>
      <c r="L4609" s="199"/>
      <c r="M4609" s="199">
        <v>4.6657000000000002</v>
      </c>
      <c r="N4609" s="199"/>
      <c r="O4609" s="199">
        <v>4.0190299999999999</v>
      </c>
      <c r="P4609" s="199"/>
      <c r="Q4609" s="200" t="s">
        <v>1</v>
      </c>
    </row>
    <row r="4610" spans="1:17" x14ac:dyDescent="0.2">
      <c r="A4610" s="195" t="s">
        <v>78</v>
      </c>
      <c r="B4610" s="196" t="s">
        <v>207</v>
      </c>
      <c r="C4610" s="196" t="s">
        <v>213</v>
      </c>
      <c r="D4610" s="196" t="s">
        <v>195</v>
      </c>
      <c r="E4610" s="196">
        <v>1.9314199999999999</v>
      </c>
      <c r="F4610" s="196">
        <v>2.22675</v>
      </c>
      <c r="G4610" s="196"/>
      <c r="H4610" s="196"/>
      <c r="I4610" s="196">
        <v>1.4419999999999999</v>
      </c>
      <c r="J4610" s="196">
        <v>2.2858399999999999</v>
      </c>
      <c r="K4610" s="196"/>
      <c r="L4610" s="196"/>
      <c r="M4610" s="196">
        <v>0.70826</v>
      </c>
      <c r="N4610" s="196"/>
      <c r="O4610" s="196">
        <v>0.60579000000000005</v>
      </c>
      <c r="P4610" s="196"/>
      <c r="Q4610" s="197" t="s">
        <v>1</v>
      </c>
    </row>
    <row r="4611" spans="1:17" x14ac:dyDescent="0.2">
      <c r="A4611" s="198" t="s">
        <v>78</v>
      </c>
      <c r="B4611" s="199" t="s">
        <v>207</v>
      </c>
      <c r="C4611" s="199" t="s">
        <v>213</v>
      </c>
      <c r="D4611" s="199" t="s">
        <v>197</v>
      </c>
      <c r="E4611" s="199">
        <v>1.42896</v>
      </c>
      <c r="F4611" s="199">
        <v>1.57226</v>
      </c>
      <c r="G4611" s="199"/>
      <c r="H4611" s="199"/>
      <c r="I4611" s="199">
        <v>1.0073300000000001</v>
      </c>
      <c r="J4611" s="199">
        <v>1.59392</v>
      </c>
      <c r="K4611" s="199"/>
      <c r="L4611" s="199"/>
      <c r="M4611" s="199">
        <v>0.66964999999999997</v>
      </c>
      <c r="N4611" s="199"/>
      <c r="O4611" s="199">
        <v>0.59840000000000004</v>
      </c>
      <c r="P4611" s="199"/>
      <c r="Q4611" s="200" t="s">
        <v>1</v>
      </c>
    </row>
    <row r="4612" spans="1:17" x14ac:dyDescent="0.2">
      <c r="A4612" s="195" t="s">
        <v>78</v>
      </c>
      <c r="B4612" s="196" t="s">
        <v>207</v>
      </c>
      <c r="C4612" s="196" t="s">
        <v>212</v>
      </c>
      <c r="D4612" s="196" t="s">
        <v>195</v>
      </c>
      <c r="E4612" s="196">
        <v>2.4531000000000001</v>
      </c>
      <c r="F4612" s="196">
        <v>2.7534700000000001</v>
      </c>
      <c r="G4612" s="196"/>
      <c r="H4612" s="196"/>
      <c r="I4612" s="196">
        <v>1.49878</v>
      </c>
      <c r="J4612" s="196">
        <v>1.0869200000000001</v>
      </c>
      <c r="K4612" s="196"/>
      <c r="L4612" s="196"/>
      <c r="M4612" s="196">
        <v>0.38821</v>
      </c>
      <c r="N4612" s="196"/>
      <c r="O4612" s="196">
        <v>0.29654000000000003</v>
      </c>
      <c r="P4612" s="196"/>
      <c r="Q4612" s="197" t="s">
        <v>1</v>
      </c>
    </row>
    <row r="4613" spans="1:17" x14ac:dyDescent="0.2">
      <c r="A4613" s="198" t="s">
        <v>78</v>
      </c>
      <c r="B4613" s="199" t="s">
        <v>207</v>
      </c>
      <c r="C4613" s="199" t="s">
        <v>212</v>
      </c>
      <c r="D4613" s="199" t="s">
        <v>197</v>
      </c>
      <c r="E4613" s="199">
        <v>1.5391900000000001</v>
      </c>
      <c r="F4613" s="199">
        <v>1.3552500000000001</v>
      </c>
      <c r="G4613" s="199"/>
      <c r="H4613" s="199"/>
      <c r="I4613" s="199">
        <v>0.88895999999999997</v>
      </c>
      <c r="J4613" s="199">
        <v>0.67083999999999999</v>
      </c>
      <c r="K4613" s="199"/>
      <c r="L4613" s="199"/>
      <c r="M4613" s="199">
        <v>0.42050999999999999</v>
      </c>
      <c r="N4613" s="199"/>
      <c r="O4613" s="199">
        <v>0.27184999999999998</v>
      </c>
      <c r="P4613" s="199"/>
      <c r="Q4613" s="200" t="s">
        <v>1</v>
      </c>
    </row>
    <row r="4614" spans="1:17" x14ac:dyDescent="0.2">
      <c r="A4614" s="195" t="s">
        <v>78</v>
      </c>
      <c r="B4614" s="196" t="s">
        <v>207</v>
      </c>
      <c r="C4614" s="196" t="s">
        <v>210</v>
      </c>
      <c r="D4614" s="196" t="s">
        <v>195</v>
      </c>
      <c r="E4614" s="196"/>
      <c r="F4614" s="196"/>
      <c r="G4614" s="196"/>
      <c r="H4614" s="196"/>
      <c r="I4614" s="196"/>
      <c r="J4614" s="196"/>
      <c r="K4614" s="196"/>
      <c r="L4614" s="196"/>
      <c r="M4614" s="196"/>
      <c r="N4614" s="196"/>
      <c r="O4614" s="196"/>
      <c r="P4614" s="196"/>
      <c r="Q4614" s="197" t="s">
        <v>1</v>
      </c>
    </row>
    <row r="4615" spans="1:17" x14ac:dyDescent="0.2">
      <c r="A4615" s="198" t="s">
        <v>78</v>
      </c>
      <c r="B4615" s="199" t="s">
        <v>207</v>
      </c>
      <c r="C4615" s="199" t="s">
        <v>210</v>
      </c>
      <c r="D4615" s="199" t="s">
        <v>197</v>
      </c>
      <c r="E4615" s="199"/>
      <c r="F4615" s="199"/>
      <c r="G4615" s="199"/>
      <c r="H4615" s="199"/>
      <c r="I4615" s="199"/>
      <c r="J4615" s="199"/>
      <c r="K4615" s="199"/>
      <c r="L4615" s="199"/>
      <c r="M4615" s="199"/>
      <c r="N4615" s="199"/>
      <c r="O4615" s="199"/>
      <c r="P4615" s="199"/>
      <c r="Q4615" s="200" t="s">
        <v>1</v>
      </c>
    </row>
    <row r="4616" spans="1:17" x14ac:dyDescent="0.2">
      <c r="A4616" s="195" t="s">
        <v>78</v>
      </c>
      <c r="B4616" s="196" t="s">
        <v>207</v>
      </c>
      <c r="C4616" s="196" t="s">
        <v>206</v>
      </c>
      <c r="D4616" s="196" t="s">
        <v>195</v>
      </c>
      <c r="E4616" s="196"/>
      <c r="F4616" s="196"/>
      <c r="G4616" s="196"/>
      <c r="H4616" s="196"/>
      <c r="I4616" s="196"/>
      <c r="J4616" s="196"/>
      <c r="K4616" s="196"/>
      <c r="L4616" s="196"/>
      <c r="M4616" s="196"/>
      <c r="N4616" s="196"/>
      <c r="O4616" s="196"/>
      <c r="P4616" s="196"/>
      <c r="Q4616" s="197" t="s">
        <v>1</v>
      </c>
    </row>
    <row r="4617" spans="1:17" x14ac:dyDescent="0.2">
      <c r="A4617" s="198" t="s">
        <v>78</v>
      </c>
      <c r="B4617" s="199" t="s">
        <v>207</v>
      </c>
      <c r="C4617" s="199" t="s">
        <v>206</v>
      </c>
      <c r="D4617" s="199" t="s">
        <v>197</v>
      </c>
      <c r="E4617" s="199"/>
      <c r="F4617" s="199"/>
      <c r="G4617" s="199"/>
      <c r="H4617" s="199"/>
      <c r="I4617" s="199"/>
      <c r="J4617" s="199"/>
      <c r="K4617" s="199"/>
      <c r="L4617" s="199"/>
      <c r="M4617" s="199"/>
      <c r="N4617" s="199"/>
      <c r="O4617" s="199"/>
      <c r="P4617" s="199"/>
      <c r="Q4617" s="200" t="s">
        <v>1</v>
      </c>
    </row>
    <row r="4618" spans="1:17" x14ac:dyDescent="0.2">
      <c r="A4618" s="195" t="s">
        <v>78</v>
      </c>
      <c r="B4618" s="196" t="s">
        <v>207</v>
      </c>
      <c r="C4618" s="196" t="s">
        <v>211</v>
      </c>
      <c r="D4618" s="196" t="s">
        <v>195</v>
      </c>
      <c r="E4618" s="199"/>
      <c r="F4618" s="199"/>
      <c r="G4618" s="199"/>
      <c r="H4618" s="199"/>
      <c r="I4618" s="199"/>
      <c r="J4618" s="199"/>
      <c r="K4618" s="199"/>
      <c r="L4618" s="199"/>
      <c r="M4618" s="199"/>
      <c r="N4618" s="199"/>
      <c r="O4618" s="199"/>
      <c r="P4618" s="199"/>
      <c r="Q4618" s="200"/>
    </row>
    <row r="4619" spans="1:17" x14ac:dyDescent="0.2">
      <c r="A4619" s="198" t="s">
        <v>78</v>
      </c>
      <c r="B4619" s="199" t="s">
        <v>207</v>
      </c>
      <c r="C4619" s="199" t="s">
        <v>211</v>
      </c>
      <c r="D4619" s="199" t="s">
        <v>197</v>
      </c>
      <c r="E4619" s="199"/>
      <c r="F4619" s="199"/>
      <c r="G4619" s="199"/>
      <c r="H4619" s="199"/>
      <c r="I4619" s="199"/>
      <c r="J4619" s="199"/>
      <c r="K4619" s="199"/>
      <c r="L4619" s="199"/>
      <c r="M4619" s="199"/>
      <c r="N4619" s="199"/>
      <c r="O4619" s="199"/>
      <c r="P4619" s="199"/>
      <c r="Q4619" s="200"/>
    </row>
    <row r="4620" spans="1:17" x14ac:dyDescent="0.2">
      <c r="A4620" s="195" t="s">
        <v>78</v>
      </c>
      <c r="B4620" s="196" t="s">
        <v>207</v>
      </c>
      <c r="C4620" s="196" t="s">
        <v>1087</v>
      </c>
      <c r="D4620" s="196" t="s">
        <v>195</v>
      </c>
      <c r="E4620" s="199"/>
      <c r="F4620" s="199"/>
      <c r="G4620" s="199"/>
      <c r="H4620" s="199"/>
      <c r="I4620" s="199"/>
      <c r="J4620" s="199"/>
      <c r="K4620" s="199"/>
      <c r="L4620" s="199"/>
      <c r="M4620" s="199"/>
      <c r="N4620" s="199"/>
      <c r="O4620" s="199"/>
      <c r="P4620" s="199"/>
      <c r="Q4620" s="200"/>
    </row>
    <row r="4621" spans="1:17" x14ac:dyDescent="0.2">
      <c r="A4621" s="198" t="s">
        <v>78</v>
      </c>
      <c r="B4621" s="199" t="s">
        <v>207</v>
      </c>
      <c r="C4621" s="199" t="s">
        <v>1087</v>
      </c>
      <c r="D4621" s="199" t="s">
        <v>197</v>
      </c>
      <c r="E4621" s="199"/>
      <c r="F4621" s="199"/>
      <c r="G4621" s="199"/>
      <c r="H4621" s="199"/>
      <c r="I4621" s="199"/>
      <c r="J4621" s="199"/>
      <c r="K4621" s="199"/>
      <c r="L4621" s="199"/>
      <c r="M4621" s="199"/>
      <c r="N4621" s="199"/>
      <c r="O4621" s="199"/>
      <c r="P4621" s="199"/>
      <c r="Q4621" s="200"/>
    </row>
    <row r="4622" spans="1:17" x14ac:dyDescent="0.2">
      <c r="A4622" s="195" t="s">
        <v>79</v>
      </c>
      <c r="B4622" s="196" t="s">
        <v>208</v>
      </c>
      <c r="C4622" s="196" t="s">
        <v>214</v>
      </c>
      <c r="D4622" s="196" t="s">
        <v>195</v>
      </c>
      <c r="E4622" s="196">
        <v>238714</v>
      </c>
      <c r="F4622" s="196">
        <v>234674</v>
      </c>
      <c r="G4622" s="196">
        <v>232305</v>
      </c>
      <c r="H4622" s="196">
        <v>236381</v>
      </c>
      <c r="I4622" s="196">
        <v>241461</v>
      </c>
      <c r="J4622" s="196">
        <v>246290</v>
      </c>
      <c r="K4622" s="196">
        <v>258861</v>
      </c>
      <c r="L4622" s="196">
        <v>281811</v>
      </c>
      <c r="M4622" s="196">
        <v>301075</v>
      </c>
      <c r="N4622" s="196">
        <v>309704</v>
      </c>
      <c r="O4622" s="196">
        <v>304315</v>
      </c>
      <c r="P4622" s="196"/>
      <c r="Q4622" s="197" t="s">
        <v>1</v>
      </c>
    </row>
    <row r="4623" spans="1:17" x14ac:dyDescent="0.2">
      <c r="A4623" s="198" t="s">
        <v>79</v>
      </c>
      <c r="B4623" s="199" t="s">
        <v>208</v>
      </c>
      <c r="C4623" s="199" t="s">
        <v>214</v>
      </c>
      <c r="D4623" s="199" t="s">
        <v>197</v>
      </c>
      <c r="E4623" s="199">
        <v>255305</v>
      </c>
      <c r="F4623" s="199">
        <v>249347</v>
      </c>
      <c r="G4623" s="199">
        <v>250106</v>
      </c>
      <c r="H4623" s="199">
        <v>255151</v>
      </c>
      <c r="I4623" s="199">
        <v>258554</v>
      </c>
      <c r="J4623" s="199">
        <v>263237</v>
      </c>
      <c r="K4623" s="199">
        <v>277385</v>
      </c>
      <c r="L4623" s="199">
        <v>302947</v>
      </c>
      <c r="M4623" s="199">
        <v>323765</v>
      </c>
      <c r="N4623" s="199">
        <v>333391</v>
      </c>
      <c r="O4623" s="199">
        <v>328945</v>
      </c>
      <c r="P4623" s="199"/>
      <c r="Q4623" s="200" t="s">
        <v>1</v>
      </c>
    </row>
    <row r="4624" spans="1:17" x14ac:dyDescent="0.2">
      <c r="A4624" s="195" t="s">
        <v>79</v>
      </c>
      <c r="B4624" s="196" t="s">
        <v>208</v>
      </c>
      <c r="C4624" s="196" t="s">
        <v>215</v>
      </c>
      <c r="D4624" s="196" t="s">
        <v>195</v>
      </c>
      <c r="E4624" s="196">
        <v>244402</v>
      </c>
      <c r="F4624" s="196">
        <v>239494</v>
      </c>
      <c r="G4624" s="196">
        <v>238323</v>
      </c>
      <c r="H4624" s="196">
        <v>235886</v>
      </c>
      <c r="I4624" s="196">
        <v>234225</v>
      </c>
      <c r="J4624" s="196">
        <v>243756</v>
      </c>
      <c r="K4624" s="196">
        <v>249573</v>
      </c>
      <c r="L4624" s="196">
        <v>261589</v>
      </c>
      <c r="M4624" s="196">
        <v>283375</v>
      </c>
      <c r="N4624" s="196">
        <v>302549</v>
      </c>
      <c r="O4624" s="196">
        <v>310980</v>
      </c>
      <c r="P4624" s="196"/>
      <c r="Q4624" s="197" t="s">
        <v>1</v>
      </c>
    </row>
    <row r="4625" spans="1:17" x14ac:dyDescent="0.2">
      <c r="A4625" s="198" t="s">
        <v>79</v>
      </c>
      <c r="B4625" s="199" t="s">
        <v>208</v>
      </c>
      <c r="C4625" s="199" t="s">
        <v>215</v>
      </c>
      <c r="D4625" s="199" t="s">
        <v>197</v>
      </c>
      <c r="E4625" s="199">
        <v>259404</v>
      </c>
      <c r="F4625" s="199">
        <v>254670</v>
      </c>
      <c r="G4625" s="199">
        <v>255619</v>
      </c>
      <c r="H4625" s="199">
        <v>250115</v>
      </c>
      <c r="I4625" s="199">
        <v>250782</v>
      </c>
      <c r="J4625" s="199">
        <v>259662</v>
      </c>
      <c r="K4625" s="199">
        <v>265860</v>
      </c>
      <c r="L4625" s="199">
        <v>279262</v>
      </c>
      <c r="M4625" s="199">
        <v>302715</v>
      </c>
      <c r="N4625" s="199">
        <v>322661</v>
      </c>
      <c r="O4625" s="199">
        <v>332654</v>
      </c>
      <c r="P4625" s="199"/>
      <c r="Q4625" s="200" t="s">
        <v>1</v>
      </c>
    </row>
    <row r="4626" spans="1:17" x14ac:dyDescent="0.2">
      <c r="A4626" s="195" t="s">
        <v>79</v>
      </c>
      <c r="B4626" s="196" t="s">
        <v>208</v>
      </c>
      <c r="C4626" s="196" t="s">
        <v>213</v>
      </c>
      <c r="D4626" s="196" t="s">
        <v>195</v>
      </c>
      <c r="E4626" s="196">
        <v>253418</v>
      </c>
      <c r="F4626" s="196">
        <v>243629</v>
      </c>
      <c r="G4626" s="196">
        <v>233665</v>
      </c>
      <c r="H4626" s="196">
        <v>239291</v>
      </c>
      <c r="I4626" s="196">
        <v>237177</v>
      </c>
      <c r="J4626" s="196">
        <v>232684</v>
      </c>
      <c r="K4626" s="196">
        <v>242574</v>
      </c>
      <c r="L4626" s="196">
        <v>248212</v>
      </c>
      <c r="M4626" s="196">
        <v>261249</v>
      </c>
      <c r="N4626" s="196">
        <v>282955</v>
      </c>
      <c r="O4626" s="196">
        <v>302077</v>
      </c>
      <c r="P4626" s="196"/>
      <c r="Q4626" s="197" t="s">
        <v>1</v>
      </c>
    </row>
    <row r="4627" spans="1:17" x14ac:dyDescent="0.2">
      <c r="A4627" s="198" t="s">
        <v>79</v>
      </c>
      <c r="B4627" s="199" t="s">
        <v>208</v>
      </c>
      <c r="C4627" s="199" t="s">
        <v>213</v>
      </c>
      <c r="D4627" s="199" t="s">
        <v>197</v>
      </c>
      <c r="E4627" s="199">
        <v>267163</v>
      </c>
      <c r="F4627" s="199">
        <v>256302</v>
      </c>
      <c r="G4627" s="199">
        <v>248123</v>
      </c>
      <c r="H4627" s="199">
        <v>254335</v>
      </c>
      <c r="I4627" s="199">
        <v>253758</v>
      </c>
      <c r="J4627" s="199">
        <v>247966</v>
      </c>
      <c r="K4627" s="199">
        <v>258595</v>
      </c>
      <c r="L4627" s="199">
        <v>263008</v>
      </c>
      <c r="M4627" s="199">
        <v>278109</v>
      </c>
      <c r="N4627" s="199">
        <v>302216</v>
      </c>
      <c r="O4627" s="199">
        <v>321784</v>
      </c>
      <c r="P4627" s="199"/>
      <c r="Q4627" s="200" t="s">
        <v>1</v>
      </c>
    </row>
    <row r="4628" spans="1:17" x14ac:dyDescent="0.2">
      <c r="A4628" s="195" t="s">
        <v>79</v>
      </c>
      <c r="B4628" s="196" t="s">
        <v>208</v>
      </c>
      <c r="C4628" s="196" t="s">
        <v>212</v>
      </c>
      <c r="D4628" s="196" t="s">
        <v>195</v>
      </c>
      <c r="E4628" s="196">
        <v>270143</v>
      </c>
      <c r="F4628" s="196">
        <v>251570</v>
      </c>
      <c r="G4628" s="196">
        <v>237542</v>
      </c>
      <c r="H4628" s="196">
        <v>243413</v>
      </c>
      <c r="I4628" s="196">
        <v>233182</v>
      </c>
      <c r="J4628" s="196">
        <v>236027</v>
      </c>
      <c r="K4628" s="196">
        <v>233348</v>
      </c>
      <c r="L4628" s="196">
        <v>241483</v>
      </c>
      <c r="M4628" s="196">
        <v>247895</v>
      </c>
      <c r="N4628" s="196">
        <v>260613</v>
      </c>
      <c r="O4628" s="196">
        <v>283112</v>
      </c>
      <c r="P4628" s="196"/>
      <c r="Q4628" s="197" t="s">
        <v>1</v>
      </c>
    </row>
    <row r="4629" spans="1:17" x14ac:dyDescent="0.2">
      <c r="A4629" s="198" t="s">
        <v>79</v>
      </c>
      <c r="B4629" s="199" t="s">
        <v>208</v>
      </c>
      <c r="C4629" s="199" t="s">
        <v>212</v>
      </c>
      <c r="D4629" s="199" t="s">
        <v>197</v>
      </c>
      <c r="E4629" s="199">
        <v>282768</v>
      </c>
      <c r="F4629" s="199">
        <v>266061</v>
      </c>
      <c r="G4629" s="199">
        <v>252445</v>
      </c>
      <c r="H4629" s="199">
        <v>256350</v>
      </c>
      <c r="I4629" s="199">
        <v>246553</v>
      </c>
      <c r="J4629" s="199">
        <v>251708</v>
      </c>
      <c r="K4629" s="199">
        <v>247681</v>
      </c>
      <c r="L4629" s="199">
        <v>256289</v>
      </c>
      <c r="M4629" s="199">
        <v>262332</v>
      </c>
      <c r="N4629" s="199">
        <v>277400</v>
      </c>
      <c r="O4629" s="199">
        <v>301311</v>
      </c>
      <c r="P4629" s="199"/>
      <c r="Q4629" s="200" t="s">
        <v>1</v>
      </c>
    </row>
    <row r="4630" spans="1:17" x14ac:dyDescent="0.2">
      <c r="A4630" s="195" t="s">
        <v>79</v>
      </c>
      <c r="B4630" s="196" t="s">
        <v>208</v>
      </c>
      <c r="C4630" s="196" t="s">
        <v>210</v>
      </c>
      <c r="D4630" s="196" t="s">
        <v>195</v>
      </c>
      <c r="E4630" s="196"/>
      <c r="F4630" s="196"/>
      <c r="G4630" s="196"/>
      <c r="H4630" s="196"/>
      <c r="I4630" s="196"/>
      <c r="J4630" s="196"/>
      <c r="K4630" s="196"/>
      <c r="L4630" s="196"/>
      <c r="M4630" s="196"/>
      <c r="N4630" s="196"/>
      <c r="O4630" s="196"/>
      <c r="P4630" s="196"/>
      <c r="Q4630" s="197" t="s">
        <v>1</v>
      </c>
    </row>
    <row r="4631" spans="1:17" x14ac:dyDescent="0.2">
      <c r="A4631" s="198" t="s">
        <v>79</v>
      </c>
      <c r="B4631" s="199" t="s">
        <v>208</v>
      </c>
      <c r="C4631" s="199" t="s">
        <v>210</v>
      </c>
      <c r="D4631" s="199" t="s">
        <v>197</v>
      </c>
      <c r="E4631" s="199"/>
      <c r="F4631" s="199"/>
      <c r="G4631" s="199"/>
      <c r="H4631" s="199"/>
      <c r="I4631" s="199"/>
      <c r="J4631" s="199"/>
      <c r="K4631" s="199"/>
      <c r="L4631" s="199"/>
      <c r="M4631" s="199"/>
      <c r="N4631" s="199"/>
      <c r="O4631" s="199"/>
      <c r="P4631" s="199"/>
      <c r="Q4631" s="200" t="s">
        <v>1</v>
      </c>
    </row>
    <row r="4632" spans="1:17" x14ac:dyDescent="0.2">
      <c r="A4632" s="195" t="s">
        <v>79</v>
      </c>
      <c r="B4632" s="196" t="s">
        <v>208</v>
      </c>
      <c r="C4632" s="196" t="s">
        <v>206</v>
      </c>
      <c r="D4632" s="196" t="s">
        <v>195</v>
      </c>
      <c r="E4632" s="196"/>
      <c r="F4632" s="196"/>
      <c r="G4632" s="196"/>
      <c r="H4632" s="196"/>
      <c r="I4632" s="196"/>
      <c r="J4632" s="196"/>
      <c r="K4632" s="196"/>
      <c r="L4632" s="196"/>
      <c r="M4632" s="196"/>
      <c r="N4632" s="196"/>
      <c r="O4632" s="196"/>
      <c r="P4632" s="196"/>
      <c r="Q4632" s="197" t="s">
        <v>1</v>
      </c>
    </row>
    <row r="4633" spans="1:17" x14ac:dyDescent="0.2">
      <c r="A4633" s="198" t="s">
        <v>79</v>
      </c>
      <c r="B4633" s="199" t="s">
        <v>208</v>
      </c>
      <c r="C4633" s="199" t="s">
        <v>206</v>
      </c>
      <c r="D4633" s="199" t="s">
        <v>197</v>
      </c>
      <c r="E4633" s="199"/>
      <c r="F4633" s="199"/>
      <c r="G4633" s="199"/>
      <c r="H4633" s="199"/>
      <c r="I4633" s="199"/>
      <c r="J4633" s="199"/>
      <c r="K4633" s="199"/>
      <c r="L4633" s="199"/>
      <c r="M4633" s="199"/>
      <c r="N4633" s="199"/>
      <c r="O4633" s="199"/>
      <c r="P4633" s="199"/>
      <c r="Q4633" s="200" t="s">
        <v>1</v>
      </c>
    </row>
    <row r="4634" spans="1:17" x14ac:dyDescent="0.2">
      <c r="A4634" s="195" t="s">
        <v>79</v>
      </c>
      <c r="B4634" s="196" t="s">
        <v>208</v>
      </c>
      <c r="C4634" s="196" t="s">
        <v>211</v>
      </c>
      <c r="D4634" s="196" t="s">
        <v>195</v>
      </c>
      <c r="E4634" s="196"/>
      <c r="F4634" s="196"/>
      <c r="G4634" s="196"/>
      <c r="H4634" s="196"/>
      <c r="I4634" s="196"/>
      <c r="J4634" s="196"/>
      <c r="K4634" s="196"/>
      <c r="L4634" s="196"/>
      <c r="M4634" s="196"/>
      <c r="N4634" s="196"/>
      <c r="O4634" s="196"/>
      <c r="P4634" s="196"/>
      <c r="Q4634" s="197" t="s">
        <v>1</v>
      </c>
    </row>
    <row r="4635" spans="1:17" x14ac:dyDescent="0.2">
      <c r="A4635" s="198" t="s">
        <v>79</v>
      </c>
      <c r="B4635" s="199" t="s">
        <v>208</v>
      </c>
      <c r="C4635" s="199" t="s">
        <v>211</v>
      </c>
      <c r="D4635" s="199" t="s">
        <v>197</v>
      </c>
      <c r="E4635" s="199"/>
      <c r="F4635" s="199"/>
      <c r="G4635" s="199"/>
      <c r="H4635" s="199"/>
      <c r="I4635" s="199"/>
      <c r="J4635" s="199"/>
      <c r="K4635" s="199"/>
      <c r="L4635" s="199"/>
      <c r="M4635" s="199"/>
      <c r="N4635" s="199"/>
      <c r="O4635" s="199"/>
      <c r="P4635" s="199"/>
      <c r="Q4635" s="200" t="s">
        <v>1</v>
      </c>
    </row>
    <row r="4636" spans="1:17" x14ac:dyDescent="0.2">
      <c r="A4636" s="195" t="s">
        <v>79</v>
      </c>
      <c r="B4636" s="196" t="s">
        <v>205</v>
      </c>
      <c r="C4636" s="196" t="s">
        <v>214</v>
      </c>
      <c r="D4636" s="196" t="s">
        <v>195</v>
      </c>
      <c r="E4636" s="196">
        <v>282295</v>
      </c>
      <c r="F4636" s="196">
        <v>269080</v>
      </c>
      <c r="G4636" s="196">
        <v>242578</v>
      </c>
      <c r="H4636" s="196">
        <v>252835</v>
      </c>
      <c r="I4636" s="196">
        <v>238604</v>
      </c>
      <c r="J4636" s="196">
        <v>232555</v>
      </c>
      <c r="K4636" s="196">
        <v>236244</v>
      </c>
      <c r="L4636" s="196">
        <v>231976</v>
      </c>
      <c r="M4636" s="196">
        <v>241965</v>
      </c>
      <c r="N4636" s="196">
        <v>247897</v>
      </c>
      <c r="O4636" s="196">
        <v>261350</v>
      </c>
      <c r="P4636" s="196"/>
      <c r="Q4636" s="197" t="s">
        <v>1</v>
      </c>
    </row>
    <row r="4637" spans="1:17" x14ac:dyDescent="0.2">
      <c r="A4637" s="198" t="s">
        <v>79</v>
      </c>
      <c r="B4637" s="199" t="s">
        <v>205</v>
      </c>
      <c r="C4637" s="199" t="s">
        <v>214</v>
      </c>
      <c r="D4637" s="199" t="s">
        <v>197</v>
      </c>
      <c r="E4637" s="199">
        <v>298004</v>
      </c>
      <c r="F4637" s="199">
        <v>284672</v>
      </c>
      <c r="G4637" s="199">
        <v>260654</v>
      </c>
      <c r="H4637" s="199">
        <v>270738</v>
      </c>
      <c r="I4637" s="199">
        <v>256623</v>
      </c>
      <c r="J4637" s="199">
        <v>249539</v>
      </c>
      <c r="K4637" s="199">
        <v>254527</v>
      </c>
      <c r="L4637" s="199">
        <v>249032</v>
      </c>
      <c r="M4637" s="199">
        <v>259496</v>
      </c>
      <c r="N4637" s="199">
        <v>265492</v>
      </c>
      <c r="O4637" s="199">
        <v>279869</v>
      </c>
      <c r="P4637" s="199"/>
      <c r="Q4637" s="200" t="s">
        <v>1</v>
      </c>
    </row>
    <row r="4638" spans="1:17" x14ac:dyDescent="0.2">
      <c r="A4638" s="195" t="s">
        <v>79</v>
      </c>
      <c r="B4638" s="196" t="s">
        <v>205</v>
      </c>
      <c r="C4638" s="196" t="s">
        <v>215</v>
      </c>
      <c r="D4638" s="196" t="s">
        <v>195</v>
      </c>
      <c r="E4638" s="196">
        <v>296846</v>
      </c>
      <c r="F4638" s="196">
        <v>280858</v>
      </c>
      <c r="G4638" s="196">
        <v>250171</v>
      </c>
      <c r="H4638" s="196">
        <v>268163</v>
      </c>
      <c r="I4638" s="196">
        <v>241041</v>
      </c>
      <c r="J4638" s="196">
        <v>235864</v>
      </c>
      <c r="K4638" s="196">
        <v>231963</v>
      </c>
      <c r="L4638" s="196">
        <v>233985</v>
      </c>
      <c r="M4638" s="196">
        <v>230540</v>
      </c>
      <c r="N4638" s="196">
        <v>240792</v>
      </c>
      <c r="O4638" s="196">
        <v>246986</v>
      </c>
      <c r="P4638" s="196"/>
      <c r="Q4638" s="197" t="s">
        <v>1</v>
      </c>
    </row>
    <row r="4639" spans="1:17" x14ac:dyDescent="0.2">
      <c r="A4639" s="198" t="s">
        <v>79</v>
      </c>
      <c r="B4639" s="199" t="s">
        <v>205</v>
      </c>
      <c r="C4639" s="199" t="s">
        <v>215</v>
      </c>
      <c r="D4639" s="199" t="s">
        <v>197</v>
      </c>
      <c r="E4639" s="199">
        <v>311483</v>
      </c>
      <c r="F4639" s="199">
        <v>296391</v>
      </c>
      <c r="G4639" s="199">
        <v>266127</v>
      </c>
      <c r="H4639" s="199">
        <v>282091</v>
      </c>
      <c r="I4639" s="199">
        <v>255455</v>
      </c>
      <c r="J4639" s="199">
        <v>251051</v>
      </c>
      <c r="K4639" s="199">
        <v>246926</v>
      </c>
      <c r="L4639" s="199">
        <v>249924</v>
      </c>
      <c r="M4639" s="199">
        <v>244905</v>
      </c>
      <c r="N4639" s="199">
        <v>255237</v>
      </c>
      <c r="O4639" s="199">
        <v>261670</v>
      </c>
      <c r="P4639" s="199"/>
      <c r="Q4639" s="200" t="s">
        <v>1</v>
      </c>
    </row>
    <row r="4640" spans="1:17" x14ac:dyDescent="0.2">
      <c r="A4640" s="195" t="s">
        <v>79</v>
      </c>
      <c r="B4640" s="196" t="s">
        <v>205</v>
      </c>
      <c r="C4640" s="196" t="s">
        <v>213</v>
      </c>
      <c r="D4640" s="196" t="s">
        <v>195</v>
      </c>
      <c r="E4640" s="196">
        <v>298921</v>
      </c>
      <c r="F4640" s="196">
        <v>295718</v>
      </c>
      <c r="G4640" s="196">
        <v>266400</v>
      </c>
      <c r="H4640" s="196">
        <v>278995</v>
      </c>
      <c r="I4640" s="196">
        <v>249775</v>
      </c>
      <c r="J4640" s="196">
        <v>239227</v>
      </c>
      <c r="K4640" s="196">
        <v>235409</v>
      </c>
      <c r="L4640" s="196">
        <v>230163</v>
      </c>
      <c r="M4640" s="196">
        <v>233346</v>
      </c>
      <c r="N4640" s="196">
        <v>229745</v>
      </c>
      <c r="O4640" s="196">
        <v>240261</v>
      </c>
      <c r="P4640" s="196"/>
      <c r="Q4640" s="197" t="s">
        <v>1</v>
      </c>
    </row>
    <row r="4641" spans="1:17" x14ac:dyDescent="0.2">
      <c r="A4641" s="198" t="s">
        <v>79</v>
      </c>
      <c r="B4641" s="199" t="s">
        <v>205</v>
      </c>
      <c r="C4641" s="199" t="s">
        <v>213</v>
      </c>
      <c r="D4641" s="199" t="s">
        <v>197</v>
      </c>
      <c r="E4641" s="199">
        <v>316588</v>
      </c>
      <c r="F4641" s="199">
        <v>310831</v>
      </c>
      <c r="G4641" s="199">
        <v>279564</v>
      </c>
      <c r="H4641" s="199">
        <v>295520</v>
      </c>
      <c r="I4641" s="199">
        <v>263553</v>
      </c>
      <c r="J4641" s="199">
        <v>253213</v>
      </c>
      <c r="K4641" s="199">
        <v>250404</v>
      </c>
      <c r="L4641" s="199">
        <v>242809</v>
      </c>
      <c r="M4641" s="199">
        <v>249517</v>
      </c>
      <c r="N4641" s="199">
        <v>244548</v>
      </c>
      <c r="O4641" s="199">
        <v>255122</v>
      </c>
      <c r="P4641" s="199"/>
      <c r="Q4641" s="200" t="s">
        <v>1</v>
      </c>
    </row>
    <row r="4642" spans="1:17" x14ac:dyDescent="0.2">
      <c r="A4642" s="195" t="s">
        <v>79</v>
      </c>
      <c r="B4642" s="196" t="s">
        <v>205</v>
      </c>
      <c r="C4642" s="196" t="s">
        <v>212</v>
      </c>
      <c r="D4642" s="196" t="s">
        <v>195</v>
      </c>
      <c r="E4642" s="196">
        <v>296987</v>
      </c>
      <c r="F4642" s="196">
        <v>296494</v>
      </c>
      <c r="G4642" s="196">
        <v>277223</v>
      </c>
      <c r="H4642" s="196">
        <v>293947</v>
      </c>
      <c r="I4642" s="196">
        <v>265216</v>
      </c>
      <c r="J4642" s="196">
        <v>247388</v>
      </c>
      <c r="K4642" s="196">
        <v>239951</v>
      </c>
      <c r="L4642" s="196">
        <v>233815</v>
      </c>
      <c r="M4642" s="196">
        <v>229503</v>
      </c>
      <c r="N4642" s="196">
        <v>233068</v>
      </c>
      <c r="O4642" s="196">
        <v>229582</v>
      </c>
      <c r="P4642" s="196"/>
      <c r="Q4642" s="197" t="s">
        <v>1</v>
      </c>
    </row>
    <row r="4643" spans="1:17" x14ac:dyDescent="0.2">
      <c r="A4643" s="198" t="s">
        <v>79</v>
      </c>
      <c r="B4643" s="199" t="s">
        <v>205</v>
      </c>
      <c r="C4643" s="199" t="s">
        <v>212</v>
      </c>
      <c r="D4643" s="199" t="s">
        <v>197</v>
      </c>
      <c r="E4643" s="199">
        <v>310875</v>
      </c>
      <c r="F4643" s="199">
        <v>311266</v>
      </c>
      <c r="G4643" s="199">
        <v>291393</v>
      </c>
      <c r="H4643" s="199">
        <v>307426</v>
      </c>
      <c r="I4643" s="199">
        <v>276809</v>
      </c>
      <c r="J4643" s="199">
        <v>260546</v>
      </c>
      <c r="K4643" s="199">
        <v>252318</v>
      </c>
      <c r="L4643" s="199">
        <v>246712</v>
      </c>
      <c r="M4643" s="199">
        <v>241608</v>
      </c>
      <c r="N4643" s="199">
        <v>247460</v>
      </c>
      <c r="O4643" s="199">
        <v>242777</v>
      </c>
      <c r="P4643" s="199"/>
      <c r="Q4643" s="200" t="s">
        <v>1</v>
      </c>
    </row>
    <row r="4644" spans="1:17" x14ac:dyDescent="0.2">
      <c r="A4644" s="195" t="s">
        <v>79</v>
      </c>
      <c r="B4644" s="196" t="s">
        <v>205</v>
      </c>
      <c r="C4644" s="196" t="s">
        <v>210</v>
      </c>
      <c r="D4644" s="196" t="s">
        <v>195</v>
      </c>
      <c r="E4644" s="196">
        <v>297655</v>
      </c>
      <c r="F4644" s="196">
        <v>292511</v>
      </c>
      <c r="G4644" s="196">
        <v>290330</v>
      </c>
      <c r="H4644" s="196">
        <v>293051</v>
      </c>
      <c r="I4644" s="196">
        <v>275443</v>
      </c>
      <c r="J4644" s="196">
        <v>262704</v>
      </c>
      <c r="K4644" s="196">
        <v>247830</v>
      </c>
      <c r="L4644" s="196">
        <v>237225</v>
      </c>
      <c r="M4644" s="196">
        <v>233119</v>
      </c>
      <c r="N4644" s="196">
        <v>228953</v>
      </c>
      <c r="O4644" s="196">
        <v>232664</v>
      </c>
      <c r="P4644" s="196"/>
      <c r="Q4644" s="197" t="s">
        <v>1</v>
      </c>
    </row>
    <row r="4645" spans="1:17" x14ac:dyDescent="0.2">
      <c r="A4645" s="198" t="s">
        <v>79</v>
      </c>
      <c r="B4645" s="199" t="s">
        <v>205</v>
      </c>
      <c r="C4645" s="199" t="s">
        <v>210</v>
      </c>
      <c r="D4645" s="199" t="s">
        <v>197</v>
      </c>
      <c r="E4645" s="199">
        <v>311330</v>
      </c>
      <c r="F4645" s="199">
        <v>305054</v>
      </c>
      <c r="G4645" s="199">
        <v>302593</v>
      </c>
      <c r="H4645" s="199">
        <v>307703</v>
      </c>
      <c r="I4645" s="199">
        <v>287682</v>
      </c>
      <c r="J4645" s="199">
        <v>272676</v>
      </c>
      <c r="K4645" s="199">
        <v>259652</v>
      </c>
      <c r="L4645" s="199">
        <v>248206</v>
      </c>
      <c r="M4645" s="199">
        <v>246171</v>
      </c>
      <c r="N4645" s="199">
        <v>240293</v>
      </c>
      <c r="O4645" s="199">
        <v>246769</v>
      </c>
      <c r="P4645" s="199"/>
      <c r="Q4645" s="200" t="s">
        <v>1</v>
      </c>
    </row>
    <row r="4646" spans="1:17" x14ac:dyDescent="0.2">
      <c r="A4646" s="195" t="s">
        <v>79</v>
      </c>
      <c r="B4646" s="196" t="s">
        <v>205</v>
      </c>
      <c r="C4646" s="196" t="s">
        <v>206</v>
      </c>
      <c r="D4646" s="196" t="s">
        <v>195</v>
      </c>
      <c r="E4646" s="196"/>
      <c r="F4646" s="196"/>
      <c r="G4646" s="196"/>
      <c r="H4646" s="196"/>
      <c r="I4646" s="196"/>
      <c r="J4646" s="196"/>
      <c r="K4646" s="196"/>
      <c r="L4646" s="196"/>
      <c r="M4646" s="196"/>
      <c r="N4646" s="196"/>
      <c r="O4646" s="196"/>
      <c r="P4646" s="196"/>
      <c r="Q4646" s="197" t="s">
        <v>1</v>
      </c>
    </row>
    <row r="4647" spans="1:17" x14ac:dyDescent="0.2">
      <c r="A4647" s="198" t="s">
        <v>79</v>
      </c>
      <c r="B4647" s="199" t="s">
        <v>205</v>
      </c>
      <c r="C4647" s="199" t="s">
        <v>206</v>
      </c>
      <c r="D4647" s="199" t="s">
        <v>197</v>
      </c>
      <c r="E4647" s="199"/>
      <c r="F4647" s="199"/>
      <c r="G4647" s="199"/>
      <c r="H4647" s="199"/>
      <c r="I4647" s="199"/>
      <c r="J4647" s="199"/>
      <c r="K4647" s="199"/>
      <c r="L4647" s="199"/>
      <c r="M4647" s="199"/>
      <c r="N4647" s="199"/>
      <c r="O4647" s="199"/>
      <c r="P4647" s="199"/>
      <c r="Q4647" s="200" t="s">
        <v>1</v>
      </c>
    </row>
    <row r="4648" spans="1:17" x14ac:dyDescent="0.2">
      <c r="A4648" s="195" t="s">
        <v>79</v>
      </c>
      <c r="B4648" s="196" t="s">
        <v>205</v>
      </c>
      <c r="C4648" s="196" t="s">
        <v>211</v>
      </c>
      <c r="D4648" s="196" t="s">
        <v>195</v>
      </c>
      <c r="E4648" s="199"/>
      <c r="F4648" s="199"/>
      <c r="G4648" s="199"/>
      <c r="H4648" s="199"/>
      <c r="I4648" s="199"/>
      <c r="J4648" s="199"/>
      <c r="K4648" s="199"/>
      <c r="L4648" s="199"/>
      <c r="M4648" s="199"/>
      <c r="N4648" s="199"/>
      <c r="O4648" s="199"/>
      <c r="P4648" s="199"/>
      <c r="Q4648" s="200"/>
    </row>
    <row r="4649" spans="1:17" x14ac:dyDescent="0.2">
      <c r="A4649" s="198" t="s">
        <v>79</v>
      </c>
      <c r="B4649" s="199" t="s">
        <v>205</v>
      </c>
      <c r="C4649" s="199" t="s">
        <v>211</v>
      </c>
      <c r="D4649" s="199" t="s">
        <v>197</v>
      </c>
      <c r="E4649" s="199"/>
      <c r="F4649" s="199"/>
      <c r="G4649" s="199"/>
      <c r="H4649" s="199"/>
      <c r="I4649" s="199"/>
      <c r="J4649" s="199"/>
      <c r="K4649" s="199"/>
      <c r="L4649" s="199"/>
      <c r="M4649" s="199"/>
      <c r="N4649" s="199"/>
      <c r="O4649" s="199"/>
      <c r="P4649" s="199"/>
      <c r="Q4649" s="200"/>
    </row>
    <row r="4650" spans="1:17" x14ac:dyDescent="0.2">
      <c r="A4650" s="195" t="s">
        <v>79</v>
      </c>
      <c r="B4650" s="196" t="s">
        <v>205</v>
      </c>
      <c r="C4650" s="196" t="s">
        <v>1087</v>
      </c>
      <c r="D4650" s="196" t="s">
        <v>195</v>
      </c>
      <c r="E4650" s="199"/>
      <c r="F4650" s="199"/>
      <c r="G4650" s="199"/>
      <c r="H4650" s="199"/>
      <c r="I4650" s="199"/>
      <c r="J4650" s="199"/>
      <c r="K4650" s="199"/>
      <c r="L4650" s="199"/>
      <c r="M4650" s="199"/>
      <c r="N4650" s="199"/>
      <c r="O4650" s="199"/>
      <c r="P4650" s="199"/>
      <c r="Q4650" s="200"/>
    </row>
    <row r="4651" spans="1:17" x14ac:dyDescent="0.2">
      <c r="A4651" s="198" t="s">
        <v>79</v>
      </c>
      <c r="B4651" s="199" t="s">
        <v>205</v>
      </c>
      <c r="C4651" s="199" t="s">
        <v>1087</v>
      </c>
      <c r="D4651" s="199" t="s">
        <v>197</v>
      </c>
      <c r="E4651" s="199"/>
      <c r="F4651" s="199"/>
      <c r="G4651" s="199"/>
      <c r="H4651" s="199"/>
      <c r="I4651" s="199"/>
      <c r="J4651" s="199"/>
      <c r="K4651" s="199"/>
      <c r="L4651" s="199"/>
      <c r="M4651" s="199"/>
      <c r="N4651" s="199"/>
      <c r="O4651" s="199"/>
      <c r="P4651" s="199"/>
      <c r="Q4651" s="200"/>
    </row>
    <row r="4652" spans="1:17" x14ac:dyDescent="0.2">
      <c r="A4652" s="195" t="s">
        <v>79</v>
      </c>
      <c r="B4652" s="196" t="s">
        <v>209</v>
      </c>
      <c r="C4652" s="196" t="s">
        <v>214</v>
      </c>
      <c r="D4652" s="196" t="s">
        <v>195</v>
      </c>
      <c r="E4652" s="196">
        <v>6.28E-3</v>
      </c>
      <c r="F4652" s="196"/>
      <c r="G4652" s="196"/>
      <c r="H4652" s="196">
        <v>8.0400000000000003E-3</v>
      </c>
      <c r="I4652" s="196"/>
      <c r="J4652" s="196"/>
      <c r="K4652" s="196"/>
      <c r="L4652" s="196"/>
      <c r="M4652" s="196"/>
      <c r="N4652" s="196"/>
      <c r="O4652" s="196"/>
      <c r="P4652" s="196"/>
      <c r="Q4652" s="197" t="s">
        <v>1</v>
      </c>
    </row>
    <row r="4653" spans="1:17" x14ac:dyDescent="0.2">
      <c r="A4653" s="198" t="s">
        <v>79</v>
      </c>
      <c r="B4653" s="199" t="s">
        <v>209</v>
      </c>
      <c r="C4653" s="199" t="s">
        <v>214</v>
      </c>
      <c r="D4653" s="199" t="s">
        <v>197</v>
      </c>
      <c r="E4653" s="199">
        <v>9.4000000000000004E-3</v>
      </c>
      <c r="F4653" s="199"/>
      <c r="G4653" s="199">
        <v>7.1999999999999998E-3</v>
      </c>
      <c r="H4653" s="199">
        <v>8.2299999999999995E-3</v>
      </c>
      <c r="I4653" s="199">
        <v>9.6699999999999998E-3</v>
      </c>
      <c r="J4653" s="199">
        <v>7.2199999999999999E-3</v>
      </c>
      <c r="K4653" s="199">
        <v>7.5700000000000003E-3</v>
      </c>
      <c r="L4653" s="199">
        <v>5.28E-3</v>
      </c>
      <c r="M4653" s="199"/>
      <c r="N4653" s="199"/>
      <c r="O4653" s="199"/>
      <c r="P4653" s="199"/>
      <c r="Q4653" s="200" t="s">
        <v>1</v>
      </c>
    </row>
    <row r="4654" spans="1:17" x14ac:dyDescent="0.2">
      <c r="A4654" s="195" t="s">
        <v>79</v>
      </c>
      <c r="B4654" s="196" t="s">
        <v>209</v>
      </c>
      <c r="C4654" s="196" t="s">
        <v>215</v>
      </c>
      <c r="D4654" s="196" t="s">
        <v>195</v>
      </c>
      <c r="E4654" s="196">
        <v>5.7299999999999999E-3</v>
      </c>
      <c r="F4654" s="196"/>
      <c r="G4654" s="196"/>
      <c r="H4654" s="196"/>
      <c r="I4654" s="196"/>
      <c r="J4654" s="196"/>
      <c r="K4654" s="196"/>
      <c r="L4654" s="196"/>
      <c r="M4654" s="196"/>
      <c r="N4654" s="196"/>
      <c r="O4654" s="196"/>
      <c r="P4654" s="196"/>
      <c r="Q4654" s="197" t="s">
        <v>1</v>
      </c>
    </row>
    <row r="4655" spans="1:17" x14ac:dyDescent="0.2">
      <c r="A4655" s="198" t="s">
        <v>79</v>
      </c>
      <c r="B4655" s="199" t="s">
        <v>209</v>
      </c>
      <c r="C4655" s="199" t="s">
        <v>215</v>
      </c>
      <c r="D4655" s="199" t="s">
        <v>197</v>
      </c>
      <c r="E4655" s="199">
        <v>6.1700000000000001E-3</v>
      </c>
      <c r="F4655" s="199">
        <v>6.28E-3</v>
      </c>
      <c r="G4655" s="199">
        <v>6.6499999999999997E-3</v>
      </c>
      <c r="H4655" s="199">
        <v>1.119E-2</v>
      </c>
      <c r="I4655" s="199">
        <v>5.5799999999999999E-3</v>
      </c>
      <c r="J4655" s="199">
        <v>5.0099999999999997E-3</v>
      </c>
      <c r="K4655" s="199"/>
      <c r="L4655" s="199"/>
      <c r="M4655" s="199"/>
      <c r="N4655" s="199"/>
      <c r="O4655" s="199"/>
      <c r="P4655" s="199"/>
      <c r="Q4655" s="200" t="s">
        <v>1</v>
      </c>
    </row>
    <row r="4656" spans="1:17" x14ac:dyDescent="0.2">
      <c r="A4656" s="195" t="s">
        <v>79</v>
      </c>
      <c r="B4656" s="196" t="s">
        <v>209</v>
      </c>
      <c r="C4656" s="196" t="s">
        <v>213</v>
      </c>
      <c r="D4656" s="196" t="s">
        <v>195</v>
      </c>
      <c r="E4656" s="196"/>
      <c r="F4656" s="196"/>
      <c r="G4656" s="196"/>
      <c r="H4656" s="196"/>
      <c r="I4656" s="196"/>
      <c r="J4656" s="196"/>
      <c r="K4656" s="196"/>
      <c r="L4656" s="196"/>
      <c r="M4656" s="196"/>
      <c r="N4656" s="196"/>
      <c r="O4656" s="196"/>
      <c r="P4656" s="196"/>
      <c r="Q4656" s="197" t="s">
        <v>1</v>
      </c>
    </row>
    <row r="4657" spans="1:17" x14ac:dyDescent="0.2">
      <c r="A4657" s="198" t="s">
        <v>79</v>
      </c>
      <c r="B4657" s="199" t="s">
        <v>209</v>
      </c>
      <c r="C4657" s="199" t="s">
        <v>213</v>
      </c>
      <c r="D4657" s="199" t="s">
        <v>197</v>
      </c>
      <c r="E4657" s="199">
        <v>9.3600000000000003E-3</v>
      </c>
      <c r="F4657" s="199">
        <v>5.4599999999999996E-3</v>
      </c>
      <c r="G4657" s="199">
        <v>5.64E-3</v>
      </c>
      <c r="H4657" s="199">
        <v>6.6800000000000002E-3</v>
      </c>
      <c r="I4657" s="199">
        <v>5.1200000000000004E-3</v>
      </c>
      <c r="J4657" s="199"/>
      <c r="K4657" s="199"/>
      <c r="L4657" s="199"/>
      <c r="M4657" s="199"/>
      <c r="N4657" s="199"/>
      <c r="O4657" s="199"/>
      <c r="P4657" s="199"/>
      <c r="Q4657" s="200" t="s">
        <v>1</v>
      </c>
    </row>
    <row r="4658" spans="1:17" x14ac:dyDescent="0.2">
      <c r="A4658" s="195" t="s">
        <v>79</v>
      </c>
      <c r="B4658" s="196" t="s">
        <v>209</v>
      </c>
      <c r="C4658" s="196" t="s">
        <v>212</v>
      </c>
      <c r="D4658" s="196" t="s">
        <v>195</v>
      </c>
      <c r="E4658" s="196"/>
      <c r="F4658" s="196"/>
      <c r="G4658" s="196"/>
      <c r="H4658" s="196">
        <v>6.5700000000000003E-3</v>
      </c>
      <c r="I4658" s="196"/>
      <c r="J4658" s="196"/>
      <c r="K4658" s="196"/>
      <c r="L4658" s="196"/>
      <c r="M4658" s="196"/>
      <c r="N4658" s="196"/>
      <c r="O4658" s="196"/>
      <c r="P4658" s="196"/>
      <c r="Q4658" s="197" t="s">
        <v>1</v>
      </c>
    </row>
    <row r="4659" spans="1:17" x14ac:dyDescent="0.2">
      <c r="A4659" s="198" t="s">
        <v>79</v>
      </c>
      <c r="B4659" s="199" t="s">
        <v>209</v>
      </c>
      <c r="C4659" s="199" t="s">
        <v>212</v>
      </c>
      <c r="D4659" s="199" t="s">
        <v>197</v>
      </c>
      <c r="E4659" s="199"/>
      <c r="F4659" s="199"/>
      <c r="G4659" s="199">
        <v>7.1300000000000001E-3</v>
      </c>
      <c r="H4659" s="199">
        <v>8.1899999999999994E-3</v>
      </c>
      <c r="I4659" s="199">
        <v>6.0800000000000003E-3</v>
      </c>
      <c r="J4659" s="199">
        <v>5.1599999999999997E-3</v>
      </c>
      <c r="K4659" s="199"/>
      <c r="L4659" s="199"/>
      <c r="M4659" s="199"/>
      <c r="N4659" s="199"/>
      <c r="O4659" s="199"/>
      <c r="P4659" s="199"/>
      <c r="Q4659" s="200" t="s">
        <v>1</v>
      </c>
    </row>
    <row r="4660" spans="1:17" x14ac:dyDescent="0.2">
      <c r="A4660" s="195" t="s">
        <v>79</v>
      </c>
      <c r="B4660" s="196" t="s">
        <v>209</v>
      </c>
      <c r="C4660" s="196" t="s">
        <v>210</v>
      </c>
      <c r="D4660" s="196" t="s">
        <v>195</v>
      </c>
      <c r="E4660" s="196"/>
      <c r="F4660" s="196"/>
      <c r="G4660" s="196"/>
      <c r="H4660" s="196"/>
      <c r="I4660" s="196"/>
      <c r="J4660" s="196"/>
      <c r="K4660" s="196"/>
      <c r="L4660" s="196"/>
      <c r="M4660" s="196"/>
      <c r="N4660" s="196"/>
      <c r="O4660" s="196"/>
      <c r="P4660" s="196"/>
      <c r="Q4660" s="197" t="s">
        <v>1</v>
      </c>
    </row>
    <row r="4661" spans="1:17" x14ac:dyDescent="0.2">
      <c r="A4661" s="198" t="s">
        <v>79</v>
      </c>
      <c r="B4661" s="199" t="s">
        <v>209</v>
      </c>
      <c r="C4661" s="199" t="s">
        <v>210</v>
      </c>
      <c r="D4661" s="199" t="s">
        <v>197</v>
      </c>
      <c r="E4661" s="199"/>
      <c r="F4661" s="199"/>
      <c r="G4661" s="199"/>
      <c r="H4661" s="199"/>
      <c r="I4661" s="199"/>
      <c r="J4661" s="199"/>
      <c r="K4661" s="199"/>
      <c r="L4661" s="199"/>
      <c r="M4661" s="199"/>
      <c r="N4661" s="199"/>
      <c r="O4661" s="199"/>
      <c r="P4661" s="199"/>
      <c r="Q4661" s="200" t="s">
        <v>1</v>
      </c>
    </row>
    <row r="4662" spans="1:17" x14ac:dyDescent="0.2">
      <c r="A4662" s="195" t="s">
        <v>79</v>
      </c>
      <c r="B4662" s="196" t="s">
        <v>209</v>
      </c>
      <c r="C4662" s="196" t="s">
        <v>206</v>
      </c>
      <c r="D4662" s="196" t="s">
        <v>195</v>
      </c>
      <c r="E4662" s="196"/>
      <c r="F4662" s="196"/>
      <c r="G4662" s="196"/>
      <c r="H4662" s="196"/>
      <c r="I4662" s="196"/>
      <c r="J4662" s="196"/>
      <c r="K4662" s="196"/>
      <c r="L4662" s="196"/>
      <c r="M4662" s="196"/>
      <c r="N4662" s="196"/>
      <c r="O4662" s="196"/>
      <c r="P4662" s="196"/>
      <c r="Q4662" s="197" t="s">
        <v>1</v>
      </c>
    </row>
    <row r="4663" spans="1:17" x14ac:dyDescent="0.2">
      <c r="A4663" s="198" t="s">
        <v>79</v>
      </c>
      <c r="B4663" s="199" t="s">
        <v>209</v>
      </c>
      <c r="C4663" s="199" t="s">
        <v>206</v>
      </c>
      <c r="D4663" s="199" t="s">
        <v>197</v>
      </c>
      <c r="E4663" s="199"/>
      <c r="F4663" s="199"/>
      <c r="G4663" s="199"/>
      <c r="H4663" s="199"/>
      <c r="I4663" s="199"/>
      <c r="J4663" s="199"/>
      <c r="K4663" s="199"/>
      <c r="L4663" s="199"/>
      <c r="M4663" s="199"/>
      <c r="N4663" s="199"/>
      <c r="O4663" s="199"/>
      <c r="P4663" s="199"/>
      <c r="Q4663" s="200" t="s">
        <v>1</v>
      </c>
    </row>
    <row r="4664" spans="1:17" x14ac:dyDescent="0.2">
      <c r="A4664" s="195" t="s">
        <v>79</v>
      </c>
      <c r="B4664" s="196" t="s">
        <v>209</v>
      </c>
      <c r="C4664" s="196" t="s">
        <v>211</v>
      </c>
      <c r="D4664" s="196" t="s">
        <v>195</v>
      </c>
      <c r="E4664" s="196"/>
      <c r="F4664" s="196"/>
      <c r="G4664" s="196"/>
      <c r="H4664" s="196"/>
      <c r="I4664" s="196"/>
      <c r="J4664" s="196"/>
      <c r="K4664" s="196"/>
      <c r="L4664" s="196"/>
      <c r="M4664" s="196"/>
      <c r="N4664" s="196"/>
      <c r="O4664" s="196"/>
      <c r="P4664" s="196"/>
      <c r="Q4664" s="197" t="s">
        <v>1</v>
      </c>
    </row>
    <row r="4665" spans="1:17" x14ac:dyDescent="0.2">
      <c r="A4665" s="198" t="s">
        <v>79</v>
      </c>
      <c r="B4665" s="199" t="s">
        <v>209</v>
      </c>
      <c r="C4665" s="199" t="s">
        <v>211</v>
      </c>
      <c r="D4665" s="199" t="s">
        <v>197</v>
      </c>
      <c r="E4665" s="199"/>
      <c r="F4665" s="199"/>
      <c r="G4665" s="199"/>
      <c r="H4665" s="199"/>
      <c r="I4665" s="199"/>
      <c r="J4665" s="199"/>
      <c r="K4665" s="199"/>
      <c r="L4665" s="199"/>
      <c r="M4665" s="199"/>
      <c r="N4665" s="199"/>
      <c r="O4665" s="199"/>
      <c r="P4665" s="199"/>
      <c r="Q4665" s="200" t="s">
        <v>1</v>
      </c>
    </row>
    <row r="4666" spans="1:17" x14ac:dyDescent="0.2">
      <c r="A4666" s="195" t="s">
        <v>79</v>
      </c>
      <c r="B4666" s="196" t="s">
        <v>207</v>
      </c>
      <c r="C4666" s="196" t="s">
        <v>214</v>
      </c>
      <c r="D4666" s="196" t="s">
        <v>195</v>
      </c>
      <c r="E4666" s="196">
        <v>9.2099999999999994E-3</v>
      </c>
      <c r="F4666" s="196">
        <v>5.5700000000000003E-3</v>
      </c>
      <c r="G4666" s="196"/>
      <c r="H4666" s="196">
        <v>8.3099999999999997E-3</v>
      </c>
      <c r="I4666" s="196">
        <v>5.0299999999999997E-3</v>
      </c>
      <c r="J4666" s="196"/>
      <c r="K4666" s="196"/>
      <c r="L4666" s="196"/>
      <c r="M4666" s="196"/>
      <c r="N4666" s="196"/>
      <c r="O4666" s="196"/>
      <c r="P4666" s="196"/>
      <c r="Q4666" s="197" t="s">
        <v>1</v>
      </c>
    </row>
    <row r="4667" spans="1:17" x14ac:dyDescent="0.2">
      <c r="A4667" s="198" t="s">
        <v>79</v>
      </c>
      <c r="B4667" s="199" t="s">
        <v>207</v>
      </c>
      <c r="C4667" s="199" t="s">
        <v>214</v>
      </c>
      <c r="D4667" s="199" t="s">
        <v>197</v>
      </c>
      <c r="E4667" s="199">
        <v>1.745E-2</v>
      </c>
      <c r="F4667" s="199">
        <v>8.7799999999999996E-3</v>
      </c>
      <c r="G4667" s="199">
        <v>1.3429999999999999E-2</v>
      </c>
      <c r="H4667" s="199">
        <v>1.2930000000000001E-2</v>
      </c>
      <c r="I4667" s="199">
        <v>1.052E-2</v>
      </c>
      <c r="J4667" s="199">
        <v>8.0099999999999998E-3</v>
      </c>
      <c r="K4667" s="199"/>
      <c r="L4667" s="199"/>
      <c r="M4667" s="199"/>
      <c r="N4667" s="199"/>
      <c r="O4667" s="199"/>
      <c r="P4667" s="199"/>
      <c r="Q4667" s="200" t="s">
        <v>1</v>
      </c>
    </row>
    <row r="4668" spans="1:17" x14ac:dyDescent="0.2">
      <c r="A4668" s="195" t="s">
        <v>79</v>
      </c>
      <c r="B4668" s="196" t="s">
        <v>207</v>
      </c>
      <c r="C4668" s="196" t="s">
        <v>215</v>
      </c>
      <c r="D4668" s="196" t="s">
        <v>195</v>
      </c>
      <c r="E4668" s="196">
        <v>6.0600000000000003E-3</v>
      </c>
      <c r="F4668" s="196"/>
      <c r="G4668" s="196">
        <v>8.3899999999999999E-3</v>
      </c>
      <c r="H4668" s="196">
        <v>6.7099999999999998E-3</v>
      </c>
      <c r="I4668" s="196">
        <v>6.2199999999999998E-3</v>
      </c>
      <c r="J4668" s="196"/>
      <c r="K4668" s="196"/>
      <c r="L4668" s="196"/>
      <c r="M4668" s="196"/>
      <c r="N4668" s="196"/>
      <c r="O4668" s="196"/>
      <c r="P4668" s="196"/>
      <c r="Q4668" s="197" t="s">
        <v>1</v>
      </c>
    </row>
    <row r="4669" spans="1:17" x14ac:dyDescent="0.2">
      <c r="A4669" s="198" t="s">
        <v>79</v>
      </c>
      <c r="B4669" s="199" t="s">
        <v>207</v>
      </c>
      <c r="C4669" s="199" t="s">
        <v>215</v>
      </c>
      <c r="D4669" s="199" t="s">
        <v>197</v>
      </c>
      <c r="E4669" s="199">
        <v>1.5730000000000001E-2</v>
      </c>
      <c r="F4669" s="199">
        <v>1.248E-2</v>
      </c>
      <c r="G4669" s="199">
        <v>1.1270000000000001E-2</v>
      </c>
      <c r="H4669" s="199">
        <v>3.1550000000000002E-2</v>
      </c>
      <c r="I4669" s="199">
        <v>7.0499999999999998E-3</v>
      </c>
      <c r="J4669" s="199">
        <v>6.3699999999999998E-3</v>
      </c>
      <c r="K4669" s="199"/>
      <c r="L4669" s="199"/>
      <c r="M4669" s="199"/>
      <c r="N4669" s="199"/>
      <c r="O4669" s="199"/>
      <c r="P4669" s="199"/>
      <c r="Q4669" s="200" t="s">
        <v>1</v>
      </c>
    </row>
    <row r="4670" spans="1:17" x14ac:dyDescent="0.2">
      <c r="A4670" s="195" t="s">
        <v>79</v>
      </c>
      <c r="B4670" s="196" t="s">
        <v>207</v>
      </c>
      <c r="C4670" s="196" t="s">
        <v>213</v>
      </c>
      <c r="D4670" s="196" t="s">
        <v>195</v>
      </c>
      <c r="E4670" s="196">
        <v>1.0370000000000001E-2</v>
      </c>
      <c r="F4670" s="196">
        <v>8.1200000000000005E-3</v>
      </c>
      <c r="G4670" s="196">
        <v>8.6300000000000005E-3</v>
      </c>
      <c r="H4670" s="196">
        <v>1.255E-2</v>
      </c>
      <c r="I4670" s="196">
        <v>7.2100000000000003E-3</v>
      </c>
      <c r="J4670" s="196">
        <v>5.0200000000000002E-3</v>
      </c>
      <c r="K4670" s="196"/>
      <c r="L4670" s="196"/>
      <c r="M4670" s="196"/>
      <c r="N4670" s="196"/>
      <c r="O4670" s="196"/>
      <c r="P4670" s="196"/>
      <c r="Q4670" s="197" t="s">
        <v>1</v>
      </c>
    </row>
    <row r="4671" spans="1:17" x14ac:dyDescent="0.2">
      <c r="A4671" s="198" t="s">
        <v>79</v>
      </c>
      <c r="B4671" s="199" t="s">
        <v>207</v>
      </c>
      <c r="C4671" s="199" t="s">
        <v>213</v>
      </c>
      <c r="D4671" s="199" t="s">
        <v>197</v>
      </c>
      <c r="E4671" s="199">
        <v>1.958E-2</v>
      </c>
      <c r="F4671" s="199">
        <v>1.7690000000000001E-2</v>
      </c>
      <c r="G4671" s="199">
        <v>2.3970000000000002E-2</v>
      </c>
      <c r="H4671" s="199">
        <v>3.4849999999999999E-2</v>
      </c>
      <c r="I4671" s="199">
        <v>1.214E-2</v>
      </c>
      <c r="J4671" s="199">
        <v>7.9000000000000008E-3</v>
      </c>
      <c r="K4671" s="199"/>
      <c r="L4671" s="199"/>
      <c r="M4671" s="199"/>
      <c r="N4671" s="199"/>
      <c r="O4671" s="199"/>
      <c r="P4671" s="199"/>
      <c r="Q4671" s="200" t="s">
        <v>1</v>
      </c>
    </row>
    <row r="4672" spans="1:17" x14ac:dyDescent="0.2">
      <c r="A4672" s="195" t="s">
        <v>79</v>
      </c>
      <c r="B4672" s="196" t="s">
        <v>207</v>
      </c>
      <c r="C4672" s="196" t="s">
        <v>212</v>
      </c>
      <c r="D4672" s="196" t="s">
        <v>195</v>
      </c>
      <c r="E4672" s="196">
        <v>1.2800000000000001E-2</v>
      </c>
      <c r="F4672" s="196">
        <v>1.653E-2</v>
      </c>
      <c r="G4672" s="196">
        <v>1.1900000000000001E-2</v>
      </c>
      <c r="H4672" s="196">
        <v>1.3950000000000001E-2</v>
      </c>
      <c r="I4672" s="196"/>
      <c r="J4672" s="196">
        <v>8.4899999999999993E-3</v>
      </c>
      <c r="K4672" s="196"/>
      <c r="L4672" s="196"/>
      <c r="M4672" s="196"/>
      <c r="N4672" s="196">
        <v>5.5799999999999999E-3</v>
      </c>
      <c r="O4672" s="196"/>
      <c r="P4672" s="196"/>
      <c r="Q4672" s="197" t="s">
        <v>1</v>
      </c>
    </row>
    <row r="4673" spans="1:17" x14ac:dyDescent="0.2">
      <c r="A4673" s="198" t="s">
        <v>79</v>
      </c>
      <c r="B4673" s="199" t="s">
        <v>207</v>
      </c>
      <c r="C4673" s="199" t="s">
        <v>212</v>
      </c>
      <c r="D4673" s="199" t="s">
        <v>197</v>
      </c>
      <c r="E4673" s="199">
        <v>3.1519999999999999E-2</v>
      </c>
      <c r="F4673" s="199">
        <v>1.8950000000000002E-2</v>
      </c>
      <c r="G4673" s="199">
        <v>2.196E-2</v>
      </c>
      <c r="H4673" s="199">
        <v>2.5700000000000001E-2</v>
      </c>
      <c r="I4673" s="199"/>
      <c r="J4673" s="199">
        <v>1.3050000000000001E-2</v>
      </c>
      <c r="K4673" s="199">
        <v>5.94E-3</v>
      </c>
      <c r="L4673" s="199"/>
      <c r="M4673" s="199"/>
      <c r="N4673" s="199"/>
      <c r="O4673" s="199"/>
      <c r="P4673" s="199"/>
      <c r="Q4673" s="200" t="s">
        <v>1</v>
      </c>
    </row>
    <row r="4674" spans="1:17" x14ac:dyDescent="0.2">
      <c r="A4674" s="195" t="s">
        <v>79</v>
      </c>
      <c r="B4674" s="196" t="s">
        <v>207</v>
      </c>
      <c r="C4674" s="196" t="s">
        <v>210</v>
      </c>
      <c r="D4674" s="196" t="s">
        <v>195</v>
      </c>
      <c r="E4674" s="196">
        <v>1.545E-2</v>
      </c>
      <c r="F4674" s="196">
        <v>1.333E-2</v>
      </c>
      <c r="G4674" s="196">
        <v>2.5829999999999999E-2</v>
      </c>
      <c r="H4674" s="196">
        <v>1.9109999999999999E-2</v>
      </c>
      <c r="I4674" s="196"/>
      <c r="J4674" s="196">
        <v>6.4700000000000001E-3</v>
      </c>
      <c r="K4674" s="196"/>
      <c r="L4674" s="196">
        <v>5.0600000000000003E-3</v>
      </c>
      <c r="M4674" s="196"/>
      <c r="N4674" s="196"/>
      <c r="O4674" s="196"/>
      <c r="P4674" s="196"/>
      <c r="Q4674" s="197" t="s">
        <v>1</v>
      </c>
    </row>
    <row r="4675" spans="1:17" x14ac:dyDescent="0.2">
      <c r="A4675" s="198" t="s">
        <v>79</v>
      </c>
      <c r="B4675" s="199" t="s">
        <v>207</v>
      </c>
      <c r="C4675" s="199" t="s">
        <v>210</v>
      </c>
      <c r="D4675" s="199" t="s">
        <v>197</v>
      </c>
      <c r="E4675" s="199">
        <v>3.3079999999999998E-2</v>
      </c>
      <c r="F4675" s="199">
        <v>3.2129999999999999E-2</v>
      </c>
      <c r="G4675" s="199">
        <v>2.809E-2</v>
      </c>
      <c r="H4675" s="199">
        <v>2.9250000000000002E-2</v>
      </c>
      <c r="I4675" s="199"/>
      <c r="J4675" s="199">
        <v>1.064E-2</v>
      </c>
      <c r="K4675" s="199">
        <v>6.1599999999999997E-3</v>
      </c>
      <c r="L4675" s="199">
        <v>6.8500000000000002E-3</v>
      </c>
      <c r="M4675" s="199"/>
      <c r="N4675" s="199"/>
      <c r="O4675" s="199"/>
      <c r="P4675" s="199"/>
      <c r="Q4675" s="200" t="s">
        <v>1</v>
      </c>
    </row>
    <row r="4676" spans="1:17" x14ac:dyDescent="0.2">
      <c r="A4676" s="195" t="s">
        <v>79</v>
      </c>
      <c r="B4676" s="196" t="s">
        <v>207</v>
      </c>
      <c r="C4676" s="196" t="s">
        <v>206</v>
      </c>
      <c r="D4676" s="196" t="s">
        <v>195</v>
      </c>
      <c r="E4676" s="196"/>
      <c r="F4676" s="196"/>
      <c r="G4676" s="196"/>
      <c r="H4676" s="196"/>
      <c r="I4676" s="196"/>
      <c r="J4676" s="196"/>
      <c r="K4676" s="196"/>
      <c r="L4676" s="196"/>
      <c r="M4676" s="196"/>
      <c r="N4676" s="196"/>
      <c r="O4676" s="196"/>
      <c r="P4676" s="196"/>
      <c r="Q4676" s="197" t="s">
        <v>1</v>
      </c>
    </row>
    <row r="4677" spans="1:17" x14ac:dyDescent="0.2">
      <c r="A4677" s="198" t="s">
        <v>79</v>
      </c>
      <c r="B4677" s="199" t="s">
        <v>207</v>
      </c>
      <c r="C4677" s="199" t="s">
        <v>206</v>
      </c>
      <c r="D4677" s="199" t="s">
        <v>197</v>
      </c>
      <c r="E4677" s="199"/>
      <c r="F4677" s="199"/>
      <c r="G4677" s="199"/>
      <c r="H4677" s="199"/>
      <c r="I4677" s="199"/>
      <c r="J4677" s="199"/>
      <c r="K4677" s="199"/>
      <c r="L4677" s="199"/>
      <c r="M4677" s="199"/>
      <c r="N4677" s="199"/>
      <c r="O4677" s="199"/>
      <c r="P4677" s="199"/>
      <c r="Q4677" s="200" t="s">
        <v>1</v>
      </c>
    </row>
    <row r="4678" spans="1:17" x14ac:dyDescent="0.2">
      <c r="A4678" s="195" t="s">
        <v>79</v>
      </c>
      <c r="B4678" s="196" t="s">
        <v>207</v>
      </c>
      <c r="C4678" s="196" t="s">
        <v>211</v>
      </c>
      <c r="D4678" s="196" t="s">
        <v>195</v>
      </c>
      <c r="E4678" s="199"/>
      <c r="F4678" s="199"/>
      <c r="G4678" s="199"/>
      <c r="H4678" s="199"/>
      <c r="I4678" s="199"/>
      <c r="J4678" s="199"/>
      <c r="K4678" s="199"/>
      <c r="L4678" s="199"/>
      <c r="M4678" s="199"/>
      <c r="N4678" s="199"/>
      <c r="O4678" s="199"/>
      <c r="P4678" s="199"/>
      <c r="Q4678" s="200"/>
    </row>
    <row r="4679" spans="1:17" x14ac:dyDescent="0.2">
      <c r="A4679" s="198" t="s">
        <v>79</v>
      </c>
      <c r="B4679" s="199" t="s">
        <v>207</v>
      </c>
      <c r="C4679" s="199" t="s">
        <v>211</v>
      </c>
      <c r="D4679" s="199" t="s">
        <v>197</v>
      </c>
      <c r="E4679" s="199"/>
      <c r="F4679" s="199"/>
      <c r="G4679" s="199"/>
      <c r="H4679" s="199"/>
      <c r="I4679" s="199"/>
      <c r="J4679" s="199"/>
      <c r="K4679" s="199"/>
      <c r="L4679" s="199"/>
      <c r="M4679" s="199"/>
      <c r="N4679" s="199"/>
      <c r="O4679" s="199"/>
      <c r="P4679" s="199"/>
      <c r="Q4679" s="200"/>
    </row>
    <row r="4680" spans="1:17" x14ac:dyDescent="0.2">
      <c r="A4680" s="195" t="s">
        <v>79</v>
      </c>
      <c r="B4680" s="196" t="s">
        <v>207</v>
      </c>
      <c r="C4680" s="196" t="s">
        <v>1087</v>
      </c>
      <c r="D4680" s="196" t="s">
        <v>195</v>
      </c>
      <c r="E4680" s="199"/>
      <c r="F4680" s="199"/>
      <c r="G4680" s="199"/>
      <c r="H4680" s="199"/>
      <c r="I4680" s="199"/>
      <c r="J4680" s="199"/>
      <c r="K4680" s="199"/>
      <c r="L4680" s="199"/>
      <c r="M4680" s="199"/>
      <c r="N4680" s="199"/>
      <c r="O4680" s="199"/>
      <c r="P4680" s="199"/>
      <c r="Q4680" s="200"/>
    </row>
    <row r="4681" spans="1:17" x14ac:dyDescent="0.2">
      <c r="A4681" s="198" t="s">
        <v>79</v>
      </c>
      <c r="B4681" s="199" t="s">
        <v>207</v>
      </c>
      <c r="C4681" s="199" t="s">
        <v>1087</v>
      </c>
      <c r="D4681" s="199" t="s">
        <v>197</v>
      </c>
      <c r="E4681" s="199"/>
      <c r="F4681" s="199"/>
      <c r="G4681" s="199"/>
      <c r="H4681" s="199"/>
      <c r="I4681" s="199"/>
      <c r="J4681" s="199"/>
      <c r="K4681" s="199"/>
      <c r="L4681" s="199"/>
      <c r="M4681" s="199"/>
      <c r="N4681" s="199"/>
      <c r="O4681" s="199"/>
      <c r="P4681" s="199"/>
      <c r="Q4681" s="200"/>
    </row>
    <row r="4682" spans="1:17" x14ac:dyDescent="0.2">
      <c r="A4682" s="195" t="s">
        <v>80</v>
      </c>
      <c r="B4682" s="196" t="s">
        <v>208</v>
      </c>
      <c r="C4682" s="196" t="s">
        <v>214</v>
      </c>
      <c r="D4682" s="196" t="s">
        <v>195</v>
      </c>
      <c r="E4682" s="196">
        <v>3926</v>
      </c>
      <c r="F4682" s="196">
        <v>3741</v>
      </c>
      <c r="G4682" s="196"/>
      <c r="H4682" s="196">
        <v>4436</v>
      </c>
      <c r="I4682" s="196"/>
      <c r="J4682" s="196">
        <v>4350</v>
      </c>
      <c r="K4682" s="196"/>
      <c r="L4682" s="196"/>
      <c r="M4682" s="196"/>
      <c r="N4682" s="196"/>
      <c r="O4682" s="196"/>
      <c r="P4682" s="196"/>
      <c r="Q4682" s="197" t="s">
        <v>1</v>
      </c>
    </row>
    <row r="4683" spans="1:17" x14ac:dyDescent="0.2">
      <c r="A4683" s="198" t="s">
        <v>80</v>
      </c>
      <c r="B4683" s="199" t="s">
        <v>208</v>
      </c>
      <c r="C4683" s="199" t="s">
        <v>214</v>
      </c>
      <c r="D4683" s="199" t="s">
        <v>197</v>
      </c>
      <c r="E4683" s="199">
        <v>4318</v>
      </c>
      <c r="F4683" s="199">
        <v>4110</v>
      </c>
      <c r="G4683" s="199"/>
      <c r="H4683" s="199">
        <v>4780</v>
      </c>
      <c r="I4683" s="199"/>
      <c r="J4683" s="199">
        <v>4930</v>
      </c>
      <c r="K4683" s="199"/>
      <c r="L4683" s="199"/>
      <c r="M4683" s="199"/>
      <c r="N4683" s="199"/>
      <c r="O4683" s="199"/>
      <c r="P4683" s="199"/>
      <c r="Q4683" s="200" t="s">
        <v>1</v>
      </c>
    </row>
    <row r="4684" spans="1:17" x14ac:dyDescent="0.2">
      <c r="A4684" s="195" t="s">
        <v>80</v>
      </c>
      <c r="B4684" s="196" t="s">
        <v>208</v>
      </c>
      <c r="C4684" s="196" t="s">
        <v>215</v>
      </c>
      <c r="D4684" s="196" t="s">
        <v>195</v>
      </c>
      <c r="E4684" s="196">
        <v>3363</v>
      </c>
      <c r="F4684" s="196">
        <v>3396</v>
      </c>
      <c r="G4684" s="196"/>
      <c r="H4684" s="196">
        <v>3519</v>
      </c>
      <c r="I4684" s="196"/>
      <c r="J4684" s="196">
        <v>3764</v>
      </c>
      <c r="K4684" s="196"/>
      <c r="L4684" s="196"/>
      <c r="M4684" s="196"/>
      <c r="N4684" s="196"/>
      <c r="O4684" s="196"/>
      <c r="P4684" s="196"/>
      <c r="Q4684" s="197" t="s">
        <v>1</v>
      </c>
    </row>
    <row r="4685" spans="1:17" x14ac:dyDescent="0.2">
      <c r="A4685" s="198" t="s">
        <v>80</v>
      </c>
      <c r="B4685" s="199" t="s">
        <v>208</v>
      </c>
      <c r="C4685" s="199" t="s">
        <v>215</v>
      </c>
      <c r="D4685" s="199" t="s">
        <v>197</v>
      </c>
      <c r="E4685" s="199">
        <v>3751</v>
      </c>
      <c r="F4685" s="199">
        <v>3840</v>
      </c>
      <c r="G4685" s="199"/>
      <c r="H4685" s="199">
        <v>3955</v>
      </c>
      <c r="I4685" s="199"/>
      <c r="J4685" s="199">
        <v>4099</v>
      </c>
      <c r="K4685" s="199"/>
      <c r="L4685" s="199"/>
      <c r="M4685" s="199"/>
      <c r="N4685" s="199"/>
      <c r="O4685" s="199"/>
      <c r="P4685" s="199"/>
      <c r="Q4685" s="200" t="s">
        <v>1</v>
      </c>
    </row>
    <row r="4686" spans="1:17" x14ac:dyDescent="0.2">
      <c r="A4686" s="195" t="s">
        <v>80</v>
      </c>
      <c r="B4686" s="196" t="s">
        <v>208</v>
      </c>
      <c r="C4686" s="196" t="s">
        <v>213</v>
      </c>
      <c r="D4686" s="196" t="s">
        <v>195</v>
      </c>
      <c r="E4686" s="196">
        <v>3144</v>
      </c>
      <c r="F4686" s="196">
        <v>3147</v>
      </c>
      <c r="G4686" s="196"/>
      <c r="H4686" s="196">
        <v>3403</v>
      </c>
      <c r="I4686" s="196"/>
      <c r="J4686" s="196">
        <v>3697</v>
      </c>
      <c r="K4686" s="196"/>
      <c r="L4686" s="196"/>
      <c r="M4686" s="196"/>
      <c r="N4686" s="196"/>
      <c r="O4686" s="196"/>
      <c r="P4686" s="196"/>
      <c r="Q4686" s="197" t="s">
        <v>1</v>
      </c>
    </row>
    <row r="4687" spans="1:17" x14ac:dyDescent="0.2">
      <c r="A4687" s="198" t="s">
        <v>80</v>
      </c>
      <c r="B4687" s="199" t="s">
        <v>208</v>
      </c>
      <c r="C4687" s="199" t="s">
        <v>213</v>
      </c>
      <c r="D4687" s="199" t="s">
        <v>197</v>
      </c>
      <c r="E4687" s="199">
        <v>3564</v>
      </c>
      <c r="F4687" s="199">
        <v>3575</v>
      </c>
      <c r="G4687" s="199"/>
      <c r="H4687" s="199">
        <v>3839</v>
      </c>
      <c r="I4687" s="199"/>
      <c r="J4687" s="199">
        <v>4123</v>
      </c>
      <c r="K4687" s="199"/>
      <c r="L4687" s="199"/>
      <c r="M4687" s="199"/>
      <c r="N4687" s="199"/>
      <c r="O4687" s="199"/>
      <c r="P4687" s="199"/>
      <c r="Q4687" s="200" t="s">
        <v>1</v>
      </c>
    </row>
    <row r="4688" spans="1:17" x14ac:dyDescent="0.2">
      <c r="A4688" s="195" t="s">
        <v>80</v>
      </c>
      <c r="B4688" s="196" t="s">
        <v>208</v>
      </c>
      <c r="C4688" s="196" t="s">
        <v>212</v>
      </c>
      <c r="D4688" s="196" t="s">
        <v>195</v>
      </c>
      <c r="E4688" s="196">
        <v>2936</v>
      </c>
      <c r="F4688" s="196">
        <v>2858</v>
      </c>
      <c r="G4688" s="196"/>
      <c r="H4688" s="196">
        <v>3069</v>
      </c>
      <c r="I4688" s="196"/>
      <c r="J4688" s="196">
        <v>3288</v>
      </c>
      <c r="K4688" s="196"/>
      <c r="L4688" s="196"/>
      <c r="M4688" s="196"/>
      <c r="N4688" s="196"/>
      <c r="O4688" s="196"/>
      <c r="P4688" s="196"/>
      <c r="Q4688" s="197" t="s">
        <v>1</v>
      </c>
    </row>
    <row r="4689" spans="1:17" x14ac:dyDescent="0.2">
      <c r="A4689" s="198" t="s">
        <v>80</v>
      </c>
      <c r="B4689" s="199" t="s">
        <v>208</v>
      </c>
      <c r="C4689" s="199" t="s">
        <v>212</v>
      </c>
      <c r="D4689" s="199" t="s">
        <v>197</v>
      </c>
      <c r="E4689" s="199">
        <v>3268</v>
      </c>
      <c r="F4689" s="199">
        <v>3308</v>
      </c>
      <c r="G4689" s="199"/>
      <c r="H4689" s="199">
        <v>3457</v>
      </c>
      <c r="I4689" s="199"/>
      <c r="J4689" s="199">
        <v>3688</v>
      </c>
      <c r="K4689" s="199"/>
      <c r="L4689" s="199"/>
      <c r="M4689" s="199"/>
      <c r="N4689" s="199"/>
      <c r="O4689" s="199"/>
      <c r="P4689" s="199"/>
      <c r="Q4689" s="200" t="s">
        <v>1</v>
      </c>
    </row>
    <row r="4690" spans="1:17" x14ac:dyDescent="0.2">
      <c r="A4690" s="195" t="s">
        <v>80</v>
      </c>
      <c r="B4690" s="196" t="s">
        <v>208</v>
      </c>
      <c r="C4690" s="196" t="s">
        <v>210</v>
      </c>
      <c r="D4690" s="196" t="s">
        <v>195</v>
      </c>
      <c r="E4690" s="196">
        <v>2727</v>
      </c>
      <c r="F4690" s="196">
        <v>2683</v>
      </c>
      <c r="G4690" s="196"/>
      <c r="H4690" s="196">
        <v>2788</v>
      </c>
      <c r="I4690" s="196"/>
      <c r="J4690" s="196">
        <v>2883</v>
      </c>
      <c r="K4690" s="196"/>
      <c r="L4690" s="196"/>
      <c r="M4690" s="196"/>
      <c r="N4690" s="196"/>
      <c r="O4690" s="196"/>
      <c r="P4690" s="196"/>
      <c r="Q4690" s="197" t="s">
        <v>1</v>
      </c>
    </row>
    <row r="4691" spans="1:17" x14ac:dyDescent="0.2">
      <c r="A4691" s="198" t="s">
        <v>80</v>
      </c>
      <c r="B4691" s="199" t="s">
        <v>208</v>
      </c>
      <c r="C4691" s="199" t="s">
        <v>210</v>
      </c>
      <c r="D4691" s="199" t="s">
        <v>197</v>
      </c>
      <c r="E4691" s="199">
        <v>2909</v>
      </c>
      <c r="F4691" s="199">
        <v>2907</v>
      </c>
      <c r="G4691" s="199"/>
      <c r="H4691" s="199">
        <v>3199</v>
      </c>
      <c r="I4691" s="199"/>
      <c r="J4691" s="199">
        <v>3370</v>
      </c>
      <c r="K4691" s="199"/>
      <c r="L4691" s="199"/>
      <c r="M4691" s="199"/>
      <c r="N4691" s="199"/>
      <c r="O4691" s="199"/>
      <c r="P4691" s="199"/>
      <c r="Q4691" s="200" t="s">
        <v>1</v>
      </c>
    </row>
    <row r="4692" spans="1:17" x14ac:dyDescent="0.2">
      <c r="A4692" s="195" t="s">
        <v>80</v>
      </c>
      <c r="B4692" s="196" t="s">
        <v>208</v>
      </c>
      <c r="C4692" s="196" t="s">
        <v>206</v>
      </c>
      <c r="D4692" s="196" t="s">
        <v>195</v>
      </c>
      <c r="E4692" s="196">
        <v>2338</v>
      </c>
      <c r="F4692" s="196">
        <v>2485</v>
      </c>
      <c r="G4692" s="196"/>
      <c r="H4692" s="196">
        <v>2591</v>
      </c>
      <c r="I4692" s="196"/>
      <c r="J4692" s="196">
        <v>2902</v>
      </c>
      <c r="K4692" s="196"/>
      <c r="L4692" s="196"/>
      <c r="M4692" s="196"/>
      <c r="N4692" s="196"/>
      <c r="O4692" s="196"/>
      <c r="P4692" s="196"/>
      <c r="Q4692" s="197" t="s">
        <v>1</v>
      </c>
    </row>
    <row r="4693" spans="1:17" x14ac:dyDescent="0.2">
      <c r="A4693" s="198" t="s">
        <v>80</v>
      </c>
      <c r="B4693" s="199" t="s">
        <v>208</v>
      </c>
      <c r="C4693" s="199" t="s">
        <v>206</v>
      </c>
      <c r="D4693" s="199" t="s">
        <v>197</v>
      </c>
      <c r="E4693" s="199">
        <v>2414</v>
      </c>
      <c r="F4693" s="199">
        <v>2712</v>
      </c>
      <c r="G4693" s="199"/>
      <c r="H4693" s="199">
        <v>2798</v>
      </c>
      <c r="I4693" s="199"/>
      <c r="J4693" s="199">
        <v>3087</v>
      </c>
      <c r="K4693" s="199"/>
      <c r="L4693" s="199"/>
      <c r="M4693" s="199"/>
      <c r="N4693" s="199"/>
      <c r="O4693" s="199"/>
      <c r="P4693" s="199"/>
      <c r="Q4693" s="200" t="s">
        <v>1</v>
      </c>
    </row>
    <row r="4694" spans="1:17" x14ac:dyDescent="0.2">
      <c r="A4694" s="195" t="s">
        <v>80</v>
      </c>
      <c r="B4694" s="196" t="s">
        <v>208</v>
      </c>
      <c r="C4694" s="196" t="s">
        <v>211</v>
      </c>
      <c r="D4694" s="196" t="s">
        <v>195</v>
      </c>
      <c r="E4694" s="196"/>
      <c r="F4694" s="196"/>
      <c r="G4694" s="196"/>
      <c r="H4694" s="196"/>
      <c r="I4694" s="196"/>
      <c r="J4694" s="196"/>
      <c r="K4694" s="196"/>
      <c r="L4694" s="196"/>
      <c r="M4694" s="196"/>
      <c r="N4694" s="196"/>
      <c r="O4694" s="196"/>
      <c r="P4694" s="196"/>
      <c r="Q4694" s="197" t="s">
        <v>1</v>
      </c>
    </row>
    <row r="4695" spans="1:17" x14ac:dyDescent="0.2">
      <c r="A4695" s="198" t="s">
        <v>80</v>
      </c>
      <c r="B4695" s="199" t="s">
        <v>208</v>
      </c>
      <c r="C4695" s="199" t="s">
        <v>211</v>
      </c>
      <c r="D4695" s="199" t="s">
        <v>197</v>
      </c>
      <c r="E4695" s="199"/>
      <c r="F4695" s="199"/>
      <c r="G4695" s="199"/>
      <c r="H4695" s="199"/>
      <c r="I4695" s="199"/>
      <c r="J4695" s="199"/>
      <c r="K4695" s="199"/>
      <c r="L4695" s="199"/>
      <c r="M4695" s="199"/>
      <c r="N4695" s="199"/>
      <c r="O4695" s="199"/>
      <c r="P4695" s="199"/>
      <c r="Q4695" s="200" t="s">
        <v>1</v>
      </c>
    </row>
    <row r="4696" spans="1:17" x14ac:dyDescent="0.2">
      <c r="A4696" s="195" t="s">
        <v>80</v>
      </c>
      <c r="B4696" s="196" t="s">
        <v>205</v>
      </c>
      <c r="C4696" s="196" t="s">
        <v>214</v>
      </c>
      <c r="D4696" s="196" t="s">
        <v>195</v>
      </c>
      <c r="E4696" s="196">
        <v>2060</v>
      </c>
      <c r="F4696" s="196">
        <v>1969</v>
      </c>
      <c r="G4696" s="196"/>
      <c r="H4696" s="196">
        <v>2001</v>
      </c>
      <c r="I4696" s="196"/>
      <c r="J4696" s="196">
        <v>2272</v>
      </c>
      <c r="K4696" s="196"/>
      <c r="L4696" s="196"/>
      <c r="M4696" s="196"/>
      <c r="N4696" s="196"/>
      <c r="O4696" s="196"/>
      <c r="P4696" s="196"/>
      <c r="Q4696" s="197" t="s">
        <v>1</v>
      </c>
    </row>
    <row r="4697" spans="1:17" x14ac:dyDescent="0.2">
      <c r="A4697" s="198" t="s">
        <v>80</v>
      </c>
      <c r="B4697" s="199" t="s">
        <v>205</v>
      </c>
      <c r="C4697" s="199" t="s">
        <v>214</v>
      </c>
      <c r="D4697" s="199" t="s">
        <v>197</v>
      </c>
      <c r="E4697" s="199">
        <v>2149</v>
      </c>
      <c r="F4697" s="199">
        <v>1890</v>
      </c>
      <c r="G4697" s="199"/>
      <c r="H4697" s="199">
        <v>2193</v>
      </c>
      <c r="I4697" s="199"/>
      <c r="J4697" s="199">
        <v>2433</v>
      </c>
      <c r="K4697" s="199"/>
      <c r="L4697" s="199"/>
      <c r="M4697" s="199"/>
      <c r="N4697" s="199"/>
      <c r="O4697" s="199"/>
      <c r="P4697" s="199"/>
      <c r="Q4697" s="200" t="s">
        <v>1</v>
      </c>
    </row>
    <row r="4698" spans="1:17" x14ac:dyDescent="0.2">
      <c r="A4698" s="195" t="s">
        <v>80</v>
      </c>
      <c r="B4698" s="196" t="s">
        <v>205</v>
      </c>
      <c r="C4698" s="196" t="s">
        <v>215</v>
      </c>
      <c r="D4698" s="196" t="s">
        <v>195</v>
      </c>
      <c r="E4698" s="196">
        <v>1745</v>
      </c>
      <c r="F4698" s="196">
        <v>1774</v>
      </c>
      <c r="G4698" s="196"/>
      <c r="H4698" s="196">
        <v>1825</v>
      </c>
      <c r="I4698" s="196"/>
      <c r="J4698" s="196">
        <v>1873</v>
      </c>
      <c r="K4698" s="196"/>
      <c r="L4698" s="196"/>
      <c r="M4698" s="196"/>
      <c r="N4698" s="196"/>
      <c r="O4698" s="196"/>
      <c r="P4698" s="196"/>
      <c r="Q4698" s="197" t="s">
        <v>1</v>
      </c>
    </row>
    <row r="4699" spans="1:17" x14ac:dyDescent="0.2">
      <c r="A4699" s="198" t="s">
        <v>80</v>
      </c>
      <c r="B4699" s="199" t="s">
        <v>205</v>
      </c>
      <c r="C4699" s="199" t="s">
        <v>215</v>
      </c>
      <c r="D4699" s="199" t="s">
        <v>197</v>
      </c>
      <c r="E4699" s="199">
        <v>1665</v>
      </c>
      <c r="F4699" s="199">
        <v>1786</v>
      </c>
      <c r="G4699" s="199"/>
      <c r="H4699" s="199">
        <v>1756</v>
      </c>
      <c r="I4699" s="199"/>
      <c r="J4699" s="199">
        <v>2061</v>
      </c>
      <c r="K4699" s="199"/>
      <c r="L4699" s="199"/>
      <c r="M4699" s="199"/>
      <c r="N4699" s="199"/>
      <c r="O4699" s="199"/>
      <c r="P4699" s="199"/>
      <c r="Q4699" s="200" t="s">
        <v>1</v>
      </c>
    </row>
    <row r="4700" spans="1:17" x14ac:dyDescent="0.2">
      <c r="A4700" s="195" t="s">
        <v>80</v>
      </c>
      <c r="B4700" s="196" t="s">
        <v>205</v>
      </c>
      <c r="C4700" s="196" t="s">
        <v>213</v>
      </c>
      <c r="D4700" s="196" t="s">
        <v>195</v>
      </c>
      <c r="E4700" s="196">
        <v>1562</v>
      </c>
      <c r="F4700" s="196">
        <v>1705</v>
      </c>
      <c r="G4700" s="196"/>
      <c r="H4700" s="196">
        <v>1663</v>
      </c>
      <c r="I4700" s="196"/>
      <c r="J4700" s="196">
        <v>1718</v>
      </c>
      <c r="K4700" s="196"/>
      <c r="L4700" s="196"/>
      <c r="M4700" s="196"/>
      <c r="N4700" s="196"/>
      <c r="O4700" s="196"/>
      <c r="P4700" s="196"/>
      <c r="Q4700" s="197" t="s">
        <v>1</v>
      </c>
    </row>
    <row r="4701" spans="1:17" x14ac:dyDescent="0.2">
      <c r="A4701" s="198" t="s">
        <v>80</v>
      </c>
      <c r="B4701" s="199" t="s">
        <v>205</v>
      </c>
      <c r="C4701" s="199" t="s">
        <v>213</v>
      </c>
      <c r="D4701" s="199" t="s">
        <v>197</v>
      </c>
      <c r="E4701" s="199">
        <v>1633</v>
      </c>
      <c r="F4701" s="199">
        <v>1556</v>
      </c>
      <c r="G4701" s="199"/>
      <c r="H4701" s="199">
        <v>1703</v>
      </c>
      <c r="I4701" s="199"/>
      <c r="J4701" s="199">
        <v>1614</v>
      </c>
      <c r="K4701" s="199"/>
      <c r="L4701" s="199"/>
      <c r="M4701" s="199"/>
      <c r="N4701" s="199"/>
      <c r="O4701" s="199"/>
      <c r="P4701" s="199"/>
      <c r="Q4701" s="200" t="s">
        <v>1</v>
      </c>
    </row>
    <row r="4702" spans="1:17" x14ac:dyDescent="0.2">
      <c r="A4702" s="195" t="s">
        <v>80</v>
      </c>
      <c r="B4702" s="196" t="s">
        <v>205</v>
      </c>
      <c r="C4702" s="196" t="s">
        <v>212</v>
      </c>
      <c r="D4702" s="196" t="s">
        <v>195</v>
      </c>
      <c r="E4702" s="196">
        <v>1061</v>
      </c>
      <c r="F4702" s="196">
        <v>1368</v>
      </c>
      <c r="G4702" s="196"/>
      <c r="H4702" s="196">
        <v>1380</v>
      </c>
      <c r="I4702" s="196"/>
      <c r="J4702" s="196">
        <v>1481</v>
      </c>
      <c r="K4702" s="196"/>
      <c r="L4702" s="196"/>
      <c r="M4702" s="196"/>
      <c r="N4702" s="196"/>
      <c r="O4702" s="196"/>
      <c r="P4702" s="196"/>
      <c r="Q4702" s="197" t="s">
        <v>1</v>
      </c>
    </row>
    <row r="4703" spans="1:17" x14ac:dyDescent="0.2">
      <c r="A4703" s="198" t="s">
        <v>80</v>
      </c>
      <c r="B4703" s="199" t="s">
        <v>205</v>
      </c>
      <c r="C4703" s="199" t="s">
        <v>212</v>
      </c>
      <c r="D4703" s="199" t="s">
        <v>197</v>
      </c>
      <c r="E4703" s="199">
        <v>1029</v>
      </c>
      <c r="F4703" s="199">
        <v>1388</v>
      </c>
      <c r="G4703" s="199"/>
      <c r="H4703" s="199">
        <v>1297</v>
      </c>
      <c r="I4703" s="199"/>
      <c r="J4703" s="199">
        <v>1517</v>
      </c>
      <c r="K4703" s="199"/>
      <c r="L4703" s="199"/>
      <c r="M4703" s="199"/>
      <c r="N4703" s="199"/>
      <c r="O4703" s="199"/>
      <c r="P4703" s="199"/>
      <c r="Q4703" s="200" t="s">
        <v>1</v>
      </c>
    </row>
    <row r="4704" spans="1:17" x14ac:dyDescent="0.2">
      <c r="A4704" s="195" t="s">
        <v>80</v>
      </c>
      <c r="B4704" s="196" t="s">
        <v>205</v>
      </c>
      <c r="C4704" s="196" t="s">
        <v>210</v>
      </c>
      <c r="D4704" s="196" t="s">
        <v>195</v>
      </c>
      <c r="E4704" s="196"/>
      <c r="F4704" s="196"/>
      <c r="G4704" s="196"/>
      <c r="H4704" s="196"/>
      <c r="I4704" s="196"/>
      <c r="J4704" s="196"/>
      <c r="K4704" s="196"/>
      <c r="L4704" s="196"/>
      <c r="M4704" s="196"/>
      <c r="N4704" s="196"/>
      <c r="O4704" s="196"/>
      <c r="P4704" s="196"/>
      <c r="Q4704" s="197" t="s">
        <v>1</v>
      </c>
    </row>
    <row r="4705" spans="1:17" x14ac:dyDescent="0.2">
      <c r="A4705" s="198" t="s">
        <v>80</v>
      </c>
      <c r="B4705" s="199" t="s">
        <v>205</v>
      </c>
      <c r="C4705" s="199" t="s">
        <v>210</v>
      </c>
      <c r="D4705" s="199" t="s">
        <v>197</v>
      </c>
      <c r="E4705" s="199"/>
      <c r="F4705" s="199"/>
      <c r="G4705" s="199"/>
      <c r="H4705" s="199"/>
      <c r="I4705" s="199"/>
      <c r="J4705" s="199"/>
      <c r="K4705" s="199"/>
      <c r="L4705" s="199"/>
      <c r="M4705" s="199"/>
      <c r="N4705" s="199"/>
      <c r="O4705" s="199"/>
      <c r="P4705" s="199"/>
      <c r="Q4705" s="200" t="s">
        <v>1</v>
      </c>
    </row>
    <row r="4706" spans="1:17" x14ac:dyDescent="0.2">
      <c r="A4706" s="195" t="s">
        <v>80</v>
      </c>
      <c r="B4706" s="196" t="s">
        <v>205</v>
      </c>
      <c r="C4706" s="196" t="s">
        <v>206</v>
      </c>
      <c r="D4706" s="196" t="s">
        <v>195</v>
      </c>
      <c r="E4706" s="196"/>
      <c r="F4706" s="196"/>
      <c r="G4706" s="196"/>
      <c r="H4706" s="196"/>
      <c r="I4706" s="196"/>
      <c r="J4706" s="196"/>
      <c r="K4706" s="196"/>
      <c r="L4706" s="196"/>
      <c r="M4706" s="196"/>
      <c r="N4706" s="196"/>
      <c r="O4706" s="196"/>
      <c r="P4706" s="196"/>
      <c r="Q4706" s="197" t="s">
        <v>1</v>
      </c>
    </row>
    <row r="4707" spans="1:17" x14ac:dyDescent="0.2">
      <c r="A4707" s="198" t="s">
        <v>80</v>
      </c>
      <c r="B4707" s="199" t="s">
        <v>205</v>
      </c>
      <c r="C4707" s="199" t="s">
        <v>206</v>
      </c>
      <c r="D4707" s="199" t="s">
        <v>197</v>
      </c>
      <c r="E4707" s="199"/>
      <c r="F4707" s="199"/>
      <c r="G4707" s="199"/>
      <c r="H4707" s="199"/>
      <c r="I4707" s="199"/>
      <c r="J4707" s="199"/>
      <c r="K4707" s="199"/>
      <c r="L4707" s="199"/>
      <c r="M4707" s="199"/>
      <c r="N4707" s="199"/>
      <c r="O4707" s="199"/>
      <c r="P4707" s="199"/>
      <c r="Q4707" s="200" t="s">
        <v>1</v>
      </c>
    </row>
    <row r="4708" spans="1:17" x14ac:dyDescent="0.2">
      <c r="A4708" s="195" t="s">
        <v>80</v>
      </c>
      <c r="B4708" s="196" t="s">
        <v>205</v>
      </c>
      <c r="C4708" s="196" t="s">
        <v>211</v>
      </c>
      <c r="D4708" s="196" t="s">
        <v>195</v>
      </c>
      <c r="E4708" s="199"/>
      <c r="F4708" s="199"/>
      <c r="G4708" s="199"/>
      <c r="H4708" s="199"/>
      <c r="I4708" s="199"/>
      <c r="J4708" s="199"/>
      <c r="K4708" s="199"/>
      <c r="L4708" s="199"/>
      <c r="M4708" s="199"/>
      <c r="N4708" s="199"/>
      <c r="O4708" s="199"/>
      <c r="P4708" s="199"/>
      <c r="Q4708" s="200"/>
    </row>
    <row r="4709" spans="1:17" x14ac:dyDescent="0.2">
      <c r="A4709" s="198" t="s">
        <v>80</v>
      </c>
      <c r="B4709" s="199" t="s">
        <v>205</v>
      </c>
      <c r="C4709" s="199" t="s">
        <v>211</v>
      </c>
      <c r="D4709" s="199" t="s">
        <v>197</v>
      </c>
      <c r="E4709" s="199"/>
      <c r="F4709" s="199"/>
      <c r="G4709" s="199"/>
      <c r="H4709" s="199"/>
      <c r="I4709" s="199"/>
      <c r="J4709" s="199"/>
      <c r="K4709" s="199"/>
      <c r="L4709" s="199"/>
      <c r="M4709" s="199"/>
      <c r="N4709" s="199"/>
      <c r="O4709" s="199"/>
      <c r="P4709" s="199"/>
      <c r="Q4709" s="200"/>
    </row>
    <row r="4710" spans="1:17" x14ac:dyDescent="0.2">
      <c r="A4710" s="195" t="s">
        <v>80</v>
      </c>
      <c r="B4710" s="196" t="s">
        <v>205</v>
      </c>
      <c r="C4710" s="196" t="s">
        <v>1087</v>
      </c>
      <c r="D4710" s="196" t="s">
        <v>195</v>
      </c>
      <c r="E4710" s="199"/>
      <c r="F4710" s="199"/>
      <c r="G4710" s="199"/>
      <c r="H4710" s="199"/>
      <c r="I4710" s="199"/>
      <c r="J4710" s="199"/>
      <c r="K4710" s="199"/>
      <c r="L4710" s="199"/>
      <c r="M4710" s="199"/>
      <c r="N4710" s="199"/>
      <c r="O4710" s="199"/>
      <c r="P4710" s="199"/>
      <c r="Q4710" s="200"/>
    </row>
    <row r="4711" spans="1:17" x14ac:dyDescent="0.2">
      <c r="A4711" s="198" t="s">
        <v>80</v>
      </c>
      <c r="B4711" s="199" t="s">
        <v>205</v>
      </c>
      <c r="C4711" s="199" t="s">
        <v>1087</v>
      </c>
      <c r="D4711" s="199" t="s">
        <v>197</v>
      </c>
      <c r="E4711" s="199"/>
      <c r="F4711" s="199"/>
      <c r="G4711" s="199"/>
      <c r="H4711" s="199"/>
      <c r="I4711" s="199"/>
      <c r="J4711" s="199"/>
      <c r="K4711" s="199"/>
      <c r="L4711" s="199"/>
      <c r="M4711" s="199"/>
      <c r="N4711" s="199"/>
      <c r="O4711" s="199"/>
      <c r="P4711" s="199"/>
      <c r="Q4711" s="200"/>
    </row>
    <row r="4712" spans="1:17" x14ac:dyDescent="0.2">
      <c r="A4712" s="195" t="s">
        <v>80</v>
      </c>
      <c r="B4712" s="196" t="s">
        <v>209</v>
      </c>
      <c r="C4712" s="196" t="s">
        <v>214</v>
      </c>
      <c r="D4712" s="196" t="s">
        <v>195</v>
      </c>
      <c r="E4712" s="196">
        <v>17.091190000000001</v>
      </c>
      <c r="F4712" s="196">
        <v>19.13927</v>
      </c>
      <c r="G4712" s="196"/>
      <c r="H4712" s="196">
        <v>15.171329999999999</v>
      </c>
      <c r="I4712" s="196"/>
      <c r="J4712" s="196">
        <v>19.28736</v>
      </c>
      <c r="K4712" s="196"/>
      <c r="L4712" s="196"/>
      <c r="M4712" s="196"/>
      <c r="N4712" s="196"/>
      <c r="O4712" s="196"/>
      <c r="P4712" s="196"/>
      <c r="Q4712" s="197" t="s">
        <v>1</v>
      </c>
    </row>
    <row r="4713" spans="1:17" x14ac:dyDescent="0.2">
      <c r="A4713" s="198" t="s">
        <v>80</v>
      </c>
      <c r="B4713" s="199" t="s">
        <v>209</v>
      </c>
      <c r="C4713" s="199" t="s">
        <v>214</v>
      </c>
      <c r="D4713" s="199" t="s">
        <v>197</v>
      </c>
      <c r="E4713" s="199">
        <v>19.36082</v>
      </c>
      <c r="F4713" s="199">
        <v>20.194649999999999</v>
      </c>
      <c r="G4713" s="199"/>
      <c r="H4713" s="199">
        <v>17.845189999999999</v>
      </c>
      <c r="I4713" s="199"/>
      <c r="J4713" s="199">
        <v>22.048680000000001</v>
      </c>
      <c r="K4713" s="199"/>
      <c r="L4713" s="199"/>
      <c r="M4713" s="199"/>
      <c r="N4713" s="199"/>
      <c r="O4713" s="199"/>
      <c r="P4713" s="199"/>
      <c r="Q4713" s="200" t="s">
        <v>1</v>
      </c>
    </row>
    <row r="4714" spans="1:17" x14ac:dyDescent="0.2">
      <c r="A4714" s="195" t="s">
        <v>80</v>
      </c>
      <c r="B4714" s="196" t="s">
        <v>209</v>
      </c>
      <c r="C4714" s="196" t="s">
        <v>215</v>
      </c>
      <c r="D4714" s="196" t="s">
        <v>195</v>
      </c>
      <c r="E4714" s="196">
        <v>13.945880000000001</v>
      </c>
      <c r="F4714" s="196">
        <v>13.78092</v>
      </c>
      <c r="G4714" s="196"/>
      <c r="H4714" s="196">
        <v>13.29923</v>
      </c>
      <c r="I4714" s="196"/>
      <c r="J4714" s="196">
        <v>14.82465</v>
      </c>
      <c r="K4714" s="196"/>
      <c r="L4714" s="196"/>
      <c r="M4714" s="196"/>
      <c r="N4714" s="196"/>
      <c r="O4714" s="196"/>
      <c r="P4714" s="196"/>
      <c r="Q4714" s="197" t="s">
        <v>1</v>
      </c>
    </row>
    <row r="4715" spans="1:17" x14ac:dyDescent="0.2">
      <c r="A4715" s="198" t="s">
        <v>80</v>
      </c>
      <c r="B4715" s="199" t="s">
        <v>209</v>
      </c>
      <c r="C4715" s="199" t="s">
        <v>215</v>
      </c>
      <c r="D4715" s="199" t="s">
        <v>197</v>
      </c>
      <c r="E4715" s="199">
        <v>16.15569</v>
      </c>
      <c r="F4715" s="199">
        <v>16.953130000000002</v>
      </c>
      <c r="G4715" s="199"/>
      <c r="H4715" s="199">
        <v>18.00253</v>
      </c>
      <c r="I4715" s="199"/>
      <c r="J4715" s="199">
        <v>19.32179</v>
      </c>
      <c r="K4715" s="199"/>
      <c r="L4715" s="199"/>
      <c r="M4715" s="199"/>
      <c r="N4715" s="199"/>
      <c r="O4715" s="199"/>
      <c r="P4715" s="199"/>
      <c r="Q4715" s="200" t="s">
        <v>1</v>
      </c>
    </row>
    <row r="4716" spans="1:17" x14ac:dyDescent="0.2">
      <c r="A4716" s="195" t="s">
        <v>80</v>
      </c>
      <c r="B4716" s="196" t="s">
        <v>209</v>
      </c>
      <c r="C4716" s="196" t="s">
        <v>213</v>
      </c>
      <c r="D4716" s="196" t="s">
        <v>195</v>
      </c>
      <c r="E4716" s="196">
        <v>12.78626</v>
      </c>
      <c r="F4716" s="196">
        <v>12.551640000000001</v>
      </c>
      <c r="G4716" s="196"/>
      <c r="H4716" s="196">
        <v>11.548629999999999</v>
      </c>
      <c r="I4716" s="196"/>
      <c r="J4716" s="196">
        <v>13.14579</v>
      </c>
      <c r="K4716" s="196"/>
      <c r="L4716" s="196"/>
      <c r="M4716" s="196"/>
      <c r="N4716" s="196"/>
      <c r="O4716" s="196"/>
      <c r="P4716" s="196"/>
      <c r="Q4716" s="197" t="s">
        <v>1</v>
      </c>
    </row>
    <row r="4717" spans="1:17" x14ac:dyDescent="0.2">
      <c r="A4717" s="198" t="s">
        <v>80</v>
      </c>
      <c r="B4717" s="199" t="s">
        <v>209</v>
      </c>
      <c r="C4717" s="199" t="s">
        <v>213</v>
      </c>
      <c r="D4717" s="199" t="s">
        <v>197</v>
      </c>
      <c r="E4717" s="199">
        <v>15.65657</v>
      </c>
      <c r="F4717" s="199">
        <v>16.78322</v>
      </c>
      <c r="G4717" s="199"/>
      <c r="H4717" s="199">
        <v>13.85778</v>
      </c>
      <c r="I4717" s="199"/>
      <c r="J4717" s="199">
        <v>16.953669999999999</v>
      </c>
      <c r="K4717" s="199"/>
      <c r="L4717" s="199"/>
      <c r="M4717" s="199"/>
      <c r="N4717" s="199"/>
      <c r="O4717" s="199"/>
      <c r="P4717" s="199"/>
      <c r="Q4717" s="200" t="s">
        <v>1</v>
      </c>
    </row>
    <row r="4718" spans="1:17" x14ac:dyDescent="0.2">
      <c r="A4718" s="195" t="s">
        <v>80</v>
      </c>
      <c r="B4718" s="196" t="s">
        <v>209</v>
      </c>
      <c r="C4718" s="196" t="s">
        <v>212</v>
      </c>
      <c r="D4718" s="196" t="s">
        <v>195</v>
      </c>
      <c r="E4718" s="196">
        <v>9.1280699999999992</v>
      </c>
      <c r="F4718" s="196">
        <v>10.84675</v>
      </c>
      <c r="G4718" s="196"/>
      <c r="H4718" s="196">
        <v>10.3291</v>
      </c>
      <c r="I4718" s="196"/>
      <c r="J4718" s="196">
        <v>10.91849</v>
      </c>
      <c r="K4718" s="196"/>
      <c r="L4718" s="196"/>
      <c r="M4718" s="196"/>
      <c r="N4718" s="196"/>
      <c r="O4718" s="196"/>
      <c r="P4718" s="196"/>
      <c r="Q4718" s="197" t="s">
        <v>1</v>
      </c>
    </row>
    <row r="4719" spans="1:17" x14ac:dyDescent="0.2">
      <c r="A4719" s="198" t="s">
        <v>80</v>
      </c>
      <c r="B4719" s="199" t="s">
        <v>209</v>
      </c>
      <c r="C4719" s="199" t="s">
        <v>212</v>
      </c>
      <c r="D4719" s="199" t="s">
        <v>197</v>
      </c>
      <c r="E4719" s="199">
        <v>13.80049</v>
      </c>
      <c r="F4719" s="199">
        <v>13.54293</v>
      </c>
      <c r="G4719" s="199"/>
      <c r="H4719" s="199">
        <v>12.98814</v>
      </c>
      <c r="I4719" s="199"/>
      <c r="J4719" s="199">
        <v>15.48265</v>
      </c>
      <c r="K4719" s="199"/>
      <c r="L4719" s="199"/>
      <c r="M4719" s="199"/>
      <c r="N4719" s="199"/>
      <c r="O4719" s="199"/>
      <c r="P4719" s="199"/>
      <c r="Q4719" s="200" t="s">
        <v>1</v>
      </c>
    </row>
    <row r="4720" spans="1:17" x14ac:dyDescent="0.2">
      <c r="A4720" s="195" t="s">
        <v>80</v>
      </c>
      <c r="B4720" s="196" t="s">
        <v>209</v>
      </c>
      <c r="C4720" s="196" t="s">
        <v>210</v>
      </c>
      <c r="D4720" s="196" t="s">
        <v>195</v>
      </c>
      <c r="E4720" s="196">
        <v>6.2706299999999997</v>
      </c>
      <c r="F4720" s="196">
        <v>9.3179300000000005</v>
      </c>
      <c r="G4720" s="196"/>
      <c r="H4720" s="196">
        <v>8.5007199999999994</v>
      </c>
      <c r="I4720" s="196"/>
      <c r="J4720" s="196">
        <v>9.6774199999999997</v>
      </c>
      <c r="K4720" s="196"/>
      <c r="L4720" s="196"/>
      <c r="M4720" s="196"/>
      <c r="N4720" s="196"/>
      <c r="O4720" s="196"/>
      <c r="P4720" s="196"/>
      <c r="Q4720" s="197" t="s">
        <v>1</v>
      </c>
    </row>
    <row r="4721" spans="1:17" x14ac:dyDescent="0.2">
      <c r="A4721" s="198" t="s">
        <v>80</v>
      </c>
      <c r="B4721" s="199" t="s">
        <v>209</v>
      </c>
      <c r="C4721" s="199" t="s">
        <v>210</v>
      </c>
      <c r="D4721" s="199" t="s">
        <v>197</v>
      </c>
      <c r="E4721" s="199">
        <v>9.3159200000000002</v>
      </c>
      <c r="F4721" s="199">
        <v>11.042310000000001</v>
      </c>
      <c r="G4721" s="199"/>
      <c r="H4721" s="199">
        <v>10.81588</v>
      </c>
      <c r="I4721" s="199"/>
      <c r="J4721" s="199">
        <v>12.611280000000001</v>
      </c>
      <c r="K4721" s="199"/>
      <c r="L4721" s="199"/>
      <c r="M4721" s="199"/>
      <c r="N4721" s="199"/>
      <c r="O4721" s="199"/>
      <c r="P4721" s="199"/>
      <c r="Q4721" s="200" t="s">
        <v>1</v>
      </c>
    </row>
    <row r="4722" spans="1:17" x14ac:dyDescent="0.2">
      <c r="A4722" s="195" t="s">
        <v>80</v>
      </c>
      <c r="B4722" s="196" t="s">
        <v>209</v>
      </c>
      <c r="C4722" s="196" t="s">
        <v>206</v>
      </c>
      <c r="D4722" s="196" t="s">
        <v>195</v>
      </c>
      <c r="E4722" s="196">
        <v>6.24465</v>
      </c>
      <c r="F4722" s="196">
        <v>7.2836999999999996</v>
      </c>
      <c r="G4722" s="196"/>
      <c r="H4722" s="196">
        <v>11.038209999999999</v>
      </c>
      <c r="I4722" s="196"/>
      <c r="J4722" s="196">
        <v>11.095800000000001</v>
      </c>
      <c r="K4722" s="196"/>
      <c r="L4722" s="196"/>
      <c r="M4722" s="196"/>
      <c r="N4722" s="196"/>
      <c r="O4722" s="196"/>
      <c r="P4722" s="196"/>
      <c r="Q4722" s="197" t="s">
        <v>1</v>
      </c>
    </row>
    <row r="4723" spans="1:17" x14ac:dyDescent="0.2">
      <c r="A4723" s="198" t="s">
        <v>80</v>
      </c>
      <c r="B4723" s="199" t="s">
        <v>209</v>
      </c>
      <c r="C4723" s="199" t="s">
        <v>206</v>
      </c>
      <c r="D4723" s="199" t="s">
        <v>197</v>
      </c>
      <c r="E4723" s="199">
        <v>7.5807799999999999</v>
      </c>
      <c r="F4723" s="199">
        <v>9.6238899999999994</v>
      </c>
      <c r="G4723" s="199"/>
      <c r="H4723" s="199">
        <v>12.08006</v>
      </c>
      <c r="I4723" s="199"/>
      <c r="J4723" s="199">
        <v>14.8688</v>
      </c>
      <c r="K4723" s="199"/>
      <c r="L4723" s="199"/>
      <c r="M4723" s="199"/>
      <c r="N4723" s="199"/>
      <c r="O4723" s="199"/>
      <c r="P4723" s="199"/>
      <c r="Q4723" s="200" t="s">
        <v>1</v>
      </c>
    </row>
    <row r="4724" spans="1:17" x14ac:dyDescent="0.2">
      <c r="A4724" s="195" t="s">
        <v>80</v>
      </c>
      <c r="B4724" s="196" t="s">
        <v>209</v>
      </c>
      <c r="C4724" s="196" t="s">
        <v>211</v>
      </c>
      <c r="D4724" s="196" t="s">
        <v>195</v>
      </c>
      <c r="E4724" s="196"/>
      <c r="F4724" s="196"/>
      <c r="G4724" s="196"/>
      <c r="H4724" s="196"/>
      <c r="I4724" s="196"/>
      <c r="J4724" s="196"/>
      <c r="K4724" s="196"/>
      <c r="L4724" s="196"/>
      <c r="M4724" s="196"/>
      <c r="N4724" s="196"/>
      <c r="O4724" s="196"/>
      <c r="P4724" s="196"/>
      <c r="Q4724" s="197" t="s">
        <v>1</v>
      </c>
    </row>
    <row r="4725" spans="1:17" x14ac:dyDescent="0.2">
      <c r="A4725" s="198" t="s">
        <v>80</v>
      </c>
      <c r="B4725" s="199" t="s">
        <v>209</v>
      </c>
      <c r="C4725" s="199" t="s">
        <v>211</v>
      </c>
      <c r="D4725" s="199" t="s">
        <v>197</v>
      </c>
      <c r="E4725" s="199"/>
      <c r="F4725" s="199"/>
      <c r="G4725" s="199"/>
      <c r="H4725" s="199"/>
      <c r="I4725" s="199"/>
      <c r="J4725" s="199"/>
      <c r="K4725" s="199"/>
      <c r="L4725" s="199"/>
      <c r="M4725" s="199"/>
      <c r="N4725" s="199"/>
      <c r="O4725" s="199"/>
      <c r="P4725" s="199"/>
      <c r="Q4725" s="200" t="s">
        <v>1</v>
      </c>
    </row>
    <row r="4726" spans="1:17" x14ac:dyDescent="0.2">
      <c r="A4726" s="195" t="s">
        <v>80</v>
      </c>
      <c r="B4726" s="196" t="s">
        <v>207</v>
      </c>
      <c r="C4726" s="196" t="s">
        <v>214</v>
      </c>
      <c r="D4726" s="196" t="s">
        <v>195</v>
      </c>
      <c r="E4726" s="196"/>
      <c r="F4726" s="196"/>
      <c r="G4726" s="196"/>
      <c r="H4726" s="196">
        <v>2.0989499999999999</v>
      </c>
      <c r="I4726" s="196"/>
      <c r="J4726" s="196">
        <v>2.7728899999999999</v>
      </c>
      <c r="K4726" s="196"/>
      <c r="L4726" s="196"/>
      <c r="M4726" s="196"/>
      <c r="N4726" s="196"/>
      <c r="O4726" s="196"/>
      <c r="P4726" s="196"/>
      <c r="Q4726" s="197" t="s">
        <v>1</v>
      </c>
    </row>
    <row r="4727" spans="1:17" x14ac:dyDescent="0.2">
      <c r="A4727" s="198" t="s">
        <v>80</v>
      </c>
      <c r="B4727" s="199" t="s">
        <v>207</v>
      </c>
      <c r="C4727" s="199" t="s">
        <v>214</v>
      </c>
      <c r="D4727" s="199" t="s">
        <v>197</v>
      </c>
      <c r="E4727" s="199"/>
      <c r="F4727" s="199"/>
      <c r="G4727" s="199"/>
      <c r="H4727" s="199">
        <v>2.8271799999999998</v>
      </c>
      <c r="I4727" s="199"/>
      <c r="J4727" s="199">
        <v>4.7266700000000004</v>
      </c>
      <c r="K4727" s="199"/>
      <c r="L4727" s="199"/>
      <c r="M4727" s="199"/>
      <c r="N4727" s="199"/>
      <c r="O4727" s="199"/>
      <c r="P4727" s="199"/>
      <c r="Q4727" s="200" t="s">
        <v>1</v>
      </c>
    </row>
    <row r="4728" spans="1:17" x14ac:dyDescent="0.2">
      <c r="A4728" s="195" t="s">
        <v>80</v>
      </c>
      <c r="B4728" s="196" t="s">
        <v>207</v>
      </c>
      <c r="C4728" s="196" t="s">
        <v>215</v>
      </c>
      <c r="D4728" s="196" t="s">
        <v>195</v>
      </c>
      <c r="E4728" s="196"/>
      <c r="F4728" s="196"/>
      <c r="G4728" s="196"/>
      <c r="H4728" s="196">
        <v>0.82191999999999998</v>
      </c>
      <c r="I4728" s="196"/>
      <c r="J4728" s="196">
        <v>1.92205</v>
      </c>
      <c r="K4728" s="196"/>
      <c r="L4728" s="196"/>
      <c r="M4728" s="196"/>
      <c r="N4728" s="196"/>
      <c r="O4728" s="196"/>
      <c r="P4728" s="196"/>
      <c r="Q4728" s="197" t="s">
        <v>1</v>
      </c>
    </row>
    <row r="4729" spans="1:17" x14ac:dyDescent="0.2">
      <c r="A4729" s="198" t="s">
        <v>80</v>
      </c>
      <c r="B4729" s="199" t="s">
        <v>207</v>
      </c>
      <c r="C4729" s="199" t="s">
        <v>215</v>
      </c>
      <c r="D4729" s="199" t="s">
        <v>197</v>
      </c>
      <c r="E4729" s="199"/>
      <c r="F4729" s="199"/>
      <c r="G4729" s="199"/>
      <c r="H4729" s="199">
        <v>0.79727000000000003</v>
      </c>
      <c r="I4729" s="199"/>
      <c r="J4729" s="199">
        <v>2.2804500000000001</v>
      </c>
      <c r="K4729" s="199"/>
      <c r="L4729" s="199"/>
      <c r="M4729" s="199"/>
      <c r="N4729" s="199"/>
      <c r="O4729" s="199"/>
      <c r="P4729" s="199"/>
      <c r="Q4729" s="200" t="s">
        <v>1</v>
      </c>
    </row>
    <row r="4730" spans="1:17" x14ac:dyDescent="0.2">
      <c r="A4730" s="195" t="s">
        <v>80</v>
      </c>
      <c r="B4730" s="196" t="s">
        <v>207</v>
      </c>
      <c r="C4730" s="196" t="s">
        <v>213</v>
      </c>
      <c r="D4730" s="196" t="s">
        <v>195</v>
      </c>
      <c r="E4730" s="196"/>
      <c r="F4730" s="196"/>
      <c r="G4730" s="196"/>
      <c r="H4730" s="196">
        <v>2.8262200000000002</v>
      </c>
      <c r="I4730" s="196"/>
      <c r="J4730" s="196">
        <v>4.8311999999999999</v>
      </c>
      <c r="K4730" s="196"/>
      <c r="L4730" s="196"/>
      <c r="M4730" s="196"/>
      <c r="N4730" s="196"/>
      <c r="O4730" s="196"/>
      <c r="P4730" s="196"/>
      <c r="Q4730" s="197" t="s">
        <v>1</v>
      </c>
    </row>
    <row r="4731" spans="1:17" x14ac:dyDescent="0.2">
      <c r="A4731" s="198" t="s">
        <v>80</v>
      </c>
      <c r="B4731" s="199" t="s">
        <v>207</v>
      </c>
      <c r="C4731" s="199" t="s">
        <v>213</v>
      </c>
      <c r="D4731" s="199" t="s">
        <v>197</v>
      </c>
      <c r="E4731" s="199"/>
      <c r="F4731" s="199"/>
      <c r="G4731" s="199"/>
      <c r="H4731" s="199">
        <v>3.1708699999999999</v>
      </c>
      <c r="I4731" s="199"/>
      <c r="J4731" s="199">
        <v>5.8240400000000001</v>
      </c>
      <c r="K4731" s="199"/>
      <c r="L4731" s="199"/>
      <c r="M4731" s="199"/>
      <c r="N4731" s="199"/>
      <c r="O4731" s="199"/>
      <c r="P4731" s="199"/>
      <c r="Q4731" s="200" t="s">
        <v>1</v>
      </c>
    </row>
    <row r="4732" spans="1:17" x14ac:dyDescent="0.2">
      <c r="A4732" s="195" t="s">
        <v>80</v>
      </c>
      <c r="B4732" s="196" t="s">
        <v>207</v>
      </c>
      <c r="C4732" s="196" t="s">
        <v>212</v>
      </c>
      <c r="D4732" s="196" t="s">
        <v>195</v>
      </c>
      <c r="E4732" s="196"/>
      <c r="F4732" s="196"/>
      <c r="G4732" s="196"/>
      <c r="H4732" s="196">
        <v>4.0579700000000001</v>
      </c>
      <c r="I4732" s="196"/>
      <c r="J4732" s="196">
        <v>4.79406</v>
      </c>
      <c r="K4732" s="196"/>
      <c r="L4732" s="196"/>
      <c r="M4732" s="196"/>
      <c r="N4732" s="196"/>
      <c r="O4732" s="196"/>
      <c r="P4732" s="196"/>
      <c r="Q4732" s="197" t="s">
        <v>1</v>
      </c>
    </row>
    <row r="4733" spans="1:17" x14ac:dyDescent="0.2">
      <c r="A4733" s="198" t="s">
        <v>80</v>
      </c>
      <c r="B4733" s="199" t="s">
        <v>207</v>
      </c>
      <c r="C4733" s="199" t="s">
        <v>212</v>
      </c>
      <c r="D4733" s="199" t="s">
        <v>197</v>
      </c>
      <c r="E4733" s="199"/>
      <c r="F4733" s="199"/>
      <c r="G4733" s="199"/>
      <c r="H4733" s="199">
        <v>3.1611400000000001</v>
      </c>
      <c r="I4733" s="199"/>
      <c r="J4733" s="199">
        <v>5.0758099999999997</v>
      </c>
      <c r="K4733" s="199"/>
      <c r="L4733" s="199"/>
      <c r="M4733" s="199"/>
      <c r="N4733" s="199"/>
      <c r="O4733" s="199"/>
      <c r="P4733" s="199"/>
      <c r="Q4733" s="200" t="s">
        <v>1</v>
      </c>
    </row>
    <row r="4734" spans="1:17" x14ac:dyDescent="0.2">
      <c r="A4734" s="195" t="s">
        <v>80</v>
      </c>
      <c r="B4734" s="196" t="s">
        <v>207</v>
      </c>
      <c r="C4734" s="196" t="s">
        <v>210</v>
      </c>
      <c r="D4734" s="196" t="s">
        <v>195</v>
      </c>
      <c r="E4734" s="196"/>
      <c r="F4734" s="196"/>
      <c r="G4734" s="196"/>
      <c r="H4734" s="196"/>
      <c r="I4734" s="196"/>
      <c r="J4734" s="196"/>
      <c r="K4734" s="196"/>
      <c r="L4734" s="196"/>
      <c r="M4734" s="196"/>
      <c r="N4734" s="196"/>
      <c r="O4734" s="196"/>
      <c r="P4734" s="196"/>
      <c r="Q4734" s="197" t="s">
        <v>1</v>
      </c>
    </row>
    <row r="4735" spans="1:17" x14ac:dyDescent="0.2">
      <c r="A4735" s="198" t="s">
        <v>80</v>
      </c>
      <c r="B4735" s="199" t="s">
        <v>207</v>
      </c>
      <c r="C4735" s="199" t="s">
        <v>210</v>
      </c>
      <c r="D4735" s="199" t="s">
        <v>197</v>
      </c>
      <c r="E4735" s="199"/>
      <c r="F4735" s="199"/>
      <c r="G4735" s="199"/>
      <c r="H4735" s="199"/>
      <c r="I4735" s="199"/>
      <c r="J4735" s="199"/>
      <c r="K4735" s="199"/>
      <c r="L4735" s="199"/>
      <c r="M4735" s="199"/>
      <c r="N4735" s="199"/>
      <c r="O4735" s="199"/>
      <c r="P4735" s="199"/>
      <c r="Q4735" s="200" t="s">
        <v>1</v>
      </c>
    </row>
    <row r="4736" spans="1:17" x14ac:dyDescent="0.2">
      <c r="A4736" s="195" t="s">
        <v>80</v>
      </c>
      <c r="B4736" s="196" t="s">
        <v>207</v>
      </c>
      <c r="C4736" s="196" t="s">
        <v>206</v>
      </c>
      <c r="D4736" s="196" t="s">
        <v>195</v>
      </c>
      <c r="E4736" s="196"/>
      <c r="F4736" s="196"/>
      <c r="G4736" s="196"/>
      <c r="H4736" s="196"/>
      <c r="I4736" s="196"/>
      <c r="J4736" s="196"/>
      <c r="K4736" s="196"/>
      <c r="L4736" s="196"/>
      <c r="M4736" s="196"/>
      <c r="N4736" s="196"/>
      <c r="O4736" s="196"/>
      <c r="P4736" s="196"/>
      <c r="Q4736" s="197" t="s">
        <v>1</v>
      </c>
    </row>
    <row r="4737" spans="1:17" x14ac:dyDescent="0.2">
      <c r="A4737" s="198" t="s">
        <v>80</v>
      </c>
      <c r="B4737" s="199" t="s">
        <v>207</v>
      </c>
      <c r="C4737" s="199" t="s">
        <v>206</v>
      </c>
      <c r="D4737" s="199" t="s">
        <v>197</v>
      </c>
      <c r="E4737" s="199"/>
      <c r="F4737" s="199"/>
      <c r="G4737" s="199"/>
      <c r="H4737" s="199"/>
      <c r="I4737" s="199"/>
      <c r="J4737" s="199"/>
      <c r="K4737" s="199"/>
      <c r="L4737" s="199"/>
      <c r="M4737" s="199"/>
      <c r="N4737" s="199"/>
      <c r="O4737" s="199"/>
      <c r="P4737" s="199"/>
      <c r="Q4737" s="200" t="s">
        <v>1</v>
      </c>
    </row>
    <row r="4738" spans="1:17" x14ac:dyDescent="0.2">
      <c r="A4738" s="195" t="s">
        <v>80</v>
      </c>
      <c r="B4738" s="196" t="s">
        <v>207</v>
      </c>
      <c r="C4738" s="196" t="s">
        <v>211</v>
      </c>
      <c r="D4738" s="196" t="s">
        <v>195</v>
      </c>
      <c r="E4738" s="199"/>
      <c r="F4738" s="199"/>
      <c r="G4738" s="199"/>
      <c r="H4738" s="199"/>
      <c r="I4738" s="199"/>
      <c r="J4738" s="199"/>
      <c r="K4738" s="199"/>
      <c r="L4738" s="199"/>
      <c r="M4738" s="199"/>
      <c r="N4738" s="199"/>
      <c r="O4738" s="199"/>
      <c r="P4738" s="199"/>
      <c r="Q4738" s="200"/>
    </row>
    <row r="4739" spans="1:17" x14ac:dyDescent="0.2">
      <c r="A4739" s="198" t="s">
        <v>80</v>
      </c>
      <c r="B4739" s="199" t="s">
        <v>207</v>
      </c>
      <c r="C4739" s="199" t="s">
        <v>211</v>
      </c>
      <c r="D4739" s="199" t="s">
        <v>197</v>
      </c>
      <c r="E4739" s="199"/>
      <c r="F4739" s="199"/>
      <c r="G4739" s="199"/>
      <c r="H4739" s="199"/>
      <c r="I4739" s="199"/>
      <c r="J4739" s="199"/>
      <c r="K4739" s="199"/>
      <c r="L4739" s="199"/>
      <c r="M4739" s="199"/>
      <c r="N4739" s="199"/>
      <c r="O4739" s="199"/>
      <c r="P4739" s="199"/>
      <c r="Q4739" s="200"/>
    </row>
    <row r="4740" spans="1:17" x14ac:dyDescent="0.2">
      <c r="A4740" s="195" t="s">
        <v>80</v>
      </c>
      <c r="B4740" s="196" t="s">
        <v>207</v>
      </c>
      <c r="C4740" s="196" t="s">
        <v>1087</v>
      </c>
      <c r="D4740" s="196" t="s">
        <v>195</v>
      </c>
      <c r="E4740" s="199"/>
      <c r="F4740" s="199"/>
      <c r="G4740" s="199"/>
      <c r="H4740" s="199"/>
      <c r="I4740" s="199"/>
      <c r="J4740" s="199"/>
      <c r="K4740" s="199"/>
      <c r="L4740" s="199"/>
      <c r="M4740" s="199"/>
      <c r="N4740" s="199"/>
      <c r="O4740" s="199"/>
      <c r="P4740" s="199"/>
      <c r="Q4740" s="200"/>
    </row>
    <row r="4741" spans="1:17" x14ac:dyDescent="0.2">
      <c r="A4741" s="198" t="s">
        <v>80</v>
      </c>
      <c r="B4741" s="199" t="s">
        <v>207</v>
      </c>
      <c r="C4741" s="199" t="s">
        <v>1087</v>
      </c>
      <c r="D4741" s="199" t="s">
        <v>197</v>
      </c>
      <c r="E4741" s="199"/>
      <c r="F4741" s="199"/>
      <c r="G4741" s="199"/>
      <c r="H4741" s="199"/>
      <c r="I4741" s="199"/>
      <c r="J4741" s="199"/>
      <c r="K4741" s="199"/>
      <c r="L4741" s="199"/>
      <c r="M4741" s="199"/>
      <c r="N4741" s="199"/>
      <c r="O4741" s="199"/>
      <c r="P4741" s="199"/>
      <c r="Q4741" s="200"/>
    </row>
    <row r="4742" spans="1:17" x14ac:dyDescent="0.2">
      <c r="A4742" s="195" t="s">
        <v>81</v>
      </c>
      <c r="B4742" s="196" t="s">
        <v>208</v>
      </c>
      <c r="C4742" s="196" t="s">
        <v>214</v>
      </c>
      <c r="D4742" s="196" t="s">
        <v>195</v>
      </c>
      <c r="E4742" s="196"/>
      <c r="F4742" s="196"/>
      <c r="G4742" s="196">
        <v>704443</v>
      </c>
      <c r="H4742" s="196"/>
      <c r="I4742" s="196">
        <v>723530</v>
      </c>
      <c r="J4742" s="196">
        <v>724026</v>
      </c>
      <c r="K4742" s="196">
        <v>744318</v>
      </c>
      <c r="L4742" s="196">
        <v>754250</v>
      </c>
      <c r="M4742" s="196">
        <v>824361</v>
      </c>
      <c r="N4742" s="196"/>
      <c r="O4742" s="196">
        <v>841028</v>
      </c>
      <c r="P4742" s="196"/>
      <c r="Q4742" s="197" t="s">
        <v>1</v>
      </c>
    </row>
    <row r="4743" spans="1:17" x14ac:dyDescent="0.2">
      <c r="A4743" s="198" t="s">
        <v>81</v>
      </c>
      <c r="B4743" s="199" t="s">
        <v>208</v>
      </c>
      <c r="C4743" s="199" t="s">
        <v>214</v>
      </c>
      <c r="D4743" s="199" t="s">
        <v>197</v>
      </c>
      <c r="E4743" s="199"/>
      <c r="F4743" s="199"/>
      <c r="G4743" s="199">
        <v>797060</v>
      </c>
      <c r="H4743" s="199"/>
      <c r="I4743" s="199">
        <v>783572</v>
      </c>
      <c r="J4743" s="199">
        <v>816755</v>
      </c>
      <c r="K4743" s="199">
        <v>849687</v>
      </c>
      <c r="L4743" s="199">
        <v>825023</v>
      </c>
      <c r="M4743" s="199">
        <v>907991</v>
      </c>
      <c r="N4743" s="199"/>
      <c r="O4743" s="199">
        <v>930945</v>
      </c>
      <c r="P4743" s="199"/>
      <c r="Q4743" s="200" t="s">
        <v>1</v>
      </c>
    </row>
    <row r="4744" spans="1:17" x14ac:dyDescent="0.2">
      <c r="A4744" s="195" t="s">
        <v>81</v>
      </c>
      <c r="B4744" s="196" t="s">
        <v>208</v>
      </c>
      <c r="C4744" s="196" t="s">
        <v>215</v>
      </c>
      <c r="D4744" s="196" t="s">
        <v>195</v>
      </c>
      <c r="E4744" s="196"/>
      <c r="F4744" s="196"/>
      <c r="G4744" s="196">
        <v>703233</v>
      </c>
      <c r="H4744" s="196"/>
      <c r="I4744" s="196">
        <v>691035</v>
      </c>
      <c r="J4744" s="196">
        <v>694634</v>
      </c>
      <c r="K4744" s="196">
        <v>702791</v>
      </c>
      <c r="L4744" s="196">
        <v>746652</v>
      </c>
      <c r="M4744" s="196">
        <v>764306</v>
      </c>
      <c r="N4744" s="196"/>
      <c r="O4744" s="196">
        <v>698624</v>
      </c>
      <c r="P4744" s="196"/>
      <c r="Q4744" s="197" t="s">
        <v>1</v>
      </c>
    </row>
    <row r="4745" spans="1:17" x14ac:dyDescent="0.2">
      <c r="A4745" s="198" t="s">
        <v>81</v>
      </c>
      <c r="B4745" s="199" t="s">
        <v>208</v>
      </c>
      <c r="C4745" s="199" t="s">
        <v>215</v>
      </c>
      <c r="D4745" s="199" t="s">
        <v>197</v>
      </c>
      <c r="E4745" s="199"/>
      <c r="F4745" s="199"/>
      <c r="G4745" s="199">
        <v>783991</v>
      </c>
      <c r="H4745" s="199"/>
      <c r="I4745" s="199">
        <v>764115</v>
      </c>
      <c r="J4745" s="199">
        <v>770808</v>
      </c>
      <c r="K4745" s="199">
        <v>759220</v>
      </c>
      <c r="L4745" s="199">
        <v>813207</v>
      </c>
      <c r="M4745" s="199">
        <v>833383</v>
      </c>
      <c r="N4745" s="199"/>
      <c r="O4745" s="199">
        <v>775961</v>
      </c>
      <c r="P4745" s="199"/>
      <c r="Q4745" s="200" t="s">
        <v>1</v>
      </c>
    </row>
    <row r="4746" spans="1:17" x14ac:dyDescent="0.2">
      <c r="A4746" s="195" t="s">
        <v>81</v>
      </c>
      <c r="B4746" s="196" t="s">
        <v>208</v>
      </c>
      <c r="C4746" s="196" t="s">
        <v>213</v>
      </c>
      <c r="D4746" s="196" t="s">
        <v>195</v>
      </c>
      <c r="E4746" s="196"/>
      <c r="F4746" s="196"/>
      <c r="G4746" s="196">
        <v>632126</v>
      </c>
      <c r="H4746" s="196"/>
      <c r="I4746" s="196">
        <v>706474</v>
      </c>
      <c r="J4746" s="196">
        <v>688711</v>
      </c>
      <c r="K4746" s="196">
        <v>688925</v>
      </c>
      <c r="L4746" s="196">
        <v>704163</v>
      </c>
      <c r="M4746" s="196">
        <v>752266</v>
      </c>
      <c r="N4746" s="196"/>
      <c r="O4746" s="196">
        <v>807138</v>
      </c>
      <c r="P4746" s="196"/>
      <c r="Q4746" s="197" t="s">
        <v>1</v>
      </c>
    </row>
    <row r="4747" spans="1:17" x14ac:dyDescent="0.2">
      <c r="A4747" s="198" t="s">
        <v>81</v>
      </c>
      <c r="B4747" s="199" t="s">
        <v>208</v>
      </c>
      <c r="C4747" s="199" t="s">
        <v>213</v>
      </c>
      <c r="D4747" s="199" t="s">
        <v>197</v>
      </c>
      <c r="E4747" s="199"/>
      <c r="F4747" s="199"/>
      <c r="G4747" s="199">
        <v>709227</v>
      </c>
      <c r="H4747" s="199"/>
      <c r="I4747" s="199">
        <v>751390</v>
      </c>
      <c r="J4747" s="199">
        <v>750587</v>
      </c>
      <c r="K4747" s="199">
        <v>737617</v>
      </c>
      <c r="L4747" s="199">
        <v>755650</v>
      </c>
      <c r="M4747" s="199">
        <v>815713</v>
      </c>
      <c r="N4747" s="199"/>
      <c r="O4747" s="199">
        <v>869426</v>
      </c>
      <c r="P4747" s="199"/>
      <c r="Q4747" s="200" t="s">
        <v>1</v>
      </c>
    </row>
    <row r="4748" spans="1:17" x14ac:dyDescent="0.2">
      <c r="A4748" s="195" t="s">
        <v>81</v>
      </c>
      <c r="B4748" s="196" t="s">
        <v>208</v>
      </c>
      <c r="C4748" s="196" t="s">
        <v>212</v>
      </c>
      <c r="D4748" s="196" t="s">
        <v>195</v>
      </c>
      <c r="E4748" s="196"/>
      <c r="F4748" s="196"/>
      <c r="G4748" s="196">
        <v>644632</v>
      </c>
      <c r="H4748" s="196"/>
      <c r="I4748" s="196">
        <v>633563</v>
      </c>
      <c r="J4748" s="196">
        <v>697859</v>
      </c>
      <c r="K4748" s="196">
        <v>681564</v>
      </c>
      <c r="L4748" s="196">
        <v>685637</v>
      </c>
      <c r="M4748" s="196">
        <v>706899</v>
      </c>
      <c r="N4748" s="196"/>
      <c r="O4748" s="196">
        <v>758235</v>
      </c>
      <c r="P4748" s="196"/>
      <c r="Q4748" s="197" t="s">
        <v>1</v>
      </c>
    </row>
    <row r="4749" spans="1:17" x14ac:dyDescent="0.2">
      <c r="A4749" s="198" t="s">
        <v>81</v>
      </c>
      <c r="B4749" s="199" t="s">
        <v>208</v>
      </c>
      <c r="C4749" s="199" t="s">
        <v>212</v>
      </c>
      <c r="D4749" s="199" t="s">
        <v>197</v>
      </c>
      <c r="E4749" s="199"/>
      <c r="F4749" s="199"/>
      <c r="G4749" s="199">
        <v>704219</v>
      </c>
      <c r="H4749" s="199"/>
      <c r="I4749" s="199">
        <v>701822</v>
      </c>
      <c r="J4749" s="199">
        <v>756415</v>
      </c>
      <c r="K4749" s="199">
        <v>730186</v>
      </c>
      <c r="L4749" s="199">
        <v>731762</v>
      </c>
      <c r="M4749" s="199">
        <v>762676</v>
      </c>
      <c r="N4749" s="199"/>
      <c r="O4749" s="199">
        <v>818785</v>
      </c>
      <c r="P4749" s="199"/>
      <c r="Q4749" s="200" t="s">
        <v>1</v>
      </c>
    </row>
    <row r="4750" spans="1:17" x14ac:dyDescent="0.2">
      <c r="A4750" s="195" t="s">
        <v>81</v>
      </c>
      <c r="B4750" s="196" t="s">
        <v>208</v>
      </c>
      <c r="C4750" s="196" t="s">
        <v>210</v>
      </c>
      <c r="D4750" s="196" t="s">
        <v>195</v>
      </c>
      <c r="E4750" s="196"/>
      <c r="F4750" s="196"/>
      <c r="G4750" s="196">
        <v>652832</v>
      </c>
      <c r="H4750" s="196"/>
      <c r="I4750" s="196">
        <v>693052</v>
      </c>
      <c r="J4750" s="196">
        <v>633108</v>
      </c>
      <c r="K4750" s="196">
        <v>691995</v>
      </c>
      <c r="L4750" s="196">
        <v>669897</v>
      </c>
      <c r="M4750" s="196">
        <v>687399</v>
      </c>
      <c r="N4750" s="196"/>
      <c r="O4750" s="196">
        <v>742486</v>
      </c>
      <c r="P4750" s="196"/>
      <c r="Q4750" s="197" t="s">
        <v>1</v>
      </c>
    </row>
    <row r="4751" spans="1:17" x14ac:dyDescent="0.2">
      <c r="A4751" s="198" t="s">
        <v>81</v>
      </c>
      <c r="B4751" s="199" t="s">
        <v>208</v>
      </c>
      <c r="C4751" s="199" t="s">
        <v>210</v>
      </c>
      <c r="D4751" s="199" t="s">
        <v>197</v>
      </c>
      <c r="E4751" s="199"/>
      <c r="F4751" s="199"/>
      <c r="G4751" s="199">
        <v>710430</v>
      </c>
      <c r="H4751" s="199"/>
      <c r="I4751" s="199">
        <v>652397</v>
      </c>
      <c r="J4751" s="199">
        <v>669864</v>
      </c>
      <c r="K4751" s="199">
        <v>706393</v>
      </c>
      <c r="L4751" s="199">
        <v>716477</v>
      </c>
      <c r="M4751" s="199">
        <v>735015</v>
      </c>
      <c r="N4751" s="199"/>
      <c r="O4751" s="199">
        <v>799214</v>
      </c>
      <c r="P4751" s="199"/>
      <c r="Q4751" s="200" t="s">
        <v>1</v>
      </c>
    </row>
    <row r="4752" spans="1:17" x14ac:dyDescent="0.2">
      <c r="A4752" s="195" t="s">
        <v>81</v>
      </c>
      <c r="B4752" s="196" t="s">
        <v>208</v>
      </c>
      <c r="C4752" s="196" t="s">
        <v>206</v>
      </c>
      <c r="D4752" s="196" t="s">
        <v>195</v>
      </c>
      <c r="E4752" s="196"/>
      <c r="F4752" s="196"/>
      <c r="G4752" s="196"/>
      <c r="H4752" s="196"/>
      <c r="I4752" s="196"/>
      <c r="J4752" s="196"/>
      <c r="K4752" s="196"/>
      <c r="L4752" s="196"/>
      <c r="M4752" s="196"/>
      <c r="N4752" s="196"/>
      <c r="O4752" s="196"/>
      <c r="P4752" s="196"/>
      <c r="Q4752" s="197" t="s">
        <v>1</v>
      </c>
    </row>
    <row r="4753" spans="1:17" x14ac:dyDescent="0.2">
      <c r="A4753" s="198" t="s">
        <v>81</v>
      </c>
      <c r="B4753" s="199" t="s">
        <v>208</v>
      </c>
      <c r="C4753" s="199" t="s">
        <v>206</v>
      </c>
      <c r="D4753" s="199" t="s">
        <v>197</v>
      </c>
      <c r="E4753" s="199"/>
      <c r="F4753" s="199"/>
      <c r="G4753" s="199"/>
      <c r="H4753" s="199"/>
      <c r="I4753" s="199"/>
      <c r="J4753" s="199"/>
      <c r="K4753" s="199"/>
      <c r="L4753" s="199"/>
      <c r="M4753" s="199"/>
      <c r="N4753" s="199"/>
      <c r="O4753" s="199"/>
      <c r="P4753" s="199"/>
      <c r="Q4753" s="200" t="s">
        <v>1</v>
      </c>
    </row>
    <row r="4754" spans="1:17" x14ac:dyDescent="0.2">
      <c r="A4754" s="195" t="s">
        <v>81</v>
      </c>
      <c r="B4754" s="196" t="s">
        <v>208</v>
      </c>
      <c r="C4754" s="196" t="s">
        <v>211</v>
      </c>
      <c r="D4754" s="196" t="s">
        <v>195</v>
      </c>
      <c r="E4754" s="196"/>
      <c r="F4754" s="196"/>
      <c r="G4754" s="196"/>
      <c r="H4754" s="196"/>
      <c r="I4754" s="196"/>
      <c r="J4754" s="196"/>
      <c r="K4754" s="196"/>
      <c r="L4754" s="196"/>
      <c r="M4754" s="196"/>
      <c r="N4754" s="196"/>
      <c r="O4754" s="196"/>
      <c r="P4754" s="196"/>
      <c r="Q4754" s="197" t="s">
        <v>1</v>
      </c>
    </row>
    <row r="4755" spans="1:17" x14ac:dyDescent="0.2">
      <c r="A4755" s="198" t="s">
        <v>81</v>
      </c>
      <c r="B4755" s="199" t="s">
        <v>208</v>
      </c>
      <c r="C4755" s="199" t="s">
        <v>211</v>
      </c>
      <c r="D4755" s="199" t="s">
        <v>197</v>
      </c>
      <c r="E4755" s="199"/>
      <c r="F4755" s="199"/>
      <c r="G4755" s="199"/>
      <c r="H4755" s="199"/>
      <c r="I4755" s="199"/>
      <c r="J4755" s="199"/>
      <c r="K4755" s="199"/>
      <c r="L4755" s="199"/>
      <c r="M4755" s="199"/>
      <c r="N4755" s="199"/>
      <c r="O4755" s="199"/>
      <c r="P4755" s="199"/>
      <c r="Q4755" s="200" t="s">
        <v>1</v>
      </c>
    </row>
    <row r="4756" spans="1:17" x14ac:dyDescent="0.2">
      <c r="A4756" s="195" t="s">
        <v>81</v>
      </c>
      <c r="B4756" s="196" t="s">
        <v>205</v>
      </c>
      <c r="C4756" s="196" t="s">
        <v>214</v>
      </c>
      <c r="D4756" s="196" t="s">
        <v>195</v>
      </c>
      <c r="E4756" s="196"/>
      <c r="F4756" s="196"/>
      <c r="G4756" s="196"/>
      <c r="H4756" s="196"/>
      <c r="I4756" s="196">
        <v>649079</v>
      </c>
      <c r="J4756" s="196">
        <v>635161</v>
      </c>
      <c r="K4756" s="196">
        <v>570525</v>
      </c>
      <c r="L4756" s="196">
        <v>634032</v>
      </c>
      <c r="M4756" s="196">
        <v>670083</v>
      </c>
      <c r="N4756" s="196"/>
      <c r="O4756" s="196">
        <v>689930</v>
      </c>
      <c r="P4756" s="196"/>
      <c r="Q4756" s="197" t="s">
        <v>1</v>
      </c>
    </row>
    <row r="4757" spans="1:17" x14ac:dyDescent="0.2">
      <c r="A4757" s="198" t="s">
        <v>81</v>
      </c>
      <c r="B4757" s="199" t="s">
        <v>205</v>
      </c>
      <c r="C4757" s="199" t="s">
        <v>214</v>
      </c>
      <c r="D4757" s="199" t="s">
        <v>197</v>
      </c>
      <c r="E4757" s="199"/>
      <c r="F4757" s="199"/>
      <c r="G4757" s="199"/>
      <c r="H4757" s="199"/>
      <c r="I4757" s="199">
        <v>768599</v>
      </c>
      <c r="J4757" s="199">
        <v>701109</v>
      </c>
      <c r="K4757" s="199">
        <v>588582</v>
      </c>
      <c r="L4757" s="199">
        <v>698583</v>
      </c>
      <c r="M4757" s="199">
        <v>729275</v>
      </c>
      <c r="N4757" s="199"/>
      <c r="O4757" s="199">
        <v>754695</v>
      </c>
      <c r="P4757" s="199"/>
      <c r="Q4757" s="200" t="s">
        <v>1</v>
      </c>
    </row>
    <row r="4758" spans="1:17" x14ac:dyDescent="0.2">
      <c r="A4758" s="195" t="s">
        <v>81</v>
      </c>
      <c r="B4758" s="196" t="s">
        <v>205</v>
      </c>
      <c r="C4758" s="196" t="s">
        <v>215</v>
      </c>
      <c r="D4758" s="196" t="s">
        <v>195</v>
      </c>
      <c r="E4758" s="196"/>
      <c r="F4758" s="196"/>
      <c r="G4758" s="196"/>
      <c r="H4758" s="196"/>
      <c r="I4758" s="196">
        <v>573603</v>
      </c>
      <c r="J4758" s="196">
        <v>634257</v>
      </c>
      <c r="K4758" s="196">
        <v>605610</v>
      </c>
      <c r="L4758" s="196">
        <v>610402</v>
      </c>
      <c r="M4758" s="196">
        <v>674411</v>
      </c>
      <c r="N4758" s="196"/>
      <c r="O4758" s="196">
        <v>660701</v>
      </c>
      <c r="P4758" s="196"/>
      <c r="Q4758" s="197" t="s">
        <v>1</v>
      </c>
    </row>
    <row r="4759" spans="1:17" x14ac:dyDescent="0.2">
      <c r="A4759" s="198" t="s">
        <v>81</v>
      </c>
      <c r="B4759" s="199" t="s">
        <v>205</v>
      </c>
      <c r="C4759" s="199" t="s">
        <v>215</v>
      </c>
      <c r="D4759" s="199" t="s">
        <v>197</v>
      </c>
      <c r="E4759" s="199"/>
      <c r="F4759" s="199"/>
      <c r="G4759" s="199"/>
      <c r="H4759" s="199"/>
      <c r="I4759" s="199">
        <v>661346</v>
      </c>
      <c r="J4759" s="199">
        <v>674258</v>
      </c>
      <c r="K4759" s="199">
        <v>639894</v>
      </c>
      <c r="L4759" s="199">
        <v>613200</v>
      </c>
      <c r="M4759" s="199">
        <v>711173</v>
      </c>
      <c r="N4759" s="199"/>
      <c r="O4759" s="199">
        <v>702246</v>
      </c>
      <c r="P4759" s="199"/>
      <c r="Q4759" s="200" t="s">
        <v>1</v>
      </c>
    </row>
    <row r="4760" spans="1:17" x14ac:dyDescent="0.2">
      <c r="A4760" s="195" t="s">
        <v>81</v>
      </c>
      <c r="B4760" s="196" t="s">
        <v>205</v>
      </c>
      <c r="C4760" s="196" t="s">
        <v>213</v>
      </c>
      <c r="D4760" s="196" t="s">
        <v>195</v>
      </c>
      <c r="E4760" s="196"/>
      <c r="F4760" s="196"/>
      <c r="G4760" s="196"/>
      <c r="H4760" s="196"/>
      <c r="I4760" s="196">
        <v>581724</v>
      </c>
      <c r="J4760" s="196">
        <v>573540</v>
      </c>
      <c r="K4760" s="196">
        <v>624344</v>
      </c>
      <c r="L4760" s="196">
        <v>608515</v>
      </c>
      <c r="M4760" s="196">
        <v>587163</v>
      </c>
      <c r="N4760" s="196"/>
      <c r="O4760" s="196">
        <v>635646</v>
      </c>
      <c r="P4760" s="196"/>
      <c r="Q4760" s="197" t="s">
        <v>1</v>
      </c>
    </row>
    <row r="4761" spans="1:17" x14ac:dyDescent="0.2">
      <c r="A4761" s="198" t="s">
        <v>81</v>
      </c>
      <c r="B4761" s="199" t="s">
        <v>205</v>
      </c>
      <c r="C4761" s="199" t="s">
        <v>213</v>
      </c>
      <c r="D4761" s="199" t="s">
        <v>197</v>
      </c>
      <c r="E4761" s="199"/>
      <c r="F4761" s="199"/>
      <c r="G4761" s="199"/>
      <c r="H4761" s="199"/>
      <c r="I4761" s="199">
        <v>558712</v>
      </c>
      <c r="J4761" s="199">
        <v>595727</v>
      </c>
      <c r="K4761" s="199">
        <v>656828</v>
      </c>
      <c r="L4761" s="199">
        <v>617199</v>
      </c>
      <c r="M4761" s="199">
        <v>614709</v>
      </c>
      <c r="N4761" s="199"/>
      <c r="O4761" s="199">
        <v>663567</v>
      </c>
      <c r="P4761" s="199"/>
      <c r="Q4761" s="200" t="s">
        <v>1</v>
      </c>
    </row>
    <row r="4762" spans="1:17" x14ac:dyDescent="0.2">
      <c r="A4762" s="195" t="s">
        <v>81</v>
      </c>
      <c r="B4762" s="196" t="s">
        <v>205</v>
      </c>
      <c r="C4762" s="196" t="s">
        <v>212</v>
      </c>
      <c r="D4762" s="196" t="s">
        <v>195</v>
      </c>
      <c r="E4762" s="196"/>
      <c r="F4762" s="196"/>
      <c r="G4762" s="196"/>
      <c r="H4762" s="196"/>
      <c r="I4762" s="196">
        <v>583766</v>
      </c>
      <c r="J4762" s="196"/>
      <c r="K4762" s="196">
        <v>595043</v>
      </c>
      <c r="L4762" s="196">
        <v>636582</v>
      </c>
      <c r="M4762" s="196"/>
      <c r="N4762" s="196"/>
      <c r="O4762" s="196">
        <v>630930</v>
      </c>
      <c r="P4762" s="196"/>
      <c r="Q4762" s="197" t="s">
        <v>1</v>
      </c>
    </row>
    <row r="4763" spans="1:17" x14ac:dyDescent="0.2">
      <c r="A4763" s="198" t="s">
        <v>81</v>
      </c>
      <c r="B4763" s="199" t="s">
        <v>205</v>
      </c>
      <c r="C4763" s="199" t="s">
        <v>212</v>
      </c>
      <c r="D4763" s="199" t="s">
        <v>197</v>
      </c>
      <c r="E4763" s="199"/>
      <c r="F4763" s="199"/>
      <c r="G4763" s="199"/>
      <c r="H4763" s="199"/>
      <c r="I4763" s="199">
        <v>549572</v>
      </c>
      <c r="J4763" s="199"/>
      <c r="K4763" s="199">
        <v>650226</v>
      </c>
      <c r="L4763" s="199">
        <v>680312</v>
      </c>
      <c r="M4763" s="199"/>
      <c r="N4763" s="199"/>
      <c r="O4763" s="199">
        <v>635924</v>
      </c>
      <c r="P4763" s="199"/>
      <c r="Q4763" s="200" t="s">
        <v>1</v>
      </c>
    </row>
    <row r="4764" spans="1:17" x14ac:dyDescent="0.2">
      <c r="A4764" s="195" t="s">
        <v>81</v>
      </c>
      <c r="B4764" s="196" t="s">
        <v>205</v>
      </c>
      <c r="C4764" s="196" t="s">
        <v>210</v>
      </c>
      <c r="D4764" s="196" t="s">
        <v>195</v>
      </c>
      <c r="E4764" s="196"/>
      <c r="F4764" s="196"/>
      <c r="G4764" s="196"/>
      <c r="H4764" s="196"/>
      <c r="I4764" s="196"/>
      <c r="J4764" s="196"/>
      <c r="K4764" s="196"/>
      <c r="L4764" s="196"/>
      <c r="M4764" s="196"/>
      <c r="N4764" s="196"/>
      <c r="O4764" s="196"/>
      <c r="P4764" s="196"/>
      <c r="Q4764" s="197" t="s">
        <v>1</v>
      </c>
    </row>
    <row r="4765" spans="1:17" x14ac:dyDescent="0.2">
      <c r="A4765" s="198" t="s">
        <v>81</v>
      </c>
      <c r="B4765" s="199" t="s">
        <v>205</v>
      </c>
      <c r="C4765" s="199" t="s">
        <v>210</v>
      </c>
      <c r="D4765" s="199" t="s">
        <v>197</v>
      </c>
      <c r="E4765" s="199"/>
      <c r="F4765" s="199"/>
      <c r="G4765" s="199"/>
      <c r="H4765" s="199"/>
      <c r="I4765" s="199"/>
      <c r="J4765" s="199"/>
      <c r="K4765" s="199"/>
      <c r="L4765" s="199"/>
      <c r="M4765" s="199"/>
      <c r="N4765" s="199"/>
      <c r="O4765" s="199"/>
      <c r="P4765" s="199"/>
      <c r="Q4765" s="200" t="s">
        <v>1</v>
      </c>
    </row>
    <row r="4766" spans="1:17" x14ac:dyDescent="0.2">
      <c r="A4766" s="195" t="s">
        <v>81</v>
      </c>
      <c r="B4766" s="196" t="s">
        <v>205</v>
      </c>
      <c r="C4766" s="196" t="s">
        <v>206</v>
      </c>
      <c r="D4766" s="196" t="s">
        <v>195</v>
      </c>
      <c r="E4766" s="196"/>
      <c r="F4766" s="196"/>
      <c r="G4766" s="196"/>
      <c r="H4766" s="196"/>
      <c r="I4766" s="196"/>
      <c r="J4766" s="196"/>
      <c r="K4766" s="196"/>
      <c r="L4766" s="196"/>
      <c r="M4766" s="196"/>
      <c r="N4766" s="196"/>
      <c r="O4766" s="196"/>
      <c r="P4766" s="196"/>
      <c r="Q4766" s="197" t="s">
        <v>1</v>
      </c>
    </row>
    <row r="4767" spans="1:17" x14ac:dyDescent="0.2">
      <c r="A4767" s="198" t="s">
        <v>81</v>
      </c>
      <c r="B4767" s="199" t="s">
        <v>205</v>
      </c>
      <c r="C4767" s="199" t="s">
        <v>206</v>
      </c>
      <c r="D4767" s="199" t="s">
        <v>197</v>
      </c>
      <c r="E4767" s="199"/>
      <c r="F4767" s="199"/>
      <c r="G4767" s="199"/>
      <c r="H4767" s="199"/>
      <c r="I4767" s="199"/>
      <c r="J4767" s="199"/>
      <c r="K4767" s="199"/>
      <c r="L4767" s="199"/>
      <c r="M4767" s="199"/>
      <c r="N4767" s="199"/>
      <c r="O4767" s="199"/>
      <c r="P4767" s="199"/>
      <c r="Q4767" s="200" t="s">
        <v>1</v>
      </c>
    </row>
    <row r="4768" spans="1:17" x14ac:dyDescent="0.2">
      <c r="A4768" s="195" t="s">
        <v>81</v>
      </c>
      <c r="B4768" s="196" t="s">
        <v>205</v>
      </c>
      <c r="C4768" s="196" t="s">
        <v>211</v>
      </c>
      <c r="D4768" s="196" t="s">
        <v>195</v>
      </c>
      <c r="E4768" s="199"/>
      <c r="F4768" s="199"/>
      <c r="G4768" s="199"/>
      <c r="H4768" s="199"/>
      <c r="I4768" s="199"/>
      <c r="J4768" s="199"/>
      <c r="K4768" s="199"/>
      <c r="L4768" s="199"/>
      <c r="M4768" s="199"/>
      <c r="N4768" s="199"/>
      <c r="O4768" s="199"/>
      <c r="P4768" s="199"/>
      <c r="Q4768" s="200"/>
    </row>
    <row r="4769" spans="1:17" x14ac:dyDescent="0.2">
      <c r="A4769" s="198" t="s">
        <v>81</v>
      </c>
      <c r="B4769" s="199" t="s">
        <v>205</v>
      </c>
      <c r="C4769" s="199" t="s">
        <v>211</v>
      </c>
      <c r="D4769" s="199" t="s">
        <v>197</v>
      </c>
      <c r="E4769" s="199"/>
      <c r="F4769" s="199"/>
      <c r="G4769" s="199"/>
      <c r="H4769" s="199"/>
      <c r="I4769" s="199"/>
      <c r="J4769" s="199"/>
      <c r="K4769" s="199"/>
      <c r="L4769" s="199"/>
      <c r="M4769" s="199"/>
      <c r="N4769" s="199"/>
      <c r="O4769" s="199"/>
      <c r="P4769" s="199"/>
      <c r="Q4769" s="200"/>
    </row>
    <row r="4770" spans="1:17" x14ac:dyDescent="0.2">
      <c r="A4770" s="195" t="s">
        <v>81</v>
      </c>
      <c r="B4770" s="196" t="s">
        <v>205</v>
      </c>
      <c r="C4770" s="196" t="s">
        <v>1087</v>
      </c>
      <c r="D4770" s="196" t="s">
        <v>195</v>
      </c>
      <c r="E4770" s="199"/>
      <c r="F4770" s="199"/>
      <c r="G4770" s="199"/>
      <c r="H4770" s="199"/>
      <c r="I4770" s="199"/>
      <c r="J4770" s="199"/>
      <c r="K4770" s="199"/>
      <c r="L4770" s="199"/>
      <c r="M4770" s="199"/>
      <c r="N4770" s="199"/>
      <c r="O4770" s="199"/>
      <c r="P4770" s="199"/>
      <c r="Q4770" s="200"/>
    </row>
    <row r="4771" spans="1:17" x14ac:dyDescent="0.2">
      <c r="A4771" s="198" t="s">
        <v>81</v>
      </c>
      <c r="B4771" s="199" t="s">
        <v>205</v>
      </c>
      <c r="C4771" s="199" t="s">
        <v>1087</v>
      </c>
      <c r="D4771" s="199" t="s">
        <v>197</v>
      </c>
      <c r="E4771" s="199"/>
      <c r="F4771" s="199"/>
      <c r="G4771" s="199"/>
      <c r="H4771" s="199"/>
      <c r="I4771" s="199"/>
      <c r="J4771" s="199"/>
      <c r="K4771" s="199"/>
      <c r="L4771" s="199"/>
      <c r="M4771" s="199"/>
      <c r="N4771" s="199"/>
      <c r="O4771" s="199"/>
      <c r="P4771" s="199"/>
      <c r="Q4771" s="200"/>
    </row>
    <row r="4772" spans="1:17" x14ac:dyDescent="0.2">
      <c r="A4772" s="195" t="s">
        <v>81</v>
      </c>
      <c r="B4772" s="196" t="s">
        <v>209</v>
      </c>
      <c r="C4772" s="196" t="s">
        <v>214</v>
      </c>
      <c r="D4772" s="196" t="s">
        <v>195</v>
      </c>
      <c r="E4772" s="196"/>
      <c r="F4772" s="196"/>
      <c r="G4772" s="196"/>
      <c r="H4772" s="196"/>
      <c r="I4772" s="196"/>
      <c r="J4772" s="196">
        <v>2.0597300000000001</v>
      </c>
      <c r="K4772" s="196">
        <v>2.0021</v>
      </c>
      <c r="L4772" s="196">
        <v>1.8671500000000001</v>
      </c>
      <c r="M4772" s="196">
        <v>1.5589</v>
      </c>
      <c r="N4772" s="196"/>
      <c r="O4772" s="196">
        <v>1.46963</v>
      </c>
      <c r="P4772" s="196"/>
      <c r="Q4772" s="197" t="s">
        <v>1</v>
      </c>
    </row>
    <row r="4773" spans="1:17" x14ac:dyDescent="0.2">
      <c r="A4773" s="198" t="s">
        <v>81</v>
      </c>
      <c r="B4773" s="199" t="s">
        <v>209</v>
      </c>
      <c r="C4773" s="199" t="s">
        <v>214</v>
      </c>
      <c r="D4773" s="199" t="s">
        <v>197</v>
      </c>
      <c r="E4773" s="199"/>
      <c r="F4773" s="199"/>
      <c r="G4773" s="199"/>
      <c r="H4773" s="199"/>
      <c r="I4773" s="199"/>
      <c r="J4773" s="199">
        <v>3.5507599999999999</v>
      </c>
      <c r="K4773" s="199">
        <v>3.4121999999999999</v>
      </c>
      <c r="L4773" s="199">
        <v>3.5849899999999999</v>
      </c>
      <c r="M4773" s="199">
        <v>3.1073</v>
      </c>
      <c r="N4773" s="199"/>
      <c r="O4773" s="199">
        <v>3.0388500000000001</v>
      </c>
      <c r="P4773" s="199"/>
      <c r="Q4773" s="200" t="s">
        <v>1</v>
      </c>
    </row>
    <row r="4774" spans="1:17" x14ac:dyDescent="0.2">
      <c r="A4774" s="195" t="s">
        <v>81</v>
      </c>
      <c r="B4774" s="196" t="s">
        <v>209</v>
      </c>
      <c r="C4774" s="196" t="s">
        <v>215</v>
      </c>
      <c r="D4774" s="196" t="s">
        <v>195</v>
      </c>
      <c r="E4774" s="196"/>
      <c r="F4774" s="196"/>
      <c r="G4774" s="196"/>
      <c r="H4774" s="196"/>
      <c r="I4774" s="196"/>
      <c r="J4774" s="196">
        <v>0.64695999999999998</v>
      </c>
      <c r="K4774" s="196">
        <v>0.63831000000000004</v>
      </c>
      <c r="L4774" s="196">
        <v>0.49796000000000001</v>
      </c>
      <c r="M4774" s="196">
        <v>0.37209999999999999</v>
      </c>
      <c r="N4774" s="196"/>
      <c r="O4774" s="196">
        <v>0.44286999999999999</v>
      </c>
      <c r="P4774" s="196"/>
      <c r="Q4774" s="197" t="s">
        <v>1</v>
      </c>
    </row>
    <row r="4775" spans="1:17" x14ac:dyDescent="0.2">
      <c r="A4775" s="198" t="s">
        <v>81</v>
      </c>
      <c r="B4775" s="199" t="s">
        <v>209</v>
      </c>
      <c r="C4775" s="199" t="s">
        <v>215</v>
      </c>
      <c r="D4775" s="199" t="s">
        <v>197</v>
      </c>
      <c r="E4775" s="199"/>
      <c r="F4775" s="199"/>
      <c r="G4775" s="199"/>
      <c r="H4775" s="199"/>
      <c r="I4775" s="199"/>
      <c r="J4775" s="199">
        <v>1.24441</v>
      </c>
      <c r="K4775" s="199">
        <v>1.2619499999999999</v>
      </c>
      <c r="L4775" s="199">
        <v>1.1555500000000001</v>
      </c>
      <c r="M4775" s="199">
        <v>0.90907000000000004</v>
      </c>
      <c r="N4775" s="199"/>
      <c r="O4775" s="199">
        <v>1.13459</v>
      </c>
      <c r="P4775" s="199"/>
      <c r="Q4775" s="200" t="s">
        <v>1</v>
      </c>
    </row>
    <row r="4776" spans="1:17" x14ac:dyDescent="0.2">
      <c r="A4776" s="195" t="s">
        <v>81</v>
      </c>
      <c r="B4776" s="196" t="s">
        <v>209</v>
      </c>
      <c r="C4776" s="196" t="s">
        <v>213</v>
      </c>
      <c r="D4776" s="196" t="s">
        <v>195</v>
      </c>
      <c r="E4776" s="196"/>
      <c r="F4776" s="196"/>
      <c r="G4776" s="196"/>
      <c r="H4776" s="196"/>
      <c r="I4776" s="196"/>
      <c r="J4776" s="196">
        <v>0.40960999999999997</v>
      </c>
      <c r="K4776" s="196">
        <v>0.40816999999999998</v>
      </c>
      <c r="L4776" s="196">
        <v>0.34126000000000001</v>
      </c>
      <c r="M4776" s="196">
        <v>0.23808000000000001</v>
      </c>
      <c r="N4776" s="196"/>
      <c r="O4776" s="196">
        <v>0.22165000000000001</v>
      </c>
      <c r="P4776" s="196"/>
      <c r="Q4776" s="197" t="s">
        <v>1</v>
      </c>
    </row>
    <row r="4777" spans="1:17" x14ac:dyDescent="0.2">
      <c r="A4777" s="198" t="s">
        <v>81</v>
      </c>
      <c r="B4777" s="199" t="s">
        <v>209</v>
      </c>
      <c r="C4777" s="199" t="s">
        <v>213</v>
      </c>
      <c r="D4777" s="199" t="s">
        <v>197</v>
      </c>
      <c r="E4777" s="199"/>
      <c r="F4777" s="199"/>
      <c r="G4777" s="199"/>
      <c r="H4777" s="199"/>
      <c r="I4777" s="199"/>
      <c r="J4777" s="199">
        <v>0.81628999999999996</v>
      </c>
      <c r="K4777" s="199">
        <v>0.82955999999999996</v>
      </c>
      <c r="L4777" s="199">
        <v>0.77363999999999999</v>
      </c>
      <c r="M4777" s="199">
        <v>0.57067000000000001</v>
      </c>
      <c r="N4777" s="199"/>
      <c r="O4777" s="199">
        <v>0.61936999999999998</v>
      </c>
      <c r="P4777" s="199"/>
      <c r="Q4777" s="200" t="s">
        <v>1</v>
      </c>
    </row>
    <row r="4778" spans="1:17" x14ac:dyDescent="0.2">
      <c r="A4778" s="195" t="s">
        <v>81</v>
      </c>
      <c r="B4778" s="196" t="s">
        <v>209</v>
      </c>
      <c r="C4778" s="196" t="s">
        <v>212</v>
      </c>
      <c r="D4778" s="196" t="s">
        <v>195</v>
      </c>
      <c r="E4778" s="196"/>
      <c r="F4778" s="196"/>
      <c r="G4778" s="196"/>
      <c r="H4778" s="196"/>
      <c r="I4778" s="196"/>
      <c r="J4778" s="196">
        <v>0.28056999999999999</v>
      </c>
      <c r="K4778" s="196">
        <v>0.28669</v>
      </c>
      <c r="L4778" s="196">
        <v>0.22431999999999999</v>
      </c>
      <c r="M4778" s="196">
        <v>0.159</v>
      </c>
      <c r="N4778" s="196"/>
      <c r="O4778" s="196">
        <v>0.16248000000000001</v>
      </c>
      <c r="P4778" s="196"/>
      <c r="Q4778" s="197" t="s">
        <v>1</v>
      </c>
    </row>
    <row r="4779" spans="1:17" x14ac:dyDescent="0.2">
      <c r="A4779" s="198" t="s">
        <v>81</v>
      </c>
      <c r="B4779" s="199" t="s">
        <v>209</v>
      </c>
      <c r="C4779" s="199" t="s">
        <v>212</v>
      </c>
      <c r="D4779" s="199" t="s">
        <v>197</v>
      </c>
      <c r="E4779" s="199"/>
      <c r="F4779" s="199"/>
      <c r="G4779" s="199"/>
      <c r="H4779" s="199"/>
      <c r="I4779" s="199"/>
      <c r="J4779" s="199">
        <v>0.55552000000000001</v>
      </c>
      <c r="K4779" s="199">
        <v>0.57450999999999997</v>
      </c>
      <c r="L4779" s="199">
        <v>0.52803999999999995</v>
      </c>
      <c r="M4779" s="199">
        <v>0.38102999999999998</v>
      </c>
      <c r="N4779" s="199"/>
      <c r="O4779" s="199">
        <v>0.43955</v>
      </c>
      <c r="P4779" s="199"/>
      <c r="Q4779" s="200" t="s">
        <v>1</v>
      </c>
    </row>
    <row r="4780" spans="1:17" x14ac:dyDescent="0.2">
      <c r="A4780" s="195" t="s">
        <v>81</v>
      </c>
      <c r="B4780" s="196" t="s">
        <v>209</v>
      </c>
      <c r="C4780" s="196" t="s">
        <v>210</v>
      </c>
      <c r="D4780" s="196" t="s">
        <v>195</v>
      </c>
      <c r="E4780" s="196"/>
      <c r="F4780" s="196"/>
      <c r="G4780" s="196"/>
      <c r="H4780" s="196"/>
      <c r="I4780" s="196"/>
      <c r="J4780" s="196">
        <v>5.0860000000000002E-2</v>
      </c>
      <c r="K4780" s="196">
        <v>4.6530000000000002E-2</v>
      </c>
      <c r="L4780" s="196">
        <v>4.4479999999999999E-2</v>
      </c>
      <c r="M4780" s="196">
        <v>4.6260000000000003E-2</v>
      </c>
      <c r="N4780" s="196"/>
      <c r="O4780" s="196">
        <v>4.6059999999999997E-2</v>
      </c>
      <c r="P4780" s="196"/>
      <c r="Q4780" s="197" t="s">
        <v>1</v>
      </c>
    </row>
    <row r="4781" spans="1:17" x14ac:dyDescent="0.2">
      <c r="A4781" s="198" t="s">
        <v>81</v>
      </c>
      <c r="B4781" s="199" t="s">
        <v>209</v>
      </c>
      <c r="C4781" s="199" t="s">
        <v>210</v>
      </c>
      <c r="D4781" s="199" t="s">
        <v>197</v>
      </c>
      <c r="E4781" s="199"/>
      <c r="F4781" s="199"/>
      <c r="G4781" s="199"/>
      <c r="H4781" s="199"/>
      <c r="I4781" s="199"/>
      <c r="J4781" s="199">
        <v>8.3750000000000005E-2</v>
      </c>
      <c r="K4781" s="199">
        <v>7.9420000000000004E-2</v>
      </c>
      <c r="L4781" s="199">
        <v>0.1051</v>
      </c>
      <c r="M4781" s="199">
        <v>0.10421999999999999</v>
      </c>
      <c r="N4781" s="199"/>
      <c r="O4781" s="199">
        <v>0.1285</v>
      </c>
      <c r="P4781" s="199"/>
      <c r="Q4781" s="200" t="s">
        <v>1</v>
      </c>
    </row>
    <row r="4782" spans="1:17" x14ac:dyDescent="0.2">
      <c r="A4782" s="195" t="s">
        <v>81</v>
      </c>
      <c r="B4782" s="196" t="s">
        <v>209</v>
      </c>
      <c r="C4782" s="196" t="s">
        <v>206</v>
      </c>
      <c r="D4782" s="196" t="s">
        <v>195</v>
      </c>
      <c r="E4782" s="196"/>
      <c r="F4782" s="196"/>
      <c r="G4782" s="196"/>
      <c r="H4782" s="196"/>
      <c r="I4782" s="196"/>
      <c r="J4782" s="196"/>
      <c r="K4782" s="196"/>
      <c r="L4782" s="196"/>
      <c r="M4782" s="196"/>
      <c r="N4782" s="196"/>
      <c r="O4782" s="196"/>
      <c r="P4782" s="196"/>
      <c r="Q4782" s="197" t="s">
        <v>1</v>
      </c>
    </row>
    <row r="4783" spans="1:17" x14ac:dyDescent="0.2">
      <c r="A4783" s="198" t="s">
        <v>81</v>
      </c>
      <c r="B4783" s="199" t="s">
        <v>209</v>
      </c>
      <c r="C4783" s="199" t="s">
        <v>206</v>
      </c>
      <c r="D4783" s="199" t="s">
        <v>197</v>
      </c>
      <c r="E4783" s="199"/>
      <c r="F4783" s="199"/>
      <c r="G4783" s="199"/>
      <c r="H4783" s="199"/>
      <c r="I4783" s="199"/>
      <c r="J4783" s="199"/>
      <c r="K4783" s="199"/>
      <c r="L4783" s="199"/>
      <c r="M4783" s="199"/>
      <c r="N4783" s="199"/>
      <c r="O4783" s="199"/>
      <c r="P4783" s="199"/>
      <c r="Q4783" s="200" t="s">
        <v>1</v>
      </c>
    </row>
    <row r="4784" spans="1:17" x14ac:dyDescent="0.2">
      <c r="A4784" s="195" t="s">
        <v>81</v>
      </c>
      <c r="B4784" s="196" t="s">
        <v>209</v>
      </c>
      <c r="C4784" s="196" t="s">
        <v>211</v>
      </c>
      <c r="D4784" s="196" t="s">
        <v>195</v>
      </c>
      <c r="E4784" s="196"/>
      <c r="F4784" s="196"/>
      <c r="G4784" s="196"/>
      <c r="H4784" s="196"/>
      <c r="I4784" s="196"/>
      <c r="J4784" s="196"/>
      <c r="K4784" s="196"/>
      <c r="L4784" s="196"/>
      <c r="M4784" s="196"/>
      <c r="N4784" s="196"/>
      <c r="O4784" s="196"/>
      <c r="P4784" s="196"/>
      <c r="Q4784" s="197" t="s">
        <v>1</v>
      </c>
    </row>
    <row r="4785" spans="1:17" x14ac:dyDescent="0.2">
      <c r="A4785" s="198" t="s">
        <v>81</v>
      </c>
      <c r="B4785" s="199" t="s">
        <v>209</v>
      </c>
      <c r="C4785" s="199" t="s">
        <v>211</v>
      </c>
      <c r="D4785" s="199" t="s">
        <v>197</v>
      </c>
      <c r="E4785" s="199"/>
      <c r="F4785" s="199"/>
      <c r="G4785" s="199"/>
      <c r="H4785" s="199"/>
      <c r="I4785" s="199"/>
      <c r="J4785" s="199"/>
      <c r="K4785" s="199"/>
      <c r="L4785" s="199"/>
      <c r="M4785" s="199"/>
      <c r="N4785" s="199"/>
      <c r="O4785" s="199"/>
      <c r="P4785" s="199"/>
      <c r="Q4785" s="200" t="s">
        <v>1</v>
      </c>
    </row>
    <row r="4786" spans="1:17" x14ac:dyDescent="0.2">
      <c r="A4786" s="195" t="s">
        <v>81</v>
      </c>
      <c r="B4786" s="196" t="s">
        <v>207</v>
      </c>
      <c r="C4786" s="196" t="s">
        <v>214</v>
      </c>
      <c r="D4786" s="196" t="s">
        <v>195</v>
      </c>
      <c r="E4786" s="196"/>
      <c r="F4786" s="196"/>
      <c r="G4786" s="196"/>
      <c r="H4786" s="196"/>
      <c r="I4786" s="196"/>
      <c r="J4786" s="196">
        <v>0.75712999999999997</v>
      </c>
      <c r="K4786" s="196">
        <v>0.84028000000000003</v>
      </c>
      <c r="L4786" s="196">
        <v>0.47899999999999998</v>
      </c>
      <c r="M4786" s="196">
        <v>0.41786000000000001</v>
      </c>
      <c r="N4786" s="196"/>
      <c r="O4786" s="196">
        <v>0.42438999999999999</v>
      </c>
      <c r="P4786" s="196"/>
      <c r="Q4786" s="197" t="s">
        <v>1</v>
      </c>
    </row>
    <row r="4787" spans="1:17" x14ac:dyDescent="0.2">
      <c r="A4787" s="198" t="s">
        <v>81</v>
      </c>
      <c r="B4787" s="199" t="s">
        <v>207</v>
      </c>
      <c r="C4787" s="199" t="s">
        <v>214</v>
      </c>
      <c r="D4787" s="199" t="s">
        <v>197</v>
      </c>
      <c r="E4787" s="199"/>
      <c r="F4787" s="199"/>
      <c r="G4787" s="199"/>
      <c r="H4787" s="199"/>
      <c r="I4787" s="199"/>
      <c r="J4787" s="199">
        <v>2.8697400000000002</v>
      </c>
      <c r="K4787" s="199">
        <v>3.4105699999999999</v>
      </c>
      <c r="L4787" s="199">
        <v>2.2652999999999999</v>
      </c>
      <c r="M4787" s="199">
        <v>1.9350700000000001</v>
      </c>
      <c r="N4787" s="199"/>
      <c r="O4787" s="199">
        <v>1.8195399999999999</v>
      </c>
      <c r="P4787" s="199"/>
      <c r="Q4787" s="200" t="s">
        <v>1</v>
      </c>
    </row>
    <row r="4788" spans="1:17" x14ac:dyDescent="0.2">
      <c r="A4788" s="195" t="s">
        <v>81</v>
      </c>
      <c r="B4788" s="196" t="s">
        <v>207</v>
      </c>
      <c r="C4788" s="196" t="s">
        <v>215</v>
      </c>
      <c r="D4788" s="196" t="s">
        <v>195</v>
      </c>
      <c r="E4788" s="196"/>
      <c r="F4788" s="196"/>
      <c r="G4788" s="196"/>
      <c r="H4788" s="196"/>
      <c r="I4788" s="196"/>
      <c r="J4788" s="196">
        <v>0.47172999999999998</v>
      </c>
      <c r="K4788" s="196">
        <v>0.49223</v>
      </c>
      <c r="L4788" s="196">
        <v>0.27736</v>
      </c>
      <c r="M4788" s="196">
        <v>0.23843</v>
      </c>
      <c r="N4788" s="196"/>
      <c r="O4788" s="196">
        <v>0.26093</v>
      </c>
      <c r="P4788" s="196"/>
      <c r="Q4788" s="197" t="s">
        <v>1</v>
      </c>
    </row>
    <row r="4789" spans="1:17" x14ac:dyDescent="0.2">
      <c r="A4789" s="198" t="s">
        <v>81</v>
      </c>
      <c r="B4789" s="199" t="s">
        <v>207</v>
      </c>
      <c r="C4789" s="199" t="s">
        <v>215</v>
      </c>
      <c r="D4789" s="199" t="s">
        <v>197</v>
      </c>
      <c r="E4789" s="199"/>
      <c r="F4789" s="199"/>
      <c r="G4789" s="199"/>
      <c r="H4789" s="199"/>
      <c r="I4789" s="199"/>
      <c r="J4789" s="199">
        <v>1.86012</v>
      </c>
      <c r="K4789" s="199">
        <v>1.9557899999999999</v>
      </c>
      <c r="L4789" s="199">
        <v>1.60111</v>
      </c>
      <c r="M4789" s="199">
        <v>1.2904</v>
      </c>
      <c r="N4789" s="199"/>
      <c r="O4789" s="199">
        <v>1.2596700000000001</v>
      </c>
      <c r="P4789" s="199"/>
      <c r="Q4789" s="200" t="s">
        <v>1</v>
      </c>
    </row>
    <row r="4790" spans="1:17" x14ac:dyDescent="0.2">
      <c r="A4790" s="195" t="s">
        <v>81</v>
      </c>
      <c r="B4790" s="196" t="s">
        <v>207</v>
      </c>
      <c r="C4790" s="196" t="s">
        <v>213</v>
      </c>
      <c r="D4790" s="196" t="s">
        <v>195</v>
      </c>
      <c r="E4790" s="196"/>
      <c r="F4790" s="196"/>
      <c r="G4790" s="196"/>
      <c r="H4790" s="196"/>
      <c r="I4790" s="196"/>
      <c r="J4790" s="196">
        <v>0.41375000000000001</v>
      </c>
      <c r="K4790" s="196">
        <v>0.37831999999999999</v>
      </c>
      <c r="L4790" s="196">
        <v>0.28051999999999999</v>
      </c>
      <c r="M4790" s="196">
        <v>0.28408</v>
      </c>
      <c r="N4790" s="196"/>
      <c r="O4790" s="196">
        <v>0.29670999999999997</v>
      </c>
      <c r="P4790" s="196"/>
      <c r="Q4790" s="197" t="s">
        <v>1</v>
      </c>
    </row>
    <row r="4791" spans="1:17" x14ac:dyDescent="0.2">
      <c r="A4791" s="198" t="s">
        <v>81</v>
      </c>
      <c r="B4791" s="199" t="s">
        <v>207</v>
      </c>
      <c r="C4791" s="199" t="s">
        <v>213</v>
      </c>
      <c r="D4791" s="199" t="s">
        <v>197</v>
      </c>
      <c r="E4791" s="199"/>
      <c r="F4791" s="199"/>
      <c r="G4791" s="199"/>
      <c r="H4791" s="199"/>
      <c r="I4791" s="199"/>
      <c r="J4791" s="199">
        <v>1.6406799999999999</v>
      </c>
      <c r="K4791" s="199">
        <v>1.48441</v>
      </c>
      <c r="L4791" s="199">
        <v>1.46177</v>
      </c>
      <c r="M4791" s="199">
        <v>1.33152</v>
      </c>
      <c r="N4791" s="199"/>
      <c r="O4791" s="199">
        <v>1.1830000000000001</v>
      </c>
      <c r="P4791" s="199"/>
      <c r="Q4791" s="200" t="s">
        <v>1</v>
      </c>
    </row>
    <row r="4792" spans="1:17" x14ac:dyDescent="0.2">
      <c r="A4792" s="195" t="s">
        <v>81</v>
      </c>
      <c r="B4792" s="196" t="s">
        <v>207</v>
      </c>
      <c r="C4792" s="196" t="s">
        <v>212</v>
      </c>
      <c r="D4792" s="196" t="s">
        <v>195</v>
      </c>
      <c r="E4792" s="196"/>
      <c r="F4792" s="196"/>
      <c r="G4792" s="196"/>
      <c r="H4792" s="196"/>
      <c r="I4792" s="196"/>
      <c r="J4792" s="196"/>
      <c r="K4792" s="196">
        <v>6.3519999999999993E-2</v>
      </c>
      <c r="L4792" s="196">
        <v>3.959E-2</v>
      </c>
      <c r="M4792" s="196"/>
      <c r="N4792" s="196"/>
      <c r="O4792" s="196">
        <v>4.8820000000000002E-2</v>
      </c>
      <c r="P4792" s="196"/>
      <c r="Q4792" s="197" t="s">
        <v>1</v>
      </c>
    </row>
    <row r="4793" spans="1:17" x14ac:dyDescent="0.2">
      <c r="A4793" s="198" t="s">
        <v>81</v>
      </c>
      <c r="B4793" s="199" t="s">
        <v>207</v>
      </c>
      <c r="C4793" s="199" t="s">
        <v>212</v>
      </c>
      <c r="D4793" s="199" t="s">
        <v>197</v>
      </c>
      <c r="E4793" s="199"/>
      <c r="F4793" s="199"/>
      <c r="G4793" s="199"/>
      <c r="H4793" s="199"/>
      <c r="I4793" s="199"/>
      <c r="J4793" s="199"/>
      <c r="K4793" s="199">
        <v>0.25530000000000003</v>
      </c>
      <c r="L4793" s="199">
        <v>0.19756000000000001</v>
      </c>
      <c r="M4793" s="199"/>
      <c r="N4793" s="199"/>
      <c r="O4793" s="199">
        <v>0.20616000000000001</v>
      </c>
      <c r="P4793" s="199"/>
      <c r="Q4793" s="200" t="s">
        <v>1</v>
      </c>
    </row>
    <row r="4794" spans="1:17" x14ac:dyDescent="0.2">
      <c r="A4794" s="195" t="s">
        <v>81</v>
      </c>
      <c r="B4794" s="196" t="s">
        <v>207</v>
      </c>
      <c r="C4794" s="196" t="s">
        <v>210</v>
      </c>
      <c r="D4794" s="196" t="s">
        <v>195</v>
      </c>
      <c r="E4794" s="196"/>
      <c r="F4794" s="196"/>
      <c r="G4794" s="196"/>
      <c r="H4794" s="196"/>
      <c r="I4794" s="196"/>
      <c r="J4794" s="196"/>
      <c r="K4794" s="196"/>
      <c r="L4794" s="196"/>
      <c r="M4794" s="196"/>
      <c r="N4794" s="196"/>
      <c r="O4794" s="196"/>
      <c r="P4794" s="196"/>
      <c r="Q4794" s="197" t="s">
        <v>1</v>
      </c>
    </row>
    <row r="4795" spans="1:17" x14ac:dyDescent="0.2">
      <c r="A4795" s="198" t="s">
        <v>81</v>
      </c>
      <c r="B4795" s="199" t="s">
        <v>207</v>
      </c>
      <c r="C4795" s="199" t="s">
        <v>210</v>
      </c>
      <c r="D4795" s="199" t="s">
        <v>197</v>
      </c>
      <c r="E4795" s="199"/>
      <c r="F4795" s="199"/>
      <c r="G4795" s="199"/>
      <c r="H4795" s="199"/>
      <c r="I4795" s="199"/>
      <c r="J4795" s="199"/>
      <c r="K4795" s="199"/>
      <c r="L4795" s="199"/>
      <c r="M4795" s="199"/>
      <c r="N4795" s="199"/>
      <c r="O4795" s="199"/>
      <c r="P4795" s="199"/>
      <c r="Q4795" s="200" t="s">
        <v>1</v>
      </c>
    </row>
    <row r="4796" spans="1:17" x14ac:dyDescent="0.2">
      <c r="A4796" s="195" t="s">
        <v>81</v>
      </c>
      <c r="B4796" s="196" t="s">
        <v>207</v>
      </c>
      <c r="C4796" s="196" t="s">
        <v>206</v>
      </c>
      <c r="D4796" s="196" t="s">
        <v>195</v>
      </c>
      <c r="E4796" s="196"/>
      <c r="F4796" s="196"/>
      <c r="G4796" s="196"/>
      <c r="H4796" s="196"/>
      <c r="I4796" s="196"/>
      <c r="J4796" s="196"/>
      <c r="K4796" s="196"/>
      <c r="L4796" s="196"/>
      <c r="M4796" s="196"/>
      <c r="N4796" s="196"/>
      <c r="O4796" s="196"/>
      <c r="P4796" s="196"/>
      <c r="Q4796" s="197" t="s">
        <v>1</v>
      </c>
    </row>
    <row r="4797" spans="1:17" x14ac:dyDescent="0.2">
      <c r="A4797" s="198" t="s">
        <v>81</v>
      </c>
      <c r="B4797" s="199" t="s">
        <v>207</v>
      </c>
      <c r="C4797" s="199" t="s">
        <v>206</v>
      </c>
      <c r="D4797" s="199" t="s">
        <v>197</v>
      </c>
      <c r="E4797" s="199"/>
      <c r="F4797" s="199"/>
      <c r="G4797" s="199"/>
      <c r="H4797" s="199"/>
      <c r="I4797" s="199"/>
      <c r="J4797" s="199"/>
      <c r="K4797" s="199"/>
      <c r="L4797" s="199"/>
      <c r="M4797" s="199"/>
      <c r="N4797" s="199"/>
      <c r="O4797" s="199"/>
      <c r="P4797" s="199"/>
      <c r="Q4797" s="200" t="s">
        <v>1</v>
      </c>
    </row>
    <row r="4798" spans="1:17" x14ac:dyDescent="0.2">
      <c r="A4798" s="195" t="s">
        <v>81</v>
      </c>
      <c r="B4798" s="196" t="s">
        <v>207</v>
      </c>
      <c r="C4798" s="196" t="s">
        <v>211</v>
      </c>
      <c r="D4798" s="196" t="s">
        <v>195</v>
      </c>
      <c r="E4798" s="199"/>
      <c r="F4798" s="199"/>
      <c r="G4798" s="199"/>
      <c r="H4798" s="199"/>
      <c r="I4798" s="199"/>
      <c r="J4798" s="199"/>
      <c r="K4798" s="199"/>
      <c r="L4798" s="199"/>
      <c r="M4798" s="199"/>
      <c r="N4798" s="199"/>
      <c r="O4798" s="199"/>
      <c r="P4798" s="199"/>
      <c r="Q4798" s="200"/>
    </row>
    <row r="4799" spans="1:17" x14ac:dyDescent="0.2">
      <c r="A4799" s="198" t="s">
        <v>81</v>
      </c>
      <c r="B4799" s="199" t="s">
        <v>207</v>
      </c>
      <c r="C4799" s="199" t="s">
        <v>211</v>
      </c>
      <c r="D4799" s="199" t="s">
        <v>197</v>
      </c>
      <c r="E4799" s="199"/>
      <c r="F4799" s="199"/>
      <c r="G4799" s="199"/>
      <c r="H4799" s="199"/>
      <c r="I4799" s="199"/>
      <c r="J4799" s="199"/>
      <c r="K4799" s="199"/>
      <c r="L4799" s="199"/>
      <c r="M4799" s="199"/>
      <c r="N4799" s="199"/>
      <c r="O4799" s="199"/>
      <c r="P4799" s="199"/>
      <c r="Q4799" s="200"/>
    </row>
    <row r="4800" spans="1:17" x14ac:dyDescent="0.2">
      <c r="A4800" s="195" t="s">
        <v>81</v>
      </c>
      <c r="B4800" s="196" t="s">
        <v>207</v>
      </c>
      <c r="C4800" s="196" t="s">
        <v>1087</v>
      </c>
      <c r="D4800" s="196" t="s">
        <v>195</v>
      </c>
      <c r="E4800" s="199"/>
      <c r="F4800" s="199"/>
      <c r="G4800" s="199"/>
      <c r="H4800" s="199"/>
      <c r="I4800" s="199"/>
      <c r="J4800" s="199"/>
      <c r="K4800" s="199"/>
      <c r="L4800" s="199"/>
      <c r="M4800" s="199"/>
      <c r="N4800" s="199"/>
      <c r="O4800" s="199"/>
      <c r="P4800" s="199"/>
      <c r="Q4800" s="200"/>
    </row>
    <row r="4801" spans="1:17" x14ac:dyDescent="0.2">
      <c r="A4801" s="198" t="s">
        <v>81</v>
      </c>
      <c r="B4801" s="199" t="s">
        <v>207</v>
      </c>
      <c r="C4801" s="199" t="s">
        <v>1087</v>
      </c>
      <c r="D4801" s="199" t="s">
        <v>197</v>
      </c>
      <c r="E4801" s="199"/>
      <c r="F4801" s="199"/>
      <c r="G4801" s="199"/>
      <c r="H4801" s="199"/>
      <c r="I4801" s="199"/>
      <c r="J4801" s="199"/>
      <c r="K4801" s="199"/>
      <c r="L4801" s="199"/>
      <c r="M4801" s="199"/>
      <c r="N4801" s="199"/>
      <c r="O4801" s="199"/>
      <c r="P4801" s="199"/>
      <c r="Q4801" s="200"/>
    </row>
    <row r="4802" spans="1:17" x14ac:dyDescent="0.2">
      <c r="A4802" s="195" t="s">
        <v>82</v>
      </c>
      <c r="B4802" s="196" t="s">
        <v>208</v>
      </c>
      <c r="C4802" s="196" t="s">
        <v>214</v>
      </c>
      <c r="D4802" s="196" t="s">
        <v>195</v>
      </c>
      <c r="E4802" s="196">
        <v>335082</v>
      </c>
      <c r="F4802" s="196"/>
      <c r="G4802" s="196"/>
      <c r="H4802" s="196">
        <v>348191</v>
      </c>
      <c r="I4802" s="196">
        <v>373185</v>
      </c>
      <c r="J4802" s="196">
        <v>414641</v>
      </c>
      <c r="K4802" s="196"/>
      <c r="L4802" s="196"/>
      <c r="M4802" s="196">
        <v>379938</v>
      </c>
      <c r="N4802" s="196"/>
      <c r="O4802" s="196"/>
      <c r="P4802" s="196"/>
      <c r="Q4802" s="197" t="s">
        <v>1</v>
      </c>
    </row>
    <row r="4803" spans="1:17" x14ac:dyDescent="0.2">
      <c r="A4803" s="198" t="s">
        <v>82</v>
      </c>
      <c r="B4803" s="199" t="s">
        <v>208</v>
      </c>
      <c r="C4803" s="199" t="s">
        <v>214</v>
      </c>
      <c r="D4803" s="199" t="s">
        <v>197</v>
      </c>
      <c r="E4803" s="199">
        <v>390359</v>
      </c>
      <c r="F4803" s="199"/>
      <c r="G4803" s="199"/>
      <c r="H4803" s="199">
        <v>411683</v>
      </c>
      <c r="I4803" s="199">
        <v>435611</v>
      </c>
      <c r="J4803" s="199">
        <v>478316</v>
      </c>
      <c r="K4803" s="199"/>
      <c r="L4803" s="199"/>
      <c r="M4803" s="199">
        <v>431498</v>
      </c>
      <c r="N4803" s="199"/>
      <c r="O4803" s="199"/>
      <c r="P4803" s="199"/>
      <c r="Q4803" s="200" t="s">
        <v>1</v>
      </c>
    </row>
    <row r="4804" spans="1:17" x14ac:dyDescent="0.2">
      <c r="A4804" s="195" t="s">
        <v>82</v>
      </c>
      <c r="B4804" s="196" t="s">
        <v>208</v>
      </c>
      <c r="C4804" s="196" t="s">
        <v>215</v>
      </c>
      <c r="D4804" s="196" t="s">
        <v>195</v>
      </c>
      <c r="E4804" s="196">
        <v>283922</v>
      </c>
      <c r="F4804" s="196"/>
      <c r="G4804" s="196"/>
      <c r="H4804" s="196">
        <v>287486</v>
      </c>
      <c r="I4804" s="196">
        <v>309397</v>
      </c>
      <c r="J4804" s="196">
        <v>323612</v>
      </c>
      <c r="K4804" s="196"/>
      <c r="L4804" s="196"/>
      <c r="M4804" s="196">
        <v>331247</v>
      </c>
      <c r="N4804" s="196"/>
      <c r="O4804" s="196"/>
      <c r="P4804" s="196"/>
      <c r="Q4804" s="197" t="s">
        <v>1</v>
      </c>
    </row>
    <row r="4805" spans="1:17" x14ac:dyDescent="0.2">
      <c r="A4805" s="198" t="s">
        <v>82</v>
      </c>
      <c r="B4805" s="199" t="s">
        <v>208</v>
      </c>
      <c r="C4805" s="199" t="s">
        <v>215</v>
      </c>
      <c r="D4805" s="199" t="s">
        <v>197</v>
      </c>
      <c r="E4805" s="199">
        <v>334085</v>
      </c>
      <c r="F4805" s="199"/>
      <c r="G4805" s="199"/>
      <c r="H4805" s="199">
        <v>345886</v>
      </c>
      <c r="I4805" s="199">
        <v>369673</v>
      </c>
      <c r="J4805" s="199">
        <v>380164</v>
      </c>
      <c r="K4805" s="199"/>
      <c r="L4805" s="199"/>
      <c r="M4805" s="199">
        <v>376505</v>
      </c>
      <c r="N4805" s="199"/>
      <c r="O4805" s="199"/>
      <c r="P4805" s="199"/>
      <c r="Q4805" s="200" t="s">
        <v>1</v>
      </c>
    </row>
    <row r="4806" spans="1:17" x14ac:dyDescent="0.2">
      <c r="A4806" s="195" t="s">
        <v>82</v>
      </c>
      <c r="B4806" s="196" t="s">
        <v>208</v>
      </c>
      <c r="C4806" s="196" t="s">
        <v>213</v>
      </c>
      <c r="D4806" s="196" t="s">
        <v>195</v>
      </c>
      <c r="E4806" s="196">
        <v>241254</v>
      </c>
      <c r="F4806" s="196"/>
      <c r="G4806" s="196"/>
      <c r="H4806" s="196">
        <v>264607</v>
      </c>
      <c r="I4806" s="196">
        <v>283298</v>
      </c>
      <c r="J4806" s="196">
        <v>295092</v>
      </c>
      <c r="K4806" s="196"/>
      <c r="L4806" s="196"/>
      <c r="M4806" s="196">
        <v>311456</v>
      </c>
      <c r="N4806" s="196"/>
      <c r="O4806" s="196"/>
      <c r="P4806" s="196"/>
      <c r="Q4806" s="197" t="s">
        <v>1</v>
      </c>
    </row>
    <row r="4807" spans="1:17" x14ac:dyDescent="0.2">
      <c r="A4807" s="198" t="s">
        <v>82</v>
      </c>
      <c r="B4807" s="199" t="s">
        <v>208</v>
      </c>
      <c r="C4807" s="199" t="s">
        <v>213</v>
      </c>
      <c r="D4807" s="199" t="s">
        <v>197</v>
      </c>
      <c r="E4807" s="199">
        <v>306367</v>
      </c>
      <c r="F4807" s="199"/>
      <c r="G4807" s="199"/>
      <c r="H4807" s="199">
        <v>326964</v>
      </c>
      <c r="I4807" s="199">
        <v>350338</v>
      </c>
      <c r="J4807" s="199">
        <v>363122</v>
      </c>
      <c r="K4807" s="199"/>
      <c r="L4807" s="199"/>
      <c r="M4807" s="199">
        <v>364371</v>
      </c>
      <c r="N4807" s="199"/>
      <c r="O4807" s="199"/>
      <c r="P4807" s="199"/>
      <c r="Q4807" s="200" t="s">
        <v>1</v>
      </c>
    </row>
    <row r="4808" spans="1:17" x14ac:dyDescent="0.2">
      <c r="A4808" s="195" t="s">
        <v>82</v>
      </c>
      <c r="B4808" s="196" t="s">
        <v>208</v>
      </c>
      <c r="C4808" s="196" t="s">
        <v>212</v>
      </c>
      <c r="D4808" s="196" t="s">
        <v>195</v>
      </c>
      <c r="E4808" s="196">
        <v>224143</v>
      </c>
      <c r="F4808" s="196"/>
      <c r="G4808" s="196"/>
      <c r="H4808" s="196">
        <v>240244</v>
      </c>
      <c r="I4808" s="196">
        <v>253747</v>
      </c>
      <c r="J4808" s="196">
        <v>265713</v>
      </c>
      <c r="K4808" s="196"/>
      <c r="L4808" s="196"/>
      <c r="M4808" s="196">
        <v>287834</v>
      </c>
      <c r="N4808" s="196"/>
      <c r="O4808" s="196"/>
      <c r="P4808" s="196"/>
      <c r="Q4808" s="197" t="s">
        <v>1</v>
      </c>
    </row>
    <row r="4809" spans="1:17" x14ac:dyDescent="0.2">
      <c r="A4809" s="198" t="s">
        <v>82</v>
      </c>
      <c r="B4809" s="199" t="s">
        <v>208</v>
      </c>
      <c r="C4809" s="199" t="s">
        <v>212</v>
      </c>
      <c r="D4809" s="199" t="s">
        <v>197</v>
      </c>
      <c r="E4809" s="199">
        <v>303945</v>
      </c>
      <c r="F4809" s="199"/>
      <c r="G4809" s="199"/>
      <c r="H4809" s="199">
        <v>312945</v>
      </c>
      <c r="I4809" s="199">
        <v>330826</v>
      </c>
      <c r="J4809" s="199">
        <v>343552</v>
      </c>
      <c r="K4809" s="199"/>
      <c r="L4809" s="199"/>
      <c r="M4809" s="199">
        <v>348535</v>
      </c>
      <c r="N4809" s="199"/>
      <c r="O4809" s="199"/>
      <c r="P4809" s="199"/>
      <c r="Q4809" s="200" t="s">
        <v>1</v>
      </c>
    </row>
    <row r="4810" spans="1:17" x14ac:dyDescent="0.2">
      <c r="A4810" s="195" t="s">
        <v>82</v>
      </c>
      <c r="B4810" s="196" t="s">
        <v>208</v>
      </c>
      <c r="C4810" s="196" t="s">
        <v>210</v>
      </c>
      <c r="D4810" s="196" t="s">
        <v>195</v>
      </c>
      <c r="E4810" s="196">
        <v>191614</v>
      </c>
      <c r="F4810" s="196"/>
      <c r="G4810" s="196"/>
      <c r="H4810" s="196">
        <v>197385</v>
      </c>
      <c r="I4810" s="196">
        <v>222790</v>
      </c>
      <c r="J4810" s="196">
        <v>231489</v>
      </c>
      <c r="K4810" s="196"/>
      <c r="L4810" s="196"/>
      <c r="M4810" s="196">
        <v>250519</v>
      </c>
      <c r="N4810" s="196"/>
      <c r="O4810" s="196"/>
      <c r="P4810" s="196"/>
      <c r="Q4810" s="197" t="s">
        <v>1</v>
      </c>
    </row>
    <row r="4811" spans="1:17" x14ac:dyDescent="0.2">
      <c r="A4811" s="198" t="s">
        <v>82</v>
      </c>
      <c r="B4811" s="199" t="s">
        <v>208</v>
      </c>
      <c r="C4811" s="199" t="s">
        <v>210</v>
      </c>
      <c r="D4811" s="199" t="s">
        <v>197</v>
      </c>
      <c r="E4811" s="199">
        <v>272483</v>
      </c>
      <c r="F4811" s="199"/>
      <c r="G4811" s="199"/>
      <c r="H4811" s="199">
        <v>274493</v>
      </c>
      <c r="I4811" s="199">
        <v>300632</v>
      </c>
      <c r="J4811" s="199">
        <v>306134</v>
      </c>
      <c r="K4811" s="199"/>
      <c r="L4811" s="199"/>
      <c r="M4811" s="199">
        <v>316063</v>
      </c>
      <c r="N4811" s="199"/>
      <c r="O4811" s="199"/>
      <c r="P4811" s="199"/>
      <c r="Q4811" s="200" t="s">
        <v>1</v>
      </c>
    </row>
    <row r="4812" spans="1:17" x14ac:dyDescent="0.2">
      <c r="A4812" s="195" t="s">
        <v>82</v>
      </c>
      <c r="B4812" s="196" t="s">
        <v>208</v>
      </c>
      <c r="C4812" s="196" t="s">
        <v>206</v>
      </c>
      <c r="D4812" s="196" t="s">
        <v>195</v>
      </c>
      <c r="E4812" s="196">
        <v>156392</v>
      </c>
      <c r="F4812" s="196"/>
      <c r="G4812" s="196"/>
      <c r="H4812" s="196">
        <v>169117</v>
      </c>
      <c r="I4812" s="196">
        <v>189412</v>
      </c>
      <c r="J4812" s="196">
        <v>199777</v>
      </c>
      <c r="K4812" s="196"/>
      <c r="L4812" s="196"/>
      <c r="M4812" s="196">
        <v>217290</v>
      </c>
      <c r="N4812" s="196"/>
      <c r="O4812" s="196"/>
      <c r="P4812" s="196"/>
      <c r="Q4812" s="197" t="s">
        <v>1</v>
      </c>
    </row>
    <row r="4813" spans="1:17" x14ac:dyDescent="0.2">
      <c r="A4813" s="198" t="s">
        <v>82</v>
      </c>
      <c r="B4813" s="199" t="s">
        <v>208</v>
      </c>
      <c r="C4813" s="199" t="s">
        <v>206</v>
      </c>
      <c r="D4813" s="199" t="s">
        <v>197</v>
      </c>
      <c r="E4813" s="199">
        <v>242811</v>
      </c>
      <c r="F4813" s="199"/>
      <c r="G4813" s="199"/>
      <c r="H4813" s="199">
        <v>247990</v>
      </c>
      <c r="I4813" s="199">
        <v>266039</v>
      </c>
      <c r="J4813" s="199">
        <v>273129</v>
      </c>
      <c r="K4813" s="199"/>
      <c r="L4813" s="199"/>
      <c r="M4813" s="199">
        <v>284878</v>
      </c>
      <c r="N4813" s="199"/>
      <c r="O4813" s="199"/>
      <c r="P4813" s="199"/>
      <c r="Q4813" s="200" t="s">
        <v>1</v>
      </c>
    </row>
    <row r="4814" spans="1:17" x14ac:dyDescent="0.2">
      <c r="A4814" s="195" t="s">
        <v>82</v>
      </c>
      <c r="B4814" s="196" t="s">
        <v>208</v>
      </c>
      <c r="C4814" s="196" t="s">
        <v>211</v>
      </c>
      <c r="D4814" s="196" t="s">
        <v>195</v>
      </c>
      <c r="E4814" s="196"/>
      <c r="F4814" s="196"/>
      <c r="G4814" s="196"/>
      <c r="H4814" s="196"/>
      <c r="I4814" s="196"/>
      <c r="J4814" s="196"/>
      <c r="K4814" s="196"/>
      <c r="L4814" s="196"/>
      <c r="M4814" s="196"/>
      <c r="N4814" s="196"/>
      <c r="O4814" s="196"/>
      <c r="P4814" s="196"/>
      <c r="Q4814" s="197" t="s">
        <v>1</v>
      </c>
    </row>
    <row r="4815" spans="1:17" x14ac:dyDescent="0.2">
      <c r="A4815" s="198" t="s">
        <v>82</v>
      </c>
      <c r="B4815" s="199" t="s">
        <v>208</v>
      </c>
      <c r="C4815" s="199" t="s">
        <v>211</v>
      </c>
      <c r="D4815" s="199" t="s">
        <v>197</v>
      </c>
      <c r="E4815" s="199"/>
      <c r="F4815" s="199"/>
      <c r="G4815" s="199"/>
      <c r="H4815" s="199"/>
      <c r="I4815" s="199"/>
      <c r="J4815" s="199"/>
      <c r="K4815" s="199"/>
      <c r="L4815" s="199"/>
      <c r="M4815" s="199"/>
      <c r="N4815" s="199"/>
      <c r="O4815" s="199"/>
      <c r="P4815" s="199"/>
      <c r="Q4815" s="200" t="s">
        <v>1</v>
      </c>
    </row>
    <row r="4816" spans="1:17" x14ac:dyDescent="0.2">
      <c r="A4816" s="195" t="s">
        <v>82</v>
      </c>
      <c r="B4816" s="196" t="s">
        <v>205</v>
      </c>
      <c r="C4816" s="196" t="s">
        <v>214</v>
      </c>
      <c r="D4816" s="196" t="s">
        <v>195</v>
      </c>
      <c r="E4816" s="196"/>
      <c r="F4816" s="196"/>
      <c r="G4816" s="196"/>
      <c r="H4816" s="196">
        <v>143069</v>
      </c>
      <c r="I4816" s="196">
        <v>151086</v>
      </c>
      <c r="J4816" s="196">
        <v>168071</v>
      </c>
      <c r="K4816" s="196"/>
      <c r="L4816" s="196"/>
      <c r="M4816" s="196">
        <v>181765</v>
      </c>
      <c r="N4816" s="196"/>
      <c r="O4816" s="196"/>
      <c r="P4816" s="196"/>
      <c r="Q4816" s="197" t="s">
        <v>1</v>
      </c>
    </row>
    <row r="4817" spans="1:17" x14ac:dyDescent="0.2">
      <c r="A4817" s="198" t="s">
        <v>82</v>
      </c>
      <c r="B4817" s="199" t="s">
        <v>205</v>
      </c>
      <c r="C4817" s="199" t="s">
        <v>214</v>
      </c>
      <c r="D4817" s="199" t="s">
        <v>197</v>
      </c>
      <c r="E4817" s="199"/>
      <c r="F4817" s="199"/>
      <c r="G4817" s="199"/>
      <c r="H4817" s="199">
        <v>224319</v>
      </c>
      <c r="I4817" s="199">
        <v>229453</v>
      </c>
      <c r="J4817" s="199">
        <v>244409</v>
      </c>
      <c r="K4817" s="199"/>
      <c r="L4817" s="199"/>
      <c r="M4817" s="199">
        <v>251802</v>
      </c>
      <c r="N4817" s="199"/>
      <c r="O4817" s="199"/>
      <c r="P4817" s="199"/>
      <c r="Q4817" s="200" t="s">
        <v>1</v>
      </c>
    </row>
    <row r="4818" spans="1:17" x14ac:dyDescent="0.2">
      <c r="A4818" s="195" t="s">
        <v>82</v>
      </c>
      <c r="B4818" s="196" t="s">
        <v>205</v>
      </c>
      <c r="C4818" s="196" t="s">
        <v>215</v>
      </c>
      <c r="D4818" s="196" t="s">
        <v>195</v>
      </c>
      <c r="E4818" s="196"/>
      <c r="F4818" s="196"/>
      <c r="G4818" s="196"/>
      <c r="H4818" s="196">
        <v>120246</v>
      </c>
      <c r="I4818" s="196">
        <v>131523</v>
      </c>
      <c r="J4818" s="196">
        <v>137945</v>
      </c>
      <c r="K4818" s="196"/>
      <c r="L4818" s="196"/>
      <c r="M4818" s="196">
        <v>159949</v>
      </c>
      <c r="N4818" s="196"/>
      <c r="O4818" s="196"/>
      <c r="P4818" s="196"/>
      <c r="Q4818" s="197" t="s">
        <v>1</v>
      </c>
    </row>
    <row r="4819" spans="1:17" x14ac:dyDescent="0.2">
      <c r="A4819" s="198" t="s">
        <v>82</v>
      </c>
      <c r="B4819" s="199" t="s">
        <v>205</v>
      </c>
      <c r="C4819" s="199" t="s">
        <v>215</v>
      </c>
      <c r="D4819" s="199" t="s">
        <v>197</v>
      </c>
      <c r="E4819" s="199"/>
      <c r="F4819" s="199"/>
      <c r="G4819" s="199"/>
      <c r="H4819" s="199">
        <v>191000</v>
      </c>
      <c r="I4819" s="199">
        <v>203982</v>
      </c>
      <c r="J4819" s="199">
        <v>202584</v>
      </c>
      <c r="K4819" s="199"/>
      <c r="L4819" s="199"/>
      <c r="M4819" s="199">
        <v>223488</v>
      </c>
      <c r="N4819" s="199"/>
      <c r="O4819" s="199"/>
      <c r="P4819" s="199"/>
      <c r="Q4819" s="200" t="s">
        <v>1</v>
      </c>
    </row>
    <row r="4820" spans="1:17" x14ac:dyDescent="0.2">
      <c r="A4820" s="195" t="s">
        <v>82</v>
      </c>
      <c r="B4820" s="196" t="s">
        <v>205</v>
      </c>
      <c r="C4820" s="196" t="s">
        <v>213</v>
      </c>
      <c r="D4820" s="196" t="s">
        <v>195</v>
      </c>
      <c r="E4820" s="196"/>
      <c r="F4820" s="196"/>
      <c r="G4820" s="196"/>
      <c r="H4820" s="196">
        <v>109448</v>
      </c>
      <c r="I4820" s="196">
        <v>115974</v>
      </c>
      <c r="J4820" s="196">
        <v>122737</v>
      </c>
      <c r="K4820" s="196"/>
      <c r="L4820" s="196"/>
      <c r="M4820" s="196">
        <v>140853</v>
      </c>
      <c r="N4820" s="196"/>
      <c r="O4820" s="196"/>
      <c r="P4820" s="196"/>
      <c r="Q4820" s="197" t="s">
        <v>1</v>
      </c>
    </row>
    <row r="4821" spans="1:17" x14ac:dyDescent="0.2">
      <c r="A4821" s="198" t="s">
        <v>82</v>
      </c>
      <c r="B4821" s="199" t="s">
        <v>205</v>
      </c>
      <c r="C4821" s="199" t="s">
        <v>213</v>
      </c>
      <c r="D4821" s="199" t="s">
        <v>197</v>
      </c>
      <c r="E4821" s="199"/>
      <c r="F4821" s="199"/>
      <c r="G4821" s="199"/>
      <c r="H4821" s="199">
        <v>187606</v>
      </c>
      <c r="I4821" s="199">
        <v>188630</v>
      </c>
      <c r="J4821" s="199">
        <v>190372</v>
      </c>
      <c r="K4821" s="199"/>
      <c r="L4821" s="199"/>
      <c r="M4821" s="199">
        <v>197718</v>
      </c>
      <c r="N4821" s="199"/>
      <c r="O4821" s="199"/>
      <c r="P4821" s="199"/>
      <c r="Q4821" s="200" t="s">
        <v>1</v>
      </c>
    </row>
    <row r="4822" spans="1:17" x14ac:dyDescent="0.2">
      <c r="A4822" s="195" t="s">
        <v>82</v>
      </c>
      <c r="B4822" s="196" t="s">
        <v>205</v>
      </c>
      <c r="C4822" s="196" t="s">
        <v>212</v>
      </c>
      <c r="D4822" s="196" t="s">
        <v>195</v>
      </c>
      <c r="E4822" s="196"/>
      <c r="F4822" s="196"/>
      <c r="G4822" s="196"/>
      <c r="H4822" s="196"/>
      <c r="I4822" s="196"/>
      <c r="J4822" s="196"/>
      <c r="K4822" s="196"/>
      <c r="L4822" s="196"/>
      <c r="M4822" s="196"/>
      <c r="N4822" s="196"/>
      <c r="O4822" s="196"/>
      <c r="P4822" s="196"/>
      <c r="Q4822" s="197" t="s">
        <v>1</v>
      </c>
    </row>
    <row r="4823" spans="1:17" x14ac:dyDescent="0.2">
      <c r="A4823" s="198" t="s">
        <v>82</v>
      </c>
      <c r="B4823" s="199" t="s">
        <v>205</v>
      </c>
      <c r="C4823" s="199" t="s">
        <v>212</v>
      </c>
      <c r="D4823" s="199" t="s">
        <v>197</v>
      </c>
      <c r="E4823" s="199"/>
      <c r="F4823" s="199"/>
      <c r="G4823" s="199"/>
      <c r="H4823" s="199"/>
      <c r="I4823" s="199"/>
      <c r="J4823" s="199"/>
      <c r="K4823" s="199"/>
      <c r="L4823" s="199"/>
      <c r="M4823" s="199"/>
      <c r="N4823" s="199"/>
      <c r="O4823" s="199"/>
      <c r="P4823" s="199"/>
      <c r="Q4823" s="200" t="s">
        <v>1</v>
      </c>
    </row>
    <row r="4824" spans="1:17" x14ac:dyDescent="0.2">
      <c r="A4824" s="195" t="s">
        <v>82</v>
      </c>
      <c r="B4824" s="196" t="s">
        <v>205</v>
      </c>
      <c r="C4824" s="196" t="s">
        <v>210</v>
      </c>
      <c r="D4824" s="196" t="s">
        <v>195</v>
      </c>
      <c r="E4824" s="196"/>
      <c r="F4824" s="196"/>
      <c r="G4824" s="196"/>
      <c r="H4824" s="196"/>
      <c r="I4824" s="196"/>
      <c r="J4824" s="196"/>
      <c r="K4824" s="196"/>
      <c r="L4824" s="196"/>
      <c r="M4824" s="196"/>
      <c r="N4824" s="196"/>
      <c r="O4824" s="196"/>
      <c r="P4824" s="196"/>
      <c r="Q4824" s="197" t="s">
        <v>1</v>
      </c>
    </row>
    <row r="4825" spans="1:17" x14ac:dyDescent="0.2">
      <c r="A4825" s="198" t="s">
        <v>82</v>
      </c>
      <c r="B4825" s="199" t="s">
        <v>205</v>
      </c>
      <c r="C4825" s="199" t="s">
        <v>210</v>
      </c>
      <c r="D4825" s="199" t="s">
        <v>197</v>
      </c>
      <c r="E4825" s="199"/>
      <c r="F4825" s="199"/>
      <c r="G4825" s="199"/>
      <c r="H4825" s="199"/>
      <c r="I4825" s="199"/>
      <c r="J4825" s="199"/>
      <c r="K4825" s="199"/>
      <c r="L4825" s="199"/>
      <c r="M4825" s="199"/>
      <c r="N4825" s="199"/>
      <c r="O4825" s="199"/>
      <c r="P4825" s="199"/>
      <c r="Q4825" s="200" t="s">
        <v>1</v>
      </c>
    </row>
    <row r="4826" spans="1:17" x14ac:dyDescent="0.2">
      <c r="A4826" s="195" t="s">
        <v>82</v>
      </c>
      <c r="B4826" s="196" t="s">
        <v>205</v>
      </c>
      <c r="C4826" s="196" t="s">
        <v>206</v>
      </c>
      <c r="D4826" s="196" t="s">
        <v>195</v>
      </c>
      <c r="E4826" s="196"/>
      <c r="F4826" s="196"/>
      <c r="G4826" s="196"/>
      <c r="H4826" s="196"/>
      <c r="I4826" s="196"/>
      <c r="J4826" s="196"/>
      <c r="K4826" s="196"/>
      <c r="L4826" s="196"/>
      <c r="M4826" s="196"/>
      <c r="N4826" s="196"/>
      <c r="O4826" s="196"/>
      <c r="P4826" s="196"/>
      <c r="Q4826" s="197" t="s">
        <v>1</v>
      </c>
    </row>
    <row r="4827" spans="1:17" x14ac:dyDescent="0.2">
      <c r="A4827" s="198" t="s">
        <v>82</v>
      </c>
      <c r="B4827" s="199" t="s">
        <v>205</v>
      </c>
      <c r="C4827" s="199" t="s">
        <v>206</v>
      </c>
      <c r="D4827" s="199" t="s">
        <v>197</v>
      </c>
      <c r="E4827" s="199"/>
      <c r="F4827" s="199"/>
      <c r="G4827" s="199"/>
      <c r="H4827" s="199"/>
      <c r="I4827" s="199"/>
      <c r="J4827" s="199"/>
      <c r="K4827" s="199"/>
      <c r="L4827" s="199"/>
      <c r="M4827" s="199"/>
      <c r="N4827" s="199"/>
      <c r="O4827" s="199"/>
      <c r="P4827" s="199"/>
      <c r="Q4827" s="200" t="s">
        <v>1</v>
      </c>
    </row>
    <row r="4828" spans="1:17" x14ac:dyDescent="0.2">
      <c r="A4828" s="195" t="s">
        <v>82</v>
      </c>
      <c r="B4828" s="196" t="s">
        <v>205</v>
      </c>
      <c r="C4828" s="196" t="s">
        <v>211</v>
      </c>
      <c r="D4828" s="196" t="s">
        <v>195</v>
      </c>
      <c r="E4828" s="199"/>
      <c r="F4828" s="199"/>
      <c r="G4828" s="199"/>
      <c r="H4828" s="199"/>
      <c r="I4828" s="199"/>
      <c r="J4828" s="199"/>
      <c r="K4828" s="199"/>
      <c r="L4828" s="199"/>
      <c r="M4828" s="199"/>
      <c r="N4828" s="199"/>
      <c r="O4828" s="199"/>
      <c r="P4828" s="199"/>
      <c r="Q4828" s="200"/>
    </row>
    <row r="4829" spans="1:17" x14ac:dyDescent="0.2">
      <c r="A4829" s="198" t="s">
        <v>82</v>
      </c>
      <c r="B4829" s="199" t="s">
        <v>205</v>
      </c>
      <c r="C4829" s="199" t="s">
        <v>211</v>
      </c>
      <c r="D4829" s="199" t="s">
        <v>197</v>
      </c>
      <c r="E4829" s="199"/>
      <c r="F4829" s="199"/>
      <c r="G4829" s="199"/>
      <c r="H4829" s="199"/>
      <c r="I4829" s="199"/>
      <c r="J4829" s="199"/>
      <c r="K4829" s="199"/>
      <c r="L4829" s="199"/>
      <c r="M4829" s="199"/>
      <c r="N4829" s="199"/>
      <c r="O4829" s="199"/>
      <c r="P4829" s="199"/>
      <c r="Q4829" s="200"/>
    </row>
    <row r="4830" spans="1:17" x14ac:dyDescent="0.2">
      <c r="A4830" s="195" t="s">
        <v>82</v>
      </c>
      <c r="B4830" s="196" t="s">
        <v>205</v>
      </c>
      <c r="C4830" s="196" t="s">
        <v>1087</v>
      </c>
      <c r="D4830" s="196" t="s">
        <v>195</v>
      </c>
      <c r="E4830" s="199"/>
      <c r="F4830" s="199"/>
      <c r="G4830" s="199"/>
      <c r="H4830" s="199"/>
      <c r="I4830" s="199"/>
      <c r="J4830" s="199"/>
      <c r="K4830" s="199"/>
      <c r="L4830" s="199"/>
      <c r="M4830" s="199"/>
      <c r="N4830" s="199"/>
      <c r="O4830" s="199"/>
      <c r="P4830" s="199"/>
      <c r="Q4830" s="200"/>
    </row>
    <row r="4831" spans="1:17" x14ac:dyDescent="0.2">
      <c r="A4831" s="198" t="s">
        <v>82</v>
      </c>
      <c r="B4831" s="199" t="s">
        <v>205</v>
      </c>
      <c r="C4831" s="199" t="s">
        <v>1087</v>
      </c>
      <c r="D4831" s="199" t="s">
        <v>197</v>
      </c>
      <c r="E4831" s="199"/>
      <c r="F4831" s="199"/>
      <c r="G4831" s="199"/>
      <c r="H4831" s="199"/>
      <c r="I4831" s="199"/>
      <c r="J4831" s="199"/>
      <c r="K4831" s="199"/>
      <c r="L4831" s="199"/>
      <c r="M4831" s="199"/>
      <c r="N4831" s="199"/>
      <c r="O4831" s="199"/>
      <c r="P4831" s="199"/>
      <c r="Q4831" s="200"/>
    </row>
    <row r="4832" spans="1:17" x14ac:dyDescent="0.2">
      <c r="A4832" s="195" t="s">
        <v>82</v>
      </c>
      <c r="B4832" s="196" t="s">
        <v>209</v>
      </c>
      <c r="C4832" s="196" t="s">
        <v>214</v>
      </c>
      <c r="D4832" s="196" t="s">
        <v>195</v>
      </c>
      <c r="E4832" s="196">
        <v>5.0226499999999996</v>
      </c>
      <c r="F4832" s="196"/>
      <c r="G4832" s="196"/>
      <c r="H4832" s="196">
        <v>5.8577000000000004</v>
      </c>
      <c r="I4832" s="196">
        <v>6.9839399999999996</v>
      </c>
      <c r="J4832" s="196">
        <v>7.9608600000000003</v>
      </c>
      <c r="K4832" s="196"/>
      <c r="L4832" s="196"/>
      <c r="M4832" s="196">
        <v>6.9898199999999999</v>
      </c>
      <c r="N4832" s="196"/>
      <c r="O4832" s="196"/>
      <c r="P4832" s="196"/>
      <c r="Q4832" s="197" t="s">
        <v>1</v>
      </c>
    </row>
    <row r="4833" spans="1:17" x14ac:dyDescent="0.2">
      <c r="A4833" s="198" t="s">
        <v>82</v>
      </c>
      <c r="B4833" s="199" t="s">
        <v>209</v>
      </c>
      <c r="C4833" s="199" t="s">
        <v>214</v>
      </c>
      <c r="D4833" s="199" t="s">
        <v>197</v>
      </c>
      <c r="E4833" s="199">
        <v>5.1706200000000004</v>
      </c>
      <c r="F4833" s="199"/>
      <c r="G4833" s="199"/>
      <c r="H4833" s="199">
        <v>6.22105</v>
      </c>
      <c r="I4833" s="199">
        <v>7.5819900000000002</v>
      </c>
      <c r="J4833" s="199">
        <v>8.5629600000000003</v>
      </c>
      <c r="K4833" s="199"/>
      <c r="L4833" s="199"/>
      <c r="M4833" s="199">
        <v>7.4433699999999998</v>
      </c>
      <c r="N4833" s="199"/>
      <c r="O4833" s="199"/>
      <c r="P4833" s="199"/>
      <c r="Q4833" s="200" t="s">
        <v>1</v>
      </c>
    </row>
    <row r="4834" spans="1:17" x14ac:dyDescent="0.2">
      <c r="A4834" s="195" t="s">
        <v>82</v>
      </c>
      <c r="B4834" s="196" t="s">
        <v>209</v>
      </c>
      <c r="C4834" s="196" t="s">
        <v>215</v>
      </c>
      <c r="D4834" s="196" t="s">
        <v>195</v>
      </c>
      <c r="E4834" s="196">
        <v>4.7509499999999996</v>
      </c>
      <c r="F4834" s="196"/>
      <c r="G4834" s="196"/>
      <c r="H4834" s="196">
        <v>5.4093099999999996</v>
      </c>
      <c r="I4834" s="196">
        <v>5.6451700000000002</v>
      </c>
      <c r="J4834" s="196">
        <v>7.1109799999999996</v>
      </c>
      <c r="K4834" s="196"/>
      <c r="L4834" s="196"/>
      <c r="M4834" s="196">
        <v>5.1565799999999999</v>
      </c>
      <c r="N4834" s="196"/>
      <c r="O4834" s="196"/>
      <c r="P4834" s="196"/>
      <c r="Q4834" s="197" t="s">
        <v>1</v>
      </c>
    </row>
    <row r="4835" spans="1:17" x14ac:dyDescent="0.2">
      <c r="A4835" s="198" t="s">
        <v>82</v>
      </c>
      <c r="B4835" s="199" t="s">
        <v>209</v>
      </c>
      <c r="C4835" s="199" t="s">
        <v>215</v>
      </c>
      <c r="D4835" s="199" t="s">
        <v>197</v>
      </c>
      <c r="E4835" s="199">
        <v>5.2085499999999998</v>
      </c>
      <c r="F4835" s="199"/>
      <c r="G4835" s="199"/>
      <c r="H4835" s="199">
        <v>5.7793599999999996</v>
      </c>
      <c r="I4835" s="199">
        <v>6.29908</v>
      </c>
      <c r="J4835" s="199">
        <v>7.9534099999999999</v>
      </c>
      <c r="K4835" s="199"/>
      <c r="L4835" s="199"/>
      <c r="M4835" s="199">
        <v>5.7611499999999998</v>
      </c>
      <c r="N4835" s="199"/>
      <c r="O4835" s="199"/>
      <c r="P4835" s="199"/>
      <c r="Q4835" s="200" t="s">
        <v>1</v>
      </c>
    </row>
    <row r="4836" spans="1:17" x14ac:dyDescent="0.2">
      <c r="A4836" s="195" t="s">
        <v>82</v>
      </c>
      <c r="B4836" s="196" t="s">
        <v>209</v>
      </c>
      <c r="C4836" s="196" t="s">
        <v>213</v>
      </c>
      <c r="D4836" s="196" t="s">
        <v>195</v>
      </c>
      <c r="E4836" s="196">
        <v>5.3756599999999999</v>
      </c>
      <c r="F4836" s="196"/>
      <c r="G4836" s="196"/>
      <c r="H4836" s="196">
        <v>5.7322699999999998</v>
      </c>
      <c r="I4836" s="196">
        <v>5.8676700000000004</v>
      </c>
      <c r="J4836" s="196">
        <v>7.4556399999999998</v>
      </c>
      <c r="K4836" s="196"/>
      <c r="L4836" s="196"/>
      <c r="M4836" s="196">
        <v>4.9724500000000003</v>
      </c>
      <c r="N4836" s="196"/>
      <c r="O4836" s="196"/>
      <c r="P4836" s="196"/>
      <c r="Q4836" s="197" t="s">
        <v>1</v>
      </c>
    </row>
    <row r="4837" spans="1:17" x14ac:dyDescent="0.2">
      <c r="A4837" s="198" t="s">
        <v>82</v>
      </c>
      <c r="B4837" s="199" t="s">
        <v>209</v>
      </c>
      <c r="C4837" s="199" t="s">
        <v>213</v>
      </c>
      <c r="D4837" s="199" t="s">
        <v>197</v>
      </c>
      <c r="E4837" s="199">
        <v>6.3228099999999996</v>
      </c>
      <c r="F4837" s="199"/>
      <c r="G4837" s="199"/>
      <c r="H4837" s="199">
        <v>6.9628500000000004</v>
      </c>
      <c r="I4837" s="199">
        <v>7.0409100000000002</v>
      </c>
      <c r="J4837" s="199">
        <v>8.9394200000000001</v>
      </c>
      <c r="K4837" s="199"/>
      <c r="L4837" s="199"/>
      <c r="M4837" s="199">
        <v>6.2170199999999998</v>
      </c>
      <c r="N4837" s="199"/>
      <c r="O4837" s="199"/>
      <c r="P4837" s="199"/>
      <c r="Q4837" s="200" t="s">
        <v>1</v>
      </c>
    </row>
    <row r="4838" spans="1:17" x14ac:dyDescent="0.2">
      <c r="A4838" s="195" t="s">
        <v>82</v>
      </c>
      <c r="B4838" s="196" t="s">
        <v>209</v>
      </c>
      <c r="C4838" s="196" t="s">
        <v>212</v>
      </c>
      <c r="D4838" s="196" t="s">
        <v>195</v>
      </c>
      <c r="E4838" s="196">
        <v>5.7454400000000003</v>
      </c>
      <c r="F4838" s="196"/>
      <c r="G4838" s="196"/>
      <c r="H4838" s="196">
        <v>6.4043200000000002</v>
      </c>
      <c r="I4838" s="196">
        <v>6.1569200000000004</v>
      </c>
      <c r="J4838" s="196">
        <v>7.8464400000000003</v>
      </c>
      <c r="K4838" s="196"/>
      <c r="L4838" s="196"/>
      <c r="M4838" s="196">
        <v>4.9820399999999996</v>
      </c>
      <c r="N4838" s="196"/>
      <c r="O4838" s="196"/>
      <c r="P4838" s="196"/>
      <c r="Q4838" s="197" t="s">
        <v>1</v>
      </c>
    </row>
    <row r="4839" spans="1:17" x14ac:dyDescent="0.2">
      <c r="A4839" s="198" t="s">
        <v>82</v>
      </c>
      <c r="B4839" s="199" t="s">
        <v>209</v>
      </c>
      <c r="C4839" s="199" t="s">
        <v>212</v>
      </c>
      <c r="D4839" s="199" t="s">
        <v>197</v>
      </c>
      <c r="E4839" s="199">
        <v>7.8139099999999999</v>
      </c>
      <c r="F4839" s="199"/>
      <c r="G4839" s="199"/>
      <c r="H4839" s="199">
        <v>8.7670399999999997</v>
      </c>
      <c r="I4839" s="199">
        <v>8.5486000000000004</v>
      </c>
      <c r="J4839" s="199">
        <v>11.200049999999999</v>
      </c>
      <c r="K4839" s="199"/>
      <c r="L4839" s="199"/>
      <c r="M4839" s="199">
        <v>6.8767800000000001</v>
      </c>
      <c r="N4839" s="199"/>
      <c r="O4839" s="199"/>
      <c r="P4839" s="199"/>
      <c r="Q4839" s="200" t="s">
        <v>1</v>
      </c>
    </row>
    <row r="4840" spans="1:17" x14ac:dyDescent="0.2">
      <c r="A4840" s="195" t="s">
        <v>82</v>
      </c>
      <c r="B4840" s="196" t="s">
        <v>209</v>
      </c>
      <c r="C4840" s="196" t="s">
        <v>210</v>
      </c>
      <c r="D4840" s="196" t="s">
        <v>195</v>
      </c>
      <c r="E4840" s="196">
        <v>5.0596500000000004</v>
      </c>
      <c r="F4840" s="196"/>
      <c r="G4840" s="196"/>
      <c r="H4840" s="196">
        <v>5.9898199999999999</v>
      </c>
      <c r="I4840" s="196">
        <v>5.2839</v>
      </c>
      <c r="J4840" s="196">
        <v>7.0763600000000002</v>
      </c>
      <c r="K4840" s="196"/>
      <c r="L4840" s="196"/>
      <c r="M4840" s="196">
        <v>4.4519599999999997</v>
      </c>
      <c r="N4840" s="196"/>
      <c r="O4840" s="196"/>
      <c r="P4840" s="196"/>
      <c r="Q4840" s="197" t="s">
        <v>1</v>
      </c>
    </row>
    <row r="4841" spans="1:17" x14ac:dyDescent="0.2">
      <c r="A4841" s="198" t="s">
        <v>82</v>
      </c>
      <c r="B4841" s="199" t="s">
        <v>209</v>
      </c>
      <c r="C4841" s="199" t="s">
        <v>210</v>
      </c>
      <c r="D4841" s="199" t="s">
        <v>197</v>
      </c>
      <c r="E4841" s="199">
        <v>7.3406399999999996</v>
      </c>
      <c r="F4841" s="199"/>
      <c r="G4841" s="199"/>
      <c r="H4841" s="199">
        <v>8.4355499999999992</v>
      </c>
      <c r="I4841" s="199">
        <v>7.6881399999999998</v>
      </c>
      <c r="J4841" s="199">
        <v>10.730600000000001</v>
      </c>
      <c r="K4841" s="199"/>
      <c r="L4841" s="199"/>
      <c r="M4841" s="199">
        <v>6.2917800000000002</v>
      </c>
      <c r="N4841" s="199"/>
      <c r="O4841" s="199"/>
      <c r="P4841" s="199"/>
      <c r="Q4841" s="200" t="s">
        <v>1</v>
      </c>
    </row>
    <row r="4842" spans="1:17" x14ac:dyDescent="0.2">
      <c r="A4842" s="195" t="s">
        <v>82</v>
      </c>
      <c r="B4842" s="196" t="s">
        <v>209</v>
      </c>
      <c r="C4842" s="196" t="s">
        <v>206</v>
      </c>
      <c r="D4842" s="196" t="s">
        <v>195</v>
      </c>
      <c r="E4842" s="196">
        <v>3.8563399999999999</v>
      </c>
      <c r="F4842" s="196"/>
      <c r="G4842" s="196"/>
      <c r="H4842" s="196">
        <v>4.9113899999999999</v>
      </c>
      <c r="I4842" s="196">
        <v>4.0509599999999999</v>
      </c>
      <c r="J4842" s="196">
        <v>5.5156499999999999</v>
      </c>
      <c r="K4842" s="196"/>
      <c r="L4842" s="196"/>
      <c r="M4842" s="196">
        <v>3.7972299999999999</v>
      </c>
      <c r="N4842" s="196"/>
      <c r="O4842" s="196"/>
      <c r="P4842" s="196"/>
      <c r="Q4842" s="197" t="s">
        <v>1</v>
      </c>
    </row>
    <row r="4843" spans="1:17" x14ac:dyDescent="0.2">
      <c r="A4843" s="198" t="s">
        <v>82</v>
      </c>
      <c r="B4843" s="199" t="s">
        <v>209</v>
      </c>
      <c r="C4843" s="199" t="s">
        <v>206</v>
      </c>
      <c r="D4843" s="199" t="s">
        <v>197</v>
      </c>
      <c r="E4843" s="199">
        <v>6.2946099999999996</v>
      </c>
      <c r="F4843" s="199"/>
      <c r="G4843" s="199"/>
      <c r="H4843" s="199">
        <v>7.2301299999999999</v>
      </c>
      <c r="I4843" s="199">
        <v>6.6230900000000004</v>
      </c>
      <c r="J4843" s="199">
        <v>9.1568500000000004</v>
      </c>
      <c r="K4843" s="199"/>
      <c r="L4843" s="199"/>
      <c r="M4843" s="199">
        <v>5.6336399999999998</v>
      </c>
      <c r="N4843" s="199"/>
      <c r="O4843" s="199"/>
      <c r="P4843" s="199"/>
      <c r="Q4843" s="200" t="s">
        <v>1</v>
      </c>
    </row>
    <row r="4844" spans="1:17" x14ac:dyDescent="0.2">
      <c r="A4844" s="195" t="s">
        <v>82</v>
      </c>
      <c r="B4844" s="196" t="s">
        <v>209</v>
      </c>
      <c r="C4844" s="196" t="s">
        <v>211</v>
      </c>
      <c r="D4844" s="196" t="s">
        <v>195</v>
      </c>
      <c r="E4844" s="196"/>
      <c r="F4844" s="196"/>
      <c r="G4844" s="196"/>
      <c r="H4844" s="196"/>
      <c r="I4844" s="196"/>
      <c r="J4844" s="196"/>
      <c r="K4844" s="196"/>
      <c r="L4844" s="196"/>
      <c r="M4844" s="196"/>
      <c r="N4844" s="196"/>
      <c r="O4844" s="196"/>
      <c r="P4844" s="196"/>
      <c r="Q4844" s="197" t="s">
        <v>1</v>
      </c>
    </row>
    <row r="4845" spans="1:17" x14ac:dyDescent="0.2">
      <c r="A4845" s="198" t="s">
        <v>82</v>
      </c>
      <c r="B4845" s="199" t="s">
        <v>209</v>
      </c>
      <c r="C4845" s="199" t="s">
        <v>211</v>
      </c>
      <c r="D4845" s="199" t="s">
        <v>197</v>
      </c>
      <c r="E4845" s="199"/>
      <c r="F4845" s="199"/>
      <c r="G4845" s="199"/>
      <c r="H4845" s="199"/>
      <c r="I4845" s="199"/>
      <c r="J4845" s="199"/>
      <c r="K4845" s="199"/>
      <c r="L4845" s="199"/>
      <c r="M4845" s="199"/>
      <c r="N4845" s="199"/>
      <c r="O4845" s="199"/>
      <c r="P4845" s="199"/>
      <c r="Q4845" s="200" t="s">
        <v>1</v>
      </c>
    </row>
    <row r="4846" spans="1:17" x14ac:dyDescent="0.2">
      <c r="A4846" s="195" t="s">
        <v>82</v>
      </c>
      <c r="B4846" s="196" t="s">
        <v>207</v>
      </c>
      <c r="C4846" s="196" t="s">
        <v>214</v>
      </c>
      <c r="D4846" s="196" t="s">
        <v>195</v>
      </c>
      <c r="E4846" s="196"/>
      <c r="F4846" s="196"/>
      <c r="G4846" s="196"/>
      <c r="H4846" s="196">
        <v>5.0332400000000002</v>
      </c>
      <c r="I4846" s="196">
        <v>4.0486899999999997</v>
      </c>
      <c r="J4846" s="196">
        <v>5.1900700000000004</v>
      </c>
      <c r="K4846" s="196"/>
      <c r="L4846" s="196"/>
      <c r="M4846" s="196">
        <v>3.7152400000000001</v>
      </c>
      <c r="N4846" s="196"/>
      <c r="O4846" s="196"/>
      <c r="P4846" s="196"/>
      <c r="Q4846" s="197" t="s">
        <v>1</v>
      </c>
    </row>
    <row r="4847" spans="1:17" x14ac:dyDescent="0.2">
      <c r="A4847" s="198" t="s">
        <v>82</v>
      </c>
      <c r="B4847" s="199" t="s">
        <v>207</v>
      </c>
      <c r="C4847" s="199" t="s">
        <v>214</v>
      </c>
      <c r="D4847" s="199" t="s">
        <v>197</v>
      </c>
      <c r="E4847" s="199"/>
      <c r="F4847" s="199"/>
      <c r="G4847" s="199"/>
      <c r="H4847" s="199">
        <v>8.1923499999999994</v>
      </c>
      <c r="I4847" s="199">
        <v>7.2332900000000002</v>
      </c>
      <c r="J4847" s="199">
        <v>9.9669000000000008</v>
      </c>
      <c r="K4847" s="199"/>
      <c r="L4847" s="199"/>
      <c r="M4847" s="199">
        <v>6.4097999999999997</v>
      </c>
      <c r="N4847" s="199"/>
      <c r="O4847" s="199"/>
      <c r="P4847" s="199"/>
      <c r="Q4847" s="200" t="s">
        <v>1</v>
      </c>
    </row>
    <row r="4848" spans="1:17" x14ac:dyDescent="0.2">
      <c r="A4848" s="195" t="s">
        <v>82</v>
      </c>
      <c r="B4848" s="196" t="s">
        <v>207</v>
      </c>
      <c r="C4848" s="196" t="s">
        <v>215</v>
      </c>
      <c r="D4848" s="196" t="s">
        <v>195</v>
      </c>
      <c r="E4848" s="196"/>
      <c r="F4848" s="196"/>
      <c r="G4848" s="196"/>
      <c r="H4848" s="196">
        <v>4.6745799999999997</v>
      </c>
      <c r="I4848" s="196">
        <v>3.4762</v>
      </c>
      <c r="J4848" s="196">
        <v>5.2636900000000004</v>
      </c>
      <c r="K4848" s="196"/>
      <c r="L4848" s="196"/>
      <c r="M4848" s="196">
        <v>3.3191799999999998</v>
      </c>
      <c r="N4848" s="196"/>
      <c r="O4848" s="196"/>
      <c r="P4848" s="196"/>
      <c r="Q4848" s="197" t="s">
        <v>1</v>
      </c>
    </row>
    <row r="4849" spans="1:17" x14ac:dyDescent="0.2">
      <c r="A4849" s="198" t="s">
        <v>82</v>
      </c>
      <c r="B4849" s="199" t="s">
        <v>207</v>
      </c>
      <c r="C4849" s="199" t="s">
        <v>215</v>
      </c>
      <c r="D4849" s="199" t="s">
        <v>197</v>
      </c>
      <c r="E4849" s="199"/>
      <c r="F4849" s="199"/>
      <c r="G4849" s="199"/>
      <c r="H4849" s="199">
        <v>6.8481699999999996</v>
      </c>
      <c r="I4849" s="199">
        <v>6.0480799999999997</v>
      </c>
      <c r="J4849" s="199">
        <v>8.7489600000000003</v>
      </c>
      <c r="K4849" s="199"/>
      <c r="L4849" s="199"/>
      <c r="M4849" s="199">
        <v>5.2875300000000003</v>
      </c>
      <c r="N4849" s="199"/>
      <c r="O4849" s="199"/>
      <c r="P4849" s="199"/>
      <c r="Q4849" s="200" t="s">
        <v>1</v>
      </c>
    </row>
    <row r="4850" spans="1:17" x14ac:dyDescent="0.2">
      <c r="A4850" s="195" t="s">
        <v>82</v>
      </c>
      <c r="B4850" s="196" t="s">
        <v>207</v>
      </c>
      <c r="C4850" s="196" t="s">
        <v>213</v>
      </c>
      <c r="D4850" s="196" t="s">
        <v>195</v>
      </c>
      <c r="E4850" s="196"/>
      <c r="F4850" s="196"/>
      <c r="G4850" s="196"/>
      <c r="H4850" s="196">
        <v>6.6095300000000003</v>
      </c>
      <c r="I4850" s="196">
        <v>3.3542000000000001</v>
      </c>
      <c r="J4850" s="196">
        <v>4.7825800000000003</v>
      </c>
      <c r="K4850" s="196"/>
      <c r="L4850" s="196"/>
      <c r="M4850" s="196">
        <v>1.62226</v>
      </c>
      <c r="N4850" s="196"/>
      <c r="O4850" s="196"/>
      <c r="P4850" s="196"/>
      <c r="Q4850" s="197" t="s">
        <v>1</v>
      </c>
    </row>
    <row r="4851" spans="1:17" x14ac:dyDescent="0.2">
      <c r="A4851" s="198" t="s">
        <v>82</v>
      </c>
      <c r="B4851" s="199" t="s">
        <v>207</v>
      </c>
      <c r="C4851" s="199" t="s">
        <v>213</v>
      </c>
      <c r="D4851" s="199" t="s">
        <v>197</v>
      </c>
      <c r="E4851" s="199"/>
      <c r="F4851" s="199"/>
      <c r="G4851" s="199"/>
      <c r="H4851" s="199">
        <v>8.8989700000000003</v>
      </c>
      <c r="I4851" s="199">
        <v>5.8681000000000001</v>
      </c>
      <c r="J4851" s="199">
        <v>8.0458300000000005</v>
      </c>
      <c r="K4851" s="199"/>
      <c r="L4851" s="199"/>
      <c r="M4851" s="199">
        <v>2.30783</v>
      </c>
      <c r="N4851" s="199"/>
      <c r="O4851" s="199"/>
      <c r="P4851" s="199"/>
      <c r="Q4851" s="200" t="s">
        <v>1</v>
      </c>
    </row>
    <row r="4852" spans="1:17" x14ac:dyDescent="0.2">
      <c r="A4852" s="195" t="s">
        <v>82</v>
      </c>
      <c r="B4852" s="196" t="s">
        <v>207</v>
      </c>
      <c r="C4852" s="196" t="s">
        <v>212</v>
      </c>
      <c r="D4852" s="196" t="s">
        <v>195</v>
      </c>
      <c r="E4852" s="196"/>
      <c r="F4852" s="196"/>
      <c r="G4852" s="196"/>
      <c r="H4852" s="196"/>
      <c r="I4852" s="196"/>
      <c r="J4852" s="196"/>
      <c r="K4852" s="196"/>
      <c r="L4852" s="196"/>
      <c r="M4852" s="196"/>
      <c r="N4852" s="196"/>
      <c r="O4852" s="196"/>
      <c r="P4852" s="196"/>
      <c r="Q4852" s="197" t="s">
        <v>1</v>
      </c>
    </row>
    <row r="4853" spans="1:17" x14ac:dyDescent="0.2">
      <c r="A4853" s="198" t="s">
        <v>82</v>
      </c>
      <c r="B4853" s="199" t="s">
        <v>207</v>
      </c>
      <c r="C4853" s="199" t="s">
        <v>212</v>
      </c>
      <c r="D4853" s="199" t="s">
        <v>197</v>
      </c>
      <c r="E4853" s="199"/>
      <c r="F4853" s="199"/>
      <c r="G4853" s="199"/>
      <c r="H4853" s="199"/>
      <c r="I4853" s="199"/>
      <c r="J4853" s="199"/>
      <c r="K4853" s="199"/>
      <c r="L4853" s="199"/>
      <c r="M4853" s="199"/>
      <c r="N4853" s="199"/>
      <c r="O4853" s="199"/>
      <c r="P4853" s="199"/>
      <c r="Q4853" s="200" t="s">
        <v>1</v>
      </c>
    </row>
    <row r="4854" spans="1:17" x14ac:dyDescent="0.2">
      <c r="A4854" s="195" t="s">
        <v>82</v>
      </c>
      <c r="B4854" s="196" t="s">
        <v>207</v>
      </c>
      <c r="C4854" s="196" t="s">
        <v>210</v>
      </c>
      <c r="D4854" s="196" t="s">
        <v>195</v>
      </c>
      <c r="E4854" s="196"/>
      <c r="F4854" s="196"/>
      <c r="G4854" s="196"/>
      <c r="H4854" s="196"/>
      <c r="I4854" s="196"/>
      <c r="J4854" s="196"/>
      <c r="K4854" s="196"/>
      <c r="L4854" s="196"/>
      <c r="M4854" s="196"/>
      <c r="N4854" s="196"/>
      <c r="O4854" s="196"/>
      <c r="P4854" s="196"/>
      <c r="Q4854" s="197" t="s">
        <v>1</v>
      </c>
    </row>
    <row r="4855" spans="1:17" x14ac:dyDescent="0.2">
      <c r="A4855" s="198" t="s">
        <v>82</v>
      </c>
      <c r="B4855" s="199" t="s">
        <v>207</v>
      </c>
      <c r="C4855" s="199" t="s">
        <v>210</v>
      </c>
      <c r="D4855" s="199" t="s">
        <v>197</v>
      </c>
      <c r="E4855" s="199"/>
      <c r="F4855" s="199"/>
      <c r="G4855" s="199"/>
      <c r="H4855" s="199"/>
      <c r="I4855" s="199"/>
      <c r="J4855" s="199"/>
      <c r="K4855" s="199"/>
      <c r="L4855" s="199"/>
      <c r="M4855" s="199"/>
      <c r="N4855" s="199"/>
      <c r="O4855" s="199"/>
      <c r="P4855" s="199"/>
      <c r="Q4855" s="200" t="s">
        <v>1</v>
      </c>
    </row>
    <row r="4856" spans="1:17" x14ac:dyDescent="0.2">
      <c r="A4856" s="195" t="s">
        <v>82</v>
      </c>
      <c r="B4856" s="196" t="s">
        <v>207</v>
      </c>
      <c r="C4856" s="196" t="s">
        <v>206</v>
      </c>
      <c r="D4856" s="196" t="s">
        <v>195</v>
      </c>
      <c r="E4856" s="196"/>
      <c r="F4856" s="196"/>
      <c r="G4856" s="196"/>
      <c r="H4856" s="196"/>
      <c r="I4856" s="196"/>
      <c r="J4856" s="196"/>
      <c r="K4856" s="196"/>
      <c r="L4856" s="196"/>
      <c r="M4856" s="196"/>
      <c r="N4856" s="196"/>
      <c r="O4856" s="196"/>
      <c r="P4856" s="196"/>
      <c r="Q4856" s="197" t="s">
        <v>1</v>
      </c>
    </row>
    <row r="4857" spans="1:17" x14ac:dyDescent="0.2">
      <c r="A4857" s="198" t="s">
        <v>82</v>
      </c>
      <c r="B4857" s="199" t="s">
        <v>207</v>
      </c>
      <c r="C4857" s="199" t="s">
        <v>206</v>
      </c>
      <c r="D4857" s="199" t="s">
        <v>197</v>
      </c>
      <c r="E4857" s="199"/>
      <c r="F4857" s="199"/>
      <c r="G4857" s="199"/>
      <c r="H4857" s="199"/>
      <c r="I4857" s="199"/>
      <c r="J4857" s="199"/>
      <c r="K4857" s="199"/>
      <c r="L4857" s="199"/>
      <c r="M4857" s="199"/>
      <c r="N4857" s="199"/>
      <c r="O4857" s="199"/>
      <c r="P4857" s="199"/>
      <c r="Q4857" s="200" t="s">
        <v>1</v>
      </c>
    </row>
    <row r="4858" spans="1:17" x14ac:dyDescent="0.2">
      <c r="A4858" s="195" t="s">
        <v>82</v>
      </c>
      <c r="B4858" s="196" t="s">
        <v>207</v>
      </c>
      <c r="C4858" s="196" t="s">
        <v>211</v>
      </c>
      <c r="D4858" s="196" t="s">
        <v>195</v>
      </c>
      <c r="E4858" s="199"/>
      <c r="F4858" s="199"/>
      <c r="G4858" s="199"/>
      <c r="H4858" s="199"/>
      <c r="I4858" s="199"/>
      <c r="J4858" s="199"/>
      <c r="K4858" s="199"/>
      <c r="L4858" s="199"/>
      <c r="M4858" s="199"/>
      <c r="N4858" s="199"/>
      <c r="O4858" s="199"/>
      <c r="P4858" s="199"/>
      <c r="Q4858" s="200"/>
    </row>
    <row r="4859" spans="1:17" x14ac:dyDescent="0.2">
      <c r="A4859" s="198" t="s">
        <v>82</v>
      </c>
      <c r="B4859" s="199" t="s">
        <v>207</v>
      </c>
      <c r="C4859" s="199" t="s">
        <v>211</v>
      </c>
      <c r="D4859" s="199" t="s">
        <v>197</v>
      </c>
      <c r="E4859" s="199"/>
      <c r="F4859" s="199"/>
      <c r="G4859" s="199"/>
      <c r="H4859" s="199"/>
      <c r="I4859" s="199"/>
      <c r="J4859" s="199"/>
      <c r="K4859" s="199"/>
      <c r="L4859" s="199"/>
      <c r="M4859" s="199"/>
      <c r="N4859" s="199"/>
      <c r="O4859" s="199"/>
      <c r="P4859" s="199"/>
      <c r="Q4859" s="200"/>
    </row>
    <row r="4860" spans="1:17" x14ac:dyDescent="0.2">
      <c r="A4860" s="195" t="s">
        <v>82</v>
      </c>
      <c r="B4860" s="196" t="s">
        <v>207</v>
      </c>
      <c r="C4860" s="196" t="s">
        <v>1087</v>
      </c>
      <c r="D4860" s="196" t="s">
        <v>195</v>
      </c>
      <c r="E4860" s="199"/>
      <c r="F4860" s="199"/>
      <c r="G4860" s="199"/>
      <c r="H4860" s="199"/>
      <c r="I4860" s="199"/>
      <c r="J4860" s="199"/>
      <c r="K4860" s="199"/>
      <c r="L4860" s="199"/>
      <c r="M4860" s="199"/>
      <c r="N4860" s="199"/>
      <c r="O4860" s="199"/>
      <c r="P4860" s="199"/>
      <c r="Q4860" s="200"/>
    </row>
    <row r="4861" spans="1:17" x14ac:dyDescent="0.2">
      <c r="A4861" s="198" t="s">
        <v>82</v>
      </c>
      <c r="B4861" s="199" t="s">
        <v>207</v>
      </c>
      <c r="C4861" s="199" t="s">
        <v>1087</v>
      </c>
      <c r="D4861" s="199" t="s">
        <v>197</v>
      </c>
      <c r="E4861" s="199"/>
      <c r="F4861" s="199"/>
      <c r="G4861" s="199"/>
      <c r="H4861" s="199"/>
      <c r="I4861" s="199"/>
      <c r="J4861" s="199"/>
      <c r="K4861" s="199"/>
      <c r="L4861" s="199"/>
      <c r="M4861" s="199"/>
      <c r="N4861" s="199"/>
      <c r="O4861" s="199"/>
      <c r="P4861" s="199"/>
      <c r="Q4861" s="200"/>
    </row>
    <row r="4862" spans="1:17" x14ac:dyDescent="0.2">
      <c r="A4862" s="195" t="s">
        <v>83</v>
      </c>
      <c r="B4862" s="196" t="s">
        <v>208</v>
      </c>
      <c r="C4862" s="196" t="s">
        <v>214</v>
      </c>
      <c r="D4862" s="196" t="s">
        <v>195</v>
      </c>
      <c r="E4862" s="196">
        <v>255722</v>
      </c>
      <c r="F4862" s="196">
        <v>245168</v>
      </c>
      <c r="G4862" s="196"/>
      <c r="H4862" s="196">
        <v>242194</v>
      </c>
      <c r="I4862" s="196">
        <v>275660</v>
      </c>
      <c r="J4862" s="196">
        <v>269072</v>
      </c>
      <c r="K4862" s="196">
        <v>275199</v>
      </c>
      <c r="L4862" s="196">
        <v>271817</v>
      </c>
      <c r="M4862" s="196">
        <v>275956</v>
      </c>
      <c r="N4862" s="196">
        <v>280881</v>
      </c>
      <c r="O4862" s="196"/>
      <c r="P4862" s="196"/>
      <c r="Q4862" s="197" t="s">
        <v>1</v>
      </c>
    </row>
    <row r="4863" spans="1:17" x14ac:dyDescent="0.2">
      <c r="A4863" s="198" t="s">
        <v>83</v>
      </c>
      <c r="B4863" s="199" t="s">
        <v>208</v>
      </c>
      <c r="C4863" s="199" t="s">
        <v>214</v>
      </c>
      <c r="D4863" s="199" t="s">
        <v>197</v>
      </c>
      <c r="E4863" s="199">
        <v>249247</v>
      </c>
      <c r="F4863" s="199">
        <v>241148</v>
      </c>
      <c r="G4863" s="199"/>
      <c r="H4863" s="199">
        <v>238153</v>
      </c>
      <c r="I4863" s="199">
        <v>269157</v>
      </c>
      <c r="J4863" s="199">
        <v>262720</v>
      </c>
      <c r="K4863" s="199">
        <v>269750</v>
      </c>
      <c r="L4863" s="199">
        <v>266173</v>
      </c>
      <c r="M4863" s="199">
        <v>268365</v>
      </c>
      <c r="N4863" s="199">
        <v>272797</v>
      </c>
      <c r="O4863" s="199"/>
      <c r="P4863" s="199"/>
      <c r="Q4863" s="200" t="s">
        <v>1</v>
      </c>
    </row>
    <row r="4864" spans="1:17" x14ac:dyDescent="0.2">
      <c r="A4864" s="195" t="s">
        <v>83</v>
      </c>
      <c r="B4864" s="196" t="s">
        <v>208</v>
      </c>
      <c r="C4864" s="196" t="s">
        <v>215</v>
      </c>
      <c r="D4864" s="196" t="s">
        <v>195</v>
      </c>
      <c r="E4864" s="196">
        <v>228505</v>
      </c>
      <c r="F4864" s="196">
        <v>231495</v>
      </c>
      <c r="G4864" s="196"/>
      <c r="H4864" s="196">
        <v>223833</v>
      </c>
      <c r="I4864" s="196">
        <v>248750</v>
      </c>
      <c r="J4864" s="196">
        <v>250196</v>
      </c>
      <c r="K4864" s="196">
        <v>262308</v>
      </c>
      <c r="L4864" s="196">
        <v>250796</v>
      </c>
      <c r="M4864" s="196">
        <v>251316</v>
      </c>
      <c r="N4864" s="196">
        <v>259857</v>
      </c>
      <c r="O4864" s="196"/>
      <c r="P4864" s="196"/>
      <c r="Q4864" s="197" t="s">
        <v>1</v>
      </c>
    </row>
    <row r="4865" spans="1:17" x14ac:dyDescent="0.2">
      <c r="A4865" s="198" t="s">
        <v>83</v>
      </c>
      <c r="B4865" s="199" t="s">
        <v>208</v>
      </c>
      <c r="C4865" s="199" t="s">
        <v>215</v>
      </c>
      <c r="D4865" s="199" t="s">
        <v>197</v>
      </c>
      <c r="E4865" s="199">
        <v>228982</v>
      </c>
      <c r="F4865" s="199">
        <v>225919</v>
      </c>
      <c r="G4865" s="199"/>
      <c r="H4865" s="199">
        <v>222596</v>
      </c>
      <c r="I4865" s="199">
        <v>246805</v>
      </c>
      <c r="J4865" s="199">
        <v>247339</v>
      </c>
      <c r="K4865" s="199">
        <v>258820</v>
      </c>
      <c r="L4865" s="199">
        <v>244212</v>
      </c>
      <c r="M4865" s="199">
        <v>244767</v>
      </c>
      <c r="N4865" s="199">
        <v>256314</v>
      </c>
      <c r="O4865" s="199"/>
      <c r="P4865" s="199"/>
      <c r="Q4865" s="200" t="s">
        <v>1</v>
      </c>
    </row>
    <row r="4866" spans="1:17" x14ac:dyDescent="0.2">
      <c r="A4866" s="195" t="s">
        <v>83</v>
      </c>
      <c r="B4866" s="196" t="s">
        <v>208</v>
      </c>
      <c r="C4866" s="196" t="s">
        <v>213</v>
      </c>
      <c r="D4866" s="196" t="s">
        <v>195</v>
      </c>
      <c r="E4866" s="196">
        <v>221603</v>
      </c>
      <c r="F4866" s="196">
        <v>214821</v>
      </c>
      <c r="G4866" s="196"/>
      <c r="H4866" s="196">
        <v>222513</v>
      </c>
      <c r="I4866" s="196">
        <v>236617</v>
      </c>
      <c r="J4866" s="196">
        <v>235926</v>
      </c>
      <c r="K4866" s="196">
        <v>252340</v>
      </c>
      <c r="L4866" s="196">
        <v>249521</v>
      </c>
      <c r="M4866" s="196">
        <v>240982</v>
      </c>
      <c r="N4866" s="196">
        <v>247454</v>
      </c>
      <c r="O4866" s="196"/>
      <c r="P4866" s="196"/>
      <c r="Q4866" s="197" t="s">
        <v>1</v>
      </c>
    </row>
    <row r="4867" spans="1:17" x14ac:dyDescent="0.2">
      <c r="A4867" s="198" t="s">
        <v>83</v>
      </c>
      <c r="B4867" s="199" t="s">
        <v>208</v>
      </c>
      <c r="C4867" s="199" t="s">
        <v>213</v>
      </c>
      <c r="D4867" s="199" t="s">
        <v>197</v>
      </c>
      <c r="E4867" s="199">
        <v>219948</v>
      </c>
      <c r="F4867" s="199">
        <v>215758</v>
      </c>
      <c r="G4867" s="199"/>
      <c r="H4867" s="199">
        <v>218642</v>
      </c>
      <c r="I4867" s="199">
        <v>237319</v>
      </c>
      <c r="J4867" s="199">
        <v>236208</v>
      </c>
      <c r="K4867" s="199">
        <v>251419</v>
      </c>
      <c r="L4867" s="199">
        <v>264843</v>
      </c>
      <c r="M4867" s="199">
        <v>237864</v>
      </c>
      <c r="N4867" s="199">
        <v>244459</v>
      </c>
      <c r="O4867" s="199"/>
      <c r="P4867" s="199"/>
      <c r="Q4867" s="200" t="s">
        <v>1</v>
      </c>
    </row>
    <row r="4868" spans="1:17" x14ac:dyDescent="0.2">
      <c r="A4868" s="195" t="s">
        <v>83</v>
      </c>
      <c r="B4868" s="196" t="s">
        <v>208</v>
      </c>
      <c r="C4868" s="196" t="s">
        <v>212</v>
      </c>
      <c r="D4868" s="196" t="s">
        <v>195</v>
      </c>
      <c r="E4868" s="196">
        <v>211288</v>
      </c>
      <c r="F4868" s="196">
        <v>206722</v>
      </c>
      <c r="G4868" s="196"/>
      <c r="H4868" s="196">
        <v>206851</v>
      </c>
      <c r="I4868" s="196">
        <v>230077</v>
      </c>
      <c r="J4868" s="196">
        <v>224240</v>
      </c>
      <c r="K4868" s="196">
        <v>239199</v>
      </c>
      <c r="L4868" s="196">
        <v>243659</v>
      </c>
      <c r="M4868" s="196">
        <v>244452</v>
      </c>
      <c r="N4868" s="196">
        <v>242389</v>
      </c>
      <c r="O4868" s="196"/>
      <c r="P4868" s="196"/>
      <c r="Q4868" s="197" t="s">
        <v>1</v>
      </c>
    </row>
    <row r="4869" spans="1:17" x14ac:dyDescent="0.2">
      <c r="A4869" s="198" t="s">
        <v>83</v>
      </c>
      <c r="B4869" s="199" t="s">
        <v>208</v>
      </c>
      <c r="C4869" s="199" t="s">
        <v>212</v>
      </c>
      <c r="D4869" s="199" t="s">
        <v>197</v>
      </c>
      <c r="E4869" s="199">
        <v>215679</v>
      </c>
      <c r="F4869" s="199">
        <v>206923</v>
      </c>
      <c r="G4869" s="199"/>
      <c r="H4869" s="199">
        <v>207449</v>
      </c>
      <c r="I4869" s="199">
        <v>229556</v>
      </c>
      <c r="J4869" s="199">
        <v>224565</v>
      </c>
      <c r="K4869" s="199">
        <v>238318</v>
      </c>
      <c r="L4869" s="199">
        <v>238792</v>
      </c>
      <c r="M4869" s="199">
        <v>239179</v>
      </c>
      <c r="N4869" s="199">
        <v>235638</v>
      </c>
      <c r="O4869" s="199"/>
      <c r="P4869" s="199"/>
      <c r="Q4869" s="200" t="s">
        <v>1</v>
      </c>
    </row>
    <row r="4870" spans="1:17" x14ac:dyDescent="0.2">
      <c r="A4870" s="195" t="s">
        <v>83</v>
      </c>
      <c r="B4870" s="196" t="s">
        <v>208</v>
      </c>
      <c r="C4870" s="196" t="s">
        <v>210</v>
      </c>
      <c r="D4870" s="196" t="s">
        <v>195</v>
      </c>
      <c r="E4870" s="196">
        <v>191836</v>
      </c>
      <c r="F4870" s="196">
        <v>189219</v>
      </c>
      <c r="G4870" s="196"/>
      <c r="H4870" s="196">
        <v>191114</v>
      </c>
      <c r="I4870" s="196">
        <v>211908</v>
      </c>
      <c r="J4870" s="196">
        <v>206597</v>
      </c>
      <c r="K4870" s="196">
        <v>212007</v>
      </c>
      <c r="L4870" s="196">
        <v>215655</v>
      </c>
      <c r="M4870" s="196">
        <v>221856</v>
      </c>
      <c r="N4870" s="196">
        <v>226797</v>
      </c>
      <c r="O4870" s="196"/>
      <c r="P4870" s="196"/>
      <c r="Q4870" s="197" t="s">
        <v>1</v>
      </c>
    </row>
    <row r="4871" spans="1:17" x14ac:dyDescent="0.2">
      <c r="A4871" s="198" t="s">
        <v>83</v>
      </c>
      <c r="B4871" s="199" t="s">
        <v>208</v>
      </c>
      <c r="C4871" s="199" t="s">
        <v>210</v>
      </c>
      <c r="D4871" s="199" t="s">
        <v>197</v>
      </c>
      <c r="E4871" s="199">
        <v>200662</v>
      </c>
      <c r="F4871" s="199">
        <v>194972</v>
      </c>
      <c r="G4871" s="199"/>
      <c r="H4871" s="199">
        <v>196423</v>
      </c>
      <c r="I4871" s="199">
        <v>213514</v>
      </c>
      <c r="J4871" s="199">
        <v>208866</v>
      </c>
      <c r="K4871" s="199">
        <v>213476</v>
      </c>
      <c r="L4871" s="199">
        <v>218751</v>
      </c>
      <c r="M4871" s="199">
        <v>221303</v>
      </c>
      <c r="N4871" s="199">
        <v>225174</v>
      </c>
      <c r="O4871" s="199"/>
      <c r="P4871" s="199"/>
      <c r="Q4871" s="200" t="s">
        <v>1</v>
      </c>
    </row>
    <row r="4872" spans="1:17" x14ac:dyDescent="0.2">
      <c r="A4872" s="195" t="s">
        <v>83</v>
      </c>
      <c r="B4872" s="196" t="s">
        <v>208</v>
      </c>
      <c r="C4872" s="196" t="s">
        <v>206</v>
      </c>
      <c r="D4872" s="196" t="s">
        <v>195</v>
      </c>
      <c r="E4872" s="196">
        <v>172133</v>
      </c>
      <c r="F4872" s="196">
        <v>171225</v>
      </c>
      <c r="G4872" s="196"/>
      <c r="H4872" s="196">
        <v>176457</v>
      </c>
      <c r="I4872" s="196">
        <v>189200</v>
      </c>
      <c r="J4872" s="196">
        <v>185385</v>
      </c>
      <c r="K4872" s="196">
        <v>193662</v>
      </c>
      <c r="L4872" s="196">
        <v>198710</v>
      </c>
      <c r="M4872" s="196">
        <v>201111</v>
      </c>
      <c r="N4872" s="196">
        <v>211127</v>
      </c>
      <c r="O4872" s="196"/>
      <c r="P4872" s="196"/>
      <c r="Q4872" s="197" t="s">
        <v>1</v>
      </c>
    </row>
    <row r="4873" spans="1:17" x14ac:dyDescent="0.2">
      <c r="A4873" s="198" t="s">
        <v>83</v>
      </c>
      <c r="B4873" s="199" t="s">
        <v>208</v>
      </c>
      <c r="C4873" s="199" t="s">
        <v>206</v>
      </c>
      <c r="D4873" s="199" t="s">
        <v>197</v>
      </c>
      <c r="E4873" s="199">
        <v>185446</v>
      </c>
      <c r="F4873" s="199">
        <v>178571</v>
      </c>
      <c r="G4873" s="199"/>
      <c r="H4873" s="199">
        <v>183308</v>
      </c>
      <c r="I4873" s="199">
        <v>194011</v>
      </c>
      <c r="J4873" s="199">
        <v>190410</v>
      </c>
      <c r="K4873" s="199">
        <v>199968</v>
      </c>
      <c r="L4873" s="199">
        <v>199250</v>
      </c>
      <c r="M4873" s="199">
        <v>203302</v>
      </c>
      <c r="N4873" s="199">
        <v>212610</v>
      </c>
      <c r="O4873" s="199"/>
      <c r="P4873" s="199"/>
      <c r="Q4873" s="200" t="s">
        <v>1</v>
      </c>
    </row>
    <row r="4874" spans="1:17" x14ac:dyDescent="0.2">
      <c r="A4874" s="195" t="s">
        <v>83</v>
      </c>
      <c r="B4874" s="196" t="s">
        <v>208</v>
      </c>
      <c r="C4874" s="196" t="s">
        <v>211</v>
      </c>
      <c r="D4874" s="196" t="s">
        <v>195</v>
      </c>
      <c r="E4874" s="196">
        <v>151896</v>
      </c>
      <c r="F4874" s="196">
        <v>148262</v>
      </c>
      <c r="G4874" s="196"/>
      <c r="H4874" s="196">
        <v>189729</v>
      </c>
      <c r="I4874" s="196">
        <v>174664</v>
      </c>
      <c r="J4874" s="196">
        <v>162964</v>
      </c>
      <c r="K4874" s="196">
        <v>169409</v>
      </c>
      <c r="L4874" s="196">
        <v>171297</v>
      </c>
      <c r="M4874" s="196">
        <v>171743</v>
      </c>
      <c r="N4874" s="196">
        <v>178831</v>
      </c>
      <c r="O4874" s="196"/>
      <c r="P4874" s="196"/>
      <c r="Q4874" s="197" t="s">
        <v>1</v>
      </c>
    </row>
    <row r="4875" spans="1:17" x14ac:dyDescent="0.2">
      <c r="A4875" s="198" t="s">
        <v>83</v>
      </c>
      <c r="B4875" s="199" t="s">
        <v>208</v>
      </c>
      <c r="C4875" s="199" t="s">
        <v>211</v>
      </c>
      <c r="D4875" s="199" t="s">
        <v>197</v>
      </c>
      <c r="E4875" s="199">
        <v>176489</v>
      </c>
      <c r="F4875" s="199">
        <v>170337</v>
      </c>
      <c r="G4875" s="199"/>
      <c r="H4875" s="199">
        <v>179869</v>
      </c>
      <c r="I4875" s="199">
        <v>178204</v>
      </c>
      <c r="J4875" s="199">
        <v>170673</v>
      </c>
      <c r="K4875" s="199">
        <v>181997</v>
      </c>
      <c r="L4875" s="199">
        <v>182247</v>
      </c>
      <c r="M4875" s="199">
        <v>181024</v>
      </c>
      <c r="N4875" s="199">
        <v>186002</v>
      </c>
      <c r="O4875" s="199"/>
      <c r="P4875" s="199"/>
      <c r="Q4875" s="200" t="s">
        <v>1</v>
      </c>
    </row>
    <row r="4876" spans="1:17" x14ac:dyDescent="0.2">
      <c r="A4876" s="195" t="s">
        <v>83</v>
      </c>
      <c r="B4876" s="196" t="s">
        <v>205</v>
      </c>
      <c r="C4876" s="196" t="s">
        <v>214</v>
      </c>
      <c r="D4876" s="196" t="s">
        <v>195</v>
      </c>
      <c r="E4876" s="196">
        <v>104813</v>
      </c>
      <c r="F4876" s="196">
        <v>107303</v>
      </c>
      <c r="G4876" s="196">
        <v>102966</v>
      </c>
      <c r="H4876" s="196">
        <v>105656</v>
      </c>
      <c r="I4876" s="196">
        <v>107977</v>
      </c>
      <c r="J4876" s="196">
        <v>107826</v>
      </c>
      <c r="K4876" s="196">
        <v>112953</v>
      </c>
      <c r="L4876" s="196">
        <v>115096</v>
      </c>
      <c r="M4876" s="196">
        <v>117029</v>
      </c>
      <c r="N4876" s="196"/>
      <c r="O4876" s="196"/>
      <c r="P4876" s="196"/>
      <c r="Q4876" s="197" t="s">
        <v>1</v>
      </c>
    </row>
    <row r="4877" spans="1:17" x14ac:dyDescent="0.2">
      <c r="A4877" s="198" t="s">
        <v>83</v>
      </c>
      <c r="B4877" s="199" t="s">
        <v>205</v>
      </c>
      <c r="C4877" s="199" t="s">
        <v>214</v>
      </c>
      <c r="D4877" s="199" t="s">
        <v>197</v>
      </c>
      <c r="E4877" s="199">
        <v>116840</v>
      </c>
      <c r="F4877" s="199">
        <v>121982</v>
      </c>
      <c r="G4877" s="199">
        <v>117459</v>
      </c>
      <c r="H4877" s="199">
        <v>116388</v>
      </c>
      <c r="I4877" s="199">
        <v>123338</v>
      </c>
      <c r="J4877" s="199">
        <v>114260</v>
      </c>
      <c r="K4877" s="199">
        <v>117902</v>
      </c>
      <c r="L4877" s="199">
        <v>120535</v>
      </c>
      <c r="M4877" s="199">
        <v>121715</v>
      </c>
      <c r="N4877" s="199"/>
      <c r="O4877" s="199"/>
      <c r="P4877" s="199"/>
      <c r="Q4877" s="200" t="s">
        <v>1</v>
      </c>
    </row>
    <row r="4878" spans="1:17" x14ac:dyDescent="0.2">
      <c r="A4878" s="195" t="s">
        <v>83</v>
      </c>
      <c r="B4878" s="196" t="s">
        <v>205</v>
      </c>
      <c r="C4878" s="196" t="s">
        <v>215</v>
      </c>
      <c r="D4878" s="196" t="s">
        <v>195</v>
      </c>
      <c r="E4878" s="196">
        <v>99469</v>
      </c>
      <c r="F4878" s="196">
        <v>102327</v>
      </c>
      <c r="G4878" s="196">
        <v>101627</v>
      </c>
      <c r="H4878" s="196">
        <v>102611</v>
      </c>
      <c r="I4878" s="196">
        <v>108313</v>
      </c>
      <c r="J4878" s="196">
        <v>106485</v>
      </c>
      <c r="K4878" s="196">
        <v>116031</v>
      </c>
      <c r="L4878" s="196">
        <v>113200</v>
      </c>
      <c r="M4878" s="196">
        <v>121680</v>
      </c>
      <c r="N4878" s="196"/>
      <c r="O4878" s="196"/>
      <c r="P4878" s="196"/>
      <c r="Q4878" s="197" t="s">
        <v>1</v>
      </c>
    </row>
    <row r="4879" spans="1:17" x14ac:dyDescent="0.2">
      <c r="A4879" s="198" t="s">
        <v>83</v>
      </c>
      <c r="B4879" s="199" t="s">
        <v>205</v>
      </c>
      <c r="C4879" s="199" t="s">
        <v>215</v>
      </c>
      <c r="D4879" s="199" t="s">
        <v>197</v>
      </c>
      <c r="E4879" s="199">
        <v>118151</v>
      </c>
      <c r="F4879" s="199">
        <v>119876</v>
      </c>
      <c r="G4879" s="199">
        <v>121672</v>
      </c>
      <c r="H4879" s="199">
        <v>117017</v>
      </c>
      <c r="I4879" s="199">
        <v>116656</v>
      </c>
      <c r="J4879" s="199">
        <v>122592</v>
      </c>
      <c r="K4879" s="199">
        <v>126728</v>
      </c>
      <c r="L4879" s="199">
        <v>122130</v>
      </c>
      <c r="M4879" s="199">
        <v>130780</v>
      </c>
      <c r="N4879" s="199"/>
      <c r="O4879" s="199"/>
      <c r="P4879" s="199"/>
      <c r="Q4879" s="200" t="s">
        <v>1</v>
      </c>
    </row>
    <row r="4880" spans="1:17" x14ac:dyDescent="0.2">
      <c r="A4880" s="195" t="s">
        <v>83</v>
      </c>
      <c r="B4880" s="196" t="s">
        <v>205</v>
      </c>
      <c r="C4880" s="196" t="s">
        <v>213</v>
      </c>
      <c r="D4880" s="196" t="s">
        <v>195</v>
      </c>
      <c r="E4880" s="196"/>
      <c r="F4880" s="196"/>
      <c r="G4880" s="196"/>
      <c r="H4880" s="196"/>
      <c r="I4880" s="196"/>
      <c r="J4880" s="196"/>
      <c r="K4880" s="196"/>
      <c r="L4880" s="196"/>
      <c r="M4880" s="196"/>
      <c r="N4880" s="196"/>
      <c r="O4880" s="196"/>
      <c r="P4880" s="196"/>
      <c r="Q4880" s="197" t="s">
        <v>1</v>
      </c>
    </row>
    <row r="4881" spans="1:17" x14ac:dyDescent="0.2">
      <c r="A4881" s="198" t="s">
        <v>83</v>
      </c>
      <c r="B4881" s="199" t="s">
        <v>205</v>
      </c>
      <c r="C4881" s="199" t="s">
        <v>213</v>
      </c>
      <c r="D4881" s="199" t="s">
        <v>197</v>
      </c>
      <c r="E4881" s="199"/>
      <c r="F4881" s="199"/>
      <c r="G4881" s="199"/>
      <c r="H4881" s="199"/>
      <c r="I4881" s="199"/>
      <c r="J4881" s="199"/>
      <c r="K4881" s="199"/>
      <c r="L4881" s="199"/>
      <c r="M4881" s="199"/>
      <c r="N4881" s="199"/>
      <c r="O4881" s="199"/>
      <c r="P4881" s="199"/>
      <c r="Q4881" s="200" t="s">
        <v>1</v>
      </c>
    </row>
    <row r="4882" spans="1:17" x14ac:dyDescent="0.2">
      <c r="A4882" s="195" t="s">
        <v>83</v>
      </c>
      <c r="B4882" s="196" t="s">
        <v>205</v>
      </c>
      <c r="C4882" s="196" t="s">
        <v>212</v>
      </c>
      <c r="D4882" s="196" t="s">
        <v>195</v>
      </c>
      <c r="E4882" s="196"/>
      <c r="F4882" s="196"/>
      <c r="G4882" s="196"/>
      <c r="H4882" s="196"/>
      <c r="I4882" s="196"/>
      <c r="J4882" s="196"/>
      <c r="K4882" s="196"/>
      <c r="L4882" s="196"/>
      <c r="M4882" s="196"/>
      <c r="N4882" s="196"/>
      <c r="O4882" s="196"/>
      <c r="P4882" s="196"/>
      <c r="Q4882" s="197" t="s">
        <v>1</v>
      </c>
    </row>
    <row r="4883" spans="1:17" x14ac:dyDescent="0.2">
      <c r="A4883" s="198" t="s">
        <v>83</v>
      </c>
      <c r="B4883" s="199" t="s">
        <v>205</v>
      </c>
      <c r="C4883" s="199" t="s">
        <v>212</v>
      </c>
      <c r="D4883" s="199" t="s">
        <v>197</v>
      </c>
      <c r="E4883" s="199"/>
      <c r="F4883" s="199"/>
      <c r="G4883" s="199"/>
      <c r="H4883" s="199"/>
      <c r="I4883" s="199"/>
      <c r="J4883" s="199"/>
      <c r="K4883" s="199"/>
      <c r="L4883" s="199"/>
      <c r="M4883" s="199"/>
      <c r="N4883" s="199"/>
      <c r="O4883" s="199"/>
      <c r="P4883" s="199"/>
      <c r="Q4883" s="200" t="s">
        <v>1</v>
      </c>
    </row>
    <row r="4884" spans="1:17" x14ac:dyDescent="0.2">
      <c r="A4884" s="195" t="s">
        <v>83</v>
      </c>
      <c r="B4884" s="196" t="s">
        <v>205</v>
      </c>
      <c r="C4884" s="196" t="s">
        <v>210</v>
      </c>
      <c r="D4884" s="196" t="s">
        <v>195</v>
      </c>
      <c r="E4884" s="196"/>
      <c r="F4884" s="196"/>
      <c r="G4884" s="196"/>
      <c r="H4884" s="196"/>
      <c r="I4884" s="196"/>
      <c r="J4884" s="196"/>
      <c r="K4884" s="196"/>
      <c r="L4884" s="196"/>
      <c r="M4884" s="196"/>
      <c r="N4884" s="196"/>
      <c r="O4884" s="196"/>
      <c r="P4884" s="196"/>
      <c r="Q4884" s="197" t="s">
        <v>1</v>
      </c>
    </row>
    <row r="4885" spans="1:17" x14ac:dyDescent="0.2">
      <c r="A4885" s="198" t="s">
        <v>83</v>
      </c>
      <c r="B4885" s="199" t="s">
        <v>205</v>
      </c>
      <c r="C4885" s="199" t="s">
        <v>210</v>
      </c>
      <c r="D4885" s="199" t="s">
        <v>197</v>
      </c>
      <c r="E4885" s="199"/>
      <c r="F4885" s="199"/>
      <c r="G4885" s="199"/>
      <c r="H4885" s="199"/>
      <c r="I4885" s="199"/>
      <c r="J4885" s="199"/>
      <c r="K4885" s="199"/>
      <c r="L4885" s="199"/>
      <c r="M4885" s="199"/>
      <c r="N4885" s="199"/>
      <c r="O4885" s="199"/>
      <c r="P4885" s="199"/>
      <c r="Q4885" s="200" t="s">
        <v>1</v>
      </c>
    </row>
    <row r="4886" spans="1:17" x14ac:dyDescent="0.2">
      <c r="A4886" s="195" t="s">
        <v>83</v>
      </c>
      <c r="B4886" s="196" t="s">
        <v>205</v>
      </c>
      <c r="C4886" s="196" t="s">
        <v>206</v>
      </c>
      <c r="D4886" s="196" t="s">
        <v>195</v>
      </c>
      <c r="E4886" s="196"/>
      <c r="F4886" s="196"/>
      <c r="G4886" s="196"/>
      <c r="H4886" s="196"/>
      <c r="I4886" s="196"/>
      <c r="J4886" s="196"/>
      <c r="K4886" s="196"/>
      <c r="L4886" s="196"/>
      <c r="M4886" s="196"/>
      <c r="N4886" s="196"/>
      <c r="O4886" s="196"/>
      <c r="P4886" s="196"/>
      <c r="Q4886" s="197" t="s">
        <v>1</v>
      </c>
    </row>
    <row r="4887" spans="1:17" x14ac:dyDescent="0.2">
      <c r="A4887" s="198" t="s">
        <v>83</v>
      </c>
      <c r="B4887" s="199" t="s">
        <v>205</v>
      </c>
      <c r="C4887" s="199" t="s">
        <v>206</v>
      </c>
      <c r="D4887" s="199" t="s">
        <v>197</v>
      </c>
      <c r="E4887" s="199"/>
      <c r="F4887" s="199"/>
      <c r="G4887" s="199"/>
      <c r="H4887" s="199"/>
      <c r="I4887" s="199"/>
      <c r="J4887" s="199"/>
      <c r="K4887" s="199"/>
      <c r="L4887" s="199"/>
      <c r="M4887" s="199"/>
      <c r="N4887" s="199"/>
      <c r="O4887" s="199"/>
      <c r="P4887" s="199"/>
      <c r="Q4887" s="200" t="s">
        <v>1</v>
      </c>
    </row>
    <row r="4888" spans="1:17" x14ac:dyDescent="0.2">
      <c r="A4888" s="195" t="s">
        <v>83</v>
      </c>
      <c r="B4888" s="196" t="s">
        <v>205</v>
      </c>
      <c r="C4888" s="196" t="s">
        <v>211</v>
      </c>
      <c r="D4888" s="196" t="s">
        <v>195</v>
      </c>
      <c r="E4888" s="199"/>
      <c r="F4888" s="199"/>
      <c r="G4888" s="199"/>
      <c r="H4888" s="199"/>
      <c r="I4888" s="199"/>
      <c r="J4888" s="199"/>
      <c r="K4888" s="199"/>
      <c r="L4888" s="199"/>
      <c r="M4888" s="199"/>
      <c r="N4888" s="199"/>
      <c r="O4888" s="199"/>
      <c r="P4888" s="199"/>
      <c r="Q4888" s="200"/>
    </row>
    <row r="4889" spans="1:17" x14ac:dyDescent="0.2">
      <c r="A4889" s="198" t="s">
        <v>83</v>
      </c>
      <c r="B4889" s="199" t="s">
        <v>205</v>
      </c>
      <c r="C4889" s="199" t="s">
        <v>211</v>
      </c>
      <c r="D4889" s="199" t="s">
        <v>197</v>
      </c>
      <c r="E4889" s="199"/>
      <c r="F4889" s="199"/>
      <c r="G4889" s="199"/>
      <c r="H4889" s="199"/>
      <c r="I4889" s="199"/>
      <c r="J4889" s="199"/>
      <c r="K4889" s="199"/>
      <c r="L4889" s="199"/>
      <c r="M4889" s="199"/>
      <c r="N4889" s="199"/>
      <c r="O4889" s="199"/>
      <c r="P4889" s="199"/>
      <c r="Q4889" s="200"/>
    </row>
    <row r="4890" spans="1:17" x14ac:dyDescent="0.2">
      <c r="A4890" s="195" t="s">
        <v>83</v>
      </c>
      <c r="B4890" s="196" t="s">
        <v>205</v>
      </c>
      <c r="C4890" s="196" t="s">
        <v>1087</v>
      </c>
      <c r="D4890" s="196" t="s">
        <v>195</v>
      </c>
      <c r="E4890" s="199"/>
      <c r="F4890" s="199"/>
      <c r="G4890" s="199"/>
      <c r="H4890" s="199"/>
      <c r="I4890" s="199"/>
      <c r="J4890" s="199"/>
      <c r="K4890" s="199"/>
      <c r="L4890" s="199"/>
      <c r="M4890" s="199"/>
      <c r="N4890" s="199"/>
      <c r="O4890" s="199"/>
      <c r="P4890" s="199"/>
      <c r="Q4890" s="200"/>
    </row>
    <row r="4891" spans="1:17" x14ac:dyDescent="0.2">
      <c r="A4891" s="198" t="s">
        <v>83</v>
      </c>
      <c r="B4891" s="199" t="s">
        <v>205</v>
      </c>
      <c r="C4891" s="199" t="s">
        <v>1087</v>
      </c>
      <c r="D4891" s="199" t="s">
        <v>197</v>
      </c>
      <c r="E4891" s="199"/>
      <c r="F4891" s="199"/>
      <c r="G4891" s="199"/>
      <c r="H4891" s="199"/>
      <c r="I4891" s="199"/>
      <c r="J4891" s="199"/>
      <c r="K4891" s="199"/>
      <c r="L4891" s="199"/>
      <c r="M4891" s="199"/>
      <c r="N4891" s="199"/>
      <c r="O4891" s="199"/>
      <c r="P4891" s="199"/>
      <c r="Q4891" s="200"/>
    </row>
    <row r="4892" spans="1:17" x14ac:dyDescent="0.2">
      <c r="A4892" s="195" t="s">
        <v>83</v>
      </c>
      <c r="B4892" s="196" t="s">
        <v>209</v>
      </c>
      <c r="C4892" s="196" t="s">
        <v>214</v>
      </c>
      <c r="D4892" s="196" t="s">
        <v>195</v>
      </c>
      <c r="E4892" s="196">
        <v>5.1645899999999996</v>
      </c>
      <c r="F4892" s="196">
        <v>5.1674800000000003</v>
      </c>
      <c r="G4892" s="196"/>
      <c r="H4892" s="196">
        <v>5.6987399999999999</v>
      </c>
      <c r="I4892" s="196">
        <v>4.8436500000000002</v>
      </c>
      <c r="J4892" s="196">
        <v>5.3175400000000002</v>
      </c>
      <c r="K4892" s="196">
        <v>7.3826599999999996</v>
      </c>
      <c r="L4892" s="196">
        <v>7.9733799999999997</v>
      </c>
      <c r="M4892" s="196">
        <v>8.5281699999999994</v>
      </c>
      <c r="N4892" s="196"/>
      <c r="O4892" s="196"/>
      <c r="P4892" s="196"/>
      <c r="Q4892" s="197" t="s">
        <v>1</v>
      </c>
    </row>
    <row r="4893" spans="1:17" x14ac:dyDescent="0.2">
      <c r="A4893" s="198" t="s">
        <v>83</v>
      </c>
      <c r="B4893" s="199" t="s">
        <v>209</v>
      </c>
      <c r="C4893" s="199" t="s">
        <v>214</v>
      </c>
      <c r="D4893" s="199" t="s">
        <v>197</v>
      </c>
      <c r="E4893" s="199">
        <v>5.1398799999999998</v>
      </c>
      <c r="F4893" s="199">
        <v>5.0562300000000002</v>
      </c>
      <c r="G4893" s="199"/>
      <c r="H4893" s="199">
        <v>5.7022199999999996</v>
      </c>
      <c r="I4893" s="199">
        <v>4.8391799999999998</v>
      </c>
      <c r="J4893" s="199">
        <v>5.4803600000000001</v>
      </c>
      <c r="K4893" s="199">
        <v>7.3456900000000003</v>
      </c>
      <c r="L4893" s="199">
        <v>7.8944900000000002</v>
      </c>
      <c r="M4893" s="199">
        <v>8.7500199999999992</v>
      </c>
      <c r="N4893" s="199"/>
      <c r="O4893" s="199"/>
      <c r="P4893" s="199"/>
      <c r="Q4893" s="200" t="s">
        <v>1</v>
      </c>
    </row>
    <row r="4894" spans="1:17" x14ac:dyDescent="0.2">
      <c r="A4894" s="195" t="s">
        <v>83</v>
      </c>
      <c r="B4894" s="196" t="s">
        <v>209</v>
      </c>
      <c r="C4894" s="196" t="s">
        <v>215</v>
      </c>
      <c r="D4894" s="196" t="s">
        <v>195</v>
      </c>
      <c r="E4894" s="196">
        <v>5.0051399999999999</v>
      </c>
      <c r="F4894" s="196">
        <v>4.9305599999999998</v>
      </c>
      <c r="G4894" s="196"/>
      <c r="H4894" s="196">
        <v>5.2213000000000003</v>
      </c>
      <c r="I4894" s="196">
        <v>4.7935699999999999</v>
      </c>
      <c r="J4894" s="196">
        <v>4.90815</v>
      </c>
      <c r="K4894" s="196"/>
      <c r="L4894" s="196"/>
      <c r="M4894" s="196"/>
      <c r="N4894" s="196"/>
      <c r="O4894" s="196"/>
      <c r="P4894" s="196"/>
      <c r="Q4894" s="197" t="s">
        <v>1</v>
      </c>
    </row>
    <row r="4895" spans="1:17" x14ac:dyDescent="0.2">
      <c r="A4895" s="198" t="s">
        <v>83</v>
      </c>
      <c r="B4895" s="199" t="s">
        <v>209</v>
      </c>
      <c r="C4895" s="199" t="s">
        <v>215</v>
      </c>
      <c r="D4895" s="199" t="s">
        <v>197</v>
      </c>
      <c r="E4895" s="199">
        <v>5.04887</v>
      </c>
      <c r="F4895" s="199">
        <v>5.2979200000000004</v>
      </c>
      <c r="G4895" s="199"/>
      <c r="H4895" s="199">
        <v>5.4120499999999998</v>
      </c>
      <c r="I4895" s="199">
        <v>4.9464199999999998</v>
      </c>
      <c r="J4895" s="199">
        <v>5.1298000000000004</v>
      </c>
      <c r="K4895" s="199"/>
      <c r="L4895" s="199"/>
      <c r="M4895" s="199"/>
      <c r="N4895" s="199"/>
      <c r="O4895" s="199"/>
      <c r="P4895" s="199"/>
      <c r="Q4895" s="200" t="s">
        <v>1</v>
      </c>
    </row>
    <row r="4896" spans="1:17" x14ac:dyDescent="0.2">
      <c r="A4896" s="195" t="s">
        <v>83</v>
      </c>
      <c r="B4896" s="196" t="s">
        <v>209</v>
      </c>
      <c r="C4896" s="196" t="s">
        <v>213</v>
      </c>
      <c r="D4896" s="196" t="s">
        <v>195</v>
      </c>
      <c r="E4896" s="196">
        <v>4.8049900000000001</v>
      </c>
      <c r="F4896" s="196">
        <v>5.09354</v>
      </c>
      <c r="G4896" s="196"/>
      <c r="H4896" s="196">
        <v>4.9439799999999998</v>
      </c>
      <c r="I4896" s="196">
        <v>4.6289999999999996</v>
      </c>
      <c r="J4896" s="196">
        <v>4.7803100000000001</v>
      </c>
      <c r="K4896" s="196"/>
      <c r="L4896" s="196"/>
      <c r="M4896" s="196"/>
      <c r="N4896" s="196"/>
      <c r="O4896" s="196"/>
      <c r="P4896" s="196"/>
      <c r="Q4896" s="197" t="s">
        <v>1</v>
      </c>
    </row>
    <row r="4897" spans="1:17" x14ac:dyDescent="0.2">
      <c r="A4897" s="198" t="s">
        <v>83</v>
      </c>
      <c r="B4897" s="199" t="s">
        <v>209</v>
      </c>
      <c r="C4897" s="199" t="s">
        <v>213</v>
      </c>
      <c r="D4897" s="199" t="s">
        <v>197</v>
      </c>
      <c r="E4897" s="199">
        <v>5.0352800000000002</v>
      </c>
      <c r="F4897" s="199">
        <v>5.3662000000000001</v>
      </c>
      <c r="G4897" s="199"/>
      <c r="H4897" s="199">
        <v>5.29176</v>
      </c>
      <c r="I4897" s="199">
        <v>4.7354000000000003</v>
      </c>
      <c r="J4897" s="199">
        <v>4.8965300000000003</v>
      </c>
      <c r="K4897" s="199"/>
      <c r="L4897" s="199"/>
      <c r="M4897" s="199"/>
      <c r="N4897" s="199"/>
      <c r="O4897" s="199"/>
      <c r="P4897" s="199"/>
      <c r="Q4897" s="200" t="s">
        <v>1</v>
      </c>
    </row>
    <row r="4898" spans="1:17" x14ac:dyDescent="0.2">
      <c r="A4898" s="195" t="s">
        <v>83</v>
      </c>
      <c r="B4898" s="196" t="s">
        <v>209</v>
      </c>
      <c r="C4898" s="196" t="s">
        <v>212</v>
      </c>
      <c r="D4898" s="196" t="s">
        <v>195</v>
      </c>
      <c r="E4898" s="196">
        <v>5.1943299999999999</v>
      </c>
      <c r="F4898" s="196">
        <v>5.7560399999999996</v>
      </c>
      <c r="G4898" s="196"/>
      <c r="H4898" s="196">
        <v>5.5465</v>
      </c>
      <c r="I4898" s="196">
        <v>4.9196600000000004</v>
      </c>
      <c r="J4898" s="196">
        <v>5.1092599999999999</v>
      </c>
      <c r="K4898" s="196"/>
      <c r="L4898" s="196"/>
      <c r="M4898" s="196"/>
      <c r="N4898" s="196"/>
      <c r="O4898" s="196"/>
      <c r="P4898" s="196"/>
      <c r="Q4898" s="197" t="s">
        <v>1</v>
      </c>
    </row>
    <row r="4899" spans="1:17" x14ac:dyDescent="0.2">
      <c r="A4899" s="198" t="s">
        <v>83</v>
      </c>
      <c r="B4899" s="199" t="s">
        <v>209</v>
      </c>
      <c r="C4899" s="199" t="s">
        <v>212</v>
      </c>
      <c r="D4899" s="199" t="s">
        <v>197</v>
      </c>
      <c r="E4899" s="199">
        <v>5.5202400000000003</v>
      </c>
      <c r="F4899" s="199">
        <v>6.2525700000000004</v>
      </c>
      <c r="G4899" s="199"/>
      <c r="H4899" s="199">
        <v>6.2092400000000003</v>
      </c>
      <c r="I4899" s="199">
        <v>5.5210900000000001</v>
      </c>
      <c r="J4899" s="199">
        <v>5.56454</v>
      </c>
      <c r="K4899" s="199"/>
      <c r="L4899" s="199"/>
      <c r="M4899" s="199"/>
      <c r="N4899" s="199"/>
      <c r="O4899" s="199"/>
      <c r="P4899" s="199"/>
      <c r="Q4899" s="200" t="s">
        <v>1</v>
      </c>
    </row>
    <row r="4900" spans="1:17" x14ac:dyDescent="0.2">
      <c r="A4900" s="195" t="s">
        <v>83</v>
      </c>
      <c r="B4900" s="196" t="s">
        <v>209</v>
      </c>
      <c r="C4900" s="196" t="s">
        <v>210</v>
      </c>
      <c r="D4900" s="196" t="s">
        <v>195</v>
      </c>
      <c r="E4900" s="196">
        <v>5.2054900000000002</v>
      </c>
      <c r="F4900" s="196">
        <v>5.6125400000000001</v>
      </c>
      <c r="G4900" s="196"/>
      <c r="H4900" s="196">
        <v>5.5699699999999996</v>
      </c>
      <c r="I4900" s="196">
        <v>4.9870700000000001</v>
      </c>
      <c r="J4900" s="196">
        <v>5.0228200000000003</v>
      </c>
      <c r="K4900" s="196"/>
      <c r="L4900" s="196"/>
      <c r="M4900" s="196"/>
      <c r="N4900" s="196"/>
      <c r="O4900" s="196"/>
      <c r="P4900" s="196"/>
      <c r="Q4900" s="197" t="s">
        <v>1</v>
      </c>
    </row>
    <row r="4901" spans="1:17" x14ac:dyDescent="0.2">
      <c r="A4901" s="198" t="s">
        <v>83</v>
      </c>
      <c r="B4901" s="199" t="s">
        <v>209</v>
      </c>
      <c r="C4901" s="199" t="s">
        <v>210</v>
      </c>
      <c r="D4901" s="199" t="s">
        <v>197</v>
      </c>
      <c r="E4901" s="199">
        <v>5.2765300000000002</v>
      </c>
      <c r="F4901" s="199">
        <v>5.9577799999999996</v>
      </c>
      <c r="G4901" s="199"/>
      <c r="H4901" s="199">
        <v>6.0099900000000002</v>
      </c>
      <c r="I4901" s="199">
        <v>5.2394699999999998</v>
      </c>
      <c r="J4901" s="199">
        <v>5.3048400000000004</v>
      </c>
      <c r="K4901" s="199"/>
      <c r="L4901" s="199"/>
      <c r="M4901" s="199"/>
      <c r="N4901" s="199"/>
      <c r="O4901" s="199"/>
      <c r="P4901" s="199"/>
      <c r="Q4901" s="200" t="s">
        <v>1</v>
      </c>
    </row>
    <row r="4902" spans="1:17" x14ac:dyDescent="0.2">
      <c r="A4902" s="195" t="s">
        <v>83</v>
      </c>
      <c r="B4902" s="196" t="s">
        <v>209</v>
      </c>
      <c r="C4902" s="196" t="s">
        <v>206</v>
      </c>
      <c r="D4902" s="196" t="s">
        <v>195</v>
      </c>
      <c r="E4902" s="196">
        <v>5.9436600000000004</v>
      </c>
      <c r="F4902" s="196">
        <v>6.1936</v>
      </c>
      <c r="G4902" s="196"/>
      <c r="H4902" s="196">
        <v>5.8728199999999999</v>
      </c>
      <c r="I4902" s="196">
        <v>5.5063399999999998</v>
      </c>
      <c r="J4902" s="196">
        <v>5.6498600000000003</v>
      </c>
      <c r="K4902" s="196"/>
      <c r="L4902" s="196"/>
      <c r="M4902" s="196"/>
      <c r="N4902" s="196"/>
      <c r="O4902" s="196"/>
      <c r="P4902" s="196"/>
      <c r="Q4902" s="197" t="s">
        <v>1</v>
      </c>
    </row>
    <row r="4903" spans="1:17" x14ac:dyDescent="0.2">
      <c r="A4903" s="198" t="s">
        <v>83</v>
      </c>
      <c r="B4903" s="199" t="s">
        <v>209</v>
      </c>
      <c r="C4903" s="199" t="s">
        <v>206</v>
      </c>
      <c r="D4903" s="199" t="s">
        <v>197</v>
      </c>
      <c r="E4903" s="199">
        <v>6.1133699999999997</v>
      </c>
      <c r="F4903" s="199">
        <v>6.8281000000000001</v>
      </c>
      <c r="G4903" s="199"/>
      <c r="H4903" s="199">
        <v>6.4503500000000003</v>
      </c>
      <c r="I4903" s="199">
        <v>5.8826599999999996</v>
      </c>
      <c r="J4903" s="199">
        <v>5.9219600000000003</v>
      </c>
      <c r="K4903" s="199"/>
      <c r="L4903" s="199"/>
      <c r="M4903" s="199"/>
      <c r="N4903" s="199"/>
      <c r="O4903" s="199"/>
      <c r="P4903" s="199"/>
      <c r="Q4903" s="200" t="s">
        <v>1</v>
      </c>
    </row>
    <row r="4904" spans="1:17" x14ac:dyDescent="0.2">
      <c r="A4904" s="195" t="s">
        <v>83</v>
      </c>
      <c r="B4904" s="196" t="s">
        <v>209</v>
      </c>
      <c r="C4904" s="196" t="s">
        <v>211</v>
      </c>
      <c r="D4904" s="196" t="s">
        <v>195</v>
      </c>
      <c r="E4904" s="196">
        <v>9.5841899999999995</v>
      </c>
      <c r="F4904" s="196">
        <v>9.9486000000000008</v>
      </c>
      <c r="G4904" s="196"/>
      <c r="H4904" s="196">
        <v>7.0579599999999996</v>
      </c>
      <c r="I4904" s="196">
        <v>6.81365</v>
      </c>
      <c r="J4904" s="196">
        <v>7.3163400000000003</v>
      </c>
      <c r="K4904" s="196"/>
      <c r="L4904" s="196"/>
      <c r="M4904" s="196"/>
      <c r="N4904" s="196"/>
      <c r="O4904" s="196"/>
      <c r="P4904" s="196"/>
      <c r="Q4904" s="197" t="s">
        <v>1</v>
      </c>
    </row>
    <row r="4905" spans="1:17" x14ac:dyDescent="0.2">
      <c r="A4905" s="198" t="s">
        <v>83</v>
      </c>
      <c r="B4905" s="199" t="s">
        <v>209</v>
      </c>
      <c r="C4905" s="199" t="s">
        <v>211</v>
      </c>
      <c r="D4905" s="199" t="s">
        <v>197</v>
      </c>
      <c r="E4905" s="199">
        <v>11.796200000000001</v>
      </c>
      <c r="F4905" s="199">
        <v>11.80894</v>
      </c>
      <c r="G4905" s="199"/>
      <c r="H4905" s="199">
        <v>10.299720000000001</v>
      </c>
      <c r="I4905" s="199">
        <v>8.6956500000000005</v>
      </c>
      <c r="J4905" s="199">
        <v>8.4137500000000003</v>
      </c>
      <c r="K4905" s="199"/>
      <c r="L4905" s="199"/>
      <c r="M4905" s="199"/>
      <c r="N4905" s="199"/>
      <c r="O4905" s="199"/>
      <c r="P4905" s="199"/>
      <c r="Q4905" s="200" t="s">
        <v>1</v>
      </c>
    </row>
    <row r="4906" spans="1:17" x14ac:dyDescent="0.2">
      <c r="A4906" s="195" t="s">
        <v>83</v>
      </c>
      <c r="B4906" s="196" t="s">
        <v>207</v>
      </c>
      <c r="C4906" s="196" t="s">
        <v>214</v>
      </c>
      <c r="D4906" s="196" t="s">
        <v>195</v>
      </c>
      <c r="E4906" s="196">
        <v>3.6770200000000002</v>
      </c>
      <c r="F4906" s="196">
        <v>4.5795599999999999</v>
      </c>
      <c r="G4906" s="196">
        <v>6.4759200000000003</v>
      </c>
      <c r="H4906" s="196">
        <v>5.1270199999999999</v>
      </c>
      <c r="I4906" s="196">
        <v>5.7095500000000001</v>
      </c>
      <c r="J4906" s="196">
        <v>6.0903700000000001</v>
      </c>
      <c r="K4906" s="196"/>
      <c r="L4906" s="196"/>
      <c r="M4906" s="196"/>
      <c r="N4906" s="196"/>
      <c r="O4906" s="196"/>
      <c r="P4906" s="196"/>
      <c r="Q4906" s="197" t="s">
        <v>1</v>
      </c>
    </row>
    <row r="4907" spans="1:17" x14ac:dyDescent="0.2">
      <c r="A4907" s="198" t="s">
        <v>83</v>
      </c>
      <c r="B4907" s="199" t="s">
        <v>207</v>
      </c>
      <c r="C4907" s="199" t="s">
        <v>214</v>
      </c>
      <c r="D4907" s="199" t="s">
        <v>197</v>
      </c>
      <c r="E4907" s="199">
        <v>3.0468999999999999</v>
      </c>
      <c r="F4907" s="199">
        <v>4.6138000000000003</v>
      </c>
      <c r="G4907" s="199">
        <v>5.9663399999999998</v>
      </c>
      <c r="H4907" s="199">
        <v>5.0675299999999996</v>
      </c>
      <c r="I4907" s="199">
        <v>5.4006100000000004</v>
      </c>
      <c r="J4907" s="199">
        <v>5.9329599999999996</v>
      </c>
      <c r="K4907" s="199"/>
      <c r="L4907" s="199"/>
      <c r="M4907" s="199"/>
      <c r="N4907" s="199"/>
      <c r="O4907" s="199"/>
      <c r="P4907" s="199"/>
      <c r="Q4907" s="200" t="s">
        <v>1</v>
      </c>
    </row>
    <row r="4908" spans="1:17" x14ac:dyDescent="0.2">
      <c r="A4908" s="195" t="s">
        <v>83</v>
      </c>
      <c r="B4908" s="196" t="s">
        <v>207</v>
      </c>
      <c r="C4908" s="196" t="s">
        <v>215</v>
      </c>
      <c r="D4908" s="196" t="s">
        <v>195</v>
      </c>
      <c r="E4908" s="196">
        <v>10.37007</v>
      </c>
      <c r="F4908" s="196">
        <v>11.063549999999999</v>
      </c>
      <c r="G4908" s="196">
        <v>15.20167</v>
      </c>
      <c r="H4908" s="196">
        <v>12.43726</v>
      </c>
      <c r="I4908" s="196">
        <v>15.116379999999999</v>
      </c>
      <c r="J4908" s="196">
        <v>15.0763</v>
      </c>
      <c r="K4908" s="196"/>
      <c r="L4908" s="196"/>
      <c r="M4908" s="196"/>
      <c r="N4908" s="196"/>
      <c r="O4908" s="196"/>
      <c r="P4908" s="196"/>
      <c r="Q4908" s="197" t="s">
        <v>1</v>
      </c>
    </row>
    <row r="4909" spans="1:17" x14ac:dyDescent="0.2">
      <c r="A4909" s="198" t="s">
        <v>83</v>
      </c>
      <c r="B4909" s="199" t="s">
        <v>207</v>
      </c>
      <c r="C4909" s="199" t="s">
        <v>215</v>
      </c>
      <c r="D4909" s="199" t="s">
        <v>197</v>
      </c>
      <c r="E4909" s="199">
        <v>8.8835499999999996</v>
      </c>
      <c r="F4909" s="199">
        <v>10.925459999999999</v>
      </c>
      <c r="G4909" s="199">
        <v>14.514430000000001</v>
      </c>
      <c r="H4909" s="199">
        <v>12.911799999999999</v>
      </c>
      <c r="I4909" s="199">
        <v>16.50065</v>
      </c>
      <c r="J4909" s="199">
        <v>15.34032</v>
      </c>
      <c r="K4909" s="199"/>
      <c r="L4909" s="199"/>
      <c r="M4909" s="199"/>
      <c r="N4909" s="199"/>
      <c r="O4909" s="199"/>
      <c r="P4909" s="199"/>
      <c r="Q4909" s="200" t="s">
        <v>1</v>
      </c>
    </row>
    <row r="4910" spans="1:17" x14ac:dyDescent="0.2">
      <c r="A4910" s="195" t="s">
        <v>83</v>
      </c>
      <c r="B4910" s="196" t="s">
        <v>207</v>
      </c>
      <c r="C4910" s="196" t="s">
        <v>213</v>
      </c>
      <c r="D4910" s="196" t="s">
        <v>195</v>
      </c>
      <c r="E4910" s="196"/>
      <c r="F4910" s="196"/>
      <c r="G4910" s="196"/>
      <c r="H4910" s="196"/>
      <c r="I4910" s="196"/>
      <c r="J4910" s="196"/>
      <c r="K4910" s="196"/>
      <c r="L4910" s="196"/>
      <c r="M4910" s="196"/>
      <c r="N4910" s="196"/>
      <c r="O4910" s="196"/>
      <c r="P4910" s="196"/>
      <c r="Q4910" s="197" t="s">
        <v>1</v>
      </c>
    </row>
    <row r="4911" spans="1:17" x14ac:dyDescent="0.2">
      <c r="A4911" s="198" t="s">
        <v>83</v>
      </c>
      <c r="B4911" s="199" t="s">
        <v>207</v>
      </c>
      <c r="C4911" s="199" t="s">
        <v>213</v>
      </c>
      <c r="D4911" s="199" t="s">
        <v>197</v>
      </c>
      <c r="E4911" s="199"/>
      <c r="F4911" s="199"/>
      <c r="G4911" s="199"/>
      <c r="H4911" s="199"/>
      <c r="I4911" s="199"/>
      <c r="J4911" s="199"/>
      <c r="K4911" s="199"/>
      <c r="L4911" s="199"/>
      <c r="M4911" s="199"/>
      <c r="N4911" s="199"/>
      <c r="O4911" s="199"/>
      <c r="P4911" s="199"/>
      <c r="Q4911" s="200" t="s">
        <v>1</v>
      </c>
    </row>
    <row r="4912" spans="1:17" x14ac:dyDescent="0.2">
      <c r="A4912" s="195" t="s">
        <v>83</v>
      </c>
      <c r="B4912" s="196" t="s">
        <v>207</v>
      </c>
      <c r="C4912" s="196" t="s">
        <v>212</v>
      </c>
      <c r="D4912" s="196" t="s">
        <v>195</v>
      </c>
      <c r="E4912" s="196"/>
      <c r="F4912" s="196"/>
      <c r="G4912" s="196"/>
      <c r="H4912" s="196"/>
      <c r="I4912" s="196"/>
      <c r="J4912" s="196"/>
      <c r="K4912" s="196"/>
      <c r="L4912" s="196"/>
      <c r="M4912" s="196"/>
      <c r="N4912" s="196"/>
      <c r="O4912" s="196"/>
      <c r="P4912" s="196"/>
      <c r="Q4912" s="197" t="s">
        <v>1</v>
      </c>
    </row>
    <row r="4913" spans="1:17" x14ac:dyDescent="0.2">
      <c r="A4913" s="198" t="s">
        <v>83</v>
      </c>
      <c r="B4913" s="199" t="s">
        <v>207</v>
      </c>
      <c r="C4913" s="199" t="s">
        <v>212</v>
      </c>
      <c r="D4913" s="199" t="s">
        <v>197</v>
      </c>
      <c r="E4913" s="199"/>
      <c r="F4913" s="199"/>
      <c r="G4913" s="199"/>
      <c r="H4913" s="199"/>
      <c r="I4913" s="199"/>
      <c r="J4913" s="199"/>
      <c r="K4913" s="199"/>
      <c r="L4913" s="199"/>
      <c r="M4913" s="199"/>
      <c r="N4913" s="199"/>
      <c r="O4913" s="199"/>
      <c r="P4913" s="199"/>
      <c r="Q4913" s="200" t="s">
        <v>1</v>
      </c>
    </row>
    <row r="4914" spans="1:17" x14ac:dyDescent="0.2">
      <c r="A4914" s="195" t="s">
        <v>83</v>
      </c>
      <c r="B4914" s="196" t="s">
        <v>207</v>
      </c>
      <c r="C4914" s="196" t="s">
        <v>210</v>
      </c>
      <c r="D4914" s="196" t="s">
        <v>195</v>
      </c>
      <c r="E4914" s="196"/>
      <c r="F4914" s="196"/>
      <c r="G4914" s="196"/>
      <c r="H4914" s="196"/>
      <c r="I4914" s="196"/>
      <c r="J4914" s="196"/>
      <c r="K4914" s="196"/>
      <c r="L4914" s="196"/>
      <c r="M4914" s="196"/>
      <c r="N4914" s="196"/>
      <c r="O4914" s="196"/>
      <c r="P4914" s="196"/>
      <c r="Q4914" s="197" t="s">
        <v>1</v>
      </c>
    </row>
    <row r="4915" spans="1:17" x14ac:dyDescent="0.2">
      <c r="A4915" s="198" t="s">
        <v>83</v>
      </c>
      <c r="B4915" s="199" t="s">
        <v>207</v>
      </c>
      <c r="C4915" s="199" t="s">
        <v>210</v>
      </c>
      <c r="D4915" s="199" t="s">
        <v>197</v>
      </c>
      <c r="E4915" s="199"/>
      <c r="F4915" s="199"/>
      <c r="G4915" s="199"/>
      <c r="H4915" s="199"/>
      <c r="I4915" s="199"/>
      <c r="J4915" s="199"/>
      <c r="K4915" s="199"/>
      <c r="L4915" s="199"/>
      <c r="M4915" s="199"/>
      <c r="N4915" s="199"/>
      <c r="O4915" s="199"/>
      <c r="P4915" s="199"/>
      <c r="Q4915" s="200" t="s">
        <v>1</v>
      </c>
    </row>
    <row r="4916" spans="1:17" x14ac:dyDescent="0.2">
      <c r="A4916" s="195" t="s">
        <v>83</v>
      </c>
      <c r="B4916" s="196" t="s">
        <v>207</v>
      </c>
      <c r="C4916" s="196" t="s">
        <v>206</v>
      </c>
      <c r="D4916" s="196" t="s">
        <v>195</v>
      </c>
      <c r="E4916" s="196"/>
      <c r="F4916" s="196"/>
      <c r="G4916" s="196"/>
      <c r="H4916" s="196"/>
      <c r="I4916" s="196"/>
      <c r="J4916" s="196"/>
      <c r="K4916" s="196"/>
      <c r="L4916" s="196"/>
      <c r="M4916" s="196"/>
      <c r="N4916" s="196"/>
      <c r="O4916" s="196"/>
      <c r="P4916" s="196"/>
      <c r="Q4916" s="197" t="s">
        <v>1</v>
      </c>
    </row>
    <row r="4917" spans="1:17" x14ac:dyDescent="0.2">
      <c r="A4917" s="198" t="s">
        <v>83</v>
      </c>
      <c r="B4917" s="199" t="s">
        <v>207</v>
      </c>
      <c r="C4917" s="199" t="s">
        <v>206</v>
      </c>
      <c r="D4917" s="199" t="s">
        <v>197</v>
      </c>
      <c r="E4917" s="199"/>
      <c r="F4917" s="199"/>
      <c r="G4917" s="199"/>
      <c r="H4917" s="199"/>
      <c r="I4917" s="199"/>
      <c r="J4917" s="199"/>
      <c r="K4917" s="199"/>
      <c r="L4917" s="199"/>
      <c r="M4917" s="199"/>
      <c r="N4917" s="199"/>
      <c r="O4917" s="199"/>
      <c r="P4917" s="199"/>
      <c r="Q4917" s="200" t="s">
        <v>1</v>
      </c>
    </row>
    <row r="4918" spans="1:17" x14ac:dyDescent="0.2">
      <c r="A4918" s="195" t="s">
        <v>83</v>
      </c>
      <c r="B4918" s="196" t="s">
        <v>207</v>
      </c>
      <c r="C4918" s="196" t="s">
        <v>211</v>
      </c>
      <c r="D4918" s="196" t="s">
        <v>195</v>
      </c>
      <c r="E4918" s="199"/>
      <c r="F4918" s="199"/>
      <c r="G4918" s="199"/>
      <c r="H4918" s="199"/>
      <c r="I4918" s="199"/>
      <c r="J4918" s="199"/>
      <c r="K4918" s="199"/>
      <c r="L4918" s="199"/>
      <c r="M4918" s="199"/>
      <c r="N4918" s="199"/>
      <c r="O4918" s="199"/>
      <c r="P4918" s="199"/>
      <c r="Q4918" s="200"/>
    </row>
    <row r="4919" spans="1:17" x14ac:dyDescent="0.2">
      <c r="A4919" s="198" t="s">
        <v>83</v>
      </c>
      <c r="B4919" s="199" t="s">
        <v>207</v>
      </c>
      <c r="C4919" s="199" t="s">
        <v>211</v>
      </c>
      <c r="D4919" s="199" t="s">
        <v>197</v>
      </c>
      <c r="E4919" s="199"/>
      <c r="F4919" s="199"/>
      <c r="G4919" s="199"/>
      <c r="H4919" s="199"/>
      <c r="I4919" s="199"/>
      <c r="J4919" s="199"/>
      <c r="K4919" s="199"/>
      <c r="L4919" s="199"/>
      <c r="M4919" s="199"/>
      <c r="N4919" s="199"/>
      <c r="O4919" s="199"/>
      <c r="P4919" s="199"/>
      <c r="Q4919" s="200"/>
    </row>
    <row r="4920" spans="1:17" x14ac:dyDescent="0.2">
      <c r="A4920" s="195" t="s">
        <v>83</v>
      </c>
      <c r="B4920" s="196" t="s">
        <v>207</v>
      </c>
      <c r="C4920" s="196" t="s">
        <v>1087</v>
      </c>
      <c r="D4920" s="196" t="s">
        <v>195</v>
      </c>
      <c r="E4920" s="199"/>
      <c r="F4920" s="199"/>
      <c r="G4920" s="199"/>
      <c r="H4920" s="199"/>
      <c r="I4920" s="199"/>
      <c r="J4920" s="199"/>
      <c r="K4920" s="199"/>
      <c r="L4920" s="199"/>
      <c r="M4920" s="199"/>
      <c r="N4920" s="199"/>
      <c r="O4920" s="199"/>
      <c r="P4920" s="199"/>
      <c r="Q4920" s="200"/>
    </row>
    <row r="4921" spans="1:17" x14ac:dyDescent="0.2">
      <c r="A4921" s="198" t="s">
        <v>83</v>
      </c>
      <c r="B4921" s="199" t="s">
        <v>207</v>
      </c>
      <c r="C4921" s="199" t="s">
        <v>1087</v>
      </c>
      <c r="D4921" s="199" t="s">
        <v>197</v>
      </c>
      <c r="E4921" s="199"/>
      <c r="F4921" s="199"/>
      <c r="G4921" s="199"/>
      <c r="H4921" s="199"/>
      <c r="I4921" s="199"/>
      <c r="J4921" s="199"/>
      <c r="K4921" s="199"/>
      <c r="L4921" s="199"/>
      <c r="M4921" s="199"/>
      <c r="N4921" s="199"/>
      <c r="O4921" s="199"/>
      <c r="P4921" s="199"/>
      <c r="Q4921" s="200"/>
    </row>
    <row r="4922" spans="1:17" x14ac:dyDescent="0.2">
      <c r="A4922" s="195" t="s">
        <v>84</v>
      </c>
      <c r="B4922" s="196" t="s">
        <v>208</v>
      </c>
      <c r="C4922" s="196" t="s">
        <v>214</v>
      </c>
      <c r="D4922" s="196" t="s">
        <v>195</v>
      </c>
      <c r="E4922" s="196"/>
      <c r="F4922" s="196"/>
      <c r="G4922" s="196"/>
      <c r="H4922" s="196"/>
      <c r="I4922" s="196">
        <v>216044</v>
      </c>
      <c r="J4922" s="196">
        <v>205409</v>
      </c>
      <c r="K4922" s="196"/>
      <c r="L4922" s="196"/>
      <c r="M4922" s="196"/>
      <c r="N4922" s="196"/>
      <c r="O4922" s="196"/>
      <c r="P4922" s="196"/>
      <c r="Q4922" s="197" t="s">
        <v>1</v>
      </c>
    </row>
    <row r="4923" spans="1:17" x14ac:dyDescent="0.2">
      <c r="A4923" s="198" t="s">
        <v>84</v>
      </c>
      <c r="B4923" s="199" t="s">
        <v>208</v>
      </c>
      <c r="C4923" s="199" t="s">
        <v>214</v>
      </c>
      <c r="D4923" s="199" t="s">
        <v>197</v>
      </c>
      <c r="E4923" s="199"/>
      <c r="F4923" s="199"/>
      <c r="G4923" s="199"/>
      <c r="H4923" s="199"/>
      <c r="I4923" s="199">
        <v>225447</v>
      </c>
      <c r="J4923" s="199">
        <v>214123</v>
      </c>
      <c r="K4923" s="199"/>
      <c r="L4923" s="199"/>
      <c r="M4923" s="199"/>
      <c r="N4923" s="199"/>
      <c r="O4923" s="199"/>
      <c r="P4923" s="199"/>
      <c r="Q4923" s="200" t="s">
        <v>1</v>
      </c>
    </row>
    <row r="4924" spans="1:17" x14ac:dyDescent="0.2">
      <c r="A4924" s="195" t="s">
        <v>84</v>
      </c>
      <c r="B4924" s="196" t="s">
        <v>208</v>
      </c>
      <c r="C4924" s="196" t="s">
        <v>215</v>
      </c>
      <c r="D4924" s="196" t="s">
        <v>195</v>
      </c>
      <c r="E4924" s="196"/>
      <c r="F4924" s="196"/>
      <c r="G4924" s="196"/>
      <c r="H4924" s="196"/>
      <c r="I4924" s="196">
        <v>201805</v>
      </c>
      <c r="J4924" s="196">
        <v>197437</v>
      </c>
      <c r="K4924" s="196"/>
      <c r="L4924" s="196"/>
      <c r="M4924" s="196"/>
      <c r="N4924" s="196"/>
      <c r="O4924" s="196"/>
      <c r="P4924" s="196"/>
      <c r="Q4924" s="197" t="s">
        <v>1</v>
      </c>
    </row>
    <row r="4925" spans="1:17" x14ac:dyDescent="0.2">
      <c r="A4925" s="198" t="s">
        <v>84</v>
      </c>
      <c r="B4925" s="199" t="s">
        <v>208</v>
      </c>
      <c r="C4925" s="199" t="s">
        <v>215</v>
      </c>
      <c r="D4925" s="199" t="s">
        <v>197</v>
      </c>
      <c r="E4925" s="199"/>
      <c r="F4925" s="199"/>
      <c r="G4925" s="199"/>
      <c r="H4925" s="199"/>
      <c r="I4925" s="199">
        <v>207700</v>
      </c>
      <c r="J4925" s="199">
        <v>203169</v>
      </c>
      <c r="K4925" s="199"/>
      <c r="L4925" s="199"/>
      <c r="M4925" s="199"/>
      <c r="N4925" s="199"/>
      <c r="O4925" s="199"/>
      <c r="P4925" s="199"/>
      <c r="Q4925" s="200" t="s">
        <v>1</v>
      </c>
    </row>
    <row r="4926" spans="1:17" x14ac:dyDescent="0.2">
      <c r="A4926" s="195" t="s">
        <v>84</v>
      </c>
      <c r="B4926" s="196" t="s">
        <v>208</v>
      </c>
      <c r="C4926" s="196" t="s">
        <v>213</v>
      </c>
      <c r="D4926" s="196" t="s">
        <v>195</v>
      </c>
      <c r="E4926" s="196"/>
      <c r="F4926" s="196"/>
      <c r="G4926" s="196"/>
      <c r="H4926" s="196"/>
      <c r="I4926" s="196">
        <v>196271</v>
      </c>
      <c r="J4926" s="196">
        <v>195531</v>
      </c>
      <c r="K4926" s="196"/>
      <c r="L4926" s="196"/>
      <c r="M4926" s="196"/>
      <c r="N4926" s="196"/>
      <c r="O4926" s="196"/>
      <c r="P4926" s="196"/>
      <c r="Q4926" s="197" t="s">
        <v>1</v>
      </c>
    </row>
    <row r="4927" spans="1:17" x14ac:dyDescent="0.2">
      <c r="A4927" s="198" t="s">
        <v>84</v>
      </c>
      <c r="B4927" s="199" t="s">
        <v>208</v>
      </c>
      <c r="C4927" s="199" t="s">
        <v>213</v>
      </c>
      <c r="D4927" s="199" t="s">
        <v>197</v>
      </c>
      <c r="E4927" s="199"/>
      <c r="F4927" s="199"/>
      <c r="G4927" s="199"/>
      <c r="H4927" s="199"/>
      <c r="I4927" s="199">
        <v>199941</v>
      </c>
      <c r="J4927" s="199">
        <v>199638</v>
      </c>
      <c r="K4927" s="199"/>
      <c r="L4927" s="199"/>
      <c r="M4927" s="199"/>
      <c r="N4927" s="199"/>
      <c r="O4927" s="199"/>
      <c r="P4927" s="199"/>
      <c r="Q4927" s="200" t="s">
        <v>1</v>
      </c>
    </row>
    <row r="4928" spans="1:17" x14ac:dyDescent="0.2">
      <c r="A4928" s="195" t="s">
        <v>84</v>
      </c>
      <c r="B4928" s="196" t="s">
        <v>208</v>
      </c>
      <c r="C4928" s="196" t="s">
        <v>212</v>
      </c>
      <c r="D4928" s="196" t="s">
        <v>195</v>
      </c>
      <c r="E4928" s="196"/>
      <c r="F4928" s="196"/>
      <c r="G4928" s="196"/>
      <c r="H4928" s="196"/>
      <c r="I4928" s="196">
        <v>188642</v>
      </c>
      <c r="J4928" s="196">
        <v>188666</v>
      </c>
      <c r="K4928" s="196"/>
      <c r="L4928" s="196"/>
      <c r="M4928" s="196"/>
      <c r="N4928" s="196"/>
      <c r="O4928" s="196"/>
      <c r="P4928" s="196"/>
      <c r="Q4928" s="197" t="s">
        <v>1</v>
      </c>
    </row>
    <row r="4929" spans="1:17" x14ac:dyDescent="0.2">
      <c r="A4929" s="198" t="s">
        <v>84</v>
      </c>
      <c r="B4929" s="199" t="s">
        <v>208</v>
      </c>
      <c r="C4929" s="199" t="s">
        <v>212</v>
      </c>
      <c r="D4929" s="199" t="s">
        <v>197</v>
      </c>
      <c r="E4929" s="199"/>
      <c r="F4929" s="199"/>
      <c r="G4929" s="199"/>
      <c r="H4929" s="199"/>
      <c r="I4929" s="199">
        <v>188568</v>
      </c>
      <c r="J4929" s="199">
        <v>190458</v>
      </c>
      <c r="K4929" s="199"/>
      <c r="L4929" s="199"/>
      <c r="M4929" s="199"/>
      <c r="N4929" s="199"/>
      <c r="O4929" s="199"/>
      <c r="P4929" s="199"/>
      <c r="Q4929" s="200" t="s">
        <v>1</v>
      </c>
    </row>
    <row r="4930" spans="1:17" x14ac:dyDescent="0.2">
      <c r="A4930" s="195" t="s">
        <v>84</v>
      </c>
      <c r="B4930" s="196" t="s">
        <v>208</v>
      </c>
      <c r="C4930" s="196" t="s">
        <v>210</v>
      </c>
      <c r="D4930" s="196" t="s">
        <v>195</v>
      </c>
      <c r="E4930" s="196"/>
      <c r="F4930" s="196"/>
      <c r="G4930" s="196"/>
      <c r="H4930" s="196"/>
      <c r="I4930" s="196">
        <v>173145</v>
      </c>
      <c r="J4930" s="196">
        <v>184902</v>
      </c>
      <c r="K4930" s="196"/>
      <c r="L4930" s="196"/>
      <c r="M4930" s="196"/>
      <c r="N4930" s="196"/>
      <c r="O4930" s="196"/>
      <c r="P4930" s="196"/>
      <c r="Q4930" s="197" t="s">
        <v>1</v>
      </c>
    </row>
    <row r="4931" spans="1:17" x14ac:dyDescent="0.2">
      <c r="A4931" s="198" t="s">
        <v>84</v>
      </c>
      <c r="B4931" s="199" t="s">
        <v>208</v>
      </c>
      <c r="C4931" s="199" t="s">
        <v>210</v>
      </c>
      <c r="D4931" s="199" t="s">
        <v>197</v>
      </c>
      <c r="E4931" s="199"/>
      <c r="F4931" s="199"/>
      <c r="G4931" s="199"/>
      <c r="H4931" s="199"/>
      <c r="I4931" s="199">
        <v>175554</v>
      </c>
      <c r="J4931" s="199">
        <v>184408</v>
      </c>
      <c r="K4931" s="199"/>
      <c r="L4931" s="199"/>
      <c r="M4931" s="199"/>
      <c r="N4931" s="199"/>
      <c r="O4931" s="199"/>
      <c r="P4931" s="199"/>
      <c r="Q4931" s="200" t="s">
        <v>1</v>
      </c>
    </row>
    <row r="4932" spans="1:17" x14ac:dyDescent="0.2">
      <c r="A4932" s="195" t="s">
        <v>84</v>
      </c>
      <c r="B4932" s="196" t="s">
        <v>208</v>
      </c>
      <c r="C4932" s="196" t="s">
        <v>206</v>
      </c>
      <c r="D4932" s="196" t="s">
        <v>195</v>
      </c>
      <c r="E4932" s="196"/>
      <c r="F4932" s="196"/>
      <c r="G4932" s="196"/>
      <c r="H4932" s="196"/>
      <c r="I4932" s="196">
        <v>174652</v>
      </c>
      <c r="J4932" s="196">
        <v>172870</v>
      </c>
      <c r="K4932" s="196"/>
      <c r="L4932" s="196"/>
      <c r="M4932" s="196"/>
      <c r="N4932" s="196"/>
      <c r="O4932" s="196"/>
      <c r="P4932" s="196"/>
      <c r="Q4932" s="197" t="s">
        <v>1</v>
      </c>
    </row>
    <row r="4933" spans="1:17" x14ac:dyDescent="0.2">
      <c r="A4933" s="198" t="s">
        <v>84</v>
      </c>
      <c r="B4933" s="199" t="s">
        <v>208</v>
      </c>
      <c r="C4933" s="199" t="s">
        <v>206</v>
      </c>
      <c r="D4933" s="199" t="s">
        <v>197</v>
      </c>
      <c r="E4933" s="199"/>
      <c r="F4933" s="199"/>
      <c r="G4933" s="199"/>
      <c r="H4933" s="199"/>
      <c r="I4933" s="199">
        <v>175164</v>
      </c>
      <c r="J4933" s="199">
        <v>176208</v>
      </c>
      <c r="K4933" s="199"/>
      <c r="L4933" s="199"/>
      <c r="M4933" s="199"/>
      <c r="N4933" s="199"/>
      <c r="O4933" s="199"/>
      <c r="P4933" s="199"/>
      <c r="Q4933" s="200" t="s">
        <v>1</v>
      </c>
    </row>
    <row r="4934" spans="1:17" x14ac:dyDescent="0.2">
      <c r="A4934" s="195" t="s">
        <v>84</v>
      </c>
      <c r="B4934" s="196" t="s">
        <v>208</v>
      </c>
      <c r="C4934" s="196" t="s">
        <v>211</v>
      </c>
      <c r="D4934" s="196" t="s">
        <v>195</v>
      </c>
      <c r="E4934" s="196"/>
      <c r="F4934" s="196"/>
      <c r="G4934" s="196"/>
      <c r="H4934" s="196"/>
      <c r="I4934" s="196">
        <v>158254</v>
      </c>
      <c r="J4934" s="196">
        <v>161143</v>
      </c>
      <c r="K4934" s="196"/>
      <c r="L4934" s="196"/>
      <c r="M4934" s="196"/>
      <c r="N4934" s="196"/>
      <c r="O4934" s="196"/>
      <c r="P4934" s="196"/>
      <c r="Q4934" s="197" t="s">
        <v>1</v>
      </c>
    </row>
    <row r="4935" spans="1:17" x14ac:dyDescent="0.2">
      <c r="A4935" s="198" t="s">
        <v>84</v>
      </c>
      <c r="B4935" s="199" t="s">
        <v>208</v>
      </c>
      <c r="C4935" s="199" t="s">
        <v>211</v>
      </c>
      <c r="D4935" s="199" t="s">
        <v>197</v>
      </c>
      <c r="E4935" s="199"/>
      <c r="F4935" s="199"/>
      <c r="G4935" s="199"/>
      <c r="H4935" s="199"/>
      <c r="I4935" s="199">
        <v>155198</v>
      </c>
      <c r="J4935" s="199">
        <v>159423</v>
      </c>
      <c r="K4935" s="199"/>
      <c r="L4935" s="199"/>
      <c r="M4935" s="199"/>
      <c r="N4935" s="199"/>
      <c r="O4935" s="199"/>
      <c r="P4935" s="199"/>
      <c r="Q4935" s="200" t="s">
        <v>1</v>
      </c>
    </row>
    <row r="4936" spans="1:17" x14ac:dyDescent="0.2">
      <c r="A4936" s="195" t="s">
        <v>84</v>
      </c>
      <c r="B4936" s="196" t="s">
        <v>205</v>
      </c>
      <c r="C4936" s="196" t="s">
        <v>214</v>
      </c>
      <c r="D4936" s="196" t="s">
        <v>195</v>
      </c>
      <c r="E4936" s="196"/>
      <c r="F4936" s="196"/>
      <c r="G4936" s="196"/>
      <c r="H4936" s="196"/>
      <c r="I4936" s="196">
        <v>120740</v>
      </c>
      <c r="J4936" s="196">
        <v>124256</v>
      </c>
      <c r="K4936" s="196"/>
      <c r="L4936" s="196"/>
      <c r="M4936" s="196"/>
      <c r="N4936" s="196"/>
      <c r="O4936" s="196"/>
      <c r="P4936" s="196"/>
      <c r="Q4936" s="197" t="s">
        <v>1</v>
      </c>
    </row>
    <row r="4937" spans="1:17" x14ac:dyDescent="0.2">
      <c r="A4937" s="198" t="s">
        <v>84</v>
      </c>
      <c r="B4937" s="199" t="s">
        <v>205</v>
      </c>
      <c r="C4937" s="199" t="s">
        <v>214</v>
      </c>
      <c r="D4937" s="199" t="s">
        <v>197</v>
      </c>
      <c r="E4937" s="199"/>
      <c r="F4937" s="199"/>
      <c r="G4937" s="199"/>
      <c r="H4937" s="199"/>
      <c r="I4937" s="199">
        <v>116324</v>
      </c>
      <c r="J4937" s="199">
        <v>117958</v>
      </c>
      <c r="K4937" s="199"/>
      <c r="L4937" s="199"/>
      <c r="M4937" s="199"/>
      <c r="N4937" s="199"/>
      <c r="O4937" s="199"/>
      <c r="P4937" s="199"/>
      <c r="Q4937" s="200" t="s">
        <v>1</v>
      </c>
    </row>
    <row r="4938" spans="1:17" x14ac:dyDescent="0.2">
      <c r="A4938" s="195" t="s">
        <v>84</v>
      </c>
      <c r="B4938" s="196" t="s">
        <v>205</v>
      </c>
      <c r="C4938" s="196" t="s">
        <v>215</v>
      </c>
      <c r="D4938" s="196" t="s">
        <v>195</v>
      </c>
      <c r="E4938" s="196"/>
      <c r="F4938" s="196"/>
      <c r="G4938" s="196"/>
      <c r="H4938" s="196"/>
      <c r="I4938" s="196">
        <v>110586</v>
      </c>
      <c r="J4938" s="196">
        <v>113564</v>
      </c>
      <c r="K4938" s="196"/>
      <c r="L4938" s="196"/>
      <c r="M4938" s="196"/>
      <c r="N4938" s="196"/>
      <c r="O4938" s="196"/>
      <c r="P4938" s="196"/>
      <c r="Q4938" s="197" t="s">
        <v>1</v>
      </c>
    </row>
    <row r="4939" spans="1:17" x14ac:dyDescent="0.2">
      <c r="A4939" s="198" t="s">
        <v>84</v>
      </c>
      <c r="B4939" s="199" t="s">
        <v>205</v>
      </c>
      <c r="C4939" s="199" t="s">
        <v>215</v>
      </c>
      <c r="D4939" s="199" t="s">
        <v>197</v>
      </c>
      <c r="E4939" s="199"/>
      <c r="F4939" s="199"/>
      <c r="G4939" s="199"/>
      <c r="H4939" s="199"/>
      <c r="I4939" s="199">
        <v>108078</v>
      </c>
      <c r="J4939" s="199">
        <v>110038</v>
      </c>
      <c r="K4939" s="199"/>
      <c r="L4939" s="199"/>
      <c r="M4939" s="199"/>
      <c r="N4939" s="199"/>
      <c r="O4939" s="199"/>
      <c r="P4939" s="199"/>
      <c r="Q4939" s="200" t="s">
        <v>1</v>
      </c>
    </row>
    <row r="4940" spans="1:17" x14ac:dyDescent="0.2">
      <c r="A4940" s="195" t="s">
        <v>84</v>
      </c>
      <c r="B4940" s="196" t="s">
        <v>205</v>
      </c>
      <c r="C4940" s="196" t="s">
        <v>213</v>
      </c>
      <c r="D4940" s="196" t="s">
        <v>195</v>
      </c>
      <c r="E4940" s="196"/>
      <c r="F4940" s="196"/>
      <c r="G4940" s="196"/>
      <c r="H4940" s="196"/>
      <c r="I4940" s="196"/>
      <c r="J4940" s="196"/>
      <c r="K4940" s="196"/>
      <c r="L4940" s="196"/>
      <c r="M4940" s="196"/>
      <c r="N4940" s="196"/>
      <c r="O4940" s="196"/>
      <c r="P4940" s="196"/>
      <c r="Q4940" s="197" t="s">
        <v>1</v>
      </c>
    </row>
    <row r="4941" spans="1:17" x14ac:dyDescent="0.2">
      <c r="A4941" s="198" t="s">
        <v>84</v>
      </c>
      <c r="B4941" s="199" t="s">
        <v>205</v>
      </c>
      <c r="C4941" s="199" t="s">
        <v>213</v>
      </c>
      <c r="D4941" s="199" t="s">
        <v>197</v>
      </c>
      <c r="E4941" s="199"/>
      <c r="F4941" s="199"/>
      <c r="G4941" s="199"/>
      <c r="H4941" s="199"/>
      <c r="I4941" s="199"/>
      <c r="J4941" s="199"/>
      <c r="K4941" s="199"/>
      <c r="L4941" s="199"/>
      <c r="M4941" s="199"/>
      <c r="N4941" s="199"/>
      <c r="O4941" s="199"/>
      <c r="P4941" s="199"/>
      <c r="Q4941" s="200" t="s">
        <v>1</v>
      </c>
    </row>
    <row r="4942" spans="1:17" x14ac:dyDescent="0.2">
      <c r="A4942" s="195" t="s">
        <v>84</v>
      </c>
      <c r="B4942" s="196" t="s">
        <v>205</v>
      </c>
      <c r="C4942" s="196" t="s">
        <v>212</v>
      </c>
      <c r="D4942" s="196" t="s">
        <v>195</v>
      </c>
      <c r="E4942" s="196"/>
      <c r="F4942" s="196"/>
      <c r="G4942" s="196"/>
      <c r="H4942" s="196"/>
      <c r="I4942" s="196"/>
      <c r="J4942" s="196"/>
      <c r="K4942" s="196"/>
      <c r="L4942" s="196"/>
      <c r="M4942" s="196"/>
      <c r="N4942" s="196"/>
      <c r="O4942" s="196"/>
      <c r="P4942" s="196"/>
      <c r="Q4942" s="197" t="s">
        <v>1</v>
      </c>
    </row>
    <row r="4943" spans="1:17" x14ac:dyDescent="0.2">
      <c r="A4943" s="198" t="s">
        <v>84</v>
      </c>
      <c r="B4943" s="199" t="s">
        <v>205</v>
      </c>
      <c r="C4943" s="199" t="s">
        <v>212</v>
      </c>
      <c r="D4943" s="199" t="s">
        <v>197</v>
      </c>
      <c r="E4943" s="199"/>
      <c r="F4943" s="199"/>
      <c r="G4943" s="199"/>
      <c r="H4943" s="199"/>
      <c r="I4943" s="199"/>
      <c r="J4943" s="199"/>
      <c r="K4943" s="199"/>
      <c r="L4943" s="199"/>
      <c r="M4943" s="199"/>
      <c r="N4943" s="199"/>
      <c r="O4943" s="199"/>
      <c r="P4943" s="199"/>
      <c r="Q4943" s="200" t="s">
        <v>1</v>
      </c>
    </row>
    <row r="4944" spans="1:17" x14ac:dyDescent="0.2">
      <c r="A4944" s="195" t="s">
        <v>84</v>
      </c>
      <c r="B4944" s="196" t="s">
        <v>205</v>
      </c>
      <c r="C4944" s="196" t="s">
        <v>210</v>
      </c>
      <c r="D4944" s="196" t="s">
        <v>195</v>
      </c>
      <c r="E4944" s="196"/>
      <c r="F4944" s="196"/>
      <c r="G4944" s="196"/>
      <c r="H4944" s="196"/>
      <c r="I4944" s="196"/>
      <c r="J4944" s="196"/>
      <c r="K4944" s="196"/>
      <c r="L4944" s="196"/>
      <c r="M4944" s="196"/>
      <c r="N4944" s="196"/>
      <c r="O4944" s="196"/>
      <c r="P4944" s="196"/>
      <c r="Q4944" s="197" t="s">
        <v>1</v>
      </c>
    </row>
    <row r="4945" spans="1:17" x14ac:dyDescent="0.2">
      <c r="A4945" s="198" t="s">
        <v>84</v>
      </c>
      <c r="B4945" s="199" t="s">
        <v>205</v>
      </c>
      <c r="C4945" s="199" t="s">
        <v>210</v>
      </c>
      <c r="D4945" s="199" t="s">
        <v>197</v>
      </c>
      <c r="E4945" s="199"/>
      <c r="F4945" s="199"/>
      <c r="G4945" s="199"/>
      <c r="H4945" s="199"/>
      <c r="I4945" s="199"/>
      <c r="J4945" s="199"/>
      <c r="K4945" s="199"/>
      <c r="L4945" s="199"/>
      <c r="M4945" s="199"/>
      <c r="N4945" s="199"/>
      <c r="O4945" s="199"/>
      <c r="P4945" s="199"/>
      <c r="Q4945" s="200" t="s">
        <v>1</v>
      </c>
    </row>
    <row r="4946" spans="1:17" x14ac:dyDescent="0.2">
      <c r="A4946" s="195" t="s">
        <v>84</v>
      </c>
      <c r="B4946" s="196" t="s">
        <v>205</v>
      </c>
      <c r="C4946" s="196" t="s">
        <v>206</v>
      </c>
      <c r="D4946" s="196" t="s">
        <v>195</v>
      </c>
      <c r="E4946" s="196"/>
      <c r="F4946" s="196"/>
      <c r="G4946" s="196"/>
      <c r="H4946" s="196"/>
      <c r="I4946" s="196"/>
      <c r="J4946" s="196"/>
      <c r="K4946" s="196"/>
      <c r="L4946" s="196"/>
      <c r="M4946" s="196"/>
      <c r="N4946" s="196"/>
      <c r="O4946" s="196"/>
      <c r="P4946" s="196"/>
      <c r="Q4946" s="197" t="s">
        <v>1</v>
      </c>
    </row>
    <row r="4947" spans="1:17" x14ac:dyDescent="0.2">
      <c r="A4947" s="198" t="s">
        <v>84</v>
      </c>
      <c r="B4947" s="199" t="s">
        <v>205</v>
      </c>
      <c r="C4947" s="199" t="s">
        <v>206</v>
      </c>
      <c r="D4947" s="199" t="s">
        <v>197</v>
      </c>
      <c r="E4947" s="199"/>
      <c r="F4947" s="199"/>
      <c r="G4947" s="199"/>
      <c r="H4947" s="199"/>
      <c r="I4947" s="199"/>
      <c r="J4947" s="199"/>
      <c r="K4947" s="199"/>
      <c r="L4947" s="199"/>
      <c r="M4947" s="199"/>
      <c r="N4947" s="199"/>
      <c r="O4947" s="199"/>
      <c r="P4947" s="199"/>
      <c r="Q4947" s="200" t="s">
        <v>1</v>
      </c>
    </row>
    <row r="4948" spans="1:17" x14ac:dyDescent="0.2">
      <c r="A4948" s="195" t="s">
        <v>84</v>
      </c>
      <c r="B4948" s="196" t="s">
        <v>205</v>
      </c>
      <c r="C4948" s="196" t="s">
        <v>211</v>
      </c>
      <c r="D4948" s="196" t="s">
        <v>195</v>
      </c>
      <c r="E4948" s="199"/>
      <c r="F4948" s="199"/>
      <c r="G4948" s="199"/>
      <c r="H4948" s="199"/>
      <c r="I4948" s="199"/>
      <c r="J4948" s="199"/>
      <c r="K4948" s="199"/>
      <c r="L4948" s="199"/>
      <c r="M4948" s="199"/>
      <c r="N4948" s="199"/>
      <c r="O4948" s="199"/>
      <c r="P4948" s="199"/>
      <c r="Q4948" s="200"/>
    </row>
    <row r="4949" spans="1:17" x14ac:dyDescent="0.2">
      <c r="A4949" s="198" t="s">
        <v>84</v>
      </c>
      <c r="B4949" s="199" t="s">
        <v>205</v>
      </c>
      <c r="C4949" s="199" t="s">
        <v>211</v>
      </c>
      <c r="D4949" s="199" t="s">
        <v>197</v>
      </c>
      <c r="E4949" s="199"/>
      <c r="F4949" s="199"/>
      <c r="G4949" s="199"/>
      <c r="H4949" s="199"/>
      <c r="I4949" s="199"/>
      <c r="J4949" s="199"/>
      <c r="K4949" s="199"/>
      <c r="L4949" s="199"/>
      <c r="M4949" s="199"/>
      <c r="N4949" s="199"/>
      <c r="O4949" s="199"/>
      <c r="P4949" s="199"/>
      <c r="Q4949" s="200"/>
    </row>
    <row r="4950" spans="1:17" x14ac:dyDescent="0.2">
      <c r="A4950" s="195" t="s">
        <v>84</v>
      </c>
      <c r="B4950" s="196" t="s">
        <v>205</v>
      </c>
      <c r="C4950" s="196" t="s">
        <v>1087</v>
      </c>
      <c r="D4950" s="196" t="s">
        <v>195</v>
      </c>
      <c r="E4950" s="199"/>
      <c r="F4950" s="199"/>
      <c r="G4950" s="199"/>
      <c r="H4950" s="199"/>
      <c r="I4950" s="199"/>
      <c r="J4950" s="199"/>
      <c r="K4950" s="199"/>
      <c r="L4950" s="199"/>
      <c r="M4950" s="199"/>
      <c r="N4950" s="199"/>
      <c r="O4950" s="199"/>
      <c r="P4950" s="199"/>
      <c r="Q4950" s="200"/>
    </row>
    <row r="4951" spans="1:17" x14ac:dyDescent="0.2">
      <c r="A4951" s="198" t="s">
        <v>84</v>
      </c>
      <c r="B4951" s="199" t="s">
        <v>205</v>
      </c>
      <c r="C4951" s="199" t="s">
        <v>1087</v>
      </c>
      <c r="D4951" s="199" t="s">
        <v>197</v>
      </c>
      <c r="E4951" s="199"/>
      <c r="F4951" s="199"/>
      <c r="G4951" s="199"/>
      <c r="H4951" s="199"/>
      <c r="I4951" s="199"/>
      <c r="J4951" s="199"/>
      <c r="K4951" s="199"/>
      <c r="L4951" s="199"/>
      <c r="M4951" s="199"/>
      <c r="N4951" s="199"/>
      <c r="O4951" s="199"/>
      <c r="P4951" s="199"/>
      <c r="Q4951" s="200"/>
    </row>
    <row r="4952" spans="1:17" x14ac:dyDescent="0.2">
      <c r="A4952" s="195" t="s">
        <v>84</v>
      </c>
      <c r="B4952" s="196" t="s">
        <v>209</v>
      </c>
      <c r="C4952" s="196" t="s">
        <v>214</v>
      </c>
      <c r="D4952" s="196" t="s">
        <v>195</v>
      </c>
      <c r="E4952" s="196"/>
      <c r="F4952" s="196"/>
      <c r="G4952" s="196"/>
      <c r="H4952" s="196"/>
      <c r="I4952" s="196">
        <v>3.3946800000000001</v>
      </c>
      <c r="J4952" s="196">
        <v>2.9803999999999999</v>
      </c>
      <c r="K4952" s="196"/>
      <c r="L4952" s="196"/>
      <c r="M4952" s="196"/>
      <c r="N4952" s="196"/>
      <c r="O4952" s="196"/>
      <c r="P4952" s="196"/>
      <c r="Q4952" s="197" t="s">
        <v>1</v>
      </c>
    </row>
    <row r="4953" spans="1:17" x14ac:dyDescent="0.2">
      <c r="A4953" s="198" t="s">
        <v>84</v>
      </c>
      <c r="B4953" s="199" t="s">
        <v>209</v>
      </c>
      <c r="C4953" s="199" t="s">
        <v>214</v>
      </c>
      <c r="D4953" s="199" t="s">
        <v>197</v>
      </c>
      <c r="E4953" s="199"/>
      <c r="F4953" s="199"/>
      <c r="G4953" s="199"/>
      <c r="H4953" s="199"/>
      <c r="I4953" s="199">
        <v>4.0892099999999996</v>
      </c>
      <c r="J4953" s="199">
        <v>3.6189499999999999</v>
      </c>
      <c r="K4953" s="199"/>
      <c r="L4953" s="199"/>
      <c r="M4953" s="199"/>
      <c r="N4953" s="199"/>
      <c r="O4953" s="199"/>
      <c r="P4953" s="199"/>
      <c r="Q4953" s="200" t="s">
        <v>1</v>
      </c>
    </row>
    <row r="4954" spans="1:17" x14ac:dyDescent="0.2">
      <c r="A4954" s="195" t="s">
        <v>84</v>
      </c>
      <c r="B4954" s="196" t="s">
        <v>209</v>
      </c>
      <c r="C4954" s="196" t="s">
        <v>215</v>
      </c>
      <c r="D4954" s="196" t="s">
        <v>195</v>
      </c>
      <c r="E4954" s="196"/>
      <c r="F4954" s="196"/>
      <c r="G4954" s="196"/>
      <c r="H4954" s="196"/>
      <c r="I4954" s="196">
        <v>2.0212599999999998</v>
      </c>
      <c r="J4954" s="196">
        <v>1.8157700000000001</v>
      </c>
      <c r="K4954" s="196"/>
      <c r="L4954" s="196"/>
      <c r="M4954" s="196"/>
      <c r="N4954" s="196"/>
      <c r="O4954" s="196"/>
      <c r="P4954" s="196"/>
      <c r="Q4954" s="197" t="s">
        <v>1</v>
      </c>
    </row>
    <row r="4955" spans="1:17" x14ac:dyDescent="0.2">
      <c r="A4955" s="198" t="s">
        <v>84</v>
      </c>
      <c r="B4955" s="199" t="s">
        <v>209</v>
      </c>
      <c r="C4955" s="199" t="s">
        <v>215</v>
      </c>
      <c r="D4955" s="199" t="s">
        <v>197</v>
      </c>
      <c r="E4955" s="199"/>
      <c r="F4955" s="199"/>
      <c r="G4955" s="199"/>
      <c r="H4955" s="199"/>
      <c r="I4955" s="199">
        <v>2.5984600000000002</v>
      </c>
      <c r="J4955" s="199">
        <v>2.3138399999999999</v>
      </c>
      <c r="K4955" s="199"/>
      <c r="L4955" s="199"/>
      <c r="M4955" s="199"/>
      <c r="N4955" s="199"/>
      <c r="O4955" s="199"/>
      <c r="P4955" s="199"/>
      <c r="Q4955" s="200" t="s">
        <v>1</v>
      </c>
    </row>
    <row r="4956" spans="1:17" x14ac:dyDescent="0.2">
      <c r="A4956" s="195" t="s">
        <v>84</v>
      </c>
      <c r="B4956" s="196" t="s">
        <v>209</v>
      </c>
      <c r="C4956" s="196" t="s">
        <v>213</v>
      </c>
      <c r="D4956" s="196" t="s">
        <v>195</v>
      </c>
      <c r="E4956" s="196"/>
      <c r="F4956" s="196"/>
      <c r="G4956" s="196"/>
      <c r="H4956" s="196"/>
      <c r="I4956" s="196">
        <v>1.6553599999999999</v>
      </c>
      <c r="J4956" s="196">
        <v>1.4841599999999999</v>
      </c>
      <c r="K4956" s="196"/>
      <c r="L4956" s="196"/>
      <c r="M4956" s="196"/>
      <c r="N4956" s="196"/>
      <c r="O4956" s="196"/>
      <c r="P4956" s="196"/>
      <c r="Q4956" s="197" t="s">
        <v>1</v>
      </c>
    </row>
    <row r="4957" spans="1:17" x14ac:dyDescent="0.2">
      <c r="A4957" s="198" t="s">
        <v>84</v>
      </c>
      <c r="B4957" s="199" t="s">
        <v>209</v>
      </c>
      <c r="C4957" s="199" t="s">
        <v>213</v>
      </c>
      <c r="D4957" s="199" t="s">
        <v>197</v>
      </c>
      <c r="E4957" s="199"/>
      <c r="F4957" s="199"/>
      <c r="G4957" s="199"/>
      <c r="H4957" s="199"/>
      <c r="I4957" s="199">
        <v>2.10562</v>
      </c>
      <c r="J4957" s="199">
        <v>1.8874200000000001</v>
      </c>
      <c r="K4957" s="199"/>
      <c r="L4957" s="199"/>
      <c r="M4957" s="199"/>
      <c r="N4957" s="199"/>
      <c r="O4957" s="199"/>
      <c r="P4957" s="199"/>
      <c r="Q4957" s="200" t="s">
        <v>1</v>
      </c>
    </row>
    <row r="4958" spans="1:17" x14ac:dyDescent="0.2">
      <c r="A4958" s="195" t="s">
        <v>84</v>
      </c>
      <c r="B4958" s="196" t="s">
        <v>209</v>
      </c>
      <c r="C4958" s="196" t="s">
        <v>212</v>
      </c>
      <c r="D4958" s="196" t="s">
        <v>195</v>
      </c>
      <c r="E4958" s="196"/>
      <c r="F4958" s="196"/>
      <c r="G4958" s="196"/>
      <c r="H4958" s="196"/>
      <c r="I4958" s="196">
        <v>1.3575999999999999</v>
      </c>
      <c r="J4958" s="196">
        <v>1.3680300000000001</v>
      </c>
      <c r="K4958" s="196"/>
      <c r="L4958" s="196"/>
      <c r="M4958" s="196"/>
      <c r="N4958" s="196"/>
      <c r="O4958" s="196"/>
      <c r="P4958" s="196"/>
      <c r="Q4958" s="197" t="s">
        <v>1</v>
      </c>
    </row>
    <row r="4959" spans="1:17" x14ac:dyDescent="0.2">
      <c r="A4959" s="198" t="s">
        <v>84</v>
      </c>
      <c r="B4959" s="199" t="s">
        <v>209</v>
      </c>
      <c r="C4959" s="199" t="s">
        <v>212</v>
      </c>
      <c r="D4959" s="199" t="s">
        <v>197</v>
      </c>
      <c r="E4959" s="199"/>
      <c r="F4959" s="199"/>
      <c r="G4959" s="199"/>
      <c r="H4959" s="199"/>
      <c r="I4959" s="199">
        <v>1.81155</v>
      </c>
      <c r="J4959" s="199">
        <v>1.7111400000000001</v>
      </c>
      <c r="K4959" s="199"/>
      <c r="L4959" s="199"/>
      <c r="M4959" s="199"/>
      <c r="N4959" s="199"/>
      <c r="O4959" s="199"/>
      <c r="P4959" s="199"/>
      <c r="Q4959" s="200" t="s">
        <v>1</v>
      </c>
    </row>
    <row r="4960" spans="1:17" x14ac:dyDescent="0.2">
      <c r="A4960" s="195" t="s">
        <v>84</v>
      </c>
      <c r="B4960" s="196" t="s">
        <v>209</v>
      </c>
      <c r="C4960" s="196" t="s">
        <v>210</v>
      </c>
      <c r="D4960" s="196" t="s">
        <v>195</v>
      </c>
      <c r="E4960" s="196"/>
      <c r="F4960" s="196"/>
      <c r="G4960" s="196"/>
      <c r="H4960" s="196"/>
      <c r="I4960" s="196">
        <v>1.4190400000000001</v>
      </c>
      <c r="J4960" s="196">
        <v>1.29474</v>
      </c>
      <c r="K4960" s="196"/>
      <c r="L4960" s="196"/>
      <c r="M4960" s="196"/>
      <c r="N4960" s="196"/>
      <c r="O4960" s="196"/>
      <c r="P4960" s="196"/>
      <c r="Q4960" s="197" t="s">
        <v>1</v>
      </c>
    </row>
    <row r="4961" spans="1:17" x14ac:dyDescent="0.2">
      <c r="A4961" s="198" t="s">
        <v>84</v>
      </c>
      <c r="B4961" s="199" t="s">
        <v>209</v>
      </c>
      <c r="C4961" s="199" t="s">
        <v>210</v>
      </c>
      <c r="D4961" s="199" t="s">
        <v>197</v>
      </c>
      <c r="E4961" s="199"/>
      <c r="F4961" s="199"/>
      <c r="G4961" s="199"/>
      <c r="H4961" s="199"/>
      <c r="I4961" s="199">
        <v>1.77894</v>
      </c>
      <c r="J4961" s="199">
        <v>1.65448</v>
      </c>
      <c r="K4961" s="199"/>
      <c r="L4961" s="199"/>
      <c r="M4961" s="199"/>
      <c r="N4961" s="199"/>
      <c r="O4961" s="199"/>
      <c r="P4961" s="199"/>
      <c r="Q4961" s="200" t="s">
        <v>1</v>
      </c>
    </row>
    <row r="4962" spans="1:17" x14ac:dyDescent="0.2">
      <c r="A4962" s="195" t="s">
        <v>84</v>
      </c>
      <c r="B4962" s="196" t="s">
        <v>209</v>
      </c>
      <c r="C4962" s="196" t="s">
        <v>206</v>
      </c>
      <c r="D4962" s="196" t="s">
        <v>195</v>
      </c>
      <c r="E4962" s="196"/>
      <c r="F4962" s="196"/>
      <c r="G4962" s="196"/>
      <c r="H4962" s="196"/>
      <c r="I4962" s="196">
        <v>1.6988099999999999</v>
      </c>
      <c r="J4962" s="196">
        <v>1.6156600000000001</v>
      </c>
      <c r="K4962" s="196"/>
      <c r="L4962" s="196"/>
      <c r="M4962" s="196"/>
      <c r="N4962" s="196"/>
      <c r="O4962" s="196"/>
      <c r="P4962" s="196"/>
      <c r="Q4962" s="197" t="s">
        <v>1</v>
      </c>
    </row>
    <row r="4963" spans="1:17" x14ac:dyDescent="0.2">
      <c r="A4963" s="198" t="s">
        <v>84</v>
      </c>
      <c r="B4963" s="199" t="s">
        <v>209</v>
      </c>
      <c r="C4963" s="199" t="s">
        <v>206</v>
      </c>
      <c r="D4963" s="199" t="s">
        <v>197</v>
      </c>
      <c r="E4963" s="199"/>
      <c r="F4963" s="199"/>
      <c r="G4963" s="199"/>
      <c r="H4963" s="199"/>
      <c r="I4963" s="199">
        <v>2.1831</v>
      </c>
      <c r="J4963" s="199">
        <v>2.0526900000000001</v>
      </c>
      <c r="K4963" s="199"/>
      <c r="L4963" s="199"/>
      <c r="M4963" s="199"/>
      <c r="N4963" s="199"/>
      <c r="O4963" s="199"/>
      <c r="P4963" s="199"/>
      <c r="Q4963" s="200" t="s">
        <v>1</v>
      </c>
    </row>
    <row r="4964" spans="1:17" x14ac:dyDescent="0.2">
      <c r="A4964" s="195" t="s">
        <v>84</v>
      </c>
      <c r="B4964" s="196" t="s">
        <v>209</v>
      </c>
      <c r="C4964" s="196" t="s">
        <v>211</v>
      </c>
      <c r="D4964" s="196" t="s">
        <v>195</v>
      </c>
      <c r="E4964" s="196"/>
      <c r="F4964" s="196"/>
      <c r="G4964" s="196"/>
      <c r="H4964" s="196"/>
      <c r="I4964" s="196">
        <v>0.96426999999999996</v>
      </c>
      <c r="J4964" s="196">
        <v>0.83218000000000003</v>
      </c>
      <c r="K4964" s="196"/>
      <c r="L4964" s="196"/>
      <c r="M4964" s="196"/>
      <c r="N4964" s="196"/>
      <c r="O4964" s="196"/>
      <c r="P4964" s="196"/>
      <c r="Q4964" s="197" t="s">
        <v>1</v>
      </c>
    </row>
    <row r="4965" spans="1:17" x14ac:dyDescent="0.2">
      <c r="A4965" s="198" t="s">
        <v>84</v>
      </c>
      <c r="B4965" s="199" t="s">
        <v>209</v>
      </c>
      <c r="C4965" s="199" t="s">
        <v>211</v>
      </c>
      <c r="D4965" s="199" t="s">
        <v>197</v>
      </c>
      <c r="E4965" s="199"/>
      <c r="F4965" s="199"/>
      <c r="G4965" s="199"/>
      <c r="H4965" s="199"/>
      <c r="I4965" s="199">
        <v>1.35633</v>
      </c>
      <c r="J4965" s="199">
        <v>1.1296999999999999</v>
      </c>
      <c r="K4965" s="199"/>
      <c r="L4965" s="199"/>
      <c r="M4965" s="199"/>
      <c r="N4965" s="199"/>
      <c r="O4965" s="199"/>
      <c r="P4965" s="199"/>
      <c r="Q4965" s="200" t="s">
        <v>1</v>
      </c>
    </row>
    <row r="4966" spans="1:17" x14ac:dyDescent="0.2">
      <c r="A4966" s="195" t="s">
        <v>84</v>
      </c>
      <c r="B4966" s="196" t="s">
        <v>207</v>
      </c>
      <c r="C4966" s="196" t="s">
        <v>214</v>
      </c>
      <c r="D4966" s="196" t="s">
        <v>195</v>
      </c>
      <c r="E4966" s="196"/>
      <c r="F4966" s="196"/>
      <c r="G4966" s="196"/>
      <c r="H4966" s="196"/>
      <c r="I4966" s="196">
        <v>0.26419999999999999</v>
      </c>
      <c r="J4966" s="196">
        <v>0.15853999999999999</v>
      </c>
      <c r="K4966" s="196"/>
      <c r="L4966" s="196"/>
      <c r="M4966" s="196"/>
      <c r="N4966" s="196"/>
      <c r="O4966" s="196"/>
      <c r="P4966" s="196"/>
      <c r="Q4966" s="197" t="s">
        <v>1</v>
      </c>
    </row>
    <row r="4967" spans="1:17" x14ac:dyDescent="0.2">
      <c r="A4967" s="198" t="s">
        <v>84</v>
      </c>
      <c r="B4967" s="199" t="s">
        <v>207</v>
      </c>
      <c r="C4967" s="199" t="s">
        <v>214</v>
      </c>
      <c r="D4967" s="199" t="s">
        <v>197</v>
      </c>
      <c r="E4967" s="199"/>
      <c r="F4967" s="199"/>
      <c r="G4967" s="199"/>
      <c r="H4967" s="199"/>
      <c r="I4967" s="199">
        <v>0.31807999999999997</v>
      </c>
      <c r="J4967" s="199">
        <v>0.25347999999999998</v>
      </c>
      <c r="K4967" s="199"/>
      <c r="L4967" s="199"/>
      <c r="M4967" s="199"/>
      <c r="N4967" s="199"/>
      <c r="O4967" s="199"/>
      <c r="P4967" s="199"/>
      <c r="Q4967" s="200" t="s">
        <v>1</v>
      </c>
    </row>
    <row r="4968" spans="1:17" x14ac:dyDescent="0.2">
      <c r="A4968" s="195" t="s">
        <v>84</v>
      </c>
      <c r="B4968" s="196" t="s">
        <v>207</v>
      </c>
      <c r="C4968" s="196" t="s">
        <v>215</v>
      </c>
      <c r="D4968" s="196" t="s">
        <v>195</v>
      </c>
      <c r="E4968" s="196"/>
      <c r="F4968" s="196"/>
      <c r="G4968" s="196"/>
      <c r="H4968" s="196"/>
      <c r="I4968" s="196">
        <v>0.39698</v>
      </c>
      <c r="J4968" s="196">
        <v>0.30819999999999997</v>
      </c>
      <c r="K4968" s="196"/>
      <c r="L4968" s="196"/>
      <c r="M4968" s="196"/>
      <c r="N4968" s="196"/>
      <c r="O4968" s="196"/>
      <c r="P4968" s="196"/>
      <c r="Q4968" s="197" t="s">
        <v>1</v>
      </c>
    </row>
    <row r="4969" spans="1:17" x14ac:dyDescent="0.2">
      <c r="A4969" s="198" t="s">
        <v>84</v>
      </c>
      <c r="B4969" s="199" t="s">
        <v>207</v>
      </c>
      <c r="C4969" s="199" t="s">
        <v>215</v>
      </c>
      <c r="D4969" s="199" t="s">
        <v>197</v>
      </c>
      <c r="E4969" s="199"/>
      <c r="F4969" s="199"/>
      <c r="G4969" s="199"/>
      <c r="H4969" s="199"/>
      <c r="I4969" s="199">
        <v>0.43024000000000001</v>
      </c>
      <c r="J4969" s="199">
        <v>0.36351</v>
      </c>
      <c r="K4969" s="199"/>
      <c r="L4969" s="199"/>
      <c r="M4969" s="199"/>
      <c r="N4969" s="199"/>
      <c r="O4969" s="199"/>
      <c r="P4969" s="199"/>
      <c r="Q4969" s="200" t="s">
        <v>1</v>
      </c>
    </row>
    <row r="4970" spans="1:17" x14ac:dyDescent="0.2">
      <c r="A4970" s="195" t="s">
        <v>84</v>
      </c>
      <c r="B4970" s="196" t="s">
        <v>207</v>
      </c>
      <c r="C4970" s="196" t="s">
        <v>213</v>
      </c>
      <c r="D4970" s="196" t="s">
        <v>195</v>
      </c>
      <c r="E4970" s="196"/>
      <c r="F4970" s="196"/>
      <c r="G4970" s="196"/>
      <c r="H4970" s="196"/>
      <c r="I4970" s="196"/>
      <c r="J4970" s="196"/>
      <c r="K4970" s="196"/>
      <c r="L4970" s="196"/>
      <c r="M4970" s="196"/>
      <c r="N4970" s="196"/>
      <c r="O4970" s="196"/>
      <c r="P4970" s="196"/>
      <c r="Q4970" s="197" t="s">
        <v>1</v>
      </c>
    </row>
    <row r="4971" spans="1:17" x14ac:dyDescent="0.2">
      <c r="A4971" s="198" t="s">
        <v>84</v>
      </c>
      <c r="B4971" s="199" t="s">
        <v>207</v>
      </c>
      <c r="C4971" s="199" t="s">
        <v>213</v>
      </c>
      <c r="D4971" s="199" t="s">
        <v>197</v>
      </c>
      <c r="E4971" s="199"/>
      <c r="F4971" s="199"/>
      <c r="G4971" s="199"/>
      <c r="H4971" s="199"/>
      <c r="I4971" s="199"/>
      <c r="J4971" s="199"/>
      <c r="K4971" s="199"/>
      <c r="L4971" s="199"/>
      <c r="M4971" s="199"/>
      <c r="N4971" s="199"/>
      <c r="O4971" s="199"/>
      <c r="P4971" s="199"/>
      <c r="Q4971" s="200" t="s">
        <v>1</v>
      </c>
    </row>
    <row r="4972" spans="1:17" x14ac:dyDescent="0.2">
      <c r="A4972" s="195" t="s">
        <v>84</v>
      </c>
      <c r="B4972" s="196" t="s">
        <v>207</v>
      </c>
      <c r="C4972" s="196" t="s">
        <v>212</v>
      </c>
      <c r="D4972" s="196" t="s">
        <v>195</v>
      </c>
      <c r="E4972" s="196"/>
      <c r="F4972" s="196"/>
      <c r="G4972" s="196"/>
      <c r="H4972" s="196"/>
      <c r="I4972" s="196"/>
      <c r="J4972" s="196"/>
      <c r="K4972" s="196"/>
      <c r="L4972" s="196"/>
      <c r="M4972" s="196"/>
      <c r="N4972" s="196"/>
      <c r="O4972" s="196"/>
      <c r="P4972" s="196"/>
      <c r="Q4972" s="197" t="s">
        <v>1</v>
      </c>
    </row>
    <row r="4973" spans="1:17" x14ac:dyDescent="0.2">
      <c r="A4973" s="198" t="s">
        <v>84</v>
      </c>
      <c r="B4973" s="199" t="s">
        <v>207</v>
      </c>
      <c r="C4973" s="199" t="s">
        <v>212</v>
      </c>
      <c r="D4973" s="199" t="s">
        <v>197</v>
      </c>
      <c r="E4973" s="199"/>
      <c r="F4973" s="199"/>
      <c r="G4973" s="199"/>
      <c r="H4973" s="199"/>
      <c r="I4973" s="199"/>
      <c r="J4973" s="199"/>
      <c r="K4973" s="199"/>
      <c r="L4973" s="199"/>
      <c r="M4973" s="199"/>
      <c r="N4973" s="199"/>
      <c r="O4973" s="199"/>
      <c r="P4973" s="199"/>
      <c r="Q4973" s="200" t="s">
        <v>1</v>
      </c>
    </row>
    <row r="4974" spans="1:17" x14ac:dyDescent="0.2">
      <c r="A4974" s="195" t="s">
        <v>84</v>
      </c>
      <c r="B4974" s="196" t="s">
        <v>207</v>
      </c>
      <c r="C4974" s="196" t="s">
        <v>210</v>
      </c>
      <c r="D4974" s="196" t="s">
        <v>195</v>
      </c>
      <c r="E4974" s="196"/>
      <c r="F4974" s="196"/>
      <c r="G4974" s="196"/>
      <c r="H4974" s="196"/>
      <c r="I4974" s="196"/>
      <c r="J4974" s="196"/>
      <c r="K4974" s="196"/>
      <c r="L4974" s="196"/>
      <c r="M4974" s="196"/>
      <c r="N4974" s="196"/>
      <c r="O4974" s="196"/>
      <c r="P4974" s="196"/>
      <c r="Q4974" s="197" t="s">
        <v>1</v>
      </c>
    </row>
    <row r="4975" spans="1:17" x14ac:dyDescent="0.2">
      <c r="A4975" s="198" t="s">
        <v>84</v>
      </c>
      <c r="B4975" s="199" t="s">
        <v>207</v>
      </c>
      <c r="C4975" s="199" t="s">
        <v>210</v>
      </c>
      <c r="D4975" s="199" t="s">
        <v>197</v>
      </c>
      <c r="E4975" s="199"/>
      <c r="F4975" s="199"/>
      <c r="G4975" s="199"/>
      <c r="H4975" s="199"/>
      <c r="I4975" s="199"/>
      <c r="J4975" s="199"/>
      <c r="K4975" s="199"/>
      <c r="L4975" s="199"/>
      <c r="M4975" s="199"/>
      <c r="N4975" s="199"/>
      <c r="O4975" s="199"/>
      <c r="P4975" s="199"/>
      <c r="Q4975" s="200" t="s">
        <v>1</v>
      </c>
    </row>
    <row r="4976" spans="1:17" x14ac:dyDescent="0.2">
      <c r="A4976" s="195" t="s">
        <v>84</v>
      </c>
      <c r="B4976" s="196" t="s">
        <v>207</v>
      </c>
      <c r="C4976" s="196" t="s">
        <v>206</v>
      </c>
      <c r="D4976" s="196" t="s">
        <v>195</v>
      </c>
      <c r="E4976" s="196"/>
      <c r="F4976" s="196"/>
      <c r="G4976" s="196"/>
      <c r="H4976" s="196"/>
      <c r="I4976" s="196"/>
      <c r="J4976" s="196"/>
      <c r="K4976" s="196"/>
      <c r="L4976" s="196"/>
      <c r="M4976" s="196"/>
      <c r="N4976" s="196"/>
      <c r="O4976" s="196"/>
      <c r="P4976" s="196"/>
      <c r="Q4976" s="197" t="s">
        <v>1</v>
      </c>
    </row>
    <row r="4977" spans="1:17" x14ac:dyDescent="0.2">
      <c r="A4977" s="201" t="s">
        <v>84</v>
      </c>
      <c r="B4977" s="202" t="s">
        <v>207</v>
      </c>
      <c r="C4977" s="202" t="s">
        <v>206</v>
      </c>
      <c r="D4977" s="202" t="s">
        <v>197</v>
      </c>
      <c r="E4977" s="202"/>
      <c r="F4977" s="202"/>
      <c r="G4977" s="202"/>
      <c r="H4977" s="202"/>
      <c r="I4977" s="202"/>
      <c r="J4977" s="202"/>
      <c r="K4977" s="202"/>
      <c r="L4977" s="202"/>
      <c r="M4977" s="202"/>
      <c r="N4977" s="202"/>
      <c r="O4977" s="202"/>
      <c r="P4977" s="202"/>
      <c r="Q4977" s="203" t="s">
        <v>1</v>
      </c>
    </row>
    <row r="4978" spans="1:17" x14ac:dyDescent="0.2">
      <c r="A4978" s="195" t="s">
        <v>84</v>
      </c>
      <c r="B4978" s="196" t="s">
        <v>207</v>
      </c>
      <c r="C4978" s="196" t="s">
        <v>211</v>
      </c>
      <c r="D4978" s="196" t="s">
        <v>195</v>
      </c>
      <c r="E4978" s="196"/>
      <c r="F4978" s="196"/>
      <c r="G4978" s="196"/>
      <c r="H4978" s="196"/>
      <c r="I4978" s="196"/>
      <c r="J4978" s="196"/>
      <c r="K4978" s="196"/>
      <c r="L4978" s="196"/>
      <c r="M4978" s="196"/>
      <c r="N4978" s="196"/>
      <c r="O4978" s="196"/>
      <c r="P4978" s="196"/>
      <c r="Q4978" s="197" t="s">
        <v>1</v>
      </c>
    </row>
    <row r="4979" spans="1:17" x14ac:dyDescent="0.2">
      <c r="A4979" s="198" t="s">
        <v>84</v>
      </c>
      <c r="B4979" s="199" t="s">
        <v>207</v>
      </c>
      <c r="C4979" s="199" t="s">
        <v>211</v>
      </c>
      <c r="D4979" s="199" t="s">
        <v>197</v>
      </c>
      <c r="E4979" s="199"/>
      <c r="F4979" s="199"/>
      <c r="G4979" s="199"/>
      <c r="H4979" s="199"/>
      <c r="I4979" s="199"/>
      <c r="J4979" s="199"/>
      <c r="K4979" s="199"/>
      <c r="L4979" s="199"/>
      <c r="M4979" s="199"/>
      <c r="N4979" s="199"/>
      <c r="O4979" s="199"/>
      <c r="P4979" s="199"/>
      <c r="Q4979" s="200" t="s">
        <v>1</v>
      </c>
    </row>
    <row r="4980" spans="1:17" x14ac:dyDescent="0.2">
      <c r="A4980" s="195" t="s">
        <v>84</v>
      </c>
      <c r="B4980" s="196" t="s">
        <v>207</v>
      </c>
      <c r="C4980" s="196" t="s">
        <v>1087</v>
      </c>
      <c r="D4980" s="196" t="s">
        <v>195</v>
      </c>
      <c r="E4980" s="196"/>
      <c r="F4980" s="196"/>
      <c r="G4980" s="196"/>
      <c r="H4980" s="196"/>
      <c r="I4980" s="196"/>
      <c r="J4980" s="196"/>
      <c r="K4980" s="196"/>
      <c r="L4980" s="196"/>
      <c r="M4980" s="196"/>
      <c r="N4980" s="196"/>
      <c r="O4980" s="196"/>
      <c r="P4980" s="196"/>
      <c r="Q4980" s="197" t="s">
        <v>1</v>
      </c>
    </row>
    <row r="4981" spans="1:17" x14ac:dyDescent="0.2">
      <c r="A4981" s="201" t="s">
        <v>84</v>
      </c>
      <c r="B4981" s="202" t="s">
        <v>207</v>
      </c>
      <c r="C4981" s="202" t="s">
        <v>1087</v>
      </c>
      <c r="D4981" s="202" t="s">
        <v>197</v>
      </c>
      <c r="E4981" s="202"/>
      <c r="F4981" s="202"/>
      <c r="G4981" s="202"/>
      <c r="H4981" s="202"/>
      <c r="I4981" s="202"/>
      <c r="J4981" s="202"/>
      <c r="K4981" s="202"/>
      <c r="L4981" s="202"/>
      <c r="M4981" s="202"/>
      <c r="N4981" s="202"/>
      <c r="O4981" s="202"/>
      <c r="P4981" s="202"/>
      <c r="Q4981" s="203" t="s">
        <v>1</v>
      </c>
    </row>
  </sheetData>
  <pageMargins left="0.7" right="0.7" top="0.75" bottom="0.75" header="0.3" footer="0.3"/>
  <ignoredErrors>
    <ignoredError sqref="E1:P1" numberStoredAsText="1"/>
  </ignoredErrors>
  <legacy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9112DE-004C-4804-8054-9D7BF6E42167}">
  <sheetPr codeName="Sheet10"/>
  <dimension ref="A1:V2076"/>
  <sheetViews>
    <sheetView topLeftCell="A1836" workbookViewId="0">
      <selection activeCell="L1933" sqref="L1933"/>
    </sheetView>
  </sheetViews>
  <sheetFormatPr baseColWidth="10" defaultColWidth="8.83203125" defaultRowHeight="15" x14ac:dyDescent="0.2"/>
  <cols>
    <col min="1" max="1" width="36" bestFit="1" customWidth="1"/>
    <col min="2" max="2" width="81.1640625" bestFit="1" customWidth="1"/>
    <col min="3" max="13" width="12.1640625" bestFit="1" customWidth="1"/>
    <col min="14" max="14" width="7.5" bestFit="1" customWidth="1"/>
    <col min="15" max="15" width="49" bestFit="1" customWidth="1"/>
    <col min="16" max="16" width="50" bestFit="1" customWidth="1"/>
    <col min="17" max="17" width="81.1640625" bestFit="1" customWidth="1"/>
    <col min="18" max="18" width="55.6640625" bestFit="1" customWidth="1"/>
    <col min="19" max="19" width="19" bestFit="1" customWidth="1"/>
    <col min="20" max="20" width="20.6640625" bestFit="1" customWidth="1"/>
    <col min="21" max="21" width="30.5" bestFit="1" customWidth="1"/>
    <col min="22" max="22" width="28" bestFit="1" customWidth="1"/>
  </cols>
  <sheetData>
    <row r="1" spans="1:22" x14ac:dyDescent="0.2">
      <c r="A1" s="19" t="s">
        <v>0</v>
      </c>
      <c r="B1" s="24" t="s">
        <v>262</v>
      </c>
      <c r="C1" s="24" t="s">
        <v>87</v>
      </c>
      <c r="D1" s="24" t="s">
        <v>88</v>
      </c>
      <c r="E1" s="24" t="s">
        <v>89</v>
      </c>
      <c r="F1" s="24" t="s">
        <v>90</v>
      </c>
      <c r="G1" s="24" t="s">
        <v>91</v>
      </c>
      <c r="H1" s="24" t="s">
        <v>92</v>
      </c>
      <c r="I1" s="24" t="s">
        <v>93</v>
      </c>
      <c r="J1" s="24" t="s">
        <v>94</v>
      </c>
      <c r="K1" s="24" t="s">
        <v>95</v>
      </c>
      <c r="L1" s="24" t="s">
        <v>96</v>
      </c>
      <c r="M1" s="24" t="s">
        <v>97</v>
      </c>
      <c r="N1" s="24" t="s">
        <v>98</v>
      </c>
      <c r="O1" s="24" t="s">
        <v>263</v>
      </c>
      <c r="P1" s="24" t="s">
        <v>264</v>
      </c>
      <c r="Q1" s="24" t="s">
        <v>265</v>
      </c>
      <c r="R1" s="24" t="s">
        <v>266</v>
      </c>
      <c r="S1" s="24" t="s">
        <v>267</v>
      </c>
      <c r="T1" s="24" t="s">
        <v>268</v>
      </c>
      <c r="U1" s="24" t="s">
        <v>269</v>
      </c>
      <c r="V1" s="20" t="s">
        <v>270</v>
      </c>
    </row>
    <row r="2" spans="1:22" x14ac:dyDescent="0.2">
      <c r="A2" s="25" t="s">
        <v>2</v>
      </c>
      <c r="B2" s="11" t="s">
        <v>1109</v>
      </c>
      <c r="C2" s="12"/>
      <c r="D2" s="12"/>
      <c r="E2" s="12">
        <v>64.901820000000001</v>
      </c>
      <c r="F2" s="12">
        <v>66.598969999999994</v>
      </c>
      <c r="G2" s="12">
        <v>69.809079999999994</v>
      </c>
      <c r="H2" s="12">
        <v>65.7483</v>
      </c>
      <c r="I2" s="12">
        <v>66.203460000000007</v>
      </c>
      <c r="J2" s="12">
        <v>67.380240000000001</v>
      </c>
      <c r="K2" s="12">
        <v>61.0563</v>
      </c>
      <c r="L2" s="12">
        <v>61.81861</v>
      </c>
      <c r="M2" s="12"/>
      <c r="N2" s="12"/>
      <c r="O2" s="11" t="s">
        <v>1</v>
      </c>
      <c r="P2" s="11" t="s">
        <v>1</v>
      </c>
      <c r="Q2" s="11" t="s">
        <v>1</v>
      </c>
      <c r="R2" s="11" t="s">
        <v>1</v>
      </c>
      <c r="S2" s="11" t="s">
        <v>1</v>
      </c>
      <c r="T2" s="11" t="s">
        <v>1</v>
      </c>
      <c r="U2" s="11" t="s">
        <v>302</v>
      </c>
      <c r="V2" s="21" t="s">
        <v>1</v>
      </c>
    </row>
    <row r="3" spans="1:22" x14ac:dyDescent="0.2">
      <c r="A3" s="27" t="s">
        <v>2</v>
      </c>
      <c r="B3" s="13" t="s">
        <v>1110</v>
      </c>
      <c r="C3" s="14"/>
      <c r="D3" s="14"/>
      <c r="E3" s="14">
        <v>64.901809999999998</v>
      </c>
      <c r="F3" s="14">
        <v>66.598960000000005</v>
      </c>
      <c r="G3" s="14">
        <v>69.809079999999994</v>
      </c>
      <c r="H3" s="14">
        <v>65.7483</v>
      </c>
      <c r="I3" s="14">
        <v>66.203460000000007</v>
      </c>
      <c r="J3" s="14">
        <v>67.380229999999997</v>
      </c>
      <c r="K3" s="14">
        <v>61.47634</v>
      </c>
      <c r="L3" s="14">
        <v>62.322899999999997</v>
      </c>
      <c r="M3" s="14"/>
      <c r="N3" s="14"/>
      <c r="O3" s="13" t="s">
        <v>1</v>
      </c>
      <c r="P3" s="13" t="s">
        <v>1</v>
      </c>
      <c r="Q3" s="13" t="s">
        <v>1</v>
      </c>
      <c r="R3" s="13" t="s">
        <v>1</v>
      </c>
      <c r="S3" s="13" t="s">
        <v>1</v>
      </c>
      <c r="T3" s="13" t="s">
        <v>1</v>
      </c>
      <c r="U3" s="13" t="s">
        <v>302</v>
      </c>
      <c r="V3" s="22" t="s">
        <v>1</v>
      </c>
    </row>
    <row r="4" spans="1:22" x14ac:dyDescent="0.2">
      <c r="A4" s="25" t="s">
        <v>2</v>
      </c>
      <c r="B4" s="11" t="s">
        <v>1092</v>
      </c>
      <c r="C4" s="12"/>
      <c r="D4" s="12"/>
      <c r="E4" s="12">
        <v>17.140940000000001</v>
      </c>
      <c r="F4" s="12">
        <v>17.196370000000002</v>
      </c>
      <c r="G4" s="12">
        <v>16.93656</v>
      </c>
      <c r="H4" s="12">
        <v>16.953330000000001</v>
      </c>
      <c r="I4" s="12">
        <v>16.688130000000001</v>
      </c>
      <c r="J4" s="12">
        <v>16.244479999999999</v>
      </c>
      <c r="K4" s="12"/>
      <c r="L4" s="12"/>
      <c r="M4" s="12"/>
      <c r="N4" s="12"/>
      <c r="O4" s="11" t="s">
        <v>1</v>
      </c>
      <c r="P4" s="11" t="s">
        <v>1</v>
      </c>
      <c r="Q4" s="11" t="s">
        <v>1</v>
      </c>
      <c r="R4" s="11" t="s">
        <v>1</v>
      </c>
      <c r="S4" s="11" t="s">
        <v>1</v>
      </c>
      <c r="T4" s="11" t="s">
        <v>1</v>
      </c>
      <c r="U4" s="11" t="s">
        <v>302</v>
      </c>
      <c r="V4" s="21" t="s">
        <v>1</v>
      </c>
    </row>
    <row r="5" spans="1:22" x14ac:dyDescent="0.2">
      <c r="A5" s="27" t="s">
        <v>2</v>
      </c>
      <c r="B5" s="13" t="s">
        <v>1093</v>
      </c>
      <c r="C5" s="14"/>
      <c r="D5" s="14"/>
      <c r="E5" s="14">
        <v>0</v>
      </c>
      <c r="F5" s="14">
        <v>0</v>
      </c>
      <c r="G5" s="14">
        <v>0</v>
      </c>
      <c r="H5" s="14">
        <v>0</v>
      </c>
      <c r="I5" s="14"/>
      <c r="J5" s="14">
        <v>0</v>
      </c>
      <c r="K5" s="14">
        <v>0</v>
      </c>
      <c r="L5" s="14">
        <v>0</v>
      </c>
      <c r="M5" s="14"/>
      <c r="N5" s="14"/>
      <c r="O5" s="13" t="s">
        <v>1</v>
      </c>
      <c r="P5" s="13" t="s">
        <v>1</v>
      </c>
      <c r="Q5" s="13" t="s">
        <v>1</v>
      </c>
      <c r="R5" s="13" t="s">
        <v>1</v>
      </c>
      <c r="S5" s="13" t="s">
        <v>1</v>
      </c>
      <c r="T5" s="13" t="s">
        <v>1</v>
      </c>
      <c r="U5" s="13" t="s">
        <v>302</v>
      </c>
      <c r="V5" s="22" t="s">
        <v>1</v>
      </c>
    </row>
    <row r="6" spans="1:22" x14ac:dyDescent="0.2">
      <c r="A6" s="25" t="s">
        <v>2</v>
      </c>
      <c r="B6" s="11" t="s">
        <v>1094</v>
      </c>
      <c r="C6" s="12"/>
      <c r="D6" s="12"/>
      <c r="E6" s="12">
        <v>62.884889999999999</v>
      </c>
      <c r="F6" s="12">
        <v>63.088239999999999</v>
      </c>
      <c r="G6" s="12">
        <v>62.135069999999999</v>
      </c>
      <c r="H6" s="12">
        <v>62.19659</v>
      </c>
      <c r="I6" s="12">
        <v>61.223680000000002</v>
      </c>
      <c r="J6" s="12">
        <v>59.596029999999999</v>
      </c>
      <c r="K6" s="12"/>
      <c r="L6" s="12"/>
      <c r="M6" s="12"/>
      <c r="N6" s="12"/>
      <c r="O6" s="11" t="s">
        <v>1</v>
      </c>
      <c r="P6" s="11" t="s">
        <v>1</v>
      </c>
      <c r="Q6" s="11" t="s">
        <v>1</v>
      </c>
      <c r="R6" s="11" t="s">
        <v>1</v>
      </c>
      <c r="S6" s="11" t="s">
        <v>1</v>
      </c>
      <c r="T6" s="11" t="s">
        <v>1</v>
      </c>
      <c r="U6" s="11" t="s">
        <v>302</v>
      </c>
      <c r="V6" s="21" t="s">
        <v>1</v>
      </c>
    </row>
    <row r="7" spans="1:22" x14ac:dyDescent="0.2">
      <c r="A7" s="27" t="s">
        <v>2</v>
      </c>
      <c r="B7" s="13" t="s">
        <v>1095</v>
      </c>
      <c r="C7" s="14"/>
      <c r="D7" s="14"/>
      <c r="E7" s="14">
        <v>27.015260000000001</v>
      </c>
      <c r="F7" s="14">
        <v>27.102609999999999</v>
      </c>
      <c r="G7" s="14">
        <v>26.69313</v>
      </c>
      <c r="H7" s="14">
        <v>26.719560000000001</v>
      </c>
      <c r="I7" s="14">
        <v>26.301600000000001</v>
      </c>
      <c r="J7" s="14">
        <v>25.602370000000001</v>
      </c>
      <c r="K7" s="14"/>
      <c r="L7" s="14"/>
      <c r="M7" s="14"/>
      <c r="N7" s="14"/>
      <c r="O7" s="13" t="s">
        <v>1</v>
      </c>
      <c r="P7" s="13" t="s">
        <v>1</v>
      </c>
      <c r="Q7" s="13" t="s">
        <v>1</v>
      </c>
      <c r="R7" s="13" t="s">
        <v>1</v>
      </c>
      <c r="S7" s="13" t="s">
        <v>1</v>
      </c>
      <c r="T7" s="13" t="s">
        <v>1</v>
      </c>
      <c r="U7" s="13" t="s">
        <v>302</v>
      </c>
      <c r="V7" s="22" t="s">
        <v>1</v>
      </c>
    </row>
    <row r="8" spans="1:22" x14ac:dyDescent="0.2">
      <c r="A8" s="25" t="s">
        <v>2</v>
      </c>
      <c r="B8" s="11" t="s">
        <v>1088</v>
      </c>
      <c r="C8" s="12"/>
      <c r="D8" s="12"/>
      <c r="E8" s="12">
        <v>16.93694</v>
      </c>
      <c r="F8" s="12">
        <v>16.892900000000001</v>
      </c>
      <c r="G8" s="12">
        <v>16.112819999999999</v>
      </c>
      <c r="H8" s="12">
        <v>16.356770000000001</v>
      </c>
      <c r="I8" s="12">
        <v>16.111039999999999</v>
      </c>
      <c r="J8" s="12">
        <v>15.453860000000001</v>
      </c>
      <c r="K8" s="12">
        <v>14.56996</v>
      </c>
      <c r="L8" s="12">
        <v>14.85275</v>
      </c>
      <c r="M8" s="12"/>
      <c r="N8" s="12"/>
      <c r="O8" s="11" t="s">
        <v>1</v>
      </c>
      <c r="P8" s="11" t="s">
        <v>1</v>
      </c>
      <c r="Q8" s="11" t="s">
        <v>1</v>
      </c>
      <c r="R8" s="11" t="s">
        <v>1</v>
      </c>
      <c r="S8" s="11" t="s">
        <v>1</v>
      </c>
      <c r="T8" s="11" t="s">
        <v>1</v>
      </c>
      <c r="U8" s="11" t="s">
        <v>302</v>
      </c>
      <c r="V8" s="21" t="s">
        <v>1</v>
      </c>
    </row>
    <row r="9" spans="1:22" x14ac:dyDescent="0.2">
      <c r="A9" s="27" t="s">
        <v>2</v>
      </c>
      <c r="B9" s="13" t="s">
        <v>1089</v>
      </c>
      <c r="C9" s="14"/>
      <c r="D9" s="14"/>
      <c r="E9" s="14">
        <v>0</v>
      </c>
      <c r="F9" s="14">
        <v>0</v>
      </c>
      <c r="G9" s="14">
        <v>0</v>
      </c>
      <c r="H9" s="14">
        <v>0</v>
      </c>
      <c r="I9" s="14"/>
      <c r="J9" s="14">
        <v>0</v>
      </c>
      <c r="K9" s="14">
        <v>0</v>
      </c>
      <c r="L9" s="14">
        <v>0</v>
      </c>
      <c r="M9" s="14"/>
      <c r="N9" s="14"/>
      <c r="O9" s="13" t="s">
        <v>1</v>
      </c>
      <c r="P9" s="13" t="s">
        <v>1</v>
      </c>
      <c r="Q9" s="13" t="s">
        <v>1</v>
      </c>
      <c r="R9" s="13" t="s">
        <v>1</v>
      </c>
      <c r="S9" s="13" t="s">
        <v>1</v>
      </c>
      <c r="T9" s="13" t="s">
        <v>1</v>
      </c>
      <c r="U9" s="13" t="s">
        <v>302</v>
      </c>
      <c r="V9" s="22" t="s">
        <v>1</v>
      </c>
    </row>
    <row r="10" spans="1:22" x14ac:dyDescent="0.2">
      <c r="A10" s="25" t="s">
        <v>2</v>
      </c>
      <c r="B10" s="11" t="s">
        <v>1090</v>
      </c>
      <c r="C10" s="12"/>
      <c r="D10" s="12"/>
      <c r="E10" s="12">
        <v>62.136470000000003</v>
      </c>
      <c r="F10" s="12">
        <v>61.974910000000001</v>
      </c>
      <c r="G10" s="12">
        <v>59.113010000000003</v>
      </c>
      <c r="H10" s="12">
        <v>60.008009999999999</v>
      </c>
      <c r="I10" s="12">
        <v>59.106499999999997</v>
      </c>
      <c r="J10" s="12">
        <v>56.695489999999999</v>
      </c>
      <c r="K10" s="12">
        <v>43.302050000000001</v>
      </c>
      <c r="L10" s="12">
        <v>44.190600000000003</v>
      </c>
      <c r="M10" s="12"/>
      <c r="N10" s="12"/>
      <c r="O10" s="11" t="s">
        <v>1</v>
      </c>
      <c r="P10" s="11" t="s">
        <v>1</v>
      </c>
      <c r="Q10" s="11" t="s">
        <v>1</v>
      </c>
      <c r="R10" s="11" t="s">
        <v>1</v>
      </c>
      <c r="S10" s="11" t="s">
        <v>1</v>
      </c>
      <c r="T10" s="11" t="s">
        <v>1</v>
      </c>
      <c r="U10" s="11" t="s">
        <v>302</v>
      </c>
      <c r="V10" s="21" t="s">
        <v>1</v>
      </c>
    </row>
    <row r="11" spans="1:22" x14ac:dyDescent="0.2">
      <c r="A11" s="27" t="s">
        <v>2</v>
      </c>
      <c r="B11" s="13" t="s">
        <v>1091</v>
      </c>
      <c r="C11" s="14"/>
      <c r="D11" s="14"/>
      <c r="E11" s="14">
        <v>26.693729999999999</v>
      </c>
      <c r="F11" s="14">
        <v>26.624320000000001</v>
      </c>
      <c r="G11" s="14">
        <v>25.394860000000001</v>
      </c>
      <c r="H11" s="14">
        <v>25.779350000000001</v>
      </c>
      <c r="I11" s="14">
        <v>25.392060000000001</v>
      </c>
      <c r="J11" s="14">
        <v>24.356300000000001</v>
      </c>
      <c r="K11" s="14">
        <v>21.83389</v>
      </c>
      <c r="L11" s="14">
        <v>22.253689999999999</v>
      </c>
      <c r="M11" s="14"/>
      <c r="N11" s="14"/>
      <c r="O11" s="13" t="s">
        <v>1</v>
      </c>
      <c r="P11" s="13" t="s">
        <v>1</v>
      </c>
      <c r="Q11" s="13" t="s">
        <v>1</v>
      </c>
      <c r="R11" s="13" t="s">
        <v>1</v>
      </c>
      <c r="S11" s="13" t="s">
        <v>1</v>
      </c>
      <c r="T11" s="13" t="s">
        <v>1</v>
      </c>
      <c r="U11" s="13" t="s">
        <v>302</v>
      </c>
      <c r="V11" s="22" t="s">
        <v>1</v>
      </c>
    </row>
    <row r="12" spans="1:22" x14ac:dyDescent="0.2">
      <c r="A12" s="25" t="s">
        <v>2</v>
      </c>
      <c r="B12" s="11" t="s">
        <v>1096</v>
      </c>
      <c r="C12" s="12"/>
      <c r="D12" s="12"/>
      <c r="E12" s="12">
        <v>9.7567900000000005</v>
      </c>
      <c r="F12" s="12">
        <v>9.73142</v>
      </c>
      <c r="G12" s="12">
        <v>9.2820400000000003</v>
      </c>
      <c r="H12" s="12">
        <v>9.42258</v>
      </c>
      <c r="I12" s="12">
        <v>9.2810199999999998</v>
      </c>
      <c r="J12" s="12">
        <v>8.9024400000000004</v>
      </c>
      <c r="K12" s="12">
        <v>7.2639399999999998</v>
      </c>
      <c r="L12" s="12">
        <v>7.4009400000000003</v>
      </c>
      <c r="M12" s="12"/>
      <c r="N12" s="12"/>
      <c r="O12" s="11" t="s">
        <v>1</v>
      </c>
      <c r="P12" s="11" t="s">
        <v>1</v>
      </c>
      <c r="Q12" s="11" t="s">
        <v>1</v>
      </c>
      <c r="R12" s="11" t="s">
        <v>1</v>
      </c>
      <c r="S12" s="11" t="s">
        <v>1</v>
      </c>
      <c r="T12" s="11" t="s">
        <v>1</v>
      </c>
      <c r="U12" s="11" t="s">
        <v>302</v>
      </c>
      <c r="V12" s="21" t="s">
        <v>1</v>
      </c>
    </row>
    <row r="13" spans="1:22" x14ac:dyDescent="0.2">
      <c r="A13" s="27" t="s">
        <v>2</v>
      </c>
      <c r="B13" s="13" t="s">
        <v>293</v>
      </c>
      <c r="C13" s="14"/>
      <c r="D13" s="14"/>
      <c r="E13" s="14"/>
      <c r="F13" s="14"/>
      <c r="G13" s="14"/>
      <c r="H13" s="14"/>
      <c r="I13" s="14"/>
      <c r="J13" s="14"/>
      <c r="K13" s="14"/>
      <c r="L13" s="14"/>
      <c r="M13" s="14"/>
      <c r="N13" s="14"/>
      <c r="O13" s="13" t="s">
        <v>1</v>
      </c>
      <c r="P13" s="13" t="s">
        <v>1</v>
      </c>
      <c r="Q13" s="13" t="s">
        <v>1</v>
      </c>
      <c r="R13" s="13" t="s">
        <v>1</v>
      </c>
      <c r="S13" s="13" t="s">
        <v>1</v>
      </c>
      <c r="T13" s="13" t="s">
        <v>1</v>
      </c>
      <c r="U13" s="13" t="s">
        <v>302</v>
      </c>
      <c r="V13" s="22" t="s">
        <v>1</v>
      </c>
    </row>
    <row r="14" spans="1:22" x14ac:dyDescent="0.2">
      <c r="A14" s="25" t="s">
        <v>2</v>
      </c>
      <c r="B14" s="11" t="s">
        <v>308</v>
      </c>
      <c r="C14" s="12"/>
      <c r="D14" s="12">
        <v>114.745</v>
      </c>
      <c r="E14" s="12">
        <v>231.41300000000001</v>
      </c>
      <c r="F14" s="12">
        <v>152.447</v>
      </c>
      <c r="G14" s="12">
        <v>161.72</v>
      </c>
      <c r="H14" s="12">
        <v>124.01900000000001</v>
      </c>
      <c r="I14" s="12">
        <v>259.87599999999998</v>
      </c>
      <c r="J14" s="12">
        <v>97.655000000000001</v>
      </c>
      <c r="K14" s="12">
        <v>91.155000000000001</v>
      </c>
      <c r="L14" s="12">
        <v>91.423000000000002</v>
      </c>
      <c r="M14" s="12">
        <v>112.503</v>
      </c>
      <c r="N14" s="12"/>
      <c r="O14" s="11" t="s">
        <v>1</v>
      </c>
      <c r="P14" s="11" t="s">
        <v>1</v>
      </c>
      <c r="Q14" s="11" t="s">
        <v>1</v>
      </c>
      <c r="R14" s="11" t="s">
        <v>1</v>
      </c>
      <c r="S14" s="11" t="s">
        <v>1</v>
      </c>
      <c r="T14" s="11" t="s">
        <v>1</v>
      </c>
      <c r="U14" s="11" t="s">
        <v>302</v>
      </c>
      <c r="V14" s="21" t="s">
        <v>1</v>
      </c>
    </row>
    <row r="15" spans="1:22" x14ac:dyDescent="0.2">
      <c r="A15" s="27" t="s">
        <v>2</v>
      </c>
      <c r="B15" s="13" t="s">
        <v>1102</v>
      </c>
      <c r="C15" s="14"/>
      <c r="D15" s="14"/>
      <c r="E15" s="14">
        <v>88.830200000000005</v>
      </c>
      <c r="F15" s="14">
        <v>88.599230000000006</v>
      </c>
      <c r="G15" s="14">
        <v>84.507869999999997</v>
      </c>
      <c r="H15" s="14">
        <v>85.787350000000004</v>
      </c>
      <c r="I15" s="14"/>
      <c r="J15" s="14">
        <v>81.051789999999997</v>
      </c>
      <c r="K15" s="14">
        <v>65.135940000000005</v>
      </c>
      <c r="L15" s="14">
        <v>66.444289999999995</v>
      </c>
      <c r="M15" s="14"/>
      <c r="N15" s="14"/>
      <c r="O15" s="13" t="s">
        <v>1</v>
      </c>
      <c r="P15" s="13" t="s">
        <v>1</v>
      </c>
      <c r="Q15" s="13" t="s">
        <v>1</v>
      </c>
      <c r="R15" s="13" t="s">
        <v>1</v>
      </c>
      <c r="S15" s="13" t="s">
        <v>1</v>
      </c>
      <c r="T15" s="13" t="s">
        <v>1</v>
      </c>
      <c r="U15" s="13" t="s">
        <v>302</v>
      </c>
      <c r="V15" s="22" t="s">
        <v>1</v>
      </c>
    </row>
    <row r="16" spans="1:22" x14ac:dyDescent="0.2">
      <c r="A16" s="25" t="s">
        <v>2</v>
      </c>
      <c r="B16" s="11" t="s">
        <v>1097</v>
      </c>
      <c r="C16" s="12"/>
      <c r="D16" s="12"/>
      <c r="E16" s="12"/>
      <c r="F16" s="12">
        <v>1</v>
      </c>
      <c r="G16" s="12">
        <v>2</v>
      </c>
      <c r="H16" s="12"/>
      <c r="I16" s="12">
        <v>2</v>
      </c>
      <c r="J16" s="12">
        <v>3</v>
      </c>
      <c r="K16" s="12">
        <v>4</v>
      </c>
      <c r="L16" s="12">
        <v>4</v>
      </c>
      <c r="M16" s="12">
        <v>5</v>
      </c>
      <c r="N16" s="12"/>
      <c r="O16" s="11" t="s">
        <v>1</v>
      </c>
      <c r="P16" s="11" t="s">
        <v>1</v>
      </c>
      <c r="Q16" s="11" t="s">
        <v>1</v>
      </c>
      <c r="R16" s="11" t="s">
        <v>1</v>
      </c>
      <c r="S16" s="11" t="s">
        <v>1</v>
      </c>
      <c r="T16" s="11" t="s">
        <v>1</v>
      </c>
      <c r="U16" s="11" t="s">
        <v>302</v>
      </c>
      <c r="V16" s="21" t="s">
        <v>1</v>
      </c>
    </row>
    <row r="17" spans="1:22" x14ac:dyDescent="0.2">
      <c r="A17" s="27" t="s">
        <v>2</v>
      </c>
      <c r="B17" s="13" t="s">
        <v>1098</v>
      </c>
      <c r="C17" s="14"/>
      <c r="D17" s="14"/>
      <c r="E17" s="14"/>
      <c r="F17" s="14"/>
      <c r="G17" s="14"/>
      <c r="H17" s="14"/>
      <c r="I17" s="14"/>
      <c r="J17" s="14"/>
      <c r="K17" s="14"/>
      <c r="L17" s="14"/>
      <c r="M17" s="14"/>
      <c r="N17" s="14"/>
      <c r="O17" s="13"/>
      <c r="P17" s="13"/>
      <c r="Q17" s="13"/>
      <c r="R17" s="13"/>
      <c r="S17" s="13"/>
      <c r="T17" s="13"/>
      <c r="U17" s="13" t="s">
        <v>302</v>
      </c>
      <c r="V17" s="22"/>
    </row>
    <row r="18" spans="1:22" x14ac:dyDescent="0.2">
      <c r="A18" s="25" t="s">
        <v>2</v>
      </c>
      <c r="B18" s="11" t="s">
        <v>1099</v>
      </c>
      <c r="C18" s="12"/>
      <c r="D18" s="12"/>
      <c r="E18" s="12"/>
      <c r="F18" s="12">
        <v>2</v>
      </c>
      <c r="G18" s="12">
        <v>2</v>
      </c>
      <c r="H18" s="12"/>
      <c r="I18" s="12">
        <v>2</v>
      </c>
      <c r="J18" s="12">
        <v>3</v>
      </c>
      <c r="K18" s="12">
        <v>4</v>
      </c>
      <c r="L18" s="12">
        <v>5</v>
      </c>
      <c r="M18" s="12">
        <v>6</v>
      </c>
      <c r="N18" s="12"/>
      <c r="O18" s="11" t="s">
        <v>1</v>
      </c>
      <c r="P18" s="11" t="s">
        <v>1</v>
      </c>
      <c r="Q18" s="11" t="s">
        <v>1</v>
      </c>
      <c r="R18" s="11" t="s">
        <v>1</v>
      </c>
      <c r="S18" s="11" t="s">
        <v>1</v>
      </c>
      <c r="T18" s="11" t="s">
        <v>1</v>
      </c>
      <c r="U18" s="11" t="s">
        <v>302</v>
      </c>
      <c r="V18" s="21" t="s">
        <v>1</v>
      </c>
    </row>
    <row r="19" spans="1:22" x14ac:dyDescent="0.2">
      <c r="A19" s="27" t="s">
        <v>2</v>
      </c>
      <c r="B19" s="13" t="s">
        <v>1100</v>
      </c>
      <c r="C19" s="14"/>
      <c r="D19" s="14"/>
      <c r="E19" s="14"/>
      <c r="F19" s="14">
        <v>1</v>
      </c>
      <c r="G19" s="14">
        <v>2</v>
      </c>
      <c r="H19" s="14"/>
      <c r="I19" s="14">
        <v>2</v>
      </c>
      <c r="J19" s="14">
        <v>3</v>
      </c>
      <c r="K19" s="14">
        <v>3</v>
      </c>
      <c r="L19" s="14">
        <v>4</v>
      </c>
      <c r="M19" s="14">
        <v>4</v>
      </c>
      <c r="N19" s="14"/>
      <c r="O19" s="13" t="s">
        <v>1</v>
      </c>
      <c r="P19" s="13" t="s">
        <v>1</v>
      </c>
      <c r="Q19" s="13" t="s">
        <v>1</v>
      </c>
      <c r="R19" s="13" t="s">
        <v>1</v>
      </c>
      <c r="S19" s="13" t="s">
        <v>1</v>
      </c>
      <c r="T19" s="13" t="s">
        <v>1</v>
      </c>
      <c r="U19" s="13" t="s">
        <v>302</v>
      </c>
      <c r="V19" s="22" t="s">
        <v>1</v>
      </c>
    </row>
    <row r="20" spans="1:22" x14ac:dyDescent="0.2">
      <c r="A20" s="25" t="s">
        <v>2</v>
      </c>
      <c r="B20" s="11" t="s">
        <v>1101</v>
      </c>
      <c r="C20" s="12"/>
      <c r="D20" s="12"/>
      <c r="E20" s="12"/>
      <c r="F20" s="12">
        <v>1</v>
      </c>
      <c r="G20" s="12">
        <v>2</v>
      </c>
      <c r="H20" s="12"/>
      <c r="I20" s="12">
        <v>2</v>
      </c>
      <c r="J20" s="12">
        <v>2</v>
      </c>
      <c r="K20" s="12">
        <v>3</v>
      </c>
      <c r="L20" s="12">
        <v>3</v>
      </c>
      <c r="M20" s="12">
        <v>4</v>
      </c>
      <c r="N20" s="12"/>
      <c r="O20" s="11" t="s">
        <v>1</v>
      </c>
      <c r="P20" s="11" t="s">
        <v>1</v>
      </c>
      <c r="Q20" s="11" t="s">
        <v>1</v>
      </c>
      <c r="R20" s="11" t="s">
        <v>1</v>
      </c>
      <c r="S20" s="11" t="s">
        <v>1</v>
      </c>
      <c r="T20" s="11" t="s">
        <v>1</v>
      </c>
      <c r="U20" s="11" t="s">
        <v>302</v>
      </c>
      <c r="V20" s="21" t="s">
        <v>1</v>
      </c>
    </row>
    <row r="21" spans="1:22" x14ac:dyDescent="0.2">
      <c r="A21" s="27" t="s">
        <v>2</v>
      </c>
      <c r="B21" s="13" t="s">
        <v>1103</v>
      </c>
      <c r="C21" s="14">
        <v>31</v>
      </c>
      <c r="D21" s="14">
        <v>41</v>
      </c>
      <c r="E21" s="14">
        <v>44</v>
      </c>
      <c r="F21" s="14">
        <v>43</v>
      </c>
      <c r="G21" s="14">
        <v>44</v>
      </c>
      <c r="H21" s="14"/>
      <c r="I21" s="14"/>
      <c r="J21" s="14">
        <v>32</v>
      </c>
      <c r="K21" s="14">
        <v>33</v>
      </c>
      <c r="L21" s="14">
        <v>34</v>
      </c>
      <c r="M21" s="14">
        <v>34</v>
      </c>
      <c r="N21" s="14"/>
      <c r="O21" s="13" t="s">
        <v>1</v>
      </c>
      <c r="P21" s="13" t="s">
        <v>1</v>
      </c>
      <c r="Q21" s="13" t="s">
        <v>1</v>
      </c>
      <c r="R21" s="13" t="s">
        <v>1</v>
      </c>
      <c r="S21" s="13" t="s">
        <v>1</v>
      </c>
      <c r="T21" s="13" t="s">
        <v>1</v>
      </c>
      <c r="U21" s="13" t="s">
        <v>302</v>
      </c>
      <c r="V21" s="22" t="s">
        <v>1</v>
      </c>
    </row>
    <row r="22" spans="1:22" x14ac:dyDescent="0.2">
      <c r="A22" s="25" t="s">
        <v>2</v>
      </c>
      <c r="B22" s="11" t="s">
        <v>1104</v>
      </c>
      <c r="C22" s="12"/>
      <c r="D22" s="12"/>
      <c r="E22" s="12"/>
      <c r="F22" s="12"/>
      <c r="G22" s="12"/>
      <c r="H22" s="12"/>
      <c r="I22" s="12"/>
      <c r="J22" s="12"/>
      <c r="K22" s="12"/>
      <c r="L22" s="12"/>
      <c r="M22" s="12"/>
      <c r="N22" s="12"/>
      <c r="O22" s="11"/>
      <c r="P22" s="11"/>
      <c r="Q22" s="11"/>
      <c r="R22" s="11"/>
      <c r="S22" s="11"/>
      <c r="T22" s="11"/>
      <c r="U22" s="11" t="s">
        <v>302</v>
      </c>
      <c r="V22" s="21"/>
    </row>
    <row r="23" spans="1:22" x14ac:dyDescent="0.2">
      <c r="A23" s="27" t="s">
        <v>2</v>
      </c>
      <c r="B23" s="13" t="s">
        <v>1105</v>
      </c>
      <c r="C23" s="14">
        <v>44</v>
      </c>
      <c r="D23" s="14">
        <v>43</v>
      </c>
      <c r="E23" s="14">
        <v>44</v>
      </c>
      <c r="F23" s="14">
        <v>44</v>
      </c>
      <c r="G23" s="14">
        <v>45</v>
      </c>
      <c r="H23" s="14">
        <v>46</v>
      </c>
      <c r="I23" s="14"/>
      <c r="J23" s="14">
        <v>43</v>
      </c>
      <c r="K23" s="14">
        <v>45</v>
      </c>
      <c r="L23" s="14">
        <v>48</v>
      </c>
      <c r="M23" s="14">
        <v>49</v>
      </c>
      <c r="N23" s="14"/>
      <c r="O23" s="13" t="s">
        <v>1</v>
      </c>
      <c r="P23" s="13" t="s">
        <v>1</v>
      </c>
      <c r="Q23" s="13" t="s">
        <v>1</v>
      </c>
      <c r="R23" s="13" t="s">
        <v>1</v>
      </c>
      <c r="S23" s="13" t="s">
        <v>1</v>
      </c>
      <c r="T23" s="13" t="s">
        <v>1</v>
      </c>
      <c r="U23" s="13" t="s">
        <v>302</v>
      </c>
      <c r="V23" s="22" t="s">
        <v>1</v>
      </c>
    </row>
    <row r="24" spans="1:22" x14ac:dyDescent="0.2">
      <c r="A24" s="25" t="s">
        <v>2</v>
      </c>
      <c r="B24" s="11" t="s">
        <v>1106</v>
      </c>
      <c r="C24" s="12"/>
      <c r="D24" s="12"/>
      <c r="E24" s="12"/>
      <c r="F24" s="12"/>
      <c r="G24" s="12"/>
      <c r="H24" s="12"/>
      <c r="I24" s="12"/>
      <c r="J24" s="12">
        <v>32</v>
      </c>
      <c r="K24" s="12">
        <v>32</v>
      </c>
      <c r="L24" s="12">
        <v>33</v>
      </c>
      <c r="M24" s="12">
        <v>34</v>
      </c>
      <c r="N24" s="12"/>
      <c r="O24" s="11" t="s">
        <v>1</v>
      </c>
      <c r="P24" s="11" t="s">
        <v>1</v>
      </c>
      <c r="Q24" s="11" t="s">
        <v>1</v>
      </c>
      <c r="R24" s="11" t="s">
        <v>1</v>
      </c>
      <c r="S24" s="11" t="s">
        <v>1</v>
      </c>
      <c r="T24" s="11" t="s">
        <v>1</v>
      </c>
      <c r="U24" s="11" t="s">
        <v>302</v>
      </c>
      <c r="V24" s="21" t="s">
        <v>1</v>
      </c>
    </row>
    <row r="25" spans="1:22" x14ac:dyDescent="0.2">
      <c r="A25" s="27" t="s">
        <v>2</v>
      </c>
      <c r="B25" s="13" t="s">
        <v>1107</v>
      </c>
      <c r="C25" s="14"/>
      <c r="D25" s="14"/>
      <c r="E25" s="14"/>
      <c r="F25" s="14"/>
      <c r="G25" s="14"/>
      <c r="H25" s="14"/>
      <c r="I25" s="14"/>
      <c r="J25" s="14">
        <v>32</v>
      </c>
      <c r="K25" s="14">
        <v>32</v>
      </c>
      <c r="L25" s="14">
        <v>33</v>
      </c>
      <c r="M25" s="14">
        <v>33</v>
      </c>
      <c r="N25" s="14"/>
      <c r="O25" s="13" t="s">
        <v>1</v>
      </c>
      <c r="P25" s="13" t="s">
        <v>1</v>
      </c>
      <c r="Q25" s="13" t="s">
        <v>1</v>
      </c>
      <c r="R25" s="13" t="s">
        <v>1</v>
      </c>
      <c r="S25" s="13" t="s">
        <v>1</v>
      </c>
      <c r="T25" s="13" t="s">
        <v>1</v>
      </c>
      <c r="U25" s="13" t="s">
        <v>302</v>
      </c>
      <c r="V25" s="22" t="s">
        <v>1</v>
      </c>
    </row>
    <row r="26" spans="1:22" x14ac:dyDescent="0.2">
      <c r="A26" s="25" t="s">
        <v>2</v>
      </c>
      <c r="B26" s="11" t="s">
        <v>1108</v>
      </c>
      <c r="C26" s="12">
        <v>6.0879649300000001</v>
      </c>
      <c r="D26" s="12">
        <v>8.4817583610000007</v>
      </c>
      <c r="E26" s="12">
        <v>9.1697519189999994</v>
      </c>
      <c r="F26" s="12">
        <v>8.9167939959999991</v>
      </c>
      <c r="G26" s="12">
        <v>7.7078006029999999</v>
      </c>
      <c r="H26" s="12">
        <v>7.1227732899999996</v>
      </c>
      <c r="I26" s="12">
        <v>6.8821029429999996</v>
      </c>
      <c r="J26" s="12">
        <v>7.5853823309999999</v>
      </c>
      <c r="K26" s="12">
        <v>8.8426161580000002</v>
      </c>
      <c r="L26" s="12">
        <v>9.2504680490000002</v>
      </c>
      <c r="M26" s="12"/>
      <c r="N26" s="12"/>
      <c r="O26" s="11" t="s">
        <v>1</v>
      </c>
      <c r="P26" s="11" t="s">
        <v>1</v>
      </c>
      <c r="Q26" s="11" t="s">
        <v>1</v>
      </c>
      <c r="R26" s="11" t="s">
        <v>1</v>
      </c>
      <c r="S26" s="11" t="s">
        <v>1</v>
      </c>
      <c r="T26" s="11" t="s">
        <v>1</v>
      </c>
      <c r="U26" s="11" t="s">
        <v>302</v>
      </c>
      <c r="V26" s="21" t="s">
        <v>1</v>
      </c>
    </row>
    <row r="27" spans="1:22" x14ac:dyDescent="0.2">
      <c r="A27" s="27" t="s">
        <v>3</v>
      </c>
      <c r="B27" s="13" t="s">
        <v>1109</v>
      </c>
      <c r="C27" s="14"/>
      <c r="D27" s="14"/>
      <c r="E27" s="14"/>
      <c r="F27" s="14"/>
      <c r="G27" s="14">
        <v>30.74502</v>
      </c>
      <c r="H27" s="14"/>
      <c r="I27" s="14"/>
      <c r="J27" s="14"/>
      <c r="K27" s="14">
        <v>16.493780000000001</v>
      </c>
      <c r="L27" s="14"/>
      <c r="M27" s="14"/>
      <c r="N27" s="14"/>
      <c r="O27" s="13" t="s">
        <v>1</v>
      </c>
      <c r="P27" s="13" t="s">
        <v>1</v>
      </c>
      <c r="Q27" s="13" t="s">
        <v>1</v>
      </c>
      <c r="R27" s="13" t="s">
        <v>1</v>
      </c>
      <c r="S27" s="13" t="s">
        <v>1</v>
      </c>
      <c r="T27" s="13" t="s">
        <v>1</v>
      </c>
      <c r="U27" s="13" t="s">
        <v>303</v>
      </c>
      <c r="V27" s="22" t="s">
        <v>1</v>
      </c>
    </row>
    <row r="28" spans="1:22" x14ac:dyDescent="0.2">
      <c r="A28" s="25" t="s">
        <v>3</v>
      </c>
      <c r="B28" s="11" t="s">
        <v>1110</v>
      </c>
      <c r="C28" s="12"/>
      <c r="D28" s="12"/>
      <c r="E28" s="12"/>
      <c r="F28" s="12"/>
      <c r="G28" s="12">
        <v>56.401110000000003</v>
      </c>
      <c r="H28" s="12"/>
      <c r="I28" s="12"/>
      <c r="J28" s="12"/>
      <c r="K28" s="12">
        <v>73.057910000000007</v>
      </c>
      <c r="L28" s="12">
        <v>49.753439999999998</v>
      </c>
      <c r="M28" s="12"/>
      <c r="N28" s="12"/>
      <c r="O28" s="11" t="s">
        <v>1</v>
      </c>
      <c r="P28" s="11" t="s">
        <v>1</v>
      </c>
      <c r="Q28" s="11" t="s">
        <v>1</v>
      </c>
      <c r="R28" s="11" t="s">
        <v>1</v>
      </c>
      <c r="S28" s="11" t="s">
        <v>1</v>
      </c>
      <c r="T28" s="11" t="s">
        <v>1</v>
      </c>
      <c r="U28" s="11" t="s">
        <v>303</v>
      </c>
      <c r="V28" s="21" t="s">
        <v>1</v>
      </c>
    </row>
    <row r="29" spans="1:22" x14ac:dyDescent="0.2">
      <c r="A29" s="27" t="s">
        <v>3</v>
      </c>
      <c r="B29" s="13" t="s">
        <v>1092</v>
      </c>
      <c r="C29" s="14"/>
      <c r="D29" s="14"/>
      <c r="E29" s="14"/>
      <c r="F29" s="14"/>
      <c r="G29" s="14"/>
      <c r="H29" s="14"/>
      <c r="I29" s="14"/>
      <c r="J29" s="14"/>
      <c r="K29" s="14"/>
      <c r="L29" s="14"/>
      <c r="M29" s="14"/>
      <c r="N29" s="14"/>
      <c r="O29" s="13"/>
      <c r="P29" s="13"/>
      <c r="Q29" s="13"/>
      <c r="R29" s="13"/>
      <c r="S29" s="13"/>
      <c r="T29" s="13"/>
      <c r="U29" s="13" t="s">
        <v>303</v>
      </c>
      <c r="V29" s="22"/>
    </row>
    <row r="30" spans="1:22" x14ac:dyDescent="0.2">
      <c r="A30" s="25" t="s">
        <v>3</v>
      </c>
      <c r="B30" s="11" t="s">
        <v>1093</v>
      </c>
      <c r="C30" s="12"/>
      <c r="D30" s="12"/>
      <c r="E30" s="12"/>
      <c r="F30" s="12"/>
      <c r="G30" s="12"/>
      <c r="H30" s="12"/>
      <c r="I30" s="12"/>
      <c r="J30" s="12"/>
      <c r="K30" s="12"/>
      <c r="L30" s="12"/>
      <c r="M30" s="12"/>
      <c r="N30" s="12"/>
      <c r="O30" s="11"/>
      <c r="P30" s="11"/>
      <c r="Q30" s="11"/>
      <c r="R30" s="11"/>
      <c r="S30" s="11"/>
      <c r="T30" s="11"/>
      <c r="U30" s="11" t="s">
        <v>303</v>
      </c>
      <c r="V30" s="21"/>
    </row>
    <row r="31" spans="1:22" x14ac:dyDescent="0.2">
      <c r="A31" s="27" t="s">
        <v>3</v>
      </c>
      <c r="B31" s="13" t="s">
        <v>1094</v>
      </c>
      <c r="C31" s="14"/>
      <c r="D31" s="14"/>
      <c r="E31" s="14"/>
      <c r="F31" s="14"/>
      <c r="G31" s="14"/>
      <c r="H31" s="14"/>
      <c r="I31" s="14"/>
      <c r="J31" s="14"/>
      <c r="K31" s="14"/>
      <c r="L31" s="14"/>
      <c r="M31" s="14"/>
      <c r="N31" s="14"/>
      <c r="O31" s="13"/>
      <c r="P31" s="13"/>
      <c r="Q31" s="13"/>
      <c r="R31" s="13"/>
      <c r="S31" s="13"/>
      <c r="T31" s="13"/>
      <c r="U31" s="13" t="s">
        <v>303</v>
      </c>
      <c r="V31" s="22"/>
    </row>
    <row r="32" spans="1:22" x14ac:dyDescent="0.2">
      <c r="A32" s="25" t="s">
        <v>3</v>
      </c>
      <c r="B32" s="11" t="s">
        <v>1095</v>
      </c>
      <c r="C32" s="12"/>
      <c r="D32" s="12"/>
      <c r="E32" s="12"/>
      <c r="F32" s="12"/>
      <c r="G32" s="12"/>
      <c r="H32" s="12">
        <v>51.039070000000002</v>
      </c>
      <c r="I32" s="12">
        <v>57.751989999999999</v>
      </c>
      <c r="J32" s="12"/>
      <c r="K32" s="12">
        <v>51.58296</v>
      </c>
      <c r="L32" s="12"/>
      <c r="M32" s="12"/>
      <c r="N32" s="12"/>
      <c r="O32" s="11" t="s">
        <v>1</v>
      </c>
      <c r="P32" s="11" t="s">
        <v>1</v>
      </c>
      <c r="Q32" s="11" t="s">
        <v>1</v>
      </c>
      <c r="R32" s="11" t="s">
        <v>1</v>
      </c>
      <c r="S32" s="11" t="s">
        <v>1</v>
      </c>
      <c r="T32" s="11" t="s">
        <v>1</v>
      </c>
      <c r="U32" s="11" t="s">
        <v>303</v>
      </c>
      <c r="V32" s="21" t="s">
        <v>1</v>
      </c>
    </row>
    <row r="33" spans="1:22" x14ac:dyDescent="0.2">
      <c r="A33" s="27" t="s">
        <v>3</v>
      </c>
      <c r="B33" s="13" t="s">
        <v>1088</v>
      </c>
      <c r="C33" s="14"/>
      <c r="D33" s="14"/>
      <c r="E33" s="14"/>
      <c r="F33" s="14"/>
      <c r="G33" s="14">
        <v>25.810880000000001</v>
      </c>
      <c r="H33" s="14">
        <v>25.360949999999999</v>
      </c>
      <c r="I33" s="14">
        <v>23.264949999999999</v>
      </c>
      <c r="J33" s="14">
        <v>25.50855</v>
      </c>
      <c r="K33" s="14">
        <v>28.055800000000001</v>
      </c>
      <c r="L33" s="14">
        <v>26.287240000000001</v>
      </c>
      <c r="M33" s="14"/>
      <c r="N33" s="14"/>
      <c r="O33" s="13" t="s">
        <v>1</v>
      </c>
      <c r="P33" s="13" t="s">
        <v>1</v>
      </c>
      <c r="Q33" s="13" t="s">
        <v>1</v>
      </c>
      <c r="R33" s="13" t="s">
        <v>1</v>
      </c>
      <c r="S33" s="13" t="s">
        <v>1</v>
      </c>
      <c r="T33" s="13" t="s">
        <v>1</v>
      </c>
      <c r="U33" s="13" t="s">
        <v>303</v>
      </c>
      <c r="V33" s="22" t="s">
        <v>1</v>
      </c>
    </row>
    <row r="34" spans="1:22" x14ac:dyDescent="0.2">
      <c r="A34" s="25" t="s">
        <v>3</v>
      </c>
      <c r="B34" s="11" t="s">
        <v>1089</v>
      </c>
      <c r="C34" s="12">
        <v>8.4169099999999997</v>
      </c>
      <c r="D34" s="12">
        <v>11.305249999999999</v>
      </c>
      <c r="E34" s="12"/>
      <c r="F34" s="12">
        <v>9.0035600000000002</v>
      </c>
      <c r="G34" s="12">
        <v>10.13251</v>
      </c>
      <c r="H34" s="12">
        <v>10.954000000000001</v>
      </c>
      <c r="I34" s="12"/>
      <c r="J34" s="12">
        <v>11.76117</v>
      </c>
      <c r="K34" s="12">
        <v>11.913830000000001</v>
      </c>
      <c r="L34" s="12">
        <v>11.997059999999999</v>
      </c>
      <c r="M34" s="12"/>
      <c r="N34" s="12"/>
      <c r="O34" s="11" t="s">
        <v>1</v>
      </c>
      <c r="P34" s="11" t="s">
        <v>1</v>
      </c>
      <c r="Q34" s="11" t="s">
        <v>1</v>
      </c>
      <c r="R34" s="11" t="s">
        <v>1</v>
      </c>
      <c r="S34" s="11" t="s">
        <v>1</v>
      </c>
      <c r="T34" s="11" t="s">
        <v>1</v>
      </c>
      <c r="U34" s="11" t="s">
        <v>303</v>
      </c>
      <c r="V34" s="21" t="s">
        <v>1</v>
      </c>
    </row>
    <row r="35" spans="1:22" x14ac:dyDescent="0.2">
      <c r="A35" s="27" t="s">
        <v>3</v>
      </c>
      <c r="B35" s="13" t="s">
        <v>1090</v>
      </c>
      <c r="C35" s="14"/>
      <c r="D35" s="14"/>
      <c r="E35" s="14"/>
      <c r="F35" s="14"/>
      <c r="G35" s="14">
        <v>18.677949999999999</v>
      </c>
      <c r="H35" s="14">
        <v>20.110779999999998</v>
      </c>
      <c r="I35" s="14"/>
      <c r="J35" s="14">
        <v>19.359300000000001</v>
      </c>
      <c r="K35" s="14">
        <v>20.66574</v>
      </c>
      <c r="L35" s="14">
        <v>19.37351</v>
      </c>
      <c r="M35" s="14"/>
      <c r="N35" s="14"/>
      <c r="O35" s="13" t="s">
        <v>1</v>
      </c>
      <c r="P35" s="13" t="s">
        <v>1</v>
      </c>
      <c r="Q35" s="13" t="s">
        <v>1</v>
      </c>
      <c r="R35" s="13" t="s">
        <v>1</v>
      </c>
      <c r="S35" s="13" t="s">
        <v>1</v>
      </c>
      <c r="T35" s="13" t="s">
        <v>1</v>
      </c>
      <c r="U35" s="13" t="s">
        <v>303</v>
      </c>
      <c r="V35" s="22" t="s">
        <v>1</v>
      </c>
    </row>
    <row r="36" spans="1:22" x14ac:dyDescent="0.2">
      <c r="A36" s="25" t="s">
        <v>3</v>
      </c>
      <c r="B36" s="11" t="s">
        <v>1091</v>
      </c>
      <c r="C36" s="12"/>
      <c r="D36" s="12"/>
      <c r="E36" s="12"/>
      <c r="F36" s="12"/>
      <c r="G36" s="12">
        <v>50.651130000000002</v>
      </c>
      <c r="H36" s="12">
        <v>48.881</v>
      </c>
      <c r="I36" s="12">
        <v>54.462040000000002</v>
      </c>
      <c r="J36" s="12"/>
      <c r="K36" s="12">
        <v>51.074269999999999</v>
      </c>
      <c r="L36" s="12">
        <v>46.873179999999998</v>
      </c>
      <c r="M36" s="12"/>
      <c r="N36" s="12"/>
      <c r="O36" s="11" t="s">
        <v>1</v>
      </c>
      <c r="P36" s="11" t="s">
        <v>1</v>
      </c>
      <c r="Q36" s="11" t="s">
        <v>1</v>
      </c>
      <c r="R36" s="11" t="s">
        <v>1</v>
      </c>
      <c r="S36" s="11" t="s">
        <v>1</v>
      </c>
      <c r="T36" s="11" t="s">
        <v>1</v>
      </c>
      <c r="U36" s="11" t="s">
        <v>303</v>
      </c>
      <c r="V36" s="21" t="s">
        <v>1</v>
      </c>
    </row>
    <row r="37" spans="1:22" x14ac:dyDescent="0.2">
      <c r="A37" s="27" t="s">
        <v>3</v>
      </c>
      <c r="B37" s="13" t="s">
        <v>1096</v>
      </c>
      <c r="C37" s="14"/>
      <c r="D37" s="14"/>
      <c r="E37" s="14"/>
      <c r="F37" s="14"/>
      <c r="G37" s="14">
        <v>24.840250000000001</v>
      </c>
      <c r="H37" s="14">
        <v>23.520060000000001</v>
      </c>
      <c r="I37" s="14">
        <v>31.197089999999999</v>
      </c>
      <c r="J37" s="14"/>
      <c r="K37" s="14">
        <v>23.01848</v>
      </c>
      <c r="L37" s="14">
        <v>20.585940000000001</v>
      </c>
      <c r="M37" s="14"/>
      <c r="N37" s="14"/>
      <c r="O37" s="13" t="s">
        <v>1</v>
      </c>
      <c r="P37" s="13" t="s">
        <v>1</v>
      </c>
      <c r="Q37" s="13" t="s">
        <v>1</v>
      </c>
      <c r="R37" s="13" t="s">
        <v>1</v>
      </c>
      <c r="S37" s="13" t="s">
        <v>1</v>
      </c>
      <c r="T37" s="13" t="s">
        <v>1</v>
      </c>
      <c r="U37" s="13" t="s">
        <v>303</v>
      </c>
      <c r="V37" s="22" t="s">
        <v>1</v>
      </c>
    </row>
    <row r="38" spans="1:22" x14ac:dyDescent="0.2">
      <c r="A38" s="25" t="s">
        <v>3</v>
      </c>
      <c r="B38" s="11" t="s">
        <v>293</v>
      </c>
      <c r="C38" s="12"/>
      <c r="D38" s="12"/>
      <c r="E38" s="12"/>
      <c r="F38" s="12"/>
      <c r="G38" s="12"/>
      <c r="H38" s="12"/>
      <c r="I38" s="12"/>
      <c r="J38" s="12"/>
      <c r="K38" s="12"/>
      <c r="L38" s="12"/>
      <c r="M38" s="12"/>
      <c r="N38" s="12"/>
      <c r="O38" s="11" t="s">
        <v>1</v>
      </c>
      <c r="P38" s="11" t="s">
        <v>1</v>
      </c>
      <c r="Q38" s="11" t="s">
        <v>1</v>
      </c>
      <c r="R38" s="11" t="s">
        <v>1</v>
      </c>
      <c r="S38" s="11" t="s">
        <v>1</v>
      </c>
      <c r="T38" s="11" t="s">
        <v>1</v>
      </c>
      <c r="U38" s="11" t="s">
        <v>303</v>
      </c>
      <c r="V38" s="21" t="s">
        <v>1</v>
      </c>
    </row>
    <row r="39" spans="1:22" x14ac:dyDescent="0.2">
      <c r="A39" s="27" t="s">
        <v>3</v>
      </c>
      <c r="B39" s="13" t="s">
        <v>308</v>
      </c>
      <c r="C39" s="14"/>
      <c r="D39" s="14">
        <v>2.6779999999999999</v>
      </c>
      <c r="E39" s="14">
        <v>1.867</v>
      </c>
      <c r="F39" s="14">
        <v>2.589</v>
      </c>
      <c r="G39" s="14">
        <v>1.593</v>
      </c>
      <c r="H39" s="14">
        <v>1.3580000000000001</v>
      </c>
      <c r="I39" s="14">
        <v>2.1989999999999998</v>
      </c>
      <c r="J39" s="14">
        <v>2.19</v>
      </c>
      <c r="K39" s="14">
        <v>4.5439999999999996</v>
      </c>
      <c r="L39" s="14">
        <v>5.3479999999999999</v>
      </c>
      <c r="M39" s="14">
        <v>3.915</v>
      </c>
      <c r="N39" s="14"/>
      <c r="O39" s="13" t="s">
        <v>1</v>
      </c>
      <c r="P39" s="13" t="s">
        <v>1</v>
      </c>
      <c r="Q39" s="13" t="s">
        <v>1</v>
      </c>
      <c r="R39" s="13" t="s">
        <v>1</v>
      </c>
      <c r="S39" s="13" t="s">
        <v>1</v>
      </c>
      <c r="T39" s="13" t="s">
        <v>1</v>
      </c>
      <c r="U39" s="13" t="s">
        <v>303</v>
      </c>
      <c r="V39" s="22" t="s">
        <v>1</v>
      </c>
    </row>
    <row r="40" spans="1:22" x14ac:dyDescent="0.2">
      <c r="A40" s="25" t="s">
        <v>3</v>
      </c>
      <c r="B40" s="11" t="s">
        <v>1102</v>
      </c>
      <c r="C40" s="12"/>
      <c r="D40" s="12"/>
      <c r="E40" s="12"/>
      <c r="F40" s="12"/>
      <c r="G40" s="12">
        <v>79.461590000000001</v>
      </c>
      <c r="H40" s="12">
        <v>79.945779999999999</v>
      </c>
      <c r="I40" s="12"/>
      <c r="J40" s="12"/>
      <c r="K40" s="12">
        <v>83.653850000000006</v>
      </c>
      <c r="L40" s="12">
        <v>78.243740000000003</v>
      </c>
      <c r="M40" s="12"/>
      <c r="N40" s="12"/>
      <c r="O40" s="11" t="s">
        <v>1</v>
      </c>
      <c r="P40" s="11" t="s">
        <v>1</v>
      </c>
      <c r="Q40" s="11" t="s">
        <v>1</v>
      </c>
      <c r="R40" s="11" t="s">
        <v>1</v>
      </c>
      <c r="S40" s="11" t="s">
        <v>1</v>
      </c>
      <c r="T40" s="11" t="s">
        <v>1</v>
      </c>
      <c r="U40" s="11" t="s">
        <v>303</v>
      </c>
      <c r="V40" s="21" t="s">
        <v>1</v>
      </c>
    </row>
    <row r="41" spans="1:22" x14ac:dyDescent="0.2">
      <c r="A41" s="27" t="s">
        <v>3</v>
      </c>
      <c r="B41" s="13" t="s">
        <v>1097</v>
      </c>
      <c r="C41" s="14">
        <v>1</v>
      </c>
      <c r="D41" s="14">
        <v>1</v>
      </c>
      <c r="E41" s="14"/>
      <c r="F41" s="14"/>
      <c r="G41" s="14"/>
      <c r="H41" s="14"/>
      <c r="I41" s="14"/>
      <c r="J41" s="14"/>
      <c r="K41" s="14">
        <v>2</v>
      </c>
      <c r="L41" s="14">
        <v>2</v>
      </c>
      <c r="M41" s="14">
        <v>2</v>
      </c>
      <c r="N41" s="14"/>
      <c r="O41" s="13" t="s">
        <v>1</v>
      </c>
      <c r="P41" s="13" t="s">
        <v>1</v>
      </c>
      <c r="Q41" s="13" t="s">
        <v>1</v>
      </c>
      <c r="R41" s="13" t="s">
        <v>1</v>
      </c>
      <c r="S41" s="13" t="s">
        <v>1</v>
      </c>
      <c r="T41" s="13" t="s">
        <v>1</v>
      </c>
      <c r="U41" s="13" t="s">
        <v>303</v>
      </c>
      <c r="V41" s="22" t="s">
        <v>1</v>
      </c>
    </row>
    <row r="42" spans="1:22" x14ac:dyDescent="0.2">
      <c r="A42" s="25" t="s">
        <v>3</v>
      </c>
      <c r="B42" s="11" t="s">
        <v>1098</v>
      </c>
      <c r="C42" s="12">
        <v>1</v>
      </c>
      <c r="D42" s="12">
        <v>2</v>
      </c>
      <c r="E42" s="12">
        <v>1</v>
      </c>
      <c r="F42" s="12">
        <v>2</v>
      </c>
      <c r="G42" s="12">
        <v>4</v>
      </c>
      <c r="H42" s="12">
        <v>4</v>
      </c>
      <c r="I42" s="12">
        <v>3</v>
      </c>
      <c r="J42" s="12">
        <v>3</v>
      </c>
      <c r="K42" s="12">
        <v>3</v>
      </c>
      <c r="L42" s="12">
        <v>3</v>
      </c>
      <c r="M42" s="12">
        <v>3</v>
      </c>
      <c r="N42" s="12"/>
      <c r="O42" s="11" t="s">
        <v>1</v>
      </c>
      <c r="P42" s="11" t="s">
        <v>1</v>
      </c>
      <c r="Q42" s="11" t="s">
        <v>1</v>
      </c>
      <c r="R42" s="11" t="s">
        <v>1</v>
      </c>
      <c r="S42" s="11" t="s">
        <v>1</v>
      </c>
      <c r="T42" s="11" t="s">
        <v>1</v>
      </c>
      <c r="U42" s="11" t="s">
        <v>303</v>
      </c>
      <c r="V42" s="21" t="s">
        <v>1</v>
      </c>
    </row>
    <row r="43" spans="1:22" x14ac:dyDescent="0.2">
      <c r="A43" s="27" t="s">
        <v>3</v>
      </c>
      <c r="B43" s="13" t="s">
        <v>1099</v>
      </c>
      <c r="C43" s="14">
        <v>2</v>
      </c>
      <c r="D43" s="14">
        <v>2</v>
      </c>
      <c r="E43" s="14"/>
      <c r="F43" s="14">
        <v>2</v>
      </c>
      <c r="G43" s="14">
        <v>2</v>
      </c>
      <c r="H43" s="14">
        <v>2</v>
      </c>
      <c r="I43" s="14">
        <v>2</v>
      </c>
      <c r="J43" s="14">
        <v>2</v>
      </c>
      <c r="K43" s="14">
        <v>2</v>
      </c>
      <c r="L43" s="14">
        <v>2</v>
      </c>
      <c r="M43" s="14">
        <v>2</v>
      </c>
      <c r="N43" s="14"/>
      <c r="O43" s="13" t="s">
        <v>1</v>
      </c>
      <c r="P43" s="13" t="s">
        <v>1</v>
      </c>
      <c r="Q43" s="13" t="s">
        <v>1</v>
      </c>
      <c r="R43" s="13" t="s">
        <v>1</v>
      </c>
      <c r="S43" s="13" t="s">
        <v>1</v>
      </c>
      <c r="T43" s="13" t="s">
        <v>1</v>
      </c>
      <c r="U43" s="13" t="s">
        <v>303</v>
      </c>
      <c r="V43" s="22" t="s">
        <v>1</v>
      </c>
    </row>
    <row r="44" spans="1:22" x14ac:dyDescent="0.2">
      <c r="A44" s="25" t="s">
        <v>3</v>
      </c>
      <c r="B44" s="11" t="s">
        <v>1100</v>
      </c>
      <c r="C44" s="12"/>
      <c r="D44" s="12"/>
      <c r="E44" s="12"/>
      <c r="F44" s="12">
        <v>2</v>
      </c>
      <c r="G44" s="12"/>
      <c r="H44" s="12">
        <v>2</v>
      </c>
      <c r="I44" s="12">
        <v>2</v>
      </c>
      <c r="J44" s="12">
        <v>2</v>
      </c>
      <c r="K44" s="12"/>
      <c r="L44" s="12"/>
      <c r="M44" s="12">
        <v>2</v>
      </c>
      <c r="N44" s="12"/>
      <c r="O44" s="11" t="s">
        <v>1</v>
      </c>
      <c r="P44" s="11" t="s">
        <v>1</v>
      </c>
      <c r="Q44" s="11" t="s">
        <v>1</v>
      </c>
      <c r="R44" s="11" t="s">
        <v>1</v>
      </c>
      <c r="S44" s="11" t="s">
        <v>1</v>
      </c>
      <c r="T44" s="11" t="s">
        <v>1</v>
      </c>
      <c r="U44" s="11" t="s">
        <v>303</v>
      </c>
      <c r="V44" s="21" t="s">
        <v>1</v>
      </c>
    </row>
    <row r="45" spans="1:22" x14ac:dyDescent="0.2">
      <c r="A45" s="27" t="s">
        <v>3</v>
      </c>
      <c r="B45" s="13" t="s">
        <v>1101</v>
      </c>
      <c r="C45" s="14"/>
      <c r="D45" s="14"/>
      <c r="E45" s="14"/>
      <c r="F45" s="14">
        <v>3</v>
      </c>
      <c r="G45" s="14"/>
      <c r="H45" s="14">
        <v>3</v>
      </c>
      <c r="I45" s="14">
        <v>3</v>
      </c>
      <c r="J45" s="14">
        <v>3</v>
      </c>
      <c r="K45" s="14"/>
      <c r="L45" s="14"/>
      <c r="M45" s="14">
        <v>4</v>
      </c>
      <c r="N45" s="14"/>
      <c r="O45" s="13" t="s">
        <v>1</v>
      </c>
      <c r="P45" s="13" t="s">
        <v>1</v>
      </c>
      <c r="Q45" s="13" t="s">
        <v>1</v>
      </c>
      <c r="R45" s="13" t="s">
        <v>1</v>
      </c>
      <c r="S45" s="13" t="s">
        <v>1</v>
      </c>
      <c r="T45" s="13" t="s">
        <v>1</v>
      </c>
      <c r="U45" s="13" t="s">
        <v>303</v>
      </c>
      <c r="V45" s="22" t="s">
        <v>1</v>
      </c>
    </row>
    <row r="46" spans="1:22" x14ac:dyDescent="0.2">
      <c r="A46" s="25" t="s">
        <v>3</v>
      </c>
      <c r="B46" s="11" t="s">
        <v>1103</v>
      </c>
      <c r="C46" s="12"/>
      <c r="D46" s="12"/>
      <c r="E46" s="12"/>
      <c r="F46" s="12"/>
      <c r="G46" s="12"/>
      <c r="H46" s="12"/>
      <c r="I46" s="12"/>
      <c r="J46" s="12"/>
      <c r="K46" s="12"/>
      <c r="L46" s="12"/>
      <c r="M46" s="12">
        <v>12</v>
      </c>
      <c r="N46" s="12"/>
      <c r="O46" s="11" t="s">
        <v>1</v>
      </c>
      <c r="P46" s="11" t="s">
        <v>1</v>
      </c>
      <c r="Q46" s="11" t="s">
        <v>1</v>
      </c>
      <c r="R46" s="11" t="s">
        <v>1</v>
      </c>
      <c r="S46" s="11" t="s">
        <v>1</v>
      </c>
      <c r="T46" s="11" t="s">
        <v>1</v>
      </c>
      <c r="U46" s="11" t="s">
        <v>303</v>
      </c>
      <c r="V46" s="21" t="s">
        <v>1</v>
      </c>
    </row>
    <row r="47" spans="1:22" x14ac:dyDescent="0.2">
      <c r="A47" s="27" t="s">
        <v>3</v>
      </c>
      <c r="B47" s="13" t="s">
        <v>1104</v>
      </c>
      <c r="C47" s="14">
        <v>10</v>
      </c>
      <c r="D47" s="14">
        <v>10</v>
      </c>
      <c r="E47" s="14">
        <v>10</v>
      </c>
      <c r="F47" s="14">
        <v>9</v>
      </c>
      <c r="G47" s="14">
        <v>9</v>
      </c>
      <c r="H47" s="14">
        <v>9</v>
      </c>
      <c r="I47" s="14">
        <v>9</v>
      </c>
      <c r="J47" s="14">
        <v>9</v>
      </c>
      <c r="K47" s="14">
        <v>9</v>
      </c>
      <c r="L47" s="14">
        <v>8</v>
      </c>
      <c r="M47" s="14">
        <v>6</v>
      </c>
      <c r="N47" s="14"/>
      <c r="O47" s="13" t="s">
        <v>1</v>
      </c>
      <c r="P47" s="13" t="s">
        <v>1</v>
      </c>
      <c r="Q47" s="13" t="s">
        <v>1</v>
      </c>
      <c r="R47" s="13" t="s">
        <v>1</v>
      </c>
      <c r="S47" s="13" t="s">
        <v>1</v>
      </c>
      <c r="T47" s="13" t="s">
        <v>1</v>
      </c>
      <c r="U47" s="13" t="s">
        <v>303</v>
      </c>
      <c r="V47" s="22" t="s">
        <v>1</v>
      </c>
    </row>
    <row r="48" spans="1:22" x14ac:dyDescent="0.2">
      <c r="A48" s="25" t="s">
        <v>3</v>
      </c>
      <c r="B48" s="11" t="s">
        <v>1105</v>
      </c>
      <c r="C48" s="12"/>
      <c r="D48" s="12"/>
      <c r="E48" s="12"/>
      <c r="F48" s="12"/>
      <c r="G48" s="12"/>
      <c r="H48" s="12"/>
      <c r="I48" s="12"/>
      <c r="J48" s="12"/>
      <c r="K48" s="12"/>
      <c r="L48" s="12"/>
      <c r="M48" s="12">
        <v>15</v>
      </c>
      <c r="N48" s="12"/>
      <c r="O48" s="11" t="s">
        <v>1</v>
      </c>
      <c r="P48" s="11" t="s">
        <v>1</v>
      </c>
      <c r="Q48" s="11" t="s">
        <v>1</v>
      </c>
      <c r="R48" s="11" t="s">
        <v>1</v>
      </c>
      <c r="S48" s="11" t="s">
        <v>1</v>
      </c>
      <c r="T48" s="11" t="s">
        <v>1</v>
      </c>
      <c r="U48" s="11" t="s">
        <v>303</v>
      </c>
      <c r="V48" s="21" t="s">
        <v>1</v>
      </c>
    </row>
    <row r="49" spans="1:22" x14ac:dyDescent="0.2">
      <c r="A49" s="27" t="s">
        <v>3</v>
      </c>
      <c r="B49" s="13" t="s">
        <v>1106</v>
      </c>
      <c r="C49" s="14"/>
      <c r="D49" s="14"/>
      <c r="E49" s="14"/>
      <c r="F49" s="14"/>
      <c r="G49" s="14"/>
      <c r="H49" s="14"/>
      <c r="I49" s="14"/>
      <c r="J49" s="14"/>
      <c r="K49" s="14"/>
      <c r="L49" s="14"/>
      <c r="M49" s="14">
        <v>8</v>
      </c>
      <c r="N49" s="14"/>
      <c r="O49" s="13" t="s">
        <v>1</v>
      </c>
      <c r="P49" s="13" t="s">
        <v>1</v>
      </c>
      <c r="Q49" s="13" t="s">
        <v>1</v>
      </c>
      <c r="R49" s="13" t="s">
        <v>1</v>
      </c>
      <c r="S49" s="13" t="s">
        <v>1</v>
      </c>
      <c r="T49" s="13" t="s">
        <v>1</v>
      </c>
      <c r="U49" s="13" t="s">
        <v>303</v>
      </c>
      <c r="V49" s="22" t="s">
        <v>1</v>
      </c>
    </row>
    <row r="50" spans="1:22" x14ac:dyDescent="0.2">
      <c r="A50" s="25" t="s">
        <v>3</v>
      </c>
      <c r="B50" s="11" t="s">
        <v>1107</v>
      </c>
      <c r="C50" s="12"/>
      <c r="D50" s="12"/>
      <c r="E50" s="12"/>
      <c r="F50" s="12"/>
      <c r="G50" s="12"/>
      <c r="H50" s="12"/>
      <c r="I50" s="12"/>
      <c r="J50" s="12"/>
      <c r="K50" s="12"/>
      <c r="L50" s="12"/>
      <c r="M50" s="12">
        <v>4</v>
      </c>
      <c r="N50" s="12"/>
      <c r="O50" s="11" t="s">
        <v>1</v>
      </c>
      <c r="P50" s="11" t="s">
        <v>1</v>
      </c>
      <c r="Q50" s="11" t="s">
        <v>1</v>
      </c>
      <c r="R50" s="11" t="s">
        <v>1</v>
      </c>
      <c r="S50" s="11" t="s">
        <v>1</v>
      </c>
      <c r="T50" s="11" t="s">
        <v>1</v>
      </c>
      <c r="U50" s="11" t="s">
        <v>303</v>
      </c>
      <c r="V50" s="21" t="s">
        <v>1</v>
      </c>
    </row>
    <row r="51" spans="1:22" x14ac:dyDescent="0.2">
      <c r="A51" s="27" t="s">
        <v>3</v>
      </c>
      <c r="B51" s="13" t="s">
        <v>1108</v>
      </c>
      <c r="C51" s="14">
        <v>17.321758729999999</v>
      </c>
      <c r="D51" s="14">
        <v>16.505863229999999</v>
      </c>
      <c r="E51" s="14">
        <v>17.070051400000001</v>
      </c>
      <c r="F51" s="14">
        <v>17.219419049999999</v>
      </c>
      <c r="G51" s="14">
        <v>17.491642079999998</v>
      </c>
      <c r="H51" s="14">
        <v>21.586213879999999</v>
      </c>
      <c r="I51" s="14">
        <v>21.599174550000001</v>
      </c>
      <c r="J51" s="14">
        <v>20.931220830000001</v>
      </c>
      <c r="K51" s="14">
        <v>21.277375280000001</v>
      </c>
      <c r="L51" s="14">
        <v>20.780653359999999</v>
      </c>
      <c r="M51" s="14">
        <v>20.8701039</v>
      </c>
      <c r="N51" s="14"/>
      <c r="O51" s="13" t="s">
        <v>1</v>
      </c>
      <c r="P51" s="13" t="s">
        <v>1</v>
      </c>
      <c r="Q51" s="13" t="s">
        <v>1</v>
      </c>
      <c r="R51" s="13" t="s">
        <v>1</v>
      </c>
      <c r="S51" s="13" t="s">
        <v>1</v>
      </c>
      <c r="T51" s="13" t="s">
        <v>1</v>
      </c>
      <c r="U51" s="13" t="s">
        <v>303</v>
      </c>
      <c r="V51" s="22" t="s">
        <v>1</v>
      </c>
    </row>
    <row r="52" spans="1:22" x14ac:dyDescent="0.2">
      <c r="A52" s="25" t="s">
        <v>4</v>
      </c>
      <c r="B52" s="11" t="s">
        <v>1109</v>
      </c>
      <c r="C52" s="12">
        <v>54.364400000000003</v>
      </c>
      <c r="D52" s="12">
        <v>50.635260000000002</v>
      </c>
      <c r="E52" s="12"/>
      <c r="F52" s="12">
        <v>81.916889999999995</v>
      </c>
      <c r="G52" s="12"/>
      <c r="H52" s="12"/>
      <c r="I52" s="12"/>
      <c r="J52" s="12"/>
      <c r="K52" s="12"/>
      <c r="L52" s="12"/>
      <c r="M52" s="12"/>
      <c r="N52" s="12"/>
      <c r="O52" s="11" t="s">
        <v>1</v>
      </c>
      <c r="P52" s="11" t="s">
        <v>1</v>
      </c>
      <c r="Q52" s="11" t="s">
        <v>1</v>
      </c>
      <c r="R52" s="11" t="s">
        <v>1</v>
      </c>
      <c r="S52" s="11" t="s">
        <v>1</v>
      </c>
      <c r="T52" s="11" t="s">
        <v>1</v>
      </c>
      <c r="U52" s="11" t="s">
        <v>302</v>
      </c>
      <c r="V52" s="21" t="s">
        <v>1</v>
      </c>
    </row>
    <row r="53" spans="1:22" x14ac:dyDescent="0.2">
      <c r="A53" s="27" t="s">
        <v>4</v>
      </c>
      <c r="B53" s="13" t="s">
        <v>1110</v>
      </c>
      <c r="C53" s="14">
        <v>57.864739999999998</v>
      </c>
      <c r="D53" s="14">
        <v>55.961500000000001</v>
      </c>
      <c r="E53" s="14">
        <v>59.9711</v>
      </c>
      <c r="F53" s="14">
        <v>79.810649999999995</v>
      </c>
      <c r="G53" s="14"/>
      <c r="H53" s="14"/>
      <c r="I53" s="14"/>
      <c r="J53" s="14"/>
      <c r="K53" s="14">
        <v>31.51351</v>
      </c>
      <c r="L53" s="14"/>
      <c r="M53" s="14"/>
      <c r="N53" s="14"/>
      <c r="O53" s="13" t="s">
        <v>1</v>
      </c>
      <c r="P53" s="13" t="s">
        <v>1</v>
      </c>
      <c r="Q53" s="13" t="s">
        <v>1</v>
      </c>
      <c r="R53" s="13" t="s">
        <v>1</v>
      </c>
      <c r="S53" s="13" t="s">
        <v>1</v>
      </c>
      <c r="T53" s="13" t="s">
        <v>1</v>
      </c>
      <c r="U53" s="13" t="s">
        <v>302</v>
      </c>
      <c r="V53" s="22" t="s">
        <v>1</v>
      </c>
    </row>
    <row r="54" spans="1:22" x14ac:dyDescent="0.2">
      <c r="A54" s="25" t="s">
        <v>4</v>
      </c>
      <c r="B54" s="11" t="s">
        <v>1092</v>
      </c>
      <c r="C54" s="12"/>
      <c r="D54" s="12"/>
      <c r="E54" s="12"/>
      <c r="F54" s="12">
        <v>19.352499999999999</v>
      </c>
      <c r="G54" s="12">
        <v>17.509</v>
      </c>
      <c r="H54" s="12"/>
      <c r="I54" s="12"/>
      <c r="J54" s="12"/>
      <c r="K54" s="12">
        <v>22.947340000000001</v>
      </c>
      <c r="L54" s="12"/>
      <c r="M54" s="12"/>
      <c r="N54" s="12"/>
      <c r="O54" s="11" t="s">
        <v>1</v>
      </c>
      <c r="P54" s="11" t="s">
        <v>1</v>
      </c>
      <c r="Q54" s="11" t="s">
        <v>1</v>
      </c>
      <c r="R54" s="11" t="s">
        <v>1</v>
      </c>
      <c r="S54" s="11" t="s">
        <v>1</v>
      </c>
      <c r="T54" s="11" t="s">
        <v>1</v>
      </c>
      <c r="U54" s="11" t="s">
        <v>302</v>
      </c>
      <c r="V54" s="21" t="s">
        <v>1</v>
      </c>
    </row>
    <row r="55" spans="1:22" x14ac:dyDescent="0.2">
      <c r="A55" s="27" t="s">
        <v>4</v>
      </c>
      <c r="B55" s="13" t="s">
        <v>1093</v>
      </c>
      <c r="C55" s="14">
        <v>0</v>
      </c>
      <c r="D55" s="14">
        <v>0</v>
      </c>
      <c r="E55" s="14">
        <v>0</v>
      </c>
      <c r="F55" s="14">
        <v>0</v>
      </c>
      <c r="G55" s="14">
        <v>0</v>
      </c>
      <c r="H55" s="14"/>
      <c r="I55" s="14"/>
      <c r="J55" s="14"/>
      <c r="K55" s="14"/>
      <c r="L55" s="14"/>
      <c r="M55" s="14"/>
      <c r="N55" s="14"/>
      <c r="O55" s="13" t="s">
        <v>1</v>
      </c>
      <c r="P55" s="13" t="s">
        <v>1</v>
      </c>
      <c r="Q55" s="13" t="s">
        <v>1</v>
      </c>
      <c r="R55" s="13" t="s">
        <v>1</v>
      </c>
      <c r="S55" s="13" t="s">
        <v>1</v>
      </c>
      <c r="T55" s="13" t="s">
        <v>1</v>
      </c>
      <c r="U55" s="13" t="s">
        <v>302</v>
      </c>
      <c r="V55" s="22" t="s">
        <v>1</v>
      </c>
    </row>
    <row r="56" spans="1:22" x14ac:dyDescent="0.2">
      <c r="A56" s="25" t="s">
        <v>4</v>
      </c>
      <c r="B56" s="11" t="s">
        <v>1094</v>
      </c>
      <c r="C56" s="12">
        <v>41.301279999999998</v>
      </c>
      <c r="D56" s="12">
        <v>42.653460000000003</v>
      </c>
      <c r="E56" s="12"/>
      <c r="F56" s="12">
        <v>45.597790000000003</v>
      </c>
      <c r="G56" s="12">
        <v>44.716589999999997</v>
      </c>
      <c r="H56" s="12"/>
      <c r="I56" s="12"/>
      <c r="J56" s="12"/>
      <c r="K56" s="12"/>
      <c r="L56" s="12"/>
      <c r="M56" s="12"/>
      <c r="N56" s="12"/>
      <c r="O56" s="11" t="s">
        <v>1</v>
      </c>
      <c r="P56" s="11" t="s">
        <v>1</v>
      </c>
      <c r="Q56" s="11" t="s">
        <v>1</v>
      </c>
      <c r="R56" s="11" t="s">
        <v>1</v>
      </c>
      <c r="S56" s="11" t="s">
        <v>1</v>
      </c>
      <c r="T56" s="11" t="s">
        <v>1</v>
      </c>
      <c r="U56" s="11" t="s">
        <v>302</v>
      </c>
      <c r="V56" s="21" t="s">
        <v>1</v>
      </c>
    </row>
    <row r="57" spans="1:22" x14ac:dyDescent="0.2">
      <c r="A57" s="27" t="s">
        <v>4</v>
      </c>
      <c r="B57" s="13" t="s">
        <v>1095</v>
      </c>
      <c r="C57" s="14">
        <v>43.590330000000002</v>
      </c>
      <c r="D57" s="14">
        <v>43.046619999999997</v>
      </c>
      <c r="E57" s="14"/>
      <c r="F57" s="14">
        <v>44.159039999999997</v>
      </c>
      <c r="G57" s="14">
        <v>39.645130000000002</v>
      </c>
      <c r="H57" s="14"/>
      <c r="I57" s="14"/>
      <c r="J57" s="14"/>
      <c r="K57" s="14">
        <v>63.948270000000001</v>
      </c>
      <c r="L57" s="14"/>
      <c r="M57" s="14"/>
      <c r="N57" s="14"/>
      <c r="O57" s="13" t="s">
        <v>1</v>
      </c>
      <c r="P57" s="13" t="s">
        <v>1</v>
      </c>
      <c r="Q57" s="13" t="s">
        <v>1</v>
      </c>
      <c r="R57" s="13" t="s">
        <v>1</v>
      </c>
      <c r="S57" s="13" t="s">
        <v>1</v>
      </c>
      <c r="T57" s="13" t="s">
        <v>1</v>
      </c>
      <c r="U57" s="13" t="s">
        <v>302</v>
      </c>
      <c r="V57" s="22" t="s">
        <v>1</v>
      </c>
    </row>
    <row r="58" spans="1:22" x14ac:dyDescent="0.2">
      <c r="A58" s="25" t="s">
        <v>4</v>
      </c>
      <c r="B58" s="11" t="s">
        <v>1088</v>
      </c>
      <c r="C58" s="12"/>
      <c r="D58" s="12"/>
      <c r="E58" s="12"/>
      <c r="F58" s="12">
        <v>17.51407</v>
      </c>
      <c r="G58" s="12">
        <v>16.70983</v>
      </c>
      <c r="H58" s="12"/>
      <c r="I58" s="12"/>
      <c r="J58" s="12"/>
      <c r="K58" s="12">
        <v>24.038070000000001</v>
      </c>
      <c r="L58" s="12"/>
      <c r="M58" s="12"/>
      <c r="N58" s="12"/>
      <c r="O58" s="11" t="s">
        <v>1</v>
      </c>
      <c r="P58" s="11" t="s">
        <v>1</v>
      </c>
      <c r="Q58" s="11" t="s">
        <v>1</v>
      </c>
      <c r="R58" s="11" t="s">
        <v>1</v>
      </c>
      <c r="S58" s="11" t="s">
        <v>1</v>
      </c>
      <c r="T58" s="11" t="s">
        <v>1</v>
      </c>
      <c r="U58" s="11" t="s">
        <v>302</v>
      </c>
      <c r="V58" s="21" t="s">
        <v>1</v>
      </c>
    </row>
    <row r="59" spans="1:22" x14ac:dyDescent="0.2">
      <c r="A59" s="27" t="s">
        <v>4</v>
      </c>
      <c r="B59" s="13" t="s">
        <v>1089</v>
      </c>
      <c r="C59" s="14">
        <v>0</v>
      </c>
      <c r="D59" s="14">
        <v>0</v>
      </c>
      <c r="E59" s="14">
        <v>0</v>
      </c>
      <c r="F59" s="14">
        <v>0</v>
      </c>
      <c r="G59" s="14">
        <v>0</v>
      </c>
      <c r="H59" s="14"/>
      <c r="I59" s="14"/>
      <c r="J59" s="14"/>
      <c r="K59" s="14"/>
      <c r="L59" s="14"/>
      <c r="M59" s="14"/>
      <c r="N59" s="14"/>
      <c r="O59" s="13" t="s">
        <v>1</v>
      </c>
      <c r="P59" s="13" t="s">
        <v>1</v>
      </c>
      <c r="Q59" s="13" t="s">
        <v>1</v>
      </c>
      <c r="R59" s="13" t="s">
        <v>1</v>
      </c>
      <c r="S59" s="13" t="s">
        <v>1</v>
      </c>
      <c r="T59" s="13" t="s">
        <v>1</v>
      </c>
      <c r="U59" s="13" t="s">
        <v>302</v>
      </c>
      <c r="V59" s="22" t="s">
        <v>1</v>
      </c>
    </row>
    <row r="60" spans="1:22" x14ac:dyDescent="0.2">
      <c r="A60" s="25" t="s">
        <v>4</v>
      </c>
      <c r="B60" s="11" t="s">
        <v>1090</v>
      </c>
      <c r="C60" s="12">
        <v>45.294789999999999</v>
      </c>
      <c r="D60" s="12">
        <v>44.72804</v>
      </c>
      <c r="E60" s="12"/>
      <c r="F60" s="12">
        <v>47.137050000000002</v>
      </c>
      <c r="G60" s="12">
        <v>44.602910000000001</v>
      </c>
      <c r="H60" s="12"/>
      <c r="I60" s="12"/>
      <c r="J60" s="12"/>
      <c r="K60" s="12"/>
      <c r="L60" s="12"/>
      <c r="M60" s="12"/>
      <c r="N60" s="12"/>
      <c r="O60" s="11" t="s">
        <v>1</v>
      </c>
      <c r="P60" s="11" t="s">
        <v>1</v>
      </c>
      <c r="Q60" s="11" t="s">
        <v>1</v>
      </c>
      <c r="R60" s="11" t="s">
        <v>1</v>
      </c>
      <c r="S60" s="11" t="s">
        <v>1</v>
      </c>
      <c r="T60" s="11" t="s">
        <v>1</v>
      </c>
      <c r="U60" s="11" t="s">
        <v>302</v>
      </c>
      <c r="V60" s="21" t="s">
        <v>1</v>
      </c>
    </row>
    <row r="61" spans="1:22" x14ac:dyDescent="0.2">
      <c r="A61" s="27" t="s">
        <v>4</v>
      </c>
      <c r="B61" s="13" t="s">
        <v>1091</v>
      </c>
      <c r="C61" s="14">
        <v>39.591889999999999</v>
      </c>
      <c r="D61" s="14">
        <v>40.2057</v>
      </c>
      <c r="E61" s="14"/>
      <c r="F61" s="14">
        <v>41.144950000000001</v>
      </c>
      <c r="G61" s="14">
        <v>39.099130000000002</v>
      </c>
      <c r="H61" s="14"/>
      <c r="I61" s="14"/>
      <c r="J61" s="14"/>
      <c r="K61" s="14">
        <v>64.328270000000003</v>
      </c>
      <c r="L61" s="14"/>
      <c r="M61" s="14"/>
      <c r="N61" s="14"/>
      <c r="O61" s="13" t="s">
        <v>1</v>
      </c>
      <c r="P61" s="13" t="s">
        <v>1</v>
      </c>
      <c r="Q61" s="13" t="s">
        <v>1</v>
      </c>
      <c r="R61" s="13" t="s">
        <v>1</v>
      </c>
      <c r="S61" s="13" t="s">
        <v>1</v>
      </c>
      <c r="T61" s="13" t="s">
        <v>1</v>
      </c>
      <c r="U61" s="13" t="s">
        <v>302</v>
      </c>
      <c r="V61" s="22" t="s">
        <v>1</v>
      </c>
    </row>
    <row r="62" spans="1:22" x14ac:dyDescent="0.2">
      <c r="A62" s="25" t="s">
        <v>4</v>
      </c>
      <c r="B62" s="11" t="s">
        <v>1096</v>
      </c>
      <c r="C62" s="12"/>
      <c r="D62" s="12"/>
      <c r="E62" s="12"/>
      <c r="F62" s="12">
        <v>23.630880000000001</v>
      </c>
      <c r="G62" s="12">
        <v>22.389299999999999</v>
      </c>
      <c r="H62" s="12"/>
      <c r="I62" s="12"/>
      <c r="J62" s="12"/>
      <c r="K62" s="12">
        <v>40.290199999999999</v>
      </c>
      <c r="L62" s="12"/>
      <c r="M62" s="12"/>
      <c r="N62" s="12"/>
      <c r="O62" s="11" t="s">
        <v>1</v>
      </c>
      <c r="P62" s="11" t="s">
        <v>1</v>
      </c>
      <c r="Q62" s="11" t="s">
        <v>1</v>
      </c>
      <c r="R62" s="11" t="s">
        <v>1</v>
      </c>
      <c r="S62" s="11" t="s">
        <v>1</v>
      </c>
      <c r="T62" s="11" t="s">
        <v>1</v>
      </c>
      <c r="U62" s="11" t="s">
        <v>302</v>
      </c>
      <c r="V62" s="21" t="s">
        <v>1</v>
      </c>
    </row>
    <row r="63" spans="1:22" x14ac:dyDescent="0.2">
      <c r="A63" s="27" t="s">
        <v>4</v>
      </c>
      <c r="B63" s="13" t="s">
        <v>293</v>
      </c>
      <c r="C63" s="14"/>
      <c r="D63" s="14"/>
      <c r="E63" s="14"/>
      <c r="F63" s="14"/>
      <c r="G63" s="14"/>
      <c r="H63" s="14"/>
      <c r="I63" s="14"/>
      <c r="J63" s="14"/>
      <c r="K63" s="14"/>
      <c r="L63" s="14"/>
      <c r="M63" s="14"/>
      <c r="N63" s="14"/>
      <c r="O63" s="13" t="s">
        <v>1</v>
      </c>
      <c r="P63" s="13" t="s">
        <v>1</v>
      </c>
      <c r="Q63" s="13" t="s">
        <v>1</v>
      </c>
      <c r="R63" s="13" t="s">
        <v>1</v>
      </c>
      <c r="S63" s="13" t="s">
        <v>1</v>
      </c>
      <c r="T63" s="13" t="s">
        <v>1</v>
      </c>
      <c r="U63" s="13" t="s">
        <v>302</v>
      </c>
      <c r="V63" s="22" t="s">
        <v>1</v>
      </c>
    </row>
    <row r="64" spans="1:22" x14ac:dyDescent="0.2">
      <c r="A64" s="25" t="s">
        <v>4</v>
      </c>
      <c r="B64" s="11" t="s">
        <v>308</v>
      </c>
      <c r="C64" s="12"/>
      <c r="D64" s="12">
        <v>143.77000000000001</v>
      </c>
      <c r="E64" s="12">
        <v>209.708</v>
      </c>
      <c r="F64" s="12">
        <v>203.68700000000001</v>
      </c>
      <c r="G64" s="12">
        <v>240.459</v>
      </c>
      <c r="H64" s="12">
        <v>207.78299999999999</v>
      </c>
      <c r="I64" s="12">
        <v>137.48500000000001</v>
      </c>
      <c r="J64" s="12">
        <v>207.023</v>
      </c>
      <c r="K64" s="12">
        <v>320.65800000000002</v>
      </c>
      <c r="L64" s="12">
        <v>230.47499999999999</v>
      </c>
      <c r="M64" s="12">
        <v>276.49299999999999</v>
      </c>
      <c r="N64" s="12"/>
      <c r="O64" s="11" t="s">
        <v>1</v>
      </c>
      <c r="P64" s="11" t="s">
        <v>1</v>
      </c>
      <c r="Q64" s="11" t="s">
        <v>1</v>
      </c>
      <c r="R64" s="11" t="s">
        <v>1</v>
      </c>
      <c r="S64" s="11" t="s">
        <v>1</v>
      </c>
      <c r="T64" s="11" t="s">
        <v>1</v>
      </c>
      <c r="U64" s="11" t="s">
        <v>302</v>
      </c>
      <c r="V64" s="21" t="s">
        <v>1</v>
      </c>
    </row>
    <row r="65" spans="1:22" x14ac:dyDescent="0.2">
      <c r="A65" s="27" t="s">
        <v>4</v>
      </c>
      <c r="B65" s="13" t="s">
        <v>1102</v>
      </c>
      <c r="C65" s="14">
        <v>84.886690000000002</v>
      </c>
      <c r="D65" s="14">
        <v>84.933729999999997</v>
      </c>
      <c r="E65" s="14"/>
      <c r="F65" s="14">
        <v>88.281999999999996</v>
      </c>
      <c r="G65" s="14">
        <v>83.702029999999993</v>
      </c>
      <c r="H65" s="14"/>
      <c r="I65" s="14"/>
      <c r="J65" s="14"/>
      <c r="K65" s="14"/>
      <c r="L65" s="14"/>
      <c r="M65" s="14"/>
      <c r="N65" s="14"/>
      <c r="O65" s="13" t="s">
        <v>1</v>
      </c>
      <c r="P65" s="13" t="s">
        <v>1</v>
      </c>
      <c r="Q65" s="13" t="s">
        <v>1</v>
      </c>
      <c r="R65" s="13" t="s">
        <v>1</v>
      </c>
      <c r="S65" s="13" t="s">
        <v>1</v>
      </c>
      <c r="T65" s="13" t="s">
        <v>1</v>
      </c>
      <c r="U65" s="13" t="s">
        <v>302</v>
      </c>
      <c r="V65" s="22" t="s">
        <v>1</v>
      </c>
    </row>
    <row r="66" spans="1:22" x14ac:dyDescent="0.2">
      <c r="A66" s="25" t="s">
        <v>4</v>
      </c>
      <c r="B66" s="11" t="s">
        <v>1097</v>
      </c>
      <c r="C66" s="12">
        <v>98</v>
      </c>
      <c r="D66" s="12">
        <v>98</v>
      </c>
      <c r="E66" s="12">
        <v>98</v>
      </c>
      <c r="F66" s="12">
        <v>98</v>
      </c>
      <c r="G66" s="12">
        <v>98</v>
      </c>
      <c r="H66" s="12">
        <v>98</v>
      </c>
      <c r="I66" s="12"/>
      <c r="J66" s="12">
        <v>97</v>
      </c>
      <c r="K66" s="12">
        <v>97</v>
      </c>
      <c r="L66" s="12">
        <v>97</v>
      </c>
      <c r="M66" s="12">
        <v>95</v>
      </c>
      <c r="N66" s="12"/>
      <c r="O66" s="11" t="s">
        <v>1</v>
      </c>
      <c r="P66" s="11" t="s">
        <v>1</v>
      </c>
      <c r="Q66" s="11" t="s">
        <v>1</v>
      </c>
      <c r="R66" s="11" t="s">
        <v>1</v>
      </c>
      <c r="S66" s="11" t="s">
        <v>1</v>
      </c>
      <c r="T66" s="11" t="s">
        <v>1</v>
      </c>
      <c r="U66" s="11" t="s">
        <v>302</v>
      </c>
      <c r="V66" s="21" t="s">
        <v>1</v>
      </c>
    </row>
    <row r="67" spans="1:22" x14ac:dyDescent="0.2">
      <c r="A67" s="27" t="s">
        <v>4</v>
      </c>
      <c r="B67" s="13" t="s">
        <v>1098</v>
      </c>
      <c r="C67" s="14"/>
      <c r="D67" s="14">
        <v>45</v>
      </c>
      <c r="E67" s="14">
        <v>48</v>
      </c>
      <c r="F67" s="14">
        <v>49</v>
      </c>
      <c r="G67" s="14"/>
      <c r="H67" s="14">
        <v>36</v>
      </c>
      <c r="I67" s="14"/>
      <c r="J67" s="14">
        <v>41</v>
      </c>
      <c r="K67" s="14">
        <v>42</v>
      </c>
      <c r="L67" s="14">
        <v>49</v>
      </c>
      <c r="M67" s="14">
        <v>52</v>
      </c>
      <c r="N67" s="14"/>
      <c r="O67" s="13" t="s">
        <v>1</v>
      </c>
      <c r="P67" s="13" t="s">
        <v>1</v>
      </c>
      <c r="Q67" s="13" t="s">
        <v>1</v>
      </c>
      <c r="R67" s="13" t="s">
        <v>1</v>
      </c>
      <c r="S67" s="13" t="s">
        <v>1</v>
      </c>
      <c r="T67" s="13" t="s">
        <v>1</v>
      </c>
      <c r="U67" s="13" t="s">
        <v>302</v>
      </c>
      <c r="V67" s="22" t="s">
        <v>1</v>
      </c>
    </row>
    <row r="68" spans="1:22" x14ac:dyDescent="0.2">
      <c r="A68" s="25" t="s">
        <v>4</v>
      </c>
      <c r="B68" s="11" t="s">
        <v>1099</v>
      </c>
      <c r="C68" s="12">
        <v>40</v>
      </c>
      <c r="D68" s="12">
        <v>41</v>
      </c>
      <c r="E68" s="12"/>
      <c r="F68" s="12"/>
      <c r="G68" s="12"/>
      <c r="H68" s="12"/>
      <c r="I68" s="12"/>
      <c r="J68" s="12"/>
      <c r="K68" s="12"/>
      <c r="L68" s="12">
        <v>21</v>
      </c>
      <c r="M68" s="12">
        <v>24</v>
      </c>
      <c r="N68" s="12"/>
      <c r="O68" s="11" t="s">
        <v>1</v>
      </c>
      <c r="P68" s="11" t="s">
        <v>1</v>
      </c>
      <c r="Q68" s="11" t="s">
        <v>1</v>
      </c>
      <c r="R68" s="11" t="s">
        <v>1</v>
      </c>
      <c r="S68" s="11" t="s">
        <v>1</v>
      </c>
      <c r="T68" s="11" t="s">
        <v>1</v>
      </c>
      <c r="U68" s="11" t="s">
        <v>302</v>
      </c>
      <c r="V68" s="21" t="s">
        <v>1</v>
      </c>
    </row>
    <row r="69" spans="1:22" x14ac:dyDescent="0.2">
      <c r="A69" s="27" t="s">
        <v>4</v>
      </c>
      <c r="B69" s="13" t="s">
        <v>1100</v>
      </c>
      <c r="C69" s="14">
        <v>95</v>
      </c>
      <c r="D69" s="14">
        <v>95</v>
      </c>
      <c r="E69" s="14">
        <v>95</v>
      </c>
      <c r="F69" s="14">
        <v>95</v>
      </c>
      <c r="G69" s="14">
        <v>94</v>
      </c>
      <c r="H69" s="14">
        <v>95</v>
      </c>
      <c r="I69" s="14"/>
      <c r="J69" s="14">
        <v>94</v>
      </c>
      <c r="K69" s="14">
        <v>94</v>
      </c>
      <c r="L69" s="14">
        <v>94</v>
      </c>
      <c r="M69" s="14"/>
      <c r="N69" s="14"/>
      <c r="O69" s="13" t="s">
        <v>1</v>
      </c>
      <c r="P69" s="13" t="s">
        <v>1</v>
      </c>
      <c r="Q69" s="13" t="s">
        <v>1</v>
      </c>
      <c r="R69" s="13" t="s">
        <v>1</v>
      </c>
      <c r="S69" s="13" t="s">
        <v>1</v>
      </c>
      <c r="T69" s="13" t="s">
        <v>1</v>
      </c>
      <c r="U69" s="13" t="s">
        <v>302</v>
      </c>
      <c r="V69" s="22" t="s">
        <v>1</v>
      </c>
    </row>
    <row r="70" spans="1:22" x14ac:dyDescent="0.2">
      <c r="A70" s="25" t="s">
        <v>4</v>
      </c>
      <c r="B70" s="11" t="s">
        <v>1101</v>
      </c>
      <c r="C70" s="12">
        <v>92</v>
      </c>
      <c r="D70" s="12">
        <v>92</v>
      </c>
      <c r="E70" s="12">
        <v>91</v>
      </c>
      <c r="F70" s="12">
        <v>91</v>
      </c>
      <c r="G70" s="12">
        <v>90</v>
      </c>
      <c r="H70" s="12">
        <v>90</v>
      </c>
      <c r="I70" s="12"/>
      <c r="J70" s="12">
        <v>91</v>
      </c>
      <c r="K70" s="12">
        <v>91</v>
      </c>
      <c r="L70" s="12">
        <v>91</v>
      </c>
      <c r="M70" s="12"/>
      <c r="N70" s="12"/>
      <c r="O70" s="11" t="s">
        <v>1</v>
      </c>
      <c r="P70" s="11" t="s">
        <v>1</v>
      </c>
      <c r="Q70" s="11" t="s">
        <v>1</v>
      </c>
      <c r="R70" s="11" t="s">
        <v>1</v>
      </c>
      <c r="S70" s="11" t="s">
        <v>1</v>
      </c>
      <c r="T70" s="11" t="s">
        <v>1</v>
      </c>
      <c r="U70" s="11" t="s">
        <v>302</v>
      </c>
      <c r="V70" s="21" t="s">
        <v>1</v>
      </c>
    </row>
    <row r="71" spans="1:22" x14ac:dyDescent="0.2">
      <c r="A71" s="27" t="s">
        <v>4</v>
      </c>
      <c r="B71" s="13" t="s">
        <v>1103</v>
      </c>
      <c r="C71" s="14">
        <v>30</v>
      </c>
      <c r="D71" s="14">
        <v>30</v>
      </c>
      <c r="E71" s="14">
        <v>31</v>
      </c>
      <c r="F71" s="14">
        <v>33</v>
      </c>
      <c r="G71" s="14">
        <v>34</v>
      </c>
      <c r="H71" s="14">
        <v>37</v>
      </c>
      <c r="I71" s="14"/>
      <c r="J71" s="14"/>
      <c r="K71" s="14">
        <v>41</v>
      </c>
      <c r="L71" s="14">
        <v>37</v>
      </c>
      <c r="M71" s="14"/>
      <c r="N71" s="14"/>
      <c r="O71" s="13" t="s">
        <v>1</v>
      </c>
      <c r="P71" s="13" t="s">
        <v>1</v>
      </c>
      <c r="Q71" s="13" t="s">
        <v>1</v>
      </c>
      <c r="R71" s="13" t="s">
        <v>1</v>
      </c>
      <c r="S71" s="13" t="s">
        <v>1</v>
      </c>
      <c r="T71" s="13" t="s">
        <v>1</v>
      </c>
      <c r="U71" s="13" t="s">
        <v>302</v>
      </c>
      <c r="V71" s="22" t="s">
        <v>1</v>
      </c>
    </row>
    <row r="72" spans="1:22" x14ac:dyDescent="0.2">
      <c r="A72" s="25" t="s">
        <v>4</v>
      </c>
      <c r="B72" s="11" t="s">
        <v>1104</v>
      </c>
      <c r="C72" s="12"/>
      <c r="D72" s="12"/>
      <c r="E72" s="12"/>
      <c r="F72" s="12"/>
      <c r="G72" s="12"/>
      <c r="H72" s="12"/>
      <c r="I72" s="12"/>
      <c r="J72" s="12"/>
      <c r="K72" s="12"/>
      <c r="L72" s="12"/>
      <c r="M72" s="12"/>
      <c r="N72" s="12"/>
      <c r="O72" s="11"/>
      <c r="P72" s="11"/>
      <c r="Q72" s="11"/>
      <c r="R72" s="11"/>
      <c r="S72" s="11"/>
      <c r="T72" s="11"/>
      <c r="U72" s="11"/>
      <c r="V72" s="21"/>
    </row>
    <row r="73" spans="1:22" x14ac:dyDescent="0.2">
      <c r="A73" s="27" t="s">
        <v>4</v>
      </c>
      <c r="B73" s="13" t="s">
        <v>1105</v>
      </c>
      <c r="C73" s="14">
        <v>44</v>
      </c>
      <c r="D73" s="14">
        <v>46</v>
      </c>
      <c r="E73" s="14">
        <v>43</v>
      </c>
      <c r="F73" s="14"/>
      <c r="G73" s="14"/>
      <c r="H73" s="14"/>
      <c r="I73" s="14"/>
      <c r="J73" s="14"/>
      <c r="K73" s="14"/>
      <c r="L73" s="14">
        <v>30</v>
      </c>
      <c r="M73" s="14">
        <v>30</v>
      </c>
      <c r="N73" s="14"/>
      <c r="O73" s="13" t="s">
        <v>1</v>
      </c>
      <c r="P73" s="13" t="s">
        <v>1</v>
      </c>
      <c r="Q73" s="13" t="s">
        <v>1</v>
      </c>
      <c r="R73" s="13" t="s">
        <v>1</v>
      </c>
      <c r="S73" s="13" t="s">
        <v>1</v>
      </c>
      <c r="T73" s="13" t="s">
        <v>1</v>
      </c>
      <c r="U73" s="13" t="s">
        <v>302</v>
      </c>
      <c r="V73" s="22" t="s">
        <v>1</v>
      </c>
    </row>
    <row r="74" spans="1:22" x14ac:dyDescent="0.2">
      <c r="A74" s="25" t="s">
        <v>4</v>
      </c>
      <c r="B74" s="11" t="s">
        <v>1106</v>
      </c>
      <c r="C74" s="12">
        <v>27</v>
      </c>
      <c r="D74" s="12">
        <v>28</v>
      </c>
      <c r="E74" s="12">
        <v>28</v>
      </c>
      <c r="F74" s="12">
        <v>31</v>
      </c>
      <c r="G74" s="12">
        <v>32</v>
      </c>
      <c r="H74" s="12">
        <v>35</v>
      </c>
      <c r="I74" s="12"/>
      <c r="J74" s="12"/>
      <c r="K74" s="12">
        <v>36</v>
      </c>
      <c r="L74" s="12">
        <v>34</v>
      </c>
      <c r="M74" s="12">
        <v>35</v>
      </c>
      <c r="N74" s="12"/>
      <c r="O74" s="11" t="s">
        <v>1</v>
      </c>
      <c r="P74" s="11" t="s">
        <v>1</v>
      </c>
      <c r="Q74" s="11" t="s">
        <v>1</v>
      </c>
      <c r="R74" s="11" t="s">
        <v>1</v>
      </c>
      <c r="S74" s="11" t="s">
        <v>1</v>
      </c>
      <c r="T74" s="11" t="s">
        <v>1</v>
      </c>
      <c r="U74" s="11" t="s">
        <v>302</v>
      </c>
      <c r="V74" s="21" t="s">
        <v>1</v>
      </c>
    </row>
    <row r="75" spans="1:22" x14ac:dyDescent="0.2">
      <c r="A75" s="27" t="s">
        <v>4</v>
      </c>
      <c r="B75" s="13" t="s">
        <v>1107</v>
      </c>
      <c r="C75" s="14">
        <v>24</v>
      </c>
      <c r="D75" s="14">
        <v>26</v>
      </c>
      <c r="E75" s="14">
        <v>26</v>
      </c>
      <c r="F75" s="14">
        <v>28</v>
      </c>
      <c r="G75" s="14">
        <v>30</v>
      </c>
      <c r="H75" s="14">
        <v>33</v>
      </c>
      <c r="I75" s="14"/>
      <c r="J75" s="14"/>
      <c r="K75" s="14">
        <v>32</v>
      </c>
      <c r="L75" s="14">
        <v>31</v>
      </c>
      <c r="M75" s="14">
        <v>29</v>
      </c>
      <c r="N75" s="14"/>
      <c r="O75" s="13" t="s">
        <v>1</v>
      </c>
      <c r="P75" s="13" t="s">
        <v>1</v>
      </c>
      <c r="Q75" s="13" t="s">
        <v>1</v>
      </c>
      <c r="R75" s="13" t="s">
        <v>1</v>
      </c>
      <c r="S75" s="13" t="s">
        <v>1</v>
      </c>
      <c r="T75" s="13" t="s">
        <v>1</v>
      </c>
      <c r="U75" s="13" t="s">
        <v>302</v>
      </c>
      <c r="V75" s="22" t="s">
        <v>1</v>
      </c>
    </row>
    <row r="76" spans="1:22" x14ac:dyDescent="0.2">
      <c r="A76" s="25" t="s">
        <v>4</v>
      </c>
      <c r="B76" s="11" t="s">
        <v>1108</v>
      </c>
      <c r="C76" s="12">
        <v>7.6560298830000004</v>
      </c>
      <c r="D76" s="12">
        <v>7.498116263</v>
      </c>
      <c r="E76" s="12">
        <v>7.834684749</v>
      </c>
      <c r="F76" s="12">
        <v>8.6859247059999998</v>
      </c>
      <c r="G76" s="12">
        <v>9.0245626899999998</v>
      </c>
      <c r="H76" s="12">
        <v>8.9624133159999992</v>
      </c>
      <c r="I76" s="12">
        <v>8.6353777370000007</v>
      </c>
      <c r="J76" s="12">
        <v>8.4983488279999992</v>
      </c>
      <c r="K76" s="12">
        <v>8.7650286630000007</v>
      </c>
      <c r="L76" s="12"/>
      <c r="M76" s="12"/>
      <c r="N76" s="12"/>
      <c r="O76" s="11" t="s">
        <v>1</v>
      </c>
      <c r="P76" s="11" t="s">
        <v>1</v>
      </c>
      <c r="Q76" s="11" t="s">
        <v>1</v>
      </c>
      <c r="R76" s="11" t="s">
        <v>1</v>
      </c>
      <c r="S76" s="11" t="s">
        <v>1</v>
      </c>
      <c r="T76" s="11" t="s">
        <v>1</v>
      </c>
      <c r="U76" s="11" t="s">
        <v>302</v>
      </c>
      <c r="V76" s="21" t="s">
        <v>1</v>
      </c>
    </row>
    <row r="77" spans="1:22" x14ac:dyDescent="0.2">
      <c r="A77" s="27" t="s">
        <v>5</v>
      </c>
      <c r="B77" s="13" t="s">
        <v>1109</v>
      </c>
      <c r="C77" s="14">
        <v>77.822450000000003</v>
      </c>
      <c r="D77" s="14">
        <v>86.550039999999996</v>
      </c>
      <c r="E77" s="14">
        <v>77.440269999999998</v>
      </c>
      <c r="F77" s="14"/>
      <c r="G77" s="14">
        <v>55.151240000000001</v>
      </c>
      <c r="H77" s="14">
        <v>63.157310000000003</v>
      </c>
      <c r="I77" s="14">
        <v>65.631889999999999</v>
      </c>
      <c r="J77" s="14">
        <v>61.420459999999999</v>
      </c>
      <c r="K77" s="14"/>
      <c r="L77" s="14"/>
      <c r="M77" s="14"/>
      <c r="N77" s="14"/>
      <c r="O77" s="13" t="s">
        <v>1</v>
      </c>
      <c r="P77" s="13" t="s">
        <v>1</v>
      </c>
      <c r="Q77" s="13" t="s">
        <v>1</v>
      </c>
      <c r="R77" s="13" t="s">
        <v>1</v>
      </c>
      <c r="S77" s="13" t="s">
        <v>1</v>
      </c>
      <c r="T77" s="13" t="s">
        <v>1</v>
      </c>
      <c r="U77" s="13" t="s">
        <v>294</v>
      </c>
      <c r="V77" s="22" t="s">
        <v>1</v>
      </c>
    </row>
    <row r="78" spans="1:22" x14ac:dyDescent="0.2">
      <c r="A78" s="25" t="s">
        <v>5</v>
      </c>
      <c r="B78" s="11" t="s">
        <v>1110</v>
      </c>
      <c r="C78" s="12">
        <v>61.337200000000003</v>
      </c>
      <c r="D78" s="12">
        <v>59.35622</v>
      </c>
      <c r="E78" s="12">
        <v>87.026030000000006</v>
      </c>
      <c r="F78" s="12"/>
      <c r="G78" s="12">
        <v>64.102360000000004</v>
      </c>
      <c r="H78" s="12">
        <v>65.827619999999996</v>
      </c>
      <c r="I78" s="12">
        <v>64.296360000000007</v>
      </c>
      <c r="J78" s="12">
        <v>65.629300000000001</v>
      </c>
      <c r="K78" s="12"/>
      <c r="L78" s="12"/>
      <c r="M78" s="12"/>
      <c r="N78" s="12"/>
      <c r="O78" s="11" t="s">
        <v>1</v>
      </c>
      <c r="P78" s="11" t="s">
        <v>1</v>
      </c>
      <c r="Q78" s="11" t="s">
        <v>1</v>
      </c>
      <c r="R78" s="11" t="s">
        <v>1</v>
      </c>
      <c r="S78" s="11" t="s">
        <v>1</v>
      </c>
      <c r="T78" s="11" t="s">
        <v>1</v>
      </c>
      <c r="U78" s="11" t="s">
        <v>294</v>
      </c>
      <c r="V78" s="21" t="s">
        <v>1</v>
      </c>
    </row>
    <row r="79" spans="1:22" x14ac:dyDescent="0.2">
      <c r="A79" s="27" t="s">
        <v>5</v>
      </c>
      <c r="B79" s="13" t="s">
        <v>1092</v>
      </c>
      <c r="C79" s="14"/>
      <c r="D79" s="14"/>
      <c r="E79" s="14">
        <v>18.893170000000001</v>
      </c>
      <c r="F79" s="14"/>
      <c r="G79" s="14">
        <v>16.260380000000001</v>
      </c>
      <c r="H79" s="14">
        <v>19.57657</v>
      </c>
      <c r="I79" s="14"/>
      <c r="J79" s="14"/>
      <c r="K79" s="14"/>
      <c r="L79" s="14"/>
      <c r="M79" s="14"/>
      <c r="N79" s="14"/>
      <c r="O79" s="13" t="s">
        <v>1</v>
      </c>
      <c r="P79" s="13" t="s">
        <v>1</v>
      </c>
      <c r="Q79" s="13" t="s">
        <v>1</v>
      </c>
      <c r="R79" s="13" t="s">
        <v>1</v>
      </c>
      <c r="S79" s="13" t="s">
        <v>1</v>
      </c>
      <c r="T79" s="13" t="s">
        <v>1</v>
      </c>
      <c r="U79" s="13" t="s">
        <v>294</v>
      </c>
      <c r="V79" s="22" t="s">
        <v>1</v>
      </c>
    </row>
    <row r="80" spans="1:22" x14ac:dyDescent="0.2">
      <c r="A80" s="25" t="s">
        <v>5</v>
      </c>
      <c r="B80" s="11" t="s">
        <v>1093</v>
      </c>
      <c r="C80" s="12">
        <v>1.2866299999999999</v>
      </c>
      <c r="D80" s="12">
        <v>1.41344</v>
      </c>
      <c r="E80" s="12">
        <v>2.3883700000000001</v>
      </c>
      <c r="F80" s="12"/>
      <c r="G80" s="12">
        <v>2.1176699999999999</v>
      </c>
      <c r="H80" s="12">
        <v>2.5263200000000001</v>
      </c>
      <c r="I80" s="12">
        <v>4.2150499999999997</v>
      </c>
      <c r="J80" s="12">
        <v>4.3105200000000004</v>
      </c>
      <c r="K80" s="12"/>
      <c r="L80" s="12"/>
      <c r="M80" s="12"/>
      <c r="N80" s="12"/>
      <c r="O80" s="11" t="s">
        <v>1</v>
      </c>
      <c r="P80" s="11" t="s">
        <v>1</v>
      </c>
      <c r="Q80" s="11" t="s">
        <v>1</v>
      </c>
      <c r="R80" s="11" t="s">
        <v>1</v>
      </c>
      <c r="S80" s="11" t="s">
        <v>1</v>
      </c>
      <c r="T80" s="11" t="s">
        <v>1</v>
      </c>
      <c r="U80" s="11" t="s">
        <v>294</v>
      </c>
      <c r="V80" s="21" t="s">
        <v>1</v>
      </c>
    </row>
    <row r="81" spans="1:22" x14ac:dyDescent="0.2">
      <c r="A81" s="27" t="s">
        <v>5</v>
      </c>
      <c r="B81" s="13" t="s">
        <v>1094</v>
      </c>
      <c r="C81" s="14">
        <v>57.029969999999999</v>
      </c>
      <c r="D81" s="14">
        <v>59.10962</v>
      </c>
      <c r="E81" s="14">
        <v>49.448599999999999</v>
      </c>
      <c r="F81" s="14"/>
      <c r="G81" s="14">
        <v>49.104509999999998</v>
      </c>
      <c r="H81" s="14">
        <v>48.978250000000003</v>
      </c>
      <c r="I81" s="14">
        <v>48.161859999999997</v>
      </c>
      <c r="J81" s="14">
        <v>49.16892</v>
      </c>
      <c r="K81" s="14"/>
      <c r="L81" s="14"/>
      <c r="M81" s="14"/>
      <c r="N81" s="14"/>
      <c r="O81" s="13" t="s">
        <v>1</v>
      </c>
      <c r="P81" s="13" t="s">
        <v>1</v>
      </c>
      <c r="Q81" s="13" t="s">
        <v>1</v>
      </c>
      <c r="R81" s="13" t="s">
        <v>1</v>
      </c>
      <c r="S81" s="13" t="s">
        <v>1</v>
      </c>
      <c r="T81" s="13" t="s">
        <v>1</v>
      </c>
      <c r="U81" s="13" t="s">
        <v>294</v>
      </c>
      <c r="V81" s="22" t="s">
        <v>1</v>
      </c>
    </row>
    <row r="82" spans="1:22" x14ac:dyDescent="0.2">
      <c r="A82" s="25" t="s">
        <v>5</v>
      </c>
      <c r="B82" s="11" t="s">
        <v>1095</v>
      </c>
      <c r="C82" s="12">
        <v>24.05979</v>
      </c>
      <c r="D82" s="12">
        <v>22.041429999999998</v>
      </c>
      <c r="E82" s="12">
        <v>30.253689999999999</v>
      </c>
      <c r="F82" s="12"/>
      <c r="G82" s="12">
        <v>22.308679999999999</v>
      </c>
      <c r="H82" s="12">
        <v>26.607119999999998</v>
      </c>
      <c r="I82" s="12">
        <v>26.167449999999999</v>
      </c>
      <c r="J82" s="12">
        <v>24.34637</v>
      </c>
      <c r="K82" s="12"/>
      <c r="L82" s="12"/>
      <c r="M82" s="12"/>
      <c r="N82" s="12"/>
      <c r="O82" s="11" t="s">
        <v>1</v>
      </c>
      <c r="P82" s="11" t="s">
        <v>1</v>
      </c>
      <c r="Q82" s="11" t="s">
        <v>1</v>
      </c>
      <c r="R82" s="11" t="s">
        <v>1</v>
      </c>
      <c r="S82" s="11" t="s">
        <v>1</v>
      </c>
      <c r="T82" s="11" t="s">
        <v>1</v>
      </c>
      <c r="U82" s="11" t="s">
        <v>294</v>
      </c>
      <c r="V82" s="21" t="s">
        <v>1</v>
      </c>
    </row>
    <row r="83" spans="1:22" x14ac:dyDescent="0.2">
      <c r="A83" s="27" t="s">
        <v>5</v>
      </c>
      <c r="B83" s="13" t="s">
        <v>1088</v>
      </c>
      <c r="C83" s="14"/>
      <c r="D83" s="14"/>
      <c r="E83" s="14">
        <v>17.482140000000001</v>
      </c>
      <c r="F83" s="14"/>
      <c r="G83" s="14">
        <v>16.072220000000002</v>
      </c>
      <c r="H83" s="14">
        <v>19.436050000000002</v>
      </c>
      <c r="I83" s="14"/>
      <c r="J83" s="14"/>
      <c r="K83" s="14"/>
      <c r="L83" s="14"/>
      <c r="M83" s="14"/>
      <c r="N83" s="14"/>
      <c r="O83" s="13" t="s">
        <v>1</v>
      </c>
      <c r="P83" s="13" t="s">
        <v>1</v>
      </c>
      <c r="Q83" s="13" t="s">
        <v>1</v>
      </c>
      <c r="R83" s="13" t="s">
        <v>1</v>
      </c>
      <c r="S83" s="13" t="s">
        <v>1</v>
      </c>
      <c r="T83" s="13" t="s">
        <v>1</v>
      </c>
      <c r="U83" s="13" t="s">
        <v>294</v>
      </c>
      <c r="V83" s="22" t="s">
        <v>1</v>
      </c>
    </row>
    <row r="84" spans="1:22" x14ac:dyDescent="0.2">
      <c r="A84" s="25" t="s">
        <v>5</v>
      </c>
      <c r="B84" s="11" t="s">
        <v>1089</v>
      </c>
      <c r="C84" s="12">
        <v>1.2746900000000001</v>
      </c>
      <c r="D84" s="12">
        <v>1.3718399999999999</v>
      </c>
      <c r="E84" s="12">
        <v>2.5514700000000001</v>
      </c>
      <c r="F84" s="12"/>
      <c r="G84" s="12">
        <v>2.1471499999999999</v>
      </c>
      <c r="H84" s="12">
        <v>2.4718800000000001</v>
      </c>
      <c r="I84" s="12">
        <v>4.2411099999999999</v>
      </c>
      <c r="J84" s="12">
        <v>4.3070199999999996</v>
      </c>
      <c r="K84" s="12"/>
      <c r="L84" s="12"/>
      <c r="M84" s="12"/>
      <c r="N84" s="12"/>
      <c r="O84" s="11" t="s">
        <v>1</v>
      </c>
      <c r="P84" s="11" t="s">
        <v>1</v>
      </c>
      <c r="Q84" s="11" t="s">
        <v>1</v>
      </c>
      <c r="R84" s="11" t="s">
        <v>1</v>
      </c>
      <c r="S84" s="11" t="s">
        <v>1</v>
      </c>
      <c r="T84" s="11" t="s">
        <v>1</v>
      </c>
      <c r="U84" s="11" t="s">
        <v>294</v>
      </c>
      <c r="V84" s="21" t="s">
        <v>1</v>
      </c>
    </row>
    <row r="85" spans="1:22" x14ac:dyDescent="0.2">
      <c r="A85" s="27" t="s">
        <v>5</v>
      </c>
      <c r="B85" s="13" t="s">
        <v>1090</v>
      </c>
      <c r="C85" s="14">
        <v>56.48592</v>
      </c>
      <c r="D85" s="14">
        <v>57.465879999999999</v>
      </c>
      <c r="E85" s="14">
        <v>52.825589999999998</v>
      </c>
      <c r="F85" s="14"/>
      <c r="G85" s="14">
        <v>51.12865</v>
      </c>
      <c r="H85" s="14">
        <v>50.128660000000004</v>
      </c>
      <c r="I85" s="14">
        <v>48.941310000000001</v>
      </c>
      <c r="J85" s="14">
        <v>49.808689999999999</v>
      </c>
      <c r="K85" s="14"/>
      <c r="L85" s="14"/>
      <c r="M85" s="14"/>
      <c r="N85" s="14"/>
      <c r="O85" s="13" t="s">
        <v>1</v>
      </c>
      <c r="P85" s="13" t="s">
        <v>1</v>
      </c>
      <c r="Q85" s="13" t="s">
        <v>1</v>
      </c>
      <c r="R85" s="13" t="s">
        <v>1</v>
      </c>
      <c r="S85" s="13" t="s">
        <v>1</v>
      </c>
      <c r="T85" s="13" t="s">
        <v>1</v>
      </c>
      <c r="U85" s="13" t="s">
        <v>294</v>
      </c>
      <c r="V85" s="22" t="s">
        <v>1</v>
      </c>
    </row>
    <row r="86" spans="1:22" x14ac:dyDescent="0.2">
      <c r="A86" s="25" t="s">
        <v>5</v>
      </c>
      <c r="B86" s="11" t="s">
        <v>1091</v>
      </c>
      <c r="C86" s="12">
        <v>24.149329999999999</v>
      </c>
      <c r="D86" s="12">
        <v>22.23424</v>
      </c>
      <c r="E86" s="12">
        <v>27.982530000000001</v>
      </c>
      <c r="F86" s="12"/>
      <c r="G86" s="12">
        <v>21.971</v>
      </c>
      <c r="H86" s="12">
        <v>26.363710000000001</v>
      </c>
      <c r="I86" s="12">
        <v>26.251830000000002</v>
      </c>
      <c r="J86" s="12">
        <v>23.735279999999999</v>
      </c>
      <c r="K86" s="12"/>
      <c r="L86" s="12"/>
      <c r="M86" s="12"/>
      <c r="N86" s="12"/>
      <c r="O86" s="11" t="s">
        <v>1</v>
      </c>
      <c r="P86" s="11" t="s">
        <v>1</v>
      </c>
      <c r="Q86" s="11" t="s">
        <v>1</v>
      </c>
      <c r="R86" s="11" t="s">
        <v>1</v>
      </c>
      <c r="S86" s="11" t="s">
        <v>1</v>
      </c>
      <c r="T86" s="11" t="s">
        <v>1</v>
      </c>
      <c r="U86" s="11" t="s">
        <v>294</v>
      </c>
      <c r="V86" s="21" t="s">
        <v>1</v>
      </c>
    </row>
    <row r="87" spans="1:22" x14ac:dyDescent="0.2">
      <c r="A87" s="27" t="s">
        <v>5</v>
      </c>
      <c r="B87" s="13" t="s">
        <v>1096</v>
      </c>
      <c r="C87" s="14"/>
      <c r="D87" s="14"/>
      <c r="E87" s="14">
        <v>10.500389999999999</v>
      </c>
      <c r="F87" s="14"/>
      <c r="G87" s="14">
        <v>5.8987699999999998</v>
      </c>
      <c r="H87" s="14">
        <v>6.9276600000000004</v>
      </c>
      <c r="I87" s="14"/>
      <c r="J87" s="14"/>
      <c r="K87" s="14"/>
      <c r="L87" s="14"/>
      <c r="M87" s="14"/>
      <c r="N87" s="14"/>
      <c r="O87" s="13" t="s">
        <v>1</v>
      </c>
      <c r="P87" s="13" t="s">
        <v>1</v>
      </c>
      <c r="Q87" s="13" t="s">
        <v>1</v>
      </c>
      <c r="R87" s="13" t="s">
        <v>1</v>
      </c>
      <c r="S87" s="13" t="s">
        <v>1</v>
      </c>
      <c r="T87" s="13" t="s">
        <v>1</v>
      </c>
      <c r="U87" s="13" t="s">
        <v>294</v>
      </c>
      <c r="V87" s="22" t="s">
        <v>1</v>
      </c>
    </row>
    <row r="88" spans="1:22" x14ac:dyDescent="0.2">
      <c r="A88" s="25" t="s">
        <v>5</v>
      </c>
      <c r="B88" s="11" t="s">
        <v>293</v>
      </c>
      <c r="C88" s="12"/>
      <c r="D88" s="12"/>
      <c r="E88" s="12"/>
      <c r="F88" s="12"/>
      <c r="G88" s="12"/>
      <c r="H88" s="12"/>
      <c r="I88" s="12"/>
      <c r="J88" s="12"/>
      <c r="K88" s="12"/>
      <c r="L88" s="12"/>
      <c r="M88" s="12"/>
      <c r="N88" s="12"/>
      <c r="O88" s="11" t="s">
        <v>1</v>
      </c>
      <c r="P88" s="11" t="s">
        <v>1</v>
      </c>
      <c r="Q88" s="11" t="s">
        <v>1</v>
      </c>
      <c r="R88" s="11" t="s">
        <v>1</v>
      </c>
      <c r="S88" s="11" t="s">
        <v>1</v>
      </c>
      <c r="T88" s="11" t="s">
        <v>1</v>
      </c>
      <c r="U88" s="11" t="s">
        <v>294</v>
      </c>
      <c r="V88" s="21" t="s">
        <v>1</v>
      </c>
    </row>
    <row r="89" spans="1:22" x14ac:dyDescent="0.2">
      <c r="A89" s="27" t="s">
        <v>5</v>
      </c>
      <c r="B89" s="13" t="s">
        <v>308</v>
      </c>
      <c r="C89" s="14"/>
      <c r="D89" s="14">
        <v>16.901</v>
      </c>
      <c r="E89" s="14">
        <v>17.905999999999999</v>
      </c>
      <c r="F89" s="14">
        <v>27.413</v>
      </c>
      <c r="G89" s="14">
        <v>15.189</v>
      </c>
      <c r="H89" s="14">
        <v>20.134</v>
      </c>
      <c r="I89" s="14">
        <v>11.398</v>
      </c>
      <c r="J89" s="14">
        <v>17.585000000000001</v>
      </c>
      <c r="K89" s="14">
        <v>12.294</v>
      </c>
      <c r="L89" s="14">
        <v>22.702999999999999</v>
      </c>
      <c r="M89" s="14">
        <v>15.766</v>
      </c>
      <c r="N89" s="14"/>
      <c r="O89" s="13" t="s">
        <v>1</v>
      </c>
      <c r="P89" s="13" t="s">
        <v>1</v>
      </c>
      <c r="Q89" s="13" t="s">
        <v>1</v>
      </c>
      <c r="R89" s="13" t="s">
        <v>1</v>
      </c>
      <c r="S89" s="13" t="s">
        <v>1</v>
      </c>
      <c r="T89" s="13" t="s">
        <v>1</v>
      </c>
      <c r="U89" s="13" t="s">
        <v>294</v>
      </c>
      <c r="V89" s="22" t="s">
        <v>1</v>
      </c>
    </row>
    <row r="90" spans="1:22" x14ac:dyDescent="0.2">
      <c r="A90" s="25" t="s">
        <v>5</v>
      </c>
      <c r="B90" s="11" t="s">
        <v>1102</v>
      </c>
      <c r="C90" s="12">
        <v>81.909940000000006</v>
      </c>
      <c r="D90" s="12">
        <v>81.071960000000004</v>
      </c>
      <c r="E90" s="12">
        <v>83.3596</v>
      </c>
      <c r="F90" s="12"/>
      <c r="G90" s="12">
        <v>75.246799999999993</v>
      </c>
      <c r="H90" s="12">
        <v>78.964250000000007</v>
      </c>
      <c r="I90" s="12">
        <v>79.434259999999995</v>
      </c>
      <c r="J90" s="12">
        <v>77.850989999999996</v>
      </c>
      <c r="K90" s="12"/>
      <c r="L90" s="12"/>
      <c r="M90" s="12"/>
      <c r="N90" s="12"/>
      <c r="O90" s="11" t="s">
        <v>1</v>
      </c>
      <c r="P90" s="11" t="s">
        <v>1</v>
      </c>
      <c r="Q90" s="11" t="s">
        <v>1</v>
      </c>
      <c r="R90" s="11" t="s">
        <v>1</v>
      </c>
      <c r="S90" s="11" t="s">
        <v>1</v>
      </c>
      <c r="T90" s="11" t="s">
        <v>1</v>
      </c>
      <c r="U90" s="11" t="s">
        <v>294</v>
      </c>
      <c r="V90" s="21" t="s">
        <v>1</v>
      </c>
    </row>
    <row r="91" spans="1:22" x14ac:dyDescent="0.2">
      <c r="A91" s="27" t="s">
        <v>5</v>
      </c>
      <c r="B91" s="13" t="s">
        <v>1097</v>
      </c>
      <c r="C91" s="14"/>
      <c r="D91" s="14"/>
      <c r="E91" s="14"/>
      <c r="F91" s="14">
        <v>16</v>
      </c>
      <c r="G91" s="14"/>
      <c r="H91" s="14">
        <v>16</v>
      </c>
      <c r="I91" s="14">
        <v>11</v>
      </c>
      <c r="J91" s="14">
        <v>14</v>
      </c>
      <c r="K91" s="14">
        <v>14</v>
      </c>
      <c r="L91" s="14"/>
      <c r="M91" s="14"/>
      <c r="N91" s="14"/>
      <c r="O91" s="13" t="s">
        <v>1</v>
      </c>
      <c r="P91" s="13" t="s">
        <v>1</v>
      </c>
      <c r="Q91" s="13" t="s">
        <v>1</v>
      </c>
      <c r="R91" s="13" t="s">
        <v>1</v>
      </c>
      <c r="S91" s="13" t="s">
        <v>1</v>
      </c>
      <c r="T91" s="13" t="s">
        <v>1</v>
      </c>
      <c r="U91" s="13" t="s">
        <v>294</v>
      </c>
      <c r="V91" s="22" t="s">
        <v>1</v>
      </c>
    </row>
    <row r="92" spans="1:22" x14ac:dyDescent="0.2">
      <c r="A92" s="25" t="s">
        <v>5</v>
      </c>
      <c r="B92" s="11" t="s">
        <v>1098</v>
      </c>
      <c r="C92" s="12">
        <v>32</v>
      </c>
      <c r="D92" s="12">
        <v>21</v>
      </c>
      <c r="E92" s="12">
        <v>25</v>
      </c>
      <c r="F92" s="12">
        <v>26</v>
      </c>
      <c r="G92" s="12"/>
      <c r="H92" s="12">
        <v>23</v>
      </c>
      <c r="I92" s="12">
        <v>25</v>
      </c>
      <c r="J92" s="12">
        <v>32</v>
      </c>
      <c r="K92" s="12">
        <v>32</v>
      </c>
      <c r="L92" s="12"/>
      <c r="M92" s="12">
        <v>32</v>
      </c>
      <c r="N92" s="12"/>
      <c r="O92" s="11" t="s">
        <v>1</v>
      </c>
      <c r="P92" s="11" t="s">
        <v>1</v>
      </c>
      <c r="Q92" s="11" t="s">
        <v>1</v>
      </c>
      <c r="R92" s="11" t="s">
        <v>1</v>
      </c>
      <c r="S92" s="11" t="s">
        <v>1</v>
      </c>
      <c r="T92" s="11" t="s">
        <v>1</v>
      </c>
      <c r="U92" s="11" t="s">
        <v>294</v>
      </c>
      <c r="V92" s="21" t="s">
        <v>1</v>
      </c>
    </row>
    <row r="93" spans="1:22" x14ac:dyDescent="0.2">
      <c r="A93" s="27" t="s">
        <v>5</v>
      </c>
      <c r="B93" s="13" t="s">
        <v>1099</v>
      </c>
      <c r="C93" s="14">
        <v>9</v>
      </c>
      <c r="D93" s="14">
        <v>12</v>
      </c>
      <c r="E93" s="14">
        <v>13</v>
      </c>
      <c r="F93" s="14">
        <v>16</v>
      </c>
      <c r="G93" s="14">
        <v>16</v>
      </c>
      <c r="H93" s="14">
        <v>17</v>
      </c>
      <c r="I93" s="14">
        <v>18</v>
      </c>
      <c r="J93" s="14">
        <v>22</v>
      </c>
      <c r="K93" s="14">
        <v>23</v>
      </c>
      <c r="L93" s="14">
        <v>23</v>
      </c>
      <c r="M93" s="14">
        <v>25</v>
      </c>
      <c r="N93" s="14"/>
      <c r="O93" s="13" t="s">
        <v>1</v>
      </c>
      <c r="P93" s="13" t="s">
        <v>1</v>
      </c>
      <c r="Q93" s="13" t="s">
        <v>1</v>
      </c>
      <c r="R93" s="13" t="s">
        <v>1</v>
      </c>
      <c r="S93" s="13" t="s">
        <v>1</v>
      </c>
      <c r="T93" s="13" t="s">
        <v>1</v>
      </c>
      <c r="U93" s="13" t="s">
        <v>294</v>
      </c>
      <c r="V93" s="22" t="s">
        <v>1</v>
      </c>
    </row>
    <row r="94" spans="1:22" x14ac:dyDescent="0.2">
      <c r="A94" s="25" t="s">
        <v>5</v>
      </c>
      <c r="B94" s="11" t="s">
        <v>1100</v>
      </c>
      <c r="C94" s="12"/>
      <c r="D94" s="12"/>
      <c r="E94" s="12"/>
      <c r="F94" s="12">
        <v>19</v>
      </c>
      <c r="G94" s="12"/>
      <c r="H94" s="12">
        <v>18</v>
      </c>
      <c r="I94" s="12">
        <v>13</v>
      </c>
      <c r="J94" s="12">
        <v>16</v>
      </c>
      <c r="K94" s="12">
        <v>16</v>
      </c>
      <c r="L94" s="12"/>
      <c r="M94" s="12"/>
      <c r="N94" s="12"/>
      <c r="O94" s="11" t="s">
        <v>1</v>
      </c>
      <c r="P94" s="11" t="s">
        <v>1</v>
      </c>
      <c r="Q94" s="11" t="s">
        <v>1</v>
      </c>
      <c r="R94" s="11" t="s">
        <v>1</v>
      </c>
      <c r="S94" s="11" t="s">
        <v>1</v>
      </c>
      <c r="T94" s="11" t="s">
        <v>1</v>
      </c>
      <c r="U94" s="11" t="s">
        <v>294</v>
      </c>
      <c r="V94" s="21" t="s">
        <v>1</v>
      </c>
    </row>
    <row r="95" spans="1:22" x14ac:dyDescent="0.2">
      <c r="A95" s="27" t="s">
        <v>5</v>
      </c>
      <c r="B95" s="13" t="s">
        <v>1101</v>
      </c>
      <c r="C95" s="14"/>
      <c r="D95" s="14"/>
      <c r="E95" s="14"/>
      <c r="F95" s="14">
        <v>26</v>
      </c>
      <c r="G95" s="14"/>
      <c r="H95" s="14">
        <v>24</v>
      </c>
      <c r="I95" s="14">
        <v>18</v>
      </c>
      <c r="J95" s="14">
        <v>21</v>
      </c>
      <c r="K95" s="14">
        <v>21</v>
      </c>
      <c r="L95" s="14"/>
      <c r="M95" s="14"/>
      <c r="N95" s="14"/>
      <c r="O95" s="13" t="s">
        <v>1</v>
      </c>
      <c r="P95" s="13" t="s">
        <v>1</v>
      </c>
      <c r="Q95" s="13" t="s">
        <v>1</v>
      </c>
      <c r="R95" s="13" t="s">
        <v>1</v>
      </c>
      <c r="S95" s="13" t="s">
        <v>1</v>
      </c>
      <c r="T95" s="13" t="s">
        <v>1</v>
      </c>
      <c r="U95" s="13" t="s">
        <v>294</v>
      </c>
      <c r="V95" s="22" t="s">
        <v>1</v>
      </c>
    </row>
    <row r="96" spans="1:22" x14ac:dyDescent="0.2">
      <c r="A96" s="25" t="s">
        <v>5</v>
      </c>
      <c r="B96" s="11" t="s">
        <v>1103</v>
      </c>
      <c r="C96" s="12"/>
      <c r="D96" s="12"/>
      <c r="E96" s="12"/>
      <c r="F96" s="12"/>
      <c r="G96" s="12"/>
      <c r="H96" s="12">
        <v>11</v>
      </c>
      <c r="I96" s="12">
        <v>11</v>
      </c>
      <c r="J96" s="12"/>
      <c r="K96" s="12"/>
      <c r="L96" s="12"/>
      <c r="M96" s="12"/>
      <c r="N96" s="12"/>
      <c r="O96" s="11" t="s">
        <v>1</v>
      </c>
      <c r="P96" s="11" t="s">
        <v>1</v>
      </c>
      <c r="Q96" s="11" t="s">
        <v>1</v>
      </c>
      <c r="R96" s="11" t="s">
        <v>1</v>
      </c>
      <c r="S96" s="11" t="s">
        <v>1</v>
      </c>
      <c r="T96" s="11" t="s">
        <v>1</v>
      </c>
      <c r="U96" s="11" t="s">
        <v>294</v>
      </c>
      <c r="V96" s="21" t="s">
        <v>1</v>
      </c>
    </row>
    <row r="97" spans="1:22" x14ac:dyDescent="0.2">
      <c r="A97" s="27" t="s">
        <v>5</v>
      </c>
      <c r="B97" s="13" t="s">
        <v>1104</v>
      </c>
      <c r="C97" s="14">
        <v>38</v>
      </c>
      <c r="D97" s="14">
        <v>39</v>
      </c>
      <c r="E97" s="14">
        <v>33</v>
      </c>
      <c r="F97" s="14">
        <v>27</v>
      </c>
      <c r="G97" s="14">
        <v>25</v>
      </c>
      <c r="H97" s="14">
        <v>26</v>
      </c>
      <c r="I97" s="14">
        <v>27</v>
      </c>
      <c r="J97" s="14">
        <v>26</v>
      </c>
      <c r="K97" s="14">
        <v>26</v>
      </c>
      <c r="L97" s="14"/>
      <c r="M97" s="14">
        <v>24</v>
      </c>
      <c r="N97" s="14"/>
      <c r="O97" s="13" t="s">
        <v>1</v>
      </c>
      <c r="P97" s="13" t="s">
        <v>1</v>
      </c>
      <c r="Q97" s="13" t="s">
        <v>1</v>
      </c>
      <c r="R97" s="13" t="s">
        <v>1</v>
      </c>
      <c r="S97" s="13" t="s">
        <v>1</v>
      </c>
      <c r="T97" s="13" t="s">
        <v>1</v>
      </c>
      <c r="U97" s="13" t="s">
        <v>294</v>
      </c>
      <c r="V97" s="22" t="s">
        <v>1</v>
      </c>
    </row>
    <row r="98" spans="1:22" x14ac:dyDescent="0.2">
      <c r="A98" s="25" t="s">
        <v>5</v>
      </c>
      <c r="B98" s="11" t="s">
        <v>1105</v>
      </c>
      <c r="C98" s="12">
        <v>45</v>
      </c>
      <c r="D98" s="12">
        <v>45</v>
      </c>
      <c r="E98" s="12">
        <v>46</v>
      </c>
      <c r="F98" s="12">
        <v>44</v>
      </c>
      <c r="G98" s="12">
        <v>44</v>
      </c>
      <c r="H98" s="12">
        <v>44</v>
      </c>
      <c r="I98" s="12">
        <v>46</v>
      </c>
      <c r="J98" s="12">
        <v>45</v>
      </c>
      <c r="K98" s="12">
        <v>42</v>
      </c>
      <c r="L98" s="12">
        <v>44</v>
      </c>
      <c r="M98" s="12">
        <v>39</v>
      </c>
      <c r="N98" s="12"/>
      <c r="O98" s="11" t="s">
        <v>1</v>
      </c>
      <c r="P98" s="11" t="s">
        <v>1</v>
      </c>
      <c r="Q98" s="11" t="s">
        <v>1</v>
      </c>
      <c r="R98" s="11" t="s">
        <v>1</v>
      </c>
      <c r="S98" s="11" t="s">
        <v>1</v>
      </c>
      <c r="T98" s="11" t="s">
        <v>1</v>
      </c>
      <c r="U98" s="11" t="s">
        <v>294</v>
      </c>
      <c r="V98" s="21" t="s">
        <v>1</v>
      </c>
    </row>
    <row r="99" spans="1:22" x14ac:dyDescent="0.2">
      <c r="A99" s="27" t="s">
        <v>5</v>
      </c>
      <c r="B99" s="13" t="s">
        <v>1106</v>
      </c>
      <c r="C99" s="14"/>
      <c r="D99" s="14"/>
      <c r="E99" s="14"/>
      <c r="F99" s="14"/>
      <c r="G99" s="14"/>
      <c r="H99" s="14">
        <v>10</v>
      </c>
      <c r="I99" s="14">
        <v>10</v>
      </c>
      <c r="J99" s="14">
        <v>10</v>
      </c>
      <c r="K99" s="14">
        <v>11</v>
      </c>
      <c r="L99" s="14"/>
      <c r="M99" s="14"/>
      <c r="N99" s="14"/>
      <c r="O99" s="13" t="s">
        <v>1</v>
      </c>
      <c r="P99" s="13" t="s">
        <v>1</v>
      </c>
      <c r="Q99" s="13" t="s">
        <v>1</v>
      </c>
      <c r="R99" s="13" t="s">
        <v>1</v>
      </c>
      <c r="S99" s="13" t="s">
        <v>1</v>
      </c>
      <c r="T99" s="13" t="s">
        <v>1</v>
      </c>
      <c r="U99" s="13" t="s">
        <v>294</v>
      </c>
      <c r="V99" s="22" t="s">
        <v>1</v>
      </c>
    </row>
    <row r="100" spans="1:22" x14ac:dyDescent="0.2">
      <c r="A100" s="25" t="s">
        <v>5</v>
      </c>
      <c r="B100" s="11" t="s">
        <v>1107</v>
      </c>
      <c r="C100" s="12"/>
      <c r="D100" s="12"/>
      <c r="E100" s="12"/>
      <c r="F100" s="12"/>
      <c r="G100" s="12"/>
      <c r="H100" s="12">
        <v>8</v>
      </c>
      <c r="I100" s="12">
        <v>8</v>
      </c>
      <c r="J100" s="12"/>
      <c r="K100" s="12"/>
      <c r="L100" s="12"/>
      <c r="M100" s="12"/>
      <c r="N100" s="12"/>
      <c r="O100" s="11" t="s">
        <v>1</v>
      </c>
      <c r="P100" s="11" t="s">
        <v>1</v>
      </c>
      <c r="Q100" s="11" t="s">
        <v>1</v>
      </c>
      <c r="R100" s="11" t="s">
        <v>1</v>
      </c>
      <c r="S100" s="11" t="s">
        <v>1</v>
      </c>
      <c r="T100" s="11" t="s">
        <v>1</v>
      </c>
      <c r="U100" s="11" t="s">
        <v>294</v>
      </c>
      <c r="V100" s="21" t="s">
        <v>1</v>
      </c>
    </row>
    <row r="101" spans="1:22" x14ac:dyDescent="0.2">
      <c r="A101" s="27" t="s">
        <v>5</v>
      </c>
      <c r="B101" s="13" t="s">
        <v>1108</v>
      </c>
      <c r="C101" s="14"/>
      <c r="D101" s="14"/>
      <c r="E101" s="14"/>
      <c r="F101" s="14"/>
      <c r="G101" s="14"/>
      <c r="H101" s="14"/>
      <c r="I101" s="14"/>
      <c r="J101" s="14"/>
      <c r="K101" s="14"/>
      <c r="L101" s="14"/>
      <c r="M101" s="14"/>
      <c r="N101" s="14"/>
      <c r="O101" s="13" t="s">
        <v>1</v>
      </c>
      <c r="P101" s="13" t="s">
        <v>1</v>
      </c>
      <c r="Q101" s="13" t="s">
        <v>1</v>
      </c>
      <c r="R101" s="13" t="s">
        <v>1</v>
      </c>
      <c r="S101" s="13" t="s">
        <v>1</v>
      </c>
      <c r="T101" s="13" t="s">
        <v>1</v>
      </c>
      <c r="U101" s="13" t="s">
        <v>294</v>
      </c>
      <c r="V101" s="22" t="s">
        <v>1</v>
      </c>
    </row>
    <row r="102" spans="1:22" x14ac:dyDescent="0.2">
      <c r="A102" s="25" t="s">
        <v>6</v>
      </c>
      <c r="B102" s="11" t="s">
        <v>1109</v>
      </c>
      <c r="C102" s="12"/>
      <c r="D102" s="12"/>
      <c r="E102" s="12"/>
      <c r="F102" s="12"/>
      <c r="G102" s="12"/>
      <c r="H102" s="12"/>
      <c r="I102" s="12"/>
      <c r="J102" s="12"/>
      <c r="K102" s="12"/>
      <c r="L102" s="12"/>
      <c r="M102" s="12"/>
      <c r="N102" s="12"/>
      <c r="O102" s="11" t="s">
        <v>1</v>
      </c>
      <c r="P102" s="11" t="s">
        <v>1</v>
      </c>
      <c r="Q102" s="11" t="s">
        <v>1</v>
      </c>
      <c r="R102" s="11" t="s">
        <v>1</v>
      </c>
      <c r="S102" s="11" t="s">
        <v>1</v>
      </c>
      <c r="T102" s="11" t="s">
        <v>1</v>
      </c>
      <c r="U102" s="11" t="s">
        <v>302</v>
      </c>
      <c r="V102" s="21" t="s">
        <v>1</v>
      </c>
    </row>
    <row r="103" spans="1:22" x14ac:dyDescent="0.2">
      <c r="A103" s="27" t="s">
        <v>6</v>
      </c>
      <c r="B103" s="13" t="s">
        <v>1110</v>
      </c>
      <c r="C103" s="14"/>
      <c r="D103" s="14"/>
      <c r="E103" s="14"/>
      <c r="F103" s="14"/>
      <c r="G103" s="14"/>
      <c r="H103" s="14"/>
      <c r="I103" s="14"/>
      <c r="J103" s="14"/>
      <c r="K103" s="14"/>
      <c r="L103" s="14"/>
      <c r="M103" s="14"/>
      <c r="N103" s="14"/>
      <c r="O103" s="13" t="s">
        <v>1</v>
      </c>
      <c r="P103" s="13" t="s">
        <v>1</v>
      </c>
      <c r="Q103" s="13" t="s">
        <v>1</v>
      </c>
      <c r="R103" s="13" t="s">
        <v>1</v>
      </c>
      <c r="S103" s="13" t="s">
        <v>1</v>
      </c>
      <c r="T103" s="13" t="s">
        <v>1</v>
      </c>
      <c r="U103" s="13" t="s">
        <v>302</v>
      </c>
      <c r="V103" s="22" t="s">
        <v>1</v>
      </c>
    </row>
    <row r="104" spans="1:22" x14ac:dyDescent="0.2">
      <c r="A104" s="25" t="s">
        <v>6</v>
      </c>
      <c r="B104" s="11" t="s">
        <v>1092</v>
      </c>
      <c r="C104" s="12"/>
      <c r="D104" s="12">
        <v>33.44435</v>
      </c>
      <c r="E104" s="12">
        <v>33.313650000000003</v>
      </c>
      <c r="F104" s="12">
        <v>34.028950000000002</v>
      </c>
      <c r="G104" s="12"/>
      <c r="H104" s="12"/>
      <c r="I104" s="12"/>
      <c r="J104" s="12">
        <v>29.48807</v>
      </c>
      <c r="K104" s="12"/>
      <c r="L104" s="12"/>
      <c r="M104" s="12"/>
      <c r="N104" s="12"/>
      <c r="O104" s="11" t="s">
        <v>1</v>
      </c>
      <c r="P104" s="11" t="s">
        <v>1</v>
      </c>
      <c r="Q104" s="11" t="s">
        <v>1</v>
      </c>
      <c r="R104" s="11" t="s">
        <v>1</v>
      </c>
      <c r="S104" s="11" t="s">
        <v>1</v>
      </c>
      <c r="T104" s="11" t="s">
        <v>1</v>
      </c>
      <c r="U104" s="11" t="s">
        <v>302</v>
      </c>
      <c r="V104" s="21" t="s">
        <v>1</v>
      </c>
    </row>
    <row r="105" spans="1:22" x14ac:dyDescent="0.2">
      <c r="A105" s="27" t="s">
        <v>6</v>
      </c>
      <c r="B105" s="13" t="s">
        <v>1093</v>
      </c>
      <c r="C105" s="14">
        <v>0</v>
      </c>
      <c r="D105" s="14">
        <v>0</v>
      </c>
      <c r="E105" s="14">
        <v>0</v>
      </c>
      <c r="F105" s="14">
        <v>0</v>
      </c>
      <c r="G105" s="14"/>
      <c r="H105" s="14"/>
      <c r="I105" s="14"/>
      <c r="J105" s="14">
        <v>0</v>
      </c>
      <c r="K105" s="14"/>
      <c r="L105" s="14"/>
      <c r="M105" s="14"/>
      <c r="N105" s="14"/>
      <c r="O105" s="13" t="s">
        <v>1</v>
      </c>
      <c r="P105" s="13" t="s">
        <v>1</v>
      </c>
      <c r="Q105" s="13" t="s">
        <v>1</v>
      </c>
      <c r="R105" s="13" t="s">
        <v>1</v>
      </c>
      <c r="S105" s="13" t="s">
        <v>1</v>
      </c>
      <c r="T105" s="13" t="s">
        <v>1</v>
      </c>
      <c r="U105" s="13" t="s">
        <v>302</v>
      </c>
      <c r="V105" s="22" t="s">
        <v>1</v>
      </c>
    </row>
    <row r="106" spans="1:22" x14ac:dyDescent="0.2">
      <c r="A106" s="25" t="s">
        <v>6</v>
      </c>
      <c r="B106" s="11" t="s">
        <v>1094</v>
      </c>
      <c r="C106" s="12">
        <v>26.270109999999999</v>
      </c>
      <c r="D106" s="12">
        <v>30.02449</v>
      </c>
      <c r="E106" s="12">
        <v>27.818000000000001</v>
      </c>
      <c r="F106" s="12">
        <v>28.69502</v>
      </c>
      <c r="G106" s="12"/>
      <c r="H106" s="12"/>
      <c r="I106" s="12"/>
      <c r="J106" s="12"/>
      <c r="K106" s="12"/>
      <c r="L106" s="12"/>
      <c r="M106" s="12"/>
      <c r="N106" s="12"/>
      <c r="O106" s="11" t="s">
        <v>1</v>
      </c>
      <c r="P106" s="11" t="s">
        <v>1</v>
      </c>
      <c r="Q106" s="11" t="s">
        <v>1</v>
      </c>
      <c r="R106" s="11" t="s">
        <v>1</v>
      </c>
      <c r="S106" s="11" t="s">
        <v>1</v>
      </c>
      <c r="T106" s="11" t="s">
        <v>1</v>
      </c>
      <c r="U106" s="11" t="s">
        <v>302</v>
      </c>
      <c r="V106" s="21" t="s">
        <v>1</v>
      </c>
    </row>
    <row r="107" spans="1:22" x14ac:dyDescent="0.2">
      <c r="A107" s="27" t="s">
        <v>6</v>
      </c>
      <c r="B107" s="13" t="s">
        <v>1095</v>
      </c>
      <c r="C107" s="14">
        <v>52.636650000000003</v>
      </c>
      <c r="D107" s="14">
        <v>55.740580000000001</v>
      </c>
      <c r="E107" s="14">
        <v>55.522939999999998</v>
      </c>
      <c r="F107" s="14">
        <v>56.714919999999999</v>
      </c>
      <c r="G107" s="14"/>
      <c r="H107" s="14"/>
      <c r="I107" s="14"/>
      <c r="J107" s="14">
        <v>41.6616</v>
      </c>
      <c r="K107" s="14"/>
      <c r="L107" s="14"/>
      <c r="M107" s="14"/>
      <c r="N107" s="14"/>
      <c r="O107" s="13" t="s">
        <v>1</v>
      </c>
      <c r="P107" s="13" t="s">
        <v>1</v>
      </c>
      <c r="Q107" s="13" t="s">
        <v>1</v>
      </c>
      <c r="R107" s="13" t="s">
        <v>1</v>
      </c>
      <c r="S107" s="13" t="s">
        <v>1</v>
      </c>
      <c r="T107" s="13" t="s">
        <v>1</v>
      </c>
      <c r="U107" s="13" t="s">
        <v>302</v>
      </c>
      <c r="V107" s="22" t="s">
        <v>1</v>
      </c>
    </row>
    <row r="108" spans="1:22" x14ac:dyDescent="0.2">
      <c r="A108" s="25" t="s">
        <v>6</v>
      </c>
      <c r="B108" s="11" t="s">
        <v>1088</v>
      </c>
      <c r="C108" s="12"/>
      <c r="D108" s="12">
        <v>33.61195</v>
      </c>
      <c r="E108" s="12">
        <v>32.32582</v>
      </c>
      <c r="F108" s="12">
        <v>34.043489999999998</v>
      </c>
      <c r="G108" s="12"/>
      <c r="H108" s="12"/>
      <c r="I108" s="12"/>
      <c r="J108" s="12">
        <v>29.027609999999999</v>
      </c>
      <c r="K108" s="12"/>
      <c r="L108" s="12"/>
      <c r="M108" s="12"/>
      <c r="N108" s="12"/>
      <c r="O108" s="11" t="s">
        <v>1</v>
      </c>
      <c r="P108" s="11" t="s">
        <v>1</v>
      </c>
      <c r="Q108" s="11" t="s">
        <v>1</v>
      </c>
      <c r="R108" s="11" t="s">
        <v>1</v>
      </c>
      <c r="S108" s="11" t="s">
        <v>1</v>
      </c>
      <c r="T108" s="11" t="s">
        <v>1</v>
      </c>
      <c r="U108" s="11" t="s">
        <v>302</v>
      </c>
      <c r="V108" s="21" t="s">
        <v>1</v>
      </c>
    </row>
    <row r="109" spans="1:22" x14ac:dyDescent="0.2">
      <c r="A109" s="27" t="s">
        <v>6</v>
      </c>
      <c r="B109" s="13" t="s">
        <v>1089</v>
      </c>
      <c r="C109" s="14">
        <v>0</v>
      </c>
      <c r="D109" s="14">
        <v>0</v>
      </c>
      <c r="E109" s="14">
        <v>0</v>
      </c>
      <c r="F109" s="14">
        <v>0</v>
      </c>
      <c r="G109" s="14"/>
      <c r="H109" s="14"/>
      <c r="I109" s="14"/>
      <c r="J109" s="14">
        <v>0</v>
      </c>
      <c r="K109" s="14"/>
      <c r="L109" s="14"/>
      <c r="M109" s="14"/>
      <c r="N109" s="14"/>
      <c r="O109" s="13" t="s">
        <v>1</v>
      </c>
      <c r="P109" s="13" t="s">
        <v>1</v>
      </c>
      <c r="Q109" s="13" t="s">
        <v>1</v>
      </c>
      <c r="R109" s="13" t="s">
        <v>1</v>
      </c>
      <c r="S109" s="13" t="s">
        <v>1</v>
      </c>
      <c r="T109" s="13" t="s">
        <v>1</v>
      </c>
      <c r="U109" s="13" t="s">
        <v>302</v>
      </c>
      <c r="V109" s="22" t="s">
        <v>1</v>
      </c>
    </row>
    <row r="110" spans="1:22" x14ac:dyDescent="0.2">
      <c r="A110" s="25" t="s">
        <v>6</v>
      </c>
      <c r="B110" s="11" t="s">
        <v>1090</v>
      </c>
      <c r="C110" s="12">
        <v>23.370200000000001</v>
      </c>
      <c r="D110" s="12">
        <v>29.804379999999998</v>
      </c>
      <c r="E110" s="12">
        <v>29.93319</v>
      </c>
      <c r="F110" s="12">
        <v>31.51219</v>
      </c>
      <c r="G110" s="12"/>
      <c r="H110" s="12">
        <v>21.82037</v>
      </c>
      <c r="I110" s="12">
        <v>31.97081</v>
      </c>
      <c r="J110" s="12"/>
      <c r="K110" s="12"/>
      <c r="L110" s="12"/>
      <c r="M110" s="12"/>
      <c r="N110" s="12"/>
      <c r="O110" s="11" t="s">
        <v>1</v>
      </c>
      <c r="P110" s="11" t="s">
        <v>1</v>
      </c>
      <c r="Q110" s="11" t="s">
        <v>1</v>
      </c>
      <c r="R110" s="11" t="s">
        <v>1</v>
      </c>
      <c r="S110" s="11" t="s">
        <v>1</v>
      </c>
      <c r="T110" s="11" t="s">
        <v>1</v>
      </c>
      <c r="U110" s="11" t="s">
        <v>302</v>
      </c>
      <c r="V110" s="21" t="s">
        <v>1</v>
      </c>
    </row>
    <row r="111" spans="1:22" x14ac:dyDescent="0.2">
      <c r="A111" s="27" t="s">
        <v>6</v>
      </c>
      <c r="B111" s="13" t="s">
        <v>1091</v>
      </c>
      <c r="C111" s="14">
        <v>55.734439999999999</v>
      </c>
      <c r="D111" s="14">
        <v>56.019919999999999</v>
      </c>
      <c r="E111" s="14">
        <v>53.8765</v>
      </c>
      <c r="F111" s="14">
        <v>56.739139999999999</v>
      </c>
      <c r="G111" s="14"/>
      <c r="H111" s="14">
        <v>54.558300000000003</v>
      </c>
      <c r="I111" s="14">
        <v>55.677619999999997</v>
      </c>
      <c r="J111" s="14">
        <v>41.491140000000001</v>
      </c>
      <c r="K111" s="14"/>
      <c r="L111" s="14"/>
      <c r="M111" s="14"/>
      <c r="N111" s="14"/>
      <c r="O111" s="13" t="s">
        <v>1</v>
      </c>
      <c r="P111" s="13" t="s">
        <v>1</v>
      </c>
      <c r="Q111" s="13" t="s">
        <v>1</v>
      </c>
      <c r="R111" s="13" t="s">
        <v>1</v>
      </c>
      <c r="S111" s="13" t="s">
        <v>1</v>
      </c>
      <c r="T111" s="13" t="s">
        <v>1</v>
      </c>
      <c r="U111" s="13" t="s">
        <v>302</v>
      </c>
      <c r="V111" s="22" t="s">
        <v>1</v>
      </c>
    </row>
    <row r="112" spans="1:22" x14ac:dyDescent="0.2">
      <c r="A112" s="25" t="s">
        <v>6</v>
      </c>
      <c r="B112" s="11" t="s">
        <v>1096</v>
      </c>
      <c r="C112" s="12"/>
      <c r="D112" s="12">
        <v>22.407969999999999</v>
      </c>
      <c r="E112" s="12">
        <v>21.55068</v>
      </c>
      <c r="F112" s="12">
        <v>22.69566</v>
      </c>
      <c r="G112" s="12"/>
      <c r="H112" s="12"/>
      <c r="I112" s="12"/>
      <c r="J112" s="12">
        <v>12.463520000000001</v>
      </c>
      <c r="K112" s="12"/>
      <c r="L112" s="12"/>
      <c r="M112" s="12"/>
      <c r="N112" s="12"/>
      <c r="O112" s="11" t="s">
        <v>1</v>
      </c>
      <c r="P112" s="11" t="s">
        <v>1</v>
      </c>
      <c r="Q112" s="11" t="s">
        <v>1</v>
      </c>
      <c r="R112" s="11" t="s">
        <v>1</v>
      </c>
      <c r="S112" s="11" t="s">
        <v>1</v>
      </c>
      <c r="T112" s="11" t="s">
        <v>1</v>
      </c>
      <c r="U112" s="11" t="s">
        <v>302</v>
      </c>
      <c r="V112" s="21" t="s">
        <v>1</v>
      </c>
    </row>
    <row r="113" spans="1:22" x14ac:dyDescent="0.2">
      <c r="A113" s="27" t="s">
        <v>6</v>
      </c>
      <c r="B113" s="13" t="s">
        <v>293</v>
      </c>
      <c r="C113" s="14"/>
      <c r="D113" s="14"/>
      <c r="E113" s="14"/>
      <c r="F113" s="14"/>
      <c r="G113" s="14"/>
      <c r="H113" s="14"/>
      <c r="I113" s="14"/>
      <c r="J113" s="14"/>
      <c r="K113" s="14"/>
      <c r="L113" s="14"/>
      <c r="M113" s="14"/>
      <c r="N113" s="14"/>
      <c r="O113" s="13" t="s">
        <v>1</v>
      </c>
      <c r="P113" s="13" t="s">
        <v>1</v>
      </c>
      <c r="Q113" s="13" t="s">
        <v>1</v>
      </c>
      <c r="R113" s="13" t="s">
        <v>1</v>
      </c>
      <c r="S113" s="13" t="s">
        <v>1</v>
      </c>
      <c r="T113" s="13" t="s">
        <v>1</v>
      </c>
      <c r="U113" s="13" t="s">
        <v>302</v>
      </c>
      <c r="V113" s="22" t="s">
        <v>1</v>
      </c>
    </row>
    <row r="114" spans="1:22" x14ac:dyDescent="0.2">
      <c r="A114" s="25" t="s">
        <v>6</v>
      </c>
      <c r="B114" s="11" t="s">
        <v>308</v>
      </c>
      <c r="C114" s="12"/>
      <c r="D114" s="12">
        <v>2.2850000000000001</v>
      </c>
      <c r="E114" s="12">
        <v>1.327</v>
      </c>
      <c r="F114" s="12">
        <v>0.91</v>
      </c>
      <c r="G114" s="12">
        <v>0.48399999999999999</v>
      </c>
      <c r="H114" s="12">
        <v>0.97099999999999997</v>
      </c>
      <c r="I114" s="12">
        <v>0.27600000000000002</v>
      </c>
      <c r="J114" s="12">
        <v>0.41099999999999998</v>
      </c>
      <c r="K114" s="12">
        <v>0.21199999999999999</v>
      </c>
      <c r="L114" s="12">
        <v>0.63200000000000001</v>
      </c>
      <c r="M114" s="12">
        <v>0.51700000000000002</v>
      </c>
      <c r="N114" s="12"/>
      <c r="O114" s="11" t="s">
        <v>1</v>
      </c>
      <c r="P114" s="11" t="s">
        <v>1</v>
      </c>
      <c r="Q114" s="11" t="s">
        <v>1</v>
      </c>
      <c r="R114" s="11" t="s">
        <v>1</v>
      </c>
      <c r="S114" s="11" t="s">
        <v>1</v>
      </c>
      <c r="T114" s="11" t="s">
        <v>1</v>
      </c>
      <c r="U114" s="11" t="s">
        <v>302</v>
      </c>
      <c r="V114" s="21" t="s">
        <v>1</v>
      </c>
    </row>
    <row r="115" spans="1:22" x14ac:dyDescent="0.2">
      <c r="A115" s="27" t="s">
        <v>6</v>
      </c>
      <c r="B115" s="13" t="s">
        <v>1102</v>
      </c>
      <c r="C115" s="14">
        <v>79.104640000000003</v>
      </c>
      <c r="D115" s="14">
        <v>85.824299999999994</v>
      </c>
      <c r="E115" s="14">
        <v>83.809690000000003</v>
      </c>
      <c r="F115" s="14">
        <v>88.251339999999999</v>
      </c>
      <c r="G115" s="14"/>
      <c r="H115" s="14"/>
      <c r="I115" s="14"/>
      <c r="J115" s="14"/>
      <c r="K115" s="14"/>
      <c r="L115" s="14"/>
      <c r="M115" s="14"/>
      <c r="N115" s="14"/>
      <c r="O115" s="13" t="s">
        <v>1</v>
      </c>
      <c r="P115" s="13" t="s">
        <v>1</v>
      </c>
      <c r="Q115" s="13" t="s">
        <v>1</v>
      </c>
      <c r="R115" s="13" t="s">
        <v>1</v>
      </c>
      <c r="S115" s="13" t="s">
        <v>1</v>
      </c>
      <c r="T115" s="13" t="s">
        <v>1</v>
      </c>
      <c r="U115" s="13" t="s">
        <v>302</v>
      </c>
      <c r="V115" s="22" t="s">
        <v>1</v>
      </c>
    </row>
    <row r="116" spans="1:22" x14ac:dyDescent="0.2">
      <c r="A116" s="25" t="s">
        <v>6</v>
      </c>
      <c r="B116" s="11" t="s">
        <v>1097</v>
      </c>
      <c r="C116" s="12">
        <v>0</v>
      </c>
      <c r="D116" s="12">
        <v>1</v>
      </c>
      <c r="E116" s="12">
        <v>1</v>
      </c>
      <c r="F116" s="12">
        <v>1</v>
      </c>
      <c r="G116" s="12">
        <v>1</v>
      </c>
      <c r="H116" s="12">
        <v>1</v>
      </c>
      <c r="I116" s="12">
        <v>1</v>
      </c>
      <c r="J116" s="12">
        <v>1</v>
      </c>
      <c r="K116" s="12">
        <v>1</v>
      </c>
      <c r="L116" s="12"/>
      <c r="M116" s="12">
        <v>1</v>
      </c>
      <c r="N116" s="12"/>
      <c r="O116" s="11" t="s">
        <v>1</v>
      </c>
      <c r="P116" s="11" t="s">
        <v>1</v>
      </c>
      <c r="Q116" s="11" t="s">
        <v>1</v>
      </c>
      <c r="R116" s="11" t="s">
        <v>1</v>
      </c>
      <c r="S116" s="11" t="s">
        <v>1</v>
      </c>
      <c r="T116" s="11" t="s">
        <v>1</v>
      </c>
      <c r="U116" s="11" t="s">
        <v>302</v>
      </c>
      <c r="V116" s="21" t="s">
        <v>1</v>
      </c>
    </row>
    <row r="117" spans="1:22" x14ac:dyDescent="0.2">
      <c r="A117" s="27" t="s">
        <v>6</v>
      </c>
      <c r="B117" s="13" t="s">
        <v>1098</v>
      </c>
      <c r="C117" s="14">
        <v>100</v>
      </c>
      <c r="D117" s="14"/>
      <c r="E117" s="14"/>
      <c r="F117" s="14">
        <v>68</v>
      </c>
      <c r="G117" s="14">
        <v>40</v>
      </c>
      <c r="H117" s="14">
        <v>46</v>
      </c>
      <c r="I117" s="14">
        <v>29</v>
      </c>
      <c r="J117" s="14">
        <v>24</v>
      </c>
      <c r="K117" s="14">
        <v>24</v>
      </c>
      <c r="L117" s="14">
        <v>25</v>
      </c>
      <c r="M117" s="14">
        <v>19</v>
      </c>
      <c r="N117" s="14"/>
      <c r="O117" s="13" t="s">
        <v>1</v>
      </c>
      <c r="P117" s="13" t="s">
        <v>1</v>
      </c>
      <c r="Q117" s="13" t="s">
        <v>1</v>
      </c>
      <c r="R117" s="13" t="s">
        <v>1</v>
      </c>
      <c r="S117" s="13" t="s">
        <v>1</v>
      </c>
      <c r="T117" s="13" t="s">
        <v>1</v>
      </c>
      <c r="U117" s="13" t="s">
        <v>302</v>
      </c>
      <c r="V117" s="22" t="s">
        <v>1</v>
      </c>
    </row>
    <row r="118" spans="1:22" x14ac:dyDescent="0.2">
      <c r="A118" s="25" t="s">
        <v>6</v>
      </c>
      <c r="B118" s="11" t="s">
        <v>1099</v>
      </c>
      <c r="C118" s="12">
        <v>3</v>
      </c>
      <c r="D118" s="12">
        <v>3</v>
      </c>
      <c r="E118" s="12">
        <v>3</v>
      </c>
      <c r="F118" s="12">
        <v>3</v>
      </c>
      <c r="G118" s="12">
        <v>3</v>
      </c>
      <c r="H118" s="12">
        <v>3</v>
      </c>
      <c r="I118" s="12">
        <v>4</v>
      </c>
      <c r="J118" s="12">
        <v>4</v>
      </c>
      <c r="K118" s="12">
        <v>4</v>
      </c>
      <c r="L118" s="12">
        <v>4</v>
      </c>
      <c r="M118" s="12">
        <v>4</v>
      </c>
      <c r="N118" s="12"/>
      <c r="O118" s="11" t="s">
        <v>1</v>
      </c>
      <c r="P118" s="11" t="s">
        <v>1</v>
      </c>
      <c r="Q118" s="11" t="s">
        <v>1</v>
      </c>
      <c r="R118" s="11" t="s">
        <v>1</v>
      </c>
      <c r="S118" s="11" t="s">
        <v>1</v>
      </c>
      <c r="T118" s="11" t="s">
        <v>1</v>
      </c>
      <c r="U118" s="11" t="s">
        <v>302</v>
      </c>
      <c r="V118" s="21" t="s">
        <v>1</v>
      </c>
    </row>
    <row r="119" spans="1:22" x14ac:dyDescent="0.2">
      <c r="A119" s="27" t="s">
        <v>6</v>
      </c>
      <c r="B119" s="13" t="s">
        <v>1100</v>
      </c>
      <c r="C119" s="14">
        <v>9</v>
      </c>
      <c r="D119" s="14">
        <v>11</v>
      </c>
      <c r="E119" s="14">
        <v>11</v>
      </c>
      <c r="F119" s="14">
        <v>11</v>
      </c>
      <c r="G119" s="14">
        <v>10</v>
      </c>
      <c r="H119" s="14">
        <v>13</v>
      </c>
      <c r="I119" s="14">
        <v>12</v>
      </c>
      <c r="J119" s="14">
        <v>11</v>
      </c>
      <c r="K119" s="14">
        <v>10</v>
      </c>
      <c r="L119" s="14">
        <v>11</v>
      </c>
      <c r="M119" s="14">
        <v>10</v>
      </c>
      <c r="N119" s="14"/>
      <c r="O119" s="13" t="s">
        <v>1</v>
      </c>
      <c r="P119" s="13" t="s">
        <v>1</v>
      </c>
      <c r="Q119" s="13" t="s">
        <v>1</v>
      </c>
      <c r="R119" s="13" t="s">
        <v>1</v>
      </c>
      <c r="S119" s="13" t="s">
        <v>1</v>
      </c>
      <c r="T119" s="13" t="s">
        <v>1</v>
      </c>
      <c r="U119" s="13" t="s">
        <v>302</v>
      </c>
      <c r="V119" s="22" t="s">
        <v>1</v>
      </c>
    </row>
    <row r="120" spans="1:22" x14ac:dyDescent="0.2">
      <c r="A120" s="25" t="s">
        <v>6</v>
      </c>
      <c r="B120" s="11" t="s">
        <v>1101</v>
      </c>
      <c r="C120" s="12">
        <v>46</v>
      </c>
      <c r="D120" s="12">
        <v>49</v>
      </c>
      <c r="E120" s="12">
        <v>49</v>
      </c>
      <c r="F120" s="12">
        <v>48</v>
      </c>
      <c r="G120" s="12">
        <v>41</v>
      </c>
      <c r="H120" s="12">
        <v>47</v>
      </c>
      <c r="I120" s="12">
        <v>39</v>
      </c>
      <c r="J120" s="12">
        <v>37</v>
      </c>
      <c r="K120" s="12">
        <v>35</v>
      </c>
      <c r="L120" s="12">
        <v>36</v>
      </c>
      <c r="M120" s="12">
        <v>34</v>
      </c>
      <c r="N120" s="12"/>
      <c r="O120" s="11" t="s">
        <v>1</v>
      </c>
      <c r="P120" s="11" t="s">
        <v>1</v>
      </c>
      <c r="Q120" s="11" t="s">
        <v>1</v>
      </c>
      <c r="R120" s="11" t="s">
        <v>1</v>
      </c>
      <c r="S120" s="11" t="s">
        <v>1</v>
      </c>
      <c r="T120" s="11" t="s">
        <v>1</v>
      </c>
      <c r="U120" s="11" t="s">
        <v>302</v>
      </c>
      <c r="V120" s="21" t="s">
        <v>1</v>
      </c>
    </row>
    <row r="121" spans="1:22" x14ac:dyDescent="0.2">
      <c r="A121" s="27" t="s">
        <v>6</v>
      </c>
      <c r="B121" s="13" t="s">
        <v>1103</v>
      </c>
      <c r="C121" s="14">
        <v>31</v>
      </c>
      <c r="D121" s="14">
        <v>26</v>
      </c>
      <c r="E121" s="14">
        <v>25</v>
      </c>
      <c r="F121" s="14">
        <v>22</v>
      </c>
      <c r="G121" s="14">
        <v>23</v>
      </c>
      <c r="H121" s="14">
        <v>16</v>
      </c>
      <c r="I121" s="14">
        <v>17</v>
      </c>
      <c r="J121" s="14">
        <v>13</v>
      </c>
      <c r="K121" s="14">
        <v>13</v>
      </c>
      <c r="L121" s="14">
        <v>13</v>
      </c>
      <c r="M121" s="14">
        <v>13</v>
      </c>
      <c r="N121" s="14"/>
      <c r="O121" s="13" t="s">
        <v>1</v>
      </c>
      <c r="P121" s="13" t="s">
        <v>1</v>
      </c>
      <c r="Q121" s="13" t="s">
        <v>1</v>
      </c>
      <c r="R121" s="13" t="s">
        <v>1</v>
      </c>
      <c r="S121" s="13" t="s">
        <v>1</v>
      </c>
      <c r="T121" s="13" t="s">
        <v>1</v>
      </c>
      <c r="U121" s="13" t="s">
        <v>302</v>
      </c>
      <c r="V121" s="22" t="s">
        <v>1</v>
      </c>
    </row>
    <row r="122" spans="1:22" x14ac:dyDescent="0.2">
      <c r="A122" s="25" t="s">
        <v>6</v>
      </c>
      <c r="B122" s="11" t="s">
        <v>1104</v>
      </c>
      <c r="C122" s="12">
        <v>11</v>
      </c>
      <c r="D122" s="12">
        <v>10</v>
      </c>
      <c r="E122" s="12">
        <v>8</v>
      </c>
      <c r="F122" s="12">
        <v>12</v>
      </c>
      <c r="G122" s="12">
        <v>11</v>
      </c>
      <c r="H122" s="12">
        <v>12</v>
      </c>
      <c r="I122" s="12">
        <v>11</v>
      </c>
      <c r="J122" s="12">
        <v>12</v>
      </c>
      <c r="K122" s="12">
        <v>12</v>
      </c>
      <c r="L122" s="12">
        <v>11</v>
      </c>
      <c r="M122" s="12">
        <v>11</v>
      </c>
      <c r="N122" s="12"/>
      <c r="O122" s="11" t="s">
        <v>1</v>
      </c>
      <c r="P122" s="11" t="s">
        <v>1</v>
      </c>
      <c r="Q122" s="11" t="s">
        <v>1</v>
      </c>
      <c r="R122" s="11" t="s">
        <v>1</v>
      </c>
      <c r="S122" s="11" t="s">
        <v>1</v>
      </c>
      <c r="T122" s="11" t="s">
        <v>1</v>
      </c>
      <c r="U122" s="11" t="s">
        <v>302</v>
      </c>
      <c r="V122" s="21" t="s">
        <v>1</v>
      </c>
    </row>
    <row r="123" spans="1:22" x14ac:dyDescent="0.2">
      <c r="A123" s="27" t="s">
        <v>6</v>
      </c>
      <c r="B123" s="13" t="s">
        <v>1105</v>
      </c>
      <c r="C123" s="14">
        <v>30</v>
      </c>
      <c r="D123" s="14">
        <v>28</v>
      </c>
      <c r="E123" s="14">
        <v>26</v>
      </c>
      <c r="F123" s="14">
        <v>25</v>
      </c>
      <c r="G123" s="14">
        <v>24</v>
      </c>
      <c r="H123" s="14">
        <v>29</v>
      </c>
      <c r="I123" s="14"/>
      <c r="J123" s="14">
        <v>40</v>
      </c>
      <c r="K123" s="14">
        <v>38</v>
      </c>
      <c r="L123" s="14">
        <v>35</v>
      </c>
      <c r="M123" s="14">
        <v>35</v>
      </c>
      <c r="N123" s="14"/>
      <c r="O123" s="13" t="s">
        <v>1</v>
      </c>
      <c r="P123" s="13" t="s">
        <v>1</v>
      </c>
      <c r="Q123" s="13" t="s">
        <v>1</v>
      </c>
      <c r="R123" s="13" t="s">
        <v>1</v>
      </c>
      <c r="S123" s="13" t="s">
        <v>1</v>
      </c>
      <c r="T123" s="13" t="s">
        <v>1</v>
      </c>
      <c r="U123" s="13" t="s">
        <v>302</v>
      </c>
      <c r="V123" s="22" t="s">
        <v>1</v>
      </c>
    </row>
    <row r="124" spans="1:22" x14ac:dyDescent="0.2">
      <c r="A124" s="25" t="s">
        <v>6</v>
      </c>
      <c r="B124" s="11" t="s">
        <v>1106</v>
      </c>
      <c r="C124" s="12">
        <v>24</v>
      </c>
      <c r="D124" s="12">
        <v>21</v>
      </c>
      <c r="E124" s="12">
        <v>21</v>
      </c>
      <c r="F124" s="12">
        <v>21</v>
      </c>
      <c r="G124" s="12">
        <v>20</v>
      </c>
      <c r="H124" s="12">
        <v>14</v>
      </c>
      <c r="I124" s="12">
        <v>14</v>
      </c>
      <c r="J124" s="12">
        <v>12</v>
      </c>
      <c r="K124" s="12">
        <v>11</v>
      </c>
      <c r="L124" s="12">
        <v>11</v>
      </c>
      <c r="M124" s="12">
        <v>11</v>
      </c>
      <c r="N124" s="12"/>
      <c r="O124" s="11" t="s">
        <v>1</v>
      </c>
      <c r="P124" s="11" t="s">
        <v>1</v>
      </c>
      <c r="Q124" s="11" t="s">
        <v>1</v>
      </c>
      <c r="R124" s="11" t="s">
        <v>1</v>
      </c>
      <c r="S124" s="11" t="s">
        <v>1</v>
      </c>
      <c r="T124" s="11" t="s">
        <v>1</v>
      </c>
      <c r="U124" s="11" t="s">
        <v>302</v>
      </c>
      <c r="V124" s="21" t="s">
        <v>1</v>
      </c>
    </row>
    <row r="125" spans="1:22" x14ac:dyDescent="0.2">
      <c r="A125" s="27" t="s">
        <v>6</v>
      </c>
      <c r="B125" s="13" t="s">
        <v>1107</v>
      </c>
      <c r="C125" s="14">
        <v>12</v>
      </c>
      <c r="D125" s="14">
        <v>12</v>
      </c>
      <c r="E125" s="14">
        <v>15</v>
      </c>
      <c r="F125" s="14">
        <v>17</v>
      </c>
      <c r="G125" s="14">
        <v>14</v>
      </c>
      <c r="H125" s="14">
        <v>10</v>
      </c>
      <c r="I125" s="14">
        <v>11</v>
      </c>
      <c r="J125" s="14">
        <v>10</v>
      </c>
      <c r="K125" s="14">
        <v>8</v>
      </c>
      <c r="L125" s="14">
        <v>8</v>
      </c>
      <c r="M125" s="14">
        <v>8</v>
      </c>
      <c r="N125" s="14"/>
      <c r="O125" s="13" t="s">
        <v>1</v>
      </c>
      <c r="P125" s="13" t="s">
        <v>1</v>
      </c>
      <c r="Q125" s="13" t="s">
        <v>1</v>
      </c>
      <c r="R125" s="13" t="s">
        <v>1</v>
      </c>
      <c r="S125" s="13" t="s">
        <v>1</v>
      </c>
      <c r="T125" s="13" t="s">
        <v>1</v>
      </c>
      <c r="U125" s="13" t="s">
        <v>302</v>
      </c>
      <c r="V125" s="22" t="s">
        <v>1</v>
      </c>
    </row>
    <row r="126" spans="1:22" x14ac:dyDescent="0.2">
      <c r="A126" s="25" t="s">
        <v>6</v>
      </c>
      <c r="B126" s="11" t="s">
        <v>1108</v>
      </c>
      <c r="C126" s="12">
        <v>8.6251539259999994</v>
      </c>
      <c r="D126" s="12">
        <v>9.4656185060000002</v>
      </c>
      <c r="E126" s="12">
        <v>13.46153264</v>
      </c>
      <c r="F126" s="12">
        <v>13.835224699999999</v>
      </c>
      <c r="G126" s="12">
        <v>15.05424172</v>
      </c>
      <c r="H126" s="12">
        <v>14.722697910000001</v>
      </c>
      <c r="I126" s="12">
        <v>13.6986507</v>
      </c>
      <c r="J126" s="12">
        <v>13.26203862</v>
      </c>
      <c r="K126" s="12">
        <v>12.979473199999999</v>
      </c>
      <c r="L126" s="12">
        <v>12.54156214</v>
      </c>
      <c r="M126" s="12">
        <v>16.018843740000001</v>
      </c>
      <c r="N126" s="12"/>
      <c r="O126" s="11" t="s">
        <v>1</v>
      </c>
      <c r="P126" s="11" t="s">
        <v>1</v>
      </c>
      <c r="Q126" s="11" t="s">
        <v>1</v>
      </c>
      <c r="R126" s="11" t="s">
        <v>1</v>
      </c>
      <c r="S126" s="11" t="s">
        <v>1</v>
      </c>
      <c r="T126" s="11" t="s">
        <v>1</v>
      </c>
      <c r="U126" s="11" t="s">
        <v>302</v>
      </c>
      <c r="V126" s="21" t="s">
        <v>1</v>
      </c>
    </row>
    <row r="127" spans="1:22" x14ac:dyDescent="0.2">
      <c r="A127" s="27" t="s">
        <v>7</v>
      </c>
      <c r="B127" s="13" t="s">
        <v>1109</v>
      </c>
      <c r="C127" s="14"/>
      <c r="D127" s="14"/>
      <c r="E127" s="14"/>
      <c r="F127" s="14"/>
      <c r="G127" s="14"/>
      <c r="H127" s="14"/>
      <c r="I127" s="14"/>
      <c r="J127" s="14"/>
      <c r="K127" s="14"/>
      <c r="L127" s="14"/>
      <c r="M127" s="14"/>
      <c r="N127" s="14"/>
      <c r="O127" s="13" t="s">
        <v>1</v>
      </c>
      <c r="P127" s="13" t="s">
        <v>1</v>
      </c>
      <c r="Q127" s="13" t="s">
        <v>1</v>
      </c>
      <c r="R127" s="13" t="s">
        <v>1</v>
      </c>
      <c r="S127" s="13" t="s">
        <v>1</v>
      </c>
      <c r="T127" s="13" t="s">
        <v>1</v>
      </c>
      <c r="U127" s="13" t="s">
        <v>304</v>
      </c>
      <c r="V127" s="22" t="s">
        <v>1</v>
      </c>
    </row>
    <row r="128" spans="1:22" x14ac:dyDescent="0.2">
      <c r="A128" s="25" t="s">
        <v>7</v>
      </c>
      <c r="B128" s="11" t="s">
        <v>1110</v>
      </c>
      <c r="C128" s="12"/>
      <c r="D128" s="12"/>
      <c r="E128" s="12"/>
      <c r="F128" s="12"/>
      <c r="G128" s="12"/>
      <c r="H128" s="12"/>
      <c r="I128" s="12"/>
      <c r="J128" s="12"/>
      <c r="K128" s="12"/>
      <c r="L128" s="12"/>
      <c r="M128" s="12"/>
      <c r="N128" s="12"/>
      <c r="O128" s="11" t="s">
        <v>1</v>
      </c>
      <c r="P128" s="11" t="s">
        <v>1</v>
      </c>
      <c r="Q128" s="11" t="s">
        <v>1</v>
      </c>
      <c r="R128" s="11" t="s">
        <v>1</v>
      </c>
      <c r="S128" s="11" t="s">
        <v>1</v>
      </c>
      <c r="T128" s="11" t="s">
        <v>1</v>
      </c>
      <c r="U128" s="11" t="s">
        <v>304</v>
      </c>
      <c r="V128" s="21" t="s">
        <v>1</v>
      </c>
    </row>
    <row r="129" spans="1:22" x14ac:dyDescent="0.2">
      <c r="A129" s="27" t="s">
        <v>7</v>
      </c>
      <c r="B129" s="13" t="s">
        <v>1092</v>
      </c>
      <c r="C129" s="14"/>
      <c r="D129" s="14"/>
      <c r="E129" s="14"/>
      <c r="F129" s="14"/>
      <c r="G129" s="14"/>
      <c r="H129" s="14"/>
      <c r="I129" s="14"/>
      <c r="J129" s="14"/>
      <c r="K129" s="14"/>
      <c r="L129" s="14"/>
      <c r="M129" s="14"/>
      <c r="N129" s="14"/>
      <c r="O129" s="13"/>
      <c r="P129" s="13"/>
      <c r="Q129" s="13"/>
      <c r="R129" s="13"/>
      <c r="S129" s="13"/>
      <c r="T129" s="13"/>
      <c r="U129" s="13" t="s">
        <v>304</v>
      </c>
      <c r="V129" s="22"/>
    </row>
    <row r="130" spans="1:22" x14ac:dyDescent="0.2">
      <c r="A130" s="25" t="s">
        <v>7</v>
      </c>
      <c r="B130" s="11" t="s">
        <v>1093</v>
      </c>
      <c r="C130" s="12"/>
      <c r="D130" s="12"/>
      <c r="E130" s="12"/>
      <c r="F130" s="12"/>
      <c r="G130" s="12"/>
      <c r="H130" s="12"/>
      <c r="I130" s="12"/>
      <c r="J130" s="12"/>
      <c r="K130" s="12"/>
      <c r="L130" s="12"/>
      <c r="M130" s="12"/>
      <c r="N130" s="12"/>
      <c r="O130" s="11"/>
      <c r="P130" s="11"/>
      <c r="Q130" s="11"/>
      <c r="R130" s="11"/>
      <c r="S130" s="11"/>
      <c r="T130" s="11"/>
      <c r="U130" s="11" t="s">
        <v>304</v>
      </c>
      <c r="V130" s="21"/>
    </row>
    <row r="131" spans="1:22" x14ac:dyDescent="0.2">
      <c r="A131" s="27" t="s">
        <v>7</v>
      </c>
      <c r="B131" s="13" t="s">
        <v>1094</v>
      </c>
      <c r="C131" s="14"/>
      <c r="D131" s="14"/>
      <c r="E131" s="14"/>
      <c r="F131" s="14"/>
      <c r="G131" s="14"/>
      <c r="H131" s="14"/>
      <c r="I131" s="14"/>
      <c r="J131" s="14"/>
      <c r="K131" s="14"/>
      <c r="L131" s="14"/>
      <c r="M131" s="14"/>
      <c r="N131" s="14"/>
      <c r="O131" s="13"/>
      <c r="P131" s="13"/>
      <c r="Q131" s="13"/>
      <c r="R131" s="13"/>
      <c r="S131" s="13"/>
      <c r="T131" s="13"/>
      <c r="U131" s="13" t="s">
        <v>304</v>
      </c>
      <c r="V131" s="22"/>
    </row>
    <row r="132" spans="1:22" x14ac:dyDescent="0.2">
      <c r="A132" s="25" t="s">
        <v>7</v>
      </c>
      <c r="B132" s="11" t="s">
        <v>1095</v>
      </c>
      <c r="C132" s="12"/>
      <c r="D132" s="12"/>
      <c r="E132" s="12"/>
      <c r="F132" s="12"/>
      <c r="G132" s="12"/>
      <c r="H132" s="12"/>
      <c r="I132" s="12"/>
      <c r="J132" s="12"/>
      <c r="K132" s="12"/>
      <c r="L132" s="12"/>
      <c r="M132" s="12"/>
      <c r="N132" s="12"/>
      <c r="O132" s="11"/>
      <c r="P132" s="11"/>
      <c r="Q132" s="11"/>
      <c r="R132" s="11"/>
      <c r="S132" s="11"/>
      <c r="T132" s="11"/>
      <c r="U132" s="11" t="s">
        <v>304</v>
      </c>
      <c r="V132" s="21"/>
    </row>
    <row r="133" spans="1:22" x14ac:dyDescent="0.2">
      <c r="A133" s="27" t="s">
        <v>7</v>
      </c>
      <c r="B133" s="13" t="s">
        <v>1088</v>
      </c>
      <c r="C133" s="14"/>
      <c r="D133" s="14"/>
      <c r="E133" s="14"/>
      <c r="F133" s="14"/>
      <c r="G133" s="14"/>
      <c r="H133" s="14"/>
      <c r="I133" s="14"/>
      <c r="J133" s="14"/>
      <c r="K133" s="14"/>
      <c r="L133" s="14"/>
      <c r="M133" s="14"/>
      <c r="N133" s="14"/>
      <c r="O133" s="13"/>
      <c r="P133" s="13"/>
      <c r="Q133" s="13"/>
      <c r="R133" s="13"/>
      <c r="S133" s="13"/>
      <c r="T133" s="13"/>
      <c r="U133" s="13" t="s">
        <v>304</v>
      </c>
      <c r="V133" s="22"/>
    </row>
    <row r="134" spans="1:22" x14ac:dyDescent="0.2">
      <c r="A134" s="25" t="s">
        <v>7</v>
      </c>
      <c r="B134" s="11" t="s">
        <v>1089</v>
      </c>
      <c r="C134" s="12"/>
      <c r="D134" s="12"/>
      <c r="E134" s="12"/>
      <c r="F134" s="12"/>
      <c r="G134" s="12"/>
      <c r="H134" s="12"/>
      <c r="I134" s="12"/>
      <c r="J134" s="12"/>
      <c r="K134" s="12"/>
      <c r="L134" s="12"/>
      <c r="M134" s="12"/>
      <c r="N134" s="12"/>
      <c r="O134" s="11"/>
      <c r="P134" s="11"/>
      <c r="Q134" s="11"/>
      <c r="R134" s="11"/>
      <c r="S134" s="11"/>
      <c r="T134" s="11"/>
      <c r="U134" s="11" t="s">
        <v>304</v>
      </c>
      <c r="V134" s="21"/>
    </row>
    <row r="135" spans="1:22" x14ac:dyDescent="0.2">
      <c r="A135" s="27" t="s">
        <v>7</v>
      </c>
      <c r="B135" s="13" t="s">
        <v>1090</v>
      </c>
      <c r="C135" s="14"/>
      <c r="D135" s="14"/>
      <c r="E135" s="14"/>
      <c r="F135" s="14"/>
      <c r="G135" s="14"/>
      <c r="H135" s="14"/>
      <c r="I135" s="14"/>
      <c r="J135" s="14"/>
      <c r="K135" s="14"/>
      <c r="L135" s="14"/>
      <c r="M135" s="14"/>
      <c r="N135" s="14"/>
      <c r="O135" s="13"/>
      <c r="P135" s="13"/>
      <c r="Q135" s="13"/>
      <c r="R135" s="13"/>
      <c r="S135" s="13"/>
      <c r="T135" s="13"/>
      <c r="U135" s="13" t="s">
        <v>304</v>
      </c>
      <c r="V135" s="22"/>
    </row>
    <row r="136" spans="1:22" x14ac:dyDescent="0.2">
      <c r="A136" s="25" t="s">
        <v>7</v>
      </c>
      <c r="B136" s="11" t="s">
        <v>1091</v>
      </c>
      <c r="C136" s="12"/>
      <c r="D136" s="12"/>
      <c r="E136" s="12"/>
      <c r="F136" s="12"/>
      <c r="G136" s="12"/>
      <c r="H136" s="12"/>
      <c r="I136" s="12"/>
      <c r="J136" s="12"/>
      <c r="K136" s="12"/>
      <c r="L136" s="12"/>
      <c r="M136" s="12"/>
      <c r="N136" s="12"/>
      <c r="O136" s="11"/>
      <c r="P136" s="11"/>
      <c r="Q136" s="11"/>
      <c r="R136" s="11"/>
      <c r="S136" s="11"/>
      <c r="T136" s="11"/>
      <c r="U136" s="11" t="s">
        <v>304</v>
      </c>
      <c r="V136" s="21"/>
    </row>
    <row r="137" spans="1:22" x14ac:dyDescent="0.2">
      <c r="A137" s="27" t="s">
        <v>7</v>
      </c>
      <c r="B137" s="13" t="s">
        <v>1096</v>
      </c>
      <c r="C137" s="14"/>
      <c r="D137" s="14"/>
      <c r="E137" s="14"/>
      <c r="F137" s="14"/>
      <c r="G137" s="14"/>
      <c r="H137" s="14"/>
      <c r="I137" s="14"/>
      <c r="J137" s="14"/>
      <c r="K137" s="14"/>
      <c r="L137" s="14"/>
      <c r="M137" s="14"/>
      <c r="N137" s="14"/>
      <c r="O137" s="13"/>
      <c r="P137" s="13"/>
      <c r="Q137" s="13"/>
      <c r="R137" s="13"/>
      <c r="S137" s="13"/>
      <c r="T137" s="13"/>
      <c r="U137" s="13" t="s">
        <v>304</v>
      </c>
      <c r="V137" s="22"/>
    </row>
    <row r="138" spans="1:22" x14ac:dyDescent="0.2">
      <c r="A138" s="25" t="s">
        <v>7</v>
      </c>
      <c r="B138" s="11" t="s">
        <v>293</v>
      </c>
      <c r="C138" s="12"/>
      <c r="D138" s="12"/>
      <c r="E138" s="12"/>
      <c r="F138" s="12"/>
      <c r="G138" s="12"/>
      <c r="H138" s="12"/>
      <c r="I138" s="12"/>
      <c r="J138" s="12"/>
      <c r="K138" s="12"/>
      <c r="L138" s="12"/>
      <c r="M138" s="12"/>
      <c r="N138" s="12"/>
      <c r="O138" s="11" t="s">
        <v>1</v>
      </c>
      <c r="P138" s="11" t="s">
        <v>1</v>
      </c>
      <c r="Q138" s="11" t="s">
        <v>1</v>
      </c>
      <c r="R138" s="11" t="s">
        <v>1</v>
      </c>
      <c r="S138" s="11" t="s">
        <v>1</v>
      </c>
      <c r="T138" s="11" t="s">
        <v>1</v>
      </c>
      <c r="U138" s="11" t="s">
        <v>304</v>
      </c>
      <c r="V138" s="21" t="s">
        <v>1</v>
      </c>
    </row>
    <row r="139" spans="1:22" x14ac:dyDescent="0.2">
      <c r="A139" s="27" t="s">
        <v>7</v>
      </c>
      <c r="B139" s="13" t="s">
        <v>308</v>
      </c>
      <c r="C139" s="14"/>
      <c r="D139" s="14">
        <v>21.994</v>
      </c>
      <c r="E139" s="14">
        <v>15.503</v>
      </c>
      <c r="F139" s="14">
        <v>7.3920000000000003</v>
      </c>
      <c r="G139" s="14">
        <v>7.0570000000000004</v>
      </c>
      <c r="H139" s="14">
        <v>5.7469999999999999</v>
      </c>
      <c r="I139" s="14">
        <v>3.464</v>
      </c>
      <c r="J139" s="14">
        <v>2.988</v>
      </c>
      <c r="K139" s="14">
        <v>2.7589999999999999</v>
      </c>
      <c r="L139" s="14">
        <v>4.5830000000000002</v>
      </c>
      <c r="M139" s="14">
        <v>3.54</v>
      </c>
      <c r="N139" s="14"/>
      <c r="O139" s="13" t="s">
        <v>1</v>
      </c>
      <c r="P139" s="13" t="s">
        <v>1</v>
      </c>
      <c r="Q139" s="13" t="s">
        <v>1</v>
      </c>
      <c r="R139" s="13" t="s">
        <v>1</v>
      </c>
      <c r="S139" s="13" t="s">
        <v>1</v>
      </c>
      <c r="T139" s="13" t="s">
        <v>1</v>
      </c>
      <c r="U139" s="13" t="s">
        <v>304</v>
      </c>
      <c r="V139" s="22" t="s">
        <v>1</v>
      </c>
    </row>
    <row r="140" spans="1:22" x14ac:dyDescent="0.2">
      <c r="A140" s="25" t="s">
        <v>7</v>
      </c>
      <c r="B140" s="11" t="s">
        <v>1102</v>
      </c>
      <c r="C140" s="12"/>
      <c r="D140" s="12"/>
      <c r="E140" s="12"/>
      <c r="F140" s="12"/>
      <c r="G140" s="12"/>
      <c r="H140" s="12"/>
      <c r="I140" s="12"/>
      <c r="J140" s="12"/>
      <c r="K140" s="12"/>
      <c r="L140" s="12"/>
      <c r="M140" s="12"/>
      <c r="N140" s="12"/>
      <c r="O140" s="11"/>
      <c r="P140" s="11"/>
      <c r="Q140" s="11"/>
      <c r="R140" s="11"/>
      <c r="S140" s="11"/>
      <c r="T140" s="11"/>
      <c r="U140" s="11" t="s">
        <v>304</v>
      </c>
      <c r="V140" s="21"/>
    </row>
    <row r="141" spans="1:22" x14ac:dyDescent="0.2">
      <c r="A141" s="27" t="s">
        <v>7</v>
      </c>
      <c r="B141" s="13" t="s">
        <v>1097</v>
      </c>
      <c r="C141" s="14">
        <v>10</v>
      </c>
      <c r="D141" s="14">
        <v>10</v>
      </c>
      <c r="E141" s="14">
        <v>10</v>
      </c>
      <c r="F141" s="14">
        <v>10</v>
      </c>
      <c r="G141" s="14">
        <v>10</v>
      </c>
      <c r="H141" s="14">
        <v>10</v>
      </c>
      <c r="I141" s="14">
        <v>10</v>
      </c>
      <c r="J141" s="14">
        <v>10</v>
      </c>
      <c r="K141" s="14">
        <v>10</v>
      </c>
      <c r="L141" s="14">
        <v>10</v>
      </c>
      <c r="M141" s="14">
        <v>10</v>
      </c>
      <c r="N141" s="14"/>
      <c r="O141" s="13" t="s">
        <v>1</v>
      </c>
      <c r="P141" s="13" t="s">
        <v>1</v>
      </c>
      <c r="Q141" s="13" t="s">
        <v>1</v>
      </c>
      <c r="R141" s="13" t="s">
        <v>1</v>
      </c>
      <c r="S141" s="13" t="s">
        <v>1</v>
      </c>
      <c r="T141" s="13" t="s">
        <v>1</v>
      </c>
      <c r="U141" s="13" t="s">
        <v>304</v>
      </c>
      <c r="V141" s="22" t="s">
        <v>1</v>
      </c>
    </row>
    <row r="142" spans="1:22" x14ac:dyDescent="0.2">
      <c r="A142" s="25" t="s">
        <v>7</v>
      </c>
      <c r="B142" s="11" t="s">
        <v>1098</v>
      </c>
      <c r="C142" s="12">
        <v>11</v>
      </c>
      <c r="D142" s="12">
        <v>12</v>
      </c>
      <c r="E142" s="12">
        <v>13</v>
      </c>
      <c r="F142" s="12">
        <v>13</v>
      </c>
      <c r="G142" s="12">
        <v>13</v>
      </c>
      <c r="H142" s="12">
        <v>14</v>
      </c>
      <c r="I142" s="12">
        <v>14</v>
      </c>
      <c r="J142" s="12">
        <v>14</v>
      </c>
      <c r="K142" s="12">
        <v>14</v>
      </c>
      <c r="L142" s="12">
        <v>14</v>
      </c>
      <c r="M142" s="12">
        <v>14</v>
      </c>
      <c r="N142" s="12"/>
      <c r="O142" s="11" t="s">
        <v>1</v>
      </c>
      <c r="P142" s="11" t="s">
        <v>1</v>
      </c>
      <c r="Q142" s="11" t="s">
        <v>1</v>
      </c>
      <c r="R142" s="11" t="s">
        <v>1</v>
      </c>
      <c r="S142" s="11" t="s">
        <v>1</v>
      </c>
      <c r="T142" s="11" t="s">
        <v>1</v>
      </c>
      <c r="U142" s="11" t="s">
        <v>304</v>
      </c>
      <c r="V142" s="21" t="s">
        <v>1</v>
      </c>
    </row>
    <row r="143" spans="1:22" x14ac:dyDescent="0.2">
      <c r="A143" s="27" t="s">
        <v>7</v>
      </c>
      <c r="B143" s="13" t="s">
        <v>1099</v>
      </c>
      <c r="C143" s="14">
        <v>8</v>
      </c>
      <c r="D143" s="14">
        <v>8</v>
      </c>
      <c r="E143" s="14">
        <v>8</v>
      </c>
      <c r="F143" s="14">
        <v>8</v>
      </c>
      <c r="G143" s="14">
        <v>9</v>
      </c>
      <c r="H143" s="14">
        <v>9</v>
      </c>
      <c r="I143" s="14">
        <v>9</v>
      </c>
      <c r="J143" s="14">
        <v>10</v>
      </c>
      <c r="K143" s="14">
        <v>10</v>
      </c>
      <c r="L143" s="14">
        <v>10</v>
      </c>
      <c r="M143" s="14">
        <v>10</v>
      </c>
      <c r="N143" s="14"/>
      <c r="O143" s="13" t="s">
        <v>1</v>
      </c>
      <c r="P143" s="13" t="s">
        <v>1</v>
      </c>
      <c r="Q143" s="13" t="s">
        <v>1</v>
      </c>
      <c r="R143" s="13" t="s">
        <v>1</v>
      </c>
      <c r="S143" s="13" t="s">
        <v>1</v>
      </c>
      <c r="T143" s="13" t="s">
        <v>1</v>
      </c>
      <c r="U143" s="13" t="s">
        <v>304</v>
      </c>
      <c r="V143" s="22" t="s">
        <v>1</v>
      </c>
    </row>
    <row r="144" spans="1:22" x14ac:dyDescent="0.2">
      <c r="A144" s="25" t="s">
        <v>7</v>
      </c>
      <c r="B144" s="11" t="s">
        <v>1100</v>
      </c>
      <c r="C144" s="12">
        <v>14</v>
      </c>
      <c r="D144" s="12">
        <v>13</v>
      </c>
      <c r="E144" s="12">
        <v>13</v>
      </c>
      <c r="F144" s="12">
        <v>13</v>
      </c>
      <c r="G144" s="12">
        <v>13</v>
      </c>
      <c r="H144" s="12">
        <v>13</v>
      </c>
      <c r="I144" s="12">
        <v>12</v>
      </c>
      <c r="J144" s="12">
        <v>12</v>
      </c>
      <c r="K144" s="12">
        <v>12</v>
      </c>
      <c r="L144" s="12">
        <v>12</v>
      </c>
      <c r="M144" s="12">
        <v>11</v>
      </c>
      <c r="N144" s="12"/>
      <c r="O144" s="11" t="s">
        <v>1</v>
      </c>
      <c r="P144" s="11" t="s">
        <v>1</v>
      </c>
      <c r="Q144" s="11" t="s">
        <v>1</v>
      </c>
      <c r="R144" s="11" t="s">
        <v>1</v>
      </c>
      <c r="S144" s="11" t="s">
        <v>1</v>
      </c>
      <c r="T144" s="11" t="s">
        <v>1</v>
      </c>
      <c r="U144" s="11" t="s">
        <v>304</v>
      </c>
      <c r="V144" s="21" t="s">
        <v>1</v>
      </c>
    </row>
    <row r="145" spans="1:22" x14ac:dyDescent="0.2">
      <c r="A145" s="27" t="s">
        <v>7</v>
      </c>
      <c r="B145" s="13" t="s">
        <v>1101</v>
      </c>
      <c r="C145" s="14">
        <v>16</v>
      </c>
      <c r="D145" s="14">
        <v>16</v>
      </c>
      <c r="E145" s="14">
        <v>15</v>
      </c>
      <c r="F145" s="14">
        <v>15</v>
      </c>
      <c r="G145" s="14">
        <v>14</v>
      </c>
      <c r="H145" s="14">
        <v>14</v>
      </c>
      <c r="I145" s="14">
        <v>14</v>
      </c>
      <c r="J145" s="14">
        <v>13</v>
      </c>
      <c r="K145" s="14">
        <v>13</v>
      </c>
      <c r="L145" s="14">
        <v>12</v>
      </c>
      <c r="M145" s="14">
        <v>12</v>
      </c>
      <c r="N145" s="14"/>
      <c r="O145" s="13" t="s">
        <v>1</v>
      </c>
      <c r="P145" s="13" t="s">
        <v>1</v>
      </c>
      <c r="Q145" s="13" t="s">
        <v>1</v>
      </c>
      <c r="R145" s="13" t="s">
        <v>1</v>
      </c>
      <c r="S145" s="13" t="s">
        <v>1</v>
      </c>
      <c r="T145" s="13" t="s">
        <v>1</v>
      </c>
      <c r="U145" s="13" t="s">
        <v>304</v>
      </c>
      <c r="V145" s="22" t="s">
        <v>1</v>
      </c>
    </row>
    <row r="146" spans="1:22" x14ac:dyDescent="0.2">
      <c r="A146" s="25" t="s">
        <v>7</v>
      </c>
      <c r="B146" s="11" t="s">
        <v>1103</v>
      </c>
      <c r="C146" s="12"/>
      <c r="D146" s="12"/>
      <c r="E146" s="12"/>
      <c r="F146" s="12"/>
      <c r="G146" s="12"/>
      <c r="H146" s="12"/>
      <c r="I146" s="12"/>
      <c r="J146" s="12"/>
      <c r="K146" s="12"/>
      <c r="L146" s="12"/>
      <c r="M146" s="12"/>
      <c r="N146" s="12"/>
      <c r="O146" s="11"/>
      <c r="P146" s="11"/>
      <c r="Q146" s="11"/>
      <c r="R146" s="11"/>
      <c r="S146" s="11"/>
      <c r="T146" s="11"/>
      <c r="U146" s="11" t="s">
        <v>304</v>
      </c>
      <c r="V146" s="21"/>
    </row>
    <row r="147" spans="1:22" x14ac:dyDescent="0.2">
      <c r="A147" s="27" t="s">
        <v>7</v>
      </c>
      <c r="B147" s="13" t="s">
        <v>1104</v>
      </c>
      <c r="C147" s="14"/>
      <c r="D147" s="14"/>
      <c r="E147" s="14"/>
      <c r="F147" s="14">
        <v>34</v>
      </c>
      <c r="G147" s="14">
        <v>33</v>
      </c>
      <c r="H147" s="14">
        <v>32</v>
      </c>
      <c r="I147" s="14">
        <v>33</v>
      </c>
      <c r="J147" s="14">
        <v>33</v>
      </c>
      <c r="K147" s="14">
        <v>33</v>
      </c>
      <c r="L147" s="14">
        <v>32</v>
      </c>
      <c r="M147" s="14">
        <v>31</v>
      </c>
      <c r="N147" s="14"/>
      <c r="O147" s="13" t="s">
        <v>1</v>
      </c>
      <c r="P147" s="13" t="s">
        <v>1</v>
      </c>
      <c r="Q147" s="13" t="s">
        <v>1</v>
      </c>
      <c r="R147" s="13" t="s">
        <v>1</v>
      </c>
      <c r="S147" s="13" t="s">
        <v>1</v>
      </c>
      <c r="T147" s="13" t="s">
        <v>1</v>
      </c>
      <c r="U147" s="13" t="s">
        <v>304</v>
      </c>
      <c r="V147" s="22" t="s">
        <v>1</v>
      </c>
    </row>
    <row r="148" spans="1:22" x14ac:dyDescent="0.2">
      <c r="A148" s="25" t="s">
        <v>7</v>
      </c>
      <c r="B148" s="11" t="s">
        <v>1105</v>
      </c>
      <c r="C148" s="12"/>
      <c r="D148" s="12"/>
      <c r="E148" s="12"/>
      <c r="F148" s="12"/>
      <c r="G148" s="12"/>
      <c r="H148" s="12">
        <v>16</v>
      </c>
      <c r="I148" s="12">
        <v>17</v>
      </c>
      <c r="J148" s="12">
        <v>17</v>
      </c>
      <c r="K148" s="12">
        <v>17</v>
      </c>
      <c r="L148" s="12">
        <v>18</v>
      </c>
      <c r="M148" s="12">
        <v>18</v>
      </c>
      <c r="N148" s="12"/>
      <c r="O148" s="11" t="s">
        <v>1</v>
      </c>
      <c r="P148" s="11" t="s">
        <v>1</v>
      </c>
      <c r="Q148" s="11" t="s">
        <v>1</v>
      </c>
      <c r="R148" s="11" t="s">
        <v>1</v>
      </c>
      <c r="S148" s="11" t="s">
        <v>1</v>
      </c>
      <c r="T148" s="11" t="s">
        <v>1</v>
      </c>
      <c r="U148" s="11" t="s">
        <v>304</v>
      </c>
      <c r="V148" s="21" t="s">
        <v>1</v>
      </c>
    </row>
    <row r="149" spans="1:22" x14ac:dyDescent="0.2">
      <c r="A149" s="27" t="s">
        <v>7</v>
      </c>
      <c r="B149" s="13" t="s">
        <v>1106</v>
      </c>
      <c r="C149" s="14"/>
      <c r="D149" s="14"/>
      <c r="E149" s="14"/>
      <c r="F149" s="14"/>
      <c r="G149" s="14"/>
      <c r="H149" s="14">
        <v>21</v>
      </c>
      <c r="I149" s="14">
        <v>20</v>
      </c>
      <c r="J149" s="14">
        <v>20</v>
      </c>
      <c r="K149" s="14">
        <v>20</v>
      </c>
      <c r="L149" s="14">
        <v>19</v>
      </c>
      <c r="M149" s="14">
        <v>18</v>
      </c>
      <c r="N149" s="14"/>
      <c r="O149" s="13" t="s">
        <v>1</v>
      </c>
      <c r="P149" s="13" t="s">
        <v>1</v>
      </c>
      <c r="Q149" s="13" t="s">
        <v>1</v>
      </c>
      <c r="R149" s="13" t="s">
        <v>1</v>
      </c>
      <c r="S149" s="13" t="s">
        <v>1</v>
      </c>
      <c r="T149" s="13" t="s">
        <v>1</v>
      </c>
      <c r="U149" s="13" t="s">
        <v>304</v>
      </c>
      <c r="V149" s="22" t="s">
        <v>1</v>
      </c>
    </row>
    <row r="150" spans="1:22" x14ac:dyDescent="0.2">
      <c r="A150" s="25" t="s">
        <v>7</v>
      </c>
      <c r="B150" s="11" t="s">
        <v>1107</v>
      </c>
      <c r="C150" s="12"/>
      <c r="D150" s="12"/>
      <c r="E150" s="12"/>
      <c r="F150" s="12"/>
      <c r="G150" s="12"/>
      <c r="H150" s="12"/>
      <c r="I150" s="12"/>
      <c r="J150" s="12"/>
      <c r="K150" s="12"/>
      <c r="L150" s="12"/>
      <c r="M150" s="12"/>
      <c r="N150" s="12"/>
      <c r="O150" s="11"/>
      <c r="P150" s="11"/>
      <c r="Q150" s="11"/>
      <c r="R150" s="11"/>
      <c r="S150" s="11"/>
      <c r="T150" s="11"/>
      <c r="U150" s="11" t="s">
        <v>304</v>
      </c>
      <c r="V150" s="21"/>
    </row>
    <row r="151" spans="1:22" x14ac:dyDescent="0.2">
      <c r="A151" s="27" t="s">
        <v>7</v>
      </c>
      <c r="B151" s="13" t="s">
        <v>1108</v>
      </c>
      <c r="C151" s="14"/>
      <c r="D151" s="14"/>
      <c r="E151" s="14"/>
      <c r="F151" s="14"/>
      <c r="G151" s="14"/>
      <c r="H151" s="14"/>
      <c r="I151" s="14"/>
      <c r="J151" s="14"/>
      <c r="K151" s="14"/>
      <c r="L151" s="14"/>
      <c r="M151" s="14"/>
      <c r="N151" s="14"/>
      <c r="O151" s="13" t="s">
        <v>1</v>
      </c>
      <c r="P151" s="13" t="s">
        <v>1</v>
      </c>
      <c r="Q151" s="13" t="s">
        <v>1</v>
      </c>
      <c r="R151" s="13" t="s">
        <v>1</v>
      </c>
      <c r="S151" s="13" t="s">
        <v>1</v>
      </c>
      <c r="T151" s="13" t="s">
        <v>1</v>
      </c>
      <c r="U151" s="13" t="s">
        <v>304</v>
      </c>
      <c r="V151" s="22" t="s">
        <v>1</v>
      </c>
    </row>
    <row r="152" spans="1:22" x14ac:dyDescent="0.2">
      <c r="A152" s="25" t="s">
        <v>8</v>
      </c>
      <c r="B152" s="11" t="s">
        <v>1109</v>
      </c>
      <c r="C152" s="12"/>
      <c r="D152" s="12"/>
      <c r="E152" s="12"/>
      <c r="F152" s="12">
        <v>36.298960000000001</v>
      </c>
      <c r="G152" s="12">
        <v>44.039610000000003</v>
      </c>
      <c r="H152" s="12">
        <v>41.375680000000003</v>
      </c>
      <c r="I152" s="12">
        <v>40.001779999999997</v>
      </c>
      <c r="J152" s="12">
        <v>45.127450000000003</v>
      </c>
      <c r="K152" s="12">
        <v>62.069249999999997</v>
      </c>
      <c r="L152" s="12"/>
      <c r="M152" s="12"/>
      <c r="N152" s="12"/>
      <c r="O152" s="11" t="s">
        <v>1</v>
      </c>
      <c r="P152" s="11" t="s">
        <v>1</v>
      </c>
      <c r="Q152" s="11" t="s">
        <v>1</v>
      </c>
      <c r="R152" s="11" t="s">
        <v>1</v>
      </c>
      <c r="S152" s="11" t="s">
        <v>1</v>
      </c>
      <c r="T152" s="11" t="s">
        <v>1</v>
      </c>
      <c r="U152" s="11" t="s">
        <v>294</v>
      </c>
      <c r="V152" s="21" t="s">
        <v>1</v>
      </c>
    </row>
    <row r="153" spans="1:22" x14ac:dyDescent="0.2">
      <c r="A153" s="27" t="s">
        <v>8</v>
      </c>
      <c r="B153" s="13" t="s">
        <v>1110</v>
      </c>
      <c r="C153" s="14"/>
      <c r="D153" s="14"/>
      <c r="E153" s="14"/>
      <c r="F153" s="14"/>
      <c r="G153" s="14"/>
      <c r="H153" s="14"/>
      <c r="I153" s="14"/>
      <c r="J153" s="14"/>
      <c r="K153" s="14">
        <v>52.661490000000001</v>
      </c>
      <c r="L153" s="14"/>
      <c r="M153" s="14"/>
      <c r="N153" s="14"/>
      <c r="O153" s="13" t="s">
        <v>1</v>
      </c>
      <c r="P153" s="13" t="s">
        <v>1</v>
      </c>
      <c r="Q153" s="13" t="s">
        <v>1</v>
      </c>
      <c r="R153" s="13" t="s">
        <v>1</v>
      </c>
      <c r="S153" s="13" t="s">
        <v>1</v>
      </c>
      <c r="T153" s="13" t="s">
        <v>1</v>
      </c>
      <c r="U153" s="13" t="s">
        <v>294</v>
      </c>
      <c r="V153" s="22" t="s">
        <v>1</v>
      </c>
    </row>
    <row r="154" spans="1:22" x14ac:dyDescent="0.2">
      <c r="A154" s="25" t="s">
        <v>8</v>
      </c>
      <c r="B154" s="11" t="s">
        <v>1092</v>
      </c>
      <c r="C154" s="12"/>
      <c r="D154" s="12"/>
      <c r="E154" s="12">
        <v>13.17234</v>
      </c>
      <c r="F154" s="12">
        <v>13.4094</v>
      </c>
      <c r="G154" s="12">
        <v>13.20284</v>
      </c>
      <c r="H154" s="12">
        <v>13.03561</v>
      </c>
      <c r="I154" s="12">
        <v>13.604039999999999</v>
      </c>
      <c r="J154" s="12">
        <v>17.699069999999999</v>
      </c>
      <c r="K154" s="12"/>
      <c r="L154" s="12"/>
      <c r="M154" s="12"/>
      <c r="N154" s="12"/>
      <c r="O154" s="11" t="s">
        <v>1</v>
      </c>
      <c r="P154" s="11" t="s">
        <v>1</v>
      </c>
      <c r="Q154" s="11" t="s">
        <v>1</v>
      </c>
      <c r="R154" s="11" t="s">
        <v>1</v>
      </c>
      <c r="S154" s="11" t="s">
        <v>1</v>
      </c>
      <c r="T154" s="11" t="s">
        <v>1</v>
      </c>
      <c r="U154" s="11" t="s">
        <v>294</v>
      </c>
      <c r="V154" s="21" t="s">
        <v>1</v>
      </c>
    </row>
    <row r="155" spans="1:22" x14ac:dyDescent="0.2">
      <c r="A155" s="27" t="s">
        <v>8</v>
      </c>
      <c r="B155" s="13" t="s">
        <v>1093</v>
      </c>
      <c r="C155" s="14"/>
      <c r="D155" s="14"/>
      <c r="E155" s="14">
        <v>0</v>
      </c>
      <c r="F155" s="14">
        <v>4.8300000000000001E-3</v>
      </c>
      <c r="G155" s="14">
        <v>7.79E-3</v>
      </c>
      <c r="H155" s="14">
        <v>1.2500000000000001E-2</v>
      </c>
      <c r="I155" s="14">
        <v>3.7749999999999999E-2</v>
      </c>
      <c r="J155" s="14">
        <v>7.6410000000000006E-2</v>
      </c>
      <c r="K155" s="14"/>
      <c r="L155" s="14"/>
      <c r="M155" s="14"/>
      <c r="N155" s="14"/>
      <c r="O155" s="13" t="s">
        <v>1</v>
      </c>
      <c r="P155" s="13" t="s">
        <v>1</v>
      </c>
      <c r="Q155" s="13" t="s">
        <v>1</v>
      </c>
      <c r="R155" s="13" t="s">
        <v>1</v>
      </c>
      <c r="S155" s="13" t="s">
        <v>1</v>
      </c>
      <c r="T155" s="13" t="s">
        <v>1</v>
      </c>
      <c r="U155" s="13" t="s">
        <v>294</v>
      </c>
      <c r="V155" s="22" t="s">
        <v>1</v>
      </c>
    </row>
    <row r="156" spans="1:22" x14ac:dyDescent="0.2">
      <c r="A156" s="25" t="s">
        <v>8</v>
      </c>
      <c r="B156" s="11" t="s">
        <v>1094</v>
      </c>
      <c r="C156" s="12"/>
      <c r="D156" s="12"/>
      <c r="E156" s="12">
        <v>56.561340000000001</v>
      </c>
      <c r="F156" s="12">
        <v>63.763950000000001</v>
      </c>
      <c r="G156" s="12">
        <v>61.729050000000001</v>
      </c>
      <c r="H156" s="12">
        <v>62.018650000000001</v>
      </c>
      <c r="I156" s="12">
        <v>64.182910000000007</v>
      </c>
      <c r="J156" s="12">
        <v>57.472180000000002</v>
      </c>
      <c r="K156" s="12"/>
      <c r="L156" s="12"/>
      <c r="M156" s="12"/>
      <c r="N156" s="12"/>
      <c r="O156" s="11" t="s">
        <v>1</v>
      </c>
      <c r="P156" s="11" t="s">
        <v>1</v>
      </c>
      <c r="Q156" s="11" t="s">
        <v>1</v>
      </c>
      <c r="R156" s="11" t="s">
        <v>1</v>
      </c>
      <c r="S156" s="11" t="s">
        <v>1</v>
      </c>
      <c r="T156" s="11" t="s">
        <v>1</v>
      </c>
      <c r="U156" s="11" t="s">
        <v>294</v>
      </c>
      <c r="V156" s="21" t="s">
        <v>1</v>
      </c>
    </row>
    <row r="157" spans="1:22" x14ac:dyDescent="0.2">
      <c r="A157" s="27" t="s">
        <v>8</v>
      </c>
      <c r="B157" s="13" t="s">
        <v>1095</v>
      </c>
      <c r="C157" s="14"/>
      <c r="D157" s="14"/>
      <c r="E157" s="14">
        <v>20.239339999999999</v>
      </c>
      <c r="F157" s="14">
        <v>16.798960000000001</v>
      </c>
      <c r="G157" s="14">
        <v>16.709879999999998</v>
      </c>
      <c r="H157" s="14">
        <v>16.779309999999999</v>
      </c>
      <c r="I157" s="14">
        <v>16.849930000000001</v>
      </c>
      <c r="J157" s="14">
        <v>21.920069999999999</v>
      </c>
      <c r="K157" s="14"/>
      <c r="L157" s="14"/>
      <c r="M157" s="14"/>
      <c r="N157" s="14"/>
      <c r="O157" s="13" t="s">
        <v>1</v>
      </c>
      <c r="P157" s="13" t="s">
        <v>1</v>
      </c>
      <c r="Q157" s="13" t="s">
        <v>1</v>
      </c>
      <c r="R157" s="13" t="s">
        <v>1</v>
      </c>
      <c r="S157" s="13" t="s">
        <v>1</v>
      </c>
      <c r="T157" s="13" t="s">
        <v>1</v>
      </c>
      <c r="U157" s="13" t="s">
        <v>294</v>
      </c>
      <c r="V157" s="22" t="s">
        <v>1</v>
      </c>
    </row>
    <row r="158" spans="1:22" x14ac:dyDescent="0.2">
      <c r="A158" s="25" t="s">
        <v>8</v>
      </c>
      <c r="B158" s="11" t="s">
        <v>1088</v>
      </c>
      <c r="C158" s="12"/>
      <c r="D158" s="12"/>
      <c r="E158" s="12">
        <v>11.79753</v>
      </c>
      <c r="F158" s="12">
        <v>15.426729999999999</v>
      </c>
      <c r="G158" s="12">
        <v>14.705159999999999</v>
      </c>
      <c r="H158" s="12">
        <v>11.81738</v>
      </c>
      <c r="I158" s="12">
        <v>13.72434</v>
      </c>
      <c r="J158" s="12">
        <v>17.89301</v>
      </c>
      <c r="K158" s="12"/>
      <c r="L158" s="12"/>
      <c r="M158" s="12"/>
      <c r="N158" s="12"/>
      <c r="O158" s="11" t="s">
        <v>1</v>
      </c>
      <c r="P158" s="11" t="s">
        <v>1</v>
      </c>
      <c r="Q158" s="11" t="s">
        <v>1</v>
      </c>
      <c r="R158" s="11" t="s">
        <v>1</v>
      </c>
      <c r="S158" s="11" t="s">
        <v>1</v>
      </c>
      <c r="T158" s="11" t="s">
        <v>1</v>
      </c>
      <c r="U158" s="11" t="s">
        <v>294</v>
      </c>
      <c r="V158" s="21" t="s">
        <v>1</v>
      </c>
    </row>
    <row r="159" spans="1:22" x14ac:dyDescent="0.2">
      <c r="A159" s="27" t="s">
        <v>8</v>
      </c>
      <c r="B159" s="13" t="s">
        <v>1089</v>
      </c>
      <c r="C159" s="14"/>
      <c r="D159" s="14"/>
      <c r="E159" s="14">
        <v>0</v>
      </c>
      <c r="F159" s="14">
        <v>4.3200000000000001E-3</v>
      </c>
      <c r="G159" s="14">
        <v>6.6800000000000002E-3</v>
      </c>
      <c r="H159" s="14">
        <v>1.0840000000000001E-2</v>
      </c>
      <c r="I159" s="14">
        <v>3.4419999999999999E-2</v>
      </c>
      <c r="J159" s="14">
        <v>7.3690000000000005E-2</v>
      </c>
      <c r="K159" s="14"/>
      <c r="L159" s="14"/>
      <c r="M159" s="14"/>
      <c r="N159" s="14"/>
      <c r="O159" s="13" t="s">
        <v>1</v>
      </c>
      <c r="P159" s="13" t="s">
        <v>1</v>
      </c>
      <c r="Q159" s="13" t="s">
        <v>1</v>
      </c>
      <c r="R159" s="13" t="s">
        <v>1</v>
      </c>
      <c r="S159" s="13" t="s">
        <v>1</v>
      </c>
      <c r="T159" s="13" t="s">
        <v>1</v>
      </c>
      <c r="U159" s="13" t="s">
        <v>294</v>
      </c>
      <c r="V159" s="22" t="s">
        <v>1</v>
      </c>
    </row>
    <row r="160" spans="1:22" x14ac:dyDescent="0.2">
      <c r="A160" s="25" t="s">
        <v>8</v>
      </c>
      <c r="B160" s="11" t="s">
        <v>1090</v>
      </c>
      <c r="C160" s="12"/>
      <c r="D160" s="12"/>
      <c r="E160" s="12">
        <v>60.341160000000002</v>
      </c>
      <c r="F160" s="12">
        <v>62.641500000000001</v>
      </c>
      <c r="G160" s="12">
        <v>60.626550000000002</v>
      </c>
      <c r="H160" s="12">
        <v>59.787799999999997</v>
      </c>
      <c r="I160" s="12">
        <v>65.409530000000004</v>
      </c>
      <c r="J160" s="12">
        <v>57.868029999999997</v>
      </c>
      <c r="K160" s="12"/>
      <c r="L160" s="12"/>
      <c r="M160" s="12"/>
      <c r="N160" s="12"/>
      <c r="O160" s="11" t="s">
        <v>1</v>
      </c>
      <c r="P160" s="11" t="s">
        <v>1</v>
      </c>
      <c r="Q160" s="11" t="s">
        <v>1</v>
      </c>
      <c r="R160" s="11" t="s">
        <v>1</v>
      </c>
      <c r="S160" s="11" t="s">
        <v>1</v>
      </c>
      <c r="T160" s="11" t="s">
        <v>1</v>
      </c>
      <c r="U160" s="11" t="s">
        <v>294</v>
      </c>
      <c r="V160" s="21" t="s">
        <v>1</v>
      </c>
    </row>
    <row r="161" spans="1:22" x14ac:dyDescent="0.2">
      <c r="A161" s="27" t="s">
        <v>8</v>
      </c>
      <c r="B161" s="13" t="s">
        <v>1091</v>
      </c>
      <c r="C161" s="14"/>
      <c r="D161" s="14"/>
      <c r="E161" s="14">
        <v>18.001930000000002</v>
      </c>
      <c r="F161" s="14">
        <v>19.063479999999998</v>
      </c>
      <c r="G161" s="14">
        <v>18.30538</v>
      </c>
      <c r="H161" s="14">
        <v>15.161820000000001</v>
      </c>
      <c r="I161" s="14">
        <v>16.8993</v>
      </c>
      <c r="J161" s="14">
        <v>22.090800000000002</v>
      </c>
      <c r="K161" s="14"/>
      <c r="L161" s="14"/>
      <c r="M161" s="14"/>
      <c r="N161" s="14"/>
      <c r="O161" s="13" t="s">
        <v>1</v>
      </c>
      <c r="P161" s="13" t="s">
        <v>1</v>
      </c>
      <c r="Q161" s="13" t="s">
        <v>1</v>
      </c>
      <c r="R161" s="13" t="s">
        <v>1</v>
      </c>
      <c r="S161" s="13" t="s">
        <v>1</v>
      </c>
      <c r="T161" s="13" t="s">
        <v>1</v>
      </c>
      <c r="U161" s="13" t="s">
        <v>294</v>
      </c>
      <c r="V161" s="22" t="s">
        <v>1</v>
      </c>
    </row>
    <row r="162" spans="1:22" x14ac:dyDescent="0.2">
      <c r="A162" s="25" t="s">
        <v>8</v>
      </c>
      <c r="B162" s="11" t="s">
        <v>1096</v>
      </c>
      <c r="C162" s="12"/>
      <c r="D162" s="12"/>
      <c r="E162" s="12">
        <v>6.2044100000000002</v>
      </c>
      <c r="F162" s="12">
        <v>3.6367500000000001</v>
      </c>
      <c r="G162" s="12">
        <v>3.6002200000000002</v>
      </c>
      <c r="H162" s="12">
        <v>3.3444400000000001</v>
      </c>
      <c r="I162" s="12">
        <v>3.17496</v>
      </c>
      <c r="J162" s="12">
        <v>4.1977900000000004</v>
      </c>
      <c r="K162" s="12"/>
      <c r="L162" s="12"/>
      <c r="M162" s="12"/>
      <c r="N162" s="12"/>
      <c r="O162" s="11" t="s">
        <v>1</v>
      </c>
      <c r="P162" s="11" t="s">
        <v>1</v>
      </c>
      <c r="Q162" s="11" t="s">
        <v>1</v>
      </c>
      <c r="R162" s="11" t="s">
        <v>1</v>
      </c>
      <c r="S162" s="11" t="s">
        <v>1</v>
      </c>
      <c r="T162" s="11" t="s">
        <v>1</v>
      </c>
      <c r="U162" s="11" t="s">
        <v>294</v>
      </c>
      <c r="V162" s="21" t="s">
        <v>1</v>
      </c>
    </row>
    <row r="163" spans="1:22" x14ac:dyDescent="0.2">
      <c r="A163" s="27" t="s">
        <v>8</v>
      </c>
      <c r="B163" s="13" t="s">
        <v>293</v>
      </c>
      <c r="C163" s="14"/>
      <c r="D163" s="14"/>
      <c r="E163" s="14"/>
      <c r="F163" s="14"/>
      <c r="G163" s="14"/>
      <c r="H163" s="14"/>
      <c r="I163" s="14"/>
      <c r="J163" s="14"/>
      <c r="K163" s="14"/>
      <c r="L163" s="14"/>
      <c r="M163" s="14"/>
      <c r="N163" s="14"/>
      <c r="O163" s="13" t="s">
        <v>1</v>
      </c>
      <c r="P163" s="13" t="s">
        <v>1</v>
      </c>
      <c r="Q163" s="13" t="s">
        <v>1</v>
      </c>
      <c r="R163" s="13" t="s">
        <v>1</v>
      </c>
      <c r="S163" s="13" t="s">
        <v>1</v>
      </c>
      <c r="T163" s="13" t="s">
        <v>1</v>
      </c>
      <c r="U163" s="13" t="s">
        <v>294</v>
      </c>
      <c r="V163" s="22" t="s">
        <v>1</v>
      </c>
    </row>
    <row r="164" spans="1:22" x14ac:dyDescent="0.2">
      <c r="A164" s="25" t="s">
        <v>8</v>
      </c>
      <c r="B164" s="11" t="s">
        <v>308</v>
      </c>
      <c r="C164" s="12"/>
      <c r="D164" s="12">
        <v>45.228000000000002</v>
      </c>
      <c r="E164" s="12">
        <v>42.021000000000001</v>
      </c>
      <c r="F164" s="12">
        <v>34.914000000000001</v>
      </c>
      <c r="G164" s="12">
        <v>39.165999999999997</v>
      </c>
      <c r="H164" s="12">
        <v>41.353999999999999</v>
      </c>
      <c r="I164" s="12">
        <v>33.186</v>
      </c>
      <c r="J164" s="12">
        <v>24.219000000000001</v>
      </c>
      <c r="K164" s="12">
        <v>24.518999999999998</v>
      </c>
      <c r="L164" s="12">
        <v>26.66</v>
      </c>
      <c r="M164" s="12">
        <v>29.625</v>
      </c>
      <c r="N164" s="12"/>
      <c r="O164" s="11" t="s">
        <v>1</v>
      </c>
      <c r="P164" s="11" t="s">
        <v>1</v>
      </c>
      <c r="Q164" s="11" t="s">
        <v>1</v>
      </c>
      <c r="R164" s="11" t="s">
        <v>1</v>
      </c>
      <c r="S164" s="11" t="s">
        <v>1</v>
      </c>
      <c r="T164" s="11" t="s">
        <v>1</v>
      </c>
      <c r="U164" s="11" t="s">
        <v>294</v>
      </c>
      <c r="V164" s="21" t="s">
        <v>1</v>
      </c>
    </row>
    <row r="165" spans="1:22" x14ac:dyDescent="0.2">
      <c r="A165" s="27" t="s">
        <v>8</v>
      </c>
      <c r="B165" s="13" t="s">
        <v>1102</v>
      </c>
      <c r="C165" s="14"/>
      <c r="D165" s="14"/>
      <c r="E165" s="14">
        <v>78.343090000000004</v>
      </c>
      <c r="F165" s="14">
        <v>81.709289999999996</v>
      </c>
      <c r="G165" s="14">
        <v>78.938609999999997</v>
      </c>
      <c r="H165" s="14">
        <v>74.960459999999998</v>
      </c>
      <c r="I165" s="14">
        <v>82.343249999999998</v>
      </c>
      <c r="J165" s="14">
        <v>80.032520000000005</v>
      </c>
      <c r="K165" s="14"/>
      <c r="L165" s="14"/>
      <c r="M165" s="14"/>
      <c r="N165" s="14"/>
      <c r="O165" s="13" t="s">
        <v>1</v>
      </c>
      <c r="P165" s="13" t="s">
        <v>1</v>
      </c>
      <c r="Q165" s="13" t="s">
        <v>1</v>
      </c>
      <c r="R165" s="13" t="s">
        <v>1</v>
      </c>
      <c r="S165" s="13" t="s">
        <v>1</v>
      </c>
      <c r="T165" s="13" t="s">
        <v>1</v>
      </c>
      <c r="U165" s="13" t="s">
        <v>294</v>
      </c>
      <c r="V165" s="22" t="s">
        <v>1</v>
      </c>
    </row>
    <row r="166" spans="1:22" x14ac:dyDescent="0.2">
      <c r="A166" s="25" t="s">
        <v>8</v>
      </c>
      <c r="B166" s="11" t="s">
        <v>1097</v>
      </c>
      <c r="C166" s="12">
        <v>42</v>
      </c>
      <c r="D166" s="12">
        <v>41</v>
      </c>
      <c r="E166" s="12">
        <v>40</v>
      </c>
      <c r="F166" s="12">
        <v>40</v>
      </c>
      <c r="G166" s="12">
        <v>40</v>
      </c>
      <c r="H166" s="12">
        <v>39</v>
      </c>
      <c r="I166" s="12">
        <v>37</v>
      </c>
      <c r="J166" s="12">
        <v>38</v>
      </c>
      <c r="K166" s="12">
        <v>38</v>
      </c>
      <c r="L166" s="12">
        <v>39</v>
      </c>
      <c r="M166" s="12">
        <v>38</v>
      </c>
      <c r="N166" s="12"/>
      <c r="O166" s="11" t="s">
        <v>1</v>
      </c>
      <c r="P166" s="11" t="s">
        <v>1</v>
      </c>
      <c r="Q166" s="11" t="s">
        <v>1</v>
      </c>
      <c r="R166" s="11" t="s">
        <v>1</v>
      </c>
      <c r="S166" s="11" t="s">
        <v>1</v>
      </c>
      <c r="T166" s="11" t="s">
        <v>1</v>
      </c>
      <c r="U166" s="11" t="s">
        <v>294</v>
      </c>
      <c r="V166" s="21" t="s">
        <v>1</v>
      </c>
    </row>
    <row r="167" spans="1:22" x14ac:dyDescent="0.2">
      <c r="A167" s="27" t="s">
        <v>8</v>
      </c>
      <c r="B167" s="13" t="s">
        <v>1098</v>
      </c>
      <c r="C167" s="14"/>
      <c r="D167" s="14">
        <v>71</v>
      </c>
      <c r="E167" s="14">
        <v>76</v>
      </c>
      <c r="F167" s="14"/>
      <c r="G167" s="14"/>
      <c r="H167" s="14">
        <v>81</v>
      </c>
      <c r="I167" s="14">
        <v>80</v>
      </c>
      <c r="J167" s="14">
        <v>80</v>
      </c>
      <c r="K167" s="14">
        <v>74</v>
      </c>
      <c r="L167" s="14">
        <v>72</v>
      </c>
      <c r="M167" s="14">
        <v>75</v>
      </c>
      <c r="N167" s="14"/>
      <c r="O167" s="13" t="s">
        <v>1</v>
      </c>
      <c r="P167" s="13" t="s">
        <v>1</v>
      </c>
      <c r="Q167" s="13" t="s">
        <v>1</v>
      </c>
      <c r="R167" s="13" t="s">
        <v>1</v>
      </c>
      <c r="S167" s="13" t="s">
        <v>1</v>
      </c>
      <c r="T167" s="13" t="s">
        <v>1</v>
      </c>
      <c r="U167" s="13" t="s">
        <v>294</v>
      </c>
      <c r="V167" s="22" t="s">
        <v>1</v>
      </c>
    </row>
    <row r="168" spans="1:22" x14ac:dyDescent="0.2">
      <c r="A168" s="25" t="s">
        <v>8</v>
      </c>
      <c r="B168" s="11" t="s">
        <v>1099</v>
      </c>
      <c r="C168" s="12">
        <v>13</v>
      </c>
      <c r="D168" s="12">
        <v>14</v>
      </c>
      <c r="E168" s="12">
        <v>14</v>
      </c>
      <c r="F168" s="12">
        <v>14</v>
      </c>
      <c r="G168" s="12">
        <v>16</v>
      </c>
      <c r="H168" s="12">
        <v>16</v>
      </c>
      <c r="I168" s="12">
        <v>17</v>
      </c>
      <c r="J168" s="12">
        <v>18</v>
      </c>
      <c r="K168" s="12">
        <v>19</v>
      </c>
      <c r="L168" s="12">
        <v>20</v>
      </c>
      <c r="M168" s="12">
        <v>20</v>
      </c>
      <c r="N168" s="12"/>
      <c r="O168" s="11" t="s">
        <v>1</v>
      </c>
      <c r="P168" s="11" t="s">
        <v>1</v>
      </c>
      <c r="Q168" s="11" t="s">
        <v>1</v>
      </c>
      <c r="R168" s="11" t="s">
        <v>1</v>
      </c>
      <c r="S168" s="11" t="s">
        <v>1</v>
      </c>
      <c r="T168" s="11" t="s">
        <v>1</v>
      </c>
      <c r="U168" s="11" t="s">
        <v>294</v>
      </c>
      <c r="V168" s="21" t="s">
        <v>1</v>
      </c>
    </row>
    <row r="169" spans="1:22" x14ac:dyDescent="0.2">
      <c r="A169" s="27" t="s">
        <v>8</v>
      </c>
      <c r="B169" s="13" t="s">
        <v>1100</v>
      </c>
      <c r="C169" s="14">
        <v>43</v>
      </c>
      <c r="D169" s="14">
        <v>42</v>
      </c>
      <c r="E169" s="14">
        <v>42</v>
      </c>
      <c r="F169" s="14">
        <v>41</v>
      </c>
      <c r="G169" s="14">
        <v>41</v>
      </c>
      <c r="H169" s="14">
        <v>41</v>
      </c>
      <c r="I169" s="14">
        <v>39</v>
      </c>
      <c r="J169" s="14">
        <v>40</v>
      </c>
      <c r="K169" s="14">
        <v>40</v>
      </c>
      <c r="L169" s="14">
        <v>41</v>
      </c>
      <c r="M169" s="14">
        <v>40</v>
      </c>
      <c r="N169" s="14"/>
      <c r="O169" s="13" t="s">
        <v>1</v>
      </c>
      <c r="P169" s="13" t="s">
        <v>1</v>
      </c>
      <c r="Q169" s="13" t="s">
        <v>1</v>
      </c>
      <c r="R169" s="13" t="s">
        <v>1</v>
      </c>
      <c r="S169" s="13" t="s">
        <v>1</v>
      </c>
      <c r="T169" s="13" t="s">
        <v>1</v>
      </c>
      <c r="U169" s="13" t="s">
        <v>294</v>
      </c>
      <c r="V169" s="22" t="s">
        <v>1</v>
      </c>
    </row>
    <row r="170" spans="1:22" x14ac:dyDescent="0.2">
      <c r="A170" s="25" t="s">
        <v>8</v>
      </c>
      <c r="B170" s="11" t="s">
        <v>1101</v>
      </c>
      <c r="C170" s="12">
        <v>48</v>
      </c>
      <c r="D170" s="12">
        <v>48</v>
      </c>
      <c r="E170" s="12">
        <v>48</v>
      </c>
      <c r="F170" s="12">
        <v>49</v>
      </c>
      <c r="G170" s="12">
        <v>48</v>
      </c>
      <c r="H170" s="12">
        <v>51</v>
      </c>
      <c r="I170" s="12">
        <v>49</v>
      </c>
      <c r="J170" s="12">
        <v>49</v>
      </c>
      <c r="K170" s="12">
        <v>49</v>
      </c>
      <c r="L170" s="12">
        <v>49</v>
      </c>
      <c r="M170" s="12">
        <v>48</v>
      </c>
      <c r="N170" s="12"/>
      <c r="O170" s="11" t="s">
        <v>1</v>
      </c>
      <c r="P170" s="11" t="s">
        <v>1</v>
      </c>
      <c r="Q170" s="11" t="s">
        <v>1</v>
      </c>
      <c r="R170" s="11" t="s">
        <v>1</v>
      </c>
      <c r="S170" s="11" t="s">
        <v>1</v>
      </c>
      <c r="T170" s="11" t="s">
        <v>1</v>
      </c>
      <c r="U170" s="11" t="s">
        <v>294</v>
      </c>
      <c r="V170" s="21" t="s">
        <v>1</v>
      </c>
    </row>
    <row r="171" spans="1:22" x14ac:dyDescent="0.2">
      <c r="A171" s="27" t="s">
        <v>8</v>
      </c>
      <c r="B171" s="13" t="s">
        <v>1103</v>
      </c>
      <c r="C171" s="14"/>
      <c r="D171" s="14">
        <v>30</v>
      </c>
      <c r="E171" s="14"/>
      <c r="F171" s="14"/>
      <c r="G171" s="14"/>
      <c r="H171" s="14"/>
      <c r="I171" s="14"/>
      <c r="J171" s="14"/>
      <c r="K171" s="14">
        <v>25</v>
      </c>
      <c r="L171" s="14">
        <v>23</v>
      </c>
      <c r="M171" s="14">
        <v>23</v>
      </c>
      <c r="N171" s="14"/>
      <c r="O171" s="13" t="s">
        <v>1</v>
      </c>
      <c r="P171" s="13" t="s">
        <v>1</v>
      </c>
      <c r="Q171" s="13" t="s">
        <v>1</v>
      </c>
      <c r="R171" s="13" t="s">
        <v>1</v>
      </c>
      <c r="S171" s="13" t="s">
        <v>1</v>
      </c>
      <c r="T171" s="13" t="s">
        <v>1</v>
      </c>
      <c r="U171" s="13" t="s">
        <v>294</v>
      </c>
      <c r="V171" s="22" t="s">
        <v>1</v>
      </c>
    </row>
    <row r="172" spans="1:22" x14ac:dyDescent="0.2">
      <c r="A172" s="25" t="s">
        <v>8</v>
      </c>
      <c r="B172" s="11" t="s">
        <v>1104</v>
      </c>
      <c r="C172" s="12"/>
      <c r="D172" s="12"/>
      <c r="E172" s="12"/>
      <c r="F172" s="12">
        <v>23</v>
      </c>
      <c r="G172" s="12">
        <v>24</v>
      </c>
      <c r="H172" s="12">
        <v>25</v>
      </c>
      <c r="I172" s="12"/>
      <c r="J172" s="12">
        <v>22</v>
      </c>
      <c r="K172" s="12">
        <v>17</v>
      </c>
      <c r="L172" s="12">
        <v>18</v>
      </c>
      <c r="M172" s="12">
        <v>17</v>
      </c>
      <c r="N172" s="12"/>
      <c r="O172" s="11" t="s">
        <v>1</v>
      </c>
      <c r="P172" s="11" t="s">
        <v>1</v>
      </c>
      <c r="Q172" s="11" t="s">
        <v>1</v>
      </c>
      <c r="R172" s="11" t="s">
        <v>1</v>
      </c>
      <c r="S172" s="11" t="s">
        <v>1</v>
      </c>
      <c r="T172" s="11" t="s">
        <v>1</v>
      </c>
      <c r="U172" s="11" t="s">
        <v>294</v>
      </c>
      <c r="V172" s="21" t="s">
        <v>1</v>
      </c>
    </row>
    <row r="173" spans="1:22" x14ac:dyDescent="0.2">
      <c r="A173" s="27" t="s">
        <v>8</v>
      </c>
      <c r="B173" s="13" t="s">
        <v>1105</v>
      </c>
      <c r="C173" s="14">
        <v>49</v>
      </c>
      <c r="D173" s="14">
        <v>49</v>
      </c>
      <c r="E173" s="14">
        <v>52</v>
      </c>
      <c r="F173" s="14">
        <v>53</v>
      </c>
      <c r="G173" s="14">
        <v>48</v>
      </c>
      <c r="H173" s="14">
        <v>46</v>
      </c>
      <c r="I173" s="14">
        <v>44</v>
      </c>
      <c r="J173" s="14">
        <v>42</v>
      </c>
      <c r="K173" s="14">
        <v>42</v>
      </c>
      <c r="L173" s="14">
        <v>41</v>
      </c>
      <c r="M173" s="14">
        <v>40</v>
      </c>
      <c r="N173" s="14"/>
      <c r="O173" s="13" t="s">
        <v>1</v>
      </c>
      <c r="P173" s="13" t="s">
        <v>1</v>
      </c>
      <c r="Q173" s="13" t="s">
        <v>1</v>
      </c>
      <c r="R173" s="13" t="s">
        <v>1</v>
      </c>
      <c r="S173" s="13" t="s">
        <v>1</v>
      </c>
      <c r="T173" s="13" t="s">
        <v>1</v>
      </c>
      <c r="U173" s="13" t="s">
        <v>294</v>
      </c>
      <c r="V173" s="22" t="s">
        <v>1</v>
      </c>
    </row>
    <row r="174" spans="1:22" x14ac:dyDescent="0.2">
      <c r="A174" s="25" t="s">
        <v>8</v>
      </c>
      <c r="B174" s="11" t="s">
        <v>1106</v>
      </c>
      <c r="C174" s="12">
        <v>30</v>
      </c>
      <c r="D174" s="12">
        <v>26</v>
      </c>
      <c r="E174" s="12">
        <v>30</v>
      </c>
      <c r="F174" s="12">
        <v>26</v>
      </c>
      <c r="G174" s="12">
        <v>26</v>
      </c>
      <c r="H174" s="12">
        <v>27</v>
      </c>
      <c r="I174" s="12">
        <v>27</v>
      </c>
      <c r="J174" s="12">
        <v>25</v>
      </c>
      <c r="K174" s="12">
        <v>23</v>
      </c>
      <c r="L174" s="12">
        <v>23</v>
      </c>
      <c r="M174" s="12">
        <v>23</v>
      </c>
      <c r="N174" s="12"/>
      <c r="O174" s="11" t="s">
        <v>1</v>
      </c>
      <c r="P174" s="11" t="s">
        <v>1</v>
      </c>
      <c r="Q174" s="11" t="s">
        <v>1</v>
      </c>
      <c r="R174" s="11" t="s">
        <v>1</v>
      </c>
      <c r="S174" s="11" t="s">
        <v>1</v>
      </c>
      <c r="T174" s="11" t="s">
        <v>1</v>
      </c>
      <c r="U174" s="11" t="s">
        <v>294</v>
      </c>
      <c r="V174" s="21" t="s">
        <v>1</v>
      </c>
    </row>
    <row r="175" spans="1:22" x14ac:dyDescent="0.2">
      <c r="A175" s="27" t="s">
        <v>8</v>
      </c>
      <c r="B175" s="13" t="s">
        <v>1107</v>
      </c>
      <c r="C175" s="14"/>
      <c r="D175" s="14">
        <v>16</v>
      </c>
      <c r="E175" s="14"/>
      <c r="F175" s="14"/>
      <c r="G175" s="14"/>
      <c r="H175" s="14"/>
      <c r="I175" s="14"/>
      <c r="J175" s="14"/>
      <c r="K175" s="14">
        <v>18</v>
      </c>
      <c r="L175" s="14">
        <v>23</v>
      </c>
      <c r="M175" s="14">
        <v>23</v>
      </c>
      <c r="N175" s="14"/>
      <c r="O175" s="13" t="s">
        <v>1</v>
      </c>
      <c r="P175" s="13" t="s">
        <v>1</v>
      </c>
      <c r="Q175" s="13" t="s">
        <v>1</v>
      </c>
      <c r="R175" s="13" t="s">
        <v>1</v>
      </c>
      <c r="S175" s="13" t="s">
        <v>1</v>
      </c>
      <c r="T175" s="13" t="s">
        <v>1</v>
      </c>
      <c r="U175" s="13" t="s">
        <v>294</v>
      </c>
      <c r="V175" s="22" t="s">
        <v>1</v>
      </c>
    </row>
    <row r="176" spans="1:22" x14ac:dyDescent="0.2">
      <c r="A176" s="25" t="s">
        <v>8</v>
      </c>
      <c r="B176" s="11" t="s">
        <v>1108</v>
      </c>
      <c r="C176" s="12">
        <v>10.54887635</v>
      </c>
      <c r="D176" s="12">
        <v>11.127631729999999</v>
      </c>
      <c r="E176" s="12">
        <v>11.310064649999999</v>
      </c>
      <c r="F176" s="12">
        <v>12.219491359999999</v>
      </c>
      <c r="G176" s="12">
        <v>13.889962430000001</v>
      </c>
      <c r="H176" s="12">
        <v>14.94864196</v>
      </c>
      <c r="I176" s="12">
        <v>13.663827510000001</v>
      </c>
      <c r="J176" s="12">
        <v>13.2802007</v>
      </c>
      <c r="K176" s="12">
        <v>14.151068130000001</v>
      </c>
      <c r="L176" s="12">
        <v>15.19292658</v>
      </c>
      <c r="M176" s="12">
        <v>15.00036439</v>
      </c>
      <c r="N176" s="12"/>
      <c r="O176" s="11" t="s">
        <v>1</v>
      </c>
      <c r="P176" s="11" t="s">
        <v>1</v>
      </c>
      <c r="Q176" s="11" t="s">
        <v>1</v>
      </c>
      <c r="R176" s="11" t="s">
        <v>1</v>
      </c>
      <c r="S176" s="11" t="s">
        <v>1</v>
      </c>
      <c r="T176" s="11" t="s">
        <v>1</v>
      </c>
      <c r="U176" s="11" t="s">
        <v>294</v>
      </c>
      <c r="V176" s="21" t="s">
        <v>1</v>
      </c>
    </row>
    <row r="177" spans="1:22" x14ac:dyDescent="0.2">
      <c r="A177" s="27" t="s">
        <v>9</v>
      </c>
      <c r="B177" s="13" t="s">
        <v>1109</v>
      </c>
      <c r="C177" s="14">
        <v>65.713939999999994</v>
      </c>
      <c r="D177" s="14">
        <v>69.317859999999996</v>
      </c>
      <c r="E177" s="14">
        <v>74.371030000000005</v>
      </c>
      <c r="F177" s="14">
        <v>83.902649999999994</v>
      </c>
      <c r="G177" s="14"/>
      <c r="H177" s="14"/>
      <c r="I177" s="14"/>
      <c r="J177" s="14"/>
      <c r="K177" s="14"/>
      <c r="L177" s="14"/>
      <c r="M177" s="14"/>
      <c r="N177" s="14"/>
      <c r="O177" s="13" t="s">
        <v>1</v>
      </c>
      <c r="P177" s="13" t="s">
        <v>1</v>
      </c>
      <c r="Q177" s="13" t="s">
        <v>1</v>
      </c>
      <c r="R177" s="13" t="s">
        <v>1</v>
      </c>
      <c r="S177" s="13" t="s">
        <v>1</v>
      </c>
      <c r="T177" s="13" t="s">
        <v>1</v>
      </c>
      <c r="U177" s="13" t="s">
        <v>294</v>
      </c>
      <c r="V177" s="22" t="s">
        <v>1</v>
      </c>
    </row>
    <row r="178" spans="1:22" x14ac:dyDescent="0.2">
      <c r="A178" s="25" t="s">
        <v>9</v>
      </c>
      <c r="B178" s="11" t="s">
        <v>1110</v>
      </c>
      <c r="C178" s="12">
        <v>49.61495</v>
      </c>
      <c r="D178" s="12">
        <v>57.191099999999999</v>
      </c>
      <c r="E178" s="12">
        <v>66.21387</v>
      </c>
      <c r="F178" s="12">
        <v>64.049419999999998</v>
      </c>
      <c r="G178" s="12"/>
      <c r="H178" s="12"/>
      <c r="I178" s="12"/>
      <c r="J178" s="12"/>
      <c r="K178" s="12"/>
      <c r="L178" s="12"/>
      <c r="M178" s="12"/>
      <c r="N178" s="12"/>
      <c r="O178" s="11" t="s">
        <v>1</v>
      </c>
      <c r="P178" s="11" t="s">
        <v>1</v>
      </c>
      <c r="Q178" s="11" t="s">
        <v>1</v>
      </c>
      <c r="R178" s="11" t="s">
        <v>1</v>
      </c>
      <c r="S178" s="11" t="s">
        <v>1</v>
      </c>
      <c r="T178" s="11" t="s">
        <v>1</v>
      </c>
      <c r="U178" s="11" t="s">
        <v>294</v>
      </c>
      <c r="V178" s="21" t="s">
        <v>1</v>
      </c>
    </row>
    <row r="179" spans="1:22" x14ac:dyDescent="0.2">
      <c r="A179" s="27" t="s">
        <v>9</v>
      </c>
      <c r="B179" s="13" t="s">
        <v>1092</v>
      </c>
      <c r="C179" s="14"/>
      <c r="D179" s="14"/>
      <c r="E179" s="14"/>
      <c r="F179" s="14"/>
      <c r="G179" s="14"/>
      <c r="H179" s="14"/>
      <c r="I179" s="14"/>
      <c r="J179" s="14"/>
      <c r="K179" s="14"/>
      <c r="L179" s="14"/>
      <c r="M179" s="14"/>
      <c r="N179" s="14"/>
      <c r="O179" s="13"/>
      <c r="P179" s="13"/>
      <c r="Q179" s="13"/>
      <c r="R179" s="13"/>
      <c r="S179" s="13"/>
      <c r="T179" s="13"/>
      <c r="U179" s="13" t="s">
        <v>294</v>
      </c>
      <c r="V179" s="22"/>
    </row>
    <row r="180" spans="1:22" x14ac:dyDescent="0.2">
      <c r="A180" s="25" t="s">
        <v>9</v>
      </c>
      <c r="B180" s="11" t="s">
        <v>1093</v>
      </c>
      <c r="C180" s="12">
        <v>2.461E-2</v>
      </c>
      <c r="D180" s="12">
        <v>3.2800000000000003E-2</v>
      </c>
      <c r="E180" s="12">
        <v>2.5020000000000001E-2</v>
      </c>
      <c r="F180" s="12">
        <v>2.4279999999999999E-2</v>
      </c>
      <c r="G180" s="12">
        <v>2.7130000000000001E-2</v>
      </c>
      <c r="H180" s="12"/>
      <c r="I180" s="12"/>
      <c r="J180" s="12"/>
      <c r="K180" s="12"/>
      <c r="L180" s="12"/>
      <c r="M180" s="12"/>
      <c r="N180" s="12"/>
      <c r="O180" s="11" t="s">
        <v>1</v>
      </c>
      <c r="P180" s="11" t="s">
        <v>1</v>
      </c>
      <c r="Q180" s="11" t="s">
        <v>1</v>
      </c>
      <c r="R180" s="11" t="s">
        <v>1</v>
      </c>
      <c r="S180" s="11" t="s">
        <v>1</v>
      </c>
      <c r="T180" s="11" t="s">
        <v>1</v>
      </c>
      <c r="U180" s="11" t="s">
        <v>294</v>
      </c>
      <c r="V180" s="21" t="s">
        <v>1</v>
      </c>
    </row>
    <row r="181" spans="1:22" x14ac:dyDescent="0.2">
      <c r="A181" s="27" t="s">
        <v>9</v>
      </c>
      <c r="B181" s="13" t="s">
        <v>1094</v>
      </c>
      <c r="C181" s="14">
        <v>48.90164</v>
      </c>
      <c r="D181" s="14">
        <v>50.769640000000003</v>
      </c>
      <c r="E181" s="14">
        <v>45.057780000000001</v>
      </c>
      <c r="F181" s="14">
        <v>49.940710000000003</v>
      </c>
      <c r="G181" s="14">
        <v>43.99409</v>
      </c>
      <c r="H181" s="14"/>
      <c r="I181" s="14"/>
      <c r="J181" s="14"/>
      <c r="K181" s="14"/>
      <c r="L181" s="14"/>
      <c r="M181" s="14"/>
      <c r="N181" s="14"/>
      <c r="O181" s="13" t="s">
        <v>1</v>
      </c>
      <c r="P181" s="13" t="s">
        <v>1</v>
      </c>
      <c r="Q181" s="13" t="s">
        <v>1</v>
      </c>
      <c r="R181" s="13" t="s">
        <v>1</v>
      </c>
      <c r="S181" s="13" t="s">
        <v>1</v>
      </c>
      <c r="T181" s="13" t="s">
        <v>1</v>
      </c>
      <c r="U181" s="13" t="s">
        <v>294</v>
      </c>
      <c r="V181" s="22" t="s">
        <v>1</v>
      </c>
    </row>
    <row r="182" spans="1:22" x14ac:dyDescent="0.2">
      <c r="A182" s="25" t="s">
        <v>9</v>
      </c>
      <c r="B182" s="11" t="s">
        <v>1095</v>
      </c>
      <c r="C182" s="12">
        <v>25.143249999999998</v>
      </c>
      <c r="D182" s="12">
        <v>25.130520000000001</v>
      </c>
      <c r="E182" s="12"/>
      <c r="F182" s="12">
        <v>27.270209999999999</v>
      </c>
      <c r="G182" s="12">
        <v>24.091190000000001</v>
      </c>
      <c r="H182" s="12"/>
      <c r="I182" s="12"/>
      <c r="J182" s="12"/>
      <c r="K182" s="12"/>
      <c r="L182" s="12"/>
      <c r="M182" s="12"/>
      <c r="N182" s="12"/>
      <c r="O182" s="11" t="s">
        <v>1</v>
      </c>
      <c r="P182" s="11" t="s">
        <v>1</v>
      </c>
      <c r="Q182" s="11" t="s">
        <v>1</v>
      </c>
      <c r="R182" s="11" t="s">
        <v>1</v>
      </c>
      <c r="S182" s="11" t="s">
        <v>1</v>
      </c>
      <c r="T182" s="11" t="s">
        <v>1</v>
      </c>
      <c r="U182" s="11" t="s">
        <v>294</v>
      </c>
      <c r="V182" s="21" t="s">
        <v>1</v>
      </c>
    </row>
    <row r="183" spans="1:22" x14ac:dyDescent="0.2">
      <c r="A183" s="27" t="s">
        <v>9</v>
      </c>
      <c r="B183" s="13" t="s">
        <v>1088</v>
      </c>
      <c r="C183" s="14"/>
      <c r="D183" s="14"/>
      <c r="E183" s="14"/>
      <c r="F183" s="14"/>
      <c r="G183" s="14"/>
      <c r="H183" s="14"/>
      <c r="I183" s="14"/>
      <c r="J183" s="14"/>
      <c r="K183" s="14"/>
      <c r="L183" s="14"/>
      <c r="M183" s="14"/>
      <c r="N183" s="14"/>
      <c r="O183" s="13"/>
      <c r="P183" s="13"/>
      <c r="Q183" s="13"/>
      <c r="R183" s="13"/>
      <c r="S183" s="13"/>
      <c r="T183" s="13"/>
      <c r="U183" s="13" t="s">
        <v>294</v>
      </c>
      <c r="V183" s="22"/>
    </row>
    <row r="184" spans="1:22" x14ac:dyDescent="0.2">
      <c r="A184" s="25" t="s">
        <v>9</v>
      </c>
      <c r="B184" s="11" t="s">
        <v>1089</v>
      </c>
      <c r="C184" s="12">
        <v>2.196E-2</v>
      </c>
      <c r="D184" s="12">
        <v>2.8080000000000001E-2</v>
      </c>
      <c r="E184" s="12">
        <v>2.3290000000000002E-2</v>
      </c>
      <c r="F184" s="12">
        <v>2.3199999999999998E-2</v>
      </c>
      <c r="G184" s="12">
        <v>2.6419999999999999E-2</v>
      </c>
      <c r="H184" s="12">
        <v>2.768E-2</v>
      </c>
      <c r="I184" s="12"/>
      <c r="J184" s="12"/>
      <c r="K184" s="12"/>
      <c r="L184" s="12"/>
      <c r="M184" s="12"/>
      <c r="N184" s="12"/>
      <c r="O184" s="11" t="s">
        <v>1</v>
      </c>
      <c r="P184" s="11" t="s">
        <v>1</v>
      </c>
      <c r="Q184" s="11" t="s">
        <v>1</v>
      </c>
      <c r="R184" s="11" t="s">
        <v>1</v>
      </c>
      <c r="S184" s="11" t="s">
        <v>1</v>
      </c>
      <c r="T184" s="11" t="s">
        <v>1</v>
      </c>
      <c r="U184" s="11" t="s">
        <v>294</v>
      </c>
      <c r="V184" s="21" t="s">
        <v>1</v>
      </c>
    </row>
    <row r="185" spans="1:22" x14ac:dyDescent="0.2">
      <c r="A185" s="27" t="s">
        <v>9</v>
      </c>
      <c r="B185" s="13" t="s">
        <v>1090</v>
      </c>
      <c r="C185" s="14">
        <v>51.78716</v>
      </c>
      <c r="D185" s="14">
        <v>53.267330000000001</v>
      </c>
      <c r="E185" s="14">
        <v>45.417610000000003</v>
      </c>
      <c r="F185" s="14">
        <v>49.700449999999996</v>
      </c>
      <c r="G185" s="14">
        <v>43.995559999999998</v>
      </c>
      <c r="H185" s="14">
        <v>45.429989999999997</v>
      </c>
      <c r="I185" s="14"/>
      <c r="J185" s="14"/>
      <c r="K185" s="14"/>
      <c r="L185" s="14"/>
      <c r="M185" s="14"/>
      <c r="N185" s="14"/>
      <c r="O185" s="13" t="s">
        <v>1</v>
      </c>
      <c r="P185" s="13" t="s">
        <v>1</v>
      </c>
      <c r="Q185" s="13" t="s">
        <v>1</v>
      </c>
      <c r="R185" s="13" t="s">
        <v>1</v>
      </c>
      <c r="S185" s="13" t="s">
        <v>1</v>
      </c>
      <c r="T185" s="13" t="s">
        <v>1</v>
      </c>
      <c r="U185" s="13" t="s">
        <v>294</v>
      </c>
      <c r="V185" s="22" t="s">
        <v>1</v>
      </c>
    </row>
    <row r="186" spans="1:22" x14ac:dyDescent="0.2">
      <c r="A186" s="25" t="s">
        <v>9</v>
      </c>
      <c r="B186" s="11" t="s">
        <v>1091</v>
      </c>
      <c r="C186" s="12">
        <v>24.36195</v>
      </c>
      <c r="D186" s="12">
        <v>24.892749999999999</v>
      </c>
      <c r="E186" s="12">
        <v>27.917190000000002</v>
      </c>
      <c r="F186" s="12">
        <v>27.356010000000001</v>
      </c>
      <c r="G186" s="12">
        <v>24.21594</v>
      </c>
      <c r="H186" s="12">
        <v>26.817170000000001</v>
      </c>
      <c r="I186" s="12"/>
      <c r="J186" s="12"/>
      <c r="K186" s="12"/>
      <c r="L186" s="12"/>
      <c r="M186" s="12"/>
      <c r="N186" s="12"/>
      <c r="O186" s="11" t="s">
        <v>1</v>
      </c>
      <c r="P186" s="11" t="s">
        <v>1</v>
      </c>
      <c r="Q186" s="11" t="s">
        <v>1</v>
      </c>
      <c r="R186" s="11" t="s">
        <v>1</v>
      </c>
      <c r="S186" s="11" t="s">
        <v>1</v>
      </c>
      <c r="T186" s="11" t="s">
        <v>1</v>
      </c>
      <c r="U186" s="11" t="s">
        <v>294</v>
      </c>
      <c r="V186" s="21" t="s">
        <v>1</v>
      </c>
    </row>
    <row r="187" spans="1:22" x14ac:dyDescent="0.2">
      <c r="A187" s="27" t="s">
        <v>9</v>
      </c>
      <c r="B187" s="13" t="s">
        <v>1096</v>
      </c>
      <c r="C187" s="14"/>
      <c r="D187" s="14"/>
      <c r="E187" s="14"/>
      <c r="F187" s="14"/>
      <c r="G187" s="14"/>
      <c r="H187" s="14"/>
      <c r="I187" s="14"/>
      <c r="J187" s="14"/>
      <c r="K187" s="14"/>
      <c r="L187" s="14"/>
      <c r="M187" s="14"/>
      <c r="N187" s="14"/>
      <c r="O187" s="13"/>
      <c r="P187" s="13"/>
      <c r="Q187" s="13"/>
      <c r="R187" s="13"/>
      <c r="S187" s="13"/>
      <c r="T187" s="13"/>
      <c r="U187" s="13" t="s">
        <v>294</v>
      </c>
      <c r="V187" s="22"/>
    </row>
    <row r="188" spans="1:22" x14ac:dyDescent="0.2">
      <c r="A188" s="25" t="s">
        <v>9</v>
      </c>
      <c r="B188" s="11" t="s">
        <v>293</v>
      </c>
      <c r="C188" s="12"/>
      <c r="D188" s="12"/>
      <c r="E188" s="12"/>
      <c r="F188" s="12"/>
      <c r="G188" s="12"/>
      <c r="H188" s="12"/>
      <c r="I188" s="12"/>
      <c r="J188" s="12"/>
      <c r="K188" s="12"/>
      <c r="L188" s="12"/>
      <c r="M188" s="12"/>
      <c r="N188" s="12"/>
      <c r="O188" s="11" t="s">
        <v>1</v>
      </c>
      <c r="P188" s="11" t="s">
        <v>1</v>
      </c>
      <c r="Q188" s="11" t="s">
        <v>1</v>
      </c>
      <c r="R188" s="11" t="s">
        <v>1</v>
      </c>
      <c r="S188" s="11" t="s">
        <v>1</v>
      </c>
      <c r="T188" s="11" t="s">
        <v>1</v>
      </c>
      <c r="U188" s="11" t="s">
        <v>294</v>
      </c>
      <c r="V188" s="21" t="s">
        <v>1</v>
      </c>
    </row>
    <row r="189" spans="1:22" x14ac:dyDescent="0.2">
      <c r="A189" s="27" t="s">
        <v>9</v>
      </c>
      <c r="B189" s="13" t="s">
        <v>308</v>
      </c>
      <c r="C189" s="14"/>
      <c r="D189" s="14">
        <v>9.4</v>
      </c>
      <c r="E189" s="14">
        <v>8.8550000000000004</v>
      </c>
      <c r="F189" s="14">
        <v>12.814</v>
      </c>
      <c r="G189" s="14">
        <v>7.5830000000000002</v>
      </c>
      <c r="H189" s="14">
        <v>6.0270000000000001</v>
      </c>
      <c r="I189" s="14">
        <v>4.9580000000000002</v>
      </c>
      <c r="J189" s="14">
        <v>3.4710000000000001</v>
      </c>
      <c r="K189" s="14">
        <v>3.2440000000000002</v>
      </c>
      <c r="L189" s="14">
        <v>5.9560000000000004</v>
      </c>
      <c r="M189" s="14">
        <v>2.2519999999999998</v>
      </c>
      <c r="N189" s="14"/>
      <c r="O189" s="13" t="s">
        <v>1</v>
      </c>
      <c r="P189" s="13" t="s">
        <v>1</v>
      </c>
      <c r="Q189" s="13" t="s">
        <v>1</v>
      </c>
      <c r="R189" s="13" t="s">
        <v>1</v>
      </c>
      <c r="S189" s="13" t="s">
        <v>1</v>
      </c>
      <c r="T189" s="13" t="s">
        <v>1</v>
      </c>
      <c r="U189" s="13" t="s">
        <v>294</v>
      </c>
      <c r="V189" s="22" t="s">
        <v>1</v>
      </c>
    </row>
    <row r="190" spans="1:22" x14ac:dyDescent="0.2">
      <c r="A190" s="25" t="s">
        <v>9</v>
      </c>
      <c r="B190" s="11" t="s">
        <v>1102</v>
      </c>
      <c r="C190" s="12">
        <v>76.17107</v>
      </c>
      <c r="D190" s="12">
        <v>78.188159999999996</v>
      </c>
      <c r="E190" s="12">
        <v>73.358090000000004</v>
      </c>
      <c r="F190" s="12">
        <v>77.079660000000004</v>
      </c>
      <c r="G190" s="12">
        <v>68.237920000000003</v>
      </c>
      <c r="H190" s="12">
        <v>72.274839999999998</v>
      </c>
      <c r="I190" s="12"/>
      <c r="J190" s="12"/>
      <c r="K190" s="12"/>
      <c r="L190" s="12"/>
      <c r="M190" s="12"/>
      <c r="N190" s="12"/>
      <c r="O190" s="11" t="s">
        <v>1</v>
      </c>
      <c r="P190" s="11" t="s">
        <v>1</v>
      </c>
      <c r="Q190" s="11" t="s">
        <v>1</v>
      </c>
      <c r="R190" s="11" t="s">
        <v>1</v>
      </c>
      <c r="S190" s="11" t="s">
        <v>1</v>
      </c>
      <c r="T190" s="11" t="s">
        <v>1</v>
      </c>
      <c r="U190" s="11" t="s">
        <v>294</v>
      </c>
      <c r="V190" s="21" t="s">
        <v>1</v>
      </c>
    </row>
    <row r="191" spans="1:22" x14ac:dyDescent="0.2">
      <c r="A191" s="27" t="s">
        <v>9</v>
      </c>
      <c r="B191" s="13" t="s">
        <v>1097</v>
      </c>
      <c r="C191" s="14"/>
      <c r="D191" s="14">
        <v>8</v>
      </c>
      <c r="E191" s="14">
        <v>8</v>
      </c>
      <c r="F191" s="14">
        <v>8</v>
      </c>
      <c r="G191" s="14">
        <v>8</v>
      </c>
      <c r="H191" s="14">
        <v>8</v>
      </c>
      <c r="I191" s="14">
        <v>7</v>
      </c>
      <c r="J191" s="14">
        <v>6</v>
      </c>
      <c r="K191" s="14">
        <v>6</v>
      </c>
      <c r="L191" s="14">
        <v>3</v>
      </c>
      <c r="M191" s="14">
        <v>3</v>
      </c>
      <c r="N191" s="14"/>
      <c r="O191" s="13" t="s">
        <v>1</v>
      </c>
      <c r="P191" s="13" t="s">
        <v>1</v>
      </c>
      <c r="Q191" s="13" t="s">
        <v>1</v>
      </c>
      <c r="R191" s="13" t="s">
        <v>1</v>
      </c>
      <c r="S191" s="13" t="s">
        <v>1</v>
      </c>
      <c r="T191" s="13" t="s">
        <v>1</v>
      </c>
      <c r="U191" s="13" t="s">
        <v>294</v>
      </c>
      <c r="V191" s="22" t="s">
        <v>1</v>
      </c>
    </row>
    <row r="192" spans="1:22" x14ac:dyDescent="0.2">
      <c r="A192" s="25" t="s">
        <v>9</v>
      </c>
      <c r="B192" s="11" t="s">
        <v>1098</v>
      </c>
      <c r="C192" s="12"/>
      <c r="D192" s="12">
        <v>13</v>
      </c>
      <c r="E192" s="12">
        <v>20</v>
      </c>
      <c r="F192" s="12">
        <v>34</v>
      </c>
      <c r="G192" s="12">
        <v>36</v>
      </c>
      <c r="H192" s="12">
        <v>36</v>
      </c>
      <c r="I192" s="12">
        <v>58</v>
      </c>
      <c r="J192" s="12">
        <v>57</v>
      </c>
      <c r="K192" s="12">
        <v>53</v>
      </c>
      <c r="L192" s="12">
        <v>51</v>
      </c>
      <c r="M192" s="12">
        <v>46</v>
      </c>
      <c r="N192" s="12"/>
      <c r="O192" s="11" t="s">
        <v>1</v>
      </c>
      <c r="P192" s="11" t="s">
        <v>1</v>
      </c>
      <c r="Q192" s="11" t="s">
        <v>1</v>
      </c>
      <c r="R192" s="11" t="s">
        <v>1</v>
      </c>
      <c r="S192" s="11" t="s">
        <v>1</v>
      </c>
      <c r="T192" s="11" t="s">
        <v>1</v>
      </c>
      <c r="U192" s="11" t="s">
        <v>294</v>
      </c>
      <c r="V192" s="21" t="s">
        <v>1</v>
      </c>
    </row>
    <row r="193" spans="1:22" x14ac:dyDescent="0.2">
      <c r="A193" s="27" t="s">
        <v>9</v>
      </c>
      <c r="B193" s="13" t="s">
        <v>1099</v>
      </c>
      <c r="C193" s="14">
        <v>1</v>
      </c>
      <c r="D193" s="14">
        <v>1</v>
      </c>
      <c r="E193" s="14">
        <v>1</v>
      </c>
      <c r="F193" s="14">
        <v>1</v>
      </c>
      <c r="G193" s="14">
        <v>1</v>
      </c>
      <c r="H193" s="14">
        <v>1</v>
      </c>
      <c r="I193" s="14">
        <v>1</v>
      </c>
      <c r="J193" s="14">
        <v>2</v>
      </c>
      <c r="K193" s="14">
        <v>2</v>
      </c>
      <c r="L193" s="14">
        <v>2</v>
      </c>
      <c r="M193" s="14">
        <v>2</v>
      </c>
      <c r="N193" s="14"/>
      <c r="O193" s="13" t="s">
        <v>1</v>
      </c>
      <c r="P193" s="13" t="s">
        <v>1</v>
      </c>
      <c r="Q193" s="13" t="s">
        <v>1</v>
      </c>
      <c r="R193" s="13" t="s">
        <v>1</v>
      </c>
      <c r="S193" s="13" t="s">
        <v>1</v>
      </c>
      <c r="T193" s="13" t="s">
        <v>1</v>
      </c>
      <c r="U193" s="13" t="s">
        <v>294</v>
      </c>
      <c r="V193" s="22" t="s">
        <v>1</v>
      </c>
    </row>
    <row r="194" spans="1:22" x14ac:dyDescent="0.2">
      <c r="A194" s="25" t="s">
        <v>9</v>
      </c>
      <c r="B194" s="11" t="s">
        <v>1100</v>
      </c>
      <c r="C194" s="12"/>
      <c r="D194" s="12">
        <v>9</v>
      </c>
      <c r="E194" s="12">
        <v>9</v>
      </c>
      <c r="F194" s="12">
        <v>9</v>
      </c>
      <c r="G194" s="12">
        <v>8</v>
      </c>
      <c r="H194" s="12">
        <v>9</v>
      </c>
      <c r="I194" s="12">
        <v>9</v>
      </c>
      <c r="J194" s="12">
        <v>9</v>
      </c>
      <c r="K194" s="12">
        <v>8</v>
      </c>
      <c r="L194" s="12">
        <v>7</v>
      </c>
      <c r="M194" s="12">
        <v>7</v>
      </c>
      <c r="N194" s="12"/>
      <c r="O194" s="11" t="s">
        <v>1</v>
      </c>
      <c r="P194" s="11" t="s">
        <v>1</v>
      </c>
      <c r="Q194" s="11" t="s">
        <v>1</v>
      </c>
      <c r="R194" s="11" t="s">
        <v>1</v>
      </c>
      <c r="S194" s="11" t="s">
        <v>1</v>
      </c>
      <c r="T194" s="11" t="s">
        <v>1</v>
      </c>
      <c r="U194" s="11" t="s">
        <v>294</v>
      </c>
      <c r="V194" s="21" t="s">
        <v>1</v>
      </c>
    </row>
    <row r="195" spans="1:22" x14ac:dyDescent="0.2">
      <c r="A195" s="27" t="s">
        <v>9</v>
      </c>
      <c r="B195" s="13" t="s">
        <v>1101</v>
      </c>
      <c r="C195" s="14"/>
      <c r="D195" s="14">
        <v>13</v>
      </c>
      <c r="E195" s="14">
        <v>12</v>
      </c>
      <c r="F195" s="14">
        <v>13</v>
      </c>
      <c r="G195" s="14">
        <v>10</v>
      </c>
      <c r="H195" s="14">
        <v>14</v>
      </c>
      <c r="I195" s="14">
        <v>16</v>
      </c>
      <c r="J195" s="14">
        <v>19</v>
      </c>
      <c r="K195" s="14">
        <v>16</v>
      </c>
      <c r="L195" s="14">
        <v>14</v>
      </c>
      <c r="M195" s="14">
        <v>13</v>
      </c>
      <c r="N195" s="14"/>
      <c r="O195" s="13" t="s">
        <v>1</v>
      </c>
      <c r="P195" s="13" t="s">
        <v>1</v>
      </c>
      <c r="Q195" s="13" t="s">
        <v>1</v>
      </c>
      <c r="R195" s="13" t="s">
        <v>1</v>
      </c>
      <c r="S195" s="13" t="s">
        <v>1</v>
      </c>
      <c r="T195" s="13" t="s">
        <v>1</v>
      </c>
      <c r="U195" s="13" t="s">
        <v>294</v>
      </c>
      <c r="V195" s="22" t="s">
        <v>1</v>
      </c>
    </row>
    <row r="196" spans="1:22" x14ac:dyDescent="0.2">
      <c r="A196" s="25" t="s">
        <v>9</v>
      </c>
      <c r="B196" s="11" t="s">
        <v>1103</v>
      </c>
      <c r="C196" s="12"/>
      <c r="D196" s="12">
        <v>24</v>
      </c>
      <c r="E196" s="12"/>
      <c r="F196" s="12"/>
      <c r="G196" s="12"/>
      <c r="H196" s="12"/>
      <c r="I196" s="12">
        <v>43</v>
      </c>
      <c r="J196" s="12">
        <v>41</v>
      </c>
      <c r="K196" s="12"/>
      <c r="L196" s="12">
        <v>54</v>
      </c>
      <c r="M196" s="12">
        <v>36</v>
      </c>
      <c r="N196" s="12"/>
      <c r="O196" s="11" t="s">
        <v>1</v>
      </c>
      <c r="P196" s="11" t="s">
        <v>1</v>
      </c>
      <c r="Q196" s="11" t="s">
        <v>1</v>
      </c>
      <c r="R196" s="11" t="s">
        <v>1</v>
      </c>
      <c r="S196" s="11" t="s">
        <v>1</v>
      </c>
      <c r="T196" s="11" t="s">
        <v>1</v>
      </c>
      <c r="U196" s="11" t="s">
        <v>294</v>
      </c>
      <c r="V196" s="21" t="s">
        <v>1</v>
      </c>
    </row>
    <row r="197" spans="1:22" x14ac:dyDescent="0.2">
      <c r="A197" s="27" t="s">
        <v>9</v>
      </c>
      <c r="B197" s="13" t="s">
        <v>1104</v>
      </c>
      <c r="C197" s="14"/>
      <c r="D197" s="14">
        <v>33</v>
      </c>
      <c r="E197" s="14">
        <v>34</v>
      </c>
      <c r="F197" s="14">
        <v>35</v>
      </c>
      <c r="G197" s="14">
        <v>33</v>
      </c>
      <c r="H197" s="14">
        <v>34</v>
      </c>
      <c r="I197" s="14">
        <v>35</v>
      </c>
      <c r="J197" s="14">
        <v>34</v>
      </c>
      <c r="K197" s="14">
        <v>35</v>
      </c>
      <c r="L197" s="14">
        <v>32</v>
      </c>
      <c r="M197" s="14">
        <v>38</v>
      </c>
      <c r="N197" s="14"/>
      <c r="O197" s="13" t="s">
        <v>1</v>
      </c>
      <c r="P197" s="13" t="s">
        <v>1</v>
      </c>
      <c r="Q197" s="13" t="s">
        <v>1</v>
      </c>
      <c r="R197" s="13" t="s">
        <v>1</v>
      </c>
      <c r="S197" s="13" t="s">
        <v>1</v>
      </c>
      <c r="T197" s="13" t="s">
        <v>1</v>
      </c>
      <c r="U197" s="13" t="s">
        <v>294</v>
      </c>
      <c r="V197" s="22" t="s">
        <v>1</v>
      </c>
    </row>
    <row r="198" spans="1:22" x14ac:dyDescent="0.2">
      <c r="A198" s="25" t="s">
        <v>9</v>
      </c>
      <c r="B198" s="11" t="s">
        <v>1105</v>
      </c>
      <c r="C198" s="12"/>
      <c r="D198" s="12">
        <v>51</v>
      </c>
      <c r="E198" s="12">
        <v>51</v>
      </c>
      <c r="F198" s="12">
        <v>48</v>
      </c>
      <c r="G198" s="12">
        <v>47</v>
      </c>
      <c r="H198" s="12">
        <v>45</v>
      </c>
      <c r="I198" s="12">
        <v>44</v>
      </c>
      <c r="J198" s="12">
        <v>43</v>
      </c>
      <c r="K198" s="12">
        <v>50</v>
      </c>
      <c r="L198" s="12">
        <v>50</v>
      </c>
      <c r="M198" s="12">
        <v>43</v>
      </c>
      <c r="N198" s="12"/>
      <c r="O198" s="11" t="s">
        <v>1</v>
      </c>
      <c r="P198" s="11" t="s">
        <v>1</v>
      </c>
      <c r="Q198" s="11" t="s">
        <v>1</v>
      </c>
      <c r="R198" s="11" t="s">
        <v>1</v>
      </c>
      <c r="S198" s="11" t="s">
        <v>1</v>
      </c>
      <c r="T198" s="11" t="s">
        <v>1</v>
      </c>
      <c r="U198" s="11" t="s">
        <v>294</v>
      </c>
      <c r="V198" s="21" t="s">
        <v>1</v>
      </c>
    </row>
    <row r="199" spans="1:22" x14ac:dyDescent="0.2">
      <c r="A199" s="27" t="s">
        <v>9</v>
      </c>
      <c r="B199" s="13" t="s">
        <v>1106</v>
      </c>
      <c r="C199" s="14"/>
      <c r="D199" s="14">
        <v>27</v>
      </c>
      <c r="E199" s="14">
        <v>30</v>
      </c>
      <c r="F199" s="14">
        <v>29</v>
      </c>
      <c r="G199" s="14">
        <v>30</v>
      </c>
      <c r="H199" s="14">
        <v>32</v>
      </c>
      <c r="I199" s="14">
        <v>37</v>
      </c>
      <c r="J199" s="14">
        <v>36</v>
      </c>
      <c r="K199" s="14">
        <v>32</v>
      </c>
      <c r="L199" s="14">
        <v>28</v>
      </c>
      <c r="M199" s="14">
        <v>27</v>
      </c>
      <c r="N199" s="14"/>
      <c r="O199" s="13" t="s">
        <v>1</v>
      </c>
      <c r="P199" s="13" t="s">
        <v>1</v>
      </c>
      <c r="Q199" s="13" t="s">
        <v>1</v>
      </c>
      <c r="R199" s="13" t="s">
        <v>1</v>
      </c>
      <c r="S199" s="13" t="s">
        <v>1</v>
      </c>
      <c r="T199" s="13" t="s">
        <v>1</v>
      </c>
      <c r="U199" s="13" t="s">
        <v>294</v>
      </c>
      <c r="V199" s="22" t="s">
        <v>1</v>
      </c>
    </row>
    <row r="200" spans="1:22" x14ac:dyDescent="0.2">
      <c r="A200" s="25" t="s">
        <v>9</v>
      </c>
      <c r="B200" s="11" t="s">
        <v>1107</v>
      </c>
      <c r="C200" s="12"/>
      <c r="D200" s="12">
        <v>38</v>
      </c>
      <c r="E200" s="12"/>
      <c r="F200" s="12"/>
      <c r="G200" s="12"/>
      <c r="H200" s="12"/>
      <c r="I200" s="12">
        <v>26</v>
      </c>
      <c r="J200" s="12">
        <v>26</v>
      </c>
      <c r="K200" s="12"/>
      <c r="L200" s="12">
        <v>16</v>
      </c>
      <c r="M200" s="12">
        <v>20</v>
      </c>
      <c r="N200" s="12"/>
      <c r="O200" s="11" t="s">
        <v>1</v>
      </c>
      <c r="P200" s="11" t="s">
        <v>1</v>
      </c>
      <c r="Q200" s="11" t="s">
        <v>1</v>
      </c>
      <c r="R200" s="11" t="s">
        <v>1</v>
      </c>
      <c r="S200" s="11" t="s">
        <v>1</v>
      </c>
      <c r="T200" s="11" t="s">
        <v>1</v>
      </c>
      <c r="U200" s="11" t="s">
        <v>294</v>
      </c>
      <c r="V200" s="21" t="s">
        <v>1</v>
      </c>
    </row>
    <row r="201" spans="1:22" x14ac:dyDescent="0.2">
      <c r="A201" s="27" t="s">
        <v>9</v>
      </c>
      <c r="B201" s="13" t="s">
        <v>1108</v>
      </c>
      <c r="C201" s="14"/>
      <c r="D201" s="14"/>
      <c r="E201" s="14"/>
      <c r="F201" s="14"/>
      <c r="G201" s="14"/>
      <c r="H201" s="14"/>
      <c r="I201" s="14"/>
      <c r="J201" s="14"/>
      <c r="K201" s="14"/>
      <c r="L201" s="14"/>
      <c r="M201" s="14"/>
      <c r="N201" s="14"/>
      <c r="O201" s="13" t="s">
        <v>1</v>
      </c>
      <c r="P201" s="13" t="s">
        <v>1</v>
      </c>
      <c r="Q201" s="13" t="s">
        <v>1</v>
      </c>
      <c r="R201" s="13" t="s">
        <v>1</v>
      </c>
      <c r="S201" s="13" t="s">
        <v>1</v>
      </c>
      <c r="T201" s="13" t="s">
        <v>1</v>
      </c>
      <c r="U201" s="13" t="s">
        <v>294</v>
      </c>
      <c r="V201" s="22" t="s">
        <v>1</v>
      </c>
    </row>
    <row r="202" spans="1:22" x14ac:dyDescent="0.2">
      <c r="A202" s="25" t="s">
        <v>10</v>
      </c>
      <c r="B202" s="11" t="s">
        <v>1109</v>
      </c>
      <c r="C202" s="12"/>
      <c r="D202" s="12">
        <v>33.636490000000002</v>
      </c>
      <c r="E202" s="12">
        <v>29.261980000000001</v>
      </c>
      <c r="F202" s="12">
        <v>26.155200000000001</v>
      </c>
      <c r="G202" s="12">
        <v>47.458089999999999</v>
      </c>
      <c r="H202" s="12"/>
      <c r="I202" s="12"/>
      <c r="J202" s="12"/>
      <c r="K202" s="12"/>
      <c r="L202" s="12"/>
      <c r="M202" s="12"/>
      <c r="N202" s="12"/>
      <c r="O202" s="11" t="s">
        <v>1</v>
      </c>
      <c r="P202" s="11" t="s">
        <v>1</v>
      </c>
      <c r="Q202" s="11" t="s">
        <v>1</v>
      </c>
      <c r="R202" s="11" t="s">
        <v>1</v>
      </c>
      <c r="S202" s="11" t="s">
        <v>1</v>
      </c>
      <c r="T202" s="11" t="s">
        <v>1</v>
      </c>
      <c r="U202" s="11" t="s">
        <v>305</v>
      </c>
      <c r="V202" s="21" t="s">
        <v>1</v>
      </c>
    </row>
    <row r="203" spans="1:22" x14ac:dyDescent="0.2">
      <c r="A203" s="27" t="s">
        <v>10</v>
      </c>
      <c r="B203" s="13" t="s">
        <v>1110</v>
      </c>
      <c r="C203" s="14"/>
      <c r="D203" s="14">
        <v>29.80405</v>
      </c>
      <c r="E203" s="14">
        <v>27.103729999999999</v>
      </c>
      <c r="F203" s="14">
        <v>27.363489999999999</v>
      </c>
      <c r="G203" s="14">
        <v>48.83934</v>
      </c>
      <c r="H203" s="14">
        <v>45.381749999999997</v>
      </c>
      <c r="I203" s="14">
        <v>51.044609999999999</v>
      </c>
      <c r="J203" s="14"/>
      <c r="K203" s="14"/>
      <c r="L203" s="14"/>
      <c r="M203" s="14"/>
      <c r="N203" s="14"/>
      <c r="O203" s="13" t="s">
        <v>1</v>
      </c>
      <c r="P203" s="13" t="s">
        <v>1</v>
      </c>
      <c r="Q203" s="13" t="s">
        <v>1</v>
      </c>
      <c r="R203" s="13" t="s">
        <v>1</v>
      </c>
      <c r="S203" s="13" t="s">
        <v>1</v>
      </c>
      <c r="T203" s="13" t="s">
        <v>1</v>
      </c>
      <c r="U203" s="13" t="s">
        <v>305</v>
      </c>
      <c r="V203" s="22" t="s">
        <v>1</v>
      </c>
    </row>
    <row r="204" spans="1:22" x14ac:dyDescent="0.2">
      <c r="A204" s="25" t="s">
        <v>10</v>
      </c>
      <c r="B204" s="11" t="s">
        <v>1092</v>
      </c>
      <c r="C204" s="12"/>
      <c r="D204" s="12">
        <v>26.950949999999999</v>
      </c>
      <c r="E204" s="12">
        <v>28.263770000000001</v>
      </c>
      <c r="F204" s="12">
        <v>29.290140000000001</v>
      </c>
      <c r="G204" s="12"/>
      <c r="H204" s="12"/>
      <c r="I204" s="12">
        <v>29.137689999999999</v>
      </c>
      <c r="J204" s="12"/>
      <c r="K204" s="12"/>
      <c r="L204" s="12"/>
      <c r="M204" s="12"/>
      <c r="N204" s="12"/>
      <c r="O204" s="11" t="s">
        <v>1</v>
      </c>
      <c r="P204" s="11" t="s">
        <v>1</v>
      </c>
      <c r="Q204" s="11" t="s">
        <v>1</v>
      </c>
      <c r="R204" s="11" t="s">
        <v>1</v>
      </c>
      <c r="S204" s="11" t="s">
        <v>1</v>
      </c>
      <c r="T204" s="11" t="s">
        <v>1</v>
      </c>
      <c r="U204" s="11" t="s">
        <v>305</v>
      </c>
      <c r="V204" s="21" t="s">
        <v>1</v>
      </c>
    </row>
    <row r="205" spans="1:22" x14ac:dyDescent="0.2">
      <c r="A205" s="27" t="s">
        <v>10</v>
      </c>
      <c r="B205" s="13" t="s">
        <v>1093</v>
      </c>
      <c r="C205" s="14"/>
      <c r="D205" s="14">
        <v>1.62954</v>
      </c>
      <c r="E205" s="14">
        <v>1.7219599999999999</v>
      </c>
      <c r="F205" s="14">
        <v>1.93231</v>
      </c>
      <c r="G205" s="14"/>
      <c r="H205" s="14"/>
      <c r="I205" s="14">
        <v>2.5383100000000001</v>
      </c>
      <c r="J205" s="14"/>
      <c r="K205" s="14"/>
      <c r="L205" s="14"/>
      <c r="M205" s="14"/>
      <c r="N205" s="14"/>
      <c r="O205" s="13" t="s">
        <v>1</v>
      </c>
      <c r="P205" s="13" t="s">
        <v>1</v>
      </c>
      <c r="Q205" s="13" t="s">
        <v>1</v>
      </c>
      <c r="R205" s="13" t="s">
        <v>1</v>
      </c>
      <c r="S205" s="13" t="s">
        <v>1</v>
      </c>
      <c r="T205" s="13" t="s">
        <v>1</v>
      </c>
      <c r="U205" s="13" t="s">
        <v>305</v>
      </c>
      <c r="V205" s="22" t="s">
        <v>1</v>
      </c>
    </row>
    <row r="206" spans="1:22" x14ac:dyDescent="0.2">
      <c r="A206" s="25" t="s">
        <v>10</v>
      </c>
      <c r="B206" s="11" t="s">
        <v>1094</v>
      </c>
      <c r="C206" s="12"/>
      <c r="D206" s="12">
        <v>51.028820000000003</v>
      </c>
      <c r="E206" s="12">
        <v>49.96293</v>
      </c>
      <c r="F206" s="12">
        <v>49.410380000000004</v>
      </c>
      <c r="G206" s="12"/>
      <c r="H206" s="12"/>
      <c r="I206" s="12">
        <v>47.824919999999999</v>
      </c>
      <c r="J206" s="12"/>
      <c r="K206" s="12"/>
      <c r="L206" s="12"/>
      <c r="M206" s="12"/>
      <c r="N206" s="12"/>
      <c r="O206" s="11" t="s">
        <v>1</v>
      </c>
      <c r="P206" s="11" t="s">
        <v>1</v>
      </c>
      <c r="Q206" s="11" t="s">
        <v>1</v>
      </c>
      <c r="R206" s="11" t="s">
        <v>1</v>
      </c>
      <c r="S206" s="11" t="s">
        <v>1</v>
      </c>
      <c r="T206" s="11" t="s">
        <v>1</v>
      </c>
      <c r="U206" s="11" t="s">
        <v>305</v>
      </c>
      <c r="V206" s="21" t="s">
        <v>1</v>
      </c>
    </row>
    <row r="207" spans="1:22" x14ac:dyDescent="0.2">
      <c r="A207" s="27" t="s">
        <v>10</v>
      </c>
      <c r="B207" s="13" t="s">
        <v>1095</v>
      </c>
      <c r="C207" s="14"/>
      <c r="D207" s="14">
        <v>41.042029999999997</v>
      </c>
      <c r="E207" s="14">
        <v>42.468429999999998</v>
      </c>
      <c r="F207" s="14">
        <v>43.309600000000003</v>
      </c>
      <c r="G207" s="14"/>
      <c r="H207" s="14"/>
      <c r="I207" s="14">
        <v>44.613419999999998</v>
      </c>
      <c r="J207" s="14"/>
      <c r="K207" s="14"/>
      <c r="L207" s="14"/>
      <c r="M207" s="14"/>
      <c r="N207" s="14"/>
      <c r="O207" s="13" t="s">
        <v>1</v>
      </c>
      <c r="P207" s="13" t="s">
        <v>1</v>
      </c>
      <c r="Q207" s="13" t="s">
        <v>1</v>
      </c>
      <c r="R207" s="13" t="s">
        <v>1</v>
      </c>
      <c r="S207" s="13" t="s">
        <v>1</v>
      </c>
      <c r="T207" s="13" t="s">
        <v>1</v>
      </c>
      <c r="U207" s="13" t="s">
        <v>305</v>
      </c>
      <c r="V207" s="22" t="s">
        <v>1</v>
      </c>
    </row>
    <row r="208" spans="1:22" x14ac:dyDescent="0.2">
      <c r="A208" s="25" t="s">
        <v>10</v>
      </c>
      <c r="B208" s="11" t="s">
        <v>1088</v>
      </c>
      <c r="C208" s="12"/>
      <c r="D208" s="12">
        <v>26.950949999999999</v>
      </c>
      <c r="E208" s="12">
        <v>28.263770000000001</v>
      </c>
      <c r="F208" s="12">
        <v>29.27242</v>
      </c>
      <c r="G208" s="12">
        <v>29.1874</v>
      </c>
      <c r="H208" s="12">
        <v>27.554390000000001</v>
      </c>
      <c r="I208" s="12">
        <v>28.790520000000001</v>
      </c>
      <c r="J208" s="12"/>
      <c r="K208" s="12"/>
      <c r="L208" s="12"/>
      <c r="M208" s="12"/>
      <c r="N208" s="12"/>
      <c r="O208" s="11" t="s">
        <v>1</v>
      </c>
      <c r="P208" s="11" t="s">
        <v>1</v>
      </c>
      <c r="Q208" s="11" t="s">
        <v>1</v>
      </c>
      <c r="R208" s="11" t="s">
        <v>1</v>
      </c>
      <c r="S208" s="11" t="s">
        <v>1</v>
      </c>
      <c r="T208" s="11" t="s">
        <v>1</v>
      </c>
      <c r="U208" s="11" t="s">
        <v>305</v>
      </c>
      <c r="V208" s="21" t="s">
        <v>1</v>
      </c>
    </row>
    <row r="209" spans="1:22" x14ac:dyDescent="0.2">
      <c r="A209" s="27" t="s">
        <v>10</v>
      </c>
      <c r="B209" s="13" t="s">
        <v>1089</v>
      </c>
      <c r="C209" s="14"/>
      <c r="D209" s="14">
        <v>1.62954</v>
      </c>
      <c r="E209" s="14">
        <v>1.7219599999999999</v>
      </c>
      <c r="F209" s="14">
        <v>1.9352</v>
      </c>
      <c r="G209" s="14">
        <v>2.0447899999999999</v>
      </c>
      <c r="H209" s="14">
        <v>2.6569500000000001</v>
      </c>
      <c r="I209" s="14">
        <v>2.6326499999999999</v>
      </c>
      <c r="J209" s="14"/>
      <c r="K209" s="14"/>
      <c r="L209" s="14"/>
      <c r="M209" s="14"/>
      <c r="N209" s="14"/>
      <c r="O209" s="13" t="s">
        <v>1</v>
      </c>
      <c r="P209" s="13" t="s">
        <v>1</v>
      </c>
      <c r="Q209" s="13" t="s">
        <v>1</v>
      </c>
      <c r="R209" s="13" t="s">
        <v>1</v>
      </c>
      <c r="S209" s="13" t="s">
        <v>1</v>
      </c>
      <c r="T209" s="13" t="s">
        <v>1</v>
      </c>
      <c r="U209" s="13" t="s">
        <v>305</v>
      </c>
      <c r="V209" s="22" t="s">
        <v>1</v>
      </c>
    </row>
    <row r="210" spans="1:22" x14ac:dyDescent="0.2">
      <c r="A210" s="25" t="s">
        <v>10</v>
      </c>
      <c r="B210" s="11" t="s">
        <v>1090</v>
      </c>
      <c r="C210" s="12"/>
      <c r="D210" s="12">
        <v>51.028820000000003</v>
      </c>
      <c r="E210" s="12">
        <v>49.96293</v>
      </c>
      <c r="F210" s="12">
        <v>49.438800000000001</v>
      </c>
      <c r="G210" s="12">
        <v>49.246299999999998</v>
      </c>
      <c r="H210" s="12">
        <v>49.703519999999997</v>
      </c>
      <c r="I210" s="12">
        <v>48.453919999999997</v>
      </c>
      <c r="J210" s="12"/>
      <c r="K210" s="12"/>
      <c r="L210" s="12"/>
      <c r="M210" s="12"/>
      <c r="N210" s="12"/>
      <c r="O210" s="11" t="s">
        <v>1</v>
      </c>
      <c r="P210" s="11" t="s">
        <v>1</v>
      </c>
      <c r="Q210" s="11" t="s">
        <v>1</v>
      </c>
      <c r="R210" s="11" t="s">
        <v>1</v>
      </c>
      <c r="S210" s="11" t="s">
        <v>1</v>
      </c>
      <c r="T210" s="11" t="s">
        <v>1</v>
      </c>
      <c r="U210" s="11" t="s">
        <v>305</v>
      </c>
      <c r="V210" s="21" t="s">
        <v>1</v>
      </c>
    </row>
    <row r="211" spans="1:22" x14ac:dyDescent="0.2">
      <c r="A211" s="27" t="s">
        <v>10</v>
      </c>
      <c r="B211" s="13" t="s">
        <v>1091</v>
      </c>
      <c r="C211" s="14"/>
      <c r="D211" s="14">
        <v>41.042029999999997</v>
      </c>
      <c r="E211" s="14">
        <v>42.468429999999998</v>
      </c>
      <c r="F211" s="14">
        <v>43.286209999999997</v>
      </c>
      <c r="G211" s="14">
        <v>44.089779999999998</v>
      </c>
      <c r="H211" s="14">
        <v>41.539499999999997</v>
      </c>
      <c r="I211" s="14">
        <v>44.051340000000003</v>
      </c>
      <c r="J211" s="14"/>
      <c r="K211" s="14"/>
      <c r="L211" s="14"/>
      <c r="M211" s="14"/>
      <c r="N211" s="14"/>
      <c r="O211" s="13" t="s">
        <v>1</v>
      </c>
      <c r="P211" s="13" t="s">
        <v>1</v>
      </c>
      <c r="Q211" s="13" t="s">
        <v>1</v>
      </c>
      <c r="R211" s="13" t="s">
        <v>1</v>
      </c>
      <c r="S211" s="13" t="s">
        <v>1</v>
      </c>
      <c r="T211" s="13" t="s">
        <v>1</v>
      </c>
      <c r="U211" s="13" t="s">
        <v>305</v>
      </c>
      <c r="V211" s="22" t="s">
        <v>1</v>
      </c>
    </row>
    <row r="212" spans="1:22" x14ac:dyDescent="0.2">
      <c r="A212" s="25" t="s">
        <v>10</v>
      </c>
      <c r="B212" s="11" t="s">
        <v>1096</v>
      </c>
      <c r="C212" s="12"/>
      <c r="D212" s="12">
        <v>14.09108</v>
      </c>
      <c r="E212" s="12">
        <v>14.204660000000001</v>
      </c>
      <c r="F212" s="12">
        <v>14.01379</v>
      </c>
      <c r="G212" s="12">
        <v>14.902380000000001</v>
      </c>
      <c r="H212" s="12">
        <v>13.985110000000001</v>
      </c>
      <c r="I212" s="12">
        <v>15.260820000000001</v>
      </c>
      <c r="J212" s="12"/>
      <c r="K212" s="12"/>
      <c r="L212" s="12"/>
      <c r="M212" s="12"/>
      <c r="N212" s="12"/>
      <c r="O212" s="11" t="s">
        <v>1</v>
      </c>
      <c r="P212" s="11" t="s">
        <v>1</v>
      </c>
      <c r="Q212" s="11" t="s">
        <v>1</v>
      </c>
      <c r="R212" s="11" t="s">
        <v>1</v>
      </c>
      <c r="S212" s="11" t="s">
        <v>1</v>
      </c>
      <c r="T212" s="11" t="s">
        <v>1</v>
      </c>
      <c r="U212" s="11" t="s">
        <v>305</v>
      </c>
      <c r="V212" s="21" t="s">
        <v>1</v>
      </c>
    </row>
    <row r="213" spans="1:22" x14ac:dyDescent="0.2">
      <c r="A213" s="27" t="s">
        <v>10</v>
      </c>
      <c r="B213" s="13" t="s">
        <v>293</v>
      </c>
      <c r="C213" s="14"/>
      <c r="D213" s="14"/>
      <c r="E213" s="14"/>
      <c r="F213" s="14"/>
      <c r="G213" s="14"/>
      <c r="H213" s="14"/>
      <c r="I213" s="14"/>
      <c r="J213" s="14"/>
      <c r="K213" s="14"/>
      <c r="L213" s="14"/>
      <c r="M213" s="14"/>
      <c r="N213" s="14"/>
      <c r="O213" s="13" t="s">
        <v>1</v>
      </c>
      <c r="P213" s="13" t="s">
        <v>1</v>
      </c>
      <c r="Q213" s="13" t="s">
        <v>1</v>
      </c>
      <c r="R213" s="13" t="s">
        <v>1</v>
      </c>
      <c r="S213" s="13" t="s">
        <v>1</v>
      </c>
      <c r="T213" s="13" t="s">
        <v>1</v>
      </c>
      <c r="U213" s="13" t="s">
        <v>305</v>
      </c>
      <c r="V213" s="22" t="s">
        <v>1</v>
      </c>
    </row>
    <row r="214" spans="1:22" x14ac:dyDescent="0.2">
      <c r="A214" s="25" t="s">
        <v>10</v>
      </c>
      <c r="B214" s="11" t="s">
        <v>308</v>
      </c>
      <c r="C214" s="12"/>
      <c r="D214" s="12">
        <v>13.307</v>
      </c>
      <c r="E214" s="12">
        <v>14.071</v>
      </c>
      <c r="F214" s="12">
        <v>18.439</v>
      </c>
      <c r="G214" s="12">
        <v>15.518000000000001</v>
      </c>
      <c r="H214" s="12">
        <v>11.451000000000001</v>
      </c>
      <c r="I214" s="12">
        <v>9.0719999999999992</v>
      </c>
      <c r="J214" s="12">
        <v>13.170999999999999</v>
      </c>
      <c r="K214" s="12">
        <v>27.021000000000001</v>
      </c>
      <c r="L214" s="12">
        <v>21.015000000000001</v>
      </c>
      <c r="M214" s="12">
        <v>32.679000000000002</v>
      </c>
      <c r="N214" s="12"/>
      <c r="O214" s="11" t="s">
        <v>1</v>
      </c>
      <c r="P214" s="11" t="s">
        <v>1</v>
      </c>
      <c r="Q214" s="11" t="s">
        <v>1</v>
      </c>
      <c r="R214" s="11" t="s">
        <v>1</v>
      </c>
      <c r="S214" s="11" t="s">
        <v>1</v>
      </c>
      <c r="T214" s="11" t="s">
        <v>1</v>
      </c>
      <c r="U214" s="11" t="s">
        <v>305</v>
      </c>
      <c r="V214" s="21" t="s">
        <v>1</v>
      </c>
    </row>
    <row r="215" spans="1:22" x14ac:dyDescent="0.2">
      <c r="A215" s="27" t="s">
        <v>10</v>
      </c>
      <c r="B215" s="13" t="s">
        <v>1102</v>
      </c>
      <c r="C215" s="14"/>
      <c r="D215" s="14">
        <v>93.700400000000002</v>
      </c>
      <c r="E215" s="14">
        <v>94.153310000000005</v>
      </c>
      <c r="F215" s="14">
        <v>94.660210000000006</v>
      </c>
      <c r="G215" s="14">
        <v>95.380880000000005</v>
      </c>
      <c r="H215" s="14">
        <v>93.899969999999996</v>
      </c>
      <c r="I215" s="14">
        <v>95.137910000000005</v>
      </c>
      <c r="J215" s="14"/>
      <c r="K215" s="14"/>
      <c r="L215" s="14"/>
      <c r="M215" s="14"/>
      <c r="N215" s="14"/>
      <c r="O215" s="13" t="s">
        <v>1</v>
      </c>
      <c r="P215" s="13" t="s">
        <v>1</v>
      </c>
      <c r="Q215" s="13" t="s">
        <v>1</v>
      </c>
      <c r="R215" s="13" t="s">
        <v>1</v>
      </c>
      <c r="S215" s="13" t="s">
        <v>1</v>
      </c>
      <c r="T215" s="13" t="s">
        <v>1</v>
      </c>
      <c r="U215" s="13" t="s">
        <v>305</v>
      </c>
      <c r="V215" s="22" t="s">
        <v>1</v>
      </c>
    </row>
    <row r="216" spans="1:22" x14ac:dyDescent="0.2">
      <c r="A216" s="25" t="s">
        <v>10</v>
      </c>
      <c r="B216" s="11" t="s">
        <v>1097</v>
      </c>
      <c r="C216" s="12">
        <v>1</v>
      </c>
      <c r="D216" s="12">
        <v>1</v>
      </c>
      <c r="E216" s="12">
        <v>2</v>
      </c>
      <c r="F216" s="12"/>
      <c r="G216" s="12">
        <v>2</v>
      </c>
      <c r="H216" s="12">
        <v>3</v>
      </c>
      <c r="I216" s="12">
        <v>3</v>
      </c>
      <c r="J216" s="12">
        <v>3</v>
      </c>
      <c r="K216" s="12">
        <v>5</v>
      </c>
      <c r="L216" s="12">
        <v>4</v>
      </c>
      <c r="M216" s="12">
        <v>4</v>
      </c>
      <c r="N216" s="12"/>
      <c r="O216" s="11" t="s">
        <v>1</v>
      </c>
      <c r="P216" s="11" t="s">
        <v>1</v>
      </c>
      <c r="Q216" s="11" t="s">
        <v>1</v>
      </c>
      <c r="R216" s="11" t="s">
        <v>1</v>
      </c>
      <c r="S216" s="11" t="s">
        <v>1</v>
      </c>
      <c r="T216" s="11" t="s">
        <v>1</v>
      </c>
      <c r="U216" s="11" t="s">
        <v>305</v>
      </c>
      <c r="V216" s="21" t="s">
        <v>1</v>
      </c>
    </row>
    <row r="217" spans="1:22" x14ac:dyDescent="0.2">
      <c r="A217" s="27" t="s">
        <v>10</v>
      </c>
      <c r="B217" s="13" t="s">
        <v>1098</v>
      </c>
      <c r="C217" s="14">
        <v>33</v>
      </c>
      <c r="D217" s="14"/>
      <c r="E217" s="14"/>
      <c r="F217" s="14"/>
      <c r="G217" s="14">
        <v>13</v>
      </c>
      <c r="H217" s="14">
        <v>12</v>
      </c>
      <c r="I217" s="14">
        <v>13</v>
      </c>
      <c r="J217" s="14">
        <v>13</v>
      </c>
      <c r="K217" s="14">
        <v>15</v>
      </c>
      <c r="L217" s="14">
        <v>17</v>
      </c>
      <c r="M217" s="14">
        <v>19</v>
      </c>
      <c r="N217" s="14"/>
      <c r="O217" s="13" t="s">
        <v>1</v>
      </c>
      <c r="P217" s="13" t="s">
        <v>1</v>
      </c>
      <c r="Q217" s="13" t="s">
        <v>1</v>
      </c>
      <c r="R217" s="13" t="s">
        <v>1</v>
      </c>
      <c r="S217" s="13" t="s">
        <v>1</v>
      </c>
      <c r="T217" s="13" t="s">
        <v>1</v>
      </c>
      <c r="U217" s="13" t="s">
        <v>305</v>
      </c>
      <c r="V217" s="22" t="s">
        <v>1</v>
      </c>
    </row>
    <row r="218" spans="1:22" x14ac:dyDescent="0.2">
      <c r="A218" s="25" t="s">
        <v>10</v>
      </c>
      <c r="B218" s="11" t="s">
        <v>1099</v>
      </c>
      <c r="C218" s="12">
        <v>1</v>
      </c>
      <c r="D218" s="12">
        <v>1</v>
      </c>
      <c r="E218" s="12">
        <v>1</v>
      </c>
      <c r="F218" s="12">
        <v>1</v>
      </c>
      <c r="G218" s="12">
        <v>2</v>
      </c>
      <c r="H218" s="12">
        <v>2</v>
      </c>
      <c r="I218" s="12">
        <v>3</v>
      </c>
      <c r="J218" s="12">
        <v>3</v>
      </c>
      <c r="K218" s="12">
        <v>5</v>
      </c>
      <c r="L218" s="12">
        <v>4</v>
      </c>
      <c r="M218" s="12">
        <v>5</v>
      </c>
      <c r="N218" s="12"/>
      <c r="O218" s="11" t="s">
        <v>1</v>
      </c>
      <c r="P218" s="11" t="s">
        <v>1</v>
      </c>
      <c r="Q218" s="11" t="s">
        <v>1</v>
      </c>
      <c r="R218" s="11" t="s">
        <v>1</v>
      </c>
      <c r="S218" s="11" t="s">
        <v>1</v>
      </c>
      <c r="T218" s="11" t="s">
        <v>1</v>
      </c>
      <c r="U218" s="11" t="s">
        <v>305</v>
      </c>
      <c r="V218" s="21" t="s">
        <v>1</v>
      </c>
    </row>
    <row r="219" spans="1:22" x14ac:dyDescent="0.2">
      <c r="A219" s="27" t="s">
        <v>10</v>
      </c>
      <c r="B219" s="13" t="s">
        <v>1100</v>
      </c>
      <c r="C219" s="14"/>
      <c r="D219" s="14"/>
      <c r="E219" s="14"/>
      <c r="F219" s="14"/>
      <c r="G219" s="14"/>
      <c r="H219" s="14"/>
      <c r="I219" s="14"/>
      <c r="J219" s="14"/>
      <c r="K219" s="14"/>
      <c r="L219" s="14"/>
      <c r="M219" s="14"/>
      <c r="N219" s="14"/>
      <c r="O219" s="13"/>
      <c r="P219" s="13"/>
      <c r="Q219" s="13"/>
      <c r="R219" s="13"/>
      <c r="S219" s="13"/>
      <c r="T219" s="13"/>
      <c r="U219" s="13"/>
      <c r="V219" s="22"/>
    </row>
    <row r="220" spans="1:22" x14ac:dyDescent="0.2">
      <c r="A220" s="25" t="s">
        <v>10</v>
      </c>
      <c r="B220" s="11" t="s">
        <v>1101</v>
      </c>
      <c r="C220" s="12"/>
      <c r="D220" s="12"/>
      <c r="E220" s="12"/>
      <c r="F220" s="12"/>
      <c r="G220" s="12"/>
      <c r="H220" s="12"/>
      <c r="I220" s="12"/>
      <c r="J220" s="12"/>
      <c r="K220" s="12"/>
      <c r="L220" s="12"/>
      <c r="M220" s="12"/>
      <c r="N220" s="12"/>
      <c r="O220" s="11"/>
      <c r="P220" s="11"/>
      <c r="Q220" s="11"/>
      <c r="R220" s="11"/>
      <c r="S220" s="11"/>
      <c r="T220" s="11"/>
      <c r="U220" s="11"/>
      <c r="V220" s="21"/>
    </row>
    <row r="221" spans="1:22" x14ac:dyDescent="0.2">
      <c r="A221" s="27" t="s">
        <v>10</v>
      </c>
      <c r="B221" s="13" t="s">
        <v>1103</v>
      </c>
      <c r="C221" s="14">
        <v>27</v>
      </c>
      <c r="D221" s="14">
        <v>26</v>
      </c>
      <c r="E221" s="14">
        <v>24</v>
      </c>
      <c r="F221" s="14"/>
      <c r="G221" s="14">
        <v>20</v>
      </c>
      <c r="H221" s="14">
        <v>20</v>
      </c>
      <c r="I221" s="14">
        <v>20</v>
      </c>
      <c r="J221" s="14">
        <v>20</v>
      </c>
      <c r="K221" s="14">
        <v>20</v>
      </c>
      <c r="L221" s="14">
        <v>21</v>
      </c>
      <c r="M221" s="14">
        <v>22</v>
      </c>
      <c r="N221" s="14"/>
      <c r="O221" s="13" t="s">
        <v>1</v>
      </c>
      <c r="P221" s="13" t="s">
        <v>1</v>
      </c>
      <c r="Q221" s="13" t="s">
        <v>1</v>
      </c>
      <c r="R221" s="13" t="s">
        <v>1</v>
      </c>
      <c r="S221" s="13" t="s">
        <v>1</v>
      </c>
      <c r="T221" s="13" t="s">
        <v>1</v>
      </c>
      <c r="U221" s="13" t="s">
        <v>305</v>
      </c>
      <c r="V221" s="22" t="s">
        <v>1</v>
      </c>
    </row>
    <row r="222" spans="1:22" x14ac:dyDescent="0.2">
      <c r="A222" s="25" t="s">
        <v>10</v>
      </c>
      <c r="B222" s="11" t="s">
        <v>1104</v>
      </c>
      <c r="C222" s="12">
        <v>23</v>
      </c>
      <c r="D222" s="12"/>
      <c r="E222" s="12">
        <v>28</v>
      </c>
      <c r="F222" s="12">
        <v>27</v>
      </c>
      <c r="G222" s="12">
        <v>28</v>
      </c>
      <c r="H222" s="12">
        <v>29</v>
      </c>
      <c r="I222" s="12">
        <v>31</v>
      </c>
      <c r="J222" s="12">
        <v>31</v>
      </c>
      <c r="K222" s="12">
        <v>32</v>
      </c>
      <c r="L222" s="12">
        <v>34</v>
      </c>
      <c r="M222" s="12">
        <v>33</v>
      </c>
      <c r="N222" s="12"/>
      <c r="O222" s="11" t="s">
        <v>1</v>
      </c>
      <c r="P222" s="11" t="s">
        <v>1</v>
      </c>
      <c r="Q222" s="11" t="s">
        <v>1</v>
      </c>
      <c r="R222" s="11" t="s">
        <v>1</v>
      </c>
      <c r="S222" s="11" t="s">
        <v>1</v>
      </c>
      <c r="T222" s="11" t="s">
        <v>1</v>
      </c>
      <c r="U222" s="11" t="s">
        <v>305</v>
      </c>
      <c r="V222" s="21" t="s">
        <v>1</v>
      </c>
    </row>
    <row r="223" spans="1:22" x14ac:dyDescent="0.2">
      <c r="A223" s="27" t="s">
        <v>10</v>
      </c>
      <c r="B223" s="13" t="s">
        <v>1105</v>
      </c>
      <c r="C223" s="14">
        <v>49</v>
      </c>
      <c r="D223" s="14">
        <v>49</v>
      </c>
      <c r="E223" s="14">
        <v>48</v>
      </c>
      <c r="F223" s="14">
        <v>47</v>
      </c>
      <c r="G223" s="14">
        <v>46</v>
      </c>
      <c r="H223" s="14">
        <v>47</v>
      </c>
      <c r="I223" s="14">
        <v>45</v>
      </c>
      <c r="J223" s="14">
        <v>46</v>
      </c>
      <c r="K223" s="14">
        <v>43</v>
      </c>
      <c r="L223" s="14">
        <v>42</v>
      </c>
      <c r="M223" s="14">
        <v>42</v>
      </c>
      <c r="N223" s="14"/>
      <c r="O223" s="13" t="s">
        <v>1</v>
      </c>
      <c r="P223" s="13" t="s">
        <v>1</v>
      </c>
      <c r="Q223" s="13" t="s">
        <v>1</v>
      </c>
      <c r="R223" s="13" t="s">
        <v>1</v>
      </c>
      <c r="S223" s="13" t="s">
        <v>1</v>
      </c>
      <c r="T223" s="13" t="s">
        <v>1</v>
      </c>
      <c r="U223" s="13" t="s">
        <v>305</v>
      </c>
      <c r="V223" s="22" t="s">
        <v>1</v>
      </c>
    </row>
    <row r="224" spans="1:22" x14ac:dyDescent="0.2">
      <c r="A224" s="25" t="s">
        <v>10</v>
      </c>
      <c r="B224" s="11" t="s">
        <v>1106</v>
      </c>
      <c r="C224" s="12"/>
      <c r="D224" s="12"/>
      <c r="E224" s="12"/>
      <c r="F224" s="12"/>
      <c r="G224" s="12"/>
      <c r="H224" s="12"/>
      <c r="I224" s="12"/>
      <c r="J224" s="12"/>
      <c r="K224" s="12"/>
      <c r="L224" s="12"/>
      <c r="M224" s="12"/>
      <c r="N224" s="12"/>
      <c r="O224" s="11"/>
      <c r="P224" s="11"/>
      <c r="Q224" s="11"/>
      <c r="R224" s="11"/>
      <c r="S224" s="11"/>
      <c r="T224" s="11"/>
      <c r="U224" s="11"/>
      <c r="V224" s="21"/>
    </row>
    <row r="225" spans="1:22" x14ac:dyDescent="0.2">
      <c r="A225" s="27" t="s">
        <v>10</v>
      </c>
      <c r="B225" s="13" t="s">
        <v>1107</v>
      </c>
      <c r="C225" s="14"/>
      <c r="D225" s="14"/>
      <c r="E225" s="14"/>
      <c r="F225" s="14"/>
      <c r="G225" s="14"/>
      <c r="H225" s="14"/>
      <c r="I225" s="14"/>
      <c r="J225" s="14"/>
      <c r="K225" s="14"/>
      <c r="L225" s="14"/>
      <c r="M225" s="14"/>
      <c r="N225" s="14"/>
      <c r="O225" s="13"/>
      <c r="P225" s="13"/>
      <c r="Q225" s="13"/>
      <c r="R225" s="13"/>
      <c r="S225" s="13"/>
      <c r="T225" s="13"/>
      <c r="U225" s="13"/>
      <c r="V225" s="22"/>
    </row>
    <row r="226" spans="1:22" x14ac:dyDescent="0.2">
      <c r="A226" s="25" t="s">
        <v>10</v>
      </c>
      <c r="B226" s="11" t="s">
        <v>1108</v>
      </c>
      <c r="C226" s="12">
        <v>10.55519636</v>
      </c>
      <c r="D226" s="12">
        <v>9.6477810500000007</v>
      </c>
      <c r="E226" s="12">
        <v>10.00304014</v>
      </c>
      <c r="F226" s="12">
        <v>10.15469287</v>
      </c>
      <c r="G226" s="12">
        <v>11.08248635</v>
      </c>
      <c r="H226" s="12">
        <v>12.078852960000001</v>
      </c>
      <c r="I226" s="12">
        <v>14.626630889999999</v>
      </c>
      <c r="J226" s="12">
        <v>14.5828781</v>
      </c>
      <c r="K226" s="12">
        <v>14.82589055</v>
      </c>
      <c r="L226" s="12">
        <v>15.78871893</v>
      </c>
      <c r="M226" s="12">
        <v>17.05209176</v>
      </c>
      <c r="N226" s="12"/>
      <c r="O226" s="11" t="s">
        <v>1</v>
      </c>
      <c r="P226" s="11" t="s">
        <v>1</v>
      </c>
      <c r="Q226" s="11" t="s">
        <v>1</v>
      </c>
      <c r="R226" s="11" t="s">
        <v>1</v>
      </c>
      <c r="S226" s="11" t="s">
        <v>1</v>
      </c>
      <c r="T226" s="11" t="s">
        <v>1</v>
      </c>
      <c r="U226" s="11" t="s">
        <v>305</v>
      </c>
      <c r="V226" s="21" t="s">
        <v>1</v>
      </c>
    </row>
    <row r="227" spans="1:22" x14ac:dyDescent="0.2">
      <c r="A227" s="27" t="s">
        <v>11</v>
      </c>
      <c r="B227" s="13" t="s">
        <v>1109</v>
      </c>
      <c r="C227" s="14">
        <v>66.629949999999994</v>
      </c>
      <c r="D227" s="14">
        <v>56.514899999999997</v>
      </c>
      <c r="E227" s="14">
        <v>73.63673</v>
      </c>
      <c r="F227" s="14">
        <v>78.890979999999999</v>
      </c>
      <c r="G227" s="14">
        <v>79.019149999999996</v>
      </c>
      <c r="H227" s="14">
        <v>72.559870000000004</v>
      </c>
      <c r="I227" s="14"/>
      <c r="J227" s="14"/>
      <c r="K227" s="14"/>
      <c r="L227" s="14"/>
      <c r="M227" s="14"/>
      <c r="N227" s="14"/>
      <c r="O227" s="13" t="s">
        <v>1</v>
      </c>
      <c r="P227" s="13" t="s">
        <v>1</v>
      </c>
      <c r="Q227" s="13" t="s">
        <v>1</v>
      </c>
      <c r="R227" s="13" t="s">
        <v>1</v>
      </c>
      <c r="S227" s="13" t="s">
        <v>1</v>
      </c>
      <c r="T227" s="13" t="s">
        <v>1</v>
      </c>
      <c r="U227" s="13" t="s">
        <v>294</v>
      </c>
      <c r="V227" s="22" t="s">
        <v>1</v>
      </c>
    </row>
    <row r="228" spans="1:22" x14ac:dyDescent="0.2">
      <c r="A228" s="25" t="s">
        <v>11</v>
      </c>
      <c r="B228" s="11" t="s">
        <v>1110</v>
      </c>
      <c r="C228" s="12">
        <v>61.515709999999999</v>
      </c>
      <c r="D228" s="12">
        <v>55.630200000000002</v>
      </c>
      <c r="E228" s="12">
        <v>59.880180000000003</v>
      </c>
      <c r="F228" s="12">
        <v>63.662979999999997</v>
      </c>
      <c r="G228" s="12">
        <v>59.229700000000001</v>
      </c>
      <c r="H228" s="12"/>
      <c r="I228" s="12"/>
      <c r="J228" s="12"/>
      <c r="K228" s="12"/>
      <c r="L228" s="12"/>
      <c r="M228" s="12"/>
      <c r="N228" s="12"/>
      <c r="O228" s="11" t="s">
        <v>1</v>
      </c>
      <c r="P228" s="11" t="s">
        <v>1</v>
      </c>
      <c r="Q228" s="11" t="s">
        <v>1</v>
      </c>
      <c r="R228" s="11" t="s">
        <v>1</v>
      </c>
      <c r="S228" s="11" t="s">
        <v>1</v>
      </c>
      <c r="T228" s="11" t="s">
        <v>1</v>
      </c>
      <c r="U228" s="11" t="s">
        <v>294</v>
      </c>
      <c r="V228" s="21" t="s">
        <v>1</v>
      </c>
    </row>
    <row r="229" spans="1:22" x14ac:dyDescent="0.2">
      <c r="A229" s="27" t="s">
        <v>11</v>
      </c>
      <c r="B229" s="13" t="s">
        <v>1092</v>
      </c>
      <c r="C229" s="14">
        <v>38.857799999999997</v>
      </c>
      <c r="D229" s="14">
        <v>42.542439999999999</v>
      </c>
      <c r="E229" s="14">
        <v>37.056939999999997</v>
      </c>
      <c r="F229" s="14"/>
      <c r="G229" s="14"/>
      <c r="H229" s="14">
        <v>35.947319999999998</v>
      </c>
      <c r="I229" s="14"/>
      <c r="J229" s="14"/>
      <c r="K229" s="14"/>
      <c r="L229" s="14"/>
      <c r="M229" s="14"/>
      <c r="N229" s="14"/>
      <c r="O229" s="13" t="s">
        <v>1</v>
      </c>
      <c r="P229" s="13" t="s">
        <v>1</v>
      </c>
      <c r="Q229" s="13" t="s">
        <v>1</v>
      </c>
      <c r="R229" s="13" t="s">
        <v>1</v>
      </c>
      <c r="S229" s="13" t="s">
        <v>1</v>
      </c>
      <c r="T229" s="13" t="s">
        <v>1</v>
      </c>
      <c r="U229" s="13" t="s">
        <v>294</v>
      </c>
      <c r="V229" s="22" t="s">
        <v>1</v>
      </c>
    </row>
    <row r="230" spans="1:22" x14ac:dyDescent="0.2">
      <c r="A230" s="25" t="s">
        <v>11</v>
      </c>
      <c r="B230" s="11" t="s">
        <v>1093</v>
      </c>
      <c r="C230" s="12">
        <v>4.2699400000000001</v>
      </c>
      <c r="D230" s="12"/>
      <c r="E230" s="12"/>
      <c r="F230" s="12"/>
      <c r="G230" s="12"/>
      <c r="H230" s="12">
        <v>4.13985</v>
      </c>
      <c r="I230" s="12"/>
      <c r="J230" s="12"/>
      <c r="K230" s="12"/>
      <c r="L230" s="12"/>
      <c r="M230" s="12"/>
      <c r="N230" s="12"/>
      <c r="O230" s="11" t="s">
        <v>1</v>
      </c>
      <c r="P230" s="11" t="s">
        <v>1</v>
      </c>
      <c r="Q230" s="11" t="s">
        <v>1</v>
      </c>
      <c r="R230" s="11" t="s">
        <v>1</v>
      </c>
      <c r="S230" s="11" t="s">
        <v>1</v>
      </c>
      <c r="T230" s="11" t="s">
        <v>1</v>
      </c>
      <c r="U230" s="11" t="s">
        <v>294</v>
      </c>
      <c r="V230" s="21" t="s">
        <v>1</v>
      </c>
    </row>
    <row r="231" spans="1:22" x14ac:dyDescent="0.2">
      <c r="A231" s="27" t="s">
        <v>11</v>
      </c>
      <c r="B231" s="13" t="s">
        <v>1094</v>
      </c>
      <c r="C231" s="14">
        <v>30.83746</v>
      </c>
      <c r="D231" s="14"/>
      <c r="E231" s="14">
        <v>34.377049999999997</v>
      </c>
      <c r="F231" s="14"/>
      <c r="G231" s="14"/>
      <c r="H231" s="14">
        <v>34.694249999999997</v>
      </c>
      <c r="I231" s="14"/>
      <c r="J231" s="14"/>
      <c r="K231" s="14"/>
      <c r="L231" s="14"/>
      <c r="M231" s="14"/>
      <c r="N231" s="14"/>
      <c r="O231" s="13" t="s">
        <v>1</v>
      </c>
      <c r="P231" s="13" t="s">
        <v>1</v>
      </c>
      <c r="Q231" s="13" t="s">
        <v>1</v>
      </c>
      <c r="R231" s="13" t="s">
        <v>1</v>
      </c>
      <c r="S231" s="13" t="s">
        <v>1</v>
      </c>
      <c r="T231" s="13" t="s">
        <v>1</v>
      </c>
      <c r="U231" s="13" t="s">
        <v>294</v>
      </c>
      <c r="V231" s="22" t="s">
        <v>1</v>
      </c>
    </row>
    <row r="232" spans="1:22" x14ac:dyDescent="0.2">
      <c r="A232" s="25" t="s">
        <v>11</v>
      </c>
      <c r="B232" s="11" t="s">
        <v>1095</v>
      </c>
      <c r="C232" s="12">
        <v>56.711449999999999</v>
      </c>
      <c r="D232" s="12">
        <v>58.647790000000001</v>
      </c>
      <c r="E232" s="12">
        <v>53.331429999999997</v>
      </c>
      <c r="F232" s="12">
        <v>48.581499999999998</v>
      </c>
      <c r="G232" s="12">
        <v>53.663350000000001</v>
      </c>
      <c r="H232" s="12"/>
      <c r="I232" s="12"/>
      <c r="J232" s="12"/>
      <c r="K232" s="12"/>
      <c r="L232" s="12"/>
      <c r="M232" s="12"/>
      <c r="N232" s="12"/>
      <c r="O232" s="11" t="s">
        <v>1</v>
      </c>
      <c r="P232" s="11" t="s">
        <v>1</v>
      </c>
      <c r="Q232" s="11" t="s">
        <v>1</v>
      </c>
      <c r="R232" s="11" t="s">
        <v>1</v>
      </c>
      <c r="S232" s="11" t="s">
        <v>1</v>
      </c>
      <c r="T232" s="11" t="s">
        <v>1</v>
      </c>
      <c r="U232" s="11" t="s">
        <v>294</v>
      </c>
      <c r="V232" s="21" t="s">
        <v>1</v>
      </c>
    </row>
    <row r="233" spans="1:22" x14ac:dyDescent="0.2">
      <c r="A233" s="27" t="s">
        <v>11</v>
      </c>
      <c r="B233" s="13" t="s">
        <v>1088</v>
      </c>
      <c r="C233" s="14">
        <v>37.059229999999999</v>
      </c>
      <c r="D233" s="14">
        <v>39.092759999999998</v>
      </c>
      <c r="E233" s="14">
        <v>38.372430000000001</v>
      </c>
      <c r="F233" s="14">
        <v>37.664050000000003</v>
      </c>
      <c r="G233" s="14">
        <v>42.080860000000001</v>
      </c>
      <c r="H233" s="14">
        <v>35.80462</v>
      </c>
      <c r="I233" s="14"/>
      <c r="J233" s="14"/>
      <c r="K233" s="14"/>
      <c r="L233" s="14"/>
      <c r="M233" s="14"/>
      <c r="N233" s="14"/>
      <c r="O233" s="13" t="s">
        <v>1</v>
      </c>
      <c r="P233" s="13" t="s">
        <v>1</v>
      </c>
      <c r="Q233" s="13" t="s">
        <v>1</v>
      </c>
      <c r="R233" s="13" t="s">
        <v>1</v>
      </c>
      <c r="S233" s="13" t="s">
        <v>1</v>
      </c>
      <c r="T233" s="13" t="s">
        <v>1</v>
      </c>
      <c r="U233" s="13" t="s">
        <v>294</v>
      </c>
      <c r="V233" s="22" t="s">
        <v>1</v>
      </c>
    </row>
    <row r="234" spans="1:22" x14ac:dyDescent="0.2">
      <c r="A234" s="25" t="s">
        <v>11</v>
      </c>
      <c r="B234" s="11" t="s">
        <v>1089</v>
      </c>
      <c r="C234" s="12">
        <v>4.5076799999999997</v>
      </c>
      <c r="D234" s="12">
        <v>3.2852000000000001</v>
      </c>
      <c r="E234" s="12">
        <v>3.8944299999999998</v>
      </c>
      <c r="F234" s="12">
        <v>3.3359200000000002</v>
      </c>
      <c r="G234" s="12">
        <v>3.4843700000000002</v>
      </c>
      <c r="H234" s="12">
        <v>4.0059300000000002</v>
      </c>
      <c r="I234" s="12"/>
      <c r="J234" s="12"/>
      <c r="K234" s="12"/>
      <c r="L234" s="12"/>
      <c r="M234" s="12"/>
      <c r="N234" s="12"/>
      <c r="O234" s="11" t="s">
        <v>1</v>
      </c>
      <c r="P234" s="11" t="s">
        <v>1</v>
      </c>
      <c r="Q234" s="11" t="s">
        <v>1</v>
      </c>
      <c r="R234" s="11" t="s">
        <v>1</v>
      </c>
      <c r="S234" s="11" t="s">
        <v>1</v>
      </c>
      <c r="T234" s="11" t="s">
        <v>1</v>
      </c>
      <c r="U234" s="11" t="s">
        <v>294</v>
      </c>
      <c r="V234" s="21" t="s">
        <v>1</v>
      </c>
    </row>
    <row r="235" spans="1:22" x14ac:dyDescent="0.2">
      <c r="A235" s="27" t="s">
        <v>11</v>
      </c>
      <c r="B235" s="13" t="s">
        <v>1090</v>
      </c>
      <c r="C235" s="14">
        <v>32.554450000000003</v>
      </c>
      <c r="D235" s="14">
        <v>34.19688</v>
      </c>
      <c r="E235" s="14">
        <v>34.161799999999999</v>
      </c>
      <c r="F235" s="14">
        <v>32.700600000000001</v>
      </c>
      <c r="G235" s="14">
        <v>36.192700000000002</v>
      </c>
      <c r="H235" s="14">
        <v>33.879249999999999</v>
      </c>
      <c r="I235" s="14"/>
      <c r="J235" s="14"/>
      <c r="K235" s="14"/>
      <c r="L235" s="14"/>
      <c r="M235" s="14"/>
      <c r="N235" s="14"/>
      <c r="O235" s="13" t="s">
        <v>1</v>
      </c>
      <c r="P235" s="13" t="s">
        <v>1</v>
      </c>
      <c r="Q235" s="13" t="s">
        <v>1</v>
      </c>
      <c r="R235" s="13" t="s">
        <v>1</v>
      </c>
      <c r="S235" s="13" t="s">
        <v>1</v>
      </c>
      <c r="T235" s="13" t="s">
        <v>1</v>
      </c>
      <c r="U235" s="13" t="s">
        <v>294</v>
      </c>
      <c r="V235" s="22" t="s">
        <v>1</v>
      </c>
    </row>
    <row r="236" spans="1:22" x14ac:dyDescent="0.2">
      <c r="A236" s="25" t="s">
        <v>11</v>
      </c>
      <c r="B236" s="11" t="s">
        <v>1091</v>
      </c>
      <c r="C236" s="12">
        <v>54.086509999999997</v>
      </c>
      <c r="D236" s="12">
        <v>53.892159999999997</v>
      </c>
      <c r="E236" s="12">
        <v>52.73901</v>
      </c>
      <c r="F236" s="12">
        <v>48.869790000000002</v>
      </c>
      <c r="G236" s="12">
        <v>52.553139999999999</v>
      </c>
      <c r="H236" s="12"/>
      <c r="I236" s="12"/>
      <c r="J236" s="12"/>
      <c r="K236" s="12"/>
      <c r="L236" s="12"/>
      <c r="M236" s="12"/>
      <c r="N236" s="12"/>
      <c r="O236" s="11" t="s">
        <v>1</v>
      </c>
      <c r="P236" s="11" t="s">
        <v>1</v>
      </c>
      <c r="Q236" s="11" t="s">
        <v>1</v>
      </c>
      <c r="R236" s="11" t="s">
        <v>1</v>
      </c>
      <c r="S236" s="11" t="s">
        <v>1</v>
      </c>
      <c r="T236" s="11" t="s">
        <v>1</v>
      </c>
      <c r="U236" s="11" t="s">
        <v>294</v>
      </c>
      <c r="V236" s="21" t="s">
        <v>1</v>
      </c>
    </row>
    <row r="237" spans="1:22" x14ac:dyDescent="0.2">
      <c r="A237" s="27" t="s">
        <v>11</v>
      </c>
      <c r="B237" s="13" t="s">
        <v>1096</v>
      </c>
      <c r="C237" s="14">
        <v>17.027270000000001</v>
      </c>
      <c r="D237" s="14">
        <v>14.79941</v>
      </c>
      <c r="E237" s="14">
        <v>14.366580000000001</v>
      </c>
      <c r="F237" s="14">
        <v>11.20575</v>
      </c>
      <c r="G237" s="14">
        <v>10.472289999999999</v>
      </c>
      <c r="H237" s="14"/>
      <c r="I237" s="14"/>
      <c r="J237" s="14"/>
      <c r="K237" s="14"/>
      <c r="L237" s="14"/>
      <c r="M237" s="14"/>
      <c r="N237" s="14"/>
      <c r="O237" s="13" t="s">
        <v>1</v>
      </c>
      <c r="P237" s="13" t="s">
        <v>1</v>
      </c>
      <c r="Q237" s="13" t="s">
        <v>1</v>
      </c>
      <c r="R237" s="13" t="s">
        <v>1</v>
      </c>
      <c r="S237" s="13" t="s">
        <v>1</v>
      </c>
      <c r="T237" s="13" t="s">
        <v>1</v>
      </c>
      <c r="U237" s="13" t="s">
        <v>294</v>
      </c>
      <c r="V237" s="22" t="s">
        <v>1</v>
      </c>
    </row>
    <row r="238" spans="1:22" x14ac:dyDescent="0.2">
      <c r="A238" s="25" t="s">
        <v>11</v>
      </c>
      <c r="B238" s="11" t="s">
        <v>293</v>
      </c>
      <c r="C238" s="12"/>
      <c r="D238" s="12"/>
      <c r="E238" s="12"/>
      <c r="F238" s="12"/>
      <c r="G238" s="12"/>
      <c r="H238" s="12"/>
      <c r="I238" s="12"/>
      <c r="J238" s="12"/>
      <c r="K238" s="12"/>
      <c r="L238" s="12"/>
      <c r="M238" s="12"/>
      <c r="N238" s="12"/>
      <c r="O238" s="11" t="s">
        <v>1</v>
      </c>
      <c r="P238" s="11" t="s">
        <v>1</v>
      </c>
      <c r="Q238" s="11" t="s">
        <v>1</v>
      </c>
      <c r="R238" s="11" t="s">
        <v>1</v>
      </c>
      <c r="S238" s="11" t="s">
        <v>1</v>
      </c>
      <c r="T238" s="11" t="s">
        <v>1</v>
      </c>
      <c r="U238" s="11" t="s">
        <v>294</v>
      </c>
      <c r="V238" s="21" t="s">
        <v>1</v>
      </c>
    </row>
    <row r="239" spans="1:22" x14ac:dyDescent="0.2">
      <c r="A239" s="27" t="s">
        <v>11</v>
      </c>
      <c r="B239" s="13" t="s">
        <v>308</v>
      </c>
      <c r="C239" s="14"/>
      <c r="D239" s="14">
        <v>4.931</v>
      </c>
      <c r="E239" s="14">
        <v>5.3780000000000001</v>
      </c>
      <c r="F239" s="14">
        <v>5.8860000000000001</v>
      </c>
      <c r="G239" s="14">
        <v>4.9130000000000003</v>
      </c>
      <c r="H239" s="14">
        <v>4.1879999999999997</v>
      </c>
      <c r="I239" s="14">
        <v>3.3839999999999999</v>
      </c>
      <c r="J239" s="14">
        <v>3.0579999999999998</v>
      </c>
      <c r="K239" s="14">
        <v>10.404999999999999</v>
      </c>
      <c r="L239" s="14">
        <v>7.8209999999999997</v>
      </c>
      <c r="M239" s="14">
        <v>10.321</v>
      </c>
      <c r="N239" s="14"/>
      <c r="O239" s="13" t="s">
        <v>1</v>
      </c>
      <c r="P239" s="13" t="s">
        <v>1</v>
      </c>
      <c r="Q239" s="13" t="s">
        <v>1</v>
      </c>
      <c r="R239" s="13" t="s">
        <v>1</v>
      </c>
      <c r="S239" s="13" t="s">
        <v>1</v>
      </c>
      <c r="T239" s="13" t="s">
        <v>1</v>
      </c>
      <c r="U239" s="13" t="s">
        <v>294</v>
      </c>
      <c r="V239" s="22" t="s">
        <v>1</v>
      </c>
    </row>
    <row r="240" spans="1:22" x14ac:dyDescent="0.2">
      <c r="A240" s="25" t="s">
        <v>11</v>
      </c>
      <c r="B240" s="11" t="s">
        <v>1102</v>
      </c>
      <c r="C240" s="12">
        <v>91.148629999999997</v>
      </c>
      <c r="D240" s="12">
        <v>91.37424</v>
      </c>
      <c r="E240" s="12">
        <v>90.795240000000007</v>
      </c>
      <c r="F240" s="12">
        <v>84.906319999999994</v>
      </c>
      <c r="G240" s="12">
        <v>92.23021</v>
      </c>
      <c r="H240" s="12"/>
      <c r="I240" s="12"/>
      <c r="J240" s="12"/>
      <c r="K240" s="12"/>
      <c r="L240" s="12"/>
      <c r="M240" s="12"/>
      <c r="N240" s="12"/>
      <c r="O240" s="11" t="s">
        <v>1</v>
      </c>
      <c r="P240" s="11" t="s">
        <v>1</v>
      </c>
      <c r="Q240" s="11" t="s">
        <v>1</v>
      </c>
      <c r="R240" s="11" t="s">
        <v>1</v>
      </c>
      <c r="S240" s="11" t="s">
        <v>1</v>
      </c>
      <c r="T240" s="11" t="s">
        <v>1</v>
      </c>
      <c r="U240" s="11" t="s">
        <v>294</v>
      </c>
      <c r="V240" s="21" t="s">
        <v>1</v>
      </c>
    </row>
    <row r="241" spans="1:22" x14ac:dyDescent="0.2">
      <c r="A241" s="27" t="s">
        <v>11</v>
      </c>
      <c r="B241" s="13" t="s">
        <v>1097</v>
      </c>
      <c r="C241" s="14">
        <v>28</v>
      </c>
      <c r="D241" s="14"/>
      <c r="E241" s="14"/>
      <c r="F241" s="14">
        <v>23</v>
      </c>
      <c r="G241" s="14">
        <v>24</v>
      </c>
      <c r="H241" s="14">
        <v>24</v>
      </c>
      <c r="I241" s="14">
        <v>25</v>
      </c>
      <c r="J241" s="14">
        <v>25</v>
      </c>
      <c r="K241" s="14">
        <v>26</v>
      </c>
      <c r="L241" s="14"/>
      <c r="M241" s="14"/>
      <c r="N241" s="14"/>
      <c r="O241" s="13" t="s">
        <v>1</v>
      </c>
      <c r="P241" s="13" t="s">
        <v>1</v>
      </c>
      <c r="Q241" s="13" t="s">
        <v>1</v>
      </c>
      <c r="R241" s="13" t="s">
        <v>1</v>
      </c>
      <c r="S241" s="13" t="s">
        <v>1</v>
      </c>
      <c r="T241" s="13" t="s">
        <v>1</v>
      </c>
      <c r="U241" s="13" t="s">
        <v>294</v>
      </c>
      <c r="V241" s="22" t="s">
        <v>1</v>
      </c>
    </row>
    <row r="242" spans="1:22" x14ac:dyDescent="0.2">
      <c r="A242" s="25" t="s">
        <v>11</v>
      </c>
      <c r="B242" s="11" t="s">
        <v>1098</v>
      </c>
      <c r="C242" s="12">
        <v>66</v>
      </c>
      <c r="D242" s="12">
        <v>65</v>
      </c>
      <c r="E242" s="12">
        <v>65</v>
      </c>
      <c r="F242" s="12">
        <v>61</v>
      </c>
      <c r="G242" s="12">
        <v>65</v>
      </c>
      <c r="H242" s="12"/>
      <c r="I242" s="12">
        <v>63</v>
      </c>
      <c r="J242" s="12">
        <v>63</v>
      </c>
      <c r="K242" s="12">
        <v>63</v>
      </c>
      <c r="L242" s="12">
        <v>62</v>
      </c>
      <c r="M242" s="12"/>
      <c r="N242" s="12"/>
      <c r="O242" s="11" t="s">
        <v>1</v>
      </c>
      <c r="P242" s="11" t="s">
        <v>1</v>
      </c>
      <c r="Q242" s="11" t="s">
        <v>1</v>
      </c>
      <c r="R242" s="11" t="s">
        <v>1</v>
      </c>
      <c r="S242" s="11" t="s">
        <v>1</v>
      </c>
      <c r="T242" s="11" t="s">
        <v>1</v>
      </c>
      <c r="U242" s="11" t="s">
        <v>294</v>
      </c>
      <c r="V242" s="21" t="s">
        <v>1</v>
      </c>
    </row>
    <row r="243" spans="1:22" x14ac:dyDescent="0.2">
      <c r="A243" s="27" t="s">
        <v>11</v>
      </c>
      <c r="B243" s="13" t="s">
        <v>1099</v>
      </c>
      <c r="C243" s="14">
        <v>23</v>
      </c>
      <c r="D243" s="14">
        <v>23</v>
      </c>
      <c r="E243" s="14">
        <v>23</v>
      </c>
      <c r="F243" s="14">
        <v>21</v>
      </c>
      <c r="G243" s="14">
        <v>23</v>
      </c>
      <c r="H243" s="14"/>
      <c r="I243" s="14">
        <v>23</v>
      </c>
      <c r="J243" s="14">
        <v>24</v>
      </c>
      <c r="K243" s="14">
        <v>24</v>
      </c>
      <c r="L243" s="14">
        <v>23</v>
      </c>
      <c r="M243" s="14"/>
      <c r="N243" s="14"/>
      <c r="O243" s="13" t="s">
        <v>1</v>
      </c>
      <c r="P243" s="13" t="s">
        <v>1</v>
      </c>
      <c r="Q243" s="13" t="s">
        <v>1</v>
      </c>
      <c r="R243" s="13" t="s">
        <v>1</v>
      </c>
      <c r="S243" s="13" t="s">
        <v>1</v>
      </c>
      <c r="T243" s="13" t="s">
        <v>1</v>
      </c>
      <c r="U243" s="13" t="s">
        <v>294</v>
      </c>
      <c r="V243" s="22" t="s">
        <v>1</v>
      </c>
    </row>
    <row r="244" spans="1:22" x14ac:dyDescent="0.2">
      <c r="A244" s="25" t="s">
        <v>11</v>
      </c>
      <c r="B244" s="11" t="s">
        <v>1100</v>
      </c>
      <c r="C244" s="12">
        <v>29</v>
      </c>
      <c r="D244" s="12"/>
      <c r="E244" s="12"/>
      <c r="F244" s="12">
        <v>25</v>
      </c>
      <c r="G244" s="12">
        <v>26</v>
      </c>
      <c r="H244" s="12">
        <v>27</v>
      </c>
      <c r="I244" s="12">
        <v>28</v>
      </c>
      <c r="J244" s="12">
        <v>28</v>
      </c>
      <c r="K244" s="12">
        <v>28</v>
      </c>
      <c r="L244" s="12"/>
      <c r="M244" s="12"/>
      <c r="N244" s="12"/>
      <c r="O244" s="11" t="s">
        <v>1</v>
      </c>
      <c r="P244" s="11" t="s">
        <v>1</v>
      </c>
      <c r="Q244" s="11" t="s">
        <v>1</v>
      </c>
      <c r="R244" s="11" t="s">
        <v>1</v>
      </c>
      <c r="S244" s="11" t="s">
        <v>1</v>
      </c>
      <c r="T244" s="11" t="s">
        <v>1</v>
      </c>
      <c r="U244" s="11" t="s">
        <v>294</v>
      </c>
      <c r="V244" s="21" t="s">
        <v>1</v>
      </c>
    </row>
    <row r="245" spans="1:22" x14ac:dyDescent="0.2">
      <c r="A245" s="27" t="s">
        <v>11</v>
      </c>
      <c r="B245" s="13" t="s">
        <v>1101</v>
      </c>
      <c r="C245" s="14">
        <v>33</v>
      </c>
      <c r="D245" s="14"/>
      <c r="E245" s="14"/>
      <c r="F245" s="14">
        <v>32</v>
      </c>
      <c r="G245" s="14">
        <v>33</v>
      </c>
      <c r="H245" s="14">
        <v>34</v>
      </c>
      <c r="I245" s="14">
        <v>34</v>
      </c>
      <c r="J245" s="14">
        <v>34</v>
      </c>
      <c r="K245" s="14">
        <v>35</v>
      </c>
      <c r="L245" s="14"/>
      <c r="M245" s="14"/>
      <c r="N245" s="14"/>
      <c r="O245" s="13" t="s">
        <v>1</v>
      </c>
      <c r="P245" s="13" t="s">
        <v>1</v>
      </c>
      <c r="Q245" s="13" t="s">
        <v>1</v>
      </c>
      <c r="R245" s="13" t="s">
        <v>1</v>
      </c>
      <c r="S245" s="13" t="s">
        <v>1</v>
      </c>
      <c r="T245" s="13" t="s">
        <v>1</v>
      </c>
      <c r="U245" s="13" t="s">
        <v>294</v>
      </c>
      <c r="V245" s="22" t="s">
        <v>1</v>
      </c>
    </row>
    <row r="246" spans="1:22" x14ac:dyDescent="0.2">
      <c r="A246" s="25" t="s">
        <v>11</v>
      </c>
      <c r="B246" s="11" t="s">
        <v>1103</v>
      </c>
      <c r="C246" s="12"/>
      <c r="D246" s="12"/>
      <c r="E246" s="12"/>
      <c r="F246" s="12"/>
      <c r="G246" s="12"/>
      <c r="H246" s="12">
        <v>20</v>
      </c>
      <c r="I246" s="12"/>
      <c r="J246" s="12">
        <v>25</v>
      </c>
      <c r="K246" s="12">
        <v>24</v>
      </c>
      <c r="L246" s="12"/>
      <c r="M246" s="12"/>
      <c r="N246" s="12"/>
      <c r="O246" s="11" t="s">
        <v>1</v>
      </c>
      <c r="P246" s="11" t="s">
        <v>1</v>
      </c>
      <c r="Q246" s="11" t="s">
        <v>1</v>
      </c>
      <c r="R246" s="11" t="s">
        <v>1</v>
      </c>
      <c r="S246" s="11" t="s">
        <v>1</v>
      </c>
      <c r="T246" s="11" t="s">
        <v>1</v>
      </c>
      <c r="U246" s="11" t="s">
        <v>294</v>
      </c>
      <c r="V246" s="21" t="s">
        <v>1</v>
      </c>
    </row>
    <row r="247" spans="1:22" x14ac:dyDescent="0.2">
      <c r="A247" s="27" t="s">
        <v>11</v>
      </c>
      <c r="B247" s="13" t="s">
        <v>1104</v>
      </c>
      <c r="C247" s="14">
        <v>22</v>
      </c>
      <c r="D247" s="14">
        <v>22</v>
      </c>
      <c r="E247" s="14">
        <v>22</v>
      </c>
      <c r="F247" s="14">
        <v>22</v>
      </c>
      <c r="G247" s="14">
        <v>22</v>
      </c>
      <c r="H247" s="14"/>
      <c r="I247" s="14">
        <v>21</v>
      </c>
      <c r="J247" s="14">
        <v>21</v>
      </c>
      <c r="K247" s="14">
        <v>21</v>
      </c>
      <c r="L247" s="14">
        <v>21</v>
      </c>
      <c r="M247" s="14">
        <v>20</v>
      </c>
      <c r="N247" s="14"/>
      <c r="O247" s="13" t="s">
        <v>1</v>
      </c>
      <c r="P247" s="13" t="s">
        <v>1</v>
      </c>
      <c r="Q247" s="13" t="s">
        <v>1</v>
      </c>
      <c r="R247" s="13" t="s">
        <v>1</v>
      </c>
      <c r="S247" s="13" t="s">
        <v>1</v>
      </c>
      <c r="T247" s="13" t="s">
        <v>1</v>
      </c>
      <c r="U247" s="13" t="s">
        <v>294</v>
      </c>
      <c r="V247" s="22" t="s">
        <v>1</v>
      </c>
    </row>
    <row r="248" spans="1:22" x14ac:dyDescent="0.2">
      <c r="A248" s="25" t="s">
        <v>11</v>
      </c>
      <c r="B248" s="11" t="s">
        <v>1105</v>
      </c>
      <c r="C248" s="12">
        <v>46</v>
      </c>
      <c r="D248" s="12">
        <v>46</v>
      </c>
      <c r="E248" s="12">
        <v>46</v>
      </c>
      <c r="F248" s="12">
        <v>45</v>
      </c>
      <c r="G248" s="12">
        <v>46</v>
      </c>
      <c r="H248" s="12"/>
      <c r="I248" s="12">
        <v>44</v>
      </c>
      <c r="J248" s="12">
        <v>41</v>
      </c>
      <c r="K248" s="12">
        <v>43</v>
      </c>
      <c r="L248" s="12">
        <v>45</v>
      </c>
      <c r="M248" s="12">
        <v>45</v>
      </c>
      <c r="N248" s="12"/>
      <c r="O248" s="11" t="s">
        <v>1</v>
      </c>
      <c r="P248" s="11" t="s">
        <v>1</v>
      </c>
      <c r="Q248" s="11" t="s">
        <v>1</v>
      </c>
      <c r="R248" s="11" t="s">
        <v>1</v>
      </c>
      <c r="S248" s="11" t="s">
        <v>1</v>
      </c>
      <c r="T248" s="11" t="s">
        <v>1</v>
      </c>
      <c r="U248" s="11" t="s">
        <v>294</v>
      </c>
      <c r="V248" s="21" t="s">
        <v>1</v>
      </c>
    </row>
    <row r="249" spans="1:22" x14ac:dyDescent="0.2">
      <c r="A249" s="27" t="s">
        <v>11</v>
      </c>
      <c r="B249" s="13" t="s">
        <v>1106</v>
      </c>
      <c r="C249" s="14">
        <v>26</v>
      </c>
      <c r="D249" s="14"/>
      <c r="E249" s="14"/>
      <c r="F249" s="14">
        <v>24</v>
      </c>
      <c r="G249" s="14">
        <v>21</v>
      </c>
      <c r="H249" s="14">
        <v>20</v>
      </c>
      <c r="I249" s="14">
        <v>20</v>
      </c>
      <c r="J249" s="14">
        <v>20</v>
      </c>
      <c r="K249" s="14">
        <v>19</v>
      </c>
      <c r="L249" s="14"/>
      <c r="M249" s="14"/>
      <c r="N249" s="14"/>
      <c r="O249" s="13" t="s">
        <v>1</v>
      </c>
      <c r="P249" s="13" t="s">
        <v>1</v>
      </c>
      <c r="Q249" s="13" t="s">
        <v>1</v>
      </c>
      <c r="R249" s="13" t="s">
        <v>1</v>
      </c>
      <c r="S249" s="13" t="s">
        <v>1</v>
      </c>
      <c r="T249" s="13" t="s">
        <v>1</v>
      </c>
      <c r="U249" s="13" t="s">
        <v>294</v>
      </c>
      <c r="V249" s="22" t="s">
        <v>1</v>
      </c>
    </row>
    <row r="250" spans="1:22" x14ac:dyDescent="0.2">
      <c r="A250" s="25" t="s">
        <v>11</v>
      </c>
      <c r="B250" s="11" t="s">
        <v>1107</v>
      </c>
      <c r="C250" s="12"/>
      <c r="D250" s="12"/>
      <c r="E250" s="12"/>
      <c r="F250" s="12"/>
      <c r="G250" s="12"/>
      <c r="H250" s="12">
        <v>19</v>
      </c>
      <c r="I250" s="12"/>
      <c r="J250" s="12">
        <v>13</v>
      </c>
      <c r="K250" s="12">
        <v>13</v>
      </c>
      <c r="L250" s="12"/>
      <c r="M250" s="12"/>
      <c r="N250" s="12"/>
      <c r="O250" s="11" t="s">
        <v>1</v>
      </c>
      <c r="P250" s="11" t="s">
        <v>1</v>
      </c>
      <c r="Q250" s="11" t="s">
        <v>1</v>
      </c>
      <c r="R250" s="11" t="s">
        <v>1</v>
      </c>
      <c r="S250" s="11" t="s">
        <v>1</v>
      </c>
      <c r="T250" s="11" t="s">
        <v>1</v>
      </c>
      <c r="U250" s="11" t="s">
        <v>294</v>
      </c>
      <c r="V250" s="21" t="s">
        <v>1</v>
      </c>
    </row>
    <row r="251" spans="1:22" x14ac:dyDescent="0.2">
      <c r="A251" s="27" t="s">
        <v>11</v>
      </c>
      <c r="B251" s="13" t="s">
        <v>1108</v>
      </c>
      <c r="C251" s="14"/>
      <c r="D251" s="14"/>
      <c r="E251" s="14"/>
      <c r="F251" s="14"/>
      <c r="G251" s="14">
        <v>11.754594170000001</v>
      </c>
      <c r="H251" s="14">
        <v>12.010414689999999</v>
      </c>
      <c r="I251" s="14">
        <v>12.77587041</v>
      </c>
      <c r="J251" s="14">
        <v>12.61280732</v>
      </c>
      <c r="K251" s="14">
        <v>12.06988655</v>
      </c>
      <c r="L251" s="14">
        <v>12.245452330000001</v>
      </c>
      <c r="M251" s="14">
        <v>12.75530058</v>
      </c>
      <c r="N251" s="14"/>
      <c r="O251" s="13" t="s">
        <v>1</v>
      </c>
      <c r="P251" s="13" t="s">
        <v>1</v>
      </c>
      <c r="Q251" s="13" t="s">
        <v>1</v>
      </c>
      <c r="R251" s="13" t="s">
        <v>1</v>
      </c>
      <c r="S251" s="13" t="s">
        <v>1</v>
      </c>
      <c r="T251" s="13" t="s">
        <v>1</v>
      </c>
      <c r="U251" s="13" t="s">
        <v>294</v>
      </c>
      <c r="V251" s="22" t="s">
        <v>1</v>
      </c>
    </row>
    <row r="252" spans="1:22" x14ac:dyDescent="0.2">
      <c r="A252" s="25" t="s">
        <v>12</v>
      </c>
      <c r="B252" s="11" t="s">
        <v>1109</v>
      </c>
      <c r="C252" s="12">
        <v>85.097949999999997</v>
      </c>
      <c r="D252" s="12">
        <v>74.881200000000007</v>
      </c>
      <c r="E252" s="12"/>
      <c r="F252" s="12"/>
      <c r="G252" s="12"/>
      <c r="H252" s="12">
        <v>93.277109999999993</v>
      </c>
      <c r="I252" s="12">
        <v>84.70205</v>
      </c>
      <c r="J252" s="12">
        <v>76.146510000000006</v>
      </c>
      <c r="K252" s="12">
        <v>78.252020000000002</v>
      </c>
      <c r="L252" s="12"/>
      <c r="M252" s="12"/>
      <c r="N252" s="12"/>
      <c r="O252" s="11" t="s">
        <v>1</v>
      </c>
      <c r="P252" s="11" t="s">
        <v>1</v>
      </c>
      <c r="Q252" s="11" t="s">
        <v>1</v>
      </c>
      <c r="R252" s="11" t="s">
        <v>1</v>
      </c>
      <c r="S252" s="11" t="s">
        <v>1</v>
      </c>
      <c r="T252" s="11" t="s">
        <v>1</v>
      </c>
      <c r="U252" s="11" t="s">
        <v>294</v>
      </c>
      <c r="V252" s="21" t="s">
        <v>1</v>
      </c>
    </row>
    <row r="253" spans="1:22" x14ac:dyDescent="0.2">
      <c r="A253" s="27" t="s">
        <v>12</v>
      </c>
      <c r="B253" s="13" t="s">
        <v>1110</v>
      </c>
      <c r="C253" s="14"/>
      <c r="D253" s="14">
        <v>71.904989999999998</v>
      </c>
      <c r="E253" s="14"/>
      <c r="F253" s="14"/>
      <c r="G253" s="14"/>
      <c r="H253" s="14">
        <v>82.001180000000005</v>
      </c>
      <c r="I253" s="14">
        <v>86.888800000000003</v>
      </c>
      <c r="J253" s="14">
        <v>81.744900000000001</v>
      </c>
      <c r="K253" s="14">
        <v>81.309370000000001</v>
      </c>
      <c r="L253" s="14"/>
      <c r="M253" s="14"/>
      <c r="N253" s="14"/>
      <c r="O253" s="13" t="s">
        <v>1</v>
      </c>
      <c r="P253" s="13" t="s">
        <v>1</v>
      </c>
      <c r="Q253" s="13" t="s">
        <v>1</v>
      </c>
      <c r="R253" s="13" t="s">
        <v>1</v>
      </c>
      <c r="S253" s="13" t="s">
        <v>1</v>
      </c>
      <c r="T253" s="13" t="s">
        <v>1</v>
      </c>
      <c r="U253" s="13" t="s">
        <v>294</v>
      </c>
      <c r="V253" s="22" t="s">
        <v>1</v>
      </c>
    </row>
    <row r="254" spans="1:22" x14ac:dyDescent="0.2">
      <c r="A254" s="25" t="s">
        <v>12</v>
      </c>
      <c r="B254" s="11" t="s">
        <v>1092</v>
      </c>
      <c r="C254" s="12"/>
      <c r="D254" s="12"/>
      <c r="E254" s="12"/>
      <c r="F254" s="12"/>
      <c r="G254" s="12"/>
      <c r="H254" s="12"/>
      <c r="I254" s="12">
        <v>23.561430000000001</v>
      </c>
      <c r="J254" s="12">
        <v>24.421869999999998</v>
      </c>
      <c r="K254" s="12">
        <v>25.239840000000001</v>
      </c>
      <c r="L254" s="12"/>
      <c r="M254" s="12"/>
      <c r="N254" s="12"/>
      <c r="O254" s="11" t="s">
        <v>1</v>
      </c>
      <c r="P254" s="11" t="s">
        <v>1</v>
      </c>
      <c r="Q254" s="11" t="s">
        <v>1</v>
      </c>
      <c r="R254" s="11" t="s">
        <v>1</v>
      </c>
      <c r="S254" s="11" t="s">
        <v>1</v>
      </c>
      <c r="T254" s="11" t="s">
        <v>1</v>
      </c>
      <c r="U254" s="11" t="s">
        <v>294</v>
      </c>
      <c r="V254" s="21" t="s">
        <v>1</v>
      </c>
    </row>
    <row r="255" spans="1:22" x14ac:dyDescent="0.2">
      <c r="A255" s="27" t="s">
        <v>12</v>
      </c>
      <c r="B255" s="13" t="s">
        <v>1093</v>
      </c>
      <c r="C255" s="14">
        <v>0.34538000000000002</v>
      </c>
      <c r="D255" s="14"/>
      <c r="E255" s="14"/>
      <c r="F255" s="14"/>
      <c r="G255" s="14"/>
      <c r="H255" s="14"/>
      <c r="I255" s="14"/>
      <c r="J255" s="14"/>
      <c r="K255" s="14">
        <v>1.1103499999999999</v>
      </c>
      <c r="L255" s="14"/>
      <c r="M255" s="14"/>
      <c r="N255" s="14"/>
      <c r="O255" s="13" t="s">
        <v>1</v>
      </c>
      <c r="P255" s="13" t="s">
        <v>1</v>
      </c>
      <c r="Q255" s="13" t="s">
        <v>1</v>
      </c>
      <c r="R255" s="13" t="s">
        <v>1</v>
      </c>
      <c r="S255" s="13" t="s">
        <v>1</v>
      </c>
      <c r="T255" s="13" t="s">
        <v>1</v>
      </c>
      <c r="U255" s="13" t="s">
        <v>294</v>
      </c>
      <c r="V255" s="22" t="s">
        <v>1</v>
      </c>
    </row>
    <row r="256" spans="1:22" x14ac:dyDescent="0.2">
      <c r="A256" s="25" t="s">
        <v>12</v>
      </c>
      <c r="B256" s="11" t="s">
        <v>1094</v>
      </c>
      <c r="C256" s="12">
        <v>39.394530000000003</v>
      </c>
      <c r="D256" s="12">
        <v>47.023009999999999</v>
      </c>
      <c r="E256" s="12"/>
      <c r="F256" s="12">
        <v>44.018360000000001</v>
      </c>
      <c r="G256" s="12"/>
      <c r="H256" s="12"/>
      <c r="I256" s="12">
        <v>43.047980000000003</v>
      </c>
      <c r="J256" s="12">
        <v>39.619570000000003</v>
      </c>
      <c r="K256" s="12">
        <v>39.70787</v>
      </c>
      <c r="L256" s="12"/>
      <c r="M256" s="12"/>
      <c r="N256" s="12"/>
      <c r="O256" s="11" t="s">
        <v>1</v>
      </c>
      <c r="P256" s="11" t="s">
        <v>1</v>
      </c>
      <c r="Q256" s="11" t="s">
        <v>1</v>
      </c>
      <c r="R256" s="11" t="s">
        <v>1</v>
      </c>
      <c r="S256" s="11" t="s">
        <v>1</v>
      </c>
      <c r="T256" s="11" t="s">
        <v>1</v>
      </c>
      <c r="U256" s="11" t="s">
        <v>294</v>
      </c>
      <c r="V256" s="21" t="s">
        <v>1</v>
      </c>
    </row>
    <row r="257" spans="1:22" x14ac:dyDescent="0.2">
      <c r="A257" s="27" t="s">
        <v>12</v>
      </c>
      <c r="B257" s="13" t="s">
        <v>1095</v>
      </c>
      <c r="C257" s="14">
        <v>31.273569999999999</v>
      </c>
      <c r="D257" s="14">
        <v>31.229369999999999</v>
      </c>
      <c r="E257" s="14"/>
      <c r="F257" s="14">
        <v>37.53</v>
      </c>
      <c r="G257" s="14"/>
      <c r="H257" s="14"/>
      <c r="I257" s="14">
        <v>37.239460000000001</v>
      </c>
      <c r="J257" s="14">
        <v>39.344529999999999</v>
      </c>
      <c r="K257" s="14">
        <v>40.662309999999998</v>
      </c>
      <c r="L257" s="14"/>
      <c r="M257" s="14"/>
      <c r="N257" s="14"/>
      <c r="O257" s="13" t="s">
        <v>1</v>
      </c>
      <c r="P257" s="13" t="s">
        <v>1</v>
      </c>
      <c r="Q257" s="13" t="s">
        <v>1</v>
      </c>
      <c r="R257" s="13" t="s">
        <v>1</v>
      </c>
      <c r="S257" s="13" t="s">
        <v>1</v>
      </c>
      <c r="T257" s="13" t="s">
        <v>1</v>
      </c>
      <c r="U257" s="13" t="s">
        <v>294</v>
      </c>
      <c r="V257" s="22" t="s">
        <v>1</v>
      </c>
    </row>
    <row r="258" spans="1:22" x14ac:dyDescent="0.2">
      <c r="A258" s="25" t="s">
        <v>12</v>
      </c>
      <c r="B258" s="11" t="s">
        <v>1088</v>
      </c>
      <c r="C258" s="12"/>
      <c r="D258" s="12"/>
      <c r="E258" s="12"/>
      <c r="F258" s="12"/>
      <c r="G258" s="12"/>
      <c r="H258" s="12"/>
      <c r="I258" s="12">
        <v>24.046040000000001</v>
      </c>
      <c r="J258" s="12">
        <v>24.5745</v>
      </c>
      <c r="K258" s="12">
        <v>25.354189999999999</v>
      </c>
      <c r="L258" s="12">
        <v>24.784330000000001</v>
      </c>
      <c r="M258" s="12"/>
      <c r="N258" s="12"/>
      <c r="O258" s="11" t="s">
        <v>1</v>
      </c>
      <c r="P258" s="11" t="s">
        <v>1</v>
      </c>
      <c r="Q258" s="11" t="s">
        <v>1</v>
      </c>
      <c r="R258" s="11" t="s">
        <v>1</v>
      </c>
      <c r="S258" s="11" t="s">
        <v>1</v>
      </c>
      <c r="T258" s="11" t="s">
        <v>1</v>
      </c>
      <c r="U258" s="11" t="s">
        <v>294</v>
      </c>
      <c r="V258" s="21" t="s">
        <v>1</v>
      </c>
    </row>
    <row r="259" spans="1:22" x14ac:dyDescent="0.2">
      <c r="A259" s="27" t="s">
        <v>12</v>
      </c>
      <c r="B259" s="13" t="s">
        <v>1089</v>
      </c>
      <c r="C259" s="14">
        <v>0.30891000000000002</v>
      </c>
      <c r="D259" s="14"/>
      <c r="E259" s="14"/>
      <c r="F259" s="14"/>
      <c r="G259" s="14"/>
      <c r="H259" s="14">
        <v>0.69362999999999997</v>
      </c>
      <c r="I259" s="14">
        <v>1.5999000000000001</v>
      </c>
      <c r="J259" s="14">
        <v>1.1862900000000001</v>
      </c>
      <c r="K259" s="14">
        <v>1.0585199999999999</v>
      </c>
      <c r="L259" s="14">
        <v>1.0347299999999999</v>
      </c>
      <c r="M259" s="14"/>
      <c r="N259" s="14"/>
      <c r="O259" s="13" t="s">
        <v>1</v>
      </c>
      <c r="P259" s="13" t="s">
        <v>1</v>
      </c>
      <c r="Q259" s="13" t="s">
        <v>1</v>
      </c>
      <c r="R259" s="13" t="s">
        <v>1</v>
      </c>
      <c r="S259" s="13" t="s">
        <v>1</v>
      </c>
      <c r="T259" s="13" t="s">
        <v>1</v>
      </c>
      <c r="U259" s="13" t="s">
        <v>294</v>
      </c>
      <c r="V259" s="22" t="s">
        <v>1</v>
      </c>
    </row>
    <row r="260" spans="1:22" x14ac:dyDescent="0.2">
      <c r="A260" s="25" t="s">
        <v>12</v>
      </c>
      <c r="B260" s="11" t="s">
        <v>1090</v>
      </c>
      <c r="C260" s="12">
        <v>36.323770000000003</v>
      </c>
      <c r="D260" s="12">
        <v>44.08231</v>
      </c>
      <c r="E260" s="12"/>
      <c r="F260" s="12">
        <v>43.137839999999997</v>
      </c>
      <c r="G260" s="12"/>
      <c r="H260" s="12">
        <v>38.398719999999997</v>
      </c>
      <c r="I260" s="12">
        <v>42.916249999999998</v>
      </c>
      <c r="J260" s="12">
        <v>39.447620000000001</v>
      </c>
      <c r="K260" s="12">
        <v>39.08446</v>
      </c>
      <c r="L260" s="12">
        <v>38.09451</v>
      </c>
      <c r="M260" s="12"/>
      <c r="N260" s="12"/>
      <c r="O260" s="11" t="s">
        <v>1</v>
      </c>
      <c r="P260" s="11" t="s">
        <v>1</v>
      </c>
      <c r="Q260" s="11" t="s">
        <v>1</v>
      </c>
      <c r="R260" s="11" t="s">
        <v>1</v>
      </c>
      <c r="S260" s="11" t="s">
        <v>1</v>
      </c>
      <c r="T260" s="11" t="s">
        <v>1</v>
      </c>
      <c r="U260" s="11" t="s">
        <v>294</v>
      </c>
      <c r="V260" s="21" t="s">
        <v>1</v>
      </c>
    </row>
    <row r="261" spans="1:22" x14ac:dyDescent="0.2">
      <c r="A261" s="27" t="s">
        <v>12</v>
      </c>
      <c r="B261" s="13" t="s">
        <v>1091</v>
      </c>
      <c r="C261" s="14">
        <v>36.573300000000003</v>
      </c>
      <c r="D261" s="14">
        <v>32.957799999999999</v>
      </c>
      <c r="E261" s="14"/>
      <c r="F261" s="14">
        <v>37.174700000000001</v>
      </c>
      <c r="G261" s="14"/>
      <c r="H261" s="14">
        <v>40.280659999999997</v>
      </c>
      <c r="I261" s="14">
        <v>38.005400000000002</v>
      </c>
      <c r="J261" s="14">
        <v>39.590429999999998</v>
      </c>
      <c r="K261" s="14">
        <v>40.846530000000001</v>
      </c>
      <c r="L261" s="14">
        <v>39.928469999999997</v>
      </c>
      <c r="M261" s="14"/>
      <c r="N261" s="14"/>
      <c r="O261" s="13" t="s">
        <v>1</v>
      </c>
      <c r="P261" s="13" t="s">
        <v>1</v>
      </c>
      <c r="Q261" s="13" t="s">
        <v>1</v>
      </c>
      <c r="R261" s="13" t="s">
        <v>1</v>
      </c>
      <c r="S261" s="13" t="s">
        <v>1</v>
      </c>
      <c r="T261" s="13" t="s">
        <v>1</v>
      </c>
      <c r="U261" s="13" t="s">
        <v>294</v>
      </c>
      <c r="V261" s="22" t="s">
        <v>1</v>
      </c>
    </row>
    <row r="262" spans="1:22" x14ac:dyDescent="0.2">
      <c r="A262" s="25" t="s">
        <v>12</v>
      </c>
      <c r="B262" s="11" t="s">
        <v>1096</v>
      </c>
      <c r="C262" s="12"/>
      <c r="D262" s="12"/>
      <c r="E262" s="12"/>
      <c r="F262" s="12"/>
      <c r="G262" s="12"/>
      <c r="H262" s="12"/>
      <c r="I262" s="12">
        <v>13.95936</v>
      </c>
      <c r="J262" s="12">
        <v>15.015930000000001</v>
      </c>
      <c r="K262" s="12">
        <v>15.49234</v>
      </c>
      <c r="L262" s="12">
        <v>15.14414</v>
      </c>
      <c r="M262" s="12"/>
      <c r="N262" s="12"/>
      <c r="O262" s="11" t="s">
        <v>1</v>
      </c>
      <c r="P262" s="11" t="s">
        <v>1</v>
      </c>
      <c r="Q262" s="11" t="s">
        <v>1</v>
      </c>
      <c r="R262" s="11" t="s">
        <v>1</v>
      </c>
      <c r="S262" s="11" t="s">
        <v>1</v>
      </c>
      <c r="T262" s="11" t="s">
        <v>1</v>
      </c>
      <c r="U262" s="11" t="s">
        <v>294</v>
      </c>
      <c r="V262" s="21" t="s">
        <v>1</v>
      </c>
    </row>
    <row r="263" spans="1:22" x14ac:dyDescent="0.2">
      <c r="A263" s="27" t="s">
        <v>12</v>
      </c>
      <c r="B263" s="13" t="s">
        <v>293</v>
      </c>
      <c r="C263" s="14"/>
      <c r="D263" s="14"/>
      <c r="E263" s="14"/>
      <c r="F263" s="14"/>
      <c r="G263" s="14"/>
      <c r="H263" s="14"/>
      <c r="I263" s="14"/>
      <c r="J263" s="14"/>
      <c r="K263" s="14"/>
      <c r="L263" s="14"/>
      <c r="M263" s="14"/>
      <c r="N263" s="14"/>
      <c r="O263" s="13" t="s">
        <v>1</v>
      </c>
      <c r="P263" s="13" t="s">
        <v>1</v>
      </c>
      <c r="Q263" s="13" t="s">
        <v>1</v>
      </c>
      <c r="R263" s="13" t="s">
        <v>1</v>
      </c>
      <c r="S263" s="13" t="s">
        <v>1</v>
      </c>
      <c r="T263" s="13" t="s">
        <v>1</v>
      </c>
      <c r="U263" s="13" t="s">
        <v>294</v>
      </c>
      <c r="V263" s="22" t="s">
        <v>1</v>
      </c>
    </row>
    <row r="264" spans="1:22" x14ac:dyDescent="0.2">
      <c r="A264" s="25" t="s">
        <v>12</v>
      </c>
      <c r="B264" s="11" t="s">
        <v>308</v>
      </c>
      <c r="C264" s="12"/>
      <c r="D264" s="12">
        <v>0.35399999999999998</v>
      </c>
      <c r="E264" s="12">
        <v>1.155</v>
      </c>
      <c r="F264" s="12">
        <v>0.97799999999999998</v>
      </c>
      <c r="G264" s="12">
        <v>0.20100000000000001</v>
      </c>
      <c r="H264" s="12">
        <v>1.2E-2</v>
      </c>
      <c r="I264" s="12">
        <v>0.152</v>
      </c>
      <c r="J264" s="12">
        <v>0.35299999999999998</v>
      </c>
      <c r="K264" s="12">
        <v>0.55500000000000005</v>
      </c>
      <c r="L264" s="12">
        <v>1.4999999999999999E-2</v>
      </c>
      <c r="M264" s="12">
        <v>0.19400000000000001</v>
      </c>
      <c r="N264" s="12"/>
      <c r="O264" s="11" t="s">
        <v>1</v>
      </c>
      <c r="P264" s="11" t="s">
        <v>1</v>
      </c>
      <c r="Q264" s="11" t="s">
        <v>1</v>
      </c>
      <c r="R264" s="11" t="s">
        <v>1</v>
      </c>
      <c r="S264" s="11" t="s">
        <v>1</v>
      </c>
      <c r="T264" s="11" t="s">
        <v>1</v>
      </c>
      <c r="U264" s="11" t="s">
        <v>294</v>
      </c>
      <c r="V264" s="21" t="s">
        <v>1</v>
      </c>
    </row>
    <row r="265" spans="1:22" x14ac:dyDescent="0.2">
      <c r="A265" s="27" t="s">
        <v>12</v>
      </c>
      <c r="B265" s="13" t="s">
        <v>1102</v>
      </c>
      <c r="C265" s="14">
        <v>73.205979999999997</v>
      </c>
      <c r="D265" s="14">
        <v>77.136690000000002</v>
      </c>
      <c r="E265" s="14"/>
      <c r="F265" s="14"/>
      <c r="G265" s="14"/>
      <c r="H265" s="14">
        <v>79.373009999999994</v>
      </c>
      <c r="I265" s="14">
        <v>82.521559999999994</v>
      </c>
      <c r="J265" s="14">
        <v>80.224339999999998</v>
      </c>
      <c r="K265" s="14">
        <v>80.989519999999999</v>
      </c>
      <c r="L265" s="14">
        <v>79.05771</v>
      </c>
      <c r="M265" s="14"/>
      <c r="N265" s="14"/>
      <c r="O265" s="13" t="s">
        <v>1</v>
      </c>
      <c r="P265" s="13" t="s">
        <v>1</v>
      </c>
      <c r="Q265" s="13" t="s">
        <v>1</v>
      </c>
      <c r="R265" s="13" t="s">
        <v>1</v>
      </c>
      <c r="S265" s="13" t="s">
        <v>1</v>
      </c>
      <c r="T265" s="13" t="s">
        <v>1</v>
      </c>
      <c r="U265" s="13" t="s">
        <v>294</v>
      </c>
      <c r="V265" s="22" t="s">
        <v>1</v>
      </c>
    </row>
    <row r="266" spans="1:22" x14ac:dyDescent="0.2">
      <c r="A266" s="25" t="s">
        <v>12</v>
      </c>
      <c r="B266" s="11" t="s">
        <v>1097</v>
      </c>
      <c r="C266" s="12">
        <v>8</v>
      </c>
      <c r="D266" s="12">
        <v>8</v>
      </c>
      <c r="E266" s="12">
        <v>7</v>
      </c>
      <c r="F266" s="12">
        <v>8</v>
      </c>
      <c r="G266" s="12">
        <v>7</v>
      </c>
      <c r="H266" s="12">
        <v>6</v>
      </c>
      <c r="I266" s="12">
        <v>4</v>
      </c>
      <c r="J266" s="12">
        <v>4</v>
      </c>
      <c r="K266" s="12">
        <v>4</v>
      </c>
      <c r="L266" s="12">
        <v>4</v>
      </c>
      <c r="M266" s="12">
        <v>4</v>
      </c>
      <c r="N266" s="12"/>
      <c r="O266" s="11" t="s">
        <v>1</v>
      </c>
      <c r="P266" s="11" t="s">
        <v>1</v>
      </c>
      <c r="Q266" s="11" t="s">
        <v>1</v>
      </c>
      <c r="R266" s="11" t="s">
        <v>1</v>
      </c>
      <c r="S266" s="11" t="s">
        <v>1</v>
      </c>
      <c r="T266" s="11" t="s">
        <v>1</v>
      </c>
      <c r="U266" s="11" t="s">
        <v>294</v>
      </c>
      <c r="V266" s="21" t="s">
        <v>1</v>
      </c>
    </row>
    <row r="267" spans="1:22" x14ac:dyDescent="0.2">
      <c r="A267" s="27" t="s">
        <v>12</v>
      </c>
      <c r="B267" s="13" t="s">
        <v>1098</v>
      </c>
      <c r="C267" s="14"/>
      <c r="D267" s="14">
        <v>64</v>
      </c>
      <c r="E267" s="14">
        <v>54</v>
      </c>
      <c r="F267" s="14">
        <v>54</v>
      </c>
      <c r="G267" s="14">
        <v>54</v>
      </c>
      <c r="H267" s="14">
        <v>57</v>
      </c>
      <c r="I267" s="14">
        <v>58</v>
      </c>
      <c r="J267" s="14">
        <v>60</v>
      </c>
      <c r="K267" s="14">
        <v>60</v>
      </c>
      <c r="L267" s="14">
        <v>53</v>
      </c>
      <c r="M267" s="14">
        <v>59</v>
      </c>
      <c r="N267" s="14"/>
      <c r="O267" s="13" t="s">
        <v>1</v>
      </c>
      <c r="P267" s="13" t="s">
        <v>1</v>
      </c>
      <c r="Q267" s="13" t="s">
        <v>1</v>
      </c>
      <c r="R267" s="13" t="s">
        <v>1</v>
      </c>
      <c r="S267" s="13" t="s">
        <v>1</v>
      </c>
      <c r="T267" s="13" t="s">
        <v>1</v>
      </c>
      <c r="U267" s="13" t="s">
        <v>294</v>
      </c>
      <c r="V267" s="22" t="s">
        <v>1</v>
      </c>
    </row>
    <row r="268" spans="1:22" x14ac:dyDescent="0.2">
      <c r="A268" s="25" t="s">
        <v>12</v>
      </c>
      <c r="B268" s="11" t="s">
        <v>1099</v>
      </c>
      <c r="C268" s="12">
        <v>0</v>
      </c>
      <c r="D268" s="12">
        <v>0</v>
      </c>
      <c r="E268" s="12">
        <v>0</v>
      </c>
      <c r="F268" s="12">
        <v>1</v>
      </c>
      <c r="G268" s="12">
        <v>1</v>
      </c>
      <c r="H268" s="12">
        <v>1</v>
      </c>
      <c r="I268" s="12">
        <v>1</v>
      </c>
      <c r="J268" s="12">
        <v>1</v>
      </c>
      <c r="K268" s="12">
        <v>1</v>
      </c>
      <c r="L268" s="12">
        <v>2</v>
      </c>
      <c r="M268" s="12">
        <v>1</v>
      </c>
      <c r="N268" s="12"/>
      <c r="O268" s="11" t="s">
        <v>1</v>
      </c>
      <c r="P268" s="11" t="s">
        <v>1</v>
      </c>
      <c r="Q268" s="11" t="s">
        <v>1</v>
      </c>
      <c r="R268" s="11" t="s">
        <v>1</v>
      </c>
      <c r="S268" s="11" t="s">
        <v>1</v>
      </c>
      <c r="T268" s="11" t="s">
        <v>1</v>
      </c>
      <c r="U268" s="11" t="s">
        <v>294</v>
      </c>
      <c r="V268" s="21" t="s">
        <v>1</v>
      </c>
    </row>
    <row r="269" spans="1:22" x14ac:dyDescent="0.2">
      <c r="A269" s="27" t="s">
        <v>12</v>
      </c>
      <c r="B269" s="13" t="s">
        <v>1100</v>
      </c>
      <c r="C269" s="14">
        <v>14</v>
      </c>
      <c r="D269" s="14">
        <v>12</v>
      </c>
      <c r="E269" s="14">
        <v>13</v>
      </c>
      <c r="F269" s="14">
        <v>14</v>
      </c>
      <c r="G269" s="14">
        <v>14</v>
      </c>
      <c r="H269" s="14">
        <v>11</v>
      </c>
      <c r="I269" s="14">
        <v>9</v>
      </c>
      <c r="J269" s="14">
        <v>8</v>
      </c>
      <c r="K269" s="14">
        <v>8</v>
      </c>
      <c r="L269" s="14">
        <v>8</v>
      </c>
      <c r="M269" s="14">
        <v>7</v>
      </c>
      <c r="N269" s="14"/>
      <c r="O269" s="13" t="s">
        <v>1</v>
      </c>
      <c r="P269" s="13" t="s">
        <v>1</v>
      </c>
      <c r="Q269" s="13" t="s">
        <v>1</v>
      </c>
      <c r="R269" s="13" t="s">
        <v>1</v>
      </c>
      <c r="S269" s="13" t="s">
        <v>1</v>
      </c>
      <c r="T269" s="13" t="s">
        <v>1</v>
      </c>
      <c r="U269" s="13" t="s">
        <v>294</v>
      </c>
      <c r="V269" s="22" t="s">
        <v>1</v>
      </c>
    </row>
    <row r="270" spans="1:22" x14ac:dyDescent="0.2">
      <c r="A270" s="25" t="s">
        <v>12</v>
      </c>
      <c r="B270" s="11" t="s">
        <v>1101</v>
      </c>
      <c r="C270" s="12">
        <v>24</v>
      </c>
      <c r="D270" s="12">
        <v>21</v>
      </c>
      <c r="E270" s="12">
        <v>23</v>
      </c>
      <c r="F270" s="12">
        <v>23</v>
      </c>
      <c r="G270" s="12">
        <v>23</v>
      </c>
      <c r="H270" s="12">
        <v>19</v>
      </c>
      <c r="I270" s="12">
        <v>17</v>
      </c>
      <c r="J270" s="12">
        <v>15</v>
      </c>
      <c r="K270" s="12">
        <v>14</v>
      </c>
      <c r="L270" s="12">
        <v>14</v>
      </c>
      <c r="M270" s="12">
        <v>13</v>
      </c>
      <c r="N270" s="12"/>
      <c r="O270" s="11" t="s">
        <v>1</v>
      </c>
      <c r="P270" s="11" t="s">
        <v>1</v>
      </c>
      <c r="Q270" s="11" t="s">
        <v>1</v>
      </c>
      <c r="R270" s="11" t="s">
        <v>1</v>
      </c>
      <c r="S270" s="11" t="s">
        <v>1</v>
      </c>
      <c r="T270" s="11" t="s">
        <v>1</v>
      </c>
      <c r="U270" s="11" t="s">
        <v>294</v>
      </c>
      <c r="V270" s="21" t="s">
        <v>1</v>
      </c>
    </row>
    <row r="271" spans="1:22" x14ac:dyDescent="0.2">
      <c r="A271" s="27" t="s">
        <v>12</v>
      </c>
      <c r="B271" s="13" t="s">
        <v>1103</v>
      </c>
      <c r="C271" s="14">
        <v>19</v>
      </c>
      <c r="D271" s="14">
        <v>19</v>
      </c>
      <c r="E271" s="14">
        <v>19</v>
      </c>
      <c r="F271" s="14">
        <v>18</v>
      </c>
      <c r="G271" s="14">
        <v>17</v>
      </c>
      <c r="H271" s="14">
        <v>18</v>
      </c>
      <c r="I271" s="14">
        <v>17</v>
      </c>
      <c r="J271" s="14"/>
      <c r="K271" s="14"/>
      <c r="L271" s="14">
        <v>16</v>
      </c>
      <c r="M271" s="14">
        <v>16</v>
      </c>
      <c r="N271" s="14"/>
      <c r="O271" s="13" t="s">
        <v>1</v>
      </c>
      <c r="P271" s="13" t="s">
        <v>1</v>
      </c>
      <c r="Q271" s="13" t="s">
        <v>1</v>
      </c>
      <c r="R271" s="13" t="s">
        <v>1</v>
      </c>
      <c r="S271" s="13" t="s">
        <v>1</v>
      </c>
      <c r="T271" s="13" t="s">
        <v>1</v>
      </c>
      <c r="U271" s="13" t="s">
        <v>294</v>
      </c>
      <c r="V271" s="22" t="s">
        <v>1</v>
      </c>
    </row>
    <row r="272" spans="1:22" x14ac:dyDescent="0.2">
      <c r="A272" s="25" t="s">
        <v>12</v>
      </c>
      <c r="B272" s="11" t="s">
        <v>1104</v>
      </c>
      <c r="C272" s="12">
        <v>22</v>
      </c>
      <c r="D272" s="12">
        <v>21</v>
      </c>
      <c r="E272" s="12">
        <v>20</v>
      </c>
      <c r="F272" s="12">
        <v>20</v>
      </c>
      <c r="G272" s="12">
        <v>20</v>
      </c>
      <c r="H272" s="12">
        <v>18</v>
      </c>
      <c r="I272" s="12">
        <v>18</v>
      </c>
      <c r="J272" s="12">
        <v>19</v>
      </c>
      <c r="K272" s="12">
        <v>18</v>
      </c>
      <c r="L272" s="12">
        <v>18</v>
      </c>
      <c r="M272" s="12">
        <v>16</v>
      </c>
      <c r="N272" s="12"/>
      <c r="O272" s="11" t="s">
        <v>1</v>
      </c>
      <c r="P272" s="11" t="s">
        <v>1</v>
      </c>
      <c r="Q272" s="11" t="s">
        <v>1</v>
      </c>
      <c r="R272" s="11" t="s">
        <v>1</v>
      </c>
      <c r="S272" s="11" t="s">
        <v>1</v>
      </c>
      <c r="T272" s="11" t="s">
        <v>1</v>
      </c>
      <c r="U272" s="11" t="s">
        <v>294</v>
      </c>
      <c r="V272" s="21" t="s">
        <v>1</v>
      </c>
    </row>
    <row r="273" spans="1:22" x14ac:dyDescent="0.2">
      <c r="A273" s="27" t="s">
        <v>12</v>
      </c>
      <c r="B273" s="13" t="s">
        <v>1105</v>
      </c>
      <c r="C273" s="14">
        <v>24</v>
      </c>
      <c r="D273" s="14">
        <v>24</v>
      </c>
      <c r="E273" s="14">
        <v>24</v>
      </c>
      <c r="F273" s="14">
        <v>23</v>
      </c>
      <c r="G273" s="14">
        <v>23</v>
      </c>
      <c r="H273" s="14">
        <v>23</v>
      </c>
      <c r="I273" s="14">
        <v>23</v>
      </c>
      <c r="J273" s="14">
        <v>22</v>
      </c>
      <c r="K273" s="14">
        <v>21</v>
      </c>
      <c r="L273" s="14">
        <v>21</v>
      </c>
      <c r="M273" s="14">
        <v>21</v>
      </c>
      <c r="N273" s="14"/>
      <c r="O273" s="13" t="s">
        <v>1</v>
      </c>
      <c r="P273" s="13" t="s">
        <v>1</v>
      </c>
      <c r="Q273" s="13" t="s">
        <v>1</v>
      </c>
      <c r="R273" s="13" t="s">
        <v>1</v>
      </c>
      <c r="S273" s="13" t="s">
        <v>1</v>
      </c>
      <c r="T273" s="13" t="s">
        <v>1</v>
      </c>
      <c r="U273" s="13" t="s">
        <v>294</v>
      </c>
      <c r="V273" s="22" t="s">
        <v>1</v>
      </c>
    </row>
    <row r="274" spans="1:22" x14ac:dyDescent="0.2">
      <c r="A274" s="25" t="s">
        <v>12</v>
      </c>
      <c r="B274" s="11" t="s">
        <v>1106</v>
      </c>
      <c r="C274" s="12">
        <v>18</v>
      </c>
      <c r="D274" s="12">
        <v>18</v>
      </c>
      <c r="E274" s="12">
        <v>18</v>
      </c>
      <c r="F274" s="12">
        <v>17</v>
      </c>
      <c r="G274" s="12">
        <v>17</v>
      </c>
      <c r="H274" s="12">
        <v>17</v>
      </c>
      <c r="I274" s="12">
        <v>16</v>
      </c>
      <c r="J274" s="12">
        <v>16</v>
      </c>
      <c r="K274" s="12">
        <v>16</v>
      </c>
      <c r="L274" s="12">
        <v>16</v>
      </c>
      <c r="M274" s="12">
        <v>15</v>
      </c>
      <c r="N274" s="12"/>
      <c r="O274" s="11" t="s">
        <v>1</v>
      </c>
      <c r="P274" s="11" t="s">
        <v>1</v>
      </c>
      <c r="Q274" s="11" t="s">
        <v>1</v>
      </c>
      <c r="R274" s="11" t="s">
        <v>1</v>
      </c>
      <c r="S274" s="11" t="s">
        <v>1</v>
      </c>
      <c r="T274" s="11" t="s">
        <v>1</v>
      </c>
      <c r="U274" s="11" t="s">
        <v>294</v>
      </c>
      <c r="V274" s="21" t="s">
        <v>1</v>
      </c>
    </row>
    <row r="275" spans="1:22" x14ac:dyDescent="0.2">
      <c r="A275" s="27" t="s">
        <v>12</v>
      </c>
      <c r="B275" s="13" t="s">
        <v>1107</v>
      </c>
      <c r="C275" s="14">
        <v>17</v>
      </c>
      <c r="D275" s="14">
        <v>17</v>
      </c>
      <c r="E275" s="14">
        <v>16</v>
      </c>
      <c r="F275" s="14">
        <v>16</v>
      </c>
      <c r="G275" s="14">
        <v>16</v>
      </c>
      <c r="H275" s="14">
        <v>16</v>
      </c>
      <c r="I275" s="14">
        <v>15</v>
      </c>
      <c r="J275" s="14"/>
      <c r="K275" s="14"/>
      <c r="L275" s="14">
        <v>15</v>
      </c>
      <c r="M275" s="14">
        <v>15</v>
      </c>
      <c r="N275" s="14"/>
      <c r="O275" s="13" t="s">
        <v>1</v>
      </c>
      <c r="P275" s="13" t="s">
        <v>1</v>
      </c>
      <c r="Q275" s="13" t="s">
        <v>1</v>
      </c>
      <c r="R275" s="13" t="s">
        <v>1</v>
      </c>
      <c r="S275" s="13" t="s">
        <v>1</v>
      </c>
      <c r="T275" s="13" t="s">
        <v>1</v>
      </c>
      <c r="U275" s="13" t="s">
        <v>294</v>
      </c>
      <c r="V275" s="22" t="s">
        <v>1</v>
      </c>
    </row>
    <row r="276" spans="1:22" x14ac:dyDescent="0.2">
      <c r="A276" s="25" t="s">
        <v>12</v>
      </c>
      <c r="B276" s="11" t="s">
        <v>1108</v>
      </c>
      <c r="C276" s="12">
        <v>21.283797679999999</v>
      </c>
      <c r="D276" s="12">
        <v>18.420641710000002</v>
      </c>
      <c r="E276" s="12">
        <v>18.44614056</v>
      </c>
      <c r="F276" s="12">
        <v>19.730944600000001</v>
      </c>
      <c r="G276" s="12">
        <v>17.881984989999999</v>
      </c>
      <c r="H276" s="12">
        <v>17.83930625</v>
      </c>
      <c r="I276" s="12">
        <v>17.052758369999999</v>
      </c>
      <c r="J276" s="12">
        <v>18.778085799999999</v>
      </c>
      <c r="K276" s="12">
        <v>18.603817660000001</v>
      </c>
      <c r="L276" s="12">
        <v>20.08675268</v>
      </c>
      <c r="M276" s="12"/>
      <c r="N276" s="12"/>
      <c r="O276" s="11" t="s">
        <v>1</v>
      </c>
      <c r="P276" s="11" t="s">
        <v>1</v>
      </c>
      <c r="Q276" s="11" t="s">
        <v>1</v>
      </c>
      <c r="R276" s="11" t="s">
        <v>1</v>
      </c>
      <c r="S276" s="11" t="s">
        <v>1</v>
      </c>
      <c r="T276" s="11" t="s">
        <v>1</v>
      </c>
      <c r="U276" s="11" t="s">
        <v>294</v>
      </c>
      <c r="V276" s="21" t="s">
        <v>1</v>
      </c>
    </row>
    <row r="277" spans="1:22" x14ac:dyDescent="0.2">
      <c r="A277" s="27" t="s">
        <v>13</v>
      </c>
      <c r="B277" s="13" t="s">
        <v>1109</v>
      </c>
      <c r="C277" s="14"/>
      <c r="D277" s="14"/>
      <c r="E277" s="14">
        <v>89.00949</v>
      </c>
      <c r="F277" s="14"/>
      <c r="G277" s="14"/>
      <c r="H277" s="14"/>
      <c r="I277" s="14"/>
      <c r="J277" s="14"/>
      <c r="K277" s="14"/>
      <c r="L277" s="14"/>
      <c r="M277" s="14"/>
      <c r="N277" s="14"/>
      <c r="O277" s="13" t="s">
        <v>1</v>
      </c>
      <c r="P277" s="13" t="s">
        <v>1</v>
      </c>
      <c r="Q277" s="13" t="s">
        <v>1</v>
      </c>
      <c r="R277" s="13" t="s">
        <v>1</v>
      </c>
      <c r="S277" s="13" t="s">
        <v>1</v>
      </c>
      <c r="T277" s="13" t="s">
        <v>1</v>
      </c>
      <c r="U277" s="13" t="s">
        <v>294</v>
      </c>
      <c r="V277" s="22" t="s">
        <v>1</v>
      </c>
    </row>
    <row r="278" spans="1:22" x14ac:dyDescent="0.2">
      <c r="A278" s="25" t="s">
        <v>13</v>
      </c>
      <c r="B278" s="11" t="s">
        <v>1110</v>
      </c>
      <c r="C278" s="12">
        <v>46.658709999999999</v>
      </c>
      <c r="D278" s="12"/>
      <c r="E278" s="12"/>
      <c r="F278" s="12"/>
      <c r="G278" s="12"/>
      <c r="H278" s="12"/>
      <c r="I278" s="12"/>
      <c r="J278" s="12"/>
      <c r="K278" s="12"/>
      <c r="L278" s="12"/>
      <c r="M278" s="12"/>
      <c r="N278" s="12"/>
      <c r="O278" s="11" t="s">
        <v>1</v>
      </c>
      <c r="P278" s="11" t="s">
        <v>1</v>
      </c>
      <c r="Q278" s="11" t="s">
        <v>1</v>
      </c>
      <c r="R278" s="11" t="s">
        <v>1</v>
      </c>
      <c r="S278" s="11" t="s">
        <v>1</v>
      </c>
      <c r="T278" s="11" t="s">
        <v>1</v>
      </c>
      <c r="U278" s="11" t="s">
        <v>294</v>
      </c>
      <c r="V278" s="21" t="s">
        <v>1</v>
      </c>
    </row>
    <row r="279" spans="1:22" x14ac:dyDescent="0.2">
      <c r="A279" s="27" t="s">
        <v>13</v>
      </c>
      <c r="B279" s="13" t="s">
        <v>1092</v>
      </c>
      <c r="C279" s="14">
        <v>13.10567</v>
      </c>
      <c r="D279" s="14">
        <v>16.088740000000001</v>
      </c>
      <c r="E279" s="14">
        <v>12.29951</v>
      </c>
      <c r="F279" s="14"/>
      <c r="G279" s="14"/>
      <c r="H279" s="14"/>
      <c r="I279" s="14"/>
      <c r="J279" s="14"/>
      <c r="K279" s="14"/>
      <c r="L279" s="14"/>
      <c r="M279" s="14"/>
      <c r="N279" s="14"/>
      <c r="O279" s="13" t="s">
        <v>1</v>
      </c>
      <c r="P279" s="13" t="s">
        <v>1</v>
      </c>
      <c r="Q279" s="13" t="s">
        <v>1</v>
      </c>
      <c r="R279" s="13" t="s">
        <v>1</v>
      </c>
      <c r="S279" s="13" t="s">
        <v>1</v>
      </c>
      <c r="T279" s="13" t="s">
        <v>1</v>
      </c>
      <c r="U279" s="13" t="s">
        <v>294</v>
      </c>
      <c r="V279" s="22" t="s">
        <v>1</v>
      </c>
    </row>
    <row r="280" spans="1:22" x14ac:dyDescent="0.2">
      <c r="A280" s="25" t="s">
        <v>13</v>
      </c>
      <c r="B280" s="11" t="s">
        <v>1093</v>
      </c>
      <c r="C280" s="12"/>
      <c r="D280" s="12"/>
      <c r="E280" s="12">
        <v>2.3415900000000001</v>
      </c>
      <c r="F280" s="12"/>
      <c r="G280" s="12"/>
      <c r="H280" s="12"/>
      <c r="I280" s="12"/>
      <c r="J280" s="12"/>
      <c r="K280" s="12"/>
      <c r="L280" s="12"/>
      <c r="M280" s="12"/>
      <c r="N280" s="12"/>
      <c r="O280" s="11" t="s">
        <v>1</v>
      </c>
      <c r="P280" s="11" t="s">
        <v>1</v>
      </c>
      <c r="Q280" s="11" t="s">
        <v>1</v>
      </c>
      <c r="R280" s="11" t="s">
        <v>1</v>
      </c>
      <c r="S280" s="11" t="s">
        <v>1</v>
      </c>
      <c r="T280" s="11" t="s">
        <v>1</v>
      </c>
      <c r="U280" s="11" t="s">
        <v>294</v>
      </c>
      <c r="V280" s="21" t="s">
        <v>1</v>
      </c>
    </row>
    <row r="281" spans="1:22" x14ac:dyDescent="0.2">
      <c r="A281" s="27" t="s">
        <v>13</v>
      </c>
      <c r="B281" s="13" t="s">
        <v>1094</v>
      </c>
      <c r="C281" s="14"/>
      <c r="D281" s="14">
        <v>47.816540000000003</v>
      </c>
      <c r="E281" s="14">
        <v>55.001820000000002</v>
      </c>
      <c r="F281" s="14"/>
      <c r="G281" s="14"/>
      <c r="H281" s="14"/>
      <c r="I281" s="14"/>
      <c r="J281" s="14"/>
      <c r="K281" s="14"/>
      <c r="L281" s="14"/>
      <c r="M281" s="14"/>
      <c r="N281" s="14"/>
      <c r="O281" s="13" t="s">
        <v>1</v>
      </c>
      <c r="P281" s="13" t="s">
        <v>1</v>
      </c>
      <c r="Q281" s="13" t="s">
        <v>1</v>
      </c>
      <c r="R281" s="13" t="s">
        <v>1</v>
      </c>
      <c r="S281" s="13" t="s">
        <v>1</v>
      </c>
      <c r="T281" s="13" t="s">
        <v>1</v>
      </c>
      <c r="U281" s="13" t="s">
        <v>294</v>
      </c>
      <c r="V281" s="22" t="s">
        <v>1</v>
      </c>
    </row>
    <row r="282" spans="1:22" x14ac:dyDescent="0.2">
      <c r="A282" s="25" t="s">
        <v>13</v>
      </c>
      <c r="B282" s="11" t="s">
        <v>1095</v>
      </c>
      <c r="C282" s="12">
        <v>25.397819999999999</v>
      </c>
      <c r="D282" s="12">
        <v>25.571999999999999</v>
      </c>
      <c r="E282" s="12">
        <v>21.772950000000002</v>
      </c>
      <c r="F282" s="12"/>
      <c r="G282" s="12"/>
      <c r="H282" s="12"/>
      <c r="I282" s="12"/>
      <c r="J282" s="12"/>
      <c r="K282" s="12"/>
      <c r="L282" s="12"/>
      <c r="M282" s="12"/>
      <c r="N282" s="12"/>
      <c r="O282" s="11" t="s">
        <v>1</v>
      </c>
      <c r="P282" s="11" t="s">
        <v>1</v>
      </c>
      <c r="Q282" s="11" t="s">
        <v>1</v>
      </c>
      <c r="R282" s="11" t="s">
        <v>1</v>
      </c>
      <c r="S282" s="11" t="s">
        <v>1</v>
      </c>
      <c r="T282" s="11" t="s">
        <v>1</v>
      </c>
      <c r="U282" s="11" t="s">
        <v>294</v>
      </c>
      <c r="V282" s="21" t="s">
        <v>1</v>
      </c>
    </row>
    <row r="283" spans="1:22" x14ac:dyDescent="0.2">
      <c r="A283" s="27" t="s">
        <v>13</v>
      </c>
      <c r="B283" s="13" t="s">
        <v>1088</v>
      </c>
      <c r="C283" s="14">
        <v>13.37519</v>
      </c>
      <c r="D283" s="14">
        <v>16.642579999999999</v>
      </c>
      <c r="E283" s="14">
        <v>11.999359999999999</v>
      </c>
      <c r="F283" s="14"/>
      <c r="G283" s="14"/>
      <c r="H283" s="14"/>
      <c r="I283" s="14"/>
      <c r="J283" s="14"/>
      <c r="K283" s="14"/>
      <c r="L283" s="14"/>
      <c r="M283" s="14"/>
      <c r="N283" s="14"/>
      <c r="O283" s="13" t="s">
        <v>1</v>
      </c>
      <c r="P283" s="13" t="s">
        <v>1</v>
      </c>
      <c r="Q283" s="13" t="s">
        <v>1</v>
      </c>
      <c r="R283" s="13" t="s">
        <v>1</v>
      </c>
      <c r="S283" s="13" t="s">
        <v>1</v>
      </c>
      <c r="T283" s="13" t="s">
        <v>1</v>
      </c>
      <c r="U283" s="13" t="s">
        <v>294</v>
      </c>
      <c r="V283" s="22" t="s">
        <v>1</v>
      </c>
    </row>
    <row r="284" spans="1:22" x14ac:dyDescent="0.2">
      <c r="A284" s="25" t="s">
        <v>13</v>
      </c>
      <c r="B284" s="11" t="s">
        <v>1089</v>
      </c>
      <c r="C284" s="12"/>
      <c r="D284" s="12">
        <v>2.38171</v>
      </c>
      <c r="E284" s="12">
        <v>2.2669100000000002</v>
      </c>
      <c r="F284" s="12"/>
      <c r="G284" s="12"/>
      <c r="H284" s="12"/>
      <c r="I284" s="12"/>
      <c r="J284" s="12"/>
      <c r="K284" s="12"/>
      <c r="L284" s="12"/>
      <c r="M284" s="12"/>
      <c r="N284" s="12"/>
      <c r="O284" s="11" t="s">
        <v>1</v>
      </c>
      <c r="P284" s="11" t="s">
        <v>1</v>
      </c>
      <c r="Q284" s="11" t="s">
        <v>1</v>
      </c>
      <c r="R284" s="11" t="s">
        <v>1</v>
      </c>
      <c r="S284" s="11" t="s">
        <v>1</v>
      </c>
      <c r="T284" s="11" t="s">
        <v>1</v>
      </c>
      <c r="U284" s="11" t="s">
        <v>294</v>
      </c>
      <c r="V284" s="21" t="s">
        <v>1</v>
      </c>
    </row>
    <row r="285" spans="1:22" x14ac:dyDescent="0.2">
      <c r="A285" s="27" t="s">
        <v>13</v>
      </c>
      <c r="B285" s="13" t="s">
        <v>1090</v>
      </c>
      <c r="C285" s="14"/>
      <c r="D285" s="14">
        <v>48.449959999999997</v>
      </c>
      <c r="E285" s="14">
        <v>53.264020000000002</v>
      </c>
      <c r="F285" s="14"/>
      <c r="G285" s="14"/>
      <c r="H285" s="14"/>
      <c r="I285" s="14"/>
      <c r="J285" s="14"/>
      <c r="K285" s="14"/>
      <c r="L285" s="14"/>
      <c r="M285" s="14"/>
      <c r="N285" s="14"/>
      <c r="O285" s="13" t="s">
        <v>1</v>
      </c>
      <c r="P285" s="13" t="s">
        <v>1</v>
      </c>
      <c r="Q285" s="13" t="s">
        <v>1</v>
      </c>
      <c r="R285" s="13" t="s">
        <v>1</v>
      </c>
      <c r="S285" s="13" t="s">
        <v>1</v>
      </c>
      <c r="T285" s="13" t="s">
        <v>1</v>
      </c>
      <c r="U285" s="13" t="s">
        <v>294</v>
      </c>
      <c r="V285" s="22" t="s">
        <v>1</v>
      </c>
    </row>
    <row r="286" spans="1:22" x14ac:dyDescent="0.2">
      <c r="A286" s="25" t="s">
        <v>13</v>
      </c>
      <c r="B286" s="11" t="s">
        <v>1091</v>
      </c>
      <c r="C286" s="12">
        <v>25.913329999999998</v>
      </c>
      <c r="D286" s="12">
        <v>26.452290000000001</v>
      </c>
      <c r="E286" s="12">
        <v>23.995039999999999</v>
      </c>
      <c r="F286" s="12"/>
      <c r="G286" s="12"/>
      <c r="H286" s="12"/>
      <c r="I286" s="12"/>
      <c r="J286" s="12"/>
      <c r="K286" s="12"/>
      <c r="L286" s="12"/>
      <c r="M286" s="12"/>
      <c r="N286" s="12"/>
      <c r="O286" s="11" t="s">
        <v>1</v>
      </c>
      <c r="P286" s="11" t="s">
        <v>1</v>
      </c>
      <c r="Q286" s="11" t="s">
        <v>1</v>
      </c>
      <c r="R286" s="11" t="s">
        <v>1</v>
      </c>
      <c r="S286" s="11" t="s">
        <v>1</v>
      </c>
      <c r="T286" s="11" t="s">
        <v>1</v>
      </c>
      <c r="U286" s="11" t="s">
        <v>294</v>
      </c>
      <c r="V286" s="21" t="s">
        <v>1</v>
      </c>
    </row>
    <row r="287" spans="1:22" x14ac:dyDescent="0.2">
      <c r="A287" s="27" t="s">
        <v>13</v>
      </c>
      <c r="B287" s="13" t="s">
        <v>1096</v>
      </c>
      <c r="C287" s="14">
        <v>12.53815</v>
      </c>
      <c r="D287" s="14">
        <v>9.8097100000000008</v>
      </c>
      <c r="E287" s="14">
        <v>11.99568</v>
      </c>
      <c r="F287" s="14"/>
      <c r="G287" s="14"/>
      <c r="H287" s="14"/>
      <c r="I287" s="14"/>
      <c r="J287" s="14"/>
      <c r="K287" s="14"/>
      <c r="L287" s="14"/>
      <c r="M287" s="14"/>
      <c r="N287" s="14"/>
      <c r="O287" s="13" t="s">
        <v>1</v>
      </c>
      <c r="P287" s="13" t="s">
        <v>1</v>
      </c>
      <c r="Q287" s="13" t="s">
        <v>1</v>
      </c>
      <c r="R287" s="13" t="s">
        <v>1</v>
      </c>
      <c r="S287" s="13" t="s">
        <v>1</v>
      </c>
      <c r="T287" s="13" t="s">
        <v>1</v>
      </c>
      <c r="U287" s="13" t="s">
        <v>294</v>
      </c>
      <c r="V287" s="22" t="s">
        <v>1</v>
      </c>
    </row>
    <row r="288" spans="1:22" x14ac:dyDescent="0.2">
      <c r="A288" s="25" t="s">
        <v>13</v>
      </c>
      <c r="B288" s="11" t="s">
        <v>293</v>
      </c>
      <c r="C288" s="12"/>
      <c r="D288" s="12"/>
      <c r="E288" s="12"/>
      <c r="F288" s="12"/>
      <c r="G288" s="12"/>
      <c r="H288" s="12"/>
      <c r="I288" s="12"/>
      <c r="J288" s="12"/>
      <c r="K288" s="12"/>
      <c r="L288" s="12"/>
      <c r="M288" s="12"/>
      <c r="N288" s="12"/>
      <c r="O288" s="11" t="s">
        <v>1</v>
      </c>
      <c r="P288" s="11" t="s">
        <v>1</v>
      </c>
      <c r="Q288" s="11" t="s">
        <v>1</v>
      </c>
      <c r="R288" s="11" t="s">
        <v>1</v>
      </c>
      <c r="S288" s="11" t="s">
        <v>1</v>
      </c>
      <c r="T288" s="11" t="s">
        <v>1</v>
      </c>
      <c r="U288" s="11" t="s">
        <v>294</v>
      </c>
      <c r="V288" s="21" t="s">
        <v>1</v>
      </c>
    </row>
    <row r="289" spans="1:22" x14ac:dyDescent="0.2">
      <c r="A289" s="27" t="s">
        <v>13</v>
      </c>
      <c r="B289" s="13" t="s">
        <v>308</v>
      </c>
      <c r="C289" s="14"/>
      <c r="D289" s="14">
        <v>1.863</v>
      </c>
      <c r="E289" s="14">
        <v>2.141</v>
      </c>
      <c r="F289" s="14">
        <v>2.3130000000000002</v>
      </c>
      <c r="G289" s="14">
        <v>0.60699999999999998</v>
      </c>
      <c r="H289" s="14">
        <v>0.223</v>
      </c>
      <c r="I289" s="14">
        <v>1.7999999999999999E-2</v>
      </c>
      <c r="J289" s="14">
        <v>0.60599999999999998</v>
      </c>
      <c r="K289" s="14">
        <v>0.81799999999999995</v>
      </c>
      <c r="L289" s="14">
        <v>1.34</v>
      </c>
      <c r="M289" s="14">
        <v>0.83399999999999996</v>
      </c>
      <c r="N289" s="14"/>
      <c r="O289" s="13" t="s">
        <v>1</v>
      </c>
      <c r="P289" s="13" t="s">
        <v>1</v>
      </c>
      <c r="Q289" s="13" t="s">
        <v>1</v>
      </c>
      <c r="R289" s="13" t="s">
        <v>1</v>
      </c>
      <c r="S289" s="13" t="s">
        <v>1</v>
      </c>
      <c r="T289" s="13" t="s">
        <v>1</v>
      </c>
      <c r="U289" s="13" t="s">
        <v>294</v>
      </c>
      <c r="V289" s="22" t="s">
        <v>1</v>
      </c>
    </row>
    <row r="290" spans="1:22" x14ac:dyDescent="0.2">
      <c r="A290" s="25" t="s">
        <v>13</v>
      </c>
      <c r="B290" s="11" t="s">
        <v>1102</v>
      </c>
      <c r="C290" s="12"/>
      <c r="D290" s="12">
        <v>77.283959999999993</v>
      </c>
      <c r="E290" s="12">
        <v>79.525980000000004</v>
      </c>
      <c r="F290" s="12"/>
      <c r="G290" s="12"/>
      <c r="H290" s="12"/>
      <c r="I290" s="12"/>
      <c r="J290" s="12"/>
      <c r="K290" s="12"/>
      <c r="L290" s="12"/>
      <c r="M290" s="12"/>
      <c r="N290" s="12"/>
      <c r="O290" s="11" t="s">
        <v>1</v>
      </c>
      <c r="P290" s="11" t="s">
        <v>1</v>
      </c>
      <c r="Q290" s="11" t="s">
        <v>1</v>
      </c>
      <c r="R290" s="11" t="s">
        <v>1</v>
      </c>
      <c r="S290" s="11" t="s">
        <v>1</v>
      </c>
      <c r="T290" s="11" t="s">
        <v>1</v>
      </c>
      <c r="U290" s="11" t="s">
        <v>294</v>
      </c>
      <c r="V290" s="21" t="s">
        <v>1</v>
      </c>
    </row>
    <row r="291" spans="1:22" x14ac:dyDescent="0.2">
      <c r="A291" s="27" t="s">
        <v>13</v>
      </c>
      <c r="B291" s="13" t="s">
        <v>1097</v>
      </c>
      <c r="C291" s="14">
        <v>9</v>
      </c>
      <c r="D291" s="14">
        <v>10</v>
      </c>
      <c r="E291" s="14"/>
      <c r="F291" s="14"/>
      <c r="G291" s="14"/>
      <c r="H291" s="14"/>
      <c r="I291" s="14"/>
      <c r="J291" s="14"/>
      <c r="K291" s="14">
        <v>23</v>
      </c>
      <c r="L291" s="14">
        <v>25</v>
      </c>
      <c r="M291" s="14"/>
      <c r="N291" s="14"/>
      <c r="O291" s="13" t="s">
        <v>1</v>
      </c>
      <c r="P291" s="13" t="s">
        <v>1</v>
      </c>
      <c r="Q291" s="13" t="s">
        <v>1</v>
      </c>
      <c r="R291" s="13" t="s">
        <v>1</v>
      </c>
      <c r="S291" s="13" t="s">
        <v>1</v>
      </c>
      <c r="T291" s="13" t="s">
        <v>1</v>
      </c>
      <c r="U291" s="13" t="s">
        <v>294</v>
      </c>
      <c r="V291" s="22" t="s">
        <v>1</v>
      </c>
    </row>
    <row r="292" spans="1:22" x14ac:dyDescent="0.2">
      <c r="A292" s="25" t="s">
        <v>13</v>
      </c>
      <c r="B292" s="11" t="s">
        <v>1098</v>
      </c>
      <c r="C292" s="12">
        <v>54</v>
      </c>
      <c r="D292" s="12">
        <v>54</v>
      </c>
      <c r="E292" s="12"/>
      <c r="F292" s="12">
        <v>55</v>
      </c>
      <c r="G292" s="12"/>
      <c r="H292" s="12"/>
      <c r="I292" s="12"/>
      <c r="J292" s="12"/>
      <c r="K292" s="12"/>
      <c r="L292" s="12">
        <v>66</v>
      </c>
      <c r="M292" s="12"/>
      <c r="N292" s="12"/>
      <c r="O292" s="11" t="s">
        <v>1</v>
      </c>
      <c r="P292" s="11" t="s">
        <v>1</v>
      </c>
      <c r="Q292" s="11" t="s">
        <v>1</v>
      </c>
      <c r="R292" s="11" t="s">
        <v>1</v>
      </c>
      <c r="S292" s="11" t="s">
        <v>1</v>
      </c>
      <c r="T292" s="11" t="s">
        <v>1</v>
      </c>
      <c r="U292" s="11" t="s">
        <v>294</v>
      </c>
      <c r="V292" s="21" t="s">
        <v>1</v>
      </c>
    </row>
    <row r="293" spans="1:22" x14ac:dyDescent="0.2">
      <c r="A293" s="27" t="s">
        <v>13</v>
      </c>
      <c r="B293" s="13" t="s">
        <v>1099</v>
      </c>
      <c r="C293" s="14">
        <v>14</v>
      </c>
      <c r="D293" s="14">
        <v>14</v>
      </c>
      <c r="E293" s="14">
        <v>14</v>
      </c>
      <c r="F293" s="14">
        <v>14</v>
      </c>
      <c r="G293" s="14">
        <v>14</v>
      </c>
      <c r="H293" s="14"/>
      <c r="I293" s="14"/>
      <c r="J293" s="14"/>
      <c r="K293" s="14">
        <v>17</v>
      </c>
      <c r="L293" s="14"/>
      <c r="M293" s="14"/>
      <c r="N293" s="14"/>
      <c r="O293" s="13" t="s">
        <v>1</v>
      </c>
      <c r="P293" s="13" t="s">
        <v>1</v>
      </c>
      <c r="Q293" s="13" t="s">
        <v>1</v>
      </c>
      <c r="R293" s="13" t="s">
        <v>1</v>
      </c>
      <c r="S293" s="13" t="s">
        <v>1</v>
      </c>
      <c r="T293" s="13" t="s">
        <v>1</v>
      </c>
      <c r="U293" s="13" t="s">
        <v>294</v>
      </c>
      <c r="V293" s="22" t="s">
        <v>1</v>
      </c>
    </row>
    <row r="294" spans="1:22" x14ac:dyDescent="0.2">
      <c r="A294" s="25" t="s">
        <v>13</v>
      </c>
      <c r="B294" s="11" t="s">
        <v>1100</v>
      </c>
      <c r="C294" s="12"/>
      <c r="D294" s="12">
        <v>10</v>
      </c>
      <c r="E294" s="12"/>
      <c r="F294" s="12"/>
      <c r="G294" s="12"/>
      <c r="H294" s="12"/>
      <c r="I294" s="12"/>
      <c r="J294" s="12"/>
      <c r="K294" s="12">
        <v>22</v>
      </c>
      <c r="L294" s="12">
        <v>24</v>
      </c>
      <c r="M294" s="12"/>
      <c r="N294" s="12"/>
      <c r="O294" s="11" t="s">
        <v>1</v>
      </c>
      <c r="P294" s="11" t="s">
        <v>1</v>
      </c>
      <c r="Q294" s="11" t="s">
        <v>1</v>
      </c>
      <c r="R294" s="11" t="s">
        <v>1</v>
      </c>
      <c r="S294" s="11" t="s">
        <v>1</v>
      </c>
      <c r="T294" s="11" t="s">
        <v>1</v>
      </c>
      <c r="U294" s="11" t="s">
        <v>294</v>
      </c>
      <c r="V294" s="21" t="s">
        <v>1</v>
      </c>
    </row>
    <row r="295" spans="1:22" x14ac:dyDescent="0.2">
      <c r="A295" s="27" t="s">
        <v>13</v>
      </c>
      <c r="B295" s="13" t="s">
        <v>1101</v>
      </c>
      <c r="C295" s="14"/>
      <c r="D295" s="14">
        <v>7</v>
      </c>
      <c r="E295" s="14"/>
      <c r="F295" s="14"/>
      <c r="G295" s="14"/>
      <c r="H295" s="14"/>
      <c r="I295" s="14"/>
      <c r="J295" s="14"/>
      <c r="K295" s="14">
        <v>19</v>
      </c>
      <c r="L295" s="14">
        <v>20</v>
      </c>
      <c r="M295" s="14"/>
      <c r="N295" s="14"/>
      <c r="O295" s="13" t="s">
        <v>1</v>
      </c>
      <c r="P295" s="13" t="s">
        <v>1</v>
      </c>
      <c r="Q295" s="13" t="s">
        <v>1</v>
      </c>
      <c r="R295" s="13" t="s">
        <v>1</v>
      </c>
      <c r="S295" s="13" t="s">
        <v>1</v>
      </c>
      <c r="T295" s="13" t="s">
        <v>1</v>
      </c>
      <c r="U295" s="13" t="s">
        <v>294</v>
      </c>
      <c r="V295" s="22" t="s">
        <v>1</v>
      </c>
    </row>
    <row r="296" spans="1:22" x14ac:dyDescent="0.2">
      <c r="A296" s="25" t="s">
        <v>13</v>
      </c>
      <c r="B296" s="11" t="s">
        <v>1103</v>
      </c>
      <c r="C296" s="12"/>
      <c r="D296" s="12"/>
      <c r="E296" s="12"/>
      <c r="F296" s="12"/>
      <c r="G296" s="12"/>
      <c r="H296" s="12"/>
      <c r="I296" s="12"/>
      <c r="J296" s="12"/>
      <c r="K296" s="12"/>
      <c r="L296" s="12"/>
      <c r="M296" s="12"/>
      <c r="N296" s="12"/>
      <c r="O296" s="11"/>
      <c r="P296" s="11"/>
      <c r="Q296" s="11"/>
      <c r="R296" s="11"/>
      <c r="S296" s="11"/>
      <c r="T296" s="11"/>
      <c r="U296" s="11"/>
      <c r="V296" s="21"/>
    </row>
    <row r="297" spans="1:22" x14ac:dyDescent="0.2">
      <c r="A297" s="27" t="s">
        <v>13</v>
      </c>
      <c r="B297" s="13" t="s">
        <v>1104</v>
      </c>
      <c r="C297" s="14"/>
      <c r="D297" s="14"/>
      <c r="E297" s="14"/>
      <c r="F297" s="14">
        <v>44</v>
      </c>
      <c r="G297" s="14"/>
      <c r="H297" s="14"/>
      <c r="I297" s="14"/>
      <c r="J297" s="14"/>
      <c r="K297" s="14"/>
      <c r="L297" s="14"/>
      <c r="M297" s="14"/>
      <c r="N297" s="14"/>
      <c r="O297" s="13" t="s">
        <v>1</v>
      </c>
      <c r="P297" s="13" t="s">
        <v>1</v>
      </c>
      <c r="Q297" s="13" t="s">
        <v>1</v>
      </c>
      <c r="R297" s="13" t="s">
        <v>1</v>
      </c>
      <c r="S297" s="13" t="s">
        <v>1</v>
      </c>
      <c r="T297" s="13" t="s">
        <v>1</v>
      </c>
      <c r="U297" s="13" t="s">
        <v>294</v>
      </c>
      <c r="V297" s="22" t="s">
        <v>1</v>
      </c>
    </row>
    <row r="298" spans="1:22" x14ac:dyDescent="0.2">
      <c r="A298" s="25" t="s">
        <v>13</v>
      </c>
      <c r="B298" s="11" t="s">
        <v>1105</v>
      </c>
      <c r="C298" s="12">
        <v>100</v>
      </c>
      <c r="D298" s="12">
        <v>95</v>
      </c>
      <c r="E298" s="12">
        <v>84</v>
      </c>
      <c r="F298" s="12">
        <v>81</v>
      </c>
      <c r="G298" s="12">
        <v>80</v>
      </c>
      <c r="H298" s="12"/>
      <c r="I298" s="12"/>
      <c r="J298" s="12"/>
      <c r="K298" s="12">
        <v>83</v>
      </c>
      <c r="L298" s="12"/>
      <c r="M298" s="12"/>
      <c r="N298" s="12"/>
      <c r="O298" s="11" t="s">
        <v>1</v>
      </c>
      <c r="P298" s="11" t="s">
        <v>1</v>
      </c>
      <c r="Q298" s="11" t="s">
        <v>1</v>
      </c>
      <c r="R298" s="11" t="s">
        <v>1</v>
      </c>
      <c r="S298" s="11" t="s">
        <v>1</v>
      </c>
      <c r="T298" s="11" t="s">
        <v>1</v>
      </c>
      <c r="U298" s="11" t="s">
        <v>294</v>
      </c>
      <c r="V298" s="21" t="s">
        <v>1</v>
      </c>
    </row>
    <row r="299" spans="1:22" x14ac:dyDescent="0.2">
      <c r="A299" s="27" t="s">
        <v>13</v>
      </c>
      <c r="B299" s="13" t="s">
        <v>1106</v>
      </c>
      <c r="C299" s="14"/>
      <c r="D299" s="14">
        <v>80</v>
      </c>
      <c r="E299" s="14"/>
      <c r="F299" s="14">
        <v>67</v>
      </c>
      <c r="G299" s="14">
        <v>68</v>
      </c>
      <c r="H299" s="14"/>
      <c r="I299" s="14"/>
      <c r="J299" s="14"/>
      <c r="K299" s="14">
        <v>35</v>
      </c>
      <c r="L299" s="14">
        <v>32</v>
      </c>
      <c r="M299" s="14"/>
      <c r="N299" s="14"/>
      <c r="O299" s="13" t="s">
        <v>1</v>
      </c>
      <c r="P299" s="13" t="s">
        <v>1</v>
      </c>
      <c r="Q299" s="13" t="s">
        <v>1</v>
      </c>
      <c r="R299" s="13" t="s">
        <v>1</v>
      </c>
      <c r="S299" s="13" t="s">
        <v>1</v>
      </c>
      <c r="T299" s="13" t="s">
        <v>1</v>
      </c>
      <c r="U299" s="13" t="s">
        <v>294</v>
      </c>
      <c r="V299" s="22" t="s">
        <v>1</v>
      </c>
    </row>
    <row r="300" spans="1:22" x14ac:dyDescent="0.2">
      <c r="A300" s="25" t="s">
        <v>13</v>
      </c>
      <c r="B300" s="11" t="s">
        <v>1107</v>
      </c>
      <c r="C300" s="12"/>
      <c r="D300" s="12"/>
      <c r="E300" s="12"/>
      <c r="F300" s="12"/>
      <c r="G300" s="12"/>
      <c r="H300" s="12"/>
      <c r="I300" s="12"/>
      <c r="J300" s="12"/>
      <c r="K300" s="12"/>
      <c r="L300" s="12"/>
      <c r="M300" s="12"/>
      <c r="N300" s="12"/>
      <c r="O300" s="11"/>
      <c r="P300" s="11"/>
      <c r="Q300" s="11"/>
      <c r="R300" s="11"/>
      <c r="S300" s="11"/>
      <c r="T300" s="11"/>
      <c r="U300" s="11"/>
      <c r="V300" s="21"/>
    </row>
    <row r="301" spans="1:22" x14ac:dyDescent="0.2">
      <c r="A301" s="27" t="s">
        <v>13</v>
      </c>
      <c r="B301" s="13" t="s">
        <v>1108</v>
      </c>
      <c r="C301" s="14">
        <v>8.2843508900000007</v>
      </c>
      <c r="D301" s="14">
        <v>7.9085033840000003</v>
      </c>
      <c r="E301" s="14">
        <v>8.4078921970000007</v>
      </c>
      <c r="F301" s="14">
        <v>7.5404036239999996</v>
      </c>
      <c r="G301" s="14">
        <v>8.1723772809999993</v>
      </c>
      <c r="H301" s="14"/>
      <c r="I301" s="14">
        <v>4.0985006960000003</v>
      </c>
      <c r="J301" s="14">
        <v>5.4489913850000002</v>
      </c>
      <c r="K301" s="14">
        <v>6.8075889370000002</v>
      </c>
      <c r="L301" s="14">
        <v>7.081244249</v>
      </c>
      <c r="M301" s="14">
        <v>8.6398307200000009</v>
      </c>
      <c r="N301" s="14"/>
      <c r="O301" s="13" t="s">
        <v>1</v>
      </c>
      <c r="P301" s="13" t="s">
        <v>1</v>
      </c>
      <c r="Q301" s="13" t="s">
        <v>1</v>
      </c>
      <c r="R301" s="13" t="s">
        <v>1</v>
      </c>
      <c r="S301" s="13" t="s">
        <v>1</v>
      </c>
      <c r="T301" s="13" t="s">
        <v>1</v>
      </c>
      <c r="U301" s="13" t="s">
        <v>294</v>
      </c>
      <c r="V301" s="22" t="s">
        <v>1</v>
      </c>
    </row>
    <row r="302" spans="1:22" x14ac:dyDescent="0.2">
      <c r="A302" s="25" t="s">
        <v>14</v>
      </c>
      <c r="B302" s="11" t="s">
        <v>1109</v>
      </c>
      <c r="C302" s="12"/>
      <c r="D302" s="12">
        <v>46.118099999999998</v>
      </c>
      <c r="E302" s="12"/>
      <c r="F302" s="12">
        <v>51.842359999999999</v>
      </c>
      <c r="G302" s="12">
        <v>54.552799999999998</v>
      </c>
      <c r="H302" s="12"/>
      <c r="I302" s="12"/>
      <c r="J302" s="12"/>
      <c r="K302" s="12"/>
      <c r="L302" s="12"/>
      <c r="M302" s="12"/>
      <c r="N302" s="12"/>
      <c r="O302" s="11" t="s">
        <v>1</v>
      </c>
      <c r="P302" s="11" t="s">
        <v>1</v>
      </c>
      <c r="Q302" s="11" t="s">
        <v>1</v>
      </c>
      <c r="R302" s="11" t="s">
        <v>1</v>
      </c>
      <c r="S302" s="11" t="s">
        <v>1</v>
      </c>
      <c r="T302" s="11" t="s">
        <v>1</v>
      </c>
      <c r="U302" s="11" t="s">
        <v>294</v>
      </c>
      <c r="V302" s="21" t="s">
        <v>1</v>
      </c>
    </row>
    <row r="303" spans="1:22" x14ac:dyDescent="0.2">
      <c r="A303" s="27" t="s">
        <v>14</v>
      </c>
      <c r="B303" s="13" t="s">
        <v>1110</v>
      </c>
      <c r="C303" s="14"/>
      <c r="D303" s="14">
        <v>39.487740000000002</v>
      </c>
      <c r="E303" s="14"/>
      <c r="F303" s="14">
        <v>54.865670000000001</v>
      </c>
      <c r="G303" s="14">
        <v>53.30339</v>
      </c>
      <c r="H303" s="14"/>
      <c r="I303" s="14"/>
      <c r="J303" s="14"/>
      <c r="K303" s="14"/>
      <c r="L303" s="14"/>
      <c r="M303" s="14"/>
      <c r="N303" s="14"/>
      <c r="O303" s="13" t="s">
        <v>1</v>
      </c>
      <c r="P303" s="13" t="s">
        <v>1</v>
      </c>
      <c r="Q303" s="13" t="s">
        <v>1</v>
      </c>
      <c r="R303" s="13" t="s">
        <v>1</v>
      </c>
      <c r="S303" s="13" t="s">
        <v>1</v>
      </c>
      <c r="T303" s="13" t="s">
        <v>1</v>
      </c>
      <c r="U303" s="13" t="s">
        <v>294</v>
      </c>
      <c r="V303" s="22" t="s">
        <v>1</v>
      </c>
    </row>
    <row r="304" spans="1:22" x14ac:dyDescent="0.2">
      <c r="A304" s="25" t="s">
        <v>14</v>
      </c>
      <c r="B304" s="11" t="s">
        <v>1092</v>
      </c>
      <c r="C304" s="12"/>
      <c r="D304" s="12">
        <v>15.9031</v>
      </c>
      <c r="E304" s="12">
        <v>14.57231</v>
      </c>
      <c r="F304" s="12">
        <v>13.26479</v>
      </c>
      <c r="G304" s="12">
        <v>12.36829</v>
      </c>
      <c r="H304" s="12"/>
      <c r="I304" s="12"/>
      <c r="J304" s="12"/>
      <c r="K304" s="12"/>
      <c r="L304" s="12"/>
      <c r="M304" s="12"/>
      <c r="N304" s="12"/>
      <c r="O304" s="11" t="s">
        <v>1</v>
      </c>
      <c r="P304" s="11" t="s">
        <v>1</v>
      </c>
      <c r="Q304" s="11" t="s">
        <v>1</v>
      </c>
      <c r="R304" s="11" t="s">
        <v>1</v>
      </c>
      <c r="S304" s="11" t="s">
        <v>1</v>
      </c>
      <c r="T304" s="11" t="s">
        <v>1</v>
      </c>
      <c r="U304" s="11" t="s">
        <v>294</v>
      </c>
      <c r="V304" s="21" t="s">
        <v>1</v>
      </c>
    </row>
    <row r="305" spans="1:22" x14ac:dyDescent="0.2">
      <c r="A305" s="27" t="s">
        <v>14</v>
      </c>
      <c r="B305" s="13" t="s">
        <v>1093</v>
      </c>
      <c r="C305" s="14"/>
      <c r="D305" s="14">
        <v>7.324E-2</v>
      </c>
      <c r="E305" s="14">
        <v>0.38089000000000001</v>
      </c>
      <c r="F305" s="14"/>
      <c r="G305" s="14"/>
      <c r="H305" s="14"/>
      <c r="I305" s="14"/>
      <c r="J305" s="14"/>
      <c r="K305" s="14"/>
      <c r="L305" s="14"/>
      <c r="M305" s="14"/>
      <c r="N305" s="14"/>
      <c r="O305" s="13" t="s">
        <v>1</v>
      </c>
      <c r="P305" s="13" t="s">
        <v>1</v>
      </c>
      <c r="Q305" s="13" t="s">
        <v>1</v>
      </c>
      <c r="R305" s="13" t="s">
        <v>1</v>
      </c>
      <c r="S305" s="13" t="s">
        <v>1</v>
      </c>
      <c r="T305" s="13" t="s">
        <v>1</v>
      </c>
      <c r="U305" s="13" t="s">
        <v>294</v>
      </c>
      <c r="V305" s="22" t="s">
        <v>1</v>
      </c>
    </row>
    <row r="306" spans="1:22" x14ac:dyDescent="0.2">
      <c r="A306" s="25" t="s">
        <v>14</v>
      </c>
      <c r="B306" s="11" t="s">
        <v>1094</v>
      </c>
      <c r="C306" s="12"/>
      <c r="D306" s="12">
        <v>56.77946</v>
      </c>
      <c r="E306" s="12">
        <v>53.064250000000001</v>
      </c>
      <c r="F306" s="12"/>
      <c r="G306" s="12"/>
      <c r="H306" s="12"/>
      <c r="I306" s="12"/>
      <c r="J306" s="12"/>
      <c r="K306" s="12"/>
      <c r="L306" s="12"/>
      <c r="M306" s="12"/>
      <c r="N306" s="12"/>
      <c r="O306" s="11" t="s">
        <v>1</v>
      </c>
      <c r="P306" s="11" t="s">
        <v>1</v>
      </c>
      <c r="Q306" s="11" t="s">
        <v>1</v>
      </c>
      <c r="R306" s="11" t="s">
        <v>1</v>
      </c>
      <c r="S306" s="11" t="s">
        <v>1</v>
      </c>
      <c r="T306" s="11" t="s">
        <v>1</v>
      </c>
      <c r="U306" s="11" t="s">
        <v>294</v>
      </c>
      <c r="V306" s="21" t="s">
        <v>1</v>
      </c>
    </row>
    <row r="307" spans="1:22" x14ac:dyDescent="0.2">
      <c r="A307" s="27" t="s">
        <v>14</v>
      </c>
      <c r="B307" s="13" t="s">
        <v>1095</v>
      </c>
      <c r="C307" s="14"/>
      <c r="D307" s="14">
        <v>27.09507</v>
      </c>
      <c r="E307" s="14">
        <v>26.99296</v>
      </c>
      <c r="F307" s="14">
        <v>37.297919999999998</v>
      </c>
      <c r="G307" s="14">
        <v>24.758510000000001</v>
      </c>
      <c r="H307" s="14"/>
      <c r="I307" s="14"/>
      <c r="J307" s="14"/>
      <c r="K307" s="14"/>
      <c r="L307" s="14"/>
      <c r="M307" s="14"/>
      <c r="N307" s="14"/>
      <c r="O307" s="13" t="s">
        <v>1</v>
      </c>
      <c r="P307" s="13" t="s">
        <v>1</v>
      </c>
      <c r="Q307" s="13" t="s">
        <v>1</v>
      </c>
      <c r="R307" s="13" t="s">
        <v>1</v>
      </c>
      <c r="S307" s="13" t="s">
        <v>1</v>
      </c>
      <c r="T307" s="13" t="s">
        <v>1</v>
      </c>
      <c r="U307" s="13" t="s">
        <v>294</v>
      </c>
      <c r="V307" s="22" t="s">
        <v>1</v>
      </c>
    </row>
    <row r="308" spans="1:22" x14ac:dyDescent="0.2">
      <c r="A308" s="25" t="s">
        <v>14</v>
      </c>
      <c r="B308" s="11" t="s">
        <v>1088</v>
      </c>
      <c r="C308" s="12"/>
      <c r="D308" s="12">
        <v>15.602919999999999</v>
      </c>
      <c r="E308" s="12">
        <v>14.79519</v>
      </c>
      <c r="F308" s="12">
        <v>12.185689999999999</v>
      </c>
      <c r="G308" s="12">
        <v>10.06765</v>
      </c>
      <c r="H308" s="12">
        <v>9.2682900000000004</v>
      </c>
      <c r="I308" s="12"/>
      <c r="J308" s="12"/>
      <c r="K308" s="12"/>
      <c r="L308" s="12"/>
      <c r="M308" s="12"/>
      <c r="N308" s="12"/>
      <c r="O308" s="11" t="s">
        <v>1</v>
      </c>
      <c r="P308" s="11" t="s">
        <v>1</v>
      </c>
      <c r="Q308" s="11" t="s">
        <v>1</v>
      </c>
      <c r="R308" s="11" t="s">
        <v>1</v>
      </c>
      <c r="S308" s="11" t="s">
        <v>1</v>
      </c>
      <c r="T308" s="11" t="s">
        <v>1</v>
      </c>
      <c r="U308" s="11" t="s">
        <v>294</v>
      </c>
      <c r="V308" s="21" t="s">
        <v>1</v>
      </c>
    </row>
    <row r="309" spans="1:22" x14ac:dyDescent="0.2">
      <c r="A309" s="27" t="s">
        <v>14</v>
      </c>
      <c r="B309" s="13" t="s">
        <v>1089</v>
      </c>
      <c r="C309" s="14"/>
      <c r="D309" s="14">
        <v>4.8070000000000002E-2</v>
      </c>
      <c r="E309" s="14">
        <v>0.37052000000000002</v>
      </c>
      <c r="F309" s="14">
        <v>0.32057000000000002</v>
      </c>
      <c r="G309" s="14"/>
      <c r="H309" s="14"/>
      <c r="I309" s="14"/>
      <c r="J309" s="14"/>
      <c r="K309" s="14"/>
      <c r="L309" s="14"/>
      <c r="M309" s="14"/>
      <c r="N309" s="14"/>
      <c r="O309" s="13" t="s">
        <v>1</v>
      </c>
      <c r="P309" s="13" t="s">
        <v>1</v>
      </c>
      <c r="Q309" s="13" t="s">
        <v>1</v>
      </c>
      <c r="R309" s="13" t="s">
        <v>1</v>
      </c>
      <c r="S309" s="13" t="s">
        <v>1</v>
      </c>
      <c r="T309" s="13" t="s">
        <v>1</v>
      </c>
      <c r="U309" s="13" t="s">
        <v>294</v>
      </c>
      <c r="V309" s="22" t="s">
        <v>1</v>
      </c>
    </row>
    <row r="310" spans="1:22" x14ac:dyDescent="0.2">
      <c r="A310" s="25" t="s">
        <v>14</v>
      </c>
      <c r="B310" s="11" t="s">
        <v>1090</v>
      </c>
      <c r="C310" s="12"/>
      <c r="D310" s="12">
        <v>59.241250000000001</v>
      </c>
      <c r="E310" s="12">
        <v>51.619329999999998</v>
      </c>
      <c r="F310" s="12">
        <v>40.666759999999996</v>
      </c>
      <c r="G310" s="12">
        <v>46.700110000000002</v>
      </c>
      <c r="H310" s="12"/>
      <c r="I310" s="12"/>
      <c r="J310" s="12"/>
      <c r="K310" s="12"/>
      <c r="L310" s="12"/>
      <c r="M310" s="12"/>
      <c r="N310" s="12"/>
      <c r="O310" s="11" t="s">
        <v>1</v>
      </c>
      <c r="P310" s="11" t="s">
        <v>1</v>
      </c>
      <c r="Q310" s="11" t="s">
        <v>1</v>
      </c>
      <c r="R310" s="11" t="s">
        <v>1</v>
      </c>
      <c r="S310" s="11" t="s">
        <v>1</v>
      </c>
      <c r="T310" s="11" t="s">
        <v>1</v>
      </c>
      <c r="U310" s="11" t="s">
        <v>294</v>
      </c>
      <c r="V310" s="21" t="s">
        <v>1</v>
      </c>
    </row>
    <row r="311" spans="1:22" x14ac:dyDescent="0.2">
      <c r="A311" s="27" t="s">
        <v>14</v>
      </c>
      <c r="B311" s="13" t="s">
        <v>1091</v>
      </c>
      <c r="C311" s="14"/>
      <c r="D311" s="14">
        <v>28.334040000000002</v>
      </c>
      <c r="E311" s="14">
        <v>27.405799999999999</v>
      </c>
      <c r="F311" s="14">
        <v>34.948929999999997</v>
      </c>
      <c r="G311" s="14">
        <v>20.727609999999999</v>
      </c>
      <c r="H311" s="14">
        <v>24.712409999999998</v>
      </c>
      <c r="I311" s="14"/>
      <c r="J311" s="14"/>
      <c r="K311" s="14"/>
      <c r="L311" s="14"/>
      <c r="M311" s="14"/>
      <c r="N311" s="14"/>
      <c r="O311" s="13" t="s">
        <v>1</v>
      </c>
      <c r="P311" s="13" t="s">
        <v>1</v>
      </c>
      <c r="Q311" s="13" t="s">
        <v>1</v>
      </c>
      <c r="R311" s="13" t="s">
        <v>1</v>
      </c>
      <c r="S311" s="13" t="s">
        <v>1</v>
      </c>
      <c r="T311" s="13" t="s">
        <v>1</v>
      </c>
      <c r="U311" s="13" t="s">
        <v>294</v>
      </c>
      <c r="V311" s="22" t="s">
        <v>1</v>
      </c>
    </row>
    <row r="312" spans="1:22" x14ac:dyDescent="0.2">
      <c r="A312" s="25" t="s">
        <v>14</v>
      </c>
      <c r="B312" s="11" t="s">
        <v>1096</v>
      </c>
      <c r="C312" s="12"/>
      <c r="D312" s="12">
        <v>12.731120000000001</v>
      </c>
      <c r="E312" s="12">
        <v>12.610609999999999</v>
      </c>
      <c r="F312" s="12">
        <v>22.76324</v>
      </c>
      <c r="G312" s="12">
        <v>10.65996</v>
      </c>
      <c r="H312" s="12">
        <v>15.444129999999999</v>
      </c>
      <c r="I312" s="12"/>
      <c r="J312" s="12"/>
      <c r="K312" s="12"/>
      <c r="L312" s="12"/>
      <c r="M312" s="12"/>
      <c r="N312" s="12"/>
      <c r="O312" s="11" t="s">
        <v>1</v>
      </c>
      <c r="P312" s="11" t="s">
        <v>1</v>
      </c>
      <c r="Q312" s="11" t="s">
        <v>1</v>
      </c>
      <c r="R312" s="11" t="s">
        <v>1</v>
      </c>
      <c r="S312" s="11" t="s">
        <v>1</v>
      </c>
      <c r="T312" s="11" t="s">
        <v>1</v>
      </c>
      <c r="U312" s="11" t="s">
        <v>294</v>
      </c>
      <c r="V312" s="21" t="s">
        <v>1</v>
      </c>
    </row>
    <row r="313" spans="1:22" x14ac:dyDescent="0.2">
      <c r="A313" s="27" t="s">
        <v>14</v>
      </c>
      <c r="B313" s="13" t="s">
        <v>293</v>
      </c>
      <c r="C313" s="14"/>
      <c r="D313" s="14"/>
      <c r="E313" s="14"/>
      <c r="F313" s="14"/>
      <c r="G313" s="14"/>
      <c r="H313" s="14"/>
      <c r="I313" s="14"/>
      <c r="J313" s="14"/>
      <c r="K313" s="14"/>
      <c r="L313" s="14"/>
      <c r="M313" s="14"/>
      <c r="N313" s="14"/>
      <c r="O313" s="13" t="s">
        <v>1</v>
      </c>
      <c r="P313" s="13" t="s">
        <v>1</v>
      </c>
      <c r="Q313" s="13" t="s">
        <v>1</v>
      </c>
      <c r="R313" s="13" t="s">
        <v>1</v>
      </c>
      <c r="S313" s="13" t="s">
        <v>1</v>
      </c>
      <c r="T313" s="13" t="s">
        <v>1</v>
      </c>
      <c r="U313" s="13" t="s">
        <v>294</v>
      </c>
      <c r="V313" s="22" t="s">
        <v>1</v>
      </c>
    </row>
    <row r="314" spans="1:22" x14ac:dyDescent="0.2">
      <c r="A314" s="25" t="s">
        <v>14</v>
      </c>
      <c r="B314" s="11" t="s">
        <v>308</v>
      </c>
      <c r="C314" s="12"/>
      <c r="D314" s="12">
        <v>7.6959999999999997</v>
      </c>
      <c r="E314" s="12">
        <v>6.5970000000000004</v>
      </c>
      <c r="F314" s="12">
        <v>4.8570000000000002</v>
      </c>
      <c r="G314" s="12">
        <v>8.2379999999999995</v>
      </c>
      <c r="H314" s="12">
        <v>4.8609999999999998</v>
      </c>
      <c r="I314" s="12">
        <v>3.8769999999999998</v>
      </c>
      <c r="J314" s="12">
        <v>3.9289999999999998</v>
      </c>
      <c r="K314" s="12">
        <v>5.4340000000000002</v>
      </c>
      <c r="L314" s="12">
        <v>7.3639999999999999</v>
      </c>
      <c r="M314" s="12">
        <v>7.6989999999999998</v>
      </c>
      <c r="N314" s="12"/>
      <c r="O314" s="11" t="s">
        <v>1</v>
      </c>
      <c r="P314" s="11" t="s">
        <v>1</v>
      </c>
      <c r="Q314" s="11" t="s">
        <v>1</v>
      </c>
      <c r="R314" s="11" t="s">
        <v>1</v>
      </c>
      <c r="S314" s="11" t="s">
        <v>1</v>
      </c>
      <c r="T314" s="11" t="s">
        <v>1</v>
      </c>
      <c r="U314" s="11" t="s">
        <v>294</v>
      </c>
      <c r="V314" s="21" t="s">
        <v>1</v>
      </c>
    </row>
    <row r="315" spans="1:22" x14ac:dyDescent="0.2">
      <c r="A315" s="27" t="s">
        <v>14</v>
      </c>
      <c r="B315" s="13" t="s">
        <v>1102</v>
      </c>
      <c r="C315" s="14"/>
      <c r="D315" s="14">
        <v>87.623360000000005</v>
      </c>
      <c r="E315" s="14">
        <v>79.395650000000003</v>
      </c>
      <c r="F315" s="14">
        <v>75.936260000000004</v>
      </c>
      <c r="G315" s="14"/>
      <c r="H315" s="14"/>
      <c r="I315" s="14"/>
      <c r="J315" s="14"/>
      <c r="K315" s="14"/>
      <c r="L315" s="14"/>
      <c r="M315" s="14"/>
      <c r="N315" s="14"/>
      <c r="O315" s="13" t="s">
        <v>1</v>
      </c>
      <c r="P315" s="13" t="s">
        <v>1</v>
      </c>
      <c r="Q315" s="13" t="s">
        <v>1</v>
      </c>
      <c r="R315" s="13" t="s">
        <v>1</v>
      </c>
      <c r="S315" s="13" t="s">
        <v>1</v>
      </c>
      <c r="T315" s="13" t="s">
        <v>1</v>
      </c>
      <c r="U315" s="13" t="s">
        <v>294</v>
      </c>
      <c r="V315" s="22" t="s">
        <v>1</v>
      </c>
    </row>
    <row r="316" spans="1:22" x14ac:dyDescent="0.2">
      <c r="A316" s="25" t="s">
        <v>14</v>
      </c>
      <c r="B316" s="11" t="s">
        <v>1097</v>
      </c>
      <c r="C316" s="12"/>
      <c r="D316" s="12"/>
      <c r="E316" s="12">
        <v>14</v>
      </c>
      <c r="F316" s="12">
        <v>14</v>
      </c>
      <c r="G316" s="12">
        <v>15</v>
      </c>
      <c r="H316" s="12"/>
      <c r="I316" s="12"/>
      <c r="J316" s="12">
        <v>14</v>
      </c>
      <c r="K316" s="12">
        <v>14</v>
      </c>
      <c r="L316" s="12"/>
      <c r="M316" s="12"/>
      <c r="N316" s="12"/>
      <c r="O316" s="11" t="s">
        <v>1</v>
      </c>
      <c r="P316" s="11" t="s">
        <v>1</v>
      </c>
      <c r="Q316" s="11" t="s">
        <v>1</v>
      </c>
      <c r="R316" s="11" t="s">
        <v>1</v>
      </c>
      <c r="S316" s="11" t="s">
        <v>1</v>
      </c>
      <c r="T316" s="11" t="s">
        <v>1</v>
      </c>
      <c r="U316" s="11" t="s">
        <v>294</v>
      </c>
      <c r="V316" s="21" t="s">
        <v>1</v>
      </c>
    </row>
    <row r="317" spans="1:22" x14ac:dyDescent="0.2">
      <c r="A317" s="27" t="s">
        <v>14</v>
      </c>
      <c r="B317" s="13" t="s">
        <v>1098</v>
      </c>
      <c r="C317" s="14"/>
      <c r="D317" s="14"/>
      <c r="E317" s="14">
        <v>46</v>
      </c>
      <c r="F317" s="14">
        <v>59</v>
      </c>
      <c r="G317" s="14">
        <v>52</v>
      </c>
      <c r="H317" s="14"/>
      <c r="I317" s="14"/>
      <c r="J317" s="14"/>
      <c r="K317" s="14">
        <v>68</v>
      </c>
      <c r="L317" s="14"/>
      <c r="M317" s="14"/>
      <c r="N317" s="14"/>
      <c r="O317" s="13" t="s">
        <v>1</v>
      </c>
      <c r="P317" s="13" t="s">
        <v>1</v>
      </c>
      <c r="Q317" s="13" t="s">
        <v>1</v>
      </c>
      <c r="R317" s="13" t="s">
        <v>1</v>
      </c>
      <c r="S317" s="13" t="s">
        <v>1</v>
      </c>
      <c r="T317" s="13" t="s">
        <v>1</v>
      </c>
      <c r="U317" s="13" t="s">
        <v>294</v>
      </c>
      <c r="V317" s="22" t="s">
        <v>1</v>
      </c>
    </row>
    <row r="318" spans="1:22" x14ac:dyDescent="0.2">
      <c r="A318" s="25" t="s">
        <v>14</v>
      </c>
      <c r="B318" s="11" t="s">
        <v>1099</v>
      </c>
      <c r="C318" s="12">
        <v>7</v>
      </c>
      <c r="D318" s="12">
        <v>9</v>
      </c>
      <c r="E318" s="12">
        <v>8</v>
      </c>
      <c r="F318" s="12">
        <v>9</v>
      </c>
      <c r="G318" s="12">
        <v>10</v>
      </c>
      <c r="H318" s="12">
        <v>10</v>
      </c>
      <c r="I318" s="12"/>
      <c r="J318" s="12">
        <v>11</v>
      </c>
      <c r="K318" s="12">
        <v>12</v>
      </c>
      <c r="L318" s="12"/>
      <c r="M318" s="12"/>
      <c r="N318" s="12"/>
      <c r="O318" s="11" t="s">
        <v>1</v>
      </c>
      <c r="P318" s="11" t="s">
        <v>1</v>
      </c>
      <c r="Q318" s="11" t="s">
        <v>1</v>
      </c>
      <c r="R318" s="11" t="s">
        <v>1</v>
      </c>
      <c r="S318" s="11" t="s">
        <v>1</v>
      </c>
      <c r="T318" s="11" t="s">
        <v>1</v>
      </c>
      <c r="U318" s="11" t="s">
        <v>294</v>
      </c>
      <c r="V318" s="21" t="s">
        <v>1</v>
      </c>
    </row>
    <row r="319" spans="1:22" x14ac:dyDescent="0.2">
      <c r="A319" s="27" t="s">
        <v>14</v>
      </c>
      <c r="B319" s="13" t="s">
        <v>1100</v>
      </c>
      <c r="C319" s="14"/>
      <c r="D319" s="14"/>
      <c r="E319" s="14">
        <v>15</v>
      </c>
      <c r="F319" s="14">
        <v>15</v>
      </c>
      <c r="G319" s="14">
        <v>16</v>
      </c>
      <c r="H319" s="14"/>
      <c r="I319" s="14"/>
      <c r="J319" s="14">
        <v>15</v>
      </c>
      <c r="K319" s="14">
        <v>15</v>
      </c>
      <c r="L319" s="14"/>
      <c r="M319" s="14"/>
      <c r="N319" s="14"/>
      <c r="O319" s="13" t="s">
        <v>1</v>
      </c>
      <c r="P319" s="13" t="s">
        <v>1</v>
      </c>
      <c r="Q319" s="13" t="s">
        <v>1</v>
      </c>
      <c r="R319" s="13" t="s">
        <v>1</v>
      </c>
      <c r="S319" s="13" t="s">
        <v>1</v>
      </c>
      <c r="T319" s="13" t="s">
        <v>1</v>
      </c>
      <c r="U319" s="13" t="s">
        <v>294</v>
      </c>
      <c r="V319" s="22" t="s">
        <v>1</v>
      </c>
    </row>
    <row r="320" spans="1:22" x14ac:dyDescent="0.2">
      <c r="A320" s="25" t="s">
        <v>14</v>
      </c>
      <c r="B320" s="11" t="s">
        <v>1101</v>
      </c>
      <c r="C320" s="12"/>
      <c r="D320" s="12"/>
      <c r="E320" s="12">
        <v>17</v>
      </c>
      <c r="F320" s="12">
        <v>17</v>
      </c>
      <c r="G320" s="12">
        <v>18</v>
      </c>
      <c r="H320" s="12">
        <v>22</v>
      </c>
      <c r="I320" s="12"/>
      <c r="J320" s="12">
        <v>19</v>
      </c>
      <c r="K320" s="12">
        <v>20</v>
      </c>
      <c r="L320" s="12"/>
      <c r="M320" s="12"/>
      <c r="N320" s="12"/>
      <c r="O320" s="11" t="s">
        <v>1</v>
      </c>
      <c r="P320" s="11" t="s">
        <v>1</v>
      </c>
      <c r="Q320" s="11" t="s">
        <v>1</v>
      </c>
      <c r="R320" s="11" t="s">
        <v>1</v>
      </c>
      <c r="S320" s="11" t="s">
        <v>1</v>
      </c>
      <c r="T320" s="11" t="s">
        <v>1</v>
      </c>
      <c r="U320" s="11" t="s">
        <v>294</v>
      </c>
      <c r="V320" s="21" t="s">
        <v>1</v>
      </c>
    </row>
    <row r="321" spans="1:22" x14ac:dyDescent="0.2">
      <c r="A321" s="27" t="s">
        <v>14</v>
      </c>
      <c r="B321" s="13" t="s">
        <v>1103</v>
      </c>
      <c r="C321" s="14"/>
      <c r="D321" s="14"/>
      <c r="E321" s="14">
        <v>43</v>
      </c>
      <c r="F321" s="14">
        <v>44</v>
      </c>
      <c r="G321" s="14">
        <v>42</v>
      </c>
      <c r="H321" s="14"/>
      <c r="I321" s="14"/>
      <c r="J321" s="14">
        <v>35</v>
      </c>
      <c r="K321" s="14">
        <v>35</v>
      </c>
      <c r="L321" s="14"/>
      <c r="M321" s="14"/>
      <c r="N321" s="14"/>
      <c r="O321" s="13" t="s">
        <v>1</v>
      </c>
      <c r="P321" s="13" t="s">
        <v>1</v>
      </c>
      <c r="Q321" s="13" t="s">
        <v>1</v>
      </c>
      <c r="R321" s="13" t="s">
        <v>1</v>
      </c>
      <c r="S321" s="13" t="s">
        <v>1</v>
      </c>
      <c r="T321" s="13" t="s">
        <v>1</v>
      </c>
      <c r="U321" s="13" t="s">
        <v>294</v>
      </c>
      <c r="V321" s="22" t="s">
        <v>1</v>
      </c>
    </row>
    <row r="322" spans="1:22" x14ac:dyDescent="0.2">
      <c r="A322" s="25" t="s">
        <v>14</v>
      </c>
      <c r="B322" s="11" t="s">
        <v>1104</v>
      </c>
      <c r="C322" s="12"/>
      <c r="D322" s="12"/>
      <c r="E322" s="12">
        <v>35</v>
      </c>
      <c r="F322" s="12">
        <v>34</v>
      </c>
      <c r="G322" s="12">
        <v>35</v>
      </c>
      <c r="H322" s="12"/>
      <c r="I322" s="12"/>
      <c r="J322" s="12">
        <v>29</v>
      </c>
      <c r="K322" s="12">
        <v>32</v>
      </c>
      <c r="L322" s="12"/>
      <c r="M322" s="12"/>
      <c r="N322" s="12"/>
      <c r="O322" s="11" t="s">
        <v>1</v>
      </c>
      <c r="P322" s="11" t="s">
        <v>1</v>
      </c>
      <c r="Q322" s="11" t="s">
        <v>1</v>
      </c>
      <c r="R322" s="11" t="s">
        <v>1</v>
      </c>
      <c r="S322" s="11" t="s">
        <v>1</v>
      </c>
      <c r="T322" s="11" t="s">
        <v>1</v>
      </c>
      <c r="U322" s="11" t="s">
        <v>294</v>
      </c>
      <c r="V322" s="21" t="s">
        <v>1</v>
      </c>
    </row>
    <row r="323" spans="1:22" x14ac:dyDescent="0.2">
      <c r="A323" s="27" t="s">
        <v>14</v>
      </c>
      <c r="B323" s="13" t="s">
        <v>1105</v>
      </c>
      <c r="C323" s="14">
        <v>62</v>
      </c>
      <c r="D323" s="14">
        <v>61</v>
      </c>
      <c r="E323" s="14">
        <v>62</v>
      </c>
      <c r="F323" s="14">
        <v>63</v>
      </c>
      <c r="G323" s="14">
        <v>61</v>
      </c>
      <c r="H323" s="14">
        <v>62</v>
      </c>
      <c r="I323" s="14">
        <v>56</v>
      </c>
      <c r="J323" s="14">
        <v>56</v>
      </c>
      <c r="K323" s="14">
        <v>57</v>
      </c>
      <c r="L323" s="14"/>
      <c r="M323" s="14"/>
      <c r="N323" s="14"/>
      <c r="O323" s="13" t="s">
        <v>1</v>
      </c>
      <c r="P323" s="13" t="s">
        <v>1</v>
      </c>
      <c r="Q323" s="13" t="s">
        <v>1</v>
      </c>
      <c r="R323" s="13" t="s">
        <v>1</v>
      </c>
      <c r="S323" s="13" t="s">
        <v>1</v>
      </c>
      <c r="T323" s="13" t="s">
        <v>1</v>
      </c>
      <c r="U323" s="13" t="s">
        <v>294</v>
      </c>
      <c r="V323" s="22" t="s">
        <v>1</v>
      </c>
    </row>
    <row r="324" spans="1:22" x14ac:dyDescent="0.2">
      <c r="A324" s="25" t="s">
        <v>14</v>
      </c>
      <c r="B324" s="11" t="s">
        <v>1106</v>
      </c>
      <c r="C324" s="12"/>
      <c r="D324" s="12">
        <v>32</v>
      </c>
      <c r="E324" s="12">
        <v>32</v>
      </c>
      <c r="F324" s="12">
        <v>32</v>
      </c>
      <c r="G324" s="12">
        <v>30</v>
      </c>
      <c r="H324" s="12">
        <v>36</v>
      </c>
      <c r="I324" s="12">
        <v>37</v>
      </c>
      <c r="J324" s="12">
        <v>27</v>
      </c>
      <c r="K324" s="12">
        <v>27</v>
      </c>
      <c r="L324" s="12"/>
      <c r="M324" s="12"/>
      <c r="N324" s="12"/>
      <c r="O324" s="11" t="s">
        <v>1</v>
      </c>
      <c r="P324" s="11" t="s">
        <v>1</v>
      </c>
      <c r="Q324" s="11" t="s">
        <v>1</v>
      </c>
      <c r="R324" s="11" t="s">
        <v>1</v>
      </c>
      <c r="S324" s="11" t="s">
        <v>1</v>
      </c>
      <c r="T324" s="11" t="s">
        <v>1</v>
      </c>
      <c r="U324" s="11" t="s">
        <v>294</v>
      </c>
      <c r="V324" s="21" t="s">
        <v>1</v>
      </c>
    </row>
    <row r="325" spans="1:22" x14ac:dyDescent="0.2">
      <c r="A325" s="27" t="s">
        <v>14</v>
      </c>
      <c r="B325" s="13" t="s">
        <v>1107</v>
      </c>
      <c r="C325" s="14"/>
      <c r="D325" s="14"/>
      <c r="E325" s="14">
        <v>20</v>
      </c>
      <c r="F325" s="14">
        <v>20</v>
      </c>
      <c r="G325" s="14">
        <v>18</v>
      </c>
      <c r="H325" s="14"/>
      <c r="I325" s="14"/>
      <c r="J325" s="14">
        <v>18</v>
      </c>
      <c r="K325" s="14">
        <v>17</v>
      </c>
      <c r="L325" s="14"/>
      <c r="M325" s="14"/>
      <c r="N325" s="14"/>
      <c r="O325" s="13" t="s">
        <v>1</v>
      </c>
      <c r="P325" s="13" t="s">
        <v>1</v>
      </c>
      <c r="Q325" s="13" t="s">
        <v>1</v>
      </c>
      <c r="R325" s="13" t="s">
        <v>1</v>
      </c>
      <c r="S325" s="13" t="s">
        <v>1</v>
      </c>
      <c r="T325" s="13" t="s">
        <v>1</v>
      </c>
      <c r="U325" s="13" t="s">
        <v>294</v>
      </c>
      <c r="V325" s="22" t="s">
        <v>1</v>
      </c>
    </row>
    <row r="326" spans="1:22" x14ac:dyDescent="0.2">
      <c r="A326" s="25" t="s">
        <v>14</v>
      </c>
      <c r="B326" s="11" t="s">
        <v>1108</v>
      </c>
      <c r="C326" s="12"/>
      <c r="D326" s="12"/>
      <c r="E326" s="12"/>
      <c r="F326" s="12"/>
      <c r="G326" s="12"/>
      <c r="H326" s="12"/>
      <c r="I326" s="12"/>
      <c r="J326" s="12"/>
      <c r="K326" s="12"/>
      <c r="L326" s="12"/>
      <c r="M326" s="12"/>
      <c r="N326" s="12"/>
      <c r="O326" s="11" t="s">
        <v>1</v>
      </c>
      <c r="P326" s="11" t="s">
        <v>1</v>
      </c>
      <c r="Q326" s="11" t="s">
        <v>1</v>
      </c>
      <c r="R326" s="11" t="s">
        <v>1</v>
      </c>
      <c r="S326" s="11" t="s">
        <v>1</v>
      </c>
      <c r="T326" s="11" t="s">
        <v>1</v>
      </c>
      <c r="U326" s="11" t="s">
        <v>294</v>
      </c>
      <c r="V326" s="21" t="s">
        <v>1</v>
      </c>
    </row>
    <row r="327" spans="1:22" x14ac:dyDescent="0.2">
      <c r="A327" s="27" t="s">
        <v>15</v>
      </c>
      <c r="B327" s="13" t="s">
        <v>1109</v>
      </c>
      <c r="C327" s="14"/>
      <c r="D327" s="14"/>
      <c r="E327" s="14"/>
      <c r="F327" s="14"/>
      <c r="G327" s="14"/>
      <c r="H327" s="14"/>
      <c r="I327" s="14"/>
      <c r="J327" s="14"/>
      <c r="K327" s="14"/>
      <c r="L327" s="14"/>
      <c r="M327" s="14"/>
      <c r="N327" s="14"/>
      <c r="O327" s="13" t="s">
        <v>1</v>
      </c>
      <c r="P327" s="13" t="s">
        <v>1</v>
      </c>
      <c r="Q327" s="13" t="s">
        <v>1</v>
      </c>
      <c r="R327" s="13" t="s">
        <v>1</v>
      </c>
      <c r="S327" s="13" t="s">
        <v>1</v>
      </c>
      <c r="T327" s="13" t="s">
        <v>1</v>
      </c>
      <c r="U327" s="13" t="s">
        <v>294</v>
      </c>
      <c r="V327" s="22" t="s">
        <v>1</v>
      </c>
    </row>
    <row r="328" spans="1:22" x14ac:dyDescent="0.2">
      <c r="A328" s="25" t="s">
        <v>15</v>
      </c>
      <c r="B328" s="11" t="s">
        <v>1110</v>
      </c>
      <c r="C328" s="12"/>
      <c r="D328" s="12"/>
      <c r="E328" s="12"/>
      <c r="F328" s="12"/>
      <c r="G328" s="12"/>
      <c r="H328" s="12"/>
      <c r="I328" s="12"/>
      <c r="J328" s="12"/>
      <c r="K328" s="12"/>
      <c r="L328" s="12"/>
      <c r="M328" s="12"/>
      <c r="N328" s="12"/>
      <c r="O328" s="11" t="s">
        <v>1</v>
      </c>
      <c r="P328" s="11" t="s">
        <v>1</v>
      </c>
      <c r="Q328" s="11" t="s">
        <v>1</v>
      </c>
      <c r="R328" s="11" t="s">
        <v>1</v>
      </c>
      <c r="S328" s="11" t="s">
        <v>1</v>
      </c>
      <c r="T328" s="11" t="s">
        <v>1</v>
      </c>
      <c r="U328" s="11" t="s">
        <v>294</v>
      </c>
      <c r="V328" s="21" t="s">
        <v>1</v>
      </c>
    </row>
    <row r="329" spans="1:22" x14ac:dyDescent="0.2">
      <c r="A329" s="27" t="s">
        <v>15</v>
      </c>
      <c r="B329" s="13" t="s">
        <v>1092</v>
      </c>
      <c r="C329" s="14"/>
      <c r="D329" s="14"/>
      <c r="E329" s="14"/>
      <c r="F329" s="14"/>
      <c r="G329" s="14"/>
      <c r="H329" s="14"/>
      <c r="I329" s="14"/>
      <c r="J329" s="14">
        <v>18.730910000000002</v>
      </c>
      <c r="K329" s="14"/>
      <c r="L329" s="14"/>
      <c r="M329" s="14"/>
      <c r="N329" s="14"/>
      <c r="O329" s="13" t="s">
        <v>1</v>
      </c>
      <c r="P329" s="13" t="s">
        <v>1</v>
      </c>
      <c r="Q329" s="13" t="s">
        <v>1</v>
      </c>
      <c r="R329" s="13" t="s">
        <v>1</v>
      </c>
      <c r="S329" s="13" t="s">
        <v>1</v>
      </c>
      <c r="T329" s="13" t="s">
        <v>1</v>
      </c>
      <c r="U329" s="13" t="s">
        <v>294</v>
      </c>
      <c r="V329" s="22" t="s">
        <v>1</v>
      </c>
    </row>
    <row r="330" spans="1:22" x14ac:dyDescent="0.2">
      <c r="A330" s="25" t="s">
        <v>15</v>
      </c>
      <c r="B330" s="11" t="s">
        <v>1093</v>
      </c>
      <c r="C330" s="12"/>
      <c r="D330" s="12"/>
      <c r="E330" s="12"/>
      <c r="F330" s="12"/>
      <c r="G330" s="12"/>
      <c r="H330" s="12"/>
      <c r="I330" s="12"/>
      <c r="J330" s="12">
        <v>7.0735700000000001</v>
      </c>
      <c r="K330" s="12"/>
      <c r="L330" s="12"/>
      <c r="M330" s="12"/>
      <c r="N330" s="12"/>
      <c r="O330" s="11" t="s">
        <v>1</v>
      </c>
      <c r="P330" s="11" t="s">
        <v>1</v>
      </c>
      <c r="Q330" s="11" t="s">
        <v>1</v>
      </c>
      <c r="R330" s="11" t="s">
        <v>1</v>
      </c>
      <c r="S330" s="11" t="s">
        <v>1</v>
      </c>
      <c r="T330" s="11" t="s">
        <v>1</v>
      </c>
      <c r="U330" s="11" t="s">
        <v>294</v>
      </c>
      <c r="V330" s="21" t="s">
        <v>1</v>
      </c>
    </row>
    <row r="331" spans="1:22" x14ac:dyDescent="0.2">
      <c r="A331" s="27" t="s">
        <v>15</v>
      </c>
      <c r="B331" s="13" t="s">
        <v>1094</v>
      </c>
      <c r="C331" s="14"/>
      <c r="D331" s="14"/>
      <c r="E331" s="14"/>
      <c r="F331" s="14"/>
      <c r="G331" s="14"/>
      <c r="H331" s="14"/>
      <c r="I331" s="14"/>
      <c r="J331" s="14">
        <v>54.612020000000001</v>
      </c>
      <c r="K331" s="14"/>
      <c r="L331" s="14"/>
      <c r="M331" s="14"/>
      <c r="N331" s="14"/>
      <c r="O331" s="13" t="s">
        <v>1</v>
      </c>
      <c r="P331" s="13" t="s">
        <v>1</v>
      </c>
      <c r="Q331" s="13" t="s">
        <v>1</v>
      </c>
      <c r="R331" s="13" t="s">
        <v>1</v>
      </c>
      <c r="S331" s="13" t="s">
        <v>1</v>
      </c>
      <c r="T331" s="13" t="s">
        <v>1</v>
      </c>
      <c r="U331" s="13" t="s">
        <v>294</v>
      </c>
      <c r="V331" s="22" t="s">
        <v>1</v>
      </c>
    </row>
    <row r="332" spans="1:22" x14ac:dyDescent="0.2">
      <c r="A332" s="25" t="s">
        <v>15</v>
      </c>
      <c r="B332" s="11" t="s">
        <v>1095</v>
      </c>
      <c r="C332" s="12"/>
      <c r="D332" s="12"/>
      <c r="E332" s="12"/>
      <c r="F332" s="12"/>
      <c r="G332" s="12"/>
      <c r="H332" s="12"/>
      <c r="I332" s="12"/>
      <c r="J332" s="12">
        <v>27.693100000000001</v>
      </c>
      <c r="K332" s="12"/>
      <c r="L332" s="12"/>
      <c r="M332" s="12"/>
      <c r="N332" s="12"/>
      <c r="O332" s="11" t="s">
        <v>1</v>
      </c>
      <c r="P332" s="11" t="s">
        <v>1</v>
      </c>
      <c r="Q332" s="11" t="s">
        <v>1</v>
      </c>
      <c r="R332" s="11" t="s">
        <v>1</v>
      </c>
      <c r="S332" s="11" t="s">
        <v>1</v>
      </c>
      <c r="T332" s="11" t="s">
        <v>1</v>
      </c>
      <c r="U332" s="11" t="s">
        <v>294</v>
      </c>
      <c r="V332" s="21" t="s">
        <v>1</v>
      </c>
    </row>
    <row r="333" spans="1:22" x14ac:dyDescent="0.2">
      <c r="A333" s="27" t="s">
        <v>15</v>
      </c>
      <c r="B333" s="13" t="s">
        <v>1088</v>
      </c>
      <c r="C333" s="14">
        <v>9.3233499999999996</v>
      </c>
      <c r="D333" s="14"/>
      <c r="E333" s="14"/>
      <c r="F333" s="14">
        <v>18.388089999999998</v>
      </c>
      <c r="G333" s="14">
        <v>18.54335</v>
      </c>
      <c r="H333" s="14">
        <v>18.9087</v>
      </c>
      <c r="I333" s="14">
        <v>19.335139999999999</v>
      </c>
      <c r="J333" s="14">
        <v>18.730930000000001</v>
      </c>
      <c r="K333" s="14"/>
      <c r="L333" s="14"/>
      <c r="M333" s="14"/>
      <c r="N333" s="14"/>
      <c r="O333" s="13" t="s">
        <v>1</v>
      </c>
      <c r="P333" s="13" t="s">
        <v>1</v>
      </c>
      <c r="Q333" s="13" t="s">
        <v>1</v>
      </c>
      <c r="R333" s="13" t="s">
        <v>1</v>
      </c>
      <c r="S333" s="13" t="s">
        <v>1</v>
      </c>
      <c r="T333" s="13" t="s">
        <v>1</v>
      </c>
      <c r="U333" s="13" t="s">
        <v>294</v>
      </c>
      <c r="V333" s="22" t="s">
        <v>1</v>
      </c>
    </row>
    <row r="334" spans="1:22" x14ac:dyDescent="0.2">
      <c r="A334" s="25" t="s">
        <v>15</v>
      </c>
      <c r="B334" s="11" t="s">
        <v>1089</v>
      </c>
      <c r="C334" s="12">
        <v>0</v>
      </c>
      <c r="D334" s="12"/>
      <c r="E334" s="12"/>
      <c r="F334" s="12">
        <v>7.2953999999999999</v>
      </c>
      <c r="G334" s="12">
        <v>7.35677</v>
      </c>
      <c r="H334" s="12">
        <v>7.1539799999999998</v>
      </c>
      <c r="I334" s="12">
        <v>7.3262999999999998</v>
      </c>
      <c r="J334" s="12">
        <v>7.0735799999999998</v>
      </c>
      <c r="K334" s="12"/>
      <c r="L334" s="12"/>
      <c r="M334" s="12"/>
      <c r="N334" s="12"/>
      <c r="O334" s="11" t="s">
        <v>1</v>
      </c>
      <c r="P334" s="11" t="s">
        <v>1</v>
      </c>
      <c r="Q334" s="11" t="s">
        <v>1</v>
      </c>
      <c r="R334" s="11" t="s">
        <v>1</v>
      </c>
      <c r="S334" s="11" t="s">
        <v>1</v>
      </c>
      <c r="T334" s="11" t="s">
        <v>1</v>
      </c>
      <c r="U334" s="11" t="s">
        <v>294</v>
      </c>
      <c r="V334" s="21" t="s">
        <v>1</v>
      </c>
    </row>
    <row r="335" spans="1:22" x14ac:dyDescent="0.2">
      <c r="A335" s="27" t="s">
        <v>15</v>
      </c>
      <c r="B335" s="13" t="s">
        <v>1090</v>
      </c>
      <c r="C335" s="14">
        <v>61.725909999999999</v>
      </c>
      <c r="D335" s="14"/>
      <c r="E335" s="14"/>
      <c r="F335" s="14">
        <v>56.133209999999998</v>
      </c>
      <c r="G335" s="14">
        <v>56.608199999999997</v>
      </c>
      <c r="H335" s="14">
        <v>55.139609999999998</v>
      </c>
      <c r="I335" s="14">
        <v>56.352960000000003</v>
      </c>
      <c r="J335" s="14">
        <v>54.612090000000002</v>
      </c>
      <c r="K335" s="14"/>
      <c r="L335" s="14"/>
      <c r="M335" s="14"/>
      <c r="N335" s="14"/>
      <c r="O335" s="13" t="s">
        <v>1</v>
      </c>
      <c r="P335" s="13" t="s">
        <v>1</v>
      </c>
      <c r="Q335" s="13" t="s">
        <v>1</v>
      </c>
      <c r="R335" s="13" t="s">
        <v>1</v>
      </c>
      <c r="S335" s="13" t="s">
        <v>1</v>
      </c>
      <c r="T335" s="13" t="s">
        <v>1</v>
      </c>
      <c r="U335" s="13" t="s">
        <v>294</v>
      </c>
      <c r="V335" s="22" t="s">
        <v>1</v>
      </c>
    </row>
    <row r="336" spans="1:22" x14ac:dyDescent="0.2">
      <c r="A336" s="25" t="s">
        <v>15</v>
      </c>
      <c r="B336" s="11" t="s">
        <v>1091</v>
      </c>
      <c r="C336" s="12">
        <v>23.66377</v>
      </c>
      <c r="D336" s="12"/>
      <c r="E336" s="12"/>
      <c r="F336" s="12">
        <v>27.598299999999998</v>
      </c>
      <c r="G336" s="12">
        <v>27.831019999999999</v>
      </c>
      <c r="H336" s="12">
        <v>27.95683</v>
      </c>
      <c r="I336" s="12">
        <v>28.580030000000001</v>
      </c>
      <c r="J336" s="12">
        <v>27.69313</v>
      </c>
      <c r="K336" s="12"/>
      <c r="L336" s="12"/>
      <c r="M336" s="12"/>
      <c r="N336" s="12"/>
      <c r="O336" s="11" t="s">
        <v>1</v>
      </c>
      <c r="P336" s="11" t="s">
        <v>1</v>
      </c>
      <c r="Q336" s="11" t="s">
        <v>1</v>
      </c>
      <c r="R336" s="11" t="s">
        <v>1</v>
      </c>
      <c r="S336" s="11" t="s">
        <v>1</v>
      </c>
      <c r="T336" s="11" t="s">
        <v>1</v>
      </c>
      <c r="U336" s="11" t="s">
        <v>294</v>
      </c>
      <c r="V336" s="21" t="s">
        <v>1</v>
      </c>
    </row>
    <row r="337" spans="1:22" x14ac:dyDescent="0.2">
      <c r="A337" s="27" t="s">
        <v>15</v>
      </c>
      <c r="B337" s="13" t="s">
        <v>1096</v>
      </c>
      <c r="C337" s="14">
        <v>14.34042</v>
      </c>
      <c r="D337" s="14"/>
      <c r="E337" s="14"/>
      <c r="F337" s="14">
        <v>9.21021</v>
      </c>
      <c r="G337" s="14">
        <v>9.2876700000000003</v>
      </c>
      <c r="H337" s="14">
        <v>9.0481400000000001</v>
      </c>
      <c r="I337" s="14">
        <v>9.2448999999999995</v>
      </c>
      <c r="J337" s="14">
        <v>8.9621999999999993</v>
      </c>
      <c r="K337" s="14"/>
      <c r="L337" s="14"/>
      <c r="M337" s="14"/>
      <c r="N337" s="14"/>
      <c r="O337" s="13" t="s">
        <v>1</v>
      </c>
      <c r="P337" s="13" t="s">
        <v>1</v>
      </c>
      <c r="Q337" s="13" t="s">
        <v>1</v>
      </c>
      <c r="R337" s="13" t="s">
        <v>1</v>
      </c>
      <c r="S337" s="13" t="s">
        <v>1</v>
      </c>
      <c r="T337" s="13" t="s">
        <v>1</v>
      </c>
      <c r="U337" s="13" t="s">
        <v>294</v>
      </c>
      <c r="V337" s="22" t="s">
        <v>1</v>
      </c>
    </row>
    <row r="338" spans="1:22" x14ac:dyDescent="0.2">
      <c r="A338" s="25" t="s">
        <v>15</v>
      </c>
      <c r="B338" s="11" t="s">
        <v>293</v>
      </c>
      <c r="C338" s="12"/>
      <c r="D338" s="12"/>
      <c r="E338" s="12"/>
      <c r="F338" s="12"/>
      <c r="G338" s="12"/>
      <c r="H338" s="12"/>
      <c r="I338" s="12"/>
      <c r="J338" s="12"/>
      <c r="K338" s="12"/>
      <c r="L338" s="12"/>
      <c r="M338" s="12"/>
      <c r="N338" s="12"/>
      <c r="O338" s="11" t="s">
        <v>1</v>
      </c>
      <c r="P338" s="11" t="s">
        <v>1</v>
      </c>
      <c r="Q338" s="11" t="s">
        <v>1</v>
      </c>
      <c r="R338" s="11" t="s">
        <v>1</v>
      </c>
      <c r="S338" s="11" t="s">
        <v>1</v>
      </c>
      <c r="T338" s="11" t="s">
        <v>1</v>
      </c>
      <c r="U338" s="11" t="s">
        <v>294</v>
      </c>
      <c r="V338" s="21" t="s">
        <v>1</v>
      </c>
    </row>
    <row r="339" spans="1:22" x14ac:dyDescent="0.2">
      <c r="A339" s="27" t="s">
        <v>15</v>
      </c>
      <c r="B339" s="13" t="s">
        <v>308</v>
      </c>
      <c r="C339" s="14"/>
      <c r="D339" s="14">
        <v>0.34599999999999997</v>
      </c>
      <c r="E339" s="14">
        <v>0.27300000000000002</v>
      </c>
      <c r="F339" s="14">
        <v>0.39700000000000002</v>
      </c>
      <c r="G339" s="14">
        <v>0.54700000000000004</v>
      </c>
      <c r="H339" s="14">
        <v>0.625</v>
      </c>
      <c r="I339" s="14">
        <v>0.29399999999999998</v>
      </c>
      <c r="J339" s="14">
        <v>1.4119999999999999</v>
      </c>
      <c r="K339" s="14">
        <v>1.4079999999999999</v>
      </c>
      <c r="L339" s="14">
        <v>1.831</v>
      </c>
      <c r="M339" s="14">
        <v>2.1680000000000001</v>
      </c>
      <c r="N339" s="14"/>
      <c r="O339" s="13" t="s">
        <v>1</v>
      </c>
      <c r="P339" s="13" t="s">
        <v>1</v>
      </c>
      <c r="Q339" s="13" t="s">
        <v>1</v>
      </c>
      <c r="R339" s="13" t="s">
        <v>1</v>
      </c>
      <c r="S339" s="13" t="s">
        <v>1</v>
      </c>
      <c r="T339" s="13" t="s">
        <v>1</v>
      </c>
      <c r="U339" s="13" t="s">
        <v>294</v>
      </c>
      <c r="V339" s="22" t="s">
        <v>1</v>
      </c>
    </row>
    <row r="340" spans="1:22" x14ac:dyDescent="0.2">
      <c r="A340" s="25" t="s">
        <v>15</v>
      </c>
      <c r="B340" s="11" t="s">
        <v>1102</v>
      </c>
      <c r="C340" s="12">
        <v>85.389679999999998</v>
      </c>
      <c r="D340" s="12"/>
      <c r="E340" s="12"/>
      <c r="F340" s="12">
        <v>91.026910000000001</v>
      </c>
      <c r="G340" s="12">
        <v>91.795990000000003</v>
      </c>
      <c r="H340" s="12">
        <v>90.250420000000005</v>
      </c>
      <c r="I340" s="12">
        <v>92.259289999999993</v>
      </c>
      <c r="J340" s="12">
        <v>89.378799999999998</v>
      </c>
      <c r="K340" s="12"/>
      <c r="L340" s="12"/>
      <c r="M340" s="12"/>
      <c r="N340" s="12"/>
      <c r="O340" s="11" t="s">
        <v>1</v>
      </c>
      <c r="P340" s="11" t="s">
        <v>1</v>
      </c>
      <c r="Q340" s="11" t="s">
        <v>1</v>
      </c>
      <c r="R340" s="11" t="s">
        <v>1</v>
      </c>
      <c r="S340" s="11" t="s">
        <v>1</v>
      </c>
      <c r="T340" s="11" t="s">
        <v>1</v>
      </c>
      <c r="U340" s="11" t="s">
        <v>294</v>
      </c>
      <c r="V340" s="21" t="s">
        <v>1</v>
      </c>
    </row>
    <row r="341" spans="1:22" x14ac:dyDescent="0.2">
      <c r="A341" s="27" t="s">
        <v>15</v>
      </c>
      <c r="B341" s="13" t="s">
        <v>1097</v>
      </c>
      <c r="C341" s="14"/>
      <c r="D341" s="14"/>
      <c r="E341" s="14"/>
      <c r="F341" s="14">
        <v>47</v>
      </c>
      <c r="G341" s="14"/>
      <c r="H341" s="14">
        <v>48</v>
      </c>
      <c r="I341" s="14">
        <v>47</v>
      </c>
      <c r="J341" s="14"/>
      <c r="K341" s="14"/>
      <c r="L341" s="14">
        <v>47</v>
      </c>
      <c r="M341" s="14">
        <v>51</v>
      </c>
      <c r="N341" s="14"/>
      <c r="O341" s="13" t="s">
        <v>1</v>
      </c>
      <c r="P341" s="13" t="s">
        <v>1</v>
      </c>
      <c r="Q341" s="13" t="s">
        <v>1</v>
      </c>
      <c r="R341" s="13" t="s">
        <v>1</v>
      </c>
      <c r="S341" s="13" t="s">
        <v>1</v>
      </c>
      <c r="T341" s="13" t="s">
        <v>1</v>
      </c>
      <c r="U341" s="13" t="s">
        <v>294</v>
      </c>
      <c r="V341" s="22" t="s">
        <v>1</v>
      </c>
    </row>
    <row r="342" spans="1:22" x14ac:dyDescent="0.2">
      <c r="A342" s="25" t="s">
        <v>15</v>
      </c>
      <c r="B342" s="11" t="s">
        <v>1098</v>
      </c>
      <c r="C342" s="12">
        <v>100</v>
      </c>
      <c r="D342" s="12"/>
      <c r="E342" s="12"/>
      <c r="F342" s="12"/>
      <c r="G342" s="12"/>
      <c r="H342" s="12">
        <v>33</v>
      </c>
      <c r="I342" s="12">
        <v>38</v>
      </c>
      <c r="J342" s="12"/>
      <c r="K342" s="12"/>
      <c r="L342" s="12">
        <v>45</v>
      </c>
      <c r="M342" s="12">
        <v>52</v>
      </c>
      <c r="N342" s="12"/>
      <c r="O342" s="11" t="s">
        <v>1</v>
      </c>
      <c r="P342" s="11" t="s">
        <v>1</v>
      </c>
      <c r="Q342" s="11" t="s">
        <v>1</v>
      </c>
      <c r="R342" s="11" t="s">
        <v>1</v>
      </c>
      <c r="S342" s="11" t="s">
        <v>1</v>
      </c>
      <c r="T342" s="11" t="s">
        <v>1</v>
      </c>
      <c r="U342" s="11" t="s">
        <v>294</v>
      </c>
      <c r="V342" s="21" t="s">
        <v>1</v>
      </c>
    </row>
    <row r="343" spans="1:22" x14ac:dyDescent="0.2">
      <c r="A343" s="27" t="s">
        <v>15</v>
      </c>
      <c r="B343" s="13" t="s">
        <v>1099</v>
      </c>
      <c r="C343" s="14">
        <v>15</v>
      </c>
      <c r="D343" s="14"/>
      <c r="E343" s="14"/>
      <c r="F343" s="14">
        <v>14</v>
      </c>
      <c r="G343" s="14"/>
      <c r="H343" s="14">
        <v>19</v>
      </c>
      <c r="I343" s="14">
        <v>18</v>
      </c>
      <c r="J343" s="14"/>
      <c r="K343" s="14"/>
      <c r="L343" s="14">
        <v>19</v>
      </c>
      <c r="M343" s="14">
        <v>19</v>
      </c>
      <c r="N343" s="14"/>
      <c r="O343" s="13" t="s">
        <v>1</v>
      </c>
      <c r="P343" s="13" t="s">
        <v>1</v>
      </c>
      <c r="Q343" s="13" t="s">
        <v>1</v>
      </c>
      <c r="R343" s="13" t="s">
        <v>1</v>
      </c>
      <c r="S343" s="13" t="s">
        <v>1</v>
      </c>
      <c r="T343" s="13" t="s">
        <v>1</v>
      </c>
      <c r="U343" s="13" t="s">
        <v>294</v>
      </c>
      <c r="V343" s="22" t="s">
        <v>1</v>
      </c>
    </row>
    <row r="344" spans="1:22" x14ac:dyDescent="0.2">
      <c r="A344" s="25" t="s">
        <v>15</v>
      </c>
      <c r="B344" s="11" t="s">
        <v>1100</v>
      </c>
      <c r="C344" s="12"/>
      <c r="D344" s="12"/>
      <c r="E344" s="12"/>
      <c r="F344" s="12"/>
      <c r="G344" s="12"/>
      <c r="H344" s="12">
        <v>50</v>
      </c>
      <c r="I344" s="12">
        <v>50</v>
      </c>
      <c r="J344" s="12"/>
      <c r="K344" s="12"/>
      <c r="L344" s="12">
        <v>52</v>
      </c>
      <c r="M344" s="12">
        <v>55</v>
      </c>
      <c r="N344" s="12"/>
      <c r="O344" s="11" t="s">
        <v>1</v>
      </c>
      <c r="P344" s="11" t="s">
        <v>1</v>
      </c>
      <c r="Q344" s="11" t="s">
        <v>1</v>
      </c>
      <c r="R344" s="11" t="s">
        <v>1</v>
      </c>
      <c r="S344" s="11" t="s">
        <v>1</v>
      </c>
      <c r="T344" s="11" t="s">
        <v>1</v>
      </c>
      <c r="U344" s="11" t="s">
        <v>294</v>
      </c>
      <c r="V344" s="21" t="s">
        <v>1</v>
      </c>
    </row>
    <row r="345" spans="1:22" x14ac:dyDescent="0.2">
      <c r="A345" s="27" t="s">
        <v>15</v>
      </c>
      <c r="B345" s="13" t="s">
        <v>1101</v>
      </c>
      <c r="C345" s="14"/>
      <c r="D345" s="14"/>
      <c r="E345" s="14"/>
      <c r="F345" s="14"/>
      <c r="G345" s="14"/>
      <c r="H345" s="14">
        <v>55</v>
      </c>
      <c r="I345" s="14">
        <v>54</v>
      </c>
      <c r="J345" s="14"/>
      <c r="K345" s="14"/>
      <c r="L345" s="14">
        <v>63</v>
      </c>
      <c r="M345" s="14">
        <v>65</v>
      </c>
      <c r="N345" s="14"/>
      <c r="O345" s="13" t="s">
        <v>1</v>
      </c>
      <c r="P345" s="13" t="s">
        <v>1</v>
      </c>
      <c r="Q345" s="13" t="s">
        <v>1</v>
      </c>
      <c r="R345" s="13" t="s">
        <v>1</v>
      </c>
      <c r="S345" s="13" t="s">
        <v>1</v>
      </c>
      <c r="T345" s="13" t="s">
        <v>1</v>
      </c>
      <c r="U345" s="13" t="s">
        <v>294</v>
      </c>
      <c r="V345" s="22" t="s">
        <v>1</v>
      </c>
    </row>
    <row r="346" spans="1:22" x14ac:dyDescent="0.2">
      <c r="A346" s="25" t="s">
        <v>15</v>
      </c>
      <c r="B346" s="11" t="s">
        <v>1103</v>
      </c>
      <c r="C346" s="12"/>
      <c r="D346" s="12"/>
      <c r="E346" s="12"/>
      <c r="F346" s="12">
        <v>15</v>
      </c>
      <c r="G346" s="12"/>
      <c r="H346" s="12">
        <v>11</v>
      </c>
      <c r="I346" s="12">
        <v>11</v>
      </c>
      <c r="J346" s="12"/>
      <c r="K346" s="12"/>
      <c r="L346" s="12">
        <v>6</v>
      </c>
      <c r="M346" s="12">
        <v>9</v>
      </c>
      <c r="N346" s="12"/>
      <c r="O346" s="11" t="s">
        <v>1</v>
      </c>
      <c r="P346" s="11" t="s">
        <v>1</v>
      </c>
      <c r="Q346" s="11" t="s">
        <v>1</v>
      </c>
      <c r="R346" s="11" t="s">
        <v>1</v>
      </c>
      <c r="S346" s="11" t="s">
        <v>1</v>
      </c>
      <c r="T346" s="11" t="s">
        <v>1</v>
      </c>
      <c r="U346" s="11" t="s">
        <v>294</v>
      </c>
      <c r="V346" s="21" t="s">
        <v>1</v>
      </c>
    </row>
    <row r="347" spans="1:22" x14ac:dyDescent="0.2">
      <c r="A347" s="27" t="s">
        <v>15</v>
      </c>
      <c r="B347" s="13" t="s">
        <v>1104</v>
      </c>
      <c r="C347" s="14"/>
      <c r="D347" s="14"/>
      <c r="E347" s="14"/>
      <c r="F347" s="14"/>
      <c r="G347" s="14"/>
      <c r="H347" s="14"/>
      <c r="I347" s="14"/>
      <c r="J347" s="14"/>
      <c r="K347" s="14"/>
      <c r="L347" s="14">
        <v>20</v>
      </c>
      <c r="M347" s="14">
        <v>28</v>
      </c>
      <c r="N347" s="14"/>
      <c r="O347" s="13" t="s">
        <v>1</v>
      </c>
      <c r="P347" s="13" t="s">
        <v>1</v>
      </c>
      <c r="Q347" s="13" t="s">
        <v>1</v>
      </c>
      <c r="R347" s="13" t="s">
        <v>1</v>
      </c>
      <c r="S347" s="13" t="s">
        <v>1</v>
      </c>
      <c r="T347" s="13" t="s">
        <v>1</v>
      </c>
      <c r="U347" s="13" t="s">
        <v>294</v>
      </c>
      <c r="V347" s="22" t="s">
        <v>1</v>
      </c>
    </row>
    <row r="348" spans="1:22" x14ac:dyDescent="0.2">
      <c r="A348" s="25" t="s">
        <v>15</v>
      </c>
      <c r="B348" s="11" t="s">
        <v>1105</v>
      </c>
      <c r="C348" s="12">
        <v>30</v>
      </c>
      <c r="D348" s="12"/>
      <c r="E348" s="12"/>
      <c r="F348" s="12">
        <v>28</v>
      </c>
      <c r="G348" s="12"/>
      <c r="H348" s="12">
        <v>28</v>
      </c>
      <c r="I348" s="12"/>
      <c r="J348" s="12"/>
      <c r="K348" s="12"/>
      <c r="L348" s="12">
        <v>19</v>
      </c>
      <c r="M348" s="12">
        <v>28</v>
      </c>
      <c r="N348" s="12"/>
      <c r="O348" s="11" t="s">
        <v>1</v>
      </c>
      <c r="P348" s="11" t="s">
        <v>1</v>
      </c>
      <c r="Q348" s="11" t="s">
        <v>1</v>
      </c>
      <c r="R348" s="11" t="s">
        <v>1</v>
      </c>
      <c r="S348" s="11" t="s">
        <v>1</v>
      </c>
      <c r="T348" s="11" t="s">
        <v>1</v>
      </c>
      <c r="U348" s="11" t="s">
        <v>294</v>
      </c>
      <c r="V348" s="21" t="s">
        <v>1</v>
      </c>
    </row>
    <row r="349" spans="1:22" x14ac:dyDescent="0.2">
      <c r="A349" s="27" t="s">
        <v>15</v>
      </c>
      <c r="B349" s="13" t="s">
        <v>1106</v>
      </c>
      <c r="C349" s="14"/>
      <c r="D349" s="14"/>
      <c r="E349" s="14"/>
      <c r="F349" s="14"/>
      <c r="G349" s="14"/>
      <c r="H349" s="14">
        <v>9</v>
      </c>
      <c r="I349" s="14">
        <v>9</v>
      </c>
      <c r="J349" s="14"/>
      <c r="K349" s="14"/>
      <c r="L349" s="14">
        <v>5</v>
      </c>
      <c r="M349" s="14">
        <v>8</v>
      </c>
      <c r="N349" s="14"/>
      <c r="O349" s="13" t="s">
        <v>1</v>
      </c>
      <c r="P349" s="13" t="s">
        <v>1</v>
      </c>
      <c r="Q349" s="13" t="s">
        <v>1</v>
      </c>
      <c r="R349" s="13" t="s">
        <v>1</v>
      </c>
      <c r="S349" s="13" t="s">
        <v>1</v>
      </c>
      <c r="T349" s="13" t="s">
        <v>1</v>
      </c>
      <c r="U349" s="13" t="s">
        <v>294</v>
      </c>
      <c r="V349" s="22" t="s">
        <v>1</v>
      </c>
    </row>
    <row r="350" spans="1:22" x14ac:dyDescent="0.2">
      <c r="A350" s="25" t="s">
        <v>15</v>
      </c>
      <c r="B350" s="11" t="s">
        <v>1107</v>
      </c>
      <c r="C350" s="12"/>
      <c r="D350" s="12"/>
      <c r="E350" s="12"/>
      <c r="F350" s="12"/>
      <c r="G350" s="12"/>
      <c r="H350" s="12">
        <v>6</v>
      </c>
      <c r="I350" s="12">
        <v>6</v>
      </c>
      <c r="J350" s="12"/>
      <c r="K350" s="12"/>
      <c r="L350" s="12">
        <v>4</v>
      </c>
      <c r="M350" s="12">
        <v>7</v>
      </c>
      <c r="N350" s="12"/>
      <c r="O350" s="11" t="s">
        <v>1</v>
      </c>
      <c r="P350" s="11" t="s">
        <v>1</v>
      </c>
      <c r="Q350" s="11" t="s">
        <v>1</v>
      </c>
      <c r="R350" s="11" t="s">
        <v>1</v>
      </c>
      <c r="S350" s="11" t="s">
        <v>1</v>
      </c>
      <c r="T350" s="11" t="s">
        <v>1</v>
      </c>
      <c r="U350" s="11" t="s">
        <v>294</v>
      </c>
      <c r="V350" s="21" t="s">
        <v>1</v>
      </c>
    </row>
    <row r="351" spans="1:22" x14ac:dyDescent="0.2">
      <c r="A351" s="27" t="s">
        <v>15</v>
      </c>
      <c r="B351" s="13" t="s">
        <v>1108</v>
      </c>
      <c r="C351" s="14"/>
      <c r="D351" s="14"/>
      <c r="E351" s="14"/>
      <c r="F351" s="14"/>
      <c r="G351" s="14"/>
      <c r="H351" s="14"/>
      <c r="I351" s="14"/>
      <c r="J351" s="14"/>
      <c r="K351" s="14"/>
      <c r="L351" s="14"/>
      <c r="M351" s="14"/>
      <c r="N351" s="14"/>
      <c r="O351" s="13" t="s">
        <v>1</v>
      </c>
      <c r="P351" s="13" t="s">
        <v>1</v>
      </c>
      <c r="Q351" s="13" t="s">
        <v>1</v>
      </c>
      <c r="R351" s="13" t="s">
        <v>1</v>
      </c>
      <c r="S351" s="13" t="s">
        <v>1</v>
      </c>
      <c r="T351" s="13" t="s">
        <v>1</v>
      </c>
      <c r="U351" s="13" t="s">
        <v>294</v>
      </c>
      <c r="V351" s="22" t="s">
        <v>1</v>
      </c>
    </row>
    <row r="352" spans="1:22" x14ac:dyDescent="0.2">
      <c r="A352" s="25" t="s">
        <v>16</v>
      </c>
      <c r="B352" s="11" t="s">
        <v>1109</v>
      </c>
      <c r="C352" s="12"/>
      <c r="D352" s="12"/>
      <c r="E352" s="12"/>
      <c r="F352" s="12"/>
      <c r="G352" s="12"/>
      <c r="H352" s="12"/>
      <c r="I352" s="12"/>
      <c r="J352" s="12"/>
      <c r="K352" s="12"/>
      <c r="L352" s="12"/>
      <c r="M352" s="12"/>
      <c r="N352" s="12"/>
      <c r="O352" s="11" t="s">
        <v>1</v>
      </c>
      <c r="P352" s="11" t="s">
        <v>1</v>
      </c>
      <c r="Q352" s="11" t="s">
        <v>1</v>
      </c>
      <c r="R352" s="11" t="s">
        <v>1</v>
      </c>
      <c r="S352" s="11" t="s">
        <v>1</v>
      </c>
      <c r="T352" s="11" t="s">
        <v>1</v>
      </c>
      <c r="U352" s="11" t="s">
        <v>294</v>
      </c>
      <c r="V352" s="21" t="s">
        <v>1</v>
      </c>
    </row>
    <row r="353" spans="1:22" x14ac:dyDescent="0.2">
      <c r="A353" s="27" t="s">
        <v>16</v>
      </c>
      <c r="B353" s="13" t="s">
        <v>1110</v>
      </c>
      <c r="C353" s="14"/>
      <c r="D353" s="14"/>
      <c r="E353" s="14"/>
      <c r="F353" s="14"/>
      <c r="G353" s="14"/>
      <c r="H353" s="14"/>
      <c r="I353" s="14"/>
      <c r="J353" s="14"/>
      <c r="K353" s="14"/>
      <c r="L353" s="14"/>
      <c r="M353" s="14"/>
      <c r="N353" s="14"/>
      <c r="O353" s="13" t="s">
        <v>1</v>
      </c>
      <c r="P353" s="13" t="s">
        <v>1</v>
      </c>
      <c r="Q353" s="13" t="s">
        <v>1</v>
      </c>
      <c r="R353" s="13" t="s">
        <v>1</v>
      </c>
      <c r="S353" s="13" t="s">
        <v>1</v>
      </c>
      <c r="T353" s="13" t="s">
        <v>1</v>
      </c>
      <c r="U353" s="13" t="s">
        <v>294</v>
      </c>
      <c r="V353" s="22" t="s">
        <v>1</v>
      </c>
    </row>
    <row r="354" spans="1:22" x14ac:dyDescent="0.2">
      <c r="A354" s="25" t="s">
        <v>16</v>
      </c>
      <c r="B354" s="11" t="s">
        <v>1092</v>
      </c>
      <c r="C354" s="12"/>
      <c r="D354" s="12"/>
      <c r="E354" s="12"/>
      <c r="F354" s="12"/>
      <c r="G354" s="12"/>
      <c r="H354" s="12"/>
      <c r="I354" s="12"/>
      <c r="J354" s="12"/>
      <c r="K354" s="12"/>
      <c r="L354" s="12"/>
      <c r="M354" s="12"/>
      <c r="N354" s="12"/>
      <c r="O354" s="11"/>
      <c r="P354" s="11"/>
      <c r="Q354" s="11"/>
      <c r="R354" s="11"/>
      <c r="S354" s="11"/>
      <c r="T354" s="11"/>
      <c r="U354" s="11"/>
      <c r="V354" s="21"/>
    </row>
    <row r="355" spans="1:22" x14ac:dyDescent="0.2">
      <c r="A355" s="27" t="s">
        <v>16</v>
      </c>
      <c r="B355" s="13" t="s">
        <v>1093</v>
      </c>
      <c r="C355" s="14"/>
      <c r="D355" s="14"/>
      <c r="E355" s="14"/>
      <c r="F355" s="14"/>
      <c r="G355" s="14"/>
      <c r="H355" s="14"/>
      <c r="I355" s="14"/>
      <c r="J355" s="14"/>
      <c r="K355" s="14"/>
      <c r="L355" s="14"/>
      <c r="M355" s="14"/>
      <c r="N355" s="14"/>
      <c r="O355" s="13"/>
      <c r="P355" s="13"/>
      <c r="Q355" s="13"/>
      <c r="R355" s="13"/>
      <c r="S355" s="13"/>
      <c r="T355" s="13"/>
      <c r="U355" s="13"/>
      <c r="V355" s="22"/>
    </row>
    <row r="356" spans="1:22" x14ac:dyDescent="0.2">
      <c r="A356" s="25" t="s">
        <v>16</v>
      </c>
      <c r="B356" s="11" t="s">
        <v>1094</v>
      </c>
      <c r="C356" s="12"/>
      <c r="D356" s="12"/>
      <c r="E356" s="12"/>
      <c r="F356" s="12"/>
      <c r="G356" s="12"/>
      <c r="H356" s="12"/>
      <c r="I356" s="12"/>
      <c r="J356" s="12"/>
      <c r="K356" s="12"/>
      <c r="L356" s="12"/>
      <c r="M356" s="12"/>
      <c r="N356" s="12"/>
      <c r="O356" s="11"/>
      <c r="P356" s="11"/>
      <c r="Q356" s="11"/>
      <c r="R356" s="11"/>
      <c r="S356" s="11"/>
      <c r="T356" s="11"/>
      <c r="U356" s="11"/>
      <c r="V356" s="21"/>
    </row>
    <row r="357" spans="1:22" x14ac:dyDescent="0.2">
      <c r="A357" s="27" t="s">
        <v>16</v>
      </c>
      <c r="B357" s="13" t="s">
        <v>1095</v>
      </c>
      <c r="C357" s="14"/>
      <c r="D357" s="14"/>
      <c r="E357" s="14"/>
      <c r="F357" s="14"/>
      <c r="G357" s="14"/>
      <c r="H357" s="14"/>
      <c r="I357" s="14"/>
      <c r="J357" s="14"/>
      <c r="K357" s="14"/>
      <c r="L357" s="14"/>
      <c r="M357" s="14"/>
      <c r="N357" s="14"/>
      <c r="O357" s="13"/>
      <c r="P357" s="13"/>
      <c r="Q357" s="13"/>
      <c r="R357" s="13"/>
      <c r="S357" s="13"/>
      <c r="T357" s="13"/>
      <c r="U357" s="13"/>
      <c r="V357" s="22"/>
    </row>
    <row r="358" spans="1:22" x14ac:dyDescent="0.2">
      <c r="A358" s="25" t="s">
        <v>16</v>
      </c>
      <c r="B358" s="11" t="s">
        <v>1088</v>
      </c>
      <c r="C358" s="12"/>
      <c r="D358" s="12"/>
      <c r="E358" s="12">
        <v>29.966740000000001</v>
      </c>
      <c r="F358" s="12"/>
      <c r="G358" s="12"/>
      <c r="H358" s="12"/>
      <c r="I358" s="12"/>
      <c r="J358" s="12"/>
      <c r="K358" s="12"/>
      <c r="L358" s="12"/>
      <c r="M358" s="12"/>
      <c r="N358" s="12"/>
      <c r="O358" s="11" t="s">
        <v>1</v>
      </c>
      <c r="P358" s="11" t="s">
        <v>1</v>
      </c>
      <c r="Q358" s="11" t="s">
        <v>1</v>
      </c>
      <c r="R358" s="11" t="s">
        <v>1</v>
      </c>
      <c r="S358" s="11" t="s">
        <v>1</v>
      </c>
      <c r="T358" s="11" t="s">
        <v>1</v>
      </c>
      <c r="U358" s="11" t="s">
        <v>294</v>
      </c>
      <c r="V358" s="21" t="s">
        <v>1</v>
      </c>
    </row>
    <row r="359" spans="1:22" x14ac:dyDescent="0.2">
      <c r="A359" s="27" t="s">
        <v>16</v>
      </c>
      <c r="B359" s="13" t="s">
        <v>1089</v>
      </c>
      <c r="C359" s="14"/>
      <c r="D359" s="14"/>
      <c r="E359" s="14">
        <v>4.5645300000000004</v>
      </c>
      <c r="F359" s="14"/>
      <c r="G359" s="14"/>
      <c r="H359" s="14"/>
      <c r="I359" s="14"/>
      <c r="J359" s="14"/>
      <c r="K359" s="14"/>
      <c r="L359" s="14"/>
      <c r="M359" s="14"/>
      <c r="N359" s="14"/>
      <c r="O359" s="13" t="s">
        <v>1</v>
      </c>
      <c r="P359" s="13" t="s">
        <v>1</v>
      </c>
      <c r="Q359" s="13" t="s">
        <v>1</v>
      </c>
      <c r="R359" s="13" t="s">
        <v>1</v>
      </c>
      <c r="S359" s="13" t="s">
        <v>1</v>
      </c>
      <c r="T359" s="13" t="s">
        <v>1</v>
      </c>
      <c r="U359" s="13" t="s">
        <v>294</v>
      </c>
      <c r="V359" s="22" t="s">
        <v>1</v>
      </c>
    </row>
    <row r="360" spans="1:22" x14ac:dyDescent="0.2">
      <c r="A360" s="25" t="s">
        <v>16</v>
      </c>
      <c r="B360" s="11" t="s">
        <v>1090</v>
      </c>
      <c r="C360" s="12"/>
      <c r="D360" s="12"/>
      <c r="E360" s="12">
        <v>30.99831</v>
      </c>
      <c r="F360" s="12"/>
      <c r="G360" s="12"/>
      <c r="H360" s="12"/>
      <c r="I360" s="12"/>
      <c r="J360" s="12"/>
      <c r="K360" s="12"/>
      <c r="L360" s="12"/>
      <c r="M360" s="12"/>
      <c r="N360" s="12"/>
      <c r="O360" s="11" t="s">
        <v>1</v>
      </c>
      <c r="P360" s="11" t="s">
        <v>1</v>
      </c>
      <c r="Q360" s="11" t="s">
        <v>1</v>
      </c>
      <c r="R360" s="11" t="s">
        <v>1</v>
      </c>
      <c r="S360" s="11" t="s">
        <v>1</v>
      </c>
      <c r="T360" s="11" t="s">
        <v>1</v>
      </c>
      <c r="U360" s="11" t="s">
        <v>294</v>
      </c>
      <c r="V360" s="21" t="s">
        <v>1</v>
      </c>
    </row>
    <row r="361" spans="1:22" x14ac:dyDescent="0.2">
      <c r="A361" s="27" t="s">
        <v>16</v>
      </c>
      <c r="B361" s="13" t="s">
        <v>1091</v>
      </c>
      <c r="C361" s="14"/>
      <c r="D361" s="14"/>
      <c r="E361" s="14">
        <v>53.331679999999999</v>
      </c>
      <c r="F361" s="14"/>
      <c r="G361" s="14"/>
      <c r="H361" s="14"/>
      <c r="I361" s="14"/>
      <c r="J361" s="14"/>
      <c r="K361" s="14"/>
      <c r="L361" s="14"/>
      <c r="M361" s="14"/>
      <c r="N361" s="14"/>
      <c r="O361" s="13" t="s">
        <v>1</v>
      </c>
      <c r="P361" s="13" t="s">
        <v>1</v>
      </c>
      <c r="Q361" s="13" t="s">
        <v>1</v>
      </c>
      <c r="R361" s="13" t="s">
        <v>1</v>
      </c>
      <c r="S361" s="13" t="s">
        <v>1</v>
      </c>
      <c r="T361" s="13" t="s">
        <v>1</v>
      </c>
      <c r="U361" s="13" t="s">
        <v>294</v>
      </c>
      <c r="V361" s="22" t="s">
        <v>1</v>
      </c>
    </row>
    <row r="362" spans="1:22" x14ac:dyDescent="0.2">
      <c r="A362" s="25" t="s">
        <v>16</v>
      </c>
      <c r="B362" s="11" t="s">
        <v>1096</v>
      </c>
      <c r="C362" s="12"/>
      <c r="D362" s="12"/>
      <c r="E362" s="12">
        <v>23.364940000000001</v>
      </c>
      <c r="F362" s="12"/>
      <c r="G362" s="12"/>
      <c r="H362" s="12"/>
      <c r="I362" s="12"/>
      <c r="J362" s="12"/>
      <c r="K362" s="12"/>
      <c r="L362" s="12"/>
      <c r="M362" s="12"/>
      <c r="N362" s="12"/>
      <c r="O362" s="11" t="s">
        <v>1</v>
      </c>
      <c r="P362" s="11" t="s">
        <v>1</v>
      </c>
      <c r="Q362" s="11" t="s">
        <v>1</v>
      </c>
      <c r="R362" s="11" t="s">
        <v>1</v>
      </c>
      <c r="S362" s="11" t="s">
        <v>1</v>
      </c>
      <c r="T362" s="11" t="s">
        <v>1</v>
      </c>
      <c r="U362" s="11" t="s">
        <v>294</v>
      </c>
      <c r="V362" s="21" t="s">
        <v>1</v>
      </c>
    </row>
    <row r="363" spans="1:22" x14ac:dyDescent="0.2">
      <c r="A363" s="27" t="s">
        <v>16</v>
      </c>
      <c r="B363" s="13" t="s">
        <v>293</v>
      </c>
      <c r="C363" s="14"/>
      <c r="D363" s="14"/>
      <c r="E363" s="14"/>
      <c r="F363" s="14"/>
      <c r="G363" s="14"/>
      <c r="H363" s="14"/>
      <c r="I363" s="14"/>
      <c r="J363" s="14"/>
      <c r="K363" s="14"/>
      <c r="L363" s="14"/>
      <c r="M363" s="14"/>
      <c r="N363" s="14"/>
      <c r="O363" s="13" t="s">
        <v>1</v>
      </c>
      <c r="P363" s="13" t="s">
        <v>1</v>
      </c>
      <c r="Q363" s="13" t="s">
        <v>1</v>
      </c>
      <c r="R363" s="13" t="s">
        <v>1</v>
      </c>
      <c r="S363" s="13" t="s">
        <v>1</v>
      </c>
      <c r="T363" s="13" t="s">
        <v>1</v>
      </c>
      <c r="U363" s="13" t="s">
        <v>294</v>
      </c>
      <c r="V363" s="22" t="s">
        <v>1</v>
      </c>
    </row>
    <row r="364" spans="1:22" x14ac:dyDescent="0.2">
      <c r="A364" s="25" t="s">
        <v>16</v>
      </c>
      <c r="B364" s="11" t="s">
        <v>308</v>
      </c>
      <c r="C364" s="12"/>
      <c r="D364" s="12">
        <v>1.734</v>
      </c>
      <c r="E364" s="12">
        <v>3.125</v>
      </c>
      <c r="F364" s="12">
        <v>2.8090000000000002</v>
      </c>
      <c r="G364" s="12">
        <v>3.1659999999999999</v>
      </c>
      <c r="H364" s="12">
        <v>1.7909999999999999</v>
      </c>
      <c r="I364" s="12">
        <v>1.161</v>
      </c>
      <c r="J364" s="12">
        <v>0.67800000000000005</v>
      </c>
      <c r="K364" s="12">
        <v>2.0009999999999999</v>
      </c>
      <c r="L364" s="12">
        <v>1.359</v>
      </c>
      <c r="M364" s="12">
        <v>8.5459999999999994</v>
      </c>
      <c r="N364" s="12"/>
      <c r="O364" s="11" t="s">
        <v>1</v>
      </c>
      <c r="P364" s="11" t="s">
        <v>1</v>
      </c>
      <c r="Q364" s="11" t="s">
        <v>1</v>
      </c>
      <c r="R364" s="11" t="s">
        <v>1</v>
      </c>
      <c r="S364" s="11" t="s">
        <v>1</v>
      </c>
      <c r="T364" s="11" t="s">
        <v>1</v>
      </c>
      <c r="U364" s="11" t="s">
        <v>294</v>
      </c>
      <c r="V364" s="21" t="s">
        <v>1</v>
      </c>
    </row>
    <row r="365" spans="1:22" x14ac:dyDescent="0.2">
      <c r="A365" s="27" t="s">
        <v>16</v>
      </c>
      <c r="B365" s="13" t="s">
        <v>1102</v>
      </c>
      <c r="C365" s="14"/>
      <c r="D365" s="14"/>
      <c r="E365" s="14">
        <v>88.894530000000003</v>
      </c>
      <c r="F365" s="14"/>
      <c r="G365" s="14"/>
      <c r="H365" s="14"/>
      <c r="I365" s="14"/>
      <c r="J365" s="14"/>
      <c r="K365" s="14"/>
      <c r="L365" s="14"/>
      <c r="M365" s="14"/>
      <c r="N365" s="14"/>
      <c r="O365" s="13" t="s">
        <v>1</v>
      </c>
      <c r="P365" s="13" t="s">
        <v>1</v>
      </c>
      <c r="Q365" s="13" t="s">
        <v>1</v>
      </c>
      <c r="R365" s="13" t="s">
        <v>1</v>
      </c>
      <c r="S365" s="13" t="s">
        <v>1</v>
      </c>
      <c r="T365" s="13" t="s">
        <v>1</v>
      </c>
      <c r="U365" s="13" t="s">
        <v>294</v>
      </c>
      <c r="V365" s="22" t="s">
        <v>1</v>
      </c>
    </row>
    <row r="366" spans="1:22" x14ac:dyDescent="0.2">
      <c r="A366" s="25" t="s">
        <v>16</v>
      </c>
      <c r="B366" s="11" t="s">
        <v>1097</v>
      </c>
      <c r="C366" s="12"/>
      <c r="D366" s="12"/>
      <c r="E366" s="12"/>
      <c r="F366" s="12"/>
      <c r="G366" s="12"/>
      <c r="H366" s="12"/>
      <c r="I366" s="12"/>
      <c r="J366" s="12"/>
      <c r="K366" s="12"/>
      <c r="L366" s="12"/>
      <c r="M366" s="12"/>
      <c r="N366" s="12"/>
      <c r="O366" s="11"/>
      <c r="P366" s="11"/>
      <c r="Q366" s="11"/>
      <c r="R366" s="11"/>
      <c r="S366" s="11"/>
      <c r="T366" s="11"/>
      <c r="U366" s="11"/>
      <c r="V366" s="21"/>
    </row>
    <row r="367" spans="1:22" x14ac:dyDescent="0.2">
      <c r="A367" s="27" t="s">
        <v>16</v>
      </c>
      <c r="B367" s="13" t="s">
        <v>1098</v>
      </c>
      <c r="C367" s="14">
        <v>80</v>
      </c>
      <c r="D367" s="14"/>
      <c r="E367" s="14">
        <v>72</v>
      </c>
      <c r="F367" s="14">
        <v>73</v>
      </c>
      <c r="G367" s="14">
        <v>67</v>
      </c>
      <c r="H367" s="14"/>
      <c r="I367" s="14"/>
      <c r="J367" s="14"/>
      <c r="K367" s="14"/>
      <c r="L367" s="14"/>
      <c r="M367" s="14"/>
      <c r="N367" s="14"/>
      <c r="O367" s="13" t="s">
        <v>1</v>
      </c>
      <c r="P367" s="13" t="s">
        <v>1</v>
      </c>
      <c r="Q367" s="13" t="s">
        <v>1</v>
      </c>
      <c r="R367" s="13" t="s">
        <v>1</v>
      </c>
      <c r="S367" s="13" t="s">
        <v>1</v>
      </c>
      <c r="T367" s="13" t="s">
        <v>1</v>
      </c>
      <c r="U367" s="13" t="s">
        <v>294</v>
      </c>
      <c r="V367" s="22" t="s">
        <v>1</v>
      </c>
    </row>
    <row r="368" spans="1:22" x14ac:dyDescent="0.2">
      <c r="A368" s="25" t="s">
        <v>16</v>
      </c>
      <c r="B368" s="11" t="s">
        <v>1099</v>
      </c>
      <c r="C368" s="12">
        <v>35</v>
      </c>
      <c r="D368" s="12"/>
      <c r="E368" s="12">
        <v>36</v>
      </c>
      <c r="F368" s="12">
        <v>36</v>
      </c>
      <c r="G368" s="12">
        <v>31</v>
      </c>
      <c r="H368" s="12"/>
      <c r="I368" s="12"/>
      <c r="J368" s="12"/>
      <c r="K368" s="12"/>
      <c r="L368" s="12"/>
      <c r="M368" s="12"/>
      <c r="N368" s="12"/>
      <c r="O368" s="11" t="s">
        <v>1</v>
      </c>
      <c r="P368" s="11" t="s">
        <v>1</v>
      </c>
      <c r="Q368" s="11" t="s">
        <v>1</v>
      </c>
      <c r="R368" s="11" t="s">
        <v>1</v>
      </c>
      <c r="S368" s="11" t="s">
        <v>1</v>
      </c>
      <c r="T368" s="11" t="s">
        <v>1</v>
      </c>
      <c r="U368" s="11" t="s">
        <v>294</v>
      </c>
      <c r="V368" s="21" t="s">
        <v>1</v>
      </c>
    </row>
    <row r="369" spans="1:22" x14ac:dyDescent="0.2">
      <c r="A369" s="27" t="s">
        <v>16</v>
      </c>
      <c r="B369" s="13" t="s">
        <v>1100</v>
      </c>
      <c r="C369" s="14"/>
      <c r="D369" s="14"/>
      <c r="E369" s="14"/>
      <c r="F369" s="14"/>
      <c r="G369" s="14"/>
      <c r="H369" s="14"/>
      <c r="I369" s="14"/>
      <c r="J369" s="14"/>
      <c r="K369" s="14"/>
      <c r="L369" s="14"/>
      <c r="M369" s="14"/>
      <c r="N369" s="14"/>
      <c r="O369" s="13"/>
      <c r="P369" s="13"/>
      <c r="Q369" s="13"/>
      <c r="R369" s="13"/>
      <c r="S369" s="13"/>
      <c r="T369" s="13"/>
      <c r="U369" s="13"/>
      <c r="V369" s="22"/>
    </row>
    <row r="370" spans="1:22" x14ac:dyDescent="0.2">
      <c r="A370" s="25" t="s">
        <v>16</v>
      </c>
      <c r="B370" s="11" t="s">
        <v>1101</v>
      </c>
      <c r="C370" s="12"/>
      <c r="D370" s="12"/>
      <c r="E370" s="12"/>
      <c r="F370" s="12"/>
      <c r="G370" s="12"/>
      <c r="H370" s="12"/>
      <c r="I370" s="12"/>
      <c r="J370" s="12"/>
      <c r="K370" s="12"/>
      <c r="L370" s="12"/>
      <c r="M370" s="12"/>
      <c r="N370" s="12"/>
      <c r="O370" s="11"/>
      <c r="P370" s="11"/>
      <c r="Q370" s="11"/>
      <c r="R370" s="11"/>
      <c r="S370" s="11"/>
      <c r="T370" s="11"/>
      <c r="U370" s="11"/>
      <c r="V370" s="21"/>
    </row>
    <row r="371" spans="1:22" x14ac:dyDescent="0.2">
      <c r="A371" s="27" t="s">
        <v>16</v>
      </c>
      <c r="B371" s="13" t="s">
        <v>1103</v>
      </c>
      <c r="C371" s="14"/>
      <c r="D371" s="14"/>
      <c r="E371" s="14"/>
      <c r="F371" s="14"/>
      <c r="G371" s="14">
        <v>20</v>
      </c>
      <c r="H371" s="14"/>
      <c r="I371" s="14"/>
      <c r="J371" s="14"/>
      <c r="K371" s="14"/>
      <c r="L371" s="14"/>
      <c r="M371" s="14"/>
      <c r="N371" s="14"/>
      <c r="O371" s="13" t="s">
        <v>1</v>
      </c>
      <c r="P371" s="13" t="s">
        <v>1</v>
      </c>
      <c r="Q371" s="13" t="s">
        <v>1</v>
      </c>
      <c r="R371" s="13" t="s">
        <v>1</v>
      </c>
      <c r="S371" s="13" t="s">
        <v>1</v>
      </c>
      <c r="T371" s="13" t="s">
        <v>1</v>
      </c>
      <c r="U371" s="13" t="s">
        <v>294</v>
      </c>
      <c r="V371" s="22" t="s">
        <v>1</v>
      </c>
    </row>
    <row r="372" spans="1:22" x14ac:dyDescent="0.2">
      <c r="A372" s="25" t="s">
        <v>16</v>
      </c>
      <c r="B372" s="11" t="s">
        <v>1104</v>
      </c>
      <c r="C372" s="12">
        <v>23</v>
      </c>
      <c r="D372" s="12">
        <v>23</v>
      </c>
      <c r="E372" s="12">
        <v>23</v>
      </c>
      <c r="F372" s="12"/>
      <c r="G372" s="12">
        <v>26</v>
      </c>
      <c r="H372" s="12"/>
      <c r="I372" s="12"/>
      <c r="J372" s="12"/>
      <c r="K372" s="12"/>
      <c r="L372" s="12"/>
      <c r="M372" s="12"/>
      <c r="N372" s="12"/>
      <c r="O372" s="11" t="s">
        <v>1</v>
      </c>
      <c r="P372" s="11" t="s">
        <v>1</v>
      </c>
      <c r="Q372" s="11" t="s">
        <v>1</v>
      </c>
      <c r="R372" s="11" t="s">
        <v>1</v>
      </c>
      <c r="S372" s="11" t="s">
        <v>1</v>
      </c>
      <c r="T372" s="11" t="s">
        <v>1</v>
      </c>
      <c r="U372" s="11" t="s">
        <v>294</v>
      </c>
      <c r="V372" s="21" t="s">
        <v>1</v>
      </c>
    </row>
    <row r="373" spans="1:22" x14ac:dyDescent="0.2">
      <c r="A373" s="27" t="s">
        <v>16</v>
      </c>
      <c r="B373" s="13" t="s">
        <v>1105</v>
      </c>
      <c r="C373" s="14">
        <v>52</v>
      </c>
      <c r="D373" s="14">
        <v>64</v>
      </c>
      <c r="E373" s="14">
        <v>49</v>
      </c>
      <c r="F373" s="14">
        <v>47</v>
      </c>
      <c r="G373" s="14">
        <v>44</v>
      </c>
      <c r="H373" s="14"/>
      <c r="I373" s="14"/>
      <c r="J373" s="14"/>
      <c r="K373" s="14"/>
      <c r="L373" s="14"/>
      <c r="M373" s="14"/>
      <c r="N373" s="14"/>
      <c r="O373" s="13" t="s">
        <v>1</v>
      </c>
      <c r="P373" s="13" t="s">
        <v>1</v>
      </c>
      <c r="Q373" s="13" t="s">
        <v>1</v>
      </c>
      <c r="R373" s="13" t="s">
        <v>1</v>
      </c>
      <c r="S373" s="13" t="s">
        <v>1</v>
      </c>
      <c r="T373" s="13" t="s">
        <v>1</v>
      </c>
      <c r="U373" s="13" t="s">
        <v>294</v>
      </c>
      <c r="V373" s="22" t="s">
        <v>1</v>
      </c>
    </row>
    <row r="374" spans="1:22" x14ac:dyDescent="0.2">
      <c r="A374" s="25" t="s">
        <v>16</v>
      </c>
      <c r="B374" s="11" t="s">
        <v>1106</v>
      </c>
      <c r="C374" s="12"/>
      <c r="D374" s="12"/>
      <c r="E374" s="12"/>
      <c r="F374" s="12"/>
      <c r="G374" s="12">
        <v>19</v>
      </c>
      <c r="H374" s="12"/>
      <c r="I374" s="12"/>
      <c r="J374" s="12"/>
      <c r="K374" s="12"/>
      <c r="L374" s="12"/>
      <c r="M374" s="12"/>
      <c r="N374" s="12"/>
      <c r="O374" s="11" t="s">
        <v>1</v>
      </c>
      <c r="P374" s="11" t="s">
        <v>1</v>
      </c>
      <c r="Q374" s="11" t="s">
        <v>1</v>
      </c>
      <c r="R374" s="11" t="s">
        <v>1</v>
      </c>
      <c r="S374" s="11" t="s">
        <v>1</v>
      </c>
      <c r="T374" s="11" t="s">
        <v>1</v>
      </c>
      <c r="U374" s="11" t="s">
        <v>294</v>
      </c>
      <c r="V374" s="21" t="s">
        <v>1</v>
      </c>
    </row>
    <row r="375" spans="1:22" x14ac:dyDescent="0.2">
      <c r="A375" s="27" t="s">
        <v>16</v>
      </c>
      <c r="B375" s="13" t="s">
        <v>1107</v>
      </c>
      <c r="C375" s="14"/>
      <c r="D375" s="14"/>
      <c r="E375" s="14"/>
      <c r="F375" s="14"/>
      <c r="G375" s="14">
        <v>17</v>
      </c>
      <c r="H375" s="14"/>
      <c r="I375" s="14"/>
      <c r="J375" s="14"/>
      <c r="K375" s="14"/>
      <c r="L375" s="14"/>
      <c r="M375" s="14"/>
      <c r="N375" s="14"/>
      <c r="O375" s="13" t="s">
        <v>1</v>
      </c>
      <c r="P375" s="13" t="s">
        <v>1</v>
      </c>
      <c r="Q375" s="13" t="s">
        <v>1</v>
      </c>
      <c r="R375" s="13" t="s">
        <v>1</v>
      </c>
      <c r="S375" s="13" t="s">
        <v>1</v>
      </c>
      <c r="T375" s="13" t="s">
        <v>1</v>
      </c>
      <c r="U375" s="13" t="s">
        <v>294</v>
      </c>
      <c r="V375" s="22" t="s">
        <v>1</v>
      </c>
    </row>
    <row r="376" spans="1:22" x14ac:dyDescent="0.2">
      <c r="A376" s="25" t="s">
        <v>16</v>
      </c>
      <c r="B376" s="11" t="s">
        <v>1108</v>
      </c>
      <c r="C376" s="12">
        <v>5.7692745859999999</v>
      </c>
      <c r="D376" s="12">
        <v>8.3017048580000008</v>
      </c>
      <c r="E376" s="12">
        <v>7.5512167269999999</v>
      </c>
      <c r="F376" s="12">
        <v>8.7947226339999993</v>
      </c>
      <c r="G376" s="12">
        <v>9.4152214940000007</v>
      </c>
      <c r="H376" s="12">
        <v>10.99248276</v>
      </c>
      <c r="I376" s="12">
        <v>12.093527010000001</v>
      </c>
      <c r="J376" s="12">
        <v>17.722482930000002</v>
      </c>
      <c r="K376" s="12">
        <v>15.61136003</v>
      </c>
      <c r="L376" s="12">
        <v>13.81517296</v>
      </c>
      <c r="M376" s="12">
        <v>8.9637438629999995</v>
      </c>
      <c r="N376" s="12"/>
      <c r="O376" s="11" t="s">
        <v>1</v>
      </c>
      <c r="P376" s="11" t="s">
        <v>1</v>
      </c>
      <c r="Q376" s="11" t="s">
        <v>1</v>
      </c>
      <c r="R376" s="11" t="s">
        <v>1</v>
      </c>
      <c r="S376" s="11" t="s">
        <v>1</v>
      </c>
      <c r="T376" s="11" t="s">
        <v>1</v>
      </c>
      <c r="U376" s="11" t="s">
        <v>294</v>
      </c>
      <c r="V376" s="21" t="s">
        <v>1</v>
      </c>
    </row>
    <row r="377" spans="1:22" x14ac:dyDescent="0.2">
      <c r="A377" s="27" t="s">
        <v>17</v>
      </c>
      <c r="B377" s="13" t="s">
        <v>1109</v>
      </c>
      <c r="C377" s="14">
        <v>61.285730000000001</v>
      </c>
      <c r="D377" s="14">
        <v>60.043370000000003</v>
      </c>
      <c r="E377" s="14">
        <v>61.635019999999997</v>
      </c>
      <c r="F377" s="14">
        <v>64.604100000000003</v>
      </c>
      <c r="G377" s="14">
        <v>59.625579999999999</v>
      </c>
      <c r="H377" s="14">
        <v>58.266500000000001</v>
      </c>
      <c r="I377" s="14">
        <v>59.390630000000002</v>
      </c>
      <c r="J377" s="14">
        <v>62.532069999999997</v>
      </c>
      <c r="K377" s="14">
        <v>56.230200000000004</v>
      </c>
      <c r="L377" s="14">
        <v>71.509100000000004</v>
      </c>
      <c r="M377" s="14">
        <v>71.233289999999997</v>
      </c>
      <c r="N377" s="14"/>
      <c r="O377" s="13" t="s">
        <v>1</v>
      </c>
      <c r="P377" s="13" t="s">
        <v>1</v>
      </c>
      <c r="Q377" s="13" t="s">
        <v>1</v>
      </c>
      <c r="R377" s="13" t="s">
        <v>1</v>
      </c>
      <c r="S377" s="13" t="s">
        <v>1</v>
      </c>
      <c r="T377" s="13" t="s">
        <v>1</v>
      </c>
      <c r="U377" s="13" t="s">
        <v>294</v>
      </c>
      <c r="V377" s="22" t="s">
        <v>1</v>
      </c>
    </row>
    <row r="378" spans="1:22" x14ac:dyDescent="0.2">
      <c r="A378" s="25" t="s">
        <v>17</v>
      </c>
      <c r="B378" s="11" t="s">
        <v>1110</v>
      </c>
      <c r="C378" s="12">
        <v>56.171050000000001</v>
      </c>
      <c r="D378" s="12">
        <v>51.431460000000001</v>
      </c>
      <c r="E378" s="12">
        <v>54.593989999999998</v>
      </c>
      <c r="F378" s="12">
        <v>55.014330000000001</v>
      </c>
      <c r="G378" s="12">
        <v>51.030470000000001</v>
      </c>
      <c r="H378" s="12">
        <v>53.444629999999997</v>
      </c>
      <c r="I378" s="12">
        <v>55.157229999999998</v>
      </c>
      <c r="J378" s="12">
        <v>53.613810000000001</v>
      </c>
      <c r="K378" s="12">
        <v>78.316050000000004</v>
      </c>
      <c r="L378" s="12">
        <v>76.434659999999994</v>
      </c>
      <c r="M378" s="12">
        <v>71.771289999999993</v>
      </c>
      <c r="N378" s="12"/>
      <c r="O378" s="11" t="s">
        <v>1</v>
      </c>
      <c r="P378" s="11" t="s">
        <v>1</v>
      </c>
      <c r="Q378" s="11" t="s">
        <v>1</v>
      </c>
      <c r="R378" s="11" t="s">
        <v>1</v>
      </c>
      <c r="S378" s="11" t="s">
        <v>1</v>
      </c>
      <c r="T378" s="11" t="s">
        <v>1</v>
      </c>
      <c r="U378" s="11" t="s">
        <v>294</v>
      </c>
      <c r="V378" s="21" t="s">
        <v>1</v>
      </c>
    </row>
    <row r="379" spans="1:22" x14ac:dyDescent="0.2">
      <c r="A379" s="27" t="s">
        <v>17</v>
      </c>
      <c r="B379" s="13" t="s">
        <v>1092</v>
      </c>
      <c r="C379" s="14">
        <v>14.36927</v>
      </c>
      <c r="D379" s="14">
        <v>15.534129999999999</v>
      </c>
      <c r="E379" s="14">
        <v>15.04175</v>
      </c>
      <c r="F379" s="14">
        <v>14.45988</v>
      </c>
      <c r="G379" s="14">
        <v>15.905139999999999</v>
      </c>
      <c r="H379" s="14">
        <v>16.773260000000001</v>
      </c>
      <c r="I379" s="14">
        <v>19.904679999999999</v>
      </c>
      <c r="J379" s="14">
        <v>18.946390000000001</v>
      </c>
      <c r="K379" s="14">
        <v>19.412769999999998</v>
      </c>
      <c r="L379" s="14">
        <v>21.123930000000001</v>
      </c>
      <c r="M379" s="14">
        <v>23.10012</v>
      </c>
      <c r="N379" s="14"/>
      <c r="O379" s="13" t="s">
        <v>1</v>
      </c>
      <c r="P379" s="13" t="s">
        <v>1</v>
      </c>
      <c r="Q379" s="13" t="s">
        <v>1</v>
      </c>
      <c r="R379" s="13" t="s">
        <v>1</v>
      </c>
      <c r="S379" s="13" t="s">
        <v>1</v>
      </c>
      <c r="T379" s="13" t="s">
        <v>1</v>
      </c>
      <c r="U379" s="13" t="s">
        <v>294</v>
      </c>
      <c r="V379" s="22" t="s">
        <v>1</v>
      </c>
    </row>
    <row r="380" spans="1:22" x14ac:dyDescent="0.2">
      <c r="A380" s="25" t="s">
        <v>17</v>
      </c>
      <c r="B380" s="11" t="s">
        <v>1093</v>
      </c>
      <c r="C380" s="12">
        <v>1.87415</v>
      </c>
      <c r="D380" s="12">
        <v>1.9967200000000001</v>
      </c>
      <c r="E380" s="12">
        <v>1.9796899999999999</v>
      </c>
      <c r="F380" s="12">
        <v>1.93774</v>
      </c>
      <c r="G380" s="12">
        <v>2.1268199999999999</v>
      </c>
      <c r="H380" s="12">
        <v>2.1207799999999999</v>
      </c>
      <c r="I380" s="12">
        <v>2.8790499999999999</v>
      </c>
      <c r="J380" s="12">
        <v>3.1538300000000001</v>
      </c>
      <c r="K380" s="12">
        <v>2.8944999999999999</v>
      </c>
      <c r="L380" s="12">
        <v>3.0053999999999998</v>
      </c>
      <c r="M380" s="12">
        <v>3.59043</v>
      </c>
      <c r="N380" s="12"/>
      <c r="O380" s="11" t="s">
        <v>1</v>
      </c>
      <c r="P380" s="11" t="s">
        <v>1</v>
      </c>
      <c r="Q380" s="11" t="s">
        <v>1</v>
      </c>
      <c r="R380" s="11" t="s">
        <v>1</v>
      </c>
      <c r="S380" s="11" t="s">
        <v>1</v>
      </c>
      <c r="T380" s="11" t="s">
        <v>1</v>
      </c>
      <c r="U380" s="11" t="s">
        <v>294</v>
      </c>
      <c r="V380" s="21" t="s">
        <v>1</v>
      </c>
    </row>
    <row r="381" spans="1:22" x14ac:dyDescent="0.2">
      <c r="A381" s="27" t="s">
        <v>17</v>
      </c>
      <c r="B381" s="13" t="s">
        <v>1094</v>
      </c>
      <c r="C381" s="14">
        <v>43.452500000000001</v>
      </c>
      <c r="D381" s="14">
        <v>42.549860000000002</v>
      </c>
      <c r="E381" s="14">
        <v>43.005119999999998</v>
      </c>
      <c r="F381" s="14">
        <v>41.488300000000002</v>
      </c>
      <c r="G381" s="14">
        <v>41.663069999999998</v>
      </c>
      <c r="H381" s="14">
        <v>40.126100000000001</v>
      </c>
      <c r="I381" s="14">
        <v>39.332439999999998</v>
      </c>
      <c r="J381" s="14">
        <v>42.671709999999997</v>
      </c>
      <c r="K381" s="14">
        <v>46.836559999999999</v>
      </c>
      <c r="L381" s="14">
        <v>41.529470000000003</v>
      </c>
      <c r="M381" s="14">
        <v>49.115180000000002</v>
      </c>
      <c r="N381" s="14"/>
      <c r="O381" s="13" t="s">
        <v>1</v>
      </c>
      <c r="P381" s="13" t="s">
        <v>1</v>
      </c>
      <c r="Q381" s="13" t="s">
        <v>1</v>
      </c>
      <c r="R381" s="13" t="s">
        <v>1</v>
      </c>
      <c r="S381" s="13" t="s">
        <v>1</v>
      </c>
      <c r="T381" s="13" t="s">
        <v>1</v>
      </c>
      <c r="U381" s="13" t="s">
        <v>294</v>
      </c>
      <c r="V381" s="22" t="s">
        <v>1</v>
      </c>
    </row>
    <row r="382" spans="1:22" x14ac:dyDescent="0.2">
      <c r="A382" s="25" t="s">
        <v>17</v>
      </c>
      <c r="B382" s="11" t="s">
        <v>1095</v>
      </c>
      <c r="C382" s="12">
        <v>31.08907</v>
      </c>
      <c r="D382" s="12">
        <v>33.049550000000004</v>
      </c>
      <c r="E382" s="12">
        <v>32.343969999999999</v>
      </c>
      <c r="F382" s="12">
        <v>32.350380000000001</v>
      </c>
      <c r="G382" s="12">
        <v>34.136009999999999</v>
      </c>
      <c r="H382" s="12">
        <v>33.955939999999998</v>
      </c>
      <c r="I382" s="12">
        <v>36.69341</v>
      </c>
      <c r="J382" s="12">
        <v>33.498980000000003</v>
      </c>
      <c r="K382" s="12">
        <v>31.574280000000002</v>
      </c>
      <c r="L382" s="12">
        <v>31.119420000000002</v>
      </c>
      <c r="M382" s="12">
        <v>34.089210000000001</v>
      </c>
      <c r="N382" s="12"/>
      <c r="O382" s="11" t="s">
        <v>1</v>
      </c>
      <c r="P382" s="11" t="s">
        <v>1</v>
      </c>
      <c r="Q382" s="11" t="s">
        <v>1</v>
      </c>
      <c r="R382" s="11" t="s">
        <v>1</v>
      </c>
      <c r="S382" s="11" t="s">
        <v>1</v>
      </c>
      <c r="T382" s="11" t="s">
        <v>1</v>
      </c>
      <c r="U382" s="11" t="s">
        <v>294</v>
      </c>
      <c r="V382" s="21" t="s">
        <v>1</v>
      </c>
    </row>
    <row r="383" spans="1:22" x14ac:dyDescent="0.2">
      <c r="A383" s="27" t="s">
        <v>17</v>
      </c>
      <c r="B383" s="13" t="s">
        <v>1088</v>
      </c>
      <c r="C383" s="14">
        <v>14.4786</v>
      </c>
      <c r="D383" s="14">
        <v>16.33671</v>
      </c>
      <c r="E383" s="14">
        <v>15.609719999999999</v>
      </c>
      <c r="F383" s="14">
        <v>14.958880000000001</v>
      </c>
      <c r="G383" s="14">
        <v>15.888249999999999</v>
      </c>
      <c r="H383" s="14">
        <v>16.84712</v>
      </c>
      <c r="I383" s="14">
        <v>20.071020000000001</v>
      </c>
      <c r="J383" s="14">
        <v>18.973549999999999</v>
      </c>
      <c r="K383" s="14">
        <v>18.855119999999999</v>
      </c>
      <c r="L383" s="14">
        <v>20.96095</v>
      </c>
      <c r="M383" s="14">
        <v>23.17248</v>
      </c>
      <c r="N383" s="14"/>
      <c r="O383" s="13" t="s">
        <v>1</v>
      </c>
      <c r="P383" s="13" t="s">
        <v>1</v>
      </c>
      <c r="Q383" s="13" t="s">
        <v>1</v>
      </c>
      <c r="R383" s="13" t="s">
        <v>1</v>
      </c>
      <c r="S383" s="13" t="s">
        <v>1</v>
      </c>
      <c r="T383" s="13" t="s">
        <v>1</v>
      </c>
      <c r="U383" s="13" t="s">
        <v>294</v>
      </c>
      <c r="V383" s="22" t="s">
        <v>1</v>
      </c>
    </row>
    <row r="384" spans="1:22" x14ac:dyDescent="0.2">
      <c r="A384" s="25" t="s">
        <v>17</v>
      </c>
      <c r="B384" s="11" t="s">
        <v>1089</v>
      </c>
      <c r="C384" s="12">
        <v>1.8463400000000001</v>
      </c>
      <c r="D384" s="12">
        <v>1.95316</v>
      </c>
      <c r="E384" s="12">
        <v>2.00319</v>
      </c>
      <c r="F384" s="12">
        <v>1.86381</v>
      </c>
      <c r="G384" s="12">
        <v>1.9482600000000001</v>
      </c>
      <c r="H384" s="12">
        <v>1.9396100000000001</v>
      </c>
      <c r="I384" s="12">
        <v>2.7010399999999999</v>
      </c>
      <c r="J384" s="12">
        <v>2.9505300000000001</v>
      </c>
      <c r="K384" s="12">
        <v>2.7555900000000002</v>
      </c>
      <c r="L384" s="12">
        <v>2.86</v>
      </c>
      <c r="M384" s="12">
        <v>3.4643700000000002</v>
      </c>
      <c r="N384" s="12"/>
      <c r="O384" s="11" t="s">
        <v>1</v>
      </c>
      <c r="P384" s="11" t="s">
        <v>1</v>
      </c>
      <c r="Q384" s="11" t="s">
        <v>1</v>
      </c>
      <c r="R384" s="11" t="s">
        <v>1</v>
      </c>
      <c r="S384" s="11" t="s">
        <v>1</v>
      </c>
      <c r="T384" s="11" t="s">
        <v>1</v>
      </c>
      <c r="U384" s="11" t="s">
        <v>294</v>
      </c>
      <c r="V384" s="21" t="s">
        <v>1</v>
      </c>
    </row>
    <row r="385" spans="1:22" x14ac:dyDescent="0.2">
      <c r="A385" s="27" t="s">
        <v>17</v>
      </c>
      <c r="B385" s="13" t="s">
        <v>1090</v>
      </c>
      <c r="C385" s="14">
        <v>43.091560000000001</v>
      </c>
      <c r="D385" s="14">
        <v>41.767159999999997</v>
      </c>
      <c r="E385" s="14">
        <v>42.664160000000003</v>
      </c>
      <c r="F385" s="14">
        <v>39.559840000000001</v>
      </c>
      <c r="G385" s="14">
        <v>39.599229999999999</v>
      </c>
      <c r="H385" s="14">
        <v>39.28107</v>
      </c>
      <c r="I385" s="14">
        <v>39.095140000000001</v>
      </c>
      <c r="J385" s="14">
        <v>41.406500000000001</v>
      </c>
      <c r="K385" s="14">
        <v>44.451140000000002</v>
      </c>
      <c r="L385" s="14">
        <v>39.52525</v>
      </c>
      <c r="M385" s="14">
        <v>47.293979999999998</v>
      </c>
      <c r="N385" s="14"/>
      <c r="O385" s="13" t="s">
        <v>1</v>
      </c>
      <c r="P385" s="13" t="s">
        <v>1</v>
      </c>
      <c r="Q385" s="13" t="s">
        <v>1</v>
      </c>
      <c r="R385" s="13" t="s">
        <v>1</v>
      </c>
      <c r="S385" s="13" t="s">
        <v>1</v>
      </c>
      <c r="T385" s="13" t="s">
        <v>1</v>
      </c>
      <c r="U385" s="13" t="s">
        <v>294</v>
      </c>
      <c r="V385" s="22" t="s">
        <v>1</v>
      </c>
    </row>
    <row r="386" spans="1:22" x14ac:dyDescent="0.2">
      <c r="A386" s="25" t="s">
        <v>17</v>
      </c>
      <c r="B386" s="11" t="s">
        <v>1091</v>
      </c>
      <c r="C386" s="12">
        <v>31.28736</v>
      </c>
      <c r="D386" s="12">
        <v>34.345350000000003</v>
      </c>
      <c r="E386" s="12">
        <v>33.09796</v>
      </c>
      <c r="F386" s="12">
        <v>32.716810000000002</v>
      </c>
      <c r="G386" s="12">
        <v>33.68582</v>
      </c>
      <c r="H386" s="12">
        <v>33.882440000000003</v>
      </c>
      <c r="I386" s="12">
        <v>37.181359999999998</v>
      </c>
      <c r="J386" s="12">
        <v>34.198659999999997</v>
      </c>
      <c r="K386" s="12">
        <v>30.675850000000001</v>
      </c>
      <c r="L386" s="12">
        <v>31.426839999999999</v>
      </c>
      <c r="M386" s="12">
        <v>35.119570000000003</v>
      </c>
      <c r="N386" s="12"/>
      <c r="O386" s="11" t="s">
        <v>1</v>
      </c>
      <c r="P386" s="11" t="s">
        <v>1</v>
      </c>
      <c r="Q386" s="11" t="s">
        <v>1</v>
      </c>
      <c r="R386" s="11" t="s">
        <v>1</v>
      </c>
      <c r="S386" s="11" t="s">
        <v>1</v>
      </c>
      <c r="T386" s="11" t="s">
        <v>1</v>
      </c>
      <c r="U386" s="11" t="s">
        <v>294</v>
      </c>
      <c r="V386" s="21" t="s">
        <v>1</v>
      </c>
    </row>
    <row r="387" spans="1:22" x14ac:dyDescent="0.2">
      <c r="A387" s="27" t="s">
        <v>17</v>
      </c>
      <c r="B387" s="13" t="s">
        <v>1096</v>
      </c>
      <c r="C387" s="14">
        <v>16.80875</v>
      </c>
      <c r="D387" s="14">
        <v>18.00864</v>
      </c>
      <c r="E387" s="14">
        <v>17.488240000000001</v>
      </c>
      <c r="F387" s="14">
        <v>17.757919999999999</v>
      </c>
      <c r="G387" s="14">
        <v>17.79757</v>
      </c>
      <c r="H387" s="14">
        <v>17.035319999999999</v>
      </c>
      <c r="I387" s="14">
        <v>17.110340000000001</v>
      </c>
      <c r="J387" s="14">
        <v>15.225110000000001</v>
      </c>
      <c r="K387" s="14">
        <v>11.820729999999999</v>
      </c>
      <c r="L387" s="14">
        <v>10.46589</v>
      </c>
      <c r="M387" s="14">
        <v>11.947089999999999</v>
      </c>
      <c r="N387" s="14"/>
      <c r="O387" s="13" t="s">
        <v>1</v>
      </c>
      <c r="P387" s="13" t="s">
        <v>1</v>
      </c>
      <c r="Q387" s="13" t="s">
        <v>1</v>
      </c>
      <c r="R387" s="13" t="s">
        <v>1</v>
      </c>
      <c r="S387" s="13" t="s">
        <v>1</v>
      </c>
      <c r="T387" s="13" t="s">
        <v>1</v>
      </c>
      <c r="U387" s="13" t="s">
        <v>294</v>
      </c>
      <c r="V387" s="22" t="s">
        <v>1</v>
      </c>
    </row>
    <row r="388" spans="1:22" x14ac:dyDescent="0.2">
      <c r="A388" s="25" t="s">
        <v>17</v>
      </c>
      <c r="B388" s="11" t="s">
        <v>293</v>
      </c>
      <c r="C388" s="12"/>
      <c r="D388" s="12"/>
      <c r="E388" s="12"/>
      <c r="F388" s="12"/>
      <c r="G388" s="12"/>
      <c r="H388" s="12"/>
      <c r="I388" s="12"/>
      <c r="J388" s="12"/>
      <c r="K388" s="12"/>
      <c r="L388" s="12"/>
      <c r="M388" s="12"/>
      <c r="N388" s="12"/>
      <c r="O388" s="11" t="s">
        <v>1</v>
      </c>
      <c r="P388" s="11" t="s">
        <v>1</v>
      </c>
      <c r="Q388" s="11" t="s">
        <v>1</v>
      </c>
      <c r="R388" s="11" t="s">
        <v>1</v>
      </c>
      <c r="S388" s="11" t="s">
        <v>1</v>
      </c>
      <c r="T388" s="11" t="s">
        <v>1</v>
      </c>
      <c r="U388" s="11" t="s">
        <v>294</v>
      </c>
      <c r="V388" s="21" t="s">
        <v>1</v>
      </c>
    </row>
    <row r="389" spans="1:22" x14ac:dyDescent="0.2">
      <c r="A389" s="27" t="s">
        <v>17</v>
      </c>
      <c r="B389" s="13" t="s">
        <v>308</v>
      </c>
      <c r="C389" s="14"/>
      <c r="D389" s="14">
        <v>6.4580000000000002</v>
      </c>
      <c r="E389" s="14">
        <v>16.43</v>
      </c>
      <c r="F389" s="14">
        <v>4.6619999999999999</v>
      </c>
      <c r="G389" s="14">
        <v>8.2970000000000006</v>
      </c>
      <c r="H389" s="14">
        <v>6.8639999999999999</v>
      </c>
      <c r="I389" s="14">
        <v>6.0549999999999997</v>
      </c>
      <c r="J389" s="14">
        <v>1.8129999999999999</v>
      </c>
      <c r="K389" s="14">
        <v>9.8070000000000004</v>
      </c>
      <c r="L389" s="14">
        <v>57.436</v>
      </c>
      <c r="M389" s="14">
        <v>23.783000000000001</v>
      </c>
      <c r="N389" s="14"/>
      <c r="O389" s="13" t="s">
        <v>1</v>
      </c>
      <c r="P389" s="13" t="s">
        <v>1</v>
      </c>
      <c r="Q389" s="13" t="s">
        <v>1</v>
      </c>
      <c r="R389" s="13" t="s">
        <v>1</v>
      </c>
      <c r="S389" s="13" t="s">
        <v>1</v>
      </c>
      <c r="T389" s="13" t="s">
        <v>1</v>
      </c>
      <c r="U389" s="13" t="s">
        <v>294</v>
      </c>
      <c r="V389" s="22" t="s">
        <v>1</v>
      </c>
    </row>
    <row r="390" spans="1:22" x14ac:dyDescent="0.2">
      <c r="A390" s="25" t="s">
        <v>17</v>
      </c>
      <c r="B390" s="11" t="s">
        <v>1102</v>
      </c>
      <c r="C390" s="12">
        <v>76.225260000000006</v>
      </c>
      <c r="D390" s="12">
        <v>78.065659999999994</v>
      </c>
      <c r="E390" s="12">
        <v>77.765309999999999</v>
      </c>
      <c r="F390" s="12">
        <v>74.140460000000004</v>
      </c>
      <c r="G390" s="12">
        <v>75.233310000000003</v>
      </c>
      <c r="H390" s="12">
        <v>75.103110000000001</v>
      </c>
      <c r="I390" s="12">
        <v>78.977540000000005</v>
      </c>
      <c r="J390" s="12">
        <v>78.555700000000002</v>
      </c>
      <c r="K390" s="12">
        <v>77.882570000000001</v>
      </c>
      <c r="L390" s="12">
        <v>73.812089999999998</v>
      </c>
      <c r="M390" s="12">
        <v>85.877920000000003</v>
      </c>
      <c r="N390" s="12"/>
      <c r="O390" s="11" t="s">
        <v>1</v>
      </c>
      <c r="P390" s="11" t="s">
        <v>1</v>
      </c>
      <c r="Q390" s="11" t="s">
        <v>1</v>
      </c>
      <c r="R390" s="11" t="s">
        <v>1</v>
      </c>
      <c r="S390" s="11" t="s">
        <v>1</v>
      </c>
      <c r="T390" s="11" t="s">
        <v>1</v>
      </c>
      <c r="U390" s="11" t="s">
        <v>294</v>
      </c>
      <c r="V390" s="21" t="s">
        <v>1</v>
      </c>
    </row>
    <row r="391" spans="1:22" x14ac:dyDescent="0.2">
      <c r="A391" s="27" t="s">
        <v>17</v>
      </c>
      <c r="B391" s="13" t="s">
        <v>1097</v>
      </c>
      <c r="C391" s="14"/>
      <c r="D391" s="14"/>
      <c r="E391" s="14"/>
      <c r="F391" s="14"/>
      <c r="G391" s="14"/>
      <c r="H391" s="14">
        <v>47</v>
      </c>
      <c r="I391" s="14">
        <v>48</v>
      </c>
      <c r="J391" s="14">
        <v>49</v>
      </c>
      <c r="K391" s="14">
        <v>49</v>
      </c>
      <c r="L391" s="14">
        <v>48</v>
      </c>
      <c r="M391" s="14">
        <v>47</v>
      </c>
      <c r="N391" s="14"/>
      <c r="O391" s="13" t="s">
        <v>1</v>
      </c>
      <c r="P391" s="13" t="s">
        <v>1</v>
      </c>
      <c r="Q391" s="13" t="s">
        <v>1</v>
      </c>
      <c r="R391" s="13" t="s">
        <v>1</v>
      </c>
      <c r="S391" s="13" t="s">
        <v>1</v>
      </c>
      <c r="T391" s="13" t="s">
        <v>1</v>
      </c>
      <c r="U391" s="13" t="s">
        <v>294</v>
      </c>
      <c r="V391" s="22" t="s">
        <v>1</v>
      </c>
    </row>
    <row r="392" spans="1:22" x14ac:dyDescent="0.2">
      <c r="A392" s="25" t="s">
        <v>17</v>
      </c>
      <c r="B392" s="11" t="s">
        <v>1098</v>
      </c>
      <c r="C392" s="12">
        <v>37</v>
      </c>
      <c r="D392" s="12">
        <v>36</v>
      </c>
      <c r="E392" s="12"/>
      <c r="F392" s="12">
        <v>40</v>
      </c>
      <c r="G392" s="12">
        <v>35</v>
      </c>
      <c r="H392" s="12">
        <v>34</v>
      </c>
      <c r="I392" s="12">
        <v>30</v>
      </c>
      <c r="J392" s="12">
        <v>29</v>
      </c>
      <c r="K392" s="12">
        <v>27</v>
      </c>
      <c r="L392" s="12">
        <v>27</v>
      </c>
      <c r="M392" s="12">
        <v>28</v>
      </c>
      <c r="N392" s="12"/>
      <c r="O392" s="11" t="s">
        <v>1</v>
      </c>
      <c r="P392" s="11" t="s">
        <v>1</v>
      </c>
      <c r="Q392" s="11" t="s">
        <v>1</v>
      </c>
      <c r="R392" s="11" t="s">
        <v>1</v>
      </c>
      <c r="S392" s="11" t="s">
        <v>1</v>
      </c>
      <c r="T392" s="11" t="s">
        <v>1</v>
      </c>
      <c r="U392" s="11" t="s">
        <v>294</v>
      </c>
      <c r="V392" s="21" t="s">
        <v>1</v>
      </c>
    </row>
    <row r="393" spans="1:22" x14ac:dyDescent="0.2">
      <c r="A393" s="27" t="s">
        <v>17</v>
      </c>
      <c r="B393" s="13" t="s">
        <v>1099</v>
      </c>
      <c r="C393" s="14">
        <v>10</v>
      </c>
      <c r="D393" s="14">
        <v>11</v>
      </c>
      <c r="E393" s="14"/>
      <c r="F393" s="14">
        <v>14</v>
      </c>
      <c r="G393" s="14">
        <v>12</v>
      </c>
      <c r="H393" s="14">
        <v>13</v>
      </c>
      <c r="I393" s="14">
        <v>14</v>
      </c>
      <c r="J393" s="14">
        <v>13</v>
      </c>
      <c r="K393" s="14">
        <v>13</v>
      </c>
      <c r="L393" s="14">
        <v>14</v>
      </c>
      <c r="M393" s="14">
        <v>14</v>
      </c>
      <c r="N393" s="14"/>
      <c r="O393" s="13" t="s">
        <v>1</v>
      </c>
      <c r="P393" s="13" t="s">
        <v>1</v>
      </c>
      <c r="Q393" s="13" t="s">
        <v>1</v>
      </c>
      <c r="R393" s="13" t="s">
        <v>1</v>
      </c>
      <c r="S393" s="13" t="s">
        <v>1</v>
      </c>
      <c r="T393" s="13" t="s">
        <v>1</v>
      </c>
      <c r="U393" s="13" t="s">
        <v>294</v>
      </c>
      <c r="V393" s="22" t="s">
        <v>1</v>
      </c>
    </row>
    <row r="394" spans="1:22" x14ac:dyDescent="0.2">
      <c r="A394" s="25" t="s">
        <v>17</v>
      </c>
      <c r="B394" s="11" t="s">
        <v>1100</v>
      </c>
      <c r="C394" s="12"/>
      <c r="D394" s="12"/>
      <c r="E394" s="12"/>
      <c r="F394" s="12"/>
      <c r="G394" s="12"/>
      <c r="H394" s="12"/>
      <c r="I394" s="12">
        <v>51</v>
      </c>
      <c r="J394" s="12">
        <v>52</v>
      </c>
      <c r="K394" s="12">
        <v>52</v>
      </c>
      <c r="L394" s="12">
        <v>51</v>
      </c>
      <c r="M394" s="12">
        <v>51</v>
      </c>
      <c r="N394" s="12"/>
      <c r="O394" s="11" t="s">
        <v>1</v>
      </c>
      <c r="P394" s="11" t="s">
        <v>1</v>
      </c>
      <c r="Q394" s="11" t="s">
        <v>1</v>
      </c>
      <c r="R394" s="11" t="s">
        <v>1</v>
      </c>
      <c r="S394" s="11" t="s">
        <v>1</v>
      </c>
      <c r="T394" s="11" t="s">
        <v>1</v>
      </c>
      <c r="U394" s="11" t="s">
        <v>294</v>
      </c>
      <c r="V394" s="21" t="s">
        <v>1</v>
      </c>
    </row>
    <row r="395" spans="1:22" x14ac:dyDescent="0.2">
      <c r="A395" s="27" t="s">
        <v>17</v>
      </c>
      <c r="B395" s="13" t="s">
        <v>1101</v>
      </c>
      <c r="C395" s="14"/>
      <c r="D395" s="14"/>
      <c r="E395" s="14"/>
      <c r="F395" s="14"/>
      <c r="G395" s="14">
        <v>47</v>
      </c>
      <c r="H395" s="14"/>
      <c r="I395" s="14">
        <v>61</v>
      </c>
      <c r="J395" s="14">
        <v>62</v>
      </c>
      <c r="K395" s="14">
        <v>61</v>
      </c>
      <c r="L395" s="14">
        <v>60</v>
      </c>
      <c r="M395" s="14">
        <v>60</v>
      </c>
      <c r="N395" s="14"/>
      <c r="O395" s="13" t="s">
        <v>1</v>
      </c>
      <c r="P395" s="13" t="s">
        <v>1</v>
      </c>
      <c r="Q395" s="13" t="s">
        <v>1</v>
      </c>
      <c r="R395" s="13" t="s">
        <v>1</v>
      </c>
      <c r="S395" s="13" t="s">
        <v>1</v>
      </c>
      <c r="T395" s="13" t="s">
        <v>1</v>
      </c>
      <c r="U395" s="13" t="s">
        <v>294</v>
      </c>
      <c r="V395" s="22" t="s">
        <v>1</v>
      </c>
    </row>
    <row r="396" spans="1:22" x14ac:dyDescent="0.2">
      <c r="A396" s="25" t="s">
        <v>17</v>
      </c>
      <c r="B396" s="11" t="s">
        <v>1103</v>
      </c>
      <c r="C396" s="12"/>
      <c r="D396" s="12"/>
      <c r="E396" s="12"/>
      <c r="F396" s="12"/>
      <c r="G396" s="12"/>
      <c r="H396" s="12"/>
      <c r="I396" s="12"/>
      <c r="J396" s="12"/>
      <c r="K396" s="12"/>
      <c r="L396" s="12"/>
      <c r="M396" s="12"/>
      <c r="N396" s="12"/>
      <c r="O396" s="11"/>
      <c r="P396" s="11"/>
      <c r="Q396" s="11"/>
      <c r="R396" s="11"/>
      <c r="S396" s="11"/>
      <c r="T396" s="11"/>
      <c r="U396" s="11"/>
      <c r="V396" s="21"/>
    </row>
    <row r="397" spans="1:22" x14ac:dyDescent="0.2">
      <c r="A397" s="27" t="s">
        <v>17</v>
      </c>
      <c r="B397" s="13" t="s">
        <v>1104</v>
      </c>
      <c r="C397" s="14">
        <v>15</v>
      </c>
      <c r="D397" s="14">
        <v>17</v>
      </c>
      <c r="E397" s="14"/>
      <c r="F397" s="14">
        <v>19</v>
      </c>
      <c r="G397" s="14">
        <v>18</v>
      </c>
      <c r="H397" s="14">
        <v>21</v>
      </c>
      <c r="I397" s="14">
        <v>22</v>
      </c>
      <c r="J397" s="14">
        <v>22</v>
      </c>
      <c r="K397" s="14">
        <v>23</v>
      </c>
      <c r="L397" s="14">
        <v>23</v>
      </c>
      <c r="M397" s="14">
        <v>21</v>
      </c>
      <c r="N397" s="14"/>
      <c r="O397" s="13" t="s">
        <v>1</v>
      </c>
      <c r="P397" s="13" t="s">
        <v>1</v>
      </c>
      <c r="Q397" s="13" t="s">
        <v>1</v>
      </c>
      <c r="R397" s="13" t="s">
        <v>1</v>
      </c>
      <c r="S397" s="13" t="s">
        <v>1</v>
      </c>
      <c r="T397" s="13" t="s">
        <v>1</v>
      </c>
      <c r="U397" s="13" t="s">
        <v>294</v>
      </c>
      <c r="V397" s="22" t="s">
        <v>1</v>
      </c>
    </row>
    <row r="398" spans="1:22" x14ac:dyDescent="0.2">
      <c r="A398" s="25" t="s">
        <v>17</v>
      </c>
      <c r="B398" s="11" t="s">
        <v>1105</v>
      </c>
      <c r="C398" s="12">
        <v>42</v>
      </c>
      <c r="D398" s="12">
        <v>42</v>
      </c>
      <c r="E398" s="12"/>
      <c r="F398" s="12">
        <v>49</v>
      </c>
      <c r="G398" s="12">
        <v>42</v>
      </c>
      <c r="H398" s="12">
        <v>41</v>
      </c>
      <c r="I398" s="12">
        <v>43</v>
      </c>
      <c r="J398" s="12">
        <v>42</v>
      </c>
      <c r="K398" s="12">
        <v>43</v>
      </c>
      <c r="L398" s="12">
        <v>42</v>
      </c>
      <c r="M398" s="12">
        <v>42</v>
      </c>
      <c r="N398" s="12"/>
      <c r="O398" s="11" t="s">
        <v>1</v>
      </c>
      <c r="P398" s="11" t="s">
        <v>1</v>
      </c>
      <c r="Q398" s="11" t="s">
        <v>1</v>
      </c>
      <c r="R398" s="11" t="s">
        <v>1</v>
      </c>
      <c r="S398" s="11" t="s">
        <v>1</v>
      </c>
      <c r="T398" s="11" t="s">
        <v>1</v>
      </c>
      <c r="U398" s="11" t="s">
        <v>294</v>
      </c>
      <c r="V398" s="21" t="s">
        <v>1</v>
      </c>
    </row>
    <row r="399" spans="1:22" x14ac:dyDescent="0.2">
      <c r="A399" s="27" t="s">
        <v>17</v>
      </c>
      <c r="B399" s="13" t="s">
        <v>1106</v>
      </c>
      <c r="C399" s="14"/>
      <c r="D399" s="14"/>
      <c r="E399" s="14"/>
      <c r="F399" s="14"/>
      <c r="G399" s="14"/>
      <c r="H399" s="14"/>
      <c r="I399" s="14">
        <v>22</v>
      </c>
      <c r="J399" s="14"/>
      <c r="K399" s="14">
        <v>26</v>
      </c>
      <c r="L399" s="14">
        <v>26</v>
      </c>
      <c r="M399" s="14">
        <v>27</v>
      </c>
      <c r="N399" s="14"/>
      <c r="O399" s="13" t="s">
        <v>1</v>
      </c>
      <c r="P399" s="13" t="s">
        <v>1</v>
      </c>
      <c r="Q399" s="13" t="s">
        <v>1</v>
      </c>
      <c r="R399" s="13" t="s">
        <v>1</v>
      </c>
      <c r="S399" s="13" t="s">
        <v>1</v>
      </c>
      <c r="T399" s="13" t="s">
        <v>1</v>
      </c>
      <c r="U399" s="13" t="s">
        <v>294</v>
      </c>
      <c r="V399" s="22" t="s">
        <v>1</v>
      </c>
    </row>
    <row r="400" spans="1:22" x14ac:dyDescent="0.2">
      <c r="A400" s="25" t="s">
        <v>17</v>
      </c>
      <c r="B400" s="11" t="s">
        <v>1107</v>
      </c>
      <c r="C400" s="12"/>
      <c r="D400" s="12"/>
      <c r="E400" s="12"/>
      <c r="F400" s="12"/>
      <c r="G400" s="12"/>
      <c r="H400" s="12"/>
      <c r="I400" s="12"/>
      <c r="J400" s="12"/>
      <c r="K400" s="12"/>
      <c r="L400" s="12"/>
      <c r="M400" s="12"/>
      <c r="N400" s="12"/>
      <c r="O400" s="11"/>
      <c r="P400" s="11"/>
      <c r="Q400" s="11"/>
      <c r="R400" s="11"/>
      <c r="S400" s="11"/>
      <c r="T400" s="11"/>
      <c r="U400" s="11"/>
      <c r="V400" s="21"/>
    </row>
    <row r="401" spans="1:22" x14ac:dyDescent="0.2">
      <c r="A401" s="27" t="s">
        <v>17</v>
      </c>
      <c r="B401" s="13" t="s">
        <v>1108</v>
      </c>
      <c r="C401" s="14">
        <v>15.05350275</v>
      </c>
      <c r="D401" s="14">
        <v>14.59903171</v>
      </c>
      <c r="E401" s="14">
        <v>14.32551466</v>
      </c>
      <c r="F401" s="14">
        <v>10.93161991</v>
      </c>
      <c r="G401" s="14">
        <v>14.390468540000001</v>
      </c>
      <c r="H401" s="14">
        <v>14.54269745</v>
      </c>
      <c r="I401" s="14">
        <v>13.97364016</v>
      </c>
      <c r="J401" s="14">
        <v>11.175822330000001</v>
      </c>
      <c r="K401" s="14">
        <v>11.56634554</v>
      </c>
      <c r="L401" s="14">
        <v>11.96698333</v>
      </c>
      <c r="M401" s="14">
        <v>11.82721398</v>
      </c>
      <c r="N401" s="14"/>
      <c r="O401" s="13" t="s">
        <v>1</v>
      </c>
      <c r="P401" s="13" t="s">
        <v>1</v>
      </c>
      <c r="Q401" s="13" t="s">
        <v>1</v>
      </c>
      <c r="R401" s="13" t="s">
        <v>1</v>
      </c>
      <c r="S401" s="13" t="s">
        <v>1</v>
      </c>
      <c r="T401" s="13" t="s">
        <v>1</v>
      </c>
      <c r="U401" s="13" t="s">
        <v>294</v>
      </c>
      <c r="V401" s="22" t="s">
        <v>1</v>
      </c>
    </row>
    <row r="402" spans="1:22" x14ac:dyDescent="0.2">
      <c r="A402" s="25" t="s">
        <v>18</v>
      </c>
      <c r="B402" s="11" t="s">
        <v>1109</v>
      </c>
      <c r="C402" s="12"/>
      <c r="D402" s="12"/>
      <c r="E402" s="12"/>
      <c r="F402" s="12"/>
      <c r="G402" s="12"/>
      <c r="H402" s="12"/>
      <c r="I402" s="12"/>
      <c r="J402" s="12"/>
      <c r="K402" s="12"/>
      <c r="L402" s="12"/>
      <c r="M402" s="12"/>
      <c r="N402" s="12"/>
      <c r="O402" s="11" t="s">
        <v>1</v>
      </c>
      <c r="P402" s="11" t="s">
        <v>1</v>
      </c>
      <c r="Q402" s="11" t="s">
        <v>1</v>
      </c>
      <c r="R402" s="11" t="s">
        <v>1</v>
      </c>
      <c r="S402" s="11" t="s">
        <v>1</v>
      </c>
      <c r="T402" s="11" t="s">
        <v>1</v>
      </c>
      <c r="U402" s="11" t="s">
        <v>305</v>
      </c>
      <c r="V402" s="21" t="s">
        <v>1</v>
      </c>
    </row>
    <row r="403" spans="1:22" x14ac:dyDescent="0.2">
      <c r="A403" s="27" t="s">
        <v>18</v>
      </c>
      <c r="B403" s="13" t="s">
        <v>1110</v>
      </c>
      <c r="C403" s="14"/>
      <c r="D403" s="14"/>
      <c r="E403" s="14"/>
      <c r="F403" s="14"/>
      <c r="G403" s="14"/>
      <c r="H403" s="14"/>
      <c r="I403" s="14"/>
      <c r="J403" s="14"/>
      <c r="K403" s="14"/>
      <c r="L403" s="14"/>
      <c r="M403" s="14"/>
      <c r="N403" s="14"/>
      <c r="O403" s="13" t="s">
        <v>1</v>
      </c>
      <c r="P403" s="13" t="s">
        <v>1</v>
      </c>
      <c r="Q403" s="13" t="s">
        <v>1</v>
      </c>
      <c r="R403" s="13" t="s">
        <v>1</v>
      </c>
      <c r="S403" s="13" t="s">
        <v>1</v>
      </c>
      <c r="T403" s="13" t="s">
        <v>1</v>
      </c>
      <c r="U403" s="13" t="s">
        <v>305</v>
      </c>
      <c r="V403" s="22" t="s">
        <v>1</v>
      </c>
    </row>
    <row r="404" spans="1:22" x14ac:dyDescent="0.2">
      <c r="A404" s="25" t="s">
        <v>18</v>
      </c>
      <c r="B404" s="11" t="s">
        <v>1092</v>
      </c>
      <c r="C404" s="12"/>
      <c r="D404" s="12"/>
      <c r="E404" s="12"/>
      <c r="F404" s="12"/>
      <c r="G404" s="12"/>
      <c r="H404" s="12"/>
      <c r="I404" s="12"/>
      <c r="J404" s="12"/>
      <c r="K404" s="12"/>
      <c r="L404" s="12"/>
      <c r="M404" s="12"/>
      <c r="N404" s="12"/>
      <c r="O404" s="11"/>
      <c r="P404" s="11"/>
      <c r="Q404" s="11"/>
      <c r="R404" s="11"/>
      <c r="S404" s="11"/>
      <c r="T404" s="11"/>
      <c r="U404" s="11"/>
      <c r="V404" s="21"/>
    </row>
    <row r="405" spans="1:22" x14ac:dyDescent="0.2">
      <c r="A405" s="27" t="s">
        <v>18</v>
      </c>
      <c r="B405" s="13" t="s">
        <v>1093</v>
      </c>
      <c r="C405" s="14"/>
      <c r="D405" s="14"/>
      <c r="E405" s="14"/>
      <c r="F405" s="14"/>
      <c r="G405" s="14"/>
      <c r="H405" s="14"/>
      <c r="I405" s="14"/>
      <c r="J405" s="14"/>
      <c r="K405" s="14"/>
      <c r="L405" s="14"/>
      <c r="M405" s="14"/>
      <c r="N405" s="14"/>
      <c r="O405" s="13"/>
      <c r="P405" s="13"/>
      <c r="Q405" s="13"/>
      <c r="R405" s="13"/>
      <c r="S405" s="13"/>
      <c r="T405" s="13"/>
      <c r="U405" s="13"/>
      <c r="V405" s="22"/>
    </row>
    <row r="406" spans="1:22" x14ac:dyDescent="0.2">
      <c r="A406" s="25" t="s">
        <v>18</v>
      </c>
      <c r="B406" s="11" t="s">
        <v>1094</v>
      </c>
      <c r="C406" s="12"/>
      <c r="D406" s="12"/>
      <c r="E406" s="12"/>
      <c r="F406" s="12"/>
      <c r="G406" s="12"/>
      <c r="H406" s="12"/>
      <c r="I406" s="12"/>
      <c r="J406" s="12"/>
      <c r="K406" s="12"/>
      <c r="L406" s="12"/>
      <c r="M406" s="12"/>
      <c r="N406" s="12"/>
      <c r="O406" s="11"/>
      <c r="P406" s="11"/>
      <c r="Q406" s="11"/>
      <c r="R406" s="11"/>
      <c r="S406" s="11"/>
      <c r="T406" s="11"/>
      <c r="U406" s="11"/>
      <c r="V406" s="21"/>
    </row>
    <row r="407" spans="1:22" x14ac:dyDescent="0.2">
      <c r="A407" s="27" t="s">
        <v>18</v>
      </c>
      <c r="B407" s="13" t="s">
        <v>1095</v>
      </c>
      <c r="C407" s="14"/>
      <c r="D407" s="14"/>
      <c r="E407" s="14"/>
      <c r="F407" s="14"/>
      <c r="G407" s="14"/>
      <c r="H407" s="14"/>
      <c r="I407" s="14"/>
      <c r="J407" s="14"/>
      <c r="K407" s="14"/>
      <c r="L407" s="14"/>
      <c r="M407" s="14"/>
      <c r="N407" s="14"/>
      <c r="O407" s="13"/>
      <c r="P407" s="13"/>
      <c r="Q407" s="13"/>
      <c r="R407" s="13"/>
      <c r="S407" s="13"/>
      <c r="T407" s="13"/>
      <c r="U407" s="13"/>
      <c r="V407" s="22"/>
    </row>
    <row r="408" spans="1:22" x14ac:dyDescent="0.2">
      <c r="A408" s="25" t="s">
        <v>18</v>
      </c>
      <c r="B408" s="11" t="s">
        <v>1088</v>
      </c>
      <c r="C408" s="12"/>
      <c r="D408" s="12"/>
      <c r="E408" s="12"/>
      <c r="F408" s="12"/>
      <c r="G408" s="12"/>
      <c r="H408" s="12"/>
      <c r="I408" s="12"/>
      <c r="J408" s="12"/>
      <c r="K408" s="12"/>
      <c r="L408" s="12"/>
      <c r="M408" s="12"/>
      <c r="N408" s="12"/>
      <c r="O408" s="11"/>
      <c r="P408" s="11"/>
      <c r="Q408" s="11"/>
      <c r="R408" s="11"/>
      <c r="S408" s="11"/>
      <c r="T408" s="11"/>
      <c r="U408" s="11"/>
      <c r="V408" s="21"/>
    </row>
    <row r="409" spans="1:22" x14ac:dyDescent="0.2">
      <c r="A409" s="27" t="s">
        <v>18</v>
      </c>
      <c r="B409" s="13" t="s">
        <v>1089</v>
      </c>
      <c r="C409" s="14"/>
      <c r="D409" s="14"/>
      <c r="E409" s="14"/>
      <c r="F409" s="14"/>
      <c r="G409" s="14"/>
      <c r="H409" s="14"/>
      <c r="I409" s="14"/>
      <c r="J409" s="14"/>
      <c r="K409" s="14"/>
      <c r="L409" s="14"/>
      <c r="M409" s="14"/>
      <c r="N409" s="14"/>
      <c r="O409" s="13"/>
      <c r="P409" s="13"/>
      <c r="Q409" s="13"/>
      <c r="R409" s="13"/>
      <c r="S409" s="13"/>
      <c r="T409" s="13"/>
      <c r="U409" s="13"/>
      <c r="V409" s="22"/>
    </row>
    <row r="410" spans="1:22" x14ac:dyDescent="0.2">
      <c r="A410" s="25" t="s">
        <v>18</v>
      </c>
      <c r="B410" s="11" t="s">
        <v>1090</v>
      </c>
      <c r="C410" s="12"/>
      <c r="D410" s="12"/>
      <c r="E410" s="12"/>
      <c r="F410" s="12"/>
      <c r="G410" s="12"/>
      <c r="H410" s="12"/>
      <c r="I410" s="12"/>
      <c r="J410" s="12"/>
      <c r="K410" s="12"/>
      <c r="L410" s="12"/>
      <c r="M410" s="12"/>
      <c r="N410" s="12"/>
      <c r="O410" s="11"/>
      <c r="P410" s="11"/>
      <c r="Q410" s="11"/>
      <c r="R410" s="11"/>
      <c r="S410" s="11"/>
      <c r="T410" s="11"/>
      <c r="U410" s="11"/>
      <c r="V410" s="21"/>
    </row>
    <row r="411" spans="1:22" x14ac:dyDescent="0.2">
      <c r="A411" s="27" t="s">
        <v>18</v>
      </c>
      <c r="B411" s="13" t="s">
        <v>1091</v>
      </c>
      <c r="C411" s="14"/>
      <c r="D411" s="14"/>
      <c r="E411" s="14"/>
      <c r="F411" s="14"/>
      <c r="G411" s="14"/>
      <c r="H411" s="14"/>
      <c r="I411" s="14"/>
      <c r="J411" s="14"/>
      <c r="K411" s="14"/>
      <c r="L411" s="14"/>
      <c r="M411" s="14"/>
      <c r="N411" s="14"/>
      <c r="O411" s="13"/>
      <c r="P411" s="13"/>
      <c r="Q411" s="13"/>
      <c r="R411" s="13"/>
      <c r="S411" s="13"/>
      <c r="T411" s="13"/>
      <c r="U411" s="13"/>
      <c r="V411" s="22"/>
    </row>
    <row r="412" spans="1:22" x14ac:dyDescent="0.2">
      <c r="A412" s="25" t="s">
        <v>18</v>
      </c>
      <c r="B412" s="11" t="s">
        <v>1096</v>
      </c>
      <c r="C412" s="12"/>
      <c r="D412" s="12"/>
      <c r="E412" s="12"/>
      <c r="F412" s="12"/>
      <c r="G412" s="12"/>
      <c r="H412" s="12"/>
      <c r="I412" s="12"/>
      <c r="J412" s="12"/>
      <c r="K412" s="12"/>
      <c r="L412" s="12"/>
      <c r="M412" s="12"/>
      <c r="N412" s="12"/>
      <c r="O412" s="11"/>
      <c r="P412" s="11"/>
      <c r="Q412" s="11"/>
      <c r="R412" s="11"/>
      <c r="S412" s="11"/>
      <c r="T412" s="11"/>
      <c r="U412" s="11"/>
      <c r="V412" s="21"/>
    </row>
    <row r="413" spans="1:22" x14ac:dyDescent="0.2">
      <c r="A413" s="27" t="s">
        <v>18</v>
      </c>
      <c r="B413" s="13" t="s">
        <v>293</v>
      </c>
      <c r="C413" s="14"/>
      <c r="D413" s="14"/>
      <c r="E413" s="14"/>
      <c r="F413" s="14"/>
      <c r="G413" s="14"/>
      <c r="H413" s="14"/>
      <c r="I413" s="14"/>
      <c r="J413" s="14"/>
      <c r="K413" s="14"/>
      <c r="L413" s="14"/>
      <c r="M413" s="14"/>
      <c r="N413" s="14"/>
      <c r="O413" s="13" t="s">
        <v>1</v>
      </c>
      <c r="P413" s="13" t="s">
        <v>1</v>
      </c>
      <c r="Q413" s="13" t="s">
        <v>1</v>
      </c>
      <c r="R413" s="13" t="s">
        <v>1</v>
      </c>
      <c r="S413" s="13" t="s">
        <v>1</v>
      </c>
      <c r="T413" s="13" t="s">
        <v>1</v>
      </c>
      <c r="U413" s="13" t="s">
        <v>305</v>
      </c>
      <c r="V413" s="22" t="s">
        <v>1</v>
      </c>
    </row>
    <row r="414" spans="1:22" x14ac:dyDescent="0.2">
      <c r="A414" s="25" t="s">
        <v>18</v>
      </c>
      <c r="B414" s="11" t="s">
        <v>308</v>
      </c>
      <c r="C414" s="12"/>
      <c r="D414" s="12">
        <v>0.91300000000000003</v>
      </c>
      <c r="E414" s="12">
        <v>2.1179999999999999</v>
      </c>
      <c r="F414" s="12">
        <v>0.30599999999999999</v>
      </c>
      <c r="G414" s="12">
        <v>1.474</v>
      </c>
      <c r="H414" s="12">
        <v>1.5329999999999999</v>
      </c>
      <c r="I414" s="12">
        <v>0.30199999999999999</v>
      </c>
      <c r="J414" s="12">
        <v>0.23200000000000001</v>
      </c>
      <c r="K414" s="12">
        <v>0.21299999999999999</v>
      </c>
      <c r="L414" s="12">
        <v>0.191</v>
      </c>
      <c r="M414" s="12"/>
      <c r="N414" s="12"/>
      <c r="O414" s="11" t="s">
        <v>1</v>
      </c>
      <c r="P414" s="11" t="s">
        <v>1</v>
      </c>
      <c r="Q414" s="11" t="s">
        <v>1</v>
      </c>
      <c r="R414" s="11" t="s">
        <v>1</v>
      </c>
      <c r="S414" s="11" t="s">
        <v>1</v>
      </c>
      <c r="T414" s="11" t="s">
        <v>1</v>
      </c>
      <c r="U414" s="11" t="s">
        <v>305</v>
      </c>
      <c r="V414" s="21" t="s">
        <v>1</v>
      </c>
    </row>
    <row r="415" spans="1:22" x14ac:dyDescent="0.2">
      <c r="A415" s="27" t="s">
        <v>18</v>
      </c>
      <c r="B415" s="13" t="s">
        <v>1102</v>
      </c>
      <c r="C415" s="14"/>
      <c r="D415" s="14"/>
      <c r="E415" s="14"/>
      <c r="F415" s="14"/>
      <c r="G415" s="14"/>
      <c r="H415" s="14"/>
      <c r="I415" s="14"/>
      <c r="J415" s="14"/>
      <c r="K415" s="14"/>
      <c r="L415" s="14"/>
      <c r="M415" s="14"/>
      <c r="N415" s="14"/>
      <c r="O415" s="13"/>
      <c r="P415" s="13"/>
      <c r="Q415" s="13"/>
      <c r="R415" s="13"/>
      <c r="S415" s="13"/>
      <c r="T415" s="13"/>
      <c r="U415" s="13"/>
      <c r="V415" s="22"/>
    </row>
    <row r="416" spans="1:22" x14ac:dyDescent="0.2">
      <c r="A416" s="25" t="s">
        <v>18</v>
      </c>
      <c r="B416" s="11" t="s">
        <v>1097</v>
      </c>
      <c r="C416" s="12"/>
      <c r="D416" s="12"/>
      <c r="E416" s="12"/>
      <c r="F416" s="12"/>
      <c r="G416" s="12"/>
      <c r="H416" s="12"/>
      <c r="I416" s="12"/>
      <c r="J416" s="12">
        <v>0</v>
      </c>
      <c r="K416" s="12"/>
      <c r="L416" s="12"/>
      <c r="M416" s="12"/>
      <c r="N416" s="12"/>
      <c r="O416" s="11" t="s">
        <v>1</v>
      </c>
      <c r="P416" s="11" t="s">
        <v>1</v>
      </c>
      <c r="Q416" s="11" t="s">
        <v>1</v>
      </c>
      <c r="R416" s="11" t="s">
        <v>1</v>
      </c>
      <c r="S416" s="11" t="s">
        <v>1</v>
      </c>
      <c r="T416" s="11" t="s">
        <v>1</v>
      </c>
      <c r="U416" s="11" t="s">
        <v>305</v>
      </c>
      <c r="V416" s="21" t="s">
        <v>1</v>
      </c>
    </row>
    <row r="417" spans="1:22" x14ac:dyDescent="0.2">
      <c r="A417" s="27" t="s">
        <v>18</v>
      </c>
      <c r="B417" s="13" t="s">
        <v>1098</v>
      </c>
      <c r="C417" s="14"/>
      <c r="D417" s="14"/>
      <c r="E417" s="14"/>
      <c r="F417" s="14"/>
      <c r="G417" s="14"/>
      <c r="H417" s="14"/>
      <c r="I417" s="14"/>
      <c r="J417" s="14"/>
      <c r="K417" s="14"/>
      <c r="L417" s="14"/>
      <c r="M417" s="14"/>
      <c r="N417" s="14"/>
      <c r="O417" s="13"/>
      <c r="P417" s="13"/>
      <c r="Q417" s="13"/>
      <c r="R417" s="13"/>
      <c r="S417" s="13"/>
      <c r="T417" s="13"/>
      <c r="U417" s="13"/>
      <c r="V417" s="22"/>
    </row>
    <row r="418" spans="1:22" x14ac:dyDescent="0.2">
      <c r="A418" s="25" t="s">
        <v>18</v>
      </c>
      <c r="B418" s="11" t="s">
        <v>1099</v>
      </c>
      <c r="C418" s="12"/>
      <c r="D418" s="12">
        <v>0</v>
      </c>
      <c r="E418" s="12"/>
      <c r="F418" s="12"/>
      <c r="G418" s="12"/>
      <c r="H418" s="12"/>
      <c r="I418" s="12"/>
      <c r="J418" s="12">
        <v>0</v>
      </c>
      <c r="K418" s="12"/>
      <c r="L418" s="12"/>
      <c r="M418" s="12">
        <v>0</v>
      </c>
      <c r="N418" s="12"/>
      <c r="O418" s="11" t="s">
        <v>1</v>
      </c>
      <c r="P418" s="11" t="s">
        <v>1</v>
      </c>
      <c r="Q418" s="11" t="s">
        <v>1</v>
      </c>
      <c r="R418" s="11" t="s">
        <v>1</v>
      </c>
      <c r="S418" s="11" t="s">
        <v>1</v>
      </c>
      <c r="T418" s="11" t="s">
        <v>1</v>
      </c>
      <c r="U418" s="11" t="s">
        <v>305</v>
      </c>
      <c r="V418" s="21" t="s">
        <v>1</v>
      </c>
    </row>
    <row r="419" spans="1:22" x14ac:dyDescent="0.2">
      <c r="A419" s="27" t="s">
        <v>18</v>
      </c>
      <c r="B419" s="13" t="s">
        <v>1100</v>
      </c>
      <c r="C419" s="14"/>
      <c r="D419" s="14"/>
      <c r="E419" s="14"/>
      <c r="F419" s="14"/>
      <c r="G419" s="14"/>
      <c r="H419" s="14"/>
      <c r="I419" s="14"/>
      <c r="J419" s="14">
        <v>0</v>
      </c>
      <c r="K419" s="14"/>
      <c r="L419" s="14"/>
      <c r="M419" s="14"/>
      <c r="N419" s="14"/>
      <c r="O419" s="13" t="s">
        <v>1</v>
      </c>
      <c r="P419" s="13" t="s">
        <v>1</v>
      </c>
      <c r="Q419" s="13" t="s">
        <v>1</v>
      </c>
      <c r="R419" s="13" t="s">
        <v>1</v>
      </c>
      <c r="S419" s="13" t="s">
        <v>1</v>
      </c>
      <c r="T419" s="13" t="s">
        <v>1</v>
      </c>
      <c r="U419" s="13" t="s">
        <v>305</v>
      </c>
      <c r="V419" s="22" t="s">
        <v>1</v>
      </c>
    </row>
    <row r="420" spans="1:22" x14ac:dyDescent="0.2">
      <c r="A420" s="25" t="s">
        <v>18</v>
      </c>
      <c r="B420" s="11" t="s">
        <v>1101</v>
      </c>
      <c r="C420" s="12"/>
      <c r="D420" s="12"/>
      <c r="E420" s="12"/>
      <c r="F420" s="12"/>
      <c r="G420" s="12"/>
      <c r="H420" s="12"/>
      <c r="I420" s="12"/>
      <c r="J420" s="12">
        <v>0</v>
      </c>
      <c r="K420" s="12"/>
      <c r="L420" s="12"/>
      <c r="M420" s="12">
        <v>0</v>
      </c>
      <c r="N420" s="12"/>
      <c r="O420" s="11" t="s">
        <v>1</v>
      </c>
      <c r="P420" s="11" t="s">
        <v>1</v>
      </c>
      <c r="Q420" s="11" t="s">
        <v>1</v>
      </c>
      <c r="R420" s="11" t="s">
        <v>1</v>
      </c>
      <c r="S420" s="11" t="s">
        <v>1</v>
      </c>
      <c r="T420" s="11" t="s">
        <v>1</v>
      </c>
      <c r="U420" s="11" t="s">
        <v>305</v>
      </c>
      <c r="V420" s="21" t="s">
        <v>1</v>
      </c>
    </row>
    <row r="421" spans="1:22" x14ac:dyDescent="0.2">
      <c r="A421" s="27" t="s">
        <v>18</v>
      </c>
      <c r="B421" s="13" t="s">
        <v>1103</v>
      </c>
      <c r="C421" s="14"/>
      <c r="D421" s="14"/>
      <c r="E421" s="14"/>
      <c r="F421" s="14"/>
      <c r="G421" s="14"/>
      <c r="H421" s="14"/>
      <c r="I421" s="14"/>
      <c r="J421" s="14">
        <v>19</v>
      </c>
      <c r="K421" s="14"/>
      <c r="L421" s="14"/>
      <c r="M421" s="14"/>
      <c r="N421" s="14"/>
      <c r="O421" s="13" t="s">
        <v>1</v>
      </c>
      <c r="P421" s="13" t="s">
        <v>1</v>
      </c>
      <c r="Q421" s="13" t="s">
        <v>1</v>
      </c>
      <c r="R421" s="13" t="s">
        <v>1</v>
      </c>
      <c r="S421" s="13" t="s">
        <v>1</v>
      </c>
      <c r="T421" s="13" t="s">
        <v>1</v>
      </c>
      <c r="U421" s="13" t="s">
        <v>305</v>
      </c>
      <c r="V421" s="22" t="s">
        <v>1</v>
      </c>
    </row>
    <row r="422" spans="1:22" x14ac:dyDescent="0.2">
      <c r="A422" s="25" t="s">
        <v>18</v>
      </c>
      <c r="B422" s="11" t="s">
        <v>1104</v>
      </c>
      <c r="C422" s="12"/>
      <c r="D422" s="12"/>
      <c r="E422" s="12"/>
      <c r="F422" s="12"/>
      <c r="G422" s="12"/>
      <c r="H422" s="12"/>
      <c r="I422" s="12"/>
      <c r="J422" s="12"/>
      <c r="K422" s="12"/>
      <c r="L422" s="12"/>
      <c r="M422" s="12"/>
      <c r="N422" s="12"/>
      <c r="O422" s="11"/>
      <c r="P422" s="11"/>
      <c r="Q422" s="11"/>
      <c r="R422" s="11"/>
      <c r="S422" s="11"/>
      <c r="T422" s="11"/>
      <c r="U422" s="11"/>
      <c r="V422" s="21"/>
    </row>
    <row r="423" spans="1:22" x14ac:dyDescent="0.2">
      <c r="A423" s="27" t="s">
        <v>18</v>
      </c>
      <c r="B423" s="13" t="s">
        <v>1105</v>
      </c>
      <c r="C423" s="14"/>
      <c r="D423" s="14">
        <v>22</v>
      </c>
      <c r="E423" s="14"/>
      <c r="F423" s="14"/>
      <c r="G423" s="14"/>
      <c r="H423" s="14"/>
      <c r="I423" s="14"/>
      <c r="J423" s="14">
        <v>21</v>
      </c>
      <c r="K423" s="14"/>
      <c r="L423" s="14"/>
      <c r="M423" s="14">
        <v>20</v>
      </c>
      <c r="N423" s="14"/>
      <c r="O423" s="13" t="s">
        <v>1</v>
      </c>
      <c r="P423" s="13" t="s">
        <v>1</v>
      </c>
      <c r="Q423" s="13" t="s">
        <v>1</v>
      </c>
      <c r="R423" s="13" t="s">
        <v>1</v>
      </c>
      <c r="S423" s="13" t="s">
        <v>1</v>
      </c>
      <c r="T423" s="13" t="s">
        <v>1</v>
      </c>
      <c r="U423" s="13" t="s">
        <v>305</v>
      </c>
      <c r="V423" s="22" t="s">
        <v>1</v>
      </c>
    </row>
    <row r="424" spans="1:22" x14ac:dyDescent="0.2">
      <c r="A424" s="25" t="s">
        <v>18</v>
      </c>
      <c r="B424" s="11" t="s">
        <v>1106</v>
      </c>
      <c r="C424" s="12"/>
      <c r="D424" s="12"/>
      <c r="E424" s="12"/>
      <c r="F424" s="12"/>
      <c r="G424" s="12"/>
      <c r="H424" s="12"/>
      <c r="I424" s="12"/>
      <c r="J424" s="12">
        <v>17</v>
      </c>
      <c r="K424" s="12"/>
      <c r="L424" s="12"/>
      <c r="M424" s="12"/>
      <c r="N424" s="12"/>
      <c r="O424" s="11" t="s">
        <v>1</v>
      </c>
      <c r="P424" s="11" t="s">
        <v>1</v>
      </c>
      <c r="Q424" s="11" t="s">
        <v>1</v>
      </c>
      <c r="R424" s="11" t="s">
        <v>1</v>
      </c>
      <c r="S424" s="11" t="s">
        <v>1</v>
      </c>
      <c r="T424" s="11" t="s">
        <v>1</v>
      </c>
      <c r="U424" s="11" t="s">
        <v>305</v>
      </c>
      <c r="V424" s="21" t="s">
        <v>1</v>
      </c>
    </row>
    <row r="425" spans="1:22" x14ac:dyDescent="0.2">
      <c r="A425" s="27" t="s">
        <v>18</v>
      </c>
      <c r="B425" s="13" t="s">
        <v>1107</v>
      </c>
      <c r="C425" s="14"/>
      <c r="D425" s="14"/>
      <c r="E425" s="14"/>
      <c r="F425" s="14"/>
      <c r="G425" s="14"/>
      <c r="H425" s="14"/>
      <c r="I425" s="14"/>
      <c r="J425" s="14">
        <v>16</v>
      </c>
      <c r="K425" s="14"/>
      <c r="L425" s="14"/>
      <c r="M425" s="14">
        <v>16</v>
      </c>
      <c r="N425" s="14"/>
      <c r="O425" s="13" t="s">
        <v>1</v>
      </c>
      <c r="P425" s="13" t="s">
        <v>1</v>
      </c>
      <c r="Q425" s="13" t="s">
        <v>1</v>
      </c>
      <c r="R425" s="13" t="s">
        <v>1</v>
      </c>
      <c r="S425" s="13" t="s">
        <v>1</v>
      </c>
      <c r="T425" s="13" t="s">
        <v>1</v>
      </c>
      <c r="U425" s="13" t="s">
        <v>305</v>
      </c>
      <c r="V425" s="22" t="s">
        <v>1</v>
      </c>
    </row>
    <row r="426" spans="1:22" x14ac:dyDescent="0.2">
      <c r="A426" s="25" t="s">
        <v>18</v>
      </c>
      <c r="B426" s="11" t="s">
        <v>1108</v>
      </c>
      <c r="C426" s="12"/>
      <c r="D426" s="12"/>
      <c r="E426" s="12"/>
      <c r="F426" s="12"/>
      <c r="G426" s="12"/>
      <c r="H426" s="12"/>
      <c r="I426" s="12"/>
      <c r="J426" s="12"/>
      <c r="K426" s="12"/>
      <c r="L426" s="12"/>
      <c r="M426" s="12"/>
      <c r="N426" s="12"/>
      <c r="O426" s="11" t="s">
        <v>1</v>
      </c>
      <c r="P426" s="11" t="s">
        <v>1</v>
      </c>
      <c r="Q426" s="11" t="s">
        <v>1</v>
      </c>
      <c r="R426" s="11" t="s">
        <v>1</v>
      </c>
      <c r="S426" s="11" t="s">
        <v>1</v>
      </c>
      <c r="T426" s="11" t="s">
        <v>1</v>
      </c>
      <c r="U426" s="11" t="s">
        <v>305</v>
      </c>
      <c r="V426" s="21" t="s">
        <v>1</v>
      </c>
    </row>
    <row r="427" spans="1:22" x14ac:dyDescent="0.2">
      <c r="A427" s="27" t="s">
        <v>19</v>
      </c>
      <c r="B427" s="13" t="s">
        <v>1109</v>
      </c>
      <c r="C427" s="14"/>
      <c r="D427" s="14"/>
      <c r="E427" s="14">
        <v>80.006479999999996</v>
      </c>
      <c r="F427" s="14"/>
      <c r="G427" s="14"/>
      <c r="H427" s="14"/>
      <c r="I427" s="14"/>
      <c r="J427" s="14"/>
      <c r="K427" s="14"/>
      <c r="L427" s="14"/>
      <c r="M427" s="14"/>
      <c r="N427" s="14"/>
      <c r="O427" s="13" t="s">
        <v>1</v>
      </c>
      <c r="P427" s="13" t="s">
        <v>1</v>
      </c>
      <c r="Q427" s="13" t="s">
        <v>1</v>
      </c>
      <c r="R427" s="13" t="s">
        <v>1</v>
      </c>
      <c r="S427" s="13" t="s">
        <v>1</v>
      </c>
      <c r="T427" s="13" t="s">
        <v>1</v>
      </c>
      <c r="U427" s="13" t="s">
        <v>294</v>
      </c>
      <c r="V427" s="22" t="s">
        <v>1</v>
      </c>
    </row>
    <row r="428" spans="1:22" x14ac:dyDescent="0.2">
      <c r="A428" s="25" t="s">
        <v>19</v>
      </c>
      <c r="B428" s="11" t="s">
        <v>1110</v>
      </c>
      <c r="C428" s="12"/>
      <c r="D428" s="12"/>
      <c r="E428" s="12">
        <v>56.985790000000001</v>
      </c>
      <c r="F428" s="12"/>
      <c r="G428" s="12"/>
      <c r="H428" s="12"/>
      <c r="I428" s="12"/>
      <c r="J428" s="12"/>
      <c r="K428" s="12"/>
      <c r="L428" s="12"/>
      <c r="M428" s="12"/>
      <c r="N428" s="12"/>
      <c r="O428" s="11" t="s">
        <v>1</v>
      </c>
      <c r="P428" s="11" t="s">
        <v>1</v>
      </c>
      <c r="Q428" s="11" t="s">
        <v>1</v>
      </c>
      <c r="R428" s="11" t="s">
        <v>1</v>
      </c>
      <c r="S428" s="11" t="s">
        <v>1</v>
      </c>
      <c r="T428" s="11" t="s">
        <v>1</v>
      </c>
      <c r="U428" s="11" t="s">
        <v>294</v>
      </c>
      <c r="V428" s="21" t="s">
        <v>1</v>
      </c>
    </row>
    <row r="429" spans="1:22" x14ac:dyDescent="0.2">
      <c r="A429" s="27" t="s">
        <v>19</v>
      </c>
      <c r="B429" s="13" t="s">
        <v>1092</v>
      </c>
      <c r="C429" s="14"/>
      <c r="D429" s="14"/>
      <c r="E429" s="14">
        <v>12.97899</v>
      </c>
      <c r="F429" s="14"/>
      <c r="G429" s="14"/>
      <c r="H429" s="14">
        <v>7.75122</v>
      </c>
      <c r="I429" s="14"/>
      <c r="J429" s="14"/>
      <c r="K429" s="14"/>
      <c r="L429" s="14"/>
      <c r="M429" s="14"/>
      <c r="N429" s="14"/>
      <c r="O429" s="13" t="s">
        <v>1</v>
      </c>
      <c r="P429" s="13" t="s">
        <v>1</v>
      </c>
      <c r="Q429" s="13" t="s">
        <v>1</v>
      </c>
      <c r="R429" s="13" t="s">
        <v>1</v>
      </c>
      <c r="S429" s="13" t="s">
        <v>1</v>
      </c>
      <c r="T429" s="13" t="s">
        <v>1</v>
      </c>
      <c r="U429" s="13" t="s">
        <v>294</v>
      </c>
      <c r="V429" s="22" t="s">
        <v>1</v>
      </c>
    </row>
    <row r="430" spans="1:22" x14ac:dyDescent="0.2">
      <c r="A430" s="25" t="s">
        <v>19</v>
      </c>
      <c r="B430" s="11" t="s">
        <v>1093</v>
      </c>
      <c r="C430" s="12"/>
      <c r="D430" s="12"/>
      <c r="E430" s="12">
        <v>0.70737000000000005</v>
      </c>
      <c r="F430" s="12"/>
      <c r="G430" s="12"/>
      <c r="H430" s="12">
        <v>1.2240599999999999</v>
      </c>
      <c r="I430" s="12"/>
      <c r="J430" s="12">
        <v>0</v>
      </c>
      <c r="K430" s="12"/>
      <c r="L430" s="12"/>
      <c r="M430" s="12"/>
      <c r="N430" s="12"/>
      <c r="O430" s="11" t="s">
        <v>1</v>
      </c>
      <c r="P430" s="11" t="s">
        <v>1</v>
      </c>
      <c r="Q430" s="11" t="s">
        <v>1</v>
      </c>
      <c r="R430" s="11" t="s">
        <v>1</v>
      </c>
      <c r="S430" s="11" t="s">
        <v>1</v>
      </c>
      <c r="T430" s="11" t="s">
        <v>1</v>
      </c>
      <c r="U430" s="11" t="s">
        <v>294</v>
      </c>
      <c r="V430" s="21" t="s">
        <v>1</v>
      </c>
    </row>
    <row r="431" spans="1:22" x14ac:dyDescent="0.2">
      <c r="A431" s="27" t="s">
        <v>19</v>
      </c>
      <c r="B431" s="13" t="s">
        <v>1094</v>
      </c>
      <c r="C431" s="14"/>
      <c r="D431" s="14"/>
      <c r="E431" s="14">
        <v>36.811770000000003</v>
      </c>
      <c r="F431" s="14"/>
      <c r="G431" s="14"/>
      <c r="H431" s="14">
        <v>54.091659999999997</v>
      </c>
      <c r="I431" s="14"/>
      <c r="J431" s="14"/>
      <c r="K431" s="14"/>
      <c r="L431" s="14"/>
      <c r="M431" s="14"/>
      <c r="N431" s="14"/>
      <c r="O431" s="13" t="s">
        <v>1</v>
      </c>
      <c r="P431" s="13" t="s">
        <v>1</v>
      </c>
      <c r="Q431" s="13" t="s">
        <v>1</v>
      </c>
      <c r="R431" s="13" t="s">
        <v>1</v>
      </c>
      <c r="S431" s="13" t="s">
        <v>1</v>
      </c>
      <c r="T431" s="13" t="s">
        <v>1</v>
      </c>
      <c r="U431" s="13" t="s">
        <v>294</v>
      </c>
      <c r="V431" s="22" t="s">
        <v>1</v>
      </c>
    </row>
    <row r="432" spans="1:22" x14ac:dyDescent="0.2">
      <c r="A432" s="25" t="s">
        <v>19</v>
      </c>
      <c r="B432" s="11" t="s">
        <v>1095</v>
      </c>
      <c r="C432" s="12"/>
      <c r="D432" s="12"/>
      <c r="E432" s="12">
        <v>28.215199999999999</v>
      </c>
      <c r="F432" s="12"/>
      <c r="G432" s="12"/>
      <c r="H432" s="12">
        <v>17.087669999999999</v>
      </c>
      <c r="I432" s="12"/>
      <c r="J432" s="12"/>
      <c r="K432" s="12"/>
      <c r="L432" s="12"/>
      <c r="M432" s="12"/>
      <c r="N432" s="12"/>
      <c r="O432" s="11" t="s">
        <v>1</v>
      </c>
      <c r="P432" s="11" t="s">
        <v>1</v>
      </c>
      <c r="Q432" s="11" t="s">
        <v>1</v>
      </c>
      <c r="R432" s="11" t="s">
        <v>1</v>
      </c>
      <c r="S432" s="11" t="s">
        <v>1</v>
      </c>
      <c r="T432" s="11" t="s">
        <v>1</v>
      </c>
      <c r="U432" s="11" t="s">
        <v>294</v>
      </c>
      <c r="V432" s="21" t="s">
        <v>1</v>
      </c>
    </row>
    <row r="433" spans="1:22" x14ac:dyDescent="0.2">
      <c r="A433" s="27" t="s">
        <v>19</v>
      </c>
      <c r="B433" s="13" t="s">
        <v>1088</v>
      </c>
      <c r="C433" s="14"/>
      <c r="D433" s="14"/>
      <c r="E433" s="14">
        <v>15.51784</v>
      </c>
      <c r="F433" s="14"/>
      <c r="G433" s="14"/>
      <c r="H433" s="14">
        <v>6.51389</v>
      </c>
      <c r="I433" s="14"/>
      <c r="J433" s="14"/>
      <c r="K433" s="14"/>
      <c r="L433" s="14"/>
      <c r="M433" s="14"/>
      <c r="N433" s="14"/>
      <c r="O433" s="13" t="s">
        <v>1</v>
      </c>
      <c r="P433" s="13" t="s">
        <v>1</v>
      </c>
      <c r="Q433" s="13" t="s">
        <v>1</v>
      </c>
      <c r="R433" s="13" t="s">
        <v>1</v>
      </c>
      <c r="S433" s="13" t="s">
        <v>1</v>
      </c>
      <c r="T433" s="13" t="s">
        <v>1</v>
      </c>
      <c r="U433" s="13" t="s">
        <v>294</v>
      </c>
      <c r="V433" s="22" t="s">
        <v>1</v>
      </c>
    </row>
    <row r="434" spans="1:22" x14ac:dyDescent="0.2">
      <c r="A434" s="25" t="s">
        <v>19</v>
      </c>
      <c r="B434" s="11" t="s">
        <v>1089</v>
      </c>
      <c r="C434" s="12"/>
      <c r="D434" s="12"/>
      <c r="E434" s="12">
        <v>0.64058000000000004</v>
      </c>
      <c r="F434" s="12"/>
      <c r="G434" s="12"/>
      <c r="H434" s="12">
        <v>1.0287299999999999</v>
      </c>
      <c r="I434" s="12"/>
      <c r="J434" s="12">
        <v>0</v>
      </c>
      <c r="K434" s="12"/>
      <c r="L434" s="12"/>
      <c r="M434" s="12"/>
      <c r="N434" s="12"/>
      <c r="O434" s="11" t="s">
        <v>1</v>
      </c>
      <c r="P434" s="11" t="s">
        <v>1</v>
      </c>
      <c r="Q434" s="11" t="s">
        <v>1</v>
      </c>
      <c r="R434" s="11" t="s">
        <v>1</v>
      </c>
      <c r="S434" s="11" t="s">
        <v>1</v>
      </c>
      <c r="T434" s="11" t="s">
        <v>1</v>
      </c>
      <c r="U434" s="11" t="s">
        <v>294</v>
      </c>
      <c r="V434" s="21" t="s">
        <v>1</v>
      </c>
    </row>
    <row r="435" spans="1:22" x14ac:dyDescent="0.2">
      <c r="A435" s="27" t="s">
        <v>19</v>
      </c>
      <c r="B435" s="13" t="s">
        <v>1090</v>
      </c>
      <c r="C435" s="14"/>
      <c r="D435" s="14"/>
      <c r="E435" s="14">
        <v>33.336190000000002</v>
      </c>
      <c r="F435" s="14"/>
      <c r="G435" s="14"/>
      <c r="H435" s="14">
        <v>61.59357</v>
      </c>
      <c r="I435" s="14"/>
      <c r="J435" s="14"/>
      <c r="K435" s="14"/>
      <c r="L435" s="14"/>
      <c r="M435" s="14"/>
      <c r="N435" s="14"/>
      <c r="O435" s="13" t="s">
        <v>1</v>
      </c>
      <c r="P435" s="13" t="s">
        <v>1</v>
      </c>
      <c r="Q435" s="13" t="s">
        <v>1</v>
      </c>
      <c r="R435" s="13" t="s">
        <v>1</v>
      </c>
      <c r="S435" s="13" t="s">
        <v>1</v>
      </c>
      <c r="T435" s="13" t="s">
        <v>1</v>
      </c>
      <c r="U435" s="13" t="s">
        <v>294</v>
      </c>
      <c r="V435" s="22" t="s">
        <v>1</v>
      </c>
    </row>
    <row r="436" spans="1:22" x14ac:dyDescent="0.2">
      <c r="A436" s="25" t="s">
        <v>19</v>
      </c>
      <c r="B436" s="11" t="s">
        <v>1091</v>
      </c>
      <c r="C436" s="12"/>
      <c r="D436" s="12"/>
      <c r="E436" s="12">
        <v>33.734430000000003</v>
      </c>
      <c r="F436" s="12"/>
      <c r="G436" s="12"/>
      <c r="H436" s="12">
        <v>14.36003</v>
      </c>
      <c r="I436" s="12"/>
      <c r="J436" s="12"/>
      <c r="K436" s="12"/>
      <c r="L436" s="12"/>
      <c r="M436" s="12"/>
      <c r="N436" s="12"/>
      <c r="O436" s="11" t="s">
        <v>1</v>
      </c>
      <c r="P436" s="11" t="s">
        <v>1</v>
      </c>
      <c r="Q436" s="11" t="s">
        <v>1</v>
      </c>
      <c r="R436" s="11" t="s">
        <v>1</v>
      </c>
      <c r="S436" s="11" t="s">
        <v>1</v>
      </c>
      <c r="T436" s="11" t="s">
        <v>1</v>
      </c>
      <c r="U436" s="11" t="s">
        <v>294</v>
      </c>
      <c r="V436" s="21" t="s">
        <v>1</v>
      </c>
    </row>
    <row r="437" spans="1:22" x14ac:dyDescent="0.2">
      <c r="A437" s="27" t="s">
        <v>19</v>
      </c>
      <c r="B437" s="13" t="s">
        <v>1096</v>
      </c>
      <c r="C437" s="14"/>
      <c r="D437" s="14"/>
      <c r="E437" s="14">
        <v>18.21659</v>
      </c>
      <c r="F437" s="14"/>
      <c r="G437" s="14"/>
      <c r="H437" s="14">
        <v>7.8461499999999997</v>
      </c>
      <c r="I437" s="14"/>
      <c r="J437" s="14"/>
      <c r="K437" s="14"/>
      <c r="L437" s="14"/>
      <c r="M437" s="14"/>
      <c r="N437" s="14"/>
      <c r="O437" s="13" t="s">
        <v>1</v>
      </c>
      <c r="P437" s="13" t="s">
        <v>1</v>
      </c>
      <c r="Q437" s="13" t="s">
        <v>1</v>
      </c>
      <c r="R437" s="13" t="s">
        <v>1</v>
      </c>
      <c r="S437" s="13" t="s">
        <v>1</v>
      </c>
      <c r="T437" s="13" t="s">
        <v>1</v>
      </c>
      <c r="U437" s="13" t="s">
        <v>294</v>
      </c>
      <c r="V437" s="22" t="s">
        <v>1</v>
      </c>
    </row>
    <row r="438" spans="1:22" x14ac:dyDescent="0.2">
      <c r="A438" s="25" t="s">
        <v>19</v>
      </c>
      <c r="B438" s="11" t="s">
        <v>293</v>
      </c>
      <c r="C438" s="12"/>
      <c r="D438" s="12"/>
      <c r="E438" s="12"/>
      <c r="F438" s="12"/>
      <c r="G438" s="12"/>
      <c r="H438" s="12"/>
      <c r="I438" s="12"/>
      <c r="J438" s="12"/>
      <c r="K438" s="12"/>
      <c r="L438" s="12"/>
      <c r="M438" s="12"/>
      <c r="N438" s="12"/>
      <c r="O438" s="11" t="s">
        <v>1</v>
      </c>
      <c r="P438" s="11" t="s">
        <v>1</v>
      </c>
      <c r="Q438" s="11" t="s">
        <v>1</v>
      </c>
      <c r="R438" s="11" t="s">
        <v>1</v>
      </c>
      <c r="S438" s="11" t="s">
        <v>1</v>
      </c>
      <c r="T438" s="11" t="s">
        <v>1</v>
      </c>
      <c r="U438" s="11" t="s">
        <v>294</v>
      </c>
      <c r="V438" s="21" t="s">
        <v>1</v>
      </c>
    </row>
    <row r="439" spans="1:22" x14ac:dyDescent="0.2">
      <c r="A439" s="27" t="s">
        <v>19</v>
      </c>
      <c r="B439" s="13" t="s">
        <v>308</v>
      </c>
      <c r="C439" s="14"/>
      <c r="D439" s="14">
        <v>42.265999999999998</v>
      </c>
      <c r="E439" s="14">
        <v>59.792000000000002</v>
      </c>
      <c r="F439" s="14">
        <v>48.854999999999997</v>
      </c>
      <c r="G439" s="14">
        <v>59.091000000000001</v>
      </c>
      <c r="H439" s="14">
        <v>71.263999999999996</v>
      </c>
      <c r="I439" s="14">
        <v>47.756999999999998</v>
      </c>
      <c r="J439" s="14">
        <v>15.12</v>
      </c>
      <c r="K439" s="14">
        <v>36.328000000000003</v>
      </c>
      <c r="L439" s="14">
        <v>46.914000000000001</v>
      </c>
      <c r="M439" s="14">
        <v>54.212000000000003</v>
      </c>
      <c r="N439" s="14"/>
      <c r="O439" s="13" t="s">
        <v>1</v>
      </c>
      <c r="P439" s="13" t="s">
        <v>1</v>
      </c>
      <c r="Q439" s="13" t="s">
        <v>1</v>
      </c>
      <c r="R439" s="13" t="s">
        <v>1</v>
      </c>
      <c r="S439" s="13" t="s">
        <v>1</v>
      </c>
      <c r="T439" s="13" t="s">
        <v>1</v>
      </c>
      <c r="U439" s="13" t="s">
        <v>294</v>
      </c>
      <c r="V439" s="22" t="s">
        <v>1</v>
      </c>
    </row>
    <row r="440" spans="1:22" x14ac:dyDescent="0.2">
      <c r="A440" s="25" t="s">
        <v>19</v>
      </c>
      <c r="B440" s="11" t="s">
        <v>1102</v>
      </c>
      <c r="C440" s="12"/>
      <c r="D440" s="12"/>
      <c r="E440" s="12">
        <v>67.711200000000005</v>
      </c>
      <c r="F440" s="12"/>
      <c r="G440" s="12"/>
      <c r="H440" s="12">
        <v>76.982339999999994</v>
      </c>
      <c r="I440" s="12"/>
      <c r="J440" s="12"/>
      <c r="K440" s="12"/>
      <c r="L440" s="12"/>
      <c r="M440" s="12"/>
      <c r="N440" s="12"/>
      <c r="O440" s="11" t="s">
        <v>1</v>
      </c>
      <c r="P440" s="11" t="s">
        <v>1</v>
      </c>
      <c r="Q440" s="11" t="s">
        <v>1</v>
      </c>
      <c r="R440" s="11" t="s">
        <v>1</v>
      </c>
      <c r="S440" s="11" t="s">
        <v>1</v>
      </c>
      <c r="T440" s="11" t="s">
        <v>1</v>
      </c>
      <c r="U440" s="11" t="s">
        <v>294</v>
      </c>
      <c r="V440" s="21" t="s">
        <v>1</v>
      </c>
    </row>
    <row r="441" spans="1:22" x14ac:dyDescent="0.2">
      <c r="A441" s="27" t="s">
        <v>19</v>
      </c>
      <c r="B441" s="13" t="s">
        <v>1097</v>
      </c>
      <c r="C441" s="14"/>
      <c r="D441" s="14"/>
      <c r="E441" s="14">
        <v>14</v>
      </c>
      <c r="F441" s="14"/>
      <c r="G441" s="14">
        <v>13</v>
      </c>
      <c r="H441" s="14">
        <v>15</v>
      </c>
      <c r="I441" s="14">
        <v>16</v>
      </c>
      <c r="J441" s="14"/>
      <c r="K441" s="14"/>
      <c r="L441" s="14"/>
      <c r="M441" s="14"/>
      <c r="N441" s="14"/>
      <c r="O441" s="13" t="s">
        <v>1</v>
      </c>
      <c r="P441" s="13" t="s">
        <v>1</v>
      </c>
      <c r="Q441" s="13" t="s">
        <v>1</v>
      </c>
      <c r="R441" s="13" t="s">
        <v>1</v>
      </c>
      <c r="S441" s="13" t="s">
        <v>1</v>
      </c>
      <c r="T441" s="13" t="s">
        <v>1</v>
      </c>
      <c r="U441" s="13" t="s">
        <v>294</v>
      </c>
      <c r="V441" s="22" t="s">
        <v>1</v>
      </c>
    </row>
    <row r="442" spans="1:22" x14ac:dyDescent="0.2">
      <c r="A442" s="25" t="s">
        <v>19</v>
      </c>
      <c r="B442" s="11" t="s">
        <v>1098</v>
      </c>
      <c r="C442" s="12"/>
      <c r="D442" s="12">
        <v>91</v>
      </c>
      <c r="E442" s="12"/>
      <c r="F442" s="12"/>
      <c r="G442" s="12"/>
      <c r="H442" s="12"/>
      <c r="I442" s="12">
        <v>50</v>
      </c>
      <c r="J442" s="12"/>
      <c r="K442" s="12"/>
      <c r="L442" s="12"/>
      <c r="M442" s="12"/>
      <c r="N442" s="12"/>
      <c r="O442" s="11" t="s">
        <v>1</v>
      </c>
      <c r="P442" s="11" t="s">
        <v>1</v>
      </c>
      <c r="Q442" s="11" t="s">
        <v>1</v>
      </c>
      <c r="R442" s="11" t="s">
        <v>1</v>
      </c>
      <c r="S442" s="11" t="s">
        <v>1</v>
      </c>
      <c r="T442" s="11" t="s">
        <v>1</v>
      </c>
      <c r="U442" s="11" t="s">
        <v>294</v>
      </c>
      <c r="V442" s="21" t="s">
        <v>1</v>
      </c>
    </row>
    <row r="443" spans="1:22" x14ac:dyDescent="0.2">
      <c r="A443" s="27" t="s">
        <v>19</v>
      </c>
      <c r="B443" s="13" t="s">
        <v>1099</v>
      </c>
      <c r="C443" s="14"/>
      <c r="D443" s="14"/>
      <c r="E443" s="14"/>
      <c r="F443" s="14"/>
      <c r="G443" s="14"/>
      <c r="H443" s="14"/>
      <c r="I443" s="14">
        <v>13</v>
      </c>
      <c r="J443" s="14"/>
      <c r="K443" s="14"/>
      <c r="L443" s="14"/>
      <c r="M443" s="14"/>
      <c r="N443" s="14"/>
      <c r="O443" s="13" t="s">
        <v>1</v>
      </c>
      <c r="P443" s="13" t="s">
        <v>1</v>
      </c>
      <c r="Q443" s="13" t="s">
        <v>1</v>
      </c>
      <c r="R443" s="13" t="s">
        <v>1</v>
      </c>
      <c r="S443" s="13" t="s">
        <v>1</v>
      </c>
      <c r="T443" s="13" t="s">
        <v>1</v>
      </c>
      <c r="U443" s="13" t="s">
        <v>294</v>
      </c>
      <c r="V443" s="22" t="s">
        <v>1</v>
      </c>
    </row>
    <row r="444" spans="1:22" x14ac:dyDescent="0.2">
      <c r="A444" s="25" t="s">
        <v>19</v>
      </c>
      <c r="B444" s="11" t="s">
        <v>1100</v>
      </c>
      <c r="C444" s="12"/>
      <c r="D444" s="12"/>
      <c r="E444" s="12">
        <v>16</v>
      </c>
      <c r="F444" s="12"/>
      <c r="G444" s="12">
        <v>15</v>
      </c>
      <c r="H444" s="12">
        <v>16</v>
      </c>
      <c r="I444" s="12">
        <v>18</v>
      </c>
      <c r="J444" s="12"/>
      <c r="K444" s="12"/>
      <c r="L444" s="12"/>
      <c r="M444" s="12"/>
      <c r="N444" s="12"/>
      <c r="O444" s="11" t="s">
        <v>1</v>
      </c>
      <c r="P444" s="11" t="s">
        <v>1</v>
      </c>
      <c r="Q444" s="11" t="s">
        <v>1</v>
      </c>
      <c r="R444" s="11" t="s">
        <v>1</v>
      </c>
      <c r="S444" s="11" t="s">
        <v>1</v>
      </c>
      <c r="T444" s="11" t="s">
        <v>1</v>
      </c>
      <c r="U444" s="11" t="s">
        <v>294</v>
      </c>
      <c r="V444" s="21" t="s">
        <v>1</v>
      </c>
    </row>
    <row r="445" spans="1:22" x14ac:dyDescent="0.2">
      <c r="A445" s="27" t="s">
        <v>19</v>
      </c>
      <c r="B445" s="13" t="s">
        <v>1101</v>
      </c>
      <c r="C445" s="14"/>
      <c r="D445" s="14"/>
      <c r="E445" s="14">
        <v>18</v>
      </c>
      <c r="F445" s="14"/>
      <c r="G445" s="14">
        <v>16</v>
      </c>
      <c r="H445" s="14">
        <v>18</v>
      </c>
      <c r="I445" s="14">
        <v>21</v>
      </c>
      <c r="J445" s="14">
        <v>22</v>
      </c>
      <c r="K445" s="14"/>
      <c r="L445" s="14"/>
      <c r="M445" s="14"/>
      <c r="N445" s="14"/>
      <c r="O445" s="13" t="s">
        <v>1</v>
      </c>
      <c r="P445" s="13" t="s">
        <v>1</v>
      </c>
      <c r="Q445" s="13" t="s">
        <v>1</v>
      </c>
      <c r="R445" s="13" t="s">
        <v>1</v>
      </c>
      <c r="S445" s="13" t="s">
        <v>1</v>
      </c>
      <c r="T445" s="13" t="s">
        <v>1</v>
      </c>
      <c r="U445" s="13" t="s">
        <v>294</v>
      </c>
      <c r="V445" s="22" t="s">
        <v>1</v>
      </c>
    </row>
    <row r="446" spans="1:22" x14ac:dyDescent="0.2">
      <c r="A446" s="25" t="s">
        <v>19</v>
      </c>
      <c r="B446" s="11" t="s">
        <v>1103</v>
      </c>
      <c r="C446" s="12"/>
      <c r="D446" s="12"/>
      <c r="E446" s="12"/>
      <c r="F446" s="12"/>
      <c r="G446" s="12"/>
      <c r="H446" s="12"/>
      <c r="I446" s="12"/>
      <c r="J446" s="12"/>
      <c r="K446" s="12"/>
      <c r="L446" s="12"/>
      <c r="M446" s="12"/>
      <c r="N446" s="12"/>
      <c r="O446" s="11"/>
      <c r="P446" s="11"/>
      <c r="Q446" s="11"/>
      <c r="R446" s="11"/>
      <c r="S446" s="11"/>
      <c r="T446" s="11"/>
      <c r="U446" s="11"/>
      <c r="V446" s="21"/>
    </row>
    <row r="447" spans="1:22" x14ac:dyDescent="0.2">
      <c r="A447" s="27" t="s">
        <v>19</v>
      </c>
      <c r="B447" s="13" t="s">
        <v>1104</v>
      </c>
      <c r="C447" s="14">
        <v>28</v>
      </c>
      <c r="D447" s="14">
        <v>25</v>
      </c>
      <c r="E447" s="14">
        <v>25</v>
      </c>
      <c r="F447" s="14">
        <v>25</v>
      </c>
      <c r="G447" s="14">
        <v>26</v>
      </c>
      <c r="H447" s="14">
        <v>26</v>
      </c>
      <c r="I447" s="14">
        <v>25</v>
      </c>
      <c r="J447" s="14">
        <v>23</v>
      </c>
      <c r="K447" s="14"/>
      <c r="L447" s="14"/>
      <c r="M447" s="14"/>
      <c r="N447" s="14"/>
      <c r="O447" s="13" t="s">
        <v>1</v>
      </c>
      <c r="P447" s="13" t="s">
        <v>1</v>
      </c>
      <c r="Q447" s="13" t="s">
        <v>1</v>
      </c>
      <c r="R447" s="13" t="s">
        <v>1</v>
      </c>
      <c r="S447" s="13" t="s">
        <v>1</v>
      </c>
      <c r="T447" s="13" t="s">
        <v>1</v>
      </c>
      <c r="U447" s="13" t="s">
        <v>294</v>
      </c>
      <c r="V447" s="22" t="s">
        <v>1</v>
      </c>
    </row>
    <row r="448" spans="1:22" x14ac:dyDescent="0.2">
      <c r="A448" s="25" t="s">
        <v>19</v>
      </c>
      <c r="B448" s="11" t="s">
        <v>1105</v>
      </c>
      <c r="C448" s="12">
        <v>39</v>
      </c>
      <c r="D448" s="12">
        <v>37</v>
      </c>
      <c r="E448" s="12">
        <v>37</v>
      </c>
      <c r="F448" s="12">
        <v>37</v>
      </c>
      <c r="G448" s="12">
        <v>35</v>
      </c>
      <c r="H448" s="12">
        <v>37</v>
      </c>
      <c r="I448" s="12">
        <v>35</v>
      </c>
      <c r="J448" s="12">
        <v>33</v>
      </c>
      <c r="K448" s="12"/>
      <c r="L448" s="12"/>
      <c r="M448" s="12"/>
      <c r="N448" s="12"/>
      <c r="O448" s="11" t="s">
        <v>1</v>
      </c>
      <c r="P448" s="11" t="s">
        <v>1</v>
      </c>
      <c r="Q448" s="11" t="s">
        <v>1</v>
      </c>
      <c r="R448" s="11" t="s">
        <v>1</v>
      </c>
      <c r="S448" s="11" t="s">
        <v>1</v>
      </c>
      <c r="T448" s="11" t="s">
        <v>1</v>
      </c>
      <c r="U448" s="11" t="s">
        <v>294</v>
      </c>
      <c r="V448" s="21" t="s">
        <v>1</v>
      </c>
    </row>
    <row r="449" spans="1:22" x14ac:dyDescent="0.2">
      <c r="A449" s="27" t="s">
        <v>19</v>
      </c>
      <c r="B449" s="13" t="s">
        <v>1106</v>
      </c>
      <c r="C449" s="14">
        <v>17</v>
      </c>
      <c r="D449" s="14">
        <v>16</v>
      </c>
      <c r="E449" s="14">
        <v>16</v>
      </c>
      <c r="F449" s="14">
        <v>15</v>
      </c>
      <c r="G449" s="14">
        <v>15</v>
      </c>
      <c r="H449" s="14">
        <v>14</v>
      </c>
      <c r="I449" s="14">
        <v>15</v>
      </c>
      <c r="J449" s="14">
        <v>14</v>
      </c>
      <c r="K449" s="14"/>
      <c r="L449" s="14"/>
      <c r="M449" s="14"/>
      <c r="N449" s="14"/>
      <c r="O449" s="13" t="s">
        <v>1</v>
      </c>
      <c r="P449" s="13" t="s">
        <v>1</v>
      </c>
      <c r="Q449" s="13" t="s">
        <v>1</v>
      </c>
      <c r="R449" s="13" t="s">
        <v>1</v>
      </c>
      <c r="S449" s="13" t="s">
        <v>1</v>
      </c>
      <c r="T449" s="13" t="s">
        <v>1</v>
      </c>
      <c r="U449" s="13" t="s">
        <v>294</v>
      </c>
      <c r="V449" s="22" t="s">
        <v>1</v>
      </c>
    </row>
    <row r="450" spans="1:22" x14ac:dyDescent="0.2">
      <c r="A450" s="25" t="s">
        <v>19</v>
      </c>
      <c r="B450" s="11" t="s">
        <v>1107</v>
      </c>
      <c r="C450" s="12"/>
      <c r="D450" s="12"/>
      <c r="E450" s="12"/>
      <c r="F450" s="12"/>
      <c r="G450" s="12"/>
      <c r="H450" s="12"/>
      <c r="I450" s="12"/>
      <c r="J450" s="12"/>
      <c r="K450" s="12"/>
      <c r="L450" s="12"/>
      <c r="M450" s="12"/>
      <c r="N450" s="12"/>
      <c r="O450" s="11"/>
      <c r="P450" s="11"/>
      <c r="Q450" s="11"/>
      <c r="R450" s="11"/>
      <c r="S450" s="11"/>
      <c r="T450" s="11"/>
      <c r="U450" s="11"/>
      <c r="V450" s="21"/>
    </row>
    <row r="451" spans="1:22" x14ac:dyDescent="0.2">
      <c r="A451" s="27" t="s">
        <v>19</v>
      </c>
      <c r="B451" s="13" t="s">
        <v>1108</v>
      </c>
      <c r="C451" s="14"/>
      <c r="D451" s="14"/>
      <c r="E451" s="14"/>
      <c r="F451" s="14"/>
      <c r="G451" s="14"/>
      <c r="H451" s="14"/>
      <c r="I451" s="14"/>
      <c r="J451" s="14"/>
      <c r="K451" s="14"/>
      <c r="L451" s="14"/>
      <c r="M451" s="14"/>
      <c r="N451" s="14"/>
      <c r="O451" s="13" t="s">
        <v>1</v>
      </c>
      <c r="P451" s="13" t="s">
        <v>1</v>
      </c>
      <c r="Q451" s="13" t="s">
        <v>1</v>
      </c>
      <c r="R451" s="13" t="s">
        <v>1</v>
      </c>
      <c r="S451" s="13" t="s">
        <v>1</v>
      </c>
      <c r="T451" s="13" t="s">
        <v>1</v>
      </c>
      <c r="U451" s="13" t="s">
        <v>294</v>
      </c>
      <c r="V451" s="22" t="s">
        <v>1</v>
      </c>
    </row>
    <row r="452" spans="1:22" x14ac:dyDescent="0.2">
      <c r="A452" s="25" t="s">
        <v>20</v>
      </c>
      <c r="B452" s="11" t="s">
        <v>1109</v>
      </c>
      <c r="C452" s="12"/>
      <c r="D452" s="12"/>
      <c r="E452" s="12"/>
      <c r="F452" s="12"/>
      <c r="G452" s="12"/>
      <c r="H452" s="12"/>
      <c r="I452" s="12"/>
      <c r="J452" s="12"/>
      <c r="K452" s="12">
        <v>79.308019999999999</v>
      </c>
      <c r="L452" s="12"/>
      <c r="M452" s="12"/>
      <c r="N452" s="12"/>
      <c r="O452" s="11" t="s">
        <v>1</v>
      </c>
      <c r="P452" s="11" t="s">
        <v>1</v>
      </c>
      <c r="Q452" s="11" t="s">
        <v>1</v>
      </c>
      <c r="R452" s="11" t="s">
        <v>1</v>
      </c>
      <c r="S452" s="11" t="s">
        <v>1</v>
      </c>
      <c r="T452" s="11" t="s">
        <v>1</v>
      </c>
      <c r="U452" s="11" t="s">
        <v>306</v>
      </c>
      <c r="V452" s="21" t="s">
        <v>1</v>
      </c>
    </row>
    <row r="453" spans="1:22" x14ac:dyDescent="0.2">
      <c r="A453" s="27" t="s">
        <v>20</v>
      </c>
      <c r="B453" s="13" t="s">
        <v>1110</v>
      </c>
      <c r="C453" s="14"/>
      <c r="D453" s="14"/>
      <c r="E453" s="14"/>
      <c r="F453" s="14"/>
      <c r="G453" s="14"/>
      <c r="H453" s="14"/>
      <c r="I453" s="14"/>
      <c r="J453" s="14">
        <v>74.201809999999995</v>
      </c>
      <c r="K453" s="14">
        <v>54.017699999999998</v>
      </c>
      <c r="L453" s="14"/>
      <c r="M453" s="14"/>
      <c r="N453" s="14"/>
      <c r="O453" s="13" t="s">
        <v>1</v>
      </c>
      <c r="P453" s="13" t="s">
        <v>1</v>
      </c>
      <c r="Q453" s="13" t="s">
        <v>1</v>
      </c>
      <c r="R453" s="13" t="s">
        <v>1</v>
      </c>
      <c r="S453" s="13" t="s">
        <v>1</v>
      </c>
      <c r="T453" s="13" t="s">
        <v>1</v>
      </c>
      <c r="U453" s="13" t="s">
        <v>306</v>
      </c>
      <c r="V453" s="22" t="s">
        <v>1</v>
      </c>
    </row>
    <row r="454" spans="1:22" x14ac:dyDescent="0.2">
      <c r="A454" s="25" t="s">
        <v>20</v>
      </c>
      <c r="B454" s="11" t="s">
        <v>1092</v>
      </c>
      <c r="C454" s="12"/>
      <c r="D454" s="12"/>
      <c r="E454" s="12"/>
      <c r="F454" s="12"/>
      <c r="G454" s="12"/>
      <c r="H454" s="12"/>
      <c r="I454" s="12"/>
      <c r="J454" s="12"/>
      <c r="K454" s="12"/>
      <c r="L454" s="12"/>
      <c r="M454" s="12"/>
      <c r="N454" s="12"/>
      <c r="O454" s="11"/>
      <c r="P454" s="11"/>
      <c r="Q454" s="11"/>
      <c r="R454" s="11"/>
      <c r="S454" s="11"/>
      <c r="T454" s="11"/>
      <c r="U454" s="11"/>
      <c r="V454" s="21"/>
    </row>
    <row r="455" spans="1:22" x14ac:dyDescent="0.2">
      <c r="A455" s="27" t="s">
        <v>20</v>
      </c>
      <c r="B455" s="13" t="s">
        <v>1093</v>
      </c>
      <c r="C455" s="14">
        <v>0</v>
      </c>
      <c r="D455" s="14"/>
      <c r="E455" s="14">
        <v>0</v>
      </c>
      <c r="F455" s="14"/>
      <c r="G455" s="14"/>
      <c r="H455" s="14"/>
      <c r="I455" s="14"/>
      <c r="J455" s="14"/>
      <c r="K455" s="14"/>
      <c r="L455" s="14"/>
      <c r="M455" s="14"/>
      <c r="N455" s="14"/>
      <c r="O455" s="13" t="s">
        <v>1</v>
      </c>
      <c r="P455" s="13" t="s">
        <v>1</v>
      </c>
      <c r="Q455" s="13" t="s">
        <v>1</v>
      </c>
      <c r="R455" s="13" t="s">
        <v>1</v>
      </c>
      <c r="S455" s="13" t="s">
        <v>1</v>
      </c>
      <c r="T455" s="13" t="s">
        <v>1</v>
      </c>
      <c r="U455" s="13" t="s">
        <v>306</v>
      </c>
      <c r="V455" s="22" t="s">
        <v>1</v>
      </c>
    </row>
    <row r="456" spans="1:22" x14ac:dyDescent="0.2">
      <c r="A456" s="25" t="s">
        <v>20</v>
      </c>
      <c r="B456" s="11" t="s">
        <v>1094</v>
      </c>
      <c r="C456" s="12"/>
      <c r="D456" s="12"/>
      <c r="E456" s="12"/>
      <c r="F456" s="12"/>
      <c r="G456" s="12"/>
      <c r="H456" s="12"/>
      <c r="I456" s="12"/>
      <c r="J456" s="12"/>
      <c r="K456" s="12"/>
      <c r="L456" s="12"/>
      <c r="M456" s="12"/>
      <c r="N456" s="12"/>
      <c r="O456" s="11"/>
      <c r="P456" s="11"/>
      <c r="Q456" s="11"/>
      <c r="R456" s="11"/>
      <c r="S456" s="11"/>
      <c r="T456" s="11"/>
      <c r="U456" s="11"/>
      <c r="V456" s="21"/>
    </row>
    <row r="457" spans="1:22" x14ac:dyDescent="0.2">
      <c r="A457" s="27" t="s">
        <v>20</v>
      </c>
      <c r="B457" s="13" t="s">
        <v>1095</v>
      </c>
      <c r="C457" s="14"/>
      <c r="D457" s="14"/>
      <c r="E457" s="14"/>
      <c r="F457" s="14"/>
      <c r="G457" s="14"/>
      <c r="H457" s="14"/>
      <c r="I457" s="14"/>
      <c r="J457" s="14"/>
      <c r="K457" s="14"/>
      <c r="L457" s="14"/>
      <c r="M457" s="14"/>
      <c r="N457" s="14"/>
      <c r="O457" s="13"/>
      <c r="P457" s="13"/>
      <c r="Q457" s="13"/>
      <c r="R457" s="13"/>
      <c r="S457" s="13"/>
      <c r="T457" s="13"/>
      <c r="U457" s="13"/>
      <c r="V457" s="22"/>
    </row>
    <row r="458" spans="1:22" x14ac:dyDescent="0.2">
      <c r="A458" s="25" t="s">
        <v>20</v>
      </c>
      <c r="B458" s="11" t="s">
        <v>1088</v>
      </c>
      <c r="C458" s="12"/>
      <c r="D458" s="12"/>
      <c r="E458" s="12"/>
      <c r="F458" s="12"/>
      <c r="G458" s="12"/>
      <c r="H458" s="12"/>
      <c r="I458" s="12"/>
      <c r="J458" s="12">
        <v>0.39068000000000003</v>
      </c>
      <c r="K458" s="12">
        <v>0.33016000000000001</v>
      </c>
      <c r="L458" s="12"/>
      <c r="M458" s="12"/>
      <c r="N458" s="12"/>
      <c r="O458" s="11" t="s">
        <v>1</v>
      </c>
      <c r="P458" s="11" t="s">
        <v>1</v>
      </c>
      <c r="Q458" s="11" t="s">
        <v>1</v>
      </c>
      <c r="R458" s="11" t="s">
        <v>1</v>
      </c>
      <c r="S458" s="11" t="s">
        <v>1</v>
      </c>
      <c r="T458" s="11" t="s">
        <v>1</v>
      </c>
      <c r="U458" s="11" t="s">
        <v>306</v>
      </c>
      <c r="V458" s="21" t="s">
        <v>1</v>
      </c>
    </row>
    <row r="459" spans="1:22" x14ac:dyDescent="0.2">
      <c r="A459" s="27" t="s">
        <v>20</v>
      </c>
      <c r="B459" s="13" t="s">
        <v>1089</v>
      </c>
      <c r="C459" s="14">
        <v>0</v>
      </c>
      <c r="D459" s="14"/>
      <c r="E459" s="14">
        <v>0</v>
      </c>
      <c r="F459" s="14"/>
      <c r="G459" s="14"/>
      <c r="H459" s="14"/>
      <c r="I459" s="14"/>
      <c r="J459" s="14"/>
      <c r="K459" s="14"/>
      <c r="L459" s="14"/>
      <c r="M459" s="14"/>
      <c r="N459" s="14"/>
      <c r="O459" s="13" t="s">
        <v>1</v>
      </c>
      <c r="P459" s="13" t="s">
        <v>1</v>
      </c>
      <c r="Q459" s="13" t="s">
        <v>1</v>
      </c>
      <c r="R459" s="13" t="s">
        <v>1</v>
      </c>
      <c r="S459" s="13" t="s">
        <v>1</v>
      </c>
      <c r="T459" s="13" t="s">
        <v>1</v>
      </c>
      <c r="U459" s="13" t="s">
        <v>306</v>
      </c>
      <c r="V459" s="22" t="s">
        <v>1</v>
      </c>
    </row>
    <row r="460" spans="1:22" x14ac:dyDescent="0.2">
      <c r="A460" s="25" t="s">
        <v>20</v>
      </c>
      <c r="B460" s="11" t="s">
        <v>1090</v>
      </c>
      <c r="C460" s="12"/>
      <c r="D460" s="12"/>
      <c r="E460" s="12">
        <v>34.08652</v>
      </c>
      <c r="F460" s="12"/>
      <c r="G460" s="12"/>
      <c r="H460" s="12"/>
      <c r="I460" s="12"/>
      <c r="J460" s="12"/>
      <c r="K460" s="12">
        <v>42.83605</v>
      </c>
      <c r="L460" s="12"/>
      <c r="M460" s="12"/>
      <c r="N460" s="12"/>
      <c r="O460" s="11" t="s">
        <v>1</v>
      </c>
      <c r="P460" s="11" t="s">
        <v>1</v>
      </c>
      <c r="Q460" s="11" t="s">
        <v>1</v>
      </c>
      <c r="R460" s="11" t="s">
        <v>1</v>
      </c>
      <c r="S460" s="11" t="s">
        <v>1</v>
      </c>
      <c r="T460" s="11" t="s">
        <v>1</v>
      </c>
      <c r="U460" s="11" t="s">
        <v>306</v>
      </c>
      <c r="V460" s="21" t="s">
        <v>1</v>
      </c>
    </row>
    <row r="461" spans="1:22" x14ac:dyDescent="0.2">
      <c r="A461" s="27" t="s">
        <v>20</v>
      </c>
      <c r="B461" s="13" t="s">
        <v>1091</v>
      </c>
      <c r="C461" s="14"/>
      <c r="D461" s="14"/>
      <c r="E461" s="14">
        <v>37.282499999999999</v>
      </c>
      <c r="F461" s="14"/>
      <c r="G461" s="14"/>
      <c r="H461" s="14"/>
      <c r="I461" s="14"/>
      <c r="J461" s="14">
        <v>1.2659199999999999</v>
      </c>
      <c r="K461" s="14">
        <v>0.82896999999999998</v>
      </c>
      <c r="L461" s="14"/>
      <c r="M461" s="14"/>
      <c r="N461" s="14"/>
      <c r="O461" s="13" t="s">
        <v>1</v>
      </c>
      <c r="P461" s="13" t="s">
        <v>1</v>
      </c>
      <c r="Q461" s="13" t="s">
        <v>1</v>
      </c>
      <c r="R461" s="13" t="s">
        <v>1</v>
      </c>
      <c r="S461" s="13" t="s">
        <v>1</v>
      </c>
      <c r="T461" s="13" t="s">
        <v>1</v>
      </c>
      <c r="U461" s="13" t="s">
        <v>306</v>
      </c>
      <c r="V461" s="22" t="s">
        <v>1</v>
      </c>
    </row>
    <row r="462" spans="1:22" x14ac:dyDescent="0.2">
      <c r="A462" s="25" t="s">
        <v>20</v>
      </c>
      <c r="B462" s="11" t="s">
        <v>1096</v>
      </c>
      <c r="C462" s="12"/>
      <c r="D462" s="12"/>
      <c r="E462" s="12"/>
      <c r="F462" s="12"/>
      <c r="G462" s="12"/>
      <c r="H462" s="12"/>
      <c r="I462" s="12"/>
      <c r="J462" s="12">
        <v>0.87524000000000002</v>
      </c>
      <c r="K462" s="12">
        <v>0.49880999999999998</v>
      </c>
      <c r="L462" s="12"/>
      <c r="M462" s="12"/>
      <c r="N462" s="12"/>
      <c r="O462" s="11" t="s">
        <v>1</v>
      </c>
      <c r="P462" s="11" t="s">
        <v>1</v>
      </c>
      <c r="Q462" s="11" t="s">
        <v>1</v>
      </c>
      <c r="R462" s="11" t="s">
        <v>1</v>
      </c>
      <c r="S462" s="11" t="s">
        <v>1</v>
      </c>
      <c r="T462" s="11" t="s">
        <v>1</v>
      </c>
      <c r="U462" s="11" t="s">
        <v>306</v>
      </c>
      <c r="V462" s="21" t="s">
        <v>1</v>
      </c>
    </row>
    <row r="463" spans="1:22" x14ac:dyDescent="0.2">
      <c r="A463" s="27" t="s">
        <v>20</v>
      </c>
      <c r="B463" s="13" t="s">
        <v>293</v>
      </c>
      <c r="C463" s="14"/>
      <c r="D463" s="14"/>
      <c r="E463" s="14"/>
      <c r="F463" s="14"/>
      <c r="G463" s="14"/>
      <c r="H463" s="14"/>
      <c r="I463" s="14"/>
      <c r="J463" s="14"/>
      <c r="K463" s="14"/>
      <c r="L463" s="14"/>
      <c r="M463" s="14"/>
      <c r="N463" s="14"/>
      <c r="O463" s="13" t="s">
        <v>1</v>
      </c>
      <c r="P463" s="13" t="s">
        <v>1</v>
      </c>
      <c r="Q463" s="13" t="s">
        <v>1</v>
      </c>
      <c r="R463" s="13" t="s">
        <v>1</v>
      </c>
      <c r="S463" s="13" t="s">
        <v>1</v>
      </c>
      <c r="T463" s="13" t="s">
        <v>1</v>
      </c>
      <c r="U463" s="13" t="s">
        <v>306</v>
      </c>
      <c r="V463" s="22" t="s">
        <v>1</v>
      </c>
    </row>
    <row r="464" spans="1:22" x14ac:dyDescent="0.2">
      <c r="A464" s="25" t="s">
        <v>20</v>
      </c>
      <c r="B464" s="11" t="s">
        <v>308</v>
      </c>
      <c r="C464" s="12"/>
      <c r="D464" s="12">
        <v>6.6719999999999997</v>
      </c>
      <c r="E464" s="12">
        <v>4.8259999999999996</v>
      </c>
      <c r="F464" s="12">
        <v>5.194</v>
      </c>
      <c r="G464" s="12">
        <v>7.4610000000000003</v>
      </c>
      <c r="H464" s="12">
        <v>7.3680000000000003</v>
      </c>
      <c r="I464" s="12">
        <v>1.248</v>
      </c>
      <c r="J464" s="12">
        <v>0.378</v>
      </c>
      <c r="K464" s="12">
        <v>1.0960000000000001</v>
      </c>
      <c r="L464" s="12">
        <v>4.7939999999999996</v>
      </c>
      <c r="M464" s="12">
        <v>6.008</v>
      </c>
      <c r="N464" s="12"/>
      <c r="O464" s="11" t="s">
        <v>1</v>
      </c>
      <c r="P464" s="11" t="s">
        <v>1</v>
      </c>
      <c r="Q464" s="11" t="s">
        <v>1</v>
      </c>
      <c r="R464" s="11" t="s">
        <v>1</v>
      </c>
      <c r="S464" s="11" t="s">
        <v>1</v>
      </c>
      <c r="T464" s="11" t="s">
        <v>1</v>
      </c>
      <c r="U464" s="11" t="s">
        <v>306</v>
      </c>
      <c r="V464" s="21" t="s">
        <v>1</v>
      </c>
    </row>
    <row r="465" spans="1:22" x14ac:dyDescent="0.2">
      <c r="A465" s="27" t="s">
        <v>20</v>
      </c>
      <c r="B465" s="13" t="s">
        <v>1102</v>
      </c>
      <c r="C465" s="14"/>
      <c r="D465" s="14"/>
      <c r="E465" s="14">
        <v>71.369020000000006</v>
      </c>
      <c r="F465" s="14"/>
      <c r="G465" s="14"/>
      <c r="H465" s="14"/>
      <c r="I465" s="14"/>
      <c r="J465" s="14"/>
      <c r="K465" s="14"/>
      <c r="L465" s="14"/>
      <c r="M465" s="14"/>
      <c r="N465" s="14"/>
      <c r="O465" s="13" t="s">
        <v>1</v>
      </c>
      <c r="P465" s="13" t="s">
        <v>1</v>
      </c>
      <c r="Q465" s="13" t="s">
        <v>1</v>
      </c>
      <c r="R465" s="13" t="s">
        <v>1</v>
      </c>
      <c r="S465" s="13" t="s">
        <v>1</v>
      </c>
      <c r="T465" s="13" t="s">
        <v>1</v>
      </c>
      <c r="U465" s="13" t="s">
        <v>306</v>
      </c>
      <c r="V465" s="22" t="s">
        <v>1</v>
      </c>
    </row>
    <row r="466" spans="1:22" x14ac:dyDescent="0.2">
      <c r="A466" s="25" t="s">
        <v>20</v>
      </c>
      <c r="B466" s="11" t="s">
        <v>1097</v>
      </c>
      <c r="C466" s="12">
        <v>10</v>
      </c>
      <c r="D466" s="12">
        <v>9</v>
      </c>
      <c r="E466" s="12"/>
      <c r="F466" s="12">
        <v>8</v>
      </c>
      <c r="G466" s="12">
        <v>9</v>
      </c>
      <c r="H466" s="12">
        <v>9</v>
      </c>
      <c r="I466" s="12">
        <v>8</v>
      </c>
      <c r="J466" s="12">
        <v>8</v>
      </c>
      <c r="K466" s="12">
        <v>8</v>
      </c>
      <c r="L466" s="12">
        <v>8</v>
      </c>
      <c r="M466" s="12">
        <v>10</v>
      </c>
      <c r="N466" s="12">
        <v>11</v>
      </c>
      <c r="O466" s="11" t="s">
        <v>1</v>
      </c>
      <c r="P466" s="11" t="s">
        <v>1</v>
      </c>
      <c r="Q466" s="11" t="s">
        <v>1</v>
      </c>
      <c r="R466" s="11" t="s">
        <v>1</v>
      </c>
      <c r="S466" s="11" t="s">
        <v>1</v>
      </c>
      <c r="T466" s="11" t="s">
        <v>1</v>
      </c>
      <c r="U466" s="11" t="s">
        <v>306</v>
      </c>
      <c r="V466" s="21" t="s">
        <v>1</v>
      </c>
    </row>
    <row r="467" spans="1:22" x14ac:dyDescent="0.2">
      <c r="A467" s="27" t="s">
        <v>20</v>
      </c>
      <c r="B467" s="13" t="s">
        <v>1098</v>
      </c>
      <c r="C467" s="14">
        <v>89</v>
      </c>
      <c r="D467" s="14">
        <v>91</v>
      </c>
      <c r="E467" s="14"/>
      <c r="F467" s="14">
        <v>65</v>
      </c>
      <c r="G467" s="14">
        <v>57</v>
      </c>
      <c r="H467" s="14"/>
      <c r="I467" s="14"/>
      <c r="J467" s="14">
        <v>97</v>
      </c>
      <c r="K467" s="14">
        <v>93</v>
      </c>
      <c r="L467" s="14">
        <v>84</v>
      </c>
      <c r="M467" s="14">
        <v>81</v>
      </c>
      <c r="N467" s="14">
        <v>76</v>
      </c>
      <c r="O467" s="13" t="s">
        <v>1</v>
      </c>
      <c r="P467" s="13" t="s">
        <v>1</v>
      </c>
      <c r="Q467" s="13" t="s">
        <v>1</v>
      </c>
      <c r="R467" s="13" t="s">
        <v>1</v>
      </c>
      <c r="S467" s="13" t="s">
        <v>1</v>
      </c>
      <c r="T467" s="13" t="s">
        <v>1</v>
      </c>
      <c r="U467" s="13" t="s">
        <v>306</v>
      </c>
      <c r="V467" s="22" t="s">
        <v>1</v>
      </c>
    </row>
    <row r="468" spans="1:22" x14ac:dyDescent="0.2">
      <c r="A468" s="25" t="s">
        <v>20</v>
      </c>
      <c r="B468" s="11" t="s">
        <v>1099</v>
      </c>
      <c r="C468" s="12">
        <v>14</v>
      </c>
      <c r="D468" s="12">
        <v>10</v>
      </c>
      <c r="E468" s="12"/>
      <c r="F468" s="12">
        <v>11</v>
      </c>
      <c r="G468" s="12">
        <v>11</v>
      </c>
      <c r="H468" s="12">
        <v>12</v>
      </c>
      <c r="I468" s="12">
        <v>13</v>
      </c>
      <c r="J468" s="12">
        <v>10</v>
      </c>
      <c r="K468" s="12">
        <v>10</v>
      </c>
      <c r="L468" s="12">
        <v>11</v>
      </c>
      <c r="M468" s="12">
        <v>14</v>
      </c>
      <c r="N468" s="12">
        <v>18</v>
      </c>
      <c r="O468" s="11" t="s">
        <v>1</v>
      </c>
      <c r="P468" s="11" t="s">
        <v>1</v>
      </c>
      <c r="Q468" s="11" t="s">
        <v>1</v>
      </c>
      <c r="R468" s="11" t="s">
        <v>1</v>
      </c>
      <c r="S468" s="11" t="s">
        <v>1</v>
      </c>
      <c r="T468" s="11" t="s">
        <v>1</v>
      </c>
      <c r="U468" s="11" t="s">
        <v>306</v>
      </c>
      <c r="V468" s="21" t="s">
        <v>1</v>
      </c>
    </row>
    <row r="469" spans="1:22" x14ac:dyDescent="0.2">
      <c r="A469" s="27" t="s">
        <v>20</v>
      </c>
      <c r="B469" s="13" t="s">
        <v>1100</v>
      </c>
      <c r="C469" s="14">
        <v>12</v>
      </c>
      <c r="D469" s="14">
        <v>11</v>
      </c>
      <c r="E469" s="14"/>
      <c r="F469" s="14">
        <v>10</v>
      </c>
      <c r="G469" s="14">
        <v>10</v>
      </c>
      <c r="H469" s="14">
        <v>10</v>
      </c>
      <c r="I469" s="14">
        <v>9</v>
      </c>
      <c r="J469" s="14">
        <v>9</v>
      </c>
      <c r="K469" s="14">
        <v>9</v>
      </c>
      <c r="L469" s="14">
        <v>9</v>
      </c>
      <c r="M469" s="14">
        <v>11</v>
      </c>
      <c r="N469" s="14">
        <v>12</v>
      </c>
      <c r="O469" s="13" t="s">
        <v>1</v>
      </c>
      <c r="P469" s="13" t="s">
        <v>1</v>
      </c>
      <c r="Q469" s="13" t="s">
        <v>1</v>
      </c>
      <c r="R469" s="13" t="s">
        <v>1</v>
      </c>
      <c r="S469" s="13" t="s">
        <v>1</v>
      </c>
      <c r="T469" s="13" t="s">
        <v>1</v>
      </c>
      <c r="U469" s="13" t="s">
        <v>306</v>
      </c>
      <c r="V469" s="22" t="s">
        <v>1</v>
      </c>
    </row>
    <row r="470" spans="1:22" x14ac:dyDescent="0.2">
      <c r="A470" s="25" t="s">
        <v>20</v>
      </c>
      <c r="B470" s="11" t="s">
        <v>1101</v>
      </c>
      <c r="C470" s="12">
        <v>19</v>
      </c>
      <c r="D470" s="12">
        <v>17</v>
      </c>
      <c r="E470" s="12"/>
      <c r="F470" s="12">
        <v>14</v>
      </c>
      <c r="G470" s="12">
        <v>14</v>
      </c>
      <c r="H470" s="12">
        <v>12</v>
      </c>
      <c r="I470" s="12">
        <v>10</v>
      </c>
      <c r="J470" s="12">
        <v>12</v>
      </c>
      <c r="K470" s="12">
        <v>12</v>
      </c>
      <c r="L470" s="12">
        <v>12</v>
      </c>
      <c r="M470" s="12">
        <v>12</v>
      </c>
      <c r="N470" s="12">
        <v>12</v>
      </c>
      <c r="O470" s="11" t="s">
        <v>1</v>
      </c>
      <c r="P470" s="11" t="s">
        <v>1</v>
      </c>
      <c r="Q470" s="11" t="s">
        <v>1</v>
      </c>
      <c r="R470" s="11" t="s">
        <v>1</v>
      </c>
      <c r="S470" s="11" t="s">
        <v>1</v>
      </c>
      <c r="T470" s="11" t="s">
        <v>1</v>
      </c>
      <c r="U470" s="11" t="s">
        <v>306</v>
      </c>
      <c r="V470" s="21" t="s">
        <v>1</v>
      </c>
    </row>
    <row r="471" spans="1:22" x14ac:dyDescent="0.2">
      <c r="A471" s="27" t="s">
        <v>20</v>
      </c>
      <c r="B471" s="13" t="s">
        <v>1103</v>
      </c>
      <c r="C471" s="14"/>
      <c r="D471" s="14">
        <v>33</v>
      </c>
      <c r="E471" s="14"/>
      <c r="F471" s="14">
        <v>32</v>
      </c>
      <c r="G471" s="14">
        <v>32</v>
      </c>
      <c r="H471" s="14">
        <v>30</v>
      </c>
      <c r="I471" s="14">
        <v>29</v>
      </c>
      <c r="J471" s="14">
        <v>28</v>
      </c>
      <c r="K471" s="14">
        <v>29</v>
      </c>
      <c r="L471" s="14">
        <v>29</v>
      </c>
      <c r="M471" s="14">
        <v>29</v>
      </c>
      <c r="N471" s="14">
        <v>30</v>
      </c>
      <c r="O471" s="13" t="s">
        <v>1</v>
      </c>
      <c r="P471" s="13" t="s">
        <v>1</v>
      </c>
      <c r="Q471" s="13" t="s">
        <v>1</v>
      </c>
      <c r="R471" s="13" t="s">
        <v>1</v>
      </c>
      <c r="S471" s="13" t="s">
        <v>1</v>
      </c>
      <c r="T471" s="13" t="s">
        <v>1</v>
      </c>
      <c r="U471" s="13" t="s">
        <v>306</v>
      </c>
      <c r="V471" s="22" t="s">
        <v>1</v>
      </c>
    </row>
    <row r="472" spans="1:22" x14ac:dyDescent="0.2">
      <c r="A472" s="25" t="s">
        <v>20</v>
      </c>
      <c r="B472" s="11" t="s">
        <v>1104</v>
      </c>
      <c r="C472" s="12">
        <v>17</v>
      </c>
      <c r="D472" s="12">
        <v>16</v>
      </c>
      <c r="E472" s="12"/>
      <c r="F472" s="12"/>
      <c r="G472" s="12"/>
      <c r="H472" s="12"/>
      <c r="I472" s="12"/>
      <c r="J472" s="12"/>
      <c r="K472" s="12">
        <v>29</v>
      </c>
      <c r="L472" s="12">
        <v>16</v>
      </c>
      <c r="M472" s="12">
        <v>14</v>
      </c>
      <c r="N472" s="12"/>
      <c r="O472" s="11" t="s">
        <v>1</v>
      </c>
      <c r="P472" s="11" t="s">
        <v>1</v>
      </c>
      <c r="Q472" s="11" t="s">
        <v>1</v>
      </c>
      <c r="R472" s="11" t="s">
        <v>1</v>
      </c>
      <c r="S472" s="11" t="s">
        <v>1</v>
      </c>
      <c r="T472" s="11" t="s">
        <v>1</v>
      </c>
      <c r="U472" s="11" t="s">
        <v>306</v>
      </c>
      <c r="V472" s="21" t="s">
        <v>1</v>
      </c>
    </row>
    <row r="473" spans="1:22" x14ac:dyDescent="0.2">
      <c r="A473" s="27" t="s">
        <v>20</v>
      </c>
      <c r="B473" s="13" t="s">
        <v>1105</v>
      </c>
      <c r="C473" s="14">
        <v>34</v>
      </c>
      <c r="D473" s="14">
        <v>34</v>
      </c>
      <c r="E473" s="14"/>
      <c r="F473" s="14">
        <v>35</v>
      </c>
      <c r="G473" s="14">
        <v>35</v>
      </c>
      <c r="H473" s="14">
        <v>34</v>
      </c>
      <c r="I473" s="14">
        <v>33</v>
      </c>
      <c r="J473" s="14">
        <v>33</v>
      </c>
      <c r="K473" s="14">
        <v>31</v>
      </c>
      <c r="L473" s="14">
        <v>30</v>
      </c>
      <c r="M473" s="14">
        <v>29</v>
      </c>
      <c r="N473" s="14"/>
      <c r="O473" s="13" t="s">
        <v>1</v>
      </c>
      <c r="P473" s="13" t="s">
        <v>1</v>
      </c>
      <c r="Q473" s="13" t="s">
        <v>1</v>
      </c>
      <c r="R473" s="13" t="s">
        <v>1</v>
      </c>
      <c r="S473" s="13" t="s">
        <v>1</v>
      </c>
      <c r="T473" s="13" t="s">
        <v>1</v>
      </c>
      <c r="U473" s="13" t="s">
        <v>306</v>
      </c>
      <c r="V473" s="22" t="s">
        <v>1</v>
      </c>
    </row>
    <row r="474" spans="1:22" x14ac:dyDescent="0.2">
      <c r="A474" s="25" t="s">
        <v>20</v>
      </c>
      <c r="B474" s="11" t="s">
        <v>1106</v>
      </c>
      <c r="C474" s="12"/>
      <c r="D474" s="12">
        <v>30</v>
      </c>
      <c r="E474" s="12"/>
      <c r="F474" s="12">
        <v>28</v>
      </c>
      <c r="G474" s="12">
        <v>27</v>
      </c>
      <c r="H474" s="12">
        <v>25</v>
      </c>
      <c r="I474" s="12">
        <v>25</v>
      </c>
      <c r="J474" s="12">
        <v>23</v>
      </c>
      <c r="K474" s="12">
        <v>24</v>
      </c>
      <c r="L474" s="12">
        <v>23</v>
      </c>
      <c r="M474" s="12">
        <v>25</v>
      </c>
      <c r="N474" s="12">
        <v>27</v>
      </c>
      <c r="O474" s="11" t="s">
        <v>1</v>
      </c>
      <c r="P474" s="11" t="s">
        <v>1</v>
      </c>
      <c r="Q474" s="11" t="s">
        <v>1</v>
      </c>
      <c r="R474" s="11" t="s">
        <v>1</v>
      </c>
      <c r="S474" s="11" t="s">
        <v>1</v>
      </c>
      <c r="T474" s="11" t="s">
        <v>1</v>
      </c>
      <c r="U474" s="11" t="s">
        <v>306</v>
      </c>
      <c r="V474" s="21" t="s">
        <v>1</v>
      </c>
    </row>
    <row r="475" spans="1:22" x14ac:dyDescent="0.2">
      <c r="A475" s="27" t="s">
        <v>20</v>
      </c>
      <c r="B475" s="13" t="s">
        <v>1107</v>
      </c>
      <c r="C475" s="14"/>
      <c r="D475" s="14">
        <v>24</v>
      </c>
      <c r="E475" s="14"/>
      <c r="F475" s="14">
        <v>22</v>
      </c>
      <c r="G475" s="14">
        <v>20</v>
      </c>
      <c r="H475" s="14">
        <v>20</v>
      </c>
      <c r="I475" s="14">
        <v>20</v>
      </c>
      <c r="J475" s="14">
        <v>17</v>
      </c>
      <c r="K475" s="14">
        <v>18</v>
      </c>
      <c r="L475" s="14">
        <v>17</v>
      </c>
      <c r="M475" s="14">
        <v>21</v>
      </c>
      <c r="N475" s="14">
        <v>23</v>
      </c>
      <c r="O475" s="13" t="s">
        <v>1</v>
      </c>
      <c r="P475" s="13" t="s">
        <v>1</v>
      </c>
      <c r="Q475" s="13" t="s">
        <v>1</v>
      </c>
      <c r="R475" s="13" t="s">
        <v>1</v>
      </c>
      <c r="S475" s="13" t="s">
        <v>1</v>
      </c>
      <c r="T475" s="13" t="s">
        <v>1</v>
      </c>
      <c r="U475" s="13" t="s">
        <v>306</v>
      </c>
      <c r="V475" s="22" t="s">
        <v>1</v>
      </c>
    </row>
    <row r="476" spans="1:22" x14ac:dyDescent="0.2">
      <c r="A476" s="25" t="s">
        <v>20</v>
      </c>
      <c r="B476" s="11" t="s">
        <v>1108</v>
      </c>
      <c r="C476" s="12"/>
      <c r="D476" s="12"/>
      <c r="E476" s="12"/>
      <c r="F476" s="12"/>
      <c r="G476" s="12"/>
      <c r="H476" s="12"/>
      <c r="I476" s="12"/>
      <c r="J476" s="12"/>
      <c r="K476" s="12"/>
      <c r="L476" s="12"/>
      <c r="M476" s="12"/>
      <c r="N476" s="12"/>
      <c r="O476" s="11" t="s">
        <v>1</v>
      </c>
      <c r="P476" s="11" t="s">
        <v>1</v>
      </c>
      <c r="Q476" s="11" t="s">
        <v>1</v>
      </c>
      <c r="R476" s="11" t="s">
        <v>1</v>
      </c>
      <c r="S476" s="11" t="s">
        <v>1</v>
      </c>
      <c r="T476" s="11" t="s">
        <v>1</v>
      </c>
      <c r="U476" s="11" t="s">
        <v>306</v>
      </c>
      <c r="V476" s="21" t="s">
        <v>1</v>
      </c>
    </row>
    <row r="477" spans="1:22" x14ac:dyDescent="0.2">
      <c r="A477" s="27" t="s">
        <v>21</v>
      </c>
      <c r="B477" s="13" t="s">
        <v>1109</v>
      </c>
      <c r="C477" s="14"/>
      <c r="D477" s="14"/>
      <c r="E477" s="14"/>
      <c r="F477" s="14"/>
      <c r="G477" s="14"/>
      <c r="H477" s="14"/>
      <c r="I477" s="14"/>
      <c r="J477" s="14"/>
      <c r="K477" s="14"/>
      <c r="L477" s="14"/>
      <c r="M477" s="14"/>
      <c r="N477" s="14"/>
      <c r="O477" s="13" t="s">
        <v>1</v>
      </c>
      <c r="P477" s="13" t="s">
        <v>1</v>
      </c>
      <c r="Q477" s="13" t="s">
        <v>1</v>
      </c>
      <c r="R477" s="13" t="s">
        <v>1</v>
      </c>
      <c r="S477" s="13" t="s">
        <v>1</v>
      </c>
      <c r="T477" s="13" t="s">
        <v>1</v>
      </c>
      <c r="U477" s="13" t="s">
        <v>306</v>
      </c>
      <c r="V477" s="22" t="s">
        <v>1</v>
      </c>
    </row>
    <row r="478" spans="1:22" x14ac:dyDescent="0.2">
      <c r="A478" s="25" t="s">
        <v>21</v>
      </c>
      <c r="B478" s="11" t="s">
        <v>1110</v>
      </c>
      <c r="C478" s="12"/>
      <c r="D478" s="12"/>
      <c r="E478" s="12"/>
      <c r="F478" s="12"/>
      <c r="G478" s="12"/>
      <c r="H478" s="12"/>
      <c r="I478" s="12"/>
      <c r="J478" s="12"/>
      <c r="K478" s="12"/>
      <c r="L478" s="12">
        <v>60.140009999999997</v>
      </c>
      <c r="M478" s="12"/>
      <c r="N478" s="12"/>
      <c r="O478" s="11" t="s">
        <v>1</v>
      </c>
      <c r="P478" s="11" t="s">
        <v>1</v>
      </c>
      <c r="Q478" s="11" t="s">
        <v>1</v>
      </c>
      <c r="R478" s="11" t="s">
        <v>1</v>
      </c>
      <c r="S478" s="11" t="s">
        <v>1</v>
      </c>
      <c r="T478" s="11" t="s">
        <v>1</v>
      </c>
      <c r="U478" s="11" t="s">
        <v>306</v>
      </c>
      <c r="V478" s="21" t="s">
        <v>1</v>
      </c>
    </row>
    <row r="479" spans="1:22" x14ac:dyDescent="0.2">
      <c r="A479" s="27" t="s">
        <v>21</v>
      </c>
      <c r="B479" s="13" t="s">
        <v>1092</v>
      </c>
      <c r="C479" s="14"/>
      <c r="D479" s="14"/>
      <c r="E479" s="14"/>
      <c r="F479" s="14"/>
      <c r="G479" s="14"/>
      <c r="H479" s="14"/>
      <c r="I479" s="14"/>
      <c r="J479" s="14"/>
      <c r="K479" s="14"/>
      <c r="L479" s="14"/>
      <c r="M479" s="14"/>
      <c r="N479" s="14"/>
      <c r="O479" s="13"/>
      <c r="P479" s="13"/>
      <c r="Q479" s="13"/>
      <c r="R479" s="13"/>
      <c r="S479" s="13"/>
      <c r="T479" s="13"/>
      <c r="U479" s="13"/>
      <c r="V479" s="22"/>
    </row>
    <row r="480" spans="1:22" x14ac:dyDescent="0.2">
      <c r="A480" s="25" t="s">
        <v>21</v>
      </c>
      <c r="B480" s="11" t="s">
        <v>1093</v>
      </c>
      <c r="C480" s="12"/>
      <c r="D480" s="12"/>
      <c r="E480" s="12"/>
      <c r="F480" s="12"/>
      <c r="G480" s="12"/>
      <c r="H480" s="12"/>
      <c r="I480" s="12"/>
      <c r="J480" s="12"/>
      <c r="K480" s="12"/>
      <c r="L480" s="12"/>
      <c r="M480" s="12"/>
      <c r="N480" s="12"/>
      <c r="O480" s="11"/>
      <c r="P480" s="11"/>
      <c r="Q480" s="11"/>
      <c r="R480" s="11"/>
      <c r="S480" s="11"/>
      <c r="T480" s="11"/>
      <c r="U480" s="11"/>
      <c r="V480" s="21"/>
    </row>
    <row r="481" spans="1:22" x14ac:dyDescent="0.2">
      <c r="A481" s="27" t="s">
        <v>21</v>
      </c>
      <c r="B481" s="13" t="s">
        <v>1094</v>
      </c>
      <c r="C481" s="14"/>
      <c r="D481" s="14"/>
      <c r="E481" s="14"/>
      <c r="F481" s="14"/>
      <c r="G481" s="14"/>
      <c r="H481" s="14"/>
      <c r="I481" s="14"/>
      <c r="J481" s="14"/>
      <c r="K481" s="14"/>
      <c r="L481" s="14"/>
      <c r="M481" s="14"/>
      <c r="N481" s="14"/>
      <c r="O481" s="13"/>
      <c r="P481" s="13"/>
      <c r="Q481" s="13"/>
      <c r="R481" s="13"/>
      <c r="S481" s="13"/>
      <c r="T481" s="13"/>
      <c r="U481" s="13"/>
      <c r="V481" s="22"/>
    </row>
    <row r="482" spans="1:22" x14ac:dyDescent="0.2">
      <c r="A482" s="25" t="s">
        <v>21</v>
      </c>
      <c r="B482" s="11" t="s">
        <v>1095</v>
      </c>
      <c r="C482" s="12"/>
      <c r="D482" s="12"/>
      <c r="E482" s="12"/>
      <c r="F482" s="12"/>
      <c r="G482" s="12"/>
      <c r="H482" s="12"/>
      <c r="I482" s="12"/>
      <c r="J482" s="12"/>
      <c r="K482" s="12"/>
      <c r="L482" s="12"/>
      <c r="M482" s="12"/>
      <c r="N482" s="12"/>
      <c r="O482" s="11"/>
      <c r="P482" s="11"/>
      <c r="Q482" s="11"/>
      <c r="R482" s="11"/>
      <c r="S482" s="11"/>
      <c r="T482" s="11"/>
      <c r="U482" s="11"/>
      <c r="V482" s="21"/>
    </row>
    <row r="483" spans="1:22" x14ac:dyDescent="0.2">
      <c r="A483" s="27" t="s">
        <v>21</v>
      </c>
      <c r="B483" s="13" t="s">
        <v>1088</v>
      </c>
      <c r="C483" s="14"/>
      <c r="D483" s="14"/>
      <c r="E483" s="14"/>
      <c r="F483" s="14"/>
      <c r="G483" s="14"/>
      <c r="H483" s="14"/>
      <c r="I483" s="14"/>
      <c r="J483" s="14"/>
      <c r="K483" s="14"/>
      <c r="L483" s="14"/>
      <c r="M483" s="14"/>
      <c r="N483" s="14"/>
      <c r="O483" s="13"/>
      <c r="P483" s="13"/>
      <c r="Q483" s="13"/>
      <c r="R483" s="13"/>
      <c r="S483" s="13"/>
      <c r="T483" s="13"/>
      <c r="U483" s="13"/>
      <c r="V483" s="22"/>
    </row>
    <row r="484" spans="1:22" x14ac:dyDescent="0.2">
      <c r="A484" s="25" t="s">
        <v>21</v>
      </c>
      <c r="B484" s="11" t="s">
        <v>1089</v>
      </c>
      <c r="C484" s="12"/>
      <c r="D484" s="12"/>
      <c r="E484" s="12"/>
      <c r="F484" s="12"/>
      <c r="G484" s="12"/>
      <c r="H484" s="12"/>
      <c r="I484" s="12"/>
      <c r="J484" s="12"/>
      <c r="K484" s="12"/>
      <c r="L484" s="12"/>
      <c r="M484" s="12"/>
      <c r="N484" s="12"/>
      <c r="O484" s="11"/>
      <c r="P484" s="11"/>
      <c r="Q484" s="11"/>
      <c r="R484" s="11"/>
      <c r="S484" s="11"/>
      <c r="T484" s="11"/>
      <c r="U484" s="11"/>
      <c r="V484" s="21"/>
    </row>
    <row r="485" spans="1:22" x14ac:dyDescent="0.2">
      <c r="A485" s="27" t="s">
        <v>21</v>
      </c>
      <c r="B485" s="13" t="s">
        <v>1090</v>
      </c>
      <c r="C485" s="14"/>
      <c r="D485" s="14"/>
      <c r="E485" s="14"/>
      <c r="F485" s="14"/>
      <c r="G485" s="14"/>
      <c r="H485" s="14"/>
      <c r="I485" s="14"/>
      <c r="J485" s="14"/>
      <c r="K485" s="14"/>
      <c r="L485" s="14"/>
      <c r="M485" s="14"/>
      <c r="N485" s="14"/>
      <c r="O485" s="13"/>
      <c r="P485" s="13"/>
      <c r="Q485" s="13"/>
      <c r="R485" s="13"/>
      <c r="S485" s="13"/>
      <c r="T485" s="13"/>
      <c r="U485" s="13"/>
      <c r="V485" s="22"/>
    </row>
    <row r="486" spans="1:22" x14ac:dyDescent="0.2">
      <c r="A486" s="25" t="s">
        <v>21</v>
      </c>
      <c r="B486" s="11" t="s">
        <v>1091</v>
      </c>
      <c r="C486" s="12"/>
      <c r="D486" s="12"/>
      <c r="E486" s="12"/>
      <c r="F486" s="12"/>
      <c r="G486" s="12"/>
      <c r="H486" s="12"/>
      <c r="I486" s="12"/>
      <c r="J486" s="12"/>
      <c r="K486" s="12"/>
      <c r="L486" s="12"/>
      <c r="M486" s="12"/>
      <c r="N486" s="12"/>
      <c r="O486" s="11"/>
      <c r="P486" s="11"/>
      <c r="Q486" s="11"/>
      <c r="R486" s="11"/>
      <c r="S486" s="11"/>
      <c r="T486" s="11"/>
      <c r="U486" s="11"/>
      <c r="V486" s="21"/>
    </row>
    <row r="487" spans="1:22" x14ac:dyDescent="0.2">
      <c r="A487" s="27" t="s">
        <v>21</v>
      </c>
      <c r="B487" s="13" t="s">
        <v>1096</v>
      </c>
      <c r="C487" s="14"/>
      <c r="D487" s="14"/>
      <c r="E487" s="14"/>
      <c r="F487" s="14"/>
      <c r="G487" s="14"/>
      <c r="H487" s="14"/>
      <c r="I487" s="14"/>
      <c r="J487" s="14"/>
      <c r="K487" s="14"/>
      <c r="L487" s="14"/>
      <c r="M487" s="14"/>
      <c r="N487" s="14"/>
      <c r="O487" s="13"/>
      <c r="P487" s="13"/>
      <c r="Q487" s="13"/>
      <c r="R487" s="13"/>
      <c r="S487" s="13"/>
      <c r="T487" s="13"/>
      <c r="U487" s="13"/>
      <c r="V487" s="22"/>
    </row>
    <row r="488" spans="1:22" x14ac:dyDescent="0.2">
      <c r="A488" s="25" t="s">
        <v>21</v>
      </c>
      <c r="B488" s="11" t="s">
        <v>293</v>
      </c>
      <c r="C488" s="12"/>
      <c r="D488" s="12"/>
      <c r="E488" s="12"/>
      <c r="F488" s="12"/>
      <c r="G488" s="12"/>
      <c r="H488" s="12"/>
      <c r="I488" s="12"/>
      <c r="J488" s="12"/>
      <c r="K488" s="12"/>
      <c r="L488" s="12"/>
      <c r="M488" s="12"/>
      <c r="N488" s="12"/>
      <c r="O488" s="11" t="s">
        <v>1</v>
      </c>
      <c r="P488" s="11" t="s">
        <v>1</v>
      </c>
      <c r="Q488" s="11" t="s">
        <v>1</v>
      </c>
      <c r="R488" s="11" t="s">
        <v>1</v>
      </c>
      <c r="S488" s="11" t="s">
        <v>1</v>
      </c>
      <c r="T488" s="11" t="s">
        <v>1</v>
      </c>
      <c r="U488" s="11" t="s">
        <v>306</v>
      </c>
      <c r="V488" s="21" t="s">
        <v>1</v>
      </c>
    </row>
    <row r="489" spans="1:22" x14ac:dyDescent="0.2">
      <c r="A489" s="27" t="s">
        <v>21</v>
      </c>
      <c r="B489" s="13" t="s">
        <v>308</v>
      </c>
      <c r="C489" s="14"/>
      <c r="D489" s="14">
        <v>70.227000000000004</v>
      </c>
      <c r="E489" s="14">
        <v>36.700000000000003</v>
      </c>
      <c r="F489" s="14">
        <v>25.483000000000001</v>
      </c>
      <c r="G489" s="14">
        <v>31.138999999999999</v>
      </c>
      <c r="H489" s="14">
        <v>23.06</v>
      </c>
      <c r="I489" s="14">
        <v>26.789000000000001</v>
      </c>
      <c r="J489" s="14">
        <v>13.303000000000001</v>
      </c>
      <c r="K489" s="14">
        <v>43.344000000000001</v>
      </c>
      <c r="L489" s="14">
        <v>53.115000000000002</v>
      </c>
      <c r="M489" s="14">
        <v>24.056000000000001</v>
      </c>
      <c r="N489" s="14"/>
      <c r="O489" s="13" t="s">
        <v>1</v>
      </c>
      <c r="P489" s="13" t="s">
        <v>1</v>
      </c>
      <c r="Q489" s="13" t="s">
        <v>1</v>
      </c>
      <c r="R489" s="13" t="s">
        <v>1</v>
      </c>
      <c r="S489" s="13" t="s">
        <v>1</v>
      </c>
      <c r="T489" s="13" t="s">
        <v>1</v>
      </c>
      <c r="U489" s="13" t="s">
        <v>306</v>
      </c>
      <c r="V489" s="22" t="s">
        <v>1</v>
      </c>
    </row>
    <row r="490" spans="1:22" x14ac:dyDescent="0.2">
      <c r="A490" s="25" t="s">
        <v>21</v>
      </c>
      <c r="B490" s="11" t="s">
        <v>1102</v>
      </c>
      <c r="C490" s="12"/>
      <c r="D490" s="12"/>
      <c r="E490" s="12"/>
      <c r="F490" s="12"/>
      <c r="G490" s="12"/>
      <c r="H490" s="12"/>
      <c r="I490" s="12"/>
      <c r="J490" s="12"/>
      <c r="K490" s="12"/>
      <c r="L490" s="12"/>
      <c r="M490" s="12"/>
      <c r="N490" s="12"/>
      <c r="O490" s="11"/>
      <c r="P490" s="11"/>
      <c r="Q490" s="11"/>
      <c r="R490" s="11"/>
      <c r="S490" s="11"/>
      <c r="T490" s="11"/>
      <c r="U490" s="11"/>
      <c r="V490" s="21"/>
    </row>
    <row r="491" spans="1:22" x14ac:dyDescent="0.2">
      <c r="A491" s="27" t="s">
        <v>21</v>
      </c>
      <c r="B491" s="13" t="s">
        <v>1097</v>
      </c>
      <c r="C491" s="14"/>
      <c r="D491" s="14"/>
      <c r="E491" s="14"/>
      <c r="F491" s="14"/>
      <c r="G491" s="14"/>
      <c r="H491" s="14"/>
      <c r="I491" s="14">
        <v>6</v>
      </c>
      <c r="J491" s="14"/>
      <c r="K491" s="14">
        <v>6</v>
      </c>
      <c r="L491" s="14">
        <v>7</v>
      </c>
      <c r="M491" s="14">
        <v>7</v>
      </c>
      <c r="N491" s="14"/>
      <c r="O491" s="13" t="s">
        <v>1</v>
      </c>
      <c r="P491" s="13" t="s">
        <v>1</v>
      </c>
      <c r="Q491" s="13" t="s">
        <v>1</v>
      </c>
      <c r="R491" s="13" t="s">
        <v>1</v>
      </c>
      <c r="S491" s="13" t="s">
        <v>1</v>
      </c>
      <c r="T491" s="13" t="s">
        <v>1</v>
      </c>
      <c r="U491" s="13" t="s">
        <v>306</v>
      </c>
      <c r="V491" s="22" t="s">
        <v>1</v>
      </c>
    </row>
    <row r="492" spans="1:22" x14ac:dyDescent="0.2">
      <c r="A492" s="25" t="s">
        <v>21</v>
      </c>
      <c r="B492" s="11" t="s">
        <v>1098</v>
      </c>
      <c r="C492" s="12"/>
      <c r="D492" s="12"/>
      <c r="E492" s="12"/>
      <c r="F492" s="12"/>
      <c r="G492" s="12"/>
      <c r="H492" s="12"/>
      <c r="I492" s="12">
        <v>24</v>
      </c>
      <c r="J492" s="12"/>
      <c r="K492" s="12">
        <v>25</v>
      </c>
      <c r="L492" s="12">
        <v>25</v>
      </c>
      <c r="M492" s="12">
        <v>25</v>
      </c>
      <c r="N492" s="12"/>
      <c r="O492" s="11" t="s">
        <v>1</v>
      </c>
      <c r="P492" s="11" t="s">
        <v>1</v>
      </c>
      <c r="Q492" s="11" t="s">
        <v>1</v>
      </c>
      <c r="R492" s="11" t="s">
        <v>1</v>
      </c>
      <c r="S492" s="11" t="s">
        <v>1</v>
      </c>
      <c r="T492" s="11" t="s">
        <v>1</v>
      </c>
      <c r="U492" s="11" t="s">
        <v>306</v>
      </c>
      <c r="V492" s="21" t="s">
        <v>1</v>
      </c>
    </row>
    <row r="493" spans="1:22" x14ac:dyDescent="0.2">
      <c r="A493" s="27" t="s">
        <v>21</v>
      </c>
      <c r="B493" s="13" t="s">
        <v>1099</v>
      </c>
      <c r="C493" s="14"/>
      <c r="D493" s="14"/>
      <c r="E493" s="14"/>
      <c r="F493" s="14"/>
      <c r="G493" s="14"/>
      <c r="H493" s="14"/>
      <c r="I493" s="14">
        <v>8</v>
      </c>
      <c r="J493" s="14"/>
      <c r="K493" s="14">
        <v>9</v>
      </c>
      <c r="L493" s="14">
        <v>9</v>
      </c>
      <c r="M493" s="14">
        <v>9</v>
      </c>
      <c r="N493" s="14"/>
      <c r="O493" s="13" t="s">
        <v>1</v>
      </c>
      <c r="P493" s="13" t="s">
        <v>1</v>
      </c>
      <c r="Q493" s="13" t="s">
        <v>1</v>
      </c>
      <c r="R493" s="13" t="s">
        <v>1</v>
      </c>
      <c r="S493" s="13" t="s">
        <v>1</v>
      </c>
      <c r="T493" s="13" t="s">
        <v>1</v>
      </c>
      <c r="U493" s="13" t="s">
        <v>306</v>
      </c>
      <c r="V493" s="22" t="s">
        <v>1</v>
      </c>
    </row>
    <row r="494" spans="1:22" x14ac:dyDescent="0.2">
      <c r="A494" s="25" t="s">
        <v>21</v>
      </c>
      <c r="B494" s="11" t="s">
        <v>1100</v>
      </c>
      <c r="C494" s="12"/>
      <c r="D494" s="12"/>
      <c r="E494" s="12"/>
      <c r="F494" s="12"/>
      <c r="G494" s="12"/>
      <c r="H494" s="12"/>
      <c r="I494" s="12">
        <v>7</v>
      </c>
      <c r="J494" s="12"/>
      <c r="K494" s="12">
        <v>7</v>
      </c>
      <c r="L494" s="12">
        <v>7</v>
      </c>
      <c r="M494" s="12">
        <v>8</v>
      </c>
      <c r="N494" s="12"/>
      <c r="O494" s="11" t="s">
        <v>1</v>
      </c>
      <c r="P494" s="11" t="s">
        <v>1</v>
      </c>
      <c r="Q494" s="11" t="s">
        <v>1</v>
      </c>
      <c r="R494" s="11" t="s">
        <v>1</v>
      </c>
      <c r="S494" s="11" t="s">
        <v>1</v>
      </c>
      <c r="T494" s="11" t="s">
        <v>1</v>
      </c>
      <c r="U494" s="11" t="s">
        <v>306</v>
      </c>
      <c r="V494" s="21" t="s">
        <v>1</v>
      </c>
    </row>
    <row r="495" spans="1:22" x14ac:dyDescent="0.2">
      <c r="A495" s="27" t="s">
        <v>21</v>
      </c>
      <c r="B495" s="13" t="s">
        <v>1101</v>
      </c>
      <c r="C495" s="14"/>
      <c r="D495" s="14"/>
      <c r="E495" s="14"/>
      <c r="F495" s="14"/>
      <c r="G495" s="14"/>
      <c r="H495" s="14"/>
      <c r="I495" s="14">
        <v>8</v>
      </c>
      <c r="J495" s="14"/>
      <c r="K495" s="14">
        <v>8</v>
      </c>
      <c r="L495" s="14">
        <v>9</v>
      </c>
      <c r="M495" s="14">
        <v>9</v>
      </c>
      <c r="N495" s="14"/>
      <c r="O495" s="13" t="s">
        <v>1</v>
      </c>
      <c r="P495" s="13" t="s">
        <v>1</v>
      </c>
      <c r="Q495" s="13" t="s">
        <v>1</v>
      </c>
      <c r="R495" s="13" t="s">
        <v>1</v>
      </c>
      <c r="S495" s="13" t="s">
        <v>1</v>
      </c>
      <c r="T495" s="13" t="s">
        <v>1</v>
      </c>
      <c r="U495" s="13" t="s">
        <v>306</v>
      </c>
      <c r="V495" s="22" t="s">
        <v>1</v>
      </c>
    </row>
    <row r="496" spans="1:22" x14ac:dyDescent="0.2">
      <c r="A496" s="25" t="s">
        <v>21</v>
      </c>
      <c r="B496" s="11" t="s">
        <v>1103</v>
      </c>
      <c r="C496" s="12"/>
      <c r="D496" s="12">
        <v>16</v>
      </c>
      <c r="E496" s="12"/>
      <c r="F496" s="12"/>
      <c r="G496" s="12"/>
      <c r="H496" s="12"/>
      <c r="I496" s="12"/>
      <c r="J496" s="12"/>
      <c r="K496" s="12">
        <v>17</v>
      </c>
      <c r="L496" s="12">
        <v>17</v>
      </c>
      <c r="M496" s="12">
        <v>17</v>
      </c>
      <c r="N496" s="12"/>
      <c r="O496" s="11" t="s">
        <v>1</v>
      </c>
      <c r="P496" s="11" t="s">
        <v>1</v>
      </c>
      <c r="Q496" s="11" t="s">
        <v>1</v>
      </c>
      <c r="R496" s="11" t="s">
        <v>1</v>
      </c>
      <c r="S496" s="11" t="s">
        <v>1</v>
      </c>
      <c r="T496" s="11" t="s">
        <v>1</v>
      </c>
      <c r="U496" s="11" t="s">
        <v>306</v>
      </c>
      <c r="V496" s="21" t="s">
        <v>1</v>
      </c>
    </row>
    <row r="497" spans="1:22" x14ac:dyDescent="0.2">
      <c r="A497" s="27" t="s">
        <v>21</v>
      </c>
      <c r="B497" s="13" t="s">
        <v>1104</v>
      </c>
      <c r="C497" s="14">
        <v>31</v>
      </c>
      <c r="D497" s="14"/>
      <c r="E497" s="14">
        <v>30</v>
      </c>
      <c r="F497" s="14"/>
      <c r="G497" s="14"/>
      <c r="H497" s="14"/>
      <c r="I497" s="14"/>
      <c r="J497" s="14"/>
      <c r="K497" s="14">
        <v>27</v>
      </c>
      <c r="L497" s="14">
        <v>26</v>
      </c>
      <c r="M497" s="14">
        <v>26</v>
      </c>
      <c r="N497" s="14"/>
      <c r="O497" s="13" t="s">
        <v>1</v>
      </c>
      <c r="P497" s="13" t="s">
        <v>1</v>
      </c>
      <c r="Q497" s="13" t="s">
        <v>1</v>
      </c>
      <c r="R497" s="13" t="s">
        <v>1</v>
      </c>
      <c r="S497" s="13" t="s">
        <v>1</v>
      </c>
      <c r="T497" s="13" t="s">
        <v>1</v>
      </c>
      <c r="U497" s="13" t="s">
        <v>306</v>
      </c>
      <c r="V497" s="22" t="s">
        <v>1</v>
      </c>
    </row>
    <row r="498" spans="1:22" x14ac:dyDescent="0.2">
      <c r="A498" s="25" t="s">
        <v>21</v>
      </c>
      <c r="B498" s="11" t="s">
        <v>1105</v>
      </c>
      <c r="C498" s="12"/>
      <c r="D498" s="12">
        <v>27</v>
      </c>
      <c r="E498" s="12">
        <v>28</v>
      </c>
      <c r="F498" s="12"/>
      <c r="G498" s="12"/>
      <c r="H498" s="12"/>
      <c r="I498" s="12"/>
      <c r="J498" s="12"/>
      <c r="K498" s="12">
        <v>23</v>
      </c>
      <c r="L498" s="12">
        <v>24</v>
      </c>
      <c r="M498" s="12">
        <v>24</v>
      </c>
      <c r="N498" s="12"/>
      <c r="O498" s="11" t="s">
        <v>1</v>
      </c>
      <c r="P498" s="11" t="s">
        <v>1</v>
      </c>
      <c r="Q498" s="11" t="s">
        <v>1</v>
      </c>
      <c r="R498" s="11" t="s">
        <v>1</v>
      </c>
      <c r="S498" s="11" t="s">
        <v>1</v>
      </c>
      <c r="T498" s="11" t="s">
        <v>1</v>
      </c>
      <c r="U498" s="11" t="s">
        <v>306</v>
      </c>
      <c r="V498" s="21" t="s">
        <v>1</v>
      </c>
    </row>
    <row r="499" spans="1:22" x14ac:dyDescent="0.2">
      <c r="A499" s="27" t="s">
        <v>21</v>
      </c>
      <c r="B499" s="13" t="s">
        <v>1106</v>
      </c>
      <c r="C499" s="14"/>
      <c r="D499" s="14">
        <v>12</v>
      </c>
      <c r="E499" s="14"/>
      <c r="F499" s="14"/>
      <c r="G499" s="14"/>
      <c r="H499" s="14"/>
      <c r="I499" s="14"/>
      <c r="J499" s="14"/>
      <c r="K499" s="14">
        <v>15</v>
      </c>
      <c r="L499" s="14">
        <v>15</v>
      </c>
      <c r="M499" s="14">
        <v>15</v>
      </c>
      <c r="N499" s="14"/>
      <c r="O499" s="13" t="s">
        <v>1</v>
      </c>
      <c r="P499" s="13" t="s">
        <v>1</v>
      </c>
      <c r="Q499" s="13" t="s">
        <v>1</v>
      </c>
      <c r="R499" s="13" t="s">
        <v>1</v>
      </c>
      <c r="S499" s="13" t="s">
        <v>1</v>
      </c>
      <c r="T499" s="13" t="s">
        <v>1</v>
      </c>
      <c r="U499" s="13" t="s">
        <v>306</v>
      </c>
      <c r="V499" s="22" t="s">
        <v>1</v>
      </c>
    </row>
    <row r="500" spans="1:22" x14ac:dyDescent="0.2">
      <c r="A500" s="25" t="s">
        <v>21</v>
      </c>
      <c r="B500" s="11" t="s">
        <v>1107</v>
      </c>
      <c r="C500" s="12"/>
      <c r="D500" s="12">
        <v>8</v>
      </c>
      <c r="E500" s="12">
        <v>9</v>
      </c>
      <c r="F500" s="12"/>
      <c r="G500" s="12"/>
      <c r="H500" s="12"/>
      <c r="I500" s="12"/>
      <c r="J500" s="12"/>
      <c r="K500" s="12">
        <v>13</v>
      </c>
      <c r="L500" s="12">
        <v>13</v>
      </c>
      <c r="M500" s="12">
        <v>13</v>
      </c>
      <c r="N500" s="12"/>
      <c r="O500" s="11" t="s">
        <v>1</v>
      </c>
      <c r="P500" s="11" t="s">
        <v>1</v>
      </c>
      <c r="Q500" s="11" t="s">
        <v>1</v>
      </c>
      <c r="R500" s="11" t="s">
        <v>1</v>
      </c>
      <c r="S500" s="11" t="s">
        <v>1</v>
      </c>
      <c r="T500" s="11" t="s">
        <v>1</v>
      </c>
      <c r="U500" s="11" t="s">
        <v>306</v>
      </c>
      <c r="V500" s="21" t="s">
        <v>1</v>
      </c>
    </row>
    <row r="501" spans="1:22" x14ac:dyDescent="0.2">
      <c r="A501" s="27" t="s">
        <v>21</v>
      </c>
      <c r="B501" s="13" t="s">
        <v>1108</v>
      </c>
      <c r="C501" s="14">
        <v>15.32052485</v>
      </c>
      <c r="D501" s="14">
        <v>15.66136058</v>
      </c>
      <c r="E501" s="14">
        <v>14.13007625</v>
      </c>
      <c r="F501" s="14">
        <v>14.008635399999999</v>
      </c>
      <c r="G501" s="14">
        <v>12.38490476</v>
      </c>
      <c r="H501" s="14">
        <v>13.49806493</v>
      </c>
      <c r="I501" s="14">
        <v>12.22014085</v>
      </c>
      <c r="J501" s="14">
        <v>12.5192111</v>
      </c>
      <c r="K501" s="14"/>
      <c r="L501" s="14"/>
      <c r="M501" s="14"/>
      <c r="N501" s="14"/>
      <c r="O501" s="13" t="s">
        <v>1</v>
      </c>
      <c r="P501" s="13" t="s">
        <v>1</v>
      </c>
      <c r="Q501" s="13" t="s">
        <v>1</v>
      </c>
      <c r="R501" s="13" t="s">
        <v>1</v>
      </c>
      <c r="S501" s="13" t="s">
        <v>1</v>
      </c>
      <c r="T501" s="13" t="s">
        <v>1</v>
      </c>
      <c r="U501" s="13" t="s">
        <v>306</v>
      </c>
      <c r="V501" s="22" t="s">
        <v>1</v>
      </c>
    </row>
    <row r="502" spans="1:22" x14ac:dyDescent="0.2">
      <c r="A502" s="25" t="s">
        <v>22</v>
      </c>
      <c r="B502" s="11" t="s">
        <v>1109</v>
      </c>
      <c r="C502" s="12">
        <v>55.53237</v>
      </c>
      <c r="D502" s="12"/>
      <c r="E502" s="12"/>
      <c r="F502" s="12"/>
      <c r="G502" s="12"/>
      <c r="H502" s="12"/>
      <c r="I502" s="12"/>
      <c r="J502" s="12"/>
      <c r="K502" s="12"/>
      <c r="L502" s="12"/>
      <c r="M502" s="12"/>
      <c r="N502" s="12"/>
      <c r="O502" s="11" t="s">
        <v>1</v>
      </c>
      <c r="P502" s="11" t="s">
        <v>1</v>
      </c>
      <c r="Q502" s="11" t="s">
        <v>1</v>
      </c>
      <c r="R502" s="11" t="s">
        <v>1</v>
      </c>
      <c r="S502" s="11" t="s">
        <v>1</v>
      </c>
      <c r="T502" s="11" t="s">
        <v>1</v>
      </c>
      <c r="U502" s="11" t="s">
        <v>304</v>
      </c>
      <c r="V502" s="21" t="s">
        <v>1</v>
      </c>
    </row>
    <row r="503" spans="1:22" x14ac:dyDescent="0.2">
      <c r="A503" s="27" t="s">
        <v>22</v>
      </c>
      <c r="B503" s="13" t="s">
        <v>1110</v>
      </c>
      <c r="C503" s="14">
        <v>58.265410000000003</v>
      </c>
      <c r="D503" s="14"/>
      <c r="E503" s="14"/>
      <c r="F503" s="14"/>
      <c r="G503" s="14"/>
      <c r="H503" s="14"/>
      <c r="I503" s="14"/>
      <c r="J503" s="14"/>
      <c r="K503" s="14"/>
      <c r="L503" s="14"/>
      <c r="M503" s="14"/>
      <c r="N503" s="14"/>
      <c r="O503" s="13" t="s">
        <v>1</v>
      </c>
      <c r="P503" s="13" t="s">
        <v>1</v>
      </c>
      <c r="Q503" s="13" t="s">
        <v>1</v>
      </c>
      <c r="R503" s="13" t="s">
        <v>1</v>
      </c>
      <c r="S503" s="13" t="s">
        <v>1</v>
      </c>
      <c r="T503" s="13" t="s">
        <v>1</v>
      </c>
      <c r="U503" s="13" t="s">
        <v>304</v>
      </c>
      <c r="V503" s="22" t="s">
        <v>1</v>
      </c>
    </row>
    <row r="504" spans="1:22" x14ac:dyDescent="0.2">
      <c r="A504" s="25" t="s">
        <v>22</v>
      </c>
      <c r="B504" s="11" t="s">
        <v>1092</v>
      </c>
      <c r="C504" s="12">
        <v>14.492889999999999</v>
      </c>
      <c r="D504" s="12">
        <v>16.782509999999998</v>
      </c>
      <c r="E504" s="12">
        <v>17.220859999999998</v>
      </c>
      <c r="F504" s="12"/>
      <c r="G504" s="12">
        <v>21.57704</v>
      </c>
      <c r="H504" s="12">
        <v>21.703790000000001</v>
      </c>
      <c r="I504" s="12">
        <v>21.564360000000001</v>
      </c>
      <c r="J504" s="12">
        <v>20.627520000000001</v>
      </c>
      <c r="K504" s="12">
        <v>22.83662</v>
      </c>
      <c r="L504" s="12">
        <v>21.530460000000001</v>
      </c>
      <c r="M504" s="12">
        <v>21.74643</v>
      </c>
      <c r="N504" s="12"/>
      <c r="O504" s="11" t="s">
        <v>1</v>
      </c>
      <c r="P504" s="11" t="s">
        <v>1</v>
      </c>
      <c r="Q504" s="11" t="s">
        <v>1</v>
      </c>
      <c r="R504" s="11" t="s">
        <v>1</v>
      </c>
      <c r="S504" s="11" t="s">
        <v>1</v>
      </c>
      <c r="T504" s="11" t="s">
        <v>1</v>
      </c>
      <c r="U504" s="11" t="s">
        <v>304</v>
      </c>
      <c r="V504" s="21" t="s">
        <v>1</v>
      </c>
    </row>
    <row r="505" spans="1:22" x14ac:dyDescent="0.2">
      <c r="A505" s="27" t="s">
        <v>22</v>
      </c>
      <c r="B505" s="13" t="s">
        <v>1093</v>
      </c>
      <c r="C505" s="14">
        <v>9.3612000000000002</v>
      </c>
      <c r="D505" s="14">
        <v>9.5445499999999992</v>
      </c>
      <c r="E505" s="14">
        <v>7.9398600000000004</v>
      </c>
      <c r="F505" s="14"/>
      <c r="G505" s="14">
        <v>8.0239799999999999</v>
      </c>
      <c r="H505" s="14">
        <v>7.8714399999999998</v>
      </c>
      <c r="I505" s="14">
        <v>7.8290699999999998</v>
      </c>
      <c r="J505" s="14">
        <v>7.5834900000000003</v>
      </c>
      <c r="K505" s="14">
        <v>9.5395800000000008</v>
      </c>
      <c r="L505" s="14">
        <v>10.3127</v>
      </c>
      <c r="M505" s="14">
        <v>10.65621</v>
      </c>
      <c r="N505" s="14"/>
      <c r="O505" s="13" t="s">
        <v>1</v>
      </c>
      <c r="P505" s="13" t="s">
        <v>1</v>
      </c>
      <c r="Q505" s="13" t="s">
        <v>1</v>
      </c>
      <c r="R505" s="13" t="s">
        <v>1</v>
      </c>
      <c r="S505" s="13" t="s">
        <v>1</v>
      </c>
      <c r="T505" s="13" t="s">
        <v>1</v>
      </c>
      <c r="U505" s="13" t="s">
        <v>304</v>
      </c>
      <c r="V505" s="22" t="s">
        <v>1</v>
      </c>
    </row>
    <row r="506" spans="1:22" x14ac:dyDescent="0.2">
      <c r="A506" s="25" t="s">
        <v>22</v>
      </c>
      <c r="B506" s="11" t="s">
        <v>1094</v>
      </c>
      <c r="C506" s="12">
        <v>40.073450000000001</v>
      </c>
      <c r="D506" s="12"/>
      <c r="E506" s="12">
        <v>43.362259999999999</v>
      </c>
      <c r="F506" s="12"/>
      <c r="G506" s="12">
        <v>43.154069999999997</v>
      </c>
      <c r="H506" s="12">
        <v>43.40757</v>
      </c>
      <c r="I506" s="12">
        <v>43.128720000000001</v>
      </c>
      <c r="J506" s="12">
        <v>41.255040000000001</v>
      </c>
      <c r="K506" s="12">
        <v>47.836239999999997</v>
      </c>
      <c r="L506" s="12">
        <v>46.24118</v>
      </c>
      <c r="M506" s="12">
        <v>46.963700000000003</v>
      </c>
      <c r="N506" s="12"/>
      <c r="O506" s="11" t="s">
        <v>1</v>
      </c>
      <c r="P506" s="11" t="s">
        <v>1</v>
      </c>
      <c r="Q506" s="11" t="s">
        <v>1</v>
      </c>
      <c r="R506" s="11" t="s">
        <v>1</v>
      </c>
      <c r="S506" s="11" t="s">
        <v>1</v>
      </c>
      <c r="T506" s="11" t="s">
        <v>1</v>
      </c>
      <c r="U506" s="11" t="s">
        <v>304</v>
      </c>
      <c r="V506" s="21" t="s">
        <v>1</v>
      </c>
    </row>
    <row r="507" spans="1:22" x14ac:dyDescent="0.2">
      <c r="A507" s="27" t="s">
        <v>22</v>
      </c>
      <c r="B507" s="13" t="s">
        <v>1095</v>
      </c>
      <c r="C507" s="14">
        <v>21.422059999999998</v>
      </c>
      <c r="D507" s="14">
        <v>28.573440000000002</v>
      </c>
      <c r="E507" s="14">
        <v>28.602150000000002</v>
      </c>
      <c r="F507" s="14"/>
      <c r="G507" s="14">
        <v>29.019439999999999</v>
      </c>
      <c r="H507" s="14">
        <v>28.952719999999999</v>
      </c>
      <c r="I507" s="14">
        <v>28.992789999999999</v>
      </c>
      <c r="J507" s="14">
        <v>30.06325</v>
      </c>
      <c r="K507" s="14">
        <v>33.782040000000002</v>
      </c>
      <c r="L507" s="14">
        <v>33.399329999999999</v>
      </c>
      <c r="M507" s="14">
        <v>32.27534</v>
      </c>
      <c r="N507" s="14"/>
      <c r="O507" s="13" t="s">
        <v>1</v>
      </c>
      <c r="P507" s="13" t="s">
        <v>1</v>
      </c>
      <c r="Q507" s="13" t="s">
        <v>1</v>
      </c>
      <c r="R507" s="13" t="s">
        <v>1</v>
      </c>
      <c r="S507" s="13" t="s">
        <v>1</v>
      </c>
      <c r="T507" s="13" t="s">
        <v>1</v>
      </c>
      <c r="U507" s="13" t="s">
        <v>304</v>
      </c>
      <c r="V507" s="22" t="s">
        <v>1</v>
      </c>
    </row>
    <row r="508" spans="1:22" x14ac:dyDescent="0.2">
      <c r="A508" s="25" t="s">
        <v>22</v>
      </c>
      <c r="B508" s="11" t="s">
        <v>1088</v>
      </c>
      <c r="C508" s="12">
        <v>13.99396</v>
      </c>
      <c r="D508" s="12">
        <v>17.205390000000001</v>
      </c>
      <c r="E508" s="12">
        <v>18.23227</v>
      </c>
      <c r="F508" s="12"/>
      <c r="G508" s="12">
        <v>21.375689999999999</v>
      </c>
      <c r="H508" s="12">
        <v>21.38006</v>
      </c>
      <c r="I508" s="12">
        <v>21.244430000000001</v>
      </c>
      <c r="J508" s="12">
        <v>20.32225</v>
      </c>
      <c r="K508" s="12">
        <v>22.55697</v>
      </c>
      <c r="L508" s="12">
        <v>21.233619999999998</v>
      </c>
      <c r="M508" s="12">
        <v>21.5017</v>
      </c>
      <c r="N508" s="12"/>
      <c r="O508" s="11" t="s">
        <v>1</v>
      </c>
      <c r="P508" s="11" t="s">
        <v>1</v>
      </c>
      <c r="Q508" s="11" t="s">
        <v>1</v>
      </c>
      <c r="R508" s="11" t="s">
        <v>1</v>
      </c>
      <c r="S508" s="11" t="s">
        <v>1</v>
      </c>
      <c r="T508" s="11" t="s">
        <v>1</v>
      </c>
      <c r="U508" s="11" t="s">
        <v>304</v>
      </c>
      <c r="V508" s="21" t="s">
        <v>1</v>
      </c>
    </row>
    <row r="509" spans="1:22" x14ac:dyDescent="0.2">
      <c r="A509" s="27" t="s">
        <v>22</v>
      </c>
      <c r="B509" s="13" t="s">
        <v>1089</v>
      </c>
      <c r="C509" s="14">
        <v>9.0754000000000001</v>
      </c>
      <c r="D509" s="14">
        <v>8.8334399999999995</v>
      </c>
      <c r="E509" s="14">
        <v>7.9009400000000003</v>
      </c>
      <c r="F509" s="14"/>
      <c r="G509" s="14">
        <v>7.6398799999999998</v>
      </c>
      <c r="H509" s="14">
        <v>7.4506500000000004</v>
      </c>
      <c r="I509" s="14">
        <v>7.4386599999999996</v>
      </c>
      <c r="J509" s="14">
        <v>7.2490500000000004</v>
      </c>
      <c r="K509" s="14">
        <v>9.2459799999999994</v>
      </c>
      <c r="L509" s="14">
        <v>9.8686199999999999</v>
      </c>
      <c r="M509" s="14">
        <v>10.266970000000001</v>
      </c>
      <c r="N509" s="14"/>
      <c r="O509" s="13" t="s">
        <v>1</v>
      </c>
      <c r="P509" s="13" t="s">
        <v>1</v>
      </c>
      <c r="Q509" s="13" t="s">
        <v>1</v>
      </c>
      <c r="R509" s="13" t="s">
        <v>1</v>
      </c>
      <c r="S509" s="13" t="s">
        <v>1</v>
      </c>
      <c r="T509" s="13" t="s">
        <v>1</v>
      </c>
      <c r="U509" s="13" t="s">
        <v>304</v>
      </c>
      <c r="V509" s="22" t="s">
        <v>1</v>
      </c>
    </row>
    <row r="510" spans="1:22" x14ac:dyDescent="0.2">
      <c r="A510" s="25" t="s">
        <v>22</v>
      </c>
      <c r="B510" s="11" t="s">
        <v>1090</v>
      </c>
      <c r="C510" s="12">
        <v>37.991419999999998</v>
      </c>
      <c r="D510" s="12"/>
      <c r="E510" s="12">
        <v>42.668729999999996</v>
      </c>
      <c r="F510" s="12"/>
      <c r="G510" s="12">
        <v>42.751370000000001</v>
      </c>
      <c r="H510" s="12">
        <v>42.760120000000001</v>
      </c>
      <c r="I510" s="12">
        <v>42.488860000000003</v>
      </c>
      <c r="J510" s="12">
        <v>40.644500000000001</v>
      </c>
      <c r="K510" s="12">
        <v>47.180610000000001</v>
      </c>
      <c r="L510" s="12">
        <v>45.605980000000002</v>
      </c>
      <c r="M510" s="12">
        <v>46.164940000000001</v>
      </c>
      <c r="N510" s="12"/>
      <c r="O510" s="11" t="s">
        <v>1</v>
      </c>
      <c r="P510" s="11" t="s">
        <v>1</v>
      </c>
      <c r="Q510" s="11" t="s">
        <v>1</v>
      </c>
      <c r="R510" s="11" t="s">
        <v>1</v>
      </c>
      <c r="S510" s="11" t="s">
        <v>1</v>
      </c>
      <c r="T510" s="11" t="s">
        <v>1</v>
      </c>
      <c r="U510" s="11" t="s">
        <v>304</v>
      </c>
      <c r="V510" s="21" t="s">
        <v>1</v>
      </c>
    </row>
    <row r="511" spans="1:22" x14ac:dyDescent="0.2">
      <c r="A511" s="27" t="s">
        <v>22</v>
      </c>
      <c r="B511" s="13" t="s">
        <v>1091</v>
      </c>
      <c r="C511" s="14">
        <v>22.046230000000001</v>
      </c>
      <c r="D511" s="14">
        <v>28.74746</v>
      </c>
      <c r="E511" s="14">
        <v>30.094650000000001</v>
      </c>
      <c r="F511" s="14"/>
      <c r="G511" s="14">
        <v>30.71499</v>
      </c>
      <c r="H511" s="14">
        <v>30.748629999999999</v>
      </c>
      <c r="I511" s="14">
        <v>30.799579999999999</v>
      </c>
      <c r="J511" s="14">
        <v>31.776910000000001</v>
      </c>
      <c r="K511" s="14">
        <v>35.267490000000002</v>
      </c>
      <c r="L511" s="14">
        <v>34.891179999999999</v>
      </c>
      <c r="M511" s="14">
        <v>34.021349999999998</v>
      </c>
      <c r="N511" s="14"/>
      <c r="O511" s="13" t="s">
        <v>1</v>
      </c>
      <c r="P511" s="13" t="s">
        <v>1</v>
      </c>
      <c r="Q511" s="13" t="s">
        <v>1</v>
      </c>
      <c r="R511" s="13" t="s">
        <v>1</v>
      </c>
      <c r="S511" s="13" t="s">
        <v>1</v>
      </c>
      <c r="T511" s="13" t="s">
        <v>1</v>
      </c>
      <c r="U511" s="13" t="s">
        <v>304</v>
      </c>
      <c r="V511" s="22" t="s">
        <v>1</v>
      </c>
    </row>
    <row r="512" spans="1:22" x14ac:dyDescent="0.2">
      <c r="A512" s="25" t="s">
        <v>22</v>
      </c>
      <c r="B512" s="11" t="s">
        <v>1096</v>
      </c>
      <c r="C512" s="12">
        <v>8.05227</v>
      </c>
      <c r="D512" s="12">
        <v>11.54208</v>
      </c>
      <c r="E512" s="12">
        <v>11.86239</v>
      </c>
      <c r="F512" s="12"/>
      <c r="G512" s="12">
        <v>9.3392999999999997</v>
      </c>
      <c r="H512" s="12">
        <v>9.3685700000000001</v>
      </c>
      <c r="I512" s="12">
        <v>9.5551499999999994</v>
      </c>
      <c r="J512" s="12">
        <v>11.454660000000001</v>
      </c>
      <c r="K512" s="12">
        <v>12.710509999999999</v>
      </c>
      <c r="L512" s="12">
        <v>13.657550000000001</v>
      </c>
      <c r="M512" s="12">
        <v>12.51965</v>
      </c>
      <c r="N512" s="12"/>
      <c r="O512" s="11" t="s">
        <v>1</v>
      </c>
      <c r="P512" s="11" t="s">
        <v>1</v>
      </c>
      <c r="Q512" s="11" t="s">
        <v>1</v>
      </c>
      <c r="R512" s="11" t="s">
        <v>1</v>
      </c>
      <c r="S512" s="11" t="s">
        <v>1</v>
      </c>
      <c r="T512" s="11" t="s">
        <v>1</v>
      </c>
      <c r="U512" s="11" t="s">
        <v>304</v>
      </c>
      <c r="V512" s="21" t="s">
        <v>1</v>
      </c>
    </row>
    <row r="513" spans="1:22" x14ac:dyDescent="0.2">
      <c r="A513" s="27" t="s">
        <v>22</v>
      </c>
      <c r="B513" s="13" t="s">
        <v>293</v>
      </c>
      <c r="C513" s="14"/>
      <c r="D513" s="14"/>
      <c r="E513" s="14"/>
      <c r="F513" s="14"/>
      <c r="G513" s="14"/>
      <c r="H513" s="14"/>
      <c r="I513" s="14"/>
      <c r="J513" s="14"/>
      <c r="K513" s="14"/>
      <c r="L513" s="14"/>
      <c r="M513" s="14"/>
      <c r="N513" s="14"/>
      <c r="O513" s="13" t="s">
        <v>1</v>
      </c>
      <c r="P513" s="13" t="s">
        <v>1</v>
      </c>
      <c r="Q513" s="13" t="s">
        <v>1</v>
      </c>
      <c r="R513" s="13" t="s">
        <v>1</v>
      </c>
      <c r="S513" s="13" t="s">
        <v>1</v>
      </c>
      <c r="T513" s="13" t="s">
        <v>1</v>
      </c>
      <c r="U513" s="13" t="s">
        <v>304</v>
      </c>
      <c r="V513" s="22" t="s">
        <v>1</v>
      </c>
    </row>
    <row r="514" spans="1:22" x14ac:dyDescent="0.2">
      <c r="A514" s="25" t="s">
        <v>22</v>
      </c>
      <c r="B514" s="11" t="s">
        <v>308</v>
      </c>
      <c r="C514" s="12"/>
      <c r="D514" s="12">
        <v>9.1120000000000001</v>
      </c>
      <c r="E514" s="12">
        <v>10.035</v>
      </c>
      <c r="F514" s="12">
        <v>7.0640000000000001</v>
      </c>
      <c r="G514" s="12">
        <v>9.8529999999999998</v>
      </c>
      <c r="H514" s="12">
        <v>8.282</v>
      </c>
      <c r="I514" s="12">
        <v>9.6069999999999993</v>
      </c>
      <c r="J514" s="12">
        <v>8.8490000000000002</v>
      </c>
      <c r="K514" s="12">
        <v>7.2060000000000004</v>
      </c>
      <c r="L514" s="12">
        <v>15.159000000000001</v>
      </c>
      <c r="M514" s="12">
        <v>16.411000000000001</v>
      </c>
      <c r="N514" s="12"/>
      <c r="O514" s="11" t="s">
        <v>1</v>
      </c>
      <c r="P514" s="11" t="s">
        <v>1</v>
      </c>
      <c r="Q514" s="11" t="s">
        <v>1</v>
      </c>
      <c r="R514" s="11" t="s">
        <v>1</v>
      </c>
      <c r="S514" s="11" t="s">
        <v>1</v>
      </c>
      <c r="T514" s="11" t="s">
        <v>1</v>
      </c>
      <c r="U514" s="11" t="s">
        <v>304</v>
      </c>
      <c r="V514" s="21" t="s">
        <v>1</v>
      </c>
    </row>
    <row r="515" spans="1:22" x14ac:dyDescent="0.2">
      <c r="A515" s="27" t="s">
        <v>22</v>
      </c>
      <c r="B515" s="13" t="s">
        <v>1102</v>
      </c>
      <c r="C515" s="14">
        <v>69.113039999999998</v>
      </c>
      <c r="D515" s="14"/>
      <c r="E515" s="14">
        <v>80.664320000000004</v>
      </c>
      <c r="F515" s="14"/>
      <c r="G515" s="14">
        <v>81.10624</v>
      </c>
      <c r="H515" s="14">
        <v>80.959400000000002</v>
      </c>
      <c r="I515" s="14">
        <v>80.727109999999996</v>
      </c>
      <c r="J515" s="14">
        <v>79.670460000000006</v>
      </c>
      <c r="K515" s="14">
        <v>91.69408</v>
      </c>
      <c r="L515" s="14">
        <v>90.365780000000001</v>
      </c>
      <c r="M515" s="14">
        <v>90.453270000000003</v>
      </c>
      <c r="N515" s="14"/>
      <c r="O515" s="13" t="s">
        <v>1</v>
      </c>
      <c r="P515" s="13" t="s">
        <v>1</v>
      </c>
      <c r="Q515" s="13" t="s">
        <v>1</v>
      </c>
      <c r="R515" s="13" t="s">
        <v>1</v>
      </c>
      <c r="S515" s="13" t="s">
        <v>1</v>
      </c>
      <c r="T515" s="13" t="s">
        <v>1</v>
      </c>
      <c r="U515" s="13" t="s">
        <v>304</v>
      </c>
      <c r="V515" s="22" t="s">
        <v>1</v>
      </c>
    </row>
    <row r="516" spans="1:22" x14ac:dyDescent="0.2">
      <c r="A516" s="25" t="s">
        <v>22</v>
      </c>
      <c r="B516" s="11" t="s">
        <v>1097</v>
      </c>
      <c r="C516" s="12">
        <v>13</v>
      </c>
      <c r="D516" s="12">
        <v>13</v>
      </c>
      <c r="E516" s="12">
        <v>12</v>
      </c>
      <c r="F516" s="12">
        <v>12</v>
      </c>
      <c r="G516" s="12">
        <v>12</v>
      </c>
      <c r="H516" s="12">
        <v>12</v>
      </c>
      <c r="I516" s="12">
        <v>14</v>
      </c>
      <c r="J516" s="12">
        <v>14</v>
      </c>
      <c r="K516" s="12">
        <v>14</v>
      </c>
      <c r="L516" s="12">
        <v>14</v>
      </c>
      <c r="M516" s="12">
        <v>14</v>
      </c>
      <c r="N516" s="12"/>
      <c r="O516" s="11" t="s">
        <v>1</v>
      </c>
      <c r="P516" s="11" t="s">
        <v>1</v>
      </c>
      <c r="Q516" s="11" t="s">
        <v>1</v>
      </c>
      <c r="R516" s="11" t="s">
        <v>1</v>
      </c>
      <c r="S516" s="11" t="s">
        <v>1</v>
      </c>
      <c r="T516" s="11" t="s">
        <v>1</v>
      </c>
      <c r="U516" s="11" t="s">
        <v>304</v>
      </c>
      <c r="V516" s="21" t="s">
        <v>1</v>
      </c>
    </row>
    <row r="517" spans="1:22" x14ac:dyDescent="0.2">
      <c r="A517" s="27" t="s">
        <v>22</v>
      </c>
      <c r="B517" s="13" t="s">
        <v>1098</v>
      </c>
      <c r="C517" s="14">
        <v>18</v>
      </c>
      <c r="D517" s="14">
        <v>17</v>
      </c>
      <c r="E517" s="14">
        <v>15</v>
      </c>
      <c r="F517" s="14">
        <v>16</v>
      </c>
      <c r="G517" s="14">
        <v>16</v>
      </c>
      <c r="H517" s="14">
        <v>17</v>
      </c>
      <c r="I517" s="14">
        <v>18</v>
      </c>
      <c r="J517" s="14">
        <v>17</v>
      </c>
      <c r="K517" s="14">
        <v>17</v>
      </c>
      <c r="L517" s="14">
        <v>17</v>
      </c>
      <c r="M517" s="14">
        <v>17</v>
      </c>
      <c r="N517" s="14"/>
      <c r="O517" s="13" t="s">
        <v>1</v>
      </c>
      <c r="P517" s="13" t="s">
        <v>1</v>
      </c>
      <c r="Q517" s="13" t="s">
        <v>1</v>
      </c>
      <c r="R517" s="13" t="s">
        <v>1</v>
      </c>
      <c r="S517" s="13" t="s">
        <v>1</v>
      </c>
      <c r="T517" s="13" t="s">
        <v>1</v>
      </c>
      <c r="U517" s="13" t="s">
        <v>304</v>
      </c>
      <c r="V517" s="22" t="s">
        <v>1</v>
      </c>
    </row>
    <row r="518" spans="1:22" x14ac:dyDescent="0.2">
      <c r="A518" s="25" t="s">
        <v>22</v>
      </c>
      <c r="B518" s="11" t="s">
        <v>1099</v>
      </c>
      <c r="C518" s="12">
        <v>11</v>
      </c>
      <c r="D518" s="12">
        <v>10</v>
      </c>
      <c r="E518" s="12">
        <v>10</v>
      </c>
      <c r="F518" s="12">
        <v>10</v>
      </c>
      <c r="G518" s="12">
        <v>10</v>
      </c>
      <c r="H518" s="12">
        <v>11</v>
      </c>
      <c r="I518" s="12">
        <v>13</v>
      </c>
      <c r="J518" s="12">
        <v>13</v>
      </c>
      <c r="K518" s="12">
        <v>13</v>
      </c>
      <c r="L518" s="12">
        <v>13</v>
      </c>
      <c r="M518" s="12">
        <v>13</v>
      </c>
      <c r="N518" s="12"/>
      <c r="O518" s="11" t="s">
        <v>1</v>
      </c>
      <c r="P518" s="11" t="s">
        <v>1</v>
      </c>
      <c r="Q518" s="11" t="s">
        <v>1</v>
      </c>
      <c r="R518" s="11" t="s">
        <v>1</v>
      </c>
      <c r="S518" s="11" t="s">
        <v>1</v>
      </c>
      <c r="T518" s="11" t="s">
        <v>1</v>
      </c>
      <c r="U518" s="11" t="s">
        <v>304</v>
      </c>
      <c r="V518" s="21" t="s">
        <v>1</v>
      </c>
    </row>
    <row r="519" spans="1:22" x14ac:dyDescent="0.2">
      <c r="A519" s="27" t="s">
        <v>22</v>
      </c>
      <c r="B519" s="13" t="s">
        <v>1100</v>
      </c>
      <c r="C519" s="14">
        <v>18</v>
      </c>
      <c r="D519" s="14">
        <v>17</v>
      </c>
      <c r="E519" s="14">
        <v>16</v>
      </c>
      <c r="F519" s="14">
        <v>16</v>
      </c>
      <c r="G519" s="14">
        <v>17</v>
      </c>
      <c r="H519" s="14">
        <v>16</v>
      </c>
      <c r="I519" s="14">
        <v>18</v>
      </c>
      <c r="J519" s="14">
        <v>17</v>
      </c>
      <c r="K519" s="14">
        <v>17</v>
      </c>
      <c r="L519" s="14">
        <v>17</v>
      </c>
      <c r="M519" s="14">
        <v>17</v>
      </c>
      <c r="N519" s="14"/>
      <c r="O519" s="13" t="s">
        <v>1</v>
      </c>
      <c r="P519" s="13" t="s">
        <v>1</v>
      </c>
      <c r="Q519" s="13" t="s">
        <v>1</v>
      </c>
      <c r="R519" s="13" t="s">
        <v>1</v>
      </c>
      <c r="S519" s="13" t="s">
        <v>1</v>
      </c>
      <c r="T519" s="13" t="s">
        <v>1</v>
      </c>
      <c r="U519" s="13" t="s">
        <v>304</v>
      </c>
      <c r="V519" s="22" t="s">
        <v>1</v>
      </c>
    </row>
    <row r="520" spans="1:22" x14ac:dyDescent="0.2">
      <c r="A520" s="25" t="s">
        <v>22</v>
      </c>
      <c r="B520" s="11" t="s">
        <v>1101</v>
      </c>
      <c r="C520" s="12">
        <v>28</v>
      </c>
      <c r="D520" s="12">
        <v>25</v>
      </c>
      <c r="E520" s="12">
        <v>25</v>
      </c>
      <c r="F520" s="12">
        <v>25</v>
      </c>
      <c r="G520" s="12">
        <v>25</v>
      </c>
      <c r="H520" s="12">
        <v>23</v>
      </c>
      <c r="I520" s="12">
        <v>25</v>
      </c>
      <c r="J520" s="12">
        <v>23</v>
      </c>
      <c r="K520" s="12">
        <v>22</v>
      </c>
      <c r="L520" s="12">
        <v>21</v>
      </c>
      <c r="M520" s="12">
        <v>21</v>
      </c>
      <c r="N520" s="12"/>
      <c r="O520" s="11" t="s">
        <v>1</v>
      </c>
      <c r="P520" s="11" t="s">
        <v>1</v>
      </c>
      <c r="Q520" s="11" t="s">
        <v>1</v>
      </c>
      <c r="R520" s="11" t="s">
        <v>1</v>
      </c>
      <c r="S520" s="11" t="s">
        <v>1</v>
      </c>
      <c r="T520" s="11" t="s">
        <v>1</v>
      </c>
      <c r="U520" s="11" t="s">
        <v>304</v>
      </c>
      <c r="V520" s="21" t="s">
        <v>1</v>
      </c>
    </row>
    <row r="521" spans="1:22" x14ac:dyDescent="0.2">
      <c r="A521" s="27" t="s">
        <v>22</v>
      </c>
      <c r="B521" s="13" t="s">
        <v>1103</v>
      </c>
      <c r="C521" s="14">
        <v>26</v>
      </c>
      <c r="D521" s="14">
        <v>25</v>
      </c>
      <c r="E521" s="14"/>
      <c r="F521" s="14">
        <v>25</v>
      </c>
      <c r="G521" s="14"/>
      <c r="H521" s="14"/>
      <c r="I521" s="14"/>
      <c r="J521" s="14">
        <v>32</v>
      </c>
      <c r="K521" s="14">
        <v>30</v>
      </c>
      <c r="L521" s="14">
        <v>29</v>
      </c>
      <c r="M521" s="14">
        <v>28</v>
      </c>
      <c r="N521" s="14"/>
      <c r="O521" s="13" t="s">
        <v>1</v>
      </c>
      <c r="P521" s="13" t="s">
        <v>1</v>
      </c>
      <c r="Q521" s="13" t="s">
        <v>1</v>
      </c>
      <c r="R521" s="13" t="s">
        <v>1</v>
      </c>
      <c r="S521" s="13" t="s">
        <v>1</v>
      </c>
      <c r="T521" s="13" t="s">
        <v>1</v>
      </c>
      <c r="U521" s="13" t="s">
        <v>304</v>
      </c>
      <c r="V521" s="22" t="s">
        <v>1</v>
      </c>
    </row>
    <row r="522" spans="1:22" x14ac:dyDescent="0.2">
      <c r="A522" s="25" t="s">
        <v>22</v>
      </c>
      <c r="B522" s="11" t="s">
        <v>1104</v>
      </c>
      <c r="C522" s="12">
        <v>24</v>
      </c>
      <c r="D522" s="12">
        <v>23</v>
      </c>
      <c r="E522" s="12"/>
      <c r="F522" s="12">
        <v>24</v>
      </c>
      <c r="G522" s="12"/>
      <c r="H522" s="12"/>
      <c r="I522" s="12"/>
      <c r="J522" s="12">
        <v>32</v>
      </c>
      <c r="K522" s="12">
        <v>32</v>
      </c>
      <c r="L522" s="12">
        <v>27</v>
      </c>
      <c r="M522" s="12">
        <v>28</v>
      </c>
      <c r="N522" s="12"/>
      <c r="O522" s="11" t="s">
        <v>1</v>
      </c>
      <c r="P522" s="11" t="s">
        <v>1</v>
      </c>
      <c r="Q522" s="11" t="s">
        <v>1</v>
      </c>
      <c r="R522" s="11" t="s">
        <v>1</v>
      </c>
      <c r="S522" s="11" t="s">
        <v>1</v>
      </c>
      <c r="T522" s="11" t="s">
        <v>1</v>
      </c>
      <c r="U522" s="11" t="s">
        <v>304</v>
      </c>
      <c r="V522" s="21" t="s">
        <v>1</v>
      </c>
    </row>
    <row r="523" spans="1:22" x14ac:dyDescent="0.2">
      <c r="A523" s="27" t="s">
        <v>22</v>
      </c>
      <c r="B523" s="13" t="s">
        <v>1105</v>
      </c>
      <c r="C523" s="14">
        <v>33</v>
      </c>
      <c r="D523" s="14">
        <v>31</v>
      </c>
      <c r="E523" s="14"/>
      <c r="F523" s="14">
        <v>29</v>
      </c>
      <c r="G523" s="14"/>
      <c r="H523" s="14"/>
      <c r="I523" s="14"/>
      <c r="J523" s="14">
        <v>30</v>
      </c>
      <c r="K523" s="14">
        <v>28</v>
      </c>
      <c r="L523" s="14">
        <v>28</v>
      </c>
      <c r="M523" s="14">
        <v>27</v>
      </c>
      <c r="N523" s="14"/>
      <c r="O523" s="13" t="s">
        <v>1</v>
      </c>
      <c r="P523" s="13" t="s">
        <v>1</v>
      </c>
      <c r="Q523" s="13" t="s">
        <v>1</v>
      </c>
      <c r="R523" s="13" t="s">
        <v>1</v>
      </c>
      <c r="S523" s="13" t="s">
        <v>1</v>
      </c>
      <c r="T523" s="13" t="s">
        <v>1</v>
      </c>
      <c r="U523" s="13" t="s">
        <v>304</v>
      </c>
      <c r="V523" s="22" t="s">
        <v>1</v>
      </c>
    </row>
    <row r="524" spans="1:22" x14ac:dyDescent="0.2">
      <c r="A524" s="25" t="s">
        <v>22</v>
      </c>
      <c r="B524" s="11" t="s">
        <v>1106</v>
      </c>
      <c r="C524" s="12">
        <v>26</v>
      </c>
      <c r="D524" s="12">
        <v>24</v>
      </c>
      <c r="E524" s="12"/>
      <c r="F524" s="12">
        <v>24</v>
      </c>
      <c r="G524" s="12"/>
      <c r="H524" s="12"/>
      <c r="I524" s="12"/>
      <c r="J524" s="12">
        <v>31</v>
      </c>
      <c r="K524" s="12">
        <v>29</v>
      </c>
      <c r="L524" s="12">
        <v>28</v>
      </c>
      <c r="M524" s="12">
        <v>28</v>
      </c>
      <c r="N524" s="12"/>
      <c r="O524" s="11" t="s">
        <v>1</v>
      </c>
      <c r="P524" s="11" t="s">
        <v>1</v>
      </c>
      <c r="Q524" s="11" t="s">
        <v>1</v>
      </c>
      <c r="R524" s="11" t="s">
        <v>1</v>
      </c>
      <c r="S524" s="11" t="s">
        <v>1</v>
      </c>
      <c r="T524" s="11" t="s">
        <v>1</v>
      </c>
      <c r="U524" s="11" t="s">
        <v>304</v>
      </c>
      <c r="V524" s="21" t="s">
        <v>1</v>
      </c>
    </row>
    <row r="525" spans="1:22" x14ac:dyDescent="0.2">
      <c r="A525" s="27" t="s">
        <v>22</v>
      </c>
      <c r="B525" s="13" t="s">
        <v>1107</v>
      </c>
      <c r="C525" s="14">
        <v>28</v>
      </c>
      <c r="D525" s="14">
        <v>23</v>
      </c>
      <c r="E525" s="14"/>
      <c r="F525" s="14">
        <v>23</v>
      </c>
      <c r="G525" s="14"/>
      <c r="H525" s="14"/>
      <c r="I525" s="14"/>
      <c r="J525" s="14">
        <v>29</v>
      </c>
      <c r="K525" s="14">
        <v>29</v>
      </c>
      <c r="L525" s="14">
        <v>26</v>
      </c>
      <c r="M525" s="14">
        <v>27</v>
      </c>
      <c r="N525" s="14"/>
      <c r="O525" s="13" t="s">
        <v>1</v>
      </c>
      <c r="P525" s="13" t="s">
        <v>1</v>
      </c>
      <c r="Q525" s="13" t="s">
        <v>1</v>
      </c>
      <c r="R525" s="13" t="s">
        <v>1</v>
      </c>
      <c r="S525" s="13" t="s">
        <v>1</v>
      </c>
      <c r="T525" s="13" t="s">
        <v>1</v>
      </c>
      <c r="U525" s="13" t="s">
        <v>304</v>
      </c>
      <c r="V525" s="22" t="s">
        <v>1</v>
      </c>
    </row>
    <row r="526" spans="1:22" x14ac:dyDescent="0.2">
      <c r="A526" s="25" t="s">
        <v>22</v>
      </c>
      <c r="B526" s="11" t="s">
        <v>1108</v>
      </c>
      <c r="C526" s="12">
        <v>17.06020329</v>
      </c>
      <c r="D526" s="12">
        <v>14.97703052</v>
      </c>
      <c r="E526" s="12">
        <v>15.81201214</v>
      </c>
      <c r="F526" s="12">
        <v>15.34386709</v>
      </c>
      <c r="G526" s="12">
        <v>16.182549330000001</v>
      </c>
      <c r="H526" s="12">
        <v>17.054727459999999</v>
      </c>
      <c r="I526" s="12">
        <v>16.70878781</v>
      </c>
      <c r="J526" s="12">
        <v>16.752684909999999</v>
      </c>
      <c r="K526" s="12">
        <v>17.354768440000001</v>
      </c>
      <c r="L526" s="12">
        <v>17.753743960000001</v>
      </c>
      <c r="M526" s="12">
        <v>18.06190509</v>
      </c>
      <c r="N526" s="12"/>
      <c r="O526" s="11" t="s">
        <v>1</v>
      </c>
      <c r="P526" s="11" t="s">
        <v>1</v>
      </c>
      <c r="Q526" s="11" t="s">
        <v>1</v>
      </c>
      <c r="R526" s="11" t="s">
        <v>1</v>
      </c>
      <c r="S526" s="11" t="s">
        <v>1</v>
      </c>
      <c r="T526" s="11" t="s">
        <v>1</v>
      </c>
      <c r="U526" s="11" t="s">
        <v>304</v>
      </c>
      <c r="V526" s="21" t="s">
        <v>1</v>
      </c>
    </row>
    <row r="527" spans="1:22" x14ac:dyDescent="0.2">
      <c r="A527" s="27" t="s">
        <v>23</v>
      </c>
      <c r="B527" s="13" t="s">
        <v>1109</v>
      </c>
      <c r="C527" s="14"/>
      <c r="D527" s="14"/>
      <c r="E527" s="14"/>
      <c r="F527" s="14"/>
      <c r="G527" s="14"/>
      <c r="H527" s="14"/>
      <c r="I527" s="14"/>
      <c r="J527" s="14"/>
      <c r="K527" s="14"/>
      <c r="L527" s="14"/>
      <c r="M527" s="14"/>
      <c r="N527" s="14"/>
      <c r="O527" s="13" t="s">
        <v>1</v>
      </c>
      <c r="P527" s="13" t="s">
        <v>1</v>
      </c>
      <c r="Q527" s="13" t="s">
        <v>1</v>
      </c>
      <c r="R527" s="13" t="s">
        <v>1</v>
      </c>
      <c r="S527" s="13" t="s">
        <v>1</v>
      </c>
      <c r="T527" s="13" t="s">
        <v>1</v>
      </c>
      <c r="U527" s="13" t="s">
        <v>294</v>
      </c>
      <c r="V527" s="22" t="s">
        <v>1</v>
      </c>
    </row>
    <row r="528" spans="1:22" x14ac:dyDescent="0.2">
      <c r="A528" s="25" t="s">
        <v>23</v>
      </c>
      <c r="B528" s="11" t="s">
        <v>1110</v>
      </c>
      <c r="C528" s="12"/>
      <c r="D528" s="12"/>
      <c r="E528" s="12"/>
      <c r="F528" s="12"/>
      <c r="G528" s="12"/>
      <c r="H528" s="12"/>
      <c r="I528" s="12"/>
      <c r="J528" s="12"/>
      <c r="K528" s="12"/>
      <c r="L528" s="12"/>
      <c r="M528" s="12"/>
      <c r="N528" s="12"/>
      <c r="O528" s="11" t="s">
        <v>1</v>
      </c>
      <c r="P528" s="11" t="s">
        <v>1</v>
      </c>
      <c r="Q528" s="11" t="s">
        <v>1</v>
      </c>
      <c r="R528" s="11" t="s">
        <v>1</v>
      </c>
      <c r="S528" s="11" t="s">
        <v>1</v>
      </c>
      <c r="T528" s="11" t="s">
        <v>1</v>
      </c>
      <c r="U528" s="11" t="s">
        <v>294</v>
      </c>
      <c r="V528" s="21" t="s">
        <v>1</v>
      </c>
    </row>
    <row r="529" spans="1:22" x14ac:dyDescent="0.2">
      <c r="A529" s="27" t="s">
        <v>23</v>
      </c>
      <c r="B529" s="13" t="s">
        <v>1092</v>
      </c>
      <c r="C529" s="14"/>
      <c r="D529" s="14"/>
      <c r="E529" s="14"/>
      <c r="F529" s="14"/>
      <c r="G529" s="14"/>
      <c r="H529" s="14"/>
      <c r="I529" s="14"/>
      <c r="J529" s="14"/>
      <c r="K529" s="14"/>
      <c r="L529" s="14"/>
      <c r="M529" s="14"/>
      <c r="N529" s="14"/>
      <c r="O529" s="13"/>
      <c r="P529" s="13"/>
      <c r="Q529" s="13"/>
      <c r="R529" s="13"/>
      <c r="S529" s="13"/>
      <c r="T529" s="13"/>
      <c r="U529" s="13"/>
      <c r="V529" s="22"/>
    </row>
    <row r="530" spans="1:22" x14ac:dyDescent="0.2">
      <c r="A530" s="25" t="s">
        <v>23</v>
      </c>
      <c r="B530" s="11" t="s">
        <v>1093</v>
      </c>
      <c r="C530" s="12"/>
      <c r="D530" s="12"/>
      <c r="E530" s="12"/>
      <c r="F530" s="12"/>
      <c r="G530" s="12"/>
      <c r="H530" s="12"/>
      <c r="I530" s="12"/>
      <c r="J530" s="12"/>
      <c r="K530" s="12"/>
      <c r="L530" s="12"/>
      <c r="M530" s="12"/>
      <c r="N530" s="12"/>
      <c r="O530" s="11"/>
      <c r="P530" s="11"/>
      <c r="Q530" s="11"/>
      <c r="R530" s="11"/>
      <c r="S530" s="11"/>
      <c r="T530" s="11"/>
      <c r="U530" s="11"/>
      <c r="V530" s="21"/>
    </row>
    <row r="531" spans="1:22" x14ac:dyDescent="0.2">
      <c r="A531" s="27" t="s">
        <v>23</v>
      </c>
      <c r="B531" s="13" t="s">
        <v>1094</v>
      </c>
      <c r="C531" s="14"/>
      <c r="D531" s="14"/>
      <c r="E531" s="14"/>
      <c r="F531" s="14"/>
      <c r="G531" s="14"/>
      <c r="H531" s="14"/>
      <c r="I531" s="14"/>
      <c r="J531" s="14"/>
      <c r="K531" s="14"/>
      <c r="L531" s="14"/>
      <c r="M531" s="14"/>
      <c r="N531" s="14"/>
      <c r="O531" s="13"/>
      <c r="P531" s="13"/>
      <c r="Q531" s="13"/>
      <c r="R531" s="13"/>
      <c r="S531" s="13"/>
      <c r="T531" s="13"/>
      <c r="U531" s="13"/>
      <c r="V531" s="22"/>
    </row>
    <row r="532" spans="1:22" x14ac:dyDescent="0.2">
      <c r="A532" s="25" t="s">
        <v>23</v>
      </c>
      <c r="B532" s="11" t="s">
        <v>1095</v>
      </c>
      <c r="C532" s="12"/>
      <c r="D532" s="12"/>
      <c r="E532" s="12"/>
      <c r="F532" s="12"/>
      <c r="G532" s="12"/>
      <c r="H532" s="12"/>
      <c r="I532" s="12"/>
      <c r="J532" s="12"/>
      <c r="K532" s="12"/>
      <c r="L532" s="12"/>
      <c r="M532" s="12"/>
      <c r="N532" s="12"/>
      <c r="O532" s="11"/>
      <c r="P532" s="11"/>
      <c r="Q532" s="11"/>
      <c r="R532" s="11"/>
      <c r="S532" s="11"/>
      <c r="T532" s="11"/>
      <c r="U532" s="11"/>
      <c r="V532" s="21"/>
    </row>
    <row r="533" spans="1:22" x14ac:dyDescent="0.2">
      <c r="A533" s="27" t="s">
        <v>23</v>
      </c>
      <c r="B533" s="13" t="s">
        <v>1088</v>
      </c>
      <c r="C533" s="14"/>
      <c r="D533" s="14"/>
      <c r="E533" s="14"/>
      <c r="F533" s="14"/>
      <c r="G533" s="14"/>
      <c r="H533" s="14"/>
      <c r="I533" s="14"/>
      <c r="J533" s="14"/>
      <c r="K533" s="14"/>
      <c r="L533" s="14"/>
      <c r="M533" s="14"/>
      <c r="N533" s="14"/>
      <c r="O533" s="13"/>
      <c r="P533" s="13"/>
      <c r="Q533" s="13"/>
      <c r="R533" s="13"/>
      <c r="S533" s="13"/>
      <c r="T533" s="13"/>
      <c r="U533" s="13"/>
      <c r="V533" s="22"/>
    </row>
    <row r="534" spans="1:22" x14ac:dyDescent="0.2">
      <c r="A534" s="25" t="s">
        <v>23</v>
      </c>
      <c r="B534" s="11" t="s">
        <v>1089</v>
      </c>
      <c r="C534" s="12"/>
      <c r="D534" s="12"/>
      <c r="E534" s="12"/>
      <c r="F534" s="12"/>
      <c r="G534" s="12"/>
      <c r="H534" s="12"/>
      <c r="I534" s="12"/>
      <c r="J534" s="12"/>
      <c r="K534" s="12"/>
      <c r="L534" s="12"/>
      <c r="M534" s="12"/>
      <c r="N534" s="12"/>
      <c r="O534" s="11"/>
      <c r="P534" s="11"/>
      <c r="Q534" s="11"/>
      <c r="R534" s="11"/>
      <c r="S534" s="11"/>
      <c r="T534" s="11"/>
      <c r="U534" s="11"/>
      <c r="V534" s="21"/>
    </row>
    <row r="535" spans="1:22" x14ac:dyDescent="0.2">
      <c r="A535" s="27" t="s">
        <v>23</v>
      </c>
      <c r="B535" s="13" t="s">
        <v>1090</v>
      </c>
      <c r="C535" s="14"/>
      <c r="D535" s="14"/>
      <c r="E535" s="14"/>
      <c r="F535" s="14"/>
      <c r="G535" s="14"/>
      <c r="H535" s="14"/>
      <c r="I535" s="14"/>
      <c r="J535" s="14"/>
      <c r="K535" s="14"/>
      <c r="L535" s="14"/>
      <c r="M535" s="14"/>
      <c r="N535" s="14"/>
      <c r="O535" s="13"/>
      <c r="P535" s="13"/>
      <c r="Q535" s="13"/>
      <c r="R535" s="13"/>
      <c r="S535" s="13"/>
      <c r="T535" s="13"/>
      <c r="U535" s="13"/>
      <c r="V535" s="22"/>
    </row>
    <row r="536" spans="1:22" x14ac:dyDescent="0.2">
      <c r="A536" s="25" t="s">
        <v>23</v>
      </c>
      <c r="B536" s="11" t="s">
        <v>1091</v>
      </c>
      <c r="C536" s="12"/>
      <c r="D536" s="12"/>
      <c r="E536" s="12"/>
      <c r="F536" s="12"/>
      <c r="G536" s="12"/>
      <c r="H536" s="12"/>
      <c r="I536" s="12"/>
      <c r="J536" s="12"/>
      <c r="K536" s="12"/>
      <c r="L536" s="12"/>
      <c r="M536" s="12"/>
      <c r="N536" s="12"/>
      <c r="O536" s="11"/>
      <c r="P536" s="11"/>
      <c r="Q536" s="11"/>
      <c r="R536" s="11"/>
      <c r="S536" s="11"/>
      <c r="T536" s="11"/>
      <c r="U536" s="11"/>
      <c r="V536" s="21"/>
    </row>
    <row r="537" spans="1:22" x14ac:dyDescent="0.2">
      <c r="A537" s="27" t="s">
        <v>23</v>
      </c>
      <c r="B537" s="13" t="s">
        <v>1096</v>
      </c>
      <c r="C537" s="14"/>
      <c r="D537" s="14"/>
      <c r="E537" s="14"/>
      <c r="F537" s="14"/>
      <c r="G537" s="14"/>
      <c r="H537" s="14"/>
      <c r="I537" s="14"/>
      <c r="J537" s="14"/>
      <c r="K537" s="14"/>
      <c r="L537" s="14"/>
      <c r="M537" s="14"/>
      <c r="N537" s="14"/>
      <c r="O537" s="13"/>
      <c r="P537" s="13"/>
      <c r="Q537" s="13"/>
      <c r="R537" s="13"/>
      <c r="S537" s="13"/>
      <c r="T537" s="13"/>
      <c r="U537" s="13"/>
      <c r="V537" s="22"/>
    </row>
    <row r="538" spans="1:22" x14ac:dyDescent="0.2">
      <c r="A538" s="25" t="s">
        <v>23</v>
      </c>
      <c r="B538" s="11" t="s">
        <v>293</v>
      </c>
      <c r="C538" s="12"/>
      <c r="D538" s="12"/>
      <c r="E538" s="12"/>
      <c r="F538" s="12"/>
      <c r="G538" s="12"/>
      <c r="H538" s="12"/>
      <c r="I538" s="12"/>
      <c r="J538" s="12"/>
      <c r="K538" s="12"/>
      <c r="L538" s="12"/>
      <c r="M538" s="12"/>
      <c r="N538" s="12"/>
      <c r="O538" s="11" t="s">
        <v>1</v>
      </c>
      <c r="P538" s="11" t="s">
        <v>1</v>
      </c>
      <c r="Q538" s="11" t="s">
        <v>1</v>
      </c>
      <c r="R538" s="11" t="s">
        <v>1</v>
      </c>
      <c r="S538" s="11" t="s">
        <v>1</v>
      </c>
      <c r="T538" s="11" t="s">
        <v>1</v>
      </c>
      <c r="U538" s="11" t="s">
        <v>294</v>
      </c>
      <c r="V538" s="21" t="s">
        <v>1</v>
      </c>
    </row>
    <row r="539" spans="1:22" x14ac:dyDescent="0.2">
      <c r="A539" s="27" t="s">
        <v>23</v>
      </c>
      <c r="B539" s="13" t="s">
        <v>308</v>
      </c>
      <c r="C539" s="14"/>
      <c r="D539" s="14">
        <v>1.6759999999999999</v>
      </c>
      <c r="E539" s="14">
        <v>3.3050000000000002</v>
      </c>
      <c r="F539" s="14">
        <v>9.4450000000000003</v>
      </c>
      <c r="G539" s="14">
        <v>0.996</v>
      </c>
      <c r="H539" s="14">
        <v>0.12</v>
      </c>
      <c r="I539" s="14">
        <v>0.308</v>
      </c>
      <c r="J539" s="14">
        <v>0.29199999999999998</v>
      </c>
      <c r="K539" s="14">
        <v>0.16</v>
      </c>
      <c r="L539" s="14">
        <v>8.5999999999999993E-2</v>
      </c>
      <c r="M539" s="14">
        <v>0.12</v>
      </c>
      <c r="N539" s="14"/>
      <c r="O539" s="13" t="s">
        <v>1</v>
      </c>
      <c r="P539" s="13" t="s">
        <v>1</v>
      </c>
      <c r="Q539" s="13" t="s">
        <v>1</v>
      </c>
      <c r="R539" s="13" t="s">
        <v>1</v>
      </c>
      <c r="S539" s="13" t="s">
        <v>1</v>
      </c>
      <c r="T539" s="13" t="s">
        <v>1</v>
      </c>
      <c r="U539" s="13" t="s">
        <v>294</v>
      </c>
      <c r="V539" s="22" t="s">
        <v>1</v>
      </c>
    </row>
    <row r="540" spans="1:22" x14ac:dyDescent="0.2">
      <c r="A540" s="25" t="s">
        <v>23</v>
      </c>
      <c r="B540" s="11" t="s">
        <v>1102</v>
      </c>
      <c r="C540" s="12"/>
      <c r="D540" s="12"/>
      <c r="E540" s="12"/>
      <c r="F540" s="12"/>
      <c r="G540" s="12"/>
      <c r="H540" s="12"/>
      <c r="I540" s="12"/>
      <c r="J540" s="12"/>
      <c r="K540" s="12"/>
      <c r="L540" s="12"/>
      <c r="M540" s="12"/>
      <c r="N540" s="12"/>
      <c r="O540" s="11"/>
      <c r="P540" s="11"/>
      <c r="Q540" s="11"/>
      <c r="R540" s="11"/>
      <c r="S540" s="11"/>
      <c r="T540" s="11"/>
      <c r="U540" s="11"/>
      <c r="V540" s="21"/>
    </row>
    <row r="541" spans="1:22" x14ac:dyDescent="0.2">
      <c r="A541" s="27" t="s">
        <v>23</v>
      </c>
      <c r="B541" s="13" t="s">
        <v>1097</v>
      </c>
      <c r="C541" s="14">
        <v>7</v>
      </c>
      <c r="D541" s="14">
        <v>7</v>
      </c>
      <c r="E541" s="14">
        <v>5</v>
      </c>
      <c r="F541" s="14">
        <v>6</v>
      </c>
      <c r="G541" s="14">
        <v>7</v>
      </c>
      <c r="H541" s="14">
        <v>7</v>
      </c>
      <c r="I541" s="14">
        <v>7</v>
      </c>
      <c r="J541" s="14">
        <v>9</v>
      </c>
      <c r="K541" s="14"/>
      <c r="L541" s="14">
        <v>8</v>
      </c>
      <c r="M541" s="14">
        <v>8</v>
      </c>
      <c r="N541" s="14"/>
      <c r="O541" s="13" t="s">
        <v>1</v>
      </c>
      <c r="P541" s="13" t="s">
        <v>1</v>
      </c>
      <c r="Q541" s="13" t="s">
        <v>1</v>
      </c>
      <c r="R541" s="13" t="s">
        <v>1</v>
      </c>
      <c r="S541" s="13" t="s">
        <v>1</v>
      </c>
      <c r="T541" s="13" t="s">
        <v>1</v>
      </c>
      <c r="U541" s="13" t="s">
        <v>294</v>
      </c>
      <c r="V541" s="22" t="s">
        <v>1</v>
      </c>
    </row>
    <row r="542" spans="1:22" x14ac:dyDescent="0.2">
      <c r="A542" s="25" t="s">
        <v>23</v>
      </c>
      <c r="B542" s="11" t="s">
        <v>1098</v>
      </c>
      <c r="C542" s="12">
        <v>48</v>
      </c>
      <c r="D542" s="12">
        <v>50</v>
      </c>
      <c r="E542" s="12">
        <v>53</v>
      </c>
      <c r="F542" s="12">
        <v>52</v>
      </c>
      <c r="G542" s="12">
        <v>54</v>
      </c>
      <c r="H542" s="12">
        <v>57</v>
      </c>
      <c r="I542" s="12">
        <v>60</v>
      </c>
      <c r="J542" s="12">
        <v>65</v>
      </c>
      <c r="K542" s="12"/>
      <c r="L542" s="12">
        <v>62</v>
      </c>
      <c r="M542" s="12">
        <v>57</v>
      </c>
      <c r="N542" s="12"/>
      <c r="O542" s="11" t="s">
        <v>1</v>
      </c>
      <c r="P542" s="11" t="s">
        <v>1</v>
      </c>
      <c r="Q542" s="11" t="s">
        <v>1</v>
      </c>
      <c r="R542" s="11" t="s">
        <v>1</v>
      </c>
      <c r="S542" s="11" t="s">
        <v>1</v>
      </c>
      <c r="T542" s="11" t="s">
        <v>1</v>
      </c>
      <c r="U542" s="11" t="s">
        <v>294</v>
      </c>
      <c r="V542" s="21" t="s">
        <v>1</v>
      </c>
    </row>
    <row r="543" spans="1:22" x14ac:dyDescent="0.2">
      <c r="A543" s="27" t="s">
        <v>23</v>
      </c>
      <c r="B543" s="13" t="s">
        <v>1099</v>
      </c>
      <c r="C543" s="14">
        <v>9</v>
      </c>
      <c r="D543" s="14">
        <v>9</v>
      </c>
      <c r="E543" s="14">
        <v>8</v>
      </c>
      <c r="F543" s="14">
        <v>7</v>
      </c>
      <c r="G543" s="14">
        <v>8</v>
      </c>
      <c r="H543" s="14"/>
      <c r="I543" s="14">
        <v>9</v>
      </c>
      <c r="J543" s="14">
        <v>10</v>
      </c>
      <c r="K543" s="14"/>
      <c r="L543" s="14">
        <v>11</v>
      </c>
      <c r="M543" s="14">
        <v>11</v>
      </c>
      <c r="N543" s="14"/>
      <c r="O543" s="13" t="s">
        <v>1</v>
      </c>
      <c r="P543" s="13" t="s">
        <v>1</v>
      </c>
      <c r="Q543" s="13" t="s">
        <v>1</v>
      </c>
      <c r="R543" s="13" t="s">
        <v>1</v>
      </c>
      <c r="S543" s="13" t="s">
        <v>1</v>
      </c>
      <c r="T543" s="13" t="s">
        <v>1</v>
      </c>
      <c r="U543" s="13" t="s">
        <v>294</v>
      </c>
      <c r="V543" s="22" t="s">
        <v>1</v>
      </c>
    </row>
    <row r="544" spans="1:22" x14ac:dyDescent="0.2">
      <c r="A544" s="25" t="s">
        <v>23</v>
      </c>
      <c r="B544" s="11" t="s">
        <v>1100</v>
      </c>
      <c r="C544" s="12">
        <v>6</v>
      </c>
      <c r="D544" s="12">
        <v>5</v>
      </c>
      <c r="E544" s="12">
        <v>5</v>
      </c>
      <c r="F544" s="12">
        <v>5</v>
      </c>
      <c r="G544" s="12"/>
      <c r="H544" s="12">
        <v>6</v>
      </c>
      <c r="I544" s="12">
        <v>6</v>
      </c>
      <c r="J544" s="12">
        <v>7</v>
      </c>
      <c r="K544" s="12"/>
      <c r="L544" s="12">
        <v>7</v>
      </c>
      <c r="M544" s="12">
        <v>7</v>
      </c>
      <c r="N544" s="12"/>
      <c r="O544" s="11" t="s">
        <v>1</v>
      </c>
      <c r="P544" s="11" t="s">
        <v>1</v>
      </c>
      <c r="Q544" s="11" t="s">
        <v>1</v>
      </c>
      <c r="R544" s="11" t="s">
        <v>1</v>
      </c>
      <c r="S544" s="11" t="s">
        <v>1</v>
      </c>
      <c r="T544" s="11" t="s">
        <v>1</v>
      </c>
      <c r="U544" s="11" t="s">
        <v>294</v>
      </c>
      <c r="V544" s="21" t="s">
        <v>1</v>
      </c>
    </row>
    <row r="545" spans="1:22" x14ac:dyDescent="0.2">
      <c r="A545" s="27" t="s">
        <v>23</v>
      </c>
      <c r="B545" s="13" t="s">
        <v>1101</v>
      </c>
      <c r="C545" s="14">
        <v>3</v>
      </c>
      <c r="D545" s="14">
        <v>3</v>
      </c>
      <c r="E545" s="14">
        <v>3</v>
      </c>
      <c r="F545" s="14">
        <v>3</v>
      </c>
      <c r="G545" s="14"/>
      <c r="H545" s="14">
        <v>3</v>
      </c>
      <c r="I545" s="14">
        <v>3</v>
      </c>
      <c r="J545" s="14">
        <v>4</v>
      </c>
      <c r="K545" s="14"/>
      <c r="L545" s="14">
        <v>6</v>
      </c>
      <c r="M545" s="14">
        <v>6</v>
      </c>
      <c r="N545" s="14"/>
      <c r="O545" s="13" t="s">
        <v>1</v>
      </c>
      <c r="P545" s="13" t="s">
        <v>1</v>
      </c>
      <c r="Q545" s="13" t="s">
        <v>1</v>
      </c>
      <c r="R545" s="13" t="s">
        <v>1</v>
      </c>
      <c r="S545" s="13" t="s">
        <v>1</v>
      </c>
      <c r="T545" s="13" t="s">
        <v>1</v>
      </c>
      <c r="U545" s="13" t="s">
        <v>294</v>
      </c>
      <c r="V545" s="22" t="s">
        <v>1</v>
      </c>
    </row>
    <row r="546" spans="1:22" x14ac:dyDescent="0.2">
      <c r="A546" s="25" t="s">
        <v>23</v>
      </c>
      <c r="B546" s="11" t="s">
        <v>1103</v>
      </c>
      <c r="C546" s="12">
        <v>56</v>
      </c>
      <c r="D546" s="12">
        <v>45</v>
      </c>
      <c r="E546" s="12">
        <v>41</v>
      </c>
      <c r="F546" s="12">
        <v>42</v>
      </c>
      <c r="G546" s="12">
        <v>43</v>
      </c>
      <c r="H546" s="12">
        <v>40</v>
      </c>
      <c r="I546" s="12">
        <v>41</v>
      </c>
      <c r="J546" s="12">
        <v>41</v>
      </c>
      <c r="K546" s="12"/>
      <c r="L546" s="12">
        <v>40</v>
      </c>
      <c r="M546" s="12">
        <v>40</v>
      </c>
      <c r="N546" s="12"/>
      <c r="O546" s="11" t="s">
        <v>1</v>
      </c>
      <c r="P546" s="11" t="s">
        <v>1</v>
      </c>
      <c r="Q546" s="11" t="s">
        <v>1</v>
      </c>
      <c r="R546" s="11" t="s">
        <v>1</v>
      </c>
      <c r="S546" s="11" t="s">
        <v>1</v>
      </c>
      <c r="T546" s="11" t="s">
        <v>1</v>
      </c>
      <c r="U546" s="11" t="s">
        <v>294</v>
      </c>
      <c r="V546" s="21" t="s">
        <v>1</v>
      </c>
    </row>
    <row r="547" spans="1:22" x14ac:dyDescent="0.2">
      <c r="A547" s="27" t="s">
        <v>23</v>
      </c>
      <c r="B547" s="13" t="s">
        <v>1104</v>
      </c>
      <c r="C547" s="14">
        <v>34</v>
      </c>
      <c r="D547" s="14">
        <v>34</v>
      </c>
      <c r="E547" s="14">
        <v>35</v>
      </c>
      <c r="F547" s="14">
        <v>38</v>
      </c>
      <c r="G547" s="14">
        <v>35</v>
      </c>
      <c r="H547" s="14">
        <v>34</v>
      </c>
      <c r="I547" s="14">
        <v>32</v>
      </c>
      <c r="J547" s="14">
        <v>29</v>
      </c>
      <c r="K547" s="14"/>
      <c r="L547" s="14">
        <v>29</v>
      </c>
      <c r="M547" s="14">
        <v>29</v>
      </c>
      <c r="N547" s="14"/>
      <c r="O547" s="13" t="s">
        <v>1</v>
      </c>
      <c r="P547" s="13" t="s">
        <v>1</v>
      </c>
      <c r="Q547" s="13" t="s">
        <v>1</v>
      </c>
      <c r="R547" s="13" t="s">
        <v>1</v>
      </c>
      <c r="S547" s="13" t="s">
        <v>1</v>
      </c>
      <c r="T547" s="13" t="s">
        <v>1</v>
      </c>
      <c r="U547" s="13" t="s">
        <v>294</v>
      </c>
      <c r="V547" s="22" t="s">
        <v>1</v>
      </c>
    </row>
    <row r="548" spans="1:22" x14ac:dyDescent="0.2">
      <c r="A548" s="25" t="s">
        <v>23</v>
      </c>
      <c r="B548" s="11" t="s">
        <v>1105</v>
      </c>
      <c r="C548" s="12">
        <v>43</v>
      </c>
      <c r="D548" s="12">
        <v>38</v>
      </c>
      <c r="E548" s="12">
        <v>38</v>
      </c>
      <c r="F548" s="12">
        <v>40</v>
      </c>
      <c r="G548" s="12">
        <v>41</v>
      </c>
      <c r="H548" s="12">
        <v>46</v>
      </c>
      <c r="I548" s="12">
        <v>42</v>
      </c>
      <c r="J548" s="12">
        <v>43</v>
      </c>
      <c r="K548" s="12"/>
      <c r="L548" s="12">
        <v>39</v>
      </c>
      <c r="M548" s="12">
        <v>39</v>
      </c>
      <c r="N548" s="12"/>
      <c r="O548" s="11" t="s">
        <v>1</v>
      </c>
      <c r="P548" s="11" t="s">
        <v>1</v>
      </c>
      <c r="Q548" s="11" t="s">
        <v>1</v>
      </c>
      <c r="R548" s="11" t="s">
        <v>1</v>
      </c>
      <c r="S548" s="11" t="s">
        <v>1</v>
      </c>
      <c r="T548" s="11" t="s">
        <v>1</v>
      </c>
      <c r="U548" s="11" t="s">
        <v>294</v>
      </c>
      <c r="V548" s="21" t="s">
        <v>1</v>
      </c>
    </row>
    <row r="549" spans="1:22" x14ac:dyDescent="0.2">
      <c r="A549" s="27" t="s">
        <v>23</v>
      </c>
      <c r="B549" s="13" t="s">
        <v>1106</v>
      </c>
      <c r="C549" s="14"/>
      <c r="D549" s="14">
        <v>43</v>
      </c>
      <c r="E549" s="14">
        <v>39</v>
      </c>
      <c r="F549" s="14">
        <v>39</v>
      </c>
      <c r="G549" s="14">
        <v>38</v>
      </c>
      <c r="H549" s="14">
        <v>38</v>
      </c>
      <c r="I549" s="14">
        <v>41</v>
      </c>
      <c r="J549" s="14">
        <v>39</v>
      </c>
      <c r="K549" s="14"/>
      <c r="L549" s="14">
        <v>37</v>
      </c>
      <c r="M549" s="14">
        <v>35</v>
      </c>
      <c r="N549" s="14"/>
      <c r="O549" s="13" t="s">
        <v>1</v>
      </c>
      <c r="P549" s="13" t="s">
        <v>1</v>
      </c>
      <c r="Q549" s="13" t="s">
        <v>1</v>
      </c>
      <c r="R549" s="13" t="s">
        <v>1</v>
      </c>
      <c r="S549" s="13" t="s">
        <v>1</v>
      </c>
      <c r="T549" s="13" t="s">
        <v>1</v>
      </c>
      <c r="U549" s="13" t="s">
        <v>294</v>
      </c>
      <c r="V549" s="22" t="s">
        <v>1</v>
      </c>
    </row>
    <row r="550" spans="1:22" x14ac:dyDescent="0.2">
      <c r="A550" s="25" t="s">
        <v>23</v>
      </c>
      <c r="B550" s="11" t="s">
        <v>1107</v>
      </c>
      <c r="C550" s="12"/>
      <c r="D550" s="12">
        <v>40</v>
      </c>
      <c r="E550" s="12">
        <v>35</v>
      </c>
      <c r="F550" s="12">
        <v>37</v>
      </c>
      <c r="G550" s="12">
        <v>31</v>
      </c>
      <c r="H550" s="12">
        <v>37</v>
      </c>
      <c r="I550" s="12">
        <v>40</v>
      </c>
      <c r="J550" s="12">
        <v>36</v>
      </c>
      <c r="K550" s="12"/>
      <c r="L550" s="12">
        <v>31</v>
      </c>
      <c r="M550" s="12">
        <v>28</v>
      </c>
      <c r="N550" s="12"/>
      <c r="O550" s="11" t="s">
        <v>1</v>
      </c>
      <c r="P550" s="11" t="s">
        <v>1</v>
      </c>
      <c r="Q550" s="11" t="s">
        <v>1</v>
      </c>
      <c r="R550" s="11" t="s">
        <v>1</v>
      </c>
      <c r="S550" s="11" t="s">
        <v>1</v>
      </c>
      <c r="T550" s="11" t="s">
        <v>1</v>
      </c>
      <c r="U550" s="11" t="s">
        <v>294</v>
      </c>
      <c r="V550" s="21" t="s">
        <v>1</v>
      </c>
    </row>
    <row r="551" spans="1:22" x14ac:dyDescent="0.2">
      <c r="A551" s="27" t="s">
        <v>23</v>
      </c>
      <c r="B551" s="13" t="s">
        <v>1108</v>
      </c>
      <c r="C551" s="14"/>
      <c r="D551" s="14"/>
      <c r="E551" s="14"/>
      <c r="F551" s="14"/>
      <c r="G551" s="14"/>
      <c r="H551" s="14"/>
      <c r="I551" s="14"/>
      <c r="J551" s="14"/>
      <c r="K551" s="14"/>
      <c r="L551" s="14"/>
      <c r="M551" s="14"/>
      <c r="N551" s="14"/>
      <c r="O551" s="13" t="s">
        <v>1</v>
      </c>
      <c r="P551" s="13" t="s">
        <v>1</v>
      </c>
      <c r="Q551" s="13" t="s">
        <v>1</v>
      </c>
      <c r="R551" s="13" t="s">
        <v>1</v>
      </c>
      <c r="S551" s="13" t="s">
        <v>1</v>
      </c>
      <c r="T551" s="13" t="s">
        <v>1</v>
      </c>
      <c r="U551" s="13" t="s">
        <v>294</v>
      </c>
      <c r="V551" s="22" t="s">
        <v>1</v>
      </c>
    </row>
    <row r="552" spans="1:22" x14ac:dyDescent="0.2">
      <c r="A552" s="25" t="s">
        <v>24</v>
      </c>
      <c r="B552" s="11" t="s">
        <v>1109</v>
      </c>
      <c r="C552" s="12"/>
      <c r="D552" s="12"/>
      <c r="E552" s="12"/>
      <c r="F552" s="12"/>
      <c r="G552" s="12"/>
      <c r="H552" s="12"/>
      <c r="I552" s="12"/>
      <c r="J552" s="12">
        <v>75.22748</v>
      </c>
      <c r="K552" s="12"/>
      <c r="L552" s="12"/>
      <c r="M552" s="12"/>
      <c r="N552" s="12"/>
      <c r="O552" s="11" t="s">
        <v>1</v>
      </c>
      <c r="P552" s="11" t="s">
        <v>1</v>
      </c>
      <c r="Q552" s="11" t="s">
        <v>1</v>
      </c>
      <c r="R552" s="11" t="s">
        <v>1</v>
      </c>
      <c r="S552" s="11" t="s">
        <v>1</v>
      </c>
      <c r="T552" s="11" t="s">
        <v>1</v>
      </c>
      <c r="U552" s="11" t="s">
        <v>294</v>
      </c>
      <c r="V552" s="21" t="s">
        <v>1</v>
      </c>
    </row>
    <row r="553" spans="1:22" x14ac:dyDescent="0.2">
      <c r="A553" s="27" t="s">
        <v>24</v>
      </c>
      <c r="B553" s="13" t="s">
        <v>1110</v>
      </c>
      <c r="C553" s="14"/>
      <c r="D553" s="14"/>
      <c r="E553" s="14"/>
      <c r="F553" s="14"/>
      <c r="G553" s="14"/>
      <c r="H553" s="14"/>
      <c r="I553" s="14"/>
      <c r="J553" s="14">
        <v>62.091270000000002</v>
      </c>
      <c r="K553" s="14"/>
      <c r="L553" s="14"/>
      <c r="M553" s="14"/>
      <c r="N553" s="14"/>
      <c r="O553" s="13" t="s">
        <v>1</v>
      </c>
      <c r="P553" s="13" t="s">
        <v>1</v>
      </c>
      <c r="Q553" s="13" t="s">
        <v>1</v>
      </c>
      <c r="R553" s="13" t="s">
        <v>1</v>
      </c>
      <c r="S553" s="13" t="s">
        <v>1</v>
      </c>
      <c r="T553" s="13" t="s">
        <v>1</v>
      </c>
      <c r="U553" s="13" t="s">
        <v>294</v>
      </c>
      <c r="V553" s="22" t="s">
        <v>1</v>
      </c>
    </row>
    <row r="554" spans="1:22" x14ac:dyDescent="0.2">
      <c r="A554" s="25" t="s">
        <v>24</v>
      </c>
      <c r="B554" s="11" t="s">
        <v>1092</v>
      </c>
      <c r="C554" s="12"/>
      <c r="D554" s="12">
        <v>17.270250000000001</v>
      </c>
      <c r="E554" s="12">
        <v>19.057849999999998</v>
      </c>
      <c r="F554" s="12">
        <v>18.914180000000002</v>
      </c>
      <c r="G554" s="12">
        <v>18.660969999999999</v>
      </c>
      <c r="H554" s="12">
        <v>21.552320000000002</v>
      </c>
      <c r="I554" s="12"/>
      <c r="J554" s="12">
        <v>14.26484</v>
      </c>
      <c r="K554" s="12"/>
      <c r="L554" s="12"/>
      <c r="M554" s="12"/>
      <c r="N554" s="12"/>
      <c r="O554" s="11" t="s">
        <v>1</v>
      </c>
      <c r="P554" s="11" t="s">
        <v>1</v>
      </c>
      <c r="Q554" s="11" t="s">
        <v>1</v>
      </c>
      <c r="R554" s="11" t="s">
        <v>1</v>
      </c>
      <c r="S554" s="11" t="s">
        <v>1</v>
      </c>
      <c r="T554" s="11" t="s">
        <v>1</v>
      </c>
      <c r="U554" s="11" t="s">
        <v>294</v>
      </c>
      <c r="V554" s="21" t="s">
        <v>1</v>
      </c>
    </row>
    <row r="555" spans="1:22" x14ac:dyDescent="0.2">
      <c r="A555" s="27" t="s">
        <v>24</v>
      </c>
      <c r="B555" s="13" t="s">
        <v>1093</v>
      </c>
      <c r="C555" s="14"/>
      <c r="D555" s="14">
        <v>7.2669999999999998E-2</v>
      </c>
      <c r="E555" s="14">
        <v>5.135E-2</v>
      </c>
      <c r="F555" s="14">
        <v>3.7440000000000001E-2</v>
      </c>
      <c r="G555" s="14">
        <v>0.35492000000000001</v>
      </c>
      <c r="H555" s="14">
        <v>0.40764</v>
      </c>
      <c r="I555" s="14"/>
      <c r="J555" s="14">
        <v>1.74712</v>
      </c>
      <c r="K555" s="14"/>
      <c r="L555" s="14"/>
      <c r="M555" s="14"/>
      <c r="N555" s="14"/>
      <c r="O555" s="13" t="s">
        <v>1</v>
      </c>
      <c r="P555" s="13" t="s">
        <v>1</v>
      </c>
      <c r="Q555" s="13" t="s">
        <v>1</v>
      </c>
      <c r="R555" s="13" t="s">
        <v>1</v>
      </c>
      <c r="S555" s="13" t="s">
        <v>1</v>
      </c>
      <c r="T555" s="13" t="s">
        <v>1</v>
      </c>
      <c r="U555" s="13" t="s">
        <v>294</v>
      </c>
      <c r="V555" s="22" t="s">
        <v>1</v>
      </c>
    </row>
    <row r="556" spans="1:22" x14ac:dyDescent="0.2">
      <c r="A556" s="25" t="s">
        <v>24</v>
      </c>
      <c r="B556" s="11" t="s">
        <v>1094</v>
      </c>
      <c r="C556" s="12"/>
      <c r="D556" s="12">
        <v>44.665619999999997</v>
      </c>
      <c r="E556" s="12">
        <v>38.935699999999997</v>
      </c>
      <c r="F556" s="12">
        <v>37.04318</v>
      </c>
      <c r="G556" s="12">
        <v>33.709890000000001</v>
      </c>
      <c r="H556" s="12">
        <v>32.873420000000003</v>
      </c>
      <c r="I556" s="12"/>
      <c r="J556" s="12">
        <v>36.179989999999997</v>
      </c>
      <c r="K556" s="12"/>
      <c r="L556" s="12"/>
      <c r="M556" s="12"/>
      <c r="N556" s="12"/>
      <c r="O556" s="11" t="s">
        <v>1</v>
      </c>
      <c r="P556" s="11" t="s">
        <v>1</v>
      </c>
      <c r="Q556" s="11" t="s">
        <v>1</v>
      </c>
      <c r="R556" s="11" t="s">
        <v>1</v>
      </c>
      <c r="S556" s="11" t="s">
        <v>1</v>
      </c>
      <c r="T556" s="11" t="s">
        <v>1</v>
      </c>
      <c r="U556" s="11" t="s">
        <v>294</v>
      </c>
      <c r="V556" s="21" t="s">
        <v>1</v>
      </c>
    </row>
    <row r="557" spans="1:22" x14ac:dyDescent="0.2">
      <c r="A557" s="27" t="s">
        <v>24</v>
      </c>
      <c r="B557" s="13" t="s">
        <v>1095</v>
      </c>
      <c r="C557" s="14"/>
      <c r="D557" s="14">
        <v>27.50198</v>
      </c>
      <c r="E557" s="14">
        <v>30.066040000000001</v>
      </c>
      <c r="F557" s="14">
        <v>30.5823</v>
      </c>
      <c r="G557" s="14">
        <v>29.238600000000002</v>
      </c>
      <c r="H557" s="14">
        <v>32.52402</v>
      </c>
      <c r="I557" s="14"/>
      <c r="J557" s="14">
        <v>20.658180000000002</v>
      </c>
      <c r="K557" s="14"/>
      <c r="L557" s="14"/>
      <c r="M557" s="14"/>
      <c r="N557" s="14"/>
      <c r="O557" s="13" t="s">
        <v>1</v>
      </c>
      <c r="P557" s="13" t="s">
        <v>1</v>
      </c>
      <c r="Q557" s="13" t="s">
        <v>1</v>
      </c>
      <c r="R557" s="13" t="s">
        <v>1</v>
      </c>
      <c r="S557" s="13" t="s">
        <v>1</v>
      </c>
      <c r="T557" s="13" t="s">
        <v>1</v>
      </c>
      <c r="U557" s="13" t="s">
        <v>294</v>
      </c>
      <c r="V557" s="22" t="s">
        <v>1</v>
      </c>
    </row>
    <row r="558" spans="1:22" x14ac:dyDescent="0.2">
      <c r="A558" s="25" t="s">
        <v>24</v>
      </c>
      <c r="B558" s="11" t="s">
        <v>1088</v>
      </c>
      <c r="C558" s="12"/>
      <c r="D558" s="12">
        <v>13.89378</v>
      </c>
      <c r="E558" s="12">
        <v>14.510540000000001</v>
      </c>
      <c r="F558" s="12">
        <v>14.062889999999999</v>
      </c>
      <c r="G558" s="12">
        <v>13.87256</v>
      </c>
      <c r="H558" s="12">
        <v>15.824870000000001</v>
      </c>
      <c r="I558" s="12">
        <v>9.0607199999999999</v>
      </c>
      <c r="J558" s="12">
        <v>12.69613</v>
      </c>
      <c r="K558" s="12"/>
      <c r="L558" s="12"/>
      <c r="M558" s="12"/>
      <c r="N558" s="12"/>
      <c r="O558" s="11" t="s">
        <v>1</v>
      </c>
      <c r="P558" s="11" t="s">
        <v>1</v>
      </c>
      <c r="Q558" s="11" t="s">
        <v>1</v>
      </c>
      <c r="R558" s="11" t="s">
        <v>1</v>
      </c>
      <c r="S558" s="11" t="s">
        <v>1</v>
      </c>
      <c r="T558" s="11" t="s">
        <v>1</v>
      </c>
      <c r="U558" s="11" t="s">
        <v>294</v>
      </c>
      <c r="V558" s="21" t="s">
        <v>1</v>
      </c>
    </row>
    <row r="559" spans="1:22" x14ac:dyDescent="0.2">
      <c r="A559" s="27" t="s">
        <v>24</v>
      </c>
      <c r="B559" s="13" t="s">
        <v>1089</v>
      </c>
      <c r="C559" s="14"/>
      <c r="D559" s="14">
        <v>6.1499999999999999E-2</v>
      </c>
      <c r="E559" s="14">
        <v>4.0750000000000001E-2</v>
      </c>
      <c r="F559" s="14">
        <v>2.827E-2</v>
      </c>
      <c r="G559" s="14">
        <v>0.35543000000000002</v>
      </c>
      <c r="H559" s="14">
        <v>0.43514000000000003</v>
      </c>
      <c r="I559" s="14">
        <v>1.94198</v>
      </c>
      <c r="J559" s="14">
        <v>1.9281999999999999</v>
      </c>
      <c r="K559" s="14"/>
      <c r="L559" s="14"/>
      <c r="M559" s="14"/>
      <c r="N559" s="14"/>
      <c r="O559" s="13" t="s">
        <v>1</v>
      </c>
      <c r="P559" s="13" t="s">
        <v>1</v>
      </c>
      <c r="Q559" s="13" t="s">
        <v>1</v>
      </c>
      <c r="R559" s="13" t="s">
        <v>1</v>
      </c>
      <c r="S559" s="13" t="s">
        <v>1</v>
      </c>
      <c r="T559" s="13" t="s">
        <v>1</v>
      </c>
      <c r="U559" s="13" t="s">
        <v>294</v>
      </c>
      <c r="V559" s="22" t="s">
        <v>1</v>
      </c>
    </row>
    <row r="560" spans="1:22" x14ac:dyDescent="0.2">
      <c r="A560" s="25" t="s">
        <v>24</v>
      </c>
      <c r="B560" s="11" t="s">
        <v>1090</v>
      </c>
      <c r="C560" s="12"/>
      <c r="D560" s="12">
        <v>33.953609999999998</v>
      </c>
      <c r="E560" s="12">
        <v>28.39528</v>
      </c>
      <c r="F560" s="12">
        <v>26.514489999999999</v>
      </c>
      <c r="G560" s="12">
        <v>24.458909999999999</v>
      </c>
      <c r="H560" s="12">
        <v>24.04599</v>
      </c>
      <c r="I560" s="12">
        <v>30.474540000000001</v>
      </c>
      <c r="J560" s="12">
        <v>27.452680000000001</v>
      </c>
      <c r="K560" s="12"/>
      <c r="L560" s="12"/>
      <c r="M560" s="12"/>
      <c r="N560" s="12"/>
      <c r="O560" s="11" t="s">
        <v>1</v>
      </c>
      <c r="P560" s="11" t="s">
        <v>1</v>
      </c>
      <c r="Q560" s="11" t="s">
        <v>1</v>
      </c>
      <c r="R560" s="11" t="s">
        <v>1</v>
      </c>
      <c r="S560" s="11" t="s">
        <v>1</v>
      </c>
      <c r="T560" s="11" t="s">
        <v>1</v>
      </c>
      <c r="U560" s="11" t="s">
        <v>294</v>
      </c>
      <c r="V560" s="21" t="s">
        <v>1</v>
      </c>
    </row>
    <row r="561" spans="1:22" x14ac:dyDescent="0.2">
      <c r="A561" s="27" t="s">
        <v>24</v>
      </c>
      <c r="B561" s="13" t="s">
        <v>1091</v>
      </c>
      <c r="C561" s="14"/>
      <c r="D561" s="14">
        <v>24.328330000000001</v>
      </c>
      <c r="E561" s="14">
        <v>25.01587</v>
      </c>
      <c r="F561" s="14">
        <v>25.595009999999998</v>
      </c>
      <c r="G561" s="14">
        <v>25.302810000000001</v>
      </c>
      <c r="H561" s="14">
        <v>29.307510000000001</v>
      </c>
      <c r="I561" s="14">
        <v>16.568760000000001</v>
      </c>
      <c r="J561" s="14">
        <v>18.13888</v>
      </c>
      <c r="K561" s="14"/>
      <c r="L561" s="14"/>
      <c r="M561" s="14"/>
      <c r="N561" s="14"/>
      <c r="O561" s="13" t="s">
        <v>1</v>
      </c>
      <c r="P561" s="13" t="s">
        <v>1</v>
      </c>
      <c r="Q561" s="13" t="s">
        <v>1</v>
      </c>
      <c r="R561" s="13" t="s">
        <v>1</v>
      </c>
      <c r="S561" s="13" t="s">
        <v>1</v>
      </c>
      <c r="T561" s="13" t="s">
        <v>1</v>
      </c>
      <c r="U561" s="13" t="s">
        <v>294</v>
      </c>
      <c r="V561" s="22" t="s">
        <v>1</v>
      </c>
    </row>
    <row r="562" spans="1:22" x14ac:dyDescent="0.2">
      <c r="A562" s="25" t="s">
        <v>24</v>
      </c>
      <c r="B562" s="11" t="s">
        <v>1096</v>
      </c>
      <c r="C562" s="12"/>
      <c r="D562" s="12">
        <v>10.43455</v>
      </c>
      <c r="E562" s="12">
        <v>10.505330000000001</v>
      </c>
      <c r="F562" s="12">
        <v>11.532109999999999</v>
      </c>
      <c r="G562" s="12">
        <v>11.430249999999999</v>
      </c>
      <c r="H562" s="12">
        <v>13.48263</v>
      </c>
      <c r="I562" s="12">
        <v>7.5080400000000003</v>
      </c>
      <c r="J562" s="12">
        <v>5.4427500000000002</v>
      </c>
      <c r="K562" s="12"/>
      <c r="L562" s="12"/>
      <c r="M562" s="12"/>
      <c r="N562" s="12"/>
      <c r="O562" s="11" t="s">
        <v>1</v>
      </c>
      <c r="P562" s="11" t="s">
        <v>1</v>
      </c>
      <c r="Q562" s="11" t="s">
        <v>1</v>
      </c>
      <c r="R562" s="11" t="s">
        <v>1</v>
      </c>
      <c r="S562" s="11" t="s">
        <v>1</v>
      </c>
      <c r="T562" s="11" t="s">
        <v>1</v>
      </c>
      <c r="U562" s="11" t="s">
        <v>294</v>
      </c>
      <c r="V562" s="21" t="s">
        <v>1</v>
      </c>
    </row>
    <row r="563" spans="1:22" x14ac:dyDescent="0.2">
      <c r="A563" s="27" t="s">
        <v>24</v>
      </c>
      <c r="B563" s="13" t="s">
        <v>293</v>
      </c>
      <c r="C563" s="14"/>
      <c r="D563" s="14"/>
      <c r="E563" s="14"/>
      <c r="F563" s="14"/>
      <c r="G563" s="14"/>
      <c r="H563" s="14"/>
      <c r="I563" s="14"/>
      <c r="J563" s="14"/>
      <c r="K563" s="14"/>
      <c r="L563" s="14"/>
      <c r="M563" s="14"/>
      <c r="N563" s="14"/>
      <c r="O563" s="13" t="s">
        <v>1</v>
      </c>
      <c r="P563" s="13" t="s">
        <v>1</v>
      </c>
      <c r="Q563" s="13" t="s">
        <v>1</v>
      </c>
      <c r="R563" s="13" t="s">
        <v>1</v>
      </c>
      <c r="S563" s="13" t="s">
        <v>1</v>
      </c>
      <c r="T563" s="13" t="s">
        <v>1</v>
      </c>
      <c r="U563" s="13" t="s">
        <v>294</v>
      </c>
      <c r="V563" s="22" t="s">
        <v>1</v>
      </c>
    </row>
    <row r="564" spans="1:22" x14ac:dyDescent="0.2">
      <c r="A564" s="25" t="s">
        <v>24</v>
      </c>
      <c r="B564" s="11" t="s">
        <v>308</v>
      </c>
      <c r="C564" s="12"/>
      <c r="D564" s="12">
        <v>48.454999999999998</v>
      </c>
      <c r="E564" s="12">
        <v>38.966999999999999</v>
      </c>
      <c r="F564" s="12">
        <v>38.89</v>
      </c>
      <c r="G564" s="12">
        <v>46.655999999999999</v>
      </c>
      <c r="H564" s="12">
        <v>101.15900000000001</v>
      </c>
      <c r="I564" s="12">
        <v>125.61</v>
      </c>
      <c r="J564" s="12">
        <v>58.567999999999998</v>
      </c>
      <c r="K564" s="12">
        <v>146.733</v>
      </c>
      <c r="L564" s="12">
        <v>113.547</v>
      </c>
      <c r="M564" s="12">
        <v>194.649</v>
      </c>
      <c r="N564" s="12"/>
      <c r="O564" s="11" t="s">
        <v>1</v>
      </c>
      <c r="P564" s="11" t="s">
        <v>1</v>
      </c>
      <c r="Q564" s="11" t="s">
        <v>1</v>
      </c>
      <c r="R564" s="11" t="s">
        <v>1</v>
      </c>
      <c r="S564" s="11" t="s">
        <v>1</v>
      </c>
      <c r="T564" s="11" t="s">
        <v>1</v>
      </c>
      <c r="U564" s="11" t="s">
        <v>294</v>
      </c>
      <c r="V564" s="21" t="s">
        <v>1</v>
      </c>
    </row>
    <row r="565" spans="1:22" x14ac:dyDescent="0.2">
      <c r="A565" s="27" t="s">
        <v>24</v>
      </c>
      <c r="B565" s="13" t="s">
        <v>1102</v>
      </c>
      <c r="C565" s="14"/>
      <c r="D565" s="14">
        <v>58.343449999999997</v>
      </c>
      <c r="E565" s="14">
        <v>53.451900000000002</v>
      </c>
      <c r="F565" s="14">
        <v>52.13776</v>
      </c>
      <c r="G565" s="14">
        <v>50.117150000000002</v>
      </c>
      <c r="H565" s="14">
        <v>53.788640000000001</v>
      </c>
      <c r="I565" s="14">
        <v>48.985280000000003</v>
      </c>
      <c r="J565" s="14">
        <v>47.519759999999998</v>
      </c>
      <c r="K565" s="14"/>
      <c r="L565" s="14"/>
      <c r="M565" s="14"/>
      <c r="N565" s="14"/>
      <c r="O565" s="13" t="s">
        <v>1</v>
      </c>
      <c r="P565" s="13" t="s">
        <v>1</v>
      </c>
      <c r="Q565" s="13" t="s">
        <v>1</v>
      </c>
      <c r="R565" s="13" t="s">
        <v>1</v>
      </c>
      <c r="S565" s="13" t="s">
        <v>1</v>
      </c>
      <c r="T565" s="13" t="s">
        <v>1</v>
      </c>
      <c r="U565" s="13" t="s">
        <v>294</v>
      </c>
      <c r="V565" s="22" t="s">
        <v>1</v>
      </c>
    </row>
    <row r="566" spans="1:22" x14ac:dyDescent="0.2">
      <c r="A566" s="25" t="s">
        <v>24</v>
      </c>
      <c r="B566" s="11" t="s">
        <v>1097</v>
      </c>
      <c r="C566" s="12">
        <v>5</v>
      </c>
      <c r="D566" s="12"/>
      <c r="E566" s="12">
        <v>11</v>
      </c>
      <c r="F566" s="12">
        <v>8</v>
      </c>
      <c r="G566" s="12"/>
      <c r="H566" s="12"/>
      <c r="I566" s="12"/>
      <c r="J566" s="12">
        <v>5</v>
      </c>
      <c r="K566" s="12"/>
      <c r="L566" s="12">
        <v>5</v>
      </c>
      <c r="M566" s="12"/>
      <c r="N566" s="12"/>
      <c r="O566" s="11" t="s">
        <v>1</v>
      </c>
      <c r="P566" s="11" t="s">
        <v>1</v>
      </c>
      <c r="Q566" s="11" t="s">
        <v>1</v>
      </c>
      <c r="R566" s="11" t="s">
        <v>1</v>
      </c>
      <c r="S566" s="11" t="s">
        <v>1</v>
      </c>
      <c r="T566" s="11" t="s">
        <v>1</v>
      </c>
      <c r="U566" s="11" t="s">
        <v>294</v>
      </c>
      <c r="V566" s="21" t="s">
        <v>1</v>
      </c>
    </row>
    <row r="567" spans="1:22" x14ac:dyDescent="0.2">
      <c r="A567" s="27" t="s">
        <v>24</v>
      </c>
      <c r="B567" s="13" t="s">
        <v>1098</v>
      </c>
      <c r="C567" s="14">
        <v>96</v>
      </c>
      <c r="D567" s="14">
        <v>94</v>
      </c>
      <c r="E567" s="14">
        <v>95</v>
      </c>
      <c r="F567" s="14">
        <v>98</v>
      </c>
      <c r="G567" s="14"/>
      <c r="H567" s="14"/>
      <c r="I567" s="14">
        <v>22</v>
      </c>
      <c r="J567" s="14">
        <v>18</v>
      </c>
      <c r="K567" s="14"/>
      <c r="L567" s="14"/>
      <c r="M567" s="14"/>
      <c r="N567" s="14"/>
      <c r="O567" s="13" t="s">
        <v>1</v>
      </c>
      <c r="P567" s="13" t="s">
        <v>1</v>
      </c>
      <c r="Q567" s="13" t="s">
        <v>1</v>
      </c>
      <c r="R567" s="13" t="s">
        <v>1</v>
      </c>
      <c r="S567" s="13" t="s">
        <v>1</v>
      </c>
      <c r="T567" s="13" t="s">
        <v>1</v>
      </c>
      <c r="U567" s="13" t="s">
        <v>294</v>
      </c>
      <c r="V567" s="22" t="s">
        <v>1</v>
      </c>
    </row>
    <row r="568" spans="1:22" x14ac:dyDescent="0.2">
      <c r="A568" s="25" t="s">
        <v>24</v>
      </c>
      <c r="B568" s="11" t="s">
        <v>1099</v>
      </c>
      <c r="C568" s="12">
        <v>5</v>
      </c>
      <c r="D568" s="12">
        <v>6</v>
      </c>
      <c r="E568" s="12">
        <v>6</v>
      </c>
      <c r="F568" s="12">
        <v>5</v>
      </c>
      <c r="G568" s="12">
        <v>4</v>
      </c>
      <c r="H568" s="12"/>
      <c r="I568" s="12">
        <v>4</v>
      </c>
      <c r="J568" s="12">
        <v>5</v>
      </c>
      <c r="K568" s="12"/>
      <c r="L568" s="12"/>
      <c r="M568" s="12"/>
      <c r="N568" s="12"/>
      <c r="O568" s="11" t="s">
        <v>1</v>
      </c>
      <c r="P568" s="11" t="s">
        <v>1</v>
      </c>
      <c r="Q568" s="11" t="s">
        <v>1</v>
      </c>
      <c r="R568" s="11" t="s">
        <v>1</v>
      </c>
      <c r="S568" s="11" t="s">
        <v>1</v>
      </c>
      <c r="T568" s="11" t="s">
        <v>1</v>
      </c>
      <c r="U568" s="11" t="s">
        <v>294</v>
      </c>
      <c r="V568" s="21" t="s">
        <v>1</v>
      </c>
    </row>
    <row r="569" spans="1:22" x14ac:dyDescent="0.2">
      <c r="A569" s="27" t="s">
        <v>24</v>
      </c>
      <c r="B569" s="13" t="s">
        <v>1100</v>
      </c>
      <c r="C569" s="14"/>
      <c r="D569" s="14"/>
      <c r="E569" s="14">
        <v>14</v>
      </c>
      <c r="F569" s="14">
        <v>11</v>
      </c>
      <c r="G569" s="14"/>
      <c r="H569" s="14"/>
      <c r="I569" s="14"/>
      <c r="J569" s="14">
        <v>7</v>
      </c>
      <c r="K569" s="14"/>
      <c r="L569" s="14"/>
      <c r="M569" s="14"/>
      <c r="N569" s="14"/>
      <c r="O569" s="13" t="s">
        <v>1</v>
      </c>
      <c r="P569" s="13" t="s">
        <v>1</v>
      </c>
      <c r="Q569" s="13" t="s">
        <v>1</v>
      </c>
      <c r="R569" s="13" t="s">
        <v>1</v>
      </c>
      <c r="S569" s="13" t="s">
        <v>1</v>
      </c>
      <c r="T569" s="13" t="s">
        <v>1</v>
      </c>
      <c r="U569" s="13" t="s">
        <v>294</v>
      </c>
      <c r="V569" s="22" t="s">
        <v>1</v>
      </c>
    </row>
    <row r="570" spans="1:22" x14ac:dyDescent="0.2">
      <c r="A570" s="25" t="s">
        <v>24</v>
      </c>
      <c r="B570" s="11" t="s">
        <v>1101</v>
      </c>
      <c r="C570" s="12"/>
      <c r="D570" s="12">
        <v>30</v>
      </c>
      <c r="E570" s="12">
        <v>36</v>
      </c>
      <c r="F570" s="12">
        <v>28</v>
      </c>
      <c r="G570" s="12">
        <v>24</v>
      </c>
      <c r="H570" s="12"/>
      <c r="I570" s="12"/>
      <c r="J570" s="12">
        <v>15</v>
      </c>
      <c r="K570" s="12"/>
      <c r="L570" s="12"/>
      <c r="M570" s="12"/>
      <c r="N570" s="12"/>
      <c r="O570" s="11" t="s">
        <v>1</v>
      </c>
      <c r="P570" s="11" t="s">
        <v>1</v>
      </c>
      <c r="Q570" s="11" t="s">
        <v>1</v>
      </c>
      <c r="R570" s="11" t="s">
        <v>1</v>
      </c>
      <c r="S570" s="11" t="s">
        <v>1</v>
      </c>
      <c r="T570" s="11" t="s">
        <v>1</v>
      </c>
      <c r="U570" s="11" t="s">
        <v>294</v>
      </c>
      <c r="V570" s="21" t="s">
        <v>1</v>
      </c>
    </row>
    <row r="571" spans="1:22" x14ac:dyDescent="0.2">
      <c r="A571" s="27" t="s">
        <v>24</v>
      </c>
      <c r="B571" s="13" t="s">
        <v>1103</v>
      </c>
      <c r="C571" s="14">
        <v>50</v>
      </c>
      <c r="D571" s="14">
        <v>50</v>
      </c>
      <c r="E571" s="14">
        <v>46</v>
      </c>
      <c r="F571" s="14">
        <v>44</v>
      </c>
      <c r="G571" s="14"/>
      <c r="H571" s="14"/>
      <c r="I571" s="14"/>
      <c r="J571" s="14"/>
      <c r="K571" s="14"/>
      <c r="L571" s="14"/>
      <c r="M571" s="14"/>
      <c r="N571" s="14"/>
      <c r="O571" s="13" t="s">
        <v>1</v>
      </c>
      <c r="P571" s="13" t="s">
        <v>1</v>
      </c>
      <c r="Q571" s="13" t="s">
        <v>1</v>
      </c>
      <c r="R571" s="13" t="s">
        <v>1</v>
      </c>
      <c r="S571" s="13" t="s">
        <v>1</v>
      </c>
      <c r="T571" s="13" t="s">
        <v>1</v>
      </c>
      <c r="U571" s="13" t="s">
        <v>294</v>
      </c>
      <c r="V571" s="22" t="s">
        <v>1</v>
      </c>
    </row>
    <row r="572" spans="1:22" x14ac:dyDescent="0.2">
      <c r="A572" s="25" t="s">
        <v>24</v>
      </c>
      <c r="B572" s="11" t="s">
        <v>1104</v>
      </c>
      <c r="C572" s="12">
        <v>27</v>
      </c>
      <c r="D572" s="12"/>
      <c r="E572" s="12">
        <v>35</v>
      </c>
      <c r="F572" s="12">
        <v>27</v>
      </c>
      <c r="G572" s="12"/>
      <c r="H572" s="12"/>
      <c r="I572" s="12"/>
      <c r="J572" s="12"/>
      <c r="K572" s="12"/>
      <c r="L572" s="12"/>
      <c r="M572" s="12"/>
      <c r="N572" s="12"/>
      <c r="O572" s="11" t="s">
        <v>1</v>
      </c>
      <c r="P572" s="11" t="s">
        <v>1</v>
      </c>
      <c r="Q572" s="11" t="s">
        <v>1</v>
      </c>
      <c r="R572" s="11" t="s">
        <v>1</v>
      </c>
      <c r="S572" s="11" t="s">
        <v>1</v>
      </c>
      <c r="T572" s="11" t="s">
        <v>1</v>
      </c>
      <c r="U572" s="11" t="s">
        <v>294</v>
      </c>
      <c r="V572" s="21" t="s">
        <v>1</v>
      </c>
    </row>
    <row r="573" spans="1:22" x14ac:dyDescent="0.2">
      <c r="A573" s="27" t="s">
        <v>24</v>
      </c>
      <c r="B573" s="13" t="s">
        <v>1105</v>
      </c>
      <c r="C573" s="14">
        <v>62</v>
      </c>
      <c r="D573" s="14">
        <v>58</v>
      </c>
      <c r="E573" s="14">
        <v>54</v>
      </c>
      <c r="F573" s="14">
        <v>55</v>
      </c>
      <c r="G573" s="14"/>
      <c r="H573" s="14"/>
      <c r="I573" s="14"/>
      <c r="J573" s="14"/>
      <c r="K573" s="14"/>
      <c r="L573" s="14"/>
      <c r="M573" s="14"/>
      <c r="N573" s="14"/>
      <c r="O573" s="13" t="s">
        <v>1</v>
      </c>
      <c r="P573" s="13" t="s">
        <v>1</v>
      </c>
      <c r="Q573" s="13" t="s">
        <v>1</v>
      </c>
      <c r="R573" s="13" t="s">
        <v>1</v>
      </c>
      <c r="S573" s="13" t="s">
        <v>1</v>
      </c>
      <c r="T573" s="13" t="s">
        <v>1</v>
      </c>
      <c r="U573" s="13" t="s">
        <v>294</v>
      </c>
      <c r="V573" s="22" t="s">
        <v>1</v>
      </c>
    </row>
    <row r="574" spans="1:22" x14ac:dyDescent="0.2">
      <c r="A574" s="25" t="s">
        <v>24</v>
      </c>
      <c r="B574" s="11" t="s">
        <v>1106</v>
      </c>
      <c r="C574" s="12">
        <v>46</v>
      </c>
      <c r="D574" s="12">
        <v>47</v>
      </c>
      <c r="E574" s="12">
        <v>43</v>
      </c>
      <c r="F574" s="12">
        <v>40</v>
      </c>
      <c r="G574" s="12">
        <v>40</v>
      </c>
      <c r="H574" s="12"/>
      <c r="I574" s="12"/>
      <c r="J574" s="12"/>
      <c r="K574" s="12"/>
      <c r="L574" s="12"/>
      <c r="M574" s="12"/>
      <c r="N574" s="12"/>
      <c r="O574" s="11" t="s">
        <v>1</v>
      </c>
      <c r="P574" s="11" t="s">
        <v>1</v>
      </c>
      <c r="Q574" s="11" t="s">
        <v>1</v>
      </c>
      <c r="R574" s="11" t="s">
        <v>1</v>
      </c>
      <c r="S574" s="11" t="s">
        <v>1</v>
      </c>
      <c r="T574" s="11" t="s">
        <v>1</v>
      </c>
      <c r="U574" s="11" t="s">
        <v>294</v>
      </c>
      <c r="V574" s="21" t="s">
        <v>1</v>
      </c>
    </row>
    <row r="575" spans="1:22" x14ac:dyDescent="0.2">
      <c r="A575" s="27" t="s">
        <v>24</v>
      </c>
      <c r="B575" s="13" t="s">
        <v>1107</v>
      </c>
      <c r="C575" s="14">
        <v>29</v>
      </c>
      <c r="D575" s="14">
        <v>36</v>
      </c>
      <c r="E575" s="14">
        <v>33</v>
      </c>
      <c r="F575" s="14">
        <v>27</v>
      </c>
      <c r="G575" s="14">
        <v>29</v>
      </c>
      <c r="H575" s="14"/>
      <c r="I575" s="14"/>
      <c r="J575" s="14">
        <v>44</v>
      </c>
      <c r="K575" s="14"/>
      <c r="L575" s="14"/>
      <c r="M575" s="14"/>
      <c r="N575" s="14"/>
      <c r="O575" s="13" t="s">
        <v>1</v>
      </c>
      <c r="P575" s="13" t="s">
        <v>1</v>
      </c>
      <c r="Q575" s="13" t="s">
        <v>1</v>
      </c>
      <c r="R575" s="13" t="s">
        <v>1</v>
      </c>
      <c r="S575" s="13" t="s">
        <v>1</v>
      </c>
      <c r="T575" s="13" t="s">
        <v>1</v>
      </c>
      <c r="U575" s="13" t="s">
        <v>294</v>
      </c>
      <c r="V575" s="22" t="s">
        <v>1</v>
      </c>
    </row>
    <row r="576" spans="1:22" x14ac:dyDescent="0.2">
      <c r="A576" s="25" t="s">
        <v>24</v>
      </c>
      <c r="B576" s="11" t="s">
        <v>1108</v>
      </c>
      <c r="C576" s="12">
        <v>7.8141442540000003</v>
      </c>
      <c r="D576" s="12">
        <v>6.5811813810000004</v>
      </c>
      <c r="E576" s="12">
        <v>8.1634410800000001</v>
      </c>
      <c r="F576" s="12">
        <v>9.2093586169999995</v>
      </c>
      <c r="G576" s="12">
        <v>9.3775947150000007</v>
      </c>
      <c r="H576" s="12">
        <v>8.7647253769999995</v>
      </c>
      <c r="I576" s="12">
        <v>8.8119553929999999</v>
      </c>
      <c r="J576" s="12">
        <v>8.3513382669999991</v>
      </c>
      <c r="K576" s="12">
        <v>8.0870655330000005</v>
      </c>
      <c r="L576" s="12">
        <v>7.6039292290000002</v>
      </c>
      <c r="M576" s="12">
        <v>7.5199204230000003</v>
      </c>
      <c r="N576" s="12"/>
      <c r="O576" s="11" t="s">
        <v>1</v>
      </c>
      <c r="P576" s="11" t="s">
        <v>1</v>
      </c>
      <c r="Q576" s="11" t="s">
        <v>1</v>
      </c>
      <c r="R576" s="11" t="s">
        <v>1</v>
      </c>
      <c r="S576" s="11" t="s">
        <v>1</v>
      </c>
      <c r="T576" s="11" t="s">
        <v>1</v>
      </c>
      <c r="U576" s="11" t="s">
        <v>294</v>
      </c>
      <c r="V576" s="21" t="s">
        <v>1</v>
      </c>
    </row>
    <row r="577" spans="1:22" x14ac:dyDescent="0.2">
      <c r="A577" s="27" t="s">
        <v>25</v>
      </c>
      <c r="B577" s="13" t="s">
        <v>1109</v>
      </c>
      <c r="C577" s="14">
        <v>36.790520000000001</v>
      </c>
      <c r="D577" s="14">
        <v>39.170020000000001</v>
      </c>
      <c r="E577" s="14">
        <v>32.88682</v>
      </c>
      <c r="F577" s="14">
        <v>40.24071</v>
      </c>
      <c r="G577" s="14">
        <v>36.985680000000002</v>
      </c>
      <c r="H577" s="14">
        <v>80.586590000000001</v>
      </c>
      <c r="I577" s="14"/>
      <c r="J577" s="14"/>
      <c r="K577" s="14"/>
      <c r="L577" s="14"/>
      <c r="M577" s="14"/>
      <c r="N577" s="14"/>
      <c r="O577" s="13" t="s">
        <v>1</v>
      </c>
      <c r="P577" s="13" t="s">
        <v>1</v>
      </c>
      <c r="Q577" s="13" t="s">
        <v>1</v>
      </c>
      <c r="R577" s="13" t="s">
        <v>1</v>
      </c>
      <c r="S577" s="13" t="s">
        <v>1</v>
      </c>
      <c r="T577" s="13" t="s">
        <v>1</v>
      </c>
      <c r="U577" s="13" t="s">
        <v>294</v>
      </c>
      <c r="V577" s="22" t="s">
        <v>1</v>
      </c>
    </row>
    <row r="578" spans="1:22" x14ac:dyDescent="0.2">
      <c r="A578" s="25" t="s">
        <v>25</v>
      </c>
      <c r="B578" s="11" t="s">
        <v>1110</v>
      </c>
      <c r="C578" s="12">
        <v>44.232750000000003</v>
      </c>
      <c r="D578" s="12">
        <v>48.282589999999999</v>
      </c>
      <c r="E578" s="12">
        <v>56.574010000000001</v>
      </c>
      <c r="F578" s="12">
        <v>69.267579999999995</v>
      </c>
      <c r="G578" s="12">
        <v>49.33052</v>
      </c>
      <c r="H578" s="12">
        <v>80.335400000000007</v>
      </c>
      <c r="I578" s="12"/>
      <c r="J578" s="12"/>
      <c r="K578" s="12"/>
      <c r="L578" s="12"/>
      <c r="M578" s="12"/>
      <c r="N578" s="12"/>
      <c r="O578" s="11" t="s">
        <v>1</v>
      </c>
      <c r="P578" s="11" t="s">
        <v>1</v>
      </c>
      <c r="Q578" s="11" t="s">
        <v>1</v>
      </c>
      <c r="R578" s="11" t="s">
        <v>1</v>
      </c>
      <c r="S578" s="11" t="s">
        <v>1</v>
      </c>
      <c r="T578" s="11" t="s">
        <v>1</v>
      </c>
      <c r="U578" s="11" t="s">
        <v>294</v>
      </c>
      <c r="V578" s="21" t="s">
        <v>1</v>
      </c>
    </row>
    <row r="579" spans="1:22" x14ac:dyDescent="0.2">
      <c r="A579" s="27" t="s">
        <v>25</v>
      </c>
      <c r="B579" s="13" t="s">
        <v>1092</v>
      </c>
      <c r="C579" s="14">
        <v>21.21367</v>
      </c>
      <c r="D579" s="14">
        <v>22.821909999999999</v>
      </c>
      <c r="E579" s="14">
        <v>22.9177</v>
      </c>
      <c r="F579" s="14">
        <v>22.677489999999999</v>
      </c>
      <c r="G579" s="14">
        <v>25.057780000000001</v>
      </c>
      <c r="H579" s="14">
        <v>25.104040000000001</v>
      </c>
      <c r="I579" s="14">
        <v>19.578710000000001</v>
      </c>
      <c r="J579" s="14">
        <v>18.986809999999998</v>
      </c>
      <c r="K579" s="14"/>
      <c r="L579" s="14"/>
      <c r="M579" s="14"/>
      <c r="N579" s="14"/>
      <c r="O579" s="13" t="s">
        <v>1</v>
      </c>
      <c r="P579" s="13" t="s">
        <v>1</v>
      </c>
      <c r="Q579" s="13" t="s">
        <v>1</v>
      </c>
      <c r="R579" s="13" t="s">
        <v>1</v>
      </c>
      <c r="S579" s="13" t="s">
        <v>1</v>
      </c>
      <c r="T579" s="13" t="s">
        <v>1</v>
      </c>
      <c r="U579" s="13" t="s">
        <v>294</v>
      </c>
      <c r="V579" s="22" t="s">
        <v>1</v>
      </c>
    </row>
    <row r="580" spans="1:22" x14ac:dyDescent="0.2">
      <c r="A580" s="25" t="s">
        <v>25</v>
      </c>
      <c r="B580" s="11" t="s">
        <v>1093</v>
      </c>
      <c r="C580" s="12">
        <v>0</v>
      </c>
      <c r="D580" s="12">
        <v>0</v>
      </c>
      <c r="E580" s="12">
        <v>0</v>
      </c>
      <c r="F580" s="12">
        <v>0</v>
      </c>
      <c r="G580" s="12">
        <v>0</v>
      </c>
      <c r="H580" s="12">
        <v>0</v>
      </c>
      <c r="I580" s="12">
        <v>0</v>
      </c>
      <c r="J580" s="12">
        <v>0</v>
      </c>
      <c r="K580" s="12"/>
      <c r="L580" s="12"/>
      <c r="M580" s="12"/>
      <c r="N580" s="12"/>
      <c r="O580" s="11" t="s">
        <v>1</v>
      </c>
      <c r="P580" s="11" t="s">
        <v>1</v>
      </c>
      <c r="Q580" s="11" t="s">
        <v>1</v>
      </c>
      <c r="R580" s="11" t="s">
        <v>1</v>
      </c>
      <c r="S580" s="11" t="s">
        <v>1</v>
      </c>
      <c r="T580" s="11" t="s">
        <v>1</v>
      </c>
      <c r="U580" s="11" t="s">
        <v>294</v>
      </c>
      <c r="V580" s="21" t="s">
        <v>1</v>
      </c>
    </row>
    <row r="581" spans="1:22" x14ac:dyDescent="0.2">
      <c r="A581" s="27" t="s">
        <v>25</v>
      </c>
      <c r="B581" s="13" t="s">
        <v>1094</v>
      </c>
      <c r="C581" s="14">
        <v>51.153410000000001</v>
      </c>
      <c r="D581" s="14">
        <v>51.054609999999997</v>
      </c>
      <c r="E581" s="14">
        <v>50.269089999999998</v>
      </c>
      <c r="F581" s="14">
        <v>51.035380000000004</v>
      </c>
      <c r="G581" s="14">
        <v>50.823650000000001</v>
      </c>
      <c r="H581" s="14">
        <v>51.047080000000001</v>
      </c>
      <c r="I581" s="14">
        <v>55.083829999999999</v>
      </c>
      <c r="J581" s="14">
        <v>55.634639999999997</v>
      </c>
      <c r="K581" s="14"/>
      <c r="L581" s="14"/>
      <c r="M581" s="14"/>
      <c r="N581" s="14"/>
      <c r="O581" s="13" t="s">
        <v>1</v>
      </c>
      <c r="P581" s="13" t="s">
        <v>1</v>
      </c>
      <c r="Q581" s="13" t="s">
        <v>1</v>
      </c>
      <c r="R581" s="13" t="s">
        <v>1</v>
      </c>
      <c r="S581" s="13" t="s">
        <v>1</v>
      </c>
      <c r="T581" s="13" t="s">
        <v>1</v>
      </c>
      <c r="U581" s="13" t="s">
        <v>294</v>
      </c>
      <c r="V581" s="22" t="s">
        <v>1</v>
      </c>
    </row>
    <row r="582" spans="1:22" x14ac:dyDescent="0.2">
      <c r="A582" s="25" t="s">
        <v>25</v>
      </c>
      <c r="B582" s="11" t="s">
        <v>1095</v>
      </c>
      <c r="C582" s="12">
        <v>32.449750000000002</v>
      </c>
      <c r="D582" s="12">
        <v>33.694339999999997</v>
      </c>
      <c r="E582" s="12">
        <v>32.47242</v>
      </c>
      <c r="F582" s="12">
        <v>36.741230000000002</v>
      </c>
      <c r="G582" s="12">
        <v>36.093580000000003</v>
      </c>
      <c r="H582" s="12">
        <v>36.754510000000003</v>
      </c>
      <c r="I582" s="12">
        <v>30.234059999999999</v>
      </c>
      <c r="J582" s="12">
        <v>32.838389999999997</v>
      </c>
      <c r="K582" s="12"/>
      <c r="L582" s="12"/>
      <c r="M582" s="12"/>
      <c r="N582" s="12"/>
      <c r="O582" s="11" t="s">
        <v>1</v>
      </c>
      <c r="P582" s="11" t="s">
        <v>1</v>
      </c>
      <c r="Q582" s="11" t="s">
        <v>1</v>
      </c>
      <c r="R582" s="11" t="s">
        <v>1</v>
      </c>
      <c r="S582" s="11" t="s">
        <v>1</v>
      </c>
      <c r="T582" s="11" t="s">
        <v>1</v>
      </c>
      <c r="U582" s="11" t="s">
        <v>294</v>
      </c>
      <c r="V582" s="21" t="s">
        <v>1</v>
      </c>
    </row>
    <row r="583" spans="1:22" x14ac:dyDescent="0.2">
      <c r="A583" s="27" t="s">
        <v>25</v>
      </c>
      <c r="B583" s="13" t="s">
        <v>1088</v>
      </c>
      <c r="C583" s="14">
        <v>16.07028</v>
      </c>
      <c r="D583" s="14">
        <v>16.83738</v>
      </c>
      <c r="E583" s="14">
        <v>15.689489999999999</v>
      </c>
      <c r="F583" s="14">
        <v>15.59796</v>
      </c>
      <c r="G583" s="14">
        <v>15.079750000000001</v>
      </c>
      <c r="H583" s="14">
        <v>24.249860000000002</v>
      </c>
      <c r="I583" s="14">
        <v>19.616540000000001</v>
      </c>
      <c r="J583" s="14">
        <v>19.055869999999999</v>
      </c>
      <c r="K583" s="14"/>
      <c r="L583" s="14"/>
      <c r="M583" s="14"/>
      <c r="N583" s="14"/>
      <c r="O583" s="13" t="s">
        <v>1</v>
      </c>
      <c r="P583" s="13" t="s">
        <v>1</v>
      </c>
      <c r="Q583" s="13" t="s">
        <v>1</v>
      </c>
      <c r="R583" s="13" t="s">
        <v>1</v>
      </c>
      <c r="S583" s="13" t="s">
        <v>1</v>
      </c>
      <c r="T583" s="13" t="s">
        <v>1</v>
      </c>
      <c r="U583" s="13" t="s">
        <v>294</v>
      </c>
      <c r="V583" s="22" t="s">
        <v>1</v>
      </c>
    </row>
    <row r="584" spans="1:22" x14ac:dyDescent="0.2">
      <c r="A584" s="25" t="s">
        <v>25</v>
      </c>
      <c r="B584" s="11" t="s">
        <v>1089</v>
      </c>
      <c r="C584" s="12">
        <v>0</v>
      </c>
      <c r="D584" s="12">
        <v>0</v>
      </c>
      <c r="E584" s="12">
        <v>0</v>
      </c>
      <c r="F584" s="12">
        <v>0</v>
      </c>
      <c r="G584" s="12">
        <v>0</v>
      </c>
      <c r="H584" s="12">
        <v>0</v>
      </c>
      <c r="I584" s="12">
        <v>0</v>
      </c>
      <c r="J584" s="12">
        <v>0</v>
      </c>
      <c r="K584" s="12"/>
      <c r="L584" s="12"/>
      <c r="M584" s="12"/>
      <c r="N584" s="12"/>
      <c r="O584" s="11" t="s">
        <v>1</v>
      </c>
      <c r="P584" s="11" t="s">
        <v>1</v>
      </c>
      <c r="Q584" s="11" t="s">
        <v>1</v>
      </c>
      <c r="R584" s="11" t="s">
        <v>1</v>
      </c>
      <c r="S584" s="11" t="s">
        <v>1</v>
      </c>
      <c r="T584" s="11" t="s">
        <v>1</v>
      </c>
      <c r="U584" s="11" t="s">
        <v>294</v>
      </c>
      <c r="V584" s="21" t="s">
        <v>1</v>
      </c>
    </row>
    <row r="585" spans="1:22" x14ac:dyDescent="0.2">
      <c r="A585" s="27" t="s">
        <v>25</v>
      </c>
      <c r="B585" s="13" t="s">
        <v>1090</v>
      </c>
      <c r="C585" s="14">
        <v>61.135420000000003</v>
      </c>
      <c r="D585" s="14">
        <v>60.390309999999999</v>
      </c>
      <c r="E585" s="14">
        <v>65.328450000000004</v>
      </c>
      <c r="F585" s="14">
        <v>63.813400000000001</v>
      </c>
      <c r="G585" s="14">
        <v>59.952190000000002</v>
      </c>
      <c r="H585" s="14">
        <v>51.80921</v>
      </c>
      <c r="I585" s="14">
        <v>55.184069999999998</v>
      </c>
      <c r="J585" s="14">
        <v>55.83699</v>
      </c>
      <c r="K585" s="14"/>
      <c r="L585" s="14"/>
      <c r="M585" s="14"/>
      <c r="N585" s="14"/>
      <c r="O585" s="13" t="s">
        <v>1</v>
      </c>
      <c r="P585" s="13" t="s">
        <v>1</v>
      </c>
      <c r="Q585" s="13" t="s">
        <v>1</v>
      </c>
      <c r="R585" s="13" t="s">
        <v>1</v>
      </c>
      <c r="S585" s="13" t="s">
        <v>1</v>
      </c>
      <c r="T585" s="13" t="s">
        <v>1</v>
      </c>
      <c r="U585" s="13" t="s">
        <v>294</v>
      </c>
      <c r="V585" s="22" t="s">
        <v>1</v>
      </c>
    </row>
    <row r="586" spans="1:22" x14ac:dyDescent="0.2">
      <c r="A586" s="25" t="s">
        <v>25</v>
      </c>
      <c r="B586" s="11" t="s">
        <v>1091</v>
      </c>
      <c r="C586" s="12">
        <v>29.030639999999998</v>
      </c>
      <c r="D586" s="12">
        <v>30.055910000000001</v>
      </c>
      <c r="E586" s="12">
        <v>23.401060000000001</v>
      </c>
      <c r="F586" s="12">
        <v>27.15645</v>
      </c>
      <c r="G586" s="12">
        <v>31.358730000000001</v>
      </c>
      <c r="H586" s="12">
        <v>35.496409999999997</v>
      </c>
      <c r="I586" s="12">
        <v>30.231300000000001</v>
      </c>
      <c r="J586" s="12">
        <v>32.834679999999999</v>
      </c>
      <c r="K586" s="12"/>
      <c r="L586" s="12"/>
      <c r="M586" s="12"/>
      <c r="N586" s="12"/>
      <c r="O586" s="11" t="s">
        <v>1</v>
      </c>
      <c r="P586" s="11" t="s">
        <v>1</v>
      </c>
      <c r="Q586" s="11" t="s">
        <v>1</v>
      </c>
      <c r="R586" s="11" t="s">
        <v>1</v>
      </c>
      <c r="S586" s="11" t="s">
        <v>1</v>
      </c>
      <c r="T586" s="11" t="s">
        <v>1</v>
      </c>
      <c r="U586" s="11" t="s">
        <v>294</v>
      </c>
      <c r="V586" s="21" t="s">
        <v>1</v>
      </c>
    </row>
    <row r="587" spans="1:22" x14ac:dyDescent="0.2">
      <c r="A587" s="27" t="s">
        <v>25</v>
      </c>
      <c r="B587" s="13" t="s">
        <v>1096</v>
      </c>
      <c r="C587" s="14">
        <v>12.96036</v>
      </c>
      <c r="D587" s="14">
        <v>13.218529999999999</v>
      </c>
      <c r="E587" s="14">
        <v>7.71157</v>
      </c>
      <c r="F587" s="14">
        <v>11.558490000000001</v>
      </c>
      <c r="G587" s="14">
        <v>16.278970000000001</v>
      </c>
      <c r="H587" s="14">
        <v>11.246549999999999</v>
      </c>
      <c r="I587" s="14">
        <v>10.61476</v>
      </c>
      <c r="J587" s="14">
        <v>13.77881</v>
      </c>
      <c r="K587" s="14"/>
      <c r="L587" s="14"/>
      <c r="M587" s="14"/>
      <c r="N587" s="14"/>
      <c r="O587" s="13" t="s">
        <v>1</v>
      </c>
      <c r="P587" s="13" t="s">
        <v>1</v>
      </c>
      <c r="Q587" s="13" t="s">
        <v>1</v>
      </c>
      <c r="R587" s="13" t="s">
        <v>1</v>
      </c>
      <c r="S587" s="13" t="s">
        <v>1</v>
      </c>
      <c r="T587" s="13" t="s">
        <v>1</v>
      </c>
      <c r="U587" s="13" t="s">
        <v>294</v>
      </c>
      <c r="V587" s="22" t="s">
        <v>1</v>
      </c>
    </row>
    <row r="588" spans="1:22" x14ac:dyDescent="0.2">
      <c r="A588" s="25" t="s">
        <v>25</v>
      </c>
      <c r="B588" s="11" t="s">
        <v>293</v>
      </c>
      <c r="C588" s="12"/>
      <c r="D588" s="12"/>
      <c r="E588" s="12"/>
      <c r="F588" s="12"/>
      <c r="G588" s="12"/>
      <c r="H588" s="12"/>
      <c r="I588" s="12"/>
      <c r="J588" s="12"/>
      <c r="K588" s="12"/>
      <c r="L588" s="12"/>
      <c r="M588" s="12"/>
      <c r="N588" s="12"/>
      <c r="O588" s="11" t="s">
        <v>1</v>
      </c>
      <c r="P588" s="11" t="s">
        <v>1</v>
      </c>
      <c r="Q588" s="11" t="s">
        <v>1</v>
      </c>
      <c r="R588" s="11" t="s">
        <v>1</v>
      </c>
      <c r="S588" s="11" t="s">
        <v>1</v>
      </c>
      <c r="T588" s="11" t="s">
        <v>1</v>
      </c>
      <c r="U588" s="11" t="s">
        <v>294</v>
      </c>
      <c r="V588" s="21" t="s">
        <v>1</v>
      </c>
    </row>
    <row r="589" spans="1:22" x14ac:dyDescent="0.2">
      <c r="A589" s="27" t="s">
        <v>25</v>
      </c>
      <c r="B589" s="13" t="s">
        <v>308</v>
      </c>
      <c r="C589" s="14"/>
      <c r="D589" s="14">
        <v>2.2290000000000001</v>
      </c>
      <c r="E589" s="14">
        <v>2.278</v>
      </c>
      <c r="F589" s="14">
        <v>1.798</v>
      </c>
      <c r="G589" s="14">
        <v>2.6259999999999999</v>
      </c>
      <c r="H589" s="14">
        <v>2.36</v>
      </c>
      <c r="I589" s="14">
        <v>2.0720000000000001</v>
      </c>
      <c r="J589" s="14">
        <v>1.1180000000000001</v>
      </c>
      <c r="K589" s="14">
        <v>1.4990000000000001</v>
      </c>
      <c r="L589" s="14">
        <v>2.4820000000000002</v>
      </c>
      <c r="M589" s="14">
        <v>4.335</v>
      </c>
      <c r="N589" s="14"/>
      <c r="O589" s="13" t="s">
        <v>1</v>
      </c>
      <c r="P589" s="13" t="s">
        <v>1</v>
      </c>
      <c r="Q589" s="13" t="s">
        <v>1</v>
      </c>
      <c r="R589" s="13" t="s">
        <v>1</v>
      </c>
      <c r="S589" s="13" t="s">
        <v>1</v>
      </c>
      <c r="T589" s="13" t="s">
        <v>1</v>
      </c>
      <c r="U589" s="13" t="s">
        <v>294</v>
      </c>
      <c r="V589" s="22" t="s">
        <v>1</v>
      </c>
    </row>
    <row r="590" spans="1:22" x14ac:dyDescent="0.2">
      <c r="A590" s="25" t="s">
        <v>25</v>
      </c>
      <c r="B590" s="11" t="s">
        <v>1102</v>
      </c>
      <c r="C590" s="12">
        <v>90.166060000000002</v>
      </c>
      <c r="D590" s="12">
        <v>90.446219999999997</v>
      </c>
      <c r="E590" s="12">
        <v>88.729510000000005</v>
      </c>
      <c r="F590" s="12">
        <v>90.969849999999994</v>
      </c>
      <c r="G590" s="12">
        <v>91.310919999999996</v>
      </c>
      <c r="H590" s="12">
        <v>87.305620000000005</v>
      </c>
      <c r="I590" s="12">
        <v>85.415369999999996</v>
      </c>
      <c r="J590" s="12">
        <v>88.671670000000006</v>
      </c>
      <c r="K590" s="12"/>
      <c r="L590" s="12"/>
      <c r="M590" s="12"/>
      <c r="N590" s="12"/>
      <c r="O590" s="11" t="s">
        <v>1</v>
      </c>
      <c r="P590" s="11" t="s">
        <v>1</v>
      </c>
      <c r="Q590" s="11" t="s">
        <v>1</v>
      </c>
      <c r="R590" s="11" t="s">
        <v>1</v>
      </c>
      <c r="S590" s="11" t="s">
        <v>1</v>
      </c>
      <c r="T590" s="11" t="s">
        <v>1</v>
      </c>
      <c r="U590" s="11" t="s">
        <v>294</v>
      </c>
      <c r="V590" s="21" t="s">
        <v>1</v>
      </c>
    </row>
    <row r="591" spans="1:22" x14ac:dyDescent="0.2">
      <c r="A591" s="27" t="s">
        <v>25</v>
      </c>
      <c r="B591" s="13" t="s">
        <v>1097</v>
      </c>
      <c r="C591" s="14">
        <v>14</v>
      </c>
      <c r="D591" s="14">
        <v>16</v>
      </c>
      <c r="E591" s="14">
        <v>17</v>
      </c>
      <c r="F591" s="14">
        <v>16</v>
      </c>
      <c r="G591" s="14">
        <v>18</v>
      </c>
      <c r="H591" s="14">
        <v>18</v>
      </c>
      <c r="I591" s="14">
        <v>18</v>
      </c>
      <c r="J591" s="14">
        <v>20</v>
      </c>
      <c r="K591" s="14">
        <v>20</v>
      </c>
      <c r="L591" s="14">
        <v>21</v>
      </c>
      <c r="M591" s="14">
        <v>23</v>
      </c>
      <c r="N591" s="14"/>
      <c r="O591" s="13" t="s">
        <v>1</v>
      </c>
      <c r="P591" s="13" t="s">
        <v>1</v>
      </c>
      <c r="Q591" s="13" t="s">
        <v>1</v>
      </c>
      <c r="R591" s="13" t="s">
        <v>1</v>
      </c>
      <c r="S591" s="13" t="s">
        <v>1</v>
      </c>
      <c r="T591" s="13" t="s">
        <v>1</v>
      </c>
      <c r="U591" s="13" t="s">
        <v>294</v>
      </c>
      <c r="V591" s="22" t="s">
        <v>1</v>
      </c>
    </row>
    <row r="592" spans="1:22" x14ac:dyDescent="0.2">
      <c r="A592" s="25" t="s">
        <v>25</v>
      </c>
      <c r="B592" s="11" t="s">
        <v>1098</v>
      </c>
      <c r="C592" s="12"/>
      <c r="D592" s="12">
        <v>79</v>
      </c>
      <c r="E592" s="12">
        <v>77</v>
      </c>
      <c r="F592" s="12"/>
      <c r="G592" s="12"/>
      <c r="H592" s="12">
        <v>76</v>
      </c>
      <c r="I592" s="12">
        <v>76</v>
      </c>
      <c r="J592" s="12">
        <v>68</v>
      </c>
      <c r="K592" s="12">
        <v>74</v>
      </c>
      <c r="L592" s="12">
        <v>73</v>
      </c>
      <c r="M592" s="12">
        <v>73</v>
      </c>
      <c r="N592" s="12"/>
      <c r="O592" s="11" t="s">
        <v>1</v>
      </c>
      <c r="P592" s="11" t="s">
        <v>1</v>
      </c>
      <c r="Q592" s="11" t="s">
        <v>1</v>
      </c>
      <c r="R592" s="11" t="s">
        <v>1</v>
      </c>
      <c r="S592" s="11" t="s">
        <v>1</v>
      </c>
      <c r="T592" s="11" t="s">
        <v>1</v>
      </c>
      <c r="U592" s="11" t="s">
        <v>294</v>
      </c>
      <c r="V592" s="21" t="s">
        <v>1</v>
      </c>
    </row>
    <row r="593" spans="1:22" x14ac:dyDescent="0.2">
      <c r="A593" s="27" t="s">
        <v>25</v>
      </c>
      <c r="B593" s="13" t="s">
        <v>1099</v>
      </c>
      <c r="C593" s="14">
        <v>20</v>
      </c>
      <c r="D593" s="14">
        <v>23</v>
      </c>
      <c r="E593" s="14">
        <v>26</v>
      </c>
      <c r="F593" s="14">
        <v>27</v>
      </c>
      <c r="G593" s="14">
        <v>28</v>
      </c>
      <c r="H593" s="14">
        <v>30</v>
      </c>
      <c r="I593" s="14">
        <v>28</v>
      </c>
      <c r="J593" s="14">
        <v>28</v>
      </c>
      <c r="K593" s="14">
        <v>28</v>
      </c>
      <c r="L593" s="14">
        <v>29</v>
      </c>
      <c r="M593" s="14">
        <v>30</v>
      </c>
      <c r="N593" s="14"/>
      <c r="O593" s="13" t="s">
        <v>1</v>
      </c>
      <c r="P593" s="13" t="s">
        <v>1</v>
      </c>
      <c r="Q593" s="13" t="s">
        <v>1</v>
      </c>
      <c r="R593" s="13" t="s">
        <v>1</v>
      </c>
      <c r="S593" s="13" t="s">
        <v>1</v>
      </c>
      <c r="T593" s="13" t="s">
        <v>1</v>
      </c>
      <c r="U593" s="13" t="s">
        <v>294</v>
      </c>
      <c r="V593" s="22" t="s">
        <v>1</v>
      </c>
    </row>
    <row r="594" spans="1:22" x14ac:dyDescent="0.2">
      <c r="A594" s="25" t="s">
        <v>25</v>
      </c>
      <c r="B594" s="11" t="s">
        <v>1100</v>
      </c>
      <c r="C594" s="12"/>
      <c r="D594" s="12"/>
      <c r="E594" s="12"/>
      <c r="F594" s="12"/>
      <c r="G594" s="12"/>
      <c r="H594" s="12"/>
      <c r="I594" s="12"/>
      <c r="J594" s="12"/>
      <c r="K594" s="12"/>
      <c r="L594" s="12"/>
      <c r="M594" s="12"/>
      <c r="N594" s="12"/>
      <c r="O594" s="11"/>
      <c r="P594" s="11"/>
      <c r="Q594" s="11"/>
      <c r="R594" s="11"/>
      <c r="S594" s="11"/>
      <c r="T594" s="11"/>
      <c r="U594" s="11"/>
      <c r="V594" s="21"/>
    </row>
    <row r="595" spans="1:22" x14ac:dyDescent="0.2">
      <c r="A595" s="27" t="s">
        <v>25</v>
      </c>
      <c r="B595" s="13" t="s">
        <v>1101</v>
      </c>
      <c r="C595" s="14"/>
      <c r="D595" s="14"/>
      <c r="E595" s="14"/>
      <c r="F595" s="14"/>
      <c r="G595" s="14"/>
      <c r="H595" s="14"/>
      <c r="I595" s="14"/>
      <c r="J595" s="14"/>
      <c r="K595" s="14"/>
      <c r="L595" s="14"/>
      <c r="M595" s="14"/>
      <c r="N595" s="14"/>
      <c r="O595" s="13"/>
      <c r="P595" s="13"/>
      <c r="Q595" s="13"/>
      <c r="R595" s="13"/>
      <c r="S595" s="13"/>
      <c r="T595" s="13"/>
      <c r="U595" s="13"/>
      <c r="V595" s="22"/>
    </row>
    <row r="596" spans="1:22" x14ac:dyDescent="0.2">
      <c r="A596" s="25" t="s">
        <v>25</v>
      </c>
      <c r="B596" s="11" t="s">
        <v>1103</v>
      </c>
      <c r="C596" s="12">
        <v>24</v>
      </c>
      <c r="D596" s="12">
        <v>27</v>
      </c>
      <c r="E596" s="12"/>
      <c r="F596" s="12">
        <v>38</v>
      </c>
      <c r="G596" s="12">
        <v>33</v>
      </c>
      <c r="H596" s="12">
        <v>31</v>
      </c>
      <c r="I596" s="12">
        <v>31</v>
      </c>
      <c r="J596" s="12">
        <v>23</v>
      </c>
      <c r="K596" s="12"/>
      <c r="L596" s="12">
        <v>22</v>
      </c>
      <c r="M596" s="12">
        <v>19</v>
      </c>
      <c r="N596" s="12"/>
      <c r="O596" s="11" t="s">
        <v>1</v>
      </c>
      <c r="P596" s="11" t="s">
        <v>1</v>
      </c>
      <c r="Q596" s="11" t="s">
        <v>1</v>
      </c>
      <c r="R596" s="11" t="s">
        <v>1</v>
      </c>
      <c r="S596" s="11" t="s">
        <v>1</v>
      </c>
      <c r="T596" s="11" t="s">
        <v>1</v>
      </c>
      <c r="U596" s="11" t="s">
        <v>294</v>
      </c>
      <c r="V596" s="21" t="s">
        <v>1</v>
      </c>
    </row>
    <row r="597" spans="1:22" x14ac:dyDescent="0.2">
      <c r="A597" s="27" t="s">
        <v>25</v>
      </c>
      <c r="B597" s="13" t="s">
        <v>1104</v>
      </c>
      <c r="C597" s="14"/>
      <c r="D597" s="14"/>
      <c r="E597" s="14"/>
      <c r="F597" s="14"/>
      <c r="G597" s="14"/>
      <c r="H597" s="14">
        <v>34</v>
      </c>
      <c r="I597" s="14">
        <v>40</v>
      </c>
      <c r="J597" s="14">
        <v>33</v>
      </c>
      <c r="K597" s="14"/>
      <c r="L597" s="14">
        <v>35</v>
      </c>
      <c r="M597" s="14">
        <v>48</v>
      </c>
      <c r="N597" s="14"/>
      <c r="O597" s="13" t="s">
        <v>1</v>
      </c>
      <c r="P597" s="13" t="s">
        <v>1</v>
      </c>
      <c r="Q597" s="13" t="s">
        <v>1</v>
      </c>
      <c r="R597" s="13" t="s">
        <v>1</v>
      </c>
      <c r="S597" s="13" t="s">
        <v>1</v>
      </c>
      <c r="T597" s="13" t="s">
        <v>1</v>
      </c>
      <c r="U597" s="13" t="s">
        <v>294</v>
      </c>
      <c r="V597" s="22" t="s">
        <v>1</v>
      </c>
    </row>
    <row r="598" spans="1:22" x14ac:dyDescent="0.2">
      <c r="A598" s="25" t="s">
        <v>25</v>
      </c>
      <c r="B598" s="11" t="s">
        <v>1105</v>
      </c>
      <c r="C598" s="12">
        <v>34</v>
      </c>
      <c r="D598" s="12"/>
      <c r="E598" s="12">
        <v>37</v>
      </c>
      <c r="F598" s="12">
        <v>38</v>
      </c>
      <c r="G598" s="12">
        <v>34</v>
      </c>
      <c r="H598" s="12">
        <v>36</v>
      </c>
      <c r="I598" s="12">
        <v>45</v>
      </c>
      <c r="J598" s="12">
        <v>37</v>
      </c>
      <c r="K598" s="12"/>
      <c r="L598" s="12">
        <v>39</v>
      </c>
      <c r="M598" s="12">
        <v>36</v>
      </c>
      <c r="N598" s="12"/>
      <c r="O598" s="11" t="s">
        <v>1</v>
      </c>
      <c r="P598" s="11" t="s">
        <v>1</v>
      </c>
      <c r="Q598" s="11" t="s">
        <v>1</v>
      </c>
      <c r="R598" s="11" t="s">
        <v>1</v>
      </c>
      <c r="S598" s="11" t="s">
        <v>1</v>
      </c>
      <c r="T598" s="11" t="s">
        <v>1</v>
      </c>
      <c r="U598" s="11" t="s">
        <v>294</v>
      </c>
      <c r="V598" s="21" t="s">
        <v>1</v>
      </c>
    </row>
    <row r="599" spans="1:22" x14ac:dyDescent="0.2">
      <c r="A599" s="27" t="s">
        <v>25</v>
      </c>
      <c r="B599" s="13" t="s">
        <v>1106</v>
      </c>
      <c r="C599" s="14"/>
      <c r="D599" s="14"/>
      <c r="E599" s="14"/>
      <c r="F599" s="14"/>
      <c r="G599" s="14"/>
      <c r="H599" s="14"/>
      <c r="I599" s="14"/>
      <c r="J599" s="14"/>
      <c r="K599" s="14"/>
      <c r="L599" s="14"/>
      <c r="M599" s="14"/>
      <c r="N599" s="14"/>
      <c r="O599" s="13"/>
      <c r="P599" s="13"/>
      <c r="Q599" s="13"/>
      <c r="R599" s="13"/>
      <c r="S599" s="13"/>
      <c r="T599" s="13"/>
      <c r="U599" s="13"/>
      <c r="V599" s="22"/>
    </row>
    <row r="600" spans="1:22" x14ac:dyDescent="0.2">
      <c r="A600" s="25" t="s">
        <v>25</v>
      </c>
      <c r="B600" s="11" t="s">
        <v>1107</v>
      </c>
      <c r="C600" s="12"/>
      <c r="D600" s="12"/>
      <c r="E600" s="12"/>
      <c r="F600" s="12"/>
      <c r="G600" s="12"/>
      <c r="H600" s="12"/>
      <c r="I600" s="12"/>
      <c r="J600" s="12"/>
      <c r="K600" s="12"/>
      <c r="L600" s="12"/>
      <c r="M600" s="12"/>
      <c r="N600" s="12"/>
      <c r="O600" s="11"/>
      <c r="P600" s="11"/>
      <c r="Q600" s="11"/>
      <c r="R600" s="11"/>
      <c r="S600" s="11"/>
      <c r="T600" s="11"/>
      <c r="U600" s="11"/>
      <c r="V600" s="21"/>
    </row>
    <row r="601" spans="1:22" x14ac:dyDescent="0.2">
      <c r="A601" s="27" t="s">
        <v>25</v>
      </c>
      <c r="B601" s="13" t="s">
        <v>1108</v>
      </c>
      <c r="C601" s="14">
        <v>9.0769343730000003</v>
      </c>
      <c r="D601" s="14">
        <v>9.3940904809999992</v>
      </c>
      <c r="E601" s="14"/>
      <c r="F601" s="14"/>
      <c r="G601" s="14"/>
      <c r="H601" s="14"/>
      <c r="I601" s="14"/>
      <c r="J601" s="14"/>
      <c r="K601" s="14"/>
      <c r="L601" s="14"/>
      <c r="M601" s="14"/>
      <c r="N601" s="14"/>
      <c r="O601" s="13" t="s">
        <v>1</v>
      </c>
      <c r="P601" s="13" t="s">
        <v>1</v>
      </c>
      <c r="Q601" s="13" t="s">
        <v>1</v>
      </c>
      <c r="R601" s="13" t="s">
        <v>1</v>
      </c>
      <c r="S601" s="13" t="s">
        <v>1</v>
      </c>
      <c r="T601" s="13" t="s">
        <v>1</v>
      </c>
      <c r="U601" s="13" t="s">
        <v>294</v>
      </c>
      <c r="V601" s="22" t="s">
        <v>1</v>
      </c>
    </row>
    <row r="602" spans="1:22" x14ac:dyDescent="0.2">
      <c r="A602" s="25" t="s">
        <v>26</v>
      </c>
      <c r="B602" s="11" t="s">
        <v>1109</v>
      </c>
      <c r="C602" s="12"/>
      <c r="D602" s="12"/>
      <c r="E602" s="12"/>
      <c r="F602" s="12"/>
      <c r="G602" s="12"/>
      <c r="H602" s="12"/>
      <c r="I602" s="12"/>
      <c r="J602" s="12"/>
      <c r="K602" s="12"/>
      <c r="L602" s="12"/>
      <c r="M602" s="12"/>
      <c r="N602" s="12"/>
      <c r="O602" s="11" t="s">
        <v>1</v>
      </c>
      <c r="P602" s="11" t="s">
        <v>1</v>
      </c>
      <c r="Q602" s="11" t="s">
        <v>1</v>
      </c>
      <c r="R602" s="11" t="s">
        <v>1</v>
      </c>
      <c r="S602" s="11" t="s">
        <v>1</v>
      </c>
      <c r="T602" s="11" t="s">
        <v>1</v>
      </c>
      <c r="U602" s="11" t="s">
        <v>303</v>
      </c>
      <c r="V602" s="21" t="s">
        <v>1</v>
      </c>
    </row>
    <row r="603" spans="1:22" x14ac:dyDescent="0.2">
      <c r="A603" s="27" t="s">
        <v>26</v>
      </c>
      <c r="B603" s="13" t="s">
        <v>1110</v>
      </c>
      <c r="C603" s="14"/>
      <c r="D603" s="14"/>
      <c r="E603" s="14"/>
      <c r="F603" s="14"/>
      <c r="G603" s="14"/>
      <c r="H603" s="14"/>
      <c r="I603" s="14"/>
      <c r="J603" s="14"/>
      <c r="K603" s="14"/>
      <c r="L603" s="14"/>
      <c r="M603" s="14"/>
      <c r="N603" s="14"/>
      <c r="O603" s="13" t="s">
        <v>1</v>
      </c>
      <c r="P603" s="13" t="s">
        <v>1</v>
      </c>
      <c r="Q603" s="13" t="s">
        <v>1</v>
      </c>
      <c r="R603" s="13" t="s">
        <v>1</v>
      </c>
      <c r="S603" s="13" t="s">
        <v>1</v>
      </c>
      <c r="T603" s="13" t="s">
        <v>1</v>
      </c>
      <c r="U603" s="13" t="s">
        <v>303</v>
      </c>
      <c r="V603" s="22" t="s">
        <v>1</v>
      </c>
    </row>
    <row r="604" spans="1:22" x14ac:dyDescent="0.2">
      <c r="A604" s="25" t="s">
        <v>26</v>
      </c>
      <c r="B604" s="11" t="s">
        <v>1092</v>
      </c>
      <c r="C604" s="12"/>
      <c r="D604" s="12"/>
      <c r="E604" s="12"/>
      <c r="F604" s="12">
        <v>18.94078</v>
      </c>
      <c r="G604" s="12"/>
      <c r="H604" s="12"/>
      <c r="I604" s="12"/>
      <c r="J604" s="12"/>
      <c r="K604" s="12"/>
      <c r="L604" s="12"/>
      <c r="M604" s="12"/>
      <c r="N604" s="12"/>
      <c r="O604" s="11" t="s">
        <v>1</v>
      </c>
      <c r="P604" s="11" t="s">
        <v>1</v>
      </c>
      <c r="Q604" s="11" t="s">
        <v>1</v>
      </c>
      <c r="R604" s="11" t="s">
        <v>1</v>
      </c>
      <c r="S604" s="11" t="s">
        <v>1</v>
      </c>
      <c r="T604" s="11" t="s">
        <v>1</v>
      </c>
      <c r="U604" s="11" t="s">
        <v>303</v>
      </c>
      <c r="V604" s="21" t="s">
        <v>1</v>
      </c>
    </row>
    <row r="605" spans="1:22" x14ac:dyDescent="0.2">
      <c r="A605" s="27" t="s">
        <v>26</v>
      </c>
      <c r="B605" s="13" t="s">
        <v>1093</v>
      </c>
      <c r="C605" s="14"/>
      <c r="D605" s="14"/>
      <c r="E605" s="14"/>
      <c r="F605" s="14">
        <v>14.87191</v>
      </c>
      <c r="G605" s="14"/>
      <c r="H605" s="14"/>
      <c r="I605" s="14"/>
      <c r="J605" s="14"/>
      <c r="K605" s="14"/>
      <c r="L605" s="14"/>
      <c r="M605" s="14"/>
      <c r="N605" s="14"/>
      <c r="O605" s="13" t="s">
        <v>1</v>
      </c>
      <c r="P605" s="13" t="s">
        <v>1</v>
      </c>
      <c r="Q605" s="13" t="s">
        <v>1</v>
      </c>
      <c r="R605" s="13" t="s">
        <v>1</v>
      </c>
      <c r="S605" s="13" t="s">
        <v>1</v>
      </c>
      <c r="T605" s="13" t="s">
        <v>1</v>
      </c>
      <c r="U605" s="13" t="s">
        <v>303</v>
      </c>
      <c r="V605" s="22" t="s">
        <v>1</v>
      </c>
    </row>
    <row r="606" spans="1:22" x14ac:dyDescent="0.2">
      <c r="A606" s="25" t="s">
        <v>26</v>
      </c>
      <c r="B606" s="11" t="s">
        <v>1094</v>
      </c>
      <c r="C606" s="12"/>
      <c r="D606" s="12"/>
      <c r="E606" s="12"/>
      <c r="F606" s="12">
        <v>38.29909</v>
      </c>
      <c r="G606" s="12"/>
      <c r="H606" s="12"/>
      <c r="I606" s="12"/>
      <c r="J606" s="12"/>
      <c r="K606" s="12"/>
      <c r="L606" s="12"/>
      <c r="M606" s="12"/>
      <c r="N606" s="12"/>
      <c r="O606" s="11" t="s">
        <v>1</v>
      </c>
      <c r="P606" s="11" t="s">
        <v>1</v>
      </c>
      <c r="Q606" s="11" t="s">
        <v>1</v>
      </c>
      <c r="R606" s="11" t="s">
        <v>1</v>
      </c>
      <c r="S606" s="11" t="s">
        <v>1</v>
      </c>
      <c r="T606" s="11" t="s">
        <v>1</v>
      </c>
      <c r="U606" s="11" t="s">
        <v>303</v>
      </c>
      <c r="V606" s="21" t="s">
        <v>1</v>
      </c>
    </row>
    <row r="607" spans="1:22" x14ac:dyDescent="0.2">
      <c r="A607" s="27" t="s">
        <v>26</v>
      </c>
      <c r="B607" s="13" t="s">
        <v>1095</v>
      </c>
      <c r="C607" s="14"/>
      <c r="D607" s="14"/>
      <c r="E607" s="14"/>
      <c r="F607" s="14">
        <v>38.193359999999998</v>
      </c>
      <c r="G607" s="14"/>
      <c r="H607" s="14"/>
      <c r="I607" s="14"/>
      <c r="J607" s="14"/>
      <c r="K607" s="14"/>
      <c r="L607" s="14"/>
      <c r="M607" s="14"/>
      <c r="N607" s="14"/>
      <c r="O607" s="13" t="s">
        <v>1</v>
      </c>
      <c r="P607" s="13" t="s">
        <v>1</v>
      </c>
      <c r="Q607" s="13" t="s">
        <v>1</v>
      </c>
      <c r="R607" s="13" t="s">
        <v>1</v>
      </c>
      <c r="S607" s="13" t="s">
        <v>1</v>
      </c>
      <c r="T607" s="13" t="s">
        <v>1</v>
      </c>
      <c r="U607" s="13" t="s">
        <v>303</v>
      </c>
      <c r="V607" s="22" t="s">
        <v>1</v>
      </c>
    </row>
    <row r="608" spans="1:22" x14ac:dyDescent="0.2">
      <c r="A608" s="25" t="s">
        <v>26</v>
      </c>
      <c r="B608" s="11" t="s">
        <v>1088</v>
      </c>
      <c r="C608" s="12">
        <v>20.480689999999999</v>
      </c>
      <c r="D608" s="12"/>
      <c r="E608" s="12"/>
      <c r="F608" s="12">
        <v>14.52197</v>
      </c>
      <c r="G608" s="12">
        <v>15.67943</v>
      </c>
      <c r="H608" s="12"/>
      <c r="I608" s="12"/>
      <c r="J608" s="12"/>
      <c r="K608" s="12"/>
      <c r="L608" s="12"/>
      <c r="M608" s="12"/>
      <c r="N608" s="12"/>
      <c r="O608" s="11" t="s">
        <v>1</v>
      </c>
      <c r="P608" s="11" t="s">
        <v>1</v>
      </c>
      <c r="Q608" s="11" t="s">
        <v>1</v>
      </c>
      <c r="R608" s="11" t="s">
        <v>1</v>
      </c>
      <c r="S608" s="11" t="s">
        <v>1</v>
      </c>
      <c r="T608" s="11" t="s">
        <v>1</v>
      </c>
      <c r="U608" s="11" t="s">
        <v>303</v>
      </c>
      <c r="V608" s="21" t="s">
        <v>1</v>
      </c>
    </row>
    <row r="609" spans="1:22" x14ac:dyDescent="0.2">
      <c r="A609" s="27" t="s">
        <v>26</v>
      </c>
      <c r="B609" s="13" t="s">
        <v>1089</v>
      </c>
      <c r="C609" s="14">
        <v>10.672800000000001</v>
      </c>
      <c r="D609" s="14">
        <v>12.277760000000001</v>
      </c>
      <c r="E609" s="14"/>
      <c r="F609" s="14">
        <v>9.8236799999999995</v>
      </c>
      <c r="G609" s="14">
        <v>14.36111</v>
      </c>
      <c r="H609" s="14"/>
      <c r="I609" s="14"/>
      <c r="J609" s="14"/>
      <c r="K609" s="14"/>
      <c r="L609" s="14"/>
      <c r="M609" s="14"/>
      <c r="N609" s="14"/>
      <c r="O609" s="13" t="s">
        <v>1</v>
      </c>
      <c r="P609" s="13" t="s">
        <v>1</v>
      </c>
      <c r="Q609" s="13" t="s">
        <v>1</v>
      </c>
      <c r="R609" s="13" t="s">
        <v>1</v>
      </c>
      <c r="S609" s="13" t="s">
        <v>1</v>
      </c>
      <c r="T609" s="13" t="s">
        <v>1</v>
      </c>
      <c r="U609" s="13" t="s">
        <v>303</v>
      </c>
      <c r="V609" s="22" t="s">
        <v>1</v>
      </c>
    </row>
    <row r="610" spans="1:22" x14ac:dyDescent="0.2">
      <c r="A610" s="25" t="s">
        <v>26</v>
      </c>
      <c r="B610" s="11" t="s">
        <v>1090</v>
      </c>
      <c r="C610" s="12">
        <v>35.999809999999997</v>
      </c>
      <c r="D610" s="12"/>
      <c r="E610" s="12"/>
      <c r="F610" s="12">
        <v>31.244769999999999</v>
      </c>
      <c r="G610" s="12">
        <v>34.33925</v>
      </c>
      <c r="H610" s="12"/>
      <c r="I610" s="12"/>
      <c r="J610" s="12"/>
      <c r="K610" s="12"/>
      <c r="L610" s="12"/>
      <c r="M610" s="12"/>
      <c r="N610" s="12"/>
      <c r="O610" s="11" t="s">
        <v>1</v>
      </c>
      <c r="P610" s="11" t="s">
        <v>1</v>
      </c>
      <c r="Q610" s="11" t="s">
        <v>1</v>
      </c>
      <c r="R610" s="11" t="s">
        <v>1</v>
      </c>
      <c r="S610" s="11" t="s">
        <v>1</v>
      </c>
      <c r="T610" s="11" t="s">
        <v>1</v>
      </c>
      <c r="U610" s="11" t="s">
        <v>303</v>
      </c>
      <c r="V610" s="21" t="s">
        <v>1</v>
      </c>
    </row>
    <row r="611" spans="1:22" x14ac:dyDescent="0.2">
      <c r="A611" s="27" t="s">
        <v>26</v>
      </c>
      <c r="B611" s="13" t="s">
        <v>1091</v>
      </c>
      <c r="C611" s="14">
        <v>36.969459999999998</v>
      </c>
      <c r="D611" s="14"/>
      <c r="E611" s="14"/>
      <c r="F611" s="14">
        <v>29.04419</v>
      </c>
      <c r="G611" s="14">
        <v>32.128830000000001</v>
      </c>
      <c r="H611" s="14"/>
      <c r="I611" s="14"/>
      <c r="J611" s="14"/>
      <c r="K611" s="14"/>
      <c r="L611" s="14"/>
      <c r="M611" s="14"/>
      <c r="N611" s="14"/>
      <c r="O611" s="13" t="s">
        <v>1</v>
      </c>
      <c r="P611" s="13" t="s">
        <v>1</v>
      </c>
      <c r="Q611" s="13" t="s">
        <v>1</v>
      </c>
      <c r="R611" s="13" t="s">
        <v>1</v>
      </c>
      <c r="S611" s="13" t="s">
        <v>1</v>
      </c>
      <c r="T611" s="13" t="s">
        <v>1</v>
      </c>
      <c r="U611" s="13" t="s">
        <v>303</v>
      </c>
      <c r="V611" s="22" t="s">
        <v>1</v>
      </c>
    </row>
    <row r="612" spans="1:22" x14ac:dyDescent="0.2">
      <c r="A612" s="25" t="s">
        <v>26</v>
      </c>
      <c r="B612" s="11" t="s">
        <v>1096</v>
      </c>
      <c r="C612" s="12">
        <v>16.488769999999999</v>
      </c>
      <c r="D612" s="12"/>
      <c r="E612" s="12"/>
      <c r="F612" s="12">
        <v>14.522220000000001</v>
      </c>
      <c r="G612" s="12">
        <v>16.449400000000001</v>
      </c>
      <c r="H612" s="12"/>
      <c r="I612" s="12"/>
      <c r="J612" s="12"/>
      <c r="K612" s="12"/>
      <c r="L612" s="12"/>
      <c r="M612" s="12"/>
      <c r="N612" s="12"/>
      <c r="O612" s="11" t="s">
        <v>1</v>
      </c>
      <c r="P612" s="11" t="s">
        <v>1</v>
      </c>
      <c r="Q612" s="11" t="s">
        <v>1</v>
      </c>
      <c r="R612" s="11" t="s">
        <v>1</v>
      </c>
      <c r="S612" s="11" t="s">
        <v>1</v>
      </c>
      <c r="T612" s="11" t="s">
        <v>1</v>
      </c>
      <c r="U612" s="11" t="s">
        <v>303</v>
      </c>
      <c r="V612" s="21" t="s">
        <v>1</v>
      </c>
    </row>
    <row r="613" spans="1:22" x14ac:dyDescent="0.2">
      <c r="A613" s="27" t="s">
        <v>26</v>
      </c>
      <c r="B613" s="13" t="s">
        <v>293</v>
      </c>
      <c r="C613" s="14"/>
      <c r="D613" s="14"/>
      <c r="E613" s="14"/>
      <c r="F613" s="14"/>
      <c r="G613" s="14"/>
      <c r="H613" s="14"/>
      <c r="I613" s="14"/>
      <c r="J613" s="14"/>
      <c r="K613" s="14"/>
      <c r="L613" s="14"/>
      <c r="M613" s="14"/>
      <c r="N613" s="14"/>
      <c r="O613" s="13" t="s">
        <v>1</v>
      </c>
      <c r="P613" s="13" t="s">
        <v>1</v>
      </c>
      <c r="Q613" s="13" t="s">
        <v>1</v>
      </c>
      <c r="R613" s="13" t="s">
        <v>1</v>
      </c>
      <c r="S613" s="13" t="s">
        <v>1</v>
      </c>
      <c r="T613" s="13" t="s">
        <v>1</v>
      </c>
      <c r="U613" s="13" t="s">
        <v>303</v>
      </c>
      <c r="V613" s="22" t="s">
        <v>1</v>
      </c>
    </row>
    <row r="614" spans="1:22" x14ac:dyDescent="0.2">
      <c r="A614" s="25" t="s">
        <v>26</v>
      </c>
      <c r="B614" s="11" t="s">
        <v>308</v>
      </c>
      <c r="C614" s="12"/>
      <c r="D614" s="12">
        <v>4.8520000000000003</v>
      </c>
      <c r="E614" s="12">
        <v>5.1429999999999998</v>
      </c>
      <c r="F614" s="12">
        <v>2.544</v>
      </c>
      <c r="G614" s="12">
        <v>5.2409999999999997</v>
      </c>
      <c r="H614" s="12">
        <v>3.952</v>
      </c>
      <c r="I614" s="12">
        <v>4.742</v>
      </c>
      <c r="J614" s="12">
        <v>4.7530000000000001</v>
      </c>
      <c r="K614" s="12">
        <v>4.3609999999999998</v>
      </c>
      <c r="L614" s="12">
        <v>4.5830000000000002</v>
      </c>
      <c r="M614" s="12">
        <v>4.1900000000000004</v>
      </c>
      <c r="N614" s="12"/>
      <c r="O614" s="11" t="s">
        <v>1</v>
      </c>
      <c r="P614" s="11" t="s">
        <v>1</v>
      </c>
      <c r="Q614" s="11" t="s">
        <v>1</v>
      </c>
      <c r="R614" s="11" t="s">
        <v>1</v>
      </c>
      <c r="S614" s="11" t="s">
        <v>1</v>
      </c>
      <c r="T614" s="11" t="s">
        <v>1</v>
      </c>
      <c r="U614" s="11" t="s">
        <v>303</v>
      </c>
      <c r="V614" s="21" t="s">
        <v>1</v>
      </c>
    </row>
    <row r="615" spans="1:22" x14ac:dyDescent="0.2">
      <c r="A615" s="27" t="s">
        <v>26</v>
      </c>
      <c r="B615" s="13" t="s">
        <v>1102</v>
      </c>
      <c r="C615" s="14">
        <v>83.642070000000004</v>
      </c>
      <c r="D615" s="14"/>
      <c r="E615" s="14"/>
      <c r="F615" s="14">
        <v>70.112639999999999</v>
      </c>
      <c r="G615" s="14">
        <v>80.8292</v>
      </c>
      <c r="H615" s="14"/>
      <c r="I615" s="14"/>
      <c r="J615" s="14"/>
      <c r="K615" s="14"/>
      <c r="L615" s="14"/>
      <c r="M615" s="14"/>
      <c r="N615" s="14"/>
      <c r="O615" s="13" t="s">
        <v>1</v>
      </c>
      <c r="P615" s="13" t="s">
        <v>1</v>
      </c>
      <c r="Q615" s="13" t="s">
        <v>1</v>
      </c>
      <c r="R615" s="13" t="s">
        <v>1</v>
      </c>
      <c r="S615" s="13" t="s">
        <v>1</v>
      </c>
      <c r="T615" s="13" t="s">
        <v>1</v>
      </c>
      <c r="U615" s="13" t="s">
        <v>303</v>
      </c>
      <c r="V615" s="22" t="s">
        <v>1</v>
      </c>
    </row>
    <row r="616" spans="1:22" x14ac:dyDescent="0.2">
      <c r="A616" s="25" t="s">
        <v>26</v>
      </c>
      <c r="B616" s="11" t="s">
        <v>1097</v>
      </c>
      <c r="C616" s="12">
        <v>5</v>
      </c>
      <c r="D616" s="12">
        <v>6</v>
      </c>
      <c r="E616" s="12">
        <v>6</v>
      </c>
      <c r="F616" s="12">
        <v>7</v>
      </c>
      <c r="G616" s="12">
        <v>7</v>
      </c>
      <c r="H616" s="12">
        <v>8</v>
      </c>
      <c r="I616" s="12">
        <v>8</v>
      </c>
      <c r="J616" s="12">
        <v>9</v>
      </c>
      <c r="K616" s="12">
        <v>9</v>
      </c>
      <c r="L616" s="12">
        <v>9</v>
      </c>
      <c r="M616" s="12">
        <v>9</v>
      </c>
      <c r="N616" s="12"/>
      <c r="O616" s="11" t="s">
        <v>1</v>
      </c>
      <c r="P616" s="11" t="s">
        <v>1</v>
      </c>
      <c r="Q616" s="11" t="s">
        <v>1</v>
      </c>
      <c r="R616" s="11" t="s">
        <v>1</v>
      </c>
      <c r="S616" s="11" t="s">
        <v>1</v>
      </c>
      <c r="T616" s="11" t="s">
        <v>1</v>
      </c>
      <c r="U616" s="11" t="s">
        <v>303</v>
      </c>
      <c r="V616" s="21" t="s">
        <v>1</v>
      </c>
    </row>
    <row r="617" spans="1:22" x14ac:dyDescent="0.2">
      <c r="A617" s="27" t="s">
        <v>26</v>
      </c>
      <c r="B617" s="13" t="s">
        <v>1098</v>
      </c>
      <c r="C617" s="14">
        <v>0</v>
      </c>
      <c r="D617" s="14"/>
      <c r="E617" s="14"/>
      <c r="F617" s="14"/>
      <c r="G617" s="14"/>
      <c r="H617" s="14"/>
      <c r="I617" s="14"/>
      <c r="J617" s="14"/>
      <c r="K617" s="14"/>
      <c r="L617" s="14"/>
      <c r="M617" s="14"/>
      <c r="N617" s="14"/>
      <c r="O617" s="13" t="s">
        <v>1</v>
      </c>
      <c r="P617" s="13" t="s">
        <v>1</v>
      </c>
      <c r="Q617" s="13" t="s">
        <v>1</v>
      </c>
      <c r="R617" s="13" t="s">
        <v>1</v>
      </c>
      <c r="S617" s="13" t="s">
        <v>1</v>
      </c>
      <c r="T617" s="13" t="s">
        <v>1</v>
      </c>
      <c r="U617" s="13" t="s">
        <v>303</v>
      </c>
      <c r="V617" s="22" t="s">
        <v>1</v>
      </c>
    </row>
    <row r="618" spans="1:22" x14ac:dyDescent="0.2">
      <c r="A618" s="25" t="s">
        <v>26</v>
      </c>
      <c r="B618" s="11" t="s">
        <v>1099</v>
      </c>
      <c r="C618" s="12">
        <v>7</v>
      </c>
      <c r="D618" s="12">
        <v>8</v>
      </c>
      <c r="E618" s="12">
        <v>9</v>
      </c>
      <c r="F618" s="12">
        <v>10</v>
      </c>
      <c r="G618" s="12">
        <v>10</v>
      </c>
      <c r="H618" s="12">
        <v>10</v>
      </c>
      <c r="I618" s="12">
        <v>10</v>
      </c>
      <c r="J618" s="12">
        <v>10</v>
      </c>
      <c r="K618" s="12">
        <v>10</v>
      </c>
      <c r="L618" s="12">
        <v>10</v>
      </c>
      <c r="M618" s="12">
        <v>10</v>
      </c>
      <c r="N618" s="12"/>
      <c r="O618" s="11" t="s">
        <v>1</v>
      </c>
      <c r="P618" s="11" t="s">
        <v>1</v>
      </c>
      <c r="Q618" s="11" t="s">
        <v>1</v>
      </c>
      <c r="R618" s="11" t="s">
        <v>1</v>
      </c>
      <c r="S618" s="11" t="s">
        <v>1</v>
      </c>
      <c r="T618" s="11" t="s">
        <v>1</v>
      </c>
      <c r="U618" s="11" t="s">
        <v>303</v>
      </c>
      <c r="V618" s="21" t="s">
        <v>1</v>
      </c>
    </row>
    <row r="619" spans="1:22" x14ac:dyDescent="0.2">
      <c r="A619" s="27" t="s">
        <v>26</v>
      </c>
      <c r="B619" s="13" t="s">
        <v>1100</v>
      </c>
      <c r="C619" s="14">
        <v>5</v>
      </c>
      <c r="D619" s="14">
        <v>6</v>
      </c>
      <c r="E619" s="14"/>
      <c r="F619" s="14"/>
      <c r="G619" s="14"/>
      <c r="H619" s="14">
        <v>11</v>
      </c>
      <c r="I619" s="14">
        <v>10</v>
      </c>
      <c r="J619" s="14">
        <v>10</v>
      </c>
      <c r="K619" s="14">
        <v>10</v>
      </c>
      <c r="L619" s="14">
        <v>10</v>
      </c>
      <c r="M619" s="14">
        <v>10</v>
      </c>
      <c r="N619" s="14"/>
      <c r="O619" s="13" t="s">
        <v>1</v>
      </c>
      <c r="P619" s="13" t="s">
        <v>1</v>
      </c>
      <c r="Q619" s="13" t="s">
        <v>1</v>
      </c>
      <c r="R619" s="13" t="s">
        <v>1</v>
      </c>
      <c r="S619" s="13" t="s">
        <v>1</v>
      </c>
      <c r="T619" s="13" t="s">
        <v>1</v>
      </c>
      <c r="U619" s="13" t="s">
        <v>303</v>
      </c>
      <c r="V619" s="22" t="s">
        <v>1</v>
      </c>
    </row>
    <row r="620" spans="1:22" x14ac:dyDescent="0.2">
      <c r="A620" s="25" t="s">
        <v>26</v>
      </c>
      <c r="B620" s="11" t="s">
        <v>1101</v>
      </c>
      <c r="C620" s="12">
        <v>6</v>
      </c>
      <c r="D620" s="12">
        <v>7</v>
      </c>
      <c r="E620" s="12"/>
      <c r="F620" s="12"/>
      <c r="G620" s="12"/>
      <c r="H620" s="12">
        <v>14</v>
      </c>
      <c r="I620" s="12">
        <v>13</v>
      </c>
      <c r="J620" s="12">
        <v>12</v>
      </c>
      <c r="K620" s="12">
        <v>11</v>
      </c>
      <c r="L620" s="12">
        <v>11</v>
      </c>
      <c r="M620" s="12">
        <v>11</v>
      </c>
      <c r="N620" s="12"/>
      <c r="O620" s="11" t="s">
        <v>1</v>
      </c>
      <c r="P620" s="11" t="s">
        <v>1</v>
      </c>
      <c r="Q620" s="11" t="s">
        <v>1</v>
      </c>
      <c r="R620" s="11" t="s">
        <v>1</v>
      </c>
      <c r="S620" s="11" t="s">
        <v>1</v>
      </c>
      <c r="T620" s="11" t="s">
        <v>1</v>
      </c>
      <c r="U620" s="11" t="s">
        <v>303</v>
      </c>
      <c r="V620" s="21" t="s">
        <v>1</v>
      </c>
    </row>
    <row r="621" spans="1:22" x14ac:dyDescent="0.2">
      <c r="A621" s="27" t="s">
        <v>26</v>
      </c>
      <c r="B621" s="13" t="s">
        <v>1103</v>
      </c>
      <c r="C621" s="14">
        <v>7</v>
      </c>
      <c r="D621" s="14">
        <v>8</v>
      </c>
      <c r="E621" s="14"/>
      <c r="F621" s="14"/>
      <c r="G621" s="14"/>
      <c r="H621" s="14">
        <v>7</v>
      </c>
      <c r="I621" s="14">
        <v>7</v>
      </c>
      <c r="J621" s="14">
        <v>7</v>
      </c>
      <c r="K621" s="14">
        <v>7</v>
      </c>
      <c r="L621" s="14">
        <v>8</v>
      </c>
      <c r="M621" s="14">
        <v>8</v>
      </c>
      <c r="N621" s="14"/>
      <c r="O621" s="13" t="s">
        <v>1</v>
      </c>
      <c r="P621" s="13" t="s">
        <v>1</v>
      </c>
      <c r="Q621" s="13" t="s">
        <v>1</v>
      </c>
      <c r="R621" s="13" t="s">
        <v>1</v>
      </c>
      <c r="S621" s="13" t="s">
        <v>1</v>
      </c>
      <c r="T621" s="13" t="s">
        <v>1</v>
      </c>
      <c r="U621" s="13" t="s">
        <v>303</v>
      </c>
      <c r="V621" s="22" t="s">
        <v>1</v>
      </c>
    </row>
    <row r="622" spans="1:22" x14ac:dyDescent="0.2">
      <c r="A622" s="25" t="s">
        <v>26</v>
      </c>
      <c r="B622" s="11" t="s">
        <v>1104</v>
      </c>
      <c r="C622" s="12"/>
      <c r="D622" s="12"/>
      <c r="E622" s="12"/>
      <c r="F622" s="12"/>
      <c r="G622" s="12"/>
      <c r="H622" s="12"/>
      <c r="I622" s="12"/>
      <c r="J622" s="12"/>
      <c r="K622" s="12"/>
      <c r="L622" s="12"/>
      <c r="M622" s="12"/>
      <c r="N622" s="12"/>
      <c r="O622" s="11"/>
      <c r="P622" s="11"/>
      <c r="Q622" s="11"/>
      <c r="R622" s="11"/>
      <c r="S622" s="11"/>
      <c r="T622" s="11"/>
      <c r="U622" s="11"/>
      <c r="V622" s="21"/>
    </row>
    <row r="623" spans="1:22" x14ac:dyDescent="0.2">
      <c r="A623" s="27" t="s">
        <v>26</v>
      </c>
      <c r="B623" s="13" t="s">
        <v>1105</v>
      </c>
      <c r="C623" s="14">
        <v>9</v>
      </c>
      <c r="D623" s="14">
        <v>9</v>
      </c>
      <c r="E623" s="14"/>
      <c r="F623" s="14"/>
      <c r="G623" s="14"/>
      <c r="H623" s="14">
        <v>9</v>
      </c>
      <c r="I623" s="14">
        <v>9</v>
      </c>
      <c r="J623" s="14">
        <v>9</v>
      </c>
      <c r="K623" s="14">
        <v>9</v>
      </c>
      <c r="L623" s="14">
        <v>9</v>
      </c>
      <c r="M623" s="14">
        <v>9</v>
      </c>
      <c r="N623" s="14"/>
      <c r="O623" s="13" t="s">
        <v>1</v>
      </c>
      <c r="P623" s="13" t="s">
        <v>1</v>
      </c>
      <c r="Q623" s="13" t="s">
        <v>1</v>
      </c>
      <c r="R623" s="13" t="s">
        <v>1</v>
      </c>
      <c r="S623" s="13" t="s">
        <v>1</v>
      </c>
      <c r="T623" s="13" t="s">
        <v>1</v>
      </c>
      <c r="U623" s="13" t="s">
        <v>303</v>
      </c>
      <c r="V623" s="22" t="s">
        <v>1</v>
      </c>
    </row>
    <row r="624" spans="1:22" x14ac:dyDescent="0.2">
      <c r="A624" s="25" t="s">
        <v>26</v>
      </c>
      <c r="B624" s="11" t="s">
        <v>1106</v>
      </c>
      <c r="C624" s="12">
        <v>7</v>
      </c>
      <c r="D624" s="12">
        <v>8</v>
      </c>
      <c r="E624" s="12"/>
      <c r="F624" s="12"/>
      <c r="G624" s="12"/>
      <c r="H624" s="12">
        <v>7</v>
      </c>
      <c r="I624" s="12">
        <v>7</v>
      </c>
      <c r="J624" s="12">
        <v>7</v>
      </c>
      <c r="K624" s="12">
        <v>7</v>
      </c>
      <c r="L624" s="12">
        <v>7</v>
      </c>
      <c r="M624" s="12">
        <v>8</v>
      </c>
      <c r="N624" s="12"/>
      <c r="O624" s="11" t="s">
        <v>1</v>
      </c>
      <c r="P624" s="11" t="s">
        <v>1</v>
      </c>
      <c r="Q624" s="11" t="s">
        <v>1</v>
      </c>
      <c r="R624" s="11" t="s">
        <v>1</v>
      </c>
      <c r="S624" s="11" t="s">
        <v>1</v>
      </c>
      <c r="T624" s="11" t="s">
        <v>1</v>
      </c>
      <c r="U624" s="11" t="s">
        <v>303</v>
      </c>
      <c r="V624" s="21" t="s">
        <v>1</v>
      </c>
    </row>
    <row r="625" spans="1:22" x14ac:dyDescent="0.2">
      <c r="A625" s="27" t="s">
        <v>26</v>
      </c>
      <c r="B625" s="13" t="s">
        <v>1107</v>
      </c>
      <c r="C625" s="14">
        <v>8</v>
      </c>
      <c r="D625" s="14">
        <v>8</v>
      </c>
      <c r="E625" s="14"/>
      <c r="F625" s="14"/>
      <c r="G625" s="14"/>
      <c r="H625" s="14">
        <v>8</v>
      </c>
      <c r="I625" s="14">
        <v>7</v>
      </c>
      <c r="J625" s="14">
        <v>7</v>
      </c>
      <c r="K625" s="14">
        <v>7</v>
      </c>
      <c r="L625" s="14">
        <v>7</v>
      </c>
      <c r="M625" s="14">
        <v>7</v>
      </c>
      <c r="N625" s="14"/>
      <c r="O625" s="13" t="s">
        <v>1</v>
      </c>
      <c r="P625" s="13" t="s">
        <v>1</v>
      </c>
      <c r="Q625" s="13" t="s">
        <v>1</v>
      </c>
      <c r="R625" s="13" t="s">
        <v>1</v>
      </c>
      <c r="S625" s="13" t="s">
        <v>1</v>
      </c>
      <c r="T625" s="13" t="s">
        <v>1</v>
      </c>
      <c r="U625" s="13" t="s">
        <v>303</v>
      </c>
      <c r="V625" s="22" t="s">
        <v>1</v>
      </c>
    </row>
    <row r="626" spans="1:22" x14ac:dyDescent="0.2">
      <c r="A626" s="25" t="s">
        <v>26</v>
      </c>
      <c r="B626" s="11" t="s">
        <v>1108</v>
      </c>
      <c r="C626" s="12">
        <v>23.809299129999999</v>
      </c>
      <c r="D626" s="12">
        <v>23.13855221</v>
      </c>
      <c r="E626" s="12">
        <v>21.045202920000001</v>
      </c>
      <c r="F626" s="12">
        <v>22.771962460000001</v>
      </c>
      <c r="G626" s="12">
        <v>23.179309</v>
      </c>
      <c r="H626" s="12">
        <v>21.990270379999998</v>
      </c>
      <c r="I626" s="12">
        <v>21.999100370000001</v>
      </c>
      <c r="J626" s="12">
        <v>22.247237370000001</v>
      </c>
      <c r="K626" s="12">
        <v>22.287085609999998</v>
      </c>
      <c r="L626" s="12">
        <v>22.05826072</v>
      </c>
      <c r="M626" s="12">
        <v>21.739978560000001</v>
      </c>
      <c r="N626" s="12"/>
      <c r="O626" s="11" t="s">
        <v>1</v>
      </c>
      <c r="P626" s="11" t="s">
        <v>1</v>
      </c>
      <c r="Q626" s="11" t="s">
        <v>1</v>
      </c>
      <c r="R626" s="11" t="s">
        <v>1</v>
      </c>
      <c r="S626" s="11" t="s">
        <v>1</v>
      </c>
      <c r="T626" s="11" t="s">
        <v>1</v>
      </c>
      <c r="U626" s="11" t="s">
        <v>303</v>
      </c>
      <c r="V626" s="21" t="s">
        <v>1</v>
      </c>
    </row>
    <row r="627" spans="1:22" x14ac:dyDescent="0.2">
      <c r="A627" s="27" t="s">
        <v>27</v>
      </c>
      <c r="B627" s="13" t="s">
        <v>1109</v>
      </c>
      <c r="C627" s="14">
        <v>77.117769999999993</v>
      </c>
      <c r="D627" s="14">
        <v>79.837479999999999</v>
      </c>
      <c r="E627" s="14">
        <v>83.195340000000002</v>
      </c>
      <c r="F627" s="14"/>
      <c r="G627" s="14">
        <v>54.768500000000003</v>
      </c>
      <c r="H627" s="14"/>
      <c r="I627" s="14"/>
      <c r="J627" s="14"/>
      <c r="K627" s="14"/>
      <c r="L627" s="14"/>
      <c r="M627" s="14"/>
      <c r="N627" s="14"/>
      <c r="O627" s="13" t="s">
        <v>1</v>
      </c>
      <c r="P627" s="13" t="s">
        <v>1</v>
      </c>
      <c r="Q627" s="13" t="s">
        <v>1</v>
      </c>
      <c r="R627" s="13" t="s">
        <v>1</v>
      </c>
      <c r="S627" s="13" t="s">
        <v>1</v>
      </c>
      <c r="T627" s="13" t="s">
        <v>1</v>
      </c>
      <c r="U627" s="13" t="s">
        <v>294</v>
      </c>
      <c r="V627" s="22" t="s">
        <v>1</v>
      </c>
    </row>
    <row r="628" spans="1:22" x14ac:dyDescent="0.2">
      <c r="A628" s="25" t="s">
        <v>27</v>
      </c>
      <c r="B628" s="11" t="s">
        <v>1110</v>
      </c>
      <c r="C628" s="12">
        <v>45.646839999999997</v>
      </c>
      <c r="D628" s="12">
        <v>51.543460000000003</v>
      </c>
      <c r="E628" s="12">
        <v>43.297739999999997</v>
      </c>
      <c r="F628" s="12"/>
      <c r="G628" s="12">
        <v>58.752099999999999</v>
      </c>
      <c r="H628" s="12"/>
      <c r="I628" s="12"/>
      <c r="J628" s="12"/>
      <c r="K628" s="12"/>
      <c r="L628" s="12"/>
      <c r="M628" s="12"/>
      <c r="N628" s="12"/>
      <c r="O628" s="11" t="s">
        <v>1</v>
      </c>
      <c r="P628" s="11" t="s">
        <v>1</v>
      </c>
      <c r="Q628" s="11" t="s">
        <v>1</v>
      </c>
      <c r="R628" s="11" t="s">
        <v>1</v>
      </c>
      <c r="S628" s="11" t="s">
        <v>1</v>
      </c>
      <c r="T628" s="11" t="s">
        <v>1</v>
      </c>
      <c r="U628" s="11" t="s">
        <v>294</v>
      </c>
      <c r="V628" s="21" t="s">
        <v>1</v>
      </c>
    </row>
    <row r="629" spans="1:22" x14ac:dyDescent="0.2">
      <c r="A629" s="27" t="s">
        <v>27</v>
      </c>
      <c r="B629" s="13" t="s">
        <v>1092</v>
      </c>
      <c r="C629" s="14">
        <v>18.697279999999999</v>
      </c>
      <c r="D629" s="14">
        <v>18.43901</v>
      </c>
      <c r="E629" s="14">
        <v>19.786380000000001</v>
      </c>
      <c r="F629" s="14">
        <v>19.478190000000001</v>
      </c>
      <c r="G629" s="14">
        <v>20.089009999999998</v>
      </c>
      <c r="H629" s="14"/>
      <c r="I629" s="14"/>
      <c r="J629" s="14"/>
      <c r="K629" s="14"/>
      <c r="L629" s="14"/>
      <c r="M629" s="14"/>
      <c r="N629" s="14"/>
      <c r="O629" s="13" t="s">
        <v>1</v>
      </c>
      <c r="P629" s="13" t="s">
        <v>1</v>
      </c>
      <c r="Q629" s="13" t="s">
        <v>1</v>
      </c>
      <c r="R629" s="13" t="s">
        <v>1</v>
      </c>
      <c r="S629" s="13" t="s">
        <v>1</v>
      </c>
      <c r="T629" s="13" t="s">
        <v>1</v>
      </c>
      <c r="U629" s="13" t="s">
        <v>294</v>
      </c>
      <c r="V629" s="22" t="s">
        <v>1</v>
      </c>
    </row>
    <row r="630" spans="1:22" x14ac:dyDescent="0.2">
      <c r="A630" s="25" t="s">
        <v>27</v>
      </c>
      <c r="B630" s="11" t="s">
        <v>1093</v>
      </c>
      <c r="C630" s="12">
        <v>6.4581400000000002</v>
      </c>
      <c r="D630" s="12">
        <v>5.5135399999999999</v>
      </c>
      <c r="E630" s="12">
        <v>7.2680499999999997</v>
      </c>
      <c r="F630" s="12">
        <v>3.7742599999999999</v>
      </c>
      <c r="G630" s="12">
        <v>8.5988900000000008</v>
      </c>
      <c r="H630" s="12"/>
      <c r="I630" s="12"/>
      <c r="J630" s="12"/>
      <c r="K630" s="12"/>
      <c r="L630" s="12"/>
      <c r="M630" s="12"/>
      <c r="N630" s="12"/>
      <c r="O630" s="11" t="s">
        <v>1</v>
      </c>
      <c r="P630" s="11" t="s">
        <v>1</v>
      </c>
      <c r="Q630" s="11" t="s">
        <v>1</v>
      </c>
      <c r="R630" s="11" t="s">
        <v>1</v>
      </c>
      <c r="S630" s="11" t="s">
        <v>1</v>
      </c>
      <c r="T630" s="11" t="s">
        <v>1</v>
      </c>
      <c r="U630" s="11" t="s">
        <v>294</v>
      </c>
      <c r="V630" s="21" t="s">
        <v>1</v>
      </c>
    </row>
    <row r="631" spans="1:22" x14ac:dyDescent="0.2">
      <c r="A631" s="27" t="s">
        <v>27</v>
      </c>
      <c r="B631" s="13" t="s">
        <v>1094</v>
      </c>
      <c r="C631" s="14">
        <v>36.4163</v>
      </c>
      <c r="D631" s="14">
        <v>34.649659999999997</v>
      </c>
      <c r="E631" s="14">
        <v>34.77411</v>
      </c>
      <c r="F631" s="14">
        <v>46.744680000000002</v>
      </c>
      <c r="G631" s="14">
        <v>32.356099999999998</v>
      </c>
      <c r="H631" s="14"/>
      <c r="I631" s="14"/>
      <c r="J631" s="14"/>
      <c r="K631" s="14"/>
      <c r="L631" s="14"/>
      <c r="M631" s="14"/>
      <c r="N631" s="14"/>
      <c r="O631" s="13" t="s">
        <v>1</v>
      </c>
      <c r="P631" s="13" t="s">
        <v>1</v>
      </c>
      <c r="Q631" s="13" t="s">
        <v>1</v>
      </c>
      <c r="R631" s="13" t="s">
        <v>1</v>
      </c>
      <c r="S631" s="13" t="s">
        <v>1</v>
      </c>
      <c r="T631" s="13" t="s">
        <v>1</v>
      </c>
      <c r="U631" s="13" t="s">
        <v>294</v>
      </c>
      <c r="V631" s="22" t="s">
        <v>1</v>
      </c>
    </row>
    <row r="632" spans="1:22" x14ac:dyDescent="0.2">
      <c r="A632" s="25" t="s">
        <v>27</v>
      </c>
      <c r="B632" s="11" t="s">
        <v>1095</v>
      </c>
      <c r="C632" s="12">
        <v>34.003540000000001</v>
      </c>
      <c r="D632" s="12">
        <v>38.70579</v>
      </c>
      <c r="E632" s="12">
        <v>35.061279999999996</v>
      </c>
      <c r="F632" s="12">
        <v>27.236889999999999</v>
      </c>
      <c r="G632" s="12">
        <v>39.954419999999999</v>
      </c>
      <c r="H632" s="12"/>
      <c r="I632" s="12"/>
      <c r="J632" s="12"/>
      <c r="K632" s="12"/>
      <c r="L632" s="12"/>
      <c r="M632" s="12"/>
      <c r="N632" s="12"/>
      <c r="O632" s="11" t="s">
        <v>1</v>
      </c>
      <c r="P632" s="11" t="s">
        <v>1</v>
      </c>
      <c r="Q632" s="11" t="s">
        <v>1</v>
      </c>
      <c r="R632" s="11" t="s">
        <v>1</v>
      </c>
      <c r="S632" s="11" t="s">
        <v>1</v>
      </c>
      <c r="T632" s="11" t="s">
        <v>1</v>
      </c>
      <c r="U632" s="11" t="s">
        <v>294</v>
      </c>
      <c r="V632" s="21" t="s">
        <v>1</v>
      </c>
    </row>
    <row r="633" spans="1:22" x14ac:dyDescent="0.2">
      <c r="A633" s="27" t="s">
        <v>27</v>
      </c>
      <c r="B633" s="13" t="s">
        <v>1088</v>
      </c>
      <c r="C633" s="14">
        <v>17.55855</v>
      </c>
      <c r="D633" s="14">
        <v>17.54918</v>
      </c>
      <c r="E633" s="14">
        <v>17.479099999999999</v>
      </c>
      <c r="F633" s="14">
        <v>18.958320000000001</v>
      </c>
      <c r="G633" s="14">
        <v>19.741379999999999</v>
      </c>
      <c r="H633" s="14">
        <v>16.941749999999999</v>
      </c>
      <c r="I633" s="14">
        <v>15.282970000000001</v>
      </c>
      <c r="J633" s="14"/>
      <c r="K633" s="14"/>
      <c r="L633" s="14"/>
      <c r="M633" s="14"/>
      <c r="N633" s="14"/>
      <c r="O633" s="13" t="s">
        <v>1</v>
      </c>
      <c r="P633" s="13" t="s">
        <v>1</v>
      </c>
      <c r="Q633" s="13" t="s">
        <v>1</v>
      </c>
      <c r="R633" s="13" t="s">
        <v>1</v>
      </c>
      <c r="S633" s="13" t="s">
        <v>1</v>
      </c>
      <c r="T633" s="13" t="s">
        <v>1</v>
      </c>
      <c r="U633" s="13" t="s">
        <v>294</v>
      </c>
      <c r="V633" s="22" t="s">
        <v>1</v>
      </c>
    </row>
    <row r="634" spans="1:22" x14ac:dyDescent="0.2">
      <c r="A634" s="25" t="s">
        <v>27</v>
      </c>
      <c r="B634" s="11" t="s">
        <v>1089</v>
      </c>
      <c r="C634" s="12">
        <v>5.5980800000000004</v>
      </c>
      <c r="D634" s="12">
        <v>4.9625899999999996</v>
      </c>
      <c r="E634" s="12">
        <v>6.0535600000000001</v>
      </c>
      <c r="F634" s="12">
        <v>3.6723499999999998</v>
      </c>
      <c r="G634" s="12">
        <v>8.3917599999999997</v>
      </c>
      <c r="H634" s="12">
        <v>6.3808999999999996</v>
      </c>
      <c r="I634" s="12">
        <v>7.30124</v>
      </c>
      <c r="J634" s="12"/>
      <c r="K634" s="12"/>
      <c r="L634" s="12"/>
      <c r="M634" s="12"/>
      <c r="N634" s="12"/>
      <c r="O634" s="11" t="s">
        <v>1</v>
      </c>
      <c r="P634" s="11" t="s">
        <v>1</v>
      </c>
      <c r="Q634" s="11" t="s">
        <v>1</v>
      </c>
      <c r="R634" s="11" t="s">
        <v>1</v>
      </c>
      <c r="S634" s="11" t="s">
        <v>1</v>
      </c>
      <c r="T634" s="11" t="s">
        <v>1</v>
      </c>
      <c r="U634" s="11" t="s">
        <v>294</v>
      </c>
      <c r="V634" s="21" t="s">
        <v>1</v>
      </c>
    </row>
    <row r="635" spans="1:22" x14ac:dyDescent="0.2">
      <c r="A635" s="27" t="s">
        <v>27</v>
      </c>
      <c r="B635" s="13" t="s">
        <v>1090</v>
      </c>
      <c r="C635" s="14">
        <v>34.574179999999998</v>
      </c>
      <c r="D635" s="14">
        <v>33.134830000000001</v>
      </c>
      <c r="E635" s="14">
        <v>30.866610000000001</v>
      </c>
      <c r="F635" s="14">
        <v>45.488059999999997</v>
      </c>
      <c r="G635" s="14">
        <v>32.305109999999999</v>
      </c>
      <c r="H635" s="14">
        <v>24.378990000000002</v>
      </c>
      <c r="I635" s="14">
        <v>21.697279999999999</v>
      </c>
      <c r="J635" s="14"/>
      <c r="K635" s="14"/>
      <c r="L635" s="14"/>
      <c r="M635" s="14"/>
      <c r="N635" s="14"/>
      <c r="O635" s="13" t="s">
        <v>1</v>
      </c>
      <c r="P635" s="13" t="s">
        <v>1</v>
      </c>
      <c r="Q635" s="13" t="s">
        <v>1</v>
      </c>
      <c r="R635" s="13" t="s">
        <v>1</v>
      </c>
      <c r="S635" s="13" t="s">
        <v>1</v>
      </c>
      <c r="T635" s="13" t="s">
        <v>1</v>
      </c>
      <c r="U635" s="13" t="s">
        <v>294</v>
      </c>
      <c r="V635" s="22" t="s">
        <v>1</v>
      </c>
    </row>
    <row r="636" spans="1:22" x14ac:dyDescent="0.2">
      <c r="A636" s="25" t="s">
        <v>27</v>
      </c>
      <c r="B636" s="11" t="s">
        <v>1091</v>
      </c>
      <c r="C636" s="12">
        <v>33.962069999999997</v>
      </c>
      <c r="D636" s="12">
        <v>38.017159999999997</v>
      </c>
      <c r="E636" s="12">
        <v>37.117269999999998</v>
      </c>
      <c r="F636" s="12">
        <v>27.355260000000001</v>
      </c>
      <c r="G636" s="12">
        <v>40.782629999999997</v>
      </c>
      <c r="H636" s="12">
        <v>37.165199999999999</v>
      </c>
      <c r="I636" s="12">
        <v>36.981879999999997</v>
      </c>
      <c r="J636" s="12"/>
      <c r="K636" s="12"/>
      <c r="L636" s="12"/>
      <c r="M636" s="12"/>
      <c r="N636" s="12"/>
      <c r="O636" s="11" t="s">
        <v>1</v>
      </c>
      <c r="P636" s="11" t="s">
        <v>1</v>
      </c>
      <c r="Q636" s="11" t="s">
        <v>1</v>
      </c>
      <c r="R636" s="11" t="s">
        <v>1</v>
      </c>
      <c r="S636" s="11" t="s">
        <v>1</v>
      </c>
      <c r="T636" s="11" t="s">
        <v>1</v>
      </c>
      <c r="U636" s="11" t="s">
        <v>294</v>
      </c>
      <c r="V636" s="21" t="s">
        <v>1</v>
      </c>
    </row>
    <row r="637" spans="1:22" x14ac:dyDescent="0.2">
      <c r="A637" s="27" t="s">
        <v>27</v>
      </c>
      <c r="B637" s="13" t="s">
        <v>1096</v>
      </c>
      <c r="C637" s="14">
        <v>16.40353</v>
      </c>
      <c r="D637" s="14">
        <v>20.467980000000001</v>
      </c>
      <c r="E637" s="14">
        <v>19.638169999999999</v>
      </c>
      <c r="F637" s="14">
        <v>8.3969400000000007</v>
      </c>
      <c r="G637" s="14">
        <v>21.041260000000001</v>
      </c>
      <c r="H637" s="14">
        <v>20.22345</v>
      </c>
      <c r="I637" s="14">
        <v>21.698910000000001</v>
      </c>
      <c r="J637" s="14"/>
      <c r="K637" s="14"/>
      <c r="L637" s="14"/>
      <c r="M637" s="14"/>
      <c r="N637" s="14"/>
      <c r="O637" s="13" t="s">
        <v>1</v>
      </c>
      <c r="P637" s="13" t="s">
        <v>1</v>
      </c>
      <c r="Q637" s="13" t="s">
        <v>1</v>
      </c>
      <c r="R637" s="13" t="s">
        <v>1</v>
      </c>
      <c r="S637" s="13" t="s">
        <v>1</v>
      </c>
      <c r="T637" s="13" t="s">
        <v>1</v>
      </c>
      <c r="U637" s="13" t="s">
        <v>294</v>
      </c>
      <c r="V637" s="22" t="s">
        <v>1</v>
      </c>
    </row>
    <row r="638" spans="1:22" x14ac:dyDescent="0.2">
      <c r="A638" s="25" t="s">
        <v>27</v>
      </c>
      <c r="B638" s="11" t="s">
        <v>293</v>
      </c>
      <c r="C638" s="12"/>
      <c r="D638" s="12"/>
      <c r="E638" s="12"/>
      <c r="F638" s="12"/>
      <c r="G638" s="12"/>
      <c r="H638" s="12"/>
      <c r="I638" s="12"/>
      <c r="J638" s="12"/>
      <c r="K638" s="12"/>
      <c r="L638" s="12"/>
      <c r="M638" s="12"/>
      <c r="N638" s="12"/>
      <c r="O638" s="11" t="s">
        <v>1</v>
      </c>
      <c r="P638" s="11" t="s">
        <v>1</v>
      </c>
      <c r="Q638" s="11" t="s">
        <v>1</v>
      </c>
      <c r="R638" s="11" t="s">
        <v>1</v>
      </c>
      <c r="S638" s="11" t="s">
        <v>1</v>
      </c>
      <c r="T638" s="11" t="s">
        <v>1</v>
      </c>
      <c r="U638" s="11" t="s">
        <v>294</v>
      </c>
      <c r="V638" s="21" t="s">
        <v>1</v>
      </c>
    </row>
    <row r="639" spans="1:22" x14ac:dyDescent="0.2">
      <c r="A639" s="27" t="s">
        <v>27</v>
      </c>
      <c r="B639" s="13" t="s">
        <v>308</v>
      </c>
      <c r="C639" s="14"/>
      <c r="D639" s="14">
        <v>31.89</v>
      </c>
      <c r="E639" s="14">
        <v>36.860999999999997</v>
      </c>
      <c r="F639" s="14">
        <v>35.423999999999999</v>
      </c>
      <c r="G639" s="14">
        <v>25.542000000000002</v>
      </c>
      <c r="H639" s="14">
        <v>67.736000000000004</v>
      </c>
      <c r="I639" s="14">
        <v>39.42</v>
      </c>
      <c r="J639" s="14">
        <v>48.393000000000001</v>
      </c>
      <c r="K639" s="14">
        <v>25.792999999999999</v>
      </c>
      <c r="L639" s="14">
        <v>28.567</v>
      </c>
      <c r="M639" s="14">
        <v>28.007000000000001</v>
      </c>
      <c r="N639" s="14"/>
      <c r="O639" s="13" t="s">
        <v>1</v>
      </c>
      <c r="P639" s="13" t="s">
        <v>1</v>
      </c>
      <c r="Q639" s="13" t="s">
        <v>1</v>
      </c>
      <c r="R639" s="13" t="s">
        <v>1</v>
      </c>
      <c r="S639" s="13" t="s">
        <v>1</v>
      </c>
      <c r="T639" s="13" t="s">
        <v>1</v>
      </c>
      <c r="U639" s="13" t="s">
        <v>294</v>
      </c>
      <c r="V639" s="22" t="s">
        <v>1</v>
      </c>
    </row>
    <row r="640" spans="1:22" x14ac:dyDescent="0.2">
      <c r="A640" s="25" t="s">
        <v>27</v>
      </c>
      <c r="B640" s="11" t="s">
        <v>1102</v>
      </c>
      <c r="C640" s="12">
        <v>74.134339999999995</v>
      </c>
      <c r="D640" s="12">
        <v>76.114580000000004</v>
      </c>
      <c r="E640" s="12">
        <v>74.037430000000001</v>
      </c>
      <c r="F640" s="12">
        <v>76.51567</v>
      </c>
      <c r="G640" s="12">
        <v>81.479500000000002</v>
      </c>
      <c r="H640" s="12">
        <v>67.925089999999997</v>
      </c>
      <c r="I640" s="12">
        <v>65.980400000000003</v>
      </c>
      <c r="J640" s="12"/>
      <c r="K640" s="12"/>
      <c r="L640" s="12"/>
      <c r="M640" s="12"/>
      <c r="N640" s="12"/>
      <c r="O640" s="11" t="s">
        <v>1</v>
      </c>
      <c r="P640" s="11" t="s">
        <v>1</v>
      </c>
      <c r="Q640" s="11" t="s">
        <v>1</v>
      </c>
      <c r="R640" s="11" t="s">
        <v>1</v>
      </c>
      <c r="S640" s="11" t="s">
        <v>1</v>
      </c>
      <c r="T640" s="11" t="s">
        <v>1</v>
      </c>
      <c r="U640" s="11" t="s">
        <v>294</v>
      </c>
      <c r="V640" s="21" t="s">
        <v>1</v>
      </c>
    </row>
    <row r="641" spans="1:22" x14ac:dyDescent="0.2">
      <c r="A641" s="27" t="s">
        <v>27</v>
      </c>
      <c r="B641" s="13" t="s">
        <v>1097</v>
      </c>
      <c r="C641" s="14">
        <v>17</v>
      </c>
      <c r="D641" s="14">
        <v>17</v>
      </c>
      <c r="E641" s="14"/>
      <c r="F641" s="14">
        <v>18</v>
      </c>
      <c r="G641" s="14">
        <v>19</v>
      </c>
      <c r="H641" s="14">
        <v>20</v>
      </c>
      <c r="I641" s="14">
        <v>20</v>
      </c>
      <c r="J641" s="14">
        <v>22</v>
      </c>
      <c r="K641" s="14">
        <v>22</v>
      </c>
      <c r="L641" s="14">
        <v>22</v>
      </c>
      <c r="M641" s="14">
        <v>22</v>
      </c>
      <c r="N641" s="14">
        <v>22</v>
      </c>
      <c r="O641" s="13" t="s">
        <v>1</v>
      </c>
      <c r="P641" s="13" t="s">
        <v>1</v>
      </c>
      <c r="Q641" s="13" t="s">
        <v>1</v>
      </c>
      <c r="R641" s="13" t="s">
        <v>1</v>
      </c>
      <c r="S641" s="13" t="s">
        <v>1</v>
      </c>
      <c r="T641" s="13" t="s">
        <v>1</v>
      </c>
      <c r="U641" s="13" t="s">
        <v>294</v>
      </c>
      <c r="V641" s="22" t="s">
        <v>1</v>
      </c>
    </row>
    <row r="642" spans="1:22" x14ac:dyDescent="0.2">
      <c r="A642" s="25" t="s">
        <v>27</v>
      </c>
      <c r="B642" s="11" t="s">
        <v>1098</v>
      </c>
      <c r="C642" s="12">
        <v>19</v>
      </c>
      <c r="D642" s="12">
        <v>28</v>
      </c>
      <c r="E642" s="12"/>
      <c r="F642" s="12"/>
      <c r="G642" s="12">
        <v>22</v>
      </c>
      <c r="H642" s="12">
        <v>24</v>
      </c>
      <c r="I642" s="12">
        <v>25</v>
      </c>
      <c r="J642" s="12">
        <v>27</v>
      </c>
      <c r="K642" s="12">
        <v>27</v>
      </c>
      <c r="L642" s="12">
        <v>27</v>
      </c>
      <c r="M642" s="12">
        <v>30</v>
      </c>
      <c r="N642" s="12"/>
      <c r="O642" s="11" t="s">
        <v>1</v>
      </c>
      <c r="P642" s="11" t="s">
        <v>1</v>
      </c>
      <c r="Q642" s="11" t="s">
        <v>1</v>
      </c>
      <c r="R642" s="11" t="s">
        <v>1</v>
      </c>
      <c r="S642" s="11" t="s">
        <v>1</v>
      </c>
      <c r="T642" s="11" t="s">
        <v>1</v>
      </c>
      <c r="U642" s="11" t="s">
        <v>294</v>
      </c>
      <c r="V642" s="21" t="s">
        <v>1</v>
      </c>
    </row>
    <row r="643" spans="1:22" x14ac:dyDescent="0.2">
      <c r="A643" s="27" t="s">
        <v>27</v>
      </c>
      <c r="B643" s="13" t="s">
        <v>1099</v>
      </c>
      <c r="C643" s="14">
        <v>17</v>
      </c>
      <c r="D643" s="14">
        <v>18</v>
      </c>
      <c r="E643" s="14"/>
      <c r="F643" s="14">
        <v>19</v>
      </c>
      <c r="G643" s="14">
        <v>22</v>
      </c>
      <c r="H643" s="14">
        <v>23</v>
      </c>
      <c r="I643" s="14">
        <v>23</v>
      </c>
      <c r="J643" s="14">
        <v>25</v>
      </c>
      <c r="K643" s="14">
        <v>25</v>
      </c>
      <c r="L643" s="14">
        <v>26</v>
      </c>
      <c r="M643" s="14">
        <v>28</v>
      </c>
      <c r="N643" s="14"/>
      <c r="O643" s="13" t="s">
        <v>1</v>
      </c>
      <c r="P643" s="13" t="s">
        <v>1</v>
      </c>
      <c r="Q643" s="13" t="s">
        <v>1</v>
      </c>
      <c r="R643" s="13" t="s">
        <v>1</v>
      </c>
      <c r="S643" s="13" t="s">
        <v>1</v>
      </c>
      <c r="T643" s="13" t="s">
        <v>1</v>
      </c>
      <c r="U643" s="13" t="s">
        <v>294</v>
      </c>
      <c r="V643" s="22" t="s">
        <v>1</v>
      </c>
    </row>
    <row r="644" spans="1:22" x14ac:dyDescent="0.2">
      <c r="A644" s="25" t="s">
        <v>27</v>
      </c>
      <c r="B644" s="11" t="s">
        <v>1100</v>
      </c>
      <c r="C644" s="12">
        <v>16</v>
      </c>
      <c r="D644" s="12">
        <v>15</v>
      </c>
      <c r="E644" s="12"/>
      <c r="F644" s="12">
        <v>15</v>
      </c>
      <c r="G644" s="12">
        <v>16</v>
      </c>
      <c r="H644" s="12">
        <v>16</v>
      </c>
      <c r="I644" s="12">
        <v>16</v>
      </c>
      <c r="J644" s="12">
        <v>17</v>
      </c>
      <c r="K644" s="12">
        <v>17</v>
      </c>
      <c r="L644" s="12">
        <v>17</v>
      </c>
      <c r="M644" s="12">
        <v>16</v>
      </c>
      <c r="N644" s="12">
        <v>15</v>
      </c>
      <c r="O644" s="11" t="s">
        <v>1</v>
      </c>
      <c r="P644" s="11" t="s">
        <v>1</v>
      </c>
      <c r="Q644" s="11" t="s">
        <v>1</v>
      </c>
      <c r="R644" s="11" t="s">
        <v>1</v>
      </c>
      <c r="S644" s="11" t="s">
        <v>1</v>
      </c>
      <c r="T644" s="11" t="s">
        <v>1</v>
      </c>
      <c r="U644" s="11" t="s">
        <v>294</v>
      </c>
      <c r="V644" s="21" t="s">
        <v>1</v>
      </c>
    </row>
    <row r="645" spans="1:22" x14ac:dyDescent="0.2">
      <c r="A645" s="27" t="s">
        <v>27</v>
      </c>
      <c r="B645" s="13" t="s">
        <v>1101</v>
      </c>
      <c r="C645" s="14">
        <v>13</v>
      </c>
      <c r="D645" s="14">
        <v>9</v>
      </c>
      <c r="E645" s="14"/>
      <c r="F645" s="14">
        <v>12</v>
      </c>
      <c r="G645" s="14">
        <v>11</v>
      </c>
      <c r="H645" s="14">
        <v>9</v>
      </c>
      <c r="I645" s="14">
        <v>9</v>
      </c>
      <c r="J645" s="14">
        <v>8</v>
      </c>
      <c r="K645" s="14">
        <v>8</v>
      </c>
      <c r="L645" s="14">
        <v>8</v>
      </c>
      <c r="M645" s="14">
        <v>7</v>
      </c>
      <c r="N645" s="14">
        <v>6</v>
      </c>
      <c r="O645" s="13" t="s">
        <v>1</v>
      </c>
      <c r="P645" s="13" t="s">
        <v>1</v>
      </c>
      <c r="Q645" s="13" t="s">
        <v>1</v>
      </c>
      <c r="R645" s="13" t="s">
        <v>1</v>
      </c>
      <c r="S645" s="13" t="s">
        <v>1</v>
      </c>
      <c r="T645" s="13" t="s">
        <v>1</v>
      </c>
      <c r="U645" s="13" t="s">
        <v>294</v>
      </c>
      <c r="V645" s="22" t="s">
        <v>1</v>
      </c>
    </row>
    <row r="646" spans="1:22" x14ac:dyDescent="0.2">
      <c r="A646" s="25" t="s">
        <v>27</v>
      </c>
      <c r="B646" s="11" t="s">
        <v>1103</v>
      </c>
      <c r="C646" s="12">
        <v>17</v>
      </c>
      <c r="D646" s="12">
        <v>17</v>
      </c>
      <c r="E646" s="12"/>
      <c r="F646" s="12">
        <v>16</v>
      </c>
      <c r="G646" s="12">
        <v>16</v>
      </c>
      <c r="H646" s="12">
        <v>15</v>
      </c>
      <c r="I646" s="12">
        <v>15</v>
      </c>
      <c r="J646" s="12">
        <v>15</v>
      </c>
      <c r="K646" s="12">
        <v>15</v>
      </c>
      <c r="L646" s="12">
        <v>13</v>
      </c>
      <c r="M646" s="12">
        <v>13</v>
      </c>
      <c r="N646" s="12">
        <v>13</v>
      </c>
      <c r="O646" s="11" t="s">
        <v>1</v>
      </c>
      <c r="P646" s="11" t="s">
        <v>1</v>
      </c>
      <c r="Q646" s="11" t="s">
        <v>1</v>
      </c>
      <c r="R646" s="11" t="s">
        <v>1</v>
      </c>
      <c r="S646" s="11" t="s">
        <v>1</v>
      </c>
      <c r="T646" s="11" t="s">
        <v>1</v>
      </c>
      <c r="U646" s="11" t="s">
        <v>294</v>
      </c>
      <c r="V646" s="21" t="s">
        <v>1</v>
      </c>
    </row>
    <row r="647" spans="1:22" x14ac:dyDescent="0.2">
      <c r="A647" s="27" t="s">
        <v>27</v>
      </c>
      <c r="B647" s="13" t="s">
        <v>1104</v>
      </c>
      <c r="C647" s="14">
        <v>35</v>
      </c>
      <c r="D647" s="14">
        <v>35</v>
      </c>
      <c r="E647" s="14"/>
      <c r="F647" s="14">
        <v>30</v>
      </c>
      <c r="G647" s="14">
        <v>36</v>
      </c>
      <c r="H647" s="14">
        <v>35</v>
      </c>
      <c r="I647" s="14">
        <v>33</v>
      </c>
      <c r="J647" s="14">
        <v>34</v>
      </c>
      <c r="K647" s="14">
        <v>33</v>
      </c>
      <c r="L647" s="14">
        <v>29</v>
      </c>
      <c r="M647" s="14">
        <v>29</v>
      </c>
      <c r="N647" s="14">
        <v>30</v>
      </c>
      <c r="O647" s="13" t="s">
        <v>1</v>
      </c>
      <c r="P647" s="13" t="s">
        <v>1</v>
      </c>
      <c r="Q647" s="13" t="s">
        <v>1</v>
      </c>
      <c r="R647" s="13" t="s">
        <v>1</v>
      </c>
      <c r="S647" s="13" t="s">
        <v>1</v>
      </c>
      <c r="T647" s="13" t="s">
        <v>1</v>
      </c>
      <c r="U647" s="13" t="s">
        <v>294</v>
      </c>
      <c r="V647" s="22" t="s">
        <v>1</v>
      </c>
    </row>
    <row r="648" spans="1:22" x14ac:dyDescent="0.2">
      <c r="A648" s="25" t="s">
        <v>27</v>
      </c>
      <c r="B648" s="11" t="s">
        <v>1105</v>
      </c>
      <c r="C648" s="12">
        <v>32</v>
      </c>
      <c r="D648" s="12">
        <v>33</v>
      </c>
      <c r="E648" s="12"/>
      <c r="F648" s="12">
        <v>31</v>
      </c>
      <c r="G648" s="12">
        <v>33</v>
      </c>
      <c r="H648" s="12">
        <v>32</v>
      </c>
      <c r="I648" s="12">
        <v>30</v>
      </c>
      <c r="J648" s="12">
        <v>31</v>
      </c>
      <c r="K648" s="12">
        <v>31</v>
      </c>
      <c r="L648" s="12">
        <v>27</v>
      </c>
      <c r="M648" s="12">
        <v>27</v>
      </c>
      <c r="N648" s="12">
        <v>27</v>
      </c>
      <c r="O648" s="11" t="s">
        <v>1</v>
      </c>
      <c r="P648" s="11" t="s">
        <v>1</v>
      </c>
      <c r="Q648" s="11" t="s">
        <v>1</v>
      </c>
      <c r="R648" s="11" t="s">
        <v>1</v>
      </c>
      <c r="S648" s="11" t="s">
        <v>1</v>
      </c>
      <c r="T648" s="11" t="s">
        <v>1</v>
      </c>
      <c r="U648" s="11" t="s">
        <v>294</v>
      </c>
      <c r="V648" s="21" t="s">
        <v>1</v>
      </c>
    </row>
    <row r="649" spans="1:22" x14ac:dyDescent="0.2">
      <c r="A649" s="27" t="s">
        <v>27</v>
      </c>
      <c r="B649" s="13" t="s">
        <v>1106</v>
      </c>
      <c r="C649" s="14">
        <v>17</v>
      </c>
      <c r="D649" s="14">
        <v>18</v>
      </c>
      <c r="E649" s="14"/>
      <c r="F649" s="14">
        <v>19</v>
      </c>
      <c r="G649" s="14">
        <v>18</v>
      </c>
      <c r="H649" s="14">
        <v>18</v>
      </c>
      <c r="I649" s="14">
        <v>16</v>
      </c>
      <c r="J649" s="14">
        <v>17</v>
      </c>
      <c r="K649" s="14">
        <v>17</v>
      </c>
      <c r="L649" s="14">
        <v>16</v>
      </c>
      <c r="M649" s="14">
        <v>16</v>
      </c>
      <c r="N649" s="14">
        <v>15</v>
      </c>
      <c r="O649" s="13" t="s">
        <v>1</v>
      </c>
      <c r="P649" s="13" t="s">
        <v>1</v>
      </c>
      <c r="Q649" s="13" t="s">
        <v>1</v>
      </c>
      <c r="R649" s="13" t="s">
        <v>1</v>
      </c>
      <c r="S649" s="13" t="s">
        <v>1</v>
      </c>
      <c r="T649" s="13" t="s">
        <v>1</v>
      </c>
      <c r="U649" s="13" t="s">
        <v>294</v>
      </c>
      <c r="V649" s="22" t="s">
        <v>1</v>
      </c>
    </row>
    <row r="650" spans="1:22" x14ac:dyDescent="0.2">
      <c r="A650" s="25" t="s">
        <v>27</v>
      </c>
      <c r="B650" s="11" t="s">
        <v>1107</v>
      </c>
      <c r="C650" s="12">
        <v>20</v>
      </c>
      <c r="D650" s="12">
        <v>21</v>
      </c>
      <c r="E650" s="12"/>
      <c r="F650" s="12">
        <v>25</v>
      </c>
      <c r="G650" s="12">
        <v>22</v>
      </c>
      <c r="H650" s="12">
        <v>22</v>
      </c>
      <c r="I650" s="12">
        <v>19</v>
      </c>
      <c r="J650" s="12">
        <v>20</v>
      </c>
      <c r="K650" s="12">
        <v>22</v>
      </c>
      <c r="L650" s="12">
        <v>22</v>
      </c>
      <c r="M650" s="12">
        <v>23</v>
      </c>
      <c r="N650" s="12">
        <v>20</v>
      </c>
      <c r="O650" s="11" t="s">
        <v>1</v>
      </c>
      <c r="P650" s="11" t="s">
        <v>1</v>
      </c>
      <c r="Q650" s="11" t="s">
        <v>1</v>
      </c>
      <c r="R650" s="11" t="s">
        <v>1</v>
      </c>
      <c r="S650" s="11" t="s">
        <v>1</v>
      </c>
      <c r="T650" s="11" t="s">
        <v>1</v>
      </c>
      <c r="U650" s="11" t="s">
        <v>294</v>
      </c>
      <c r="V650" s="21" t="s">
        <v>1</v>
      </c>
    </row>
    <row r="651" spans="1:22" x14ac:dyDescent="0.2">
      <c r="A651" s="27" t="s">
        <v>27</v>
      </c>
      <c r="B651" s="13" t="s">
        <v>1108</v>
      </c>
      <c r="C651" s="14">
        <v>13.89596791</v>
      </c>
      <c r="D651" s="14">
        <v>12.61246152</v>
      </c>
      <c r="E651" s="14">
        <v>13.388387399999999</v>
      </c>
      <c r="F651" s="14">
        <v>14.86579036</v>
      </c>
      <c r="G651" s="14"/>
      <c r="H651" s="14"/>
      <c r="I651" s="14">
        <v>10.940215220000001</v>
      </c>
      <c r="J651" s="14">
        <v>18.262152390000001</v>
      </c>
      <c r="K651" s="14">
        <v>11.29074155</v>
      </c>
      <c r="L651" s="14">
        <v>11.85336805</v>
      </c>
      <c r="M651" s="14">
        <v>12.56975446</v>
      </c>
      <c r="N651" s="14"/>
      <c r="O651" s="13" t="s">
        <v>1</v>
      </c>
      <c r="P651" s="13" t="s">
        <v>1</v>
      </c>
      <c r="Q651" s="13" t="s">
        <v>1</v>
      </c>
      <c r="R651" s="13" t="s">
        <v>1</v>
      </c>
      <c r="S651" s="13" t="s">
        <v>1</v>
      </c>
      <c r="T651" s="13" t="s">
        <v>1</v>
      </c>
      <c r="U651" s="13" t="s">
        <v>294</v>
      </c>
      <c r="V651" s="22" t="s">
        <v>1</v>
      </c>
    </row>
    <row r="652" spans="1:22" x14ac:dyDescent="0.2">
      <c r="A652" s="25" t="s">
        <v>28</v>
      </c>
      <c r="B652" s="11" t="s">
        <v>1109</v>
      </c>
      <c r="C652" s="12"/>
      <c r="D652" s="12"/>
      <c r="E652" s="12"/>
      <c r="F652" s="12"/>
      <c r="G652" s="12"/>
      <c r="H652" s="12"/>
      <c r="I652" s="12">
        <v>92.966329999999999</v>
      </c>
      <c r="J652" s="12">
        <v>95.666510000000002</v>
      </c>
      <c r="K652" s="12">
        <v>87.403700000000001</v>
      </c>
      <c r="L652" s="12">
        <v>85.42295</v>
      </c>
      <c r="M652" s="12">
        <v>79.011809999999997</v>
      </c>
      <c r="N652" s="12"/>
      <c r="O652" s="11" t="s">
        <v>1</v>
      </c>
      <c r="P652" s="11" t="s">
        <v>1</v>
      </c>
      <c r="Q652" s="11" t="s">
        <v>1</v>
      </c>
      <c r="R652" s="11" t="s">
        <v>1</v>
      </c>
      <c r="S652" s="11" t="s">
        <v>1</v>
      </c>
      <c r="T652" s="11" t="s">
        <v>1</v>
      </c>
      <c r="U652" s="11" t="s">
        <v>304</v>
      </c>
      <c r="V652" s="21" t="s">
        <v>1</v>
      </c>
    </row>
    <row r="653" spans="1:22" x14ac:dyDescent="0.2">
      <c r="A653" s="27" t="s">
        <v>28</v>
      </c>
      <c r="B653" s="13" t="s">
        <v>1110</v>
      </c>
      <c r="C653" s="14"/>
      <c r="D653" s="14"/>
      <c r="E653" s="14"/>
      <c r="F653" s="14"/>
      <c r="G653" s="14"/>
      <c r="H653" s="14"/>
      <c r="I653" s="14">
        <v>74.057230000000004</v>
      </c>
      <c r="J653" s="14">
        <v>77.935599999999994</v>
      </c>
      <c r="K653" s="14">
        <v>74.658720000000002</v>
      </c>
      <c r="L653" s="14">
        <v>75.547619999999995</v>
      </c>
      <c r="M653" s="14">
        <v>64.136589999999998</v>
      </c>
      <c r="N653" s="14"/>
      <c r="O653" s="13" t="s">
        <v>1</v>
      </c>
      <c r="P653" s="13" t="s">
        <v>1</v>
      </c>
      <c r="Q653" s="13" t="s">
        <v>1</v>
      </c>
      <c r="R653" s="13" t="s">
        <v>1</v>
      </c>
      <c r="S653" s="13" t="s">
        <v>1</v>
      </c>
      <c r="T653" s="13" t="s">
        <v>1</v>
      </c>
      <c r="U653" s="13" t="s">
        <v>304</v>
      </c>
      <c r="V653" s="22" t="s">
        <v>1</v>
      </c>
    </row>
    <row r="654" spans="1:22" x14ac:dyDescent="0.2">
      <c r="A654" s="25" t="s">
        <v>28</v>
      </c>
      <c r="B654" s="11" t="s">
        <v>1092</v>
      </c>
      <c r="C654" s="12">
        <v>9.8240300000000005</v>
      </c>
      <c r="D654" s="12"/>
      <c r="E654" s="12">
        <v>7.6516000000000002</v>
      </c>
      <c r="F654" s="12">
        <v>8.7442700000000002</v>
      </c>
      <c r="G654" s="12">
        <v>8.6938099999999991</v>
      </c>
      <c r="H654" s="12">
        <v>11.14556</v>
      </c>
      <c r="I654" s="12">
        <v>9.3996399999999998</v>
      </c>
      <c r="J654" s="12">
        <v>9.2787400000000009</v>
      </c>
      <c r="K654" s="12">
        <v>9.4050399999999996</v>
      </c>
      <c r="L654" s="12">
        <v>9.1767400000000006</v>
      </c>
      <c r="M654" s="12">
        <v>8.7687600000000003</v>
      </c>
      <c r="N654" s="12"/>
      <c r="O654" s="11" t="s">
        <v>1</v>
      </c>
      <c r="P654" s="11" t="s">
        <v>1</v>
      </c>
      <c r="Q654" s="11" t="s">
        <v>1</v>
      </c>
      <c r="R654" s="11" t="s">
        <v>1</v>
      </c>
      <c r="S654" s="11" t="s">
        <v>1</v>
      </c>
      <c r="T654" s="11" t="s">
        <v>1</v>
      </c>
      <c r="U654" s="11" t="s">
        <v>304</v>
      </c>
      <c r="V654" s="21" t="s">
        <v>1</v>
      </c>
    </row>
    <row r="655" spans="1:22" x14ac:dyDescent="0.2">
      <c r="A655" s="27" t="s">
        <v>28</v>
      </c>
      <c r="B655" s="13" t="s">
        <v>1093</v>
      </c>
      <c r="C655" s="14">
        <v>10.58623</v>
      </c>
      <c r="D655" s="14"/>
      <c r="E655" s="14">
        <v>11.22404</v>
      </c>
      <c r="F655" s="14">
        <v>11.29791</v>
      </c>
      <c r="G655" s="14">
        <v>11.078720000000001</v>
      </c>
      <c r="H655" s="14">
        <v>9.7966999999999995</v>
      </c>
      <c r="I655" s="14">
        <v>19.094999999999999</v>
      </c>
      <c r="J655" s="14">
        <v>17.885190000000001</v>
      </c>
      <c r="K655" s="14">
        <v>12.23503</v>
      </c>
      <c r="L655" s="14">
        <v>12.95229</v>
      </c>
      <c r="M655" s="14">
        <v>13.43197</v>
      </c>
      <c r="N655" s="14"/>
      <c r="O655" s="13" t="s">
        <v>1</v>
      </c>
      <c r="P655" s="13" t="s">
        <v>1</v>
      </c>
      <c r="Q655" s="13" t="s">
        <v>1</v>
      </c>
      <c r="R655" s="13" t="s">
        <v>1</v>
      </c>
      <c r="S655" s="13" t="s">
        <v>1</v>
      </c>
      <c r="T655" s="13" t="s">
        <v>1</v>
      </c>
      <c r="U655" s="13" t="s">
        <v>304</v>
      </c>
      <c r="V655" s="22" t="s">
        <v>1</v>
      </c>
    </row>
    <row r="656" spans="1:22" x14ac:dyDescent="0.2">
      <c r="A656" s="25" t="s">
        <v>28</v>
      </c>
      <c r="B656" s="11" t="s">
        <v>1094</v>
      </c>
      <c r="C656" s="12">
        <v>57.629689999999997</v>
      </c>
      <c r="D656" s="12"/>
      <c r="E656" s="12">
        <v>55.589599999999997</v>
      </c>
      <c r="F656" s="12">
        <v>56.344799999999999</v>
      </c>
      <c r="G656" s="12">
        <v>56.0839</v>
      </c>
      <c r="H656" s="12">
        <v>53.876559999999998</v>
      </c>
      <c r="I656" s="12">
        <v>49.25365</v>
      </c>
      <c r="J656" s="12">
        <v>51.012230000000002</v>
      </c>
      <c r="K656" s="12">
        <v>55.438130000000001</v>
      </c>
      <c r="L656" s="12">
        <v>56.639980000000001</v>
      </c>
      <c r="M656" s="12">
        <v>57.06062</v>
      </c>
      <c r="N656" s="12"/>
      <c r="O656" s="11" t="s">
        <v>1</v>
      </c>
      <c r="P656" s="11" t="s">
        <v>1</v>
      </c>
      <c r="Q656" s="11" t="s">
        <v>1</v>
      </c>
      <c r="R656" s="11" t="s">
        <v>1</v>
      </c>
      <c r="S656" s="11" t="s">
        <v>1</v>
      </c>
      <c r="T656" s="11" t="s">
        <v>1</v>
      </c>
      <c r="U656" s="11" t="s">
        <v>304</v>
      </c>
      <c r="V656" s="21" t="s">
        <v>1</v>
      </c>
    </row>
    <row r="657" spans="1:22" x14ac:dyDescent="0.2">
      <c r="A657" s="27" t="s">
        <v>28</v>
      </c>
      <c r="B657" s="13" t="s">
        <v>1095</v>
      </c>
      <c r="C657" s="14">
        <v>13.986890000000001</v>
      </c>
      <c r="D657" s="14"/>
      <c r="E657" s="14">
        <v>14.815200000000001</v>
      </c>
      <c r="F657" s="14">
        <v>12.359019999999999</v>
      </c>
      <c r="G657" s="14">
        <v>12.51825</v>
      </c>
      <c r="H657" s="14">
        <v>14.6812</v>
      </c>
      <c r="I657" s="14">
        <v>13.347189999999999</v>
      </c>
      <c r="J657" s="14">
        <v>13.13987</v>
      </c>
      <c r="K657" s="14">
        <v>12.93136</v>
      </c>
      <c r="L657" s="14">
        <v>12.641859999999999</v>
      </c>
      <c r="M657" s="14">
        <v>12.36321</v>
      </c>
      <c r="N657" s="14"/>
      <c r="O657" s="13" t="s">
        <v>1</v>
      </c>
      <c r="P657" s="13" t="s">
        <v>1</v>
      </c>
      <c r="Q657" s="13" t="s">
        <v>1</v>
      </c>
      <c r="R657" s="13" t="s">
        <v>1</v>
      </c>
      <c r="S657" s="13" t="s">
        <v>1</v>
      </c>
      <c r="T657" s="13" t="s">
        <v>1</v>
      </c>
      <c r="U657" s="13" t="s">
        <v>304</v>
      </c>
      <c r="V657" s="22" t="s">
        <v>1</v>
      </c>
    </row>
    <row r="658" spans="1:22" x14ac:dyDescent="0.2">
      <c r="A658" s="25" t="s">
        <v>28</v>
      </c>
      <c r="B658" s="11" t="s">
        <v>1088</v>
      </c>
      <c r="C658" s="12">
        <v>8.9907299999999992</v>
      </c>
      <c r="D658" s="12"/>
      <c r="E658" s="12">
        <v>7.6520000000000001</v>
      </c>
      <c r="F658" s="12">
        <v>9.0147999999999993</v>
      </c>
      <c r="G658" s="12">
        <v>9.3465500000000006</v>
      </c>
      <c r="H658" s="12">
        <v>10.86177</v>
      </c>
      <c r="I658" s="12">
        <v>9.8870799999999992</v>
      </c>
      <c r="J658" s="12">
        <v>9.1370400000000007</v>
      </c>
      <c r="K658" s="12">
        <v>9.7848900000000008</v>
      </c>
      <c r="L658" s="12">
        <v>9.6791800000000006</v>
      </c>
      <c r="M658" s="12">
        <v>9.5933299999999999</v>
      </c>
      <c r="N658" s="12"/>
      <c r="O658" s="11" t="s">
        <v>1</v>
      </c>
      <c r="P658" s="11" t="s">
        <v>1</v>
      </c>
      <c r="Q658" s="11" t="s">
        <v>1</v>
      </c>
      <c r="R658" s="11" t="s">
        <v>1</v>
      </c>
      <c r="S658" s="11" t="s">
        <v>1</v>
      </c>
      <c r="T658" s="11" t="s">
        <v>1</v>
      </c>
      <c r="U658" s="11" t="s">
        <v>304</v>
      </c>
      <c r="V658" s="21" t="s">
        <v>1</v>
      </c>
    </row>
    <row r="659" spans="1:22" x14ac:dyDescent="0.2">
      <c r="A659" s="27" t="s">
        <v>28</v>
      </c>
      <c r="B659" s="13" t="s">
        <v>1089</v>
      </c>
      <c r="C659" s="14">
        <v>9.9712899999999998</v>
      </c>
      <c r="D659" s="14"/>
      <c r="E659" s="14">
        <v>11.20865</v>
      </c>
      <c r="F659" s="14">
        <v>11.30132</v>
      </c>
      <c r="G659" s="14">
        <v>10.999560000000001</v>
      </c>
      <c r="H659" s="14">
        <v>10.556609999999999</v>
      </c>
      <c r="I659" s="14">
        <v>18.593859999999999</v>
      </c>
      <c r="J659" s="14">
        <v>17.256019999999999</v>
      </c>
      <c r="K659" s="14">
        <v>12.08258</v>
      </c>
      <c r="L659" s="14">
        <v>12.72513</v>
      </c>
      <c r="M659" s="14">
        <v>13.09177</v>
      </c>
      <c r="N659" s="14"/>
      <c r="O659" s="13" t="s">
        <v>1</v>
      </c>
      <c r="P659" s="13" t="s">
        <v>1</v>
      </c>
      <c r="Q659" s="13" t="s">
        <v>1</v>
      </c>
      <c r="R659" s="13" t="s">
        <v>1</v>
      </c>
      <c r="S659" s="13" t="s">
        <v>1</v>
      </c>
      <c r="T659" s="13" t="s">
        <v>1</v>
      </c>
      <c r="U659" s="13" t="s">
        <v>304</v>
      </c>
      <c r="V659" s="22" t="s">
        <v>1</v>
      </c>
    </row>
    <row r="660" spans="1:22" x14ac:dyDescent="0.2">
      <c r="A660" s="25" t="s">
        <v>28</v>
      </c>
      <c r="B660" s="11" t="s">
        <v>1090</v>
      </c>
      <c r="C660" s="12">
        <v>59.789749999999998</v>
      </c>
      <c r="D660" s="12"/>
      <c r="E660" s="12">
        <v>55.553800000000003</v>
      </c>
      <c r="F660" s="12">
        <v>56.422420000000002</v>
      </c>
      <c r="G660" s="12">
        <v>55.549880000000002</v>
      </c>
      <c r="H660" s="12">
        <v>52.711509999999997</v>
      </c>
      <c r="I660" s="12">
        <v>49.133560000000003</v>
      </c>
      <c r="J660" s="12">
        <v>49.915889999999997</v>
      </c>
      <c r="K660" s="12">
        <v>55.465249999999997</v>
      </c>
      <c r="L660" s="12">
        <v>56.474499999999999</v>
      </c>
      <c r="M660" s="12">
        <v>55.598869999999998</v>
      </c>
      <c r="N660" s="12"/>
      <c r="O660" s="11" t="s">
        <v>1</v>
      </c>
      <c r="P660" s="11" t="s">
        <v>1</v>
      </c>
      <c r="Q660" s="11" t="s">
        <v>1</v>
      </c>
      <c r="R660" s="11" t="s">
        <v>1</v>
      </c>
      <c r="S660" s="11" t="s">
        <v>1</v>
      </c>
      <c r="T660" s="11" t="s">
        <v>1</v>
      </c>
      <c r="U660" s="11" t="s">
        <v>304</v>
      </c>
      <c r="V660" s="21" t="s">
        <v>1</v>
      </c>
    </row>
    <row r="661" spans="1:22" x14ac:dyDescent="0.2">
      <c r="A661" s="27" t="s">
        <v>28</v>
      </c>
      <c r="B661" s="13" t="s">
        <v>1091</v>
      </c>
      <c r="C661" s="14">
        <v>12.819050000000001</v>
      </c>
      <c r="D661" s="14"/>
      <c r="E661" s="14">
        <v>14.815530000000001</v>
      </c>
      <c r="F661" s="14">
        <v>12.541779999999999</v>
      </c>
      <c r="G661" s="14">
        <v>13.065950000000001</v>
      </c>
      <c r="H661" s="14">
        <v>14.30738</v>
      </c>
      <c r="I661" s="14">
        <v>13.83104</v>
      </c>
      <c r="J661" s="14">
        <v>12.88531</v>
      </c>
      <c r="K661" s="14">
        <v>13.31038</v>
      </c>
      <c r="L661" s="14">
        <v>13.14359</v>
      </c>
      <c r="M661" s="14">
        <v>13.17728</v>
      </c>
      <c r="N661" s="14"/>
      <c r="O661" s="13" t="s">
        <v>1</v>
      </c>
      <c r="P661" s="13" t="s">
        <v>1</v>
      </c>
      <c r="Q661" s="13" t="s">
        <v>1</v>
      </c>
      <c r="R661" s="13" t="s">
        <v>1</v>
      </c>
      <c r="S661" s="13" t="s">
        <v>1</v>
      </c>
      <c r="T661" s="13" t="s">
        <v>1</v>
      </c>
      <c r="U661" s="13" t="s">
        <v>304</v>
      </c>
      <c r="V661" s="22" t="s">
        <v>1</v>
      </c>
    </row>
    <row r="662" spans="1:22" x14ac:dyDescent="0.2">
      <c r="A662" s="25" t="s">
        <v>28</v>
      </c>
      <c r="B662" s="11" t="s">
        <v>1096</v>
      </c>
      <c r="C662" s="12">
        <v>3.8283200000000002</v>
      </c>
      <c r="D662" s="12"/>
      <c r="E662" s="12">
        <v>7.1635299999999997</v>
      </c>
      <c r="F662" s="12">
        <v>3.52698</v>
      </c>
      <c r="G662" s="12">
        <v>3.7193999999999998</v>
      </c>
      <c r="H662" s="12">
        <v>3.4456099999999998</v>
      </c>
      <c r="I662" s="12">
        <v>3.9439500000000001</v>
      </c>
      <c r="J662" s="12">
        <v>3.7482700000000002</v>
      </c>
      <c r="K662" s="12">
        <v>3.52549</v>
      </c>
      <c r="L662" s="12">
        <v>3.4644200000000001</v>
      </c>
      <c r="M662" s="12">
        <v>3.5839500000000002</v>
      </c>
      <c r="N662" s="12"/>
      <c r="O662" s="11" t="s">
        <v>1</v>
      </c>
      <c r="P662" s="11" t="s">
        <v>1</v>
      </c>
      <c r="Q662" s="11" t="s">
        <v>1</v>
      </c>
      <c r="R662" s="11" t="s">
        <v>1</v>
      </c>
      <c r="S662" s="11" t="s">
        <v>1</v>
      </c>
      <c r="T662" s="11" t="s">
        <v>1</v>
      </c>
      <c r="U662" s="11" t="s">
        <v>304</v>
      </c>
      <c r="V662" s="21" t="s">
        <v>1</v>
      </c>
    </row>
    <row r="663" spans="1:22" x14ac:dyDescent="0.2">
      <c r="A663" s="27" t="s">
        <v>28</v>
      </c>
      <c r="B663" s="13" t="s">
        <v>293</v>
      </c>
      <c r="C663" s="14"/>
      <c r="D663" s="14"/>
      <c r="E663" s="14"/>
      <c r="F663" s="14"/>
      <c r="G663" s="14"/>
      <c r="H663" s="14"/>
      <c r="I663" s="14"/>
      <c r="J663" s="14"/>
      <c r="K663" s="14"/>
      <c r="L663" s="14"/>
      <c r="M663" s="14"/>
      <c r="N663" s="14"/>
      <c r="O663" s="13" t="s">
        <v>1</v>
      </c>
      <c r="P663" s="13" t="s">
        <v>1</v>
      </c>
      <c r="Q663" s="13" t="s">
        <v>1</v>
      </c>
      <c r="R663" s="13" t="s">
        <v>1</v>
      </c>
      <c r="S663" s="13" t="s">
        <v>1</v>
      </c>
      <c r="T663" s="13" t="s">
        <v>1</v>
      </c>
      <c r="U663" s="13" t="s">
        <v>304</v>
      </c>
      <c r="V663" s="22" t="s">
        <v>1</v>
      </c>
    </row>
    <row r="664" spans="1:22" x14ac:dyDescent="0.2">
      <c r="A664" s="25" t="s">
        <v>28</v>
      </c>
      <c r="B664" s="11" t="s">
        <v>308</v>
      </c>
      <c r="C664" s="12"/>
      <c r="D664" s="12">
        <v>12.726000000000001</v>
      </c>
      <c r="E664" s="12">
        <v>19.812000000000001</v>
      </c>
      <c r="F664" s="12">
        <v>16.678999999999998</v>
      </c>
      <c r="G664" s="12">
        <v>16.32</v>
      </c>
      <c r="H664" s="12">
        <v>11.497999999999999</v>
      </c>
      <c r="I664" s="12">
        <v>11.464</v>
      </c>
      <c r="J664" s="12">
        <v>11.491</v>
      </c>
      <c r="K664" s="12">
        <v>25.454000000000001</v>
      </c>
      <c r="L664" s="12">
        <v>46.207000000000001</v>
      </c>
      <c r="M664" s="12">
        <v>55.302999999999997</v>
      </c>
      <c r="N664" s="12"/>
      <c r="O664" s="11" t="s">
        <v>1</v>
      </c>
      <c r="P664" s="11" t="s">
        <v>1</v>
      </c>
      <c r="Q664" s="11" t="s">
        <v>1</v>
      </c>
      <c r="R664" s="11" t="s">
        <v>1</v>
      </c>
      <c r="S664" s="11" t="s">
        <v>1</v>
      </c>
      <c r="T664" s="11" t="s">
        <v>1</v>
      </c>
      <c r="U664" s="11" t="s">
        <v>304</v>
      </c>
      <c r="V664" s="21" t="s">
        <v>1</v>
      </c>
    </row>
    <row r="665" spans="1:22" x14ac:dyDescent="0.2">
      <c r="A665" s="27" t="s">
        <v>28</v>
      </c>
      <c r="B665" s="13" t="s">
        <v>1102</v>
      </c>
      <c r="C665" s="14">
        <v>82.580089999999998</v>
      </c>
      <c r="D665" s="14"/>
      <c r="E665" s="14">
        <v>81.577979999999997</v>
      </c>
      <c r="F665" s="14">
        <v>80.265529999999998</v>
      </c>
      <c r="G665" s="14">
        <v>79.615390000000005</v>
      </c>
      <c r="H665" s="14">
        <v>77.575500000000005</v>
      </c>
      <c r="I665" s="14">
        <v>81.558459999999997</v>
      </c>
      <c r="J665" s="14">
        <v>80.057230000000004</v>
      </c>
      <c r="K665" s="14">
        <v>80.858220000000003</v>
      </c>
      <c r="L665" s="14">
        <v>82.343230000000005</v>
      </c>
      <c r="M665" s="14">
        <v>81.867919999999998</v>
      </c>
      <c r="N665" s="14"/>
      <c r="O665" s="13" t="s">
        <v>1</v>
      </c>
      <c r="P665" s="13" t="s">
        <v>1</v>
      </c>
      <c r="Q665" s="13" t="s">
        <v>1</v>
      </c>
      <c r="R665" s="13" t="s">
        <v>1</v>
      </c>
      <c r="S665" s="13" t="s">
        <v>1</v>
      </c>
      <c r="T665" s="13" t="s">
        <v>1</v>
      </c>
      <c r="U665" s="13" t="s">
        <v>304</v>
      </c>
      <c r="V665" s="22" t="s">
        <v>1</v>
      </c>
    </row>
    <row r="666" spans="1:22" x14ac:dyDescent="0.2">
      <c r="A666" s="25" t="s">
        <v>28</v>
      </c>
      <c r="B666" s="11" t="s">
        <v>1097</v>
      </c>
      <c r="C666" s="12">
        <v>71</v>
      </c>
      <c r="D666" s="12">
        <v>62</v>
      </c>
      <c r="E666" s="12">
        <v>57</v>
      </c>
      <c r="F666" s="12">
        <v>53</v>
      </c>
      <c r="G666" s="12">
        <v>54</v>
      </c>
      <c r="H666" s="12">
        <v>56</v>
      </c>
      <c r="I666" s="12">
        <v>55</v>
      </c>
      <c r="J666" s="12">
        <v>56</v>
      </c>
      <c r="K666" s="12">
        <v>57</v>
      </c>
      <c r="L666" s="12">
        <v>57</v>
      </c>
      <c r="M666" s="12">
        <v>56</v>
      </c>
      <c r="N666" s="12"/>
      <c r="O666" s="11" t="s">
        <v>1</v>
      </c>
      <c r="P666" s="11" t="s">
        <v>1</v>
      </c>
      <c r="Q666" s="11" t="s">
        <v>1</v>
      </c>
      <c r="R666" s="11" t="s">
        <v>1</v>
      </c>
      <c r="S666" s="11" t="s">
        <v>1</v>
      </c>
      <c r="T666" s="11" t="s">
        <v>1</v>
      </c>
      <c r="U666" s="11" t="s">
        <v>304</v>
      </c>
      <c r="V666" s="21" t="s">
        <v>1</v>
      </c>
    </row>
    <row r="667" spans="1:22" x14ac:dyDescent="0.2">
      <c r="A667" s="27" t="s">
        <v>28</v>
      </c>
      <c r="B667" s="13" t="s">
        <v>1098</v>
      </c>
      <c r="C667" s="14">
        <v>19</v>
      </c>
      <c r="D667" s="14">
        <v>15</v>
      </c>
      <c r="E667" s="14">
        <v>14</v>
      </c>
      <c r="F667" s="14">
        <v>15</v>
      </c>
      <c r="G667" s="14">
        <v>16</v>
      </c>
      <c r="H667" s="14"/>
      <c r="I667" s="14">
        <v>16</v>
      </c>
      <c r="J667" s="14">
        <v>17</v>
      </c>
      <c r="K667" s="14">
        <v>17</v>
      </c>
      <c r="L667" s="14">
        <v>16</v>
      </c>
      <c r="M667" s="14">
        <v>15</v>
      </c>
      <c r="N667" s="14"/>
      <c r="O667" s="13" t="s">
        <v>1</v>
      </c>
      <c r="P667" s="13" t="s">
        <v>1</v>
      </c>
      <c r="Q667" s="13" t="s">
        <v>1</v>
      </c>
      <c r="R667" s="13" t="s">
        <v>1</v>
      </c>
      <c r="S667" s="13" t="s">
        <v>1</v>
      </c>
      <c r="T667" s="13" t="s">
        <v>1</v>
      </c>
      <c r="U667" s="13" t="s">
        <v>304</v>
      </c>
      <c r="V667" s="22" t="s">
        <v>1</v>
      </c>
    </row>
    <row r="668" spans="1:22" x14ac:dyDescent="0.2">
      <c r="A668" s="25" t="s">
        <v>28</v>
      </c>
      <c r="B668" s="11" t="s">
        <v>1099</v>
      </c>
      <c r="C668" s="12">
        <v>11</v>
      </c>
      <c r="D668" s="12">
        <v>10</v>
      </c>
      <c r="E668" s="12">
        <v>10</v>
      </c>
      <c r="F668" s="12">
        <v>10</v>
      </c>
      <c r="G668" s="12">
        <v>11</v>
      </c>
      <c r="H668" s="12"/>
      <c r="I668" s="12">
        <v>11</v>
      </c>
      <c r="J668" s="12">
        <v>12</v>
      </c>
      <c r="K668" s="12">
        <v>12</v>
      </c>
      <c r="L668" s="12"/>
      <c r="M668" s="12">
        <v>12</v>
      </c>
      <c r="N668" s="12"/>
      <c r="O668" s="11" t="s">
        <v>1</v>
      </c>
      <c r="P668" s="11" t="s">
        <v>1</v>
      </c>
      <c r="Q668" s="11" t="s">
        <v>1</v>
      </c>
      <c r="R668" s="11" t="s">
        <v>1</v>
      </c>
      <c r="S668" s="11" t="s">
        <v>1</v>
      </c>
      <c r="T668" s="11" t="s">
        <v>1</v>
      </c>
      <c r="U668" s="11" t="s">
        <v>304</v>
      </c>
      <c r="V668" s="21" t="s">
        <v>1</v>
      </c>
    </row>
    <row r="669" spans="1:22" x14ac:dyDescent="0.2">
      <c r="A669" s="27" t="s">
        <v>28</v>
      </c>
      <c r="B669" s="13" t="s">
        <v>1100</v>
      </c>
      <c r="C669" s="14">
        <v>74</v>
      </c>
      <c r="D669" s="14">
        <v>67</v>
      </c>
      <c r="E669" s="14">
        <v>62</v>
      </c>
      <c r="F669" s="14">
        <v>60</v>
      </c>
      <c r="G669" s="14">
        <v>61</v>
      </c>
      <c r="H669" s="14">
        <v>62</v>
      </c>
      <c r="I669" s="14">
        <v>62</v>
      </c>
      <c r="J669" s="14">
        <v>63</v>
      </c>
      <c r="K669" s="14">
        <v>63</v>
      </c>
      <c r="L669" s="14">
        <v>63</v>
      </c>
      <c r="M669" s="14">
        <v>63</v>
      </c>
      <c r="N669" s="14"/>
      <c r="O669" s="13" t="s">
        <v>1</v>
      </c>
      <c r="P669" s="13" t="s">
        <v>1</v>
      </c>
      <c r="Q669" s="13" t="s">
        <v>1</v>
      </c>
      <c r="R669" s="13" t="s">
        <v>1</v>
      </c>
      <c r="S669" s="13" t="s">
        <v>1</v>
      </c>
      <c r="T669" s="13" t="s">
        <v>1</v>
      </c>
      <c r="U669" s="13" t="s">
        <v>304</v>
      </c>
      <c r="V669" s="22" t="s">
        <v>1</v>
      </c>
    </row>
    <row r="670" spans="1:22" x14ac:dyDescent="0.2">
      <c r="A670" s="25" t="s">
        <v>28</v>
      </c>
      <c r="B670" s="11" t="s">
        <v>1101</v>
      </c>
      <c r="C670" s="12">
        <v>82</v>
      </c>
      <c r="D670" s="12">
        <v>78</v>
      </c>
      <c r="E670" s="12">
        <v>75</v>
      </c>
      <c r="F670" s="12">
        <v>74</v>
      </c>
      <c r="G670" s="12">
        <v>75</v>
      </c>
      <c r="H670" s="12">
        <v>75</v>
      </c>
      <c r="I670" s="12">
        <v>76</v>
      </c>
      <c r="J670" s="12">
        <v>77</v>
      </c>
      <c r="K670" s="12">
        <v>77</v>
      </c>
      <c r="L670" s="12">
        <v>77</v>
      </c>
      <c r="M670" s="12">
        <v>76</v>
      </c>
      <c r="N670" s="12"/>
      <c r="O670" s="11" t="s">
        <v>1</v>
      </c>
      <c r="P670" s="11" t="s">
        <v>1</v>
      </c>
      <c r="Q670" s="11" t="s">
        <v>1</v>
      </c>
      <c r="R670" s="11" t="s">
        <v>1</v>
      </c>
      <c r="S670" s="11" t="s">
        <v>1</v>
      </c>
      <c r="T670" s="11" t="s">
        <v>1</v>
      </c>
      <c r="U670" s="11" t="s">
        <v>304</v>
      </c>
      <c r="V670" s="21" t="s">
        <v>1</v>
      </c>
    </row>
    <row r="671" spans="1:22" x14ac:dyDescent="0.2">
      <c r="A671" s="27" t="s">
        <v>28</v>
      </c>
      <c r="B671" s="13" t="s">
        <v>1103</v>
      </c>
      <c r="C671" s="14">
        <v>18</v>
      </c>
      <c r="D671" s="14">
        <v>17</v>
      </c>
      <c r="E671" s="14">
        <v>15</v>
      </c>
      <c r="F671" s="14">
        <v>15</v>
      </c>
      <c r="G671" s="14">
        <v>15</v>
      </c>
      <c r="H671" s="14">
        <v>14</v>
      </c>
      <c r="I671" s="14">
        <v>14</v>
      </c>
      <c r="J671" s="14"/>
      <c r="K671" s="14">
        <v>14</v>
      </c>
      <c r="L671" s="14">
        <v>12</v>
      </c>
      <c r="M671" s="14">
        <v>12</v>
      </c>
      <c r="N671" s="14"/>
      <c r="O671" s="13" t="s">
        <v>1</v>
      </c>
      <c r="P671" s="13" t="s">
        <v>1</v>
      </c>
      <c r="Q671" s="13" t="s">
        <v>1</v>
      </c>
      <c r="R671" s="13" t="s">
        <v>1</v>
      </c>
      <c r="S671" s="13" t="s">
        <v>1</v>
      </c>
      <c r="T671" s="13" t="s">
        <v>1</v>
      </c>
      <c r="U671" s="13" t="s">
        <v>304</v>
      </c>
      <c r="V671" s="22" t="s">
        <v>1</v>
      </c>
    </row>
    <row r="672" spans="1:22" x14ac:dyDescent="0.2">
      <c r="A672" s="25" t="s">
        <v>28</v>
      </c>
      <c r="B672" s="11" t="s">
        <v>1104</v>
      </c>
      <c r="C672" s="12">
        <v>23</v>
      </c>
      <c r="D672" s="12">
        <v>24</v>
      </c>
      <c r="E672" s="12">
        <v>21</v>
      </c>
      <c r="F672" s="12">
        <v>21</v>
      </c>
      <c r="G672" s="12">
        <v>19</v>
      </c>
      <c r="H672" s="12"/>
      <c r="I672" s="12"/>
      <c r="J672" s="12"/>
      <c r="K672" s="12"/>
      <c r="L672" s="12"/>
      <c r="M672" s="12"/>
      <c r="N672" s="12"/>
      <c r="O672" s="11" t="s">
        <v>1</v>
      </c>
      <c r="P672" s="11" t="s">
        <v>1</v>
      </c>
      <c r="Q672" s="11" t="s">
        <v>1</v>
      </c>
      <c r="R672" s="11" t="s">
        <v>1</v>
      </c>
      <c r="S672" s="11" t="s">
        <v>1</v>
      </c>
      <c r="T672" s="11" t="s">
        <v>1</v>
      </c>
      <c r="U672" s="11" t="s">
        <v>304</v>
      </c>
      <c r="V672" s="21" t="s">
        <v>1</v>
      </c>
    </row>
    <row r="673" spans="1:22" x14ac:dyDescent="0.2">
      <c r="A673" s="27" t="s">
        <v>28</v>
      </c>
      <c r="B673" s="13" t="s">
        <v>1105</v>
      </c>
      <c r="C673" s="14">
        <v>29</v>
      </c>
      <c r="D673" s="14">
        <v>28</v>
      </c>
      <c r="E673" s="14">
        <v>27</v>
      </c>
      <c r="F673" s="14">
        <v>26</v>
      </c>
      <c r="G673" s="14">
        <v>26</v>
      </c>
      <c r="H673" s="14">
        <v>24</v>
      </c>
      <c r="I673" s="14">
        <v>23</v>
      </c>
      <c r="J673" s="14"/>
      <c r="K673" s="14">
        <v>22</v>
      </c>
      <c r="L673" s="14">
        <v>20</v>
      </c>
      <c r="M673" s="14">
        <v>20</v>
      </c>
      <c r="N673" s="14"/>
      <c r="O673" s="13" t="s">
        <v>1</v>
      </c>
      <c r="P673" s="13" t="s">
        <v>1</v>
      </c>
      <c r="Q673" s="13" t="s">
        <v>1</v>
      </c>
      <c r="R673" s="13" t="s">
        <v>1</v>
      </c>
      <c r="S673" s="13" t="s">
        <v>1</v>
      </c>
      <c r="T673" s="13" t="s">
        <v>1</v>
      </c>
      <c r="U673" s="13" t="s">
        <v>304</v>
      </c>
      <c r="V673" s="22" t="s">
        <v>1</v>
      </c>
    </row>
    <row r="674" spans="1:22" x14ac:dyDescent="0.2">
      <c r="A674" s="25" t="s">
        <v>28</v>
      </c>
      <c r="B674" s="11" t="s">
        <v>1106</v>
      </c>
      <c r="C674" s="12">
        <v>17</v>
      </c>
      <c r="D674" s="12">
        <v>16</v>
      </c>
      <c r="E674" s="12">
        <v>14</v>
      </c>
      <c r="F674" s="12">
        <v>14</v>
      </c>
      <c r="G674" s="12">
        <v>14</v>
      </c>
      <c r="H674" s="12">
        <v>12</v>
      </c>
      <c r="I674" s="12">
        <v>13</v>
      </c>
      <c r="J674" s="12"/>
      <c r="K674" s="12">
        <v>12</v>
      </c>
      <c r="L674" s="12">
        <v>11</v>
      </c>
      <c r="M674" s="12">
        <v>10</v>
      </c>
      <c r="N674" s="12"/>
      <c r="O674" s="11" t="s">
        <v>1</v>
      </c>
      <c r="P674" s="11" t="s">
        <v>1</v>
      </c>
      <c r="Q674" s="11" t="s">
        <v>1</v>
      </c>
      <c r="R674" s="11" t="s">
        <v>1</v>
      </c>
      <c r="S674" s="11" t="s">
        <v>1</v>
      </c>
      <c r="T674" s="11" t="s">
        <v>1</v>
      </c>
      <c r="U674" s="11" t="s">
        <v>304</v>
      </c>
      <c r="V674" s="21" t="s">
        <v>1</v>
      </c>
    </row>
    <row r="675" spans="1:22" x14ac:dyDescent="0.2">
      <c r="A675" s="27" t="s">
        <v>28</v>
      </c>
      <c r="B675" s="13" t="s">
        <v>1107</v>
      </c>
      <c r="C675" s="14">
        <v>14</v>
      </c>
      <c r="D675" s="14">
        <v>14</v>
      </c>
      <c r="E675" s="14">
        <v>12</v>
      </c>
      <c r="F675" s="14">
        <v>12</v>
      </c>
      <c r="G675" s="14">
        <v>12</v>
      </c>
      <c r="H675" s="14">
        <v>10</v>
      </c>
      <c r="I675" s="14">
        <v>10</v>
      </c>
      <c r="J675" s="14"/>
      <c r="K675" s="14">
        <v>10</v>
      </c>
      <c r="L675" s="14">
        <v>8</v>
      </c>
      <c r="M675" s="14">
        <v>8</v>
      </c>
      <c r="N675" s="14"/>
      <c r="O675" s="13" t="s">
        <v>1</v>
      </c>
      <c r="P675" s="13" t="s">
        <v>1</v>
      </c>
      <c r="Q675" s="13" t="s">
        <v>1</v>
      </c>
      <c r="R675" s="13" t="s">
        <v>1</v>
      </c>
      <c r="S675" s="13" t="s">
        <v>1</v>
      </c>
      <c r="T675" s="13" t="s">
        <v>1</v>
      </c>
      <c r="U675" s="13" t="s">
        <v>304</v>
      </c>
      <c r="V675" s="22" t="s">
        <v>1</v>
      </c>
    </row>
    <row r="676" spans="1:22" x14ac:dyDescent="0.2">
      <c r="A676" s="25" t="s">
        <v>28</v>
      </c>
      <c r="B676" s="11" t="s">
        <v>1108</v>
      </c>
      <c r="C676" s="12">
        <v>11.27381462</v>
      </c>
      <c r="D676" s="12">
        <v>10.335516950000001</v>
      </c>
      <c r="E676" s="12">
        <v>10.43529828</v>
      </c>
      <c r="F676" s="12">
        <v>10.83781428</v>
      </c>
      <c r="G676" s="12">
        <v>10.8359592</v>
      </c>
      <c r="H676" s="12">
        <v>11.102293919999999</v>
      </c>
      <c r="I676" s="12">
        <v>10.77781594</v>
      </c>
      <c r="J676" s="12">
        <v>10.35825157</v>
      </c>
      <c r="K676" s="12">
        <v>10.42151488</v>
      </c>
      <c r="L676" s="12">
        <v>10.6417792</v>
      </c>
      <c r="M676" s="12">
        <v>10.591263850000001</v>
      </c>
      <c r="N676" s="12"/>
      <c r="O676" s="11" t="s">
        <v>1</v>
      </c>
      <c r="P676" s="11" t="s">
        <v>1</v>
      </c>
      <c r="Q676" s="11" t="s">
        <v>1</v>
      </c>
      <c r="R676" s="11" t="s">
        <v>1</v>
      </c>
      <c r="S676" s="11" t="s">
        <v>1</v>
      </c>
      <c r="T676" s="11" t="s">
        <v>1</v>
      </c>
      <c r="U676" s="11" t="s">
        <v>304</v>
      </c>
      <c r="V676" s="21" t="s">
        <v>1</v>
      </c>
    </row>
    <row r="677" spans="1:22" x14ac:dyDescent="0.2">
      <c r="A677" s="27" t="s">
        <v>29</v>
      </c>
      <c r="B677" s="13" t="s">
        <v>1109</v>
      </c>
      <c r="C677" s="14">
        <v>33.159030000000001</v>
      </c>
      <c r="D677" s="14">
        <v>57.470759999999999</v>
      </c>
      <c r="E677" s="14">
        <v>54.463979999999999</v>
      </c>
      <c r="F677" s="14">
        <v>61.303269999999998</v>
      </c>
      <c r="G677" s="14">
        <v>67.073340000000002</v>
      </c>
      <c r="H677" s="14">
        <v>47.959809999999997</v>
      </c>
      <c r="I677" s="14">
        <v>72.440759999999997</v>
      </c>
      <c r="J677" s="14">
        <v>72.440759999999997</v>
      </c>
      <c r="K677" s="14">
        <v>72.440759999999997</v>
      </c>
      <c r="L677" s="14">
        <v>72.440759999999997</v>
      </c>
      <c r="M677" s="14">
        <v>72.440759999999997</v>
      </c>
      <c r="N677" s="14"/>
      <c r="O677" s="13" t="s">
        <v>1</v>
      </c>
      <c r="P677" s="13" t="s">
        <v>1</v>
      </c>
      <c r="Q677" s="13" t="s">
        <v>1</v>
      </c>
      <c r="R677" s="13" t="s">
        <v>1</v>
      </c>
      <c r="S677" s="13" t="s">
        <v>1</v>
      </c>
      <c r="T677" s="13" t="s">
        <v>1</v>
      </c>
      <c r="U677" s="13" t="s">
        <v>294</v>
      </c>
      <c r="V677" s="22" t="s">
        <v>1</v>
      </c>
    </row>
    <row r="678" spans="1:22" x14ac:dyDescent="0.2">
      <c r="A678" s="25" t="s">
        <v>29</v>
      </c>
      <c r="B678" s="11" t="s">
        <v>1110</v>
      </c>
      <c r="C678" s="12">
        <v>84.976950000000002</v>
      </c>
      <c r="D678" s="12">
        <v>56.49888</v>
      </c>
      <c r="E678" s="12">
        <v>50.399259999999998</v>
      </c>
      <c r="F678" s="12">
        <v>59.334949999999999</v>
      </c>
      <c r="G678" s="12">
        <v>57.492170000000002</v>
      </c>
      <c r="H678" s="12">
        <v>46.874850000000002</v>
      </c>
      <c r="I678" s="12">
        <v>48.960149999999999</v>
      </c>
      <c r="J678" s="12">
        <v>49.086620000000003</v>
      </c>
      <c r="K678" s="12">
        <v>49.086620000000003</v>
      </c>
      <c r="L678" s="12">
        <v>49.086620000000003</v>
      </c>
      <c r="M678" s="12">
        <v>49.086620000000003</v>
      </c>
      <c r="N678" s="12"/>
      <c r="O678" s="11" t="s">
        <v>1</v>
      </c>
      <c r="P678" s="11" t="s">
        <v>1</v>
      </c>
      <c r="Q678" s="11" t="s">
        <v>1</v>
      </c>
      <c r="R678" s="11" t="s">
        <v>1</v>
      </c>
      <c r="S678" s="11" t="s">
        <v>1</v>
      </c>
      <c r="T678" s="11" t="s">
        <v>1</v>
      </c>
      <c r="U678" s="11" t="s">
        <v>294</v>
      </c>
      <c r="V678" s="21" t="s">
        <v>1</v>
      </c>
    </row>
    <row r="679" spans="1:22" x14ac:dyDescent="0.2">
      <c r="A679" s="27" t="s">
        <v>29</v>
      </c>
      <c r="B679" s="13" t="s">
        <v>1092</v>
      </c>
      <c r="C679" s="14"/>
      <c r="D679" s="14">
        <v>15.550219999999999</v>
      </c>
      <c r="E679" s="14">
        <v>15.52646</v>
      </c>
      <c r="F679" s="14">
        <v>12.84976</v>
      </c>
      <c r="G679" s="14">
        <v>13.143280000000001</v>
      </c>
      <c r="H679" s="14">
        <v>14.546340000000001</v>
      </c>
      <c r="I679" s="14">
        <v>11.97856</v>
      </c>
      <c r="J679" s="14">
        <v>11.98443</v>
      </c>
      <c r="K679" s="14">
        <v>12.453900000000001</v>
      </c>
      <c r="L679" s="14">
        <v>12.453900000000001</v>
      </c>
      <c r="M679" s="14">
        <v>11.42351</v>
      </c>
      <c r="N679" s="14"/>
      <c r="O679" s="13" t="s">
        <v>1</v>
      </c>
      <c r="P679" s="13" t="s">
        <v>1</v>
      </c>
      <c r="Q679" s="13" t="s">
        <v>1</v>
      </c>
      <c r="R679" s="13" t="s">
        <v>1</v>
      </c>
      <c r="S679" s="13" t="s">
        <v>1</v>
      </c>
      <c r="T679" s="13" t="s">
        <v>1</v>
      </c>
      <c r="U679" s="13" t="s">
        <v>294</v>
      </c>
      <c r="V679" s="22" t="s">
        <v>1</v>
      </c>
    </row>
    <row r="680" spans="1:22" x14ac:dyDescent="0.2">
      <c r="A680" s="25" t="s">
        <v>29</v>
      </c>
      <c r="B680" s="11" t="s">
        <v>1093</v>
      </c>
      <c r="C680" s="12">
        <v>0</v>
      </c>
      <c r="D680" s="12">
        <v>0</v>
      </c>
      <c r="E680" s="12">
        <v>0</v>
      </c>
      <c r="F680" s="12">
        <v>0</v>
      </c>
      <c r="G680" s="12">
        <v>7.3340000000000002E-2</v>
      </c>
      <c r="H680" s="12">
        <v>8.0850000000000005E-2</v>
      </c>
      <c r="I680" s="12">
        <v>9.0670000000000001E-2</v>
      </c>
      <c r="J680" s="12">
        <v>0.1046</v>
      </c>
      <c r="K680" s="12">
        <v>9.5229999999999995E-2</v>
      </c>
      <c r="L680" s="12">
        <v>9.5229999999999995E-2</v>
      </c>
      <c r="M680" s="12">
        <v>0.11799</v>
      </c>
      <c r="N680" s="12"/>
      <c r="O680" s="11" t="s">
        <v>1</v>
      </c>
      <c r="P680" s="11" t="s">
        <v>1</v>
      </c>
      <c r="Q680" s="11" t="s">
        <v>1</v>
      </c>
      <c r="R680" s="11" t="s">
        <v>1</v>
      </c>
      <c r="S680" s="11" t="s">
        <v>1</v>
      </c>
      <c r="T680" s="11" t="s">
        <v>1</v>
      </c>
      <c r="U680" s="11" t="s">
        <v>294</v>
      </c>
      <c r="V680" s="21" t="s">
        <v>1</v>
      </c>
    </row>
    <row r="681" spans="1:22" x14ac:dyDescent="0.2">
      <c r="A681" s="27" t="s">
        <v>29</v>
      </c>
      <c r="B681" s="13" t="s">
        <v>1094</v>
      </c>
      <c r="C681" s="14">
        <v>41.269629999999999</v>
      </c>
      <c r="D681" s="14">
        <v>42.210090000000001</v>
      </c>
      <c r="E681" s="14">
        <v>42.145609999999998</v>
      </c>
      <c r="F681" s="14">
        <v>35.29316</v>
      </c>
      <c r="G681" s="14">
        <v>43.172609999999999</v>
      </c>
      <c r="H681" s="14">
        <v>40.318199999999997</v>
      </c>
      <c r="I681" s="14">
        <v>40.637039999999999</v>
      </c>
      <c r="J681" s="14">
        <v>40.656970000000001</v>
      </c>
      <c r="K681" s="14">
        <v>42.296379999999999</v>
      </c>
      <c r="L681" s="14">
        <v>42.296379999999999</v>
      </c>
      <c r="M681" s="14">
        <v>65.974940000000004</v>
      </c>
      <c r="N681" s="14"/>
      <c r="O681" s="13" t="s">
        <v>1</v>
      </c>
      <c r="P681" s="13" t="s">
        <v>1</v>
      </c>
      <c r="Q681" s="13" t="s">
        <v>1</v>
      </c>
      <c r="R681" s="13" t="s">
        <v>1</v>
      </c>
      <c r="S681" s="13" t="s">
        <v>1</v>
      </c>
      <c r="T681" s="13" t="s">
        <v>1</v>
      </c>
      <c r="U681" s="13" t="s">
        <v>294</v>
      </c>
      <c r="V681" s="22" t="s">
        <v>1</v>
      </c>
    </row>
    <row r="682" spans="1:22" x14ac:dyDescent="0.2">
      <c r="A682" s="25" t="s">
        <v>29</v>
      </c>
      <c r="B682" s="11" t="s">
        <v>1095</v>
      </c>
      <c r="C682" s="12">
        <v>14.151619999999999</v>
      </c>
      <c r="D682" s="12">
        <v>24.40128</v>
      </c>
      <c r="E682" s="12">
        <v>26.98678</v>
      </c>
      <c r="F682" s="12">
        <v>21.59958</v>
      </c>
      <c r="G682" s="12">
        <v>22.510200000000001</v>
      </c>
      <c r="H682" s="12">
        <v>25.359970000000001</v>
      </c>
      <c r="I682" s="12">
        <v>21.7074</v>
      </c>
      <c r="J682" s="12">
        <v>21.705100000000002</v>
      </c>
      <c r="K682" s="12">
        <v>22.648430000000001</v>
      </c>
      <c r="L682" s="12">
        <v>22.648430000000001</v>
      </c>
      <c r="M682" s="12">
        <v>20.329429999999999</v>
      </c>
      <c r="N682" s="12"/>
      <c r="O682" s="11" t="s">
        <v>1</v>
      </c>
      <c r="P682" s="11" t="s">
        <v>1</v>
      </c>
      <c r="Q682" s="11" t="s">
        <v>1</v>
      </c>
      <c r="R682" s="11" t="s">
        <v>1</v>
      </c>
      <c r="S682" s="11" t="s">
        <v>1</v>
      </c>
      <c r="T682" s="11" t="s">
        <v>1</v>
      </c>
      <c r="U682" s="11" t="s">
        <v>294</v>
      </c>
      <c r="V682" s="21" t="s">
        <v>1</v>
      </c>
    </row>
    <row r="683" spans="1:22" x14ac:dyDescent="0.2">
      <c r="A683" s="27" t="s">
        <v>29</v>
      </c>
      <c r="B683" s="13" t="s">
        <v>1088</v>
      </c>
      <c r="C683" s="14"/>
      <c r="D683" s="14">
        <v>15.36121</v>
      </c>
      <c r="E683" s="14">
        <v>14.33248</v>
      </c>
      <c r="F683" s="14">
        <v>12.799049999999999</v>
      </c>
      <c r="G683" s="14">
        <v>13.198460000000001</v>
      </c>
      <c r="H683" s="14">
        <v>14.481299999999999</v>
      </c>
      <c r="I683" s="14">
        <v>11.34723</v>
      </c>
      <c r="J683" s="14">
        <v>11.35472</v>
      </c>
      <c r="K683" s="14">
        <v>11.81841</v>
      </c>
      <c r="L683" s="14">
        <v>11.81841</v>
      </c>
      <c r="M683" s="14">
        <v>11.110760000000001</v>
      </c>
      <c r="N683" s="14"/>
      <c r="O683" s="13" t="s">
        <v>1</v>
      </c>
      <c r="P683" s="13" t="s">
        <v>1</v>
      </c>
      <c r="Q683" s="13" t="s">
        <v>1</v>
      </c>
      <c r="R683" s="13" t="s">
        <v>1</v>
      </c>
      <c r="S683" s="13" t="s">
        <v>1</v>
      </c>
      <c r="T683" s="13" t="s">
        <v>1</v>
      </c>
      <c r="U683" s="13" t="s">
        <v>294</v>
      </c>
      <c r="V683" s="22" t="s">
        <v>1</v>
      </c>
    </row>
    <row r="684" spans="1:22" x14ac:dyDescent="0.2">
      <c r="A684" s="25" t="s">
        <v>29</v>
      </c>
      <c r="B684" s="11" t="s">
        <v>1089</v>
      </c>
      <c r="C684" s="12">
        <v>0</v>
      </c>
      <c r="D684" s="12">
        <v>0</v>
      </c>
      <c r="E684" s="12">
        <v>0</v>
      </c>
      <c r="F684" s="12">
        <v>0</v>
      </c>
      <c r="G684" s="12">
        <v>7.077E-2</v>
      </c>
      <c r="H684" s="12">
        <v>7.4740000000000001E-2</v>
      </c>
      <c r="I684" s="12">
        <v>9.4189999999999996E-2</v>
      </c>
      <c r="J684" s="12">
        <v>9.425E-2</v>
      </c>
      <c r="K684" s="12">
        <v>9.8100000000000007E-2</v>
      </c>
      <c r="L684" s="12">
        <v>9.8100000000000007E-2</v>
      </c>
      <c r="M684" s="12">
        <v>0.13148000000000001</v>
      </c>
      <c r="N684" s="12"/>
      <c r="O684" s="11" t="s">
        <v>1</v>
      </c>
      <c r="P684" s="11" t="s">
        <v>1</v>
      </c>
      <c r="Q684" s="11" t="s">
        <v>1</v>
      </c>
      <c r="R684" s="11" t="s">
        <v>1</v>
      </c>
      <c r="S684" s="11" t="s">
        <v>1</v>
      </c>
      <c r="T684" s="11" t="s">
        <v>1</v>
      </c>
      <c r="U684" s="11" t="s">
        <v>294</v>
      </c>
      <c r="V684" s="21" t="s">
        <v>1</v>
      </c>
    </row>
    <row r="685" spans="1:22" x14ac:dyDescent="0.2">
      <c r="A685" s="27" t="s">
        <v>29</v>
      </c>
      <c r="B685" s="13" t="s">
        <v>1090</v>
      </c>
      <c r="C685" s="14">
        <v>40.798459999999999</v>
      </c>
      <c r="D685" s="14">
        <v>41.697029999999998</v>
      </c>
      <c r="E685" s="14">
        <v>38.904629999999997</v>
      </c>
      <c r="F685" s="14">
        <v>35.140979999999999</v>
      </c>
      <c r="G685" s="14">
        <v>43.563769999999998</v>
      </c>
      <c r="H685" s="14">
        <v>40.13794</v>
      </c>
      <c r="I685" s="14">
        <v>38.905999999999999</v>
      </c>
      <c r="J685" s="14">
        <v>38.931710000000002</v>
      </c>
      <c r="K685" s="14">
        <v>40.521549999999998</v>
      </c>
      <c r="L685" s="14">
        <v>40.521549999999998</v>
      </c>
      <c r="M685" s="14">
        <v>61.647469999999998</v>
      </c>
      <c r="N685" s="14"/>
      <c r="O685" s="13" t="s">
        <v>1</v>
      </c>
      <c r="P685" s="13" t="s">
        <v>1</v>
      </c>
      <c r="Q685" s="13" t="s">
        <v>1</v>
      </c>
      <c r="R685" s="13" t="s">
        <v>1</v>
      </c>
      <c r="S685" s="13" t="s">
        <v>1</v>
      </c>
      <c r="T685" s="13" t="s">
        <v>1</v>
      </c>
      <c r="U685" s="13" t="s">
        <v>294</v>
      </c>
      <c r="V685" s="22" t="s">
        <v>1</v>
      </c>
    </row>
    <row r="686" spans="1:22" x14ac:dyDescent="0.2">
      <c r="A686" s="25" t="s">
        <v>29</v>
      </c>
      <c r="B686" s="11" t="s">
        <v>1091</v>
      </c>
      <c r="C686" s="12">
        <v>13.99005</v>
      </c>
      <c r="D686" s="12">
        <v>24.094249999999999</v>
      </c>
      <c r="E686" s="12">
        <v>24.858219999999999</v>
      </c>
      <c r="F686" s="12">
        <v>21.523679999999999</v>
      </c>
      <c r="G686" s="12">
        <v>22.97748</v>
      </c>
      <c r="H686" s="12">
        <v>25.15072</v>
      </c>
      <c r="I686" s="12">
        <v>21.852080000000001</v>
      </c>
      <c r="J686" s="12">
        <v>21.852540000000001</v>
      </c>
      <c r="K686" s="12">
        <v>22.6965</v>
      </c>
      <c r="L686" s="12">
        <v>22.6965</v>
      </c>
      <c r="M686" s="12">
        <v>20.923639999999999</v>
      </c>
      <c r="N686" s="12"/>
      <c r="O686" s="11" t="s">
        <v>1</v>
      </c>
      <c r="P686" s="11" t="s">
        <v>1</v>
      </c>
      <c r="Q686" s="11" t="s">
        <v>1</v>
      </c>
      <c r="R686" s="11" t="s">
        <v>1</v>
      </c>
      <c r="S686" s="11" t="s">
        <v>1</v>
      </c>
      <c r="T686" s="11" t="s">
        <v>1</v>
      </c>
      <c r="U686" s="11" t="s">
        <v>294</v>
      </c>
      <c r="V686" s="21" t="s">
        <v>1</v>
      </c>
    </row>
    <row r="687" spans="1:22" x14ac:dyDescent="0.2">
      <c r="A687" s="27" t="s">
        <v>29</v>
      </c>
      <c r="B687" s="13" t="s">
        <v>1096</v>
      </c>
      <c r="C687" s="14"/>
      <c r="D687" s="14">
        <v>8.7330500000000004</v>
      </c>
      <c r="E687" s="14">
        <v>10.525729999999999</v>
      </c>
      <c r="F687" s="14">
        <v>8.7246299999999994</v>
      </c>
      <c r="G687" s="14">
        <v>9.7790099999999995</v>
      </c>
      <c r="H687" s="14">
        <v>10.669420000000001</v>
      </c>
      <c r="I687" s="14">
        <v>10.504860000000001</v>
      </c>
      <c r="J687" s="14">
        <v>10.497820000000001</v>
      </c>
      <c r="K687" s="14">
        <v>10.87809</v>
      </c>
      <c r="L687" s="14">
        <v>10.87809</v>
      </c>
      <c r="M687" s="14">
        <v>9.8128799999999998</v>
      </c>
      <c r="N687" s="14"/>
      <c r="O687" s="13" t="s">
        <v>1</v>
      </c>
      <c r="P687" s="13" t="s">
        <v>1</v>
      </c>
      <c r="Q687" s="13" t="s">
        <v>1</v>
      </c>
      <c r="R687" s="13" t="s">
        <v>1</v>
      </c>
      <c r="S687" s="13" t="s">
        <v>1</v>
      </c>
      <c r="T687" s="13" t="s">
        <v>1</v>
      </c>
      <c r="U687" s="13" t="s">
        <v>294</v>
      </c>
      <c r="V687" s="22" t="s">
        <v>1</v>
      </c>
    </row>
    <row r="688" spans="1:22" x14ac:dyDescent="0.2">
      <c r="A688" s="25" t="s">
        <v>29</v>
      </c>
      <c r="B688" s="11" t="s">
        <v>293</v>
      </c>
      <c r="C688" s="12"/>
      <c r="D688" s="12"/>
      <c r="E688" s="12"/>
      <c r="F688" s="12"/>
      <c r="G688" s="12"/>
      <c r="H688" s="12"/>
      <c r="I688" s="12"/>
      <c r="J688" s="12"/>
      <c r="K688" s="12"/>
      <c r="L688" s="12"/>
      <c r="M688" s="12"/>
      <c r="N688" s="12"/>
      <c r="O688" s="11" t="s">
        <v>1</v>
      </c>
      <c r="P688" s="11" t="s">
        <v>1</v>
      </c>
      <c r="Q688" s="11" t="s">
        <v>1</v>
      </c>
      <c r="R688" s="11" t="s">
        <v>1</v>
      </c>
      <c r="S688" s="11" t="s">
        <v>1</v>
      </c>
      <c r="T688" s="11" t="s">
        <v>1</v>
      </c>
      <c r="U688" s="11" t="s">
        <v>294</v>
      </c>
      <c r="V688" s="21" t="s">
        <v>1</v>
      </c>
    </row>
    <row r="689" spans="1:22" x14ac:dyDescent="0.2">
      <c r="A689" s="27" t="s">
        <v>29</v>
      </c>
      <c r="B689" s="13" t="s">
        <v>308</v>
      </c>
      <c r="C689" s="14"/>
      <c r="D689" s="14">
        <v>5.6820000000000004</v>
      </c>
      <c r="E689" s="14">
        <v>3.9929999999999999</v>
      </c>
      <c r="F689" s="14">
        <v>4.7610000000000001</v>
      </c>
      <c r="G689" s="14">
        <v>6.4349999999999996</v>
      </c>
      <c r="H689" s="14">
        <v>7.0659999999999998</v>
      </c>
      <c r="I689" s="14">
        <v>8.8520000000000003</v>
      </c>
      <c r="J689" s="14">
        <v>11.728999999999999</v>
      </c>
      <c r="K689" s="14">
        <v>13.885999999999999</v>
      </c>
      <c r="L689" s="14">
        <v>10.305</v>
      </c>
      <c r="M689" s="14">
        <v>29.152999999999999</v>
      </c>
      <c r="N689" s="14"/>
      <c r="O689" s="13" t="s">
        <v>1</v>
      </c>
      <c r="P689" s="13" t="s">
        <v>1</v>
      </c>
      <c r="Q689" s="13" t="s">
        <v>1</v>
      </c>
      <c r="R689" s="13" t="s">
        <v>1</v>
      </c>
      <c r="S689" s="13" t="s">
        <v>1</v>
      </c>
      <c r="T689" s="13" t="s">
        <v>1</v>
      </c>
      <c r="U689" s="13" t="s">
        <v>294</v>
      </c>
      <c r="V689" s="22" t="s">
        <v>1</v>
      </c>
    </row>
    <row r="690" spans="1:22" x14ac:dyDescent="0.2">
      <c r="A690" s="25" t="s">
        <v>29</v>
      </c>
      <c r="B690" s="11" t="s">
        <v>1102</v>
      </c>
      <c r="C690" s="12">
        <v>54.788510000000002</v>
      </c>
      <c r="D690" s="12">
        <v>65.791290000000004</v>
      </c>
      <c r="E690" s="12">
        <v>63.76285</v>
      </c>
      <c r="F690" s="12">
        <v>56.664659999999998</v>
      </c>
      <c r="G690" s="12">
        <v>66.612020000000001</v>
      </c>
      <c r="H690" s="12">
        <v>65.363399999999999</v>
      </c>
      <c r="I690" s="12">
        <v>60.852269999999997</v>
      </c>
      <c r="J690" s="12">
        <v>60.878500000000003</v>
      </c>
      <c r="K690" s="12">
        <v>63.316139999999997</v>
      </c>
      <c r="L690" s="12">
        <v>63.316139999999997</v>
      </c>
      <c r="M690" s="12">
        <v>82.702600000000004</v>
      </c>
      <c r="N690" s="12"/>
      <c r="O690" s="11" t="s">
        <v>1</v>
      </c>
      <c r="P690" s="11" t="s">
        <v>1</v>
      </c>
      <c r="Q690" s="11" t="s">
        <v>1</v>
      </c>
      <c r="R690" s="11" t="s">
        <v>1</v>
      </c>
      <c r="S690" s="11" t="s">
        <v>1</v>
      </c>
      <c r="T690" s="11" t="s">
        <v>1</v>
      </c>
      <c r="U690" s="11" t="s">
        <v>294</v>
      </c>
      <c r="V690" s="21" t="s">
        <v>1</v>
      </c>
    </row>
    <row r="691" spans="1:22" x14ac:dyDescent="0.2">
      <c r="A691" s="27" t="s">
        <v>29</v>
      </c>
      <c r="B691" s="13" t="s">
        <v>1097</v>
      </c>
      <c r="C691" s="14">
        <v>23</v>
      </c>
      <c r="D691" s="14"/>
      <c r="E691" s="14"/>
      <c r="F691" s="14">
        <v>24</v>
      </c>
      <c r="G691" s="14"/>
      <c r="H691" s="14">
        <v>35</v>
      </c>
      <c r="I691" s="14">
        <v>34</v>
      </c>
      <c r="J691" s="14"/>
      <c r="K691" s="14"/>
      <c r="L691" s="14"/>
      <c r="M691" s="14"/>
      <c r="N691" s="14"/>
      <c r="O691" s="13" t="s">
        <v>1</v>
      </c>
      <c r="P691" s="13" t="s">
        <v>1</v>
      </c>
      <c r="Q691" s="13" t="s">
        <v>1</v>
      </c>
      <c r="R691" s="13" t="s">
        <v>1</v>
      </c>
      <c r="S691" s="13" t="s">
        <v>1</v>
      </c>
      <c r="T691" s="13" t="s">
        <v>1</v>
      </c>
      <c r="U691" s="13" t="s">
        <v>294</v>
      </c>
      <c r="V691" s="22" t="s">
        <v>1</v>
      </c>
    </row>
    <row r="692" spans="1:22" x14ac:dyDescent="0.2">
      <c r="A692" s="25" t="s">
        <v>29</v>
      </c>
      <c r="B692" s="11" t="s">
        <v>1098</v>
      </c>
      <c r="C692" s="12">
        <v>82</v>
      </c>
      <c r="D692" s="12"/>
      <c r="E692" s="12">
        <v>72</v>
      </c>
      <c r="F692" s="12"/>
      <c r="G692" s="12"/>
      <c r="H692" s="12"/>
      <c r="I692" s="12"/>
      <c r="J692" s="12"/>
      <c r="K692" s="12"/>
      <c r="L692" s="12"/>
      <c r="M692" s="12"/>
      <c r="N692" s="12"/>
      <c r="O692" s="11" t="s">
        <v>1</v>
      </c>
      <c r="P692" s="11" t="s">
        <v>1</v>
      </c>
      <c r="Q692" s="11" t="s">
        <v>1</v>
      </c>
      <c r="R692" s="11" t="s">
        <v>1</v>
      </c>
      <c r="S692" s="11" t="s">
        <v>1</v>
      </c>
      <c r="T692" s="11" t="s">
        <v>1</v>
      </c>
      <c r="U692" s="11" t="s">
        <v>294</v>
      </c>
      <c r="V692" s="21" t="s">
        <v>1</v>
      </c>
    </row>
    <row r="693" spans="1:22" x14ac:dyDescent="0.2">
      <c r="A693" s="27" t="s">
        <v>29</v>
      </c>
      <c r="B693" s="13" t="s">
        <v>1099</v>
      </c>
      <c r="C693" s="14">
        <v>26</v>
      </c>
      <c r="D693" s="14">
        <v>26</v>
      </c>
      <c r="E693" s="14">
        <v>27</v>
      </c>
      <c r="F693" s="14">
        <v>29</v>
      </c>
      <c r="G693" s="14">
        <v>28</v>
      </c>
      <c r="H693" s="14">
        <v>29</v>
      </c>
      <c r="I693" s="14">
        <v>28</v>
      </c>
      <c r="J693" s="14"/>
      <c r="K693" s="14">
        <v>31</v>
      </c>
      <c r="L693" s="14"/>
      <c r="M693" s="14"/>
      <c r="N693" s="14"/>
      <c r="O693" s="13" t="s">
        <v>1</v>
      </c>
      <c r="P693" s="13" t="s">
        <v>1</v>
      </c>
      <c r="Q693" s="13" t="s">
        <v>1</v>
      </c>
      <c r="R693" s="13" t="s">
        <v>1</v>
      </c>
      <c r="S693" s="13" t="s">
        <v>1</v>
      </c>
      <c r="T693" s="13" t="s">
        <v>1</v>
      </c>
      <c r="U693" s="13" t="s">
        <v>294</v>
      </c>
      <c r="V693" s="22" t="s">
        <v>1</v>
      </c>
    </row>
    <row r="694" spans="1:22" x14ac:dyDescent="0.2">
      <c r="A694" s="25" t="s">
        <v>29</v>
      </c>
      <c r="B694" s="11" t="s">
        <v>1100</v>
      </c>
      <c r="C694" s="12">
        <v>23</v>
      </c>
      <c r="D694" s="12"/>
      <c r="E694" s="12"/>
      <c r="F694" s="12">
        <v>26</v>
      </c>
      <c r="G694" s="12"/>
      <c r="H694" s="12"/>
      <c r="I694" s="12">
        <v>39</v>
      </c>
      <c r="J694" s="12"/>
      <c r="K694" s="12"/>
      <c r="L694" s="12"/>
      <c r="M694" s="12"/>
      <c r="N694" s="12"/>
      <c r="O694" s="11" t="s">
        <v>1</v>
      </c>
      <c r="P694" s="11" t="s">
        <v>1</v>
      </c>
      <c r="Q694" s="11" t="s">
        <v>1</v>
      </c>
      <c r="R694" s="11" t="s">
        <v>1</v>
      </c>
      <c r="S694" s="11" t="s">
        <v>1</v>
      </c>
      <c r="T694" s="11" t="s">
        <v>1</v>
      </c>
      <c r="U694" s="11" t="s">
        <v>294</v>
      </c>
      <c r="V694" s="21" t="s">
        <v>1</v>
      </c>
    </row>
    <row r="695" spans="1:22" x14ac:dyDescent="0.2">
      <c r="A695" s="27" t="s">
        <v>29</v>
      </c>
      <c r="B695" s="13" t="s">
        <v>1101</v>
      </c>
      <c r="C695" s="14">
        <v>25</v>
      </c>
      <c r="D695" s="14"/>
      <c r="E695" s="14"/>
      <c r="F695" s="14">
        <v>32</v>
      </c>
      <c r="G695" s="14"/>
      <c r="H695" s="14"/>
      <c r="I695" s="14">
        <v>50</v>
      </c>
      <c r="J695" s="14"/>
      <c r="K695" s="14"/>
      <c r="L695" s="14"/>
      <c r="M695" s="14"/>
      <c r="N695" s="14"/>
      <c r="O695" s="13" t="s">
        <v>1</v>
      </c>
      <c r="P695" s="13" t="s">
        <v>1</v>
      </c>
      <c r="Q695" s="13" t="s">
        <v>1</v>
      </c>
      <c r="R695" s="13" t="s">
        <v>1</v>
      </c>
      <c r="S695" s="13" t="s">
        <v>1</v>
      </c>
      <c r="T695" s="13" t="s">
        <v>1</v>
      </c>
      <c r="U695" s="13" t="s">
        <v>294</v>
      </c>
      <c r="V695" s="22" t="s">
        <v>1</v>
      </c>
    </row>
    <row r="696" spans="1:22" x14ac:dyDescent="0.2">
      <c r="A696" s="25" t="s">
        <v>29</v>
      </c>
      <c r="B696" s="11" t="s">
        <v>1103</v>
      </c>
      <c r="C696" s="12">
        <v>37</v>
      </c>
      <c r="D696" s="12"/>
      <c r="E696" s="12"/>
      <c r="F696" s="12">
        <v>37</v>
      </c>
      <c r="G696" s="12"/>
      <c r="H696" s="12"/>
      <c r="I696" s="12"/>
      <c r="J696" s="12"/>
      <c r="K696" s="12"/>
      <c r="L696" s="12"/>
      <c r="M696" s="12"/>
      <c r="N696" s="12"/>
      <c r="O696" s="11" t="s">
        <v>1</v>
      </c>
      <c r="P696" s="11" t="s">
        <v>1</v>
      </c>
      <c r="Q696" s="11" t="s">
        <v>1</v>
      </c>
      <c r="R696" s="11" t="s">
        <v>1</v>
      </c>
      <c r="S696" s="11" t="s">
        <v>1</v>
      </c>
      <c r="T696" s="11" t="s">
        <v>1</v>
      </c>
      <c r="U696" s="11" t="s">
        <v>294</v>
      </c>
      <c r="V696" s="21" t="s">
        <v>1</v>
      </c>
    </row>
    <row r="697" spans="1:22" x14ac:dyDescent="0.2">
      <c r="A697" s="27" t="s">
        <v>29</v>
      </c>
      <c r="B697" s="13" t="s">
        <v>1104</v>
      </c>
      <c r="C697" s="14">
        <v>34</v>
      </c>
      <c r="D697" s="14"/>
      <c r="E697" s="14">
        <v>34</v>
      </c>
      <c r="F697" s="14"/>
      <c r="G697" s="14"/>
      <c r="H697" s="14"/>
      <c r="I697" s="14"/>
      <c r="J697" s="14"/>
      <c r="K697" s="14"/>
      <c r="L697" s="14"/>
      <c r="M697" s="14"/>
      <c r="N697" s="14"/>
      <c r="O697" s="13" t="s">
        <v>1</v>
      </c>
      <c r="P697" s="13" t="s">
        <v>1</v>
      </c>
      <c r="Q697" s="13" t="s">
        <v>1</v>
      </c>
      <c r="R697" s="13" t="s">
        <v>1</v>
      </c>
      <c r="S697" s="13" t="s">
        <v>1</v>
      </c>
      <c r="T697" s="13" t="s">
        <v>1</v>
      </c>
      <c r="U697" s="13" t="s">
        <v>294</v>
      </c>
      <c r="V697" s="22" t="s">
        <v>1</v>
      </c>
    </row>
    <row r="698" spans="1:22" x14ac:dyDescent="0.2">
      <c r="A698" s="25" t="s">
        <v>29</v>
      </c>
      <c r="B698" s="11" t="s">
        <v>1105</v>
      </c>
      <c r="C698" s="12">
        <v>44</v>
      </c>
      <c r="D698" s="12">
        <v>44</v>
      </c>
      <c r="E698" s="12">
        <v>42</v>
      </c>
      <c r="F698" s="12">
        <v>44</v>
      </c>
      <c r="G698" s="12">
        <v>44</v>
      </c>
      <c r="H698" s="12">
        <v>44</v>
      </c>
      <c r="I698" s="12">
        <v>46</v>
      </c>
      <c r="J698" s="12"/>
      <c r="K698" s="12">
        <v>47</v>
      </c>
      <c r="L698" s="12"/>
      <c r="M698" s="12"/>
      <c r="N698" s="12"/>
      <c r="O698" s="11" t="s">
        <v>1</v>
      </c>
      <c r="P698" s="11" t="s">
        <v>1</v>
      </c>
      <c r="Q698" s="11" t="s">
        <v>1</v>
      </c>
      <c r="R698" s="11" t="s">
        <v>1</v>
      </c>
      <c r="S698" s="11" t="s">
        <v>1</v>
      </c>
      <c r="T698" s="11" t="s">
        <v>1</v>
      </c>
      <c r="U698" s="11" t="s">
        <v>294</v>
      </c>
      <c r="V698" s="21" t="s">
        <v>1</v>
      </c>
    </row>
    <row r="699" spans="1:22" x14ac:dyDescent="0.2">
      <c r="A699" s="27" t="s">
        <v>29</v>
      </c>
      <c r="B699" s="13" t="s">
        <v>1106</v>
      </c>
      <c r="C699" s="14">
        <v>33</v>
      </c>
      <c r="D699" s="14"/>
      <c r="E699" s="14"/>
      <c r="F699" s="14">
        <v>33</v>
      </c>
      <c r="G699" s="14"/>
      <c r="H699" s="14"/>
      <c r="I699" s="14"/>
      <c r="J699" s="14"/>
      <c r="K699" s="14"/>
      <c r="L699" s="14"/>
      <c r="M699" s="14"/>
      <c r="N699" s="14"/>
      <c r="O699" s="13" t="s">
        <v>1</v>
      </c>
      <c r="P699" s="13" t="s">
        <v>1</v>
      </c>
      <c r="Q699" s="13" t="s">
        <v>1</v>
      </c>
      <c r="R699" s="13" t="s">
        <v>1</v>
      </c>
      <c r="S699" s="13" t="s">
        <v>1</v>
      </c>
      <c r="T699" s="13" t="s">
        <v>1</v>
      </c>
      <c r="U699" s="13" t="s">
        <v>294</v>
      </c>
      <c r="V699" s="22" t="s">
        <v>1</v>
      </c>
    </row>
    <row r="700" spans="1:22" x14ac:dyDescent="0.2">
      <c r="A700" s="25" t="s">
        <v>29</v>
      </c>
      <c r="B700" s="11" t="s">
        <v>1107</v>
      </c>
      <c r="C700" s="12">
        <v>27</v>
      </c>
      <c r="D700" s="12"/>
      <c r="E700" s="12"/>
      <c r="F700" s="12">
        <v>27</v>
      </c>
      <c r="G700" s="12"/>
      <c r="H700" s="12"/>
      <c r="I700" s="12"/>
      <c r="J700" s="12"/>
      <c r="K700" s="12"/>
      <c r="L700" s="12"/>
      <c r="M700" s="12"/>
      <c r="N700" s="12"/>
      <c r="O700" s="11" t="s">
        <v>1</v>
      </c>
      <c r="P700" s="11" t="s">
        <v>1</v>
      </c>
      <c r="Q700" s="11" t="s">
        <v>1</v>
      </c>
      <c r="R700" s="11" t="s">
        <v>1</v>
      </c>
      <c r="S700" s="11" t="s">
        <v>1</v>
      </c>
      <c r="T700" s="11" t="s">
        <v>1</v>
      </c>
      <c r="U700" s="11" t="s">
        <v>294</v>
      </c>
      <c r="V700" s="21" t="s">
        <v>1</v>
      </c>
    </row>
    <row r="701" spans="1:22" x14ac:dyDescent="0.2">
      <c r="A701" s="27" t="s">
        <v>29</v>
      </c>
      <c r="B701" s="13" t="s">
        <v>1108</v>
      </c>
      <c r="C701" s="14"/>
      <c r="D701" s="14"/>
      <c r="E701" s="14"/>
      <c r="F701" s="14"/>
      <c r="G701" s="14"/>
      <c r="H701" s="14"/>
      <c r="I701" s="14"/>
      <c r="J701" s="14"/>
      <c r="K701" s="14"/>
      <c r="L701" s="14"/>
      <c r="M701" s="14"/>
      <c r="N701" s="14"/>
      <c r="O701" s="13" t="s">
        <v>1</v>
      </c>
      <c r="P701" s="13" t="s">
        <v>1</v>
      </c>
      <c r="Q701" s="13" t="s">
        <v>1</v>
      </c>
      <c r="R701" s="13" t="s">
        <v>1</v>
      </c>
      <c r="S701" s="13" t="s">
        <v>1</v>
      </c>
      <c r="T701" s="13" t="s">
        <v>1</v>
      </c>
      <c r="U701" s="13" t="s">
        <v>294</v>
      </c>
      <c r="V701" s="22" t="s">
        <v>1</v>
      </c>
    </row>
    <row r="702" spans="1:22" x14ac:dyDescent="0.2">
      <c r="A702" s="25" t="s">
        <v>30</v>
      </c>
      <c r="B702" s="11" t="s">
        <v>1109</v>
      </c>
      <c r="C702" s="12"/>
      <c r="D702" s="12"/>
      <c r="E702" s="12">
        <v>44.17221</v>
      </c>
      <c r="F702" s="12">
        <v>46.713239999999999</v>
      </c>
      <c r="G702" s="12">
        <v>45.256129999999999</v>
      </c>
      <c r="H702" s="12">
        <v>32.30142</v>
      </c>
      <c r="I702" s="12"/>
      <c r="J702" s="12"/>
      <c r="K702" s="12"/>
      <c r="L702" s="12"/>
      <c r="M702" s="12"/>
      <c r="N702" s="12"/>
      <c r="O702" s="11" t="s">
        <v>1</v>
      </c>
      <c r="P702" s="11" t="s">
        <v>1</v>
      </c>
      <c r="Q702" s="11" t="s">
        <v>1</v>
      </c>
      <c r="R702" s="11" t="s">
        <v>1</v>
      </c>
      <c r="S702" s="11" t="s">
        <v>1</v>
      </c>
      <c r="T702" s="11" t="s">
        <v>1</v>
      </c>
      <c r="U702" s="11" t="s">
        <v>294</v>
      </c>
      <c r="V702" s="21" t="s">
        <v>1</v>
      </c>
    </row>
    <row r="703" spans="1:22" x14ac:dyDescent="0.2">
      <c r="A703" s="27" t="s">
        <v>30</v>
      </c>
      <c r="B703" s="13" t="s">
        <v>1110</v>
      </c>
      <c r="C703" s="14"/>
      <c r="D703" s="14"/>
      <c r="E703" s="14">
        <v>66.876450000000006</v>
      </c>
      <c r="F703" s="14">
        <v>70.561220000000006</v>
      </c>
      <c r="G703" s="14">
        <v>72.650090000000006</v>
      </c>
      <c r="H703" s="14">
        <v>61.399790000000003</v>
      </c>
      <c r="I703" s="14"/>
      <c r="J703" s="14"/>
      <c r="K703" s="14"/>
      <c r="L703" s="14"/>
      <c r="M703" s="14"/>
      <c r="N703" s="14"/>
      <c r="O703" s="13" t="s">
        <v>1</v>
      </c>
      <c r="P703" s="13" t="s">
        <v>1</v>
      </c>
      <c r="Q703" s="13" t="s">
        <v>1</v>
      </c>
      <c r="R703" s="13" t="s">
        <v>1</v>
      </c>
      <c r="S703" s="13" t="s">
        <v>1</v>
      </c>
      <c r="T703" s="13" t="s">
        <v>1</v>
      </c>
      <c r="U703" s="13" t="s">
        <v>294</v>
      </c>
      <c r="V703" s="22" t="s">
        <v>1</v>
      </c>
    </row>
    <row r="704" spans="1:22" x14ac:dyDescent="0.2">
      <c r="A704" s="25" t="s">
        <v>30</v>
      </c>
      <c r="B704" s="11" t="s">
        <v>1092</v>
      </c>
      <c r="C704" s="12"/>
      <c r="D704" s="12"/>
      <c r="E704" s="12">
        <v>21.924379999999999</v>
      </c>
      <c r="F704" s="12">
        <v>24.000430000000001</v>
      </c>
      <c r="G704" s="12">
        <v>25.914480000000001</v>
      </c>
      <c r="H704" s="12">
        <v>27.338010000000001</v>
      </c>
      <c r="I704" s="12"/>
      <c r="J704" s="12"/>
      <c r="K704" s="12"/>
      <c r="L704" s="12"/>
      <c r="M704" s="12"/>
      <c r="N704" s="12"/>
      <c r="O704" s="11" t="s">
        <v>1</v>
      </c>
      <c r="P704" s="11" t="s">
        <v>1</v>
      </c>
      <c r="Q704" s="11" t="s">
        <v>1</v>
      </c>
      <c r="R704" s="11" t="s">
        <v>1</v>
      </c>
      <c r="S704" s="11" t="s">
        <v>1</v>
      </c>
      <c r="T704" s="11" t="s">
        <v>1</v>
      </c>
      <c r="U704" s="11" t="s">
        <v>294</v>
      </c>
      <c r="V704" s="21" t="s">
        <v>1</v>
      </c>
    </row>
    <row r="705" spans="1:22" x14ac:dyDescent="0.2">
      <c r="A705" s="27" t="s">
        <v>30</v>
      </c>
      <c r="B705" s="13" t="s">
        <v>1093</v>
      </c>
      <c r="C705" s="14"/>
      <c r="D705" s="14"/>
      <c r="E705" s="14">
        <v>0.90569999999999995</v>
      </c>
      <c r="F705" s="14">
        <v>1.0674600000000001</v>
      </c>
      <c r="G705" s="14">
        <v>1.26535</v>
      </c>
      <c r="H705" s="14">
        <v>1.45312</v>
      </c>
      <c r="I705" s="14"/>
      <c r="J705" s="14"/>
      <c r="K705" s="14"/>
      <c r="L705" s="14"/>
      <c r="M705" s="14"/>
      <c r="N705" s="14"/>
      <c r="O705" s="13" t="s">
        <v>1</v>
      </c>
      <c r="P705" s="13" t="s">
        <v>1</v>
      </c>
      <c r="Q705" s="13" t="s">
        <v>1</v>
      </c>
      <c r="R705" s="13" t="s">
        <v>1</v>
      </c>
      <c r="S705" s="13" t="s">
        <v>1</v>
      </c>
      <c r="T705" s="13" t="s">
        <v>1</v>
      </c>
      <c r="U705" s="13" t="s">
        <v>294</v>
      </c>
      <c r="V705" s="22" t="s">
        <v>1</v>
      </c>
    </row>
    <row r="706" spans="1:22" x14ac:dyDescent="0.2">
      <c r="A706" s="25" t="s">
        <v>30</v>
      </c>
      <c r="B706" s="11" t="s">
        <v>1094</v>
      </c>
      <c r="C706" s="12"/>
      <c r="D706" s="12"/>
      <c r="E706" s="12">
        <v>37.681150000000002</v>
      </c>
      <c r="F706" s="12">
        <v>42.102200000000003</v>
      </c>
      <c r="G706" s="12">
        <v>44.880710000000001</v>
      </c>
      <c r="H706" s="12">
        <v>47.43965</v>
      </c>
      <c r="I706" s="12"/>
      <c r="J706" s="12"/>
      <c r="K706" s="12"/>
      <c r="L706" s="12"/>
      <c r="M706" s="12"/>
      <c r="N706" s="12"/>
      <c r="O706" s="11" t="s">
        <v>1</v>
      </c>
      <c r="P706" s="11" t="s">
        <v>1</v>
      </c>
      <c r="Q706" s="11" t="s">
        <v>1</v>
      </c>
      <c r="R706" s="11" t="s">
        <v>1</v>
      </c>
      <c r="S706" s="11" t="s">
        <v>1</v>
      </c>
      <c r="T706" s="11" t="s">
        <v>1</v>
      </c>
      <c r="U706" s="11" t="s">
        <v>294</v>
      </c>
      <c r="V706" s="21" t="s">
        <v>1</v>
      </c>
    </row>
    <row r="707" spans="1:22" x14ac:dyDescent="0.2">
      <c r="A707" s="27" t="s">
        <v>30</v>
      </c>
      <c r="B707" s="13" t="s">
        <v>1095</v>
      </c>
      <c r="C707" s="14"/>
      <c r="D707" s="14"/>
      <c r="E707" s="14">
        <v>55.300980000000003</v>
      </c>
      <c r="F707" s="14">
        <v>50.017870000000002</v>
      </c>
      <c r="G707" s="14">
        <v>46.155160000000002</v>
      </c>
      <c r="H707" s="14">
        <v>42.617109999999997</v>
      </c>
      <c r="I707" s="14"/>
      <c r="J707" s="14"/>
      <c r="K707" s="14"/>
      <c r="L707" s="14"/>
      <c r="M707" s="14"/>
      <c r="N707" s="14"/>
      <c r="O707" s="13" t="s">
        <v>1</v>
      </c>
      <c r="P707" s="13" t="s">
        <v>1</v>
      </c>
      <c r="Q707" s="13" t="s">
        <v>1</v>
      </c>
      <c r="R707" s="13" t="s">
        <v>1</v>
      </c>
      <c r="S707" s="13" t="s">
        <v>1</v>
      </c>
      <c r="T707" s="13" t="s">
        <v>1</v>
      </c>
      <c r="U707" s="13" t="s">
        <v>294</v>
      </c>
      <c r="V707" s="22" t="s">
        <v>1</v>
      </c>
    </row>
    <row r="708" spans="1:22" x14ac:dyDescent="0.2">
      <c r="A708" s="25" t="s">
        <v>30</v>
      </c>
      <c r="B708" s="11" t="s">
        <v>1088</v>
      </c>
      <c r="C708" s="12"/>
      <c r="D708" s="12"/>
      <c r="E708" s="12">
        <v>21.976929999999999</v>
      </c>
      <c r="F708" s="12">
        <v>23.026520000000001</v>
      </c>
      <c r="G708" s="12">
        <v>22.86909</v>
      </c>
      <c r="H708" s="12">
        <v>22.548590000000001</v>
      </c>
      <c r="I708" s="12"/>
      <c r="J708" s="12"/>
      <c r="K708" s="12"/>
      <c r="L708" s="12"/>
      <c r="M708" s="12"/>
      <c r="N708" s="12"/>
      <c r="O708" s="11" t="s">
        <v>1</v>
      </c>
      <c r="P708" s="11" t="s">
        <v>1</v>
      </c>
      <c r="Q708" s="11" t="s">
        <v>1</v>
      </c>
      <c r="R708" s="11" t="s">
        <v>1</v>
      </c>
      <c r="S708" s="11" t="s">
        <v>1</v>
      </c>
      <c r="T708" s="11" t="s">
        <v>1</v>
      </c>
      <c r="U708" s="11" t="s">
        <v>294</v>
      </c>
      <c r="V708" s="21" t="s">
        <v>1</v>
      </c>
    </row>
    <row r="709" spans="1:22" x14ac:dyDescent="0.2">
      <c r="A709" s="27" t="s">
        <v>30</v>
      </c>
      <c r="B709" s="13" t="s">
        <v>1089</v>
      </c>
      <c r="C709" s="14"/>
      <c r="D709" s="14"/>
      <c r="E709" s="14">
        <v>0.66996999999999995</v>
      </c>
      <c r="F709" s="14">
        <v>0.75531999999999999</v>
      </c>
      <c r="G709" s="14">
        <v>0.84641</v>
      </c>
      <c r="H709" s="14">
        <v>0.75090000000000001</v>
      </c>
      <c r="I709" s="14"/>
      <c r="J709" s="14"/>
      <c r="K709" s="14"/>
      <c r="L709" s="14"/>
      <c r="M709" s="14"/>
      <c r="N709" s="14"/>
      <c r="O709" s="13" t="s">
        <v>1</v>
      </c>
      <c r="P709" s="13" t="s">
        <v>1</v>
      </c>
      <c r="Q709" s="13" t="s">
        <v>1</v>
      </c>
      <c r="R709" s="13" t="s">
        <v>1</v>
      </c>
      <c r="S709" s="13" t="s">
        <v>1</v>
      </c>
      <c r="T709" s="13" t="s">
        <v>1</v>
      </c>
      <c r="U709" s="13" t="s">
        <v>294</v>
      </c>
      <c r="V709" s="22" t="s">
        <v>1</v>
      </c>
    </row>
    <row r="710" spans="1:22" x14ac:dyDescent="0.2">
      <c r="A710" s="25" t="s">
        <v>30</v>
      </c>
      <c r="B710" s="11" t="s">
        <v>1090</v>
      </c>
      <c r="C710" s="12"/>
      <c r="D710" s="12"/>
      <c r="E710" s="12">
        <v>46.720030000000001</v>
      </c>
      <c r="F710" s="12">
        <v>50.645650000000003</v>
      </c>
      <c r="G710" s="12">
        <v>56.246209999999998</v>
      </c>
      <c r="H710" s="12">
        <v>64.417749999999998</v>
      </c>
      <c r="I710" s="12"/>
      <c r="J710" s="12"/>
      <c r="K710" s="12"/>
      <c r="L710" s="12"/>
      <c r="M710" s="12"/>
      <c r="N710" s="12"/>
      <c r="O710" s="11" t="s">
        <v>1</v>
      </c>
      <c r="P710" s="11" t="s">
        <v>1</v>
      </c>
      <c r="Q710" s="11" t="s">
        <v>1</v>
      </c>
      <c r="R710" s="11" t="s">
        <v>1</v>
      </c>
      <c r="S710" s="11" t="s">
        <v>1</v>
      </c>
      <c r="T710" s="11" t="s">
        <v>1</v>
      </c>
      <c r="U710" s="11" t="s">
        <v>294</v>
      </c>
      <c r="V710" s="21" t="s">
        <v>1</v>
      </c>
    </row>
    <row r="711" spans="1:22" x14ac:dyDescent="0.2">
      <c r="A711" s="27" t="s">
        <v>30</v>
      </c>
      <c r="B711" s="13" t="s">
        <v>1091</v>
      </c>
      <c r="C711" s="14"/>
      <c r="D711" s="14"/>
      <c r="E711" s="14">
        <v>46.666310000000003</v>
      </c>
      <c r="F711" s="14">
        <v>41.435679999999998</v>
      </c>
      <c r="G711" s="14">
        <v>36.408389999999997</v>
      </c>
      <c r="H711" s="14">
        <v>30.44408</v>
      </c>
      <c r="I711" s="14"/>
      <c r="J711" s="14"/>
      <c r="K711" s="14"/>
      <c r="L711" s="14"/>
      <c r="M711" s="14"/>
      <c r="N711" s="14"/>
      <c r="O711" s="13" t="s">
        <v>1</v>
      </c>
      <c r="P711" s="13" t="s">
        <v>1</v>
      </c>
      <c r="Q711" s="13" t="s">
        <v>1</v>
      </c>
      <c r="R711" s="13" t="s">
        <v>1</v>
      </c>
      <c r="S711" s="13" t="s">
        <v>1</v>
      </c>
      <c r="T711" s="13" t="s">
        <v>1</v>
      </c>
      <c r="U711" s="13" t="s">
        <v>294</v>
      </c>
      <c r="V711" s="22" t="s">
        <v>1</v>
      </c>
    </row>
    <row r="712" spans="1:22" x14ac:dyDescent="0.2">
      <c r="A712" s="25" t="s">
        <v>30</v>
      </c>
      <c r="B712" s="11" t="s">
        <v>1096</v>
      </c>
      <c r="C712" s="12"/>
      <c r="D712" s="12"/>
      <c r="E712" s="12">
        <v>24.68938</v>
      </c>
      <c r="F712" s="12">
        <v>18.40916</v>
      </c>
      <c r="G712" s="12">
        <v>13.539300000000001</v>
      </c>
      <c r="H712" s="12">
        <v>7.8954899999999997</v>
      </c>
      <c r="I712" s="12"/>
      <c r="J712" s="12"/>
      <c r="K712" s="12"/>
      <c r="L712" s="12"/>
      <c r="M712" s="12"/>
      <c r="N712" s="12"/>
      <c r="O712" s="11" t="s">
        <v>1</v>
      </c>
      <c r="P712" s="11" t="s">
        <v>1</v>
      </c>
      <c r="Q712" s="11" t="s">
        <v>1</v>
      </c>
      <c r="R712" s="11" t="s">
        <v>1</v>
      </c>
      <c r="S712" s="11" t="s">
        <v>1</v>
      </c>
      <c r="T712" s="11" t="s">
        <v>1</v>
      </c>
      <c r="U712" s="11" t="s">
        <v>294</v>
      </c>
      <c r="V712" s="21" t="s">
        <v>1</v>
      </c>
    </row>
    <row r="713" spans="1:22" x14ac:dyDescent="0.2">
      <c r="A713" s="27" t="s">
        <v>30</v>
      </c>
      <c r="B713" s="13" t="s">
        <v>293</v>
      </c>
      <c r="C713" s="14"/>
      <c r="D713" s="14"/>
      <c r="E713" s="14"/>
      <c r="F713" s="14"/>
      <c r="G713" s="14"/>
      <c r="H713" s="14"/>
      <c r="I713" s="14"/>
      <c r="J713" s="14"/>
      <c r="K713" s="14"/>
      <c r="L713" s="14"/>
      <c r="M713" s="14"/>
      <c r="N713" s="14"/>
      <c r="O713" s="13" t="s">
        <v>1</v>
      </c>
      <c r="P713" s="13" t="s">
        <v>1</v>
      </c>
      <c r="Q713" s="13" t="s">
        <v>1</v>
      </c>
      <c r="R713" s="13" t="s">
        <v>1</v>
      </c>
      <c r="S713" s="13" t="s">
        <v>1</v>
      </c>
      <c r="T713" s="13" t="s">
        <v>1</v>
      </c>
      <c r="U713" s="13" t="s">
        <v>294</v>
      </c>
      <c r="V713" s="22" t="s">
        <v>1</v>
      </c>
    </row>
    <row r="714" spans="1:22" x14ac:dyDescent="0.2">
      <c r="A714" s="25" t="s">
        <v>30</v>
      </c>
      <c r="B714" s="11" t="s">
        <v>308</v>
      </c>
      <c r="C714" s="12"/>
      <c r="D714" s="12">
        <v>3.4609999999999999</v>
      </c>
      <c r="E714" s="12">
        <v>1.1559999999999999</v>
      </c>
      <c r="F714" s="12">
        <v>1.9930000000000001</v>
      </c>
      <c r="G714" s="12">
        <v>2.1389999999999998</v>
      </c>
      <c r="H714" s="12">
        <v>5.1689999999999996</v>
      </c>
      <c r="I714" s="12">
        <v>4.665</v>
      </c>
      <c r="J714" s="12">
        <v>1.4970000000000001</v>
      </c>
      <c r="K714" s="12">
        <v>7.657</v>
      </c>
      <c r="L714" s="12">
        <v>9.1709999999999994</v>
      </c>
      <c r="M714" s="12">
        <v>3.4649999999999999</v>
      </c>
      <c r="N714" s="12"/>
      <c r="O714" s="11" t="s">
        <v>1</v>
      </c>
      <c r="P714" s="11" t="s">
        <v>1</v>
      </c>
      <c r="Q714" s="11" t="s">
        <v>1</v>
      </c>
      <c r="R714" s="11" t="s">
        <v>1</v>
      </c>
      <c r="S714" s="11" t="s">
        <v>1</v>
      </c>
      <c r="T714" s="11" t="s">
        <v>1</v>
      </c>
      <c r="U714" s="11" t="s">
        <v>294</v>
      </c>
      <c r="V714" s="21" t="s">
        <v>1</v>
      </c>
    </row>
    <row r="715" spans="1:22" x14ac:dyDescent="0.2">
      <c r="A715" s="27" t="s">
        <v>30</v>
      </c>
      <c r="B715" s="13" t="s">
        <v>1102</v>
      </c>
      <c r="C715" s="14"/>
      <c r="D715" s="14"/>
      <c r="E715" s="14">
        <v>94.056309999999996</v>
      </c>
      <c r="F715" s="14">
        <v>92.836650000000006</v>
      </c>
      <c r="G715" s="14">
        <v>93.501009999999994</v>
      </c>
      <c r="H715" s="14">
        <v>95.612729999999999</v>
      </c>
      <c r="I715" s="14"/>
      <c r="J715" s="14"/>
      <c r="K715" s="14"/>
      <c r="L715" s="14"/>
      <c r="M715" s="14"/>
      <c r="N715" s="14"/>
      <c r="O715" s="13" t="s">
        <v>1</v>
      </c>
      <c r="P715" s="13" t="s">
        <v>1</v>
      </c>
      <c r="Q715" s="13" t="s">
        <v>1</v>
      </c>
      <c r="R715" s="13" t="s">
        <v>1</v>
      </c>
      <c r="S715" s="13" t="s">
        <v>1</v>
      </c>
      <c r="T715" s="13" t="s">
        <v>1</v>
      </c>
      <c r="U715" s="13" t="s">
        <v>294</v>
      </c>
      <c r="V715" s="22" t="s">
        <v>1</v>
      </c>
    </row>
    <row r="716" spans="1:22" x14ac:dyDescent="0.2">
      <c r="A716" s="25" t="s">
        <v>30</v>
      </c>
      <c r="B716" s="11" t="s">
        <v>1097</v>
      </c>
      <c r="C716" s="12"/>
      <c r="D716" s="12"/>
      <c r="E716" s="12"/>
      <c r="F716" s="12"/>
      <c r="G716" s="12"/>
      <c r="H716" s="12"/>
      <c r="I716" s="12"/>
      <c r="J716" s="12"/>
      <c r="K716" s="12"/>
      <c r="L716" s="12"/>
      <c r="M716" s="12"/>
      <c r="N716" s="12"/>
      <c r="O716" s="11"/>
      <c r="P716" s="11"/>
      <c r="Q716" s="11"/>
      <c r="R716" s="11"/>
      <c r="S716" s="11"/>
      <c r="T716" s="11"/>
      <c r="U716" s="11"/>
      <c r="V716" s="21"/>
    </row>
    <row r="717" spans="1:22" x14ac:dyDescent="0.2">
      <c r="A717" s="27" t="s">
        <v>30</v>
      </c>
      <c r="B717" s="13" t="s">
        <v>1098</v>
      </c>
      <c r="C717" s="14"/>
      <c r="D717" s="14"/>
      <c r="E717" s="14">
        <v>84</v>
      </c>
      <c r="F717" s="14"/>
      <c r="G717" s="14"/>
      <c r="H717" s="14"/>
      <c r="I717" s="14"/>
      <c r="J717" s="14"/>
      <c r="K717" s="14"/>
      <c r="L717" s="14"/>
      <c r="M717" s="14"/>
      <c r="N717" s="14"/>
      <c r="O717" s="13" t="s">
        <v>1</v>
      </c>
      <c r="P717" s="13" t="s">
        <v>1</v>
      </c>
      <c r="Q717" s="13" t="s">
        <v>1</v>
      </c>
      <c r="R717" s="13" t="s">
        <v>1</v>
      </c>
      <c r="S717" s="13" t="s">
        <v>1</v>
      </c>
      <c r="T717" s="13" t="s">
        <v>1</v>
      </c>
      <c r="U717" s="13" t="s">
        <v>294</v>
      </c>
      <c r="V717" s="22" t="s">
        <v>1</v>
      </c>
    </row>
    <row r="718" spans="1:22" x14ac:dyDescent="0.2">
      <c r="A718" s="25" t="s">
        <v>30</v>
      </c>
      <c r="B718" s="11" t="s">
        <v>1099</v>
      </c>
      <c r="C718" s="12"/>
      <c r="D718" s="12"/>
      <c r="E718" s="12">
        <v>28</v>
      </c>
      <c r="F718" s="12"/>
      <c r="G718" s="12"/>
      <c r="H718" s="12"/>
      <c r="I718" s="12"/>
      <c r="J718" s="12"/>
      <c r="K718" s="12"/>
      <c r="L718" s="12"/>
      <c r="M718" s="12"/>
      <c r="N718" s="12"/>
      <c r="O718" s="11" t="s">
        <v>1</v>
      </c>
      <c r="P718" s="11" t="s">
        <v>1</v>
      </c>
      <c r="Q718" s="11" t="s">
        <v>1</v>
      </c>
      <c r="R718" s="11" t="s">
        <v>1</v>
      </c>
      <c r="S718" s="11" t="s">
        <v>1</v>
      </c>
      <c r="T718" s="11" t="s">
        <v>1</v>
      </c>
      <c r="U718" s="11" t="s">
        <v>294</v>
      </c>
      <c r="V718" s="21" t="s">
        <v>1</v>
      </c>
    </row>
    <row r="719" spans="1:22" x14ac:dyDescent="0.2">
      <c r="A719" s="27" t="s">
        <v>30</v>
      </c>
      <c r="B719" s="13" t="s">
        <v>1100</v>
      </c>
      <c r="C719" s="14"/>
      <c r="D719" s="14"/>
      <c r="E719" s="14"/>
      <c r="F719" s="14"/>
      <c r="G719" s="14"/>
      <c r="H719" s="14"/>
      <c r="I719" s="14"/>
      <c r="J719" s="14"/>
      <c r="K719" s="14"/>
      <c r="L719" s="14"/>
      <c r="M719" s="14"/>
      <c r="N719" s="14"/>
      <c r="O719" s="13"/>
      <c r="P719" s="13"/>
      <c r="Q719" s="13"/>
      <c r="R719" s="13"/>
      <c r="S719" s="13"/>
      <c r="T719" s="13"/>
      <c r="U719" s="13"/>
      <c r="V719" s="22"/>
    </row>
    <row r="720" spans="1:22" x14ac:dyDescent="0.2">
      <c r="A720" s="25" t="s">
        <v>30</v>
      </c>
      <c r="B720" s="11" t="s">
        <v>1101</v>
      </c>
      <c r="C720" s="12"/>
      <c r="D720" s="12"/>
      <c r="E720" s="12"/>
      <c r="F720" s="12"/>
      <c r="G720" s="12"/>
      <c r="H720" s="12"/>
      <c r="I720" s="12"/>
      <c r="J720" s="12"/>
      <c r="K720" s="12"/>
      <c r="L720" s="12"/>
      <c r="M720" s="12"/>
      <c r="N720" s="12"/>
      <c r="O720" s="11"/>
      <c r="P720" s="11"/>
      <c r="Q720" s="11"/>
      <c r="R720" s="11"/>
      <c r="S720" s="11"/>
      <c r="T720" s="11"/>
      <c r="U720" s="11"/>
      <c r="V720" s="21"/>
    </row>
    <row r="721" spans="1:22" x14ac:dyDescent="0.2">
      <c r="A721" s="27" t="s">
        <v>30</v>
      </c>
      <c r="B721" s="13" t="s">
        <v>1103</v>
      </c>
      <c r="C721" s="14"/>
      <c r="D721" s="14"/>
      <c r="E721" s="14"/>
      <c r="F721" s="14"/>
      <c r="G721" s="14"/>
      <c r="H721" s="14"/>
      <c r="I721" s="14"/>
      <c r="J721" s="14"/>
      <c r="K721" s="14"/>
      <c r="L721" s="14"/>
      <c r="M721" s="14"/>
      <c r="N721" s="14"/>
      <c r="O721" s="13"/>
      <c r="P721" s="13"/>
      <c r="Q721" s="13"/>
      <c r="R721" s="13"/>
      <c r="S721" s="13"/>
      <c r="T721" s="13"/>
      <c r="U721" s="13"/>
      <c r="V721" s="22"/>
    </row>
    <row r="722" spans="1:22" x14ac:dyDescent="0.2">
      <c r="A722" s="25" t="s">
        <v>30</v>
      </c>
      <c r="B722" s="11" t="s">
        <v>1104</v>
      </c>
      <c r="C722" s="12"/>
      <c r="D722" s="12"/>
      <c r="E722" s="12">
        <v>29</v>
      </c>
      <c r="F722" s="12"/>
      <c r="G722" s="12"/>
      <c r="H722" s="12"/>
      <c r="I722" s="12"/>
      <c r="J722" s="12"/>
      <c r="K722" s="12"/>
      <c r="L722" s="12"/>
      <c r="M722" s="12"/>
      <c r="N722" s="12"/>
      <c r="O722" s="11" t="s">
        <v>1</v>
      </c>
      <c r="P722" s="11" t="s">
        <v>1</v>
      </c>
      <c r="Q722" s="11" t="s">
        <v>1</v>
      </c>
      <c r="R722" s="11" t="s">
        <v>1</v>
      </c>
      <c r="S722" s="11" t="s">
        <v>1</v>
      </c>
      <c r="T722" s="11" t="s">
        <v>1</v>
      </c>
      <c r="U722" s="11" t="s">
        <v>294</v>
      </c>
      <c r="V722" s="21" t="s">
        <v>1</v>
      </c>
    </row>
    <row r="723" spans="1:22" x14ac:dyDescent="0.2">
      <c r="A723" s="27" t="s">
        <v>30</v>
      </c>
      <c r="B723" s="13" t="s">
        <v>1105</v>
      </c>
      <c r="C723" s="14"/>
      <c r="D723" s="14"/>
      <c r="E723" s="14">
        <v>52</v>
      </c>
      <c r="F723" s="14"/>
      <c r="G723" s="14"/>
      <c r="H723" s="14"/>
      <c r="I723" s="14"/>
      <c r="J723" s="14"/>
      <c r="K723" s="14"/>
      <c r="L723" s="14"/>
      <c r="M723" s="14"/>
      <c r="N723" s="14"/>
      <c r="O723" s="13" t="s">
        <v>1</v>
      </c>
      <c r="P723" s="13" t="s">
        <v>1</v>
      </c>
      <c r="Q723" s="13" t="s">
        <v>1</v>
      </c>
      <c r="R723" s="13" t="s">
        <v>1</v>
      </c>
      <c r="S723" s="13" t="s">
        <v>1</v>
      </c>
      <c r="T723" s="13" t="s">
        <v>1</v>
      </c>
      <c r="U723" s="13" t="s">
        <v>294</v>
      </c>
      <c r="V723" s="22" t="s">
        <v>1</v>
      </c>
    </row>
    <row r="724" spans="1:22" x14ac:dyDescent="0.2">
      <c r="A724" s="25" t="s">
        <v>30</v>
      </c>
      <c r="B724" s="11" t="s">
        <v>1106</v>
      </c>
      <c r="C724" s="12"/>
      <c r="D724" s="12"/>
      <c r="E724" s="12"/>
      <c r="F724" s="12"/>
      <c r="G724" s="12"/>
      <c r="H724" s="12"/>
      <c r="I724" s="12"/>
      <c r="J724" s="12"/>
      <c r="K724" s="12"/>
      <c r="L724" s="12"/>
      <c r="M724" s="12"/>
      <c r="N724" s="12"/>
      <c r="O724" s="11"/>
      <c r="P724" s="11"/>
      <c r="Q724" s="11"/>
      <c r="R724" s="11"/>
      <c r="S724" s="11"/>
      <c r="T724" s="11"/>
      <c r="U724" s="11"/>
      <c r="V724" s="21"/>
    </row>
    <row r="725" spans="1:22" x14ac:dyDescent="0.2">
      <c r="A725" s="27" t="s">
        <v>30</v>
      </c>
      <c r="B725" s="13" t="s">
        <v>1107</v>
      </c>
      <c r="C725" s="14"/>
      <c r="D725" s="14"/>
      <c r="E725" s="14"/>
      <c r="F725" s="14"/>
      <c r="G725" s="14"/>
      <c r="H725" s="14"/>
      <c r="I725" s="14"/>
      <c r="J725" s="14"/>
      <c r="K725" s="14"/>
      <c r="L725" s="14"/>
      <c r="M725" s="14"/>
      <c r="N725" s="14"/>
      <c r="O725" s="13"/>
      <c r="P725" s="13"/>
      <c r="Q725" s="13"/>
      <c r="R725" s="13"/>
      <c r="S725" s="13"/>
      <c r="T725" s="13"/>
      <c r="U725" s="13"/>
      <c r="V725" s="22"/>
    </row>
    <row r="726" spans="1:22" x14ac:dyDescent="0.2">
      <c r="A726" s="25" t="s">
        <v>30</v>
      </c>
      <c r="B726" s="11" t="s">
        <v>1108</v>
      </c>
      <c r="C726" s="12"/>
      <c r="D726" s="12"/>
      <c r="E726" s="12"/>
      <c r="F726" s="12"/>
      <c r="G726" s="12"/>
      <c r="H726" s="12"/>
      <c r="I726" s="12"/>
      <c r="J726" s="12"/>
      <c r="K726" s="12"/>
      <c r="L726" s="12">
        <v>10.3228332</v>
      </c>
      <c r="M726" s="12"/>
      <c r="N726" s="12"/>
      <c r="O726" s="11" t="s">
        <v>1</v>
      </c>
      <c r="P726" s="11" t="s">
        <v>1</v>
      </c>
      <c r="Q726" s="11" t="s">
        <v>1</v>
      </c>
      <c r="R726" s="11" t="s">
        <v>1</v>
      </c>
      <c r="S726" s="11" t="s">
        <v>1</v>
      </c>
      <c r="T726" s="11" t="s">
        <v>1</v>
      </c>
      <c r="U726" s="11" t="s">
        <v>294</v>
      </c>
      <c r="V726" s="21" t="s">
        <v>1</v>
      </c>
    </row>
    <row r="727" spans="1:22" x14ac:dyDescent="0.2">
      <c r="A727" s="27" t="s">
        <v>31</v>
      </c>
      <c r="B727" s="13" t="s">
        <v>1109</v>
      </c>
      <c r="C727" s="14"/>
      <c r="D727" s="14">
        <v>71.445449999999994</v>
      </c>
      <c r="E727" s="14"/>
      <c r="F727" s="14">
        <v>65.610339999999994</v>
      </c>
      <c r="G727" s="14">
        <v>60.680880000000002</v>
      </c>
      <c r="H727" s="14"/>
      <c r="I727" s="14"/>
      <c r="J727" s="14"/>
      <c r="K727" s="14"/>
      <c r="L727" s="14"/>
      <c r="M727" s="14"/>
      <c r="N727" s="14"/>
      <c r="O727" s="13" t="s">
        <v>1</v>
      </c>
      <c r="P727" s="13" t="s">
        <v>1</v>
      </c>
      <c r="Q727" s="13" t="s">
        <v>1</v>
      </c>
      <c r="R727" s="13" t="s">
        <v>1</v>
      </c>
      <c r="S727" s="13" t="s">
        <v>1</v>
      </c>
      <c r="T727" s="13" t="s">
        <v>1</v>
      </c>
      <c r="U727" s="13" t="s">
        <v>304</v>
      </c>
      <c r="V727" s="22" t="s">
        <v>1</v>
      </c>
    </row>
    <row r="728" spans="1:22" x14ac:dyDescent="0.2">
      <c r="A728" s="25" t="s">
        <v>31</v>
      </c>
      <c r="B728" s="11" t="s">
        <v>1110</v>
      </c>
      <c r="C728" s="12"/>
      <c r="D728" s="12">
        <v>54.752940000000002</v>
      </c>
      <c r="E728" s="12"/>
      <c r="F728" s="12">
        <v>55.462400000000002</v>
      </c>
      <c r="G728" s="12">
        <v>61.986109999999996</v>
      </c>
      <c r="H728" s="12"/>
      <c r="I728" s="12"/>
      <c r="J728" s="12"/>
      <c r="K728" s="12"/>
      <c r="L728" s="12"/>
      <c r="M728" s="12"/>
      <c r="N728" s="12"/>
      <c r="O728" s="11" t="s">
        <v>1</v>
      </c>
      <c r="P728" s="11" t="s">
        <v>1</v>
      </c>
      <c r="Q728" s="11" t="s">
        <v>1</v>
      </c>
      <c r="R728" s="11" t="s">
        <v>1</v>
      </c>
      <c r="S728" s="11" t="s">
        <v>1</v>
      </c>
      <c r="T728" s="11" t="s">
        <v>1</v>
      </c>
      <c r="U728" s="11" t="s">
        <v>304</v>
      </c>
      <c r="V728" s="21" t="s">
        <v>1</v>
      </c>
    </row>
    <row r="729" spans="1:22" x14ac:dyDescent="0.2">
      <c r="A729" s="27" t="s">
        <v>31</v>
      </c>
      <c r="B729" s="13" t="s">
        <v>1092</v>
      </c>
      <c r="C729" s="14"/>
      <c r="D729" s="14"/>
      <c r="E729" s="14"/>
      <c r="F729" s="14"/>
      <c r="G729" s="14"/>
      <c r="H729" s="14"/>
      <c r="I729" s="14"/>
      <c r="J729" s="14"/>
      <c r="K729" s="14"/>
      <c r="L729" s="14"/>
      <c r="M729" s="14"/>
      <c r="N729" s="14"/>
      <c r="O729" s="13"/>
      <c r="P729" s="13"/>
      <c r="Q729" s="13"/>
      <c r="R729" s="13"/>
      <c r="S729" s="13"/>
      <c r="T729" s="13"/>
      <c r="U729" s="13"/>
      <c r="V729" s="22"/>
    </row>
    <row r="730" spans="1:22" x14ac:dyDescent="0.2">
      <c r="A730" s="25" t="s">
        <v>31</v>
      </c>
      <c r="B730" s="11" t="s">
        <v>1093</v>
      </c>
      <c r="C730" s="12"/>
      <c r="D730" s="12">
        <v>12.359680000000001</v>
      </c>
      <c r="E730" s="12">
        <v>11.854329999999999</v>
      </c>
      <c r="F730" s="12">
        <v>11.34761</v>
      </c>
      <c r="G730" s="12">
        <v>12.09155</v>
      </c>
      <c r="H730" s="12"/>
      <c r="I730" s="12"/>
      <c r="J730" s="12"/>
      <c r="K730" s="12"/>
      <c r="L730" s="12"/>
      <c r="M730" s="12"/>
      <c r="N730" s="12"/>
      <c r="O730" s="11" t="s">
        <v>1</v>
      </c>
      <c r="P730" s="11" t="s">
        <v>1</v>
      </c>
      <c r="Q730" s="11" t="s">
        <v>1</v>
      </c>
      <c r="R730" s="11" t="s">
        <v>1</v>
      </c>
      <c r="S730" s="11" t="s">
        <v>1</v>
      </c>
      <c r="T730" s="11" t="s">
        <v>1</v>
      </c>
      <c r="U730" s="11" t="s">
        <v>304</v>
      </c>
      <c r="V730" s="21" t="s">
        <v>1</v>
      </c>
    </row>
    <row r="731" spans="1:22" x14ac:dyDescent="0.2">
      <c r="A731" s="27" t="s">
        <v>31</v>
      </c>
      <c r="B731" s="13" t="s">
        <v>1094</v>
      </c>
      <c r="C731" s="14"/>
      <c r="D731" s="14">
        <v>34.96951</v>
      </c>
      <c r="E731" s="14">
        <v>29.3431</v>
      </c>
      <c r="F731" s="14">
        <v>30.067309999999999</v>
      </c>
      <c r="G731" s="14">
        <v>31.527709999999999</v>
      </c>
      <c r="H731" s="14"/>
      <c r="I731" s="14"/>
      <c r="J731" s="14"/>
      <c r="K731" s="14"/>
      <c r="L731" s="14"/>
      <c r="M731" s="14"/>
      <c r="N731" s="14"/>
      <c r="O731" s="13" t="s">
        <v>1</v>
      </c>
      <c r="P731" s="13" t="s">
        <v>1</v>
      </c>
      <c r="Q731" s="13" t="s">
        <v>1</v>
      </c>
      <c r="R731" s="13" t="s">
        <v>1</v>
      </c>
      <c r="S731" s="13" t="s">
        <v>1</v>
      </c>
      <c r="T731" s="13" t="s">
        <v>1</v>
      </c>
      <c r="U731" s="13" t="s">
        <v>304</v>
      </c>
      <c r="V731" s="22" t="s">
        <v>1</v>
      </c>
    </row>
    <row r="732" spans="1:22" x14ac:dyDescent="0.2">
      <c r="A732" s="25" t="s">
        <v>31</v>
      </c>
      <c r="B732" s="11" t="s">
        <v>1095</v>
      </c>
      <c r="C732" s="12"/>
      <c r="D732" s="12">
        <v>31.74963</v>
      </c>
      <c r="E732" s="12">
        <v>34.016820000000003</v>
      </c>
      <c r="F732" s="12">
        <v>32.133850000000002</v>
      </c>
      <c r="G732" s="12">
        <v>33.95299</v>
      </c>
      <c r="H732" s="12"/>
      <c r="I732" s="12"/>
      <c r="J732" s="12"/>
      <c r="K732" s="12"/>
      <c r="L732" s="12"/>
      <c r="M732" s="12"/>
      <c r="N732" s="12"/>
      <c r="O732" s="11" t="s">
        <v>1</v>
      </c>
      <c r="P732" s="11" t="s">
        <v>1</v>
      </c>
      <c r="Q732" s="11" t="s">
        <v>1</v>
      </c>
      <c r="R732" s="11" t="s">
        <v>1</v>
      </c>
      <c r="S732" s="11" t="s">
        <v>1</v>
      </c>
      <c r="T732" s="11" t="s">
        <v>1</v>
      </c>
      <c r="U732" s="11" t="s">
        <v>304</v>
      </c>
      <c r="V732" s="21" t="s">
        <v>1</v>
      </c>
    </row>
    <row r="733" spans="1:22" x14ac:dyDescent="0.2">
      <c r="A733" s="27" t="s">
        <v>31</v>
      </c>
      <c r="B733" s="13" t="s">
        <v>1088</v>
      </c>
      <c r="C733" s="14"/>
      <c r="D733" s="14"/>
      <c r="E733" s="14"/>
      <c r="F733" s="14"/>
      <c r="G733" s="14"/>
      <c r="H733" s="14"/>
      <c r="I733" s="14"/>
      <c r="J733" s="14"/>
      <c r="K733" s="14"/>
      <c r="L733" s="14"/>
      <c r="M733" s="14"/>
      <c r="N733" s="14"/>
      <c r="O733" s="13"/>
      <c r="P733" s="13"/>
      <c r="Q733" s="13"/>
      <c r="R733" s="13"/>
      <c r="S733" s="13"/>
      <c r="T733" s="13"/>
      <c r="U733" s="13"/>
      <c r="V733" s="22"/>
    </row>
    <row r="734" spans="1:22" x14ac:dyDescent="0.2">
      <c r="A734" s="25" t="s">
        <v>31</v>
      </c>
      <c r="B734" s="11" t="s">
        <v>1089</v>
      </c>
      <c r="C734" s="12"/>
      <c r="D734" s="12">
        <v>11.53614</v>
      </c>
      <c r="E734" s="12">
        <v>11.484920000000001</v>
      </c>
      <c r="F734" s="12">
        <v>10.51308</v>
      </c>
      <c r="G734" s="12">
        <v>11.567349999999999</v>
      </c>
      <c r="H734" s="12"/>
      <c r="I734" s="12"/>
      <c r="J734" s="12"/>
      <c r="K734" s="12"/>
      <c r="L734" s="12"/>
      <c r="M734" s="12"/>
      <c r="N734" s="12"/>
      <c r="O734" s="11" t="s">
        <v>1</v>
      </c>
      <c r="P734" s="11" t="s">
        <v>1</v>
      </c>
      <c r="Q734" s="11" t="s">
        <v>1</v>
      </c>
      <c r="R734" s="11" t="s">
        <v>1</v>
      </c>
      <c r="S734" s="11" t="s">
        <v>1</v>
      </c>
      <c r="T734" s="11" t="s">
        <v>1</v>
      </c>
      <c r="U734" s="11" t="s">
        <v>304</v>
      </c>
      <c r="V734" s="21" t="s">
        <v>1</v>
      </c>
    </row>
    <row r="735" spans="1:22" x14ac:dyDescent="0.2">
      <c r="A735" s="27" t="s">
        <v>31</v>
      </c>
      <c r="B735" s="13" t="s">
        <v>1090</v>
      </c>
      <c r="C735" s="14"/>
      <c r="D735" s="14">
        <v>32.727080000000001</v>
      </c>
      <c r="E735" s="14">
        <v>29.060040000000001</v>
      </c>
      <c r="F735" s="14">
        <v>28.51444</v>
      </c>
      <c r="G735" s="14">
        <v>30.55537</v>
      </c>
      <c r="H735" s="14"/>
      <c r="I735" s="14"/>
      <c r="J735" s="14"/>
      <c r="K735" s="14"/>
      <c r="L735" s="14"/>
      <c r="M735" s="14"/>
      <c r="N735" s="14"/>
      <c r="O735" s="13" t="s">
        <v>1</v>
      </c>
      <c r="P735" s="13" t="s">
        <v>1</v>
      </c>
      <c r="Q735" s="13" t="s">
        <v>1</v>
      </c>
      <c r="R735" s="13" t="s">
        <v>1</v>
      </c>
      <c r="S735" s="13" t="s">
        <v>1</v>
      </c>
      <c r="T735" s="13" t="s">
        <v>1</v>
      </c>
      <c r="U735" s="13" t="s">
        <v>304</v>
      </c>
      <c r="V735" s="22" t="s">
        <v>1</v>
      </c>
    </row>
    <row r="736" spans="1:22" x14ac:dyDescent="0.2">
      <c r="A736" s="25" t="s">
        <v>31</v>
      </c>
      <c r="B736" s="11" t="s">
        <v>1091</v>
      </c>
      <c r="C736" s="12"/>
      <c r="D736" s="12">
        <v>30.430720000000001</v>
      </c>
      <c r="E736" s="12">
        <v>33.438769999999998</v>
      </c>
      <c r="F736" s="12">
        <v>33.37715</v>
      </c>
      <c r="G736" s="12">
        <v>33.250689999999999</v>
      </c>
      <c r="H736" s="12"/>
      <c r="I736" s="12"/>
      <c r="J736" s="12"/>
      <c r="K736" s="12"/>
      <c r="L736" s="12"/>
      <c r="M736" s="12"/>
      <c r="N736" s="12"/>
      <c r="O736" s="11" t="s">
        <v>1</v>
      </c>
      <c r="P736" s="11" t="s">
        <v>1</v>
      </c>
      <c r="Q736" s="11" t="s">
        <v>1</v>
      </c>
      <c r="R736" s="11" t="s">
        <v>1</v>
      </c>
      <c r="S736" s="11" t="s">
        <v>1</v>
      </c>
      <c r="T736" s="11" t="s">
        <v>1</v>
      </c>
      <c r="U736" s="11" t="s">
        <v>304</v>
      </c>
      <c r="V736" s="21" t="s">
        <v>1</v>
      </c>
    </row>
    <row r="737" spans="1:22" x14ac:dyDescent="0.2">
      <c r="A737" s="27" t="s">
        <v>31</v>
      </c>
      <c r="B737" s="13" t="s">
        <v>1096</v>
      </c>
      <c r="C737" s="14"/>
      <c r="D737" s="14"/>
      <c r="E737" s="14"/>
      <c r="F737" s="14"/>
      <c r="G737" s="14"/>
      <c r="H737" s="14"/>
      <c r="I737" s="14"/>
      <c r="J737" s="14"/>
      <c r="K737" s="14"/>
      <c r="L737" s="14"/>
      <c r="M737" s="14"/>
      <c r="N737" s="14"/>
      <c r="O737" s="13"/>
      <c r="P737" s="13"/>
      <c r="Q737" s="13"/>
      <c r="R737" s="13"/>
      <c r="S737" s="13"/>
      <c r="T737" s="13"/>
      <c r="U737" s="13"/>
      <c r="V737" s="22"/>
    </row>
    <row r="738" spans="1:22" x14ac:dyDescent="0.2">
      <c r="A738" s="25" t="s">
        <v>31</v>
      </c>
      <c r="B738" s="11" t="s">
        <v>293</v>
      </c>
      <c r="C738" s="12"/>
      <c r="D738" s="12"/>
      <c r="E738" s="12"/>
      <c r="F738" s="12"/>
      <c r="G738" s="12"/>
      <c r="H738" s="12"/>
      <c r="I738" s="12"/>
      <c r="J738" s="12"/>
      <c r="K738" s="12"/>
      <c r="L738" s="12"/>
      <c r="M738" s="12"/>
      <c r="N738" s="12"/>
      <c r="O738" s="11" t="s">
        <v>1</v>
      </c>
      <c r="P738" s="11" t="s">
        <v>1</v>
      </c>
      <c r="Q738" s="11" t="s">
        <v>1</v>
      </c>
      <c r="R738" s="11" t="s">
        <v>1</v>
      </c>
      <c r="S738" s="11" t="s">
        <v>1</v>
      </c>
      <c r="T738" s="11" t="s">
        <v>1</v>
      </c>
      <c r="U738" s="11" t="s">
        <v>304</v>
      </c>
      <c r="V738" s="21" t="s">
        <v>1</v>
      </c>
    </row>
    <row r="739" spans="1:22" x14ac:dyDescent="0.2">
      <c r="A739" s="27" t="s">
        <v>31</v>
      </c>
      <c r="B739" s="13" t="s">
        <v>308</v>
      </c>
      <c r="C739" s="14"/>
      <c r="D739" s="14">
        <v>0.35199999999999998</v>
      </c>
      <c r="E739" s="14">
        <v>1.0669999999999999</v>
      </c>
      <c r="F739" s="14">
        <v>1.2250000000000001</v>
      </c>
      <c r="G739" s="14">
        <v>1.6830000000000001</v>
      </c>
      <c r="H739" s="14">
        <v>1.0249999999999999</v>
      </c>
      <c r="I739" s="14">
        <v>1.093</v>
      </c>
      <c r="J739" s="14">
        <v>1.51</v>
      </c>
      <c r="K739" s="14">
        <v>1.349</v>
      </c>
      <c r="L739" s="14">
        <v>1.738</v>
      </c>
      <c r="M739" s="14">
        <v>1.2929999999999999</v>
      </c>
      <c r="N739" s="14"/>
      <c r="O739" s="13" t="s">
        <v>1</v>
      </c>
      <c r="P739" s="13" t="s">
        <v>1</v>
      </c>
      <c r="Q739" s="13" t="s">
        <v>1</v>
      </c>
      <c r="R739" s="13" t="s">
        <v>1</v>
      </c>
      <c r="S739" s="13" t="s">
        <v>1</v>
      </c>
      <c r="T739" s="13" t="s">
        <v>1</v>
      </c>
      <c r="U739" s="13" t="s">
        <v>304</v>
      </c>
      <c r="V739" s="22" t="s">
        <v>1</v>
      </c>
    </row>
    <row r="740" spans="1:22" x14ac:dyDescent="0.2">
      <c r="A740" s="25" t="s">
        <v>31</v>
      </c>
      <c r="B740" s="11" t="s">
        <v>1102</v>
      </c>
      <c r="C740" s="12"/>
      <c r="D740" s="12">
        <v>74.693929999999995</v>
      </c>
      <c r="E740" s="12">
        <v>73.983729999999994</v>
      </c>
      <c r="F740" s="12">
        <v>72.404679999999999</v>
      </c>
      <c r="G740" s="12">
        <v>75.373410000000007</v>
      </c>
      <c r="H740" s="12"/>
      <c r="I740" s="12"/>
      <c r="J740" s="12"/>
      <c r="K740" s="12"/>
      <c r="L740" s="12"/>
      <c r="M740" s="12"/>
      <c r="N740" s="12"/>
      <c r="O740" s="11" t="s">
        <v>1</v>
      </c>
      <c r="P740" s="11" t="s">
        <v>1</v>
      </c>
      <c r="Q740" s="11" t="s">
        <v>1</v>
      </c>
      <c r="R740" s="11" t="s">
        <v>1</v>
      </c>
      <c r="S740" s="11" t="s">
        <v>1</v>
      </c>
      <c r="T740" s="11" t="s">
        <v>1</v>
      </c>
      <c r="U740" s="11" t="s">
        <v>304</v>
      </c>
      <c r="V740" s="21" t="s">
        <v>1</v>
      </c>
    </row>
    <row r="741" spans="1:22" x14ac:dyDescent="0.2">
      <c r="A741" s="27" t="s">
        <v>31</v>
      </c>
      <c r="B741" s="13" t="s">
        <v>1097</v>
      </c>
      <c r="C741" s="14">
        <v>2</v>
      </c>
      <c r="D741" s="14">
        <v>2</v>
      </c>
      <c r="E741" s="14">
        <v>5</v>
      </c>
      <c r="F741" s="14">
        <v>7</v>
      </c>
      <c r="G741" s="14">
        <v>7</v>
      </c>
      <c r="H741" s="14"/>
      <c r="I741" s="14"/>
      <c r="J741" s="14"/>
      <c r="K741" s="14"/>
      <c r="L741" s="14"/>
      <c r="M741" s="14"/>
      <c r="N741" s="14"/>
      <c r="O741" s="13" t="s">
        <v>1</v>
      </c>
      <c r="P741" s="13" t="s">
        <v>1</v>
      </c>
      <c r="Q741" s="13" t="s">
        <v>1</v>
      </c>
      <c r="R741" s="13" t="s">
        <v>1</v>
      </c>
      <c r="S741" s="13" t="s">
        <v>1</v>
      </c>
      <c r="T741" s="13" t="s">
        <v>1</v>
      </c>
      <c r="U741" s="13" t="s">
        <v>304</v>
      </c>
      <c r="V741" s="22" t="s">
        <v>1</v>
      </c>
    </row>
    <row r="742" spans="1:22" x14ac:dyDescent="0.2">
      <c r="A742" s="25" t="s">
        <v>31</v>
      </c>
      <c r="B742" s="11" t="s">
        <v>1098</v>
      </c>
      <c r="C742" s="12">
        <v>3</v>
      </c>
      <c r="D742" s="12">
        <v>3</v>
      </c>
      <c r="E742" s="12">
        <v>6</v>
      </c>
      <c r="F742" s="12">
        <v>7</v>
      </c>
      <c r="G742" s="12">
        <v>8</v>
      </c>
      <c r="H742" s="12"/>
      <c r="I742" s="12"/>
      <c r="J742" s="12"/>
      <c r="K742" s="12"/>
      <c r="L742" s="12"/>
      <c r="M742" s="12"/>
      <c r="N742" s="12"/>
      <c r="O742" s="11" t="s">
        <v>1</v>
      </c>
      <c r="P742" s="11" t="s">
        <v>1</v>
      </c>
      <c r="Q742" s="11" t="s">
        <v>1</v>
      </c>
      <c r="R742" s="11" t="s">
        <v>1</v>
      </c>
      <c r="S742" s="11" t="s">
        <v>1</v>
      </c>
      <c r="T742" s="11" t="s">
        <v>1</v>
      </c>
      <c r="U742" s="11" t="s">
        <v>304</v>
      </c>
      <c r="V742" s="21" t="s">
        <v>1</v>
      </c>
    </row>
    <row r="743" spans="1:22" x14ac:dyDescent="0.2">
      <c r="A743" s="27" t="s">
        <v>31</v>
      </c>
      <c r="B743" s="13" t="s">
        <v>1099</v>
      </c>
      <c r="C743" s="14">
        <v>2</v>
      </c>
      <c r="D743" s="14">
        <v>3</v>
      </c>
      <c r="E743" s="14">
        <v>5</v>
      </c>
      <c r="F743" s="14">
        <v>6</v>
      </c>
      <c r="G743" s="14">
        <v>7</v>
      </c>
      <c r="H743" s="14"/>
      <c r="I743" s="14"/>
      <c r="J743" s="14"/>
      <c r="K743" s="14"/>
      <c r="L743" s="14"/>
      <c r="M743" s="14"/>
      <c r="N743" s="14"/>
      <c r="O743" s="13" t="s">
        <v>1</v>
      </c>
      <c r="P743" s="13" t="s">
        <v>1</v>
      </c>
      <c r="Q743" s="13" t="s">
        <v>1</v>
      </c>
      <c r="R743" s="13" t="s">
        <v>1</v>
      </c>
      <c r="S743" s="13" t="s">
        <v>1</v>
      </c>
      <c r="T743" s="13" t="s">
        <v>1</v>
      </c>
      <c r="U743" s="13" t="s">
        <v>304</v>
      </c>
      <c r="V743" s="22" t="s">
        <v>1</v>
      </c>
    </row>
    <row r="744" spans="1:22" x14ac:dyDescent="0.2">
      <c r="A744" s="25" t="s">
        <v>31</v>
      </c>
      <c r="B744" s="11" t="s">
        <v>1100</v>
      </c>
      <c r="C744" s="12">
        <v>3</v>
      </c>
      <c r="D744" s="12">
        <v>2</v>
      </c>
      <c r="E744" s="12">
        <v>6</v>
      </c>
      <c r="F744" s="12">
        <v>9</v>
      </c>
      <c r="G744" s="12">
        <v>8</v>
      </c>
      <c r="H744" s="12"/>
      <c r="I744" s="12"/>
      <c r="J744" s="12"/>
      <c r="K744" s="12"/>
      <c r="L744" s="12"/>
      <c r="M744" s="12"/>
      <c r="N744" s="12"/>
      <c r="O744" s="11" t="s">
        <v>1</v>
      </c>
      <c r="P744" s="11" t="s">
        <v>1</v>
      </c>
      <c r="Q744" s="11" t="s">
        <v>1</v>
      </c>
      <c r="R744" s="11" t="s">
        <v>1</v>
      </c>
      <c r="S744" s="11" t="s">
        <v>1</v>
      </c>
      <c r="T744" s="11" t="s">
        <v>1</v>
      </c>
      <c r="U744" s="11" t="s">
        <v>304</v>
      </c>
      <c r="V744" s="21" t="s">
        <v>1</v>
      </c>
    </row>
    <row r="745" spans="1:22" x14ac:dyDescent="0.2">
      <c r="A745" s="27" t="s">
        <v>31</v>
      </c>
      <c r="B745" s="13" t="s">
        <v>1101</v>
      </c>
      <c r="C745" s="14">
        <v>3</v>
      </c>
      <c r="D745" s="14">
        <v>3</v>
      </c>
      <c r="E745" s="14">
        <v>9</v>
      </c>
      <c r="F745" s="14">
        <v>12</v>
      </c>
      <c r="G745" s="14">
        <v>10</v>
      </c>
      <c r="H745" s="14"/>
      <c r="I745" s="14"/>
      <c r="J745" s="14"/>
      <c r="K745" s="14"/>
      <c r="L745" s="14"/>
      <c r="M745" s="14"/>
      <c r="N745" s="14"/>
      <c r="O745" s="13" t="s">
        <v>1</v>
      </c>
      <c r="P745" s="13" t="s">
        <v>1</v>
      </c>
      <c r="Q745" s="13" t="s">
        <v>1</v>
      </c>
      <c r="R745" s="13" t="s">
        <v>1</v>
      </c>
      <c r="S745" s="13" t="s">
        <v>1</v>
      </c>
      <c r="T745" s="13" t="s">
        <v>1</v>
      </c>
      <c r="U745" s="13" t="s">
        <v>304</v>
      </c>
      <c r="V745" s="22" t="s">
        <v>1</v>
      </c>
    </row>
    <row r="746" spans="1:22" x14ac:dyDescent="0.2">
      <c r="A746" s="25" t="s">
        <v>31</v>
      </c>
      <c r="B746" s="11" t="s">
        <v>1103</v>
      </c>
      <c r="C746" s="12">
        <v>20</v>
      </c>
      <c r="D746" s="12">
        <v>21</v>
      </c>
      <c r="E746" s="12">
        <v>22</v>
      </c>
      <c r="F746" s="12">
        <v>21</v>
      </c>
      <c r="G746" s="12">
        <v>20</v>
      </c>
      <c r="H746" s="12"/>
      <c r="I746" s="12"/>
      <c r="J746" s="12"/>
      <c r="K746" s="12"/>
      <c r="L746" s="12"/>
      <c r="M746" s="12"/>
      <c r="N746" s="12"/>
      <c r="O746" s="11" t="s">
        <v>1</v>
      </c>
      <c r="P746" s="11" t="s">
        <v>1</v>
      </c>
      <c r="Q746" s="11" t="s">
        <v>1</v>
      </c>
      <c r="R746" s="11" t="s">
        <v>1</v>
      </c>
      <c r="S746" s="11" t="s">
        <v>1</v>
      </c>
      <c r="T746" s="11" t="s">
        <v>1</v>
      </c>
      <c r="U746" s="11" t="s">
        <v>304</v>
      </c>
      <c r="V746" s="21" t="s">
        <v>1</v>
      </c>
    </row>
    <row r="747" spans="1:22" x14ac:dyDescent="0.2">
      <c r="A747" s="27" t="s">
        <v>31</v>
      </c>
      <c r="B747" s="13" t="s">
        <v>1104</v>
      </c>
      <c r="C747" s="14">
        <v>15</v>
      </c>
      <c r="D747" s="14">
        <v>15</v>
      </c>
      <c r="E747" s="14">
        <v>14</v>
      </c>
      <c r="F747" s="14">
        <v>15</v>
      </c>
      <c r="G747" s="14">
        <v>16</v>
      </c>
      <c r="H747" s="14"/>
      <c r="I747" s="14"/>
      <c r="J747" s="14"/>
      <c r="K747" s="14"/>
      <c r="L747" s="14"/>
      <c r="M747" s="14"/>
      <c r="N747" s="14"/>
      <c r="O747" s="13" t="s">
        <v>1</v>
      </c>
      <c r="P747" s="13" t="s">
        <v>1</v>
      </c>
      <c r="Q747" s="13" t="s">
        <v>1</v>
      </c>
      <c r="R747" s="13" t="s">
        <v>1</v>
      </c>
      <c r="S747" s="13" t="s">
        <v>1</v>
      </c>
      <c r="T747" s="13" t="s">
        <v>1</v>
      </c>
      <c r="U747" s="13" t="s">
        <v>304</v>
      </c>
      <c r="V747" s="22" t="s">
        <v>1</v>
      </c>
    </row>
    <row r="748" spans="1:22" x14ac:dyDescent="0.2">
      <c r="A748" s="25" t="s">
        <v>31</v>
      </c>
      <c r="B748" s="11" t="s">
        <v>1105</v>
      </c>
      <c r="C748" s="12">
        <v>26</v>
      </c>
      <c r="D748" s="12">
        <v>26</v>
      </c>
      <c r="E748" s="12">
        <v>25</v>
      </c>
      <c r="F748" s="12">
        <v>25</v>
      </c>
      <c r="G748" s="12">
        <v>23</v>
      </c>
      <c r="H748" s="12"/>
      <c r="I748" s="12"/>
      <c r="J748" s="12"/>
      <c r="K748" s="12"/>
      <c r="L748" s="12"/>
      <c r="M748" s="12"/>
      <c r="N748" s="12"/>
      <c r="O748" s="11" t="s">
        <v>1</v>
      </c>
      <c r="P748" s="11" t="s">
        <v>1</v>
      </c>
      <c r="Q748" s="11" t="s">
        <v>1</v>
      </c>
      <c r="R748" s="11" t="s">
        <v>1</v>
      </c>
      <c r="S748" s="11" t="s">
        <v>1</v>
      </c>
      <c r="T748" s="11" t="s">
        <v>1</v>
      </c>
      <c r="U748" s="11" t="s">
        <v>304</v>
      </c>
      <c r="V748" s="21" t="s">
        <v>1</v>
      </c>
    </row>
    <row r="749" spans="1:22" x14ac:dyDescent="0.2">
      <c r="A749" s="27" t="s">
        <v>31</v>
      </c>
      <c r="B749" s="13" t="s">
        <v>1106</v>
      </c>
      <c r="C749" s="14">
        <v>21</v>
      </c>
      <c r="D749" s="14">
        <v>22</v>
      </c>
      <c r="E749" s="14">
        <v>21</v>
      </c>
      <c r="F749" s="14">
        <v>21</v>
      </c>
      <c r="G749" s="14">
        <v>20</v>
      </c>
      <c r="H749" s="14"/>
      <c r="I749" s="14"/>
      <c r="J749" s="14"/>
      <c r="K749" s="14"/>
      <c r="L749" s="14"/>
      <c r="M749" s="14"/>
      <c r="N749" s="14"/>
      <c r="O749" s="13" t="s">
        <v>1</v>
      </c>
      <c r="P749" s="13" t="s">
        <v>1</v>
      </c>
      <c r="Q749" s="13" t="s">
        <v>1</v>
      </c>
      <c r="R749" s="13" t="s">
        <v>1</v>
      </c>
      <c r="S749" s="13" t="s">
        <v>1</v>
      </c>
      <c r="T749" s="13" t="s">
        <v>1</v>
      </c>
      <c r="U749" s="13" t="s">
        <v>304</v>
      </c>
      <c r="V749" s="22" t="s">
        <v>1</v>
      </c>
    </row>
    <row r="750" spans="1:22" x14ac:dyDescent="0.2">
      <c r="A750" s="25" t="s">
        <v>31</v>
      </c>
      <c r="B750" s="11" t="s">
        <v>1107</v>
      </c>
      <c r="C750" s="12">
        <v>23</v>
      </c>
      <c r="D750" s="12">
        <v>25</v>
      </c>
      <c r="E750" s="12">
        <v>21</v>
      </c>
      <c r="F750" s="12">
        <v>20</v>
      </c>
      <c r="G750" s="12">
        <v>22</v>
      </c>
      <c r="H750" s="12"/>
      <c r="I750" s="12"/>
      <c r="J750" s="12"/>
      <c r="K750" s="12"/>
      <c r="L750" s="12"/>
      <c r="M750" s="12"/>
      <c r="N750" s="12"/>
      <c r="O750" s="11" t="s">
        <v>1</v>
      </c>
      <c r="P750" s="11" t="s">
        <v>1</v>
      </c>
      <c r="Q750" s="11" t="s">
        <v>1</v>
      </c>
      <c r="R750" s="11" t="s">
        <v>1</v>
      </c>
      <c r="S750" s="11" t="s">
        <v>1</v>
      </c>
      <c r="T750" s="11" t="s">
        <v>1</v>
      </c>
      <c r="U750" s="11" t="s">
        <v>304</v>
      </c>
      <c r="V750" s="21" t="s">
        <v>1</v>
      </c>
    </row>
    <row r="751" spans="1:22" x14ac:dyDescent="0.2">
      <c r="A751" s="27" t="s">
        <v>31</v>
      </c>
      <c r="B751" s="13" t="s">
        <v>1108</v>
      </c>
      <c r="C751" s="14"/>
      <c r="D751" s="14"/>
      <c r="E751" s="14"/>
      <c r="F751" s="14"/>
      <c r="G751" s="14"/>
      <c r="H751" s="14"/>
      <c r="I751" s="14"/>
      <c r="J751" s="14"/>
      <c r="K751" s="14"/>
      <c r="L751" s="14"/>
      <c r="M751" s="14"/>
      <c r="N751" s="14"/>
      <c r="O751" s="13" t="s">
        <v>1</v>
      </c>
      <c r="P751" s="13" t="s">
        <v>1</v>
      </c>
      <c r="Q751" s="13" t="s">
        <v>1</v>
      </c>
      <c r="R751" s="13" t="s">
        <v>1</v>
      </c>
      <c r="S751" s="13" t="s">
        <v>1</v>
      </c>
      <c r="T751" s="13" t="s">
        <v>1</v>
      </c>
      <c r="U751" s="13" t="s">
        <v>304</v>
      </c>
      <c r="V751" s="22" t="s">
        <v>1</v>
      </c>
    </row>
    <row r="752" spans="1:22" x14ac:dyDescent="0.2">
      <c r="A752" s="25" t="s">
        <v>32</v>
      </c>
      <c r="B752" s="11" t="s">
        <v>1109</v>
      </c>
      <c r="C752" s="12"/>
      <c r="D752" s="12"/>
      <c r="E752" s="12"/>
      <c r="F752" s="12"/>
      <c r="G752" s="12"/>
      <c r="H752" s="12"/>
      <c r="I752" s="12"/>
      <c r="J752" s="12"/>
      <c r="K752" s="12"/>
      <c r="L752" s="12"/>
      <c r="M752" s="12"/>
      <c r="N752" s="12"/>
      <c r="O752" s="11" t="s">
        <v>1</v>
      </c>
      <c r="P752" s="11" t="s">
        <v>1</v>
      </c>
      <c r="Q752" s="11" t="s">
        <v>1</v>
      </c>
      <c r="R752" s="11" t="s">
        <v>1</v>
      </c>
      <c r="S752" s="11" t="s">
        <v>1</v>
      </c>
      <c r="T752" s="11" t="s">
        <v>1</v>
      </c>
      <c r="U752" s="11" t="s">
        <v>304</v>
      </c>
      <c r="V752" s="21" t="s">
        <v>1</v>
      </c>
    </row>
    <row r="753" spans="1:22" x14ac:dyDescent="0.2">
      <c r="A753" s="27" t="s">
        <v>32</v>
      </c>
      <c r="B753" s="13" t="s">
        <v>1110</v>
      </c>
      <c r="C753" s="14"/>
      <c r="D753" s="14"/>
      <c r="E753" s="14"/>
      <c r="F753" s="14"/>
      <c r="G753" s="14"/>
      <c r="H753" s="14"/>
      <c r="I753" s="14"/>
      <c r="J753" s="14"/>
      <c r="K753" s="14"/>
      <c r="L753" s="14"/>
      <c r="M753" s="14"/>
      <c r="N753" s="14"/>
      <c r="O753" s="13" t="s">
        <v>1</v>
      </c>
      <c r="P753" s="13" t="s">
        <v>1</v>
      </c>
      <c r="Q753" s="13" t="s">
        <v>1</v>
      </c>
      <c r="R753" s="13" t="s">
        <v>1</v>
      </c>
      <c r="S753" s="13" t="s">
        <v>1</v>
      </c>
      <c r="T753" s="13" t="s">
        <v>1</v>
      </c>
      <c r="U753" s="13" t="s">
        <v>304</v>
      </c>
      <c r="V753" s="22" t="s">
        <v>1</v>
      </c>
    </row>
    <row r="754" spans="1:22" x14ac:dyDescent="0.2">
      <c r="A754" s="25" t="s">
        <v>32</v>
      </c>
      <c r="B754" s="11" t="s">
        <v>1092</v>
      </c>
      <c r="C754" s="12"/>
      <c r="D754" s="12"/>
      <c r="E754" s="12"/>
      <c r="F754" s="12"/>
      <c r="G754" s="12"/>
      <c r="H754" s="12"/>
      <c r="I754" s="12"/>
      <c r="J754" s="12"/>
      <c r="K754" s="12"/>
      <c r="L754" s="12"/>
      <c r="M754" s="12"/>
      <c r="N754" s="12"/>
      <c r="O754" s="11"/>
      <c r="P754" s="11"/>
      <c r="Q754" s="11"/>
      <c r="R754" s="11"/>
      <c r="S754" s="11"/>
      <c r="T754" s="11"/>
      <c r="U754" s="11"/>
      <c r="V754" s="21"/>
    </row>
    <row r="755" spans="1:22" x14ac:dyDescent="0.2">
      <c r="A755" s="27" t="s">
        <v>32</v>
      </c>
      <c r="B755" s="13" t="s">
        <v>1093</v>
      </c>
      <c r="C755" s="14"/>
      <c r="D755" s="14"/>
      <c r="E755" s="14"/>
      <c r="F755" s="14"/>
      <c r="G755" s="14"/>
      <c r="H755" s="14"/>
      <c r="I755" s="14"/>
      <c r="J755" s="14"/>
      <c r="K755" s="14"/>
      <c r="L755" s="14"/>
      <c r="M755" s="14"/>
      <c r="N755" s="14"/>
      <c r="O755" s="13"/>
      <c r="P755" s="13"/>
      <c r="Q755" s="13"/>
      <c r="R755" s="13"/>
      <c r="S755" s="13"/>
      <c r="T755" s="13"/>
      <c r="U755" s="13"/>
      <c r="V755" s="22"/>
    </row>
    <row r="756" spans="1:22" x14ac:dyDescent="0.2">
      <c r="A756" s="25" t="s">
        <v>32</v>
      </c>
      <c r="B756" s="11" t="s">
        <v>1094</v>
      </c>
      <c r="C756" s="12"/>
      <c r="D756" s="12"/>
      <c r="E756" s="12"/>
      <c r="F756" s="12"/>
      <c r="G756" s="12"/>
      <c r="H756" s="12"/>
      <c r="I756" s="12"/>
      <c r="J756" s="12"/>
      <c r="K756" s="12"/>
      <c r="L756" s="12"/>
      <c r="M756" s="12"/>
      <c r="N756" s="12"/>
      <c r="O756" s="11"/>
      <c r="P756" s="11"/>
      <c r="Q756" s="11"/>
      <c r="R756" s="11"/>
      <c r="S756" s="11"/>
      <c r="T756" s="11"/>
      <c r="U756" s="11"/>
      <c r="V756" s="21"/>
    </row>
    <row r="757" spans="1:22" x14ac:dyDescent="0.2">
      <c r="A757" s="27" t="s">
        <v>32</v>
      </c>
      <c r="B757" s="13" t="s">
        <v>1095</v>
      </c>
      <c r="C757" s="14"/>
      <c r="D757" s="14"/>
      <c r="E757" s="14"/>
      <c r="F757" s="14"/>
      <c r="G757" s="14"/>
      <c r="H757" s="14"/>
      <c r="I757" s="14"/>
      <c r="J757" s="14"/>
      <c r="K757" s="14"/>
      <c r="L757" s="14"/>
      <c r="M757" s="14"/>
      <c r="N757" s="14"/>
      <c r="O757" s="13"/>
      <c r="P757" s="13"/>
      <c r="Q757" s="13"/>
      <c r="R757" s="13"/>
      <c r="S757" s="13"/>
      <c r="T757" s="13"/>
      <c r="U757" s="13"/>
      <c r="V757" s="22"/>
    </row>
    <row r="758" spans="1:22" x14ac:dyDescent="0.2">
      <c r="A758" s="25" t="s">
        <v>32</v>
      </c>
      <c r="B758" s="11" t="s">
        <v>1088</v>
      </c>
      <c r="C758" s="12"/>
      <c r="D758" s="12"/>
      <c r="E758" s="12"/>
      <c r="F758" s="12"/>
      <c r="G758" s="12"/>
      <c r="H758" s="12"/>
      <c r="I758" s="12"/>
      <c r="J758" s="12"/>
      <c r="K758" s="12"/>
      <c r="L758" s="12"/>
      <c r="M758" s="12"/>
      <c r="N758" s="12"/>
      <c r="O758" s="11"/>
      <c r="P758" s="11"/>
      <c r="Q758" s="11"/>
      <c r="R758" s="11"/>
      <c r="S758" s="11"/>
      <c r="T758" s="11"/>
      <c r="U758" s="11"/>
      <c r="V758" s="21"/>
    </row>
    <row r="759" spans="1:22" x14ac:dyDescent="0.2">
      <c r="A759" s="27" t="s">
        <v>32</v>
      </c>
      <c r="B759" s="13" t="s">
        <v>1089</v>
      </c>
      <c r="C759" s="14"/>
      <c r="D759" s="14"/>
      <c r="E759" s="14"/>
      <c r="F759" s="14"/>
      <c r="G759" s="14"/>
      <c r="H759" s="14"/>
      <c r="I759" s="14"/>
      <c r="J759" s="14"/>
      <c r="K759" s="14"/>
      <c r="L759" s="14"/>
      <c r="M759" s="14"/>
      <c r="N759" s="14"/>
      <c r="O759" s="13"/>
      <c r="P759" s="13"/>
      <c r="Q759" s="13"/>
      <c r="R759" s="13"/>
      <c r="S759" s="13"/>
      <c r="T759" s="13"/>
      <c r="U759" s="13"/>
      <c r="V759" s="22"/>
    </row>
    <row r="760" spans="1:22" x14ac:dyDescent="0.2">
      <c r="A760" s="25" t="s">
        <v>32</v>
      </c>
      <c r="B760" s="11" t="s">
        <v>1090</v>
      </c>
      <c r="C760" s="12"/>
      <c r="D760" s="12"/>
      <c r="E760" s="12"/>
      <c r="F760" s="12"/>
      <c r="G760" s="12"/>
      <c r="H760" s="12"/>
      <c r="I760" s="12"/>
      <c r="J760" s="12"/>
      <c r="K760" s="12"/>
      <c r="L760" s="12"/>
      <c r="M760" s="12"/>
      <c r="N760" s="12"/>
      <c r="O760" s="11"/>
      <c r="P760" s="11"/>
      <c r="Q760" s="11"/>
      <c r="R760" s="11"/>
      <c r="S760" s="11"/>
      <c r="T760" s="11"/>
      <c r="U760" s="11"/>
      <c r="V760" s="21"/>
    </row>
    <row r="761" spans="1:22" x14ac:dyDescent="0.2">
      <c r="A761" s="27" t="s">
        <v>32</v>
      </c>
      <c r="B761" s="13" t="s">
        <v>1091</v>
      </c>
      <c r="C761" s="14"/>
      <c r="D761" s="14"/>
      <c r="E761" s="14"/>
      <c r="F761" s="14"/>
      <c r="G761" s="14"/>
      <c r="H761" s="14"/>
      <c r="I761" s="14"/>
      <c r="J761" s="14"/>
      <c r="K761" s="14"/>
      <c r="L761" s="14"/>
      <c r="M761" s="14"/>
      <c r="N761" s="14"/>
      <c r="O761" s="13"/>
      <c r="P761" s="13"/>
      <c r="Q761" s="13"/>
      <c r="R761" s="13"/>
      <c r="S761" s="13"/>
      <c r="T761" s="13"/>
      <c r="U761" s="13"/>
      <c r="V761" s="22"/>
    </row>
    <row r="762" spans="1:22" x14ac:dyDescent="0.2">
      <c r="A762" s="25" t="s">
        <v>32</v>
      </c>
      <c r="B762" s="11" t="s">
        <v>1096</v>
      </c>
      <c r="C762" s="12"/>
      <c r="D762" s="12"/>
      <c r="E762" s="12"/>
      <c r="F762" s="12"/>
      <c r="G762" s="12"/>
      <c r="H762" s="12"/>
      <c r="I762" s="12"/>
      <c r="J762" s="12"/>
      <c r="K762" s="12"/>
      <c r="L762" s="12"/>
      <c r="M762" s="12"/>
      <c r="N762" s="12"/>
      <c r="O762" s="11"/>
      <c r="P762" s="11"/>
      <c r="Q762" s="11"/>
      <c r="R762" s="11"/>
      <c r="S762" s="11"/>
      <c r="T762" s="11"/>
      <c r="U762" s="11"/>
      <c r="V762" s="21"/>
    </row>
    <row r="763" spans="1:22" x14ac:dyDescent="0.2">
      <c r="A763" s="27" t="s">
        <v>32</v>
      </c>
      <c r="B763" s="13" t="s">
        <v>293</v>
      </c>
      <c r="C763" s="14"/>
      <c r="D763" s="14"/>
      <c r="E763" s="14"/>
      <c r="F763" s="14"/>
      <c r="G763" s="14"/>
      <c r="H763" s="14"/>
      <c r="I763" s="14"/>
      <c r="J763" s="14"/>
      <c r="K763" s="14"/>
      <c r="L763" s="14"/>
      <c r="M763" s="14"/>
      <c r="N763" s="14"/>
      <c r="O763" s="13" t="s">
        <v>1</v>
      </c>
      <c r="P763" s="13" t="s">
        <v>1</v>
      </c>
      <c r="Q763" s="13" t="s">
        <v>1</v>
      </c>
      <c r="R763" s="13" t="s">
        <v>1</v>
      </c>
      <c r="S763" s="13" t="s">
        <v>1</v>
      </c>
      <c r="T763" s="13" t="s">
        <v>1</v>
      </c>
      <c r="U763" s="13" t="s">
        <v>304</v>
      </c>
      <c r="V763" s="22" t="s">
        <v>1</v>
      </c>
    </row>
    <row r="764" spans="1:22" x14ac:dyDescent="0.2">
      <c r="A764" s="25" t="s">
        <v>32</v>
      </c>
      <c r="B764" s="11" t="s">
        <v>308</v>
      </c>
      <c r="C764" s="12"/>
      <c r="D764" s="12">
        <v>42.564</v>
      </c>
      <c r="E764" s="12">
        <v>70.492999999999995</v>
      </c>
      <c r="F764" s="12">
        <v>55.421999999999997</v>
      </c>
      <c r="G764" s="12">
        <v>30.934000000000001</v>
      </c>
      <c r="H764" s="12">
        <v>22.042000000000002</v>
      </c>
      <c r="I764" s="12">
        <v>38.871000000000002</v>
      </c>
      <c r="J764" s="12">
        <v>36.301000000000002</v>
      </c>
      <c r="K764" s="12">
        <v>59.186999999999998</v>
      </c>
      <c r="L764" s="12">
        <v>65.218999999999994</v>
      </c>
      <c r="M764" s="12">
        <v>44.652999999999999</v>
      </c>
      <c r="N764" s="12"/>
      <c r="O764" s="11" t="s">
        <v>1</v>
      </c>
      <c r="P764" s="11" t="s">
        <v>1</v>
      </c>
      <c r="Q764" s="11" t="s">
        <v>1</v>
      </c>
      <c r="R764" s="11" t="s">
        <v>1</v>
      </c>
      <c r="S764" s="11" t="s">
        <v>1</v>
      </c>
      <c r="T764" s="11" t="s">
        <v>1</v>
      </c>
      <c r="U764" s="11" t="s">
        <v>304</v>
      </c>
      <c r="V764" s="21" t="s">
        <v>1</v>
      </c>
    </row>
    <row r="765" spans="1:22" x14ac:dyDescent="0.2">
      <c r="A765" s="27" t="s">
        <v>32</v>
      </c>
      <c r="B765" s="13" t="s">
        <v>1102</v>
      </c>
      <c r="C765" s="14"/>
      <c r="D765" s="14"/>
      <c r="E765" s="14"/>
      <c r="F765" s="14"/>
      <c r="G765" s="14"/>
      <c r="H765" s="14"/>
      <c r="I765" s="14"/>
      <c r="J765" s="14"/>
      <c r="K765" s="14"/>
      <c r="L765" s="14"/>
      <c r="M765" s="14"/>
      <c r="N765" s="14"/>
      <c r="O765" s="13"/>
      <c r="P765" s="13"/>
      <c r="Q765" s="13"/>
      <c r="R765" s="13"/>
      <c r="S765" s="13"/>
      <c r="T765" s="13"/>
      <c r="U765" s="13"/>
      <c r="V765" s="22"/>
    </row>
    <row r="766" spans="1:22" x14ac:dyDescent="0.2">
      <c r="A766" s="25" t="s">
        <v>32</v>
      </c>
      <c r="B766" s="11" t="s">
        <v>1097</v>
      </c>
      <c r="C766" s="12"/>
      <c r="D766" s="12"/>
      <c r="E766" s="12"/>
      <c r="F766" s="12"/>
      <c r="G766" s="12"/>
      <c r="H766" s="12"/>
      <c r="I766" s="12"/>
      <c r="J766" s="12"/>
      <c r="K766" s="12"/>
      <c r="L766" s="12"/>
      <c r="M766" s="12"/>
      <c r="N766" s="12"/>
      <c r="O766" s="11"/>
      <c r="P766" s="11"/>
      <c r="Q766" s="11"/>
      <c r="R766" s="11"/>
      <c r="S766" s="11"/>
      <c r="T766" s="11"/>
      <c r="U766" s="11"/>
      <c r="V766" s="21"/>
    </row>
    <row r="767" spans="1:22" x14ac:dyDescent="0.2">
      <c r="A767" s="27" t="s">
        <v>32</v>
      </c>
      <c r="B767" s="13" t="s">
        <v>1098</v>
      </c>
      <c r="C767" s="14"/>
      <c r="D767" s="14"/>
      <c r="E767" s="14"/>
      <c r="F767" s="14"/>
      <c r="G767" s="14"/>
      <c r="H767" s="14"/>
      <c r="I767" s="14"/>
      <c r="J767" s="14"/>
      <c r="K767" s="14"/>
      <c r="L767" s="14"/>
      <c r="M767" s="14"/>
      <c r="N767" s="14"/>
      <c r="O767" s="13"/>
      <c r="P767" s="13"/>
      <c r="Q767" s="13"/>
      <c r="R767" s="13"/>
      <c r="S767" s="13"/>
      <c r="T767" s="13"/>
      <c r="U767" s="13"/>
      <c r="V767" s="22"/>
    </row>
    <row r="768" spans="1:22" x14ac:dyDescent="0.2">
      <c r="A768" s="25" t="s">
        <v>32</v>
      </c>
      <c r="B768" s="11" t="s">
        <v>1099</v>
      </c>
      <c r="C768" s="12"/>
      <c r="D768" s="12"/>
      <c r="E768" s="12"/>
      <c r="F768" s="12"/>
      <c r="G768" s="12"/>
      <c r="H768" s="12"/>
      <c r="I768" s="12"/>
      <c r="J768" s="12"/>
      <c r="K768" s="12"/>
      <c r="L768" s="12"/>
      <c r="M768" s="12"/>
      <c r="N768" s="12"/>
      <c r="O768" s="11"/>
      <c r="P768" s="11"/>
      <c r="Q768" s="11"/>
      <c r="R768" s="11"/>
      <c r="S768" s="11"/>
      <c r="T768" s="11"/>
      <c r="U768" s="11"/>
      <c r="V768" s="21"/>
    </row>
    <row r="769" spans="1:22" x14ac:dyDescent="0.2">
      <c r="A769" s="27" t="s">
        <v>32</v>
      </c>
      <c r="B769" s="13" t="s">
        <v>1100</v>
      </c>
      <c r="C769" s="14"/>
      <c r="D769" s="14"/>
      <c r="E769" s="14"/>
      <c r="F769" s="14"/>
      <c r="G769" s="14"/>
      <c r="H769" s="14"/>
      <c r="I769" s="14"/>
      <c r="J769" s="14"/>
      <c r="K769" s="14"/>
      <c r="L769" s="14"/>
      <c r="M769" s="14"/>
      <c r="N769" s="14"/>
      <c r="O769" s="13"/>
      <c r="P769" s="13"/>
      <c r="Q769" s="13"/>
      <c r="R769" s="13"/>
      <c r="S769" s="13"/>
      <c r="T769" s="13"/>
      <c r="U769" s="13"/>
      <c r="V769" s="22"/>
    </row>
    <row r="770" spans="1:22" x14ac:dyDescent="0.2">
      <c r="A770" s="25" t="s">
        <v>32</v>
      </c>
      <c r="B770" s="11" t="s">
        <v>1101</v>
      </c>
      <c r="C770" s="12"/>
      <c r="D770" s="12"/>
      <c r="E770" s="12"/>
      <c r="F770" s="12"/>
      <c r="G770" s="12"/>
      <c r="H770" s="12"/>
      <c r="I770" s="12"/>
      <c r="J770" s="12"/>
      <c r="K770" s="12"/>
      <c r="L770" s="12"/>
      <c r="M770" s="12"/>
      <c r="N770" s="12"/>
      <c r="O770" s="11"/>
      <c r="P770" s="11"/>
      <c r="Q770" s="11"/>
      <c r="R770" s="11"/>
      <c r="S770" s="11"/>
      <c r="T770" s="11"/>
      <c r="U770" s="11"/>
      <c r="V770" s="21"/>
    </row>
    <row r="771" spans="1:22" x14ac:dyDescent="0.2">
      <c r="A771" s="27" t="s">
        <v>32</v>
      </c>
      <c r="B771" s="13" t="s">
        <v>1103</v>
      </c>
      <c r="C771" s="14"/>
      <c r="D771" s="14"/>
      <c r="E771" s="14"/>
      <c r="F771" s="14"/>
      <c r="G771" s="14"/>
      <c r="H771" s="14"/>
      <c r="I771" s="14"/>
      <c r="J771" s="14"/>
      <c r="K771" s="14"/>
      <c r="L771" s="14"/>
      <c r="M771" s="14"/>
      <c r="N771" s="14"/>
      <c r="O771" s="13"/>
      <c r="P771" s="13"/>
      <c r="Q771" s="13"/>
      <c r="R771" s="13"/>
      <c r="S771" s="13"/>
      <c r="T771" s="13"/>
      <c r="U771" s="13"/>
      <c r="V771" s="22"/>
    </row>
    <row r="772" spans="1:22" x14ac:dyDescent="0.2">
      <c r="A772" s="25" t="s">
        <v>32</v>
      </c>
      <c r="B772" s="11" t="s">
        <v>1104</v>
      </c>
      <c r="C772" s="12"/>
      <c r="D772" s="12"/>
      <c r="E772" s="12"/>
      <c r="F772" s="12"/>
      <c r="G772" s="12"/>
      <c r="H772" s="12"/>
      <c r="I772" s="12"/>
      <c r="J772" s="12"/>
      <c r="K772" s="12"/>
      <c r="L772" s="12"/>
      <c r="M772" s="12"/>
      <c r="N772" s="12"/>
      <c r="O772" s="11"/>
      <c r="P772" s="11"/>
      <c r="Q772" s="11"/>
      <c r="R772" s="11"/>
      <c r="S772" s="11"/>
      <c r="T772" s="11"/>
      <c r="U772" s="11"/>
      <c r="V772" s="21"/>
    </row>
    <row r="773" spans="1:22" x14ac:dyDescent="0.2">
      <c r="A773" s="27" t="s">
        <v>32</v>
      </c>
      <c r="B773" s="13" t="s">
        <v>1105</v>
      </c>
      <c r="C773" s="14"/>
      <c r="D773" s="14"/>
      <c r="E773" s="14"/>
      <c r="F773" s="14"/>
      <c r="G773" s="14"/>
      <c r="H773" s="14"/>
      <c r="I773" s="14"/>
      <c r="J773" s="14"/>
      <c r="K773" s="14"/>
      <c r="L773" s="14"/>
      <c r="M773" s="14"/>
      <c r="N773" s="14"/>
      <c r="O773" s="13"/>
      <c r="P773" s="13"/>
      <c r="Q773" s="13"/>
      <c r="R773" s="13"/>
      <c r="S773" s="13"/>
      <c r="T773" s="13"/>
      <c r="U773" s="13"/>
      <c r="V773" s="22"/>
    </row>
    <row r="774" spans="1:22" x14ac:dyDescent="0.2">
      <c r="A774" s="25" t="s">
        <v>32</v>
      </c>
      <c r="B774" s="11" t="s">
        <v>1106</v>
      </c>
      <c r="C774" s="12"/>
      <c r="D774" s="12"/>
      <c r="E774" s="12"/>
      <c r="F774" s="12"/>
      <c r="G774" s="12"/>
      <c r="H774" s="12"/>
      <c r="I774" s="12"/>
      <c r="J774" s="12"/>
      <c r="K774" s="12"/>
      <c r="L774" s="12"/>
      <c r="M774" s="12"/>
      <c r="N774" s="12"/>
      <c r="O774" s="11"/>
      <c r="P774" s="11"/>
      <c r="Q774" s="11"/>
      <c r="R774" s="11"/>
      <c r="S774" s="11"/>
      <c r="T774" s="11"/>
      <c r="U774" s="11"/>
      <c r="V774" s="21"/>
    </row>
    <row r="775" spans="1:22" x14ac:dyDescent="0.2">
      <c r="A775" s="27" t="s">
        <v>32</v>
      </c>
      <c r="B775" s="13" t="s">
        <v>1107</v>
      </c>
      <c r="C775" s="14"/>
      <c r="D775" s="14"/>
      <c r="E775" s="14"/>
      <c r="F775" s="14"/>
      <c r="G775" s="14"/>
      <c r="H775" s="14"/>
      <c r="I775" s="14"/>
      <c r="J775" s="14"/>
      <c r="K775" s="14"/>
      <c r="L775" s="14"/>
      <c r="M775" s="14"/>
      <c r="N775" s="14"/>
      <c r="O775" s="13"/>
      <c r="P775" s="13"/>
      <c r="Q775" s="13"/>
      <c r="R775" s="13"/>
      <c r="S775" s="13"/>
      <c r="T775" s="13"/>
      <c r="U775" s="13"/>
      <c r="V775" s="22"/>
    </row>
    <row r="776" spans="1:22" x14ac:dyDescent="0.2">
      <c r="A776" s="25" t="s">
        <v>32</v>
      </c>
      <c r="B776" s="11" t="s">
        <v>1108</v>
      </c>
      <c r="C776" s="12"/>
      <c r="D776" s="12"/>
      <c r="E776" s="12"/>
      <c r="F776" s="12"/>
      <c r="G776" s="12"/>
      <c r="H776" s="12"/>
      <c r="I776" s="12"/>
      <c r="J776" s="12"/>
      <c r="K776" s="12"/>
      <c r="L776" s="12"/>
      <c r="M776" s="12"/>
      <c r="N776" s="12"/>
      <c r="O776" s="11" t="s">
        <v>1</v>
      </c>
      <c r="P776" s="11" t="s">
        <v>1</v>
      </c>
      <c r="Q776" s="11" t="s">
        <v>1</v>
      </c>
      <c r="R776" s="11" t="s">
        <v>1</v>
      </c>
      <c r="S776" s="11" t="s">
        <v>1</v>
      </c>
      <c r="T776" s="11" t="s">
        <v>1</v>
      </c>
      <c r="U776" s="11" t="s">
        <v>304</v>
      </c>
      <c r="V776" s="21" t="s">
        <v>1</v>
      </c>
    </row>
    <row r="777" spans="1:22" x14ac:dyDescent="0.2">
      <c r="A777" s="27" t="s">
        <v>33</v>
      </c>
      <c r="B777" s="13" t="s">
        <v>1109</v>
      </c>
      <c r="C777" s="14"/>
      <c r="D777" s="14"/>
      <c r="E777" s="14">
        <v>98.946129999999997</v>
      </c>
      <c r="F777" s="14"/>
      <c r="G777" s="14"/>
      <c r="H777" s="14">
        <v>81.196039999999996</v>
      </c>
      <c r="I777" s="14"/>
      <c r="J777" s="14"/>
      <c r="K777" s="14"/>
      <c r="L777" s="14"/>
      <c r="M777" s="14"/>
      <c r="N777" s="14"/>
      <c r="O777" s="13" t="s">
        <v>1</v>
      </c>
      <c r="P777" s="13" t="s">
        <v>1</v>
      </c>
      <c r="Q777" s="13" t="s">
        <v>1</v>
      </c>
      <c r="R777" s="13" t="s">
        <v>1</v>
      </c>
      <c r="S777" s="13" t="s">
        <v>1</v>
      </c>
      <c r="T777" s="13" t="s">
        <v>1</v>
      </c>
      <c r="U777" s="13" t="s">
        <v>304</v>
      </c>
      <c r="V777" s="22" t="s">
        <v>1</v>
      </c>
    </row>
    <row r="778" spans="1:22" x14ac:dyDescent="0.2">
      <c r="A778" s="25" t="s">
        <v>33</v>
      </c>
      <c r="B778" s="11" t="s">
        <v>1110</v>
      </c>
      <c r="C778" s="12"/>
      <c r="D778" s="12"/>
      <c r="E778" s="12"/>
      <c r="F778" s="12"/>
      <c r="G778" s="12"/>
      <c r="H778" s="12">
        <v>76.042410000000004</v>
      </c>
      <c r="I778" s="12"/>
      <c r="J778" s="12"/>
      <c r="K778" s="12"/>
      <c r="L778" s="12"/>
      <c r="M778" s="12"/>
      <c r="N778" s="12"/>
      <c r="O778" s="11" t="s">
        <v>1</v>
      </c>
      <c r="P778" s="11" t="s">
        <v>1</v>
      </c>
      <c r="Q778" s="11" t="s">
        <v>1</v>
      </c>
      <c r="R778" s="11" t="s">
        <v>1</v>
      </c>
      <c r="S778" s="11" t="s">
        <v>1</v>
      </c>
      <c r="T778" s="11" t="s">
        <v>1</v>
      </c>
      <c r="U778" s="11" t="s">
        <v>304</v>
      </c>
      <c r="V778" s="21" t="s">
        <v>1</v>
      </c>
    </row>
    <row r="779" spans="1:22" x14ac:dyDescent="0.2">
      <c r="A779" s="27" t="s">
        <v>33</v>
      </c>
      <c r="B779" s="13" t="s">
        <v>1092</v>
      </c>
      <c r="C779" s="14"/>
      <c r="D779" s="14"/>
      <c r="E779" s="14"/>
      <c r="F779" s="14"/>
      <c r="G779" s="14"/>
      <c r="H779" s="14">
        <v>25.32132</v>
      </c>
      <c r="I779" s="14"/>
      <c r="J779" s="14"/>
      <c r="K779" s="14"/>
      <c r="L779" s="14"/>
      <c r="M779" s="14"/>
      <c r="N779" s="14"/>
      <c r="O779" s="13" t="s">
        <v>1</v>
      </c>
      <c r="P779" s="13" t="s">
        <v>1</v>
      </c>
      <c r="Q779" s="13" t="s">
        <v>1</v>
      </c>
      <c r="R779" s="13" t="s">
        <v>1</v>
      </c>
      <c r="S779" s="13" t="s">
        <v>1</v>
      </c>
      <c r="T779" s="13" t="s">
        <v>1</v>
      </c>
      <c r="U779" s="13" t="s">
        <v>304</v>
      </c>
      <c r="V779" s="22" t="s">
        <v>1</v>
      </c>
    </row>
    <row r="780" spans="1:22" x14ac:dyDescent="0.2">
      <c r="A780" s="25" t="s">
        <v>33</v>
      </c>
      <c r="B780" s="11" t="s">
        <v>1093</v>
      </c>
      <c r="C780" s="12"/>
      <c r="D780" s="12"/>
      <c r="E780" s="12"/>
      <c r="F780" s="12"/>
      <c r="G780" s="12"/>
      <c r="H780" s="12">
        <v>7.32864</v>
      </c>
      <c r="I780" s="12"/>
      <c r="J780" s="12"/>
      <c r="K780" s="12"/>
      <c r="L780" s="12"/>
      <c r="M780" s="12"/>
      <c r="N780" s="12"/>
      <c r="O780" s="11" t="s">
        <v>1</v>
      </c>
      <c r="P780" s="11" t="s">
        <v>1</v>
      </c>
      <c r="Q780" s="11" t="s">
        <v>1</v>
      </c>
      <c r="R780" s="11" t="s">
        <v>1</v>
      </c>
      <c r="S780" s="11" t="s">
        <v>1</v>
      </c>
      <c r="T780" s="11" t="s">
        <v>1</v>
      </c>
      <c r="U780" s="11" t="s">
        <v>304</v>
      </c>
      <c r="V780" s="21" t="s">
        <v>1</v>
      </c>
    </row>
    <row r="781" spans="1:22" x14ac:dyDescent="0.2">
      <c r="A781" s="27" t="s">
        <v>33</v>
      </c>
      <c r="B781" s="13" t="s">
        <v>1094</v>
      </c>
      <c r="C781" s="14"/>
      <c r="D781" s="14"/>
      <c r="E781" s="14"/>
      <c r="F781" s="14"/>
      <c r="G781" s="14"/>
      <c r="H781" s="14">
        <v>48.960169999999998</v>
      </c>
      <c r="I781" s="14"/>
      <c r="J781" s="14"/>
      <c r="K781" s="14"/>
      <c r="L781" s="14"/>
      <c r="M781" s="14"/>
      <c r="N781" s="14"/>
      <c r="O781" s="13" t="s">
        <v>1</v>
      </c>
      <c r="P781" s="13" t="s">
        <v>1</v>
      </c>
      <c r="Q781" s="13" t="s">
        <v>1</v>
      </c>
      <c r="R781" s="13" t="s">
        <v>1</v>
      </c>
      <c r="S781" s="13" t="s">
        <v>1</v>
      </c>
      <c r="T781" s="13" t="s">
        <v>1</v>
      </c>
      <c r="U781" s="13" t="s">
        <v>304</v>
      </c>
      <c r="V781" s="22" t="s">
        <v>1</v>
      </c>
    </row>
    <row r="782" spans="1:22" x14ac:dyDescent="0.2">
      <c r="A782" s="25" t="s">
        <v>33</v>
      </c>
      <c r="B782" s="11" t="s">
        <v>1095</v>
      </c>
      <c r="C782" s="12"/>
      <c r="D782" s="12"/>
      <c r="E782" s="12"/>
      <c r="F782" s="12"/>
      <c r="G782" s="12"/>
      <c r="H782" s="12">
        <v>25.32132</v>
      </c>
      <c r="I782" s="12"/>
      <c r="J782" s="12"/>
      <c r="K782" s="12"/>
      <c r="L782" s="12"/>
      <c r="M782" s="12"/>
      <c r="N782" s="12"/>
      <c r="O782" s="11" t="s">
        <v>1</v>
      </c>
      <c r="P782" s="11" t="s">
        <v>1</v>
      </c>
      <c r="Q782" s="11" t="s">
        <v>1</v>
      </c>
      <c r="R782" s="11" t="s">
        <v>1</v>
      </c>
      <c r="S782" s="11" t="s">
        <v>1</v>
      </c>
      <c r="T782" s="11" t="s">
        <v>1</v>
      </c>
      <c r="U782" s="11" t="s">
        <v>304</v>
      </c>
      <c r="V782" s="21" t="s">
        <v>1</v>
      </c>
    </row>
    <row r="783" spans="1:22" x14ac:dyDescent="0.2">
      <c r="A783" s="27" t="s">
        <v>33</v>
      </c>
      <c r="B783" s="13" t="s">
        <v>1088</v>
      </c>
      <c r="C783" s="14"/>
      <c r="D783" s="14"/>
      <c r="E783" s="14"/>
      <c r="F783" s="14"/>
      <c r="G783" s="14"/>
      <c r="H783" s="14">
        <v>25.290410000000001</v>
      </c>
      <c r="I783" s="14"/>
      <c r="J783" s="14"/>
      <c r="K783" s="14"/>
      <c r="L783" s="14"/>
      <c r="M783" s="14"/>
      <c r="N783" s="14"/>
      <c r="O783" s="13" t="s">
        <v>1</v>
      </c>
      <c r="P783" s="13" t="s">
        <v>1</v>
      </c>
      <c r="Q783" s="13" t="s">
        <v>1</v>
      </c>
      <c r="R783" s="13" t="s">
        <v>1</v>
      </c>
      <c r="S783" s="13" t="s">
        <v>1</v>
      </c>
      <c r="T783" s="13" t="s">
        <v>1</v>
      </c>
      <c r="U783" s="13" t="s">
        <v>304</v>
      </c>
      <c r="V783" s="22" t="s">
        <v>1</v>
      </c>
    </row>
    <row r="784" spans="1:22" x14ac:dyDescent="0.2">
      <c r="A784" s="25" t="s">
        <v>33</v>
      </c>
      <c r="B784" s="11" t="s">
        <v>1089</v>
      </c>
      <c r="C784" s="12"/>
      <c r="D784" s="12"/>
      <c r="E784" s="12"/>
      <c r="F784" s="12"/>
      <c r="G784" s="12"/>
      <c r="H784" s="12">
        <v>7.3196899999999996</v>
      </c>
      <c r="I784" s="12"/>
      <c r="J784" s="12"/>
      <c r="K784" s="12"/>
      <c r="L784" s="12"/>
      <c r="M784" s="12"/>
      <c r="N784" s="12"/>
      <c r="O784" s="11" t="s">
        <v>1</v>
      </c>
      <c r="P784" s="11" t="s">
        <v>1</v>
      </c>
      <c r="Q784" s="11" t="s">
        <v>1</v>
      </c>
      <c r="R784" s="11" t="s">
        <v>1</v>
      </c>
      <c r="S784" s="11" t="s">
        <v>1</v>
      </c>
      <c r="T784" s="11" t="s">
        <v>1</v>
      </c>
      <c r="U784" s="11" t="s">
        <v>304</v>
      </c>
      <c r="V784" s="21" t="s">
        <v>1</v>
      </c>
    </row>
    <row r="785" spans="1:22" x14ac:dyDescent="0.2">
      <c r="A785" s="27" t="s">
        <v>33</v>
      </c>
      <c r="B785" s="13" t="s">
        <v>1090</v>
      </c>
      <c r="C785" s="14"/>
      <c r="D785" s="14"/>
      <c r="E785" s="14"/>
      <c r="F785" s="14"/>
      <c r="G785" s="14"/>
      <c r="H785" s="14">
        <v>48.900419999999997</v>
      </c>
      <c r="I785" s="14"/>
      <c r="J785" s="14"/>
      <c r="K785" s="14"/>
      <c r="L785" s="14"/>
      <c r="M785" s="14"/>
      <c r="N785" s="14"/>
      <c r="O785" s="13" t="s">
        <v>1</v>
      </c>
      <c r="P785" s="13" t="s">
        <v>1</v>
      </c>
      <c r="Q785" s="13" t="s">
        <v>1</v>
      </c>
      <c r="R785" s="13" t="s">
        <v>1</v>
      </c>
      <c r="S785" s="13" t="s">
        <v>1</v>
      </c>
      <c r="T785" s="13" t="s">
        <v>1</v>
      </c>
      <c r="U785" s="13" t="s">
        <v>304</v>
      </c>
      <c r="V785" s="22" t="s">
        <v>1</v>
      </c>
    </row>
    <row r="786" spans="1:22" x14ac:dyDescent="0.2">
      <c r="A786" s="25" t="s">
        <v>33</v>
      </c>
      <c r="B786" s="11" t="s">
        <v>1091</v>
      </c>
      <c r="C786" s="12"/>
      <c r="D786" s="12"/>
      <c r="E786" s="12"/>
      <c r="F786" s="12"/>
      <c r="G786" s="12"/>
      <c r="H786" s="12">
        <v>25.290410000000001</v>
      </c>
      <c r="I786" s="12"/>
      <c r="J786" s="12"/>
      <c r="K786" s="12"/>
      <c r="L786" s="12"/>
      <c r="M786" s="12"/>
      <c r="N786" s="12"/>
      <c r="O786" s="11" t="s">
        <v>1</v>
      </c>
      <c r="P786" s="11" t="s">
        <v>1</v>
      </c>
      <c r="Q786" s="11" t="s">
        <v>1</v>
      </c>
      <c r="R786" s="11" t="s">
        <v>1</v>
      </c>
      <c r="S786" s="11" t="s">
        <v>1</v>
      </c>
      <c r="T786" s="11" t="s">
        <v>1</v>
      </c>
      <c r="U786" s="11" t="s">
        <v>304</v>
      </c>
      <c r="V786" s="21" t="s">
        <v>1</v>
      </c>
    </row>
    <row r="787" spans="1:22" x14ac:dyDescent="0.2">
      <c r="A787" s="27" t="s">
        <v>33</v>
      </c>
      <c r="B787" s="13" t="s">
        <v>1096</v>
      </c>
      <c r="C787" s="14"/>
      <c r="D787" s="14"/>
      <c r="E787" s="14"/>
      <c r="F787" s="14"/>
      <c r="G787" s="14"/>
      <c r="H787" s="14">
        <v>0</v>
      </c>
      <c r="I787" s="14"/>
      <c r="J787" s="14"/>
      <c r="K787" s="14"/>
      <c r="L787" s="14"/>
      <c r="M787" s="14"/>
      <c r="N787" s="14"/>
      <c r="O787" s="13" t="s">
        <v>1</v>
      </c>
      <c r="P787" s="13" t="s">
        <v>1</v>
      </c>
      <c r="Q787" s="13" t="s">
        <v>1</v>
      </c>
      <c r="R787" s="13" t="s">
        <v>1</v>
      </c>
      <c r="S787" s="13" t="s">
        <v>1</v>
      </c>
      <c r="T787" s="13" t="s">
        <v>1</v>
      </c>
      <c r="U787" s="13" t="s">
        <v>304</v>
      </c>
      <c r="V787" s="22" t="s">
        <v>1</v>
      </c>
    </row>
    <row r="788" spans="1:22" x14ac:dyDescent="0.2">
      <c r="A788" s="25" t="s">
        <v>33</v>
      </c>
      <c r="B788" s="11" t="s">
        <v>293</v>
      </c>
      <c r="C788" s="12"/>
      <c r="D788" s="12"/>
      <c r="E788" s="12"/>
      <c r="F788" s="12"/>
      <c r="G788" s="12"/>
      <c r="H788" s="12"/>
      <c r="I788" s="12"/>
      <c r="J788" s="12"/>
      <c r="K788" s="12"/>
      <c r="L788" s="12"/>
      <c r="M788" s="12"/>
      <c r="N788" s="12"/>
      <c r="O788" s="11" t="s">
        <v>1</v>
      </c>
      <c r="P788" s="11" t="s">
        <v>1</v>
      </c>
      <c r="Q788" s="11" t="s">
        <v>1</v>
      </c>
      <c r="R788" s="11" t="s">
        <v>1</v>
      </c>
      <c r="S788" s="11" t="s">
        <v>1</v>
      </c>
      <c r="T788" s="11" t="s">
        <v>1</v>
      </c>
      <c r="U788" s="11" t="s">
        <v>304</v>
      </c>
      <c r="V788" s="21" t="s">
        <v>1</v>
      </c>
    </row>
    <row r="789" spans="1:22" x14ac:dyDescent="0.2">
      <c r="A789" s="27" t="s">
        <v>33</v>
      </c>
      <c r="B789" s="13" t="s">
        <v>308</v>
      </c>
      <c r="C789" s="14"/>
      <c r="D789" s="14">
        <v>19.274999999999999</v>
      </c>
      <c r="E789" s="14">
        <v>12.997</v>
      </c>
      <c r="F789" s="14">
        <v>30.667000000000002</v>
      </c>
      <c r="G789" s="14">
        <v>32.066000000000003</v>
      </c>
      <c r="H789" s="14">
        <v>40.494</v>
      </c>
      <c r="I789" s="14">
        <v>28.882000000000001</v>
      </c>
      <c r="J789" s="14">
        <v>25.085000000000001</v>
      </c>
      <c r="K789" s="14">
        <v>35.171999999999997</v>
      </c>
      <c r="L789" s="14">
        <v>32.656999999999996</v>
      </c>
      <c r="M789" s="14">
        <v>31.597000000000001</v>
      </c>
      <c r="N789" s="14"/>
      <c r="O789" s="13" t="s">
        <v>1</v>
      </c>
      <c r="P789" s="13" t="s">
        <v>1</v>
      </c>
      <c r="Q789" s="13" t="s">
        <v>1</v>
      </c>
      <c r="R789" s="13" t="s">
        <v>1</v>
      </c>
      <c r="S789" s="13" t="s">
        <v>1</v>
      </c>
      <c r="T789" s="13" t="s">
        <v>1</v>
      </c>
      <c r="U789" s="13" t="s">
        <v>304</v>
      </c>
      <c r="V789" s="22" t="s">
        <v>1</v>
      </c>
    </row>
    <row r="790" spans="1:22" x14ac:dyDescent="0.2">
      <c r="A790" s="25" t="s">
        <v>33</v>
      </c>
      <c r="B790" s="11" t="s">
        <v>1102</v>
      </c>
      <c r="C790" s="12"/>
      <c r="D790" s="12"/>
      <c r="E790" s="12"/>
      <c r="F790" s="12"/>
      <c r="G790" s="12"/>
      <c r="H790" s="12">
        <v>81.51052</v>
      </c>
      <c r="I790" s="12"/>
      <c r="J790" s="12"/>
      <c r="K790" s="12"/>
      <c r="L790" s="12"/>
      <c r="M790" s="12"/>
      <c r="N790" s="12"/>
      <c r="O790" s="11" t="s">
        <v>1</v>
      </c>
      <c r="P790" s="11" t="s">
        <v>1</v>
      </c>
      <c r="Q790" s="11" t="s">
        <v>1</v>
      </c>
      <c r="R790" s="11" t="s">
        <v>1</v>
      </c>
      <c r="S790" s="11" t="s">
        <v>1</v>
      </c>
      <c r="T790" s="11" t="s">
        <v>1</v>
      </c>
      <c r="U790" s="11" t="s">
        <v>304</v>
      </c>
      <c r="V790" s="21" t="s">
        <v>1</v>
      </c>
    </row>
    <row r="791" spans="1:22" x14ac:dyDescent="0.2">
      <c r="A791" s="27" t="s">
        <v>33</v>
      </c>
      <c r="B791" s="13" t="s">
        <v>1097</v>
      </c>
      <c r="C791" s="14">
        <v>23</v>
      </c>
      <c r="D791" s="14"/>
      <c r="E791" s="14">
        <v>22</v>
      </c>
      <c r="F791" s="14">
        <v>24</v>
      </c>
      <c r="G791" s="14">
        <v>25</v>
      </c>
      <c r="H791" s="14">
        <v>27</v>
      </c>
      <c r="I791" s="14">
        <v>23</v>
      </c>
      <c r="J791" s="14">
        <v>24</v>
      </c>
      <c r="K791" s="14">
        <v>23</v>
      </c>
      <c r="L791" s="14">
        <v>23</v>
      </c>
      <c r="M791" s="14"/>
      <c r="N791" s="14"/>
      <c r="O791" s="13" t="s">
        <v>1</v>
      </c>
      <c r="P791" s="13" t="s">
        <v>1</v>
      </c>
      <c r="Q791" s="13" t="s">
        <v>1</v>
      </c>
      <c r="R791" s="13" t="s">
        <v>1</v>
      </c>
      <c r="S791" s="13" t="s">
        <v>1</v>
      </c>
      <c r="T791" s="13" t="s">
        <v>1</v>
      </c>
      <c r="U791" s="13" t="s">
        <v>304</v>
      </c>
      <c r="V791" s="22" t="s">
        <v>1</v>
      </c>
    </row>
    <row r="792" spans="1:22" x14ac:dyDescent="0.2">
      <c r="A792" s="25" t="s">
        <v>33</v>
      </c>
      <c r="B792" s="11" t="s">
        <v>1098</v>
      </c>
      <c r="C792" s="12">
        <v>13</v>
      </c>
      <c r="D792" s="12">
        <v>12</v>
      </c>
      <c r="E792" s="12">
        <v>14</v>
      </c>
      <c r="F792" s="12">
        <v>14</v>
      </c>
      <c r="G792" s="12">
        <v>14</v>
      </c>
      <c r="H792" s="12">
        <v>15</v>
      </c>
      <c r="I792" s="12">
        <v>12</v>
      </c>
      <c r="J792" s="12">
        <v>13</v>
      </c>
      <c r="K792" s="12">
        <v>13</v>
      </c>
      <c r="L792" s="12">
        <v>13</v>
      </c>
      <c r="M792" s="12"/>
      <c r="N792" s="12"/>
      <c r="O792" s="11" t="s">
        <v>1</v>
      </c>
      <c r="P792" s="11" t="s">
        <v>1</v>
      </c>
      <c r="Q792" s="11" t="s">
        <v>1</v>
      </c>
      <c r="R792" s="11" t="s">
        <v>1</v>
      </c>
      <c r="S792" s="11" t="s">
        <v>1</v>
      </c>
      <c r="T792" s="11" t="s">
        <v>1</v>
      </c>
      <c r="U792" s="11" t="s">
        <v>304</v>
      </c>
      <c r="V792" s="21" t="s">
        <v>1</v>
      </c>
    </row>
    <row r="793" spans="1:22" x14ac:dyDescent="0.2">
      <c r="A793" s="27" t="s">
        <v>33</v>
      </c>
      <c r="B793" s="13" t="s">
        <v>1099</v>
      </c>
      <c r="C793" s="14">
        <v>9</v>
      </c>
      <c r="D793" s="14">
        <v>8</v>
      </c>
      <c r="E793" s="14">
        <v>9</v>
      </c>
      <c r="F793" s="14">
        <v>10</v>
      </c>
      <c r="G793" s="14">
        <v>9</v>
      </c>
      <c r="H793" s="14"/>
      <c r="I793" s="14">
        <v>10</v>
      </c>
      <c r="J793" s="14">
        <v>9</v>
      </c>
      <c r="K793" s="14">
        <v>10</v>
      </c>
      <c r="L793" s="14">
        <v>10</v>
      </c>
      <c r="M793" s="14"/>
      <c r="N793" s="14"/>
      <c r="O793" s="13" t="s">
        <v>1</v>
      </c>
      <c r="P793" s="13" t="s">
        <v>1</v>
      </c>
      <c r="Q793" s="13" t="s">
        <v>1</v>
      </c>
      <c r="R793" s="13" t="s">
        <v>1</v>
      </c>
      <c r="S793" s="13" t="s">
        <v>1</v>
      </c>
      <c r="T793" s="13" t="s">
        <v>1</v>
      </c>
      <c r="U793" s="13" t="s">
        <v>304</v>
      </c>
      <c r="V793" s="22" t="s">
        <v>1</v>
      </c>
    </row>
    <row r="794" spans="1:22" x14ac:dyDescent="0.2">
      <c r="A794" s="25" t="s">
        <v>33</v>
      </c>
      <c r="B794" s="11" t="s">
        <v>1100</v>
      </c>
      <c r="C794" s="12">
        <v>26</v>
      </c>
      <c r="D794" s="12"/>
      <c r="E794" s="12">
        <v>25</v>
      </c>
      <c r="F794" s="12">
        <v>27</v>
      </c>
      <c r="G794" s="12">
        <v>28</v>
      </c>
      <c r="H794" s="12">
        <v>30</v>
      </c>
      <c r="I794" s="12">
        <v>26</v>
      </c>
      <c r="J794" s="12">
        <v>27</v>
      </c>
      <c r="K794" s="12">
        <v>26</v>
      </c>
      <c r="L794" s="12">
        <v>26</v>
      </c>
      <c r="M794" s="12"/>
      <c r="N794" s="12"/>
      <c r="O794" s="11" t="s">
        <v>1</v>
      </c>
      <c r="P794" s="11" t="s">
        <v>1</v>
      </c>
      <c r="Q794" s="11" t="s">
        <v>1</v>
      </c>
      <c r="R794" s="11" t="s">
        <v>1</v>
      </c>
      <c r="S794" s="11" t="s">
        <v>1</v>
      </c>
      <c r="T794" s="11" t="s">
        <v>1</v>
      </c>
      <c r="U794" s="11" t="s">
        <v>304</v>
      </c>
      <c r="V794" s="21" t="s">
        <v>1</v>
      </c>
    </row>
    <row r="795" spans="1:22" x14ac:dyDescent="0.2">
      <c r="A795" s="27" t="s">
        <v>33</v>
      </c>
      <c r="B795" s="13" t="s">
        <v>1101</v>
      </c>
      <c r="C795" s="14">
        <v>33</v>
      </c>
      <c r="D795" s="14"/>
      <c r="E795" s="14">
        <v>30</v>
      </c>
      <c r="F795" s="14">
        <v>32</v>
      </c>
      <c r="G795" s="14">
        <v>33</v>
      </c>
      <c r="H795" s="14">
        <v>35</v>
      </c>
      <c r="I795" s="14">
        <v>32</v>
      </c>
      <c r="J795" s="14">
        <v>32</v>
      </c>
      <c r="K795" s="14">
        <v>31</v>
      </c>
      <c r="L795" s="14">
        <v>31</v>
      </c>
      <c r="M795" s="14"/>
      <c r="N795" s="14"/>
      <c r="O795" s="13" t="s">
        <v>1</v>
      </c>
      <c r="P795" s="13" t="s">
        <v>1</v>
      </c>
      <c r="Q795" s="13" t="s">
        <v>1</v>
      </c>
      <c r="R795" s="13" t="s">
        <v>1</v>
      </c>
      <c r="S795" s="13" t="s">
        <v>1</v>
      </c>
      <c r="T795" s="13" t="s">
        <v>1</v>
      </c>
      <c r="U795" s="13" t="s">
        <v>304</v>
      </c>
      <c r="V795" s="22" t="s">
        <v>1</v>
      </c>
    </row>
    <row r="796" spans="1:22" x14ac:dyDescent="0.2">
      <c r="A796" s="25" t="s">
        <v>33</v>
      </c>
      <c r="B796" s="11" t="s">
        <v>1103</v>
      </c>
      <c r="C796" s="12"/>
      <c r="D796" s="12"/>
      <c r="E796" s="12"/>
      <c r="F796" s="12"/>
      <c r="G796" s="12"/>
      <c r="H796" s="12"/>
      <c r="I796" s="12"/>
      <c r="J796" s="12">
        <v>18</v>
      </c>
      <c r="K796" s="12">
        <v>18</v>
      </c>
      <c r="L796" s="12">
        <v>19</v>
      </c>
      <c r="M796" s="12"/>
      <c r="N796" s="12"/>
      <c r="O796" s="11" t="s">
        <v>1</v>
      </c>
      <c r="P796" s="11" t="s">
        <v>1</v>
      </c>
      <c r="Q796" s="11" t="s">
        <v>1</v>
      </c>
      <c r="R796" s="11" t="s">
        <v>1</v>
      </c>
      <c r="S796" s="11" t="s">
        <v>1</v>
      </c>
      <c r="T796" s="11" t="s">
        <v>1</v>
      </c>
      <c r="U796" s="11" t="s">
        <v>304</v>
      </c>
      <c r="V796" s="21" t="s">
        <v>1</v>
      </c>
    </row>
    <row r="797" spans="1:22" x14ac:dyDescent="0.2">
      <c r="A797" s="27" t="s">
        <v>33</v>
      </c>
      <c r="B797" s="13" t="s">
        <v>1104</v>
      </c>
      <c r="C797" s="14">
        <v>29</v>
      </c>
      <c r="D797" s="14">
        <v>27</v>
      </c>
      <c r="E797" s="14"/>
      <c r="F797" s="14"/>
      <c r="G797" s="14"/>
      <c r="H797" s="14">
        <v>14</v>
      </c>
      <c r="I797" s="14"/>
      <c r="J797" s="14">
        <v>21</v>
      </c>
      <c r="K797" s="14">
        <v>19</v>
      </c>
      <c r="L797" s="14"/>
      <c r="M797" s="14"/>
      <c r="N797" s="14"/>
      <c r="O797" s="13" t="s">
        <v>1</v>
      </c>
      <c r="P797" s="13" t="s">
        <v>1</v>
      </c>
      <c r="Q797" s="13" t="s">
        <v>1</v>
      </c>
      <c r="R797" s="13" t="s">
        <v>1</v>
      </c>
      <c r="S797" s="13" t="s">
        <v>1</v>
      </c>
      <c r="T797" s="13" t="s">
        <v>1</v>
      </c>
      <c r="U797" s="13" t="s">
        <v>304</v>
      </c>
      <c r="V797" s="22" t="s">
        <v>1</v>
      </c>
    </row>
    <row r="798" spans="1:22" x14ac:dyDescent="0.2">
      <c r="A798" s="25" t="s">
        <v>33</v>
      </c>
      <c r="B798" s="11" t="s">
        <v>1105</v>
      </c>
      <c r="C798" s="12">
        <v>33</v>
      </c>
      <c r="D798" s="12">
        <v>34</v>
      </c>
      <c r="E798" s="12"/>
      <c r="F798" s="12"/>
      <c r="G798" s="12"/>
      <c r="H798" s="12"/>
      <c r="I798" s="12"/>
      <c r="J798" s="12">
        <v>29</v>
      </c>
      <c r="K798" s="12">
        <v>28</v>
      </c>
      <c r="L798" s="12">
        <v>26</v>
      </c>
      <c r="M798" s="12"/>
      <c r="N798" s="12"/>
      <c r="O798" s="11" t="s">
        <v>1</v>
      </c>
      <c r="P798" s="11" t="s">
        <v>1</v>
      </c>
      <c r="Q798" s="11" t="s">
        <v>1</v>
      </c>
      <c r="R798" s="11" t="s">
        <v>1</v>
      </c>
      <c r="S798" s="11" t="s">
        <v>1</v>
      </c>
      <c r="T798" s="11" t="s">
        <v>1</v>
      </c>
      <c r="U798" s="11" t="s">
        <v>304</v>
      </c>
      <c r="V798" s="21" t="s">
        <v>1</v>
      </c>
    </row>
    <row r="799" spans="1:22" x14ac:dyDescent="0.2">
      <c r="A799" s="27" t="s">
        <v>33</v>
      </c>
      <c r="B799" s="13" t="s">
        <v>1106</v>
      </c>
      <c r="C799" s="14"/>
      <c r="D799" s="14"/>
      <c r="E799" s="14"/>
      <c r="F799" s="14"/>
      <c r="G799" s="14"/>
      <c r="H799" s="14"/>
      <c r="I799" s="14"/>
      <c r="J799" s="14">
        <v>16</v>
      </c>
      <c r="K799" s="14">
        <v>14</v>
      </c>
      <c r="L799" s="14">
        <v>17</v>
      </c>
      <c r="M799" s="14"/>
      <c r="N799" s="14"/>
      <c r="O799" s="13" t="s">
        <v>1</v>
      </c>
      <c r="P799" s="13" t="s">
        <v>1</v>
      </c>
      <c r="Q799" s="13" t="s">
        <v>1</v>
      </c>
      <c r="R799" s="13" t="s">
        <v>1</v>
      </c>
      <c r="S799" s="13" t="s">
        <v>1</v>
      </c>
      <c r="T799" s="13" t="s">
        <v>1</v>
      </c>
      <c r="U799" s="13" t="s">
        <v>304</v>
      </c>
      <c r="V799" s="22" t="s">
        <v>1</v>
      </c>
    </row>
    <row r="800" spans="1:22" x14ac:dyDescent="0.2">
      <c r="A800" s="25" t="s">
        <v>33</v>
      </c>
      <c r="B800" s="11" t="s">
        <v>1107</v>
      </c>
      <c r="C800" s="12">
        <v>11</v>
      </c>
      <c r="D800" s="12"/>
      <c r="E800" s="12"/>
      <c r="F800" s="12"/>
      <c r="G800" s="12"/>
      <c r="H800" s="12"/>
      <c r="I800" s="12"/>
      <c r="J800" s="12">
        <v>13</v>
      </c>
      <c r="K800" s="12">
        <v>11</v>
      </c>
      <c r="L800" s="12">
        <v>14</v>
      </c>
      <c r="M800" s="12"/>
      <c r="N800" s="12"/>
      <c r="O800" s="11" t="s">
        <v>1</v>
      </c>
      <c r="P800" s="11" t="s">
        <v>1</v>
      </c>
      <c r="Q800" s="11" t="s">
        <v>1</v>
      </c>
      <c r="R800" s="11" t="s">
        <v>1</v>
      </c>
      <c r="S800" s="11" t="s">
        <v>1</v>
      </c>
      <c r="T800" s="11" t="s">
        <v>1</v>
      </c>
      <c r="U800" s="11" t="s">
        <v>304</v>
      </c>
      <c r="V800" s="21" t="s">
        <v>1</v>
      </c>
    </row>
    <row r="801" spans="1:22" x14ac:dyDescent="0.2">
      <c r="A801" s="27" t="s">
        <v>33</v>
      </c>
      <c r="B801" s="13" t="s">
        <v>1108</v>
      </c>
      <c r="C801" s="14">
        <v>16.130515979999998</v>
      </c>
      <c r="D801" s="14">
        <v>14.16197019</v>
      </c>
      <c r="E801" s="14">
        <v>14.4250984</v>
      </c>
      <c r="F801" s="14">
        <v>14.78797879</v>
      </c>
      <c r="G801" s="14">
        <v>14.74747232</v>
      </c>
      <c r="H801" s="14">
        <v>15.06324191</v>
      </c>
      <c r="I801" s="14">
        <v>16.542638239999999</v>
      </c>
      <c r="J801" s="14">
        <v>17.344472060000001</v>
      </c>
      <c r="K801" s="14"/>
      <c r="L801" s="14"/>
      <c r="M801" s="14"/>
      <c r="N801" s="14"/>
      <c r="O801" s="13" t="s">
        <v>1</v>
      </c>
      <c r="P801" s="13" t="s">
        <v>1</v>
      </c>
      <c r="Q801" s="13" t="s">
        <v>1</v>
      </c>
      <c r="R801" s="13" t="s">
        <v>1</v>
      </c>
      <c r="S801" s="13" t="s">
        <v>1</v>
      </c>
      <c r="T801" s="13" t="s">
        <v>1</v>
      </c>
      <c r="U801" s="13" t="s">
        <v>304</v>
      </c>
      <c r="V801" s="22" t="s">
        <v>1</v>
      </c>
    </row>
    <row r="802" spans="1:22" x14ac:dyDescent="0.2">
      <c r="A802" s="25" t="s">
        <v>34</v>
      </c>
      <c r="B802" s="11" t="s">
        <v>1109</v>
      </c>
      <c r="C802" s="12"/>
      <c r="D802" s="12"/>
      <c r="E802" s="12"/>
      <c r="F802" s="12"/>
      <c r="G802" s="12"/>
      <c r="H802" s="12"/>
      <c r="I802" s="12"/>
      <c r="J802" s="12"/>
      <c r="K802" s="12"/>
      <c r="L802" s="12"/>
      <c r="M802" s="12"/>
      <c r="N802" s="12"/>
      <c r="O802" s="11" t="s">
        <v>1</v>
      </c>
      <c r="P802" s="11" t="s">
        <v>1</v>
      </c>
      <c r="Q802" s="11" t="s">
        <v>1</v>
      </c>
      <c r="R802" s="11" t="s">
        <v>1</v>
      </c>
      <c r="S802" s="11" t="s">
        <v>1</v>
      </c>
      <c r="T802" s="11" t="s">
        <v>1</v>
      </c>
      <c r="U802" s="11" t="s">
        <v>302</v>
      </c>
      <c r="V802" s="21" t="s">
        <v>1</v>
      </c>
    </row>
    <row r="803" spans="1:22" x14ac:dyDescent="0.2">
      <c r="A803" s="27" t="s">
        <v>34</v>
      </c>
      <c r="B803" s="13" t="s">
        <v>1110</v>
      </c>
      <c r="C803" s="14"/>
      <c r="D803" s="14"/>
      <c r="E803" s="14"/>
      <c r="F803" s="14"/>
      <c r="G803" s="14"/>
      <c r="H803" s="14"/>
      <c r="I803" s="14"/>
      <c r="J803" s="14"/>
      <c r="K803" s="14"/>
      <c r="L803" s="14"/>
      <c r="M803" s="14"/>
      <c r="N803" s="14"/>
      <c r="O803" s="13" t="s">
        <v>1</v>
      </c>
      <c r="P803" s="13" t="s">
        <v>1</v>
      </c>
      <c r="Q803" s="13" t="s">
        <v>1</v>
      </c>
      <c r="R803" s="13" t="s">
        <v>1</v>
      </c>
      <c r="S803" s="13" t="s">
        <v>1</v>
      </c>
      <c r="T803" s="13" t="s">
        <v>1</v>
      </c>
      <c r="U803" s="13" t="s">
        <v>302</v>
      </c>
      <c r="V803" s="22" t="s">
        <v>1</v>
      </c>
    </row>
    <row r="804" spans="1:22" x14ac:dyDescent="0.2">
      <c r="A804" s="25" t="s">
        <v>34</v>
      </c>
      <c r="B804" s="11" t="s">
        <v>1092</v>
      </c>
      <c r="C804" s="12"/>
      <c r="D804" s="12"/>
      <c r="E804" s="12"/>
      <c r="F804" s="12"/>
      <c r="G804" s="12"/>
      <c r="H804" s="12"/>
      <c r="I804" s="12"/>
      <c r="J804" s="12"/>
      <c r="K804" s="12"/>
      <c r="L804" s="12"/>
      <c r="M804" s="12"/>
      <c r="N804" s="12"/>
      <c r="O804" s="11"/>
      <c r="P804" s="11"/>
      <c r="Q804" s="11"/>
      <c r="R804" s="11"/>
      <c r="S804" s="11"/>
      <c r="T804" s="11"/>
      <c r="U804" s="11"/>
      <c r="V804" s="21"/>
    </row>
    <row r="805" spans="1:22" x14ac:dyDescent="0.2">
      <c r="A805" s="27" t="s">
        <v>34</v>
      </c>
      <c r="B805" s="13" t="s">
        <v>1093</v>
      </c>
      <c r="C805" s="14"/>
      <c r="D805" s="14"/>
      <c r="E805" s="14"/>
      <c r="F805" s="14"/>
      <c r="G805" s="14"/>
      <c r="H805" s="14"/>
      <c r="I805" s="14"/>
      <c r="J805" s="14"/>
      <c r="K805" s="14"/>
      <c r="L805" s="14"/>
      <c r="M805" s="14"/>
      <c r="N805" s="14"/>
      <c r="O805" s="13"/>
      <c r="P805" s="13"/>
      <c r="Q805" s="13"/>
      <c r="R805" s="13"/>
      <c r="S805" s="13"/>
      <c r="T805" s="13"/>
      <c r="U805" s="13"/>
      <c r="V805" s="22"/>
    </row>
    <row r="806" spans="1:22" x14ac:dyDescent="0.2">
      <c r="A806" s="25" t="s">
        <v>34</v>
      </c>
      <c r="B806" s="11" t="s">
        <v>1094</v>
      </c>
      <c r="C806" s="12"/>
      <c r="D806" s="12"/>
      <c r="E806" s="12"/>
      <c r="F806" s="12"/>
      <c r="G806" s="12"/>
      <c r="H806" s="12"/>
      <c r="I806" s="12"/>
      <c r="J806" s="12"/>
      <c r="K806" s="12"/>
      <c r="L806" s="12"/>
      <c r="M806" s="12"/>
      <c r="N806" s="12"/>
      <c r="O806" s="11"/>
      <c r="P806" s="11"/>
      <c r="Q806" s="11"/>
      <c r="R806" s="11"/>
      <c r="S806" s="11"/>
      <c r="T806" s="11"/>
      <c r="U806" s="11"/>
      <c r="V806" s="21"/>
    </row>
    <row r="807" spans="1:22" x14ac:dyDescent="0.2">
      <c r="A807" s="27" t="s">
        <v>34</v>
      </c>
      <c r="B807" s="13" t="s">
        <v>1095</v>
      </c>
      <c r="C807" s="14"/>
      <c r="D807" s="14"/>
      <c r="E807" s="14"/>
      <c r="F807" s="14"/>
      <c r="G807" s="14"/>
      <c r="H807" s="14"/>
      <c r="I807" s="14"/>
      <c r="J807" s="14"/>
      <c r="K807" s="14"/>
      <c r="L807" s="14"/>
      <c r="M807" s="14"/>
      <c r="N807" s="14"/>
      <c r="O807" s="13"/>
      <c r="P807" s="13"/>
      <c r="Q807" s="13"/>
      <c r="R807" s="13"/>
      <c r="S807" s="13"/>
      <c r="T807" s="13"/>
      <c r="U807" s="13"/>
      <c r="V807" s="22"/>
    </row>
    <row r="808" spans="1:22" x14ac:dyDescent="0.2">
      <c r="A808" s="25" t="s">
        <v>34</v>
      </c>
      <c r="B808" s="11" t="s">
        <v>1088</v>
      </c>
      <c r="C808" s="12"/>
      <c r="D808" s="12">
        <v>10.88983</v>
      </c>
      <c r="E808" s="12">
        <v>10.88921</v>
      </c>
      <c r="F808" s="12">
        <v>12.05705</v>
      </c>
      <c r="G808" s="12">
        <v>12.34421</v>
      </c>
      <c r="H808" s="12">
        <v>13.664820000000001</v>
      </c>
      <c r="I808" s="12"/>
      <c r="J808" s="12"/>
      <c r="K808" s="12"/>
      <c r="L808" s="12"/>
      <c r="M808" s="12"/>
      <c r="N808" s="12"/>
      <c r="O808" s="11" t="s">
        <v>1</v>
      </c>
      <c r="P808" s="11" t="s">
        <v>1</v>
      </c>
      <c r="Q808" s="11" t="s">
        <v>1</v>
      </c>
      <c r="R808" s="11" t="s">
        <v>1</v>
      </c>
      <c r="S808" s="11" t="s">
        <v>1</v>
      </c>
      <c r="T808" s="11" t="s">
        <v>1</v>
      </c>
      <c r="U808" s="11" t="s">
        <v>302</v>
      </c>
      <c r="V808" s="21" t="s">
        <v>1</v>
      </c>
    </row>
    <row r="809" spans="1:22" x14ac:dyDescent="0.2">
      <c r="A809" s="27" t="s">
        <v>34</v>
      </c>
      <c r="B809" s="13" t="s">
        <v>1089</v>
      </c>
      <c r="C809" s="14"/>
      <c r="D809" s="14">
        <v>1.2241200000000001</v>
      </c>
      <c r="E809" s="14">
        <v>1.0627599999999999</v>
      </c>
      <c r="F809" s="14">
        <v>1.1832199999999999</v>
      </c>
      <c r="G809" s="14">
        <v>1.2085600000000001</v>
      </c>
      <c r="H809" s="14">
        <v>1.59226</v>
      </c>
      <c r="I809" s="14"/>
      <c r="J809" s="14"/>
      <c r="K809" s="14"/>
      <c r="L809" s="14"/>
      <c r="M809" s="14"/>
      <c r="N809" s="14"/>
      <c r="O809" s="13" t="s">
        <v>1</v>
      </c>
      <c r="P809" s="13" t="s">
        <v>1</v>
      </c>
      <c r="Q809" s="13" t="s">
        <v>1</v>
      </c>
      <c r="R809" s="13" t="s">
        <v>1</v>
      </c>
      <c r="S809" s="13" t="s">
        <v>1</v>
      </c>
      <c r="T809" s="13" t="s">
        <v>1</v>
      </c>
      <c r="U809" s="13" t="s">
        <v>302</v>
      </c>
      <c r="V809" s="22" t="s">
        <v>1</v>
      </c>
    </row>
    <row r="810" spans="1:22" x14ac:dyDescent="0.2">
      <c r="A810" s="25" t="s">
        <v>34</v>
      </c>
      <c r="B810" s="11" t="s">
        <v>1090</v>
      </c>
      <c r="C810" s="12"/>
      <c r="D810" s="12">
        <v>26.681349999999998</v>
      </c>
      <c r="E810" s="12">
        <v>25.206589999999998</v>
      </c>
      <c r="F810" s="12">
        <v>26.547450000000001</v>
      </c>
      <c r="G810" s="12">
        <v>27.21284</v>
      </c>
      <c r="H810" s="12">
        <v>28.401160000000001</v>
      </c>
      <c r="I810" s="12"/>
      <c r="J810" s="12"/>
      <c r="K810" s="12"/>
      <c r="L810" s="12"/>
      <c r="M810" s="12"/>
      <c r="N810" s="12"/>
      <c r="O810" s="11" t="s">
        <v>1</v>
      </c>
      <c r="P810" s="11" t="s">
        <v>1</v>
      </c>
      <c r="Q810" s="11" t="s">
        <v>1</v>
      </c>
      <c r="R810" s="11" t="s">
        <v>1</v>
      </c>
      <c r="S810" s="11" t="s">
        <v>1</v>
      </c>
      <c r="T810" s="11" t="s">
        <v>1</v>
      </c>
      <c r="U810" s="11" t="s">
        <v>302</v>
      </c>
      <c r="V810" s="21" t="s">
        <v>1</v>
      </c>
    </row>
    <row r="811" spans="1:22" x14ac:dyDescent="0.2">
      <c r="A811" s="27" t="s">
        <v>34</v>
      </c>
      <c r="B811" s="13" t="s">
        <v>1091</v>
      </c>
      <c r="C811" s="14"/>
      <c r="D811" s="14">
        <v>34.91827</v>
      </c>
      <c r="E811" s="14">
        <v>36.985199999999999</v>
      </c>
      <c r="F811" s="14">
        <v>36.962539999999997</v>
      </c>
      <c r="G811" s="14">
        <v>38.732500000000002</v>
      </c>
      <c r="H811" s="14">
        <v>41.352939999999997</v>
      </c>
      <c r="I811" s="14"/>
      <c r="J811" s="14"/>
      <c r="K811" s="14"/>
      <c r="L811" s="14"/>
      <c r="M811" s="14"/>
      <c r="N811" s="14"/>
      <c r="O811" s="13" t="s">
        <v>1</v>
      </c>
      <c r="P811" s="13" t="s">
        <v>1</v>
      </c>
      <c r="Q811" s="13" t="s">
        <v>1</v>
      </c>
      <c r="R811" s="13" t="s">
        <v>1</v>
      </c>
      <c r="S811" s="13" t="s">
        <v>1</v>
      </c>
      <c r="T811" s="13" t="s">
        <v>1</v>
      </c>
      <c r="U811" s="13" t="s">
        <v>302</v>
      </c>
      <c r="V811" s="22" t="s">
        <v>1</v>
      </c>
    </row>
    <row r="812" spans="1:22" x14ac:dyDescent="0.2">
      <c r="A812" s="25" t="s">
        <v>34</v>
      </c>
      <c r="B812" s="11" t="s">
        <v>1096</v>
      </c>
      <c r="C812" s="12"/>
      <c r="D812" s="12">
        <v>24.02844</v>
      </c>
      <c r="E812" s="12">
        <v>26.096</v>
      </c>
      <c r="F812" s="12">
        <v>24.90549</v>
      </c>
      <c r="G812" s="12">
        <v>26.388280000000002</v>
      </c>
      <c r="H812" s="12">
        <v>27.688120000000001</v>
      </c>
      <c r="I812" s="12"/>
      <c r="J812" s="12"/>
      <c r="K812" s="12"/>
      <c r="L812" s="12"/>
      <c r="M812" s="12"/>
      <c r="N812" s="12"/>
      <c r="O812" s="11" t="s">
        <v>1</v>
      </c>
      <c r="P812" s="11" t="s">
        <v>1</v>
      </c>
      <c r="Q812" s="11" t="s">
        <v>1</v>
      </c>
      <c r="R812" s="11" t="s">
        <v>1</v>
      </c>
      <c r="S812" s="11" t="s">
        <v>1</v>
      </c>
      <c r="T812" s="11" t="s">
        <v>1</v>
      </c>
      <c r="U812" s="11" t="s">
        <v>302</v>
      </c>
      <c r="V812" s="21" t="s">
        <v>1</v>
      </c>
    </row>
    <row r="813" spans="1:22" x14ac:dyDescent="0.2">
      <c r="A813" s="27" t="s">
        <v>34</v>
      </c>
      <c r="B813" s="13" t="s">
        <v>293</v>
      </c>
      <c r="C813" s="14"/>
      <c r="D813" s="14"/>
      <c r="E813" s="14"/>
      <c r="F813" s="14"/>
      <c r="G813" s="14"/>
      <c r="H813" s="14"/>
      <c r="I813" s="14"/>
      <c r="J813" s="14"/>
      <c r="K813" s="14"/>
      <c r="L813" s="14"/>
      <c r="M813" s="14"/>
      <c r="N813" s="14"/>
      <c r="O813" s="13" t="s">
        <v>1</v>
      </c>
      <c r="P813" s="13" t="s">
        <v>1</v>
      </c>
      <c r="Q813" s="13" t="s">
        <v>1</v>
      </c>
      <c r="R813" s="13" t="s">
        <v>1</v>
      </c>
      <c r="S813" s="13" t="s">
        <v>1</v>
      </c>
      <c r="T813" s="13" t="s">
        <v>1</v>
      </c>
      <c r="U813" s="13" t="s">
        <v>302</v>
      </c>
      <c r="V813" s="22" t="s">
        <v>1</v>
      </c>
    </row>
    <row r="814" spans="1:22" x14ac:dyDescent="0.2">
      <c r="A814" s="25" t="s">
        <v>34</v>
      </c>
      <c r="B814" s="11" t="s">
        <v>308</v>
      </c>
      <c r="C814" s="12"/>
      <c r="D814" s="12">
        <v>274.13</v>
      </c>
      <c r="E814" s="12">
        <v>313.755</v>
      </c>
      <c r="F814" s="12">
        <v>463.81700000000001</v>
      </c>
      <c r="G814" s="12">
        <v>82.988</v>
      </c>
      <c r="H814" s="12">
        <v>8.7210000000000001</v>
      </c>
      <c r="I814" s="12">
        <v>234.24600000000001</v>
      </c>
      <c r="J814" s="12">
        <v>359.15199999999999</v>
      </c>
      <c r="K814" s="12">
        <v>253.881</v>
      </c>
      <c r="L814" s="12">
        <v>208.96100000000001</v>
      </c>
      <c r="M814" s="12">
        <v>60.143999999999998</v>
      </c>
      <c r="N814" s="12"/>
      <c r="O814" s="11" t="s">
        <v>1</v>
      </c>
      <c r="P814" s="11" t="s">
        <v>1</v>
      </c>
      <c r="Q814" s="11" t="s">
        <v>1</v>
      </c>
      <c r="R814" s="11" t="s">
        <v>1</v>
      </c>
      <c r="S814" s="11" t="s">
        <v>1</v>
      </c>
      <c r="T814" s="11" t="s">
        <v>1</v>
      </c>
      <c r="U814" s="11" t="s">
        <v>302</v>
      </c>
      <c r="V814" s="21" t="s">
        <v>1</v>
      </c>
    </row>
    <row r="815" spans="1:22" x14ac:dyDescent="0.2">
      <c r="A815" s="27" t="s">
        <v>34</v>
      </c>
      <c r="B815" s="13" t="s">
        <v>1102</v>
      </c>
      <c r="C815" s="14"/>
      <c r="D815" s="14">
        <v>62.823740000000001</v>
      </c>
      <c r="E815" s="14">
        <v>63.254550000000002</v>
      </c>
      <c r="F815" s="14">
        <v>64.693200000000004</v>
      </c>
      <c r="G815" s="14">
        <v>67.153890000000004</v>
      </c>
      <c r="H815" s="14">
        <v>71.346360000000004</v>
      </c>
      <c r="I815" s="14"/>
      <c r="J815" s="14"/>
      <c r="K815" s="14"/>
      <c r="L815" s="14"/>
      <c r="M815" s="14"/>
      <c r="N815" s="14"/>
      <c r="O815" s="13" t="s">
        <v>1</v>
      </c>
      <c r="P815" s="13" t="s">
        <v>1</v>
      </c>
      <c r="Q815" s="13" t="s">
        <v>1</v>
      </c>
      <c r="R815" s="13" t="s">
        <v>1</v>
      </c>
      <c r="S815" s="13" t="s">
        <v>1</v>
      </c>
      <c r="T815" s="13" t="s">
        <v>1</v>
      </c>
      <c r="U815" s="13" t="s">
        <v>302</v>
      </c>
      <c r="V815" s="22" t="s">
        <v>1</v>
      </c>
    </row>
    <row r="816" spans="1:22" x14ac:dyDescent="0.2">
      <c r="A816" s="25" t="s">
        <v>34</v>
      </c>
      <c r="B816" s="11" t="s">
        <v>1097</v>
      </c>
      <c r="C816" s="12"/>
      <c r="D816" s="12"/>
      <c r="E816" s="12"/>
      <c r="F816" s="12"/>
      <c r="G816" s="12"/>
      <c r="H816" s="12">
        <v>41</v>
      </c>
      <c r="I816" s="12">
        <v>41</v>
      </c>
      <c r="J816" s="12">
        <v>41</v>
      </c>
      <c r="K816" s="12">
        <v>42</v>
      </c>
      <c r="L816" s="12">
        <v>43</v>
      </c>
      <c r="M816" s="12"/>
      <c r="N816" s="12"/>
      <c r="O816" s="11" t="s">
        <v>1</v>
      </c>
      <c r="P816" s="11" t="s">
        <v>1</v>
      </c>
      <c r="Q816" s="11" t="s">
        <v>1</v>
      </c>
      <c r="R816" s="11" t="s">
        <v>1</v>
      </c>
      <c r="S816" s="11" t="s">
        <v>1</v>
      </c>
      <c r="T816" s="11" t="s">
        <v>1</v>
      </c>
      <c r="U816" s="11" t="s">
        <v>302</v>
      </c>
      <c r="V816" s="21" t="s">
        <v>1</v>
      </c>
    </row>
    <row r="817" spans="1:22" x14ac:dyDescent="0.2">
      <c r="A817" s="27" t="s">
        <v>34</v>
      </c>
      <c r="B817" s="13" t="s">
        <v>1098</v>
      </c>
      <c r="C817" s="14"/>
      <c r="D817" s="14"/>
      <c r="E817" s="14"/>
      <c r="F817" s="14"/>
      <c r="G817" s="14"/>
      <c r="H817" s="14">
        <v>79</v>
      </c>
      <c r="I817" s="14">
        <v>77</v>
      </c>
      <c r="J817" s="14">
        <v>74</v>
      </c>
      <c r="K817" s="14">
        <v>75</v>
      </c>
      <c r="L817" s="14">
        <v>77</v>
      </c>
      <c r="M817" s="14"/>
      <c r="N817" s="14"/>
      <c r="O817" s="13" t="s">
        <v>1</v>
      </c>
      <c r="P817" s="13" t="s">
        <v>1</v>
      </c>
      <c r="Q817" s="13" t="s">
        <v>1</v>
      </c>
      <c r="R817" s="13" t="s">
        <v>1</v>
      </c>
      <c r="S817" s="13" t="s">
        <v>1</v>
      </c>
      <c r="T817" s="13" t="s">
        <v>1</v>
      </c>
      <c r="U817" s="13" t="s">
        <v>302</v>
      </c>
      <c r="V817" s="22" t="s">
        <v>1</v>
      </c>
    </row>
    <row r="818" spans="1:22" x14ac:dyDescent="0.2">
      <c r="A818" s="25" t="s">
        <v>34</v>
      </c>
      <c r="B818" s="11" t="s">
        <v>1099</v>
      </c>
      <c r="C818" s="12"/>
      <c r="D818" s="12"/>
      <c r="E818" s="12"/>
      <c r="F818" s="12"/>
      <c r="G818" s="12"/>
      <c r="H818" s="12"/>
      <c r="I818" s="12">
        <v>35</v>
      </c>
      <c r="J818" s="12">
        <v>35</v>
      </c>
      <c r="K818" s="12">
        <v>33</v>
      </c>
      <c r="L818" s="12">
        <v>35</v>
      </c>
      <c r="M818" s="12"/>
      <c r="N818" s="12"/>
      <c r="O818" s="11" t="s">
        <v>1</v>
      </c>
      <c r="P818" s="11" t="s">
        <v>1</v>
      </c>
      <c r="Q818" s="11" t="s">
        <v>1</v>
      </c>
      <c r="R818" s="11" t="s">
        <v>1</v>
      </c>
      <c r="S818" s="11" t="s">
        <v>1</v>
      </c>
      <c r="T818" s="11" t="s">
        <v>1</v>
      </c>
      <c r="U818" s="11" t="s">
        <v>302</v>
      </c>
      <c r="V818" s="21" t="s">
        <v>1</v>
      </c>
    </row>
    <row r="819" spans="1:22" x14ac:dyDescent="0.2">
      <c r="A819" s="27" t="s">
        <v>34</v>
      </c>
      <c r="B819" s="13" t="s">
        <v>1100</v>
      </c>
      <c r="C819" s="14"/>
      <c r="D819" s="14"/>
      <c r="E819" s="14"/>
      <c r="F819" s="14"/>
      <c r="G819" s="14"/>
      <c r="H819" s="14">
        <v>48</v>
      </c>
      <c r="I819" s="14">
        <v>50</v>
      </c>
      <c r="J819" s="14">
        <v>50</v>
      </c>
      <c r="K819" s="14">
        <v>51</v>
      </c>
      <c r="L819" s="14"/>
      <c r="M819" s="14"/>
      <c r="N819" s="14"/>
      <c r="O819" s="13" t="s">
        <v>1</v>
      </c>
      <c r="P819" s="13" t="s">
        <v>1</v>
      </c>
      <c r="Q819" s="13" t="s">
        <v>1</v>
      </c>
      <c r="R819" s="13" t="s">
        <v>1</v>
      </c>
      <c r="S819" s="13" t="s">
        <v>1</v>
      </c>
      <c r="T819" s="13" t="s">
        <v>1</v>
      </c>
      <c r="U819" s="13" t="s">
        <v>302</v>
      </c>
      <c r="V819" s="22" t="s">
        <v>1</v>
      </c>
    </row>
    <row r="820" spans="1:22" x14ac:dyDescent="0.2">
      <c r="A820" s="25" t="s">
        <v>34</v>
      </c>
      <c r="B820" s="11" t="s">
        <v>1101</v>
      </c>
      <c r="C820" s="12"/>
      <c r="D820" s="12"/>
      <c r="E820" s="12"/>
      <c r="F820" s="12"/>
      <c r="G820" s="12"/>
      <c r="H820" s="12">
        <v>56</v>
      </c>
      <c r="I820" s="12">
        <v>59</v>
      </c>
      <c r="J820" s="12">
        <v>59</v>
      </c>
      <c r="K820" s="12">
        <v>59</v>
      </c>
      <c r="L820" s="12"/>
      <c r="M820" s="12"/>
      <c r="N820" s="12"/>
      <c r="O820" s="11" t="s">
        <v>1</v>
      </c>
      <c r="P820" s="11" t="s">
        <v>1</v>
      </c>
      <c r="Q820" s="11" t="s">
        <v>1</v>
      </c>
      <c r="R820" s="11" t="s">
        <v>1</v>
      </c>
      <c r="S820" s="11" t="s">
        <v>1</v>
      </c>
      <c r="T820" s="11" t="s">
        <v>1</v>
      </c>
      <c r="U820" s="11" t="s">
        <v>302</v>
      </c>
      <c r="V820" s="21" t="s">
        <v>1</v>
      </c>
    </row>
    <row r="821" spans="1:22" x14ac:dyDescent="0.2">
      <c r="A821" s="27" t="s">
        <v>34</v>
      </c>
      <c r="B821" s="13" t="s">
        <v>1103</v>
      </c>
      <c r="C821" s="14"/>
      <c r="D821" s="14">
        <v>30</v>
      </c>
      <c r="E821" s="14">
        <v>31</v>
      </c>
      <c r="F821" s="14">
        <v>33</v>
      </c>
      <c r="G821" s="14"/>
      <c r="H821" s="14">
        <v>30</v>
      </c>
      <c r="I821" s="14">
        <v>30</v>
      </c>
      <c r="J821" s="14">
        <v>30</v>
      </c>
      <c r="K821" s="14">
        <v>27</v>
      </c>
      <c r="L821" s="14">
        <v>26</v>
      </c>
      <c r="M821" s="14">
        <v>25</v>
      </c>
      <c r="N821" s="14"/>
      <c r="O821" s="13" t="s">
        <v>1</v>
      </c>
      <c r="P821" s="13" t="s">
        <v>1</v>
      </c>
      <c r="Q821" s="13" t="s">
        <v>1</v>
      </c>
      <c r="R821" s="13" t="s">
        <v>1</v>
      </c>
      <c r="S821" s="13" t="s">
        <v>1</v>
      </c>
      <c r="T821" s="13" t="s">
        <v>1</v>
      </c>
      <c r="U821" s="13" t="s">
        <v>302</v>
      </c>
      <c r="V821" s="22" t="s">
        <v>1</v>
      </c>
    </row>
    <row r="822" spans="1:22" x14ac:dyDescent="0.2">
      <c r="A822" s="25" t="s">
        <v>34</v>
      </c>
      <c r="B822" s="11" t="s">
        <v>1104</v>
      </c>
      <c r="C822" s="12"/>
      <c r="D822" s="12"/>
      <c r="E822" s="12"/>
      <c r="F822" s="12"/>
      <c r="G822" s="12"/>
      <c r="H822" s="12"/>
      <c r="I822" s="12"/>
      <c r="J822" s="12">
        <v>20</v>
      </c>
      <c r="K822" s="12"/>
      <c r="L822" s="12"/>
      <c r="M822" s="12"/>
      <c r="N822" s="12"/>
      <c r="O822" s="11" t="s">
        <v>1</v>
      </c>
      <c r="P822" s="11" t="s">
        <v>1</v>
      </c>
      <c r="Q822" s="11" t="s">
        <v>1</v>
      </c>
      <c r="R822" s="11" t="s">
        <v>1</v>
      </c>
      <c r="S822" s="11" t="s">
        <v>1</v>
      </c>
      <c r="T822" s="11" t="s">
        <v>1</v>
      </c>
      <c r="U822" s="11" t="s">
        <v>302</v>
      </c>
      <c r="V822" s="21" t="s">
        <v>1</v>
      </c>
    </row>
    <row r="823" spans="1:22" x14ac:dyDescent="0.2">
      <c r="A823" s="27" t="s">
        <v>34</v>
      </c>
      <c r="B823" s="13" t="s">
        <v>1105</v>
      </c>
      <c r="C823" s="14"/>
      <c r="D823" s="14"/>
      <c r="E823" s="14"/>
      <c r="F823" s="14">
        <v>35</v>
      </c>
      <c r="G823" s="14"/>
      <c r="H823" s="14">
        <v>32</v>
      </c>
      <c r="I823" s="14">
        <v>31</v>
      </c>
      <c r="J823" s="14">
        <v>31</v>
      </c>
      <c r="K823" s="14">
        <v>35</v>
      </c>
      <c r="L823" s="14">
        <v>33</v>
      </c>
      <c r="M823" s="14"/>
      <c r="N823" s="14"/>
      <c r="O823" s="13" t="s">
        <v>1</v>
      </c>
      <c r="P823" s="13" t="s">
        <v>1</v>
      </c>
      <c r="Q823" s="13" t="s">
        <v>1</v>
      </c>
      <c r="R823" s="13" t="s">
        <v>1</v>
      </c>
      <c r="S823" s="13" t="s">
        <v>1</v>
      </c>
      <c r="T823" s="13" t="s">
        <v>1</v>
      </c>
      <c r="U823" s="13" t="s">
        <v>302</v>
      </c>
      <c r="V823" s="22" t="s">
        <v>1</v>
      </c>
    </row>
    <row r="824" spans="1:22" x14ac:dyDescent="0.2">
      <c r="A824" s="25" t="s">
        <v>34</v>
      </c>
      <c r="B824" s="11" t="s">
        <v>1106</v>
      </c>
      <c r="C824" s="12"/>
      <c r="D824" s="12">
        <v>25</v>
      </c>
      <c r="E824" s="12">
        <v>25</v>
      </c>
      <c r="F824" s="12">
        <v>26</v>
      </c>
      <c r="G824" s="12"/>
      <c r="H824" s="12">
        <v>31</v>
      </c>
      <c r="I824" s="12">
        <v>32</v>
      </c>
      <c r="J824" s="12">
        <v>32</v>
      </c>
      <c r="K824" s="12">
        <v>28</v>
      </c>
      <c r="L824" s="12">
        <v>27</v>
      </c>
      <c r="M824" s="12">
        <v>29</v>
      </c>
      <c r="N824" s="12"/>
      <c r="O824" s="11" t="s">
        <v>1</v>
      </c>
      <c r="P824" s="11" t="s">
        <v>1</v>
      </c>
      <c r="Q824" s="11" t="s">
        <v>1</v>
      </c>
      <c r="R824" s="11" t="s">
        <v>1</v>
      </c>
      <c r="S824" s="11" t="s">
        <v>1</v>
      </c>
      <c r="T824" s="11" t="s">
        <v>1</v>
      </c>
      <c r="U824" s="11" t="s">
        <v>302</v>
      </c>
      <c r="V824" s="21" t="s">
        <v>1</v>
      </c>
    </row>
    <row r="825" spans="1:22" x14ac:dyDescent="0.2">
      <c r="A825" s="27" t="s">
        <v>34</v>
      </c>
      <c r="B825" s="13" t="s">
        <v>1107</v>
      </c>
      <c r="C825" s="14"/>
      <c r="D825" s="14">
        <v>21</v>
      </c>
      <c r="E825" s="14">
        <v>21</v>
      </c>
      <c r="F825" s="14">
        <v>21</v>
      </c>
      <c r="G825" s="14"/>
      <c r="H825" s="14">
        <v>32</v>
      </c>
      <c r="I825" s="14">
        <v>33</v>
      </c>
      <c r="J825" s="14">
        <v>33</v>
      </c>
      <c r="K825" s="14">
        <v>30</v>
      </c>
      <c r="L825" s="14">
        <v>29</v>
      </c>
      <c r="M825" s="14">
        <v>33</v>
      </c>
      <c r="N825" s="14"/>
      <c r="O825" s="13" t="s">
        <v>1</v>
      </c>
      <c r="P825" s="13" t="s">
        <v>1</v>
      </c>
      <c r="Q825" s="13" t="s">
        <v>1</v>
      </c>
      <c r="R825" s="13" t="s">
        <v>1</v>
      </c>
      <c r="S825" s="13" t="s">
        <v>1</v>
      </c>
      <c r="T825" s="13" t="s">
        <v>1</v>
      </c>
      <c r="U825" s="13" t="s">
        <v>302</v>
      </c>
      <c r="V825" s="22" t="s">
        <v>1</v>
      </c>
    </row>
    <row r="826" spans="1:22" x14ac:dyDescent="0.2">
      <c r="A826" s="25" t="s">
        <v>34</v>
      </c>
      <c r="B826" s="11" t="s">
        <v>1108</v>
      </c>
      <c r="C826" s="12">
        <v>10.977172149999999</v>
      </c>
      <c r="D826" s="12">
        <v>9.8097254100000004</v>
      </c>
      <c r="E826" s="12">
        <v>10.388039790000001</v>
      </c>
      <c r="F826" s="12">
        <v>10.177384529999999</v>
      </c>
      <c r="G826" s="12">
        <v>10.83677172</v>
      </c>
      <c r="H826" s="12">
        <v>11.001625689999999</v>
      </c>
      <c r="I826" s="12">
        <v>9.9846541900000005</v>
      </c>
      <c r="J826" s="12">
        <v>10.569709039999999</v>
      </c>
      <c r="K826" s="12">
        <v>11.06599941</v>
      </c>
      <c r="L826" s="12">
        <v>11.17992184</v>
      </c>
      <c r="M826" s="12"/>
      <c r="N826" s="12"/>
      <c r="O826" s="11" t="s">
        <v>1</v>
      </c>
      <c r="P826" s="11" t="s">
        <v>1</v>
      </c>
      <c r="Q826" s="11" t="s">
        <v>1</v>
      </c>
      <c r="R826" s="11" t="s">
        <v>1</v>
      </c>
      <c r="S826" s="11" t="s">
        <v>1</v>
      </c>
      <c r="T826" s="11" t="s">
        <v>1</v>
      </c>
      <c r="U826" s="11" t="s">
        <v>302</v>
      </c>
      <c r="V826" s="21" t="s">
        <v>1</v>
      </c>
    </row>
    <row r="827" spans="1:22" x14ac:dyDescent="0.2">
      <c r="A827" s="27" t="s">
        <v>35</v>
      </c>
      <c r="B827" s="13" t="s">
        <v>1109</v>
      </c>
      <c r="C827" s="14"/>
      <c r="D827" s="14"/>
      <c r="E827" s="14"/>
      <c r="F827" s="14"/>
      <c r="G827" s="14"/>
      <c r="H827" s="14"/>
      <c r="I827" s="14"/>
      <c r="J827" s="14">
        <v>71.625100000000003</v>
      </c>
      <c r="K827" s="14"/>
      <c r="L827" s="14"/>
      <c r="M827" s="14"/>
      <c r="N827" s="14"/>
      <c r="O827" s="13" t="s">
        <v>1</v>
      </c>
      <c r="P827" s="13" t="s">
        <v>1</v>
      </c>
      <c r="Q827" s="13" t="s">
        <v>1</v>
      </c>
      <c r="R827" s="13" t="s">
        <v>1</v>
      </c>
      <c r="S827" s="13" t="s">
        <v>1</v>
      </c>
      <c r="T827" s="13" t="s">
        <v>1</v>
      </c>
      <c r="U827" s="13" t="s">
        <v>305</v>
      </c>
      <c r="V827" s="22" t="s">
        <v>1</v>
      </c>
    </row>
    <row r="828" spans="1:22" x14ac:dyDescent="0.2">
      <c r="A828" s="25" t="s">
        <v>35</v>
      </c>
      <c r="B828" s="11" t="s">
        <v>1110</v>
      </c>
      <c r="C828" s="12"/>
      <c r="D828" s="12"/>
      <c r="E828" s="12"/>
      <c r="F828" s="12"/>
      <c r="G828" s="12"/>
      <c r="H828" s="12"/>
      <c r="I828" s="12"/>
      <c r="J828" s="12">
        <v>64.618930000000006</v>
      </c>
      <c r="K828" s="12"/>
      <c r="L828" s="12"/>
      <c r="M828" s="12"/>
      <c r="N828" s="12"/>
      <c r="O828" s="11" t="s">
        <v>1</v>
      </c>
      <c r="P828" s="11" t="s">
        <v>1</v>
      </c>
      <c r="Q828" s="11" t="s">
        <v>1</v>
      </c>
      <c r="R828" s="11" t="s">
        <v>1</v>
      </c>
      <c r="S828" s="11" t="s">
        <v>1</v>
      </c>
      <c r="T828" s="11" t="s">
        <v>1</v>
      </c>
      <c r="U828" s="11" t="s">
        <v>305</v>
      </c>
      <c r="V828" s="21" t="s">
        <v>1</v>
      </c>
    </row>
    <row r="829" spans="1:22" x14ac:dyDescent="0.2">
      <c r="A829" s="27" t="s">
        <v>35</v>
      </c>
      <c r="B829" s="13" t="s">
        <v>1092</v>
      </c>
      <c r="C829" s="14">
        <v>15.508290000000001</v>
      </c>
      <c r="D829" s="14">
        <v>15.644360000000001</v>
      </c>
      <c r="E829" s="14">
        <v>15.07147</v>
      </c>
      <c r="F829" s="14"/>
      <c r="G829" s="14">
        <v>13.695690000000001</v>
      </c>
      <c r="H829" s="14">
        <v>14.547980000000001</v>
      </c>
      <c r="I829" s="14">
        <v>14.678140000000001</v>
      </c>
      <c r="J829" s="14">
        <v>14.963150000000001</v>
      </c>
      <c r="K829" s="14"/>
      <c r="L829" s="14"/>
      <c r="M829" s="14"/>
      <c r="N829" s="14"/>
      <c r="O829" s="13" t="s">
        <v>1</v>
      </c>
      <c r="P829" s="13" t="s">
        <v>1</v>
      </c>
      <c r="Q829" s="13" t="s">
        <v>1</v>
      </c>
      <c r="R829" s="13" t="s">
        <v>1</v>
      </c>
      <c r="S829" s="13" t="s">
        <v>1</v>
      </c>
      <c r="T829" s="13" t="s">
        <v>1</v>
      </c>
      <c r="U829" s="13" t="s">
        <v>305</v>
      </c>
      <c r="V829" s="22" t="s">
        <v>1</v>
      </c>
    </row>
    <row r="830" spans="1:22" x14ac:dyDescent="0.2">
      <c r="A830" s="25" t="s">
        <v>35</v>
      </c>
      <c r="B830" s="11" t="s">
        <v>1093</v>
      </c>
      <c r="C830" s="12">
        <v>0.62009999999999998</v>
      </c>
      <c r="D830" s="12">
        <v>0.59467000000000003</v>
      </c>
      <c r="E830" s="12">
        <v>0.67339000000000004</v>
      </c>
      <c r="F830" s="12"/>
      <c r="G830" s="12">
        <v>2.3622100000000001</v>
      </c>
      <c r="H830" s="12">
        <v>1.91353</v>
      </c>
      <c r="I830" s="12">
        <v>1.8004100000000001</v>
      </c>
      <c r="J830" s="12"/>
      <c r="K830" s="12"/>
      <c r="L830" s="12"/>
      <c r="M830" s="12"/>
      <c r="N830" s="12"/>
      <c r="O830" s="11" t="s">
        <v>1</v>
      </c>
      <c r="P830" s="11" t="s">
        <v>1</v>
      </c>
      <c r="Q830" s="11" t="s">
        <v>1</v>
      </c>
      <c r="R830" s="11" t="s">
        <v>1</v>
      </c>
      <c r="S830" s="11" t="s">
        <v>1</v>
      </c>
      <c r="T830" s="11" t="s">
        <v>1</v>
      </c>
      <c r="U830" s="11" t="s">
        <v>305</v>
      </c>
      <c r="V830" s="21" t="s">
        <v>1</v>
      </c>
    </row>
    <row r="831" spans="1:22" x14ac:dyDescent="0.2">
      <c r="A831" s="27" t="s">
        <v>35</v>
      </c>
      <c r="B831" s="13" t="s">
        <v>1094</v>
      </c>
      <c r="C831" s="14">
        <v>48.362920000000003</v>
      </c>
      <c r="D831" s="14">
        <v>47.687109999999997</v>
      </c>
      <c r="E831" s="14">
        <v>44.863790000000002</v>
      </c>
      <c r="F831" s="14"/>
      <c r="G831" s="14">
        <v>41.54157</v>
      </c>
      <c r="H831" s="14">
        <v>41.543599999999998</v>
      </c>
      <c r="I831" s="14">
        <v>42.624270000000003</v>
      </c>
      <c r="J831" s="14">
        <v>42.459870000000002</v>
      </c>
      <c r="K831" s="14"/>
      <c r="L831" s="14"/>
      <c r="M831" s="14"/>
      <c r="N831" s="14"/>
      <c r="O831" s="13" t="s">
        <v>1</v>
      </c>
      <c r="P831" s="13" t="s">
        <v>1</v>
      </c>
      <c r="Q831" s="13" t="s">
        <v>1</v>
      </c>
      <c r="R831" s="13" t="s">
        <v>1</v>
      </c>
      <c r="S831" s="13" t="s">
        <v>1</v>
      </c>
      <c r="T831" s="13" t="s">
        <v>1</v>
      </c>
      <c r="U831" s="13" t="s">
        <v>305</v>
      </c>
      <c r="V831" s="22" t="s">
        <v>1</v>
      </c>
    </row>
    <row r="832" spans="1:22" x14ac:dyDescent="0.2">
      <c r="A832" s="25" t="s">
        <v>35</v>
      </c>
      <c r="B832" s="11" t="s">
        <v>1095</v>
      </c>
      <c r="C832" s="12">
        <v>26.02938</v>
      </c>
      <c r="D832" s="12">
        <v>26.521750000000001</v>
      </c>
      <c r="E832" s="12">
        <v>25.44867</v>
      </c>
      <c r="F832" s="12"/>
      <c r="G832" s="12">
        <v>27.742319999999999</v>
      </c>
      <c r="H832" s="12">
        <v>27.286100000000001</v>
      </c>
      <c r="I832" s="12">
        <v>28.008089999999999</v>
      </c>
      <c r="J832" s="12">
        <v>28.79157</v>
      </c>
      <c r="K832" s="12"/>
      <c r="L832" s="12"/>
      <c r="M832" s="12"/>
      <c r="N832" s="12"/>
      <c r="O832" s="11" t="s">
        <v>1</v>
      </c>
      <c r="P832" s="11" t="s">
        <v>1</v>
      </c>
      <c r="Q832" s="11" t="s">
        <v>1</v>
      </c>
      <c r="R832" s="11" t="s">
        <v>1</v>
      </c>
      <c r="S832" s="11" t="s">
        <v>1</v>
      </c>
      <c r="T832" s="11" t="s">
        <v>1</v>
      </c>
      <c r="U832" s="11" t="s">
        <v>305</v>
      </c>
      <c r="V832" s="21" t="s">
        <v>1</v>
      </c>
    </row>
    <row r="833" spans="1:22" x14ac:dyDescent="0.2">
      <c r="A833" s="27" t="s">
        <v>35</v>
      </c>
      <c r="B833" s="13" t="s">
        <v>1088</v>
      </c>
      <c r="C833" s="14">
        <v>14.784039999999999</v>
      </c>
      <c r="D833" s="14">
        <v>14.829359999999999</v>
      </c>
      <c r="E833" s="14">
        <v>14.18248</v>
      </c>
      <c r="F833" s="14"/>
      <c r="G833" s="14">
        <v>12.784079999999999</v>
      </c>
      <c r="H833" s="14">
        <v>13.70157</v>
      </c>
      <c r="I833" s="14">
        <v>13.88452</v>
      </c>
      <c r="J833" s="14">
        <v>13.9612</v>
      </c>
      <c r="K833" s="14"/>
      <c r="L833" s="14"/>
      <c r="M833" s="14"/>
      <c r="N833" s="14"/>
      <c r="O833" s="13" t="s">
        <v>1</v>
      </c>
      <c r="P833" s="13" t="s">
        <v>1</v>
      </c>
      <c r="Q833" s="13" t="s">
        <v>1</v>
      </c>
      <c r="R833" s="13" t="s">
        <v>1</v>
      </c>
      <c r="S833" s="13" t="s">
        <v>1</v>
      </c>
      <c r="T833" s="13" t="s">
        <v>1</v>
      </c>
      <c r="U833" s="13" t="s">
        <v>305</v>
      </c>
      <c r="V833" s="22" t="s">
        <v>1</v>
      </c>
    </row>
    <row r="834" spans="1:22" x14ac:dyDescent="0.2">
      <c r="A834" s="25" t="s">
        <v>35</v>
      </c>
      <c r="B834" s="11" t="s">
        <v>1089</v>
      </c>
      <c r="C834" s="12">
        <v>0.68976999999999999</v>
      </c>
      <c r="D834" s="12">
        <v>0.65624000000000005</v>
      </c>
      <c r="E834" s="12">
        <v>0.70869000000000004</v>
      </c>
      <c r="F834" s="12"/>
      <c r="G834" s="12">
        <v>2.2025999999999999</v>
      </c>
      <c r="H834" s="12">
        <v>1.8472500000000001</v>
      </c>
      <c r="I834" s="12">
        <v>1.7552000000000001</v>
      </c>
      <c r="J834" s="12"/>
      <c r="K834" s="12"/>
      <c r="L834" s="12"/>
      <c r="M834" s="12"/>
      <c r="N834" s="12"/>
      <c r="O834" s="11" t="s">
        <v>1</v>
      </c>
      <c r="P834" s="11" t="s">
        <v>1</v>
      </c>
      <c r="Q834" s="11" t="s">
        <v>1</v>
      </c>
      <c r="R834" s="11" t="s">
        <v>1</v>
      </c>
      <c r="S834" s="11" t="s">
        <v>1</v>
      </c>
      <c r="T834" s="11" t="s">
        <v>1</v>
      </c>
      <c r="U834" s="11" t="s">
        <v>305</v>
      </c>
      <c r="V834" s="21" t="s">
        <v>1</v>
      </c>
    </row>
    <row r="835" spans="1:22" x14ac:dyDescent="0.2">
      <c r="A835" s="27" t="s">
        <v>35</v>
      </c>
      <c r="B835" s="13" t="s">
        <v>1090</v>
      </c>
      <c r="C835" s="14">
        <v>49.043170000000003</v>
      </c>
      <c r="D835" s="14">
        <v>47.945770000000003</v>
      </c>
      <c r="E835" s="14">
        <v>44.445680000000003</v>
      </c>
      <c r="F835" s="14"/>
      <c r="G835" s="14">
        <v>41.761110000000002</v>
      </c>
      <c r="H835" s="14">
        <v>42.460059999999999</v>
      </c>
      <c r="I835" s="14">
        <v>43.6768</v>
      </c>
      <c r="J835" s="14">
        <v>42.599930000000001</v>
      </c>
      <c r="K835" s="14"/>
      <c r="L835" s="14"/>
      <c r="M835" s="14"/>
      <c r="N835" s="14"/>
      <c r="O835" s="13" t="s">
        <v>1</v>
      </c>
      <c r="P835" s="13" t="s">
        <v>1</v>
      </c>
      <c r="Q835" s="13" t="s">
        <v>1</v>
      </c>
      <c r="R835" s="13" t="s">
        <v>1</v>
      </c>
      <c r="S835" s="13" t="s">
        <v>1</v>
      </c>
      <c r="T835" s="13" t="s">
        <v>1</v>
      </c>
      <c r="U835" s="13" t="s">
        <v>305</v>
      </c>
      <c r="V835" s="22" t="s">
        <v>1</v>
      </c>
    </row>
    <row r="836" spans="1:22" x14ac:dyDescent="0.2">
      <c r="A836" s="25" t="s">
        <v>35</v>
      </c>
      <c r="B836" s="11" t="s">
        <v>1091</v>
      </c>
      <c r="C836" s="12">
        <v>25.259530000000002</v>
      </c>
      <c r="D836" s="12">
        <v>25.49625</v>
      </c>
      <c r="E836" s="12">
        <v>24.320530000000002</v>
      </c>
      <c r="F836" s="12"/>
      <c r="G836" s="12">
        <v>26.037790000000001</v>
      </c>
      <c r="H836" s="12">
        <v>26.03539</v>
      </c>
      <c r="I836" s="12">
        <v>26.799330000000001</v>
      </c>
      <c r="J836" s="12">
        <v>26.99605</v>
      </c>
      <c r="K836" s="12"/>
      <c r="L836" s="12"/>
      <c r="M836" s="12"/>
      <c r="N836" s="12"/>
      <c r="O836" s="11" t="s">
        <v>1</v>
      </c>
      <c r="P836" s="11" t="s">
        <v>1</v>
      </c>
      <c r="Q836" s="11" t="s">
        <v>1</v>
      </c>
      <c r="R836" s="11" t="s">
        <v>1</v>
      </c>
      <c r="S836" s="11" t="s">
        <v>1</v>
      </c>
      <c r="T836" s="11" t="s">
        <v>1</v>
      </c>
      <c r="U836" s="11" t="s">
        <v>305</v>
      </c>
      <c r="V836" s="21" t="s">
        <v>1</v>
      </c>
    </row>
    <row r="837" spans="1:22" x14ac:dyDescent="0.2">
      <c r="A837" s="27" t="s">
        <v>35</v>
      </c>
      <c r="B837" s="13" t="s">
        <v>1096</v>
      </c>
      <c r="C837" s="14">
        <v>10.475490000000001</v>
      </c>
      <c r="D837" s="14">
        <v>10.666880000000001</v>
      </c>
      <c r="E837" s="14">
        <v>10.13804</v>
      </c>
      <c r="F837" s="14"/>
      <c r="G837" s="14">
        <v>13.25371</v>
      </c>
      <c r="H837" s="14">
        <v>12.33381</v>
      </c>
      <c r="I837" s="14">
        <v>12.914809999999999</v>
      </c>
      <c r="J837" s="14">
        <v>13.03485</v>
      </c>
      <c r="K837" s="14"/>
      <c r="L837" s="14"/>
      <c r="M837" s="14"/>
      <c r="N837" s="14"/>
      <c r="O837" s="13" t="s">
        <v>1</v>
      </c>
      <c r="P837" s="13" t="s">
        <v>1</v>
      </c>
      <c r="Q837" s="13" t="s">
        <v>1</v>
      </c>
      <c r="R837" s="13" t="s">
        <v>1</v>
      </c>
      <c r="S837" s="13" t="s">
        <v>1</v>
      </c>
      <c r="T837" s="13" t="s">
        <v>1</v>
      </c>
      <c r="U837" s="13" t="s">
        <v>305</v>
      </c>
      <c r="V837" s="22" t="s">
        <v>1</v>
      </c>
    </row>
    <row r="838" spans="1:22" x14ac:dyDescent="0.2">
      <c r="A838" s="25" t="s">
        <v>35</v>
      </c>
      <c r="B838" s="11" t="s">
        <v>293</v>
      </c>
      <c r="C838" s="12"/>
      <c r="D838" s="12"/>
      <c r="E838" s="12"/>
      <c r="F838" s="12"/>
      <c r="G838" s="12"/>
      <c r="H838" s="12"/>
      <c r="I838" s="12"/>
      <c r="J838" s="12"/>
      <c r="K838" s="12"/>
      <c r="L838" s="12"/>
      <c r="M838" s="12"/>
      <c r="N838" s="12"/>
      <c r="O838" s="11" t="s">
        <v>1</v>
      </c>
      <c r="P838" s="11" t="s">
        <v>1</v>
      </c>
      <c r="Q838" s="11" t="s">
        <v>1</v>
      </c>
      <c r="R838" s="11" t="s">
        <v>1</v>
      </c>
      <c r="S838" s="11" t="s">
        <v>1</v>
      </c>
      <c r="T838" s="11" t="s">
        <v>1</v>
      </c>
      <c r="U838" s="11" t="s">
        <v>305</v>
      </c>
      <c r="V838" s="21" t="s">
        <v>1</v>
      </c>
    </row>
    <row r="839" spans="1:22" x14ac:dyDescent="0.2">
      <c r="A839" s="27" t="s">
        <v>35</v>
      </c>
      <c r="B839" s="13" t="s">
        <v>308</v>
      </c>
      <c r="C839" s="14"/>
      <c r="D839" s="14">
        <v>105.634</v>
      </c>
      <c r="E839" s="14">
        <v>101.854</v>
      </c>
      <c r="F839" s="14">
        <v>52.1</v>
      </c>
      <c r="G839" s="14">
        <v>26.346</v>
      </c>
      <c r="H839" s="14">
        <v>28.754000000000001</v>
      </c>
      <c r="I839" s="14">
        <v>29.477</v>
      </c>
      <c r="J839" s="14">
        <v>12.946999999999999</v>
      </c>
      <c r="K839" s="14">
        <v>26.218</v>
      </c>
      <c r="L839" s="14">
        <v>13.18</v>
      </c>
      <c r="M839" s="14">
        <v>14.744999999999999</v>
      </c>
      <c r="N839" s="14"/>
      <c r="O839" s="13" t="s">
        <v>1</v>
      </c>
      <c r="P839" s="13" t="s">
        <v>1</v>
      </c>
      <c r="Q839" s="13" t="s">
        <v>1</v>
      </c>
      <c r="R839" s="13" t="s">
        <v>1</v>
      </c>
      <c r="S839" s="13" t="s">
        <v>1</v>
      </c>
      <c r="T839" s="13" t="s">
        <v>1</v>
      </c>
      <c r="U839" s="13" t="s">
        <v>305</v>
      </c>
      <c r="V839" s="22" t="s">
        <v>1</v>
      </c>
    </row>
    <row r="840" spans="1:22" x14ac:dyDescent="0.2">
      <c r="A840" s="25" t="s">
        <v>35</v>
      </c>
      <c r="B840" s="11" t="s">
        <v>1102</v>
      </c>
      <c r="C840" s="12">
        <v>74.99248</v>
      </c>
      <c r="D840" s="12">
        <v>74.098259999999996</v>
      </c>
      <c r="E840" s="12">
        <v>69.474900000000005</v>
      </c>
      <c r="F840" s="12"/>
      <c r="G840" s="12">
        <v>70.001499999999993</v>
      </c>
      <c r="H840" s="12">
        <v>70.342699999999994</v>
      </c>
      <c r="I840" s="12">
        <v>72.23133</v>
      </c>
      <c r="J840" s="12"/>
      <c r="K840" s="12"/>
      <c r="L840" s="12"/>
      <c r="M840" s="12"/>
      <c r="N840" s="12"/>
      <c r="O840" s="11" t="s">
        <v>1</v>
      </c>
      <c r="P840" s="11" t="s">
        <v>1</v>
      </c>
      <c r="Q840" s="11" t="s">
        <v>1</v>
      </c>
      <c r="R840" s="11" t="s">
        <v>1</v>
      </c>
      <c r="S840" s="11" t="s">
        <v>1</v>
      </c>
      <c r="T840" s="11" t="s">
        <v>1</v>
      </c>
      <c r="U840" s="11" t="s">
        <v>305</v>
      </c>
      <c r="V840" s="21" t="s">
        <v>1</v>
      </c>
    </row>
    <row r="841" spans="1:22" x14ac:dyDescent="0.2">
      <c r="A841" s="27" t="s">
        <v>35</v>
      </c>
      <c r="B841" s="13" t="s">
        <v>1097</v>
      </c>
      <c r="C841" s="14">
        <v>37</v>
      </c>
      <c r="D841" s="14">
        <v>37</v>
      </c>
      <c r="E841" s="14">
        <v>36</v>
      </c>
      <c r="F841" s="14">
        <v>36</v>
      </c>
      <c r="G841" s="14">
        <v>36</v>
      </c>
      <c r="H841" s="14">
        <v>35</v>
      </c>
      <c r="I841" s="14">
        <v>36</v>
      </c>
      <c r="J841" s="14">
        <v>38</v>
      </c>
      <c r="K841" s="14">
        <v>39</v>
      </c>
      <c r="L841" s="14">
        <v>38</v>
      </c>
      <c r="M841" s="14">
        <v>39</v>
      </c>
      <c r="N841" s="14"/>
      <c r="O841" s="13" t="s">
        <v>1</v>
      </c>
      <c r="P841" s="13" t="s">
        <v>1</v>
      </c>
      <c r="Q841" s="13" t="s">
        <v>1</v>
      </c>
      <c r="R841" s="13" t="s">
        <v>1</v>
      </c>
      <c r="S841" s="13" t="s">
        <v>1</v>
      </c>
      <c r="T841" s="13" t="s">
        <v>1</v>
      </c>
      <c r="U841" s="13" t="s">
        <v>305</v>
      </c>
      <c r="V841" s="22" t="s">
        <v>1</v>
      </c>
    </row>
    <row r="842" spans="1:22" x14ac:dyDescent="0.2">
      <c r="A842" s="25" t="s">
        <v>35</v>
      </c>
      <c r="B842" s="11" t="s">
        <v>1098</v>
      </c>
      <c r="C842" s="12">
        <v>99</v>
      </c>
      <c r="D842" s="12">
        <v>98</v>
      </c>
      <c r="E842" s="12">
        <v>97</v>
      </c>
      <c r="F842" s="12">
        <v>97</v>
      </c>
      <c r="G842" s="12">
        <v>97</v>
      </c>
      <c r="H842" s="12"/>
      <c r="I842" s="12">
        <v>97</v>
      </c>
      <c r="J842" s="12"/>
      <c r="K842" s="12">
        <v>95</v>
      </c>
      <c r="L842" s="12">
        <v>95</v>
      </c>
      <c r="M842" s="12">
        <v>95</v>
      </c>
      <c r="N842" s="12"/>
      <c r="O842" s="11" t="s">
        <v>1</v>
      </c>
      <c r="P842" s="11" t="s">
        <v>1</v>
      </c>
      <c r="Q842" s="11" t="s">
        <v>1</v>
      </c>
      <c r="R842" s="11" t="s">
        <v>1</v>
      </c>
      <c r="S842" s="11" t="s">
        <v>1</v>
      </c>
      <c r="T842" s="11" t="s">
        <v>1</v>
      </c>
      <c r="U842" s="11" t="s">
        <v>305</v>
      </c>
      <c r="V842" s="21" t="s">
        <v>1</v>
      </c>
    </row>
    <row r="843" spans="1:22" x14ac:dyDescent="0.2">
      <c r="A843" s="27" t="s">
        <v>35</v>
      </c>
      <c r="B843" s="13" t="s">
        <v>1099</v>
      </c>
      <c r="C843" s="14">
        <v>16</v>
      </c>
      <c r="D843" s="14">
        <v>16</v>
      </c>
      <c r="E843" s="14">
        <v>17</v>
      </c>
      <c r="F843" s="14">
        <v>17</v>
      </c>
      <c r="G843" s="14">
        <v>17</v>
      </c>
      <c r="H843" s="14">
        <v>18</v>
      </c>
      <c r="I843" s="14">
        <v>18</v>
      </c>
      <c r="J843" s="14">
        <v>20</v>
      </c>
      <c r="K843" s="14"/>
      <c r="L843" s="14">
        <v>22</v>
      </c>
      <c r="M843" s="14">
        <v>23</v>
      </c>
      <c r="N843" s="14"/>
      <c r="O843" s="13" t="s">
        <v>1</v>
      </c>
      <c r="P843" s="13" t="s">
        <v>1</v>
      </c>
      <c r="Q843" s="13" t="s">
        <v>1</v>
      </c>
      <c r="R843" s="13" t="s">
        <v>1</v>
      </c>
      <c r="S843" s="13" t="s">
        <v>1</v>
      </c>
      <c r="T843" s="13" t="s">
        <v>1</v>
      </c>
      <c r="U843" s="13" t="s">
        <v>305</v>
      </c>
      <c r="V843" s="22" t="s">
        <v>1</v>
      </c>
    </row>
    <row r="844" spans="1:22" x14ac:dyDescent="0.2">
      <c r="A844" s="25" t="s">
        <v>35</v>
      </c>
      <c r="B844" s="11" t="s">
        <v>1100</v>
      </c>
      <c r="C844" s="12">
        <v>43</v>
      </c>
      <c r="D844" s="12">
        <v>43</v>
      </c>
      <c r="E844" s="12">
        <v>42</v>
      </c>
      <c r="F844" s="12">
        <v>41</v>
      </c>
      <c r="G844" s="12">
        <v>42</v>
      </c>
      <c r="H844" s="12">
        <v>41</v>
      </c>
      <c r="I844" s="12">
        <v>43</v>
      </c>
      <c r="J844" s="12">
        <v>41</v>
      </c>
      <c r="K844" s="12">
        <v>42</v>
      </c>
      <c r="L844" s="12">
        <v>41</v>
      </c>
      <c r="M844" s="12">
        <v>42</v>
      </c>
      <c r="N844" s="12"/>
      <c r="O844" s="11" t="s">
        <v>1</v>
      </c>
      <c r="P844" s="11" t="s">
        <v>1</v>
      </c>
      <c r="Q844" s="11" t="s">
        <v>1</v>
      </c>
      <c r="R844" s="11" t="s">
        <v>1</v>
      </c>
      <c r="S844" s="11" t="s">
        <v>1</v>
      </c>
      <c r="T844" s="11" t="s">
        <v>1</v>
      </c>
      <c r="U844" s="11" t="s">
        <v>305</v>
      </c>
      <c r="V844" s="21" t="s">
        <v>1</v>
      </c>
    </row>
    <row r="845" spans="1:22" x14ac:dyDescent="0.2">
      <c r="A845" s="27" t="s">
        <v>35</v>
      </c>
      <c r="B845" s="13" t="s">
        <v>1101</v>
      </c>
      <c r="C845" s="14">
        <v>51</v>
      </c>
      <c r="D845" s="14">
        <v>52</v>
      </c>
      <c r="E845" s="14">
        <v>50</v>
      </c>
      <c r="F845" s="14">
        <v>49</v>
      </c>
      <c r="G845" s="14">
        <v>50</v>
      </c>
      <c r="H845" s="14">
        <v>48</v>
      </c>
      <c r="I845" s="14">
        <v>52</v>
      </c>
      <c r="J845" s="14">
        <v>46</v>
      </c>
      <c r="K845" s="14">
        <v>47</v>
      </c>
      <c r="L845" s="14">
        <v>46</v>
      </c>
      <c r="M845" s="14">
        <v>46</v>
      </c>
      <c r="N845" s="14"/>
      <c r="O845" s="13" t="s">
        <v>1</v>
      </c>
      <c r="P845" s="13" t="s">
        <v>1</v>
      </c>
      <c r="Q845" s="13" t="s">
        <v>1</v>
      </c>
      <c r="R845" s="13" t="s">
        <v>1</v>
      </c>
      <c r="S845" s="13" t="s">
        <v>1</v>
      </c>
      <c r="T845" s="13" t="s">
        <v>1</v>
      </c>
      <c r="U845" s="13" t="s">
        <v>305</v>
      </c>
      <c r="V845" s="22" t="s">
        <v>1</v>
      </c>
    </row>
    <row r="846" spans="1:22" x14ac:dyDescent="0.2">
      <c r="A846" s="25" t="s">
        <v>35</v>
      </c>
      <c r="B846" s="11" t="s">
        <v>1103</v>
      </c>
      <c r="C846" s="12">
        <v>12</v>
      </c>
      <c r="D846" s="12">
        <v>13</v>
      </c>
      <c r="E846" s="12">
        <v>13</v>
      </c>
      <c r="F846" s="12">
        <v>14</v>
      </c>
      <c r="G846" s="12">
        <v>16</v>
      </c>
      <c r="H846" s="12">
        <v>14</v>
      </c>
      <c r="I846" s="12">
        <v>15</v>
      </c>
      <c r="J846" s="12"/>
      <c r="K846" s="12">
        <v>14</v>
      </c>
      <c r="L846" s="12">
        <v>15</v>
      </c>
      <c r="M846" s="12">
        <v>15</v>
      </c>
      <c r="N846" s="12"/>
      <c r="O846" s="11" t="s">
        <v>1</v>
      </c>
      <c r="P846" s="11" t="s">
        <v>1</v>
      </c>
      <c r="Q846" s="11" t="s">
        <v>1</v>
      </c>
      <c r="R846" s="11" t="s">
        <v>1</v>
      </c>
      <c r="S846" s="11" t="s">
        <v>1</v>
      </c>
      <c r="T846" s="11" t="s">
        <v>1</v>
      </c>
      <c r="U846" s="11" t="s">
        <v>305</v>
      </c>
      <c r="V846" s="21" t="s">
        <v>1</v>
      </c>
    </row>
    <row r="847" spans="1:22" x14ac:dyDescent="0.2">
      <c r="A847" s="27" t="s">
        <v>35</v>
      </c>
      <c r="B847" s="13" t="s">
        <v>1104</v>
      </c>
      <c r="C847" s="14">
        <v>12</v>
      </c>
      <c r="D847" s="14">
        <v>12</v>
      </c>
      <c r="E847" s="14">
        <v>13</v>
      </c>
      <c r="F847" s="14">
        <v>13</v>
      </c>
      <c r="G847" s="14">
        <v>15</v>
      </c>
      <c r="H847" s="14">
        <v>15</v>
      </c>
      <c r="I847" s="14">
        <v>13</v>
      </c>
      <c r="J847" s="14"/>
      <c r="K847" s="14"/>
      <c r="L847" s="14">
        <v>13</v>
      </c>
      <c r="M847" s="14">
        <v>13</v>
      </c>
      <c r="N847" s="14"/>
      <c r="O847" s="13" t="s">
        <v>1</v>
      </c>
      <c r="P847" s="13" t="s">
        <v>1</v>
      </c>
      <c r="Q847" s="13" t="s">
        <v>1</v>
      </c>
      <c r="R847" s="13" t="s">
        <v>1</v>
      </c>
      <c r="S847" s="13" t="s">
        <v>1</v>
      </c>
      <c r="T847" s="13" t="s">
        <v>1</v>
      </c>
      <c r="U847" s="13" t="s">
        <v>305</v>
      </c>
      <c r="V847" s="22" t="s">
        <v>1</v>
      </c>
    </row>
    <row r="848" spans="1:22" x14ac:dyDescent="0.2">
      <c r="A848" s="25" t="s">
        <v>35</v>
      </c>
      <c r="B848" s="11" t="s">
        <v>1105</v>
      </c>
      <c r="C848" s="12">
        <v>21</v>
      </c>
      <c r="D848" s="12">
        <v>20</v>
      </c>
      <c r="E848" s="12">
        <v>19</v>
      </c>
      <c r="F848" s="12">
        <v>19</v>
      </c>
      <c r="G848" s="12">
        <v>19</v>
      </c>
      <c r="H848" s="12">
        <v>16</v>
      </c>
      <c r="I848" s="12">
        <v>17</v>
      </c>
      <c r="J848" s="12"/>
      <c r="K848" s="12">
        <v>14</v>
      </c>
      <c r="L848" s="12">
        <v>16</v>
      </c>
      <c r="M848" s="12">
        <v>17</v>
      </c>
      <c r="N848" s="12"/>
      <c r="O848" s="11" t="s">
        <v>1</v>
      </c>
      <c r="P848" s="11" t="s">
        <v>1</v>
      </c>
      <c r="Q848" s="11" t="s">
        <v>1</v>
      </c>
      <c r="R848" s="11" t="s">
        <v>1</v>
      </c>
      <c r="S848" s="11" t="s">
        <v>1</v>
      </c>
      <c r="T848" s="11" t="s">
        <v>1</v>
      </c>
      <c r="U848" s="11" t="s">
        <v>305</v>
      </c>
      <c r="V848" s="21" t="s">
        <v>1</v>
      </c>
    </row>
    <row r="849" spans="1:22" x14ac:dyDescent="0.2">
      <c r="A849" s="27" t="s">
        <v>35</v>
      </c>
      <c r="B849" s="13" t="s">
        <v>1106</v>
      </c>
      <c r="C849" s="14">
        <v>12</v>
      </c>
      <c r="D849" s="14">
        <v>13</v>
      </c>
      <c r="E849" s="14">
        <v>12</v>
      </c>
      <c r="F849" s="14">
        <v>15</v>
      </c>
      <c r="G849" s="14">
        <v>17</v>
      </c>
      <c r="H849" s="14">
        <v>15</v>
      </c>
      <c r="I849" s="14">
        <v>15</v>
      </c>
      <c r="J849" s="14"/>
      <c r="K849" s="14">
        <v>14</v>
      </c>
      <c r="L849" s="14">
        <v>15</v>
      </c>
      <c r="M849" s="14">
        <v>15</v>
      </c>
      <c r="N849" s="14"/>
      <c r="O849" s="13" t="s">
        <v>1</v>
      </c>
      <c r="P849" s="13" t="s">
        <v>1</v>
      </c>
      <c r="Q849" s="13" t="s">
        <v>1</v>
      </c>
      <c r="R849" s="13" t="s">
        <v>1</v>
      </c>
      <c r="S849" s="13" t="s">
        <v>1</v>
      </c>
      <c r="T849" s="13" t="s">
        <v>1</v>
      </c>
      <c r="U849" s="13" t="s">
        <v>305</v>
      </c>
      <c r="V849" s="22" t="s">
        <v>1</v>
      </c>
    </row>
    <row r="850" spans="1:22" x14ac:dyDescent="0.2">
      <c r="A850" s="25" t="s">
        <v>35</v>
      </c>
      <c r="B850" s="11" t="s">
        <v>1107</v>
      </c>
      <c r="C850" s="12">
        <v>11</v>
      </c>
      <c r="D850" s="12">
        <v>12</v>
      </c>
      <c r="E850" s="12">
        <v>11</v>
      </c>
      <c r="F850" s="12">
        <v>16</v>
      </c>
      <c r="G850" s="12">
        <v>17</v>
      </c>
      <c r="H850" s="12">
        <v>17</v>
      </c>
      <c r="I850" s="12">
        <v>17</v>
      </c>
      <c r="J850" s="12"/>
      <c r="K850" s="12">
        <v>14</v>
      </c>
      <c r="L850" s="12">
        <v>15</v>
      </c>
      <c r="M850" s="12">
        <v>15</v>
      </c>
      <c r="N850" s="12"/>
      <c r="O850" s="11" t="s">
        <v>1</v>
      </c>
      <c r="P850" s="11" t="s">
        <v>1</v>
      </c>
      <c r="Q850" s="11" t="s">
        <v>1</v>
      </c>
      <c r="R850" s="11" t="s">
        <v>1</v>
      </c>
      <c r="S850" s="11" t="s">
        <v>1</v>
      </c>
      <c r="T850" s="11" t="s">
        <v>1</v>
      </c>
      <c r="U850" s="11" t="s">
        <v>305</v>
      </c>
      <c r="V850" s="21" t="s">
        <v>1</v>
      </c>
    </row>
    <row r="851" spans="1:22" x14ac:dyDescent="0.2">
      <c r="A851" s="27" t="s">
        <v>35</v>
      </c>
      <c r="B851" s="13" t="s">
        <v>1108</v>
      </c>
      <c r="C851" s="14">
        <v>13.31061783</v>
      </c>
      <c r="D851" s="14">
        <v>11.057786520000001</v>
      </c>
      <c r="E851" s="14">
        <v>10.53748506</v>
      </c>
      <c r="F851" s="14">
        <v>11.15812785</v>
      </c>
      <c r="G851" s="14">
        <v>11.38058994</v>
      </c>
      <c r="H851" s="14">
        <v>11.285301459999999</v>
      </c>
      <c r="I851" s="14">
        <v>10.83552375</v>
      </c>
      <c r="J851" s="14">
        <v>10.75348778</v>
      </c>
      <c r="K851" s="14">
        <v>10.3363487</v>
      </c>
      <c r="L851" s="14">
        <v>9.8772930799999994</v>
      </c>
      <c r="M851" s="14">
        <v>10.230449480000001</v>
      </c>
      <c r="N851" s="14"/>
      <c r="O851" s="13" t="s">
        <v>1</v>
      </c>
      <c r="P851" s="13" t="s">
        <v>1</v>
      </c>
      <c r="Q851" s="13" t="s">
        <v>1</v>
      </c>
      <c r="R851" s="13" t="s">
        <v>1</v>
      </c>
      <c r="S851" s="13" t="s">
        <v>1</v>
      </c>
      <c r="T851" s="13" t="s">
        <v>1</v>
      </c>
      <c r="U851" s="13" t="s">
        <v>305</v>
      </c>
      <c r="V851" s="22" t="s">
        <v>1</v>
      </c>
    </row>
    <row r="852" spans="1:22" x14ac:dyDescent="0.2">
      <c r="A852" s="25" t="s">
        <v>36</v>
      </c>
      <c r="B852" s="11" t="s">
        <v>1109</v>
      </c>
      <c r="C852" s="12"/>
      <c r="D852" s="12"/>
      <c r="E852" s="12"/>
      <c r="F852" s="12">
        <v>69.702290000000005</v>
      </c>
      <c r="G852" s="12">
        <v>73.350089999999994</v>
      </c>
      <c r="H852" s="12">
        <v>76.934240000000003</v>
      </c>
      <c r="I852" s="12">
        <v>77.922210000000007</v>
      </c>
      <c r="J852" s="12">
        <v>74.147599999999997</v>
      </c>
      <c r="K852" s="12"/>
      <c r="L852" s="12"/>
      <c r="M852" s="12"/>
      <c r="N852" s="12"/>
      <c r="O852" s="11" t="s">
        <v>1</v>
      </c>
      <c r="P852" s="11" t="s">
        <v>1</v>
      </c>
      <c r="Q852" s="11" t="s">
        <v>1</v>
      </c>
      <c r="R852" s="11" t="s">
        <v>1</v>
      </c>
      <c r="S852" s="11" t="s">
        <v>1</v>
      </c>
      <c r="T852" s="11" t="s">
        <v>1</v>
      </c>
      <c r="U852" s="11" t="s">
        <v>294</v>
      </c>
      <c r="V852" s="21" t="s">
        <v>1</v>
      </c>
    </row>
    <row r="853" spans="1:22" x14ac:dyDescent="0.2">
      <c r="A853" s="27" t="s">
        <v>36</v>
      </c>
      <c r="B853" s="13" t="s">
        <v>1110</v>
      </c>
      <c r="C853" s="14"/>
      <c r="D853" s="14"/>
      <c r="E853" s="14"/>
      <c r="F853" s="14">
        <v>64.422049999999999</v>
      </c>
      <c r="G853" s="14">
        <v>61.180059999999997</v>
      </c>
      <c r="H853" s="14">
        <v>65.786900000000003</v>
      </c>
      <c r="I853" s="14">
        <v>66.438069999999996</v>
      </c>
      <c r="J853" s="14">
        <v>65.732299999999995</v>
      </c>
      <c r="K853" s="14"/>
      <c r="L853" s="14"/>
      <c r="M853" s="14"/>
      <c r="N853" s="14"/>
      <c r="O853" s="13" t="s">
        <v>1</v>
      </c>
      <c r="P853" s="13" t="s">
        <v>1</v>
      </c>
      <c r="Q853" s="13" t="s">
        <v>1</v>
      </c>
      <c r="R853" s="13" t="s">
        <v>1</v>
      </c>
      <c r="S853" s="13" t="s">
        <v>1</v>
      </c>
      <c r="T853" s="13" t="s">
        <v>1</v>
      </c>
      <c r="U853" s="13" t="s">
        <v>294</v>
      </c>
      <c r="V853" s="22" t="s">
        <v>1</v>
      </c>
    </row>
    <row r="854" spans="1:22" x14ac:dyDescent="0.2">
      <c r="A854" s="25" t="s">
        <v>36</v>
      </c>
      <c r="B854" s="11" t="s">
        <v>1092</v>
      </c>
      <c r="C854" s="12"/>
      <c r="D854" s="12"/>
      <c r="E854" s="12"/>
      <c r="F854" s="12">
        <v>9.4402299999999997</v>
      </c>
      <c r="G854" s="12">
        <v>9.3363600000000009</v>
      </c>
      <c r="H854" s="12">
        <v>9.9289400000000008</v>
      </c>
      <c r="I854" s="12">
        <v>9.9953800000000008</v>
      </c>
      <c r="J854" s="12">
        <v>9.9720800000000001</v>
      </c>
      <c r="K854" s="12"/>
      <c r="L854" s="12"/>
      <c r="M854" s="12"/>
      <c r="N854" s="12"/>
      <c r="O854" s="11" t="s">
        <v>1</v>
      </c>
      <c r="P854" s="11" t="s">
        <v>1</v>
      </c>
      <c r="Q854" s="11" t="s">
        <v>1</v>
      </c>
      <c r="R854" s="11" t="s">
        <v>1</v>
      </c>
      <c r="S854" s="11" t="s">
        <v>1</v>
      </c>
      <c r="T854" s="11" t="s">
        <v>1</v>
      </c>
      <c r="U854" s="11" t="s">
        <v>294</v>
      </c>
      <c r="V854" s="21" t="s">
        <v>1</v>
      </c>
    </row>
    <row r="855" spans="1:22" x14ac:dyDescent="0.2">
      <c r="A855" s="27" t="s">
        <v>36</v>
      </c>
      <c r="B855" s="13" t="s">
        <v>1093</v>
      </c>
      <c r="C855" s="14"/>
      <c r="D855" s="14"/>
      <c r="E855" s="14"/>
      <c r="F855" s="14">
        <v>0.23844000000000001</v>
      </c>
      <c r="G855" s="14">
        <v>0.86584000000000005</v>
      </c>
      <c r="H855" s="14">
        <v>0.76319000000000004</v>
      </c>
      <c r="I855" s="14">
        <v>0.71072000000000002</v>
      </c>
      <c r="J855" s="14">
        <v>0.82709999999999995</v>
      </c>
      <c r="K855" s="14"/>
      <c r="L855" s="14"/>
      <c r="M855" s="14"/>
      <c r="N855" s="14"/>
      <c r="O855" s="13" t="s">
        <v>1</v>
      </c>
      <c r="P855" s="13" t="s">
        <v>1</v>
      </c>
      <c r="Q855" s="13" t="s">
        <v>1</v>
      </c>
      <c r="R855" s="13" t="s">
        <v>1</v>
      </c>
      <c r="S855" s="13" t="s">
        <v>1</v>
      </c>
      <c r="T855" s="13" t="s">
        <v>1</v>
      </c>
      <c r="U855" s="13" t="s">
        <v>294</v>
      </c>
      <c r="V855" s="22" t="s">
        <v>1</v>
      </c>
    </row>
    <row r="856" spans="1:22" x14ac:dyDescent="0.2">
      <c r="A856" s="25" t="s">
        <v>36</v>
      </c>
      <c r="B856" s="11" t="s">
        <v>1094</v>
      </c>
      <c r="C856" s="12"/>
      <c r="D856" s="12"/>
      <c r="E856" s="12"/>
      <c r="F856" s="12">
        <v>38.898530000000001</v>
      </c>
      <c r="G856" s="12">
        <v>35.044969999999999</v>
      </c>
      <c r="H856" s="12">
        <v>36.914450000000002</v>
      </c>
      <c r="I856" s="12">
        <v>37.046990000000001</v>
      </c>
      <c r="J856" s="12">
        <v>37.598590000000002</v>
      </c>
      <c r="K856" s="12"/>
      <c r="L856" s="12"/>
      <c r="M856" s="12"/>
      <c r="N856" s="12"/>
      <c r="O856" s="11" t="s">
        <v>1</v>
      </c>
      <c r="P856" s="11" t="s">
        <v>1</v>
      </c>
      <c r="Q856" s="11" t="s">
        <v>1</v>
      </c>
      <c r="R856" s="11" t="s">
        <v>1</v>
      </c>
      <c r="S856" s="11" t="s">
        <v>1</v>
      </c>
      <c r="T856" s="11" t="s">
        <v>1</v>
      </c>
      <c r="U856" s="11" t="s">
        <v>294</v>
      </c>
      <c r="V856" s="21" t="s">
        <v>1</v>
      </c>
    </row>
    <row r="857" spans="1:22" x14ac:dyDescent="0.2">
      <c r="A857" s="27" t="s">
        <v>36</v>
      </c>
      <c r="B857" s="13" t="s">
        <v>1095</v>
      </c>
      <c r="C857" s="14"/>
      <c r="D857" s="14"/>
      <c r="E857" s="14"/>
      <c r="F857" s="14">
        <v>43.293050000000001</v>
      </c>
      <c r="G857" s="14">
        <v>42.563000000000002</v>
      </c>
      <c r="H857" s="14">
        <v>43.710889999999999</v>
      </c>
      <c r="I857" s="14">
        <v>43.512450000000001</v>
      </c>
      <c r="J857" s="14">
        <v>43.871830000000003</v>
      </c>
      <c r="K857" s="14"/>
      <c r="L857" s="14"/>
      <c r="M857" s="14"/>
      <c r="N857" s="14"/>
      <c r="O857" s="13" t="s">
        <v>1</v>
      </c>
      <c r="P857" s="13" t="s">
        <v>1</v>
      </c>
      <c r="Q857" s="13" t="s">
        <v>1</v>
      </c>
      <c r="R857" s="13" t="s">
        <v>1</v>
      </c>
      <c r="S857" s="13" t="s">
        <v>1</v>
      </c>
      <c r="T857" s="13" t="s">
        <v>1</v>
      </c>
      <c r="U857" s="13" t="s">
        <v>294</v>
      </c>
      <c r="V857" s="22" t="s">
        <v>1</v>
      </c>
    </row>
    <row r="858" spans="1:22" x14ac:dyDescent="0.2">
      <c r="A858" s="25" t="s">
        <v>36</v>
      </c>
      <c r="B858" s="11" t="s">
        <v>1088</v>
      </c>
      <c r="C858" s="12"/>
      <c r="D858" s="12"/>
      <c r="E858" s="12"/>
      <c r="F858" s="12">
        <v>9.4768100000000004</v>
      </c>
      <c r="G858" s="12">
        <v>9.12256</v>
      </c>
      <c r="H858" s="12">
        <v>9.7427299999999999</v>
      </c>
      <c r="I858" s="12">
        <v>9.8301400000000001</v>
      </c>
      <c r="J858" s="12">
        <v>9.4354300000000002</v>
      </c>
      <c r="K858" s="12"/>
      <c r="L858" s="12"/>
      <c r="M858" s="12"/>
      <c r="N858" s="12"/>
      <c r="O858" s="11" t="s">
        <v>1</v>
      </c>
      <c r="P858" s="11" t="s">
        <v>1</v>
      </c>
      <c r="Q858" s="11" t="s">
        <v>1</v>
      </c>
      <c r="R858" s="11" t="s">
        <v>1</v>
      </c>
      <c r="S858" s="11" t="s">
        <v>1</v>
      </c>
      <c r="T858" s="11" t="s">
        <v>1</v>
      </c>
      <c r="U858" s="11" t="s">
        <v>294</v>
      </c>
      <c r="V858" s="21" t="s">
        <v>1</v>
      </c>
    </row>
    <row r="859" spans="1:22" x14ac:dyDescent="0.2">
      <c r="A859" s="27" t="s">
        <v>36</v>
      </c>
      <c r="B859" s="13" t="s">
        <v>1089</v>
      </c>
      <c r="C859" s="14"/>
      <c r="D859" s="14"/>
      <c r="E859" s="14"/>
      <c r="F859" s="14">
        <v>0.23938999999999999</v>
      </c>
      <c r="G859" s="14">
        <v>0.82182999999999995</v>
      </c>
      <c r="H859" s="14">
        <v>0.73157000000000005</v>
      </c>
      <c r="I859" s="14">
        <v>0.66852999999999996</v>
      </c>
      <c r="J859" s="14">
        <v>1.78146</v>
      </c>
      <c r="K859" s="14"/>
      <c r="L859" s="14"/>
      <c r="M859" s="14"/>
      <c r="N859" s="14"/>
      <c r="O859" s="13" t="s">
        <v>1</v>
      </c>
      <c r="P859" s="13" t="s">
        <v>1</v>
      </c>
      <c r="Q859" s="13" t="s">
        <v>1</v>
      </c>
      <c r="R859" s="13" t="s">
        <v>1</v>
      </c>
      <c r="S859" s="13" t="s">
        <v>1</v>
      </c>
      <c r="T859" s="13" t="s">
        <v>1</v>
      </c>
      <c r="U859" s="13" t="s">
        <v>294</v>
      </c>
      <c r="V859" s="22" t="s">
        <v>1</v>
      </c>
    </row>
    <row r="860" spans="1:22" x14ac:dyDescent="0.2">
      <c r="A860" s="25" t="s">
        <v>36</v>
      </c>
      <c r="B860" s="11" t="s">
        <v>1090</v>
      </c>
      <c r="C860" s="12"/>
      <c r="D860" s="12"/>
      <c r="E860" s="12"/>
      <c r="F860" s="12">
        <v>38.602150000000002</v>
      </c>
      <c r="G860" s="12">
        <v>34.189590000000003</v>
      </c>
      <c r="H860" s="12">
        <v>36.148560000000003</v>
      </c>
      <c r="I860" s="12">
        <v>36.088430000000002</v>
      </c>
      <c r="J860" s="12">
        <v>36.338889999999999</v>
      </c>
      <c r="K860" s="12"/>
      <c r="L860" s="12"/>
      <c r="M860" s="12"/>
      <c r="N860" s="12"/>
      <c r="O860" s="11" t="s">
        <v>1</v>
      </c>
      <c r="P860" s="11" t="s">
        <v>1</v>
      </c>
      <c r="Q860" s="11" t="s">
        <v>1</v>
      </c>
      <c r="R860" s="11" t="s">
        <v>1</v>
      </c>
      <c r="S860" s="11" t="s">
        <v>1</v>
      </c>
      <c r="T860" s="11" t="s">
        <v>1</v>
      </c>
      <c r="U860" s="11" t="s">
        <v>294</v>
      </c>
      <c r="V860" s="21" t="s">
        <v>1</v>
      </c>
    </row>
    <row r="861" spans="1:22" x14ac:dyDescent="0.2">
      <c r="A861" s="27" t="s">
        <v>36</v>
      </c>
      <c r="B861" s="13" t="s">
        <v>1091</v>
      </c>
      <c r="C861" s="14"/>
      <c r="D861" s="14"/>
      <c r="E861" s="14"/>
      <c r="F861" s="14">
        <v>42.553240000000002</v>
      </c>
      <c r="G861" s="14">
        <v>41.763150000000003</v>
      </c>
      <c r="H861" s="14">
        <v>43.070500000000003</v>
      </c>
      <c r="I861" s="14">
        <v>43.124180000000003</v>
      </c>
      <c r="J861" s="14">
        <v>41.763669999999998</v>
      </c>
      <c r="K861" s="14"/>
      <c r="L861" s="14"/>
      <c r="M861" s="14"/>
      <c r="N861" s="14"/>
      <c r="O861" s="13" t="s">
        <v>1</v>
      </c>
      <c r="P861" s="13" t="s">
        <v>1</v>
      </c>
      <c r="Q861" s="13" t="s">
        <v>1</v>
      </c>
      <c r="R861" s="13" t="s">
        <v>1</v>
      </c>
      <c r="S861" s="13" t="s">
        <v>1</v>
      </c>
      <c r="T861" s="13" t="s">
        <v>1</v>
      </c>
      <c r="U861" s="13" t="s">
        <v>294</v>
      </c>
      <c r="V861" s="22" t="s">
        <v>1</v>
      </c>
    </row>
    <row r="862" spans="1:22" x14ac:dyDescent="0.2">
      <c r="A862" s="25" t="s">
        <v>36</v>
      </c>
      <c r="B862" s="11" t="s">
        <v>1096</v>
      </c>
      <c r="C862" s="12"/>
      <c r="D862" s="12"/>
      <c r="E862" s="12"/>
      <c r="F862" s="12">
        <v>33.076430000000002</v>
      </c>
      <c r="G862" s="12">
        <v>32.640590000000003</v>
      </c>
      <c r="H862" s="12">
        <v>33.327770000000001</v>
      </c>
      <c r="I862" s="12">
        <v>33.294040000000003</v>
      </c>
      <c r="J862" s="12">
        <v>32.328240000000001</v>
      </c>
      <c r="K862" s="12"/>
      <c r="L862" s="12"/>
      <c r="M862" s="12"/>
      <c r="N862" s="12"/>
      <c r="O862" s="11" t="s">
        <v>1</v>
      </c>
      <c r="P862" s="11" t="s">
        <v>1</v>
      </c>
      <c r="Q862" s="11" t="s">
        <v>1</v>
      </c>
      <c r="R862" s="11" t="s">
        <v>1</v>
      </c>
      <c r="S862" s="11" t="s">
        <v>1</v>
      </c>
      <c r="T862" s="11" t="s">
        <v>1</v>
      </c>
      <c r="U862" s="11" t="s">
        <v>294</v>
      </c>
      <c r="V862" s="21" t="s">
        <v>1</v>
      </c>
    </row>
    <row r="863" spans="1:22" x14ac:dyDescent="0.2">
      <c r="A863" s="27" t="s">
        <v>36</v>
      </c>
      <c r="B863" s="13" t="s">
        <v>293</v>
      </c>
      <c r="C863" s="14"/>
      <c r="D863" s="14"/>
      <c r="E863" s="14"/>
      <c r="F863" s="14"/>
      <c r="G863" s="14"/>
      <c r="H863" s="14"/>
      <c r="I863" s="14"/>
      <c r="J863" s="14"/>
      <c r="K863" s="14"/>
      <c r="L863" s="14"/>
      <c r="M863" s="14"/>
      <c r="N863" s="14"/>
      <c r="O863" s="13" t="s">
        <v>1</v>
      </c>
      <c r="P863" s="13" t="s">
        <v>1</v>
      </c>
      <c r="Q863" s="13" t="s">
        <v>1</v>
      </c>
      <c r="R863" s="13" t="s">
        <v>1</v>
      </c>
      <c r="S863" s="13" t="s">
        <v>1</v>
      </c>
      <c r="T863" s="13" t="s">
        <v>1</v>
      </c>
      <c r="U863" s="13" t="s">
        <v>294</v>
      </c>
      <c r="V863" s="22" t="s">
        <v>1</v>
      </c>
    </row>
    <row r="864" spans="1:22" x14ac:dyDescent="0.2">
      <c r="A864" s="25" t="s">
        <v>36</v>
      </c>
      <c r="B864" s="11" t="s">
        <v>308</v>
      </c>
      <c r="C864" s="12"/>
      <c r="D864" s="12">
        <v>31.783999999999999</v>
      </c>
      <c r="E864" s="12">
        <v>17.565000000000001</v>
      </c>
      <c r="F864" s="12">
        <v>27.141999999999999</v>
      </c>
      <c r="G864" s="12">
        <v>29.108000000000001</v>
      </c>
      <c r="H864" s="12">
        <v>41.953000000000003</v>
      </c>
      <c r="I864" s="12">
        <v>45.503</v>
      </c>
      <c r="J864" s="12">
        <v>48.661999999999999</v>
      </c>
      <c r="K864" s="12">
        <v>45.012999999999998</v>
      </c>
      <c r="L864" s="12">
        <v>49.787999999999997</v>
      </c>
      <c r="M864" s="12">
        <v>46.651000000000003</v>
      </c>
      <c r="N864" s="12"/>
      <c r="O864" s="11" t="s">
        <v>1</v>
      </c>
      <c r="P864" s="11" t="s">
        <v>1</v>
      </c>
      <c r="Q864" s="11" t="s">
        <v>1</v>
      </c>
      <c r="R864" s="11" t="s">
        <v>1</v>
      </c>
      <c r="S864" s="11" t="s">
        <v>1</v>
      </c>
      <c r="T864" s="11" t="s">
        <v>1</v>
      </c>
      <c r="U864" s="11" t="s">
        <v>294</v>
      </c>
      <c r="V864" s="21" t="s">
        <v>1</v>
      </c>
    </row>
    <row r="865" spans="1:22" x14ac:dyDescent="0.2">
      <c r="A865" s="27" t="s">
        <v>36</v>
      </c>
      <c r="B865" s="13" t="s">
        <v>1102</v>
      </c>
      <c r="C865" s="14"/>
      <c r="D865" s="14"/>
      <c r="E865" s="14"/>
      <c r="F865" s="14">
        <v>81.39479</v>
      </c>
      <c r="G865" s="14">
        <v>76.774569999999997</v>
      </c>
      <c r="H865" s="14">
        <v>79.950630000000004</v>
      </c>
      <c r="I865" s="14">
        <v>79.881140000000002</v>
      </c>
      <c r="J865" s="14">
        <v>79.884020000000007</v>
      </c>
      <c r="K865" s="14"/>
      <c r="L865" s="14"/>
      <c r="M865" s="14"/>
      <c r="N865" s="14"/>
      <c r="O865" s="13" t="s">
        <v>1</v>
      </c>
      <c r="P865" s="13" t="s">
        <v>1</v>
      </c>
      <c r="Q865" s="13" t="s">
        <v>1</v>
      </c>
      <c r="R865" s="13" t="s">
        <v>1</v>
      </c>
      <c r="S865" s="13" t="s">
        <v>1</v>
      </c>
      <c r="T865" s="13" t="s">
        <v>1</v>
      </c>
      <c r="U865" s="13" t="s">
        <v>294</v>
      </c>
      <c r="V865" s="22" t="s">
        <v>1</v>
      </c>
    </row>
    <row r="866" spans="1:22" x14ac:dyDescent="0.2">
      <c r="A866" s="25" t="s">
        <v>36</v>
      </c>
      <c r="B866" s="11" t="s">
        <v>1097</v>
      </c>
      <c r="C866" s="12">
        <v>11</v>
      </c>
      <c r="D866" s="12">
        <v>13</v>
      </c>
      <c r="E866" s="12"/>
      <c r="F866" s="12"/>
      <c r="G866" s="12"/>
      <c r="H866" s="12"/>
      <c r="I866" s="12">
        <v>16</v>
      </c>
      <c r="J866" s="12">
        <v>13</v>
      </c>
      <c r="K866" s="12">
        <v>14</v>
      </c>
      <c r="L866" s="12"/>
      <c r="M866" s="12"/>
      <c r="N866" s="12"/>
      <c r="O866" s="11" t="s">
        <v>1</v>
      </c>
      <c r="P866" s="11" t="s">
        <v>1</v>
      </c>
      <c r="Q866" s="11" t="s">
        <v>1</v>
      </c>
      <c r="R866" s="11" t="s">
        <v>1</v>
      </c>
      <c r="S866" s="11" t="s">
        <v>1</v>
      </c>
      <c r="T866" s="11" t="s">
        <v>1</v>
      </c>
      <c r="U866" s="11" t="s">
        <v>294</v>
      </c>
      <c r="V866" s="21" t="s">
        <v>1</v>
      </c>
    </row>
    <row r="867" spans="1:22" x14ac:dyDescent="0.2">
      <c r="A867" s="27" t="s">
        <v>36</v>
      </c>
      <c r="B867" s="13" t="s">
        <v>1098</v>
      </c>
      <c r="C867" s="14">
        <v>35</v>
      </c>
      <c r="D867" s="14">
        <v>38</v>
      </c>
      <c r="E867" s="14"/>
      <c r="F867" s="14"/>
      <c r="G867" s="14"/>
      <c r="H867" s="14"/>
      <c r="I867" s="14">
        <v>31</v>
      </c>
      <c r="J867" s="14">
        <v>33</v>
      </c>
      <c r="K867" s="14">
        <v>33</v>
      </c>
      <c r="L867" s="14"/>
      <c r="M867" s="14"/>
      <c r="N867" s="14"/>
      <c r="O867" s="13" t="s">
        <v>1</v>
      </c>
      <c r="P867" s="13" t="s">
        <v>1</v>
      </c>
      <c r="Q867" s="13" t="s">
        <v>1</v>
      </c>
      <c r="R867" s="13" t="s">
        <v>1</v>
      </c>
      <c r="S867" s="13" t="s">
        <v>1</v>
      </c>
      <c r="T867" s="13" t="s">
        <v>1</v>
      </c>
      <c r="U867" s="13" t="s">
        <v>294</v>
      </c>
      <c r="V867" s="22" t="s">
        <v>1</v>
      </c>
    </row>
    <row r="868" spans="1:22" x14ac:dyDescent="0.2">
      <c r="A868" s="25" t="s">
        <v>36</v>
      </c>
      <c r="B868" s="11" t="s">
        <v>1099</v>
      </c>
      <c r="C868" s="12">
        <v>11</v>
      </c>
      <c r="D868" s="12">
        <v>11</v>
      </c>
      <c r="E868" s="12"/>
      <c r="F868" s="12"/>
      <c r="G868" s="12"/>
      <c r="H868" s="12"/>
      <c r="I868" s="12">
        <v>16</v>
      </c>
      <c r="J868" s="12"/>
      <c r="K868" s="12"/>
      <c r="L868" s="12"/>
      <c r="M868" s="12"/>
      <c r="N868" s="12"/>
      <c r="O868" s="11" t="s">
        <v>1</v>
      </c>
      <c r="P868" s="11" t="s">
        <v>1</v>
      </c>
      <c r="Q868" s="11" t="s">
        <v>1</v>
      </c>
      <c r="R868" s="11" t="s">
        <v>1</v>
      </c>
      <c r="S868" s="11" t="s">
        <v>1</v>
      </c>
      <c r="T868" s="11" t="s">
        <v>1</v>
      </c>
      <c r="U868" s="11" t="s">
        <v>294</v>
      </c>
      <c r="V868" s="21" t="s">
        <v>1</v>
      </c>
    </row>
    <row r="869" spans="1:22" x14ac:dyDescent="0.2">
      <c r="A869" s="27" t="s">
        <v>36</v>
      </c>
      <c r="B869" s="13" t="s">
        <v>1100</v>
      </c>
      <c r="C869" s="14">
        <v>12</v>
      </c>
      <c r="D869" s="14">
        <v>13</v>
      </c>
      <c r="E869" s="14"/>
      <c r="F869" s="14"/>
      <c r="G869" s="14"/>
      <c r="H869" s="14"/>
      <c r="I869" s="14"/>
      <c r="J869" s="14"/>
      <c r="K869" s="14"/>
      <c r="L869" s="14"/>
      <c r="M869" s="14"/>
      <c r="N869" s="14"/>
      <c r="O869" s="13" t="s">
        <v>1</v>
      </c>
      <c r="P869" s="13" t="s">
        <v>1</v>
      </c>
      <c r="Q869" s="13" t="s">
        <v>1</v>
      </c>
      <c r="R869" s="13" t="s">
        <v>1</v>
      </c>
      <c r="S869" s="13" t="s">
        <v>1</v>
      </c>
      <c r="T869" s="13" t="s">
        <v>1</v>
      </c>
      <c r="U869" s="13" t="s">
        <v>294</v>
      </c>
      <c r="V869" s="22" t="s">
        <v>1</v>
      </c>
    </row>
    <row r="870" spans="1:22" x14ac:dyDescent="0.2">
      <c r="A870" s="25" t="s">
        <v>36</v>
      </c>
      <c r="B870" s="11" t="s">
        <v>1101</v>
      </c>
      <c r="C870" s="12">
        <v>13</v>
      </c>
      <c r="D870" s="12">
        <v>12</v>
      </c>
      <c r="E870" s="12"/>
      <c r="F870" s="12"/>
      <c r="G870" s="12"/>
      <c r="H870" s="12"/>
      <c r="I870" s="12"/>
      <c r="J870" s="12"/>
      <c r="K870" s="12"/>
      <c r="L870" s="12"/>
      <c r="M870" s="12"/>
      <c r="N870" s="12"/>
      <c r="O870" s="11" t="s">
        <v>1</v>
      </c>
      <c r="P870" s="11" t="s">
        <v>1</v>
      </c>
      <c r="Q870" s="11" t="s">
        <v>1</v>
      </c>
      <c r="R870" s="11" t="s">
        <v>1</v>
      </c>
      <c r="S870" s="11" t="s">
        <v>1</v>
      </c>
      <c r="T870" s="11" t="s">
        <v>1</v>
      </c>
      <c r="U870" s="11" t="s">
        <v>294</v>
      </c>
      <c r="V870" s="21" t="s">
        <v>1</v>
      </c>
    </row>
    <row r="871" spans="1:22" x14ac:dyDescent="0.2">
      <c r="A871" s="27" t="s">
        <v>36</v>
      </c>
      <c r="B871" s="13" t="s">
        <v>1103</v>
      </c>
      <c r="C871" s="14">
        <v>44</v>
      </c>
      <c r="D871" s="14">
        <v>43</v>
      </c>
      <c r="E871" s="14"/>
      <c r="F871" s="14"/>
      <c r="G871" s="14">
        <v>57</v>
      </c>
      <c r="H871" s="14"/>
      <c r="I871" s="14">
        <v>31</v>
      </c>
      <c r="J871" s="14">
        <v>31</v>
      </c>
      <c r="K871" s="14"/>
      <c r="L871" s="14"/>
      <c r="M871" s="14"/>
      <c r="N871" s="14"/>
      <c r="O871" s="13" t="s">
        <v>1</v>
      </c>
      <c r="P871" s="13" t="s">
        <v>1</v>
      </c>
      <c r="Q871" s="13" t="s">
        <v>1</v>
      </c>
      <c r="R871" s="13" t="s">
        <v>1</v>
      </c>
      <c r="S871" s="13" t="s">
        <v>1</v>
      </c>
      <c r="T871" s="13" t="s">
        <v>1</v>
      </c>
      <c r="U871" s="13" t="s">
        <v>294</v>
      </c>
      <c r="V871" s="22" t="s">
        <v>1</v>
      </c>
    </row>
    <row r="872" spans="1:22" x14ac:dyDescent="0.2">
      <c r="A872" s="25" t="s">
        <v>36</v>
      </c>
      <c r="B872" s="11" t="s">
        <v>1104</v>
      </c>
      <c r="C872" s="12">
        <v>22</v>
      </c>
      <c r="D872" s="12">
        <v>21</v>
      </c>
      <c r="E872" s="12"/>
      <c r="F872" s="12"/>
      <c r="G872" s="12">
        <v>24</v>
      </c>
      <c r="H872" s="12"/>
      <c r="I872" s="12">
        <v>26</v>
      </c>
      <c r="J872" s="12">
        <v>30</v>
      </c>
      <c r="K872" s="12">
        <v>29</v>
      </c>
      <c r="L872" s="12"/>
      <c r="M872" s="12"/>
      <c r="N872" s="12"/>
      <c r="O872" s="11" t="s">
        <v>1</v>
      </c>
      <c r="P872" s="11" t="s">
        <v>1</v>
      </c>
      <c r="Q872" s="11" t="s">
        <v>1</v>
      </c>
      <c r="R872" s="11" t="s">
        <v>1</v>
      </c>
      <c r="S872" s="11" t="s">
        <v>1</v>
      </c>
      <c r="T872" s="11" t="s">
        <v>1</v>
      </c>
      <c r="U872" s="11" t="s">
        <v>294</v>
      </c>
      <c r="V872" s="21" t="s">
        <v>1</v>
      </c>
    </row>
    <row r="873" spans="1:22" x14ac:dyDescent="0.2">
      <c r="A873" s="27" t="s">
        <v>36</v>
      </c>
      <c r="B873" s="13" t="s">
        <v>1105</v>
      </c>
      <c r="C873" s="14">
        <v>44</v>
      </c>
      <c r="D873" s="14">
        <v>43</v>
      </c>
      <c r="E873" s="14"/>
      <c r="F873" s="14"/>
      <c r="G873" s="14">
        <v>57</v>
      </c>
      <c r="H873" s="14"/>
      <c r="I873" s="14">
        <v>31</v>
      </c>
      <c r="J873" s="14">
        <v>31</v>
      </c>
      <c r="K873" s="14"/>
      <c r="L873" s="14"/>
      <c r="M873" s="14"/>
      <c r="N873" s="14"/>
      <c r="O873" s="13" t="s">
        <v>1</v>
      </c>
      <c r="P873" s="13" t="s">
        <v>1</v>
      </c>
      <c r="Q873" s="13" t="s">
        <v>1</v>
      </c>
      <c r="R873" s="13" t="s">
        <v>1</v>
      </c>
      <c r="S873" s="13" t="s">
        <v>1</v>
      </c>
      <c r="T873" s="13" t="s">
        <v>1</v>
      </c>
      <c r="U873" s="13" t="s">
        <v>294</v>
      </c>
      <c r="V873" s="22" t="s">
        <v>1</v>
      </c>
    </row>
    <row r="874" spans="1:22" x14ac:dyDescent="0.2">
      <c r="A874" s="25" t="s">
        <v>36</v>
      </c>
      <c r="B874" s="11" t="s">
        <v>1106</v>
      </c>
      <c r="C874" s="12">
        <v>33</v>
      </c>
      <c r="D874" s="12">
        <v>33</v>
      </c>
      <c r="E874" s="12"/>
      <c r="F874" s="12"/>
      <c r="G874" s="12"/>
      <c r="H874" s="12"/>
      <c r="I874" s="12"/>
      <c r="J874" s="12"/>
      <c r="K874" s="12"/>
      <c r="L874" s="12"/>
      <c r="M874" s="12"/>
      <c r="N874" s="12"/>
      <c r="O874" s="11" t="s">
        <v>1</v>
      </c>
      <c r="P874" s="11" t="s">
        <v>1</v>
      </c>
      <c r="Q874" s="11" t="s">
        <v>1</v>
      </c>
      <c r="R874" s="11" t="s">
        <v>1</v>
      </c>
      <c r="S874" s="11" t="s">
        <v>1</v>
      </c>
      <c r="T874" s="11" t="s">
        <v>1</v>
      </c>
      <c r="U874" s="11" t="s">
        <v>294</v>
      </c>
      <c r="V874" s="21" t="s">
        <v>1</v>
      </c>
    </row>
    <row r="875" spans="1:22" x14ac:dyDescent="0.2">
      <c r="A875" s="27" t="s">
        <v>36</v>
      </c>
      <c r="B875" s="13" t="s">
        <v>1107</v>
      </c>
      <c r="C875" s="14">
        <v>26</v>
      </c>
      <c r="D875" s="14">
        <v>27</v>
      </c>
      <c r="E875" s="14"/>
      <c r="F875" s="14"/>
      <c r="G875" s="14"/>
      <c r="H875" s="14"/>
      <c r="I875" s="14"/>
      <c r="J875" s="14"/>
      <c r="K875" s="14"/>
      <c r="L875" s="14"/>
      <c r="M875" s="14"/>
      <c r="N875" s="14"/>
      <c r="O875" s="13" t="s">
        <v>1</v>
      </c>
      <c r="P875" s="13" t="s">
        <v>1</v>
      </c>
      <c r="Q875" s="13" t="s">
        <v>1</v>
      </c>
      <c r="R875" s="13" t="s">
        <v>1</v>
      </c>
      <c r="S875" s="13" t="s">
        <v>1</v>
      </c>
      <c r="T875" s="13" t="s">
        <v>1</v>
      </c>
      <c r="U875" s="13" t="s">
        <v>294</v>
      </c>
      <c r="V875" s="22" t="s">
        <v>1</v>
      </c>
    </row>
    <row r="876" spans="1:22" x14ac:dyDescent="0.2">
      <c r="A876" s="25" t="s">
        <v>36</v>
      </c>
      <c r="B876" s="11" t="s">
        <v>1108</v>
      </c>
      <c r="C876" s="12"/>
      <c r="D876" s="12"/>
      <c r="E876" s="12"/>
      <c r="F876" s="12"/>
      <c r="G876" s="12"/>
      <c r="H876" s="12"/>
      <c r="I876" s="12">
        <v>16.876979389999999</v>
      </c>
      <c r="J876" s="12">
        <v>16.2566354</v>
      </c>
      <c r="K876" s="12">
        <v>16.183532530000001</v>
      </c>
      <c r="L876" s="12">
        <v>15.63782533</v>
      </c>
      <c r="M876" s="12">
        <v>15.08514182</v>
      </c>
      <c r="N876" s="12"/>
      <c r="O876" s="11" t="s">
        <v>1</v>
      </c>
      <c r="P876" s="11" t="s">
        <v>1</v>
      </c>
      <c r="Q876" s="11" t="s">
        <v>1</v>
      </c>
      <c r="R876" s="11" t="s">
        <v>1</v>
      </c>
      <c r="S876" s="11" t="s">
        <v>1</v>
      </c>
      <c r="T876" s="11" t="s">
        <v>1</v>
      </c>
      <c r="U876" s="11" t="s">
        <v>294</v>
      </c>
      <c r="V876" s="21" t="s">
        <v>1</v>
      </c>
    </row>
    <row r="877" spans="1:22" x14ac:dyDescent="0.2">
      <c r="A877" s="27" t="s">
        <v>37</v>
      </c>
      <c r="B877" s="13" t="s">
        <v>1109</v>
      </c>
      <c r="C877" s="14"/>
      <c r="D877" s="14"/>
      <c r="E877" s="14"/>
      <c r="F877" s="14"/>
      <c r="G877" s="14"/>
      <c r="H877" s="14"/>
      <c r="I877" s="14"/>
      <c r="J877" s="14"/>
      <c r="K877" s="14"/>
      <c r="L877" s="14"/>
      <c r="M877" s="14"/>
      <c r="N877" s="14"/>
      <c r="O877" s="13" t="s">
        <v>1</v>
      </c>
      <c r="P877" s="13" t="s">
        <v>1</v>
      </c>
      <c r="Q877" s="13" t="s">
        <v>1</v>
      </c>
      <c r="R877" s="13" t="s">
        <v>1</v>
      </c>
      <c r="S877" s="13" t="s">
        <v>1</v>
      </c>
      <c r="T877" s="13" t="s">
        <v>1</v>
      </c>
      <c r="U877" s="13" t="s">
        <v>305</v>
      </c>
      <c r="V877" s="22" t="s">
        <v>1</v>
      </c>
    </row>
    <row r="878" spans="1:22" x14ac:dyDescent="0.2">
      <c r="A878" s="25" t="s">
        <v>37</v>
      </c>
      <c r="B878" s="11" t="s">
        <v>1110</v>
      </c>
      <c r="C878" s="12"/>
      <c r="D878" s="12"/>
      <c r="E878" s="12"/>
      <c r="F878" s="12"/>
      <c r="G878" s="12"/>
      <c r="H878" s="12"/>
      <c r="I878" s="12"/>
      <c r="J878" s="12"/>
      <c r="K878" s="12"/>
      <c r="L878" s="12"/>
      <c r="M878" s="12"/>
      <c r="N878" s="12"/>
      <c r="O878" s="11" t="s">
        <v>1</v>
      </c>
      <c r="P878" s="11" t="s">
        <v>1</v>
      </c>
      <c r="Q878" s="11" t="s">
        <v>1</v>
      </c>
      <c r="R878" s="11" t="s">
        <v>1</v>
      </c>
      <c r="S878" s="11" t="s">
        <v>1</v>
      </c>
      <c r="T878" s="11" t="s">
        <v>1</v>
      </c>
      <c r="U878" s="11" t="s">
        <v>305</v>
      </c>
      <c r="V878" s="21" t="s">
        <v>1</v>
      </c>
    </row>
    <row r="879" spans="1:22" x14ac:dyDescent="0.2">
      <c r="A879" s="27" t="s">
        <v>37</v>
      </c>
      <c r="B879" s="13" t="s">
        <v>1092</v>
      </c>
      <c r="C879" s="14"/>
      <c r="D879" s="14"/>
      <c r="E879" s="14"/>
      <c r="F879" s="14"/>
      <c r="G879" s="14"/>
      <c r="H879" s="14"/>
      <c r="I879" s="14"/>
      <c r="J879" s="14"/>
      <c r="K879" s="14"/>
      <c r="L879" s="14"/>
      <c r="M879" s="14"/>
      <c r="N879" s="14"/>
      <c r="O879" s="13"/>
      <c r="P879" s="13"/>
      <c r="Q879" s="13"/>
      <c r="R879" s="13"/>
      <c r="S879" s="13"/>
      <c r="T879" s="13"/>
      <c r="U879" s="13"/>
      <c r="V879" s="22"/>
    </row>
    <row r="880" spans="1:22" x14ac:dyDescent="0.2">
      <c r="A880" s="25" t="s">
        <v>37</v>
      </c>
      <c r="B880" s="11" t="s">
        <v>1093</v>
      </c>
      <c r="C880" s="12"/>
      <c r="D880" s="12"/>
      <c r="E880" s="12"/>
      <c r="F880" s="12"/>
      <c r="G880" s="12"/>
      <c r="H880" s="12"/>
      <c r="I880" s="12"/>
      <c r="J880" s="12"/>
      <c r="K880" s="12"/>
      <c r="L880" s="12"/>
      <c r="M880" s="12"/>
      <c r="N880" s="12"/>
      <c r="O880" s="11"/>
      <c r="P880" s="11"/>
      <c r="Q880" s="11"/>
      <c r="R880" s="11"/>
      <c r="S880" s="11"/>
      <c r="T880" s="11"/>
      <c r="U880" s="11"/>
      <c r="V880" s="21"/>
    </row>
    <row r="881" spans="1:22" x14ac:dyDescent="0.2">
      <c r="A881" s="27" t="s">
        <v>37</v>
      </c>
      <c r="B881" s="13" t="s">
        <v>1094</v>
      </c>
      <c r="C881" s="14"/>
      <c r="D881" s="14"/>
      <c r="E881" s="14"/>
      <c r="F881" s="14"/>
      <c r="G881" s="14"/>
      <c r="H881" s="14"/>
      <c r="I881" s="14"/>
      <c r="J881" s="14"/>
      <c r="K881" s="14"/>
      <c r="L881" s="14"/>
      <c r="M881" s="14"/>
      <c r="N881" s="14"/>
      <c r="O881" s="13"/>
      <c r="P881" s="13"/>
      <c r="Q881" s="13"/>
      <c r="R881" s="13"/>
      <c r="S881" s="13"/>
      <c r="T881" s="13"/>
      <c r="U881" s="13"/>
      <c r="V881" s="22"/>
    </row>
    <row r="882" spans="1:22" x14ac:dyDescent="0.2">
      <c r="A882" s="25" t="s">
        <v>37</v>
      </c>
      <c r="B882" s="11" t="s">
        <v>1095</v>
      </c>
      <c r="C882" s="12"/>
      <c r="D882" s="12"/>
      <c r="E882" s="12"/>
      <c r="F882" s="12"/>
      <c r="G882" s="12"/>
      <c r="H882" s="12"/>
      <c r="I882" s="12"/>
      <c r="J882" s="12"/>
      <c r="K882" s="12"/>
      <c r="L882" s="12"/>
      <c r="M882" s="12"/>
      <c r="N882" s="12"/>
      <c r="O882" s="11"/>
      <c r="P882" s="11"/>
      <c r="Q882" s="11"/>
      <c r="R882" s="11"/>
      <c r="S882" s="11"/>
      <c r="T882" s="11"/>
      <c r="U882" s="11"/>
      <c r="V882" s="21"/>
    </row>
    <row r="883" spans="1:22" x14ac:dyDescent="0.2">
      <c r="A883" s="27" t="s">
        <v>37</v>
      </c>
      <c r="B883" s="13" t="s">
        <v>1088</v>
      </c>
      <c r="C883" s="14"/>
      <c r="D883" s="14"/>
      <c r="E883" s="14"/>
      <c r="F883" s="14"/>
      <c r="G883" s="14"/>
      <c r="H883" s="14"/>
      <c r="I883" s="14"/>
      <c r="J883" s="14"/>
      <c r="K883" s="14"/>
      <c r="L883" s="14"/>
      <c r="M883" s="14"/>
      <c r="N883" s="14"/>
      <c r="O883" s="13"/>
      <c r="P883" s="13"/>
      <c r="Q883" s="13"/>
      <c r="R883" s="13"/>
      <c r="S883" s="13"/>
      <c r="T883" s="13"/>
      <c r="U883" s="13"/>
      <c r="V883" s="22"/>
    </row>
    <row r="884" spans="1:22" x14ac:dyDescent="0.2">
      <c r="A884" s="25" t="s">
        <v>37</v>
      </c>
      <c r="B884" s="11" t="s">
        <v>1089</v>
      </c>
      <c r="C884" s="12"/>
      <c r="D884" s="12"/>
      <c r="E884" s="12"/>
      <c r="F884" s="12"/>
      <c r="G884" s="12"/>
      <c r="H884" s="12"/>
      <c r="I884" s="12"/>
      <c r="J884" s="12"/>
      <c r="K884" s="12"/>
      <c r="L884" s="12"/>
      <c r="M884" s="12"/>
      <c r="N884" s="12"/>
      <c r="O884" s="11"/>
      <c r="P884" s="11"/>
      <c r="Q884" s="11"/>
      <c r="R884" s="11"/>
      <c r="S884" s="11"/>
      <c r="T884" s="11"/>
      <c r="U884" s="11"/>
      <c r="V884" s="21"/>
    </row>
    <row r="885" spans="1:22" x14ac:dyDescent="0.2">
      <c r="A885" s="27" t="s">
        <v>37</v>
      </c>
      <c r="B885" s="13" t="s">
        <v>1090</v>
      </c>
      <c r="C885" s="14"/>
      <c r="D885" s="14"/>
      <c r="E885" s="14"/>
      <c r="F885" s="14"/>
      <c r="G885" s="14"/>
      <c r="H885" s="14"/>
      <c r="I885" s="14"/>
      <c r="J885" s="14"/>
      <c r="K885" s="14"/>
      <c r="L885" s="14"/>
      <c r="M885" s="14"/>
      <c r="N885" s="14"/>
      <c r="O885" s="13"/>
      <c r="P885" s="13"/>
      <c r="Q885" s="13"/>
      <c r="R885" s="13"/>
      <c r="S885" s="13"/>
      <c r="T885" s="13"/>
      <c r="U885" s="13"/>
      <c r="V885" s="22"/>
    </row>
    <row r="886" spans="1:22" x14ac:dyDescent="0.2">
      <c r="A886" s="25" t="s">
        <v>37</v>
      </c>
      <c r="B886" s="11" t="s">
        <v>1091</v>
      </c>
      <c r="C886" s="12"/>
      <c r="D886" s="12"/>
      <c r="E886" s="12"/>
      <c r="F886" s="12"/>
      <c r="G886" s="12"/>
      <c r="H886" s="12"/>
      <c r="I886" s="12"/>
      <c r="J886" s="12"/>
      <c r="K886" s="12"/>
      <c r="L886" s="12"/>
      <c r="M886" s="12"/>
      <c r="N886" s="12"/>
      <c r="O886" s="11"/>
      <c r="P886" s="11"/>
      <c r="Q886" s="11"/>
      <c r="R886" s="11"/>
      <c r="S886" s="11"/>
      <c r="T886" s="11"/>
      <c r="U886" s="11"/>
      <c r="V886" s="21"/>
    </row>
    <row r="887" spans="1:22" x14ac:dyDescent="0.2">
      <c r="A887" s="27" t="s">
        <v>37</v>
      </c>
      <c r="B887" s="13" t="s">
        <v>1096</v>
      </c>
      <c r="C887" s="14"/>
      <c r="D887" s="14"/>
      <c r="E887" s="14"/>
      <c r="F887" s="14"/>
      <c r="G887" s="14"/>
      <c r="H887" s="14"/>
      <c r="I887" s="14"/>
      <c r="J887" s="14"/>
      <c r="K887" s="14"/>
      <c r="L887" s="14"/>
      <c r="M887" s="14"/>
      <c r="N887" s="14"/>
      <c r="O887" s="13"/>
      <c r="P887" s="13"/>
      <c r="Q887" s="13"/>
      <c r="R887" s="13"/>
      <c r="S887" s="13"/>
      <c r="T887" s="13"/>
      <c r="U887" s="13"/>
      <c r="V887" s="22"/>
    </row>
    <row r="888" spans="1:22" x14ac:dyDescent="0.2">
      <c r="A888" s="25" t="s">
        <v>37</v>
      </c>
      <c r="B888" s="11" t="s">
        <v>293</v>
      </c>
      <c r="C888" s="12"/>
      <c r="D888" s="12"/>
      <c r="E888" s="12"/>
      <c r="F888" s="12"/>
      <c r="G888" s="12"/>
      <c r="H888" s="12"/>
      <c r="I888" s="12"/>
      <c r="J888" s="12"/>
      <c r="K888" s="12"/>
      <c r="L888" s="12"/>
      <c r="M888" s="12"/>
      <c r="N888" s="12"/>
      <c r="O888" s="11" t="s">
        <v>1</v>
      </c>
      <c r="P888" s="11" t="s">
        <v>1</v>
      </c>
      <c r="Q888" s="11" t="s">
        <v>1</v>
      </c>
      <c r="R888" s="11" t="s">
        <v>1</v>
      </c>
      <c r="S888" s="11" t="s">
        <v>1</v>
      </c>
      <c r="T888" s="11" t="s">
        <v>1</v>
      </c>
      <c r="U888" s="11" t="s">
        <v>305</v>
      </c>
      <c r="V888" s="21" t="s">
        <v>1</v>
      </c>
    </row>
    <row r="889" spans="1:22" x14ac:dyDescent="0.2">
      <c r="A889" s="27" t="s">
        <v>37</v>
      </c>
      <c r="B889" s="13" t="s">
        <v>308</v>
      </c>
      <c r="C889" s="14"/>
      <c r="D889" s="14">
        <v>0.104</v>
      </c>
      <c r="E889" s="14">
        <v>0.27400000000000002</v>
      </c>
      <c r="F889" s="14">
        <v>5.4809999999999999</v>
      </c>
      <c r="G889" s="14">
        <v>6.2009999999999996</v>
      </c>
      <c r="H889" s="14">
        <v>4.476</v>
      </c>
      <c r="I889" s="14">
        <v>6.4909999999999997</v>
      </c>
      <c r="J889" s="14">
        <v>8.7810000000000006</v>
      </c>
      <c r="K889" s="14">
        <v>4.8959999999999999</v>
      </c>
      <c r="L889" s="14">
        <v>7.8550000000000004</v>
      </c>
      <c r="M889" s="14">
        <v>6.5730000000000004</v>
      </c>
      <c r="N889" s="14"/>
      <c r="O889" s="13" t="s">
        <v>1</v>
      </c>
      <c r="P889" s="13" t="s">
        <v>1</v>
      </c>
      <c r="Q889" s="13" t="s">
        <v>1</v>
      </c>
      <c r="R889" s="13" t="s">
        <v>1</v>
      </c>
      <c r="S889" s="13" t="s">
        <v>1</v>
      </c>
      <c r="T889" s="13" t="s">
        <v>1</v>
      </c>
      <c r="U889" s="13" t="s">
        <v>305</v>
      </c>
      <c r="V889" s="22" t="s">
        <v>1</v>
      </c>
    </row>
    <row r="890" spans="1:22" x14ac:dyDescent="0.2">
      <c r="A890" s="25" t="s">
        <v>37</v>
      </c>
      <c r="B890" s="11" t="s">
        <v>1102</v>
      </c>
      <c r="C890" s="12"/>
      <c r="D890" s="12"/>
      <c r="E890" s="12"/>
      <c r="F890" s="12"/>
      <c r="G890" s="12"/>
      <c r="H890" s="12"/>
      <c r="I890" s="12"/>
      <c r="J890" s="12"/>
      <c r="K890" s="12"/>
      <c r="L890" s="12"/>
      <c r="M890" s="12"/>
      <c r="N890" s="12"/>
      <c r="O890" s="11"/>
      <c r="P890" s="11"/>
      <c r="Q890" s="11"/>
      <c r="R890" s="11"/>
      <c r="S890" s="11"/>
      <c r="T890" s="11"/>
      <c r="U890" s="11"/>
      <c r="V890" s="21"/>
    </row>
    <row r="891" spans="1:22" x14ac:dyDescent="0.2">
      <c r="A891" s="27" t="s">
        <v>37</v>
      </c>
      <c r="B891" s="13" t="s">
        <v>1097</v>
      </c>
      <c r="C891" s="14"/>
      <c r="D891" s="14"/>
      <c r="E891" s="14"/>
      <c r="F891" s="14"/>
      <c r="G891" s="14"/>
      <c r="H891" s="14"/>
      <c r="I891" s="14"/>
      <c r="J891" s="14"/>
      <c r="K891" s="14">
        <v>10</v>
      </c>
      <c r="L891" s="14">
        <v>9</v>
      </c>
      <c r="M891" s="14"/>
      <c r="N891" s="14"/>
      <c r="O891" s="13" t="s">
        <v>1</v>
      </c>
      <c r="P891" s="13" t="s">
        <v>1</v>
      </c>
      <c r="Q891" s="13" t="s">
        <v>1</v>
      </c>
      <c r="R891" s="13" t="s">
        <v>1</v>
      </c>
      <c r="S891" s="13" t="s">
        <v>1</v>
      </c>
      <c r="T891" s="13" t="s">
        <v>1</v>
      </c>
      <c r="U891" s="13" t="s">
        <v>305</v>
      </c>
      <c r="V891" s="22" t="s">
        <v>1</v>
      </c>
    </row>
    <row r="892" spans="1:22" x14ac:dyDescent="0.2">
      <c r="A892" s="25" t="s">
        <v>37</v>
      </c>
      <c r="B892" s="11" t="s">
        <v>1098</v>
      </c>
      <c r="C892" s="12"/>
      <c r="D892" s="12"/>
      <c r="E892" s="12"/>
      <c r="F892" s="12"/>
      <c r="G892" s="12"/>
      <c r="H892" s="12"/>
      <c r="I892" s="12"/>
      <c r="J892" s="12"/>
      <c r="K892" s="12"/>
      <c r="L892" s="12"/>
      <c r="M892" s="12"/>
      <c r="N892" s="12"/>
      <c r="O892" s="11"/>
      <c r="P892" s="11"/>
      <c r="Q892" s="11"/>
      <c r="R892" s="11"/>
      <c r="S892" s="11"/>
      <c r="T892" s="11"/>
      <c r="U892" s="11"/>
      <c r="V892" s="21"/>
    </row>
    <row r="893" spans="1:22" x14ac:dyDescent="0.2">
      <c r="A893" s="27" t="s">
        <v>37</v>
      </c>
      <c r="B893" s="13" t="s">
        <v>1099</v>
      </c>
      <c r="C893" s="14"/>
      <c r="D893" s="14"/>
      <c r="E893" s="14"/>
      <c r="F893" s="14"/>
      <c r="G893" s="14"/>
      <c r="H893" s="14"/>
      <c r="I893" s="14"/>
      <c r="J893" s="14"/>
      <c r="K893" s="14">
        <v>0</v>
      </c>
      <c r="L893" s="14">
        <v>0</v>
      </c>
      <c r="M893" s="14"/>
      <c r="N893" s="14"/>
      <c r="O893" s="13" t="s">
        <v>1</v>
      </c>
      <c r="P893" s="13" t="s">
        <v>1</v>
      </c>
      <c r="Q893" s="13" t="s">
        <v>1</v>
      </c>
      <c r="R893" s="13" t="s">
        <v>1</v>
      </c>
      <c r="S893" s="13" t="s">
        <v>1</v>
      </c>
      <c r="T893" s="13" t="s">
        <v>1</v>
      </c>
      <c r="U893" s="13" t="s">
        <v>305</v>
      </c>
      <c r="V893" s="22" t="s">
        <v>1</v>
      </c>
    </row>
    <row r="894" spans="1:22" x14ac:dyDescent="0.2">
      <c r="A894" s="25" t="s">
        <v>37</v>
      </c>
      <c r="B894" s="11" t="s">
        <v>1100</v>
      </c>
      <c r="C894" s="12"/>
      <c r="D894" s="12"/>
      <c r="E894" s="12"/>
      <c r="F894" s="12"/>
      <c r="G894" s="12"/>
      <c r="H894" s="12"/>
      <c r="I894" s="12"/>
      <c r="J894" s="12"/>
      <c r="K894" s="12"/>
      <c r="L894" s="12"/>
      <c r="M894" s="12"/>
      <c r="N894" s="12"/>
      <c r="O894" s="11"/>
      <c r="P894" s="11"/>
      <c r="Q894" s="11"/>
      <c r="R894" s="11"/>
      <c r="S894" s="11"/>
      <c r="T894" s="11"/>
      <c r="U894" s="11"/>
      <c r="V894" s="21"/>
    </row>
    <row r="895" spans="1:22" x14ac:dyDescent="0.2">
      <c r="A895" s="27" t="s">
        <v>37</v>
      </c>
      <c r="B895" s="13" t="s">
        <v>1101</v>
      </c>
      <c r="C895" s="14"/>
      <c r="D895" s="14"/>
      <c r="E895" s="14"/>
      <c r="F895" s="14"/>
      <c r="G895" s="14"/>
      <c r="H895" s="14"/>
      <c r="I895" s="14"/>
      <c r="J895" s="14"/>
      <c r="K895" s="14"/>
      <c r="L895" s="14"/>
      <c r="M895" s="14"/>
      <c r="N895" s="14"/>
      <c r="O895" s="13"/>
      <c r="P895" s="13"/>
      <c r="Q895" s="13"/>
      <c r="R895" s="13"/>
      <c r="S895" s="13"/>
      <c r="T895" s="13"/>
      <c r="U895" s="13"/>
      <c r="V895" s="22"/>
    </row>
    <row r="896" spans="1:22" x14ac:dyDescent="0.2">
      <c r="A896" s="25" t="s">
        <v>37</v>
      </c>
      <c r="B896" s="11" t="s">
        <v>1103</v>
      </c>
      <c r="C896" s="12">
        <v>16</v>
      </c>
      <c r="D896" s="12"/>
      <c r="E896" s="12"/>
      <c r="F896" s="12"/>
      <c r="G896" s="12"/>
      <c r="H896" s="12"/>
      <c r="I896" s="12">
        <v>18</v>
      </c>
      <c r="J896" s="12"/>
      <c r="K896" s="12">
        <v>18</v>
      </c>
      <c r="L896" s="12">
        <v>15</v>
      </c>
      <c r="M896" s="12"/>
      <c r="N896" s="12"/>
      <c r="O896" s="11" t="s">
        <v>1</v>
      </c>
      <c r="P896" s="11" t="s">
        <v>1</v>
      </c>
      <c r="Q896" s="11" t="s">
        <v>1</v>
      </c>
      <c r="R896" s="11" t="s">
        <v>1</v>
      </c>
      <c r="S896" s="11" t="s">
        <v>1</v>
      </c>
      <c r="T896" s="11" t="s">
        <v>1</v>
      </c>
      <c r="U896" s="11" t="s">
        <v>305</v>
      </c>
      <c r="V896" s="21" t="s">
        <v>1</v>
      </c>
    </row>
    <row r="897" spans="1:22" x14ac:dyDescent="0.2">
      <c r="A897" s="27" t="s">
        <v>37</v>
      </c>
      <c r="B897" s="13" t="s">
        <v>1104</v>
      </c>
      <c r="C897" s="14"/>
      <c r="D897" s="14"/>
      <c r="E897" s="14"/>
      <c r="F897" s="14"/>
      <c r="G897" s="14"/>
      <c r="H897" s="14"/>
      <c r="I897" s="14"/>
      <c r="J897" s="14"/>
      <c r="K897" s="14"/>
      <c r="L897" s="14"/>
      <c r="M897" s="14"/>
      <c r="N897" s="14"/>
      <c r="O897" s="13"/>
      <c r="P897" s="13"/>
      <c r="Q897" s="13"/>
      <c r="R897" s="13"/>
      <c r="S897" s="13"/>
      <c r="T897" s="13"/>
      <c r="U897" s="13"/>
      <c r="V897" s="22"/>
    </row>
    <row r="898" spans="1:22" x14ac:dyDescent="0.2">
      <c r="A898" s="25" t="s">
        <v>37</v>
      </c>
      <c r="B898" s="11" t="s">
        <v>1105</v>
      </c>
      <c r="C898" s="12">
        <v>25</v>
      </c>
      <c r="D898" s="12"/>
      <c r="E898" s="12"/>
      <c r="F898" s="12"/>
      <c r="G898" s="12"/>
      <c r="H898" s="12"/>
      <c r="I898" s="12">
        <v>26</v>
      </c>
      <c r="J898" s="12"/>
      <c r="K898" s="12">
        <v>26</v>
      </c>
      <c r="L898" s="12">
        <v>25</v>
      </c>
      <c r="M898" s="12"/>
      <c r="N898" s="12"/>
      <c r="O898" s="11" t="s">
        <v>1</v>
      </c>
      <c r="P898" s="11" t="s">
        <v>1</v>
      </c>
      <c r="Q898" s="11" t="s">
        <v>1</v>
      </c>
      <c r="R898" s="11" t="s">
        <v>1</v>
      </c>
      <c r="S898" s="11" t="s">
        <v>1</v>
      </c>
      <c r="T898" s="11" t="s">
        <v>1</v>
      </c>
      <c r="U898" s="11" t="s">
        <v>305</v>
      </c>
      <c r="V898" s="21" t="s">
        <v>1</v>
      </c>
    </row>
    <row r="899" spans="1:22" x14ac:dyDescent="0.2">
      <c r="A899" s="27" t="s">
        <v>37</v>
      </c>
      <c r="B899" s="13" t="s">
        <v>1106</v>
      </c>
      <c r="C899" s="14">
        <v>17</v>
      </c>
      <c r="D899" s="14"/>
      <c r="E899" s="14"/>
      <c r="F899" s="14"/>
      <c r="G899" s="14"/>
      <c r="H899" s="14"/>
      <c r="I899" s="14"/>
      <c r="J899" s="14"/>
      <c r="K899" s="14"/>
      <c r="L899" s="14"/>
      <c r="M899" s="14"/>
      <c r="N899" s="14"/>
      <c r="O899" s="13" t="s">
        <v>1</v>
      </c>
      <c r="P899" s="13" t="s">
        <v>1</v>
      </c>
      <c r="Q899" s="13" t="s">
        <v>1</v>
      </c>
      <c r="R899" s="13" t="s">
        <v>1</v>
      </c>
      <c r="S899" s="13" t="s">
        <v>1</v>
      </c>
      <c r="T899" s="13" t="s">
        <v>1</v>
      </c>
      <c r="U899" s="13" t="s">
        <v>305</v>
      </c>
      <c r="V899" s="22" t="s">
        <v>1</v>
      </c>
    </row>
    <row r="900" spans="1:22" x14ac:dyDescent="0.2">
      <c r="A900" s="25" t="s">
        <v>37</v>
      </c>
      <c r="B900" s="11" t="s">
        <v>1107</v>
      </c>
      <c r="C900" s="12">
        <v>19</v>
      </c>
      <c r="D900" s="12"/>
      <c r="E900" s="12"/>
      <c r="F900" s="12"/>
      <c r="G900" s="12"/>
      <c r="H900" s="12"/>
      <c r="I900" s="12"/>
      <c r="J900" s="12"/>
      <c r="K900" s="12"/>
      <c r="L900" s="12"/>
      <c r="M900" s="12"/>
      <c r="N900" s="12"/>
      <c r="O900" s="11" t="s">
        <v>1</v>
      </c>
      <c r="P900" s="11" t="s">
        <v>1</v>
      </c>
      <c r="Q900" s="11" t="s">
        <v>1</v>
      </c>
      <c r="R900" s="11" t="s">
        <v>1</v>
      </c>
      <c r="S900" s="11" t="s">
        <v>1</v>
      </c>
      <c r="T900" s="11" t="s">
        <v>1</v>
      </c>
      <c r="U900" s="11" t="s">
        <v>305</v>
      </c>
      <c r="V900" s="21" t="s">
        <v>1</v>
      </c>
    </row>
    <row r="901" spans="1:22" x14ac:dyDescent="0.2">
      <c r="A901" s="27" t="s">
        <v>37</v>
      </c>
      <c r="B901" s="13" t="s">
        <v>1108</v>
      </c>
      <c r="C901" s="14"/>
      <c r="D901" s="14"/>
      <c r="E901" s="14"/>
      <c r="F901" s="14">
        <v>17.629023270000001</v>
      </c>
      <c r="G901" s="14">
        <v>18.31625184</v>
      </c>
      <c r="H901" s="14">
        <v>18.039556380000001</v>
      </c>
      <c r="I901" s="14">
        <v>17.741939250000001</v>
      </c>
      <c r="J901" s="14">
        <v>22.087469179999999</v>
      </c>
      <c r="K901" s="14">
        <v>24.921049960000001</v>
      </c>
      <c r="L901" s="14">
        <v>21.967735739999998</v>
      </c>
      <c r="M901" s="14"/>
      <c r="N901" s="14"/>
      <c r="O901" s="13" t="s">
        <v>1</v>
      </c>
      <c r="P901" s="13" t="s">
        <v>1</v>
      </c>
      <c r="Q901" s="13" t="s">
        <v>1</v>
      </c>
      <c r="R901" s="13" t="s">
        <v>1</v>
      </c>
      <c r="S901" s="13" t="s">
        <v>1</v>
      </c>
      <c r="T901" s="13" t="s">
        <v>1</v>
      </c>
      <c r="U901" s="13" t="s">
        <v>305</v>
      </c>
      <c r="V901" s="22" t="s">
        <v>1</v>
      </c>
    </row>
    <row r="902" spans="1:22" x14ac:dyDescent="0.2">
      <c r="A902" s="25" t="s">
        <v>38</v>
      </c>
      <c r="B902" s="11" t="s">
        <v>1109</v>
      </c>
      <c r="C902" s="12"/>
      <c r="D902" s="12"/>
      <c r="E902" s="12"/>
      <c r="F902" s="12"/>
      <c r="G902" s="12"/>
      <c r="H902" s="12"/>
      <c r="I902" s="12"/>
      <c r="J902" s="12"/>
      <c r="K902" s="12"/>
      <c r="L902" s="12"/>
      <c r="M902" s="12"/>
      <c r="N902" s="12"/>
      <c r="O902" s="11" t="s">
        <v>1</v>
      </c>
      <c r="P902" s="11" t="s">
        <v>1</v>
      </c>
      <c r="Q902" s="11" t="s">
        <v>1</v>
      </c>
      <c r="R902" s="11" t="s">
        <v>1</v>
      </c>
      <c r="S902" s="11" t="s">
        <v>1</v>
      </c>
      <c r="T902" s="11" t="s">
        <v>1</v>
      </c>
      <c r="U902" s="11" t="s">
        <v>303</v>
      </c>
      <c r="V902" s="21" t="s">
        <v>1</v>
      </c>
    </row>
    <row r="903" spans="1:22" x14ac:dyDescent="0.2">
      <c r="A903" s="27" t="s">
        <v>38</v>
      </c>
      <c r="B903" s="13" t="s">
        <v>1110</v>
      </c>
      <c r="C903" s="14"/>
      <c r="D903" s="14"/>
      <c r="E903" s="14"/>
      <c r="F903" s="14"/>
      <c r="G903" s="14"/>
      <c r="H903" s="14"/>
      <c r="I903" s="14"/>
      <c r="J903" s="14"/>
      <c r="K903" s="14"/>
      <c r="L903" s="14"/>
      <c r="M903" s="14"/>
      <c r="N903" s="14"/>
      <c r="O903" s="13" t="s">
        <v>1</v>
      </c>
      <c r="P903" s="13" t="s">
        <v>1</v>
      </c>
      <c r="Q903" s="13" t="s">
        <v>1</v>
      </c>
      <c r="R903" s="13" t="s">
        <v>1</v>
      </c>
      <c r="S903" s="13" t="s">
        <v>1</v>
      </c>
      <c r="T903" s="13" t="s">
        <v>1</v>
      </c>
      <c r="U903" s="13" t="s">
        <v>303</v>
      </c>
      <c r="V903" s="22" t="s">
        <v>1</v>
      </c>
    </row>
    <row r="904" spans="1:22" x14ac:dyDescent="0.2">
      <c r="A904" s="25" t="s">
        <v>38</v>
      </c>
      <c r="B904" s="11" t="s">
        <v>1092</v>
      </c>
      <c r="C904" s="12"/>
      <c r="D904" s="12"/>
      <c r="E904" s="12"/>
      <c r="F904" s="12"/>
      <c r="G904" s="12"/>
      <c r="H904" s="12"/>
      <c r="I904" s="12"/>
      <c r="J904" s="12"/>
      <c r="K904" s="12"/>
      <c r="L904" s="12"/>
      <c r="M904" s="12"/>
      <c r="N904" s="12"/>
      <c r="O904" s="11"/>
      <c r="P904" s="11"/>
      <c r="Q904" s="11"/>
      <c r="R904" s="11"/>
      <c r="S904" s="11"/>
      <c r="T904" s="11"/>
      <c r="U904" s="11"/>
      <c r="V904" s="21"/>
    </row>
    <row r="905" spans="1:22" x14ac:dyDescent="0.2">
      <c r="A905" s="27" t="s">
        <v>38</v>
      </c>
      <c r="B905" s="13" t="s">
        <v>1093</v>
      </c>
      <c r="C905" s="14">
        <v>7.24648</v>
      </c>
      <c r="D905" s="14">
        <v>7.1723699999999999</v>
      </c>
      <c r="E905" s="14">
        <v>8.3613300000000006</v>
      </c>
      <c r="F905" s="14">
        <v>8.9049999999999994</v>
      </c>
      <c r="G905" s="14">
        <v>9.7681900000000006</v>
      </c>
      <c r="H905" s="14">
        <v>11.396240000000001</v>
      </c>
      <c r="I905" s="14">
        <v>11.605600000000001</v>
      </c>
      <c r="J905" s="14"/>
      <c r="K905" s="14"/>
      <c r="L905" s="14">
        <v>14.710150000000001</v>
      </c>
      <c r="M905" s="14"/>
      <c r="N905" s="14"/>
      <c r="O905" s="13" t="s">
        <v>1</v>
      </c>
      <c r="P905" s="13" t="s">
        <v>1</v>
      </c>
      <c r="Q905" s="13" t="s">
        <v>1</v>
      </c>
      <c r="R905" s="13" t="s">
        <v>1</v>
      </c>
      <c r="S905" s="13" t="s">
        <v>1</v>
      </c>
      <c r="T905" s="13" t="s">
        <v>1</v>
      </c>
      <c r="U905" s="13" t="s">
        <v>303</v>
      </c>
      <c r="V905" s="22" t="s">
        <v>1</v>
      </c>
    </row>
    <row r="906" spans="1:22" x14ac:dyDescent="0.2">
      <c r="A906" s="25" t="s">
        <v>38</v>
      </c>
      <c r="B906" s="11" t="s">
        <v>1094</v>
      </c>
      <c r="C906" s="12"/>
      <c r="D906" s="12"/>
      <c r="E906" s="12"/>
      <c r="F906" s="12"/>
      <c r="G906" s="12"/>
      <c r="H906" s="12"/>
      <c r="I906" s="12"/>
      <c r="J906" s="12"/>
      <c r="K906" s="12"/>
      <c r="L906" s="12"/>
      <c r="M906" s="12"/>
      <c r="N906" s="12"/>
      <c r="O906" s="11"/>
      <c r="P906" s="11"/>
      <c r="Q906" s="11"/>
      <c r="R906" s="11"/>
      <c r="S906" s="11"/>
      <c r="T906" s="11"/>
      <c r="U906" s="11"/>
      <c r="V906" s="21"/>
    </row>
    <row r="907" spans="1:22" x14ac:dyDescent="0.2">
      <c r="A907" s="27" t="s">
        <v>38</v>
      </c>
      <c r="B907" s="13" t="s">
        <v>1095</v>
      </c>
      <c r="C907" s="14"/>
      <c r="D907" s="14"/>
      <c r="E907" s="14"/>
      <c r="F907" s="14"/>
      <c r="G907" s="14"/>
      <c r="H907" s="14"/>
      <c r="I907" s="14"/>
      <c r="J907" s="14"/>
      <c r="K907" s="14"/>
      <c r="L907" s="14"/>
      <c r="M907" s="14"/>
      <c r="N907" s="14"/>
      <c r="O907" s="13"/>
      <c r="P907" s="13"/>
      <c r="Q907" s="13"/>
      <c r="R907" s="13"/>
      <c r="S907" s="13"/>
      <c r="T907" s="13"/>
      <c r="U907" s="13"/>
      <c r="V907" s="22"/>
    </row>
    <row r="908" spans="1:22" x14ac:dyDescent="0.2">
      <c r="A908" s="25" t="s">
        <v>38</v>
      </c>
      <c r="B908" s="11" t="s">
        <v>1088</v>
      </c>
      <c r="C908" s="12"/>
      <c r="D908" s="12"/>
      <c r="E908" s="12"/>
      <c r="F908" s="12"/>
      <c r="G908" s="12"/>
      <c r="H908" s="12"/>
      <c r="I908" s="12"/>
      <c r="J908" s="12"/>
      <c r="K908" s="12"/>
      <c r="L908" s="12"/>
      <c r="M908" s="12"/>
      <c r="N908" s="12"/>
      <c r="O908" s="11"/>
      <c r="P908" s="11"/>
      <c r="Q908" s="11"/>
      <c r="R908" s="11"/>
      <c r="S908" s="11"/>
      <c r="T908" s="11"/>
      <c r="U908" s="11"/>
      <c r="V908" s="21"/>
    </row>
    <row r="909" spans="1:22" x14ac:dyDescent="0.2">
      <c r="A909" s="27" t="s">
        <v>38</v>
      </c>
      <c r="B909" s="13" t="s">
        <v>1089</v>
      </c>
      <c r="C909" s="14">
        <v>6.5695300000000003</v>
      </c>
      <c r="D909" s="14">
        <v>6.9443900000000003</v>
      </c>
      <c r="E909" s="14">
        <v>8.0955300000000001</v>
      </c>
      <c r="F909" s="14">
        <v>8.4995899999999995</v>
      </c>
      <c r="G909" s="14">
        <v>9.3919999999999995</v>
      </c>
      <c r="H909" s="14">
        <v>10.69544</v>
      </c>
      <c r="I909" s="14">
        <v>10.6633</v>
      </c>
      <c r="J909" s="14"/>
      <c r="K909" s="14"/>
      <c r="L909" s="14">
        <v>13.21655</v>
      </c>
      <c r="M909" s="14"/>
      <c r="N909" s="14"/>
      <c r="O909" s="13" t="s">
        <v>1</v>
      </c>
      <c r="P909" s="13" t="s">
        <v>1</v>
      </c>
      <c r="Q909" s="13" t="s">
        <v>1</v>
      </c>
      <c r="R909" s="13" t="s">
        <v>1</v>
      </c>
      <c r="S909" s="13" t="s">
        <v>1</v>
      </c>
      <c r="T909" s="13" t="s">
        <v>1</v>
      </c>
      <c r="U909" s="13" t="s">
        <v>303</v>
      </c>
      <c r="V909" s="22" t="s">
        <v>1</v>
      </c>
    </row>
    <row r="910" spans="1:22" x14ac:dyDescent="0.2">
      <c r="A910" s="25" t="s">
        <v>38</v>
      </c>
      <c r="B910" s="11" t="s">
        <v>1090</v>
      </c>
      <c r="C910" s="12"/>
      <c r="D910" s="12"/>
      <c r="E910" s="12"/>
      <c r="F910" s="12"/>
      <c r="G910" s="12"/>
      <c r="H910" s="12"/>
      <c r="I910" s="12"/>
      <c r="J910" s="12"/>
      <c r="K910" s="12"/>
      <c r="L910" s="12"/>
      <c r="M910" s="12"/>
      <c r="N910" s="12"/>
      <c r="O910" s="11"/>
      <c r="P910" s="11"/>
      <c r="Q910" s="11"/>
      <c r="R910" s="11"/>
      <c r="S910" s="11"/>
      <c r="T910" s="11"/>
      <c r="U910" s="11"/>
      <c r="V910" s="21"/>
    </row>
    <row r="911" spans="1:22" x14ac:dyDescent="0.2">
      <c r="A911" s="27" t="s">
        <v>38</v>
      </c>
      <c r="B911" s="13" t="s">
        <v>1091</v>
      </c>
      <c r="C911" s="14"/>
      <c r="D911" s="14"/>
      <c r="E911" s="14"/>
      <c r="F911" s="14"/>
      <c r="G911" s="14"/>
      <c r="H911" s="14"/>
      <c r="I911" s="14"/>
      <c r="J911" s="14"/>
      <c r="K911" s="14"/>
      <c r="L911" s="14"/>
      <c r="M911" s="14"/>
      <c r="N911" s="14"/>
      <c r="O911" s="13"/>
      <c r="P911" s="13"/>
      <c r="Q911" s="13"/>
      <c r="R911" s="13"/>
      <c r="S911" s="13"/>
      <c r="T911" s="13"/>
      <c r="U911" s="13"/>
      <c r="V911" s="22"/>
    </row>
    <row r="912" spans="1:22" x14ac:dyDescent="0.2">
      <c r="A912" s="25" t="s">
        <v>38</v>
      </c>
      <c r="B912" s="11" t="s">
        <v>1096</v>
      </c>
      <c r="C912" s="12"/>
      <c r="D912" s="12"/>
      <c r="E912" s="12"/>
      <c r="F912" s="12"/>
      <c r="G912" s="12"/>
      <c r="H912" s="12"/>
      <c r="I912" s="12"/>
      <c r="J912" s="12"/>
      <c r="K912" s="12"/>
      <c r="L912" s="12"/>
      <c r="M912" s="12"/>
      <c r="N912" s="12"/>
      <c r="O912" s="11"/>
      <c r="P912" s="11"/>
      <c r="Q912" s="11"/>
      <c r="R912" s="11"/>
      <c r="S912" s="11"/>
      <c r="T912" s="11"/>
      <c r="U912" s="11"/>
      <c r="V912" s="21"/>
    </row>
    <row r="913" spans="1:22" x14ac:dyDescent="0.2">
      <c r="A913" s="27" t="s">
        <v>38</v>
      </c>
      <c r="B913" s="13" t="s">
        <v>293</v>
      </c>
      <c r="C913" s="14"/>
      <c r="D913" s="14"/>
      <c r="E913" s="14"/>
      <c r="F913" s="14"/>
      <c r="G913" s="14"/>
      <c r="H913" s="14"/>
      <c r="I913" s="14"/>
      <c r="J913" s="14"/>
      <c r="K913" s="14"/>
      <c r="L913" s="14"/>
      <c r="M913" s="14"/>
      <c r="N913" s="14"/>
      <c r="O913" s="13" t="s">
        <v>1</v>
      </c>
      <c r="P913" s="13" t="s">
        <v>1</v>
      </c>
      <c r="Q913" s="13" t="s">
        <v>1</v>
      </c>
      <c r="R913" s="13" t="s">
        <v>1</v>
      </c>
      <c r="S913" s="13" t="s">
        <v>1</v>
      </c>
      <c r="T913" s="13" t="s">
        <v>1</v>
      </c>
      <c r="U913" s="13" t="s">
        <v>303</v>
      </c>
      <c r="V913" s="22" t="s">
        <v>1</v>
      </c>
    </row>
    <row r="914" spans="1:22" x14ac:dyDescent="0.2">
      <c r="A914" s="25" t="s">
        <v>38</v>
      </c>
      <c r="B914" s="11" t="s">
        <v>308</v>
      </c>
      <c r="C914" s="12"/>
      <c r="D914" s="12">
        <v>3.7490000000000001</v>
      </c>
      <c r="E914" s="12">
        <v>4.8049999999999997</v>
      </c>
      <c r="F914" s="12">
        <v>9.9629999999999992</v>
      </c>
      <c r="G914" s="12">
        <v>7.2249999999999996</v>
      </c>
      <c r="H914" s="12">
        <v>1.788</v>
      </c>
      <c r="I914" s="12">
        <v>3.7309999999999999</v>
      </c>
      <c r="J914" s="12">
        <v>4.0010000000000003</v>
      </c>
      <c r="K914" s="12">
        <v>10.413</v>
      </c>
      <c r="L914" s="12">
        <v>13.451000000000001</v>
      </c>
      <c r="M914" s="12">
        <v>14.061999999999999</v>
      </c>
      <c r="N914" s="12"/>
      <c r="O914" s="11" t="s">
        <v>1</v>
      </c>
      <c r="P914" s="11" t="s">
        <v>1</v>
      </c>
      <c r="Q914" s="11" t="s">
        <v>1</v>
      </c>
      <c r="R914" s="11" t="s">
        <v>1</v>
      </c>
      <c r="S914" s="11" t="s">
        <v>1</v>
      </c>
      <c r="T914" s="11" t="s">
        <v>1</v>
      </c>
      <c r="U914" s="11" t="s">
        <v>303</v>
      </c>
      <c r="V914" s="21" t="s">
        <v>1</v>
      </c>
    </row>
    <row r="915" spans="1:22" x14ac:dyDescent="0.2">
      <c r="A915" s="27" t="s">
        <v>38</v>
      </c>
      <c r="B915" s="13" t="s">
        <v>1102</v>
      </c>
      <c r="C915" s="14"/>
      <c r="D915" s="14"/>
      <c r="E915" s="14"/>
      <c r="F915" s="14"/>
      <c r="G915" s="14"/>
      <c r="H915" s="14"/>
      <c r="I915" s="14"/>
      <c r="J915" s="14"/>
      <c r="K915" s="14"/>
      <c r="L915" s="14"/>
      <c r="M915" s="14"/>
      <c r="N915" s="14"/>
      <c r="O915" s="13"/>
      <c r="P915" s="13"/>
      <c r="Q915" s="13"/>
      <c r="R915" s="13"/>
      <c r="S915" s="13"/>
      <c r="T915" s="13"/>
      <c r="U915" s="13"/>
      <c r="V915" s="22"/>
    </row>
    <row r="916" spans="1:22" x14ac:dyDescent="0.2">
      <c r="A916" s="25" t="s">
        <v>38</v>
      </c>
      <c r="B916" s="11" t="s">
        <v>1097</v>
      </c>
      <c r="C916" s="12">
        <v>1</v>
      </c>
      <c r="D916" s="12">
        <v>1</v>
      </c>
      <c r="E916" s="12">
        <v>1</v>
      </c>
      <c r="F916" s="12">
        <v>1</v>
      </c>
      <c r="G916" s="12">
        <v>1</v>
      </c>
      <c r="H916" s="12">
        <v>2</v>
      </c>
      <c r="I916" s="12">
        <v>2</v>
      </c>
      <c r="J916" s="12">
        <v>2</v>
      </c>
      <c r="K916" s="12">
        <v>2</v>
      </c>
      <c r="L916" s="12">
        <v>2</v>
      </c>
      <c r="M916" s="12">
        <v>2</v>
      </c>
      <c r="N916" s="12"/>
      <c r="O916" s="11" t="s">
        <v>1</v>
      </c>
      <c r="P916" s="11" t="s">
        <v>1</v>
      </c>
      <c r="Q916" s="11" t="s">
        <v>1</v>
      </c>
      <c r="R916" s="11" t="s">
        <v>1</v>
      </c>
      <c r="S916" s="11" t="s">
        <v>1</v>
      </c>
      <c r="T916" s="11" t="s">
        <v>1</v>
      </c>
      <c r="U916" s="11" t="s">
        <v>303</v>
      </c>
      <c r="V916" s="21" t="s">
        <v>1</v>
      </c>
    </row>
    <row r="917" spans="1:22" x14ac:dyDescent="0.2">
      <c r="A917" s="27" t="s">
        <v>38</v>
      </c>
      <c r="B917" s="13" t="s">
        <v>1098</v>
      </c>
      <c r="C917" s="14">
        <v>1</v>
      </c>
      <c r="D917" s="14">
        <v>4</v>
      </c>
      <c r="E917" s="14">
        <v>3</v>
      </c>
      <c r="F917" s="14">
        <v>3</v>
      </c>
      <c r="G917" s="14">
        <v>3</v>
      </c>
      <c r="H917" s="14">
        <v>3</v>
      </c>
      <c r="I917" s="14">
        <v>9</v>
      </c>
      <c r="J917" s="14">
        <v>3</v>
      </c>
      <c r="K917" s="14">
        <v>3</v>
      </c>
      <c r="L917" s="14">
        <v>3</v>
      </c>
      <c r="M917" s="14">
        <v>3</v>
      </c>
      <c r="N917" s="14"/>
      <c r="O917" s="13" t="s">
        <v>1</v>
      </c>
      <c r="P917" s="13" t="s">
        <v>1</v>
      </c>
      <c r="Q917" s="13" t="s">
        <v>1</v>
      </c>
      <c r="R917" s="13" t="s">
        <v>1</v>
      </c>
      <c r="S917" s="13" t="s">
        <v>1</v>
      </c>
      <c r="T917" s="13" t="s">
        <v>1</v>
      </c>
      <c r="U917" s="13" t="s">
        <v>303</v>
      </c>
      <c r="V917" s="22" t="s">
        <v>1</v>
      </c>
    </row>
    <row r="918" spans="1:22" x14ac:dyDescent="0.2">
      <c r="A918" s="25" t="s">
        <v>38</v>
      </c>
      <c r="B918" s="11" t="s">
        <v>1099</v>
      </c>
      <c r="C918" s="12">
        <v>1</v>
      </c>
      <c r="D918" s="12">
        <v>1</v>
      </c>
      <c r="E918" s="12">
        <v>1</v>
      </c>
      <c r="F918" s="12">
        <v>1</v>
      </c>
      <c r="G918" s="12">
        <v>1</v>
      </c>
      <c r="H918" s="12">
        <v>1</v>
      </c>
      <c r="I918" s="12">
        <v>1</v>
      </c>
      <c r="J918" s="12">
        <v>2</v>
      </c>
      <c r="K918" s="12">
        <v>2</v>
      </c>
      <c r="L918" s="12">
        <v>2</v>
      </c>
      <c r="M918" s="12">
        <v>2</v>
      </c>
      <c r="N918" s="12"/>
      <c r="O918" s="11" t="s">
        <v>1</v>
      </c>
      <c r="P918" s="11" t="s">
        <v>1</v>
      </c>
      <c r="Q918" s="11" t="s">
        <v>1</v>
      </c>
      <c r="R918" s="11" t="s">
        <v>1</v>
      </c>
      <c r="S918" s="11" t="s">
        <v>1</v>
      </c>
      <c r="T918" s="11" t="s">
        <v>1</v>
      </c>
      <c r="U918" s="11" t="s">
        <v>303</v>
      </c>
      <c r="V918" s="21" t="s">
        <v>1</v>
      </c>
    </row>
    <row r="919" spans="1:22" x14ac:dyDescent="0.2">
      <c r="A919" s="27" t="s">
        <v>38</v>
      </c>
      <c r="B919" s="13" t="s">
        <v>1100</v>
      </c>
      <c r="C919" s="14"/>
      <c r="D919" s="14"/>
      <c r="E919" s="14"/>
      <c r="F919" s="14"/>
      <c r="G919" s="14"/>
      <c r="H919" s="14"/>
      <c r="I919" s="14">
        <v>3</v>
      </c>
      <c r="J919" s="14">
        <v>3</v>
      </c>
      <c r="K919" s="14">
        <v>3</v>
      </c>
      <c r="L919" s="14">
        <v>3</v>
      </c>
      <c r="M919" s="14">
        <v>3</v>
      </c>
      <c r="N919" s="14"/>
      <c r="O919" s="13" t="s">
        <v>1</v>
      </c>
      <c r="P919" s="13" t="s">
        <v>1</v>
      </c>
      <c r="Q919" s="13" t="s">
        <v>1</v>
      </c>
      <c r="R919" s="13" t="s">
        <v>1</v>
      </c>
      <c r="S919" s="13" t="s">
        <v>1</v>
      </c>
      <c r="T919" s="13" t="s">
        <v>1</v>
      </c>
      <c r="U919" s="13" t="s">
        <v>303</v>
      </c>
      <c r="V919" s="22" t="s">
        <v>1</v>
      </c>
    </row>
    <row r="920" spans="1:22" x14ac:dyDescent="0.2">
      <c r="A920" s="25" t="s">
        <v>38</v>
      </c>
      <c r="B920" s="11" t="s">
        <v>1101</v>
      </c>
      <c r="C920" s="12"/>
      <c r="D920" s="12"/>
      <c r="E920" s="12"/>
      <c r="F920" s="12"/>
      <c r="G920" s="12"/>
      <c r="H920" s="12"/>
      <c r="I920" s="12">
        <v>6</v>
      </c>
      <c r="J920" s="12">
        <v>6</v>
      </c>
      <c r="K920" s="12">
        <v>6</v>
      </c>
      <c r="L920" s="12">
        <v>6</v>
      </c>
      <c r="M920" s="12">
        <v>6</v>
      </c>
      <c r="N920" s="12"/>
      <c r="O920" s="11" t="s">
        <v>1</v>
      </c>
      <c r="P920" s="11" t="s">
        <v>1</v>
      </c>
      <c r="Q920" s="11" t="s">
        <v>1</v>
      </c>
      <c r="R920" s="11" t="s">
        <v>1</v>
      </c>
      <c r="S920" s="11" t="s">
        <v>1</v>
      </c>
      <c r="T920" s="11" t="s">
        <v>1</v>
      </c>
      <c r="U920" s="11" t="s">
        <v>303</v>
      </c>
      <c r="V920" s="21" t="s">
        <v>1</v>
      </c>
    </row>
    <row r="921" spans="1:22" x14ac:dyDescent="0.2">
      <c r="A921" s="27" t="s">
        <v>38</v>
      </c>
      <c r="B921" s="13" t="s">
        <v>1103</v>
      </c>
      <c r="C921" s="14"/>
      <c r="D921" s="14"/>
      <c r="E921" s="14"/>
      <c r="F921" s="14"/>
      <c r="G921" s="14"/>
      <c r="H921" s="14"/>
      <c r="I921" s="14"/>
      <c r="J921" s="14"/>
      <c r="K921" s="14"/>
      <c r="L921" s="14"/>
      <c r="M921" s="14"/>
      <c r="N921" s="14"/>
      <c r="O921" s="13"/>
      <c r="P921" s="13"/>
      <c r="Q921" s="13"/>
      <c r="R921" s="13"/>
      <c r="S921" s="13"/>
      <c r="T921" s="13"/>
      <c r="U921" s="13"/>
      <c r="V921" s="22"/>
    </row>
    <row r="922" spans="1:22" x14ac:dyDescent="0.2">
      <c r="A922" s="25" t="s">
        <v>38</v>
      </c>
      <c r="B922" s="11" t="s">
        <v>1104</v>
      </c>
      <c r="C922" s="12">
        <v>27</v>
      </c>
      <c r="D922" s="12">
        <v>27</v>
      </c>
      <c r="E922" s="12">
        <v>26</v>
      </c>
      <c r="F922" s="12">
        <v>27</v>
      </c>
      <c r="G922" s="12"/>
      <c r="H922" s="12"/>
      <c r="I922" s="12"/>
      <c r="J922" s="12"/>
      <c r="K922" s="12"/>
      <c r="L922" s="12"/>
      <c r="M922" s="12"/>
      <c r="N922" s="12"/>
      <c r="O922" s="11" t="s">
        <v>1</v>
      </c>
      <c r="P922" s="11" t="s">
        <v>1</v>
      </c>
      <c r="Q922" s="11" t="s">
        <v>1</v>
      </c>
      <c r="R922" s="11" t="s">
        <v>1</v>
      </c>
      <c r="S922" s="11" t="s">
        <v>1</v>
      </c>
      <c r="T922" s="11" t="s">
        <v>1</v>
      </c>
      <c r="U922" s="11" t="s">
        <v>303</v>
      </c>
      <c r="V922" s="21" t="s">
        <v>1</v>
      </c>
    </row>
    <row r="923" spans="1:22" x14ac:dyDescent="0.2">
      <c r="A923" s="27" t="s">
        <v>38</v>
      </c>
      <c r="B923" s="13" t="s">
        <v>1105</v>
      </c>
      <c r="C923" s="14">
        <v>24</v>
      </c>
      <c r="D923" s="14">
        <v>24</v>
      </c>
      <c r="E923" s="14">
        <v>24</v>
      </c>
      <c r="F923" s="14">
        <v>25</v>
      </c>
      <c r="G923" s="14">
        <v>24</v>
      </c>
      <c r="H923" s="14">
        <v>25</v>
      </c>
      <c r="I923" s="14">
        <v>25</v>
      </c>
      <c r="J923" s="14">
        <v>26</v>
      </c>
      <c r="K923" s="14">
        <v>25</v>
      </c>
      <c r="L923" s="14">
        <v>25</v>
      </c>
      <c r="M923" s="14">
        <v>25</v>
      </c>
      <c r="N923" s="14"/>
      <c r="O923" s="13" t="s">
        <v>1</v>
      </c>
      <c r="P923" s="13" t="s">
        <v>1</v>
      </c>
      <c r="Q923" s="13" t="s">
        <v>1</v>
      </c>
      <c r="R923" s="13" t="s">
        <v>1</v>
      </c>
      <c r="S923" s="13" t="s">
        <v>1</v>
      </c>
      <c r="T923" s="13" t="s">
        <v>1</v>
      </c>
      <c r="U923" s="13" t="s">
        <v>303</v>
      </c>
      <c r="V923" s="22" t="s">
        <v>1</v>
      </c>
    </row>
    <row r="924" spans="1:22" x14ac:dyDescent="0.2">
      <c r="A924" s="25" t="s">
        <v>38</v>
      </c>
      <c r="B924" s="11" t="s">
        <v>1106</v>
      </c>
      <c r="C924" s="12"/>
      <c r="D924" s="12">
        <v>15</v>
      </c>
      <c r="E924" s="12">
        <v>14</v>
      </c>
      <c r="F924" s="12">
        <v>14</v>
      </c>
      <c r="G924" s="12">
        <v>13</v>
      </c>
      <c r="H924" s="12">
        <v>12</v>
      </c>
      <c r="I924" s="12">
        <v>12</v>
      </c>
      <c r="J924" s="12">
        <v>11</v>
      </c>
      <c r="K924" s="12">
        <v>10</v>
      </c>
      <c r="L924" s="12">
        <v>10</v>
      </c>
      <c r="M924" s="12">
        <v>11</v>
      </c>
      <c r="N924" s="12"/>
      <c r="O924" s="11" t="s">
        <v>1</v>
      </c>
      <c r="P924" s="11" t="s">
        <v>1</v>
      </c>
      <c r="Q924" s="11" t="s">
        <v>1</v>
      </c>
      <c r="R924" s="11" t="s">
        <v>1</v>
      </c>
      <c r="S924" s="11" t="s">
        <v>1</v>
      </c>
      <c r="T924" s="11" t="s">
        <v>1</v>
      </c>
      <c r="U924" s="11" t="s">
        <v>303</v>
      </c>
      <c r="V924" s="21" t="s">
        <v>1</v>
      </c>
    </row>
    <row r="925" spans="1:22" x14ac:dyDescent="0.2">
      <c r="A925" s="27" t="s">
        <v>38</v>
      </c>
      <c r="B925" s="13" t="s">
        <v>1107</v>
      </c>
      <c r="C925" s="14"/>
      <c r="D925" s="14"/>
      <c r="E925" s="14"/>
      <c r="F925" s="14"/>
      <c r="G925" s="14"/>
      <c r="H925" s="14"/>
      <c r="I925" s="14"/>
      <c r="J925" s="14"/>
      <c r="K925" s="14"/>
      <c r="L925" s="14"/>
      <c r="M925" s="14"/>
      <c r="N925" s="14"/>
      <c r="O925" s="13"/>
      <c r="P925" s="13"/>
      <c r="Q925" s="13"/>
      <c r="R925" s="13"/>
      <c r="S925" s="13"/>
      <c r="T925" s="13"/>
      <c r="U925" s="13"/>
      <c r="V925" s="22"/>
    </row>
    <row r="926" spans="1:22" x14ac:dyDescent="0.2">
      <c r="A926" s="25" t="s">
        <v>38</v>
      </c>
      <c r="B926" s="11" t="s">
        <v>1108</v>
      </c>
      <c r="C926" s="12"/>
      <c r="D926" s="12"/>
      <c r="E926" s="12"/>
      <c r="F926" s="12"/>
      <c r="G926" s="12"/>
      <c r="H926" s="12"/>
      <c r="I926" s="12">
        <v>17.548653089999998</v>
      </c>
      <c r="J926" s="12">
        <v>16.801668060000001</v>
      </c>
      <c r="K926" s="12">
        <v>16.949173179999999</v>
      </c>
      <c r="L926" s="12">
        <v>17.046285059999999</v>
      </c>
      <c r="M926" s="12">
        <v>17.998857009999998</v>
      </c>
      <c r="N926" s="12"/>
      <c r="O926" s="11" t="s">
        <v>1</v>
      </c>
      <c r="P926" s="11" t="s">
        <v>1</v>
      </c>
      <c r="Q926" s="11" t="s">
        <v>1</v>
      </c>
      <c r="R926" s="11" t="s">
        <v>1</v>
      </c>
      <c r="S926" s="11" t="s">
        <v>1</v>
      </c>
      <c r="T926" s="11" t="s">
        <v>1</v>
      </c>
      <c r="U926" s="11" t="s">
        <v>303</v>
      </c>
      <c r="V926" s="21" t="s">
        <v>1</v>
      </c>
    </row>
    <row r="927" spans="1:22" x14ac:dyDescent="0.2">
      <c r="A927" s="27" t="s">
        <v>39</v>
      </c>
      <c r="B927" s="13" t="s">
        <v>1109</v>
      </c>
      <c r="C927" s="14"/>
      <c r="D927" s="14">
        <v>54.632989999999999</v>
      </c>
      <c r="E927" s="14">
        <v>63.063890000000001</v>
      </c>
      <c r="F927" s="14">
        <v>57.878720000000001</v>
      </c>
      <c r="G927" s="14">
        <v>50.590780000000002</v>
      </c>
      <c r="H927" s="14">
        <v>65.421589999999995</v>
      </c>
      <c r="I927" s="14">
        <v>75.13467</v>
      </c>
      <c r="J927" s="14"/>
      <c r="K927" s="14"/>
      <c r="L927" s="14"/>
      <c r="M927" s="14"/>
      <c r="N927" s="14"/>
      <c r="O927" s="13" t="s">
        <v>1</v>
      </c>
      <c r="P927" s="13" t="s">
        <v>1</v>
      </c>
      <c r="Q927" s="13" t="s">
        <v>1</v>
      </c>
      <c r="R927" s="13" t="s">
        <v>1</v>
      </c>
      <c r="S927" s="13" t="s">
        <v>1</v>
      </c>
      <c r="T927" s="13" t="s">
        <v>1</v>
      </c>
      <c r="U927" s="13" t="s">
        <v>305</v>
      </c>
      <c r="V927" s="22" t="s">
        <v>1</v>
      </c>
    </row>
    <row r="928" spans="1:22" x14ac:dyDescent="0.2">
      <c r="A928" s="25" t="s">
        <v>39</v>
      </c>
      <c r="B928" s="11" t="s">
        <v>1110</v>
      </c>
      <c r="C928" s="12"/>
      <c r="D928" s="12">
        <v>60.366520000000001</v>
      </c>
      <c r="E928" s="12">
        <v>60.990639999999999</v>
      </c>
      <c r="F928" s="12">
        <v>62.861240000000002</v>
      </c>
      <c r="G928" s="12">
        <v>56.093049999999998</v>
      </c>
      <c r="H928" s="12">
        <v>72.792199999999994</v>
      </c>
      <c r="I928" s="12">
        <v>69.773790000000005</v>
      </c>
      <c r="J928" s="12"/>
      <c r="K928" s="12"/>
      <c r="L928" s="12"/>
      <c r="M928" s="12"/>
      <c r="N928" s="12"/>
      <c r="O928" s="11" t="s">
        <v>1</v>
      </c>
      <c r="P928" s="11" t="s">
        <v>1</v>
      </c>
      <c r="Q928" s="11" t="s">
        <v>1</v>
      </c>
      <c r="R928" s="11" t="s">
        <v>1</v>
      </c>
      <c r="S928" s="11" t="s">
        <v>1</v>
      </c>
      <c r="T928" s="11" t="s">
        <v>1</v>
      </c>
      <c r="U928" s="11" t="s">
        <v>305</v>
      </c>
      <c r="V928" s="21" t="s">
        <v>1</v>
      </c>
    </row>
    <row r="929" spans="1:22" x14ac:dyDescent="0.2">
      <c r="A929" s="27" t="s">
        <v>39</v>
      </c>
      <c r="B929" s="13" t="s">
        <v>1092</v>
      </c>
      <c r="C929" s="14"/>
      <c r="D929" s="14"/>
      <c r="E929" s="14">
        <v>15.52792</v>
      </c>
      <c r="F929" s="14">
        <v>19.329049999999999</v>
      </c>
      <c r="G929" s="14">
        <v>18.565390000000001</v>
      </c>
      <c r="H929" s="14">
        <v>19.62152</v>
      </c>
      <c r="I929" s="14">
        <v>19.9375</v>
      </c>
      <c r="J929" s="14"/>
      <c r="K929" s="14"/>
      <c r="L929" s="14"/>
      <c r="M929" s="14"/>
      <c r="N929" s="14"/>
      <c r="O929" s="13" t="s">
        <v>1</v>
      </c>
      <c r="P929" s="13" t="s">
        <v>1</v>
      </c>
      <c r="Q929" s="13" t="s">
        <v>1</v>
      </c>
      <c r="R929" s="13" t="s">
        <v>1</v>
      </c>
      <c r="S929" s="13" t="s">
        <v>1</v>
      </c>
      <c r="T929" s="13" t="s">
        <v>1</v>
      </c>
      <c r="U929" s="13" t="s">
        <v>305</v>
      </c>
      <c r="V929" s="22" t="s">
        <v>1</v>
      </c>
    </row>
    <row r="930" spans="1:22" x14ac:dyDescent="0.2">
      <c r="A930" s="25" t="s">
        <v>39</v>
      </c>
      <c r="B930" s="11" t="s">
        <v>1093</v>
      </c>
      <c r="C930" s="12"/>
      <c r="D930" s="12"/>
      <c r="E930" s="12">
        <v>7.1538500000000003</v>
      </c>
      <c r="F930" s="12">
        <v>7.0882899999999998</v>
      </c>
      <c r="G930" s="12">
        <v>6.2929700000000004</v>
      </c>
      <c r="H930" s="12">
        <v>6.6965399999999997</v>
      </c>
      <c r="I930" s="12">
        <v>6.5716099999999997</v>
      </c>
      <c r="J930" s="12"/>
      <c r="K930" s="12"/>
      <c r="L930" s="12"/>
      <c r="M930" s="12"/>
      <c r="N930" s="12"/>
      <c r="O930" s="11" t="s">
        <v>1</v>
      </c>
      <c r="P930" s="11" t="s">
        <v>1</v>
      </c>
      <c r="Q930" s="11" t="s">
        <v>1</v>
      </c>
      <c r="R930" s="11" t="s">
        <v>1</v>
      </c>
      <c r="S930" s="11" t="s">
        <v>1</v>
      </c>
      <c r="T930" s="11" t="s">
        <v>1</v>
      </c>
      <c r="U930" s="11" t="s">
        <v>305</v>
      </c>
      <c r="V930" s="21" t="s">
        <v>1</v>
      </c>
    </row>
    <row r="931" spans="1:22" x14ac:dyDescent="0.2">
      <c r="A931" s="27" t="s">
        <v>39</v>
      </c>
      <c r="B931" s="13" t="s">
        <v>1094</v>
      </c>
      <c r="C931" s="14"/>
      <c r="D931" s="14"/>
      <c r="E931" s="14">
        <v>47.950740000000003</v>
      </c>
      <c r="F931" s="14">
        <v>38.601790000000001</v>
      </c>
      <c r="G931" s="14">
        <v>44.353789999999996</v>
      </c>
      <c r="H931" s="14">
        <v>42.549469999999999</v>
      </c>
      <c r="I931" s="14">
        <v>42.694429999999997</v>
      </c>
      <c r="J931" s="14"/>
      <c r="K931" s="14"/>
      <c r="L931" s="14"/>
      <c r="M931" s="14"/>
      <c r="N931" s="14"/>
      <c r="O931" s="13" t="s">
        <v>1</v>
      </c>
      <c r="P931" s="13" t="s">
        <v>1</v>
      </c>
      <c r="Q931" s="13" t="s">
        <v>1</v>
      </c>
      <c r="R931" s="13" t="s">
        <v>1</v>
      </c>
      <c r="S931" s="13" t="s">
        <v>1</v>
      </c>
      <c r="T931" s="13" t="s">
        <v>1</v>
      </c>
      <c r="U931" s="13" t="s">
        <v>305</v>
      </c>
      <c r="V931" s="22" t="s">
        <v>1</v>
      </c>
    </row>
    <row r="932" spans="1:22" x14ac:dyDescent="0.2">
      <c r="A932" s="25" t="s">
        <v>39</v>
      </c>
      <c r="B932" s="11" t="s">
        <v>1095</v>
      </c>
      <c r="C932" s="12"/>
      <c r="D932" s="12"/>
      <c r="E932" s="12">
        <v>30.106280000000002</v>
      </c>
      <c r="F932" s="12">
        <v>37.404609999999998</v>
      </c>
      <c r="G932" s="12">
        <v>34.317570000000003</v>
      </c>
      <c r="H932" s="12">
        <v>38.356270000000002</v>
      </c>
      <c r="I932" s="12">
        <v>38.633929999999999</v>
      </c>
      <c r="J932" s="12"/>
      <c r="K932" s="12"/>
      <c r="L932" s="12"/>
      <c r="M932" s="12"/>
      <c r="N932" s="12"/>
      <c r="O932" s="11" t="s">
        <v>1</v>
      </c>
      <c r="P932" s="11" t="s">
        <v>1</v>
      </c>
      <c r="Q932" s="11" t="s">
        <v>1</v>
      </c>
      <c r="R932" s="11" t="s">
        <v>1</v>
      </c>
      <c r="S932" s="11" t="s">
        <v>1</v>
      </c>
      <c r="T932" s="11" t="s">
        <v>1</v>
      </c>
      <c r="U932" s="11" t="s">
        <v>305</v>
      </c>
      <c r="V932" s="21" t="s">
        <v>1</v>
      </c>
    </row>
    <row r="933" spans="1:22" x14ac:dyDescent="0.2">
      <c r="A933" s="27" t="s">
        <v>39</v>
      </c>
      <c r="B933" s="13" t="s">
        <v>1088</v>
      </c>
      <c r="C933" s="14"/>
      <c r="D933" s="14">
        <v>16.477049999999998</v>
      </c>
      <c r="E933" s="14">
        <v>15.382960000000001</v>
      </c>
      <c r="F933" s="14">
        <v>18.404050000000002</v>
      </c>
      <c r="G933" s="14">
        <v>18.80725</v>
      </c>
      <c r="H933" s="14">
        <v>19.35585</v>
      </c>
      <c r="I933" s="14">
        <v>20.475349999999999</v>
      </c>
      <c r="J933" s="14"/>
      <c r="K933" s="14"/>
      <c r="L933" s="14"/>
      <c r="M933" s="14"/>
      <c r="N933" s="14"/>
      <c r="O933" s="13" t="s">
        <v>1</v>
      </c>
      <c r="P933" s="13" t="s">
        <v>1</v>
      </c>
      <c r="Q933" s="13" t="s">
        <v>1</v>
      </c>
      <c r="R933" s="13" t="s">
        <v>1</v>
      </c>
      <c r="S933" s="13" t="s">
        <v>1</v>
      </c>
      <c r="T933" s="13" t="s">
        <v>1</v>
      </c>
      <c r="U933" s="13" t="s">
        <v>305</v>
      </c>
      <c r="V933" s="22" t="s">
        <v>1</v>
      </c>
    </row>
    <row r="934" spans="1:22" x14ac:dyDescent="0.2">
      <c r="A934" s="25" t="s">
        <v>39</v>
      </c>
      <c r="B934" s="11" t="s">
        <v>1089</v>
      </c>
      <c r="C934" s="12"/>
      <c r="D934" s="12">
        <v>5.5544200000000004</v>
      </c>
      <c r="E934" s="12">
        <v>6.8271899999999999</v>
      </c>
      <c r="F934" s="12">
        <v>6.4314499999999999</v>
      </c>
      <c r="G934" s="12">
        <v>6.1501999999999999</v>
      </c>
      <c r="H934" s="12">
        <v>6.5583900000000002</v>
      </c>
      <c r="I934" s="12">
        <v>6.5526</v>
      </c>
      <c r="J934" s="12"/>
      <c r="K934" s="12"/>
      <c r="L934" s="12"/>
      <c r="M934" s="12"/>
      <c r="N934" s="12"/>
      <c r="O934" s="11" t="s">
        <v>1</v>
      </c>
      <c r="P934" s="11" t="s">
        <v>1</v>
      </c>
      <c r="Q934" s="11" t="s">
        <v>1</v>
      </c>
      <c r="R934" s="11" t="s">
        <v>1</v>
      </c>
      <c r="S934" s="11" t="s">
        <v>1</v>
      </c>
      <c r="T934" s="11" t="s">
        <v>1</v>
      </c>
      <c r="U934" s="11" t="s">
        <v>305</v>
      </c>
      <c r="V934" s="21" t="s">
        <v>1</v>
      </c>
    </row>
    <row r="935" spans="1:22" x14ac:dyDescent="0.2">
      <c r="A935" s="27" t="s">
        <v>39</v>
      </c>
      <c r="B935" s="13" t="s">
        <v>1090</v>
      </c>
      <c r="C935" s="14"/>
      <c r="D935" s="14">
        <v>38.959580000000003</v>
      </c>
      <c r="E935" s="14">
        <v>46.467460000000003</v>
      </c>
      <c r="F935" s="14">
        <v>35.932580000000002</v>
      </c>
      <c r="G935" s="14">
        <v>43.561480000000003</v>
      </c>
      <c r="H935" s="14">
        <v>41.339190000000002</v>
      </c>
      <c r="I935" s="14">
        <v>40.642780000000002</v>
      </c>
      <c r="J935" s="14"/>
      <c r="K935" s="14"/>
      <c r="L935" s="14"/>
      <c r="M935" s="14"/>
      <c r="N935" s="14"/>
      <c r="O935" s="13" t="s">
        <v>1</v>
      </c>
      <c r="P935" s="13" t="s">
        <v>1</v>
      </c>
      <c r="Q935" s="13" t="s">
        <v>1</v>
      </c>
      <c r="R935" s="13" t="s">
        <v>1</v>
      </c>
      <c r="S935" s="13" t="s">
        <v>1</v>
      </c>
      <c r="T935" s="13" t="s">
        <v>1</v>
      </c>
      <c r="U935" s="13" t="s">
        <v>305</v>
      </c>
      <c r="V935" s="22" t="s">
        <v>1</v>
      </c>
    </row>
    <row r="936" spans="1:22" x14ac:dyDescent="0.2">
      <c r="A936" s="25" t="s">
        <v>39</v>
      </c>
      <c r="B936" s="11" t="s">
        <v>1091</v>
      </c>
      <c r="C936" s="12"/>
      <c r="D936" s="12">
        <v>31.477170000000001</v>
      </c>
      <c r="E936" s="12">
        <v>29.893899999999999</v>
      </c>
      <c r="F936" s="12">
        <v>36.098039999999997</v>
      </c>
      <c r="G936" s="12">
        <v>34.19455</v>
      </c>
      <c r="H936" s="12">
        <v>37.719209999999997</v>
      </c>
      <c r="I936" s="12">
        <v>38.596789999999999</v>
      </c>
      <c r="J936" s="12"/>
      <c r="K936" s="12"/>
      <c r="L936" s="12"/>
      <c r="M936" s="12"/>
      <c r="N936" s="12"/>
      <c r="O936" s="11" t="s">
        <v>1</v>
      </c>
      <c r="P936" s="11" t="s">
        <v>1</v>
      </c>
      <c r="Q936" s="11" t="s">
        <v>1</v>
      </c>
      <c r="R936" s="11" t="s">
        <v>1</v>
      </c>
      <c r="S936" s="11" t="s">
        <v>1</v>
      </c>
      <c r="T936" s="11" t="s">
        <v>1</v>
      </c>
      <c r="U936" s="11" t="s">
        <v>305</v>
      </c>
      <c r="V936" s="21" t="s">
        <v>1</v>
      </c>
    </row>
    <row r="937" spans="1:22" x14ac:dyDescent="0.2">
      <c r="A937" s="27" t="s">
        <v>39</v>
      </c>
      <c r="B937" s="13" t="s">
        <v>1096</v>
      </c>
      <c r="C937" s="14"/>
      <c r="D937" s="14">
        <v>15.000120000000001</v>
      </c>
      <c r="E937" s="14">
        <v>14.51094</v>
      </c>
      <c r="F937" s="14">
        <v>17.693999999999999</v>
      </c>
      <c r="G937" s="14">
        <v>15.38729</v>
      </c>
      <c r="H937" s="14">
        <v>18.36336</v>
      </c>
      <c r="I937" s="14">
        <v>18.121449999999999</v>
      </c>
      <c r="J937" s="14"/>
      <c r="K937" s="14"/>
      <c r="L937" s="14"/>
      <c r="M937" s="14"/>
      <c r="N937" s="14"/>
      <c r="O937" s="13" t="s">
        <v>1</v>
      </c>
      <c r="P937" s="13" t="s">
        <v>1</v>
      </c>
      <c r="Q937" s="13" t="s">
        <v>1</v>
      </c>
      <c r="R937" s="13" t="s">
        <v>1</v>
      </c>
      <c r="S937" s="13" t="s">
        <v>1</v>
      </c>
      <c r="T937" s="13" t="s">
        <v>1</v>
      </c>
      <c r="U937" s="13" t="s">
        <v>305</v>
      </c>
      <c r="V937" s="22" t="s">
        <v>1</v>
      </c>
    </row>
    <row r="938" spans="1:22" x14ac:dyDescent="0.2">
      <c r="A938" s="25" t="s">
        <v>39</v>
      </c>
      <c r="B938" s="11" t="s">
        <v>293</v>
      </c>
      <c r="C938" s="12"/>
      <c r="D938" s="12"/>
      <c r="E938" s="12"/>
      <c r="F938" s="12"/>
      <c r="G938" s="12"/>
      <c r="H938" s="12"/>
      <c r="I938" s="12"/>
      <c r="J938" s="12"/>
      <c r="K938" s="12"/>
      <c r="L938" s="12"/>
      <c r="M938" s="12"/>
      <c r="N938" s="12"/>
      <c r="O938" s="11" t="s">
        <v>1</v>
      </c>
      <c r="P938" s="11" t="s">
        <v>1</v>
      </c>
      <c r="Q938" s="11" t="s">
        <v>1</v>
      </c>
      <c r="R938" s="11" t="s">
        <v>1</v>
      </c>
      <c r="S938" s="11" t="s">
        <v>1</v>
      </c>
      <c r="T938" s="11" t="s">
        <v>1</v>
      </c>
      <c r="U938" s="11" t="s">
        <v>305</v>
      </c>
      <c r="V938" s="21" t="s">
        <v>1</v>
      </c>
    </row>
    <row r="939" spans="1:22" x14ac:dyDescent="0.2">
      <c r="A939" s="27" t="s">
        <v>39</v>
      </c>
      <c r="B939" s="13" t="s">
        <v>308</v>
      </c>
      <c r="C939" s="14"/>
      <c r="D939" s="14">
        <v>8.6959999999999997</v>
      </c>
      <c r="E939" s="14">
        <v>20.87</v>
      </c>
      <c r="F939" s="14">
        <v>21.896000000000001</v>
      </c>
      <c r="G939" s="14">
        <v>17.811</v>
      </c>
      <c r="H939" s="14">
        <v>12.943</v>
      </c>
      <c r="I939" s="14">
        <v>9.49</v>
      </c>
      <c r="J939" s="14">
        <v>13.971</v>
      </c>
      <c r="K939" s="14">
        <v>43.908999999999999</v>
      </c>
      <c r="L939" s="14">
        <v>50.820999999999998</v>
      </c>
      <c r="M939" s="14">
        <v>48.582000000000001</v>
      </c>
      <c r="N939" s="14"/>
      <c r="O939" s="13" t="s">
        <v>1</v>
      </c>
      <c r="P939" s="13" t="s">
        <v>1</v>
      </c>
      <c r="Q939" s="13" t="s">
        <v>1</v>
      </c>
      <c r="R939" s="13" t="s">
        <v>1</v>
      </c>
      <c r="S939" s="13" t="s">
        <v>1</v>
      </c>
      <c r="T939" s="13" t="s">
        <v>1</v>
      </c>
      <c r="U939" s="13" t="s">
        <v>305</v>
      </c>
      <c r="V939" s="22" t="s">
        <v>1</v>
      </c>
    </row>
    <row r="940" spans="1:22" x14ac:dyDescent="0.2">
      <c r="A940" s="25" t="s">
        <v>39</v>
      </c>
      <c r="B940" s="11" t="s">
        <v>1102</v>
      </c>
      <c r="C940" s="12"/>
      <c r="D940" s="12">
        <v>75.99118</v>
      </c>
      <c r="E940" s="12">
        <v>83.188550000000006</v>
      </c>
      <c r="F940" s="12">
        <v>78.46208</v>
      </c>
      <c r="G940" s="12">
        <v>83.906229999999994</v>
      </c>
      <c r="H940" s="12">
        <v>85.616780000000006</v>
      </c>
      <c r="I940" s="12">
        <v>85.792169999999999</v>
      </c>
      <c r="J940" s="12"/>
      <c r="K940" s="12"/>
      <c r="L940" s="12"/>
      <c r="M940" s="12"/>
      <c r="N940" s="12"/>
      <c r="O940" s="11" t="s">
        <v>1</v>
      </c>
      <c r="P940" s="11" t="s">
        <v>1</v>
      </c>
      <c r="Q940" s="11" t="s">
        <v>1</v>
      </c>
      <c r="R940" s="11" t="s">
        <v>1</v>
      </c>
      <c r="S940" s="11" t="s">
        <v>1</v>
      </c>
      <c r="T940" s="11" t="s">
        <v>1</v>
      </c>
      <c r="U940" s="11" t="s">
        <v>305</v>
      </c>
      <c r="V940" s="21" t="s">
        <v>1</v>
      </c>
    </row>
    <row r="941" spans="1:22" x14ac:dyDescent="0.2">
      <c r="A941" s="27" t="s">
        <v>39</v>
      </c>
      <c r="B941" s="13" t="s">
        <v>1097</v>
      </c>
      <c r="C941" s="14">
        <v>2</v>
      </c>
      <c r="D941" s="14">
        <v>3</v>
      </c>
      <c r="E941" s="14">
        <v>3</v>
      </c>
      <c r="F941" s="14">
        <v>3</v>
      </c>
      <c r="G941" s="14">
        <v>4</v>
      </c>
      <c r="H941" s="14">
        <v>4</v>
      </c>
      <c r="I941" s="14">
        <v>3</v>
      </c>
      <c r="J941" s="14">
        <v>3</v>
      </c>
      <c r="K941" s="14">
        <v>3</v>
      </c>
      <c r="L941" s="14">
        <v>3</v>
      </c>
      <c r="M941" s="14"/>
      <c r="N941" s="14"/>
      <c r="O941" s="13" t="s">
        <v>1</v>
      </c>
      <c r="P941" s="13" t="s">
        <v>1</v>
      </c>
      <c r="Q941" s="13" t="s">
        <v>1</v>
      </c>
      <c r="R941" s="13" t="s">
        <v>1</v>
      </c>
      <c r="S941" s="13" t="s">
        <v>1</v>
      </c>
      <c r="T941" s="13" t="s">
        <v>1</v>
      </c>
      <c r="U941" s="13" t="s">
        <v>305</v>
      </c>
      <c r="V941" s="22" t="s">
        <v>1</v>
      </c>
    </row>
    <row r="942" spans="1:22" x14ac:dyDescent="0.2">
      <c r="A942" s="25" t="s">
        <v>39</v>
      </c>
      <c r="B942" s="11" t="s">
        <v>1098</v>
      </c>
      <c r="C942" s="12"/>
      <c r="D942" s="12"/>
      <c r="E942" s="12"/>
      <c r="F942" s="12">
        <v>24</v>
      </c>
      <c r="G942" s="12">
        <v>23</v>
      </c>
      <c r="H942" s="12">
        <v>21</v>
      </c>
      <c r="I942" s="12">
        <v>19</v>
      </c>
      <c r="J942" s="12">
        <v>19</v>
      </c>
      <c r="K942" s="12">
        <v>18</v>
      </c>
      <c r="L942" s="12">
        <v>18</v>
      </c>
      <c r="M942" s="12">
        <v>18</v>
      </c>
      <c r="N942" s="12"/>
      <c r="O942" s="11" t="s">
        <v>1</v>
      </c>
      <c r="P942" s="11" t="s">
        <v>1</v>
      </c>
      <c r="Q942" s="11" t="s">
        <v>1</v>
      </c>
      <c r="R942" s="11" t="s">
        <v>1</v>
      </c>
      <c r="S942" s="11" t="s">
        <v>1</v>
      </c>
      <c r="T942" s="11" t="s">
        <v>1</v>
      </c>
      <c r="U942" s="11" t="s">
        <v>305</v>
      </c>
      <c r="V942" s="21" t="s">
        <v>1</v>
      </c>
    </row>
    <row r="943" spans="1:22" x14ac:dyDescent="0.2">
      <c r="A943" s="27" t="s">
        <v>39</v>
      </c>
      <c r="B943" s="13" t="s">
        <v>1099</v>
      </c>
      <c r="C943" s="14">
        <v>3</v>
      </c>
      <c r="D943" s="14">
        <v>3</v>
      </c>
      <c r="E943" s="14">
        <v>3</v>
      </c>
      <c r="F943" s="14">
        <v>4</v>
      </c>
      <c r="G943" s="14">
        <v>4</v>
      </c>
      <c r="H943" s="14">
        <v>4</v>
      </c>
      <c r="I943" s="14">
        <v>5</v>
      </c>
      <c r="J943" s="14">
        <v>5</v>
      </c>
      <c r="K943" s="14">
        <v>5</v>
      </c>
      <c r="L943" s="14">
        <v>6</v>
      </c>
      <c r="M943" s="14">
        <v>6</v>
      </c>
      <c r="N943" s="14"/>
      <c r="O943" s="13" t="s">
        <v>1</v>
      </c>
      <c r="P943" s="13" t="s">
        <v>1</v>
      </c>
      <c r="Q943" s="13" t="s">
        <v>1</v>
      </c>
      <c r="R943" s="13" t="s">
        <v>1</v>
      </c>
      <c r="S943" s="13" t="s">
        <v>1</v>
      </c>
      <c r="T943" s="13" t="s">
        <v>1</v>
      </c>
      <c r="U943" s="13" t="s">
        <v>305</v>
      </c>
      <c r="V943" s="22" t="s">
        <v>1</v>
      </c>
    </row>
    <row r="944" spans="1:22" x14ac:dyDescent="0.2">
      <c r="A944" s="25" t="s">
        <v>39</v>
      </c>
      <c r="B944" s="11" t="s">
        <v>1100</v>
      </c>
      <c r="C944" s="12">
        <v>2</v>
      </c>
      <c r="D944" s="12">
        <v>2</v>
      </c>
      <c r="E944" s="12">
        <v>3</v>
      </c>
      <c r="F944" s="12">
        <v>3</v>
      </c>
      <c r="G944" s="12">
        <v>3</v>
      </c>
      <c r="H944" s="12">
        <v>3</v>
      </c>
      <c r="I944" s="12">
        <v>3</v>
      </c>
      <c r="J944" s="12">
        <v>3</v>
      </c>
      <c r="K944" s="12">
        <v>3</v>
      </c>
      <c r="L944" s="12">
        <v>3</v>
      </c>
      <c r="M944" s="12"/>
      <c r="N944" s="12"/>
      <c r="O944" s="11" t="s">
        <v>1</v>
      </c>
      <c r="P944" s="11" t="s">
        <v>1</v>
      </c>
      <c r="Q944" s="11" t="s">
        <v>1</v>
      </c>
      <c r="R944" s="11" t="s">
        <v>1</v>
      </c>
      <c r="S944" s="11" t="s">
        <v>1</v>
      </c>
      <c r="T944" s="11" t="s">
        <v>1</v>
      </c>
      <c r="U944" s="11" t="s">
        <v>305</v>
      </c>
      <c r="V944" s="21" t="s">
        <v>1</v>
      </c>
    </row>
    <row r="945" spans="1:22" x14ac:dyDescent="0.2">
      <c r="A945" s="27" t="s">
        <v>39</v>
      </c>
      <c r="B945" s="13" t="s">
        <v>1101</v>
      </c>
      <c r="C945" s="14">
        <v>1</v>
      </c>
      <c r="D945" s="14">
        <v>1</v>
      </c>
      <c r="E945" s="14">
        <v>2</v>
      </c>
      <c r="F945" s="14">
        <v>2</v>
      </c>
      <c r="G945" s="14">
        <v>2</v>
      </c>
      <c r="H945" s="14">
        <v>2</v>
      </c>
      <c r="I945" s="14">
        <v>2</v>
      </c>
      <c r="J945" s="14">
        <v>2</v>
      </c>
      <c r="K945" s="14">
        <v>2</v>
      </c>
      <c r="L945" s="14">
        <v>2</v>
      </c>
      <c r="M945" s="14"/>
      <c r="N945" s="14"/>
      <c r="O945" s="13" t="s">
        <v>1</v>
      </c>
      <c r="P945" s="13" t="s">
        <v>1</v>
      </c>
      <c r="Q945" s="13" t="s">
        <v>1</v>
      </c>
      <c r="R945" s="13" t="s">
        <v>1</v>
      </c>
      <c r="S945" s="13" t="s">
        <v>1</v>
      </c>
      <c r="T945" s="13" t="s">
        <v>1</v>
      </c>
      <c r="U945" s="13" t="s">
        <v>305</v>
      </c>
      <c r="V945" s="22" t="s">
        <v>1</v>
      </c>
    </row>
    <row r="946" spans="1:22" x14ac:dyDescent="0.2">
      <c r="A946" s="25" t="s">
        <v>39</v>
      </c>
      <c r="B946" s="11" t="s">
        <v>1103</v>
      </c>
      <c r="C946" s="12">
        <v>22</v>
      </c>
      <c r="D946" s="12">
        <v>22</v>
      </c>
      <c r="E946" s="12">
        <v>20</v>
      </c>
      <c r="F946" s="12">
        <v>19</v>
      </c>
      <c r="G946" s="12">
        <v>18</v>
      </c>
      <c r="H946" s="12">
        <v>17</v>
      </c>
      <c r="I946" s="12">
        <v>18</v>
      </c>
      <c r="J946" s="12">
        <v>18</v>
      </c>
      <c r="K946" s="12">
        <v>18</v>
      </c>
      <c r="L946" s="12">
        <v>17</v>
      </c>
      <c r="M946" s="12">
        <v>17</v>
      </c>
      <c r="N946" s="12"/>
      <c r="O946" s="11" t="s">
        <v>1</v>
      </c>
      <c r="P946" s="11" t="s">
        <v>1</v>
      </c>
      <c r="Q946" s="11" t="s">
        <v>1</v>
      </c>
      <c r="R946" s="11" t="s">
        <v>1</v>
      </c>
      <c r="S946" s="11" t="s">
        <v>1</v>
      </c>
      <c r="T946" s="11" t="s">
        <v>1</v>
      </c>
      <c r="U946" s="11" t="s">
        <v>305</v>
      </c>
      <c r="V946" s="21" t="s">
        <v>1</v>
      </c>
    </row>
    <row r="947" spans="1:22" x14ac:dyDescent="0.2">
      <c r="A947" s="27" t="s">
        <v>39</v>
      </c>
      <c r="B947" s="13" t="s">
        <v>1104</v>
      </c>
      <c r="C947" s="14">
        <v>18</v>
      </c>
      <c r="D947" s="14">
        <v>24</v>
      </c>
      <c r="E947" s="14">
        <v>19</v>
      </c>
      <c r="F947" s="14">
        <v>16</v>
      </c>
      <c r="G947" s="14">
        <v>19</v>
      </c>
      <c r="H947" s="14"/>
      <c r="I947" s="14">
        <v>19</v>
      </c>
      <c r="J947" s="14">
        <v>19</v>
      </c>
      <c r="K947" s="14">
        <v>18</v>
      </c>
      <c r="L947" s="14">
        <v>18</v>
      </c>
      <c r="M947" s="14">
        <v>18</v>
      </c>
      <c r="N947" s="14"/>
      <c r="O947" s="13" t="s">
        <v>1</v>
      </c>
      <c r="P947" s="13" t="s">
        <v>1</v>
      </c>
      <c r="Q947" s="13" t="s">
        <v>1</v>
      </c>
      <c r="R947" s="13" t="s">
        <v>1</v>
      </c>
      <c r="S947" s="13" t="s">
        <v>1</v>
      </c>
      <c r="T947" s="13" t="s">
        <v>1</v>
      </c>
      <c r="U947" s="13" t="s">
        <v>305</v>
      </c>
      <c r="V947" s="22" t="s">
        <v>1</v>
      </c>
    </row>
    <row r="948" spans="1:22" x14ac:dyDescent="0.2">
      <c r="A948" s="25" t="s">
        <v>39</v>
      </c>
      <c r="B948" s="11" t="s">
        <v>1105</v>
      </c>
      <c r="C948" s="12">
        <v>30</v>
      </c>
      <c r="D948" s="12">
        <v>29</v>
      </c>
      <c r="E948" s="12">
        <v>29</v>
      </c>
      <c r="F948" s="12">
        <v>27</v>
      </c>
      <c r="G948" s="12">
        <v>27</v>
      </c>
      <c r="H948" s="12">
        <v>26</v>
      </c>
      <c r="I948" s="12">
        <v>25</v>
      </c>
      <c r="J948" s="12">
        <v>24</v>
      </c>
      <c r="K948" s="12">
        <v>23</v>
      </c>
      <c r="L948" s="12">
        <v>22</v>
      </c>
      <c r="M948" s="12">
        <v>22</v>
      </c>
      <c r="N948" s="12"/>
      <c r="O948" s="11" t="s">
        <v>1</v>
      </c>
      <c r="P948" s="11" t="s">
        <v>1</v>
      </c>
      <c r="Q948" s="11" t="s">
        <v>1</v>
      </c>
      <c r="R948" s="11" t="s">
        <v>1</v>
      </c>
      <c r="S948" s="11" t="s">
        <v>1</v>
      </c>
      <c r="T948" s="11" t="s">
        <v>1</v>
      </c>
      <c r="U948" s="11" t="s">
        <v>305</v>
      </c>
      <c r="V948" s="21" t="s">
        <v>1</v>
      </c>
    </row>
    <row r="949" spans="1:22" x14ac:dyDescent="0.2">
      <c r="A949" s="27" t="s">
        <v>39</v>
      </c>
      <c r="B949" s="13" t="s">
        <v>1106</v>
      </c>
      <c r="C949" s="14">
        <v>23</v>
      </c>
      <c r="D949" s="14">
        <v>23</v>
      </c>
      <c r="E949" s="14">
        <v>20</v>
      </c>
      <c r="F949" s="14">
        <v>20</v>
      </c>
      <c r="G949" s="14">
        <v>19</v>
      </c>
      <c r="H949" s="14">
        <v>18</v>
      </c>
      <c r="I949" s="14">
        <v>18</v>
      </c>
      <c r="J949" s="14">
        <v>19</v>
      </c>
      <c r="K949" s="14">
        <v>18</v>
      </c>
      <c r="L949" s="14">
        <v>18</v>
      </c>
      <c r="M949" s="14">
        <v>18</v>
      </c>
      <c r="N949" s="14"/>
      <c r="O949" s="13" t="s">
        <v>1</v>
      </c>
      <c r="P949" s="13" t="s">
        <v>1</v>
      </c>
      <c r="Q949" s="13" t="s">
        <v>1</v>
      </c>
      <c r="R949" s="13" t="s">
        <v>1</v>
      </c>
      <c r="S949" s="13" t="s">
        <v>1</v>
      </c>
      <c r="T949" s="13" t="s">
        <v>1</v>
      </c>
      <c r="U949" s="13" t="s">
        <v>305</v>
      </c>
      <c r="V949" s="22" t="s">
        <v>1</v>
      </c>
    </row>
    <row r="950" spans="1:22" x14ac:dyDescent="0.2">
      <c r="A950" s="25" t="s">
        <v>39</v>
      </c>
      <c r="B950" s="11" t="s">
        <v>1107</v>
      </c>
      <c r="C950" s="12">
        <v>25</v>
      </c>
      <c r="D950" s="12">
        <v>25</v>
      </c>
      <c r="E950" s="12">
        <v>21</v>
      </c>
      <c r="F950" s="12">
        <v>21</v>
      </c>
      <c r="G950" s="12">
        <v>20</v>
      </c>
      <c r="H950" s="12">
        <v>19</v>
      </c>
      <c r="I950" s="12">
        <v>19</v>
      </c>
      <c r="J950" s="12">
        <v>19</v>
      </c>
      <c r="K950" s="12">
        <v>19</v>
      </c>
      <c r="L950" s="12">
        <v>20</v>
      </c>
      <c r="M950" s="12">
        <v>20</v>
      </c>
      <c r="N950" s="12"/>
      <c r="O950" s="11" t="s">
        <v>1</v>
      </c>
      <c r="P950" s="11" t="s">
        <v>1</v>
      </c>
      <c r="Q950" s="11" t="s">
        <v>1</v>
      </c>
      <c r="R950" s="11" t="s">
        <v>1</v>
      </c>
      <c r="S950" s="11" t="s">
        <v>1</v>
      </c>
      <c r="T950" s="11" t="s">
        <v>1</v>
      </c>
      <c r="U950" s="11" t="s">
        <v>305</v>
      </c>
      <c r="V950" s="21" t="s">
        <v>1</v>
      </c>
    </row>
    <row r="951" spans="1:22" x14ac:dyDescent="0.2">
      <c r="A951" s="27" t="s">
        <v>39</v>
      </c>
      <c r="B951" s="13" t="s">
        <v>1108</v>
      </c>
      <c r="C951" s="14"/>
      <c r="D951" s="14"/>
      <c r="E951" s="14"/>
      <c r="F951" s="14"/>
      <c r="G951" s="14"/>
      <c r="H951" s="14"/>
      <c r="I951" s="14"/>
      <c r="J951" s="14"/>
      <c r="K951" s="14"/>
      <c r="L951" s="14"/>
      <c r="M951" s="14"/>
      <c r="N951" s="14"/>
      <c r="O951" s="13" t="s">
        <v>1</v>
      </c>
      <c r="P951" s="13" t="s">
        <v>1</v>
      </c>
      <c r="Q951" s="13" t="s">
        <v>1</v>
      </c>
      <c r="R951" s="13" t="s">
        <v>1</v>
      </c>
      <c r="S951" s="13" t="s">
        <v>1</v>
      </c>
      <c r="T951" s="13" t="s">
        <v>1</v>
      </c>
      <c r="U951" s="13" t="s">
        <v>305</v>
      </c>
      <c r="V951" s="22" t="s">
        <v>1</v>
      </c>
    </row>
    <row r="952" spans="1:22" x14ac:dyDescent="0.2">
      <c r="A952" s="25" t="s">
        <v>40</v>
      </c>
      <c r="B952" s="11" t="s">
        <v>1109</v>
      </c>
      <c r="C952" s="12"/>
      <c r="D952" s="12"/>
      <c r="E952" s="12"/>
      <c r="F952" s="12"/>
      <c r="G952" s="12"/>
      <c r="H952" s="12"/>
      <c r="I952" s="12"/>
      <c r="J952" s="12"/>
      <c r="K952" s="12"/>
      <c r="L952" s="12"/>
      <c r="M952" s="12">
        <v>93.371920000000003</v>
      </c>
      <c r="N952" s="12"/>
      <c r="O952" s="11" t="s">
        <v>1</v>
      </c>
      <c r="P952" s="11" t="s">
        <v>1</v>
      </c>
      <c r="Q952" s="11" t="s">
        <v>1</v>
      </c>
      <c r="R952" s="11" t="s">
        <v>1</v>
      </c>
      <c r="S952" s="11" t="s">
        <v>1</v>
      </c>
      <c r="T952" s="11" t="s">
        <v>1</v>
      </c>
      <c r="U952" s="11" t="s">
        <v>294</v>
      </c>
      <c r="V952" s="21" t="s">
        <v>1</v>
      </c>
    </row>
    <row r="953" spans="1:22" x14ac:dyDescent="0.2">
      <c r="A953" s="27" t="s">
        <v>40</v>
      </c>
      <c r="B953" s="13" t="s">
        <v>1110</v>
      </c>
      <c r="C953" s="14"/>
      <c r="D953" s="14"/>
      <c r="E953" s="14"/>
      <c r="F953" s="14"/>
      <c r="G953" s="14"/>
      <c r="H953" s="14"/>
      <c r="I953" s="14"/>
      <c r="J953" s="14"/>
      <c r="K953" s="14"/>
      <c r="L953" s="14"/>
      <c r="M953" s="14">
        <v>94.525090000000006</v>
      </c>
      <c r="N953" s="14"/>
      <c r="O953" s="13" t="s">
        <v>1</v>
      </c>
      <c r="P953" s="13" t="s">
        <v>1</v>
      </c>
      <c r="Q953" s="13" t="s">
        <v>1</v>
      </c>
      <c r="R953" s="13" t="s">
        <v>1</v>
      </c>
      <c r="S953" s="13" t="s">
        <v>1</v>
      </c>
      <c r="T953" s="13" t="s">
        <v>1</v>
      </c>
      <c r="U953" s="13" t="s">
        <v>294</v>
      </c>
      <c r="V953" s="22" t="s">
        <v>1</v>
      </c>
    </row>
    <row r="954" spans="1:22" x14ac:dyDescent="0.2">
      <c r="A954" s="25" t="s">
        <v>40</v>
      </c>
      <c r="B954" s="11" t="s">
        <v>1092</v>
      </c>
      <c r="C954" s="12"/>
      <c r="D954" s="12"/>
      <c r="E954" s="12"/>
      <c r="F954" s="12"/>
      <c r="G954" s="12"/>
      <c r="H954" s="12"/>
      <c r="I954" s="12"/>
      <c r="J954" s="12"/>
      <c r="K954" s="12"/>
      <c r="L954" s="12"/>
      <c r="M954" s="12"/>
      <c r="N954" s="12"/>
      <c r="O954" s="11"/>
      <c r="P954" s="11"/>
      <c r="Q954" s="11"/>
      <c r="R954" s="11"/>
      <c r="S954" s="11"/>
      <c r="T954" s="11"/>
      <c r="U954" s="11"/>
      <c r="V954" s="21"/>
    </row>
    <row r="955" spans="1:22" x14ac:dyDescent="0.2">
      <c r="A955" s="27" t="s">
        <v>40</v>
      </c>
      <c r="B955" s="13" t="s">
        <v>1093</v>
      </c>
      <c r="C955" s="14">
        <v>0.15223999999999999</v>
      </c>
      <c r="D955" s="14"/>
      <c r="E955" s="14"/>
      <c r="F955" s="14"/>
      <c r="G955" s="14"/>
      <c r="H955" s="14"/>
      <c r="I955" s="14"/>
      <c r="J955" s="14"/>
      <c r="K955" s="14"/>
      <c r="L955" s="14"/>
      <c r="M955" s="14">
        <v>0.10261000000000001</v>
      </c>
      <c r="N955" s="14"/>
      <c r="O955" s="13" t="s">
        <v>1</v>
      </c>
      <c r="P955" s="13" t="s">
        <v>1</v>
      </c>
      <c r="Q955" s="13" t="s">
        <v>1</v>
      </c>
      <c r="R955" s="13" t="s">
        <v>1</v>
      </c>
      <c r="S955" s="13" t="s">
        <v>1</v>
      </c>
      <c r="T955" s="13" t="s">
        <v>1</v>
      </c>
      <c r="U955" s="13" t="s">
        <v>294</v>
      </c>
      <c r="V955" s="22" t="s">
        <v>1</v>
      </c>
    </row>
    <row r="956" spans="1:22" x14ac:dyDescent="0.2">
      <c r="A956" s="25" t="s">
        <v>40</v>
      </c>
      <c r="B956" s="11" t="s">
        <v>1094</v>
      </c>
      <c r="C956" s="12">
        <v>35.665030000000002</v>
      </c>
      <c r="D956" s="12"/>
      <c r="E956" s="12"/>
      <c r="F956" s="12"/>
      <c r="G956" s="12"/>
      <c r="H956" s="12"/>
      <c r="I956" s="12"/>
      <c r="J956" s="12"/>
      <c r="K956" s="12"/>
      <c r="L956" s="12"/>
      <c r="M956" s="12">
        <v>56.045070000000003</v>
      </c>
      <c r="N956" s="12"/>
      <c r="O956" s="11" t="s">
        <v>1</v>
      </c>
      <c r="P956" s="11" t="s">
        <v>1</v>
      </c>
      <c r="Q956" s="11" t="s">
        <v>1</v>
      </c>
      <c r="R956" s="11" t="s">
        <v>1</v>
      </c>
      <c r="S956" s="11" t="s">
        <v>1</v>
      </c>
      <c r="T956" s="11" t="s">
        <v>1</v>
      </c>
      <c r="U956" s="11" t="s">
        <v>294</v>
      </c>
      <c r="V956" s="21" t="s">
        <v>1</v>
      </c>
    </row>
    <row r="957" spans="1:22" x14ac:dyDescent="0.2">
      <c r="A957" s="27" t="s">
        <v>40</v>
      </c>
      <c r="B957" s="13" t="s">
        <v>1095</v>
      </c>
      <c r="C957" s="14">
        <v>20.77328</v>
      </c>
      <c r="D957" s="14"/>
      <c r="E957" s="14"/>
      <c r="F957" s="14"/>
      <c r="G957" s="14"/>
      <c r="H957" s="14"/>
      <c r="I957" s="14"/>
      <c r="J957" s="14"/>
      <c r="K957" s="14"/>
      <c r="L957" s="14"/>
      <c r="M957" s="14">
        <v>29.980070000000001</v>
      </c>
      <c r="N957" s="14"/>
      <c r="O957" s="13" t="s">
        <v>1</v>
      </c>
      <c r="P957" s="13" t="s">
        <v>1</v>
      </c>
      <c r="Q957" s="13" t="s">
        <v>1</v>
      </c>
      <c r="R957" s="13" t="s">
        <v>1</v>
      </c>
      <c r="S957" s="13" t="s">
        <v>1</v>
      </c>
      <c r="T957" s="13" t="s">
        <v>1</v>
      </c>
      <c r="U957" s="13" t="s">
        <v>294</v>
      </c>
      <c r="V957" s="22" t="s">
        <v>1</v>
      </c>
    </row>
    <row r="958" spans="1:22" x14ac:dyDescent="0.2">
      <c r="A958" s="25" t="s">
        <v>40</v>
      </c>
      <c r="B958" s="11" t="s">
        <v>1088</v>
      </c>
      <c r="C958" s="12"/>
      <c r="D958" s="12"/>
      <c r="E958" s="12"/>
      <c r="F958" s="12"/>
      <c r="G958" s="12"/>
      <c r="H958" s="12"/>
      <c r="I958" s="12"/>
      <c r="J958" s="12"/>
      <c r="K958" s="12"/>
      <c r="L958" s="12"/>
      <c r="M958" s="12"/>
      <c r="N958" s="12"/>
      <c r="O958" s="11"/>
      <c r="P958" s="11"/>
      <c r="Q958" s="11"/>
      <c r="R958" s="11"/>
      <c r="S958" s="11"/>
      <c r="T958" s="11"/>
      <c r="U958" s="11"/>
      <c r="V958" s="21"/>
    </row>
    <row r="959" spans="1:22" x14ac:dyDescent="0.2">
      <c r="A959" s="27" t="s">
        <v>40</v>
      </c>
      <c r="B959" s="13" t="s">
        <v>1089</v>
      </c>
      <c r="C959" s="14">
        <v>0.14466999999999999</v>
      </c>
      <c r="D959" s="14"/>
      <c r="E959" s="14"/>
      <c r="F959" s="14"/>
      <c r="G959" s="14"/>
      <c r="H959" s="14"/>
      <c r="I959" s="14"/>
      <c r="J959" s="14"/>
      <c r="K959" s="14"/>
      <c r="L959" s="14"/>
      <c r="M959" s="14">
        <v>0.23566000000000001</v>
      </c>
      <c r="N959" s="14"/>
      <c r="O959" s="13" t="s">
        <v>1</v>
      </c>
      <c r="P959" s="13" t="s">
        <v>1</v>
      </c>
      <c r="Q959" s="13" t="s">
        <v>1</v>
      </c>
      <c r="R959" s="13" t="s">
        <v>1</v>
      </c>
      <c r="S959" s="13" t="s">
        <v>1</v>
      </c>
      <c r="T959" s="13" t="s">
        <v>1</v>
      </c>
      <c r="U959" s="13" t="s">
        <v>294</v>
      </c>
      <c r="V959" s="22" t="s">
        <v>1</v>
      </c>
    </row>
    <row r="960" spans="1:22" x14ac:dyDescent="0.2">
      <c r="A960" s="25" t="s">
        <v>40</v>
      </c>
      <c r="B960" s="11" t="s">
        <v>1090</v>
      </c>
      <c r="C960" s="12">
        <v>35.994210000000002</v>
      </c>
      <c r="D960" s="12"/>
      <c r="E960" s="12"/>
      <c r="F960" s="12"/>
      <c r="G960" s="12"/>
      <c r="H960" s="12"/>
      <c r="I960" s="12"/>
      <c r="J960" s="12"/>
      <c r="K960" s="12"/>
      <c r="L960" s="12"/>
      <c r="M960" s="12">
        <v>55.957859999999997</v>
      </c>
      <c r="N960" s="12"/>
      <c r="O960" s="11" t="s">
        <v>1</v>
      </c>
      <c r="P960" s="11" t="s">
        <v>1</v>
      </c>
      <c r="Q960" s="11" t="s">
        <v>1</v>
      </c>
      <c r="R960" s="11" t="s">
        <v>1</v>
      </c>
      <c r="S960" s="11" t="s">
        <v>1</v>
      </c>
      <c r="T960" s="11" t="s">
        <v>1</v>
      </c>
      <c r="U960" s="11" t="s">
        <v>294</v>
      </c>
      <c r="V960" s="21" t="s">
        <v>1</v>
      </c>
    </row>
    <row r="961" spans="1:22" x14ac:dyDescent="0.2">
      <c r="A961" s="27" t="s">
        <v>40</v>
      </c>
      <c r="B961" s="13" t="s">
        <v>1091</v>
      </c>
      <c r="C961" s="14">
        <v>20.520040000000002</v>
      </c>
      <c r="D961" s="14"/>
      <c r="E961" s="14"/>
      <c r="F961" s="14"/>
      <c r="G961" s="14"/>
      <c r="H961" s="14"/>
      <c r="I961" s="14"/>
      <c r="J961" s="14"/>
      <c r="K961" s="14"/>
      <c r="L961" s="14"/>
      <c r="M961" s="14">
        <v>30.06448</v>
      </c>
      <c r="N961" s="14"/>
      <c r="O961" s="13" t="s">
        <v>1</v>
      </c>
      <c r="P961" s="13" t="s">
        <v>1</v>
      </c>
      <c r="Q961" s="13" t="s">
        <v>1</v>
      </c>
      <c r="R961" s="13" t="s">
        <v>1</v>
      </c>
      <c r="S961" s="13" t="s">
        <v>1</v>
      </c>
      <c r="T961" s="13" t="s">
        <v>1</v>
      </c>
      <c r="U961" s="13" t="s">
        <v>294</v>
      </c>
      <c r="V961" s="22" t="s">
        <v>1</v>
      </c>
    </row>
    <row r="962" spans="1:22" x14ac:dyDescent="0.2">
      <c r="A962" s="25" t="s">
        <v>40</v>
      </c>
      <c r="B962" s="11" t="s">
        <v>1096</v>
      </c>
      <c r="C962" s="12"/>
      <c r="D962" s="12"/>
      <c r="E962" s="12"/>
      <c r="F962" s="12"/>
      <c r="G962" s="12"/>
      <c r="H962" s="12"/>
      <c r="I962" s="12"/>
      <c r="J962" s="12"/>
      <c r="K962" s="12"/>
      <c r="L962" s="12"/>
      <c r="M962" s="12"/>
      <c r="N962" s="12"/>
      <c r="O962" s="11"/>
      <c r="P962" s="11"/>
      <c r="Q962" s="11"/>
      <c r="R962" s="11"/>
      <c r="S962" s="11"/>
      <c r="T962" s="11"/>
      <c r="U962" s="11"/>
      <c r="V962" s="21"/>
    </row>
    <row r="963" spans="1:22" x14ac:dyDescent="0.2">
      <c r="A963" s="27" t="s">
        <v>40</v>
      </c>
      <c r="B963" s="13" t="s">
        <v>293</v>
      </c>
      <c r="C963" s="14"/>
      <c r="D963" s="14"/>
      <c r="E963" s="14"/>
      <c r="F963" s="14"/>
      <c r="G963" s="14"/>
      <c r="H963" s="14"/>
      <c r="I963" s="14"/>
      <c r="J963" s="14"/>
      <c r="K963" s="14"/>
      <c r="L963" s="14"/>
      <c r="M963" s="14"/>
      <c r="N963" s="14"/>
      <c r="O963" s="13" t="s">
        <v>1</v>
      </c>
      <c r="P963" s="13" t="s">
        <v>1</v>
      </c>
      <c r="Q963" s="13" t="s">
        <v>1</v>
      </c>
      <c r="R963" s="13" t="s">
        <v>1</v>
      </c>
      <c r="S963" s="13" t="s">
        <v>1</v>
      </c>
      <c r="T963" s="13" t="s">
        <v>1</v>
      </c>
      <c r="U963" s="13" t="s">
        <v>294</v>
      </c>
      <c r="V963" s="22" t="s">
        <v>1</v>
      </c>
    </row>
    <row r="964" spans="1:22" x14ac:dyDescent="0.2">
      <c r="A964" s="25" t="s">
        <v>40</v>
      </c>
      <c r="B964" s="11" t="s">
        <v>308</v>
      </c>
      <c r="C964" s="12"/>
      <c r="D964" s="12">
        <v>8.1709999999999994</v>
      </c>
      <c r="E964" s="12">
        <v>4.125</v>
      </c>
      <c r="F964" s="12">
        <v>1.647</v>
      </c>
      <c r="G964" s="12">
        <v>1.6439999999999999</v>
      </c>
      <c r="H964" s="12">
        <v>1.8160000000000001</v>
      </c>
      <c r="I964" s="12">
        <v>2.3290000000000002</v>
      </c>
      <c r="J964" s="12">
        <v>2.3490000000000002</v>
      </c>
      <c r="K964" s="12">
        <v>2.8</v>
      </c>
      <c r="L964" s="12">
        <v>3.5859999999999999</v>
      </c>
      <c r="M964" s="12">
        <v>2.944</v>
      </c>
      <c r="N964" s="12"/>
      <c r="O964" s="11" t="s">
        <v>1</v>
      </c>
      <c r="P964" s="11" t="s">
        <v>1</v>
      </c>
      <c r="Q964" s="11" t="s">
        <v>1</v>
      </c>
      <c r="R964" s="11" t="s">
        <v>1</v>
      </c>
      <c r="S964" s="11" t="s">
        <v>1</v>
      </c>
      <c r="T964" s="11" t="s">
        <v>1</v>
      </c>
      <c r="U964" s="11" t="s">
        <v>294</v>
      </c>
      <c r="V964" s="21" t="s">
        <v>1</v>
      </c>
    </row>
    <row r="965" spans="1:22" x14ac:dyDescent="0.2">
      <c r="A965" s="27" t="s">
        <v>40</v>
      </c>
      <c r="B965" s="13" t="s">
        <v>1102</v>
      </c>
      <c r="C965" s="14">
        <v>56.658909999999999</v>
      </c>
      <c r="D965" s="14"/>
      <c r="E965" s="14"/>
      <c r="F965" s="14"/>
      <c r="G965" s="14"/>
      <c r="H965" s="14"/>
      <c r="I965" s="14"/>
      <c r="J965" s="14"/>
      <c r="K965" s="14"/>
      <c r="L965" s="14"/>
      <c r="M965" s="14">
        <v>86.257999999999996</v>
      </c>
      <c r="N965" s="14"/>
      <c r="O965" s="13" t="s">
        <v>1</v>
      </c>
      <c r="P965" s="13" t="s">
        <v>1</v>
      </c>
      <c r="Q965" s="13" t="s">
        <v>1</v>
      </c>
      <c r="R965" s="13" t="s">
        <v>1</v>
      </c>
      <c r="S965" s="13" t="s">
        <v>1</v>
      </c>
      <c r="T965" s="13" t="s">
        <v>1</v>
      </c>
      <c r="U965" s="13" t="s">
        <v>294</v>
      </c>
      <c r="V965" s="22" t="s">
        <v>1</v>
      </c>
    </row>
    <row r="966" spans="1:22" x14ac:dyDescent="0.2">
      <c r="A966" s="25" t="s">
        <v>40</v>
      </c>
      <c r="B966" s="11" t="s">
        <v>1097</v>
      </c>
      <c r="C966" s="12"/>
      <c r="D966" s="12"/>
      <c r="E966" s="12">
        <v>1</v>
      </c>
      <c r="F966" s="12">
        <v>1</v>
      </c>
      <c r="G966" s="12">
        <v>1</v>
      </c>
      <c r="H966" s="12">
        <v>1</v>
      </c>
      <c r="I966" s="12"/>
      <c r="J966" s="12">
        <v>1</v>
      </c>
      <c r="K966" s="12">
        <v>1</v>
      </c>
      <c r="L966" s="12"/>
      <c r="M966" s="12"/>
      <c r="N966" s="12"/>
      <c r="O966" s="11" t="s">
        <v>1</v>
      </c>
      <c r="P966" s="11" t="s">
        <v>1</v>
      </c>
      <c r="Q966" s="11" t="s">
        <v>1</v>
      </c>
      <c r="R966" s="11" t="s">
        <v>1</v>
      </c>
      <c r="S966" s="11" t="s">
        <v>1</v>
      </c>
      <c r="T966" s="11" t="s">
        <v>1</v>
      </c>
      <c r="U966" s="11" t="s">
        <v>294</v>
      </c>
      <c r="V966" s="21" t="s">
        <v>1</v>
      </c>
    </row>
    <row r="967" spans="1:22" x14ac:dyDescent="0.2">
      <c r="A967" s="27" t="s">
        <v>40</v>
      </c>
      <c r="B967" s="13" t="s">
        <v>1098</v>
      </c>
      <c r="C967" s="14"/>
      <c r="D967" s="14"/>
      <c r="E967" s="14"/>
      <c r="F967" s="14"/>
      <c r="G967" s="14"/>
      <c r="H967" s="14"/>
      <c r="I967" s="14"/>
      <c r="J967" s="14">
        <v>22</v>
      </c>
      <c r="K967" s="14">
        <v>26</v>
      </c>
      <c r="L967" s="14"/>
      <c r="M967" s="14"/>
      <c r="N967" s="14"/>
      <c r="O967" s="13" t="s">
        <v>1</v>
      </c>
      <c r="P967" s="13" t="s">
        <v>1</v>
      </c>
      <c r="Q967" s="13" t="s">
        <v>1</v>
      </c>
      <c r="R967" s="13" t="s">
        <v>1</v>
      </c>
      <c r="S967" s="13" t="s">
        <v>1</v>
      </c>
      <c r="T967" s="13" t="s">
        <v>1</v>
      </c>
      <c r="U967" s="13" t="s">
        <v>294</v>
      </c>
      <c r="V967" s="22" t="s">
        <v>1</v>
      </c>
    </row>
    <row r="968" spans="1:22" x14ac:dyDescent="0.2">
      <c r="A968" s="25" t="s">
        <v>40</v>
      </c>
      <c r="B968" s="11" t="s">
        <v>1099</v>
      </c>
      <c r="C968" s="12"/>
      <c r="D968" s="12"/>
      <c r="E968" s="12">
        <v>1</v>
      </c>
      <c r="F968" s="12">
        <v>1</v>
      </c>
      <c r="G968" s="12">
        <v>1</v>
      </c>
      <c r="H968" s="12">
        <v>1</v>
      </c>
      <c r="I968" s="12">
        <v>2</v>
      </c>
      <c r="J968" s="12">
        <v>2</v>
      </c>
      <c r="K968" s="12">
        <v>2</v>
      </c>
      <c r="L968" s="12">
        <v>9</v>
      </c>
      <c r="M968" s="12"/>
      <c r="N968" s="12"/>
      <c r="O968" s="11" t="s">
        <v>1</v>
      </c>
      <c r="P968" s="11" t="s">
        <v>1</v>
      </c>
      <c r="Q968" s="11" t="s">
        <v>1</v>
      </c>
      <c r="R968" s="11" t="s">
        <v>1</v>
      </c>
      <c r="S968" s="11" t="s">
        <v>1</v>
      </c>
      <c r="T968" s="11" t="s">
        <v>1</v>
      </c>
      <c r="U968" s="11" t="s">
        <v>294</v>
      </c>
      <c r="V968" s="21" t="s">
        <v>1</v>
      </c>
    </row>
    <row r="969" spans="1:22" x14ac:dyDescent="0.2">
      <c r="A969" s="27" t="s">
        <v>40</v>
      </c>
      <c r="B969" s="13" t="s">
        <v>1100</v>
      </c>
      <c r="C969" s="14"/>
      <c r="D969" s="14"/>
      <c r="E969" s="14">
        <v>1</v>
      </c>
      <c r="F969" s="14">
        <v>1</v>
      </c>
      <c r="G969" s="14">
        <v>1</v>
      </c>
      <c r="H969" s="14">
        <v>1</v>
      </c>
      <c r="I969" s="14"/>
      <c r="J969" s="14">
        <v>3</v>
      </c>
      <c r="K969" s="14">
        <v>1</v>
      </c>
      <c r="L969" s="14"/>
      <c r="M969" s="14"/>
      <c r="N969" s="14"/>
      <c r="O969" s="13" t="s">
        <v>1</v>
      </c>
      <c r="P969" s="13" t="s">
        <v>1</v>
      </c>
      <c r="Q969" s="13" t="s">
        <v>1</v>
      </c>
      <c r="R969" s="13" t="s">
        <v>1</v>
      </c>
      <c r="S969" s="13" t="s">
        <v>1</v>
      </c>
      <c r="T969" s="13" t="s">
        <v>1</v>
      </c>
      <c r="U969" s="13" t="s">
        <v>294</v>
      </c>
      <c r="V969" s="22" t="s">
        <v>1</v>
      </c>
    </row>
    <row r="970" spans="1:22" x14ac:dyDescent="0.2">
      <c r="A970" s="25" t="s">
        <v>40</v>
      </c>
      <c r="B970" s="11" t="s">
        <v>1101</v>
      </c>
      <c r="C970" s="12"/>
      <c r="D970" s="12"/>
      <c r="E970" s="12">
        <v>1</v>
      </c>
      <c r="F970" s="12">
        <v>1</v>
      </c>
      <c r="G970" s="12">
        <v>1</v>
      </c>
      <c r="H970" s="12">
        <v>1</v>
      </c>
      <c r="I970" s="12"/>
      <c r="J970" s="12">
        <v>6</v>
      </c>
      <c r="K970" s="12">
        <v>2</v>
      </c>
      <c r="L970" s="12"/>
      <c r="M970" s="12"/>
      <c r="N970" s="12"/>
      <c r="O970" s="11" t="s">
        <v>1</v>
      </c>
      <c r="P970" s="11" t="s">
        <v>1</v>
      </c>
      <c r="Q970" s="11" t="s">
        <v>1</v>
      </c>
      <c r="R970" s="11" t="s">
        <v>1</v>
      </c>
      <c r="S970" s="11" t="s">
        <v>1</v>
      </c>
      <c r="T970" s="11" t="s">
        <v>1</v>
      </c>
      <c r="U970" s="11" t="s">
        <v>294</v>
      </c>
      <c r="V970" s="21" t="s">
        <v>1</v>
      </c>
    </row>
    <row r="971" spans="1:22" x14ac:dyDescent="0.2">
      <c r="A971" s="27" t="s">
        <v>40</v>
      </c>
      <c r="B971" s="13" t="s">
        <v>1103</v>
      </c>
      <c r="C971" s="14"/>
      <c r="D971" s="14"/>
      <c r="E971" s="14"/>
      <c r="F971" s="14"/>
      <c r="G971" s="14"/>
      <c r="H971" s="14"/>
      <c r="I971" s="14"/>
      <c r="J971" s="14"/>
      <c r="K971" s="14"/>
      <c r="L971" s="14"/>
      <c r="M971" s="14"/>
      <c r="N971" s="14"/>
      <c r="O971" s="13"/>
      <c r="P971" s="13"/>
      <c r="Q971" s="13"/>
      <c r="R971" s="13"/>
      <c r="S971" s="13"/>
      <c r="T971" s="13"/>
      <c r="U971" s="13"/>
      <c r="V971" s="22"/>
    </row>
    <row r="972" spans="1:22" x14ac:dyDescent="0.2">
      <c r="A972" s="25" t="s">
        <v>40</v>
      </c>
      <c r="B972" s="11" t="s">
        <v>1104</v>
      </c>
      <c r="C972" s="12"/>
      <c r="D972" s="12"/>
      <c r="E972" s="12">
        <v>24</v>
      </c>
      <c r="F972" s="12"/>
      <c r="G972" s="12"/>
      <c r="H972" s="12">
        <v>18</v>
      </c>
      <c r="I972" s="12">
        <v>13</v>
      </c>
      <c r="J972" s="12">
        <v>17</v>
      </c>
      <c r="K972" s="12">
        <v>18</v>
      </c>
      <c r="L972" s="12"/>
      <c r="M972" s="12"/>
      <c r="N972" s="12"/>
      <c r="O972" s="11" t="s">
        <v>1</v>
      </c>
      <c r="P972" s="11" t="s">
        <v>1</v>
      </c>
      <c r="Q972" s="11" t="s">
        <v>1</v>
      </c>
      <c r="R972" s="11" t="s">
        <v>1</v>
      </c>
      <c r="S972" s="11" t="s">
        <v>1</v>
      </c>
      <c r="T972" s="11" t="s">
        <v>1</v>
      </c>
      <c r="U972" s="11" t="s">
        <v>294</v>
      </c>
      <c r="V972" s="21" t="s">
        <v>1</v>
      </c>
    </row>
    <row r="973" spans="1:22" x14ac:dyDescent="0.2">
      <c r="A973" s="27" t="s">
        <v>40</v>
      </c>
      <c r="B973" s="13" t="s">
        <v>1105</v>
      </c>
      <c r="C973" s="14">
        <v>35</v>
      </c>
      <c r="D973" s="14">
        <v>34</v>
      </c>
      <c r="E973" s="14">
        <v>34</v>
      </c>
      <c r="F973" s="14">
        <v>34</v>
      </c>
      <c r="G973" s="14">
        <v>34</v>
      </c>
      <c r="H973" s="14">
        <v>33</v>
      </c>
      <c r="I973" s="14">
        <v>33</v>
      </c>
      <c r="J973" s="14">
        <v>33</v>
      </c>
      <c r="K973" s="14">
        <v>34</v>
      </c>
      <c r="L973" s="14">
        <v>33</v>
      </c>
      <c r="M973" s="14"/>
      <c r="N973" s="14"/>
      <c r="O973" s="13" t="s">
        <v>1</v>
      </c>
      <c r="P973" s="13" t="s">
        <v>1</v>
      </c>
      <c r="Q973" s="13" t="s">
        <v>1</v>
      </c>
      <c r="R973" s="13" t="s">
        <v>1</v>
      </c>
      <c r="S973" s="13" t="s">
        <v>1</v>
      </c>
      <c r="T973" s="13" t="s">
        <v>1</v>
      </c>
      <c r="U973" s="13" t="s">
        <v>294</v>
      </c>
      <c r="V973" s="22" t="s">
        <v>1</v>
      </c>
    </row>
    <row r="974" spans="1:22" x14ac:dyDescent="0.2">
      <c r="A974" s="25" t="s">
        <v>40</v>
      </c>
      <c r="B974" s="11" t="s">
        <v>1106</v>
      </c>
      <c r="C974" s="12">
        <v>24</v>
      </c>
      <c r="D974" s="12">
        <v>23</v>
      </c>
      <c r="E974" s="12">
        <v>24</v>
      </c>
      <c r="F974" s="12">
        <v>25</v>
      </c>
      <c r="G974" s="12">
        <v>25</v>
      </c>
      <c r="H974" s="12">
        <v>24</v>
      </c>
      <c r="I974" s="12">
        <v>23</v>
      </c>
      <c r="J974" s="12">
        <v>24</v>
      </c>
      <c r="K974" s="12">
        <v>23</v>
      </c>
      <c r="L974" s="12">
        <v>25</v>
      </c>
      <c r="M974" s="12"/>
      <c r="N974" s="12"/>
      <c r="O974" s="11" t="s">
        <v>1</v>
      </c>
      <c r="P974" s="11" t="s">
        <v>1</v>
      </c>
      <c r="Q974" s="11" t="s">
        <v>1</v>
      </c>
      <c r="R974" s="11" t="s">
        <v>1</v>
      </c>
      <c r="S974" s="11" t="s">
        <v>1</v>
      </c>
      <c r="T974" s="11" t="s">
        <v>1</v>
      </c>
      <c r="U974" s="11" t="s">
        <v>294</v>
      </c>
      <c r="V974" s="21" t="s">
        <v>1</v>
      </c>
    </row>
    <row r="975" spans="1:22" x14ac:dyDescent="0.2">
      <c r="A975" s="27" t="s">
        <v>40</v>
      </c>
      <c r="B975" s="13" t="s">
        <v>1107</v>
      </c>
      <c r="C975" s="14"/>
      <c r="D975" s="14"/>
      <c r="E975" s="14"/>
      <c r="F975" s="14"/>
      <c r="G975" s="14"/>
      <c r="H975" s="14"/>
      <c r="I975" s="14"/>
      <c r="J975" s="14"/>
      <c r="K975" s="14"/>
      <c r="L975" s="14"/>
      <c r="M975" s="14"/>
      <c r="N975" s="14"/>
      <c r="O975" s="13"/>
      <c r="P975" s="13"/>
      <c r="Q975" s="13"/>
      <c r="R975" s="13"/>
      <c r="S975" s="13"/>
      <c r="T975" s="13"/>
      <c r="U975" s="13"/>
      <c r="V975" s="22"/>
    </row>
    <row r="976" spans="1:22" x14ac:dyDescent="0.2">
      <c r="A976" s="25" t="s">
        <v>40</v>
      </c>
      <c r="B976" s="11" t="s">
        <v>1108</v>
      </c>
      <c r="C976" s="12">
        <v>38.440722610000002</v>
      </c>
      <c r="D976" s="12">
        <v>39.257645609999997</v>
      </c>
      <c r="E976" s="12">
        <v>29.834551309999998</v>
      </c>
      <c r="F976" s="12">
        <v>29.719161799999998</v>
      </c>
      <c r="G976" s="12">
        <v>37.352845299999998</v>
      </c>
      <c r="H976" s="12">
        <v>35.101476040000001</v>
      </c>
      <c r="I976" s="12">
        <v>35.474635650000003</v>
      </c>
      <c r="J976" s="12">
        <v>33.59095671</v>
      </c>
      <c r="K976" s="12">
        <v>28.59678216</v>
      </c>
      <c r="L976" s="12">
        <v>31.654961530000001</v>
      </c>
      <c r="M976" s="12">
        <v>31.572593999999999</v>
      </c>
      <c r="N976" s="12"/>
      <c r="O976" s="11" t="s">
        <v>1</v>
      </c>
      <c r="P976" s="11" t="s">
        <v>1</v>
      </c>
      <c r="Q976" s="11" t="s">
        <v>1</v>
      </c>
      <c r="R976" s="11" t="s">
        <v>1</v>
      </c>
      <c r="S976" s="11" t="s">
        <v>1</v>
      </c>
      <c r="T976" s="11" t="s">
        <v>1</v>
      </c>
      <c r="U976" s="11" t="s">
        <v>294</v>
      </c>
      <c r="V976" s="21" t="s">
        <v>1</v>
      </c>
    </row>
    <row r="977" spans="1:22" x14ac:dyDescent="0.2">
      <c r="A977" s="27" t="s">
        <v>41</v>
      </c>
      <c r="B977" s="13" t="s">
        <v>1109</v>
      </c>
      <c r="C977" s="14"/>
      <c r="D977" s="14"/>
      <c r="E977" s="14"/>
      <c r="F977" s="14"/>
      <c r="G977" s="14"/>
      <c r="H977" s="14"/>
      <c r="I977" s="14"/>
      <c r="J977" s="14"/>
      <c r="K977" s="14"/>
      <c r="L977" s="14"/>
      <c r="M977" s="14"/>
      <c r="N977" s="14"/>
      <c r="O977" s="13" t="s">
        <v>1</v>
      </c>
      <c r="P977" s="13" t="s">
        <v>1</v>
      </c>
      <c r="Q977" s="13" t="s">
        <v>1</v>
      </c>
      <c r="R977" s="13" t="s">
        <v>1</v>
      </c>
      <c r="S977" s="13" t="s">
        <v>1</v>
      </c>
      <c r="T977" s="13" t="s">
        <v>1</v>
      </c>
      <c r="U977" s="13" t="s">
        <v>294</v>
      </c>
      <c r="V977" s="22" t="s">
        <v>1</v>
      </c>
    </row>
    <row r="978" spans="1:22" x14ac:dyDescent="0.2">
      <c r="A978" s="25" t="s">
        <v>41</v>
      </c>
      <c r="B978" s="11" t="s">
        <v>1110</v>
      </c>
      <c r="C978" s="12"/>
      <c r="D978" s="12"/>
      <c r="E978" s="12"/>
      <c r="F978" s="12"/>
      <c r="G978" s="12"/>
      <c r="H978" s="12"/>
      <c r="I978" s="12"/>
      <c r="J978" s="12"/>
      <c r="K978" s="12"/>
      <c r="L978" s="12"/>
      <c r="M978" s="12"/>
      <c r="N978" s="12"/>
      <c r="O978" s="11" t="s">
        <v>1</v>
      </c>
      <c r="P978" s="11" t="s">
        <v>1</v>
      </c>
      <c r="Q978" s="11" t="s">
        <v>1</v>
      </c>
      <c r="R978" s="11" t="s">
        <v>1</v>
      </c>
      <c r="S978" s="11" t="s">
        <v>1</v>
      </c>
      <c r="T978" s="11" t="s">
        <v>1</v>
      </c>
      <c r="U978" s="11" t="s">
        <v>294</v>
      </c>
      <c r="V978" s="21" t="s">
        <v>1</v>
      </c>
    </row>
    <row r="979" spans="1:22" x14ac:dyDescent="0.2">
      <c r="A979" s="27" t="s">
        <v>41</v>
      </c>
      <c r="B979" s="13" t="s">
        <v>1092</v>
      </c>
      <c r="C979" s="14"/>
      <c r="D979" s="14"/>
      <c r="E979" s="14"/>
      <c r="F979" s="14"/>
      <c r="G979" s="14"/>
      <c r="H979" s="14"/>
      <c r="I979" s="14"/>
      <c r="J979" s="14"/>
      <c r="K979" s="14"/>
      <c r="L979" s="14"/>
      <c r="M979" s="14"/>
      <c r="N979" s="14"/>
      <c r="O979" s="13"/>
      <c r="P979" s="13"/>
      <c r="Q979" s="13"/>
      <c r="R979" s="13"/>
      <c r="S979" s="13"/>
      <c r="T979" s="13"/>
      <c r="U979" s="13"/>
      <c r="V979" s="22"/>
    </row>
    <row r="980" spans="1:22" x14ac:dyDescent="0.2">
      <c r="A980" s="25" t="s">
        <v>41</v>
      </c>
      <c r="B980" s="11" t="s">
        <v>1093</v>
      </c>
      <c r="C980" s="12"/>
      <c r="D980" s="12"/>
      <c r="E980" s="12"/>
      <c r="F980" s="12"/>
      <c r="G980" s="12"/>
      <c r="H980" s="12"/>
      <c r="I980" s="12"/>
      <c r="J980" s="12"/>
      <c r="K980" s="12"/>
      <c r="L980" s="12"/>
      <c r="M980" s="12"/>
      <c r="N980" s="12"/>
      <c r="O980" s="11"/>
      <c r="P980" s="11"/>
      <c r="Q980" s="11"/>
      <c r="R980" s="11"/>
      <c r="S980" s="11"/>
      <c r="T980" s="11"/>
      <c r="U980" s="11"/>
      <c r="V980" s="21"/>
    </row>
    <row r="981" spans="1:22" x14ac:dyDescent="0.2">
      <c r="A981" s="27" t="s">
        <v>41</v>
      </c>
      <c r="B981" s="13" t="s">
        <v>1094</v>
      </c>
      <c r="C981" s="14"/>
      <c r="D981" s="14"/>
      <c r="E981" s="14"/>
      <c r="F981" s="14"/>
      <c r="G981" s="14"/>
      <c r="H981" s="14"/>
      <c r="I981" s="14"/>
      <c r="J981" s="14"/>
      <c r="K981" s="14"/>
      <c r="L981" s="14"/>
      <c r="M981" s="14"/>
      <c r="N981" s="14"/>
      <c r="O981" s="13"/>
      <c r="P981" s="13"/>
      <c r="Q981" s="13"/>
      <c r="R981" s="13"/>
      <c r="S981" s="13"/>
      <c r="T981" s="13"/>
      <c r="U981" s="13"/>
      <c r="V981" s="22"/>
    </row>
    <row r="982" spans="1:22" x14ac:dyDescent="0.2">
      <c r="A982" s="25" t="s">
        <v>41</v>
      </c>
      <c r="B982" s="11" t="s">
        <v>1095</v>
      </c>
      <c r="C982" s="12"/>
      <c r="D982" s="12"/>
      <c r="E982" s="12"/>
      <c r="F982" s="12"/>
      <c r="G982" s="12"/>
      <c r="H982" s="12"/>
      <c r="I982" s="12"/>
      <c r="J982" s="12"/>
      <c r="K982" s="12"/>
      <c r="L982" s="12"/>
      <c r="M982" s="12"/>
      <c r="N982" s="12"/>
      <c r="O982" s="11"/>
      <c r="P982" s="11"/>
      <c r="Q982" s="11"/>
      <c r="R982" s="11"/>
      <c r="S982" s="11"/>
      <c r="T982" s="11"/>
      <c r="U982" s="11"/>
      <c r="V982" s="21"/>
    </row>
    <row r="983" spans="1:22" x14ac:dyDescent="0.2">
      <c r="A983" s="27" t="s">
        <v>41</v>
      </c>
      <c r="B983" s="13" t="s">
        <v>1088</v>
      </c>
      <c r="C983" s="14"/>
      <c r="D983" s="14"/>
      <c r="E983" s="14"/>
      <c r="F983" s="14"/>
      <c r="G983" s="14"/>
      <c r="H983" s="14"/>
      <c r="I983" s="14"/>
      <c r="J983" s="14"/>
      <c r="K983" s="14"/>
      <c r="L983" s="14"/>
      <c r="M983" s="14">
        <v>28.232690000000002</v>
      </c>
      <c r="N983" s="14"/>
      <c r="O983" s="13" t="s">
        <v>1</v>
      </c>
      <c r="P983" s="13" t="s">
        <v>1</v>
      </c>
      <c r="Q983" s="13" t="s">
        <v>1</v>
      </c>
      <c r="R983" s="13" t="s">
        <v>1</v>
      </c>
      <c r="S983" s="13" t="s">
        <v>1</v>
      </c>
      <c r="T983" s="13" t="s">
        <v>1</v>
      </c>
      <c r="U983" s="13" t="s">
        <v>294</v>
      </c>
      <c r="V983" s="22" t="s">
        <v>1</v>
      </c>
    </row>
    <row r="984" spans="1:22" x14ac:dyDescent="0.2">
      <c r="A984" s="25" t="s">
        <v>41</v>
      </c>
      <c r="B984" s="11" t="s">
        <v>1089</v>
      </c>
      <c r="C984" s="12"/>
      <c r="D984" s="12"/>
      <c r="E984" s="12"/>
      <c r="F984" s="12"/>
      <c r="G984" s="12"/>
      <c r="H984" s="12"/>
      <c r="I984" s="12"/>
      <c r="J984" s="12"/>
      <c r="K984" s="12"/>
      <c r="L984" s="12"/>
      <c r="M984" s="12">
        <v>23.284739999999999</v>
      </c>
      <c r="N984" s="12"/>
      <c r="O984" s="11" t="s">
        <v>1</v>
      </c>
      <c r="P984" s="11" t="s">
        <v>1</v>
      </c>
      <c r="Q984" s="11" t="s">
        <v>1</v>
      </c>
      <c r="R984" s="11" t="s">
        <v>1</v>
      </c>
      <c r="S984" s="11" t="s">
        <v>1</v>
      </c>
      <c r="T984" s="11" t="s">
        <v>1</v>
      </c>
      <c r="U984" s="11" t="s">
        <v>294</v>
      </c>
      <c r="V984" s="21" t="s">
        <v>1</v>
      </c>
    </row>
    <row r="985" spans="1:22" x14ac:dyDescent="0.2">
      <c r="A985" s="27" t="s">
        <v>41</v>
      </c>
      <c r="B985" s="13" t="s">
        <v>1090</v>
      </c>
      <c r="C985" s="14"/>
      <c r="D985" s="14"/>
      <c r="E985" s="14"/>
      <c r="F985" s="14"/>
      <c r="G985" s="14">
        <v>30.721990000000002</v>
      </c>
      <c r="H985" s="14"/>
      <c r="I985" s="14"/>
      <c r="J985" s="14"/>
      <c r="K985" s="14"/>
      <c r="L985" s="14"/>
      <c r="M985" s="14">
        <v>42.387749999999997</v>
      </c>
      <c r="N985" s="14"/>
      <c r="O985" s="13" t="s">
        <v>1</v>
      </c>
      <c r="P985" s="13" t="s">
        <v>1</v>
      </c>
      <c r="Q985" s="13" t="s">
        <v>1</v>
      </c>
      <c r="R985" s="13" t="s">
        <v>1</v>
      </c>
      <c r="S985" s="13" t="s">
        <v>1</v>
      </c>
      <c r="T985" s="13" t="s">
        <v>1</v>
      </c>
      <c r="U985" s="13" t="s">
        <v>294</v>
      </c>
      <c r="V985" s="22" t="s">
        <v>1</v>
      </c>
    </row>
    <row r="986" spans="1:22" x14ac:dyDescent="0.2">
      <c r="A986" s="25" t="s">
        <v>41</v>
      </c>
      <c r="B986" s="11" t="s">
        <v>1091</v>
      </c>
      <c r="C986" s="12"/>
      <c r="D986" s="12"/>
      <c r="E986" s="12"/>
      <c r="F986" s="12"/>
      <c r="G986" s="12">
        <v>34.488109999999999</v>
      </c>
      <c r="H986" s="12"/>
      <c r="I986" s="12"/>
      <c r="J986" s="12"/>
      <c r="K986" s="12"/>
      <c r="L986" s="12"/>
      <c r="M986" s="12">
        <v>53.444159999999997</v>
      </c>
      <c r="N986" s="12"/>
      <c r="O986" s="11" t="s">
        <v>1</v>
      </c>
      <c r="P986" s="11" t="s">
        <v>1</v>
      </c>
      <c r="Q986" s="11" t="s">
        <v>1</v>
      </c>
      <c r="R986" s="11" t="s">
        <v>1</v>
      </c>
      <c r="S986" s="11" t="s">
        <v>1</v>
      </c>
      <c r="T986" s="11" t="s">
        <v>1</v>
      </c>
      <c r="U986" s="11" t="s">
        <v>294</v>
      </c>
      <c r="V986" s="21" t="s">
        <v>1</v>
      </c>
    </row>
    <row r="987" spans="1:22" x14ac:dyDescent="0.2">
      <c r="A987" s="27" t="s">
        <v>41</v>
      </c>
      <c r="B987" s="13" t="s">
        <v>1096</v>
      </c>
      <c r="C987" s="14"/>
      <c r="D987" s="14"/>
      <c r="E987" s="14"/>
      <c r="F987" s="14"/>
      <c r="G987" s="14"/>
      <c r="H987" s="14"/>
      <c r="I987" s="14"/>
      <c r="J987" s="14"/>
      <c r="K987" s="14"/>
      <c r="L987" s="14"/>
      <c r="M987" s="14">
        <v>25.211469999999998</v>
      </c>
      <c r="N987" s="14"/>
      <c r="O987" s="13" t="s">
        <v>1</v>
      </c>
      <c r="P987" s="13" t="s">
        <v>1</v>
      </c>
      <c r="Q987" s="13" t="s">
        <v>1</v>
      </c>
      <c r="R987" s="13" t="s">
        <v>1</v>
      </c>
      <c r="S987" s="13" t="s">
        <v>1</v>
      </c>
      <c r="T987" s="13" t="s">
        <v>1</v>
      </c>
      <c r="U987" s="13" t="s">
        <v>294</v>
      </c>
      <c r="V987" s="22" t="s">
        <v>1</v>
      </c>
    </row>
    <row r="988" spans="1:22" x14ac:dyDescent="0.2">
      <c r="A988" s="25" t="s">
        <v>41</v>
      </c>
      <c r="B988" s="11" t="s">
        <v>293</v>
      </c>
      <c r="C988" s="12"/>
      <c r="D988" s="12"/>
      <c r="E988" s="12"/>
      <c r="F988" s="12"/>
      <c r="G988" s="12"/>
      <c r="H988" s="12"/>
      <c r="I988" s="12"/>
      <c r="J988" s="12"/>
      <c r="K988" s="12"/>
      <c r="L988" s="12"/>
      <c r="M988" s="12"/>
      <c r="N988" s="12"/>
      <c r="O988" s="11" t="s">
        <v>1</v>
      </c>
      <c r="P988" s="11" t="s">
        <v>1</v>
      </c>
      <c r="Q988" s="11" t="s">
        <v>1</v>
      </c>
      <c r="R988" s="11" t="s">
        <v>1</v>
      </c>
      <c r="S988" s="11" t="s">
        <v>1</v>
      </c>
      <c r="T988" s="11" t="s">
        <v>1</v>
      </c>
      <c r="U988" s="11" t="s">
        <v>294</v>
      </c>
      <c r="V988" s="21" t="s">
        <v>1</v>
      </c>
    </row>
    <row r="989" spans="1:22" x14ac:dyDescent="0.2">
      <c r="A989" s="27" t="s">
        <v>41</v>
      </c>
      <c r="B989" s="13" t="s">
        <v>308</v>
      </c>
      <c r="C989" s="14"/>
      <c r="D989" s="14">
        <v>21.369</v>
      </c>
      <c r="E989" s="14">
        <v>28.785</v>
      </c>
      <c r="F989" s="14">
        <v>18.533000000000001</v>
      </c>
      <c r="G989" s="14">
        <v>16.023</v>
      </c>
      <c r="H989" s="14">
        <v>14.654</v>
      </c>
      <c r="I989" s="14">
        <v>15.951000000000001</v>
      </c>
      <c r="J989" s="14">
        <v>23.553000000000001</v>
      </c>
      <c r="K989" s="14">
        <v>43.341000000000001</v>
      </c>
      <c r="L989" s="14">
        <v>26.009</v>
      </c>
      <c r="M989" s="14">
        <v>29.361999999999998</v>
      </c>
      <c r="N989" s="14"/>
      <c r="O989" s="13" t="s">
        <v>1</v>
      </c>
      <c r="P989" s="13" t="s">
        <v>1</v>
      </c>
      <c r="Q989" s="13" t="s">
        <v>1</v>
      </c>
      <c r="R989" s="13" t="s">
        <v>1</v>
      </c>
      <c r="S989" s="13" t="s">
        <v>1</v>
      </c>
      <c r="T989" s="13" t="s">
        <v>1</v>
      </c>
      <c r="U989" s="13" t="s">
        <v>294</v>
      </c>
      <c r="V989" s="22" t="s">
        <v>1</v>
      </c>
    </row>
    <row r="990" spans="1:22" x14ac:dyDescent="0.2">
      <c r="A990" s="25" t="s">
        <v>41</v>
      </c>
      <c r="B990" s="11" t="s">
        <v>1102</v>
      </c>
      <c r="C990" s="12"/>
      <c r="D990" s="12"/>
      <c r="E990" s="12"/>
      <c r="F990" s="12"/>
      <c r="G990" s="12"/>
      <c r="H990" s="12"/>
      <c r="I990" s="12"/>
      <c r="J990" s="12"/>
      <c r="K990" s="12"/>
      <c r="L990" s="12"/>
      <c r="M990" s="12">
        <v>119.11665000000001</v>
      </c>
      <c r="N990" s="12"/>
      <c r="O990" s="11" t="s">
        <v>1</v>
      </c>
      <c r="P990" s="11" t="s">
        <v>1</v>
      </c>
      <c r="Q990" s="11" t="s">
        <v>1</v>
      </c>
      <c r="R990" s="11" t="s">
        <v>1</v>
      </c>
      <c r="S990" s="11" t="s">
        <v>1</v>
      </c>
      <c r="T990" s="11" t="s">
        <v>1</v>
      </c>
      <c r="U990" s="11" t="s">
        <v>294</v>
      </c>
      <c r="V990" s="21" t="s">
        <v>1</v>
      </c>
    </row>
    <row r="991" spans="1:22" x14ac:dyDescent="0.2">
      <c r="A991" s="27" t="s">
        <v>41</v>
      </c>
      <c r="B991" s="13" t="s">
        <v>1097</v>
      </c>
      <c r="C991" s="14">
        <v>53</v>
      </c>
      <c r="D991" s="14">
        <v>55</v>
      </c>
      <c r="E991" s="14"/>
      <c r="F991" s="14">
        <v>54</v>
      </c>
      <c r="G991" s="14"/>
      <c r="H991" s="14"/>
      <c r="I991" s="14">
        <v>57</v>
      </c>
      <c r="J991" s="14">
        <v>55</v>
      </c>
      <c r="K991" s="14">
        <v>59</v>
      </c>
      <c r="L991" s="14">
        <v>55</v>
      </c>
      <c r="M991" s="14"/>
      <c r="N991" s="14"/>
      <c r="O991" s="13" t="s">
        <v>1</v>
      </c>
      <c r="P991" s="13" t="s">
        <v>1</v>
      </c>
      <c r="Q991" s="13" t="s">
        <v>1</v>
      </c>
      <c r="R991" s="13" t="s">
        <v>1</v>
      </c>
      <c r="S991" s="13" t="s">
        <v>1</v>
      </c>
      <c r="T991" s="13" t="s">
        <v>1</v>
      </c>
      <c r="U991" s="13" t="s">
        <v>294</v>
      </c>
      <c r="V991" s="22" t="s">
        <v>1</v>
      </c>
    </row>
    <row r="992" spans="1:22" x14ac:dyDescent="0.2">
      <c r="A992" s="25" t="s">
        <v>41</v>
      </c>
      <c r="B992" s="11" t="s">
        <v>1098</v>
      </c>
      <c r="C992" s="12"/>
      <c r="D992" s="12"/>
      <c r="E992" s="12"/>
      <c r="F992" s="12"/>
      <c r="G992" s="12"/>
      <c r="H992" s="12"/>
      <c r="I992" s="12">
        <v>33</v>
      </c>
      <c r="J992" s="12">
        <v>27</v>
      </c>
      <c r="K992" s="12">
        <v>48</v>
      </c>
      <c r="L992" s="12">
        <v>48</v>
      </c>
      <c r="M992" s="12"/>
      <c r="N992" s="12"/>
      <c r="O992" s="11" t="s">
        <v>1</v>
      </c>
      <c r="P992" s="11" t="s">
        <v>1</v>
      </c>
      <c r="Q992" s="11" t="s">
        <v>1</v>
      </c>
      <c r="R992" s="11" t="s">
        <v>1</v>
      </c>
      <c r="S992" s="11" t="s">
        <v>1</v>
      </c>
      <c r="T992" s="11" t="s">
        <v>1</v>
      </c>
      <c r="U992" s="11" t="s">
        <v>294</v>
      </c>
      <c r="V992" s="21" t="s">
        <v>1</v>
      </c>
    </row>
    <row r="993" spans="1:22" x14ac:dyDescent="0.2">
      <c r="A993" s="27" t="s">
        <v>41</v>
      </c>
      <c r="B993" s="13" t="s">
        <v>1099</v>
      </c>
      <c r="C993" s="14">
        <v>30</v>
      </c>
      <c r="D993" s="14">
        <v>33</v>
      </c>
      <c r="E993" s="14"/>
      <c r="F993" s="14">
        <v>33</v>
      </c>
      <c r="G993" s="14"/>
      <c r="H993" s="14"/>
      <c r="I993" s="14">
        <v>35</v>
      </c>
      <c r="J993" s="14">
        <v>33</v>
      </c>
      <c r="K993" s="14">
        <v>48</v>
      </c>
      <c r="L993" s="14">
        <v>48</v>
      </c>
      <c r="M993" s="14"/>
      <c r="N993" s="14"/>
      <c r="O993" s="13" t="s">
        <v>1</v>
      </c>
      <c r="P993" s="13" t="s">
        <v>1</v>
      </c>
      <c r="Q993" s="13" t="s">
        <v>1</v>
      </c>
      <c r="R993" s="13" t="s">
        <v>1</v>
      </c>
      <c r="S993" s="13" t="s">
        <v>1</v>
      </c>
      <c r="T993" s="13" t="s">
        <v>1</v>
      </c>
      <c r="U993" s="13" t="s">
        <v>294</v>
      </c>
      <c r="V993" s="22" t="s">
        <v>1</v>
      </c>
    </row>
    <row r="994" spans="1:22" x14ac:dyDescent="0.2">
      <c r="A994" s="25" t="s">
        <v>41</v>
      </c>
      <c r="B994" s="11" t="s">
        <v>1100</v>
      </c>
      <c r="C994" s="12"/>
      <c r="D994" s="12"/>
      <c r="E994" s="12"/>
      <c r="F994" s="12"/>
      <c r="G994" s="12"/>
      <c r="H994" s="12"/>
      <c r="I994" s="12">
        <v>60</v>
      </c>
      <c r="J994" s="12">
        <v>58</v>
      </c>
      <c r="K994" s="12"/>
      <c r="L994" s="12"/>
      <c r="M994" s="12"/>
      <c r="N994" s="12"/>
      <c r="O994" s="11" t="s">
        <v>1</v>
      </c>
      <c r="P994" s="11" t="s">
        <v>1</v>
      </c>
      <c r="Q994" s="11" t="s">
        <v>1</v>
      </c>
      <c r="R994" s="11" t="s">
        <v>1</v>
      </c>
      <c r="S994" s="11" t="s">
        <v>1</v>
      </c>
      <c r="T994" s="11" t="s">
        <v>1</v>
      </c>
      <c r="U994" s="11" t="s">
        <v>294</v>
      </c>
      <c r="V994" s="21" t="s">
        <v>1</v>
      </c>
    </row>
    <row r="995" spans="1:22" x14ac:dyDescent="0.2">
      <c r="A995" s="27" t="s">
        <v>41</v>
      </c>
      <c r="B995" s="13" t="s">
        <v>1101</v>
      </c>
      <c r="C995" s="14"/>
      <c r="D995" s="14"/>
      <c r="E995" s="14"/>
      <c r="F995" s="14"/>
      <c r="G995" s="14"/>
      <c r="H995" s="14"/>
      <c r="I995" s="14">
        <v>65</v>
      </c>
      <c r="J995" s="14">
        <v>65</v>
      </c>
      <c r="K995" s="14"/>
      <c r="L995" s="14"/>
      <c r="M995" s="14"/>
      <c r="N995" s="14"/>
      <c r="O995" s="13" t="s">
        <v>1</v>
      </c>
      <c r="P995" s="13" t="s">
        <v>1</v>
      </c>
      <c r="Q995" s="13" t="s">
        <v>1</v>
      </c>
      <c r="R995" s="13" t="s">
        <v>1</v>
      </c>
      <c r="S995" s="13" t="s">
        <v>1</v>
      </c>
      <c r="T995" s="13" t="s">
        <v>1</v>
      </c>
      <c r="U995" s="13" t="s">
        <v>294</v>
      </c>
      <c r="V995" s="22" t="s">
        <v>1</v>
      </c>
    </row>
    <row r="996" spans="1:22" x14ac:dyDescent="0.2">
      <c r="A996" s="25" t="s">
        <v>41</v>
      </c>
      <c r="B996" s="11" t="s">
        <v>1103</v>
      </c>
      <c r="C996" s="12">
        <v>12</v>
      </c>
      <c r="D996" s="12">
        <v>14</v>
      </c>
      <c r="E996" s="12"/>
      <c r="F996" s="12">
        <v>14</v>
      </c>
      <c r="G996" s="12"/>
      <c r="H996" s="12"/>
      <c r="I996" s="12">
        <v>14</v>
      </c>
      <c r="J996" s="12">
        <v>16</v>
      </c>
      <c r="K996" s="12"/>
      <c r="L996" s="12">
        <v>15</v>
      </c>
      <c r="M996" s="12"/>
      <c r="N996" s="12"/>
      <c r="O996" s="11" t="s">
        <v>1</v>
      </c>
      <c r="P996" s="11" t="s">
        <v>1</v>
      </c>
      <c r="Q996" s="11" t="s">
        <v>1</v>
      </c>
      <c r="R996" s="11" t="s">
        <v>1</v>
      </c>
      <c r="S996" s="11" t="s">
        <v>1</v>
      </c>
      <c r="T996" s="11" t="s">
        <v>1</v>
      </c>
      <c r="U996" s="11" t="s">
        <v>294</v>
      </c>
      <c r="V996" s="21" t="s">
        <v>1</v>
      </c>
    </row>
    <row r="997" spans="1:22" x14ac:dyDescent="0.2">
      <c r="A997" s="27" t="s">
        <v>41</v>
      </c>
      <c r="B997" s="13" t="s">
        <v>1104</v>
      </c>
      <c r="C997" s="14"/>
      <c r="D997" s="14"/>
      <c r="E997" s="14"/>
      <c r="F997" s="14"/>
      <c r="G997" s="14"/>
      <c r="H997" s="14"/>
      <c r="I997" s="14">
        <v>46</v>
      </c>
      <c r="J997" s="14">
        <v>53</v>
      </c>
      <c r="K997" s="14">
        <v>38</v>
      </c>
      <c r="L997" s="14">
        <v>37</v>
      </c>
      <c r="M997" s="14"/>
      <c r="N997" s="14"/>
      <c r="O997" s="13" t="s">
        <v>1</v>
      </c>
      <c r="P997" s="13" t="s">
        <v>1</v>
      </c>
      <c r="Q997" s="13" t="s">
        <v>1</v>
      </c>
      <c r="R997" s="13" t="s">
        <v>1</v>
      </c>
      <c r="S997" s="13" t="s">
        <v>1</v>
      </c>
      <c r="T997" s="13" t="s">
        <v>1</v>
      </c>
      <c r="U997" s="13" t="s">
        <v>294</v>
      </c>
      <c r="V997" s="22" t="s">
        <v>1</v>
      </c>
    </row>
    <row r="998" spans="1:22" x14ac:dyDescent="0.2">
      <c r="A998" s="25" t="s">
        <v>41</v>
      </c>
      <c r="B998" s="11" t="s">
        <v>1105</v>
      </c>
      <c r="C998" s="12">
        <v>24</v>
      </c>
      <c r="D998" s="12">
        <v>27</v>
      </c>
      <c r="E998" s="12"/>
      <c r="F998" s="12">
        <v>27</v>
      </c>
      <c r="G998" s="12"/>
      <c r="H998" s="12"/>
      <c r="I998" s="12">
        <v>26</v>
      </c>
      <c r="J998" s="12">
        <v>30</v>
      </c>
      <c r="K998" s="12">
        <v>22</v>
      </c>
      <c r="L998" s="12">
        <v>22</v>
      </c>
      <c r="M998" s="12"/>
      <c r="N998" s="12"/>
      <c r="O998" s="11" t="s">
        <v>1</v>
      </c>
      <c r="P998" s="11" t="s">
        <v>1</v>
      </c>
      <c r="Q998" s="11" t="s">
        <v>1</v>
      </c>
      <c r="R998" s="11" t="s">
        <v>1</v>
      </c>
      <c r="S998" s="11" t="s">
        <v>1</v>
      </c>
      <c r="T998" s="11" t="s">
        <v>1</v>
      </c>
      <c r="U998" s="11" t="s">
        <v>294</v>
      </c>
      <c r="V998" s="21" t="s">
        <v>1</v>
      </c>
    </row>
    <row r="999" spans="1:22" x14ac:dyDescent="0.2">
      <c r="A999" s="27" t="s">
        <v>41</v>
      </c>
      <c r="B999" s="13" t="s">
        <v>1106</v>
      </c>
      <c r="C999" s="14"/>
      <c r="D999" s="14"/>
      <c r="E999" s="14"/>
      <c r="F999" s="14"/>
      <c r="G999" s="14"/>
      <c r="H999" s="14"/>
      <c r="I999" s="14">
        <v>15</v>
      </c>
      <c r="J999" s="14">
        <v>18</v>
      </c>
      <c r="K999" s="14"/>
      <c r="L999" s="14"/>
      <c r="M999" s="14"/>
      <c r="N999" s="14"/>
      <c r="O999" s="13" t="s">
        <v>1</v>
      </c>
      <c r="P999" s="13" t="s">
        <v>1</v>
      </c>
      <c r="Q999" s="13" t="s">
        <v>1</v>
      </c>
      <c r="R999" s="13" t="s">
        <v>1</v>
      </c>
      <c r="S999" s="13" t="s">
        <v>1</v>
      </c>
      <c r="T999" s="13" t="s">
        <v>1</v>
      </c>
      <c r="U999" s="13" t="s">
        <v>294</v>
      </c>
      <c r="V999" s="22" t="s">
        <v>1</v>
      </c>
    </row>
    <row r="1000" spans="1:22" x14ac:dyDescent="0.2">
      <c r="A1000" s="25" t="s">
        <v>41</v>
      </c>
      <c r="B1000" s="11" t="s">
        <v>1107</v>
      </c>
      <c r="C1000" s="12"/>
      <c r="D1000" s="12"/>
      <c r="E1000" s="12"/>
      <c r="F1000" s="12"/>
      <c r="G1000" s="12"/>
      <c r="H1000" s="12"/>
      <c r="I1000" s="12">
        <v>17</v>
      </c>
      <c r="J1000" s="12">
        <v>23</v>
      </c>
      <c r="K1000" s="12"/>
      <c r="L1000" s="12"/>
      <c r="M1000" s="12"/>
      <c r="N1000" s="12"/>
      <c r="O1000" s="11" t="s">
        <v>1</v>
      </c>
      <c r="P1000" s="11" t="s">
        <v>1</v>
      </c>
      <c r="Q1000" s="11" t="s">
        <v>1</v>
      </c>
      <c r="R1000" s="11" t="s">
        <v>1</v>
      </c>
      <c r="S1000" s="11" t="s">
        <v>1</v>
      </c>
      <c r="T1000" s="11" t="s">
        <v>1</v>
      </c>
      <c r="U1000" s="11" t="s">
        <v>294</v>
      </c>
      <c r="V1000" s="21" t="s">
        <v>1</v>
      </c>
    </row>
    <row r="1001" spans="1:22" x14ac:dyDescent="0.2">
      <c r="A1001" s="27" t="s">
        <v>41</v>
      </c>
      <c r="B1001" s="13" t="s">
        <v>1108</v>
      </c>
      <c r="C1001" s="14">
        <v>9.8415593900000005</v>
      </c>
      <c r="D1001" s="14"/>
      <c r="E1001" s="14">
        <v>11.2051496</v>
      </c>
      <c r="F1001" s="14">
        <v>11.148787159999999</v>
      </c>
      <c r="G1001" s="14">
        <v>13.30820638</v>
      </c>
      <c r="H1001" s="14">
        <v>12.909168790000001</v>
      </c>
      <c r="I1001" s="14"/>
      <c r="J1001" s="14"/>
      <c r="K1001" s="14"/>
      <c r="L1001" s="14"/>
      <c r="M1001" s="14"/>
      <c r="N1001" s="14"/>
      <c r="O1001" s="13" t="s">
        <v>1</v>
      </c>
      <c r="P1001" s="13" t="s">
        <v>1</v>
      </c>
      <c r="Q1001" s="13" t="s">
        <v>1</v>
      </c>
      <c r="R1001" s="13" t="s">
        <v>1</v>
      </c>
      <c r="S1001" s="13" t="s">
        <v>1</v>
      </c>
      <c r="T1001" s="13" t="s">
        <v>1</v>
      </c>
      <c r="U1001" s="13" t="s">
        <v>294</v>
      </c>
      <c r="V1001" s="22" t="s">
        <v>1</v>
      </c>
    </row>
    <row r="1002" spans="1:22" x14ac:dyDescent="0.2">
      <c r="A1002" s="25" t="s">
        <v>42</v>
      </c>
      <c r="B1002" s="11" t="s">
        <v>1109</v>
      </c>
      <c r="C1002" s="12">
        <v>50.570439999999998</v>
      </c>
      <c r="D1002" s="12"/>
      <c r="E1002" s="12"/>
      <c r="F1002" s="12"/>
      <c r="G1002" s="12"/>
      <c r="H1002" s="12">
        <v>69.333110000000005</v>
      </c>
      <c r="I1002" s="12"/>
      <c r="J1002" s="12"/>
      <c r="K1002" s="12"/>
      <c r="L1002" s="12"/>
      <c r="M1002" s="12"/>
      <c r="N1002" s="12"/>
      <c r="O1002" s="11" t="s">
        <v>1</v>
      </c>
      <c r="P1002" s="11" t="s">
        <v>1</v>
      </c>
      <c r="Q1002" s="11" t="s">
        <v>1</v>
      </c>
      <c r="R1002" s="11" t="s">
        <v>1</v>
      </c>
      <c r="S1002" s="11" t="s">
        <v>1</v>
      </c>
      <c r="T1002" s="11" t="s">
        <v>1</v>
      </c>
      <c r="U1002" s="11" t="s">
        <v>294</v>
      </c>
      <c r="V1002" s="21" t="s">
        <v>1</v>
      </c>
    </row>
    <row r="1003" spans="1:22" x14ac:dyDescent="0.2">
      <c r="A1003" s="27" t="s">
        <v>42</v>
      </c>
      <c r="B1003" s="13" t="s">
        <v>1110</v>
      </c>
      <c r="C1003" s="14">
        <v>62.791559999999997</v>
      </c>
      <c r="D1003" s="14"/>
      <c r="E1003" s="14"/>
      <c r="F1003" s="14"/>
      <c r="G1003" s="14"/>
      <c r="H1003" s="14">
        <v>65.393330000000006</v>
      </c>
      <c r="I1003" s="14"/>
      <c r="J1003" s="14"/>
      <c r="K1003" s="14"/>
      <c r="L1003" s="14"/>
      <c r="M1003" s="14"/>
      <c r="N1003" s="14"/>
      <c r="O1003" s="13" t="s">
        <v>1</v>
      </c>
      <c r="P1003" s="13" t="s">
        <v>1</v>
      </c>
      <c r="Q1003" s="13" t="s">
        <v>1</v>
      </c>
      <c r="R1003" s="13" t="s">
        <v>1</v>
      </c>
      <c r="S1003" s="13" t="s">
        <v>1</v>
      </c>
      <c r="T1003" s="13" t="s">
        <v>1</v>
      </c>
      <c r="U1003" s="13" t="s">
        <v>294</v>
      </c>
      <c r="V1003" s="22" t="s">
        <v>1</v>
      </c>
    </row>
    <row r="1004" spans="1:22" x14ac:dyDescent="0.2">
      <c r="A1004" s="25" t="s">
        <v>42</v>
      </c>
      <c r="B1004" s="11" t="s">
        <v>1092</v>
      </c>
      <c r="C1004" s="12">
        <v>15.472289999999999</v>
      </c>
      <c r="D1004" s="12">
        <v>14.063000000000001</v>
      </c>
      <c r="E1004" s="12"/>
      <c r="F1004" s="12">
        <v>15.353809999999999</v>
      </c>
      <c r="G1004" s="12">
        <v>15.03199</v>
      </c>
      <c r="H1004" s="12"/>
      <c r="I1004" s="12"/>
      <c r="J1004" s="12"/>
      <c r="K1004" s="12"/>
      <c r="L1004" s="12"/>
      <c r="M1004" s="12"/>
      <c r="N1004" s="12"/>
      <c r="O1004" s="11" t="s">
        <v>1</v>
      </c>
      <c r="P1004" s="11" t="s">
        <v>1</v>
      </c>
      <c r="Q1004" s="11" t="s">
        <v>1</v>
      </c>
      <c r="R1004" s="11" t="s">
        <v>1</v>
      </c>
      <c r="S1004" s="11" t="s">
        <v>1</v>
      </c>
      <c r="T1004" s="11" t="s">
        <v>1</v>
      </c>
      <c r="U1004" s="11" t="s">
        <v>294</v>
      </c>
      <c r="V1004" s="21" t="s">
        <v>1</v>
      </c>
    </row>
    <row r="1005" spans="1:22" x14ac:dyDescent="0.2">
      <c r="A1005" s="27" t="s">
        <v>42</v>
      </c>
      <c r="B1005" s="13" t="s">
        <v>1093</v>
      </c>
      <c r="C1005" s="14">
        <v>0.4647</v>
      </c>
      <c r="D1005" s="14">
        <v>0.25191000000000002</v>
      </c>
      <c r="E1005" s="14"/>
      <c r="F1005" s="14">
        <v>0.31013000000000002</v>
      </c>
      <c r="G1005" s="14">
        <v>0.21881999999999999</v>
      </c>
      <c r="H1005" s="14"/>
      <c r="I1005" s="14"/>
      <c r="J1005" s="14"/>
      <c r="K1005" s="14"/>
      <c r="L1005" s="14"/>
      <c r="M1005" s="14"/>
      <c r="N1005" s="14"/>
      <c r="O1005" s="13" t="s">
        <v>1</v>
      </c>
      <c r="P1005" s="13" t="s">
        <v>1</v>
      </c>
      <c r="Q1005" s="13" t="s">
        <v>1</v>
      </c>
      <c r="R1005" s="13" t="s">
        <v>1</v>
      </c>
      <c r="S1005" s="13" t="s">
        <v>1</v>
      </c>
      <c r="T1005" s="13" t="s">
        <v>1</v>
      </c>
      <c r="U1005" s="13" t="s">
        <v>294</v>
      </c>
      <c r="V1005" s="22" t="s">
        <v>1</v>
      </c>
    </row>
    <row r="1006" spans="1:22" x14ac:dyDescent="0.2">
      <c r="A1006" s="25" t="s">
        <v>42</v>
      </c>
      <c r="B1006" s="11" t="s">
        <v>1094</v>
      </c>
      <c r="C1006" s="12">
        <v>52.333170000000003</v>
      </c>
      <c r="D1006" s="12">
        <v>47.155450000000002</v>
      </c>
      <c r="E1006" s="12"/>
      <c r="F1006" s="12">
        <v>47.772919999999999</v>
      </c>
      <c r="G1006" s="12">
        <v>46.784860000000002</v>
      </c>
      <c r="H1006" s="12"/>
      <c r="I1006" s="12"/>
      <c r="J1006" s="12"/>
      <c r="K1006" s="12"/>
      <c r="L1006" s="12"/>
      <c r="M1006" s="12"/>
      <c r="N1006" s="12"/>
      <c r="O1006" s="11" t="s">
        <v>1</v>
      </c>
      <c r="P1006" s="11" t="s">
        <v>1</v>
      </c>
      <c r="Q1006" s="11" t="s">
        <v>1</v>
      </c>
      <c r="R1006" s="11" t="s">
        <v>1</v>
      </c>
      <c r="S1006" s="11" t="s">
        <v>1</v>
      </c>
      <c r="T1006" s="11" t="s">
        <v>1</v>
      </c>
      <c r="U1006" s="11" t="s">
        <v>294</v>
      </c>
      <c r="V1006" s="21" t="s">
        <v>1</v>
      </c>
    </row>
    <row r="1007" spans="1:22" x14ac:dyDescent="0.2">
      <c r="A1007" s="27" t="s">
        <v>42</v>
      </c>
      <c r="B1007" s="13" t="s">
        <v>1095</v>
      </c>
      <c r="C1007" s="14">
        <v>23.288329999999998</v>
      </c>
      <c r="D1007" s="14">
        <v>20.068200000000001</v>
      </c>
      <c r="E1007" s="14"/>
      <c r="F1007" s="14">
        <v>21.40598</v>
      </c>
      <c r="G1007" s="14">
        <v>19.61589</v>
      </c>
      <c r="H1007" s="14"/>
      <c r="I1007" s="14"/>
      <c r="J1007" s="14"/>
      <c r="K1007" s="14"/>
      <c r="L1007" s="14"/>
      <c r="M1007" s="14"/>
      <c r="N1007" s="14"/>
      <c r="O1007" s="13" t="s">
        <v>1</v>
      </c>
      <c r="P1007" s="13" t="s">
        <v>1</v>
      </c>
      <c r="Q1007" s="13" t="s">
        <v>1</v>
      </c>
      <c r="R1007" s="13" t="s">
        <v>1</v>
      </c>
      <c r="S1007" s="13" t="s">
        <v>1</v>
      </c>
      <c r="T1007" s="13" t="s">
        <v>1</v>
      </c>
      <c r="U1007" s="13" t="s">
        <v>294</v>
      </c>
      <c r="V1007" s="22" t="s">
        <v>1</v>
      </c>
    </row>
    <row r="1008" spans="1:22" x14ac:dyDescent="0.2">
      <c r="A1008" s="25" t="s">
        <v>42</v>
      </c>
      <c r="B1008" s="11" t="s">
        <v>1088</v>
      </c>
      <c r="C1008" s="12">
        <v>14.322480000000001</v>
      </c>
      <c r="D1008" s="12">
        <v>12.59958</v>
      </c>
      <c r="E1008" s="12"/>
      <c r="F1008" s="12">
        <v>14.111409999999999</v>
      </c>
      <c r="G1008" s="12">
        <v>14.51709</v>
      </c>
      <c r="H1008" s="12"/>
      <c r="I1008" s="12"/>
      <c r="J1008" s="12"/>
      <c r="K1008" s="12"/>
      <c r="L1008" s="12"/>
      <c r="M1008" s="12"/>
      <c r="N1008" s="12"/>
      <c r="O1008" s="11" t="s">
        <v>1</v>
      </c>
      <c r="P1008" s="11" t="s">
        <v>1</v>
      </c>
      <c r="Q1008" s="11" t="s">
        <v>1</v>
      </c>
      <c r="R1008" s="11" t="s">
        <v>1</v>
      </c>
      <c r="S1008" s="11" t="s">
        <v>1</v>
      </c>
      <c r="T1008" s="11" t="s">
        <v>1</v>
      </c>
      <c r="U1008" s="11" t="s">
        <v>294</v>
      </c>
      <c r="V1008" s="21" t="s">
        <v>1</v>
      </c>
    </row>
    <row r="1009" spans="1:22" x14ac:dyDescent="0.2">
      <c r="A1009" s="27" t="s">
        <v>42</v>
      </c>
      <c r="B1009" s="13" t="s">
        <v>1089</v>
      </c>
      <c r="C1009" s="14">
        <v>0.44101000000000001</v>
      </c>
      <c r="D1009" s="14">
        <v>0.25241999999999998</v>
      </c>
      <c r="E1009" s="14"/>
      <c r="F1009" s="14">
        <v>0.28106999999999999</v>
      </c>
      <c r="G1009" s="14">
        <v>0.20877999999999999</v>
      </c>
      <c r="H1009" s="14"/>
      <c r="I1009" s="14"/>
      <c r="J1009" s="14"/>
      <c r="K1009" s="14"/>
      <c r="L1009" s="14"/>
      <c r="M1009" s="14"/>
      <c r="N1009" s="14"/>
      <c r="O1009" s="13" t="s">
        <v>1</v>
      </c>
      <c r="P1009" s="13" t="s">
        <v>1</v>
      </c>
      <c r="Q1009" s="13" t="s">
        <v>1</v>
      </c>
      <c r="R1009" s="13" t="s">
        <v>1</v>
      </c>
      <c r="S1009" s="13" t="s">
        <v>1</v>
      </c>
      <c r="T1009" s="13" t="s">
        <v>1</v>
      </c>
      <c r="U1009" s="13" t="s">
        <v>294</v>
      </c>
      <c r="V1009" s="22" t="s">
        <v>1</v>
      </c>
    </row>
    <row r="1010" spans="1:22" x14ac:dyDescent="0.2">
      <c r="A1010" s="25" t="s">
        <v>42</v>
      </c>
      <c r="B1010" s="11" t="s">
        <v>1090</v>
      </c>
      <c r="C1010" s="12">
        <v>53.572009999999999</v>
      </c>
      <c r="D1010" s="12">
        <v>52.282060000000001</v>
      </c>
      <c r="E1010" s="12"/>
      <c r="F1010" s="12">
        <v>47.065689999999996</v>
      </c>
      <c r="G1010" s="12">
        <v>47.351790000000001</v>
      </c>
      <c r="H1010" s="12"/>
      <c r="I1010" s="12"/>
      <c r="J1010" s="12"/>
      <c r="K1010" s="12"/>
      <c r="L1010" s="12"/>
      <c r="M1010" s="12"/>
      <c r="N1010" s="12"/>
      <c r="O1010" s="11" t="s">
        <v>1</v>
      </c>
      <c r="P1010" s="11" t="s">
        <v>1</v>
      </c>
      <c r="Q1010" s="11" t="s">
        <v>1</v>
      </c>
      <c r="R1010" s="11" t="s">
        <v>1</v>
      </c>
      <c r="S1010" s="11" t="s">
        <v>1</v>
      </c>
      <c r="T1010" s="11" t="s">
        <v>1</v>
      </c>
      <c r="U1010" s="11" t="s">
        <v>294</v>
      </c>
      <c r="V1010" s="21" t="s">
        <v>1</v>
      </c>
    </row>
    <row r="1011" spans="1:22" x14ac:dyDescent="0.2">
      <c r="A1011" s="27" t="s">
        <v>42</v>
      </c>
      <c r="B1011" s="13" t="s">
        <v>1091</v>
      </c>
      <c r="C1011" s="14">
        <v>22.07921</v>
      </c>
      <c r="D1011" s="14">
        <v>18.201519999999999</v>
      </c>
      <c r="E1011" s="14"/>
      <c r="F1011" s="14">
        <v>22.312380000000001</v>
      </c>
      <c r="G1011" s="14">
        <v>19.344860000000001</v>
      </c>
      <c r="H1011" s="14"/>
      <c r="I1011" s="14"/>
      <c r="J1011" s="14"/>
      <c r="K1011" s="14"/>
      <c r="L1011" s="14"/>
      <c r="M1011" s="14"/>
      <c r="N1011" s="14"/>
      <c r="O1011" s="13" t="s">
        <v>1</v>
      </c>
      <c r="P1011" s="13" t="s">
        <v>1</v>
      </c>
      <c r="Q1011" s="13" t="s">
        <v>1</v>
      </c>
      <c r="R1011" s="13" t="s">
        <v>1</v>
      </c>
      <c r="S1011" s="13" t="s">
        <v>1</v>
      </c>
      <c r="T1011" s="13" t="s">
        <v>1</v>
      </c>
      <c r="U1011" s="13" t="s">
        <v>294</v>
      </c>
      <c r="V1011" s="22" t="s">
        <v>1</v>
      </c>
    </row>
    <row r="1012" spans="1:22" x14ac:dyDescent="0.2">
      <c r="A1012" s="25" t="s">
        <v>42</v>
      </c>
      <c r="B1012" s="11" t="s">
        <v>1096</v>
      </c>
      <c r="C1012" s="12">
        <v>7.7567300000000001</v>
      </c>
      <c r="D1012" s="12">
        <v>5.6019500000000004</v>
      </c>
      <c r="E1012" s="12"/>
      <c r="F1012" s="12">
        <v>8.2009699999999999</v>
      </c>
      <c r="G1012" s="12">
        <v>4.8277700000000001</v>
      </c>
      <c r="H1012" s="12"/>
      <c r="I1012" s="12"/>
      <c r="J1012" s="12"/>
      <c r="K1012" s="12"/>
      <c r="L1012" s="12"/>
      <c r="M1012" s="12"/>
      <c r="N1012" s="12"/>
      <c r="O1012" s="11" t="s">
        <v>1</v>
      </c>
      <c r="P1012" s="11" t="s">
        <v>1</v>
      </c>
      <c r="Q1012" s="11" t="s">
        <v>1</v>
      </c>
      <c r="R1012" s="11" t="s">
        <v>1</v>
      </c>
      <c r="S1012" s="11" t="s">
        <v>1</v>
      </c>
      <c r="T1012" s="11" t="s">
        <v>1</v>
      </c>
      <c r="U1012" s="11" t="s">
        <v>294</v>
      </c>
      <c r="V1012" s="21" t="s">
        <v>1</v>
      </c>
    </row>
    <row r="1013" spans="1:22" x14ac:dyDescent="0.2">
      <c r="A1013" s="27" t="s">
        <v>42</v>
      </c>
      <c r="B1013" s="13" t="s">
        <v>293</v>
      </c>
      <c r="C1013" s="14"/>
      <c r="D1013" s="14"/>
      <c r="E1013" s="14"/>
      <c r="F1013" s="14"/>
      <c r="G1013" s="14"/>
      <c r="H1013" s="14"/>
      <c r="I1013" s="14"/>
      <c r="J1013" s="14"/>
      <c r="K1013" s="14"/>
      <c r="L1013" s="14"/>
      <c r="M1013" s="14"/>
      <c r="N1013" s="14"/>
      <c r="O1013" s="13" t="s">
        <v>1</v>
      </c>
      <c r="P1013" s="13" t="s">
        <v>1</v>
      </c>
      <c r="Q1013" s="13" t="s">
        <v>1</v>
      </c>
      <c r="R1013" s="13" t="s">
        <v>1</v>
      </c>
      <c r="S1013" s="13" t="s">
        <v>1</v>
      </c>
      <c r="T1013" s="13" t="s">
        <v>1</v>
      </c>
      <c r="U1013" s="13" t="s">
        <v>294</v>
      </c>
      <c r="V1013" s="22" t="s">
        <v>1</v>
      </c>
    </row>
    <row r="1014" spans="1:22" x14ac:dyDescent="0.2">
      <c r="A1014" s="25" t="s">
        <v>42</v>
      </c>
      <c r="B1014" s="11" t="s">
        <v>308</v>
      </c>
      <c r="C1014" s="12"/>
      <c r="D1014" s="12">
        <v>22.315999999999999</v>
      </c>
      <c r="E1014" s="12">
        <v>18.806000000000001</v>
      </c>
      <c r="F1014" s="12">
        <v>16.969000000000001</v>
      </c>
      <c r="G1014" s="12">
        <v>11.51</v>
      </c>
      <c r="H1014" s="12">
        <v>26.812000000000001</v>
      </c>
      <c r="I1014" s="12">
        <v>11.718</v>
      </c>
      <c r="J1014" s="12">
        <v>8.423</v>
      </c>
      <c r="K1014" s="12">
        <v>8.3550000000000004</v>
      </c>
      <c r="L1014" s="12">
        <v>13.433</v>
      </c>
      <c r="M1014" s="12">
        <v>18.536999999999999</v>
      </c>
      <c r="N1014" s="12"/>
      <c r="O1014" s="11" t="s">
        <v>1</v>
      </c>
      <c r="P1014" s="11" t="s">
        <v>1</v>
      </c>
      <c r="Q1014" s="11" t="s">
        <v>1</v>
      </c>
      <c r="R1014" s="11" t="s">
        <v>1</v>
      </c>
      <c r="S1014" s="11" t="s">
        <v>1</v>
      </c>
      <c r="T1014" s="11" t="s">
        <v>1</v>
      </c>
      <c r="U1014" s="11" t="s">
        <v>294</v>
      </c>
      <c r="V1014" s="21" t="s">
        <v>1</v>
      </c>
    </row>
    <row r="1015" spans="1:22" x14ac:dyDescent="0.2">
      <c r="A1015" s="27" t="s">
        <v>42</v>
      </c>
      <c r="B1015" s="13" t="s">
        <v>1102</v>
      </c>
      <c r="C1015" s="14">
        <v>76.092230000000001</v>
      </c>
      <c r="D1015" s="14">
        <v>70.736000000000004</v>
      </c>
      <c r="E1015" s="14"/>
      <c r="F1015" s="14">
        <v>69.659130000000005</v>
      </c>
      <c r="G1015" s="14">
        <v>66.905420000000007</v>
      </c>
      <c r="H1015" s="14"/>
      <c r="I1015" s="14"/>
      <c r="J1015" s="14"/>
      <c r="K1015" s="14"/>
      <c r="L1015" s="14"/>
      <c r="M1015" s="14"/>
      <c r="N1015" s="14"/>
      <c r="O1015" s="13" t="s">
        <v>1</v>
      </c>
      <c r="P1015" s="13" t="s">
        <v>1</v>
      </c>
      <c r="Q1015" s="13" t="s">
        <v>1</v>
      </c>
      <c r="R1015" s="13" t="s">
        <v>1</v>
      </c>
      <c r="S1015" s="13" t="s">
        <v>1</v>
      </c>
      <c r="T1015" s="13" t="s">
        <v>1</v>
      </c>
      <c r="U1015" s="13" t="s">
        <v>294</v>
      </c>
      <c r="V1015" s="22" t="s">
        <v>1</v>
      </c>
    </row>
    <row r="1016" spans="1:22" x14ac:dyDescent="0.2">
      <c r="A1016" s="25" t="s">
        <v>42</v>
      </c>
      <c r="B1016" s="11" t="s">
        <v>1097</v>
      </c>
      <c r="C1016" s="12">
        <v>38</v>
      </c>
      <c r="D1016" s="12">
        <v>38</v>
      </c>
      <c r="E1016" s="12"/>
      <c r="F1016" s="12">
        <v>33</v>
      </c>
      <c r="G1016" s="12">
        <v>34</v>
      </c>
      <c r="H1016" s="12">
        <v>37</v>
      </c>
      <c r="I1016" s="12">
        <v>38</v>
      </c>
      <c r="J1016" s="12">
        <v>39</v>
      </c>
      <c r="K1016" s="12">
        <v>38</v>
      </c>
      <c r="L1016" s="12">
        <v>40</v>
      </c>
      <c r="M1016" s="12">
        <v>41</v>
      </c>
      <c r="N1016" s="12"/>
      <c r="O1016" s="11" t="s">
        <v>1</v>
      </c>
      <c r="P1016" s="11" t="s">
        <v>1</v>
      </c>
      <c r="Q1016" s="11" t="s">
        <v>1</v>
      </c>
      <c r="R1016" s="11" t="s">
        <v>1</v>
      </c>
      <c r="S1016" s="11" t="s">
        <v>1</v>
      </c>
      <c r="T1016" s="11" t="s">
        <v>1</v>
      </c>
      <c r="U1016" s="11" t="s">
        <v>294</v>
      </c>
      <c r="V1016" s="21" t="s">
        <v>1</v>
      </c>
    </row>
    <row r="1017" spans="1:22" x14ac:dyDescent="0.2">
      <c r="A1017" s="27" t="s">
        <v>42</v>
      </c>
      <c r="B1017" s="13" t="s">
        <v>1098</v>
      </c>
      <c r="C1017" s="14">
        <v>94</v>
      </c>
      <c r="D1017" s="14">
        <v>91</v>
      </c>
      <c r="E1017" s="14">
        <v>91</v>
      </c>
      <c r="F1017" s="14"/>
      <c r="G1017" s="14"/>
      <c r="H1017" s="14">
        <v>79</v>
      </c>
      <c r="I1017" s="14">
        <v>69</v>
      </c>
      <c r="J1017" s="14">
        <v>54</v>
      </c>
      <c r="K1017" s="14">
        <v>35</v>
      </c>
      <c r="L1017" s="14">
        <v>28</v>
      </c>
      <c r="M1017" s="14">
        <v>28</v>
      </c>
      <c r="N1017" s="14"/>
      <c r="O1017" s="13" t="s">
        <v>1</v>
      </c>
      <c r="P1017" s="13" t="s">
        <v>1</v>
      </c>
      <c r="Q1017" s="13" t="s">
        <v>1</v>
      </c>
      <c r="R1017" s="13" t="s">
        <v>1</v>
      </c>
      <c r="S1017" s="13" t="s">
        <v>1</v>
      </c>
      <c r="T1017" s="13" t="s">
        <v>1</v>
      </c>
      <c r="U1017" s="13" t="s">
        <v>294</v>
      </c>
      <c r="V1017" s="22" t="s">
        <v>1</v>
      </c>
    </row>
    <row r="1018" spans="1:22" x14ac:dyDescent="0.2">
      <c r="A1018" s="25" t="s">
        <v>42</v>
      </c>
      <c r="B1018" s="11" t="s">
        <v>1099</v>
      </c>
      <c r="C1018" s="12">
        <v>19</v>
      </c>
      <c r="D1018" s="12">
        <v>18</v>
      </c>
      <c r="E1018" s="12">
        <v>18</v>
      </c>
      <c r="F1018" s="12">
        <v>18</v>
      </c>
      <c r="G1018" s="12">
        <v>18</v>
      </c>
      <c r="H1018" s="12">
        <v>19</v>
      </c>
      <c r="I1018" s="12">
        <v>19</v>
      </c>
      <c r="J1018" s="12">
        <v>19</v>
      </c>
      <c r="K1018" s="12">
        <v>19</v>
      </c>
      <c r="L1018" s="12"/>
      <c r="M1018" s="12">
        <v>20</v>
      </c>
      <c r="N1018" s="12"/>
      <c r="O1018" s="11" t="s">
        <v>1</v>
      </c>
      <c r="P1018" s="11" t="s">
        <v>1</v>
      </c>
      <c r="Q1018" s="11" t="s">
        <v>1</v>
      </c>
      <c r="R1018" s="11" t="s">
        <v>1</v>
      </c>
      <c r="S1018" s="11" t="s">
        <v>1</v>
      </c>
      <c r="T1018" s="11" t="s">
        <v>1</v>
      </c>
      <c r="U1018" s="11" t="s">
        <v>294</v>
      </c>
      <c r="V1018" s="21" t="s">
        <v>1</v>
      </c>
    </row>
    <row r="1019" spans="1:22" x14ac:dyDescent="0.2">
      <c r="A1019" s="27" t="s">
        <v>42</v>
      </c>
      <c r="B1019" s="13" t="s">
        <v>1100</v>
      </c>
      <c r="C1019" s="14">
        <v>41</v>
      </c>
      <c r="D1019" s="14">
        <v>40</v>
      </c>
      <c r="E1019" s="14"/>
      <c r="F1019" s="14">
        <v>36</v>
      </c>
      <c r="G1019" s="14">
        <v>36</v>
      </c>
      <c r="H1019" s="14"/>
      <c r="I1019" s="14">
        <v>40</v>
      </c>
      <c r="J1019" s="14">
        <v>41</v>
      </c>
      <c r="K1019" s="14">
        <v>41</v>
      </c>
      <c r="L1019" s="14">
        <v>42</v>
      </c>
      <c r="M1019" s="14">
        <v>43</v>
      </c>
      <c r="N1019" s="14"/>
      <c r="O1019" s="13" t="s">
        <v>1</v>
      </c>
      <c r="P1019" s="13" t="s">
        <v>1</v>
      </c>
      <c r="Q1019" s="13" t="s">
        <v>1</v>
      </c>
      <c r="R1019" s="13" t="s">
        <v>1</v>
      </c>
      <c r="S1019" s="13" t="s">
        <v>1</v>
      </c>
      <c r="T1019" s="13" t="s">
        <v>1</v>
      </c>
      <c r="U1019" s="13" t="s">
        <v>294</v>
      </c>
      <c r="V1019" s="22" t="s">
        <v>1</v>
      </c>
    </row>
    <row r="1020" spans="1:22" x14ac:dyDescent="0.2">
      <c r="A1020" s="25" t="s">
        <v>42</v>
      </c>
      <c r="B1020" s="11" t="s">
        <v>1101</v>
      </c>
      <c r="C1020" s="12">
        <v>51</v>
      </c>
      <c r="D1020" s="12">
        <v>52</v>
      </c>
      <c r="E1020" s="12"/>
      <c r="F1020" s="12">
        <v>48</v>
      </c>
      <c r="G1020" s="12">
        <v>47</v>
      </c>
      <c r="H1020" s="12"/>
      <c r="I1020" s="12">
        <v>48</v>
      </c>
      <c r="J1020" s="12">
        <v>48</v>
      </c>
      <c r="K1020" s="12">
        <v>48</v>
      </c>
      <c r="L1020" s="12">
        <v>49</v>
      </c>
      <c r="M1020" s="12">
        <v>49</v>
      </c>
      <c r="N1020" s="12"/>
      <c r="O1020" s="11" t="s">
        <v>1</v>
      </c>
      <c r="P1020" s="11" t="s">
        <v>1</v>
      </c>
      <c r="Q1020" s="11" t="s">
        <v>1</v>
      </c>
      <c r="R1020" s="11" t="s">
        <v>1</v>
      </c>
      <c r="S1020" s="11" t="s">
        <v>1</v>
      </c>
      <c r="T1020" s="11" t="s">
        <v>1</v>
      </c>
      <c r="U1020" s="11" t="s">
        <v>294</v>
      </c>
      <c r="V1020" s="21" t="s">
        <v>1</v>
      </c>
    </row>
    <row r="1021" spans="1:22" x14ac:dyDescent="0.2">
      <c r="A1021" s="27" t="s">
        <v>42</v>
      </c>
      <c r="B1021" s="13" t="s">
        <v>1103</v>
      </c>
      <c r="C1021" s="14">
        <v>29</v>
      </c>
      <c r="D1021" s="14">
        <v>25</v>
      </c>
      <c r="E1021" s="14"/>
      <c r="F1021" s="14"/>
      <c r="G1021" s="14">
        <v>29</v>
      </c>
      <c r="H1021" s="14"/>
      <c r="I1021" s="14">
        <v>25</v>
      </c>
      <c r="J1021" s="14"/>
      <c r="K1021" s="14"/>
      <c r="L1021" s="14">
        <v>21</v>
      </c>
      <c r="M1021" s="14">
        <v>20</v>
      </c>
      <c r="N1021" s="14"/>
      <c r="O1021" s="13" t="s">
        <v>1</v>
      </c>
      <c r="P1021" s="13" t="s">
        <v>1</v>
      </c>
      <c r="Q1021" s="13" t="s">
        <v>1</v>
      </c>
      <c r="R1021" s="13" t="s">
        <v>1</v>
      </c>
      <c r="S1021" s="13" t="s">
        <v>1</v>
      </c>
      <c r="T1021" s="13" t="s">
        <v>1</v>
      </c>
      <c r="U1021" s="13" t="s">
        <v>294</v>
      </c>
      <c r="V1021" s="22" t="s">
        <v>1</v>
      </c>
    </row>
    <row r="1022" spans="1:22" x14ac:dyDescent="0.2">
      <c r="A1022" s="25" t="s">
        <v>42</v>
      </c>
      <c r="B1022" s="11" t="s">
        <v>1104</v>
      </c>
      <c r="C1022" s="12">
        <v>26</v>
      </c>
      <c r="D1022" s="12">
        <v>28</v>
      </c>
      <c r="E1022" s="12">
        <v>23</v>
      </c>
      <c r="F1022" s="12"/>
      <c r="G1022" s="12"/>
      <c r="H1022" s="12">
        <v>27</v>
      </c>
      <c r="I1022" s="12">
        <v>20</v>
      </c>
      <c r="J1022" s="12">
        <v>25</v>
      </c>
      <c r="K1022" s="12">
        <v>23</v>
      </c>
      <c r="L1022" s="12">
        <v>23</v>
      </c>
      <c r="M1022" s="12">
        <v>22</v>
      </c>
      <c r="N1022" s="12"/>
      <c r="O1022" s="11" t="s">
        <v>1</v>
      </c>
      <c r="P1022" s="11" t="s">
        <v>1</v>
      </c>
      <c r="Q1022" s="11" t="s">
        <v>1</v>
      </c>
      <c r="R1022" s="11" t="s">
        <v>1</v>
      </c>
      <c r="S1022" s="11" t="s">
        <v>1</v>
      </c>
      <c r="T1022" s="11" t="s">
        <v>1</v>
      </c>
      <c r="U1022" s="11" t="s">
        <v>294</v>
      </c>
      <c r="V1022" s="21" t="s">
        <v>1</v>
      </c>
    </row>
    <row r="1023" spans="1:22" x14ac:dyDescent="0.2">
      <c r="A1023" s="27" t="s">
        <v>42</v>
      </c>
      <c r="B1023" s="13" t="s">
        <v>1105</v>
      </c>
      <c r="C1023" s="14">
        <v>47</v>
      </c>
      <c r="D1023" s="14">
        <v>48</v>
      </c>
      <c r="E1023" s="14">
        <v>40</v>
      </c>
      <c r="F1023" s="14">
        <v>43</v>
      </c>
      <c r="G1023" s="14">
        <v>43</v>
      </c>
      <c r="H1023" s="14">
        <v>40</v>
      </c>
      <c r="I1023" s="14">
        <v>42</v>
      </c>
      <c r="J1023" s="14">
        <v>41</v>
      </c>
      <c r="K1023" s="14">
        <v>41</v>
      </c>
      <c r="L1023" s="14"/>
      <c r="M1023" s="14">
        <v>40</v>
      </c>
      <c r="N1023" s="14"/>
      <c r="O1023" s="13" t="s">
        <v>1</v>
      </c>
      <c r="P1023" s="13" t="s">
        <v>1</v>
      </c>
      <c r="Q1023" s="13" t="s">
        <v>1</v>
      </c>
      <c r="R1023" s="13" t="s">
        <v>1</v>
      </c>
      <c r="S1023" s="13" t="s">
        <v>1</v>
      </c>
      <c r="T1023" s="13" t="s">
        <v>1</v>
      </c>
      <c r="U1023" s="13" t="s">
        <v>294</v>
      </c>
      <c r="V1023" s="22" t="s">
        <v>1</v>
      </c>
    </row>
    <row r="1024" spans="1:22" x14ac:dyDescent="0.2">
      <c r="A1024" s="25" t="s">
        <v>42</v>
      </c>
      <c r="B1024" s="11" t="s">
        <v>1106</v>
      </c>
      <c r="C1024" s="12">
        <v>27</v>
      </c>
      <c r="D1024" s="12">
        <v>23</v>
      </c>
      <c r="E1024" s="12"/>
      <c r="F1024" s="12"/>
      <c r="G1024" s="12">
        <v>28</v>
      </c>
      <c r="H1024" s="12"/>
      <c r="I1024" s="12">
        <v>23</v>
      </c>
      <c r="J1024" s="12"/>
      <c r="K1024" s="12"/>
      <c r="L1024" s="12">
        <v>20</v>
      </c>
      <c r="M1024" s="12">
        <v>19</v>
      </c>
      <c r="N1024" s="12"/>
      <c r="O1024" s="11" t="s">
        <v>1</v>
      </c>
      <c r="P1024" s="11" t="s">
        <v>1</v>
      </c>
      <c r="Q1024" s="11" t="s">
        <v>1</v>
      </c>
      <c r="R1024" s="11" t="s">
        <v>1</v>
      </c>
      <c r="S1024" s="11" t="s">
        <v>1</v>
      </c>
      <c r="T1024" s="11" t="s">
        <v>1</v>
      </c>
      <c r="U1024" s="11" t="s">
        <v>294</v>
      </c>
      <c r="V1024" s="21" t="s">
        <v>1</v>
      </c>
    </row>
    <row r="1025" spans="1:22" x14ac:dyDescent="0.2">
      <c r="A1025" s="27" t="s">
        <v>42</v>
      </c>
      <c r="B1025" s="13" t="s">
        <v>1107</v>
      </c>
      <c r="C1025" s="14">
        <v>20</v>
      </c>
      <c r="D1025" s="14">
        <v>18</v>
      </c>
      <c r="E1025" s="14"/>
      <c r="F1025" s="14"/>
      <c r="G1025" s="14">
        <v>23</v>
      </c>
      <c r="H1025" s="14"/>
      <c r="I1025" s="14">
        <v>19</v>
      </c>
      <c r="J1025" s="14"/>
      <c r="K1025" s="14"/>
      <c r="L1025" s="14">
        <v>18</v>
      </c>
      <c r="M1025" s="14">
        <v>18</v>
      </c>
      <c r="N1025" s="14"/>
      <c r="O1025" s="13" t="s">
        <v>1</v>
      </c>
      <c r="P1025" s="13" t="s">
        <v>1</v>
      </c>
      <c r="Q1025" s="13" t="s">
        <v>1</v>
      </c>
      <c r="R1025" s="13" t="s">
        <v>1</v>
      </c>
      <c r="S1025" s="13" t="s">
        <v>1</v>
      </c>
      <c r="T1025" s="13" t="s">
        <v>1</v>
      </c>
      <c r="U1025" s="13" t="s">
        <v>294</v>
      </c>
      <c r="V1025" s="22" t="s">
        <v>1</v>
      </c>
    </row>
    <row r="1026" spans="1:22" x14ac:dyDescent="0.2">
      <c r="A1026" s="25" t="s">
        <v>42</v>
      </c>
      <c r="B1026" s="11" t="s">
        <v>1108</v>
      </c>
      <c r="C1026" s="12">
        <v>11.39145132</v>
      </c>
      <c r="D1026" s="12">
        <v>8.344148659</v>
      </c>
      <c r="E1026" s="12">
        <v>8.5353193810000008</v>
      </c>
      <c r="F1026" s="12">
        <v>8.7103225490000007</v>
      </c>
      <c r="G1026" s="12">
        <v>8.3682532559999991</v>
      </c>
      <c r="H1026" s="12">
        <v>8.7855899080000004</v>
      </c>
      <c r="I1026" s="12">
        <v>8.4411320819999993</v>
      </c>
      <c r="J1026" s="12">
        <v>8.9453080370000002</v>
      </c>
      <c r="K1026" s="12">
        <v>9.2448508720000007</v>
      </c>
      <c r="L1026" s="12">
        <v>9.9643923500000007</v>
      </c>
      <c r="M1026" s="12">
        <v>10.215847309999999</v>
      </c>
      <c r="N1026" s="12"/>
      <c r="O1026" s="11" t="s">
        <v>1</v>
      </c>
      <c r="P1026" s="11" t="s">
        <v>1</v>
      </c>
      <c r="Q1026" s="11" t="s">
        <v>1</v>
      </c>
      <c r="R1026" s="11" t="s">
        <v>1</v>
      </c>
      <c r="S1026" s="11" t="s">
        <v>1</v>
      </c>
      <c r="T1026" s="11" t="s">
        <v>1</v>
      </c>
      <c r="U1026" s="11" t="s">
        <v>294</v>
      </c>
      <c r="V1026" s="21" t="s">
        <v>1</v>
      </c>
    </row>
    <row r="1027" spans="1:22" x14ac:dyDescent="0.2">
      <c r="A1027" s="27" t="s">
        <v>43</v>
      </c>
      <c r="B1027" s="13" t="s">
        <v>1109</v>
      </c>
      <c r="C1027" s="14"/>
      <c r="D1027" s="14">
        <v>88.700850000000003</v>
      </c>
      <c r="E1027" s="14"/>
      <c r="F1027" s="14"/>
      <c r="G1027" s="14"/>
      <c r="H1027" s="14"/>
      <c r="I1027" s="14"/>
      <c r="J1027" s="14"/>
      <c r="K1027" s="14"/>
      <c r="L1027" s="14"/>
      <c r="M1027" s="14"/>
      <c r="N1027" s="14"/>
      <c r="O1027" s="13" t="s">
        <v>1</v>
      </c>
      <c r="P1027" s="13" t="s">
        <v>1</v>
      </c>
      <c r="Q1027" s="13" t="s">
        <v>1</v>
      </c>
      <c r="R1027" s="13" t="s">
        <v>1</v>
      </c>
      <c r="S1027" s="13" t="s">
        <v>1</v>
      </c>
      <c r="T1027" s="13" t="s">
        <v>1</v>
      </c>
      <c r="U1027" s="13" t="s">
        <v>294</v>
      </c>
      <c r="V1027" s="22" t="s">
        <v>1</v>
      </c>
    </row>
    <row r="1028" spans="1:22" x14ac:dyDescent="0.2">
      <c r="A1028" s="25" t="s">
        <v>43</v>
      </c>
      <c r="B1028" s="11" t="s">
        <v>1110</v>
      </c>
      <c r="C1028" s="12"/>
      <c r="D1028" s="12"/>
      <c r="E1028" s="12"/>
      <c r="F1028" s="12"/>
      <c r="G1028" s="12"/>
      <c r="H1028" s="12"/>
      <c r="I1028" s="12"/>
      <c r="J1028" s="12"/>
      <c r="K1028" s="12"/>
      <c r="L1028" s="12"/>
      <c r="M1028" s="12"/>
      <c r="N1028" s="12"/>
      <c r="O1028" s="11" t="s">
        <v>1</v>
      </c>
      <c r="P1028" s="11" t="s">
        <v>1</v>
      </c>
      <c r="Q1028" s="11" t="s">
        <v>1</v>
      </c>
      <c r="R1028" s="11" t="s">
        <v>1</v>
      </c>
      <c r="S1028" s="11" t="s">
        <v>1</v>
      </c>
      <c r="T1028" s="11" t="s">
        <v>1</v>
      </c>
      <c r="U1028" s="11" t="s">
        <v>294</v>
      </c>
      <c r="V1028" s="21" t="s">
        <v>1</v>
      </c>
    </row>
    <row r="1029" spans="1:22" x14ac:dyDescent="0.2">
      <c r="A1029" s="27" t="s">
        <v>43</v>
      </c>
      <c r="B1029" s="13" t="s">
        <v>1092</v>
      </c>
      <c r="C1029" s="14"/>
      <c r="D1029" s="14"/>
      <c r="E1029" s="14">
        <v>16.628340000000001</v>
      </c>
      <c r="F1029" s="14">
        <v>20.42905</v>
      </c>
      <c r="G1029" s="14"/>
      <c r="H1029" s="14"/>
      <c r="I1029" s="14">
        <v>20.255970000000001</v>
      </c>
      <c r="J1029" s="14">
        <v>20.828119999999998</v>
      </c>
      <c r="K1029" s="14"/>
      <c r="L1029" s="14"/>
      <c r="M1029" s="14"/>
      <c r="N1029" s="14"/>
      <c r="O1029" s="13" t="s">
        <v>1</v>
      </c>
      <c r="P1029" s="13" t="s">
        <v>1</v>
      </c>
      <c r="Q1029" s="13" t="s">
        <v>1</v>
      </c>
      <c r="R1029" s="13" t="s">
        <v>1</v>
      </c>
      <c r="S1029" s="13" t="s">
        <v>1</v>
      </c>
      <c r="T1029" s="13" t="s">
        <v>1</v>
      </c>
      <c r="U1029" s="13" t="s">
        <v>294</v>
      </c>
      <c r="V1029" s="22" t="s">
        <v>1</v>
      </c>
    </row>
    <row r="1030" spans="1:22" x14ac:dyDescent="0.2">
      <c r="A1030" s="25" t="s">
        <v>43</v>
      </c>
      <c r="B1030" s="11" t="s">
        <v>1093</v>
      </c>
      <c r="C1030" s="12"/>
      <c r="D1030" s="12"/>
      <c r="E1030" s="12">
        <v>2.613E-2</v>
      </c>
      <c r="F1030" s="12">
        <v>0.28464</v>
      </c>
      <c r="G1030" s="12"/>
      <c r="H1030" s="12"/>
      <c r="I1030" s="12">
        <v>0</v>
      </c>
      <c r="J1030" s="12">
        <v>0</v>
      </c>
      <c r="K1030" s="12"/>
      <c r="L1030" s="12"/>
      <c r="M1030" s="12"/>
      <c r="N1030" s="12"/>
      <c r="O1030" s="11" t="s">
        <v>1</v>
      </c>
      <c r="P1030" s="11" t="s">
        <v>1</v>
      </c>
      <c r="Q1030" s="11" t="s">
        <v>1</v>
      </c>
      <c r="R1030" s="11" t="s">
        <v>1</v>
      </c>
      <c r="S1030" s="11" t="s">
        <v>1</v>
      </c>
      <c r="T1030" s="11" t="s">
        <v>1</v>
      </c>
      <c r="U1030" s="11" t="s">
        <v>294</v>
      </c>
      <c r="V1030" s="21" t="s">
        <v>1</v>
      </c>
    </row>
    <row r="1031" spans="1:22" x14ac:dyDescent="0.2">
      <c r="A1031" s="27" t="s">
        <v>43</v>
      </c>
      <c r="B1031" s="13" t="s">
        <v>1094</v>
      </c>
      <c r="C1031" s="14"/>
      <c r="D1031" s="14"/>
      <c r="E1031" s="14">
        <v>36.02422</v>
      </c>
      <c r="F1031" s="14">
        <v>36.618470000000002</v>
      </c>
      <c r="G1031" s="14"/>
      <c r="H1031" s="14"/>
      <c r="I1031" s="14">
        <v>49.797649999999997</v>
      </c>
      <c r="J1031" s="14">
        <v>44.107700000000001</v>
      </c>
      <c r="K1031" s="14"/>
      <c r="L1031" s="14"/>
      <c r="M1031" s="14"/>
      <c r="N1031" s="14"/>
      <c r="O1031" s="13" t="s">
        <v>1</v>
      </c>
      <c r="P1031" s="13" t="s">
        <v>1</v>
      </c>
      <c r="Q1031" s="13" t="s">
        <v>1</v>
      </c>
      <c r="R1031" s="13" t="s">
        <v>1</v>
      </c>
      <c r="S1031" s="13" t="s">
        <v>1</v>
      </c>
      <c r="T1031" s="13" t="s">
        <v>1</v>
      </c>
      <c r="U1031" s="13" t="s">
        <v>294</v>
      </c>
      <c r="V1031" s="22" t="s">
        <v>1</v>
      </c>
    </row>
    <row r="1032" spans="1:22" x14ac:dyDescent="0.2">
      <c r="A1032" s="25" t="s">
        <v>43</v>
      </c>
      <c r="B1032" s="11" t="s">
        <v>1095</v>
      </c>
      <c r="C1032" s="12"/>
      <c r="D1032" s="12"/>
      <c r="E1032" s="12">
        <v>21.248609999999999</v>
      </c>
      <c r="F1032" s="12">
        <v>28.65194</v>
      </c>
      <c r="G1032" s="12"/>
      <c r="H1032" s="12"/>
      <c r="I1032" s="12">
        <v>24.359780000000001</v>
      </c>
      <c r="J1032" s="12">
        <v>27.546199999999999</v>
      </c>
      <c r="K1032" s="12"/>
      <c r="L1032" s="12"/>
      <c r="M1032" s="12"/>
      <c r="N1032" s="12"/>
      <c r="O1032" s="11" t="s">
        <v>1</v>
      </c>
      <c r="P1032" s="11" t="s">
        <v>1</v>
      </c>
      <c r="Q1032" s="11" t="s">
        <v>1</v>
      </c>
      <c r="R1032" s="11" t="s">
        <v>1</v>
      </c>
      <c r="S1032" s="11" t="s">
        <v>1</v>
      </c>
      <c r="T1032" s="11" t="s">
        <v>1</v>
      </c>
      <c r="U1032" s="11" t="s">
        <v>294</v>
      </c>
      <c r="V1032" s="21" t="s">
        <v>1</v>
      </c>
    </row>
    <row r="1033" spans="1:22" x14ac:dyDescent="0.2">
      <c r="A1033" s="27" t="s">
        <v>43</v>
      </c>
      <c r="B1033" s="13" t="s">
        <v>1088</v>
      </c>
      <c r="C1033" s="14"/>
      <c r="D1033" s="14"/>
      <c r="E1033" s="14">
        <v>17.838450000000002</v>
      </c>
      <c r="F1033" s="14">
        <v>20.97467</v>
      </c>
      <c r="G1033" s="14"/>
      <c r="H1033" s="14">
        <v>18.150099999999998</v>
      </c>
      <c r="I1033" s="14">
        <v>20.363900000000001</v>
      </c>
      <c r="J1033" s="14">
        <v>20.936959999999999</v>
      </c>
      <c r="K1033" s="14">
        <v>21.50731</v>
      </c>
      <c r="L1033" s="14"/>
      <c r="M1033" s="14"/>
      <c r="N1033" s="14"/>
      <c r="O1033" s="13" t="s">
        <v>1</v>
      </c>
      <c r="P1033" s="13" t="s">
        <v>1</v>
      </c>
      <c r="Q1033" s="13" t="s">
        <v>1</v>
      </c>
      <c r="R1033" s="13" t="s">
        <v>1</v>
      </c>
      <c r="S1033" s="13" t="s">
        <v>1</v>
      </c>
      <c r="T1033" s="13" t="s">
        <v>1</v>
      </c>
      <c r="U1033" s="13" t="s">
        <v>294</v>
      </c>
      <c r="V1033" s="22" t="s">
        <v>1</v>
      </c>
    </row>
    <row r="1034" spans="1:22" x14ac:dyDescent="0.2">
      <c r="A1034" s="25" t="s">
        <v>43</v>
      </c>
      <c r="B1034" s="11" t="s">
        <v>1089</v>
      </c>
      <c r="C1034" s="12"/>
      <c r="D1034" s="12"/>
      <c r="E1034" s="12">
        <v>2.4379999999999999E-2</v>
      </c>
      <c r="F1034" s="12">
        <v>0.25564999999999999</v>
      </c>
      <c r="G1034" s="12"/>
      <c r="H1034" s="12">
        <v>2.9149999999999999E-2</v>
      </c>
      <c r="I1034" s="12">
        <v>0</v>
      </c>
      <c r="J1034" s="12">
        <v>0</v>
      </c>
      <c r="K1034" s="12">
        <v>0</v>
      </c>
      <c r="L1034" s="12"/>
      <c r="M1034" s="12"/>
      <c r="N1034" s="12"/>
      <c r="O1034" s="11" t="s">
        <v>1</v>
      </c>
      <c r="P1034" s="11" t="s">
        <v>1</v>
      </c>
      <c r="Q1034" s="11" t="s">
        <v>1</v>
      </c>
      <c r="R1034" s="11" t="s">
        <v>1</v>
      </c>
      <c r="S1034" s="11" t="s">
        <v>1</v>
      </c>
      <c r="T1034" s="11" t="s">
        <v>1</v>
      </c>
      <c r="U1034" s="11" t="s">
        <v>294</v>
      </c>
      <c r="V1034" s="21" t="s">
        <v>1</v>
      </c>
    </row>
    <row r="1035" spans="1:22" x14ac:dyDescent="0.2">
      <c r="A1035" s="27" t="s">
        <v>43</v>
      </c>
      <c r="B1035" s="13" t="s">
        <v>1090</v>
      </c>
      <c r="C1035" s="14"/>
      <c r="D1035" s="14"/>
      <c r="E1035" s="14">
        <v>34.760370000000002</v>
      </c>
      <c r="F1035" s="14">
        <v>34.64087</v>
      </c>
      <c r="G1035" s="14"/>
      <c r="H1035" s="14">
        <v>36.73603</v>
      </c>
      <c r="I1035" s="14">
        <v>49.478360000000002</v>
      </c>
      <c r="J1035" s="14">
        <v>43.951500000000003</v>
      </c>
      <c r="K1035" s="14">
        <v>43.92015</v>
      </c>
      <c r="L1035" s="14"/>
      <c r="M1035" s="14"/>
      <c r="N1035" s="14"/>
      <c r="O1035" s="13" t="s">
        <v>1</v>
      </c>
      <c r="P1035" s="13" t="s">
        <v>1</v>
      </c>
      <c r="Q1035" s="13" t="s">
        <v>1</v>
      </c>
      <c r="R1035" s="13" t="s">
        <v>1</v>
      </c>
      <c r="S1035" s="13" t="s">
        <v>1</v>
      </c>
      <c r="T1035" s="13" t="s">
        <v>1</v>
      </c>
      <c r="U1035" s="13" t="s">
        <v>294</v>
      </c>
      <c r="V1035" s="22" t="s">
        <v>1</v>
      </c>
    </row>
    <row r="1036" spans="1:22" x14ac:dyDescent="0.2">
      <c r="A1036" s="25" t="s">
        <v>43</v>
      </c>
      <c r="B1036" s="11" t="s">
        <v>1091</v>
      </c>
      <c r="C1036" s="12"/>
      <c r="D1036" s="12"/>
      <c r="E1036" s="12">
        <v>24.090109999999999</v>
      </c>
      <c r="F1036" s="12">
        <v>30.40239</v>
      </c>
      <c r="G1036" s="12"/>
      <c r="H1036" s="12">
        <v>24.435079999999999</v>
      </c>
      <c r="I1036" s="12">
        <v>24.66459</v>
      </c>
      <c r="J1036" s="12">
        <v>27.801919999999999</v>
      </c>
      <c r="K1036" s="12">
        <v>28.755960000000002</v>
      </c>
      <c r="L1036" s="12"/>
      <c r="M1036" s="12"/>
      <c r="N1036" s="12"/>
      <c r="O1036" s="11" t="s">
        <v>1</v>
      </c>
      <c r="P1036" s="11" t="s">
        <v>1</v>
      </c>
      <c r="Q1036" s="11" t="s">
        <v>1</v>
      </c>
      <c r="R1036" s="11" t="s">
        <v>1</v>
      </c>
      <c r="S1036" s="11" t="s">
        <v>1</v>
      </c>
      <c r="T1036" s="11" t="s">
        <v>1</v>
      </c>
      <c r="U1036" s="11" t="s">
        <v>294</v>
      </c>
      <c r="V1036" s="21" t="s">
        <v>1</v>
      </c>
    </row>
    <row r="1037" spans="1:22" x14ac:dyDescent="0.2">
      <c r="A1037" s="27" t="s">
        <v>43</v>
      </c>
      <c r="B1037" s="13" t="s">
        <v>1096</v>
      </c>
      <c r="C1037" s="14"/>
      <c r="D1037" s="14"/>
      <c r="E1037" s="14">
        <v>6.2516600000000002</v>
      </c>
      <c r="F1037" s="14">
        <v>9.4277099999999994</v>
      </c>
      <c r="G1037" s="14"/>
      <c r="H1037" s="14">
        <v>6.28498</v>
      </c>
      <c r="I1037" s="14">
        <v>4.3006799999999998</v>
      </c>
      <c r="J1037" s="14">
        <v>6.8649699999999996</v>
      </c>
      <c r="K1037" s="14">
        <v>7.2486499999999996</v>
      </c>
      <c r="L1037" s="14"/>
      <c r="M1037" s="14"/>
      <c r="N1037" s="14"/>
      <c r="O1037" s="13" t="s">
        <v>1</v>
      </c>
      <c r="P1037" s="13" t="s">
        <v>1</v>
      </c>
      <c r="Q1037" s="13" t="s">
        <v>1</v>
      </c>
      <c r="R1037" s="13" t="s">
        <v>1</v>
      </c>
      <c r="S1037" s="13" t="s">
        <v>1</v>
      </c>
      <c r="T1037" s="13" t="s">
        <v>1</v>
      </c>
      <c r="U1037" s="13" t="s">
        <v>294</v>
      </c>
      <c r="V1037" s="22" t="s">
        <v>1</v>
      </c>
    </row>
    <row r="1038" spans="1:22" x14ac:dyDescent="0.2">
      <c r="A1038" s="25" t="s">
        <v>43</v>
      </c>
      <c r="B1038" s="11" t="s">
        <v>293</v>
      </c>
      <c r="C1038" s="12"/>
      <c r="D1038" s="12"/>
      <c r="E1038" s="12"/>
      <c r="F1038" s="12"/>
      <c r="G1038" s="12"/>
      <c r="H1038" s="12"/>
      <c r="I1038" s="12"/>
      <c r="J1038" s="12"/>
      <c r="K1038" s="12"/>
      <c r="L1038" s="12"/>
      <c r="M1038" s="12"/>
      <c r="N1038" s="12"/>
      <c r="O1038" s="11" t="s">
        <v>1</v>
      </c>
      <c r="P1038" s="11" t="s">
        <v>1</v>
      </c>
      <c r="Q1038" s="11" t="s">
        <v>1</v>
      </c>
      <c r="R1038" s="11" t="s">
        <v>1</v>
      </c>
      <c r="S1038" s="11" t="s">
        <v>1</v>
      </c>
      <c r="T1038" s="11" t="s">
        <v>1</v>
      </c>
      <c r="U1038" s="11" t="s">
        <v>294</v>
      </c>
      <c r="V1038" s="21" t="s">
        <v>1</v>
      </c>
    </row>
    <row r="1039" spans="1:22" x14ac:dyDescent="0.2">
      <c r="A1039" s="27" t="s">
        <v>43</v>
      </c>
      <c r="B1039" s="13" t="s">
        <v>308</v>
      </c>
      <c r="C1039" s="14"/>
      <c r="D1039" s="14">
        <v>37.643999999999998</v>
      </c>
      <c r="E1039" s="14">
        <v>54.363</v>
      </c>
      <c r="F1039" s="14">
        <v>40.756</v>
      </c>
      <c r="G1039" s="14">
        <v>46.273000000000003</v>
      </c>
      <c r="H1039" s="14">
        <v>22.835999999999999</v>
      </c>
      <c r="I1039" s="14">
        <v>27.888999999999999</v>
      </c>
      <c r="J1039" s="14">
        <v>42.905000000000001</v>
      </c>
      <c r="K1039" s="14">
        <v>50.844000000000001</v>
      </c>
      <c r="L1039" s="14">
        <v>80.563999999999993</v>
      </c>
      <c r="M1039" s="14">
        <v>63.142000000000003</v>
      </c>
      <c r="N1039" s="14"/>
      <c r="O1039" s="13" t="s">
        <v>1</v>
      </c>
      <c r="P1039" s="13" t="s">
        <v>1</v>
      </c>
      <c r="Q1039" s="13" t="s">
        <v>1</v>
      </c>
      <c r="R1039" s="13" t="s">
        <v>1</v>
      </c>
      <c r="S1039" s="13" t="s">
        <v>1</v>
      </c>
      <c r="T1039" s="13" t="s">
        <v>1</v>
      </c>
      <c r="U1039" s="13" t="s">
        <v>294</v>
      </c>
      <c r="V1039" s="22" t="s">
        <v>1</v>
      </c>
    </row>
    <row r="1040" spans="1:22" x14ac:dyDescent="0.2">
      <c r="A1040" s="25" t="s">
        <v>43</v>
      </c>
      <c r="B1040" s="11" t="s">
        <v>1102</v>
      </c>
      <c r="C1040" s="12"/>
      <c r="D1040" s="12"/>
      <c r="E1040" s="12">
        <v>58.874859999999998</v>
      </c>
      <c r="F1040" s="12">
        <v>65.298910000000006</v>
      </c>
      <c r="G1040" s="12"/>
      <c r="H1040" s="12">
        <v>61.20026</v>
      </c>
      <c r="I1040" s="12">
        <v>74.142939999999996</v>
      </c>
      <c r="J1040" s="12">
        <v>71.753429999999994</v>
      </c>
      <c r="K1040" s="12">
        <v>72.676109999999994</v>
      </c>
      <c r="L1040" s="12"/>
      <c r="M1040" s="12"/>
      <c r="N1040" s="12"/>
      <c r="O1040" s="11" t="s">
        <v>1</v>
      </c>
      <c r="P1040" s="11" t="s">
        <v>1</v>
      </c>
      <c r="Q1040" s="11" t="s">
        <v>1</v>
      </c>
      <c r="R1040" s="11" t="s">
        <v>1</v>
      </c>
      <c r="S1040" s="11" t="s">
        <v>1</v>
      </c>
      <c r="T1040" s="11" t="s">
        <v>1</v>
      </c>
      <c r="U1040" s="11" t="s">
        <v>294</v>
      </c>
      <c r="V1040" s="21" t="s">
        <v>1</v>
      </c>
    </row>
    <row r="1041" spans="1:22" x14ac:dyDescent="0.2">
      <c r="A1041" s="27" t="s">
        <v>43</v>
      </c>
      <c r="B1041" s="13" t="s">
        <v>1097</v>
      </c>
      <c r="C1041" s="14"/>
      <c r="D1041" s="14"/>
      <c r="E1041" s="14"/>
      <c r="F1041" s="14"/>
      <c r="G1041" s="14">
        <v>4</v>
      </c>
      <c r="H1041" s="14">
        <v>4</v>
      </c>
      <c r="I1041" s="14">
        <v>4</v>
      </c>
      <c r="J1041" s="14">
        <v>7</v>
      </c>
      <c r="K1041" s="14">
        <v>6</v>
      </c>
      <c r="L1041" s="14">
        <v>6</v>
      </c>
      <c r="M1041" s="14">
        <v>7</v>
      </c>
      <c r="N1041" s="14"/>
      <c r="O1041" s="13" t="s">
        <v>1</v>
      </c>
      <c r="P1041" s="13" t="s">
        <v>1</v>
      </c>
      <c r="Q1041" s="13" t="s">
        <v>1</v>
      </c>
      <c r="R1041" s="13" t="s">
        <v>1</v>
      </c>
      <c r="S1041" s="13" t="s">
        <v>1</v>
      </c>
      <c r="T1041" s="13" t="s">
        <v>1</v>
      </c>
      <c r="U1041" s="13" t="s">
        <v>294</v>
      </c>
      <c r="V1041" s="22" t="s">
        <v>1</v>
      </c>
    </row>
    <row r="1042" spans="1:22" x14ac:dyDescent="0.2">
      <c r="A1042" s="25" t="s">
        <v>43</v>
      </c>
      <c r="B1042" s="11" t="s">
        <v>1098</v>
      </c>
      <c r="C1042" s="12"/>
      <c r="D1042" s="12"/>
      <c r="E1042" s="12"/>
      <c r="F1042" s="12"/>
      <c r="G1042" s="12"/>
      <c r="H1042" s="12"/>
      <c r="I1042" s="12"/>
      <c r="J1042" s="12">
        <v>5</v>
      </c>
      <c r="K1042" s="12"/>
      <c r="L1042" s="12"/>
      <c r="M1042" s="12"/>
      <c r="N1042" s="12"/>
      <c r="O1042" s="11" t="s">
        <v>1</v>
      </c>
      <c r="P1042" s="11" t="s">
        <v>1</v>
      </c>
      <c r="Q1042" s="11" t="s">
        <v>1</v>
      </c>
      <c r="R1042" s="11" t="s">
        <v>1</v>
      </c>
      <c r="S1042" s="11" t="s">
        <v>1</v>
      </c>
      <c r="T1042" s="11" t="s">
        <v>1</v>
      </c>
      <c r="U1042" s="11" t="s">
        <v>294</v>
      </c>
      <c r="V1042" s="21" t="s">
        <v>1</v>
      </c>
    </row>
    <row r="1043" spans="1:22" x14ac:dyDescent="0.2">
      <c r="A1043" s="27" t="s">
        <v>43</v>
      </c>
      <c r="B1043" s="13" t="s">
        <v>1099</v>
      </c>
      <c r="C1043" s="14"/>
      <c r="D1043" s="14"/>
      <c r="E1043" s="14"/>
      <c r="F1043" s="14"/>
      <c r="G1043" s="14">
        <v>1</v>
      </c>
      <c r="H1043" s="14">
        <v>1</v>
      </c>
      <c r="I1043" s="14">
        <v>1</v>
      </c>
      <c r="J1043" s="14">
        <v>1</v>
      </c>
      <c r="K1043" s="14">
        <v>2</v>
      </c>
      <c r="L1043" s="14">
        <v>2</v>
      </c>
      <c r="M1043" s="14"/>
      <c r="N1043" s="14"/>
      <c r="O1043" s="13" t="s">
        <v>1</v>
      </c>
      <c r="P1043" s="13" t="s">
        <v>1</v>
      </c>
      <c r="Q1043" s="13" t="s">
        <v>1</v>
      </c>
      <c r="R1043" s="13" t="s">
        <v>1</v>
      </c>
      <c r="S1043" s="13" t="s">
        <v>1</v>
      </c>
      <c r="T1043" s="13" t="s">
        <v>1</v>
      </c>
      <c r="U1043" s="13" t="s">
        <v>294</v>
      </c>
      <c r="V1043" s="22" t="s">
        <v>1</v>
      </c>
    </row>
    <row r="1044" spans="1:22" x14ac:dyDescent="0.2">
      <c r="A1044" s="25" t="s">
        <v>43</v>
      </c>
      <c r="B1044" s="11" t="s">
        <v>1100</v>
      </c>
      <c r="C1044" s="12"/>
      <c r="D1044" s="12"/>
      <c r="E1044" s="12"/>
      <c r="F1044" s="12"/>
      <c r="G1044" s="12">
        <v>6</v>
      </c>
      <c r="H1044" s="12">
        <v>7</v>
      </c>
      <c r="I1044" s="12">
        <v>8</v>
      </c>
      <c r="J1044" s="12">
        <v>9</v>
      </c>
      <c r="K1044" s="12">
        <v>9</v>
      </c>
      <c r="L1044" s="12"/>
      <c r="M1044" s="12">
        <v>10</v>
      </c>
      <c r="N1044" s="12"/>
      <c r="O1044" s="11" t="s">
        <v>1</v>
      </c>
      <c r="P1044" s="11" t="s">
        <v>1</v>
      </c>
      <c r="Q1044" s="11" t="s">
        <v>1</v>
      </c>
      <c r="R1044" s="11" t="s">
        <v>1</v>
      </c>
      <c r="S1044" s="11" t="s">
        <v>1</v>
      </c>
      <c r="T1044" s="11" t="s">
        <v>1</v>
      </c>
      <c r="U1044" s="11" t="s">
        <v>294</v>
      </c>
      <c r="V1044" s="21" t="s">
        <v>1</v>
      </c>
    </row>
    <row r="1045" spans="1:22" x14ac:dyDescent="0.2">
      <c r="A1045" s="27" t="s">
        <v>43</v>
      </c>
      <c r="B1045" s="13" t="s">
        <v>1101</v>
      </c>
      <c r="C1045" s="14">
        <v>31</v>
      </c>
      <c r="D1045" s="14"/>
      <c r="E1045" s="14">
        <v>18</v>
      </c>
      <c r="F1045" s="14">
        <v>22</v>
      </c>
      <c r="G1045" s="14">
        <v>18</v>
      </c>
      <c r="H1045" s="14">
        <v>17</v>
      </c>
      <c r="I1045" s="14">
        <v>24</v>
      </c>
      <c r="J1045" s="14">
        <v>22</v>
      </c>
      <c r="K1045" s="14">
        <v>21</v>
      </c>
      <c r="L1045" s="14"/>
      <c r="M1045" s="14">
        <v>25</v>
      </c>
      <c r="N1045" s="14"/>
      <c r="O1045" s="13" t="s">
        <v>1</v>
      </c>
      <c r="P1045" s="13" t="s">
        <v>1</v>
      </c>
      <c r="Q1045" s="13" t="s">
        <v>1</v>
      </c>
      <c r="R1045" s="13" t="s">
        <v>1</v>
      </c>
      <c r="S1045" s="13" t="s">
        <v>1</v>
      </c>
      <c r="T1045" s="13" t="s">
        <v>1</v>
      </c>
      <c r="U1045" s="13" t="s">
        <v>294</v>
      </c>
      <c r="V1045" s="22" t="s">
        <v>1</v>
      </c>
    </row>
    <row r="1046" spans="1:22" x14ac:dyDescent="0.2">
      <c r="A1046" s="25" t="s">
        <v>43</v>
      </c>
      <c r="B1046" s="11" t="s">
        <v>1103</v>
      </c>
      <c r="C1046" s="12"/>
      <c r="D1046" s="12"/>
      <c r="E1046" s="12"/>
      <c r="F1046" s="12"/>
      <c r="G1046" s="12"/>
      <c r="H1046" s="12"/>
      <c r="I1046" s="12"/>
      <c r="J1046" s="12"/>
      <c r="K1046" s="12"/>
      <c r="L1046" s="12"/>
      <c r="M1046" s="12"/>
      <c r="N1046" s="12"/>
      <c r="O1046" s="11"/>
      <c r="P1046" s="11"/>
      <c r="Q1046" s="11"/>
      <c r="R1046" s="11"/>
      <c r="S1046" s="11"/>
      <c r="T1046" s="11"/>
      <c r="U1046" s="11"/>
      <c r="V1046" s="21"/>
    </row>
    <row r="1047" spans="1:22" x14ac:dyDescent="0.2">
      <c r="A1047" s="27" t="s">
        <v>43</v>
      </c>
      <c r="B1047" s="13" t="s">
        <v>1104</v>
      </c>
      <c r="C1047" s="14"/>
      <c r="D1047" s="14"/>
      <c r="E1047" s="14"/>
      <c r="F1047" s="14"/>
      <c r="G1047" s="14"/>
      <c r="H1047" s="14"/>
      <c r="I1047" s="14"/>
      <c r="J1047" s="14">
        <v>42</v>
      </c>
      <c r="K1047" s="14"/>
      <c r="L1047" s="14"/>
      <c r="M1047" s="14"/>
      <c r="N1047" s="14"/>
      <c r="O1047" s="13" t="s">
        <v>1</v>
      </c>
      <c r="P1047" s="13" t="s">
        <v>1</v>
      </c>
      <c r="Q1047" s="13" t="s">
        <v>1</v>
      </c>
      <c r="R1047" s="13" t="s">
        <v>1</v>
      </c>
      <c r="S1047" s="13" t="s">
        <v>1</v>
      </c>
      <c r="T1047" s="13" t="s">
        <v>1</v>
      </c>
      <c r="U1047" s="13" t="s">
        <v>294</v>
      </c>
      <c r="V1047" s="22" t="s">
        <v>1</v>
      </c>
    </row>
    <row r="1048" spans="1:22" x14ac:dyDescent="0.2">
      <c r="A1048" s="25" t="s">
        <v>43</v>
      </c>
      <c r="B1048" s="11" t="s">
        <v>1105</v>
      </c>
      <c r="C1048" s="12">
        <v>78</v>
      </c>
      <c r="D1048" s="12">
        <v>81</v>
      </c>
      <c r="E1048" s="12">
        <v>79</v>
      </c>
      <c r="F1048" s="12">
        <v>76</v>
      </c>
      <c r="G1048" s="12">
        <v>74</v>
      </c>
      <c r="H1048" s="12">
        <v>69</v>
      </c>
      <c r="I1048" s="12">
        <v>73</v>
      </c>
      <c r="J1048" s="12">
        <v>70</v>
      </c>
      <c r="K1048" s="12"/>
      <c r="L1048" s="12"/>
      <c r="M1048" s="12">
        <v>59</v>
      </c>
      <c r="N1048" s="12"/>
      <c r="O1048" s="11" t="s">
        <v>1</v>
      </c>
      <c r="P1048" s="11" t="s">
        <v>1</v>
      </c>
      <c r="Q1048" s="11" t="s">
        <v>1</v>
      </c>
      <c r="R1048" s="11" t="s">
        <v>1</v>
      </c>
      <c r="S1048" s="11" t="s">
        <v>1</v>
      </c>
      <c r="T1048" s="11" t="s">
        <v>1</v>
      </c>
      <c r="U1048" s="11" t="s">
        <v>294</v>
      </c>
      <c r="V1048" s="21" t="s">
        <v>1</v>
      </c>
    </row>
    <row r="1049" spans="1:22" x14ac:dyDescent="0.2">
      <c r="A1049" s="27" t="s">
        <v>43</v>
      </c>
      <c r="B1049" s="13" t="s">
        <v>1106</v>
      </c>
      <c r="C1049" s="14">
        <v>38</v>
      </c>
      <c r="D1049" s="14"/>
      <c r="E1049" s="14">
        <v>43</v>
      </c>
      <c r="F1049" s="14">
        <v>42</v>
      </c>
      <c r="G1049" s="14">
        <v>42</v>
      </c>
      <c r="H1049" s="14">
        <v>42</v>
      </c>
      <c r="I1049" s="14">
        <v>39</v>
      </c>
      <c r="J1049" s="14">
        <v>38</v>
      </c>
      <c r="K1049" s="14"/>
      <c r="L1049" s="14"/>
      <c r="M1049" s="14">
        <v>72</v>
      </c>
      <c r="N1049" s="14"/>
      <c r="O1049" s="13" t="s">
        <v>1</v>
      </c>
      <c r="P1049" s="13" t="s">
        <v>1</v>
      </c>
      <c r="Q1049" s="13" t="s">
        <v>1</v>
      </c>
      <c r="R1049" s="13" t="s">
        <v>1</v>
      </c>
      <c r="S1049" s="13" t="s">
        <v>1</v>
      </c>
      <c r="T1049" s="13" t="s">
        <v>1</v>
      </c>
      <c r="U1049" s="13" t="s">
        <v>294</v>
      </c>
      <c r="V1049" s="22" t="s">
        <v>1</v>
      </c>
    </row>
    <row r="1050" spans="1:22" x14ac:dyDescent="0.2">
      <c r="A1050" s="25" t="s">
        <v>43</v>
      </c>
      <c r="B1050" s="11" t="s">
        <v>1107</v>
      </c>
      <c r="C1050" s="12"/>
      <c r="D1050" s="12"/>
      <c r="E1050" s="12"/>
      <c r="F1050" s="12"/>
      <c r="G1050" s="12"/>
      <c r="H1050" s="12"/>
      <c r="I1050" s="12"/>
      <c r="J1050" s="12"/>
      <c r="K1050" s="12"/>
      <c r="L1050" s="12"/>
      <c r="M1050" s="12"/>
      <c r="N1050" s="12"/>
      <c r="O1050" s="11"/>
      <c r="P1050" s="11"/>
      <c r="Q1050" s="11"/>
      <c r="R1050" s="11"/>
      <c r="S1050" s="11"/>
      <c r="T1050" s="11"/>
      <c r="U1050" s="11"/>
      <c r="V1050" s="21"/>
    </row>
    <row r="1051" spans="1:22" x14ac:dyDescent="0.2">
      <c r="A1051" s="27" t="s">
        <v>43</v>
      </c>
      <c r="B1051" s="13" t="s">
        <v>1108</v>
      </c>
      <c r="C1051" s="14"/>
      <c r="D1051" s="14">
        <v>14.465853600000001</v>
      </c>
      <c r="E1051" s="14">
        <v>15.3729139</v>
      </c>
      <c r="F1051" s="14">
        <v>15.45184375</v>
      </c>
      <c r="G1051" s="14">
        <v>13.55707479</v>
      </c>
      <c r="H1051" s="14">
        <v>14.1290373</v>
      </c>
      <c r="I1051" s="14">
        <v>15.934136000000001</v>
      </c>
      <c r="J1051" s="14">
        <v>15.242195369999999</v>
      </c>
      <c r="K1051" s="14">
        <v>15.48908132</v>
      </c>
      <c r="L1051" s="14">
        <v>17.287923840000001</v>
      </c>
      <c r="M1051" s="14">
        <v>17.389170750000002</v>
      </c>
      <c r="N1051" s="14">
        <v>17</v>
      </c>
      <c r="O1051" s="13" t="s">
        <v>1</v>
      </c>
      <c r="P1051" s="13" t="s">
        <v>1</v>
      </c>
      <c r="Q1051" s="13" t="s">
        <v>1</v>
      </c>
      <c r="R1051" s="13" t="s">
        <v>1</v>
      </c>
      <c r="S1051" s="13" t="s">
        <v>1</v>
      </c>
      <c r="T1051" s="13" t="s">
        <v>1</v>
      </c>
      <c r="U1051" s="13" t="s">
        <v>294</v>
      </c>
      <c r="V1051" s="22" t="s">
        <v>1</v>
      </c>
    </row>
    <row r="1052" spans="1:22" x14ac:dyDescent="0.2">
      <c r="A1052" s="25" t="s">
        <v>44</v>
      </c>
      <c r="B1052" s="11" t="s">
        <v>1109</v>
      </c>
      <c r="C1052" s="12">
        <v>47.128909999999998</v>
      </c>
      <c r="D1052" s="12">
        <v>52.192459999999997</v>
      </c>
      <c r="E1052" s="12">
        <v>48.012590000000003</v>
      </c>
      <c r="F1052" s="12">
        <v>59.939869999999999</v>
      </c>
      <c r="G1052" s="12">
        <v>72.369929999999997</v>
      </c>
      <c r="H1052" s="12">
        <v>69.39873</v>
      </c>
      <c r="I1052" s="12">
        <v>75.588089999999994</v>
      </c>
      <c r="J1052" s="12">
        <v>74.552660000000003</v>
      </c>
      <c r="K1052" s="12">
        <v>68.814030000000002</v>
      </c>
      <c r="L1052" s="12">
        <v>75.32705</v>
      </c>
      <c r="M1052" s="12"/>
      <c r="N1052" s="12"/>
      <c r="O1052" s="11" t="s">
        <v>1</v>
      </c>
      <c r="P1052" s="11" t="s">
        <v>1</v>
      </c>
      <c r="Q1052" s="11" t="s">
        <v>1</v>
      </c>
      <c r="R1052" s="11" t="s">
        <v>1</v>
      </c>
      <c r="S1052" s="11" t="s">
        <v>1</v>
      </c>
      <c r="T1052" s="11" t="s">
        <v>1</v>
      </c>
      <c r="U1052" s="11" t="s">
        <v>294</v>
      </c>
      <c r="V1052" s="21" t="s">
        <v>1</v>
      </c>
    </row>
    <row r="1053" spans="1:22" x14ac:dyDescent="0.2">
      <c r="A1053" s="27" t="s">
        <v>44</v>
      </c>
      <c r="B1053" s="13" t="s">
        <v>1110</v>
      </c>
      <c r="C1053" s="14">
        <v>37.394350000000003</v>
      </c>
      <c r="D1053" s="14">
        <v>44.027630000000002</v>
      </c>
      <c r="E1053" s="14">
        <v>50.179200000000002</v>
      </c>
      <c r="F1053" s="14">
        <v>36.994729999999997</v>
      </c>
      <c r="G1053" s="14">
        <v>43.541989999999998</v>
      </c>
      <c r="H1053" s="14">
        <v>42.421819999999997</v>
      </c>
      <c r="I1053" s="14">
        <v>26.65025</v>
      </c>
      <c r="J1053" s="14">
        <v>28.826519999999999</v>
      </c>
      <c r="K1053" s="14">
        <v>29.045590000000001</v>
      </c>
      <c r="L1053" s="14">
        <v>20.535080000000001</v>
      </c>
      <c r="M1053" s="14"/>
      <c r="N1053" s="14"/>
      <c r="O1053" s="13" t="s">
        <v>1</v>
      </c>
      <c r="P1053" s="13" t="s">
        <v>1</v>
      </c>
      <c r="Q1053" s="13" t="s">
        <v>1</v>
      </c>
      <c r="R1053" s="13" t="s">
        <v>1</v>
      </c>
      <c r="S1053" s="13" t="s">
        <v>1</v>
      </c>
      <c r="T1053" s="13" t="s">
        <v>1</v>
      </c>
      <c r="U1053" s="13" t="s">
        <v>294</v>
      </c>
      <c r="V1053" s="22" t="s">
        <v>1</v>
      </c>
    </row>
    <row r="1054" spans="1:22" x14ac:dyDescent="0.2">
      <c r="A1054" s="25" t="s">
        <v>44</v>
      </c>
      <c r="B1054" s="11" t="s">
        <v>1092</v>
      </c>
      <c r="C1054" s="12">
        <v>16.850529999999999</v>
      </c>
      <c r="D1054" s="12">
        <v>15.620469999999999</v>
      </c>
      <c r="E1054" s="12">
        <v>11.84343</v>
      </c>
      <c r="F1054" s="12">
        <v>13.558920000000001</v>
      </c>
      <c r="G1054" s="12">
        <v>14.641249999999999</v>
      </c>
      <c r="H1054" s="12">
        <v>14.853009999999999</v>
      </c>
      <c r="I1054" s="12">
        <v>6.6619999999999999</v>
      </c>
      <c r="J1054" s="12">
        <v>7.0525700000000002</v>
      </c>
      <c r="K1054" s="12">
        <v>7.76363</v>
      </c>
      <c r="L1054" s="12">
        <v>6.2004900000000003</v>
      </c>
      <c r="M1054" s="12"/>
      <c r="N1054" s="12"/>
      <c r="O1054" s="11" t="s">
        <v>1</v>
      </c>
      <c r="P1054" s="11" t="s">
        <v>1</v>
      </c>
      <c r="Q1054" s="11" t="s">
        <v>1</v>
      </c>
      <c r="R1054" s="11" t="s">
        <v>1</v>
      </c>
      <c r="S1054" s="11" t="s">
        <v>1</v>
      </c>
      <c r="T1054" s="11" t="s">
        <v>1</v>
      </c>
      <c r="U1054" s="11" t="s">
        <v>294</v>
      </c>
      <c r="V1054" s="21" t="s">
        <v>1</v>
      </c>
    </row>
    <row r="1055" spans="1:22" x14ac:dyDescent="0.2">
      <c r="A1055" s="27" t="s">
        <v>44</v>
      </c>
      <c r="B1055" s="13" t="s">
        <v>1093</v>
      </c>
      <c r="C1055" s="14">
        <v>0.99968999999999997</v>
      </c>
      <c r="D1055" s="14">
        <v>0.78625</v>
      </c>
      <c r="E1055" s="14">
        <v>0.19438</v>
      </c>
      <c r="F1055" s="14">
        <v>0.28677000000000002</v>
      </c>
      <c r="G1055" s="14">
        <v>0.35069</v>
      </c>
      <c r="H1055" s="14">
        <v>0.32529000000000002</v>
      </c>
      <c r="I1055" s="14">
        <v>0.23919000000000001</v>
      </c>
      <c r="J1055" s="14">
        <v>0.30097000000000002</v>
      </c>
      <c r="K1055" s="14">
        <v>0.30419000000000002</v>
      </c>
      <c r="L1055" s="14">
        <v>0.30736999999999998</v>
      </c>
      <c r="M1055" s="14"/>
      <c r="N1055" s="14"/>
      <c r="O1055" s="13" t="s">
        <v>1</v>
      </c>
      <c r="P1055" s="13" t="s">
        <v>1</v>
      </c>
      <c r="Q1055" s="13" t="s">
        <v>1</v>
      </c>
      <c r="R1055" s="13" t="s">
        <v>1</v>
      </c>
      <c r="S1055" s="13" t="s">
        <v>1</v>
      </c>
      <c r="T1055" s="13" t="s">
        <v>1</v>
      </c>
      <c r="U1055" s="13" t="s">
        <v>294</v>
      </c>
      <c r="V1055" s="22" t="s">
        <v>1</v>
      </c>
    </row>
    <row r="1056" spans="1:22" x14ac:dyDescent="0.2">
      <c r="A1056" s="25" t="s">
        <v>44</v>
      </c>
      <c r="B1056" s="11" t="s">
        <v>1094</v>
      </c>
      <c r="C1056" s="12">
        <v>36.846060000000001</v>
      </c>
      <c r="D1056" s="12">
        <v>39.868340000000003</v>
      </c>
      <c r="E1056" s="12">
        <v>25.813949999999998</v>
      </c>
      <c r="F1056" s="12">
        <v>40.210259999999998</v>
      </c>
      <c r="G1056" s="12">
        <v>39.172849999999997</v>
      </c>
      <c r="H1056" s="12">
        <v>40.367629999999998</v>
      </c>
      <c r="I1056" s="12">
        <v>44.328859999999999</v>
      </c>
      <c r="J1056" s="12">
        <v>46.200090000000003</v>
      </c>
      <c r="K1056" s="12">
        <v>40.074550000000002</v>
      </c>
      <c r="L1056" s="12">
        <v>44.796149999999997</v>
      </c>
      <c r="M1056" s="12"/>
      <c r="N1056" s="12"/>
      <c r="O1056" s="11" t="s">
        <v>1</v>
      </c>
      <c r="P1056" s="11" t="s">
        <v>1</v>
      </c>
      <c r="Q1056" s="11" t="s">
        <v>1</v>
      </c>
      <c r="R1056" s="11" t="s">
        <v>1</v>
      </c>
      <c r="S1056" s="11" t="s">
        <v>1</v>
      </c>
      <c r="T1056" s="11" t="s">
        <v>1</v>
      </c>
      <c r="U1056" s="11" t="s">
        <v>294</v>
      </c>
      <c r="V1056" s="21" t="s">
        <v>1</v>
      </c>
    </row>
    <row r="1057" spans="1:22" x14ac:dyDescent="0.2">
      <c r="A1057" s="27" t="s">
        <v>44</v>
      </c>
      <c r="B1057" s="13" t="s">
        <v>1095</v>
      </c>
      <c r="C1057" s="14">
        <v>44.378819999999997</v>
      </c>
      <c r="D1057" s="14">
        <v>40.678049999999999</v>
      </c>
      <c r="E1057" s="14">
        <v>53.946260000000002</v>
      </c>
      <c r="F1057" s="14">
        <v>38.999169999999999</v>
      </c>
      <c r="G1057" s="14">
        <v>40.666139999999999</v>
      </c>
      <c r="H1057" s="14">
        <v>40.96463</v>
      </c>
      <c r="I1057" s="14">
        <v>34.666029999999999</v>
      </c>
      <c r="J1057" s="14">
        <v>33.534579999999998</v>
      </c>
      <c r="K1057" s="14">
        <v>37.474580000000003</v>
      </c>
      <c r="L1057" s="14">
        <v>36.821330000000003</v>
      </c>
      <c r="M1057" s="14"/>
      <c r="N1057" s="14"/>
      <c r="O1057" s="13" t="s">
        <v>1</v>
      </c>
      <c r="P1057" s="13" t="s">
        <v>1</v>
      </c>
      <c r="Q1057" s="13" t="s">
        <v>1</v>
      </c>
      <c r="R1057" s="13" t="s">
        <v>1</v>
      </c>
      <c r="S1057" s="13" t="s">
        <v>1</v>
      </c>
      <c r="T1057" s="13" t="s">
        <v>1</v>
      </c>
      <c r="U1057" s="13" t="s">
        <v>294</v>
      </c>
      <c r="V1057" s="22" t="s">
        <v>1</v>
      </c>
    </row>
    <row r="1058" spans="1:22" x14ac:dyDescent="0.2">
      <c r="A1058" s="25" t="s">
        <v>44</v>
      </c>
      <c r="B1058" s="11" t="s">
        <v>1088</v>
      </c>
      <c r="C1058" s="12">
        <v>17.62172</v>
      </c>
      <c r="D1058" s="12">
        <v>16.283249999999999</v>
      </c>
      <c r="E1058" s="12">
        <v>11.459960000000001</v>
      </c>
      <c r="F1058" s="12">
        <v>12.8325</v>
      </c>
      <c r="G1058" s="12">
        <v>14.32063</v>
      </c>
      <c r="H1058" s="12">
        <v>14.518370000000001</v>
      </c>
      <c r="I1058" s="12">
        <v>6.4933699999999996</v>
      </c>
      <c r="J1058" s="12">
        <v>6.96523</v>
      </c>
      <c r="K1058" s="12">
        <v>7.79833</v>
      </c>
      <c r="L1058" s="12">
        <v>6.34307</v>
      </c>
      <c r="M1058" s="12"/>
      <c r="N1058" s="12"/>
      <c r="O1058" s="11" t="s">
        <v>1</v>
      </c>
      <c r="P1058" s="11" t="s">
        <v>1</v>
      </c>
      <c r="Q1058" s="11" t="s">
        <v>1</v>
      </c>
      <c r="R1058" s="11" t="s">
        <v>1</v>
      </c>
      <c r="S1058" s="11" t="s">
        <v>1</v>
      </c>
      <c r="T1058" s="11" t="s">
        <v>1</v>
      </c>
      <c r="U1058" s="11" t="s">
        <v>294</v>
      </c>
      <c r="V1058" s="21" t="s">
        <v>1</v>
      </c>
    </row>
    <row r="1059" spans="1:22" x14ac:dyDescent="0.2">
      <c r="A1059" s="27" t="s">
        <v>44</v>
      </c>
      <c r="B1059" s="13" t="s">
        <v>1089</v>
      </c>
      <c r="C1059" s="14">
        <v>1.4009</v>
      </c>
      <c r="D1059" s="14">
        <v>0.93727000000000005</v>
      </c>
      <c r="E1059" s="14">
        <v>0.20680000000000001</v>
      </c>
      <c r="F1059" s="14">
        <v>0.29491000000000001</v>
      </c>
      <c r="G1059" s="14">
        <v>0.34300999999999998</v>
      </c>
      <c r="H1059" s="14">
        <v>0.31796000000000002</v>
      </c>
      <c r="I1059" s="14">
        <v>0.23374</v>
      </c>
      <c r="J1059" s="14">
        <v>0.31653999999999999</v>
      </c>
      <c r="K1059" s="14">
        <v>0.32055</v>
      </c>
      <c r="L1059" s="14">
        <v>0.35176000000000002</v>
      </c>
      <c r="M1059" s="14"/>
      <c r="N1059" s="14"/>
      <c r="O1059" s="13" t="s">
        <v>1</v>
      </c>
      <c r="P1059" s="13" t="s">
        <v>1</v>
      </c>
      <c r="Q1059" s="13" t="s">
        <v>1</v>
      </c>
      <c r="R1059" s="13" t="s">
        <v>1</v>
      </c>
      <c r="S1059" s="13" t="s">
        <v>1</v>
      </c>
      <c r="T1059" s="13" t="s">
        <v>1</v>
      </c>
      <c r="U1059" s="13" t="s">
        <v>294</v>
      </c>
      <c r="V1059" s="22" t="s">
        <v>1</v>
      </c>
    </row>
    <row r="1060" spans="1:22" x14ac:dyDescent="0.2">
      <c r="A1060" s="25" t="s">
        <v>44</v>
      </c>
      <c r="B1060" s="11" t="s">
        <v>1090</v>
      </c>
      <c r="C1060" s="12">
        <v>39.025179999999999</v>
      </c>
      <c r="D1060" s="12">
        <v>43.997439999999997</v>
      </c>
      <c r="E1060" s="12">
        <v>25.280560000000001</v>
      </c>
      <c r="F1060" s="12">
        <v>38.468559999999997</v>
      </c>
      <c r="G1060" s="12">
        <v>38.315019999999997</v>
      </c>
      <c r="H1060" s="12">
        <v>39.458150000000003</v>
      </c>
      <c r="I1060" s="12">
        <v>43.187989999999999</v>
      </c>
      <c r="J1060" s="12">
        <v>45.131999999999998</v>
      </c>
      <c r="K1060" s="12">
        <v>39.578609999999998</v>
      </c>
      <c r="L1060" s="12">
        <v>44.67033</v>
      </c>
      <c r="M1060" s="12"/>
      <c r="N1060" s="12"/>
      <c r="O1060" s="11" t="s">
        <v>1</v>
      </c>
      <c r="P1060" s="11" t="s">
        <v>1</v>
      </c>
      <c r="Q1060" s="11" t="s">
        <v>1</v>
      </c>
      <c r="R1060" s="11" t="s">
        <v>1</v>
      </c>
      <c r="S1060" s="11" t="s">
        <v>1</v>
      </c>
      <c r="T1060" s="11" t="s">
        <v>1</v>
      </c>
      <c r="U1060" s="11" t="s">
        <v>294</v>
      </c>
      <c r="V1060" s="21" t="s">
        <v>1</v>
      </c>
    </row>
    <row r="1061" spans="1:22" x14ac:dyDescent="0.2">
      <c r="A1061" s="27" t="s">
        <v>44</v>
      </c>
      <c r="B1061" s="13" t="s">
        <v>1091</v>
      </c>
      <c r="C1061" s="14">
        <v>43.514780000000002</v>
      </c>
      <c r="D1061" s="14">
        <v>39.243949999999998</v>
      </c>
      <c r="E1061" s="14">
        <v>53.772419999999997</v>
      </c>
      <c r="F1061" s="14">
        <v>37.978949999999998</v>
      </c>
      <c r="G1061" s="14">
        <v>39.917029999999997</v>
      </c>
      <c r="H1061" s="14">
        <v>40.187199999999997</v>
      </c>
      <c r="I1061" s="14">
        <v>34.119419999999998</v>
      </c>
      <c r="J1061" s="14">
        <v>33.006979999999999</v>
      </c>
      <c r="K1061" s="14">
        <v>37.398319999999998</v>
      </c>
      <c r="L1061" s="14">
        <v>37.001510000000003</v>
      </c>
      <c r="M1061" s="14"/>
      <c r="N1061" s="14"/>
      <c r="O1061" s="13" t="s">
        <v>1</v>
      </c>
      <c r="P1061" s="13" t="s">
        <v>1</v>
      </c>
      <c r="Q1061" s="13" t="s">
        <v>1</v>
      </c>
      <c r="R1061" s="13" t="s">
        <v>1</v>
      </c>
      <c r="S1061" s="13" t="s">
        <v>1</v>
      </c>
      <c r="T1061" s="13" t="s">
        <v>1</v>
      </c>
      <c r="U1061" s="13" t="s">
        <v>294</v>
      </c>
      <c r="V1061" s="22" t="s">
        <v>1</v>
      </c>
    </row>
    <row r="1062" spans="1:22" x14ac:dyDescent="0.2">
      <c r="A1062" s="25" t="s">
        <v>44</v>
      </c>
      <c r="B1062" s="11" t="s">
        <v>1096</v>
      </c>
      <c r="C1062" s="12">
        <v>25.893059999999998</v>
      </c>
      <c r="D1062" s="12">
        <v>22.960699999999999</v>
      </c>
      <c r="E1062" s="12">
        <v>42.312460000000002</v>
      </c>
      <c r="F1062" s="12">
        <v>25.146450000000002</v>
      </c>
      <c r="G1062" s="12">
        <v>25.596409999999999</v>
      </c>
      <c r="H1062" s="12">
        <v>25.66883</v>
      </c>
      <c r="I1062" s="12">
        <v>27.626049999999999</v>
      </c>
      <c r="J1062" s="12">
        <v>26.04175</v>
      </c>
      <c r="K1062" s="12">
        <v>29.599989999999998</v>
      </c>
      <c r="L1062" s="12">
        <v>30.658439999999999</v>
      </c>
      <c r="M1062" s="12"/>
      <c r="N1062" s="12"/>
      <c r="O1062" s="11" t="s">
        <v>1</v>
      </c>
      <c r="P1062" s="11" t="s">
        <v>1</v>
      </c>
      <c r="Q1062" s="11" t="s">
        <v>1</v>
      </c>
      <c r="R1062" s="11" t="s">
        <v>1</v>
      </c>
      <c r="S1062" s="11" t="s">
        <v>1</v>
      </c>
      <c r="T1062" s="11" t="s">
        <v>1</v>
      </c>
      <c r="U1062" s="11" t="s">
        <v>294</v>
      </c>
      <c r="V1062" s="21" t="s">
        <v>1</v>
      </c>
    </row>
    <row r="1063" spans="1:22" x14ac:dyDescent="0.2">
      <c r="A1063" s="27" t="s">
        <v>44</v>
      </c>
      <c r="B1063" s="13" t="s">
        <v>293</v>
      </c>
      <c r="C1063" s="14"/>
      <c r="D1063" s="14"/>
      <c r="E1063" s="14"/>
      <c r="F1063" s="14"/>
      <c r="G1063" s="14"/>
      <c r="H1063" s="14"/>
      <c r="I1063" s="14"/>
      <c r="J1063" s="14"/>
      <c r="K1063" s="14"/>
      <c r="L1063" s="14"/>
      <c r="M1063" s="14"/>
      <c r="N1063" s="14"/>
      <c r="O1063" s="13" t="s">
        <v>1</v>
      </c>
      <c r="P1063" s="13" t="s">
        <v>1</v>
      </c>
      <c r="Q1063" s="13" t="s">
        <v>1</v>
      </c>
      <c r="R1063" s="13" t="s">
        <v>1</v>
      </c>
      <c r="S1063" s="13" t="s">
        <v>1</v>
      </c>
      <c r="T1063" s="13" t="s">
        <v>1</v>
      </c>
      <c r="U1063" s="13" t="s">
        <v>294</v>
      </c>
      <c r="V1063" s="22" t="s">
        <v>1</v>
      </c>
    </row>
    <row r="1064" spans="1:22" x14ac:dyDescent="0.2">
      <c r="A1064" s="25" t="s">
        <v>44</v>
      </c>
      <c r="B1064" s="11" t="s">
        <v>308</v>
      </c>
      <c r="C1064" s="12"/>
      <c r="D1064" s="12">
        <v>74.429000000000002</v>
      </c>
      <c r="E1064" s="12">
        <v>63.052</v>
      </c>
      <c r="F1064" s="12">
        <v>41.49</v>
      </c>
      <c r="G1064" s="12">
        <v>30.088000000000001</v>
      </c>
      <c r="H1064" s="12">
        <v>18.969000000000001</v>
      </c>
      <c r="I1064" s="12">
        <v>22.41</v>
      </c>
      <c r="J1064" s="12">
        <v>29.238</v>
      </c>
      <c r="K1064" s="12">
        <v>45.405000000000001</v>
      </c>
      <c r="L1064" s="12">
        <v>56.61</v>
      </c>
      <c r="M1064" s="12">
        <v>69.213999999999999</v>
      </c>
      <c r="N1064" s="12"/>
      <c r="O1064" s="11" t="s">
        <v>1</v>
      </c>
      <c r="P1064" s="11" t="s">
        <v>1</v>
      </c>
      <c r="Q1064" s="11" t="s">
        <v>1</v>
      </c>
      <c r="R1064" s="11" t="s">
        <v>1</v>
      </c>
      <c r="S1064" s="11" t="s">
        <v>1</v>
      </c>
      <c r="T1064" s="11" t="s">
        <v>1</v>
      </c>
      <c r="U1064" s="11" t="s">
        <v>294</v>
      </c>
      <c r="V1064" s="21" t="s">
        <v>1</v>
      </c>
    </row>
    <row r="1065" spans="1:22" x14ac:dyDescent="0.2">
      <c r="A1065" s="27" t="s">
        <v>44</v>
      </c>
      <c r="B1065" s="13" t="s">
        <v>1102</v>
      </c>
      <c r="C1065" s="14">
        <v>83.940870000000004</v>
      </c>
      <c r="D1065" s="14">
        <v>84.178669999999997</v>
      </c>
      <c r="E1065" s="14">
        <v>79.259780000000006</v>
      </c>
      <c r="F1065" s="14">
        <v>76.742419999999996</v>
      </c>
      <c r="G1065" s="14">
        <v>78.575069999999997</v>
      </c>
      <c r="H1065" s="14">
        <v>79.963310000000007</v>
      </c>
      <c r="I1065" s="14">
        <v>77.541150000000002</v>
      </c>
      <c r="J1065" s="14">
        <v>78.455520000000007</v>
      </c>
      <c r="K1065" s="14">
        <v>77.297479999999993</v>
      </c>
      <c r="L1065" s="14">
        <v>82.023589999999999</v>
      </c>
      <c r="M1065" s="14"/>
      <c r="N1065" s="14"/>
      <c r="O1065" s="13" t="s">
        <v>1</v>
      </c>
      <c r="P1065" s="13" t="s">
        <v>1</v>
      </c>
      <c r="Q1065" s="13" t="s">
        <v>1</v>
      </c>
      <c r="R1065" s="13" t="s">
        <v>1</v>
      </c>
      <c r="S1065" s="13" t="s">
        <v>1</v>
      </c>
      <c r="T1065" s="13" t="s">
        <v>1</v>
      </c>
      <c r="U1065" s="13" t="s">
        <v>294</v>
      </c>
      <c r="V1065" s="22" t="s">
        <v>1</v>
      </c>
    </row>
    <row r="1066" spans="1:22" x14ac:dyDescent="0.2">
      <c r="A1066" s="25" t="s">
        <v>44</v>
      </c>
      <c r="B1066" s="11" t="s">
        <v>1097</v>
      </c>
      <c r="C1066" s="12">
        <v>17</v>
      </c>
      <c r="D1066" s="12">
        <v>17</v>
      </c>
      <c r="E1066" s="12">
        <v>17</v>
      </c>
      <c r="F1066" s="12">
        <v>18</v>
      </c>
      <c r="G1066" s="12">
        <v>21</v>
      </c>
      <c r="H1066" s="12">
        <v>23</v>
      </c>
      <c r="I1066" s="12"/>
      <c r="J1066" s="12">
        <v>25</v>
      </c>
      <c r="K1066" s="12">
        <v>28</v>
      </c>
      <c r="L1066" s="12">
        <v>29</v>
      </c>
      <c r="M1066" s="12">
        <v>31</v>
      </c>
      <c r="N1066" s="12"/>
      <c r="O1066" s="11" t="s">
        <v>1</v>
      </c>
      <c r="P1066" s="11" t="s">
        <v>1</v>
      </c>
      <c r="Q1066" s="11" t="s">
        <v>1</v>
      </c>
      <c r="R1066" s="11" t="s">
        <v>1</v>
      </c>
      <c r="S1066" s="11" t="s">
        <v>1</v>
      </c>
      <c r="T1066" s="11" t="s">
        <v>1</v>
      </c>
      <c r="U1066" s="11" t="s">
        <v>294</v>
      </c>
      <c r="V1066" s="21" t="s">
        <v>1</v>
      </c>
    </row>
    <row r="1067" spans="1:22" x14ac:dyDescent="0.2">
      <c r="A1067" s="27" t="s">
        <v>44</v>
      </c>
      <c r="B1067" s="13" t="s">
        <v>1098</v>
      </c>
      <c r="C1067" s="14">
        <v>73</v>
      </c>
      <c r="D1067" s="14">
        <v>72</v>
      </c>
      <c r="E1067" s="14">
        <v>72</v>
      </c>
      <c r="F1067" s="14">
        <v>73</v>
      </c>
      <c r="G1067" s="14"/>
      <c r="H1067" s="14">
        <v>72</v>
      </c>
      <c r="I1067" s="14"/>
      <c r="J1067" s="14">
        <v>71</v>
      </c>
      <c r="K1067" s="14">
        <v>79</v>
      </c>
      <c r="L1067" s="14">
        <v>81</v>
      </c>
      <c r="M1067" s="14">
        <v>81</v>
      </c>
      <c r="N1067" s="14"/>
      <c r="O1067" s="13" t="s">
        <v>1</v>
      </c>
      <c r="P1067" s="13" t="s">
        <v>1</v>
      </c>
      <c r="Q1067" s="13" t="s">
        <v>1</v>
      </c>
      <c r="R1067" s="13" t="s">
        <v>1</v>
      </c>
      <c r="S1067" s="13" t="s">
        <v>1</v>
      </c>
      <c r="T1067" s="13" t="s">
        <v>1</v>
      </c>
      <c r="U1067" s="13" t="s">
        <v>294</v>
      </c>
      <c r="V1067" s="22" t="s">
        <v>1</v>
      </c>
    </row>
    <row r="1068" spans="1:22" x14ac:dyDescent="0.2">
      <c r="A1068" s="25" t="s">
        <v>44</v>
      </c>
      <c r="B1068" s="11" t="s">
        <v>1099</v>
      </c>
      <c r="C1068" s="12">
        <v>40</v>
      </c>
      <c r="D1068" s="12">
        <v>40</v>
      </c>
      <c r="E1068" s="12">
        <v>40</v>
      </c>
      <c r="F1068" s="12">
        <v>39</v>
      </c>
      <c r="G1068" s="12"/>
      <c r="H1068" s="12">
        <v>35</v>
      </c>
      <c r="I1068" s="12"/>
      <c r="J1068" s="12">
        <v>38</v>
      </c>
      <c r="K1068" s="12">
        <v>37</v>
      </c>
      <c r="L1068" s="12">
        <v>43</v>
      </c>
      <c r="M1068" s="12">
        <v>40</v>
      </c>
      <c r="N1068" s="12"/>
      <c r="O1068" s="11" t="s">
        <v>1</v>
      </c>
      <c r="P1068" s="11" t="s">
        <v>1</v>
      </c>
      <c r="Q1068" s="11" t="s">
        <v>1</v>
      </c>
      <c r="R1068" s="11" t="s">
        <v>1</v>
      </c>
      <c r="S1068" s="11" t="s">
        <v>1</v>
      </c>
      <c r="T1068" s="11" t="s">
        <v>1</v>
      </c>
      <c r="U1068" s="11" t="s">
        <v>294</v>
      </c>
      <c r="V1068" s="21" t="s">
        <v>1</v>
      </c>
    </row>
    <row r="1069" spans="1:22" x14ac:dyDescent="0.2">
      <c r="A1069" s="27" t="s">
        <v>44</v>
      </c>
      <c r="B1069" s="13" t="s">
        <v>1100</v>
      </c>
      <c r="C1069" s="14">
        <v>31</v>
      </c>
      <c r="D1069" s="14">
        <v>32</v>
      </c>
      <c r="E1069" s="14">
        <v>32</v>
      </c>
      <c r="F1069" s="14">
        <v>31</v>
      </c>
      <c r="G1069" s="14"/>
      <c r="H1069" s="14">
        <v>39</v>
      </c>
      <c r="I1069" s="14"/>
      <c r="J1069" s="14">
        <v>39</v>
      </c>
      <c r="K1069" s="14">
        <v>39</v>
      </c>
      <c r="L1069" s="14"/>
      <c r="M1069" s="14">
        <v>44</v>
      </c>
      <c r="N1069" s="14"/>
      <c r="O1069" s="13" t="s">
        <v>1</v>
      </c>
      <c r="P1069" s="13" t="s">
        <v>1</v>
      </c>
      <c r="Q1069" s="13" t="s">
        <v>1</v>
      </c>
      <c r="R1069" s="13" t="s">
        <v>1</v>
      </c>
      <c r="S1069" s="13" t="s">
        <v>1</v>
      </c>
      <c r="T1069" s="13" t="s">
        <v>1</v>
      </c>
      <c r="U1069" s="13" t="s">
        <v>294</v>
      </c>
      <c r="V1069" s="22" t="s">
        <v>1</v>
      </c>
    </row>
    <row r="1070" spans="1:22" x14ac:dyDescent="0.2">
      <c r="A1070" s="25" t="s">
        <v>44</v>
      </c>
      <c r="B1070" s="11" t="s">
        <v>1101</v>
      </c>
      <c r="C1070" s="12">
        <v>63</v>
      </c>
      <c r="D1070" s="12">
        <v>64</v>
      </c>
      <c r="E1070" s="12">
        <v>63</v>
      </c>
      <c r="F1070" s="12">
        <v>63</v>
      </c>
      <c r="G1070" s="12"/>
      <c r="H1070" s="12">
        <v>73</v>
      </c>
      <c r="I1070" s="12"/>
      <c r="J1070" s="12">
        <v>68</v>
      </c>
      <c r="K1070" s="12">
        <v>62</v>
      </c>
      <c r="L1070" s="12"/>
      <c r="M1070" s="12">
        <v>70</v>
      </c>
      <c r="N1070" s="12"/>
      <c r="O1070" s="11" t="s">
        <v>1</v>
      </c>
      <c r="P1070" s="11" t="s">
        <v>1</v>
      </c>
      <c r="Q1070" s="11" t="s">
        <v>1</v>
      </c>
      <c r="R1070" s="11" t="s">
        <v>1</v>
      </c>
      <c r="S1070" s="11" t="s">
        <v>1</v>
      </c>
      <c r="T1070" s="11" t="s">
        <v>1</v>
      </c>
      <c r="U1070" s="11" t="s">
        <v>294</v>
      </c>
      <c r="V1070" s="21" t="s">
        <v>1</v>
      </c>
    </row>
    <row r="1071" spans="1:22" x14ac:dyDescent="0.2">
      <c r="A1071" s="27" t="s">
        <v>44</v>
      </c>
      <c r="B1071" s="13" t="s">
        <v>1103</v>
      </c>
      <c r="C1071" s="14">
        <v>37</v>
      </c>
      <c r="D1071" s="14">
        <v>38</v>
      </c>
      <c r="E1071" s="14">
        <v>37</v>
      </c>
      <c r="F1071" s="14">
        <v>38</v>
      </c>
      <c r="G1071" s="14"/>
      <c r="H1071" s="14">
        <v>31</v>
      </c>
      <c r="I1071" s="14">
        <v>30</v>
      </c>
      <c r="J1071" s="14">
        <v>29</v>
      </c>
      <c r="K1071" s="14">
        <v>25</v>
      </c>
      <c r="L1071" s="14">
        <v>20</v>
      </c>
      <c r="M1071" s="14">
        <v>30</v>
      </c>
      <c r="N1071" s="14"/>
      <c r="O1071" s="13" t="s">
        <v>1</v>
      </c>
      <c r="P1071" s="13" t="s">
        <v>1</v>
      </c>
      <c r="Q1071" s="13" t="s">
        <v>1</v>
      </c>
      <c r="R1071" s="13" t="s">
        <v>1</v>
      </c>
      <c r="S1071" s="13" t="s">
        <v>1</v>
      </c>
      <c r="T1071" s="13" t="s">
        <v>1</v>
      </c>
      <c r="U1071" s="13" t="s">
        <v>294</v>
      </c>
      <c r="V1071" s="22" t="s">
        <v>1</v>
      </c>
    </row>
    <row r="1072" spans="1:22" x14ac:dyDescent="0.2">
      <c r="A1072" s="25" t="s">
        <v>44</v>
      </c>
      <c r="B1072" s="11" t="s">
        <v>1104</v>
      </c>
      <c r="C1072" s="12">
        <v>38</v>
      </c>
      <c r="D1072" s="12">
        <v>37</v>
      </c>
      <c r="E1072" s="12">
        <v>37</v>
      </c>
      <c r="F1072" s="12">
        <v>44</v>
      </c>
      <c r="G1072" s="12"/>
      <c r="H1072" s="12">
        <v>21</v>
      </c>
      <c r="I1072" s="12">
        <v>20</v>
      </c>
      <c r="J1072" s="12">
        <v>21</v>
      </c>
      <c r="K1072" s="12">
        <v>19</v>
      </c>
      <c r="L1072" s="12">
        <v>20</v>
      </c>
      <c r="M1072" s="12">
        <v>20</v>
      </c>
      <c r="N1072" s="12"/>
      <c r="O1072" s="11" t="s">
        <v>1</v>
      </c>
      <c r="P1072" s="11" t="s">
        <v>1</v>
      </c>
      <c r="Q1072" s="11" t="s">
        <v>1</v>
      </c>
      <c r="R1072" s="11" t="s">
        <v>1</v>
      </c>
      <c r="S1072" s="11" t="s">
        <v>1</v>
      </c>
      <c r="T1072" s="11" t="s">
        <v>1</v>
      </c>
      <c r="U1072" s="11" t="s">
        <v>294</v>
      </c>
      <c r="V1072" s="21" t="s">
        <v>1</v>
      </c>
    </row>
    <row r="1073" spans="1:22" x14ac:dyDescent="0.2">
      <c r="A1073" s="27" t="s">
        <v>44</v>
      </c>
      <c r="B1073" s="13" t="s">
        <v>1105</v>
      </c>
      <c r="C1073" s="14">
        <v>51</v>
      </c>
      <c r="D1073" s="14">
        <v>50</v>
      </c>
      <c r="E1073" s="14">
        <v>50</v>
      </c>
      <c r="F1073" s="14">
        <v>48</v>
      </c>
      <c r="G1073" s="14"/>
      <c r="H1073" s="14">
        <v>41</v>
      </c>
      <c r="I1073" s="14">
        <v>42</v>
      </c>
      <c r="J1073" s="14">
        <v>43</v>
      </c>
      <c r="K1073" s="14">
        <v>39</v>
      </c>
      <c r="L1073" s="14">
        <v>38</v>
      </c>
      <c r="M1073" s="14">
        <v>38</v>
      </c>
      <c r="N1073" s="14"/>
      <c r="O1073" s="13" t="s">
        <v>1</v>
      </c>
      <c r="P1073" s="13" t="s">
        <v>1</v>
      </c>
      <c r="Q1073" s="13" t="s">
        <v>1</v>
      </c>
      <c r="R1073" s="13" t="s">
        <v>1</v>
      </c>
      <c r="S1073" s="13" t="s">
        <v>1</v>
      </c>
      <c r="T1073" s="13" t="s">
        <v>1</v>
      </c>
      <c r="U1073" s="13" t="s">
        <v>294</v>
      </c>
      <c r="V1073" s="22" t="s">
        <v>1</v>
      </c>
    </row>
    <row r="1074" spans="1:22" x14ac:dyDescent="0.2">
      <c r="A1074" s="25" t="s">
        <v>44</v>
      </c>
      <c r="B1074" s="11" t="s">
        <v>1106</v>
      </c>
      <c r="C1074" s="12">
        <v>24</v>
      </c>
      <c r="D1074" s="12">
        <v>23</v>
      </c>
      <c r="E1074" s="12"/>
      <c r="F1074" s="12">
        <v>25</v>
      </c>
      <c r="G1074" s="12"/>
      <c r="H1074" s="12">
        <v>19</v>
      </c>
      <c r="I1074" s="12">
        <v>19</v>
      </c>
      <c r="J1074" s="12">
        <v>19</v>
      </c>
      <c r="K1074" s="12">
        <v>19</v>
      </c>
      <c r="L1074" s="12">
        <v>17</v>
      </c>
      <c r="M1074" s="12"/>
      <c r="N1074" s="12"/>
      <c r="O1074" s="11" t="s">
        <v>1</v>
      </c>
      <c r="P1074" s="11" t="s">
        <v>1</v>
      </c>
      <c r="Q1074" s="11" t="s">
        <v>1</v>
      </c>
      <c r="R1074" s="11" t="s">
        <v>1</v>
      </c>
      <c r="S1074" s="11" t="s">
        <v>1</v>
      </c>
      <c r="T1074" s="11" t="s">
        <v>1</v>
      </c>
      <c r="U1074" s="11" t="s">
        <v>294</v>
      </c>
      <c r="V1074" s="21" t="s">
        <v>1</v>
      </c>
    </row>
    <row r="1075" spans="1:22" x14ac:dyDescent="0.2">
      <c r="A1075" s="27" t="s">
        <v>44</v>
      </c>
      <c r="B1075" s="13" t="s">
        <v>1107</v>
      </c>
      <c r="C1075" s="14">
        <v>13</v>
      </c>
      <c r="D1075" s="14">
        <v>13</v>
      </c>
      <c r="E1075" s="14"/>
      <c r="F1075" s="14">
        <v>13</v>
      </c>
      <c r="G1075" s="14"/>
      <c r="H1075" s="14">
        <v>11</v>
      </c>
      <c r="I1075" s="14">
        <v>11</v>
      </c>
      <c r="J1075" s="14">
        <v>12</v>
      </c>
      <c r="K1075" s="14">
        <v>13</v>
      </c>
      <c r="L1075" s="14">
        <v>13</v>
      </c>
      <c r="M1075" s="14"/>
      <c r="N1075" s="14"/>
      <c r="O1075" s="13" t="s">
        <v>1</v>
      </c>
      <c r="P1075" s="13" t="s">
        <v>1</v>
      </c>
      <c r="Q1075" s="13" t="s">
        <v>1</v>
      </c>
      <c r="R1075" s="13" t="s">
        <v>1</v>
      </c>
      <c r="S1075" s="13" t="s">
        <v>1</v>
      </c>
      <c r="T1075" s="13" t="s">
        <v>1</v>
      </c>
      <c r="U1075" s="13" t="s">
        <v>294</v>
      </c>
      <c r="V1075" s="22" t="s">
        <v>1</v>
      </c>
    </row>
    <row r="1076" spans="1:22" x14ac:dyDescent="0.2">
      <c r="A1076" s="25" t="s">
        <v>44</v>
      </c>
      <c r="B1076" s="11" t="s">
        <v>1108</v>
      </c>
      <c r="C1076" s="12">
        <v>11.83761397</v>
      </c>
      <c r="D1076" s="12">
        <v>12.973582840000001</v>
      </c>
      <c r="E1076" s="12">
        <v>12.89285053</v>
      </c>
      <c r="F1076" s="12">
        <v>12.54521403</v>
      </c>
      <c r="G1076" s="12">
        <v>12.991313460000001</v>
      </c>
      <c r="H1076" s="12">
        <v>13.0329666</v>
      </c>
      <c r="I1076" s="12">
        <v>12.64621212</v>
      </c>
      <c r="J1076" s="12">
        <v>14.09503662</v>
      </c>
      <c r="K1076" s="12">
        <v>15.40249554</v>
      </c>
      <c r="L1076" s="12">
        <v>15.872536950000001</v>
      </c>
      <c r="M1076" s="12">
        <v>11.60092051</v>
      </c>
      <c r="N1076" s="12"/>
      <c r="O1076" s="11" t="s">
        <v>1</v>
      </c>
      <c r="P1076" s="11" t="s">
        <v>1</v>
      </c>
      <c r="Q1076" s="11" t="s">
        <v>1</v>
      </c>
      <c r="R1076" s="11" t="s">
        <v>1</v>
      </c>
      <c r="S1076" s="11" t="s">
        <v>1</v>
      </c>
      <c r="T1076" s="11" t="s">
        <v>1</v>
      </c>
      <c r="U1076" s="11" t="s">
        <v>294</v>
      </c>
      <c r="V1076" s="21" t="s">
        <v>1</v>
      </c>
    </row>
    <row r="1077" spans="1:22" x14ac:dyDescent="0.2">
      <c r="A1077" s="27" t="s">
        <v>45</v>
      </c>
      <c r="B1077" s="13" t="s">
        <v>1109</v>
      </c>
      <c r="C1077" s="14"/>
      <c r="D1077" s="14"/>
      <c r="E1077" s="14"/>
      <c r="F1077" s="14"/>
      <c r="G1077" s="14"/>
      <c r="H1077" s="14"/>
      <c r="I1077" s="14"/>
      <c r="J1077" s="14"/>
      <c r="K1077" s="14"/>
      <c r="L1077" s="14"/>
      <c r="M1077" s="14"/>
      <c r="N1077" s="14"/>
      <c r="O1077" s="13" t="s">
        <v>1</v>
      </c>
      <c r="P1077" s="13" t="s">
        <v>1</v>
      </c>
      <c r="Q1077" s="13" t="s">
        <v>1</v>
      </c>
      <c r="R1077" s="13" t="s">
        <v>1</v>
      </c>
      <c r="S1077" s="13" t="s">
        <v>1</v>
      </c>
      <c r="T1077" s="13" t="s">
        <v>1</v>
      </c>
      <c r="U1077" s="13" t="s">
        <v>306</v>
      </c>
      <c r="V1077" s="22" t="s">
        <v>1</v>
      </c>
    </row>
    <row r="1078" spans="1:22" x14ac:dyDescent="0.2">
      <c r="A1078" s="25" t="s">
        <v>45</v>
      </c>
      <c r="B1078" s="11" t="s">
        <v>1110</v>
      </c>
      <c r="C1078" s="12"/>
      <c r="D1078" s="12"/>
      <c r="E1078" s="12"/>
      <c r="F1078" s="12"/>
      <c r="G1078" s="12"/>
      <c r="H1078" s="12"/>
      <c r="I1078" s="12"/>
      <c r="J1078" s="12"/>
      <c r="K1078" s="12"/>
      <c r="L1078" s="12"/>
      <c r="M1078" s="12"/>
      <c r="N1078" s="12"/>
      <c r="O1078" s="11" t="s">
        <v>1</v>
      </c>
      <c r="P1078" s="11" t="s">
        <v>1</v>
      </c>
      <c r="Q1078" s="11" t="s">
        <v>1</v>
      </c>
      <c r="R1078" s="11" t="s">
        <v>1</v>
      </c>
      <c r="S1078" s="11" t="s">
        <v>1</v>
      </c>
      <c r="T1078" s="11" t="s">
        <v>1</v>
      </c>
      <c r="U1078" s="11" t="s">
        <v>306</v>
      </c>
      <c r="V1078" s="21" t="s">
        <v>1</v>
      </c>
    </row>
    <row r="1079" spans="1:22" x14ac:dyDescent="0.2">
      <c r="A1079" s="27" t="s">
        <v>45</v>
      </c>
      <c r="B1079" s="13" t="s">
        <v>1092</v>
      </c>
      <c r="C1079" s="14"/>
      <c r="D1079" s="14"/>
      <c r="E1079" s="14"/>
      <c r="F1079" s="14"/>
      <c r="G1079" s="14"/>
      <c r="H1079" s="14"/>
      <c r="I1079" s="14"/>
      <c r="J1079" s="14"/>
      <c r="K1079" s="14"/>
      <c r="L1079" s="14"/>
      <c r="M1079" s="14"/>
      <c r="N1079" s="14"/>
      <c r="O1079" s="13"/>
      <c r="P1079" s="13"/>
      <c r="Q1079" s="13"/>
      <c r="R1079" s="13"/>
      <c r="S1079" s="13"/>
      <c r="T1079" s="13"/>
      <c r="U1079" s="13"/>
      <c r="V1079" s="22"/>
    </row>
    <row r="1080" spans="1:22" x14ac:dyDescent="0.2">
      <c r="A1080" s="25" t="s">
        <v>45</v>
      </c>
      <c r="B1080" s="11" t="s">
        <v>1093</v>
      </c>
      <c r="C1080" s="12">
        <v>0.16336000000000001</v>
      </c>
      <c r="D1080" s="12"/>
      <c r="E1080" s="12">
        <v>0.52041999999999999</v>
      </c>
      <c r="F1080" s="12">
        <v>0</v>
      </c>
      <c r="G1080" s="12"/>
      <c r="H1080" s="12"/>
      <c r="I1080" s="12"/>
      <c r="J1080" s="12"/>
      <c r="K1080" s="12"/>
      <c r="L1080" s="12"/>
      <c r="M1080" s="12"/>
      <c r="N1080" s="12"/>
      <c r="O1080" s="11" t="s">
        <v>1</v>
      </c>
      <c r="P1080" s="11" t="s">
        <v>1</v>
      </c>
      <c r="Q1080" s="11" t="s">
        <v>1</v>
      </c>
      <c r="R1080" s="11" t="s">
        <v>1</v>
      </c>
      <c r="S1080" s="11" t="s">
        <v>1</v>
      </c>
      <c r="T1080" s="11" t="s">
        <v>1</v>
      </c>
      <c r="U1080" s="11" t="s">
        <v>306</v>
      </c>
      <c r="V1080" s="21" t="s">
        <v>1</v>
      </c>
    </row>
    <row r="1081" spans="1:22" x14ac:dyDescent="0.2">
      <c r="A1081" s="27" t="s">
        <v>45</v>
      </c>
      <c r="B1081" s="13" t="s">
        <v>1094</v>
      </c>
      <c r="C1081" s="14">
        <v>42.553759999999997</v>
      </c>
      <c r="D1081" s="14"/>
      <c r="E1081" s="14">
        <v>45.788629999999998</v>
      </c>
      <c r="F1081" s="14">
        <v>48.818629999999999</v>
      </c>
      <c r="G1081" s="14"/>
      <c r="H1081" s="14"/>
      <c r="I1081" s="14"/>
      <c r="J1081" s="14"/>
      <c r="K1081" s="14"/>
      <c r="L1081" s="14"/>
      <c r="M1081" s="14"/>
      <c r="N1081" s="14"/>
      <c r="O1081" s="13" t="s">
        <v>1</v>
      </c>
      <c r="P1081" s="13" t="s">
        <v>1</v>
      </c>
      <c r="Q1081" s="13" t="s">
        <v>1</v>
      </c>
      <c r="R1081" s="13" t="s">
        <v>1</v>
      </c>
      <c r="S1081" s="13" t="s">
        <v>1</v>
      </c>
      <c r="T1081" s="13" t="s">
        <v>1</v>
      </c>
      <c r="U1081" s="13" t="s">
        <v>306</v>
      </c>
      <c r="V1081" s="22" t="s">
        <v>1</v>
      </c>
    </row>
    <row r="1082" spans="1:22" x14ac:dyDescent="0.2">
      <c r="A1082" s="25" t="s">
        <v>45</v>
      </c>
      <c r="B1082" s="11" t="s">
        <v>1095</v>
      </c>
      <c r="C1082" s="12">
        <v>29.986319999999999</v>
      </c>
      <c r="D1082" s="12"/>
      <c r="E1082" s="12">
        <v>24.430209999999999</v>
      </c>
      <c r="F1082" s="12">
        <v>22.862660000000002</v>
      </c>
      <c r="G1082" s="12"/>
      <c r="H1082" s="12"/>
      <c r="I1082" s="12"/>
      <c r="J1082" s="12"/>
      <c r="K1082" s="12"/>
      <c r="L1082" s="12"/>
      <c r="M1082" s="12"/>
      <c r="N1082" s="12"/>
      <c r="O1082" s="11" t="s">
        <v>1</v>
      </c>
      <c r="P1082" s="11" t="s">
        <v>1</v>
      </c>
      <c r="Q1082" s="11" t="s">
        <v>1</v>
      </c>
      <c r="R1082" s="11" t="s">
        <v>1</v>
      </c>
      <c r="S1082" s="11" t="s">
        <v>1</v>
      </c>
      <c r="T1082" s="11" t="s">
        <v>1</v>
      </c>
      <c r="U1082" s="11" t="s">
        <v>306</v>
      </c>
      <c r="V1082" s="21" t="s">
        <v>1</v>
      </c>
    </row>
    <row r="1083" spans="1:22" x14ac:dyDescent="0.2">
      <c r="A1083" s="27" t="s">
        <v>45</v>
      </c>
      <c r="B1083" s="13" t="s">
        <v>1088</v>
      </c>
      <c r="C1083" s="14"/>
      <c r="D1083" s="14"/>
      <c r="E1083" s="14"/>
      <c r="F1083" s="14"/>
      <c r="G1083" s="14"/>
      <c r="H1083" s="14"/>
      <c r="I1083" s="14"/>
      <c r="J1083" s="14"/>
      <c r="K1083" s="14"/>
      <c r="L1083" s="14"/>
      <c r="M1083" s="14"/>
      <c r="N1083" s="14"/>
      <c r="O1083" s="13"/>
      <c r="P1083" s="13"/>
      <c r="Q1083" s="13"/>
      <c r="R1083" s="13"/>
      <c r="S1083" s="13"/>
      <c r="T1083" s="13"/>
      <c r="U1083" s="13"/>
      <c r="V1083" s="22"/>
    </row>
    <row r="1084" spans="1:22" x14ac:dyDescent="0.2">
      <c r="A1084" s="25" t="s">
        <v>45</v>
      </c>
      <c r="B1084" s="11" t="s">
        <v>1089</v>
      </c>
      <c r="C1084" s="12">
        <v>0.26385999999999998</v>
      </c>
      <c r="D1084" s="12"/>
      <c r="E1084" s="12">
        <v>0.54015999999999997</v>
      </c>
      <c r="F1084" s="12">
        <v>0</v>
      </c>
      <c r="G1084" s="12">
        <v>0</v>
      </c>
      <c r="H1084" s="12">
        <v>0</v>
      </c>
      <c r="I1084" s="12"/>
      <c r="J1084" s="12"/>
      <c r="K1084" s="12">
        <v>0.5</v>
      </c>
      <c r="L1084" s="12"/>
      <c r="M1084" s="12"/>
      <c r="N1084" s="12"/>
      <c r="O1084" s="11" t="s">
        <v>1</v>
      </c>
      <c r="P1084" s="11" t="s">
        <v>1</v>
      </c>
      <c r="Q1084" s="11" t="s">
        <v>1</v>
      </c>
      <c r="R1084" s="11" t="s">
        <v>1</v>
      </c>
      <c r="S1084" s="11" t="s">
        <v>1</v>
      </c>
      <c r="T1084" s="11" t="s">
        <v>1</v>
      </c>
      <c r="U1084" s="11" t="s">
        <v>306</v>
      </c>
      <c r="V1084" s="21" t="s">
        <v>1</v>
      </c>
    </row>
    <row r="1085" spans="1:22" x14ac:dyDescent="0.2">
      <c r="A1085" s="27" t="s">
        <v>45</v>
      </c>
      <c r="B1085" s="13" t="s">
        <v>1090</v>
      </c>
      <c r="C1085" s="14">
        <v>42.636839999999999</v>
      </c>
      <c r="D1085" s="14"/>
      <c r="E1085" s="14">
        <v>47.546080000000003</v>
      </c>
      <c r="F1085" s="14">
        <v>45.073090000000001</v>
      </c>
      <c r="G1085" s="14">
        <v>47.265140000000002</v>
      </c>
      <c r="H1085" s="14">
        <v>43.209380000000003</v>
      </c>
      <c r="I1085" s="14"/>
      <c r="J1085" s="14"/>
      <c r="K1085" s="14">
        <v>55.903469999999999</v>
      </c>
      <c r="L1085" s="14"/>
      <c r="M1085" s="14"/>
      <c r="N1085" s="14"/>
      <c r="O1085" s="13" t="s">
        <v>1</v>
      </c>
      <c r="P1085" s="13" t="s">
        <v>1</v>
      </c>
      <c r="Q1085" s="13" t="s">
        <v>1</v>
      </c>
      <c r="R1085" s="13" t="s">
        <v>1</v>
      </c>
      <c r="S1085" s="13" t="s">
        <v>1</v>
      </c>
      <c r="T1085" s="13" t="s">
        <v>1</v>
      </c>
      <c r="U1085" s="13" t="s">
        <v>306</v>
      </c>
      <c r="V1085" s="22" t="s">
        <v>1</v>
      </c>
    </row>
    <row r="1086" spans="1:22" x14ac:dyDescent="0.2">
      <c r="A1086" s="25" t="s">
        <v>45</v>
      </c>
      <c r="B1086" s="11" t="s">
        <v>1091</v>
      </c>
      <c r="C1086" s="12">
        <v>25.59149</v>
      </c>
      <c r="D1086" s="12"/>
      <c r="E1086" s="12">
        <v>23.203890000000001</v>
      </c>
      <c r="F1086" s="12">
        <v>21.108550000000001</v>
      </c>
      <c r="G1086" s="12">
        <v>28.649480000000001</v>
      </c>
      <c r="H1086" s="12">
        <v>23.335159999999998</v>
      </c>
      <c r="I1086" s="12"/>
      <c r="J1086" s="12"/>
      <c r="K1086" s="12">
        <v>25.86476</v>
      </c>
      <c r="L1086" s="12"/>
      <c r="M1086" s="12"/>
      <c r="N1086" s="12"/>
      <c r="O1086" s="11" t="s">
        <v>1</v>
      </c>
      <c r="P1086" s="11" t="s">
        <v>1</v>
      </c>
      <c r="Q1086" s="11" t="s">
        <v>1</v>
      </c>
      <c r="R1086" s="11" t="s">
        <v>1</v>
      </c>
      <c r="S1086" s="11" t="s">
        <v>1</v>
      </c>
      <c r="T1086" s="11" t="s">
        <v>1</v>
      </c>
      <c r="U1086" s="11" t="s">
        <v>306</v>
      </c>
      <c r="V1086" s="21" t="s">
        <v>1</v>
      </c>
    </row>
    <row r="1087" spans="1:22" x14ac:dyDescent="0.2">
      <c r="A1087" s="27" t="s">
        <v>45</v>
      </c>
      <c r="B1087" s="13" t="s">
        <v>1096</v>
      </c>
      <c r="C1087" s="14"/>
      <c r="D1087" s="14"/>
      <c r="E1087" s="14"/>
      <c r="F1087" s="14"/>
      <c r="G1087" s="14"/>
      <c r="H1087" s="14"/>
      <c r="I1087" s="14"/>
      <c r="J1087" s="14"/>
      <c r="K1087" s="14"/>
      <c r="L1087" s="14"/>
      <c r="M1087" s="14"/>
      <c r="N1087" s="14"/>
      <c r="O1087" s="13"/>
      <c r="P1087" s="13"/>
      <c r="Q1087" s="13"/>
      <c r="R1087" s="13"/>
      <c r="S1087" s="13"/>
      <c r="T1087" s="13"/>
      <c r="U1087" s="13"/>
      <c r="V1087" s="22"/>
    </row>
    <row r="1088" spans="1:22" x14ac:dyDescent="0.2">
      <c r="A1088" s="25" t="s">
        <v>45</v>
      </c>
      <c r="B1088" s="11" t="s">
        <v>293</v>
      </c>
      <c r="C1088" s="12"/>
      <c r="D1088" s="12"/>
      <c r="E1088" s="12"/>
      <c r="F1088" s="12"/>
      <c r="G1088" s="12"/>
      <c r="H1088" s="12"/>
      <c r="I1088" s="12"/>
      <c r="J1088" s="12"/>
      <c r="K1088" s="12"/>
      <c r="L1088" s="12"/>
      <c r="M1088" s="12"/>
      <c r="N1088" s="12"/>
      <c r="O1088" s="11" t="s">
        <v>1</v>
      </c>
      <c r="P1088" s="11" t="s">
        <v>1</v>
      </c>
      <c r="Q1088" s="11" t="s">
        <v>1</v>
      </c>
      <c r="R1088" s="11" t="s">
        <v>1</v>
      </c>
      <c r="S1088" s="11" t="s">
        <v>1</v>
      </c>
      <c r="T1088" s="11" t="s">
        <v>1</v>
      </c>
      <c r="U1088" s="11" t="s">
        <v>306</v>
      </c>
      <c r="V1088" s="21" t="s">
        <v>1</v>
      </c>
    </row>
    <row r="1089" spans="1:22" x14ac:dyDescent="0.2">
      <c r="A1089" s="27" t="s">
        <v>45</v>
      </c>
      <c r="B1089" s="13" t="s">
        <v>308</v>
      </c>
      <c r="C1089" s="14"/>
      <c r="D1089" s="14">
        <v>6.0270000000000001</v>
      </c>
      <c r="E1089" s="14">
        <v>3.4740000000000002</v>
      </c>
      <c r="F1089" s="14">
        <v>2.9980000000000002</v>
      </c>
      <c r="G1089" s="14">
        <v>0.71</v>
      </c>
      <c r="H1089" s="14">
        <v>2.5430000000000001</v>
      </c>
      <c r="I1089" s="14">
        <v>0.99199999999999999</v>
      </c>
      <c r="J1089" s="14">
        <v>1.327</v>
      </c>
      <c r="K1089" s="14">
        <v>1.145</v>
      </c>
      <c r="L1089" s="14">
        <v>1.8149999999999999</v>
      </c>
      <c r="M1089" s="14">
        <v>1.353</v>
      </c>
      <c r="N1089" s="14"/>
      <c r="O1089" s="13" t="s">
        <v>1</v>
      </c>
      <c r="P1089" s="13" t="s">
        <v>1</v>
      </c>
      <c r="Q1089" s="13" t="s">
        <v>1</v>
      </c>
      <c r="R1089" s="13" t="s">
        <v>1</v>
      </c>
      <c r="S1089" s="13" t="s">
        <v>1</v>
      </c>
      <c r="T1089" s="13" t="s">
        <v>1</v>
      </c>
      <c r="U1089" s="13" t="s">
        <v>306</v>
      </c>
      <c r="V1089" s="22" t="s">
        <v>1</v>
      </c>
    </row>
    <row r="1090" spans="1:22" x14ac:dyDescent="0.2">
      <c r="A1090" s="25" t="s">
        <v>45</v>
      </c>
      <c r="B1090" s="11" t="s">
        <v>1102</v>
      </c>
      <c r="C1090" s="12">
        <v>68.492189999999994</v>
      </c>
      <c r="D1090" s="12"/>
      <c r="E1090" s="12">
        <v>71.290139999999994</v>
      </c>
      <c r="F1090" s="12">
        <v>66.181650000000005</v>
      </c>
      <c r="G1090" s="12">
        <v>75.914619999999999</v>
      </c>
      <c r="H1090" s="12">
        <v>66.544539999999998</v>
      </c>
      <c r="I1090" s="12"/>
      <c r="J1090" s="12"/>
      <c r="K1090" s="12">
        <v>82.268230000000003</v>
      </c>
      <c r="L1090" s="12"/>
      <c r="M1090" s="12"/>
      <c r="N1090" s="12"/>
      <c r="O1090" s="11" t="s">
        <v>1</v>
      </c>
      <c r="P1090" s="11" t="s">
        <v>1</v>
      </c>
      <c r="Q1090" s="11" t="s">
        <v>1</v>
      </c>
      <c r="R1090" s="11" t="s">
        <v>1</v>
      </c>
      <c r="S1090" s="11" t="s">
        <v>1</v>
      </c>
      <c r="T1090" s="11" t="s">
        <v>1</v>
      </c>
      <c r="U1090" s="11" t="s">
        <v>306</v>
      </c>
      <c r="V1090" s="21" t="s">
        <v>1</v>
      </c>
    </row>
    <row r="1091" spans="1:22" x14ac:dyDescent="0.2">
      <c r="A1091" s="27" t="s">
        <v>45</v>
      </c>
      <c r="B1091" s="13" t="s">
        <v>1097</v>
      </c>
      <c r="C1091" s="14">
        <v>21</v>
      </c>
      <c r="D1091" s="14">
        <v>21</v>
      </c>
      <c r="E1091" s="14">
        <v>25</v>
      </c>
      <c r="F1091" s="14">
        <v>22</v>
      </c>
      <c r="G1091" s="14">
        <v>21</v>
      </c>
      <c r="H1091" s="14">
        <v>21</v>
      </c>
      <c r="I1091" s="14">
        <v>25</v>
      </c>
      <c r="J1091" s="14">
        <v>25</v>
      </c>
      <c r="K1091" s="14">
        <v>24</v>
      </c>
      <c r="L1091" s="14"/>
      <c r="M1091" s="14">
        <v>22</v>
      </c>
      <c r="N1091" s="14"/>
      <c r="O1091" s="13" t="s">
        <v>1</v>
      </c>
      <c r="P1091" s="13" t="s">
        <v>1</v>
      </c>
      <c r="Q1091" s="13" t="s">
        <v>1</v>
      </c>
      <c r="R1091" s="13" t="s">
        <v>1</v>
      </c>
      <c r="S1091" s="13" t="s">
        <v>1</v>
      </c>
      <c r="T1091" s="13" t="s">
        <v>1</v>
      </c>
      <c r="U1091" s="13" t="s">
        <v>306</v>
      </c>
      <c r="V1091" s="22" t="s">
        <v>1</v>
      </c>
    </row>
    <row r="1092" spans="1:22" x14ac:dyDescent="0.2">
      <c r="A1092" s="25" t="s">
        <v>45</v>
      </c>
      <c r="B1092" s="11" t="s">
        <v>1098</v>
      </c>
      <c r="C1092" s="12"/>
      <c r="D1092" s="12"/>
      <c r="E1092" s="12"/>
      <c r="F1092" s="12"/>
      <c r="G1092" s="12"/>
      <c r="H1092" s="12"/>
      <c r="I1092" s="12"/>
      <c r="J1092" s="12"/>
      <c r="K1092" s="12"/>
      <c r="L1092" s="12"/>
      <c r="M1092" s="12"/>
      <c r="N1092" s="12"/>
      <c r="O1092" s="11"/>
      <c r="P1092" s="11"/>
      <c r="Q1092" s="11"/>
      <c r="R1092" s="11"/>
      <c r="S1092" s="11"/>
      <c r="T1092" s="11"/>
      <c r="U1092" s="11"/>
      <c r="V1092" s="21"/>
    </row>
    <row r="1093" spans="1:22" x14ac:dyDescent="0.2">
      <c r="A1093" s="27" t="s">
        <v>45</v>
      </c>
      <c r="B1093" s="13" t="s">
        <v>1099</v>
      </c>
      <c r="C1093" s="14">
        <v>10</v>
      </c>
      <c r="D1093" s="14">
        <v>9</v>
      </c>
      <c r="E1093" s="14">
        <v>11</v>
      </c>
      <c r="F1093" s="14">
        <v>11</v>
      </c>
      <c r="G1093" s="14">
        <v>13</v>
      </c>
      <c r="H1093" s="14">
        <v>14</v>
      </c>
      <c r="I1093" s="14">
        <v>15</v>
      </c>
      <c r="J1093" s="14">
        <v>16</v>
      </c>
      <c r="K1093" s="14">
        <v>14</v>
      </c>
      <c r="L1093" s="14"/>
      <c r="M1093" s="14">
        <v>16</v>
      </c>
      <c r="N1093" s="14"/>
      <c r="O1093" s="13" t="s">
        <v>1</v>
      </c>
      <c r="P1093" s="13" t="s">
        <v>1</v>
      </c>
      <c r="Q1093" s="13" t="s">
        <v>1</v>
      </c>
      <c r="R1093" s="13" t="s">
        <v>1</v>
      </c>
      <c r="S1093" s="13" t="s">
        <v>1</v>
      </c>
      <c r="T1093" s="13" t="s">
        <v>1</v>
      </c>
      <c r="U1093" s="13" t="s">
        <v>306</v>
      </c>
      <c r="V1093" s="22" t="s">
        <v>1</v>
      </c>
    </row>
    <row r="1094" spans="1:22" x14ac:dyDescent="0.2">
      <c r="A1094" s="25" t="s">
        <v>45</v>
      </c>
      <c r="B1094" s="11" t="s">
        <v>1100</v>
      </c>
      <c r="C1094" s="12">
        <v>23</v>
      </c>
      <c r="D1094" s="12">
        <v>23</v>
      </c>
      <c r="E1094" s="12">
        <v>27</v>
      </c>
      <c r="F1094" s="12">
        <v>26</v>
      </c>
      <c r="G1094" s="12">
        <v>25</v>
      </c>
      <c r="H1094" s="12">
        <v>25</v>
      </c>
      <c r="I1094" s="12">
        <v>29</v>
      </c>
      <c r="J1094" s="12">
        <v>29</v>
      </c>
      <c r="K1094" s="12">
        <v>27</v>
      </c>
      <c r="L1094" s="12"/>
      <c r="M1094" s="12">
        <v>25</v>
      </c>
      <c r="N1094" s="12"/>
      <c r="O1094" s="11" t="s">
        <v>1</v>
      </c>
      <c r="P1094" s="11" t="s">
        <v>1</v>
      </c>
      <c r="Q1094" s="11" t="s">
        <v>1</v>
      </c>
      <c r="R1094" s="11" t="s">
        <v>1</v>
      </c>
      <c r="S1094" s="11" t="s">
        <v>1</v>
      </c>
      <c r="T1094" s="11" t="s">
        <v>1</v>
      </c>
      <c r="U1094" s="11" t="s">
        <v>306</v>
      </c>
      <c r="V1094" s="21" t="s">
        <v>1</v>
      </c>
    </row>
    <row r="1095" spans="1:22" x14ac:dyDescent="0.2">
      <c r="A1095" s="27" t="s">
        <v>45</v>
      </c>
      <c r="B1095" s="13" t="s">
        <v>1101</v>
      </c>
      <c r="C1095" s="14">
        <v>25</v>
      </c>
      <c r="D1095" s="14">
        <v>27</v>
      </c>
      <c r="E1095" s="14">
        <v>33</v>
      </c>
      <c r="F1095" s="14">
        <v>36</v>
      </c>
      <c r="G1095" s="14">
        <v>35</v>
      </c>
      <c r="H1095" s="14">
        <v>35</v>
      </c>
      <c r="I1095" s="14">
        <v>38</v>
      </c>
      <c r="J1095" s="14">
        <v>41</v>
      </c>
      <c r="K1095" s="14">
        <v>34</v>
      </c>
      <c r="L1095" s="14"/>
      <c r="M1095" s="14">
        <v>29</v>
      </c>
      <c r="N1095" s="14"/>
      <c r="O1095" s="13" t="s">
        <v>1</v>
      </c>
      <c r="P1095" s="13" t="s">
        <v>1</v>
      </c>
      <c r="Q1095" s="13" t="s">
        <v>1</v>
      </c>
      <c r="R1095" s="13" t="s">
        <v>1</v>
      </c>
      <c r="S1095" s="13" t="s">
        <v>1</v>
      </c>
      <c r="T1095" s="13" t="s">
        <v>1</v>
      </c>
      <c r="U1095" s="13" t="s">
        <v>306</v>
      </c>
      <c r="V1095" s="22" t="s">
        <v>1</v>
      </c>
    </row>
    <row r="1096" spans="1:22" x14ac:dyDescent="0.2">
      <c r="A1096" s="25" t="s">
        <v>45</v>
      </c>
      <c r="B1096" s="11" t="s">
        <v>1103</v>
      </c>
      <c r="C1096" s="12">
        <v>35</v>
      </c>
      <c r="D1096" s="12">
        <v>38</v>
      </c>
      <c r="E1096" s="12"/>
      <c r="F1096" s="12">
        <v>47</v>
      </c>
      <c r="G1096" s="12"/>
      <c r="H1096" s="12">
        <v>57</v>
      </c>
      <c r="I1096" s="12">
        <v>52</v>
      </c>
      <c r="J1096" s="12">
        <v>53</v>
      </c>
      <c r="K1096" s="12">
        <v>38</v>
      </c>
      <c r="L1096" s="12"/>
      <c r="M1096" s="12">
        <v>38</v>
      </c>
      <c r="N1096" s="12"/>
      <c r="O1096" s="11" t="s">
        <v>1</v>
      </c>
      <c r="P1096" s="11" t="s">
        <v>1</v>
      </c>
      <c r="Q1096" s="11" t="s">
        <v>1</v>
      </c>
      <c r="R1096" s="11" t="s">
        <v>1</v>
      </c>
      <c r="S1096" s="11" t="s">
        <v>1</v>
      </c>
      <c r="T1096" s="11" t="s">
        <v>1</v>
      </c>
      <c r="U1096" s="11" t="s">
        <v>306</v>
      </c>
      <c r="V1096" s="21" t="s">
        <v>1</v>
      </c>
    </row>
    <row r="1097" spans="1:22" x14ac:dyDescent="0.2">
      <c r="A1097" s="27" t="s">
        <v>45</v>
      </c>
      <c r="B1097" s="13" t="s">
        <v>1104</v>
      </c>
      <c r="C1097" s="14"/>
      <c r="D1097" s="14"/>
      <c r="E1097" s="14"/>
      <c r="F1097" s="14"/>
      <c r="G1097" s="14"/>
      <c r="H1097" s="14"/>
      <c r="I1097" s="14"/>
      <c r="J1097" s="14">
        <v>19</v>
      </c>
      <c r="K1097" s="14"/>
      <c r="L1097" s="14"/>
      <c r="M1097" s="14"/>
      <c r="N1097" s="14"/>
      <c r="O1097" s="13" t="s">
        <v>1</v>
      </c>
      <c r="P1097" s="13" t="s">
        <v>1</v>
      </c>
      <c r="Q1097" s="13" t="s">
        <v>1</v>
      </c>
      <c r="R1097" s="13" t="s">
        <v>1</v>
      </c>
      <c r="S1097" s="13" t="s">
        <v>1</v>
      </c>
      <c r="T1097" s="13" t="s">
        <v>1</v>
      </c>
      <c r="U1097" s="13" t="s">
        <v>306</v>
      </c>
      <c r="V1097" s="22" t="s">
        <v>1</v>
      </c>
    </row>
    <row r="1098" spans="1:22" x14ac:dyDescent="0.2">
      <c r="A1098" s="25" t="s">
        <v>45</v>
      </c>
      <c r="B1098" s="11" t="s">
        <v>1105</v>
      </c>
      <c r="C1098" s="12">
        <v>37</v>
      </c>
      <c r="D1098" s="12">
        <v>39</v>
      </c>
      <c r="E1098" s="12">
        <v>37</v>
      </c>
      <c r="F1098" s="12">
        <v>39</v>
      </c>
      <c r="G1098" s="12">
        <v>40</v>
      </c>
      <c r="H1098" s="12">
        <v>35</v>
      </c>
      <c r="I1098" s="12">
        <v>34</v>
      </c>
      <c r="J1098" s="12">
        <v>36</v>
      </c>
      <c r="K1098" s="12">
        <v>36</v>
      </c>
      <c r="L1098" s="12">
        <v>36</v>
      </c>
      <c r="M1098" s="12">
        <v>34</v>
      </c>
      <c r="N1098" s="12"/>
      <c r="O1098" s="11" t="s">
        <v>1</v>
      </c>
      <c r="P1098" s="11" t="s">
        <v>1</v>
      </c>
      <c r="Q1098" s="11" t="s">
        <v>1</v>
      </c>
      <c r="R1098" s="11" t="s">
        <v>1</v>
      </c>
      <c r="S1098" s="11" t="s">
        <v>1</v>
      </c>
      <c r="T1098" s="11" t="s">
        <v>1</v>
      </c>
      <c r="U1098" s="11" t="s">
        <v>306</v>
      </c>
      <c r="V1098" s="21" t="s">
        <v>1</v>
      </c>
    </row>
    <row r="1099" spans="1:22" x14ac:dyDescent="0.2">
      <c r="A1099" s="27" t="s">
        <v>45</v>
      </c>
      <c r="B1099" s="13" t="s">
        <v>1106</v>
      </c>
      <c r="C1099" s="14"/>
      <c r="D1099" s="14"/>
      <c r="E1099" s="14"/>
      <c r="F1099" s="14"/>
      <c r="G1099" s="14"/>
      <c r="H1099" s="14"/>
      <c r="I1099" s="14">
        <v>33</v>
      </c>
      <c r="J1099" s="14">
        <v>34</v>
      </c>
      <c r="K1099" s="14">
        <v>26</v>
      </c>
      <c r="L1099" s="14">
        <v>24</v>
      </c>
      <c r="M1099" s="14">
        <v>26</v>
      </c>
      <c r="N1099" s="14"/>
      <c r="O1099" s="13" t="s">
        <v>1</v>
      </c>
      <c r="P1099" s="13" t="s">
        <v>1</v>
      </c>
      <c r="Q1099" s="13" t="s">
        <v>1</v>
      </c>
      <c r="R1099" s="13" t="s">
        <v>1</v>
      </c>
      <c r="S1099" s="13" t="s">
        <v>1</v>
      </c>
      <c r="T1099" s="13" t="s">
        <v>1</v>
      </c>
      <c r="U1099" s="13" t="s">
        <v>306</v>
      </c>
      <c r="V1099" s="22" t="s">
        <v>1</v>
      </c>
    </row>
    <row r="1100" spans="1:22" x14ac:dyDescent="0.2">
      <c r="A1100" s="25" t="s">
        <v>45</v>
      </c>
      <c r="B1100" s="11" t="s">
        <v>1107</v>
      </c>
      <c r="C1100" s="12"/>
      <c r="D1100" s="12"/>
      <c r="E1100" s="12"/>
      <c r="F1100" s="12"/>
      <c r="G1100" s="12"/>
      <c r="H1100" s="12"/>
      <c r="I1100" s="12">
        <v>17</v>
      </c>
      <c r="J1100" s="12">
        <v>17</v>
      </c>
      <c r="K1100" s="12">
        <v>15</v>
      </c>
      <c r="L1100" s="12"/>
      <c r="M1100" s="12">
        <v>15</v>
      </c>
      <c r="N1100" s="12"/>
      <c r="O1100" s="11" t="s">
        <v>1</v>
      </c>
      <c r="P1100" s="11" t="s">
        <v>1</v>
      </c>
      <c r="Q1100" s="11" t="s">
        <v>1</v>
      </c>
      <c r="R1100" s="11" t="s">
        <v>1</v>
      </c>
      <c r="S1100" s="11" t="s">
        <v>1</v>
      </c>
      <c r="T1100" s="11" t="s">
        <v>1</v>
      </c>
      <c r="U1100" s="11" t="s">
        <v>306</v>
      </c>
      <c r="V1100" s="21" t="s">
        <v>1</v>
      </c>
    </row>
    <row r="1101" spans="1:22" x14ac:dyDescent="0.2">
      <c r="A1101" s="27" t="s">
        <v>45</v>
      </c>
      <c r="B1101" s="13" t="s">
        <v>1108</v>
      </c>
      <c r="C1101" s="14"/>
      <c r="D1101" s="14"/>
      <c r="E1101" s="14"/>
      <c r="F1101" s="14"/>
      <c r="G1101" s="14"/>
      <c r="H1101" s="14"/>
      <c r="I1101" s="14"/>
      <c r="J1101" s="14"/>
      <c r="K1101" s="14"/>
      <c r="L1101" s="14"/>
      <c r="M1101" s="14"/>
      <c r="N1101" s="14"/>
      <c r="O1101" s="13" t="s">
        <v>1</v>
      </c>
      <c r="P1101" s="13" t="s">
        <v>1</v>
      </c>
      <c r="Q1101" s="13" t="s">
        <v>1</v>
      </c>
      <c r="R1101" s="13" t="s">
        <v>1</v>
      </c>
      <c r="S1101" s="13" t="s">
        <v>1</v>
      </c>
      <c r="T1101" s="13" t="s">
        <v>1</v>
      </c>
      <c r="U1101" s="13" t="s">
        <v>306</v>
      </c>
      <c r="V1101" s="22" t="s">
        <v>1</v>
      </c>
    </row>
    <row r="1102" spans="1:22" x14ac:dyDescent="0.2">
      <c r="A1102" s="25" t="s">
        <v>46</v>
      </c>
      <c r="B1102" s="11" t="s">
        <v>1109</v>
      </c>
      <c r="C1102" s="12"/>
      <c r="D1102" s="12"/>
      <c r="E1102" s="12"/>
      <c r="F1102" s="12"/>
      <c r="G1102" s="12"/>
      <c r="H1102" s="12"/>
      <c r="I1102" s="12"/>
      <c r="J1102" s="12"/>
      <c r="K1102" s="12"/>
      <c r="L1102" s="12"/>
      <c r="M1102" s="12"/>
      <c r="N1102" s="12"/>
      <c r="O1102" s="11" t="s">
        <v>1</v>
      </c>
      <c r="P1102" s="11" t="s">
        <v>1</v>
      </c>
      <c r="Q1102" s="11" t="s">
        <v>1</v>
      </c>
      <c r="R1102" s="11" t="s">
        <v>1</v>
      </c>
      <c r="S1102" s="11" t="s">
        <v>1</v>
      </c>
      <c r="T1102" s="11" t="s">
        <v>1</v>
      </c>
      <c r="U1102" s="11" t="s">
        <v>305</v>
      </c>
      <c r="V1102" s="21" t="s">
        <v>1</v>
      </c>
    </row>
    <row r="1103" spans="1:22" x14ac:dyDescent="0.2">
      <c r="A1103" s="27" t="s">
        <v>46</v>
      </c>
      <c r="B1103" s="13" t="s">
        <v>1110</v>
      </c>
      <c r="C1103" s="14"/>
      <c r="D1103" s="14"/>
      <c r="E1103" s="14"/>
      <c r="F1103" s="14"/>
      <c r="G1103" s="14"/>
      <c r="H1103" s="14"/>
      <c r="I1103" s="14"/>
      <c r="J1103" s="14"/>
      <c r="K1103" s="14"/>
      <c r="L1103" s="14"/>
      <c r="M1103" s="14"/>
      <c r="N1103" s="14"/>
      <c r="O1103" s="13" t="s">
        <v>1</v>
      </c>
      <c r="P1103" s="13" t="s">
        <v>1</v>
      </c>
      <c r="Q1103" s="13" t="s">
        <v>1</v>
      </c>
      <c r="R1103" s="13" t="s">
        <v>1</v>
      </c>
      <c r="S1103" s="13" t="s">
        <v>1</v>
      </c>
      <c r="T1103" s="13" t="s">
        <v>1</v>
      </c>
      <c r="U1103" s="13" t="s">
        <v>305</v>
      </c>
      <c r="V1103" s="22" t="s">
        <v>1</v>
      </c>
    </row>
    <row r="1104" spans="1:22" x14ac:dyDescent="0.2">
      <c r="A1104" s="25" t="s">
        <v>46</v>
      </c>
      <c r="B1104" s="11" t="s">
        <v>1092</v>
      </c>
      <c r="C1104" s="12"/>
      <c r="D1104" s="12"/>
      <c r="E1104" s="12"/>
      <c r="F1104" s="12"/>
      <c r="G1104" s="12"/>
      <c r="H1104" s="12"/>
      <c r="I1104" s="12"/>
      <c r="J1104" s="12"/>
      <c r="K1104" s="12"/>
      <c r="L1104" s="12"/>
      <c r="M1104" s="12"/>
      <c r="N1104" s="12"/>
      <c r="O1104" s="11"/>
      <c r="P1104" s="11"/>
      <c r="Q1104" s="11"/>
      <c r="R1104" s="11"/>
      <c r="S1104" s="11"/>
      <c r="T1104" s="11"/>
      <c r="U1104" s="11"/>
      <c r="V1104" s="21"/>
    </row>
    <row r="1105" spans="1:22" x14ac:dyDescent="0.2">
      <c r="A1105" s="27" t="s">
        <v>46</v>
      </c>
      <c r="B1105" s="13" t="s">
        <v>1093</v>
      </c>
      <c r="C1105" s="14"/>
      <c r="D1105" s="14"/>
      <c r="E1105" s="14"/>
      <c r="F1105" s="14"/>
      <c r="G1105" s="14"/>
      <c r="H1105" s="14"/>
      <c r="I1105" s="14"/>
      <c r="J1105" s="14"/>
      <c r="K1105" s="14"/>
      <c r="L1105" s="14"/>
      <c r="M1105" s="14"/>
      <c r="N1105" s="14"/>
      <c r="O1105" s="13"/>
      <c r="P1105" s="13"/>
      <c r="Q1105" s="13"/>
      <c r="R1105" s="13"/>
      <c r="S1105" s="13"/>
      <c r="T1105" s="13"/>
      <c r="U1105" s="13"/>
      <c r="V1105" s="22"/>
    </row>
    <row r="1106" spans="1:22" x14ac:dyDescent="0.2">
      <c r="A1106" s="25" t="s">
        <v>46</v>
      </c>
      <c r="B1106" s="11" t="s">
        <v>1094</v>
      </c>
      <c r="C1106" s="12"/>
      <c r="D1106" s="12"/>
      <c r="E1106" s="12"/>
      <c r="F1106" s="12"/>
      <c r="G1106" s="12"/>
      <c r="H1106" s="12"/>
      <c r="I1106" s="12"/>
      <c r="J1106" s="12"/>
      <c r="K1106" s="12"/>
      <c r="L1106" s="12"/>
      <c r="M1106" s="12"/>
      <c r="N1106" s="12"/>
      <c r="O1106" s="11"/>
      <c r="P1106" s="11"/>
      <c r="Q1106" s="11"/>
      <c r="R1106" s="11"/>
      <c r="S1106" s="11"/>
      <c r="T1106" s="11"/>
      <c r="U1106" s="11"/>
      <c r="V1106" s="21"/>
    </row>
    <row r="1107" spans="1:22" x14ac:dyDescent="0.2">
      <c r="A1107" s="27" t="s">
        <v>46</v>
      </c>
      <c r="B1107" s="13" t="s">
        <v>1095</v>
      </c>
      <c r="C1107" s="14"/>
      <c r="D1107" s="14"/>
      <c r="E1107" s="14"/>
      <c r="F1107" s="14"/>
      <c r="G1107" s="14"/>
      <c r="H1107" s="14"/>
      <c r="I1107" s="14"/>
      <c r="J1107" s="14"/>
      <c r="K1107" s="14"/>
      <c r="L1107" s="14"/>
      <c r="M1107" s="14"/>
      <c r="N1107" s="14"/>
      <c r="O1107" s="13"/>
      <c r="P1107" s="13"/>
      <c r="Q1107" s="13"/>
      <c r="R1107" s="13"/>
      <c r="S1107" s="13"/>
      <c r="T1107" s="13"/>
      <c r="U1107" s="13"/>
      <c r="V1107" s="22"/>
    </row>
    <row r="1108" spans="1:22" x14ac:dyDescent="0.2">
      <c r="A1108" s="25" t="s">
        <v>46</v>
      </c>
      <c r="B1108" s="11" t="s">
        <v>1088</v>
      </c>
      <c r="C1108" s="12"/>
      <c r="D1108" s="12"/>
      <c r="E1108" s="12"/>
      <c r="F1108" s="12"/>
      <c r="G1108" s="12"/>
      <c r="H1108" s="12"/>
      <c r="I1108" s="12"/>
      <c r="J1108" s="12"/>
      <c r="K1108" s="12"/>
      <c r="L1108" s="12"/>
      <c r="M1108" s="12"/>
      <c r="N1108" s="12"/>
      <c r="O1108" s="11"/>
      <c r="P1108" s="11"/>
      <c r="Q1108" s="11"/>
      <c r="R1108" s="11"/>
      <c r="S1108" s="11"/>
      <c r="T1108" s="11"/>
      <c r="U1108" s="11"/>
      <c r="V1108" s="21"/>
    </row>
    <row r="1109" spans="1:22" x14ac:dyDescent="0.2">
      <c r="A1109" s="27" t="s">
        <v>46</v>
      </c>
      <c r="B1109" s="13" t="s">
        <v>1089</v>
      </c>
      <c r="C1109" s="14"/>
      <c r="D1109" s="14"/>
      <c r="E1109" s="14"/>
      <c r="F1109" s="14"/>
      <c r="G1109" s="14"/>
      <c r="H1109" s="14"/>
      <c r="I1109" s="14"/>
      <c r="J1109" s="14"/>
      <c r="K1109" s="14"/>
      <c r="L1109" s="14"/>
      <c r="M1109" s="14"/>
      <c r="N1109" s="14"/>
      <c r="O1109" s="13"/>
      <c r="P1109" s="13"/>
      <c r="Q1109" s="13"/>
      <c r="R1109" s="13"/>
      <c r="S1109" s="13"/>
      <c r="T1109" s="13"/>
      <c r="U1109" s="13"/>
      <c r="V1109" s="22"/>
    </row>
    <row r="1110" spans="1:22" x14ac:dyDescent="0.2">
      <c r="A1110" s="25" t="s">
        <v>46</v>
      </c>
      <c r="B1110" s="11" t="s">
        <v>1090</v>
      </c>
      <c r="C1110" s="12"/>
      <c r="D1110" s="12"/>
      <c r="E1110" s="12"/>
      <c r="F1110" s="12"/>
      <c r="G1110" s="12"/>
      <c r="H1110" s="12"/>
      <c r="I1110" s="12"/>
      <c r="J1110" s="12"/>
      <c r="K1110" s="12"/>
      <c r="L1110" s="12"/>
      <c r="M1110" s="12"/>
      <c r="N1110" s="12"/>
      <c r="O1110" s="11"/>
      <c r="P1110" s="11"/>
      <c r="Q1110" s="11"/>
      <c r="R1110" s="11"/>
      <c r="S1110" s="11"/>
      <c r="T1110" s="11"/>
      <c r="U1110" s="11"/>
      <c r="V1110" s="21"/>
    </row>
    <row r="1111" spans="1:22" x14ac:dyDescent="0.2">
      <c r="A1111" s="27" t="s">
        <v>46</v>
      </c>
      <c r="B1111" s="13" t="s">
        <v>1091</v>
      </c>
      <c r="C1111" s="14"/>
      <c r="D1111" s="14"/>
      <c r="E1111" s="14"/>
      <c r="F1111" s="14"/>
      <c r="G1111" s="14"/>
      <c r="H1111" s="14"/>
      <c r="I1111" s="14"/>
      <c r="J1111" s="14"/>
      <c r="K1111" s="14"/>
      <c r="L1111" s="14"/>
      <c r="M1111" s="14"/>
      <c r="N1111" s="14"/>
      <c r="O1111" s="13"/>
      <c r="P1111" s="13"/>
      <c r="Q1111" s="13"/>
      <c r="R1111" s="13"/>
      <c r="S1111" s="13"/>
      <c r="T1111" s="13"/>
      <c r="U1111" s="13"/>
      <c r="V1111" s="22"/>
    </row>
    <row r="1112" spans="1:22" x14ac:dyDescent="0.2">
      <c r="A1112" s="25" t="s">
        <v>46</v>
      </c>
      <c r="B1112" s="11" t="s">
        <v>1096</v>
      </c>
      <c r="C1112" s="12"/>
      <c r="D1112" s="12"/>
      <c r="E1112" s="12"/>
      <c r="F1112" s="12"/>
      <c r="G1112" s="12"/>
      <c r="H1112" s="12"/>
      <c r="I1112" s="12"/>
      <c r="J1112" s="12"/>
      <c r="K1112" s="12"/>
      <c r="L1112" s="12"/>
      <c r="M1112" s="12"/>
      <c r="N1112" s="12"/>
      <c r="O1112" s="11"/>
      <c r="P1112" s="11"/>
      <c r="Q1112" s="11"/>
      <c r="R1112" s="11"/>
      <c r="S1112" s="11"/>
      <c r="T1112" s="11"/>
      <c r="U1112" s="11"/>
      <c r="V1112" s="21"/>
    </row>
    <row r="1113" spans="1:22" x14ac:dyDescent="0.2">
      <c r="A1113" s="27" t="s">
        <v>46</v>
      </c>
      <c r="B1113" s="13" t="s">
        <v>293</v>
      </c>
      <c r="C1113" s="14"/>
      <c r="D1113" s="14"/>
      <c r="E1113" s="14"/>
      <c r="F1113" s="14"/>
      <c r="G1113" s="14"/>
      <c r="H1113" s="14"/>
      <c r="I1113" s="14"/>
      <c r="J1113" s="14"/>
      <c r="K1113" s="14"/>
      <c r="L1113" s="14"/>
      <c r="M1113" s="14"/>
      <c r="N1113" s="14"/>
      <c r="O1113" s="13" t="s">
        <v>1</v>
      </c>
      <c r="P1113" s="13" t="s">
        <v>1</v>
      </c>
      <c r="Q1113" s="13" t="s">
        <v>1</v>
      </c>
      <c r="R1113" s="13" t="s">
        <v>1</v>
      </c>
      <c r="S1113" s="13" t="s">
        <v>1</v>
      </c>
      <c r="T1113" s="13" t="s">
        <v>1</v>
      </c>
      <c r="U1113" s="13" t="s">
        <v>305</v>
      </c>
      <c r="V1113" s="22" t="s">
        <v>1</v>
      </c>
    </row>
    <row r="1114" spans="1:22" x14ac:dyDescent="0.2">
      <c r="A1114" s="25" t="s">
        <v>46</v>
      </c>
      <c r="B1114" s="11" t="s">
        <v>308</v>
      </c>
      <c r="C1114" s="12"/>
      <c r="D1114" s="12">
        <v>0.24399999999999999</v>
      </c>
      <c r="E1114" s="12">
        <v>1.613</v>
      </c>
      <c r="F1114" s="12">
        <v>1.798</v>
      </c>
      <c r="G1114" s="12">
        <v>46.476999999999997</v>
      </c>
      <c r="H1114" s="12">
        <v>1.4510000000000001</v>
      </c>
      <c r="I1114" s="12">
        <v>21.913</v>
      </c>
      <c r="J1114" s="12">
        <v>1.6659999999999999</v>
      </c>
      <c r="K1114" s="12">
        <v>2.3330000000000002</v>
      </c>
      <c r="L1114" s="12">
        <v>1.72</v>
      </c>
      <c r="M1114" s="12">
        <v>1.4159999999999999</v>
      </c>
      <c r="N1114" s="12"/>
      <c r="O1114" s="11" t="s">
        <v>1</v>
      </c>
      <c r="P1114" s="11" t="s">
        <v>1</v>
      </c>
      <c r="Q1114" s="11" t="s">
        <v>1</v>
      </c>
      <c r="R1114" s="11" t="s">
        <v>1</v>
      </c>
      <c r="S1114" s="11" t="s">
        <v>1</v>
      </c>
      <c r="T1114" s="11" t="s">
        <v>1</v>
      </c>
      <c r="U1114" s="11" t="s">
        <v>305</v>
      </c>
      <c r="V1114" s="21" t="s">
        <v>1</v>
      </c>
    </row>
    <row r="1115" spans="1:22" x14ac:dyDescent="0.2">
      <c r="A1115" s="27" t="s">
        <v>46</v>
      </c>
      <c r="B1115" s="13" t="s">
        <v>1102</v>
      </c>
      <c r="C1115" s="14"/>
      <c r="D1115" s="14"/>
      <c r="E1115" s="14"/>
      <c r="F1115" s="14"/>
      <c r="G1115" s="14"/>
      <c r="H1115" s="14"/>
      <c r="I1115" s="14"/>
      <c r="J1115" s="14"/>
      <c r="K1115" s="14"/>
      <c r="L1115" s="14"/>
      <c r="M1115" s="14"/>
      <c r="N1115" s="14"/>
      <c r="O1115" s="13"/>
      <c r="P1115" s="13"/>
      <c r="Q1115" s="13"/>
      <c r="R1115" s="13"/>
      <c r="S1115" s="13"/>
      <c r="T1115" s="13"/>
      <c r="U1115" s="13"/>
      <c r="V1115" s="22"/>
    </row>
    <row r="1116" spans="1:22" x14ac:dyDescent="0.2">
      <c r="A1116" s="25" t="s">
        <v>46</v>
      </c>
      <c r="B1116" s="11" t="s">
        <v>1097</v>
      </c>
      <c r="C1116" s="12"/>
      <c r="D1116" s="12"/>
      <c r="E1116" s="12"/>
      <c r="F1116" s="12"/>
      <c r="G1116" s="12"/>
      <c r="H1116" s="12"/>
      <c r="I1116" s="12"/>
      <c r="J1116" s="12">
        <v>3</v>
      </c>
      <c r="K1116" s="12"/>
      <c r="L1116" s="12"/>
      <c r="M1116" s="12"/>
      <c r="N1116" s="12"/>
      <c r="O1116" s="11" t="s">
        <v>1</v>
      </c>
      <c r="P1116" s="11" t="s">
        <v>1</v>
      </c>
      <c r="Q1116" s="11" t="s">
        <v>1</v>
      </c>
      <c r="R1116" s="11" t="s">
        <v>1</v>
      </c>
      <c r="S1116" s="11" t="s">
        <v>1</v>
      </c>
      <c r="T1116" s="11" t="s">
        <v>1</v>
      </c>
      <c r="U1116" s="11" t="s">
        <v>305</v>
      </c>
      <c r="V1116" s="21" t="s">
        <v>1</v>
      </c>
    </row>
    <row r="1117" spans="1:22" x14ac:dyDescent="0.2">
      <c r="A1117" s="27" t="s">
        <v>46</v>
      </c>
      <c r="B1117" s="13" t="s">
        <v>1098</v>
      </c>
      <c r="C1117" s="14"/>
      <c r="D1117" s="14"/>
      <c r="E1117" s="14"/>
      <c r="F1117" s="14"/>
      <c r="G1117" s="14"/>
      <c r="H1117" s="14"/>
      <c r="I1117" s="14"/>
      <c r="J1117" s="14">
        <v>4</v>
      </c>
      <c r="K1117" s="14"/>
      <c r="L1117" s="14"/>
      <c r="M1117" s="14"/>
      <c r="N1117" s="14"/>
      <c r="O1117" s="13" t="s">
        <v>1</v>
      </c>
      <c r="P1117" s="13" t="s">
        <v>1</v>
      </c>
      <c r="Q1117" s="13" t="s">
        <v>1</v>
      </c>
      <c r="R1117" s="13" t="s">
        <v>1</v>
      </c>
      <c r="S1117" s="13" t="s">
        <v>1</v>
      </c>
      <c r="T1117" s="13" t="s">
        <v>1</v>
      </c>
      <c r="U1117" s="13" t="s">
        <v>305</v>
      </c>
      <c r="V1117" s="22" t="s">
        <v>1</v>
      </c>
    </row>
    <row r="1118" spans="1:22" x14ac:dyDescent="0.2">
      <c r="A1118" s="25" t="s">
        <v>46</v>
      </c>
      <c r="B1118" s="11" t="s">
        <v>1099</v>
      </c>
      <c r="C1118" s="12"/>
      <c r="D1118" s="12"/>
      <c r="E1118" s="12"/>
      <c r="F1118" s="12"/>
      <c r="G1118" s="12"/>
      <c r="H1118" s="12"/>
      <c r="I1118" s="12"/>
      <c r="J1118" s="12">
        <v>3</v>
      </c>
      <c r="K1118" s="12"/>
      <c r="L1118" s="12"/>
      <c r="M1118" s="12"/>
      <c r="N1118" s="12"/>
      <c r="O1118" s="11" t="s">
        <v>1</v>
      </c>
      <c r="P1118" s="11" t="s">
        <v>1</v>
      </c>
      <c r="Q1118" s="11" t="s">
        <v>1</v>
      </c>
      <c r="R1118" s="11" t="s">
        <v>1</v>
      </c>
      <c r="S1118" s="11" t="s">
        <v>1</v>
      </c>
      <c r="T1118" s="11" t="s">
        <v>1</v>
      </c>
      <c r="U1118" s="11" t="s">
        <v>305</v>
      </c>
      <c r="V1118" s="21" t="s">
        <v>1</v>
      </c>
    </row>
    <row r="1119" spans="1:22" x14ac:dyDescent="0.2">
      <c r="A1119" s="27" t="s">
        <v>46</v>
      </c>
      <c r="B1119" s="13" t="s">
        <v>1100</v>
      </c>
      <c r="C1119" s="14"/>
      <c r="D1119" s="14"/>
      <c r="E1119" s="14"/>
      <c r="F1119" s="14"/>
      <c r="G1119" s="14"/>
      <c r="H1119" s="14"/>
      <c r="I1119" s="14"/>
      <c r="J1119" s="14"/>
      <c r="K1119" s="14"/>
      <c r="L1119" s="14"/>
      <c r="M1119" s="14"/>
      <c r="N1119" s="14"/>
      <c r="O1119" s="13"/>
      <c r="P1119" s="13"/>
      <c r="Q1119" s="13"/>
      <c r="R1119" s="13"/>
      <c r="S1119" s="13"/>
      <c r="T1119" s="13"/>
      <c r="U1119" s="13"/>
      <c r="V1119" s="22"/>
    </row>
    <row r="1120" spans="1:22" x14ac:dyDescent="0.2">
      <c r="A1120" s="25" t="s">
        <v>46</v>
      </c>
      <c r="B1120" s="11" t="s">
        <v>1101</v>
      </c>
      <c r="C1120" s="12"/>
      <c r="D1120" s="12"/>
      <c r="E1120" s="12"/>
      <c r="F1120" s="12"/>
      <c r="G1120" s="12"/>
      <c r="H1120" s="12"/>
      <c r="I1120" s="12"/>
      <c r="J1120" s="12"/>
      <c r="K1120" s="12"/>
      <c r="L1120" s="12"/>
      <c r="M1120" s="12"/>
      <c r="N1120" s="12"/>
      <c r="O1120" s="11"/>
      <c r="P1120" s="11"/>
      <c r="Q1120" s="11"/>
      <c r="R1120" s="11"/>
      <c r="S1120" s="11"/>
      <c r="T1120" s="11"/>
      <c r="U1120" s="11"/>
      <c r="V1120" s="21"/>
    </row>
    <row r="1121" spans="1:22" x14ac:dyDescent="0.2">
      <c r="A1121" s="27" t="s">
        <v>46</v>
      </c>
      <c r="B1121" s="13" t="s">
        <v>1103</v>
      </c>
      <c r="C1121" s="14"/>
      <c r="D1121" s="14"/>
      <c r="E1121" s="14"/>
      <c r="F1121" s="14"/>
      <c r="G1121" s="14"/>
      <c r="H1121" s="14"/>
      <c r="I1121" s="14"/>
      <c r="J1121" s="14">
        <v>20</v>
      </c>
      <c r="K1121" s="14"/>
      <c r="L1121" s="14"/>
      <c r="M1121" s="14"/>
      <c r="N1121" s="14"/>
      <c r="O1121" s="13" t="s">
        <v>1</v>
      </c>
      <c r="P1121" s="13" t="s">
        <v>1</v>
      </c>
      <c r="Q1121" s="13" t="s">
        <v>1</v>
      </c>
      <c r="R1121" s="13" t="s">
        <v>1</v>
      </c>
      <c r="S1121" s="13" t="s">
        <v>1</v>
      </c>
      <c r="T1121" s="13" t="s">
        <v>1</v>
      </c>
      <c r="U1121" s="13" t="s">
        <v>305</v>
      </c>
      <c r="V1121" s="22" t="s">
        <v>1</v>
      </c>
    </row>
    <row r="1122" spans="1:22" x14ac:dyDescent="0.2">
      <c r="A1122" s="25" t="s">
        <v>46</v>
      </c>
      <c r="B1122" s="11" t="s">
        <v>1104</v>
      </c>
      <c r="C1122" s="12"/>
      <c r="D1122" s="12"/>
      <c r="E1122" s="12"/>
      <c r="F1122" s="12"/>
      <c r="G1122" s="12"/>
      <c r="H1122" s="12"/>
      <c r="I1122" s="12"/>
      <c r="J1122" s="12"/>
      <c r="K1122" s="12"/>
      <c r="L1122" s="12"/>
      <c r="M1122" s="12"/>
      <c r="N1122" s="12"/>
      <c r="O1122" s="11"/>
      <c r="P1122" s="11"/>
      <c r="Q1122" s="11"/>
      <c r="R1122" s="11"/>
      <c r="S1122" s="11"/>
      <c r="T1122" s="11"/>
      <c r="U1122" s="11"/>
      <c r="V1122" s="21"/>
    </row>
    <row r="1123" spans="1:22" x14ac:dyDescent="0.2">
      <c r="A1123" s="27" t="s">
        <v>46</v>
      </c>
      <c r="B1123" s="13" t="s">
        <v>1105</v>
      </c>
      <c r="C1123" s="14"/>
      <c r="D1123" s="14"/>
      <c r="E1123" s="14"/>
      <c r="F1123" s="14"/>
      <c r="G1123" s="14"/>
      <c r="H1123" s="14"/>
      <c r="I1123" s="14"/>
      <c r="J1123" s="14">
        <v>20</v>
      </c>
      <c r="K1123" s="14"/>
      <c r="L1123" s="14"/>
      <c r="M1123" s="14"/>
      <c r="N1123" s="14"/>
      <c r="O1123" s="13" t="s">
        <v>1</v>
      </c>
      <c r="P1123" s="13" t="s">
        <v>1</v>
      </c>
      <c r="Q1123" s="13" t="s">
        <v>1</v>
      </c>
      <c r="R1123" s="13" t="s">
        <v>1</v>
      </c>
      <c r="S1123" s="13" t="s">
        <v>1</v>
      </c>
      <c r="T1123" s="13" t="s">
        <v>1</v>
      </c>
      <c r="U1123" s="13" t="s">
        <v>305</v>
      </c>
      <c r="V1123" s="22" t="s">
        <v>1</v>
      </c>
    </row>
    <row r="1124" spans="1:22" x14ac:dyDescent="0.2">
      <c r="A1124" s="25" t="s">
        <v>46</v>
      </c>
      <c r="B1124" s="11" t="s">
        <v>1106</v>
      </c>
      <c r="C1124" s="12"/>
      <c r="D1124" s="12"/>
      <c r="E1124" s="12"/>
      <c r="F1124" s="12"/>
      <c r="G1124" s="12"/>
      <c r="H1124" s="12"/>
      <c r="I1124" s="12"/>
      <c r="J1124" s="12"/>
      <c r="K1124" s="12"/>
      <c r="L1124" s="12"/>
      <c r="M1124" s="12"/>
      <c r="N1124" s="12"/>
      <c r="O1124" s="11"/>
      <c r="P1124" s="11"/>
      <c r="Q1124" s="11"/>
      <c r="R1124" s="11"/>
      <c r="S1124" s="11"/>
      <c r="T1124" s="11"/>
      <c r="U1124" s="11"/>
      <c r="V1124" s="21"/>
    </row>
    <row r="1125" spans="1:22" x14ac:dyDescent="0.2">
      <c r="A1125" s="27" t="s">
        <v>46</v>
      </c>
      <c r="B1125" s="13" t="s">
        <v>1107</v>
      </c>
      <c r="C1125" s="14"/>
      <c r="D1125" s="14"/>
      <c r="E1125" s="14"/>
      <c r="F1125" s="14"/>
      <c r="G1125" s="14"/>
      <c r="H1125" s="14"/>
      <c r="I1125" s="14"/>
      <c r="J1125" s="14"/>
      <c r="K1125" s="14"/>
      <c r="L1125" s="14"/>
      <c r="M1125" s="14"/>
      <c r="N1125" s="14"/>
      <c r="O1125" s="13"/>
      <c r="P1125" s="13"/>
      <c r="Q1125" s="13"/>
      <c r="R1125" s="13"/>
      <c r="S1125" s="13"/>
      <c r="T1125" s="13"/>
      <c r="U1125" s="13"/>
      <c r="V1125" s="22"/>
    </row>
    <row r="1126" spans="1:22" x14ac:dyDescent="0.2">
      <c r="A1126" s="25" t="s">
        <v>46</v>
      </c>
      <c r="B1126" s="11" t="s">
        <v>1108</v>
      </c>
      <c r="C1126" s="12">
        <v>4.2880163830000004</v>
      </c>
      <c r="D1126" s="12">
        <v>4.396016049</v>
      </c>
      <c r="E1126" s="12">
        <v>4.6611358840000001</v>
      </c>
      <c r="F1126" s="12">
        <v>4.9640731049999998</v>
      </c>
      <c r="G1126" s="12">
        <v>4.8918015559999999</v>
      </c>
      <c r="H1126" s="12">
        <v>5.4665415570000002</v>
      </c>
      <c r="I1126" s="12">
        <v>12.54406661</v>
      </c>
      <c r="J1126" s="12">
        <v>5.4182436789999997</v>
      </c>
      <c r="K1126" s="12">
        <v>6.0034914879999999</v>
      </c>
      <c r="L1126" s="12">
        <v>10.407880670000001</v>
      </c>
      <c r="M1126" s="12">
        <v>25.196273850000001</v>
      </c>
      <c r="N1126" s="12"/>
      <c r="O1126" s="11" t="s">
        <v>1</v>
      </c>
      <c r="P1126" s="11" t="s">
        <v>1</v>
      </c>
      <c r="Q1126" s="11" t="s">
        <v>1</v>
      </c>
      <c r="R1126" s="11" t="s">
        <v>1</v>
      </c>
      <c r="S1126" s="11" t="s">
        <v>1</v>
      </c>
      <c r="T1126" s="11" t="s">
        <v>1</v>
      </c>
      <c r="U1126" s="11" t="s">
        <v>305</v>
      </c>
      <c r="V1126" s="21" t="s">
        <v>1</v>
      </c>
    </row>
    <row r="1127" spans="1:22" x14ac:dyDescent="0.2">
      <c r="A1127" s="27" t="s">
        <v>47</v>
      </c>
      <c r="B1127" s="13" t="s">
        <v>1109</v>
      </c>
      <c r="C1127" s="14"/>
      <c r="D1127" s="14"/>
      <c r="E1127" s="14"/>
      <c r="F1127" s="14">
        <v>40.63317</v>
      </c>
      <c r="G1127" s="14"/>
      <c r="H1127" s="14"/>
      <c r="I1127" s="14"/>
      <c r="J1127" s="14"/>
      <c r="K1127" s="14">
        <v>38.338509999999999</v>
      </c>
      <c r="L1127" s="14">
        <v>44.474040000000002</v>
      </c>
      <c r="M1127" s="14"/>
      <c r="N1127" s="14"/>
      <c r="O1127" s="13" t="s">
        <v>1</v>
      </c>
      <c r="P1127" s="13" t="s">
        <v>1</v>
      </c>
      <c r="Q1127" s="13" t="s">
        <v>1</v>
      </c>
      <c r="R1127" s="13" t="s">
        <v>1</v>
      </c>
      <c r="S1127" s="13" t="s">
        <v>1</v>
      </c>
      <c r="T1127" s="13" t="s">
        <v>1</v>
      </c>
      <c r="U1127" s="13" t="s">
        <v>303</v>
      </c>
      <c r="V1127" s="22" t="s">
        <v>1</v>
      </c>
    </row>
    <row r="1128" spans="1:22" x14ac:dyDescent="0.2">
      <c r="A1128" s="25" t="s">
        <v>47</v>
      </c>
      <c r="B1128" s="11" t="s">
        <v>1110</v>
      </c>
      <c r="C1128" s="12"/>
      <c r="D1128" s="12"/>
      <c r="E1128" s="12"/>
      <c r="F1128" s="12">
        <v>36.544629999999998</v>
      </c>
      <c r="G1128" s="12"/>
      <c r="H1128" s="12"/>
      <c r="I1128" s="12"/>
      <c r="J1128" s="12"/>
      <c r="K1128" s="12">
        <v>37.80547</v>
      </c>
      <c r="L1128" s="12">
        <v>40.783969999999997</v>
      </c>
      <c r="M1128" s="12"/>
      <c r="N1128" s="12"/>
      <c r="O1128" s="11" t="s">
        <v>1</v>
      </c>
      <c r="P1128" s="11" t="s">
        <v>1</v>
      </c>
      <c r="Q1128" s="11" t="s">
        <v>1</v>
      </c>
      <c r="R1128" s="11" t="s">
        <v>1</v>
      </c>
      <c r="S1128" s="11" t="s">
        <v>1</v>
      </c>
      <c r="T1128" s="11" t="s">
        <v>1</v>
      </c>
      <c r="U1128" s="11" t="s">
        <v>303</v>
      </c>
      <c r="V1128" s="21" t="s">
        <v>1</v>
      </c>
    </row>
    <row r="1129" spans="1:22" x14ac:dyDescent="0.2">
      <c r="A1129" s="27" t="s">
        <v>47</v>
      </c>
      <c r="B1129" s="13" t="s">
        <v>1092</v>
      </c>
      <c r="C1129" s="14"/>
      <c r="D1129" s="14"/>
      <c r="E1129" s="14">
        <v>20.259049999999998</v>
      </c>
      <c r="F1129" s="14">
        <v>22.877980000000001</v>
      </c>
      <c r="G1129" s="14">
        <v>20.948550000000001</v>
      </c>
      <c r="H1129" s="14">
        <v>19.365130000000001</v>
      </c>
      <c r="I1129" s="14">
        <v>18.642499999999998</v>
      </c>
      <c r="J1129" s="14">
        <v>18.224989999999998</v>
      </c>
      <c r="K1129" s="14"/>
      <c r="L1129" s="14">
        <v>18.99464</v>
      </c>
      <c r="M1129" s="14"/>
      <c r="N1129" s="14"/>
      <c r="O1129" s="13" t="s">
        <v>1</v>
      </c>
      <c r="P1129" s="13" t="s">
        <v>1</v>
      </c>
      <c r="Q1129" s="13" t="s">
        <v>1</v>
      </c>
      <c r="R1129" s="13" t="s">
        <v>1</v>
      </c>
      <c r="S1129" s="13" t="s">
        <v>1</v>
      </c>
      <c r="T1129" s="13" t="s">
        <v>1</v>
      </c>
      <c r="U1129" s="13" t="s">
        <v>303</v>
      </c>
      <c r="V1129" s="22" t="s">
        <v>1</v>
      </c>
    </row>
    <row r="1130" spans="1:22" x14ac:dyDescent="0.2">
      <c r="A1130" s="25" t="s">
        <v>47</v>
      </c>
      <c r="B1130" s="11" t="s">
        <v>1093</v>
      </c>
      <c r="C1130" s="12"/>
      <c r="D1130" s="12"/>
      <c r="E1130" s="12">
        <v>21.42127</v>
      </c>
      <c r="F1130" s="12">
        <v>20.468019999999999</v>
      </c>
      <c r="G1130" s="12">
        <v>21.381170000000001</v>
      </c>
      <c r="H1130" s="12">
        <v>22.803789999999999</v>
      </c>
      <c r="I1130" s="12">
        <v>23.097930000000002</v>
      </c>
      <c r="J1130" s="12">
        <v>25.719470000000001</v>
      </c>
      <c r="K1130" s="12"/>
      <c r="L1130" s="12">
        <v>27.446529999999999</v>
      </c>
      <c r="M1130" s="12"/>
      <c r="N1130" s="12"/>
      <c r="O1130" s="11" t="s">
        <v>1</v>
      </c>
      <c r="P1130" s="11" t="s">
        <v>1</v>
      </c>
      <c r="Q1130" s="11" t="s">
        <v>1</v>
      </c>
      <c r="R1130" s="11" t="s">
        <v>1</v>
      </c>
      <c r="S1130" s="11" t="s">
        <v>1</v>
      </c>
      <c r="T1130" s="11" t="s">
        <v>1</v>
      </c>
      <c r="U1130" s="11" t="s">
        <v>303</v>
      </c>
      <c r="V1130" s="21" t="s">
        <v>1</v>
      </c>
    </row>
    <row r="1131" spans="1:22" x14ac:dyDescent="0.2">
      <c r="A1131" s="27" t="s">
        <v>47</v>
      </c>
      <c r="B1131" s="13" t="s">
        <v>1094</v>
      </c>
      <c r="C1131" s="14"/>
      <c r="D1131" s="14"/>
      <c r="E1131" s="14">
        <v>31.26247</v>
      </c>
      <c r="F1131" s="14">
        <v>35.159910000000004</v>
      </c>
      <c r="G1131" s="14">
        <v>18.39733</v>
      </c>
      <c r="H1131" s="14">
        <v>22.578440000000001</v>
      </c>
      <c r="I1131" s="14">
        <v>24.356300000000001</v>
      </c>
      <c r="J1131" s="14">
        <v>26.441289999999999</v>
      </c>
      <c r="K1131" s="14"/>
      <c r="L1131" s="14">
        <v>31.427219999999998</v>
      </c>
      <c r="M1131" s="14"/>
      <c r="N1131" s="14"/>
      <c r="O1131" s="13" t="s">
        <v>1</v>
      </c>
      <c r="P1131" s="13" t="s">
        <v>1</v>
      </c>
      <c r="Q1131" s="13" t="s">
        <v>1</v>
      </c>
      <c r="R1131" s="13" t="s">
        <v>1</v>
      </c>
      <c r="S1131" s="13" t="s">
        <v>1</v>
      </c>
      <c r="T1131" s="13" t="s">
        <v>1</v>
      </c>
      <c r="U1131" s="13" t="s">
        <v>303</v>
      </c>
      <c r="V1131" s="22" t="s">
        <v>1</v>
      </c>
    </row>
    <row r="1132" spans="1:22" x14ac:dyDescent="0.2">
      <c r="A1132" s="25" t="s">
        <v>47</v>
      </c>
      <c r="B1132" s="11" t="s">
        <v>1095</v>
      </c>
      <c r="C1132" s="12"/>
      <c r="D1132" s="12"/>
      <c r="E1132" s="12">
        <v>28.81485</v>
      </c>
      <c r="F1132" s="12">
        <v>32.636470000000003</v>
      </c>
      <c r="G1132" s="12">
        <v>37.860399999999998</v>
      </c>
      <c r="H1132" s="12">
        <v>35.270539999999997</v>
      </c>
      <c r="I1132" s="12">
        <v>35.219700000000003</v>
      </c>
      <c r="J1132" s="12">
        <v>33.732759999999999</v>
      </c>
      <c r="K1132" s="12"/>
      <c r="L1132" s="12">
        <v>28.705380000000002</v>
      </c>
      <c r="M1132" s="12"/>
      <c r="N1132" s="12"/>
      <c r="O1132" s="11" t="s">
        <v>1</v>
      </c>
      <c r="P1132" s="11" t="s">
        <v>1</v>
      </c>
      <c r="Q1132" s="11" t="s">
        <v>1</v>
      </c>
      <c r="R1132" s="11" t="s">
        <v>1</v>
      </c>
      <c r="S1132" s="11" t="s">
        <v>1</v>
      </c>
      <c r="T1132" s="11" t="s">
        <v>1</v>
      </c>
      <c r="U1132" s="11" t="s">
        <v>303</v>
      </c>
      <c r="V1132" s="21" t="s">
        <v>1</v>
      </c>
    </row>
    <row r="1133" spans="1:22" x14ac:dyDescent="0.2">
      <c r="A1133" s="27" t="s">
        <v>47</v>
      </c>
      <c r="B1133" s="13" t="s">
        <v>1088</v>
      </c>
      <c r="C1133" s="14"/>
      <c r="D1133" s="14">
        <v>23.52617</v>
      </c>
      <c r="E1133" s="14">
        <v>17.42943</v>
      </c>
      <c r="F1133" s="14">
        <v>21.30067</v>
      </c>
      <c r="G1133" s="14">
        <v>20.94444</v>
      </c>
      <c r="H1133" s="14">
        <v>19.360510000000001</v>
      </c>
      <c r="I1133" s="14">
        <v>18.64067</v>
      </c>
      <c r="J1133" s="14">
        <v>18.224550000000001</v>
      </c>
      <c r="K1133" s="14">
        <v>15.795439999999999</v>
      </c>
      <c r="L1133" s="14">
        <v>19.359249999999999</v>
      </c>
      <c r="M1133" s="14"/>
      <c r="N1133" s="14"/>
      <c r="O1133" s="13" t="s">
        <v>1</v>
      </c>
      <c r="P1133" s="13" t="s">
        <v>1</v>
      </c>
      <c r="Q1133" s="13" t="s">
        <v>1</v>
      </c>
      <c r="R1133" s="13" t="s">
        <v>1</v>
      </c>
      <c r="S1133" s="13" t="s">
        <v>1</v>
      </c>
      <c r="T1133" s="13" t="s">
        <v>1</v>
      </c>
      <c r="U1133" s="13" t="s">
        <v>303</v>
      </c>
      <c r="V1133" s="22" t="s">
        <v>1</v>
      </c>
    </row>
    <row r="1134" spans="1:22" x14ac:dyDescent="0.2">
      <c r="A1134" s="25" t="s">
        <v>47</v>
      </c>
      <c r="B1134" s="11" t="s">
        <v>1089</v>
      </c>
      <c r="C1134" s="12"/>
      <c r="D1134" s="12">
        <v>20.309059999999999</v>
      </c>
      <c r="E1134" s="12">
        <v>21.9818</v>
      </c>
      <c r="F1134" s="12">
        <v>23.752479999999998</v>
      </c>
      <c r="G1134" s="12">
        <v>21.37706</v>
      </c>
      <c r="H1134" s="12">
        <v>22.798469999999998</v>
      </c>
      <c r="I1134" s="12">
        <v>23.09572</v>
      </c>
      <c r="J1134" s="12">
        <v>25.718800000000002</v>
      </c>
      <c r="K1134" s="12">
        <v>25.101320000000001</v>
      </c>
      <c r="L1134" s="12">
        <v>26.321929999999998</v>
      </c>
      <c r="M1134" s="12"/>
      <c r="N1134" s="12"/>
      <c r="O1134" s="11" t="s">
        <v>1</v>
      </c>
      <c r="P1134" s="11" t="s">
        <v>1</v>
      </c>
      <c r="Q1134" s="11" t="s">
        <v>1</v>
      </c>
      <c r="R1134" s="11" t="s">
        <v>1</v>
      </c>
      <c r="S1134" s="11" t="s">
        <v>1</v>
      </c>
      <c r="T1134" s="11" t="s">
        <v>1</v>
      </c>
      <c r="U1134" s="11" t="s">
        <v>303</v>
      </c>
      <c r="V1134" s="21" t="s">
        <v>1</v>
      </c>
    </row>
    <row r="1135" spans="1:22" x14ac:dyDescent="0.2">
      <c r="A1135" s="27" t="s">
        <v>47</v>
      </c>
      <c r="B1135" s="13" t="s">
        <v>1090</v>
      </c>
      <c r="C1135" s="14"/>
      <c r="D1135" s="14">
        <v>27.379339999999999</v>
      </c>
      <c r="E1135" s="14">
        <v>26.895969999999998</v>
      </c>
      <c r="F1135" s="14">
        <v>32.73583</v>
      </c>
      <c r="G1135" s="14">
        <v>18.393820000000002</v>
      </c>
      <c r="H1135" s="14">
        <v>22.573060000000002</v>
      </c>
      <c r="I1135" s="14">
        <v>24.353909999999999</v>
      </c>
      <c r="J1135" s="14">
        <v>26.440650000000002</v>
      </c>
      <c r="K1135" s="14">
        <v>28.749369999999999</v>
      </c>
      <c r="L1135" s="14">
        <v>32.216099999999997</v>
      </c>
      <c r="M1135" s="14"/>
      <c r="N1135" s="14"/>
      <c r="O1135" s="13" t="s">
        <v>1</v>
      </c>
      <c r="P1135" s="13" t="s">
        <v>1</v>
      </c>
      <c r="Q1135" s="13" t="s">
        <v>1</v>
      </c>
      <c r="R1135" s="13" t="s">
        <v>1</v>
      </c>
      <c r="S1135" s="13" t="s">
        <v>1</v>
      </c>
      <c r="T1135" s="13" t="s">
        <v>1</v>
      </c>
      <c r="U1135" s="13" t="s">
        <v>303</v>
      </c>
      <c r="V1135" s="22" t="s">
        <v>1</v>
      </c>
    </row>
    <row r="1136" spans="1:22" x14ac:dyDescent="0.2">
      <c r="A1136" s="25" t="s">
        <v>47</v>
      </c>
      <c r="B1136" s="11" t="s">
        <v>1091</v>
      </c>
      <c r="C1136" s="12"/>
      <c r="D1136" s="12"/>
      <c r="E1136" s="12">
        <v>33.660400000000003</v>
      </c>
      <c r="F1136" s="12">
        <v>30.38636</v>
      </c>
      <c r="G1136" s="12">
        <v>37.864759999999997</v>
      </c>
      <c r="H1136" s="12">
        <v>35.276679999999999</v>
      </c>
      <c r="I1136" s="12">
        <v>35.221890000000002</v>
      </c>
      <c r="J1136" s="12">
        <v>33.733139999999999</v>
      </c>
      <c r="K1136" s="12">
        <v>28.262</v>
      </c>
      <c r="L1136" s="12">
        <v>29.226179999999999</v>
      </c>
      <c r="M1136" s="12"/>
      <c r="N1136" s="12"/>
      <c r="O1136" s="11" t="s">
        <v>1</v>
      </c>
      <c r="P1136" s="11" t="s">
        <v>1</v>
      </c>
      <c r="Q1136" s="11" t="s">
        <v>1</v>
      </c>
      <c r="R1136" s="11" t="s">
        <v>1</v>
      </c>
      <c r="S1136" s="11" t="s">
        <v>1</v>
      </c>
      <c r="T1136" s="11" t="s">
        <v>1</v>
      </c>
      <c r="U1136" s="11" t="s">
        <v>303</v>
      </c>
      <c r="V1136" s="21" t="s">
        <v>1</v>
      </c>
    </row>
    <row r="1137" spans="1:22" x14ac:dyDescent="0.2">
      <c r="A1137" s="27" t="s">
        <v>47</v>
      </c>
      <c r="B1137" s="13" t="s">
        <v>1096</v>
      </c>
      <c r="C1137" s="14"/>
      <c r="D1137" s="14"/>
      <c r="E1137" s="14">
        <v>16.230969999999999</v>
      </c>
      <c r="F1137" s="14">
        <v>9.0856899999999996</v>
      </c>
      <c r="G1137" s="14">
        <v>16.92032</v>
      </c>
      <c r="H1137" s="14">
        <v>15.916169999999999</v>
      </c>
      <c r="I1137" s="14">
        <v>16.581209999999999</v>
      </c>
      <c r="J1137" s="14">
        <v>15.50859</v>
      </c>
      <c r="K1137" s="14">
        <v>12.466559999999999</v>
      </c>
      <c r="L1137" s="14">
        <v>9.86693</v>
      </c>
      <c r="M1137" s="14"/>
      <c r="N1137" s="14"/>
      <c r="O1137" s="13" t="s">
        <v>1</v>
      </c>
      <c r="P1137" s="13" t="s">
        <v>1</v>
      </c>
      <c r="Q1137" s="13" t="s">
        <v>1</v>
      </c>
      <c r="R1137" s="13" t="s">
        <v>1</v>
      </c>
      <c r="S1137" s="13" t="s">
        <v>1</v>
      </c>
      <c r="T1137" s="13" t="s">
        <v>1</v>
      </c>
      <c r="U1137" s="13" t="s">
        <v>303</v>
      </c>
      <c r="V1137" s="22" t="s">
        <v>1</v>
      </c>
    </row>
    <row r="1138" spans="1:22" x14ac:dyDescent="0.2">
      <c r="A1138" s="25" t="s">
        <v>47</v>
      </c>
      <c r="B1138" s="11" t="s">
        <v>293</v>
      </c>
      <c r="C1138" s="12"/>
      <c r="D1138" s="12"/>
      <c r="E1138" s="12"/>
      <c r="F1138" s="12"/>
      <c r="G1138" s="12"/>
      <c r="H1138" s="12"/>
      <c r="I1138" s="12"/>
      <c r="J1138" s="12"/>
      <c r="K1138" s="12"/>
      <c r="L1138" s="12"/>
      <c r="M1138" s="12"/>
      <c r="N1138" s="12"/>
      <c r="O1138" s="11" t="s">
        <v>1</v>
      </c>
      <c r="P1138" s="11" t="s">
        <v>1</v>
      </c>
      <c r="Q1138" s="11" t="s">
        <v>1</v>
      </c>
      <c r="R1138" s="11" t="s">
        <v>1</v>
      </c>
      <c r="S1138" s="11" t="s">
        <v>1</v>
      </c>
      <c r="T1138" s="11" t="s">
        <v>1</v>
      </c>
      <c r="U1138" s="11" t="s">
        <v>303</v>
      </c>
      <c r="V1138" s="21" t="s">
        <v>1</v>
      </c>
    </row>
    <row r="1139" spans="1:22" x14ac:dyDescent="0.2">
      <c r="A1139" s="27" t="s">
        <v>47</v>
      </c>
      <c r="B1139" s="13" t="s">
        <v>308</v>
      </c>
      <c r="C1139" s="14"/>
      <c r="D1139" s="14">
        <v>4.9139999999999997</v>
      </c>
      <c r="E1139" s="14">
        <v>11.429</v>
      </c>
      <c r="F1139" s="14">
        <v>8.1950000000000003</v>
      </c>
      <c r="G1139" s="14">
        <v>8.17</v>
      </c>
      <c r="H1139" s="14">
        <v>10.853</v>
      </c>
      <c r="I1139" s="14">
        <v>7.3849999999999998</v>
      </c>
      <c r="J1139" s="14">
        <v>11.747</v>
      </c>
      <c r="K1139" s="14">
        <v>7.4189999999999996</v>
      </c>
      <c r="L1139" s="14">
        <v>13.186999999999999</v>
      </c>
      <c r="M1139" s="14">
        <v>8.0709999999999997</v>
      </c>
      <c r="N1139" s="14"/>
      <c r="O1139" s="13" t="s">
        <v>1</v>
      </c>
      <c r="P1139" s="13" t="s">
        <v>1</v>
      </c>
      <c r="Q1139" s="13" t="s">
        <v>1</v>
      </c>
      <c r="R1139" s="13" t="s">
        <v>1</v>
      </c>
      <c r="S1139" s="13" t="s">
        <v>1</v>
      </c>
      <c r="T1139" s="13" t="s">
        <v>1</v>
      </c>
      <c r="U1139" s="13" t="s">
        <v>303</v>
      </c>
      <c r="V1139" s="22" t="s">
        <v>1</v>
      </c>
    </row>
    <row r="1140" spans="1:22" x14ac:dyDescent="0.2">
      <c r="A1140" s="25" t="s">
        <v>47</v>
      </c>
      <c r="B1140" s="11" t="s">
        <v>1102</v>
      </c>
      <c r="C1140" s="12"/>
      <c r="D1140" s="12"/>
      <c r="E1140" s="12">
        <v>82.538160000000005</v>
      </c>
      <c r="F1140" s="12">
        <v>86.874669999999995</v>
      </c>
      <c r="G1140" s="12">
        <v>77.635639999999995</v>
      </c>
      <c r="H1140" s="12">
        <v>80.648210000000006</v>
      </c>
      <c r="I1140" s="12">
        <v>82.671520000000001</v>
      </c>
      <c r="J1140" s="12">
        <v>85.892600000000002</v>
      </c>
      <c r="K1140" s="12">
        <v>82.112679999999997</v>
      </c>
      <c r="L1140" s="12">
        <v>87.764210000000006</v>
      </c>
      <c r="M1140" s="12"/>
      <c r="N1140" s="12"/>
      <c r="O1140" s="11" t="s">
        <v>1</v>
      </c>
      <c r="P1140" s="11" t="s">
        <v>1</v>
      </c>
      <c r="Q1140" s="11" t="s">
        <v>1</v>
      </c>
      <c r="R1140" s="11" t="s">
        <v>1</v>
      </c>
      <c r="S1140" s="11" t="s">
        <v>1</v>
      </c>
      <c r="T1140" s="11" t="s">
        <v>1</v>
      </c>
      <c r="U1140" s="11" t="s">
        <v>303</v>
      </c>
      <c r="V1140" s="21" t="s">
        <v>1</v>
      </c>
    </row>
    <row r="1141" spans="1:22" x14ac:dyDescent="0.2">
      <c r="A1141" s="27" t="s">
        <v>47</v>
      </c>
      <c r="B1141" s="13" t="s">
        <v>1097</v>
      </c>
      <c r="C1141" s="14">
        <v>4</v>
      </c>
      <c r="D1141" s="14">
        <v>5</v>
      </c>
      <c r="E1141" s="14">
        <v>5</v>
      </c>
      <c r="F1141" s="14"/>
      <c r="G1141" s="14"/>
      <c r="H1141" s="14"/>
      <c r="I1141" s="14"/>
      <c r="J1141" s="14"/>
      <c r="K1141" s="14"/>
      <c r="L1141" s="14">
        <v>5</v>
      </c>
      <c r="M1141" s="14">
        <v>6</v>
      </c>
      <c r="N1141" s="14"/>
      <c r="O1141" s="13" t="s">
        <v>1</v>
      </c>
      <c r="P1141" s="13" t="s">
        <v>1</v>
      </c>
      <c r="Q1141" s="13" t="s">
        <v>1</v>
      </c>
      <c r="R1141" s="13" t="s">
        <v>1</v>
      </c>
      <c r="S1141" s="13" t="s">
        <v>1</v>
      </c>
      <c r="T1141" s="13" t="s">
        <v>1</v>
      </c>
      <c r="U1141" s="13" t="s">
        <v>303</v>
      </c>
      <c r="V1141" s="22" t="s">
        <v>1</v>
      </c>
    </row>
    <row r="1142" spans="1:22" x14ac:dyDescent="0.2">
      <c r="A1142" s="25" t="s">
        <v>47</v>
      </c>
      <c r="B1142" s="11" t="s">
        <v>1098</v>
      </c>
      <c r="C1142" s="12">
        <v>4</v>
      </c>
      <c r="D1142" s="12">
        <v>6</v>
      </c>
      <c r="E1142" s="12">
        <v>6</v>
      </c>
      <c r="F1142" s="12">
        <v>7</v>
      </c>
      <c r="G1142" s="12">
        <v>7</v>
      </c>
      <c r="H1142" s="12">
        <v>7</v>
      </c>
      <c r="I1142" s="12">
        <v>10</v>
      </c>
      <c r="J1142" s="12">
        <v>12</v>
      </c>
      <c r="K1142" s="12">
        <v>13</v>
      </c>
      <c r="L1142" s="12">
        <v>14</v>
      </c>
      <c r="M1142" s="12">
        <v>14</v>
      </c>
      <c r="N1142" s="12"/>
      <c r="O1142" s="11" t="s">
        <v>1</v>
      </c>
      <c r="P1142" s="11" t="s">
        <v>1</v>
      </c>
      <c r="Q1142" s="11" t="s">
        <v>1</v>
      </c>
      <c r="R1142" s="11" t="s">
        <v>1</v>
      </c>
      <c r="S1142" s="11" t="s">
        <v>1</v>
      </c>
      <c r="T1142" s="11" t="s">
        <v>1</v>
      </c>
      <c r="U1142" s="11" t="s">
        <v>303</v>
      </c>
      <c r="V1142" s="21" t="s">
        <v>1</v>
      </c>
    </row>
    <row r="1143" spans="1:22" x14ac:dyDescent="0.2">
      <c r="A1143" s="27" t="s">
        <v>47</v>
      </c>
      <c r="B1143" s="13" t="s">
        <v>1099</v>
      </c>
      <c r="C1143" s="14">
        <v>5</v>
      </c>
      <c r="D1143" s="14">
        <v>5</v>
      </c>
      <c r="E1143" s="14">
        <v>5</v>
      </c>
      <c r="F1143" s="14">
        <v>5</v>
      </c>
      <c r="G1143" s="14">
        <v>5</v>
      </c>
      <c r="H1143" s="14">
        <v>5</v>
      </c>
      <c r="I1143" s="14">
        <v>6</v>
      </c>
      <c r="J1143" s="14">
        <v>6</v>
      </c>
      <c r="K1143" s="14">
        <v>6</v>
      </c>
      <c r="L1143" s="14">
        <v>6</v>
      </c>
      <c r="M1143" s="14">
        <v>6</v>
      </c>
      <c r="N1143" s="14"/>
      <c r="O1143" s="13" t="s">
        <v>1</v>
      </c>
      <c r="P1143" s="13" t="s">
        <v>1</v>
      </c>
      <c r="Q1143" s="13" t="s">
        <v>1</v>
      </c>
      <c r="R1143" s="13" t="s">
        <v>1</v>
      </c>
      <c r="S1143" s="13" t="s">
        <v>1</v>
      </c>
      <c r="T1143" s="13" t="s">
        <v>1</v>
      </c>
      <c r="U1143" s="13" t="s">
        <v>303</v>
      </c>
      <c r="V1143" s="22" t="s">
        <v>1</v>
      </c>
    </row>
    <row r="1144" spans="1:22" x14ac:dyDescent="0.2">
      <c r="A1144" s="25" t="s">
        <v>47</v>
      </c>
      <c r="B1144" s="11" t="s">
        <v>1100</v>
      </c>
      <c r="C1144" s="12"/>
      <c r="D1144" s="12">
        <v>7</v>
      </c>
      <c r="E1144" s="12">
        <v>7</v>
      </c>
      <c r="F1144" s="12"/>
      <c r="G1144" s="12"/>
      <c r="H1144" s="12"/>
      <c r="I1144" s="12"/>
      <c r="J1144" s="12"/>
      <c r="K1144" s="12"/>
      <c r="L1144" s="12"/>
      <c r="M1144" s="12"/>
      <c r="N1144" s="12"/>
      <c r="O1144" s="11" t="s">
        <v>1</v>
      </c>
      <c r="P1144" s="11" t="s">
        <v>1</v>
      </c>
      <c r="Q1144" s="11" t="s">
        <v>1</v>
      </c>
      <c r="R1144" s="11" t="s">
        <v>1</v>
      </c>
      <c r="S1144" s="11" t="s">
        <v>1</v>
      </c>
      <c r="T1144" s="11" t="s">
        <v>1</v>
      </c>
      <c r="U1144" s="11" t="s">
        <v>303</v>
      </c>
      <c r="V1144" s="21" t="s">
        <v>1</v>
      </c>
    </row>
    <row r="1145" spans="1:22" x14ac:dyDescent="0.2">
      <c r="A1145" s="27" t="s">
        <v>47</v>
      </c>
      <c r="B1145" s="13" t="s">
        <v>1101</v>
      </c>
      <c r="C1145" s="14"/>
      <c r="D1145" s="14">
        <v>11</v>
      </c>
      <c r="E1145" s="14">
        <v>12</v>
      </c>
      <c r="F1145" s="14"/>
      <c r="G1145" s="14"/>
      <c r="H1145" s="14">
        <v>11</v>
      </c>
      <c r="I1145" s="14">
        <v>11</v>
      </c>
      <c r="J1145" s="14">
        <v>11</v>
      </c>
      <c r="K1145" s="14"/>
      <c r="L1145" s="14"/>
      <c r="M1145" s="14"/>
      <c r="N1145" s="14"/>
      <c r="O1145" s="13" t="s">
        <v>1</v>
      </c>
      <c r="P1145" s="13" t="s">
        <v>1</v>
      </c>
      <c r="Q1145" s="13" t="s">
        <v>1</v>
      </c>
      <c r="R1145" s="13" t="s">
        <v>1</v>
      </c>
      <c r="S1145" s="13" t="s">
        <v>1</v>
      </c>
      <c r="T1145" s="13" t="s">
        <v>1</v>
      </c>
      <c r="U1145" s="13" t="s">
        <v>303</v>
      </c>
      <c r="V1145" s="22" t="s">
        <v>1</v>
      </c>
    </row>
    <row r="1146" spans="1:22" x14ac:dyDescent="0.2">
      <c r="A1146" s="25" t="s">
        <v>47</v>
      </c>
      <c r="B1146" s="11" t="s">
        <v>1103</v>
      </c>
      <c r="C1146" s="12"/>
      <c r="D1146" s="12"/>
      <c r="E1146" s="12"/>
      <c r="F1146" s="12"/>
      <c r="G1146" s="12"/>
      <c r="H1146" s="12"/>
      <c r="I1146" s="12"/>
      <c r="J1146" s="12"/>
      <c r="K1146" s="12"/>
      <c r="L1146" s="12"/>
      <c r="M1146" s="12"/>
      <c r="N1146" s="12"/>
      <c r="O1146" s="11"/>
      <c r="P1146" s="11"/>
      <c r="Q1146" s="11"/>
      <c r="R1146" s="11"/>
      <c r="S1146" s="11"/>
      <c r="T1146" s="11"/>
      <c r="U1146" s="11"/>
      <c r="V1146" s="21"/>
    </row>
    <row r="1147" spans="1:22" x14ac:dyDescent="0.2">
      <c r="A1147" s="27" t="s">
        <v>47</v>
      </c>
      <c r="B1147" s="13" t="s">
        <v>1104</v>
      </c>
      <c r="C1147" s="14">
        <v>25</v>
      </c>
      <c r="D1147" s="14">
        <v>24</v>
      </c>
      <c r="E1147" s="14">
        <v>25</v>
      </c>
      <c r="F1147" s="14">
        <v>26</v>
      </c>
      <c r="G1147" s="14">
        <v>27</v>
      </c>
      <c r="H1147" s="14"/>
      <c r="I1147" s="14"/>
      <c r="J1147" s="14"/>
      <c r="K1147" s="14">
        <v>33</v>
      </c>
      <c r="L1147" s="14">
        <v>33</v>
      </c>
      <c r="M1147" s="14">
        <v>33</v>
      </c>
      <c r="N1147" s="14"/>
      <c r="O1147" s="13" t="s">
        <v>1</v>
      </c>
      <c r="P1147" s="13" t="s">
        <v>1</v>
      </c>
      <c r="Q1147" s="13" t="s">
        <v>1</v>
      </c>
      <c r="R1147" s="13" t="s">
        <v>1</v>
      </c>
      <c r="S1147" s="13" t="s">
        <v>1</v>
      </c>
      <c r="T1147" s="13" t="s">
        <v>1</v>
      </c>
      <c r="U1147" s="13" t="s">
        <v>303</v>
      </c>
      <c r="V1147" s="22" t="s">
        <v>1</v>
      </c>
    </row>
    <row r="1148" spans="1:22" x14ac:dyDescent="0.2">
      <c r="A1148" s="25" t="s">
        <v>47</v>
      </c>
      <c r="B1148" s="11" t="s">
        <v>1105</v>
      </c>
      <c r="C1148" s="12">
        <v>31</v>
      </c>
      <c r="D1148" s="12">
        <v>30</v>
      </c>
      <c r="E1148" s="12">
        <v>30</v>
      </c>
      <c r="F1148" s="12">
        <v>29</v>
      </c>
      <c r="G1148" s="12">
        <v>29</v>
      </c>
      <c r="H1148" s="12">
        <v>28</v>
      </c>
      <c r="I1148" s="12">
        <v>27</v>
      </c>
      <c r="J1148" s="12">
        <v>28</v>
      </c>
      <c r="K1148" s="12">
        <v>30</v>
      </c>
      <c r="L1148" s="12">
        <v>30</v>
      </c>
      <c r="M1148" s="12">
        <v>30</v>
      </c>
      <c r="N1148" s="12"/>
      <c r="O1148" s="11" t="s">
        <v>1</v>
      </c>
      <c r="P1148" s="11" t="s">
        <v>1</v>
      </c>
      <c r="Q1148" s="11" t="s">
        <v>1</v>
      </c>
      <c r="R1148" s="11" t="s">
        <v>1</v>
      </c>
      <c r="S1148" s="11" t="s">
        <v>1</v>
      </c>
      <c r="T1148" s="11" t="s">
        <v>1</v>
      </c>
      <c r="U1148" s="11" t="s">
        <v>303</v>
      </c>
      <c r="V1148" s="21" t="s">
        <v>1</v>
      </c>
    </row>
    <row r="1149" spans="1:22" x14ac:dyDescent="0.2">
      <c r="A1149" s="27" t="s">
        <v>47</v>
      </c>
      <c r="B1149" s="13" t="s">
        <v>1106</v>
      </c>
      <c r="C1149" s="14"/>
      <c r="D1149" s="14"/>
      <c r="E1149" s="14">
        <v>14</v>
      </c>
      <c r="F1149" s="14"/>
      <c r="G1149" s="14"/>
      <c r="H1149" s="14"/>
      <c r="I1149" s="14"/>
      <c r="J1149" s="14"/>
      <c r="K1149" s="14"/>
      <c r="L1149" s="14"/>
      <c r="M1149" s="14"/>
      <c r="N1149" s="14"/>
      <c r="O1149" s="13" t="s">
        <v>1</v>
      </c>
      <c r="P1149" s="13" t="s">
        <v>1</v>
      </c>
      <c r="Q1149" s="13" t="s">
        <v>1</v>
      </c>
      <c r="R1149" s="13" t="s">
        <v>1</v>
      </c>
      <c r="S1149" s="13" t="s">
        <v>1</v>
      </c>
      <c r="T1149" s="13" t="s">
        <v>1</v>
      </c>
      <c r="U1149" s="13" t="s">
        <v>303</v>
      </c>
      <c r="V1149" s="22" t="s">
        <v>1</v>
      </c>
    </row>
    <row r="1150" spans="1:22" x14ac:dyDescent="0.2">
      <c r="A1150" s="25" t="s">
        <v>47</v>
      </c>
      <c r="B1150" s="11" t="s">
        <v>1107</v>
      </c>
      <c r="C1150" s="12"/>
      <c r="D1150" s="12"/>
      <c r="E1150" s="12"/>
      <c r="F1150" s="12"/>
      <c r="G1150" s="12"/>
      <c r="H1150" s="12"/>
      <c r="I1150" s="12"/>
      <c r="J1150" s="12"/>
      <c r="K1150" s="12"/>
      <c r="L1150" s="12"/>
      <c r="M1150" s="12"/>
      <c r="N1150" s="12"/>
      <c r="O1150" s="11"/>
      <c r="P1150" s="11"/>
      <c r="Q1150" s="11"/>
      <c r="R1150" s="11"/>
      <c r="S1150" s="11"/>
      <c r="T1150" s="11"/>
      <c r="U1150" s="11"/>
      <c r="V1150" s="21"/>
    </row>
    <row r="1151" spans="1:22" x14ac:dyDescent="0.2">
      <c r="A1151" s="27" t="s">
        <v>47</v>
      </c>
      <c r="B1151" s="13" t="s">
        <v>1108</v>
      </c>
      <c r="C1151" s="14">
        <v>21.651815360000001</v>
      </c>
      <c r="D1151" s="14">
        <v>16.540294400000001</v>
      </c>
      <c r="E1151" s="14">
        <v>19.593119250000001</v>
      </c>
      <c r="F1151" s="14">
        <v>18.46699109</v>
      </c>
      <c r="G1151" s="14">
        <v>15.31214218</v>
      </c>
      <c r="H1151" s="14">
        <v>15.73120804</v>
      </c>
      <c r="I1151" s="14">
        <v>12.90163424</v>
      </c>
      <c r="J1151" s="14">
        <v>11.76281408</v>
      </c>
      <c r="K1151" s="14">
        <v>11.345530180000001</v>
      </c>
      <c r="L1151" s="14">
        <v>13.61222864</v>
      </c>
      <c r="M1151" s="14">
        <v>16.776784620000001</v>
      </c>
      <c r="N1151" s="14"/>
      <c r="O1151" s="13" t="s">
        <v>1</v>
      </c>
      <c r="P1151" s="13" t="s">
        <v>1</v>
      </c>
      <c r="Q1151" s="13" t="s">
        <v>1</v>
      </c>
      <c r="R1151" s="13" t="s">
        <v>1</v>
      </c>
      <c r="S1151" s="13" t="s">
        <v>1</v>
      </c>
      <c r="T1151" s="13" t="s">
        <v>1</v>
      </c>
      <c r="U1151" s="13" t="s">
        <v>303</v>
      </c>
      <c r="V1151" s="22" t="s">
        <v>1</v>
      </c>
    </row>
    <row r="1152" spans="1:22" x14ac:dyDescent="0.2">
      <c r="A1152" s="25" t="s">
        <v>48</v>
      </c>
      <c r="B1152" s="11" t="s">
        <v>1109</v>
      </c>
      <c r="C1152" s="12">
        <v>84.057609999999997</v>
      </c>
      <c r="D1152" s="12">
        <v>68.653779999999998</v>
      </c>
      <c r="E1152" s="12"/>
      <c r="F1152" s="12"/>
      <c r="G1152" s="12"/>
      <c r="H1152" s="12"/>
      <c r="I1152" s="12"/>
      <c r="J1152" s="12"/>
      <c r="K1152" s="12"/>
      <c r="L1152" s="12"/>
      <c r="M1152" s="12"/>
      <c r="N1152" s="12"/>
      <c r="O1152" s="11" t="s">
        <v>1</v>
      </c>
      <c r="P1152" s="11" t="s">
        <v>1</v>
      </c>
      <c r="Q1152" s="11" t="s">
        <v>1</v>
      </c>
      <c r="R1152" s="11" t="s">
        <v>1</v>
      </c>
      <c r="S1152" s="11" t="s">
        <v>1</v>
      </c>
      <c r="T1152" s="11" t="s">
        <v>1</v>
      </c>
      <c r="U1152" s="11" t="s">
        <v>306</v>
      </c>
      <c r="V1152" s="21" t="s">
        <v>1</v>
      </c>
    </row>
    <row r="1153" spans="1:22" x14ac:dyDescent="0.2">
      <c r="A1153" s="27" t="s">
        <v>48</v>
      </c>
      <c r="B1153" s="13" t="s">
        <v>1110</v>
      </c>
      <c r="C1153" s="14"/>
      <c r="D1153" s="14">
        <v>66.352189999999993</v>
      </c>
      <c r="E1153" s="14"/>
      <c r="F1153" s="14"/>
      <c r="G1153" s="14"/>
      <c r="H1153" s="14"/>
      <c r="I1153" s="14"/>
      <c r="J1153" s="14"/>
      <c r="K1153" s="14"/>
      <c r="L1153" s="14"/>
      <c r="M1153" s="14"/>
      <c r="N1153" s="14"/>
      <c r="O1153" s="13" t="s">
        <v>1</v>
      </c>
      <c r="P1153" s="13" t="s">
        <v>1</v>
      </c>
      <c r="Q1153" s="13" t="s">
        <v>1</v>
      </c>
      <c r="R1153" s="13" t="s">
        <v>1</v>
      </c>
      <c r="S1153" s="13" t="s">
        <v>1</v>
      </c>
      <c r="T1153" s="13" t="s">
        <v>1</v>
      </c>
      <c r="U1153" s="13" t="s">
        <v>306</v>
      </c>
      <c r="V1153" s="22" t="s">
        <v>1</v>
      </c>
    </row>
    <row r="1154" spans="1:22" x14ac:dyDescent="0.2">
      <c r="A1154" s="25" t="s">
        <v>48</v>
      </c>
      <c r="B1154" s="11" t="s">
        <v>1092</v>
      </c>
      <c r="C1154" s="12"/>
      <c r="D1154" s="12"/>
      <c r="E1154" s="12"/>
      <c r="F1154" s="12"/>
      <c r="G1154" s="12"/>
      <c r="H1154" s="12"/>
      <c r="I1154" s="12"/>
      <c r="J1154" s="12"/>
      <c r="K1154" s="12"/>
      <c r="L1154" s="12"/>
      <c r="M1154" s="12"/>
      <c r="N1154" s="12"/>
      <c r="O1154" s="11"/>
      <c r="P1154" s="11"/>
      <c r="Q1154" s="11"/>
      <c r="R1154" s="11"/>
      <c r="S1154" s="11"/>
      <c r="T1154" s="11"/>
      <c r="U1154" s="11"/>
      <c r="V1154" s="21"/>
    </row>
    <row r="1155" spans="1:22" x14ac:dyDescent="0.2">
      <c r="A1155" s="27" t="s">
        <v>48</v>
      </c>
      <c r="B1155" s="13" t="s">
        <v>1093</v>
      </c>
      <c r="C1155" s="14"/>
      <c r="D1155" s="14"/>
      <c r="E1155" s="14">
        <v>0</v>
      </c>
      <c r="F1155" s="14">
        <v>0</v>
      </c>
      <c r="G1155" s="14"/>
      <c r="H1155" s="14"/>
      <c r="I1155" s="14"/>
      <c r="J1155" s="14"/>
      <c r="K1155" s="14"/>
      <c r="L1155" s="14"/>
      <c r="M1155" s="14"/>
      <c r="N1155" s="14"/>
      <c r="O1155" s="13" t="s">
        <v>1</v>
      </c>
      <c r="P1155" s="13" t="s">
        <v>1</v>
      </c>
      <c r="Q1155" s="13" t="s">
        <v>1</v>
      </c>
      <c r="R1155" s="13" t="s">
        <v>1</v>
      </c>
      <c r="S1155" s="13" t="s">
        <v>1</v>
      </c>
      <c r="T1155" s="13" t="s">
        <v>1</v>
      </c>
      <c r="U1155" s="13" t="s">
        <v>306</v>
      </c>
      <c r="V1155" s="22" t="s">
        <v>1</v>
      </c>
    </row>
    <row r="1156" spans="1:22" x14ac:dyDescent="0.2">
      <c r="A1156" s="25" t="s">
        <v>48</v>
      </c>
      <c r="B1156" s="11" t="s">
        <v>1094</v>
      </c>
      <c r="C1156" s="12"/>
      <c r="D1156" s="12"/>
      <c r="E1156" s="12"/>
      <c r="F1156" s="12"/>
      <c r="G1156" s="12"/>
      <c r="H1156" s="12"/>
      <c r="I1156" s="12"/>
      <c r="J1156" s="12"/>
      <c r="K1156" s="12"/>
      <c r="L1156" s="12"/>
      <c r="M1156" s="12"/>
      <c r="N1156" s="12"/>
      <c r="O1156" s="11"/>
      <c r="P1156" s="11"/>
      <c r="Q1156" s="11"/>
      <c r="R1156" s="11"/>
      <c r="S1156" s="11"/>
      <c r="T1156" s="11"/>
      <c r="U1156" s="11"/>
      <c r="V1156" s="21"/>
    </row>
    <row r="1157" spans="1:22" x14ac:dyDescent="0.2">
      <c r="A1157" s="27" t="s">
        <v>48</v>
      </c>
      <c r="B1157" s="13" t="s">
        <v>1095</v>
      </c>
      <c r="C1157" s="14"/>
      <c r="D1157" s="14"/>
      <c r="E1157" s="14"/>
      <c r="F1157" s="14"/>
      <c r="G1157" s="14"/>
      <c r="H1157" s="14"/>
      <c r="I1157" s="14"/>
      <c r="J1157" s="14"/>
      <c r="K1157" s="14"/>
      <c r="L1157" s="14"/>
      <c r="M1157" s="14"/>
      <c r="N1157" s="14"/>
      <c r="O1157" s="13"/>
      <c r="P1157" s="13"/>
      <c r="Q1157" s="13"/>
      <c r="R1157" s="13"/>
      <c r="S1157" s="13"/>
      <c r="T1157" s="13"/>
      <c r="U1157" s="13"/>
      <c r="V1157" s="22"/>
    </row>
    <row r="1158" spans="1:22" x14ac:dyDescent="0.2">
      <c r="A1158" s="25" t="s">
        <v>48</v>
      </c>
      <c r="B1158" s="11" t="s">
        <v>1088</v>
      </c>
      <c r="C1158" s="12"/>
      <c r="D1158" s="12">
        <v>22.308800000000002</v>
      </c>
      <c r="E1158" s="12"/>
      <c r="F1158" s="12"/>
      <c r="G1158" s="12"/>
      <c r="H1158" s="12"/>
      <c r="I1158" s="12"/>
      <c r="J1158" s="12"/>
      <c r="K1158" s="12"/>
      <c r="L1158" s="12"/>
      <c r="M1158" s="12"/>
      <c r="N1158" s="12"/>
      <c r="O1158" s="11" t="s">
        <v>1</v>
      </c>
      <c r="P1158" s="11" t="s">
        <v>1</v>
      </c>
      <c r="Q1158" s="11" t="s">
        <v>1</v>
      </c>
      <c r="R1158" s="11" t="s">
        <v>1</v>
      </c>
      <c r="S1158" s="11" t="s">
        <v>1</v>
      </c>
      <c r="T1158" s="11" t="s">
        <v>1</v>
      </c>
      <c r="U1158" s="11" t="s">
        <v>306</v>
      </c>
      <c r="V1158" s="21" t="s">
        <v>1</v>
      </c>
    </row>
    <row r="1159" spans="1:22" x14ac:dyDescent="0.2">
      <c r="A1159" s="27" t="s">
        <v>48</v>
      </c>
      <c r="B1159" s="13" t="s">
        <v>1089</v>
      </c>
      <c r="C1159" s="14">
        <v>6.1900000000000002E-3</v>
      </c>
      <c r="D1159" s="14">
        <v>0</v>
      </c>
      <c r="E1159" s="14">
        <v>0</v>
      </c>
      <c r="F1159" s="14">
        <v>0</v>
      </c>
      <c r="G1159" s="14"/>
      <c r="H1159" s="14"/>
      <c r="I1159" s="14"/>
      <c r="J1159" s="14"/>
      <c r="K1159" s="14"/>
      <c r="L1159" s="14"/>
      <c r="M1159" s="14"/>
      <c r="N1159" s="14"/>
      <c r="O1159" s="13" t="s">
        <v>1</v>
      </c>
      <c r="P1159" s="13" t="s">
        <v>1</v>
      </c>
      <c r="Q1159" s="13" t="s">
        <v>1</v>
      </c>
      <c r="R1159" s="13" t="s">
        <v>1</v>
      </c>
      <c r="S1159" s="13" t="s">
        <v>1</v>
      </c>
      <c r="T1159" s="13" t="s">
        <v>1</v>
      </c>
      <c r="U1159" s="13" t="s">
        <v>306</v>
      </c>
      <c r="V1159" s="22" t="s">
        <v>1</v>
      </c>
    </row>
    <row r="1160" spans="1:22" x14ac:dyDescent="0.2">
      <c r="A1160" s="25" t="s">
        <v>48</v>
      </c>
      <c r="B1160" s="11" t="s">
        <v>1090</v>
      </c>
      <c r="C1160" s="12">
        <v>35.533070000000002</v>
      </c>
      <c r="D1160" s="12">
        <v>37.725439999999999</v>
      </c>
      <c r="E1160" s="12"/>
      <c r="F1160" s="12"/>
      <c r="G1160" s="12"/>
      <c r="H1160" s="12"/>
      <c r="I1160" s="12"/>
      <c r="J1160" s="12"/>
      <c r="K1160" s="12"/>
      <c r="L1160" s="12"/>
      <c r="M1160" s="12"/>
      <c r="N1160" s="12"/>
      <c r="O1160" s="11" t="s">
        <v>1</v>
      </c>
      <c r="P1160" s="11" t="s">
        <v>1</v>
      </c>
      <c r="Q1160" s="11" t="s">
        <v>1</v>
      </c>
      <c r="R1160" s="11" t="s">
        <v>1</v>
      </c>
      <c r="S1160" s="11" t="s">
        <v>1</v>
      </c>
      <c r="T1160" s="11" t="s">
        <v>1</v>
      </c>
      <c r="U1160" s="11" t="s">
        <v>306</v>
      </c>
      <c r="V1160" s="21" t="s">
        <v>1</v>
      </c>
    </row>
    <row r="1161" spans="1:22" x14ac:dyDescent="0.2">
      <c r="A1161" s="27" t="s">
        <v>48</v>
      </c>
      <c r="B1161" s="13" t="s">
        <v>1091</v>
      </c>
      <c r="C1161" s="14">
        <v>43.07103</v>
      </c>
      <c r="D1161" s="14">
        <v>41.92745</v>
      </c>
      <c r="E1161" s="14"/>
      <c r="F1161" s="14"/>
      <c r="G1161" s="14"/>
      <c r="H1161" s="14"/>
      <c r="I1161" s="14"/>
      <c r="J1161" s="14"/>
      <c r="K1161" s="14"/>
      <c r="L1161" s="14"/>
      <c r="M1161" s="14"/>
      <c r="N1161" s="14"/>
      <c r="O1161" s="13" t="s">
        <v>1</v>
      </c>
      <c r="P1161" s="13" t="s">
        <v>1</v>
      </c>
      <c r="Q1161" s="13" t="s">
        <v>1</v>
      </c>
      <c r="R1161" s="13" t="s">
        <v>1</v>
      </c>
      <c r="S1161" s="13" t="s">
        <v>1</v>
      </c>
      <c r="T1161" s="13" t="s">
        <v>1</v>
      </c>
      <c r="U1161" s="13" t="s">
        <v>306</v>
      </c>
      <c r="V1161" s="22" t="s">
        <v>1</v>
      </c>
    </row>
    <row r="1162" spans="1:22" x14ac:dyDescent="0.2">
      <c r="A1162" s="25" t="s">
        <v>48</v>
      </c>
      <c r="B1162" s="11" t="s">
        <v>1096</v>
      </c>
      <c r="C1162" s="12"/>
      <c r="D1162" s="12">
        <v>19.618649999999999</v>
      </c>
      <c r="E1162" s="12"/>
      <c r="F1162" s="12"/>
      <c r="G1162" s="12"/>
      <c r="H1162" s="12"/>
      <c r="I1162" s="12"/>
      <c r="J1162" s="12"/>
      <c r="K1162" s="12"/>
      <c r="L1162" s="12"/>
      <c r="M1162" s="12"/>
      <c r="N1162" s="12"/>
      <c r="O1162" s="11" t="s">
        <v>1</v>
      </c>
      <c r="P1162" s="11" t="s">
        <v>1</v>
      </c>
      <c r="Q1162" s="11" t="s">
        <v>1</v>
      </c>
      <c r="R1162" s="11" t="s">
        <v>1</v>
      </c>
      <c r="S1162" s="11" t="s">
        <v>1</v>
      </c>
      <c r="T1162" s="11" t="s">
        <v>1</v>
      </c>
      <c r="U1162" s="11" t="s">
        <v>306</v>
      </c>
      <c r="V1162" s="21" t="s">
        <v>1</v>
      </c>
    </row>
    <row r="1163" spans="1:22" x14ac:dyDescent="0.2">
      <c r="A1163" s="27" t="s">
        <v>48</v>
      </c>
      <c r="B1163" s="13" t="s">
        <v>293</v>
      </c>
      <c r="C1163" s="14"/>
      <c r="D1163" s="14"/>
      <c r="E1163" s="14"/>
      <c r="F1163" s="14"/>
      <c r="G1163" s="14"/>
      <c r="H1163" s="14"/>
      <c r="I1163" s="14"/>
      <c r="J1163" s="14"/>
      <c r="K1163" s="14"/>
      <c r="L1163" s="14"/>
      <c r="M1163" s="14"/>
      <c r="N1163" s="14"/>
      <c r="O1163" s="13" t="s">
        <v>1</v>
      </c>
      <c r="P1163" s="13" t="s">
        <v>1</v>
      </c>
      <c r="Q1163" s="13" t="s">
        <v>1</v>
      </c>
      <c r="R1163" s="13" t="s">
        <v>1</v>
      </c>
      <c r="S1163" s="13" t="s">
        <v>1</v>
      </c>
      <c r="T1163" s="13" t="s">
        <v>1</v>
      </c>
      <c r="U1163" s="13" t="s">
        <v>306</v>
      </c>
      <c r="V1163" s="22" t="s">
        <v>1</v>
      </c>
    </row>
    <row r="1164" spans="1:22" x14ac:dyDescent="0.2">
      <c r="A1164" s="25" t="s">
        <v>48</v>
      </c>
      <c r="B1164" s="11" t="s">
        <v>308</v>
      </c>
      <c r="C1164" s="12"/>
      <c r="D1164" s="12">
        <v>40.218000000000004</v>
      </c>
      <c r="E1164" s="12">
        <v>40.606999999999999</v>
      </c>
      <c r="F1164" s="12">
        <v>55.529000000000003</v>
      </c>
      <c r="G1164" s="12">
        <v>32.176000000000002</v>
      </c>
      <c r="H1164" s="12">
        <v>47.453000000000003</v>
      </c>
      <c r="I1164" s="12">
        <v>13.28</v>
      </c>
      <c r="J1164" s="12">
        <v>31.8</v>
      </c>
      <c r="K1164" s="12">
        <v>30.265999999999998</v>
      </c>
      <c r="L1164" s="12">
        <v>18.484999999999999</v>
      </c>
      <c r="M1164" s="12">
        <v>17.643999999999998</v>
      </c>
      <c r="N1164" s="12"/>
      <c r="O1164" s="11" t="s">
        <v>1</v>
      </c>
      <c r="P1164" s="11" t="s">
        <v>1</v>
      </c>
      <c r="Q1164" s="11" t="s">
        <v>1</v>
      </c>
      <c r="R1164" s="11" t="s">
        <v>1</v>
      </c>
      <c r="S1164" s="11" t="s">
        <v>1</v>
      </c>
      <c r="T1164" s="11" t="s">
        <v>1</v>
      </c>
      <c r="U1164" s="11" t="s">
        <v>306</v>
      </c>
      <c r="V1164" s="21" t="s">
        <v>1</v>
      </c>
    </row>
    <row r="1165" spans="1:22" x14ac:dyDescent="0.2">
      <c r="A1165" s="27" t="s">
        <v>48</v>
      </c>
      <c r="B1165" s="13" t="s">
        <v>1102</v>
      </c>
      <c r="C1165" s="14">
        <v>78.610299999999995</v>
      </c>
      <c r="D1165" s="14">
        <v>79.652889999999999</v>
      </c>
      <c r="E1165" s="14"/>
      <c r="F1165" s="14"/>
      <c r="G1165" s="14"/>
      <c r="H1165" s="14"/>
      <c r="I1165" s="14"/>
      <c r="J1165" s="14"/>
      <c r="K1165" s="14"/>
      <c r="L1165" s="14"/>
      <c r="M1165" s="14"/>
      <c r="N1165" s="14"/>
      <c r="O1165" s="13" t="s">
        <v>1</v>
      </c>
      <c r="P1165" s="13" t="s">
        <v>1</v>
      </c>
      <c r="Q1165" s="13" t="s">
        <v>1</v>
      </c>
      <c r="R1165" s="13" t="s">
        <v>1</v>
      </c>
      <c r="S1165" s="13" t="s">
        <v>1</v>
      </c>
      <c r="T1165" s="13" t="s">
        <v>1</v>
      </c>
      <c r="U1165" s="13" t="s">
        <v>306</v>
      </c>
      <c r="V1165" s="22" t="s">
        <v>1</v>
      </c>
    </row>
    <row r="1166" spans="1:22" x14ac:dyDescent="0.2">
      <c r="A1166" s="25" t="s">
        <v>48</v>
      </c>
      <c r="B1166" s="11" t="s">
        <v>1097</v>
      </c>
      <c r="C1166" s="12"/>
      <c r="D1166" s="12"/>
      <c r="E1166" s="12"/>
      <c r="F1166" s="12"/>
      <c r="G1166" s="12"/>
      <c r="H1166" s="12"/>
      <c r="I1166" s="12"/>
      <c r="J1166" s="12"/>
      <c r="K1166" s="12"/>
      <c r="L1166" s="12">
        <v>10</v>
      </c>
      <c r="M1166" s="12">
        <v>11</v>
      </c>
      <c r="N1166" s="12"/>
      <c r="O1166" s="11" t="s">
        <v>1</v>
      </c>
      <c r="P1166" s="11" t="s">
        <v>1</v>
      </c>
      <c r="Q1166" s="11" t="s">
        <v>1</v>
      </c>
      <c r="R1166" s="11" t="s">
        <v>1</v>
      </c>
      <c r="S1166" s="11" t="s">
        <v>1</v>
      </c>
      <c r="T1166" s="11" t="s">
        <v>1</v>
      </c>
      <c r="U1166" s="11" t="s">
        <v>306</v>
      </c>
      <c r="V1166" s="21" t="s">
        <v>1</v>
      </c>
    </row>
    <row r="1167" spans="1:22" x14ac:dyDescent="0.2">
      <c r="A1167" s="27" t="s">
        <v>48</v>
      </c>
      <c r="B1167" s="13" t="s">
        <v>1098</v>
      </c>
      <c r="C1167" s="14">
        <v>95</v>
      </c>
      <c r="D1167" s="14">
        <v>90</v>
      </c>
      <c r="E1167" s="14">
        <v>92</v>
      </c>
      <c r="F1167" s="14"/>
      <c r="G1167" s="14">
        <v>90</v>
      </c>
      <c r="H1167" s="14">
        <v>91</v>
      </c>
      <c r="I1167" s="14">
        <v>91</v>
      </c>
      <c r="J1167" s="14">
        <v>90</v>
      </c>
      <c r="K1167" s="14">
        <v>88</v>
      </c>
      <c r="L1167" s="14">
        <v>88</v>
      </c>
      <c r="M1167" s="14">
        <v>87</v>
      </c>
      <c r="N1167" s="14"/>
      <c r="O1167" s="13" t="s">
        <v>1</v>
      </c>
      <c r="P1167" s="13" t="s">
        <v>1</v>
      </c>
      <c r="Q1167" s="13" t="s">
        <v>1</v>
      </c>
      <c r="R1167" s="13" t="s">
        <v>1</v>
      </c>
      <c r="S1167" s="13" t="s">
        <v>1</v>
      </c>
      <c r="T1167" s="13" t="s">
        <v>1</v>
      </c>
      <c r="U1167" s="13" t="s">
        <v>306</v>
      </c>
      <c r="V1167" s="22" t="s">
        <v>1</v>
      </c>
    </row>
    <row r="1168" spans="1:22" x14ac:dyDescent="0.2">
      <c r="A1168" s="25" t="s">
        <v>48</v>
      </c>
      <c r="B1168" s="11" t="s">
        <v>1099</v>
      </c>
      <c r="C1168" s="12">
        <v>9</v>
      </c>
      <c r="D1168" s="12">
        <v>10</v>
      </c>
      <c r="E1168" s="12">
        <v>11</v>
      </c>
      <c r="F1168" s="12">
        <v>12</v>
      </c>
      <c r="G1168" s="12">
        <v>13</v>
      </c>
      <c r="H1168" s="12">
        <v>14</v>
      </c>
      <c r="I1168" s="12">
        <v>14</v>
      </c>
      <c r="J1168" s="12">
        <v>15</v>
      </c>
      <c r="K1168" s="12">
        <v>16</v>
      </c>
      <c r="L1168" s="12">
        <v>17</v>
      </c>
      <c r="M1168" s="12">
        <v>17</v>
      </c>
      <c r="N1168" s="12"/>
      <c r="O1168" s="11" t="s">
        <v>1</v>
      </c>
      <c r="P1168" s="11" t="s">
        <v>1</v>
      </c>
      <c r="Q1168" s="11" t="s">
        <v>1</v>
      </c>
      <c r="R1168" s="11" t="s">
        <v>1</v>
      </c>
      <c r="S1168" s="11" t="s">
        <v>1</v>
      </c>
      <c r="T1168" s="11" t="s">
        <v>1</v>
      </c>
      <c r="U1168" s="11" t="s">
        <v>306</v>
      </c>
      <c r="V1168" s="21" t="s">
        <v>1</v>
      </c>
    </row>
    <row r="1169" spans="1:22" x14ac:dyDescent="0.2">
      <c r="A1169" s="27" t="s">
        <v>48</v>
      </c>
      <c r="B1169" s="13" t="s">
        <v>1100</v>
      </c>
      <c r="C1169" s="14"/>
      <c r="D1169" s="14"/>
      <c r="E1169" s="14"/>
      <c r="F1169" s="14"/>
      <c r="G1169" s="14"/>
      <c r="H1169" s="14"/>
      <c r="I1169" s="14"/>
      <c r="J1169" s="14"/>
      <c r="K1169" s="14"/>
      <c r="L1169" s="14">
        <v>10</v>
      </c>
      <c r="M1169" s="14">
        <v>10</v>
      </c>
      <c r="N1169" s="14"/>
      <c r="O1169" s="13" t="s">
        <v>1</v>
      </c>
      <c r="P1169" s="13" t="s">
        <v>1</v>
      </c>
      <c r="Q1169" s="13" t="s">
        <v>1</v>
      </c>
      <c r="R1169" s="13" t="s">
        <v>1</v>
      </c>
      <c r="S1169" s="13" t="s">
        <v>1</v>
      </c>
      <c r="T1169" s="13" t="s">
        <v>1</v>
      </c>
      <c r="U1169" s="13" t="s">
        <v>306</v>
      </c>
      <c r="V1169" s="22" t="s">
        <v>1</v>
      </c>
    </row>
    <row r="1170" spans="1:22" x14ac:dyDescent="0.2">
      <c r="A1170" s="25" t="s">
        <v>48</v>
      </c>
      <c r="B1170" s="11" t="s">
        <v>1101</v>
      </c>
      <c r="C1170" s="12"/>
      <c r="D1170" s="12"/>
      <c r="E1170" s="12"/>
      <c r="F1170" s="12"/>
      <c r="G1170" s="12"/>
      <c r="H1170" s="12"/>
      <c r="I1170" s="12"/>
      <c r="J1170" s="12"/>
      <c r="K1170" s="12"/>
      <c r="L1170" s="12">
        <v>10</v>
      </c>
      <c r="M1170" s="12">
        <v>10</v>
      </c>
      <c r="N1170" s="12"/>
      <c r="O1170" s="11" t="s">
        <v>1</v>
      </c>
      <c r="P1170" s="11" t="s">
        <v>1</v>
      </c>
      <c r="Q1170" s="11" t="s">
        <v>1</v>
      </c>
      <c r="R1170" s="11" t="s">
        <v>1</v>
      </c>
      <c r="S1170" s="11" t="s">
        <v>1</v>
      </c>
      <c r="T1170" s="11" t="s">
        <v>1</v>
      </c>
      <c r="U1170" s="11" t="s">
        <v>306</v>
      </c>
      <c r="V1170" s="21" t="s">
        <v>1</v>
      </c>
    </row>
    <row r="1171" spans="1:22" x14ac:dyDescent="0.2">
      <c r="A1171" s="27" t="s">
        <v>48</v>
      </c>
      <c r="B1171" s="13" t="s">
        <v>1103</v>
      </c>
      <c r="C1171" s="14"/>
      <c r="D1171" s="14"/>
      <c r="E1171" s="14"/>
      <c r="F1171" s="14"/>
      <c r="G1171" s="14"/>
      <c r="H1171" s="14"/>
      <c r="I1171" s="14"/>
      <c r="J1171" s="14"/>
      <c r="K1171" s="14"/>
      <c r="L1171" s="14">
        <v>24</v>
      </c>
      <c r="M1171" s="14">
        <v>23</v>
      </c>
      <c r="N1171" s="14"/>
      <c r="O1171" s="13" t="s">
        <v>1</v>
      </c>
      <c r="P1171" s="13" t="s">
        <v>1</v>
      </c>
      <c r="Q1171" s="13" t="s">
        <v>1</v>
      </c>
      <c r="R1171" s="13" t="s">
        <v>1</v>
      </c>
      <c r="S1171" s="13" t="s">
        <v>1</v>
      </c>
      <c r="T1171" s="13" t="s">
        <v>1</v>
      </c>
      <c r="U1171" s="13" t="s">
        <v>306</v>
      </c>
      <c r="V1171" s="22" t="s">
        <v>1</v>
      </c>
    </row>
    <row r="1172" spans="1:22" x14ac:dyDescent="0.2">
      <c r="A1172" s="25" t="s">
        <v>48</v>
      </c>
      <c r="B1172" s="11" t="s">
        <v>1104</v>
      </c>
      <c r="C1172" s="12">
        <v>18</v>
      </c>
      <c r="D1172" s="12">
        <v>22</v>
      </c>
      <c r="E1172" s="12">
        <v>19</v>
      </c>
      <c r="F1172" s="12"/>
      <c r="G1172" s="12">
        <v>18</v>
      </c>
      <c r="H1172" s="12"/>
      <c r="I1172" s="12"/>
      <c r="J1172" s="12"/>
      <c r="K1172" s="12"/>
      <c r="L1172" s="12"/>
      <c r="M1172" s="12"/>
      <c r="N1172" s="12"/>
      <c r="O1172" s="11" t="s">
        <v>1</v>
      </c>
      <c r="P1172" s="11" t="s">
        <v>1</v>
      </c>
      <c r="Q1172" s="11" t="s">
        <v>1</v>
      </c>
      <c r="R1172" s="11" t="s">
        <v>1</v>
      </c>
      <c r="S1172" s="11" t="s">
        <v>1</v>
      </c>
      <c r="T1172" s="11" t="s">
        <v>1</v>
      </c>
      <c r="U1172" s="11" t="s">
        <v>306</v>
      </c>
      <c r="V1172" s="21" t="s">
        <v>1</v>
      </c>
    </row>
    <row r="1173" spans="1:22" x14ac:dyDescent="0.2">
      <c r="A1173" s="27" t="s">
        <v>48</v>
      </c>
      <c r="B1173" s="13" t="s">
        <v>1105</v>
      </c>
      <c r="C1173" s="14">
        <v>27</v>
      </c>
      <c r="D1173" s="14">
        <v>27</v>
      </c>
      <c r="E1173" s="14">
        <v>26</v>
      </c>
      <c r="F1173" s="14">
        <v>26</v>
      </c>
      <c r="G1173" s="14">
        <v>26</v>
      </c>
      <c r="H1173" s="14">
        <v>26</v>
      </c>
      <c r="I1173" s="14">
        <v>26</v>
      </c>
      <c r="J1173" s="14">
        <v>26</v>
      </c>
      <c r="K1173" s="14">
        <v>27</v>
      </c>
      <c r="L1173" s="14">
        <v>28</v>
      </c>
      <c r="M1173" s="14">
        <v>27</v>
      </c>
      <c r="N1173" s="14"/>
      <c r="O1173" s="13" t="s">
        <v>1</v>
      </c>
      <c r="P1173" s="13" t="s">
        <v>1</v>
      </c>
      <c r="Q1173" s="13" t="s">
        <v>1</v>
      </c>
      <c r="R1173" s="13" t="s">
        <v>1</v>
      </c>
      <c r="S1173" s="13" t="s">
        <v>1</v>
      </c>
      <c r="T1173" s="13" t="s">
        <v>1</v>
      </c>
      <c r="U1173" s="13" t="s">
        <v>306</v>
      </c>
      <c r="V1173" s="22" t="s">
        <v>1</v>
      </c>
    </row>
    <row r="1174" spans="1:22" x14ac:dyDescent="0.2">
      <c r="A1174" s="25" t="s">
        <v>48</v>
      </c>
      <c r="B1174" s="11" t="s">
        <v>1106</v>
      </c>
      <c r="C1174" s="12"/>
      <c r="D1174" s="12"/>
      <c r="E1174" s="12"/>
      <c r="F1174" s="12"/>
      <c r="G1174" s="12"/>
      <c r="H1174" s="12"/>
      <c r="I1174" s="12"/>
      <c r="J1174" s="12"/>
      <c r="K1174" s="12"/>
      <c r="L1174" s="12">
        <v>20</v>
      </c>
      <c r="M1174" s="12">
        <v>19</v>
      </c>
      <c r="N1174" s="12"/>
      <c r="O1174" s="11" t="s">
        <v>1</v>
      </c>
      <c r="P1174" s="11" t="s">
        <v>1</v>
      </c>
      <c r="Q1174" s="11" t="s">
        <v>1</v>
      </c>
      <c r="R1174" s="11" t="s">
        <v>1</v>
      </c>
      <c r="S1174" s="11" t="s">
        <v>1</v>
      </c>
      <c r="T1174" s="11" t="s">
        <v>1</v>
      </c>
      <c r="U1174" s="11" t="s">
        <v>306</v>
      </c>
      <c r="V1174" s="21" t="s">
        <v>1</v>
      </c>
    </row>
    <row r="1175" spans="1:22" x14ac:dyDescent="0.2">
      <c r="A1175" s="27" t="s">
        <v>48</v>
      </c>
      <c r="B1175" s="13" t="s">
        <v>1107</v>
      </c>
      <c r="C1175" s="14">
        <v>18</v>
      </c>
      <c r="D1175" s="14">
        <v>18</v>
      </c>
      <c r="E1175" s="14"/>
      <c r="F1175" s="14"/>
      <c r="G1175" s="14"/>
      <c r="H1175" s="14"/>
      <c r="I1175" s="14"/>
      <c r="J1175" s="14"/>
      <c r="K1175" s="14"/>
      <c r="L1175" s="14">
        <v>16</v>
      </c>
      <c r="M1175" s="14">
        <v>16</v>
      </c>
      <c r="N1175" s="14"/>
      <c r="O1175" s="13" t="s">
        <v>1</v>
      </c>
      <c r="P1175" s="13" t="s">
        <v>1</v>
      </c>
      <c r="Q1175" s="13" t="s">
        <v>1</v>
      </c>
      <c r="R1175" s="13" t="s">
        <v>1</v>
      </c>
      <c r="S1175" s="13" t="s">
        <v>1</v>
      </c>
      <c r="T1175" s="13" t="s">
        <v>1</v>
      </c>
      <c r="U1175" s="13" t="s">
        <v>306</v>
      </c>
      <c r="V1175" s="22" t="s">
        <v>1</v>
      </c>
    </row>
    <row r="1176" spans="1:22" x14ac:dyDescent="0.2">
      <c r="A1176" s="25" t="s">
        <v>48</v>
      </c>
      <c r="B1176" s="11" t="s">
        <v>1108</v>
      </c>
      <c r="C1176" s="12">
        <v>26.492625579999999</v>
      </c>
      <c r="D1176" s="12">
        <v>23.456303980000001</v>
      </c>
      <c r="E1176" s="12">
        <v>22.81923338</v>
      </c>
      <c r="F1176" s="12">
        <v>23.296756139999999</v>
      </c>
      <c r="G1176" s="12">
        <v>23.903640370000002</v>
      </c>
      <c r="H1176" s="12">
        <v>22.349089360000001</v>
      </c>
      <c r="I1176" s="12">
        <v>22.026951109999999</v>
      </c>
      <c r="J1176" s="12">
        <v>21.211498989999999</v>
      </c>
      <c r="K1176" s="12">
        <v>21.455887010000001</v>
      </c>
      <c r="L1176" s="12">
        <v>21.74908671</v>
      </c>
      <c r="M1176" s="12">
        <v>21.906614480000002</v>
      </c>
      <c r="N1176" s="12"/>
      <c r="O1176" s="11" t="s">
        <v>1</v>
      </c>
      <c r="P1176" s="11" t="s">
        <v>1</v>
      </c>
      <c r="Q1176" s="11" t="s">
        <v>1</v>
      </c>
      <c r="R1176" s="11" t="s">
        <v>1</v>
      </c>
      <c r="S1176" s="11" t="s">
        <v>1</v>
      </c>
      <c r="T1176" s="11" t="s">
        <v>1</v>
      </c>
      <c r="U1176" s="11" t="s">
        <v>306</v>
      </c>
      <c r="V1176" s="21" t="s">
        <v>1</v>
      </c>
    </row>
    <row r="1177" spans="1:22" x14ac:dyDescent="0.2">
      <c r="A1177" s="27" t="s">
        <v>49</v>
      </c>
      <c r="B1177" s="13" t="s">
        <v>1109</v>
      </c>
      <c r="C1177" s="14"/>
      <c r="D1177" s="14"/>
      <c r="E1177" s="14"/>
      <c r="F1177" s="14"/>
      <c r="G1177" s="14">
        <v>52.994680000000002</v>
      </c>
      <c r="H1177" s="14"/>
      <c r="I1177" s="14"/>
      <c r="J1177" s="14"/>
      <c r="K1177" s="14"/>
      <c r="L1177" s="14"/>
      <c r="M1177" s="14"/>
      <c r="N1177" s="14"/>
      <c r="O1177" s="13" t="s">
        <v>1</v>
      </c>
      <c r="P1177" s="13" t="s">
        <v>1</v>
      </c>
      <c r="Q1177" s="13" t="s">
        <v>1</v>
      </c>
      <c r="R1177" s="13" t="s">
        <v>1</v>
      </c>
      <c r="S1177" s="13" t="s">
        <v>1</v>
      </c>
      <c r="T1177" s="13" t="s">
        <v>1</v>
      </c>
      <c r="U1177" s="13" t="s">
        <v>294</v>
      </c>
      <c r="V1177" s="22" t="s">
        <v>1</v>
      </c>
    </row>
    <row r="1178" spans="1:22" x14ac:dyDescent="0.2">
      <c r="A1178" s="25" t="s">
        <v>49</v>
      </c>
      <c r="B1178" s="11" t="s">
        <v>1110</v>
      </c>
      <c r="C1178" s="12"/>
      <c r="D1178" s="12"/>
      <c r="E1178" s="12"/>
      <c r="F1178" s="12"/>
      <c r="G1178" s="12">
        <v>52.994680000000002</v>
      </c>
      <c r="H1178" s="12">
        <v>52.994680000000002</v>
      </c>
      <c r="I1178" s="12"/>
      <c r="J1178" s="12"/>
      <c r="K1178" s="12"/>
      <c r="L1178" s="12"/>
      <c r="M1178" s="12"/>
      <c r="N1178" s="12"/>
      <c r="O1178" s="11" t="s">
        <v>1</v>
      </c>
      <c r="P1178" s="11" t="s">
        <v>1</v>
      </c>
      <c r="Q1178" s="11" t="s">
        <v>1</v>
      </c>
      <c r="R1178" s="11" t="s">
        <v>1</v>
      </c>
      <c r="S1178" s="11" t="s">
        <v>1</v>
      </c>
      <c r="T1178" s="11" t="s">
        <v>1</v>
      </c>
      <c r="U1178" s="11" t="s">
        <v>294</v>
      </c>
      <c r="V1178" s="21" t="s">
        <v>1</v>
      </c>
    </row>
    <row r="1179" spans="1:22" x14ac:dyDescent="0.2">
      <c r="A1179" s="27" t="s">
        <v>49</v>
      </c>
      <c r="B1179" s="13" t="s">
        <v>1092</v>
      </c>
      <c r="C1179" s="14"/>
      <c r="D1179" s="14"/>
      <c r="E1179" s="14"/>
      <c r="F1179" s="14"/>
      <c r="G1179" s="14">
        <v>18.123249999999999</v>
      </c>
      <c r="H1179" s="14">
        <v>18.92191</v>
      </c>
      <c r="I1179" s="14"/>
      <c r="J1179" s="14"/>
      <c r="K1179" s="14"/>
      <c r="L1179" s="14"/>
      <c r="M1179" s="14"/>
      <c r="N1179" s="14"/>
      <c r="O1179" s="13" t="s">
        <v>1</v>
      </c>
      <c r="P1179" s="13" t="s">
        <v>1</v>
      </c>
      <c r="Q1179" s="13" t="s">
        <v>1</v>
      </c>
      <c r="R1179" s="13" t="s">
        <v>1</v>
      </c>
      <c r="S1179" s="13" t="s">
        <v>1</v>
      </c>
      <c r="T1179" s="13" t="s">
        <v>1</v>
      </c>
      <c r="U1179" s="13" t="s">
        <v>294</v>
      </c>
      <c r="V1179" s="22" t="s">
        <v>1</v>
      </c>
    </row>
    <row r="1180" spans="1:22" x14ac:dyDescent="0.2">
      <c r="A1180" s="25" t="s">
        <v>49</v>
      </c>
      <c r="B1180" s="11" t="s">
        <v>1093</v>
      </c>
      <c r="C1180" s="12"/>
      <c r="D1180" s="12"/>
      <c r="E1180" s="12"/>
      <c r="F1180" s="12"/>
      <c r="G1180" s="12"/>
      <c r="H1180" s="12"/>
      <c r="I1180" s="12"/>
      <c r="J1180" s="12"/>
      <c r="K1180" s="12"/>
      <c r="L1180" s="12"/>
      <c r="M1180" s="12"/>
      <c r="N1180" s="12"/>
      <c r="O1180" s="11"/>
      <c r="P1180" s="11"/>
      <c r="Q1180" s="11"/>
      <c r="R1180" s="11"/>
      <c r="S1180" s="11"/>
      <c r="T1180" s="11"/>
      <c r="U1180" s="11"/>
      <c r="V1180" s="21"/>
    </row>
    <row r="1181" spans="1:22" x14ac:dyDescent="0.2">
      <c r="A1181" s="27" t="s">
        <v>49</v>
      </c>
      <c r="B1181" s="13" t="s">
        <v>1094</v>
      </c>
      <c r="C1181" s="14"/>
      <c r="D1181" s="14"/>
      <c r="E1181" s="14"/>
      <c r="F1181" s="14"/>
      <c r="G1181" s="14">
        <v>51.929009999999998</v>
      </c>
      <c r="H1181" s="14">
        <v>49.246639999999999</v>
      </c>
      <c r="I1181" s="14"/>
      <c r="J1181" s="14"/>
      <c r="K1181" s="14"/>
      <c r="L1181" s="14"/>
      <c r="M1181" s="14"/>
      <c r="N1181" s="14"/>
      <c r="O1181" s="13" t="s">
        <v>1</v>
      </c>
      <c r="P1181" s="13" t="s">
        <v>1</v>
      </c>
      <c r="Q1181" s="13" t="s">
        <v>1</v>
      </c>
      <c r="R1181" s="13" t="s">
        <v>1</v>
      </c>
      <c r="S1181" s="13" t="s">
        <v>1</v>
      </c>
      <c r="T1181" s="13" t="s">
        <v>1</v>
      </c>
      <c r="U1181" s="13" t="s">
        <v>294</v>
      </c>
      <c r="V1181" s="22" t="s">
        <v>1</v>
      </c>
    </row>
    <row r="1182" spans="1:22" x14ac:dyDescent="0.2">
      <c r="A1182" s="25" t="s">
        <v>49</v>
      </c>
      <c r="B1182" s="11" t="s">
        <v>1095</v>
      </c>
      <c r="C1182" s="12"/>
      <c r="D1182" s="12"/>
      <c r="E1182" s="12"/>
      <c r="F1182" s="12"/>
      <c r="G1182" s="12">
        <v>29.431840000000001</v>
      </c>
      <c r="H1182" s="12">
        <v>30.603950000000001</v>
      </c>
      <c r="I1182" s="12"/>
      <c r="J1182" s="12"/>
      <c r="K1182" s="12"/>
      <c r="L1182" s="12"/>
      <c r="M1182" s="12"/>
      <c r="N1182" s="12"/>
      <c r="O1182" s="11" t="s">
        <v>1</v>
      </c>
      <c r="P1182" s="11" t="s">
        <v>1</v>
      </c>
      <c r="Q1182" s="11" t="s">
        <v>1</v>
      </c>
      <c r="R1182" s="11" t="s">
        <v>1</v>
      </c>
      <c r="S1182" s="11" t="s">
        <v>1</v>
      </c>
      <c r="T1182" s="11" t="s">
        <v>1</v>
      </c>
      <c r="U1182" s="11" t="s">
        <v>294</v>
      </c>
      <c r="V1182" s="21" t="s">
        <v>1</v>
      </c>
    </row>
    <row r="1183" spans="1:22" x14ac:dyDescent="0.2">
      <c r="A1183" s="27" t="s">
        <v>49</v>
      </c>
      <c r="B1183" s="13" t="s">
        <v>1088</v>
      </c>
      <c r="C1183" s="14"/>
      <c r="D1183" s="14"/>
      <c r="E1183" s="14"/>
      <c r="F1183" s="14"/>
      <c r="G1183" s="14">
        <v>18.123249999999999</v>
      </c>
      <c r="H1183" s="14">
        <v>18.92191</v>
      </c>
      <c r="I1183" s="14"/>
      <c r="J1183" s="14"/>
      <c r="K1183" s="14"/>
      <c r="L1183" s="14"/>
      <c r="M1183" s="14"/>
      <c r="N1183" s="14"/>
      <c r="O1183" s="13" t="s">
        <v>1</v>
      </c>
      <c r="P1183" s="13" t="s">
        <v>1</v>
      </c>
      <c r="Q1183" s="13" t="s">
        <v>1</v>
      </c>
      <c r="R1183" s="13" t="s">
        <v>1</v>
      </c>
      <c r="S1183" s="13" t="s">
        <v>1</v>
      </c>
      <c r="T1183" s="13" t="s">
        <v>1</v>
      </c>
      <c r="U1183" s="13" t="s">
        <v>294</v>
      </c>
      <c r="V1183" s="22" t="s">
        <v>1</v>
      </c>
    </row>
    <row r="1184" spans="1:22" x14ac:dyDescent="0.2">
      <c r="A1184" s="25" t="s">
        <v>49</v>
      </c>
      <c r="B1184" s="11" t="s">
        <v>1089</v>
      </c>
      <c r="C1184" s="12"/>
      <c r="D1184" s="12"/>
      <c r="E1184" s="12"/>
      <c r="F1184" s="12"/>
      <c r="G1184" s="12"/>
      <c r="H1184" s="12"/>
      <c r="I1184" s="12"/>
      <c r="J1184" s="12"/>
      <c r="K1184" s="12"/>
      <c r="L1184" s="12"/>
      <c r="M1184" s="12"/>
      <c r="N1184" s="12"/>
      <c r="O1184" s="11"/>
      <c r="P1184" s="11"/>
      <c r="Q1184" s="11"/>
      <c r="R1184" s="11"/>
      <c r="S1184" s="11"/>
      <c r="T1184" s="11"/>
      <c r="U1184" s="11"/>
      <c r="V1184" s="21"/>
    </row>
    <row r="1185" spans="1:22" x14ac:dyDescent="0.2">
      <c r="A1185" s="27" t="s">
        <v>49</v>
      </c>
      <c r="B1185" s="13" t="s">
        <v>1090</v>
      </c>
      <c r="C1185" s="14"/>
      <c r="D1185" s="14"/>
      <c r="E1185" s="14"/>
      <c r="F1185" s="14"/>
      <c r="G1185" s="14">
        <v>51.929009999999998</v>
      </c>
      <c r="H1185" s="14">
        <v>49.246639999999999</v>
      </c>
      <c r="I1185" s="14"/>
      <c r="J1185" s="14"/>
      <c r="K1185" s="14"/>
      <c r="L1185" s="14"/>
      <c r="M1185" s="14"/>
      <c r="N1185" s="14"/>
      <c r="O1185" s="13" t="s">
        <v>1</v>
      </c>
      <c r="P1185" s="13" t="s">
        <v>1</v>
      </c>
      <c r="Q1185" s="13" t="s">
        <v>1</v>
      </c>
      <c r="R1185" s="13" t="s">
        <v>1</v>
      </c>
      <c r="S1185" s="13" t="s">
        <v>1</v>
      </c>
      <c r="T1185" s="13" t="s">
        <v>1</v>
      </c>
      <c r="U1185" s="13" t="s">
        <v>294</v>
      </c>
      <c r="V1185" s="22" t="s">
        <v>1</v>
      </c>
    </row>
    <row r="1186" spans="1:22" x14ac:dyDescent="0.2">
      <c r="A1186" s="25" t="s">
        <v>49</v>
      </c>
      <c r="B1186" s="11" t="s">
        <v>1091</v>
      </c>
      <c r="C1186" s="12"/>
      <c r="D1186" s="12"/>
      <c r="E1186" s="12"/>
      <c r="F1186" s="12"/>
      <c r="G1186" s="12">
        <v>29.431840000000001</v>
      </c>
      <c r="H1186" s="12">
        <v>30.603950000000001</v>
      </c>
      <c r="I1186" s="12"/>
      <c r="J1186" s="12"/>
      <c r="K1186" s="12"/>
      <c r="L1186" s="12"/>
      <c r="M1186" s="12"/>
      <c r="N1186" s="12"/>
      <c r="O1186" s="11" t="s">
        <v>1</v>
      </c>
      <c r="P1186" s="11" t="s">
        <v>1</v>
      </c>
      <c r="Q1186" s="11" t="s">
        <v>1</v>
      </c>
      <c r="R1186" s="11" t="s">
        <v>1</v>
      </c>
      <c r="S1186" s="11" t="s">
        <v>1</v>
      </c>
      <c r="T1186" s="11" t="s">
        <v>1</v>
      </c>
      <c r="U1186" s="11" t="s">
        <v>294</v>
      </c>
      <c r="V1186" s="21" t="s">
        <v>1</v>
      </c>
    </row>
    <row r="1187" spans="1:22" x14ac:dyDescent="0.2">
      <c r="A1187" s="27" t="s">
        <v>49</v>
      </c>
      <c r="B1187" s="13" t="s">
        <v>1096</v>
      </c>
      <c r="C1187" s="14"/>
      <c r="D1187" s="14"/>
      <c r="E1187" s="14"/>
      <c r="F1187" s="14"/>
      <c r="G1187" s="14">
        <v>11.308579999999999</v>
      </c>
      <c r="H1187" s="14">
        <v>11.682040000000001</v>
      </c>
      <c r="I1187" s="14"/>
      <c r="J1187" s="14"/>
      <c r="K1187" s="14"/>
      <c r="L1187" s="14"/>
      <c r="M1187" s="14"/>
      <c r="N1187" s="14"/>
      <c r="O1187" s="13" t="s">
        <v>1</v>
      </c>
      <c r="P1187" s="13" t="s">
        <v>1</v>
      </c>
      <c r="Q1187" s="13" t="s">
        <v>1</v>
      </c>
      <c r="R1187" s="13" t="s">
        <v>1</v>
      </c>
      <c r="S1187" s="13" t="s">
        <v>1</v>
      </c>
      <c r="T1187" s="13" t="s">
        <v>1</v>
      </c>
      <c r="U1187" s="13" t="s">
        <v>294</v>
      </c>
      <c r="V1187" s="22" t="s">
        <v>1</v>
      </c>
    </row>
    <row r="1188" spans="1:22" x14ac:dyDescent="0.2">
      <c r="A1188" s="25" t="s">
        <v>49</v>
      </c>
      <c r="B1188" s="11" t="s">
        <v>293</v>
      </c>
      <c r="C1188" s="12"/>
      <c r="D1188" s="12"/>
      <c r="E1188" s="12"/>
      <c r="F1188" s="12"/>
      <c r="G1188" s="12"/>
      <c r="H1188" s="12"/>
      <c r="I1188" s="12"/>
      <c r="J1188" s="12"/>
      <c r="K1188" s="12"/>
      <c r="L1188" s="12"/>
      <c r="M1188" s="12"/>
      <c r="N1188" s="12"/>
      <c r="O1188" s="11" t="s">
        <v>1</v>
      </c>
      <c r="P1188" s="11" t="s">
        <v>1</v>
      </c>
      <c r="Q1188" s="11" t="s">
        <v>1</v>
      </c>
      <c r="R1188" s="11" t="s">
        <v>1</v>
      </c>
      <c r="S1188" s="11" t="s">
        <v>1</v>
      </c>
      <c r="T1188" s="11" t="s">
        <v>1</v>
      </c>
      <c r="U1188" s="11" t="s">
        <v>294</v>
      </c>
      <c r="V1188" s="21" t="s">
        <v>1</v>
      </c>
    </row>
    <row r="1189" spans="1:22" x14ac:dyDescent="0.2">
      <c r="A1189" s="27" t="s">
        <v>49</v>
      </c>
      <c r="B1189" s="13" t="s">
        <v>308</v>
      </c>
      <c r="C1189" s="14"/>
      <c r="D1189" s="14">
        <v>95.962000000000003</v>
      </c>
      <c r="E1189" s="14">
        <v>52.143000000000001</v>
      </c>
      <c r="F1189" s="14">
        <v>50.906999999999996</v>
      </c>
      <c r="G1189" s="14">
        <v>33.274999999999999</v>
      </c>
      <c r="H1189" s="14">
        <v>48.542999999999999</v>
      </c>
      <c r="I1189" s="14">
        <v>55.293999999999997</v>
      </c>
      <c r="J1189" s="14">
        <v>69.153999999999996</v>
      </c>
      <c r="K1189" s="14">
        <v>80.536000000000001</v>
      </c>
      <c r="L1189" s="14">
        <v>96.872</v>
      </c>
      <c r="M1189" s="14">
        <v>93.590999999999994</v>
      </c>
      <c r="N1189" s="14"/>
      <c r="O1189" s="13" t="s">
        <v>1</v>
      </c>
      <c r="P1189" s="13" t="s">
        <v>1</v>
      </c>
      <c r="Q1189" s="13" t="s">
        <v>1</v>
      </c>
      <c r="R1189" s="13" t="s">
        <v>1</v>
      </c>
      <c r="S1189" s="13" t="s">
        <v>1</v>
      </c>
      <c r="T1189" s="13" t="s">
        <v>1</v>
      </c>
      <c r="U1189" s="13" t="s">
        <v>294</v>
      </c>
      <c r="V1189" s="22" t="s">
        <v>1</v>
      </c>
    </row>
    <row r="1190" spans="1:22" x14ac:dyDescent="0.2">
      <c r="A1190" s="25" t="s">
        <v>49</v>
      </c>
      <c r="B1190" s="11" t="s">
        <v>1102</v>
      </c>
      <c r="C1190" s="12"/>
      <c r="D1190" s="12"/>
      <c r="E1190" s="12"/>
      <c r="F1190" s="12"/>
      <c r="G1190" s="12"/>
      <c r="H1190" s="12"/>
      <c r="I1190" s="12"/>
      <c r="J1190" s="12"/>
      <c r="K1190" s="12"/>
      <c r="L1190" s="12"/>
      <c r="M1190" s="12"/>
      <c r="N1190" s="12"/>
      <c r="O1190" s="11"/>
      <c r="P1190" s="11"/>
      <c r="Q1190" s="11"/>
      <c r="R1190" s="11"/>
      <c r="S1190" s="11"/>
      <c r="T1190" s="11"/>
      <c r="U1190" s="11"/>
      <c r="V1190" s="21"/>
    </row>
    <row r="1191" spans="1:22" x14ac:dyDescent="0.2">
      <c r="A1191" s="27" t="s">
        <v>49</v>
      </c>
      <c r="B1191" s="13" t="s">
        <v>1097</v>
      </c>
      <c r="C1191" s="14">
        <v>11</v>
      </c>
      <c r="D1191" s="14">
        <v>11</v>
      </c>
      <c r="E1191" s="14">
        <v>11</v>
      </c>
      <c r="F1191" s="14">
        <v>12</v>
      </c>
      <c r="G1191" s="14">
        <v>11</v>
      </c>
      <c r="H1191" s="14">
        <v>9</v>
      </c>
      <c r="I1191" s="14">
        <v>9</v>
      </c>
      <c r="J1191" s="14">
        <v>10</v>
      </c>
      <c r="K1191" s="14"/>
      <c r="L1191" s="14">
        <v>9</v>
      </c>
      <c r="M1191" s="14"/>
      <c r="N1191" s="14"/>
      <c r="O1191" s="13" t="s">
        <v>1</v>
      </c>
      <c r="P1191" s="13" t="s">
        <v>1</v>
      </c>
      <c r="Q1191" s="13" t="s">
        <v>1</v>
      </c>
      <c r="R1191" s="13" t="s">
        <v>1</v>
      </c>
      <c r="S1191" s="13" t="s">
        <v>1</v>
      </c>
      <c r="T1191" s="13" t="s">
        <v>1</v>
      </c>
      <c r="U1191" s="13" t="s">
        <v>294</v>
      </c>
      <c r="V1191" s="22" t="s">
        <v>1</v>
      </c>
    </row>
    <row r="1192" spans="1:22" x14ac:dyDescent="0.2">
      <c r="A1192" s="25" t="s">
        <v>49</v>
      </c>
      <c r="B1192" s="11" t="s">
        <v>1098</v>
      </c>
      <c r="C1192" s="12"/>
      <c r="D1192" s="12"/>
      <c r="E1192" s="12"/>
      <c r="F1192" s="12"/>
      <c r="G1192" s="12"/>
      <c r="H1192" s="12"/>
      <c r="I1192" s="12"/>
      <c r="J1192" s="12"/>
      <c r="K1192" s="12"/>
      <c r="L1192" s="12"/>
      <c r="M1192" s="12"/>
      <c r="N1192" s="12"/>
      <c r="O1192" s="11"/>
      <c r="P1192" s="11"/>
      <c r="Q1192" s="11"/>
      <c r="R1192" s="11"/>
      <c r="S1192" s="11"/>
      <c r="T1192" s="11"/>
      <c r="U1192" s="11"/>
      <c r="V1192" s="21"/>
    </row>
    <row r="1193" spans="1:22" x14ac:dyDescent="0.2">
      <c r="A1193" s="27" t="s">
        <v>49</v>
      </c>
      <c r="B1193" s="13" t="s">
        <v>1099</v>
      </c>
      <c r="C1193" s="14">
        <v>2</v>
      </c>
      <c r="D1193" s="14">
        <v>2</v>
      </c>
      <c r="E1193" s="14">
        <v>2</v>
      </c>
      <c r="F1193" s="14">
        <v>2</v>
      </c>
      <c r="G1193" s="14">
        <v>2</v>
      </c>
      <c r="H1193" s="14">
        <v>2</v>
      </c>
      <c r="I1193" s="14">
        <v>2</v>
      </c>
      <c r="J1193" s="14">
        <v>2</v>
      </c>
      <c r="K1193" s="14">
        <v>2</v>
      </c>
      <c r="L1193" s="14">
        <v>2</v>
      </c>
      <c r="M1193" s="14">
        <v>2</v>
      </c>
      <c r="N1193" s="14"/>
      <c r="O1193" s="13" t="s">
        <v>1</v>
      </c>
      <c r="P1193" s="13" t="s">
        <v>1</v>
      </c>
      <c r="Q1193" s="13" t="s">
        <v>1</v>
      </c>
      <c r="R1193" s="13" t="s">
        <v>1</v>
      </c>
      <c r="S1193" s="13" t="s">
        <v>1</v>
      </c>
      <c r="T1193" s="13" t="s">
        <v>1</v>
      </c>
      <c r="U1193" s="13" t="s">
        <v>294</v>
      </c>
      <c r="V1193" s="22" t="s">
        <v>1</v>
      </c>
    </row>
    <row r="1194" spans="1:22" x14ac:dyDescent="0.2">
      <c r="A1194" s="25" t="s">
        <v>49</v>
      </c>
      <c r="B1194" s="11" t="s">
        <v>1100</v>
      </c>
      <c r="C1194" s="12">
        <v>11</v>
      </c>
      <c r="D1194" s="12">
        <v>12</v>
      </c>
      <c r="E1194" s="12">
        <v>12</v>
      </c>
      <c r="F1194" s="12">
        <v>13</v>
      </c>
      <c r="G1194" s="12">
        <v>13</v>
      </c>
      <c r="H1194" s="12">
        <v>10</v>
      </c>
      <c r="I1194" s="12">
        <v>9</v>
      </c>
      <c r="J1194" s="12">
        <v>11</v>
      </c>
      <c r="K1194" s="12"/>
      <c r="L1194" s="12">
        <v>13</v>
      </c>
      <c r="M1194" s="12"/>
      <c r="N1194" s="12"/>
      <c r="O1194" s="11" t="s">
        <v>1</v>
      </c>
      <c r="P1194" s="11" t="s">
        <v>1</v>
      </c>
      <c r="Q1194" s="11" t="s">
        <v>1</v>
      </c>
      <c r="R1194" s="11" t="s">
        <v>1</v>
      </c>
      <c r="S1194" s="11" t="s">
        <v>1</v>
      </c>
      <c r="T1194" s="11" t="s">
        <v>1</v>
      </c>
      <c r="U1194" s="11" t="s">
        <v>294</v>
      </c>
      <c r="V1194" s="21" t="s">
        <v>1</v>
      </c>
    </row>
    <row r="1195" spans="1:22" x14ac:dyDescent="0.2">
      <c r="A1195" s="27" t="s">
        <v>49</v>
      </c>
      <c r="B1195" s="13" t="s">
        <v>1101</v>
      </c>
      <c r="C1195" s="14">
        <v>16</v>
      </c>
      <c r="D1195" s="14">
        <v>17</v>
      </c>
      <c r="E1195" s="14">
        <v>17</v>
      </c>
      <c r="F1195" s="14">
        <v>18</v>
      </c>
      <c r="G1195" s="14">
        <v>18</v>
      </c>
      <c r="H1195" s="14">
        <v>12</v>
      </c>
      <c r="I1195" s="14">
        <v>12</v>
      </c>
      <c r="J1195" s="14">
        <v>13</v>
      </c>
      <c r="K1195" s="14"/>
      <c r="L1195" s="14">
        <v>21</v>
      </c>
      <c r="M1195" s="14"/>
      <c r="N1195" s="14"/>
      <c r="O1195" s="13" t="s">
        <v>1</v>
      </c>
      <c r="P1195" s="13" t="s">
        <v>1</v>
      </c>
      <c r="Q1195" s="13" t="s">
        <v>1</v>
      </c>
      <c r="R1195" s="13" t="s">
        <v>1</v>
      </c>
      <c r="S1195" s="13" t="s">
        <v>1</v>
      </c>
      <c r="T1195" s="13" t="s">
        <v>1</v>
      </c>
      <c r="U1195" s="13" t="s">
        <v>294</v>
      </c>
      <c r="V1195" s="22" t="s">
        <v>1</v>
      </c>
    </row>
    <row r="1196" spans="1:22" x14ac:dyDescent="0.2">
      <c r="A1196" s="25" t="s">
        <v>49</v>
      </c>
      <c r="B1196" s="11" t="s">
        <v>1103</v>
      </c>
      <c r="C1196" s="12">
        <v>40</v>
      </c>
      <c r="D1196" s="12">
        <v>41</v>
      </c>
      <c r="E1196" s="12"/>
      <c r="F1196" s="12"/>
      <c r="G1196" s="12"/>
      <c r="H1196" s="12">
        <v>44</v>
      </c>
      <c r="I1196" s="12"/>
      <c r="J1196" s="12"/>
      <c r="K1196" s="12"/>
      <c r="L1196" s="12"/>
      <c r="M1196" s="12"/>
      <c r="N1196" s="12"/>
      <c r="O1196" s="11" t="s">
        <v>1</v>
      </c>
      <c r="P1196" s="11" t="s">
        <v>1</v>
      </c>
      <c r="Q1196" s="11" t="s">
        <v>1</v>
      </c>
      <c r="R1196" s="11" t="s">
        <v>1</v>
      </c>
      <c r="S1196" s="11" t="s">
        <v>1</v>
      </c>
      <c r="T1196" s="11" t="s">
        <v>1</v>
      </c>
      <c r="U1196" s="11" t="s">
        <v>294</v>
      </c>
      <c r="V1196" s="21" t="s">
        <v>1</v>
      </c>
    </row>
    <row r="1197" spans="1:22" x14ac:dyDescent="0.2">
      <c r="A1197" s="27" t="s">
        <v>49</v>
      </c>
      <c r="B1197" s="13" t="s">
        <v>1104</v>
      </c>
      <c r="C1197" s="14"/>
      <c r="D1197" s="14"/>
      <c r="E1197" s="14"/>
      <c r="F1197" s="14"/>
      <c r="G1197" s="14"/>
      <c r="H1197" s="14"/>
      <c r="I1197" s="14"/>
      <c r="J1197" s="14"/>
      <c r="K1197" s="14"/>
      <c r="L1197" s="14"/>
      <c r="M1197" s="14"/>
      <c r="N1197" s="14"/>
      <c r="O1197" s="13"/>
      <c r="P1197" s="13"/>
      <c r="Q1197" s="13"/>
      <c r="R1197" s="13"/>
      <c r="S1197" s="13"/>
      <c r="T1197" s="13"/>
      <c r="U1197" s="13"/>
      <c r="V1197" s="22"/>
    </row>
    <row r="1198" spans="1:22" x14ac:dyDescent="0.2">
      <c r="A1198" s="25" t="s">
        <v>49</v>
      </c>
      <c r="B1198" s="11" t="s">
        <v>1105</v>
      </c>
      <c r="C1198" s="12">
        <v>64</v>
      </c>
      <c r="D1198" s="12">
        <v>61</v>
      </c>
      <c r="E1198" s="12">
        <v>58</v>
      </c>
      <c r="F1198" s="12">
        <v>55</v>
      </c>
      <c r="G1198" s="12">
        <v>55</v>
      </c>
      <c r="H1198" s="12">
        <v>55</v>
      </c>
      <c r="I1198" s="12">
        <v>55</v>
      </c>
      <c r="J1198" s="12">
        <v>55</v>
      </c>
      <c r="K1198" s="12">
        <v>54</v>
      </c>
      <c r="L1198" s="12">
        <v>52</v>
      </c>
      <c r="M1198" s="12">
        <v>55</v>
      </c>
      <c r="N1198" s="12"/>
      <c r="O1198" s="11" t="s">
        <v>1</v>
      </c>
      <c r="P1198" s="11" t="s">
        <v>1</v>
      </c>
      <c r="Q1198" s="11" t="s">
        <v>1</v>
      </c>
      <c r="R1198" s="11" t="s">
        <v>1</v>
      </c>
      <c r="S1198" s="11" t="s">
        <v>1</v>
      </c>
      <c r="T1198" s="11" t="s">
        <v>1</v>
      </c>
      <c r="U1198" s="11" t="s">
        <v>294</v>
      </c>
      <c r="V1198" s="21" t="s">
        <v>1</v>
      </c>
    </row>
    <row r="1199" spans="1:22" x14ac:dyDescent="0.2">
      <c r="A1199" s="27" t="s">
        <v>49</v>
      </c>
      <c r="B1199" s="13" t="s">
        <v>1106</v>
      </c>
      <c r="C1199" s="14">
        <v>37</v>
      </c>
      <c r="D1199" s="14">
        <v>37</v>
      </c>
      <c r="E1199" s="14">
        <v>34</v>
      </c>
      <c r="F1199" s="14">
        <v>33</v>
      </c>
      <c r="G1199" s="14">
        <v>33</v>
      </c>
      <c r="H1199" s="14">
        <v>41</v>
      </c>
      <c r="I1199" s="14">
        <v>40</v>
      </c>
      <c r="J1199" s="14">
        <v>40</v>
      </c>
      <c r="K1199" s="14"/>
      <c r="L1199" s="14">
        <v>37</v>
      </c>
      <c r="M1199" s="14"/>
      <c r="N1199" s="14"/>
      <c r="O1199" s="13" t="s">
        <v>1</v>
      </c>
      <c r="P1199" s="13" t="s">
        <v>1</v>
      </c>
      <c r="Q1199" s="13" t="s">
        <v>1</v>
      </c>
      <c r="R1199" s="13" t="s">
        <v>1</v>
      </c>
      <c r="S1199" s="13" t="s">
        <v>1</v>
      </c>
      <c r="T1199" s="13" t="s">
        <v>1</v>
      </c>
      <c r="U1199" s="13" t="s">
        <v>294</v>
      </c>
      <c r="V1199" s="22" t="s">
        <v>1</v>
      </c>
    </row>
    <row r="1200" spans="1:22" x14ac:dyDescent="0.2">
      <c r="A1200" s="25" t="s">
        <v>49</v>
      </c>
      <c r="B1200" s="11" t="s">
        <v>1107</v>
      </c>
      <c r="C1200" s="12">
        <v>25</v>
      </c>
      <c r="D1200" s="12">
        <v>25</v>
      </c>
      <c r="E1200" s="12"/>
      <c r="F1200" s="12"/>
      <c r="G1200" s="12"/>
      <c r="H1200" s="12">
        <v>36</v>
      </c>
      <c r="I1200" s="12"/>
      <c r="J1200" s="12"/>
      <c r="K1200" s="12"/>
      <c r="L1200" s="12"/>
      <c r="M1200" s="12"/>
      <c r="N1200" s="12"/>
      <c r="O1200" s="11" t="s">
        <v>1</v>
      </c>
      <c r="P1200" s="11" t="s">
        <v>1</v>
      </c>
      <c r="Q1200" s="11" t="s">
        <v>1</v>
      </c>
      <c r="R1200" s="11" t="s">
        <v>1</v>
      </c>
      <c r="S1200" s="11" t="s">
        <v>1</v>
      </c>
      <c r="T1200" s="11" t="s">
        <v>1</v>
      </c>
      <c r="U1200" s="11" t="s">
        <v>294</v>
      </c>
      <c r="V1200" s="21" t="s">
        <v>1</v>
      </c>
    </row>
    <row r="1201" spans="1:22" x14ac:dyDescent="0.2">
      <c r="A1201" s="27" t="s">
        <v>49</v>
      </c>
      <c r="B1201" s="13" t="s">
        <v>1108</v>
      </c>
      <c r="C1201" s="14"/>
      <c r="D1201" s="14"/>
      <c r="E1201" s="14">
        <v>14.76616278</v>
      </c>
      <c r="F1201" s="14">
        <v>17.07722631</v>
      </c>
      <c r="G1201" s="14">
        <v>19.013070259999999</v>
      </c>
      <c r="H1201" s="14">
        <v>21.824605200000001</v>
      </c>
      <c r="I1201" s="14">
        <v>24.320014140000001</v>
      </c>
      <c r="J1201" s="14">
        <v>20.33008851</v>
      </c>
      <c r="K1201" s="14">
        <v>20.298870170000001</v>
      </c>
      <c r="L1201" s="14">
        <v>22.188296940000001</v>
      </c>
      <c r="M1201" s="14">
        <v>21.625512929999999</v>
      </c>
      <c r="N1201" s="14"/>
      <c r="O1201" s="13" t="s">
        <v>1</v>
      </c>
      <c r="P1201" s="13" t="s">
        <v>1</v>
      </c>
      <c r="Q1201" s="13" t="s">
        <v>1</v>
      </c>
      <c r="R1201" s="13" t="s">
        <v>1</v>
      </c>
      <c r="S1201" s="13" t="s">
        <v>1</v>
      </c>
      <c r="T1201" s="13" t="s">
        <v>1</v>
      </c>
      <c r="U1201" s="13" t="s">
        <v>294</v>
      </c>
      <c r="V1201" s="22" t="s">
        <v>1</v>
      </c>
    </row>
    <row r="1202" spans="1:22" x14ac:dyDescent="0.2">
      <c r="A1202" s="25" t="s">
        <v>50</v>
      </c>
      <c r="B1202" s="11" t="s">
        <v>1109</v>
      </c>
      <c r="C1202" s="12"/>
      <c r="D1202" s="12"/>
      <c r="E1202" s="12"/>
      <c r="F1202" s="12">
        <v>57.035629999999998</v>
      </c>
      <c r="G1202" s="12"/>
      <c r="H1202" s="12"/>
      <c r="I1202" s="12"/>
      <c r="J1202" s="12"/>
      <c r="K1202" s="12"/>
      <c r="L1202" s="12">
        <v>69.190740000000005</v>
      </c>
      <c r="M1202" s="12"/>
      <c r="N1202" s="12">
        <v>55</v>
      </c>
      <c r="O1202" s="11" t="s">
        <v>1</v>
      </c>
      <c r="P1202" s="11" t="s">
        <v>1</v>
      </c>
      <c r="Q1202" s="11" t="s">
        <v>1</v>
      </c>
      <c r="R1202" s="11" t="s">
        <v>1</v>
      </c>
      <c r="S1202" s="11" t="s">
        <v>1</v>
      </c>
      <c r="T1202" s="11" t="s">
        <v>1</v>
      </c>
      <c r="U1202" s="11" t="s">
        <v>305</v>
      </c>
      <c r="V1202" s="21" t="s">
        <v>1</v>
      </c>
    </row>
    <row r="1203" spans="1:22" x14ac:dyDescent="0.2">
      <c r="A1203" s="27" t="s">
        <v>50</v>
      </c>
      <c r="B1203" s="13" t="s">
        <v>1110</v>
      </c>
      <c r="C1203" s="14"/>
      <c r="D1203" s="14"/>
      <c r="E1203" s="14"/>
      <c r="F1203" s="14">
        <v>72.342529999999996</v>
      </c>
      <c r="G1203" s="14"/>
      <c r="H1203" s="14"/>
      <c r="I1203" s="14"/>
      <c r="J1203" s="14"/>
      <c r="K1203" s="14"/>
      <c r="L1203" s="14">
        <v>78.726529999999997</v>
      </c>
      <c r="M1203" s="14"/>
      <c r="N1203" s="14">
        <v>58</v>
      </c>
      <c r="O1203" s="13" t="s">
        <v>1</v>
      </c>
      <c r="P1203" s="13" t="s">
        <v>1</v>
      </c>
      <c r="Q1203" s="13" t="s">
        <v>1</v>
      </c>
      <c r="R1203" s="13" t="s">
        <v>1</v>
      </c>
      <c r="S1203" s="13" t="s">
        <v>1</v>
      </c>
      <c r="T1203" s="13" t="s">
        <v>1</v>
      </c>
      <c r="U1203" s="13" t="s">
        <v>305</v>
      </c>
      <c r="V1203" s="22" t="s">
        <v>1</v>
      </c>
    </row>
    <row r="1204" spans="1:22" x14ac:dyDescent="0.2">
      <c r="A1204" s="25" t="s">
        <v>50</v>
      </c>
      <c r="B1204" s="11" t="s">
        <v>1092</v>
      </c>
      <c r="C1204" s="12"/>
      <c r="D1204" s="12"/>
      <c r="E1204" s="12"/>
      <c r="F1204" s="12">
        <v>16.230239999999998</v>
      </c>
      <c r="G1204" s="12"/>
      <c r="H1204" s="12"/>
      <c r="I1204" s="12"/>
      <c r="J1204" s="12"/>
      <c r="K1204" s="12"/>
      <c r="L1204" s="12">
        <v>19.75788</v>
      </c>
      <c r="M1204" s="12">
        <v>25.593129999999999</v>
      </c>
      <c r="N1204" s="12">
        <v>22</v>
      </c>
      <c r="O1204" s="11" t="s">
        <v>1</v>
      </c>
      <c r="P1204" s="11" t="s">
        <v>1</v>
      </c>
      <c r="Q1204" s="11" t="s">
        <v>1</v>
      </c>
      <c r="R1204" s="11" t="s">
        <v>1</v>
      </c>
      <c r="S1204" s="11" t="s">
        <v>1</v>
      </c>
      <c r="T1204" s="11" t="s">
        <v>1</v>
      </c>
      <c r="U1204" s="11" t="s">
        <v>305</v>
      </c>
      <c r="V1204" s="21" t="s">
        <v>1</v>
      </c>
    </row>
    <row r="1205" spans="1:22" x14ac:dyDescent="0.2">
      <c r="A1205" s="27" t="s">
        <v>50</v>
      </c>
      <c r="B1205" s="13" t="s">
        <v>1093</v>
      </c>
      <c r="C1205" s="14"/>
      <c r="D1205" s="14"/>
      <c r="E1205" s="14"/>
      <c r="F1205" s="14">
        <v>0</v>
      </c>
      <c r="G1205" s="14"/>
      <c r="H1205" s="14"/>
      <c r="I1205" s="14"/>
      <c r="J1205" s="14"/>
      <c r="K1205" s="14"/>
      <c r="L1205" s="14">
        <v>0.62228000000000006</v>
      </c>
      <c r="M1205" s="14"/>
      <c r="N1205" s="14">
        <v>0</v>
      </c>
      <c r="O1205" s="13" t="s">
        <v>1</v>
      </c>
      <c r="P1205" s="13" t="s">
        <v>1</v>
      </c>
      <c r="Q1205" s="13" t="s">
        <v>1</v>
      </c>
      <c r="R1205" s="13" t="s">
        <v>1</v>
      </c>
      <c r="S1205" s="13" t="s">
        <v>1</v>
      </c>
      <c r="T1205" s="13" t="s">
        <v>1</v>
      </c>
      <c r="U1205" s="13" t="s">
        <v>305</v>
      </c>
      <c r="V1205" s="22" t="s">
        <v>1</v>
      </c>
    </row>
    <row r="1206" spans="1:22" x14ac:dyDescent="0.2">
      <c r="A1206" s="25" t="s">
        <v>50</v>
      </c>
      <c r="B1206" s="11" t="s">
        <v>1094</v>
      </c>
      <c r="C1206" s="12"/>
      <c r="D1206" s="12"/>
      <c r="E1206" s="12"/>
      <c r="F1206" s="12">
        <v>56.115049999999997</v>
      </c>
      <c r="G1206" s="12"/>
      <c r="H1206" s="12"/>
      <c r="I1206" s="12"/>
      <c r="J1206" s="12"/>
      <c r="K1206" s="12"/>
      <c r="L1206" s="12">
        <v>38.845059999999997</v>
      </c>
      <c r="M1206" s="12">
        <v>42.672289999999997</v>
      </c>
      <c r="N1206" s="12">
        <v>39</v>
      </c>
      <c r="O1206" s="11" t="s">
        <v>1</v>
      </c>
      <c r="P1206" s="11" t="s">
        <v>1</v>
      </c>
      <c r="Q1206" s="11" t="s">
        <v>1</v>
      </c>
      <c r="R1206" s="11" t="s">
        <v>1</v>
      </c>
      <c r="S1206" s="11" t="s">
        <v>1</v>
      </c>
      <c r="T1206" s="11" t="s">
        <v>1</v>
      </c>
      <c r="U1206" s="11" t="s">
        <v>305</v>
      </c>
      <c r="V1206" s="21" t="s">
        <v>1</v>
      </c>
    </row>
    <row r="1207" spans="1:22" x14ac:dyDescent="0.2">
      <c r="A1207" s="27" t="s">
        <v>50</v>
      </c>
      <c r="B1207" s="13" t="s">
        <v>1095</v>
      </c>
      <c r="C1207" s="14"/>
      <c r="D1207" s="14"/>
      <c r="E1207" s="14"/>
      <c r="F1207" s="14">
        <v>25.857990000000001</v>
      </c>
      <c r="G1207" s="14"/>
      <c r="H1207" s="14"/>
      <c r="I1207" s="14"/>
      <c r="J1207" s="14"/>
      <c r="K1207" s="14"/>
      <c r="L1207" s="14">
        <v>42.906390000000002</v>
      </c>
      <c r="M1207" s="14">
        <v>43.542349999999999</v>
      </c>
      <c r="N1207" s="14">
        <v>43</v>
      </c>
      <c r="O1207" s="13" t="s">
        <v>1</v>
      </c>
      <c r="P1207" s="13" t="s">
        <v>1</v>
      </c>
      <c r="Q1207" s="13" t="s">
        <v>1</v>
      </c>
      <c r="R1207" s="13" t="s">
        <v>1</v>
      </c>
      <c r="S1207" s="13" t="s">
        <v>1</v>
      </c>
      <c r="T1207" s="13" t="s">
        <v>1</v>
      </c>
      <c r="U1207" s="13" t="s">
        <v>305</v>
      </c>
      <c r="V1207" s="22" t="s">
        <v>1</v>
      </c>
    </row>
    <row r="1208" spans="1:22" x14ac:dyDescent="0.2">
      <c r="A1208" s="25" t="s">
        <v>50</v>
      </c>
      <c r="B1208" s="11" t="s">
        <v>1088</v>
      </c>
      <c r="C1208" s="12"/>
      <c r="D1208" s="12"/>
      <c r="E1208" s="12"/>
      <c r="F1208" s="12">
        <v>14.91836</v>
      </c>
      <c r="G1208" s="12"/>
      <c r="H1208" s="12"/>
      <c r="I1208" s="12"/>
      <c r="J1208" s="12"/>
      <c r="K1208" s="12"/>
      <c r="L1208" s="12">
        <v>18.759779999999999</v>
      </c>
      <c r="M1208" s="12">
        <v>23.5886</v>
      </c>
      <c r="N1208" s="12">
        <v>21</v>
      </c>
      <c r="O1208" s="11" t="s">
        <v>1</v>
      </c>
      <c r="P1208" s="11" t="s">
        <v>1</v>
      </c>
      <c r="Q1208" s="11" t="s">
        <v>1</v>
      </c>
      <c r="R1208" s="11" t="s">
        <v>1</v>
      </c>
      <c r="S1208" s="11" t="s">
        <v>1</v>
      </c>
      <c r="T1208" s="11" t="s">
        <v>1</v>
      </c>
      <c r="U1208" s="11" t="s">
        <v>305</v>
      </c>
      <c r="V1208" s="21" t="s">
        <v>1</v>
      </c>
    </row>
    <row r="1209" spans="1:22" x14ac:dyDescent="0.2">
      <c r="A1209" s="27" t="s">
        <v>50</v>
      </c>
      <c r="B1209" s="13" t="s">
        <v>1089</v>
      </c>
      <c r="C1209" s="14"/>
      <c r="D1209" s="14"/>
      <c r="E1209" s="14"/>
      <c r="F1209" s="14">
        <v>0</v>
      </c>
      <c r="G1209" s="14"/>
      <c r="H1209" s="14"/>
      <c r="I1209" s="14"/>
      <c r="J1209" s="14"/>
      <c r="K1209" s="14"/>
      <c r="L1209" s="14">
        <v>0.49569000000000002</v>
      </c>
      <c r="M1209" s="14"/>
      <c r="N1209" s="14">
        <v>0</v>
      </c>
      <c r="O1209" s="13" t="s">
        <v>1</v>
      </c>
      <c r="P1209" s="13" t="s">
        <v>1</v>
      </c>
      <c r="Q1209" s="13" t="s">
        <v>1</v>
      </c>
      <c r="R1209" s="13" t="s">
        <v>1</v>
      </c>
      <c r="S1209" s="13" t="s">
        <v>1</v>
      </c>
      <c r="T1209" s="13" t="s">
        <v>1</v>
      </c>
      <c r="U1209" s="13" t="s">
        <v>305</v>
      </c>
      <c r="V1209" s="22" t="s">
        <v>1</v>
      </c>
    </row>
    <row r="1210" spans="1:22" x14ac:dyDescent="0.2">
      <c r="A1210" s="25" t="s">
        <v>50</v>
      </c>
      <c r="B1210" s="11" t="s">
        <v>1090</v>
      </c>
      <c r="C1210" s="12"/>
      <c r="D1210" s="12"/>
      <c r="E1210" s="12"/>
      <c r="F1210" s="12">
        <v>50.488160000000001</v>
      </c>
      <c r="G1210" s="12"/>
      <c r="H1210" s="12"/>
      <c r="I1210" s="12"/>
      <c r="J1210" s="12"/>
      <c r="K1210" s="12"/>
      <c r="L1210" s="12">
        <v>35.978230000000003</v>
      </c>
      <c r="M1210" s="12">
        <v>39.330329999999996</v>
      </c>
      <c r="N1210" s="12">
        <v>36</v>
      </c>
      <c r="O1210" s="11" t="s">
        <v>1</v>
      </c>
      <c r="P1210" s="11" t="s">
        <v>1</v>
      </c>
      <c r="Q1210" s="11" t="s">
        <v>1</v>
      </c>
      <c r="R1210" s="11" t="s">
        <v>1</v>
      </c>
      <c r="S1210" s="11" t="s">
        <v>1</v>
      </c>
      <c r="T1210" s="11" t="s">
        <v>1</v>
      </c>
      <c r="U1210" s="11" t="s">
        <v>305</v>
      </c>
      <c r="V1210" s="21" t="s">
        <v>1</v>
      </c>
    </row>
    <row r="1211" spans="1:22" x14ac:dyDescent="0.2">
      <c r="A1211" s="27" t="s">
        <v>50</v>
      </c>
      <c r="B1211" s="13" t="s">
        <v>1091</v>
      </c>
      <c r="C1211" s="14"/>
      <c r="D1211" s="14"/>
      <c r="E1211" s="14"/>
      <c r="F1211" s="14">
        <v>23.5443</v>
      </c>
      <c r="G1211" s="14"/>
      <c r="H1211" s="14"/>
      <c r="I1211" s="14"/>
      <c r="J1211" s="14"/>
      <c r="K1211" s="14"/>
      <c r="L1211" s="14">
        <v>39.40016</v>
      </c>
      <c r="M1211" s="14">
        <v>40.963509999999999</v>
      </c>
      <c r="N1211" s="14">
        <v>38</v>
      </c>
      <c r="O1211" s="13" t="s">
        <v>1</v>
      </c>
      <c r="P1211" s="13" t="s">
        <v>1</v>
      </c>
      <c r="Q1211" s="13" t="s">
        <v>1</v>
      </c>
      <c r="R1211" s="13" t="s">
        <v>1</v>
      </c>
      <c r="S1211" s="13" t="s">
        <v>1</v>
      </c>
      <c r="T1211" s="13" t="s">
        <v>1</v>
      </c>
      <c r="U1211" s="13" t="s">
        <v>305</v>
      </c>
      <c r="V1211" s="22" t="s">
        <v>1</v>
      </c>
    </row>
    <row r="1212" spans="1:22" x14ac:dyDescent="0.2">
      <c r="A1212" s="25" t="s">
        <v>50</v>
      </c>
      <c r="B1212" s="11" t="s">
        <v>1096</v>
      </c>
      <c r="C1212" s="12"/>
      <c r="D1212" s="12"/>
      <c r="E1212" s="12"/>
      <c r="F1212" s="12">
        <v>8.6259399999999999</v>
      </c>
      <c r="G1212" s="12"/>
      <c r="H1212" s="12"/>
      <c r="I1212" s="12"/>
      <c r="J1212" s="12"/>
      <c r="K1212" s="12"/>
      <c r="L1212" s="12">
        <v>20.64039</v>
      </c>
      <c r="M1212" s="12">
        <v>17.37491</v>
      </c>
      <c r="N1212" s="12">
        <v>18</v>
      </c>
      <c r="O1212" s="11" t="s">
        <v>1</v>
      </c>
      <c r="P1212" s="11" t="s">
        <v>1</v>
      </c>
      <c r="Q1212" s="11" t="s">
        <v>1</v>
      </c>
      <c r="R1212" s="11" t="s">
        <v>1</v>
      </c>
      <c r="S1212" s="11" t="s">
        <v>1</v>
      </c>
      <c r="T1212" s="11" t="s">
        <v>1</v>
      </c>
      <c r="U1212" s="11" t="s">
        <v>305</v>
      </c>
      <c r="V1212" s="21" t="s">
        <v>1</v>
      </c>
    </row>
    <row r="1213" spans="1:22" x14ac:dyDescent="0.2">
      <c r="A1213" s="27" t="s">
        <v>50</v>
      </c>
      <c r="B1213" s="13" t="s">
        <v>293</v>
      </c>
      <c r="C1213" s="14"/>
      <c r="D1213" s="14"/>
      <c r="E1213" s="14"/>
      <c r="F1213" s="14"/>
      <c r="G1213" s="14"/>
      <c r="H1213" s="14"/>
      <c r="I1213" s="14"/>
      <c r="J1213" s="14"/>
      <c r="K1213" s="14"/>
      <c r="L1213" s="14"/>
      <c r="M1213" s="14"/>
      <c r="N1213" s="14"/>
      <c r="O1213" s="13" t="s">
        <v>1</v>
      </c>
      <c r="P1213" s="13" t="s">
        <v>1</v>
      </c>
      <c r="Q1213" s="13" t="s">
        <v>1</v>
      </c>
      <c r="R1213" s="13" t="s">
        <v>1</v>
      </c>
      <c r="S1213" s="13" t="s">
        <v>1</v>
      </c>
      <c r="T1213" s="13" t="s">
        <v>1</v>
      </c>
      <c r="U1213" s="13" t="s">
        <v>305</v>
      </c>
      <c r="V1213" s="22" t="s">
        <v>1</v>
      </c>
    </row>
    <row r="1214" spans="1:22" x14ac:dyDescent="0.2">
      <c r="A1214" s="25" t="s">
        <v>50</v>
      </c>
      <c r="B1214" s="11" t="s">
        <v>308</v>
      </c>
      <c r="C1214" s="12"/>
      <c r="D1214" s="12">
        <v>14.449</v>
      </c>
      <c r="E1214" s="12">
        <v>17.428000000000001</v>
      </c>
      <c r="F1214" s="12">
        <v>20.068000000000001</v>
      </c>
      <c r="G1214" s="12">
        <v>40.878</v>
      </c>
      <c r="H1214" s="12">
        <v>24.059000000000001</v>
      </c>
      <c r="I1214" s="12">
        <v>42.863</v>
      </c>
      <c r="J1214" s="12">
        <v>15.752000000000001</v>
      </c>
      <c r="K1214" s="12">
        <v>25.568000000000001</v>
      </c>
      <c r="L1214" s="12">
        <v>25.515999999999998</v>
      </c>
      <c r="M1214" s="12">
        <v>14.016999999999999</v>
      </c>
      <c r="N1214" s="12"/>
      <c r="O1214" s="11" t="s">
        <v>1</v>
      </c>
      <c r="P1214" s="11" t="s">
        <v>1</v>
      </c>
      <c r="Q1214" s="11" t="s">
        <v>1</v>
      </c>
      <c r="R1214" s="11" t="s">
        <v>1</v>
      </c>
      <c r="S1214" s="11" t="s">
        <v>1</v>
      </c>
      <c r="T1214" s="11" t="s">
        <v>1</v>
      </c>
      <c r="U1214" s="11" t="s">
        <v>305</v>
      </c>
      <c r="V1214" s="21" t="s">
        <v>1</v>
      </c>
    </row>
    <row r="1215" spans="1:22" x14ac:dyDescent="0.2">
      <c r="A1215" s="27" t="s">
        <v>50</v>
      </c>
      <c r="B1215" s="13" t="s">
        <v>1102</v>
      </c>
      <c r="C1215" s="14"/>
      <c r="D1215" s="14"/>
      <c r="E1215" s="14"/>
      <c r="F1215" s="14">
        <v>74.03246</v>
      </c>
      <c r="G1215" s="14"/>
      <c r="H1215" s="14"/>
      <c r="I1215" s="14"/>
      <c r="J1215" s="14"/>
      <c r="K1215" s="14"/>
      <c r="L1215" s="14">
        <v>75.874080000000006</v>
      </c>
      <c r="M1215" s="14"/>
      <c r="N1215" s="14">
        <v>75</v>
      </c>
      <c r="O1215" s="13" t="s">
        <v>1</v>
      </c>
      <c r="P1215" s="13" t="s">
        <v>1</v>
      </c>
      <c r="Q1215" s="13" t="s">
        <v>1</v>
      </c>
      <c r="R1215" s="13" t="s">
        <v>1</v>
      </c>
      <c r="S1215" s="13" t="s">
        <v>1</v>
      </c>
      <c r="T1215" s="13" t="s">
        <v>1</v>
      </c>
      <c r="U1215" s="13" t="s">
        <v>305</v>
      </c>
      <c r="V1215" s="22" t="s">
        <v>1</v>
      </c>
    </row>
    <row r="1216" spans="1:22" x14ac:dyDescent="0.2">
      <c r="A1216" s="25" t="s">
        <v>50</v>
      </c>
      <c r="B1216" s="11" t="s">
        <v>1097</v>
      </c>
      <c r="C1216" s="12">
        <v>0</v>
      </c>
      <c r="D1216" s="12"/>
      <c r="E1216" s="12">
        <v>0</v>
      </c>
      <c r="F1216" s="12"/>
      <c r="G1216" s="12"/>
      <c r="H1216" s="12"/>
      <c r="I1216" s="12">
        <v>1</v>
      </c>
      <c r="J1216" s="12"/>
      <c r="K1216" s="12">
        <v>4</v>
      </c>
      <c r="L1216" s="12">
        <v>4</v>
      </c>
      <c r="M1216" s="12">
        <v>4</v>
      </c>
      <c r="N1216" s="12"/>
      <c r="O1216" s="11" t="s">
        <v>1</v>
      </c>
      <c r="P1216" s="11" t="s">
        <v>1</v>
      </c>
      <c r="Q1216" s="11" t="s">
        <v>1</v>
      </c>
      <c r="R1216" s="11" t="s">
        <v>1</v>
      </c>
      <c r="S1216" s="11" t="s">
        <v>1</v>
      </c>
      <c r="T1216" s="11" t="s">
        <v>1</v>
      </c>
      <c r="U1216" s="11" t="s">
        <v>305</v>
      </c>
      <c r="V1216" s="21" t="s">
        <v>1</v>
      </c>
    </row>
    <row r="1217" spans="1:22" x14ac:dyDescent="0.2">
      <c r="A1217" s="27" t="s">
        <v>50</v>
      </c>
      <c r="B1217" s="13" t="s">
        <v>1098</v>
      </c>
      <c r="C1217" s="14">
        <v>58</v>
      </c>
      <c r="D1217" s="14">
        <v>57</v>
      </c>
      <c r="E1217" s="14">
        <v>61</v>
      </c>
      <c r="F1217" s="14"/>
      <c r="G1217" s="14"/>
      <c r="H1217" s="14"/>
      <c r="I1217" s="14"/>
      <c r="J1217" s="14"/>
      <c r="K1217" s="14">
        <v>29</v>
      </c>
      <c r="L1217" s="14">
        <v>28</v>
      </c>
      <c r="M1217" s="14">
        <v>33</v>
      </c>
      <c r="N1217" s="14"/>
      <c r="O1217" s="13" t="s">
        <v>1</v>
      </c>
      <c r="P1217" s="13" t="s">
        <v>1</v>
      </c>
      <c r="Q1217" s="13" t="s">
        <v>1</v>
      </c>
      <c r="R1217" s="13" t="s">
        <v>1</v>
      </c>
      <c r="S1217" s="13" t="s">
        <v>1</v>
      </c>
      <c r="T1217" s="13" t="s">
        <v>1</v>
      </c>
      <c r="U1217" s="13" t="s">
        <v>305</v>
      </c>
      <c r="V1217" s="22" t="s">
        <v>1</v>
      </c>
    </row>
    <row r="1218" spans="1:22" x14ac:dyDescent="0.2">
      <c r="A1218" s="25" t="s">
        <v>50</v>
      </c>
      <c r="B1218" s="11" t="s">
        <v>1099</v>
      </c>
      <c r="C1218" s="12">
        <v>0</v>
      </c>
      <c r="D1218" s="12">
        <v>0</v>
      </c>
      <c r="E1218" s="12">
        <v>0</v>
      </c>
      <c r="F1218" s="12"/>
      <c r="G1218" s="12"/>
      <c r="H1218" s="12"/>
      <c r="I1218" s="12">
        <v>0</v>
      </c>
      <c r="J1218" s="12"/>
      <c r="K1218" s="12">
        <v>4</v>
      </c>
      <c r="L1218" s="12">
        <v>5</v>
      </c>
      <c r="M1218" s="12">
        <v>5</v>
      </c>
      <c r="N1218" s="12"/>
      <c r="O1218" s="11" t="s">
        <v>1</v>
      </c>
      <c r="P1218" s="11" t="s">
        <v>1</v>
      </c>
      <c r="Q1218" s="11" t="s">
        <v>1</v>
      </c>
      <c r="R1218" s="11" t="s">
        <v>1</v>
      </c>
      <c r="S1218" s="11" t="s">
        <v>1</v>
      </c>
      <c r="T1218" s="11" t="s">
        <v>1</v>
      </c>
      <c r="U1218" s="11" t="s">
        <v>305</v>
      </c>
      <c r="V1218" s="21" t="s">
        <v>1</v>
      </c>
    </row>
    <row r="1219" spans="1:22" x14ac:dyDescent="0.2">
      <c r="A1219" s="27" t="s">
        <v>50</v>
      </c>
      <c r="B1219" s="13" t="s">
        <v>1100</v>
      </c>
      <c r="C1219" s="14">
        <v>0</v>
      </c>
      <c r="D1219" s="14"/>
      <c r="E1219" s="14">
        <v>0</v>
      </c>
      <c r="F1219" s="14"/>
      <c r="G1219" s="14"/>
      <c r="H1219" s="14"/>
      <c r="I1219" s="14">
        <v>1</v>
      </c>
      <c r="J1219" s="14"/>
      <c r="K1219" s="14">
        <v>4</v>
      </c>
      <c r="L1219" s="14">
        <v>5</v>
      </c>
      <c r="M1219" s="14">
        <v>6</v>
      </c>
      <c r="N1219" s="14"/>
      <c r="O1219" s="13" t="s">
        <v>1</v>
      </c>
      <c r="P1219" s="13" t="s">
        <v>1</v>
      </c>
      <c r="Q1219" s="13" t="s">
        <v>1</v>
      </c>
      <c r="R1219" s="13" t="s">
        <v>1</v>
      </c>
      <c r="S1219" s="13" t="s">
        <v>1</v>
      </c>
      <c r="T1219" s="13" t="s">
        <v>1</v>
      </c>
      <c r="U1219" s="13" t="s">
        <v>305</v>
      </c>
      <c r="V1219" s="22" t="s">
        <v>1</v>
      </c>
    </row>
    <row r="1220" spans="1:22" x14ac:dyDescent="0.2">
      <c r="A1220" s="25" t="s">
        <v>50</v>
      </c>
      <c r="B1220" s="11" t="s">
        <v>1101</v>
      </c>
      <c r="C1220" s="12">
        <v>0</v>
      </c>
      <c r="D1220" s="12"/>
      <c r="E1220" s="12">
        <v>0</v>
      </c>
      <c r="F1220" s="12"/>
      <c r="G1220" s="12"/>
      <c r="H1220" s="12"/>
      <c r="I1220" s="12">
        <v>4</v>
      </c>
      <c r="J1220" s="12"/>
      <c r="K1220" s="12">
        <v>7</v>
      </c>
      <c r="L1220" s="12">
        <v>9</v>
      </c>
      <c r="M1220" s="12">
        <v>10</v>
      </c>
      <c r="N1220" s="12"/>
      <c r="O1220" s="11" t="s">
        <v>1</v>
      </c>
      <c r="P1220" s="11" t="s">
        <v>1</v>
      </c>
      <c r="Q1220" s="11" t="s">
        <v>1</v>
      </c>
      <c r="R1220" s="11" t="s">
        <v>1</v>
      </c>
      <c r="S1220" s="11" t="s">
        <v>1</v>
      </c>
      <c r="T1220" s="11" t="s">
        <v>1</v>
      </c>
      <c r="U1220" s="11" t="s">
        <v>305</v>
      </c>
      <c r="V1220" s="21" t="s">
        <v>1</v>
      </c>
    </row>
    <row r="1221" spans="1:22" x14ac:dyDescent="0.2">
      <c r="A1221" s="27" t="s">
        <v>50</v>
      </c>
      <c r="B1221" s="13" t="s">
        <v>1103</v>
      </c>
      <c r="C1221" s="14">
        <v>36</v>
      </c>
      <c r="D1221" s="14">
        <v>36</v>
      </c>
      <c r="E1221" s="14">
        <v>36</v>
      </c>
      <c r="F1221" s="14"/>
      <c r="G1221" s="14"/>
      <c r="H1221" s="14"/>
      <c r="I1221" s="14">
        <v>36</v>
      </c>
      <c r="J1221" s="14"/>
      <c r="K1221" s="14">
        <v>25</v>
      </c>
      <c r="L1221" s="14">
        <v>28</v>
      </c>
      <c r="M1221" s="14">
        <v>29</v>
      </c>
      <c r="N1221" s="14"/>
      <c r="O1221" s="13" t="s">
        <v>1</v>
      </c>
      <c r="P1221" s="13" t="s">
        <v>1</v>
      </c>
      <c r="Q1221" s="13" t="s">
        <v>1</v>
      </c>
      <c r="R1221" s="13" t="s">
        <v>1</v>
      </c>
      <c r="S1221" s="13" t="s">
        <v>1</v>
      </c>
      <c r="T1221" s="13" t="s">
        <v>1</v>
      </c>
      <c r="U1221" s="13" t="s">
        <v>305</v>
      </c>
      <c r="V1221" s="22" t="s">
        <v>1</v>
      </c>
    </row>
    <row r="1222" spans="1:22" x14ac:dyDescent="0.2">
      <c r="A1222" s="25" t="s">
        <v>50</v>
      </c>
      <c r="B1222" s="11" t="s">
        <v>1104</v>
      </c>
      <c r="C1222" s="12">
        <v>18</v>
      </c>
      <c r="D1222" s="12">
        <v>18</v>
      </c>
      <c r="E1222" s="12">
        <v>17</v>
      </c>
      <c r="F1222" s="12"/>
      <c r="G1222" s="12"/>
      <c r="H1222" s="12"/>
      <c r="I1222" s="12"/>
      <c r="J1222" s="12"/>
      <c r="K1222" s="12">
        <v>15</v>
      </c>
      <c r="L1222" s="12">
        <v>19</v>
      </c>
      <c r="M1222" s="12">
        <v>15</v>
      </c>
      <c r="N1222" s="12"/>
      <c r="O1222" s="11" t="s">
        <v>1</v>
      </c>
      <c r="P1222" s="11" t="s">
        <v>1</v>
      </c>
      <c r="Q1222" s="11" t="s">
        <v>1</v>
      </c>
      <c r="R1222" s="11" t="s">
        <v>1</v>
      </c>
      <c r="S1222" s="11" t="s">
        <v>1</v>
      </c>
      <c r="T1222" s="11" t="s">
        <v>1</v>
      </c>
      <c r="U1222" s="11" t="s">
        <v>305</v>
      </c>
      <c r="V1222" s="21" t="s">
        <v>1</v>
      </c>
    </row>
    <row r="1223" spans="1:22" x14ac:dyDescent="0.2">
      <c r="A1223" s="27" t="s">
        <v>50</v>
      </c>
      <c r="B1223" s="13" t="s">
        <v>1105</v>
      </c>
      <c r="C1223" s="14">
        <v>29</v>
      </c>
      <c r="D1223" s="14">
        <v>28</v>
      </c>
      <c r="E1223" s="14">
        <v>28</v>
      </c>
      <c r="F1223" s="14"/>
      <c r="G1223" s="14"/>
      <c r="H1223" s="14"/>
      <c r="I1223" s="14">
        <v>28</v>
      </c>
      <c r="J1223" s="14"/>
      <c r="K1223" s="14">
        <v>22</v>
      </c>
      <c r="L1223" s="14">
        <v>23</v>
      </c>
      <c r="M1223" s="14">
        <v>24</v>
      </c>
      <c r="N1223" s="14"/>
      <c r="O1223" s="13" t="s">
        <v>1</v>
      </c>
      <c r="P1223" s="13" t="s">
        <v>1</v>
      </c>
      <c r="Q1223" s="13" t="s">
        <v>1</v>
      </c>
      <c r="R1223" s="13" t="s">
        <v>1</v>
      </c>
      <c r="S1223" s="13" t="s">
        <v>1</v>
      </c>
      <c r="T1223" s="13" t="s">
        <v>1</v>
      </c>
      <c r="U1223" s="13" t="s">
        <v>305</v>
      </c>
      <c r="V1223" s="22" t="s">
        <v>1</v>
      </c>
    </row>
    <row r="1224" spans="1:22" x14ac:dyDescent="0.2">
      <c r="A1224" s="25" t="s">
        <v>50</v>
      </c>
      <c r="B1224" s="11" t="s">
        <v>1106</v>
      </c>
      <c r="C1224" s="12">
        <v>34</v>
      </c>
      <c r="D1224" s="12">
        <v>34</v>
      </c>
      <c r="E1224" s="12">
        <v>34</v>
      </c>
      <c r="F1224" s="12"/>
      <c r="G1224" s="12"/>
      <c r="H1224" s="12"/>
      <c r="I1224" s="12">
        <v>32</v>
      </c>
      <c r="J1224" s="12"/>
      <c r="K1224" s="12">
        <v>24</v>
      </c>
      <c r="L1224" s="12">
        <v>26</v>
      </c>
      <c r="M1224" s="12">
        <v>27</v>
      </c>
      <c r="N1224" s="12"/>
      <c r="O1224" s="11" t="s">
        <v>1</v>
      </c>
      <c r="P1224" s="11" t="s">
        <v>1</v>
      </c>
      <c r="Q1224" s="11" t="s">
        <v>1</v>
      </c>
      <c r="R1224" s="11" t="s">
        <v>1</v>
      </c>
      <c r="S1224" s="11" t="s">
        <v>1</v>
      </c>
      <c r="T1224" s="11" t="s">
        <v>1</v>
      </c>
      <c r="U1224" s="11" t="s">
        <v>305</v>
      </c>
      <c r="V1224" s="21" t="s">
        <v>1</v>
      </c>
    </row>
    <row r="1225" spans="1:22" x14ac:dyDescent="0.2">
      <c r="A1225" s="27" t="s">
        <v>50</v>
      </c>
      <c r="B1225" s="13" t="s">
        <v>1107</v>
      </c>
      <c r="C1225" s="14">
        <v>30</v>
      </c>
      <c r="D1225" s="14">
        <v>30</v>
      </c>
      <c r="E1225" s="14">
        <v>28</v>
      </c>
      <c r="F1225" s="14"/>
      <c r="G1225" s="14"/>
      <c r="H1225" s="14"/>
      <c r="I1225" s="14">
        <v>23</v>
      </c>
      <c r="J1225" s="14"/>
      <c r="K1225" s="14">
        <v>21</v>
      </c>
      <c r="L1225" s="14">
        <v>22</v>
      </c>
      <c r="M1225" s="14">
        <v>24</v>
      </c>
      <c r="N1225" s="14"/>
      <c r="O1225" s="13" t="s">
        <v>1</v>
      </c>
      <c r="P1225" s="13" t="s">
        <v>1</v>
      </c>
      <c r="Q1225" s="13" t="s">
        <v>1</v>
      </c>
      <c r="R1225" s="13" t="s">
        <v>1</v>
      </c>
      <c r="S1225" s="13" t="s">
        <v>1</v>
      </c>
      <c r="T1225" s="13" t="s">
        <v>1</v>
      </c>
      <c r="U1225" s="13" t="s">
        <v>305</v>
      </c>
      <c r="V1225" s="22" t="s">
        <v>1</v>
      </c>
    </row>
    <row r="1226" spans="1:22" x14ac:dyDescent="0.2">
      <c r="A1226" s="25" t="s">
        <v>50</v>
      </c>
      <c r="B1226" s="11" t="s">
        <v>1108</v>
      </c>
      <c r="C1226" s="12"/>
      <c r="D1226" s="12"/>
      <c r="E1226" s="12"/>
      <c r="F1226" s="12"/>
      <c r="G1226" s="12">
        <v>4.5240936969999996</v>
      </c>
      <c r="H1226" s="12">
        <v>5.529567589</v>
      </c>
      <c r="I1226" s="12">
        <v>5.8358222560000002</v>
      </c>
      <c r="J1226" s="12">
        <v>5.8844999380000003</v>
      </c>
      <c r="K1226" s="12">
        <v>6.9147123580000001</v>
      </c>
      <c r="L1226" s="12">
        <v>5.865457073</v>
      </c>
      <c r="M1226" s="12"/>
      <c r="N1226" s="12">
        <v>5</v>
      </c>
      <c r="O1226" s="11" t="s">
        <v>1</v>
      </c>
      <c r="P1226" s="11" t="s">
        <v>1</v>
      </c>
      <c r="Q1226" s="11" t="s">
        <v>1</v>
      </c>
      <c r="R1226" s="11" t="s">
        <v>1</v>
      </c>
      <c r="S1226" s="11" t="s">
        <v>1</v>
      </c>
      <c r="T1226" s="11" t="s">
        <v>1</v>
      </c>
      <c r="U1226" s="11" t="s">
        <v>305</v>
      </c>
      <c r="V1226" s="21" t="s">
        <v>1</v>
      </c>
    </row>
    <row r="1227" spans="1:22" x14ac:dyDescent="0.2">
      <c r="A1227" s="27" t="s">
        <v>51</v>
      </c>
      <c r="B1227" s="13" t="s">
        <v>1109</v>
      </c>
      <c r="C1227" s="14"/>
      <c r="D1227" s="14"/>
      <c r="E1227" s="14">
        <v>71.410489999999996</v>
      </c>
      <c r="F1227" s="14">
        <v>65.286519999999996</v>
      </c>
      <c r="G1227" s="14">
        <v>68.647260000000003</v>
      </c>
      <c r="H1227" s="14">
        <v>72.078069999999997</v>
      </c>
      <c r="I1227" s="14">
        <v>70.248580000000004</v>
      </c>
      <c r="J1227" s="14">
        <v>70.869339999999994</v>
      </c>
      <c r="K1227" s="14"/>
      <c r="L1227" s="14"/>
      <c r="M1227" s="14"/>
      <c r="N1227" s="14"/>
      <c r="O1227" s="13" t="s">
        <v>1</v>
      </c>
      <c r="P1227" s="13" t="s">
        <v>1</v>
      </c>
      <c r="Q1227" s="13" t="s">
        <v>1</v>
      </c>
      <c r="R1227" s="13" t="s">
        <v>1</v>
      </c>
      <c r="S1227" s="13" t="s">
        <v>1</v>
      </c>
      <c r="T1227" s="13" t="s">
        <v>1</v>
      </c>
      <c r="U1227" s="13" t="s">
        <v>302</v>
      </c>
      <c r="V1227" s="22" t="s">
        <v>1</v>
      </c>
    </row>
    <row r="1228" spans="1:22" x14ac:dyDescent="0.2">
      <c r="A1228" s="25" t="s">
        <v>51</v>
      </c>
      <c r="B1228" s="11" t="s">
        <v>1110</v>
      </c>
      <c r="C1228" s="12"/>
      <c r="D1228" s="12"/>
      <c r="E1228" s="12">
        <v>61.965829999999997</v>
      </c>
      <c r="F1228" s="12">
        <v>53.143070000000002</v>
      </c>
      <c r="G1228" s="12">
        <v>54.699689999999997</v>
      </c>
      <c r="H1228" s="12">
        <v>57.892110000000002</v>
      </c>
      <c r="I1228" s="12">
        <v>53.721229999999998</v>
      </c>
      <c r="J1228" s="12">
        <v>49.709569999999999</v>
      </c>
      <c r="K1228" s="12"/>
      <c r="L1228" s="12"/>
      <c r="M1228" s="12"/>
      <c r="N1228" s="12"/>
      <c r="O1228" s="11" t="s">
        <v>1</v>
      </c>
      <c r="P1228" s="11" t="s">
        <v>1</v>
      </c>
      <c r="Q1228" s="11" t="s">
        <v>1</v>
      </c>
      <c r="R1228" s="11" t="s">
        <v>1</v>
      </c>
      <c r="S1228" s="11" t="s">
        <v>1</v>
      </c>
      <c r="T1228" s="11" t="s">
        <v>1</v>
      </c>
      <c r="U1228" s="11" t="s">
        <v>302</v>
      </c>
      <c r="V1228" s="21" t="s">
        <v>1</v>
      </c>
    </row>
    <row r="1229" spans="1:22" x14ac:dyDescent="0.2">
      <c r="A1229" s="27" t="s">
        <v>51</v>
      </c>
      <c r="B1229" s="13" t="s">
        <v>1092</v>
      </c>
      <c r="C1229" s="14"/>
      <c r="D1229" s="14"/>
      <c r="E1229" s="14">
        <v>17.070460000000001</v>
      </c>
      <c r="F1229" s="14">
        <v>16.940290000000001</v>
      </c>
      <c r="G1229" s="14">
        <v>17.02365</v>
      </c>
      <c r="H1229" s="14">
        <v>17.218060000000001</v>
      </c>
      <c r="I1229" s="14">
        <v>17.558959999999999</v>
      </c>
      <c r="J1229" s="14">
        <v>17.196829999999999</v>
      </c>
      <c r="K1229" s="14"/>
      <c r="L1229" s="14"/>
      <c r="M1229" s="14"/>
      <c r="N1229" s="14"/>
      <c r="O1229" s="13" t="s">
        <v>1</v>
      </c>
      <c r="P1229" s="13" t="s">
        <v>1</v>
      </c>
      <c r="Q1229" s="13" t="s">
        <v>1</v>
      </c>
      <c r="R1229" s="13" t="s">
        <v>1</v>
      </c>
      <c r="S1229" s="13" t="s">
        <v>1</v>
      </c>
      <c r="T1229" s="13" t="s">
        <v>1</v>
      </c>
      <c r="U1229" s="13" t="s">
        <v>302</v>
      </c>
      <c r="V1229" s="22" t="s">
        <v>1</v>
      </c>
    </row>
    <row r="1230" spans="1:22" x14ac:dyDescent="0.2">
      <c r="A1230" s="25" t="s">
        <v>51</v>
      </c>
      <c r="B1230" s="11" t="s">
        <v>1093</v>
      </c>
      <c r="C1230" s="12">
        <v>0</v>
      </c>
      <c r="D1230" s="12">
        <v>1.68611</v>
      </c>
      <c r="E1230" s="12">
        <v>0.86156999999999995</v>
      </c>
      <c r="F1230" s="12">
        <v>1.8839600000000001</v>
      </c>
      <c r="G1230" s="12">
        <v>1.5297000000000001</v>
      </c>
      <c r="H1230" s="12">
        <v>1.6591800000000001</v>
      </c>
      <c r="I1230" s="12">
        <v>2.0339</v>
      </c>
      <c r="J1230" s="12">
        <v>2.0235500000000002</v>
      </c>
      <c r="K1230" s="12"/>
      <c r="L1230" s="12"/>
      <c r="M1230" s="12"/>
      <c r="N1230" s="12"/>
      <c r="O1230" s="11" t="s">
        <v>1</v>
      </c>
      <c r="P1230" s="11" t="s">
        <v>1</v>
      </c>
      <c r="Q1230" s="11" t="s">
        <v>1</v>
      </c>
      <c r="R1230" s="11" t="s">
        <v>1</v>
      </c>
      <c r="S1230" s="11" t="s">
        <v>1</v>
      </c>
      <c r="T1230" s="11" t="s">
        <v>1</v>
      </c>
      <c r="U1230" s="11" t="s">
        <v>302</v>
      </c>
      <c r="V1230" s="21" t="s">
        <v>1</v>
      </c>
    </row>
    <row r="1231" spans="1:22" x14ac:dyDescent="0.2">
      <c r="A1231" s="27" t="s">
        <v>51</v>
      </c>
      <c r="B1231" s="13" t="s">
        <v>1094</v>
      </c>
      <c r="C1231" s="14">
        <v>62.592750000000002</v>
      </c>
      <c r="D1231" s="14">
        <v>60.328069999999997</v>
      </c>
      <c r="E1231" s="14">
        <v>56.499780000000001</v>
      </c>
      <c r="F1231" s="14">
        <v>54.968679999999999</v>
      </c>
      <c r="G1231" s="14">
        <v>55.406140000000001</v>
      </c>
      <c r="H1231" s="14">
        <v>55.647449999999999</v>
      </c>
      <c r="I1231" s="14">
        <v>54.379060000000003</v>
      </c>
      <c r="J1231" s="14">
        <v>54.254260000000002</v>
      </c>
      <c r="K1231" s="14"/>
      <c r="L1231" s="14"/>
      <c r="M1231" s="14"/>
      <c r="N1231" s="14"/>
      <c r="O1231" s="13" t="s">
        <v>1</v>
      </c>
      <c r="P1231" s="13" t="s">
        <v>1</v>
      </c>
      <c r="Q1231" s="13" t="s">
        <v>1</v>
      </c>
      <c r="R1231" s="13" t="s">
        <v>1</v>
      </c>
      <c r="S1231" s="13" t="s">
        <v>1</v>
      </c>
      <c r="T1231" s="13" t="s">
        <v>1</v>
      </c>
      <c r="U1231" s="13" t="s">
        <v>302</v>
      </c>
      <c r="V1231" s="22" t="s">
        <v>1</v>
      </c>
    </row>
    <row r="1232" spans="1:22" x14ac:dyDescent="0.2">
      <c r="A1232" s="25" t="s">
        <v>51</v>
      </c>
      <c r="B1232" s="11" t="s">
        <v>1095</v>
      </c>
      <c r="C1232" s="12">
        <v>24.070789999999999</v>
      </c>
      <c r="D1232" s="12">
        <v>25.301590000000001</v>
      </c>
      <c r="E1232" s="12">
        <v>30.38721</v>
      </c>
      <c r="F1232" s="12">
        <v>31.52056</v>
      </c>
      <c r="G1232" s="12">
        <v>31.837779999999999</v>
      </c>
      <c r="H1232" s="12">
        <v>31.704249999999998</v>
      </c>
      <c r="I1232" s="12">
        <v>32.515050000000002</v>
      </c>
      <c r="J1232" s="12">
        <v>32.636209999999998</v>
      </c>
      <c r="K1232" s="12"/>
      <c r="L1232" s="12"/>
      <c r="M1232" s="12"/>
      <c r="N1232" s="12"/>
      <c r="O1232" s="11" t="s">
        <v>1</v>
      </c>
      <c r="P1232" s="11" t="s">
        <v>1</v>
      </c>
      <c r="Q1232" s="11" t="s">
        <v>1</v>
      </c>
      <c r="R1232" s="11" t="s">
        <v>1</v>
      </c>
      <c r="S1232" s="11" t="s">
        <v>1</v>
      </c>
      <c r="T1232" s="11" t="s">
        <v>1</v>
      </c>
      <c r="U1232" s="11" t="s">
        <v>302</v>
      </c>
      <c r="V1232" s="21" t="s">
        <v>1</v>
      </c>
    </row>
    <row r="1233" spans="1:22" x14ac:dyDescent="0.2">
      <c r="A1233" s="27" t="s">
        <v>51</v>
      </c>
      <c r="B1233" s="13" t="s">
        <v>1088</v>
      </c>
      <c r="C1233" s="14"/>
      <c r="D1233" s="14"/>
      <c r="E1233" s="14">
        <v>16.881810000000002</v>
      </c>
      <c r="F1233" s="14">
        <v>16.925940000000001</v>
      </c>
      <c r="G1233" s="14">
        <v>16.937609999999999</v>
      </c>
      <c r="H1233" s="14">
        <v>17.230519999999999</v>
      </c>
      <c r="I1233" s="14">
        <v>17.629919999999998</v>
      </c>
      <c r="J1233" s="14">
        <v>17.429469999999998</v>
      </c>
      <c r="K1233" s="14"/>
      <c r="L1233" s="14"/>
      <c r="M1233" s="14"/>
      <c r="N1233" s="14"/>
      <c r="O1233" s="13" t="s">
        <v>1</v>
      </c>
      <c r="P1233" s="13" t="s">
        <v>1</v>
      </c>
      <c r="Q1233" s="13" t="s">
        <v>1</v>
      </c>
      <c r="R1233" s="13" t="s">
        <v>1</v>
      </c>
      <c r="S1233" s="13" t="s">
        <v>1</v>
      </c>
      <c r="T1233" s="13" t="s">
        <v>1</v>
      </c>
      <c r="U1233" s="13" t="s">
        <v>302</v>
      </c>
      <c r="V1233" s="22" t="s">
        <v>1</v>
      </c>
    </row>
    <row r="1234" spans="1:22" x14ac:dyDescent="0.2">
      <c r="A1234" s="25" t="s">
        <v>51</v>
      </c>
      <c r="B1234" s="11" t="s">
        <v>1089</v>
      </c>
      <c r="C1234" s="12">
        <v>0</v>
      </c>
      <c r="D1234" s="12">
        <v>1.5341400000000001</v>
      </c>
      <c r="E1234" s="12">
        <v>1.0489999999999999</v>
      </c>
      <c r="F1234" s="12">
        <v>1.91605</v>
      </c>
      <c r="G1234" s="12">
        <v>1.6460699999999999</v>
      </c>
      <c r="H1234" s="12">
        <v>1.7488300000000001</v>
      </c>
      <c r="I1234" s="12">
        <v>2.0600700000000001</v>
      </c>
      <c r="J1234" s="12">
        <v>2.1133000000000002</v>
      </c>
      <c r="K1234" s="12"/>
      <c r="L1234" s="12"/>
      <c r="M1234" s="12"/>
      <c r="N1234" s="12"/>
      <c r="O1234" s="11" t="s">
        <v>1</v>
      </c>
      <c r="P1234" s="11" t="s">
        <v>1</v>
      </c>
      <c r="Q1234" s="11" t="s">
        <v>1</v>
      </c>
      <c r="R1234" s="11" t="s">
        <v>1</v>
      </c>
      <c r="S1234" s="11" t="s">
        <v>1</v>
      </c>
      <c r="T1234" s="11" t="s">
        <v>1</v>
      </c>
      <c r="U1234" s="11" t="s">
        <v>302</v>
      </c>
      <c r="V1234" s="21" t="s">
        <v>1</v>
      </c>
    </row>
    <row r="1235" spans="1:22" x14ac:dyDescent="0.2">
      <c r="A1235" s="27" t="s">
        <v>51</v>
      </c>
      <c r="B1235" s="13" t="s">
        <v>1090</v>
      </c>
      <c r="C1235" s="14">
        <v>62.379199999999997</v>
      </c>
      <c r="D1235" s="14">
        <v>62.974319999999999</v>
      </c>
      <c r="E1235" s="14">
        <v>55.701239999999999</v>
      </c>
      <c r="F1235" s="14">
        <v>54.507370000000002</v>
      </c>
      <c r="G1235" s="14">
        <v>54.241889999999998</v>
      </c>
      <c r="H1235" s="14">
        <v>54.785209999999999</v>
      </c>
      <c r="I1235" s="14">
        <v>53.473219999999998</v>
      </c>
      <c r="J1235" s="14">
        <v>53.770150000000001</v>
      </c>
      <c r="K1235" s="14"/>
      <c r="L1235" s="14"/>
      <c r="M1235" s="14"/>
      <c r="N1235" s="14"/>
      <c r="O1235" s="13" t="s">
        <v>1</v>
      </c>
      <c r="P1235" s="13" t="s">
        <v>1</v>
      </c>
      <c r="Q1235" s="13" t="s">
        <v>1</v>
      </c>
      <c r="R1235" s="13" t="s">
        <v>1</v>
      </c>
      <c r="S1235" s="13" t="s">
        <v>1</v>
      </c>
      <c r="T1235" s="13" t="s">
        <v>1</v>
      </c>
      <c r="U1235" s="13" t="s">
        <v>302</v>
      </c>
      <c r="V1235" s="22" t="s">
        <v>1</v>
      </c>
    </row>
    <row r="1236" spans="1:22" x14ac:dyDescent="0.2">
      <c r="A1236" s="25" t="s">
        <v>51</v>
      </c>
      <c r="B1236" s="11" t="s">
        <v>1091</v>
      </c>
      <c r="C1236" s="12">
        <v>24.163270000000001</v>
      </c>
      <c r="D1236" s="12">
        <v>23.509260000000001</v>
      </c>
      <c r="E1236" s="12">
        <v>30.503769999999999</v>
      </c>
      <c r="F1236" s="12">
        <v>31.807310000000001</v>
      </c>
      <c r="G1236" s="12">
        <v>32.1708</v>
      </c>
      <c r="H1236" s="12">
        <v>32.124490000000002</v>
      </c>
      <c r="I1236" s="12">
        <v>33.053049999999999</v>
      </c>
      <c r="J1236" s="12">
        <v>33.318759999999997</v>
      </c>
      <c r="K1236" s="12"/>
      <c r="L1236" s="12"/>
      <c r="M1236" s="12"/>
      <c r="N1236" s="12"/>
      <c r="O1236" s="11" t="s">
        <v>1</v>
      </c>
      <c r="P1236" s="11" t="s">
        <v>1</v>
      </c>
      <c r="Q1236" s="11" t="s">
        <v>1</v>
      </c>
      <c r="R1236" s="11" t="s">
        <v>1</v>
      </c>
      <c r="S1236" s="11" t="s">
        <v>1</v>
      </c>
      <c r="T1236" s="11" t="s">
        <v>1</v>
      </c>
      <c r="U1236" s="11" t="s">
        <v>302</v>
      </c>
      <c r="V1236" s="21" t="s">
        <v>1</v>
      </c>
    </row>
    <row r="1237" spans="1:22" x14ac:dyDescent="0.2">
      <c r="A1237" s="27" t="s">
        <v>51</v>
      </c>
      <c r="B1237" s="13" t="s">
        <v>1096</v>
      </c>
      <c r="C1237" s="14"/>
      <c r="D1237" s="14"/>
      <c r="E1237" s="14">
        <v>13.62196</v>
      </c>
      <c r="F1237" s="14">
        <v>14.88138</v>
      </c>
      <c r="G1237" s="14">
        <v>15.23319</v>
      </c>
      <c r="H1237" s="14">
        <v>14.893969999999999</v>
      </c>
      <c r="I1237" s="14">
        <v>15.42313</v>
      </c>
      <c r="J1237" s="14">
        <v>15.8893</v>
      </c>
      <c r="K1237" s="14"/>
      <c r="L1237" s="14"/>
      <c r="M1237" s="14"/>
      <c r="N1237" s="14"/>
      <c r="O1237" s="13" t="s">
        <v>1</v>
      </c>
      <c r="P1237" s="13" t="s">
        <v>1</v>
      </c>
      <c r="Q1237" s="13" t="s">
        <v>1</v>
      </c>
      <c r="R1237" s="13" t="s">
        <v>1</v>
      </c>
      <c r="S1237" s="13" t="s">
        <v>1</v>
      </c>
      <c r="T1237" s="13" t="s">
        <v>1</v>
      </c>
      <c r="U1237" s="13" t="s">
        <v>302</v>
      </c>
      <c r="V1237" s="22" t="s">
        <v>1</v>
      </c>
    </row>
    <row r="1238" spans="1:22" x14ac:dyDescent="0.2">
      <c r="A1238" s="25" t="s">
        <v>51</v>
      </c>
      <c r="B1238" s="11" t="s">
        <v>293</v>
      </c>
      <c r="C1238" s="12"/>
      <c r="D1238" s="12"/>
      <c r="E1238" s="12"/>
      <c r="F1238" s="12"/>
      <c r="G1238" s="12"/>
      <c r="H1238" s="12"/>
      <c r="I1238" s="12"/>
      <c r="J1238" s="12"/>
      <c r="K1238" s="12"/>
      <c r="L1238" s="12"/>
      <c r="M1238" s="12"/>
      <c r="N1238" s="12"/>
      <c r="O1238" s="11" t="s">
        <v>1</v>
      </c>
      <c r="P1238" s="11" t="s">
        <v>1</v>
      </c>
      <c r="Q1238" s="11" t="s">
        <v>1</v>
      </c>
      <c r="R1238" s="11" t="s">
        <v>1</v>
      </c>
      <c r="S1238" s="11" t="s">
        <v>1</v>
      </c>
      <c r="T1238" s="11" t="s">
        <v>1</v>
      </c>
      <c r="U1238" s="11" t="s">
        <v>302</v>
      </c>
      <c r="V1238" s="21" t="s">
        <v>1</v>
      </c>
    </row>
    <row r="1239" spans="1:22" x14ac:dyDescent="0.2">
      <c r="A1239" s="27" t="s">
        <v>51</v>
      </c>
      <c r="B1239" s="13" t="s">
        <v>308</v>
      </c>
      <c r="C1239" s="14"/>
      <c r="D1239" s="14">
        <v>103.843</v>
      </c>
      <c r="E1239" s="14">
        <v>43.414000000000001</v>
      </c>
      <c r="F1239" s="14">
        <v>24.11</v>
      </c>
      <c r="G1239" s="14">
        <v>35.281999999999996</v>
      </c>
      <c r="H1239" s="14">
        <v>51.04</v>
      </c>
      <c r="I1239" s="14">
        <v>56.454999999999998</v>
      </c>
      <c r="J1239" s="14">
        <v>59.88</v>
      </c>
      <c r="K1239" s="14">
        <v>51.481999999999999</v>
      </c>
      <c r="L1239" s="14">
        <v>61.411000000000001</v>
      </c>
      <c r="M1239" s="14">
        <v>94.305000000000007</v>
      </c>
      <c r="N1239" s="14"/>
      <c r="O1239" s="13" t="s">
        <v>1</v>
      </c>
      <c r="P1239" s="13" t="s">
        <v>1</v>
      </c>
      <c r="Q1239" s="13" t="s">
        <v>1</v>
      </c>
      <c r="R1239" s="13" t="s">
        <v>1</v>
      </c>
      <c r="S1239" s="13" t="s">
        <v>1</v>
      </c>
      <c r="T1239" s="13" t="s">
        <v>1</v>
      </c>
      <c r="U1239" s="13" t="s">
        <v>302</v>
      </c>
      <c r="V1239" s="22" t="s">
        <v>1</v>
      </c>
    </row>
    <row r="1240" spans="1:22" x14ac:dyDescent="0.2">
      <c r="A1240" s="25" t="s">
        <v>51</v>
      </c>
      <c r="B1240" s="11" t="s">
        <v>1102</v>
      </c>
      <c r="C1240" s="12">
        <v>86.542469999999994</v>
      </c>
      <c r="D1240" s="12">
        <v>88.01773</v>
      </c>
      <c r="E1240" s="12">
        <v>87.254009999999994</v>
      </c>
      <c r="F1240" s="12">
        <v>88.230739999999997</v>
      </c>
      <c r="G1240" s="12">
        <v>88.058760000000007</v>
      </c>
      <c r="H1240" s="12">
        <v>88.658519999999996</v>
      </c>
      <c r="I1240" s="12">
        <v>88.586349999999996</v>
      </c>
      <c r="J1240" s="12">
        <v>89.202209999999994</v>
      </c>
      <c r="K1240" s="12"/>
      <c r="L1240" s="12"/>
      <c r="M1240" s="12"/>
      <c r="N1240" s="12"/>
      <c r="O1240" s="11" t="s">
        <v>1</v>
      </c>
      <c r="P1240" s="11" t="s">
        <v>1</v>
      </c>
      <c r="Q1240" s="11" t="s">
        <v>1</v>
      </c>
      <c r="R1240" s="11" t="s">
        <v>1</v>
      </c>
      <c r="S1240" s="11" t="s">
        <v>1</v>
      </c>
      <c r="T1240" s="11" t="s">
        <v>1</v>
      </c>
      <c r="U1240" s="11" t="s">
        <v>302</v>
      </c>
      <c r="V1240" s="21" t="s">
        <v>1</v>
      </c>
    </row>
    <row r="1241" spans="1:22" x14ac:dyDescent="0.2">
      <c r="A1241" s="27" t="s">
        <v>51</v>
      </c>
      <c r="B1241" s="13" t="s">
        <v>1097</v>
      </c>
      <c r="C1241" s="14">
        <v>13</v>
      </c>
      <c r="D1241" s="14"/>
      <c r="E1241" s="14">
        <v>15</v>
      </c>
      <c r="F1241" s="14">
        <v>14</v>
      </c>
      <c r="G1241" s="14">
        <v>15</v>
      </c>
      <c r="H1241" s="14">
        <v>16</v>
      </c>
      <c r="I1241" s="14">
        <v>16</v>
      </c>
      <c r="J1241" s="14">
        <v>16</v>
      </c>
      <c r="K1241" s="14">
        <v>16</v>
      </c>
      <c r="L1241" s="14">
        <v>17</v>
      </c>
      <c r="M1241" s="14"/>
      <c r="N1241" s="14">
        <v>17</v>
      </c>
      <c r="O1241" s="13" t="s">
        <v>1</v>
      </c>
      <c r="P1241" s="13" t="s">
        <v>1</v>
      </c>
      <c r="Q1241" s="13" t="s">
        <v>1</v>
      </c>
      <c r="R1241" s="13" t="s">
        <v>1</v>
      </c>
      <c r="S1241" s="13" t="s">
        <v>1</v>
      </c>
      <c r="T1241" s="13" t="s">
        <v>1</v>
      </c>
      <c r="U1241" s="13" t="s">
        <v>302</v>
      </c>
      <c r="V1241" s="22" t="s">
        <v>1</v>
      </c>
    </row>
    <row r="1242" spans="1:22" x14ac:dyDescent="0.2">
      <c r="A1242" s="25" t="s">
        <v>51</v>
      </c>
      <c r="B1242" s="11" t="s">
        <v>1098</v>
      </c>
      <c r="C1242" s="12"/>
      <c r="D1242" s="12"/>
      <c r="E1242" s="12">
        <v>12</v>
      </c>
      <c r="F1242" s="12">
        <v>16</v>
      </c>
      <c r="G1242" s="12"/>
      <c r="H1242" s="12">
        <v>24</v>
      </c>
      <c r="I1242" s="12"/>
      <c r="J1242" s="12">
        <v>35</v>
      </c>
      <c r="K1242" s="12">
        <v>36</v>
      </c>
      <c r="L1242" s="12">
        <v>34</v>
      </c>
      <c r="M1242" s="12"/>
      <c r="N1242" s="12">
        <v>37</v>
      </c>
      <c r="O1242" s="11" t="s">
        <v>1</v>
      </c>
      <c r="P1242" s="11" t="s">
        <v>1</v>
      </c>
      <c r="Q1242" s="11" t="s">
        <v>1</v>
      </c>
      <c r="R1242" s="11" t="s">
        <v>1</v>
      </c>
      <c r="S1242" s="11" t="s">
        <v>1</v>
      </c>
      <c r="T1242" s="11" t="s">
        <v>1</v>
      </c>
      <c r="U1242" s="11" t="s">
        <v>302</v>
      </c>
      <c r="V1242" s="21" t="s">
        <v>1</v>
      </c>
    </row>
    <row r="1243" spans="1:22" x14ac:dyDescent="0.2">
      <c r="A1243" s="27" t="s">
        <v>51</v>
      </c>
      <c r="B1243" s="13" t="s">
        <v>1099</v>
      </c>
      <c r="C1243" s="14">
        <v>10</v>
      </c>
      <c r="D1243" s="14"/>
      <c r="E1243" s="14">
        <v>13</v>
      </c>
      <c r="F1243" s="14">
        <v>12</v>
      </c>
      <c r="G1243" s="14">
        <v>14</v>
      </c>
      <c r="H1243" s="14">
        <v>15</v>
      </c>
      <c r="I1243" s="14">
        <v>15</v>
      </c>
      <c r="J1243" s="14">
        <v>15</v>
      </c>
      <c r="K1243" s="14">
        <v>15</v>
      </c>
      <c r="L1243" s="14">
        <v>17</v>
      </c>
      <c r="M1243" s="14"/>
      <c r="N1243" s="14">
        <v>17</v>
      </c>
      <c r="O1243" s="13" t="s">
        <v>1</v>
      </c>
      <c r="P1243" s="13" t="s">
        <v>1</v>
      </c>
      <c r="Q1243" s="13" t="s">
        <v>1</v>
      </c>
      <c r="R1243" s="13" t="s">
        <v>1</v>
      </c>
      <c r="S1243" s="13" t="s">
        <v>1</v>
      </c>
      <c r="T1243" s="13" t="s">
        <v>1</v>
      </c>
      <c r="U1243" s="13" t="s">
        <v>302</v>
      </c>
      <c r="V1243" s="22" t="s">
        <v>1</v>
      </c>
    </row>
    <row r="1244" spans="1:22" x14ac:dyDescent="0.2">
      <c r="A1244" s="25" t="s">
        <v>51</v>
      </c>
      <c r="B1244" s="11" t="s">
        <v>1100</v>
      </c>
      <c r="C1244" s="12"/>
      <c r="D1244" s="12"/>
      <c r="E1244" s="12"/>
      <c r="F1244" s="12"/>
      <c r="G1244" s="12"/>
      <c r="H1244" s="12"/>
      <c r="I1244" s="12"/>
      <c r="J1244" s="12"/>
      <c r="K1244" s="12"/>
      <c r="L1244" s="12"/>
      <c r="M1244" s="12"/>
      <c r="N1244" s="12"/>
      <c r="O1244" s="11"/>
      <c r="P1244" s="11"/>
      <c r="Q1244" s="11"/>
      <c r="R1244" s="11"/>
      <c r="S1244" s="11"/>
      <c r="T1244" s="11"/>
      <c r="U1244" s="11"/>
      <c r="V1244" s="21"/>
    </row>
    <row r="1245" spans="1:22" x14ac:dyDescent="0.2">
      <c r="A1245" s="27" t="s">
        <v>51</v>
      </c>
      <c r="B1245" s="13" t="s">
        <v>1101</v>
      </c>
      <c r="C1245" s="14"/>
      <c r="D1245" s="14"/>
      <c r="E1245" s="14"/>
      <c r="F1245" s="14"/>
      <c r="G1245" s="14"/>
      <c r="H1245" s="14"/>
      <c r="I1245" s="14"/>
      <c r="J1245" s="14"/>
      <c r="K1245" s="14"/>
      <c r="L1245" s="14"/>
      <c r="M1245" s="14"/>
      <c r="N1245" s="14"/>
      <c r="O1245" s="13"/>
      <c r="P1245" s="13"/>
      <c r="Q1245" s="13"/>
      <c r="R1245" s="13"/>
      <c r="S1245" s="13"/>
      <c r="T1245" s="13"/>
      <c r="U1245" s="13"/>
      <c r="V1245" s="22"/>
    </row>
    <row r="1246" spans="1:22" x14ac:dyDescent="0.2">
      <c r="A1246" s="25" t="s">
        <v>51</v>
      </c>
      <c r="B1246" s="11" t="s">
        <v>1103</v>
      </c>
      <c r="C1246" s="12">
        <v>52</v>
      </c>
      <c r="D1246" s="12"/>
      <c r="E1246" s="12">
        <v>40</v>
      </c>
      <c r="F1246" s="12">
        <v>37</v>
      </c>
      <c r="G1246" s="12">
        <v>37</v>
      </c>
      <c r="H1246" s="12">
        <v>36</v>
      </c>
      <c r="I1246" s="12">
        <v>35</v>
      </c>
      <c r="J1246" s="12">
        <v>35</v>
      </c>
      <c r="K1246" s="12">
        <v>35</v>
      </c>
      <c r="L1246" s="12">
        <v>34</v>
      </c>
      <c r="M1246" s="12"/>
      <c r="N1246" s="12">
        <v>32</v>
      </c>
      <c r="O1246" s="11" t="s">
        <v>1</v>
      </c>
      <c r="P1246" s="11" t="s">
        <v>1</v>
      </c>
      <c r="Q1246" s="11" t="s">
        <v>1</v>
      </c>
      <c r="R1246" s="11" t="s">
        <v>1</v>
      </c>
      <c r="S1246" s="11" t="s">
        <v>1</v>
      </c>
      <c r="T1246" s="11" t="s">
        <v>1</v>
      </c>
      <c r="U1246" s="11" t="s">
        <v>302</v>
      </c>
      <c r="V1246" s="21" t="s">
        <v>1</v>
      </c>
    </row>
    <row r="1247" spans="1:22" x14ac:dyDescent="0.2">
      <c r="A1247" s="27" t="s">
        <v>51</v>
      </c>
      <c r="B1247" s="13" t="s">
        <v>1104</v>
      </c>
      <c r="C1247" s="14"/>
      <c r="D1247" s="14"/>
      <c r="E1247" s="14">
        <v>25</v>
      </c>
      <c r="F1247" s="14">
        <v>25</v>
      </c>
      <c r="G1247" s="14">
        <v>23</v>
      </c>
      <c r="H1247" s="14">
        <v>23</v>
      </c>
      <c r="I1247" s="14">
        <v>23</v>
      </c>
      <c r="J1247" s="14">
        <v>22</v>
      </c>
      <c r="K1247" s="14">
        <v>21</v>
      </c>
      <c r="L1247" s="14">
        <v>20</v>
      </c>
      <c r="M1247" s="14"/>
      <c r="N1247" s="14">
        <v>19</v>
      </c>
      <c r="O1247" s="13" t="s">
        <v>1</v>
      </c>
      <c r="P1247" s="13" t="s">
        <v>1</v>
      </c>
      <c r="Q1247" s="13" t="s">
        <v>1</v>
      </c>
      <c r="R1247" s="13" t="s">
        <v>1</v>
      </c>
      <c r="S1247" s="13" t="s">
        <v>1</v>
      </c>
      <c r="T1247" s="13" t="s">
        <v>1</v>
      </c>
      <c r="U1247" s="13" t="s">
        <v>302</v>
      </c>
      <c r="V1247" s="22" t="s">
        <v>1</v>
      </c>
    </row>
    <row r="1248" spans="1:22" x14ac:dyDescent="0.2">
      <c r="A1248" s="25" t="s">
        <v>51</v>
      </c>
      <c r="B1248" s="11" t="s">
        <v>1105</v>
      </c>
      <c r="C1248" s="12">
        <v>38</v>
      </c>
      <c r="D1248" s="12">
        <v>33</v>
      </c>
      <c r="E1248" s="12">
        <v>32</v>
      </c>
      <c r="F1248" s="12">
        <v>30</v>
      </c>
      <c r="G1248" s="12">
        <v>28</v>
      </c>
      <c r="H1248" s="12">
        <v>26</v>
      </c>
      <c r="I1248" s="12">
        <v>24</v>
      </c>
      <c r="J1248" s="12">
        <v>23</v>
      </c>
      <c r="K1248" s="12">
        <v>22</v>
      </c>
      <c r="L1248" s="12">
        <v>21</v>
      </c>
      <c r="M1248" s="12"/>
      <c r="N1248" s="12">
        <v>20</v>
      </c>
      <c r="O1248" s="11" t="s">
        <v>1</v>
      </c>
      <c r="P1248" s="11" t="s">
        <v>1</v>
      </c>
      <c r="Q1248" s="11" t="s">
        <v>1</v>
      </c>
      <c r="R1248" s="11" t="s">
        <v>1</v>
      </c>
      <c r="S1248" s="11" t="s">
        <v>1</v>
      </c>
      <c r="T1248" s="11" t="s">
        <v>1</v>
      </c>
      <c r="U1248" s="11" t="s">
        <v>302</v>
      </c>
      <c r="V1248" s="21" t="s">
        <v>1</v>
      </c>
    </row>
    <row r="1249" spans="1:22" x14ac:dyDescent="0.2">
      <c r="A1249" s="27" t="s">
        <v>51</v>
      </c>
      <c r="B1249" s="13" t="s">
        <v>1106</v>
      </c>
      <c r="C1249" s="14">
        <v>41</v>
      </c>
      <c r="D1249" s="14">
        <v>37</v>
      </c>
      <c r="E1249" s="14">
        <v>32</v>
      </c>
      <c r="F1249" s="14">
        <v>30</v>
      </c>
      <c r="G1249" s="14">
        <v>30</v>
      </c>
      <c r="H1249" s="14">
        <v>29</v>
      </c>
      <c r="I1249" s="14">
        <v>29</v>
      </c>
      <c r="J1249" s="14">
        <v>29</v>
      </c>
      <c r="K1249" s="14">
        <v>29</v>
      </c>
      <c r="L1249" s="14">
        <v>29</v>
      </c>
      <c r="M1249" s="14"/>
      <c r="N1249" s="14">
        <v>28</v>
      </c>
      <c r="O1249" s="13" t="s">
        <v>1</v>
      </c>
      <c r="P1249" s="13" t="s">
        <v>1</v>
      </c>
      <c r="Q1249" s="13" t="s">
        <v>1</v>
      </c>
      <c r="R1249" s="13" t="s">
        <v>1</v>
      </c>
      <c r="S1249" s="13" t="s">
        <v>1</v>
      </c>
      <c r="T1249" s="13" t="s">
        <v>1</v>
      </c>
      <c r="U1249" s="13" t="s">
        <v>302</v>
      </c>
      <c r="V1249" s="22" t="s">
        <v>1</v>
      </c>
    </row>
    <row r="1250" spans="1:22" x14ac:dyDescent="0.2">
      <c r="A1250" s="25" t="s">
        <v>51</v>
      </c>
      <c r="B1250" s="11" t="s">
        <v>1107</v>
      </c>
      <c r="C1250" s="12">
        <v>30</v>
      </c>
      <c r="D1250" s="12"/>
      <c r="E1250" s="12">
        <v>25</v>
      </c>
      <c r="F1250" s="12">
        <v>23</v>
      </c>
      <c r="G1250" s="12">
        <v>23</v>
      </c>
      <c r="H1250" s="12">
        <v>23</v>
      </c>
      <c r="I1250" s="12">
        <v>23</v>
      </c>
      <c r="J1250" s="12">
        <v>23</v>
      </c>
      <c r="K1250" s="12">
        <v>24</v>
      </c>
      <c r="L1250" s="12">
        <v>24</v>
      </c>
      <c r="M1250" s="12"/>
      <c r="N1250" s="12">
        <v>25</v>
      </c>
      <c r="O1250" s="11" t="s">
        <v>1</v>
      </c>
      <c r="P1250" s="11" t="s">
        <v>1</v>
      </c>
      <c r="Q1250" s="11" t="s">
        <v>1</v>
      </c>
      <c r="R1250" s="11" t="s">
        <v>1</v>
      </c>
      <c r="S1250" s="11" t="s">
        <v>1</v>
      </c>
      <c r="T1250" s="11" t="s">
        <v>1</v>
      </c>
      <c r="U1250" s="11" t="s">
        <v>302</v>
      </c>
      <c r="V1250" s="21" t="s">
        <v>1</v>
      </c>
    </row>
    <row r="1251" spans="1:22" x14ac:dyDescent="0.2">
      <c r="A1251" s="27" t="s">
        <v>51</v>
      </c>
      <c r="B1251" s="13" t="s">
        <v>1108</v>
      </c>
      <c r="C1251" s="14">
        <v>10.440086409999999</v>
      </c>
      <c r="D1251" s="14">
        <v>11.844036859999999</v>
      </c>
      <c r="E1251" s="14">
        <v>13.396115440000001</v>
      </c>
      <c r="F1251" s="14">
        <v>13.25974385</v>
      </c>
      <c r="G1251" s="14">
        <v>13.86216857</v>
      </c>
      <c r="H1251" s="14">
        <v>15.29282111</v>
      </c>
      <c r="I1251" s="14">
        <v>15.90397662</v>
      </c>
      <c r="J1251" s="14">
        <v>16.70976224</v>
      </c>
      <c r="K1251" s="14">
        <v>18.687451809999999</v>
      </c>
      <c r="L1251" s="14">
        <v>20.702385190000001</v>
      </c>
      <c r="M1251" s="14"/>
      <c r="N1251" s="14"/>
      <c r="O1251" s="13" t="s">
        <v>1</v>
      </c>
      <c r="P1251" s="13" t="s">
        <v>1</v>
      </c>
      <c r="Q1251" s="13" t="s">
        <v>1</v>
      </c>
      <c r="R1251" s="13" t="s">
        <v>1</v>
      </c>
      <c r="S1251" s="13" t="s">
        <v>1</v>
      </c>
      <c r="T1251" s="13" t="s">
        <v>1</v>
      </c>
      <c r="U1251" s="13" t="s">
        <v>302</v>
      </c>
      <c r="V1251" s="22" t="s">
        <v>1</v>
      </c>
    </row>
    <row r="1252" spans="1:22" x14ac:dyDescent="0.2">
      <c r="A1252" s="25" t="s">
        <v>52</v>
      </c>
      <c r="B1252" s="11" t="s">
        <v>1109</v>
      </c>
      <c r="C1252" s="12"/>
      <c r="D1252" s="12"/>
      <c r="E1252" s="12">
        <v>75.924080000000004</v>
      </c>
      <c r="F1252" s="12"/>
      <c r="G1252" s="12"/>
      <c r="H1252" s="12"/>
      <c r="I1252" s="12"/>
      <c r="J1252" s="12"/>
      <c r="K1252" s="12"/>
      <c r="L1252" s="12"/>
      <c r="M1252" s="12"/>
      <c r="N1252" s="12"/>
      <c r="O1252" s="11" t="s">
        <v>1</v>
      </c>
      <c r="P1252" s="11" t="s">
        <v>1</v>
      </c>
      <c r="Q1252" s="11" t="s">
        <v>1</v>
      </c>
      <c r="R1252" s="11" t="s">
        <v>1</v>
      </c>
      <c r="S1252" s="11" t="s">
        <v>1</v>
      </c>
      <c r="T1252" s="11" t="s">
        <v>1</v>
      </c>
      <c r="U1252" s="11" t="s">
        <v>304</v>
      </c>
      <c r="V1252" s="21" t="s">
        <v>1</v>
      </c>
    </row>
    <row r="1253" spans="1:22" x14ac:dyDescent="0.2">
      <c r="A1253" s="27" t="s">
        <v>52</v>
      </c>
      <c r="B1253" s="13" t="s">
        <v>1110</v>
      </c>
      <c r="C1253" s="14"/>
      <c r="D1253" s="14"/>
      <c r="E1253" s="14">
        <v>82.163920000000005</v>
      </c>
      <c r="F1253" s="14"/>
      <c r="G1253" s="14"/>
      <c r="H1253" s="14"/>
      <c r="I1253" s="14"/>
      <c r="J1253" s="14"/>
      <c r="K1253" s="14"/>
      <c r="L1253" s="14"/>
      <c r="M1253" s="14"/>
      <c r="N1253" s="14"/>
      <c r="O1253" s="13" t="s">
        <v>1</v>
      </c>
      <c r="P1253" s="13" t="s">
        <v>1</v>
      </c>
      <c r="Q1253" s="13" t="s">
        <v>1</v>
      </c>
      <c r="R1253" s="13" t="s">
        <v>1</v>
      </c>
      <c r="S1253" s="13" t="s">
        <v>1</v>
      </c>
      <c r="T1253" s="13" t="s">
        <v>1</v>
      </c>
      <c r="U1253" s="13" t="s">
        <v>304</v>
      </c>
      <c r="V1253" s="22" t="s">
        <v>1</v>
      </c>
    </row>
    <row r="1254" spans="1:22" x14ac:dyDescent="0.2">
      <c r="A1254" s="25" t="s">
        <v>52</v>
      </c>
      <c r="B1254" s="11" t="s">
        <v>1092</v>
      </c>
      <c r="C1254" s="12"/>
      <c r="D1254" s="12"/>
      <c r="E1254" s="12"/>
      <c r="F1254" s="12"/>
      <c r="G1254" s="12"/>
      <c r="H1254" s="12"/>
      <c r="I1254" s="12"/>
      <c r="J1254" s="12"/>
      <c r="K1254" s="12"/>
      <c r="L1254" s="12"/>
      <c r="M1254" s="12"/>
      <c r="N1254" s="12"/>
      <c r="O1254" s="11"/>
      <c r="P1254" s="11"/>
      <c r="Q1254" s="11"/>
      <c r="R1254" s="11"/>
      <c r="S1254" s="11"/>
      <c r="T1254" s="11"/>
      <c r="U1254" s="11"/>
      <c r="V1254" s="21"/>
    </row>
    <row r="1255" spans="1:22" x14ac:dyDescent="0.2">
      <c r="A1255" s="27" t="s">
        <v>52</v>
      </c>
      <c r="B1255" s="13" t="s">
        <v>1093</v>
      </c>
      <c r="C1255" s="14"/>
      <c r="D1255" s="14"/>
      <c r="E1255" s="14">
        <v>4.0163500000000001</v>
      </c>
      <c r="F1255" s="14"/>
      <c r="G1255" s="14"/>
      <c r="H1255" s="14"/>
      <c r="I1255" s="14"/>
      <c r="J1255" s="14"/>
      <c r="K1255" s="14"/>
      <c r="L1255" s="14"/>
      <c r="M1255" s="14"/>
      <c r="N1255" s="14"/>
      <c r="O1255" s="13" t="s">
        <v>1</v>
      </c>
      <c r="P1255" s="13" t="s">
        <v>1</v>
      </c>
      <c r="Q1255" s="13" t="s">
        <v>1</v>
      </c>
      <c r="R1255" s="13" t="s">
        <v>1</v>
      </c>
      <c r="S1255" s="13" t="s">
        <v>1</v>
      </c>
      <c r="T1255" s="13" t="s">
        <v>1</v>
      </c>
      <c r="U1255" s="13" t="s">
        <v>304</v>
      </c>
      <c r="V1255" s="22" t="s">
        <v>1</v>
      </c>
    </row>
    <row r="1256" spans="1:22" x14ac:dyDescent="0.2">
      <c r="A1256" s="25" t="s">
        <v>52</v>
      </c>
      <c r="B1256" s="11" t="s">
        <v>1094</v>
      </c>
      <c r="C1256" s="12"/>
      <c r="D1256" s="12"/>
      <c r="E1256" s="12">
        <v>43.323059999999998</v>
      </c>
      <c r="F1256" s="12"/>
      <c r="G1256" s="12"/>
      <c r="H1256" s="12"/>
      <c r="I1256" s="12"/>
      <c r="J1256" s="12"/>
      <c r="K1256" s="12"/>
      <c r="L1256" s="12"/>
      <c r="M1256" s="12"/>
      <c r="N1256" s="12"/>
      <c r="O1256" s="11" t="s">
        <v>1</v>
      </c>
      <c r="P1256" s="11" t="s">
        <v>1</v>
      </c>
      <c r="Q1256" s="11" t="s">
        <v>1</v>
      </c>
      <c r="R1256" s="11" t="s">
        <v>1</v>
      </c>
      <c r="S1256" s="11" t="s">
        <v>1</v>
      </c>
      <c r="T1256" s="11" t="s">
        <v>1</v>
      </c>
      <c r="U1256" s="11" t="s">
        <v>304</v>
      </c>
      <c r="V1256" s="21" t="s">
        <v>1</v>
      </c>
    </row>
    <row r="1257" spans="1:22" x14ac:dyDescent="0.2">
      <c r="A1257" s="27" t="s">
        <v>52</v>
      </c>
      <c r="B1257" s="13" t="s">
        <v>1095</v>
      </c>
      <c r="C1257" s="14"/>
      <c r="D1257" s="14"/>
      <c r="E1257" s="14">
        <v>13.76763</v>
      </c>
      <c r="F1257" s="14"/>
      <c r="G1257" s="14"/>
      <c r="H1257" s="14"/>
      <c r="I1257" s="14"/>
      <c r="J1257" s="14"/>
      <c r="K1257" s="14"/>
      <c r="L1257" s="14"/>
      <c r="M1257" s="14"/>
      <c r="N1257" s="14"/>
      <c r="O1257" s="13" t="s">
        <v>1</v>
      </c>
      <c r="P1257" s="13" t="s">
        <v>1</v>
      </c>
      <c r="Q1257" s="13" t="s">
        <v>1</v>
      </c>
      <c r="R1257" s="13" t="s">
        <v>1</v>
      </c>
      <c r="S1257" s="13" t="s">
        <v>1</v>
      </c>
      <c r="T1257" s="13" t="s">
        <v>1</v>
      </c>
      <c r="U1257" s="13" t="s">
        <v>304</v>
      </c>
      <c r="V1257" s="22" t="s">
        <v>1</v>
      </c>
    </row>
    <row r="1258" spans="1:22" x14ac:dyDescent="0.2">
      <c r="A1258" s="25" t="s">
        <v>52</v>
      </c>
      <c r="B1258" s="11" t="s">
        <v>1088</v>
      </c>
      <c r="C1258" s="12"/>
      <c r="D1258" s="12"/>
      <c r="E1258" s="12"/>
      <c r="F1258" s="12"/>
      <c r="G1258" s="12"/>
      <c r="H1258" s="12"/>
      <c r="I1258" s="12"/>
      <c r="J1258" s="12"/>
      <c r="K1258" s="12"/>
      <c r="L1258" s="12"/>
      <c r="M1258" s="12"/>
      <c r="N1258" s="12"/>
      <c r="O1258" s="11"/>
      <c r="P1258" s="11"/>
      <c r="Q1258" s="11"/>
      <c r="R1258" s="11"/>
      <c r="S1258" s="11"/>
      <c r="T1258" s="11"/>
      <c r="U1258" s="11"/>
      <c r="V1258" s="21"/>
    </row>
    <row r="1259" spans="1:22" x14ac:dyDescent="0.2">
      <c r="A1259" s="27" t="s">
        <v>52</v>
      </c>
      <c r="B1259" s="13" t="s">
        <v>1089</v>
      </c>
      <c r="C1259" s="14"/>
      <c r="D1259" s="14"/>
      <c r="E1259" s="14">
        <v>3.57002</v>
      </c>
      <c r="F1259" s="14"/>
      <c r="G1259" s="14"/>
      <c r="H1259" s="14"/>
      <c r="I1259" s="14"/>
      <c r="J1259" s="14"/>
      <c r="K1259" s="14"/>
      <c r="L1259" s="14"/>
      <c r="M1259" s="14"/>
      <c r="N1259" s="14"/>
      <c r="O1259" s="13" t="s">
        <v>1</v>
      </c>
      <c r="P1259" s="13" t="s">
        <v>1</v>
      </c>
      <c r="Q1259" s="13" t="s">
        <v>1</v>
      </c>
      <c r="R1259" s="13" t="s">
        <v>1</v>
      </c>
      <c r="S1259" s="13" t="s">
        <v>1</v>
      </c>
      <c r="T1259" s="13" t="s">
        <v>1</v>
      </c>
      <c r="U1259" s="13" t="s">
        <v>304</v>
      </c>
      <c r="V1259" s="22" t="s">
        <v>1</v>
      </c>
    </row>
    <row r="1260" spans="1:22" x14ac:dyDescent="0.2">
      <c r="A1260" s="25" t="s">
        <v>52</v>
      </c>
      <c r="B1260" s="11" t="s">
        <v>1090</v>
      </c>
      <c r="C1260" s="12"/>
      <c r="D1260" s="12"/>
      <c r="E1260" s="12">
        <v>39.811869999999999</v>
      </c>
      <c r="F1260" s="12"/>
      <c r="G1260" s="12"/>
      <c r="H1260" s="12"/>
      <c r="I1260" s="12"/>
      <c r="J1260" s="12"/>
      <c r="K1260" s="12"/>
      <c r="L1260" s="12"/>
      <c r="M1260" s="12"/>
      <c r="N1260" s="12"/>
      <c r="O1260" s="11" t="s">
        <v>1</v>
      </c>
      <c r="P1260" s="11" t="s">
        <v>1</v>
      </c>
      <c r="Q1260" s="11" t="s">
        <v>1</v>
      </c>
      <c r="R1260" s="11" t="s">
        <v>1</v>
      </c>
      <c r="S1260" s="11" t="s">
        <v>1</v>
      </c>
      <c r="T1260" s="11" t="s">
        <v>1</v>
      </c>
      <c r="U1260" s="11" t="s">
        <v>304</v>
      </c>
      <c r="V1260" s="21" t="s">
        <v>1</v>
      </c>
    </row>
    <row r="1261" spans="1:22" x14ac:dyDescent="0.2">
      <c r="A1261" s="27" t="s">
        <v>52</v>
      </c>
      <c r="B1261" s="13" t="s">
        <v>1091</v>
      </c>
      <c r="C1261" s="14"/>
      <c r="D1261" s="14"/>
      <c r="E1261" s="14">
        <v>13.23297</v>
      </c>
      <c r="F1261" s="14"/>
      <c r="G1261" s="14"/>
      <c r="H1261" s="14"/>
      <c r="I1261" s="14"/>
      <c r="J1261" s="14"/>
      <c r="K1261" s="14"/>
      <c r="L1261" s="14"/>
      <c r="M1261" s="14"/>
      <c r="N1261" s="14"/>
      <c r="O1261" s="13" t="s">
        <v>1</v>
      </c>
      <c r="P1261" s="13" t="s">
        <v>1</v>
      </c>
      <c r="Q1261" s="13" t="s">
        <v>1</v>
      </c>
      <c r="R1261" s="13" t="s">
        <v>1</v>
      </c>
      <c r="S1261" s="13" t="s">
        <v>1</v>
      </c>
      <c r="T1261" s="13" t="s">
        <v>1</v>
      </c>
      <c r="U1261" s="13" t="s">
        <v>304</v>
      </c>
      <c r="V1261" s="22" t="s">
        <v>1</v>
      </c>
    </row>
    <row r="1262" spans="1:22" x14ac:dyDescent="0.2">
      <c r="A1262" s="25" t="s">
        <v>52</v>
      </c>
      <c r="B1262" s="11" t="s">
        <v>1096</v>
      </c>
      <c r="C1262" s="12"/>
      <c r="D1262" s="12"/>
      <c r="E1262" s="12"/>
      <c r="F1262" s="12"/>
      <c r="G1262" s="12"/>
      <c r="H1262" s="12"/>
      <c r="I1262" s="12"/>
      <c r="J1262" s="12"/>
      <c r="K1262" s="12"/>
      <c r="L1262" s="12"/>
      <c r="M1262" s="12"/>
      <c r="N1262" s="12"/>
      <c r="O1262" s="11"/>
      <c r="P1262" s="11"/>
      <c r="Q1262" s="11"/>
      <c r="R1262" s="11"/>
      <c r="S1262" s="11"/>
      <c r="T1262" s="11"/>
      <c r="U1262" s="11"/>
      <c r="V1262" s="21"/>
    </row>
    <row r="1263" spans="1:22" x14ac:dyDescent="0.2">
      <c r="A1263" s="27" t="s">
        <v>52</v>
      </c>
      <c r="B1263" s="13" t="s">
        <v>293</v>
      </c>
      <c r="C1263" s="14"/>
      <c r="D1263" s="14"/>
      <c r="E1263" s="14"/>
      <c r="F1263" s="14"/>
      <c r="G1263" s="14"/>
      <c r="H1263" s="14"/>
      <c r="I1263" s="14"/>
      <c r="J1263" s="14"/>
      <c r="K1263" s="14"/>
      <c r="L1263" s="14"/>
      <c r="M1263" s="14"/>
      <c r="N1263" s="14"/>
      <c r="O1263" s="13" t="s">
        <v>1</v>
      </c>
      <c r="P1263" s="13" t="s">
        <v>1</v>
      </c>
      <c r="Q1263" s="13" t="s">
        <v>1</v>
      </c>
      <c r="R1263" s="13" t="s">
        <v>1</v>
      </c>
      <c r="S1263" s="13" t="s">
        <v>1</v>
      </c>
      <c r="T1263" s="13" t="s">
        <v>1</v>
      </c>
      <c r="U1263" s="13" t="s">
        <v>304</v>
      </c>
      <c r="V1263" s="22" t="s">
        <v>1</v>
      </c>
    </row>
    <row r="1264" spans="1:22" x14ac:dyDescent="0.2">
      <c r="A1264" s="25" t="s">
        <v>52</v>
      </c>
      <c r="B1264" s="11" t="s">
        <v>308</v>
      </c>
      <c r="C1264" s="12"/>
      <c r="D1264" s="12">
        <v>26.73</v>
      </c>
      <c r="E1264" s="12">
        <v>13.95</v>
      </c>
      <c r="F1264" s="12">
        <v>12.113</v>
      </c>
      <c r="G1264" s="12">
        <v>13.394</v>
      </c>
      <c r="H1264" s="12">
        <v>25.651</v>
      </c>
      <c r="I1264" s="12">
        <v>8.1549999999999994</v>
      </c>
      <c r="J1264" s="12">
        <v>8.6110000000000007</v>
      </c>
      <c r="K1264" s="12">
        <v>28.289000000000001</v>
      </c>
      <c r="L1264" s="12">
        <v>21.364999999999998</v>
      </c>
      <c r="M1264" s="12">
        <v>20.166</v>
      </c>
      <c r="N1264" s="12"/>
      <c r="O1264" s="11" t="s">
        <v>1</v>
      </c>
      <c r="P1264" s="11" t="s">
        <v>1</v>
      </c>
      <c r="Q1264" s="11" t="s">
        <v>1</v>
      </c>
      <c r="R1264" s="11" t="s">
        <v>1</v>
      </c>
      <c r="S1264" s="11" t="s">
        <v>1</v>
      </c>
      <c r="T1264" s="11" t="s">
        <v>1</v>
      </c>
      <c r="U1264" s="11" t="s">
        <v>304</v>
      </c>
      <c r="V1264" s="21" t="s">
        <v>1</v>
      </c>
    </row>
    <row r="1265" spans="1:22" x14ac:dyDescent="0.2">
      <c r="A1265" s="27" t="s">
        <v>52</v>
      </c>
      <c r="B1265" s="13" t="s">
        <v>1102</v>
      </c>
      <c r="C1265" s="14"/>
      <c r="D1265" s="14"/>
      <c r="E1265" s="14">
        <v>56.614849999999997</v>
      </c>
      <c r="F1265" s="14"/>
      <c r="G1265" s="14"/>
      <c r="H1265" s="14"/>
      <c r="I1265" s="14"/>
      <c r="J1265" s="14"/>
      <c r="K1265" s="14"/>
      <c r="L1265" s="14"/>
      <c r="M1265" s="14"/>
      <c r="N1265" s="14"/>
      <c r="O1265" s="13" t="s">
        <v>1</v>
      </c>
      <c r="P1265" s="13" t="s">
        <v>1</v>
      </c>
      <c r="Q1265" s="13" t="s">
        <v>1</v>
      </c>
      <c r="R1265" s="13" t="s">
        <v>1</v>
      </c>
      <c r="S1265" s="13" t="s">
        <v>1</v>
      </c>
      <c r="T1265" s="13" t="s">
        <v>1</v>
      </c>
      <c r="U1265" s="13" t="s">
        <v>304</v>
      </c>
      <c r="V1265" s="22" t="s">
        <v>1</v>
      </c>
    </row>
    <row r="1266" spans="1:22" x14ac:dyDescent="0.2">
      <c r="A1266" s="25" t="s">
        <v>52</v>
      </c>
      <c r="B1266" s="11" t="s">
        <v>1097</v>
      </c>
      <c r="C1266" s="12">
        <v>21</v>
      </c>
      <c r="D1266" s="12"/>
      <c r="E1266" s="12">
        <v>20</v>
      </c>
      <c r="F1266" s="12"/>
      <c r="G1266" s="12"/>
      <c r="H1266" s="12"/>
      <c r="I1266" s="12"/>
      <c r="J1266" s="12"/>
      <c r="K1266" s="12"/>
      <c r="L1266" s="12"/>
      <c r="M1266" s="12"/>
      <c r="N1266" s="12"/>
      <c r="O1266" s="11" t="s">
        <v>1</v>
      </c>
      <c r="P1266" s="11" t="s">
        <v>1</v>
      </c>
      <c r="Q1266" s="11" t="s">
        <v>1</v>
      </c>
      <c r="R1266" s="11" t="s">
        <v>1</v>
      </c>
      <c r="S1266" s="11" t="s">
        <v>1</v>
      </c>
      <c r="T1266" s="11" t="s">
        <v>1</v>
      </c>
      <c r="U1266" s="11" t="s">
        <v>304</v>
      </c>
      <c r="V1266" s="21" t="s">
        <v>1</v>
      </c>
    </row>
    <row r="1267" spans="1:22" x14ac:dyDescent="0.2">
      <c r="A1267" s="27" t="s">
        <v>52</v>
      </c>
      <c r="B1267" s="13" t="s">
        <v>1098</v>
      </c>
      <c r="C1267" s="14">
        <v>15</v>
      </c>
      <c r="D1267" s="14"/>
      <c r="E1267" s="14">
        <v>16</v>
      </c>
      <c r="F1267" s="14"/>
      <c r="G1267" s="14"/>
      <c r="H1267" s="14"/>
      <c r="I1267" s="14"/>
      <c r="J1267" s="14"/>
      <c r="K1267" s="14"/>
      <c r="L1267" s="14"/>
      <c r="M1267" s="14"/>
      <c r="N1267" s="14"/>
      <c r="O1267" s="13" t="s">
        <v>1</v>
      </c>
      <c r="P1267" s="13" t="s">
        <v>1</v>
      </c>
      <c r="Q1267" s="13" t="s">
        <v>1</v>
      </c>
      <c r="R1267" s="13" t="s">
        <v>1</v>
      </c>
      <c r="S1267" s="13" t="s">
        <v>1</v>
      </c>
      <c r="T1267" s="13" t="s">
        <v>1</v>
      </c>
      <c r="U1267" s="13" t="s">
        <v>304</v>
      </c>
      <c r="V1267" s="22" t="s">
        <v>1</v>
      </c>
    </row>
    <row r="1268" spans="1:22" x14ac:dyDescent="0.2">
      <c r="A1268" s="25" t="s">
        <v>52</v>
      </c>
      <c r="B1268" s="11" t="s">
        <v>1099</v>
      </c>
      <c r="C1268" s="12">
        <v>15</v>
      </c>
      <c r="D1268" s="12"/>
      <c r="E1268" s="12">
        <v>16</v>
      </c>
      <c r="F1268" s="12"/>
      <c r="G1268" s="12"/>
      <c r="H1268" s="12"/>
      <c r="I1268" s="12"/>
      <c r="J1268" s="12"/>
      <c r="K1268" s="12"/>
      <c r="L1268" s="12"/>
      <c r="M1268" s="12"/>
      <c r="N1268" s="12"/>
      <c r="O1268" s="11" t="s">
        <v>1</v>
      </c>
      <c r="P1268" s="11" t="s">
        <v>1</v>
      </c>
      <c r="Q1268" s="11" t="s">
        <v>1</v>
      </c>
      <c r="R1268" s="11" t="s">
        <v>1</v>
      </c>
      <c r="S1268" s="11" t="s">
        <v>1</v>
      </c>
      <c r="T1268" s="11" t="s">
        <v>1</v>
      </c>
      <c r="U1268" s="11" t="s">
        <v>304</v>
      </c>
      <c r="V1268" s="21" t="s">
        <v>1</v>
      </c>
    </row>
    <row r="1269" spans="1:22" x14ac:dyDescent="0.2">
      <c r="A1269" s="27" t="s">
        <v>52</v>
      </c>
      <c r="B1269" s="13" t="s">
        <v>1100</v>
      </c>
      <c r="C1269" s="14">
        <v>23</v>
      </c>
      <c r="D1269" s="14"/>
      <c r="E1269" s="14">
        <v>22</v>
      </c>
      <c r="F1269" s="14"/>
      <c r="G1269" s="14"/>
      <c r="H1269" s="14"/>
      <c r="I1269" s="14"/>
      <c r="J1269" s="14"/>
      <c r="K1269" s="14"/>
      <c r="L1269" s="14"/>
      <c r="M1269" s="14"/>
      <c r="N1269" s="14"/>
      <c r="O1269" s="13" t="s">
        <v>1</v>
      </c>
      <c r="P1269" s="13" t="s">
        <v>1</v>
      </c>
      <c r="Q1269" s="13" t="s">
        <v>1</v>
      </c>
      <c r="R1269" s="13" t="s">
        <v>1</v>
      </c>
      <c r="S1269" s="13" t="s">
        <v>1</v>
      </c>
      <c r="T1269" s="13" t="s">
        <v>1</v>
      </c>
      <c r="U1269" s="13" t="s">
        <v>304</v>
      </c>
      <c r="V1269" s="22" t="s">
        <v>1</v>
      </c>
    </row>
    <row r="1270" spans="1:22" x14ac:dyDescent="0.2">
      <c r="A1270" s="25" t="s">
        <v>52</v>
      </c>
      <c r="B1270" s="11" t="s">
        <v>1101</v>
      </c>
      <c r="C1270" s="12">
        <v>27</v>
      </c>
      <c r="D1270" s="12"/>
      <c r="E1270" s="12">
        <v>25</v>
      </c>
      <c r="F1270" s="12"/>
      <c r="G1270" s="12"/>
      <c r="H1270" s="12"/>
      <c r="I1270" s="12"/>
      <c r="J1270" s="12"/>
      <c r="K1270" s="12"/>
      <c r="L1270" s="12"/>
      <c r="M1270" s="12"/>
      <c r="N1270" s="12"/>
      <c r="O1270" s="11" t="s">
        <v>1</v>
      </c>
      <c r="P1270" s="11" t="s">
        <v>1</v>
      </c>
      <c r="Q1270" s="11" t="s">
        <v>1</v>
      </c>
      <c r="R1270" s="11" t="s">
        <v>1</v>
      </c>
      <c r="S1270" s="11" t="s">
        <v>1</v>
      </c>
      <c r="T1270" s="11" t="s">
        <v>1</v>
      </c>
      <c r="U1270" s="11" t="s">
        <v>304</v>
      </c>
      <c r="V1270" s="21" t="s">
        <v>1</v>
      </c>
    </row>
    <row r="1271" spans="1:22" x14ac:dyDescent="0.2">
      <c r="A1271" s="27" t="s">
        <v>52</v>
      </c>
      <c r="B1271" s="13" t="s">
        <v>1103</v>
      </c>
      <c r="C1271" s="14">
        <v>30</v>
      </c>
      <c r="D1271" s="14"/>
      <c r="E1271" s="14">
        <v>29</v>
      </c>
      <c r="F1271" s="14"/>
      <c r="G1271" s="14"/>
      <c r="H1271" s="14"/>
      <c r="I1271" s="14"/>
      <c r="J1271" s="14"/>
      <c r="K1271" s="14"/>
      <c r="L1271" s="14"/>
      <c r="M1271" s="14"/>
      <c r="N1271" s="14"/>
      <c r="O1271" s="13" t="s">
        <v>1</v>
      </c>
      <c r="P1271" s="13" t="s">
        <v>1</v>
      </c>
      <c r="Q1271" s="13" t="s">
        <v>1</v>
      </c>
      <c r="R1271" s="13" t="s">
        <v>1</v>
      </c>
      <c r="S1271" s="13" t="s">
        <v>1</v>
      </c>
      <c r="T1271" s="13" t="s">
        <v>1</v>
      </c>
      <c r="U1271" s="13" t="s">
        <v>304</v>
      </c>
      <c r="V1271" s="22" t="s">
        <v>1</v>
      </c>
    </row>
    <row r="1272" spans="1:22" x14ac:dyDescent="0.2">
      <c r="A1272" s="25" t="s">
        <v>52</v>
      </c>
      <c r="B1272" s="11" t="s">
        <v>1104</v>
      </c>
      <c r="C1272" s="12">
        <v>20</v>
      </c>
      <c r="D1272" s="12"/>
      <c r="E1272" s="12">
        <v>21</v>
      </c>
      <c r="F1272" s="12"/>
      <c r="G1272" s="12"/>
      <c r="H1272" s="12"/>
      <c r="I1272" s="12"/>
      <c r="J1272" s="12"/>
      <c r="K1272" s="12"/>
      <c r="L1272" s="12"/>
      <c r="M1272" s="12"/>
      <c r="N1272" s="12"/>
      <c r="O1272" s="11" t="s">
        <v>1</v>
      </c>
      <c r="P1272" s="11" t="s">
        <v>1</v>
      </c>
      <c r="Q1272" s="11" t="s">
        <v>1</v>
      </c>
      <c r="R1272" s="11" t="s">
        <v>1</v>
      </c>
      <c r="S1272" s="11" t="s">
        <v>1</v>
      </c>
      <c r="T1272" s="11" t="s">
        <v>1</v>
      </c>
      <c r="U1272" s="11" t="s">
        <v>304</v>
      </c>
      <c r="V1272" s="21" t="s">
        <v>1</v>
      </c>
    </row>
    <row r="1273" spans="1:22" x14ac:dyDescent="0.2">
      <c r="A1273" s="27" t="s">
        <v>52</v>
      </c>
      <c r="B1273" s="13" t="s">
        <v>1105</v>
      </c>
      <c r="C1273" s="14">
        <v>29</v>
      </c>
      <c r="D1273" s="14"/>
      <c r="E1273" s="14">
        <v>30</v>
      </c>
      <c r="F1273" s="14"/>
      <c r="G1273" s="14"/>
      <c r="H1273" s="14"/>
      <c r="I1273" s="14"/>
      <c r="J1273" s="14"/>
      <c r="K1273" s="14"/>
      <c r="L1273" s="14"/>
      <c r="M1273" s="14"/>
      <c r="N1273" s="14"/>
      <c r="O1273" s="13" t="s">
        <v>1</v>
      </c>
      <c r="P1273" s="13" t="s">
        <v>1</v>
      </c>
      <c r="Q1273" s="13" t="s">
        <v>1</v>
      </c>
      <c r="R1273" s="13" t="s">
        <v>1</v>
      </c>
      <c r="S1273" s="13" t="s">
        <v>1</v>
      </c>
      <c r="T1273" s="13" t="s">
        <v>1</v>
      </c>
      <c r="U1273" s="13" t="s">
        <v>304</v>
      </c>
      <c r="V1273" s="22" t="s">
        <v>1</v>
      </c>
    </row>
    <row r="1274" spans="1:22" x14ac:dyDescent="0.2">
      <c r="A1274" s="25" t="s">
        <v>52</v>
      </c>
      <c r="B1274" s="11" t="s">
        <v>1106</v>
      </c>
      <c r="C1274" s="12">
        <v>29</v>
      </c>
      <c r="D1274" s="12"/>
      <c r="E1274" s="12">
        <v>31</v>
      </c>
      <c r="F1274" s="12"/>
      <c r="G1274" s="12"/>
      <c r="H1274" s="12"/>
      <c r="I1274" s="12"/>
      <c r="J1274" s="12"/>
      <c r="K1274" s="12"/>
      <c r="L1274" s="12"/>
      <c r="M1274" s="12"/>
      <c r="N1274" s="12"/>
      <c r="O1274" s="11" t="s">
        <v>1</v>
      </c>
      <c r="P1274" s="11" t="s">
        <v>1</v>
      </c>
      <c r="Q1274" s="11" t="s">
        <v>1</v>
      </c>
      <c r="R1274" s="11" t="s">
        <v>1</v>
      </c>
      <c r="S1274" s="11" t="s">
        <v>1</v>
      </c>
      <c r="T1274" s="11" t="s">
        <v>1</v>
      </c>
      <c r="U1274" s="11" t="s">
        <v>304</v>
      </c>
      <c r="V1274" s="21" t="s">
        <v>1</v>
      </c>
    </row>
    <row r="1275" spans="1:22" x14ac:dyDescent="0.2">
      <c r="A1275" s="27" t="s">
        <v>52</v>
      </c>
      <c r="B1275" s="13" t="s">
        <v>1107</v>
      </c>
      <c r="C1275" s="14">
        <v>26</v>
      </c>
      <c r="D1275" s="14"/>
      <c r="E1275" s="14">
        <v>35</v>
      </c>
      <c r="F1275" s="14"/>
      <c r="G1275" s="14"/>
      <c r="H1275" s="14"/>
      <c r="I1275" s="14"/>
      <c r="J1275" s="14"/>
      <c r="K1275" s="14"/>
      <c r="L1275" s="14"/>
      <c r="M1275" s="14"/>
      <c r="N1275" s="14"/>
      <c r="O1275" s="13" t="s">
        <v>1</v>
      </c>
      <c r="P1275" s="13" t="s">
        <v>1</v>
      </c>
      <c r="Q1275" s="13" t="s">
        <v>1</v>
      </c>
      <c r="R1275" s="13" t="s">
        <v>1</v>
      </c>
      <c r="S1275" s="13" t="s">
        <v>1</v>
      </c>
      <c r="T1275" s="13" t="s">
        <v>1</v>
      </c>
      <c r="U1275" s="13" t="s">
        <v>304</v>
      </c>
      <c r="V1275" s="22" t="s">
        <v>1</v>
      </c>
    </row>
    <row r="1276" spans="1:22" x14ac:dyDescent="0.2">
      <c r="A1276" s="25" t="s">
        <v>52</v>
      </c>
      <c r="B1276" s="11" t="s">
        <v>1108</v>
      </c>
      <c r="C1276" s="12">
        <v>13.201705929999999</v>
      </c>
      <c r="D1276" s="12">
        <v>13.13768507</v>
      </c>
      <c r="E1276" s="12">
        <v>13.67834036</v>
      </c>
      <c r="F1276" s="12">
        <v>14.51978319</v>
      </c>
      <c r="G1276" s="12">
        <v>15.009193789999999</v>
      </c>
      <c r="H1276" s="12">
        <v>15.02042537</v>
      </c>
      <c r="I1276" s="12">
        <v>15.31621672</v>
      </c>
      <c r="J1276" s="12">
        <v>15.58958836</v>
      </c>
      <c r="K1276" s="12">
        <v>16.16648872</v>
      </c>
      <c r="L1276" s="12">
        <v>16.573751609999999</v>
      </c>
      <c r="M1276" s="12">
        <v>15.65298932</v>
      </c>
      <c r="N1276" s="12"/>
      <c r="O1276" s="11" t="s">
        <v>1</v>
      </c>
      <c r="P1276" s="11" t="s">
        <v>1</v>
      </c>
      <c r="Q1276" s="11" t="s">
        <v>1</v>
      </c>
      <c r="R1276" s="11" t="s">
        <v>1</v>
      </c>
      <c r="S1276" s="11" t="s">
        <v>1</v>
      </c>
      <c r="T1276" s="11" t="s">
        <v>1</v>
      </c>
      <c r="U1276" s="11" t="s">
        <v>304</v>
      </c>
      <c r="V1276" s="21" t="s">
        <v>1</v>
      </c>
    </row>
    <row r="1277" spans="1:22" x14ac:dyDescent="0.2">
      <c r="A1277" s="27" t="s">
        <v>53</v>
      </c>
      <c r="B1277" s="13" t="s">
        <v>1109</v>
      </c>
      <c r="C1277" s="14"/>
      <c r="D1277" s="14">
        <v>63.729599999999998</v>
      </c>
      <c r="E1277" s="14"/>
      <c r="F1277" s="14"/>
      <c r="G1277" s="14"/>
      <c r="H1277" s="14">
        <v>65.076759999999993</v>
      </c>
      <c r="I1277" s="14"/>
      <c r="J1277" s="14">
        <v>77.407290000000003</v>
      </c>
      <c r="K1277" s="14">
        <v>88.351579999999998</v>
      </c>
      <c r="L1277" s="14">
        <v>87.823670000000007</v>
      </c>
      <c r="M1277" s="14"/>
      <c r="N1277" s="14"/>
      <c r="O1277" s="13" t="s">
        <v>1</v>
      </c>
      <c r="P1277" s="13" t="s">
        <v>1</v>
      </c>
      <c r="Q1277" s="13" t="s">
        <v>1</v>
      </c>
      <c r="R1277" s="13" t="s">
        <v>1</v>
      </c>
      <c r="S1277" s="13" t="s">
        <v>1</v>
      </c>
      <c r="T1277" s="13" t="s">
        <v>1</v>
      </c>
      <c r="U1277" s="13" t="s">
        <v>294</v>
      </c>
      <c r="V1277" s="22" t="s">
        <v>1</v>
      </c>
    </row>
    <row r="1278" spans="1:22" x14ac:dyDescent="0.2">
      <c r="A1278" s="25" t="s">
        <v>53</v>
      </c>
      <c r="B1278" s="11" t="s">
        <v>1110</v>
      </c>
      <c r="C1278" s="12"/>
      <c r="D1278" s="12">
        <v>37.242179999999998</v>
      </c>
      <c r="E1278" s="12"/>
      <c r="F1278" s="12"/>
      <c r="G1278" s="12"/>
      <c r="H1278" s="12"/>
      <c r="I1278" s="12"/>
      <c r="J1278" s="12"/>
      <c r="K1278" s="12"/>
      <c r="L1278" s="12"/>
      <c r="M1278" s="12"/>
      <c r="N1278" s="12"/>
      <c r="O1278" s="11" t="s">
        <v>1</v>
      </c>
      <c r="P1278" s="11" t="s">
        <v>1</v>
      </c>
      <c r="Q1278" s="11" t="s">
        <v>1</v>
      </c>
      <c r="R1278" s="11" t="s">
        <v>1</v>
      </c>
      <c r="S1278" s="11" t="s">
        <v>1</v>
      </c>
      <c r="T1278" s="11" t="s">
        <v>1</v>
      </c>
      <c r="U1278" s="11" t="s">
        <v>294</v>
      </c>
      <c r="V1278" s="21" t="s">
        <v>1</v>
      </c>
    </row>
    <row r="1279" spans="1:22" x14ac:dyDescent="0.2">
      <c r="A1279" s="27" t="s">
        <v>53</v>
      </c>
      <c r="B1279" s="13" t="s">
        <v>1092</v>
      </c>
      <c r="C1279" s="14"/>
      <c r="D1279" s="14">
        <v>15.584720000000001</v>
      </c>
      <c r="E1279" s="14">
        <v>16.519349999999999</v>
      </c>
      <c r="F1279" s="14">
        <v>18.655560000000001</v>
      </c>
      <c r="G1279" s="14">
        <v>16.653770000000002</v>
      </c>
      <c r="H1279" s="14">
        <v>15.587540000000001</v>
      </c>
      <c r="I1279" s="14">
        <v>17.475169999999999</v>
      </c>
      <c r="J1279" s="14">
        <v>23.51145</v>
      </c>
      <c r="K1279" s="14">
        <v>12.96088</v>
      </c>
      <c r="L1279" s="14">
        <v>13.955170000000001</v>
      </c>
      <c r="M1279" s="14"/>
      <c r="N1279" s="14"/>
      <c r="O1279" s="13" t="s">
        <v>1</v>
      </c>
      <c r="P1279" s="13" t="s">
        <v>1</v>
      </c>
      <c r="Q1279" s="13" t="s">
        <v>1</v>
      </c>
      <c r="R1279" s="13" t="s">
        <v>1</v>
      </c>
      <c r="S1279" s="13" t="s">
        <v>1</v>
      </c>
      <c r="T1279" s="13" t="s">
        <v>1</v>
      </c>
      <c r="U1279" s="13" t="s">
        <v>294</v>
      </c>
      <c r="V1279" s="22" t="s">
        <v>1</v>
      </c>
    </row>
    <row r="1280" spans="1:22" x14ac:dyDescent="0.2">
      <c r="A1280" s="25" t="s">
        <v>53</v>
      </c>
      <c r="B1280" s="11" t="s">
        <v>1093</v>
      </c>
      <c r="C1280" s="12"/>
      <c r="D1280" s="12">
        <v>2.4255399999999998</v>
      </c>
      <c r="E1280" s="12">
        <v>2.39873</v>
      </c>
      <c r="F1280" s="12">
        <v>2.0015800000000001</v>
      </c>
      <c r="G1280" s="12">
        <v>7.1058700000000004</v>
      </c>
      <c r="H1280" s="12">
        <v>5.5474899999999998</v>
      </c>
      <c r="I1280" s="12">
        <v>5.1552699999999998</v>
      </c>
      <c r="J1280" s="12">
        <v>7.7404700000000002</v>
      </c>
      <c r="K1280" s="12">
        <v>10.460430000000001</v>
      </c>
      <c r="L1280" s="12">
        <v>10.93713</v>
      </c>
      <c r="M1280" s="12"/>
      <c r="N1280" s="12"/>
      <c r="O1280" s="11" t="s">
        <v>1</v>
      </c>
      <c r="P1280" s="11" t="s">
        <v>1</v>
      </c>
      <c r="Q1280" s="11" t="s">
        <v>1</v>
      </c>
      <c r="R1280" s="11" t="s">
        <v>1</v>
      </c>
      <c r="S1280" s="11" t="s">
        <v>1</v>
      </c>
      <c r="T1280" s="11" t="s">
        <v>1</v>
      </c>
      <c r="U1280" s="11" t="s">
        <v>294</v>
      </c>
      <c r="V1280" s="21" t="s">
        <v>1</v>
      </c>
    </row>
    <row r="1281" spans="1:22" x14ac:dyDescent="0.2">
      <c r="A1281" s="27" t="s">
        <v>53</v>
      </c>
      <c r="B1281" s="13" t="s">
        <v>1094</v>
      </c>
      <c r="C1281" s="14"/>
      <c r="D1281" s="14">
        <v>61.060119999999998</v>
      </c>
      <c r="E1281" s="14">
        <v>60.385309999999997</v>
      </c>
      <c r="F1281" s="14">
        <v>56.599269999999997</v>
      </c>
      <c r="G1281" s="14">
        <v>51.754010000000001</v>
      </c>
      <c r="H1281" s="14">
        <v>52.021320000000003</v>
      </c>
      <c r="I1281" s="14">
        <v>54.042490000000001</v>
      </c>
      <c r="J1281" s="14">
        <v>45.36027</v>
      </c>
      <c r="K1281" s="14">
        <v>50.601399999999998</v>
      </c>
      <c r="L1281" s="14">
        <v>48.709829999999997</v>
      </c>
      <c r="M1281" s="14"/>
      <c r="N1281" s="14"/>
      <c r="O1281" s="13" t="s">
        <v>1</v>
      </c>
      <c r="P1281" s="13" t="s">
        <v>1</v>
      </c>
      <c r="Q1281" s="13" t="s">
        <v>1</v>
      </c>
      <c r="R1281" s="13" t="s">
        <v>1</v>
      </c>
      <c r="S1281" s="13" t="s">
        <v>1</v>
      </c>
      <c r="T1281" s="13" t="s">
        <v>1</v>
      </c>
      <c r="U1281" s="13" t="s">
        <v>294</v>
      </c>
      <c r="V1281" s="22" t="s">
        <v>1</v>
      </c>
    </row>
    <row r="1282" spans="1:22" x14ac:dyDescent="0.2">
      <c r="A1282" s="25" t="s">
        <v>53</v>
      </c>
      <c r="B1282" s="11" t="s">
        <v>1095</v>
      </c>
      <c r="C1282" s="12"/>
      <c r="D1282" s="12">
        <v>21.987030000000001</v>
      </c>
      <c r="E1282" s="12">
        <v>22.01305</v>
      </c>
      <c r="F1282" s="12">
        <v>24.165870000000002</v>
      </c>
      <c r="G1282" s="12">
        <v>24.080760000000001</v>
      </c>
      <c r="H1282" s="12">
        <v>24.349509999999999</v>
      </c>
      <c r="I1282" s="12">
        <v>24.189299999999999</v>
      </c>
      <c r="J1282" s="12">
        <v>32.061500000000002</v>
      </c>
      <c r="K1282" s="12">
        <v>17.737179999999999</v>
      </c>
      <c r="L1282" s="12">
        <v>17.788180000000001</v>
      </c>
      <c r="M1282" s="12"/>
      <c r="N1282" s="12"/>
      <c r="O1282" s="11" t="s">
        <v>1</v>
      </c>
      <c r="P1282" s="11" t="s">
        <v>1</v>
      </c>
      <c r="Q1282" s="11" t="s">
        <v>1</v>
      </c>
      <c r="R1282" s="11" t="s">
        <v>1</v>
      </c>
      <c r="S1282" s="11" t="s">
        <v>1</v>
      </c>
      <c r="T1282" s="11" t="s">
        <v>1</v>
      </c>
      <c r="U1282" s="11" t="s">
        <v>294</v>
      </c>
      <c r="V1282" s="21" t="s">
        <v>1</v>
      </c>
    </row>
    <row r="1283" spans="1:22" x14ac:dyDescent="0.2">
      <c r="A1283" s="27" t="s">
        <v>53</v>
      </c>
      <c r="B1283" s="13" t="s">
        <v>1088</v>
      </c>
      <c r="C1283" s="14"/>
      <c r="D1283" s="14">
        <v>14.41488</v>
      </c>
      <c r="E1283" s="14">
        <v>15.94739</v>
      </c>
      <c r="F1283" s="14">
        <v>18.743120000000001</v>
      </c>
      <c r="G1283" s="14">
        <v>16.063310000000001</v>
      </c>
      <c r="H1283" s="14">
        <v>14.97616</v>
      </c>
      <c r="I1283" s="14">
        <v>20.372540000000001</v>
      </c>
      <c r="J1283" s="14">
        <v>23.737629999999999</v>
      </c>
      <c r="K1283" s="14">
        <v>12.79701</v>
      </c>
      <c r="L1283" s="14">
        <v>13.830550000000001</v>
      </c>
      <c r="M1283" s="14"/>
      <c r="N1283" s="14"/>
      <c r="O1283" s="13" t="s">
        <v>1</v>
      </c>
      <c r="P1283" s="13" t="s">
        <v>1</v>
      </c>
      <c r="Q1283" s="13" t="s">
        <v>1</v>
      </c>
      <c r="R1283" s="13" t="s">
        <v>1</v>
      </c>
      <c r="S1283" s="13" t="s">
        <v>1</v>
      </c>
      <c r="T1283" s="13" t="s">
        <v>1</v>
      </c>
      <c r="U1283" s="13" t="s">
        <v>294</v>
      </c>
      <c r="V1283" s="22" t="s">
        <v>1</v>
      </c>
    </row>
    <row r="1284" spans="1:22" x14ac:dyDescent="0.2">
      <c r="A1284" s="25" t="s">
        <v>53</v>
      </c>
      <c r="B1284" s="11" t="s">
        <v>1089</v>
      </c>
      <c r="C1284" s="12">
        <v>0</v>
      </c>
      <c r="D1284" s="12">
        <v>3.2983699999999998</v>
      </c>
      <c r="E1284" s="12">
        <v>2.4222700000000001</v>
      </c>
      <c r="F1284" s="12">
        <v>1.8296399999999999</v>
      </c>
      <c r="G1284" s="12">
        <v>6.4500900000000003</v>
      </c>
      <c r="H1284" s="12">
        <v>5.1325700000000003</v>
      </c>
      <c r="I1284" s="12">
        <v>4.4934599999999998</v>
      </c>
      <c r="J1284" s="12">
        <v>7.6167499999999997</v>
      </c>
      <c r="K1284" s="12">
        <v>10.198539999999999</v>
      </c>
      <c r="L1284" s="12">
        <v>10.763669999999999</v>
      </c>
      <c r="M1284" s="12"/>
      <c r="N1284" s="12"/>
      <c r="O1284" s="11" t="s">
        <v>1</v>
      </c>
      <c r="P1284" s="11" t="s">
        <v>1</v>
      </c>
      <c r="Q1284" s="11" t="s">
        <v>1</v>
      </c>
      <c r="R1284" s="11" t="s">
        <v>1</v>
      </c>
      <c r="S1284" s="11" t="s">
        <v>1</v>
      </c>
      <c r="T1284" s="11" t="s">
        <v>1</v>
      </c>
      <c r="U1284" s="11" t="s">
        <v>294</v>
      </c>
      <c r="V1284" s="21" t="s">
        <v>1</v>
      </c>
    </row>
    <row r="1285" spans="1:22" x14ac:dyDescent="0.2">
      <c r="A1285" s="27" t="s">
        <v>53</v>
      </c>
      <c r="B1285" s="13" t="s">
        <v>1090</v>
      </c>
      <c r="C1285" s="14">
        <v>69.342119999999994</v>
      </c>
      <c r="D1285" s="14">
        <v>63.411149999999999</v>
      </c>
      <c r="E1285" s="14">
        <v>60.977890000000002</v>
      </c>
      <c r="F1285" s="14">
        <v>56.362560000000002</v>
      </c>
      <c r="G1285" s="14">
        <v>51.94162</v>
      </c>
      <c r="H1285" s="14">
        <v>53.259169999999997</v>
      </c>
      <c r="I1285" s="14">
        <v>52.18609</v>
      </c>
      <c r="J1285" s="14">
        <v>45.77702</v>
      </c>
      <c r="K1285" s="14">
        <v>50.667639999999999</v>
      </c>
      <c r="L1285" s="14">
        <v>48.116750000000003</v>
      </c>
      <c r="M1285" s="14"/>
      <c r="N1285" s="14"/>
      <c r="O1285" s="13" t="s">
        <v>1</v>
      </c>
      <c r="P1285" s="13" t="s">
        <v>1</v>
      </c>
      <c r="Q1285" s="13" t="s">
        <v>1</v>
      </c>
      <c r="R1285" s="13" t="s">
        <v>1</v>
      </c>
      <c r="S1285" s="13" t="s">
        <v>1</v>
      </c>
      <c r="T1285" s="13" t="s">
        <v>1</v>
      </c>
      <c r="U1285" s="13" t="s">
        <v>294</v>
      </c>
      <c r="V1285" s="22" t="s">
        <v>1</v>
      </c>
    </row>
    <row r="1286" spans="1:22" x14ac:dyDescent="0.2">
      <c r="A1286" s="25" t="s">
        <v>53</v>
      </c>
      <c r="B1286" s="11" t="s">
        <v>1091</v>
      </c>
      <c r="C1286" s="12">
        <v>21.246670000000002</v>
      </c>
      <c r="D1286" s="12">
        <v>20.92634</v>
      </c>
      <c r="E1286" s="12">
        <v>21.279959999999999</v>
      </c>
      <c r="F1286" s="12">
        <v>24.277809999999999</v>
      </c>
      <c r="G1286" s="12">
        <v>23.829709999999999</v>
      </c>
      <c r="H1286" s="12">
        <v>25.090389999999999</v>
      </c>
      <c r="I1286" s="12">
        <v>29.120059999999999</v>
      </c>
      <c r="J1286" s="12">
        <v>32.169609999999999</v>
      </c>
      <c r="K1286" s="12">
        <v>17.422879999999999</v>
      </c>
      <c r="L1286" s="12">
        <v>17.611519999999999</v>
      </c>
      <c r="M1286" s="12"/>
      <c r="N1286" s="12"/>
      <c r="O1286" s="11" t="s">
        <v>1</v>
      </c>
      <c r="P1286" s="11" t="s">
        <v>1</v>
      </c>
      <c r="Q1286" s="11" t="s">
        <v>1</v>
      </c>
      <c r="R1286" s="11" t="s">
        <v>1</v>
      </c>
      <c r="S1286" s="11" t="s">
        <v>1</v>
      </c>
      <c r="T1286" s="11" t="s">
        <v>1</v>
      </c>
      <c r="U1286" s="11" t="s">
        <v>294</v>
      </c>
      <c r="V1286" s="21" t="s">
        <v>1</v>
      </c>
    </row>
    <row r="1287" spans="1:22" x14ac:dyDescent="0.2">
      <c r="A1287" s="27" t="s">
        <v>53</v>
      </c>
      <c r="B1287" s="13" t="s">
        <v>1096</v>
      </c>
      <c r="C1287" s="14"/>
      <c r="D1287" s="14">
        <v>6.5114599999999996</v>
      </c>
      <c r="E1287" s="14">
        <v>5.3325800000000001</v>
      </c>
      <c r="F1287" s="14">
        <v>5.5347</v>
      </c>
      <c r="G1287" s="14">
        <v>7.7664</v>
      </c>
      <c r="H1287" s="14">
        <v>10.114229999999999</v>
      </c>
      <c r="I1287" s="14">
        <v>8.7475199999999997</v>
      </c>
      <c r="J1287" s="14">
        <v>8.4319799999999994</v>
      </c>
      <c r="K1287" s="14">
        <v>4.6258699999999999</v>
      </c>
      <c r="L1287" s="14">
        <v>3.7809699999999999</v>
      </c>
      <c r="M1287" s="14"/>
      <c r="N1287" s="14"/>
      <c r="O1287" s="13" t="s">
        <v>1</v>
      </c>
      <c r="P1287" s="13" t="s">
        <v>1</v>
      </c>
      <c r="Q1287" s="13" t="s">
        <v>1</v>
      </c>
      <c r="R1287" s="13" t="s">
        <v>1</v>
      </c>
      <c r="S1287" s="13" t="s">
        <v>1</v>
      </c>
      <c r="T1287" s="13" t="s">
        <v>1</v>
      </c>
      <c r="U1287" s="13" t="s">
        <v>294</v>
      </c>
      <c r="V1287" s="22" t="s">
        <v>1</v>
      </c>
    </row>
    <row r="1288" spans="1:22" x14ac:dyDescent="0.2">
      <c r="A1288" s="25" t="s">
        <v>53</v>
      </c>
      <c r="B1288" s="11" t="s">
        <v>293</v>
      </c>
      <c r="C1288" s="12"/>
      <c r="D1288" s="12"/>
      <c r="E1288" s="12"/>
      <c r="F1288" s="12"/>
      <c r="G1288" s="12"/>
      <c r="H1288" s="12"/>
      <c r="I1288" s="12"/>
      <c r="J1288" s="12"/>
      <c r="K1288" s="12"/>
      <c r="L1288" s="12"/>
      <c r="M1288" s="12"/>
      <c r="N1288" s="12"/>
      <c r="O1288" s="11" t="s">
        <v>1</v>
      </c>
      <c r="P1288" s="11" t="s">
        <v>1</v>
      </c>
      <c r="Q1288" s="11" t="s">
        <v>1</v>
      </c>
      <c r="R1288" s="11" t="s">
        <v>1</v>
      </c>
      <c r="S1288" s="11" t="s">
        <v>1</v>
      </c>
      <c r="T1288" s="11" t="s">
        <v>1</v>
      </c>
      <c r="U1288" s="11" t="s">
        <v>294</v>
      </c>
      <c r="V1288" s="21" t="s">
        <v>1</v>
      </c>
    </row>
    <row r="1289" spans="1:22" x14ac:dyDescent="0.2">
      <c r="A1289" s="27" t="s">
        <v>53</v>
      </c>
      <c r="B1289" s="13" t="s">
        <v>308</v>
      </c>
      <c r="C1289" s="14"/>
      <c r="D1289" s="14">
        <v>17.535</v>
      </c>
      <c r="E1289" s="14">
        <v>9.1110000000000007</v>
      </c>
      <c r="F1289" s="14">
        <v>7.3209999999999997</v>
      </c>
      <c r="G1289" s="14">
        <v>12.698</v>
      </c>
      <c r="H1289" s="14">
        <v>13.603999999999999</v>
      </c>
      <c r="I1289" s="14">
        <v>16.521000000000001</v>
      </c>
      <c r="J1289" s="14">
        <v>24.777000000000001</v>
      </c>
      <c r="K1289" s="14">
        <v>30.864000000000001</v>
      </c>
      <c r="L1289" s="14">
        <v>26.146000000000001</v>
      </c>
      <c r="M1289" s="14">
        <v>31.125</v>
      </c>
      <c r="N1289" s="14"/>
      <c r="O1289" s="13" t="s">
        <v>1</v>
      </c>
      <c r="P1289" s="13" t="s">
        <v>1</v>
      </c>
      <c r="Q1289" s="13" t="s">
        <v>1</v>
      </c>
      <c r="R1289" s="13" t="s">
        <v>1</v>
      </c>
      <c r="S1289" s="13" t="s">
        <v>1</v>
      </c>
      <c r="T1289" s="13" t="s">
        <v>1</v>
      </c>
      <c r="U1289" s="13" t="s">
        <v>294</v>
      </c>
      <c r="V1289" s="22" t="s">
        <v>1</v>
      </c>
    </row>
    <row r="1290" spans="1:22" x14ac:dyDescent="0.2">
      <c r="A1290" s="25" t="s">
        <v>53</v>
      </c>
      <c r="B1290" s="11" t="s">
        <v>1102</v>
      </c>
      <c r="C1290" s="12">
        <v>90.588790000000003</v>
      </c>
      <c r="D1290" s="12">
        <v>87.635859999999994</v>
      </c>
      <c r="E1290" s="12">
        <v>84.680130000000005</v>
      </c>
      <c r="F1290" s="12">
        <v>82.470020000000005</v>
      </c>
      <c r="G1290" s="12">
        <v>82.221419999999995</v>
      </c>
      <c r="H1290" s="12">
        <v>83.482129999999998</v>
      </c>
      <c r="I1290" s="12">
        <v>85.799610000000001</v>
      </c>
      <c r="J1290" s="12">
        <v>85.563379999999995</v>
      </c>
      <c r="K1290" s="12">
        <v>78.289060000000006</v>
      </c>
      <c r="L1290" s="12">
        <v>76.49194</v>
      </c>
      <c r="M1290" s="12"/>
      <c r="N1290" s="12"/>
      <c r="O1290" s="11" t="s">
        <v>1</v>
      </c>
      <c r="P1290" s="11" t="s">
        <v>1</v>
      </c>
      <c r="Q1290" s="11" t="s">
        <v>1</v>
      </c>
      <c r="R1290" s="11" t="s">
        <v>1</v>
      </c>
      <c r="S1290" s="11" t="s">
        <v>1</v>
      </c>
      <c r="T1290" s="11" t="s">
        <v>1</v>
      </c>
      <c r="U1290" s="11" t="s">
        <v>294</v>
      </c>
      <c r="V1290" s="21" t="s">
        <v>1</v>
      </c>
    </row>
    <row r="1291" spans="1:22" x14ac:dyDescent="0.2">
      <c r="A1291" s="27" t="s">
        <v>53</v>
      </c>
      <c r="B1291" s="13" t="s">
        <v>1097</v>
      </c>
      <c r="C1291" s="14"/>
      <c r="D1291" s="14">
        <v>18</v>
      </c>
      <c r="E1291" s="14"/>
      <c r="F1291" s="14"/>
      <c r="G1291" s="14">
        <v>17</v>
      </c>
      <c r="H1291" s="14">
        <v>16</v>
      </c>
      <c r="I1291" s="14">
        <v>16</v>
      </c>
      <c r="J1291" s="14">
        <v>16</v>
      </c>
      <c r="K1291" s="14">
        <v>14</v>
      </c>
      <c r="L1291" s="14">
        <v>13</v>
      </c>
      <c r="M1291" s="14"/>
      <c r="N1291" s="14"/>
      <c r="O1291" s="13" t="s">
        <v>1</v>
      </c>
      <c r="P1291" s="13" t="s">
        <v>1</v>
      </c>
      <c r="Q1291" s="13" t="s">
        <v>1</v>
      </c>
      <c r="R1291" s="13" t="s">
        <v>1</v>
      </c>
      <c r="S1291" s="13" t="s">
        <v>1</v>
      </c>
      <c r="T1291" s="13" t="s">
        <v>1</v>
      </c>
      <c r="U1291" s="13" t="s">
        <v>294</v>
      </c>
      <c r="V1291" s="22" t="s">
        <v>1</v>
      </c>
    </row>
    <row r="1292" spans="1:22" x14ac:dyDescent="0.2">
      <c r="A1292" s="25" t="s">
        <v>53</v>
      </c>
      <c r="B1292" s="11" t="s">
        <v>1098</v>
      </c>
      <c r="C1292" s="12">
        <v>25</v>
      </c>
      <c r="D1292" s="12">
        <v>27</v>
      </c>
      <c r="E1292" s="12">
        <v>18</v>
      </c>
      <c r="F1292" s="12">
        <v>15</v>
      </c>
      <c r="G1292" s="12">
        <v>13</v>
      </c>
      <c r="H1292" s="12">
        <v>13</v>
      </c>
      <c r="I1292" s="12">
        <v>13</v>
      </c>
      <c r="J1292" s="12">
        <v>13</v>
      </c>
      <c r="K1292" s="12">
        <v>7</v>
      </c>
      <c r="L1292" s="12">
        <v>11</v>
      </c>
      <c r="M1292" s="12">
        <v>33</v>
      </c>
      <c r="N1292" s="12"/>
      <c r="O1292" s="11" t="s">
        <v>1</v>
      </c>
      <c r="P1292" s="11" t="s">
        <v>1</v>
      </c>
      <c r="Q1292" s="11" t="s">
        <v>1</v>
      </c>
      <c r="R1292" s="11" t="s">
        <v>1</v>
      </c>
      <c r="S1292" s="11" t="s">
        <v>1</v>
      </c>
      <c r="T1292" s="11" t="s">
        <v>1</v>
      </c>
      <c r="U1292" s="11" t="s">
        <v>294</v>
      </c>
      <c r="V1292" s="21" t="s">
        <v>1</v>
      </c>
    </row>
    <row r="1293" spans="1:22" x14ac:dyDescent="0.2">
      <c r="A1293" s="27" t="s">
        <v>53</v>
      </c>
      <c r="B1293" s="13" t="s">
        <v>1099</v>
      </c>
      <c r="C1293" s="14">
        <v>4</v>
      </c>
      <c r="D1293" s="14">
        <v>4</v>
      </c>
      <c r="E1293" s="14">
        <v>4</v>
      </c>
      <c r="F1293" s="14">
        <v>4</v>
      </c>
      <c r="G1293" s="14">
        <v>3</v>
      </c>
      <c r="H1293" s="14">
        <v>3</v>
      </c>
      <c r="I1293" s="14">
        <v>3</v>
      </c>
      <c r="J1293" s="14">
        <v>3</v>
      </c>
      <c r="K1293" s="14">
        <v>3</v>
      </c>
      <c r="L1293" s="14">
        <v>4</v>
      </c>
      <c r="M1293" s="14"/>
      <c r="N1293" s="14"/>
      <c r="O1293" s="13" t="s">
        <v>1</v>
      </c>
      <c r="P1293" s="13" t="s">
        <v>1</v>
      </c>
      <c r="Q1293" s="13" t="s">
        <v>1</v>
      </c>
      <c r="R1293" s="13" t="s">
        <v>1</v>
      </c>
      <c r="S1293" s="13" t="s">
        <v>1</v>
      </c>
      <c r="T1293" s="13" t="s">
        <v>1</v>
      </c>
      <c r="U1293" s="13" t="s">
        <v>294</v>
      </c>
      <c r="V1293" s="22" t="s">
        <v>1</v>
      </c>
    </row>
    <row r="1294" spans="1:22" x14ac:dyDescent="0.2">
      <c r="A1294" s="25" t="s">
        <v>53</v>
      </c>
      <c r="B1294" s="11" t="s">
        <v>1100</v>
      </c>
      <c r="C1294" s="12"/>
      <c r="D1294" s="12">
        <v>20</v>
      </c>
      <c r="E1294" s="12"/>
      <c r="F1294" s="12"/>
      <c r="G1294" s="12">
        <v>19</v>
      </c>
      <c r="H1294" s="12">
        <v>19</v>
      </c>
      <c r="I1294" s="12">
        <v>19</v>
      </c>
      <c r="J1294" s="12">
        <v>18</v>
      </c>
      <c r="K1294" s="12">
        <v>16</v>
      </c>
      <c r="L1294" s="12">
        <v>15</v>
      </c>
      <c r="M1294" s="12"/>
      <c r="N1294" s="12"/>
      <c r="O1294" s="11" t="s">
        <v>1</v>
      </c>
      <c r="P1294" s="11" t="s">
        <v>1</v>
      </c>
      <c r="Q1294" s="11" t="s">
        <v>1</v>
      </c>
      <c r="R1294" s="11" t="s">
        <v>1</v>
      </c>
      <c r="S1294" s="11" t="s">
        <v>1</v>
      </c>
      <c r="T1294" s="11" t="s">
        <v>1</v>
      </c>
      <c r="U1294" s="11" t="s">
        <v>294</v>
      </c>
      <c r="V1294" s="21" t="s">
        <v>1</v>
      </c>
    </row>
    <row r="1295" spans="1:22" x14ac:dyDescent="0.2">
      <c r="A1295" s="27" t="s">
        <v>53</v>
      </c>
      <c r="B1295" s="13" t="s">
        <v>1101</v>
      </c>
      <c r="C1295" s="14"/>
      <c r="D1295" s="14">
        <v>33</v>
      </c>
      <c r="E1295" s="14"/>
      <c r="F1295" s="14"/>
      <c r="G1295" s="14">
        <v>31</v>
      </c>
      <c r="H1295" s="14">
        <v>32</v>
      </c>
      <c r="I1295" s="14">
        <v>28</v>
      </c>
      <c r="J1295" s="14">
        <v>29</v>
      </c>
      <c r="K1295" s="14">
        <v>25</v>
      </c>
      <c r="L1295" s="14">
        <v>24</v>
      </c>
      <c r="M1295" s="14"/>
      <c r="N1295" s="14"/>
      <c r="O1295" s="13" t="s">
        <v>1</v>
      </c>
      <c r="P1295" s="13" t="s">
        <v>1</v>
      </c>
      <c r="Q1295" s="13" t="s">
        <v>1</v>
      </c>
      <c r="R1295" s="13" t="s">
        <v>1</v>
      </c>
      <c r="S1295" s="13" t="s">
        <v>1</v>
      </c>
      <c r="T1295" s="13" t="s">
        <v>1</v>
      </c>
      <c r="U1295" s="13" t="s">
        <v>294</v>
      </c>
      <c r="V1295" s="22" t="s">
        <v>1</v>
      </c>
    </row>
    <row r="1296" spans="1:22" x14ac:dyDescent="0.2">
      <c r="A1296" s="25" t="s">
        <v>53</v>
      </c>
      <c r="B1296" s="11" t="s">
        <v>1103</v>
      </c>
      <c r="C1296" s="12">
        <v>31</v>
      </c>
      <c r="D1296" s="12"/>
      <c r="E1296" s="12">
        <v>35</v>
      </c>
      <c r="F1296" s="12">
        <v>37</v>
      </c>
      <c r="G1296" s="12">
        <v>41</v>
      </c>
      <c r="H1296" s="12">
        <v>33</v>
      </c>
      <c r="I1296" s="12">
        <v>27</v>
      </c>
      <c r="J1296" s="12">
        <v>33</v>
      </c>
      <c r="K1296" s="12">
        <v>31</v>
      </c>
      <c r="L1296" s="12">
        <v>35</v>
      </c>
      <c r="M1296" s="12"/>
      <c r="N1296" s="12"/>
      <c r="O1296" s="11" t="s">
        <v>1</v>
      </c>
      <c r="P1296" s="11" t="s">
        <v>1</v>
      </c>
      <c r="Q1296" s="11" t="s">
        <v>1</v>
      </c>
      <c r="R1296" s="11" t="s">
        <v>1</v>
      </c>
      <c r="S1296" s="11" t="s">
        <v>1</v>
      </c>
      <c r="T1296" s="11" t="s">
        <v>1</v>
      </c>
      <c r="U1296" s="11" t="s">
        <v>294</v>
      </c>
      <c r="V1296" s="21" t="s">
        <v>1</v>
      </c>
    </row>
    <row r="1297" spans="1:22" x14ac:dyDescent="0.2">
      <c r="A1297" s="27" t="s">
        <v>53</v>
      </c>
      <c r="B1297" s="13" t="s">
        <v>1104</v>
      </c>
      <c r="C1297" s="14">
        <v>30</v>
      </c>
      <c r="D1297" s="14">
        <v>31</v>
      </c>
      <c r="E1297" s="14">
        <v>34</v>
      </c>
      <c r="F1297" s="14">
        <v>32</v>
      </c>
      <c r="G1297" s="14">
        <v>32</v>
      </c>
      <c r="H1297" s="14">
        <v>31</v>
      </c>
      <c r="I1297" s="14">
        <v>28</v>
      </c>
      <c r="J1297" s="14">
        <v>27</v>
      </c>
      <c r="K1297" s="14">
        <v>22</v>
      </c>
      <c r="L1297" s="14">
        <v>28</v>
      </c>
      <c r="M1297" s="14">
        <v>33</v>
      </c>
      <c r="N1297" s="14"/>
      <c r="O1297" s="13" t="s">
        <v>1</v>
      </c>
      <c r="P1297" s="13" t="s">
        <v>1</v>
      </c>
      <c r="Q1297" s="13" t="s">
        <v>1</v>
      </c>
      <c r="R1297" s="13" t="s">
        <v>1</v>
      </c>
      <c r="S1297" s="13" t="s">
        <v>1</v>
      </c>
      <c r="T1297" s="13" t="s">
        <v>1</v>
      </c>
      <c r="U1297" s="13" t="s">
        <v>294</v>
      </c>
      <c r="V1297" s="22" t="s">
        <v>1</v>
      </c>
    </row>
    <row r="1298" spans="1:22" x14ac:dyDescent="0.2">
      <c r="A1298" s="25" t="s">
        <v>53</v>
      </c>
      <c r="B1298" s="11" t="s">
        <v>1105</v>
      </c>
      <c r="C1298" s="12">
        <v>41</v>
      </c>
      <c r="D1298" s="12">
        <v>39</v>
      </c>
      <c r="E1298" s="12">
        <v>39</v>
      </c>
      <c r="F1298" s="12">
        <v>39</v>
      </c>
      <c r="G1298" s="12">
        <v>39</v>
      </c>
      <c r="H1298" s="12">
        <v>36</v>
      </c>
      <c r="I1298" s="12">
        <v>36</v>
      </c>
      <c r="J1298" s="12">
        <v>37</v>
      </c>
      <c r="K1298" s="12">
        <v>36</v>
      </c>
      <c r="L1298" s="12">
        <v>36</v>
      </c>
      <c r="M1298" s="12"/>
      <c r="N1298" s="12"/>
      <c r="O1298" s="11" t="s">
        <v>1</v>
      </c>
      <c r="P1298" s="11" t="s">
        <v>1</v>
      </c>
      <c r="Q1298" s="11" t="s">
        <v>1</v>
      </c>
      <c r="R1298" s="11" t="s">
        <v>1</v>
      </c>
      <c r="S1298" s="11" t="s">
        <v>1</v>
      </c>
      <c r="T1298" s="11" t="s">
        <v>1</v>
      </c>
      <c r="U1298" s="11" t="s">
        <v>294</v>
      </c>
      <c r="V1298" s="21" t="s">
        <v>1</v>
      </c>
    </row>
    <row r="1299" spans="1:22" x14ac:dyDescent="0.2">
      <c r="A1299" s="27" t="s">
        <v>53</v>
      </c>
      <c r="B1299" s="13" t="s">
        <v>1106</v>
      </c>
      <c r="C1299" s="14"/>
      <c r="D1299" s="14"/>
      <c r="E1299" s="14">
        <v>31</v>
      </c>
      <c r="F1299" s="14">
        <v>35</v>
      </c>
      <c r="G1299" s="14"/>
      <c r="H1299" s="14">
        <v>27</v>
      </c>
      <c r="I1299" s="14">
        <v>25</v>
      </c>
      <c r="J1299" s="14">
        <v>28</v>
      </c>
      <c r="K1299" s="14">
        <v>27</v>
      </c>
      <c r="L1299" s="14">
        <v>30</v>
      </c>
      <c r="M1299" s="14"/>
      <c r="N1299" s="14"/>
      <c r="O1299" s="13" t="s">
        <v>1</v>
      </c>
      <c r="P1299" s="13" t="s">
        <v>1</v>
      </c>
      <c r="Q1299" s="13" t="s">
        <v>1</v>
      </c>
      <c r="R1299" s="13" t="s">
        <v>1</v>
      </c>
      <c r="S1299" s="13" t="s">
        <v>1</v>
      </c>
      <c r="T1299" s="13" t="s">
        <v>1</v>
      </c>
      <c r="U1299" s="13" t="s">
        <v>294</v>
      </c>
      <c r="V1299" s="22" t="s">
        <v>1</v>
      </c>
    </row>
    <row r="1300" spans="1:22" x14ac:dyDescent="0.2">
      <c r="A1300" s="25" t="s">
        <v>53</v>
      </c>
      <c r="B1300" s="11" t="s">
        <v>1107</v>
      </c>
      <c r="C1300" s="12"/>
      <c r="D1300" s="12"/>
      <c r="E1300" s="12">
        <v>18</v>
      </c>
      <c r="F1300" s="12">
        <v>24</v>
      </c>
      <c r="G1300" s="12"/>
      <c r="H1300" s="12">
        <v>15</v>
      </c>
      <c r="I1300" s="12">
        <v>21</v>
      </c>
      <c r="J1300" s="12">
        <v>17</v>
      </c>
      <c r="K1300" s="12">
        <v>18</v>
      </c>
      <c r="L1300" s="12">
        <v>18</v>
      </c>
      <c r="M1300" s="12"/>
      <c r="N1300" s="12"/>
      <c r="O1300" s="11" t="s">
        <v>1</v>
      </c>
      <c r="P1300" s="11" t="s">
        <v>1</v>
      </c>
      <c r="Q1300" s="11" t="s">
        <v>1</v>
      </c>
      <c r="R1300" s="11" t="s">
        <v>1</v>
      </c>
      <c r="S1300" s="11" t="s">
        <v>1</v>
      </c>
      <c r="T1300" s="11" t="s">
        <v>1</v>
      </c>
      <c r="U1300" s="11" t="s">
        <v>294</v>
      </c>
      <c r="V1300" s="21" t="s">
        <v>1</v>
      </c>
    </row>
    <row r="1301" spans="1:22" x14ac:dyDescent="0.2">
      <c r="A1301" s="27" t="s">
        <v>53</v>
      </c>
      <c r="B1301" s="13" t="s">
        <v>1108</v>
      </c>
      <c r="C1301" s="14"/>
      <c r="D1301" s="14"/>
      <c r="E1301" s="14"/>
      <c r="F1301" s="14"/>
      <c r="G1301" s="14"/>
      <c r="H1301" s="14"/>
      <c r="I1301" s="14"/>
      <c r="J1301" s="14"/>
      <c r="K1301" s="14"/>
      <c r="L1301" s="14"/>
      <c r="M1301" s="14"/>
      <c r="N1301" s="14"/>
      <c r="O1301" s="13" t="s">
        <v>1</v>
      </c>
      <c r="P1301" s="13" t="s">
        <v>1</v>
      </c>
      <c r="Q1301" s="13" t="s">
        <v>1</v>
      </c>
      <c r="R1301" s="13" t="s">
        <v>1</v>
      </c>
      <c r="S1301" s="13" t="s">
        <v>1</v>
      </c>
      <c r="T1301" s="13" t="s">
        <v>1</v>
      </c>
      <c r="U1301" s="13" t="s">
        <v>294</v>
      </c>
      <c r="V1301" s="22" t="s">
        <v>1</v>
      </c>
    </row>
    <row r="1302" spans="1:22" x14ac:dyDescent="0.2">
      <c r="A1302" s="25" t="s">
        <v>54</v>
      </c>
      <c r="B1302" s="11" t="s">
        <v>1109</v>
      </c>
      <c r="C1302" s="12"/>
      <c r="D1302" s="12"/>
      <c r="E1302" s="12"/>
      <c r="F1302" s="12"/>
      <c r="G1302" s="12"/>
      <c r="H1302" s="12"/>
      <c r="I1302" s="12"/>
      <c r="J1302" s="12"/>
      <c r="K1302" s="12"/>
      <c r="L1302" s="12"/>
      <c r="M1302" s="12"/>
      <c r="N1302" s="12"/>
      <c r="O1302" s="11" t="s">
        <v>1</v>
      </c>
      <c r="P1302" s="11" t="s">
        <v>1</v>
      </c>
      <c r="Q1302" s="11" t="s">
        <v>1</v>
      </c>
      <c r="R1302" s="11" t="s">
        <v>1</v>
      </c>
      <c r="S1302" s="11" t="s">
        <v>1</v>
      </c>
      <c r="T1302" s="11" t="s">
        <v>1</v>
      </c>
      <c r="U1302" s="11" t="s">
        <v>294</v>
      </c>
      <c r="V1302" s="21" t="s">
        <v>1</v>
      </c>
    </row>
    <row r="1303" spans="1:22" x14ac:dyDescent="0.2">
      <c r="A1303" s="27" t="s">
        <v>54</v>
      </c>
      <c r="B1303" s="13" t="s">
        <v>1110</v>
      </c>
      <c r="C1303" s="14"/>
      <c r="D1303" s="14"/>
      <c r="E1303" s="14"/>
      <c r="F1303" s="14"/>
      <c r="G1303" s="14"/>
      <c r="H1303" s="14"/>
      <c r="I1303" s="14"/>
      <c r="J1303" s="14"/>
      <c r="K1303" s="14"/>
      <c r="L1303" s="14"/>
      <c r="M1303" s="14"/>
      <c r="N1303" s="14"/>
      <c r="O1303" s="13" t="s">
        <v>1</v>
      </c>
      <c r="P1303" s="13" t="s">
        <v>1</v>
      </c>
      <c r="Q1303" s="13" t="s">
        <v>1</v>
      </c>
      <c r="R1303" s="13" t="s">
        <v>1</v>
      </c>
      <c r="S1303" s="13" t="s">
        <v>1</v>
      </c>
      <c r="T1303" s="13" t="s">
        <v>1</v>
      </c>
      <c r="U1303" s="13" t="s">
        <v>294</v>
      </c>
      <c r="V1303" s="22" t="s">
        <v>1</v>
      </c>
    </row>
    <row r="1304" spans="1:22" x14ac:dyDescent="0.2">
      <c r="A1304" s="25" t="s">
        <v>54</v>
      </c>
      <c r="B1304" s="11" t="s">
        <v>1092</v>
      </c>
      <c r="C1304" s="12"/>
      <c r="D1304" s="12"/>
      <c r="E1304" s="12"/>
      <c r="F1304" s="12"/>
      <c r="G1304" s="12"/>
      <c r="H1304" s="12"/>
      <c r="I1304" s="12"/>
      <c r="J1304" s="12"/>
      <c r="K1304" s="12"/>
      <c r="L1304" s="12"/>
      <c r="M1304" s="12"/>
      <c r="N1304" s="12"/>
      <c r="O1304" s="11"/>
      <c r="P1304" s="11"/>
      <c r="Q1304" s="11"/>
      <c r="R1304" s="11"/>
      <c r="S1304" s="11"/>
      <c r="T1304" s="11"/>
      <c r="U1304" s="11"/>
      <c r="V1304" s="21"/>
    </row>
    <row r="1305" spans="1:22" x14ac:dyDescent="0.2">
      <c r="A1305" s="27" t="s">
        <v>54</v>
      </c>
      <c r="B1305" s="13" t="s">
        <v>1093</v>
      </c>
      <c r="C1305" s="14"/>
      <c r="D1305" s="14"/>
      <c r="E1305" s="14"/>
      <c r="F1305" s="14"/>
      <c r="G1305" s="14"/>
      <c r="H1305" s="14"/>
      <c r="I1305" s="14"/>
      <c r="J1305" s="14"/>
      <c r="K1305" s="14"/>
      <c r="L1305" s="14"/>
      <c r="M1305" s="14"/>
      <c r="N1305" s="14"/>
      <c r="O1305" s="13"/>
      <c r="P1305" s="13"/>
      <c r="Q1305" s="13"/>
      <c r="R1305" s="13"/>
      <c r="S1305" s="13"/>
      <c r="T1305" s="13"/>
      <c r="U1305" s="13"/>
      <c r="V1305" s="22"/>
    </row>
    <row r="1306" spans="1:22" x14ac:dyDescent="0.2">
      <c r="A1306" s="25" t="s">
        <v>54</v>
      </c>
      <c r="B1306" s="11" t="s">
        <v>1094</v>
      </c>
      <c r="C1306" s="12"/>
      <c r="D1306" s="12"/>
      <c r="E1306" s="12"/>
      <c r="F1306" s="12"/>
      <c r="G1306" s="12"/>
      <c r="H1306" s="12"/>
      <c r="I1306" s="12"/>
      <c r="J1306" s="12"/>
      <c r="K1306" s="12"/>
      <c r="L1306" s="12"/>
      <c r="M1306" s="12"/>
      <c r="N1306" s="12"/>
      <c r="O1306" s="11"/>
      <c r="P1306" s="11"/>
      <c r="Q1306" s="11"/>
      <c r="R1306" s="11"/>
      <c r="S1306" s="11"/>
      <c r="T1306" s="11"/>
      <c r="U1306" s="11"/>
      <c r="V1306" s="21"/>
    </row>
    <row r="1307" spans="1:22" x14ac:dyDescent="0.2">
      <c r="A1307" s="27" t="s">
        <v>54</v>
      </c>
      <c r="B1307" s="13" t="s">
        <v>1095</v>
      </c>
      <c r="C1307" s="14"/>
      <c r="D1307" s="14"/>
      <c r="E1307" s="14"/>
      <c r="F1307" s="14"/>
      <c r="G1307" s="14"/>
      <c r="H1307" s="14"/>
      <c r="I1307" s="14"/>
      <c r="J1307" s="14"/>
      <c r="K1307" s="14"/>
      <c r="L1307" s="14"/>
      <c r="M1307" s="14"/>
      <c r="N1307" s="14"/>
      <c r="O1307" s="13"/>
      <c r="P1307" s="13"/>
      <c r="Q1307" s="13"/>
      <c r="R1307" s="13"/>
      <c r="S1307" s="13"/>
      <c r="T1307" s="13"/>
      <c r="U1307" s="13"/>
      <c r="V1307" s="22"/>
    </row>
    <row r="1308" spans="1:22" x14ac:dyDescent="0.2">
      <c r="A1308" s="25" t="s">
        <v>54</v>
      </c>
      <c r="B1308" s="11" t="s">
        <v>1088</v>
      </c>
      <c r="C1308" s="12"/>
      <c r="D1308" s="12"/>
      <c r="E1308" s="12"/>
      <c r="F1308" s="12"/>
      <c r="G1308" s="12"/>
      <c r="H1308" s="12"/>
      <c r="I1308" s="12"/>
      <c r="J1308" s="12"/>
      <c r="K1308" s="12"/>
      <c r="L1308" s="12"/>
      <c r="M1308" s="12"/>
      <c r="N1308" s="12"/>
      <c r="O1308" s="11"/>
      <c r="P1308" s="11"/>
      <c r="Q1308" s="11"/>
      <c r="R1308" s="11"/>
      <c r="S1308" s="11"/>
      <c r="T1308" s="11"/>
      <c r="U1308" s="11"/>
      <c r="V1308" s="21"/>
    </row>
    <row r="1309" spans="1:22" x14ac:dyDescent="0.2">
      <c r="A1309" s="27" t="s">
        <v>54</v>
      </c>
      <c r="B1309" s="13" t="s">
        <v>1089</v>
      </c>
      <c r="C1309" s="14"/>
      <c r="D1309" s="14"/>
      <c r="E1309" s="14"/>
      <c r="F1309" s="14"/>
      <c r="G1309" s="14"/>
      <c r="H1309" s="14"/>
      <c r="I1309" s="14"/>
      <c r="J1309" s="14"/>
      <c r="K1309" s="14"/>
      <c r="L1309" s="14"/>
      <c r="M1309" s="14"/>
      <c r="N1309" s="14"/>
      <c r="O1309" s="13"/>
      <c r="P1309" s="13"/>
      <c r="Q1309" s="13"/>
      <c r="R1309" s="13"/>
      <c r="S1309" s="13"/>
      <c r="T1309" s="13"/>
      <c r="U1309" s="13"/>
      <c r="V1309" s="22"/>
    </row>
    <row r="1310" spans="1:22" x14ac:dyDescent="0.2">
      <c r="A1310" s="25" t="s">
        <v>54</v>
      </c>
      <c r="B1310" s="11" t="s">
        <v>1090</v>
      </c>
      <c r="C1310" s="12"/>
      <c r="D1310" s="12"/>
      <c r="E1310" s="12"/>
      <c r="F1310" s="12"/>
      <c r="G1310" s="12"/>
      <c r="H1310" s="12"/>
      <c r="I1310" s="12"/>
      <c r="J1310" s="12"/>
      <c r="K1310" s="12"/>
      <c r="L1310" s="12"/>
      <c r="M1310" s="12"/>
      <c r="N1310" s="12"/>
      <c r="O1310" s="11"/>
      <c r="P1310" s="11"/>
      <c r="Q1310" s="11"/>
      <c r="R1310" s="11"/>
      <c r="S1310" s="11"/>
      <c r="T1310" s="11"/>
      <c r="U1310" s="11"/>
      <c r="V1310" s="21"/>
    </row>
    <row r="1311" spans="1:22" x14ac:dyDescent="0.2">
      <c r="A1311" s="27" t="s">
        <v>54</v>
      </c>
      <c r="B1311" s="13" t="s">
        <v>1091</v>
      </c>
      <c r="C1311" s="14"/>
      <c r="D1311" s="14"/>
      <c r="E1311" s="14"/>
      <c r="F1311" s="14"/>
      <c r="G1311" s="14"/>
      <c r="H1311" s="14"/>
      <c r="I1311" s="14"/>
      <c r="J1311" s="14"/>
      <c r="K1311" s="14"/>
      <c r="L1311" s="14"/>
      <c r="M1311" s="14"/>
      <c r="N1311" s="14"/>
      <c r="O1311" s="13"/>
      <c r="P1311" s="13"/>
      <c r="Q1311" s="13"/>
      <c r="R1311" s="13"/>
      <c r="S1311" s="13"/>
      <c r="T1311" s="13"/>
      <c r="U1311" s="13"/>
      <c r="V1311" s="22"/>
    </row>
    <row r="1312" spans="1:22" x14ac:dyDescent="0.2">
      <c r="A1312" s="25" t="s">
        <v>54</v>
      </c>
      <c r="B1312" s="11" t="s">
        <v>1096</v>
      </c>
      <c r="C1312" s="12"/>
      <c r="D1312" s="12"/>
      <c r="E1312" s="12"/>
      <c r="F1312" s="12"/>
      <c r="G1312" s="12"/>
      <c r="H1312" s="12"/>
      <c r="I1312" s="12"/>
      <c r="J1312" s="12"/>
      <c r="K1312" s="12"/>
      <c r="L1312" s="12"/>
      <c r="M1312" s="12"/>
      <c r="N1312" s="12"/>
      <c r="O1312" s="11"/>
      <c r="P1312" s="11"/>
      <c r="Q1312" s="11"/>
      <c r="R1312" s="11"/>
      <c r="S1312" s="11"/>
      <c r="T1312" s="11"/>
      <c r="U1312" s="11"/>
      <c r="V1312" s="21"/>
    </row>
    <row r="1313" spans="1:22" x14ac:dyDescent="0.2">
      <c r="A1313" s="27" t="s">
        <v>54</v>
      </c>
      <c r="B1313" s="13" t="s">
        <v>293</v>
      </c>
      <c r="C1313" s="14"/>
      <c r="D1313" s="14"/>
      <c r="E1313" s="14"/>
      <c r="F1313" s="14"/>
      <c r="G1313" s="14"/>
      <c r="H1313" s="14"/>
      <c r="I1313" s="14"/>
      <c r="J1313" s="14"/>
      <c r="K1313" s="14"/>
      <c r="L1313" s="14"/>
      <c r="M1313" s="14"/>
      <c r="N1313" s="14"/>
      <c r="O1313" s="13" t="s">
        <v>1</v>
      </c>
      <c r="P1313" s="13" t="s">
        <v>1</v>
      </c>
      <c r="Q1313" s="13" t="s">
        <v>1</v>
      </c>
      <c r="R1313" s="13" t="s">
        <v>1</v>
      </c>
      <c r="S1313" s="13" t="s">
        <v>1</v>
      </c>
      <c r="T1313" s="13" t="s">
        <v>1</v>
      </c>
      <c r="U1313" s="13" t="s">
        <v>294</v>
      </c>
      <c r="V1313" s="22" t="s">
        <v>1</v>
      </c>
    </row>
    <row r="1314" spans="1:22" x14ac:dyDescent="0.2">
      <c r="A1314" s="25" t="s">
        <v>54</v>
      </c>
      <c r="B1314" s="11" t="s">
        <v>308</v>
      </c>
      <c r="C1314" s="12"/>
      <c r="D1314" s="12">
        <v>20.423999999999999</v>
      </c>
      <c r="E1314" s="12">
        <v>24.992000000000001</v>
      </c>
      <c r="F1314" s="12">
        <v>24.382999999999999</v>
      </c>
      <c r="G1314" s="12">
        <v>25.792000000000002</v>
      </c>
      <c r="H1314" s="12">
        <v>36.991999999999997</v>
      </c>
      <c r="I1314" s="12">
        <v>12.448</v>
      </c>
      <c r="J1314" s="12">
        <v>23.19</v>
      </c>
      <c r="K1314" s="12">
        <v>39.396999999999998</v>
      </c>
      <c r="L1314" s="12">
        <v>57.6</v>
      </c>
      <c r="M1314" s="12">
        <v>64.790000000000006</v>
      </c>
      <c r="N1314" s="12"/>
      <c r="O1314" s="11" t="s">
        <v>1</v>
      </c>
      <c r="P1314" s="11" t="s">
        <v>1</v>
      </c>
      <c r="Q1314" s="11" t="s">
        <v>1</v>
      </c>
      <c r="R1314" s="11" t="s">
        <v>1</v>
      </c>
      <c r="S1314" s="11" t="s">
        <v>1</v>
      </c>
      <c r="T1314" s="11" t="s">
        <v>1</v>
      </c>
      <c r="U1314" s="11" t="s">
        <v>294</v>
      </c>
      <c r="V1314" s="21" t="s">
        <v>1</v>
      </c>
    </row>
    <row r="1315" spans="1:22" x14ac:dyDescent="0.2">
      <c r="A1315" s="27" t="s">
        <v>54</v>
      </c>
      <c r="B1315" s="13" t="s">
        <v>1102</v>
      </c>
      <c r="C1315" s="14"/>
      <c r="D1315" s="14"/>
      <c r="E1315" s="14"/>
      <c r="F1315" s="14"/>
      <c r="G1315" s="14"/>
      <c r="H1315" s="14"/>
      <c r="I1315" s="14"/>
      <c r="J1315" s="14"/>
      <c r="K1315" s="14"/>
      <c r="L1315" s="14"/>
      <c r="M1315" s="14"/>
      <c r="N1315" s="14"/>
      <c r="O1315" s="13"/>
      <c r="P1315" s="13"/>
      <c r="Q1315" s="13"/>
      <c r="R1315" s="13"/>
      <c r="S1315" s="13"/>
      <c r="T1315" s="13"/>
      <c r="U1315" s="13"/>
      <c r="V1315" s="22"/>
    </row>
    <row r="1316" spans="1:22" x14ac:dyDescent="0.2">
      <c r="A1316" s="25" t="s">
        <v>54</v>
      </c>
      <c r="B1316" s="11" t="s">
        <v>1097</v>
      </c>
      <c r="C1316" s="12">
        <v>12</v>
      </c>
      <c r="D1316" s="12">
        <v>15</v>
      </c>
      <c r="E1316" s="12">
        <v>18</v>
      </c>
      <c r="F1316" s="12">
        <v>19</v>
      </c>
      <c r="G1316" s="12">
        <v>18</v>
      </c>
      <c r="H1316" s="12">
        <v>18</v>
      </c>
      <c r="I1316" s="12">
        <v>23</v>
      </c>
      <c r="J1316" s="12">
        <v>22</v>
      </c>
      <c r="K1316" s="12">
        <v>18</v>
      </c>
      <c r="L1316" s="12"/>
      <c r="M1316" s="12"/>
      <c r="N1316" s="12"/>
      <c r="O1316" s="11" t="s">
        <v>1</v>
      </c>
      <c r="P1316" s="11" t="s">
        <v>1</v>
      </c>
      <c r="Q1316" s="11" t="s">
        <v>1</v>
      </c>
      <c r="R1316" s="11" t="s">
        <v>1</v>
      </c>
      <c r="S1316" s="11" t="s">
        <v>1</v>
      </c>
      <c r="T1316" s="11" t="s">
        <v>1</v>
      </c>
      <c r="U1316" s="11" t="s">
        <v>294</v>
      </c>
      <c r="V1316" s="21" t="s">
        <v>1</v>
      </c>
    </row>
    <row r="1317" spans="1:22" x14ac:dyDescent="0.2">
      <c r="A1317" s="27" t="s">
        <v>54</v>
      </c>
      <c r="B1317" s="13" t="s">
        <v>1098</v>
      </c>
      <c r="C1317" s="14">
        <v>22</v>
      </c>
      <c r="D1317" s="14">
        <v>22</v>
      </c>
      <c r="E1317" s="14">
        <v>27</v>
      </c>
      <c r="F1317" s="14"/>
      <c r="G1317" s="14"/>
      <c r="H1317" s="14"/>
      <c r="I1317" s="14"/>
      <c r="J1317" s="14"/>
      <c r="K1317" s="14"/>
      <c r="L1317" s="14"/>
      <c r="M1317" s="14"/>
      <c r="N1317" s="14"/>
      <c r="O1317" s="13" t="s">
        <v>1</v>
      </c>
      <c r="P1317" s="13" t="s">
        <v>1</v>
      </c>
      <c r="Q1317" s="13" t="s">
        <v>1</v>
      </c>
      <c r="R1317" s="13" t="s">
        <v>1</v>
      </c>
      <c r="S1317" s="13" t="s">
        <v>1</v>
      </c>
      <c r="T1317" s="13" t="s">
        <v>1</v>
      </c>
      <c r="U1317" s="13" t="s">
        <v>294</v>
      </c>
      <c r="V1317" s="22" t="s">
        <v>1</v>
      </c>
    </row>
    <row r="1318" spans="1:22" x14ac:dyDescent="0.2">
      <c r="A1318" s="25" t="s">
        <v>54</v>
      </c>
      <c r="B1318" s="11" t="s">
        <v>1099</v>
      </c>
      <c r="C1318" s="12">
        <v>5</v>
      </c>
      <c r="D1318" s="12">
        <v>6</v>
      </c>
      <c r="E1318" s="12">
        <v>8</v>
      </c>
      <c r="F1318" s="12">
        <v>16</v>
      </c>
      <c r="G1318" s="12">
        <v>15</v>
      </c>
      <c r="H1318" s="12">
        <v>15</v>
      </c>
      <c r="I1318" s="12">
        <v>13</v>
      </c>
      <c r="J1318" s="12"/>
      <c r="K1318" s="12">
        <v>13</v>
      </c>
      <c r="L1318" s="12"/>
      <c r="M1318" s="12"/>
      <c r="N1318" s="12"/>
      <c r="O1318" s="11" t="s">
        <v>1</v>
      </c>
      <c r="P1318" s="11" t="s">
        <v>1</v>
      </c>
      <c r="Q1318" s="11" t="s">
        <v>1</v>
      </c>
      <c r="R1318" s="11" t="s">
        <v>1</v>
      </c>
      <c r="S1318" s="11" t="s">
        <v>1</v>
      </c>
      <c r="T1318" s="11" t="s">
        <v>1</v>
      </c>
      <c r="U1318" s="11" t="s">
        <v>294</v>
      </c>
      <c r="V1318" s="21" t="s">
        <v>1</v>
      </c>
    </row>
    <row r="1319" spans="1:22" x14ac:dyDescent="0.2">
      <c r="A1319" s="27" t="s">
        <v>54</v>
      </c>
      <c r="B1319" s="13" t="s">
        <v>1100</v>
      </c>
      <c r="C1319" s="14">
        <v>13</v>
      </c>
      <c r="D1319" s="14">
        <v>20</v>
      </c>
      <c r="E1319" s="14">
        <v>22</v>
      </c>
      <c r="F1319" s="14">
        <v>24</v>
      </c>
      <c r="G1319" s="14">
        <v>19</v>
      </c>
      <c r="H1319" s="14">
        <v>19</v>
      </c>
      <c r="I1319" s="14">
        <v>23</v>
      </c>
      <c r="J1319" s="14">
        <v>22</v>
      </c>
      <c r="K1319" s="14">
        <v>19</v>
      </c>
      <c r="L1319" s="14"/>
      <c r="M1319" s="14"/>
      <c r="N1319" s="14"/>
      <c r="O1319" s="13" t="s">
        <v>1</v>
      </c>
      <c r="P1319" s="13" t="s">
        <v>1</v>
      </c>
      <c r="Q1319" s="13" t="s">
        <v>1</v>
      </c>
      <c r="R1319" s="13" t="s">
        <v>1</v>
      </c>
      <c r="S1319" s="13" t="s">
        <v>1</v>
      </c>
      <c r="T1319" s="13" t="s">
        <v>1</v>
      </c>
      <c r="U1319" s="13" t="s">
        <v>294</v>
      </c>
      <c r="V1319" s="22" t="s">
        <v>1</v>
      </c>
    </row>
    <row r="1320" spans="1:22" x14ac:dyDescent="0.2">
      <c r="A1320" s="25" t="s">
        <v>54</v>
      </c>
      <c r="B1320" s="11" t="s">
        <v>1101</v>
      </c>
      <c r="C1320" s="12">
        <v>14</v>
      </c>
      <c r="D1320" s="12">
        <v>26</v>
      </c>
      <c r="E1320" s="12">
        <v>26</v>
      </c>
      <c r="F1320" s="12">
        <v>30</v>
      </c>
      <c r="G1320" s="12">
        <v>19</v>
      </c>
      <c r="H1320" s="12">
        <v>19</v>
      </c>
      <c r="I1320" s="12">
        <v>22</v>
      </c>
      <c r="J1320" s="12">
        <v>22</v>
      </c>
      <c r="K1320" s="12">
        <v>20</v>
      </c>
      <c r="L1320" s="12"/>
      <c r="M1320" s="12"/>
      <c r="N1320" s="12"/>
      <c r="O1320" s="11" t="s">
        <v>1</v>
      </c>
      <c r="P1320" s="11" t="s">
        <v>1</v>
      </c>
      <c r="Q1320" s="11" t="s">
        <v>1</v>
      </c>
      <c r="R1320" s="11" t="s">
        <v>1</v>
      </c>
      <c r="S1320" s="11" t="s">
        <v>1</v>
      </c>
      <c r="T1320" s="11" t="s">
        <v>1</v>
      </c>
      <c r="U1320" s="11" t="s">
        <v>294</v>
      </c>
      <c r="V1320" s="21" t="s">
        <v>1</v>
      </c>
    </row>
    <row r="1321" spans="1:22" x14ac:dyDescent="0.2">
      <c r="A1321" s="27" t="s">
        <v>54</v>
      </c>
      <c r="B1321" s="13" t="s">
        <v>1103</v>
      </c>
      <c r="C1321" s="14">
        <v>26</v>
      </c>
      <c r="D1321" s="14"/>
      <c r="E1321" s="14">
        <v>31</v>
      </c>
      <c r="F1321" s="14"/>
      <c r="G1321" s="14"/>
      <c r="H1321" s="14"/>
      <c r="I1321" s="14"/>
      <c r="J1321" s="14"/>
      <c r="K1321" s="14"/>
      <c r="L1321" s="14"/>
      <c r="M1321" s="14"/>
      <c r="N1321" s="14"/>
      <c r="O1321" s="13" t="s">
        <v>1</v>
      </c>
      <c r="P1321" s="13" t="s">
        <v>1</v>
      </c>
      <c r="Q1321" s="13" t="s">
        <v>1</v>
      </c>
      <c r="R1321" s="13" t="s">
        <v>1</v>
      </c>
      <c r="S1321" s="13" t="s">
        <v>1</v>
      </c>
      <c r="T1321" s="13" t="s">
        <v>1</v>
      </c>
      <c r="U1321" s="13" t="s">
        <v>294</v>
      </c>
      <c r="V1321" s="22" t="s">
        <v>1</v>
      </c>
    </row>
    <row r="1322" spans="1:22" x14ac:dyDescent="0.2">
      <c r="A1322" s="25" t="s">
        <v>54</v>
      </c>
      <c r="B1322" s="11" t="s">
        <v>1104</v>
      </c>
      <c r="C1322" s="12">
        <v>29</v>
      </c>
      <c r="D1322" s="12"/>
      <c r="E1322" s="12"/>
      <c r="F1322" s="12"/>
      <c r="G1322" s="12"/>
      <c r="H1322" s="12"/>
      <c r="I1322" s="12"/>
      <c r="J1322" s="12"/>
      <c r="K1322" s="12"/>
      <c r="L1322" s="12"/>
      <c r="M1322" s="12"/>
      <c r="N1322" s="12"/>
      <c r="O1322" s="11" t="s">
        <v>1</v>
      </c>
      <c r="P1322" s="11" t="s">
        <v>1</v>
      </c>
      <c r="Q1322" s="11" t="s">
        <v>1</v>
      </c>
      <c r="R1322" s="11" t="s">
        <v>1</v>
      </c>
      <c r="S1322" s="11" t="s">
        <v>1</v>
      </c>
      <c r="T1322" s="11" t="s">
        <v>1</v>
      </c>
      <c r="U1322" s="11" t="s">
        <v>294</v>
      </c>
      <c r="V1322" s="21" t="s">
        <v>1</v>
      </c>
    </row>
    <row r="1323" spans="1:22" x14ac:dyDescent="0.2">
      <c r="A1323" s="27" t="s">
        <v>54</v>
      </c>
      <c r="B1323" s="13" t="s">
        <v>1105</v>
      </c>
      <c r="C1323" s="14"/>
      <c r="D1323" s="14"/>
      <c r="E1323" s="14">
        <v>38</v>
      </c>
      <c r="F1323" s="14"/>
      <c r="G1323" s="14"/>
      <c r="H1323" s="14"/>
      <c r="I1323" s="14"/>
      <c r="J1323" s="14"/>
      <c r="K1323" s="14"/>
      <c r="L1323" s="14"/>
      <c r="M1323" s="14"/>
      <c r="N1323" s="14"/>
      <c r="O1323" s="13" t="s">
        <v>1</v>
      </c>
      <c r="P1323" s="13" t="s">
        <v>1</v>
      </c>
      <c r="Q1323" s="13" t="s">
        <v>1</v>
      </c>
      <c r="R1323" s="13" t="s">
        <v>1</v>
      </c>
      <c r="S1323" s="13" t="s">
        <v>1</v>
      </c>
      <c r="T1323" s="13" t="s">
        <v>1</v>
      </c>
      <c r="U1323" s="13" t="s">
        <v>294</v>
      </c>
      <c r="V1323" s="22" t="s">
        <v>1</v>
      </c>
    </row>
    <row r="1324" spans="1:22" x14ac:dyDescent="0.2">
      <c r="A1324" s="25" t="s">
        <v>54</v>
      </c>
      <c r="B1324" s="11" t="s">
        <v>1106</v>
      </c>
      <c r="C1324" s="12">
        <v>22</v>
      </c>
      <c r="D1324" s="12"/>
      <c r="E1324" s="12">
        <v>23</v>
      </c>
      <c r="F1324" s="12"/>
      <c r="G1324" s="12"/>
      <c r="H1324" s="12"/>
      <c r="I1324" s="12"/>
      <c r="J1324" s="12"/>
      <c r="K1324" s="12"/>
      <c r="L1324" s="12"/>
      <c r="M1324" s="12"/>
      <c r="N1324" s="12"/>
      <c r="O1324" s="11" t="s">
        <v>1</v>
      </c>
      <c r="P1324" s="11" t="s">
        <v>1</v>
      </c>
      <c r="Q1324" s="11" t="s">
        <v>1</v>
      </c>
      <c r="R1324" s="11" t="s">
        <v>1</v>
      </c>
      <c r="S1324" s="11" t="s">
        <v>1</v>
      </c>
      <c r="T1324" s="11" t="s">
        <v>1</v>
      </c>
      <c r="U1324" s="11" t="s">
        <v>294</v>
      </c>
      <c r="V1324" s="21" t="s">
        <v>1</v>
      </c>
    </row>
    <row r="1325" spans="1:22" x14ac:dyDescent="0.2">
      <c r="A1325" s="27" t="s">
        <v>54</v>
      </c>
      <c r="B1325" s="13" t="s">
        <v>1107</v>
      </c>
      <c r="C1325" s="14">
        <v>19</v>
      </c>
      <c r="D1325" s="14"/>
      <c r="E1325" s="14">
        <v>18</v>
      </c>
      <c r="F1325" s="14"/>
      <c r="G1325" s="14"/>
      <c r="H1325" s="14"/>
      <c r="I1325" s="14"/>
      <c r="J1325" s="14"/>
      <c r="K1325" s="14"/>
      <c r="L1325" s="14"/>
      <c r="M1325" s="14"/>
      <c r="N1325" s="14"/>
      <c r="O1325" s="13" t="s">
        <v>1</v>
      </c>
      <c r="P1325" s="13" t="s">
        <v>1</v>
      </c>
      <c r="Q1325" s="13" t="s">
        <v>1</v>
      </c>
      <c r="R1325" s="13" t="s">
        <v>1</v>
      </c>
      <c r="S1325" s="13" t="s">
        <v>1</v>
      </c>
      <c r="T1325" s="13" t="s">
        <v>1</v>
      </c>
      <c r="U1325" s="13" t="s">
        <v>294</v>
      </c>
      <c r="V1325" s="22" t="s">
        <v>1</v>
      </c>
    </row>
    <row r="1326" spans="1:22" x14ac:dyDescent="0.2">
      <c r="A1326" s="25" t="s">
        <v>54</v>
      </c>
      <c r="B1326" s="11" t="s">
        <v>1108</v>
      </c>
      <c r="C1326" s="12"/>
      <c r="D1326" s="12"/>
      <c r="E1326" s="12"/>
      <c r="F1326" s="12"/>
      <c r="G1326" s="12"/>
      <c r="H1326" s="12"/>
      <c r="I1326" s="12"/>
      <c r="J1326" s="12"/>
      <c r="K1326" s="12"/>
      <c r="L1326" s="12"/>
      <c r="M1326" s="12"/>
      <c r="N1326" s="12"/>
      <c r="O1326" s="11" t="s">
        <v>1</v>
      </c>
      <c r="P1326" s="11" t="s">
        <v>1</v>
      </c>
      <c r="Q1326" s="11" t="s">
        <v>1</v>
      </c>
      <c r="R1326" s="11" t="s">
        <v>1</v>
      </c>
      <c r="S1326" s="11" t="s">
        <v>1</v>
      </c>
      <c r="T1326" s="11" t="s">
        <v>1</v>
      </c>
      <c r="U1326" s="11" t="s">
        <v>294</v>
      </c>
      <c r="V1326" s="21" t="s">
        <v>1</v>
      </c>
    </row>
    <row r="1327" spans="1:22" x14ac:dyDescent="0.2">
      <c r="A1327" s="27" t="s">
        <v>55</v>
      </c>
      <c r="B1327" s="13" t="s">
        <v>1109</v>
      </c>
      <c r="C1327" s="14"/>
      <c r="D1327" s="14"/>
      <c r="E1327" s="14"/>
      <c r="F1327" s="14"/>
      <c r="G1327" s="14"/>
      <c r="H1327" s="14"/>
      <c r="I1327" s="14"/>
      <c r="J1327" s="14"/>
      <c r="K1327" s="14"/>
      <c r="L1327" s="14"/>
      <c r="M1327" s="14"/>
      <c r="N1327" s="14"/>
      <c r="O1327" s="13" t="s">
        <v>1</v>
      </c>
      <c r="P1327" s="13" t="s">
        <v>1</v>
      </c>
      <c r="Q1327" s="13" t="s">
        <v>1</v>
      </c>
      <c r="R1327" s="13" t="s">
        <v>1</v>
      </c>
      <c r="S1327" s="13" t="s">
        <v>1</v>
      </c>
      <c r="T1327" s="13" t="s">
        <v>1</v>
      </c>
      <c r="U1327" s="13" t="s">
        <v>302</v>
      </c>
      <c r="V1327" s="22" t="s">
        <v>1</v>
      </c>
    </row>
    <row r="1328" spans="1:22" x14ac:dyDescent="0.2">
      <c r="A1328" s="25" t="s">
        <v>55</v>
      </c>
      <c r="B1328" s="11" t="s">
        <v>1110</v>
      </c>
      <c r="C1328" s="12"/>
      <c r="D1328" s="12"/>
      <c r="E1328" s="12"/>
      <c r="F1328" s="12"/>
      <c r="G1328" s="12"/>
      <c r="H1328" s="12"/>
      <c r="I1328" s="12"/>
      <c r="J1328" s="12"/>
      <c r="K1328" s="12"/>
      <c r="L1328" s="12"/>
      <c r="M1328" s="12"/>
      <c r="N1328" s="12"/>
      <c r="O1328" s="11" t="s">
        <v>1</v>
      </c>
      <c r="P1328" s="11" t="s">
        <v>1</v>
      </c>
      <c r="Q1328" s="11" t="s">
        <v>1</v>
      </c>
      <c r="R1328" s="11" t="s">
        <v>1</v>
      </c>
      <c r="S1328" s="11" t="s">
        <v>1</v>
      </c>
      <c r="T1328" s="11" t="s">
        <v>1</v>
      </c>
      <c r="U1328" s="11" t="s">
        <v>302</v>
      </c>
      <c r="V1328" s="21" t="s">
        <v>1</v>
      </c>
    </row>
    <row r="1329" spans="1:22" x14ac:dyDescent="0.2">
      <c r="A1329" s="27" t="s">
        <v>55</v>
      </c>
      <c r="B1329" s="13" t="s">
        <v>1092</v>
      </c>
      <c r="C1329" s="14"/>
      <c r="D1329" s="14"/>
      <c r="E1329" s="14"/>
      <c r="F1329" s="14"/>
      <c r="G1329" s="14"/>
      <c r="H1329" s="14"/>
      <c r="I1329" s="14"/>
      <c r="J1329" s="14"/>
      <c r="K1329" s="14"/>
      <c r="L1329" s="14"/>
      <c r="M1329" s="14"/>
      <c r="N1329" s="14"/>
      <c r="O1329" s="13"/>
      <c r="P1329" s="13"/>
      <c r="Q1329" s="13"/>
      <c r="R1329" s="13"/>
      <c r="S1329" s="13"/>
      <c r="T1329" s="13"/>
      <c r="U1329" s="13"/>
      <c r="V1329" s="22"/>
    </row>
    <row r="1330" spans="1:22" x14ac:dyDescent="0.2">
      <c r="A1330" s="25" t="s">
        <v>55</v>
      </c>
      <c r="B1330" s="11" t="s">
        <v>1093</v>
      </c>
      <c r="C1330" s="12"/>
      <c r="D1330" s="12"/>
      <c r="E1330" s="12"/>
      <c r="F1330" s="12"/>
      <c r="G1330" s="12"/>
      <c r="H1330" s="12"/>
      <c r="I1330" s="12"/>
      <c r="J1330" s="12"/>
      <c r="K1330" s="12"/>
      <c r="L1330" s="12"/>
      <c r="M1330" s="12"/>
      <c r="N1330" s="12"/>
      <c r="O1330" s="11"/>
      <c r="P1330" s="11"/>
      <c r="Q1330" s="11"/>
      <c r="R1330" s="11"/>
      <c r="S1330" s="11"/>
      <c r="T1330" s="11"/>
      <c r="U1330" s="11"/>
      <c r="V1330" s="21"/>
    </row>
    <row r="1331" spans="1:22" x14ac:dyDescent="0.2">
      <c r="A1331" s="27" t="s">
        <v>55</v>
      </c>
      <c r="B1331" s="13" t="s">
        <v>1094</v>
      </c>
      <c r="C1331" s="14"/>
      <c r="D1331" s="14"/>
      <c r="E1331" s="14"/>
      <c r="F1331" s="14"/>
      <c r="G1331" s="14"/>
      <c r="H1331" s="14"/>
      <c r="I1331" s="14"/>
      <c r="J1331" s="14"/>
      <c r="K1331" s="14"/>
      <c r="L1331" s="14"/>
      <c r="M1331" s="14"/>
      <c r="N1331" s="14"/>
      <c r="O1331" s="13"/>
      <c r="P1331" s="13"/>
      <c r="Q1331" s="13"/>
      <c r="R1331" s="13"/>
      <c r="S1331" s="13"/>
      <c r="T1331" s="13"/>
      <c r="U1331" s="13"/>
      <c r="V1331" s="22"/>
    </row>
    <row r="1332" spans="1:22" x14ac:dyDescent="0.2">
      <c r="A1332" s="25" t="s">
        <v>55</v>
      </c>
      <c r="B1332" s="11" t="s">
        <v>1095</v>
      </c>
      <c r="C1332" s="12"/>
      <c r="D1332" s="12"/>
      <c r="E1332" s="12"/>
      <c r="F1332" s="12"/>
      <c r="G1332" s="12"/>
      <c r="H1332" s="12"/>
      <c r="I1332" s="12"/>
      <c r="J1332" s="12"/>
      <c r="K1332" s="12"/>
      <c r="L1332" s="12"/>
      <c r="M1332" s="12"/>
      <c r="N1332" s="12"/>
      <c r="O1332" s="11"/>
      <c r="P1332" s="11"/>
      <c r="Q1332" s="11"/>
      <c r="R1332" s="11"/>
      <c r="S1332" s="11"/>
      <c r="T1332" s="11"/>
      <c r="U1332" s="11"/>
      <c r="V1332" s="21"/>
    </row>
    <row r="1333" spans="1:22" x14ac:dyDescent="0.2">
      <c r="A1333" s="27" t="s">
        <v>55</v>
      </c>
      <c r="B1333" s="13" t="s">
        <v>1088</v>
      </c>
      <c r="C1333" s="14"/>
      <c r="D1333" s="14"/>
      <c r="E1333" s="14"/>
      <c r="F1333" s="14"/>
      <c r="G1333" s="14"/>
      <c r="H1333" s="14"/>
      <c r="I1333" s="14"/>
      <c r="J1333" s="14"/>
      <c r="K1333" s="14"/>
      <c r="L1333" s="14"/>
      <c r="M1333" s="14"/>
      <c r="N1333" s="14"/>
      <c r="O1333" s="13"/>
      <c r="P1333" s="13"/>
      <c r="Q1333" s="13"/>
      <c r="R1333" s="13"/>
      <c r="S1333" s="13"/>
      <c r="T1333" s="13"/>
      <c r="U1333" s="13"/>
      <c r="V1333" s="22"/>
    </row>
    <row r="1334" spans="1:22" x14ac:dyDescent="0.2">
      <c r="A1334" s="25" t="s">
        <v>55</v>
      </c>
      <c r="B1334" s="11" t="s">
        <v>1089</v>
      </c>
      <c r="C1334" s="12"/>
      <c r="D1334" s="12"/>
      <c r="E1334" s="12"/>
      <c r="F1334" s="12"/>
      <c r="G1334" s="12"/>
      <c r="H1334" s="12"/>
      <c r="I1334" s="12"/>
      <c r="J1334" s="12"/>
      <c r="K1334" s="12"/>
      <c r="L1334" s="12"/>
      <c r="M1334" s="12"/>
      <c r="N1334" s="12"/>
      <c r="O1334" s="11"/>
      <c r="P1334" s="11"/>
      <c r="Q1334" s="11"/>
      <c r="R1334" s="11"/>
      <c r="S1334" s="11"/>
      <c r="T1334" s="11"/>
      <c r="U1334" s="11"/>
      <c r="V1334" s="21"/>
    </row>
    <row r="1335" spans="1:22" x14ac:dyDescent="0.2">
      <c r="A1335" s="27" t="s">
        <v>55</v>
      </c>
      <c r="B1335" s="13" t="s">
        <v>1090</v>
      </c>
      <c r="C1335" s="14"/>
      <c r="D1335" s="14"/>
      <c r="E1335" s="14"/>
      <c r="F1335" s="14"/>
      <c r="G1335" s="14"/>
      <c r="H1335" s="14">
        <v>32.682400000000001</v>
      </c>
      <c r="I1335" s="14">
        <v>35.135159999999999</v>
      </c>
      <c r="J1335" s="14">
        <v>31.051200000000001</v>
      </c>
      <c r="K1335" s="14"/>
      <c r="L1335" s="14"/>
      <c r="M1335" s="14"/>
      <c r="N1335" s="14"/>
      <c r="O1335" s="13" t="s">
        <v>1</v>
      </c>
      <c r="P1335" s="13" t="s">
        <v>1</v>
      </c>
      <c r="Q1335" s="13" t="s">
        <v>1</v>
      </c>
      <c r="R1335" s="13" t="s">
        <v>1</v>
      </c>
      <c r="S1335" s="13" t="s">
        <v>1</v>
      </c>
      <c r="T1335" s="13" t="s">
        <v>1</v>
      </c>
      <c r="U1335" s="13" t="s">
        <v>302</v>
      </c>
      <c r="V1335" s="22" t="s">
        <v>1</v>
      </c>
    </row>
    <row r="1336" spans="1:22" x14ac:dyDescent="0.2">
      <c r="A1336" s="25" t="s">
        <v>55</v>
      </c>
      <c r="B1336" s="11" t="s">
        <v>1091</v>
      </c>
      <c r="C1336" s="12"/>
      <c r="D1336" s="12"/>
      <c r="E1336" s="12"/>
      <c r="F1336" s="12"/>
      <c r="G1336" s="12"/>
      <c r="H1336" s="12">
        <v>25.133690000000001</v>
      </c>
      <c r="I1336" s="12">
        <v>33.378140000000002</v>
      </c>
      <c r="J1336" s="12">
        <v>37.38993</v>
      </c>
      <c r="K1336" s="12"/>
      <c r="L1336" s="12"/>
      <c r="M1336" s="12"/>
      <c r="N1336" s="12"/>
      <c r="O1336" s="11" t="s">
        <v>1</v>
      </c>
      <c r="P1336" s="11" t="s">
        <v>1</v>
      </c>
      <c r="Q1336" s="11" t="s">
        <v>1</v>
      </c>
      <c r="R1336" s="11" t="s">
        <v>1</v>
      </c>
      <c r="S1336" s="11" t="s">
        <v>1</v>
      </c>
      <c r="T1336" s="11" t="s">
        <v>1</v>
      </c>
      <c r="U1336" s="11" t="s">
        <v>302</v>
      </c>
      <c r="V1336" s="21" t="s">
        <v>1</v>
      </c>
    </row>
    <row r="1337" spans="1:22" x14ac:dyDescent="0.2">
      <c r="A1337" s="27" t="s">
        <v>55</v>
      </c>
      <c r="B1337" s="13" t="s">
        <v>1096</v>
      </c>
      <c r="C1337" s="14"/>
      <c r="D1337" s="14"/>
      <c r="E1337" s="14"/>
      <c r="F1337" s="14"/>
      <c r="G1337" s="14"/>
      <c r="H1337" s="14"/>
      <c r="I1337" s="14"/>
      <c r="J1337" s="14"/>
      <c r="K1337" s="14"/>
      <c r="L1337" s="14"/>
      <c r="M1337" s="14"/>
      <c r="N1337" s="14"/>
      <c r="O1337" s="13"/>
      <c r="P1337" s="13"/>
      <c r="Q1337" s="13"/>
      <c r="R1337" s="13"/>
      <c r="S1337" s="13"/>
      <c r="T1337" s="13"/>
      <c r="U1337" s="13"/>
      <c r="V1337" s="22"/>
    </row>
    <row r="1338" spans="1:22" x14ac:dyDescent="0.2">
      <c r="A1338" s="25" t="s">
        <v>55</v>
      </c>
      <c r="B1338" s="11" t="s">
        <v>293</v>
      </c>
      <c r="C1338" s="12"/>
      <c r="D1338" s="12"/>
      <c r="E1338" s="12"/>
      <c r="F1338" s="12"/>
      <c r="G1338" s="12"/>
      <c r="H1338" s="12"/>
      <c r="I1338" s="12"/>
      <c r="J1338" s="12"/>
      <c r="K1338" s="12"/>
      <c r="L1338" s="12"/>
      <c r="M1338" s="12"/>
      <c r="N1338" s="12"/>
      <c r="O1338" s="11" t="s">
        <v>1</v>
      </c>
      <c r="P1338" s="11" t="s">
        <v>1</v>
      </c>
      <c r="Q1338" s="11" t="s">
        <v>1</v>
      </c>
      <c r="R1338" s="11" t="s">
        <v>1</v>
      </c>
      <c r="S1338" s="11" t="s">
        <v>1</v>
      </c>
      <c r="T1338" s="11" t="s">
        <v>1</v>
      </c>
      <c r="U1338" s="11" t="s">
        <v>302</v>
      </c>
      <c r="V1338" s="21" t="s">
        <v>1</v>
      </c>
    </row>
    <row r="1339" spans="1:22" x14ac:dyDescent="0.2">
      <c r="A1339" s="27" t="s">
        <v>55</v>
      </c>
      <c r="B1339" s="13" t="s">
        <v>308</v>
      </c>
      <c r="C1339" s="14"/>
      <c r="D1339" s="14">
        <v>156.81200000000001</v>
      </c>
      <c r="E1339" s="14">
        <v>122.389</v>
      </c>
      <c r="F1339" s="14">
        <v>86.028999999999996</v>
      </c>
      <c r="G1339" s="14">
        <v>120.601</v>
      </c>
      <c r="H1339" s="14">
        <v>140.583</v>
      </c>
      <c r="I1339" s="14">
        <v>190.61600000000001</v>
      </c>
      <c r="J1339" s="14">
        <v>243.55</v>
      </c>
      <c r="K1339" s="14">
        <v>189.16499999999999</v>
      </c>
      <c r="L1339" s="14">
        <v>152.86199999999999</v>
      </c>
      <c r="M1339" s="14">
        <v>141.32499999999999</v>
      </c>
      <c r="N1339" s="14"/>
      <c r="O1339" s="13" t="s">
        <v>1</v>
      </c>
      <c r="P1339" s="13" t="s">
        <v>1</v>
      </c>
      <c r="Q1339" s="13" t="s">
        <v>1</v>
      </c>
      <c r="R1339" s="13" t="s">
        <v>1</v>
      </c>
      <c r="S1339" s="13" t="s">
        <v>1</v>
      </c>
      <c r="T1339" s="13" t="s">
        <v>1</v>
      </c>
      <c r="U1339" s="13" t="s">
        <v>302</v>
      </c>
      <c r="V1339" s="22" t="s">
        <v>1</v>
      </c>
    </row>
    <row r="1340" spans="1:22" x14ac:dyDescent="0.2">
      <c r="A1340" s="25" t="s">
        <v>55</v>
      </c>
      <c r="B1340" s="11" t="s">
        <v>1102</v>
      </c>
      <c r="C1340" s="12"/>
      <c r="D1340" s="12"/>
      <c r="E1340" s="12"/>
      <c r="F1340" s="12"/>
      <c r="G1340" s="12"/>
      <c r="H1340" s="12"/>
      <c r="I1340" s="12"/>
      <c r="J1340" s="12"/>
      <c r="K1340" s="12"/>
      <c r="L1340" s="12"/>
      <c r="M1340" s="12"/>
      <c r="N1340" s="12"/>
      <c r="O1340" s="11"/>
      <c r="P1340" s="11"/>
      <c r="Q1340" s="11"/>
      <c r="R1340" s="11"/>
      <c r="S1340" s="11"/>
      <c r="T1340" s="11"/>
      <c r="U1340" s="11"/>
      <c r="V1340" s="21"/>
    </row>
    <row r="1341" spans="1:22" x14ac:dyDescent="0.2">
      <c r="A1341" s="27" t="s">
        <v>55</v>
      </c>
      <c r="B1341" s="13" t="s">
        <v>1097</v>
      </c>
      <c r="C1341" s="14">
        <v>32</v>
      </c>
      <c r="D1341" s="14">
        <v>32</v>
      </c>
      <c r="E1341" s="14">
        <v>32</v>
      </c>
      <c r="F1341" s="14">
        <v>32</v>
      </c>
      <c r="G1341" s="14">
        <v>33</v>
      </c>
      <c r="H1341" s="14">
        <v>34</v>
      </c>
      <c r="I1341" s="14">
        <v>36</v>
      </c>
      <c r="J1341" s="14">
        <v>38</v>
      </c>
      <c r="K1341" s="14">
        <v>37</v>
      </c>
      <c r="L1341" s="14">
        <v>35</v>
      </c>
      <c r="M1341" s="14">
        <v>35</v>
      </c>
      <c r="N1341" s="14"/>
      <c r="O1341" s="13" t="s">
        <v>1</v>
      </c>
      <c r="P1341" s="13" t="s">
        <v>1</v>
      </c>
      <c r="Q1341" s="13" t="s">
        <v>1</v>
      </c>
      <c r="R1341" s="13" t="s">
        <v>1</v>
      </c>
      <c r="S1341" s="13" t="s">
        <v>1</v>
      </c>
      <c r="T1341" s="13" t="s">
        <v>1</v>
      </c>
      <c r="U1341" s="13" t="s">
        <v>302</v>
      </c>
      <c r="V1341" s="22" t="s">
        <v>1</v>
      </c>
    </row>
    <row r="1342" spans="1:22" x14ac:dyDescent="0.2">
      <c r="A1342" s="25" t="s">
        <v>55</v>
      </c>
      <c r="B1342" s="11" t="s">
        <v>1098</v>
      </c>
      <c r="C1342" s="12"/>
      <c r="D1342" s="12"/>
      <c r="E1342" s="12"/>
      <c r="F1342" s="12"/>
      <c r="G1342" s="12"/>
      <c r="H1342" s="12"/>
      <c r="I1342" s="12">
        <v>34</v>
      </c>
      <c r="J1342" s="12">
        <v>37</v>
      </c>
      <c r="K1342" s="12">
        <v>38</v>
      </c>
      <c r="L1342" s="12">
        <v>35</v>
      </c>
      <c r="M1342" s="12">
        <v>38</v>
      </c>
      <c r="N1342" s="12"/>
      <c r="O1342" s="11" t="s">
        <v>1</v>
      </c>
      <c r="P1342" s="11" t="s">
        <v>1</v>
      </c>
      <c r="Q1342" s="11" t="s">
        <v>1</v>
      </c>
      <c r="R1342" s="11" t="s">
        <v>1</v>
      </c>
      <c r="S1342" s="11" t="s">
        <v>1</v>
      </c>
      <c r="T1342" s="11" t="s">
        <v>1</v>
      </c>
      <c r="U1342" s="11" t="s">
        <v>302</v>
      </c>
      <c r="V1342" s="21" t="s">
        <v>1</v>
      </c>
    </row>
    <row r="1343" spans="1:22" x14ac:dyDescent="0.2">
      <c r="A1343" s="27" t="s">
        <v>55</v>
      </c>
      <c r="B1343" s="13" t="s">
        <v>1099</v>
      </c>
      <c r="C1343" s="14"/>
      <c r="D1343" s="14">
        <v>31</v>
      </c>
      <c r="E1343" s="14">
        <v>31</v>
      </c>
      <c r="F1343" s="14">
        <v>32</v>
      </c>
      <c r="G1343" s="14">
        <v>34</v>
      </c>
      <c r="H1343" s="14">
        <v>35</v>
      </c>
      <c r="I1343" s="14">
        <v>37</v>
      </c>
      <c r="J1343" s="14">
        <v>38</v>
      </c>
      <c r="K1343" s="14">
        <v>37</v>
      </c>
      <c r="L1343" s="14">
        <v>35</v>
      </c>
      <c r="M1343" s="14">
        <v>35</v>
      </c>
      <c r="N1343" s="14"/>
      <c r="O1343" s="13" t="s">
        <v>1</v>
      </c>
      <c r="P1343" s="13" t="s">
        <v>1</v>
      </c>
      <c r="Q1343" s="13" t="s">
        <v>1</v>
      </c>
      <c r="R1343" s="13" t="s">
        <v>1</v>
      </c>
      <c r="S1343" s="13" t="s">
        <v>1</v>
      </c>
      <c r="T1343" s="13" t="s">
        <v>1</v>
      </c>
      <c r="U1343" s="13" t="s">
        <v>302</v>
      </c>
      <c r="V1343" s="22" t="s">
        <v>1</v>
      </c>
    </row>
    <row r="1344" spans="1:22" x14ac:dyDescent="0.2">
      <c r="A1344" s="25" t="s">
        <v>55</v>
      </c>
      <c r="B1344" s="11" t="s">
        <v>1100</v>
      </c>
      <c r="C1344" s="12">
        <v>31</v>
      </c>
      <c r="D1344" s="12">
        <v>32</v>
      </c>
      <c r="E1344" s="12">
        <v>31</v>
      </c>
      <c r="F1344" s="12">
        <v>31</v>
      </c>
      <c r="G1344" s="12">
        <v>31</v>
      </c>
      <c r="H1344" s="12">
        <v>31</v>
      </c>
      <c r="I1344" s="12">
        <v>35</v>
      </c>
      <c r="J1344" s="12">
        <v>36</v>
      </c>
      <c r="K1344" s="12">
        <v>35</v>
      </c>
      <c r="L1344" s="12">
        <v>32</v>
      </c>
      <c r="M1344" s="12">
        <v>32</v>
      </c>
      <c r="N1344" s="12"/>
      <c r="O1344" s="11" t="s">
        <v>1</v>
      </c>
      <c r="P1344" s="11" t="s">
        <v>1</v>
      </c>
      <c r="Q1344" s="11" t="s">
        <v>1</v>
      </c>
      <c r="R1344" s="11" t="s">
        <v>1</v>
      </c>
      <c r="S1344" s="11" t="s">
        <v>1</v>
      </c>
      <c r="T1344" s="11" t="s">
        <v>1</v>
      </c>
      <c r="U1344" s="11" t="s">
        <v>302</v>
      </c>
      <c r="V1344" s="21" t="s">
        <v>1</v>
      </c>
    </row>
    <row r="1345" spans="1:22" x14ac:dyDescent="0.2">
      <c r="A1345" s="27" t="s">
        <v>55</v>
      </c>
      <c r="B1345" s="13" t="s">
        <v>1101</v>
      </c>
      <c r="C1345" s="14">
        <v>31</v>
      </c>
      <c r="D1345" s="14">
        <v>31</v>
      </c>
      <c r="E1345" s="14">
        <v>30</v>
      </c>
      <c r="F1345" s="14">
        <v>30</v>
      </c>
      <c r="G1345" s="14">
        <v>28</v>
      </c>
      <c r="H1345" s="14">
        <v>27</v>
      </c>
      <c r="I1345" s="14">
        <v>33</v>
      </c>
      <c r="J1345" s="14">
        <v>34</v>
      </c>
      <c r="K1345" s="14">
        <v>33</v>
      </c>
      <c r="L1345" s="14">
        <v>28</v>
      </c>
      <c r="M1345" s="14">
        <v>29</v>
      </c>
      <c r="N1345" s="14"/>
      <c r="O1345" s="13" t="s">
        <v>1</v>
      </c>
      <c r="P1345" s="13" t="s">
        <v>1</v>
      </c>
      <c r="Q1345" s="13" t="s">
        <v>1</v>
      </c>
      <c r="R1345" s="13" t="s">
        <v>1</v>
      </c>
      <c r="S1345" s="13" t="s">
        <v>1</v>
      </c>
      <c r="T1345" s="13" t="s">
        <v>1</v>
      </c>
      <c r="U1345" s="13" t="s">
        <v>302</v>
      </c>
      <c r="V1345" s="22" t="s">
        <v>1</v>
      </c>
    </row>
    <row r="1346" spans="1:22" x14ac:dyDescent="0.2">
      <c r="A1346" s="25" t="s">
        <v>55</v>
      </c>
      <c r="B1346" s="11" t="s">
        <v>1103</v>
      </c>
      <c r="C1346" s="12"/>
      <c r="D1346" s="12"/>
      <c r="E1346" s="12"/>
      <c r="F1346" s="12"/>
      <c r="G1346" s="12">
        <v>21</v>
      </c>
      <c r="H1346" s="12">
        <v>19</v>
      </c>
      <c r="I1346" s="12">
        <v>18</v>
      </c>
      <c r="J1346" s="12">
        <v>17</v>
      </c>
      <c r="K1346" s="12">
        <v>18</v>
      </c>
      <c r="L1346" s="12">
        <v>15</v>
      </c>
      <c r="M1346" s="12">
        <v>16</v>
      </c>
      <c r="N1346" s="12"/>
      <c r="O1346" s="11" t="s">
        <v>1</v>
      </c>
      <c r="P1346" s="11" t="s">
        <v>1</v>
      </c>
      <c r="Q1346" s="11" t="s">
        <v>1</v>
      </c>
      <c r="R1346" s="11" t="s">
        <v>1</v>
      </c>
      <c r="S1346" s="11" t="s">
        <v>1</v>
      </c>
      <c r="T1346" s="11" t="s">
        <v>1</v>
      </c>
      <c r="U1346" s="11" t="s">
        <v>302</v>
      </c>
      <c r="V1346" s="21" t="s">
        <v>1</v>
      </c>
    </row>
    <row r="1347" spans="1:22" x14ac:dyDescent="0.2">
      <c r="A1347" s="27" t="s">
        <v>55</v>
      </c>
      <c r="B1347" s="13" t="s">
        <v>1104</v>
      </c>
      <c r="C1347" s="14"/>
      <c r="D1347" s="14"/>
      <c r="E1347" s="14"/>
      <c r="F1347" s="14"/>
      <c r="G1347" s="14"/>
      <c r="H1347" s="14"/>
      <c r="I1347" s="14"/>
      <c r="J1347" s="14"/>
      <c r="K1347" s="14"/>
      <c r="L1347" s="14"/>
      <c r="M1347" s="14"/>
      <c r="N1347" s="14"/>
      <c r="O1347" s="13"/>
      <c r="P1347" s="13"/>
      <c r="Q1347" s="13"/>
      <c r="R1347" s="13"/>
      <c r="S1347" s="13"/>
      <c r="T1347" s="13"/>
      <c r="U1347" s="13"/>
      <c r="V1347" s="22"/>
    </row>
    <row r="1348" spans="1:22" x14ac:dyDescent="0.2">
      <c r="A1348" s="25" t="s">
        <v>55</v>
      </c>
      <c r="B1348" s="11" t="s">
        <v>1105</v>
      </c>
      <c r="C1348" s="12">
        <v>41</v>
      </c>
      <c r="D1348" s="12">
        <v>40</v>
      </c>
      <c r="E1348" s="12">
        <v>40</v>
      </c>
      <c r="F1348" s="12">
        <v>40</v>
      </c>
      <c r="G1348" s="12">
        <v>41</v>
      </c>
      <c r="H1348" s="12">
        <v>43</v>
      </c>
      <c r="I1348" s="12">
        <v>47</v>
      </c>
      <c r="J1348" s="12">
        <v>46</v>
      </c>
      <c r="K1348" s="12">
        <v>48</v>
      </c>
      <c r="L1348" s="12">
        <v>45</v>
      </c>
      <c r="M1348" s="12">
        <v>44</v>
      </c>
      <c r="N1348" s="12"/>
      <c r="O1348" s="11" t="s">
        <v>1</v>
      </c>
      <c r="P1348" s="11" t="s">
        <v>1</v>
      </c>
      <c r="Q1348" s="11" t="s">
        <v>1</v>
      </c>
      <c r="R1348" s="11" t="s">
        <v>1</v>
      </c>
      <c r="S1348" s="11" t="s">
        <v>1</v>
      </c>
      <c r="T1348" s="11" t="s">
        <v>1</v>
      </c>
      <c r="U1348" s="11" t="s">
        <v>302</v>
      </c>
      <c r="V1348" s="21" t="s">
        <v>1</v>
      </c>
    </row>
    <row r="1349" spans="1:22" x14ac:dyDescent="0.2">
      <c r="A1349" s="27" t="s">
        <v>55</v>
      </c>
      <c r="B1349" s="13" t="s">
        <v>1106</v>
      </c>
      <c r="C1349" s="14"/>
      <c r="D1349" s="14"/>
      <c r="E1349" s="14"/>
      <c r="F1349" s="14"/>
      <c r="G1349" s="14">
        <v>23</v>
      </c>
      <c r="H1349" s="14">
        <v>22</v>
      </c>
      <c r="I1349" s="14">
        <v>21</v>
      </c>
      <c r="J1349" s="14">
        <v>21</v>
      </c>
      <c r="K1349" s="14">
        <v>21</v>
      </c>
      <c r="L1349" s="14">
        <v>19</v>
      </c>
      <c r="M1349" s="14">
        <v>20</v>
      </c>
      <c r="N1349" s="14"/>
      <c r="O1349" s="13" t="s">
        <v>1</v>
      </c>
      <c r="P1349" s="13" t="s">
        <v>1</v>
      </c>
      <c r="Q1349" s="13" t="s">
        <v>1</v>
      </c>
      <c r="R1349" s="13" t="s">
        <v>1</v>
      </c>
      <c r="S1349" s="13" t="s">
        <v>1</v>
      </c>
      <c r="T1349" s="13" t="s">
        <v>1</v>
      </c>
      <c r="U1349" s="13" t="s">
        <v>302</v>
      </c>
      <c r="V1349" s="22" t="s">
        <v>1</v>
      </c>
    </row>
    <row r="1350" spans="1:22" x14ac:dyDescent="0.2">
      <c r="A1350" s="25" t="s">
        <v>55</v>
      </c>
      <c r="B1350" s="11" t="s">
        <v>1107</v>
      </c>
      <c r="C1350" s="12"/>
      <c r="D1350" s="12"/>
      <c r="E1350" s="12"/>
      <c r="F1350" s="12">
        <v>29</v>
      </c>
      <c r="G1350" s="12">
        <v>28</v>
      </c>
      <c r="H1350" s="12">
        <v>28</v>
      </c>
      <c r="I1350" s="12">
        <v>30</v>
      </c>
      <c r="J1350" s="12">
        <v>29</v>
      </c>
      <c r="K1350" s="12">
        <v>29</v>
      </c>
      <c r="L1350" s="12">
        <v>29</v>
      </c>
      <c r="M1350" s="12">
        <v>29</v>
      </c>
      <c r="N1350" s="12"/>
      <c r="O1350" s="11" t="s">
        <v>1</v>
      </c>
      <c r="P1350" s="11" t="s">
        <v>1</v>
      </c>
      <c r="Q1350" s="11" t="s">
        <v>1</v>
      </c>
      <c r="R1350" s="11" t="s">
        <v>1</v>
      </c>
      <c r="S1350" s="11" t="s">
        <v>1</v>
      </c>
      <c r="T1350" s="11" t="s">
        <v>1</v>
      </c>
      <c r="U1350" s="11" t="s">
        <v>302</v>
      </c>
      <c r="V1350" s="21" t="s">
        <v>1</v>
      </c>
    </row>
    <row r="1351" spans="1:22" x14ac:dyDescent="0.2">
      <c r="A1351" s="27" t="s">
        <v>55</v>
      </c>
      <c r="B1351" s="13" t="s">
        <v>1108</v>
      </c>
      <c r="C1351" s="14"/>
      <c r="D1351" s="14"/>
      <c r="E1351" s="14"/>
      <c r="F1351" s="14"/>
      <c r="G1351" s="14"/>
      <c r="H1351" s="14"/>
      <c r="I1351" s="14"/>
      <c r="J1351" s="14"/>
      <c r="K1351" s="14"/>
      <c r="L1351" s="14"/>
      <c r="M1351" s="14"/>
      <c r="N1351" s="14"/>
      <c r="O1351" s="13" t="s">
        <v>1</v>
      </c>
      <c r="P1351" s="13" t="s">
        <v>1</v>
      </c>
      <c r="Q1351" s="13" t="s">
        <v>1</v>
      </c>
      <c r="R1351" s="13" t="s">
        <v>1</v>
      </c>
      <c r="S1351" s="13" t="s">
        <v>1</v>
      </c>
      <c r="T1351" s="13" t="s">
        <v>1</v>
      </c>
      <c r="U1351" s="13" t="s">
        <v>302</v>
      </c>
      <c r="V1351" s="22" t="s">
        <v>1</v>
      </c>
    </row>
    <row r="1352" spans="1:22" x14ac:dyDescent="0.2">
      <c r="A1352" s="25" t="s">
        <v>56</v>
      </c>
      <c r="B1352" s="11" t="s">
        <v>1109</v>
      </c>
      <c r="C1352" s="12"/>
      <c r="D1352" s="12"/>
      <c r="E1352" s="12"/>
      <c r="F1352" s="12"/>
      <c r="G1352" s="12"/>
      <c r="H1352" s="12"/>
      <c r="I1352" s="12"/>
      <c r="J1352" s="12"/>
      <c r="K1352" s="12"/>
      <c r="L1352" s="12"/>
      <c r="M1352" s="12"/>
      <c r="N1352" s="12"/>
      <c r="O1352" s="11" t="s">
        <v>1</v>
      </c>
      <c r="P1352" s="11" t="s">
        <v>1</v>
      </c>
      <c r="Q1352" s="11" t="s">
        <v>1</v>
      </c>
      <c r="R1352" s="11" t="s">
        <v>1</v>
      </c>
      <c r="S1352" s="11" t="s">
        <v>1</v>
      </c>
      <c r="T1352" s="11" t="s">
        <v>1</v>
      </c>
      <c r="U1352" s="11" t="s">
        <v>306</v>
      </c>
      <c r="V1352" s="21" t="s">
        <v>1</v>
      </c>
    </row>
    <row r="1353" spans="1:22" x14ac:dyDescent="0.2">
      <c r="A1353" s="27" t="s">
        <v>56</v>
      </c>
      <c r="B1353" s="13" t="s">
        <v>1110</v>
      </c>
      <c r="C1353" s="14"/>
      <c r="D1353" s="14"/>
      <c r="E1353" s="14"/>
      <c r="F1353" s="14"/>
      <c r="G1353" s="14"/>
      <c r="H1353" s="14"/>
      <c r="I1353" s="14"/>
      <c r="J1353" s="14"/>
      <c r="K1353" s="14"/>
      <c r="L1353" s="14"/>
      <c r="M1353" s="14"/>
      <c r="N1353" s="14"/>
      <c r="O1353" s="13" t="s">
        <v>1</v>
      </c>
      <c r="P1353" s="13" t="s">
        <v>1</v>
      </c>
      <c r="Q1353" s="13" t="s">
        <v>1</v>
      </c>
      <c r="R1353" s="13" t="s">
        <v>1</v>
      </c>
      <c r="S1353" s="13" t="s">
        <v>1</v>
      </c>
      <c r="T1353" s="13" t="s">
        <v>1</v>
      </c>
      <c r="U1353" s="13" t="s">
        <v>306</v>
      </c>
      <c r="V1353" s="22" t="s">
        <v>1</v>
      </c>
    </row>
    <row r="1354" spans="1:22" x14ac:dyDescent="0.2">
      <c r="A1354" s="25" t="s">
        <v>56</v>
      </c>
      <c r="B1354" s="11" t="s">
        <v>1092</v>
      </c>
      <c r="C1354" s="12"/>
      <c r="D1354" s="12"/>
      <c r="E1354" s="12"/>
      <c r="F1354" s="12"/>
      <c r="G1354" s="12"/>
      <c r="H1354" s="12"/>
      <c r="I1354" s="12"/>
      <c r="J1354" s="12"/>
      <c r="K1354" s="12"/>
      <c r="L1354" s="12"/>
      <c r="M1354" s="12"/>
      <c r="N1354" s="12"/>
      <c r="O1354" s="11"/>
      <c r="P1354" s="11"/>
      <c r="Q1354" s="11"/>
      <c r="R1354" s="11"/>
      <c r="S1354" s="11"/>
      <c r="T1354" s="11"/>
      <c r="U1354" s="11"/>
      <c r="V1354" s="21"/>
    </row>
    <row r="1355" spans="1:22" x14ac:dyDescent="0.2">
      <c r="A1355" s="27" t="s">
        <v>56</v>
      </c>
      <c r="B1355" s="13" t="s">
        <v>1093</v>
      </c>
      <c r="C1355" s="14"/>
      <c r="D1355" s="14"/>
      <c r="E1355" s="14"/>
      <c r="F1355" s="14"/>
      <c r="G1355" s="14"/>
      <c r="H1355" s="14"/>
      <c r="I1355" s="14"/>
      <c r="J1355" s="14"/>
      <c r="K1355" s="14"/>
      <c r="L1355" s="14"/>
      <c r="M1355" s="14"/>
      <c r="N1355" s="14"/>
      <c r="O1355" s="13"/>
      <c r="P1355" s="13"/>
      <c r="Q1355" s="13"/>
      <c r="R1355" s="13"/>
      <c r="S1355" s="13"/>
      <c r="T1355" s="13"/>
      <c r="U1355" s="13"/>
      <c r="V1355" s="22"/>
    </row>
    <row r="1356" spans="1:22" x14ac:dyDescent="0.2">
      <c r="A1356" s="25" t="s">
        <v>56</v>
      </c>
      <c r="B1356" s="11" t="s">
        <v>1094</v>
      </c>
      <c r="C1356" s="12"/>
      <c r="D1356" s="12"/>
      <c r="E1356" s="12"/>
      <c r="F1356" s="12"/>
      <c r="G1356" s="12"/>
      <c r="H1356" s="12"/>
      <c r="I1356" s="12"/>
      <c r="J1356" s="12"/>
      <c r="K1356" s="12"/>
      <c r="L1356" s="12"/>
      <c r="M1356" s="12"/>
      <c r="N1356" s="12"/>
      <c r="O1356" s="11"/>
      <c r="P1356" s="11"/>
      <c r="Q1356" s="11"/>
      <c r="R1356" s="11"/>
      <c r="S1356" s="11"/>
      <c r="T1356" s="11"/>
      <c r="U1356" s="11"/>
      <c r="V1356" s="21"/>
    </row>
    <row r="1357" spans="1:22" x14ac:dyDescent="0.2">
      <c r="A1357" s="27" t="s">
        <v>56</v>
      </c>
      <c r="B1357" s="13" t="s">
        <v>1095</v>
      </c>
      <c r="C1357" s="14"/>
      <c r="D1357" s="14"/>
      <c r="E1357" s="14"/>
      <c r="F1357" s="14"/>
      <c r="G1357" s="14"/>
      <c r="H1357" s="14"/>
      <c r="I1357" s="14"/>
      <c r="J1357" s="14"/>
      <c r="K1357" s="14"/>
      <c r="L1357" s="14"/>
      <c r="M1357" s="14"/>
      <c r="N1357" s="14"/>
      <c r="O1357" s="13"/>
      <c r="P1357" s="13"/>
      <c r="Q1357" s="13"/>
      <c r="R1357" s="13"/>
      <c r="S1357" s="13"/>
      <c r="T1357" s="13"/>
      <c r="U1357" s="13"/>
      <c r="V1357" s="22"/>
    </row>
    <row r="1358" spans="1:22" x14ac:dyDescent="0.2">
      <c r="A1358" s="25" t="s">
        <v>56</v>
      </c>
      <c r="B1358" s="11" t="s">
        <v>1088</v>
      </c>
      <c r="C1358" s="12"/>
      <c r="D1358" s="12"/>
      <c r="E1358" s="12"/>
      <c r="F1358" s="12"/>
      <c r="G1358" s="12"/>
      <c r="H1358" s="12"/>
      <c r="I1358" s="12"/>
      <c r="J1358" s="12"/>
      <c r="K1358" s="12"/>
      <c r="L1358" s="12"/>
      <c r="M1358" s="12"/>
      <c r="N1358" s="12"/>
      <c r="O1358" s="11"/>
      <c r="P1358" s="11"/>
      <c r="Q1358" s="11"/>
      <c r="R1358" s="11"/>
      <c r="S1358" s="11"/>
      <c r="T1358" s="11"/>
      <c r="U1358" s="11"/>
      <c r="V1358" s="21"/>
    </row>
    <row r="1359" spans="1:22" x14ac:dyDescent="0.2">
      <c r="A1359" s="27" t="s">
        <v>56</v>
      </c>
      <c r="B1359" s="13" t="s">
        <v>1089</v>
      </c>
      <c r="C1359" s="14"/>
      <c r="D1359" s="14"/>
      <c r="E1359" s="14"/>
      <c r="F1359" s="14"/>
      <c r="G1359" s="14"/>
      <c r="H1359" s="14"/>
      <c r="I1359" s="14"/>
      <c r="J1359" s="14"/>
      <c r="K1359" s="14"/>
      <c r="L1359" s="14"/>
      <c r="M1359" s="14"/>
      <c r="N1359" s="14"/>
      <c r="O1359" s="13"/>
      <c r="P1359" s="13"/>
      <c r="Q1359" s="13"/>
      <c r="R1359" s="13"/>
      <c r="S1359" s="13"/>
      <c r="T1359" s="13"/>
      <c r="U1359" s="13"/>
      <c r="V1359" s="22"/>
    </row>
    <row r="1360" spans="1:22" x14ac:dyDescent="0.2">
      <c r="A1360" s="25" t="s">
        <v>56</v>
      </c>
      <c r="B1360" s="11" t="s">
        <v>1090</v>
      </c>
      <c r="C1360" s="12"/>
      <c r="D1360" s="12"/>
      <c r="E1360" s="12"/>
      <c r="F1360" s="12"/>
      <c r="G1360" s="12"/>
      <c r="H1360" s="12"/>
      <c r="I1360" s="12"/>
      <c r="J1360" s="12"/>
      <c r="K1360" s="12"/>
      <c r="L1360" s="12"/>
      <c r="M1360" s="12"/>
      <c r="N1360" s="12"/>
      <c r="O1360" s="11"/>
      <c r="P1360" s="11"/>
      <c r="Q1360" s="11"/>
      <c r="R1360" s="11"/>
      <c r="S1360" s="11"/>
      <c r="T1360" s="11"/>
      <c r="U1360" s="11"/>
      <c r="V1360" s="21"/>
    </row>
    <row r="1361" spans="1:22" x14ac:dyDescent="0.2">
      <c r="A1361" s="27" t="s">
        <v>56</v>
      </c>
      <c r="B1361" s="13" t="s">
        <v>1091</v>
      </c>
      <c r="C1361" s="14"/>
      <c r="D1361" s="14"/>
      <c r="E1361" s="14"/>
      <c r="F1361" s="14"/>
      <c r="G1361" s="14"/>
      <c r="H1361" s="14"/>
      <c r="I1361" s="14"/>
      <c r="J1361" s="14"/>
      <c r="K1361" s="14"/>
      <c r="L1361" s="14"/>
      <c r="M1361" s="14"/>
      <c r="N1361" s="14"/>
      <c r="O1361" s="13"/>
      <c r="P1361" s="13"/>
      <c r="Q1361" s="13"/>
      <c r="R1361" s="13"/>
      <c r="S1361" s="13"/>
      <c r="T1361" s="13"/>
      <c r="U1361" s="13"/>
      <c r="V1361" s="22"/>
    </row>
    <row r="1362" spans="1:22" x14ac:dyDescent="0.2">
      <c r="A1362" s="25" t="s">
        <v>56</v>
      </c>
      <c r="B1362" s="11" t="s">
        <v>1096</v>
      </c>
      <c r="C1362" s="12"/>
      <c r="D1362" s="12"/>
      <c r="E1362" s="12"/>
      <c r="F1362" s="12"/>
      <c r="G1362" s="12"/>
      <c r="H1362" s="12"/>
      <c r="I1362" s="12"/>
      <c r="J1362" s="12"/>
      <c r="K1362" s="12"/>
      <c r="L1362" s="12"/>
      <c r="M1362" s="12"/>
      <c r="N1362" s="12"/>
      <c r="O1362" s="11"/>
      <c r="P1362" s="11"/>
      <c r="Q1362" s="11"/>
      <c r="R1362" s="11"/>
      <c r="S1362" s="11"/>
      <c r="T1362" s="11"/>
      <c r="U1362" s="11"/>
      <c r="V1362" s="21"/>
    </row>
    <row r="1363" spans="1:22" x14ac:dyDescent="0.2">
      <c r="A1363" s="27" t="s">
        <v>56</v>
      </c>
      <c r="B1363" s="13" t="s">
        <v>293</v>
      </c>
      <c r="C1363" s="14"/>
      <c r="D1363" s="14"/>
      <c r="E1363" s="14"/>
      <c r="F1363" s="14"/>
      <c r="G1363" s="14"/>
      <c r="H1363" s="14"/>
      <c r="I1363" s="14"/>
      <c r="J1363" s="14"/>
      <c r="K1363" s="14"/>
      <c r="L1363" s="14"/>
      <c r="M1363" s="14"/>
      <c r="N1363" s="14"/>
      <c r="O1363" s="13" t="s">
        <v>1</v>
      </c>
      <c r="P1363" s="13" t="s">
        <v>1</v>
      </c>
      <c r="Q1363" s="13" t="s">
        <v>1</v>
      </c>
      <c r="R1363" s="13" t="s">
        <v>1</v>
      </c>
      <c r="S1363" s="13" t="s">
        <v>1</v>
      </c>
      <c r="T1363" s="13" t="s">
        <v>1</v>
      </c>
      <c r="U1363" s="13" t="s">
        <v>306</v>
      </c>
      <c r="V1363" s="22" t="s">
        <v>1</v>
      </c>
    </row>
    <row r="1364" spans="1:22" x14ac:dyDescent="0.2">
      <c r="A1364" s="25" t="s">
        <v>56</v>
      </c>
      <c r="B1364" s="11" t="s">
        <v>308</v>
      </c>
      <c r="C1364" s="12"/>
      <c r="D1364" s="12">
        <v>189.46899999999999</v>
      </c>
      <c r="E1364" s="12">
        <v>202.91499999999999</v>
      </c>
      <c r="F1364" s="12">
        <v>256.73500000000001</v>
      </c>
      <c r="G1364" s="12">
        <v>243.11699999999999</v>
      </c>
      <c r="H1364" s="12">
        <v>224.52500000000001</v>
      </c>
      <c r="I1364" s="12">
        <v>248.92699999999999</v>
      </c>
      <c r="J1364" s="12">
        <v>277.64299999999997</v>
      </c>
      <c r="K1364" s="12">
        <v>333.86900000000003</v>
      </c>
      <c r="L1364" s="12">
        <v>371.44299999999998</v>
      </c>
      <c r="M1364" s="12">
        <v>313.89600000000002</v>
      </c>
      <c r="N1364" s="12"/>
      <c r="O1364" s="11" t="s">
        <v>1</v>
      </c>
      <c r="P1364" s="11" t="s">
        <v>1</v>
      </c>
      <c r="Q1364" s="11" t="s">
        <v>1</v>
      </c>
      <c r="R1364" s="11" t="s">
        <v>1</v>
      </c>
      <c r="S1364" s="11" t="s">
        <v>1</v>
      </c>
      <c r="T1364" s="11" t="s">
        <v>1</v>
      </c>
      <c r="U1364" s="11" t="s">
        <v>306</v>
      </c>
      <c r="V1364" s="21" t="s">
        <v>1</v>
      </c>
    </row>
    <row r="1365" spans="1:22" x14ac:dyDescent="0.2">
      <c r="A1365" s="27" t="s">
        <v>56</v>
      </c>
      <c r="B1365" s="13" t="s">
        <v>1102</v>
      </c>
      <c r="C1365" s="14"/>
      <c r="D1365" s="14"/>
      <c r="E1365" s="14"/>
      <c r="F1365" s="14"/>
      <c r="G1365" s="14"/>
      <c r="H1365" s="14"/>
      <c r="I1365" s="14"/>
      <c r="J1365" s="14"/>
      <c r="K1365" s="14"/>
      <c r="L1365" s="14"/>
      <c r="M1365" s="14"/>
      <c r="N1365" s="14"/>
      <c r="O1365" s="13"/>
      <c r="P1365" s="13"/>
      <c r="Q1365" s="13"/>
      <c r="R1365" s="13"/>
      <c r="S1365" s="13"/>
      <c r="T1365" s="13"/>
      <c r="U1365" s="13"/>
      <c r="V1365" s="22"/>
    </row>
    <row r="1366" spans="1:22" x14ac:dyDescent="0.2">
      <c r="A1366" s="25" t="s">
        <v>56</v>
      </c>
      <c r="B1366" s="11" t="s">
        <v>1097</v>
      </c>
      <c r="C1366" s="12">
        <v>5</v>
      </c>
      <c r="D1366" s="12">
        <v>5</v>
      </c>
      <c r="E1366" s="12">
        <v>6</v>
      </c>
      <c r="F1366" s="12">
        <v>6</v>
      </c>
      <c r="G1366" s="12">
        <v>7</v>
      </c>
      <c r="H1366" s="12">
        <v>7</v>
      </c>
      <c r="I1366" s="12">
        <v>7</v>
      </c>
      <c r="J1366" s="12">
        <v>7</v>
      </c>
      <c r="K1366" s="12">
        <v>8</v>
      </c>
      <c r="L1366" s="12">
        <v>8</v>
      </c>
      <c r="M1366" s="12">
        <v>8</v>
      </c>
      <c r="N1366" s="12"/>
      <c r="O1366" s="11" t="s">
        <v>1</v>
      </c>
      <c r="P1366" s="11" t="s">
        <v>1</v>
      </c>
      <c r="Q1366" s="11" t="s">
        <v>1</v>
      </c>
      <c r="R1366" s="11" t="s">
        <v>1</v>
      </c>
      <c r="S1366" s="11" t="s">
        <v>1</v>
      </c>
      <c r="T1366" s="11" t="s">
        <v>1</v>
      </c>
      <c r="U1366" s="11" t="s">
        <v>306</v>
      </c>
      <c r="V1366" s="21" t="s">
        <v>1</v>
      </c>
    </row>
    <row r="1367" spans="1:22" x14ac:dyDescent="0.2">
      <c r="A1367" s="27" t="s">
        <v>56</v>
      </c>
      <c r="B1367" s="13" t="s">
        <v>1098</v>
      </c>
      <c r="C1367" s="14">
        <v>100</v>
      </c>
      <c r="D1367" s="14">
        <v>100</v>
      </c>
      <c r="E1367" s="14">
        <v>100</v>
      </c>
      <c r="F1367" s="14">
        <v>100</v>
      </c>
      <c r="G1367" s="14">
        <v>100</v>
      </c>
      <c r="H1367" s="14">
        <v>100</v>
      </c>
      <c r="I1367" s="14">
        <v>99</v>
      </c>
      <c r="J1367" s="14">
        <v>99</v>
      </c>
      <c r="K1367" s="14">
        <v>99</v>
      </c>
      <c r="L1367" s="14">
        <v>99</v>
      </c>
      <c r="M1367" s="14">
        <v>98</v>
      </c>
      <c r="N1367" s="14"/>
      <c r="O1367" s="13" t="s">
        <v>1</v>
      </c>
      <c r="P1367" s="13" t="s">
        <v>1</v>
      </c>
      <c r="Q1367" s="13" t="s">
        <v>1</v>
      </c>
      <c r="R1367" s="13" t="s">
        <v>1</v>
      </c>
      <c r="S1367" s="13" t="s">
        <v>1</v>
      </c>
      <c r="T1367" s="13" t="s">
        <v>1</v>
      </c>
      <c r="U1367" s="13" t="s">
        <v>306</v>
      </c>
      <c r="V1367" s="22" t="s">
        <v>1</v>
      </c>
    </row>
    <row r="1368" spans="1:22" x14ac:dyDescent="0.2">
      <c r="A1368" s="25" t="s">
        <v>56</v>
      </c>
      <c r="B1368" s="11" t="s">
        <v>1099</v>
      </c>
      <c r="C1368" s="12">
        <v>11</v>
      </c>
      <c r="D1368" s="12">
        <v>12</v>
      </c>
      <c r="E1368" s="12">
        <v>12</v>
      </c>
      <c r="F1368" s="12">
        <v>12</v>
      </c>
      <c r="G1368" s="12">
        <v>13</v>
      </c>
      <c r="H1368" s="12">
        <v>13</v>
      </c>
      <c r="I1368" s="12">
        <v>13</v>
      </c>
      <c r="J1368" s="12">
        <v>13</v>
      </c>
      <c r="K1368" s="12">
        <v>13</v>
      </c>
      <c r="L1368" s="12">
        <v>13</v>
      </c>
      <c r="M1368" s="12">
        <v>13</v>
      </c>
      <c r="N1368" s="12"/>
      <c r="O1368" s="11" t="s">
        <v>1</v>
      </c>
      <c r="P1368" s="11" t="s">
        <v>1</v>
      </c>
      <c r="Q1368" s="11" t="s">
        <v>1</v>
      </c>
      <c r="R1368" s="11" t="s">
        <v>1</v>
      </c>
      <c r="S1368" s="11" t="s">
        <v>1</v>
      </c>
      <c r="T1368" s="11" t="s">
        <v>1</v>
      </c>
      <c r="U1368" s="11" t="s">
        <v>306</v>
      </c>
      <c r="V1368" s="21" t="s">
        <v>1</v>
      </c>
    </row>
    <row r="1369" spans="1:22" x14ac:dyDescent="0.2">
      <c r="A1369" s="27" t="s">
        <v>56</v>
      </c>
      <c r="B1369" s="13" t="s">
        <v>1100</v>
      </c>
      <c r="C1369" s="14">
        <v>5</v>
      </c>
      <c r="D1369" s="14">
        <v>5</v>
      </c>
      <c r="E1369" s="14">
        <v>5</v>
      </c>
      <c r="F1369" s="14">
        <v>6</v>
      </c>
      <c r="G1369" s="14">
        <v>6</v>
      </c>
      <c r="H1369" s="14">
        <v>6</v>
      </c>
      <c r="I1369" s="14">
        <v>7</v>
      </c>
      <c r="J1369" s="14">
        <v>7</v>
      </c>
      <c r="K1369" s="14">
        <v>7</v>
      </c>
      <c r="L1369" s="14">
        <v>7</v>
      </c>
      <c r="M1369" s="14">
        <v>7</v>
      </c>
      <c r="N1369" s="14"/>
      <c r="O1369" s="13" t="s">
        <v>1</v>
      </c>
      <c r="P1369" s="13" t="s">
        <v>1</v>
      </c>
      <c r="Q1369" s="13" t="s">
        <v>1</v>
      </c>
      <c r="R1369" s="13" t="s">
        <v>1</v>
      </c>
      <c r="S1369" s="13" t="s">
        <v>1</v>
      </c>
      <c r="T1369" s="13" t="s">
        <v>1</v>
      </c>
      <c r="U1369" s="13" t="s">
        <v>306</v>
      </c>
      <c r="V1369" s="22" t="s">
        <v>1</v>
      </c>
    </row>
    <row r="1370" spans="1:22" x14ac:dyDescent="0.2">
      <c r="A1370" s="25" t="s">
        <v>56</v>
      </c>
      <c r="B1370" s="11" t="s">
        <v>1101</v>
      </c>
      <c r="C1370" s="12">
        <v>4</v>
      </c>
      <c r="D1370" s="12">
        <v>4</v>
      </c>
      <c r="E1370" s="12">
        <v>4</v>
      </c>
      <c r="F1370" s="12">
        <v>4</v>
      </c>
      <c r="G1370" s="12">
        <v>5</v>
      </c>
      <c r="H1370" s="12">
        <v>5</v>
      </c>
      <c r="I1370" s="12">
        <v>5</v>
      </c>
      <c r="J1370" s="12">
        <v>5</v>
      </c>
      <c r="K1370" s="12">
        <v>5</v>
      </c>
      <c r="L1370" s="12">
        <v>6</v>
      </c>
      <c r="M1370" s="12">
        <v>6</v>
      </c>
      <c r="N1370" s="12"/>
      <c r="O1370" s="11" t="s">
        <v>1</v>
      </c>
      <c r="P1370" s="11" t="s">
        <v>1</v>
      </c>
      <c r="Q1370" s="11" t="s">
        <v>1</v>
      </c>
      <c r="R1370" s="11" t="s">
        <v>1</v>
      </c>
      <c r="S1370" s="11" t="s">
        <v>1</v>
      </c>
      <c r="T1370" s="11" t="s">
        <v>1</v>
      </c>
      <c r="U1370" s="11" t="s">
        <v>306</v>
      </c>
      <c r="V1370" s="21" t="s">
        <v>1</v>
      </c>
    </row>
    <row r="1371" spans="1:22" x14ac:dyDescent="0.2">
      <c r="A1371" s="27" t="s">
        <v>56</v>
      </c>
      <c r="B1371" s="13" t="s">
        <v>1103</v>
      </c>
      <c r="C1371" s="14">
        <v>25</v>
      </c>
      <c r="D1371" s="14">
        <v>24</v>
      </c>
      <c r="E1371" s="14">
        <v>23</v>
      </c>
      <c r="F1371" s="14">
        <v>21</v>
      </c>
      <c r="G1371" s="14">
        <v>21</v>
      </c>
      <c r="H1371" s="14">
        <v>21</v>
      </c>
      <c r="I1371" s="14">
        <v>21</v>
      </c>
      <c r="J1371" s="14">
        <v>21</v>
      </c>
      <c r="K1371" s="14">
        <v>21</v>
      </c>
      <c r="L1371" s="14">
        <v>22</v>
      </c>
      <c r="M1371" s="14">
        <v>19</v>
      </c>
      <c r="N1371" s="14"/>
      <c r="O1371" s="13" t="s">
        <v>1</v>
      </c>
      <c r="P1371" s="13" t="s">
        <v>1</v>
      </c>
      <c r="Q1371" s="13" t="s">
        <v>1</v>
      </c>
      <c r="R1371" s="13" t="s">
        <v>1</v>
      </c>
      <c r="S1371" s="13" t="s">
        <v>1</v>
      </c>
      <c r="T1371" s="13" t="s">
        <v>1</v>
      </c>
      <c r="U1371" s="13" t="s">
        <v>306</v>
      </c>
      <c r="V1371" s="22" t="s">
        <v>1</v>
      </c>
    </row>
    <row r="1372" spans="1:22" x14ac:dyDescent="0.2">
      <c r="A1372" s="25" t="s">
        <v>56</v>
      </c>
      <c r="B1372" s="11" t="s">
        <v>1104</v>
      </c>
      <c r="C1372" s="12">
        <v>20</v>
      </c>
      <c r="D1372" s="12">
        <v>19</v>
      </c>
      <c r="E1372" s="12">
        <v>19</v>
      </c>
      <c r="F1372" s="12">
        <v>19</v>
      </c>
      <c r="G1372" s="12">
        <v>18</v>
      </c>
      <c r="H1372" s="12">
        <v>18</v>
      </c>
      <c r="I1372" s="12">
        <v>19</v>
      </c>
      <c r="J1372" s="12">
        <v>23</v>
      </c>
      <c r="K1372" s="12">
        <v>23</v>
      </c>
      <c r="L1372" s="12">
        <v>17</v>
      </c>
      <c r="M1372" s="12">
        <v>17</v>
      </c>
      <c r="N1372" s="12"/>
      <c r="O1372" s="11" t="s">
        <v>1</v>
      </c>
      <c r="P1372" s="11" t="s">
        <v>1</v>
      </c>
      <c r="Q1372" s="11" t="s">
        <v>1</v>
      </c>
      <c r="R1372" s="11" t="s">
        <v>1</v>
      </c>
      <c r="S1372" s="11" t="s">
        <v>1</v>
      </c>
      <c r="T1372" s="11" t="s">
        <v>1</v>
      </c>
      <c r="U1372" s="11" t="s">
        <v>306</v>
      </c>
      <c r="V1372" s="21" t="s">
        <v>1</v>
      </c>
    </row>
    <row r="1373" spans="1:22" x14ac:dyDescent="0.2">
      <c r="A1373" s="27" t="s">
        <v>56</v>
      </c>
      <c r="B1373" s="13" t="s">
        <v>1105</v>
      </c>
      <c r="C1373" s="14">
        <v>29</v>
      </c>
      <c r="D1373" s="14">
        <v>28</v>
      </c>
      <c r="E1373" s="14">
        <v>28</v>
      </c>
      <c r="F1373" s="14">
        <v>26</v>
      </c>
      <c r="G1373" s="14">
        <v>24</v>
      </c>
      <c r="H1373" s="14">
        <v>24</v>
      </c>
      <c r="I1373" s="14">
        <v>24</v>
      </c>
      <c r="J1373" s="14">
        <v>24</v>
      </c>
      <c r="K1373" s="14">
        <v>24</v>
      </c>
      <c r="L1373" s="14">
        <v>25</v>
      </c>
      <c r="M1373" s="14">
        <v>24</v>
      </c>
      <c r="N1373" s="14"/>
      <c r="O1373" s="13" t="s">
        <v>1</v>
      </c>
      <c r="P1373" s="13" t="s">
        <v>1</v>
      </c>
      <c r="Q1373" s="13" t="s">
        <v>1</v>
      </c>
      <c r="R1373" s="13" t="s">
        <v>1</v>
      </c>
      <c r="S1373" s="13" t="s">
        <v>1</v>
      </c>
      <c r="T1373" s="13" t="s">
        <v>1</v>
      </c>
      <c r="U1373" s="13" t="s">
        <v>306</v>
      </c>
      <c r="V1373" s="22" t="s">
        <v>1</v>
      </c>
    </row>
    <row r="1374" spans="1:22" x14ac:dyDescent="0.2">
      <c r="A1374" s="25" t="s">
        <v>56</v>
      </c>
      <c r="B1374" s="11" t="s">
        <v>1106</v>
      </c>
      <c r="C1374" s="12">
        <v>24</v>
      </c>
      <c r="D1374" s="12">
        <v>23</v>
      </c>
      <c r="E1374" s="12">
        <v>23</v>
      </c>
      <c r="F1374" s="12">
        <v>20</v>
      </c>
      <c r="G1374" s="12">
        <v>20</v>
      </c>
      <c r="H1374" s="12">
        <v>20</v>
      </c>
      <c r="I1374" s="12">
        <v>20</v>
      </c>
      <c r="J1374" s="12">
        <v>20</v>
      </c>
      <c r="K1374" s="12">
        <v>20</v>
      </c>
      <c r="L1374" s="12">
        <v>20</v>
      </c>
      <c r="M1374" s="12">
        <v>17</v>
      </c>
      <c r="N1374" s="12"/>
      <c r="O1374" s="11" t="s">
        <v>1</v>
      </c>
      <c r="P1374" s="11" t="s">
        <v>1</v>
      </c>
      <c r="Q1374" s="11" t="s">
        <v>1</v>
      </c>
      <c r="R1374" s="11" t="s">
        <v>1</v>
      </c>
      <c r="S1374" s="11" t="s">
        <v>1</v>
      </c>
      <c r="T1374" s="11" t="s">
        <v>1</v>
      </c>
      <c r="U1374" s="11" t="s">
        <v>306</v>
      </c>
      <c r="V1374" s="21" t="s">
        <v>1</v>
      </c>
    </row>
    <row r="1375" spans="1:22" x14ac:dyDescent="0.2">
      <c r="A1375" s="27" t="s">
        <v>56</v>
      </c>
      <c r="B1375" s="13" t="s">
        <v>1107</v>
      </c>
      <c r="C1375" s="14">
        <v>21</v>
      </c>
      <c r="D1375" s="14">
        <v>20</v>
      </c>
      <c r="E1375" s="14">
        <v>20</v>
      </c>
      <c r="F1375" s="14">
        <v>18</v>
      </c>
      <c r="G1375" s="14">
        <v>18</v>
      </c>
      <c r="H1375" s="14">
        <v>17</v>
      </c>
      <c r="I1375" s="14">
        <v>17</v>
      </c>
      <c r="J1375" s="14">
        <v>16</v>
      </c>
      <c r="K1375" s="14">
        <v>15</v>
      </c>
      <c r="L1375" s="14">
        <v>15</v>
      </c>
      <c r="M1375" s="14">
        <v>15</v>
      </c>
      <c r="N1375" s="14"/>
      <c r="O1375" s="13" t="s">
        <v>1</v>
      </c>
      <c r="P1375" s="13" t="s">
        <v>1</v>
      </c>
      <c r="Q1375" s="13" t="s">
        <v>1</v>
      </c>
      <c r="R1375" s="13" t="s">
        <v>1</v>
      </c>
      <c r="S1375" s="13" t="s">
        <v>1</v>
      </c>
      <c r="T1375" s="13" t="s">
        <v>1</v>
      </c>
      <c r="U1375" s="13" t="s">
        <v>306</v>
      </c>
      <c r="V1375" s="22" t="s">
        <v>1</v>
      </c>
    </row>
    <row r="1376" spans="1:22" x14ac:dyDescent="0.2">
      <c r="A1376" s="25" t="s">
        <v>56</v>
      </c>
      <c r="B1376" s="11" t="s">
        <v>1108</v>
      </c>
      <c r="C1376" s="12">
        <v>5.0597614179999999</v>
      </c>
      <c r="D1376" s="12">
        <v>5.218103385</v>
      </c>
      <c r="E1376" s="12">
        <v>5.4500013190000001</v>
      </c>
      <c r="F1376" s="12">
        <v>5.2519541079999996</v>
      </c>
      <c r="G1376" s="12">
        <v>4.5623878930000004</v>
      </c>
      <c r="H1376" s="12">
        <v>4.8055428490000001</v>
      </c>
      <c r="I1376" s="12">
        <v>5.7126875090000002</v>
      </c>
      <c r="J1376" s="12">
        <v>5.5966041029999998</v>
      </c>
      <c r="K1376" s="12">
        <v>6.0974548159999999</v>
      </c>
      <c r="L1376" s="12">
        <v>6.3861033259999997</v>
      </c>
      <c r="M1376" s="12"/>
      <c r="N1376" s="12"/>
      <c r="O1376" s="11" t="s">
        <v>1</v>
      </c>
      <c r="P1376" s="11" t="s">
        <v>1</v>
      </c>
      <c r="Q1376" s="11" t="s">
        <v>1</v>
      </c>
      <c r="R1376" s="11" t="s">
        <v>1</v>
      </c>
      <c r="S1376" s="11" t="s">
        <v>1</v>
      </c>
      <c r="T1376" s="11" t="s">
        <v>1</v>
      </c>
      <c r="U1376" s="11" t="s">
        <v>306</v>
      </c>
      <c r="V1376" s="21" t="s">
        <v>1</v>
      </c>
    </row>
    <row r="1377" spans="1:22" x14ac:dyDescent="0.2">
      <c r="A1377" s="27" t="s">
        <v>57</v>
      </c>
      <c r="B1377" s="13" t="s">
        <v>1109</v>
      </c>
      <c r="C1377" s="14"/>
      <c r="D1377" s="14"/>
      <c r="E1377" s="14"/>
      <c r="F1377" s="14"/>
      <c r="G1377" s="14"/>
      <c r="H1377" s="14"/>
      <c r="I1377" s="14"/>
      <c r="J1377" s="14"/>
      <c r="K1377" s="14"/>
      <c r="L1377" s="14"/>
      <c r="M1377" s="14"/>
      <c r="N1377" s="14"/>
      <c r="O1377" s="13" t="s">
        <v>1</v>
      </c>
      <c r="P1377" s="13" t="s">
        <v>1</v>
      </c>
      <c r="Q1377" s="13" t="s">
        <v>1</v>
      </c>
      <c r="R1377" s="13" t="s">
        <v>1</v>
      </c>
      <c r="S1377" s="13" t="s">
        <v>1</v>
      </c>
      <c r="T1377" s="13" t="s">
        <v>1</v>
      </c>
      <c r="U1377" s="13" t="s">
        <v>305</v>
      </c>
      <c r="V1377" s="22" t="s">
        <v>1</v>
      </c>
    </row>
    <row r="1378" spans="1:22" x14ac:dyDescent="0.2">
      <c r="A1378" s="25" t="s">
        <v>57</v>
      </c>
      <c r="B1378" s="11" t="s">
        <v>1110</v>
      </c>
      <c r="C1378" s="12"/>
      <c r="D1378" s="12"/>
      <c r="E1378" s="12"/>
      <c r="F1378" s="12"/>
      <c r="G1378" s="12"/>
      <c r="H1378" s="12"/>
      <c r="I1378" s="12"/>
      <c r="J1378" s="12"/>
      <c r="K1378" s="12"/>
      <c r="L1378" s="12"/>
      <c r="M1378" s="12"/>
      <c r="N1378" s="12"/>
      <c r="O1378" s="11" t="s">
        <v>1</v>
      </c>
      <c r="P1378" s="11" t="s">
        <v>1</v>
      </c>
      <c r="Q1378" s="11" t="s">
        <v>1</v>
      </c>
      <c r="R1378" s="11" t="s">
        <v>1</v>
      </c>
      <c r="S1378" s="11" t="s">
        <v>1</v>
      </c>
      <c r="T1378" s="11" t="s">
        <v>1</v>
      </c>
      <c r="U1378" s="11" t="s">
        <v>305</v>
      </c>
      <c r="V1378" s="21" t="s">
        <v>1</v>
      </c>
    </row>
    <row r="1379" spans="1:22" x14ac:dyDescent="0.2">
      <c r="A1379" s="27" t="s">
        <v>57</v>
      </c>
      <c r="B1379" s="13" t="s">
        <v>1092</v>
      </c>
      <c r="C1379" s="14"/>
      <c r="D1379" s="14"/>
      <c r="E1379" s="14"/>
      <c r="F1379" s="14"/>
      <c r="G1379" s="14"/>
      <c r="H1379" s="14"/>
      <c r="I1379" s="14"/>
      <c r="J1379" s="14"/>
      <c r="K1379" s="14"/>
      <c r="L1379" s="14"/>
      <c r="M1379" s="14"/>
      <c r="N1379" s="14"/>
      <c r="O1379" s="13"/>
      <c r="P1379" s="13"/>
      <c r="Q1379" s="13"/>
      <c r="R1379" s="13"/>
      <c r="S1379" s="13"/>
      <c r="T1379" s="13"/>
      <c r="U1379" s="13"/>
      <c r="V1379" s="22"/>
    </row>
    <row r="1380" spans="1:22" x14ac:dyDescent="0.2">
      <c r="A1380" s="25" t="s">
        <v>57</v>
      </c>
      <c r="B1380" s="11" t="s">
        <v>1093</v>
      </c>
      <c r="C1380" s="12"/>
      <c r="D1380" s="12"/>
      <c r="E1380" s="12"/>
      <c r="F1380" s="12"/>
      <c r="G1380" s="12"/>
      <c r="H1380" s="12"/>
      <c r="I1380" s="12"/>
      <c r="J1380" s="12"/>
      <c r="K1380" s="12"/>
      <c r="L1380" s="12"/>
      <c r="M1380" s="12"/>
      <c r="N1380" s="12"/>
      <c r="O1380" s="11"/>
      <c r="P1380" s="11"/>
      <c r="Q1380" s="11"/>
      <c r="R1380" s="11"/>
      <c r="S1380" s="11"/>
      <c r="T1380" s="11"/>
      <c r="U1380" s="11"/>
      <c r="V1380" s="21"/>
    </row>
    <row r="1381" spans="1:22" x14ac:dyDescent="0.2">
      <c r="A1381" s="27" t="s">
        <v>57</v>
      </c>
      <c r="B1381" s="13" t="s">
        <v>1094</v>
      </c>
      <c r="C1381" s="14"/>
      <c r="D1381" s="14"/>
      <c r="E1381" s="14"/>
      <c r="F1381" s="14"/>
      <c r="G1381" s="14"/>
      <c r="H1381" s="14"/>
      <c r="I1381" s="14"/>
      <c r="J1381" s="14"/>
      <c r="K1381" s="14"/>
      <c r="L1381" s="14"/>
      <c r="M1381" s="14"/>
      <c r="N1381" s="14"/>
      <c r="O1381" s="13"/>
      <c r="P1381" s="13"/>
      <c r="Q1381" s="13"/>
      <c r="R1381" s="13"/>
      <c r="S1381" s="13"/>
      <c r="T1381" s="13"/>
      <c r="U1381" s="13"/>
      <c r="V1381" s="22"/>
    </row>
    <row r="1382" spans="1:22" x14ac:dyDescent="0.2">
      <c r="A1382" s="25" t="s">
        <v>57</v>
      </c>
      <c r="B1382" s="11" t="s">
        <v>1095</v>
      </c>
      <c r="C1382" s="12"/>
      <c r="D1382" s="12"/>
      <c r="E1382" s="12"/>
      <c r="F1382" s="12"/>
      <c r="G1382" s="12"/>
      <c r="H1382" s="12"/>
      <c r="I1382" s="12"/>
      <c r="J1382" s="12"/>
      <c r="K1382" s="12"/>
      <c r="L1382" s="12"/>
      <c r="M1382" s="12"/>
      <c r="N1382" s="12"/>
      <c r="O1382" s="11"/>
      <c r="P1382" s="11"/>
      <c r="Q1382" s="11"/>
      <c r="R1382" s="11"/>
      <c r="S1382" s="11"/>
      <c r="T1382" s="11"/>
      <c r="U1382" s="11"/>
      <c r="V1382" s="21"/>
    </row>
    <row r="1383" spans="1:22" x14ac:dyDescent="0.2">
      <c r="A1383" s="27" t="s">
        <v>57</v>
      </c>
      <c r="B1383" s="13" t="s">
        <v>1088</v>
      </c>
      <c r="C1383" s="14"/>
      <c r="D1383" s="14"/>
      <c r="E1383" s="14"/>
      <c r="F1383" s="14"/>
      <c r="G1383" s="14"/>
      <c r="H1383" s="14"/>
      <c r="I1383" s="14"/>
      <c r="J1383" s="14"/>
      <c r="K1383" s="14"/>
      <c r="L1383" s="14"/>
      <c r="M1383" s="14"/>
      <c r="N1383" s="14"/>
      <c r="O1383" s="13"/>
      <c r="P1383" s="13"/>
      <c r="Q1383" s="13"/>
      <c r="R1383" s="13"/>
      <c r="S1383" s="13"/>
      <c r="T1383" s="13"/>
      <c r="U1383" s="13"/>
      <c r="V1383" s="22"/>
    </row>
    <row r="1384" spans="1:22" x14ac:dyDescent="0.2">
      <c r="A1384" s="25" t="s">
        <v>57</v>
      </c>
      <c r="B1384" s="11" t="s">
        <v>1089</v>
      </c>
      <c r="C1384" s="12"/>
      <c r="D1384" s="12"/>
      <c r="E1384" s="12"/>
      <c r="F1384" s="12"/>
      <c r="G1384" s="12"/>
      <c r="H1384" s="12"/>
      <c r="I1384" s="12"/>
      <c r="J1384" s="12"/>
      <c r="K1384" s="12"/>
      <c r="L1384" s="12"/>
      <c r="M1384" s="12"/>
      <c r="N1384" s="12"/>
      <c r="O1384" s="11"/>
      <c r="P1384" s="11"/>
      <c r="Q1384" s="11"/>
      <c r="R1384" s="11"/>
      <c r="S1384" s="11"/>
      <c r="T1384" s="11"/>
      <c r="U1384" s="11"/>
      <c r="V1384" s="21"/>
    </row>
    <row r="1385" spans="1:22" x14ac:dyDescent="0.2">
      <c r="A1385" s="27" t="s">
        <v>57</v>
      </c>
      <c r="B1385" s="13" t="s">
        <v>1090</v>
      </c>
      <c r="C1385" s="14"/>
      <c r="D1385" s="14"/>
      <c r="E1385" s="14"/>
      <c r="F1385" s="14"/>
      <c r="G1385" s="14"/>
      <c r="H1385" s="14"/>
      <c r="I1385" s="14"/>
      <c r="J1385" s="14"/>
      <c r="K1385" s="14"/>
      <c r="L1385" s="14"/>
      <c r="M1385" s="14"/>
      <c r="N1385" s="14"/>
      <c r="O1385" s="13"/>
      <c r="P1385" s="13"/>
      <c r="Q1385" s="13"/>
      <c r="R1385" s="13"/>
      <c r="S1385" s="13"/>
      <c r="T1385" s="13"/>
      <c r="U1385" s="13"/>
      <c r="V1385" s="22"/>
    </row>
    <row r="1386" spans="1:22" x14ac:dyDescent="0.2">
      <c r="A1386" s="25" t="s">
        <v>57</v>
      </c>
      <c r="B1386" s="11" t="s">
        <v>1091</v>
      </c>
      <c r="C1386" s="12"/>
      <c r="D1386" s="12"/>
      <c r="E1386" s="12"/>
      <c r="F1386" s="12"/>
      <c r="G1386" s="12"/>
      <c r="H1386" s="12"/>
      <c r="I1386" s="12"/>
      <c r="J1386" s="12"/>
      <c r="K1386" s="12"/>
      <c r="L1386" s="12"/>
      <c r="M1386" s="12"/>
      <c r="N1386" s="12"/>
      <c r="O1386" s="11"/>
      <c r="P1386" s="11"/>
      <c r="Q1386" s="11"/>
      <c r="R1386" s="11"/>
      <c r="S1386" s="11"/>
      <c r="T1386" s="11"/>
      <c r="U1386" s="11"/>
      <c r="V1386" s="21"/>
    </row>
    <row r="1387" spans="1:22" x14ac:dyDescent="0.2">
      <c r="A1387" s="27" t="s">
        <v>57</v>
      </c>
      <c r="B1387" s="13" t="s">
        <v>1096</v>
      </c>
      <c r="C1387" s="14"/>
      <c r="D1387" s="14"/>
      <c r="E1387" s="14"/>
      <c r="F1387" s="14"/>
      <c r="G1387" s="14"/>
      <c r="H1387" s="14"/>
      <c r="I1387" s="14"/>
      <c r="J1387" s="14"/>
      <c r="K1387" s="14"/>
      <c r="L1387" s="14"/>
      <c r="M1387" s="14"/>
      <c r="N1387" s="14"/>
      <c r="O1387" s="13"/>
      <c r="P1387" s="13"/>
      <c r="Q1387" s="13"/>
      <c r="R1387" s="13"/>
      <c r="S1387" s="13"/>
      <c r="T1387" s="13"/>
      <c r="U1387" s="13"/>
      <c r="V1387" s="22"/>
    </row>
    <row r="1388" spans="1:22" x14ac:dyDescent="0.2">
      <c r="A1388" s="25" t="s">
        <v>57</v>
      </c>
      <c r="B1388" s="11" t="s">
        <v>293</v>
      </c>
      <c r="C1388" s="12"/>
      <c r="D1388" s="12"/>
      <c r="E1388" s="12"/>
      <c r="F1388" s="12"/>
      <c r="G1388" s="12"/>
      <c r="H1388" s="12"/>
      <c r="I1388" s="12"/>
      <c r="J1388" s="12"/>
      <c r="K1388" s="12"/>
      <c r="L1388" s="12"/>
      <c r="M1388" s="12"/>
      <c r="N1388" s="12"/>
      <c r="O1388" s="11" t="s">
        <v>1</v>
      </c>
      <c r="P1388" s="11" t="s">
        <v>1</v>
      </c>
      <c r="Q1388" s="11" t="s">
        <v>1</v>
      </c>
      <c r="R1388" s="11" t="s">
        <v>1</v>
      </c>
      <c r="S1388" s="11" t="s">
        <v>1</v>
      </c>
      <c r="T1388" s="11" t="s">
        <v>1</v>
      </c>
      <c r="U1388" s="11" t="s">
        <v>305</v>
      </c>
      <c r="V1388" s="21" t="s">
        <v>1</v>
      </c>
    </row>
    <row r="1389" spans="1:22" x14ac:dyDescent="0.2">
      <c r="A1389" s="27" t="s">
        <v>57</v>
      </c>
      <c r="B1389" s="13" t="s">
        <v>308</v>
      </c>
      <c r="C1389" s="14"/>
      <c r="D1389" s="14">
        <v>31.065000000000001</v>
      </c>
      <c r="E1389" s="14">
        <v>31.390999999999998</v>
      </c>
      <c r="F1389" s="14">
        <v>29.742000000000001</v>
      </c>
      <c r="G1389" s="14">
        <v>2.5920000000000001</v>
      </c>
      <c r="H1389" s="14">
        <v>1.431</v>
      </c>
      <c r="I1389" s="14">
        <v>2.1589999999999998</v>
      </c>
      <c r="J1389" s="14">
        <v>1.931</v>
      </c>
      <c r="K1389" s="14">
        <v>3.3180000000000001</v>
      </c>
      <c r="L1389" s="14">
        <v>8.9049999999999994</v>
      </c>
      <c r="M1389" s="14">
        <v>8.4009999999999998</v>
      </c>
      <c r="N1389" s="14"/>
      <c r="O1389" s="13" t="s">
        <v>1</v>
      </c>
      <c r="P1389" s="13" t="s">
        <v>1</v>
      </c>
      <c r="Q1389" s="13" t="s">
        <v>1</v>
      </c>
      <c r="R1389" s="13" t="s">
        <v>1</v>
      </c>
      <c r="S1389" s="13" t="s">
        <v>1</v>
      </c>
      <c r="T1389" s="13" t="s">
        <v>1</v>
      </c>
      <c r="U1389" s="13" t="s">
        <v>305</v>
      </c>
      <c r="V1389" s="22" t="s">
        <v>1</v>
      </c>
    </row>
    <row r="1390" spans="1:22" x14ac:dyDescent="0.2">
      <c r="A1390" s="25" t="s">
        <v>57</v>
      </c>
      <c r="B1390" s="11" t="s">
        <v>1102</v>
      </c>
      <c r="C1390" s="12"/>
      <c r="D1390" s="12"/>
      <c r="E1390" s="12"/>
      <c r="F1390" s="12"/>
      <c r="G1390" s="12"/>
      <c r="H1390" s="12"/>
      <c r="I1390" s="12"/>
      <c r="J1390" s="12"/>
      <c r="K1390" s="12"/>
      <c r="L1390" s="12"/>
      <c r="M1390" s="12"/>
      <c r="N1390" s="12"/>
      <c r="O1390" s="11"/>
      <c r="P1390" s="11"/>
      <c r="Q1390" s="11"/>
      <c r="R1390" s="11"/>
      <c r="S1390" s="11"/>
      <c r="T1390" s="11"/>
      <c r="U1390" s="11"/>
      <c r="V1390" s="21"/>
    </row>
    <row r="1391" spans="1:22" x14ac:dyDescent="0.2">
      <c r="A1391" s="27" t="s">
        <v>57</v>
      </c>
      <c r="B1391" s="13" t="s">
        <v>1097</v>
      </c>
      <c r="C1391" s="14"/>
      <c r="D1391" s="14"/>
      <c r="E1391" s="14"/>
      <c r="F1391" s="14"/>
      <c r="G1391" s="14">
        <v>0</v>
      </c>
      <c r="H1391" s="14"/>
      <c r="I1391" s="14"/>
      <c r="J1391" s="14"/>
      <c r="K1391" s="14"/>
      <c r="L1391" s="14"/>
      <c r="M1391" s="14"/>
      <c r="N1391" s="14"/>
      <c r="O1391" s="13" t="s">
        <v>1</v>
      </c>
      <c r="P1391" s="13" t="s">
        <v>1</v>
      </c>
      <c r="Q1391" s="13" t="s">
        <v>1</v>
      </c>
      <c r="R1391" s="13" t="s">
        <v>1</v>
      </c>
      <c r="S1391" s="13" t="s">
        <v>1</v>
      </c>
      <c r="T1391" s="13" t="s">
        <v>1</v>
      </c>
      <c r="U1391" s="13" t="s">
        <v>305</v>
      </c>
      <c r="V1391" s="22" t="s">
        <v>1</v>
      </c>
    </row>
    <row r="1392" spans="1:22" x14ac:dyDescent="0.2">
      <c r="A1392" s="25" t="s">
        <v>57</v>
      </c>
      <c r="B1392" s="11" t="s">
        <v>1098</v>
      </c>
      <c r="C1392" s="12"/>
      <c r="D1392" s="12"/>
      <c r="E1392" s="12"/>
      <c r="F1392" s="12"/>
      <c r="G1392" s="12"/>
      <c r="H1392" s="12"/>
      <c r="I1392" s="12"/>
      <c r="J1392" s="12"/>
      <c r="K1392" s="12">
        <v>1</v>
      </c>
      <c r="L1392" s="12"/>
      <c r="M1392" s="12"/>
      <c r="N1392" s="12"/>
      <c r="O1392" s="11" t="s">
        <v>1</v>
      </c>
      <c r="P1392" s="11" t="s">
        <v>1</v>
      </c>
      <c r="Q1392" s="11" t="s">
        <v>1</v>
      </c>
      <c r="R1392" s="11" t="s">
        <v>1</v>
      </c>
      <c r="S1392" s="11" t="s">
        <v>1</v>
      </c>
      <c r="T1392" s="11" t="s">
        <v>1</v>
      </c>
      <c r="U1392" s="11" t="s">
        <v>305</v>
      </c>
      <c r="V1392" s="21" t="s">
        <v>1</v>
      </c>
    </row>
    <row r="1393" spans="1:22" x14ac:dyDescent="0.2">
      <c r="A1393" s="27" t="s">
        <v>57</v>
      </c>
      <c r="B1393" s="13" t="s">
        <v>1099</v>
      </c>
      <c r="C1393" s="14"/>
      <c r="D1393" s="14"/>
      <c r="E1393" s="14"/>
      <c r="F1393" s="14"/>
      <c r="G1393" s="14"/>
      <c r="H1393" s="14"/>
      <c r="I1393" s="14"/>
      <c r="J1393" s="14"/>
      <c r="K1393" s="14"/>
      <c r="L1393" s="14"/>
      <c r="M1393" s="14"/>
      <c r="N1393" s="14"/>
      <c r="O1393" s="13"/>
      <c r="P1393" s="13"/>
      <c r="Q1393" s="13"/>
      <c r="R1393" s="13"/>
      <c r="S1393" s="13"/>
      <c r="T1393" s="13"/>
      <c r="U1393" s="13"/>
      <c r="V1393" s="22"/>
    </row>
    <row r="1394" spans="1:22" x14ac:dyDescent="0.2">
      <c r="A1394" s="25" t="s">
        <v>57</v>
      </c>
      <c r="B1394" s="11" t="s">
        <v>1100</v>
      </c>
      <c r="C1394" s="12"/>
      <c r="D1394" s="12"/>
      <c r="E1394" s="12"/>
      <c r="F1394" s="12"/>
      <c r="G1394" s="12">
        <v>1</v>
      </c>
      <c r="H1394" s="12"/>
      <c r="I1394" s="12"/>
      <c r="J1394" s="12"/>
      <c r="K1394" s="12"/>
      <c r="L1394" s="12"/>
      <c r="M1394" s="12"/>
      <c r="N1394" s="12"/>
      <c r="O1394" s="11" t="s">
        <v>1</v>
      </c>
      <c r="P1394" s="11" t="s">
        <v>1</v>
      </c>
      <c r="Q1394" s="11" t="s">
        <v>1</v>
      </c>
      <c r="R1394" s="11" t="s">
        <v>1</v>
      </c>
      <c r="S1394" s="11" t="s">
        <v>1</v>
      </c>
      <c r="T1394" s="11" t="s">
        <v>1</v>
      </c>
      <c r="U1394" s="11" t="s">
        <v>305</v>
      </c>
      <c r="V1394" s="21" t="s">
        <v>1</v>
      </c>
    </row>
    <row r="1395" spans="1:22" x14ac:dyDescent="0.2">
      <c r="A1395" s="27" t="s">
        <v>57</v>
      </c>
      <c r="B1395" s="13" t="s">
        <v>1101</v>
      </c>
      <c r="C1395" s="14"/>
      <c r="D1395" s="14"/>
      <c r="E1395" s="14"/>
      <c r="F1395" s="14"/>
      <c r="G1395" s="14">
        <v>1</v>
      </c>
      <c r="H1395" s="14"/>
      <c r="I1395" s="14"/>
      <c r="J1395" s="14"/>
      <c r="K1395" s="14"/>
      <c r="L1395" s="14"/>
      <c r="M1395" s="14"/>
      <c r="N1395" s="14"/>
      <c r="O1395" s="13" t="s">
        <v>1</v>
      </c>
      <c r="P1395" s="13" t="s">
        <v>1</v>
      </c>
      <c r="Q1395" s="13" t="s">
        <v>1</v>
      </c>
      <c r="R1395" s="13" t="s">
        <v>1</v>
      </c>
      <c r="S1395" s="13" t="s">
        <v>1</v>
      </c>
      <c r="T1395" s="13" t="s">
        <v>1</v>
      </c>
      <c r="U1395" s="13" t="s">
        <v>305</v>
      </c>
      <c r="V1395" s="22" t="s">
        <v>1</v>
      </c>
    </row>
    <row r="1396" spans="1:22" x14ac:dyDescent="0.2">
      <c r="A1396" s="25" t="s">
        <v>57</v>
      </c>
      <c r="B1396" s="11" t="s">
        <v>1103</v>
      </c>
      <c r="C1396" s="12"/>
      <c r="D1396" s="12"/>
      <c r="E1396" s="12"/>
      <c r="F1396" s="12"/>
      <c r="G1396" s="12">
        <v>30</v>
      </c>
      <c r="H1396" s="12"/>
      <c r="I1396" s="12"/>
      <c r="J1396" s="12"/>
      <c r="K1396" s="12">
        <v>23</v>
      </c>
      <c r="L1396" s="12"/>
      <c r="M1396" s="12"/>
      <c r="N1396" s="12"/>
      <c r="O1396" s="11" t="s">
        <v>1</v>
      </c>
      <c r="P1396" s="11" t="s">
        <v>1</v>
      </c>
      <c r="Q1396" s="11" t="s">
        <v>1</v>
      </c>
      <c r="R1396" s="11" t="s">
        <v>1</v>
      </c>
      <c r="S1396" s="11" t="s">
        <v>1</v>
      </c>
      <c r="T1396" s="11" t="s">
        <v>1</v>
      </c>
      <c r="U1396" s="11" t="s">
        <v>305</v>
      </c>
      <c r="V1396" s="21" t="s">
        <v>1</v>
      </c>
    </row>
    <row r="1397" spans="1:22" x14ac:dyDescent="0.2">
      <c r="A1397" s="27" t="s">
        <v>57</v>
      </c>
      <c r="B1397" s="13" t="s">
        <v>1104</v>
      </c>
      <c r="C1397" s="14"/>
      <c r="D1397" s="14"/>
      <c r="E1397" s="14"/>
      <c r="F1397" s="14"/>
      <c r="G1397" s="14"/>
      <c r="H1397" s="14"/>
      <c r="I1397" s="14"/>
      <c r="J1397" s="14"/>
      <c r="K1397" s="14">
        <v>42</v>
      </c>
      <c r="L1397" s="14"/>
      <c r="M1397" s="14"/>
      <c r="N1397" s="14"/>
      <c r="O1397" s="13" t="s">
        <v>1</v>
      </c>
      <c r="P1397" s="13" t="s">
        <v>1</v>
      </c>
      <c r="Q1397" s="13" t="s">
        <v>1</v>
      </c>
      <c r="R1397" s="13" t="s">
        <v>1</v>
      </c>
      <c r="S1397" s="13" t="s">
        <v>1</v>
      </c>
      <c r="T1397" s="13" t="s">
        <v>1</v>
      </c>
      <c r="U1397" s="13" t="s">
        <v>305</v>
      </c>
      <c r="V1397" s="22" t="s">
        <v>1</v>
      </c>
    </row>
    <row r="1398" spans="1:22" x14ac:dyDescent="0.2">
      <c r="A1398" s="25" t="s">
        <v>57</v>
      </c>
      <c r="B1398" s="11" t="s">
        <v>1105</v>
      </c>
      <c r="C1398" s="12"/>
      <c r="D1398" s="12"/>
      <c r="E1398" s="12"/>
      <c r="F1398" s="12"/>
      <c r="G1398" s="12"/>
      <c r="H1398" s="12"/>
      <c r="I1398" s="12"/>
      <c r="J1398" s="12"/>
      <c r="K1398" s="12">
        <v>36</v>
      </c>
      <c r="L1398" s="12"/>
      <c r="M1398" s="12"/>
      <c r="N1398" s="12"/>
      <c r="O1398" s="11" t="s">
        <v>1</v>
      </c>
      <c r="P1398" s="11" t="s">
        <v>1</v>
      </c>
      <c r="Q1398" s="11" t="s">
        <v>1</v>
      </c>
      <c r="R1398" s="11" t="s">
        <v>1</v>
      </c>
      <c r="S1398" s="11" t="s">
        <v>1</v>
      </c>
      <c r="T1398" s="11" t="s">
        <v>1</v>
      </c>
      <c r="U1398" s="11" t="s">
        <v>305</v>
      </c>
      <c r="V1398" s="21" t="s">
        <v>1</v>
      </c>
    </row>
    <row r="1399" spans="1:22" x14ac:dyDescent="0.2">
      <c r="A1399" s="27" t="s">
        <v>57</v>
      </c>
      <c r="B1399" s="13" t="s">
        <v>1106</v>
      </c>
      <c r="C1399" s="14"/>
      <c r="D1399" s="14"/>
      <c r="E1399" s="14"/>
      <c r="F1399" s="14"/>
      <c r="G1399" s="14">
        <v>27</v>
      </c>
      <c r="H1399" s="14"/>
      <c r="I1399" s="14"/>
      <c r="J1399" s="14"/>
      <c r="K1399" s="14">
        <v>34</v>
      </c>
      <c r="L1399" s="14"/>
      <c r="M1399" s="14"/>
      <c r="N1399" s="14"/>
      <c r="O1399" s="13" t="s">
        <v>1</v>
      </c>
      <c r="P1399" s="13" t="s">
        <v>1</v>
      </c>
      <c r="Q1399" s="13" t="s">
        <v>1</v>
      </c>
      <c r="R1399" s="13" t="s">
        <v>1</v>
      </c>
      <c r="S1399" s="13" t="s">
        <v>1</v>
      </c>
      <c r="T1399" s="13" t="s">
        <v>1</v>
      </c>
      <c r="U1399" s="13" t="s">
        <v>305</v>
      </c>
      <c r="V1399" s="22" t="s">
        <v>1</v>
      </c>
    </row>
    <row r="1400" spans="1:22" x14ac:dyDescent="0.2">
      <c r="A1400" s="25" t="s">
        <v>57</v>
      </c>
      <c r="B1400" s="11" t="s">
        <v>1107</v>
      </c>
      <c r="C1400" s="12"/>
      <c r="D1400" s="12"/>
      <c r="E1400" s="12"/>
      <c r="F1400" s="12"/>
      <c r="G1400" s="12">
        <v>24</v>
      </c>
      <c r="H1400" s="12"/>
      <c r="I1400" s="12"/>
      <c r="J1400" s="12"/>
      <c r="K1400" s="12">
        <v>83</v>
      </c>
      <c r="L1400" s="12"/>
      <c r="M1400" s="12"/>
      <c r="N1400" s="12"/>
      <c r="O1400" s="11" t="s">
        <v>1</v>
      </c>
      <c r="P1400" s="11" t="s">
        <v>1</v>
      </c>
      <c r="Q1400" s="11" t="s">
        <v>1</v>
      </c>
      <c r="R1400" s="11" t="s">
        <v>1</v>
      </c>
      <c r="S1400" s="11" t="s">
        <v>1</v>
      </c>
      <c r="T1400" s="11" t="s">
        <v>1</v>
      </c>
      <c r="U1400" s="11" t="s">
        <v>305</v>
      </c>
      <c r="V1400" s="21" t="s">
        <v>1</v>
      </c>
    </row>
    <row r="1401" spans="1:22" x14ac:dyDescent="0.2">
      <c r="A1401" s="27" t="s">
        <v>57</v>
      </c>
      <c r="B1401" s="13" t="s">
        <v>1108</v>
      </c>
      <c r="C1401" s="14"/>
      <c r="D1401" s="14"/>
      <c r="E1401" s="14"/>
      <c r="F1401" s="14"/>
      <c r="G1401" s="14"/>
      <c r="H1401" s="14"/>
      <c r="I1401" s="14">
        <v>17.909962149999998</v>
      </c>
      <c r="J1401" s="14">
        <v>15.22728706</v>
      </c>
      <c r="K1401" s="14">
        <v>12.948628579999999</v>
      </c>
      <c r="L1401" s="14">
        <v>12.60500176</v>
      </c>
      <c r="M1401" s="14">
        <v>13.587528069999999</v>
      </c>
      <c r="N1401" s="14"/>
      <c r="O1401" s="13" t="s">
        <v>1</v>
      </c>
      <c r="P1401" s="13" t="s">
        <v>1</v>
      </c>
      <c r="Q1401" s="13" t="s">
        <v>1</v>
      </c>
      <c r="R1401" s="13" t="s">
        <v>1</v>
      </c>
      <c r="S1401" s="13" t="s">
        <v>1</v>
      </c>
      <c r="T1401" s="13" t="s">
        <v>1</v>
      </c>
      <c r="U1401" s="13" t="s">
        <v>305</v>
      </c>
      <c r="V1401" s="22" t="s">
        <v>1</v>
      </c>
    </row>
    <row r="1402" spans="1:22" x14ac:dyDescent="0.2">
      <c r="A1402" s="25" t="s">
        <v>58</v>
      </c>
      <c r="B1402" s="11" t="s">
        <v>1109</v>
      </c>
      <c r="C1402" s="12"/>
      <c r="D1402" s="12"/>
      <c r="E1402" s="12">
        <v>71.430170000000004</v>
      </c>
      <c r="F1402" s="12">
        <v>69.631950000000003</v>
      </c>
      <c r="G1402" s="12">
        <v>59.807839999999999</v>
      </c>
      <c r="H1402" s="12"/>
      <c r="I1402" s="12"/>
      <c r="J1402" s="12"/>
      <c r="K1402" s="12">
        <v>47.897179999999999</v>
      </c>
      <c r="L1402" s="12"/>
      <c r="M1402" s="12"/>
      <c r="N1402" s="12"/>
      <c r="O1402" s="11" t="s">
        <v>1</v>
      </c>
      <c r="P1402" s="11" t="s">
        <v>1</v>
      </c>
      <c r="Q1402" s="11" t="s">
        <v>1</v>
      </c>
      <c r="R1402" s="11" t="s">
        <v>1</v>
      </c>
      <c r="S1402" s="11" t="s">
        <v>1</v>
      </c>
      <c r="T1402" s="11" t="s">
        <v>1</v>
      </c>
      <c r="U1402" s="11" t="s">
        <v>304</v>
      </c>
      <c r="V1402" s="21" t="s">
        <v>1</v>
      </c>
    </row>
    <row r="1403" spans="1:22" x14ac:dyDescent="0.2">
      <c r="A1403" s="27" t="s">
        <v>58</v>
      </c>
      <c r="B1403" s="13" t="s">
        <v>1110</v>
      </c>
      <c r="C1403" s="14"/>
      <c r="D1403" s="14"/>
      <c r="E1403" s="14">
        <v>64.246989999999997</v>
      </c>
      <c r="F1403" s="14">
        <v>60.050199999999997</v>
      </c>
      <c r="G1403" s="14">
        <v>65.251890000000003</v>
      </c>
      <c r="H1403" s="14"/>
      <c r="I1403" s="14"/>
      <c r="J1403" s="14"/>
      <c r="K1403" s="14">
        <v>62.945230000000002</v>
      </c>
      <c r="L1403" s="14"/>
      <c r="M1403" s="14"/>
      <c r="N1403" s="14"/>
      <c r="O1403" s="13" t="s">
        <v>1</v>
      </c>
      <c r="P1403" s="13" t="s">
        <v>1</v>
      </c>
      <c r="Q1403" s="13" t="s">
        <v>1</v>
      </c>
      <c r="R1403" s="13" t="s">
        <v>1</v>
      </c>
      <c r="S1403" s="13" t="s">
        <v>1</v>
      </c>
      <c r="T1403" s="13" t="s">
        <v>1</v>
      </c>
      <c r="U1403" s="13" t="s">
        <v>304</v>
      </c>
      <c r="V1403" s="22" t="s">
        <v>1</v>
      </c>
    </row>
    <row r="1404" spans="1:22" x14ac:dyDescent="0.2">
      <c r="A1404" s="25" t="s">
        <v>58</v>
      </c>
      <c r="B1404" s="11" t="s">
        <v>1092</v>
      </c>
      <c r="C1404" s="12"/>
      <c r="D1404" s="12"/>
      <c r="E1404" s="12">
        <v>14.042310000000001</v>
      </c>
      <c r="F1404" s="12">
        <v>11.826589999999999</v>
      </c>
      <c r="G1404" s="12">
        <v>13.56343</v>
      </c>
      <c r="H1404" s="12"/>
      <c r="I1404" s="12"/>
      <c r="J1404" s="12"/>
      <c r="K1404" s="12">
        <v>13.94293</v>
      </c>
      <c r="L1404" s="12"/>
      <c r="M1404" s="12"/>
      <c r="N1404" s="12"/>
      <c r="O1404" s="11" t="s">
        <v>1</v>
      </c>
      <c r="P1404" s="11" t="s">
        <v>1</v>
      </c>
      <c r="Q1404" s="11" t="s">
        <v>1</v>
      </c>
      <c r="R1404" s="11" t="s">
        <v>1</v>
      </c>
      <c r="S1404" s="11" t="s">
        <v>1</v>
      </c>
      <c r="T1404" s="11" t="s">
        <v>1</v>
      </c>
      <c r="U1404" s="11" t="s">
        <v>304</v>
      </c>
      <c r="V1404" s="21" t="s">
        <v>1</v>
      </c>
    </row>
    <row r="1405" spans="1:22" x14ac:dyDescent="0.2">
      <c r="A1405" s="27" t="s">
        <v>58</v>
      </c>
      <c r="B1405" s="13" t="s">
        <v>1093</v>
      </c>
      <c r="C1405" s="14"/>
      <c r="D1405" s="14"/>
      <c r="E1405" s="14">
        <v>6.6045400000000001</v>
      </c>
      <c r="F1405" s="14">
        <v>5.1869399999999999</v>
      </c>
      <c r="G1405" s="14">
        <v>6.3754499999999998</v>
      </c>
      <c r="H1405" s="14"/>
      <c r="I1405" s="14"/>
      <c r="J1405" s="14"/>
      <c r="K1405" s="14">
        <v>8.6547400000000003</v>
      </c>
      <c r="L1405" s="14"/>
      <c r="M1405" s="14"/>
      <c r="N1405" s="14"/>
      <c r="O1405" s="13" t="s">
        <v>1</v>
      </c>
      <c r="P1405" s="13" t="s">
        <v>1</v>
      </c>
      <c r="Q1405" s="13" t="s">
        <v>1</v>
      </c>
      <c r="R1405" s="13" t="s">
        <v>1</v>
      </c>
      <c r="S1405" s="13" t="s">
        <v>1</v>
      </c>
      <c r="T1405" s="13" t="s">
        <v>1</v>
      </c>
      <c r="U1405" s="13" t="s">
        <v>304</v>
      </c>
      <c r="V1405" s="22" t="s">
        <v>1</v>
      </c>
    </row>
    <row r="1406" spans="1:22" x14ac:dyDescent="0.2">
      <c r="A1406" s="25" t="s">
        <v>58</v>
      </c>
      <c r="B1406" s="11" t="s">
        <v>1094</v>
      </c>
      <c r="C1406" s="12"/>
      <c r="D1406" s="12"/>
      <c r="E1406" s="12">
        <v>39.648629999999997</v>
      </c>
      <c r="F1406" s="12">
        <v>31.70806</v>
      </c>
      <c r="G1406" s="12">
        <v>38.72099</v>
      </c>
      <c r="H1406" s="12"/>
      <c r="I1406" s="12"/>
      <c r="J1406" s="12"/>
      <c r="K1406" s="12">
        <v>36.254280000000001</v>
      </c>
      <c r="L1406" s="12"/>
      <c r="M1406" s="12"/>
      <c r="N1406" s="12"/>
      <c r="O1406" s="11" t="s">
        <v>1</v>
      </c>
      <c r="P1406" s="11" t="s">
        <v>1</v>
      </c>
      <c r="Q1406" s="11" t="s">
        <v>1</v>
      </c>
      <c r="R1406" s="11" t="s">
        <v>1</v>
      </c>
      <c r="S1406" s="11" t="s">
        <v>1</v>
      </c>
      <c r="T1406" s="11" t="s">
        <v>1</v>
      </c>
      <c r="U1406" s="11" t="s">
        <v>304</v>
      </c>
      <c r="V1406" s="21" t="s">
        <v>1</v>
      </c>
    </row>
    <row r="1407" spans="1:22" x14ac:dyDescent="0.2">
      <c r="A1407" s="27" t="s">
        <v>58</v>
      </c>
      <c r="B1407" s="13" t="s">
        <v>1095</v>
      </c>
      <c r="C1407" s="14"/>
      <c r="D1407" s="14"/>
      <c r="E1407" s="14">
        <v>35.729979999999998</v>
      </c>
      <c r="F1407" s="14">
        <v>30.41376</v>
      </c>
      <c r="G1407" s="14">
        <v>32.199339999999999</v>
      </c>
      <c r="H1407" s="14"/>
      <c r="I1407" s="14"/>
      <c r="J1407" s="14"/>
      <c r="K1407" s="14">
        <v>31.1479</v>
      </c>
      <c r="L1407" s="14"/>
      <c r="M1407" s="14"/>
      <c r="N1407" s="14"/>
      <c r="O1407" s="13" t="s">
        <v>1</v>
      </c>
      <c r="P1407" s="13" t="s">
        <v>1</v>
      </c>
      <c r="Q1407" s="13" t="s">
        <v>1</v>
      </c>
      <c r="R1407" s="13" t="s">
        <v>1</v>
      </c>
      <c r="S1407" s="13" t="s">
        <v>1</v>
      </c>
      <c r="T1407" s="13" t="s">
        <v>1</v>
      </c>
      <c r="U1407" s="13" t="s">
        <v>304</v>
      </c>
      <c r="V1407" s="22" t="s">
        <v>1</v>
      </c>
    </row>
    <row r="1408" spans="1:22" x14ac:dyDescent="0.2">
      <c r="A1408" s="25" t="s">
        <v>58</v>
      </c>
      <c r="B1408" s="11" t="s">
        <v>1088</v>
      </c>
      <c r="C1408" s="12"/>
      <c r="D1408" s="12"/>
      <c r="E1408" s="12">
        <v>15.230040000000001</v>
      </c>
      <c r="F1408" s="12">
        <v>12.64822</v>
      </c>
      <c r="G1408" s="12">
        <v>14.47888</v>
      </c>
      <c r="H1408" s="12"/>
      <c r="I1408" s="12"/>
      <c r="J1408" s="12"/>
      <c r="K1408" s="12">
        <v>14.17449</v>
      </c>
      <c r="L1408" s="12"/>
      <c r="M1408" s="12"/>
      <c r="N1408" s="12"/>
      <c r="O1408" s="11" t="s">
        <v>1</v>
      </c>
      <c r="P1408" s="11" t="s">
        <v>1</v>
      </c>
      <c r="Q1408" s="11" t="s">
        <v>1</v>
      </c>
      <c r="R1408" s="11" t="s">
        <v>1</v>
      </c>
      <c r="S1408" s="11" t="s">
        <v>1</v>
      </c>
      <c r="T1408" s="11" t="s">
        <v>1</v>
      </c>
      <c r="U1408" s="11" t="s">
        <v>304</v>
      </c>
      <c r="V1408" s="21" t="s">
        <v>1</v>
      </c>
    </row>
    <row r="1409" spans="1:22" x14ac:dyDescent="0.2">
      <c r="A1409" s="27" t="s">
        <v>58</v>
      </c>
      <c r="B1409" s="13" t="s">
        <v>1089</v>
      </c>
      <c r="C1409" s="14"/>
      <c r="D1409" s="14"/>
      <c r="E1409" s="14">
        <v>6.6880100000000002</v>
      </c>
      <c r="F1409" s="14">
        <v>4.92136</v>
      </c>
      <c r="G1409" s="14">
        <v>6.1370100000000001</v>
      </c>
      <c r="H1409" s="14"/>
      <c r="I1409" s="14"/>
      <c r="J1409" s="14"/>
      <c r="K1409" s="14">
        <v>8.7014499999999995</v>
      </c>
      <c r="L1409" s="14"/>
      <c r="M1409" s="14"/>
      <c r="N1409" s="14"/>
      <c r="O1409" s="13" t="s">
        <v>1</v>
      </c>
      <c r="P1409" s="13" t="s">
        <v>1</v>
      </c>
      <c r="Q1409" s="13" t="s">
        <v>1</v>
      </c>
      <c r="R1409" s="13" t="s">
        <v>1</v>
      </c>
      <c r="S1409" s="13" t="s">
        <v>1</v>
      </c>
      <c r="T1409" s="13" t="s">
        <v>1</v>
      </c>
      <c r="U1409" s="13" t="s">
        <v>304</v>
      </c>
      <c r="V1409" s="22" t="s">
        <v>1</v>
      </c>
    </row>
    <row r="1410" spans="1:22" x14ac:dyDescent="0.2">
      <c r="A1410" s="25" t="s">
        <v>58</v>
      </c>
      <c r="B1410" s="11" t="s">
        <v>1090</v>
      </c>
      <c r="C1410" s="12"/>
      <c r="D1410" s="12"/>
      <c r="E1410" s="12">
        <v>38.506549999999997</v>
      </c>
      <c r="F1410" s="12">
        <v>30.242349999999998</v>
      </c>
      <c r="G1410" s="12">
        <v>38.254150000000003</v>
      </c>
      <c r="H1410" s="12"/>
      <c r="I1410" s="12"/>
      <c r="J1410" s="12"/>
      <c r="K1410" s="12">
        <v>36.436520000000002</v>
      </c>
      <c r="L1410" s="12"/>
      <c r="M1410" s="12"/>
      <c r="N1410" s="12"/>
      <c r="O1410" s="11" t="s">
        <v>1</v>
      </c>
      <c r="P1410" s="11" t="s">
        <v>1</v>
      </c>
      <c r="Q1410" s="11" t="s">
        <v>1</v>
      </c>
      <c r="R1410" s="11" t="s">
        <v>1</v>
      </c>
      <c r="S1410" s="11" t="s">
        <v>1</v>
      </c>
      <c r="T1410" s="11" t="s">
        <v>1</v>
      </c>
      <c r="U1410" s="11" t="s">
        <v>304</v>
      </c>
      <c r="V1410" s="21" t="s">
        <v>1</v>
      </c>
    </row>
    <row r="1411" spans="1:22" x14ac:dyDescent="0.2">
      <c r="A1411" s="27" t="s">
        <v>58</v>
      </c>
      <c r="B1411" s="13" t="s">
        <v>1091</v>
      </c>
      <c r="C1411" s="14"/>
      <c r="D1411" s="14"/>
      <c r="E1411" s="14">
        <v>36.129739999999998</v>
      </c>
      <c r="F1411" s="14">
        <v>31.241330000000001</v>
      </c>
      <c r="G1411" s="14">
        <v>32.991660000000003</v>
      </c>
      <c r="H1411" s="14"/>
      <c r="I1411" s="14"/>
      <c r="J1411" s="14"/>
      <c r="K1411" s="14">
        <v>31.278490000000001</v>
      </c>
      <c r="L1411" s="14"/>
      <c r="M1411" s="14"/>
      <c r="N1411" s="14"/>
      <c r="O1411" s="13" t="s">
        <v>1</v>
      </c>
      <c r="P1411" s="13" t="s">
        <v>1</v>
      </c>
      <c r="Q1411" s="13" t="s">
        <v>1</v>
      </c>
      <c r="R1411" s="13" t="s">
        <v>1</v>
      </c>
      <c r="S1411" s="13" t="s">
        <v>1</v>
      </c>
      <c r="T1411" s="13" t="s">
        <v>1</v>
      </c>
      <c r="U1411" s="13" t="s">
        <v>304</v>
      </c>
      <c r="V1411" s="22" t="s">
        <v>1</v>
      </c>
    </row>
    <row r="1412" spans="1:22" x14ac:dyDescent="0.2">
      <c r="A1412" s="25" t="s">
        <v>58</v>
      </c>
      <c r="B1412" s="11" t="s">
        <v>1096</v>
      </c>
      <c r="C1412" s="12"/>
      <c r="D1412" s="12"/>
      <c r="E1412" s="12">
        <v>20.899699999999999</v>
      </c>
      <c r="F1412" s="12">
        <v>18.593109999999999</v>
      </c>
      <c r="G1412" s="12">
        <v>18.51277</v>
      </c>
      <c r="H1412" s="12"/>
      <c r="I1412" s="12"/>
      <c r="J1412" s="12"/>
      <c r="K1412" s="12">
        <v>17.103999999999999</v>
      </c>
      <c r="L1412" s="12"/>
      <c r="M1412" s="12"/>
      <c r="N1412" s="12"/>
      <c r="O1412" s="11" t="s">
        <v>1</v>
      </c>
      <c r="P1412" s="11" t="s">
        <v>1</v>
      </c>
      <c r="Q1412" s="11" t="s">
        <v>1</v>
      </c>
      <c r="R1412" s="11" t="s">
        <v>1</v>
      </c>
      <c r="S1412" s="11" t="s">
        <v>1</v>
      </c>
      <c r="T1412" s="11" t="s">
        <v>1</v>
      </c>
      <c r="U1412" s="11" t="s">
        <v>304</v>
      </c>
      <c r="V1412" s="21" t="s">
        <v>1</v>
      </c>
    </row>
    <row r="1413" spans="1:22" x14ac:dyDescent="0.2">
      <c r="A1413" s="27" t="s">
        <v>58</v>
      </c>
      <c r="B1413" s="13" t="s">
        <v>293</v>
      </c>
      <c r="C1413" s="14"/>
      <c r="D1413" s="14"/>
      <c r="E1413" s="14"/>
      <c r="F1413" s="14"/>
      <c r="G1413" s="14"/>
      <c r="H1413" s="14"/>
      <c r="I1413" s="14"/>
      <c r="J1413" s="14"/>
      <c r="K1413" s="14"/>
      <c r="L1413" s="14"/>
      <c r="M1413" s="14"/>
      <c r="N1413" s="14"/>
      <c r="O1413" s="13" t="s">
        <v>1</v>
      </c>
      <c r="P1413" s="13" t="s">
        <v>1</v>
      </c>
      <c r="Q1413" s="13" t="s">
        <v>1</v>
      </c>
      <c r="R1413" s="13" t="s">
        <v>1</v>
      </c>
      <c r="S1413" s="13" t="s">
        <v>1</v>
      </c>
      <c r="T1413" s="13" t="s">
        <v>1</v>
      </c>
      <c r="U1413" s="13" t="s">
        <v>304</v>
      </c>
      <c r="V1413" s="22" t="s">
        <v>1</v>
      </c>
    </row>
    <row r="1414" spans="1:22" x14ac:dyDescent="0.2">
      <c r="A1414" s="25" t="s">
        <v>58</v>
      </c>
      <c r="B1414" s="11" t="s">
        <v>308</v>
      </c>
      <c r="C1414" s="12"/>
      <c r="D1414" s="12">
        <v>6.3289999999999997</v>
      </c>
      <c r="E1414" s="12">
        <v>9.2210000000000001</v>
      </c>
      <c r="F1414" s="12">
        <v>25.306000000000001</v>
      </c>
      <c r="G1414" s="12">
        <v>8.5540000000000003</v>
      </c>
      <c r="H1414" s="12">
        <v>15.593</v>
      </c>
      <c r="I1414" s="12">
        <v>6.8460000000000001</v>
      </c>
      <c r="J1414" s="12">
        <v>19.904</v>
      </c>
      <c r="K1414" s="12">
        <v>2.3450000000000002</v>
      </c>
      <c r="L1414" s="12">
        <v>2.1970000000000001</v>
      </c>
      <c r="M1414" s="12">
        <v>3.1120000000000001</v>
      </c>
      <c r="N1414" s="12"/>
      <c r="O1414" s="11" t="s">
        <v>1</v>
      </c>
      <c r="P1414" s="11" t="s">
        <v>1</v>
      </c>
      <c r="Q1414" s="11" t="s">
        <v>1</v>
      </c>
      <c r="R1414" s="11" t="s">
        <v>1</v>
      </c>
      <c r="S1414" s="11" t="s">
        <v>1</v>
      </c>
      <c r="T1414" s="11" t="s">
        <v>1</v>
      </c>
      <c r="U1414" s="11" t="s">
        <v>304</v>
      </c>
      <c r="V1414" s="21" t="s">
        <v>1</v>
      </c>
    </row>
    <row r="1415" spans="1:22" x14ac:dyDescent="0.2">
      <c r="A1415" s="27" t="s">
        <v>58</v>
      </c>
      <c r="B1415" s="13" t="s">
        <v>1102</v>
      </c>
      <c r="C1415" s="14"/>
      <c r="D1415" s="14"/>
      <c r="E1415" s="14">
        <v>81.324299999999994</v>
      </c>
      <c r="F1415" s="14">
        <v>66.405029999999996</v>
      </c>
      <c r="G1415" s="14">
        <v>77.382819999999995</v>
      </c>
      <c r="H1415" s="14"/>
      <c r="I1415" s="14"/>
      <c r="J1415" s="14"/>
      <c r="K1415" s="14">
        <v>76.416460000000001</v>
      </c>
      <c r="L1415" s="14"/>
      <c r="M1415" s="14"/>
      <c r="N1415" s="14"/>
      <c r="O1415" s="13" t="s">
        <v>1</v>
      </c>
      <c r="P1415" s="13" t="s">
        <v>1</v>
      </c>
      <c r="Q1415" s="13" t="s">
        <v>1</v>
      </c>
      <c r="R1415" s="13" t="s">
        <v>1</v>
      </c>
      <c r="S1415" s="13" t="s">
        <v>1</v>
      </c>
      <c r="T1415" s="13" t="s">
        <v>1</v>
      </c>
      <c r="U1415" s="13" t="s">
        <v>304</v>
      </c>
      <c r="V1415" s="22" t="s">
        <v>1</v>
      </c>
    </row>
    <row r="1416" spans="1:22" x14ac:dyDescent="0.2">
      <c r="A1416" s="25" t="s">
        <v>58</v>
      </c>
      <c r="B1416" s="11" t="s">
        <v>1097</v>
      </c>
      <c r="C1416" s="12">
        <v>20</v>
      </c>
      <c r="D1416" s="12">
        <v>20</v>
      </c>
      <c r="E1416" s="12">
        <v>20</v>
      </c>
      <c r="F1416" s="12">
        <v>20</v>
      </c>
      <c r="G1416" s="12">
        <v>20</v>
      </c>
      <c r="H1416" s="12"/>
      <c r="I1416" s="12"/>
      <c r="J1416" s="12"/>
      <c r="K1416" s="12">
        <v>20</v>
      </c>
      <c r="L1416" s="12"/>
      <c r="M1416" s="12"/>
      <c r="N1416" s="12"/>
      <c r="O1416" s="11" t="s">
        <v>1</v>
      </c>
      <c r="P1416" s="11" t="s">
        <v>1</v>
      </c>
      <c r="Q1416" s="11" t="s">
        <v>1</v>
      </c>
      <c r="R1416" s="11" t="s">
        <v>1</v>
      </c>
      <c r="S1416" s="11" t="s">
        <v>1</v>
      </c>
      <c r="T1416" s="11" t="s">
        <v>1</v>
      </c>
      <c r="U1416" s="11" t="s">
        <v>304</v>
      </c>
      <c r="V1416" s="21" t="s">
        <v>1</v>
      </c>
    </row>
    <row r="1417" spans="1:22" x14ac:dyDescent="0.2">
      <c r="A1417" s="27" t="s">
        <v>58</v>
      </c>
      <c r="B1417" s="13" t="s">
        <v>1098</v>
      </c>
      <c r="C1417" s="14">
        <v>30</v>
      </c>
      <c r="D1417" s="14">
        <v>30</v>
      </c>
      <c r="E1417" s="14">
        <v>30</v>
      </c>
      <c r="F1417" s="14">
        <v>31</v>
      </c>
      <c r="G1417" s="14">
        <v>33</v>
      </c>
      <c r="H1417" s="14"/>
      <c r="I1417" s="14"/>
      <c r="J1417" s="14"/>
      <c r="K1417" s="14">
        <v>32</v>
      </c>
      <c r="L1417" s="14"/>
      <c r="M1417" s="14"/>
      <c r="N1417" s="14"/>
      <c r="O1417" s="13" t="s">
        <v>1</v>
      </c>
      <c r="P1417" s="13" t="s">
        <v>1</v>
      </c>
      <c r="Q1417" s="13" t="s">
        <v>1</v>
      </c>
      <c r="R1417" s="13" t="s">
        <v>1</v>
      </c>
      <c r="S1417" s="13" t="s">
        <v>1</v>
      </c>
      <c r="T1417" s="13" t="s">
        <v>1</v>
      </c>
      <c r="U1417" s="13" t="s">
        <v>304</v>
      </c>
      <c r="V1417" s="22" t="s">
        <v>1</v>
      </c>
    </row>
    <row r="1418" spans="1:22" x14ac:dyDescent="0.2">
      <c r="A1418" s="25" t="s">
        <v>58</v>
      </c>
      <c r="B1418" s="11" t="s">
        <v>1099</v>
      </c>
      <c r="C1418" s="12">
        <v>18</v>
      </c>
      <c r="D1418" s="12">
        <v>18</v>
      </c>
      <c r="E1418" s="12">
        <v>18</v>
      </c>
      <c r="F1418" s="12">
        <v>19</v>
      </c>
      <c r="G1418" s="12"/>
      <c r="H1418" s="12"/>
      <c r="I1418" s="12"/>
      <c r="J1418" s="12"/>
      <c r="K1418" s="12">
        <v>20</v>
      </c>
      <c r="L1418" s="12"/>
      <c r="M1418" s="12"/>
      <c r="N1418" s="12"/>
      <c r="O1418" s="11" t="s">
        <v>1</v>
      </c>
      <c r="P1418" s="11" t="s">
        <v>1</v>
      </c>
      <c r="Q1418" s="11" t="s">
        <v>1</v>
      </c>
      <c r="R1418" s="11" t="s">
        <v>1</v>
      </c>
      <c r="S1418" s="11" t="s">
        <v>1</v>
      </c>
      <c r="T1418" s="11" t="s">
        <v>1</v>
      </c>
      <c r="U1418" s="11" t="s">
        <v>304</v>
      </c>
      <c r="V1418" s="21" t="s">
        <v>1</v>
      </c>
    </row>
    <row r="1419" spans="1:22" x14ac:dyDescent="0.2">
      <c r="A1419" s="27" t="s">
        <v>58</v>
      </c>
      <c r="B1419" s="13" t="s">
        <v>1100</v>
      </c>
      <c r="C1419" s="14">
        <v>22</v>
      </c>
      <c r="D1419" s="14">
        <v>22</v>
      </c>
      <c r="E1419" s="14">
        <v>22</v>
      </c>
      <c r="F1419" s="14">
        <v>22</v>
      </c>
      <c r="G1419" s="14">
        <v>22</v>
      </c>
      <c r="H1419" s="14"/>
      <c r="I1419" s="14"/>
      <c r="J1419" s="14"/>
      <c r="K1419" s="14">
        <v>21</v>
      </c>
      <c r="L1419" s="14"/>
      <c r="M1419" s="14"/>
      <c r="N1419" s="14"/>
      <c r="O1419" s="13" t="s">
        <v>1</v>
      </c>
      <c r="P1419" s="13" t="s">
        <v>1</v>
      </c>
      <c r="Q1419" s="13" t="s">
        <v>1</v>
      </c>
      <c r="R1419" s="13" t="s">
        <v>1</v>
      </c>
      <c r="S1419" s="13" t="s">
        <v>1</v>
      </c>
      <c r="T1419" s="13" t="s">
        <v>1</v>
      </c>
      <c r="U1419" s="13" t="s">
        <v>304</v>
      </c>
      <c r="V1419" s="22" t="s">
        <v>1</v>
      </c>
    </row>
    <row r="1420" spans="1:22" x14ac:dyDescent="0.2">
      <c r="A1420" s="25" t="s">
        <v>58</v>
      </c>
      <c r="B1420" s="11" t="s">
        <v>1101</v>
      </c>
      <c r="C1420" s="12">
        <v>23</v>
      </c>
      <c r="D1420" s="12">
        <v>24</v>
      </c>
      <c r="E1420" s="12">
        <v>24</v>
      </c>
      <c r="F1420" s="12">
        <v>23</v>
      </c>
      <c r="G1420" s="12">
        <v>24</v>
      </c>
      <c r="H1420" s="12"/>
      <c r="I1420" s="12"/>
      <c r="J1420" s="12"/>
      <c r="K1420" s="12">
        <v>23</v>
      </c>
      <c r="L1420" s="12"/>
      <c r="M1420" s="12"/>
      <c r="N1420" s="12"/>
      <c r="O1420" s="11" t="s">
        <v>1</v>
      </c>
      <c r="P1420" s="11" t="s">
        <v>1</v>
      </c>
      <c r="Q1420" s="11" t="s">
        <v>1</v>
      </c>
      <c r="R1420" s="11" t="s">
        <v>1</v>
      </c>
      <c r="S1420" s="11" t="s">
        <v>1</v>
      </c>
      <c r="T1420" s="11" t="s">
        <v>1</v>
      </c>
      <c r="U1420" s="11" t="s">
        <v>304</v>
      </c>
      <c r="V1420" s="21" t="s">
        <v>1</v>
      </c>
    </row>
    <row r="1421" spans="1:22" x14ac:dyDescent="0.2">
      <c r="A1421" s="27" t="s">
        <v>58</v>
      </c>
      <c r="B1421" s="13" t="s">
        <v>1103</v>
      </c>
      <c r="C1421" s="14"/>
      <c r="D1421" s="14"/>
      <c r="E1421" s="14"/>
      <c r="F1421" s="14"/>
      <c r="G1421" s="14">
        <v>19</v>
      </c>
      <c r="H1421" s="14"/>
      <c r="I1421" s="14"/>
      <c r="J1421" s="14"/>
      <c r="K1421" s="14"/>
      <c r="L1421" s="14"/>
      <c r="M1421" s="14"/>
      <c r="N1421" s="14"/>
      <c r="O1421" s="13" t="s">
        <v>1</v>
      </c>
      <c r="P1421" s="13" t="s">
        <v>1</v>
      </c>
      <c r="Q1421" s="13" t="s">
        <v>1</v>
      </c>
      <c r="R1421" s="13" t="s">
        <v>1</v>
      </c>
      <c r="S1421" s="13" t="s">
        <v>1</v>
      </c>
      <c r="T1421" s="13" t="s">
        <v>1</v>
      </c>
      <c r="U1421" s="13" t="s">
        <v>304</v>
      </c>
      <c r="V1421" s="22" t="s">
        <v>1</v>
      </c>
    </row>
    <row r="1422" spans="1:22" x14ac:dyDescent="0.2">
      <c r="A1422" s="25" t="s">
        <v>58</v>
      </c>
      <c r="B1422" s="11" t="s">
        <v>1104</v>
      </c>
      <c r="C1422" s="12"/>
      <c r="D1422" s="12"/>
      <c r="E1422" s="12"/>
      <c r="F1422" s="12"/>
      <c r="G1422" s="12">
        <v>24</v>
      </c>
      <c r="H1422" s="12"/>
      <c r="I1422" s="12"/>
      <c r="J1422" s="12"/>
      <c r="K1422" s="12"/>
      <c r="L1422" s="12"/>
      <c r="M1422" s="12"/>
      <c r="N1422" s="12"/>
      <c r="O1422" s="11" t="s">
        <v>1</v>
      </c>
      <c r="P1422" s="11" t="s">
        <v>1</v>
      </c>
      <c r="Q1422" s="11" t="s">
        <v>1</v>
      </c>
      <c r="R1422" s="11" t="s">
        <v>1</v>
      </c>
      <c r="S1422" s="11" t="s">
        <v>1</v>
      </c>
      <c r="T1422" s="11" t="s">
        <v>1</v>
      </c>
      <c r="U1422" s="11" t="s">
        <v>304</v>
      </c>
      <c r="V1422" s="21" t="s">
        <v>1</v>
      </c>
    </row>
    <row r="1423" spans="1:22" x14ac:dyDescent="0.2">
      <c r="A1423" s="27" t="s">
        <v>58</v>
      </c>
      <c r="B1423" s="13" t="s">
        <v>1105</v>
      </c>
      <c r="C1423" s="14"/>
      <c r="D1423" s="14"/>
      <c r="E1423" s="14"/>
      <c r="F1423" s="14"/>
      <c r="G1423" s="14">
        <v>24</v>
      </c>
      <c r="H1423" s="14"/>
      <c r="I1423" s="14"/>
      <c r="J1423" s="14"/>
      <c r="K1423" s="14"/>
      <c r="L1423" s="14"/>
      <c r="M1423" s="14"/>
      <c r="N1423" s="14"/>
      <c r="O1423" s="13" t="s">
        <v>1</v>
      </c>
      <c r="P1423" s="13" t="s">
        <v>1</v>
      </c>
      <c r="Q1423" s="13" t="s">
        <v>1</v>
      </c>
      <c r="R1423" s="13" t="s">
        <v>1</v>
      </c>
      <c r="S1423" s="13" t="s">
        <v>1</v>
      </c>
      <c r="T1423" s="13" t="s">
        <v>1</v>
      </c>
      <c r="U1423" s="13" t="s">
        <v>304</v>
      </c>
      <c r="V1423" s="22" t="s">
        <v>1</v>
      </c>
    </row>
    <row r="1424" spans="1:22" x14ac:dyDescent="0.2">
      <c r="A1424" s="25" t="s">
        <v>58</v>
      </c>
      <c r="B1424" s="11" t="s">
        <v>1106</v>
      </c>
      <c r="C1424" s="12"/>
      <c r="D1424" s="12"/>
      <c r="E1424" s="12"/>
      <c r="F1424" s="12"/>
      <c r="G1424" s="12">
        <v>18</v>
      </c>
      <c r="H1424" s="12"/>
      <c r="I1424" s="12"/>
      <c r="J1424" s="12"/>
      <c r="K1424" s="12"/>
      <c r="L1424" s="12"/>
      <c r="M1424" s="12"/>
      <c r="N1424" s="12"/>
      <c r="O1424" s="11" t="s">
        <v>1</v>
      </c>
      <c r="P1424" s="11" t="s">
        <v>1</v>
      </c>
      <c r="Q1424" s="11" t="s">
        <v>1</v>
      </c>
      <c r="R1424" s="11" t="s">
        <v>1</v>
      </c>
      <c r="S1424" s="11" t="s">
        <v>1</v>
      </c>
      <c r="T1424" s="11" t="s">
        <v>1</v>
      </c>
      <c r="U1424" s="11" t="s">
        <v>304</v>
      </c>
      <c r="V1424" s="21" t="s">
        <v>1</v>
      </c>
    </row>
    <row r="1425" spans="1:22" x14ac:dyDescent="0.2">
      <c r="A1425" s="27" t="s">
        <v>58</v>
      </c>
      <c r="B1425" s="13" t="s">
        <v>1107</v>
      </c>
      <c r="C1425" s="14"/>
      <c r="D1425" s="14"/>
      <c r="E1425" s="14"/>
      <c r="F1425" s="14"/>
      <c r="G1425" s="14">
        <v>18</v>
      </c>
      <c r="H1425" s="14"/>
      <c r="I1425" s="14"/>
      <c r="J1425" s="14"/>
      <c r="K1425" s="14"/>
      <c r="L1425" s="14"/>
      <c r="M1425" s="14"/>
      <c r="N1425" s="14"/>
      <c r="O1425" s="13" t="s">
        <v>1</v>
      </c>
      <c r="P1425" s="13" t="s">
        <v>1</v>
      </c>
      <c r="Q1425" s="13" t="s">
        <v>1</v>
      </c>
      <c r="R1425" s="13" t="s">
        <v>1</v>
      </c>
      <c r="S1425" s="13" t="s">
        <v>1</v>
      </c>
      <c r="T1425" s="13" t="s">
        <v>1</v>
      </c>
      <c r="U1425" s="13" t="s">
        <v>304</v>
      </c>
      <c r="V1425" s="22" t="s">
        <v>1</v>
      </c>
    </row>
    <row r="1426" spans="1:22" x14ac:dyDescent="0.2">
      <c r="A1426" s="25" t="s">
        <v>58</v>
      </c>
      <c r="B1426" s="11" t="s">
        <v>1108</v>
      </c>
      <c r="C1426" s="12">
        <v>8.1067411959999998</v>
      </c>
      <c r="D1426" s="12">
        <v>8.3327440070000005</v>
      </c>
      <c r="E1426" s="12">
        <v>8.8783239609999995</v>
      </c>
      <c r="F1426" s="12">
        <v>9.3781462690000001</v>
      </c>
      <c r="G1426" s="12">
        <v>9.4545651339999992</v>
      </c>
      <c r="H1426" s="12">
        <v>8.9725202100000008</v>
      </c>
      <c r="I1426" s="12">
        <v>9.7697099999999999</v>
      </c>
      <c r="J1426" s="12">
        <v>9.7494547800000007</v>
      </c>
      <c r="K1426" s="12">
        <v>9.5684142199999993</v>
      </c>
      <c r="L1426" s="12">
        <v>9.9534700699999998</v>
      </c>
      <c r="M1426" s="12">
        <v>10.03533097</v>
      </c>
      <c r="N1426" s="12"/>
      <c r="O1426" s="11" t="s">
        <v>1</v>
      </c>
      <c r="P1426" s="11" t="s">
        <v>1</v>
      </c>
      <c r="Q1426" s="11" t="s">
        <v>1</v>
      </c>
      <c r="R1426" s="11" t="s">
        <v>1</v>
      </c>
      <c r="S1426" s="11" t="s">
        <v>1</v>
      </c>
      <c r="T1426" s="11" t="s">
        <v>1</v>
      </c>
      <c r="U1426" s="11" t="s">
        <v>304</v>
      </c>
      <c r="V1426" s="21" t="s">
        <v>1</v>
      </c>
    </row>
    <row r="1427" spans="1:22" x14ac:dyDescent="0.2">
      <c r="A1427" s="27" t="s">
        <v>59</v>
      </c>
      <c r="B1427" s="13" t="s">
        <v>1109</v>
      </c>
      <c r="C1427" s="14">
        <v>74.137469999999993</v>
      </c>
      <c r="D1427" s="14"/>
      <c r="E1427" s="14"/>
      <c r="F1427" s="14"/>
      <c r="G1427" s="14"/>
      <c r="H1427" s="14"/>
      <c r="I1427" s="14"/>
      <c r="J1427" s="14"/>
      <c r="K1427" s="14"/>
      <c r="L1427" s="14"/>
      <c r="M1427" s="14"/>
      <c r="N1427" s="14"/>
      <c r="O1427" s="13" t="s">
        <v>1</v>
      </c>
      <c r="P1427" s="13" t="s">
        <v>1</v>
      </c>
      <c r="Q1427" s="13" t="s">
        <v>1</v>
      </c>
      <c r="R1427" s="13" t="s">
        <v>1</v>
      </c>
      <c r="S1427" s="13" t="s">
        <v>1</v>
      </c>
      <c r="T1427" s="13" t="s">
        <v>1</v>
      </c>
      <c r="U1427" s="13" t="s">
        <v>305</v>
      </c>
      <c r="V1427" s="22" t="s">
        <v>1</v>
      </c>
    </row>
    <row r="1428" spans="1:22" x14ac:dyDescent="0.2">
      <c r="A1428" s="25" t="s">
        <v>59</v>
      </c>
      <c r="B1428" s="11" t="s">
        <v>1110</v>
      </c>
      <c r="C1428" s="12">
        <v>67.666989999999998</v>
      </c>
      <c r="D1428" s="12"/>
      <c r="E1428" s="12"/>
      <c r="F1428" s="12"/>
      <c r="G1428" s="12"/>
      <c r="H1428" s="12"/>
      <c r="I1428" s="12"/>
      <c r="J1428" s="12"/>
      <c r="K1428" s="12"/>
      <c r="L1428" s="12"/>
      <c r="M1428" s="12"/>
      <c r="N1428" s="12"/>
      <c r="O1428" s="11" t="s">
        <v>1</v>
      </c>
      <c r="P1428" s="11" t="s">
        <v>1</v>
      </c>
      <c r="Q1428" s="11" t="s">
        <v>1</v>
      </c>
      <c r="R1428" s="11" t="s">
        <v>1</v>
      </c>
      <c r="S1428" s="11" t="s">
        <v>1</v>
      </c>
      <c r="T1428" s="11" t="s">
        <v>1</v>
      </c>
      <c r="U1428" s="11" t="s">
        <v>305</v>
      </c>
      <c r="V1428" s="21" t="s">
        <v>1</v>
      </c>
    </row>
    <row r="1429" spans="1:22" x14ac:dyDescent="0.2">
      <c r="A1429" s="27" t="s">
        <v>59</v>
      </c>
      <c r="B1429" s="13" t="s">
        <v>1092</v>
      </c>
      <c r="C1429" s="14">
        <v>19.765239999999999</v>
      </c>
      <c r="D1429" s="14">
        <v>22.921900000000001</v>
      </c>
      <c r="E1429" s="14"/>
      <c r="F1429" s="14"/>
      <c r="G1429" s="14"/>
      <c r="H1429" s="14"/>
      <c r="I1429" s="14"/>
      <c r="J1429" s="14"/>
      <c r="K1429" s="14"/>
      <c r="L1429" s="14"/>
      <c r="M1429" s="14"/>
      <c r="N1429" s="14"/>
      <c r="O1429" s="13" t="s">
        <v>1</v>
      </c>
      <c r="P1429" s="13" t="s">
        <v>1</v>
      </c>
      <c r="Q1429" s="13" t="s">
        <v>1</v>
      </c>
      <c r="R1429" s="13" t="s">
        <v>1</v>
      </c>
      <c r="S1429" s="13" t="s">
        <v>1</v>
      </c>
      <c r="T1429" s="13" t="s">
        <v>1</v>
      </c>
      <c r="U1429" s="13" t="s">
        <v>305</v>
      </c>
      <c r="V1429" s="22" t="s">
        <v>1</v>
      </c>
    </row>
    <row r="1430" spans="1:22" x14ac:dyDescent="0.2">
      <c r="A1430" s="25" t="s">
        <v>59</v>
      </c>
      <c r="B1430" s="11" t="s">
        <v>1093</v>
      </c>
      <c r="C1430" s="12">
        <v>1.59721</v>
      </c>
      <c r="D1430" s="12"/>
      <c r="E1430" s="12"/>
      <c r="F1430" s="12"/>
      <c r="G1430" s="12"/>
      <c r="H1430" s="12"/>
      <c r="I1430" s="12"/>
      <c r="J1430" s="12"/>
      <c r="K1430" s="12"/>
      <c r="L1430" s="12"/>
      <c r="M1430" s="12"/>
      <c r="N1430" s="12"/>
      <c r="O1430" s="11" t="s">
        <v>1</v>
      </c>
      <c r="P1430" s="11" t="s">
        <v>1</v>
      </c>
      <c r="Q1430" s="11" t="s">
        <v>1</v>
      </c>
      <c r="R1430" s="11" t="s">
        <v>1</v>
      </c>
      <c r="S1430" s="11" t="s">
        <v>1</v>
      </c>
      <c r="T1430" s="11" t="s">
        <v>1</v>
      </c>
      <c r="U1430" s="11" t="s">
        <v>305</v>
      </c>
      <c r="V1430" s="21" t="s">
        <v>1</v>
      </c>
    </row>
    <row r="1431" spans="1:22" x14ac:dyDescent="0.2">
      <c r="A1431" s="27" t="s">
        <v>59</v>
      </c>
      <c r="B1431" s="13" t="s">
        <v>1094</v>
      </c>
      <c r="C1431" s="14">
        <v>51.536290000000001</v>
      </c>
      <c r="D1431" s="14">
        <v>56.006630000000001</v>
      </c>
      <c r="E1431" s="14"/>
      <c r="F1431" s="14"/>
      <c r="G1431" s="14"/>
      <c r="H1431" s="14"/>
      <c r="I1431" s="14"/>
      <c r="J1431" s="14"/>
      <c r="K1431" s="14"/>
      <c r="L1431" s="14"/>
      <c r="M1431" s="14"/>
      <c r="N1431" s="14"/>
      <c r="O1431" s="13" t="s">
        <v>1</v>
      </c>
      <c r="P1431" s="13" t="s">
        <v>1</v>
      </c>
      <c r="Q1431" s="13" t="s">
        <v>1</v>
      </c>
      <c r="R1431" s="13" t="s">
        <v>1</v>
      </c>
      <c r="S1431" s="13" t="s">
        <v>1</v>
      </c>
      <c r="T1431" s="13" t="s">
        <v>1</v>
      </c>
      <c r="U1431" s="13" t="s">
        <v>305</v>
      </c>
      <c r="V1431" s="22" t="s">
        <v>1</v>
      </c>
    </row>
    <row r="1432" spans="1:22" x14ac:dyDescent="0.2">
      <c r="A1432" s="25" t="s">
        <v>59</v>
      </c>
      <c r="B1432" s="11" t="s">
        <v>1095</v>
      </c>
      <c r="C1432" s="12">
        <v>25.294350000000001</v>
      </c>
      <c r="D1432" s="12">
        <v>29.069130000000001</v>
      </c>
      <c r="E1432" s="12"/>
      <c r="F1432" s="12"/>
      <c r="G1432" s="12"/>
      <c r="H1432" s="12"/>
      <c r="I1432" s="12"/>
      <c r="J1432" s="12"/>
      <c r="K1432" s="12"/>
      <c r="L1432" s="12"/>
      <c r="M1432" s="12"/>
      <c r="N1432" s="12"/>
      <c r="O1432" s="11" t="s">
        <v>1</v>
      </c>
      <c r="P1432" s="11" t="s">
        <v>1</v>
      </c>
      <c r="Q1432" s="11" t="s">
        <v>1</v>
      </c>
      <c r="R1432" s="11" t="s">
        <v>1</v>
      </c>
      <c r="S1432" s="11" t="s">
        <v>1</v>
      </c>
      <c r="T1432" s="11" t="s">
        <v>1</v>
      </c>
      <c r="U1432" s="11" t="s">
        <v>305</v>
      </c>
      <c r="V1432" s="21" t="s">
        <v>1</v>
      </c>
    </row>
    <row r="1433" spans="1:22" x14ac:dyDescent="0.2">
      <c r="A1433" s="27" t="s">
        <v>59</v>
      </c>
      <c r="B1433" s="13" t="s">
        <v>1088</v>
      </c>
      <c r="C1433" s="14">
        <v>19.861160000000002</v>
      </c>
      <c r="D1433" s="14">
        <v>23.414470000000001</v>
      </c>
      <c r="E1433" s="14"/>
      <c r="F1433" s="14"/>
      <c r="G1433" s="14"/>
      <c r="H1433" s="14"/>
      <c r="I1433" s="14"/>
      <c r="J1433" s="14"/>
      <c r="K1433" s="14"/>
      <c r="L1433" s="14"/>
      <c r="M1433" s="14"/>
      <c r="N1433" s="14"/>
      <c r="O1433" s="13" t="s">
        <v>1</v>
      </c>
      <c r="P1433" s="13" t="s">
        <v>1</v>
      </c>
      <c r="Q1433" s="13" t="s">
        <v>1</v>
      </c>
      <c r="R1433" s="13" t="s">
        <v>1</v>
      </c>
      <c r="S1433" s="13" t="s">
        <v>1</v>
      </c>
      <c r="T1433" s="13" t="s">
        <v>1</v>
      </c>
      <c r="U1433" s="13" t="s">
        <v>305</v>
      </c>
      <c r="V1433" s="22" t="s">
        <v>1</v>
      </c>
    </row>
    <row r="1434" spans="1:22" x14ac:dyDescent="0.2">
      <c r="A1434" s="25" t="s">
        <v>59</v>
      </c>
      <c r="B1434" s="11" t="s">
        <v>1089</v>
      </c>
      <c r="C1434" s="12">
        <v>1.4744699999999999</v>
      </c>
      <c r="D1434" s="12">
        <v>1.68703</v>
      </c>
      <c r="E1434" s="12"/>
      <c r="F1434" s="12"/>
      <c r="G1434" s="12"/>
      <c r="H1434" s="12"/>
      <c r="I1434" s="12"/>
      <c r="J1434" s="12"/>
      <c r="K1434" s="12"/>
      <c r="L1434" s="12"/>
      <c r="M1434" s="12"/>
      <c r="N1434" s="12"/>
      <c r="O1434" s="11" t="s">
        <v>1</v>
      </c>
      <c r="P1434" s="11" t="s">
        <v>1</v>
      </c>
      <c r="Q1434" s="11" t="s">
        <v>1</v>
      </c>
      <c r="R1434" s="11" t="s">
        <v>1</v>
      </c>
      <c r="S1434" s="11" t="s">
        <v>1</v>
      </c>
      <c r="T1434" s="11" t="s">
        <v>1</v>
      </c>
      <c r="U1434" s="11" t="s">
        <v>305</v>
      </c>
      <c r="V1434" s="21" t="s">
        <v>1</v>
      </c>
    </row>
    <row r="1435" spans="1:22" x14ac:dyDescent="0.2">
      <c r="A1435" s="27" t="s">
        <v>59</v>
      </c>
      <c r="B1435" s="13" t="s">
        <v>1090</v>
      </c>
      <c r="C1435" s="14">
        <v>50.636020000000002</v>
      </c>
      <c r="D1435" s="14">
        <v>54.975090000000002</v>
      </c>
      <c r="E1435" s="14"/>
      <c r="F1435" s="14"/>
      <c r="G1435" s="14"/>
      <c r="H1435" s="14"/>
      <c r="I1435" s="14"/>
      <c r="J1435" s="14"/>
      <c r="K1435" s="14"/>
      <c r="L1435" s="14"/>
      <c r="M1435" s="14"/>
      <c r="N1435" s="14"/>
      <c r="O1435" s="13" t="s">
        <v>1</v>
      </c>
      <c r="P1435" s="13" t="s">
        <v>1</v>
      </c>
      <c r="Q1435" s="13" t="s">
        <v>1</v>
      </c>
      <c r="R1435" s="13" t="s">
        <v>1</v>
      </c>
      <c r="S1435" s="13" t="s">
        <v>1</v>
      </c>
      <c r="T1435" s="13" t="s">
        <v>1</v>
      </c>
      <c r="U1435" s="13" t="s">
        <v>305</v>
      </c>
      <c r="V1435" s="22" t="s">
        <v>1</v>
      </c>
    </row>
    <row r="1436" spans="1:22" x14ac:dyDescent="0.2">
      <c r="A1436" s="25" t="s">
        <v>59</v>
      </c>
      <c r="B1436" s="11" t="s">
        <v>1091</v>
      </c>
      <c r="C1436" s="12">
        <v>25.414010000000001</v>
      </c>
      <c r="D1436" s="12">
        <v>29.693660000000001</v>
      </c>
      <c r="E1436" s="12"/>
      <c r="F1436" s="12"/>
      <c r="G1436" s="12"/>
      <c r="H1436" s="12"/>
      <c r="I1436" s="12"/>
      <c r="J1436" s="12"/>
      <c r="K1436" s="12"/>
      <c r="L1436" s="12"/>
      <c r="M1436" s="12"/>
      <c r="N1436" s="12"/>
      <c r="O1436" s="11" t="s">
        <v>1</v>
      </c>
      <c r="P1436" s="11" t="s">
        <v>1</v>
      </c>
      <c r="Q1436" s="11" t="s">
        <v>1</v>
      </c>
      <c r="R1436" s="11" t="s">
        <v>1</v>
      </c>
      <c r="S1436" s="11" t="s">
        <v>1</v>
      </c>
      <c r="T1436" s="11" t="s">
        <v>1</v>
      </c>
      <c r="U1436" s="11" t="s">
        <v>305</v>
      </c>
      <c r="V1436" s="21" t="s">
        <v>1</v>
      </c>
    </row>
    <row r="1437" spans="1:22" x14ac:dyDescent="0.2">
      <c r="A1437" s="27" t="s">
        <v>59</v>
      </c>
      <c r="B1437" s="13" t="s">
        <v>1096</v>
      </c>
      <c r="C1437" s="14">
        <v>5.5528500000000003</v>
      </c>
      <c r="D1437" s="14">
        <v>6.2791899999999998</v>
      </c>
      <c r="E1437" s="14"/>
      <c r="F1437" s="14"/>
      <c r="G1437" s="14"/>
      <c r="H1437" s="14"/>
      <c r="I1437" s="14"/>
      <c r="J1437" s="14"/>
      <c r="K1437" s="14"/>
      <c r="L1437" s="14"/>
      <c r="M1437" s="14"/>
      <c r="N1437" s="14"/>
      <c r="O1437" s="13" t="s">
        <v>1</v>
      </c>
      <c r="P1437" s="13" t="s">
        <v>1</v>
      </c>
      <c r="Q1437" s="13" t="s">
        <v>1</v>
      </c>
      <c r="R1437" s="13" t="s">
        <v>1</v>
      </c>
      <c r="S1437" s="13" t="s">
        <v>1</v>
      </c>
      <c r="T1437" s="13" t="s">
        <v>1</v>
      </c>
      <c r="U1437" s="13" t="s">
        <v>305</v>
      </c>
      <c r="V1437" s="22" t="s">
        <v>1</v>
      </c>
    </row>
    <row r="1438" spans="1:22" x14ac:dyDescent="0.2">
      <c r="A1438" s="25" t="s">
        <v>59</v>
      </c>
      <c r="B1438" s="11" t="s">
        <v>293</v>
      </c>
      <c r="C1438" s="12"/>
      <c r="D1438" s="12"/>
      <c r="E1438" s="12"/>
      <c r="F1438" s="12"/>
      <c r="G1438" s="12"/>
      <c r="H1438" s="12"/>
      <c r="I1438" s="12"/>
      <c r="J1438" s="12"/>
      <c r="K1438" s="12"/>
      <c r="L1438" s="12"/>
      <c r="M1438" s="12"/>
      <c r="N1438" s="12"/>
      <c r="O1438" s="11" t="s">
        <v>1</v>
      </c>
      <c r="P1438" s="11" t="s">
        <v>1</v>
      </c>
      <c r="Q1438" s="11" t="s">
        <v>1</v>
      </c>
      <c r="R1438" s="11" t="s">
        <v>1</v>
      </c>
      <c r="S1438" s="11" t="s">
        <v>1</v>
      </c>
      <c r="T1438" s="11" t="s">
        <v>1</v>
      </c>
      <c r="U1438" s="11" t="s">
        <v>305</v>
      </c>
      <c r="V1438" s="21" t="s">
        <v>1</v>
      </c>
    </row>
    <row r="1439" spans="1:22" x14ac:dyDescent="0.2">
      <c r="A1439" s="27" t="s">
        <v>59</v>
      </c>
      <c r="B1439" s="13" t="s">
        <v>308</v>
      </c>
      <c r="C1439" s="14"/>
      <c r="D1439" s="14">
        <v>16.236000000000001</v>
      </c>
      <c r="E1439" s="14">
        <v>33.759</v>
      </c>
      <c r="F1439" s="14">
        <v>19.651</v>
      </c>
      <c r="G1439" s="14">
        <v>33.457999999999998</v>
      </c>
      <c r="H1439" s="14">
        <v>22.248999999999999</v>
      </c>
      <c r="I1439" s="14">
        <v>42.067</v>
      </c>
      <c r="J1439" s="14">
        <v>73.221000000000004</v>
      </c>
      <c r="K1439" s="14">
        <v>33.073</v>
      </c>
      <c r="L1439" s="14">
        <v>32.201999999999998</v>
      </c>
      <c r="M1439" s="14">
        <v>22.331</v>
      </c>
      <c r="N1439" s="14"/>
      <c r="O1439" s="13" t="s">
        <v>1</v>
      </c>
      <c r="P1439" s="13" t="s">
        <v>1</v>
      </c>
      <c r="Q1439" s="13" t="s">
        <v>1</v>
      </c>
      <c r="R1439" s="13" t="s">
        <v>1</v>
      </c>
      <c r="S1439" s="13" t="s">
        <v>1</v>
      </c>
      <c r="T1439" s="13" t="s">
        <v>1</v>
      </c>
      <c r="U1439" s="13" t="s">
        <v>305</v>
      </c>
      <c r="V1439" s="22" t="s">
        <v>1</v>
      </c>
    </row>
    <row r="1440" spans="1:22" x14ac:dyDescent="0.2">
      <c r="A1440" s="25" t="s">
        <v>59</v>
      </c>
      <c r="B1440" s="11" t="s">
        <v>1102</v>
      </c>
      <c r="C1440" s="12">
        <v>77.52449</v>
      </c>
      <c r="D1440" s="12">
        <v>86.355779999999996</v>
      </c>
      <c r="E1440" s="12"/>
      <c r="F1440" s="12"/>
      <c r="G1440" s="12"/>
      <c r="H1440" s="12"/>
      <c r="I1440" s="12"/>
      <c r="J1440" s="12"/>
      <c r="K1440" s="12"/>
      <c r="L1440" s="12"/>
      <c r="M1440" s="12"/>
      <c r="N1440" s="12"/>
      <c r="O1440" s="11" t="s">
        <v>1</v>
      </c>
      <c r="P1440" s="11" t="s">
        <v>1</v>
      </c>
      <c r="Q1440" s="11" t="s">
        <v>1</v>
      </c>
      <c r="R1440" s="11" t="s">
        <v>1</v>
      </c>
      <c r="S1440" s="11" t="s">
        <v>1</v>
      </c>
      <c r="T1440" s="11" t="s">
        <v>1</v>
      </c>
      <c r="U1440" s="11" t="s">
        <v>305</v>
      </c>
      <c r="V1440" s="21" t="s">
        <v>1</v>
      </c>
    </row>
    <row r="1441" spans="1:22" x14ac:dyDescent="0.2">
      <c r="A1441" s="27" t="s">
        <v>59</v>
      </c>
      <c r="B1441" s="13" t="s">
        <v>1097</v>
      </c>
      <c r="C1441" s="14">
        <v>19</v>
      </c>
      <c r="D1441" s="14">
        <v>19</v>
      </c>
      <c r="E1441" s="14"/>
      <c r="F1441" s="14"/>
      <c r="G1441" s="14"/>
      <c r="H1441" s="14"/>
      <c r="I1441" s="14">
        <v>19</v>
      </c>
      <c r="J1441" s="14">
        <v>18</v>
      </c>
      <c r="K1441" s="14">
        <v>17</v>
      </c>
      <c r="L1441" s="14">
        <v>18</v>
      </c>
      <c r="M1441" s="14"/>
      <c r="N1441" s="14"/>
      <c r="O1441" s="13" t="s">
        <v>1</v>
      </c>
      <c r="P1441" s="13" t="s">
        <v>1</v>
      </c>
      <c r="Q1441" s="13" t="s">
        <v>1</v>
      </c>
      <c r="R1441" s="13" t="s">
        <v>1</v>
      </c>
      <c r="S1441" s="13" t="s">
        <v>1</v>
      </c>
      <c r="T1441" s="13" t="s">
        <v>1</v>
      </c>
      <c r="U1441" s="13" t="s">
        <v>305</v>
      </c>
      <c r="V1441" s="22" t="s">
        <v>1</v>
      </c>
    </row>
    <row r="1442" spans="1:22" x14ac:dyDescent="0.2">
      <c r="A1442" s="25" t="s">
        <v>59</v>
      </c>
      <c r="B1442" s="11" t="s">
        <v>1098</v>
      </c>
      <c r="C1442" s="12">
        <v>41</v>
      </c>
      <c r="D1442" s="12">
        <v>37</v>
      </c>
      <c r="E1442" s="12"/>
      <c r="F1442" s="12"/>
      <c r="G1442" s="12"/>
      <c r="H1442" s="12"/>
      <c r="I1442" s="12"/>
      <c r="J1442" s="12">
        <v>18</v>
      </c>
      <c r="K1442" s="12">
        <v>18</v>
      </c>
      <c r="L1442" s="12">
        <v>12</v>
      </c>
      <c r="M1442" s="12"/>
      <c r="N1442" s="12"/>
      <c r="O1442" s="11" t="s">
        <v>1</v>
      </c>
      <c r="P1442" s="11" t="s">
        <v>1</v>
      </c>
      <c r="Q1442" s="11" t="s">
        <v>1</v>
      </c>
      <c r="R1442" s="11" t="s">
        <v>1</v>
      </c>
      <c r="S1442" s="11" t="s">
        <v>1</v>
      </c>
      <c r="T1442" s="11" t="s">
        <v>1</v>
      </c>
      <c r="U1442" s="11" t="s">
        <v>305</v>
      </c>
      <c r="V1442" s="21" t="s">
        <v>1</v>
      </c>
    </row>
    <row r="1443" spans="1:22" x14ac:dyDescent="0.2">
      <c r="A1443" s="27" t="s">
        <v>59</v>
      </c>
      <c r="B1443" s="13" t="s">
        <v>1099</v>
      </c>
      <c r="C1443" s="14">
        <v>8</v>
      </c>
      <c r="D1443" s="14">
        <v>8</v>
      </c>
      <c r="E1443" s="14"/>
      <c r="F1443" s="14"/>
      <c r="G1443" s="14"/>
      <c r="H1443" s="14"/>
      <c r="I1443" s="14">
        <v>8</v>
      </c>
      <c r="J1443" s="14">
        <v>8</v>
      </c>
      <c r="K1443" s="14">
        <v>8</v>
      </c>
      <c r="L1443" s="14">
        <v>8</v>
      </c>
      <c r="M1443" s="14"/>
      <c r="N1443" s="14"/>
      <c r="O1443" s="13" t="s">
        <v>1</v>
      </c>
      <c r="P1443" s="13" t="s">
        <v>1</v>
      </c>
      <c r="Q1443" s="13" t="s">
        <v>1</v>
      </c>
      <c r="R1443" s="13" t="s">
        <v>1</v>
      </c>
      <c r="S1443" s="13" t="s">
        <v>1</v>
      </c>
      <c r="T1443" s="13" t="s">
        <v>1</v>
      </c>
      <c r="U1443" s="13" t="s">
        <v>305</v>
      </c>
      <c r="V1443" s="22" t="s">
        <v>1</v>
      </c>
    </row>
    <row r="1444" spans="1:22" x14ac:dyDescent="0.2">
      <c r="A1444" s="25" t="s">
        <v>59</v>
      </c>
      <c r="B1444" s="11" t="s">
        <v>1100</v>
      </c>
      <c r="C1444" s="12">
        <v>20</v>
      </c>
      <c r="D1444" s="12">
        <v>20</v>
      </c>
      <c r="E1444" s="12"/>
      <c r="F1444" s="12"/>
      <c r="G1444" s="12"/>
      <c r="H1444" s="12"/>
      <c r="I1444" s="12">
        <v>19</v>
      </c>
      <c r="J1444" s="12">
        <v>18</v>
      </c>
      <c r="K1444" s="12">
        <v>18</v>
      </c>
      <c r="L1444" s="12">
        <v>22</v>
      </c>
      <c r="M1444" s="12"/>
      <c r="N1444" s="12"/>
      <c r="O1444" s="11" t="s">
        <v>1</v>
      </c>
      <c r="P1444" s="11" t="s">
        <v>1</v>
      </c>
      <c r="Q1444" s="11" t="s">
        <v>1</v>
      </c>
      <c r="R1444" s="11" t="s">
        <v>1</v>
      </c>
      <c r="S1444" s="11" t="s">
        <v>1</v>
      </c>
      <c r="T1444" s="11" t="s">
        <v>1</v>
      </c>
      <c r="U1444" s="11" t="s">
        <v>305</v>
      </c>
      <c r="V1444" s="21" t="s">
        <v>1</v>
      </c>
    </row>
    <row r="1445" spans="1:22" x14ac:dyDescent="0.2">
      <c r="A1445" s="27" t="s">
        <v>59</v>
      </c>
      <c r="B1445" s="13" t="s">
        <v>1101</v>
      </c>
      <c r="C1445" s="14">
        <v>25</v>
      </c>
      <c r="D1445" s="14">
        <v>21</v>
      </c>
      <c r="E1445" s="14">
        <v>22</v>
      </c>
      <c r="F1445" s="14">
        <v>22</v>
      </c>
      <c r="G1445" s="14">
        <v>22</v>
      </c>
      <c r="H1445" s="14"/>
      <c r="I1445" s="14">
        <v>22</v>
      </c>
      <c r="J1445" s="14">
        <v>20</v>
      </c>
      <c r="K1445" s="14">
        <v>20</v>
      </c>
      <c r="L1445" s="14">
        <v>46</v>
      </c>
      <c r="M1445" s="14"/>
      <c r="N1445" s="14"/>
      <c r="O1445" s="13" t="s">
        <v>1</v>
      </c>
      <c r="P1445" s="13" t="s">
        <v>1</v>
      </c>
      <c r="Q1445" s="13" t="s">
        <v>1</v>
      </c>
      <c r="R1445" s="13" t="s">
        <v>1</v>
      </c>
      <c r="S1445" s="13" t="s">
        <v>1</v>
      </c>
      <c r="T1445" s="13" t="s">
        <v>1</v>
      </c>
      <c r="U1445" s="13" t="s">
        <v>305</v>
      </c>
      <c r="V1445" s="22" t="s">
        <v>1</v>
      </c>
    </row>
    <row r="1446" spans="1:22" x14ac:dyDescent="0.2">
      <c r="A1446" s="25" t="s">
        <v>59</v>
      </c>
      <c r="B1446" s="11" t="s">
        <v>1103</v>
      </c>
      <c r="C1446" s="12"/>
      <c r="D1446" s="12">
        <v>39</v>
      </c>
      <c r="E1446" s="12"/>
      <c r="F1446" s="12"/>
      <c r="G1446" s="12"/>
      <c r="H1446" s="12"/>
      <c r="I1446" s="12"/>
      <c r="J1446" s="12"/>
      <c r="K1446" s="12">
        <v>24</v>
      </c>
      <c r="L1446" s="12">
        <v>24</v>
      </c>
      <c r="M1446" s="12"/>
      <c r="N1446" s="12"/>
      <c r="O1446" s="11" t="s">
        <v>1</v>
      </c>
      <c r="P1446" s="11" t="s">
        <v>1</v>
      </c>
      <c r="Q1446" s="11" t="s">
        <v>1</v>
      </c>
      <c r="R1446" s="11" t="s">
        <v>1</v>
      </c>
      <c r="S1446" s="11" t="s">
        <v>1</v>
      </c>
      <c r="T1446" s="11" t="s">
        <v>1</v>
      </c>
      <c r="U1446" s="11" t="s">
        <v>305</v>
      </c>
      <c r="V1446" s="21" t="s">
        <v>1</v>
      </c>
    </row>
    <row r="1447" spans="1:22" x14ac:dyDescent="0.2">
      <c r="A1447" s="27" t="s">
        <v>59</v>
      </c>
      <c r="B1447" s="13" t="s">
        <v>1104</v>
      </c>
      <c r="C1447" s="14"/>
      <c r="D1447" s="14"/>
      <c r="E1447" s="14"/>
      <c r="F1447" s="14"/>
      <c r="G1447" s="14"/>
      <c r="H1447" s="14"/>
      <c r="I1447" s="14"/>
      <c r="J1447" s="14">
        <v>30</v>
      </c>
      <c r="K1447" s="14">
        <v>34</v>
      </c>
      <c r="L1447" s="14">
        <v>27</v>
      </c>
      <c r="M1447" s="14"/>
      <c r="N1447" s="14"/>
      <c r="O1447" s="13" t="s">
        <v>1</v>
      </c>
      <c r="P1447" s="13" t="s">
        <v>1</v>
      </c>
      <c r="Q1447" s="13" t="s">
        <v>1</v>
      </c>
      <c r="R1447" s="13" t="s">
        <v>1</v>
      </c>
      <c r="S1447" s="13" t="s">
        <v>1</v>
      </c>
      <c r="T1447" s="13" t="s">
        <v>1</v>
      </c>
      <c r="U1447" s="13" t="s">
        <v>305</v>
      </c>
      <c r="V1447" s="22" t="s">
        <v>1</v>
      </c>
    </row>
    <row r="1448" spans="1:22" x14ac:dyDescent="0.2">
      <c r="A1448" s="25" t="s">
        <v>59</v>
      </c>
      <c r="B1448" s="11" t="s">
        <v>1105</v>
      </c>
      <c r="C1448" s="12">
        <v>34</v>
      </c>
      <c r="D1448" s="12">
        <v>31</v>
      </c>
      <c r="E1448" s="12"/>
      <c r="F1448" s="12"/>
      <c r="G1448" s="12"/>
      <c r="H1448" s="12"/>
      <c r="I1448" s="12">
        <v>31</v>
      </c>
      <c r="J1448" s="12">
        <v>30</v>
      </c>
      <c r="K1448" s="12">
        <v>29</v>
      </c>
      <c r="L1448" s="12">
        <v>29</v>
      </c>
      <c r="M1448" s="12"/>
      <c r="N1448" s="12"/>
      <c r="O1448" s="11" t="s">
        <v>1</v>
      </c>
      <c r="P1448" s="11" t="s">
        <v>1</v>
      </c>
      <c r="Q1448" s="11" t="s">
        <v>1</v>
      </c>
      <c r="R1448" s="11" t="s">
        <v>1</v>
      </c>
      <c r="S1448" s="11" t="s">
        <v>1</v>
      </c>
      <c r="T1448" s="11" t="s">
        <v>1</v>
      </c>
      <c r="U1448" s="11" t="s">
        <v>305</v>
      </c>
      <c r="V1448" s="21" t="s">
        <v>1</v>
      </c>
    </row>
    <row r="1449" spans="1:22" x14ac:dyDescent="0.2">
      <c r="A1449" s="27" t="s">
        <v>59</v>
      </c>
      <c r="B1449" s="13" t="s">
        <v>1106</v>
      </c>
      <c r="C1449" s="14"/>
      <c r="D1449" s="14">
        <v>35</v>
      </c>
      <c r="E1449" s="14"/>
      <c r="F1449" s="14"/>
      <c r="G1449" s="14"/>
      <c r="H1449" s="14"/>
      <c r="I1449" s="14">
        <v>27</v>
      </c>
      <c r="J1449" s="14">
        <v>26</v>
      </c>
      <c r="K1449" s="14">
        <v>24</v>
      </c>
      <c r="L1449" s="14">
        <v>24</v>
      </c>
      <c r="M1449" s="14"/>
      <c r="N1449" s="14"/>
      <c r="O1449" s="13" t="s">
        <v>1</v>
      </c>
      <c r="P1449" s="13" t="s">
        <v>1</v>
      </c>
      <c r="Q1449" s="13" t="s">
        <v>1</v>
      </c>
      <c r="R1449" s="13" t="s">
        <v>1</v>
      </c>
      <c r="S1449" s="13" t="s">
        <v>1</v>
      </c>
      <c r="T1449" s="13" t="s">
        <v>1</v>
      </c>
      <c r="U1449" s="13" t="s">
        <v>305</v>
      </c>
      <c r="V1449" s="22" t="s">
        <v>1</v>
      </c>
    </row>
    <row r="1450" spans="1:22" x14ac:dyDescent="0.2">
      <c r="A1450" s="25" t="s">
        <v>59</v>
      </c>
      <c r="B1450" s="11" t="s">
        <v>1107</v>
      </c>
      <c r="C1450" s="12"/>
      <c r="D1450" s="12">
        <v>25</v>
      </c>
      <c r="E1450" s="12"/>
      <c r="F1450" s="12"/>
      <c r="G1450" s="12"/>
      <c r="H1450" s="12"/>
      <c r="I1450" s="12"/>
      <c r="J1450" s="12"/>
      <c r="K1450" s="12">
        <v>23</v>
      </c>
      <c r="L1450" s="12">
        <v>22</v>
      </c>
      <c r="M1450" s="12"/>
      <c r="N1450" s="12"/>
      <c r="O1450" s="11" t="s">
        <v>1</v>
      </c>
      <c r="P1450" s="11" t="s">
        <v>1</v>
      </c>
      <c r="Q1450" s="11" t="s">
        <v>1</v>
      </c>
      <c r="R1450" s="11" t="s">
        <v>1</v>
      </c>
      <c r="S1450" s="11" t="s">
        <v>1</v>
      </c>
      <c r="T1450" s="11" t="s">
        <v>1</v>
      </c>
      <c r="U1450" s="11" t="s">
        <v>305</v>
      </c>
      <c r="V1450" s="21" t="s">
        <v>1</v>
      </c>
    </row>
    <row r="1451" spans="1:22" x14ac:dyDescent="0.2">
      <c r="A1451" s="27" t="s">
        <v>59</v>
      </c>
      <c r="B1451" s="13" t="s">
        <v>1108</v>
      </c>
      <c r="C1451" s="14">
        <v>13.033513689999999</v>
      </c>
      <c r="D1451" s="14">
        <v>11.69893557</v>
      </c>
      <c r="E1451" s="14">
        <v>11.635275589999999</v>
      </c>
      <c r="F1451" s="14">
        <v>11.849000780000001</v>
      </c>
      <c r="G1451" s="14">
        <v>12.30592712</v>
      </c>
      <c r="H1451" s="14">
        <v>12.743822059999999</v>
      </c>
      <c r="I1451" s="14">
        <v>13.01551718</v>
      </c>
      <c r="J1451" s="14">
        <v>13.019610589999999</v>
      </c>
      <c r="K1451" s="14">
        <v>13.08710069</v>
      </c>
      <c r="L1451" s="14">
        <v>13.59379375</v>
      </c>
      <c r="M1451" s="14">
        <v>14.04753328</v>
      </c>
      <c r="N1451" s="14"/>
      <c r="O1451" s="13" t="s">
        <v>1</v>
      </c>
      <c r="P1451" s="13" t="s">
        <v>1</v>
      </c>
      <c r="Q1451" s="13" t="s">
        <v>1</v>
      </c>
      <c r="R1451" s="13" t="s">
        <v>1</v>
      </c>
      <c r="S1451" s="13" t="s">
        <v>1</v>
      </c>
      <c r="T1451" s="13" t="s">
        <v>1</v>
      </c>
      <c r="U1451" s="13" t="s">
        <v>305</v>
      </c>
      <c r="V1451" s="22" t="s">
        <v>1</v>
      </c>
    </row>
    <row r="1452" spans="1:22" x14ac:dyDescent="0.2">
      <c r="A1452" s="25" t="s">
        <v>60</v>
      </c>
      <c r="B1452" s="11" t="s">
        <v>1109</v>
      </c>
      <c r="C1452" s="12">
        <v>38.636769999999999</v>
      </c>
      <c r="D1452" s="12">
        <v>45.151690000000002</v>
      </c>
      <c r="E1452" s="12">
        <v>45.533180000000002</v>
      </c>
      <c r="F1452" s="12">
        <v>48.023609999999998</v>
      </c>
      <c r="G1452" s="12">
        <v>48.266970000000001</v>
      </c>
      <c r="H1452" s="12">
        <v>44.251939999999998</v>
      </c>
      <c r="I1452" s="12">
        <v>30.063559999999999</v>
      </c>
      <c r="J1452" s="12">
        <v>45.089649999999999</v>
      </c>
      <c r="K1452" s="12"/>
      <c r="L1452" s="12"/>
      <c r="M1452" s="12"/>
      <c r="N1452" s="12"/>
      <c r="O1452" s="11" t="s">
        <v>1</v>
      </c>
      <c r="P1452" s="11" t="s">
        <v>1</v>
      </c>
      <c r="Q1452" s="11" t="s">
        <v>1</v>
      </c>
      <c r="R1452" s="11" t="s">
        <v>1</v>
      </c>
      <c r="S1452" s="11" t="s">
        <v>1</v>
      </c>
      <c r="T1452" s="11" t="s">
        <v>1</v>
      </c>
      <c r="U1452" s="11" t="s">
        <v>307</v>
      </c>
      <c r="V1452" s="21" t="s">
        <v>1</v>
      </c>
    </row>
    <row r="1453" spans="1:22" x14ac:dyDescent="0.2">
      <c r="A1453" s="27" t="s">
        <v>60</v>
      </c>
      <c r="B1453" s="13" t="s">
        <v>1110</v>
      </c>
      <c r="C1453" s="14">
        <v>41.454560000000001</v>
      </c>
      <c r="D1453" s="14">
        <v>47.792070000000002</v>
      </c>
      <c r="E1453" s="14">
        <v>48.574849999999998</v>
      </c>
      <c r="F1453" s="14">
        <v>51.410939999999997</v>
      </c>
      <c r="G1453" s="14">
        <v>51.194540000000003</v>
      </c>
      <c r="H1453" s="14">
        <v>47.811920000000001</v>
      </c>
      <c r="I1453" s="14">
        <v>33.843359999999997</v>
      </c>
      <c r="J1453" s="14">
        <v>47.97316</v>
      </c>
      <c r="K1453" s="14"/>
      <c r="L1453" s="14"/>
      <c r="M1453" s="14"/>
      <c r="N1453" s="14"/>
      <c r="O1453" s="13" t="s">
        <v>1</v>
      </c>
      <c r="P1453" s="13" t="s">
        <v>1</v>
      </c>
      <c r="Q1453" s="13" t="s">
        <v>1</v>
      </c>
      <c r="R1453" s="13" t="s">
        <v>1</v>
      </c>
      <c r="S1453" s="13" t="s">
        <v>1</v>
      </c>
      <c r="T1453" s="13" t="s">
        <v>1</v>
      </c>
      <c r="U1453" s="13" t="s">
        <v>307</v>
      </c>
      <c r="V1453" s="22" t="s">
        <v>1</v>
      </c>
    </row>
    <row r="1454" spans="1:22" x14ac:dyDescent="0.2">
      <c r="A1454" s="25" t="s">
        <v>60</v>
      </c>
      <c r="B1454" s="11" t="s">
        <v>1092</v>
      </c>
      <c r="C1454" s="12">
        <v>24.194040000000001</v>
      </c>
      <c r="D1454" s="12">
        <v>23.73629</v>
      </c>
      <c r="E1454" s="12">
        <v>23.042680000000001</v>
      </c>
      <c r="F1454" s="12">
        <v>22.451589999999999</v>
      </c>
      <c r="G1454" s="12">
        <v>21.459160000000001</v>
      </c>
      <c r="H1454" s="12"/>
      <c r="I1454" s="12">
        <v>22.1829</v>
      </c>
      <c r="J1454" s="12"/>
      <c r="K1454" s="12">
        <v>24.36655</v>
      </c>
      <c r="L1454" s="12">
        <v>24.372820000000001</v>
      </c>
      <c r="M1454" s="12">
        <v>27.27505</v>
      </c>
      <c r="N1454" s="12"/>
      <c r="O1454" s="11" t="s">
        <v>1</v>
      </c>
      <c r="P1454" s="11" t="s">
        <v>1</v>
      </c>
      <c r="Q1454" s="11" t="s">
        <v>1</v>
      </c>
      <c r="R1454" s="11" t="s">
        <v>1</v>
      </c>
      <c r="S1454" s="11" t="s">
        <v>1</v>
      </c>
      <c r="T1454" s="11" t="s">
        <v>1</v>
      </c>
      <c r="U1454" s="11" t="s">
        <v>307</v>
      </c>
      <c r="V1454" s="21" t="s">
        <v>1</v>
      </c>
    </row>
    <row r="1455" spans="1:22" x14ac:dyDescent="0.2">
      <c r="A1455" s="27" t="s">
        <v>60</v>
      </c>
      <c r="B1455" s="13" t="s">
        <v>1093</v>
      </c>
      <c r="C1455" s="14">
        <v>17.9315</v>
      </c>
      <c r="D1455" s="14">
        <v>18.186530000000001</v>
      </c>
      <c r="E1455" s="14">
        <v>18.66938</v>
      </c>
      <c r="F1455" s="14">
        <v>19.95185</v>
      </c>
      <c r="G1455" s="14">
        <v>21.356380000000001</v>
      </c>
      <c r="H1455" s="14"/>
      <c r="I1455" s="14">
        <v>20.631250000000001</v>
      </c>
      <c r="J1455" s="14"/>
      <c r="K1455" s="14">
        <v>22.019369999999999</v>
      </c>
      <c r="L1455" s="14">
        <v>22.84751</v>
      </c>
      <c r="M1455" s="14">
        <v>23.531490000000002</v>
      </c>
      <c r="N1455" s="14"/>
      <c r="O1455" s="13" t="s">
        <v>1</v>
      </c>
      <c r="P1455" s="13" t="s">
        <v>1</v>
      </c>
      <c r="Q1455" s="13" t="s">
        <v>1</v>
      </c>
      <c r="R1455" s="13" t="s">
        <v>1</v>
      </c>
      <c r="S1455" s="13" t="s">
        <v>1</v>
      </c>
      <c r="T1455" s="13" t="s">
        <v>1</v>
      </c>
      <c r="U1455" s="13" t="s">
        <v>307</v>
      </c>
      <c r="V1455" s="22" t="s">
        <v>1</v>
      </c>
    </row>
    <row r="1456" spans="1:22" x14ac:dyDescent="0.2">
      <c r="A1456" s="25" t="s">
        <v>60</v>
      </c>
      <c r="B1456" s="11" t="s">
        <v>1094</v>
      </c>
      <c r="C1456" s="12">
        <v>18.012740000000001</v>
      </c>
      <c r="D1456" s="12">
        <v>17.879090000000001</v>
      </c>
      <c r="E1456" s="12">
        <v>18.180980000000002</v>
      </c>
      <c r="F1456" s="12">
        <v>19.176909999999999</v>
      </c>
      <c r="G1456" s="12">
        <v>18.624079999999999</v>
      </c>
      <c r="H1456" s="12"/>
      <c r="I1456" s="12">
        <v>22.377199999999998</v>
      </c>
      <c r="J1456" s="12"/>
      <c r="K1456" s="12">
        <v>22.22232</v>
      </c>
      <c r="L1456" s="12">
        <v>22.450679999999998</v>
      </c>
      <c r="M1456" s="12">
        <v>22.63475</v>
      </c>
      <c r="N1456" s="12"/>
      <c r="O1456" s="11" t="s">
        <v>1</v>
      </c>
      <c r="P1456" s="11" t="s">
        <v>1</v>
      </c>
      <c r="Q1456" s="11" t="s">
        <v>1</v>
      </c>
      <c r="R1456" s="11" t="s">
        <v>1</v>
      </c>
      <c r="S1456" s="11" t="s">
        <v>1</v>
      </c>
      <c r="T1456" s="11" t="s">
        <v>1</v>
      </c>
      <c r="U1456" s="11" t="s">
        <v>307</v>
      </c>
      <c r="V1456" s="21" t="s">
        <v>1</v>
      </c>
    </row>
    <row r="1457" spans="1:22" x14ac:dyDescent="0.2">
      <c r="A1457" s="27" t="s">
        <v>60</v>
      </c>
      <c r="B1457" s="13" t="s">
        <v>1095</v>
      </c>
      <c r="C1457" s="14">
        <v>38.214390000000002</v>
      </c>
      <c r="D1457" s="14">
        <v>38.035760000000003</v>
      </c>
      <c r="E1457" s="14">
        <v>37.385840000000002</v>
      </c>
      <c r="F1457" s="14">
        <v>36.710030000000003</v>
      </c>
      <c r="G1457" s="14">
        <v>35.419960000000003</v>
      </c>
      <c r="H1457" s="14"/>
      <c r="I1457" s="14">
        <v>35.323749999999997</v>
      </c>
      <c r="J1457" s="14"/>
      <c r="K1457" s="14">
        <v>34.596789999999999</v>
      </c>
      <c r="L1457" s="14">
        <v>34.65437</v>
      </c>
      <c r="M1457" s="14">
        <v>37.404670000000003</v>
      </c>
      <c r="N1457" s="14"/>
      <c r="O1457" s="13" t="s">
        <v>1</v>
      </c>
      <c r="P1457" s="13" t="s">
        <v>1</v>
      </c>
      <c r="Q1457" s="13" t="s">
        <v>1</v>
      </c>
      <c r="R1457" s="13" t="s">
        <v>1</v>
      </c>
      <c r="S1457" s="13" t="s">
        <v>1</v>
      </c>
      <c r="T1457" s="13" t="s">
        <v>1</v>
      </c>
      <c r="U1457" s="13" t="s">
        <v>307</v>
      </c>
      <c r="V1457" s="22" t="s">
        <v>1</v>
      </c>
    </row>
    <row r="1458" spans="1:22" x14ac:dyDescent="0.2">
      <c r="A1458" s="25" t="s">
        <v>60</v>
      </c>
      <c r="B1458" s="11" t="s">
        <v>1088</v>
      </c>
      <c r="C1458" s="12">
        <v>23.855899999999998</v>
      </c>
      <c r="D1458" s="12">
        <v>24.07413</v>
      </c>
      <c r="E1458" s="12">
        <v>23.14508</v>
      </c>
      <c r="F1458" s="12">
        <v>22.384080000000001</v>
      </c>
      <c r="G1458" s="12">
        <v>21.249079999999999</v>
      </c>
      <c r="H1458" s="12"/>
      <c r="I1458" s="12">
        <v>22.865680000000001</v>
      </c>
      <c r="J1458" s="12"/>
      <c r="K1458" s="12">
        <v>24.69943</v>
      </c>
      <c r="L1458" s="12">
        <v>24.71904</v>
      </c>
      <c r="M1458" s="12">
        <v>25.364409999999999</v>
      </c>
      <c r="N1458" s="12"/>
      <c r="O1458" s="11" t="s">
        <v>1</v>
      </c>
      <c r="P1458" s="11" t="s">
        <v>1</v>
      </c>
      <c r="Q1458" s="11" t="s">
        <v>1</v>
      </c>
      <c r="R1458" s="11" t="s">
        <v>1</v>
      </c>
      <c r="S1458" s="11" t="s">
        <v>1</v>
      </c>
      <c r="T1458" s="11" t="s">
        <v>1</v>
      </c>
      <c r="U1458" s="11" t="s">
        <v>307</v>
      </c>
      <c r="V1458" s="21" t="s">
        <v>1</v>
      </c>
    </row>
    <row r="1459" spans="1:22" x14ac:dyDescent="0.2">
      <c r="A1459" s="27" t="s">
        <v>60</v>
      </c>
      <c r="B1459" s="13" t="s">
        <v>1089</v>
      </c>
      <c r="C1459" s="14">
        <v>17.747409999999999</v>
      </c>
      <c r="D1459" s="14">
        <v>18.60342</v>
      </c>
      <c r="E1459" s="14">
        <v>19.482320000000001</v>
      </c>
      <c r="F1459" s="14">
        <v>20.66366</v>
      </c>
      <c r="G1459" s="14">
        <v>21.922409999999999</v>
      </c>
      <c r="H1459" s="14"/>
      <c r="I1459" s="14">
        <v>20.994789999999998</v>
      </c>
      <c r="J1459" s="14"/>
      <c r="K1459" s="14">
        <v>22.305900000000001</v>
      </c>
      <c r="L1459" s="14">
        <v>23.073419999999999</v>
      </c>
      <c r="M1459" s="14">
        <v>24.362680000000001</v>
      </c>
      <c r="N1459" s="14"/>
      <c r="O1459" s="13" t="s">
        <v>1</v>
      </c>
      <c r="P1459" s="13" t="s">
        <v>1</v>
      </c>
      <c r="Q1459" s="13" t="s">
        <v>1</v>
      </c>
      <c r="R1459" s="13" t="s">
        <v>1</v>
      </c>
      <c r="S1459" s="13" t="s">
        <v>1</v>
      </c>
      <c r="T1459" s="13" t="s">
        <v>1</v>
      </c>
      <c r="U1459" s="13" t="s">
        <v>307</v>
      </c>
      <c r="V1459" s="22" t="s">
        <v>1</v>
      </c>
    </row>
    <row r="1460" spans="1:22" x14ac:dyDescent="0.2">
      <c r="A1460" s="25" t="s">
        <v>60</v>
      </c>
      <c r="B1460" s="11" t="s">
        <v>1090</v>
      </c>
      <c r="C1460" s="12">
        <v>17.356719999999999</v>
      </c>
      <c r="D1460" s="12">
        <v>17.885619999999999</v>
      </c>
      <c r="E1460" s="12">
        <v>18.018219999999999</v>
      </c>
      <c r="F1460" s="12">
        <v>18.865100000000002</v>
      </c>
      <c r="G1460" s="12">
        <v>18.26737</v>
      </c>
      <c r="H1460" s="12"/>
      <c r="I1460" s="12">
        <v>22.696719999999999</v>
      </c>
      <c r="J1460" s="12"/>
      <c r="K1460" s="12">
        <v>22.519970000000001</v>
      </c>
      <c r="L1460" s="12">
        <v>22.734159999999999</v>
      </c>
      <c r="M1460" s="12">
        <v>23.332129999999999</v>
      </c>
      <c r="N1460" s="12"/>
      <c r="O1460" s="11" t="s">
        <v>1</v>
      </c>
      <c r="P1460" s="11" t="s">
        <v>1</v>
      </c>
      <c r="Q1460" s="11" t="s">
        <v>1</v>
      </c>
      <c r="R1460" s="11" t="s">
        <v>1</v>
      </c>
      <c r="S1460" s="11" t="s">
        <v>1</v>
      </c>
      <c r="T1460" s="11" t="s">
        <v>1</v>
      </c>
      <c r="U1460" s="11" t="s">
        <v>307</v>
      </c>
      <c r="V1460" s="21" t="s">
        <v>1</v>
      </c>
    </row>
    <row r="1461" spans="1:22" x14ac:dyDescent="0.2">
      <c r="A1461" s="27" t="s">
        <v>60</v>
      </c>
      <c r="B1461" s="13" t="s">
        <v>1091</v>
      </c>
      <c r="C1461" s="14">
        <v>37.323090000000001</v>
      </c>
      <c r="D1461" s="14">
        <v>38.132759999999998</v>
      </c>
      <c r="E1461" s="14">
        <v>37.297499999999999</v>
      </c>
      <c r="F1461" s="14">
        <v>36.364409999999999</v>
      </c>
      <c r="G1461" s="14">
        <v>34.873240000000003</v>
      </c>
      <c r="H1461" s="14"/>
      <c r="I1461" s="14">
        <v>35.741840000000003</v>
      </c>
      <c r="J1461" s="14"/>
      <c r="K1461" s="14">
        <v>34.762540000000001</v>
      </c>
      <c r="L1461" s="14">
        <v>35.327240000000003</v>
      </c>
      <c r="M1461" s="14">
        <v>35.996769999999998</v>
      </c>
      <c r="N1461" s="14"/>
      <c r="O1461" s="13" t="s">
        <v>1</v>
      </c>
      <c r="P1461" s="13" t="s">
        <v>1</v>
      </c>
      <c r="Q1461" s="13" t="s">
        <v>1</v>
      </c>
      <c r="R1461" s="13" t="s">
        <v>1</v>
      </c>
      <c r="S1461" s="13" t="s">
        <v>1</v>
      </c>
      <c r="T1461" s="13" t="s">
        <v>1</v>
      </c>
      <c r="U1461" s="13" t="s">
        <v>307</v>
      </c>
      <c r="V1461" s="22" t="s">
        <v>1</v>
      </c>
    </row>
    <row r="1462" spans="1:22" x14ac:dyDescent="0.2">
      <c r="A1462" s="25" t="s">
        <v>60</v>
      </c>
      <c r="B1462" s="11" t="s">
        <v>1096</v>
      </c>
      <c r="C1462" s="12">
        <v>13.467180000000001</v>
      </c>
      <c r="D1462" s="12">
        <v>14.058619999999999</v>
      </c>
      <c r="E1462" s="12">
        <v>14.152419999999999</v>
      </c>
      <c r="F1462" s="12">
        <v>13.98033</v>
      </c>
      <c r="G1462" s="12">
        <v>13.624169999999999</v>
      </c>
      <c r="H1462" s="12"/>
      <c r="I1462" s="12">
        <v>12.876150000000001</v>
      </c>
      <c r="J1462" s="12"/>
      <c r="K1462" s="12">
        <v>10.06312</v>
      </c>
      <c r="L1462" s="12">
        <v>10.6082</v>
      </c>
      <c r="M1462" s="12">
        <v>10.63236</v>
      </c>
      <c r="N1462" s="12"/>
      <c r="O1462" s="11" t="s">
        <v>1</v>
      </c>
      <c r="P1462" s="11" t="s">
        <v>1</v>
      </c>
      <c r="Q1462" s="11" t="s">
        <v>1</v>
      </c>
      <c r="R1462" s="11" t="s">
        <v>1</v>
      </c>
      <c r="S1462" s="11" t="s">
        <v>1</v>
      </c>
      <c r="T1462" s="11" t="s">
        <v>1</v>
      </c>
      <c r="U1462" s="11" t="s">
        <v>307</v>
      </c>
      <c r="V1462" s="21" t="s">
        <v>1</v>
      </c>
    </row>
    <row r="1463" spans="1:22" x14ac:dyDescent="0.2">
      <c r="A1463" s="27" t="s">
        <v>60</v>
      </c>
      <c r="B1463" s="13" t="s">
        <v>293</v>
      </c>
      <c r="C1463" s="14"/>
      <c r="D1463" s="14"/>
      <c r="E1463" s="14"/>
      <c r="F1463" s="14"/>
      <c r="G1463" s="14"/>
      <c r="H1463" s="14"/>
      <c r="I1463" s="14"/>
      <c r="J1463" s="14"/>
      <c r="K1463" s="14"/>
      <c r="L1463" s="14"/>
      <c r="M1463" s="14"/>
      <c r="N1463" s="14"/>
      <c r="O1463" s="13" t="s">
        <v>1</v>
      </c>
      <c r="P1463" s="13" t="s">
        <v>1</v>
      </c>
      <c r="Q1463" s="13" t="s">
        <v>1</v>
      </c>
      <c r="R1463" s="13" t="s">
        <v>1</v>
      </c>
      <c r="S1463" s="13" t="s">
        <v>1</v>
      </c>
      <c r="T1463" s="13" t="s">
        <v>1</v>
      </c>
      <c r="U1463" s="13" t="s">
        <v>307</v>
      </c>
      <c r="V1463" s="22" t="s">
        <v>1</v>
      </c>
    </row>
    <row r="1464" spans="1:22" x14ac:dyDescent="0.2">
      <c r="A1464" s="25" t="s">
        <v>60</v>
      </c>
      <c r="B1464" s="11" t="s">
        <v>308</v>
      </c>
      <c r="C1464" s="12"/>
      <c r="D1464" s="12">
        <v>0.41099999999999998</v>
      </c>
      <c r="E1464" s="12">
        <v>1.0820000000000001</v>
      </c>
      <c r="F1464" s="12">
        <v>1.242</v>
      </c>
      <c r="G1464" s="12">
        <v>1.5609999999999999</v>
      </c>
      <c r="H1464" s="12">
        <v>2.028</v>
      </c>
      <c r="I1464" s="12">
        <v>2.226</v>
      </c>
      <c r="J1464" s="12">
        <v>2.6160000000000001</v>
      </c>
      <c r="K1464" s="12">
        <v>2.3980000000000001</v>
      </c>
      <c r="L1464" s="12">
        <v>1.875</v>
      </c>
      <c r="M1464" s="12">
        <v>3.4449999999999998</v>
      </c>
      <c r="N1464" s="12"/>
      <c r="O1464" s="11" t="s">
        <v>1</v>
      </c>
      <c r="P1464" s="11" t="s">
        <v>1</v>
      </c>
      <c r="Q1464" s="11" t="s">
        <v>1</v>
      </c>
      <c r="R1464" s="11" t="s">
        <v>1</v>
      </c>
      <c r="S1464" s="11" t="s">
        <v>1</v>
      </c>
      <c r="T1464" s="11" t="s">
        <v>1</v>
      </c>
      <c r="U1464" s="11" t="s">
        <v>307</v>
      </c>
      <c r="V1464" s="21" t="s">
        <v>1</v>
      </c>
    </row>
    <row r="1465" spans="1:22" x14ac:dyDescent="0.2">
      <c r="A1465" s="27" t="s">
        <v>60</v>
      </c>
      <c r="B1465" s="13" t="s">
        <v>1102</v>
      </c>
      <c r="C1465" s="14">
        <v>72.427210000000002</v>
      </c>
      <c r="D1465" s="14">
        <v>74.621799999999993</v>
      </c>
      <c r="E1465" s="14">
        <v>74.79804</v>
      </c>
      <c r="F1465" s="14">
        <v>75.893180000000001</v>
      </c>
      <c r="G1465" s="14">
        <v>75.063029999999998</v>
      </c>
      <c r="H1465" s="14"/>
      <c r="I1465" s="14">
        <v>79.433350000000004</v>
      </c>
      <c r="J1465" s="14"/>
      <c r="K1465" s="14">
        <v>79.588409999999996</v>
      </c>
      <c r="L1465" s="14">
        <v>81.134820000000005</v>
      </c>
      <c r="M1465" s="14">
        <v>83.691580000000002</v>
      </c>
      <c r="N1465" s="14"/>
      <c r="O1465" s="13" t="s">
        <v>1</v>
      </c>
      <c r="P1465" s="13" t="s">
        <v>1</v>
      </c>
      <c r="Q1465" s="13" t="s">
        <v>1</v>
      </c>
      <c r="R1465" s="13" t="s">
        <v>1</v>
      </c>
      <c r="S1465" s="13" t="s">
        <v>1</v>
      </c>
      <c r="T1465" s="13" t="s">
        <v>1</v>
      </c>
      <c r="U1465" s="13" t="s">
        <v>307</v>
      </c>
      <c r="V1465" s="22" t="s">
        <v>1</v>
      </c>
    </row>
    <row r="1466" spans="1:22" x14ac:dyDescent="0.2">
      <c r="A1466" s="25" t="s">
        <v>60</v>
      </c>
      <c r="B1466" s="11" t="s">
        <v>1097</v>
      </c>
      <c r="C1466" s="12">
        <v>1</v>
      </c>
      <c r="D1466" s="12">
        <v>1</v>
      </c>
      <c r="E1466" s="12">
        <v>1</v>
      </c>
      <c r="F1466" s="12">
        <v>1</v>
      </c>
      <c r="G1466" s="12">
        <v>1</v>
      </c>
      <c r="H1466" s="12">
        <v>1</v>
      </c>
      <c r="I1466" s="12">
        <v>1</v>
      </c>
      <c r="J1466" s="12">
        <v>1</v>
      </c>
      <c r="K1466" s="12">
        <v>1</v>
      </c>
      <c r="L1466" s="12">
        <v>1</v>
      </c>
      <c r="M1466" s="12">
        <v>1</v>
      </c>
      <c r="N1466" s="12"/>
      <c r="O1466" s="11" t="s">
        <v>1</v>
      </c>
      <c r="P1466" s="11" t="s">
        <v>1</v>
      </c>
      <c r="Q1466" s="11" t="s">
        <v>1</v>
      </c>
      <c r="R1466" s="11" t="s">
        <v>1</v>
      </c>
      <c r="S1466" s="11" t="s">
        <v>1</v>
      </c>
      <c r="T1466" s="11" t="s">
        <v>1</v>
      </c>
      <c r="U1466" s="11" t="s">
        <v>307</v>
      </c>
      <c r="V1466" s="21" t="s">
        <v>1</v>
      </c>
    </row>
    <row r="1467" spans="1:22" x14ac:dyDescent="0.2">
      <c r="A1467" s="27" t="s">
        <v>60</v>
      </c>
      <c r="B1467" s="13" t="s">
        <v>1098</v>
      </c>
      <c r="C1467" s="14">
        <v>0</v>
      </c>
      <c r="D1467" s="14">
        <v>0</v>
      </c>
      <c r="E1467" s="14">
        <v>0</v>
      </c>
      <c r="F1467" s="14">
        <v>0</v>
      </c>
      <c r="G1467" s="14">
        <v>0</v>
      </c>
      <c r="H1467" s="14">
        <v>0</v>
      </c>
      <c r="I1467" s="14">
        <v>0</v>
      </c>
      <c r="J1467" s="14">
        <v>0</v>
      </c>
      <c r="K1467" s="14">
        <v>0</v>
      </c>
      <c r="L1467" s="14">
        <v>0</v>
      </c>
      <c r="M1467" s="14">
        <v>0</v>
      </c>
      <c r="N1467" s="14"/>
      <c r="O1467" s="13" t="s">
        <v>1</v>
      </c>
      <c r="P1467" s="13" t="s">
        <v>1</v>
      </c>
      <c r="Q1467" s="13" t="s">
        <v>1</v>
      </c>
      <c r="R1467" s="13" t="s">
        <v>1</v>
      </c>
      <c r="S1467" s="13" t="s">
        <v>1</v>
      </c>
      <c r="T1467" s="13" t="s">
        <v>1</v>
      </c>
      <c r="U1467" s="13" t="s">
        <v>307</v>
      </c>
      <c r="V1467" s="22" t="s">
        <v>1</v>
      </c>
    </row>
    <row r="1468" spans="1:22" x14ac:dyDescent="0.2">
      <c r="A1468" s="25" t="s">
        <v>60</v>
      </c>
      <c r="B1468" s="11" t="s">
        <v>1099</v>
      </c>
      <c r="C1468" s="12">
        <v>1</v>
      </c>
      <c r="D1468" s="12">
        <v>1</v>
      </c>
      <c r="E1468" s="12">
        <v>1</v>
      </c>
      <c r="F1468" s="12">
        <v>1</v>
      </c>
      <c r="G1468" s="12">
        <v>1</v>
      </c>
      <c r="H1468" s="12">
        <v>1</v>
      </c>
      <c r="I1468" s="12">
        <v>1</v>
      </c>
      <c r="J1468" s="12">
        <v>1</v>
      </c>
      <c r="K1468" s="12">
        <v>1</v>
      </c>
      <c r="L1468" s="12">
        <v>1</v>
      </c>
      <c r="M1468" s="12">
        <v>2</v>
      </c>
      <c r="N1468" s="12"/>
      <c r="O1468" s="11" t="s">
        <v>1</v>
      </c>
      <c r="P1468" s="11" t="s">
        <v>1</v>
      </c>
      <c r="Q1468" s="11" t="s">
        <v>1</v>
      </c>
      <c r="R1468" s="11" t="s">
        <v>1</v>
      </c>
      <c r="S1468" s="11" t="s">
        <v>1</v>
      </c>
      <c r="T1468" s="11" t="s">
        <v>1</v>
      </c>
      <c r="U1468" s="11" t="s">
        <v>307</v>
      </c>
      <c r="V1468" s="21" t="s">
        <v>1</v>
      </c>
    </row>
    <row r="1469" spans="1:22" x14ac:dyDescent="0.2">
      <c r="A1469" s="27" t="s">
        <v>60</v>
      </c>
      <c r="B1469" s="13" t="s">
        <v>1100</v>
      </c>
      <c r="C1469" s="14">
        <v>1</v>
      </c>
      <c r="D1469" s="14">
        <v>1</v>
      </c>
      <c r="E1469" s="14">
        <v>1</v>
      </c>
      <c r="F1469" s="14">
        <v>1</v>
      </c>
      <c r="G1469" s="14">
        <v>1</v>
      </c>
      <c r="H1469" s="14">
        <v>1</v>
      </c>
      <c r="I1469" s="14">
        <v>1</v>
      </c>
      <c r="J1469" s="14">
        <v>2</v>
      </c>
      <c r="K1469" s="14">
        <v>2</v>
      </c>
      <c r="L1469" s="14">
        <v>2</v>
      </c>
      <c r="M1469" s="14">
        <v>2</v>
      </c>
      <c r="N1469" s="14"/>
      <c r="O1469" s="13" t="s">
        <v>1</v>
      </c>
      <c r="P1469" s="13" t="s">
        <v>1</v>
      </c>
      <c r="Q1469" s="13" t="s">
        <v>1</v>
      </c>
      <c r="R1469" s="13" t="s">
        <v>1</v>
      </c>
      <c r="S1469" s="13" t="s">
        <v>1</v>
      </c>
      <c r="T1469" s="13" t="s">
        <v>1</v>
      </c>
      <c r="U1469" s="13" t="s">
        <v>307</v>
      </c>
      <c r="V1469" s="22" t="s">
        <v>1</v>
      </c>
    </row>
    <row r="1470" spans="1:22" x14ac:dyDescent="0.2">
      <c r="A1470" s="25" t="s">
        <v>60</v>
      </c>
      <c r="B1470" s="11" t="s">
        <v>1101</v>
      </c>
      <c r="C1470" s="12">
        <v>2</v>
      </c>
      <c r="D1470" s="12">
        <v>2</v>
      </c>
      <c r="E1470" s="12">
        <v>2</v>
      </c>
      <c r="F1470" s="12">
        <v>2</v>
      </c>
      <c r="G1470" s="12">
        <v>2</v>
      </c>
      <c r="H1470" s="12">
        <v>2</v>
      </c>
      <c r="I1470" s="12">
        <v>2</v>
      </c>
      <c r="J1470" s="12">
        <v>3</v>
      </c>
      <c r="K1470" s="12">
        <v>3</v>
      </c>
      <c r="L1470" s="12">
        <v>3</v>
      </c>
      <c r="M1470" s="12">
        <v>3</v>
      </c>
      <c r="N1470" s="12"/>
      <c r="O1470" s="11" t="s">
        <v>1</v>
      </c>
      <c r="P1470" s="11" t="s">
        <v>1</v>
      </c>
      <c r="Q1470" s="11" t="s">
        <v>1</v>
      </c>
      <c r="R1470" s="11" t="s">
        <v>1</v>
      </c>
      <c r="S1470" s="11" t="s">
        <v>1</v>
      </c>
      <c r="T1470" s="11" t="s">
        <v>1</v>
      </c>
      <c r="U1470" s="11" t="s">
        <v>307</v>
      </c>
      <c r="V1470" s="21" t="s">
        <v>1</v>
      </c>
    </row>
    <row r="1471" spans="1:22" x14ac:dyDescent="0.2">
      <c r="A1471" s="27" t="s">
        <v>60</v>
      </c>
      <c r="B1471" s="13" t="s">
        <v>1103</v>
      </c>
      <c r="C1471" s="14">
        <v>11</v>
      </c>
      <c r="D1471" s="14">
        <v>11</v>
      </c>
      <c r="E1471" s="14">
        <v>10</v>
      </c>
      <c r="F1471" s="14">
        <v>9</v>
      </c>
      <c r="G1471" s="14">
        <v>9</v>
      </c>
      <c r="H1471" s="14">
        <v>9</v>
      </c>
      <c r="I1471" s="14">
        <v>9</v>
      </c>
      <c r="J1471" s="14">
        <v>9</v>
      </c>
      <c r="K1471" s="14">
        <v>9</v>
      </c>
      <c r="L1471" s="14">
        <v>10</v>
      </c>
      <c r="M1471" s="14">
        <v>10</v>
      </c>
      <c r="N1471" s="14"/>
      <c r="O1471" s="13" t="s">
        <v>1</v>
      </c>
      <c r="P1471" s="13" t="s">
        <v>1</v>
      </c>
      <c r="Q1471" s="13" t="s">
        <v>1</v>
      </c>
      <c r="R1471" s="13" t="s">
        <v>1</v>
      </c>
      <c r="S1471" s="13" t="s">
        <v>1</v>
      </c>
      <c r="T1471" s="13" t="s">
        <v>1</v>
      </c>
      <c r="U1471" s="13" t="s">
        <v>307</v>
      </c>
      <c r="V1471" s="22" t="s">
        <v>1</v>
      </c>
    </row>
    <row r="1472" spans="1:22" x14ac:dyDescent="0.2">
      <c r="A1472" s="25" t="s">
        <v>60</v>
      </c>
      <c r="B1472" s="11" t="s">
        <v>1104</v>
      </c>
      <c r="C1472" s="12">
        <v>10</v>
      </c>
      <c r="D1472" s="12">
        <v>10</v>
      </c>
      <c r="E1472" s="12">
        <v>10</v>
      </c>
      <c r="F1472" s="12">
        <v>10</v>
      </c>
      <c r="G1472" s="12">
        <v>10</v>
      </c>
      <c r="H1472" s="12"/>
      <c r="I1472" s="12"/>
      <c r="J1472" s="12"/>
      <c r="K1472" s="12">
        <v>13</v>
      </c>
      <c r="L1472" s="12">
        <v>13</v>
      </c>
      <c r="M1472" s="12">
        <v>12</v>
      </c>
      <c r="N1472" s="12"/>
      <c r="O1472" s="11" t="s">
        <v>1</v>
      </c>
      <c r="P1472" s="11" t="s">
        <v>1</v>
      </c>
      <c r="Q1472" s="11" t="s">
        <v>1</v>
      </c>
      <c r="R1472" s="11" t="s">
        <v>1</v>
      </c>
      <c r="S1472" s="11" t="s">
        <v>1</v>
      </c>
      <c r="T1472" s="11" t="s">
        <v>1</v>
      </c>
      <c r="U1472" s="11" t="s">
        <v>307</v>
      </c>
      <c r="V1472" s="21" t="s">
        <v>1</v>
      </c>
    </row>
    <row r="1473" spans="1:22" x14ac:dyDescent="0.2">
      <c r="A1473" s="27" t="s">
        <v>60</v>
      </c>
      <c r="B1473" s="13" t="s">
        <v>1105</v>
      </c>
      <c r="C1473" s="14">
        <v>16</v>
      </c>
      <c r="D1473" s="14">
        <v>16</v>
      </c>
      <c r="E1473" s="14">
        <v>15</v>
      </c>
      <c r="F1473" s="14">
        <v>15</v>
      </c>
      <c r="G1473" s="14">
        <v>16</v>
      </c>
      <c r="H1473" s="14">
        <v>16</v>
      </c>
      <c r="I1473" s="14">
        <v>17</v>
      </c>
      <c r="J1473" s="14">
        <v>17</v>
      </c>
      <c r="K1473" s="14">
        <v>17</v>
      </c>
      <c r="L1473" s="14">
        <v>18</v>
      </c>
      <c r="M1473" s="14">
        <v>18</v>
      </c>
      <c r="N1473" s="14"/>
      <c r="O1473" s="13" t="s">
        <v>1</v>
      </c>
      <c r="P1473" s="13" t="s">
        <v>1</v>
      </c>
      <c r="Q1473" s="13" t="s">
        <v>1</v>
      </c>
      <c r="R1473" s="13" t="s">
        <v>1</v>
      </c>
      <c r="S1473" s="13" t="s">
        <v>1</v>
      </c>
      <c r="T1473" s="13" t="s">
        <v>1</v>
      </c>
      <c r="U1473" s="13" t="s">
        <v>307</v>
      </c>
      <c r="V1473" s="22" t="s">
        <v>1</v>
      </c>
    </row>
    <row r="1474" spans="1:22" x14ac:dyDescent="0.2">
      <c r="A1474" s="25" t="s">
        <v>60</v>
      </c>
      <c r="B1474" s="11" t="s">
        <v>1106</v>
      </c>
      <c r="C1474" s="12">
        <v>11</v>
      </c>
      <c r="D1474" s="12">
        <v>11</v>
      </c>
      <c r="E1474" s="12">
        <v>10</v>
      </c>
      <c r="F1474" s="12">
        <v>10</v>
      </c>
      <c r="G1474" s="12">
        <v>10</v>
      </c>
      <c r="H1474" s="12">
        <v>10</v>
      </c>
      <c r="I1474" s="12">
        <v>9</v>
      </c>
      <c r="J1474" s="12">
        <v>9</v>
      </c>
      <c r="K1474" s="12">
        <v>9</v>
      </c>
      <c r="L1474" s="12">
        <v>10</v>
      </c>
      <c r="M1474" s="12">
        <v>10</v>
      </c>
      <c r="N1474" s="12"/>
      <c r="O1474" s="11" t="s">
        <v>1</v>
      </c>
      <c r="P1474" s="11" t="s">
        <v>1</v>
      </c>
      <c r="Q1474" s="11" t="s">
        <v>1</v>
      </c>
      <c r="R1474" s="11" t="s">
        <v>1</v>
      </c>
      <c r="S1474" s="11" t="s">
        <v>1</v>
      </c>
      <c r="T1474" s="11" t="s">
        <v>1</v>
      </c>
      <c r="U1474" s="11" t="s">
        <v>307</v>
      </c>
      <c r="V1474" s="21" t="s">
        <v>1</v>
      </c>
    </row>
    <row r="1475" spans="1:22" x14ac:dyDescent="0.2">
      <c r="A1475" s="27" t="s">
        <v>60</v>
      </c>
      <c r="B1475" s="13" t="s">
        <v>1107</v>
      </c>
      <c r="C1475" s="14">
        <v>12</v>
      </c>
      <c r="D1475" s="14">
        <v>12</v>
      </c>
      <c r="E1475" s="14">
        <v>12</v>
      </c>
      <c r="F1475" s="14">
        <v>11</v>
      </c>
      <c r="G1475" s="14">
        <v>11</v>
      </c>
      <c r="H1475" s="14">
        <v>11</v>
      </c>
      <c r="I1475" s="14">
        <v>9</v>
      </c>
      <c r="J1475" s="14">
        <v>10</v>
      </c>
      <c r="K1475" s="14">
        <v>10</v>
      </c>
      <c r="L1475" s="14">
        <v>11</v>
      </c>
      <c r="M1475" s="14">
        <v>10</v>
      </c>
      <c r="N1475" s="14"/>
      <c r="O1475" s="13" t="s">
        <v>1</v>
      </c>
      <c r="P1475" s="13" t="s">
        <v>1</v>
      </c>
      <c r="Q1475" s="13" t="s">
        <v>1</v>
      </c>
      <c r="R1475" s="13" t="s">
        <v>1</v>
      </c>
      <c r="S1475" s="13" t="s">
        <v>1</v>
      </c>
      <c r="T1475" s="13" t="s">
        <v>1</v>
      </c>
      <c r="U1475" s="13" t="s">
        <v>307</v>
      </c>
      <c r="V1475" s="22" t="s">
        <v>1</v>
      </c>
    </row>
    <row r="1476" spans="1:22" x14ac:dyDescent="0.2">
      <c r="A1476" s="25" t="s">
        <v>60</v>
      </c>
      <c r="B1476" s="11" t="s">
        <v>1108</v>
      </c>
      <c r="C1476" s="12">
        <v>20.445948949999998</v>
      </c>
      <c r="D1476" s="12">
        <v>17.685313319999999</v>
      </c>
      <c r="E1476" s="12">
        <v>15.16064079</v>
      </c>
      <c r="F1476" s="12">
        <v>15.24032716</v>
      </c>
      <c r="G1476" s="12">
        <v>15.59534633</v>
      </c>
      <c r="H1476" s="12">
        <v>15.46963596</v>
      </c>
      <c r="I1476" s="12">
        <v>16.63749486</v>
      </c>
      <c r="J1476" s="12">
        <v>16.401236820000001</v>
      </c>
      <c r="K1476" s="12">
        <v>16.245792269999999</v>
      </c>
      <c r="L1476" s="12">
        <v>17.442612230000002</v>
      </c>
      <c r="M1476" s="12">
        <v>17.691629519999999</v>
      </c>
      <c r="N1476" s="12"/>
      <c r="O1476" s="11" t="s">
        <v>1</v>
      </c>
      <c r="P1476" s="11" t="s">
        <v>1</v>
      </c>
      <c r="Q1476" s="11" t="s">
        <v>1</v>
      </c>
      <c r="R1476" s="11" t="s">
        <v>1</v>
      </c>
      <c r="S1476" s="11" t="s">
        <v>1</v>
      </c>
      <c r="T1476" s="11" t="s">
        <v>1</v>
      </c>
      <c r="U1476" s="11" t="s">
        <v>307</v>
      </c>
      <c r="V1476" s="21" t="s">
        <v>1</v>
      </c>
    </row>
    <row r="1477" spans="1:22" x14ac:dyDescent="0.2">
      <c r="A1477" s="27" t="s">
        <v>61</v>
      </c>
      <c r="B1477" s="13" t="s">
        <v>1109</v>
      </c>
      <c r="C1477" s="14"/>
      <c r="D1477" s="14"/>
      <c r="E1477" s="14"/>
      <c r="F1477" s="14"/>
      <c r="G1477" s="14"/>
      <c r="H1477" s="14"/>
      <c r="I1477" s="14"/>
      <c r="J1477" s="14">
        <v>56.182490000000001</v>
      </c>
      <c r="K1477" s="14">
        <v>49.745130000000003</v>
      </c>
      <c r="L1477" s="14"/>
      <c r="M1477" s="14">
        <v>62.448999999999998</v>
      </c>
      <c r="N1477" s="14"/>
      <c r="O1477" s="13" t="s">
        <v>1</v>
      </c>
      <c r="P1477" s="13" t="s">
        <v>1</v>
      </c>
      <c r="Q1477" s="13" t="s">
        <v>1</v>
      </c>
      <c r="R1477" s="13" t="s">
        <v>1</v>
      </c>
      <c r="S1477" s="13" t="s">
        <v>1</v>
      </c>
      <c r="T1477" s="13" t="s">
        <v>1</v>
      </c>
      <c r="U1477" s="13" t="s">
        <v>294</v>
      </c>
      <c r="V1477" s="22" t="s">
        <v>1</v>
      </c>
    </row>
    <row r="1478" spans="1:22" x14ac:dyDescent="0.2">
      <c r="A1478" s="25" t="s">
        <v>61</v>
      </c>
      <c r="B1478" s="11" t="s">
        <v>1110</v>
      </c>
      <c r="C1478" s="12"/>
      <c r="D1478" s="12"/>
      <c r="E1478" s="12"/>
      <c r="F1478" s="12"/>
      <c r="G1478" s="12"/>
      <c r="H1478" s="12"/>
      <c r="I1478" s="12"/>
      <c r="J1478" s="12">
        <v>45.273119999999999</v>
      </c>
      <c r="K1478" s="12">
        <v>43.026119999999999</v>
      </c>
      <c r="L1478" s="12"/>
      <c r="M1478" s="12">
        <v>53.585709999999999</v>
      </c>
      <c r="N1478" s="12"/>
      <c r="O1478" s="11" t="s">
        <v>1</v>
      </c>
      <c r="P1478" s="11" t="s">
        <v>1</v>
      </c>
      <c r="Q1478" s="11" t="s">
        <v>1</v>
      </c>
      <c r="R1478" s="11" t="s">
        <v>1</v>
      </c>
      <c r="S1478" s="11" t="s">
        <v>1</v>
      </c>
      <c r="T1478" s="11" t="s">
        <v>1</v>
      </c>
      <c r="U1478" s="11" t="s">
        <v>294</v>
      </c>
      <c r="V1478" s="21" t="s">
        <v>1</v>
      </c>
    </row>
    <row r="1479" spans="1:22" x14ac:dyDescent="0.2">
      <c r="A1479" s="27" t="s">
        <v>61</v>
      </c>
      <c r="B1479" s="13" t="s">
        <v>1092</v>
      </c>
      <c r="C1479" s="14"/>
      <c r="D1479" s="14"/>
      <c r="E1479" s="14">
        <v>17.314109999999999</v>
      </c>
      <c r="F1479" s="14">
        <v>20.846550000000001</v>
      </c>
      <c r="G1479" s="14">
        <v>25.245190000000001</v>
      </c>
      <c r="H1479" s="14">
        <v>31.11402</v>
      </c>
      <c r="I1479" s="14"/>
      <c r="J1479" s="14">
        <v>18.474350000000001</v>
      </c>
      <c r="K1479" s="14">
        <v>26.43646</v>
      </c>
      <c r="L1479" s="14"/>
      <c r="M1479" s="14">
        <v>25.215399999999999</v>
      </c>
      <c r="N1479" s="14"/>
      <c r="O1479" s="13" t="s">
        <v>1</v>
      </c>
      <c r="P1479" s="13" t="s">
        <v>1</v>
      </c>
      <c r="Q1479" s="13" t="s">
        <v>1</v>
      </c>
      <c r="R1479" s="13" t="s">
        <v>1</v>
      </c>
      <c r="S1479" s="13" t="s">
        <v>1</v>
      </c>
      <c r="T1479" s="13" t="s">
        <v>1</v>
      </c>
      <c r="U1479" s="13" t="s">
        <v>294</v>
      </c>
      <c r="V1479" s="22" t="s">
        <v>1</v>
      </c>
    </row>
    <row r="1480" spans="1:22" x14ac:dyDescent="0.2">
      <c r="A1480" s="25" t="s">
        <v>61</v>
      </c>
      <c r="B1480" s="11" t="s">
        <v>1093</v>
      </c>
      <c r="C1480" s="12"/>
      <c r="D1480" s="12"/>
      <c r="E1480" s="12">
        <v>0.23444000000000001</v>
      </c>
      <c r="F1480" s="12">
        <v>0.13902</v>
      </c>
      <c r="G1480" s="12">
        <v>0.33516000000000001</v>
      </c>
      <c r="H1480" s="12">
        <v>0.18425</v>
      </c>
      <c r="I1480" s="12"/>
      <c r="J1480" s="12">
        <v>1.39317</v>
      </c>
      <c r="K1480" s="12">
        <v>8.7752800000000004</v>
      </c>
      <c r="L1480" s="12"/>
      <c r="M1480" s="12">
        <v>1.2085900000000001</v>
      </c>
      <c r="N1480" s="12"/>
      <c r="O1480" s="11" t="s">
        <v>1</v>
      </c>
      <c r="P1480" s="11" t="s">
        <v>1</v>
      </c>
      <c r="Q1480" s="11" t="s">
        <v>1</v>
      </c>
      <c r="R1480" s="11" t="s">
        <v>1</v>
      </c>
      <c r="S1480" s="11" t="s">
        <v>1</v>
      </c>
      <c r="T1480" s="11" t="s">
        <v>1</v>
      </c>
      <c r="U1480" s="11" t="s">
        <v>294</v>
      </c>
      <c r="V1480" s="21" t="s">
        <v>1</v>
      </c>
    </row>
    <row r="1481" spans="1:22" x14ac:dyDescent="0.2">
      <c r="A1481" s="27" t="s">
        <v>61</v>
      </c>
      <c r="B1481" s="13" t="s">
        <v>1094</v>
      </c>
      <c r="C1481" s="14"/>
      <c r="D1481" s="14"/>
      <c r="E1481" s="14">
        <v>36.100709999999999</v>
      </c>
      <c r="F1481" s="14">
        <v>37.394910000000003</v>
      </c>
      <c r="G1481" s="14">
        <v>37.548200000000001</v>
      </c>
      <c r="H1481" s="14">
        <v>35.840649999999997</v>
      </c>
      <c r="I1481" s="14"/>
      <c r="J1481" s="14">
        <v>35.64678</v>
      </c>
      <c r="K1481" s="14">
        <v>38.848170000000003</v>
      </c>
      <c r="L1481" s="14"/>
      <c r="M1481" s="14">
        <v>29.01398</v>
      </c>
      <c r="N1481" s="14"/>
      <c r="O1481" s="13" t="s">
        <v>1</v>
      </c>
      <c r="P1481" s="13" t="s">
        <v>1</v>
      </c>
      <c r="Q1481" s="13" t="s">
        <v>1</v>
      </c>
      <c r="R1481" s="13" t="s">
        <v>1</v>
      </c>
      <c r="S1481" s="13" t="s">
        <v>1</v>
      </c>
      <c r="T1481" s="13" t="s">
        <v>1</v>
      </c>
      <c r="U1481" s="13" t="s">
        <v>294</v>
      </c>
      <c r="V1481" s="22" t="s">
        <v>1</v>
      </c>
    </row>
    <row r="1482" spans="1:22" x14ac:dyDescent="0.2">
      <c r="A1482" s="25" t="s">
        <v>61</v>
      </c>
      <c r="B1482" s="11" t="s">
        <v>1095</v>
      </c>
      <c r="C1482" s="12"/>
      <c r="D1482" s="12"/>
      <c r="E1482" s="12">
        <v>28.089279999999999</v>
      </c>
      <c r="F1482" s="12">
        <v>28.87491</v>
      </c>
      <c r="G1482" s="12">
        <v>32.026139999999998</v>
      </c>
      <c r="H1482" s="12">
        <v>34.386539999999997</v>
      </c>
      <c r="I1482" s="12"/>
      <c r="J1482" s="12">
        <v>39.844929999999998</v>
      </c>
      <c r="K1482" s="12">
        <v>50.09037</v>
      </c>
      <c r="L1482" s="12"/>
      <c r="M1482" s="12">
        <v>40.044980000000002</v>
      </c>
      <c r="N1482" s="12"/>
      <c r="O1482" s="11" t="s">
        <v>1</v>
      </c>
      <c r="P1482" s="11" t="s">
        <v>1</v>
      </c>
      <c r="Q1482" s="11" t="s">
        <v>1</v>
      </c>
      <c r="R1482" s="11" t="s">
        <v>1</v>
      </c>
      <c r="S1482" s="11" t="s">
        <v>1</v>
      </c>
      <c r="T1482" s="11" t="s">
        <v>1</v>
      </c>
      <c r="U1482" s="11" t="s">
        <v>294</v>
      </c>
      <c r="V1482" s="21" t="s">
        <v>1</v>
      </c>
    </row>
    <row r="1483" spans="1:22" x14ac:dyDescent="0.2">
      <c r="A1483" s="27" t="s">
        <v>61</v>
      </c>
      <c r="B1483" s="13" t="s">
        <v>1088</v>
      </c>
      <c r="C1483" s="14"/>
      <c r="D1483" s="14"/>
      <c r="E1483" s="14">
        <v>21.44154</v>
      </c>
      <c r="F1483" s="14">
        <v>26.798950000000001</v>
      </c>
      <c r="G1483" s="14">
        <v>30.863099999999999</v>
      </c>
      <c r="H1483" s="14">
        <v>29.7226</v>
      </c>
      <c r="I1483" s="14"/>
      <c r="J1483" s="14">
        <v>20.359449999999999</v>
      </c>
      <c r="K1483" s="14">
        <v>25.929379999999998</v>
      </c>
      <c r="L1483" s="14"/>
      <c r="M1483" s="14">
        <v>24.02683</v>
      </c>
      <c r="N1483" s="14"/>
      <c r="O1483" s="13" t="s">
        <v>1</v>
      </c>
      <c r="P1483" s="13" t="s">
        <v>1</v>
      </c>
      <c r="Q1483" s="13" t="s">
        <v>1</v>
      </c>
      <c r="R1483" s="13" t="s">
        <v>1</v>
      </c>
      <c r="S1483" s="13" t="s">
        <v>1</v>
      </c>
      <c r="T1483" s="13" t="s">
        <v>1</v>
      </c>
      <c r="U1483" s="13" t="s">
        <v>294</v>
      </c>
      <c r="V1483" s="22" t="s">
        <v>1</v>
      </c>
    </row>
    <row r="1484" spans="1:22" x14ac:dyDescent="0.2">
      <c r="A1484" s="25" t="s">
        <v>61</v>
      </c>
      <c r="B1484" s="11" t="s">
        <v>1089</v>
      </c>
      <c r="C1484" s="12"/>
      <c r="D1484" s="12"/>
      <c r="E1484" s="12">
        <v>0.19675000000000001</v>
      </c>
      <c r="F1484" s="12">
        <v>0.11737</v>
      </c>
      <c r="G1484" s="12">
        <v>0.27654000000000001</v>
      </c>
      <c r="H1484" s="12">
        <v>0.15479000000000001</v>
      </c>
      <c r="I1484" s="12"/>
      <c r="J1484" s="12">
        <v>1.2814300000000001</v>
      </c>
      <c r="K1484" s="12">
        <v>7.7067899999999998</v>
      </c>
      <c r="L1484" s="12"/>
      <c r="M1484" s="12">
        <v>1.2718400000000001</v>
      </c>
      <c r="N1484" s="12"/>
      <c r="O1484" s="11" t="s">
        <v>1</v>
      </c>
      <c r="P1484" s="11" t="s">
        <v>1</v>
      </c>
      <c r="Q1484" s="11" t="s">
        <v>1</v>
      </c>
      <c r="R1484" s="11" t="s">
        <v>1</v>
      </c>
      <c r="S1484" s="11" t="s">
        <v>1</v>
      </c>
      <c r="T1484" s="11" t="s">
        <v>1</v>
      </c>
      <c r="U1484" s="11" t="s">
        <v>294</v>
      </c>
      <c r="V1484" s="21" t="s">
        <v>1</v>
      </c>
    </row>
    <row r="1485" spans="1:22" x14ac:dyDescent="0.2">
      <c r="A1485" s="27" t="s">
        <v>61</v>
      </c>
      <c r="B1485" s="13" t="s">
        <v>1090</v>
      </c>
      <c r="C1485" s="14">
        <v>45.595379999999999</v>
      </c>
      <c r="D1485" s="14"/>
      <c r="E1485" s="14">
        <v>36.737220000000001</v>
      </c>
      <c r="F1485" s="14">
        <v>31.846399999999999</v>
      </c>
      <c r="G1485" s="14">
        <v>36.248980000000003</v>
      </c>
      <c r="H1485" s="14">
        <v>30.110240000000001</v>
      </c>
      <c r="I1485" s="14"/>
      <c r="J1485" s="14">
        <v>32.664949999999997</v>
      </c>
      <c r="K1485" s="14">
        <v>34.61112</v>
      </c>
      <c r="L1485" s="14"/>
      <c r="M1485" s="14">
        <v>28.56429</v>
      </c>
      <c r="N1485" s="14"/>
      <c r="O1485" s="13" t="s">
        <v>1</v>
      </c>
      <c r="P1485" s="13" t="s">
        <v>1</v>
      </c>
      <c r="Q1485" s="13" t="s">
        <v>1</v>
      </c>
      <c r="R1485" s="13" t="s">
        <v>1</v>
      </c>
      <c r="S1485" s="13" t="s">
        <v>1</v>
      </c>
      <c r="T1485" s="13" t="s">
        <v>1</v>
      </c>
      <c r="U1485" s="13" t="s">
        <v>294</v>
      </c>
      <c r="V1485" s="22" t="s">
        <v>1</v>
      </c>
    </row>
    <row r="1486" spans="1:22" x14ac:dyDescent="0.2">
      <c r="A1486" s="25" t="s">
        <v>61</v>
      </c>
      <c r="B1486" s="11" t="s">
        <v>1091</v>
      </c>
      <c r="C1486" s="12">
        <v>24.987269999999999</v>
      </c>
      <c r="D1486" s="12"/>
      <c r="E1486" s="12">
        <v>30.681170000000002</v>
      </c>
      <c r="F1486" s="12">
        <v>37.649520000000003</v>
      </c>
      <c r="G1486" s="12">
        <v>36.48545</v>
      </c>
      <c r="H1486" s="12">
        <v>41.713709999999999</v>
      </c>
      <c r="I1486" s="12"/>
      <c r="J1486" s="12">
        <v>42.624789999999997</v>
      </c>
      <c r="K1486" s="12">
        <v>52.825240000000001</v>
      </c>
      <c r="L1486" s="12"/>
      <c r="M1486" s="12">
        <v>38.250059999999998</v>
      </c>
      <c r="N1486" s="12"/>
      <c r="O1486" s="11" t="s">
        <v>1</v>
      </c>
      <c r="P1486" s="11" t="s">
        <v>1</v>
      </c>
      <c r="Q1486" s="11" t="s">
        <v>1</v>
      </c>
      <c r="R1486" s="11" t="s">
        <v>1</v>
      </c>
      <c r="S1486" s="11" t="s">
        <v>1</v>
      </c>
      <c r="T1486" s="11" t="s">
        <v>1</v>
      </c>
      <c r="U1486" s="11" t="s">
        <v>294</v>
      </c>
      <c r="V1486" s="21" t="s">
        <v>1</v>
      </c>
    </row>
    <row r="1487" spans="1:22" x14ac:dyDescent="0.2">
      <c r="A1487" s="27" t="s">
        <v>61</v>
      </c>
      <c r="B1487" s="13" t="s">
        <v>1096</v>
      </c>
      <c r="C1487" s="14"/>
      <c r="D1487" s="14"/>
      <c r="E1487" s="14">
        <v>9.23963</v>
      </c>
      <c r="F1487" s="14">
        <v>10.850569999999999</v>
      </c>
      <c r="G1487" s="14">
        <v>5.62235</v>
      </c>
      <c r="H1487" s="14">
        <v>11.99112</v>
      </c>
      <c r="I1487" s="14"/>
      <c r="J1487" s="14">
        <v>22.265350000000002</v>
      </c>
      <c r="K1487" s="14">
        <v>26.895859999999999</v>
      </c>
      <c r="L1487" s="14"/>
      <c r="M1487" s="14">
        <v>14.223229999999999</v>
      </c>
      <c r="N1487" s="14"/>
      <c r="O1487" s="13" t="s">
        <v>1</v>
      </c>
      <c r="P1487" s="13" t="s">
        <v>1</v>
      </c>
      <c r="Q1487" s="13" t="s">
        <v>1</v>
      </c>
      <c r="R1487" s="13" t="s">
        <v>1</v>
      </c>
      <c r="S1487" s="13" t="s">
        <v>1</v>
      </c>
      <c r="T1487" s="13" t="s">
        <v>1</v>
      </c>
      <c r="U1487" s="13" t="s">
        <v>294</v>
      </c>
      <c r="V1487" s="22" t="s">
        <v>1</v>
      </c>
    </row>
    <row r="1488" spans="1:22" x14ac:dyDescent="0.2">
      <c r="A1488" s="25" t="s">
        <v>61</v>
      </c>
      <c r="B1488" s="11" t="s">
        <v>293</v>
      </c>
      <c r="C1488" s="12"/>
      <c r="D1488" s="12"/>
      <c r="E1488" s="12"/>
      <c r="F1488" s="12"/>
      <c r="G1488" s="12"/>
      <c r="H1488" s="12"/>
      <c r="I1488" s="12"/>
      <c r="J1488" s="12"/>
      <c r="K1488" s="12"/>
      <c r="L1488" s="12"/>
      <c r="M1488" s="12"/>
      <c r="N1488" s="12"/>
      <c r="O1488" s="11" t="s">
        <v>1</v>
      </c>
      <c r="P1488" s="11" t="s">
        <v>1</v>
      </c>
      <c r="Q1488" s="11" t="s">
        <v>1</v>
      </c>
      <c r="R1488" s="11" t="s">
        <v>1</v>
      </c>
      <c r="S1488" s="11" t="s">
        <v>1</v>
      </c>
      <c r="T1488" s="11" t="s">
        <v>1</v>
      </c>
      <c r="U1488" s="11" t="s">
        <v>294</v>
      </c>
      <c r="V1488" s="21" t="s">
        <v>1</v>
      </c>
    </row>
    <row r="1489" spans="1:22" x14ac:dyDescent="0.2">
      <c r="A1489" s="27" t="s">
        <v>61</v>
      </c>
      <c r="B1489" s="13" t="s">
        <v>308</v>
      </c>
      <c r="C1489" s="14"/>
      <c r="D1489" s="14">
        <v>32.216999999999999</v>
      </c>
      <c r="E1489" s="14">
        <v>13.518000000000001</v>
      </c>
      <c r="F1489" s="14">
        <v>13.836</v>
      </c>
      <c r="G1489" s="14">
        <v>9.173</v>
      </c>
      <c r="H1489" s="14">
        <v>19.588000000000001</v>
      </c>
      <c r="I1489" s="14">
        <v>18.132999999999999</v>
      </c>
      <c r="J1489" s="14">
        <v>32.548000000000002</v>
      </c>
      <c r="K1489" s="14">
        <v>35.195999999999998</v>
      </c>
      <c r="L1489" s="14">
        <v>37.18</v>
      </c>
      <c r="M1489" s="14">
        <v>41.835000000000001</v>
      </c>
      <c r="N1489" s="14"/>
      <c r="O1489" s="13" t="s">
        <v>1</v>
      </c>
      <c r="P1489" s="13" t="s">
        <v>1</v>
      </c>
      <c r="Q1489" s="13" t="s">
        <v>1</v>
      </c>
      <c r="R1489" s="13" t="s">
        <v>1</v>
      </c>
      <c r="S1489" s="13" t="s">
        <v>1</v>
      </c>
      <c r="T1489" s="13" t="s">
        <v>1</v>
      </c>
      <c r="U1489" s="13" t="s">
        <v>294</v>
      </c>
      <c r="V1489" s="22" t="s">
        <v>1</v>
      </c>
    </row>
    <row r="1490" spans="1:22" x14ac:dyDescent="0.2">
      <c r="A1490" s="25" t="s">
        <v>61</v>
      </c>
      <c r="B1490" s="11" t="s">
        <v>1102</v>
      </c>
      <c r="C1490" s="12">
        <v>70.808130000000006</v>
      </c>
      <c r="D1490" s="12"/>
      <c r="E1490" s="12">
        <v>67.615139999999997</v>
      </c>
      <c r="F1490" s="12">
        <v>69.613290000000006</v>
      </c>
      <c r="G1490" s="12">
        <v>73.01097</v>
      </c>
      <c r="H1490" s="12">
        <v>71.978740000000002</v>
      </c>
      <c r="I1490" s="12"/>
      <c r="J1490" s="12">
        <v>76.571169999999995</v>
      </c>
      <c r="K1490" s="12">
        <v>95.143159999999995</v>
      </c>
      <c r="L1490" s="12"/>
      <c r="M1490" s="12">
        <v>68.086190000000002</v>
      </c>
      <c r="N1490" s="12"/>
      <c r="O1490" s="11" t="s">
        <v>1</v>
      </c>
      <c r="P1490" s="11" t="s">
        <v>1</v>
      </c>
      <c r="Q1490" s="11" t="s">
        <v>1</v>
      </c>
      <c r="R1490" s="11" t="s">
        <v>1</v>
      </c>
      <c r="S1490" s="11" t="s">
        <v>1</v>
      </c>
      <c r="T1490" s="11" t="s">
        <v>1</v>
      </c>
      <c r="U1490" s="11" t="s">
        <v>294</v>
      </c>
      <c r="V1490" s="21" t="s">
        <v>1</v>
      </c>
    </row>
    <row r="1491" spans="1:22" x14ac:dyDescent="0.2">
      <c r="A1491" s="27" t="s">
        <v>61</v>
      </c>
      <c r="B1491" s="13" t="s">
        <v>1097</v>
      </c>
      <c r="C1491" s="14">
        <v>37</v>
      </c>
      <c r="D1491" s="14">
        <v>19</v>
      </c>
      <c r="E1491" s="14">
        <v>10</v>
      </c>
      <c r="F1491" s="14">
        <v>6</v>
      </c>
      <c r="G1491" s="14">
        <v>7</v>
      </c>
      <c r="H1491" s="14">
        <v>8</v>
      </c>
      <c r="I1491" s="14">
        <v>8</v>
      </c>
      <c r="J1491" s="14">
        <v>7</v>
      </c>
      <c r="K1491" s="14">
        <v>8</v>
      </c>
      <c r="L1491" s="14">
        <v>6</v>
      </c>
      <c r="M1491" s="14">
        <v>6</v>
      </c>
      <c r="N1491" s="14"/>
      <c r="O1491" s="13" t="s">
        <v>1</v>
      </c>
      <c r="P1491" s="13" t="s">
        <v>1</v>
      </c>
      <c r="Q1491" s="13" t="s">
        <v>1</v>
      </c>
      <c r="R1491" s="13" t="s">
        <v>1</v>
      </c>
      <c r="S1491" s="13" t="s">
        <v>1</v>
      </c>
      <c r="T1491" s="13" t="s">
        <v>1</v>
      </c>
      <c r="U1491" s="13" t="s">
        <v>294</v>
      </c>
      <c r="V1491" s="22" t="s">
        <v>1</v>
      </c>
    </row>
    <row r="1492" spans="1:22" x14ac:dyDescent="0.2">
      <c r="A1492" s="25" t="s">
        <v>61</v>
      </c>
      <c r="B1492" s="11" t="s">
        <v>1098</v>
      </c>
      <c r="C1492" s="12"/>
      <c r="D1492" s="12">
        <v>99</v>
      </c>
      <c r="E1492" s="12">
        <v>99</v>
      </c>
      <c r="F1492" s="12">
        <v>100</v>
      </c>
      <c r="G1492" s="12">
        <v>100</v>
      </c>
      <c r="H1492" s="12">
        <v>100</v>
      </c>
      <c r="I1492" s="12">
        <v>59</v>
      </c>
      <c r="J1492" s="12">
        <v>53</v>
      </c>
      <c r="K1492" s="12">
        <v>48</v>
      </c>
      <c r="L1492" s="12">
        <v>41</v>
      </c>
      <c r="M1492" s="12">
        <v>38</v>
      </c>
      <c r="N1492" s="12"/>
      <c r="O1492" s="11" t="s">
        <v>1</v>
      </c>
      <c r="P1492" s="11" t="s">
        <v>1</v>
      </c>
      <c r="Q1492" s="11" t="s">
        <v>1</v>
      </c>
      <c r="R1492" s="11" t="s">
        <v>1</v>
      </c>
      <c r="S1492" s="11" t="s">
        <v>1</v>
      </c>
      <c r="T1492" s="11" t="s">
        <v>1</v>
      </c>
      <c r="U1492" s="11" t="s">
        <v>294</v>
      </c>
      <c r="V1492" s="21" t="s">
        <v>1</v>
      </c>
    </row>
    <row r="1493" spans="1:22" x14ac:dyDescent="0.2">
      <c r="A1493" s="27" t="s">
        <v>61</v>
      </c>
      <c r="B1493" s="13" t="s">
        <v>1099</v>
      </c>
      <c r="C1493" s="14">
        <v>2</v>
      </c>
      <c r="D1493" s="14">
        <v>3</v>
      </c>
      <c r="E1493" s="14">
        <v>2</v>
      </c>
      <c r="F1493" s="14">
        <v>2</v>
      </c>
      <c r="G1493" s="14">
        <v>2</v>
      </c>
      <c r="H1493" s="14">
        <v>3</v>
      </c>
      <c r="I1493" s="14">
        <v>3</v>
      </c>
      <c r="J1493" s="14">
        <v>3</v>
      </c>
      <c r="K1493" s="14">
        <v>5</v>
      </c>
      <c r="L1493" s="14">
        <v>4</v>
      </c>
      <c r="M1493" s="14">
        <v>4</v>
      </c>
      <c r="N1493" s="14"/>
      <c r="O1493" s="13" t="s">
        <v>1</v>
      </c>
      <c r="P1493" s="13" t="s">
        <v>1</v>
      </c>
      <c r="Q1493" s="13" t="s">
        <v>1</v>
      </c>
      <c r="R1493" s="13" t="s">
        <v>1</v>
      </c>
      <c r="S1493" s="13" t="s">
        <v>1</v>
      </c>
      <c r="T1493" s="13" t="s">
        <v>1</v>
      </c>
      <c r="U1493" s="13" t="s">
        <v>294</v>
      </c>
      <c r="V1493" s="22" t="s">
        <v>1</v>
      </c>
    </row>
    <row r="1494" spans="1:22" x14ac:dyDescent="0.2">
      <c r="A1494" s="25" t="s">
        <v>61</v>
      </c>
      <c r="B1494" s="11" t="s">
        <v>1100</v>
      </c>
      <c r="C1494" s="12">
        <v>37</v>
      </c>
      <c r="D1494" s="12">
        <v>32</v>
      </c>
      <c r="E1494" s="12">
        <v>24</v>
      </c>
      <c r="F1494" s="12">
        <v>21</v>
      </c>
      <c r="G1494" s="12">
        <v>19</v>
      </c>
      <c r="H1494" s="12">
        <v>18</v>
      </c>
      <c r="I1494" s="12">
        <v>13</v>
      </c>
      <c r="J1494" s="12">
        <v>16</v>
      </c>
      <c r="K1494" s="12">
        <v>16</v>
      </c>
      <c r="L1494" s="12">
        <v>14</v>
      </c>
      <c r="M1494" s="12">
        <v>12</v>
      </c>
      <c r="N1494" s="12"/>
      <c r="O1494" s="11" t="s">
        <v>1</v>
      </c>
      <c r="P1494" s="11" t="s">
        <v>1</v>
      </c>
      <c r="Q1494" s="11" t="s">
        <v>1</v>
      </c>
      <c r="R1494" s="11" t="s">
        <v>1</v>
      </c>
      <c r="S1494" s="11" t="s">
        <v>1</v>
      </c>
      <c r="T1494" s="11" t="s">
        <v>1</v>
      </c>
      <c r="U1494" s="11" t="s">
        <v>294</v>
      </c>
      <c r="V1494" s="21" t="s">
        <v>1</v>
      </c>
    </row>
    <row r="1495" spans="1:22" x14ac:dyDescent="0.2">
      <c r="A1495" s="27" t="s">
        <v>61</v>
      </c>
      <c r="B1495" s="13" t="s">
        <v>1101</v>
      </c>
      <c r="C1495" s="14">
        <v>37</v>
      </c>
      <c r="D1495" s="14">
        <v>60</v>
      </c>
      <c r="E1495" s="14">
        <v>58</v>
      </c>
      <c r="F1495" s="14">
        <v>56</v>
      </c>
      <c r="G1495" s="14">
        <v>43</v>
      </c>
      <c r="H1495" s="14">
        <v>35</v>
      </c>
      <c r="I1495" s="14">
        <v>20</v>
      </c>
      <c r="J1495" s="14">
        <v>30</v>
      </c>
      <c r="K1495" s="14">
        <v>28</v>
      </c>
      <c r="L1495" s="14">
        <v>26</v>
      </c>
      <c r="M1495" s="14">
        <v>24</v>
      </c>
      <c r="N1495" s="14"/>
      <c r="O1495" s="13" t="s">
        <v>1</v>
      </c>
      <c r="P1495" s="13" t="s">
        <v>1</v>
      </c>
      <c r="Q1495" s="13" t="s">
        <v>1</v>
      </c>
      <c r="R1495" s="13" t="s">
        <v>1</v>
      </c>
      <c r="S1495" s="13" t="s">
        <v>1</v>
      </c>
      <c r="T1495" s="13" t="s">
        <v>1</v>
      </c>
      <c r="U1495" s="13" t="s">
        <v>294</v>
      </c>
      <c r="V1495" s="22" t="s">
        <v>1</v>
      </c>
    </row>
    <row r="1496" spans="1:22" x14ac:dyDescent="0.2">
      <c r="A1496" s="25" t="s">
        <v>61</v>
      </c>
      <c r="B1496" s="11" t="s">
        <v>1103</v>
      </c>
      <c r="C1496" s="12"/>
      <c r="D1496" s="12">
        <v>23</v>
      </c>
      <c r="E1496" s="12"/>
      <c r="F1496" s="12"/>
      <c r="G1496" s="12"/>
      <c r="H1496" s="12"/>
      <c r="I1496" s="12"/>
      <c r="J1496" s="12"/>
      <c r="K1496" s="12"/>
      <c r="L1496" s="12">
        <v>23</v>
      </c>
      <c r="M1496" s="12">
        <v>30</v>
      </c>
      <c r="N1496" s="12"/>
      <c r="O1496" s="11" t="s">
        <v>1</v>
      </c>
      <c r="P1496" s="11" t="s">
        <v>1</v>
      </c>
      <c r="Q1496" s="11" t="s">
        <v>1</v>
      </c>
      <c r="R1496" s="11" t="s">
        <v>1</v>
      </c>
      <c r="S1496" s="11" t="s">
        <v>1</v>
      </c>
      <c r="T1496" s="11" t="s">
        <v>1</v>
      </c>
      <c r="U1496" s="11" t="s">
        <v>294</v>
      </c>
      <c r="V1496" s="21" t="s">
        <v>1</v>
      </c>
    </row>
    <row r="1497" spans="1:22" x14ac:dyDescent="0.2">
      <c r="A1497" s="27" t="s">
        <v>61</v>
      </c>
      <c r="B1497" s="13" t="s">
        <v>1104</v>
      </c>
      <c r="C1497" s="14"/>
      <c r="D1497" s="14"/>
      <c r="E1497" s="14"/>
      <c r="F1497" s="14">
        <v>38</v>
      </c>
      <c r="G1497" s="14">
        <v>40</v>
      </c>
      <c r="H1497" s="14">
        <v>41</v>
      </c>
      <c r="I1497" s="14">
        <v>34</v>
      </c>
      <c r="J1497" s="14">
        <v>34</v>
      </c>
      <c r="K1497" s="14">
        <v>32</v>
      </c>
      <c r="L1497" s="14">
        <v>32</v>
      </c>
      <c r="M1497" s="14">
        <v>36</v>
      </c>
      <c r="N1497" s="14"/>
      <c r="O1497" s="13" t="s">
        <v>1</v>
      </c>
      <c r="P1497" s="13" t="s">
        <v>1</v>
      </c>
      <c r="Q1497" s="13" t="s">
        <v>1</v>
      </c>
      <c r="R1497" s="13" t="s">
        <v>1</v>
      </c>
      <c r="S1497" s="13" t="s">
        <v>1</v>
      </c>
      <c r="T1497" s="13" t="s">
        <v>1</v>
      </c>
      <c r="U1497" s="13" t="s">
        <v>294</v>
      </c>
      <c r="V1497" s="22" t="s">
        <v>1</v>
      </c>
    </row>
    <row r="1498" spans="1:22" x14ac:dyDescent="0.2">
      <c r="A1498" s="25" t="s">
        <v>61</v>
      </c>
      <c r="B1498" s="11" t="s">
        <v>1105</v>
      </c>
      <c r="C1498" s="12">
        <v>68</v>
      </c>
      <c r="D1498" s="12">
        <v>68</v>
      </c>
      <c r="E1498" s="12">
        <v>65</v>
      </c>
      <c r="F1498" s="12">
        <v>58</v>
      </c>
      <c r="G1498" s="12">
        <v>59</v>
      </c>
      <c r="H1498" s="12">
        <v>60</v>
      </c>
      <c r="I1498" s="12">
        <v>58</v>
      </c>
      <c r="J1498" s="12">
        <v>58</v>
      </c>
      <c r="K1498" s="12">
        <v>58</v>
      </c>
      <c r="L1498" s="12">
        <v>58</v>
      </c>
      <c r="M1498" s="12">
        <v>60</v>
      </c>
      <c r="N1498" s="12"/>
      <c r="O1498" s="11" t="s">
        <v>1</v>
      </c>
      <c r="P1498" s="11" t="s">
        <v>1</v>
      </c>
      <c r="Q1498" s="11" t="s">
        <v>1</v>
      </c>
      <c r="R1498" s="11" t="s">
        <v>1</v>
      </c>
      <c r="S1498" s="11" t="s">
        <v>1</v>
      </c>
      <c r="T1498" s="11" t="s">
        <v>1</v>
      </c>
      <c r="U1498" s="11" t="s">
        <v>294</v>
      </c>
      <c r="V1498" s="21" t="s">
        <v>1</v>
      </c>
    </row>
    <row r="1499" spans="1:22" x14ac:dyDescent="0.2">
      <c r="A1499" s="27" t="s">
        <v>61</v>
      </c>
      <c r="B1499" s="13" t="s">
        <v>1106</v>
      </c>
      <c r="C1499" s="14"/>
      <c r="D1499" s="14">
        <v>23</v>
      </c>
      <c r="E1499" s="14"/>
      <c r="F1499" s="14">
        <v>24</v>
      </c>
      <c r="G1499" s="14">
        <v>23</v>
      </c>
      <c r="H1499" s="14">
        <v>23</v>
      </c>
      <c r="I1499" s="14">
        <v>22</v>
      </c>
      <c r="J1499" s="14">
        <v>19</v>
      </c>
      <c r="K1499" s="14">
        <v>19</v>
      </c>
      <c r="L1499" s="14">
        <v>20</v>
      </c>
      <c r="M1499" s="14">
        <v>28</v>
      </c>
      <c r="N1499" s="14"/>
      <c r="O1499" s="13" t="s">
        <v>1</v>
      </c>
      <c r="P1499" s="13" t="s">
        <v>1</v>
      </c>
      <c r="Q1499" s="13" t="s">
        <v>1</v>
      </c>
      <c r="R1499" s="13" t="s">
        <v>1</v>
      </c>
      <c r="S1499" s="13" t="s">
        <v>1</v>
      </c>
      <c r="T1499" s="13" t="s">
        <v>1</v>
      </c>
      <c r="U1499" s="13" t="s">
        <v>294</v>
      </c>
      <c r="V1499" s="22" t="s">
        <v>1</v>
      </c>
    </row>
    <row r="1500" spans="1:22" x14ac:dyDescent="0.2">
      <c r="A1500" s="25" t="s">
        <v>61</v>
      </c>
      <c r="B1500" s="11" t="s">
        <v>1107</v>
      </c>
      <c r="C1500" s="12"/>
      <c r="D1500" s="12">
        <v>23</v>
      </c>
      <c r="E1500" s="12"/>
      <c r="F1500" s="12"/>
      <c r="G1500" s="12"/>
      <c r="H1500" s="12"/>
      <c r="I1500" s="12"/>
      <c r="J1500" s="12"/>
      <c r="K1500" s="12"/>
      <c r="L1500" s="12">
        <v>16</v>
      </c>
      <c r="M1500" s="12">
        <v>25</v>
      </c>
      <c r="N1500" s="12"/>
      <c r="O1500" s="11" t="s">
        <v>1</v>
      </c>
      <c r="P1500" s="11" t="s">
        <v>1</v>
      </c>
      <c r="Q1500" s="11" t="s">
        <v>1</v>
      </c>
      <c r="R1500" s="11" t="s">
        <v>1</v>
      </c>
      <c r="S1500" s="11" t="s">
        <v>1</v>
      </c>
      <c r="T1500" s="11" t="s">
        <v>1</v>
      </c>
      <c r="U1500" s="11" t="s">
        <v>294</v>
      </c>
      <c r="V1500" s="21" t="s">
        <v>1</v>
      </c>
    </row>
    <row r="1501" spans="1:22" x14ac:dyDescent="0.2">
      <c r="A1501" s="27" t="s">
        <v>61</v>
      </c>
      <c r="B1501" s="13" t="s">
        <v>1108</v>
      </c>
      <c r="C1501" s="14"/>
      <c r="D1501" s="14"/>
      <c r="E1501" s="14"/>
      <c r="F1501" s="14"/>
      <c r="G1501" s="14"/>
      <c r="H1501" s="14"/>
      <c r="I1501" s="14">
        <v>12.895156950000001</v>
      </c>
      <c r="J1501" s="14">
        <v>13.23375087</v>
      </c>
      <c r="K1501" s="14">
        <v>14.35196049</v>
      </c>
      <c r="L1501" s="14">
        <v>13.45137171</v>
      </c>
      <c r="M1501" s="14">
        <v>14.26328494</v>
      </c>
      <c r="N1501" s="14"/>
      <c r="O1501" s="13" t="s">
        <v>1</v>
      </c>
      <c r="P1501" s="13" t="s">
        <v>1</v>
      </c>
      <c r="Q1501" s="13" t="s">
        <v>1</v>
      </c>
      <c r="R1501" s="13" t="s">
        <v>1</v>
      </c>
      <c r="S1501" s="13" t="s">
        <v>1</v>
      </c>
      <c r="T1501" s="13" t="s">
        <v>1</v>
      </c>
      <c r="U1501" s="13" t="s">
        <v>294</v>
      </c>
      <c r="V1501" s="22" t="s">
        <v>1</v>
      </c>
    </row>
    <row r="1502" spans="1:22" x14ac:dyDescent="0.2">
      <c r="A1502" s="25" t="s">
        <v>62</v>
      </c>
      <c r="B1502" s="11" t="s">
        <v>1109</v>
      </c>
      <c r="C1502" s="12"/>
      <c r="D1502" s="12"/>
      <c r="E1502" s="12"/>
      <c r="F1502" s="12"/>
      <c r="G1502" s="12"/>
      <c r="H1502" s="12"/>
      <c r="I1502" s="12"/>
      <c r="J1502" s="12"/>
      <c r="K1502" s="12"/>
      <c r="L1502" s="12"/>
      <c r="M1502" s="12"/>
      <c r="N1502" s="12"/>
      <c r="O1502" s="11" t="s">
        <v>1</v>
      </c>
      <c r="P1502" s="11" t="s">
        <v>1</v>
      </c>
      <c r="Q1502" s="11" t="s">
        <v>1</v>
      </c>
      <c r="R1502" s="11" t="s">
        <v>1</v>
      </c>
      <c r="S1502" s="11" t="s">
        <v>1</v>
      </c>
      <c r="T1502" s="11" t="s">
        <v>1</v>
      </c>
      <c r="U1502" s="11" t="s">
        <v>305</v>
      </c>
      <c r="V1502" s="21" t="s">
        <v>1</v>
      </c>
    </row>
    <row r="1503" spans="1:22" x14ac:dyDescent="0.2">
      <c r="A1503" s="27" t="s">
        <v>62</v>
      </c>
      <c r="B1503" s="13" t="s">
        <v>1110</v>
      </c>
      <c r="C1503" s="14"/>
      <c r="D1503" s="14"/>
      <c r="E1503" s="14"/>
      <c r="F1503" s="14"/>
      <c r="G1503" s="14"/>
      <c r="H1503" s="14"/>
      <c r="I1503" s="14"/>
      <c r="J1503" s="14"/>
      <c r="K1503" s="14"/>
      <c r="L1503" s="14"/>
      <c r="M1503" s="14"/>
      <c r="N1503" s="14"/>
      <c r="O1503" s="13" t="s">
        <v>1</v>
      </c>
      <c r="P1503" s="13" t="s">
        <v>1</v>
      </c>
      <c r="Q1503" s="13" t="s">
        <v>1</v>
      </c>
      <c r="R1503" s="13" t="s">
        <v>1</v>
      </c>
      <c r="S1503" s="13" t="s">
        <v>1</v>
      </c>
      <c r="T1503" s="13" t="s">
        <v>1</v>
      </c>
      <c r="U1503" s="13" t="s">
        <v>305</v>
      </c>
      <c r="V1503" s="22" t="s">
        <v>1</v>
      </c>
    </row>
    <row r="1504" spans="1:22" x14ac:dyDescent="0.2">
      <c r="A1504" s="25" t="s">
        <v>62</v>
      </c>
      <c r="B1504" s="11" t="s">
        <v>1092</v>
      </c>
      <c r="C1504" s="12"/>
      <c r="D1504" s="12"/>
      <c r="E1504" s="12"/>
      <c r="F1504" s="12"/>
      <c r="G1504" s="12"/>
      <c r="H1504" s="12"/>
      <c r="I1504" s="12"/>
      <c r="J1504" s="12"/>
      <c r="K1504" s="12">
        <v>10.812049999999999</v>
      </c>
      <c r="L1504" s="12"/>
      <c r="M1504" s="12"/>
      <c r="N1504" s="12"/>
      <c r="O1504" s="11" t="s">
        <v>1</v>
      </c>
      <c r="P1504" s="11" t="s">
        <v>1</v>
      </c>
      <c r="Q1504" s="11" t="s">
        <v>1</v>
      </c>
      <c r="R1504" s="11" t="s">
        <v>1</v>
      </c>
      <c r="S1504" s="11" t="s">
        <v>1</v>
      </c>
      <c r="T1504" s="11" t="s">
        <v>1</v>
      </c>
      <c r="U1504" s="11" t="s">
        <v>305</v>
      </c>
      <c r="V1504" s="21" t="s">
        <v>1</v>
      </c>
    </row>
    <row r="1505" spans="1:22" x14ac:dyDescent="0.2">
      <c r="A1505" s="27" t="s">
        <v>62</v>
      </c>
      <c r="B1505" s="13" t="s">
        <v>1093</v>
      </c>
      <c r="C1505" s="14"/>
      <c r="D1505" s="14"/>
      <c r="E1505" s="14"/>
      <c r="F1505" s="14"/>
      <c r="G1505" s="14"/>
      <c r="H1505" s="14"/>
      <c r="I1505" s="14"/>
      <c r="J1505" s="14"/>
      <c r="K1505" s="14">
        <v>0.88248000000000004</v>
      </c>
      <c r="L1505" s="14"/>
      <c r="M1505" s="14"/>
      <c r="N1505" s="14"/>
      <c r="O1505" s="13" t="s">
        <v>1</v>
      </c>
      <c r="P1505" s="13" t="s">
        <v>1</v>
      </c>
      <c r="Q1505" s="13" t="s">
        <v>1</v>
      </c>
      <c r="R1505" s="13" t="s">
        <v>1</v>
      </c>
      <c r="S1505" s="13" t="s">
        <v>1</v>
      </c>
      <c r="T1505" s="13" t="s">
        <v>1</v>
      </c>
      <c r="U1505" s="13" t="s">
        <v>305</v>
      </c>
      <c r="V1505" s="22" t="s">
        <v>1</v>
      </c>
    </row>
    <row r="1506" spans="1:22" x14ac:dyDescent="0.2">
      <c r="A1506" s="25" t="s">
        <v>62</v>
      </c>
      <c r="B1506" s="11" t="s">
        <v>1094</v>
      </c>
      <c r="C1506" s="12"/>
      <c r="D1506" s="12"/>
      <c r="E1506" s="12"/>
      <c r="F1506" s="12"/>
      <c r="G1506" s="12"/>
      <c r="H1506" s="12"/>
      <c r="I1506" s="12"/>
      <c r="J1506" s="12"/>
      <c r="K1506" s="12">
        <v>37.048960000000001</v>
      </c>
      <c r="L1506" s="12"/>
      <c r="M1506" s="12"/>
      <c r="N1506" s="12"/>
      <c r="O1506" s="11" t="s">
        <v>1</v>
      </c>
      <c r="P1506" s="11" t="s">
        <v>1</v>
      </c>
      <c r="Q1506" s="11" t="s">
        <v>1</v>
      </c>
      <c r="R1506" s="11" t="s">
        <v>1</v>
      </c>
      <c r="S1506" s="11" t="s">
        <v>1</v>
      </c>
      <c r="T1506" s="11" t="s">
        <v>1</v>
      </c>
      <c r="U1506" s="11" t="s">
        <v>305</v>
      </c>
      <c r="V1506" s="21" t="s">
        <v>1</v>
      </c>
    </row>
    <row r="1507" spans="1:22" x14ac:dyDescent="0.2">
      <c r="A1507" s="27" t="s">
        <v>62</v>
      </c>
      <c r="B1507" s="13" t="s">
        <v>1095</v>
      </c>
      <c r="C1507" s="14"/>
      <c r="D1507" s="14"/>
      <c r="E1507" s="14"/>
      <c r="F1507" s="14"/>
      <c r="G1507" s="14"/>
      <c r="H1507" s="14"/>
      <c r="I1507" s="14"/>
      <c r="J1507" s="14"/>
      <c r="K1507" s="14">
        <v>42.813740000000003</v>
      </c>
      <c r="L1507" s="14"/>
      <c r="M1507" s="14"/>
      <c r="N1507" s="14"/>
      <c r="O1507" s="13" t="s">
        <v>1</v>
      </c>
      <c r="P1507" s="13" t="s">
        <v>1</v>
      </c>
      <c r="Q1507" s="13" t="s">
        <v>1</v>
      </c>
      <c r="R1507" s="13" t="s">
        <v>1</v>
      </c>
      <c r="S1507" s="13" t="s">
        <v>1</v>
      </c>
      <c r="T1507" s="13" t="s">
        <v>1</v>
      </c>
      <c r="U1507" s="13" t="s">
        <v>305</v>
      </c>
      <c r="V1507" s="22" t="s">
        <v>1</v>
      </c>
    </row>
    <row r="1508" spans="1:22" x14ac:dyDescent="0.2">
      <c r="A1508" s="25" t="s">
        <v>62</v>
      </c>
      <c r="B1508" s="11" t="s">
        <v>1088</v>
      </c>
      <c r="C1508" s="12"/>
      <c r="D1508" s="12"/>
      <c r="E1508" s="12"/>
      <c r="F1508" s="12"/>
      <c r="G1508" s="12"/>
      <c r="H1508" s="12"/>
      <c r="I1508" s="12"/>
      <c r="J1508" s="12"/>
      <c r="K1508" s="12">
        <v>10.812049999999999</v>
      </c>
      <c r="L1508" s="12"/>
      <c r="M1508" s="12"/>
      <c r="N1508" s="12"/>
      <c r="O1508" s="11" t="s">
        <v>1</v>
      </c>
      <c r="P1508" s="11" t="s">
        <v>1</v>
      </c>
      <c r="Q1508" s="11" t="s">
        <v>1</v>
      </c>
      <c r="R1508" s="11" t="s">
        <v>1</v>
      </c>
      <c r="S1508" s="11" t="s">
        <v>1</v>
      </c>
      <c r="T1508" s="11" t="s">
        <v>1</v>
      </c>
      <c r="U1508" s="11" t="s">
        <v>305</v>
      </c>
      <c r="V1508" s="21" t="s">
        <v>1</v>
      </c>
    </row>
    <row r="1509" spans="1:22" x14ac:dyDescent="0.2">
      <c r="A1509" s="27" t="s">
        <v>62</v>
      </c>
      <c r="B1509" s="13" t="s">
        <v>1089</v>
      </c>
      <c r="C1509" s="14"/>
      <c r="D1509" s="14"/>
      <c r="E1509" s="14"/>
      <c r="F1509" s="14"/>
      <c r="G1509" s="14"/>
      <c r="H1509" s="14"/>
      <c r="I1509" s="14"/>
      <c r="J1509" s="14"/>
      <c r="K1509" s="14">
        <v>0.88248000000000004</v>
      </c>
      <c r="L1509" s="14"/>
      <c r="M1509" s="14"/>
      <c r="N1509" s="14"/>
      <c r="O1509" s="13" t="s">
        <v>1</v>
      </c>
      <c r="P1509" s="13" t="s">
        <v>1</v>
      </c>
      <c r="Q1509" s="13" t="s">
        <v>1</v>
      </c>
      <c r="R1509" s="13" t="s">
        <v>1</v>
      </c>
      <c r="S1509" s="13" t="s">
        <v>1</v>
      </c>
      <c r="T1509" s="13" t="s">
        <v>1</v>
      </c>
      <c r="U1509" s="13" t="s">
        <v>305</v>
      </c>
      <c r="V1509" s="22" t="s">
        <v>1</v>
      </c>
    </row>
    <row r="1510" spans="1:22" x14ac:dyDescent="0.2">
      <c r="A1510" s="25" t="s">
        <v>62</v>
      </c>
      <c r="B1510" s="11" t="s">
        <v>1090</v>
      </c>
      <c r="C1510" s="12"/>
      <c r="D1510" s="12"/>
      <c r="E1510" s="12"/>
      <c r="F1510" s="12"/>
      <c r="G1510" s="12"/>
      <c r="H1510" s="12"/>
      <c r="I1510" s="12"/>
      <c r="J1510" s="12"/>
      <c r="K1510" s="12">
        <v>37.048960000000001</v>
      </c>
      <c r="L1510" s="12"/>
      <c r="M1510" s="12"/>
      <c r="N1510" s="12"/>
      <c r="O1510" s="11" t="s">
        <v>1</v>
      </c>
      <c r="P1510" s="11" t="s">
        <v>1</v>
      </c>
      <c r="Q1510" s="11" t="s">
        <v>1</v>
      </c>
      <c r="R1510" s="11" t="s">
        <v>1</v>
      </c>
      <c r="S1510" s="11" t="s">
        <v>1</v>
      </c>
      <c r="T1510" s="11" t="s">
        <v>1</v>
      </c>
      <c r="U1510" s="11" t="s">
        <v>305</v>
      </c>
      <c r="V1510" s="21" t="s">
        <v>1</v>
      </c>
    </row>
    <row r="1511" spans="1:22" x14ac:dyDescent="0.2">
      <c r="A1511" s="27" t="s">
        <v>62</v>
      </c>
      <c r="B1511" s="13" t="s">
        <v>1091</v>
      </c>
      <c r="C1511" s="14"/>
      <c r="D1511" s="14"/>
      <c r="E1511" s="14"/>
      <c r="F1511" s="14"/>
      <c r="G1511" s="14"/>
      <c r="H1511" s="14"/>
      <c r="I1511" s="14"/>
      <c r="J1511" s="14"/>
      <c r="K1511" s="14">
        <v>42.813740000000003</v>
      </c>
      <c r="L1511" s="14"/>
      <c r="M1511" s="14"/>
      <c r="N1511" s="14"/>
      <c r="O1511" s="13" t="s">
        <v>1</v>
      </c>
      <c r="P1511" s="13" t="s">
        <v>1</v>
      </c>
      <c r="Q1511" s="13" t="s">
        <v>1</v>
      </c>
      <c r="R1511" s="13" t="s">
        <v>1</v>
      </c>
      <c r="S1511" s="13" t="s">
        <v>1</v>
      </c>
      <c r="T1511" s="13" t="s">
        <v>1</v>
      </c>
      <c r="U1511" s="13" t="s">
        <v>305</v>
      </c>
      <c r="V1511" s="22" t="s">
        <v>1</v>
      </c>
    </row>
    <row r="1512" spans="1:22" x14ac:dyDescent="0.2">
      <c r="A1512" s="25" t="s">
        <v>62</v>
      </c>
      <c r="B1512" s="11" t="s">
        <v>1096</v>
      </c>
      <c r="C1512" s="12"/>
      <c r="D1512" s="12"/>
      <c r="E1512" s="12"/>
      <c r="F1512" s="12"/>
      <c r="G1512" s="12"/>
      <c r="H1512" s="12"/>
      <c r="I1512" s="12"/>
      <c r="J1512" s="12"/>
      <c r="K1512" s="12">
        <v>32.001690000000004</v>
      </c>
      <c r="L1512" s="12"/>
      <c r="M1512" s="12"/>
      <c r="N1512" s="12"/>
      <c r="O1512" s="11" t="s">
        <v>1</v>
      </c>
      <c r="P1512" s="11" t="s">
        <v>1</v>
      </c>
      <c r="Q1512" s="11" t="s">
        <v>1</v>
      </c>
      <c r="R1512" s="11" t="s">
        <v>1</v>
      </c>
      <c r="S1512" s="11" t="s">
        <v>1</v>
      </c>
      <c r="T1512" s="11" t="s">
        <v>1</v>
      </c>
      <c r="U1512" s="11" t="s">
        <v>305</v>
      </c>
      <c r="V1512" s="21" t="s">
        <v>1</v>
      </c>
    </row>
    <row r="1513" spans="1:22" x14ac:dyDescent="0.2">
      <c r="A1513" s="27" t="s">
        <v>62</v>
      </c>
      <c r="B1513" s="13" t="s">
        <v>293</v>
      </c>
      <c r="C1513" s="14"/>
      <c r="D1513" s="14"/>
      <c r="E1513" s="14"/>
      <c r="F1513" s="14"/>
      <c r="G1513" s="14"/>
      <c r="H1513" s="14"/>
      <c r="I1513" s="14"/>
      <c r="J1513" s="14"/>
      <c r="K1513" s="14"/>
      <c r="L1513" s="14"/>
      <c r="M1513" s="14"/>
      <c r="N1513" s="14"/>
      <c r="O1513" s="13" t="s">
        <v>1</v>
      </c>
      <c r="P1513" s="13" t="s">
        <v>1</v>
      </c>
      <c r="Q1513" s="13" t="s">
        <v>1</v>
      </c>
      <c r="R1513" s="13" t="s">
        <v>1</v>
      </c>
      <c r="S1513" s="13" t="s">
        <v>1</v>
      </c>
      <c r="T1513" s="13" t="s">
        <v>1</v>
      </c>
      <c r="U1513" s="13" t="s">
        <v>305</v>
      </c>
      <c r="V1513" s="22" t="s">
        <v>1</v>
      </c>
    </row>
    <row r="1514" spans="1:22" x14ac:dyDescent="0.2">
      <c r="A1514" s="25" t="s">
        <v>62</v>
      </c>
      <c r="B1514" s="11" t="s">
        <v>308</v>
      </c>
      <c r="C1514" s="12"/>
      <c r="D1514" s="12">
        <v>1.9590000000000001</v>
      </c>
      <c r="E1514" s="12">
        <v>12.096</v>
      </c>
      <c r="F1514" s="12">
        <v>4.3559999999999999</v>
      </c>
      <c r="G1514" s="12">
        <v>6.1920000000000002</v>
      </c>
      <c r="H1514" s="12">
        <v>2.1509999999999998</v>
      </c>
      <c r="I1514" s="12">
        <v>2.09</v>
      </c>
      <c r="J1514" s="12">
        <v>1.4179999999999999</v>
      </c>
      <c r="K1514" s="12">
        <v>1.605</v>
      </c>
      <c r="L1514" s="12">
        <v>1.982</v>
      </c>
      <c r="M1514" s="12">
        <v>4.4009999999999998</v>
      </c>
      <c r="N1514" s="12"/>
      <c r="O1514" s="11" t="s">
        <v>1</v>
      </c>
      <c r="P1514" s="11" t="s">
        <v>1</v>
      </c>
      <c r="Q1514" s="11" t="s">
        <v>1</v>
      </c>
      <c r="R1514" s="11" t="s">
        <v>1</v>
      </c>
      <c r="S1514" s="11" t="s">
        <v>1</v>
      </c>
      <c r="T1514" s="11" t="s">
        <v>1</v>
      </c>
      <c r="U1514" s="11" t="s">
        <v>305</v>
      </c>
      <c r="V1514" s="21" t="s">
        <v>1</v>
      </c>
    </row>
    <row r="1515" spans="1:22" x14ac:dyDescent="0.2">
      <c r="A1515" s="27" t="s">
        <v>62</v>
      </c>
      <c r="B1515" s="13" t="s">
        <v>1102</v>
      </c>
      <c r="C1515" s="14"/>
      <c r="D1515" s="14"/>
      <c r="E1515" s="14"/>
      <c r="F1515" s="14"/>
      <c r="G1515" s="14"/>
      <c r="H1515" s="14"/>
      <c r="I1515" s="14"/>
      <c r="J1515" s="14"/>
      <c r="K1515" s="14">
        <v>80.745180000000005</v>
      </c>
      <c r="L1515" s="14"/>
      <c r="M1515" s="14"/>
      <c r="N1515" s="14"/>
      <c r="O1515" s="13" t="s">
        <v>1</v>
      </c>
      <c r="P1515" s="13" t="s">
        <v>1</v>
      </c>
      <c r="Q1515" s="13" t="s">
        <v>1</v>
      </c>
      <c r="R1515" s="13" t="s">
        <v>1</v>
      </c>
      <c r="S1515" s="13" t="s">
        <v>1</v>
      </c>
      <c r="T1515" s="13" t="s">
        <v>1</v>
      </c>
      <c r="U1515" s="13" t="s">
        <v>305</v>
      </c>
      <c r="V1515" s="22" t="s">
        <v>1</v>
      </c>
    </row>
    <row r="1516" spans="1:22" x14ac:dyDescent="0.2">
      <c r="A1516" s="25" t="s">
        <v>62</v>
      </c>
      <c r="B1516" s="11" t="s">
        <v>1097</v>
      </c>
      <c r="C1516" s="12"/>
      <c r="D1516" s="12"/>
      <c r="E1516" s="12"/>
      <c r="F1516" s="12">
        <v>18</v>
      </c>
      <c r="G1516" s="12">
        <v>18</v>
      </c>
      <c r="H1516" s="12"/>
      <c r="I1516" s="12">
        <v>18</v>
      </c>
      <c r="J1516" s="12">
        <v>18</v>
      </c>
      <c r="K1516" s="12">
        <v>18</v>
      </c>
      <c r="L1516" s="12">
        <v>18</v>
      </c>
      <c r="M1516" s="12">
        <v>20</v>
      </c>
      <c r="N1516" s="12"/>
      <c r="O1516" s="11" t="s">
        <v>1</v>
      </c>
      <c r="P1516" s="11" t="s">
        <v>1</v>
      </c>
      <c r="Q1516" s="11" t="s">
        <v>1</v>
      </c>
      <c r="R1516" s="11" t="s">
        <v>1</v>
      </c>
      <c r="S1516" s="11" t="s">
        <v>1</v>
      </c>
      <c r="T1516" s="11" t="s">
        <v>1</v>
      </c>
      <c r="U1516" s="11" t="s">
        <v>305</v>
      </c>
      <c r="V1516" s="21" t="s">
        <v>1</v>
      </c>
    </row>
    <row r="1517" spans="1:22" x14ac:dyDescent="0.2">
      <c r="A1517" s="27" t="s">
        <v>62</v>
      </c>
      <c r="B1517" s="13" t="s">
        <v>1098</v>
      </c>
      <c r="C1517" s="14"/>
      <c r="D1517" s="14">
        <v>100</v>
      </c>
      <c r="E1517" s="14">
        <v>100</v>
      </c>
      <c r="F1517" s="14">
        <v>100</v>
      </c>
      <c r="G1517" s="14">
        <v>100</v>
      </c>
      <c r="H1517" s="14"/>
      <c r="I1517" s="14">
        <v>100</v>
      </c>
      <c r="J1517" s="14">
        <v>100</v>
      </c>
      <c r="K1517" s="14">
        <v>100</v>
      </c>
      <c r="L1517" s="14">
        <v>100</v>
      </c>
      <c r="M1517" s="14">
        <v>100</v>
      </c>
      <c r="N1517" s="14"/>
      <c r="O1517" s="13" t="s">
        <v>1</v>
      </c>
      <c r="P1517" s="13" t="s">
        <v>1</v>
      </c>
      <c r="Q1517" s="13" t="s">
        <v>1</v>
      </c>
      <c r="R1517" s="13" t="s">
        <v>1</v>
      </c>
      <c r="S1517" s="13" t="s">
        <v>1</v>
      </c>
      <c r="T1517" s="13" t="s">
        <v>1</v>
      </c>
      <c r="U1517" s="13" t="s">
        <v>305</v>
      </c>
      <c r="V1517" s="22" t="s">
        <v>1</v>
      </c>
    </row>
    <row r="1518" spans="1:22" x14ac:dyDescent="0.2">
      <c r="A1518" s="25" t="s">
        <v>62</v>
      </c>
      <c r="B1518" s="11" t="s">
        <v>1099</v>
      </c>
      <c r="C1518" s="12"/>
      <c r="D1518" s="12"/>
      <c r="E1518" s="12">
        <v>16</v>
      </c>
      <c r="F1518" s="12">
        <v>17</v>
      </c>
      <c r="G1518" s="12">
        <v>17</v>
      </c>
      <c r="H1518" s="12"/>
      <c r="I1518" s="12">
        <v>18</v>
      </c>
      <c r="J1518" s="12">
        <v>19</v>
      </c>
      <c r="K1518" s="12">
        <v>19</v>
      </c>
      <c r="L1518" s="12">
        <v>20</v>
      </c>
      <c r="M1518" s="12">
        <v>20</v>
      </c>
      <c r="N1518" s="12"/>
      <c r="O1518" s="11" t="s">
        <v>1</v>
      </c>
      <c r="P1518" s="11" t="s">
        <v>1</v>
      </c>
      <c r="Q1518" s="11" t="s">
        <v>1</v>
      </c>
      <c r="R1518" s="11" t="s">
        <v>1</v>
      </c>
      <c r="S1518" s="11" t="s">
        <v>1</v>
      </c>
      <c r="T1518" s="11" t="s">
        <v>1</v>
      </c>
      <c r="U1518" s="11" t="s">
        <v>305</v>
      </c>
      <c r="V1518" s="21" t="s">
        <v>1</v>
      </c>
    </row>
    <row r="1519" spans="1:22" x14ac:dyDescent="0.2">
      <c r="A1519" s="27" t="s">
        <v>62</v>
      </c>
      <c r="B1519" s="13" t="s">
        <v>1100</v>
      </c>
      <c r="C1519" s="14"/>
      <c r="D1519" s="14"/>
      <c r="E1519" s="14"/>
      <c r="F1519" s="14">
        <v>33</v>
      </c>
      <c r="G1519" s="14">
        <v>33</v>
      </c>
      <c r="H1519" s="14"/>
      <c r="I1519" s="14">
        <v>34</v>
      </c>
      <c r="J1519" s="14">
        <v>32</v>
      </c>
      <c r="K1519" s="14">
        <v>31</v>
      </c>
      <c r="L1519" s="14"/>
      <c r="M1519" s="14"/>
      <c r="N1519" s="14"/>
      <c r="O1519" s="13" t="s">
        <v>1</v>
      </c>
      <c r="P1519" s="13" t="s">
        <v>1</v>
      </c>
      <c r="Q1519" s="13" t="s">
        <v>1</v>
      </c>
      <c r="R1519" s="13" t="s">
        <v>1</v>
      </c>
      <c r="S1519" s="13" t="s">
        <v>1</v>
      </c>
      <c r="T1519" s="13" t="s">
        <v>1</v>
      </c>
      <c r="U1519" s="13" t="s">
        <v>305</v>
      </c>
      <c r="V1519" s="22" t="s">
        <v>1</v>
      </c>
    </row>
    <row r="1520" spans="1:22" x14ac:dyDescent="0.2">
      <c r="A1520" s="25" t="s">
        <v>62</v>
      </c>
      <c r="B1520" s="11" t="s">
        <v>1101</v>
      </c>
      <c r="C1520" s="12"/>
      <c r="D1520" s="12">
        <v>40</v>
      </c>
      <c r="E1520" s="12">
        <v>40</v>
      </c>
      <c r="F1520" s="12">
        <v>41</v>
      </c>
      <c r="G1520" s="12">
        <v>41</v>
      </c>
      <c r="H1520" s="12"/>
      <c r="I1520" s="12">
        <v>42</v>
      </c>
      <c r="J1520" s="12">
        <v>41</v>
      </c>
      <c r="K1520" s="12">
        <v>38</v>
      </c>
      <c r="L1520" s="12"/>
      <c r="M1520" s="12"/>
      <c r="N1520" s="12"/>
      <c r="O1520" s="11" t="s">
        <v>1</v>
      </c>
      <c r="P1520" s="11" t="s">
        <v>1</v>
      </c>
      <c r="Q1520" s="11" t="s">
        <v>1</v>
      </c>
      <c r="R1520" s="11" t="s">
        <v>1</v>
      </c>
      <c r="S1520" s="11" t="s">
        <v>1</v>
      </c>
      <c r="T1520" s="11" t="s">
        <v>1</v>
      </c>
      <c r="U1520" s="11" t="s">
        <v>305</v>
      </c>
      <c r="V1520" s="21" t="s">
        <v>1</v>
      </c>
    </row>
    <row r="1521" spans="1:22" x14ac:dyDescent="0.2">
      <c r="A1521" s="27" t="s">
        <v>62</v>
      </c>
      <c r="B1521" s="13" t="s">
        <v>1103</v>
      </c>
      <c r="C1521" s="14"/>
      <c r="D1521" s="14">
        <v>27</v>
      </c>
      <c r="E1521" s="14">
        <v>24</v>
      </c>
      <c r="F1521" s="14"/>
      <c r="G1521" s="14"/>
      <c r="H1521" s="14"/>
      <c r="I1521" s="14"/>
      <c r="J1521" s="14"/>
      <c r="K1521" s="14"/>
      <c r="L1521" s="14"/>
      <c r="M1521" s="14"/>
      <c r="N1521" s="14"/>
      <c r="O1521" s="13" t="s">
        <v>1</v>
      </c>
      <c r="P1521" s="13" t="s">
        <v>1</v>
      </c>
      <c r="Q1521" s="13" t="s">
        <v>1</v>
      </c>
      <c r="R1521" s="13" t="s">
        <v>1</v>
      </c>
      <c r="S1521" s="13" t="s">
        <v>1</v>
      </c>
      <c r="T1521" s="13" t="s">
        <v>1</v>
      </c>
      <c r="U1521" s="13" t="s">
        <v>305</v>
      </c>
      <c r="V1521" s="22" t="s">
        <v>1</v>
      </c>
    </row>
    <row r="1522" spans="1:22" x14ac:dyDescent="0.2">
      <c r="A1522" s="25" t="s">
        <v>62</v>
      </c>
      <c r="B1522" s="11" t="s">
        <v>1104</v>
      </c>
      <c r="C1522" s="12">
        <v>15</v>
      </c>
      <c r="D1522" s="12">
        <v>14</v>
      </c>
      <c r="E1522" s="12">
        <v>12</v>
      </c>
      <c r="F1522" s="12">
        <v>12</v>
      </c>
      <c r="G1522" s="12">
        <v>10</v>
      </c>
      <c r="H1522" s="12"/>
      <c r="I1522" s="12">
        <v>11</v>
      </c>
      <c r="J1522" s="12">
        <v>12</v>
      </c>
      <c r="K1522" s="12">
        <v>12</v>
      </c>
      <c r="L1522" s="12">
        <v>13</v>
      </c>
      <c r="M1522" s="12">
        <v>12</v>
      </c>
      <c r="N1522" s="12"/>
      <c r="O1522" s="11" t="s">
        <v>1</v>
      </c>
      <c r="P1522" s="11" t="s">
        <v>1</v>
      </c>
      <c r="Q1522" s="11" t="s">
        <v>1</v>
      </c>
      <c r="R1522" s="11" t="s">
        <v>1</v>
      </c>
      <c r="S1522" s="11" t="s">
        <v>1</v>
      </c>
      <c r="T1522" s="11" t="s">
        <v>1</v>
      </c>
      <c r="U1522" s="11" t="s">
        <v>305</v>
      </c>
      <c r="V1522" s="21" t="s">
        <v>1</v>
      </c>
    </row>
    <row r="1523" spans="1:22" x14ac:dyDescent="0.2">
      <c r="A1523" s="27" t="s">
        <v>62</v>
      </c>
      <c r="B1523" s="13" t="s">
        <v>1105</v>
      </c>
      <c r="C1523" s="14"/>
      <c r="D1523" s="14">
        <v>32</v>
      </c>
      <c r="E1523" s="14">
        <v>30</v>
      </c>
      <c r="F1523" s="14"/>
      <c r="G1523" s="14"/>
      <c r="H1523" s="14"/>
      <c r="I1523" s="14"/>
      <c r="J1523" s="14"/>
      <c r="K1523" s="14"/>
      <c r="L1523" s="14"/>
      <c r="M1523" s="14"/>
      <c r="N1523" s="14"/>
      <c r="O1523" s="13" t="s">
        <v>1</v>
      </c>
      <c r="P1523" s="13" t="s">
        <v>1</v>
      </c>
      <c r="Q1523" s="13" t="s">
        <v>1</v>
      </c>
      <c r="R1523" s="13" t="s">
        <v>1</v>
      </c>
      <c r="S1523" s="13" t="s">
        <v>1</v>
      </c>
      <c r="T1523" s="13" t="s">
        <v>1</v>
      </c>
      <c r="U1523" s="13" t="s">
        <v>305</v>
      </c>
      <c r="V1523" s="22" t="s">
        <v>1</v>
      </c>
    </row>
    <row r="1524" spans="1:22" x14ac:dyDescent="0.2">
      <c r="A1524" s="25" t="s">
        <v>62</v>
      </c>
      <c r="B1524" s="11" t="s">
        <v>1106</v>
      </c>
      <c r="C1524" s="12"/>
      <c r="D1524" s="12">
        <v>21</v>
      </c>
      <c r="E1524" s="12">
        <v>21</v>
      </c>
      <c r="F1524" s="12"/>
      <c r="G1524" s="12"/>
      <c r="H1524" s="12"/>
      <c r="I1524" s="12"/>
      <c r="J1524" s="12"/>
      <c r="K1524" s="12"/>
      <c r="L1524" s="12"/>
      <c r="M1524" s="12"/>
      <c r="N1524" s="12"/>
      <c r="O1524" s="11" t="s">
        <v>1</v>
      </c>
      <c r="P1524" s="11" t="s">
        <v>1</v>
      </c>
      <c r="Q1524" s="11" t="s">
        <v>1</v>
      </c>
      <c r="R1524" s="11" t="s">
        <v>1</v>
      </c>
      <c r="S1524" s="11" t="s">
        <v>1</v>
      </c>
      <c r="T1524" s="11" t="s">
        <v>1</v>
      </c>
      <c r="U1524" s="11" t="s">
        <v>305</v>
      </c>
      <c r="V1524" s="21" t="s">
        <v>1</v>
      </c>
    </row>
    <row r="1525" spans="1:22" x14ac:dyDescent="0.2">
      <c r="A1525" s="27" t="s">
        <v>62</v>
      </c>
      <c r="B1525" s="13" t="s">
        <v>1107</v>
      </c>
      <c r="C1525" s="14"/>
      <c r="D1525" s="14">
        <v>19</v>
      </c>
      <c r="E1525" s="14">
        <v>20</v>
      </c>
      <c r="F1525" s="14"/>
      <c r="G1525" s="14">
        <v>17</v>
      </c>
      <c r="H1525" s="14"/>
      <c r="I1525" s="14">
        <v>17</v>
      </c>
      <c r="J1525" s="14">
        <v>17</v>
      </c>
      <c r="K1525" s="14">
        <v>18</v>
      </c>
      <c r="L1525" s="14"/>
      <c r="M1525" s="14"/>
      <c r="N1525" s="14"/>
      <c r="O1525" s="13" t="s">
        <v>1</v>
      </c>
      <c r="P1525" s="13" t="s">
        <v>1</v>
      </c>
      <c r="Q1525" s="13" t="s">
        <v>1</v>
      </c>
      <c r="R1525" s="13" t="s">
        <v>1</v>
      </c>
      <c r="S1525" s="13" t="s">
        <v>1</v>
      </c>
      <c r="T1525" s="13" t="s">
        <v>1</v>
      </c>
      <c r="U1525" s="13" t="s">
        <v>305</v>
      </c>
      <c r="V1525" s="22" t="s">
        <v>1</v>
      </c>
    </row>
    <row r="1526" spans="1:22" x14ac:dyDescent="0.2">
      <c r="A1526" s="25" t="s">
        <v>62</v>
      </c>
      <c r="B1526" s="11" t="s">
        <v>1108</v>
      </c>
      <c r="C1526" s="12"/>
      <c r="D1526" s="12"/>
      <c r="E1526" s="12"/>
      <c r="F1526" s="12"/>
      <c r="G1526" s="12">
        <v>20.879083680000001</v>
      </c>
      <c r="H1526" s="12">
        <v>23.51077055</v>
      </c>
      <c r="I1526" s="12">
        <v>24.927529150000002</v>
      </c>
      <c r="J1526" s="12">
        <v>23.563731090000001</v>
      </c>
      <c r="K1526" s="12">
        <v>24.251061440000001</v>
      </c>
      <c r="L1526" s="12">
        <v>24.9767689</v>
      </c>
      <c r="M1526" s="12">
        <v>25.460185540000001</v>
      </c>
      <c r="N1526" s="12"/>
      <c r="O1526" s="11" t="s">
        <v>1</v>
      </c>
      <c r="P1526" s="11" t="s">
        <v>1</v>
      </c>
      <c r="Q1526" s="11" t="s">
        <v>1</v>
      </c>
      <c r="R1526" s="11" t="s">
        <v>1</v>
      </c>
      <c r="S1526" s="11" t="s">
        <v>1</v>
      </c>
      <c r="T1526" s="11" t="s">
        <v>1</v>
      </c>
      <c r="U1526" s="11" t="s">
        <v>305</v>
      </c>
      <c r="V1526" s="21" t="s">
        <v>1</v>
      </c>
    </row>
    <row r="1527" spans="1:22" x14ac:dyDescent="0.2">
      <c r="A1527" s="27" t="s">
        <v>63</v>
      </c>
      <c r="B1527" s="13" t="s">
        <v>1109</v>
      </c>
      <c r="C1527" s="14"/>
      <c r="D1527" s="14"/>
      <c r="E1527" s="14"/>
      <c r="F1527" s="14"/>
      <c r="G1527" s="14"/>
      <c r="H1527" s="14"/>
      <c r="I1527" s="14"/>
      <c r="J1527" s="14"/>
      <c r="K1527" s="14"/>
      <c r="L1527" s="14"/>
      <c r="M1527" s="14"/>
      <c r="N1527" s="14"/>
      <c r="O1527" s="13" t="s">
        <v>1</v>
      </c>
      <c r="P1527" s="13" t="s">
        <v>1</v>
      </c>
      <c r="Q1527" s="13" t="s">
        <v>1</v>
      </c>
      <c r="R1527" s="13" t="s">
        <v>1</v>
      </c>
      <c r="S1527" s="13" t="s">
        <v>1</v>
      </c>
      <c r="T1527" s="13" t="s">
        <v>1</v>
      </c>
      <c r="U1527" s="13" t="s">
        <v>294</v>
      </c>
      <c r="V1527" s="22" t="s">
        <v>1</v>
      </c>
    </row>
    <row r="1528" spans="1:22" x14ac:dyDescent="0.2">
      <c r="A1528" s="25" t="s">
        <v>63</v>
      </c>
      <c r="B1528" s="11" t="s">
        <v>1110</v>
      </c>
      <c r="C1528" s="12"/>
      <c r="D1528" s="12"/>
      <c r="E1528" s="12"/>
      <c r="F1528" s="12"/>
      <c r="G1528" s="12"/>
      <c r="H1528" s="12"/>
      <c r="I1528" s="12"/>
      <c r="J1528" s="12"/>
      <c r="K1528" s="12"/>
      <c r="L1528" s="12"/>
      <c r="M1528" s="12"/>
      <c r="N1528" s="12"/>
      <c r="O1528" s="11" t="s">
        <v>1</v>
      </c>
      <c r="P1528" s="11" t="s">
        <v>1</v>
      </c>
      <c r="Q1528" s="11" t="s">
        <v>1</v>
      </c>
      <c r="R1528" s="11" t="s">
        <v>1</v>
      </c>
      <c r="S1528" s="11" t="s">
        <v>1</v>
      </c>
      <c r="T1528" s="11" t="s">
        <v>1</v>
      </c>
      <c r="U1528" s="11" t="s">
        <v>294</v>
      </c>
      <c r="V1528" s="21" t="s">
        <v>1</v>
      </c>
    </row>
    <row r="1529" spans="1:22" x14ac:dyDescent="0.2">
      <c r="A1529" s="27" t="s">
        <v>63</v>
      </c>
      <c r="B1529" s="13" t="s">
        <v>1092</v>
      </c>
      <c r="C1529" s="14"/>
      <c r="D1529" s="14"/>
      <c r="E1529" s="14"/>
      <c r="F1529" s="14"/>
      <c r="G1529" s="14">
        <v>16.121759999999998</v>
      </c>
      <c r="H1529" s="14">
        <v>22.34853</v>
      </c>
      <c r="I1529" s="14">
        <v>20.219270000000002</v>
      </c>
      <c r="J1529" s="14"/>
      <c r="K1529" s="14"/>
      <c r="L1529" s="14"/>
      <c r="M1529" s="14"/>
      <c r="N1529" s="14"/>
      <c r="O1529" s="13" t="s">
        <v>1</v>
      </c>
      <c r="P1529" s="13" t="s">
        <v>1</v>
      </c>
      <c r="Q1529" s="13" t="s">
        <v>1</v>
      </c>
      <c r="R1529" s="13" t="s">
        <v>1</v>
      </c>
      <c r="S1529" s="13" t="s">
        <v>1</v>
      </c>
      <c r="T1529" s="13" t="s">
        <v>1</v>
      </c>
      <c r="U1529" s="13" t="s">
        <v>294</v>
      </c>
      <c r="V1529" s="22" t="s">
        <v>1</v>
      </c>
    </row>
    <row r="1530" spans="1:22" x14ac:dyDescent="0.2">
      <c r="A1530" s="25" t="s">
        <v>63</v>
      </c>
      <c r="B1530" s="11" t="s">
        <v>1093</v>
      </c>
      <c r="C1530" s="12"/>
      <c r="D1530" s="12"/>
      <c r="E1530" s="12"/>
      <c r="F1530" s="12"/>
      <c r="G1530" s="12">
        <v>9.8417700000000004</v>
      </c>
      <c r="H1530" s="12">
        <v>11.69229</v>
      </c>
      <c r="I1530" s="12">
        <v>12.23434</v>
      </c>
      <c r="J1530" s="12"/>
      <c r="K1530" s="12"/>
      <c r="L1530" s="12"/>
      <c r="M1530" s="12"/>
      <c r="N1530" s="12"/>
      <c r="O1530" s="11" t="s">
        <v>1</v>
      </c>
      <c r="P1530" s="11" t="s">
        <v>1</v>
      </c>
      <c r="Q1530" s="11" t="s">
        <v>1</v>
      </c>
      <c r="R1530" s="11" t="s">
        <v>1</v>
      </c>
      <c r="S1530" s="11" t="s">
        <v>1</v>
      </c>
      <c r="T1530" s="11" t="s">
        <v>1</v>
      </c>
      <c r="U1530" s="11" t="s">
        <v>294</v>
      </c>
      <c r="V1530" s="21" t="s">
        <v>1</v>
      </c>
    </row>
    <row r="1531" spans="1:22" x14ac:dyDescent="0.2">
      <c r="A1531" s="27" t="s">
        <v>63</v>
      </c>
      <c r="B1531" s="13" t="s">
        <v>1094</v>
      </c>
      <c r="C1531" s="14"/>
      <c r="D1531" s="14"/>
      <c r="E1531" s="14"/>
      <c r="F1531" s="14"/>
      <c r="G1531" s="14">
        <v>45.747480000000003</v>
      </c>
      <c r="H1531" s="14">
        <v>54.174210000000002</v>
      </c>
      <c r="I1531" s="14">
        <v>56.819809999999997</v>
      </c>
      <c r="J1531" s="14"/>
      <c r="K1531" s="14"/>
      <c r="L1531" s="14"/>
      <c r="M1531" s="14"/>
      <c r="N1531" s="14"/>
      <c r="O1531" s="13" t="s">
        <v>1</v>
      </c>
      <c r="P1531" s="13" t="s">
        <v>1</v>
      </c>
      <c r="Q1531" s="13" t="s">
        <v>1</v>
      </c>
      <c r="R1531" s="13" t="s">
        <v>1</v>
      </c>
      <c r="S1531" s="13" t="s">
        <v>1</v>
      </c>
      <c r="T1531" s="13" t="s">
        <v>1</v>
      </c>
      <c r="U1531" s="13" t="s">
        <v>294</v>
      </c>
      <c r="V1531" s="22" t="s">
        <v>1</v>
      </c>
    </row>
    <row r="1532" spans="1:22" x14ac:dyDescent="0.2">
      <c r="A1532" s="25" t="s">
        <v>63</v>
      </c>
      <c r="B1532" s="11" t="s">
        <v>1095</v>
      </c>
      <c r="C1532" s="12"/>
      <c r="D1532" s="12"/>
      <c r="E1532" s="12"/>
      <c r="F1532" s="12"/>
      <c r="G1532" s="12">
        <v>18.425640000000001</v>
      </c>
      <c r="H1532" s="12">
        <v>25.563230000000001</v>
      </c>
      <c r="I1532" s="12">
        <v>23.109649999999998</v>
      </c>
      <c r="J1532" s="12"/>
      <c r="K1532" s="12"/>
      <c r="L1532" s="12"/>
      <c r="M1532" s="12"/>
      <c r="N1532" s="12"/>
      <c r="O1532" s="11" t="s">
        <v>1</v>
      </c>
      <c r="P1532" s="11" t="s">
        <v>1</v>
      </c>
      <c r="Q1532" s="11" t="s">
        <v>1</v>
      </c>
      <c r="R1532" s="11" t="s">
        <v>1</v>
      </c>
      <c r="S1532" s="11" t="s">
        <v>1</v>
      </c>
      <c r="T1532" s="11" t="s">
        <v>1</v>
      </c>
      <c r="U1532" s="11" t="s">
        <v>294</v>
      </c>
      <c r="V1532" s="21" t="s">
        <v>1</v>
      </c>
    </row>
    <row r="1533" spans="1:22" x14ac:dyDescent="0.2">
      <c r="A1533" s="27" t="s">
        <v>63</v>
      </c>
      <c r="B1533" s="13" t="s">
        <v>1088</v>
      </c>
      <c r="C1533" s="14"/>
      <c r="D1533" s="14"/>
      <c r="E1533" s="14"/>
      <c r="F1533" s="14"/>
      <c r="G1533" s="14">
        <v>18.594609999999999</v>
      </c>
      <c r="H1533" s="14">
        <v>23.567620000000002</v>
      </c>
      <c r="I1533" s="14">
        <v>19.785810000000001</v>
      </c>
      <c r="J1533" s="14"/>
      <c r="K1533" s="14"/>
      <c r="L1533" s="14"/>
      <c r="M1533" s="14"/>
      <c r="N1533" s="14"/>
      <c r="O1533" s="13" t="s">
        <v>1</v>
      </c>
      <c r="P1533" s="13" t="s">
        <v>1</v>
      </c>
      <c r="Q1533" s="13" t="s">
        <v>1</v>
      </c>
      <c r="R1533" s="13" t="s">
        <v>1</v>
      </c>
      <c r="S1533" s="13" t="s">
        <v>1</v>
      </c>
      <c r="T1533" s="13" t="s">
        <v>1</v>
      </c>
      <c r="U1533" s="13" t="s">
        <v>294</v>
      </c>
      <c r="V1533" s="22" t="s">
        <v>1</v>
      </c>
    </row>
    <row r="1534" spans="1:22" x14ac:dyDescent="0.2">
      <c r="A1534" s="25" t="s">
        <v>63</v>
      </c>
      <c r="B1534" s="11" t="s">
        <v>1089</v>
      </c>
      <c r="C1534" s="12"/>
      <c r="D1534" s="12"/>
      <c r="E1534" s="12"/>
      <c r="F1534" s="12"/>
      <c r="G1534" s="12">
        <v>11.095459999999999</v>
      </c>
      <c r="H1534" s="12">
        <v>11.481870000000001</v>
      </c>
      <c r="I1534" s="12">
        <v>11.974</v>
      </c>
      <c r="J1534" s="12"/>
      <c r="K1534" s="12"/>
      <c r="L1534" s="12"/>
      <c r="M1534" s="12"/>
      <c r="N1534" s="12"/>
      <c r="O1534" s="11" t="s">
        <v>1</v>
      </c>
      <c r="P1534" s="11" t="s">
        <v>1</v>
      </c>
      <c r="Q1534" s="11" t="s">
        <v>1</v>
      </c>
      <c r="R1534" s="11" t="s">
        <v>1</v>
      </c>
      <c r="S1534" s="11" t="s">
        <v>1</v>
      </c>
      <c r="T1534" s="11" t="s">
        <v>1</v>
      </c>
      <c r="U1534" s="11" t="s">
        <v>294</v>
      </c>
      <c r="V1534" s="21" t="s">
        <v>1</v>
      </c>
    </row>
    <row r="1535" spans="1:22" x14ac:dyDescent="0.2">
      <c r="A1535" s="27" t="s">
        <v>63</v>
      </c>
      <c r="B1535" s="13" t="s">
        <v>1090</v>
      </c>
      <c r="C1535" s="14"/>
      <c r="D1535" s="14"/>
      <c r="E1535" s="14"/>
      <c r="F1535" s="14"/>
      <c r="G1535" s="14">
        <v>51.523980000000002</v>
      </c>
      <c r="H1535" s="14">
        <v>53.296140000000001</v>
      </c>
      <c r="I1535" s="14">
        <v>55.817239999999998</v>
      </c>
      <c r="J1535" s="14"/>
      <c r="K1535" s="14"/>
      <c r="L1535" s="14"/>
      <c r="M1535" s="14"/>
      <c r="N1535" s="14"/>
      <c r="O1535" s="13" t="s">
        <v>1</v>
      </c>
      <c r="P1535" s="13" t="s">
        <v>1</v>
      </c>
      <c r="Q1535" s="13" t="s">
        <v>1</v>
      </c>
      <c r="R1535" s="13" t="s">
        <v>1</v>
      </c>
      <c r="S1535" s="13" t="s">
        <v>1</v>
      </c>
      <c r="T1535" s="13" t="s">
        <v>1</v>
      </c>
      <c r="U1535" s="13" t="s">
        <v>294</v>
      </c>
      <c r="V1535" s="22" t="s">
        <v>1</v>
      </c>
    </row>
    <row r="1536" spans="1:22" x14ac:dyDescent="0.2">
      <c r="A1536" s="25" t="s">
        <v>63</v>
      </c>
      <c r="B1536" s="11" t="s">
        <v>1091</v>
      </c>
      <c r="C1536" s="12"/>
      <c r="D1536" s="12"/>
      <c r="E1536" s="12"/>
      <c r="F1536" s="12"/>
      <c r="G1536" s="12">
        <v>21.254999999999999</v>
      </c>
      <c r="H1536" s="12">
        <v>26.966809999999999</v>
      </c>
      <c r="I1536" s="12">
        <v>22.60819</v>
      </c>
      <c r="J1536" s="12"/>
      <c r="K1536" s="12"/>
      <c r="L1536" s="12"/>
      <c r="M1536" s="12"/>
      <c r="N1536" s="12"/>
      <c r="O1536" s="11" t="s">
        <v>1</v>
      </c>
      <c r="P1536" s="11" t="s">
        <v>1</v>
      </c>
      <c r="Q1536" s="11" t="s">
        <v>1</v>
      </c>
      <c r="R1536" s="11" t="s">
        <v>1</v>
      </c>
      <c r="S1536" s="11" t="s">
        <v>1</v>
      </c>
      <c r="T1536" s="11" t="s">
        <v>1</v>
      </c>
      <c r="U1536" s="11" t="s">
        <v>294</v>
      </c>
      <c r="V1536" s="21" t="s">
        <v>1</v>
      </c>
    </row>
    <row r="1537" spans="1:22" x14ac:dyDescent="0.2">
      <c r="A1537" s="27" t="s">
        <v>63</v>
      </c>
      <c r="B1537" s="13" t="s">
        <v>1096</v>
      </c>
      <c r="C1537" s="14"/>
      <c r="D1537" s="14"/>
      <c r="E1537" s="14"/>
      <c r="F1537" s="14"/>
      <c r="G1537" s="14">
        <v>2.66039</v>
      </c>
      <c r="H1537" s="14">
        <v>3.3991899999999999</v>
      </c>
      <c r="I1537" s="14">
        <v>2.8223799999999999</v>
      </c>
      <c r="J1537" s="14"/>
      <c r="K1537" s="14"/>
      <c r="L1537" s="14"/>
      <c r="M1537" s="14"/>
      <c r="N1537" s="14"/>
      <c r="O1537" s="13" t="s">
        <v>1</v>
      </c>
      <c r="P1537" s="13" t="s">
        <v>1</v>
      </c>
      <c r="Q1537" s="13" t="s">
        <v>1</v>
      </c>
      <c r="R1537" s="13" t="s">
        <v>1</v>
      </c>
      <c r="S1537" s="13" t="s">
        <v>1</v>
      </c>
      <c r="T1537" s="13" t="s">
        <v>1</v>
      </c>
      <c r="U1537" s="13" t="s">
        <v>294</v>
      </c>
      <c r="V1537" s="22" t="s">
        <v>1</v>
      </c>
    </row>
    <row r="1538" spans="1:22" x14ac:dyDescent="0.2">
      <c r="A1538" s="25" t="s">
        <v>63</v>
      </c>
      <c r="B1538" s="11" t="s">
        <v>293</v>
      </c>
      <c r="C1538" s="12"/>
      <c r="D1538" s="12"/>
      <c r="E1538" s="12"/>
      <c r="F1538" s="12"/>
      <c r="G1538" s="12"/>
      <c r="H1538" s="12"/>
      <c r="I1538" s="12"/>
      <c r="J1538" s="12"/>
      <c r="K1538" s="12"/>
      <c r="L1538" s="12"/>
      <c r="M1538" s="12"/>
      <c r="N1538" s="12"/>
      <c r="O1538" s="11" t="s">
        <v>1</v>
      </c>
      <c r="P1538" s="11" t="s">
        <v>1</v>
      </c>
      <c r="Q1538" s="11" t="s">
        <v>1</v>
      </c>
      <c r="R1538" s="11" t="s">
        <v>1</v>
      </c>
      <c r="S1538" s="11" t="s">
        <v>1</v>
      </c>
      <c r="T1538" s="11" t="s">
        <v>1</v>
      </c>
      <c r="U1538" s="11" t="s">
        <v>294</v>
      </c>
      <c r="V1538" s="21" t="s">
        <v>1</v>
      </c>
    </row>
    <row r="1539" spans="1:22" x14ac:dyDescent="0.2">
      <c r="A1539" s="27" t="s">
        <v>63</v>
      </c>
      <c r="B1539" s="13" t="s">
        <v>308</v>
      </c>
      <c r="C1539" s="14"/>
      <c r="D1539" s="14">
        <v>0.58599999999999997</v>
      </c>
      <c r="E1539" s="14">
        <v>0.14000000000000001</v>
      </c>
      <c r="F1539" s="14">
        <v>0.72699999999999998</v>
      </c>
      <c r="G1539" s="14">
        <v>0.85399999999999998</v>
      </c>
      <c r="H1539" s="14">
        <v>0.36799999999999999</v>
      </c>
      <c r="I1539" s="14">
        <v>0.30499999999999999</v>
      </c>
      <c r="J1539" s="14">
        <v>1.032</v>
      </c>
      <c r="K1539" s="14">
        <v>0.53900000000000003</v>
      </c>
      <c r="L1539" s="14">
        <v>0.25600000000000001</v>
      </c>
      <c r="M1539" s="14">
        <v>0.56100000000000005</v>
      </c>
      <c r="N1539" s="14"/>
      <c r="O1539" s="13" t="s">
        <v>1</v>
      </c>
      <c r="P1539" s="13" t="s">
        <v>1</v>
      </c>
      <c r="Q1539" s="13" t="s">
        <v>1</v>
      </c>
      <c r="R1539" s="13" t="s">
        <v>1</v>
      </c>
      <c r="S1539" s="13" t="s">
        <v>1</v>
      </c>
      <c r="T1539" s="13" t="s">
        <v>1</v>
      </c>
      <c r="U1539" s="13" t="s">
        <v>294</v>
      </c>
      <c r="V1539" s="22" t="s">
        <v>1</v>
      </c>
    </row>
    <row r="1540" spans="1:22" x14ac:dyDescent="0.2">
      <c r="A1540" s="25" t="s">
        <v>63</v>
      </c>
      <c r="B1540" s="11" t="s">
        <v>1102</v>
      </c>
      <c r="C1540" s="12"/>
      <c r="D1540" s="12"/>
      <c r="E1540" s="12"/>
      <c r="F1540" s="12"/>
      <c r="G1540" s="12">
        <v>83.874440000000007</v>
      </c>
      <c r="H1540" s="12">
        <v>91.744820000000004</v>
      </c>
      <c r="I1540" s="12">
        <v>90.399429999999995</v>
      </c>
      <c r="J1540" s="12"/>
      <c r="K1540" s="12"/>
      <c r="L1540" s="12"/>
      <c r="M1540" s="12"/>
      <c r="N1540" s="12"/>
      <c r="O1540" s="11" t="s">
        <v>1</v>
      </c>
      <c r="P1540" s="11" t="s">
        <v>1</v>
      </c>
      <c r="Q1540" s="11" t="s">
        <v>1</v>
      </c>
      <c r="R1540" s="11" t="s">
        <v>1</v>
      </c>
      <c r="S1540" s="11" t="s">
        <v>1</v>
      </c>
      <c r="T1540" s="11" t="s">
        <v>1</v>
      </c>
      <c r="U1540" s="11" t="s">
        <v>294</v>
      </c>
      <c r="V1540" s="21" t="s">
        <v>1</v>
      </c>
    </row>
    <row r="1541" spans="1:22" x14ac:dyDescent="0.2">
      <c r="A1541" s="27" t="s">
        <v>63</v>
      </c>
      <c r="B1541" s="13" t="s">
        <v>1097</v>
      </c>
      <c r="C1541" s="14">
        <v>0</v>
      </c>
      <c r="D1541" s="14">
        <v>2</v>
      </c>
      <c r="E1541" s="14">
        <v>0</v>
      </c>
      <c r="F1541" s="14">
        <v>1</v>
      </c>
      <c r="G1541" s="14">
        <v>1</v>
      </c>
      <c r="H1541" s="14">
        <v>1</v>
      </c>
      <c r="I1541" s="14">
        <v>1</v>
      </c>
      <c r="J1541" s="14">
        <v>1</v>
      </c>
      <c r="K1541" s="14">
        <v>1</v>
      </c>
      <c r="L1541" s="14">
        <v>3</v>
      </c>
      <c r="M1541" s="14"/>
      <c r="N1541" s="14"/>
      <c r="O1541" s="13" t="s">
        <v>1</v>
      </c>
      <c r="P1541" s="13" t="s">
        <v>1</v>
      </c>
      <c r="Q1541" s="13" t="s">
        <v>1</v>
      </c>
      <c r="R1541" s="13" t="s">
        <v>1</v>
      </c>
      <c r="S1541" s="13" t="s">
        <v>1</v>
      </c>
      <c r="T1541" s="13" t="s">
        <v>1</v>
      </c>
      <c r="U1541" s="13" t="s">
        <v>294</v>
      </c>
      <c r="V1541" s="22" t="s">
        <v>1</v>
      </c>
    </row>
    <row r="1542" spans="1:22" x14ac:dyDescent="0.2">
      <c r="A1542" s="25" t="s">
        <v>63</v>
      </c>
      <c r="B1542" s="11" t="s">
        <v>1098</v>
      </c>
      <c r="C1542" s="12">
        <v>1</v>
      </c>
      <c r="D1542" s="12">
        <v>4</v>
      </c>
      <c r="E1542" s="12">
        <v>0</v>
      </c>
      <c r="F1542" s="12">
        <v>7</v>
      </c>
      <c r="G1542" s="12">
        <v>14</v>
      </c>
      <c r="H1542" s="12">
        <v>16</v>
      </c>
      <c r="I1542" s="12">
        <v>6</v>
      </c>
      <c r="J1542" s="12">
        <v>12</v>
      </c>
      <c r="K1542" s="12">
        <v>7</v>
      </c>
      <c r="L1542" s="12"/>
      <c r="M1542" s="12"/>
      <c r="N1542" s="12"/>
      <c r="O1542" s="11" t="s">
        <v>1</v>
      </c>
      <c r="P1542" s="11" t="s">
        <v>1</v>
      </c>
      <c r="Q1542" s="11" t="s">
        <v>1</v>
      </c>
      <c r="R1542" s="11" t="s">
        <v>1</v>
      </c>
      <c r="S1542" s="11" t="s">
        <v>1</v>
      </c>
      <c r="T1542" s="11" t="s">
        <v>1</v>
      </c>
      <c r="U1542" s="11" t="s">
        <v>294</v>
      </c>
      <c r="V1542" s="21" t="s">
        <v>1</v>
      </c>
    </row>
    <row r="1543" spans="1:22" x14ac:dyDescent="0.2">
      <c r="A1543" s="27" t="s">
        <v>63</v>
      </c>
      <c r="B1543" s="13" t="s">
        <v>1099</v>
      </c>
      <c r="C1543" s="14">
        <v>0</v>
      </c>
      <c r="D1543" s="14">
        <v>0</v>
      </c>
      <c r="E1543" s="14">
        <v>0</v>
      </c>
      <c r="F1543" s="14">
        <v>0</v>
      </c>
      <c r="G1543" s="14">
        <v>1</v>
      </c>
      <c r="H1543" s="14">
        <v>1</v>
      </c>
      <c r="I1543" s="14">
        <v>1</v>
      </c>
      <c r="J1543" s="14">
        <v>1</v>
      </c>
      <c r="K1543" s="14">
        <v>1</v>
      </c>
      <c r="L1543" s="14">
        <v>1</v>
      </c>
      <c r="M1543" s="14"/>
      <c r="N1543" s="14"/>
      <c r="O1543" s="13" t="s">
        <v>1</v>
      </c>
      <c r="P1543" s="13" t="s">
        <v>1</v>
      </c>
      <c r="Q1543" s="13" t="s">
        <v>1</v>
      </c>
      <c r="R1543" s="13" t="s">
        <v>1</v>
      </c>
      <c r="S1543" s="13" t="s">
        <v>1</v>
      </c>
      <c r="T1543" s="13" t="s">
        <v>1</v>
      </c>
      <c r="U1543" s="13" t="s">
        <v>294</v>
      </c>
      <c r="V1543" s="22" t="s">
        <v>1</v>
      </c>
    </row>
    <row r="1544" spans="1:22" x14ac:dyDescent="0.2">
      <c r="A1544" s="25" t="s">
        <v>63</v>
      </c>
      <c r="B1544" s="11" t="s">
        <v>1100</v>
      </c>
      <c r="C1544" s="12">
        <v>0</v>
      </c>
      <c r="D1544" s="12">
        <v>2</v>
      </c>
      <c r="E1544" s="12">
        <v>0</v>
      </c>
      <c r="F1544" s="12">
        <v>3</v>
      </c>
      <c r="G1544" s="12">
        <v>3</v>
      </c>
      <c r="H1544" s="12">
        <v>4</v>
      </c>
      <c r="I1544" s="12"/>
      <c r="J1544" s="12">
        <v>1</v>
      </c>
      <c r="K1544" s="12">
        <v>1</v>
      </c>
      <c r="L1544" s="12">
        <v>5</v>
      </c>
      <c r="M1544" s="12"/>
      <c r="N1544" s="12"/>
      <c r="O1544" s="11" t="s">
        <v>1</v>
      </c>
      <c r="P1544" s="11" t="s">
        <v>1</v>
      </c>
      <c r="Q1544" s="11" t="s">
        <v>1</v>
      </c>
      <c r="R1544" s="11" t="s">
        <v>1</v>
      </c>
      <c r="S1544" s="11" t="s">
        <v>1</v>
      </c>
      <c r="T1544" s="11" t="s">
        <v>1</v>
      </c>
      <c r="U1544" s="11" t="s">
        <v>294</v>
      </c>
      <c r="V1544" s="21" t="s">
        <v>1</v>
      </c>
    </row>
    <row r="1545" spans="1:22" x14ac:dyDescent="0.2">
      <c r="A1545" s="27" t="s">
        <v>63</v>
      </c>
      <c r="B1545" s="13" t="s">
        <v>1101</v>
      </c>
      <c r="C1545" s="14">
        <v>0</v>
      </c>
      <c r="D1545" s="14">
        <v>0</v>
      </c>
      <c r="E1545" s="14">
        <v>0</v>
      </c>
      <c r="F1545" s="14">
        <v>11</v>
      </c>
      <c r="G1545" s="14">
        <v>13</v>
      </c>
      <c r="H1545" s="14">
        <v>17</v>
      </c>
      <c r="I1545" s="14"/>
      <c r="J1545" s="14">
        <v>1</v>
      </c>
      <c r="K1545" s="14">
        <v>2</v>
      </c>
      <c r="L1545" s="14">
        <v>8</v>
      </c>
      <c r="M1545" s="14"/>
      <c r="N1545" s="14"/>
      <c r="O1545" s="13" t="s">
        <v>1</v>
      </c>
      <c r="P1545" s="13" t="s">
        <v>1</v>
      </c>
      <c r="Q1545" s="13" t="s">
        <v>1</v>
      </c>
      <c r="R1545" s="13" t="s">
        <v>1</v>
      </c>
      <c r="S1545" s="13" t="s">
        <v>1</v>
      </c>
      <c r="T1545" s="13" t="s">
        <v>1</v>
      </c>
      <c r="U1545" s="13" t="s">
        <v>294</v>
      </c>
      <c r="V1545" s="22" t="s">
        <v>1</v>
      </c>
    </row>
    <row r="1546" spans="1:22" x14ac:dyDescent="0.2">
      <c r="A1546" s="25" t="s">
        <v>63</v>
      </c>
      <c r="B1546" s="11" t="s">
        <v>1103</v>
      </c>
      <c r="C1546" s="12"/>
      <c r="D1546" s="12"/>
      <c r="E1546" s="12"/>
      <c r="F1546" s="12">
        <v>19</v>
      </c>
      <c r="G1546" s="12">
        <v>23</v>
      </c>
      <c r="H1546" s="12"/>
      <c r="I1546" s="12"/>
      <c r="J1546" s="12"/>
      <c r="K1546" s="12">
        <v>24</v>
      </c>
      <c r="L1546" s="12">
        <v>19</v>
      </c>
      <c r="M1546" s="12"/>
      <c r="N1546" s="12"/>
      <c r="O1546" s="11" t="s">
        <v>1</v>
      </c>
      <c r="P1546" s="11" t="s">
        <v>1</v>
      </c>
      <c r="Q1546" s="11" t="s">
        <v>1</v>
      </c>
      <c r="R1546" s="11" t="s">
        <v>1</v>
      </c>
      <c r="S1546" s="11" t="s">
        <v>1</v>
      </c>
      <c r="T1546" s="11" t="s">
        <v>1</v>
      </c>
      <c r="U1546" s="11" t="s">
        <v>294</v>
      </c>
      <c r="V1546" s="21" t="s">
        <v>1</v>
      </c>
    </row>
    <row r="1547" spans="1:22" x14ac:dyDescent="0.2">
      <c r="A1547" s="27" t="s">
        <v>63</v>
      </c>
      <c r="B1547" s="13" t="s">
        <v>1104</v>
      </c>
      <c r="C1547" s="14"/>
      <c r="D1547" s="14">
        <v>23</v>
      </c>
      <c r="E1547" s="14">
        <v>19</v>
      </c>
      <c r="F1547" s="14"/>
      <c r="G1547" s="14"/>
      <c r="H1547" s="14">
        <v>18</v>
      </c>
      <c r="I1547" s="14">
        <v>15</v>
      </c>
      <c r="J1547" s="14">
        <v>13</v>
      </c>
      <c r="K1547" s="14"/>
      <c r="L1547" s="14"/>
      <c r="M1547" s="14"/>
      <c r="N1547" s="14"/>
      <c r="O1547" s="13" t="s">
        <v>1</v>
      </c>
      <c r="P1547" s="13" t="s">
        <v>1</v>
      </c>
      <c r="Q1547" s="13" t="s">
        <v>1</v>
      </c>
      <c r="R1547" s="13" t="s">
        <v>1</v>
      </c>
      <c r="S1547" s="13" t="s">
        <v>1</v>
      </c>
      <c r="T1547" s="13" t="s">
        <v>1</v>
      </c>
      <c r="U1547" s="13" t="s">
        <v>294</v>
      </c>
      <c r="V1547" s="22" t="s">
        <v>1</v>
      </c>
    </row>
    <row r="1548" spans="1:22" x14ac:dyDescent="0.2">
      <c r="A1548" s="25" t="s">
        <v>63</v>
      </c>
      <c r="B1548" s="11" t="s">
        <v>1105</v>
      </c>
      <c r="C1548" s="12"/>
      <c r="D1548" s="12">
        <v>26</v>
      </c>
      <c r="E1548" s="12"/>
      <c r="F1548" s="12">
        <v>30</v>
      </c>
      <c r="G1548" s="12">
        <v>29</v>
      </c>
      <c r="H1548" s="12">
        <v>31</v>
      </c>
      <c r="I1548" s="12">
        <v>33</v>
      </c>
      <c r="J1548" s="12">
        <v>39</v>
      </c>
      <c r="K1548" s="12">
        <v>32</v>
      </c>
      <c r="L1548" s="12">
        <v>31</v>
      </c>
      <c r="M1548" s="12"/>
      <c r="N1548" s="12"/>
      <c r="O1548" s="11" t="s">
        <v>1</v>
      </c>
      <c r="P1548" s="11" t="s">
        <v>1</v>
      </c>
      <c r="Q1548" s="11" t="s">
        <v>1</v>
      </c>
      <c r="R1548" s="11" t="s">
        <v>1</v>
      </c>
      <c r="S1548" s="11" t="s">
        <v>1</v>
      </c>
      <c r="T1548" s="11" t="s">
        <v>1</v>
      </c>
      <c r="U1548" s="11" t="s">
        <v>294</v>
      </c>
      <c r="V1548" s="21" t="s">
        <v>1</v>
      </c>
    </row>
    <row r="1549" spans="1:22" x14ac:dyDescent="0.2">
      <c r="A1549" s="27" t="s">
        <v>63</v>
      </c>
      <c r="B1549" s="13" t="s">
        <v>1106</v>
      </c>
      <c r="C1549" s="14"/>
      <c r="D1549" s="14"/>
      <c r="E1549" s="14"/>
      <c r="F1549" s="14">
        <v>20</v>
      </c>
      <c r="G1549" s="14"/>
      <c r="H1549" s="14"/>
      <c r="I1549" s="14">
        <v>24</v>
      </c>
      <c r="J1549" s="14">
        <v>21</v>
      </c>
      <c r="K1549" s="14">
        <v>25</v>
      </c>
      <c r="L1549" s="14"/>
      <c r="M1549" s="14"/>
      <c r="N1549" s="14"/>
      <c r="O1549" s="13" t="s">
        <v>1</v>
      </c>
      <c r="P1549" s="13" t="s">
        <v>1</v>
      </c>
      <c r="Q1549" s="13" t="s">
        <v>1</v>
      </c>
      <c r="R1549" s="13" t="s">
        <v>1</v>
      </c>
      <c r="S1549" s="13" t="s">
        <v>1</v>
      </c>
      <c r="T1549" s="13" t="s">
        <v>1</v>
      </c>
      <c r="U1549" s="13" t="s">
        <v>294</v>
      </c>
      <c r="V1549" s="22" t="s">
        <v>1</v>
      </c>
    </row>
    <row r="1550" spans="1:22" x14ac:dyDescent="0.2">
      <c r="A1550" s="25" t="s">
        <v>63</v>
      </c>
      <c r="B1550" s="11" t="s">
        <v>1107</v>
      </c>
      <c r="C1550" s="12"/>
      <c r="D1550" s="12"/>
      <c r="E1550" s="12"/>
      <c r="F1550" s="12">
        <v>21</v>
      </c>
      <c r="G1550" s="12"/>
      <c r="H1550" s="12"/>
      <c r="I1550" s="12"/>
      <c r="J1550" s="12"/>
      <c r="K1550" s="12">
        <v>26</v>
      </c>
      <c r="L1550" s="12"/>
      <c r="M1550" s="12"/>
      <c r="N1550" s="12"/>
      <c r="O1550" s="11" t="s">
        <v>1</v>
      </c>
      <c r="P1550" s="11" t="s">
        <v>1</v>
      </c>
      <c r="Q1550" s="11" t="s">
        <v>1</v>
      </c>
      <c r="R1550" s="11" t="s">
        <v>1</v>
      </c>
      <c r="S1550" s="11" t="s">
        <v>1</v>
      </c>
      <c r="T1550" s="11" t="s">
        <v>1</v>
      </c>
      <c r="U1550" s="11" t="s">
        <v>294</v>
      </c>
      <c r="V1550" s="21" t="s">
        <v>1</v>
      </c>
    </row>
    <row r="1551" spans="1:22" x14ac:dyDescent="0.2">
      <c r="A1551" s="27" t="s">
        <v>63</v>
      </c>
      <c r="B1551" s="13" t="s">
        <v>1108</v>
      </c>
      <c r="C1551" s="14"/>
      <c r="D1551" s="14"/>
      <c r="E1551" s="14"/>
      <c r="F1551" s="14"/>
      <c r="G1551" s="14"/>
      <c r="H1551" s="14"/>
      <c r="I1551" s="14"/>
      <c r="J1551" s="14"/>
      <c r="K1551" s="14"/>
      <c r="L1551" s="14"/>
      <c r="M1551" s="14"/>
      <c r="N1551" s="14"/>
      <c r="O1551" s="13" t="s">
        <v>1</v>
      </c>
      <c r="P1551" s="13" t="s">
        <v>1</v>
      </c>
      <c r="Q1551" s="13" t="s">
        <v>1</v>
      </c>
      <c r="R1551" s="13" t="s">
        <v>1</v>
      </c>
      <c r="S1551" s="13" t="s">
        <v>1</v>
      </c>
      <c r="T1551" s="13" t="s">
        <v>1</v>
      </c>
      <c r="U1551" s="13" t="s">
        <v>294</v>
      </c>
      <c r="V1551" s="22" t="s">
        <v>1</v>
      </c>
    </row>
    <row r="1552" spans="1:22" x14ac:dyDescent="0.2">
      <c r="A1552" s="25" t="s">
        <v>64</v>
      </c>
      <c r="B1552" s="11" t="s">
        <v>1109</v>
      </c>
      <c r="C1552" s="12"/>
      <c r="D1552" s="12">
        <v>66.094499999999996</v>
      </c>
      <c r="E1552" s="12">
        <v>73.443619999999996</v>
      </c>
      <c r="F1552" s="12">
        <v>66.795029999999997</v>
      </c>
      <c r="G1552" s="12">
        <v>76.674270000000007</v>
      </c>
      <c r="H1552" s="12">
        <v>77.184780000000003</v>
      </c>
      <c r="I1552" s="12">
        <v>78.008240000000001</v>
      </c>
      <c r="J1552" s="12">
        <v>74.63203</v>
      </c>
      <c r="K1552" s="12"/>
      <c r="L1552" s="12"/>
      <c r="M1552" s="12">
        <v>95.795050000000003</v>
      </c>
      <c r="N1552" s="12"/>
      <c r="O1552" s="11" t="s">
        <v>1</v>
      </c>
      <c r="P1552" s="11" t="s">
        <v>1</v>
      </c>
      <c r="Q1552" s="11" t="s">
        <v>1</v>
      </c>
      <c r="R1552" s="11" t="s">
        <v>1</v>
      </c>
      <c r="S1552" s="11" t="s">
        <v>1</v>
      </c>
      <c r="T1552" s="11" t="s">
        <v>1</v>
      </c>
      <c r="U1552" s="11" t="s">
        <v>294</v>
      </c>
      <c r="V1552" s="21" t="s">
        <v>1</v>
      </c>
    </row>
    <row r="1553" spans="1:22" x14ac:dyDescent="0.2">
      <c r="A1553" s="27" t="s">
        <v>64</v>
      </c>
      <c r="B1553" s="13" t="s">
        <v>1110</v>
      </c>
      <c r="C1553" s="14"/>
      <c r="D1553" s="14">
        <v>57.032380000000003</v>
      </c>
      <c r="E1553" s="14">
        <v>63.50611</v>
      </c>
      <c r="F1553" s="14">
        <v>55.960479999999997</v>
      </c>
      <c r="G1553" s="14">
        <v>59.669240000000002</v>
      </c>
      <c r="H1553" s="14">
        <v>62.817959999999999</v>
      </c>
      <c r="I1553" s="14">
        <v>76.634339999999995</v>
      </c>
      <c r="J1553" s="14">
        <v>64.567869999999999</v>
      </c>
      <c r="K1553" s="14"/>
      <c r="L1553" s="14"/>
      <c r="M1553" s="14">
        <v>92.9161</v>
      </c>
      <c r="N1553" s="14"/>
      <c r="O1553" s="13" t="s">
        <v>1</v>
      </c>
      <c r="P1553" s="13" t="s">
        <v>1</v>
      </c>
      <c r="Q1553" s="13" t="s">
        <v>1</v>
      </c>
      <c r="R1553" s="13" t="s">
        <v>1</v>
      </c>
      <c r="S1553" s="13" t="s">
        <v>1</v>
      </c>
      <c r="T1553" s="13" t="s">
        <v>1</v>
      </c>
      <c r="U1553" s="13" t="s">
        <v>294</v>
      </c>
      <c r="V1553" s="22" t="s">
        <v>1</v>
      </c>
    </row>
    <row r="1554" spans="1:22" x14ac:dyDescent="0.2">
      <c r="A1554" s="25" t="s">
        <v>64</v>
      </c>
      <c r="B1554" s="11" t="s">
        <v>1092</v>
      </c>
      <c r="C1554" s="12"/>
      <c r="D1554" s="12">
        <v>17.521270000000001</v>
      </c>
      <c r="E1554" s="12">
        <v>19.830269999999999</v>
      </c>
      <c r="F1554" s="12">
        <v>20.525839999999999</v>
      </c>
      <c r="G1554" s="12">
        <v>18.331230000000001</v>
      </c>
      <c r="H1554" s="12">
        <v>21.414629999999999</v>
      </c>
      <c r="I1554" s="12">
        <v>24.183</v>
      </c>
      <c r="J1554" s="12"/>
      <c r="K1554" s="12">
        <v>2.5759799999999999</v>
      </c>
      <c r="L1554" s="12"/>
      <c r="M1554" s="12">
        <v>3.5855800000000002</v>
      </c>
      <c r="N1554" s="12"/>
      <c r="O1554" s="11" t="s">
        <v>1</v>
      </c>
      <c r="P1554" s="11" t="s">
        <v>1</v>
      </c>
      <c r="Q1554" s="11" t="s">
        <v>1</v>
      </c>
      <c r="R1554" s="11" t="s">
        <v>1</v>
      </c>
      <c r="S1554" s="11" t="s">
        <v>1</v>
      </c>
      <c r="T1554" s="11" t="s">
        <v>1</v>
      </c>
      <c r="U1554" s="11" t="s">
        <v>294</v>
      </c>
      <c r="V1554" s="21" t="s">
        <v>1</v>
      </c>
    </row>
    <row r="1555" spans="1:22" x14ac:dyDescent="0.2">
      <c r="A1555" s="27" t="s">
        <v>64</v>
      </c>
      <c r="B1555" s="13" t="s">
        <v>1093</v>
      </c>
      <c r="C1555" s="14"/>
      <c r="D1555" s="14">
        <v>1.1822699999999999</v>
      </c>
      <c r="E1555" s="14">
        <v>1.1713</v>
      </c>
      <c r="F1555" s="14">
        <v>1.5485500000000001</v>
      </c>
      <c r="G1555" s="14">
        <v>2.8560699999999999</v>
      </c>
      <c r="H1555" s="14">
        <v>3.44767</v>
      </c>
      <c r="I1555" s="14">
        <v>3.13828</v>
      </c>
      <c r="J1555" s="14"/>
      <c r="K1555" s="14">
        <v>0.47620000000000001</v>
      </c>
      <c r="L1555" s="14"/>
      <c r="M1555" s="14">
        <v>0.60707999999999995</v>
      </c>
      <c r="N1555" s="14"/>
      <c r="O1555" s="13" t="s">
        <v>1</v>
      </c>
      <c r="P1555" s="13" t="s">
        <v>1</v>
      </c>
      <c r="Q1555" s="13" t="s">
        <v>1</v>
      </c>
      <c r="R1555" s="13" t="s">
        <v>1</v>
      </c>
      <c r="S1555" s="13" t="s">
        <v>1</v>
      </c>
      <c r="T1555" s="13" t="s">
        <v>1</v>
      </c>
      <c r="U1555" s="13" t="s">
        <v>294</v>
      </c>
      <c r="V1555" s="22" t="s">
        <v>1</v>
      </c>
    </row>
    <row r="1556" spans="1:22" x14ac:dyDescent="0.2">
      <c r="A1556" s="25" t="s">
        <v>64</v>
      </c>
      <c r="B1556" s="11" t="s">
        <v>1094</v>
      </c>
      <c r="C1556" s="12"/>
      <c r="D1556" s="12">
        <v>46.700330000000001</v>
      </c>
      <c r="E1556" s="12">
        <v>43.20505</v>
      </c>
      <c r="F1556" s="12">
        <v>41.392040000000001</v>
      </c>
      <c r="G1556" s="12">
        <v>42.420699999999997</v>
      </c>
      <c r="H1556" s="12">
        <v>40.008009999999999</v>
      </c>
      <c r="I1556" s="12">
        <v>36.951540000000001</v>
      </c>
      <c r="J1556" s="12"/>
      <c r="K1556" s="12">
        <v>32.304859999999998</v>
      </c>
      <c r="L1556" s="12"/>
      <c r="M1556" s="12">
        <v>32.375349999999997</v>
      </c>
      <c r="N1556" s="12"/>
      <c r="O1556" s="11" t="s">
        <v>1</v>
      </c>
      <c r="P1556" s="11" t="s">
        <v>1</v>
      </c>
      <c r="Q1556" s="11" t="s">
        <v>1</v>
      </c>
      <c r="R1556" s="11" t="s">
        <v>1</v>
      </c>
      <c r="S1556" s="11" t="s">
        <v>1</v>
      </c>
      <c r="T1556" s="11" t="s">
        <v>1</v>
      </c>
      <c r="U1556" s="11" t="s">
        <v>294</v>
      </c>
      <c r="V1556" s="21" t="s">
        <v>1</v>
      </c>
    </row>
    <row r="1557" spans="1:22" x14ac:dyDescent="0.2">
      <c r="A1557" s="27" t="s">
        <v>64</v>
      </c>
      <c r="B1557" s="13" t="s">
        <v>1095</v>
      </c>
      <c r="C1557" s="14"/>
      <c r="D1557" s="14">
        <v>24.071269999999998</v>
      </c>
      <c r="E1557" s="14">
        <v>27.446069999999999</v>
      </c>
      <c r="F1557" s="14">
        <v>28.67473</v>
      </c>
      <c r="G1557" s="14">
        <v>27.048909999999999</v>
      </c>
      <c r="H1557" s="14">
        <v>31.078790000000001</v>
      </c>
      <c r="I1557" s="14">
        <v>34.726869999999998</v>
      </c>
      <c r="J1557" s="14"/>
      <c r="K1557" s="14">
        <v>17.077909999999999</v>
      </c>
      <c r="L1557" s="14"/>
      <c r="M1557" s="14">
        <v>16.98132</v>
      </c>
      <c r="N1557" s="14"/>
      <c r="O1557" s="13" t="s">
        <v>1</v>
      </c>
      <c r="P1557" s="13" t="s">
        <v>1</v>
      </c>
      <c r="Q1557" s="13" t="s">
        <v>1</v>
      </c>
      <c r="R1557" s="13" t="s">
        <v>1</v>
      </c>
      <c r="S1557" s="13" t="s">
        <v>1</v>
      </c>
      <c r="T1557" s="13" t="s">
        <v>1</v>
      </c>
      <c r="U1557" s="13" t="s">
        <v>294</v>
      </c>
      <c r="V1557" s="22" t="s">
        <v>1</v>
      </c>
    </row>
    <row r="1558" spans="1:22" x14ac:dyDescent="0.2">
      <c r="A1558" s="25" t="s">
        <v>64</v>
      </c>
      <c r="B1558" s="11" t="s">
        <v>1088</v>
      </c>
      <c r="C1558" s="12"/>
      <c r="D1558" s="12">
        <v>17.489049999999999</v>
      </c>
      <c r="E1558" s="12">
        <v>19.802720000000001</v>
      </c>
      <c r="F1558" s="12">
        <v>20.27092</v>
      </c>
      <c r="G1558" s="12">
        <v>18.15314</v>
      </c>
      <c r="H1558" s="12">
        <v>18.767420000000001</v>
      </c>
      <c r="I1558" s="12">
        <v>23.24878</v>
      </c>
      <c r="J1558" s="12">
        <v>20.75421</v>
      </c>
      <c r="K1558" s="12">
        <v>2.6002399999999999</v>
      </c>
      <c r="L1558" s="12"/>
      <c r="M1558" s="12">
        <v>3.64276</v>
      </c>
      <c r="N1558" s="12"/>
      <c r="O1558" s="11" t="s">
        <v>1</v>
      </c>
      <c r="P1558" s="11" t="s">
        <v>1</v>
      </c>
      <c r="Q1558" s="11" t="s">
        <v>1</v>
      </c>
      <c r="R1558" s="11" t="s">
        <v>1</v>
      </c>
      <c r="S1558" s="11" t="s">
        <v>1</v>
      </c>
      <c r="T1558" s="11" t="s">
        <v>1</v>
      </c>
      <c r="U1558" s="11" t="s">
        <v>294</v>
      </c>
      <c r="V1558" s="21" t="s">
        <v>1</v>
      </c>
    </row>
    <row r="1559" spans="1:22" x14ac:dyDescent="0.2">
      <c r="A1559" s="27" t="s">
        <v>64</v>
      </c>
      <c r="B1559" s="13" t="s">
        <v>1089</v>
      </c>
      <c r="C1559" s="14"/>
      <c r="D1559" s="14">
        <v>1.10057</v>
      </c>
      <c r="E1559" s="14">
        <v>1.10991</v>
      </c>
      <c r="F1559" s="14">
        <v>1.5109600000000001</v>
      </c>
      <c r="G1559" s="14">
        <v>2.67822</v>
      </c>
      <c r="H1559" s="14">
        <v>2.96414</v>
      </c>
      <c r="I1559" s="14">
        <v>2.89446</v>
      </c>
      <c r="J1559" s="14">
        <v>3.9685100000000002</v>
      </c>
      <c r="K1559" s="14">
        <v>0.45115</v>
      </c>
      <c r="L1559" s="14"/>
      <c r="M1559" s="14">
        <v>0.60238000000000003</v>
      </c>
      <c r="N1559" s="14"/>
      <c r="O1559" s="13" t="s">
        <v>1</v>
      </c>
      <c r="P1559" s="13" t="s">
        <v>1</v>
      </c>
      <c r="Q1559" s="13" t="s">
        <v>1</v>
      </c>
      <c r="R1559" s="13" t="s">
        <v>1</v>
      </c>
      <c r="S1559" s="13" t="s">
        <v>1</v>
      </c>
      <c r="T1559" s="13" t="s">
        <v>1</v>
      </c>
      <c r="U1559" s="13" t="s">
        <v>294</v>
      </c>
      <c r="V1559" s="22" t="s">
        <v>1</v>
      </c>
    </row>
    <row r="1560" spans="1:22" x14ac:dyDescent="0.2">
      <c r="A1560" s="25" t="s">
        <v>64</v>
      </c>
      <c r="B1560" s="11" t="s">
        <v>1090</v>
      </c>
      <c r="C1560" s="12">
        <v>44.927990000000001</v>
      </c>
      <c r="D1560" s="12">
        <v>47.528599999999997</v>
      </c>
      <c r="E1560" s="12">
        <v>43.212330000000001</v>
      </c>
      <c r="F1560" s="12">
        <v>41.345950000000002</v>
      </c>
      <c r="G1560" s="12">
        <v>42.051189999999998</v>
      </c>
      <c r="H1560" s="12">
        <v>35.58587</v>
      </c>
      <c r="I1560" s="12">
        <v>34.855620000000002</v>
      </c>
      <c r="J1560" s="12">
        <v>34.161639999999998</v>
      </c>
      <c r="K1560" s="12">
        <v>31.317509999999999</v>
      </c>
      <c r="L1560" s="12"/>
      <c r="M1560" s="12">
        <v>31.671939999999999</v>
      </c>
      <c r="N1560" s="12"/>
      <c r="O1560" s="11" t="s">
        <v>1</v>
      </c>
      <c r="P1560" s="11" t="s">
        <v>1</v>
      </c>
      <c r="Q1560" s="11" t="s">
        <v>1</v>
      </c>
      <c r="R1560" s="11" t="s">
        <v>1</v>
      </c>
      <c r="S1560" s="11" t="s">
        <v>1</v>
      </c>
      <c r="T1560" s="11" t="s">
        <v>1</v>
      </c>
      <c r="U1560" s="11" t="s">
        <v>294</v>
      </c>
      <c r="V1560" s="21" t="s">
        <v>1</v>
      </c>
    </row>
    <row r="1561" spans="1:22" x14ac:dyDescent="0.2">
      <c r="A1561" s="27" t="s">
        <v>64</v>
      </c>
      <c r="B1561" s="13" t="s">
        <v>1091</v>
      </c>
      <c r="C1561" s="14">
        <v>24.06448</v>
      </c>
      <c r="D1561" s="14">
        <v>24.69314</v>
      </c>
      <c r="E1561" s="14">
        <v>27.890709999999999</v>
      </c>
      <c r="F1561" s="14">
        <v>28.488119999999999</v>
      </c>
      <c r="G1561" s="14">
        <v>27.805319999999998</v>
      </c>
      <c r="H1561" s="14">
        <v>27.397770000000001</v>
      </c>
      <c r="I1561" s="14">
        <v>33.326520000000002</v>
      </c>
      <c r="J1561" s="14">
        <v>29.34685</v>
      </c>
      <c r="K1561" s="14">
        <v>16.65363</v>
      </c>
      <c r="L1561" s="14"/>
      <c r="M1561" s="14">
        <v>16.82038</v>
      </c>
      <c r="N1561" s="14"/>
      <c r="O1561" s="13" t="s">
        <v>1</v>
      </c>
      <c r="P1561" s="13" t="s">
        <v>1</v>
      </c>
      <c r="Q1561" s="13" t="s">
        <v>1</v>
      </c>
      <c r="R1561" s="13" t="s">
        <v>1</v>
      </c>
      <c r="S1561" s="13" t="s">
        <v>1</v>
      </c>
      <c r="T1561" s="13" t="s">
        <v>1</v>
      </c>
      <c r="U1561" s="13" t="s">
        <v>294</v>
      </c>
      <c r="V1561" s="22" t="s">
        <v>1</v>
      </c>
    </row>
    <row r="1562" spans="1:22" x14ac:dyDescent="0.2">
      <c r="A1562" s="25" t="s">
        <v>64</v>
      </c>
      <c r="B1562" s="11" t="s">
        <v>1096</v>
      </c>
      <c r="C1562" s="12"/>
      <c r="D1562" s="12">
        <v>7.2041000000000004</v>
      </c>
      <c r="E1562" s="12">
        <v>8.0879899999999996</v>
      </c>
      <c r="F1562" s="12">
        <v>8.2172000000000001</v>
      </c>
      <c r="G1562" s="12">
        <v>9.6521799999999995</v>
      </c>
      <c r="H1562" s="12">
        <v>8.63035</v>
      </c>
      <c r="I1562" s="12">
        <v>10.07774</v>
      </c>
      <c r="J1562" s="12">
        <v>8.5926399999999994</v>
      </c>
      <c r="K1562" s="12">
        <v>14.05339</v>
      </c>
      <c r="L1562" s="12"/>
      <c r="M1562" s="12">
        <v>13.177630000000001</v>
      </c>
      <c r="N1562" s="12"/>
      <c r="O1562" s="11" t="s">
        <v>1</v>
      </c>
      <c r="P1562" s="11" t="s">
        <v>1</v>
      </c>
      <c r="Q1562" s="11" t="s">
        <v>1</v>
      </c>
      <c r="R1562" s="11" t="s">
        <v>1</v>
      </c>
      <c r="S1562" s="11" t="s">
        <v>1</v>
      </c>
      <c r="T1562" s="11" t="s">
        <v>1</v>
      </c>
      <c r="U1562" s="11" t="s">
        <v>294</v>
      </c>
      <c r="V1562" s="21" t="s">
        <v>1</v>
      </c>
    </row>
    <row r="1563" spans="1:22" x14ac:dyDescent="0.2">
      <c r="A1563" s="27" t="s">
        <v>64</v>
      </c>
      <c r="B1563" s="13" t="s">
        <v>293</v>
      </c>
      <c r="C1563" s="14"/>
      <c r="D1563" s="14"/>
      <c r="E1563" s="14"/>
      <c r="F1563" s="14"/>
      <c r="G1563" s="14"/>
      <c r="H1563" s="14"/>
      <c r="I1563" s="14"/>
      <c r="J1563" s="14"/>
      <c r="K1563" s="14"/>
      <c r="L1563" s="14"/>
      <c r="M1563" s="14"/>
      <c r="N1563" s="14"/>
      <c r="O1563" s="13" t="s">
        <v>1</v>
      </c>
      <c r="P1563" s="13" t="s">
        <v>1</v>
      </c>
      <c r="Q1563" s="13" t="s">
        <v>1</v>
      </c>
      <c r="R1563" s="13" t="s">
        <v>1</v>
      </c>
      <c r="S1563" s="13" t="s">
        <v>1</v>
      </c>
      <c r="T1563" s="13" t="s">
        <v>1</v>
      </c>
      <c r="U1563" s="13" t="s">
        <v>294</v>
      </c>
      <c r="V1563" s="22" t="s">
        <v>1</v>
      </c>
    </row>
    <row r="1564" spans="1:22" x14ac:dyDescent="0.2">
      <c r="A1564" s="25" t="s">
        <v>64</v>
      </c>
      <c r="B1564" s="11" t="s">
        <v>308</v>
      </c>
      <c r="C1564" s="12"/>
      <c r="D1564" s="12">
        <v>27.701000000000001</v>
      </c>
      <c r="E1564" s="12">
        <v>31.484000000000002</v>
      </c>
      <c r="F1564" s="12">
        <v>29.606999999999999</v>
      </c>
      <c r="G1564" s="12">
        <v>29.347000000000001</v>
      </c>
      <c r="H1564" s="12">
        <v>42.158999999999999</v>
      </c>
      <c r="I1564" s="12">
        <v>39.668999999999997</v>
      </c>
      <c r="J1564" s="12">
        <v>29.914999999999999</v>
      </c>
      <c r="K1564" s="12">
        <v>39.194000000000003</v>
      </c>
      <c r="L1564" s="12">
        <v>35.6</v>
      </c>
      <c r="M1564" s="12">
        <v>34.725000000000001</v>
      </c>
      <c r="N1564" s="12"/>
      <c r="O1564" s="11" t="s">
        <v>1</v>
      </c>
      <c r="P1564" s="11" t="s">
        <v>1</v>
      </c>
      <c r="Q1564" s="11" t="s">
        <v>1</v>
      </c>
      <c r="R1564" s="11" t="s">
        <v>1</v>
      </c>
      <c r="S1564" s="11" t="s">
        <v>1</v>
      </c>
      <c r="T1564" s="11" t="s">
        <v>1</v>
      </c>
      <c r="U1564" s="11" t="s">
        <v>294</v>
      </c>
      <c r="V1564" s="21" t="s">
        <v>1</v>
      </c>
    </row>
    <row r="1565" spans="1:22" x14ac:dyDescent="0.2">
      <c r="A1565" s="27" t="s">
        <v>64</v>
      </c>
      <c r="B1565" s="13" t="s">
        <v>1102</v>
      </c>
      <c r="C1565" s="14">
        <v>69.697289999999995</v>
      </c>
      <c r="D1565" s="14">
        <v>73.322320000000005</v>
      </c>
      <c r="E1565" s="14">
        <v>72.212959999999995</v>
      </c>
      <c r="F1565" s="14">
        <v>71.345039999999997</v>
      </c>
      <c r="G1565" s="14">
        <v>72.534729999999996</v>
      </c>
      <c r="H1565" s="14">
        <v>65.947789999999998</v>
      </c>
      <c r="I1565" s="14">
        <v>71.076589999999996</v>
      </c>
      <c r="J1565" s="14">
        <v>67.476990000000001</v>
      </c>
      <c r="K1565" s="14">
        <v>48.422289999999997</v>
      </c>
      <c r="L1565" s="14"/>
      <c r="M1565" s="14">
        <v>49.094700000000003</v>
      </c>
      <c r="N1565" s="14"/>
      <c r="O1565" s="13" t="s">
        <v>1</v>
      </c>
      <c r="P1565" s="13" t="s">
        <v>1</v>
      </c>
      <c r="Q1565" s="13" t="s">
        <v>1</v>
      </c>
      <c r="R1565" s="13" t="s">
        <v>1</v>
      </c>
      <c r="S1565" s="13" t="s">
        <v>1</v>
      </c>
      <c r="T1565" s="13" t="s">
        <v>1</v>
      </c>
      <c r="U1565" s="13" t="s">
        <v>294</v>
      </c>
      <c r="V1565" s="22" t="s">
        <v>1</v>
      </c>
    </row>
    <row r="1566" spans="1:22" x14ac:dyDescent="0.2">
      <c r="A1566" s="25" t="s">
        <v>64</v>
      </c>
      <c r="B1566" s="11" t="s">
        <v>1097</v>
      </c>
      <c r="C1566" s="12">
        <v>18</v>
      </c>
      <c r="D1566" s="12"/>
      <c r="E1566" s="12"/>
      <c r="F1566" s="12"/>
      <c r="G1566" s="12"/>
      <c r="H1566" s="12"/>
      <c r="I1566" s="12"/>
      <c r="J1566" s="12"/>
      <c r="K1566" s="12"/>
      <c r="L1566" s="12">
        <v>17</v>
      </c>
      <c r="M1566" s="12">
        <v>18</v>
      </c>
      <c r="N1566" s="12"/>
      <c r="O1566" s="11" t="s">
        <v>1</v>
      </c>
      <c r="P1566" s="11" t="s">
        <v>1</v>
      </c>
      <c r="Q1566" s="11" t="s">
        <v>1</v>
      </c>
      <c r="R1566" s="11" t="s">
        <v>1</v>
      </c>
      <c r="S1566" s="11" t="s">
        <v>1</v>
      </c>
      <c r="T1566" s="11" t="s">
        <v>1</v>
      </c>
      <c r="U1566" s="11" t="s">
        <v>294</v>
      </c>
      <c r="V1566" s="21" t="s">
        <v>1</v>
      </c>
    </row>
    <row r="1567" spans="1:22" x14ac:dyDescent="0.2">
      <c r="A1567" s="27" t="s">
        <v>64</v>
      </c>
      <c r="B1567" s="13" t="s">
        <v>1098</v>
      </c>
      <c r="C1567" s="14">
        <v>50</v>
      </c>
      <c r="D1567" s="14">
        <v>50</v>
      </c>
      <c r="E1567" s="14">
        <v>50</v>
      </c>
      <c r="F1567" s="14">
        <v>76</v>
      </c>
      <c r="G1567" s="14">
        <v>70</v>
      </c>
      <c r="H1567" s="14">
        <v>59</v>
      </c>
      <c r="I1567" s="14">
        <v>63</v>
      </c>
      <c r="J1567" s="14">
        <v>65</v>
      </c>
      <c r="K1567" s="14">
        <v>64</v>
      </c>
      <c r="L1567" s="14">
        <v>59</v>
      </c>
      <c r="M1567" s="14">
        <v>43</v>
      </c>
      <c r="N1567" s="14"/>
      <c r="O1567" s="13" t="s">
        <v>1</v>
      </c>
      <c r="P1567" s="13" t="s">
        <v>1</v>
      </c>
      <c r="Q1567" s="13" t="s">
        <v>1</v>
      </c>
      <c r="R1567" s="13" t="s">
        <v>1</v>
      </c>
      <c r="S1567" s="13" t="s">
        <v>1</v>
      </c>
      <c r="T1567" s="13" t="s">
        <v>1</v>
      </c>
      <c r="U1567" s="13" t="s">
        <v>294</v>
      </c>
      <c r="V1567" s="22" t="s">
        <v>1</v>
      </c>
    </row>
    <row r="1568" spans="1:22" x14ac:dyDescent="0.2">
      <c r="A1568" s="25" t="s">
        <v>64</v>
      </c>
      <c r="B1568" s="11" t="s">
        <v>1099</v>
      </c>
      <c r="C1568" s="12">
        <v>13</v>
      </c>
      <c r="D1568" s="12">
        <v>14</v>
      </c>
      <c r="E1568" s="12">
        <v>14</v>
      </c>
      <c r="F1568" s="12">
        <v>14</v>
      </c>
      <c r="G1568" s="12">
        <v>13</v>
      </c>
      <c r="H1568" s="12">
        <v>14</v>
      </c>
      <c r="I1568" s="12">
        <v>15</v>
      </c>
      <c r="J1568" s="12">
        <v>15</v>
      </c>
      <c r="K1568" s="12">
        <v>16</v>
      </c>
      <c r="L1568" s="12">
        <v>16</v>
      </c>
      <c r="M1568" s="12">
        <v>17</v>
      </c>
      <c r="N1568" s="12"/>
      <c r="O1568" s="11" t="s">
        <v>1</v>
      </c>
      <c r="P1568" s="11" t="s">
        <v>1</v>
      </c>
      <c r="Q1568" s="11" t="s">
        <v>1</v>
      </c>
      <c r="R1568" s="11" t="s">
        <v>1</v>
      </c>
      <c r="S1568" s="11" t="s">
        <v>1</v>
      </c>
      <c r="T1568" s="11" t="s">
        <v>1</v>
      </c>
      <c r="U1568" s="11" t="s">
        <v>294</v>
      </c>
      <c r="V1568" s="21" t="s">
        <v>1</v>
      </c>
    </row>
    <row r="1569" spans="1:22" x14ac:dyDescent="0.2">
      <c r="A1569" s="27" t="s">
        <v>64</v>
      </c>
      <c r="B1569" s="13" t="s">
        <v>1100</v>
      </c>
      <c r="C1569" s="14">
        <v>20</v>
      </c>
      <c r="D1569" s="14"/>
      <c r="E1569" s="14">
        <v>21</v>
      </c>
      <c r="F1569" s="14"/>
      <c r="G1569" s="14"/>
      <c r="H1569" s="14"/>
      <c r="I1569" s="14"/>
      <c r="J1569" s="14"/>
      <c r="K1569" s="14"/>
      <c r="L1569" s="14">
        <v>22</v>
      </c>
      <c r="M1569" s="14">
        <v>22</v>
      </c>
      <c r="N1569" s="14"/>
      <c r="O1569" s="13" t="s">
        <v>1</v>
      </c>
      <c r="P1569" s="13" t="s">
        <v>1</v>
      </c>
      <c r="Q1569" s="13" t="s">
        <v>1</v>
      </c>
      <c r="R1569" s="13" t="s">
        <v>1</v>
      </c>
      <c r="S1569" s="13" t="s">
        <v>1</v>
      </c>
      <c r="T1569" s="13" t="s">
        <v>1</v>
      </c>
      <c r="U1569" s="13" t="s">
        <v>294</v>
      </c>
      <c r="V1569" s="22" t="s">
        <v>1</v>
      </c>
    </row>
    <row r="1570" spans="1:22" x14ac:dyDescent="0.2">
      <c r="A1570" s="25" t="s">
        <v>64</v>
      </c>
      <c r="B1570" s="11" t="s">
        <v>1101</v>
      </c>
      <c r="C1570" s="12">
        <v>24</v>
      </c>
      <c r="D1570" s="12"/>
      <c r="E1570" s="12"/>
      <c r="F1570" s="12"/>
      <c r="G1570" s="12"/>
      <c r="H1570" s="12"/>
      <c r="I1570" s="12"/>
      <c r="J1570" s="12"/>
      <c r="K1570" s="12"/>
      <c r="L1570" s="12">
        <v>33</v>
      </c>
      <c r="M1570" s="12">
        <v>31</v>
      </c>
      <c r="N1570" s="12"/>
      <c r="O1570" s="11" t="s">
        <v>1</v>
      </c>
      <c r="P1570" s="11" t="s">
        <v>1</v>
      </c>
      <c r="Q1570" s="11" t="s">
        <v>1</v>
      </c>
      <c r="R1570" s="11" t="s">
        <v>1</v>
      </c>
      <c r="S1570" s="11" t="s">
        <v>1</v>
      </c>
      <c r="T1570" s="11" t="s">
        <v>1</v>
      </c>
      <c r="U1570" s="11" t="s">
        <v>294</v>
      </c>
      <c r="V1570" s="21" t="s">
        <v>1</v>
      </c>
    </row>
    <row r="1571" spans="1:22" x14ac:dyDescent="0.2">
      <c r="A1571" s="27" t="s">
        <v>64</v>
      </c>
      <c r="B1571" s="13" t="s">
        <v>1103</v>
      </c>
      <c r="C1571" s="14">
        <v>35</v>
      </c>
      <c r="D1571" s="14"/>
      <c r="E1571" s="14"/>
      <c r="F1571" s="14"/>
      <c r="G1571" s="14"/>
      <c r="H1571" s="14"/>
      <c r="I1571" s="14"/>
      <c r="J1571" s="14"/>
      <c r="K1571" s="14"/>
      <c r="L1571" s="14"/>
      <c r="M1571" s="14">
        <v>28</v>
      </c>
      <c r="N1571" s="14"/>
      <c r="O1571" s="13" t="s">
        <v>1</v>
      </c>
      <c r="P1571" s="13" t="s">
        <v>1</v>
      </c>
      <c r="Q1571" s="13" t="s">
        <v>1</v>
      </c>
      <c r="R1571" s="13" t="s">
        <v>1</v>
      </c>
      <c r="S1571" s="13" t="s">
        <v>1</v>
      </c>
      <c r="T1571" s="13" t="s">
        <v>1</v>
      </c>
      <c r="U1571" s="13" t="s">
        <v>294</v>
      </c>
      <c r="V1571" s="22" t="s">
        <v>1</v>
      </c>
    </row>
    <row r="1572" spans="1:22" x14ac:dyDescent="0.2">
      <c r="A1572" s="25" t="s">
        <v>64</v>
      </c>
      <c r="B1572" s="11" t="s">
        <v>1104</v>
      </c>
      <c r="C1572" s="12">
        <v>25</v>
      </c>
      <c r="D1572" s="12">
        <v>25</v>
      </c>
      <c r="E1572" s="12">
        <v>24</v>
      </c>
      <c r="F1572" s="12">
        <v>20</v>
      </c>
      <c r="G1572" s="12">
        <v>18</v>
      </c>
      <c r="H1572" s="12">
        <v>18</v>
      </c>
      <c r="I1572" s="12">
        <v>17</v>
      </c>
      <c r="J1572" s="12">
        <v>17</v>
      </c>
      <c r="K1572" s="12">
        <v>22</v>
      </c>
      <c r="L1572" s="12">
        <v>22</v>
      </c>
      <c r="M1572" s="12">
        <v>30</v>
      </c>
      <c r="N1572" s="12"/>
      <c r="O1572" s="11" t="s">
        <v>1</v>
      </c>
      <c r="P1572" s="11" t="s">
        <v>1</v>
      </c>
      <c r="Q1572" s="11" t="s">
        <v>1</v>
      </c>
      <c r="R1572" s="11" t="s">
        <v>1</v>
      </c>
      <c r="S1572" s="11" t="s">
        <v>1</v>
      </c>
      <c r="T1572" s="11" t="s">
        <v>1</v>
      </c>
      <c r="U1572" s="11" t="s">
        <v>294</v>
      </c>
      <c r="V1572" s="21" t="s">
        <v>1</v>
      </c>
    </row>
    <row r="1573" spans="1:22" x14ac:dyDescent="0.2">
      <c r="A1573" s="27" t="s">
        <v>64</v>
      </c>
      <c r="B1573" s="13" t="s">
        <v>1105</v>
      </c>
      <c r="C1573" s="14">
        <v>36</v>
      </c>
      <c r="D1573" s="14">
        <v>35</v>
      </c>
      <c r="E1573" s="14">
        <v>34</v>
      </c>
      <c r="F1573" s="14">
        <v>33</v>
      </c>
      <c r="G1573" s="14">
        <v>33</v>
      </c>
      <c r="H1573" s="14">
        <v>32</v>
      </c>
      <c r="I1573" s="14">
        <v>32</v>
      </c>
      <c r="J1573" s="14">
        <v>32</v>
      </c>
      <c r="K1573" s="14">
        <v>32</v>
      </c>
      <c r="L1573" s="14">
        <v>33</v>
      </c>
      <c r="M1573" s="14">
        <v>36</v>
      </c>
      <c r="N1573" s="14"/>
      <c r="O1573" s="13" t="s">
        <v>1</v>
      </c>
      <c r="P1573" s="13" t="s">
        <v>1</v>
      </c>
      <c r="Q1573" s="13" t="s">
        <v>1</v>
      </c>
      <c r="R1573" s="13" t="s">
        <v>1</v>
      </c>
      <c r="S1573" s="13" t="s">
        <v>1</v>
      </c>
      <c r="T1573" s="13" t="s">
        <v>1</v>
      </c>
      <c r="U1573" s="13" t="s">
        <v>294</v>
      </c>
      <c r="V1573" s="22" t="s">
        <v>1</v>
      </c>
    </row>
    <row r="1574" spans="1:22" x14ac:dyDescent="0.2">
      <c r="A1574" s="25" t="s">
        <v>64</v>
      </c>
      <c r="B1574" s="11" t="s">
        <v>1106</v>
      </c>
      <c r="C1574" s="12"/>
      <c r="D1574" s="12"/>
      <c r="E1574" s="12"/>
      <c r="F1574" s="12">
        <v>27</v>
      </c>
      <c r="G1574" s="12">
        <v>25</v>
      </c>
      <c r="H1574" s="12">
        <v>26</v>
      </c>
      <c r="I1574" s="12">
        <v>25</v>
      </c>
      <c r="J1574" s="12">
        <v>20</v>
      </c>
      <c r="K1574" s="12">
        <v>20</v>
      </c>
      <c r="L1574" s="12">
        <v>19</v>
      </c>
      <c r="M1574" s="12"/>
      <c r="N1574" s="12"/>
      <c r="O1574" s="11" t="s">
        <v>1</v>
      </c>
      <c r="P1574" s="11" t="s">
        <v>1</v>
      </c>
      <c r="Q1574" s="11" t="s">
        <v>1</v>
      </c>
      <c r="R1574" s="11" t="s">
        <v>1</v>
      </c>
      <c r="S1574" s="11" t="s">
        <v>1</v>
      </c>
      <c r="T1574" s="11" t="s">
        <v>1</v>
      </c>
      <c r="U1574" s="11" t="s">
        <v>294</v>
      </c>
      <c r="V1574" s="21" t="s">
        <v>1</v>
      </c>
    </row>
    <row r="1575" spans="1:22" x14ac:dyDescent="0.2">
      <c r="A1575" s="27" t="s">
        <v>64</v>
      </c>
      <c r="B1575" s="13" t="s">
        <v>1107</v>
      </c>
      <c r="C1575" s="14"/>
      <c r="D1575" s="14"/>
      <c r="E1575" s="14"/>
      <c r="F1575" s="14"/>
      <c r="G1575" s="14"/>
      <c r="H1575" s="14"/>
      <c r="I1575" s="14"/>
      <c r="J1575" s="14"/>
      <c r="K1575" s="14"/>
      <c r="L1575" s="14"/>
      <c r="M1575" s="14">
        <v>19</v>
      </c>
      <c r="N1575" s="14"/>
      <c r="O1575" s="13" t="s">
        <v>1</v>
      </c>
      <c r="P1575" s="13" t="s">
        <v>1</v>
      </c>
      <c r="Q1575" s="13" t="s">
        <v>1</v>
      </c>
      <c r="R1575" s="13" t="s">
        <v>1</v>
      </c>
      <c r="S1575" s="13" t="s">
        <v>1</v>
      </c>
      <c r="T1575" s="13" t="s">
        <v>1</v>
      </c>
      <c r="U1575" s="13" t="s">
        <v>294</v>
      </c>
      <c r="V1575" s="22" t="s">
        <v>1</v>
      </c>
    </row>
    <row r="1576" spans="1:22" x14ac:dyDescent="0.2">
      <c r="A1576" s="25" t="s">
        <v>64</v>
      </c>
      <c r="B1576" s="11" t="s">
        <v>1108</v>
      </c>
      <c r="C1576" s="12"/>
      <c r="D1576" s="12"/>
      <c r="E1576" s="12"/>
      <c r="F1576" s="12"/>
      <c r="G1576" s="12"/>
      <c r="H1576" s="12"/>
      <c r="I1576" s="12"/>
      <c r="J1576" s="12">
        <v>15.77433605</v>
      </c>
      <c r="K1576" s="12">
        <v>16.37117645</v>
      </c>
      <c r="L1576" s="12">
        <v>15.90645166</v>
      </c>
      <c r="M1576" s="12">
        <v>16.29415668</v>
      </c>
      <c r="N1576" s="12"/>
      <c r="O1576" s="11" t="s">
        <v>1</v>
      </c>
      <c r="P1576" s="11" t="s">
        <v>1</v>
      </c>
      <c r="Q1576" s="11" t="s">
        <v>1</v>
      </c>
      <c r="R1576" s="11" t="s">
        <v>1</v>
      </c>
      <c r="S1576" s="11" t="s">
        <v>1</v>
      </c>
      <c r="T1576" s="11" t="s">
        <v>1</v>
      </c>
      <c r="U1576" s="11" t="s">
        <v>294</v>
      </c>
      <c r="V1576" s="21" t="s">
        <v>1</v>
      </c>
    </row>
    <row r="1577" spans="1:22" x14ac:dyDescent="0.2">
      <c r="A1577" s="27" t="s">
        <v>65</v>
      </c>
      <c r="B1577" s="13" t="s">
        <v>1109</v>
      </c>
      <c r="C1577" s="14">
        <v>87.315979999999996</v>
      </c>
      <c r="D1577" s="14">
        <v>78.892120000000006</v>
      </c>
      <c r="E1577" s="14">
        <v>80.369709999999998</v>
      </c>
      <c r="F1577" s="14">
        <v>87.020650000000003</v>
      </c>
      <c r="G1577" s="14"/>
      <c r="H1577" s="14"/>
      <c r="I1577" s="14"/>
      <c r="J1577" s="14"/>
      <c r="K1577" s="14">
        <v>70.403390000000002</v>
      </c>
      <c r="L1577" s="14">
        <v>73.979609999999994</v>
      </c>
      <c r="M1577" s="14">
        <v>45.516240000000003</v>
      </c>
      <c r="N1577" s="14"/>
      <c r="O1577" s="13" t="s">
        <v>1</v>
      </c>
      <c r="P1577" s="13" t="s">
        <v>1</v>
      </c>
      <c r="Q1577" s="13" t="s">
        <v>1</v>
      </c>
      <c r="R1577" s="13" t="s">
        <v>1</v>
      </c>
      <c r="S1577" s="13" t="s">
        <v>1</v>
      </c>
      <c r="T1577" s="13" t="s">
        <v>1</v>
      </c>
      <c r="U1577" s="13" t="s">
        <v>294</v>
      </c>
      <c r="V1577" s="22" t="s">
        <v>1</v>
      </c>
    </row>
    <row r="1578" spans="1:22" x14ac:dyDescent="0.2">
      <c r="A1578" s="25" t="s">
        <v>65</v>
      </c>
      <c r="B1578" s="11" t="s">
        <v>1110</v>
      </c>
      <c r="C1578" s="12">
        <v>88.913899999999998</v>
      </c>
      <c r="D1578" s="12">
        <v>71.325230000000005</v>
      </c>
      <c r="E1578" s="12">
        <v>79.499269999999996</v>
      </c>
      <c r="F1578" s="12">
        <v>77.480940000000004</v>
      </c>
      <c r="G1578" s="12"/>
      <c r="H1578" s="12"/>
      <c r="I1578" s="12"/>
      <c r="J1578" s="12"/>
      <c r="K1578" s="12">
        <v>47.551299999999998</v>
      </c>
      <c r="L1578" s="12">
        <v>62.932960000000001</v>
      </c>
      <c r="M1578" s="12">
        <v>34.944319999999998</v>
      </c>
      <c r="N1578" s="12"/>
      <c r="O1578" s="11" t="s">
        <v>1</v>
      </c>
      <c r="P1578" s="11" t="s">
        <v>1</v>
      </c>
      <c r="Q1578" s="11" t="s">
        <v>1</v>
      </c>
      <c r="R1578" s="11" t="s">
        <v>1</v>
      </c>
      <c r="S1578" s="11" t="s">
        <v>1</v>
      </c>
      <c r="T1578" s="11" t="s">
        <v>1</v>
      </c>
      <c r="U1578" s="11" t="s">
        <v>294</v>
      </c>
      <c r="V1578" s="21" t="s">
        <v>1</v>
      </c>
    </row>
    <row r="1579" spans="1:22" x14ac:dyDescent="0.2">
      <c r="A1579" s="27" t="s">
        <v>65</v>
      </c>
      <c r="B1579" s="13" t="s">
        <v>1092</v>
      </c>
      <c r="C1579" s="14">
        <v>18.93807</v>
      </c>
      <c r="D1579" s="14">
        <v>20.87875</v>
      </c>
      <c r="E1579" s="14">
        <v>19.40081</v>
      </c>
      <c r="F1579" s="14">
        <v>19.063110000000002</v>
      </c>
      <c r="G1579" s="14"/>
      <c r="H1579" s="14">
        <v>15.128830000000001</v>
      </c>
      <c r="I1579" s="14"/>
      <c r="J1579" s="14"/>
      <c r="K1579" s="14">
        <v>3.3880499999999998</v>
      </c>
      <c r="L1579" s="14">
        <v>11.68383</v>
      </c>
      <c r="M1579" s="14">
        <v>9.9773399999999999</v>
      </c>
      <c r="N1579" s="14"/>
      <c r="O1579" s="13" t="s">
        <v>1</v>
      </c>
      <c r="P1579" s="13" t="s">
        <v>1</v>
      </c>
      <c r="Q1579" s="13" t="s">
        <v>1</v>
      </c>
      <c r="R1579" s="13" t="s">
        <v>1</v>
      </c>
      <c r="S1579" s="13" t="s">
        <v>1</v>
      </c>
      <c r="T1579" s="13" t="s">
        <v>1</v>
      </c>
      <c r="U1579" s="13" t="s">
        <v>294</v>
      </c>
      <c r="V1579" s="22" t="s">
        <v>1</v>
      </c>
    </row>
    <row r="1580" spans="1:22" x14ac:dyDescent="0.2">
      <c r="A1580" s="25" t="s">
        <v>65</v>
      </c>
      <c r="B1580" s="11" t="s">
        <v>1093</v>
      </c>
      <c r="C1580" s="12">
        <v>0</v>
      </c>
      <c r="D1580" s="12">
        <v>0</v>
      </c>
      <c r="E1580" s="12">
        <v>0</v>
      </c>
      <c r="F1580" s="12">
        <v>0</v>
      </c>
      <c r="G1580" s="12">
        <v>0</v>
      </c>
      <c r="H1580" s="12">
        <v>0</v>
      </c>
      <c r="I1580" s="12">
        <v>0</v>
      </c>
      <c r="J1580" s="12"/>
      <c r="K1580" s="12">
        <v>0</v>
      </c>
      <c r="L1580" s="12">
        <v>0</v>
      </c>
      <c r="M1580" s="12">
        <v>0</v>
      </c>
      <c r="N1580" s="12"/>
      <c r="O1580" s="11" t="s">
        <v>1</v>
      </c>
      <c r="P1580" s="11" t="s">
        <v>1</v>
      </c>
      <c r="Q1580" s="11" t="s">
        <v>1</v>
      </c>
      <c r="R1580" s="11" t="s">
        <v>1</v>
      </c>
      <c r="S1580" s="11" t="s">
        <v>1</v>
      </c>
      <c r="T1580" s="11" t="s">
        <v>1</v>
      </c>
      <c r="U1580" s="11" t="s">
        <v>294</v>
      </c>
      <c r="V1580" s="21" t="s">
        <v>1</v>
      </c>
    </row>
    <row r="1581" spans="1:22" x14ac:dyDescent="0.2">
      <c r="A1581" s="27" t="s">
        <v>65</v>
      </c>
      <c r="B1581" s="13" t="s">
        <v>1094</v>
      </c>
      <c r="C1581" s="14">
        <v>51.310009999999998</v>
      </c>
      <c r="D1581" s="14">
        <v>48.939030000000002</v>
      </c>
      <c r="E1581" s="14">
        <v>51.058700000000002</v>
      </c>
      <c r="F1581" s="14">
        <v>52.691189999999999</v>
      </c>
      <c r="G1581" s="14"/>
      <c r="H1581" s="14">
        <v>48.779089999999997</v>
      </c>
      <c r="I1581" s="14"/>
      <c r="J1581" s="14"/>
      <c r="K1581" s="14">
        <v>34.854059999999997</v>
      </c>
      <c r="L1581" s="14">
        <v>19.44041</v>
      </c>
      <c r="M1581" s="14">
        <v>28.87734</v>
      </c>
      <c r="N1581" s="14"/>
      <c r="O1581" s="13" t="s">
        <v>1</v>
      </c>
      <c r="P1581" s="13" t="s">
        <v>1</v>
      </c>
      <c r="Q1581" s="13" t="s">
        <v>1</v>
      </c>
      <c r="R1581" s="13" t="s">
        <v>1</v>
      </c>
      <c r="S1581" s="13" t="s">
        <v>1</v>
      </c>
      <c r="T1581" s="13" t="s">
        <v>1</v>
      </c>
      <c r="U1581" s="13" t="s">
        <v>294</v>
      </c>
      <c r="V1581" s="22" t="s">
        <v>1</v>
      </c>
    </row>
    <row r="1582" spans="1:22" x14ac:dyDescent="0.2">
      <c r="A1582" s="25" t="s">
        <v>65</v>
      </c>
      <c r="B1582" s="11" t="s">
        <v>1095</v>
      </c>
      <c r="C1582" s="12">
        <v>25.43759</v>
      </c>
      <c r="D1582" s="12">
        <v>28.378119999999999</v>
      </c>
      <c r="E1582" s="12">
        <v>26.839690000000001</v>
      </c>
      <c r="F1582" s="12">
        <v>26.50414</v>
      </c>
      <c r="G1582" s="12"/>
      <c r="H1582" s="12">
        <v>22.2042</v>
      </c>
      <c r="I1582" s="12"/>
      <c r="J1582" s="12"/>
      <c r="K1582" s="12">
        <v>12.35216</v>
      </c>
      <c r="L1582" s="12">
        <v>22.46105</v>
      </c>
      <c r="M1582" s="12">
        <v>18.599250000000001</v>
      </c>
      <c r="N1582" s="12"/>
      <c r="O1582" s="11" t="s">
        <v>1</v>
      </c>
      <c r="P1582" s="11" t="s">
        <v>1</v>
      </c>
      <c r="Q1582" s="11" t="s">
        <v>1</v>
      </c>
      <c r="R1582" s="11" t="s">
        <v>1</v>
      </c>
      <c r="S1582" s="11" t="s">
        <v>1</v>
      </c>
      <c r="T1582" s="11" t="s">
        <v>1</v>
      </c>
      <c r="U1582" s="11" t="s">
        <v>294</v>
      </c>
      <c r="V1582" s="21" t="s">
        <v>1</v>
      </c>
    </row>
    <row r="1583" spans="1:22" x14ac:dyDescent="0.2">
      <c r="A1583" s="27" t="s">
        <v>65</v>
      </c>
      <c r="B1583" s="13" t="s">
        <v>1088</v>
      </c>
      <c r="C1583" s="14">
        <v>18.6004</v>
      </c>
      <c r="D1583" s="14">
        <v>20.857849999999999</v>
      </c>
      <c r="E1583" s="14">
        <v>19.099499999999999</v>
      </c>
      <c r="F1583" s="14">
        <v>18.939440000000001</v>
      </c>
      <c r="G1583" s="14">
        <v>17.169609999999999</v>
      </c>
      <c r="H1583" s="14">
        <v>15.1189</v>
      </c>
      <c r="I1583" s="14">
        <v>15.758229999999999</v>
      </c>
      <c r="J1583" s="14"/>
      <c r="K1583" s="14">
        <v>3.2275900000000002</v>
      </c>
      <c r="L1583" s="14">
        <v>10.467779999999999</v>
      </c>
      <c r="M1583" s="14">
        <v>11.78627</v>
      </c>
      <c r="N1583" s="14"/>
      <c r="O1583" s="13" t="s">
        <v>1</v>
      </c>
      <c r="P1583" s="13" t="s">
        <v>1</v>
      </c>
      <c r="Q1583" s="13" t="s">
        <v>1</v>
      </c>
      <c r="R1583" s="13" t="s">
        <v>1</v>
      </c>
      <c r="S1583" s="13" t="s">
        <v>1</v>
      </c>
      <c r="T1583" s="13" t="s">
        <v>1</v>
      </c>
      <c r="U1583" s="13" t="s">
        <v>294</v>
      </c>
      <c r="V1583" s="22" t="s">
        <v>1</v>
      </c>
    </row>
    <row r="1584" spans="1:22" x14ac:dyDescent="0.2">
      <c r="A1584" s="25" t="s">
        <v>65</v>
      </c>
      <c r="B1584" s="11" t="s">
        <v>1089</v>
      </c>
      <c r="C1584" s="12">
        <v>0</v>
      </c>
      <c r="D1584" s="12">
        <v>0</v>
      </c>
      <c r="E1584" s="12">
        <v>0</v>
      </c>
      <c r="F1584" s="12">
        <v>0</v>
      </c>
      <c r="G1584" s="12">
        <v>0</v>
      </c>
      <c r="H1584" s="12">
        <v>0</v>
      </c>
      <c r="I1584" s="12">
        <v>0</v>
      </c>
      <c r="J1584" s="12"/>
      <c r="K1584" s="12">
        <v>0</v>
      </c>
      <c r="L1584" s="12">
        <v>0</v>
      </c>
      <c r="M1584" s="12">
        <v>0</v>
      </c>
      <c r="N1584" s="12"/>
      <c r="O1584" s="11" t="s">
        <v>1</v>
      </c>
      <c r="P1584" s="11" t="s">
        <v>1</v>
      </c>
      <c r="Q1584" s="11" t="s">
        <v>1</v>
      </c>
      <c r="R1584" s="11" t="s">
        <v>1</v>
      </c>
      <c r="S1584" s="11" t="s">
        <v>1</v>
      </c>
      <c r="T1584" s="11" t="s">
        <v>1</v>
      </c>
      <c r="U1584" s="11" t="s">
        <v>294</v>
      </c>
      <c r="V1584" s="21" t="s">
        <v>1</v>
      </c>
    </row>
    <row r="1585" spans="1:22" x14ac:dyDescent="0.2">
      <c r="A1585" s="27" t="s">
        <v>65</v>
      </c>
      <c r="B1585" s="13" t="s">
        <v>1090</v>
      </c>
      <c r="C1585" s="14">
        <v>50.168050000000001</v>
      </c>
      <c r="D1585" s="14">
        <v>48.890050000000002</v>
      </c>
      <c r="E1585" s="14">
        <v>50.72296</v>
      </c>
      <c r="F1585" s="14">
        <v>52.556649999999998</v>
      </c>
      <c r="G1585" s="14">
        <v>49.531669999999998</v>
      </c>
      <c r="H1585" s="14">
        <v>48.858060000000002</v>
      </c>
      <c r="I1585" s="14">
        <v>43.094389999999997</v>
      </c>
      <c r="J1585" s="14"/>
      <c r="K1585" s="14">
        <v>35.654820000000001</v>
      </c>
      <c r="L1585" s="14">
        <v>20.387119999999999</v>
      </c>
      <c r="M1585" s="14">
        <v>31.02487</v>
      </c>
      <c r="N1585" s="14"/>
      <c r="O1585" s="13" t="s">
        <v>1</v>
      </c>
      <c r="P1585" s="13" t="s">
        <v>1</v>
      </c>
      <c r="Q1585" s="13" t="s">
        <v>1</v>
      </c>
      <c r="R1585" s="13" t="s">
        <v>1</v>
      </c>
      <c r="S1585" s="13" t="s">
        <v>1</v>
      </c>
      <c r="T1585" s="13" t="s">
        <v>1</v>
      </c>
      <c r="U1585" s="13" t="s">
        <v>294</v>
      </c>
      <c r="V1585" s="22" t="s">
        <v>1</v>
      </c>
    </row>
    <row r="1586" spans="1:22" x14ac:dyDescent="0.2">
      <c r="A1586" s="25" t="s">
        <v>65</v>
      </c>
      <c r="B1586" s="11" t="s">
        <v>1091</v>
      </c>
      <c r="C1586" s="12">
        <v>24.987400000000001</v>
      </c>
      <c r="D1586" s="12">
        <v>28.349710000000002</v>
      </c>
      <c r="E1586" s="12">
        <v>26.356290000000001</v>
      </c>
      <c r="F1586" s="12">
        <v>26.294049999999999</v>
      </c>
      <c r="G1586" s="12">
        <v>24.072150000000001</v>
      </c>
      <c r="H1586" s="12">
        <v>22.155840000000001</v>
      </c>
      <c r="I1586" s="12">
        <v>23.381769999999999</v>
      </c>
      <c r="J1586" s="12"/>
      <c r="K1586" s="12">
        <v>11.98943</v>
      </c>
      <c r="L1586" s="12">
        <v>20.225709999999999</v>
      </c>
      <c r="M1586" s="12">
        <v>20.472940000000001</v>
      </c>
      <c r="N1586" s="12"/>
      <c r="O1586" s="11" t="s">
        <v>1</v>
      </c>
      <c r="P1586" s="11" t="s">
        <v>1</v>
      </c>
      <c r="Q1586" s="11" t="s">
        <v>1</v>
      </c>
      <c r="R1586" s="11" t="s">
        <v>1</v>
      </c>
      <c r="S1586" s="11" t="s">
        <v>1</v>
      </c>
      <c r="T1586" s="11" t="s">
        <v>1</v>
      </c>
      <c r="U1586" s="11" t="s">
        <v>294</v>
      </c>
      <c r="V1586" s="21" t="s">
        <v>1</v>
      </c>
    </row>
    <row r="1587" spans="1:22" x14ac:dyDescent="0.2">
      <c r="A1587" s="27" t="s">
        <v>65</v>
      </c>
      <c r="B1587" s="13" t="s">
        <v>1096</v>
      </c>
      <c r="C1587" s="14">
        <v>6.3869999999999996</v>
      </c>
      <c r="D1587" s="14">
        <v>7.49186</v>
      </c>
      <c r="E1587" s="14">
        <v>7.25678</v>
      </c>
      <c r="F1587" s="14">
        <v>7.3546199999999997</v>
      </c>
      <c r="G1587" s="14">
        <v>6.9025400000000001</v>
      </c>
      <c r="H1587" s="14">
        <v>7.0369400000000004</v>
      </c>
      <c r="I1587" s="14">
        <v>7.6235400000000002</v>
      </c>
      <c r="J1587" s="14"/>
      <c r="K1587" s="14">
        <v>8.7618399999999994</v>
      </c>
      <c r="L1587" s="14">
        <v>9.75793</v>
      </c>
      <c r="M1587" s="14">
        <v>8.6866699999999994</v>
      </c>
      <c r="N1587" s="14"/>
      <c r="O1587" s="13" t="s">
        <v>1</v>
      </c>
      <c r="P1587" s="13" t="s">
        <v>1</v>
      </c>
      <c r="Q1587" s="13" t="s">
        <v>1</v>
      </c>
      <c r="R1587" s="13" t="s">
        <v>1</v>
      </c>
      <c r="S1587" s="13" t="s">
        <v>1</v>
      </c>
      <c r="T1587" s="13" t="s">
        <v>1</v>
      </c>
      <c r="U1587" s="13" t="s">
        <v>294</v>
      </c>
      <c r="V1587" s="22" t="s">
        <v>1</v>
      </c>
    </row>
    <row r="1588" spans="1:22" x14ac:dyDescent="0.2">
      <c r="A1588" s="25" t="s">
        <v>65</v>
      </c>
      <c r="B1588" s="11" t="s">
        <v>293</v>
      </c>
      <c r="C1588" s="12"/>
      <c r="D1588" s="12"/>
      <c r="E1588" s="12"/>
      <c r="F1588" s="12"/>
      <c r="G1588" s="12"/>
      <c r="H1588" s="12"/>
      <c r="I1588" s="12"/>
      <c r="J1588" s="12"/>
      <c r="K1588" s="12"/>
      <c r="L1588" s="12"/>
      <c r="M1588" s="12"/>
      <c r="N1588" s="12"/>
      <c r="O1588" s="11" t="s">
        <v>1</v>
      </c>
      <c r="P1588" s="11" t="s">
        <v>1</v>
      </c>
      <c r="Q1588" s="11" t="s">
        <v>1</v>
      </c>
      <c r="R1588" s="11" t="s">
        <v>1</v>
      </c>
      <c r="S1588" s="11" t="s">
        <v>1</v>
      </c>
      <c r="T1588" s="11" t="s">
        <v>1</v>
      </c>
      <c r="U1588" s="11" t="s">
        <v>294</v>
      </c>
      <c r="V1588" s="21" t="s">
        <v>1</v>
      </c>
    </row>
    <row r="1589" spans="1:22" x14ac:dyDescent="0.2">
      <c r="A1589" s="27" t="s">
        <v>65</v>
      </c>
      <c r="B1589" s="13" t="s">
        <v>308</v>
      </c>
      <c r="C1589" s="14"/>
      <c r="D1589" s="14">
        <v>15.911</v>
      </c>
      <c r="E1589" s="14">
        <v>5.4109999999999996</v>
      </c>
      <c r="F1589" s="14">
        <v>9.7639999999999993</v>
      </c>
      <c r="G1589" s="14">
        <v>9.9770000000000003</v>
      </c>
      <c r="H1589" s="14">
        <v>9.8350000000000009</v>
      </c>
      <c r="I1589" s="14">
        <v>12.435</v>
      </c>
      <c r="J1589" s="14">
        <v>2.427</v>
      </c>
      <c r="K1589" s="14">
        <v>10.87</v>
      </c>
      <c r="L1589" s="14">
        <v>26.193000000000001</v>
      </c>
      <c r="M1589" s="14">
        <v>13.365</v>
      </c>
      <c r="N1589" s="14"/>
      <c r="O1589" s="13" t="s">
        <v>1</v>
      </c>
      <c r="P1589" s="13" t="s">
        <v>1</v>
      </c>
      <c r="Q1589" s="13" t="s">
        <v>1</v>
      </c>
      <c r="R1589" s="13" t="s">
        <v>1</v>
      </c>
      <c r="S1589" s="13" t="s">
        <v>1</v>
      </c>
      <c r="T1589" s="13" t="s">
        <v>1</v>
      </c>
      <c r="U1589" s="13" t="s">
        <v>294</v>
      </c>
      <c r="V1589" s="22" t="s">
        <v>1</v>
      </c>
    </row>
    <row r="1590" spans="1:22" x14ac:dyDescent="0.2">
      <c r="A1590" s="25" t="s">
        <v>65</v>
      </c>
      <c r="B1590" s="11" t="s">
        <v>1102</v>
      </c>
      <c r="C1590" s="12">
        <v>75.155450000000002</v>
      </c>
      <c r="D1590" s="12">
        <v>77.239760000000004</v>
      </c>
      <c r="E1590" s="12">
        <v>77.079239999999999</v>
      </c>
      <c r="F1590" s="12">
        <v>78.850710000000007</v>
      </c>
      <c r="G1590" s="12">
        <v>73.603819999999999</v>
      </c>
      <c r="H1590" s="12">
        <v>71.013909999999996</v>
      </c>
      <c r="I1590" s="12">
        <v>66.476159999999993</v>
      </c>
      <c r="J1590" s="12"/>
      <c r="K1590" s="12">
        <v>47.644240000000003</v>
      </c>
      <c r="L1590" s="12">
        <v>40.612830000000002</v>
      </c>
      <c r="M1590" s="12">
        <v>51.497810000000001</v>
      </c>
      <c r="N1590" s="12"/>
      <c r="O1590" s="11" t="s">
        <v>1</v>
      </c>
      <c r="P1590" s="11" t="s">
        <v>1</v>
      </c>
      <c r="Q1590" s="11" t="s">
        <v>1</v>
      </c>
      <c r="R1590" s="11" t="s">
        <v>1</v>
      </c>
      <c r="S1590" s="11" t="s">
        <v>1</v>
      </c>
      <c r="T1590" s="11" t="s">
        <v>1</v>
      </c>
      <c r="U1590" s="11" t="s">
        <v>294</v>
      </c>
      <c r="V1590" s="21" t="s">
        <v>1</v>
      </c>
    </row>
    <row r="1591" spans="1:22" x14ac:dyDescent="0.2">
      <c r="A1591" s="27" t="s">
        <v>65</v>
      </c>
      <c r="B1591" s="13" t="s">
        <v>1097</v>
      </c>
      <c r="C1591" s="14"/>
      <c r="D1591" s="14"/>
      <c r="E1591" s="14"/>
      <c r="F1591" s="14">
        <v>6</v>
      </c>
      <c r="G1591" s="14">
        <v>8</v>
      </c>
      <c r="H1591" s="14">
        <v>7</v>
      </c>
      <c r="I1591" s="14"/>
      <c r="J1591" s="14">
        <v>6</v>
      </c>
      <c r="K1591" s="14">
        <v>7</v>
      </c>
      <c r="L1591" s="14">
        <v>8</v>
      </c>
      <c r="M1591" s="14">
        <v>8</v>
      </c>
      <c r="N1591" s="14"/>
      <c r="O1591" s="13" t="s">
        <v>1</v>
      </c>
      <c r="P1591" s="13" t="s">
        <v>1</v>
      </c>
      <c r="Q1591" s="13" t="s">
        <v>1</v>
      </c>
      <c r="R1591" s="13" t="s">
        <v>1</v>
      </c>
      <c r="S1591" s="13" t="s">
        <v>1</v>
      </c>
      <c r="T1591" s="13" t="s">
        <v>1</v>
      </c>
      <c r="U1591" s="13" t="s">
        <v>294</v>
      </c>
      <c r="V1591" s="22" t="s">
        <v>1</v>
      </c>
    </row>
    <row r="1592" spans="1:22" x14ac:dyDescent="0.2">
      <c r="A1592" s="25" t="s">
        <v>65</v>
      </c>
      <c r="B1592" s="11" t="s">
        <v>1098</v>
      </c>
      <c r="C1592" s="12"/>
      <c r="D1592" s="12"/>
      <c r="E1592" s="12"/>
      <c r="F1592" s="12">
        <v>41</v>
      </c>
      <c r="G1592" s="12">
        <v>44</v>
      </c>
      <c r="H1592" s="12">
        <v>42</v>
      </c>
      <c r="I1592" s="12"/>
      <c r="J1592" s="12">
        <v>35</v>
      </c>
      <c r="K1592" s="12">
        <v>36</v>
      </c>
      <c r="L1592" s="12">
        <v>33</v>
      </c>
      <c r="M1592" s="12">
        <v>35</v>
      </c>
      <c r="N1592" s="12"/>
      <c r="O1592" s="11" t="s">
        <v>1</v>
      </c>
      <c r="P1592" s="11" t="s">
        <v>1</v>
      </c>
      <c r="Q1592" s="11" t="s">
        <v>1</v>
      </c>
      <c r="R1592" s="11" t="s">
        <v>1</v>
      </c>
      <c r="S1592" s="11" t="s">
        <v>1</v>
      </c>
      <c r="T1592" s="11" t="s">
        <v>1</v>
      </c>
      <c r="U1592" s="11" t="s">
        <v>294</v>
      </c>
      <c r="V1592" s="21" t="s">
        <v>1</v>
      </c>
    </row>
    <row r="1593" spans="1:22" x14ac:dyDescent="0.2">
      <c r="A1593" s="27" t="s">
        <v>65</v>
      </c>
      <c r="B1593" s="13" t="s">
        <v>1099</v>
      </c>
      <c r="C1593" s="14"/>
      <c r="D1593" s="14"/>
      <c r="E1593" s="14"/>
      <c r="F1593" s="14">
        <v>3</v>
      </c>
      <c r="G1593" s="14">
        <v>5</v>
      </c>
      <c r="H1593" s="14">
        <v>8</v>
      </c>
      <c r="I1593" s="14"/>
      <c r="J1593" s="14">
        <v>4</v>
      </c>
      <c r="K1593" s="14">
        <v>5</v>
      </c>
      <c r="L1593" s="14">
        <v>6</v>
      </c>
      <c r="M1593" s="14">
        <v>6</v>
      </c>
      <c r="N1593" s="14"/>
      <c r="O1593" s="13" t="s">
        <v>1</v>
      </c>
      <c r="P1593" s="13" t="s">
        <v>1</v>
      </c>
      <c r="Q1593" s="13" t="s">
        <v>1</v>
      </c>
      <c r="R1593" s="13" t="s">
        <v>1</v>
      </c>
      <c r="S1593" s="13" t="s">
        <v>1</v>
      </c>
      <c r="T1593" s="13" t="s">
        <v>1</v>
      </c>
      <c r="U1593" s="13" t="s">
        <v>294</v>
      </c>
      <c r="V1593" s="22" t="s">
        <v>1</v>
      </c>
    </row>
    <row r="1594" spans="1:22" x14ac:dyDescent="0.2">
      <c r="A1594" s="25" t="s">
        <v>65</v>
      </c>
      <c r="B1594" s="11" t="s">
        <v>1100</v>
      </c>
      <c r="C1594" s="12"/>
      <c r="D1594" s="12"/>
      <c r="E1594" s="12"/>
      <c r="F1594" s="12">
        <v>11</v>
      </c>
      <c r="G1594" s="12">
        <v>8</v>
      </c>
      <c r="H1594" s="12">
        <v>7</v>
      </c>
      <c r="I1594" s="12"/>
      <c r="J1594" s="12">
        <v>8</v>
      </c>
      <c r="K1594" s="12">
        <v>9</v>
      </c>
      <c r="L1594" s="12">
        <v>10</v>
      </c>
      <c r="M1594" s="12"/>
      <c r="N1594" s="12"/>
      <c r="O1594" s="11" t="s">
        <v>1</v>
      </c>
      <c r="P1594" s="11" t="s">
        <v>1</v>
      </c>
      <c r="Q1594" s="11" t="s">
        <v>1</v>
      </c>
      <c r="R1594" s="11" t="s">
        <v>1</v>
      </c>
      <c r="S1594" s="11" t="s">
        <v>1</v>
      </c>
      <c r="T1594" s="11" t="s">
        <v>1</v>
      </c>
      <c r="U1594" s="11" t="s">
        <v>294</v>
      </c>
      <c r="V1594" s="21" t="s">
        <v>1</v>
      </c>
    </row>
    <row r="1595" spans="1:22" x14ac:dyDescent="0.2">
      <c r="A1595" s="27" t="s">
        <v>65</v>
      </c>
      <c r="B1595" s="13" t="s">
        <v>1101</v>
      </c>
      <c r="C1595" s="14"/>
      <c r="D1595" s="14"/>
      <c r="E1595" s="14"/>
      <c r="F1595" s="14">
        <v>22</v>
      </c>
      <c r="G1595" s="14">
        <v>10</v>
      </c>
      <c r="H1595" s="14">
        <v>7</v>
      </c>
      <c r="I1595" s="14"/>
      <c r="J1595" s="14">
        <v>10</v>
      </c>
      <c r="K1595" s="14">
        <v>13</v>
      </c>
      <c r="L1595" s="14">
        <v>13</v>
      </c>
      <c r="M1595" s="14"/>
      <c r="N1595" s="14"/>
      <c r="O1595" s="13" t="s">
        <v>1</v>
      </c>
      <c r="P1595" s="13" t="s">
        <v>1</v>
      </c>
      <c r="Q1595" s="13" t="s">
        <v>1</v>
      </c>
      <c r="R1595" s="13" t="s">
        <v>1</v>
      </c>
      <c r="S1595" s="13" t="s">
        <v>1</v>
      </c>
      <c r="T1595" s="13" t="s">
        <v>1</v>
      </c>
      <c r="U1595" s="13" t="s">
        <v>294</v>
      </c>
      <c r="V1595" s="22" t="s">
        <v>1</v>
      </c>
    </row>
    <row r="1596" spans="1:22" x14ac:dyDescent="0.2">
      <c r="A1596" s="25" t="s">
        <v>65</v>
      </c>
      <c r="B1596" s="11" t="s">
        <v>1103</v>
      </c>
      <c r="C1596" s="12"/>
      <c r="D1596" s="12"/>
      <c r="E1596" s="12"/>
      <c r="F1596" s="12">
        <v>19</v>
      </c>
      <c r="G1596" s="12">
        <v>21</v>
      </c>
      <c r="H1596" s="12">
        <v>20</v>
      </c>
      <c r="I1596" s="12"/>
      <c r="J1596" s="12">
        <v>20</v>
      </c>
      <c r="K1596" s="12">
        <v>21</v>
      </c>
      <c r="L1596" s="12">
        <v>22</v>
      </c>
      <c r="M1596" s="12">
        <v>16</v>
      </c>
      <c r="N1596" s="12"/>
      <c r="O1596" s="11" t="s">
        <v>1</v>
      </c>
      <c r="P1596" s="11" t="s">
        <v>1</v>
      </c>
      <c r="Q1596" s="11" t="s">
        <v>1</v>
      </c>
      <c r="R1596" s="11" t="s">
        <v>1</v>
      </c>
      <c r="S1596" s="11" t="s">
        <v>1</v>
      </c>
      <c r="T1596" s="11" t="s">
        <v>1</v>
      </c>
      <c r="U1596" s="11" t="s">
        <v>294</v>
      </c>
      <c r="V1596" s="21" t="s">
        <v>1</v>
      </c>
    </row>
    <row r="1597" spans="1:22" x14ac:dyDescent="0.2">
      <c r="A1597" s="27" t="s">
        <v>65</v>
      </c>
      <c r="B1597" s="13" t="s">
        <v>1104</v>
      </c>
      <c r="C1597" s="14"/>
      <c r="D1597" s="14"/>
      <c r="E1597" s="14"/>
      <c r="F1597" s="14">
        <v>17</v>
      </c>
      <c r="G1597" s="14">
        <v>21</v>
      </c>
      <c r="H1597" s="14">
        <v>19</v>
      </c>
      <c r="I1597" s="14"/>
      <c r="J1597" s="14">
        <v>19</v>
      </c>
      <c r="K1597" s="14">
        <v>23</v>
      </c>
      <c r="L1597" s="14">
        <v>14</v>
      </c>
      <c r="M1597" s="14"/>
      <c r="N1597" s="14"/>
      <c r="O1597" s="13" t="s">
        <v>1</v>
      </c>
      <c r="P1597" s="13" t="s">
        <v>1</v>
      </c>
      <c r="Q1597" s="13" t="s">
        <v>1</v>
      </c>
      <c r="R1597" s="13" t="s">
        <v>1</v>
      </c>
      <c r="S1597" s="13" t="s">
        <v>1</v>
      </c>
      <c r="T1597" s="13" t="s">
        <v>1</v>
      </c>
      <c r="U1597" s="13" t="s">
        <v>294</v>
      </c>
      <c r="V1597" s="22" t="s">
        <v>1</v>
      </c>
    </row>
    <row r="1598" spans="1:22" x14ac:dyDescent="0.2">
      <c r="A1598" s="25" t="s">
        <v>65</v>
      </c>
      <c r="B1598" s="11" t="s">
        <v>1105</v>
      </c>
      <c r="C1598" s="12"/>
      <c r="D1598" s="12"/>
      <c r="E1598" s="12"/>
      <c r="F1598" s="12">
        <v>31</v>
      </c>
      <c r="G1598" s="12">
        <v>33</v>
      </c>
      <c r="H1598" s="12">
        <v>35</v>
      </c>
      <c r="I1598" s="12"/>
      <c r="J1598" s="12">
        <v>34</v>
      </c>
      <c r="K1598" s="12">
        <v>37</v>
      </c>
      <c r="L1598" s="12">
        <v>39</v>
      </c>
      <c r="M1598" s="12">
        <v>28</v>
      </c>
      <c r="N1598" s="12"/>
      <c r="O1598" s="11" t="s">
        <v>1</v>
      </c>
      <c r="P1598" s="11" t="s">
        <v>1</v>
      </c>
      <c r="Q1598" s="11" t="s">
        <v>1</v>
      </c>
      <c r="R1598" s="11" t="s">
        <v>1</v>
      </c>
      <c r="S1598" s="11" t="s">
        <v>1</v>
      </c>
      <c r="T1598" s="11" t="s">
        <v>1</v>
      </c>
      <c r="U1598" s="11" t="s">
        <v>294</v>
      </c>
      <c r="V1598" s="21" t="s">
        <v>1</v>
      </c>
    </row>
    <row r="1599" spans="1:22" x14ac:dyDescent="0.2">
      <c r="A1599" s="27" t="s">
        <v>65</v>
      </c>
      <c r="B1599" s="13" t="s">
        <v>1106</v>
      </c>
      <c r="C1599" s="14"/>
      <c r="D1599" s="14"/>
      <c r="E1599" s="14"/>
      <c r="F1599" s="14">
        <v>21</v>
      </c>
      <c r="G1599" s="14">
        <v>22</v>
      </c>
      <c r="H1599" s="14">
        <v>21</v>
      </c>
      <c r="I1599" s="14"/>
      <c r="J1599" s="14">
        <v>21</v>
      </c>
      <c r="K1599" s="14">
        <v>22</v>
      </c>
      <c r="L1599" s="14"/>
      <c r="M1599" s="14"/>
      <c r="N1599" s="14"/>
      <c r="O1599" s="13" t="s">
        <v>1</v>
      </c>
      <c r="P1599" s="13" t="s">
        <v>1</v>
      </c>
      <c r="Q1599" s="13" t="s">
        <v>1</v>
      </c>
      <c r="R1599" s="13" t="s">
        <v>1</v>
      </c>
      <c r="S1599" s="13" t="s">
        <v>1</v>
      </c>
      <c r="T1599" s="13" t="s">
        <v>1</v>
      </c>
      <c r="U1599" s="13" t="s">
        <v>294</v>
      </c>
      <c r="V1599" s="22" t="s">
        <v>1</v>
      </c>
    </row>
    <row r="1600" spans="1:22" x14ac:dyDescent="0.2">
      <c r="A1600" s="25" t="s">
        <v>65</v>
      </c>
      <c r="B1600" s="11" t="s">
        <v>1107</v>
      </c>
      <c r="C1600" s="12"/>
      <c r="D1600" s="12"/>
      <c r="E1600" s="12"/>
      <c r="F1600" s="12">
        <v>25</v>
      </c>
      <c r="G1600" s="12">
        <v>24</v>
      </c>
      <c r="H1600" s="12">
        <v>23</v>
      </c>
      <c r="I1600" s="12"/>
      <c r="J1600" s="12">
        <v>21</v>
      </c>
      <c r="K1600" s="12">
        <v>24</v>
      </c>
      <c r="L1600" s="12">
        <v>28</v>
      </c>
      <c r="M1600" s="12"/>
      <c r="N1600" s="12"/>
      <c r="O1600" s="11" t="s">
        <v>1</v>
      </c>
      <c r="P1600" s="11" t="s">
        <v>1</v>
      </c>
      <c r="Q1600" s="11" t="s">
        <v>1</v>
      </c>
      <c r="R1600" s="11" t="s">
        <v>1</v>
      </c>
      <c r="S1600" s="11" t="s">
        <v>1</v>
      </c>
      <c r="T1600" s="11" t="s">
        <v>1</v>
      </c>
      <c r="U1600" s="11" t="s">
        <v>294</v>
      </c>
      <c r="V1600" s="21" t="s">
        <v>1</v>
      </c>
    </row>
    <row r="1601" spans="1:22" x14ac:dyDescent="0.2">
      <c r="A1601" s="27" t="s">
        <v>65</v>
      </c>
      <c r="B1601" s="13" t="s">
        <v>1108</v>
      </c>
      <c r="C1601" s="14"/>
      <c r="D1601" s="14"/>
      <c r="E1601" s="14"/>
      <c r="F1601" s="14"/>
      <c r="G1601" s="14"/>
      <c r="H1601" s="14"/>
      <c r="I1601" s="14"/>
      <c r="J1601" s="14"/>
      <c r="K1601" s="14"/>
      <c r="L1601" s="14"/>
      <c r="M1601" s="14"/>
      <c r="N1601" s="14"/>
      <c r="O1601" s="13" t="s">
        <v>1</v>
      </c>
      <c r="P1601" s="13" t="s">
        <v>1</v>
      </c>
      <c r="Q1601" s="13" t="s">
        <v>1</v>
      </c>
      <c r="R1601" s="13" t="s">
        <v>1</v>
      </c>
      <c r="S1601" s="13" t="s">
        <v>1</v>
      </c>
      <c r="T1601" s="13" t="s">
        <v>1</v>
      </c>
      <c r="U1601" s="13" t="s">
        <v>294</v>
      </c>
      <c r="V1601" s="22" t="s">
        <v>1</v>
      </c>
    </row>
    <row r="1602" spans="1:22" x14ac:dyDescent="0.2">
      <c r="A1602" s="25" t="s">
        <v>66</v>
      </c>
      <c r="B1602" s="11" t="s">
        <v>1109</v>
      </c>
      <c r="C1602" s="12"/>
      <c r="D1602" s="12"/>
      <c r="E1602" s="12"/>
      <c r="F1602" s="12"/>
      <c r="G1602" s="12"/>
      <c r="H1602" s="12"/>
      <c r="I1602" s="12"/>
      <c r="J1602" s="12"/>
      <c r="K1602" s="12"/>
      <c r="L1602" s="12"/>
      <c r="M1602" s="12"/>
      <c r="N1602" s="12"/>
      <c r="O1602" s="11" t="s">
        <v>1</v>
      </c>
      <c r="P1602" s="11" t="s">
        <v>1</v>
      </c>
      <c r="Q1602" s="11" t="s">
        <v>1</v>
      </c>
      <c r="R1602" s="11" t="s">
        <v>1</v>
      </c>
      <c r="S1602" s="11" t="s">
        <v>1</v>
      </c>
      <c r="T1602" s="11" t="s">
        <v>1</v>
      </c>
      <c r="U1602" s="11" t="s">
        <v>305</v>
      </c>
      <c r="V1602" s="21" t="s">
        <v>1</v>
      </c>
    </row>
    <row r="1603" spans="1:22" x14ac:dyDescent="0.2">
      <c r="A1603" s="27" t="s">
        <v>66</v>
      </c>
      <c r="B1603" s="13" t="s">
        <v>1110</v>
      </c>
      <c r="C1603" s="14"/>
      <c r="D1603" s="14"/>
      <c r="E1603" s="14"/>
      <c r="F1603" s="14"/>
      <c r="G1603" s="14"/>
      <c r="H1603" s="14"/>
      <c r="I1603" s="14"/>
      <c r="J1603" s="14"/>
      <c r="K1603" s="14"/>
      <c r="L1603" s="14"/>
      <c r="M1603" s="14"/>
      <c r="N1603" s="14"/>
      <c r="O1603" s="13" t="s">
        <v>1</v>
      </c>
      <c r="P1603" s="13" t="s">
        <v>1</v>
      </c>
      <c r="Q1603" s="13" t="s">
        <v>1</v>
      </c>
      <c r="R1603" s="13" t="s">
        <v>1</v>
      </c>
      <c r="S1603" s="13" t="s">
        <v>1</v>
      </c>
      <c r="T1603" s="13" t="s">
        <v>1</v>
      </c>
      <c r="U1603" s="13" t="s">
        <v>305</v>
      </c>
      <c r="V1603" s="22" t="s">
        <v>1</v>
      </c>
    </row>
    <row r="1604" spans="1:22" x14ac:dyDescent="0.2">
      <c r="A1604" s="25" t="s">
        <v>66</v>
      </c>
      <c r="B1604" s="11" t="s">
        <v>1092</v>
      </c>
      <c r="C1604" s="12"/>
      <c r="D1604" s="12"/>
      <c r="E1604" s="12"/>
      <c r="F1604" s="12"/>
      <c r="G1604" s="12"/>
      <c r="H1604" s="12"/>
      <c r="I1604" s="12"/>
      <c r="J1604" s="12"/>
      <c r="K1604" s="12"/>
      <c r="L1604" s="12"/>
      <c r="M1604" s="12"/>
      <c r="N1604" s="12"/>
      <c r="O1604" s="11"/>
      <c r="P1604" s="11"/>
      <c r="Q1604" s="11"/>
      <c r="R1604" s="11"/>
      <c r="S1604" s="11"/>
      <c r="T1604" s="11"/>
      <c r="U1604" s="11"/>
      <c r="V1604" s="21"/>
    </row>
    <row r="1605" spans="1:22" x14ac:dyDescent="0.2">
      <c r="A1605" s="27" t="s">
        <v>66</v>
      </c>
      <c r="B1605" s="13" t="s">
        <v>1093</v>
      </c>
      <c r="C1605" s="14"/>
      <c r="D1605" s="14"/>
      <c r="E1605" s="14"/>
      <c r="F1605" s="14"/>
      <c r="G1605" s="14"/>
      <c r="H1605" s="14"/>
      <c r="I1605" s="14"/>
      <c r="J1605" s="14"/>
      <c r="K1605" s="14"/>
      <c r="L1605" s="14"/>
      <c r="M1605" s="14"/>
      <c r="N1605" s="14"/>
      <c r="O1605" s="13"/>
      <c r="P1605" s="13"/>
      <c r="Q1605" s="13"/>
      <c r="R1605" s="13"/>
      <c r="S1605" s="13"/>
      <c r="T1605" s="13"/>
      <c r="U1605" s="13"/>
      <c r="V1605" s="22"/>
    </row>
    <row r="1606" spans="1:22" x14ac:dyDescent="0.2">
      <c r="A1606" s="25" t="s">
        <v>66</v>
      </c>
      <c r="B1606" s="11" t="s">
        <v>1094</v>
      </c>
      <c r="C1606" s="12"/>
      <c r="D1606" s="12"/>
      <c r="E1606" s="12"/>
      <c r="F1606" s="12"/>
      <c r="G1606" s="12"/>
      <c r="H1606" s="12"/>
      <c r="I1606" s="12"/>
      <c r="J1606" s="12"/>
      <c r="K1606" s="12"/>
      <c r="L1606" s="12"/>
      <c r="M1606" s="12"/>
      <c r="N1606" s="12"/>
      <c r="O1606" s="11"/>
      <c r="P1606" s="11"/>
      <c r="Q1606" s="11"/>
      <c r="R1606" s="11"/>
      <c r="S1606" s="11"/>
      <c r="T1606" s="11"/>
      <c r="U1606" s="11"/>
      <c r="V1606" s="21"/>
    </row>
    <row r="1607" spans="1:22" x14ac:dyDescent="0.2">
      <c r="A1607" s="27" t="s">
        <v>66</v>
      </c>
      <c r="B1607" s="13" t="s">
        <v>1095</v>
      </c>
      <c r="C1607" s="14"/>
      <c r="D1607" s="14"/>
      <c r="E1607" s="14"/>
      <c r="F1607" s="14"/>
      <c r="G1607" s="14"/>
      <c r="H1607" s="14"/>
      <c r="I1607" s="14"/>
      <c r="J1607" s="14"/>
      <c r="K1607" s="14"/>
      <c r="L1607" s="14"/>
      <c r="M1607" s="14"/>
      <c r="N1607" s="14"/>
      <c r="O1607" s="13"/>
      <c r="P1607" s="13"/>
      <c r="Q1607" s="13"/>
      <c r="R1607" s="13"/>
      <c r="S1607" s="13"/>
      <c r="T1607" s="13"/>
      <c r="U1607" s="13"/>
      <c r="V1607" s="22"/>
    </row>
    <row r="1608" spans="1:22" x14ac:dyDescent="0.2">
      <c r="A1608" s="25" t="s">
        <v>66</v>
      </c>
      <c r="B1608" s="11" t="s">
        <v>1088</v>
      </c>
      <c r="C1608" s="12"/>
      <c r="D1608" s="12"/>
      <c r="E1608" s="12"/>
      <c r="F1608" s="12"/>
      <c r="G1608" s="12"/>
      <c r="H1608" s="12"/>
      <c r="I1608" s="12"/>
      <c r="J1608" s="12"/>
      <c r="K1608" s="12"/>
      <c r="L1608" s="12"/>
      <c r="M1608" s="12"/>
      <c r="N1608" s="12"/>
      <c r="O1608" s="11"/>
      <c r="P1608" s="11"/>
      <c r="Q1608" s="11"/>
      <c r="R1608" s="11"/>
      <c r="S1608" s="11"/>
      <c r="T1608" s="11"/>
      <c r="U1608" s="11"/>
      <c r="V1608" s="21"/>
    </row>
    <row r="1609" spans="1:22" x14ac:dyDescent="0.2">
      <c r="A1609" s="27" t="s">
        <v>66</v>
      </c>
      <c r="B1609" s="13" t="s">
        <v>1089</v>
      </c>
      <c r="C1609" s="14"/>
      <c r="D1609" s="14"/>
      <c r="E1609" s="14"/>
      <c r="F1609" s="14"/>
      <c r="G1609" s="14"/>
      <c r="H1609" s="14"/>
      <c r="I1609" s="14"/>
      <c r="J1609" s="14"/>
      <c r="K1609" s="14"/>
      <c r="L1609" s="14"/>
      <c r="M1609" s="14"/>
      <c r="N1609" s="14"/>
      <c r="O1609" s="13"/>
      <c r="P1609" s="13"/>
      <c r="Q1609" s="13"/>
      <c r="R1609" s="13"/>
      <c r="S1609" s="13"/>
      <c r="T1609" s="13"/>
      <c r="U1609" s="13"/>
      <c r="V1609" s="22"/>
    </row>
    <row r="1610" spans="1:22" x14ac:dyDescent="0.2">
      <c r="A1610" s="25" t="s">
        <v>66</v>
      </c>
      <c r="B1610" s="11" t="s">
        <v>1090</v>
      </c>
      <c r="C1610" s="12"/>
      <c r="D1610" s="12"/>
      <c r="E1610" s="12"/>
      <c r="F1610" s="12"/>
      <c r="G1610" s="12"/>
      <c r="H1610" s="12"/>
      <c r="I1610" s="12"/>
      <c r="J1610" s="12"/>
      <c r="K1610" s="12"/>
      <c r="L1610" s="12"/>
      <c r="M1610" s="12"/>
      <c r="N1610" s="12"/>
      <c r="O1610" s="11"/>
      <c r="P1610" s="11"/>
      <c r="Q1610" s="11"/>
      <c r="R1610" s="11"/>
      <c r="S1610" s="11"/>
      <c r="T1610" s="11"/>
      <c r="U1610" s="11"/>
      <c r="V1610" s="21"/>
    </row>
    <row r="1611" spans="1:22" x14ac:dyDescent="0.2">
      <c r="A1611" s="27" t="s">
        <v>66</v>
      </c>
      <c r="B1611" s="13" t="s">
        <v>1091</v>
      </c>
      <c r="C1611" s="14"/>
      <c r="D1611" s="14"/>
      <c r="E1611" s="14"/>
      <c r="F1611" s="14"/>
      <c r="G1611" s="14"/>
      <c r="H1611" s="14"/>
      <c r="I1611" s="14"/>
      <c r="J1611" s="14"/>
      <c r="K1611" s="14"/>
      <c r="L1611" s="14"/>
      <c r="M1611" s="14"/>
      <c r="N1611" s="14"/>
      <c r="O1611" s="13"/>
      <c r="P1611" s="13"/>
      <c r="Q1611" s="13"/>
      <c r="R1611" s="13"/>
      <c r="S1611" s="13"/>
      <c r="T1611" s="13"/>
      <c r="U1611" s="13"/>
      <c r="V1611" s="22"/>
    </row>
    <row r="1612" spans="1:22" x14ac:dyDescent="0.2">
      <c r="A1612" s="25" t="s">
        <v>66</v>
      </c>
      <c r="B1612" s="11" t="s">
        <v>1096</v>
      </c>
      <c r="C1612" s="12"/>
      <c r="D1612" s="12"/>
      <c r="E1612" s="12"/>
      <c r="F1612" s="12"/>
      <c r="G1612" s="12"/>
      <c r="H1612" s="12"/>
      <c r="I1612" s="12"/>
      <c r="J1612" s="12"/>
      <c r="K1612" s="12"/>
      <c r="L1612" s="12"/>
      <c r="M1612" s="12"/>
      <c r="N1612" s="12"/>
      <c r="O1612" s="11"/>
      <c r="P1612" s="11"/>
      <c r="Q1612" s="11"/>
      <c r="R1612" s="11"/>
      <c r="S1612" s="11"/>
      <c r="T1612" s="11"/>
      <c r="U1612" s="11"/>
      <c r="V1612" s="21"/>
    </row>
    <row r="1613" spans="1:22" x14ac:dyDescent="0.2">
      <c r="A1613" s="27" t="s">
        <v>66</v>
      </c>
      <c r="B1613" s="13" t="s">
        <v>293</v>
      </c>
      <c r="C1613" s="14"/>
      <c r="D1613" s="14"/>
      <c r="E1613" s="14"/>
      <c r="F1613" s="14"/>
      <c r="G1613" s="14"/>
      <c r="H1613" s="14"/>
      <c r="I1613" s="14"/>
      <c r="J1613" s="14"/>
      <c r="K1613" s="14"/>
      <c r="L1613" s="14"/>
      <c r="M1613" s="14"/>
      <c r="N1613" s="14"/>
      <c r="O1613" s="13" t="s">
        <v>1</v>
      </c>
      <c r="P1613" s="13" t="s">
        <v>1</v>
      </c>
      <c r="Q1613" s="13" t="s">
        <v>1</v>
      </c>
      <c r="R1613" s="13" t="s">
        <v>1</v>
      </c>
      <c r="S1613" s="13" t="s">
        <v>1</v>
      </c>
      <c r="T1613" s="13" t="s">
        <v>1</v>
      </c>
      <c r="U1613" s="13" t="s">
        <v>305</v>
      </c>
      <c r="V1613" s="22" t="s">
        <v>1</v>
      </c>
    </row>
    <row r="1614" spans="1:22" x14ac:dyDescent="0.2">
      <c r="A1614" s="25" t="s">
        <v>66</v>
      </c>
      <c r="B1614" s="11" t="s">
        <v>308</v>
      </c>
      <c r="C1614" s="12"/>
      <c r="D1614" s="12">
        <v>13.881</v>
      </c>
      <c r="E1614" s="12">
        <v>9.6370000000000005</v>
      </c>
      <c r="F1614" s="12">
        <v>11.41</v>
      </c>
      <c r="G1614" s="12">
        <v>8.6679999999999993</v>
      </c>
      <c r="H1614" s="12">
        <v>10.585000000000001</v>
      </c>
      <c r="I1614" s="12">
        <v>8.641</v>
      </c>
      <c r="J1614" s="12">
        <v>9.6170000000000009</v>
      </c>
      <c r="K1614" s="12">
        <v>2.2410000000000001</v>
      </c>
      <c r="L1614" s="12">
        <v>4.1059999999999999</v>
      </c>
      <c r="M1614" s="12">
        <v>6.6280000000000001</v>
      </c>
      <c r="N1614" s="12"/>
      <c r="O1614" s="11" t="s">
        <v>1</v>
      </c>
      <c r="P1614" s="11" t="s">
        <v>1</v>
      </c>
      <c r="Q1614" s="11" t="s">
        <v>1</v>
      </c>
      <c r="R1614" s="11" t="s">
        <v>1</v>
      </c>
      <c r="S1614" s="11" t="s">
        <v>1</v>
      </c>
      <c r="T1614" s="11" t="s">
        <v>1</v>
      </c>
      <c r="U1614" s="11" t="s">
        <v>305</v>
      </c>
      <c r="V1614" s="21" t="s">
        <v>1</v>
      </c>
    </row>
    <row r="1615" spans="1:22" x14ac:dyDescent="0.2">
      <c r="A1615" s="27" t="s">
        <v>66</v>
      </c>
      <c r="B1615" s="13" t="s">
        <v>1102</v>
      </c>
      <c r="C1615" s="14"/>
      <c r="D1615" s="14"/>
      <c r="E1615" s="14"/>
      <c r="F1615" s="14"/>
      <c r="G1615" s="14"/>
      <c r="H1615" s="14"/>
      <c r="I1615" s="14"/>
      <c r="J1615" s="14"/>
      <c r="K1615" s="14"/>
      <c r="L1615" s="14"/>
      <c r="M1615" s="14"/>
      <c r="N1615" s="14"/>
      <c r="O1615" s="13"/>
      <c r="P1615" s="13"/>
      <c r="Q1615" s="13"/>
      <c r="R1615" s="13"/>
      <c r="S1615" s="13"/>
      <c r="T1615" s="13"/>
      <c r="U1615" s="13"/>
      <c r="V1615" s="22"/>
    </row>
    <row r="1616" spans="1:22" x14ac:dyDescent="0.2">
      <c r="A1616" s="25" t="s">
        <v>66</v>
      </c>
      <c r="B1616" s="11" t="s">
        <v>1097</v>
      </c>
      <c r="C1616" s="12"/>
      <c r="D1616" s="12"/>
      <c r="E1616" s="12">
        <v>29</v>
      </c>
      <c r="F1616" s="12">
        <v>29</v>
      </c>
      <c r="G1616" s="12">
        <v>28</v>
      </c>
      <c r="H1616" s="12">
        <v>29</v>
      </c>
      <c r="I1616" s="12">
        <v>29</v>
      </c>
      <c r="J1616" s="12">
        <v>28</v>
      </c>
      <c r="K1616" s="12">
        <v>28</v>
      </c>
      <c r="L1616" s="12">
        <v>28</v>
      </c>
      <c r="M1616" s="12">
        <v>27</v>
      </c>
      <c r="N1616" s="12"/>
      <c r="O1616" s="11" t="s">
        <v>1</v>
      </c>
      <c r="P1616" s="11" t="s">
        <v>1</v>
      </c>
      <c r="Q1616" s="11" t="s">
        <v>1</v>
      </c>
      <c r="R1616" s="11" t="s">
        <v>1</v>
      </c>
      <c r="S1616" s="11" t="s">
        <v>1</v>
      </c>
      <c r="T1616" s="11" t="s">
        <v>1</v>
      </c>
      <c r="U1616" s="11" t="s">
        <v>305</v>
      </c>
      <c r="V1616" s="21" t="s">
        <v>1</v>
      </c>
    </row>
    <row r="1617" spans="1:22" x14ac:dyDescent="0.2">
      <c r="A1617" s="27" t="s">
        <v>66</v>
      </c>
      <c r="B1617" s="13" t="s">
        <v>1098</v>
      </c>
      <c r="C1617" s="14"/>
      <c r="D1617" s="14"/>
      <c r="E1617" s="14"/>
      <c r="F1617" s="14"/>
      <c r="G1617" s="14"/>
      <c r="H1617" s="14"/>
      <c r="I1617" s="14">
        <v>24</v>
      </c>
      <c r="J1617" s="14">
        <v>23</v>
      </c>
      <c r="K1617" s="14">
        <v>22</v>
      </c>
      <c r="L1617" s="14">
        <v>21</v>
      </c>
      <c r="M1617" s="14">
        <v>21</v>
      </c>
      <c r="N1617" s="14"/>
      <c r="O1617" s="13" t="s">
        <v>1</v>
      </c>
      <c r="P1617" s="13" t="s">
        <v>1</v>
      </c>
      <c r="Q1617" s="13" t="s">
        <v>1</v>
      </c>
      <c r="R1617" s="13" t="s">
        <v>1</v>
      </c>
      <c r="S1617" s="13" t="s">
        <v>1</v>
      </c>
      <c r="T1617" s="13" t="s">
        <v>1</v>
      </c>
      <c r="U1617" s="13" t="s">
        <v>305</v>
      </c>
      <c r="V1617" s="22" t="s">
        <v>1</v>
      </c>
    </row>
    <row r="1618" spans="1:22" x14ac:dyDescent="0.2">
      <c r="A1618" s="25" t="s">
        <v>66</v>
      </c>
      <c r="B1618" s="11" t="s">
        <v>1099</v>
      </c>
      <c r="C1618" s="12"/>
      <c r="D1618" s="12"/>
      <c r="E1618" s="12"/>
      <c r="F1618" s="12"/>
      <c r="G1618" s="12"/>
      <c r="H1618" s="12"/>
      <c r="I1618" s="12">
        <v>26</v>
      </c>
      <c r="J1618" s="12">
        <v>25</v>
      </c>
      <c r="K1618" s="12">
        <v>26</v>
      </c>
      <c r="L1618" s="12">
        <v>25</v>
      </c>
      <c r="M1618" s="12">
        <v>25</v>
      </c>
      <c r="N1618" s="12"/>
      <c r="O1618" s="11" t="s">
        <v>1</v>
      </c>
      <c r="P1618" s="11" t="s">
        <v>1</v>
      </c>
      <c r="Q1618" s="11" t="s">
        <v>1</v>
      </c>
      <c r="R1618" s="11" t="s">
        <v>1</v>
      </c>
      <c r="S1618" s="11" t="s">
        <v>1</v>
      </c>
      <c r="T1618" s="11" t="s">
        <v>1</v>
      </c>
      <c r="U1618" s="11" t="s">
        <v>305</v>
      </c>
      <c r="V1618" s="21" t="s">
        <v>1</v>
      </c>
    </row>
    <row r="1619" spans="1:22" x14ac:dyDescent="0.2">
      <c r="A1619" s="27" t="s">
        <v>66</v>
      </c>
      <c r="B1619" s="13" t="s">
        <v>1100</v>
      </c>
      <c r="C1619" s="14"/>
      <c r="D1619" s="14"/>
      <c r="E1619" s="14">
        <v>34</v>
      </c>
      <c r="F1619" s="14">
        <v>31</v>
      </c>
      <c r="G1619" s="14">
        <v>30</v>
      </c>
      <c r="H1619" s="14"/>
      <c r="I1619" s="14"/>
      <c r="J1619" s="14"/>
      <c r="K1619" s="14"/>
      <c r="L1619" s="14"/>
      <c r="M1619" s="14"/>
      <c r="N1619" s="14"/>
      <c r="O1619" s="13" t="s">
        <v>1</v>
      </c>
      <c r="P1619" s="13" t="s">
        <v>1</v>
      </c>
      <c r="Q1619" s="13" t="s">
        <v>1</v>
      </c>
      <c r="R1619" s="13" t="s">
        <v>1</v>
      </c>
      <c r="S1619" s="13" t="s">
        <v>1</v>
      </c>
      <c r="T1619" s="13" t="s">
        <v>1</v>
      </c>
      <c r="U1619" s="13" t="s">
        <v>305</v>
      </c>
      <c r="V1619" s="22" t="s">
        <v>1</v>
      </c>
    </row>
    <row r="1620" spans="1:22" x14ac:dyDescent="0.2">
      <c r="A1620" s="25" t="s">
        <v>66</v>
      </c>
      <c r="B1620" s="11" t="s">
        <v>1101</v>
      </c>
      <c r="C1620" s="12"/>
      <c r="D1620" s="12"/>
      <c r="E1620" s="12">
        <v>44</v>
      </c>
      <c r="F1620" s="12">
        <v>35</v>
      </c>
      <c r="G1620" s="12">
        <v>33</v>
      </c>
      <c r="H1620" s="12"/>
      <c r="I1620" s="12"/>
      <c r="J1620" s="12"/>
      <c r="K1620" s="12"/>
      <c r="L1620" s="12"/>
      <c r="M1620" s="12"/>
      <c r="N1620" s="12"/>
      <c r="O1620" s="11" t="s">
        <v>1</v>
      </c>
      <c r="P1620" s="11" t="s">
        <v>1</v>
      </c>
      <c r="Q1620" s="11" t="s">
        <v>1</v>
      </c>
      <c r="R1620" s="11" t="s">
        <v>1</v>
      </c>
      <c r="S1620" s="11" t="s">
        <v>1</v>
      </c>
      <c r="T1620" s="11" t="s">
        <v>1</v>
      </c>
      <c r="U1620" s="11" t="s">
        <v>305</v>
      </c>
      <c r="V1620" s="21" t="s">
        <v>1</v>
      </c>
    </row>
    <row r="1621" spans="1:22" x14ac:dyDescent="0.2">
      <c r="A1621" s="27" t="s">
        <v>66</v>
      </c>
      <c r="B1621" s="13" t="s">
        <v>1103</v>
      </c>
      <c r="C1621" s="14"/>
      <c r="D1621" s="14"/>
      <c r="E1621" s="14">
        <v>33</v>
      </c>
      <c r="F1621" s="14"/>
      <c r="G1621" s="14"/>
      <c r="H1621" s="14"/>
      <c r="I1621" s="14"/>
      <c r="J1621" s="14">
        <v>19</v>
      </c>
      <c r="K1621" s="14">
        <v>18</v>
      </c>
      <c r="L1621" s="14">
        <v>16</v>
      </c>
      <c r="M1621" s="14"/>
      <c r="N1621" s="14"/>
      <c r="O1621" s="13" t="s">
        <v>1</v>
      </c>
      <c r="P1621" s="13" t="s">
        <v>1</v>
      </c>
      <c r="Q1621" s="13" t="s">
        <v>1</v>
      </c>
      <c r="R1621" s="13" t="s">
        <v>1</v>
      </c>
      <c r="S1621" s="13" t="s">
        <v>1</v>
      </c>
      <c r="T1621" s="13" t="s">
        <v>1</v>
      </c>
      <c r="U1621" s="13" t="s">
        <v>305</v>
      </c>
      <c r="V1621" s="22" t="s">
        <v>1</v>
      </c>
    </row>
    <row r="1622" spans="1:22" x14ac:dyDescent="0.2">
      <c r="A1622" s="25" t="s">
        <v>66</v>
      </c>
      <c r="B1622" s="11" t="s">
        <v>1104</v>
      </c>
      <c r="C1622" s="12"/>
      <c r="D1622" s="12"/>
      <c r="E1622" s="12">
        <v>39</v>
      </c>
      <c r="F1622" s="12">
        <v>42</v>
      </c>
      <c r="G1622" s="12">
        <v>37</v>
      </c>
      <c r="H1622" s="12">
        <v>34</v>
      </c>
      <c r="I1622" s="12">
        <v>33</v>
      </c>
      <c r="J1622" s="12">
        <v>24</v>
      </c>
      <c r="K1622" s="12"/>
      <c r="L1622" s="12">
        <v>26</v>
      </c>
      <c r="M1622" s="12">
        <v>23</v>
      </c>
      <c r="N1622" s="12"/>
      <c r="O1622" s="11" t="s">
        <v>1</v>
      </c>
      <c r="P1622" s="11" t="s">
        <v>1</v>
      </c>
      <c r="Q1622" s="11" t="s">
        <v>1</v>
      </c>
      <c r="R1622" s="11" t="s">
        <v>1</v>
      </c>
      <c r="S1622" s="11" t="s">
        <v>1</v>
      </c>
      <c r="T1622" s="11" t="s">
        <v>1</v>
      </c>
      <c r="U1622" s="11" t="s">
        <v>305</v>
      </c>
      <c r="V1622" s="21" t="s">
        <v>1</v>
      </c>
    </row>
    <row r="1623" spans="1:22" x14ac:dyDescent="0.2">
      <c r="A1623" s="27" t="s">
        <v>66</v>
      </c>
      <c r="B1623" s="13" t="s">
        <v>1105</v>
      </c>
      <c r="C1623" s="14"/>
      <c r="D1623" s="14"/>
      <c r="E1623" s="14">
        <v>20</v>
      </c>
      <c r="F1623" s="14">
        <v>20</v>
      </c>
      <c r="G1623" s="14">
        <v>19</v>
      </c>
      <c r="H1623" s="14">
        <v>21</v>
      </c>
      <c r="I1623" s="14">
        <v>20</v>
      </c>
      <c r="J1623" s="14">
        <v>26</v>
      </c>
      <c r="K1623" s="14">
        <v>25</v>
      </c>
      <c r="L1623" s="14">
        <v>26</v>
      </c>
      <c r="M1623" s="14">
        <v>25</v>
      </c>
      <c r="N1623" s="14"/>
      <c r="O1623" s="13" t="s">
        <v>1</v>
      </c>
      <c r="P1623" s="13" t="s">
        <v>1</v>
      </c>
      <c r="Q1623" s="13" t="s">
        <v>1</v>
      </c>
      <c r="R1623" s="13" t="s">
        <v>1</v>
      </c>
      <c r="S1623" s="13" t="s">
        <v>1</v>
      </c>
      <c r="T1623" s="13" t="s">
        <v>1</v>
      </c>
      <c r="U1623" s="13" t="s">
        <v>305</v>
      </c>
      <c r="V1623" s="22" t="s">
        <v>1</v>
      </c>
    </row>
    <row r="1624" spans="1:22" x14ac:dyDescent="0.2">
      <c r="A1624" s="25" t="s">
        <v>66</v>
      </c>
      <c r="B1624" s="11" t="s">
        <v>1106</v>
      </c>
      <c r="C1624" s="12"/>
      <c r="D1624" s="12"/>
      <c r="E1624" s="12">
        <v>28</v>
      </c>
      <c r="F1624" s="12">
        <v>24</v>
      </c>
      <c r="G1624" s="12">
        <v>26</v>
      </c>
      <c r="H1624" s="12"/>
      <c r="I1624" s="12"/>
      <c r="J1624" s="12"/>
      <c r="K1624" s="12"/>
      <c r="L1624" s="12"/>
      <c r="M1624" s="12"/>
      <c r="N1624" s="12"/>
      <c r="O1624" s="11" t="s">
        <v>1</v>
      </c>
      <c r="P1624" s="11" t="s">
        <v>1</v>
      </c>
      <c r="Q1624" s="11" t="s">
        <v>1</v>
      </c>
      <c r="R1624" s="11" t="s">
        <v>1</v>
      </c>
      <c r="S1624" s="11" t="s">
        <v>1</v>
      </c>
      <c r="T1624" s="11" t="s">
        <v>1</v>
      </c>
      <c r="U1624" s="11" t="s">
        <v>305</v>
      </c>
      <c r="V1624" s="21" t="s">
        <v>1</v>
      </c>
    </row>
    <row r="1625" spans="1:22" x14ac:dyDescent="0.2">
      <c r="A1625" s="27" t="s">
        <v>66</v>
      </c>
      <c r="B1625" s="13" t="s">
        <v>1107</v>
      </c>
      <c r="C1625" s="14"/>
      <c r="D1625" s="14"/>
      <c r="E1625" s="14">
        <v>22</v>
      </c>
      <c r="F1625" s="14"/>
      <c r="G1625" s="14"/>
      <c r="H1625" s="14"/>
      <c r="I1625" s="14"/>
      <c r="J1625" s="14"/>
      <c r="K1625" s="14"/>
      <c r="L1625" s="14"/>
      <c r="M1625" s="14"/>
      <c r="N1625" s="14"/>
      <c r="O1625" s="13" t="s">
        <v>1</v>
      </c>
      <c r="P1625" s="13" t="s">
        <v>1</v>
      </c>
      <c r="Q1625" s="13" t="s">
        <v>1</v>
      </c>
      <c r="R1625" s="13" t="s">
        <v>1</v>
      </c>
      <c r="S1625" s="13" t="s">
        <v>1</v>
      </c>
      <c r="T1625" s="13" t="s">
        <v>1</v>
      </c>
      <c r="U1625" s="13" t="s">
        <v>305</v>
      </c>
      <c r="V1625" s="22" t="s">
        <v>1</v>
      </c>
    </row>
    <row r="1626" spans="1:22" x14ac:dyDescent="0.2">
      <c r="A1626" s="25" t="s">
        <v>66</v>
      </c>
      <c r="B1626" s="11" t="s">
        <v>1108</v>
      </c>
      <c r="C1626" s="12"/>
      <c r="D1626" s="12"/>
      <c r="E1626" s="12"/>
      <c r="F1626" s="12">
        <v>28.696511709999999</v>
      </c>
      <c r="G1626" s="12">
        <v>29.162140839999999</v>
      </c>
      <c r="H1626" s="12">
        <v>30.28309952</v>
      </c>
      <c r="I1626" s="12">
        <v>29.16146457</v>
      </c>
      <c r="J1626" s="12">
        <v>29.155527190000001</v>
      </c>
      <c r="K1626" s="12">
        <v>26.730757870000001</v>
      </c>
      <c r="L1626" s="12">
        <v>27.793613140000001</v>
      </c>
      <c r="M1626" s="12">
        <v>29.54934957</v>
      </c>
      <c r="N1626" s="12"/>
      <c r="O1626" s="11" t="s">
        <v>1</v>
      </c>
      <c r="P1626" s="11" t="s">
        <v>1</v>
      </c>
      <c r="Q1626" s="11" t="s">
        <v>1</v>
      </c>
      <c r="R1626" s="11" t="s">
        <v>1</v>
      </c>
      <c r="S1626" s="11" t="s">
        <v>1</v>
      </c>
      <c r="T1626" s="11" t="s">
        <v>1</v>
      </c>
      <c r="U1626" s="11" t="s">
        <v>305</v>
      </c>
      <c r="V1626" s="21" t="s">
        <v>1</v>
      </c>
    </row>
    <row r="1627" spans="1:22" x14ac:dyDescent="0.2">
      <c r="A1627" s="27" t="s">
        <v>67</v>
      </c>
      <c r="B1627" s="13" t="s">
        <v>1109</v>
      </c>
      <c r="C1627" s="14"/>
      <c r="D1627" s="14"/>
      <c r="E1627" s="14"/>
      <c r="F1627" s="14"/>
      <c r="G1627" s="14"/>
      <c r="H1627" s="14"/>
      <c r="I1627" s="14"/>
      <c r="J1627" s="14"/>
      <c r="K1627" s="14"/>
      <c r="L1627" s="14"/>
      <c r="M1627" s="14"/>
      <c r="N1627" s="14"/>
      <c r="O1627" s="13" t="s">
        <v>1</v>
      </c>
      <c r="P1627" s="13" t="s">
        <v>1</v>
      </c>
      <c r="Q1627" s="13" t="s">
        <v>1</v>
      </c>
      <c r="R1627" s="13" t="s">
        <v>1</v>
      </c>
      <c r="S1627" s="13" t="s">
        <v>1</v>
      </c>
      <c r="T1627" s="13" t="s">
        <v>1</v>
      </c>
      <c r="U1627" s="13" t="s">
        <v>294</v>
      </c>
      <c r="V1627" s="22" t="s">
        <v>1</v>
      </c>
    </row>
    <row r="1628" spans="1:22" x14ac:dyDescent="0.2">
      <c r="A1628" s="25" t="s">
        <v>67</v>
      </c>
      <c r="B1628" s="11" t="s">
        <v>1110</v>
      </c>
      <c r="C1628" s="12"/>
      <c r="D1628" s="12"/>
      <c r="E1628" s="12"/>
      <c r="F1628" s="12"/>
      <c r="G1628" s="12"/>
      <c r="H1628" s="12"/>
      <c r="I1628" s="12"/>
      <c r="J1628" s="12"/>
      <c r="K1628" s="12"/>
      <c r="L1628" s="12"/>
      <c r="M1628" s="12"/>
      <c r="N1628" s="12"/>
      <c r="O1628" s="11" t="s">
        <v>1</v>
      </c>
      <c r="P1628" s="11" t="s">
        <v>1</v>
      </c>
      <c r="Q1628" s="11" t="s">
        <v>1</v>
      </c>
      <c r="R1628" s="11" t="s">
        <v>1</v>
      </c>
      <c r="S1628" s="11" t="s">
        <v>1</v>
      </c>
      <c r="T1628" s="11" t="s">
        <v>1</v>
      </c>
      <c r="U1628" s="11" t="s">
        <v>294</v>
      </c>
      <c r="V1628" s="21" t="s">
        <v>1</v>
      </c>
    </row>
    <row r="1629" spans="1:22" x14ac:dyDescent="0.2">
      <c r="A1629" s="27" t="s">
        <v>67</v>
      </c>
      <c r="B1629" s="13" t="s">
        <v>1092</v>
      </c>
      <c r="C1629" s="14"/>
      <c r="D1629" s="14"/>
      <c r="E1629" s="14"/>
      <c r="F1629" s="14"/>
      <c r="G1629" s="14"/>
      <c r="H1629" s="14"/>
      <c r="I1629" s="14"/>
      <c r="J1629" s="14"/>
      <c r="K1629" s="14"/>
      <c r="L1629" s="14"/>
      <c r="M1629" s="14"/>
      <c r="N1629" s="14"/>
      <c r="O1629" s="13"/>
      <c r="P1629" s="13"/>
      <c r="Q1629" s="13"/>
      <c r="R1629" s="13"/>
      <c r="S1629" s="13"/>
      <c r="T1629" s="13"/>
      <c r="U1629" s="13"/>
      <c r="V1629" s="22"/>
    </row>
    <row r="1630" spans="1:22" x14ac:dyDescent="0.2">
      <c r="A1630" s="25" t="s">
        <v>67</v>
      </c>
      <c r="B1630" s="11" t="s">
        <v>1093</v>
      </c>
      <c r="C1630" s="12"/>
      <c r="D1630" s="12"/>
      <c r="E1630" s="12"/>
      <c r="F1630" s="12"/>
      <c r="G1630" s="12"/>
      <c r="H1630" s="12"/>
      <c r="I1630" s="12"/>
      <c r="J1630" s="12"/>
      <c r="K1630" s="12"/>
      <c r="L1630" s="12"/>
      <c r="M1630" s="12"/>
      <c r="N1630" s="12"/>
      <c r="O1630" s="11"/>
      <c r="P1630" s="11"/>
      <c r="Q1630" s="11"/>
      <c r="R1630" s="11"/>
      <c r="S1630" s="11"/>
      <c r="T1630" s="11"/>
      <c r="U1630" s="11"/>
      <c r="V1630" s="21"/>
    </row>
    <row r="1631" spans="1:22" x14ac:dyDescent="0.2">
      <c r="A1631" s="27" t="s">
        <v>67</v>
      </c>
      <c r="B1631" s="13" t="s">
        <v>1094</v>
      </c>
      <c r="C1631" s="14"/>
      <c r="D1631" s="14"/>
      <c r="E1631" s="14"/>
      <c r="F1631" s="14"/>
      <c r="G1631" s="14"/>
      <c r="H1631" s="14"/>
      <c r="I1631" s="14"/>
      <c r="J1631" s="14"/>
      <c r="K1631" s="14"/>
      <c r="L1631" s="14"/>
      <c r="M1631" s="14"/>
      <c r="N1631" s="14"/>
      <c r="O1631" s="13"/>
      <c r="P1631" s="13"/>
      <c r="Q1631" s="13"/>
      <c r="R1631" s="13"/>
      <c r="S1631" s="13"/>
      <c r="T1631" s="13"/>
      <c r="U1631" s="13"/>
      <c r="V1631" s="22"/>
    </row>
    <row r="1632" spans="1:22" x14ac:dyDescent="0.2">
      <c r="A1632" s="25" t="s">
        <v>67</v>
      </c>
      <c r="B1632" s="11" t="s">
        <v>1095</v>
      </c>
      <c r="C1632" s="12"/>
      <c r="D1632" s="12"/>
      <c r="E1632" s="12"/>
      <c r="F1632" s="12"/>
      <c r="G1632" s="12"/>
      <c r="H1632" s="12"/>
      <c r="I1632" s="12"/>
      <c r="J1632" s="12"/>
      <c r="K1632" s="12"/>
      <c r="L1632" s="12"/>
      <c r="M1632" s="12"/>
      <c r="N1632" s="12"/>
      <c r="O1632" s="11"/>
      <c r="P1632" s="11"/>
      <c r="Q1632" s="11"/>
      <c r="R1632" s="11"/>
      <c r="S1632" s="11"/>
      <c r="T1632" s="11"/>
      <c r="U1632" s="11"/>
      <c r="V1632" s="21"/>
    </row>
    <row r="1633" spans="1:22" x14ac:dyDescent="0.2">
      <c r="A1633" s="27" t="s">
        <v>67</v>
      </c>
      <c r="B1633" s="13" t="s">
        <v>1088</v>
      </c>
      <c r="C1633" s="14"/>
      <c r="D1633" s="14"/>
      <c r="E1633" s="14"/>
      <c r="F1633" s="14"/>
      <c r="G1633" s="14"/>
      <c r="H1633" s="14"/>
      <c r="I1633" s="14"/>
      <c r="J1633" s="14"/>
      <c r="K1633" s="14"/>
      <c r="L1633" s="14"/>
      <c r="M1633" s="14"/>
      <c r="N1633" s="14"/>
      <c r="O1633" s="13"/>
      <c r="P1633" s="13"/>
      <c r="Q1633" s="13"/>
      <c r="R1633" s="13"/>
      <c r="S1633" s="13"/>
      <c r="T1633" s="13"/>
      <c r="U1633" s="13"/>
      <c r="V1633" s="22"/>
    </row>
    <row r="1634" spans="1:22" x14ac:dyDescent="0.2">
      <c r="A1634" s="25" t="s">
        <v>67</v>
      </c>
      <c r="B1634" s="11" t="s">
        <v>1089</v>
      </c>
      <c r="C1634" s="12"/>
      <c r="D1634" s="12"/>
      <c r="E1634" s="12"/>
      <c r="F1634" s="12"/>
      <c r="G1634" s="12"/>
      <c r="H1634" s="12"/>
      <c r="I1634" s="12"/>
      <c r="J1634" s="12"/>
      <c r="K1634" s="12"/>
      <c r="L1634" s="12"/>
      <c r="M1634" s="12"/>
      <c r="N1634" s="12"/>
      <c r="O1634" s="11"/>
      <c r="P1634" s="11"/>
      <c r="Q1634" s="11"/>
      <c r="R1634" s="11"/>
      <c r="S1634" s="11"/>
      <c r="T1634" s="11"/>
      <c r="U1634" s="11"/>
      <c r="V1634" s="21"/>
    </row>
    <row r="1635" spans="1:22" x14ac:dyDescent="0.2">
      <c r="A1635" s="27" t="s">
        <v>67</v>
      </c>
      <c r="B1635" s="13" t="s">
        <v>1090</v>
      </c>
      <c r="C1635" s="14"/>
      <c r="D1635" s="14"/>
      <c r="E1635" s="14"/>
      <c r="F1635" s="14"/>
      <c r="G1635" s="14"/>
      <c r="H1635" s="14"/>
      <c r="I1635" s="14"/>
      <c r="J1635" s="14"/>
      <c r="K1635" s="14"/>
      <c r="L1635" s="14"/>
      <c r="M1635" s="14"/>
      <c r="N1635" s="14"/>
      <c r="O1635" s="13"/>
      <c r="P1635" s="13"/>
      <c r="Q1635" s="13"/>
      <c r="R1635" s="13"/>
      <c r="S1635" s="13"/>
      <c r="T1635" s="13"/>
      <c r="U1635" s="13"/>
      <c r="V1635" s="22"/>
    </row>
    <row r="1636" spans="1:22" x14ac:dyDescent="0.2">
      <c r="A1636" s="25" t="s">
        <v>67</v>
      </c>
      <c r="B1636" s="11" t="s">
        <v>1091</v>
      </c>
      <c r="C1636" s="12"/>
      <c r="D1636" s="12"/>
      <c r="E1636" s="12"/>
      <c r="F1636" s="12"/>
      <c r="G1636" s="12"/>
      <c r="H1636" s="12"/>
      <c r="I1636" s="12"/>
      <c r="J1636" s="12"/>
      <c r="K1636" s="12"/>
      <c r="L1636" s="12"/>
      <c r="M1636" s="12"/>
      <c r="N1636" s="12"/>
      <c r="O1636" s="11"/>
      <c r="P1636" s="11"/>
      <c r="Q1636" s="11"/>
      <c r="R1636" s="11"/>
      <c r="S1636" s="11"/>
      <c r="T1636" s="11"/>
      <c r="U1636" s="11"/>
      <c r="V1636" s="21"/>
    </row>
    <row r="1637" spans="1:22" x14ac:dyDescent="0.2">
      <c r="A1637" s="27" t="s">
        <v>67</v>
      </c>
      <c r="B1637" s="13" t="s">
        <v>1096</v>
      </c>
      <c r="C1637" s="14"/>
      <c r="D1637" s="14"/>
      <c r="E1637" s="14"/>
      <c r="F1637" s="14"/>
      <c r="G1637" s="14"/>
      <c r="H1637" s="14"/>
      <c r="I1637" s="14"/>
      <c r="J1637" s="14"/>
      <c r="K1637" s="14"/>
      <c r="L1637" s="14"/>
      <c r="M1637" s="14"/>
      <c r="N1637" s="14"/>
      <c r="O1637" s="13"/>
      <c r="P1637" s="13"/>
      <c r="Q1637" s="13"/>
      <c r="R1637" s="13"/>
      <c r="S1637" s="13"/>
      <c r="T1637" s="13"/>
      <c r="U1637" s="13"/>
      <c r="V1637" s="22"/>
    </row>
    <row r="1638" spans="1:22" x14ac:dyDescent="0.2">
      <c r="A1638" s="25" t="s">
        <v>67</v>
      </c>
      <c r="B1638" s="11" t="s">
        <v>293</v>
      </c>
      <c r="C1638" s="12"/>
      <c r="D1638" s="12"/>
      <c r="E1638" s="12"/>
      <c r="F1638" s="12"/>
      <c r="G1638" s="12"/>
      <c r="H1638" s="12"/>
      <c r="I1638" s="12"/>
      <c r="J1638" s="12"/>
      <c r="K1638" s="12"/>
      <c r="L1638" s="12"/>
      <c r="M1638" s="12"/>
      <c r="N1638" s="12"/>
      <c r="O1638" s="11" t="s">
        <v>1</v>
      </c>
      <c r="P1638" s="11" t="s">
        <v>1</v>
      </c>
      <c r="Q1638" s="11" t="s">
        <v>1</v>
      </c>
      <c r="R1638" s="11" t="s">
        <v>1</v>
      </c>
      <c r="S1638" s="11" t="s">
        <v>1</v>
      </c>
      <c r="T1638" s="11" t="s">
        <v>1</v>
      </c>
      <c r="U1638" s="11" t="s">
        <v>294</v>
      </c>
      <c r="V1638" s="21" t="s">
        <v>1</v>
      </c>
    </row>
    <row r="1639" spans="1:22" x14ac:dyDescent="0.2">
      <c r="A1639" s="27" t="s">
        <v>67</v>
      </c>
      <c r="B1639" s="13" t="s">
        <v>308</v>
      </c>
      <c r="C1639" s="14"/>
      <c r="D1639" s="14">
        <v>23.312000000000001</v>
      </c>
      <c r="E1639" s="14">
        <v>23.567</v>
      </c>
      <c r="F1639" s="14">
        <v>16.132000000000001</v>
      </c>
      <c r="G1639" s="14">
        <v>20.033000000000001</v>
      </c>
      <c r="H1639" s="14">
        <v>16.283000000000001</v>
      </c>
      <c r="I1639" s="14">
        <v>15.537000000000001</v>
      </c>
      <c r="J1639" s="14">
        <v>18</v>
      </c>
      <c r="K1639" s="14">
        <v>12.711</v>
      </c>
      <c r="L1639" s="14">
        <v>11.318</v>
      </c>
      <c r="M1639" s="14">
        <v>13.282</v>
      </c>
      <c r="N1639" s="14"/>
      <c r="O1639" s="13" t="s">
        <v>1</v>
      </c>
      <c r="P1639" s="13" t="s">
        <v>1</v>
      </c>
      <c r="Q1639" s="13" t="s">
        <v>1</v>
      </c>
      <c r="R1639" s="13" t="s">
        <v>1</v>
      </c>
      <c r="S1639" s="13" t="s">
        <v>1</v>
      </c>
      <c r="T1639" s="13" t="s">
        <v>1</v>
      </c>
      <c r="U1639" s="13" t="s">
        <v>294</v>
      </c>
      <c r="V1639" s="22" t="s">
        <v>1</v>
      </c>
    </row>
    <row r="1640" spans="1:22" x14ac:dyDescent="0.2">
      <c r="A1640" s="25" t="s">
        <v>67</v>
      </c>
      <c r="B1640" s="11" t="s">
        <v>1102</v>
      </c>
      <c r="C1640" s="12"/>
      <c r="D1640" s="12"/>
      <c r="E1640" s="12"/>
      <c r="F1640" s="12"/>
      <c r="G1640" s="12"/>
      <c r="H1640" s="12"/>
      <c r="I1640" s="12"/>
      <c r="J1640" s="12"/>
      <c r="K1640" s="12"/>
      <c r="L1640" s="12"/>
      <c r="M1640" s="12"/>
      <c r="N1640" s="12"/>
      <c r="O1640" s="11"/>
      <c r="P1640" s="11"/>
      <c r="Q1640" s="11"/>
      <c r="R1640" s="11"/>
      <c r="S1640" s="11"/>
      <c r="T1640" s="11"/>
      <c r="U1640" s="11"/>
      <c r="V1640" s="21"/>
    </row>
    <row r="1641" spans="1:22" x14ac:dyDescent="0.2">
      <c r="A1641" s="27" t="s">
        <v>67</v>
      </c>
      <c r="B1641" s="13" t="s">
        <v>1097</v>
      </c>
      <c r="C1641" s="14"/>
      <c r="D1641" s="14"/>
      <c r="E1641" s="14"/>
      <c r="F1641" s="14"/>
      <c r="G1641" s="14"/>
      <c r="H1641" s="14"/>
      <c r="I1641" s="14"/>
      <c r="J1641" s="14"/>
      <c r="K1641" s="14"/>
      <c r="L1641" s="14"/>
      <c r="M1641" s="14"/>
      <c r="N1641" s="14"/>
      <c r="O1641" s="13"/>
      <c r="P1641" s="13"/>
      <c r="Q1641" s="13"/>
      <c r="R1641" s="13"/>
      <c r="S1641" s="13"/>
      <c r="T1641" s="13"/>
      <c r="U1641" s="13"/>
      <c r="V1641" s="22"/>
    </row>
    <row r="1642" spans="1:22" x14ac:dyDescent="0.2">
      <c r="A1642" s="25" t="s">
        <v>67</v>
      </c>
      <c r="B1642" s="11" t="s">
        <v>1098</v>
      </c>
      <c r="C1642" s="12"/>
      <c r="D1642" s="12"/>
      <c r="E1642" s="12"/>
      <c r="F1642" s="12"/>
      <c r="G1642" s="12"/>
      <c r="H1642" s="12"/>
      <c r="I1642" s="12"/>
      <c r="J1642" s="12"/>
      <c r="K1642" s="12"/>
      <c r="L1642" s="12"/>
      <c r="M1642" s="12"/>
      <c r="N1642" s="12"/>
      <c r="O1642" s="11"/>
      <c r="P1642" s="11"/>
      <c r="Q1642" s="11"/>
      <c r="R1642" s="11"/>
      <c r="S1642" s="11"/>
      <c r="T1642" s="11"/>
      <c r="U1642" s="11"/>
      <c r="V1642" s="21"/>
    </row>
    <row r="1643" spans="1:22" x14ac:dyDescent="0.2">
      <c r="A1643" s="27" t="s">
        <v>67</v>
      </c>
      <c r="B1643" s="13" t="s">
        <v>1099</v>
      </c>
      <c r="C1643" s="14"/>
      <c r="D1643" s="14"/>
      <c r="E1643" s="14"/>
      <c r="F1643" s="14"/>
      <c r="G1643" s="14"/>
      <c r="H1643" s="14"/>
      <c r="I1643" s="14"/>
      <c r="J1643" s="14"/>
      <c r="K1643" s="14"/>
      <c r="L1643" s="14"/>
      <c r="M1643" s="14"/>
      <c r="N1643" s="14"/>
      <c r="O1643" s="13"/>
      <c r="P1643" s="13"/>
      <c r="Q1643" s="13"/>
      <c r="R1643" s="13"/>
      <c r="S1643" s="13"/>
      <c r="T1643" s="13"/>
      <c r="U1643" s="13"/>
      <c r="V1643" s="22"/>
    </row>
    <row r="1644" spans="1:22" x14ac:dyDescent="0.2">
      <c r="A1644" s="25" t="s">
        <v>67</v>
      </c>
      <c r="B1644" s="11" t="s">
        <v>1100</v>
      </c>
      <c r="C1644" s="12"/>
      <c r="D1644" s="12"/>
      <c r="E1644" s="12"/>
      <c r="F1644" s="12"/>
      <c r="G1644" s="12"/>
      <c r="H1644" s="12"/>
      <c r="I1644" s="12"/>
      <c r="J1644" s="12"/>
      <c r="K1644" s="12"/>
      <c r="L1644" s="12"/>
      <c r="M1644" s="12"/>
      <c r="N1644" s="12"/>
      <c r="O1644" s="11"/>
      <c r="P1644" s="11"/>
      <c r="Q1644" s="11"/>
      <c r="R1644" s="11"/>
      <c r="S1644" s="11"/>
      <c r="T1644" s="11"/>
      <c r="U1644" s="11"/>
      <c r="V1644" s="21"/>
    </row>
    <row r="1645" spans="1:22" x14ac:dyDescent="0.2">
      <c r="A1645" s="27" t="s">
        <v>67</v>
      </c>
      <c r="B1645" s="13" t="s">
        <v>1101</v>
      </c>
      <c r="C1645" s="14"/>
      <c r="D1645" s="14"/>
      <c r="E1645" s="14"/>
      <c r="F1645" s="14"/>
      <c r="G1645" s="14"/>
      <c r="H1645" s="14"/>
      <c r="I1645" s="14"/>
      <c r="J1645" s="14"/>
      <c r="K1645" s="14"/>
      <c r="L1645" s="14"/>
      <c r="M1645" s="14"/>
      <c r="N1645" s="14"/>
      <c r="O1645" s="13"/>
      <c r="P1645" s="13"/>
      <c r="Q1645" s="13"/>
      <c r="R1645" s="13"/>
      <c r="S1645" s="13"/>
      <c r="T1645" s="13"/>
      <c r="U1645" s="13"/>
      <c r="V1645" s="22"/>
    </row>
    <row r="1646" spans="1:22" x14ac:dyDescent="0.2">
      <c r="A1646" s="25" t="s">
        <v>67</v>
      </c>
      <c r="B1646" s="11" t="s">
        <v>1103</v>
      </c>
      <c r="C1646" s="12"/>
      <c r="D1646" s="12"/>
      <c r="E1646" s="12"/>
      <c r="F1646" s="12"/>
      <c r="G1646" s="12"/>
      <c r="H1646" s="12"/>
      <c r="I1646" s="12"/>
      <c r="J1646" s="12"/>
      <c r="K1646" s="12"/>
      <c r="L1646" s="12"/>
      <c r="M1646" s="12"/>
      <c r="N1646" s="12"/>
      <c r="O1646" s="11"/>
      <c r="P1646" s="11"/>
      <c r="Q1646" s="11"/>
      <c r="R1646" s="11"/>
      <c r="S1646" s="11"/>
      <c r="T1646" s="11"/>
      <c r="U1646" s="11"/>
      <c r="V1646" s="21"/>
    </row>
    <row r="1647" spans="1:22" x14ac:dyDescent="0.2">
      <c r="A1647" s="27" t="s">
        <v>67</v>
      </c>
      <c r="B1647" s="13" t="s">
        <v>1104</v>
      </c>
      <c r="C1647" s="14"/>
      <c r="D1647" s="14"/>
      <c r="E1647" s="14"/>
      <c r="F1647" s="14"/>
      <c r="G1647" s="14"/>
      <c r="H1647" s="14"/>
      <c r="I1647" s="14"/>
      <c r="J1647" s="14"/>
      <c r="K1647" s="14"/>
      <c r="L1647" s="14"/>
      <c r="M1647" s="14"/>
      <c r="N1647" s="14"/>
      <c r="O1647" s="13"/>
      <c r="P1647" s="13"/>
      <c r="Q1647" s="13"/>
      <c r="R1647" s="13"/>
      <c r="S1647" s="13"/>
      <c r="T1647" s="13"/>
      <c r="U1647" s="13"/>
      <c r="V1647" s="22"/>
    </row>
    <row r="1648" spans="1:22" x14ac:dyDescent="0.2">
      <c r="A1648" s="25" t="s">
        <v>67</v>
      </c>
      <c r="B1648" s="11" t="s">
        <v>1105</v>
      </c>
      <c r="C1648" s="12"/>
      <c r="D1648" s="12"/>
      <c r="E1648" s="12"/>
      <c r="F1648" s="12"/>
      <c r="G1648" s="12"/>
      <c r="H1648" s="12"/>
      <c r="I1648" s="12"/>
      <c r="J1648" s="12"/>
      <c r="K1648" s="12"/>
      <c r="L1648" s="12"/>
      <c r="M1648" s="12"/>
      <c r="N1648" s="12"/>
      <c r="O1648" s="11"/>
      <c r="P1648" s="11"/>
      <c r="Q1648" s="11"/>
      <c r="R1648" s="11"/>
      <c r="S1648" s="11"/>
      <c r="T1648" s="11"/>
      <c r="U1648" s="11"/>
      <c r="V1648" s="21"/>
    </row>
    <row r="1649" spans="1:22" x14ac:dyDescent="0.2">
      <c r="A1649" s="27" t="s">
        <v>67</v>
      </c>
      <c r="B1649" s="13" t="s">
        <v>1106</v>
      </c>
      <c r="C1649" s="14"/>
      <c r="D1649" s="14"/>
      <c r="E1649" s="14"/>
      <c r="F1649" s="14"/>
      <c r="G1649" s="14"/>
      <c r="H1649" s="14"/>
      <c r="I1649" s="14"/>
      <c r="J1649" s="14"/>
      <c r="K1649" s="14"/>
      <c r="L1649" s="14"/>
      <c r="M1649" s="14"/>
      <c r="N1649" s="14"/>
      <c r="O1649" s="13"/>
      <c r="P1649" s="13"/>
      <c r="Q1649" s="13"/>
      <c r="R1649" s="13"/>
      <c r="S1649" s="13"/>
      <c r="T1649" s="13"/>
      <c r="U1649" s="13"/>
      <c r="V1649" s="22"/>
    </row>
    <row r="1650" spans="1:22" x14ac:dyDescent="0.2">
      <c r="A1650" s="25" t="s">
        <v>67</v>
      </c>
      <c r="B1650" s="11" t="s">
        <v>1107</v>
      </c>
      <c r="C1650" s="12"/>
      <c r="D1650" s="12"/>
      <c r="E1650" s="12"/>
      <c r="F1650" s="12"/>
      <c r="G1650" s="12"/>
      <c r="H1650" s="12"/>
      <c r="I1650" s="12"/>
      <c r="J1650" s="12"/>
      <c r="K1650" s="12"/>
      <c r="L1650" s="12"/>
      <c r="M1650" s="12"/>
      <c r="N1650" s="12"/>
      <c r="O1650" s="11"/>
      <c r="P1650" s="11"/>
      <c r="Q1650" s="11"/>
      <c r="R1650" s="11"/>
      <c r="S1650" s="11"/>
      <c r="T1650" s="11"/>
      <c r="U1650" s="11"/>
      <c r="V1650" s="21"/>
    </row>
    <row r="1651" spans="1:22" x14ac:dyDescent="0.2">
      <c r="A1651" s="27" t="s">
        <v>67</v>
      </c>
      <c r="B1651" s="13" t="s">
        <v>1108</v>
      </c>
      <c r="C1651" s="14"/>
      <c r="D1651" s="14"/>
      <c r="E1651" s="14"/>
      <c r="F1651" s="14"/>
      <c r="G1651" s="14"/>
      <c r="H1651" s="14"/>
      <c r="I1651" s="14"/>
      <c r="J1651" s="14"/>
      <c r="K1651" s="14"/>
      <c r="L1651" s="14"/>
      <c r="M1651" s="14"/>
      <c r="N1651" s="14"/>
      <c r="O1651" s="13" t="s">
        <v>1</v>
      </c>
      <c r="P1651" s="13" t="s">
        <v>1</v>
      </c>
      <c r="Q1651" s="13" t="s">
        <v>1</v>
      </c>
      <c r="R1651" s="13" t="s">
        <v>1</v>
      </c>
      <c r="S1651" s="13" t="s">
        <v>1</v>
      </c>
      <c r="T1651" s="13" t="s">
        <v>1</v>
      </c>
      <c r="U1651" s="13" t="s">
        <v>294</v>
      </c>
      <c r="V1651" s="22" t="s">
        <v>1</v>
      </c>
    </row>
    <row r="1652" spans="1:22" x14ac:dyDescent="0.2">
      <c r="A1652" s="25" t="s">
        <v>68</v>
      </c>
      <c r="B1652" s="11" t="s">
        <v>1109</v>
      </c>
      <c r="C1652" s="12"/>
      <c r="D1652" s="12"/>
      <c r="E1652" s="12"/>
      <c r="F1652" s="12"/>
      <c r="G1652" s="12"/>
      <c r="H1652" s="12">
        <v>93.633480000000006</v>
      </c>
      <c r="I1652" s="12">
        <v>45.35707</v>
      </c>
      <c r="J1652" s="12"/>
      <c r="K1652" s="12">
        <v>96.736419999999995</v>
      </c>
      <c r="L1652" s="12"/>
      <c r="M1652" s="12"/>
      <c r="N1652" s="12"/>
      <c r="O1652" s="11" t="s">
        <v>1</v>
      </c>
      <c r="P1652" s="11" t="s">
        <v>1</v>
      </c>
      <c r="Q1652" s="11" t="s">
        <v>1</v>
      </c>
      <c r="R1652" s="11" t="s">
        <v>1</v>
      </c>
      <c r="S1652" s="11" t="s">
        <v>1</v>
      </c>
      <c r="T1652" s="11" t="s">
        <v>1</v>
      </c>
      <c r="U1652" s="11" t="s">
        <v>294</v>
      </c>
      <c r="V1652" s="21" t="s">
        <v>1</v>
      </c>
    </row>
    <row r="1653" spans="1:22" x14ac:dyDescent="0.2">
      <c r="A1653" s="27" t="s">
        <v>68</v>
      </c>
      <c r="B1653" s="13" t="s">
        <v>1110</v>
      </c>
      <c r="C1653" s="14"/>
      <c r="D1653" s="14"/>
      <c r="E1653" s="14"/>
      <c r="F1653" s="14"/>
      <c r="G1653" s="14"/>
      <c r="H1653" s="14">
        <v>82.78004</v>
      </c>
      <c r="I1653" s="14">
        <v>61.683810000000001</v>
      </c>
      <c r="J1653" s="14">
        <v>52.116140000000001</v>
      </c>
      <c r="K1653" s="14">
        <v>90.701740000000001</v>
      </c>
      <c r="L1653" s="14"/>
      <c r="M1653" s="14"/>
      <c r="N1653" s="14"/>
      <c r="O1653" s="13" t="s">
        <v>1</v>
      </c>
      <c r="P1653" s="13" t="s">
        <v>1</v>
      </c>
      <c r="Q1653" s="13" t="s">
        <v>1</v>
      </c>
      <c r="R1653" s="13" t="s">
        <v>1</v>
      </c>
      <c r="S1653" s="13" t="s">
        <v>1</v>
      </c>
      <c r="T1653" s="13" t="s">
        <v>1</v>
      </c>
      <c r="U1653" s="13" t="s">
        <v>294</v>
      </c>
      <c r="V1653" s="22" t="s">
        <v>1</v>
      </c>
    </row>
    <row r="1654" spans="1:22" x14ac:dyDescent="0.2">
      <c r="A1654" s="25" t="s">
        <v>68</v>
      </c>
      <c r="B1654" s="11" t="s">
        <v>1092</v>
      </c>
      <c r="C1654" s="12"/>
      <c r="D1654" s="12"/>
      <c r="E1654" s="12"/>
      <c r="F1654" s="12"/>
      <c r="G1654" s="12"/>
      <c r="H1654" s="12">
        <v>6.9635899999999999</v>
      </c>
      <c r="I1654" s="12">
        <v>5.2504999999999997</v>
      </c>
      <c r="J1654" s="12">
        <v>5.5068700000000002</v>
      </c>
      <c r="K1654" s="12">
        <v>3.3392300000000001</v>
      </c>
      <c r="L1654" s="12"/>
      <c r="M1654" s="12"/>
      <c r="N1654" s="12"/>
      <c r="O1654" s="11" t="s">
        <v>1</v>
      </c>
      <c r="P1654" s="11" t="s">
        <v>1</v>
      </c>
      <c r="Q1654" s="11" t="s">
        <v>1</v>
      </c>
      <c r="R1654" s="11" t="s">
        <v>1</v>
      </c>
      <c r="S1654" s="11" t="s">
        <v>1</v>
      </c>
      <c r="T1654" s="11" t="s">
        <v>1</v>
      </c>
      <c r="U1654" s="11" t="s">
        <v>294</v>
      </c>
      <c r="V1654" s="21" t="s">
        <v>1</v>
      </c>
    </row>
    <row r="1655" spans="1:22" x14ac:dyDescent="0.2">
      <c r="A1655" s="27" t="s">
        <v>68</v>
      </c>
      <c r="B1655" s="13" t="s">
        <v>1093</v>
      </c>
      <c r="C1655" s="14"/>
      <c r="D1655" s="14"/>
      <c r="E1655" s="14"/>
      <c r="F1655" s="14"/>
      <c r="G1655" s="14"/>
      <c r="H1655" s="14"/>
      <c r="I1655" s="14">
        <v>0.57525000000000004</v>
      </c>
      <c r="J1655" s="14">
        <v>0.60526999999999997</v>
      </c>
      <c r="K1655" s="14">
        <v>0.26607999999999998</v>
      </c>
      <c r="L1655" s="14"/>
      <c r="M1655" s="14"/>
      <c r="N1655" s="14"/>
      <c r="O1655" s="13" t="s">
        <v>1</v>
      </c>
      <c r="P1655" s="13" t="s">
        <v>1</v>
      </c>
      <c r="Q1655" s="13" t="s">
        <v>1</v>
      </c>
      <c r="R1655" s="13" t="s">
        <v>1</v>
      </c>
      <c r="S1655" s="13" t="s">
        <v>1</v>
      </c>
      <c r="T1655" s="13" t="s">
        <v>1</v>
      </c>
      <c r="U1655" s="13" t="s">
        <v>294</v>
      </c>
      <c r="V1655" s="22" t="s">
        <v>1</v>
      </c>
    </row>
    <row r="1656" spans="1:22" x14ac:dyDescent="0.2">
      <c r="A1656" s="25" t="s">
        <v>68</v>
      </c>
      <c r="B1656" s="11" t="s">
        <v>1094</v>
      </c>
      <c r="C1656" s="12"/>
      <c r="D1656" s="12"/>
      <c r="E1656" s="12"/>
      <c r="F1656" s="12"/>
      <c r="G1656" s="12"/>
      <c r="H1656" s="12">
        <v>62.26925</v>
      </c>
      <c r="I1656" s="12">
        <v>53.62124</v>
      </c>
      <c r="J1656" s="12">
        <v>53.770609999999998</v>
      </c>
      <c r="K1656" s="12">
        <v>36.359430000000003</v>
      </c>
      <c r="L1656" s="12"/>
      <c r="M1656" s="12"/>
      <c r="N1656" s="12"/>
      <c r="O1656" s="11" t="s">
        <v>1</v>
      </c>
      <c r="P1656" s="11" t="s">
        <v>1</v>
      </c>
      <c r="Q1656" s="11" t="s">
        <v>1</v>
      </c>
      <c r="R1656" s="11" t="s">
        <v>1</v>
      </c>
      <c r="S1656" s="11" t="s">
        <v>1</v>
      </c>
      <c r="T1656" s="11" t="s">
        <v>1</v>
      </c>
      <c r="U1656" s="11" t="s">
        <v>294</v>
      </c>
      <c r="V1656" s="21" t="s">
        <v>1</v>
      </c>
    </row>
    <row r="1657" spans="1:22" x14ac:dyDescent="0.2">
      <c r="A1657" s="27" t="s">
        <v>68</v>
      </c>
      <c r="B1657" s="13" t="s">
        <v>1095</v>
      </c>
      <c r="C1657" s="14"/>
      <c r="D1657" s="14"/>
      <c r="E1657" s="14"/>
      <c r="F1657" s="14"/>
      <c r="G1657" s="14"/>
      <c r="H1657" s="14">
        <v>10.47181</v>
      </c>
      <c r="I1657" s="14">
        <v>18.396750000000001</v>
      </c>
      <c r="J1657" s="14">
        <v>17.993099999999998</v>
      </c>
      <c r="K1657" s="14">
        <v>12.22592</v>
      </c>
      <c r="L1657" s="14"/>
      <c r="M1657" s="14"/>
      <c r="N1657" s="14"/>
      <c r="O1657" s="13" t="s">
        <v>1</v>
      </c>
      <c r="P1657" s="13" t="s">
        <v>1</v>
      </c>
      <c r="Q1657" s="13" t="s">
        <v>1</v>
      </c>
      <c r="R1657" s="13" t="s">
        <v>1</v>
      </c>
      <c r="S1657" s="13" t="s">
        <v>1</v>
      </c>
      <c r="T1657" s="13" t="s">
        <v>1</v>
      </c>
      <c r="U1657" s="13" t="s">
        <v>294</v>
      </c>
      <c r="V1657" s="22" t="s">
        <v>1</v>
      </c>
    </row>
    <row r="1658" spans="1:22" x14ac:dyDescent="0.2">
      <c r="A1658" s="25" t="s">
        <v>68</v>
      </c>
      <c r="B1658" s="11" t="s">
        <v>1088</v>
      </c>
      <c r="C1658" s="12"/>
      <c r="D1658" s="12"/>
      <c r="E1658" s="12"/>
      <c r="F1658" s="12"/>
      <c r="G1658" s="12"/>
      <c r="H1658" s="12">
        <v>6.94346</v>
      </c>
      <c r="I1658" s="12">
        <v>5.3099299999999996</v>
      </c>
      <c r="J1658" s="12">
        <v>5.5068700000000002</v>
      </c>
      <c r="K1658" s="12">
        <v>3.3392300000000001</v>
      </c>
      <c r="L1658" s="12">
        <v>4.2801900000000002</v>
      </c>
      <c r="M1658" s="12"/>
      <c r="N1658" s="12"/>
      <c r="O1658" s="11" t="s">
        <v>1</v>
      </c>
      <c r="P1658" s="11" t="s">
        <v>1</v>
      </c>
      <c r="Q1658" s="11" t="s">
        <v>1</v>
      </c>
      <c r="R1658" s="11" t="s">
        <v>1</v>
      </c>
      <c r="S1658" s="11" t="s">
        <v>1</v>
      </c>
      <c r="T1658" s="11" t="s">
        <v>1</v>
      </c>
      <c r="U1658" s="11" t="s">
        <v>294</v>
      </c>
      <c r="V1658" s="21" t="s">
        <v>1</v>
      </c>
    </row>
    <row r="1659" spans="1:22" x14ac:dyDescent="0.2">
      <c r="A1659" s="27" t="s">
        <v>68</v>
      </c>
      <c r="B1659" s="13" t="s">
        <v>1089</v>
      </c>
      <c r="C1659" s="14"/>
      <c r="D1659" s="14"/>
      <c r="E1659" s="14"/>
      <c r="F1659" s="14">
        <v>0.29613</v>
      </c>
      <c r="G1659" s="14"/>
      <c r="H1659" s="14"/>
      <c r="I1659" s="14">
        <v>0.56272999999999995</v>
      </c>
      <c r="J1659" s="14">
        <v>0.60526999999999997</v>
      </c>
      <c r="K1659" s="14">
        <v>0.26607999999999998</v>
      </c>
      <c r="L1659" s="14">
        <v>6.973E-2</v>
      </c>
      <c r="M1659" s="14"/>
      <c r="N1659" s="14"/>
      <c r="O1659" s="13" t="s">
        <v>1</v>
      </c>
      <c r="P1659" s="13" t="s">
        <v>1</v>
      </c>
      <c r="Q1659" s="13" t="s">
        <v>1</v>
      </c>
      <c r="R1659" s="13" t="s">
        <v>1</v>
      </c>
      <c r="S1659" s="13" t="s">
        <v>1</v>
      </c>
      <c r="T1659" s="13" t="s">
        <v>1</v>
      </c>
      <c r="U1659" s="13" t="s">
        <v>294</v>
      </c>
      <c r="V1659" s="22" t="s">
        <v>1</v>
      </c>
    </row>
    <row r="1660" spans="1:22" x14ac:dyDescent="0.2">
      <c r="A1660" s="25" t="s">
        <v>68</v>
      </c>
      <c r="B1660" s="11" t="s">
        <v>1090</v>
      </c>
      <c r="C1660" s="12"/>
      <c r="D1660" s="12"/>
      <c r="E1660" s="12"/>
      <c r="F1660" s="12">
        <v>62.557200000000002</v>
      </c>
      <c r="G1660" s="12"/>
      <c r="H1660" s="12">
        <v>62.42745</v>
      </c>
      <c r="I1660" s="12">
        <v>57.535550000000001</v>
      </c>
      <c r="J1660" s="12">
        <v>53.770609999999998</v>
      </c>
      <c r="K1660" s="12">
        <v>36.359430000000003</v>
      </c>
      <c r="L1660" s="12">
        <v>48.575789999999998</v>
      </c>
      <c r="M1660" s="12"/>
      <c r="N1660" s="12"/>
      <c r="O1660" s="11" t="s">
        <v>1</v>
      </c>
      <c r="P1660" s="11" t="s">
        <v>1</v>
      </c>
      <c r="Q1660" s="11" t="s">
        <v>1</v>
      </c>
      <c r="R1660" s="11" t="s">
        <v>1</v>
      </c>
      <c r="S1660" s="11" t="s">
        <v>1</v>
      </c>
      <c r="T1660" s="11" t="s">
        <v>1</v>
      </c>
      <c r="U1660" s="11" t="s">
        <v>294</v>
      </c>
      <c r="V1660" s="21" t="s">
        <v>1</v>
      </c>
    </row>
    <row r="1661" spans="1:22" x14ac:dyDescent="0.2">
      <c r="A1661" s="27" t="s">
        <v>68</v>
      </c>
      <c r="B1661" s="13" t="s">
        <v>1091</v>
      </c>
      <c r="C1661" s="14"/>
      <c r="D1661" s="14"/>
      <c r="E1661" s="14"/>
      <c r="F1661" s="14">
        <v>11.809049999999999</v>
      </c>
      <c r="G1661" s="14"/>
      <c r="H1661" s="14">
        <v>10.652089999999999</v>
      </c>
      <c r="I1661" s="14">
        <v>16.603960000000001</v>
      </c>
      <c r="J1661" s="14">
        <v>17.993099999999998</v>
      </c>
      <c r="K1661" s="14">
        <v>12.22592</v>
      </c>
      <c r="L1661" s="14">
        <v>18.495170000000002</v>
      </c>
      <c r="M1661" s="14"/>
      <c r="N1661" s="14"/>
      <c r="O1661" s="13" t="s">
        <v>1</v>
      </c>
      <c r="P1661" s="13" t="s">
        <v>1</v>
      </c>
      <c r="Q1661" s="13" t="s">
        <v>1</v>
      </c>
      <c r="R1661" s="13" t="s">
        <v>1</v>
      </c>
      <c r="S1661" s="13" t="s">
        <v>1</v>
      </c>
      <c r="T1661" s="13" t="s">
        <v>1</v>
      </c>
      <c r="U1661" s="13" t="s">
        <v>294</v>
      </c>
      <c r="V1661" s="22" t="s">
        <v>1</v>
      </c>
    </row>
    <row r="1662" spans="1:22" x14ac:dyDescent="0.2">
      <c r="A1662" s="25" t="s">
        <v>68</v>
      </c>
      <c r="B1662" s="11" t="s">
        <v>1096</v>
      </c>
      <c r="C1662" s="12"/>
      <c r="D1662" s="12"/>
      <c r="E1662" s="12"/>
      <c r="F1662" s="12"/>
      <c r="G1662" s="12"/>
      <c r="H1662" s="12">
        <v>3.7086399999999999</v>
      </c>
      <c r="I1662" s="12">
        <v>11.294029999999999</v>
      </c>
      <c r="J1662" s="12">
        <v>12.486230000000001</v>
      </c>
      <c r="K1662" s="12">
        <v>8.8866800000000001</v>
      </c>
      <c r="L1662" s="12">
        <v>14.214980000000001</v>
      </c>
      <c r="M1662" s="12"/>
      <c r="N1662" s="12"/>
      <c r="O1662" s="11" t="s">
        <v>1</v>
      </c>
      <c r="P1662" s="11" t="s">
        <v>1</v>
      </c>
      <c r="Q1662" s="11" t="s">
        <v>1</v>
      </c>
      <c r="R1662" s="11" t="s">
        <v>1</v>
      </c>
      <c r="S1662" s="11" t="s">
        <v>1</v>
      </c>
      <c r="T1662" s="11" t="s">
        <v>1</v>
      </c>
      <c r="U1662" s="11" t="s">
        <v>294</v>
      </c>
      <c r="V1662" s="21" t="s">
        <v>1</v>
      </c>
    </row>
    <row r="1663" spans="1:22" x14ac:dyDescent="0.2">
      <c r="A1663" s="27" t="s">
        <v>68</v>
      </c>
      <c r="B1663" s="13" t="s">
        <v>293</v>
      </c>
      <c r="C1663" s="14"/>
      <c r="D1663" s="14"/>
      <c r="E1663" s="14"/>
      <c r="F1663" s="14"/>
      <c r="G1663" s="14"/>
      <c r="H1663" s="14"/>
      <c r="I1663" s="14"/>
      <c r="J1663" s="14"/>
      <c r="K1663" s="14"/>
      <c r="L1663" s="14"/>
      <c r="M1663" s="14"/>
      <c r="N1663" s="14"/>
      <c r="O1663" s="13" t="s">
        <v>1</v>
      </c>
      <c r="P1663" s="13" t="s">
        <v>1</v>
      </c>
      <c r="Q1663" s="13" t="s">
        <v>1</v>
      </c>
      <c r="R1663" s="13" t="s">
        <v>1</v>
      </c>
      <c r="S1663" s="13" t="s">
        <v>1</v>
      </c>
      <c r="T1663" s="13" t="s">
        <v>1</v>
      </c>
      <c r="U1663" s="13" t="s">
        <v>294</v>
      </c>
      <c r="V1663" s="22" t="s">
        <v>1</v>
      </c>
    </row>
    <row r="1664" spans="1:22" x14ac:dyDescent="0.2">
      <c r="A1664" s="25" t="s">
        <v>68</v>
      </c>
      <c r="B1664" s="11" t="s">
        <v>308</v>
      </c>
      <c r="C1664" s="12"/>
      <c r="D1664" s="12"/>
      <c r="E1664" s="12"/>
      <c r="F1664" s="12">
        <v>10.24</v>
      </c>
      <c r="G1664" s="12">
        <v>17.655999999999999</v>
      </c>
      <c r="H1664" s="12">
        <v>14.763</v>
      </c>
      <c r="I1664" s="12">
        <v>24.89</v>
      </c>
      <c r="J1664" s="12">
        <v>49.073</v>
      </c>
      <c r="K1664" s="12">
        <v>51.454999999999998</v>
      </c>
      <c r="L1664" s="12">
        <v>56.895000000000003</v>
      </c>
      <c r="M1664" s="12">
        <v>46.030999999999999</v>
      </c>
      <c r="N1664" s="12"/>
      <c r="O1664" s="11" t="s">
        <v>1</v>
      </c>
      <c r="P1664" s="11" t="s">
        <v>1</v>
      </c>
      <c r="Q1664" s="11" t="s">
        <v>1</v>
      </c>
      <c r="R1664" s="11" t="s">
        <v>1</v>
      </c>
      <c r="S1664" s="11" t="s">
        <v>1</v>
      </c>
      <c r="T1664" s="11" t="s">
        <v>1</v>
      </c>
      <c r="U1664" s="11" t="s">
        <v>294</v>
      </c>
      <c r="V1664" s="21" t="s">
        <v>1</v>
      </c>
    </row>
    <row r="1665" spans="1:22" x14ac:dyDescent="0.2">
      <c r="A1665" s="27" t="s">
        <v>68</v>
      </c>
      <c r="B1665" s="13" t="s">
        <v>1102</v>
      </c>
      <c r="C1665" s="14"/>
      <c r="D1665" s="14"/>
      <c r="E1665" s="14"/>
      <c r="F1665" s="14">
        <v>74.662379999999999</v>
      </c>
      <c r="G1665" s="14"/>
      <c r="H1665" s="14">
        <v>76.353729999999999</v>
      </c>
      <c r="I1665" s="14">
        <v>74.702240000000003</v>
      </c>
      <c r="J1665" s="14">
        <v>72.368979999999993</v>
      </c>
      <c r="K1665" s="14">
        <v>48.851430000000001</v>
      </c>
      <c r="L1665" s="14">
        <v>67.140690000000006</v>
      </c>
      <c r="M1665" s="14"/>
      <c r="N1665" s="14"/>
      <c r="O1665" s="13" t="s">
        <v>1</v>
      </c>
      <c r="P1665" s="13" t="s">
        <v>1</v>
      </c>
      <c r="Q1665" s="13" t="s">
        <v>1</v>
      </c>
      <c r="R1665" s="13" t="s">
        <v>1</v>
      </c>
      <c r="S1665" s="13" t="s">
        <v>1</v>
      </c>
      <c r="T1665" s="13" t="s">
        <v>1</v>
      </c>
      <c r="U1665" s="13" t="s">
        <v>294</v>
      </c>
      <c r="V1665" s="22" t="s">
        <v>1</v>
      </c>
    </row>
    <row r="1666" spans="1:22" x14ac:dyDescent="0.2">
      <c r="A1666" s="25" t="s">
        <v>68</v>
      </c>
      <c r="B1666" s="11" t="s">
        <v>1097</v>
      </c>
      <c r="C1666" s="12"/>
      <c r="D1666" s="12"/>
      <c r="E1666" s="12"/>
      <c r="F1666" s="12"/>
      <c r="G1666" s="12"/>
      <c r="H1666" s="12"/>
      <c r="I1666" s="12"/>
      <c r="J1666" s="12"/>
      <c r="K1666" s="12"/>
      <c r="L1666" s="12"/>
      <c r="M1666" s="12"/>
      <c r="N1666" s="12"/>
      <c r="O1666" s="11"/>
      <c r="P1666" s="11"/>
      <c r="Q1666" s="11"/>
      <c r="R1666" s="11"/>
      <c r="S1666" s="11"/>
      <c r="T1666" s="11"/>
      <c r="U1666" s="11"/>
      <c r="V1666" s="21"/>
    </row>
    <row r="1667" spans="1:22" x14ac:dyDescent="0.2">
      <c r="A1667" s="27" t="s">
        <v>68</v>
      </c>
      <c r="B1667" s="13" t="s">
        <v>1098</v>
      </c>
      <c r="C1667" s="14"/>
      <c r="D1667" s="14"/>
      <c r="E1667" s="14"/>
      <c r="F1667" s="14">
        <v>70</v>
      </c>
      <c r="G1667" s="14"/>
      <c r="H1667" s="14"/>
      <c r="I1667" s="14"/>
      <c r="J1667" s="14">
        <v>72</v>
      </c>
      <c r="K1667" s="14"/>
      <c r="L1667" s="14"/>
      <c r="M1667" s="14"/>
      <c r="N1667" s="14"/>
      <c r="O1667" s="13" t="s">
        <v>1</v>
      </c>
      <c r="P1667" s="13" t="s">
        <v>1</v>
      </c>
      <c r="Q1667" s="13" t="s">
        <v>1</v>
      </c>
      <c r="R1667" s="13" t="s">
        <v>1</v>
      </c>
      <c r="S1667" s="13" t="s">
        <v>1</v>
      </c>
      <c r="T1667" s="13" t="s">
        <v>1</v>
      </c>
      <c r="U1667" s="13" t="s">
        <v>294</v>
      </c>
      <c r="V1667" s="22" t="s">
        <v>1</v>
      </c>
    </row>
    <row r="1668" spans="1:22" x14ac:dyDescent="0.2">
      <c r="A1668" s="25" t="s">
        <v>68</v>
      </c>
      <c r="B1668" s="11" t="s">
        <v>1099</v>
      </c>
      <c r="C1668" s="12"/>
      <c r="D1668" s="12"/>
      <c r="E1668" s="12"/>
      <c r="F1668" s="12"/>
      <c r="G1668" s="12"/>
      <c r="H1668" s="12"/>
      <c r="I1668" s="12"/>
      <c r="J1668" s="12"/>
      <c r="K1668" s="12"/>
      <c r="L1668" s="12"/>
      <c r="M1668" s="12"/>
      <c r="N1668" s="12"/>
      <c r="O1668" s="11"/>
      <c r="P1668" s="11"/>
      <c r="Q1668" s="11"/>
      <c r="R1668" s="11"/>
      <c r="S1668" s="11"/>
      <c r="T1668" s="11"/>
      <c r="U1668" s="11"/>
      <c r="V1668" s="21"/>
    </row>
    <row r="1669" spans="1:22" x14ac:dyDescent="0.2">
      <c r="A1669" s="27" t="s">
        <v>68</v>
      </c>
      <c r="B1669" s="13" t="s">
        <v>1100</v>
      </c>
      <c r="C1669" s="14"/>
      <c r="D1669" s="14"/>
      <c r="E1669" s="14"/>
      <c r="F1669" s="14"/>
      <c r="G1669" s="14"/>
      <c r="H1669" s="14"/>
      <c r="I1669" s="14"/>
      <c r="J1669" s="14">
        <v>40</v>
      </c>
      <c r="K1669" s="14"/>
      <c r="L1669" s="14"/>
      <c r="M1669" s="14"/>
      <c r="N1669" s="14"/>
      <c r="O1669" s="13" t="s">
        <v>1</v>
      </c>
      <c r="P1669" s="13" t="s">
        <v>1</v>
      </c>
      <c r="Q1669" s="13" t="s">
        <v>1</v>
      </c>
      <c r="R1669" s="13" t="s">
        <v>1</v>
      </c>
      <c r="S1669" s="13" t="s">
        <v>1</v>
      </c>
      <c r="T1669" s="13" t="s">
        <v>1</v>
      </c>
      <c r="U1669" s="13" t="s">
        <v>294</v>
      </c>
      <c r="V1669" s="22" t="s">
        <v>1</v>
      </c>
    </row>
    <row r="1670" spans="1:22" x14ac:dyDescent="0.2">
      <c r="A1670" s="25" t="s">
        <v>68</v>
      </c>
      <c r="B1670" s="11" t="s">
        <v>1101</v>
      </c>
      <c r="C1670" s="12"/>
      <c r="D1670" s="12"/>
      <c r="E1670" s="12"/>
      <c r="F1670" s="12"/>
      <c r="G1670" s="12"/>
      <c r="H1670" s="12"/>
      <c r="I1670" s="12"/>
      <c r="J1670" s="12"/>
      <c r="K1670" s="12"/>
      <c r="L1670" s="12"/>
      <c r="M1670" s="12"/>
      <c r="N1670" s="12"/>
      <c r="O1670" s="11"/>
      <c r="P1670" s="11"/>
      <c r="Q1670" s="11"/>
      <c r="R1670" s="11"/>
      <c r="S1670" s="11"/>
      <c r="T1670" s="11"/>
      <c r="U1670" s="11"/>
      <c r="V1670" s="21"/>
    </row>
    <row r="1671" spans="1:22" x14ac:dyDescent="0.2">
      <c r="A1671" s="27" t="s">
        <v>68</v>
      </c>
      <c r="B1671" s="13" t="s">
        <v>1103</v>
      </c>
      <c r="C1671" s="14"/>
      <c r="D1671" s="14"/>
      <c r="E1671" s="14"/>
      <c r="F1671" s="14">
        <v>48</v>
      </c>
      <c r="G1671" s="14"/>
      <c r="H1671" s="14"/>
      <c r="I1671" s="14"/>
      <c r="J1671" s="14">
        <v>47</v>
      </c>
      <c r="K1671" s="14"/>
      <c r="L1671" s="14"/>
      <c r="M1671" s="14"/>
      <c r="N1671" s="14"/>
      <c r="O1671" s="13" t="s">
        <v>1</v>
      </c>
      <c r="P1671" s="13" t="s">
        <v>1</v>
      </c>
      <c r="Q1671" s="13" t="s">
        <v>1</v>
      </c>
      <c r="R1671" s="13" t="s">
        <v>1</v>
      </c>
      <c r="S1671" s="13" t="s">
        <v>1</v>
      </c>
      <c r="T1671" s="13" t="s">
        <v>1</v>
      </c>
      <c r="U1671" s="13" t="s">
        <v>294</v>
      </c>
      <c r="V1671" s="22" t="s">
        <v>1</v>
      </c>
    </row>
    <row r="1672" spans="1:22" x14ac:dyDescent="0.2">
      <c r="A1672" s="25" t="s">
        <v>68</v>
      </c>
      <c r="B1672" s="11" t="s">
        <v>1104</v>
      </c>
      <c r="C1672" s="12"/>
      <c r="D1672" s="12"/>
      <c r="E1672" s="12"/>
      <c r="F1672" s="12">
        <v>36</v>
      </c>
      <c r="G1672" s="12"/>
      <c r="H1672" s="12"/>
      <c r="I1672" s="12"/>
      <c r="J1672" s="12">
        <v>35</v>
      </c>
      <c r="K1672" s="12"/>
      <c r="L1672" s="12"/>
      <c r="M1672" s="12"/>
      <c r="N1672" s="12"/>
      <c r="O1672" s="11" t="s">
        <v>1</v>
      </c>
      <c r="P1672" s="11" t="s">
        <v>1</v>
      </c>
      <c r="Q1672" s="11" t="s">
        <v>1</v>
      </c>
      <c r="R1672" s="11" t="s">
        <v>1</v>
      </c>
      <c r="S1672" s="11" t="s">
        <v>1</v>
      </c>
      <c r="T1672" s="11" t="s">
        <v>1</v>
      </c>
      <c r="U1672" s="11" t="s">
        <v>294</v>
      </c>
      <c r="V1672" s="21" t="s">
        <v>1</v>
      </c>
    </row>
    <row r="1673" spans="1:22" x14ac:dyDescent="0.2">
      <c r="A1673" s="27" t="s">
        <v>68</v>
      </c>
      <c r="B1673" s="13" t="s">
        <v>1105</v>
      </c>
      <c r="C1673" s="14"/>
      <c r="D1673" s="14"/>
      <c r="E1673" s="14"/>
      <c r="F1673" s="14">
        <v>50</v>
      </c>
      <c r="G1673" s="14"/>
      <c r="H1673" s="14"/>
      <c r="I1673" s="14"/>
      <c r="J1673" s="14">
        <v>47</v>
      </c>
      <c r="K1673" s="14"/>
      <c r="L1673" s="14"/>
      <c r="M1673" s="14"/>
      <c r="N1673" s="14"/>
      <c r="O1673" s="13" t="s">
        <v>1</v>
      </c>
      <c r="P1673" s="13" t="s">
        <v>1</v>
      </c>
      <c r="Q1673" s="13" t="s">
        <v>1</v>
      </c>
      <c r="R1673" s="13" t="s">
        <v>1</v>
      </c>
      <c r="S1673" s="13" t="s">
        <v>1</v>
      </c>
      <c r="T1673" s="13" t="s">
        <v>1</v>
      </c>
      <c r="U1673" s="13" t="s">
        <v>294</v>
      </c>
      <c r="V1673" s="22" t="s">
        <v>1</v>
      </c>
    </row>
    <row r="1674" spans="1:22" x14ac:dyDescent="0.2">
      <c r="A1674" s="25" t="s">
        <v>68</v>
      </c>
      <c r="B1674" s="11" t="s">
        <v>1106</v>
      </c>
      <c r="C1674" s="12"/>
      <c r="D1674" s="12"/>
      <c r="E1674" s="12"/>
      <c r="F1674" s="12"/>
      <c r="G1674" s="12"/>
      <c r="H1674" s="12"/>
      <c r="I1674" s="12"/>
      <c r="J1674" s="12">
        <v>27</v>
      </c>
      <c r="K1674" s="12"/>
      <c r="L1674" s="12"/>
      <c r="M1674" s="12"/>
      <c r="N1674" s="12"/>
      <c r="O1674" s="11" t="s">
        <v>1</v>
      </c>
      <c r="P1674" s="11" t="s">
        <v>1</v>
      </c>
      <c r="Q1674" s="11" t="s">
        <v>1</v>
      </c>
      <c r="R1674" s="11" t="s">
        <v>1</v>
      </c>
      <c r="S1674" s="11" t="s">
        <v>1</v>
      </c>
      <c r="T1674" s="11" t="s">
        <v>1</v>
      </c>
      <c r="U1674" s="11" t="s">
        <v>294</v>
      </c>
      <c r="V1674" s="21" t="s">
        <v>1</v>
      </c>
    </row>
    <row r="1675" spans="1:22" x14ac:dyDescent="0.2">
      <c r="A1675" s="27" t="s">
        <v>68</v>
      </c>
      <c r="B1675" s="13" t="s">
        <v>1107</v>
      </c>
      <c r="C1675" s="14"/>
      <c r="D1675" s="14"/>
      <c r="E1675" s="14"/>
      <c r="F1675" s="14"/>
      <c r="G1675" s="14"/>
      <c r="H1675" s="14"/>
      <c r="I1675" s="14"/>
      <c r="J1675" s="14">
        <v>15</v>
      </c>
      <c r="K1675" s="14"/>
      <c r="L1675" s="14"/>
      <c r="M1675" s="14"/>
      <c r="N1675" s="14"/>
      <c r="O1675" s="13" t="s">
        <v>1</v>
      </c>
      <c r="P1675" s="13" t="s">
        <v>1</v>
      </c>
      <c r="Q1675" s="13" t="s">
        <v>1</v>
      </c>
      <c r="R1675" s="13" t="s">
        <v>1</v>
      </c>
      <c r="S1675" s="13" t="s">
        <v>1</v>
      </c>
      <c r="T1675" s="13" t="s">
        <v>1</v>
      </c>
      <c r="U1675" s="13" t="s">
        <v>294</v>
      </c>
      <c r="V1675" s="22" t="s">
        <v>1</v>
      </c>
    </row>
    <row r="1676" spans="1:22" x14ac:dyDescent="0.2">
      <c r="A1676" s="25" t="s">
        <v>68</v>
      </c>
      <c r="B1676" s="11" t="s">
        <v>1108</v>
      </c>
      <c r="C1676" s="12"/>
      <c r="D1676" s="12"/>
      <c r="E1676" s="12"/>
      <c r="F1676" s="12"/>
      <c r="G1676" s="12"/>
      <c r="H1676" s="12"/>
      <c r="I1676" s="12"/>
      <c r="J1676" s="12"/>
      <c r="K1676" s="12"/>
      <c r="L1676" s="12"/>
      <c r="M1676" s="12"/>
      <c r="N1676" s="12"/>
      <c r="O1676" s="11" t="s">
        <v>1</v>
      </c>
      <c r="P1676" s="11" t="s">
        <v>1</v>
      </c>
      <c r="Q1676" s="11" t="s">
        <v>1</v>
      </c>
      <c r="R1676" s="11" t="s">
        <v>1</v>
      </c>
      <c r="S1676" s="11" t="s">
        <v>1</v>
      </c>
      <c r="T1676" s="11" t="s">
        <v>1</v>
      </c>
      <c r="U1676" s="11" t="s">
        <v>294</v>
      </c>
      <c r="V1676" s="21" t="s">
        <v>1</v>
      </c>
    </row>
    <row r="1677" spans="1:22" x14ac:dyDescent="0.2">
      <c r="A1677" s="27" t="s">
        <v>69</v>
      </c>
      <c r="B1677" s="13" t="s">
        <v>1109</v>
      </c>
      <c r="C1677" s="14"/>
      <c r="D1677" s="14">
        <v>71.254859999999994</v>
      </c>
      <c r="E1677" s="14">
        <v>78.740480000000005</v>
      </c>
      <c r="F1677" s="14">
        <v>79.499399999999994</v>
      </c>
      <c r="G1677" s="14">
        <v>76.003240000000005</v>
      </c>
      <c r="H1677" s="14"/>
      <c r="I1677" s="14">
        <v>59.537959999999998</v>
      </c>
      <c r="J1677" s="14">
        <v>60.704059999999998</v>
      </c>
      <c r="K1677" s="14">
        <v>27.523440000000001</v>
      </c>
      <c r="L1677" s="14">
        <v>36.057009999999998</v>
      </c>
      <c r="M1677" s="14"/>
      <c r="N1677" s="14"/>
      <c r="O1677" s="13" t="s">
        <v>1</v>
      </c>
      <c r="P1677" s="13" t="s">
        <v>1</v>
      </c>
      <c r="Q1677" s="13" t="s">
        <v>1</v>
      </c>
      <c r="R1677" s="13" t="s">
        <v>1</v>
      </c>
      <c r="S1677" s="13" t="s">
        <v>1</v>
      </c>
      <c r="T1677" s="13" t="s">
        <v>1</v>
      </c>
      <c r="U1677" s="13" t="s">
        <v>302</v>
      </c>
      <c r="V1677" s="22" t="s">
        <v>1</v>
      </c>
    </row>
    <row r="1678" spans="1:22" x14ac:dyDescent="0.2">
      <c r="A1678" s="25" t="s">
        <v>69</v>
      </c>
      <c r="B1678" s="11" t="s">
        <v>1110</v>
      </c>
      <c r="C1678" s="12"/>
      <c r="D1678" s="12">
        <v>63.928449999999998</v>
      </c>
      <c r="E1678" s="12">
        <v>77.911630000000002</v>
      </c>
      <c r="F1678" s="12">
        <v>78.662559999999999</v>
      </c>
      <c r="G1678" s="12">
        <v>75.203209999999999</v>
      </c>
      <c r="H1678" s="12"/>
      <c r="I1678" s="12">
        <v>56.169840000000001</v>
      </c>
      <c r="J1678" s="12">
        <v>55.628540000000001</v>
      </c>
      <c r="K1678" s="12">
        <v>29.602810000000002</v>
      </c>
      <c r="L1678" s="12">
        <v>37.228180000000002</v>
      </c>
      <c r="M1678" s="12"/>
      <c r="N1678" s="12"/>
      <c r="O1678" s="11" t="s">
        <v>1</v>
      </c>
      <c r="P1678" s="11" t="s">
        <v>1</v>
      </c>
      <c r="Q1678" s="11" t="s">
        <v>1</v>
      </c>
      <c r="R1678" s="11" t="s">
        <v>1</v>
      </c>
      <c r="S1678" s="11" t="s">
        <v>1</v>
      </c>
      <c r="T1678" s="11" t="s">
        <v>1</v>
      </c>
      <c r="U1678" s="11" t="s">
        <v>302</v>
      </c>
      <c r="V1678" s="21" t="s">
        <v>1</v>
      </c>
    </row>
    <row r="1679" spans="1:22" x14ac:dyDescent="0.2">
      <c r="A1679" s="27" t="s">
        <v>69</v>
      </c>
      <c r="B1679" s="13" t="s">
        <v>1092</v>
      </c>
      <c r="C1679" s="14"/>
      <c r="D1679" s="14">
        <v>27.555150000000001</v>
      </c>
      <c r="E1679" s="14">
        <v>28.6844</v>
      </c>
      <c r="F1679" s="14">
        <v>28.750060000000001</v>
      </c>
      <c r="G1679" s="14">
        <v>27.72401</v>
      </c>
      <c r="H1679" s="14">
        <v>27.231750000000002</v>
      </c>
      <c r="I1679" s="14">
        <v>26.579039999999999</v>
      </c>
      <c r="J1679" s="14">
        <v>26.625070000000001</v>
      </c>
      <c r="K1679" s="14">
        <v>27.922830000000001</v>
      </c>
      <c r="L1679" s="14">
        <v>27.803129999999999</v>
      </c>
      <c r="M1679" s="14">
        <v>25.75508</v>
      </c>
      <c r="N1679" s="14"/>
      <c r="O1679" s="13" t="s">
        <v>1</v>
      </c>
      <c r="P1679" s="13" t="s">
        <v>1</v>
      </c>
      <c r="Q1679" s="13" t="s">
        <v>1</v>
      </c>
      <c r="R1679" s="13" t="s">
        <v>1</v>
      </c>
      <c r="S1679" s="13" t="s">
        <v>1</v>
      </c>
      <c r="T1679" s="13" t="s">
        <v>1</v>
      </c>
      <c r="U1679" s="13" t="s">
        <v>302</v>
      </c>
      <c r="V1679" s="22" t="s">
        <v>1</v>
      </c>
    </row>
    <row r="1680" spans="1:22" x14ac:dyDescent="0.2">
      <c r="A1680" s="25" t="s">
        <v>69</v>
      </c>
      <c r="B1680" s="11" t="s">
        <v>1093</v>
      </c>
      <c r="C1680" s="12"/>
      <c r="D1680" s="12">
        <v>0</v>
      </c>
      <c r="E1680" s="12">
        <v>0</v>
      </c>
      <c r="F1680" s="12">
        <v>0</v>
      </c>
      <c r="G1680" s="12">
        <v>0</v>
      </c>
      <c r="H1680" s="12"/>
      <c r="I1680" s="12">
        <v>0</v>
      </c>
      <c r="J1680" s="12">
        <v>0</v>
      </c>
      <c r="K1680" s="12">
        <v>0</v>
      </c>
      <c r="L1680" s="12">
        <v>0</v>
      </c>
      <c r="M1680" s="12">
        <v>0</v>
      </c>
      <c r="N1680" s="12"/>
      <c r="O1680" s="11" t="s">
        <v>1</v>
      </c>
      <c r="P1680" s="11" t="s">
        <v>1</v>
      </c>
      <c r="Q1680" s="11" t="s">
        <v>1</v>
      </c>
      <c r="R1680" s="11" t="s">
        <v>1</v>
      </c>
      <c r="S1680" s="11" t="s">
        <v>1</v>
      </c>
      <c r="T1680" s="11" t="s">
        <v>1</v>
      </c>
      <c r="U1680" s="11" t="s">
        <v>302</v>
      </c>
      <c r="V1680" s="21" t="s">
        <v>1</v>
      </c>
    </row>
    <row r="1681" spans="1:22" x14ac:dyDescent="0.2">
      <c r="A1681" s="27" t="s">
        <v>69</v>
      </c>
      <c r="B1681" s="13" t="s">
        <v>1094</v>
      </c>
      <c r="C1681" s="14"/>
      <c r="D1681" s="14">
        <v>31.435099999999998</v>
      </c>
      <c r="E1681" s="14">
        <v>26.99708</v>
      </c>
      <c r="F1681" s="14">
        <v>27.058879999999998</v>
      </c>
      <c r="G1681" s="14">
        <v>26.09319</v>
      </c>
      <c r="H1681" s="14">
        <v>25.62997</v>
      </c>
      <c r="I1681" s="14">
        <v>33.845970000000001</v>
      </c>
      <c r="J1681" s="14">
        <v>33.419510000000002</v>
      </c>
      <c r="K1681" s="14">
        <v>36.14396</v>
      </c>
      <c r="L1681" s="14">
        <v>35.755029999999998</v>
      </c>
      <c r="M1681" s="14">
        <v>32.384070000000001</v>
      </c>
      <c r="N1681" s="14"/>
      <c r="O1681" s="13" t="s">
        <v>1</v>
      </c>
      <c r="P1681" s="13" t="s">
        <v>1</v>
      </c>
      <c r="Q1681" s="13" t="s">
        <v>1</v>
      </c>
      <c r="R1681" s="13" t="s">
        <v>1</v>
      </c>
      <c r="S1681" s="13" t="s">
        <v>1</v>
      </c>
      <c r="T1681" s="13" t="s">
        <v>1</v>
      </c>
      <c r="U1681" s="13" t="s">
        <v>302</v>
      </c>
      <c r="V1681" s="22" t="s">
        <v>1</v>
      </c>
    </row>
    <row r="1682" spans="1:22" x14ac:dyDescent="0.2">
      <c r="A1682" s="25" t="s">
        <v>69</v>
      </c>
      <c r="B1682" s="11" t="s">
        <v>1095</v>
      </c>
      <c r="C1682" s="12"/>
      <c r="D1682" s="12">
        <v>52.065359999999998</v>
      </c>
      <c r="E1682" s="12">
        <v>57.368789999999997</v>
      </c>
      <c r="F1682" s="12">
        <v>57.500120000000003</v>
      </c>
      <c r="G1682" s="12">
        <v>55.44802</v>
      </c>
      <c r="H1682" s="12">
        <v>54.64819</v>
      </c>
      <c r="I1682" s="12">
        <v>49.572240000000001</v>
      </c>
      <c r="J1682" s="12">
        <v>49.693989999999999</v>
      </c>
      <c r="K1682" s="12">
        <v>51.82499</v>
      </c>
      <c r="L1682" s="12">
        <v>51.625419999999998</v>
      </c>
      <c r="M1682" s="12">
        <v>48.14188</v>
      </c>
      <c r="N1682" s="12"/>
      <c r="O1682" s="11" t="s">
        <v>1</v>
      </c>
      <c r="P1682" s="11" t="s">
        <v>1</v>
      </c>
      <c r="Q1682" s="11" t="s">
        <v>1</v>
      </c>
      <c r="R1682" s="11" t="s">
        <v>1</v>
      </c>
      <c r="S1682" s="11" t="s">
        <v>1</v>
      </c>
      <c r="T1682" s="11" t="s">
        <v>1</v>
      </c>
      <c r="U1682" s="11" t="s">
        <v>302</v>
      </c>
      <c r="V1682" s="21" t="s">
        <v>1</v>
      </c>
    </row>
    <row r="1683" spans="1:22" x14ac:dyDescent="0.2">
      <c r="A1683" s="27" t="s">
        <v>69</v>
      </c>
      <c r="B1683" s="13" t="s">
        <v>1088</v>
      </c>
      <c r="C1683" s="14"/>
      <c r="D1683" s="14">
        <v>25.242000000000001</v>
      </c>
      <c r="E1683" s="14">
        <v>26.612120000000001</v>
      </c>
      <c r="F1683" s="14">
        <v>25.72626</v>
      </c>
      <c r="G1683" s="14">
        <v>25.389669999999999</v>
      </c>
      <c r="H1683" s="14">
        <v>24.4285</v>
      </c>
      <c r="I1683" s="14">
        <v>25.078289999999999</v>
      </c>
      <c r="J1683" s="14">
        <v>25.064129999999999</v>
      </c>
      <c r="K1683" s="14">
        <v>27.219270000000002</v>
      </c>
      <c r="L1683" s="14">
        <v>27.487220000000001</v>
      </c>
      <c r="M1683" s="14">
        <v>24.488330000000001</v>
      </c>
      <c r="N1683" s="14"/>
      <c r="O1683" s="13" t="s">
        <v>1</v>
      </c>
      <c r="P1683" s="13" t="s">
        <v>1</v>
      </c>
      <c r="Q1683" s="13" t="s">
        <v>1</v>
      </c>
      <c r="R1683" s="13" t="s">
        <v>1</v>
      </c>
      <c r="S1683" s="13" t="s">
        <v>1</v>
      </c>
      <c r="T1683" s="13" t="s">
        <v>1</v>
      </c>
      <c r="U1683" s="13" t="s">
        <v>302</v>
      </c>
      <c r="V1683" s="22" t="s">
        <v>1</v>
      </c>
    </row>
    <row r="1684" spans="1:22" x14ac:dyDescent="0.2">
      <c r="A1684" s="25" t="s">
        <v>69</v>
      </c>
      <c r="B1684" s="11" t="s">
        <v>1089</v>
      </c>
      <c r="C1684" s="12"/>
      <c r="D1684" s="12">
        <v>0</v>
      </c>
      <c r="E1684" s="12">
        <v>0</v>
      </c>
      <c r="F1684" s="12">
        <v>0</v>
      </c>
      <c r="G1684" s="12">
        <v>0</v>
      </c>
      <c r="H1684" s="12"/>
      <c r="I1684" s="12">
        <v>0</v>
      </c>
      <c r="J1684" s="12">
        <v>0</v>
      </c>
      <c r="K1684" s="12">
        <v>0</v>
      </c>
      <c r="L1684" s="12">
        <v>0</v>
      </c>
      <c r="M1684" s="12">
        <v>0</v>
      </c>
      <c r="N1684" s="12"/>
      <c r="O1684" s="11" t="s">
        <v>1</v>
      </c>
      <c r="P1684" s="11" t="s">
        <v>1</v>
      </c>
      <c r="Q1684" s="11" t="s">
        <v>1</v>
      </c>
      <c r="R1684" s="11" t="s">
        <v>1</v>
      </c>
      <c r="S1684" s="11" t="s">
        <v>1</v>
      </c>
      <c r="T1684" s="11" t="s">
        <v>1</v>
      </c>
      <c r="U1684" s="11" t="s">
        <v>302</v>
      </c>
      <c r="V1684" s="21" t="s">
        <v>1</v>
      </c>
    </row>
    <row r="1685" spans="1:22" x14ac:dyDescent="0.2">
      <c r="A1685" s="27" t="s">
        <v>69</v>
      </c>
      <c r="B1685" s="13" t="s">
        <v>1090</v>
      </c>
      <c r="C1685" s="14"/>
      <c r="D1685" s="14">
        <v>28.301639999999999</v>
      </c>
      <c r="E1685" s="14">
        <v>25.046700000000001</v>
      </c>
      <c r="F1685" s="14">
        <v>24.212949999999999</v>
      </c>
      <c r="G1685" s="14">
        <v>23.896159999999998</v>
      </c>
      <c r="H1685" s="14">
        <v>22.991589999999999</v>
      </c>
      <c r="I1685" s="14">
        <v>28.669899999999998</v>
      </c>
      <c r="J1685" s="14">
        <v>28.304970000000001</v>
      </c>
      <c r="K1685" s="14">
        <v>34.896709999999999</v>
      </c>
      <c r="L1685" s="14">
        <v>33.378300000000003</v>
      </c>
      <c r="M1685" s="14">
        <v>29.85557</v>
      </c>
      <c r="N1685" s="14"/>
      <c r="O1685" s="13" t="s">
        <v>1</v>
      </c>
      <c r="P1685" s="13" t="s">
        <v>1</v>
      </c>
      <c r="Q1685" s="13" t="s">
        <v>1</v>
      </c>
      <c r="R1685" s="13" t="s">
        <v>1</v>
      </c>
      <c r="S1685" s="13" t="s">
        <v>1</v>
      </c>
      <c r="T1685" s="13" t="s">
        <v>1</v>
      </c>
      <c r="U1685" s="13" t="s">
        <v>302</v>
      </c>
      <c r="V1685" s="22" t="s">
        <v>1</v>
      </c>
    </row>
    <row r="1686" spans="1:22" x14ac:dyDescent="0.2">
      <c r="A1686" s="25" t="s">
        <v>69</v>
      </c>
      <c r="B1686" s="11" t="s">
        <v>1091</v>
      </c>
      <c r="C1686" s="12"/>
      <c r="D1686" s="12">
        <v>48.18927</v>
      </c>
      <c r="E1686" s="12">
        <v>53.224249999999998</v>
      </c>
      <c r="F1686" s="12">
        <v>51.452509999999997</v>
      </c>
      <c r="G1686" s="12">
        <v>50.779350000000001</v>
      </c>
      <c r="H1686" s="12">
        <v>49.085970000000003</v>
      </c>
      <c r="I1686" s="12">
        <v>47.106529999999999</v>
      </c>
      <c r="J1686" s="12">
        <v>47.110999999999997</v>
      </c>
      <c r="K1686" s="12">
        <v>50.410200000000003</v>
      </c>
      <c r="L1686" s="12">
        <v>51.178800000000003</v>
      </c>
      <c r="M1686" s="12">
        <v>45.741779999999999</v>
      </c>
      <c r="N1686" s="12"/>
      <c r="O1686" s="11" t="s">
        <v>1</v>
      </c>
      <c r="P1686" s="11" t="s">
        <v>1</v>
      </c>
      <c r="Q1686" s="11" t="s">
        <v>1</v>
      </c>
      <c r="R1686" s="11" t="s">
        <v>1</v>
      </c>
      <c r="S1686" s="11" t="s">
        <v>1</v>
      </c>
      <c r="T1686" s="11" t="s">
        <v>1</v>
      </c>
      <c r="U1686" s="11" t="s">
        <v>302</v>
      </c>
      <c r="V1686" s="21" t="s">
        <v>1</v>
      </c>
    </row>
    <row r="1687" spans="1:22" x14ac:dyDescent="0.2">
      <c r="A1687" s="27" t="s">
        <v>69</v>
      </c>
      <c r="B1687" s="13" t="s">
        <v>1096</v>
      </c>
      <c r="C1687" s="14"/>
      <c r="D1687" s="14">
        <v>22.94727</v>
      </c>
      <c r="E1687" s="14">
        <v>26.612120000000001</v>
      </c>
      <c r="F1687" s="14">
        <v>25.72626</v>
      </c>
      <c r="G1687" s="14">
        <v>25.389669999999999</v>
      </c>
      <c r="H1687" s="14">
        <v>24.65747</v>
      </c>
      <c r="I1687" s="14">
        <v>22.02824</v>
      </c>
      <c r="J1687" s="14">
        <v>22.046869999999998</v>
      </c>
      <c r="K1687" s="14">
        <v>23.190930000000002</v>
      </c>
      <c r="L1687" s="14">
        <v>23.691579999999998</v>
      </c>
      <c r="M1687" s="14">
        <v>21.253450000000001</v>
      </c>
      <c r="N1687" s="14"/>
      <c r="O1687" s="13" t="s">
        <v>1</v>
      </c>
      <c r="P1687" s="13" t="s">
        <v>1</v>
      </c>
      <c r="Q1687" s="13" t="s">
        <v>1</v>
      </c>
      <c r="R1687" s="13" t="s">
        <v>1</v>
      </c>
      <c r="S1687" s="13" t="s">
        <v>1</v>
      </c>
      <c r="T1687" s="13" t="s">
        <v>1</v>
      </c>
      <c r="U1687" s="13" t="s">
        <v>302</v>
      </c>
      <c r="V1687" s="22" t="s">
        <v>1</v>
      </c>
    </row>
    <row r="1688" spans="1:22" x14ac:dyDescent="0.2">
      <c r="A1688" s="25" t="s">
        <v>69</v>
      </c>
      <c r="B1688" s="11" t="s">
        <v>293</v>
      </c>
      <c r="C1688" s="12"/>
      <c r="D1688" s="12"/>
      <c r="E1688" s="12"/>
      <c r="F1688" s="12"/>
      <c r="G1688" s="12"/>
      <c r="H1688" s="12"/>
      <c r="I1688" s="12"/>
      <c r="J1688" s="12"/>
      <c r="K1688" s="12"/>
      <c r="L1688" s="12"/>
      <c r="M1688" s="12"/>
      <c r="N1688" s="12"/>
      <c r="O1688" s="11" t="s">
        <v>1</v>
      </c>
      <c r="P1688" s="11" t="s">
        <v>1</v>
      </c>
      <c r="Q1688" s="11" t="s">
        <v>1</v>
      </c>
      <c r="R1688" s="11" t="s">
        <v>1</v>
      </c>
      <c r="S1688" s="11" t="s">
        <v>1</v>
      </c>
      <c r="T1688" s="11" t="s">
        <v>1</v>
      </c>
      <c r="U1688" s="11" t="s">
        <v>302</v>
      </c>
      <c r="V1688" s="21" t="s">
        <v>1</v>
      </c>
    </row>
    <row r="1689" spans="1:22" x14ac:dyDescent="0.2">
      <c r="A1689" s="27" t="s">
        <v>69</v>
      </c>
      <c r="B1689" s="13" t="s">
        <v>308</v>
      </c>
      <c r="C1689" s="14"/>
      <c r="D1689" s="14">
        <v>12.137</v>
      </c>
      <c r="E1689" s="14">
        <v>5.6669999999999998</v>
      </c>
      <c r="F1689" s="14">
        <v>11.545</v>
      </c>
      <c r="G1689" s="14">
        <v>10.435</v>
      </c>
      <c r="H1689" s="14">
        <v>21.994</v>
      </c>
      <c r="I1689" s="14">
        <v>16.331</v>
      </c>
      <c r="J1689" s="14">
        <v>22.283999999999999</v>
      </c>
      <c r="K1689" s="14">
        <v>21.876000000000001</v>
      </c>
      <c r="L1689" s="14">
        <v>17.626999999999999</v>
      </c>
      <c r="M1689" s="14">
        <v>17.568999999999999</v>
      </c>
      <c r="N1689" s="14"/>
      <c r="O1689" s="13" t="s">
        <v>1</v>
      </c>
      <c r="P1689" s="13" t="s">
        <v>1</v>
      </c>
      <c r="Q1689" s="13" t="s">
        <v>1</v>
      </c>
      <c r="R1689" s="13" t="s">
        <v>1</v>
      </c>
      <c r="S1689" s="13" t="s">
        <v>1</v>
      </c>
      <c r="T1689" s="13" t="s">
        <v>1</v>
      </c>
      <c r="U1689" s="13" t="s">
        <v>302</v>
      </c>
      <c r="V1689" s="22" t="s">
        <v>1</v>
      </c>
    </row>
    <row r="1690" spans="1:22" x14ac:dyDescent="0.2">
      <c r="A1690" s="25" t="s">
        <v>69</v>
      </c>
      <c r="B1690" s="11" t="s">
        <v>1102</v>
      </c>
      <c r="C1690" s="12"/>
      <c r="D1690" s="12">
        <v>76.49091</v>
      </c>
      <c r="E1690" s="12">
        <v>78.270949999999999</v>
      </c>
      <c r="F1690" s="12">
        <v>75.665459999999996</v>
      </c>
      <c r="G1690" s="12">
        <v>74.675510000000003</v>
      </c>
      <c r="H1690" s="12"/>
      <c r="I1690" s="12">
        <v>75.776420000000002</v>
      </c>
      <c r="J1690" s="12">
        <v>75.415970000000002</v>
      </c>
      <c r="K1690" s="12">
        <v>85.306910000000002</v>
      </c>
      <c r="L1690" s="12">
        <v>84.557100000000005</v>
      </c>
      <c r="M1690" s="12">
        <v>75.597350000000006</v>
      </c>
      <c r="N1690" s="12"/>
      <c r="O1690" s="11" t="s">
        <v>1</v>
      </c>
      <c r="P1690" s="11" t="s">
        <v>1</v>
      </c>
      <c r="Q1690" s="11" t="s">
        <v>1</v>
      </c>
      <c r="R1690" s="11" t="s">
        <v>1</v>
      </c>
      <c r="S1690" s="11" t="s">
        <v>1</v>
      </c>
      <c r="T1690" s="11" t="s">
        <v>1</v>
      </c>
      <c r="U1690" s="11" t="s">
        <v>302</v>
      </c>
      <c r="V1690" s="21" t="s">
        <v>1</v>
      </c>
    </row>
    <row r="1691" spans="1:22" x14ac:dyDescent="0.2">
      <c r="A1691" s="27" t="s">
        <v>69</v>
      </c>
      <c r="B1691" s="13" t="s">
        <v>1097</v>
      </c>
      <c r="C1691" s="14">
        <v>0</v>
      </c>
      <c r="D1691" s="14">
        <v>0</v>
      </c>
      <c r="E1691" s="14">
        <v>5</v>
      </c>
      <c r="F1691" s="14">
        <v>5</v>
      </c>
      <c r="G1691" s="14">
        <v>5</v>
      </c>
      <c r="H1691" s="14">
        <v>5</v>
      </c>
      <c r="I1691" s="14">
        <v>4</v>
      </c>
      <c r="J1691" s="14">
        <v>3</v>
      </c>
      <c r="K1691" s="14">
        <v>3</v>
      </c>
      <c r="L1691" s="14">
        <v>3</v>
      </c>
      <c r="M1691" s="14">
        <v>3</v>
      </c>
      <c r="N1691" s="14"/>
      <c r="O1691" s="13" t="s">
        <v>1</v>
      </c>
      <c r="P1691" s="13" t="s">
        <v>1</v>
      </c>
      <c r="Q1691" s="13" t="s">
        <v>1</v>
      </c>
      <c r="R1691" s="13" t="s">
        <v>1</v>
      </c>
      <c r="S1691" s="13" t="s">
        <v>1</v>
      </c>
      <c r="T1691" s="13" t="s">
        <v>1</v>
      </c>
      <c r="U1691" s="13" t="s">
        <v>302</v>
      </c>
      <c r="V1691" s="22" t="s">
        <v>1</v>
      </c>
    </row>
    <row r="1692" spans="1:22" x14ac:dyDescent="0.2">
      <c r="A1692" s="25" t="s">
        <v>69</v>
      </c>
      <c r="B1692" s="11" t="s">
        <v>1098</v>
      </c>
      <c r="C1692" s="12"/>
      <c r="D1692" s="12"/>
      <c r="E1692" s="12"/>
      <c r="F1692" s="12"/>
      <c r="G1692" s="12"/>
      <c r="H1692" s="12"/>
      <c r="I1692" s="12"/>
      <c r="J1692" s="12"/>
      <c r="K1692" s="12"/>
      <c r="L1692" s="12">
        <v>78</v>
      </c>
      <c r="M1692" s="12">
        <v>79</v>
      </c>
      <c r="N1692" s="12"/>
      <c r="O1692" s="11" t="s">
        <v>1</v>
      </c>
      <c r="P1692" s="11" t="s">
        <v>1</v>
      </c>
      <c r="Q1692" s="11" t="s">
        <v>1</v>
      </c>
      <c r="R1692" s="11" t="s">
        <v>1</v>
      </c>
      <c r="S1692" s="11" t="s">
        <v>1</v>
      </c>
      <c r="T1692" s="11" t="s">
        <v>1</v>
      </c>
      <c r="U1692" s="11" t="s">
        <v>302</v>
      </c>
      <c r="V1692" s="21" t="s">
        <v>1</v>
      </c>
    </row>
    <row r="1693" spans="1:22" x14ac:dyDescent="0.2">
      <c r="A1693" s="27" t="s">
        <v>69</v>
      </c>
      <c r="B1693" s="13" t="s">
        <v>1099</v>
      </c>
      <c r="C1693" s="14">
        <v>0</v>
      </c>
      <c r="D1693" s="14">
        <v>0</v>
      </c>
      <c r="E1693" s="14">
        <v>3</v>
      </c>
      <c r="F1693" s="14">
        <v>3</v>
      </c>
      <c r="G1693" s="14">
        <v>3</v>
      </c>
      <c r="H1693" s="14">
        <v>3</v>
      </c>
      <c r="I1693" s="14">
        <v>3</v>
      </c>
      <c r="J1693" s="14">
        <v>3</v>
      </c>
      <c r="K1693" s="14">
        <v>3</v>
      </c>
      <c r="L1693" s="14">
        <v>3</v>
      </c>
      <c r="M1693" s="14">
        <v>3</v>
      </c>
      <c r="N1693" s="14"/>
      <c r="O1693" s="13" t="s">
        <v>1</v>
      </c>
      <c r="P1693" s="13" t="s">
        <v>1</v>
      </c>
      <c r="Q1693" s="13" t="s">
        <v>1</v>
      </c>
      <c r="R1693" s="13" t="s">
        <v>1</v>
      </c>
      <c r="S1693" s="13" t="s">
        <v>1</v>
      </c>
      <c r="T1693" s="13" t="s">
        <v>1</v>
      </c>
      <c r="U1693" s="13" t="s">
        <v>302</v>
      </c>
      <c r="V1693" s="22" t="s">
        <v>1</v>
      </c>
    </row>
    <row r="1694" spans="1:22" x14ac:dyDescent="0.2">
      <c r="A1694" s="25" t="s">
        <v>69</v>
      </c>
      <c r="B1694" s="11" t="s">
        <v>1100</v>
      </c>
      <c r="C1694" s="12"/>
      <c r="D1694" s="12"/>
      <c r="E1694" s="12">
        <v>6</v>
      </c>
      <c r="F1694" s="12">
        <v>7</v>
      </c>
      <c r="G1694" s="12">
        <v>7</v>
      </c>
      <c r="H1694" s="12">
        <v>7</v>
      </c>
      <c r="I1694" s="12"/>
      <c r="J1694" s="12"/>
      <c r="K1694" s="12"/>
      <c r="L1694" s="12"/>
      <c r="M1694" s="12"/>
      <c r="N1694" s="12"/>
      <c r="O1694" s="11" t="s">
        <v>1</v>
      </c>
      <c r="P1694" s="11" t="s">
        <v>1</v>
      </c>
      <c r="Q1694" s="11" t="s">
        <v>1</v>
      </c>
      <c r="R1694" s="11" t="s">
        <v>1</v>
      </c>
      <c r="S1694" s="11" t="s">
        <v>1</v>
      </c>
      <c r="T1694" s="11" t="s">
        <v>1</v>
      </c>
      <c r="U1694" s="11" t="s">
        <v>302</v>
      </c>
      <c r="V1694" s="21" t="s">
        <v>1</v>
      </c>
    </row>
    <row r="1695" spans="1:22" x14ac:dyDescent="0.2">
      <c r="A1695" s="27" t="s">
        <v>69</v>
      </c>
      <c r="B1695" s="13" t="s">
        <v>1101</v>
      </c>
      <c r="C1695" s="14"/>
      <c r="D1695" s="14"/>
      <c r="E1695" s="14">
        <v>8</v>
      </c>
      <c r="F1695" s="14">
        <v>9</v>
      </c>
      <c r="G1695" s="14">
        <v>9</v>
      </c>
      <c r="H1695" s="14">
        <v>9</v>
      </c>
      <c r="I1695" s="14"/>
      <c r="J1695" s="14"/>
      <c r="K1695" s="14"/>
      <c r="L1695" s="14"/>
      <c r="M1695" s="14"/>
      <c r="N1695" s="14"/>
      <c r="O1695" s="13" t="s">
        <v>1</v>
      </c>
      <c r="P1695" s="13" t="s">
        <v>1</v>
      </c>
      <c r="Q1695" s="13" t="s">
        <v>1</v>
      </c>
      <c r="R1695" s="13" t="s">
        <v>1</v>
      </c>
      <c r="S1695" s="13" t="s">
        <v>1</v>
      </c>
      <c r="T1695" s="13" t="s">
        <v>1</v>
      </c>
      <c r="U1695" s="13" t="s">
        <v>302</v>
      </c>
      <c r="V1695" s="22" t="s">
        <v>1</v>
      </c>
    </row>
    <row r="1696" spans="1:22" x14ac:dyDescent="0.2">
      <c r="A1696" s="25" t="s">
        <v>69</v>
      </c>
      <c r="B1696" s="11" t="s">
        <v>1103</v>
      </c>
      <c r="C1696" s="12"/>
      <c r="D1696" s="12"/>
      <c r="E1696" s="12">
        <v>17</v>
      </c>
      <c r="F1696" s="12">
        <v>17</v>
      </c>
      <c r="G1696" s="12">
        <v>17</v>
      </c>
      <c r="H1696" s="12">
        <v>17</v>
      </c>
      <c r="I1696" s="12"/>
      <c r="J1696" s="12">
        <v>17</v>
      </c>
      <c r="K1696" s="12">
        <v>17</v>
      </c>
      <c r="L1696" s="12">
        <v>17</v>
      </c>
      <c r="M1696" s="12">
        <v>17</v>
      </c>
      <c r="N1696" s="12"/>
      <c r="O1696" s="11" t="s">
        <v>1</v>
      </c>
      <c r="P1696" s="11" t="s">
        <v>1</v>
      </c>
      <c r="Q1696" s="11" t="s">
        <v>1</v>
      </c>
      <c r="R1696" s="11" t="s">
        <v>1</v>
      </c>
      <c r="S1696" s="11" t="s">
        <v>1</v>
      </c>
      <c r="T1696" s="11" t="s">
        <v>1</v>
      </c>
      <c r="U1696" s="11" t="s">
        <v>302</v>
      </c>
      <c r="V1696" s="21" t="s">
        <v>1</v>
      </c>
    </row>
    <row r="1697" spans="1:22" x14ac:dyDescent="0.2">
      <c r="A1697" s="27" t="s">
        <v>69</v>
      </c>
      <c r="B1697" s="13" t="s">
        <v>1104</v>
      </c>
      <c r="C1697" s="14"/>
      <c r="D1697" s="14"/>
      <c r="E1697" s="14"/>
      <c r="F1697" s="14"/>
      <c r="G1697" s="14"/>
      <c r="H1697" s="14"/>
      <c r="I1697" s="14"/>
      <c r="J1697" s="14"/>
      <c r="K1697" s="14"/>
      <c r="L1697" s="14">
        <v>14</v>
      </c>
      <c r="M1697" s="14">
        <v>13</v>
      </c>
      <c r="N1697" s="14"/>
      <c r="O1697" s="13" t="s">
        <v>1</v>
      </c>
      <c r="P1697" s="13" t="s">
        <v>1</v>
      </c>
      <c r="Q1697" s="13" t="s">
        <v>1</v>
      </c>
      <c r="R1697" s="13" t="s">
        <v>1</v>
      </c>
      <c r="S1697" s="13" t="s">
        <v>1</v>
      </c>
      <c r="T1697" s="13" t="s">
        <v>1</v>
      </c>
      <c r="U1697" s="13" t="s">
        <v>302</v>
      </c>
      <c r="V1697" s="22" t="s">
        <v>1</v>
      </c>
    </row>
    <row r="1698" spans="1:22" x14ac:dyDescent="0.2">
      <c r="A1698" s="25" t="s">
        <v>69</v>
      </c>
      <c r="B1698" s="11" t="s">
        <v>1105</v>
      </c>
      <c r="C1698" s="12">
        <v>23</v>
      </c>
      <c r="D1698" s="12">
        <v>23</v>
      </c>
      <c r="E1698" s="12">
        <v>24</v>
      </c>
      <c r="F1698" s="12">
        <v>24</v>
      </c>
      <c r="G1698" s="12">
        <v>24</v>
      </c>
      <c r="H1698" s="12">
        <v>24</v>
      </c>
      <c r="I1698" s="12">
        <v>24</v>
      </c>
      <c r="J1698" s="12">
        <v>23</v>
      </c>
      <c r="K1698" s="12">
        <v>23</v>
      </c>
      <c r="L1698" s="12">
        <v>23</v>
      </c>
      <c r="M1698" s="12">
        <v>22</v>
      </c>
      <c r="N1698" s="12"/>
      <c r="O1698" s="11" t="s">
        <v>1</v>
      </c>
      <c r="P1698" s="11" t="s">
        <v>1</v>
      </c>
      <c r="Q1698" s="11" t="s">
        <v>1</v>
      </c>
      <c r="R1698" s="11" t="s">
        <v>1</v>
      </c>
      <c r="S1698" s="11" t="s">
        <v>1</v>
      </c>
      <c r="T1698" s="11" t="s">
        <v>1</v>
      </c>
      <c r="U1698" s="11" t="s">
        <v>302</v>
      </c>
      <c r="V1698" s="21" t="s">
        <v>1</v>
      </c>
    </row>
    <row r="1699" spans="1:22" x14ac:dyDescent="0.2">
      <c r="A1699" s="27" t="s">
        <v>69</v>
      </c>
      <c r="B1699" s="13" t="s">
        <v>1106</v>
      </c>
      <c r="C1699" s="14"/>
      <c r="D1699" s="14"/>
      <c r="E1699" s="14"/>
      <c r="F1699" s="14">
        <v>17</v>
      </c>
      <c r="G1699" s="14">
        <v>17</v>
      </c>
      <c r="H1699" s="14"/>
      <c r="I1699" s="14"/>
      <c r="J1699" s="14"/>
      <c r="K1699" s="14">
        <v>17</v>
      </c>
      <c r="L1699" s="14">
        <v>17</v>
      </c>
      <c r="M1699" s="14">
        <v>18</v>
      </c>
      <c r="N1699" s="14"/>
      <c r="O1699" s="13" t="s">
        <v>1</v>
      </c>
      <c r="P1699" s="13" t="s">
        <v>1</v>
      </c>
      <c r="Q1699" s="13" t="s">
        <v>1</v>
      </c>
      <c r="R1699" s="13" t="s">
        <v>1</v>
      </c>
      <c r="S1699" s="13" t="s">
        <v>1</v>
      </c>
      <c r="T1699" s="13" t="s">
        <v>1</v>
      </c>
      <c r="U1699" s="13" t="s">
        <v>302</v>
      </c>
      <c r="V1699" s="22" t="s">
        <v>1</v>
      </c>
    </row>
    <row r="1700" spans="1:22" x14ac:dyDescent="0.2">
      <c r="A1700" s="25" t="s">
        <v>69</v>
      </c>
      <c r="B1700" s="11" t="s">
        <v>1107</v>
      </c>
      <c r="C1700" s="12"/>
      <c r="D1700" s="12"/>
      <c r="E1700" s="12"/>
      <c r="F1700" s="12">
        <v>18</v>
      </c>
      <c r="G1700" s="12">
        <v>18</v>
      </c>
      <c r="H1700" s="12"/>
      <c r="I1700" s="12"/>
      <c r="J1700" s="12"/>
      <c r="K1700" s="12">
        <v>18</v>
      </c>
      <c r="L1700" s="12">
        <v>18</v>
      </c>
      <c r="M1700" s="12">
        <v>18</v>
      </c>
      <c r="N1700" s="12"/>
      <c r="O1700" s="11" t="s">
        <v>1</v>
      </c>
      <c r="P1700" s="11" t="s">
        <v>1</v>
      </c>
      <c r="Q1700" s="11" t="s">
        <v>1</v>
      </c>
      <c r="R1700" s="11" t="s">
        <v>1</v>
      </c>
      <c r="S1700" s="11" t="s">
        <v>1</v>
      </c>
      <c r="T1700" s="11" t="s">
        <v>1</v>
      </c>
      <c r="U1700" s="11" t="s">
        <v>302</v>
      </c>
      <c r="V1700" s="21" t="s">
        <v>1</v>
      </c>
    </row>
    <row r="1701" spans="1:22" x14ac:dyDescent="0.2">
      <c r="A1701" s="27" t="s">
        <v>69</v>
      </c>
      <c r="B1701" s="13" t="s">
        <v>1108</v>
      </c>
      <c r="C1701" s="14">
        <v>13.27733443</v>
      </c>
      <c r="D1701" s="14">
        <v>12.80032048</v>
      </c>
      <c r="E1701" s="14">
        <v>11.30003056</v>
      </c>
      <c r="F1701" s="14">
        <v>11.256393340000001</v>
      </c>
      <c r="G1701" s="14">
        <v>10.408414759999999</v>
      </c>
      <c r="H1701" s="14">
        <v>10.48662317</v>
      </c>
      <c r="I1701" s="14">
        <v>10.13750624</v>
      </c>
      <c r="J1701" s="14">
        <v>12.379951910000001</v>
      </c>
      <c r="K1701" s="14">
        <v>12.20138961</v>
      </c>
      <c r="L1701" s="14">
        <v>12.53125234</v>
      </c>
      <c r="M1701" s="14">
        <v>11.919153550000001</v>
      </c>
      <c r="N1701" s="14"/>
      <c r="O1701" s="13" t="s">
        <v>1</v>
      </c>
      <c r="P1701" s="13" t="s">
        <v>1</v>
      </c>
      <c r="Q1701" s="13" t="s">
        <v>1</v>
      </c>
      <c r="R1701" s="13" t="s">
        <v>1</v>
      </c>
      <c r="S1701" s="13" t="s">
        <v>1</v>
      </c>
      <c r="T1701" s="13" t="s">
        <v>1</v>
      </c>
      <c r="U1701" s="13" t="s">
        <v>302</v>
      </c>
      <c r="V1701" s="22" t="s">
        <v>1</v>
      </c>
    </row>
    <row r="1702" spans="1:22" x14ac:dyDescent="0.2">
      <c r="A1702" s="25" t="s">
        <v>70</v>
      </c>
      <c r="B1702" s="11" t="s">
        <v>1109</v>
      </c>
      <c r="C1702" s="12"/>
      <c r="D1702" s="12"/>
      <c r="E1702" s="12"/>
      <c r="F1702" s="12"/>
      <c r="G1702" s="12"/>
      <c r="H1702" s="12"/>
      <c r="I1702" s="12"/>
      <c r="J1702" s="12"/>
      <c r="K1702" s="12"/>
      <c r="L1702" s="12"/>
      <c r="M1702" s="12"/>
      <c r="N1702" s="12"/>
      <c r="O1702" s="11" t="s">
        <v>1</v>
      </c>
      <c r="P1702" s="11" t="s">
        <v>1</v>
      </c>
      <c r="Q1702" s="11" t="s">
        <v>1</v>
      </c>
      <c r="R1702" s="11" t="s">
        <v>1</v>
      </c>
      <c r="S1702" s="11" t="s">
        <v>1</v>
      </c>
      <c r="T1702" s="11" t="s">
        <v>1</v>
      </c>
      <c r="U1702" s="11" t="s">
        <v>306</v>
      </c>
      <c r="V1702" s="21" t="s">
        <v>1</v>
      </c>
    </row>
    <row r="1703" spans="1:22" x14ac:dyDescent="0.2">
      <c r="A1703" s="27" t="s">
        <v>70</v>
      </c>
      <c r="B1703" s="13" t="s">
        <v>1110</v>
      </c>
      <c r="C1703" s="14"/>
      <c r="D1703" s="14"/>
      <c r="E1703" s="14"/>
      <c r="F1703" s="14"/>
      <c r="G1703" s="14"/>
      <c r="H1703" s="14"/>
      <c r="I1703" s="14"/>
      <c r="J1703" s="14"/>
      <c r="K1703" s="14"/>
      <c r="L1703" s="14"/>
      <c r="M1703" s="14"/>
      <c r="N1703" s="14"/>
      <c r="O1703" s="13" t="s">
        <v>1</v>
      </c>
      <c r="P1703" s="13" t="s">
        <v>1</v>
      </c>
      <c r="Q1703" s="13" t="s">
        <v>1</v>
      </c>
      <c r="R1703" s="13" t="s">
        <v>1</v>
      </c>
      <c r="S1703" s="13" t="s">
        <v>1</v>
      </c>
      <c r="T1703" s="13" t="s">
        <v>1</v>
      </c>
      <c r="U1703" s="13" t="s">
        <v>306</v>
      </c>
      <c r="V1703" s="22" t="s">
        <v>1</v>
      </c>
    </row>
    <row r="1704" spans="1:22" x14ac:dyDescent="0.2">
      <c r="A1704" s="25" t="s">
        <v>70</v>
      </c>
      <c r="B1704" s="11" t="s">
        <v>1092</v>
      </c>
      <c r="C1704" s="12"/>
      <c r="D1704" s="12"/>
      <c r="E1704" s="12"/>
      <c r="F1704" s="12"/>
      <c r="G1704" s="12"/>
      <c r="H1704" s="12"/>
      <c r="I1704" s="12"/>
      <c r="J1704" s="12"/>
      <c r="K1704" s="12"/>
      <c r="L1704" s="12"/>
      <c r="M1704" s="12"/>
      <c r="N1704" s="12"/>
      <c r="O1704" s="11"/>
      <c r="P1704" s="11"/>
      <c r="Q1704" s="11"/>
      <c r="R1704" s="11"/>
      <c r="S1704" s="11"/>
      <c r="T1704" s="11"/>
      <c r="U1704" s="11"/>
      <c r="V1704" s="21"/>
    </row>
    <row r="1705" spans="1:22" x14ac:dyDescent="0.2">
      <c r="A1705" s="27" t="s">
        <v>70</v>
      </c>
      <c r="B1705" s="13" t="s">
        <v>1093</v>
      </c>
      <c r="C1705" s="14"/>
      <c r="D1705" s="14"/>
      <c r="E1705" s="14"/>
      <c r="F1705" s="14"/>
      <c r="G1705" s="14"/>
      <c r="H1705" s="14"/>
      <c r="I1705" s="14"/>
      <c r="J1705" s="14"/>
      <c r="K1705" s="14"/>
      <c r="L1705" s="14"/>
      <c r="M1705" s="14"/>
      <c r="N1705" s="14"/>
      <c r="O1705" s="13"/>
      <c r="P1705" s="13"/>
      <c r="Q1705" s="13"/>
      <c r="R1705" s="13"/>
      <c r="S1705" s="13"/>
      <c r="T1705" s="13"/>
      <c r="U1705" s="13"/>
      <c r="V1705" s="22"/>
    </row>
    <row r="1706" spans="1:22" x14ac:dyDescent="0.2">
      <c r="A1706" s="25" t="s">
        <v>70</v>
      </c>
      <c r="B1706" s="11" t="s">
        <v>1094</v>
      </c>
      <c r="C1706" s="12"/>
      <c r="D1706" s="12"/>
      <c r="E1706" s="12"/>
      <c r="F1706" s="12"/>
      <c r="G1706" s="12"/>
      <c r="H1706" s="12"/>
      <c r="I1706" s="12"/>
      <c r="J1706" s="12"/>
      <c r="K1706" s="12"/>
      <c r="L1706" s="12"/>
      <c r="M1706" s="12"/>
      <c r="N1706" s="12"/>
      <c r="O1706" s="11"/>
      <c r="P1706" s="11"/>
      <c r="Q1706" s="11"/>
      <c r="R1706" s="11"/>
      <c r="S1706" s="11"/>
      <c r="T1706" s="11"/>
      <c r="U1706" s="11"/>
      <c r="V1706" s="21"/>
    </row>
    <row r="1707" spans="1:22" x14ac:dyDescent="0.2">
      <c r="A1707" s="27" t="s">
        <v>70</v>
      </c>
      <c r="B1707" s="13" t="s">
        <v>1095</v>
      </c>
      <c r="C1707" s="14"/>
      <c r="D1707" s="14"/>
      <c r="E1707" s="14"/>
      <c r="F1707" s="14"/>
      <c r="G1707" s="14"/>
      <c r="H1707" s="14"/>
      <c r="I1707" s="14"/>
      <c r="J1707" s="14"/>
      <c r="K1707" s="14"/>
      <c r="L1707" s="14"/>
      <c r="M1707" s="14"/>
      <c r="N1707" s="14"/>
      <c r="O1707" s="13"/>
      <c r="P1707" s="13"/>
      <c r="Q1707" s="13"/>
      <c r="R1707" s="13"/>
      <c r="S1707" s="13"/>
      <c r="T1707" s="13"/>
      <c r="U1707" s="13"/>
      <c r="V1707" s="22"/>
    </row>
    <row r="1708" spans="1:22" x14ac:dyDescent="0.2">
      <c r="A1708" s="25" t="s">
        <v>70</v>
      </c>
      <c r="B1708" s="11" t="s">
        <v>1088</v>
      </c>
      <c r="C1708" s="12"/>
      <c r="D1708" s="12"/>
      <c r="E1708" s="12"/>
      <c r="F1708" s="12"/>
      <c r="G1708" s="12"/>
      <c r="H1708" s="12"/>
      <c r="I1708" s="12"/>
      <c r="J1708" s="12"/>
      <c r="K1708" s="12"/>
      <c r="L1708" s="12"/>
      <c r="M1708" s="12"/>
      <c r="N1708" s="12"/>
      <c r="O1708" s="11"/>
      <c r="P1708" s="11"/>
      <c r="Q1708" s="11"/>
      <c r="R1708" s="11"/>
      <c r="S1708" s="11"/>
      <c r="T1708" s="11"/>
      <c r="U1708" s="11"/>
      <c r="V1708" s="21"/>
    </row>
    <row r="1709" spans="1:22" x14ac:dyDescent="0.2">
      <c r="A1709" s="27" t="s">
        <v>70</v>
      </c>
      <c r="B1709" s="13" t="s">
        <v>1089</v>
      </c>
      <c r="C1709" s="14"/>
      <c r="D1709" s="14"/>
      <c r="E1709" s="14"/>
      <c r="F1709" s="14"/>
      <c r="G1709" s="14"/>
      <c r="H1709" s="14"/>
      <c r="I1709" s="14"/>
      <c r="J1709" s="14"/>
      <c r="K1709" s="14"/>
      <c r="L1709" s="14"/>
      <c r="M1709" s="14"/>
      <c r="N1709" s="14"/>
      <c r="O1709" s="13"/>
      <c r="P1709" s="13"/>
      <c r="Q1709" s="13"/>
      <c r="R1709" s="13"/>
      <c r="S1709" s="13"/>
      <c r="T1709" s="13"/>
      <c r="U1709" s="13"/>
      <c r="V1709" s="22"/>
    </row>
    <row r="1710" spans="1:22" x14ac:dyDescent="0.2">
      <c r="A1710" s="25" t="s">
        <v>70</v>
      </c>
      <c r="B1710" s="11" t="s">
        <v>1090</v>
      </c>
      <c r="C1710" s="12"/>
      <c r="D1710" s="12"/>
      <c r="E1710" s="12"/>
      <c r="F1710" s="12"/>
      <c r="G1710" s="12"/>
      <c r="H1710" s="12"/>
      <c r="I1710" s="12"/>
      <c r="J1710" s="12"/>
      <c r="K1710" s="12"/>
      <c r="L1710" s="12"/>
      <c r="M1710" s="12"/>
      <c r="N1710" s="12"/>
      <c r="O1710" s="11"/>
      <c r="P1710" s="11"/>
      <c r="Q1710" s="11"/>
      <c r="R1710" s="11"/>
      <c r="S1710" s="11"/>
      <c r="T1710" s="11"/>
      <c r="U1710" s="11"/>
      <c r="V1710" s="21"/>
    </row>
    <row r="1711" spans="1:22" x14ac:dyDescent="0.2">
      <c r="A1711" s="27" t="s">
        <v>70</v>
      </c>
      <c r="B1711" s="13" t="s">
        <v>1091</v>
      </c>
      <c r="C1711" s="14"/>
      <c r="D1711" s="14"/>
      <c r="E1711" s="14"/>
      <c r="F1711" s="14"/>
      <c r="G1711" s="14"/>
      <c r="H1711" s="14"/>
      <c r="I1711" s="14"/>
      <c r="J1711" s="14"/>
      <c r="K1711" s="14"/>
      <c r="L1711" s="14"/>
      <c r="M1711" s="14"/>
      <c r="N1711" s="14"/>
      <c r="O1711" s="13"/>
      <c r="P1711" s="13"/>
      <c r="Q1711" s="13"/>
      <c r="R1711" s="13"/>
      <c r="S1711" s="13"/>
      <c r="T1711" s="13"/>
      <c r="U1711" s="13"/>
      <c r="V1711" s="22"/>
    </row>
    <row r="1712" spans="1:22" x14ac:dyDescent="0.2">
      <c r="A1712" s="25" t="s">
        <v>70</v>
      </c>
      <c r="B1712" s="11" t="s">
        <v>1096</v>
      </c>
      <c r="C1712" s="12"/>
      <c r="D1712" s="12"/>
      <c r="E1712" s="12"/>
      <c r="F1712" s="12"/>
      <c r="G1712" s="12"/>
      <c r="H1712" s="12"/>
      <c r="I1712" s="12"/>
      <c r="J1712" s="12"/>
      <c r="K1712" s="12"/>
      <c r="L1712" s="12"/>
      <c r="M1712" s="12"/>
      <c r="N1712" s="12"/>
      <c r="O1712" s="11"/>
      <c r="P1712" s="11"/>
      <c r="Q1712" s="11"/>
      <c r="R1712" s="11"/>
      <c r="S1712" s="11"/>
      <c r="T1712" s="11"/>
      <c r="U1712" s="11"/>
      <c r="V1712" s="21"/>
    </row>
    <row r="1713" spans="1:22" x14ac:dyDescent="0.2">
      <c r="A1713" s="27" t="s">
        <v>70</v>
      </c>
      <c r="B1713" s="13" t="s">
        <v>293</v>
      </c>
      <c r="C1713" s="14"/>
      <c r="D1713" s="14"/>
      <c r="E1713" s="14"/>
      <c r="F1713" s="14"/>
      <c r="G1713" s="14"/>
      <c r="H1713" s="14"/>
      <c r="I1713" s="14"/>
      <c r="J1713" s="14"/>
      <c r="K1713" s="14"/>
      <c r="L1713" s="14"/>
      <c r="M1713" s="14"/>
      <c r="N1713" s="14"/>
      <c r="O1713" s="13" t="s">
        <v>1</v>
      </c>
      <c r="P1713" s="13" t="s">
        <v>1</v>
      </c>
      <c r="Q1713" s="13" t="s">
        <v>1</v>
      </c>
      <c r="R1713" s="13" t="s">
        <v>1</v>
      </c>
      <c r="S1713" s="13" t="s">
        <v>1</v>
      </c>
      <c r="T1713" s="13" t="s">
        <v>1</v>
      </c>
      <c r="U1713" s="13" t="s">
        <v>306</v>
      </c>
      <c r="V1713" s="22" t="s">
        <v>1</v>
      </c>
    </row>
    <row r="1714" spans="1:22" x14ac:dyDescent="0.2">
      <c r="A1714" s="25" t="s">
        <v>70</v>
      </c>
      <c r="B1714" s="11" t="s">
        <v>308</v>
      </c>
      <c r="C1714" s="12"/>
      <c r="D1714" s="12">
        <v>45.6</v>
      </c>
      <c r="E1714" s="12">
        <v>33.386000000000003</v>
      </c>
      <c r="F1714" s="12">
        <v>29.725999999999999</v>
      </c>
      <c r="G1714" s="12">
        <v>11.256</v>
      </c>
      <c r="H1714" s="12">
        <v>7.242</v>
      </c>
      <c r="I1714" s="12">
        <v>11.000999999999999</v>
      </c>
      <c r="J1714" s="12">
        <v>8.7080000000000002</v>
      </c>
      <c r="K1714" s="12">
        <v>4.7640000000000002</v>
      </c>
      <c r="L1714" s="12">
        <v>2.1150000000000002</v>
      </c>
      <c r="M1714" s="12">
        <v>9.3260000000000005</v>
      </c>
      <c r="N1714" s="12"/>
      <c r="O1714" s="11" t="s">
        <v>1</v>
      </c>
      <c r="P1714" s="11" t="s">
        <v>1</v>
      </c>
      <c r="Q1714" s="11" t="s">
        <v>1</v>
      </c>
      <c r="R1714" s="11" t="s">
        <v>1</v>
      </c>
      <c r="S1714" s="11" t="s">
        <v>1</v>
      </c>
      <c r="T1714" s="11" t="s">
        <v>1</v>
      </c>
      <c r="U1714" s="11" t="s">
        <v>306</v>
      </c>
      <c r="V1714" s="21" t="s">
        <v>1</v>
      </c>
    </row>
    <row r="1715" spans="1:22" x14ac:dyDescent="0.2">
      <c r="A1715" s="27" t="s">
        <v>70</v>
      </c>
      <c r="B1715" s="13" t="s">
        <v>1102</v>
      </c>
      <c r="C1715" s="14"/>
      <c r="D1715" s="14"/>
      <c r="E1715" s="14"/>
      <c r="F1715" s="14"/>
      <c r="G1715" s="14"/>
      <c r="H1715" s="14"/>
      <c r="I1715" s="14"/>
      <c r="J1715" s="14"/>
      <c r="K1715" s="14"/>
      <c r="L1715" s="14"/>
      <c r="M1715" s="14"/>
      <c r="N1715" s="14"/>
      <c r="O1715" s="13"/>
      <c r="P1715" s="13"/>
      <c r="Q1715" s="13"/>
      <c r="R1715" s="13"/>
      <c r="S1715" s="13"/>
      <c r="T1715" s="13"/>
      <c r="U1715" s="13"/>
      <c r="V1715" s="22"/>
    </row>
    <row r="1716" spans="1:22" x14ac:dyDescent="0.2">
      <c r="A1716" s="25" t="s">
        <v>70</v>
      </c>
      <c r="B1716" s="11" t="s">
        <v>1097</v>
      </c>
      <c r="C1716" s="12"/>
      <c r="D1716" s="12"/>
      <c r="E1716" s="12">
        <v>7</v>
      </c>
      <c r="F1716" s="12"/>
      <c r="G1716" s="12">
        <v>8</v>
      </c>
      <c r="H1716" s="12">
        <v>9</v>
      </c>
      <c r="I1716" s="12">
        <v>10</v>
      </c>
      <c r="J1716" s="12">
        <v>10</v>
      </c>
      <c r="K1716" s="12">
        <v>11</v>
      </c>
      <c r="L1716" s="12">
        <v>12</v>
      </c>
      <c r="M1716" s="12"/>
      <c r="N1716" s="12"/>
      <c r="O1716" s="11" t="s">
        <v>1</v>
      </c>
      <c r="P1716" s="11" t="s">
        <v>1</v>
      </c>
      <c r="Q1716" s="11" t="s">
        <v>1</v>
      </c>
      <c r="R1716" s="11" t="s">
        <v>1</v>
      </c>
      <c r="S1716" s="11" t="s">
        <v>1</v>
      </c>
      <c r="T1716" s="11" t="s">
        <v>1</v>
      </c>
      <c r="U1716" s="11" t="s">
        <v>306</v>
      </c>
      <c r="V1716" s="21" t="s">
        <v>1</v>
      </c>
    </row>
    <row r="1717" spans="1:22" x14ac:dyDescent="0.2">
      <c r="A1717" s="27" t="s">
        <v>70</v>
      </c>
      <c r="B1717" s="13" t="s">
        <v>1098</v>
      </c>
      <c r="C1717" s="14"/>
      <c r="D1717" s="14"/>
      <c r="E1717" s="14">
        <v>25</v>
      </c>
      <c r="F1717" s="14"/>
      <c r="G1717" s="14">
        <v>28</v>
      </c>
      <c r="H1717" s="14">
        <v>29</v>
      </c>
      <c r="I1717" s="14">
        <v>33</v>
      </c>
      <c r="J1717" s="14">
        <v>28</v>
      </c>
      <c r="K1717" s="14">
        <v>30</v>
      </c>
      <c r="L1717" s="14">
        <v>28</v>
      </c>
      <c r="M1717" s="14"/>
      <c r="N1717" s="14"/>
      <c r="O1717" s="13" t="s">
        <v>1</v>
      </c>
      <c r="P1717" s="13" t="s">
        <v>1</v>
      </c>
      <c r="Q1717" s="13" t="s">
        <v>1</v>
      </c>
      <c r="R1717" s="13" t="s">
        <v>1</v>
      </c>
      <c r="S1717" s="13" t="s">
        <v>1</v>
      </c>
      <c r="T1717" s="13" t="s">
        <v>1</v>
      </c>
      <c r="U1717" s="13" t="s">
        <v>306</v>
      </c>
      <c r="V1717" s="22" t="s">
        <v>1</v>
      </c>
    </row>
    <row r="1718" spans="1:22" x14ac:dyDescent="0.2">
      <c r="A1718" s="25" t="s">
        <v>70</v>
      </c>
      <c r="B1718" s="11" t="s">
        <v>1099</v>
      </c>
      <c r="C1718" s="12"/>
      <c r="D1718" s="12"/>
      <c r="E1718" s="12">
        <v>5</v>
      </c>
      <c r="F1718" s="12">
        <v>2</v>
      </c>
      <c r="G1718" s="12">
        <v>6</v>
      </c>
      <c r="H1718" s="12">
        <v>7</v>
      </c>
      <c r="I1718" s="12">
        <v>7</v>
      </c>
      <c r="J1718" s="12">
        <v>7</v>
      </c>
      <c r="K1718" s="12">
        <v>9</v>
      </c>
      <c r="L1718" s="12">
        <v>9</v>
      </c>
      <c r="M1718" s="12"/>
      <c r="N1718" s="12"/>
      <c r="O1718" s="11" t="s">
        <v>1</v>
      </c>
      <c r="P1718" s="11" t="s">
        <v>1</v>
      </c>
      <c r="Q1718" s="11" t="s">
        <v>1</v>
      </c>
      <c r="R1718" s="11" t="s">
        <v>1</v>
      </c>
      <c r="S1718" s="11" t="s">
        <v>1</v>
      </c>
      <c r="T1718" s="11" t="s">
        <v>1</v>
      </c>
      <c r="U1718" s="11" t="s">
        <v>306</v>
      </c>
      <c r="V1718" s="21" t="s">
        <v>1</v>
      </c>
    </row>
    <row r="1719" spans="1:22" x14ac:dyDescent="0.2">
      <c r="A1719" s="27" t="s">
        <v>70</v>
      </c>
      <c r="B1719" s="13" t="s">
        <v>1100</v>
      </c>
      <c r="C1719" s="14"/>
      <c r="D1719" s="14"/>
      <c r="E1719" s="14">
        <v>13</v>
      </c>
      <c r="F1719" s="14"/>
      <c r="G1719" s="14">
        <v>15</v>
      </c>
      <c r="H1719" s="14"/>
      <c r="I1719" s="14">
        <v>16</v>
      </c>
      <c r="J1719" s="14">
        <v>14</v>
      </c>
      <c r="K1719" s="14">
        <v>19</v>
      </c>
      <c r="L1719" s="14">
        <v>20</v>
      </c>
      <c r="M1719" s="14"/>
      <c r="N1719" s="14"/>
      <c r="O1719" s="13" t="s">
        <v>1</v>
      </c>
      <c r="P1719" s="13" t="s">
        <v>1</v>
      </c>
      <c r="Q1719" s="13" t="s">
        <v>1</v>
      </c>
      <c r="R1719" s="13" t="s">
        <v>1</v>
      </c>
      <c r="S1719" s="13" t="s">
        <v>1</v>
      </c>
      <c r="T1719" s="13" t="s">
        <v>1</v>
      </c>
      <c r="U1719" s="13" t="s">
        <v>306</v>
      </c>
      <c r="V1719" s="22" t="s">
        <v>1</v>
      </c>
    </row>
    <row r="1720" spans="1:22" x14ac:dyDescent="0.2">
      <c r="A1720" s="25" t="s">
        <v>70</v>
      </c>
      <c r="B1720" s="11" t="s">
        <v>1101</v>
      </c>
      <c r="C1720" s="12"/>
      <c r="D1720" s="12"/>
      <c r="E1720" s="12">
        <v>21</v>
      </c>
      <c r="F1720" s="12"/>
      <c r="G1720" s="12">
        <v>22</v>
      </c>
      <c r="H1720" s="12"/>
      <c r="I1720" s="12">
        <v>22</v>
      </c>
      <c r="J1720" s="12">
        <v>19</v>
      </c>
      <c r="K1720" s="12">
        <v>28</v>
      </c>
      <c r="L1720" s="12">
        <v>29</v>
      </c>
      <c r="M1720" s="12"/>
      <c r="N1720" s="12"/>
      <c r="O1720" s="11" t="s">
        <v>1</v>
      </c>
      <c r="P1720" s="11" t="s">
        <v>1</v>
      </c>
      <c r="Q1720" s="11" t="s">
        <v>1</v>
      </c>
      <c r="R1720" s="11" t="s">
        <v>1</v>
      </c>
      <c r="S1720" s="11" t="s">
        <v>1</v>
      </c>
      <c r="T1720" s="11" t="s">
        <v>1</v>
      </c>
      <c r="U1720" s="11" t="s">
        <v>306</v>
      </c>
      <c r="V1720" s="21" t="s">
        <v>1</v>
      </c>
    </row>
    <row r="1721" spans="1:22" x14ac:dyDescent="0.2">
      <c r="A1721" s="27" t="s">
        <v>70</v>
      </c>
      <c r="B1721" s="13" t="s">
        <v>1103</v>
      </c>
      <c r="C1721" s="14"/>
      <c r="D1721" s="14"/>
      <c r="E1721" s="14"/>
      <c r="F1721" s="14"/>
      <c r="G1721" s="14"/>
      <c r="H1721" s="14"/>
      <c r="I1721" s="14"/>
      <c r="J1721" s="14"/>
      <c r="K1721" s="14"/>
      <c r="L1721" s="14"/>
      <c r="M1721" s="14"/>
      <c r="N1721" s="14"/>
      <c r="O1721" s="13"/>
      <c r="P1721" s="13"/>
      <c r="Q1721" s="13"/>
      <c r="R1721" s="13"/>
      <c r="S1721" s="13"/>
      <c r="T1721" s="13"/>
      <c r="U1721" s="13"/>
      <c r="V1721" s="22"/>
    </row>
    <row r="1722" spans="1:22" x14ac:dyDescent="0.2">
      <c r="A1722" s="25" t="s">
        <v>70</v>
      </c>
      <c r="B1722" s="11" t="s">
        <v>1104</v>
      </c>
      <c r="C1722" s="12">
        <v>25</v>
      </c>
      <c r="D1722" s="12">
        <v>32</v>
      </c>
      <c r="E1722" s="12">
        <v>23</v>
      </c>
      <c r="F1722" s="12">
        <v>23</v>
      </c>
      <c r="G1722" s="12">
        <v>31</v>
      </c>
      <c r="H1722" s="12">
        <v>32</v>
      </c>
      <c r="I1722" s="12">
        <v>26</v>
      </c>
      <c r="J1722" s="12"/>
      <c r="K1722" s="12">
        <v>25</v>
      </c>
      <c r="L1722" s="12">
        <v>26</v>
      </c>
      <c r="M1722" s="12"/>
      <c r="N1722" s="12"/>
      <c r="O1722" s="11" t="s">
        <v>1</v>
      </c>
      <c r="P1722" s="11" t="s">
        <v>1</v>
      </c>
      <c r="Q1722" s="11" t="s">
        <v>1</v>
      </c>
      <c r="R1722" s="11" t="s">
        <v>1</v>
      </c>
      <c r="S1722" s="11" t="s">
        <v>1</v>
      </c>
      <c r="T1722" s="11" t="s">
        <v>1</v>
      </c>
      <c r="U1722" s="11" t="s">
        <v>306</v>
      </c>
      <c r="V1722" s="21" t="s">
        <v>1</v>
      </c>
    </row>
    <row r="1723" spans="1:22" x14ac:dyDescent="0.2">
      <c r="A1723" s="27" t="s">
        <v>70</v>
      </c>
      <c r="B1723" s="13" t="s">
        <v>1105</v>
      </c>
      <c r="C1723" s="14"/>
      <c r="D1723" s="14"/>
      <c r="E1723" s="14"/>
      <c r="F1723" s="14"/>
      <c r="G1723" s="14"/>
      <c r="H1723" s="14"/>
      <c r="I1723" s="14"/>
      <c r="J1723" s="14"/>
      <c r="K1723" s="14"/>
      <c r="L1723" s="14"/>
      <c r="M1723" s="14"/>
      <c r="N1723" s="14"/>
      <c r="O1723" s="13"/>
      <c r="P1723" s="13"/>
      <c r="Q1723" s="13"/>
      <c r="R1723" s="13"/>
      <c r="S1723" s="13"/>
      <c r="T1723" s="13"/>
      <c r="U1723" s="13"/>
      <c r="V1723" s="22"/>
    </row>
    <row r="1724" spans="1:22" x14ac:dyDescent="0.2">
      <c r="A1724" s="25" t="s">
        <v>70</v>
      </c>
      <c r="B1724" s="11" t="s">
        <v>1106</v>
      </c>
      <c r="C1724" s="12"/>
      <c r="D1724" s="12"/>
      <c r="E1724" s="12"/>
      <c r="F1724" s="12"/>
      <c r="G1724" s="12"/>
      <c r="H1724" s="12"/>
      <c r="I1724" s="12"/>
      <c r="J1724" s="12"/>
      <c r="K1724" s="12"/>
      <c r="L1724" s="12"/>
      <c r="M1724" s="12"/>
      <c r="N1724" s="12"/>
      <c r="O1724" s="11"/>
      <c r="P1724" s="11"/>
      <c r="Q1724" s="11"/>
      <c r="R1724" s="11"/>
      <c r="S1724" s="11"/>
      <c r="T1724" s="11"/>
      <c r="U1724" s="11"/>
      <c r="V1724" s="21"/>
    </row>
    <row r="1725" spans="1:22" x14ac:dyDescent="0.2">
      <c r="A1725" s="27" t="s">
        <v>70</v>
      </c>
      <c r="B1725" s="13" t="s">
        <v>1107</v>
      </c>
      <c r="C1725" s="14"/>
      <c r="D1725" s="14"/>
      <c r="E1725" s="14"/>
      <c r="F1725" s="14"/>
      <c r="G1725" s="14">
        <v>15</v>
      </c>
      <c r="H1725" s="14">
        <v>17</v>
      </c>
      <c r="I1725" s="14">
        <v>16</v>
      </c>
      <c r="J1725" s="14">
        <v>16</v>
      </c>
      <c r="K1725" s="14">
        <v>14</v>
      </c>
      <c r="L1725" s="14">
        <v>15</v>
      </c>
      <c r="M1725" s="14"/>
      <c r="N1725" s="14"/>
      <c r="O1725" s="13" t="s">
        <v>1</v>
      </c>
      <c r="P1725" s="13" t="s">
        <v>1</v>
      </c>
      <c r="Q1725" s="13" t="s">
        <v>1</v>
      </c>
      <c r="R1725" s="13" t="s">
        <v>1</v>
      </c>
      <c r="S1725" s="13" t="s">
        <v>1</v>
      </c>
      <c r="T1725" s="13" t="s">
        <v>1</v>
      </c>
      <c r="U1725" s="13" t="s">
        <v>306</v>
      </c>
      <c r="V1725" s="22" t="s">
        <v>1</v>
      </c>
    </row>
    <row r="1726" spans="1:22" x14ac:dyDescent="0.2">
      <c r="A1726" s="25" t="s">
        <v>70</v>
      </c>
      <c r="B1726" s="11" t="s">
        <v>1108</v>
      </c>
      <c r="C1726" s="12"/>
      <c r="D1726" s="12">
        <v>7.0982917219999999</v>
      </c>
      <c r="E1726" s="12">
        <v>6.2400169319999996</v>
      </c>
      <c r="F1726" s="12">
        <v>4.4260997209999999</v>
      </c>
      <c r="G1726" s="12">
        <v>6.3954709379999999</v>
      </c>
      <c r="H1726" s="12">
        <v>7.0400730730000003</v>
      </c>
      <c r="I1726" s="12">
        <v>7.4641077060000001</v>
      </c>
      <c r="J1726" s="12">
        <v>7.1986030870000004</v>
      </c>
      <c r="K1726" s="12">
        <v>7.961450793</v>
      </c>
      <c r="L1726" s="12"/>
      <c r="M1726" s="12"/>
      <c r="N1726" s="12"/>
      <c r="O1726" s="11" t="s">
        <v>1</v>
      </c>
      <c r="P1726" s="11" t="s">
        <v>1</v>
      </c>
      <c r="Q1726" s="11" t="s">
        <v>1</v>
      </c>
      <c r="R1726" s="11" t="s">
        <v>1</v>
      </c>
      <c r="S1726" s="11" t="s">
        <v>1</v>
      </c>
      <c r="T1726" s="11" t="s">
        <v>1</v>
      </c>
      <c r="U1726" s="11" t="s">
        <v>306</v>
      </c>
      <c r="V1726" s="21" t="s">
        <v>1</v>
      </c>
    </row>
    <row r="1727" spans="1:22" x14ac:dyDescent="0.2">
      <c r="A1727" s="27" t="s">
        <v>71</v>
      </c>
      <c r="B1727" s="13" t="s">
        <v>1109</v>
      </c>
      <c r="C1727" s="14"/>
      <c r="D1727" s="14"/>
      <c r="E1727" s="14"/>
      <c r="F1727" s="14"/>
      <c r="G1727" s="14"/>
      <c r="H1727" s="14"/>
      <c r="I1727" s="14">
        <v>50.485340000000001</v>
      </c>
      <c r="J1727" s="14"/>
      <c r="K1727" s="14"/>
      <c r="L1727" s="14"/>
      <c r="M1727" s="14"/>
      <c r="N1727" s="14"/>
      <c r="O1727" s="13" t="s">
        <v>1</v>
      </c>
      <c r="P1727" s="13" t="s">
        <v>1</v>
      </c>
      <c r="Q1727" s="13" t="s">
        <v>1</v>
      </c>
      <c r="R1727" s="13" t="s">
        <v>1</v>
      </c>
      <c r="S1727" s="13" t="s">
        <v>1</v>
      </c>
      <c r="T1727" s="13" t="s">
        <v>1</v>
      </c>
      <c r="U1727" s="13" t="s">
        <v>294</v>
      </c>
      <c r="V1727" s="22" t="s">
        <v>1</v>
      </c>
    </row>
    <row r="1728" spans="1:22" x14ac:dyDescent="0.2">
      <c r="A1728" s="25" t="s">
        <v>71</v>
      </c>
      <c r="B1728" s="11" t="s">
        <v>1110</v>
      </c>
      <c r="C1728" s="12"/>
      <c r="D1728" s="12"/>
      <c r="E1728" s="12"/>
      <c r="F1728" s="12"/>
      <c r="G1728" s="12"/>
      <c r="H1728" s="12"/>
      <c r="I1728" s="12">
        <v>65.171369999999996</v>
      </c>
      <c r="J1728" s="12"/>
      <c r="K1728" s="12"/>
      <c r="L1728" s="12"/>
      <c r="M1728" s="12"/>
      <c r="N1728" s="12"/>
      <c r="O1728" s="11" t="s">
        <v>1</v>
      </c>
      <c r="P1728" s="11" t="s">
        <v>1</v>
      </c>
      <c r="Q1728" s="11" t="s">
        <v>1</v>
      </c>
      <c r="R1728" s="11" t="s">
        <v>1</v>
      </c>
      <c r="S1728" s="11" t="s">
        <v>1</v>
      </c>
      <c r="T1728" s="11" t="s">
        <v>1</v>
      </c>
      <c r="U1728" s="11" t="s">
        <v>294</v>
      </c>
      <c r="V1728" s="21" t="s">
        <v>1</v>
      </c>
    </row>
    <row r="1729" spans="1:22" x14ac:dyDescent="0.2">
      <c r="A1729" s="27" t="s">
        <v>71</v>
      </c>
      <c r="B1729" s="13" t="s">
        <v>1092</v>
      </c>
      <c r="C1729" s="14">
        <v>21.824369999999998</v>
      </c>
      <c r="D1729" s="14"/>
      <c r="E1729" s="14"/>
      <c r="F1729" s="14"/>
      <c r="G1729" s="14"/>
      <c r="H1729" s="14"/>
      <c r="I1729" s="14"/>
      <c r="J1729" s="14"/>
      <c r="K1729" s="14"/>
      <c r="L1729" s="14"/>
      <c r="M1729" s="14"/>
      <c r="N1729" s="14"/>
      <c r="O1729" s="13" t="s">
        <v>1</v>
      </c>
      <c r="P1729" s="13" t="s">
        <v>1</v>
      </c>
      <c r="Q1729" s="13" t="s">
        <v>1</v>
      </c>
      <c r="R1729" s="13" t="s">
        <v>1</v>
      </c>
      <c r="S1729" s="13" t="s">
        <v>1</v>
      </c>
      <c r="T1729" s="13" t="s">
        <v>1</v>
      </c>
      <c r="U1729" s="13" t="s">
        <v>294</v>
      </c>
      <c r="V1729" s="22" t="s">
        <v>1</v>
      </c>
    </row>
    <row r="1730" spans="1:22" x14ac:dyDescent="0.2">
      <c r="A1730" s="25" t="s">
        <v>71</v>
      </c>
      <c r="B1730" s="11" t="s">
        <v>1093</v>
      </c>
      <c r="C1730" s="12">
        <v>3.7530000000000001E-2</v>
      </c>
      <c r="D1730" s="12"/>
      <c r="E1730" s="12"/>
      <c r="F1730" s="12">
        <v>0.16005</v>
      </c>
      <c r="G1730" s="12"/>
      <c r="H1730" s="12"/>
      <c r="I1730" s="12">
        <v>1.1620299999999999</v>
      </c>
      <c r="J1730" s="12"/>
      <c r="K1730" s="12"/>
      <c r="L1730" s="12"/>
      <c r="M1730" s="12"/>
      <c r="N1730" s="12"/>
      <c r="O1730" s="11" t="s">
        <v>1</v>
      </c>
      <c r="P1730" s="11" t="s">
        <v>1</v>
      </c>
      <c r="Q1730" s="11" t="s">
        <v>1</v>
      </c>
      <c r="R1730" s="11" t="s">
        <v>1</v>
      </c>
      <c r="S1730" s="11" t="s">
        <v>1</v>
      </c>
      <c r="T1730" s="11" t="s">
        <v>1</v>
      </c>
      <c r="U1730" s="11" t="s">
        <v>294</v>
      </c>
      <c r="V1730" s="21" t="s">
        <v>1</v>
      </c>
    </row>
    <row r="1731" spans="1:22" x14ac:dyDescent="0.2">
      <c r="A1731" s="27" t="s">
        <v>71</v>
      </c>
      <c r="B1731" s="13" t="s">
        <v>1094</v>
      </c>
      <c r="C1731" s="14">
        <v>34.96358</v>
      </c>
      <c r="D1731" s="14"/>
      <c r="E1731" s="14"/>
      <c r="F1731" s="14">
        <v>48.672229999999999</v>
      </c>
      <c r="G1731" s="14"/>
      <c r="H1731" s="14"/>
      <c r="I1731" s="14">
        <v>50.704129999999999</v>
      </c>
      <c r="J1731" s="14"/>
      <c r="K1731" s="14"/>
      <c r="L1731" s="14"/>
      <c r="M1731" s="14"/>
      <c r="N1731" s="14"/>
      <c r="O1731" s="13" t="s">
        <v>1</v>
      </c>
      <c r="P1731" s="13" t="s">
        <v>1</v>
      </c>
      <c r="Q1731" s="13" t="s">
        <v>1</v>
      </c>
      <c r="R1731" s="13" t="s">
        <v>1</v>
      </c>
      <c r="S1731" s="13" t="s">
        <v>1</v>
      </c>
      <c r="T1731" s="13" t="s">
        <v>1</v>
      </c>
      <c r="U1731" s="13" t="s">
        <v>294</v>
      </c>
      <c r="V1731" s="22" t="s">
        <v>1</v>
      </c>
    </row>
    <row r="1732" spans="1:22" x14ac:dyDescent="0.2">
      <c r="A1732" s="25" t="s">
        <v>71</v>
      </c>
      <c r="B1732" s="11" t="s">
        <v>1095</v>
      </c>
      <c r="C1732" s="12">
        <v>30.207190000000001</v>
      </c>
      <c r="D1732" s="12"/>
      <c r="E1732" s="12"/>
      <c r="F1732" s="12">
        <v>36.703159999999997</v>
      </c>
      <c r="G1732" s="12"/>
      <c r="H1732" s="12"/>
      <c r="I1732" s="12">
        <v>33.981259999999999</v>
      </c>
      <c r="J1732" s="12"/>
      <c r="K1732" s="12"/>
      <c r="L1732" s="12"/>
      <c r="M1732" s="12"/>
      <c r="N1732" s="12"/>
      <c r="O1732" s="11" t="s">
        <v>1</v>
      </c>
      <c r="P1732" s="11" t="s">
        <v>1</v>
      </c>
      <c r="Q1732" s="11" t="s">
        <v>1</v>
      </c>
      <c r="R1732" s="11" t="s">
        <v>1</v>
      </c>
      <c r="S1732" s="11" t="s">
        <v>1</v>
      </c>
      <c r="T1732" s="11" t="s">
        <v>1</v>
      </c>
      <c r="U1732" s="11" t="s">
        <v>294</v>
      </c>
      <c r="V1732" s="21" t="s">
        <v>1</v>
      </c>
    </row>
    <row r="1733" spans="1:22" x14ac:dyDescent="0.2">
      <c r="A1733" s="27" t="s">
        <v>71</v>
      </c>
      <c r="B1733" s="13" t="s">
        <v>1088</v>
      </c>
      <c r="C1733" s="14">
        <v>24.217939999999999</v>
      </c>
      <c r="D1733" s="14">
        <v>24.24615</v>
      </c>
      <c r="E1733" s="14">
        <v>23.990780000000001</v>
      </c>
      <c r="F1733" s="14">
        <v>25.689550000000001</v>
      </c>
      <c r="G1733" s="14"/>
      <c r="H1733" s="14"/>
      <c r="I1733" s="14"/>
      <c r="J1733" s="14"/>
      <c r="K1733" s="14"/>
      <c r="L1733" s="14"/>
      <c r="M1733" s="14"/>
      <c r="N1733" s="14"/>
      <c r="O1733" s="13" t="s">
        <v>1</v>
      </c>
      <c r="P1733" s="13" t="s">
        <v>1</v>
      </c>
      <c r="Q1733" s="13" t="s">
        <v>1</v>
      </c>
      <c r="R1733" s="13" t="s">
        <v>1</v>
      </c>
      <c r="S1733" s="13" t="s">
        <v>1</v>
      </c>
      <c r="T1733" s="13" t="s">
        <v>1</v>
      </c>
      <c r="U1733" s="13" t="s">
        <v>294</v>
      </c>
      <c r="V1733" s="22" t="s">
        <v>1</v>
      </c>
    </row>
    <row r="1734" spans="1:22" x14ac:dyDescent="0.2">
      <c r="A1734" s="25" t="s">
        <v>71</v>
      </c>
      <c r="B1734" s="11" t="s">
        <v>1089</v>
      </c>
      <c r="C1734" s="12">
        <v>3.508E-2</v>
      </c>
      <c r="D1734" s="12">
        <v>4.2340000000000003E-2</v>
      </c>
      <c r="E1734" s="12">
        <v>0.15572</v>
      </c>
      <c r="F1734" s="12">
        <v>0.16003999999999999</v>
      </c>
      <c r="G1734" s="12"/>
      <c r="H1734" s="12"/>
      <c r="I1734" s="12">
        <v>1.1448100000000001</v>
      </c>
      <c r="J1734" s="12"/>
      <c r="K1734" s="12"/>
      <c r="L1734" s="12"/>
      <c r="M1734" s="12"/>
      <c r="N1734" s="12"/>
      <c r="O1734" s="11" t="s">
        <v>1</v>
      </c>
      <c r="P1734" s="11" t="s">
        <v>1</v>
      </c>
      <c r="Q1734" s="11" t="s">
        <v>1</v>
      </c>
      <c r="R1734" s="11" t="s">
        <v>1</v>
      </c>
      <c r="S1734" s="11" t="s">
        <v>1</v>
      </c>
      <c r="T1734" s="11" t="s">
        <v>1</v>
      </c>
      <c r="U1734" s="11" t="s">
        <v>294</v>
      </c>
      <c r="V1734" s="21" t="s">
        <v>1</v>
      </c>
    </row>
    <row r="1735" spans="1:22" x14ac:dyDescent="0.2">
      <c r="A1735" s="27" t="s">
        <v>71</v>
      </c>
      <c r="B1735" s="13" t="s">
        <v>1090</v>
      </c>
      <c r="C1735" s="14">
        <v>33.629559999999998</v>
      </c>
      <c r="D1735" s="14">
        <v>41.737459999999999</v>
      </c>
      <c r="E1735" s="14">
        <v>47.16451</v>
      </c>
      <c r="F1735" s="14">
        <v>48.668970000000002</v>
      </c>
      <c r="G1735" s="14"/>
      <c r="H1735" s="14"/>
      <c r="I1735" s="14">
        <v>50.787680000000002</v>
      </c>
      <c r="J1735" s="14"/>
      <c r="K1735" s="14"/>
      <c r="L1735" s="14"/>
      <c r="M1735" s="14"/>
      <c r="N1735" s="14"/>
      <c r="O1735" s="13" t="s">
        <v>1</v>
      </c>
      <c r="P1735" s="13" t="s">
        <v>1</v>
      </c>
      <c r="Q1735" s="13" t="s">
        <v>1</v>
      </c>
      <c r="R1735" s="13" t="s">
        <v>1</v>
      </c>
      <c r="S1735" s="13" t="s">
        <v>1</v>
      </c>
      <c r="T1735" s="13" t="s">
        <v>1</v>
      </c>
      <c r="U1735" s="13" t="s">
        <v>294</v>
      </c>
      <c r="V1735" s="22" t="s">
        <v>1</v>
      </c>
    </row>
    <row r="1736" spans="1:22" x14ac:dyDescent="0.2">
      <c r="A1736" s="25" t="s">
        <v>71</v>
      </c>
      <c r="B1736" s="11" t="s">
        <v>1091</v>
      </c>
      <c r="C1736" s="12">
        <v>33.520139999999998</v>
      </c>
      <c r="D1736" s="12">
        <v>34.642139999999998</v>
      </c>
      <c r="E1736" s="12">
        <v>35.5</v>
      </c>
      <c r="F1736" s="12">
        <v>36.706490000000002</v>
      </c>
      <c r="G1736" s="12"/>
      <c r="H1736" s="12"/>
      <c r="I1736" s="12">
        <v>34.05395</v>
      </c>
      <c r="J1736" s="12"/>
      <c r="K1736" s="12"/>
      <c r="L1736" s="12"/>
      <c r="M1736" s="12"/>
      <c r="N1736" s="12"/>
      <c r="O1736" s="11" t="s">
        <v>1</v>
      </c>
      <c r="P1736" s="11" t="s">
        <v>1</v>
      </c>
      <c r="Q1736" s="11" t="s">
        <v>1</v>
      </c>
      <c r="R1736" s="11" t="s">
        <v>1</v>
      </c>
      <c r="S1736" s="11" t="s">
        <v>1</v>
      </c>
      <c r="T1736" s="11" t="s">
        <v>1</v>
      </c>
      <c r="U1736" s="11" t="s">
        <v>294</v>
      </c>
      <c r="V1736" s="21" t="s">
        <v>1</v>
      </c>
    </row>
    <row r="1737" spans="1:22" x14ac:dyDescent="0.2">
      <c r="A1737" s="27" t="s">
        <v>71</v>
      </c>
      <c r="B1737" s="13" t="s">
        <v>1096</v>
      </c>
      <c r="C1737" s="14">
        <v>9.3021999999999991</v>
      </c>
      <c r="D1737" s="14">
        <v>10.395989999999999</v>
      </c>
      <c r="E1737" s="14">
        <v>11.509219999999999</v>
      </c>
      <c r="F1737" s="14">
        <v>11.01694</v>
      </c>
      <c r="G1737" s="14"/>
      <c r="H1737" s="14"/>
      <c r="I1737" s="14"/>
      <c r="J1737" s="14"/>
      <c r="K1737" s="14"/>
      <c r="L1737" s="14"/>
      <c r="M1737" s="14"/>
      <c r="N1737" s="14"/>
      <c r="O1737" s="13" t="s">
        <v>1</v>
      </c>
      <c r="P1737" s="13" t="s">
        <v>1</v>
      </c>
      <c r="Q1737" s="13" t="s">
        <v>1</v>
      </c>
      <c r="R1737" s="13" t="s">
        <v>1</v>
      </c>
      <c r="S1737" s="13" t="s">
        <v>1</v>
      </c>
      <c r="T1737" s="13" t="s">
        <v>1</v>
      </c>
      <c r="U1737" s="13" t="s">
        <v>294</v>
      </c>
      <c r="V1737" s="22" t="s">
        <v>1</v>
      </c>
    </row>
    <row r="1738" spans="1:22" x14ac:dyDescent="0.2">
      <c r="A1738" s="25" t="s">
        <v>71</v>
      </c>
      <c r="B1738" s="11" t="s">
        <v>293</v>
      </c>
      <c r="C1738" s="12"/>
      <c r="D1738" s="12"/>
      <c r="E1738" s="12"/>
      <c r="F1738" s="12"/>
      <c r="G1738" s="12"/>
      <c r="H1738" s="12"/>
      <c r="I1738" s="12"/>
      <c r="J1738" s="12"/>
      <c r="K1738" s="12"/>
      <c r="L1738" s="12"/>
      <c r="M1738" s="12"/>
      <c r="N1738" s="12"/>
      <c r="O1738" s="11" t="s">
        <v>1</v>
      </c>
      <c r="P1738" s="11" t="s">
        <v>1</v>
      </c>
      <c r="Q1738" s="11" t="s">
        <v>1</v>
      </c>
      <c r="R1738" s="11" t="s">
        <v>1</v>
      </c>
      <c r="S1738" s="11" t="s">
        <v>1</v>
      </c>
      <c r="T1738" s="11" t="s">
        <v>1</v>
      </c>
      <c r="U1738" s="11" t="s">
        <v>294</v>
      </c>
      <c r="V1738" s="21" t="s">
        <v>1</v>
      </c>
    </row>
    <row r="1739" spans="1:22" x14ac:dyDescent="0.2">
      <c r="A1739" s="27" t="s">
        <v>71</v>
      </c>
      <c r="B1739" s="13" t="s">
        <v>308</v>
      </c>
      <c r="C1739" s="14"/>
      <c r="D1739" s="14">
        <v>2.0609999999999999</v>
      </c>
      <c r="E1739" s="14">
        <v>4.5289999999999999</v>
      </c>
      <c r="F1739" s="14">
        <v>2.3079999999999998</v>
      </c>
      <c r="G1739" s="14">
        <v>5.6</v>
      </c>
      <c r="H1739" s="14">
        <v>3.5430000000000001</v>
      </c>
      <c r="I1739" s="14">
        <v>4.3470000000000004</v>
      </c>
      <c r="J1739" s="14">
        <v>4.976</v>
      </c>
      <c r="K1739" s="14">
        <v>4.45</v>
      </c>
      <c r="L1739" s="14">
        <v>4.51</v>
      </c>
      <c r="M1739" s="14">
        <v>2.3069999999999999</v>
      </c>
      <c r="N1739" s="14"/>
      <c r="O1739" s="13" t="s">
        <v>1</v>
      </c>
      <c r="P1739" s="13" t="s">
        <v>1</v>
      </c>
      <c r="Q1739" s="13" t="s">
        <v>1</v>
      </c>
      <c r="R1739" s="13" t="s">
        <v>1</v>
      </c>
      <c r="S1739" s="13" t="s">
        <v>1</v>
      </c>
      <c r="T1739" s="13" t="s">
        <v>1</v>
      </c>
      <c r="U1739" s="13" t="s">
        <v>294</v>
      </c>
      <c r="V1739" s="22" t="s">
        <v>1</v>
      </c>
    </row>
    <row r="1740" spans="1:22" x14ac:dyDescent="0.2">
      <c r="A1740" s="25" t="s">
        <v>71</v>
      </c>
      <c r="B1740" s="11" t="s">
        <v>1102</v>
      </c>
      <c r="C1740" s="12">
        <v>67.184790000000007</v>
      </c>
      <c r="D1740" s="12">
        <v>76.421949999999995</v>
      </c>
      <c r="E1740" s="12">
        <v>82.820239999999998</v>
      </c>
      <c r="F1740" s="12">
        <v>85.535489999999996</v>
      </c>
      <c r="G1740" s="12"/>
      <c r="H1740" s="12"/>
      <c r="I1740" s="12">
        <v>85.986440000000002</v>
      </c>
      <c r="J1740" s="12"/>
      <c r="K1740" s="12"/>
      <c r="L1740" s="12"/>
      <c r="M1740" s="12"/>
      <c r="N1740" s="12"/>
      <c r="O1740" s="11" t="s">
        <v>1</v>
      </c>
      <c r="P1740" s="11" t="s">
        <v>1</v>
      </c>
      <c r="Q1740" s="11" t="s">
        <v>1</v>
      </c>
      <c r="R1740" s="11" t="s">
        <v>1</v>
      </c>
      <c r="S1740" s="11" t="s">
        <v>1</v>
      </c>
      <c r="T1740" s="11" t="s">
        <v>1</v>
      </c>
      <c r="U1740" s="11" t="s">
        <v>294</v>
      </c>
      <c r="V1740" s="21" t="s">
        <v>1</v>
      </c>
    </row>
    <row r="1741" spans="1:22" x14ac:dyDescent="0.2">
      <c r="A1741" s="27" t="s">
        <v>71</v>
      </c>
      <c r="B1741" s="13" t="s">
        <v>1097</v>
      </c>
      <c r="C1741" s="14"/>
      <c r="D1741" s="14">
        <v>1</v>
      </c>
      <c r="E1741" s="14">
        <v>2</v>
      </c>
      <c r="F1741" s="14">
        <v>1</v>
      </c>
      <c r="G1741" s="14">
        <v>2</v>
      </c>
      <c r="H1741" s="14">
        <v>2</v>
      </c>
      <c r="I1741" s="14">
        <v>2</v>
      </c>
      <c r="J1741" s="14">
        <v>2</v>
      </c>
      <c r="K1741" s="14">
        <v>2</v>
      </c>
      <c r="L1741" s="14"/>
      <c r="M1741" s="14"/>
      <c r="N1741" s="14"/>
      <c r="O1741" s="13" t="s">
        <v>1</v>
      </c>
      <c r="P1741" s="13" t="s">
        <v>1</v>
      </c>
      <c r="Q1741" s="13" t="s">
        <v>1</v>
      </c>
      <c r="R1741" s="13" t="s">
        <v>1</v>
      </c>
      <c r="S1741" s="13" t="s">
        <v>1</v>
      </c>
      <c r="T1741" s="13" t="s">
        <v>1</v>
      </c>
      <c r="U1741" s="13" t="s">
        <v>294</v>
      </c>
      <c r="V1741" s="22" t="s">
        <v>1</v>
      </c>
    </row>
    <row r="1742" spans="1:22" x14ac:dyDescent="0.2">
      <c r="A1742" s="25" t="s">
        <v>71</v>
      </c>
      <c r="B1742" s="11" t="s">
        <v>1098</v>
      </c>
      <c r="C1742" s="12"/>
      <c r="D1742" s="12"/>
      <c r="E1742" s="12">
        <v>100</v>
      </c>
      <c r="F1742" s="12">
        <v>100</v>
      </c>
      <c r="G1742" s="12"/>
      <c r="H1742" s="12"/>
      <c r="I1742" s="12"/>
      <c r="J1742" s="12"/>
      <c r="K1742" s="12"/>
      <c r="L1742" s="12"/>
      <c r="M1742" s="12"/>
      <c r="N1742" s="12"/>
      <c r="O1742" s="11" t="s">
        <v>1</v>
      </c>
      <c r="P1742" s="11" t="s">
        <v>1</v>
      </c>
      <c r="Q1742" s="11" t="s">
        <v>1</v>
      </c>
      <c r="R1742" s="11" t="s">
        <v>1</v>
      </c>
      <c r="S1742" s="11" t="s">
        <v>1</v>
      </c>
      <c r="T1742" s="11" t="s">
        <v>1</v>
      </c>
      <c r="U1742" s="11" t="s">
        <v>294</v>
      </c>
      <c r="V1742" s="21" t="s">
        <v>1</v>
      </c>
    </row>
    <row r="1743" spans="1:22" x14ac:dyDescent="0.2">
      <c r="A1743" s="27" t="s">
        <v>71</v>
      </c>
      <c r="B1743" s="13" t="s">
        <v>1099</v>
      </c>
      <c r="C1743" s="14"/>
      <c r="D1743" s="14">
        <v>0</v>
      </c>
      <c r="E1743" s="14">
        <v>0</v>
      </c>
      <c r="F1743" s="14">
        <v>1</v>
      </c>
      <c r="G1743" s="14">
        <v>2</v>
      </c>
      <c r="H1743" s="14">
        <v>2</v>
      </c>
      <c r="I1743" s="14">
        <v>2</v>
      </c>
      <c r="J1743" s="14">
        <v>2</v>
      </c>
      <c r="K1743" s="14">
        <v>2</v>
      </c>
      <c r="L1743" s="14">
        <v>2</v>
      </c>
      <c r="M1743" s="14"/>
      <c r="N1743" s="14"/>
      <c r="O1743" s="13" t="s">
        <v>1</v>
      </c>
      <c r="P1743" s="13" t="s">
        <v>1</v>
      </c>
      <c r="Q1743" s="13" t="s">
        <v>1</v>
      </c>
      <c r="R1743" s="13" t="s">
        <v>1</v>
      </c>
      <c r="S1743" s="13" t="s">
        <v>1</v>
      </c>
      <c r="T1743" s="13" t="s">
        <v>1</v>
      </c>
      <c r="U1743" s="13" t="s">
        <v>294</v>
      </c>
      <c r="V1743" s="22" t="s">
        <v>1</v>
      </c>
    </row>
    <row r="1744" spans="1:22" x14ac:dyDescent="0.2">
      <c r="A1744" s="25" t="s">
        <v>71</v>
      </c>
      <c r="B1744" s="11" t="s">
        <v>1100</v>
      </c>
      <c r="C1744" s="12"/>
      <c r="D1744" s="12">
        <v>1</v>
      </c>
      <c r="E1744" s="12">
        <v>2</v>
      </c>
      <c r="F1744" s="12">
        <v>3</v>
      </c>
      <c r="G1744" s="12">
        <v>2</v>
      </c>
      <c r="H1744" s="12">
        <v>3</v>
      </c>
      <c r="I1744" s="12">
        <v>2</v>
      </c>
      <c r="J1744" s="12">
        <v>2</v>
      </c>
      <c r="K1744" s="12">
        <v>2</v>
      </c>
      <c r="L1744" s="12"/>
      <c r="M1744" s="12"/>
      <c r="N1744" s="12"/>
      <c r="O1744" s="11" t="s">
        <v>1</v>
      </c>
      <c r="P1744" s="11" t="s">
        <v>1</v>
      </c>
      <c r="Q1744" s="11" t="s">
        <v>1</v>
      </c>
      <c r="R1744" s="11" t="s">
        <v>1</v>
      </c>
      <c r="S1744" s="11" t="s">
        <v>1</v>
      </c>
      <c r="T1744" s="11" t="s">
        <v>1</v>
      </c>
      <c r="U1744" s="11" t="s">
        <v>294</v>
      </c>
      <c r="V1744" s="21" t="s">
        <v>1</v>
      </c>
    </row>
    <row r="1745" spans="1:22" x14ac:dyDescent="0.2">
      <c r="A1745" s="27" t="s">
        <v>71</v>
      </c>
      <c r="B1745" s="13" t="s">
        <v>1101</v>
      </c>
      <c r="C1745" s="14"/>
      <c r="D1745" s="14">
        <v>2</v>
      </c>
      <c r="E1745" s="14">
        <v>3</v>
      </c>
      <c r="F1745" s="14">
        <v>6</v>
      </c>
      <c r="G1745" s="14">
        <v>3</v>
      </c>
      <c r="H1745" s="14">
        <v>4</v>
      </c>
      <c r="I1745" s="14">
        <v>4</v>
      </c>
      <c r="J1745" s="14">
        <v>3</v>
      </c>
      <c r="K1745" s="14">
        <v>3</v>
      </c>
      <c r="L1745" s="14"/>
      <c r="M1745" s="14"/>
      <c r="N1745" s="14"/>
      <c r="O1745" s="13" t="s">
        <v>1</v>
      </c>
      <c r="P1745" s="13" t="s">
        <v>1</v>
      </c>
      <c r="Q1745" s="13" t="s">
        <v>1</v>
      </c>
      <c r="R1745" s="13" t="s">
        <v>1</v>
      </c>
      <c r="S1745" s="13" t="s">
        <v>1</v>
      </c>
      <c r="T1745" s="13" t="s">
        <v>1</v>
      </c>
      <c r="U1745" s="13" t="s">
        <v>294</v>
      </c>
      <c r="V1745" s="22" t="s">
        <v>1</v>
      </c>
    </row>
    <row r="1746" spans="1:22" x14ac:dyDescent="0.2">
      <c r="A1746" s="25" t="s">
        <v>71</v>
      </c>
      <c r="B1746" s="11" t="s">
        <v>1103</v>
      </c>
      <c r="C1746" s="12"/>
      <c r="D1746" s="12"/>
      <c r="E1746" s="12"/>
      <c r="F1746" s="12"/>
      <c r="G1746" s="12"/>
      <c r="H1746" s="12"/>
      <c r="I1746" s="12"/>
      <c r="J1746" s="12"/>
      <c r="K1746" s="12"/>
      <c r="L1746" s="12"/>
      <c r="M1746" s="12"/>
      <c r="N1746" s="12"/>
      <c r="O1746" s="11"/>
      <c r="P1746" s="11"/>
      <c r="Q1746" s="11"/>
      <c r="R1746" s="11"/>
      <c r="S1746" s="11"/>
      <c r="T1746" s="11"/>
      <c r="U1746" s="11"/>
      <c r="V1746" s="21"/>
    </row>
    <row r="1747" spans="1:22" x14ac:dyDescent="0.2">
      <c r="A1747" s="27" t="s">
        <v>71</v>
      </c>
      <c r="B1747" s="13" t="s">
        <v>1104</v>
      </c>
      <c r="C1747" s="14"/>
      <c r="D1747" s="14"/>
      <c r="E1747" s="14">
        <v>11</v>
      </c>
      <c r="F1747" s="14">
        <v>12</v>
      </c>
      <c r="G1747" s="14"/>
      <c r="H1747" s="14"/>
      <c r="I1747" s="14"/>
      <c r="J1747" s="14"/>
      <c r="K1747" s="14"/>
      <c r="L1747" s="14"/>
      <c r="M1747" s="14"/>
      <c r="N1747" s="14"/>
      <c r="O1747" s="13" t="s">
        <v>1</v>
      </c>
      <c r="P1747" s="13" t="s">
        <v>1</v>
      </c>
      <c r="Q1747" s="13" t="s">
        <v>1</v>
      </c>
      <c r="R1747" s="13" t="s">
        <v>1</v>
      </c>
      <c r="S1747" s="13" t="s">
        <v>1</v>
      </c>
      <c r="T1747" s="13" t="s">
        <v>1</v>
      </c>
      <c r="U1747" s="13" t="s">
        <v>294</v>
      </c>
      <c r="V1747" s="22" t="s">
        <v>1</v>
      </c>
    </row>
    <row r="1748" spans="1:22" x14ac:dyDescent="0.2">
      <c r="A1748" s="25" t="s">
        <v>71</v>
      </c>
      <c r="B1748" s="11" t="s">
        <v>1105</v>
      </c>
      <c r="C1748" s="12"/>
      <c r="D1748" s="12">
        <v>32</v>
      </c>
      <c r="E1748" s="12">
        <v>32</v>
      </c>
      <c r="F1748" s="12">
        <v>30</v>
      </c>
      <c r="G1748" s="12">
        <v>29</v>
      </c>
      <c r="H1748" s="12">
        <v>28</v>
      </c>
      <c r="I1748" s="12">
        <v>28</v>
      </c>
      <c r="J1748" s="12">
        <v>28</v>
      </c>
      <c r="K1748" s="12">
        <v>27</v>
      </c>
      <c r="L1748" s="12">
        <v>27</v>
      </c>
      <c r="M1748" s="12"/>
      <c r="N1748" s="12"/>
      <c r="O1748" s="11" t="s">
        <v>1</v>
      </c>
      <c r="P1748" s="11" t="s">
        <v>1</v>
      </c>
      <c r="Q1748" s="11" t="s">
        <v>1</v>
      </c>
      <c r="R1748" s="11" t="s">
        <v>1</v>
      </c>
      <c r="S1748" s="11" t="s">
        <v>1</v>
      </c>
      <c r="T1748" s="11" t="s">
        <v>1</v>
      </c>
      <c r="U1748" s="11" t="s">
        <v>294</v>
      </c>
      <c r="V1748" s="21" t="s">
        <v>1</v>
      </c>
    </row>
    <row r="1749" spans="1:22" x14ac:dyDescent="0.2">
      <c r="A1749" s="27" t="s">
        <v>71</v>
      </c>
      <c r="B1749" s="13" t="s">
        <v>1106</v>
      </c>
      <c r="C1749" s="14"/>
      <c r="D1749" s="14">
        <v>18</v>
      </c>
      <c r="E1749" s="14">
        <v>18</v>
      </c>
      <c r="F1749" s="14">
        <v>17</v>
      </c>
      <c r="G1749" s="14">
        <v>17</v>
      </c>
      <c r="H1749" s="14">
        <v>16</v>
      </c>
      <c r="I1749" s="14">
        <v>16</v>
      </c>
      <c r="J1749" s="14">
        <v>16</v>
      </c>
      <c r="K1749" s="14">
        <v>16</v>
      </c>
      <c r="L1749" s="14"/>
      <c r="M1749" s="14"/>
      <c r="N1749" s="14"/>
      <c r="O1749" s="13" t="s">
        <v>1</v>
      </c>
      <c r="P1749" s="13" t="s">
        <v>1</v>
      </c>
      <c r="Q1749" s="13" t="s">
        <v>1</v>
      </c>
      <c r="R1749" s="13" t="s">
        <v>1</v>
      </c>
      <c r="S1749" s="13" t="s">
        <v>1</v>
      </c>
      <c r="T1749" s="13" t="s">
        <v>1</v>
      </c>
      <c r="U1749" s="13" t="s">
        <v>294</v>
      </c>
      <c r="V1749" s="22" t="s">
        <v>1</v>
      </c>
    </row>
    <row r="1750" spans="1:22" x14ac:dyDescent="0.2">
      <c r="A1750" s="25" t="s">
        <v>71</v>
      </c>
      <c r="B1750" s="11" t="s">
        <v>1107</v>
      </c>
      <c r="C1750" s="12"/>
      <c r="D1750" s="12"/>
      <c r="E1750" s="12"/>
      <c r="F1750" s="12"/>
      <c r="G1750" s="12"/>
      <c r="H1750" s="12"/>
      <c r="I1750" s="12"/>
      <c r="J1750" s="12"/>
      <c r="K1750" s="12"/>
      <c r="L1750" s="12"/>
      <c r="M1750" s="12"/>
      <c r="N1750" s="12"/>
      <c r="O1750" s="11"/>
      <c r="P1750" s="11"/>
      <c r="Q1750" s="11"/>
      <c r="R1750" s="11"/>
      <c r="S1750" s="11"/>
      <c r="T1750" s="11"/>
      <c r="U1750" s="11"/>
      <c r="V1750" s="21"/>
    </row>
    <row r="1751" spans="1:22" x14ac:dyDescent="0.2">
      <c r="A1751" s="27" t="s">
        <v>71</v>
      </c>
      <c r="B1751" s="13" t="s">
        <v>1108</v>
      </c>
      <c r="C1751" s="14"/>
      <c r="D1751" s="14"/>
      <c r="E1751" s="14"/>
      <c r="F1751" s="14"/>
      <c r="G1751" s="14"/>
      <c r="H1751" s="14"/>
      <c r="I1751" s="14"/>
      <c r="J1751" s="14"/>
      <c r="K1751" s="14"/>
      <c r="L1751" s="14"/>
      <c r="M1751" s="14"/>
      <c r="N1751" s="14"/>
      <c r="O1751" s="13" t="s">
        <v>1</v>
      </c>
      <c r="P1751" s="13" t="s">
        <v>1</v>
      </c>
      <c r="Q1751" s="13" t="s">
        <v>1</v>
      </c>
      <c r="R1751" s="13" t="s">
        <v>1</v>
      </c>
      <c r="S1751" s="13" t="s">
        <v>1</v>
      </c>
      <c r="T1751" s="13" t="s">
        <v>1</v>
      </c>
      <c r="U1751" s="13" t="s">
        <v>294</v>
      </c>
      <c r="V1751" s="22" t="s">
        <v>1</v>
      </c>
    </row>
    <row r="1752" spans="1:22" x14ac:dyDescent="0.2">
      <c r="A1752" s="25" t="s">
        <v>72</v>
      </c>
      <c r="B1752" s="11" t="s">
        <v>1109</v>
      </c>
      <c r="C1752" s="12"/>
      <c r="D1752" s="12"/>
      <c r="E1752" s="12"/>
      <c r="F1752" s="12"/>
      <c r="G1752" s="12"/>
      <c r="H1752" s="12"/>
      <c r="I1752" s="12"/>
      <c r="J1752" s="12">
        <v>88.512050000000002</v>
      </c>
      <c r="K1752" s="12"/>
      <c r="L1752" s="12"/>
      <c r="M1752" s="12"/>
      <c r="N1752" s="12"/>
      <c r="O1752" s="11" t="s">
        <v>1</v>
      </c>
      <c r="P1752" s="11" t="s">
        <v>1</v>
      </c>
      <c r="Q1752" s="11" t="s">
        <v>1</v>
      </c>
      <c r="R1752" s="11" t="s">
        <v>1</v>
      </c>
      <c r="S1752" s="11" t="s">
        <v>1</v>
      </c>
      <c r="T1752" s="11" t="s">
        <v>1</v>
      </c>
      <c r="U1752" s="11" t="s">
        <v>306</v>
      </c>
      <c r="V1752" s="21" t="s">
        <v>1</v>
      </c>
    </row>
    <row r="1753" spans="1:22" x14ac:dyDescent="0.2">
      <c r="A1753" s="27" t="s">
        <v>72</v>
      </c>
      <c r="B1753" s="13" t="s">
        <v>1110</v>
      </c>
      <c r="C1753" s="14"/>
      <c r="D1753" s="14"/>
      <c r="E1753" s="14"/>
      <c r="F1753" s="14"/>
      <c r="G1753" s="14"/>
      <c r="H1753" s="14"/>
      <c r="I1753" s="14"/>
      <c r="J1753" s="14">
        <v>89.016779999999997</v>
      </c>
      <c r="K1753" s="14"/>
      <c r="L1753" s="14"/>
      <c r="M1753" s="14"/>
      <c r="N1753" s="14"/>
      <c r="O1753" s="13" t="s">
        <v>1</v>
      </c>
      <c r="P1753" s="13" t="s">
        <v>1</v>
      </c>
      <c r="Q1753" s="13" t="s">
        <v>1</v>
      </c>
      <c r="R1753" s="13" t="s">
        <v>1</v>
      </c>
      <c r="S1753" s="13" t="s">
        <v>1</v>
      </c>
      <c r="T1753" s="13" t="s">
        <v>1</v>
      </c>
      <c r="U1753" s="13" t="s">
        <v>306</v>
      </c>
      <c r="V1753" s="22" t="s">
        <v>1</v>
      </c>
    </row>
    <row r="1754" spans="1:22" x14ac:dyDescent="0.2">
      <c r="A1754" s="25" t="s">
        <v>72</v>
      </c>
      <c r="B1754" s="11" t="s">
        <v>1092</v>
      </c>
      <c r="C1754" s="12"/>
      <c r="D1754" s="12"/>
      <c r="E1754" s="12"/>
      <c r="F1754" s="12"/>
      <c r="G1754" s="12"/>
      <c r="H1754" s="12"/>
      <c r="I1754" s="12"/>
      <c r="J1754" s="12"/>
      <c r="K1754" s="12"/>
      <c r="L1754" s="12"/>
      <c r="M1754" s="12"/>
      <c r="N1754" s="12"/>
      <c r="O1754" s="11"/>
      <c r="P1754" s="11"/>
      <c r="Q1754" s="11"/>
      <c r="R1754" s="11"/>
      <c r="S1754" s="11"/>
      <c r="T1754" s="11"/>
      <c r="U1754" s="11"/>
      <c r="V1754" s="21"/>
    </row>
    <row r="1755" spans="1:22" x14ac:dyDescent="0.2">
      <c r="A1755" s="27" t="s">
        <v>72</v>
      </c>
      <c r="B1755" s="13" t="s">
        <v>1093</v>
      </c>
      <c r="C1755" s="14"/>
      <c r="D1755" s="14">
        <v>0</v>
      </c>
      <c r="E1755" s="14">
        <v>0</v>
      </c>
      <c r="F1755" s="14"/>
      <c r="G1755" s="14">
        <v>0</v>
      </c>
      <c r="H1755" s="14"/>
      <c r="I1755" s="14"/>
      <c r="J1755" s="14">
        <v>0</v>
      </c>
      <c r="K1755" s="14"/>
      <c r="L1755" s="14"/>
      <c r="M1755" s="14"/>
      <c r="N1755" s="14"/>
      <c r="O1755" s="13" t="s">
        <v>1</v>
      </c>
      <c r="P1755" s="13" t="s">
        <v>1</v>
      </c>
      <c r="Q1755" s="13" t="s">
        <v>1</v>
      </c>
      <c r="R1755" s="13" t="s">
        <v>1</v>
      </c>
      <c r="S1755" s="13" t="s">
        <v>1</v>
      </c>
      <c r="T1755" s="13" t="s">
        <v>1</v>
      </c>
      <c r="U1755" s="13" t="s">
        <v>306</v>
      </c>
      <c r="V1755" s="22" t="s">
        <v>1</v>
      </c>
    </row>
    <row r="1756" spans="1:22" x14ac:dyDescent="0.2">
      <c r="A1756" s="25" t="s">
        <v>72</v>
      </c>
      <c r="B1756" s="11" t="s">
        <v>1094</v>
      </c>
      <c r="C1756" s="12"/>
      <c r="D1756" s="12"/>
      <c r="E1756" s="12"/>
      <c r="F1756" s="12"/>
      <c r="G1756" s="12"/>
      <c r="H1756" s="12"/>
      <c r="I1756" s="12"/>
      <c r="J1756" s="12"/>
      <c r="K1756" s="12"/>
      <c r="L1756" s="12"/>
      <c r="M1756" s="12"/>
      <c r="N1756" s="12"/>
      <c r="O1756" s="11"/>
      <c r="P1756" s="11"/>
      <c r="Q1756" s="11"/>
      <c r="R1756" s="11"/>
      <c r="S1756" s="11"/>
      <c r="T1756" s="11"/>
      <c r="U1756" s="11"/>
      <c r="V1756" s="21"/>
    </row>
    <row r="1757" spans="1:22" x14ac:dyDescent="0.2">
      <c r="A1757" s="27" t="s">
        <v>72</v>
      </c>
      <c r="B1757" s="13" t="s">
        <v>1095</v>
      </c>
      <c r="C1757" s="14"/>
      <c r="D1757" s="14"/>
      <c r="E1757" s="14"/>
      <c r="F1757" s="14"/>
      <c r="G1757" s="14"/>
      <c r="H1757" s="14"/>
      <c r="I1757" s="14"/>
      <c r="J1757" s="14"/>
      <c r="K1757" s="14"/>
      <c r="L1757" s="14"/>
      <c r="M1757" s="14"/>
      <c r="N1757" s="14"/>
      <c r="O1757" s="13"/>
      <c r="P1757" s="13"/>
      <c r="Q1757" s="13"/>
      <c r="R1757" s="13"/>
      <c r="S1757" s="13"/>
      <c r="T1757" s="13"/>
      <c r="U1757" s="13"/>
      <c r="V1757" s="22"/>
    </row>
    <row r="1758" spans="1:22" x14ac:dyDescent="0.2">
      <c r="A1758" s="25" t="s">
        <v>72</v>
      </c>
      <c r="B1758" s="11" t="s">
        <v>1088</v>
      </c>
      <c r="C1758" s="12"/>
      <c r="D1758" s="12">
        <v>30.458780000000001</v>
      </c>
      <c r="E1758" s="12"/>
      <c r="F1758" s="12"/>
      <c r="G1758" s="12"/>
      <c r="H1758" s="12"/>
      <c r="I1758" s="12"/>
      <c r="J1758" s="12"/>
      <c r="K1758" s="12"/>
      <c r="L1758" s="12"/>
      <c r="M1758" s="12"/>
      <c r="N1758" s="12"/>
      <c r="O1758" s="11" t="s">
        <v>1</v>
      </c>
      <c r="P1758" s="11" t="s">
        <v>1</v>
      </c>
      <c r="Q1758" s="11" t="s">
        <v>1</v>
      </c>
      <c r="R1758" s="11" t="s">
        <v>1</v>
      </c>
      <c r="S1758" s="11" t="s">
        <v>1</v>
      </c>
      <c r="T1758" s="11" t="s">
        <v>1</v>
      </c>
      <c r="U1758" s="11" t="s">
        <v>306</v>
      </c>
      <c r="V1758" s="21" t="s">
        <v>1</v>
      </c>
    </row>
    <row r="1759" spans="1:22" x14ac:dyDescent="0.2">
      <c r="A1759" s="27" t="s">
        <v>72</v>
      </c>
      <c r="B1759" s="13" t="s">
        <v>1089</v>
      </c>
      <c r="C1759" s="14"/>
      <c r="D1759" s="14">
        <v>0</v>
      </c>
      <c r="E1759" s="14">
        <v>0</v>
      </c>
      <c r="F1759" s="14"/>
      <c r="G1759" s="14">
        <v>0</v>
      </c>
      <c r="H1759" s="14"/>
      <c r="I1759" s="14"/>
      <c r="J1759" s="14">
        <v>0</v>
      </c>
      <c r="K1759" s="14"/>
      <c r="L1759" s="14"/>
      <c r="M1759" s="14"/>
      <c r="N1759" s="14"/>
      <c r="O1759" s="13" t="s">
        <v>1</v>
      </c>
      <c r="P1759" s="13" t="s">
        <v>1</v>
      </c>
      <c r="Q1759" s="13" t="s">
        <v>1</v>
      </c>
      <c r="R1759" s="13" t="s">
        <v>1</v>
      </c>
      <c r="S1759" s="13" t="s">
        <v>1</v>
      </c>
      <c r="T1759" s="13" t="s">
        <v>1</v>
      </c>
      <c r="U1759" s="13" t="s">
        <v>306</v>
      </c>
      <c r="V1759" s="22" t="s">
        <v>1</v>
      </c>
    </row>
    <row r="1760" spans="1:22" x14ac:dyDescent="0.2">
      <c r="A1760" s="25" t="s">
        <v>72</v>
      </c>
      <c r="B1760" s="11" t="s">
        <v>1090</v>
      </c>
      <c r="C1760" s="12"/>
      <c r="D1760" s="12">
        <v>38.87276</v>
      </c>
      <c r="E1760" s="12"/>
      <c r="F1760" s="12"/>
      <c r="G1760" s="12"/>
      <c r="H1760" s="12"/>
      <c r="I1760" s="12"/>
      <c r="J1760" s="12"/>
      <c r="K1760" s="12"/>
      <c r="L1760" s="12"/>
      <c r="M1760" s="12"/>
      <c r="N1760" s="12"/>
      <c r="O1760" s="11" t="s">
        <v>1</v>
      </c>
      <c r="P1760" s="11" t="s">
        <v>1</v>
      </c>
      <c r="Q1760" s="11" t="s">
        <v>1</v>
      </c>
      <c r="R1760" s="11" t="s">
        <v>1</v>
      </c>
      <c r="S1760" s="11" t="s">
        <v>1</v>
      </c>
      <c r="T1760" s="11" t="s">
        <v>1</v>
      </c>
      <c r="U1760" s="11" t="s">
        <v>306</v>
      </c>
      <c r="V1760" s="21" t="s">
        <v>1</v>
      </c>
    </row>
    <row r="1761" spans="1:22" x14ac:dyDescent="0.2">
      <c r="A1761" s="27" t="s">
        <v>72</v>
      </c>
      <c r="B1761" s="13" t="s">
        <v>1091</v>
      </c>
      <c r="C1761" s="14"/>
      <c r="D1761" s="14">
        <v>36.90446</v>
      </c>
      <c r="E1761" s="14"/>
      <c r="F1761" s="14"/>
      <c r="G1761" s="14"/>
      <c r="H1761" s="14"/>
      <c r="I1761" s="14"/>
      <c r="J1761" s="14"/>
      <c r="K1761" s="14"/>
      <c r="L1761" s="14"/>
      <c r="M1761" s="14"/>
      <c r="N1761" s="14"/>
      <c r="O1761" s="13" t="s">
        <v>1</v>
      </c>
      <c r="P1761" s="13" t="s">
        <v>1</v>
      </c>
      <c r="Q1761" s="13" t="s">
        <v>1</v>
      </c>
      <c r="R1761" s="13" t="s">
        <v>1</v>
      </c>
      <c r="S1761" s="13" t="s">
        <v>1</v>
      </c>
      <c r="T1761" s="13" t="s">
        <v>1</v>
      </c>
      <c r="U1761" s="13" t="s">
        <v>306</v>
      </c>
      <c r="V1761" s="22" t="s">
        <v>1</v>
      </c>
    </row>
    <row r="1762" spans="1:22" x14ac:dyDescent="0.2">
      <c r="A1762" s="25" t="s">
        <v>72</v>
      </c>
      <c r="B1762" s="11" t="s">
        <v>1096</v>
      </c>
      <c r="C1762" s="12"/>
      <c r="D1762" s="12">
        <v>6.4456800000000003</v>
      </c>
      <c r="E1762" s="12"/>
      <c r="F1762" s="12"/>
      <c r="G1762" s="12"/>
      <c r="H1762" s="12"/>
      <c r="I1762" s="12"/>
      <c r="J1762" s="12"/>
      <c r="K1762" s="12"/>
      <c r="L1762" s="12"/>
      <c r="M1762" s="12"/>
      <c r="N1762" s="12"/>
      <c r="O1762" s="11" t="s">
        <v>1</v>
      </c>
      <c r="P1762" s="11" t="s">
        <v>1</v>
      </c>
      <c r="Q1762" s="11" t="s">
        <v>1</v>
      </c>
      <c r="R1762" s="11" t="s">
        <v>1</v>
      </c>
      <c r="S1762" s="11" t="s">
        <v>1</v>
      </c>
      <c r="T1762" s="11" t="s">
        <v>1</v>
      </c>
      <c r="U1762" s="11" t="s">
        <v>306</v>
      </c>
      <c r="V1762" s="21" t="s">
        <v>1</v>
      </c>
    </row>
    <row r="1763" spans="1:22" x14ac:dyDescent="0.2">
      <c r="A1763" s="27" t="s">
        <v>72</v>
      </c>
      <c r="B1763" s="13" t="s">
        <v>293</v>
      </c>
      <c r="C1763" s="14"/>
      <c r="D1763" s="14"/>
      <c r="E1763" s="14"/>
      <c r="F1763" s="14"/>
      <c r="G1763" s="14"/>
      <c r="H1763" s="14"/>
      <c r="I1763" s="14"/>
      <c r="J1763" s="14"/>
      <c r="K1763" s="14"/>
      <c r="L1763" s="14"/>
      <c r="M1763" s="14"/>
      <c r="N1763" s="14"/>
      <c r="O1763" s="13" t="s">
        <v>1</v>
      </c>
      <c r="P1763" s="13" t="s">
        <v>1</v>
      </c>
      <c r="Q1763" s="13" t="s">
        <v>1</v>
      </c>
      <c r="R1763" s="13" t="s">
        <v>1</v>
      </c>
      <c r="S1763" s="13" t="s">
        <v>1</v>
      </c>
      <c r="T1763" s="13" t="s">
        <v>1</v>
      </c>
      <c r="U1763" s="13" t="s">
        <v>306</v>
      </c>
      <c r="V1763" s="22" t="s">
        <v>1</v>
      </c>
    </row>
    <row r="1764" spans="1:22" x14ac:dyDescent="0.2">
      <c r="A1764" s="25" t="s">
        <v>72</v>
      </c>
      <c r="B1764" s="11" t="s">
        <v>308</v>
      </c>
      <c r="C1764" s="12"/>
      <c r="D1764" s="12">
        <v>32.295999999999999</v>
      </c>
      <c r="E1764" s="12">
        <v>28.925000000000001</v>
      </c>
      <c r="F1764" s="12">
        <v>37.476999999999997</v>
      </c>
      <c r="G1764" s="12">
        <v>33.024000000000001</v>
      </c>
      <c r="H1764" s="12">
        <v>20.106999999999999</v>
      </c>
      <c r="I1764" s="12">
        <v>17.079999999999998</v>
      </c>
      <c r="J1764" s="12">
        <v>34.118000000000002</v>
      </c>
      <c r="K1764" s="12">
        <v>51.661000000000001</v>
      </c>
      <c r="L1764" s="12">
        <v>40.542000000000002</v>
      </c>
      <c r="M1764" s="12">
        <v>44.582999999999998</v>
      </c>
      <c r="N1764" s="12"/>
      <c r="O1764" s="11" t="s">
        <v>1</v>
      </c>
      <c r="P1764" s="11" t="s">
        <v>1</v>
      </c>
      <c r="Q1764" s="11" t="s">
        <v>1</v>
      </c>
      <c r="R1764" s="11" t="s">
        <v>1</v>
      </c>
      <c r="S1764" s="11" t="s">
        <v>1</v>
      </c>
      <c r="T1764" s="11" t="s">
        <v>1</v>
      </c>
      <c r="U1764" s="11" t="s">
        <v>306</v>
      </c>
      <c r="V1764" s="21" t="s">
        <v>1</v>
      </c>
    </row>
    <row r="1765" spans="1:22" x14ac:dyDescent="0.2">
      <c r="A1765" s="27" t="s">
        <v>72</v>
      </c>
      <c r="B1765" s="13" t="s">
        <v>1102</v>
      </c>
      <c r="C1765" s="14"/>
      <c r="D1765" s="14">
        <v>75.77722</v>
      </c>
      <c r="E1765" s="14"/>
      <c r="F1765" s="14"/>
      <c r="G1765" s="14"/>
      <c r="H1765" s="14"/>
      <c r="I1765" s="14"/>
      <c r="J1765" s="14"/>
      <c r="K1765" s="14"/>
      <c r="L1765" s="14"/>
      <c r="M1765" s="14"/>
      <c r="N1765" s="14"/>
      <c r="O1765" s="13" t="s">
        <v>1</v>
      </c>
      <c r="P1765" s="13" t="s">
        <v>1</v>
      </c>
      <c r="Q1765" s="13" t="s">
        <v>1</v>
      </c>
      <c r="R1765" s="13" t="s">
        <v>1</v>
      </c>
      <c r="S1765" s="13" t="s">
        <v>1</v>
      </c>
      <c r="T1765" s="13" t="s">
        <v>1</v>
      </c>
      <c r="U1765" s="13" t="s">
        <v>306</v>
      </c>
      <c r="V1765" s="22" t="s">
        <v>1</v>
      </c>
    </row>
    <row r="1766" spans="1:22" x14ac:dyDescent="0.2">
      <c r="A1766" s="25" t="s">
        <v>72</v>
      </c>
      <c r="B1766" s="11" t="s">
        <v>1097</v>
      </c>
      <c r="C1766" s="12">
        <v>4</v>
      </c>
      <c r="D1766" s="12">
        <v>4</v>
      </c>
      <c r="E1766" s="12">
        <v>4</v>
      </c>
      <c r="F1766" s="12">
        <v>4</v>
      </c>
      <c r="G1766" s="12">
        <v>4</v>
      </c>
      <c r="H1766" s="12">
        <v>4</v>
      </c>
      <c r="I1766" s="12"/>
      <c r="J1766" s="12"/>
      <c r="K1766" s="12"/>
      <c r="L1766" s="12"/>
      <c r="M1766" s="12"/>
      <c r="N1766" s="12"/>
      <c r="O1766" s="11" t="s">
        <v>1</v>
      </c>
      <c r="P1766" s="11" t="s">
        <v>1</v>
      </c>
      <c r="Q1766" s="11" t="s">
        <v>1</v>
      </c>
      <c r="R1766" s="11" t="s">
        <v>1</v>
      </c>
      <c r="S1766" s="11" t="s">
        <v>1</v>
      </c>
      <c r="T1766" s="11" t="s">
        <v>1</v>
      </c>
      <c r="U1766" s="11" t="s">
        <v>306</v>
      </c>
      <c r="V1766" s="21" t="s">
        <v>1</v>
      </c>
    </row>
    <row r="1767" spans="1:22" x14ac:dyDescent="0.2">
      <c r="A1767" s="27" t="s">
        <v>72</v>
      </c>
      <c r="B1767" s="13" t="s">
        <v>1098</v>
      </c>
      <c r="C1767" s="14">
        <v>72</v>
      </c>
      <c r="D1767" s="14">
        <v>71</v>
      </c>
      <c r="E1767" s="14">
        <v>72</v>
      </c>
      <c r="F1767" s="14">
        <v>71</v>
      </c>
      <c r="G1767" s="14">
        <v>70</v>
      </c>
      <c r="H1767" s="14">
        <v>83</v>
      </c>
      <c r="I1767" s="14"/>
      <c r="J1767" s="14"/>
      <c r="K1767" s="14"/>
      <c r="L1767" s="14"/>
      <c r="M1767" s="14"/>
      <c r="N1767" s="14"/>
      <c r="O1767" s="13" t="s">
        <v>1</v>
      </c>
      <c r="P1767" s="13" t="s">
        <v>1</v>
      </c>
      <c r="Q1767" s="13" t="s">
        <v>1</v>
      </c>
      <c r="R1767" s="13" t="s">
        <v>1</v>
      </c>
      <c r="S1767" s="13" t="s">
        <v>1</v>
      </c>
      <c r="T1767" s="13" t="s">
        <v>1</v>
      </c>
      <c r="U1767" s="13" t="s">
        <v>306</v>
      </c>
      <c r="V1767" s="22" t="s">
        <v>1</v>
      </c>
    </row>
    <row r="1768" spans="1:22" x14ac:dyDescent="0.2">
      <c r="A1768" s="25" t="s">
        <v>72</v>
      </c>
      <c r="B1768" s="11" t="s">
        <v>1099</v>
      </c>
      <c r="C1768" s="12">
        <v>4</v>
      </c>
      <c r="D1768" s="12">
        <v>4</v>
      </c>
      <c r="E1768" s="12">
        <v>4</v>
      </c>
      <c r="F1768" s="12">
        <v>4</v>
      </c>
      <c r="G1768" s="12">
        <v>4</v>
      </c>
      <c r="H1768" s="12">
        <v>4</v>
      </c>
      <c r="I1768" s="12"/>
      <c r="J1768" s="12"/>
      <c r="K1768" s="12"/>
      <c r="L1768" s="12"/>
      <c r="M1768" s="12"/>
      <c r="N1768" s="12"/>
      <c r="O1768" s="11" t="s">
        <v>1</v>
      </c>
      <c r="P1768" s="11" t="s">
        <v>1</v>
      </c>
      <c r="Q1768" s="11" t="s">
        <v>1</v>
      </c>
      <c r="R1768" s="11" t="s">
        <v>1</v>
      </c>
      <c r="S1768" s="11" t="s">
        <v>1</v>
      </c>
      <c r="T1768" s="11" t="s">
        <v>1</v>
      </c>
      <c r="U1768" s="11" t="s">
        <v>306</v>
      </c>
      <c r="V1768" s="21" t="s">
        <v>1</v>
      </c>
    </row>
    <row r="1769" spans="1:22" x14ac:dyDescent="0.2">
      <c r="A1769" s="27" t="s">
        <v>72</v>
      </c>
      <c r="B1769" s="13" t="s">
        <v>1100</v>
      </c>
      <c r="C1769" s="14">
        <v>4</v>
      </c>
      <c r="D1769" s="14">
        <v>4</v>
      </c>
      <c r="E1769" s="14">
        <v>4</v>
      </c>
      <c r="F1769" s="14">
        <v>4</v>
      </c>
      <c r="G1769" s="14">
        <v>4</v>
      </c>
      <c r="H1769" s="14">
        <v>4</v>
      </c>
      <c r="I1769" s="14"/>
      <c r="J1769" s="14"/>
      <c r="K1769" s="14"/>
      <c r="L1769" s="14"/>
      <c r="M1769" s="14"/>
      <c r="N1769" s="14"/>
      <c r="O1769" s="13" t="s">
        <v>1</v>
      </c>
      <c r="P1769" s="13" t="s">
        <v>1</v>
      </c>
      <c r="Q1769" s="13" t="s">
        <v>1</v>
      </c>
      <c r="R1769" s="13" t="s">
        <v>1</v>
      </c>
      <c r="S1769" s="13" t="s">
        <v>1</v>
      </c>
      <c r="T1769" s="13" t="s">
        <v>1</v>
      </c>
      <c r="U1769" s="13" t="s">
        <v>306</v>
      </c>
      <c r="V1769" s="22" t="s">
        <v>1</v>
      </c>
    </row>
    <row r="1770" spans="1:22" x14ac:dyDescent="0.2">
      <c r="A1770" s="25" t="s">
        <v>72</v>
      </c>
      <c r="B1770" s="11" t="s">
        <v>1101</v>
      </c>
      <c r="C1770" s="12">
        <v>4</v>
      </c>
      <c r="D1770" s="12">
        <v>4</v>
      </c>
      <c r="E1770" s="12">
        <v>4</v>
      </c>
      <c r="F1770" s="12">
        <v>5</v>
      </c>
      <c r="G1770" s="12">
        <v>4</v>
      </c>
      <c r="H1770" s="12">
        <v>3</v>
      </c>
      <c r="I1770" s="12"/>
      <c r="J1770" s="12"/>
      <c r="K1770" s="12"/>
      <c r="L1770" s="12"/>
      <c r="M1770" s="12"/>
      <c r="N1770" s="12"/>
      <c r="O1770" s="11" t="s">
        <v>1</v>
      </c>
      <c r="P1770" s="11" t="s">
        <v>1</v>
      </c>
      <c r="Q1770" s="11" t="s">
        <v>1</v>
      </c>
      <c r="R1770" s="11" t="s">
        <v>1</v>
      </c>
      <c r="S1770" s="11" t="s">
        <v>1</v>
      </c>
      <c r="T1770" s="11" t="s">
        <v>1</v>
      </c>
      <c r="U1770" s="11" t="s">
        <v>306</v>
      </c>
      <c r="V1770" s="21" t="s">
        <v>1</v>
      </c>
    </row>
    <row r="1771" spans="1:22" x14ac:dyDescent="0.2">
      <c r="A1771" s="27" t="s">
        <v>72</v>
      </c>
      <c r="B1771" s="13" t="s">
        <v>1103</v>
      </c>
      <c r="C1771" s="14"/>
      <c r="D1771" s="14"/>
      <c r="E1771" s="14"/>
      <c r="F1771" s="14"/>
      <c r="G1771" s="14"/>
      <c r="H1771" s="14"/>
      <c r="I1771" s="14"/>
      <c r="J1771" s="14"/>
      <c r="K1771" s="14"/>
      <c r="L1771" s="14"/>
      <c r="M1771" s="14"/>
      <c r="N1771" s="14"/>
      <c r="O1771" s="13"/>
      <c r="P1771" s="13"/>
      <c r="Q1771" s="13"/>
      <c r="R1771" s="13"/>
      <c r="S1771" s="13"/>
      <c r="T1771" s="13"/>
      <c r="U1771" s="13"/>
      <c r="V1771" s="22"/>
    </row>
    <row r="1772" spans="1:22" x14ac:dyDescent="0.2">
      <c r="A1772" s="25" t="s">
        <v>72</v>
      </c>
      <c r="B1772" s="11" t="s">
        <v>1104</v>
      </c>
      <c r="C1772" s="12">
        <v>19</v>
      </c>
      <c r="D1772" s="12">
        <v>17</v>
      </c>
      <c r="E1772" s="12">
        <v>20</v>
      </c>
      <c r="F1772" s="12">
        <v>19</v>
      </c>
      <c r="G1772" s="12"/>
      <c r="H1772" s="12">
        <v>16</v>
      </c>
      <c r="I1772" s="12"/>
      <c r="J1772" s="12"/>
      <c r="K1772" s="12"/>
      <c r="L1772" s="12"/>
      <c r="M1772" s="12"/>
      <c r="N1772" s="12"/>
      <c r="O1772" s="11" t="s">
        <v>1</v>
      </c>
      <c r="P1772" s="11" t="s">
        <v>1</v>
      </c>
      <c r="Q1772" s="11" t="s">
        <v>1</v>
      </c>
      <c r="R1772" s="11" t="s">
        <v>1</v>
      </c>
      <c r="S1772" s="11" t="s">
        <v>1</v>
      </c>
      <c r="T1772" s="11" t="s">
        <v>1</v>
      </c>
      <c r="U1772" s="11" t="s">
        <v>306</v>
      </c>
      <c r="V1772" s="21" t="s">
        <v>1</v>
      </c>
    </row>
    <row r="1773" spans="1:22" x14ac:dyDescent="0.2">
      <c r="A1773" s="27" t="s">
        <v>72</v>
      </c>
      <c r="B1773" s="13" t="s">
        <v>1105</v>
      </c>
      <c r="C1773" s="14"/>
      <c r="D1773" s="14"/>
      <c r="E1773" s="14"/>
      <c r="F1773" s="14"/>
      <c r="G1773" s="14"/>
      <c r="H1773" s="14"/>
      <c r="I1773" s="14"/>
      <c r="J1773" s="14"/>
      <c r="K1773" s="14"/>
      <c r="L1773" s="14"/>
      <c r="M1773" s="14"/>
      <c r="N1773" s="14"/>
      <c r="O1773" s="13"/>
      <c r="P1773" s="13"/>
      <c r="Q1773" s="13"/>
      <c r="R1773" s="13"/>
      <c r="S1773" s="13"/>
      <c r="T1773" s="13"/>
      <c r="U1773" s="13"/>
      <c r="V1773" s="22"/>
    </row>
    <row r="1774" spans="1:22" x14ac:dyDescent="0.2">
      <c r="A1774" s="25" t="s">
        <v>72</v>
      </c>
      <c r="B1774" s="11" t="s">
        <v>1106</v>
      </c>
      <c r="C1774" s="12"/>
      <c r="D1774" s="12"/>
      <c r="E1774" s="12"/>
      <c r="F1774" s="12"/>
      <c r="G1774" s="12"/>
      <c r="H1774" s="12"/>
      <c r="I1774" s="12"/>
      <c r="J1774" s="12"/>
      <c r="K1774" s="12"/>
      <c r="L1774" s="12"/>
      <c r="M1774" s="12"/>
      <c r="N1774" s="12"/>
      <c r="O1774" s="11"/>
      <c r="P1774" s="11"/>
      <c r="Q1774" s="11"/>
      <c r="R1774" s="11"/>
      <c r="S1774" s="11"/>
      <c r="T1774" s="11"/>
      <c r="U1774" s="11"/>
      <c r="V1774" s="21"/>
    </row>
    <row r="1775" spans="1:22" x14ac:dyDescent="0.2">
      <c r="A1775" s="27" t="s">
        <v>72</v>
      </c>
      <c r="B1775" s="13" t="s">
        <v>1107</v>
      </c>
      <c r="C1775" s="14"/>
      <c r="D1775" s="14"/>
      <c r="E1775" s="14">
        <v>7</v>
      </c>
      <c r="F1775" s="14">
        <v>8</v>
      </c>
      <c r="G1775" s="14"/>
      <c r="H1775" s="14">
        <v>8</v>
      </c>
      <c r="I1775" s="14"/>
      <c r="J1775" s="14"/>
      <c r="K1775" s="14"/>
      <c r="L1775" s="14"/>
      <c r="M1775" s="14"/>
      <c r="N1775" s="14"/>
      <c r="O1775" s="13" t="s">
        <v>1</v>
      </c>
      <c r="P1775" s="13" t="s">
        <v>1</v>
      </c>
      <c r="Q1775" s="13" t="s">
        <v>1</v>
      </c>
      <c r="R1775" s="13" t="s">
        <v>1</v>
      </c>
      <c r="S1775" s="13" t="s">
        <v>1</v>
      </c>
      <c r="T1775" s="13" t="s">
        <v>1</v>
      </c>
      <c r="U1775" s="13" t="s">
        <v>306</v>
      </c>
      <c r="V1775" s="22" t="s">
        <v>1</v>
      </c>
    </row>
    <row r="1776" spans="1:22" x14ac:dyDescent="0.2">
      <c r="A1776" s="25" t="s">
        <v>72</v>
      </c>
      <c r="B1776" s="11" t="s">
        <v>1108</v>
      </c>
      <c r="C1776" s="12"/>
      <c r="D1776" s="12"/>
      <c r="E1776" s="12"/>
      <c r="F1776" s="12"/>
      <c r="G1776" s="12"/>
      <c r="H1776" s="12"/>
      <c r="I1776" s="12"/>
      <c r="J1776" s="12"/>
      <c r="K1776" s="12"/>
      <c r="L1776" s="12"/>
      <c r="M1776" s="12"/>
      <c r="N1776" s="12"/>
      <c r="O1776" s="11" t="s">
        <v>1</v>
      </c>
      <c r="P1776" s="11" t="s">
        <v>1</v>
      </c>
      <c r="Q1776" s="11" t="s">
        <v>1</v>
      </c>
      <c r="R1776" s="11" t="s">
        <v>1</v>
      </c>
      <c r="S1776" s="11" t="s">
        <v>1</v>
      </c>
      <c r="T1776" s="11" t="s">
        <v>1</v>
      </c>
      <c r="U1776" s="11" t="s">
        <v>306</v>
      </c>
      <c r="V1776" s="21" t="s">
        <v>1</v>
      </c>
    </row>
    <row r="1777" spans="1:22" x14ac:dyDescent="0.2">
      <c r="A1777" s="27" t="s">
        <v>73</v>
      </c>
      <c r="B1777" s="13" t="s">
        <v>1109</v>
      </c>
      <c r="C1777" s="14"/>
      <c r="D1777" s="14"/>
      <c r="E1777" s="14"/>
      <c r="F1777" s="14"/>
      <c r="G1777" s="14"/>
      <c r="H1777" s="14"/>
      <c r="I1777" s="14"/>
      <c r="J1777" s="14"/>
      <c r="K1777" s="14"/>
      <c r="L1777" s="14"/>
      <c r="M1777" s="14"/>
      <c r="N1777" s="14"/>
      <c r="O1777" s="13" t="s">
        <v>1</v>
      </c>
      <c r="P1777" s="13" t="s">
        <v>1</v>
      </c>
      <c r="Q1777" s="13" t="s">
        <v>1</v>
      </c>
      <c r="R1777" s="13" t="s">
        <v>1</v>
      </c>
      <c r="S1777" s="13" t="s">
        <v>1</v>
      </c>
      <c r="T1777" s="13" t="s">
        <v>1</v>
      </c>
      <c r="U1777" s="13" t="s">
        <v>303</v>
      </c>
      <c r="V1777" s="22" t="s">
        <v>1</v>
      </c>
    </row>
    <row r="1778" spans="1:22" x14ac:dyDescent="0.2">
      <c r="A1778" s="25" t="s">
        <v>73</v>
      </c>
      <c r="B1778" s="11" t="s">
        <v>1110</v>
      </c>
      <c r="C1778" s="12"/>
      <c r="D1778" s="12"/>
      <c r="E1778" s="12"/>
      <c r="F1778" s="12"/>
      <c r="G1778" s="12"/>
      <c r="H1778" s="12"/>
      <c r="I1778" s="12"/>
      <c r="J1778" s="12"/>
      <c r="K1778" s="12"/>
      <c r="L1778" s="12"/>
      <c r="M1778" s="12"/>
      <c r="N1778" s="12"/>
      <c r="O1778" s="11" t="s">
        <v>1</v>
      </c>
      <c r="P1778" s="11" t="s">
        <v>1</v>
      </c>
      <c r="Q1778" s="11" t="s">
        <v>1</v>
      </c>
      <c r="R1778" s="11" t="s">
        <v>1</v>
      </c>
      <c r="S1778" s="11" t="s">
        <v>1</v>
      </c>
      <c r="T1778" s="11" t="s">
        <v>1</v>
      </c>
      <c r="U1778" s="11" t="s">
        <v>303</v>
      </c>
      <c r="V1778" s="21" t="s">
        <v>1</v>
      </c>
    </row>
    <row r="1779" spans="1:22" x14ac:dyDescent="0.2">
      <c r="A1779" s="27" t="s">
        <v>73</v>
      </c>
      <c r="B1779" s="13" t="s">
        <v>1092</v>
      </c>
      <c r="C1779" s="14"/>
      <c r="D1779" s="14"/>
      <c r="E1779" s="14"/>
      <c r="F1779" s="14"/>
      <c r="G1779" s="14"/>
      <c r="H1779" s="14"/>
      <c r="I1779" s="14"/>
      <c r="J1779" s="14"/>
      <c r="K1779" s="14"/>
      <c r="L1779" s="14"/>
      <c r="M1779" s="14"/>
      <c r="N1779" s="14"/>
      <c r="O1779" s="13"/>
      <c r="P1779" s="13"/>
      <c r="Q1779" s="13"/>
      <c r="R1779" s="13"/>
      <c r="S1779" s="13"/>
      <c r="T1779" s="13"/>
      <c r="U1779" s="13"/>
      <c r="V1779" s="22"/>
    </row>
    <row r="1780" spans="1:22" x14ac:dyDescent="0.2">
      <c r="A1780" s="25" t="s">
        <v>73</v>
      </c>
      <c r="B1780" s="11" t="s">
        <v>1093</v>
      </c>
      <c r="C1780" s="12"/>
      <c r="D1780" s="12"/>
      <c r="E1780" s="12"/>
      <c r="F1780" s="12">
        <v>4.9365899999999998</v>
      </c>
      <c r="G1780" s="12"/>
      <c r="H1780" s="12"/>
      <c r="I1780" s="12"/>
      <c r="J1780" s="12"/>
      <c r="K1780" s="12"/>
      <c r="L1780" s="12"/>
      <c r="M1780" s="12"/>
      <c r="N1780" s="12"/>
      <c r="O1780" s="11" t="s">
        <v>1</v>
      </c>
      <c r="P1780" s="11" t="s">
        <v>1</v>
      </c>
      <c r="Q1780" s="11" t="s">
        <v>1</v>
      </c>
      <c r="R1780" s="11" t="s">
        <v>1</v>
      </c>
      <c r="S1780" s="11" t="s">
        <v>1</v>
      </c>
      <c r="T1780" s="11" t="s">
        <v>1</v>
      </c>
      <c r="U1780" s="11" t="s">
        <v>303</v>
      </c>
      <c r="V1780" s="21" t="s">
        <v>1</v>
      </c>
    </row>
    <row r="1781" spans="1:22" x14ac:dyDescent="0.2">
      <c r="A1781" s="27" t="s">
        <v>73</v>
      </c>
      <c r="B1781" s="13" t="s">
        <v>1094</v>
      </c>
      <c r="C1781" s="14"/>
      <c r="D1781" s="14"/>
      <c r="E1781" s="14"/>
      <c r="F1781" s="14"/>
      <c r="G1781" s="14"/>
      <c r="H1781" s="14"/>
      <c r="I1781" s="14"/>
      <c r="J1781" s="14"/>
      <c r="K1781" s="14"/>
      <c r="L1781" s="14"/>
      <c r="M1781" s="14"/>
      <c r="N1781" s="14"/>
      <c r="O1781" s="13"/>
      <c r="P1781" s="13"/>
      <c r="Q1781" s="13"/>
      <c r="R1781" s="13"/>
      <c r="S1781" s="13"/>
      <c r="T1781" s="13"/>
      <c r="U1781" s="13"/>
      <c r="V1781" s="22"/>
    </row>
    <row r="1782" spans="1:22" x14ac:dyDescent="0.2">
      <c r="A1782" s="25" t="s">
        <v>73</v>
      </c>
      <c r="B1782" s="11" t="s">
        <v>1095</v>
      </c>
      <c r="C1782" s="12"/>
      <c r="D1782" s="12"/>
      <c r="E1782" s="12"/>
      <c r="F1782" s="12"/>
      <c r="G1782" s="12"/>
      <c r="H1782" s="12"/>
      <c r="I1782" s="12"/>
      <c r="J1782" s="12"/>
      <c r="K1782" s="12"/>
      <c r="L1782" s="12"/>
      <c r="M1782" s="12"/>
      <c r="N1782" s="12"/>
      <c r="O1782" s="11"/>
      <c r="P1782" s="11"/>
      <c r="Q1782" s="11"/>
      <c r="R1782" s="11"/>
      <c r="S1782" s="11"/>
      <c r="T1782" s="11"/>
      <c r="U1782" s="11"/>
      <c r="V1782" s="21"/>
    </row>
    <row r="1783" spans="1:22" x14ac:dyDescent="0.2">
      <c r="A1783" s="27" t="s">
        <v>73</v>
      </c>
      <c r="B1783" s="13" t="s">
        <v>1088</v>
      </c>
      <c r="C1783" s="14"/>
      <c r="D1783" s="14"/>
      <c r="E1783" s="14"/>
      <c r="F1783" s="14"/>
      <c r="G1783" s="14"/>
      <c r="H1783" s="14"/>
      <c r="I1783" s="14"/>
      <c r="J1783" s="14"/>
      <c r="K1783" s="14"/>
      <c r="L1783" s="14"/>
      <c r="M1783" s="14"/>
      <c r="N1783" s="14"/>
      <c r="O1783" s="13"/>
      <c r="P1783" s="13"/>
      <c r="Q1783" s="13"/>
      <c r="R1783" s="13"/>
      <c r="S1783" s="13"/>
      <c r="T1783" s="13"/>
      <c r="U1783" s="13"/>
      <c r="V1783" s="22"/>
    </row>
    <row r="1784" spans="1:22" x14ac:dyDescent="0.2">
      <c r="A1784" s="25" t="s">
        <v>73</v>
      </c>
      <c r="B1784" s="11" t="s">
        <v>1089</v>
      </c>
      <c r="C1784" s="12">
        <v>4.1422400000000001</v>
      </c>
      <c r="D1784" s="12">
        <v>4.4983599999999999</v>
      </c>
      <c r="E1784" s="12">
        <v>4.9711499999999997</v>
      </c>
      <c r="F1784" s="12">
        <v>4.9735699999999996</v>
      </c>
      <c r="G1784" s="12">
        <v>5.2202500000000001</v>
      </c>
      <c r="H1784" s="12"/>
      <c r="I1784" s="12"/>
      <c r="J1784" s="12">
        <v>5.3370899999999999</v>
      </c>
      <c r="K1784" s="12"/>
      <c r="L1784" s="12"/>
      <c r="M1784" s="12"/>
      <c r="N1784" s="12"/>
      <c r="O1784" s="11" t="s">
        <v>1</v>
      </c>
      <c r="P1784" s="11" t="s">
        <v>1</v>
      </c>
      <c r="Q1784" s="11" t="s">
        <v>1</v>
      </c>
      <c r="R1784" s="11" t="s">
        <v>1</v>
      </c>
      <c r="S1784" s="11" t="s">
        <v>1</v>
      </c>
      <c r="T1784" s="11" t="s">
        <v>1</v>
      </c>
      <c r="U1784" s="11" t="s">
        <v>303</v>
      </c>
      <c r="V1784" s="21" t="s">
        <v>1</v>
      </c>
    </row>
    <row r="1785" spans="1:22" x14ac:dyDescent="0.2">
      <c r="A1785" s="27" t="s">
        <v>73</v>
      </c>
      <c r="B1785" s="13" t="s">
        <v>1090</v>
      </c>
      <c r="C1785" s="14"/>
      <c r="D1785" s="14"/>
      <c r="E1785" s="14"/>
      <c r="F1785" s="14"/>
      <c r="G1785" s="14"/>
      <c r="H1785" s="14"/>
      <c r="I1785" s="14"/>
      <c r="J1785" s="14"/>
      <c r="K1785" s="14"/>
      <c r="L1785" s="14"/>
      <c r="M1785" s="14"/>
      <c r="N1785" s="14"/>
      <c r="O1785" s="13"/>
      <c r="P1785" s="13"/>
      <c r="Q1785" s="13"/>
      <c r="R1785" s="13"/>
      <c r="S1785" s="13"/>
      <c r="T1785" s="13"/>
      <c r="U1785" s="13"/>
      <c r="V1785" s="22"/>
    </row>
    <row r="1786" spans="1:22" x14ac:dyDescent="0.2">
      <c r="A1786" s="25" t="s">
        <v>73</v>
      </c>
      <c r="B1786" s="11" t="s">
        <v>1091</v>
      </c>
      <c r="C1786" s="12"/>
      <c r="D1786" s="12"/>
      <c r="E1786" s="12"/>
      <c r="F1786" s="12"/>
      <c r="G1786" s="12"/>
      <c r="H1786" s="12"/>
      <c r="I1786" s="12"/>
      <c r="J1786" s="12"/>
      <c r="K1786" s="12"/>
      <c r="L1786" s="12"/>
      <c r="M1786" s="12"/>
      <c r="N1786" s="12"/>
      <c r="O1786" s="11"/>
      <c r="P1786" s="11"/>
      <c r="Q1786" s="11"/>
      <c r="R1786" s="11"/>
      <c r="S1786" s="11"/>
      <c r="T1786" s="11"/>
      <c r="U1786" s="11"/>
      <c r="V1786" s="21"/>
    </row>
    <row r="1787" spans="1:22" x14ac:dyDescent="0.2">
      <c r="A1787" s="27" t="s">
        <v>73</v>
      </c>
      <c r="B1787" s="13" t="s">
        <v>1096</v>
      </c>
      <c r="C1787" s="14"/>
      <c r="D1787" s="14"/>
      <c r="E1787" s="14"/>
      <c r="F1787" s="14"/>
      <c r="G1787" s="14"/>
      <c r="H1787" s="14"/>
      <c r="I1787" s="14"/>
      <c r="J1787" s="14">
        <v>1.57674</v>
      </c>
      <c r="K1787" s="14"/>
      <c r="L1787" s="14"/>
      <c r="M1787" s="14"/>
      <c r="N1787" s="14"/>
      <c r="O1787" s="13" t="s">
        <v>1</v>
      </c>
      <c r="P1787" s="13" t="s">
        <v>1</v>
      </c>
      <c r="Q1787" s="13" t="s">
        <v>1</v>
      </c>
      <c r="R1787" s="13" t="s">
        <v>1</v>
      </c>
      <c r="S1787" s="13" t="s">
        <v>1</v>
      </c>
      <c r="T1787" s="13" t="s">
        <v>1</v>
      </c>
      <c r="U1787" s="13" t="s">
        <v>303</v>
      </c>
      <c r="V1787" s="22" t="s">
        <v>1</v>
      </c>
    </row>
    <row r="1788" spans="1:22" x14ac:dyDescent="0.2">
      <c r="A1788" s="25" t="s">
        <v>73</v>
      </c>
      <c r="B1788" s="11" t="s">
        <v>293</v>
      </c>
      <c r="C1788" s="12"/>
      <c r="D1788" s="12"/>
      <c r="E1788" s="12"/>
      <c r="F1788" s="12"/>
      <c r="G1788" s="12"/>
      <c r="H1788" s="12"/>
      <c r="I1788" s="12"/>
      <c r="J1788" s="12"/>
      <c r="K1788" s="12"/>
      <c r="L1788" s="12"/>
      <c r="M1788" s="12"/>
      <c r="N1788" s="12"/>
      <c r="O1788" s="11" t="s">
        <v>1</v>
      </c>
      <c r="P1788" s="11" t="s">
        <v>1</v>
      </c>
      <c r="Q1788" s="11" t="s">
        <v>1</v>
      </c>
      <c r="R1788" s="11" t="s">
        <v>1</v>
      </c>
      <c r="S1788" s="11" t="s">
        <v>1</v>
      </c>
      <c r="T1788" s="11" t="s">
        <v>1</v>
      </c>
      <c r="U1788" s="11" t="s">
        <v>303</v>
      </c>
      <c r="V1788" s="21" t="s">
        <v>1</v>
      </c>
    </row>
    <row r="1789" spans="1:22" x14ac:dyDescent="0.2">
      <c r="A1789" s="27" t="s">
        <v>73</v>
      </c>
      <c r="B1789" s="13" t="s">
        <v>308</v>
      </c>
      <c r="C1789" s="14"/>
      <c r="D1789" s="14">
        <v>11.986000000000001</v>
      </c>
      <c r="E1789" s="14">
        <v>8.9250000000000007</v>
      </c>
      <c r="F1789" s="14">
        <v>8.2780000000000005</v>
      </c>
      <c r="G1789" s="14">
        <v>12.135</v>
      </c>
      <c r="H1789" s="14">
        <v>3.734</v>
      </c>
      <c r="I1789" s="14">
        <v>3.2759999999999998</v>
      </c>
      <c r="J1789" s="14">
        <v>4.6349999999999998</v>
      </c>
      <c r="K1789" s="14">
        <v>5.2930000000000001</v>
      </c>
      <c r="L1789" s="14">
        <v>5.0810000000000004</v>
      </c>
      <c r="M1789" s="14">
        <v>4.6950000000000003</v>
      </c>
      <c r="N1789" s="14"/>
      <c r="O1789" s="13" t="s">
        <v>1</v>
      </c>
      <c r="P1789" s="13" t="s">
        <v>1</v>
      </c>
      <c r="Q1789" s="13" t="s">
        <v>1</v>
      </c>
      <c r="R1789" s="13" t="s">
        <v>1</v>
      </c>
      <c r="S1789" s="13" t="s">
        <v>1</v>
      </c>
      <c r="T1789" s="13" t="s">
        <v>1</v>
      </c>
      <c r="U1789" s="13" t="s">
        <v>303</v>
      </c>
      <c r="V1789" s="22" t="s">
        <v>1</v>
      </c>
    </row>
    <row r="1790" spans="1:22" x14ac:dyDescent="0.2">
      <c r="A1790" s="25" t="s">
        <v>73</v>
      </c>
      <c r="B1790" s="11" t="s">
        <v>1102</v>
      </c>
      <c r="C1790" s="12"/>
      <c r="D1790" s="12"/>
      <c r="E1790" s="12"/>
      <c r="F1790" s="12"/>
      <c r="G1790" s="12"/>
      <c r="H1790" s="12"/>
      <c r="I1790" s="12"/>
      <c r="J1790" s="12"/>
      <c r="K1790" s="12"/>
      <c r="L1790" s="12"/>
      <c r="M1790" s="12"/>
      <c r="N1790" s="12"/>
      <c r="O1790" s="11"/>
      <c r="P1790" s="11"/>
      <c r="Q1790" s="11"/>
      <c r="R1790" s="11"/>
      <c r="S1790" s="11"/>
      <c r="T1790" s="11"/>
      <c r="U1790" s="11"/>
      <c r="V1790" s="21"/>
    </row>
    <row r="1791" spans="1:22" x14ac:dyDescent="0.2">
      <c r="A1791" s="27" t="s">
        <v>73</v>
      </c>
      <c r="B1791" s="13" t="s">
        <v>1097</v>
      </c>
      <c r="C1791" s="14">
        <v>0</v>
      </c>
      <c r="D1791" s="14">
        <v>0</v>
      </c>
      <c r="E1791" s="14">
        <v>0</v>
      </c>
      <c r="F1791" s="14">
        <v>1</v>
      </c>
      <c r="G1791" s="14"/>
      <c r="H1791" s="14">
        <v>1</v>
      </c>
      <c r="I1791" s="14">
        <v>1</v>
      </c>
      <c r="J1791" s="14">
        <v>1</v>
      </c>
      <c r="K1791" s="14">
        <v>1</v>
      </c>
      <c r="L1791" s="14">
        <v>1</v>
      </c>
      <c r="M1791" s="14"/>
      <c r="N1791" s="14"/>
      <c r="O1791" s="13" t="s">
        <v>1</v>
      </c>
      <c r="P1791" s="13" t="s">
        <v>1</v>
      </c>
      <c r="Q1791" s="13" t="s">
        <v>1</v>
      </c>
      <c r="R1791" s="13" t="s">
        <v>1</v>
      </c>
      <c r="S1791" s="13" t="s">
        <v>1</v>
      </c>
      <c r="T1791" s="13" t="s">
        <v>1</v>
      </c>
      <c r="U1791" s="13" t="s">
        <v>303</v>
      </c>
      <c r="V1791" s="22" t="s">
        <v>1</v>
      </c>
    </row>
    <row r="1792" spans="1:22" x14ac:dyDescent="0.2">
      <c r="A1792" s="25" t="s">
        <v>73</v>
      </c>
      <c r="B1792" s="11" t="s">
        <v>1098</v>
      </c>
      <c r="C1792" s="12">
        <v>0</v>
      </c>
      <c r="D1792" s="12">
        <v>0</v>
      </c>
      <c r="E1792" s="12">
        <v>0</v>
      </c>
      <c r="F1792" s="12">
        <v>0</v>
      </c>
      <c r="G1792" s="12">
        <v>0</v>
      </c>
      <c r="H1792" s="12">
        <v>0</v>
      </c>
      <c r="I1792" s="12">
        <v>0</v>
      </c>
      <c r="J1792" s="12">
        <v>0</v>
      </c>
      <c r="K1792" s="12">
        <v>0</v>
      </c>
      <c r="L1792" s="12">
        <v>0</v>
      </c>
      <c r="M1792" s="12"/>
      <c r="N1792" s="12"/>
      <c r="O1792" s="11" t="s">
        <v>1</v>
      </c>
      <c r="P1792" s="11" t="s">
        <v>1</v>
      </c>
      <c r="Q1792" s="11" t="s">
        <v>1</v>
      </c>
      <c r="R1792" s="11" t="s">
        <v>1</v>
      </c>
      <c r="S1792" s="11" t="s">
        <v>1</v>
      </c>
      <c r="T1792" s="11" t="s">
        <v>1</v>
      </c>
      <c r="U1792" s="11" t="s">
        <v>303</v>
      </c>
      <c r="V1792" s="21" t="s">
        <v>1</v>
      </c>
    </row>
    <row r="1793" spans="1:22" x14ac:dyDescent="0.2">
      <c r="A1793" s="27" t="s">
        <v>73</v>
      </c>
      <c r="B1793" s="13" t="s">
        <v>1099</v>
      </c>
      <c r="C1793" s="14">
        <v>0</v>
      </c>
      <c r="D1793" s="14">
        <v>0</v>
      </c>
      <c r="E1793" s="14">
        <v>0</v>
      </c>
      <c r="F1793" s="14">
        <v>1</v>
      </c>
      <c r="G1793" s="14"/>
      <c r="H1793" s="14">
        <v>1</v>
      </c>
      <c r="I1793" s="14">
        <v>1</v>
      </c>
      <c r="J1793" s="14">
        <v>1</v>
      </c>
      <c r="K1793" s="14">
        <v>1</v>
      </c>
      <c r="L1793" s="14">
        <v>1</v>
      </c>
      <c r="M1793" s="14"/>
      <c r="N1793" s="14"/>
      <c r="O1793" s="13" t="s">
        <v>1</v>
      </c>
      <c r="P1793" s="13" t="s">
        <v>1</v>
      </c>
      <c r="Q1793" s="13" t="s">
        <v>1</v>
      </c>
      <c r="R1793" s="13" t="s">
        <v>1</v>
      </c>
      <c r="S1793" s="13" t="s">
        <v>1</v>
      </c>
      <c r="T1793" s="13" t="s">
        <v>1</v>
      </c>
      <c r="U1793" s="13" t="s">
        <v>303</v>
      </c>
      <c r="V1793" s="22" t="s">
        <v>1</v>
      </c>
    </row>
    <row r="1794" spans="1:22" x14ac:dyDescent="0.2">
      <c r="A1794" s="25" t="s">
        <v>73</v>
      </c>
      <c r="B1794" s="11" t="s">
        <v>1100</v>
      </c>
      <c r="C1794" s="12">
        <v>0</v>
      </c>
      <c r="D1794" s="12">
        <v>0</v>
      </c>
      <c r="E1794" s="12">
        <v>0</v>
      </c>
      <c r="F1794" s="12">
        <v>1</v>
      </c>
      <c r="G1794" s="12"/>
      <c r="H1794" s="12">
        <v>1</v>
      </c>
      <c r="I1794" s="12"/>
      <c r="J1794" s="12"/>
      <c r="K1794" s="12"/>
      <c r="L1794" s="12"/>
      <c r="M1794" s="12"/>
      <c r="N1794" s="12"/>
      <c r="O1794" s="11" t="s">
        <v>1</v>
      </c>
      <c r="P1794" s="11" t="s">
        <v>1</v>
      </c>
      <c r="Q1794" s="11" t="s">
        <v>1</v>
      </c>
      <c r="R1794" s="11" t="s">
        <v>1</v>
      </c>
      <c r="S1794" s="11" t="s">
        <v>1</v>
      </c>
      <c r="T1794" s="11" t="s">
        <v>1</v>
      </c>
      <c r="U1794" s="11" t="s">
        <v>303</v>
      </c>
      <c r="V1794" s="21" t="s">
        <v>1</v>
      </c>
    </row>
    <row r="1795" spans="1:22" x14ac:dyDescent="0.2">
      <c r="A1795" s="27" t="s">
        <v>73</v>
      </c>
      <c r="B1795" s="13" t="s">
        <v>1101</v>
      </c>
      <c r="C1795" s="14">
        <v>0</v>
      </c>
      <c r="D1795" s="14">
        <v>0</v>
      </c>
      <c r="E1795" s="14">
        <v>0</v>
      </c>
      <c r="F1795" s="14">
        <v>1</v>
      </c>
      <c r="G1795" s="14"/>
      <c r="H1795" s="14">
        <v>1</v>
      </c>
      <c r="I1795" s="14"/>
      <c r="J1795" s="14"/>
      <c r="K1795" s="14"/>
      <c r="L1795" s="14"/>
      <c r="M1795" s="14"/>
      <c r="N1795" s="14"/>
      <c r="O1795" s="13" t="s">
        <v>1</v>
      </c>
      <c r="P1795" s="13" t="s">
        <v>1</v>
      </c>
      <c r="Q1795" s="13" t="s">
        <v>1</v>
      </c>
      <c r="R1795" s="13" t="s">
        <v>1</v>
      </c>
      <c r="S1795" s="13" t="s">
        <v>1</v>
      </c>
      <c r="T1795" s="13" t="s">
        <v>1</v>
      </c>
      <c r="U1795" s="13" t="s">
        <v>303</v>
      </c>
      <c r="V1795" s="22" t="s">
        <v>1</v>
      </c>
    </row>
    <row r="1796" spans="1:22" x14ac:dyDescent="0.2">
      <c r="A1796" s="25" t="s">
        <v>73</v>
      </c>
      <c r="B1796" s="11" t="s">
        <v>1103</v>
      </c>
      <c r="C1796" s="12"/>
      <c r="D1796" s="12"/>
      <c r="E1796" s="12"/>
      <c r="F1796" s="12"/>
      <c r="G1796" s="12"/>
      <c r="H1796" s="12"/>
      <c r="I1796" s="12"/>
      <c r="J1796" s="12"/>
      <c r="K1796" s="12"/>
      <c r="L1796" s="12"/>
      <c r="M1796" s="12"/>
      <c r="N1796" s="12"/>
      <c r="O1796" s="11"/>
      <c r="P1796" s="11"/>
      <c r="Q1796" s="11"/>
      <c r="R1796" s="11"/>
      <c r="S1796" s="11"/>
      <c r="T1796" s="11"/>
      <c r="U1796" s="11"/>
      <c r="V1796" s="21"/>
    </row>
    <row r="1797" spans="1:22" x14ac:dyDescent="0.2">
      <c r="A1797" s="27" t="s">
        <v>73</v>
      </c>
      <c r="B1797" s="13" t="s">
        <v>1104</v>
      </c>
      <c r="C1797" s="14">
        <v>13</v>
      </c>
      <c r="D1797" s="14">
        <v>13</v>
      </c>
      <c r="E1797" s="14">
        <v>12</v>
      </c>
      <c r="F1797" s="14">
        <v>13</v>
      </c>
      <c r="G1797" s="14">
        <v>13</v>
      </c>
      <c r="H1797" s="14">
        <v>13</v>
      </c>
      <c r="I1797" s="14">
        <v>14</v>
      </c>
      <c r="J1797" s="14">
        <v>14</v>
      </c>
      <c r="K1797" s="14">
        <v>13</v>
      </c>
      <c r="L1797" s="14">
        <v>11</v>
      </c>
      <c r="M1797" s="14"/>
      <c r="N1797" s="14"/>
      <c r="O1797" s="13" t="s">
        <v>1</v>
      </c>
      <c r="P1797" s="13" t="s">
        <v>1</v>
      </c>
      <c r="Q1797" s="13" t="s">
        <v>1</v>
      </c>
      <c r="R1797" s="13" t="s">
        <v>1</v>
      </c>
      <c r="S1797" s="13" t="s">
        <v>1</v>
      </c>
      <c r="T1797" s="13" t="s">
        <v>1</v>
      </c>
      <c r="U1797" s="13" t="s">
        <v>303</v>
      </c>
      <c r="V1797" s="22" t="s">
        <v>1</v>
      </c>
    </row>
    <row r="1798" spans="1:22" x14ac:dyDescent="0.2">
      <c r="A1798" s="25" t="s">
        <v>73</v>
      </c>
      <c r="B1798" s="11" t="s">
        <v>1105</v>
      </c>
      <c r="C1798" s="12">
        <v>23</v>
      </c>
      <c r="D1798" s="12">
        <v>23</v>
      </c>
      <c r="E1798" s="12">
        <v>25</v>
      </c>
      <c r="F1798" s="12">
        <v>23</v>
      </c>
      <c r="G1798" s="12">
        <v>23</v>
      </c>
      <c r="H1798" s="12">
        <v>23</v>
      </c>
      <c r="I1798" s="12">
        <v>22</v>
      </c>
      <c r="J1798" s="12">
        <v>22</v>
      </c>
      <c r="K1798" s="12">
        <v>22</v>
      </c>
      <c r="L1798" s="12">
        <v>22</v>
      </c>
      <c r="M1798" s="12"/>
      <c r="N1798" s="12"/>
      <c r="O1798" s="11" t="s">
        <v>1</v>
      </c>
      <c r="P1798" s="11" t="s">
        <v>1</v>
      </c>
      <c r="Q1798" s="11" t="s">
        <v>1</v>
      </c>
      <c r="R1798" s="11" t="s">
        <v>1</v>
      </c>
      <c r="S1798" s="11" t="s">
        <v>1</v>
      </c>
      <c r="T1798" s="11" t="s">
        <v>1</v>
      </c>
      <c r="U1798" s="11" t="s">
        <v>303</v>
      </c>
      <c r="V1798" s="21" t="s">
        <v>1</v>
      </c>
    </row>
    <row r="1799" spans="1:22" x14ac:dyDescent="0.2">
      <c r="A1799" s="27" t="s">
        <v>73</v>
      </c>
      <c r="B1799" s="13" t="s">
        <v>1106</v>
      </c>
      <c r="C1799" s="14">
        <v>17</v>
      </c>
      <c r="D1799" s="14">
        <v>17</v>
      </c>
      <c r="E1799" s="14">
        <v>17</v>
      </c>
      <c r="F1799" s="14">
        <v>15</v>
      </c>
      <c r="G1799" s="14"/>
      <c r="H1799" s="14"/>
      <c r="I1799" s="14"/>
      <c r="J1799" s="14"/>
      <c r="K1799" s="14"/>
      <c r="L1799" s="14"/>
      <c r="M1799" s="14"/>
      <c r="N1799" s="14"/>
      <c r="O1799" s="13" t="s">
        <v>1</v>
      </c>
      <c r="P1799" s="13" t="s">
        <v>1</v>
      </c>
      <c r="Q1799" s="13" t="s">
        <v>1</v>
      </c>
      <c r="R1799" s="13" t="s">
        <v>1</v>
      </c>
      <c r="S1799" s="13" t="s">
        <v>1</v>
      </c>
      <c r="T1799" s="13" t="s">
        <v>1</v>
      </c>
      <c r="U1799" s="13" t="s">
        <v>303</v>
      </c>
      <c r="V1799" s="22" t="s">
        <v>1</v>
      </c>
    </row>
    <row r="1800" spans="1:22" x14ac:dyDescent="0.2">
      <c r="A1800" s="25" t="s">
        <v>73</v>
      </c>
      <c r="B1800" s="11" t="s">
        <v>1107</v>
      </c>
      <c r="C1800" s="12"/>
      <c r="D1800" s="12"/>
      <c r="E1800" s="12"/>
      <c r="F1800" s="12"/>
      <c r="G1800" s="12"/>
      <c r="H1800" s="12"/>
      <c r="I1800" s="12"/>
      <c r="J1800" s="12"/>
      <c r="K1800" s="12"/>
      <c r="L1800" s="12"/>
      <c r="M1800" s="12"/>
      <c r="N1800" s="12"/>
      <c r="O1800" s="11"/>
      <c r="P1800" s="11"/>
      <c r="Q1800" s="11"/>
      <c r="R1800" s="11"/>
      <c r="S1800" s="11"/>
      <c r="T1800" s="11"/>
      <c r="U1800" s="11"/>
      <c r="V1800" s="21"/>
    </row>
    <row r="1801" spans="1:22" x14ac:dyDescent="0.2">
      <c r="A1801" s="27" t="s">
        <v>73</v>
      </c>
      <c r="B1801" s="13" t="s">
        <v>1108</v>
      </c>
      <c r="C1801" s="14"/>
      <c r="D1801" s="14"/>
      <c r="E1801" s="14"/>
      <c r="F1801" s="14"/>
      <c r="G1801" s="14"/>
      <c r="H1801" s="14"/>
      <c r="I1801" s="14"/>
      <c r="J1801" s="14"/>
      <c r="K1801" s="14"/>
      <c r="L1801" s="14"/>
      <c r="M1801" s="14"/>
      <c r="N1801" s="14"/>
      <c r="O1801" s="13" t="s">
        <v>1</v>
      </c>
      <c r="P1801" s="13" t="s">
        <v>1</v>
      </c>
      <c r="Q1801" s="13" t="s">
        <v>1</v>
      </c>
      <c r="R1801" s="13" t="s">
        <v>1</v>
      </c>
      <c r="S1801" s="13" t="s">
        <v>1</v>
      </c>
      <c r="T1801" s="13" t="s">
        <v>1</v>
      </c>
      <c r="U1801" s="13" t="s">
        <v>303</v>
      </c>
      <c r="V1801" s="22" t="s">
        <v>1</v>
      </c>
    </row>
    <row r="1802" spans="1:22" x14ac:dyDescent="0.2">
      <c r="A1802" s="25" t="s">
        <v>74</v>
      </c>
      <c r="B1802" s="11" t="s">
        <v>1109</v>
      </c>
      <c r="C1802" s="12"/>
      <c r="D1802" s="12"/>
      <c r="E1802" s="12"/>
      <c r="F1802" s="12">
        <v>35.780709999999999</v>
      </c>
      <c r="G1802" s="12">
        <v>57.072110000000002</v>
      </c>
      <c r="H1802" s="12">
        <v>50.34451</v>
      </c>
      <c r="I1802" s="12">
        <v>45.881459999999997</v>
      </c>
      <c r="J1802" s="12"/>
      <c r="K1802" s="12"/>
      <c r="L1802" s="12"/>
      <c r="M1802" s="12"/>
      <c r="N1802" s="12"/>
      <c r="O1802" s="11" t="s">
        <v>1</v>
      </c>
      <c r="P1802" s="11" t="s">
        <v>1</v>
      </c>
      <c r="Q1802" s="11" t="s">
        <v>1</v>
      </c>
      <c r="R1802" s="11" t="s">
        <v>1</v>
      </c>
      <c r="S1802" s="11" t="s">
        <v>1</v>
      </c>
      <c r="T1802" s="11" t="s">
        <v>1</v>
      </c>
      <c r="U1802" s="11" t="s">
        <v>305</v>
      </c>
      <c r="V1802" s="21" t="s">
        <v>1</v>
      </c>
    </row>
    <row r="1803" spans="1:22" x14ac:dyDescent="0.2">
      <c r="A1803" s="27" t="s">
        <v>74</v>
      </c>
      <c r="B1803" s="13" t="s">
        <v>1110</v>
      </c>
      <c r="C1803" s="14"/>
      <c r="D1803" s="14"/>
      <c r="E1803" s="14"/>
      <c r="F1803" s="14">
        <v>72.682500000000005</v>
      </c>
      <c r="G1803" s="14">
        <v>51.450780000000002</v>
      </c>
      <c r="H1803" s="14">
        <v>55.718539999999997</v>
      </c>
      <c r="I1803" s="14">
        <v>45.801459999999999</v>
      </c>
      <c r="J1803" s="14"/>
      <c r="K1803" s="14"/>
      <c r="L1803" s="14"/>
      <c r="M1803" s="14"/>
      <c r="N1803" s="14"/>
      <c r="O1803" s="13" t="s">
        <v>1</v>
      </c>
      <c r="P1803" s="13" t="s">
        <v>1</v>
      </c>
      <c r="Q1803" s="13" t="s">
        <v>1</v>
      </c>
      <c r="R1803" s="13" t="s">
        <v>1</v>
      </c>
      <c r="S1803" s="13" t="s">
        <v>1</v>
      </c>
      <c r="T1803" s="13" t="s">
        <v>1</v>
      </c>
      <c r="U1803" s="13" t="s">
        <v>305</v>
      </c>
      <c r="V1803" s="22" t="s">
        <v>1</v>
      </c>
    </row>
    <row r="1804" spans="1:22" x14ac:dyDescent="0.2">
      <c r="A1804" s="25" t="s">
        <v>74</v>
      </c>
      <c r="B1804" s="11" t="s">
        <v>1092</v>
      </c>
      <c r="C1804" s="12"/>
      <c r="D1804" s="12"/>
      <c r="E1804" s="12"/>
      <c r="F1804" s="12"/>
      <c r="G1804" s="12">
        <v>16.544820000000001</v>
      </c>
      <c r="H1804" s="12">
        <v>16.802099999999999</v>
      </c>
      <c r="I1804" s="12">
        <v>17.023569999999999</v>
      </c>
      <c r="J1804" s="12"/>
      <c r="K1804" s="12"/>
      <c r="L1804" s="12"/>
      <c r="M1804" s="12"/>
      <c r="N1804" s="12"/>
      <c r="O1804" s="11" t="s">
        <v>1</v>
      </c>
      <c r="P1804" s="11" t="s">
        <v>1</v>
      </c>
      <c r="Q1804" s="11" t="s">
        <v>1</v>
      </c>
      <c r="R1804" s="11" t="s">
        <v>1</v>
      </c>
      <c r="S1804" s="11" t="s">
        <v>1</v>
      </c>
      <c r="T1804" s="11" t="s">
        <v>1</v>
      </c>
      <c r="U1804" s="11" t="s">
        <v>305</v>
      </c>
      <c r="V1804" s="21" t="s">
        <v>1</v>
      </c>
    </row>
    <row r="1805" spans="1:22" x14ac:dyDescent="0.2">
      <c r="A1805" s="27" t="s">
        <v>74</v>
      </c>
      <c r="B1805" s="13" t="s">
        <v>1093</v>
      </c>
      <c r="C1805" s="14"/>
      <c r="D1805" s="14"/>
      <c r="E1805" s="14"/>
      <c r="F1805" s="14"/>
      <c r="G1805" s="14">
        <v>0.18759000000000001</v>
      </c>
      <c r="H1805" s="14">
        <v>1.16249</v>
      </c>
      <c r="I1805" s="14">
        <v>1.1929700000000001</v>
      </c>
      <c r="J1805" s="14"/>
      <c r="K1805" s="14"/>
      <c r="L1805" s="14"/>
      <c r="M1805" s="14"/>
      <c r="N1805" s="14"/>
      <c r="O1805" s="13" t="s">
        <v>1</v>
      </c>
      <c r="P1805" s="13" t="s">
        <v>1</v>
      </c>
      <c r="Q1805" s="13" t="s">
        <v>1</v>
      </c>
      <c r="R1805" s="13" t="s">
        <v>1</v>
      </c>
      <c r="S1805" s="13" t="s">
        <v>1</v>
      </c>
      <c r="T1805" s="13" t="s">
        <v>1</v>
      </c>
      <c r="U1805" s="13" t="s">
        <v>305</v>
      </c>
      <c r="V1805" s="22" t="s">
        <v>1</v>
      </c>
    </row>
    <row r="1806" spans="1:22" x14ac:dyDescent="0.2">
      <c r="A1806" s="25" t="s">
        <v>74</v>
      </c>
      <c r="B1806" s="11" t="s">
        <v>1094</v>
      </c>
      <c r="C1806" s="12"/>
      <c r="D1806" s="12"/>
      <c r="E1806" s="12"/>
      <c r="F1806" s="12">
        <v>69.776619999999994</v>
      </c>
      <c r="G1806" s="12">
        <v>66.326070000000001</v>
      </c>
      <c r="H1806" s="12">
        <v>64.724689999999995</v>
      </c>
      <c r="I1806" s="12">
        <v>65.577849999999998</v>
      </c>
      <c r="J1806" s="12"/>
      <c r="K1806" s="12"/>
      <c r="L1806" s="12"/>
      <c r="M1806" s="12"/>
      <c r="N1806" s="12"/>
      <c r="O1806" s="11" t="s">
        <v>1</v>
      </c>
      <c r="P1806" s="11" t="s">
        <v>1</v>
      </c>
      <c r="Q1806" s="11" t="s">
        <v>1</v>
      </c>
      <c r="R1806" s="11" t="s">
        <v>1</v>
      </c>
      <c r="S1806" s="11" t="s">
        <v>1</v>
      </c>
      <c r="T1806" s="11" t="s">
        <v>1</v>
      </c>
      <c r="U1806" s="11" t="s">
        <v>305</v>
      </c>
      <c r="V1806" s="21" t="s">
        <v>1</v>
      </c>
    </row>
    <row r="1807" spans="1:22" x14ac:dyDescent="0.2">
      <c r="A1807" s="27" t="s">
        <v>74</v>
      </c>
      <c r="B1807" s="13" t="s">
        <v>1095</v>
      </c>
      <c r="C1807" s="14"/>
      <c r="D1807" s="14"/>
      <c r="E1807" s="14"/>
      <c r="F1807" s="14">
        <v>8.6361899999999991</v>
      </c>
      <c r="G1807" s="14">
        <v>19.51613</v>
      </c>
      <c r="H1807" s="14">
        <v>30.184850000000001</v>
      </c>
      <c r="I1807" s="14">
        <v>29.141960000000001</v>
      </c>
      <c r="J1807" s="14"/>
      <c r="K1807" s="14"/>
      <c r="L1807" s="14"/>
      <c r="M1807" s="14"/>
      <c r="N1807" s="14"/>
      <c r="O1807" s="13" t="s">
        <v>1</v>
      </c>
      <c r="P1807" s="13" t="s">
        <v>1</v>
      </c>
      <c r="Q1807" s="13" t="s">
        <v>1</v>
      </c>
      <c r="R1807" s="13" t="s">
        <v>1</v>
      </c>
      <c r="S1807" s="13" t="s">
        <v>1</v>
      </c>
      <c r="T1807" s="13" t="s">
        <v>1</v>
      </c>
      <c r="U1807" s="13" t="s">
        <v>305</v>
      </c>
      <c r="V1807" s="22" t="s">
        <v>1</v>
      </c>
    </row>
    <row r="1808" spans="1:22" x14ac:dyDescent="0.2">
      <c r="A1808" s="25" t="s">
        <v>74</v>
      </c>
      <c r="B1808" s="11" t="s">
        <v>1088</v>
      </c>
      <c r="C1808" s="12"/>
      <c r="D1808" s="12"/>
      <c r="E1808" s="12"/>
      <c r="F1808" s="12"/>
      <c r="G1808" s="12">
        <v>16.3735</v>
      </c>
      <c r="H1808" s="12">
        <v>16.805949999999999</v>
      </c>
      <c r="I1808" s="12">
        <v>16.84535</v>
      </c>
      <c r="J1808" s="12"/>
      <c r="K1808" s="12"/>
      <c r="L1808" s="12"/>
      <c r="M1808" s="12"/>
      <c r="N1808" s="12"/>
      <c r="O1808" s="11" t="s">
        <v>1</v>
      </c>
      <c r="P1808" s="11" t="s">
        <v>1</v>
      </c>
      <c r="Q1808" s="11" t="s">
        <v>1</v>
      </c>
      <c r="R1808" s="11" t="s">
        <v>1</v>
      </c>
      <c r="S1808" s="11" t="s">
        <v>1</v>
      </c>
      <c r="T1808" s="11" t="s">
        <v>1</v>
      </c>
      <c r="U1808" s="11" t="s">
        <v>305</v>
      </c>
      <c r="V1808" s="21" t="s">
        <v>1</v>
      </c>
    </row>
    <row r="1809" spans="1:22" x14ac:dyDescent="0.2">
      <c r="A1809" s="27" t="s">
        <v>74</v>
      </c>
      <c r="B1809" s="13" t="s">
        <v>1089</v>
      </c>
      <c r="C1809" s="14"/>
      <c r="D1809" s="14"/>
      <c r="E1809" s="14"/>
      <c r="F1809" s="14">
        <v>0</v>
      </c>
      <c r="G1809" s="14">
        <v>0.18343000000000001</v>
      </c>
      <c r="H1809" s="14">
        <v>1.1613100000000001</v>
      </c>
      <c r="I1809" s="14">
        <v>1.1784300000000001</v>
      </c>
      <c r="J1809" s="14"/>
      <c r="K1809" s="14"/>
      <c r="L1809" s="14"/>
      <c r="M1809" s="14"/>
      <c r="N1809" s="14"/>
      <c r="O1809" s="13" t="s">
        <v>1</v>
      </c>
      <c r="P1809" s="13" t="s">
        <v>1</v>
      </c>
      <c r="Q1809" s="13" t="s">
        <v>1</v>
      </c>
      <c r="R1809" s="13" t="s">
        <v>1</v>
      </c>
      <c r="S1809" s="13" t="s">
        <v>1</v>
      </c>
      <c r="T1809" s="13" t="s">
        <v>1</v>
      </c>
      <c r="U1809" s="13" t="s">
        <v>305</v>
      </c>
      <c r="V1809" s="22" t="s">
        <v>1</v>
      </c>
    </row>
    <row r="1810" spans="1:22" x14ac:dyDescent="0.2">
      <c r="A1810" s="25" t="s">
        <v>74</v>
      </c>
      <c r="B1810" s="11" t="s">
        <v>1090</v>
      </c>
      <c r="C1810" s="12"/>
      <c r="D1810" s="12"/>
      <c r="E1810" s="12"/>
      <c r="F1810" s="12">
        <v>72.758330000000001</v>
      </c>
      <c r="G1810" s="12">
        <v>65.554910000000007</v>
      </c>
      <c r="H1810" s="12">
        <v>64.739530000000002</v>
      </c>
      <c r="I1810" s="12">
        <v>64.891319999999993</v>
      </c>
      <c r="J1810" s="12"/>
      <c r="K1810" s="12"/>
      <c r="L1810" s="12"/>
      <c r="M1810" s="12"/>
      <c r="N1810" s="12"/>
      <c r="O1810" s="11" t="s">
        <v>1</v>
      </c>
      <c r="P1810" s="11" t="s">
        <v>1</v>
      </c>
      <c r="Q1810" s="11" t="s">
        <v>1</v>
      </c>
      <c r="R1810" s="11" t="s">
        <v>1</v>
      </c>
      <c r="S1810" s="11" t="s">
        <v>1</v>
      </c>
      <c r="T1810" s="11" t="s">
        <v>1</v>
      </c>
      <c r="U1810" s="11" t="s">
        <v>305</v>
      </c>
      <c r="V1810" s="21" t="s">
        <v>1</v>
      </c>
    </row>
    <row r="1811" spans="1:22" x14ac:dyDescent="0.2">
      <c r="A1811" s="27" t="s">
        <v>74</v>
      </c>
      <c r="B1811" s="13" t="s">
        <v>1091</v>
      </c>
      <c r="C1811" s="14"/>
      <c r="D1811" s="14"/>
      <c r="E1811" s="14"/>
      <c r="F1811" s="14">
        <v>7.4507599999999998</v>
      </c>
      <c r="G1811" s="14">
        <v>20.02046</v>
      </c>
      <c r="H1811" s="14">
        <v>30.175160000000002</v>
      </c>
      <c r="I1811" s="14">
        <v>29.818940000000001</v>
      </c>
      <c r="J1811" s="14"/>
      <c r="K1811" s="14"/>
      <c r="L1811" s="14"/>
      <c r="M1811" s="14"/>
      <c r="N1811" s="14"/>
      <c r="O1811" s="13" t="s">
        <v>1</v>
      </c>
      <c r="P1811" s="13" t="s">
        <v>1</v>
      </c>
      <c r="Q1811" s="13" t="s">
        <v>1</v>
      </c>
      <c r="R1811" s="13" t="s">
        <v>1</v>
      </c>
      <c r="S1811" s="13" t="s">
        <v>1</v>
      </c>
      <c r="T1811" s="13" t="s">
        <v>1</v>
      </c>
      <c r="U1811" s="13" t="s">
        <v>305</v>
      </c>
      <c r="V1811" s="22" t="s">
        <v>1</v>
      </c>
    </row>
    <row r="1812" spans="1:22" x14ac:dyDescent="0.2">
      <c r="A1812" s="25" t="s">
        <v>74</v>
      </c>
      <c r="B1812" s="11" t="s">
        <v>1096</v>
      </c>
      <c r="C1812" s="12"/>
      <c r="D1812" s="12"/>
      <c r="E1812" s="12"/>
      <c r="F1812" s="12"/>
      <c r="G1812" s="12">
        <v>3.64697</v>
      </c>
      <c r="H1812" s="12">
        <v>13.369210000000001</v>
      </c>
      <c r="I1812" s="12">
        <v>12.97359</v>
      </c>
      <c r="J1812" s="12"/>
      <c r="K1812" s="12"/>
      <c r="L1812" s="12"/>
      <c r="M1812" s="12"/>
      <c r="N1812" s="12"/>
      <c r="O1812" s="11" t="s">
        <v>1</v>
      </c>
      <c r="P1812" s="11" t="s">
        <v>1</v>
      </c>
      <c r="Q1812" s="11" t="s">
        <v>1</v>
      </c>
      <c r="R1812" s="11" t="s">
        <v>1</v>
      </c>
      <c r="S1812" s="11" t="s">
        <v>1</v>
      </c>
      <c r="T1812" s="11" t="s">
        <v>1</v>
      </c>
      <c r="U1812" s="11" t="s">
        <v>305</v>
      </c>
      <c r="V1812" s="21" t="s">
        <v>1</v>
      </c>
    </row>
    <row r="1813" spans="1:22" x14ac:dyDescent="0.2">
      <c r="A1813" s="27" t="s">
        <v>74</v>
      </c>
      <c r="B1813" s="13" t="s">
        <v>293</v>
      </c>
      <c r="C1813" s="14"/>
      <c r="D1813" s="14"/>
      <c r="E1813" s="14"/>
      <c r="F1813" s="14"/>
      <c r="G1813" s="14"/>
      <c r="H1813" s="14"/>
      <c r="I1813" s="14"/>
      <c r="J1813" s="14"/>
      <c r="K1813" s="14"/>
      <c r="L1813" s="14"/>
      <c r="M1813" s="14"/>
      <c r="N1813" s="14"/>
      <c r="O1813" s="13" t="s">
        <v>1</v>
      </c>
      <c r="P1813" s="13" t="s">
        <v>1</v>
      </c>
      <c r="Q1813" s="13" t="s">
        <v>1</v>
      </c>
      <c r="R1813" s="13" t="s">
        <v>1</v>
      </c>
      <c r="S1813" s="13" t="s">
        <v>1</v>
      </c>
      <c r="T1813" s="13" t="s">
        <v>1</v>
      </c>
      <c r="U1813" s="13" t="s">
        <v>305</v>
      </c>
      <c r="V1813" s="22" t="s">
        <v>1</v>
      </c>
    </row>
    <row r="1814" spans="1:22" x14ac:dyDescent="0.2">
      <c r="A1814" s="25" t="s">
        <v>74</v>
      </c>
      <c r="B1814" s="11" t="s">
        <v>308</v>
      </c>
      <c r="C1814" s="12"/>
      <c r="D1814" s="12">
        <v>6.5439999999999996</v>
      </c>
      <c r="E1814" s="12">
        <v>4.2519999999999998</v>
      </c>
      <c r="F1814" s="12">
        <v>3.67</v>
      </c>
      <c r="G1814" s="12">
        <v>2.2069999999999999</v>
      </c>
      <c r="H1814" s="12">
        <v>1.5580000000000001</v>
      </c>
      <c r="I1814" s="12">
        <v>3.972</v>
      </c>
      <c r="J1814" s="12">
        <v>3.056</v>
      </c>
      <c r="K1814" s="12">
        <v>3.3820000000000001</v>
      </c>
      <c r="L1814" s="12">
        <v>4.0069999999999997</v>
      </c>
      <c r="M1814" s="12">
        <v>6.17</v>
      </c>
      <c r="N1814" s="12"/>
      <c r="O1814" s="11" t="s">
        <v>1</v>
      </c>
      <c r="P1814" s="11" t="s">
        <v>1</v>
      </c>
      <c r="Q1814" s="11" t="s">
        <v>1</v>
      </c>
      <c r="R1814" s="11" t="s">
        <v>1</v>
      </c>
      <c r="S1814" s="11" t="s">
        <v>1</v>
      </c>
      <c r="T1814" s="11" t="s">
        <v>1</v>
      </c>
      <c r="U1814" s="11" t="s">
        <v>305</v>
      </c>
      <c r="V1814" s="21" t="s">
        <v>1</v>
      </c>
    </row>
    <row r="1815" spans="1:22" x14ac:dyDescent="0.2">
      <c r="A1815" s="27" t="s">
        <v>74</v>
      </c>
      <c r="B1815" s="13" t="s">
        <v>1102</v>
      </c>
      <c r="C1815" s="14"/>
      <c r="D1815" s="14"/>
      <c r="E1815" s="14"/>
      <c r="F1815" s="14">
        <v>80.209090000000003</v>
      </c>
      <c r="G1815" s="14">
        <v>85.758799999999994</v>
      </c>
      <c r="H1815" s="14">
        <v>96.075999999999993</v>
      </c>
      <c r="I1815" s="14">
        <v>95.888689999999997</v>
      </c>
      <c r="J1815" s="14"/>
      <c r="K1815" s="14"/>
      <c r="L1815" s="14"/>
      <c r="M1815" s="14"/>
      <c r="N1815" s="14"/>
      <c r="O1815" s="13" t="s">
        <v>1</v>
      </c>
      <c r="P1815" s="13" t="s">
        <v>1</v>
      </c>
      <c r="Q1815" s="13" t="s">
        <v>1</v>
      </c>
      <c r="R1815" s="13" t="s">
        <v>1</v>
      </c>
      <c r="S1815" s="13" t="s">
        <v>1</v>
      </c>
      <c r="T1815" s="13" t="s">
        <v>1</v>
      </c>
      <c r="U1815" s="13" t="s">
        <v>305</v>
      </c>
      <c r="V1815" s="22" t="s">
        <v>1</v>
      </c>
    </row>
    <row r="1816" spans="1:22" x14ac:dyDescent="0.2">
      <c r="A1816" s="25" t="s">
        <v>74</v>
      </c>
      <c r="B1816" s="11" t="s">
        <v>1097</v>
      </c>
      <c r="C1816" s="12">
        <v>21</v>
      </c>
      <c r="D1816" s="12">
        <v>21</v>
      </c>
      <c r="E1816" s="12">
        <v>22</v>
      </c>
      <c r="F1816" s="12">
        <v>22</v>
      </c>
      <c r="G1816" s="12">
        <v>21</v>
      </c>
      <c r="H1816" s="12">
        <v>20</v>
      </c>
      <c r="I1816" s="12">
        <v>19</v>
      </c>
      <c r="J1816" s="12">
        <v>19</v>
      </c>
      <c r="K1816" s="12">
        <v>18</v>
      </c>
      <c r="L1816" s="12">
        <v>18</v>
      </c>
      <c r="M1816" s="12">
        <v>18</v>
      </c>
      <c r="N1816" s="12"/>
      <c r="O1816" s="11" t="s">
        <v>1</v>
      </c>
      <c r="P1816" s="11" t="s">
        <v>1</v>
      </c>
      <c r="Q1816" s="11" t="s">
        <v>1</v>
      </c>
      <c r="R1816" s="11" t="s">
        <v>1</v>
      </c>
      <c r="S1816" s="11" t="s">
        <v>1</v>
      </c>
      <c r="T1816" s="11" t="s">
        <v>1</v>
      </c>
      <c r="U1816" s="11" t="s">
        <v>305</v>
      </c>
      <c r="V1816" s="21" t="s">
        <v>1</v>
      </c>
    </row>
    <row r="1817" spans="1:22" x14ac:dyDescent="0.2">
      <c r="A1817" s="27" t="s">
        <v>74</v>
      </c>
      <c r="B1817" s="13" t="s">
        <v>1098</v>
      </c>
      <c r="C1817" s="14"/>
      <c r="D1817" s="14"/>
      <c r="E1817" s="14"/>
      <c r="F1817" s="14"/>
      <c r="G1817" s="14"/>
      <c r="H1817" s="14">
        <v>50</v>
      </c>
      <c r="I1817" s="14">
        <v>47</v>
      </c>
      <c r="J1817" s="14">
        <v>47</v>
      </c>
      <c r="K1817" s="14">
        <v>41</v>
      </c>
      <c r="L1817" s="14">
        <v>39</v>
      </c>
      <c r="M1817" s="14">
        <v>38</v>
      </c>
      <c r="N1817" s="14"/>
      <c r="O1817" s="13" t="s">
        <v>1</v>
      </c>
      <c r="P1817" s="13" t="s">
        <v>1</v>
      </c>
      <c r="Q1817" s="13" t="s">
        <v>1</v>
      </c>
      <c r="R1817" s="13" t="s">
        <v>1</v>
      </c>
      <c r="S1817" s="13" t="s">
        <v>1</v>
      </c>
      <c r="T1817" s="13" t="s">
        <v>1</v>
      </c>
      <c r="U1817" s="13" t="s">
        <v>305</v>
      </c>
      <c r="V1817" s="22" t="s">
        <v>1</v>
      </c>
    </row>
    <row r="1818" spans="1:22" x14ac:dyDescent="0.2">
      <c r="A1818" s="25" t="s">
        <v>74</v>
      </c>
      <c r="B1818" s="11" t="s">
        <v>1099</v>
      </c>
      <c r="C1818" s="12">
        <v>13</v>
      </c>
      <c r="D1818" s="12">
        <v>13</v>
      </c>
      <c r="E1818" s="12">
        <v>13</v>
      </c>
      <c r="F1818" s="12">
        <v>13</v>
      </c>
      <c r="G1818" s="12">
        <v>14</v>
      </c>
      <c r="H1818" s="12">
        <v>13</v>
      </c>
      <c r="I1818" s="12">
        <v>13</v>
      </c>
      <c r="J1818" s="12">
        <v>13</v>
      </c>
      <c r="K1818" s="12">
        <v>12</v>
      </c>
      <c r="L1818" s="12">
        <v>13</v>
      </c>
      <c r="M1818" s="12">
        <v>13</v>
      </c>
      <c r="N1818" s="12"/>
      <c r="O1818" s="11" t="s">
        <v>1</v>
      </c>
      <c r="P1818" s="11" t="s">
        <v>1</v>
      </c>
      <c r="Q1818" s="11" t="s">
        <v>1</v>
      </c>
      <c r="R1818" s="11" t="s">
        <v>1</v>
      </c>
      <c r="S1818" s="11" t="s">
        <v>1</v>
      </c>
      <c r="T1818" s="11" t="s">
        <v>1</v>
      </c>
      <c r="U1818" s="11" t="s">
        <v>305</v>
      </c>
      <c r="V1818" s="21" t="s">
        <v>1</v>
      </c>
    </row>
    <row r="1819" spans="1:22" x14ac:dyDescent="0.2">
      <c r="A1819" s="27" t="s">
        <v>74</v>
      </c>
      <c r="B1819" s="13" t="s">
        <v>1100</v>
      </c>
      <c r="C1819" s="14">
        <v>22</v>
      </c>
      <c r="D1819" s="14">
        <v>22</v>
      </c>
      <c r="E1819" s="14">
        <v>26</v>
      </c>
      <c r="F1819" s="14">
        <v>26</v>
      </c>
      <c r="G1819" s="14">
        <v>25</v>
      </c>
      <c r="H1819" s="14">
        <v>24</v>
      </c>
      <c r="I1819" s="14">
        <v>23</v>
      </c>
      <c r="J1819" s="14">
        <v>24</v>
      </c>
      <c r="K1819" s="14">
        <v>24</v>
      </c>
      <c r="L1819" s="14">
        <v>25</v>
      </c>
      <c r="M1819" s="14">
        <v>25</v>
      </c>
      <c r="N1819" s="14"/>
      <c r="O1819" s="13" t="s">
        <v>1</v>
      </c>
      <c r="P1819" s="13" t="s">
        <v>1</v>
      </c>
      <c r="Q1819" s="13" t="s">
        <v>1</v>
      </c>
      <c r="R1819" s="13" t="s">
        <v>1</v>
      </c>
      <c r="S1819" s="13" t="s">
        <v>1</v>
      </c>
      <c r="T1819" s="13" t="s">
        <v>1</v>
      </c>
      <c r="U1819" s="13" t="s">
        <v>305</v>
      </c>
      <c r="V1819" s="22" t="s">
        <v>1</v>
      </c>
    </row>
    <row r="1820" spans="1:22" x14ac:dyDescent="0.2">
      <c r="A1820" s="25" t="s">
        <v>74</v>
      </c>
      <c r="B1820" s="11" t="s">
        <v>1101</v>
      </c>
      <c r="C1820" s="12">
        <v>24</v>
      </c>
      <c r="D1820" s="12">
        <v>25</v>
      </c>
      <c r="E1820" s="12">
        <v>31</v>
      </c>
      <c r="F1820" s="12">
        <v>33</v>
      </c>
      <c r="G1820" s="12">
        <v>30</v>
      </c>
      <c r="H1820" s="12">
        <v>30</v>
      </c>
      <c r="I1820" s="12">
        <v>30</v>
      </c>
      <c r="J1820" s="12">
        <v>32</v>
      </c>
      <c r="K1820" s="12">
        <v>33</v>
      </c>
      <c r="L1820" s="12">
        <v>34</v>
      </c>
      <c r="M1820" s="12">
        <v>34</v>
      </c>
      <c r="N1820" s="12"/>
      <c r="O1820" s="11" t="s">
        <v>1</v>
      </c>
      <c r="P1820" s="11" t="s">
        <v>1</v>
      </c>
      <c r="Q1820" s="11" t="s">
        <v>1</v>
      </c>
      <c r="R1820" s="11" t="s">
        <v>1</v>
      </c>
      <c r="S1820" s="11" t="s">
        <v>1</v>
      </c>
      <c r="T1820" s="11" t="s">
        <v>1</v>
      </c>
      <c r="U1820" s="11" t="s">
        <v>305</v>
      </c>
      <c r="V1820" s="21" t="s">
        <v>1</v>
      </c>
    </row>
    <row r="1821" spans="1:22" x14ac:dyDescent="0.2">
      <c r="A1821" s="27" t="s">
        <v>74</v>
      </c>
      <c r="B1821" s="13" t="s">
        <v>1103</v>
      </c>
      <c r="C1821" s="14">
        <v>38</v>
      </c>
      <c r="D1821" s="14">
        <v>26</v>
      </c>
      <c r="E1821" s="14">
        <v>26</v>
      </c>
      <c r="F1821" s="14">
        <v>25</v>
      </c>
      <c r="G1821" s="14"/>
      <c r="H1821" s="14"/>
      <c r="I1821" s="14"/>
      <c r="J1821" s="14"/>
      <c r="K1821" s="14"/>
      <c r="L1821" s="14">
        <v>28</v>
      </c>
      <c r="M1821" s="14">
        <v>27</v>
      </c>
      <c r="N1821" s="14"/>
      <c r="O1821" s="13" t="s">
        <v>1</v>
      </c>
      <c r="P1821" s="13" t="s">
        <v>1</v>
      </c>
      <c r="Q1821" s="13" t="s">
        <v>1</v>
      </c>
      <c r="R1821" s="13" t="s">
        <v>1</v>
      </c>
      <c r="S1821" s="13" t="s">
        <v>1</v>
      </c>
      <c r="T1821" s="13" t="s">
        <v>1</v>
      </c>
      <c r="U1821" s="13" t="s">
        <v>305</v>
      </c>
      <c r="V1821" s="22" t="s">
        <v>1</v>
      </c>
    </row>
    <row r="1822" spans="1:22" x14ac:dyDescent="0.2">
      <c r="A1822" s="25" t="s">
        <v>74</v>
      </c>
      <c r="B1822" s="11" t="s">
        <v>1104</v>
      </c>
      <c r="C1822" s="12"/>
      <c r="D1822" s="12"/>
      <c r="E1822" s="12"/>
      <c r="F1822" s="12"/>
      <c r="G1822" s="12"/>
      <c r="H1822" s="12"/>
      <c r="I1822" s="12"/>
      <c r="J1822" s="12">
        <v>31</v>
      </c>
      <c r="K1822" s="12">
        <v>32</v>
      </c>
      <c r="L1822" s="12">
        <v>33</v>
      </c>
      <c r="M1822" s="12">
        <v>32</v>
      </c>
      <c r="N1822" s="12"/>
      <c r="O1822" s="11" t="s">
        <v>1</v>
      </c>
      <c r="P1822" s="11" t="s">
        <v>1</v>
      </c>
      <c r="Q1822" s="11" t="s">
        <v>1</v>
      </c>
      <c r="R1822" s="11" t="s">
        <v>1</v>
      </c>
      <c r="S1822" s="11" t="s">
        <v>1</v>
      </c>
      <c r="T1822" s="11" t="s">
        <v>1</v>
      </c>
      <c r="U1822" s="11" t="s">
        <v>305</v>
      </c>
      <c r="V1822" s="21" t="s">
        <v>1</v>
      </c>
    </row>
    <row r="1823" spans="1:22" x14ac:dyDescent="0.2">
      <c r="A1823" s="27" t="s">
        <v>74</v>
      </c>
      <c r="B1823" s="13" t="s">
        <v>1105</v>
      </c>
      <c r="C1823" s="14"/>
      <c r="D1823" s="14">
        <v>30</v>
      </c>
      <c r="E1823" s="14">
        <v>30</v>
      </c>
      <c r="F1823" s="14">
        <v>31</v>
      </c>
      <c r="G1823" s="14"/>
      <c r="H1823" s="14"/>
      <c r="I1823" s="14"/>
      <c r="J1823" s="14"/>
      <c r="K1823" s="14"/>
      <c r="L1823" s="14">
        <v>28</v>
      </c>
      <c r="M1823" s="14">
        <v>27</v>
      </c>
      <c r="N1823" s="14"/>
      <c r="O1823" s="13" t="s">
        <v>1</v>
      </c>
      <c r="P1823" s="13" t="s">
        <v>1</v>
      </c>
      <c r="Q1823" s="13" t="s">
        <v>1</v>
      </c>
      <c r="R1823" s="13" t="s">
        <v>1</v>
      </c>
      <c r="S1823" s="13" t="s">
        <v>1</v>
      </c>
      <c r="T1823" s="13" t="s">
        <v>1</v>
      </c>
      <c r="U1823" s="13" t="s">
        <v>305</v>
      </c>
      <c r="V1823" s="22" t="s">
        <v>1</v>
      </c>
    </row>
    <row r="1824" spans="1:22" x14ac:dyDescent="0.2">
      <c r="A1824" s="25" t="s">
        <v>74</v>
      </c>
      <c r="B1824" s="11" t="s">
        <v>1106</v>
      </c>
      <c r="C1824" s="12">
        <v>32</v>
      </c>
      <c r="D1824" s="12"/>
      <c r="E1824" s="12">
        <v>23</v>
      </c>
      <c r="F1824" s="12">
        <v>24</v>
      </c>
      <c r="G1824" s="12"/>
      <c r="H1824" s="12"/>
      <c r="I1824" s="12"/>
      <c r="J1824" s="12"/>
      <c r="K1824" s="12"/>
      <c r="L1824" s="12">
        <v>27</v>
      </c>
      <c r="M1824" s="12">
        <v>27</v>
      </c>
      <c r="N1824" s="12"/>
      <c r="O1824" s="11" t="s">
        <v>1</v>
      </c>
      <c r="P1824" s="11" t="s">
        <v>1</v>
      </c>
      <c r="Q1824" s="11" t="s">
        <v>1</v>
      </c>
      <c r="R1824" s="11" t="s">
        <v>1</v>
      </c>
      <c r="S1824" s="11" t="s">
        <v>1</v>
      </c>
      <c r="T1824" s="11" t="s">
        <v>1</v>
      </c>
      <c r="U1824" s="11" t="s">
        <v>305</v>
      </c>
      <c r="V1824" s="21" t="s">
        <v>1</v>
      </c>
    </row>
    <row r="1825" spans="1:22" x14ac:dyDescent="0.2">
      <c r="A1825" s="27" t="s">
        <v>74</v>
      </c>
      <c r="B1825" s="13" t="s">
        <v>1107</v>
      </c>
      <c r="C1825" s="14">
        <v>25</v>
      </c>
      <c r="D1825" s="14"/>
      <c r="E1825" s="14">
        <v>20</v>
      </c>
      <c r="F1825" s="14">
        <v>23</v>
      </c>
      <c r="G1825" s="14">
        <v>28</v>
      </c>
      <c r="H1825" s="14">
        <v>30</v>
      </c>
      <c r="I1825" s="14">
        <v>29</v>
      </c>
      <c r="J1825" s="14">
        <v>25</v>
      </c>
      <c r="K1825" s="14">
        <v>25</v>
      </c>
      <c r="L1825" s="14">
        <v>27</v>
      </c>
      <c r="M1825" s="14">
        <v>26</v>
      </c>
      <c r="N1825" s="14"/>
      <c r="O1825" s="13" t="s">
        <v>1</v>
      </c>
      <c r="P1825" s="13" t="s">
        <v>1</v>
      </c>
      <c r="Q1825" s="13" t="s">
        <v>1</v>
      </c>
      <c r="R1825" s="13" t="s">
        <v>1</v>
      </c>
      <c r="S1825" s="13" t="s">
        <v>1</v>
      </c>
      <c r="T1825" s="13" t="s">
        <v>1</v>
      </c>
      <c r="U1825" s="13" t="s">
        <v>305</v>
      </c>
      <c r="V1825" s="22" t="s">
        <v>1</v>
      </c>
    </row>
    <row r="1826" spans="1:22" x14ac:dyDescent="0.2">
      <c r="A1826" s="25" t="s">
        <v>74</v>
      </c>
      <c r="B1826" s="11" t="s">
        <v>1108</v>
      </c>
      <c r="C1826" s="12"/>
      <c r="D1826" s="12"/>
      <c r="E1826" s="12">
        <v>110.18305220000001</v>
      </c>
      <c r="F1826" s="12">
        <v>133.91842679999999</v>
      </c>
      <c r="G1826" s="12">
        <v>149.283447</v>
      </c>
      <c r="H1826" s="12">
        <v>93.878624250000001</v>
      </c>
      <c r="I1826" s="12">
        <v>62.800338379999999</v>
      </c>
      <c r="J1826" s="12">
        <v>36.021682779999999</v>
      </c>
      <c r="K1826" s="12">
        <v>14.946053210000001</v>
      </c>
      <c r="L1826" s="12">
        <v>19.916977920000001</v>
      </c>
      <c r="M1826" s="12">
        <v>25.047025390000002</v>
      </c>
      <c r="N1826" s="12"/>
      <c r="O1826" s="11" t="s">
        <v>1</v>
      </c>
      <c r="P1826" s="11" t="s">
        <v>1</v>
      </c>
      <c r="Q1826" s="11" t="s">
        <v>1</v>
      </c>
      <c r="R1826" s="11" t="s">
        <v>1</v>
      </c>
      <c r="S1826" s="11" t="s">
        <v>1</v>
      </c>
      <c r="T1826" s="11" t="s">
        <v>1</v>
      </c>
      <c r="U1826" s="11" t="s">
        <v>305</v>
      </c>
      <c r="V1826" s="21" t="s">
        <v>1</v>
      </c>
    </row>
    <row r="1827" spans="1:22" x14ac:dyDescent="0.2">
      <c r="A1827" s="27" t="s">
        <v>75</v>
      </c>
      <c r="B1827" s="13" t="s">
        <v>1109</v>
      </c>
      <c r="C1827" s="14">
        <v>89.967339999999993</v>
      </c>
      <c r="D1827" s="14">
        <v>83.781360000000006</v>
      </c>
      <c r="E1827" s="14"/>
      <c r="F1827" s="14">
        <v>78.738929999999996</v>
      </c>
      <c r="G1827" s="14">
        <v>60.460940000000001</v>
      </c>
      <c r="H1827" s="14">
        <v>70.210920000000002</v>
      </c>
      <c r="I1827" s="14">
        <v>85.152119999999996</v>
      </c>
      <c r="J1827" s="14">
        <v>85.194239999999994</v>
      </c>
      <c r="K1827" s="14">
        <v>85.46602</v>
      </c>
      <c r="L1827" s="14"/>
      <c r="M1827" s="14"/>
      <c r="N1827" s="14"/>
      <c r="O1827" s="13" t="s">
        <v>1</v>
      </c>
      <c r="P1827" s="13" t="s">
        <v>1</v>
      </c>
      <c r="Q1827" s="13" t="s">
        <v>1</v>
      </c>
      <c r="R1827" s="13" t="s">
        <v>1</v>
      </c>
      <c r="S1827" s="13" t="s">
        <v>1</v>
      </c>
      <c r="T1827" s="13" t="s">
        <v>1</v>
      </c>
      <c r="U1827" s="13" t="s">
        <v>294</v>
      </c>
      <c r="V1827" s="22" t="s">
        <v>1</v>
      </c>
    </row>
    <row r="1828" spans="1:22" x14ac:dyDescent="0.2">
      <c r="A1828" s="25" t="s">
        <v>75</v>
      </c>
      <c r="B1828" s="11" t="s">
        <v>1110</v>
      </c>
      <c r="C1828" s="12">
        <v>91.883889999999994</v>
      </c>
      <c r="D1828" s="12">
        <v>83.093829999999997</v>
      </c>
      <c r="E1828" s="12"/>
      <c r="F1828" s="12">
        <v>86.257559999999998</v>
      </c>
      <c r="G1828" s="12">
        <v>51.932920000000003</v>
      </c>
      <c r="H1828" s="12">
        <v>50.211950000000002</v>
      </c>
      <c r="I1828" s="12">
        <v>72.483710000000002</v>
      </c>
      <c r="J1828" s="12">
        <v>70.282759999999996</v>
      </c>
      <c r="K1828" s="12">
        <v>73.149799999999999</v>
      </c>
      <c r="L1828" s="12"/>
      <c r="M1828" s="12"/>
      <c r="N1828" s="12"/>
      <c r="O1828" s="11" t="s">
        <v>1</v>
      </c>
      <c r="P1828" s="11" t="s">
        <v>1</v>
      </c>
      <c r="Q1828" s="11" t="s">
        <v>1</v>
      </c>
      <c r="R1828" s="11" t="s">
        <v>1</v>
      </c>
      <c r="S1828" s="11" t="s">
        <v>1</v>
      </c>
      <c r="T1828" s="11" t="s">
        <v>1</v>
      </c>
      <c r="U1828" s="11" t="s">
        <v>294</v>
      </c>
      <c r="V1828" s="21" t="s">
        <v>1</v>
      </c>
    </row>
    <row r="1829" spans="1:22" x14ac:dyDescent="0.2">
      <c r="A1829" s="27" t="s">
        <v>75</v>
      </c>
      <c r="B1829" s="13" t="s">
        <v>1092</v>
      </c>
      <c r="C1829" s="14">
        <v>28.77178</v>
      </c>
      <c r="D1829" s="14">
        <v>28.059349999999998</v>
      </c>
      <c r="E1829" s="14">
        <v>14.048920000000001</v>
      </c>
      <c r="F1829" s="14">
        <v>16.8781</v>
      </c>
      <c r="G1829" s="14">
        <v>6.6692099999999996</v>
      </c>
      <c r="H1829" s="14">
        <v>6.6770800000000001</v>
      </c>
      <c r="I1829" s="14">
        <v>8.5969200000000008</v>
      </c>
      <c r="J1829" s="14">
        <v>7.4895199999999997</v>
      </c>
      <c r="K1829" s="14">
        <v>7.45885</v>
      </c>
      <c r="L1829" s="14"/>
      <c r="M1829" s="14"/>
      <c r="N1829" s="14"/>
      <c r="O1829" s="13" t="s">
        <v>1</v>
      </c>
      <c r="P1829" s="13" t="s">
        <v>1</v>
      </c>
      <c r="Q1829" s="13" t="s">
        <v>1</v>
      </c>
      <c r="R1829" s="13" t="s">
        <v>1</v>
      </c>
      <c r="S1829" s="13" t="s">
        <v>1</v>
      </c>
      <c r="T1829" s="13" t="s">
        <v>1</v>
      </c>
      <c r="U1829" s="13" t="s">
        <v>294</v>
      </c>
      <c r="V1829" s="22" t="s">
        <v>1</v>
      </c>
    </row>
    <row r="1830" spans="1:22" x14ac:dyDescent="0.2">
      <c r="A1830" s="25" t="s">
        <v>75</v>
      </c>
      <c r="B1830" s="11" t="s">
        <v>1093</v>
      </c>
      <c r="C1830" s="12">
        <v>0</v>
      </c>
      <c r="D1830" s="12">
        <v>0</v>
      </c>
      <c r="E1830" s="12">
        <v>1.91503</v>
      </c>
      <c r="F1830" s="12">
        <v>1.5168200000000001</v>
      </c>
      <c r="G1830" s="12">
        <v>3.2077100000000001</v>
      </c>
      <c r="H1830" s="12">
        <v>3.09382</v>
      </c>
      <c r="I1830" s="12">
        <v>1.4722</v>
      </c>
      <c r="J1830" s="12">
        <v>1.6096999999999999</v>
      </c>
      <c r="K1830" s="12">
        <v>1.6015299999999999</v>
      </c>
      <c r="L1830" s="12"/>
      <c r="M1830" s="12"/>
      <c r="N1830" s="12"/>
      <c r="O1830" s="11" t="s">
        <v>1</v>
      </c>
      <c r="P1830" s="11" t="s">
        <v>1</v>
      </c>
      <c r="Q1830" s="11" t="s">
        <v>1</v>
      </c>
      <c r="R1830" s="11" t="s">
        <v>1</v>
      </c>
      <c r="S1830" s="11" t="s">
        <v>1</v>
      </c>
      <c r="T1830" s="11" t="s">
        <v>1</v>
      </c>
      <c r="U1830" s="11" t="s">
        <v>294</v>
      </c>
      <c r="V1830" s="21" t="s">
        <v>1</v>
      </c>
    </row>
    <row r="1831" spans="1:22" x14ac:dyDescent="0.2">
      <c r="A1831" s="27" t="s">
        <v>75</v>
      </c>
      <c r="B1831" s="13" t="s">
        <v>1094</v>
      </c>
      <c r="C1831" s="14">
        <v>44.836379999999998</v>
      </c>
      <c r="D1831" s="14">
        <v>50.766919999999999</v>
      </c>
      <c r="E1831" s="14">
        <v>49.130989999999997</v>
      </c>
      <c r="F1831" s="14">
        <v>47.06288</v>
      </c>
      <c r="G1831" s="14">
        <v>60.946550000000002</v>
      </c>
      <c r="H1831" s="14">
        <v>58.78266</v>
      </c>
      <c r="I1831" s="14">
        <v>59.819189999999999</v>
      </c>
      <c r="J1831" s="14">
        <v>65.422809999999998</v>
      </c>
      <c r="K1831" s="14">
        <v>64.927390000000003</v>
      </c>
      <c r="L1831" s="14"/>
      <c r="M1831" s="14"/>
      <c r="N1831" s="14"/>
      <c r="O1831" s="13" t="s">
        <v>1</v>
      </c>
      <c r="P1831" s="13" t="s">
        <v>1</v>
      </c>
      <c r="Q1831" s="13" t="s">
        <v>1</v>
      </c>
      <c r="R1831" s="13" t="s">
        <v>1</v>
      </c>
      <c r="S1831" s="13" t="s">
        <v>1</v>
      </c>
      <c r="T1831" s="13" t="s">
        <v>1</v>
      </c>
      <c r="U1831" s="13" t="s">
        <v>294</v>
      </c>
      <c r="V1831" s="22" t="s">
        <v>1</v>
      </c>
    </row>
    <row r="1832" spans="1:22" x14ac:dyDescent="0.2">
      <c r="A1832" s="25" t="s">
        <v>75</v>
      </c>
      <c r="B1832" s="11" t="s">
        <v>1095</v>
      </c>
      <c r="C1832" s="12">
        <v>34.97663</v>
      </c>
      <c r="D1832" s="12">
        <v>35.011670000000002</v>
      </c>
      <c r="E1832" s="12">
        <v>27.34149</v>
      </c>
      <c r="F1832" s="12">
        <v>31.34308</v>
      </c>
      <c r="G1832" s="12">
        <v>16.10735</v>
      </c>
      <c r="H1832" s="12">
        <v>15.77394</v>
      </c>
      <c r="I1832" s="12">
        <v>17.68018</v>
      </c>
      <c r="J1832" s="12">
        <v>16.044160000000002</v>
      </c>
      <c r="K1832" s="12">
        <v>15.99713</v>
      </c>
      <c r="L1832" s="12"/>
      <c r="M1832" s="12"/>
      <c r="N1832" s="12"/>
      <c r="O1832" s="11" t="s">
        <v>1</v>
      </c>
      <c r="P1832" s="11" t="s">
        <v>1</v>
      </c>
      <c r="Q1832" s="11" t="s">
        <v>1</v>
      </c>
      <c r="R1832" s="11" t="s">
        <v>1</v>
      </c>
      <c r="S1832" s="11" t="s">
        <v>1</v>
      </c>
      <c r="T1832" s="11" t="s">
        <v>1</v>
      </c>
      <c r="U1832" s="11" t="s">
        <v>294</v>
      </c>
      <c r="V1832" s="21" t="s">
        <v>1</v>
      </c>
    </row>
    <row r="1833" spans="1:22" x14ac:dyDescent="0.2">
      <c r="A1833" s="27" t="s">
        <v>75</v>
      </c>
      <c r="B1833" s="13" t="s">
        <v>1088</v>
      </c>
      <c r="C1833" s="14">
        <v>28.665299999999998</v>
      </c>
      <c r="D1833" s="14">
        <v>28.4529</v>
      </c>
      <c r="E1833" s="14">
        <v>12.87585</v>
      </c>
      <c r="F1833" s="14">
        <v>15.72991</v>
      </c>
      <c r="G1833" s="14">
        <v>5.9392500000000004</v>
      </c>
      <c r="H1833" s="14">
        <v>6.6855500000000001</v>
      </c>
      <c r="I1833" s="14">
        <v>8.5160699999999991</v>
      </c>
      <c r="J1833" s="14">
        <v>7.5268699999999997</v>
      </c>
      <c r="K1833" s="14">
        <v>7.4574600000000002</v>
      </c>
      <c r="L1833" s="14"/>
      <c r="M1833" s="14"/>
      <c r="N1833" s="14"/>
      <c r="O1833" s="13" t="s">
        <v>1</v>
      </c>
      <c r="P1833" s="13" t="s">
        <v>1</v>
      </c>
      <c r="Q1833" s="13" t="s">
        <v>1</v>
      </c>
      <c r="R1833" s="13" t="s">
        <v>1</v>
      </c>
      <c r="S1833" s="13" t="s">
        <v>1</v>
      </c>
      <c r="T1833" s="13" t="s">
        <v>1</v>
      </c>
      <c r="U1833" s="13" t="s">
        <v>294</v>
      </c>
      <c r="V1833" s="22" t="s">
        <v>1</v>
      </c>
    </row>
    <row r="1834" spans="1:22" x14ac:dyDescent="0.2">
      <c r="A1834" s="25" t="s">
        <v>75</v>
      </c>
      <c r="B1834" s="11" t="s">
        <v>1089</v>
      </c>
      <c r="C1834" s="12">
        <v>0</v>
      </c>
      <c r="D1834" s="12">
        <v>0</v>
      </c>
      <c r="E1834" s="12">
        <v>2.6327099999999999</v>
      </c>
      <c r="F1834" s="12">
        <v>2.0091600000000001</v>
      </c>
      <c r="G1834" s="12">
        <v>3.3489399999999998</v>
      </c>
      <c r="H1834" s="12">
        <v>3.0833599999999999</v>
      </c>
      <c r="I1834" s="12">
        <v>1.4498599999999999</v>
      </c>
      <c r="J1834" s="12">
        <v>1.5869500000000001</v>
      </c>
      <c r="K1834" s="12">
        <v>1.5808500000000001</v>
      </c>
      <c r="L1834" s="12"/>
      <c r="M1834" s="12"/>
      <c r="N1834" s="12"/>
      <c r="O1834" s="11" t="s">
        <v>1</v>
      </c>
      <c r="P1834" s="11" t="s">
        <v>1</v>
      </c>
      <c r="Q1834" s="11" t="s">
        <v>1</v>
      </c>
      <c r="R1834" s="11" t="s">
        <v>1</v>
      </c>
      <c r="S1834" s="11" t="s">
        <v>1</v>
      </c>
      <c r="T1834" s="11" t="s">
        <v>1</v>
      </c>
      <c r="U1834" s="11" t="s">
        <v>294</v>
      </c>
      <c r="V1834" s="21" t="s">
        <v>1</v>
      </c>
    </row>
    <row r="1835" spans="1:22" x14ac:dyDescent="0.2">
      <c r="A1835" s="27" t="s">
        <v>75</v>
      </c>
      <c r="B1835" s="13" t="s">
        <v>1090</v>
      </c>
      <c r="C1835" s="14">
        <v>44.004109999999997</v>
      </c>
      <c r="D1835" s="14">
        <v>50.20335</v>
      </c>
      <c r="E1835" s="14">
        <v>51.676020000000001</v>
      </c>
      <c r="F1835" s="14">
        <v>48.804679999999998</v>
      </c>
      <c r="G1835" s="14">
        <v>63.62988</v>
      </c>
      <c r="H1835" s="14">
        <v>58.583880000000001</v>
      </c>
      <c r="I1835" s="14">
        <v>58.947240000000001</v>
      </c>
      <c r="J1835" s="14">
        <v>64.472539999999995</v>
      </c>
      <c r="K1835" s="14">
        <v>64.063149999999993</v>
      </c>
      <c r="L1835" s="14"/>
      <c r="M1835" s="14"/>
      <c r="N1835" s="14"/>
      <c r="O1835" s="13" t="s">
        <v>1</v>
      </c>
      <c r="P1835" s="13" t="s">
        <v>1</v>
      </c>
      <c r="Q1835" s="13" t="s">
        <v>1</v>
      </c>
      <c r="R1835" s="13" t="s">
        <v>1</v>
      </c>
      <c r="S1835" s="13" t="s">
        <v>1</v>
      </c>
      <c r="T1835" s="13" t="s">
        <v>1</v>
      </c>
      <c r="U1835" s="13" t="s">
        <v>294</v>
      </c>
      <c r="V1835" s="22" t="s">
        <v>1</v>
      </c>
    </row>
    <row r="1836" spans="1:22" x14ac:dyDescent="0.2">
      <c r="A1836" s="25" t="s">
        <v>75</v>
      </c>
      <c r="B1836" s="11" t="s">
        <v>1091</v>
      </c>
      <c r="C1836" s="12">
        <v>35.893219999999999</v>
      </c>
      <c r="D1836" s="12">
        <v>35.350580000000001</v>
      </c>
      <c r="E1836" s="12">
        <v>25.579049999999999</v>
      </c>
      <c r="F1836" s="12">
        <v>29.310780000000001</v>
      </c>
      <c r="G1836" s="12">
        <v>14.340920000000001</v>
      </c>
      <c r="H1836" s="12">
        <v>15.84563</v>
      </c>
      <c r="I1836" s="12">
        <v>17.496510000000001</v>
      </c>
      <c r="J1836" s="12">
        <v>16.264939999999999</v>
      </c>
      <c r="K1836" s="12">
        <v>16.017890000000001</v>
      </c>
      <c r="L1836" s="12"/>
      <c r="M1836" s="12"/>
      <c r="N1836" s="12"/>
      <c r="O1836" s="11" t="s">
        <v>1</v>
      </c>
      <c r="P1836" s="11" t="s">
        <v>1</v>
      </c>
      <c r="Q1836" s="11" t="s">
        <v>1</v>
      </c>
      <c r="R1836" s="11" t="s">
        <v>1</v>
      </c>
      <c r="S1836" s="11" t="s">
        <v>1</v>
      </c>
      <c r="T1836" s="11" t="s">
        <v>1</v>
      </c>
      <c r="U1836" s="11" t="s">
        <v>294</v>
      </c>
      <c r="V1836" s="21" t="s">
        <v>1</v>
      </c>
    </row>
    <row r="1837" spans="1:22" x14ac:dyDescent="0.2">
      <c r="A1837" s="27" t="s">
        <v>75</v>
      </c>
      <c r="B1837" s="13" t="s">
        <v>1096</v>
      </c>
      <c r="C1837" s="14">
        <v>7.2279299999999997</v>
      </c>
      <c r="D1837" s="14">
        <v>6.8976699999999997</v>
      </c>
      <c r="E1837" s="14">
        <v>12.70321</v>
      </c>
      <c r="F1837" s="14">
        <v>13.580870000000001</v>
      </c>
      <c r="G1837" s="14">
        <v>8.4016699999999993</v>
      </c>
      <c r="H1837" s="14">
        <v>9.1600800000000007</v>
      </c>
      <c r="I1837" s="14">
        <v>8.9804300000000001</v>
      </c>
      <c r="J1837" s="14">
        <v>8.7380600000000008</v>
      </c>
      <c r="K1837" s="14">
        <v>8.5604300000000002</v>
      </c>
      <c r="L1837" s="14"/>
      <c r="M1837" s="14"/>
      <c r="N1837" s="14"/>
      <c r="O1837" s="13" t="s">
        <v>1</v>
      </c>
      <c r="P1837" s="13" t="s">
        <v>1</v>
      </c>
      <c r="Q1837" s="13" t="s">
        <v>1</v>
      </c>
      <c r="R1837" s="13" t="s">
        <v>1</v>
      </c>
      <c r="S1837" s="13" t="s">
        <v>1</v>
      </c>
      <c r="T1837" s="13" t="s">
        <v>1</v>
      </c>
      <c r="U1837" s="13" t="s">
        <v>294</v>
      </c>
      <c r="V1837" s="22" t="s">
        <v>1</v>
      </c>
    </row>
    <row r="1838" spans="1:22" x14ac:dyDescent="0.2">
      <c r="A1838" s="25" t="s">
        <v>75</v>
      </c>
      <c r="B1838" s="11" t="s">
        <v>293</v>
      </c>
      <c r="C1838" s="12"/>
      <c r="D1838" s="12"/>
      <c r="E1838" s="12"/>
      <c r="F1838" s="12"/>
      <c r="G1838" s="12"/>
      <c r="H1838" s="12"/>
      <c r="I1838" s="12"/>
      <c r="J1838" s="12"/>
      <c r="K1838" s="12"/>
      <c r="L1838" s="12"/>
      <c r="M1838" s="12"/>
      <c r="N1838" s="12"/>
      <c r="O1838" s="11" t="s">
        <v>1</v>
      </c>
      <c r="P1838" s="11" t="s">
        <v>1</v>
      </c>
      <c r="Q1838" s="11" t="s">
        <v>1</v>
      </c>
      <c r="R1838" s="11" t="s">
        <v>1</v>
      </c>
      <c r="S1838" s="11" t="s">
        <v>1</v>
      </c>
      <c r="T1838" s="11" t="s">
        <v>1</v>
      </c>
      <c r="U1838" s="11" t="s">
        <v>294</v>
      </c>
      <c r="V1838" s="21" t="s">
        <v>1</v>
      </c>
    </row>
    <row r="1839" spans="1:22" x14ac:dyDescent="0.2">
      <c r="A1839" s="27" t="s">
        <v>75</v>
      </c>
      <c r="B1839" s="13" t="s">
        <v>308</v>
      </c>
      <c r="C1839" s="14"/>
      <c r="D1839" s="14">
        <v>4.0510000000000002</v>
      </c>
      <c r="E1839" s="14">
        <v>4.6040000000000001</v>
      </c>
      <c r="F1839" s="14">
        <v>7.7720000000000002</v>
      </c>
      <c r="G1839" s="14">
        <v>3.1059999999999999</v>
      </c>
      <c r="H1839" s="14">
        <v>3.4129999999999998</v>
      </c>
      <c r="I1839" s="14">
        <v>1.248</v>
      </c>
      <c r="J1839" s="14">
        <v>1.778</v>
      </c>
      <c r="K1839" s="14">
        <v>1.5029999999999999</v>
      </c>
      <c r="L1839" s="14">
        <v>2.448</v>
      </c>
      <c r="M1839" s="14">
        <v>2.23</v>
      </c>
      <c r="N1839" s="14"/>
      <c r="O1839" s="13" t="s">
        <v>1</v>
      </c>
      <c r="P1839" s="13" t="s">
        <v>1</v>
      </c>
      <c r="Q1839" s="13" t="s">
        <v>1</v>
      </c>
      <c r="R1839" s="13" t="s">
        <v>1</v>
      </c>
      <c r="S1839" s="13" t="s">
        <v>1</v>
      </c>
      <c r="T1839" s="13" t="s">
        <v>1</v>
      </c>
      <c r="U1839" s="13" t="s">
        <v>294</v>
      </c>
      <c r="V1839" s="22" t="s">
        <v>1</v>
      </c>
    </row>
    <row r="1840" spans="1:22" x14ac:dyDescent="0.2">
      <c r="A1840" s="25" t="s">
        <v>75</v>
      </c>
      <c r="B1840" s="11" t="s">
        <v>1102</v>
      </c>
      <c r="C1840" s="12">
        <v>79.897329999999997</v>
      </c>
      <c r="D1840" s="12">
        <v>85.553929999999994</v>
      </c>
      <c r="E1840" s="12">
        <v>79.887789999999995</v>
      </c>
      <c r="F1840" s="12">
        <v>80.124619999999993</v>
      </c>
      <c r="G1840" s="12">
        <v>81.319739999999996</v>
      </c>
      <c r="H1840" s="12">
        <v>77.512870000000007</v>
      </c>
      <c r="I1840" s="12">
        <v>77.893609999999995</v>
      </c>
      <c r="J1840" s="12">
        <v>82.324430000000007</v>
      </c>
      <c r="K1840" s="12">
        <v>81.661879999999996</v>
      </c>
      <c r="L1840" s="12"/>
      <c r="M1840" s="12"/>
      <c r="N1840" s="12"/>
      <c r="O1840" s="11" t="s">
        <v>1</v>
      </c>
      <c r="P1840" s="11" t="s">
        <v>1</v>
      </c>
      <c r="Q1840" s="11" t="s">
        <v>1</v>
      </c>
      <c r="R1840" s="11" t="s">
        <v>1</v>
      </c>
      <c r="S1840" s="11" t="s">
        <v>1</v>
      </c>
      <c r="T1840" s="11" t="s">
        <v>1</v>
      </c>
      <c r="U1840" s="11" t="s">
        <v>294</v>
      </c>
      <c r="V1840" s="21" t="s">
        <v>1</v>
      </c>
    </row>
    <row r="1841" spans="1:22" x14ac:dyDescent="0.2">
      <c r="A1841" s="27" t="s">
        <v>75</v>
      </c>
      <c r="B1841" s="13" t="s">
        <v>1097</v>
      </c>
      <c r="C1841" s="14"/>
      <c r="D1841" s="14"/>
      <c r="E1841" s="14"/>
      <c r="F1841" s="14">
        <v>21</v>
      </c>
      <c r="G1841" s="14"/>
      <c r="H1841" s="14"/>
      <c r="I1841" s="14"/>
      <c r="J1841" s="14"/>
      <c r="K1841" s="14"/>
      <c r="L1841" s="14">
        <v>26</v>
      </c>
      <c r="M1841" s="14"/>
      <c r="N1841" s="14"/>
      <c r="O1841" s="13" t="s">
        <v>1</v>
      </c>
      <c r="P1841" s="13" t="s">
        <v>1</v>
      </c>
      <c r="Q1841" s="13" t="s">
        <v>1</v>
      </c>
      <c r="R1841" s="13" t="s">
        <v>1</v>
      </c>
      <c r="S1841" s="13" t="s">
        <v>1</v>
      </c>
      <c r="T1841" s="13" t="s">
        <v>1</v>
      </c>
      <c r="U1841" s="13" t="s">
        <v>294</v>
      </c>
      <c r="V1841" s="22" t="s">
        <v>1</v>
      </c>
    </row>
    <row r="1842" spans="1:22" x14ac:dyDescent="0.2">
      <c r="A1842" s="25" t="s">
        <v>75</v>
      </c>
      <c r="B1842" s="11" t="s">
        <v>1098</v>
      </c>
      <c r="C1842" s="12">
        <v>55</v>
      </c>
      <c r="D1842" s="12">
        <v>47</v>
      </c>
      <c r="E1842" s="12">
        <v>33</v>
      </c>
      <c r="F1842" s="12">
        <v>34</v>
      </c>
      <c r="G1842" s="12">
        <v>30</v>
      </c>
      <c r="H1842" s="12">
        <v>38</v>
      </c>
      <c r="I1842" s="12">
        <v>36</v>
      </c>
      <c r="J1842" s="12">
        <v>32</v>
      </c>
      <c r="K1842" s="12"/>
      <c r="L1842" s="12">
        <v>33</v>
      </c>
      <c r="M1842" s="12">
        <v>31</v>
      </c>
      <c r="N1842" s="12"/>
      <c r="O1842" s="11" t="s">
        <v>1</v>
      </c>
      <c r="P1842" s="11" t="s">
        <v>1</v>
      </c>
      <c r="Q1842" s="11" t="s">
        <v>1</v>
      </c>
      <c r="R1842" s="11" t="s">
        <v>1</v>
      </c>
      <c r="S1842" s="11" t="s">
        <v>1</v>
      </c>
      <c r="T1842" s="11" t="s">
        <v>1</v>
      </c>
      <c r="U1842" s="11" t="s">
        <v>294</v>
      </c>
      <c r="V1842" s="21" t="s">
        <v>1</v>
      </c>
    </row>
    <row r="1843" spans="1:22" x14ac:dyDescent="0.2">
      <c r="A1843" s="27" t="s">
        <v>75</v>
      </c>
      <c r="B1843" s="13" t="s">
        <v>1099</v>
      </c>
      <c r="C1843" s="14">
        <v>43</v>
      </c>
      <c r="D1843" s="14"/>
      <c r="E1843" s="14">
        <v>34</v>
      </c>
      <c r="F1843" s="14">
        <v>30</v>
      </c>
      <c r="G1843" s="14">
        <v>28</v>
      </c>
      <c r="H1843" s="14">
        <v>28</v>
      </c>
      <c r="I1843" s="14">
        <v>27</v>
      </c>
      <c r="J1843" s="14"/>
      <c r="K1843" s="14">
        <v>29</v>
      </c>
      <c r="L1843" s="14">
        <v>30</v>
      </c>
      <c r="M1843" s="14">
        <v>31</v>
      </c>
      <c r="N1843" s="14"/>
      <c r="O1843" s="13" t="s">
        <v>1</v>
      </c>
      <c r="P1843" s="13" t="s">
        <v>1</v>
      </c>
      <c r="Q1843" s="13" t="s">
        <v>1</v>
      </c>
      <c r="R1843" s="13" t="s">
        <v>1</v>
      </c>
      <c r="S1843" s="13" t="s">
        <v>1</v>
      </c>
      <c r="T1843" s="13" t="s">
        <v>1</v>
      </c>
      <c r="U1843" s="13" t="s">
        <v>294</v>
      </c>
      <c r="V1843" s="22" t="s">
        <v>1</v>
      </c>
    </row>
    <row r="1844" spans="1:22" x14ac:dyDescent="0.2">
      <c r="A1844" s="25" t="s">
        <v>75</v>
      </c>
      <c r="B1844" s="11" t="s">
        <v>1100</v>
      </c>
      <c r="C1844" s="12"/>
      <c r="D1844" s="12"/>
      <c r="E1844" s="12"/>
      <c r="F1844" s="12">
        <v>23</v>
      </c>
      <c r="G1844" s="12"/>
      <c r="H1844" s="12"/>
      <c r="I1844" s="12"/>
      <c r="J1844" s="12"/>
      <c r="K1844" s="12"/>
      <c r="L1844" s="12">
        <v>27</v>
      </c>
      <c r="M1844" s="12"/>
      <c r="N1844" s="12"/>
      <c r="O1844" s="11" t="s">
        <v>1</v>
      </c>
      <c r="P1844" s="11" t="s">
        <v>1</v>
      </c>
      <c r="Q1844" s="11" t="s">
        <v>1</v>
      </c>
      <c r="R1844" s="11" t="s">
        <v>1</v>
      </c>
      <c r="S1844" s="11" t="s">
        <v>1</v>
      </c>
      <c r="T1844" s="11" t="s">
        <v>1</v>
      </c>
      <c r="U1844" s="11" t="s">
        <v>294</v>
      </c>
      <c r="V1844" s="21" t="s">
        <v>1</v>
      </c>
    </row>
    <row r="1845" spans="1:22" x14ac:dyDescent="0.2">
      <c r="A1845" s="27" t="s">
        <v>75</v>
      </c>
      <c r="B1845" s="13" t="s">
        <v>1101</v>
      </c>
      <c r="C1845" s="14"/>
      <c r="D1845" s="14"/>
      <c r="E1845" s="14"/>
      <c r="F1845" s="14">
        <v>29</v>
      </c>
      <c r="G1845" s="14"/>
      <c r="H1845" s="14"/>
      <c r="I1845" s="14"/>
      <c r="J1845" s="14"/>
      <c r="K1845" s="14"/>
      <c r="L1845" s="14">
        <v>31</v>
      </c>
      <c r="M1845" s="14"/>
      <c r="N1845" s="14"/>
      <c r="O1845" s="13" t="s">
        <v>1</v>
      </c>
      <c r="P1845" s="13" t="s">
        <v>1</v>
      </c>
      <c r="Q1845" s="13" t="s">
        <v>1</v>
      </c>
      <c r="R1845" s="13" t="s">
        <v>1</v>
      </c>
      <c r="S1845" s="13" t="s">
        <v>1</v>
      </c>
      <c r="T1845" s="13" t="s">
        <v>1</v>
      </c>
      <c r="U1845" s="13" t="s">
        <v>294</v>
      </c>
      <c r="V1845" s="22" t="s">
        <v>1</v>
      </c>
    </row>
    <row r="1846" spans="1:22" x14ac:dyDescent="0.2">
      <c r="A1846" s="25" t="s">
        <v>75</v>
      </c>
      <c r="B1846" s="11" t="s">
        <v>1103</v>
      </c>
      <c r="C1846" s="12"/>
      <c r="D1846" s="12"/>
      <c r="E1846" s="12"/>
      <c r="F1846" s="12">
        <v>34</v>
      </c>
      <c r="G1846" s="12"/>
      <c r="H1846" s="12"/>
      <c r="I1846" s="12"/>
      <c r="J1846" s="12"/>
      <c r="K1846" s="12"/>
      <c r="L1846" s="12"/>
      <c r="M1846" s="12"/>
      <c r="N1846" s="12"/>
      <c r="O1846" s="11" t="s">
        <v>1</v>
      </c>
      <c r="P1846" s="11" t="s">
        <v>1</v>
      </c>
      <c r="Q1846" s="11" t="s">
        <v>1</v>
      </c>
      <c r="R1846" s="11" t="s">
        <v>1</v>
      </c>
      <c r="S1846" s="11" t="s">
        <v>1</v>
      </c>
      <c r="T1846" s="11" t="s">
        <v>1</v>
      </c>
      <c r="U1846" s="11" t="s">
        <v>294</v>
      </c>
      <c r="V1846" s="21" t="s">
        <v>1</v>
      </c>
    </row>
    <row r="1847" spans="1:22" x14ac:dyDescent="0.2">
      <c r="A1847" s="27" t="s">
        <v>75</v>
      </c>
      <c r="B1847" s="13" t="s">
        <v>1104</v>
      </c>
      <c r="C1847" s="14">
        <v>29</v>
      </c>
      <c r="D1847" s="14">
        <v>25</v>
      </c>
      <c r="E1847" s="14">
        <v>26</v>
      </c>
      <c r="F1847" s="14">
        <v>31</v>
      </c>
      <c r="G1847" s="14">
        <v>33</v>
      </c>
      <c r="H1847" s="14">
        <v>29</v>
      </c>
      <c r="I1847" s="14">
        <v>30</v>
      </c>
      <c r="J1847" s="14">
        <v>31</v>
      </c>
      <c r="K1847" s="14"/>
      <c r="L1847" s="14">
        <v>29</v>
      </c>
      <c r="M1847" s="14">
        <v>28</v>
      </c>
      <c r="N1847" s="14"/>
      <c r="O1847" s="13" t="s">
        <v>1</v>
      </c>
      <c r="P1847" s="13" t="s">
        <v>1</v>
      </c>
      <c r="Q1847" s="13" t="s">
        <v>1</v>
      </c>
      <c r="R1847" s="13" t="s">
        <v>1</v>
      </c>
      <c r="S1847" s="13" t="s">
        <v>1</v>
      </c>
      <c r="T1847" s="13" t="s">
        <v>1</v>
      </c>
      <c r="U1847" s="13" t="s">
        <v>294</v>
      </c>
      <c r="V1847" s="22" t="s">
        <v>1</v>
      </c>
    </row>
    <row r="1848" spans="1:22" x14ac:dyDescent="0.2">
      <c r="A1848" s="25" t="s">
        <v>75</v>
      </c>
      <c r="B1848" s="11" t="s">
        <v>1105</v>
      </c>
      <c r="C1848" s="12">
        <v>41</v>
      </c>
      <c r="D1848" s="12">
        <v>44</v>
      </c>
      <c r="E1848" s="12">
        <v>41</v>
      </c>
      <c r="F1848" s="12">
        <v>41</v>
      </c>
      <c r="G1848" s="12">
        <v>42</v>
      </c>
      <c r="H1848" s="12">
        <v>41</v>
      </c>
      <c r="I1848" s="12">
        <v>41</v>
      </c>
      <c r="J1848" s="12">
        <v>44</v>
      </c>
      <c r="K1848" s="12">
        <v>41</v>
      </c>
      <c r="L1848" s="12">
        <v>40</v>
      </c>
      <c r="M1848" s="12">
        <v>40</v>
      </c>
      <c r="N1848" s="12"/>
      <c r="O1848" s="11" t="s">
        <v>1</v>
      </c>
      <c r="P1848" s="11" t="s">
        <v>1</v>
      </c>
      <c r="Q1848" s="11" t="s">
        <v>1</v>
      </c>
      <c r="R1848" s="11" t="s">
        <v>1</v>
      </c>
      <c r="S1848" s="11" t="s">
        <v>1</v>
      </c>
      <c r="T1848" s="11" t="s">
        <v>1</v>
      </c>
      <c r="U1848" s="11" t="s">
        <v>294</v>
      </c>
      <c r="V1848" s="21" t="s">
        <v>1</v>
      </c>
    </row>
    <row r="1849" spans="1:22" x14ac:dyDescent="0.2">
      <c r="A1849" s="27" t="s">
        <v>75</v>
      </c>
      <c r="B1849" s="13" t="s">
        <v>1106</v>
      </c>
      <c r="C1849" s="14"/>
      <c r="D1849" s="14"/>
      <c r="E1849" s="14"/>
      <c r="F1849" s="14">
        <v>26</v>
      </c>
      <c r="G1849" s="14"/>
      <c r="H1849" s="14"/>
      <c r="I1849" s="14"/>
      <c r="J1849" s="14"/>
      <c r="K1849" s="14"/>
      <c r="L1849" s="14"/>
      <c r="M1849" s="14"/>
      <c r="N1849" s="14"/>
      <c r="O1849" s="13" t="s">
        <v>1</v>
      </c>
      <c r="P1849" s="13" t="s">
        <v>1</v>
      </c>
      <c r="Q1849" s="13" t="s">
        <v>1</v>
      </c>
      <c r="R1849" s="13" t="s">
        <v>1</v>
      </c>
      <c r="S1849" s="13" t="s">
        <v>1</v>
      </c>
      <c r="T1849" s="13" t="s">
        <v>1</v>
      </c>
      <c r="U1849" s="13" t="s">
        <v>294</v>
      </c>
      <c r="V1849" s="22" t="s">
        <v>1</v>
      </c>
    </row>
    <row r="1850" spans="1:22" x14ac:dyDescent="0.2">
      <c r="A1850" s="25" t="s">
        <v>75</v>
      </c>
      <c r="B1850" s="11" t="s">
        <v>1107</v>
      </c>
      <c r="C1850" s="12"/>
      <c r="D1850" s="12"/>
      <c r="E1850" s="12"/>
      <c r="F1850" s="12">
        <v>16</v>
      </c>
      <c r="G1850" s="12"/>
      <c r="H1850" s="12"/>
      <c r="I1850" s="12"/>
      <c r="J1850" s="12"/>
      <c r="K1850" s="12"/>
      <c r="L1850" s="12"/>
      <c r="M1850" s="12"/>
      <c r="N1850" s="12"/>
      <c r="O1850" s="11" t="s">
        <v>1</v>
      </c>
      <c r="P1850" s="11" t="s">
        <v>1</v>
      </c>
      <c r="Q1850" s="11" t="s">
        <v>1</v>
      </c>
      <c r="R1850" s="11" t="s">
        <v>1</v>
      </c>
      <c r="S1850" s="11" t="s">
        <v>1</v>
      </c>
      <c r="T1850" s="11" t="s">
        <v>1</v>
      </c>
      <c r="U1850" s="11" t="s">
        <v>294</v>
      </c>
      <c r="V1850" s="21" t="s">
        <v>1</v>
      </c>
    </row>
    <row r="1851" spans="1:22" x14ac:dyDescent="0.2">
      <c r="A1851" s="27" t="s">
        <v>75</v>
      </c>
      <c r="B1851" s="13" t="s">
        <v>1108</v>
      </c>
      <c r="C1851" s="14">
        <v>14.247483600000001</v>
      </c>
      <c r="D1851" s="14">
        <v>14.41500542</v>
      </c>
      <c r="E1851" s="14">
        <v>14.542822080000001</v>
      </c>
      <c r="F1851" s="14">
        <v>15.97026891</v>
      </c>
      <c r="G1851" s="14">
        <v>15.87966385</v>
      </c>
      <c r="H1851" s="14">
        <v>16.860064170000001</v>
      </c>
      <c r="I1851" s="14">
        <v>18.399386239999998</v>
      </c>
      <c r="J1851" s="14">
        <v>18.954273059999998</v>
      </c>
      <c r="K1851" s="14">
        <v>18.763448459999999</v>
      </c>
      <c r="L1851" s="14">
        <v>17.305409579999999</v>
      </c>
      <c r="M1851" s="14">
        <v>16.875840870000001</v>
      </c>
      <c r="N1851" s="14"/>
      <c r="O1851" s="13" t="s">
        <v>1</v>
      </c>
      <c r="P1851" s="13" t="s">
        <v>1</v>
      </c>
      <c r="Q1851" s="13" t="s">
        <v>1</v>
      </c>
      <c r="R1851" s="13" t="s">
        <v>1</v>
      </c>
      <c r="S1851" s="13" t="s">
        <v>1</v>
      </c>
      <c r="T1851" s="13" t="s">
        <v>1</v>
      </c>
      <c r="U1851" s="13" t="s">
        <v>294</v>
      </c>
      <c r="V1851" s="22" t="s">
        <v>1</v>
      </c>
    </row>
    <row r="1852" spans="1:22" x14ac:dyDescent="0.2">
      <c r="A1852" s="25" t="s">
        <v>76</v>
      </c>
      <c r="B1852" s="11" t="s">
        <v>1109</v>
      </c>
      <c r="C1852" s="12"/>
      <c r="D1852" s="12">
        <v>11.47329</v>
      </c>
      <c r="E1852" s="12">
        <v>59.575830000000003</v>
      </c>
      <c r="F1852" s="12">
        <v>62.152659999999997</v>
      </c>
      <c r="G1852" s="12">
        <v>61.138210000000001</v>
      </c>
      <c r="H1852" s="12">
        <v>59.09366</v>
      </c>
      <c r="I1852" s="12">
        <v>62.740659999999998</v>
      </c>
      <c r="J1852" s="12"/>
      <c r="K1852" s="12"/>
      <c r="L1852" s="12"/>
      <c r="M1852" s="12"/>
      <c r="N1852" s="12"/>
      <c r="O1852" s="11" t="s">
        <v>1</v>
      </c>
      <c r="P1852" s="11" t="s">
        <v>1</v>
      </c>
      <c r="Q1852" s="11" t="s">
        <v>1</v>
      </c>
      <c r="R1852" s="11" t="s">
        <v>1</v>
      </c>
      <c r="S1852" s="11" t="s">
        <v>1</v>
      </c>
      <c r="T1852" s="11" t="s">
        <v>1</v>
      </c>
      <c r="U1852" s="11" t="s">
        <v>294</v>
      </c>
      <c r="V1852" s="21" t="s">
        <v>1</v>
      </c>
    </row>
    <row r="1853" spans="1:22" x14ac:dyDescent="0.2">
      <c r="A1853" s="27" t="s">
        <v>76</v>
      </c>
      <c r="B1853" s="13" t="s">
        <v>1110</v>
      </c>
      <c r="C1853" s="14"/>
      <c r="D1853" s="14">
        <v>3.7092200000000002</v>
      </c>
      <c r="E1853" s="14">
        <v>17.073630000000001</v>
      </c>
      <c r="F1853" s="14">
        <v>13.07644</v>
      </c>
      <c r="G1853" s="14">
        <v>17.028490000000001</v>
      </c>
      <c r="H1853" s="14">
        <v>18.368649999999999</v>
      </c>
      <c r="I1853" s="14">
        <v>18.75215</v>
      </c>
      <c r="J1853" s="14"/>
      <c r="K1853" s="14"/>
      <c r="L1853" s="14"/>
      <c r="M1853" s="14"/>
      <c r="N1853" s="14"/>
      <c r="O1853" s="13" t="s">
        <v>1</v>
      </c>
      <c r="P1853" s="13" t="s">
        <v>1</v>
      </c>
      <c r="Q1853" s="13" t="s">
        <v>1</v>
      </c>
      <c r="R1853" s="13" t="s">
        <v>1</v>
      </c>
      <c r="S1853" s="13" t="s">
        <v>1</v>
      </c>
      <c r="T1853" s="13" t="s">
        <v>1</v>
      </c>
      <c r="U1853" s="13" t="s">
        <v>294</v>
      </c>
      <c r="V1853" s="22" t="s">
        <v>1</v>
      </c>
    </row>
    <row r="1854" spans="1:22" x14ac:dyDescent="0.2">
      <c r="A1854" s="25" t="s">
        <v>76</v>
      </c>
      <c r="B1854" s="11" t="s">
        <v>1092</v>
      </c>
      <c r="C1854" s="12"/>
      <c r="D1854" s="12"/>
      <c r="E1854" s="12">
        <v>26.303249999999998</v>
      </c>
      <c r="F1854" s="12">
        <v>26.56429</v>
      </c>
      <c r="G1854" s="12">
        <v>16.604859999999999</v>
      </c>
      <c r="H1854" s="12">
        <v>15.91958</v>
      </c>
      <c r="I1854" s="12">
        <v>15.95491</v>
      </c>
      <c r="J1854" s="12"/>
      <c r="K1854" s="12"/>
      <c r="L1854" s="12"/>
      <c r="M1854" s="12"/>
      <c r="N1854" s="12"/>
      <c r="O1854" s="11" t="s">
        <v>1</v>
      </c>
      <c r="P1854" s="11" t="s">
        <v>1</v>
      </c>
      <c r="Q1854" s="11" t="s">
        <v>1</v>
      </c>
      <c r="R1854" s="11" t="s">
        <v>1</v>
      </c>
      <c r="S1854" s="11" t="s">
        <v>1</v>
      </c>
      <c r="T1854" s="11" t="s">
        <v>1</v>
      </c>
      <c r="U1854" s="11" t="s">
        <v>294</v>
      </c>
      <c r="V1854" s="21" t="s">
        <v>1</v>
      </c>
    </row>
    <row r="1855" spans="1:22" x14ac:dyDescent="0.2">
      <c r="A1855" s="27" t="s">
        <v>76</v>
      </c>
      <c r="B1855" s="13" t="s">
        <v>1093</v>
      </c>
      <c r="C1855" s="14"/>
      <c r="D1855" s="14">
        <v>0</v>
      </c>
      <c r="E1855" s="14">
        <v>0</v>
      </c>
      <c r="F1855" s="14">
        <v>0</v>
      </c>
      <c r="G1855" s="14">
        <v>0</v>
      </c>
      <c r="H1855" s="14">
        <v>0</v>
      </c>
      <c r="I1855" s="14">
        <v>0</v>
      </c>
      <c r="J1855" s="14"/>
      <c r="K1855" s="14"/>
      <c r="L1855" s="14"/>
      <c r="M1855" s="14"/>
      <c r="N1855" s="14"/>
      <c r="O1855" s="13" t="s">
        <v>1</v>
      </c>
      <c r="P1855" s="13" t="s">
        <v>1</v>
      </c>
      <c r="Q1855" s="13" t="s">
        <v>1</v>
      </c>
      <c r="R1855" s="13" t="s">
        <v>1</v>
      </c>
      <c r="S1855" s="13" t="s">
        <v>1</v>
      </c>
      <c r="T1855" s="13" t="s">
        <v>1</v>
      </c>
      <c r="U1855" s="13" t="s">
        <v>294</v>
      </c>
      <c r="V1855" s="22" t="s">
        <v>1</v>
      </c>
    </row>
    <row r="1856" spans="1:22" x14ac:dyDescent="0.2">
      <c r="A1856" s="25" t="s">
        <v>76</v>
      </c>
      <c r="B1856" s="11" t="s">
        <v>1094</v>
      </c>
      <c r="C1856" s="12"/>
      <c r="D1856" s="12"/>
      <c r="E1856" s="12">
        <v>50.712989999999998</v>
      </c>
      <c r="F1856" s="12">
        <v>51.200060000000001</v>
      </c>
      <c r="G1856" s="12">
        <v>60.55509</v>
      </c>
      <c r="H1856" s="12">
        <v>59.357790000000001</v>
      </c>
      <c r="I1856" s="12">
        <v>60.628100000000003</v>
      </c>
      <c r="J1856" s="12"/>
      <c r="K1856" s="12"/>
      <c r="L1856" s="12"/>
      <c r="M1856" s="12"/>
      <c r="N1856" s="12"/>
      <c r="O1856" s="11" t="s">
        <v>1</v>
      </c>
      <c r="P1856" s="11" t="s">
        <v>1</v>
      </c>
      <c r="Q1856" s="11" t="s">
        <v>1</v>
      </c>
      <c r="R1856" s="11" t="s">
        <v>1</v>
      </c>
      <c r="S1856" s="11" t="s">
        <v>1</v>
      </c>
      <c r="T1856" s="11" t="s">
        <v>1</v>
      </c>
      <c r="U1856" s="11" t="s">
        <v>294</v>
      </c>
      <c r="V1856" s="21" t="s">
        <v>1</v>
      </c>
    </row>
    <row r="1857" spans="1:22" x14ac:dyDescent="0.2">
      <c r="A1857" s="27" t="s">
        <v>76</v>
      </c>
      <c r="B1857" s="13" t="s">
        <v>1095</v>
      </c>
      <c r="C1857" s="14"/>
      <c r="D1857" s="14"/>
      <c r="E1857" s="14">
        <v>36.063940000000002</v>
      </c>
      <c r="F1857" s="14">
        <v>37.056469999999997</v>
      </c>
      <c r="G1857" s="14">
        <v>25.88316</v>
      </c>
      <c r="H1857" s="14">
        <v>25.084150000000001</v>
      </c>
      <c r="I1857" s="14">
        <v>24.43937</v>
      </c>
      <c r="J1857" s="14"/>
      <c r="K1857" s="14"/>
      <c r="L1857" s="14"/>
      <c r="M1857" s="14"/>
      <c r="N1857" s="14"/>
      <c r="O1857" s="13" t="s">
        <v>1</v>
      </c>
      <c r="P1857" s="13" t="s">
        <v>1</v>
      </c>
      <c r="Q1857" s="13" t="s">
        <v>1</v>
      </c>
      <c r="R1857" s="13" t="s">
        <v>1</v>
      </c>
      <c r="S1857" s="13" t="s">
        <v>1</v>
      </c>
      <c r="T1857" s="13" t="s">
        <v>1</v>
      </c>
      <c r="U1857" s="13" t="s">
        <v>294</v>
      </c>
      <c r="V1857" s="22" t="s">
        <v>1</v>
      </c>
    </row>
    <row r="1858" spans="1:22" x14ac:dyDescent="0.2">
      <c r="A1858" s="25" t="s">
        <v>76</v>
      </c>
      <c r="B1858" s="11" t="s">
        <v>1088</v>
      </c>
      <c r="C1858" s="12"/>
      <c r="D1858" s="12"/>
      <c r="E1858" s="12">
        <v>27.945029999999999</v>
      </c>
      <c r="F1858" s="12">
        <v>22.67361</v>
      </c>
      <c r="G1858" s="12">
        <v>17.445789999999999</v>
      </c>
      <c r="H1858" s="12">
        <v>16.218599999999999</v>
      </c>
      <c r="I1858" s="12">
        <v>15.67822</v>
      </c>
      <c r="J1858" s="12"/>
      <c r="K1858" s="12"/>
      <c r="L1858" s="12"/>
      <c r="M1858" s="12"/>
      <c r="N1858" s="12"/>
      <c r="O1858" s="11" t="s">
        <v>1</v>
      </c>
      <c r="P1858" s="11" t="s">
        <v>1</v>
      </c>
      <c r="Q1858" s="11" t="s">
        <v>1</v>
      </c>
      <c r="R1858" s="11" t="s">
        <v>1</v>
      </c>
      <c r="S1858" s="11" t="s">
        <v>1</v>
      </c>
      <c r="T1858" s="11" t="s">
        <v>1</v>
      </c>
      <c r="U1858" s="11" t="s">
        <v>294</v>
      </c>
      <c r="V1858" s="21" t="s">
        <v>1</v>
      </c>
    </row>
    <row r="1859" spans="1:22" x14ac:dyDescent="0.2">
      <c r="A1859" s="27" t="s">
        <v>76</v>
      </c>
      <c r="B1859" s="13" t="s">
        <v>1089</v>
      </c>
      <c r="C1859" s="14"/>
      <c r="D1859" s="14">
        <v>0</v>
      </c>
      <c r="E1859" s="14">
        <v>0</v>
      </c>
      <c r="F1859" s="14">
        <v>0</v>
      </c>
      <c r="G1859" s="14">
        <v>0</v>
      </c>
      <c r="H1859" s="14">
        <v>0</v>
      </c>
      <c r="I1859" s="14">
        <v>0</v>
      </c>
      <c r="J1859" s="14"/>
      <c r="K1859" s="14"/>
      <c r="L1859" s="14"/>
      <c r="M1859" s="14"/>
      <c r="N1859" s="14"/>
      <c r="O1859" s="13" t="s">
        <v>1</v>
      </c>
      <c r="P1859" s="13" t="s">
        <v>1</v>
      </c>
      <c r="Q1859" s="13" t="s">
        <v>1</v>
      </c>
      <c r="R1859" s="13" t="s">
        <v>1</v>
      </c>
      <c r="S1859" s="13" t="s">
        <v>1</v>
      </c>
      <c r="T1859" s="13" t="s">
        <v>1</v>
      </c>
      <c r="U1859" s="13" t="s">
        <v>294</v>
      </c>
      <c r="V1859" s="22" t="s">
        <v>1</v>
      </c>
    </row>
    <row r="1860" spans="1:22" x14ac:dyDescent="0.2">
      <c r="A1860" s="25" t="s">
        <v>76</v>
      </c>
      <c r="B1860" s="11" t="s">
        <v>1090</v>
      </c>
      <c r="C1860" s="12"/>
      <c r="D1860" s="12"/>
      <c r="E1860" s="12">
        <v>47.268740000000001</v>
      </c>
      <c r="F1860" s="12">
        <v>56.85624</v>
      </c>
      <c r="G1860" s="12">
        <v>57.978670000000001</v>
      </c>
      <c r="H1860" s="12">
        <v>57.233539999999998</v>
      </c>
      <c r="I1860" s="12">
        <v>59.15504</v>
      </c>
      <c r="J1860" s="12"/>
      <c r="K1860" s="12"/>
      <c r="L1860" s="12"/>
      <c r="M1860" s="12"/>
      <c r="N1860" s="12"/>
      <c r="O1860" s="11" t="s">
        <v>1</v>
      </c>
      <c r="P1860" s="11" t="s">
        <v>1</v>
      </c>
      <c r="Q1860" s="11" t="s">
        <v>1</v>
      </c>
      <c r="R1860" s="11" t="s">
        <v>1</v>
      </c>
      <c r="S1860" s="11" t="s">
        <v>1</v>
      </c>
      <c r="T1860" s="11" t="s">
        <v>1</v>
      </c>
      <c r="U1860" s="11" t="s">
        <v>294</v>
      </c>
      <c r="V1860" s="21" t="s">
        <v>1</v>
      </c>
    </row>
    <row r="1861" spans="1:22" x14ac:dyDescent="0.2">
      <c r="A1861" s="27" t="s">
        <v>76</v>
      </c>
      <c r="B1861" s="13" t="s">
        <v>1091</v>
      </c>
      <c r="C1861" s="14"/>
      <c r="D1861" s="14"/>
      <c r="E1861" s="14">
        <v>39.430790000000002</v>
      </c>
      <c r="F1861" s="14">
        <v>32.579410000000003</v>
      </c>
      <c r="G1861" s="14">
        <v>28.319040000000001</v>
      </c>
      <c r="H1861" s="14">
        <v>26.61101</v>
      </c>
      <c r="I1861" s="14">
        <v>24.549949999999999</v>
      </c>
      <c r="J1861" s="14"/>
      <c r="K1861" s="14"/>
      <c r="L1861" s="14"/>
      <c r="M1861" s="14"/>
      <c r="N1861" s="14"/>
      <c r="O1861" s="13" t="s">
        <v>1</v>
      </c>
      <c r="P1861" s="13" t="s">
        <v>1</v>
      </c>
      <c r="Q1861" s="13" t="s">
        <v>1</v>
      </c>
      <c r="R1861" s="13" t="s">
        <v>1</v>
      </c>
      <c r="S1861" s="13" t="s">
        <v>1</v>
      </c>
      <c r="T1861" s="13" t="s">
        <v>1</v>
      </c>
      <c r="U1861" s="13" t="s">
        <v>294</v>
      </c>
      <c r="V1861" s="22" t="s">
        <v>1</v>
      </c>
    </row>
    <row r="1862" spans="1:22" x14ac:dyDescent="0.2">
      <c r="A1862" s="25" t="s">
        <v>76</v>
      </c>
      <c r="B1862" s="11" t="s">
        <v>1096</v>
      </c>
      <c r="C1862" s="12"/>
      <c r="D1862" s="12"/>
      <c r="E1862" s="12">
        <v>11.485760000000001</v>
      </c>
      <c r="F1862" s="12">
        <v>9.9057999999999993</v>
      </c>
      <c r="G1862" s="12">
        <v>10.873250000000001</v>
      </c>
      <c r="H1862" s="12">
        <v>10.39241</v>
      </c>
      <c r="I1862" s="12">
        <v>8.8717400000000008</v>
      </c>
      <c r="J1862" s="12"/>
      <c r="K1862" s="12"/>
      <c r="L1862" s="12"/>
      <c r="M1862" s="12"/>
      <c r="N1862" s="12"/>
      <c r="O1862" s="11" t="s">
        <v>1</v>
      </c>
      <c r="P1862" s="11" t="s">
        <v>1</v>
      </c>
      <c r="Q1862" s="11" t="s">
        <v>1</v>
      </c>
      <c r="R1862" s="11" t="s">
        <v>1</v>
      </c>
      <c r="S1862" s="11" t="s">
        <v>1</v>
      </c>
      <c r="T1862" s="11" t="s">
        <v>1</v>
      </c>
      <c r="U1862" s="11" t="s">
        <v>294</v>
      </c>
      <c r="V1862" s="21" t="s">
        <v>1</v>
      </c>
    </row>
    <row r="1863" spans="1:22" x14ac:dyDescent="0.2">
      <c r="A1863" s="27" t="s">
        <v>76</v>
      </c>
      <c r="B1863" s="13" t="s">
        <v>293</v>
      </c>
      <c r="C1863" s="14"/>
      <c r="D1863" s="14"/>
      <c r="E1863" s="14"/>
      <c r="F1863" s="14"/>
      <c r="G1863" s="14"/>
      <c r="H1863" s="14"/>
      <c r="I1863" s="14"/>
      <c r="J1863" s="14"/>
      <c r="K1863" s="14"/>
      <c r="L1863" s="14"/>
      <c r="M1863" s="14"/>
      <c r="N1863" s="14"/>
      <c r="O1863" s="13" t="s">
        <v>1</v>
      </c>
      <c r="P1863" s="13" t="s">
        <v>1</v>
      </c>
      <c r="Q1863" s="13" t="s">
        <v>1</v>
      </c>
      <c r="R1863" s="13" t="s">
        <v>1</v>
      </c>
      <c r="S1863" s="13" t="s">
        <v>1</v>
      </c>
      <c r="T1863" s="13" t="s">
        <v>1</v>
      </c>
      <c r="U1863" s="13" t="s">
        <v>294</v>
      </c>
      <c r="V1863" s="22" t="s">
        <v>1</v>
      </c>
    </row>
    <row r="1864" spans="1:22" x14ac:dyDescent="0.2">
      <c r="A1864" s="25" t="s">
        <v>76</v>
      </c>
      <c r="B1864" s="11" t="s">
        <v>308</v>
      </c>
      <c r="C1864" s="12"/>
      <c r="D1864" s="12">
        <v>26.001000000000001</v>
      </c>
      <c r="E1864" s="12">
        <v>54.621000000000002</v>
      </c>
      <c r="F1864" s="12">
        <v>35.128</v>
      </c>
      <c r="G1864" s="12">
        <v>24.047000000000001</v>
      </c>
      <c r="H1864" s="12">
        <v>40.866</v>
      </c>
      <c r="I1864" s="12">
        <v>30.373999999999999</v>
      </c>
      <c r="J1864" s="12">
        <v>32.811999999999998</v>
      </c>
      <c r="K1864" s="12">
        <v>27.192</v>
      </c>
      <c r="L1864" s="12">
        <v>32.119</v>
      </c>
      <c r="M1864" s="12">
        <v>40.994999999999997</v>
      </c>
      <c r="N1864" s="12"/>
      <c r="O1864" s="11" t="s">
        <v>1</v>
      </c>
      <c r="P1864" s="11" t="s">
        <v>1</v>
      </c>
      <c r="Q1864" s="11" t="s">
        <v>1</v>
      </c>
      <c r="R1864" s="11" t="s">
        <v>1</v>
      </c>
      <c r="S1864" s="11" t="s">
        <v>1</v>
      </c>
      <c r="T1864" s="11" t="s">
        <v>1</v>
      </c>
      <c r="U1864" s="11" t="s">
        <v>294</v>
      </c>
      <c r="V1864" s="21" t="s">
        <v>1</v>
      </c>
    </row>
    <row r="1865" spans="1:22" x14ac:dyDescent="0.2">
      <c r="A1865" s="27" t="s">
        <v>76</v>
      </c>
      <c r="B1865" s="13" t="s">
        <v>1102</v>
      </c>
      <c r="C1865" s="14"/>
      <c r="D1865" s="14"/>
      <c r="E1865" s="14">
        <v>86.699529999999996</v>
      </c>
      <c r="F1865" s="14">
        <v>89.435640000000006</v>
      </c>
      <c r="G1865" s="14">
        <v>86.297700000000006</v>
      </c>
      <c r="H1865" s="14">
        <v>83.844549999999998</v>
      </c>
      <c r="I1865" s="14">
        <v>83.704989999999995</v>
      </c>
      <c r="J1865" s="14"/>
      <c r="K1865" s="14"/>
      <c r="L1865" s="14"/>
      <c r="M1865" s="14"/>
      <c r="N1865" s="14"/>
      <c r="O1865" s="13" t="s">
        <v>1</v>
      </c>
      <c r="P1865" s="13" t="s">
        <v>1</v>
      </c>
      <c r="Q1865" s="13" t="s">
        <v>1</v>
      </c>
      <c r="R1865" s="13" t="s">
        <v>1</v>
      </c>
      <c r="S1865" s="13" t="s">
        <v>1</v>
      </c>
      <c r="T1865" s="13" t="s">
        <v>1</v>
      </c>
      <c r="U1865" s="13" t="s">
        <v>294</v>
      </c>
      <c r="V1865" s="22" t="s">
        <v>1</v>
      </c>
    </row>
    <row r="1866" spans="1:22" x14ac:dyDescent="0.2">
      <c r="A1866" s="25" t="s">
        <v>76</v>
      </c>
      <c r="B1866" s="11" t="s">
        <v>1097</v>
      </c>
      <c r="C1866" s="12"/>
      <c r="D1866" s="12"/>
      <c r="E1866" s="12"/>
      <c r="F1866" s="12"/>
      <c r="G1866" s="12"/>
      <c r="H1866" s="12"/>
      <c r="I1866" s="12"/>
      <c r="J1866" s="12"/>
      <c r="K1866" s="12"/>
      <c r="L1866" s="12"/>
      <c r="M1866" s="12"/>
      <c r="N1866" s="12"/>
      <c r="O1866" s="11"/>
      <c r="P1866" s="11"/>
      <c r="Q1866" s="11"/>
      <c r="R1866" s="11"/>
      <c r="S1866" s="11"/>
      <c r="T1866" s="11"/>
      <c r="U1866" s="11" t="s">
        <v>294</v>
      </c>
      <c r="V1866" s="21"/>
    </row>
    <row r="1867" spans="1:22" x14ac:dyDescent="0.2">
      <c r="A1867" s="27" t="s">
        <v>76</v>
      </c>
      <c r="B1867" s="13" t="s">
        <v>1098</v>
      </c>
      <c r="C1867" s="14">
        <v>100</v>
      </c>
      <c r="D1867" s="14"/>
      <c r="E1867" s="14">
        <v>100</v>
      </c>
      <c r="F1867" s="14"/>
      <c r="G1867" s="14">
        <v>100</v>
      </c>
      <c r="H1867" s="14">
        <v>100</v>
      </c>
      <c r="I1867" s="14">
        <v>100</v>
      </c>
      <c r="J1867" s="14">
        <v>100</v>
      </c>
      <c r="K1867" s="14">
        <v>100</v>
      </c>
      <c r="L1867" s="14">
        <v>100</v>
      </c>
      <c r="M1867" s="14"/>
      <c r="N1867" s="14"/>
      <c r="O1867" s="13" t="s">
        <v>1</v>
      </c>
      <c r="P1867" s="13" t="s">
        <v>1</v>
      </c>
      <c r="Q1867" s="13" t="s">
        <v>1</v>
      </c>
      <c r="R1867" s="13" t="s">
        <v>1</v>
      </c>
      <c r="S1867" s="13" t="s">
        <v>1</v>
      </c>
      <c r="T1867" s="13" t="s">
        <v>1</v>
      </c>
      <c r="U1867" s="13" t="s">
        <v>294</v>
      </c>
      <c r="V1867" s="22" t="s">
        <v>1</v>
      </c>
    </row>
    <row r="1868" spans="1:22" x14ac:dyDescent="0.2">
      <c r="A1868" s="25" t="s">
        <v>76</v>
      </c>
      <c r="B1868" s="11" t="s">
        <v>1099</v>
      </c>
      <c r="C1868" s="12">
        <v>12</v>
      </c>
      <c r="D1868" s="12">
        <v>13</v>
      </c>
      <c r="E1868" s="12">
        <v>14</v>
      </c>
      <c r="F1868" s="12">
        <v>13</v>
      </c>
      <c r="G1868" s="12"/>
      <c r="H1868" s="12">
        <v>16</v>
      </c>
      <c r="I1868" s="12"/>
      <c r="J1868" s="12">
        <v>17</v>
      </c>
      <c r="K1868" s="12">
        <v>18</v>
      </c>
      <c r="L1868" s="12">
        <v>20</v>
      </c>
      <c r="M1868" s="12"/>
      <c r="N1868" s="12"/>
      <c r="O1868" s="11" t="s">
        <v>1</v>
      </c>
      <c r="P1868" s="11" t="s">
        <v>1</v>
      </c>
      <c r="Q1868" s="11" t="s">
        <v>1</v>
      </c>
      <c r="R1868" s="11" t="s">
        <v>1</v>
      </c>
      <c r="S1868" s="11" t="s">
        <v>1</v>
      </c>
      <c r="T1868" s="11" t="s">
        <v>1</v>
      </c>
      <c r="U1868" s="11" t="s">
        <v>294</v>
      </c>
      <c r="V1868" s="21" t="s">
        <v>1</v>
      </c>
    </row>
    <row r="1869" spans="1:22" x14ac:dyDescent="0.2">
      <c r="A1869" s="27" t="s">
        <v>76</v>
      </c>
      <c r="B1869" s="13" t="s">
        <v>1100</v>
      </c>
      <c r="C1869" s="14"/>
      <c r="D1869" s="14"/>
      <c r="E1869" s="14"/>
      <c r="F1869" s="14"/>
      <c r="G1869" s="14"/>
      <c r="H1869" s="14"/>
      <c r="I1869" s="14"/>
      <c r="J1869" s="14"/>
      <c r="K1869" s="14"/>
      <c r="L1869" s="14"/>
      <c r="M1869" s="14"/>
      <c r="N1869" s="14"/>
      <c r="O1869" s="13"/>
      <c r="P1869" s="13"/>
      <c r="Q1869" s="13"/>
      <c r="R1869" s="13"/>
      <c r="S1869" s="13"/>
      <c r="T1869" s="13"/>
      <c r="U1869" s="13" t="s">
        <v>294</v>
      </c>
      <c r="V1869" s="22"/>
    </row>
    <row r="1870" spans="1:22" x14ac:dyDescent="0.2">
      <c r="A1870" s="25" t="s">
        <v>76</v>
      </c>
      <c r="B1870" s="11" t="s">
        <v>1101</v>
      </c>
      <c r="C1870" s="12"/>
      <c r="D1870" s="12"/>
      <c r="E1870" s="12"/>
      <c r="F1870" s="12"/>
      <c r="G1870" s="12"/>
      <c r="H1870" s="12"/>
      <c r="I1870" s="12"/>
      <c r="J1870" s="12"/>
      <c r="K1870" s="12"/>
      <c r="L1870" s="12"/>
      <c r="M1870" s="12"/>
      <c r="N1870" s="12"/>
      <c r="O1870" s="11"/>
      <c r="P1870" s="11"/>
      <c r="Q1870" s="11"/>
      <c r="R1870" s="11"/>
      <c r="S1870" s="11"/>
      <c r="T1870" s="11"/>
      <c r="U1870" s="11" t="s">
        <v>294</v>
      </c>
      <c r="V1870" s="21"/>
    </row>
    <row r="1871" spans="1:22" x14ac:dyDescent="0.2">
      <c r="A1871" s="27" t="s">
        <v>76</v>
      </c>
      <c r="B1871" s="13" t="s">
        <v>1103</v>
      </c>
      <c r="C1871" s="14"/>
      <c r="D1871" s="14"/>
      <c r="E1871" s="14"/>
      <c r="F1871" s="14"/>
      <c r="G1871" s="14"/>
      <c r="H1871" s="14"/>
      <c r="I1871" s="14"/>
      <c r="J1871" s="14"/>
      <c r="K1871" s="14"/>
      <c r="L1871" s="14"/>
      <c r="M1871" s="14"/>
      <c r="N1871" s="14"/>
      <c r="O1871" s="13"/>
      <c r="P1871" s="13"/>
      <c r="Q1871" s="13"/>
      <c r="R1871" s="13"/>
      <c r="S1871" s="13"/>
      <c r="T1871" s="13"/>
      <c r="U1871" s="13" t="s">
        <v>294</v>
      </c>
      <c r="V1871" s="22"/>
    </row>
    <row r="1872" spans="1:22" x14ac:dyDescent="0.2">
      <c r="A1872" s="25" t="s">
        <v>76</v>
      </c>
      <c r="B1872" s="11" t="s">
        <v>1104</v>
      </c>
      <c r="C1872" s="12">
        <v>40</v>
      </c>
      <c r="D1872" s="12"/>
      <c r="E1872" s="12">
        <v>25</v>
      </c>
      <c r="F1872" s="12"/>
      <c r="G1872" s="12">
        <v>31</v>
      </c>
      <c r="H1872" s="12">
        <v>29</v>
      </c>
      <c r="I1872" s="12">
        <v>28</v>
      </c>
      <c r="J1872" s="12">
        <v>22</v>
      </c>
      <c r="K1872" s="12">
        <v>21</v>
      </c>
      <c r="L1872" s="12">
        <v>22</v>
      </c>
      <c r="M1872" s="12"/>
      <c r="N1872" s="12"/>
      <c r="O1872" s="11" t="s">
        <v>1</v>
      </c>
      <c r="P1872" s="11" t="s">
        <v>1</v>
      </c>
      <c r="Q1872" s="11" t="s">
        <v>1</v>
      </c>
      <c r="R1872" s="11" t="s">
        <v>1</v>
      </c>
      <c r="S1872" s="11" t="s">
        <v>1</v>
      </c>
      <c r="T1872" s="11" t="s">
        <v>1</v>
      </c>
      <c r="U1872" s="11" t="s">
        <v>294</v>
      </c>
      <c r="V1872" s="21" t="s">
        <v>1</v>
      </c>
    </row>
    <row r="1873" spans="1:22" x14ac:dyDescent="0.2">
      <c r="A1873" s="27" t="s">
        <v>76</v>
      </c>
      <c r="B1873" s="13" t="s">
        <v>1105</v>
      </c>
      <c r="C1873" s="14">
        <v>50</v>
      </c>
      <c r="D1873" s="14">
        <v>49</v>
      </c>
      <c r="E1873" s="14">
        <v>49</v>
      </c>
      <c r="F1873" s="14">
        <v>48</v>
      </c>
      <c r="G1873" s="14">
        <v>49</v>
      </c>
      <c r="H1873" s="14">
        <v>46</v>
      </c>
      <c r="I1873" s="14"/>
      <c r="J1873" s="14">
        <v>43</v>
      </c>
      <c r="K1873" s="14">
        <v>43</v>
      </c>
      <c r="L1873" s="14">
        <v>43</v>
      </c>
      <c r="M1873" s="14"/>
      <c r="N1873" s="14"/>
      <c r="O1873" s="13" t="s">
        <v>1</v>
      </c>
      <c r="P1873" s="13" t="s">
        <v>1</v>
      </c>
      <c r="Q1873" s="13" t="s">
        <v>1</v>
      </c>
      <c r="R1873" s="13" t="s">
        <v>1</v>
      </c>
      <c r="S1873" s="13" t="s">
        <v>1</v>
      </c>
      <c r="T1873" s="13" t="s">
        <v>1</v>
      </c>
      <c r="U1873" s="13" t="s">
        <v>294</v>
      </c>
      <c r="V1873" s="22" t="s">
        <v>1</v>
      </c>
    </row>
    <row r="1874" spans="1:22" x14ac:dyDescent="0.2">
      <c r="A1874" s="25" t="s">
        <v>76</v>
      </c>
      <c r="B1874" s="11" t="s">
        <v>1106</v>
      </c>
      <c r="C1874" s="12"/>
      <c r="D1874" s="12"/>
      <c r="E1874" s="12"/>
      <c r="F1874" s="12"/>
      <c r="G1874" s="12"/>
      <c r="H1874" s="12"/>
      <c r="I1874" s="12"/>
      <c r="J1874" s="12"/>
      <c r="K1874" s="12"/>
      <c r="L1874" s="12"/>
      <c r="M1874" s="12"/>
      <c r="N1874" s="12"/>
      <c r="O1874" s="11"/>
      <c r="P1874" s="11"/>
      <c r="Q1874" s="11"/>
      <c r="R1874" s="11"/>
      <c r="S1874" s="11"/>
      <c r="T1874" s="11"/>
      <c r="U1874" s="11" t="s">
        <v>294</v>
      </c>
      <c r="V1874" s="21"/>
    </row>
    <row r="1875" spans="1:22" x14ac:dyDescent="0.2">
      <c r="A1875" s="27" t="s">
        <v>76</v>
      </c>
      <c r="B1875" s="13" t="s">
        <v>1107</v>
      </c>
      <c r="C1875" s="14"/>
      <c r="D1875" s="14"/>
      <c r="E1875" s="14"/>
      <c r="F1875" s="14"/>
      <c r="G1875" s="14"/>
      <c r="H1875" s="14"/>
      <c r="I1875" s="14"/>
      <c r="J1875" s="14"/>
      <c r="K1875" s="14"/>
      <c r="L1875" s="14"/>
      <c r="M1875" s="14"/>
      <c r="N1875" s="14"/>
      <c r="O1875" s="13"/>
      <c r="P1875" s="13"/>
      <c r="Q1875" s="13"/>
      <c r="R1875" s="13"/>
      <c r="S1875" s="13"/>
      <c r="T1875" s="13"/>
      <c r="U1875" s="13" t="s">
        <v>294</v>
      </c>
      <c r="V1875" s="22"/>
    </row>
    <row r="1876" spans="1:22" x14ac:dyDescent="0.2">
      <c r="A1876" s="25" t="s">
        <v>76</v>
      </c>
      <c r="B1876" s="11" t="s">
        <v>1108</v>
      </c>
      <c r="C1876" s="12"/>
      <c r="D1876" s="12"/>
      <c r="E1876" s="12"/>
      <c r="F1876" s="12"/>
      <c r="G1876" s="12"/>
      <c r="H1876" s="12"/>
      <c r="I1876" s="12"/>
      <c r="J1876" s="12">
        <v>10.89001927</v>
      </c>
      <c r="K1876" s="12">
        <v>11.21040773</v>
      </c>
      <c r="L1876" s="12">
        <v>11.60472367</v>
      </c>
      <c r="M1876" s="12">
        <v>11.73919675</v>
      </c>
      <c r="N1876" s="12"/>
      <c r="O1876" s="11" t="s">
        <v>1</v>
      </c>
      <c r="P1876" s="11" t="s">
        <v>1</v>
      </c>
      <c r="Q1876" s="11" t="s">
        <v>1</v>
      </c>
      <c r="R1876" s="11" t="s">
        <v>1</v>
      </c>
      <c r="S1876" s="11" t="s">
        <v>1</v>
      </c>
      <c r="T1876" s="11" t="s">
        <v>1</v>
      </c>
      <c r="U1876" s="11" t="s">
        <v>294</v>
      </c>
      <c r="V1876" s="21" t="s">
        <v>1</v>
      </c>
    </row>
    <row r="1877" spans="1:22" x14ac:dyDescent="0.2">
      <c r="A1877" s="27" t="s">
        <v>77</v>
      </c>
      <c r="B1877" s="13" t="s">
        <v>1109</v>
      </c>
      <c r="C1877" s="14"/>
      <c r="D1877" s="14"/>
      <c r="E1877" s="14"/>
      <c r="F1877" s="14"/>
      <c r="G1877" s="14"/>
      <c r="H1877" s="14"/>
      <c r="I1877" s="14"/>
      <c r="J1877" s="14"/>
      <c r="K1877" s="14"/>
      <c r="L1877" s="14"/>
      <c r="M1877" s="14"/>
      <c r="N1877" s="14"/>
      <c r="O1877" s="13" t="s">
        <v>1</v>
      </c>
      <c r="P1877" s="13" t="s">
        <v>1</v>
      </c>
      <c r="Q1877" s="13" t="s">
        <v>1</v>
      </c>
      <c r="R1877" s="13" t="s">
        <v>1</v>
      </c>
      <c r="S1877" s="13" t="s">
        <v>1</v>
      </c>
      <c r="T1877" s="13" t="s">
        <v>1</v>
      </c>
      <c r="U1877" s="13" t="s">
        <v>307</v>
      </c>
      <c r="V1877" s="22" t="s">
        <v>1</v>
      </c>
    </row>
    <row r="1878" spans="1:22" x14ac:dyDescent="0.2">
      <c r="A1878" s="25" t="s">
        <v>77</v>
      </c>
      <c r="B1878" s="11" t="s">
        <v>1110</v>
      </c>
      <c r="C1878" s="12"/>
      <c r="D1878" s="12"/>
      <c r="E1878" s="12"/>
      <c r="F1878" s="12"/>
      <c r="G1878" s="12"/>
      <c r="H1878" s="12"/>
      <c r="I1878" s="12"/>
      <c r="J1878" s="12"/>
      <c r="K1878" s="12"/>
      <c r="L1878" s="12"/>
      <c r="M1878" s="12"/>
      <c r="N1878" s="12"/>
      <c r="O1878" s="11" t="s">
        <v>1</v>
      </c>
      <c r="P1878" s="11" t="s">
        <v>1</v>
      </c>
      <c r="Q1878" s="11" t="s">
        <v>1</v>
      </c>
      <c r="R1878" s="11" t="s">
        <v>1</v>
      </c>
      <c r="S1878" s="11" t="s">
        <v>1</v>
      </c>
      <c r="T1878" s="11" t="s">
        <v>1</v>
      </c>
      <c r="U1878" s="11" t="s">
        <v>307</v>
      </c>
      <c r="V1878" s="21" t="s">
        <v>1</v>
      </c>
    </row>
    <row r="1879" spans="1:22" x14ac:dyDescent="0.2">
      <c r="A1879" s="27" t="s">
        <v>77</v>
      </c>
      <c r="B1879" s="13" t="s">
        <v>1092</v>
      </c>
      <c r="C1879" s="14"/>
      <c r="D1879" s="14"/>
      <c r="E1879" s="14"/>
      <c r="F1879" s="14"/>
      <c r="G1879" s="14"/>
      <c r="H1879" s="14"/>
      <c r="I1879" s="14"/>
      <c r="J1879" s="14"/>
      <c r="K1879" s="14"/>
      <c r="L1879" s="14"/>
      <c r="M1879" s="14"/>
      <c r="N1879" s="14"/>
      <c r="O1879" s="13"/>
      <c r="P1879" s="13"/>
      <c r="Q1879" s="13"/>
      <c r="R1879" s="13"/>
      <c r="S1879" s="13"/>
      <c r="T1879" s="13"/>
      <c r="U1879" s="13" t="s">
        <v>307</v>
      </c>
      <c r="V1879" s="22"/>
    </row>
    <row r="1880" spans="1:22" x14ac:dyDescent="0.2">
      <c r="A1880" s="25" t="s">
        <v>77</v>
      </c>
      <c r="B1880" s="11" t="s">
        <v>1093</v>
      </c>
      <c r="C1880" s="12"/>
      <c r="D1880" s="12"/>
      <c r="E1880" s="12"/>
      <c r="F1880" s="12"/>
      <c r="G1880" s="12"/>
      <c r="H1880" s="12"/>
      <c r="I1880" s="12"/>
      <c r="J1880" s="12"/>
      <c r="K1880" s="12"/>
      <c r="L1880" s="12"/>
      <c r="M1880" s="12"/>
      <c r="N1880" s="12"/>
      <c r="O1880" s="11"/>
      <c r="P1880" s="11"/>
      <c r="Q1880" s="11"/>
      <c r="R1880" s="11"/>
      <c r="S1880" s="11"/>
      <c r="T1880" s="11"/>
      <c r="U1880" s="11" t="s">
        <v>307</v>
      </c>
      <c r="V1880" s="21"/>
    </row>
    <row r="1881" spans="1:22" x14ac:dyDescent="0.2">
      <c r="A1881" s="27" t="s">
        <v>77</v>
      </c>
      <c r="B1881" s="13" t="s">
        <v>1094</v>
      </c>
      <c r="C1881" s="14"/>
      <c r="D1881" s="14"/>
      <c r="E1881" s="14"/>
      <c r="F1881" s="14"/>
      <c r="G1881" s="14"/>
      <c r="H1881" s="14"/>
      <c r="I1881" s="14"/>
      <c r="J1881" s="14"/>
      <c r="K1881" s="14"/>
      <c r="L1881" s="14"/>
      <c r="M1881" s="14"/>
      <c r="N1881" s="14"/>
      <c r="O1881" s="13"/>
      <c r="P1881" s="13"/>
      <c r="Q1881" s="13"/>
      <c r="R1881" s="13"/>
      <c r="S1881" s="13"/>
      <c r="T1881" s="13"/>
      <c r="U1881" s="13" t="s">
        <v>307</v>
      </c>
      <c r="V1881" s="22"/>
    </row>
    <row r="1882" spans="1:22" x14ac:dyDescent="0.2">
      <c r="A1882" s="25" t="s">
        <v>77</v>
      </c>
      <c r="B1882" s="11" t="s">
        <v>1095</v>
      </c>
      <c r="C1882" s="12"/>
      <c r="D1882" s="12"/>
      <c r="E1882" s="12"/>
      <c r="F1882" s="12"/>
      <c r="G1882" s="12"/>
      <c r="H1882" s="12"/>
      <c r="I1882" s="12"/>
      <c r="J1882" s="12"/>
      <c r="K1882" s="12"/>
      <c r="L1882" s="12"/>
      <c r="M1882" s="12"/>
      <c r="N1882" s="12"/>
      <c r="O1882" s="11"/>
      <c r="P1882" s="11"/>
      <c r="Q1882" s="11"/>
      <c r="R1882" s="11"/>
      <c r="S1882" s="11"/>
      <c r="T1882" s="11"/>
      <c r="U1882" s="11" t="s">
        <v>307</v>
      </c>
      <c r="V1882" s="21"/>
    </row>
    <row r="1883" spans="1:22" x14ac:dyDescent="0.2">
      <c r="A1883" s="27" t="s">
        <v>77</v>
      </c>
      <c r="B1883" s="13" t="s">
        <v>1088</v>
      </c>
      <c r="C1883" s="14"/>
      <c r="D1883" s="14"/>
      <c r="E1883" s="14"/>
      <c r="F1883" s="14">
        <v>19.604389999999999</v>
      </c>
      <c r="G1883" s="14">
        <v>19.78237</v>
      </c>
      <c r="H1883" s="14">
        <v>19.788820000000001</v>
      </c>
      <c r="I1883" s="14">
        <v>20.117999999999999</v>
      </c>
      <c r="J1883" s="14"/>
      <c r="K1883" s="14">
        <v>20.82518</v>
      </c>
      <c r="L1883" s="14">
        <v>23.223739999999999</v>
      </c>
      <c r="M1883" s="14"/>
      <c r="N1883" s="14"/>
      <c r="O1883" s="13" t="s">
        <v>1</v>
      </c>
      <c r="P1883" s="13" t="s">
        <v>1</v>
      </c>
      <c r="Q1883" s="13" t="s">
        <v>1</v>
      </c>
      <c r="R1883" s="13" t="s">
        <v>1</v>
      </c>
      <c r="S1883" s="13" t="s">
        <v>1</v>
      </c>
      <c r="T1883" s="13" t="s">
        <v>1</v>
      </c>
      <c r="U1883" s="13" t="s">
        <v>307</v>
      </c>
      <c r="V1883" s="22" t="s">
        <v>1</v>
      </c>
    </row>
    <row r="1884" spans="1:22" x14ac:dyDescent="0.2">
      <c r="A1884" s="25" t="s">
        <v>77</v>
      </c>
      <c r="B1884" s="11" t="s">
        <v>1089</v>
      </c>
      <c r="C1884" s="12">
        <v>11.83535</v>
      </c>
      <c r="D1884" s="12">
        <v>12.46777</v>
      </c>
      <c r="E1884" s="12"/>
      <c r="F1884" s="12">
        <v>14.769080000000001</v>
      </c>
      <c r="G1884" s="12">
        <v>15.56057</v>
      </c>
      <c r="H1884" s="12">
        <v>16.02242</v>
      </c>
      <c r="I1884" s="12">
        <v>16.289090000000002</v>
      </c>
      <c r="J1884" s="12"/>
      <c r="K1884" s="12">
        <v>16.832809999999998</v>
      </c>
      <c r="L1884" s="12">
        <v>17.468029999999999</v>
      </c>
      <c r="M1884" s="12"/>
      <c r="N1884" s="12"/>
      <c r="O1884" s="11" t="s">
        <v>1</v>
      </c>
      <c r="P1884" s="11" t="s">
        <v>1</v>
      </c>
      <c r="Q1884" s="11" t="s">
        <v>1</v>
      </c>
      <c r="R1884" s="11" t="s">
        <v>1</v>
      </c>
      <c r="S1884" s="11" t="s">
        <v>1</v>
      </c>
      <c r="T1884" s="11" t="s">
        <v>1</v>
      </c>
      <c r="U1884" s="11" t="s">
        <v>307</v>
      </c>
      <c r="V1884" s="21" t="s">
        <v>1</v>
      </c>
    </row>
    <row r="1885" spans="1:22" x14ac:dyDescent="0.2">
      <c r="A1885" s="27" t="s">
        <v>77</v>
      </c>
      <c r="B1885" s="13" t="s">
        <v>1090</v>
      </c>
      <c r="C1885" s="14"/>
      <c r="D1885" s="14"/>
      <c r="E1885" s="14"/>
      <c r="F1885" s="14">
        <v>15.614800000000001</v>
      </c>
      <c r="G1885" s="14">
        <v>16.818249999999999</v>
      </c>
      <c r="H1885" s="14">
        <v>17.464659999999999</v>
      </c>
      <c r="I1885" s="14">
        <v>18.0335</v>
      </c>
      <c r="J1885" s="14"/>
      <c r="K1885" s="14">
        <v>19.639510000000001</v>
      </c>
      <c r="L1885" s="14">
        <v>21.67802</v>
      </c>
      <c r="M1885" s="14"/>
      <c r="N1885" s="14"/>
      <c r="O1885" s="13" t="s">
        <v>1</v>
      </c>
      <c r="P1885" s="13" t="s">
        <v>1</v>
      </c>
      <c r="Q1885" s="13" t="s">
        <v>1</v>
      </c>
      <c r="R1885" s="13" t="s">
        <v>1</v>
      </c>
      <c r="S1885" s="13" t="s">
        <v>1</v>
      </c>
      <c r="T1885" s="13" t="s">
        <v>1</v>
      </c>
      <c r="U1885" s="13" t="s">
        <v>307</v>
      </c>
      <c r="V1885" s="22" t="s">
        <v>1</v>
      </c>
    </row>
    <row r="1886" spans="1:22" x14ac:dyDescent="0.2">
      <c r="A1886" s="25" t="s">
        <v>77</v>
      </c>
      <c r="B1886" s="11" t="s">
        <v>1091</v>
      </c>
      <c r="C1886" s="12"/>
      <c r="D1886" s="12"/>
      <c r="E1886" s="12"/>
      <c r="F1886" s="12">
        <v>28.572099999999999</v>
      </c>
      <c r="G1886" s="12">
        <v>28.77495</v>
      </c>
      <c r="H1886" s="12">
        <v>28.12585</v>
      </c>
      <c r="I1886" s="12">
        <v>27.8352</v>
      </c>
      <c r="J1886" s="12"/>
      <c r="K1886" s="12">
        <v>27.889589999999998</v>
      </c>
      <c r="L1886" s="12">
        <v>30.732959999999999</v>
      </c>
      <c r="M1886" s="12"/>
      <c r="N1886" s="12"/>
      <c r="O1886" s="11" t="s">
        <v>1</v>
      </c>
      <c r="P1886" s="11" t="s">
        <v>1</v>
      </c>
      <c r="Q1886" s="11" t="s">
        <v>1</v>
      </c>
      <c r="R1886" s="11" t="s">
        <v>1</v>
      </c>
      <c r="S1886" s="11" t="s">
        <v>1</v>
      </c>
      <c r="T1886" s="11" t="s">
        <v>1</v>
      </c>
      <c r="U1886" s="11" t="s">
        <v>307</v>
      </c>
      <c r="V1886" s="21" t="s">
        <v>1</v>
      </c>
    </row>
    <row r="1887" spans="1:22" x14ac:dyDescent="0.2">
      <c r="A1887" s="27" t="s">
        <v>77</v>
      </c>
      <c r="B1887" s="13" t="s">
        <v>1096</v>
      </c>
      <c r="C1887" s="14"/>
      <c r="D1887" s="14"/>
      <c r="E1887" s="14"/>
      <c r="F1887" s="14">
        <v>8.9677100000000003</v>
      </c>
      <c r="G1887" s="14">
        <v>8.9925800000000002</v>
      </c>
      <c r="H1887" s="14">
        <v>8.3370300000000004</v>
      </c>
      <c r="I1887" s="14">
        <v>7.7171900000000004</v>
      </c>
      <c r="J1887" s="14"/>
      <c r="K1887" s="14">
        <v>7.0644099999999996</v>
      </c>
      <c r="L1887" s="14">
        <v>7.5092299999999996</v>
      </c>
      <c r="M1887" s="14"/>
      <c r="N1887" s="14"/>
      <c r="O1887" s="13" t="s">
        <v>1</v>
      </c>
      <c r="P1887" s="13" t="s">
        <v>1</v>
      </c>
      <c r="Q1887" s="13" t="s">
        <v>1</v>
      </c>
      <c r="R1887" s="13" t="s">
        <v>1</v>
      </c>
      <c r="S1887" s="13" t="s">
        <v>1</v>
      </c>
      <c r="T1887" s="13" t="s">
        <v>1</v>
      </c>
      <c r="U1887" s="13" t="s">
        <v>307</v>
      </c>
      <c r="V1887" s="22" t="s">
        <v>1</v>
      </c>
    </row>
    <row r="1888" spans="1:22" x14ac:dyDescent="0.2">
      <c r="A1888" s="25" t="s">
        <v>77</v>
      </c>
      <c r="B1888" s="11" t="s">
        <v>293</v>
      </c>
      <c r="C1888" s="12"/>
      <c r="D1888" s="12"/>
      <c r="E1888" s="12"/>
      <c r="F1888" s="12"/>
      <c r="G1888" s="12"/>
      <c r="H1888" s="12"/>
      <c r="I1888" s="12"/>
      <c r="J1888" s="12"/>
      <c r="K1888" s="12"/>
      <c r="L1888" s="12"/>
      <c r="M1888" s="12"/>
      <c r="N1888" s="12"/>
      <c r="O1888" s="11" t="s">
        <v>1</v>
      </c>
      <c r="P1888" s="11" t="s">
        <v>1</v>
      </c>
      <c r="Q1888" s="11" t="s">
        <v>1</v>
      </c>
      <c r="R1888" s="11" t="s">
        <v>1</v>
      </c>
      <c r="S1888" s="11" t="s">
        <v>1</v>
      </c>
      <c r="T1888" s="11" t="s">
        <v>1</v>
      </c>
      <c r="U1888" s="11" t="s">
        <v>307</v>
      </c>
      <c r="V1888" s="21" t="s">
        <v>1</v>
      </c>
    </row>
    <row r="1889" spans="1:22" x14ac:dyDescent="0.2">
      <c r="A1889" s="27" t="s">
        <v>77</v>
      </c>
      <c r="B1889" s="13" t="s">
        <v>308</v>
      </c>
      <c r="C1889" s="14"/>
      <c r="D1889" s="14">
        <v>0.89900000000000002</v>
      </c>
      <c r="E1889" s="14">
        <v>5.17</v>
      </c>
      <c r="F1889" s="14">
        <v>6.5179999999999998</v>
      </c>
      <c r="G1889" s="14">
        <v>6.1950000000000003</v>
      </c>
      <c r="H1889" s="14">
        <v>4.6900000000000004</v>
      </c>
      <c r="I1889" s="14">
        <v>3.3</v>
      </c>
      <c r="J1889" s="14">
        <v>3.7759999999999998</v>
      </c>
      <c r="K1889" s="14">
        <v>6.3140000000000001</v>
      </c>
      <c r="L1889" s="14">
        <v>6.2709999999999999</v>
      </c>
      <c r="M1889" s="14">
        <v>9.8940000000000001</v>
      </c>
      <c r="N1889" s="14"/>
      <c r="O1889" s="13" t="s">
        <v>1</v>
      </c>
      <c r="P1889" s="13" t="s">
        <v>1</v>
      </c>
      <c r="Q1889" s="13" t="s">
        <v>1</v>
      </c>
      <c r="R1889" s="13" t="s">
        <v>1</v>
      </c>
      <c r="S1889" s="13" t="s">
        <v>1</v>
      </c>
      <c r="T1889" s="13" t="s">
        <v>1</v>
      </c>
      <c r="U1889" s="13" t="s">
        <v>307</v>
      </c>
      <c r="V1889" s="22" t="s">
        <v>1</v>
      </c>
    </row>
    <row r="1890" spans="1:22" x14ac:dyDescent="0.2">
      <c r="A1890" s="25" t="s">
        <v>77</v>
      </c>
      <c r="B1890" s="11" t="s">
        <v>1102</v>
      </c>
      <c r="C1890" s="12"/>
      <c r="D1890" s="12"/>
      <c r="E1890" s="12"/>
      <c r="F1890" s="12">
        <v>58.955979999999997</v>
      </c>
      <c r="G1890" s="12">
        <v>61.153779999999998</v>
      </c>
      <c r="H1890" s="12">
        <v>61.612929999999999</v>
      </c>
      <c r="I1890" s="12">
        <v>62.157789999999999</v>
      </c>
      <c r="J1890" s="12"/>
      <c r="K1890" s="12">
        <v>64.361919999999998</v>
      </c>
      <c r="L1890" s="12">
        <v>69.879009999999994</v>
      </c>
      <c r="M1890" s="12"/>
      <c r="N1890" s="12"/>
      <c r="O1890" s="11" t="s">
        <v>1</v>
      </c>
      <c r="P1890" s="11" t="s">
        <v>1</v>
      </c>
      <c r="Q1890" s="11" t="s">
        <v>1</v>
      </c>
      <c r="R1890" s="11" t="s">
        <v>1</v>
      </c>
      <c r="S1890" s="11" t="s">
        <v>1</v>
      </c>
      <c r="T1890" s="11" t="s">
        <v>1</v>
      </c>
      <c r="U1890" s="11" t="s">
        <v>307</v>
      </c>
      <c r="V1890" s="21" t="s">
        <v>1</v>
      </c>
    </row>
    <row r="1891" spans="1:22" x14ac:dyDescent="0.2">
      <c r="A1891" s="27" t="s">
        <v>77</v>
      </c>
      <c r="B1891" s="13" t="s">
        <v>1097</v>
      </c>
      <c r="C1891" s="14">
        <v>0</v>
      </c>
      <c r="D1891" s="14">
        <v>0</v>
      </c>
      <c r="E1891" s="14">
        <v>0</v>
      </c>
      <c r="F1891" s="14">
        <v>0</v>
      </c>
      <c r="G1891" s="14">
        <v>0</v>
      </c>
      <c r="H1891" s="14">
        <v>0</v>
      </c>
      <c r="I1891" s="14">
        <v>0</v>
      </c>
      <c r="J1891" s="14">
        <v>0</v>
      </c>
      <c r="K1891" s="14">
        <v>0</v>
      </c>
      <c r="L1891" s="14">
        <v>1</v>
      </c>
      <c r="M1891" s="14">
        <v>1</v>
      </c>
      <c r="N1891" s="14"/>
      <c r="O1891" s="13" t="s">
        <v>1</v>
      </c>
      <c r="P1891" s="13" t="s">
        <v>1</v>
      </c>
      <c r="Q1891" s="13" t="s">
        <v>1</v>
      </c>
      <c r="R1891" s="13" t="s">
        <v>1</v>
      </c>
      <c r="S1891" s="13" t="s">
        <v>1</v>
      </c>
      <c r="T1891" s="13" t="s">
        <v>1</v>
      </c>
      <c r="U1891" s="13" t="s">
        <v>307</v>
      </c>
      <c r="V1891" s="22" t="s">
        <v>1</v>
      </c>
    </row>
    <row r="1892" spans="1:22" x14ac:dyDescent="0.2">
      <c r="A1892" s="25" t="s">
        <v>77</v>
      </c>
      <c r="B1892" s="11" t="s">
        <v>1098</v>
      </c>
      <c r="C1892" s="12">
        <v>2</v>
      </c>
      <c r="D1892" s="12">
        <v>2</v>
      </c>
      <c r="E1892" s="12">
        <v>1</v>
      </c>
      <c r="F1892" s="12">
        <v>1</v>
      </c>
      <c r="G1892" s="12">
        <v>1</v>
      </c>
      <c r="H1892" s="12">
        <v>1</v>
      </c>
      <c r="I1892" s="12"/>
      <c r="J1892" s="12">
        <v>1</v>
      </c>
      <c r="K1892" s="12">
        <v>1</v>
      </c>
      <c r="L1892" s="12">
        <v>1</v>
      </c>
      <c r="M1892" s="12">
        <v>1</v>
      </c>
      <c r="N1892" s="12"/>
      <c r="O1892" s="11" t="s">
        <v>1</v>
      </c>
      <c r="P1892" s="11" t="s">
        <v>1</v>
      </c>
      <c r="Q1892" s="11" t="s">
        <v>1</v>
      </c>
      <c r="R1892" s="11" t="s">
        <v>1</v>
      </c>
      <c r="S1892" s="11" t="s">
        <v>1</v>
      </c>
      <c r="T1892" s="11" t="s">
        <v>1</v>
      </c>
      <c r="U1892" s="11" t="s">
        <v>307</v>
      </c>
      <c r="V1892" s="21" t="s">
        <v>1</v>
      </c>
    </row>
    <row r="1893" spans="1:22" x14ac:dyDescent="0.2">
      <c r="A1893" s="27" t="s">
        <v>77</v>
      </c>
      <c r="B1893" s="13" t="s">
        <v>1099</v>
      </c>
      <c r="C1893" s="14">
        <v>1</v>
      </c>
      <c r="D1893" s="14">
        <v>1</v>
      </c>
      <c r="E1893" s="14">
        <v>1</v>
      </c>
      <c r="F1893" s="14">
        <v>1</v>
      </c>
      <c r="G1893" s="14">
        <v>1</v>
      </c>
      <c r="H1893" s="14">
        <v>1</v>
      </c>
      <c r="I1893" s="14">
        <v>0</v>
      </c>
      <c r="J1893" s="14">
        <v>1</v>
      </c>
      <c r="K1893" s="14">
        <v>1</v>
      </c>
      <c r="L1893" s="14">
        <v>1</v>
      </c>
      <c r="M1893" s="14">
        <v>1</v>
      </c>
      <c r="N1893" s="14"/>
      <c r="O1893" s="13" t="s">
        <v>1</v>
      </c>
      <c r="P1893" s="13" t="s">
        <v>1</v>
      </c>
      <c r="Q1893" s="13" t="s">
        <v>1</v>
      </c>
      <c r="R1893" s="13" t="s">
        <v>1</v>
      </c>
      <c r="S1893" s="13" t="s">
        <v>1</v>
      </c>
      <c r="T1893" s="13" t="s">
        <v>1</v>
      </c>
      <c r="U1893" s="13" t="s">
        <v>307</v>
      </c>
      <c r="V1893" s="22" t="s">
        <v>1</v>
      </c>
    </row>
    <row r="1894" spans="1:22" x14ac:dyDescent="0.2">
      <c r="A1894" s="25" t="s">
        <v>77</v>
      </c>
      <c r="B1894" s="11" t="s">
        <v>1100</v>
      </c>
      <c r="C1894" s="12">
        <v>0</v>
      </c>
      <c r="D1894" s="12">
        <v>0</v>
      </c>
      <c r="E1894" s="12">
        <v>0</v>
      </c>
      <c r="F1894" s="12">
        <v>0</v>
      </c>
      <c r="G1894" s="12">
        <v>0</v>
      </c>
      <c r="H1894" s="12">
        <v>0</v>
      </c>
      <c r="I1894" s="12">
        <v>0</v>
      </c>
      <c r="J1894" s="12">
        <v>0</v>
      </c>
      <c r="K1894" s="12">
        <v>0</v>
      </c>
      <c r="L1894" s="12">
        <v>0</v>
      </c>
      <c r="M1894" s="12">
        <v>1</v>
      </c>
      <c r="N1894" s="12"/>
      <c r="O1894" s="11" t="s">
        <v>1</v>
      </c>
      <c r="P1894" s="11" t="s">
        <v>1</v>
      </c>
      <c r="Q1894" s="11" t="s">
        <v>1</v>
      </c>
      <c r="R1894" s="11" t="s">
        <v>1</v>
      </c>
      <c r="S1894" s="11" t="s">
        <v>1</v>
      </c>
      <c r="T1894" s="11" t="s">
        <v>1</v>
      </c>
      <c r="U1894" s="11" t="s">
        <v>307</v>
      </c>
      <c r="V1894" s="21" t="s">
        <v>1</v>
      </c>
    </row>
    <row r="1895" spans="1:22" x14ac:dyDescent="0.2">
      <c r="A1895" s="27" t="s">
        <v>77</v>
      </c>
      <c r="B1895" s="13" t="s">
        <v>1101</v>
      </c>
      <c r="C1895" s="14">
        <v>0</v>
      </c>
      <c r="D1895" s="14">
        <v>0</v>
      </c>
      <c r="E1895" s="14">
        <v>0</v>
      </c>
      <c r="F1895" s="14">
        <v>0</v>
      </c>
      <c r="G1895" s="14">
        <v>0</v>
      </c>
      <c r="H1895" s="14">
        <v>0</v>
      </c>
      <c r="I1895" s="14">
        <v>0</v>
      </c>
      <c r="J1895" s="14">
        <v>0</v>
      </c>
      <c r="K1895" s="14">
        <v>0</v>
      </c>
      <c r="L1895" s="14">
        <v>0</v>
      </c>
      <c r="M1895" s="14">
        <v>0</v>
      </c>
      <c r="N1895" s="14"/>
      <c r="O1895" s="13" t="s">
        <v>1</v>
      </c>
      <c r="P1895" s="13" t="s">
        <v>1</v>
      </c>
      <c r="Q1895" s="13" t="s">
        <v>1</v>
      </c>
      <c r="R1895" s="13" t="s">
        <v>1</v>
      </c>
      <c r="S1895" s="13" t="s">
        <v>1</v>
      </c>
      <c r="T1895" s="13" t="s">
        <v>1</v>
      </c>
      <c r="U1895" s="13" t="s">
        <v>307</v>
      </c>
      <c r="V1895" s="22" t="s">
        <v>1</v>
      </c>
    </row>
    <row r="1896" spans="1:22" x14ac:dyDescent="0.2">
      <c r="A1896" s="25" t="s">
        <v>77</v>
      </c>
      <c r="B1896" s="11" t="s">
        <v>1103</v>
      </c>
      <c r="C1896" s="12"/>
      <c r="D1896" s="12"/>
      <c r="E1896" s="12"/>
      <c r="F1896" s="12"/>
      <c r="G1896" s="12"/>
      <c r="H1896" s="12"/>
      <c r="I1896" s="12"/>
      <c r="J1896" s="12"/>
      <c r="K1896" s="12"/>
      <c r="L1896" s="12"/>
      <c r="M1896" s="12"/>
      <c r="N1896" s="12"/>
      <c r="O1896" s="11"/>
      <c r="P1896" s="11"/>
      <c r="Q1896" s="11"/>
      <c r="R1896" s="11"/>
      <c r="S1896" s="11"/>
      <c r="T1896" s="11"/>
      <c r="U1896" s="11" t="s">
        <v>307</v>
      </c>
      <c r="V1896" s="21"/>
    </row>
    <row r="1897" spans="1:22" x14ac:dyDescent="0.2">
      <c r="A1897" s="27" t="s">
        <v>77</v>
      </c>
      <c r="B1897" s="13" t="s">
        <v>1104</v>
      </c>
      <c r="C1897" s="14">
        <v>9</v>
      </c>
      <c r="D1897" s="14">
        <v>9</v>
      </c>
      <c r="E1897" s="14">
        <v>9</v>
      </c>
      <c r="F1897" s="14">
        <v>9</v>
      </c>
      <c r="G1897" s="14">
        <v>9</v>
      </c>
      <c r="H1897" s="14"/>
      <c r="I1897" s="14"/>
      <c r="J1897" s="14"/>
      <c r="K1897" s="14"/>
      <c r="L1897" s="14"/>
      <c r="M1897" s="14"/>
      <c r="N1897" s="14"/>
      <c r="O1897" s="13" t="s">
        <v>1</v>
      </c>
      <c r="P1897" s="13" t="s">
        <v>1</v>
      </c>
      <c r="Q1897" s="13" t="s">
        <v>1</v>
      </c>
      <c r="R1897" s="13" t="s">
        <v>1</v>
      </c>
      <c r="S1897" s="13" t="s">
        <v>1</v>
      </c>
      <c r="T1897" s="13" t="s">
        <v>1</v>
      </c>
      <c r="U1897" s="13" t="s">
        <v>307</v>
      </c>
      <c r="V1897" s="22" t="s">
        <v>1</v>
      </c>
    </row>
    <row r="1898" spans="1:22" x14ac:dyDescent="0.2">
      <c r="A1898" s="25" t="s">
        <v>77</v>
      </c>
      <c r="B1898" s="11" t="s">
        <v>1105</v>
      </c>
      <c r="C1898" s="12">
        <v>16</v>
      </c>
      <c r="D1898" s="12">
        <v>16</v>
      </c>
      <c r="E1898" s="12">
        <v>16</v>
      </c>
      <c r="F1898" s="12">
        <v>16</v>
      </c>
      <c r="G1898" s="12">
        <v>16</v>
      </c>
      <c r="H1898" s="12">
        <v>16</v>
      </c>
      <c r="I1898" s="12"/>
      <c r="J1898" s="12">
        <v>12</v>
      </c>
      <c r="K1898" s="12">
        <v>13</v>
      </c>
      <c r="L1898" s="12">
        <v>13</v>
      </c>
      <c r="M1898" s="12">
        <v>13</v>
      </c>
      <c r="N1898" s="12"/>
      <c r="O1898" s="11" t="s">
        <v>1</v>
      </c>
      <c r="P1898" s="11" t="s">
        <v>1</v>
      </c>
      <c r="Q1898" s="11" t="s">
        <v>1</v>
      </c>
      <c r="R1898" s="11" t="s">
        <v>1</v>
      </c>
      <c r="S1898" s="11" t="s">
        <v>1</v>
      </c>
      <c r="T1898" s="11" t="s">
        <v>1</v>
      </c>
      <c r="U1898" s="11" t="s">
        <v>307</v>
      </c>
      <c r="V1898" s="21" t="s">
        <v>1</v>
      </c>
    </row>
    <row r="1899" spans="1:22" x14ac:dyDescent="0.2">
      <c r="A1899" s="27" t="s">
        <v>77</v>
      </c>
      <c r="B1899" s="13" t="s">
        <v>1106</v>
      </c>
      <c r="C1899" s="14"/>
      <c r="D1899" s="14"/>
      <c r="E1899" s="14"/>
      <c r="F1899" s="14"/>
      <c r="G1899" s="14"/>
      <c r="H1899" s="14"/>
      <c r="I1899" s="14"/>
      <c r="J1899" s="14">
        <v>7</v>
      </c>
      <c r="K1899" s="14">
        <v>7</v>
      </c>
      <c r="L1899" s="14">
        <v>7</v>
      </c>
      <c r="M1899" s="14">
        <v>7</v>
      </c>
      <c r="N1899" s="14"/>
      <c r="O1899" s="13" t="s">
        <v>1</v>
      </c>
      <c r="P1899" s="13" t="s">
        <v>1</v>
      </c>
      <c r="Q1899" s="13" t="s">
        <v>1</v>
      </c>
      <c r="R1899" s="13" t="s">
        <v>1</v>
      </c>
      <c r="S1899" s="13" t="s">
        <v>1</v>
      </c>
      <c r="T1899" s="13" t="s">
        <v>1</v>
      </c>
      <c r="U1899" s="13" t="s">
        <v>307</v>
      </c>
      <c r="V1899" s="22" t="s">
        <v>1</v>
      </c>
    </row>
    <row r="1900" spans="1:22" x14ac:dyDescent="0.2">
      <c r="A1900" s="25" t="s">
        <v>77</v>
      </c>
      <c r="B1900" s="11" t="s">
        <v>1107</v>
      </c>
      <c r="C1900" s="12"/>
      <c r="D1900" s="12"/>
      <c r="E1900" s="12"/>
      <c r="F1900" s="12"/>
      <c r="G1900" s="12"/>
      <c r="H1900" s="12"/>
      <c r="I1900" s="12"/>
      <c r="J1900" s="12"/>
      <c r="K1900" s="12"/>
      <c r="L1900" s="12"/>
      <c r="M1900" s="12"/>
      <c r="N1900" s="12"/>
      <c r="O1900" s="11"/>
      <c r="P1900" s="11"/>
      <c r="Q1900" s="11"/>
      <c r="R1900" s="11"/>
      <c r="S1900" s="11"/>
      <c r="T1900" s="11"/>
      <c r="U1900" s="11" t="s">
        <v>307</v>
      </c>
      <c r="V1900" s="21"/>
    </row>
    <row r="1901" spans="1:22" x14ac:dyDescent="0.2">
      <c r="A1901" s="27" t="s">
        <v>77</v>
      </c>
      <c r="B1901" s="13" t="s">
        <v>1108</v>
      </c>
      <c r="C1901" s="14">
        <v>17.88010191</v>
      </c>
      <c r="D1901" s="14">
        <v>16.387752150000001</v>
      </c>
      <c r="E1901" s="14">
        <v>15.57052141</v>
      </c>
      <c r="F1901" s="14">
        <v>18.515052799999999</v>
      </c>
      <c r="G1901" s="14">
        <v>18.31655714</v>
      </c>
      <c r="H1901" s="14">
        <v>17.56138078</v>
      </c>
      <c r="I1901" s="14">
        <v>17.29434784</v>
      </c>
      <c r="J1901" s="14">
        <v>20.451365419999998</v>
      </c>
      <c r="K1901" s="14">
        <v>19.63011981</v>
      </c>
      <c r="L1901" s="14">
        <v>20.03452549</v>
      </c>
      <c r="M1901" s="14">
        <v>20.14088933</v>
      </c>
      <c r="N1901" s="14"/>
      <c r="O1901" s="13" t="s">
        <v>1</v>
      </c>
      <c r="P1901" s="13" t="s">
        <v>1</v>
      </c>
      <c r="Q1901" s="13" t="s">
        <v>1</v>
      </c>
      <c r="R1901" s="13" t="s">
        <v>1</v>
      </c>
      <c r="S1901" s="13" t="s">
        <v>1</v>
      </c>
      <c r="T1901" s="13" t="s">
        <v>1</v>
      </c>
      <c r="U1901" s="13" t="s">
        <v>307</v>
      </c>
      <c r="V1901" s="22" t="s">
        <v>1</v>
      </c>
    </row>
    <row r="1902" spans="1:22" x14ac:dyDescent="0.2">
      <c r="A1902" s="25" t="s">
        <v>78</v>
      </c>
      <c r="B1902" s="11" t="s">
        <v>1109</v>
      </c>
      <c r="C1902" s="12"/>
      <c r="D1902" s="12"/>
      <c r="E1902" s="12"/>
      <c r="F1902" s="12"/>
      <c r="G1902" s="12"/>
      <c r="H1902" s="12"/>
      <c r="I1902" s="12"/>
      <c r="J1902" s="12"/>
      <c r="K1902" s="12"/>
      <c r="L1902" s="12"/>
      <c r="M1902" s="12"/>
      <c r="N1902" s="12"/>
      <c r="O1902" s="11" t="s">
        <v>1</v>
      </c>
      <c r="P1902" s="11" t="s">
        <v>1</v>
      </c>
      <c r="Q1902" s="11" t="s">
        <v>1</v>
      </c>
      <c r="R1902" s="11" t="s">
        <v>1</v>
      </c>
      <c r="S1902" s="11" t="s">
        <v>1</v>
      </c>
      <c r="T1902" s="11" t="s">
        <v>1</v>
      </c>
      <c r="U1902" s="11" t="s">
        <v>294</v>
      </c>
      <c r="V1902" s="21" t="s">
        <v>1</v>
      </c>
    </row>
    <row r="1903" spans="1:22" x14ac:dyDescent="0.2">
      <c r="A1903" s="27" t="s">
        <v>78</v>
      </c>
      <c r="B1903" s="13" t="s">
        <v>1110</v>
      </c>
      <c r="C1903" s="14"/>
      <c r="D1903" s="14"/>
      <c r="E1903" s="14"/>
      <c r="F1903" s="14"/>
      <c r="G1903" s="14"/>
      <c r="H1903" s="14"/>
      <c r="I1903" s="14"/>
      <c r="J1903" s="14"/>
      <c r="K1903" s="14"/>
      <c r="L1903" s="14"/>
      <c r="M1903" s="14"/>
      <c r="N1903" s="14"/>
      <c r="O1903" s="13" t="s">
        <v>1</v>
      </c>
      <c r="P1903" s="13" t="s">
        <v>1</v>
      </c>
      <c r="Q1903" s="13" t="s">
        <v>1</v>
      </c>
      <c r="R1903" s="13" t="s">
        <v>1</v>
      </c>
      <c r="S1903" s="13" t="s">
        <v>1</v>
      </c>
      <c r="T1903" s="13" t="s">
        <v>1</v>
      </c>
      <c r="U1903" s="13" t="s">
        <v>294</v>
      </c>
      <c r="V1903" s="22" t="s">
        <v>1</v>
      </c>
    </row>
    <row r="1904" spans="1:22" x14ac:dyDescent="0.2">
      <c r="A1904" s="25" t="s">
        <v>78</v>
      </c>
      <c r="B1904" s="11" t="s">
        <v>1092</v>
      </c>
      <c r="C1904" s="12"/>
      <c r="D1904" s="12"/>
      <c r="E1904" s="12"/>
      <c r="F1904" s="12"/>
      <c r="G1904" s="12"/>
      <c r="H1904" s="12"/>
      <c r="I1904" s="12"/>
      <c r="J1904" s="12"/>
      <c r="K1904" s="12"/>
      <c r="L1904" s="12"/>
      <c r="M1904" s="12"/>
      <c r="N1904" s="12"/>
      <c r="O1904" s="11"/>
      <c r="P1904" s="11"/>
      <c r="Q1904" s="11"/>
      <c r="R1904" s="11"/>
      <c r="S1904" s="11"/>
      <c r="T1904" s="11"/>
      <c r="U1904" s="11" t="s">
        <v>294</v>
      </c>
      <c r="V1904" s="21"/>
    </row>
    <row r="1905" spans="1:22" x14ac:dyDescent="0.2">
      <c r="A1905" s="27" t="s">
        <v>78</v>
      </c>
      <c r="B1905" s="13" t="s">
        <v>1093</v>
      </c>
      <c r="C1905" s="14">
        <v>5.0333600000000001</v>
      </c>
      <c r="D1905" s="14">
        <v>4.6274199999999999</v>
      </c>
      <c r="E1905" s="14"/>
      <c r="F1905" s="14"/>
      <c r="G1905" s="14"/>
      <c r="H1905" s="14"/>
      <c r="I1905" s="14"/>
      <c r="J1905" s="14"/>
      <c r="K1905" s="14"/>
      <c r="L1905" s="14"/>
      <c r="M1905" s="14"/>
      <c r="N1905" s="14"/>
      <c r="O1905" s="13" t="s">
        <v>1</v>
      </c>
      <c r="P1905" s="13" t="s">
        <v>1</v>
      </c>
      <c r="Q1905" s="13" t="s">
        <v>1</v>
      </c>
      <c r="R1905" s="13" t="s">
        <v>1</v>
      </c>
      <c r="S1905" s="13" t="s">
        <v>1</v>
      </c>
      <c r="T1905" s="13" t="s">
        <v>1</v>
      </c>
      <c r="U1905" s="13" t="s">
        <v>294</v>
      </c>
      <c r="V1905" s="22" t="s">
        <v>1</v>
      </c>
    </row>
    <row r="1906" spans="1:22" x14ac:dyDescent="0.2">
      <c r="A1906" s="25" t="s">
        <v>78</v>
      </c>
      <c r="B1906" s="11" t="s">
        <v>1094</v>
      </c>
      <c r="C1906" s="12">
        <v>48.594160000000002</v>
      </c>
      <c r="D1906" s="12">
        <v>44.734589999999997</v>
      </c>
      <c r="E1906" s="12"/>
      <c r="F1906" s="12"/>
      <c r="G1906" s="12"/>
      <c r="H1906" s="12"/>
      <c r="I1906" s="12"/>
      <c r="J1906" s="12"/>
      <c r="K1906" s="12"/>
      <c r="L1906" s="12"/>
      <c r="M1906" s="12"/>
      <c r="N1906" s="12"/>
      <c r="O1906" s="11" t="s">
        <v>1</v>
      </c>
      <c r="P1906" s="11" t="s">
        <v>1</v>
      </c>
      <c r="Q1906" s="11" t="s">
        <v>1</v>
      </c>
      <c r="R1906" s="11" t="s">
        <v>1</v>
      </c>
      <c r="S1906" s="11" t="s">
        <v>1</v>
      </c>
      <c r="T1906" s="11" t="s">
        <v>1</v>
      </c>
      <c r="U1906" s="11" t="s">
        <v>294</v>
      </c>
      <c r="V1906" s="21" t="s">
        <v>1</v>
      </c>
    </row>
    <row r="1907" spans="1:22" x14ac:dyDescent="0.2">
      <c r="A1907" s="27" t="s">
        <v>78</v>
      </c>
      <c r="B1907" s="13" t="s">
        <v>1095</v>
      </c>
      <c r="C1907" s="14">
        <v>15.42187</v>
      </c>
      <c r="D1907" s="14">
        <v>16.013639999999999</v>
      </c>
      <c r="E1907" s="14"/>
      <c r="F1907" s="14"/>
      <c r="G1907" s="14"/>
      <c r="H1907" s="14"/>
      <c r="I1907" s="14"/>
      <c r="J1907" s="14"/>
      <c r="K1907" s="14"/>
      <c r="L1907" s="14"/>
      <c r="M1907" s="14"/>
      <c r="N1907" s="14"/>
      <c r="O1907" s="13" t="s">
        <v>1</v>
      </c>
      <c r="P1907" s="13" t="s">
        <v>1</v>
      </c>
      <c r="Q1907" s="13" t="s">
        <v>1</v>
      </c>
      <c r="R1907" s="13" t="s">
        <v>1</v>
      </c>
      <c r="S1907" s="13" t="s">
        <v>1</v>
      </c>
      <c r="T1907" s="13" t="s">
        <v>1</v>
      </c>
      <c r="U1907" s="13" t="s">
        <v>294</v>
      </c>
      <c r="V1907" s="22" t="s">
        <v>1</v>
      </c>
    </row>
    <row r="1908" spans="1:22" x14ac:dyDescent="0.2">
      <c r="A1908" s="25" t="s">
        <v>78</v>
      </c>
      <c r="B1908" s="11" t="s">
        <v>1088</v>
      </c>
      <c r="C1908" s="12"/>
      <c r="D1908" s="12"/>
      <c r="E1908" s="12"/>
      <c r="F1908" s="12"/>
      <c r="G1908" s="12"/>
      <c r="H1908" s="12"/>
      <c r="I1908" s="12">
        <v>9.6186699999999998</v>
      </c>
      <c r="J1908" s="12"/>
      <c r="K1908" s="12"/>
      <c r="L1908" s="12"/>
      <c r="M1908" s="12"/>
      <c r="N1908" s="12"/>
      <c r="O1908" s="11" t="s">
        <v>1</v>
      </c>
      <c r="P1908" s="11" t="s">
        <v>1</v>
      </c>
      <c r="Q1908" s="11" t="s">
        <v>1</v>
      </c>
      <c r="R1908" s="11" t="s">
        <v>1</v>
      </c>
      <c r="S1908" s="11" t="s">
        <v>1</v>
      </c>
      <c r="T1908" s="11" t="s">
        <v>1</v>
      </c>
      <c r="U1908" s="11" t="s">
        <v>294</v>
      </c>
      <c r="V1908" s="21" t="s">
        <v>1</v>
      </c>
    </row>
    <row r="1909" spans="1:22" x14ac:dyDescent="0.2">
      <c r="A1909" s="27" t="s">
        <v>78</v>
      </c>
      <c r="B1909" s="13" t="s">
        <v>1089</v>
      </c>
      <c r="C1909" s="14">
        <v>4.7127499999999998</v>
      </c>
      <c r="D1909" s="14">
        <v>4.3517200000000003</v>
      </c>
      <c r="E1909" s="14"/>
      <c r="F1909" s="14"/>
      <c r="G1909" s="14"/>
      <c r="H1909" s="14"/>
      <c r="I1909" s="14">
        <v>6.0273199999999996</v>
      </c>
      <c r="J1909" s="14"/>
      <c r="K1909" s="14"/>
      <c r="L1909" s="14"/>
      <c r="M1909" s="14"/>
      <c r="N1909" s="14"/>
      <c r="O1909" s="13" t="s">
        <v>1</v>
      </c>
      <c r="P1909" s="13" t="s">
        <v>1</v>
      </c>
      <c r="Q1909" s="13" t="s">
        <v>1</v>
      </c>
      <c r="R1909" s="13" t="s">
        <v>1</v>
      </c>
      <c r="S1909" s="13" t="s">
        <v>1</v>
      </c>
      <c r="T1909" s="13" t="s">
        <v>1</v>
      </c>
      <c r="U1909" s="13" t="s">
        <v>294</v>
      </c>
      <c r="V1909" s="22" t="s">
        <v>1</v>
      </c>
    </row>
    <row r="1910" spans="1:22" x14ac:dyDescent="0.2">
      <c r="A1910" s="25" t="s">
        <v>78</v>
      </c>
      <c r="B1910" s="11" t="s">
        <v>1090</v>
      </c>
      <c r="C1910" s="12">
        <v>45.431919999999998</v>
      </c>
      <c r="D1910" s="12">
        <v>41.906109999999998</v>
      </c>
      <c r="E1910" s="12"/>
      <c r="F1910" s="12"/>
      <c r="G1910" s="12"/>
      <c r="H1910" s="12"/>
      <c r="I1910" s="12">
        <v>49.150329999999997</v>
      </c>
      <c r="J1910" s="12"/>
      <c r="K1910" s="12"/>
      <c r="L1910" s="12"/>
      <c r="M1910" s="12"/>
      <c r="N1910" s="12"/>
      <c r="O1910" s="11" t="s">
        <v>1</v>
      </c>
      <c r="P1910" s="11" t="s">
        <v>1</v>
      </c>
      <c r="Q1910" s="11" t="s">
        <v>1</v>
      </c>
      <c r="R1910" s="11" t="s">
        <v>1</v>
      </c>
      <c r="S1910" s="11" t="s">
        <v>1</v>
      </c>
      <c r="T1910" s="11" t="s">
        <v>1</v>
      </c>
      <c r="U1910" s="11" t="s">
        <v>294</v>
      </c>
      <c r="V1910" s="21" t="s">
        <v>1</v>
      </c>
    </row>
    <row r="1911" spans="1:22" x14ac:dyDescent="0.2">
      <c r="A1911" s="27" t="s">
        <v>78</v>
      </c>
      <c r="B1911" s="13" t="s">
        <v>1091</v>
      </c>
      <c r="C1911" s="14">
        <v>17.026260000000001</v>
      </c>
      <c r="D1911" s="14">
        <v>16.66065</v>
      </c>
      <c r="E1911" s="14">
        <v>11.324350000000001</v>
      </c>
      <c r="F1911" s="14"/>
      <c r="G1911" s="14"/>
      <c r="H1911" s="14"/>
      <c r="I1911" s="14">
        <v>18.268409999999999</v>
      </c>
      <c r="J1911" s="14"/>
      <c r="K1911" s="14"/>
      <c r="L1911" s="14"/>
      <c r="M1911" s="14"/>
      <c r="N1911" s="14"/>
      <c r="O1911" s="13" t="s">
        <v>1</v>
      </c>
      <c r="P1911" s="13" t="s">
        <v>1</v>
      </c>
      <c r="Q1911" s="13" t="s">
        <v>1</v>
      </c>
      <c r="R1911" s="13" t="s">
        <v>1</v>
      </c>
      <c r="S1911" s="13" t="s">
        <v>1</v>
      </c>
      <c r="T1911" s="13" t="s">
        <v>1</v>
      </c>
      <c r="U1911" s="13" t="s">
        <v>294</v>
      </c>
      <c r="V1911" s="22" t="s">
        <v>1</v>
      </c>
    </row>
    <row r="1912" spans="1:22" x14ac:dyDescent="0.2">
      <c r="A1912" s="25" t="s">
        <v>78</v>
      </c>
      <c r="B1912" s="11" t="s">
        <v>1096</v>
      </c>
      <c r="C1912" s="12"/>
      <c r="D1912" s="12"/>
      <c r="E1912" s="12"/>
      <c r="F1912" s="12"/>
      <c r="G1912" s="12"/>
      <c r="H1912" s="12"/>
      <c r="I1912" s="12">
        <v>8.6497399999999995</v>
      </c>
      <c r="J1912" s="12"/>
      <c r="K1912" s="12"/>
      <c r="L1912" s="12"/>
      <c r="M1912" s="12"/>
      <c r="N1912" s="12"/>
      <c r="O1912" s="11" t="s">
        <v>1</v>
      </c>
      <c r="P1912" s="11" t="s">
        <v>1</v>
      </c>
      <c r="Q1912" s="11" t="s">
        <v>1</v>
      </c>
      <c r="R1912" s="11" t="s">
        <v>1</v>
      </c>
      <c r="S1912" s="11" t="s">
        <v>1</v>
      </c>
      <c r="T1912" s="11" t="s">
        <v>1</v>
      </c>
      <c r="U1912" s="11" t="s">
        <v>294</v>
      </c>
      <c r="V1912" s="21" t="s">
        <v>1</v>
      </c>
    </row>
    <row r="1913" spans="1:22" x14ac:dyDescent="0.2">
      <c r="A1913" s="27" t="s">
        <v>78</v>
      </c>
      <c r="B1913" s="13" t="s">
        <v>293</v>
      </c>
      <c r="C1913" s="14"/>
      <c r="D1913" s="14"/>
      <c r="E1913" s="14"/>
      <c r="F1913" s="14"/>
      <c r="G1913" s="14"/>
      <c r="H1913" s="14"/>
      <c r="I1913" s="14"/>
      <c r="J1913" s="14"/>
      <c r="K1913" s="14"/>
      <c r="L1913" s="14"/>
      <c r="M1913" s="14"/>
      <c r="N1913" s="14"/>
      <c r="O1913" s="13" t="s">
        <v>1</v>
      </c>
      <c r="P1913" s="13" t="s">
        <v>1</v>
      </c>
      <c r="Q1913" s="13" t="s">
        <v>1</v>
      </c>
      <c r="R1913" s="13" t="s">
        <v>1</v>
      </c>
      <c r="S1913" s="13" t="s">
        <v>1</v>
      </c>
      <c r="T1913" s="13" t="s">
        <v>1</v>
      </c>
      <c r="U1913" s="13" t="s">
        <v>294</v>
      </c>
      <c r="V1913" s="22" t="s">
        <v>1</v>
      </c>
    </row>
    <row r="1914" spans="1:22" x14ac:dyDescent="0.2">
      <c r="A1914" s="25" t="s">
        <v>78</v>
      </c>
      <c r="B1914" s="11" t="s">
        <v>308</v>
      </c>
      <c r="C1914" s="12"/>
      <c r="D1914" s="12">
        <v>23.364000000000001</v>
      </c>
      <c r="E1914" s="12">
        <v>25.625</v>
      </c>
      <c r="F1914" s="12">
        <v>13.02</v>
      </c>
      <c r="G1914" s="12">
        <v>40.222999999999999</v>
      </c>
      <c r="H1914" s="12">
        <v>35.048000000000002</v>
      </c>
      <c r="I1914" s="12">
        <v>32.965000000000003</v>
      </c>
      <c r="J1914" s="12">
        <v>61.281999999999996</v>
      </c>
      <c r="K1914" s="12">
        <v>65.412000000000006</v>
      </c>
      <c r="L1914" s="12">
        <v>70.385000000000005</v>
      </c>
      <c r="M1914" s="12">
        <v>79.096999999999994</v>
      </c>
      <c r="N1914" s="12"/>
      <c r="O1914" s="11" t="s">
        <v>1</v>
      </c>
      <c r="P1914" s="11" t="s">
        <v>1</v>
      </c>
      <c r="Q1914" s="11" t="s">
        <v>1</v>
      </c>
      <c r="R1914" s="11" t="s">
        <v>1</v>
      </c>
      <c r="S1914" s="11" t="s">
        <v>1</v>
      </c>
      <c r="T1914" s="11" t="s">
        <v>1</v>
      </c>
      <c r="U1914" s="11" t="s">
        <v>294</v>
      </c>
      <c r="V1914" s="21" t="s">
        <v>1</v>
      </c>
    </row>
    <row r="1915" spans="1:22" x14ac:dyDescent="0.2">
      <c r="A1915" s="27" t="s">
        <v>78</v>
      </c>
      <c r="B1915" s="13" t="s">
        <v>1102</v>
      </c>
      <c r="C1915" s="14">
        <v>67.170940000000002</v>
      </c>
      <c r="D1915" s="14">
        <v>62.918480000000002</v>
      </c>
      <c r="E1915" s="14"/>
      <c r="F1915" s="14"/>
      <c r="G1915" s="14"/>
      <c r="H1915" s="14"/>
      <c r="I1915" s="14">
        <v>73.446060000000003</v>
      </c>
      <c r="J1915" s="14"/>
      <c r="K1915" s="14"/>
      <c r="L1915" s="14"/>
      <c r="M1915" s="14"/>
      <c r="N1915" s="14"/>
      <c r="O1915" s="13" t="s">
        <v>1</v>
      </c>
      <c r="P1915" s="13" t="s">
        <v>1</v>
      </c>
      <c r="Q1915" s="13" t="s">
        <v>1</v>
      </c>
      <c r="R1915" s="13" t="s">
        <v>1</v>
      </c>
      <c r="S1915" s="13" t="s">
        <v>1</v>
      </c>
      <c r="T1915" s="13" t="s">
        <v>1</v>
      </c>
      <c r="U1915" s="13" t="s">
        <v>294</v>
      </c>
      <c r="V1915" s="22" t="s">
        <v>1</v>
      </c>
    </row>
    <row r="1916" spans="1:22" x14ac:dyDescent="0.2">
      <c r="A1916" s="25" t="s">
        <v>78</v>
      </c>
      <c r="B1916" s="11" t="s">
        <v>1097</v>
      </c>
      <c r="C1916" s="12"/>
      <c r="D1916" s="12"/>
      <c r="E1916" s="12"/>
      <c r="F1916" s="12"/>
      <c r="G1916" s="12"/>
      <c r="H1916" s="12"/>
      <c r="I1916" s="12">
        <v>19</v>
      </c>
      <c r="J1916" s="12">
        <v>19</v>
      </c>
      <c r="K1916" s="12">
        <v>18</v>
      </c>
      <c r="L1916" s="12">
        <v>17</v>
      </c>
      <c r="M1916" s="12">
        <v>14</v>
      </c>
      <c r="N1916" s="12"/>
      <c r="O1916" s="11" t="s">
        <v>1</v>
      </c>
      <c r="P1916" s="11" t="s">
        <v>1</v>
      </c>
      <c r="Q1916" s="11" t="s">
        <v>1</v>
      </c>
      <c r="R1916" s="11" t="s">
        <v>1</v>
      </c>
      <c r="S1916" s="11" t="s">
        <v>1</v>
      </c>
      <c r="T1916" s="11" t="s">
        <v>1</v>
      </c>
      <c r="U1916" s="11" t="s">
        <v>294</v>
      </c>
      <c r="V1916" s="21" t="s">
        <v>1</v>
      </c>
    </row>
    <row r="1917" spans="1:22" x14ac:dyDescent="0.2">
      <c r="A1917" s="27" t="s">
        <v>78</v>
      </c>
      <c r="B1917" s="13" t="s">
        <v>1098</v>
      </c>
      <c r="C1917" s="14">
        <v>10</v>
      </c>
      <c r="D1917" s="14">
        <v>5</v>
      </c>
      <c r="E1917" s="14">
        <v>5</v>
      </c>
      <c r="F1917" s="14">
        <v>5</v>
      </c>
      <c r="G1917" s="14">
        <v>7</v>
      </c>
      <c r="H1917" s="14">
        <v>6</v>
      </c>
      <c r="I1917" s="14">
        <v>5</v>
      </c>
      <c r="J1917" s="14">
        <v>5</v>
      </c>
      <c r="K1917" s="14"/>
      <c r="L1917" s="14">
        <v>5</v>
      </c>
      <c r="M1917" s="14">
        <v>6</v>
      </c>
      <c r="N1917" s="14"/>
      <c r="O1917" s="13" t="s">
        <v>1</v>
      </c>
      <c r="P1917" s="13" t="s">
        <v>1</v>
      </c>
      <c r="Q1917" s="13" t="s">
        <v>1</v>
      </c>
      <c r="R1917" s="13" t="s">
        <v>1</v>
      </c>
      <c r="S1917" s="13" t="s">
        <v>1</v>
      </c>
      <c r="T1917" s="13" t="s">
        <v>1</v>
      </c>
      <c r="U1917" s="13" t="s">
        <v>294</v>
      </c>
      <c r="V1917" s="22" t="s">
        <v>1</v>
      </c>
    </row>
    <row r="1918" spans="1:22" x14ac:dyDescent="0.2">
      <c r="A1918" s="25" t="s">
        <v>78</v>
      </c>
      <c r="B1918" s="11" t="s">
        <v>1099</v>
      </c>
      <c r="C1918" s="12">
        <v>1</v>
      </c>
      <c r="D1918" s="12">
        <v>2</v>
      </c>
      <c r="E1918" s="12">
        <v>2</v>
      </c>
      <c r="F1918" s="12">
        <v>3</v>
      </c>
      <c r="G1918" s="12"/>
      <c r="H1918" s="12">
        <v>2</v>
      </c>
      <c r="I1918" s="12">
        <v>3</v>
      </c>
      <c r="J1918" s="12">
        <v>3</v>
      </c>
      <c r="K1918" s="12"/>
      <c r="L1918" s="12">
        <v>4</v>
      </c>
      <c r="M1918" s="12">
        <v>4</v>
      </c>
      <c r="N1918" s="12"/>
      <c r="O1918" s="11" t="s">
        <v>1</v>
      </c>
      <c r="P1918" s="11" t="s">
        <v>1</v>
      </c>
      <c r="Q1918" s="11" t="s">
        <v>1</v>
      </c>
      <c r="R1918" s="11" t="s">
        <v>1</v>
      </c>
      <c r="S1918" s="11" t="s">
        <v>1</v>
      </c>
      <c r="T1918" s="11" t="s">
        <v>1</v>
      </c>
      <c r="U1918" s="11" t="s">
        <v>294</v>
      </c>
      <c r="V1918" s="21" t="s">
        <v>1</v>
      </c>
    </row>
    <row r="1919" spans="1:22" x14ac:dyDescent="0.2">
      <c r="A1919" s="27" t="s">
        <v>78</v>
      </c>
      <c r="B1919" s="13" t="s">
        <v>1100</v>
      </c>
      <c r="C1919" s="14"/>
      <c r="D1919" s="14"/>
      <c r="E1919" s="14"/>
      <c r="F1919" s="14"/>
      <c r="G1919" s="14"/>
      <c r="H1919" s="14"/>
      <c r="I1919" s="14">
        <v>19</v>
      </c>
      <c r="J1919" s="14">
        <v>19</v>
      </c>
      <c r="K1919" s="14">
        <v>19</v>
      </c>
      <c r="L1919" s="14">
        <v>18</v>
      </c>
      <c r="M1919" s="14"/>
      <c r="N1919" s="14"/>
      <c r="O1919" s="13" t="s">
        <v>1</v>
      </c>
      <c r="P1919" s="13" t="s">
        <v>1</v>
      </c>
      <c r="Q1919" s="13" t="s">
        <v>1</v>
      </c>
      <c r="R1919" s="13" t="s">
        <v>1</v>
      </c>
      <c r="S1919" s="13" t="s">
        <v>1</v>
      </c>
      <c r="T1919" s="13" t="s">
        <v>1</v>
      </c>
      <c r="U1919" s="13" t="s">
        <v>294</v>
      </c>
      <c r="V1919" s="22" t="s">
        <v>1</v>
      </c>
    </row>
    <row r="1920" spans="1:22" x14ac:dyDescent="0.2">
      <c r="A1920" s="25" t="s">
        <v>78</v>
      </c>
      <c r="B1920" s="11" t="s">
        <v>1101</v>
      </c>
      <c r="C1920" s="12"/>
      <c r="D1920" s="12"/>
      <c r="E1920" s="12"/>
      <c r="F1920" s="12"/>
      <c r="G1920" s="12"/>
      <c r="H1920" s="12"/>
      <c r="I1920" s="12">
        <v>21</v>
      </c>
      <c r="J1920" s="12">
        <v>23</v>
      </c>
      <c r="K1920" s="12">
        <v>30</v>
      </c>
      <c r="L1920" s="12">
        <v>32</v>
      </c>
      <c r="M1920" s="12"/>
      <c r="N1920" s="12"/>
      <c r="O1920" s="11" t="s">
        <v>1</v>
      </c>
      <c r="P1920" s="11" t="s">
        <v>1</v>
      </c>
      <c r="Q1920" s="11" t="s">
        <v>1</v>
      </c>
      <c r="R1920" s="11" t="s">
        <v>1</v>
      </c>
      <c r="S1920" s="11" t="s">
        <v>1</v>
      </c>
      <c r="T1920" s="11" t="s">
        <v>1</v>
      </c>
      <c r="U1920" s="11" t="s">
        <v>294</v>
      </c>
      <c r="V1920" s="21" t="s">
        <v>1</v>
      </c>
    </row>
    <row r="1921" spans="1:22" x14ac:dyDescent="0.2">
      <c r="A1921" s="27" t="s">
        <v>78</v>
      </c>
      <c r="B1921" s="13" t="s">
        <v>1103</v>
      </c>
      <c r="C1921" s="14"/>
      <c r="D1921" s="14"/>
      <c r="E1921" s="14"/>
      <c r="F1921" s="14"/>
      <c r="G1921" s="14"/>
      <c r="H1921" s="14"/>
      <c r="I1921" s="14"/>
      <c r="J1921" s="14"/>
      <c r="K1921" s="14"/>
      <c r="L1921" s="14"/>
      <c r="M1921" s="14"/>
      <c r="N1921" s="14"/>
      <c r="O1921" s="13"/>
      <c r="P1921" s="13"/>
      <c r="Q1921" s="13"/>
      <c r="R1921" s="13"/>
      <c r="S1921" s="13"/>
      <c r="T1921" s="13"/>
      <c r="U1921" s="13" t="s">
        <v>294</v>
      </c>
      <c r="V1921" s="22"/>
    </row>
    <row r="1922" spans="1:22" x14ac:dyDescent="0.2">
      <c r="A1922" s="25" t="s">
        <v>78</v>
      </c>
      <c r="B1922" s="11" t="s">
        <v>1104</v>
      </c>
      <c r="C1922" s="12"/>
      <c r="D1922" s="12">
        <v>52</v>
      </c>
      <c r="E1922" s="12">
        <v>57</v>
      </c>
      <c r="F1922" s="12"/>
      <c r="G1922" s="12">
        <v>113</v>
      </c>
      <c r="H1922" s="12"/>
      <c r="I1922" s="12">
        <v>77</v>
      </c>
      <c r="J1922" s="12"/>
      <c r="K1922" s="12">
        <v>104</v>
      </c>
      <c r="L1922" s="12">
        <v>114</v>
      </c>
      <c r="M1922" s="12"/>
      <c r="N1922" s="12"/>
      <c r="O1922" s="11" t="s">
        <v>1</v>
      </c>
      <c r="P1922" s="11" t="s">
        <v>1</v>
      </c>
      <c r="Q1922" s="11" t="s">
        <v>1</v>
      </c>
      <c r="R1922" s="11" t="s">
        <v>1</v>
      </c>
      <c r="S1922" s="11" t="s">
        <v>1</v>
      </c>
      <c r="T1922" s="11" t="s">
        <v>1</v>
      </c>
      <c r="U1922" s="11" t="s">
        <v>294</v>
      </c>
      <c r="V1922" s="21" t="s">
        <v>1</v>
      </c>
    </row>
    <row r="1923" spans="1:22" x14ac:dyDescent="0.2">
      <c r="A1923" s="27" t="s">
        <v>78</v>
      </c>
      <c r="B1923" s="13" t="s">
        <v>1105</v>
      </c>
      <c r="C1923" s="14">
        <v>52</v>
      </c>
      <c r="D1923" s="14">
        <v>54</v>
      </c>
      <c r="E1923" s="14">
        <v>51</v>
      </c>
      <c r="F1923" s="14"/>
      <c r="G1923" s="14">
        <v>46</v>
      </c>
      <c r="H1923" s="14">
        <v>43</v>
      </c>
      <c r="I1923" s="14">
        <v>43</v>
      </c>
      <c r="J1923" s="14"/>
      <c r="K1923" s="14">
        <v>42</v>
      </c>
      <c r="L1923" s="14">
        <v>47</v>
      </c>
      <c r="M1923" s="14">
        <v>51</v>
      </c>
      <c r="N1923" s="14"/>
      <c r="O1923" s="13" t="s">
        <v>1</v>
      </c>
      <c r="P1923" s="13" t="s">
        <v>1</v>
      </c>
      <c r="Q1923" s="13" t="s">
        <v>1</v>
      </c>
      <c r="R1923" s="13" t="s">
        <v>1</v>
      </c>
      <c r="S1923" s="13" t="s">
        <v>1</v>
      </c>
      <c r="T1923" s="13" t="s">
        <v>1</v>
      </c>
      <c r="U1923" s="13" t="s">
        <v>294</v>
      </c>
      <c r="V1923" s="22" t="s">
        <v>1</v>
      </c>
    </row>
    <row r="1924" spans="1:22" x14ac:dyDescent="0.2">
      <c r="A1924" s="25" t="s">
        <v>78</v>
      </c>
      <c r="B1924" s="11" t="s">
        <v>1106</v>
      </c>
      <c r="C1924" s="12"/>
      <c r="D1924" s="12"/>
      <c r="E1924" s="12"/>
      <c r="F1924" s="12"/>
      <c r="G1924" s="12"/>
      <c r="H1924" s="12"/>
      <c r="I1924" s="12">
        <v>24</v>
      </c>
      <c r="J1924" s="12"/>
      <c r="K1924" s="12">
        <v>16</v>
      </c>
      <c r="L1924" s="12">
        <v>17</v>
      </c>
      <c r="M1924" s="12">
        <v>21</v>
      </c>
      <c r="N1924" s="12"/>
      <c r="O1924" s="11" t="s">
        <v>1</v>
      </c>
      <c r="P1924" s="11" t="s">
        <v>1</v>
      </c>
      <c r="Q1924" s="11" t="s">
        <v>1</v>
      </c>
      <c r="R1924" s="11" t="s">
        <v>1</v>
      </c>
      <c r="S1924" s="11" t="s">
        <v>1</v>
      </c>
      <c r="T1924" s="11" t="s">
        <v>1</v>
      </c>
      <c r="U1924" s="11" t="s">
        <v>294</v>
      </c>
      <c r="V1924" s="21" t="s">
        <v>1</v>
      </c>
    </row>
    <row r="1925" spans="1:22" x14ac:dyDescent="0.2">
      <c r="A1925" s="27" t="s">
        <v>78</v>
      </c>
      <c r="B1925" s="13" t="s">
        <v>1107</v>
      </c>
      <c r="C1925" s="14"/>
      <c r="D1925" s="14"/>
      <c r="E1925" s="14"/>
      <c r="F1925" s="14"/>
      <c r="G1925" s="14"/>
      <c r="H1925" s="14"/>
      <c r="I1925" s="14"/>
      <c r="J1925" s="14"/>
      <c r="K1925" s="14"/>
      <c r="L1925" s="14"/>
      <c r="M1925" s="14"/>
      <c r="N1925" s="14"/>
      <c r="O1925" s="13"/>
      <c r="P1925" s="13"/>
      <c r="Q1925" s="13"/>
      <c r="R1925" s="13"/>
      <c r="S1925" s="13"/>
      <c r="T1925" s="13"/>
      <c r="U1925" s="13" t="s">
        <v>294</v>
      </c>
      <c r="V1925" s="22"/>
    </row>
    <row r="1926" spans="1:22" x14ac:dyDescent="0.2">
      <c r="A1926" s="25" t="s">
        <v>78</v>
      </c>
      <c r="B1926" s="11" t="s">
        <v>1108</v>
      </c>
      <c r="C1926" s="12"/>
      <c r="D1926" s="12">
        <v>11.534174459999999</v>
      </c>
      <c r="E1926" s="12">
        <v>9.9122615799999991</v>
      </c>
      <c r="F1926" s="12">
        <v>9.7939819999999997</v>
      </c>
      <c r="G1926" s="12">
        <v>10.43300402</v>
      </c>
      <c r="H1926" s="12">
        <v>10.72192345</v>
      </c>
      <c r="I1926" s="12">
        <v>11.36379689</v>
      </c>
      <c r="J1926" s="12">
        <v>10.49249549</v>
      </c>
      <c r="K1926" s="12">
        <v>11.39033994</v>
      </c>
      <c r="L1926" s="12">
        <v>11.82656497</v>
      </c>
      <c r="M1926" s="12">
        <v>11.493954609999999</v>
      </c>
      <c r="N1926" s="12"/>
      <c r="O1926" s="11" t="s">
        <v>1</v>
      </c>
      <c r="P1926" s="11" t="s">
        <v>1</v>
      </c>
      <c r="Q1926" s="11" t="s">
        <v>1</v>
      </c>
      <c r="R1926" s="11" t="s">
        <v>1</v>
      </c>
      <c r="S1926" s="11" t="s">
        <v>1</v>
      </c>
      <c r="T1926" s="11" t="s">
        <v>1</v>
      </c>
      <c r="U1926" s="11" t="s">
        <v>294</v>
      </c>
      <c r="V1926" s="21" t="s">
        <v>1</v>
      </c>
    </row>
    <row r="1927" spans="1:22" x14ac:dyDescent="0.2">
      <c r="A1927" s="27" t="s">
        <v>79</v>
      </c>
      <c r="B1927" s="13" t="s">
        <v>1109</v>
      </c>
      <c r="C1927" s="14"/>
      <c r="D1927" s="14"/>
      <c r="E1927" s="14"/>
      <c r="F1927" s="14"/>
      <c r="G1927" s="14"/>
      <c r="H1927" s="14"/>
      <c r="I1927" s="14"/>
      <c r="J1927" s="14"/>
      <c r="K1927" s="14"/>
      <c r="L1927" s="14"/>
      <c r="M1927" s="14"/>
      <c r="N1927" s="14"/>
      <c r="O1927" s="13" t="s">
        <v>1</v>
      </c>
      <c r="P1927" s="13" t="s">
        <v>1</v>
      </c>
      <c r="Q1927" s="13" t="s">
        <v>1</v>
      </c>
      <c r="R1927" s="13" t="s">
        <v>1</v>
      </c>
      <c r="S1927" s="13" t="s">
        <v>1</v>
      </c>
      <c r="T1927" s="13" t="s">
        <v>1</v>
      </c>
      <c r="U1927" s="13" t="s">
        <v>303</v>
      </c>
      <c r="V1927" s="22" t="s">
        <v>1</v>
      </c>
    </row>
    <row r="1928" spans="1:22" x14ac:dyDescent="0.2">
      <c r="A1928" s="25" t="s">
        <v>79</v>
      </c>
      <c r="B1928" s="11" t="s">
        <v>1110</v>
      </c>
      <c r="C1928" s="12"/>
      <c r="D1928" s="12"/>
      <c r="E1928" s="12"/>
      <c r="F1928" s="12"/>
      <c r="G1928" s="12"/>
      <c r="H1928" s="12"/>
      <c r="I1928" s="12"/>
      <c r="J1928" s="12"/>
      <c r="K1928" s="12"/>
      <c r="L1928" s="12"/>
      <c r="M1928" s="12"/>
      <c r="N1928" s="12"/>
      <c r="O1928" s="11" t="s">
        <v>1</v>
      </c>
      <c r="P1928" s="11" t="s">
        <v>1</v>
      </c>
      <c r="Q1928" s="11" t="s">
        <v>1</v>
      </c>
      <c r="R1928" s="11" t="s">
        <v>1</v>
      </c>
      <c r="S1928" s="11" t="s">
        <v>1</v>
      </c>
      <c r="T1928" s="11" t="s">
        <v>1</v>
      </c>
      <c r="U1928" s="11" t="s">
        <v>303</v>
      </c>
      <c r="V1928" s="21" t="s">
        <v>1</v>
      </c>
    </row>
    <row r="1929" spans="1:22" x14ac:dyDescent="0.2">
      <c r="A1929" s="27" t="s">
        <v>79</v>
      </c>
      <c r="B1929" s="13" t="s">
        <v>1092</v>
      </c>
      <c r="C1929" s="14"/>
      <c r="D1929" s="14"/>
      <c r="E1929" s="14"/>
      <c r="F1929" s="14"/>
      <c r="G1929" s="14"/>
      <c r="H1929" s="14"/>
      <c r="I1929" s="14"/>
      <c r="J1929" s="14"/>
      <c r="K1929" s="14"/>
      <c r="L1929" s="14"/>
      <c r="M1929" s="14"/>
      <c r="N1929" s="14"/>
      <c r="O1929" s="13"/>
      <c r="P1929" s="13"/>
      <c r="Q1929" s="13"/>
      <c r="R1929" s="13"/>
      <c r="S1929" s="13"/>
      <c r="T1929" s="13"/>
      <c r="U1929" s="13" t="s">
        <v>303</v>
      </c>
      <c r="V1929" s="22"/>
    </row>
    <row r="1930" spans="1:22" x14ac:dyDescent="0.2">
      <c r="A1930" s="25" t="s">
        <v>79</v>
      </c>
      <c r="B1930" s="11" t="s">
        <v>1093</v>
      </c>
      <c r="C1930" s="12"/>
      <c r="D1930" s="12"/>
      <c r="E1930" s="12"/>
      <c r="F1930" s="12"/>
      <c r="G1930" s="12"/>
      <c r="H1930" s="12"/>
      <c r="I1930" s="12"/>
      <c r="J1930" s="12"/>
      <c r="K1930" s="12"/>
      <c r="L1930" s="12"/>
      <c r="M1930" s="12"/>
      <c r="N1930" s="12"/>
      <c r="O1930" s="11"/>
      <c r="P1930" s="11"/>
      <c r="Q1930" s="11"/>
      <c r="R1930" s="11"/>
      <c r="S1930" s="11"/>
      <c r="T1930" s="11"/>
      <c r="U1930" s="11" t="s">
        <v>303</v>
      </c>
      <c r="V1930" s="21"/>
    </row>
    <row r="1931" spans="1:22" x14ac:dyDescent="0.2">
      <c r="A1931" s="27" t="s">
        <v>79</v>
      </c>
      <c r="B1931" s="13" t="s">
        <v>1094</v>
      </c>
      <c r="C1931" s="14"/>
      <c r="D1931" s="14"/>
      <c r="E1931" s="14"/>
      <c r="F1931" s="14"/>
      <c r="G1931" s="14"/>
      <c r="H1931" s="14"/>
      <c r="I1931" s="14"/>
      <c r="J1931" s="14"/>
      <c r="K1931" s="14"/>
      <c r="L1931" s="14"/>
      <c r="M1931" s="14"/>
      <c r="N1931" s="14"/>
      <c r="O1931" s="13"/>
      <c r="P1931" s="13"/>
      <c r="Q1931" s="13"/>
      <c r="R1931" s="13"/>
      <c r="S1931" s="13"/>
      <c r="T1931" s="13"/>
      <c r="U1931" s="13" t="s">
        <v>303</v>
      </c>
      <c r="V1931" s="22"/>
    </row>
    <row r="1932" spans="1:22" x14ac:dyDescent="0.2">
      <c r="A1932" s="25" t="s">
        <v>79</v>
      </c>
      <c r="B1932" s="11" t="s">
        <v>1095</v>
      </c>
      <c r="C1932" s="12"/>
      <c r="D1932" s="12"/>
      <c r="E1932" s="12"/>
      <c r="F1932" s="12"/>
      <c r="G1932" s="12"/>
      <c r="H1932" s="12"/>
      <c r="I1932" s="12"/>
      <c r="J1932" s="12"/>
      <c r="K1932" s="12"/>
      <c r="L1932" s="12"/>
      <c r="M1932" s="12"/>
      <c r="N1932" s="12"/>
      <c r="O1932" s="11"/>
      <c r="P1932" s="11"/>
      <c r="Q1932" s="11"/>
      <c r="R1932" s="11"/>
      <c r="S1932" s="11"/>
      <c r="T1932" s="11"/>
      <c r="U1932" s="11" t="s">
        <v>303</v>
      </c>
      <c r="V1932" s="21"/>
    </row>
    <row r="1933" spans="1:22" x14ac:dyDescent="0.2">
      <c r="A1933" s="27" t="s">
        <v>79</v>
      </c>
      <c r="B1933" s="13" t="s">
        <v>1088</v>
      </c>
      <c r="C1933" s="14"/>
      <c r="D1933" s="14"/>
      <c r="E1933" s="14"/>
      <c r="F1933" s="14"/>
      <c r="G1933" s="14"/>
      <c r="H1933" s="14"/>
      <c r="I1933" s="14"/>
      <c r="J1933" s="14"/>
      <c r="K1933" s="14"/>
      <c r="L1933" s="14"/>
      <c r="M1933" s="14"/>
      <c r="N1933" s="14"/>
      <c r="O1933" s="13"/>
      <c r="P1933" s="13"/>
      <c r="Q1933" s="13"/>
      <c r="R1933" s="13"/>
      <c r="S1933" s="13"/>
      <c r="T1933" s="13"/>
      <c r="U1933" s="13" t="s">
        <v>303</v>
      </c>
      <c r="V1933" s="22"/>
    </row>
    <row r="1934" spans="1:22" x14ac:dyDescent="0.2">
      <c r="A1934" s="25" t="s">
        <v>79</v>
      </c>
      <c r="B1934" s="11" t="s">
        <v>1089</v>
      </c>
      <c r="C1934" s="12"/>
      <c r="D1934" s="12"/>
      <c r="E1934" s="12"/>
      <c r="F1934" s="12"/>
      <c r="G1934" s="12"/>
      <c r="H1934" s="12"/>
      <c r="I1934" s="12"/>
      <c r="J1934" s="12"/>
      <c r="K1934" s="12"/>
      <c r="L1934" s="12"/>
      <c r="M1934" s="12"/>
      <c r="N1934" s="12"/>
      <c r="O1934" s="11"/>
      <c r="P1934" s="11"/>
      <c r="Q1934" s="11"/>
      <c r="R1934" s="11"/>
      <c r="S1934" s="11"/>
      <c r="T1934" s="11"/>
      <c r="U1934" s="11" t="s">
        <v>303</v>
      </c>
      <c r="V1934" s="21"/>
    </row>
    <row r="1935" spans="1:22" x14ac:dyDescent="0.2">
      <c r="A1935" s="27" t="s">
        <v>79</v>
      </c>
      <c r="B1935" s="13" t="s">
        <v>1090</v>
      </c>
      <c r="C1935" s="14"/>
      <c r="D1935" s="14"/>
      <c r="E1935" s="14"/>
      <c r="F1935" s="14"/>
      <c r="G1935" s="14"/>
      <c r="H1935" s="14"/>
      <c r="I1935" s="14"/>
      <c r="J1935" s="14"/>
      <c r="K1935" s="14"/>
      <c r="L1935" s="14"/>
      <c r="M1935" s="14"/>
      <c r="N1935" s="14"/>
      <c r="O1935" s="13"/>
      <c r="P1935" s="13"/>
      <c r="Q1935" s="13"/>
      <c r="R1935" s="13"/>
      <c r="S1935" s="13"/>
      <c r="T1935" s="13"/>
      <c r="U1935" s="13" t="s">
        <v>303</v>
      </c>
      <c r="V1935" s="22"/>
    </row>
    <row r="1936" spans="1:22" x14ac:dyDescent="0.2">
      <c r="A1936" s="25" t="s">
        <v>79</v>
      </c>
      <c r="B1936" s="11" t="s">
        <v>1091</v>
      </c>
      <c r="C1936" s="12"/>
      <c r="D1936" s="12"/>
      <c r="E1936" s="12"/>
      <c r="F1936" s="12"/>
      <c r="G1936" s="12"/>
      <c r="H1936" s="12"/>
      <c r="I1936" s="12"/>
      <c r="J1936" s="12"/>
      <c r="K1936" s="12"/>
      <c r="L1936" s="12"/>
      <c r="M1936" s="12"/>
      <c r="N1936" s="12"/>
      <c r="O1936" s="11"/>
      <c r="P1936" s="11"/>
      <c r="Q1936" s="11"/>
      <c r="R1936" s="11"/>
      <c r="S1936" s="11"/>
      <c r="T1936" s="11"/>
      <c r="U1936" s="11" t="s">
        <v>303</v>
      </c>
      <c r="V1936" s="21"/>
    </row>
    <row r="1937" spans="1:22" x14ac:dyDescent="0.2">
      <c r="A1937" s="27" t="s">
        <v>79</v>
      </c>
      <c r="B1937" s="13" t="s">
        <v>1096</v>
      </c>
      <c r="C1937" s="14"/>
      <c r="D1937" s="14"/>
      <c r="E1937" s="14"/>
      <c r="F1937" s="14"/>
      <c r="G1937" s="14"/>
      <c r="H1937" s="14"/>
      <c r="I1937" s="14"/>
      <c r="J1937" s="14"/>
      <c r="K1937" s="14"/>
      <c r="L1937" s="14"/>
      <c r="M1937" s="14"/>
      <c r="N1937" s="14"/>
      <c r="O1937" s="13"/>
      <c r="P1937" s="13"/>
      <c r="Q1937" s="13"/>
      <c r="R1937" s="13"/>
      <c r="S1937" s="13"/>
      <c r="T1937" s="13"/>
      <c r="U1937" s="13" t="s">
        <v>303</v>
      </c>
      <c r="V1937" s="22"/>
    </row>
    <row r="1938" spans="1:22" x14ac:dyDescent="0.2">
      <c r="A1938" s="25" t="s">
        <v>79</v>
      </c>
      <c r="B1938" s="11" t="s">
        <v>293</v>
      </c>
      <c r="C1938" s="12"/>
      <c r="D1938" s="12"/>
      <c r="E1938" s="12"/>
      <c r="F1938" s="12"/>
      <c r="G1938" s="12"/>
      <c r="H1938" s="12"/>
      <c r="I1938" s="12"/>
      <c r="J1938" s="12"/>
      <c r="K1938" s="12"/>
      <c r="L1938" s="12"/>
      <c r="M1938" s="12"/>
      <c r="N1938" s="12"/>
      <c r="O1938" s="11" t="s">
        <v>1</v>
      </c>
      <c r="P1938" s="11" t="s">
        <v>1</v>
      </c>
      <c r="Q1938" s="11" t="s">
        <v>1</v>
      </c>
      <c r="R1938" s="11" t="s">
        <v>1</v>
      </c>
      <c r="S1938" s="11" t="s">
        <v>1</v>
      </c>
      <c r="T1938" s="11" t="s">
        <v>1</v>
      </c>
      <c r="U1938" s="11" t="s">
        <v>303</v>
      </c>
      <c r="V1938" s="21" t="s">
        <v>1</v>
      </c>
    </row>
    <row r="1939" spans="1:22" x14ac:dyDescent="0.2">
      <c r="A1939" s="27" t="s">
        <v>79</v>
      </c>
      <c r="B1939" s="13" t="s">
        <v>308</v>
      </c>
      <c r="C1939" s="14"/>
      <c r="D1939" s="14">
        <v>3.161</v>
      </c>
      <c r="E1939" s="14">
        <v>11.566000000000001</v>
      </c>
      <c r="F1939" s="14">
        <v>7.7</v>
      </c>
      <c r="G1939" s="14">
        <v>2.2730000000000001</v>
      </c>
      <c r="H1939" s="14">
        <v>1.5109999999999999</v>
      </c>
      <c r="I1939" s="14">
        <v>1.137</v>
      </c>
      <c r="J1939" s="14">
        <v>0.63400000000000001</v>
      </c>
      <c r="K1939" s="14">
        <v>1.544</v>
      </c>
      <c r="L1939" s="14">
        <v>0.49</v>
      </c>
      <c r="M1939" s="14">
        <v>0.188</v>
      </c>
      <c r="N1939" s="14"/>
      <c r="O1939" s="13" t="s">
        <v>1</v>
      </c>
      <c r="P1939" s="13" t="s">
        <v>1</v>
      </c>
      <c r="Q1939" s="13" t="s">
        <v>1</v>
      </c>
      <c r="R1939" s="13" t="s">
        <v>1</v>
      </c>
      <c r="S1939" s="13" t="s">
        <v>1</v>
      </c>
      <c r="T1939" s="13" t="s">
        <v>1</v>
      </c>
      <c r="U1939" s="13" t="s">
        <v>303</v>
      </c>
      <c r="V1939" s="22" t="s">
        <v>1</v>
      </c>
    </row>
    <row r="1940" spans="1:22" x14ac:dyDescent="0.2">
      <c r="A1940" s="25" t="s">
        <v>79</v>
      </c>
      <c r="B1940" s="11" t="s">
        <v>1102</v>
      </c>
      <c r="C1940" s="12"/>
      <c r="D1940" s="12"/>
      <c r="E1940" s="12"/>
      <c r="F1940" s="12"/>
      <c r="G1940" s="12"/>
      <c r="H1940" s="12"/>
      <c r="I1940" s="12"/>
      <c r="J1940" s="12"/>
      <c r="K1940" s="12"/>
      <c r="L1940" s="12"/>
      <c r="M1940" s="12"/>
      <c r="N1940" s="12"/>
      <c r="O1940" s="11"/>
      <c r="P1940" s="11"/>
      <c r="Q1940" s="11"/>
      <c r="R1940" s="11"/>
      <c r="S1940" s="11"/>
      <c r="T1940" s="11"/>
      <c r="U1940" s="11" t="s">
        <v>303</v>
      </c>
      <c r="V1940" s="21"/>
    </row>
    <row r="1941" spans="1:22" x14ac:dyDescent="0.2">
      <c r="A1941" s="27" t="s">
        <v>79</v>
      </c>
      <c r="B1941" s="13" t="s">
        <v>1097</v>
      </c>
      <c r="C1941" s="14">
        <v>0</v>
      </c>
      <c r="D1941" s="14">
        <v>0</v>
      </c>
      <c r="E1941" s="14">
        <v>0</v>
      </c>
      <c r="F1941" s="14">
        <v>0</v>
      </c>
      <c r="G1941" s="14">
        <v>0</v>
      </c>
      <c r="H1941" s="14">
        <v>0</v>
      </c>
      <c r="I1941" s="14">
        <v>0</v>
      </c>
      <c r="J1941" s="14">
        <v>0</v>
      </c>
      <c r="K1941" s="14">
        <v>0</v>
      </c>
      <c r="L1941" s="14">
        <v>0</v>
      </c>
      <c r="M1941" s="14"/>
      <c r="N1941" s="14"/>
      <c r="O1941" s="13" t="s">
        <v>1</v>
      </c>
      <c r="P1941" s="13" t="s">
        <v>1</v>
      </c>
      <c r="Q1941" s="13" t="s">
        <v>1</v>
      </c>
      <c r="R1941" s="13" t="s">
        <v>1</v>
      </c>
      <c r="S1941" s="13" t="s">
        <v>1</v>
      </c>
      <c r="T1941" s="13" t="s">
        <v>1</v>
      </c>
      <c r="U1941" s="13" t="s">
        <v>303</v>
      </c>
      <c r="V1941" s="22" t="s">
        <v>1</v>
      </c>
    </row>
    <row r="1942" spans="1:22" x14ac:dyDescent="0.2">
      <c r="A1942" s="25" t="s">
        <v>79</v>
      </c>
      <c r="B1942" s="11" t="s">
        <v>1098</v>
      </c>
      <c r="C1942" s="12">
        <v>0</v>
      </c>
      <c r="D1942" s="12">
        <v>1</v>
      </c>
      <c r="E1942" s="12">
        <v>1</v>
      </c>
      <c r="F1942" s="12">
        <v>1</v>
      </c>
      <c r="G1942" s="12">
        <v>1</v>
      </c>
      <c r="H1942" s="12">
        <v>1</v>
      </c>
      <c r="I1942" s="12">
        <v>1</v>
      </c>
      <c r="J1942" s="12">
        <v>1</v>
      </c>
      <c r="K1942" s="12">
        <v>2</v>
      </c>
      <c r="L1942" s="12">
        <v>2</v>
      </c>
      <c r="M1942" s="12">
        <v>2</v>
      </c>
      <c r="N1942" s="12"/>
      <c r="O1942" s="11" t="s">
        <v>1</v>
      </c>
      <c r="P1942" s="11" t="s">
        <v>1</v>
      </c>
      <c r="Q1942" s="11" t="s">
        <v>1</v>
      </c>
      <c r="R1942" s="11" t="s">
        <v>1</v>
      </c>
      <c r="S1942" s="11" t="s">
        <v>1</v>
      </c>
      <c r="T1942" s="11" t="s">
        <v>1</v>
      </c>
      <c r="U1942" s="11" t="s">
        <v>303</v>
      </c>
      <c r="V1942" s="21" t="s">
        <v>1</v>
      </c>
    </row>
    <row r="1943" spans="1:22" x14ac:dyDescent="0.2">
      <c r="A1943" s="27" t="s">
        <v>79</v>
      </c>
      <c r="B1943" s="13" t="s">
        <v>1099</v>
      </c>
      <c r="C1943" s="14">
        <v>0</v>
      </c>
      <c r="D1943" s="14">
        <v>0</v>
      </c>
      <c r="E1943" s="14">
        <v>0</v>
      </c>
      <c r="F1943" s="14">
        <v>0</v>
      </c>
      <c r="G1943" s="14">
        <v>0</v>
      </c>
      <c r="H1943" s="14">
        <v>0</v>
      </c>
      <c r="I1943" s="14">
        <v>0</v>
      </c>
      <c r="J1943" s="14">
        <v>0</v>
      </c>
      <c r="K1943" s="14">
        <v>0</v>
      </c>
      <c r="L1943" s="14">
        <v>0</v>
      </c>
      <c r="M1943" s="14">
        <v>0</v>
      </c>
      <c r="N1943" s="14"/>
      <c r="O1943" s="13" t="s">
        <v>1</v>
      </c>
      <c r="P1943" s="13" t="s">
        <v>1</v>
      </c>
      <c r="Q1943" s="13" t="s">
        <v>1</v>
      </c>
      <c r="R1943" s="13" t="s">
        <v>1</v>
      </c>
      <c r="S1943" s="13" t="s">
        <v>1</v>
      </c>
      <c r="T1943" s="13" t="s">
        <v>1</v>
      </c>
      <c r="U1943" s="13" t="s">
        <v>303</v>
      </c>
      <c r="V1943" s="22" t="s">
        <v>1</v>
      </c>
    </row>
    <row r="1944" spans="1:22" x14ac:dyDescent="0.2">
      <c r="A1944" s="25" t="s">
        <v>79</v>
      </c>
      <c r="B1944" s="11" t="s">
        <v>1100</v>
      </c>
      <c r="C1944" s="12">
        <v>0</v>
      </c>
      <c r="D1944" s="12">
        <v>0</v>
      </c>
      <c r="E1944" s="12">
        <v>0</v>
      </c>
      <c r="F1944" s="12">
        <v>0</v>
      </c>
      <c r="G1944" s="12">
        <v>0</v>
      </c>
      <c r="H1944" s="12">
        <v>0</v>
      </c>
      <c r="I1944" s="12">
        <v>0</v>
      </c>
      <c r="J1944" s="12">
        <v>0</v>
      </c>
      <c r="K1944" s="12">
        <v>0</v>
      </c>
      <c r="L1944" s="12">
        <v>0</v>
      </c>
      <c r="M1944" s="12"/>
      <c r="N1944" s="12"/>
      <c r="O1944" s="11" t="s">
        <v>1</v>
      </c>
      <c r="P1944" s="11" t="s">
        <v>1</v>
      </c>
      <c r="Q1944" s="11" t="s">
        <v>1</v>
      </c>
      <c r="R1944" s="11" t="s">
        <v>1</v>
      </c>
      <c r="S1944" s="11" t="s">
        <v>1</v>
      </c>
      <c r="T1944" s="11" t="s">
        <v>1</v>
      </c>
      <c r="U1944" s="11" t="s">
        <v>303</v>
      </c>
      <c r="V1944" s="21" t="s">
        <v>1</v>
      </c>
    </row>
    <row r="1945" spans="1:22" x14ac:dyDescent="0.2">
      <c r="A1945" s="27" t="s">
        <v>79</v>
      </c>
      <c r="B1945" s="13" t="s">
        <v>1101</v>
      </c>
      <c r="C1945" s="14">
        <v>0</v>
      </c>
      <c r="D1945" s="14">
        <v>0</v>
      </c>
      <c r="E1945" s="14">
        <v>0</v>
      </c>
      <c r="F1945" s="14">
        <v>0</v>
      </c>
      <c r="G1945" s="14">
        <v>0</v>
      </c>
      <c r="H1945" s="14">
        <v>0</v>
      </c>
      <c r="I1945" s="14">
        <v>0</v>
      </c>
      <c r="J1945" s="14">
        <v>0</v>
      </c>
      <c r="K1945" s="14">
        <v>0</v>
      </c>
      <c r="L1945" s="14">
        <v>0</v>
      </c>
      <c r="M1945" s="14"/>
      <c r="N1945" s="14"/>
      <c r="O1945" s="13" t="s">
        <v>1</v>
      </c>
      <c r="P1945" s="13" t="s">
        <v>1</v>
      </c>
      <c r="Q1945" s="13" t="s">
        <v>1</v>
      </c>
      <c r="R1945" s="13" t="s">
        <v>1</v>
      </c>
      <c r="S1945" s="13" t="s">
        <v>1</v>
      </c>
      <c r="T1945" s="13" t="s">
        <v>1</v>
      </c>
      <c r="U1945" s="13" t="s">
        <v>303</v>
      </c>
      <c r="V1945" s="22" t="s">
        <v>1</v>
      </c>
    </row>
    <row r="1946" spans="1:22" x14ac:dyDescent="0.2">
      <c r="A1946" s="25" t="s">
        <v>79</v>
      </c>
      <c r="B1946" s="11" t="s">
        <v>1103</v>
      </c>
      <c r="C1946" s="12"/>
      <c r="D1946" s="12"/>
      <c r="E1946" s="12"/>
      <c r="F1946" s="12"/>
      <c r="G1946" s="12">
        <v>11</v>
      </c>
      <c r="H1946" s="12">
        <v>9</v>
      </c>
      <c r="I1946" s="12">
        <v>9</v>
      </c>
      <c r="J1946" s="12">
        <v>9</v>
      </c>
      <c r="K1946" s="12">
        <v>9</v>
      </c>
      <c r="L1946" s="12">
        <v>9</v>
      </c>
      <c r="M1946" s="12">
        <v>8</v>
      </c>
      <c r="N1946" s="12"/>
      <c r="O1946" s="11" t="s">
        <v>1</v>
      </c>
      <c r="P1946" s="11" t="s">
        <v>1</v>
      </c>
      <c r="Q1946" s="11" t="s">
        <v>1</v>
      </c>
      <c r="R1946" s="11" t="s">
        <v>1</v>
      </c>
      <c r="S1946" s="11" t="s">
        <v>1</v>
      </c>
      <c r="T1946" s="11" t="s">
        <v>1</v>
      </c>
      <c r="U1946" s="11" t="s">
        <v>303</v>
      </c>
      <c r="V1946" s="21" t="s">
        <v>1</v>
      </c>
    </row>
    <row r="1947" spans="1:22" x14ac:dyDescent="0.2">
      <c r="A1947" s="27" t="s">
        <v>79</v>
      </c>
      <c r="B1947" s="13" t="s">
        <v>1104</v>
      </c>
      <c r="C1947" s="14">
        <v>9</v>
      </c>
      <c r="D1947" s="14">
        <v>9</v>
      </c>
      <c r="E1947" s="14">
        <v>9</v>
      </c>
      <c r="F1947" s="14">
        <v>9</v>
      </c>
      <c r="G1947" s="14">
        <v>10</v>
      </c>
      <c r="H1947" s="14">
        <v>10</v>
      </c>
      <c r="I1947" s="14">
        <v>10</v>
      </c>
      <c r="J1947" s="14">
        <v>11</v>
      </c>
      <c r="K1947" s="14">
        <v>11</v>
      </c>
      <c r="L1947" s="14">
        <v>12</v>
      </c>
      <c r="M1947" s="14">
        <v>12</v>
      </c>
      <c r="N1947" s="14"/>
      <c r="O1947" s="13" t="s">
        <v>1</v>
      </c>
      <c r="P1947" s="13" t="s">
        <v>1</v>
      </c>
      <c r="Q1947" s="13" t="s">
        <v>1</v>
      </c>
      <c r="R1947" s="13" t="s">
        <v>1</v>
      </c>
      <c r="S1947" s="13" t="s">
        <v>1</v>
      </c>
      <c r="T1947" s="13" t="s">
        <v>1</v>
      </c>
      <c r="U1947" s="13" t="s">
        <v>303</v>
      </c>
      <c r="V1947" s="22" t="s">
        <v>1</v>
      </c>
    </row>
    <row r="1948" spans="1:22" x14ac:dyDescent="0.2">
      <c r="A1948" s="25" t="s">
        <v>79</v>
      </c>
      <c r="B1948" s="11" t="s">
        <v>1105</v>
      </c>
      <c r="C1948" s="12">
        <v>18</v>
      </c>
      <c r="D1948" s="12">
        <v>17</v>
      </c>
      <c r="E1948" s="12">
        <v>18</v>
      </c>
      <c r="F1948" s="12">
        <v>16</v>
      </c>
      <c r="G1948" s="12">
        <v>15</v>
      </c>
      <c r="H1948" s="12">
        <v>16</v>
      </c>
      <c r="I1948" s="12">
        <v>18</v>
      </c>
      <c r="J1948" s="12">
        <v>19</v>
      </c>
      <c r="K1948" s="12">
        <v>20</v>
      </c>
      <c r="L1948" s="12">
        <v>21</v>
      </c>
      <c r="M1948" s="12">
        <v>22</v>
      </c>
      <c r="N1948" s="12"/>
      <c r="O1948" s="11" t="s">
        <v>1</v>
      </c>
      <c r="P1948" s="11" t="s">
        <v>1</v>
      </c>
      <c r="Q1948" s="11" t="s">
        <v>1</v>
      </c>
      <c r="R1948" s="11" t="s">
        <v>1</v>
      </c>
      <c r="S1948" s="11" t="s">
        <v>1</v>
      </c>
      <c r="T1948" s="11" t="s">
        <v>1</v>
      </c>
      <c r="U1948" s="11" t="s">
        <v>303</v>
      </c>
      <c r="V1948" s="21" t="s">
        <v>1</v>
      </c>
    </row>
    <row r="1949" spans="1:22" x14ac:dyDescent="0.2">
      <c r="A1949" s="27" t="s">
        <v>79</v>
      </c>
      <c r="B1949" s="13" t="s">
        <v>1106</v>
      </c>
      <c r="C1949" s="14">
        <v>13</v>
      </c>
      <c r="D1949" s="14">
        <v>12</v>
      </c>
      <c r="E1949" s="14">
        <v>13</v>
      </c>
      <c r="F1949" s="14">
        <v>13</v>
      </c>
      <c r="G1949" s="14">
        <v>13</v>
      </c>
      <c r="H1949" s="14">
        <v>12</v>
      </c>
      <c r="I1949" s="14">
        <v>11</v>
      </c>
      <c r="J1949" s="14">
        <v>11</v>
      </c>
      <c r="K1949" s="14">
        <v>10</v>
      </c>
      <c r="L1949" s="14">
        <v>10</v>
      </c>
      <c r="M1949" s="14"/>
      <c r="N1949" s="14"/>
      <c r="O1949" s="13" t="s">
        <v>1</v>
      </c>
      <c r="P1949" s="13" t="s">
        <v>1</v>
      </c>
      <c r="Q1949" s="13" t="s">
        <v>1</v>
      </c>
      <c r="R1949" s="13" t="s">
        <v>1</v>
      </c>
      <c r="S1949" s="13" t="s">
        <v>1</v>
      </c>
      <c r="T1949" s="13" t="s">
        <v>1</v>
      </c>
      <c r="U1949" s="13" t="s">
        <v>303</v>
      </c>
      <c r="V1949" s="22" t="s">
        <v>1</v>
      </c>
    </row>
    <row r="1950" spans="1:22" x14ac:dyDescent="0.2">
      <c r="A1950" s="25" t="s">
        <v>79</v>
      </c>
      <c r="B1950" s="11" t="s">
        <v>1107</v>
      </c>
      <c r="C1950" s="12"/>
      <c r="D1950" s="12"/>
      <c r="E1950" s="12"/>
      <c r="F1950" s="12"/>
      <c r="G1950" s="12">
        <v>19</v>
      </c>
      <c r="H1950" s="12">
        <v>19</v>
      </c>
      <c r="I1950" s="12">
        <v>16</v>
      </c>
      <c r="J1950" s="12">
        <v>16</v>
      </c>
      <c r="K1950" s="12">
        <v>15</v>
      </c>
      <c r="L1950" s="12">
        <v>15</v>
      </c>
      <c r="M1950" s="12"/>
      <c r="N1950" s="12"/>
      <c r="O1950" s="11" t="s">
        <v>1</v>
      </c>
      <c r="P1950" s="11" t="s">
        <v>1</v>
      </c>
      <c r="Q1950" s="11" t="s">
        <v>1</v>
      </c>
      <c r="R1950" s="11" t="s">
        <v>1</v>
      </c>
      <c r="S1950" s="11" t="s">
        <v>1</v>
      </c>
      <c r="T1950" s="11" t="s">
        <v>1</v>
      </c>
      <c r="U1950" s="11" t="s">
        <v>303</v>
      </c>
      <c r="V1950" s="21" t="s">
        <v>1</v>
      </c>
    </row>
    <row r="1951" spans="1:22" x14ac:dyDescent="0.2">
      <c r="A1951" s="27" t="s">
        <v>79</v>
      </c>
      <c r="B1951" s="13" t="s">
        <v>1108</v>
      </c>
      <c r="C1951" s="14"/>
      <c r="D1951" s="14"/>
      <c r="E1951" s="14"/>
      <c r="F1951" s="14">
        <v>13.167671929999999</v>
      </c>
      <c r="G1951" s="14">
        <v>13.97952387</v>
      </c>
      <c r="H1951" s="14">
        <v>14.637116990000001</v>
      </c>
      <c r="I1951" s="14">
        <v>14.206102270000001</v>
      </c>
      <c r="J1951" s="14">
        <v>14.278127550000001</v>
      </c>
      <c r="K1951" s="14">
        <v>14.14901472</v>
      </c>
      <c r="L1951" s="14">
        <v>12.21662867</v>
      </c>
      <c r="M1951" s="14">
        <v>14.78711863</v>
      </c>
      <c r="N1951" s="14"/>
      <c r="O1951" s="13" t="s">
        <v>1</v>
      </c>
      <c r="P1951" s="13" t="s">
        <v>1</v>
      </c>
      <c r="Q1951" s="13" t="s">
        <v>1</v>
      </c>
      <c r="R1951" s="13" t="s">
        <v>1</v>
      </c>
      <c r="S1951" s="13" t="s">
        <v>1</v>
      </c>
      <c r="T1951" s="13" t="s">
        <v>1</v>
      </c>
      <c r="U1951" s="13" t="s">
        <v>303</v>
      </c>
      <c r="V1951" s="22" t="s">
        <v>1</v>
      </c>
    </row>
    <row r="1952" spans="1:22" x14ac:dyDescent="0.2">
      <c r="A1952" s="25" t="s">
        <v>80</v>
      </c>
      <c r="B1952" s="11" t="s">
        <v>1109</v>
      </c>
      <c r="C1952" s="12">
        <v>88.856909999999999</v>
      </c>
      <c r="D1952" s="12">
        <v>88.380260000000007</v>
      </c>
      <c r="E1952" s="12"/>
      <c r="F1952" s="12"/>
      <c r="G1952" s="12"/>
      <c r="H1952" s="12"/>
      <c r="I1952" s="12"/>
      <c r="J1952" s="12"/>
      <c r="K1952" s="12"/>
      <c r="L1952" s="12">
        <v>77.840130000000002</v>
      </c>
      <c r="M1952" s="12"/>
      <c r="N1952" s="12"/>
      <c r="O1952" s="11" t="s">
        <v>1</v>
      </c>
      <c r="P1952" s="11" t="s">
        <v>1</v>
      </c>
      <c r="Q1952" s="11" t="s">
        <v>1</v>
      </c>
      <c r="R1952" s="11" t="s">
        <v>1</v>
      </c>
      <c r="S1952" s="11" t="s">
        <v>1</v>
      </c>
      <c r="T1952" s="11" t="s">
        <v>1</v>
      </c>
      <c r="U1952" s="11" t="s">
        <v>305</v>
      </c>
      <c r="V1952" s="21" t="s">
        <v>1</v>
      </c>
    </row>
    <row r="1953" spans="1:22" x14ac:dyDescent="0.2">
      <c r="A1953" s="27" t="s">
        <v>80</v>
      </c>
      <c r="B1953" s="13" t="s">
        <v>1110</v>
      </c>
      <c r="C1953" s="14">
        <v>82.73254</v>
      </c>
      <c r="D1953" s="14">
        <v>88.12182</v>
      </c>
      <c r="E1953" s="14"/>
      <c r="F1953" s="14"/>
      <c r="G1953" s="14"/>
      <c r="H1953" s="14"/>
      <c r="I1953" s="14"/>
      <c r="J1953" s="14"/>
      <c r="K1953" s="14"/>
      <c r="L1953" s="14">
        <v>87.512309999999999</v>
      </c>
      <c r="M1953" s="14"/>
      <c r="N1953" s="14"/>
      <c r="O1953" s="13" t="s">
        <v>1</v>
      </c>
      <c r="P1953" s="13" t="s">
        <v>1</v>
      </c>
      <c r="Q1953" s="13" t="s">
        <v>1</v>
      </c>
      <c r="R1953" s="13" t="s">
        <v>1</v>
      </c>
      <c r="S1953" s="13" t="s">
        <v>1</v>
      </c>
      <c r="T1953" s="13" t="s">
        <v>1</v>
      </c>
      <c r="U1953" s="13" t="s">
        <v>305</v>
      </c>
      <c r="V1953" s="22" t="s">
        <v>1</v>
      </c>
    </row>
    <row r="1954" spans="1:22" x14ac:dyDescent="0.2">
      <c r="A1954" s="25" t="s">
        <v>80</v>
      </c>
      <c r="B1954" s="11" t="s">
        <v>1092</v>
      </c>
      <c r="C1954" s="12"/>
      <c r="D1954" s="12"/>
      <c r="E1954" s="12"/>
      <c r="F1954" s="12"/>
      <c r="G1954" s="12"/>
      <c r="H1954" s="12"/>
      <c r="I1954" s="12"/>
      <c r="J1954" s="12"/>
      <c r="K1954" s="12"/>
      <c r="L1954" s="12"/>
      <c r="M1954" s="12"/>
      <c r="N1954" s="12"/>
      <c r="O1954" s="11"/>
      <c r="P1954" s="11"/>
      <c r="Q1954" s="11"/>
      <c r="R1954" s="11"/>
      <c r="S1954" s="11"/>
      <c r="T1954" s="11"/>
      <c r="U1954" s="11" t="s">
        <v>305</v>
      </c>
      <c r="V1954" s="21"/>
    </row>
    <row r="1955" spans="1:22" x14ac:dyDescent="0.2">
      <c r="A1955" s="27" t="s">
        <v>80</v>
      </c>
      <c r="B1955" s="13" t="s">
        <v>1093</v>
      </c>
      <c r="C1955" s="14">
        <v>0.52676000000000001</v>
      </c>
      <c r="D1955" s="14">
        <v>6.3539999999999999E-2</v>
      </c>
      <c r="E1955" s="14"/>
      <c r="F1955" s="14"/>
      <c r="G1955" s="14"/>
      <c r="H1955" s="14"/>
      <c r="I1955" s="14"/>
      <c r="J1955" s="14"/>
      <c r="K1955" s="14"/>
      <c r="L1955" s="14"/>
      <c r="M1955" s="14"/>
      <c r="N1955" s="14"/>
      <c r="O1955" s="13" t="s">
        <v>1</v>
      </c>
      <c r="P1955" s="13" t="s">
        <v>1</v>
      </c>
      <c r="Q1955" s="13" t="s">
        <v>1</v>
      </c>
      <c r="R1955" s="13" t="s">
        <v>1</v>
      </c>
      <c r="S1955" s="13" t="s">
        <v>1</v>
      </c>
      <c r="T1955" s="13" t="s">
        <v>1</v>
      </c>
      <c r="U1955" s="13" t="s">
        <v>305</v>
      </c>
      <c r="V1955" s="22" t="s">
        <v>1</v>
      </c>
    </row>
    <row r="1956" spans="1:22" x14ac:dyDescent="0.2">
      <c r="A1956" s="25" t="s">
        <v>80</v>
      </c>
      <c r="B1956" s="11" t="s">
        <v>1094</v>
      </c>
      <c r="C1956" s="12">
        <v>50.64499</v>
      </c>
      <c r="D1956" s="12">
        <v>55.328560000000003</v>
      </c>
      <c r="E1956" s="12"/>
      <c r="F1956" s="12"/>
      <c r="G1956" s="12"/>
      <c r="H1956" s="12"/>
      <c r="I1956" s="12"/>
      <c r="J1956" s="12"/>
      <c r="K1956" s="12"/>
      <c r="L1956" s="12"/>
      <c r="M1956" s="12"/>
      <c r="N1956" s="12"/>
      <c r="O1956" s="11" t="s">
        <v>1</v>
      </c>
      <c r="P1956" s="11" t="s">
        <v>1</v>
      </c>
      <c r="Q1956" s="11" t="s">
        <v>1</v>
      </c>
      <c r="R1956" s="11" t="s">
        <v>1</v>
      </c>
      <c r="S1956" s="11" t="s">
        <v>1</v>
      </c>
      <c r="T1956" s="11" t="s">
        <v>1</v>
      </c>
      <c r="U1956" s="11" t="s">
        <v>305</v>
      </c>
      <c r="V1956" s="21" t="s">
        <v>1</v>
      </c>
    </row>
    <row r="1957" spans="1:22" x14ac:dyDescent="0.2">
      <c r="A1957" s="27" t="s">
        <v>80</v>
      </c>
      <c r="B1957" s="13" t="s">
        <v>1095</v>
      </c>
      <c r="C1957" s="14">
        <v>33.63429</v>
      </c>
      <c r="D1957" s="14">
        <v>30.424160000000001</v>
      </c>
      <c r="E1957" s="14"/>
      <c r="F1957" s="14"/>
      <c r="G1957" s="14"/>
      <c r="H1957" s="14"/>
      <c r="I1957" s="14"/>
      <c r="J1957" s="14"/>
      <c r="K1957" s="14"/>
      <c r="L1957" s="14"/>
      <c r="M1957" s="14"/>
      <c r="N1957" s="14"/>
      <c r="O1957" s="13" t="s">
        <v>1</v>
      </c>
      <c r="P1957" s="13" t="s">
        <v>1</v>
      </c>
      <c r="Q1957" s="13" t="s">
        <v>1</v>
      </c>
      <c r="R1957" s="13" t="s">
        <v>1</v>
      </c>
      <c r="S1957" s="13" t="s">
        <v>1</v>
      </c>
      <c r="T1957" s="13" t="s">
        <v>1</v>
      </c>
      <c r="U1957" s="13" t="s">
        <v>305</v>
      </c>
      <c r="V1957" s="22" t="s">
        <v>1</v>
      </c>
    </row>
    <row r="1958" spans="1:22" x14ac:dyDescent="0.2">
      <c r="A1958" s="25" t="s">
        <v>80</v>
      </c>
      <c r="B1958" s="11" t="s">
        <v>1088</v>
      </c>
      <c r="C1958" s="12"/>
      <c r="D1958" s="12"/>
      <c r="E1958" s="12"/>
      <c r="F1958" s="12"/>
      <c r="G1958" s="12"/>
      <c r="H1958" s="12"/>
      <c r="I1958" s="12">
        <v>24.600269999999998</v>
      </c>
      <c r="J1958" s="12">
        <v>21.836200000000002</v>
      </c>
      <c r="K1958" s="12"/>
      <c r="L1958" s="12"/>
      <c r="M1958" s="12"/>
      <c r="N1958" s="12"/>
      <c r="O1958" s="11" t="s">
        <v>1</v>
      </c>
      <c r="P1958" s="11" t="s">
        <v>1</v>
      </c>
      <c r="Q1958" s="11" t="s">
        <v>1</v>
      </c>
      <c r="R1958" s="11" t="s">
        <v>1</v>
      </c>
      <c r="S1958" s="11" t="s">
        <v>1</v>
      </c>
      <c r="T1958" s="11" t="s">
        <v>1</v>
      </c>
      <c r="U1958" s="11" t="s">
        <v>305</v>
      </c>
      <c r="V1958" s="21" t="s">
        <v>1</v>
      </c>
    </row>
    <row r="1959" spans="1:22" x14ac:dyDescent="0.2">
      <c r="A1959" s="27" t="s">
        <v>80</v>
      </c>
      <c r="B1959" s="13" t="s">
        <v>1089</v>
      </c>
      <c r="C1959" s="14">
        <v>0.51080999999999999</v>
      </c>
      <c r="D1959" s="14">
        <v>6.1269999999999998E-2</v>
      </c>
      <c r="E1959" s="14"/>
      <c r="F1959" s="14"/>
      <c r="G1959" s="14"/>
      <c r="H1959" s="14"/>
      <c r="I1959" s="14">
        <v>0.10296</v>
      </c>
      <c r="J1959" s="14">
        <v>8.9620000000000005E-2</v>
      </c>
      <c r="K1959" s="14"/>
      <c r="L1959" s="14">
        <v>9.2499999999999999E-2</v>
      </c>
      <c r="M1959" s="14"/>
      <c r="N1959" s="14"/>
      <c r="O1959" s="13" t="s">
        <v>1</v>
      </c>
      <c r="P1959" s="13" t="s">
        <v>1</v>
      </c>
      <c r="Q1959" s="13" t="s">
        <v>1</v>
      </c>
      <c r="R1959" s="13" t="s">
        <v>1</v>
      </c>
      <c r="S1959" s="13" t="s">
        <v>1</v>
      </c>
      <c r="T1959" s="13" t="s">
        <v>1</v>
      </c>
      <c r="U1959" s="13" t="s">
        <v>305</v>
      </c>
      <c r="V1959" s="22" t="s">
        <v>1</v>
      </c>
    </row>
    <row r="1960" spans="1:22" x14ac:dyDescent="0.2">
      <c r="A1960" s="25" t="s">
        <v>80</v>
      </c>
      <c r="B1960" s="11" t="s">
        <v>1090</v>
      </c>
      <c r="C1960" s="12">
        <v>49.728259999999999</v>
      </c>
      <c r="D1960" s="12">
        <v>54.266129999999997</v>
      </c>
      <c r="E1960" s="12"/>
      <c r="F1960" s="12"/>
      <c r="G1960" s="12"/>
      <c r="H1960" s="12"/>
      <c r="I1960" s="12">
        <v>47.103560000000002</v>
      </c>
      <c r="J1960" s="12">
        <v>41.295079999999999</v>
      </c>
      <c r="K1960" s="12"/>
      <c r="L1960" s="12">
        <v>44.636339999999997</v>
      </c>
      <c r="M1960" s="12"/>
      <c r="N1960" s="12"/>
      <c r="O1960" s="11" t="s">
        <v>1</v>
      </c>
      <c r="P1960" s="11" t="s">
        <v>1</v>
      </c>
      <c r="Q1960" s="11" t="s">
        <v>1</v>
      </c>
      <c r="R1960" s="11" t="s">
        <v>1</v>
      </c>
      <c r="S1960" s="11" t="s">
        <v>1</v>
      </c>
      <c r="T1960" s="11" t="s">
        <v>1</v>
      </c>
      <c r="U1960" s="11" t="s">
        <v>305</v>
      </c>
      <c r="V1960" s="21" t="s">
        <v>1</v>
      </c>
    </row>
    <row r="1961" spans="1:22" x14ac:dyDescent="0.2">
      <c r="A1961" s="27" t="s">
        <v>80</v>
      </c>
      <c r="B1961" s="13" t="s">
        <v>1091</v>
      </c>
      <c r="C1961" s="14">
        <v>32.91404</v>
      </c>
      <c r="D1961" s="14">
        <v>29.692509999999999</v>
      </c>
      <c r="E1961" s="14"/>
      <c r="F1961" s="14"/>
      <c r="G1961" s="14"/>
      <c r="H1961" s="14"/>
      <c r="I1961" s="14">
        <v>32.544110000000003</v>
      </c>
      <c r="J1961" s="14">
        <v>28.733180000000001</v>
      </c>
      <c r="K1961" s="14"/>
      <c r="L1961" s="14">
        <v>32.897449999999999</v>
      </c>
      <c r="M1961" s="14"/>
      <c r="N1961" s="14"/>
      <c r="O1961" s="13" t="s">
        <v>1</v>
      </c>
      <c r="P1961" s="13" t="s">
        <v>1</v>
      </c>
      <c r="Q1961" s="13" t="s">
        <v>1</v>
      </c>
      <c r="R1961" s="13" t="s">
        <v>1</v>
      </c>
      <c r="S1961" s="13" t="s">
        <v>1</v>
      </c>
      <c r="T1961" s="13" t="s">
        <v>1</v>
      </c>
      <c r="U1961" s="13" t="s">
        <v>305</v>
      </c>
      <c r="V1961" s="22" t="s">
        <v>1</v>
      </c>
    </row>
    <row r="1962" spans="1:22" x14ac:dyDescent="0.2">
      <c r="A1962" s="25" t="s">
        <v>80</v>
      </c>
      <c r="B1962" s="11" t="s">
        <v>1096</v>
      </c>
      <c r="C1962" s="12"/>
      <c r="D1962" s="12"/>
      <c r="E1962" s="12"/>
      <c r="F1962" s="12"/>
      <c r="G1962" s="12"/>
      <c r="H1962" s="12"/>
      <c r="I1962" s="12">
        <v>7.9438399999999998</v>
      </c>
      <c r="J1962" s="12">
        <v>6.8969899999999997</v>
      </c>
      <c r="K1962" s="12"/>
      <c r="L1962" s="12"/>
      <c r="M1962" s="12"/>
      <c r="N1962" s="12"/>
      <c r="O1962" s="11" t="s">
        <v>1</v>
      </c>
      <c r="P1962" s="11" t="s">
        <v>1</v>
      </c>
      <c r="Q1962" s="11" t="s">
        <v>1</v>
      </c>
      <c r="R1962" s="11" t="s">
        <v>1</v>
      </c>
      <c r="S1962" s="11" t="s">
        <v>1</v>
      </c>
      <c r="T1962" s="11" t="s">
        <v>1</v>
      </c>
      <c r="U1962" s="11" t="s">
        <v>305</v>
      </c>
      <c r="V1962" s="21" t="s">
        <v>1</v>
      </c>
    </row>
    <row r="1963" spans="1:22" x14ac:dyDescent="0.2">
      <c r="A1963" s="27" t="s">
        <v>80</v>
      </c>
      <c r="B1963" s="13" t="s">
        <v>293</v>
      </c>
      <c r="C1963" s="14"/>
      <c r="D1963" s="14"/>
      <c r="E1963" s="14"/>
      <c r="F1963" s="14"/>
      <c r="G1963" s="14"/>
      <c r="H1963" s="14"/>
      <c r="I1963" s="14"/>
      <c r="J1963" s="14"/>
      <c r="K1963" s="14"/>
      <c r="L1963" s="14"/>
      <c r="M1963" s="14"/>
      <c r="N1963" s="14"/>
      <c r="O1963" s="13" t="s">
        <v>1</v>
      </c>
      <c r="P1963" s="13" t="s">
        <v>1</v>
      </c>
      <c r="Q1963" s="13" t="s">
        <v>1</v>
      </c>
      <c r="R1963" s="13" t="s">
        <v>1</v>
      </c>
      <c r="S1963" s="13" t="s">
        <v>1</v>
      </c>
      <c r="T1963" s="13" t="s">
        <v>1</v>
      </c>
      <c r="U1963" s="13" t="s">
        <v>305</v>
      </c>
      <c r="V1963" s="22" t="s">
        <v>1</v>
      </c>
    </row>
    <row r="1964" spans="1:22" x14ac:dyDescent="0.2">
      <c r="A1964" s="25" t="s">
        <v>80</v>
      </c>
      <c r="B1964" s="11" t="s">
        <v>308</v>
      </c>
      <c r="C1964" s="12"/>
      <c r="D1964" s="12">
        <v>3.089</v>
      </c>
      <c r="E1964" s="12">
        <v>5.2290000000000001</v>
      </c>
      <c r="F1964" s="12">
        <v>3.7730000000000001</v>
      </c>
      <c r="G1964" s="12">
        <v>8.6630000000000003</v>
      </c>
      <c r="H1964" s="12">
        <v>7.8360000000000003</v>
      </c>
      <c r="I1964" s="12">
        <v>6.8650000000000002</v>
      </c>
      <c r="J1964" s="12">
        <v>10.523999999999999</v>
      </c>
      <c r="K1964" s="12">
        <v>10.516</v>
      </c>
      <c r="L1964" s="12">
        <v>8.016</v>
      </c>
      <c r="M1964" s="12">
        <v>6.3109999999999999</v>
      </c>
      <c r="N1964" s="12"/>
      <c r="O1964" s="11" t="s">
        <v>1</v>
      </c>
      <c r="P1964" s="11" t="s">
        <v>1</v>
      </c>
      <c r="Q1964" s="11" t="s">
        <v>1</v>
      </c>
      <c r="R1964" s="11" t="s">
        <v>1</v>
      </c>
      <c r="S1964" s="11" t="s">
        <v>1</v>
      </c>
      <c r="T1964" s="11" t="s">
        <v>1</v>
      </c>
      <c r="U1964" s="11" t="s">
        <v>305</v>
      </c>
      <c r="V1964" s="21" t="s">
        <v>1</v>
      </c>
    </row>
    <row r="1965" spans="1:22" x14ac:dyDescent="0.2">
      <c r="A1965" s="27" t="s">
        <v>80</v>
      </c>
      <c r="B1965" s="13" t="s">
        <v>1102</v>
      </c>
      <c r="C1965" s="14">
        <v>83.153109999999998</v>
      </c>
      <c r="D1965" s="14">
        <v>84.019909999999996</v>
      </c>
      <c r="E1965" s="14"/>
      <c r="F1965" s="14"/>
      <c r="G1965" s="14"/>
      <c r="H1965" s="14"/>
      <c r="I1965" s="14">
        <v>79.750630000000001</v>
      </c>
      <c r="J1965" s="14">
        <v>70.117869999999996</v>
      </c>
      <c r="K1965" s="14"/>
      <c r="L1965" s="14">
        <v>77.626300000000001</v>
      </c>
      <c r="M1965" s="14"/>
      <c r="N1965" s="14"/>
      <c r="O1965" s="13" t="s">
        <v>1</v>
      </c>
      <c r="P1965" s="13" t="s">
        <v>1</v>
      </c>
      <c r="Q1965" s="13" t="s">
        <v>1</v>
      </c>
      <c r="R1965" s="13" t="s">
        <v>1</v>
      </c>
      <c r="S1965" s="13" t="s">
        <v>1</v>
      </c>
      <c r="T1965" s="13" t="s">
        <v>1</v>
      </c>
      <c r="U1965" s="13" t="s">
        <v>305</v>
      </c>
      <c r="V1965" s="22" t="s">
        <v>1</v>
      </c>
    </row>
    <row r="1966" spans="1:22" x14ac:dyDescent="0.2">
      <c r="A1966" s="25" t="s">
        <v>80</v>
      </c>
      <c r="B1966" s="11" t="s">
        <v>1097</v>
      </c>
      <c r="C1966" s="12"/>
      <c r="D1966" s="12">
        <v>28</v>
      </c>
      <c r="E1966" s="12"/>
      <c r="F1966" s="12"/>
      <c r="G1966" s="12"/>
      <c r="H1966" s="12"/>
      <c r="I1966" s="12"/>
      <c r="J1966" s="12">
        <v>7</v>
      </c>
      <c r="K1966" s="12"/>
      <c r="L1966" s="12"/>
      <c r="M1966" s="12"/>
      <c r="N1966" s="12"/>
      <c r="O1966" s="11" t="s">
        <v>1</v>
      </c>
      <c r="P1966" s="11" t="s">
        <v>1</v>
      </c>
      <c r="Q1966" s="11" t="s">
        <v>1</v>
      </c>
      <c r="R1966" s="11" t="s">
        <v>1</v>
      </c>
      <c r="S1966" s="11" t="s">
        <v>1</v>
      </c>
      <c r="T1966" s="11" t="s">
        <v>1</v>
      </c>
      <c r="U1966" s="11" t="s">
        <v>305</v>
      </c>
      <c r="V1966" s="21" t="s">
        <v>1</v>
      </c>
    </row>
    <row r="1967" spans="1:22" x14ac:dyDescent="0.2">
      <c r="A1967" s="27" t="s">
        <v>80</v>
      </c>
      <c r="B1967" s="13" t="s">
        <v>1098</v>
      </c>
      <c r="C1967" s="14"/>
      <c r="D1967" s="14"/>
      <c r="E1967" s="14"/>
      <c r="F1967" s="14"/>
      <c r="G1967" s="14"/>
      <c r="H1967" s="14">
        <v>100</v>
      </c>
      <c r="I1967" s="14"/>
      <c r="J1967" s="14">
        <v>100</v>
      </c>
      <c r="K1967" s="14"/>
      <c r="L1967" s="14"/>
      <c r="M1967" s="14"/>
      <c r="N1967" s="14"/>
      <c r="O1967" s="13" t="s">
        <v>1</v>
      </c>
      <c r="P1967" s="13" t="s">
        <v>1</v>
      </c>
      <c r="Q1967" s="13" t="s">
        <v>1</v>
      </c>
      <c r="R1967" s="13" t="s">
        <v>1</v>
      </c>
      <c r="S1967" s="13" t="s">
        <v>1</v>
      </c>
      <c r="T1967" s="13" t="s">
        <v>1</v>
      </c>
      <c r="U1967" s="13" t="s">
        <v>305</v>
      </c>
      <c r="V1967" s="22" t="s">
        <v>1</v>
      </c>
    </row>
    <row r="1968" spans="1:22" x14ac:dyDescent="0.2">
      <c r="A1968" s="25" t="s">
        <v>80</v>
      </c>
      <c r="B1968" s="11" t="s">
        <v>1099</v>
      </c>
      <c r="C1968" s="12">
        <v>27</v>
      </c>
      <c r="D1968" s="12">
        <v>28</v>
      </c>
      <c r="E1968" s="12"/>
      <c r="F1968" s="12"/>
      <c r="G1968" s="12"/>
      <c r="H1968" s="12"/>
      <c r="I1968" s="12"/>
      <c r="J1968" s="12">
        <v>3</v>
      </c>
      <c r="K1968" s="12"/>
      <c r="L1968" s="12"/>
      <c r="M1968" s="12"/>
      <c r="N1968" s="12"/>
      <c r="O1968" s="11" t="s">
        <v>1</v>
      </c>
      <c r="P1968" s="11" t="s">
        <v>1</v>
      </c>
      <c r="Q1968" s="11" t="s">
        <v>1</v>
      </c>
      <c r="R1968" s="11" t="s">
        <v>1</v>
      </c>
      <c r="S1968" s="11" t="s">
        <v>1</v>
      </c>
      <c r="T1968" s="11" t="s">
        <v>1</v>
      </c>
      <c r="U1968" s="11" t="s">
        <v>305</v>
      </c>
      <c r="V1968" s="21" t="s">
        <v>1</v>
      </c>
    </row>
    <row r="1969" spans="1:22" x14ac:dyDescent="0.2">
      <c r="A1969" s="27" t="s">
        <v>80</v>
      </c>
      <c r="B1969" s="13" t="s">
        <v>1100</v>
      </c>
      <c r="C1969" s="14"/>
      <c r="D1969" s="14"/>
      <c r="E1969" s="14"/>
      <c r="F1969" s="14"/>
      <c r="G1969" s="14"/>
      <c r="H1969" s="14"/>
      <c r="I1969" s="14"/>
      <c r="J1969" s="14">
        <v>8</v>
      </c>
      <c r="K1969" s="14"/>
      <c r="L1969" s="14"/>
      <c r="M1969" s="14"/>
      <c r="N1969" s="14"/>
      <c r="O1969" s="13" t="s">
        <v>1</v>
      </c>
      <c r="P1969" s="13" t="s">
        <v>1</v>
      </c>
      <c r="Q1969" s="13" t="s">
        <v>1</v>
      </c>
      <c r="R1969" s="13" t="s">
        <v>1</v>
      </c>
      <c r="S1969" s="13" t="s">
        <v>1</v>
      </c>
      <c r="T1969" s="13" t="s">
        <v>1</v>
      </c>
      <c r="U1969" s="13" t="s">
        <v>305</v>
      </c>
      <c r="V1969" s="22" t="s">
        <v>1</v>
      </c>
    </row>
    <row r="1970" spans="1:22" x14ac:dyDescent="0.2">
      <c r="A1970" s="25" t="s">
        <v>80</v>
      </c>
      <c r="B1970" s="11" t="s">
        <v>1101</v>
      </c>
      <c r="C1970" s="12"/>
      <c r="D1970" s="12"/>
      <c r="E1970" s="12"/>
      <c r="F1970" s="12"/>
      <c r="G1970" s="12"/>
      <c r="H1970" s="12"/>
      <c r="I1970" s="12"/>
      <c r="J1970" s="12">
        <v>9</v>
      </c>
      <c r="K1970" s="12"/>
      <c r="L1970" s="12"/>
      <c r="M1970" s="12"/>
      <c r="N1970" s="12"/>
      <c r="O1970" s="11" t="s">
        <v>1</v>
      </c>
      <c r="P1970" s="11" t="s">
        <v>1</v>
      </c>
      <c r="Q1970" s="11" t="s">
        <v>1</v>
      </c>
      <c r="R1970" s="11" t="s">
        <v>1</v>
      </c>
      <c r="S1970" s="11" t="s">
        <v>1</v>
      </c>
      <c r="T1970" s="11" t="s">
        <v>1</v>
      </c>
      <c r="U1970" s="11" t="s">
        <v>305</v>
      </c>
      <c r="V1970" s="21" t="s">
        <v>1</v>
      </c>
    </row>
    <row r="1971" spans="1:22" x14ac:dyDescent="0.2">
      <c r="A1971" s="27" t="s">
        <v>80</v>
      </c>
      <c r="B1971" s="13" t="s">
        <v>1103</v>
      </c>
      <c r="C1971" s="14"/>
      <c r="D1971" s="14"/>
      <c r="E1971" s="14"/>
      <c r="F1971" s="14"/>
      <c r="G1971" s="14"/>
      <c r="H1971" s="14">
        <v>18</v>
      </c>
      <c r="I1971" s="14"/>
      <c r="J1971" s="14">
        <v>18</v>
      </c>
      <c r="K1971" s="14"/>
      <c r="L1971" s="14"/>
      <c r="M1971" s="14"/>
      <c r="N1971" s="14"/>
      <c r="O1971" s="13" t="s">
        <v>1</v>
      </c>
      <c r="P1971" s="13" t="s">
        <v>1</v>
      </c>
      <c r="Q1971" s="13" t="s">
        <v>1</v>
      </c>
      <c r="R1971" s="13" t="s">
        <v>1</v>
      </c>
      <c r="S1971" s="13" t="s">
        <v>1</v>
      </c>
      <c r="T1971" s="13" t="s">
        <v>1</v>
      </c>
      <c r="U1971" s="13" t="s">
        <v>305</v>
      </c>
      <c r="V1971" s="22" t="s">
        <v>1</v>
      </c>
    </row>
    <row r="1972" spans="1:22" x14ac:dyDescent="0.2">
      <c r="A1972" s="25" t="s">
        <v>80</v>
      </c>
      <c r="B1972" s="11" t="s">
        <v>1104</v>
      </c>
      <c r="C1972" s="12">
        <v>15</v>
      </c>
      <c r="D1972" s="12">
        <v>14</v>
      </c>
      <c r="E1972" s="12">
        <v>14</v>
      </c>
      <c r="F1972" s="12"/>
      <c r="G1972" s="12"/>
      <c r="H1972" s="12">
        <v>15</v>
      </c>
      <c r="I1972" s="12"/>
      <c r="J1972" s="12">
        <v>16</v>
      </c>
      <c r="K1972" s="12"/>
      <c r="L1972" s="12"/>
      <c r="M1972" s="12"/>
      <c r="N1972" s="12"/>
      <c r="O1972" s="11" t="s">
        <v>1</v>
      </c>
      <c r="P1972" s="11" t="s">
        <v>1</v>
      </c>
      <c r="Q1972" s="11" t="s">
        <v>1</v>
      </c>
      <c r="R1972" s="11" t="s">
        <v>1</v>
      </c>
      <c r="S1972" s="11" t="s">
        <v>1</v>
      </c>
      <c r="T1972" s="11" t="s">
        <v>1</v>
      </c>
      <c r="U1972" s="11" t="s">
        <v>305</v>
      </c>
      <c r="V1972" s="21" t="s">
        <v>1</v>
      </c>
    </row>
    <row r="1973" spans="1:22" x14ac:dyDescent="0.2">
      <c r="A1973" s="27" t="s">
        <v>80</v>
      </c>
      <c r="B1973" s="13" t="s">
        <v>1105</v>
      </c>
      <c r="C1973" s="14"/>
      <c r="D1973" s="14"/>
      <c r="E1973" s="14">
        <v>22</v>
      </c>
      <c r="F1973" s="14"/>
      <c r="G1973" s="14"/>
      <c r="H1973" s="14">
        <v>23</v>
      </c>
      <c r="I1973" s="14"/>
      <c r="J1973" s="14">
        <v>27</v>
      </c>
      <c r="K1973" s="14"/>
      <c r="L1973" s="14"/>
      <c r="M1973" s="14"/>
      <c r="N1973" s="14"/>
      <c r="O1973" s="13" t="s">
        <v>1</v>
      </c>
      <c r="P1973" s="13" t="s">
        <v>1</v>
      </c>
      <c r="Q1973" s="13" t="s">
        <v>1</v>
      </c>
      <c r="R1973" s="13" t="s">
        <v>1</v>
      </c>
      <c r="S1973" s="13" t="s">
        <v>1</v>
      </c>
      <c r="T1973" s="13" t="s">
        <v>1</v>
      </c>
      <c r="U1973" s="13" t="s">
        <v>305</v>
      </c>
      <c r="V1973" s="22" t="s">
        <v>1</v>
      </c>
    </row>
    <row r="1974" spans="1:22" x14ac:dyDescent="0.2">
      <c r="A1974" s="25" t="s">
        <v>80</v>
      </c>
      <c r="B1974" s="11" t="s">
        <v>1106</v>
      </c>
      <c r="C1974" s="12"/>
      <c r="D1974" s="12"/>
      <c r="E1974" s="12"/>
      <c r="F1974" s="12"/>
      <c r="G1974" s="12"/>
      <c r="H1974" s="12"/>
      <c r="I1974" s="12"/>
      <c r="J1974" s="12">
        <v>21</v>
      </c>
      <c r="K1974" s="12"/>
      <c r="L1974" s="12"/>
      <c r="M1974" s="12"/>
      <c r="N1974" s="12"/>
      <c r="O1974" s="11" t="s">
        <v>1</v>
      </c>
      <c r="P1974" s="11" t="s">
        <v>1</v>
      </c>
      <c r="Q1974" s="11" t="s">
        <v>1</v>
      </c>
      <c r="R1974" s="11" t="s">
        <v>1</v>
      </c>
      <c r="S1974" s="11" t="s">
        <v>1</v>
      </c>
      <c r="T1974" s="11" t="s">
        <v>1</v>
      </c>
      <c r="U1974" s="11" t="s">
        <v>305</v>
      </c>
      <c r="V1974" s="21" t="s">
        <v>1</v>
      </c>
    </row>
    <row r="1975" spans="1:22" x14ac:dyDescent="0.2">
      <c r="A1975" s="27" t="s">
        <v>80</v>
      </c>
      <c r="B1975" s="13" t="s">
        <v>1107</v>
      </c>
      <c r="C1975" s="14"/>
      <c r="D1975" s="14"/>
      <c r="E1975" s="14"/>
      <c r="F1975" s="14"/>
      <c r="G1975" s="14"/>
      <c r="H1975" s="14"/>
      <c r="I1975" s="14"/>
      <c r="J1975" s="14">
        <v>31</v>
      </c>
      <c r="K1975" s="14"/>
      <c r="L1975" s="14"/>
      <c r="M1975" s="14"/>
      <c r="N1975" s="14"/>
      <c r="O1975" s="13" t="s">
        <v>1</v>
      </c>
      <c r="P1975" s="13" t="s">
        <v>1</v>
      </c>
      <c r="Q1975" s="13" t="s">
        <v>1</v>
      </c>
      <c r="R1975" s="13" t="s">
        <v>1</v>
      </c>
      <c r="S1975" s="13" t="s">
        <v>1</v>
      </c>
      <c r="T1975" s="13" t="s">
        <v>1</v>
      </c>
      <c r="U1975" s="13" t="s">
        <v>305</v>
      </c>
      <c r="V1975" s="22" t="s">
        <v>1</v>
      </c>
    </row>
    <row r="1976" spans="1:22" x14ac:dyDescent="0.2">
      <c r="A1976" s="25" t="s">
        <v>80</v>
      </c>
      <c r="B1976" s="11" t="s">
        <v>1108</v>
      </c>
      <c r="C1976" s="12"/>
      <c r="D1976" s="12">
        <v>16.02450898</v>
      </c>
      <c r="E1976" s="12">
        <v>15.4991754</v>
      </c>
      <c r="F1976" s="12">
        <v>15.98577738</v>
      </c>
      <c r="G1976" s="12">
        <v>16.62893558</v>
      </c>
      <c r="H1976" s="12">
        <v>17.24116592</v>
      </c>
      <c r="I1976" s="12">
        <v>17.378144460000001</v>
      </c>
      <c r="J1976" s="12">
        <v>16.265340949999999</v>
      </c>
      <c r="K1976" s="12">
        <v>16.31052493</v>
      </c>
      <c r="L1976" s="12">
        <v>17.12953302</v>
      </c>
      <c r="M1976" s="12">
        <v>18.007748329999998</v>
      </c>
      <c r="N1976" s="12"/>
      <c r="O1976" s="11" t="s">
        <v>1</v>
      </c>
      <c r="P1976" s="11" t="s">
        <v>1</v>
      </c>
      <c r="Q1976" s="11" t="s">
        <v>1</v>
      </c>
      <c r="R1976" s="11" t="s">
        <v>1</v>
      </c>
      <c r="S1976" s="11" t="s">
        <v>1</v>
      </c>
      <c r="T1976" s="11" t="s">
        <v>1</v>
      </c>
      <c r="U1976" s="11" t="s">
        <v>305</v>
      </c>
      <c r="V1976" s="21" t="s">
        <v>1</v>
      </c>
    </row>
    <row r="1977" spans="1:22" x14ac:dyDescent="0.2">
      <c r="A1977" s="27" t="s">
        <v>81</v>
      </c>
      <c r="B1977" s="13" t="s">
        <v>1109</v>
      </c>
      <c r="C1977" s="14"/>
      <c r="D1977" s="14">
        <v>61.579410000000003</v>
      </c>
      <c r="E1977" s="14">
        <v>58.322609999999997</v>
      </c>
      <c r="F1977" s="14">
        <v>58.436929999999997</v>
      </c>
      <c r="G1977" s="14">
        <v>61.834330000000001</v>
      </c>
      <c r="H1977" s="14"/>
      <c r="I1977" s="14"/>
      <c r="J1977" s="14"/>
      <c r="K1977" s="14"/>
      <c r="L1977" s="14"/>
      <c r="M1977" s="14"/>
      <c r="N1977" s="14"/>
      <c r="O1977" s="13" t="s">
        <v>1</v>
      </c>
      <c r="P1977" s="13" t="s">
        <v>1</v>
      </c>
      <c r="Q1977" s="13" t="s">
        <v>1</v>
      </c>
      <c r="R1977" s="13" t="s">
        <v>1</v>
      </c>
      <c r="S1977" s="13" t="s">
        <v>1</v>
      </c>
      <c r="T1977" s="13" t="s">
        <v>1</v>
      </c>
      <c r="U1977" s="13" t="s">
        <v>305</v>
      </c>
      <c r="V1977" s="22" t="s">
        <v>1</v>
      </c>
    </row>
    <row r="1978" spans="1:22" x14ac:dyDescent="0.2">
      <c r="A1978" s="25" t="s">
        <v>81</v>
      </c>
      <c r="B1978" s="11" t="s">
        <v>1110</v>
      </c>
      <c r="C1978" s="12"/>
      <c r="D1978" s="12">
        <v>49.465510000000002</v>
      </c>
      <c r="E1978" s="12">
        <v>46.259540000000001</v>
      </c>
      <c r="F1978" s="12">
        <v>45.56494</v>
      </c>
      <c r="G1978" s="12">
        <v>50.114960000000004</v>
      </c>
      <c r="H1978" s="12"/>
      <c r="I1978" s="12"/>
      <c r="J1978" s="12"/>
      <c r="K1978" s="12"/>
      <c r="L1978" s="12"/>
      <c r="M1978" s="12"/>
      <c r="N1978" s="12"/>
      <c r="O1978" s="11" t="s">
        <v>1</v>
      </c>
      <c r="P1978" s="11" t="s">
        <v>1</v>
      </c>
      <c r="Q1978" s="11" t="s">
        <v>1</v>
      </c>
      <c r="R1978" s="11" t="s">
        <v>1</v>
      </c>
      <c r="S1978" s="11" t="s">
        <v>1</v>
      </c>
      <c r="T1978" s="11" t="s">
        <v>1</v>
      </c>
      <c r="U1978" s="11" t="s">
        <v>305</v>
      </c>
      <c r="V1978" s="21" t="s">
        <v>1</v>
      </c>
    </row>
    <row r="1979" spans="1:22" x14ac:dyDescent="0.2">
      <c r="A1979" s="27" t="s">
        <v>81</v>
      </c>
      <c r="B1979" s="13" t="s">
        <v>1092</v>
      </c>
      <c r="C1979" s="14"/>
      <c r="D1979" s="14">
        <v>26.477119999999999</v>
      </c>
      <c r="E1979" s="14">
        <v>25.27186</v>
      </c>
      <c r="F1979" s="14">
        <v>24.422599999999999</v>
      </c>
      <c r="G1979" s="14">
        <v>24.913350000000001</v>
      </c>
      <c r="H1979" s="14">
        <v>24.73987</v>
      </c>
      <c r="I1979" s="14"/>
      <c r="J1979" s="14"/>
      <c r="K1979" s="14"/>
      <c r="L1979" s="14"/>
      <c r="M1979" s="14"/>
      <c r="N1979" s="14"/>
      <c r="O1979" s="13" t="s">
        <v>1</v>
      </c>
      <c r="P1979" s="13" t="s">
        <v>1</v>
      </c>
      <c r="Q1979" s="13" t="s">
        <v>1</v>
      </c>
      <c r="R1979" s="13" t="s">
        <v>1</v>
      </c>
      <c r="S1979" s="13" t="s">
        <v>1</v>
      </c>
      <c r="T1979" s="13" t="s">
        <v>1</v>
      </c>
      <c r="U1979" s="13" t="s">
        <v>305</v>
      </c>
      <c r="V1979" s="22" t="s">
        <v>1</v>
      </c>
    </row>
    <row r="1980" spans="1:22" x14ac:dyDescent="0.2">
      <c r="A1980" s="25" t="s">
        <v>81</v>
      </c>
      <c r="B1980" s="11" t="s">
        <v>1093</v>
      </c>
      <c r="C1980" s="12"/>
      <c r="D1980" s="12">
        <v>11.613429999999999</v>
      </c>
      <c r="E1980" s="12">
        <v>11.912979999999999</v>
      </c>
      <c r="F1980" s="12">
        <v>12.95534</v>
      </c>
      <c r="G1980" s="12">
        <v>14.24108</v>
      </c>
      <c r="H1980" s="12">
        <v>14.761620000000001</v>
      </c>
      <c r="I1980" s="12"/>
      <c r="J1980" s="12"/>
      <c r="K1980" s="12"/>
      <c r="L1980" s="12"/>
      <c r="M1980" s="12"/>
      <c r="N1980" s="12"/>
      <c r="O1980" s="11" t="s">
        <v>1</v>
      </c>
      <c r="P1980" s="11" t="s">
        <v>1</v>
      </c>
      <c r="Q1980" s="11" t="s">
        <v>1</v>
      </c>
      <c r="R1980" s="11" t="s">
        <v>1</v>
      </c>
      <c r="S1980" s="11" t="s">
        <v>1</v>
      </c>
      <c r="T1980" s="11" t="s">
        <v>1</v>
      </c>
      <c r="U1980" s="11" t="s">
        <v>305</v>
      </c>
      <c r="V1980" s="21" t="s">
        <v>1</v>
      </c>
    </row>
    <row r="1981" spans="1:22" x14ac:dyDescent="0.2">
      <c r="A1981" s="27" t="s">
        <v>81</v>
      </c>
      <c r="B1981" s="13" t="s">
        <v>1094</v>
      </c>
      <c r="C1981" s="14"/>
      <c r="D1981" s="14">
        <v>33.289439999999999</v>
      </c>
      <c r="E1981" s="14">
        <v>32.095649999999999</v>
      </c>
      <c r="F1981" s="14">
        <v>31.275279999999999</v>
      </c>
      <c r="G1981" s="14">
        <v>31.678999999999998</v>
      </c>
      <c r="H1981" s="14">
        <v>31.65917</v>
      </c>
      <c r="I1981" s="14"/>
      <c r="J1981" s="14"/>
      <c r="K1981" s="14"/>
      <c r="L1981" s="14"/>
      <c r="M1981" s="14"/>
      <c r="N1981" s="14"/>
      <c r="O1981" s="13" t="s">
        <v>1</v>
      </c>
      <c r="P1981" s="13" t="s">
        <v>1</v>
      </c>
      <c r="Q1981" s="13" t="s">
        <v>1</v>
      </c>
      <c r="R1981" s="13" t="s">
        <v>1</v>
      </c>
      <c r="S1981" s="13" t="s">
        <v>1</v>
      </c>
      <c r="T1981" s="13" t="s">
        <v>1</v>
      </c>
      <c r="U1981" s="13" t="s">
        <v>305</v>
      </c>
      <c r="V1981" s="22" t="s">
        <v>1</v>
      </c>
    </row>
    <row r="1982" spans="1:22" x14ac:dyDescent="0.2">
      <c r="A1982" s="25" t="s">
        <v>81</v>
      </c>
      <c r="B1982" s="11" t="s">
        <v>1095</v>
      </c>
      <c r="C1982" s="12"/>
      <c r="D1982" s="12">
        <v>42.713389999999997</v>
      </c>
      <c r="E1982" s="12">
        <v>41.839219999999997</v>
      </c>
      <c r="F1982" s="12">
        <v>40.884270000000001</v>
      </c>
      <c r="G1982" s="12">
        <v>39.815620000000003</v>
      </c>
      <c r="H1982" s="12">
        <v>39.306060000000002</v>
      </c>
      <c r="I1982" s="12"/>
      <c r="J1982" s="12"/>
      <c r="K1982" s="12"/>
      <c r="L1982" s="12"/>
      <c r="M1982" s="12"/>
      <c r="N1982" s="12"/>
      <c r="O1982" s="11" t="s">
        <v>1</v>
      </c>
      <c r="P1982" s="11" t="s">
        <v>1</v>
      </c>
      <c r="Q1982" s="11" t="s">
        <v>1</v>
      </c>
      <c r="R1982" s="11" t="s">
        <v>1</v>
      </c>
      <c r="S1982" s="11" t="s">
        <v>1</v>
      </c>
      <c r="T1982" s="11" t="s">
        <v>1</v>
      </c>
      <c r="U1982" s="11" t="s">
        <v>305</v>
      </c>
      <c r="V1982" s="21" t="s">
        <v>1</v>
      </c>
    </row>
    <row r="1983" spans="1:22" x14ac:dyDescent="0.2">
      <c r="A1983" s="27" t="s">
        <v>81</v>
      </c>
      <c r="B1983" s="13" t="s">
        <v>1088</v>
      </c>
      <c r="C1983" s="14">
        <v>24.22757</v>
      </c>
      <c r="D1983" s="14">
        <v>25.161539999999999</v>
      </c>
      <c r="E1983" s="14">
        <v>24.18272</v>
      </c>
      <c r="F1983" s="14">
        <v>23.626359999999998</v>
      </c>
      <c r="G1983" s="14">
        <v>24.021350000000002</v>
      </c>
      <c r="H1983" s="14">
        <v>23.653790000000001</v>
      </c>
      <c r="I1983" s="14"/>
      <c r="J1983" s="14"/>
      <c r="K1983" s="14"/>
      <c r="L1983" s="14"/>
      <c r="M1983" s="14"/>
      <c r="N1983" s="14"/>
      <c r="O1983" s="13" t="s">
        <v>1</v>
      </c>
      <c r="P1983" s="13" t="s">
        <v>1</v>
      </c>
      <c r="Q1983" s="13" t="s">
        <v>1</v>
      </c>
      <c r="R1983" s="13" t="s">
        <v>1</v>
      </c>
      <c r="S1983" s="13" t="s">
        <v>1</v>
      </c>
      <c r="T1983" s="13" t="s">
        <v>1</v>
      </c>
      <c r="U1983" s="13" t="s">
        <v>305</v>
      </c>
      <c r="V1983" s="22" t="s">
        <v>1</v>
      </c>
    </row>
    <row r="1984" spans="1:22" x14ac:dyDescent="0.2">
      <c r="A1984" s="25" t="s">
        <v>81</v>
      </c>
      <c r="B1984" s="11" t="s">
        <v>1089</v>
      </c>
      <c r="C1984" s="12">
        <v>8.7626000000000008</v>
      </c>
      <c r="D1984" s="12">
        <v>12.262829999999999</v>
      </c>
      <c r="E1984" s="12">
        <v>13.29696</v>
      </c>
      <c r="F1984" s="12">
        <v>14.10751</v>
      </c>
      <c r="G1984" s="12">
        <v>15.31677</v>
      </c>
      <c r="H1984" s="12">
        <v>15.731960000000001</v>
      </c>
      <c r="I1984" s="12"/>
      <c r="J1984" s="12"/>
      <c r="K1984" s="12"/>
      <c r="L1984" s="12"/>
      <c r="M1984" s="12"/>
      <c r="N1984" s="12"/>
      <c r="O1984" s="11" t="s">
        <v>1</v>
      </c>
      <c r="P1984" s="11" t="s">
        <v>1</v>
      </c>
      <c r="Q1984" s="11" t="s">
        <v>1</v>
      </c>
      <c r="R1984" s="11" t="s">
        <v>1</v>
      </c>
      <c r="S1984" s="11" t="s">
        <v>1</v>
      </c>
      <c r="T1984" s="11" t="s">
        <v>1</v>
      </c>
      <c r="U1984" s="11" t="s">
        <v>305</v>
      </c>
      <c r="V1984" s="21" t="s">
        <v>1</v>
      </c>
    </row>
    <row r="1985" spans="1:22" x14ac:dyDescent="0.2">
      <c r="A1985" s="27" t="s">
        <v>81</v>
      </c>
      <c r="B1985" s="13" t="s">
        <v>1090</v>
      </c>
      <c r="C1985" s="14">
        <v>29.382570000000001</v>
      </c>
      <c r="D1985" s="14">
        <v>30.936579999999999</v>
      </c>
      <c r="E1985" s="14">
        <v>30.015470000000001</v>
      </c>
      <c r="F1985" s="14">
        <v>28.977329999999998</v>
      </c>
      <c r="G1985" s="14">
        <v>29.80566</v>
      </c>
      <c r="H1985" s="14">
        <v>29.68927</v>
      </c>
      <c r="I1985" s="14"/>
      <c r="J1985" s="14"/>
      <c r="K1985" s="14"/>
      <c r="L1985" s="14"/>
      <c r="M1985" s="14"/>
      <c r="N1985" s="14"/>
      <c r="O1985" s="13" t="s">
        <v>1</v>
      </c>
      <c r="P1985" s="13" t="s">
        <v>1</v>
      </c>
      <c r="Q1985" s="13" t="s">
        <v>1</v>
      </c>
      <c r="R1985" s="13" t="s">
        <v>1</v>
      </c>
      <c r="S1985" s="13" t="s">
        <v>1</v>
      </c>
      <c r="T1985" s="13" t="s">
        <v>1</v>
      </c>
      <c r="U1985" s="13" t="s">
        <v>305</v>
      </c>
      <c r="V1985" s="22" t="s">
        <v>1</v>
      </c>
    </row>
    <row r="1986" spans="1:22" x14ac:dyDescent="0.2">
      <c r="A1986" s="25" t="s">
        <v>81</v>
      </c>
      <c r="B1986" s="11" t="s">
        <v>1091</v>
      </c>
      <c r="C1986" s="12">
        <v>35.773440000000001</v>
      </c>
      <c r="D1986" s="12">
        <v>43.160330000000002</v>
      </c>
      <c r="E1986" s="12">
        <v>42.207059999999998</v>
      </c>
      <c r="F1986" s="12">
        <v>41.180230000000002</v>
      </c>
      <c r="G1986" s="12">
        <v>40.052340000000001</v>
      </c>
      <c r="H1986" s="12">
        <v>39.569809999999997</v>
      </c>
      <c r="I1986" s="12"/>
      <c r="J1986" s="12"/>
      <c r="K1986" s="12"/>
      <c r="L1986" s="12"/>
      <c r="M1986" s="12"/>
      <c r="N1986" s="12"/>
      <c r="O1986" s="11" t="s">
        <v>1</v>
      </c>
      <c r="P1986" s="11" t="s">
        <v>1</v>
      </c>
      <c r="Q1986" s="11" t="s">
        <v>1</v>
      </c>
      <c r="R1986" s="11" t="s">
        <v>1</v>
      </c>
      <c r="S1986" s="11" t="s">
        <v>1</v>
      </c>
      <c r="T1986" s="11" t="s">
        <v>1</v>
      </c>
      <c r="U1986" s="11" t="s">
        <v>305</v>
      </c>
      <c r="V1986" s="21" t="s">
        <v>1</v>
      </c>
    </row>
    <row r="1987" spans="1:22" x14ac:dyDescent="0.2">
      <c r="A1987" s="27" t="s">
        <v>81</v>
      </c>
      <c r="B1987" s="13" t="s">
        <v>1096</v>
      </c>
      <c r="C1987" s="14">
        <v>11.545859999999999</v>
      </c>
      <c r="D1987" s="14">
        <v>17.99879</v>
      </c>
      <c r="E1987" s="14">
        <v>18.024329999999999</v>
      </c>
      <c r="F1987" s="14">
        <v>17.553879999999999</v>
      </c>
      <c r="G1987" s="14">
        <v>16.030989999999999</v>
      </c>
      <c r="H1987" s="14">
        <v>15.91602</v>
      </c>
      <c r="I1987" s="14"/>
      <c r="J1987" s="14"/>
      <c r="K1987" s="14"/>
      <c r="L1987" s="14"/>
      <c r="M1987" s="14"/>
      <c r="N1987" s="14"/>
      <c r="O1987" s="13" t="s">
        <v>1</v>
      </c>
      <c r="P1987" s="13" t="s">
        <v>1</v>
      </c>
      <c r="Q1987" s="13" t="s">
        <v>1</v>
      </c>
      <c r="R1987" s="13" t="s">
        <v>1</v>
      </c>
      <c r="S1987" s="13" t="s">
        <v>1</v>
      </c>
      <c r="T1987" s="13" t="s">
        <v>1</v>
      </c>
      <c r="U1987" s="13" t="s">
        <v>305</v>
      </c>
      <c r="V1987" s="22" t="s">
        <v>1</v>
      </c>
    </row>
    <row r="1988" spans="1:22" x14ac:dyDescent="0.2">
      <c r="A1988" s="25" t="s">
        <v>81</v>
      </c>
      <c r="B1988" s="11" t="s">
        <v>293</v>
      </c>
      <c r="C1988" s="12"/>
      <c r="D1988" s="12"/>
      <c r="E1988" s="12"/>
      <c r="F1988" s="12"/>
      <c r="G1988" s="12"/>
      <c r="H1988" s="12"/>
      <c r="I1988" s="12"/>
      <c r="J1988" s="12"/>
      <c r="K1988" s="12"/>
      <c r="L1988" s="12"/>
      <c r="M1988" s="12"/>
      <c r="N1988" s="12"/>
      <c r="O1988" s="11" t="s">
        <v>1</v>
      </c>
      <c r="P1988" s="11" t="s">
        <v>1</v>
      </c>
      <c r="Q1988" s="11" t="s">
        <v>1</v>
      </c>
      <c r="R1988" s="11" t="s">
        <v>1</v>
      </c>
      <c r="S1988" s="11" t="s">
        <v>1</v>
      </c>
      <c r="T1988" s="11" t="s">
        <v>1</v>
      </c>
      <c r="U1988" s="11" t="s">
        <v>305</v>
      </c>
      <c r="V1988" s="21" t="s">
        <v>1</v>
      </c>
    </row>
    <row r="1989" spans="1:22" x14ac:dyDescent="0.2">
      <c r="A1989" s="27" t="s">
        <v>81</v>
      </c>
      <c r="B1989" s="13" t="s">
        <v>308</v>
      </c>
      <c r="C1989" s="14"/>
      <c r="D1989" s="14">
        <v>77.126999999999995</v>
      </c>
      <c r="E1989" s="14">
        <v>94.373000000000005</v>
      </c>
      <c r="F1989" s="14">
        <v>34.182000000000002</v>
      </c>
      <c r="G1989" s="14">
        <v>34.337000000000003</v>
      </c>
      <c r="H1989" s="14">
        <v>42.908999999999999</v>
      </c>
      <c r="I1989" s="14">
        <v>56.212000000000003</v>
      </c>
      <c r="J1989" s="14">
        <v>46.561999999999998</v>
      </c>
      <c r="K1989" s="14">
        <v>13.97</v>
      </c>
      <c r="L1989" s="14">
        <v>15.052</v>
      </c>
      <c r="M1989" s="14">
        <v>7.0750000000000002</v>
      </c>
      <c r="N1989" s="14"/>
      <c r="O1989" s="13" t="s">
        <v>1</v>
      </c>
      <c r="P1989" s="13" t="s">
        <v>1</v>
      </c>
      <c r="Q1989" s="13" t="s">
        <v>1</v>
      </c>
      <c r="R1989" s="13" t="s">
        <v>1</v>
      </c>
      <c r="S1989" s="13" t="s">
        <v>1</v>
      </c>
      <c r="T1989" s="13" t="s">
        <v>1</v>
      </c>
      <c r="U1989" s="13" t="s">
        <v>305</v>
      </c>
      <c r="V1989" s="22" t="s">
        <v>1</v>
      </c>
    </row>
    <row r="1990" spans="1:22" x14ac:dyDescent="0.2">
      <c r="A1990" s="25" t="s">
        <v>81</v>
      </c>
      <c r="B1990" s="11" t="s">
        <v>1102</v>
      </c>
      <c r="C1990" s="12">
        <v>73.918599999999998</v>
      </c>
      <c r="D1990" s="12">
        <v>86.359740000000002</v>
      </c>
      <c r="E1990" s="12">
        <v>85.519490000000005</v>
      </c>
      <c r="F1990" s="12">
        <v>84.265060000000005</v>
      </c>
      <c r="G1990" s="12">
        <v>85.174769999999995</v>
      </c>
      <c r="H1990" s="12">
        <v>84.991039999999998</v>
      </c>
      <c r="I1990" s="12"/>
      <c r="J1990" s="12"/>
      <c r="K1990" s="12"/>
      <c r="L1990" s="12"/>
      <c r="M1990" s="12"/>
      <c r="N1990" s="12"/>
      <c r="O1990" s="11" t="s">
        <v>1</v>
      </c>
      <c r="P1990" s="11" t="s">
        <v>1</v>
      </c>
      <c r="Q1990" s="11" t="s">
        <v>1</v>
      </c>
      <c r="R1990" s="11" t="s">
        <v>1</v>
      </c>
      <c r="S1990" s="11" t="s">
        <v>1</v>
      </c>
      <c r="T1990" s="11" t="s">
        <v>1</v>
      </c>
      <c r="U1990" s="11" t="s">
        <v>305</v>
      </c>
      <c r="V1990" s="21" t="s">
        <v>1</v>
      </c>
    </row>
    <row r="1991" spans="1:22" x14ac:dyDescent="0.2">
      <c r="A1991" s="27" t="s">
        <v>81</v>
      </c>
      <c r="B1991" s="13" t="s">
        <v>1097</v>
      </c>
      <c r="C1991" s="14">
        <v>1</v>
      </c>
      <c r="D1991" s="14">
        <v>1</v>
      </c>
      <c r="E1991" s="14">
        <v>1</v>
      </c>
      <c r="F1991" s="14">
        <v>1</v>
      </c>
      <c r="G1991" s="14">
        <v>1</v>
      </c>
      <c r="H1991" s="14">
        <v>1</v>
      </c>
      <c r="I1991" s="14">
        <v>1</v>
      </c>
      <c r="J1991" s="14">
        <v>1</v>
      </c>
      <c r="K1991" s="14">
        <v>1</v>
      </c>
      <c r="L1991" s="14">
        <v>1</v>
      </c>
      <c r="M1991" s="14">
        <v>1</v>
      </c>
      <c r="N1991" s="14"/>
      <c r="O1991" s="13" t="s">
        <v>1</v>
      </c>
      <c r="P1991" s="13" t="s">
        <v>1</v>
      </c>
      <c r="Q1991" s="13" t="s">
        <v>1</v>
      </c>
      <c r="R1991" s="13" t="s">
        <v>1</v>
      </c>
      <c r="S1991" s="13" t="s">
        <v>1</v>
      </c>
      <c r="T1991" s="13" t="s">
        <v>1</v>
      </c>
      <c r="U1991" s="13" t="s">
        <v>305</v>
      </c>
      <c r="V1991" s="22" t="s">
        <v>1</v>
      </c>
    </row>
    <row r="1992" spans="1:22" x14ac:dyDescent="0.2">
      <c r="A1992" s="25" t="s">
        <v>81</v>
      </c>
      <c r="B1992" s="11" t="s">
        <v>1098</v>
      </c>
      <c r="C1992" s="12">
        <v>53</v>
      </c>
      <c r="D1992" s="12">
        <v>48</v>
      </c>
      <c r="E1992" s="12">
        <v>45</v>
      </c>
      <c r="F1992" s="12">
        <v>33</v>
      </c>
      <c r="G1992" s="12">
        <v>21</v>
      </c>
      <c r="H1992" s="12">
        <v>14</v>
      </c>
      <c r="I1992" s="12">
        <v>12</v>
      </c>
      <c r="J1992" s="12">
        <v>13</v>
      </c>
      <c r="K1992" s="12">
        <v>13</v>
      </c>
      <c r="L1992" s="12">
        <v>14</v>
      </c>
      <c r="M1992" s="12">
        <v>16</v>
      </c>
      <c r="N1992" s="12"/>
      <c r="O1992" s="11" t="s">
        <v>1</v>
      </c>
      <c r="P1992" s="11" t="s">
        <v>1</v>
      </c>
      <c r="Q1992" s="11" t="s">
        <v>1</v>
      </c>
      <c r="R1992" s="11" t="s">
        <v>1</v>
      </c>
      <c r="S1992" s="11" t="s">
        <v>1</v>
      </c>
      <c r="T1992" s="11" t="s">
        <v>1</v>
      </c>
      <c r="U1992" s="11" t="s">
        <v>305</v>
      </c>
      <c r="V1992" s="21" t="s">
        <v>1</v>
      </c>
    </row>
    <row r="1993" spans="1:22" x14ac:dyDescent="0.2">
      <c r="A1993" s="27" t="s">
        <v>81</v>
      </c>
      <c r="B1993" s="13" t="s">
        <v>1099</v>
      </c>
      <c r="C1993" s="14">
        <v>1</v>
      </c>
      <c r="D1993" s="14">
        <v>1</v>
      </c>
      <c r="E1993" s="14">
        <v>1</v>
      </c>
      <c r="F1993" s="14">
        <v>1</v>
      </c>
      <c r="G1993" s="14">
        <v>1</v>
      </c>
      <c r="H1993" s="14">
        <v>1</v>
      </c>
      <c r="I1993" s="14">
        <v>1</v>
      </c>
      <c r="J1993" s="14">
        <v>1</v>
      </c>
      <c r="K1993" s="14">
        <v>1</v>
      </c>
      <c r="L1993" s="14">
        <v>1</v>
      </c>
      <c r="M1993" s="14">
        <v>2</v>
      </c>
      <c r="N1993" s="14"/>
      <c r="O1993" s="13" t="s">
        <v>1</v>
      </c>
      <c r="P1993" s="13" t="s">
        <v>1</v>
      </c>
      <c r="Q1993" s="13" t="s">
        <v>1</v>
      </c>
      <c r="R1993" s="13" t="s">
        <v>1</v>
      </c>
      <c r="S1993" s="13" t="s">
        <v>1</v>
      </c>
      <c r="T1993" s="13" t="s">
        <v>1</v>
      </c>
      <c r="U1993" s="13" t="s">
        <v>305</v>
      </c>
      <c r="V1993" s="22" t="s">
        <v>1</v>
      </c>
    </row>
    <row r="1994" spans="1:22" x14ac:dyDescent="0.2">
      <c r="A1994" s="25" t="s">
        <v>81</v>
      </c>
      <c r="B1994" s="11" t="s">
        <v>1100</v>
      </c>
      <c r="C1994" s="12"/>
      <c r="D1994" s="12"/>
      <c r="E1994" s="12"/>
      <c r="F1994" s="12"/>
      <c r="G1994" s="12"/>
      <c r="H1994" s="12"/>
      <c r="I1994" s="12"/>
      <c r="J1994" s="12"/>
      <c r="K1994" s="12"/>
      <c r="L1994" s="12"/>
      <c r="M1994" s="12"/>
      <c r="N1994" s="12"/>
      <c r="O1994" s="11"/>
      <c r="P1994" s="11"/>
      <c r="Q1994" s="11"/>
      <c r="R1994" s="11"/>
      <c r="S1994" s="11"/>
      <c r="T1994" s="11"/>
      <c r="U1994" s="11" t="s">
        <v>305</v>
      </c>
      <c r="V1994" s="21"/>
    </row>
    <row r="1995" spans="1:22" x14ac:dyDescent="0.2">
      <c r="A1995" s="27" t="s">
        <v>81</v>
      </c>
      <c r="B1995" s="13" t="s">
        <v>1101</v>
      </c>
      <c r="C1995" s="14"/>
      <c r="D1995" s="14"/>
      <c r="E1995" s="14"/>
      <c r="F1995" s="14"/>
      <c r="G1995" s="14"/>
      <c r="H1995" s="14"/>
      <c r="I1995" s="14"/>
      <c r="J1995" s="14"/>
      <c r="K1995" s="14"/>
      <c r="L1995" s="14"/>
      <c r="M1995" s="14"/>
      <c r="N1995" s="14"/>
      <c r="O1995" s="13"/>
      <c r="P1995" s="13"/>
      <c r="Q1995" s="13"/>
      <c r="R1995" s="13"/>
      <c r="S1995" s="13"/>
      <c r="T1995" s="13"/>
      <c r="U1995" s="13" t="s">
        <v>305</v>
      </c>
      <c r="V1995" s="22"/>
    </row>
    <row r="1996" spans="1:22" x14ac:dyDescent="0.2">
      <c r="A1996" s="25" t="s">
        <v>81</v>
      </c>
      <c r="B1996" s="11" t="s">
        <v>1103</v>
      </c>
      <c r="C1996" s="12">
        <v>19</v>
      </c>
      <c r="D1996" s="12">
        <v>18</v>
      </c>
      <c r="E1996" s="12">
        <v>17</v>
      </c>
      <c r="F1996" s="12">
        <v>16</v>
      </c>
      <c r="G1996" s="12">
        <v>16</v>
      </c>
      <c r="H1996" s="12">
        <v>15</v>
      </c>
      <c r="I1996" s="12">
        <v>16</v>
      </c>
      <c r="J1996" s="12">
        <v>16</v>
      </c>
      <c r="K1996" s="12">
        <v>16</v>
      </c>
      <c r="L1996" s="12">
        <v>17</v>
      </c>
      <c r="M1996" s="12">
        <v>18</v>
      </c>
      <c r="N1996" s="12"/>
      <c r="O1996" s="11" t="s">
        <v>1</v>
      </c>
      <c r="P1996" s="11" t="s">
        <v>1</v>
      </c>
      <c r="Q1996" s="11" t="s">
        <v>1</v>
      </c>
      <c r="R1996" s="11" t="s">
        <v>1</v>
      </c>
      <c r="S1996" s="11" t="s">
        <v>1</v>
      </c>
      <c r="T1996" s="11" t="s">
        <v>1</v>
      </c>
      <c r="U1996" s="11" t="s">
        <v>305</v>
      </c>
      <c r="V1996" s="21" t="s">
        <v>1</v>
      </c>
    </row>
    <row r="1997" spans="1:22" x14ac:dyDescent="0.2">
      <c r="A1997" s="27" t="s">
        <v>81</v>
      </c>
      <c r="B1997" s="13" t="s">
        <v>1104</v>
      </c>
      <c r="C1997" s="14"/>
      <c r="D1997" s="14"/>
      <c r="E1997" s="14"/>
      <c r="F1997" s="14">
        <v>19</v>
      </c>
      <c r="G1997" s="14">
        <v>19</v>
      </c>
      <c r="H1997" s="14">
        <v>19</v>
      </c>
      <c r="I1997" s="14">
        <v>18</v>
      </c>
      <c r="J1997" s="14">
        <v>17</v>
      </c>
      <c r="K1997" s="14">
        <v>17</v>
      </c>
      <c r="L1997" s="14">
        <v>18</v>
      </c>
      <c r="M1997" s="14">
        <v>17</v>
      </c>
      <c r="N1997" s="14"/>
      <c r="O1997" s="13" t="s">
        <v>1</v>
      </c>
      <c r="P1997" s="13" t="s">
        <v>1</v>
      </c>
      <c r="Q1997" s="13" t="s">
        <v>1</v>
      </c>
      <c r="R1997" s="13" t="s">
        <v>1</v>
      </c>
      <c r="S1997" s="13" t="s">
        <v>1</v>
      </c>
      <c r="T1997" s="13" t="s">
        <v>1</v>
      </c>
      <c r="U1997" s="13" t="s">
        <v>305</v>
      </c>
      <c r="V1997" s="22" t="s">
        <v>1</v>
      </c>
    </row>
    <row r="1998" spans="1:22" x14ac:dyDescent="0.2">
      <c r="A1998" s="25" t="s">
        <v>81</v>
      </c>
      <c r="B1998" s="11" t="s">
        <v>1105</v>
      </c>
      <c r="C1998" s="12">
        <v>20</v>
      </c>
      <c r="D1998" s="12">
        <v>20</v>
      </c>
      <c r="E1998" s="12">
        <v>20</v>
      </c>
      <c r="F1998" s="12">
        <v>20</v>
      </c>
      <c r="G1998" s="12">
        <v>19</v>
      </c>
      <c r="H1998" s="12">
        <v>19</v>
      </c>
      <c r="I1998" s="12">
        <v>19</v>
      </c>
      <c r="J1998" s="12">
        <v>19</v>
      </c>
      <c r="K1998" s="12">
        <v>20</v>
      </c>
      <c r="L1998" s="12">
        <v>20</v>
      </c>
      <c r="M1998" s="12">
        <v>20</v>
      </c>
      <c r="N1998" s="12"/>
      <c r="O1998" s="11" t="s">
        <v>1</v>
      </c>
      <c r="P1998" s="11" t="s">
        <v>1</v>
      </c>
      <c r="Q1998" s="11" t="s">
        <v>1</v>
      </c>
      <c r="R1998" s="11" t="s">
        <v>1</v>
      </c>
      <c r="S1998" s="11" t="s">
        <v>1</v>
      </c>
      <c r="T1998" s="11" t="s">
        <v>1</v>
      </c>
      <c r="U1998" s="11" t="s">
        <v>305</v>
      </c>
      <c r="V1998" s="21" t="s">
        <v>1</v>
      </c>
    </row>
    <row r="1999" spans="1:22" x14ac:dyDescent="0.2">
      <c r="A1999" s="27" t="s">
        <v>81</v>
      </c>
      <c r="B1999" s="13" t="s">
        <v>1106</v>
      </c>
      <c r="C1999" s="14"/>
      <c r="D1999" s="14"/>
      <c r="E1999" s="14"/>
      <c r="F1999" s="14"/>
      <c r="G1999" s="14"/>
      <c r="H1999" s="14"/>
      <c r="I1999" s="14"/>
      <c r="J1999" s="14"/>
      <c r="K1999" s="14"/>
      <c r="L1999" s="14"/>
      <c r="M1999" s="14"/>
      <c r="N1999" s="14"/>
      <c r="O1999" s="13"/>
      <c r="P1999" s="13"/>
      <c r="Q1999" s="13"/>
      <c r="R1999" s="13"/>
      <c r="S1999" s="13"/>
      <c r="T1999" s="13"/>
      <c r="U1999" s="13" t="s">
        <v>305</v>
      </c>
      <c r="V1999" s="22"/>
    </row>
    <row r="2000" spans="1:22" x14ac:dyDescent="0.2">
      <c r="A2000" s="25" t="s">
        <v>81</v>
      </c>
      <c r="B2000" s="11" t="s">
        <v>1107</v>
      </c>
      <c r="C2000" s="12"/>
      <c r="D2000" s="12"/>
      <c r="E2000" s="12"/>
      <c r="F2000" s="12"/>
      <c r="G2000" s="12"/>
      <c r="H2000" s="12"/>
      <c r="I2000" s="12"/>
      <c r="J2000" s="12"/>
      <c r="K2000" s="12"/>
      <c r="L2000" s="12"/>
      <c r="M2000" s="12"/>
      <c r="N2000" s="12"/>
      <c r="O2000" s="11"/>
      <c r="P2000" s="11"/>
      <c r="Q2000" s="11"/>
      <c r="R2000" s="11"/>
      <c r="S2000" s="11"/>
      <c r="T2000" s="11"/>
      <c r="U2000" s="11" t="s">
        <v>305</v>
      </c>
      <c r="V2000" s="21"/>
    </row>
    <row r="2001" spans="1:22" x14ac:dyDescent="0.2">
      <c r="A2001" s="27" t="s">
        <v>81</v>
      </c>
      <c r="B2001" s="13" t="s">
        <v>1108</v>
      </c>
      <c r="C2001" s="14"/>
      <c r="D2001" s="14"/>
      <c r="E2001" s="14"/>
      <c r="F2001" s="14"/>
      <c r="G2001" s="14"/>
      <c r="H2001" s="14"/>
      <c r="I2001" s="14"/>
      <c r="J2001" s="14"/>
      <c r="K2001" s="14"/>
      <c r="L2001" s="14"/>
      <c r="M2001" s="14"/>
      <c r="N2001" s="14"/>
      <c r="O2001" s="13" t="s">
        <v>1</v>
      </c>
      <c r="P2001" s="13" t="s">
        <v>1</v>
      </c>
      <c r="Q2001" s="13" t="s">
        <v>1</v>
      </c>
      <c r="R2001" s="13" t="s">
        <v>1</v>
      </c>
      <c r="S2001" s="13" t="s">
        <v>1</v>
      </c>
      <c r="T2001" s="13" t="s">
        <v>1</v>
      </c>
      <c r="U2001" s="13" t="s">
        <v>305</v>
      </c>
      <c r="V2001" s="22" t="s">
        <v>1</v>
      </c>
    </row>
    <row r="2002" spans="1:22" x14ac:dyDescent="0.2">
      <c r="A2002" s="25" t="s">
        <v>82</v>
      </c>
      <c r="B2002" s="11" t="s">
        <v>1109</v>
      </c>
      <c r="C2002" s="12"/>
      <c r="D2002" s="12"/>
      <c r="E2002" s="12"/>
      <c r="F2002" s="12"/>
      <c r="G2002" s="12"/>
      <c r="H2002" s="12">
        <v>83.450509999999994</v>
      </c>
      <c r="I2002" s="12"/>
      <c r="J2002" s="12"/>
      <c r="K2002" s="12"/>
      <c r="L2002" s="12"/>
      <c r="M2002" s="12"/>
      <c r="N2002" s="12"/>
      <c r="O2002" s="11" t="s">
        <v>1</v>
      </c>
      <c r="P2002" s="11" t="s">
        <v>1</v>
      </c>
      <c r="Q2002" s="11" t="s">
        <v>1</v>
      </c>
      <c r="R2002" s="11" t="s">
        <v>1</v>
      </c>
      <c r="S2002" s="11" t="s">
        <v>1</v>
      </c>
      <c r="T2002" s="11" t="s">
        <v>1</v>
      </c>
      <c r="U2002" s="11" t="s">
        <v>306</v>
      </c>
      <c r="V2002" s="21" t="s">
        <v>1</v>
      </c>
    </row>
    <row r="2003" spans="1:22" x14ac:dyDescent="0.2">
      <c r="A2003" s="27" t="s">
        <v>82</v>
      </c>
      <c r="B2003" s="13" t="s">
        <v>1110</v>
      </c>
      <c r="C2003" s="14"/>
      <c r="D2003" s="14"/>
      <c r="E2003" s="14"/>
      <c r="F2003" s="14"/>
      <c r="G2003" s="14"/>
      <c r="H2003" s="14">
        <v>83.504549999999995</v>
      </c>
      <c r="I2003" s="14"/>
      <c r="J2003" s="14"/>
      <c r="K2003" s="14"/>
      <c r="L2003" s="14"/>
      <c r="M2003" s="14"/>
      <c r="N2003" s="14"/>
      <c r="O2003" s="13" t="s">
        <v>1</v>
      </c>
      <c r="P2003" s="13" t="s">
        <v>1</v>
      </c>
      <c r="Q2003" s="13" t="s">
        <v>1</v>
      </c>
      <c r="R2003" s="13" t="s">
        <v>1</v>
      </c>
      <c r="S2003" s="13" t="s">
        <v>1</v>
      </c>
      <c r="T2003" s="13" t="s">
        <v>1</v>
      </c>
      <c r="U2003" s="13" t="s">
        <v>306</v>
      </c>
      <c r="V2003" s="22" t="s">
        <v>1</v>
      </c>
    </row>
    <row r="2004" spans="1:22" x14ac:dyDescent="0.2">
      <c r="A2004" s="25" t="s">
        <v>82</v>
      </c>
      <c r="B2004" s="11" t="s">
        <v>1092</v>
      </c>
      <c r="C2004" s="12"/>
      <c r="D2004" s="12"/>
      <c r="E2004" s="12"/>
      <c r="F2004" s="12"/>
      <c r="G2004" s="12"/>
      <c r="H2004" s="12"/>
      <c r="I2004" s="12"/>
      <c r="J2004" s="12"/>
      <c r="K2004" s="12"/>
      <c r="L2004" s="12"/>
      <c r="M2004" s="12"/>
      <c r="N2004" s="12"/>
      <c r="O2004" s="11"/>
      <c r="P2004" s="11"/>
      <c r="Q2004" s="11"/>
      <c r="R2004" s="11"/>
      <c r="S2004" s="11"/>
      <c r="T2004" s="11"/>
      <c r="U2004" s="11" t="s">
        <v>306</v>
      </c>
      <c r="V2004" s="21"/>
    </row>
    <row r="2005" spans="1:22" x14ac:dyDescent="0.2">
      <c r="A2005" s="27" t="s">
        <v>82</v>
      </c>
      <c r="B2005" s="13" t="s">
        <v>1093</v>
      </c>
      <c r="C2005" s="14"/>
      <c r="D2005" s="14"/>
      <c r="E2005" s="14"/>
      <c r="F2005" s="14"/>
      <c r="G2005" s="14"/>
      <c r="H2005" s="14"/>
      <c r="I2005" s="14"/>
      <c r="J2005" s="14"/>
      <c r="K2005" s="14"/>
      <c r="L2005" s="14"/>
      <c r="M2005" s="14"/>
      <c r="N2005" s="14"/>
      <c r="O2005" s="13"/>
      <c r="P2005" s="13"/>
      <c r="Q2005" s="13"/>
      <c r="R2005" s="13"/>
      <c r="S2005" s="13"/>
      <c r="T2005" s="13"/>
      <c r="U2005" s="13" t="s">
        <v>306</v>
      </c>
      <c r="V2005" s="22"/>
    </row>
    <row r="2006" spans="1:22" x14ac:dyDescent="0.2">
      <c r="A2006" s="25" t="s">
        <v>82</v>
      </c>
      <c r="B2006" s="11" t="s">
        <v>1094</v>
      </c>
      <c r="C2006" s="12"/>
      <c r="D2006" s="12"/>
      <c r="E2006" s="12"/>
      <c r="F2006" s="12"/>
      <c r="G2006" s="12"/>
      <c r="H2006" s="12"/>
      <c r="I2006" s="12"/>
      <c r="J2006" s="12"/>
      <c r="K2006" s="12"/>
      <c r="L2006" s="12"/>
      <c r="M2006" s="12"/>
      <c r="N2006" s="12"/>
      <c r="O2006" s="11"/>
      <c r="P2006" s="11"/>
      <c r="Q2006" s="11"/>
      <c r="R2006" s="11"/>
      <c r="S2006" s="11"/>
      <c r="T2006" s="11"/>
      <c r="U2006" s="11" t="s">
        <v>306</v>
      </c>
      <c r="V2006" s="21"/>
    </row>
    <row r="2007" spans="1:22" x14ac:dyDescent="0.2">
      <c r="A2007" s="27" t="s">
        <v>82</v>
      </c>
      <c r="B2007" s="13" t="s">
        <v>1095</v>
      </c>
      <c r="C2007" s="14"/>
      <c r="D2007" s="14"/>
      <c r="E2007" s="14"/>
      <c r="F2007" s="14"/>
      <c r="G2007" s="14"/>
      <c r="H2007" s="14"/>
      <c r="I2007" s="14"/>
      <c r="J2007" s="14"/>
      <c r="K2007" s="14"/>
      <c r="L2007" s="14"/>
      <c r="M2007" s="14"/>
      <c r="N2007" s="14"/>
      <c r="O2007" s="13"/>
      <c r="P2007" s="13"/>
      <c r="Q2007" s="13"/>
      <c r="R2007" s="13"/>
      <c r="S2007" s="13"/>
      <c r="T2007" s="13"/>
      <c r="U2007" s="13" t="s">
        <v>306</v>
      </c>
      <c r="V2007" s="22"/>
    </row>
    <row r="2008" spans="1:22" x14ac:dyDescent="0.2">
      <c r="A2008" s="25" t="s">
        <v>82</v>
      </c>
      <c r="B2008" s="11" t="s">
        <v>1088</v>
      </c>
      <c r="C2008" s="12"/>
      <c r="D2008" s="12"/>
      <c r="E2008" s="12"/>
      <c r="F2008" s="12"/>
      <c r="G2008" s="12"/>
      <c r="H2008" s="12"/>
      <c r="I2008" s="12"/>
      <c r="J2008" s="12"/>
      <c r="K2008" s="12"/>
      <c r="L2008" s="12"/>
      <c r="M2008" s="12"/>
      <c r="N2008" s="12"/>
      <c r="O2008" s="11"/>
      <c r="P2008" s="11"/>
      <c r="Q2008" s="11"/>
      <c r="R2008" s="11"/>
      <c r="S2008" s="11"/>
      <c r="T2008" s="11"/>
      <c r="U2008" s="11" t="s">
        <v>306</v>
      </c>
      <c r="V2008" s="21"/>
    </row>
    <row r="2009" spans="1:22" x14ac:dyDescent="0.2">
      <c r="A2009" s="27" t="s">
        <v>82</v>
      </c>
      <c r="B2009" s="13" t="s">
        <v>1089</v>
      </c>
      <c r="C2009" s="14"/>
      <c r="D2009" s="14"/>
      <c r="E2009" s="14"/>
      <c r="F2009" s="14"/>
      <c r="G2009" s="14"/>
      <c r="H2009" s="14"/>
      <c r="I2009" s="14"/>
      <c r="J2009" s="14"/>
      <c r="K2009" s="14"/>
      <c r="L2009" s="14"/>
      <c r="M2009" s="14"/>
      <c r="N2009" s="14"/>
      <c r="O2009" s="13"/>
      <c r="P2009" s="13"/>
      <c r="Q2009" s="13"/>
      <c r="R2009" s="13"/>
      <c r="S2009" s="13"/>
      <c r="T2009" s="13"/>
      <c r="U2009" s="13" t="s">
        <v>306</v>
      </c>
      <c r="V2009" s="22"/>
    </row>
    <row r="2010" spans="1:22" x14ac:dyDescent="0.2">
      <c r="A2010" s="25" t="s">
        <v>82</v>
      </c>
      <c r="B2010" s="11" t="s">
        <v>1090</v>
      </c>
      <c r="C2010" s="12"/>
      <c r="D2010" s="12"/>
      <c r="E2010" s="12"/>
      <c r="F2010" s="12"/>
      <c r="G2010" s="12"/>
      <c r="H2010" s="12"/>
      <c r="I2010" s="12"/>
      <c r="J2010" s="12"/>
      <c r="K2010" s="12"/>
      <c r="L2010" s="12"/>
      <c r="M2010" s="12"/>
      <c r="N2010" s="12"/>
      <c r="O2010" s="11"/>
      <c r="P2010" s="11"/>
      <c r="Q2010" s="11"/>
      <c r="R2010" s="11"/>
      <c r="S2010" s="11"/>
      <c r="T2010" s="11"/>
      <c r="U2010" s="11" t="s">
        <v>306</v>
      </c>
      <c r="V2010" s="21"/>
    </row>
    <row r="2011" spans="1:22" x14ac:dyDescent="0.2">
      <c r="A2011" s="27" t="s">
        <v>82</v>
      </c>
      <c r="B2011" s="13" t="s">
        <v>1091</v>
      </c>
      <c r="C2011" s="14"/>
      <c r="D2011" s="14"/>
      <c r="E2011" s="14"/>
      <c r="F2011" s="14"/>
      <c r="G2011" s="14"/>
      <c r="H2011" s="14"/>
      <c r="I2011" s="14"/>
      <c r="J2011" s="14"/>
      <c r="K2011" s="14"/>
      <c r="L2011" s="14"/>
      <c r="M2011" s="14"/>
      <c r="N2011" s="14"/>
      <c r="O2011" s="13"/>
      <c r="P2011" s="13"/>
      <c r="Q2011" s="13"/>
      <c r="R2011" s="13"/>
      <c r="S2011" s="13"/>
      <c r="T2011" s="13"/>
      <c r="U2011" s="13" t="s">
        <v>306</v>
      </c>
      <c r="V2011" s="22"/>
    </row>
    <row r="2012" spans="1:22" x14ac:dyDescent="0.2">
      <c r="A2012" s="25" t="s">
        <v>82</v>
      </c>
      <c r="B2012" s="11" t="s">
        <v>1096</v>
      </c>
      <c r="C2012" s="12"/>
      <c r="D2012" s="12"/>
      <c r="E2012" s="12"/>
      <c r="F2012" s="12"/>
      <c r="G2012" s="12"/>
      <c r="H2012" s="12"/>
      <c r="I2012" s="12"/>
      <c r="J2012" s="12"/>
      <c r="K2012" s="12"/>
      <c r="L2012" s="12"/>
      <c r="M2012" s="12"/>
      <c r="N2012" s="12"/>
      <c r="O2012" s="11"/>
      <c r="P2012" s="11"/>
      <c r="Q2012" s="11"/>
      <c r="R2012" s="11"/>
      <c r="S2012" s="11"/>
      <c r="T2012" s="11"/>
      <c r="U2012" s="11" t="s">
        <v>306</v>
      </c>
      <c r="V2012" s="21"/>
    </row>
    <row r="2013" spans="1:22" x14ac:dyDescent="0.2">
      <c r="A2013" s="27" t="s">
        <v>82</v>
      </c>
      <c r="B2013" s="13" t="s">
        <v>293</v>
      </c>
      <c r="C2013" s="14"/>
      <c r="D2013" s="14"/>
      <c r="E2013" s="14"/>
      <c r="F2013" s="14"/>
      <c r="G2013" s="14"/>
      <c r="H2013" s="14"/>
      <c r="I2013" s="14"/>
      <c r="J2013" s="14"/>
      <c r="K2013" s="14"/>
      <c r="L2013" s="14"/>
      <c r="M2013" s="14"/>
      <c r="N2013" s="14"/>
      <c r="O2013" s="13" t="s">
        <v>1</v>
      </c>
      <c r="P2013" s="13" t="s">
        <v>1</v>
      </c>
      <c r="Q2013" s="13" t="s">
        <v>1</v>
      </c>
      <c r="R2013" s="13" t="s">
        <v>1</v>
      </c>
      <c r="S2013" s="13" t="s">
        <v>1</v>
      </c>
      <c r="T2013" s="13" t="s">
        <v>1</v>
      </c>
      <c r="U2013" s="13" t="s">
        <v>306</v>
      </c>
      <c r="V2013" s="22" t="s">
        <v>1</v>
      </c>
    </row>
    <row r="2014" spans="1:22" x14ac:dyDescent="0.2">
      <c r="A2014" s="25" t="s">
        <v>82</v>
      </c>
      <c r="B2014" s="11" t="s">
        <v>308</v>
      </c>
      <c r="C2014" s="12"/>
      <c r="D2014" s="12">
        <v>61.722999999999999</v>
      </c>
      <c r="E2014" s="12">
        <v>53.16</v>
      </c>
      <c r="F2014" s="12">
        <v>36.832000000000001</v>
      </c>
      <c r="G2014" s="12">
        <v>42.421999999999997</v>
      </c>
      <c r="H2014" s="12">
        <v>23.704000000000001</v>
      </c>
      <c r="I2014" s="12">
        <v>17.558</v>
      </c>
      <c r="J2014" s="12">
        <v>7.6859999999999999</v>
      </c>
      <c r="K2014" s="12">
        <v>31.600999999999999</v>
      </c>
      <c r="L2014" s="12">
        <v>7.0190000000000001</v>
      </c>
      <c r="M2014" s="12">
        <v>7.6260000000000003</v>
      </c>
      <c r="N2014" s="12"/>
      <c r="O2014" s="11" t="s">
        <v>1</v>
      </c>
      <c r="P2014" s="11" t="s">
        <v>1</v>
      </c>
      <c r="Q2014" s="11" t="s">
        <v>1</v>
      </c>
      <c r="R2014" s="11" t="s">
        <v>1</v>
      </c>
      <c r="S2014" s="11" t="s">
        <v>1</v>
      </c>
      <c r="T2014" s="11" t="s">
        <v>1</v>
      </c>
      <c r="U2014" s="11" t="s">
        <v>306</v>
      </c>
      <c r="V2014" s="21" t="s">
        <v>1</v>
      </c>
    </row>
    <row r="2015" spans="1:22" x14ac:dyDescent="0.2">
      <c r="A2015" s="27" t="s">
        <v>82</v>
      </c>
      <c r="B2015" s="13" t="s">
        <v>1102</v>
      </c>
      <c r="C2015" s="14"/>
      <c r="D2015" s="14"/>
      <c r="E2015" s="14"/>
      <c r="F2015" s="14"/>
      <c r="G2015" s="14"/>
      <c r="H2015" s="14"/>
      <c r="I2015" s="14"/>
      <c r="J2015" s="14"/>
      <c r="K2015" s="14"/>
      <c r="L2015" s="14"/>
      <c r="M2015" s="14"/>
      <c r="N2015" s="14"/>
      <c r="O2015" s="13"/>
      <c r="P2015" s="13"/>
      <c r="Q2015" s="13"/>
      <c r="R2015" s="13"/>
      <c r="S2015" s="13"/>
      <c r="T2015" s="13"/>
      <c r="U2015" s="13" t="s">
        <v>306</v>
      </c>
      <c r="V2015" s="22"/>
    </row>
    <row r="2016" spans="1:22" x14ac:dyDescent="0.2">
      <c r="A2016" s="25" t="s">
        <v>82</v>
      </c>
      <c r="B2016" s="11" t="s">
        <v>1097</v>
      </c>
      <c r="C2016" s="12">
        <v>3</v>
      </c>
      <c r="D2016" s="12"/>
      <c r="E2016" s="12">
        <v>4</v>
      </c>
      <c r="F2016" s="12">
        <v>4</v>
      </c>
      <c r="G2016" s="12">
        <v>4</v>
      </c>
      <c r="H2016" s="12">
        <v>5</v>
      </c>
      <c r="I2016" s="12"/>
      <c r="J2016" s="12"/>
      <c r="K2016" s="12">
        <v>4</v>
      </c>
      <c r="L2016" s="12"/>
      <c r="M2016" s="12"/>
      <c r="N2016" s="12"/>
      <c r="O2016" s="11" t="s">
        <v>1</v>
      </c>
      <c r="P2016" s="11" t="s">
        <v>1</v>
      </c>
      <c r="Q2016" s="11" t="s">
        <v>1</v>
      </c>
      <c r="R2016" s="11" t="s">
        <v>1</v>
      </c>
      <c r="S2016" s="11" t="s">
        <v>1</v>
      </c>
      <c r="T2016" s="11" t="s">
        <v>1</v>
      </c>
      <c r="U2016" s="11" t="s">
        <v>306</v>
      </c>
      <c r="V2016" s="21" t="s">
        <v>1</v>
      </c>
    </row>
    <row r="2017" spans="1:22" x14ac:dyDescent="0.2">
      <c r="A2017" s="27" t="s">
        <v>82</v>
      </c>
      <c r="B2017" s="13" t="s">
        <v>1098</v>
      </c>
      <c r="C2017" s="14">
        <v>53</v>
      </c>
      <c r="D2017" s="14"/>
      <c r="E2017" s="14">
        <v>52</v>
      </c>
      <c r="F2017" s="14">
        <v>45</v>
      </c>
      <c r="G2017" s="14"/>
      <c r="H2017" s="14">
        <v>46</v>
      </c>
      <c r="I2017" s="14"/>
      <c r="J2017" s="14"/>
      <c r="K2017" s="14">
        <v>40</v>
      </c>
      <c r="L2017" s="14"/>
      <c r="M2017" s="14"/>
      <c r="N2017" s="14"/>
      <c r="O2017" s="13" t="s">
        <v>1</v>
      </c>
      <c r="P2017" s="13" t="s">
        <v>1</v>
      </c>
      <c r="Q2017" s="13" t="s">
        <v>1</v>
      </c>
      <c r="R2017" s="13" t="s">
        <v>1</v>
      </c>
      <c r="S2017" s="13" t="s">
        <v>1</v>
      </c>
      <c r="T2017" s="13" t="s">
        <v>1</v>
      </c>
      <c r="U2017" s="13" t="s">
        <v>306</v>
      </c>
      <c r="V2017" s="22" t="s">
        <v>1</v>
      </c>
    </row>
    <row r="2018" spans="1:22" x14ac:dyDescent="0.2">
      <c r="A2018" s="25" t="s">
        <v>82</v>
      </c>
      <c r="B2018" s="11" t="s">
        <v>1099</v>
      </c>
      <c r="C2018" s="12">
        <v>3</v>
      </c>
      <c r="D2018" s="12"/>
      <c r="E2018" s="12">
        <v>4</v>
      </c>
      <c r="F2018" s="12">
        <v>5</v>
      </c>
      <c r="G2018" s="12">
        <v>5</v>
      </c>
      <c r="H2018" s="12">
        <v>6</v>
      </c>
      <c r="I2018" s="12"/>
      <c r="J2018" s="12"/>
      <c r="K2018" s="12">
        <v>5</v>
      </c>
      <c r="L2018" s="12"/>
      <c r="M2018" s="12"/>
      <c r="N2018" s="12"/>
      <c r="O2018" s="11" t="s">
        <v>1</v>
      </c>
      <c r="P2018" s="11" t="s">
        <v>1</v>
      </c>
      <c r="Q2018" s="11" t="s">
        <v>1</v>
      </c>
      <c r="R2018" s="11" t="s">
        <v>1</v>
      </c>
      <c r="S2018" s="11" t="s">
        <v>1</v>
      </c>
      <c r="T2018" s="11" t="s">
        <v>1</v>
      </c>
      <c r="U2018" s="11" t="s">
        <v>306</v>
      </c>
      <c r="V2018" s="21" t="s">
        <v>1</v>
      </c>
    </row>
    <row r="2019" spans="1:22" x14ac:dyDescent="0.2">
      <c r="A2019" s="27" t="s">
        <v>82</v>
      </c>
      <c r="B2019" s="13" t="s">
        <v>1100</v>
      </c>
      <c r="C2019" s="14"/>
      <c r="D2019" s="14"/>
      <c r="E2019" s="14">
        <v>3</v>
      </c>
      <c r="F2019" s="14">
        <v>4</v>
      </c>
      <c r="G2019" s="14"/>
      <c r="H2019" s="14">
        <v>4</v>
      </c>
      <c r="I2019" s="14"/>
      <c r="J2019" s="14"/>
      <c r="K2019" s="14">
        <v>4</v>
      </c>
      <c r="L2019" s="14"/>
      <c r="M2019" s="14"/>
      <c r="N2019" s="14"/>
      <c r="O2019" s="13" t="s">
        <v>1</v>
      </c>
      <c r="P2019" s="13" t="s">
        <v>1</v>
      </c>
      <c r="Q2019" s="13" t="s">
        <v>1</v>
      </c>
      <c r="R2019" s="13" t="s">
        <v>1</v>
      </c>
      <c r="S2019" s="13" t="s">
        <v>1</v>
      </c>
      <c r="T2019" s="13" t="s">
        <v>1</v>
      </c>
      <c r="U2019" s="13" t="s">
        <v>306</v>
      </c>
      <c r="V2019" s="22" t="s">
        <v>1</v>
      </c>
    </row>
    <row r="2020" spans="1:22" x14ac:dyDescent="0.2">
      <c r="A2020" s="25" t="s">
        <v>82</v>
      </c>
      <c r="B2020" s="11" t="s">
        <v>1101</v>
      </c>
      <c r="C2020" s="12"/>
      <c r="D2020" s="12"/>
      <c r="E2020" s="12">
        <v>3</v>
      </c>
      <c r="F2020" s="12">
        <v>4</v>
      </c>
      <c r="G2020" s="12"/>
      <c r="H2020" s="12">
        <v>4</v>
      </c>
      <c r="I2020" s="12"/>
      <c r="J2020" s="12"/>
      <c r="K2020" s="12">
        <v>3</v>
      </c>
      <c r="L2020" s="12"/>
      <c r="M2020" s="12"/>
      <c r="N2020" s="12"/>
      <c r="O2020" s="11" t="s">
        <v>1</v>
      </c>
      <c r="P2020" s="11" t="s">
        <v>1</v>
      </c>
      <c r="Q2020" s="11" t="s">
        <v>1</v>
      </c>
      <c r="R2020" s="11" t="s">
        <v>1</v>
      </c>
      <c r="S2020" s="11" t="s">
        <v>1</v>
      </c>
      <c r="T2020" s="11" t="s">
        <v>1</v>
      </c>
      <c r="U2020" s="11" t="s">
        <v>306</v>
      </c>
      <c r="V2020" s="21" t="s">
        <v>1</v>
      </c>
    </row>
    <row r="2021" spans="1:22" x14ac:dyDescent="0.2">
      <c r="A2021" s="27" t="s">
        <v>82</v>
      </c>
      <c r="B2021" s="13" t="s">
        <v>1103</v>
      </c>
      <c r="C2021" s="14"/>
      <c r="D2021" s="14"/>
      <c r="E2021" s="14">
        <v>12</v>
      </c>
      <c r="F2021" s="14">
        <v>11</v>
      </c>
      <c r="G2021" s="14"/>
      <c r="H2021" s="14"/>
      <c r="I2021" s="14"/>
      <c r="J2021" s="14"/>
      <c r="K2021" s="14">
        <v>27</v>
      </c>
      <c r="L2021" s="14"/>
      <c r="M2021" s="14"/>
      <c r="N2021" s="14"/>
      <c r="O2021" s="13" t="s">
        <v>1</v>
      </c>
      <c r="P2021" s="13" t="s">
        <v>1</v>
      </c>
      <c r="Q2021" s="13" t="s">
        <v>1</v>
      </c>
      <c r="R2021" s="13" t="s">
        <v>1</v>
      </c>
      <c r="S2021" s="13" t="s">
        <v>1</v>
      </c>
      <c r="T2021" s="13" t="s">
        <v>1</v>
      </c>
      <c r="U2021" s="13" t="s">
        <v>306</v>
      </c>
      <c r="V2021" s="22" t="s">
        <v>1</v>
      </c>
    </row>
    <row r="2022" spans="1:22" x14ac:dyDescent="0.2">
      <c r="A2022" s="25" t="s">
        <v>82</v>
      </c>
      <c r="B2022" s="11" t="s">
        <v>1104</v>
      </c>
      <c r="C2022" s="12"/>
      <c r="D2022" s="12"/>
      <c r="E2022" s="12">
        <v>15</v>
      </c>
      <c r="F2022" s="12">
        <v>15</v>
      </c>
      <c r="G2022" s="12"/>
      <c r="H2022" s="12"/>
      <c r="I2022" s="12"/>
      <c r="J2022" s="12"/>
      <c r="K2022" s="12">
        <v>26</v>
      </c>
      <c r="L2022" s="12"/>
      <c r="M2022" s="12"/>
      <c r="N2022" s="12"/>
      <c r="O2022" s="11" t="s">
        <v>1</v>
      </c>
      <c r="P2022" s="11" t="s">
        <v>1</v>
      </c>
      <c r="Q2022" s="11" t="s">
        <v>1</v>
      </c>
      <c r="R2022" s="11" t="s">
        <v>1</v>
      </c>
      <c r="S2022" s="11" t="s">
        <v>1</v>
      </c>
      <c r="T2022" s="11" t="s">
        <v>1</v>
      </c>
      <c r="U2022" s="11" t="s">
        <v>306</v>
      </c>
      <c r="V2022" s="21" t="s">
        <v>1</v>
      </c>
    </row>
    <row r="2023" spans="1:22" x14ac:dyDescent="0.2">
      <c r="A2023" s="27" t="s">
        <v>82</v>
      </c>
      <c r="B2023" s="13" t="s">
        <v>1105</v>
      </c>
      <c r="C2023" s="14"/>
      <c r="D2023" s="14"/>
      <c r="E2023" s="14">
        <v>31</v>
      </c>
      <c r="F2023" s="14">
        <v>30</v>
      </c>
      <c r="G2023" s="14">
        <v>30</v>
      </c>
      <c r="H2023" s="14"/>
      <c r="I2023" s="14"/>
      <c r="J2023" s="14"/>
      <c r="K2023" s="14">
        <v>27</v>
      </c>
      <c r="L2023" s="14"/>
      <c r="M2023" s="14"/>
      <c r="N2023" s="14"/>
      <c r="O2023" s="13" t="s">
        <v>1</v>
      </c>
      <c r="P2023" s="13" t="s">
        <v>1</v>
      </c>
      <c r="Q2023" s="13" t="s">
        <v>1</v>
      </c>
      <c r="R2023" s="13" t="s">
        <v>1</v>
      </c>
      <c r="S2023" s="13" t="s">
        <v>1</v>
      </c>
      <c r="T2023" s="13" t="s">
        <v>1</v>
      </c>
      <c r="U2023" s="13" t="s">
        <v>306</v>
      </c>
      <c r="V2023" s="22" t="s">
        <v>1</v>
      </c>
    </row>
    <row r="2024" spans="1:22" x14ac:dyDescent="0.2">
      <c r="A2024" s="25" t="s">
        <v>82</v>
      </c>
      <c r="B2024" s="11" t="s">
        <v>1106</v>
      </c>
      <c r="C2024" s="12"/>
      <c r="D2024" s="12"/>
      <c r="E2024" s="12"/>
      <c r="F2024" s="12"/>
      <c r="G2024" s="12"/>
      <c r="H2024" s="12"/>
      <c r="I2024" s="12"/>
      <c r="J2024" s="12"/>
      <c r="K2024" s="12"/>
      <c r="L2024" s="12"/>
      <c r="M2024" s="12"/>
      <c r="N2024" s="12"/>
      <c r="O2024" s="11"/>
      <c r="P2024" s="11"/>
      <c r="Q2024" s="11"/>
      <c r="R2024" s="11"/>
      <c r="S2024" s="11"/>
      <c r="T2024" s="11"/>
      <c r="U2024" s="11" t="s">
        <v>306</v>
      </c>
      <c r="V2024" s="21"/>
    </row>
    <row r="2025" spans="1:22" x14ac:dyDescent="0.2">
      <c r="A2025" s="27" t="s">
        <v>82</v>
      </c>
      <c r="B2025" s="13" t="s">
        <v>1107</v>
      </c>
      <c r="C2025" s="14"/>
      <c r="D2025" s="14"/>
      <c r="E2025" s="14"/>
      <c r="F2025" s="14"/>
      <c r="G2025" s="14"/>
      <c r="H2025" s="14">
        <v>24</v>
      </c>
      <c r="I2025" s="14"/>
      <c r="J2025" s="14"/>
      <c r="K2025" s="14"/>
      <c r="L2025" s="14"/>
      <c r="M2025" s="14"/>
      <c r="N2025" s="14"/>
      <c r="O2025" s="13" t="s">
        <v>1</v>
      </c>
      <c r="P2025" s="13" t="s">
        <v>1</v>
      </c>
      <c r="Q2025" s="13" t="s">
        <v>1</v>
      </c>
      <c r="R2025" s="13" t="s">
        <v>1</v>
      </c>
      <c r="S2025" s="13" t="s">
        <v>1</v>
      </c>
      <c r="T2025" s="13" t="s">
        <v>1</v>
      </c>
      <c r="U2025" s="13" t="s">
        <v>306</v>
      </c>
      <c r="V2025" s="22" t="s">
        <v>1</v>
      </c>
    </row>
    <row r="2026" spans="1:22" x14ac:dyDescent="0.2">
      <c r="A2026" s="25" t="s">
        <v>82</v>
      </c>
      <c r="B2026" s="11" t="s">
        <v>1108</v>
      </c>
      <c r="C2026" s="12"/>
      <c r="D2026" s="12"/>
      <c r="E2026" s="12"/>
      <c r="F2026" s="12"/>
      <c r="G2026" s="12"/>
      <c r="H2026" s="12"/>
      <c r="I2026" s="12"/>
      <c r="J2026" s="12"/>
      <c r="K2026" s="12"/>
      <c r="L2026" s="12"/>
      <c r="M2026" s="12"/>
      <c r="N2026" s="12"/>
      <c r="O2026" s="11" t="s">
        <v>1</v>
      </c>
      <c r="P2026" s="11" t="s">
        <v>1</v>
      </c>
      <c r="Q2026" s="11" t="s">
        <v>1</v>
      </c>
      <c r="R2026" s="11" t="s">
        <v>1</v>
      </c>
      <c r="S2026" s="11" t="s">
        <v>1</v>
      </c>
      <c r="T2026" s="11" t="s">
        <v>1</v>
      </c>
      <c r="U2026" s="11" t="s">
        <v>306</v>
      </c>
      <c r="V2026" s="21" t="s">
        <v>1</v>
      </c>
    </row>
    <row r="2027" spans="1:22" x14ac:dyDescent="0.2">
      <c r="A2027" s="27" t="s">
        <v>83</v>
      </c>
      <c r="B2027" s="13" t="s">
        <v>1109</v>
      </c>
      <c r="C2027" s="14"/>
      <c r="D2027" s="14"/>
      <c r="E2027" s="14"/>
      <c r="F2027" s="14"/>
      <c r="G2027" s="14"/>
      <c r="H2027" s="14"/>
      <c r="I2027" s="14"/>
      <c r="J2027" s="14">
        <v>88.897720000000007</v>
      </c>
      <c r="K2027" s="14">
        <v>86.103440000000006</v>
      </c>
      <c r="L2027" s="14">
        <v>91.412329999999997</v>
      </c>
      <c r="M2027" s="14"/>
      <c r="N2027" s="14"/>
      <c r="O2027" s="13" t="s">
        <v>1</v>
      </c>
      <c r="P2027" s="13" t="s">
        <v>1</v>
      </c>
      <c r="Q2027" s="13" t="s">
        <v>1</v>
      </c>
      <c r="R2027" s="13" t="s">
        <v>1</v>
      </c>
      <c r="S2027" s="13" t="s">
        <v>1</v>
      </c>
      <c r="T2027" s="13" t="s">
        <v>1</v>
      </c>
      <c r="U2027" s="13" t="s">
        <v>294</v>
      </c>
      <c r="V2027" s="22" t="s">
        <v>1</v>
      </c>
    </row>
    <row r="2028" spans="1:22" x14ac:dyDescent="0.2">
      <c r="A2028" s="25" t="s">
        <v>83</v>
      </c>
      <c r="B2028" s="11" t="s">
        <v>1110</v>
      </c>
      <c r="C2028" s="12"/>
      <c r="D2028" s="12"/>
      <c r="E2028" s="12"/>
      <c r="F2028" s="12"/>
      <c r="G2028" s="12"/>
      <c r="H2028" s="12"/>
      <c r="I2028" s="12"/>
      <c r="J2028" s="12">
        <v>56.397100000000002</v>
      </c>
      <c r="K2028" s="12">
        <v>71.956710000000001</v>
      </c>
      <c r="L2028" s="12">
        <v>67.421099999999996</v>
      </c>
      <c r="M2028" s="12"/>
      <c r="N2028" s="12"/>
      <c r="O2028" s="11" t="s">
        <v>1</v>
      </c>
      <c r="P2028" s="11" t="s">
        <v>1</v>
      </c>
      <c r="Q2028" s="11" t="s">
        <v>1</v>
      </c>
      <c r="R2028" s="11" t="s">
        <v>1</v>
      </c>
      <c r="S2028" s="11" t="s">
        <v>1</v>
      </c>
      <c r="T2028" s="11" t="s">
        <v>1</v>
      </c>
      <c r="U2028" s="11" t="s">
        <v>294</v>
      </c>
      <c r="V2028" s="21" t="s">
        <v>1</v>
      </c>
    </row>
    <row r="2029" spans="1:22" x14ac:dyDescent="0.2">
      <c r="A2029" s="27" t="s">
        <v>83</v>
      </c>
      <c r="B2029" s="13" t="s">
        <v>1092</v>
      </c>
      <c r="C2029" s="14"/>
      <c r="D2029" s="14"/>
      <c r="E2029" s="14"/>
      <c r="F2029" s="14"/>
      <c r="G2029" s="14"/>
      <c r="H2029" s="14"/>
      <c r="I2029" s="14"/>
      <c r="J2029" s="14">
        <v>11.115309999999999</v>
      </c>
      <c r="K2029" s="14">
        <v>18.62715</v>
      </c>
      <c r="L2029" s="14">
        <v>11.50737</v>
      </c>
      <c r="M2029" s="14"/>
      <c r="N2029" s="14"/>
      <c r="O2029" s="13" t="s">
        <v>1</v>
      </c>
      <c r="P2029" s="13" t="s">
        <v>1</v>
      </c>
      <c r="Q2029" s="13" t="s">
        <v>1</v>
      </c>
      <c r="R2029" s="13" t="s">
        <v>1</v>
      </c>
      <c r="S2029" s="13" t="s">
        <v>1</v>
      </c>
      <c r="T2029" s="13" t="s">
        <v>1</v>
      </c>
      <c r="U2029" s="13" t="s">
        <v>294</v>
      </c>
      <c r="V2029" s="22" t="s">
        <v>1</v>
      </c>
    </row>
    <row r="2030" spans="1:22" x14ac:dyDescent="0.2">
      <c r="A2030" s="25" t="s">
        <v>83</v>
      </c>
      <c r="B2030" s="11" t="s">
        <v>1093</v>
      </c>
      <c r="C2030" s="12"/>
      <c r="D2030" s="12"/>
      <c r="E2030" s="12"/>
      <c r="F2030" s="12"/>
      <c r="G2030" s="12"/>
      <c r="H2030" s="12"/>
      <c r="I2030" s="12"/>
      <c r="J2030" s="12">
        <v>6.096E-2</v>
      </c>
      <c r="K2030" s="12"/>
      <c r="L2030" s="12">
        <v>8.1659999999999996E-2</v>
      </c>
      <c r="M2030" s="12"/>
      <c r="N2030" s="12"/>
      <c r="O2030" s="11" t="s">
        <v>1</v>
      </c>
      <c r="P2030" s="11" t="s">
        <v>1</v>
      </c>
      <c r="Q2030" s="11" t="s">
        <v>1</v>
      </c>
      <c r="R2030" s="11" t="s">
        <v>1</v>
      </c>
      <c r="S2030" s="11" t="s">
        <v>1</v>
      </c>
      <c r="T2030" s="11" t="s">
        <v>1</v>
      </c>
      <c r="U2030" s="11" t="s">
        <v>294</v>
      </c>
      <c r="V2030" s="21" t="s">
        <v>1</v>
      </c>
    </row>
    <row r="2031" spans="1:22" x14ac:dyDescent="0.2">
      <c r="A2031" s="27" t="s">
        <v>83</v>
      </c>
      <c r="B2031" s="13" t="s">
        <v>1094</v>
      </c>
      <c r="C2031" s="14"/>
      <c r="D2031" s="14"/>
      <c r="E2031" s="14"/>
      <c r="F2031" s="14"/>
      <c r="G2031" s="14"/>
      <c r="H2031" s="14"/>
      <c r="I2031" s="14"/>
      <c r="J2031" s="14">
        <v>72.849350000000001</v>
      </c>
      <c r="K2031" s="14">
        <v>54.765030000000003</v>
      </c>
      <c r="L2031" s="14">
        <v>71.936909999999997</v>
      </c>
      <c r="M2031" s="14"/>
      <c r="N2031" s="14"/>
      <c r="O2031" s="13" t="s">
        <v>1</v>
      </c>
      <c r="P2031" s="13" t="s">
        <v>1</v>
      </c>
      <c r="Q2031" s="13" t="s">
        <v>1</v>
      </c>
      <c r="R2031" s="13" t="s">
        <v>1</v>
      </c>
      <c r="S2031" s="13" t="s">
        <v>1</v>
      </c>
      <c r="T2031" s="13" t="s">
        <v>1</v>
      </c>
      <c r="U2031" s="13" t="s">
        <v>294</v>
      </c>
      <c r="V2031" s="22" t="s">
        <v>1</v>
      </c>
    </row>
    <row r="2032" spans="1:22" x14ac:dyDescent="0.2">
      <c r="A2032" s="25" t="s">
        <v>83</v>
      </c>
      <c r="B2032" s="11" t="s">
        <v>1095</v>
      </c>
      <c r="C2032" s="12"/>
      <c r="D2032" s="12"/>
      <c r="E2032" s="12"/>
      <c r="F2032" s="12"/>
      <c r="G2032" s="12"/>
      <c r="H2032" s="12"/>
      <c r="I2032" s="12"/>
      <c r="J2032" s="12">
        <v>18.52552</v>
      </c>
      <c r="K2032" s="12">
        <v>31.045249999999999</v>
      </c>
      <c r="L2032" s="12">
        <v>19.17895</v>
      </c>
      <c r="M2032" s="12"/>
      <c r="N2032" s="12"/>
      <c r="O2032" s="11" t="s">
        <v>1</v>
      </c>
      <c r="P2032" s="11" t="s">
        <v>1</v>
      </c>
      <c r="Q2032" s="11" t="s">
        <v>1</v>
      </c>
      <c r="R2032" s="11" t="s">
        <v>1</v>
      </c>
      <c r="S2032" s="11" t="s">
        <v>1</v>
      </c>
      <c r="T2032" s="11" t="s">
        <v>1</v>
      </c>
      <c r="U2032" s="11" t="s">
        <v>294</v>
      </c>
      <c r="V2032" s="21" t="s">
        <v>1</v>
      </c>
    </row>
    <row r="2033" spans="1:22" x14ac:dyDescent="0.2">
      <c r="A2033" s="27" t="s">
        <v>83</v>
      </c>
      <c r="B2033" s="13" t="s">
        <v>1088</v>
      </c>
      <c r="C2033" s="14"/>
      <c r="D2033" s="14"/>
      <c r="E2033" s="14"/>
      <c r="F2033" s="14"/>
      <c r="G2033" s="14"/>
      <c r="H2033" s="14"/>
      <c r="I2033" s="14"/>
      <c r="J2033" s="14">
        <v>14.94098</v>
      </c>
      <c r="K2033" s="14">
        <v>11.835089999999999</v>
      </c>
      <c r="L2033" s="14">
        <v>13.99799</v>
      </c>
      <c r="M2033" s="14"/>
      <c r="N2033" s="14"/>
      <c r="O2033" s="13" t="s">
        <v>1</v>
      </c>
      <c r="P2033" s="13" t="s">
        <v>1</v>
      </c>
      <c r="Q2033" s="13" t="s">
        <v>1</v>
      </c>
      <c r="R2033" s="13" t="s">
        <v>1</v>
      </c>
      <c r="S2033" s="13" t="s">
        <v>1</v>
      </c>
      <c r="T2033" s="13" t="s">
        <v>1</v>
      </c>
      <c r="U2033" s="13" t="s">
        <v>294</v>
      </c>
      <c r="V2033" s="22" t="s">
        <v>1</v>
      </c>
    </row>
    <row r="2034" spans="1:22" x14ac:dyDescent="0.2">
      <c r="A2034" s="25" t="s">
        <v>83</v>
      </c>
      <c r="B2034" s="11" t="s">
        <v>1089</v>
      </c>
      <c r="C2034" s="12"/>
      <c r="D2034" s="12"/>
      <c r="E2034" s="12"/>
      <c r="F2034" s="12"/>
      <c r="G2034" s="12"/>
      <c r="H2034" s="12"/>
      <c r="I2034" s="12"/>
      <c r="J2034" s="12">
        <v>0.54937000000000002</v>
      </c>
      <c r="K2034" s="12">
        <v>0.49075999999999997</v>
      </c>
      <c r="L2034" s="12">
        <v>0.40286</v>
      </c>
      <c r="M2034" s="12"/>
      <c r="N2034" s="12"/>
      <c r="O2034" s="11" t="s">
        <v>1</v>
      </c>
      <c r="P2034" s="11" t="s">
        <v>1</v>
      </c>
      <c r="Q2034" s="11" t="s">
        <v>1</v>
      </c>
      <c r="R2034" s="11" t="s">
        <v>1</v>
      </c>
      <c r="S2034" s="11" t="s">
        <v>1</v>
      </c>
      <c r="T2034" s="11" t="s">
        <v>1</v>
      </c>
      <c r="U2034" s="11" t="s">
        <v>294</v>
      </c>
      <c r="V2034" s="21" t="s">
        <v>1</v>
      </c>
    </row>
    <row r="2035" spans="1:22" x14ac:dyDescent="0.2">
      <c r="A2035" s="27" t="s">
        <v>83</v>
      </c>
      <c r="B2035" s="13" t="s">
        <v>1090</v>
      </c>
      <c r="C2035" s="14"/>
      <c r="D2035" s="14"/>
      <c r="E2035" s="14"/>
      <c r="F2035" s="14"/>
      <c r="G2035" s="14"/>
      <c r="H2035" s="14"/>
      <c r="I2035" s="14"/>
      <c r="J2035" s="14">
        <v>62.713650000000001</v>
      </c>
      <c r="K2035" s="14">
        <v>67.448949999999996</v>
      </c>
      <c r="L2035" s="14">
        <v>67.351119999999995</v>
      </c>
      <c r="M2035" s="14"/>
      <c r="N2035" s="14"/>
      <c r="O2035" s="13" t="s">
        <v>1</v>
      </c>
      <c r="P2035" s="13" t="s">
        <v>1</v>
      </c>
      <c r="Q2035" s="13" t="s">
        <v>1</v>
      </c>
      <c r="R2035" s="13" t="s">
        <v>1</v>
      </c>
      <c r="S2035" s="13" t="s">
        <v>1</v>
      </c>
      <c r="T2035" s="13" t="s">
        <v>1</v>
      </c>
      <c r="U2035" s="13" t="s">
        <v>294</v>
      </c>
      <c r="V2035" s="22" t="s">
        <v>1</v>
      </c>
    </row>
    <row r="2036" spans="1:22" x14ac:dyDescent="0.2">
      <c r="A2036" s="25" t="s">
        <v>83</v>
      </c>
      <c r="B2036" s="11" t="s">
        <v>1091</v>
      </c>
      <c r="C2036" s="12"/>
      <c r="D2036" s="12"/>
      <c r="E2036" s="12"/>
      <c r="F2036" s="12"/>
      <c r="G2036" s="12"/>
      <c r="H2036" s="12"/>
      <c r="I2036" s="12"/>
      <c r="J2036" s="12">
        <v>24.901630000000001</v>
      </c>
      <c r="K2036" s="12">
        <v>19.725149999999999</v>
      </c>
      <c r="L2036" s="12">
        <v>23.329979999999999</v>
      </c>
      <c r="M2036" s="12"/>
      <c r="N2036" s="12"/>
      <c r="O2036" s="11" t="s">
        <v>1</v>
      </c>
      <c r="P2036" s="11" t="s">
        <v>1</v>
      </c>
      <c r="Q2036" s="11" t="s">
        <v>1</v>
      </c>
      <c r="R2036" s="11" t="s">
        <v>1</v>
      </c>
      <c r="S2036" s="11" t="s">
        <v>1</v>
      </c>
      <c r="T2036" s="11" t="s">
        <v>1</v>
      </c>
      <c r="U2036" s="11" t="s">
        <v>294</v>
      </c>
      <c r="V2036" s="21" t="s">
        <v>1</v>
      </c>
    </row>
    <row r="2037" spans="1:22" x14ac:dyDescent="0.2">
      <c r="A2037" s="27" t="s">
        <v>83</v>
      </c>
      <c r="B2037" s="13" t="s">
        <v>1096</v>
      </c>
      <c r="C2037" s="14"/>
      <c r="D2037" s="14"/>
      <c r="E2037" s="14"/>
      <c r="F2037" s="14"/>
      <c r="G2037" s="14"/>
      <c r="H2037" s="14"/>
      <c r="I2037" s="14"/>
      <c r="J2037" s="14">
        <v>9.9606499999999993</v>
      </c>
      <c r="K2037" s="14">
        <v>7.8900600000000001</v>
      </c>
      <c r="L2037" s="14">
        <v>9.3319899999999993</v>
      </c>
      <c r="M2037" s="14"/>
      <c r="N2037" s="14"/>
      <c r="O2037" s="13" t="s">
        <v>1</v>
      </c>
      <c r="P2037" s="13" t="s">
        <v>1</v>
      </c>
      <c r="Q2037" s="13" t="s">
        <v>1</v>
      </c>
      <c r="R2037" s="13" t="s">
        <v>1</v>
      </c>
      <c r="S2037" s="13" t="s">
        <v>1</v>
      </c>
      <c r="T2037" s="13" t="s">
        <v>1</v>
      </c>
      <c r="U2037" s="13" t="s">
        <v>294</v>
      </c>
      <c r="V2037" s="22" t="s">
        <v>1</v>
      </c>
    </row>
    <row r="2038" spans="1:22" x14ac:dyDescent="0.2">
      <c r="A2038" s="25" t="s">
        <v>83</v>
      </c>
      <c r="B2038" s="11" t="s">
        <v>293</v>
      </c>
      <c r="C2038" s="12"/>
      <c r="D2038" s="12"/>
      <c r="E2038" s="12"/>
      <c r="F2038" s="12"/>
      <c r="G2038" s="12"/>
      <c r="H2038" s="12"/>
      <c r="I2038" s="12"/>
      <c r="J2038" s="12"/>
      <c r="K2038" s="12"/>
      <c r="L2038" s="12"/>
      <c r="M2038" s="12"/>
      <c r="N2038" s="12"/>
      <c r="O2038" s="11" t="s">
        <v>1</v>
      </c>
      <c r="P2038" s="11" t="s">
        <v>1</v>
      </c>
      <c r="Q2038" s="11" t="s">
        <v>1</v>
      </c>
      <c r="R2038" s="11" t="s">
        <v>1</v>
      </c>
      <c r="S2038" s="11" t="s">
        <v>1</v>
      </c>
      <c r="T2038" s="11" t="s">
        <v>1</v>
      </c>
      <c r="U2038" s="11" t="s">
        <v>294</v>
      </c>
      <c r="V2038" s="21" t="s">
        <v>1</v>
      </c>
    </row>
    <row r="2039" spans="1:22" x14ac:dyDescent="0.2">
      <c r="A2039" s="27" t="s">
        <v>83</v>
      </c>
      <c r="B2039" s="13" t="s">
        <v>308</v>
      </c>
      <c r="C2039" s="14"/>
      <c r="D2039" s="14">
        <v>19.773</v>
      </c>
      <c r="E2039" s="14">
        <v>14.97</v>
      </c>
      <c r="F2039" s="14">
        <v>9.0180000000000007</v>
      </c>
      <c r="G2039" s="14">
        <v>17.346</v>
      </c>
      <c r="H2039" s="14">
        <v>18.023</v>
      </c>
      <c r="I2039" s="14">
        <v>20.881</v>
      </c>
      <c r="J2039" s="14">
        <v>16</v>
      </c>
      <c r="K2039" s="14">
        <v>17.783999999999999</v>
      </c>
      <c r="L2039" s="14">
        <v>14.24</v>
      </c>
      <c r="M2039" s="14">
        <v>6.609</v>
      </c>
      <c r="N2039" s="14"/>
      <c r="O2039" s="13" t="s">
        <v>1</v>
      </c>
      <c r="P2039" s="13" t="s">
        <v>1</v>
      </c>
      <c r="Q2039" s="13" t="s">
        <v>1</v>
      </c>
      <c r="R2039" s="13" t="s">
        <v>1</v>
      </c>
      <c r="S2039" s="13" t="s">
        <v>1</v>
      </c>
      <c r="T2039" s="13" t="s">
        <v>1</v>
      </c>
      <c r="U2039" s="13" t="s">
        <v>294</v>
      </c>
      <c r="V2039" s="22" t="s">
        <v>1</v>
      </c>
    </row>
    <row r="2040" spans="1:22" x14ac:dyDescent="0.2">
      <c r="A2040" s="25" t="s">
        <v>83</v>
      </c>
      <c r="B2040" s="11" t="s">
        <v>1102</v>
      </c>
      <c r="C2040" s="12"/>
      <c r="D2040" s="12"/>
      <c r="E2040" s="12"/>
      <c r="F2040" s="12"/>
      <c r="G2040" s="12"/>
      <c r="H2040" s="12"/>
      <c r="I2040" s="12"/>
      <c r="J2040" s="12">
        <v>88.164649999999995</v>
      </c>
      <c r="K2040" s="12">
        <v>87.664860000000004</v>
      </c>
      <c r="L2040" s="12">
        <v>91.083960000000005</v>
      </c>
      <c r="M2040" s="12"/>
      <c r="N2040" s="12"/>
      <c r="O2040" s="11" t="s">
        <v>1</v>
      </c>
      <c r="P2040" s="11" t="s">
        <v>1</v>
      </c>
      <c r="Q2040" s="11" t="s">
        <v>1</v>
      </c>
      <c r="R2040" s="11" t="s">
        <v>1</v>
      </c>
      <c r="S2040" s="11" t="s">
        <v>1</v>
      </c>
      <c r="T2040" s="11" t="s">
        <v>1</v>
      </c>
      <c r="U2040" s="11" t="s">
        <v>294</v>
      </c>
      <c r="V2040" s="21" t="s">
        <v>1</v>
      </c>
    </row>
    <row r="2041" spans="1:22" x14ac:dyDescent="0.2">
      <c r="A2041" s="27" t="s">
        <v>83</v>
      </c>
      <c r="B2041" s="13" t="s">
        <v>1097</v>
      </c>
      <c r="C2041" s="14">
        <v>4</v>
      </c>
      <c r="D2041" s="14">
        <v>3</v>
      </c>
      <c r="E2041" s="14">
        <v>3</v>
      </c>
      <c r="F2041" s="14">
        <v>4</v>
      </c>
      <c r="G2041" s="14"/>
      <c r="H2041" s="14">
        <v>3</v>
      </c>
      <c r="I2041" s="14"/>
      <c r="J2041" s="14"/>
      <c r="K2041" s="14"/>
      <c r="L2041" s="14">
        <v>12</v>
      </c>
      <c r="M2041" s="14"/>
      <c r="N2041" s="14"/>
      <c r="O2041" s="13" t="s">
        <v>1</v>
      </c>
      <c r="P2041" s="13" t="s">
        <v>1</v>
      </c>
      <c r="Q2041" s="13" t="s">
        <v>1</v>
      </c>
      <c r="R2041" s="13" t="s">
        <v>1</v>
      </c>
      <c r="S2041" s="13" t="s">
        <v>1</v>
      </c>
      <c r="T2041" s="13" t="s">
        <v>1</v>
      </c>
      <c r="U2041" s="13" t="s">
        <v>294</v>
      </c>
      <c r="V2041" s="22" t="s">
        <v>1</v>
      </c>
    </row>
    <row r="2042" spans="1:22" x14ac:dyDescent="0.2">
      <c r="A2042" s="25" t="s">
        <v>83</v>
      </c>
      <c r="B2042" s="11" t="s">
        <v>1098</v>
      </c>
      <c r="C2042" s="12"/>
      <c r="D2042" s="12"/>
      <c r="E2042" s="12"/>
      <c r="F2042" s="12"/>
      <c r="G2042" s="12"/>
      <c r="H2042" s="12"/>
      <c r="I2042" s="12"/>
      <c r="J2042" s="12"/>
      <c r="K2042" s="12"/>
      <c r="L2042" s="12"/>
      <c r="M2042" s="12"/>
      <c r="N2042" s="12"/>
      <c r="O2042" s="11"/>
      <c r="P2042" s="11"/>
      <c r="Q2042" s="11"/>
      <c r="R2042" s="11"/>
      <c r="S2042" s="11"/>
      <c r="T2042" s="11"/>
      <c r="U2042" s="11" t="s">
        <v>294</v>
      </c>
      <c r="V2042" s="21"/>
    </row>
    <row r="2043" spans="1:22" x14ac:dyDescent="0.2">
      <c r="A2043" s="27" t="s">
        <v>83</v>
      </c>
      <c r="B2043" s="13" t="s">
        <v>1099</v>
      </c>
      <c r="C2043" s="14">
        <v>3</v>
      </c>
      <c r="D2043" s="14">
        <v>2</v>
      </c>
      <c r="E2043" s="14">
        <v>3</v>
      </c>
      <c r="F2043" s="14">
        <v>3</v>
      </c>
      <c r="G2043" s="14">
        <v>3</v>
      </c>
      <c r="H2043" s="14">
        <v>3</v>
      </c>
      <c r="I2043" s="14"/>
      <c r="J2043" s="14"/>
      <c r="K2043" s="14"/>
      <c r="L2043" s="14"/>
      <c r="M2043" s="14"/>
      <c r="N2043" s="14"/>
      <c r="O2043" s="13" t="s">
        <v>1</v>
      </c>
      <c r="P2043" s="13" t="s">
        <v>1</v>
      </c>
      <c r="Q2043" s="13" t="s">
        <v>1</v>
      </c>
      <c r="R2043" s="13" t="s">
        <v>1</v>
      </c>
      <c r="S2043" s="13" t="s">
        <v>1</v>
      </c>
      <c r="T2043" s="13" t="s">
        <v>1</v>
      </c>
      <c r="U2043" s="13" t="s">
        <v>294</v>
      </c>
      <c r="V2043" s="22" t="s">
        <v>1</v>
      </c>
    </row>
    <row r="2044" spans="1:22" x14ac:dyDescent="0.2">
      <c r="A2044" s="25" t="s">
        <v>83</v>
      </c>
      <c r="B2044" s="11" t="s">
        <v>1100</v>
      </c>
      <c r="C2044" s="12"/>
      <c r="D2044" s="12"/>
      <c r="E2044" s="12"/>
      <c r="F2044" s="12"/>
      <c r="G2044" s="12"/>
      <c r="H2044" s="12"/>
      <c r="I2044" s="12"/>
      <c r="J2044" s="12"/>
      <c r="K2044" s="12"/>
      <c r="L2044" s="12"/>
      <c r="M2044" s="12"/>
      <c r="N2044" s="12"/>
      <c r="O2044" s="11"/>
      <c r="P2044" s="11"/>
      <c r="Q2044" s="11"/>
      <c r="R2044" s="11"/>
      <c r="S2044" s="11"/>
      <c r="T2044" s="11"/>
      <c r="U2044" s="11" t="s">
        <v>294</v>
      </c>
      <c r="V2044" s="21"/>
    </row>
    <row r="2045" spans="1:22" x14ac:dyDescent="0.2">
      <c r="A2045" s="27" t="s">
        <v>83</v>
      </c>
      <c r="B2045" s="13" t="s">
        <v>1101</v>
      </c>
      <c r="C2045" s="14"/>
      <c r="D2045" s="14"/>
      <c r="E2045" s="14"/>
      <c r="F2045" s="14"/>
      <c r="G2045" s="14"/>
      <c r="H2045" s="14"/>
      <c r="I2045" s="14"/>
      <c r="J2045" s="14"/>
      <c r="K2045" s="14"/>
      <c r="L2045" s="14"/>
      <c r="M2045" s="14"/>
      <c r="N2045" s="14"/>
      <c r="O2045" s="13"/>
      <c r="P2045" s="13"/>
      <c r="Q2045" s="13"/>
      <c r="R2045" s="13"/>
      <c r="S2045" s="13"/>
      <c r="T2045" s="13"/>
      <c r="U2045" s="13" t="s">
        <v>294</v>
      </c>
      <c r="V2045" s="22"/>
    </row>
    <row r="2046" spans="1:22" x14ac:dyDescent="0.2">
      <c r="A2046" s="25" t="s">
        <v>83</v>
      </c>
      <c r="B2046" s="11" t="s">
        <v>1103</v>
      </c>
      <c r="C2046" s="12">
        <v>54</v>
      </c>
      <c r="D2046" s="12"/>
      <c r="E2046" s="12">
        <v>53</v>
      </c>
      <c r="F2046" s="12">
        <v>56</v>
      </c>
      <c r="G2046" s="12">
        <v>49</v>
      </c>
      <c r="H2046" s="12">
        <v>48</v>
      </c>
      <c r="I2046" s="12">
        <v>21</v>
      </c>
      <c r="J2046" s="12"/>
      <c r="K2046" s="12"/>
      <c r="L2046" s="12"/>
      <c r="M2046" s="12"/>
      <c r="N2046" s="12"/>
      <c r="O2046" s="11" t="s">
        <v>1</v>
      </c>
      <c r="P2046" s="11" t="s">
        <v>1</v>
      </c>
      <c r="Q2046" s="11" t="s">
        <v>1</v>
      </c>
      <c r="R2046" s="11" t="s">
        <v>1</v>
      </c>
      <c r="S2046" s="11" t="s">
        <v>1</v>
      </c>
      <c r="T2046" s="11" t="s">
        <v>1</v>
      </c>
      <c r="U2046" s="11" t="s">
        <v>294</v>
      </c>
      <c r="V2046" s="21" t="s">
        <v>1</v>
      </c>
    </row>
    <row r="2047" spans="1:22" x14ac:dyDescent="0.2">
      <c r="A2047" s="27" t="s">
        <v>83</v>
      </c>
      <c r="B2047" s="13" t="s">
        <v>1104</v>
      </c>
      <c r="C2047" s="14"/>
      <c r="D2047" s="14"/>
      <c r="E2047" s="14"/>
      <c r="F2047" s="14"/>
      <c r="G2047" s="14"/>
      <c r="H2047" s="14"/>
      <c r="I2047" s="14"/>
      <c r="J2047" s="14"/>
      <c r="K2047" s="14"/>
      <c r="L2047" s="14"/>
      <c r="M2047" s="14"/>
      <c r="N2047" s="14"/>
      <c r="O2047" s="13"/>
      <c r="P2047" s="13"/>
      <c r="Q2047" s="13"/>
      <c r="R2047" s="13"/>
      <c r="S2047" s="13"/>
      <c r="T2047" s="13"/>
      <c r="U2047" s="13" t="s">
        <v>294</v>
      </c>
      <c r="V2047" s="22"/>
    </row>
    <row r="2048" spans="1:22" x14ac:dyDescent="0.2">
      <c r="A2048" s="25" t="s">
        <v>83</v>
      </c>
      <c r="B2048" s="11" t="s">
        <v>1105</v>
      </c>
      <c r="C2048" s="12">
        <v>54</v>
      </c>
      <c r="D2048" s="12"/>
      <c r="E2048" s="12">
        <v>53</v>
      </c>
      <c r="F2048" s="12">
        <v>56</v>
      </c>
      <c r="G2048" s="12">
        <v>49</v>
      </c>
      <c r="H2048" s="12"/>
      <c r="I2048" s="12">
        <v>41</v>
      </c>
      <c r="J2048" s="12">
        <v>43</v>
      </c>
      <c r="K2048" s="12">
        <v>43</v>
      </c>
      <c r="L2048" s="12">
        <v>42</v>
      </c>
      <c r="M2048" s="12"/>
      <c r="N2048" s="12"/>
      <c r="O2048" s="11" t="s">
        <v>1</v>
      </c>
      <c r="P2048" s="11" t="s">
        <v>1</v>
      </c>
      <c r="Q2048" s="11" t="s">
        <v>1</v>
      </c>
      <c r="R2048" s="11" t="s">
        <v>1</v>
      </c>
      <c r="S2048" s="11" t="s">
        <v>1</v>
      </c>
      <c r="T2048" s="11" t="s">
        <v>1</v>
      </c>
      <c r="U2048" s="11" t="s">
        <v>294</v>
      </c>
      <c r="V2048" s="21" t="s">
        <v>1</v>
      </c>
    </row>
    <row r="2049" spans="1:22" x14ac:dyDescent="0.2">
      <c r="A2049" s="27" t="s">
        <v>83</v>
      </c>
      <c r="B2049" s="13" t="s">
        <v>1106</v>
      </c>
      <c r="C2049" s="14"/>
      <c r="D2049" s="14"/>
      <c r="E2049" s="14"/>
      <c r="F2049" s="14"/>
      <c r="G2049" s="14"/>
      <c r="H2049" s="14"/>
      <c r="I2049" s="14"/>
      <c r="J2049" s="14"/>
      <c r="K2049" s="14"/>
      <c r="L2049" s="14"/>
      <c r="M2049" s="14"/>
      <c r="N2049" s="14"/>
      <c r="O2049" s="13"/>
      <c r="P2049" s="13"/>
      <c r="Q2049" s="13"/>
      <c r="R2049" s="13"/>
      <c r="S2049" s="13"/>
      <c r="T2049" s="13"/>
      <c r="U2049" s="13" t="s">
        <v>294</v>
      </c>
      <c r="V2049" s="22"/>
    </row>
    <row r="2050" spans="1:22" x14ac:dyDescent="0.2">
      <c r="A2050" s="25" t="s">
        <v>83</v>
      </c>
      <c r="B2050" s="11" t="s">
        <v>1107</v>
      </c>
      <c r="C2050" s="12"/>
      <c r="D2050" s="12"/>
      <c r="E2050" s="12"/>
      <c r="F2050" s="12"/>
      <c r="G2050" s="12"/>
      <c r="H2050" s="12"/>
      <c r="I2050" s="12"/>
      <c r="J2050" s="12"/>
      <c r="K2050" s="12"/>
      <c r="L2050" s="12"/>
      <c r="M2050" s="12"/>
      <c r="N2050" s="12"/>
      <c r="O2050" s="11"/>
      <c r="P2050" s="11"/>
      <c r="Q2050" s="11"/>
      <c r="R2050" s="11"/>
      <c r="S2050" s="11"/>
      <c r="T2050" s="11"/>
      <c r="U2050" s="11" t="s">
        <v>294</v>
      </c>
      <c r="V2050" s="21"/>
    </row>
    <row r="2051" spans="1:22" x14ac:dyDescent="0.2">
      <c r="A2051" s="27" t="s">
        <v>83</v>
      </c>
      <c r="B2051" s="13" t="s">
        <v>1108</v>
      </c>
      <c r="C2051" s="14">
        <v>13.25930378</v>
      </c>
      <c r="D2051" s="14">
        <v>11.687515830000001</v>
      </c>
      <c r="E2051" s="14">
        <v>12.83484241</v>
      </c>
      <c r="F2051" s="14">
        <v>14.715943319999999</v>
      </c>
      <c r="G2051" s="14">
        <v>14.892364300000001</v>
      </c>
      <c r="H2051" s="14">
        <v>14.347129900000001</v>
      </c>
      <c r="I2051" s="14">
        <v>15.761077480000001</v>
      </c>
      <c r="J2051" s="14">
        <v>14.39395829</v>
      </c>
      <c r="K2051" s="14">
        <v>13.35317672</v>
      </c>
      <c r="L2051" s="14">
        <v>15.18487062</v>
      </c>
      <c r="M2051" s="14">
        <v>16.161324059999998</v>
      </c>
      <c r="N2051" s="14"/>
      <c r="O2051" s="13" t="s">
        <v>1</v>
      </c>
      <c r="P2051" s="13" t="s">
        <v>1</v>
      </c>
      <c r="Q2051" s="13" t="s">
        <v>1</v>
      </c>
      <c r="R2051" s="13" t="s">
        <v>1</v>
      </c>
      <c r="S2051" s="13" t="s">
        <v>1</v>
      </c>
      <c r="T2051" s="13" t="s">
        <v>1</v>
      </c>
      <c r="U2051" s="13" t="s">
        <v>294</v>
      </c>
      <c r="V2051" s="22" t="s">
        <v>1</v>
      </c>
    </row>
    <row r="2052" spans="1:22" x14ac:dyDescent="0.2">
      <c r="A2052" s="25" t="s">
        <v>84</v>
      </c>
      <c r="B2052" s="11" t="s">
        <v>1109</v>
      </c>
      <c r="C2052" s="12"/>
      <c r="D2052" s="12"/>
      <c r="E2052" s="12"/>
      <c r="F2052" s="12"/>
      <c r="G2052" s="12">
        <v>98.455489999999998</v>
      </c>
      <c r="H2052" s="12">
        <v>98.226370000000003</v>
      </c>
      <c r="I2052" s="12">
        <v>98.505340000000004</v>
      </c>
      <c r="J2052" s="12"/>
      <c r="K2052" s="12"/>
      <c r="L2052" s="12"/>
      <c r="M2052" s="12"/>
      <c r="N2052" s="12"/>
      <c r="O2052" s="11" t="s">
        <v>1</v>
      </c>
      <c r="P2052" s="11" t="s">
        <v>1</v>
      </c>
      <c r="Q2052" s="11" t="s">
        <v>1</v>
      </c>
      <c r="R2052" s="11" t="s">
        <v>1</v>
      </c>
      <c r="S2052" s="11" t="s">
        <v>1</v>
      </c>
      <c r="T2052" s="11" t="s">
        <v>1</v>
      </c>
      <c r="U2052" s="11" t="s">
        <v>294</v>
      </c>
      <c r="V2052" s="21" t="s">
        <v>1</v>
      </c>
    </row>
    <row r="2053" spans="1:22" x14ac:dyDescent="0.2">
      <c r="A2053" s="27" t="s">
        <v>84</v>
      </c>
      <c r="B2053" s="13" t="s">
        <v>1110</v>
      </c>
      <c r="C2053" s="14"/>
      <c r="D2053" s="14"/>
      <c r="E2053" s="14"/>
      <c r="F2053" s="14"/>
      <c r="G2053" s="14">
        <v>96.849829999999997</v>
      </c>
      <c r="H2053" s="14">
        <v>96.468069999999997</v>
      </c>
      <c r="I2053" s="14">
        <v>97.411249999999995</v>
      </c>
      <c r="J2053" s="14"/>
      <c r="K2053" s="14"/>
      <c r="L2053" s="14"/>
      <c r="M2053" s="14"/>
      <c r="N2053" s="14"/>
      <c r="O2053" s="13" t="s">
        <v>1</v>
      </c>
      <c r="P2053" s="13" t="s">
        <v>1</v>
      </c>
      <c r="Q2053" s="13" t="s">
        <v>1</v>
      </c>
      <c r="R2053" s="13" t="s">
        <v>1</v>
      </c>
      <c r="S2053" s="13" t="s">
        <v>1</v>
      </c>
      <c r="T2053" s="13" t="s">
        <v>1</v>
      </c>
      <c r="U2053" s="13" t="s">
        <v>294</v>
      </c>
      <c r="V2053" s="22" t="s">
        <v>1</v>
      </c>
    </row>
    <row r="2054" spans="1:22" x14ac:dyDescent="0.2">
      <c r="A2054" s="25" t="s">
        <v>84</v>
      </c>
      <c r="B2054" s="11" t="s">
        <v>1092</v>
      </c>
      <c r="C2054" s="12"/>
      <c r="D2054" s="12"/>
      <c r="E2054" s="12"/>
      <c r="F2054" s="12"/>
      <c r="G2054" s="12">
        <v>12.92676</v>
      </c>
      <c r="H2054" s="12">
        <v>13.061629999999999</v>
      </c>
      <c r="I2054" s="12">
        <v>13.1562</v>
      </c>
      <c r="J2054" s="12"/>
      <c r="K2054" s="12"/>
      <c r="L2054" s="12"/>
      <c r="M2054" s="12"/>
      <c r="N2054" s="12"/>
      <c r="O2054" s="11" t="s">
        <v>1</v>
      </c>
      <c r="P2054" s="11" t="s">
        <v>1</v>
      </c>
      <c r="Q2054" s="11" t="s">
        <v>1</v>
      </c>
      <c r="R2054" s="11" t="s">
        <v>1</v>
      </c>
      <c r="S2054" s="11" t="s">
        <v>1</v>
      </c>
      <c r="T2054" s="11" t="s">
        <v>1</v>
      </c>
      <c r="U2054" s="11" t="s">
        <v>294</v>
      </c>
      <c r="V2054" s="21" t="s">
        <v>1</v>
      </c>
    </row>
    <row r="2055" spans="1:22" x14ac:dyDescent="0.2">
      <c r="A2055" s="27" t="s">
        <v>84</v>
      </c>
      <c r="B2055" s="13" t="s">
        <v>1093</v>
      </c>
      <c r="C2055" s="14"/>
      <c r="D2055" s="14"/>
      <c r="E2055" s="14"/>
      <c r="F2055" s="14"/>
      <c r="G2055" s="14">
        <v>2.0179200000000002</v>
      </c>
      <c r="H2055" s="14">
        <v>2.0172300000000001</v>
      </c>
      <c r="I2055" s="14">
        <v>2.0320200000000002</v>
      </c>
      <c r="J2055" s="14"/>
      <c r="K2055" s="14"/>
      <c r="L2055" s="14"/>
      <c r="M2055" s="14"/>
      <c r="N2055" s="14"/>
      <c r="O2055" s="13" t="s">
        <v>1</v>
      </c>
      <c r="P2055" s="13" t="s">
        <v>1</v>
      </c>
      <c r="Q2055" s="13" t="s">
        <v>1</v>
      </c>
      <c r="R2055" s="13" t="s">
        <v>1</v>
      </c>
      <c r="S2055" s="13" t="s">
        <v>1</v>
      </c>
      <c r="T2055" s="13" t="s">
        <v>1</v>
      </c>
      <c r="U2055" s="13" t="s">
        <v>294</v>
      </c>
      <c r="V2055" s="22" t="s">
        <v>1</v>
      </c>
    </row>
    <row r="2056" spans="1:22" x14ac:dyDescent="0.2">
      <c r="A2056" s="25" t="s">
        <v>84</v>
      </c>
      <c r="B2056" s="11" t="s">
        <v>1094</v>
      </c>
      <c r="C2056" s="12"/>
      <c r="D2056" s="12"/>
      <c r="E2056" s="12">
        <v>53.225659999999998</v>
      </c>
      <c r="F2056" s="12"/>
      <c r="G2056" s="12">
        <v>47.969799999999999</v>
      </c>
      <c r="H2056" s="12">
        <v>47.171930000000003</v>
      </c>
      <c r="I2056" s="12">
        <v>47.99474</v>
      </c>
      <c r="J2056" s="12"/>
      <c r="K2056" s="12"/>
      <c r="L2056" s="12"/>
      <c r="M2056" s="12"/>
      <c r="N2056" s="12"/>
      <c r="O2056" s="11" t="s">
        <v>1</v>
      </c>
      <c r="P2056" s="11" t="s">
        <v>1</v>
      </c>
      <c r="Q2056" s="11" t="s">
        <v>1</v>
      </c>
      <c r="R2056" s="11" t="s">
        <v>1</v>
      </c>
      <c r="S2056" s="11" t="s">
        <v>1</v>
      </c>
      <c r="T2056" s="11" t="s">
        <v>1</v>
      </c>
      <c r="U2056" s="11" t="s">
        <v>294</v>
      </c>
      <c r="V2056" s="21" t="s">
        <v>1</v>
      </c>
    </row>
    <row r="2057" spans="1:22" x14ac:dyDescent="0.2">
      <c r="A2057" s="27" t="s">
        <v>84</v>
      </c>
      <c r="B2057" s="13" t="s">
        <v>1095</v>
      </c>
      <c r="C2057" s="14"/>
      <c r="D2057" s="14"/>
      <c r="E2057" s="14">
        <v>25.77975</v>
      </c>
      <c r="F2057" s="14"/>
      <c r="G2057" s="14">
        <v>26.570540000000001</v>
      </c>
      <c r="H2057" s="14">
        <v>26.78294</v>
      </c>
      <c r="I2057" s="14">
        <v>26.976870000000002</v>
      </c>
      <c r="J2057" s="14"/>
      <c r="K2057" s="14"/>
      <c r="L2057" s="14"/>
      <c r="M2057" s="14"/>
      <c r="N2057" s="14"/>
      <c r="O2057" s="13" t="s">
        <v>1</v>
      </c>
      <c r="P2057" s="13" t="s">
        <v>1</v>
      </c>
      <c r="Q2057" s="13" t="s">
        <v>1</v>
      </c>
      <c r="R2057" s="13" t="s">
        <v>1</v>
      </c>
      <c r="S2057" s="13" t="s">
        <v>1</v>
      </c>
      <c r="T2057" s="13" t="s">
        <v>1</v>
      </c>
      <c r="U2057" s="13" t="s">
        <v>294</v>
      </c>
      <c r="V2057" s="22" t="s">
        <v>1</v>
      </c>
    </row>
    <row r="2058" spans="1:22" x14ac:dyDescent="0.2">
      <c r="A2058" s="25" t="s">
        <v>84</v>
      </c>
      <c r="B2058" s="11" t="s">
        <v>1088</v>
      </c>
      <c r="C2058" s="12"/>
      <c r="D2058" s="12"/>
      <c r="E2058" s="12"/>
      <c r="F2058" s="12"/>
      <c r="G2058" s="12">
        <v>12.68796</v>
      </c>
      <c r="H2058" s="12">
        <v>12.975540000000001</v>
      </c>
      <c r="I2058" s="12">
        <v>13.102320000000001</v>
      </c>
      <c r="J2058" s="12"/>
      <c r="K2058" s="12"/>
      <c r="L2058" s="12"/>
      <c r="M2058" s="12"/>
      <c r="N2058" s="12"/>
      <c r="O2058" s="11" t="s">
        <v>1</v>
      </c>
      <c r="P2058" s="11" t="s">
        <v>1</v>
      </c>
      <c r="Q2058" s="11" t="s">
        <v>1</v>
      </c>
      <c r="R2058" s="11" t="s">
        <v>1</v>
      </c>
      <c r="S2058" s="11" t="s">
        <v>1</v>
      </c>
      <c r="T2058" s="11" t="s">
        <v>1</v>
      </c>
      <c r="U2058" s="11" t="s">
        <v>294</v>
      </c>
      <c r="V2058" s="21" t="s">
        <v>1</v>
      </c>
    </row>
    <row r="2059" spans="1:22" x14ac:dyDescent="0.2">
      <c r="A2059" s="27" t="s">
        <v>84</v>
      </c>
      <c r="B2059" s="13" t="s">
        <v>1089</v>
      </c>
      <c r="C2059" s="14"/>
      <c r="D2059" s="14"/>
      <c r="E2059" s="14"/>
      <c r="F2059" s="14"/>
      <c r="G2059" s="14">
        <v>1.97421</v>
      </c>
      <c r="H2059" s="14">
        <v>1.99183</v>
      </c>
      <c r="I2059" s="14">
        <v>2.02244</v>
      </c>
      <c r="J2059" s="14"/>
      <c r="K2059" s="14"/>
      <c r="L2059" s="14"/>
      <c r="M2059" s="14"/>
      <c r="N2059" s="14"/>
      <c r="O2059" s="13" t="s">
        <v>1</v>
      </c>
      <c r="P2059" s="13" t="s">
        <v>1</v>
      </c>
      <c r="Q2059" s="13" t="s">
        <v>1</v>
      </c>
      <c r="R2059" s="13" t="s">
        <v>1</v>
      </c>
      <c r="S2059" s="13" t="s">
        <v>1</v>
      </c>
      <c r="T2059" s="13" t="s">
        <v>1</v>
      </c>
      <c r="U2059" s="13" t="s">
        <v>294</v>
      </c>
      <c r="V2059" s="22" t="s">
        <v>1</v>
      </c>
    </row>
    <row r="2060" spans="1:22" x14ac:dyDescent="0.2">
      <c r="A2060" s="25" t="s">
        <v>84</v>
      </c>
      <c r="B2060" s="11" t="s">
        <v>1090</v>
      </c>
      <c r="C2060" s="12"/>
      <c r="D2060" s="12"/>
      <c r="E2060" s="12">
        <v>51.580089999999998</v>
      </c>
      <c r="F2060" s="12"/>
      <c r="G2060" s="12">
        <v>46.930889999999998</v>
      </c>
      <c r="H2060" s="12">
        <v>46.577840000000002</v>
      </c>
      <c r="I2060" s="12">
        <v>47.768479999999997</v>
      </c>
      <c r="J2060" s="12"/>
      <c r="K2060" s="12"/>
      <c r="L2060" s="12"/>
      <c r="M2060" s="12"/>
      <c r="N2060" s="12"/>
      <c r="O2060" s="11" t="s">
        <v>1</v>
      </c>
      <c r="P2060" s="11" t="s">
        <v>1</v>
      </c>
      <c r="Q2060" s="11" t="s">
        <v>1</v>
      </c>
      <c r="R2060" s="11" t="s">
        <v>1</v>
      </c>
      <c r="S2060" s="11" t="s">
        <v>1</v>
      </c>
      <c r="T2060" s="11" t="s">
        <v>1</v>
      </c>
      <c r="U2060" s="11" t="s">
        <v>294</v>
      </c>
      <c r="V2060" s="21" t="s">
        <v>1</v>
      </c>
    </row>
    <row r="2061" spans="1:22" x14ac:dyDescent="0.2">
      <c r="A2061" s="27" t="s">
        <v>84</v>
      </c>
      <c r="B2061" s="13" t="s">
        <v>1091</v>
      </c>
      <c r="C2061" s="14"/>
      <c r="D2061" s="14"/>
      <c r="E2061" s="14">
        <v>25.604900000000001</v>
      </c>
      <c r="F2061" s="14"/>
      <c r="G2061" s="14">
        <v>26.079689999999999</v>
      </c>
      <c r="H2061" s="14">
        <v>26.60641</v>
      </c>
      <c r="I2061" s="14">
        <v>26.866379999999999</v>
      </c>
      <c r="J2061" s="14"/>
      <c r="K2061" s="14"/>
      <c r="L2061" s="14"/>
      <c r="M2061" s="14"/>
      <c r="N2061" s="14"/>
      <c r="O2061" s="13" t="s">
        <v>1</v>
      </c>
      <c r="P2061" s="13" t="s">
        <v>1</v>
      </c>
      <c r="Q2061" s="13" t="s">
        <v>1</v>
      </c>
      <c r="R2061" s="13" t="s">
        <v>1</v>
      </c>
      <c r="S2061" s="13" t="s">
        <v>1</v>
      </c>
      <c r="T2061" s="13" t="s">
        <v>1</v>
      </c>
      <c r="U2061" s="13" t="s">
        <v>294</v>
      </c>
      <c r="V2061" s="22" t="s">
        <v>1</v>
      </c>
    </row>
    <row r="2062" spans="1:22" x14ac:dyDescent="0.2">
      <c r="A2062" s="25" t="s">
        <v>84</v>
      </c>
      <c r="B2062" s="11" t="s">
        <v>1096</v>
      </c>
      <c r="C2062" s="12"/>
      <c r="D2062" s="12"/>
      <c r="E2062" s="12"/>
      <c r="F2062" s="12"/>
      <c r="G2062" s="12">
        <v>13.391730000000001</v>
      </c>
      <c r="H2062" s="12">
        <v>13.63087</v>
      </c>
      <c r="I2062" s="12">
        <v>13.764060000000001</v>
      </c>
      <c r="J2062" s="12"/>
      <c r="K2062" s="12"/>
      <c r="L2062" s="12"/>
      <c r="M2062" s="12"/>
      <c r="N2062" s="12"/>
      <c r="O2062" s="11" t="s">
        <v>1</v>
      </c>
      <c r="P2062" s="11" t="s">
        <v>1</v>
      </c>
      <c r="Q2062" s="11" t="s">
        <v>1</v>
      </c>
      <c r="R2062" s="11" t="s">
        <v>1</v>
      </c>
      <c r="S2062" s="11" t="s">
        <v>1</v>
      </c>
      <c r="T2062" s="11" t="s">
        <v>1</v>
      </c>
      <c r="U2062" s="11" t="s">
        <v>294</v>
      </c>
      <c r="V2062" s="21" t="s">
        <v>1</v>
      </c>
    </row>
    <row r="2063" spans="1:22" x14ac:dyDescent="0.2">
      <c r="A2063" s="27" t="s">
        <v>84</v>
      </c>
      <c r="B2063" s="13" t="s">
        <v>293</v>
      </c>
      <c r="C2063" s="14"/>
      <c r="D2063" s="14"/>
      <c r="E2063" s="14"/>
      <c r="F2063" s="14"/>
      <c r="G2063" s="14"/>
      <c r="H2063" s="14"/>
      <c r="I2063" s="14"/>
      <c r="J2063" s="14"/>
      <c r="K2063" s="14"/>
      <c r="L2063" s="14"/>
      <c r="M2063" s="14"/>
      <c r="N2063" s="14"/>
      <c r="O2063" s="13" t="s">
        <v>1</v>
      </c>
      <c r="P2063" s="13" t="s">
        <v>1</v>
      </c>
      <c r="Q2063" s="13" t="s">
        <v>1</v>
      </c>
      <c r="R2063" s="13" t="s">
        <v>1</v>
      </c>
      <c r="S2063" s="13" t="s">
        <v>1</v>
      </c>
      <c r="T2063" s="13" t="s">
        <v>1</v>
      </c>
      <c r="U2063" s="13" t="s">
        <v>294</v>
      </c>
      <c r="V2063" s="22" t="s">
        <v>1</v>
      </c>
    </row>
    <row r="2064" spans="1:22" x14ac:dyDescent="0.2">
      <c r="A2064" s="25" t="s">
        <v>84</v>
      </c>
      <c r="B2064" s="11" t="s">
        <v>308</v>
      </c>
      <c r="C2064" s="12"/>
      <c r="D2064" s="12">
        <v>4.1959999999999997</v>
      </c>
      <c r="E2064" s="12">
        <v>5.2640000000000002</v>
      </c>
      <c r="F2064" s="12">
        <v>11.922000000000001</v>
      </c>
      <c r="G2064" s="12">
        <v>46.070999999999998</v>
      </c>
      <c r="H2064" s="12">
        <v>33.027000000000001</v>
      </c>
      <c r="I2064" s="12">
        <v>34.616999999999997</v>
      </c>
      <c r="J2064" s="12">
        <v>22.553000000000001</v>
      </c>
      <c r="K2064" s="12">
        <v>14.04</v>
      </c>
      <c r="L2064" s="12">
        <v>12.948</v>
      </c>
      <c r="M2064" s="12">
        <v>21.492999999999999</v>
      </c>
      <c r="N2064" s="12"/>
      <c r="O2064" s="11" t="s">
        <v>1</v>
      </c>
      <c r="P2064" s="11" t="s">
        <v>1</v>
      </c>
      <c r="Q2064" s="11" t="s">
        <v>1</v>
      </c>
      <c r="R2064" s="11" t="s">
        <v>1</v>
      </c>
      <c r="S2064" s="11" t="s">
        <v>1</v>
      </c>
      <c r="T2064" s="11" t="s">
        <v>1</v>
      </c>
      <c r="U2064" s="11" t="s">
        <v>294</v>
      </c>
      <c r="V2064" s="21" t="s">
        <v>1</v>
      </c>
    </row>
    <row r="2065" spans="1:22" x14ac:dyDescent="0.2">
      <c r="A2065" s="27" t="s">
        <v>84</v>
      </c>
      <c r="B2065" s="13" t="s">
        <v>1102</v>
      </c>
      <c r="C2065" s="14"/>
      <c r="D2065" s="14"/>
      <c r="E2065" s="14"/>
      <c r="F2065" s="14"/>
      <c r="G2065" s="14">
        <v>74.984790000000004</v>
      </c>
      <c r="H2065" s="14">
        <v>75.176069999999996</v>
      </c>
      <c r="I2065" s="14">
        <v>76.657300000000006</v>
      </c>
      <c r="J2065" s="14"/>
      <c r="K2065" s="14"/>
      <c r="L2065" s="14"/>
      <c r="M2065" s="14"/>
      <c r="N2065" s="14"/>
      <c r="O2065" s="13" t="s">
        <v>1</v>
      </c>
      <c r="P2065" s="13" t="s">
        <v>1</v>
      </c>
      <c r="Q2065" s="13" t="s">
        <v>1</v>
      </c>
      <c r="R2065" s="13" t="s">
        <v>1</v>
      </c>
      <c r="S2065" s="13" t="s">
        <v>1</v>
      </c>
      <c r="T2065" s="13" t="s">
        <v>1</v>
      </c>
      <c r="U2065" s="13" t="s">
        <v>294</v>
      </c>
      <c r="V2065" s="22" t="s">
        <v>1</v>
      </c>
    </row>
    <row r="2066" spans="1:22" x14ac:dyDescent="0.2">
      <c r="A2066" s="25" t="s">
        <v>84</v>
      </c>
      <c r="B2066" s="11" t="s">
        <v>1097</v>
      </c>
      <c r="C2066" s="12"/>
      <c r="D2066" s="12"/>
      <c r="E2066" s="12"/>
      <c r="F2066" s="12"/>
      <c r="G2066" s="12"/>
      <c r="H2066" s="12"/>
      <c r="I2066" s="12"/>
      <c r="J2066" s="12"/>
      <c r="K2066" s="12"/>
      <c r="L2066" s="12"/>
      <c r="M2066" s="12"/>
      <c r="N2066" s="12"/>
      <c r="O2066" s="11"/>
      <c r="P2066" s="11"/>
      <c r="Q2066" s="11"/>
      <c r="R2066" s="11"/>
      <c r="S2066" s="11"/>
      <c r="T2066" s="11"/>
      <c r="U2066" s="11" t="s">
        <v>294</v>
      </c>
      <c r="V2066" s="21"/>
    </row>
    <row r="2067" spans="1:22" x14ac:dyDescent="0.2">
      <c r="A2067" s="27" t="s">
        <v>84</v>
      </c>
      <c r="B2067" s="13" t="s">
        <v>1098</v>
      </c>
      <c r="C2067" s="14"/>
      <c r="D2067" s="14"/>
      <c r="E2067" s="14"/>
      <c r="F2067" s="14"/>
      <c r="G2067" s="14">
        <v>94</v>
      </c>
      <c r="H2067" s="14"/>
      <c r="I2067" s="14"/>
      <c r="J2067" s="14"/>
      <c r="K2067" s="14"/>
      <c r="L2067" s="14"/>
      <c r="M2067" s="14"/>
      <c r="N2067" s="14"/>
      <c r="O2067" s="13" t="s">
        <v>1</v>
      </c>
      <c r="P2067" s="13" t="s">
        <v>1</v>
      </c>
      <c r="Q2067" s="13" t="s">
        <v>1</v>
      </c>
      <c r="R2067" s="13" t="s">
        <v>1</v>
      </c>
      <c r="S2067" s="13" t="s">
        <v>1</v>
      </c>
      <c r="T2067" s="13" t="s">
        <v>1</v>
      </c>
      <c r="U2067" s="13" t="s">
        <v>294</v>
      </c>
      <c r="V2067" s="22" t="s">
        <v>1</v>
      </c>
    </row>
    <row r="2068" spans="1:22" x14ac:dyDescent="0.2">
      <c r="A2068" s="25" t="s">
        <v>84</v>
      </c>
      <c r="B2068" s="11" t="s">
        <v>1099</v>
      </c>
      <c r="C2068" s="12"/>
      <c r="D2068" s="12"/>
      <c r="E2068" s="12"/>
      <c r="F2068" s="12"/>
      <c r="G2068" s="12">
        <v>89</v>
      </c>
      <c r="H2068" s="12"/>
      <c r="I2068" s="12"/>
      <c r="J2068" s="12"/>
      <c r="K2068" s="12"/>
      <c r="L2068" s="12"/>
      <c r="M2068" s="12"/>
      <c r="N2068" s="12"/>
      <c r="O2068" s="11" t="s">
        <v>1</v>
      </c>
      <c r="P2068" s="11" t="s">
        <v>1</v>
      </c>
      <c r="Q2068" s="11" t="s">
        <v>1</v>
      </c>
      <c r="R2068" s="11" t="s">
        <v>1</v>
      </c>
      <c r="S2068" s="11" t="s">
        <v>1</v>
      </c>
      <c r="T2068" s="11" t="s">
        <v>1</v>
      </c>
      <c r="U2068" s="11" t="s">
        <v>294</v>
      </c>
      <c r="V2068" s="21" t="s">
        <v>1</v>
      </c>
    </row>
    <row r="2069" spans="1:22" x14ac:dyDescent="0.2">
      <c r="A2069" s="27" t="s">
        <v>84</v>
      </c>
      <c r="B2069" s="13" t="s">
        <v>1100</v>
      </c>
      <c r="C2069" s="14"/>
      <c r="D2069" s="14"/>
      <c r="E2069" s="14"/>
      <c r="F2069" s="14"/>
      <c r="G2069" s="14">
        <v>77</v>
      </c>
      <c r="H2069" s="14"/>
      <c r="I2069" s="14"/>
      <c r="J2069" s="14"/>
      <c r="K2069" s="14"/>
      <c r="L2069" s="14"/>
      <c r="M2069" s="14"/>
      <c r="N2069" s="14"/>
      <c r="O2069" s="13" t="s">
        <v>1</v>
      </c>
      <c r="P2069" s="13" t="s">
        <v>1</v>
      </c>
      <c r="Q2069" s="13" t="s">
        <v>1</v>
      </c>
      <c r="R2069" s="13" t="s">
        <v>1</v>
      </c>
      <c r="S2069" s="13" t="s">
        <v>1</v>
      </c>
      <c r="T2069" s="13" t="s">
        <v>1</v>
      </c>
      <c r="U2069" s="13" t="s">
        <v>294</v>
      </c>
      <c r="V2069" s="22" t="s">
        <v>1</v>
      </c>
    </row>
    <row r="2070" spans="1:22" x14ac:dyDescent="0.2">
      <c r="A2070" s="25" t="s">
        <v>84</v>
      </c>
      <c r="B2070" s="11" t="s">
        <v>1101</v>
      </c>
      <c r="C2070" s="12"/>
      <c r="D2070" s="12"/>
      <c r="E2070" s="12"/>
      <c r="F2070" s="12"/>
      <c r="G2070" s="12"/>
      <c r="H2070" s="12"/>
      <c r="I2070" s="12"/>
      <c r="J2070" s="12"/>
      <c r="K2070" s="12"/>
      <c r="L2070" s="12"/>
      <c r="M2070" s="12"/>
      <c r="N2070" s="12"/>
      <c r="O2070" s="11"/>
      <c r="P2070" s="11"/>
      <c r="Q2070" s="11"/>
      <c r="R2070" s="11"/>
      <c r="S2070" s="11"/>
      <c r="T2070" s="11"/>
      <c r="U2070" s="11" t="s">
        <v>294</v>
      </c>
      <c r="V2070" s="21"/>
    </row>
    <row r="2071" spans="1:22" x14ac:dyDescent="0.2">
      <c r="A2071" s="27" t="s">
        <v>84</v>
      </c>
      <c r="B2071" s="13" t="s">
        <v>1103</v>
      </c>
      <c r="C2071" s="14"/>
      <c r="D2071" s="14"/>
      <c r="E2071" s="14"/>
      <c r="F2071" s="14"/>
      <c r="G2071" s="14"/>
      <c r="H2071" s="14"/>
      <c r="I2071" s="14"/>
      <c r="J2071" s="14"/>
      <c r="K2071" s="14"/>
      <c r="L2071" s="14"/>
      <c r="M2071" s="14"/>
      <c r="N2071" s="14"/>
      <c r="O2071" s="13"/>
      <c r="P2071" s="13"/>
      <c r="Q2071" s="13"/>
      <c r="R2071" s="13"/>
      <c r="S2071" s="13"/>
      <c r="T2071" s="13"/>
      <c r="U2071" s="13" t="s">
        <v>294</v>
      </c>
      <c r="V2071" s="22"/>
    </row>
    <row r="2072" spans="1:22" x14ac:dyDescent="0.2">
      <c r="A2072" s="25" t="s">
        <v>84</v>
      </c>
      <c r="B2072" s="11" t="s">
        <v>1104</v>
      </c>
      <c r="C2072" s="12"/>
      <c r="D2072" s="12"/>
      <c r="E2072" s="12"/>
      <c r="F2072" s="12"/>
      <c r="G2072" s="12">
        <v>35</v>
      </c>
      <c r="H2072" s="12">
        <v>37</v>
      </c>
      <c r="I2072" s="12"/>
      <c r="J2072" s="12"/>
      <c r="K2072" s="12"/>
      <c r="L2072" s="12"/>
      <c r="M2072" s="12"/>
      <c r="N2072" s="12"/>
      <c r="O2072" s="11" t="s">
        <v>1</v>
      </c>
      <c r="P2072" s="11" t="s">
        <v>1</v>
      </c>
      <c r="Q2072" s="11" t="s">
        <v>1</v>
      </c>
      <c r="R2072" s="11" t="s">
        <v>1</v>
      </c>
      <c r="S2072" s="11" t="s">
        <v>1</v>
      </c>
      <c r="T2072" s="11" t="s">
        <v>1</v>
      </c>
      <c r="U2072" s="11" t="s">
        <v>294</v>
      </c>
      <c r="V2072" s="21" t="s">
        <v>1</v>
      </c>
    </row>
    <row r="2073" spans="1:22" x14ac:dyDescent="0.2">
      <c r="A2073" s="27" t="s">
        <v>84</v>
      </c>
      <c r="B2073" s="13" t="s">
        <v>1105</v>
      </c>
      <c r="C2073" s="14"/>
      <c r="D2073" s="14"/>
      <c r="E2073" s="14"/>
      <c r="F2073" s="14"/>
      <c r="G2073" s="14">
        <v>36</v>
      </c>
      <c r="H2073" s="14">
        <v>36</v>
      </c>
      <c r="I2073" s="14"/>
      <c r="J2073" s="14"/>
      <c r="K2073" s="14"/>
      <c r="L2073" s="14"/>
      <c r="M2073" s="14"/>
      <c r="N2073" s="14"/>
      <c r="O2073" s="13" t="s">
        <v>1</v>
      </c>
      <c r="P2073" s="13" t="s">
        <v>1</v>
      </c>
      <c r="Q2073" s="13" t="s">
        <v>1</v>
      </c>
      <c r="R2073" s="13" t="s">
        <v>1</v>
      </c>
      <c r="S2073" s="13" t="s">
        <v>1</v>
      </c>
      <c r="T2073" s="13" t="s">
        <v>1</v>
      </c>
      <c r="U2073" s="13" t="s">
        <v>294</v>
      </c>
      <c r="V2073" s="22" t="s">
        <v>1</v>
      </c>
    </row>
    <row r="2074" spans="1:22" x14ac:dyDescent="0.2">
      <c r="A2074" s="25" t="s">
        <v>84</v>
      </c>
      <c r="B2074" s="11" t="s">
        <v>1106</v>
      </c>
      <c r="C2074" s="12"/>
      <c r="D2074" s="12"/>
      <c r="E2074" s="12"/>
      <c r="F2074" s="12"/>
      <c r="G2074" s="12">
        <v>22</v>
      </c>
      <c r="H2074" s="12">
        <v>22</v>
      </c>
      <c r="I2074" s="12"/>
      <c r="J2074" s="12"/>
      <c r="K2074" s="12"/>
      <c r="L2074" s="12"/>
      <c r="M2074" s="12"/>
      <c r="N2074" s="12"/>
      <c r="O2074" s="11" t="s">
        <v>1</v>
      </c>
      <c r="P2074" s="11" t="s">
        <v>1</v>
      </c>
      <c r="Q2074" s="11" t="s">
        <v>1</v>
      </c>
      <c r="R2074" s="11" t="s">
        <v>1</v>
      </c>
      <c r="S2074" s="11" t="s">
        <v>1</v>
      </c>
      <c r="T2074" s="11" t="s">
        <v>1</v>
      </c>
      <c r="U2074" s="11" t="s">
        <v>294</v>
      </c>
      <c r="V2074" s="21" t="s">
        <v>1</v>
      </c>
    </row>
    <row r="2075" spans="1:22" x14ac:dyDescent="0.2">
      <c r="A2075" s="27" t="s">
        <v>84</v>
      </c>
      <c r="B2075" s="13" t="s">
        <v>1107</v>
      </c>
      <c r="C2075" s="14"/>
      <c r="D2075" s="14"/>
      <c r="E2075" s="14"/>
      <c r="F2075" s="14"/>
      <c r="G2075" s="14"/>
      <c r="H2075" s="14"/>
      <c r="I2075" s="14"/>
      <c r="J2075" s="14"/>
      <c r="K2075" s="14"/>
      <c r="L2075" s="14"/>
      <c r="M2075" s="14"/>
      <c r="N2075" s="14"/>
      <c r="O2075" s="13"/>
      <c r="P2075" s="13"/>
      <c r="Q2075" s="13"/>
      <c r="R2075" s="13"/>
      <c r="S2075" s="13"/>
      <c r="T2075" s="13"/>
      <c r="U2075" s="13" t="s">
        <v>294</v>
      </c>
      <c r="V2075" s="22"/>
    </row>
    <row r="2076" spans="1:22" x14ac:dyDescent="0.2">
      <c r="A2076" s="32" t="s">
        <v>84</v>
      </c>
      <c r="B2076" s="33" t="s">
        <v>1108</v>
      </c>
      <c r="C2076" s="15"/>
      <c r="D2076" s="15">
        <v>9.1968923389999997</v>
      </c>
      <c r="E2076" s="15">
        <v>17.43492371</v>
      </c>
      <c r="F2076" s="15">
        <v>17.928254200000001</v>
      </c>
      <c r="G2076" s="15">
        <v>17.835489219999999</v>
      </c>
      <c r="H2076" s="15"/>
      <c r="I2076" s="15"/>
      <c r="J2076" s="15">
        <v>17.673363200000001</v>
      </c>
      <c r="K2076" s="15">
        <v>15.45834082</v>
      </c>
      <c r="L2076" s="15">
        <v>15.874374530000001</v>
      </c>
      <c r="M2076" s="15">
        <v>20.658688009999999</v>
      </c>
      <c r="N2076" s="15"/>
      <c r="O2076" s="33" t="s">
        <v>1</v>
      </c>
      <c r="P2076" s="33" t="s">
        <v>1</v>
      </c>
      <c r="Q2076" s="33" t="s">
        <v>1</v>
      </c>
      <c r="R2076" s="33" t="s">
        <v>1</v>
      </c>
      <c r="S2076" s="33" t="s">
        <v>1</v>
      </c>
      <c r="T2076" s="33" t="s">
        <v>1</v>
      </c>
      <c r="U2076" s="33" t="s">
        <v>294</v>
      </c>
      <c r="V2076" s="23" t="s">
        <v>1</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7A8206-3517-4E60-8295-BD15EEB8FDF9}">
  <sheetPr codeName="Sheet11"/>
  <dimension ref="A1:L167"/>
  <sheetViews>
    <sheetView workbookViewId="0">
      <selection activeCell="G13" sqref="G13"/>
    </sheetView>
  </sheetViews>
  <sheetFormatPr baseColWidth="10" defaultColWidth="8.83203125" defaultRowHeight="15" x14ac:dyDescent="0.2"/>
  <cols>
    <col min="1" max="1" width="35.83203125" bestFit="1" customWidth="1"/>
    <col min="2" max="2" width="7.6640625" bestFit="1" customWidth="1"/>
    <col min="3" max="3" width="7.5" bestFit="1" customWidth="1"/>
    <col min="5" max="5" width="7.1640625" bestFit="1" customWidth="1"/>
    <col min="6" max="6" width="25.83203125" bestFit="1" customWidth="1"/>
    <col min="7" max="7" width="72.33203125" bestFit="1" customWidth="1"/>
    <col min="8" max="11" width="7.33203125" bestFit="1" customWidth="1"/>
    <col min="12" max="12" width="76.33203125" bestFit="1" customWidth="1"/>
  </cols>
  <sheetData>
    <row r="1" spans="1:12" x14ac:dyDescent="0.2">
      <c r="A1" s="19" t="s">
        <v>0</v>
      </c>
      <c r="B1" s="24" t="s">
        <v>183</v>
      </c>
      <c r="C1" s="24" t="s">
        <v>184</v>
      </c>
      <c r="D1" s="24" t="s">
        <v>185</v>
      </c>
      <c r="E1" s="24" t="s">
        <v>186</v>
      </c>
      <c r="F1" s="24" t="s">
        <v>216</v>
      </c>
      <c r="G1" s="24" t="s">
        <v>217</v>
      </c>
      <c r="H1" s="24" t="s">
        <v>94</v>
      </c>
      <c r="I1" s="24" t="s">
        <v>95</v>
      </c>
      <c r="J1" s="24" t="s">
        <v>96</v>
      </c>
      <c r="K1" s="24" t="s">
        <v>97</v>
      </c>
      <c r="L1" s="20" t="s">
        <v>194</v>
      </c>
    </row>
    <row r="2" spans="1:12" x14ac:dyDescent="0.2">
      <c r="A2" s="25" t="s">
        <v>2</v>
      </c>
      <c r="B2" s="11" t="s">
        <v>100</v>
      </c>
      <c r="C2" s="11" t="s">
        <v>1111</v>
      </c>
      <c r="D2" s="11" t="s">
        <v>196</v>
      </c>
      <c r="E2" s="12">
        <v>2015</v>
      </c>
      <c r="F2" s="12">
        <v>0.28970000000000001</v>
      </c>
      <c r="G2" s="11" t="s">
        <v>1</v>
      </c>
      <c r="H2" s="12"/>
      <c r="I2" s="12"/>
      <c r="J2" s="12"/>
      <c r="K2" s="12"/>
      <c r="L2" s="21" t="s">
        <v>1</v>
      </c>
    </row>
    <row r="3" spans="1:12" x14ac:dyDescent="0.2">
      <c r="A3" s="27" t="s">
        <v>2</v>
      </c>
      <c r="B3" s="13" t="s">
        <v>100</v>
      </c>
      <c r="C3" s="13" t="s">
        <v>197</v>
      </c>
      <c r="D3" s="13" t="s">
        <v>196</v>
      </c>
      <c r="E3" s="14">
        <v>2015</v>
      </c>
      <c r="F3" s="14">
        <v>0.80400000000000005</v>
      </c>
      <c r="G3" s="13" t="s">
        <v>1</v>
      </c>
      <c r="H3" s="14"/>
      <c r="I3" s="14"/>
      <c r="J3" s="14"/>
      <c r="K3" s="14"/>
      <c r="L3" s="22" t="s">
        <v>1</v>
      </c>
    </row>
    <row r="4" spans="1:12" x14ac:dyDescent="0.2">
      <c r="A4" s="25" t="s">
        <v>3</v>
      </c>
      <c r="B4" s="11" t="s">
        <v>170</v>
      </c>
      <c r="C4" s="11" t="s">
        <v>195</v>
      </c>
      <c r="D4" s="11" t="s">
        <v>196</v>
      </c>
      <c r="E4" s="12">
        <v>2016</v>
      </c>
      <c r="F4" s="12"/>
      <c r="G4" s="11" t="s">
        <v>1</v>
      </c>
      <c r="H4" s="12"/>
      <c r="I4" s="12"/>
      <c r="J4" s="12"/>
      <c r="K4" s="12"/>
      <c r="L4" s="21" t="s">
        <v>1</v>
      </c>
    </row>
    <row r="5" spans="1:12" x14ac:dyDescent="0.2">
      <c r="A5" s="27" t="s">
        <v>3</v>
      </c>
      <c r="B5" s="13" t="s">
        <v>170</v>
      </c>
      <c r="C5" s="13" t="s">
        <v>197</v>
      </c>
      <c r="D5" s="13" t="s">
        <v>196</v>
      </c>
      <c r="E5" s="14">
        <v>2016</v>
      </c>
      <c r="F5" s="14"/>
      <c r="G5" s="13" t="s">
        <v>1</v>
      </c>
      <c r="H5" s="14"/>
      <c r="I5" s="14"/>
      <c r="J5" s="14"/>
      <c r="K5" s="14"/>
      <c r="L5" s="22" t="s">
        <v>1</v>
      </c>
    </row>
    <row r="6" spans="1:12" x14ac:dyDescent="0.2">
      <c r="A6" s="27" t="s">
        <v>4</v>
      </c>
      <c r="B6" s="13" t="s">
        <v>101</v>
      </c>
      <c r="C6" s="13" t="s">
        <v>195</v>
      </c>
      <c r="D6" s="13" t="s">
        <v>198</v>
      </c>
      <c r="E6" s="14">
        <v>2013</v>
      </c>
      <c r="F6" s="14">
        <v>0.89049999999999996</v>
      </c>
      <c r="G6" s="13" t="s">
        <v>1</v>
      </c>
      <c r="H6" s="14"/>
      <c r="I6" s="14"/>
      <c r="J6" s="14"/>
      <c r="K6" s="14"/>
      <c r="L6" s="22" t="s">
        <v>1</v>
      </c>
    </row>
    <row r="7" spans="1:12" x14ac:dyDescent="0.2">
      <c r="A7" s="25" t="s">
        <v>4</v>
      </c>
      <c r="B7" s="11" t="s">
        <v>101</v>
      </c>
      <c r="C7" s="11" t="s">
        <v>197</v>
      </c>
      <c r="D7" s="11" t="s">
        <v>198</v>
      </c>
      <c r="E7" s="12">
        <v>2013</v>
      </c>
      <c r="F7" s="12">
        <v>1</v>
      </c>
      <c r="G7" s="11" t="s">
        <v>1</v>
      </c>
      <c r="H7" s="12"/>
      <c r="I7" s="12"/>
      <c r="J7" s="12"/>
      <c r="K7" s="12"/>
      <c r="L7" s="21" t="s">
        <v>1</v>
      </c>
    </row>
    <row r="8" spans="1:12" x14ac:dyDescent="0.2">
      <c r="A8" s="25" t="s">
        <v>5</v>
      </c>
      <c r="B8" s="11" t="s">
        <v>102</v>
      </c>
      <c r="C8" s="11" t="s">
        <v>195</v>
      </c>
      <c r="D8" s="11" t="s">
        <v>198</v>
      </c>
      <c r="E8" s="12">
        <v>2014</v>
      </c>
      <c r="F8" s="12"/>
      <c r="G8" s="11" t="s">
        <v>1</v>
      </c>
      <c r="H8" s="12"/>
      <c r="I8" s="12"/>
      <c r="J8" s="12"/>
      <c r="K8" s="12"/>
      <c r="L8" s="21" t="s">
        <v>1</v>
      </c>
    </row>
    <row r="9" spans="1:12" x14ac:dyDescent="0.2">
      <c r="A9" s="27" t="s">
        <v>5</v>
      </c>
      <c r="B9" s="13" t="s">
        <v>102</v>
      </c>
      <c r="C9" s="13" t="s">
        <v>197</v>
      </c>
      <c r="D9" s="13" t="s">
        <v>198</v>
      </c>
      <c r="E9" s="14">
        <v>2014</v>
      </c>
      <c r="F9" s="14"/>
      <c r="G9" s="13" t="s">
        <v>1</v>
      </c>
      <c r="H9" s="14"/>
      <c r="I9" s="14"/>
      <c r="J9" s="14"/>
      <c r="K9" s="14"/>
      <c r="L9" s="22" t="s">
        <v>1</v>
      </c>
    </row>
    <row r="10" spans="1:12" x14ac:dyDescent="0.2">
      <c r="A10" s="25" t="s">
        <v>6</v>
      </c>
      <c r="B10" s="11" t="s">
        <v>103</v>
      </c>
      <c r="C10" s="11" t="s">
        <v>195</v>
      </c>
      <c r="D10" s="11" t="s">
        <v>198</v>
      </c>
      <c r="E10" s="12">
        <v>2010</v>
      </c>
      <c r="F10" s="12">
        <v>0.63339999999999996</v>
      </c>
      <c r="G10" s="11" t="s">
        <v>1</v>
      </c>
      <c r="H10" s="12"/>
      <c r="I10" s="12"/>
      <c r="J10" s="12"/>
      <c r="K10" s="12"/>
      <c r="L10" s="21" t="s">
        <v>1</v>
      </c>
    </row>
    <row r="11" spans="1:12" x14ac:dyDescent="0.2">
      <c r="A11" s="27" t="s">
        <v>6</v>
      </c>
      <c r="B11" s="13" t="s">
        <v>103</v>
      </c>
      <c r="C11" s="13" t="s">
        <v>197</v>
      </c>
      <c r="D11" s="13" t="s">
        <v>198</v>
      </c>
      <c r="E11" s="14">
        <v>2010</v>
      </c>
      <c r="F11" s="14"/>
      <c r="G11" s="13" t="s">
        <v>1</v>
      </c>
      <c r="H11" s="14"/>
      <c r="I11" s="14"/>
      <c r="J11" s="14"/>
      <c r="K11" s="14"/>
      <c r="L11" s="22" t="s">
        <v>1</v>
      </c>
    </row>
    <row r="12" spans="1:12" x14ac:dyDescent="0.2">
      <c r="A12" s="25" t="s">
        <v>7</v>
      </c>
      <c r="B12" s="11" t="s">
        <v>104</v>
      </c>
      <c r="C12" s="11" t="s">
        <v>195</v>
      </c>
      <c r="D12" s="11" t="s">
        <v>196</v>
      </c>
      <c r="E12" s="12">
        <v>2008</v>
      </c>
      <c r="F12" s="12">
        <v>0.98799999999999999</v>
      </c>
      <c r="G12" s="11" t="s">
        <v>1</v>
      </c>
      <c r="H12" s="12"/>
      <c r="I12" s="12"/>
      <c r="J12" s="12"/>
      <c r="K12" s="12"/>
      <c r="L12" s="21" t="s">
        <v>1</v>
      </c>
    </row>
    <row r="13" spans="1:12" x14ac:dyDescent="0.2">
      <c r="A13" s="27" t="s">
        <v>7</v>
      </c>
      <c r="B13" s="13" t="s">
        <v>104</v>
      </c>
      <c r="C13" s="13" t="s">
        <v>197</v>
      </c>
      <c r="D13" s="13" t="s">
        <v>196</v>
      </c>
      <c r="E13" s="14">
        <v>2008</v>
      </c>
      <c r="F13" s="14">
        <v>0.99839999999999995</v>
      </c>
      <c r="G13" s="13" t="s">
        <v>1</v>
      </c>
      <c r="H13" s="14"/>
      <c r="I13" s="14"/>
      <c r="J13" s="14"/>
      <c r="K13" s="14"/>
      <c r="L13" s="22" t="s">
        <v>1</v>
      </c>
    </row>
    <row r="14" spans="1:12" x14ac:dyDescent="0.2">
      <c r="A14" s="25" t="s">
        <v>8</v>
      </c>
      <c r="B14" s="11" t="s">
        <v>105</v>
      </c>
      <c r="C14" s="11" t="s">
        <v>195</v>
      </c>
      <c r="D14" s="11" t="s">
        <v>196</v>
      </c>
      <c r="E14" s="12">
        <v>2010</v>
      </c>
      <c r="F14" s="12">
        <v>0.27239999999999998</v>
      </c>
      <c r="G14" s="11" t="s">
        <v>1</v>
      </c>
      <c r="H14" s="12"/>
      <c r="I14" s="12"/>
      <c r="J14" s="12"/>
      <c r="K14" s="12"/>
      <c r="L14" s="21" t="s">
        <v>1</v>
      </c>
    </row>
    <row r="15" spans="1:12" x14ac:dyDescent="0.2">
      <c r="A15" s="27" t="s">
        <v>8</v>
      </c>
      <c r="B15" s="13" t="s">
        <v>105</v>
      </c>
      <c r="C15" s="13" t="s">
        <v>197</v>
      </c>
      <c r="D15" s="13" t="s">
        <v>196</v>
      </c>
      <c r="E15" s="14">
        <v>2010</v>
      </c>
      <c r="F15" s="14">
        <v>0.47039999999999998</v>
      </c>
      <c r="G15" s="13" t="s">
        <v>1</v>
      </c>
      <c r="H15" s="14"/>
      <c r="I15" s="14"/>
      <c r="J15" s="14"/>
      <c r="K15" s="14"/>
      <c r="L15" s="22" t="s">
        <v>1</v>
      </c>
    </row>
    <row r="16" spans="1:12" x14ac:dyDescent="0.2">
      <c r="A16" s="25" t="s">
        <v>9</v>
      </c>
      <c r="B16" s="11" t="s">
        <v>106</v>
      </c>
      <c r="C16" s="11" t="s">
        <v>195</v>
      </c>
      <c r="D16" s="11" t="s">
        <v>196</v>
      </c>
      <c r="E16" s="12">
        <v>2017</v>
      </c>
      <c r="F16" s="12"/>
      <c r="G16" s="11" t="s">
        <v>1</v>
      </c>
      <c r="H16" s="12"/>
      <c r="I16" s="12"/>
      <c r="J16" s="12"/>
      <c r="K16" s="12"/>
      <c r="L16" s="21" t="s">
        <v>1</v>
      </c>
    </row>
    <row r="17" spans="1:12" x14ac:dyDescent="0.2">
      <c r="A17" s="27" t="s">
        <v>9</v>
      </c>
      <c r="B17" s="13" t="s">
        <v>106</v>
      </c>
      <c r="C17" s="13" t="s">
        <v>197</v>
      </c>
      <c r="D17" s="13" t="s">
        <v>196</v>
      </c>
      <c r="E17" s="14">
        <v>2017</v>
      </c>
      <c r="F17" s="14"/>
      <c r="G17" s="13" t="s">
        <v>1</v>
      </c>
      <c r="H17" s="14"/>
      <c r="I17" s="14"/>
      <c r="J17" s="14"/>
      <c r="K17" s="14"/>
      <c r="L17" s="22" t="s">
        <v>1</v>
      </c>
    </row>
    <row r="18" spans="1:12" x14ac:dyDescent="0.2">
      <c r="A18" s="25" t="s">
        <v>10</v>
      </c>
      <c r="B18" s="11" t="s">
        <v>107</v>
      </c>
      <c r="C18" s="11" t="s">
        <v>195</v>
      </c>
      <c r="D18" s="11" t="s">
        <v>196</v>
      </c>
      <c r="E18" s="12">
        <v>2014</v>
      </c>
      <c r="F18" s="12">
        <v>0.81759999999999999</v>
      </c>
      <c r="G18" s="11" t="s">
        <v>1</v>
      </c>
      <c r="H18" s="12"/>
      <c r="I18" s="12"/>
      <c r="J18" s="12"/>
      <c r="K18" s="12"/>
      <c r="L18" s="21" t="s">
        <v>1</v>
      </c>
    </row>
    <row r="19" spans="1:12" x14ac:dyDescent="0.2">
      <c r="A19" s="27" t="s">
        <v>10</v>
      </c>
      <c r="B19" s="13" t="s">
        <v>107</v>
      </c>
      <c r="C19" s="13" t="s">
        <v>197</v>
      </c>
      <c r="D19" s="13" t="s">
        <v>196</v>
      </c>
      <c r="E19" s="14">
        <v>2014</v>
      </c>
      <c r="F19" s="14">
        <v>0.81310000000000004</v>
      </c>
      <c r="G19" s="13" t="s">
        <v>1</v>
      </c>
      <c r="H19" s="14"/>
      <c r="I19" s="14"/>
      <c r="J19" s="14"/>
      <c r="K19" s="14"/>
      <c r="L19" s="22" t="s">
        <v>1</v>
      </c>
    </row>
    <row r="20" spans="1:12" x14ac:dyDescent="0.2">
      <c r="A20" s="25" t="s">
        <v>11</v>
      </c>
      <c r="B20" s="11" t="s">
        <v>108</v>
      </c>
      <c r="C20" s="11" t="s">
        <v>195</v>
      </c>
      <c r="D20" s="11" t="s">
        <v>198</v>
      </c>
      <c r="E20" s="12">
        <v>2014</v>
      </c>
      <c r="F20" s="12">
        <v>1</v>
      </c>
      <c r="G20" s="11" t="s">
        <v>1</v>
      </c>
      <c r="H20" s="12"/>
      <c r="I20" s="12"/>
      <c r="J20" s="12"/>
      <c r="K20" s="12"/>
      <c r="L20" s="21" t="s">
        <v>1</v>
      </c>
    </row>
    <row r="21" spans="1:12" x14ac:dyDescent="0.2">
      <c r="A21" s="27" t="s">
        <v>11</v>
      </c>
      <c r="B21" s="13" t="s">
        <v>108</v>
      </c>
      <c r="C21" s="13" t="s">
        <v>197</v>
      </c>
      <c r="D21" s="13" t="s">
        <v>198</v>
      </c>
      <c r="E21" s="14">
        <v>2014</v>
      </c>
      <c r="F21" s="14"/>
      <c r="G21" s="13" t="s">
        <v>1</v>
      </c>
      <c r="H21" s="14"/>
      <c r="I21" s="14"/>
      <c r="J21" s="14"/>
      <c r="K21" s="14"/>
      <c r="L21" s="22" t="s">
        <v>1</v>
      </c>
    </row>
    <row r="22" spans="1:12" x14ac:dyDescent="0.2">
      <c r="A22" s="25" t="s">
        <v>12</v>
      </c>
      <c r="B22" s="11" t="s">
        <v>109</v>
      </c>
      <c r="C22" s="11" t="s">
        <v>195</v>
      </c>
      <c r="D22" s="11"/>
      <c r="E22" s="12"/>
      <c r="F22" s="12"/>
      <c r="G22" s="11"/>
      <c r="H22" s="12"/>
      <c r="I22" s="12"/>
      <c r="J22" s="12"/>
      <c r="K22" s="12"/>
      <c r="L22" s="21"/>
    </row>
    <row r="23" spans="1:12" x14ac:dyDescent="0.2">
      <c r="A23" s="27" t="s">
        <v>12</v>
      </c>
      <c r="B23" s="13" t="s">
        <v>109</v>
      </c>
      <c r="C23" s="13" t="s">
        <v>197</v>
      </c>
      <c r="D23" s="13"/>
      <c r="E23" s="14"/>
      <c r="F23" s="14"/>
      <c r="G23" s="13"/>
      <c r="H23" s="14"/>
      <c r="I23" s="14"/>
      <c r="J23" s="14"/>
      <c r="K23" s="14"/>
      <c r="L23" s="22"/>
    </row>
    <row r="24" spans="1:12" x14ac:dyDescent="0.2">
      <c r="A24" s="25" t="s">
        <v>13</v>
      </c>
      <c r="B24" s="11" t="s">
        <v>110</v>
      </c>
      <c r="C24" s="11" t="s">
        <v>195</v>
      </c>
      <c r="D24" s="11" t="s">
        <v>198</v>
      </c>
      <c r="E24" s="12">
        <v>2010</v>
      </c>
      <c r="F24" s="12">
        <v>0.27629999999999999</v>
      </c>
      <c r="G24" s="11" t="s">
        <v>1</v>
      </c>
      <c r="H24" s="12"/>
      <c r="I24" s="12"/>
      <c r="J24" s="12"/>
      <c r="K24" s="12"/>
      <c r="L24" s="21" t="s">
        <v>1</v>
      </c>
    </row>
    <row r="25" spans="1:12" x14ac:dyDescent="0.2">
      <c r="A25" s="27" t="s">
        <v>13</v>
      </c>
      <c r="B25" s="13" t="s">
        <v>110</v>
      </c>
      <c r="C25" s="13" t="s">
        <v>197</v>
      </c>
      <c r="D25" s="13" t="s">
        <v>198</v>
      </c>
      <c r="E25" s="14">
        <v>2010</v>
      </c>
      <c r="F25" s="14"/>
      <c r="G25" s="13" t="s">
        <v>1</v>
      </c>
      <c r="H25" s="14"/>
      <c r="I25" s="14"/>
      <c r="J25" s="14"/>
      <c r="K25" s="14"/>
      <c r="L25" s="22" t="s">
        <v>1</v>
      </c>
    </row>
    <row r="26" spans="1:12" x14ac:dyDescent="0.2">
      <c r="A26" s="25" t="s">
        <v>14</v>
      </c>
      <c r="B26" s="11" t="s">
        <v>111</v>
      </c>
      <c r="C26" s="11" t="s">
        <v>195</v>
      </c>
      <c r="D26" s="11" t="s">
        <v>196</v>
      </c>
      <c r="E26" s="12">
        <v>2015</v>
      </c>
      <c r="F26" s="12">
        <v>0.33139999999999997</v>
      </c>
      <c r="G26" s="11" t="s">
        <v>1</v>
      </c>
      <c r="H26" s="12"/>
      <c r="I26" s="12"/>
      <c r="J26" s="12"/>
      <c r="K26" s="12"/>
      <c r="L26" s="21" t="s">
        <v>1</v>
      </c>
    </row>
    <row r="27" spans="1:12" x14ac:dyDescent="0.2">
      <c r="A27" s="27" t="s">
        <v>14</v>
      </c>
      <c r="B27" s="13" t="s">
        <v>111</v>
      </c>
      <c r="C27" s="13" t="s">
        <v>197</v>
      </c>
      <c r="D27" s="13" t="s">
        <v>196</v>
      </c>
      <c r="E27" s="14">
        <v>2015</v>
      </c>
      <c r="F27" s="14"/>
      <c r="G27" s="13" t="s">
        <v>1</v>
      </c>
      <c r="H27" s="14"/>
      <c r="I27" s="14"/>
      <c r="J27" s="14"/>
      <c r="K27" s="14"/>
      <c r="L27" s="22" t="s">
        <v>1</v>
      </c>
    </row>
    <row r="28" spans="1:12" x14ac:dyDescent="0.2">
      <c r="A28" s="25" t="s">
        <v>15</v>
      </c>
      <c r="B28" s="11" t="s">
        <v>112</v>
      </c>
      <c r="C28" s="11" t="s">
        <v>195</v>
      </c>
      <c r="D28" s="11" t="s">
        <v>196</v>
      </c>
      <c r="E28" s="12">
        <v>2012</v>
      </c>
      <c r="F28" s="12">
        <v>0.78590000000000004</v>
      </c>
      <c r="G28" s="11" t="s">
        <v>1</v>
      </c>
      <c r="H28" s="12"/>
      <c r="I28" s="12"/>
      <c r="J28" s="12"/>
      <c r="K28" s="12"/>
      <c r="L28" s="21" t="s">
        <v>1</v>
      </c>
    </row>
    <row r="29" spans="1:12" x14ac:dyDescent="0.2">
      <c r="A29" s="27" t="s">
        <v>15</v>
      </c>
      <c r="B29" s="13" t="s">
        <v>112</v>
      </c>
      <c r="C29" s="13" t="s">
        <v>197</v>
      </c>
      <c r="D29" s="13" t="s">
        <v>196</v>
      </c>
      <c r="E29" s="14">
        <v>2012</v>
      </c>
      <c r="F29" s="14">
        <v>0.85</v>
      </c>
      <c r="G29" s="13" t="s">
        <v>1</v>
      </c>
      <c r="H29" s="14"/>
      <c r="I29" s="14"/>
      <c r="J29" s="14"/>
      <c r="K29" s="14"/>
      <c r="L29" s="22" t="s">
        <v>1</v>
      </c>
    </row>
    <row r="30" spans="1:12" x14ac:dyDescent="0.2">
      <c r="A30" s="25" t="s">
        <v>16</v>
      </c>
      <c r="B30" s="11" t="s">
        <v>113</v>
      </c>
      <c r="C30" s="11" t="s">
        <v>195</v>
      </c>
      <c r="D30" s="11" t="s">
        <v>196</v>
      </c>
      <c r="E30" s="12">
        <v>2011</v>
      </c>
      <c r="F30" s="12">
        <v>0.85870000000000002</v>
      </c>
      <c r="G30" s="11" t="s">
        <v>1</v>
      </c>
      <c r="H30" s="12"/>
      <c r="I30" s="12"/>
      <c r="J30" s="12"/>
      <c r="K30" s="12"/>
      <c r="L30" s="21" t="s">
        <v>1</v>
      </c>
    </row>
    <row r="31" spans="1:12" x14ac:dyDescent="0.2">
      <c r="A31" s="27" t="s">
        <v>16</v>
      </c>
      <c r="B31" s="13" t="s">
        <v>113</v>
      </c>
      <c r="C31" s="13" t="s">
        <v>197</v>
      </c>
      <c r="D31" s="13" t="s">
        <v>196</v>
      </c>
      <c r="E31" s="14">
        <v>2011</v>
      </c>
      <c r="F31" s="14">
        <v>0.9476</v>
      </c>
      <c r="G31" s="13" t="s">
        <v>1</v>
      </c>
      <c r="H31" s="14"/>
      <c r="I31" s="14"/>
      <c r="J31" s="14"/>
      <c r="K31" s="14"/>
      <c r="L31" s="22" t="s">
        <v>1</v>
      </c>
    </row>
    <row r="32" spans="1:12" x14ac:dyDescent="0.2">
      <c r="A32" s="25" t="s">
        <v>17</v>
      </c>
      <c r="B32" s="11" t="s">
        <v>114</v>
      </c>
      <c r="C32" s="11" t="s">
        <v>195</v>
      </c>
      <c r="D32" s="11" t="s">
        <v>198</v>
      </c>
      <c r="E32" s="12">
        <v>2016</v>
      </c>
      <c r="F32" s="12"/>
      <c r="G32" s="11" t="s">
        <v>1</v>
      </c>
      <c r="H32" s="12"/>
      <c r="I32" s="12"/>
      <c r="J32" s="12"/>
      <c r="K32" s="12"/>
      <c r="L32" s="21" t="s">
        <v>1</v>
      </c>
    </row>
    <row r="33" spans="1:12" x14ac:dyDescent="0.2">
      <c r="A33" s="27" t="s">
        <v>17</v>
      </c>
      <c r="B33" s="13" t="s">
        <v>114</v>
      </c>
      <c r="C33" s="13" t="s">
        <v>197</v>
      </c>
      <c r="D33" s="13" t="s">
        <v>198</v>
      </c>
      <c r="E33" s="14">
        <v>2016</v>
      </c>
      <c r="F33" s="14"/>
      <c r="G33" s="13" t="s">
        <v>1</v>
      </c>
      <c r="H33" s="14"/>
      <c r="I33" s="14"/>
      <c r="J33" s="14"/>
      <c r="K33" s="14"/>
      <c r="L33" s="22" t="s">
        <v>1</v>
      </c>
    </row>
    <row r="34" spans="1:12" x14ac:dyDescent="0.2">
      <c r="A34" s="25" t="s">
        <v>18</v>
      </c>
      <c r="B34" s="11" t="s">
        <v>172</v>
      </c>
      <c r="C34" s="11" t="s">
        <v>195</v>
      </c>
      <c r="D34" s="11"/>
      <c r="E34" s="12"/>
      <c r="F34" s="12"/>
      <c r="G34" s="11"/>
      <c r="H34" s="12"/>
      <c r="I34" s="12"/>
      <c r="J34" s="12"/>
      <c r="K34" s="12"/>
      <c r="L34" s="21"/>
    </row>
    <row r="35" spans="1:12" x14ac:dyDescent="0.2">
      <c r="A35" s="27" t="s">
        <v>18</v>
      </c>
      <c r="B35" s="13" t="s">
        <v>172</v>
      </c>
      <c r="C35" s="13" t="s">
        <v>197</v>
      </c>
      <c r="D35" s="13"/>
      <c r="E35" s="14"/>
      <c r="F35" s="14"/>
      <c r="G35" s="13"/>
      <c r="H35" s="14"/>
      <c r="I35" s="14"/>
      <c r="J35" s="14"/>
      <c r="K35" s="14"/>
      <c r="L35" s="22"/>
    </row>
    <row r="36" spans="1:12" x14ac:dyDescent="0.2">
      <c r="A36" s="25" t="s">
        <v>19</v>
      </c>
      <c r="B36" s="11" t="s">
        <v>115</v>
      </c>
      <c r="C36" s="11" t="s">
        <v>195</v>
      </c>
      <c r="D36" s="11" t="s">
        <v>196</v>
      </c>
      <c r="E36" s="12">
        <v>2013</v>
      </c>
      <c r="F36" s="12">
        <v>0.76580000000000004</v>
      </c>
      <c r="G36" s="11" t="s">
        <v>1</v>
      </c>
      <c r="H36" s="12"/>
      <c r="I36" s="12"/>
      <c r="J36" s="12"/>
      <c r="K36" s="12"/>
      <c r="L36" s="21" t="s">
        <v>1</v>
      </c>
    </row>
    <row r="37" spans="1:12" x14ac:dyDescent="0.2">
      <c r="A37" s="27" t="s">
        <v>19</v>
      </c>
      <c r="B37" s="13" t="s">
        <v>115</v>
      </c>
      <c r="C37" s="13" t="s">
        <v>197</v>
      </c>
      <c r="D37" s="13" t="s">
        <v>196</v>
      </c>
      <c r="E37" s="14">
        <v>2013</v>
      </c>
      <c r="F37" s="14">
        <v>0.92559999999999998</v>
      </c>
      <c r="G37" s="13" t="s">
        <v>1</v>
      </c>
      <c r="H37" s="14"/>
      <c r="I37" s="14"/>
      <c r="J37" s="14"/>
      <c r="K37" s="14"/>
      <c r="L37" s="22" t="s">
        <v>1</v>
      </c>
    </row>
    <row r="38" spans="1:12" x14ac:dyDescent="0.2">
      <c r="A38" s="25" t="s">
        <v>20</v>
      </c>
      <c r="B38" s="11" t="s">
        <v>116</v>
      </c>
      <c r="C38" s="11" t="s">
        <v>195</v>
      </c>
      <c r="D38" s="11" t="s">
        <v>198</v>
      </c>
      <c r="E38" s="12">
        <v>2006</v>
      </c>
      <c r="F38" s="12">
        <v>0.5181</v>
      </c>
      <c r="G38" s="11" t="s">
        <v>1</v>
      </c>
      <c r="H38" s="12"/>
      <c r="I38" s="12"/>
      <c r="J38" s="12"/>
      <c r="K38" s="12"/>
      <c r="L38" s="21" t="s">
        <v>1</v>
      </c>
    </row>
    <row r="39" spans="1:12" x14ac:dyDescent="0.2">
      <c r="A39" s="27" t="s">
        <v>20</v>
      </c>
      <c r="B39" s="13" t="s">
        <v>116</v>
      </c>
      <c r="C39" s="13" t="s">
        <v>197</v>
      </c>
      <c r="D39" s="13" t="s">
        <v>198</v>
      </c>
      <c r="E39" s="14">
        <v>2006</v>
      </c>
      <c r="F39" s="14"/>
      <c r="G39" s="13" t="s">
        <v>1</v>
      </c>
      <c r="H39" s="14"/>
      <c r="I39" s="14"/>
      <c r="J39" s="14"/>
      <c r="K39" s="14"/>
      <c r="L39" s="22" t="s">
        <v>1</v>
      </c>
    </row>
    <row r="40" spans="1:12" x14ac:dyDescent="0.2">
      <c r="A40" s="25" t="s">
        <v>21</v>
      </c>
      <c r="B40" s="11" t="s">
        <v>117</v>
      </c>
      <c r="C40" s="11" t="s">
        <v>195</v>
      </c>
      <c r="D40" s="11" t="s">
        <v>196</v>
      </c>
      <c r="E40" s="12">
        <v>2014</v>
      </c>
      <c r="F40" s="12">
        <v>0.94079999999999997</v>
      </c>
      <c r="G40" s="11" t="s">
        <v>1</v>
      </c>
      <c r="H40" s="12"/>
      <c r="I40" s="12"/>
      <c r="J40" s="12"/>
      <c r="K40" s="12"/>
      <c r="L40" s="21" t="s">
        <v>1</v>
      </c>
    </row>
    <row r="41" spans="1:12" x14ac:dyDescent="0.2">
      <c r="A41" s="27" t="s">
        <v>21</v>
      </c>
      <c r="B41" s="13" t="s">
        <v>117</v>
      </c>
      <c r="C41" s="13" t="s">
        <v>197</v>
      </c>
      <c r="D41" s="13" t="s">
        <v>196</v>
      </c>
      <c r="E41" s="14">
        <v>2014</v>
      </c>
      <c r="F41" s="14"/>
      <c r="G41" s="13" t="s">
        <v>1</v>
      </c>
      <c r="H41" s="14"/>
      <c r="I41" s="14"/>
      <c r="J41" s="14"/>
      <c r="K41" s="14"/>
      <c r="L41" s="22" t="s">
        <v>1</v>
      </c>
    </row>
    <row r="42" spans="1:12" x14ac:dyDescent="0.2">
      <c r="A42" s="25" t="s">
        <v>22</v>
      </c>
      <c r="B42" s="11" t="s">
        <v>118</v>
      </c>
      <c r="C42" s="11" t="s">
        <v>195</v>
      </c>
      <c r="D42" s="11" t="s">
        <v>198</v>
      </c>
      <c r="E42" s="12">
        <v>2014</v>
      </c>
      <c r="F42" s="12">
        <v>1</v>
      </c>
      <c r="G42" s="11" t="s">
        <v>1</v>
      </c>
      <c r="H42" s="12"/>
      <c r="I42" s="12"/>
      <c r="J42" s="12"/>
      <c r="K42" s="12"/>
      <c r="L42" s="21" t="s">
        <v>1</v>
      </c>
    </row>
    <row r="43" spans="1:12" x14ac:dyDescent="0.2">
      <c r="A43" s="27" t="s">
        <v>22</v>
      </c>
      <c r="B43" s="13" t="s">
        <v>118</v>
      </c>
      <c r="C43" s="13" t="s">
        <v>197</v>
      </c>
      <c r="D43" s="13" t="s">
        <v>198</v>
      </c>
      <c r="E43" s="14">
        <v>2014</v>
      </c>
      <c r="F43" s="14"/>
      <c r="G43" s="13" t="s">
        <v>1</v>
      </c>
      <c r="H43" s="14"/>
      <c r="I43" s="14"/>
      <c r="J43" s="14"/>
      <c r="K43" s="14"/>
      <c r="L43" s="22" t="s">
        <v>1</v>
      </c>
    </row>
    <row r="44" spans="1:12" x14ac:dyDescent="0.2">
      <c r="A44" s="25" t="s">
        <v>23</v>
      </c>
      <c r="B44" s="11" t="s">
        <v>171</v>
      </c>
      <c r="C44" s="11" t="s">
        <v>195</v>
      </c>
      <c r="D44" s="11"/>
      <c r="E44" s="12"/>
      <c r="F44" s="12"/>
      <c r="G44" s="11"/>
      <c r="H44" s="12"/>
      <c r="I44" s="12"/>
      <c r="J44" s="12"/>
      <c r="K44" s="12"/>
      <c r="L44" s="21"/>
    </row>
    <row r="45" spans="1:12" x14ac:dyDescent="0.2">
      <c r="A45" s="27" t="s">
        <v>23</v>
      </c>
      <c r="B45" s="13" t="s">
        <v>171</v>
      </c>
      <c r="C45" s="13" t="s">
        <v>197</v>
      </c>
      <c r="D45" s="13"/>
      <c r="E45" s="14"/>
      <c r="F45" s="14"/>
      <c r="G45" s="13"/>
      <c r="H45" s="14"/>
      <c r="I45" s="14"/>
      <c r="J45" s="14"/>
      <c r="K45" s="14"/>
      <c r="L45" s="22"/>
    </row>
    <row r="46" spans="1:12" x14ac:dyDescent="0.2">
      <c r="A46" s="25" t="s">
        <v>24</v>
      </c>
      <c r="B46" s="11" t="s">
        <v>119</v>
      </c>
      <c r="C46" s="11" t="s">
        <v>195</v>
      </c>
      <c r="D46" s="11" t="s">
        <v>196</v>
      </c>
      <c r="E46" s="12">
        <v>2016</v>
      </c>
      <c r="F46" s="12">
        <v>0.49619999999999997</v>
      </c>
      <c r="G46" s="11" t="s">
        <v>1</v>
      </c>
      <c r="H46" s="12"/>
      <c r="I46" s="12"/>
      <c r="J46" s="12"/>
      <c r="K46" s="12"/>
      <c r="L46" s="21" t="s">
        <v>1</v>
      </c>
    </row>
    <row r="47" spans="1:12" x14ac:dyDescent="0.2">
      <c r="A47" s="27" t="s">
        <v>24</v>
      </c>
      <c r="B47" s="13" t="s">
        <v>119</v>
      </c>
      <c r="C47" s="13" t="s">
        <v>197</v>
      </c>
      <c r="D47" s="13" t="s">
        <v>196</v>
      </c>
      <c r="E47" s="14">
        <v>2016</v>
      </c>
      <c r="F47" s="14">
        <v>0.71419999999999995</v>
      </c>
      <c r="G47" s="13" t="s">
        <v>1</v>
      </c>
      <c r="H47" s="14"/>
      <c r="I47" s="14"/>
      <c r="J47" s="14"/>
      <c r="K47" s="14"/>
      <c r="L47" s="22" t="s">
        <v>1</v>
      </c>
    </row>
    <row r="48" spans="1:12" x14ac:dyDescent="0.2">
      <c r="A48" s="25" t="s">
        <v>25</v>
      </c>
      <c r="B48" s="11" t="s">
        <v>120</v>
      </c>
      <c r="C48" s="11" t="s">
        <v>195</v>
      </c>
      <c r="D48" s="11" t="s">
        <v>196</v>
      </c>
      <c r="E48" s="12">
        <v>2013</v>
      </c>
      <c r="F48" s="12">
        <v>0.65849999999999997</v>
      </c>
      <c r="G48" s="11" t="s">
        <v>1</v>
      </c>
      <c r="H48" s="12"/>
      <c r="I48" s="12"/>
      <c r="J48" s="12"/>
      <c r="K48" s="12"/>
      <c r="L48" s="21" t="s">
        <v>1</v>
      </c>
    </row>
    <row r="49" spans="1:12" x14ac:dyDescent="0.2">
      <c r="A49" s="27" t="s">
        <v>25</v>
      </c>
      <c r="B49" s="13" t="s">
        <v>120</v>
      </c>
      <c r="C49" s="13" t="s">
        <v>197</v>
      </c>
      <c r="D49" s="13" t="s">
        <v>196</v>
      </c>
      <c r="E49" s="14">
        <v>2013</v>
      </c>
      <c r="F49" s="14">
        <v>0.78390000000000004</v>
      </c>
      <c r="G49" s="13" t="s">
        <v>1</v>
      </c>
      <c r="H49" s="14"/>
      <c r="I49" s="14"/>
      <c r="J49" s="14"/>
      <c r="K49" s="14"/>
      <c r="L49" s="22" t="s">
        <v>1</v>
      </c>
    </row>
    <row r="50" spans="1:12" x14ac:dyDescent="0.2">
      <c r="A50" s="25" t="s">
        <v>26</v>
      </c>
      <c r="B50" s="11" t="s">
        <v>121</v>
      </c>
      <c r="C50" s="11" t="s">
        <v>195</v>
      </c>
      <c r="D50" s="11" t="s">
        <v>198</v>
      </c>
      <c r="E50" s="12">
        <v>2005</v>
      </c>
      <c r="F50" s="12">
        <v>0.999</v>
      </c>
      <c r="G50" s="11" t="s">
        <v>1</v>
      </c>
      <c r="H50" s="12"/>
      <c r="I50" s="12"/>
      <c r="J50" s="12"/>
      <c r="K50" s="12"/>
      <c r="L50" s="21" t="s">
        <v>1</v>
      </c>
    </row>
    <row r="51" spans="1:12" x14ac:dyDescent="0.2">
      <c r="A51" s="27" t="s">
        <v>26</v>
      </c>
      <c r="B51" s="13" t="s">
        <v>121</v>
      </c>
      <c r="C51" s="13" t="s">
        <v>197</v>
      </c>
      <c r="D51" s="13" t="s">
        <v>198</v>
      </c>
      <c r="E51" s="14">
        <v>2005</v>
      </c>
      <c r="F51" s="14"/>
      <c r="G51" s="13" t="s">
        <v>1</v>
      </c>
      <c r="H51" s="14"/>
      <c r="I51" s="14"/>
      <c r="J51" s="14"/>
      <c r="K51" s="14"/>
      <c r="L51" s="22" t="s">
        <v>1</v>
      </c>
    </row>
    <row r="52" spans="1:12" x14ac:dyDescent="0.2">
      <c r="A52" s="25" t="s">
        <v>27</v>
      </c>
      <c r="B52" s="11" t="s">
        <v>122</v>
      </c>
      <c r="C52" s="11" t="s">
        <v>195</v>
      </c>
      <c r="D52" s="11" t="s">
        <v>196</v>
      </c>
      <c r="E52" s="12">
        <v>2014</v>
      </c>
      <c r="F52" s="12">
        <v>0.83650000000000002</v>
      </c>
      <c r="G52" s="11" t="s">
        <v>1</v>
      </c>
      <c r="H52" s="12"/>
      <c r="I52" s="12"/>
      <c r="J52" s="12"/>
      <c r="K52" s="12"/>
      <c r="L52" s="21" t="s">
        <v>1</v>
      </c>
    </row>
    <row r="53" spans="1:12" x14ac:dyDescent="0.2">
      <c r="A53" s="25" t="s">
        <v>27</v>
      </c>
      <c r="B53" s="11" t="s">
        <v>122</v>
      </c>
      <c r="C53" s="11" t="s">
        <v>197</v>
      </c>
      <c r="D53" s="11" t="s">
        <v>196</v>
      </c>
      <c r="E53" s="12">
        <v>2014</v>
      </c>
      <c r="F53" s="12">
        <v>0.91169999999999995</v>
      </c>
      <c r="G53" s="11" t="s">
        <v>1</v>
      </c>
      <c r="H53" s="12"/>
      <c r="I53" s="12"/>
      <c r="J53" s="12"/>
      <c r="K53" s="12"/>
      <c r="L53" s="21" t="s">
        <v>1</v>
      </c>
    </row>
    <row r="54" spans="1:12" x14ac:dyDescent="0.2">
      <c r="A54" s="25" t="s">
        <v>28</v>
      </c>
      <c r="B54" s="11" t="s">
        <v>123</v>
      </c>
      <c r="C54" s="11" t="s">
        <v>195</v>
      </c>
      <c r="D54" s="11" t="s">
        <v>196</v>
      </c>
      <c r="E54" s="12">
        <v>2015</v>
      </c>
      <c r="F54" s="12">
        <v>0.89839999999999998</v>
      </c>
      <c r="G54" s="11" t="s">
        <v>1</v>
      </c>
      <c r="H54" s="12"/>
      <c r="I54" s="12"/>
      <c r="J54" s="12"/>
      <c r="K54" s="12"/>
      <c r="L54" s="21" t="s">
        <v>1</v>
      </c>
    </row>
    <row r="55" spans="1:12" x14ac:dyDescent="0.2">
      <c r="A55" s="27" t="s">
        <v>28</v>
      </c>
      <c r="B55" s="13" t="s">
        <v>123</v>
      </c>
      <c r="C55" s="13" t="s">
        <v>197</v>
      </c>
      <c r="D55" s="13" t="s">
        <v>196</v>
      </c>
      <c r="E55" s="14">
        <v>2015</v>
      </c>
      <c r="F55" s="14">
        <v>0.94389999999999996</v>
      </c>
      <c r="G55" s="13" t="s">
        <v>1</v>
      </c>
      <c r="H55" s="14"/>
      <c r="I55" s="14"/>
      <c r="J55" s="14"/>
      <c r="K55" s="14"/>
      <c r="L55" s="22" t="s">
        <v>1</v>
      </c>
    </row>
    <row r="56" spans="1:12" x14ac:dyDescent="0.2">
      <c r="A56" s="25" t="s">
        <v>29</v>
      </c>
      <c r="B56" s="11" t="s">
        <v>124</v>
      </c>
      <c r="C56" s="11" t="s">
        <v>195</v>
      </c>
      <c r="D56" s="11" t="s">
        <v>196</v>
      </c>
      <c r="E56" s="12">
        <v>2012</v>
      </c>
      <c r="F56" s="12">
        <v>0.37240000000000001</v>
      </c>
      <c r="G56" s="11" t="s">
        <v>1</v>
      </c>
      <c r="H56" s="12"/>
      <c r="I56" s="12"/>
      <c r="J56" s="12"/>
      <c r="K56" s="12"/>
      <c r="L56" s="21" t="s">
        <v>1</v>
      </c>
    </row>
    <row r="57" spans="1:12" x14ac:dyDescent="0.2">
      <c r="A57" s="25" t="s">
        <v>29</v>
      </c>
      <c r="B57" s="11" t="s">
        <v>124</v>
      </c>
      <c r="C57" s="11" t="s">
        <v>197</v>
      </c>
      <c r="D57" s="11" t="s">
        <v>196</v>
      </c>
      <c r="E57" s="12">
        <v>2012</v>
      </c>
      <c r="F57" s="12">
        <v>0.71689999999999998</v>
      </c>
      <c r="G57" s="11" t="s">
        <v>1</v>
      </c>
      <c r="H57" s="12"/>
      <c r="I57" s="12"/>
      <c r="J57" s="12"/>
      <c r="K57" s="12"/>
      <c r="L57" s="21" t="s">
        <v>1</v>
      </c>
    </row>
    <row r="58" spans="1:12" x14ac:dyDescent="0.2">
      <c r="A58" s="27" t="s">
        <v>30</v>
      </c>
      <c r="B58" s="13" t="s">
        <v>125</v>
      </c>
      <c r="C58" s="13" t="s">
        <v>195</v>
      </c>
      <c r="D58" s="13" t="s">
        <v>198</v>
      </c>
      <c r="E58" s="14">
        <v>2014</v>
      </c>
      <c r="F58" s="14">
        <v>1</v>
      </c>
      <c r="G58" s="13" t="s">
        <v>1</v>
      </c>
      <c r="H58" s="14"/>
      <c r="I58" s="14"/>
      <c r="J58" s="14"/>
      <c r="K58" s="14"/>
      <c r="L58" s="22" t="s">
        <v>1</v>
      </c>
    </row>
    <row r="59" spans="1:12" x14ac:dyDescent="0.2">
      <c r="A59" s="27" t="s">
        <v>30</v>
      </c>
      <c r="B59" s="13" t="s">
        <v>125</v>
      </c>
      <c r="C59" s="13" t="s">
        <v>197</v>
      </c>
      <c r="D59" s="13" t="s">
        <v>198</v>
      </c>
      <c r="E59" s="14">
        <v>2014</v>
      </c>
      <c r="F59" s="14"/>
      <c r="G59" s="13" t="s">
        <v>1</v>
      </c>
      <c r="H59" s="14"/>
      <c r="I59" s="14"/>
      <c r="J59" s="14"/>
      <c r="K59" s="14"/>
      <c r="L59" s="22" t="s">
        <v>1</v>
      </c>
    </row>
    <row r="60" spans="1:12" x14ac:dyDescent="0.2">
      <c r="A60" s="27" t="s">
        <v>31</v>
      </c>
      <c r="B60" s="13" t="s">
        <v>126</v>
      </c>
      <c r="C60" s="13" t="s">
        <v>195</v>
      </c>
      <c r="D60" s="13" t="s">
        <v>198</v>
      </c>
      <c r="E60" s="14">
        <v>2014</v>
      </c>
      <c r="F60" s="14">
        <v>1</v>
      </c>
      <c r="G60" s="13" t="s">
        <v>1</v>
      </c>
      <c r="H60" s="14"/>
      <c r="I60" s="14"/>
      <c r="J60" s="14"/>
      <c r="K60" s="14"/>
      <c r="L60" s="22" t="s">
        <v>1</v>
      </c>
    </row>
    <row r="61" spans="1:12" x14ac:dyDescent="0.2">
      <c r="A61" s="27" t="s">
        <v>31</v>
      </c>
      <c r="B61" s="13" t="s">
        <v>126</v>
      </c>
      <c r="C61" s="13" t="s">
        <v>197</v>
      </c>
      <c r="D61" s="13" t="s">
        <v>198</v>
      </c>
      <c r="E61" s="14">
        <v>2014</v>
      </c>
      <c r="F61" s="14"/>
      <c r="G61" s="13" t="s">
        <v>1</v>
      </c>
      <c r="H61" s="14"/>
      <c r="I61" s="14"/>
      <c r="J61" s="14"/>
      <c r="K61" s="14"/>
      <c r="L61" s="22" t="s">
        <v>1</v>
      </c>
    </row>
    <row r="62" spans="1:12" x14ac:dyDescent="0.2">
      <c r="A62" s="25" t="s">
        <v>32</v>
      </c>
      <c r="B62" s="11" t="s">
        <v>127</v>
      </c>
      <c r="C62" s="11" t="s">
        <v>195</v>
      </c>
      <c r="D62" s="11" t="s">
        <v>196</v>
      </c>
      <c r="E62" s="12">
        <v>2012</v>
      </c>
      <c r="F62" s="12">
        <v>0.84299999999999997</v>
      </c>
      <c r="G62" s="11" t="s">
        <v>1</v>
      </c>
      <c r="H62" s="12"/>
      <c r="I62" s="12"/>
      <c r="J62" s="12"/>
      <c r="K62" s="12"/>
      <c r="L62" s="21" t="s">
        <v>1</v>
      </c>
    </row>
    <row r="63" spans="1:12" x14ac:dyDescent="0.2">
      <c r="A63" s="25" t="s">
        <v>32</v>
      </c>
      <c r="B63" s="11" t="s">
        <v>127</v>
      </c>
      <c r="C63" s="11" t="s">
        <v>197</v>
      </c>
      <c r="D63" s="11" t="s">
        <v>196</v>
      </c>
      <c r="E63" s="12">
        <v>2012</v>
      </c>
      <c r="F63" s="12">
        <v>0.86550000000000005</v>
      </c>
      <c r="G63" s="11" t="s">
        <v>1</v>
      </c>
      <c r="H63" s="12"/>
      <c r="I63" s="12"/>
      <c r="J63" s="12"/>
      <c r="K63" s="12"/>
      <c r="L63" s="21" t="s">
        <v>1</v>
      </c>
    </row>
    <row r="64" spans="1:12" x14ac:dyDescent="0.2">
      <c r="A64" s="25" t="s">
        <v>33</v>
      </c>
      <c r="B64" s="11" t="s">
        <v>128</v>
      </c>
      <c r="C64" s="11" t="s">
        <v>195</v>
      </c>
      <c r="D64" s="11" t="s">
        <v>196</v>
      </c>
      <c r="E64" s="12">
        <v>2012</v>
      </c>
      <c r="F64" s="12"/>
      <c r="G64" s="11" t="s">
        <v>1</v>
      </c>
      <c r="H64" s="12"/>
      <c r="I64" s="12"/>
      <c r="J64" s="12"/>
      <c r="K64" s="12"/>
      <c r="L64" s="21" t="s">
        <v>1</v>
      </c>
    </row>
    <row r="65" spans="1:12" x14ac:dyDescent="0.2">
      <c r="A65" s="25" t="s">
        <v>33</v>
      </c>
      <c r="B65" s="11" t="s">
        <v>128</v>
      </c>
      <c r="C65" s="11" t="s">
        <v>197</v>
      </c>
      <c r="D65" s="11" t="s">
        <v>196</v>
      </c>
      <c r="E65" s="12">
        <v>2012</v>
      </c>
      <c r="F65" s="12"/>
      <c r="G65" s="11" t="s">
        <v>1</v>
      </c>
      <c r="H65" s="12"/>
      <c r="I65" s="12"/>
      <c r="J65" s="12"/>
      <c r="K65" s="12"/>
      <c r="L65" s="21" t="s">
        <v>1</v>
      </c>
    </row>
    <row r="66" spans="1:12" x14ac:dyDescent="0.2">
      <c r="A66" s="27" t="s">
        <v>34</v>
      </c>
      <c r="B66" s="13" t="s">
        <v>129</v>
      </c>
      <c r="C66" s="13" t="s">
        <v>195</v>
      </c>
      <c r="D66" s="13" t="s">
        <v>196</v>
      </c>
      <c r="E66" s="14">
        <v>2015</v>
      </c>
      <c r="F66" s="14"/>
      <c r="G66" s="13" t="s">
        <v>1</v>
      </c>
      <c r="H66" s="14"/>
      <c r="I66" s="14"/>
      <c r="J66" s="14"/>
      <c r="K66" s="14"/>
      <c r="L66" s="22" t="s">
        <v>1</v>
      </c>
    </row>
    <row r="67" spans="1:12" x14ac:dyDescent="0.2">
      <c r="A67" s="27" t="s">
        <v>34</v>
      </c>
      <c r="B67" s="13" t="s">
        <v>129</v>
      </c>
      <c r="C67" s="13" t="s">
        <v>197</v>
      </c>
      <c r="D67" s="13" t="s">
        <v>196</v>
      </c>
      <c r="E67" s="14">
        <v>2015</v>
      </c>
      <c r="F67" s="14"/>
      <c r="G67" s="13" t="s">
        <v>1</v>
      </c>
      <c r="H67" s="14"/>
      <c r="I67" s="14"/>
      <c r="J67" s="14"/>
      <c r="K67" s="14"/>
      <c r="L67" s="22" t="s">
        <v>1</v>
      </c>
    </row>
    <row r="68" spans="1:12" x14ac:dyDescent="0.2">
      <c r="A68" s="27" t="s">
        <v>35</v>
      </c>
      <c r="B68" s="13" t="s">
        <v>130</v>
      </c>
      <c r="C68" s="13" t="s">
        <v>195</v>
      </c>
      <c r="D68" s="13" t="s">
        <v>196</v>
      </c>
      <c r="E68" s="14">
        <v>2012</v>
      </c>
      <c r="F68" s="14"/>
      <c r="G68" s="13" t="s">
        <v>1</v>
      </c>
      <c r="H68" s="14"/>
      <c r="I68" s="14"/>
      <c r="J68" s="14"/>
      <c r="K68" s="14"/>
      <c r="L68" s="22" t="s">
        <v>1</v>
      </c>
    </row>
    <row r="69" spans="1:12" x14ac:dyDescent="0.2">
      <c r="A69" s="27" t="s">
        <v>35</v>
      </c>
      <c r="B69" s="13" t="s">
        <v>130</v>
      </c>
      <c r="C69" s="13" t="s">
        <v>197</v>
      </c>
      <c r="D69" s="13" t="s">
        <v>196</v>
      </c>
      <c r="E69" s="14">
        <v>2012</v>
      </c>
      <c r="F69" s="14"/>
      <c r="G69" s="13" t="s">
        <v>1</v>
      </c>
      <c r="H69" s="14"/>
      <c r="I69" s="14"/>
      <c r="J69" s="14"/>
      <c r="K69" s="14"/>
      <c r="L69" s="22" t="s">
        <v>1</v>
      </c>
    </row>
    <row r="70" spans="1:12" x14ac:dyDescent="0.2">
      <c r="A70" s="27" t="s">
        <v>36</v>
      </c>
      <c r="B70" s="13" t="s">
        <v>131</v>
      </c>
      <c r="C70" s="13" t="s">
        <v>195</v>
      </c>
      <c r="D70" s="13" t="s">
        <v>196</v>
      </c>
      <c r="E70" s="14">
        <v>2014</v>
      </c>
      <c r="F70" s="14">
        <v>0.92310000000000003</v>
      </c>
      <c r="G70" s="13" t="s">
        <v>1</v>
      </c>
      <c r="H70" s="14"/>
      <c r="I70" s="14"/>
      <c r="J70" s="14"/>
      <c r="K70" s="14"/>
      <c r="L70" s="22" t="s">
        <v>1</v>
      </c>
    </row>
    <row r="71" spans="1:12" x14ac:dyDescent="0.2">
      <c r="A71" s="27" t="s">
        <v>36</v>
      </c>
      <c r="B71" s="13" t="s">
        <v>131</v>
      </c>
      <c r="C71" s="13" t="s">
        <v>197</v>
      </c>
      <c r="D71" s="13" t="s">
        <v>196</v>
      </c>
      <c r="E71" s="14">
        <v>2014</v>
      </c>
      <c r="F71" s="14">
        <v>0.94020000000000004</v>
      </c>
      <c r="G71" s="13" t="s">
        <v>1</v>
      </c>
      <c r="H71" s="14"/>
      <c r="I71" s="14"/>
      <c r="J71" s="14"/>
      <c r="K71" s="14"/>
      <c r="L71" s="22" t="s">
        <v>1</v>
      </c>
    </row>
    <row r="72" spans="1:12" x14ac:dyDescent="0.2">
      <c r="A72" s="25" t="s">
        <v>37</v>
      </c>
      <c r="B72" s="11" t="s">
        <v>132</v>
      </c>
      <c r="C72" s="11" t="s">
        <v>195</v>
      </c>
      <c r="D72" s="11"/>
      <c r="E72" s="12"/>
      <c r="F72" s="12"/>
      <c r="G72" s="11"/>
      <c r="H72" s="12"/>
      <c r="I72" s="12"/>
      <c r="J72" s="12"/>
      <c r="K72" s="12"/>
      <c r="L72" s="21"/>
    </row>
    <row r="73" spans="1:12" x14ac:dyDescent="0.2">
      <c r="A73" s="27" t="s">
        <v>37</v>
      </c>
      <c r="B73" s="13" t="s">
        <v>132</v>
      </c>
      <c r="C73" s="13" t="s">
        <v>197</v>
      </c>
      <c r="D73" s="13"/>
      <c r="E73" s="14"/>
      <c r="F73" s="14"/>
      <c r="G73" s="13"/>
      <c r="H73" s="14"/>
      <c r="I73" s="14"/>
      <c r="J73" s="14"/>
      <c r="K73" s="14"/>
      <c r="L73" s="22"/>
    </row>
    <row r="74" spans="1:12" x14ac:dyDescent="0.2">
      <c r="A74" s="27" t="s">
        <v>38</v>
      </c>
      <c r="B74" s="13" t="s">
        <v>173</v>
      </c>
      <c r="C74" s="13" t="s">
        <v>195</v>
      </c>
      <c r="D74" s="13" t="s">
        <v>198</v>
      </c>
      <c r="E74" s="14">
        <v>2014</v>
      </c>
      <c r="F74" s="14">
        <v>0.99790000000000001</v>
      </c>
      <c r="G74" s="13" t="s">
        <v>1</v>
      </c>
      <c r="H74" s="14"/>
      <c r="I74" s="14"/>
      <c r="J74" s="14"/>
      <c r="K74" s="14"/>
      <c r="L74" s="22" t="s">
        <v>1</v>
      </c>
    </row>
    <row r="75" spans="1:12" x14ac:dyDescent="0.2">
      <c r="A75" s="27" t="s">
        <v>38</v>
      </c>
      <c r="B75" s="13" t="s">
        <v>173</v>
      </c>
      <c r="C75" s="13" t="s">
        <v>197</v>
      </c>
      <c r="D75" s="13" t="s">
        <v>198</v>
      </c>
      <c r="E75" s="14">
        <v>2014</v>
      </c>
      <c r="F75" s="14"/>
      <c r="G75" s="13" t="s">
        <v>1</v>
      </c>
      <c r="H75" s="14"/>
      <c r="I75" s="14"/>
      <c r="J75" s="14"/>
      <c r="K75" s="14"/>
      <c r="L75" s="22" t="s">
        <v>1</v>
      </c>
    </row>
    <row r="76" spans="1:12" x14ac:dyDescent="0.2">
      <c r="A76" s="27" t="s">
        <v>39</v>
      </c>
      <c r="B76" s="13" t="s">
        <v>133</v>
      </c>
      <c r="C76" s="13" t="s">
        <v>195</v>
      </c>
      <c r="D76" s="13" t="s">
        <v>198</v>
      </c>
      <c r="E76" s="14">
        <v>2011</v>
      </c>
      <c r="F76" s="14">
        <v>0.73380000000000001</v>
      </c>
      <c r="G76" s="13" t="s">
        <v>1</v>
      </c>
      <c r="H76" s="14"/>
      <c r="I76" s="14"/>
      <c r="J76" s="14"/>
      <c r="K76" s="14"/>
      <c r="L76" s="22" t="s">
        <v>1</v>
      </c>
    </row>
    <row r="77" spans="1:12" x14ac:dyDescent="0.2">
      <c r="A77" s="25" t="s">
        <v>39</v>
      </c>
      <c r="B77" s="11" t="s">
        <v>133</v>
      </c>
      <c r="C77" s="11" t="s">
        <v>197</v>
      </c>
      <c r="D77" s="11" t="s">
        <v>198</v>
      </c>
      <c r="E77" s="12">
        <v>2011</v>
      </c>
      <c r="F77" s="12"/>
      <c r="G77" s="11" t="s">
        <v>1</v>
      </c>
      <c r="H77" s="12"/>
      <c r="I77" s="12"/>
      <c r="J77" s="12"/>
      <c r="K77" s="12"/>
      <c r="L77" s="21" t="s">
        <v>1</v>
      </c>
    </row>
    <row r="78" spans="1:12" x14ac:dyDescent="0.2">
      <c r="A78" s="25" t="s">
        <v>40</v>
      </c>
      <c r="B78" s="11" t="s">
        <v>134</v>
      </c>
      <c r="C78" s="11" t="s">
        <v>195</v>
      </c>
      <c r="D78" s="11" t="s">
        <v>196</v>
      </c>
      <c r="E78" s="12">
        <v>2014</v>
      </c>
      <c r="F78" s="12">
        <v>0.96519999999999995</v>
      </c>
      <c r="G78" s="11" t="s">
        <v>1</v>
      </c>
      <c r="H78" s="12"/>
      <c r="I78" s="12"/>
      <c r="J78" s="12"/>
      <c r="K78" s="12"/>
      <c r="L78" s="21" t="s">
        <v>1</v>
      </c>
    </row>
    <row r="79" spans="1:12" x14ac:dyDescent="0.2">
      <c r="A79" s="27" t="s">
        <v>40</v>
      </c>
      <c r="B79" s="13" t="s">
        <v>134</v>
      </c>
      <c r="C79" s="13" t="s">
        <v>197</v>
      </c>
      <c r="D79" s="13" t="s">
        <v>196</v>
      </c>
      <c r="E79" s="14">
        <v>2014</v>
      </c>
      <c r="F79" s="14">
        <v>0.87370000000000003</v>
      </c>
      <c r="G79" s="13" t="s">
        <v>1</v>
      </c>
      <c r="H79" s="14"/>
      <c r="I79" s="14"/>
      <c r="J79" s="14"/>
      <c r="K79" s="14"/>
      <c r="L79" s="22" t="s">
        <v>1</v>
      </c>
    </row>
    <row r="80" spans="1:12" x14ac:dyDescent="0.2">
      <c r="A80" s="25" t="s">
        <v>41</v>
      </c>
      <c r="B80" s="11" t="s">
        <v>135</v>
      </c>
      <c r="C80" s="11" t="s">
        <v>195</v>
      </c>
      <c r="D80" s="11" t="s">
        <v>196</v>
      </c>
      <c r="E80" s="12">
        <v>2013</v>
      </c>
      <c r="F80" s="12">
        <v>0.63200000000000001</v>
      </c>
      <c r="G80" s="11" t="s">
        <v>1</v>
      </c>
      <c r="H80" s="12"/>
      <c r="I80" s="12"/>
      <c r="J80" s="12"/>
      <c r="K80" s="12"/>
      <c r="L80" s="21" t="s">
        <v>1</v>
      </c>
    </row>
    <row r="81" spans="1:12" x14ac:dyDescent="0.2">
      <c r="A81" s="27" t="s">
        <v>41</v>
      </c>
      <c r="B81" s="13" t="s">
        <v>135</v>
      </c>
      <c r="C81" s="13" t="s">
        <v>197</v>
      </c>
      <c r="D81" s="13" t="s">
        <v>196</v>
      </c>
      <c r="E81" s="14">
        <v>2013</v>
      </c>
      <c r="F81" s="14">
        <v>0.83750000000000002</v>
      </c>
      <c r="G81" s="13" t="s">
        <v>1</v>
      </c>
      <c r="H81" s="14"/>
      <c r="I81" s="14"/>
      <c r="J81" s="14"/>
      <c r="K81" s="14"/>
      <c r="L81" s="22" t="s">
        <v>1</v>
      </c>
    </row>
    <row r="82" spans="1:12" x14ac:dyDescent="0.2">
      <c r="A82" s="25" t="s">
        <v>42</v>
      </c>
      <c r="B82" s="11" t="s">
        <v>136</v>
      </c>
      <c r="C82" s="11" t="s">
        <v>195</v>
      </c>
      <c r="D82" s="11" t="s">
        <v>196</v>
      </c>
      <c r="E82" s="12">
        <v>2009</v>
      </c>
      <c r="F82" s="12"/>
      <c r="G82" s="11" t="s">
        <v>1</v>
      </c>
      <c r="H82" s="12"/>
      <c r="I82" s="12"/>
      <c r="J82" s="12"/>
      <c r="K82" s="12"/>
      <c r="L82" s="21" t="s">
        <v>1</v>
      </c>
    </row>
    <row r="83" spans="1:12" x14ac:dyDescent="0.2">
      <c r="A83" s="27" t="s">
        <v>42</v>
      </c>
      <c r="B83" s="13" t="s">
        <v>136</v>
      </c>
      <c r="C83" s="13" t="s">
        <v>197</v>
      </c>
      <c r="D83" s="13" t="s">
        <v>196</v>
      </c>
      <c r="E83" s="14">
        <v>2009</v>
      </c>
      <c r="F83" s="14"/>
      <c r="G83" s="13" t="s">
        <v>1</v>
      </c>
      <c r="H83" s="14"/>
      <c r="I83" s="14"/>
      <c r="J83" s="14"/>
      <c r="K83" s="14"/>
      <c r="L83" s="22" t="s">
        <v>1</v>
      </c>
    </row>
    <row r="84" spans="1:12" x14ac:dyDescent="0.2">
      <c r="A84" s="25" t="s">
        <v>43</v>
      </c>
      <c r="B84" s="11" t="s">
        <v>137</v>
      </c>
      <c r="C84" s="11" t="s">
        <v>195</v>
      </c>
      <c r="D84" s="11" t="s">
        <v>198</v>
      </c>
      <c r="E84" s="12">
        <v>2014</v>
      </c>
      <c r="F84" s="12">
        <v>0.75729999999999997</v>
      </c>
      <c r="G84" s="11" t="s">
        <v>1</v>
      </c>
      <c r="H84" s="12"/>
      <c r="I84" s="12"/>
      <c r="J84" s="12"/>
      <c r="K84" s="12"/>
      <c r="L84" s="21" t="s">
        <v>1</v>
      </c>
    </row>
    <row r="85" spans="1:12" x14ac:dyDescent="0.2">
      <c r="A85" s="27" t="s">
        <v>43</v>
      </c>
      <c r="B85" s="13" t="s">
        <v>137</v>
      </c>
      <c r="C85" s="13" t="s">
        <v>197</v>
      </c>
      <c r="D85" s="13"/>
      <c r="E85" s="14"/>
      <c r="F85" s="14"/>
      <c r="G85" s="13" t="s">
        <v>1</v>
      </c>
      <c r="H85" s="14"/>
      <c r="I85" s="14"/>
      <c r="J85" s="14"/>
      <c r="K85" s="14"/>
      <c r="L85" s="22" t="s">
        <v>1</v>
      </c>
    </row>
    <row r="86" spans="1:12" x14ac:dyDescent="0.2">
      <c r="A86" s="27" t="s">
        <v>44</v>
      </c>
      <c r="B86" s="13" t="s">
        <v>138</v>
      </c>
      <c r="C86" s="13" t="s">
        <v>195</v>
      </c>
      <c r="D86" s="13" t="s">
        <v>198</v>
      </c>
      <c r="E86" s="14">
        <v>2015</v>
      </c>
      <c r="F86" s="14"/>
      <c r="G86" s="13" t="s">
        <v>1</v>
      </c>
      <c r="H86" s="14"/>
      <c r="I86" s="14"/>
      <c r="J86" s="14"/>
      <c r="K86" s="14"/>
      <c r="L86" s="22" t="s">
        <v>1</v>
      </c>
    </row>
    <row r="87" spans="1:12" x14ac:dyDescent="0.2">
      <c r="A87" s="27" t="s">
        <v>44</v>
      </c>
      <c r="B87" s="13" t="s">
        <v>138</v>
      </c>
      <c r="C87" s="13" t="s">
        <v>197</v>
      </c>
      <c r="D87" s="13" t="s">
        <v>198</v>
      </c>
      <c r="E87" s="14">
        <v>2015</v>
      </c>
      <c r="F87" s="14"/>
      <c r="G87" s="13" t="s">
        <v>1</v>
      </c>
      <c r="H87" s="14"/>
      <c r="I87" s="14"/>
      <c r="J87" s="14"/>
      <c r="K87" s="14"/>
      <c r="L87" s="22" t="s">
        <v>1</v>
      </c>
    </row>
    <row r="88" spans="1:12" x14ac:dyDescent="0.2">
      <c r="A88" s="27" t="s">
        <v>45</v>
      </c>
      <c r="B88" s="13" t="s">
        <v>139</v>
      </c>
      <c r="C88" s="13" t="s">
        <v>195</v>
      </c>
      <c r="D88" s="13" t="s">
        <v>198</v>
      </c>
      <c r="E88" s="14">
        <v>2011</v>
      </c>
      <c r="F88" s="14">
        <v>0.57650000000000001</v>
      </c>
      <c r="G88" s="13" t="s">
        <v>1</v>
      </c>
      <c r="H88" s="14"/>
      <c r="I88" s="14"/>
      <c r="J88" s="14"/>
      <c r="K88" s="14"/>
      <c r="L88" s="22" t="s">
        <v>1</v>
      </c>
    </row>
    <row r="89" spans="1:12" x14ac:dyDescent="0.2">
      <c r="A89" s="27" t="s">
        <v>45</v>
      </c>
      <c r="B89" s="13" t="s">
        <v>139</v>
      </c>
      <c r="C89" s="13" t="s">
        <v>197</v>
      </c>
      <c r="D89" s="13" t="s">
        <v>198</v>
      </c>
      <c r="E89" s="14">
        <v>2011</v>
      </c>
      <c r="F89" s="14"/>
      <c r="G89" s="13" t="s">
        <v>1</v>
      </c>
      <c r="H89" s="14"/>
      <c r="I89" s="14"/>
      <c r="J89" s="14"/>
      <c r="K89" s="14"/>
      <c r="L89" s="22" t="s">
        <v>1</v>
      </c>
    </row>
    <row r="90" spans="1:12" x14ac:dyDescent="0.2">
      <c r="A90" s="25" t="s">
        <v>46</v>
      </c>
      <c r="B90" s="11" t="s">
        <v>140</v>
      </c>
      <c r="C90" s="11" t="s">
        <v>195</v>
      </c>
      <c r="D90" s="11"/>
      <c r="E90" s="12"/>
      <c r="F90" s="12"/>
      <c r="G90" s="11"/>
      <c r="H90" s="12"/>
      <c r="I90" s="12"/>
      <c r="J90" s="12"/>
      <c r="K90" s="12"/>
      <c r="L90" s="21"/>
    </row>
    <row r="91" spans="1:12" x14ac:dyDescent="0.2">
      <c r="A91" s="27" t="s">
        <v>46</v>
      </c>
      <c r="B91" s="13" t="s">
        <v>140</v>
      </c>
      <c r="C91" s="13" t="s">
        <v>197</v>
      </c>
      <c r="D91" s="13"/>
      <c r="E91" s="14"/>
      <c r="F91" s="14"/>
      <c r="G91" s="13"/>
      <c r="H91" s="14"/>
      <c r="I91" s="14"/>
      <c r="J91" s="14"/>
      <c r="K91" s="14"/>
      <c r="L91" s="22"/>
    </row>
    <row r="92" spans="1:12" x14ac:dyDescent="0.2">
      <c r="A92" s="27" t="s">
        <v>47</v>
      </c>
      <c r="B92" s="13" t="s">
        <v>169</v>
      </c>
      <c r="C92" s="13" t="s">
        <v>195</v>
      </c>
      <c r="D92" s="13" t="s">
        <v>198</v>
      </c>
      <c r="E92" s="14">
        <v>2013</v>
      </c>
      <c r="F92" s="14">
        <v>1</v>
      </c>
      <c r="G92" s="13" t="s">
        <v>1</v>
      </c>
      <c r="H92" s="14"/>
      <c r="I92" s="14"/>
      <c r="J92" s="14"/>
      <c r="K92" s="14"/>
      <c r="L92" s="22" t="s">
        <v>1</v>
      </c>
    </row>
    <row r="93" spans="1:12" x14ac:dyDescent="0.2">
      <c r="A93" s="25" t="s">
        <v>47</v>
      </c>
      <c r="B93" s="11" t="s">
        <v>169</v>
      </c>
      <c r="C93" s="11" t="s">
        <v>197</v>
      </c>
      <c r="D93" s="11" t="s">
        <v>198</v>
      </c>
      <c r="E93" s="12">
        <v>2013</v>
      </c>
      <c r="F93" s="12"/>
      <c r="G93" s="11" t="s">
        <v>1</v>
      </c>
      <c r="H93" s="12"/>
      <c r="I93" s="12"/>
      <c r="J93" s="12"/>
      <c r="K93" s="12"/>
      <c r="L93" s="21" t="s">
        <v>1</v>
      </c>
    </row>
    <row r="94" spans="1:12" x14ac:dyDescent="0.2">
      <c r="A94" s="25" t="s">
        <v>48</v>
      </c>
      <c r="B94" s="11" t="s">
        <v>141</v>
      </c>
      <c r="C94" s="11" t="s">
        <v>195</v>
      </c>
      <c r="D94" s="11" t="s">
        <v>196</v>
      </c>
      <c r="E94" s="12">
        <v>2003</v>
      </c>
      <c r="F94" s="12"/>
      <c r="G94" s="11" t="s">
        <v>1</v>
      </c>
      <c r="H94" s="12"/>
      <c r="I94" s="12"/>
      <c r="J94" s="12"/>
      <c r="K94" s="12"/>
      <c r="L94" s="21" t="s">
        <v>1</v>
      </c>
    </row>
    <row r="95" spans="1:12" x14ac:dyDescent="0.2">
      <c r="A95" s="27" t="s">
        <v>48</v>
      </c>
      <c r="B95" s="13" t="s">
        <v>141</v>
      </c>
      <c r="C95" s="13" t="s">
        <v>197</v>
      </c>
      <c r="D95" s="13" t="s">
        <v>196</v>
      </c>
      <c r="E95" s="14">
        <v>2003</v>
      </c>
      <c r="F95" s="14"/>
      <c r="G95" s="13" t="s">
        <v>1</v>
      </c>
      <c r="H95" s="14"/>
      <c r="I95" s="14"/>
      <c r="J95" s="14"/>
      <c r="K95" s="14"/>
      <c r="L95" s="22" t="s">
        <v>1</v>
      </c>
    </row>
    <row r="96" spans="1:12" x14ac:dyDescent="0.2">
      <c r="A96" s="27" t="s">
        <v>49</v>
      </c>
      <c r="B96" s="13" t="s">
        <v>142</v>
      </c>
      <c r="C96" s="13" t="s">
        <v>195</v>
      </c>
      <c r="D96" s="13" t="s">
        <v>196</v>
      </c>
      <c r="E96" s="14">
        <v>2011</v>
      </c>
      <c r="F96" s="14"/>
      <c r="G96" s="13" t="s">
        <v>1</v>
      </c>
      <c r="H96" s="14"/>
      <c r="I96" s="14"/>
      <c r="J96" s="14"/>
      <c r="K96" s="14"/>
      <c r="L96" s="22" t="s">
        <v>1</v>
      </c>
    </row>
    <row r="97" spans="1:12" x14ac:dyDescent="0.2">
      <c r="A97" s="25" t="s">
        <v>49</v>
      </c>
      <c r="B97" s="11" t="s">
        <v>142</v>
      </c>
      <c r="C97" s="11" t="s">
        <v>197</v>
      </c>
      <c r="D97" s="11" t="s">
        <v>196</v>
      </c>
      <c r="E97" s="12">
        <v>2011</v>
      </c>
      <c r="F97" s="12"/>
      <c r="G97" s="11" t="s">
        <v>1</v>
      </c>
      <c r="H97" s="12"/>
      <c r="I97" s="12"/>
      <c r="J97" s="12"/>
      <c r="K97" s="12"/>
      <c r="L97" s="21" t="s">
        <v>1</v>
      </c>
    </row>
    <row r="98" spans="1:12" x14ac:dyDescent="0.2">
      <c r="A98" s="27" t="s">
        <v>50</v>
      </c>
      <c r="B98" s="13" t="s">
        <v>174</v>
      </c>
      <c r="C98" s="13" t="s">
        <v>195</v>
      </c>
      <c r="D98" s="13" t="s">
        <v>196</v>
      </c>
      <c r="E98" s="14">
        <v>2016</v>
      </c>
      <c r="F98" s="14"/>
      <c r="G98" s="13" t="s">
        <v>1</v>
      </c>
      <c r="H98" s="14"/>
      <c r="I98" s="14"/>
      <c r="J98" s="14"/>
      <c r="K98" s="14"/>
      <c r="L98" s="22" t="s">
        <v>1</v>
      </c>
    </row>
    <row r="99" spans="1:12" x14ac:dyDescent="0.2">
      <c r="A99" s="27" t="s">
        <v>50</v>
      </c>
      <c r="B99" s="13" t="s">
        <v>174</v>
      </c>
      <c r="C99" s="13" t="s">
        <v>197</v>
      </c>
      <c r="D99" s="13" t="s">
        <v>196</v>
      </c>
      <c r="E99" s="14">
        <v>2016</v>
      </c>
      <c r="F99" s="14"/>
      <c r="G99" s="13" t="s">
        <v>1</v>
      </c>
      <c r="H99" s="14"/>
      <c r="I99" s="14"/>
      <c r="J99" s="14"/>
      <c r="K99" s="14"/>
      <c r="L99" s="22" t="s">
        <v>1</v>
      </c>
    </row>
    <row r="100" spans="1:12" x14ac:dyDescent="0.2">
      <c r="A100" s="25" t="s">
        <v>51</v>
      </c>
      <c r="B100" s="11" t="s">
        <v>175</v>
      </c>
      <c r="C100" s="11" t="s">
        <v>195</v>
      </c>
      <c r="D100" s="11" t="s">
        <v>196</v>
      </c>
      <c r="E100" s="12">
        <v>2011</v>
      </c>
      <c r="F100" s="12">
        <v>0.84379999999999999</v>
      </c>
      <c r="G100" s="11" t="s">
        <v>1</v>
      </c>
      <c r="H100" s="12"/>
      <c r="I100" s="12"/>
      <c r="J100" s="12"/>
      <c r="K100" s="12"/>
      <c r="L100" s="21" t="s">
        <v>1</v>
      </c>
    </row>
    <row r="101" spans="1:12" x14ac:dyDescent="0.2">
      <c r="A101" s="27" t="s">
        <v>51</v>
      </c>
      <c r="B101" s="13" t="s">
        <v>175</v>
      </c>
      <c r="C101" s="13" t="s">
        <v>197</v>
      </c>
      <c r="D101" s="13" t="s">
        <v>196</v>
      </c>
      <c r="E101" s="14">
        <v>2011</v>
      </c>
      <c r="F101" s="14">
        <v>0.95540000000000003</v>
      </c>
      <c r="G101" s="13" t="s">
        <v>1</v>
      </c>
      <c r="H101" s="14"/>
      <c r="I101" s="14"/>
      <c r="J101" s="14"/>
      <c r="K101" s="14"/>
      <c r="L101" s="22" t="s">
        <v>1</v>
      </c>
    </row>
    <row r="102" spans="1:12" x14ac:dyDescent="0.2">
      <c r="A102" s="25" t="s">
        <v>52</v>
      </c>
      <c r="B102" s="11" t="s">
        <v>143</v>
      </c>
      <c r="C102" s="11" t="s">
        <v>195</v>
      </c>
      <c r="D102" s="11" t="s">
        <v>196</v>
      </c>
      <c r="E102" s="12">
        <v>2001</v>
      </c>
      <c r="F102" s="12">
        <v>0.89170000000000005</v>
      </c>
      <c r="G102" s="11" t="s">
        <v>1</v>
      </c>
      <c r="H102" s="12"/>
      <c r="I102" s="12"/>
      <c r="J102" s="12"/>
      <c r="K102" s="12"/>
      <c r="L102" s="21" t="s">
        <v>1</v>
      </c>
    </row>
    <row r="103" spans="1:12" x14ac:dyDescent="0.2">
      <c r="A103" s="27" t="s">
        <v>52</v>
      </c>
      <c r="B103" s="13" t="s">
        <v>143</v>
      </c>
      <c r="C103" s="13" t="s">
        <v>197</v>
      </c>
      <c r="D103" s="13" t="s">
        <v>196</v>
      </c>
      <c r="E103" s="14">
        <v>2001</v>
      </c>
      <c r="F103" s="14"/>
      <c r="G103" s="13" t="s">
        <v>1</v>
      </c>
      <c r="H103" s="14"/>
      <c r="I103" s="14"/>
      <c r="J103" s="14"/>
      <c r="K103" s="14"/>
      <c r="L103" s="22" t="s">
        <v>1</v>
      </c>
    </row>
    <row r="104" spans="1:12" x14ac:dyDescent="0.2">
      <c r="A104" s="27" t="s">
        <v>53</v>
      </c>
      <c r="B104" s="13" t="s">
        <v>144</v>
      </c>
      <c r="C104" s="13" t="s">
        <v>195</v>
      </c>
      <c r="D104" s="13" t="s">
        <v>196</v>
      </c>
      <c r="E104" s="14">
        <v>2012</v>
      </c>
      <c r="F104" s="14">
        <v>0.17799999999999999</v>
      </c>
      <c r="G104" s="13" t="s">
        <v>1</v>
      </c>
      <c r="H104" s="14"/>
      <c r="I104" s="14"/>
      <c r="J104" s="14"/>
      <c r="K104" s="14"/>
      <c r="L104" s="22" t="s">
        <v>1</v>
      </c>
    </row>
    <row r="105" spans="1:12" x14ac:dyDescent="0.2">
      <c r="A105" s="25" t="s">
        <v>53</v>
      </c>
      <c r="B105" s="11" t="s">
        <v>144</v>
      </c>
      <c r="C105" s="11" t="s">
        <v>197</v>
      </c>
      <c r="D105" s="11" t="s">
        <v>196</v>
      </c>
      <c r="E105" s="12">
        <v>2012</v>
      </c>
      <c r="F105" s="12">
        <v>0.44969999999999999</v>
      </c>
      <c r="G105" s="11" t="s">
        <v>1</v>
      </c>
      <c r="H105" s="12"/>
      <c r="I105" s="12"/>
      <c r="J105" s="12"/>
      <c r="K105" s="12"/>
      <c r="L105" s="21" t="s">
        <v>1</v>
      </c>
    </row>
    <row r="106" spans="1:12" x14ac:dyDescent="0.2">
      <c r="A106" s="27" t="s">
        <v>54</v>
      </c>
      <c r="B106" s="13" t="s">
        <v>145</v>
      </c>
      <c r="C106" s="13" t="s">
        <v>195</v>
      </c>
      <c r="D106" s="13" t="s">
        <v>196</v>
      </c>
      <c r="E106" s="14">
        <v>2013</v>
      </c>
      <c r="F106" s="14">
        <v>0.70750000000000002</v>
      </c>
      <c r="G106" s="13" t="s">
        <v>1</v>
      </c>
      <c r="H106" s="14"/>
      <c r="I106" s="14"/>
      <c r="J106" s="14"/>
      <c r="K106" s="14"/>
      <c r="L106" s="22" t="s">
        <v>1</v>
      </c>
    </row>
    <row r="107" spans="1:12" x14ac:dyDescent="0.2">
      <c r="A107" s="25" t="s">
        <v>54</v>
      </c>
      <c r="B107" s="11" t="s">
        <v>145</v>
      </c>
      <c r="C107" s="11" t="s">
        <v>197</v>
      </c>
      <c r="D107" s="11" t="s">
        <v>196</v>
      </c>
      <c r="E107" s="12">
        <v>2013</v>
      </c>
      <c r="F107" s="12">
        <v>0.86170000000000002</v>
      </c>
      <c r="G107" s="11" t="s">
        <v>1</v>
      </c>
      <c r="H107" s="12"/>
      <c r="I107" s="12"/>
      <c r="J107" s="12"/>
      <c r="K107" s="12"/>
      <c r="L107" s="21" t="s">
        <v>1</v>
      </c>
    </row>
    <row r="108" spans="1:12" x14ac:dyDescent="0.2">
      <c r="A108" s="25" t="s">
        <v>55</v>
      </c>
      <c r="B108" s="11" t="s">
        <v>176</v>
      </c>
      <c r="C108" s="11" t="s">
        <v>195</v>
      </c>
      <c r="D108" s="11" t="s">
        <v>196</v>
      </c>
      <c r="E108" s="12">
        <v>2012</v>
      </c>
      <c r="F108" s="12">
        <v>0.67749999999999999</v>
      </c>
      <c r="G108" s="11" t="s">
        <v>1</v>
      </c>
      <c r="H108" s="12"/>
      <c r="I108" s="12"/>
      <c r="J108" s="12"/>
      <c r="K108" s="12"/>
      <c r="L108" s="21" t="s">
        <v>1</v>
      </c>
    </row>
    <row r="109" spans="1:12" x14ac:dyDescent="0.2">
      <c r="A109" s="27" t="s">
        <v>55</v>
      </c>
      <c r="B109" s="13" t="s">
        <v>176</v>
      </c>
      <c r="C109" s="13" t="s">
        <v>197</v>
      </c>
      <c r="D109" s="13" t="s">
        <v>196</v>
      </c>
      <c r="E109" s="14">
        <v>2012</v>
      </c>
      <c r="F109" s="14">
        <v>0.89539999999999997</v>
      </c>
      <c r="G109" s="13" t="s">
        <v>1</v>
      </c>
      <c r="H109" s="14"/>
      <c r="I109" s="14"/>
      <c r="J109" s="14"/>
      <c r="K109" s="14"/>
      <c r="L109" s="22" t="s">
        <v>1</v>
      </c>
    </row>
    <row r="110" spans="1:12" x14ac:dyDescent="0.2">
      <c r="A110" s="25" t="s">
        <v>56</v>
      </c>
      <c r="B110" s="11" t="s">
        <v>166</v>
      </c>
      <c r="C110" s="11" t="s">
        <v>195</v>
      </c>
      <c r="D110" s="11" t="s">
        <v>198</v>
      </c>
      <c r="E110" s="12">
        <v>2014</v>
      </c>
      <c r="F110" s="12">
        <v>0.9869</v>
      </c>
      <c r="G110" s="11" t="s">
        <v>1</v>
      </c>
      <c r="H110" s="12"/>
      <c r="I110" s="12"/>
      <c r="J110" s="12"/>
      <c r="K110" s="12"/>
      <c r="L110" s="21" t="s">
        <v>1</v>
      </c>
    </row>
    <row r="111" spans="1:12" x14ac:dyDescent="0.2">
      <c r="A111" s="25" t="s">
        <v>56</v>
      </c>
      <c r="B111" s="11" t="s">
        <v>166</v>
      </c>
      <c r="C111" s="11" t="s">
        <v>197</v>
      </c>
      <c r="D111" s="11" t="s">
        <v>198</v>
      </c>
      <c r="E111" s="12">
        <v>2014</v>
      </c>
      <c r="F111" s="12"/>
      <c r="G111" s="11" t="s">
        <v>1</v>
      </c>
      <c r="H111" s="12"/>
      <c r="I111" s="12"/>
      <c r="J111" s="12"/>
      <c r="K111" s="12"/>
      <c r="L111" s="21" t="s">
        <v>1</v>
      </c>
    </row>
    <row r="112" spans="1:12" x14ac:dyDescent="0.2">
      <c r="A112" s="25" t="s">
        <v>57</v>
      </c>
      <c r="B112" s="11" t="s">
        <v>167</v>
      </c>
      <c r="C112" s="11" t="s">
        <v>195</v>
      </c>
      <c r="D112" s="11"/>
      <c r="E112" s="12"/>
      <c r="F112" s="12"/>
      <c r="G112" s="11"/>
      <c r="H112" s="12"/>
      <c r="I112" s="12"/>
      <c r="J112" s="12"/>
      <c r="K112" s="12"/>
      <c r="L112" s="21"/>
    </row>
    <row r="113" spans="1:12" x14ac:dyDescent="0.2">
      <c r="A113" s="27" t="s">
        <v>57</v>
      </c>
      <c r="B113" s="13" t="s">
        <v>167</v>
      </c>
      <c r="C113" s="13" t="s">
        <v>197</v>
      </c>
      <c r="D113" s="13"/>
      <c r="E113" s="14"/>
      <c r="F113" s="14"/>
      <c r="G113" s="13"/>
      <c r="H113" s="14"/>
      <c r="I113" s="14"/>
      <c r="J113" s="14"/>
      <c r="K113" s="14"/>
      <c r="L113" s="22"/>
    </row>
    <row r="114" spans="1:12" x14ac:dyDescent="0.2">
      <c r="A114" s="25" t="s">
        <v>58</v>
      </c>
      <c r="B114" s="11" t="s">
        <v>146</v>
      </c>
      <c r="C114" s="11" t="s">
        <v>195</v>
      </c>
      <c r="D114" s="11" t="s">
        <v>198</v>
      </c>
      <c r="E114" s="12">
        <v>2016</v>
      </c>
      <c r="F114" s="12"/>
      <c r="G114" s="11" t="s">
        <v>1</v>
      </c>
      <c r="H114" s="12"/>
      <c r="I114" s="12"/>
      <c r="J114" s="12"/>
      <c r="K114" s="12"/>
      <c r="L114" s="21" t="s">
        <v>1</v>
      </c>
    </row>
    <row r="115" spans="1:12" x14ac:dyDescent="0.2">
      <c r="A115" s="27" t="s">
        <v>58</v>
      </c>
      <c r="B115" s="13" t="s">
        <v>146</v>
      </c>
      <c r="C115" s="13" t="s">
        <v>197</v>
      </c>
      <c r="D115" s="13" t="s">
        <v>198</v>
      </c>
      <c r="E115" s="14">
        <v>2016</v>
      </c>
      <c r="F115" s="14"/>
      <c r="G115" s="13" t="s">
        <v>1</v>
      </c>
      <c r="H115" s="14"/>
      <c r="I115" s="14"/>
      <c r="J115" s="14"/>
      <c r="K115" s="14"/>
      <c r="L115" s="22" t="s">
        <v>1</v>
      </c>
    </row>
    <row r="116" spans="1:12" x14ac:dyDescent="0.2">
      <c r="A116" s="27" t="s">
        <v>59</v>
      </c>
      <c r="B116" s="13" t="s">
        <v>168</v>
      </c>
      <c r="C116" s="13" t="s">
        <v>195</v>
      </c>
      <c r="D116" s="13" t="s">
        <v>196</v>
      </c>
      <c r="E116" s="14">
        <v>2013</v>
      </c>
      <c r="F116" s="14">
        <v>1</v>
      </c>
      <c r="G116" s="13" t="s">
        <v>1</v>
      </c>
      <c r="H116" s="14"/>
      <c r="I116" s="14"/>
      <c r="J116" s="14"/>
      <c r="K116" s="14"/>
      <c r="L116" s="22" t="s">
        <v>1</v>
      </c>
    </row>
    <row r="117" spans="1:12" x14ac:dyDescent="0.2">
      <c r="A117" s="27" t="s">
        <v>59</v>
      </c>
      <c r="B117" s="13" t="s">
        <v>168</v>
      </c>
      <c r="C117" s="13" t="s">
        <v>197</v>
      </c>
      <c r="D117" s="13" t="s">
        <v>196</v>
      </c>
      <c r="E117" s="14">
        <v>2013</v>
      </c>
      <c r="F117" s="14"/>
      <c r="G117" s="13" t="s">
        <v>1</v>
      </c>
      <c r="H117" s="14"/>
      <c r="I117" s="14"/>
      <c r="J117" s="14"/>
      <c r="K117" s="14"/>
      <c r="L117" s="22" t="s">
        <v>1</v>
      </c>
    </row>
    <row r="118" spans="1:12" x14ac:dyDescent="0.2">
      <c r="A118" s="27" t="s">
        <v>60</v>
      </c>
      <c r="B118" s="13" t="s">
        <v>177</v>
      </c>
      <c r="C118" s="13" t="s">
        <v>195</v>
      </c>
      <c r="D118" s="13" t="s">
        <v>198</v>
      </c>
      <c r="E118" s="14">
        <v>2012</v>
      </c>
      <c r="F118" s="14">
        <v>0.99839999999999995</v>
      </c>
      <c r="G118" s="13" t="s">
        <v>1</v>
      </c>
      <c r="H118" s="14"/>
      <c r="I118" s="14"/>
      <c r="J118" s="14"/>
      <c r="K118" s="14"/>
      <c r="L118" s="22" t="s">
        <v>1</v>
      </c>
    </row>
    <row r="119" spans="1:12" x14ac:dyDescent="0.2">
      <c r="A119" s="25" t="s">
        <v>60</v>
      </c>
      <c r="B119" s="11" t="s">
        <v>177</v>
      </c>
      <c r="C119" s="11" t="s">
        <v>197</v>
      </c>
      <c r="D119" s="11" t="s">
        <v>198</v>
      </c>
      <c r="E119" s="12">
        <v>2012</v>
      </c>
      <c r="F119" s="12">
        <v>1</v>
      </c>
      <c r="G119" s="11" t="s">
        <v>1</v>
      </c>
      <c r="H119" s="12"/>
      <c r="I119" s="12"/>
      <c r="J119" s="12"/>
      <c r="K119" s="12"/>
      <c r="L119" s="21" t="s">
        <v>1</v>
      </c>
    </row>
    <row r="120" spans="1:12" x14ac:dyDescent="0.2">
      <c r="A120" s="27" t="s">
        <v>61</v>
      </c>
      <c r="B120" s="13" t="s">
        <v>147</v>
      </c>
      <c r="C120" s="13" t="s">
        <v>195</v>
      </c>
      <c r="D120" s="13" t="s">
        <v>196</v>
      </c>
      <c r="E120" s="14">
        <v>2015</v>
      </c>
      <c r="F120" s="14">
        <v>0.85740000000000005</v>
      </c>
      <c r="G120" s="13" t="s">
        <v>1</v>
      </c>
      <c r="H120" s="14"/>
      <c r="I120" s="14"/>
      <c r="J120" s="14"/>
      <c r="K120" s="14"/>
      <c r="L120" s="22" t="s">
        <v>1</v>
      </c>
    </row>
    <row r="121" spans="1:12" x14ac:dyDescent="0.2">
      <c r="A121" s="27" t="s">
        <v>61</v>
      </c>
      <c r="B121" s="13" t="s">
        <v>147</v>
      </c>
      <c r="C121" s="13" t="s">
        <v>197</v>
      </c>
      <c r="D121" s="13" t="s">
        <v>196</v>
      </c>
      <c r="E121" s="14">
        <v>2015</v>
      </c>
      <c r="F121" s="14">
        <v>0.84260000000000002</v>
      </c>
      <c r="G121" s="13" t="s">
        <v>1</v>
      </c>
      <c r="H121" s="14"/>
      <c r="I121" s="14"/>
      <c r="J121" s="14"/>
      <c r="K121" s="14"/>
      <c r="L121" s="22" t="s">
        <v>1</v>
      </c>
    </row>
    <row r="122" spans="1:12" x14ac:dyDescent="0.2">
      <c r="A122" s="25" t="s">
        <v>62</v>
      </c>
      <c r="B122" s="11" t="s">
        <v>148</v>
      </c>
      <c r="C122" s="11" t="s">
        <v>195</v>
      </c>
      <c r="D122" s="11"/>
      <c r="E122" s="12"/>
      <c r="F122" s="12"/>
      <c r="G122" s="11"/>
      <c r="H122" s="12"/>
      <c r="I122" s="12"/>
      <c r="J122" s="12"/>
      <c r="K122" s="12"/>
      <c r="L122" s="21"/>
    </row>
    <row r="123" spans="1:12" x14ac:dyDescent="0.2">
      <c r="A123" s="27" t="s">
        <v>62</v>
      </c>
      <c r="B123" s="13" t="s">
        <v>148</v>
      </c>
      <c r="C123" s="13" t="s">
        <v>197</v>
      </c>
      <c r="D123" s="13"/>
      <c r="E123" s="14"/>
      <c r="F123" s="14"/>
      <c r="G123" s="13"/>
      <c r="H123" s="14"/>
      <c r="I123" s="14"/>
      <c r="J123" s="14"/>
      <c r="K123" s="14"/>
      <c r="L123" s="22"/>
    </row>
    <row r="124" spans="1:12" x14ac:dyDescent="0.2">
      <c r="A124" s="25" t="s">
        <v>63</v>
      </c>
      <c r="B124" s="11" t="s">
        <v>149</v>
      </c>
      <c r="C124" s="11" t="s">
        <v>195</v>
      </c>
      <c r="D124" s="11" t="s">
        <v>196</v>
      </c>
      <c r="E124" s="12">
        <v>2008</v>
      </c>
      <c r="F124" s="12">
        <v>0.83699999999999997</v>
      </c>
      <c r="G124" s="11" t="s">
        <v>1</v>
      </c>
      <c r="H124" s="12"/>
      <c r="I124" s="12"/>
      <c r="J124" s="12"/>
      <c r="K124" s="12"/>
      <c r="L124" s="21" t="s">
        <v>1</v>
      </c>
    </row>
    <row r="125" spans="1:12" x14ac:dyDescent="0.2">
      <c r="A125" s="27" t="s">
        <v>63</v>
      </c>
      <c r="B125" s="13" t="s">
        <v>149</v>
      </c>
      <c r="C125" s="13" t="s">
        <v>197</v>
      </c>
      <c r="D125" s="13" t="s">
        <v>196</v>
      </c>
      <c r="E125" s="14">
        <v>2008</v>
      </c>
      <c r="F125" s="14">
        <v>0.89029999999999998</v>
      </c>
      <c r="G125" s="13" t="s">
        <v>1</v>
      </c>
      <c r="H125" s="14"/>
      <c r="I125" s="14"/>
      <c r="J125" s="14"/>
      <c r="K125" s="14"/>
      <c r="L125" s="22" t="s">
        <v>1</v>
      </c>
    </row>
    <row r="126" spans="1:12" x14ac:dyDescent="0.2">
      <c r="A126" s="25" t="s">
        <v>64</v>
      </c>
      <c r="B126" s="11" t="s">
        <v>150</v>
      </c>
      <c r="C126" s="11" t="s">
        <v>195</v>
      </c>
      <c r="D126" s="11" t="s">
        <v>196</v>
      </c>
      <c r="E126" s="12">
        <v>2015</v>
      </c>
      <c r="F126" s="12">
        <v>0.55779999999999996</v>
      </c>
      <c r="G126" s="11" t="s">
        <v>1</v>
      </c>
      <c r="H126" s="12"/>
      <c r="I126" s="12"/>
      <c r="J126" s="12"/>
      <c r="K126" s="12"/>
      <c r="L126" s="21" t="s">
        <v>1</v>
      </c>
    </row>
    <row r="127" spans="1:12" x14ac:dyDescent="0.2">
      <c r="A127" s="27" t="s">
        <v>64</v>
      </c>
      <c r="B127" s="13" t="s">
        <v>150</v>
      </c>
      <c r="C127" s="13" t="s">
        <v>197</v>
      </c>
      <c r="D127" s="13" t="s">
        <v>196</v>
      </c>
      <c r="E127" s="14">
        <v>2015</v>
      </c>
      <c r="F127" s="14">
        <v>0.66930000000000001</v>
      </c>
      <c r="G127" s="13" t="s">
        <v>1</v>
      </c>
      <c r="H127" s="14"/>
      <c r="I127" s="14"/>
      <c r="J127" s="14"/>
      <c r="K127" s="14"/>
      <c r="L127" s="22" t="s">
        <v>1</v>
      </c>
    </row>
    <row r="128" spans="1:12" x14ac:dyDescent="0.2">
      <c r="A128" s="27" t="s">
        <v>65</v>
      </c>
      <c r="B128" s="13" t="s">
        <v>151</v>
      </c>
      <c r="C128" s="13" t="s">
        <v>195</v>
      </c>
      <c r="D128" s="13" t="s">
        <v>196</v>
      </c>
      <c r="E128" s="14">
        <v>2013</v>
      </c>
      <c r="F128" s="14">
        <v>0.57340000000000002</v>
      </c>
      <c r="G128" s="13" t="s">
        <v>1</v>
      </c>
      <c r="H128" s="14"/>
      <c r="I128" s="14"/>
      <c r="J128" s="14"/>
      <c r="K128" s="14"/>
      <c r="L128" s="22" t="s">
        <v>1</v>
      </c>
    </row>
    <row r="129" spans="1:12" x14ac:dyDescent="0.2">
      <c r="A129" s="25" t="s">
        <v>65</v>
      </c>
      <c r="B129" s="11" t="s">
        <v>151</v>
      </c>
      <c r="C129" s="11" t="s">
        <v>197</v>
      </c>
      <c r="D129" s="11" t="s">
        <v>196</v>
      </c>
      <c r="E129" s="12">
        <v>2013</v>
      </c>
      <c r="F129" s="12">
        <v>0.79690000000000005</v>
      </c>
      <c r="G129" s="11" t="s">
        <v>1</v>
      </c>
      <c r="H129" s="12"/>
      <c r="I129" s="12"/>
      <c r="J129" s="12"/>
      <c r="K129" s="12"/>
      <c r="L129" s="21" t="s">
        <v>1</v>
      </c>
    </row>
    <row r="130" spans="1:12" x14ac:dyDescent="0.2">
      <c r="A130" s="25" t="s">
        <v>66</v>
      </c>
      <c r="B130" s="11" t="s">
        <v>152</v>
      </c>
      <c r="C130" s="11" t="s">
        <v>195</v>
      </c>
      <c r="D130" s="11"/>
      <c r="E130" s="12"/>
      <c r="F130" s="12"/>
      <c r="G130" s="11"/>
      <c r="H130" s="12"/>
      <c r="I130" s="12"/>
      <c r="J130" s="12"/>
      <c r="K130" s="12"/>
      <c r="L130" s="21"/>
    </row>
    <row r="131" spans="1:12" x14ac:dyDescent="0.2">
      <c r="A131" s="27" t="s">
        <v>66</v>
      </c>
      <c r="B131" s="13" t="s">
        <v>152</v>
      </c>
      <c r="C131" s="13" t="s">
        <v>197</v>
      </c>
      <c r="D131" s="13"/>
      <c r="E131" s="14"/>
      <c r="F131" s="14"/>
      <c r="G131" s="13"/>
      <c r="H131" s="14"/>
      <c r="I131" s="14"/>
      <c r="J131" s="14"/>
      <c r="K131" s="14"/>
      <c r="L131" s="22"/>
    </row>
    <row r="132" spans="1:12" x14ac:dyDescent="0.2">
      <c r="A132" s="25" t="s">
        <v>67</v>
      </c>
      <c r="B132" s="11" t="s">
        <v>153</v>
      </c>
      <c r="C132" s="11" t="s">
        <v>195</v>
      </c>
      <c r="D132" s="11" t="s">
        <v>198</v>
      </c>
      <c r="E132" s="12">
        <v>2006</v>
      </c>
      <c r="F132" s="12">
        <v>0.2379</v>
      </c>
      <c r="G132" s="11" t="s">
        <v>1</v>
      </c>
      <c r="H132" s="12"/>
      <c r="I132" s="12"/>
      <c r="J132" s="12"/>
      <c r="K132" s="12"/>
      <c r="L132" s="21" t="s">
        <v>1</v>
      </c>
    </row>
    <row r="133" spans="1:12" x14ac:dyDescent="0.2">
      <c r="A133" s="27" t="s">
        <v>67</v>
      </c>
      <c r="B133" s="13" t="s">
        <v>153</v>
      </c>
      <c r="C133" s="13" t="s">
        <v>197</v>
      </c>
      <c r="D133" s="13" t="s">
        <v>198</v>
      </c>
      <c r="E133" s="14">
        <v>2006</v>
      </c>
      <c r="F133" s="14"/>
      <c r="G133" s="13" t="s">
        <v>1</v>
      </c>
      <c r="H133" s="14"/>
      <c r="I133" s="14"/>
      <c r="J133" s="14"/>
      <c r="K133" s="14"/>
      <c r="L133" s="22" t="s">
        <v>1</v>
      </c>
    </row>
    <row r="134" spans="1:12" x14ac:dyDescent="0.2">
      <c r="A134" s="27" t="s">
        <v>68</v>
      </c>
      <c r="B134" s="13" t="s">
        <v>154</v>
      </c>
      <c r="C134" s="13" t="s">
        <v>195</v>
      </c>
      <c r="D134" s="13" t="s">
        <v>198</v>
      </c>
      <c r="E134" s="14">
        <v>2010</v>
      </c>
      <c r="F134" s="14">
        <v>0.2487</v>
      </c>
      <c r="G134" s="13" t="s">
        <v>1</v>
      </c>
      <c r="H134" s="14"/>
      <c r="I134" s="14"/>
      <c r="J134" s="14"/>
      <c r="K134" s="14"/>
      <c r="L134" s="22" t="s">
        <v>1</v>
      </c>
    </row>
    <row r="135" spans="1:12" x14ac:dyDescent="0.2">
      <c r="A135" s="25" t="s">
        <v>68</v>
      </c>
      <c r="B135" s="11" t="s">
        <v>154</v>
      </c>
      <c r="C135" s="11" t="s">
        <v>197</v>
      </c>
      <c r="D135" s="11" t="s">
        <v>198</v>
      </c>
      <c r="E135" s="12">
        <v>2010</v>
      </c>
      <c r="F135" s="12"/>
      <c r="G135" s="11" t="s">
        <v>1</v>
      </c>
      <c r="H135" s="12"/>
      <c r="I135" s="12"/>
      <c r="J135" s="12"/>
      <c r="K135" s="12"/>
      <c r="L135" s="21" t="s">
        <v>1</v>
      </c>
    </row>
    <row r="136" spans="1:12" x14ac:dyDescent="0.2">
      <c r="A136" s="25" t="s">
        <v>69</v>
      </c>
      <c r="B136" s="11" t="s">
        <v>178</v>
      </c>
      <c r="C136" s="11" t="s">
        <v>195</v>
      </c>
      <c r="D136" s="11" t="s">
        <v>196</v>
      </c>
      <c r="E136" s="12">
        <v>2006</v>
      </c>
      <c r="F136" s="12"/>
      <c r="G136" s="11" t="s">
        <v>1</v>
      </c>
      <c r="H136" s="12"/>
      <c r="I136" s="12"/>
      <c r="J136" s="12"/>
      <c r="K136" s="12"/>
      <c r="L136" s="21" t="s">
        <v>1</v>
      </c>
    </row>
    <row r="137" spans="1:12" x14ac:dyDescent="0.2">
      <c r="A137" s="27" t="s">
        <v>69</v>
      </c>
      <c r="B137" s="13" t="s">
        <v>178</v>
      </c>
      <c r="C137" s="13" t="s">
        <v>197</v>
      </c>
      <c r="D137" s="13" t="s">
        <v>196</v>
      </c>
      <c r="E137" s="14">
        <v>2006</v>
      </c>
      <c r="F137" s="14"/>
      <c r="G137" s="13" t="s">
        <v>1</v>
      </c>
      <c r="H137" s="14"/>
      <c r="I137" s="14"/>
      <c r="J137" s="14"/>
      <c r="K137" s="14"/>
      <c r="L137" s="22" t="s">
        <v>1</v>
      </c>
    </row>
    <row r="138" spans="1:12" x14ac:dyDescent="0.2">
      <c r="A138" s="27" t="s">
        <v>70</v>
      </c>
      <c r="B138" s="13" t="s">
        <v>155</v>
      </c>
      <c r="C138" s="13" t="s">
        <v>195</v>
      </c>
      <c r="D138" s="13" t="s">
        <v>198</v>
      </c>
      <c r="E138" s="14">
        <v>2014</v>
      </c>
      <c r="F138" s="14">
        <v>1</v>
      </c>
      <c r="G138" s="13" t="s">
        <v>1</v>
      </c>
      <c r="H138" s="14"/>
      <c r="I138" s="14"/>
      <c r="J138" s="14"/>
      <c r="K138" s="14"/>
      <c r="L138" s="22" t="s">
        <v>1</v>
      </c>
    </row>
    <row r="139" spans="1:12" x14ac:dyDescent="0.2">
      <c r="A139" s="27" t="s">
        <v>70</v>
      </c>
      <c r="B139" s="13" t="s">
        <v>155</v>
      </c>
      <c r="C139" s="13" t="s">
        <v>197</v>
      </c>
      <c r="D139" s="13" t="s">
        <v>198</v>
      </c>
      <c r="E139" s="14">
        <v>2014</v>
      </c>
      <c r="F139" s="14"/>
      <c r="G139" s="13" t="s">
        <v>1</v>
      </c>
      <c r="H139" s="14"/>
      <c r="I139" s="14"/>
      <c r="J139" s="14"/>
      <c r="K139" s="14"/>
      <c r="L139" s="22" t="s">
        <v>1</v>
      </c>
    </row>
    <row r="140" spans="1:12" x14ac:dyDescent="0.2">
      <c r="A140" s="25" t="s">
        <v>71</v>
      </c>
      <c r="B140" s="11" t="s">
        <v>156</v>
      </c>
      <c r="C140" s="11" t="s">
        <v>195</v>
      </c>
      <c r="D140" s="11" t="s">
        <v>196</v>
      </c>
      <c r="E140" s="12">
        <v>2006</v>
      </c>
      <c r="F140" s="12">
        <v>0.93579999999999997</v>
      </c>
      <c r="G140" s="11" t="s">
        <v>1</v>
      </c>
      <c r="H140" s="12"/>
      <c r="I140" s="12"/>
      <c r="J140" s="12"/>
      <c r="K140" s="12"/>
      <c r="L140" s="21" t="s">
        <v>1</v>
      </c>
    </row>
    <row r="141" spans="1:12" x14ac:dyDescent="0.2">
      <c r="A141" s="27" t="s">
        <v>71</v>
      </c>
      <c r="B141" s="13" t="s">
        <v>156</v>
      </c>
      <c r="C141" s="13" t="s">
        <v>197</v>
      </c>
      <c r="D141" s="13" t="s">
        <v>196</v>
      </c>
      <c r="E141" s="14">
        <v>2006</v>
      </c>
      <c r="F141" s="14">
        <v>0.8881</v>
      </c>
      <c r="G141" s="13" t="s">
        <v>1</v>
      </c>
      <c r="H141" s="14"/>
      <c r="I141" s="14"/>
      <c r="J141" s="14"/>
      <c r="K141" s="14"/>
      <c r="L141" s="22" t="s">
        <v>1</v>
      </c>
    </row>
    <row r="142" spans="1:12" x14ac:dyDescent="0.2">
      <c r="A142" s="25" t="s">
        <v>72</v>
      </c>
      <c r="B142" s="11" t="s">
        <v>157</v>
      </c>
      <c r="C142" s="11" t="s">
        <v>195</v>
      </c>
      <c r="D142" s="11" t="s">
        <v>198</v>
      </c>
      <c r="E142" s="12">
        <v>2006</v>
      </c>
      <c r="F142" s="12">
        <v>0.89049999999999996</v>
      </c>
      <c r="G142" s="11" t="s">
        <v>1</v>
      </c>
      <c r="H142" s="12"/>
      <c r="I142" s="12"/>
      <c r="J142" s="12"/>
      <c r="K142" s="12"/>
      <c r="L142" s="21" t="s">
        <v>1</v>
      </c>
    </row>
    <row r="143" spans="1:12" x14ac:dyDescent="0.2">
      <c r="A143" s="27" t="s">
        <v>72</v>
      </c>
      <c r="B143" s="13" t="s">
        <v>157</v>
      </c>
      <c r="C143" s="13" t="s">
        <v>197</v>
      </c>
      <c r="D143" s="13" t="s">
        <v>198</v>
      </c>
      <c r="E143" s="14">
        <v>2006</v>
      </c>
      <c r="F143" s="14"/>
      <c r="G143" s="13" t="s">
        <v>1</v>
      </c>
      <c r="H143" s="14"/>
      <c r="I143" s="14"/>
      <c r="J143" s="14"/>
      <c r="K143" s="14"/>
      <c r="L143" s="22" t="s">
        <v>1</v>
      </c>
    </row>
    <row r="144" spans="1:12" x14ac:dyDescent="0.2">
      <c r="A144" s="25" t="s">
        <v>73</v>
      </c>
      <c r="B144" s="11" t="s">
        <v>179</v>
      </c>
      <c r="C144" s="11" t="s">
        <v>195</v>
      </c>
      <c r="D144" s="11" t="s">
        <v>196</v>
      </c>
      <c r="E144" s="12">
        <v>2012</v>
      </c>
      <c r="F144" s="12">
        <v>1</v>
      </c>
      <c r="G144" s="11" t="s">
        <v>1</v>
      </c>
      <c r="H144" s="12"/>
      <c r="I144" s="12"/>
      <c r="J144" s="12"/>
      <c r="K144" s="12"/>
      <c r="L144" s="21" t="s">
        <v>1</v>
      </c>
    </row>
    <row r="145" spans="1:12" x14ac:dyDescent="0.2">
      <c r="A145" s="27" t="s">
        <v>73</v>
      </c>
      <c r="B145" s="13" t="s">
        <v>179</v>
      </c>
      <c r="C145" s="13" t="s">
        <v>197</v>
      </c>
      <c r="D145" s="13" t="s">
        <v>196</v>
      </c>
      <c r="E145" s="14">
        <v>2012</v>
      </c>
      <c r="F145" s="14"/>
      <c r="G145" s="13" t="s">
        <v>1</v>
      </c>
      <c r="H145" s="14"/>
      <c r="I145" s="14"/>
      <c r="J145" s="14"/>
      <c r="K145" s="14"/>
      <c r="L145" s="22" t="s">
        <v>1</v>
      </c>
    </row>
    <row r="146" spans="1:12" x14ac:dyDescent="0.2">
      <c r="A146" s="27" t="s">
        <v>74</v>
      </c>
      <c r="B146" s="13" t="s">
        <v>158</v>
      </c>
      <c r="C146" s="13" t="s">
        <v>195</v>
      </c>
      <c r="D146" s="13" t="s">
        <v>196</v>
      </c>
      <c r="E146" s="14">
        <v>2009</v>
      </c>
      <c r="F146" s="14">
        <v>0.83709999999999996</v>
      </c>
      <c r="G146" s="13" t="s">
        <v>1</v>
      </c>
      <c r="H146" s="14"/>
      <c r="I146" s="14"/>
      <c r="J146" s="14"/>
      <c r="K146" s="14"/>
      <c r="L146" s="22" t="s">
        <v>1</v>
      </c>
    </row>
    <row r="147" spans="1:12" x14ac:dyDescent="0.2">
      <c r="A147" s="27" t="s">
        <v>74</v>
      </c>
      <c r="B147" s="13" t="s">
        <v>158</v>
      </c>
      <c r="C147" s="13" t="s">
        <v>197</v>
      </c>
      <c r="D147" s="13" t="s">
        <v>196</v>
      </c>
      <c r="E147" s="14">
        <v>2009</v>
      </c>
      <c r="F147" s="14">
        <v>0.87250000000000005</v>
      </c>
      <c r="G147" s="13" t="s">
        <v>1</v>
      </c>
      <c r="H147" s="14"/>
      <c r="I147" s="14"/>
      <c r="J147" s="14"/>
      <c r="K147" s="14"/>
      <c r="L147" s="22" t="s">
        <v>1</v>
      </c>
    </row>
    <row r="148" spans="1:12" x14ac:dyDescent="0.2">
      <c r="A148" s="27" t="s">
        <v>75</v>
      </c>
      <c r="B148" s="13" t="s">
        <v>159</v>
      </c>
      <c r="C148" s="13" t="s">
        <v>195</v>
      </c>
      <c r="D148" s="13" t="s">
        <v>196</v>
      </c>
      <c r="E148" s="14">
        <v>2014</v>
      </c>
      <c r="F148" s="14">
        <v>0.67679999999999996</v>
      </c>
      <c r="G148" s="13" t="s">
        <v>1</v>
      </c>
      <c r="H148" s="14"/>
      <c r="I148" s="14"/>
      <c r="J148" s="14"/>
      <c r="K148" s="14"/>
      <c r="L148" s="22" t="s">
        <v>1</v>
      </c>
    </row>
    <row r="149" spans="1:12" x14ac:dyDescent="0.2">
      <c r="A149" s="27" t="s">
        <v>75</v>
      </c>
      <c r="B149" s="13" t="s">
        <v>159</v>
      </c>
      <c r="C149" s="13" t="s">
        <v>197</v>
      </c>
      <c r="D149" s="13" t="s">
        <v>196</v>
      </c>
      <c r="E149" s="14">
        <v>2014</v>
      </c>
      <c r="F149" s="14">
        <v>0.8861</v>
      </c>
      <c r="G149" s="13" t="s">
        <v>1</v>
      </c>
      <c r="H149" s="14"/>
      <c r="I149" s="14"/>
      <c r="J149" s="14"/>
      <c r="K149" s="14"/>
      <c r="L149" s="22" t="s">
        <v>1</v>
      </c>
    </row>
    <row r="150" spans="1:12" x14ac:dyDescent="0.2">
      <c r="A150" s="25" t="s">
        <v>76</v>
      </c>
      <c r="B150" s="11" t="s">
        <v>160</v>
      </c>
      <c r="C150" s="11" t="s">
        <v>195</v>
      </c>
      <c r="D150" s="11" t="s">
        <v>196</v>
      </c>
      <c r="E150" s="12">
        <v>2011</v>
      </c>
      <c r="F150" s="12"/>
      <c r="G150" s="11" t="s">
        <v>1</v>
      </c>
      <c r="H150" s="12"/>
      <c r="I150" s="12"/>
      <c r="J150" s="12"/>
      <c r="K150" s="12"/>
      <c r="L150" s="21" t="s">
        <v>1</v>
      </c>
    </row>
    <row r="151" spans="1:12" x14ac:dyDescent="0.2">
      <c r="A151" s="27" t="s">
        <v>76</v>
      </c>
      <c r="B151" s="13" t="s">
        <v>160</v>
      </c>
      <c r="C151" s="13" t="s">
        <v>197</v>
      </c>
      <c r="D151" s="13" t="s">
        <v>196</v>
      </c>
      <c r="E151" s="14">
        <v>2011</v>
      </c>
      <c r="F151" s="14"/>
      <c r="G151" s="13" t="s">
        <v>1</v>
      </c>
      <c r="H151" s="14"/>
      <c r="I151" s="14"/>
      <c r="J151" s="14"/>
      <c r="K151" s="14"/>
      <c r="L151" s="22" t="s">
        <v>1</v>
      </c>
    </row>
    <row r="152" spans="1:12" x14ac:dyDescent="0.2">
      <c r="A152" s="25" t="s">
        <v>77</v>
      </c>
      <c r="B152" s="11" t="s">
        <v>161</v>
      </c>
      <c r="C152" s="11" t="s">
        <v>195</v>
      </c>
      <c r="D152" s="11" t="s">
        <v>198</v>
      </c>
      <c r="E152" s="12">
        <v>2012</v>
      </c>
      <c r="F152" s="12">
        <v>1</v>
      </c>
      <c r="G152" s="11" t="s">
        <v>1</v>
      </c>
      <c r="H152" s="12"/>
      <c r="I152" s="12"/>
      <c r="J152" s="12"/>
      <c r="K152" s="12"/>
      <c r="L152" s="21" t="s">
        <v>1</v>
      </c>
    </row>
    <row r="153" spans="1:12" x14ac:dyDescent="0.2">
      <c r="A153" s="27" t="s">
        <v>77</v>
      </c>
      <c r="B153" s="13" t="s">
        <v>161</v>
      </c>
      <c r="C153" s="13" t="s">
        <v>197</v>
      </c>
      <c r="D153" s="13" t="s">
        <v>198</v>
      </c>
      <c r="E153" s="14">
        <v>2012</v>
      </c>
      <c r="F153" s="14">
        <v>1</v>
      </c>
      <c r="G153" s="13" t="s">
        <v>1</v>
      </c>
      <c r="H153" s="14"/>
      <c r="I153" s="14"/>
      <c r="J153" s="14"/>
      <c r="K153" s="14"/>
      <c r="L153" s="22" t="s">
        <v>1</v>
      </c>
    </row>
    <row r="154" spans="1:12" x14ac:dyDescent="0.2">
      <c r="A154" s="25" t="s">
        <v>78</v>
      </c>
      <c r="B154" s="11" t="s">
        <v>180</v>
      </c>
      <c r="C154" s="11" t="s">
        <v>195</v>
      </c>
      <c r="D154" s="11" t="s">
        <v>196</v>
      </c>
      <c r="E154" s="12">
        <v>2010</v>
      </c>
      <c r="F154" s="12"/>
      <c r="G154" s="11" t="s">
        <v>1</v>
      </c>
      <c r="H154" s="12"/>
      <c r="I154" s="12"/>
      <c r="J154" s="12"/>
      <c r="K154" s="12"/>
      <c r="L154" s="21" t="s">
        <v>1</v>
      </c>
    </row>
    <row r="155" spans="1:12" x14ac:dyDescent="0.2">
      <c r="A155" s="25" t="s">
        <v>78</v>
      </c>
      <c r="B155" s="11" t="s">
        <v>180</v>
      </c>
      <c r="C155" s="11" t="s">
        <v>197</v>
      </c>
      <c r="D155" s="11" t="s">
        <v>196</v>
      </c>
      <c r="E155" s="12">
        <v>2010</v>
      </c>
      <c r="F155" s="12"/>
      <c r="G155" s="11" t="s">
        <v>1</v>
      </c>
      <c r="H155" s="12"/>
      <c r="I155" s="12"/>
      <c r="J155" s="12"/>
      <c r="K155" s="12"/>
      <c r="L155" s="21" t="s">
        <v>1</v>
      </c>
    </row>
    <row r="156" spans="1:12" x14ac:dyDescent="0.2">
      <c r="A156" s="27" t="s">
        <v>79</v>
      </c>
      <c r="B156" s="13" t="s">
        <v>181</v>
      </c>
      <c r="C156" s="13" t="s">
        <v>195</v>
      </c>
      <c r="D156" s="13" t="s">
        <v>198</v>
      </c>
      <c r="E156" s="14">
        <v>2006</v>
      </c>
      <c r="F156" s="14">
        <v>1</v>
      </c>
      <c r="G156" s="13" t="s">
        <v>1</v>
      </c>
      <c r="H156" s="14"/>
      <c r="I156" s="14"/>
      <c r="J156" s="14"/>
      <c r="K156" s="14"/>
      <c r="L156" s="22" t="s">
        <v>1</v>
      </c>
    </row>
    <row r="157" spans="1:12" x14ac:dyDescent="0.2">
      <c r="A157" s="25" t="s">
        <v>79</v>
      </c>
      <c r="B157" s="11" t="s">
        <v>181</v>
      </c>
      <c r="C157" s="11" t="s">
        <v>197</v>
      </c>
      <c r="D157" s="11" t="s">
        <v>198</v>
      </c>
      <c r="E157" s="12">
        <v>2006</v>
      </c>
      <c r="F157" s="12"/>
      <c r="G157" s="11" t="s">
        <v>1</v>
      </c>
      <c r="H157" s="12"/>
      <c r="I157" s="12"/>
      <c r="J157" s="12"/>
      <c r="K157" s="12"/>
      <c r="L157" s="21" t="s">
        <v>1</v>
      </c>
    </row>
    <row r="158" spans="1:12" x14ac:dyDescent="0.2">
      <c r="A158" s="25" t="s">
        <v>80</v>
      </c>
      <c r="B158" s="11" t="s">
        <v>162</v>
      </c>
      <c r="C158" s="11" t="s">
        <v>195</v>
      </c>
      <c r="D158" s="11" t="s">
        <v>198</v>
      </c>
      <c r="E158" s="12">
        <v>2007</v>
      </c>
      <c r="F158" s="12"/>
      <c r="G158" s="11" t="s">
        <v>1</v>
      </c>
      <c r="H158" s="12"/>
      <c r="I158" s="12"/>
      <c r="J158" s="12"/>
      <c r="K158" s="12"/>
      <c r="L158" s="21" t="s">
        <v>1</v>
      </c>
    </row>
    <row r="159" spans="1:12" x14ac:dyDescent="0.2">
      <c r="A159" s="27" t="s">
        <v>80</v>
      </c>
      <c r="B159" s="13" t="s">
        <v>162</v>
      </c>
      <c r="C159" s="13" t="s">
        <v>197</v>
      </c>
      <c r="D159" s="13" t="s">
        <v>198</v>
      </c>
      <c r="E159" s="14">
        <v>2007</v>
      </c>
      <c r="F159" s="14"/>
      <c r="G159" s="13" t="s">
        <v>1</v>
      </c>
      <c r="H159" s="14"/>
      <c r="I159" s="14"/>
      <c r="J159" s="14"/>
      <c r="K159" s="14"/>
      <c r="L159" s="22" t="s">
        <v>1</v>
      </c>
    </row>
    <row r="160" spans="1:12" x14ac:dyDescent="0.2">
      <c r="A160" s="25" t="s">
        <v>81</v>
      </c>
      <c r="B160" s="11" t="s">
        <v>163</v>
      </c>
      <c r="C160" s="11" t="s">
        <v>195</v>
      </c>
      <c r="D160" s="11" t="s">
        <v>198</v>
      </c>
      <c r="E160" s="12">
        <v>2014</v>
      </c>
      <c r="F160" s="12">
        <v>0.98809999999999998</v>
      </c>
      <c r="G160" s="11" t="s">
        <v>1</v>
      </c>
      <c r="H160" s="12"/>
      <c r="I160" s="12"/>
      <c r="J160" s="12"/>
      <c r="K160" s="12"/>
      <c r="L160" s="21" t="s">
        <v>1</v>
      </c>
    </row>
    <row r="161" spans="1:12" x14ac:dyDescent="0.2">
      <c r="A161" s="25" t="s">
        <v>81</v>
      </c>
      <c r="B161" s="11" t="s">
        <v>163</v>
      </c>
      <c r="C161" s="11" t="s">
        <v>197</v>
      </c>
      <c r="D161" s="11" t="s">
        <v>198</v>
      </c>
      <c r="E161" s="12">
        <v>2014</v>
      </c>
      <c r="F161" s="12"/>
      <c r="G161" s="11" t="s">
        <v>1</v>
      </c>
      <c r="H161" s="12"/>
      <c r="I161" s="12"/>
      <c r="J161" s="12"/>
      <c r="K161" s="12"/>
      <c r="L161" s="21" t="s">
        <v>1</v>
      </c>
    </row>
    <row r="162" spans="1:12" x14ac:dyDescent="0.2">
      <c r="A162" s="27" t="s">
        <v>82</v>
      </c>
      <c r="B162" s="13" t="s">
        <v>164</v>
      </c>
      <c r="C162" s="13" t="s">
        <v>195</v>
      </c>
      <c r="D162" s="13" t="s">
        <v>196</v>
      </c>
      <c r="E162" s="14">
        <v>2013</v>
      </c>
      <c r="F162" s="14">
        <v>0.64080000000000004</v>
      </c>
      <c r="G162" s="13" t="s">
        <v>1</v>
      </c>
      <c r="H162" s="14"/>
      <c r="I162" s="14"/>
      <c r="J162" s="14"/>
      <c r="K162" s="14"/>
      <c r="L162" s="22" t="s">
        <v>1</v>
      </c>
    </row>
    <row r="163" spans="1:12" x14ac:dyDescent="0.2">
      <c r="A163" s="27" t="s">
        <v>82</v>
      </c>
      <c r="B163" s="13" t="s">
        <v>164</v>
      </c>
      <c r="C163" s="13" t="s">
        <v>197</v>
      </c>
      <c r="D163" s="13" t="s">
        <v>196</v>
      </c>
      <c r="E163" s="14">
        <v>2013</v>
      </c>
      <c r="F163" s="14"/>
      <c r="G163" s="13" t="s">
        <v>1</v>
      </c>
      <c r="H163" s="14"/>
      <c r="I163" s="14"/>
      <c r="J163" s="14"/>
      <c r="K163" s="14"/>
      <c r="L163" s="22" t="s">
        <v>1</v>
      </c>
    </row>
    <row r="164" spans="1:12" x14ac:dyDescent="0.2">
      <c r="A164" s="27" t="s">
        <v>83</v>
      </c>
      <c r="B164" s="13" t="s">
        <v>182</v>
      </c>
      <c r="C164" s="13" t="s">
        <v>195</v>
      </c>
      <c r="D164" s="13" t="s">
        <v>196</v>
      </c>
      <c r="E164" s="14">
        <v>2013</v>
      </c>
      <c r="F164" s="14"/>
      <c r="G164" s="13" t="s">
        <v>1</v>
      </c>
      <c r="H164" s="14"/>
      <c r="I164" s="14"/>
      <c r="J164" s="14"/>
      <c r="K164" s="14"/>
      <c r="L164" s="22" t="s">
        <v>1</v>
      </c>
    </row>
    <row r="165" spans="1:12" x14ac:dyDescent="0.2">
      <c r="A165" s="25" t="s">
        <v>83</v>
      </c>
      <c r="B165" s="11" t="s">
        <v>182</v>
      </c>
      <c r="C165" s="11" t="s">
        <v>197</v>
      </c>
      <c r="D165" s="11" t="s">
        <v>196</v>
      </c>
      <c r="E165" s="12">
        <v>2013</v>
      </c>
      <c r="F165" s="12"/>
      <c r="G165" s="11" t="s">
        <v>1</v>
      </c>
      <c r="H165" s="12"/>
      <c r="I165" s="12"/>
      <c r="J165" s="12"/>
      <c r="K165" s="12"/>
      <c r="L165" s="21" t="s">
        <v>1</v>
      </c>
    </row>
    <row r="166" spans="1:12" x14ac:dyDescent="0.2">
      <c r="A166" s="27" t="s">
        <v>84</v>
      </c>
      <c r="B166" s="13" t="s">
        <v>165</v>
      </c>
      <c r="C166" s="13" t="s">
        <v>195</v>
      </c>
      <c r="D166" s="13" t="s">
        <v>198</v>
      </c>
      <c r="E166" s="14">
        <v>2014</v>
      </c>
      <c r="F166" s="14">
        <v>0.96309999999999996</v>
      </c>
      <c r="G166" s="13" t="s">
        <v>1</v>
      </c>
      <c r="H166" s="14"/>
      <c r="I166" s="14"/>
      <c r="J166" s="14"/>
      <c r="K166" s="14"/>
      <c r="L166" s="22" t="s">
        <v>1</v>
      </c>
    </row>
    <row r="167" spans="1:12" x14ac:dyDescent="0.2">
      <c r="A167" s="25" t="s">
        <v>84</v>
      </c>
      <c r="B167" s="11" t="s">
        <v>165</v>
      </c>
      <c r="C167" s="11" t="s">
        <v>197</v>
      </c>
      <c r="D167" s="11" t="s">
        <v>196</v>
      </c>
      <c r="E167" s="12">
        <v>2015</v>
      </c>
      <c r="F167" s="12"/>
      <c r="G167" s="11" t="s">
        <v>1</v>
      </c>
      <c r="H167" s="12"/>
      <c r="I167" s="12"/>
      <c r="J167" s="12"/>
      <c r="K167" s="12"/>
      <c r="L167" s="21" t="s">
        <v>1</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E94112-5983-4F5C-8946-D0A1004BB80B}">
  <sheetPr codeName="Sheet12"/>
  <dimension ref="A1:L849"/>
  <sheetViews>
    <sheetView topLeftCell="G19" workbookViewId="0">
      <selection activeCell="A26" sqref="A26:L27"/>
    </sheetView>
  </sheetViews>
  <sheetFormatPr baseColWidth="10" defaultColWidth="8.83203125" defaultRowHeight="15" x14ac:dyDescent="0.2"/>
  <cols>
    <col min="1" max="1" width="35.83203125" bestFit="1" customWidth="1"/>
    <col min="2" max="2" width="7.6640625" bestFit="1" customWidth="1"/>
    <col min="3" max="3" width="7.5" bestFit="1" customWidth="1"/>
    <col min="5" max="5" width="7.1640625" bestFit="1" customWidth="1"/>
    <col min="6" max="6" width="25.83203125" bestFit="1" customWidth="1"/>
    <col min="7" max="7" width="72.33203125" bestFit="1" customWidth="1"/>
    <col min="8" max="11" width="7.33203125" bestFit="1" customWidth="1"/>
    <col min="12" max="12" width="76.33203125" bestFit="1" customWidth="1"/>
  </cols>
  <sheetData>
    <row r="1" spans="1:12" x14ac:dyDescent="0.2">
      <c r="A1" s="19" t="s">
        <v>0</v>
      </c>
      <c r="B1" s="24" t="s">
        <v>183</v>
      </c>
      <c r="C1" s="24" t="s">
        <v>184</v>
      </c>
      <c r="D1" s="24" t="s">
        <v>185</v>
      </c>
      <c r="E1" s="24" t="s">
        <v>186</v>
      </c>
      <c r="F1" s="24" t="s">
        <v>216</v>
      </c>
      <c r="G1" s="24" t="s">
        <v>217</v>
      </c>
      <c r="H1" s="24" t="s">
        <v>94</v>
      </c>
      <c r="I1" s="24" t="s">
        <v>95</v>
      </c>
      <c r="J1" s="24" t="s">
        <v>96</v>
      </c>
      <c r="K1" s="24" t="s">
        <v>97</v>
      </c>
      <c r="L1" s="20" t="s">
        <v>194</v>
      </c>
    </row>
    <row r="2" spans="1:12" x14ac:dyDescent="0.2">
      <c r="A2" s="25" t="s">
        <v>2</v>
      </c>
      <c r="B2" s="11" t="s">
        <v>100</v>
      </c>
      <c r="C2" s="11" t="s">
        <v>195</v>
      </c>
      <c r="D2" s="11" t="s">
        <v>198</v>
      </c>
      <c r="E2" s="12">
        <v>2011</v>
      </c>
      <c r="F2" s="12">
        <v>0.19170000000000001</v>
      </c>
      <c r="G2" s="11" t="s">
        <v>1</v>
      </c>
      <c r="H2" s="12"/>
      <c r="I2" s="12"/>
      <c r="J2" s="12"/>
      <c r="K2" s="12"/>
      <c r="L2" s="21" t="s">
        <v>1</v>
      </c>
    </row>
    <row r="3" spans="1:12" x14ac:dyDescent="0.2">
      <c r="A3" s="27" t="s">
        <v>2</v>
      </c>
      <c r="B3" s="13" t="s">
        <v>100</v>
      </c>
      <c r="C3" s="13" t="s">
        <v>195</v>
      </c>
      <c r="D3" s="13" t="s">
        <v>196</v>
      </c>
      <c r="E3" s="14">
        <v>2015</v>
      </c>
      <c r="F3" s="14">
        <v>0.28970000000000001</v>
      </c>
      <c r="G3" s="13" t="s">
        <v>1</v>
      </c>
      <c r="H3" s="14"/>
      <c r="I3" s="14"/>
      <c r="J3" s="14"/>
      <c r="K3" s="14"/>
      <c r="L3" s="22" t="s">
        <v>1</v>
      </c>
    </row>
    <row r="4" spans="1:12" x14ac:dyDescent="0.2">
      <c r="A4" s="25" t="s">
        <v>2</v>
      </c>
      <c r="B4" s="11" t="s">
        <v>100</v>
      </c>
      <c r="C4" s="11" t="s">
        <v>197</v>
      </c>
      <c r="D4" s="11" t="s">
        <v>198</v>
      </c>
      <c r="E4" s="12">
        <v>2011</v>
      </c>
      <c r="F4" s="12"/>
      <c r="G4" s="11" t="s">
        <v>1</v>
      </c>
      <c r="H4" s="12"/>
      <c r="I4" s="12"/>
      <c r="J4" s="12"/>
      <c r="K4" s="12"/>
      <c r="L4" s="21" t="s">
        <v>1</v>
      </c>
    </row>
    <row r="5" spans="1:12" x14ac:dyDescent="0.2">
      <c r="A5" s="27" t="s">
        <v>2</v>
      </c>
      <c r="B5" s="13" t="s">
        <v>100</v>
      </c>
      <c r="C5" s="13" t="s">
        <v>197</v>
      </c>
      <c r="D5" s="13" t="s">
        <v>196</v>
      </c>
      <c r="E5" s="14">
        <v>2015</v>
      </c>
      <c r="F5" s="14">
        <v>0.80400000000000005</v>
      </c>
      <c r="G5" s="13" t="s">
        <v>1</v>
      </c>
      <c r="H5" s="14"/>
      <c r="I5" s="14"/>
      <c r="J5" s="14"/>
      <c r="K5" s="14"/>
      <c r="L5" s="22" t="s">
        <v>1</v>
      </c>
    </row>
    <row r="6" spans="1:12" x14ac:dyDescent="0.2">
      <c r="A6" s="25" t="s">
        <v>3</v>
      </c>
      <c r="B6" s="11" t="s">
        <v>170</v>
      </c>
      <c r="C6" s="11" t="s">
        <v>195</v>
      </c>
      <c r="D6" s="11" t="s">
        <v>196</v>
      </c>
      <c r="E6" s="12">
        <v>2016</v>
      </c>
      <c r="F6" s="12"/>
      <c r="G6" s="11" t="s">
        <v>1</v>
      </c>
      <c r="H6" s="12"/>
      <c r="I6" s="12"/>
      <c r="J6" s="12"/>
      <c r="K6" s="12"/>
      <c r="L6" s="21" t="s">
        <v>1</v>
      </c>
    </row>
    <row r="7" spans="1:12" x14ac:dyDescent="0.2">
      <c r="A7" s="27" t="s">
        <v>3</v>
      </c>
      <c r="B7" s="13" t="s">
        <v>170</v>
      </c>
      <c r="C7" s="13" t="s">
        <v>195</v>
      </c>
      <c r="D7" s="13" t="s">
        <v>218</v>
      </c>
      <c r="E7" s="14">
        <v>2007</v>
      </c>
      <c r="F7" s="14"/>
      <c r="G7" s="13" t="s">
        <v>1</v>
      </c>
      <c r="H7" s="14"/>
      <c r="I7" s="14"/>
      <c r="J7" s="14"/>
      <c r="K7" s="14"/>
      <c r="L7" s="22" t="s">
        <v>1</v>
      </c>
    </row>
    <row r="8" spans="1:12" x14ac:dyDescent="0.2">
      <c r="A8" s="25" t="s">
        <v>3</v>
      </c>
      <c r="B8" s="11" t="s">
        <v>170</v>
      </c>
      <c r="C8" s="11" t="s">
        <v>195</v>
      </c>
      <c r="D8" s="11" t="s">
        <v>218</v>
      </c>
      <c r="E8" s="12">
        <v>2007</v>
      </c>
      <c r="F8" s="12"/>
      <c r="G8" s="11" t="s">
        <v>1</v>
      </c>
      <c r="H8" s="12"/>
      <c r="I8" s="12"/>
      <c r="J8" s="12"/>
      <c r="K8" s="12"/>
      <c r="L8" s="21" t="s">
        <v>1</v>
      </c>
    </row>
    <row r="9" spans="1:12" x14ac:dyDescent="0.2">
      <c r="A9" s="27" t="s">
        <v>3</v>
      </c>
      <c r="B9" s="13" t="s">
        <v>170</v>
      </c>
      <c r="C9" s="13" t="s">
        <v>195</v>
      </c>
      <c r="D9" s="13" t="s">
        <v>218</v>
      </c>
      <c r="E9" s="14">
        <v>2003</v>
      </c>
      <c r="F9" s="14"/>
      <c r="G9" s="13" t="s">
        <v>1</v>
      </c>
      <c r="H9" s="14"/>
      <c r="I9" s="14"/>
      <c r="J9" s="14"/>
      <c r="K9" s="14"/>
      <c r="L9" s="22" t="s">
        <v>1</v>
      </c>
    </row>
    <row r="10" spans="1:12" x14ac:dyDescent="0.2">
      <c r="A10" s="25" t="s">
        <v>3</v>
      </c>
      <c r="B10" s="11" t="s">
        <v>170</v>
      </c>
      <c r="C10" s="11" t="s">
        <v>195</v>
      </c>
      <c r="D10" s="11" t="s">
        <v>218</v>
      </c>
      <c r="E10" s="12">
        <v>2011</v>
      </c>
      <c r="F10" s="12"/>
      <c r="G10" s="11" t="s">
        <v>1</v>
      </c>
      <c r="H10" s="12"/>
      <c r="I10" s="12"/>
      <c r="J10" s="12"/>
      <c r="K10" s="12"/>
      <c r="L10" s="21" t="s">
        <v>1</v>
      </c>
    </row>
    <row r="11" spans="1:12" x14ac:dyDescent="0.2">
      <c r="A11" s="27" t="s">
        <v>3</v>
      </c>
      <c r="B11" s="13" t="s">
        <v>170</v>
      </c>
      <c r="C11" s="13" t="s">
        <v>195</v>
      </c>
      <c r="D11" s="13" t="s">
        <v>218</v>
      </c>
      <c r="E11" s="14">
        <v>2011</v>
      </c>
      <c r="F11" s="14"/>
      <c r="G11" s="13" t="s">
        <v>1</v>
      </c>
      <c r="H11" s="14"/>
      <c r="I11" s="14"/>
      <c r="J11" s="14"/>
      <c r="K11" s="14"/>
      <c r="L11" s="22" t="s">
        <v>1</v>
      </c>
    </row>
    <row r="12" spans="1:12" x14ac:dyDescent="0.2">
      <c r="A12" s="25" t="s">
        <v>3</v>
      </c>
      <c r="B12" s="11" t="s">
        <v>170</v>
      </c>
      <c r="C12" s="11" t="s">
        <v>195</v>
      </c>
      <c r="D12" s="11" t="s">
        <v>218</v>
      </c>
      <c r="E12" s="12">
        <v>2003</v>
      </c>
      <c r="F12" s="12"/>
      <c r="G12" s="11" t="s">
        <v>1</v>
      </c>
      <c r="H12" s="12"/>
      <c r="I12" s="12"/>
      <c r="J12" s="12"/>
      <c r="K12" s="12"/>
      <c r="L12" s="21" t="s">
        <v>1</v>
      </c>
    </row>
    <row r="13" spans="1:12" x14ac:dyDescent="0.2">
      <c r="A13" s="27" t="s">
        <v>3</v>
      </c>
      <c r="B13" s="13" t="s">
        <v>170</v>
      </c>
      <c r="C13" s="13" t="s">
        <v>195</v>
      </c>
      <c r="D13" s="13" t="s">
        <v>196</v>
      </c>
      <c r="E13" s="14">
        <v>2010</v>
      </c>
      <c r="F13" s="14">
        <v>1</v>
      </c>
      <c r="G13" s="13" t="s">
        <v>1</v>
      </c>
      <c r="H13" s="14"/>
      <c r="I13" s="14"/>
      <c r="J13" s="14"/>
      <c r="K13" s="14"/>
      <c r="L13" s="22" t="s">
        <v>1</v>
      </c>
    </row>
    <row r="14" spans="1:12" x14ac:dyDescent="0.2">
      <c r="A14" s="25" t="s">
        <v>3</v>
      </c>
      <c r="B14" s="11" t="s">
        <v>170</v>
      </c>
      <c r="C14" s="11" t="s">
        <v>195</v>
      </c>
      <c r="D14" s="11" t="s">
        <v>196</v>
      </c>
      <c r="E14" s="12">
        <v>2005</v>
      </c>
      <c r="F14" s="12">
        <v>1</v>
      </c>
      <c r="G14" s="11" t="s">
        <v>1</v>
      </c>
      <c r="H14" s="12"/>
      <c r="I14" s="12"/>
      <c r="J14" s="12"/>
      <c r="K14" s="12"/>
      <c r="L14" s="21" t="s">
        <v>1</v>
      </c>
    </row>
    <row r="15" spans="1:12" x14ac:dyDescent="0.2">
      <c r="A15" s="27" t="s">
        <v>3</v>
      </c>
      <c r="B15" s="13" t="s">
        <v>170</v>
      </c>
      <c r="C15" s="13" t="s">
        <v>195</v>
      </c>
      <c r="D15" s="13" t="s">
        <v>196</v>
      </c>
      <c r="E15" s="14">
        <v>2000</v>
      </c>
      <c r="F15" s="14">
        <v>1</v>
      </c>
      <c r="G15" s="13" t="s">
        <v>1</v>
      </c>
      <c r="H15" s="14"/>
      <c r="I15" s="14"/>
      <c r="J15" s="14"/>
      <c r="K15" s="14"/>
      <c r="L15" s="22" t="s">
        <v>1</v>
      </c>
    </row>
    <row r="16" spans="1:12" x14ac:dyDescent="0.2">
      <c r="A16" s="25" t="s">
        <v>3</v>
      </c>
      <c r="B16" s="11" t="s">
        <v>170</v>
      </c>
      <c r="C16" s="11" t="s">
        <v>197</v>
      </c>
      <c r="D16" s="11" t="s">
        <v>196</v>
      </c>
      <c r="E16" s="12">
        <v>2016</v>
      </c>
      <c r="F16" s="12"/>
      <c r="G16" s="11" t="s">
        <v>1</v>
      </c>
      <c r="H16" s="12"/>
      <c r="I16" s="12"/>
      <c r="J16" s="12"/>
      <c r="K16" s="12"/>
      <c r="L16" s="21" t="s">
        <v>1</v>
      </c>
    </row>
    <row r="17" spans="1:12" x14ac:dyDescent="0.2">
      <c r="A17" s="27" t="s">
        <v>3</v>
      </c>
      <c r="B17" s="13" t="s">
        <v>170</v>
      </c>
      <c r="C17" s="13" t="s">
        <v>197</v>
      </c>
      <c r="D17" s="13" t="s">
        <v>218</v>
      </c>
      <c r="E17" s="14">
        <v>2007</v>
      </c>
      <c r="F17" s="14"/>
      <c r="G17" s="13" t="s">
        <v>1</v>
      </c>
      <c r="H17" s="14"/>
      <c r="I17" s="14"/>
      <c r="J17" s="14"/>
      <c r="K17" s="14"/>
      <c r="L17" s="22" t="s">
        <v>1</v>
      </c>
    </row>
    <row r="18" spans="1:12" x14ac:dyDescent="0.2">
      <c r="A18" s="25" t="s">
        <v>3</v>
      </c>
      <c r="B18" s="11" t="s">
        <v>170</v>
      </c>
      <c r="C18" s="11" t="s">
        <v>197</v>
      </c>
      <c r="D18" s="11" t="s">
        <v>218</v>
      </c>
      <c r="E18" s="12">
        <v>2003</v>
      </c>
      <c r="F18" s="12"/>
      <c r="G18" s="11" t="s">
        <v>1</v>
      </c>
      <c r="H18" s="12"/>
      <c r="I18" s="12"/>
      <c r="J18" s="12"/>
      <c r="K18" s="12"/>
      <c r="L18" s="21" t="s">
        <v>1</v>
      </c>
    </row>
    <row r="19" spans="1:12" x14ac:dyDescent="0.2">
      <c r="A19" s="27" t="s">
        <v>3</v>
      </c>
      <c r="B19" s="13" t="s">
        <v>170</v>
      </c>
      <c r="C19" s="13" t="s">
        <v>197</v>
      </c>
      <c r="D19" s="13" t="s">
        <v>218</v>
      </c>
      <c r="E19" s="14">
        <v>2011</v>
      </c>
      <c r="F19" s="14"/>
      <c r="G19" s="13" t="s">
        <v>1</v>
      </c>
      <c r="H19" s="14"/>
      <c r="I19" s="14"/>
      <c r="J19" s="14"/>
      <c r="K19" s="14"/>
      <c r="L19" s="22" t="s">
        <v>1</v>
      </c>
    </row>
    <row r="20" spans="1:12" x14ac:dyDescent="0.2">
      <c r="A20" s="25" t="s">
        <v>3</v>
      </c>
      <c r="B20" s="11" t="s">
        <v>170</v>
      </c>
      <c r="C20" s="11" t="s">
        <v>197</v>
      </c>
      <c r="D20" s="11" t="s">
        <v>218</v>
      </c>
      <c r="E20" s="12">
        <v>2011</v>
      </c>
      <c r="F20" s="12"/>
      <c r="G20" s="11" t="s">
        <v>1</v>
      </c>
      <c r="H20" s="12"/>
      <c r="I20" s="12"/>
      <c r="J20" s="12"/>
      <c r="K20" s="12"/>
      <c r="L20" s="21" t="s">
        <v>1</v>
      </c>
    </row>
    <row r="21" spans="1:12" x14ac:dyDescent="0.2">
      <c r="A21" s="27" t="s">
        <v>3</v>
      </c>
      <c r="B21" s="13" t="s">
        <v>170</v>
      </c>
      <c r="C21" s="13" t="s">
        <v>197</v>
      </c>
      <c r="D21" s="13" t="s">
        <v>218</v>
      </c>
      <c r="E21" s="14">
        <v>2007</v>
      </c>
      <c r="F21" s="14"/>
      <c r="G21" s="13" t="s">
        <v>1</v>
      </c>
      <c r="H21" s="14"/>
      <c r="I21" s="14"/>
      <c r="J21" s="14"/>
      <c r="K21" s="14"/>
      <c r="L21" s="22" t="s">
        <v>1</v>
      </c>
    </row>
    <row r="22" spans="1:12" x14ac:dyDescent="0.2">
      <c r="A22" s="25" t="s">
        <v>3</v>
      </c>
      <c r="B22" s="11" t="s">
        <v>170</v>
      </c>
      <c r="C22" s="11" t="s">
        <v>197</v>
      </c>
      <c r="D22" s="11" t="s">
        <v>218</v>
      </c>
      <c r="E22" s="12">
        <v>2003</v>
      </c>
      <c r="F22" s="12"/>
      <c r="G22" s="11" t="s">
        <v>1</v>
      </c>
      <c r="H22" s="12"/>
      <c r="I22" s="12"/>
      <c r="J22" s="12"/>
      <c r="K22" s="12"/>
      <c r="L22" s="21" t="s">
        <v>1</v>
      </c>
    </row>
    <row r="23" spans="1:12" x14ac:dyDescent="0.2">
      <c r="A23" s="27" t="s">
        <v>3</v>
      </c>
      <c r="B23" s="13" t="s">
        <v>170</v>
      </c>
      <c r="C23" s="13" t="s">
        <v>197</v>
      </c>
      <c r="D23" s="13" t="s">
        <v>196</v>
      </c>
      <c r="E23" s="14">
        <v>2005</v>
      </c>
      <c r="F23" s="14">
        <v>1</v>
      </c>
      <c r="G23" s="13" t="s">
        <v>1</v>
      </c>
      <c r="H23" s="14"/>
      <c r="I23" s="14"/>
      <c r="J23" s="14"/>
      <c r="K23" s="14"/>
      <c r="L23" s="22" t="s">
        <v>1</v>
      </c>
    </row>
    <row r="24" spans="1:12" x14ac:dyDescent="0.2">
      <c r="A24" s="25" t="s">
        <v>3</v>
      </c>
      <c r="B24" s="11" t="s">
        <v>170</v>
      </c>
      <c r="C24" s="11" t="s">
        <v>197</v>
      </c>
      <c r="D24" s="11" t="s">
        <v>196</v>
      </c>
      <c r="E24" s="12">
        <v>2000</v>
      </c>
      <c r="F24" s="12">
        <v>1</v>
      </c>
      <c r="G24" s="11" t="s">
        <v>1</v>
      </c>
      <c r="H24" s="12"/>
      <c r="I24" s="12"/>
      <c r="J24" s="12"/>
      <c r="K24" s="12"/>
      <c r="L24" s="21" t="s">
        <v>1</v>
      </c>
    </row>
    <row r="25" spans="1:12" x14ac:dyDescent="0.2">
      <c r="A25" s="27" t="s">
        <v>3</v>
      </c>
      <c r="B25" s="13" t="s">
        <v>170</v>
      </c>
      <c r="C25" s="13" t="s">
        <v>197</v>
      </c>
      <c r="D25" s="13" t="s">
        <v>196</v>
      </c>
      <c r="E25" s="14">
        <v>2010</v>
      </c>
      <c r="F25" s="14">
        <v>1</v>
      </c>
      <c r="G25" s="13" t="s">
        <v>1</v>
      </c>
      <c r="H25" s="14"/>
      <c r="I25" s="14"/>
      <c r="J25" s="14"/>
      <c r="K25" s="14"/>
      <c r="L25" s="22" t="s">
        <v>1</v>
      </c>
    </row>
    <row r="26" spans="1:12" x14ac:dyDescent="0.2">
      <c r="A26" s="27" t="s">
        <v>4</v>
      </c>
      <c r="B26" s="13" t="s">
        <v>101</v>
      </c>
      <c r="C26" s="13" t="s">
        <v>195</v>
      </c>
      <c r="D26" s="13" t="s">
        <v>198</v>
      </c>
      <c r="E26" s="14">
        <v>2013</v>
      </c>
      <c r="F26" s="14">
        <v>0.89049999999999996</v>
      </c>
      <c r="G26" s="13" t="s">
        <v>1</v>
      </c>
      <c r="H26" s="14"/>
      <c r="I26" s="14"/>
      <c r="J26" s="14"/>
      <c r="K26" s="14"/>
      <c r="L26" s="22" t="s">
        <v>1</v>
      </c>
    </row>
    <row r="27" spans="1:12" x14ac:dyDescent="0.2">
      <c r="A27" s="25" t="s">
        <v>4</v>
      </c>
      <c r="B27" s="11" t="s">
        <v>101</v>
      </c>
      <c r="C27" s="11" t="s">
        <v>197</v>
      </c>
      <c r="D27" s="11" t="s">
        <v>198</v>
      </c>
      <c r="E27" s="12">
        <v>2013</v>
      </c>
      <c r="F27" s="12">
        <v>1</v>
      </c>
      <c r="G27" s="11" t="s">
        <v>1</v>
      </c>
      <c r="H27" s="12"/>
      <c r="I27" s="12"/>
      <c r="J27" s="12"/>
      <c r="K27" s="12"/>
      <c r="L27" s="21" t="s">
        <v>1</v>
      </c>
    </row>
    <row r="28" spans="1:12" x14ac:dyDescent="0.2">
      <c r="A28" s="25" t="s">
        <v>5</v>
      </c>
      <c r="B28" s="11" t="s">
        <v>102</v>
      </c>
      <c r="C28" s="11" t="s">
        <v>195</v>
      </c>
      <c r="D28" s="11" t="s">
        <v>198</v>
      </c>
      <c r="E28" s="12">
        <v>2014</v>
      </c>
      <c r="F28" s="12"/>
      <c r="G28" s="11" t="s">
        <v>1</v>
      </c>
      <c r="H28" s="12"/>
      <c r="I28" s="12"/>
      <c r="J28" s="12"/>
      <c r="K28" s="12"/>
      <c r="L28" s="21" t="s">
        <v>1</v>
      </c>
    </row>
    <row r="29" spans="1:12" x14ac:dyDescent="0.2">
      <c r="A29" s="27" t="s">
        <v>5</v>
      </c>
      <c r="B29" s="13" t="s">
        <v>102</v>
      </c>
      <c r="C29" s="13" t="s">
        <v>195</v>
      </c>
      <c r="D29" s="13" t="s">
        <v>219</v>
      </c>
      <c r="E29" s="14">
        <v>2005</v>
      </c>
      <c r="F29" s="14"/>
      <c r="G29" s="13" t="s">
        <v>1</v>
      </c>
      <c r="H29" s="14"/>
      <c r="I29" s="14"/>
      <c r="J29" s="14"/>
      <c r="K29" s="14"/>
      <c r="L29" s="22" t="s">
        <v>1</v>
      </c>
    </row>
    <row r="30" spans="1:12" x14ac:dyDescent="0.2">
      <c r="A30" s="25" t="s">
        <v>5</v>
      </c>
      <c r="B30" s="11" t="s">
        <v>102</v>
      </c>
      <c r="C30" s="11" t="s">
        <v>195</v>
      </c>
      <c r="D30" s="11" t="s">
        <v>219</v>
      </c>
      <c r="E30" s="12">
        <v>2005</v>
      </c>
      <c r="F30" s="12"/>
      <c r="G30" s="11" t="s">
        <v>1</v>
      </c>
      <c r="H30" s="12"/>
      <c r="I30" s="12"/>
      <c r="J30" s="12"/>
      <c r="K30" s="12"/>
      <c r="L30" s="21" t="s">
        <v>1</v>
      </c>
    </row>
    <row r="31" spans="1:12" x14ac:dyDescent="0.2">
      <c r="A31" s="27" t="s">
        <v>5</v>
      </c>
      <c r="B31" s="13" t="s">
        <v>102</v>
      </c>
      <c r="C31" s="13" t="s">
        <v>195</v>
      </c>
      <c r="D31" s="13" t="s">
        <v>196</v>
      </c>
      <c r="E31" s="14">
        <v>2006</v>
      </c>
      <c r="F31" s="14">
        <v>0.39529999999999998</v>
      </c>
      <c r="G31" s="13" t="s">
        <v>1</v>
      </c>
      <c r="H31" s="14"/>
      <c r="I31" s="14"/>
      <c r="J31" s="14"/>
      <c r="K31" s="14"/>
      <c r="L31" s="22" t="s">
        <v>1</v>
      </c>
    </row>
    <row r="32" spans="1:12" x14ac:dyDescent="0.2">
      <c r="A32" s="25" t="s">
        <v>5</v>
      </c>
      <c r="B32" s="11" t="s">
        <v>102</v>
      </c>
      <c r="C32" s="11" t="s">
        <v>195</v>
      </c>
      <c r="D32" s="11" t="s">
        <v>196</v>
      </c>
      <c r="E32" s="12">
        <v>2001</v>
      </c>
      <c r="F32" s="12">
        <v>0.31850000000000001</v>
      </c>
      <c r="G32" s="11" t="s">
        <v>1</v>
      </c>
      <c r="H32" s="12"/>
      <c r="I32" s="12"/>
      <c r="J32" s="12"/>
      <c r="K32" s="12"/>
      <c r="L32" s="21" t="s">
        <v>1</v>
      </c>
    </row>
    <row r="33" spans="1:12" x14ac:dyDescent="0.2">
      <c r="A33" s="27" t="s">
        <v>5</v>
      </c>
      <c r="B33" s="13" t="s">
        <v>102</v>
      </c>
      <c r="C33" s="13" t="s">
        <v>195</v>
      </c>
      <c r="D33" s="13" t="s">
        <v>196</v>
      </c>
      <c r="E33" s="14">
        <v>2012</v>
      </c>
      <c r="F33" s="14">
        <v>0.53349999999999997</v>
      </c>
      <c r="G33" s="13" t="s">
        <v>1</v>
      </c>
      <c r="H33" s="14"/>
      <c r="I33" s="14"/>
      <c r="J33" s="14"/>
      <c r="K33" s="14"/>
      <c r="L33" s="22" t="s">
        <v>1</v>
      </c>
    </row>
    <row r="34" spans="1:12" x14ac:dyDescent="0.2">
      <c r="A34" s="25" t="s">
        <v>5</v>
      </c>
      <c r="B34" s="11" t="s">
        <v>102</v>
      </c>
      <c r="C34" s="11" t="s">
        <v>197</v>
      </c>
      <c r="D34" s="11" t="s">
        <v>198</v>
      </c>
      <c r="E34" s="12">
        <v>2014</v>
      </c>
      <c r="F34" s="12"/>
      <c r="G34" s="11" t="s">
        <v>1</v>
      </c>
      <c r="H34" s="12"/>
      <c r="I34" s="12"/>
      <c r="J34" s="12"/>
      <c r="K34" s="12"/>
      <c r="L34" s="21" t="s">
        <v>1</v>
      </c>
    </row>
    <row r="35" spans="1:12" x14ac:dyDescent="0.2">
      <c r="A35" s="27" t="s">
        <v>5</v>
      </c>
      <c r="B35" s="13" t="s">
        <v>102</v>
      </c>
      <c r="C35" s="13" t="s">
        <v>197</v>
      </c>
      <c r="D35" s="13" t="s">
        <v>219</v>
      </c>
      <c r="E35" s="14">
        <v>2005</v>
      </c>
      <c r="F35" s="14"/>
      <c r="G35" s="13" t="s">
        <v>1</v>
      </c>
      <c r="H35" s="14"/>
      <c r="I35" s="14"/>
      <c r="J35" s="14"/>
      <c r="K35" s="14"/>
      <c r="L35" s="22" t="s">
        <v>1</v>
      </c>
    </row>
    <row r="36" spans="1:12" x14ac:dyDescent="0.2">
      <c r="A36" s="25" t="s">
        <v>5</v>
      </c>
      <c r="B36" s="11" t="s">
        <v>102</v>
      </c>
      <c r="C36" s="11" t="s">
        <v>197</v>
      </c>
      <c r="D36" s="11" t="s">
        <v>219</v>
      </c>
      <c r="E36" s="12">
        <v>2005</v>
      </c>
      <c r="F36" s="12"/>
      <c r="G36" s="11" t="s">
        <v>1</v>
      </c>
      <c r="H36" s="12"/>
      <c r="I36" s="12"/>
      <c r="J36" s="12"/>
      <c r="K36" s="12"/>
      <c r="L36" s="21" t="s">
        <v>1</v>
      </c>
    </row>
    <row r="37" spans="1:12" x14ac:dyDescent="0.2">
      <c r="A37" s="27" t="s">
        <v>5</v>
      </c>
      <c r="B37" s="13" t="s">
        <v>102</v>
      </c>
      <c r="C37" s="13" t="s">
        <v>197</v>
      </c>
      <c r="D37" s="13" t="s">
        <v>196</v>
      </c>
      <c r="E37" s="14">
        <v>2001</v>
      </c>
      <c r="F37" s="14">
        <v>0.61080000000000001</v>
      </c>
      <c r="G37" s="13" t="s">
        <v>1</v>
      </c>
      <c r="H37" s="14"/>
      <c r="I37" s="14"/>
      <c r="J37" s="14"/>
      <c r="K37" s="14"/>
      <c r="L37" s="22" t="s">
        <v>1</v>
      </c>
    </row>
    <row r="38" spans="1:12" x14ac:dyDescent="0.2">
      <c r="A38" s="25" t="s">
        <v>5</v>
      </c>
      <c r="B38" s="11" t="s">
        <v>102</v>
      </c>
      <c r="C38" s="11" t="s">
        <v>197</v>
      </c>
      <c r="D38" s="11" t="s">
        <v>196</v>
      </c>
      <c r="E38" s="12">
        <v>2006</v>
      </c>
      <c r="F38" s="12">
        <v>0.72070000000000001</v>
      </c>
      <c r="G38" s="11" t="s">
        <v>1</v>
      </c>
      <c r="H38" s="12"/>
      <c r="I38" s="12"/>
      <c r="J38" s="12"/>
      <c r="K38" s="12"/>
      <c r="L38" s="21" t="s">
        <v>1</v>
      </c>
    </row>
    <row r="39" spans="1:12" x14ac:dyDescent="0.2">
      <c r="A39" s="27" t="s">
        <v>5</v>
      </c>
      <c r="B39" s="13" t="s">
        <v>102</v>
      </c>
      <c r="C39" s="13" t="s">
        <v>197</v>
      </c>
      <c r="D39" s="13" t="s">
        <v>196</v>
      </c>
      <c r="E39" s="14">
        <v>2012</v>
      </c>
      <c r="F39" s="14">
        <v>0.79610000000000003</v>
      </c>
      <c r="G39" s="13" t="s">
        <v>1</v>
      </c>
      <c r="H39" s="14"/>
      <c r="I39" s="14"/>
      <c r="J39" s="14"/>
      <c r="K39" s="14"/>
      <c r="L39" s="22" t="s">
        <v>1</v>
      </c>
    </row>
    <row r="40" spans="1:12" x14ac:dyDescent="0.2">
      <c r="A40" s="25" t="s">
        <v>6</v>
      </c>
      <c r="B40" s="11" t="s">
        <v>103</v>
      </c>
      <c r="C40" s="11" t="s">
        <v>195</v>
      </c>
      <c r="D40" s="11" t="s">
        <v>198</v>
      </c>
      <c r="E40" s="12">
        <v>2010</v>
      </c>
      <c r="F40" s="12">
        <v>0.63339999999999996</v>
      </c>
      <c r="G40" s="11" t="s">
        <v>1</v>
      </c>
      <c r="H40" s="12"/>
      <c r="I40" s="12"/>
      <c r="J40" s="12"/>
      <c r="K40" s="12"/>
      <c r="L40" s="21" t="s">
        <v>1</v>
      </c>
    </row>
    <row r="41" spans="1:12" x14ac:dyDescent="0.2">
      <c r="A41" s="27" t="s">
        <v>6</v>
      </c>
      <c r="B41" s="13" t="s">
        <v>103</v>
      </c>
      <c r="C41" s="13" t="s">
        <v>197</v>
      </c>
      <c r="D41" s="13" t="s">
        <v>198</v>
      </c>
      <c r="E41" s="14">
        <v>2010</v>
      </c>
      <c r="F41" s="14"/>
      <c r="G41" s="13" t="s">
        <v>1</v>
      </c>
      <c r="H41" s="14"/>
      <c r="I41" s="14"/>
      <c r="J41" s="14"/>
      <c r="K41" s="14"/>
      <c r="L41" s="22" t="s">
        <v>1</v>
      </c>
    </row>
    <row r="42" spans="1:12" x14ac:dyDescent="0.2">
      <c r="A42" s="25" t="s">
        <v>7</v>
      </c>
      <c r="B42" s="11" t="s">
        <v>104</v>
      </c>
      <c r="C42" s="11" t="s">
        <v>195</v>
      </c>
      <c r="D42" s="11" t="s">
        <v>198</v>
      </c>
      <c r="E42" s="12">
        <v>2000</v>
      </c>
      <c r="F42" s="12"/>
      <c r="G42" s="11" t="s">
        <v>1</v>
      </c>
      <c r="H42" s="12"/>
      <c r="I42" s="12"/>
      <c r="J42" s="12"/>
      <c r="K42" s="12"/>
      <c r="L42" s="21" t="s">
        <v>1</v>
      </c>
    </row>
    <row r="43" spans="1:12" x14ac:dyDescent="0.2">
      <c r="A43" s="27" t="s">
        <v>7</v>
      </c>
      <c r="B43" s="13" t="s">
        <v>104</v>
      </c>
      <c r="C43" s="13" t="s">
        <v>195</v>
      </c>
      <c r="D43" s="13" t="s">
        <v>196</v>
      </c>
      <c r="E43" s="14">
        <v>2003</v>
      </c>
      <c r="F43" s="14">
        <v>0.9667</v>
      </c>
      <c r="G43" s="13" t="s">
        <v>1</v>
      </c>
      <c r="H43" s="14"/>
      <c r="I43" s="14"/>
      <c r="J43" s="14"/>
      <c r="K43" s="14"/>
      <c r="L43" s="22" t="s">
        <v>1</v>
      </c>
    </row>
    <row r="44" spans="1:12" x14ac:dyDescent="0.2">
      <c r="A44" s="25" t="s">
        <v>7</v>
      </c>
      <c r="B44" s="11" t="s">
        <v>104</v>
      </c>
      <c r="C44" s="11" t="s">
        <v>195</v>
      </c>
      <c r="D44" s="11" t="s">
        <v>196</v>
      </c>
      <c r="E44" s="12">
        <v>2008</v>
      </c>
      <c r="F44" s="12">
        <v>0.98799999999999999</v>
      </c>
      <c r="G44" s="11" t="s">
        <v>1</v>
      </c>
      <c r="H44" s="12"/>
      <c r="I44" s="12"/>
      <c r="J44" s="12"/>
      <c r="K44" s="12"/>
      <c r="L44" s="21" t="s">
        <v>1</v>
      </c>
    </row>
    <row r="45" spans="1:12" x14ac:dyDescent="0.2">
      <c r="A45" s="27" t="s">
        <v>7</v>
      </c>
      <c r="B45" s="13" t="s">
        <v>104</v>
      </c>
      <c r="C45" s="13" t="s">
        <v>197</v>
      </c>
      <c r="D45" s="13" t="s">
        <v>198</v>
      </c>
      <c r="E45" s="14">
        <v>2000</v>
      </c>
      <c r="F45" s="14"/>
      <c r="G45" s="13" t="s">
        <v>1</v>
      </c>
      <c r="H45" s="14"/>
      <c r="I45" s="14"/>
      <c r="J45" s="14"/>
      <c r="K45" s="14"/>
      <c r="L45" s="22" t="s">
        <v>1</v>
      </c>
    </row>
    <row r="46" spans="1:12" x14ac:dyDescent="0.2">
      <c r="A46" s="25" t="s">
        <v>7</v>
      </c>
      <c r="B46" s="11" t="s">
        <v>104</v>
      </c>
      <c r="C46" s="11" t="s">
        <v>197</v>
      </c>
      <c r="D46" s="11" t="s">
        <v>196</v>
      </c>
      <c r="E46" s="12">
        <v>2003</v>
      </c>
      <c r="F46" s="12">
        <v>0.99470000000000003</v>
      </c>
      <c r="G46" s="11" t="s">
        <v>1</v>
      </c>
      <c r="H46" s="12"/>
      <c r="I46" s="12"/>
      <c r="J46" s="12"/>
      <c r="K46" s="12"/>
      <c r="L46" s="21" t="s">
        <v>1</v>
      </c>
    </row>
    <row r="47" spans="1:12" x14ac:dyDescent="0.2">
      <c r="A47" s="27" t="s">
        <v>7</v>
      </c>
      <c r="B47" s="13" t="s">
        <v>104</v>
      </c>
      <c r="C47" s="13" t="s">
        <v>197</v>
      </c>
      <c r="D47" s="13" t="s">
        <v>196</v>
      </c>
      <c r="E47" s="14">
        <v>2008</v>
      </c>
      <c r="F47" s="14">
        <v>0.99839999999999995</v>
      </c>
      <c r="G47" s="13" t="s">
        <v>1</v>
      </c>
      <c r="H47" s="14"/>
      <c r="I47" s="14"/>
      <c r="J47" s="14"/>
      <c r="K47" s="14"/>
      <c r="L47" s="22" t="s">
        <v>1</v>
      </c>
    </row>
    <row r="48" spans="1:12" x14ac:dyDescent="0.2">
      <c r="A48" s="25" t="s">
        <v>8</v>
      </c>
      <c r="B48" s="11" t="s">
        <v>105</v>
      </c>
      <c r="C48" s="11" t="s">
        <v>195</v>
      </c>
      <c r="D48" s="11" t="s">
        <v>219</v>
      </c>
      <c r="E48" s="12">
        <v>2007</v>
      </c>
      <c r="F48" s="12"/>
      <c r="G48" s="11" t="s">
        <v>1</v>
      </c>
      <c r="H48" s="12"/>
      <c r="I48" s="12"/>
      <c r="J48" s="12"/>
      <c r="K48" s="12"/>
      <c r="L48" s="21" t="s">
        <v>1</v>
      </c>
    </row>
    <row r="49" spans="1:12" x14ac:dyDescent="0.2">
      <c r="A49" s="27" t="s">
        <v>8</v>
      </c>
      <c r="B49" s="13" t="s">
        <v>105</v>
      </c>
      <c r="C49" s="13" t="s">
        <v>195</v>
      </c>
      <c r="D49" s="13" t="s">
        <v>219</v>
      </c>
      <c r="E49" s="14">
        <v>2007</v>
      </c>
      <c r="F49" s="14"/>
      <c r="G49" s="13" t="s">
        <v>1</v>
      </c>
      <c r="H49" s="14"/>
      <c r="I49" s="14"/>
      <c r="J49" s="14"/>
      <c r="K49" s="14"/>
      <c r="L49" s="22" t="s">
        <v>1</v>
      </c>
    </row>
    <row r="50" spans="1:12" x14ac:dyDescent="0.2">
      <c r="A50" s="25" t="s">
        <v>8</v>
      </c>
      <c r="B50" s="11" t="s">
        <v>105</v>
      </c>
      <c r="C50" s="11" t="s">
        <v>195</v>
      </c>
      <c r="D50" s="11" t="s">
        <v>198</v>
      </c>
      <c r="E50" s="12">
        <v>2006</v>
      </c>
      <c r="F50" s="12">
        <v>0.54269999999999996</v>
      </c>
      <c r="G50" s="11" t="s">
        <v>1</v>
      </c>
      <c r="H50" s="12"/>
      <c r="I50" s="12"/>
      <c r="J50" s="12"/>
      <c r="K50" s="12"/>
      <c r="L50" s="21" t="s">
        <v>1</v>
      </c>
    </row>
    <row r="51" spans="1:12" x14ac:dyDescent="0.2">
      <c r="A51" s="27" t="s">
        <v>8</v>
      </c>
      <c r="B51" s="13" t="s">
        <v>105</v>
      </c>
      <c r="C51" s="13" t="s">
        <v>195</v>
      </c>
      <c r="D51" s="13" t="s">
        <v>196</v>
      </c>
      <c r="E51" s="14">
        <v>2003</v>
      </c>
      <c r="F51" s="14">
        <v>0.2152</v>
      </c>
      <c r="G51" s="13" t="s">
        <v>1</v>
      </c>
      <c r="H51" s="14"/>
      <c r="I51" s="14"/>
      <c r="J51" s="14"/>
      <c r="K51" s="14"/>
      <c r="L51" s="22" t="s">
        <v>1</v>
      </c>
    </row>
    <row r="52" spans="1:12" x14ac:dyDescent="0.2">
      <c r="A52" s="25" t="s">
        <v>8</v>
      </c>
      <c r="B52" s="11" t="s">
        <v>105</v>
      </c>
      <c r="C52" s="11" t="s">
        <v>195</v>
      </c>
      <c r="D52" s="11" t="s">
        <v>196</v>
      </c>
      <c r="E52" s="12">
        <v>2010</v>
      </c>
      <c r="F52" s="12">
        <v>0.27239999999999998</v>
      </c>
      <c r="G52" s="11" t="s">
        <v>1</v>
      </c>
      <c r="H52" s="12"/>
      <c r="I52" s="12"/>
      <c r="J52" s="12"/>
      <c r="K52" s="12"/>
      <c r="L52" s="21" t="s">
        <v>1</v>
      </c>
    </row>
    <row r="53" spans="1:12" x14ac:dyDescent="0.2">
      <c r="A53" s="27" t="s">
        <v>8</v>
      </c>
      <c r="B53" s="13" t="s">
        <v>105</v>
      </c>
      <c r="C53" s="13" t="s">
        <v>197</v>
      </c>
      <c r="D53" s="13" t="s">
        <v>198</v>
      </c>
      <c r="E53" s="14">
        <v>2006</v>
      </c>
      <c r="F53" s="14"/>
      <c r="G53" s="13" t="s">
        <v>1</v>
      </c>
      <c r="H53" s="14"/>
      <c r="I53" s="14"/>
      <c r="J53" s="14"/>
      <c r="K53" s="14"/>
      <c r="L53" s="22" t="s">
        <v>1</v>
      </c>
    </row>
    <row r="54" spans="1:12" x14ac:dyDescent="0.2">
      <c r="A54" s="25" t="s">
        <v>8</v>
      </c>
      <c r="B54" s="11" t="s">
        <v>105</v>
      </c>
      <c r="C54" s="11" t="s">
        <v>197</v>
      </c>
      <c r="D54" s="11" t="s">
        <v>219</v>
      </c>
      <c r="E54" s="12">
        <v>2007</v>
      </c>
      <c r="F54" s="12"/>
      <c r="G54" s="11" t="s">
        <v>1</v>
      </c>
      <c r="H54" s="12"/>
      <c r="I54" s="12"/>
      <c r="J54" s="12"/>
      <c r="K54" s="12"/>
      <c r="L54" s="21" t="s">
        <v>1</v>
      </c>
    </row>
    <row r="55" spans="1:12" x14ac:dyDescent="0.2">
      <c r="A55" s="27" t="s">
        <v>8</v>
      </c>
      <c r="B55" s="13" t="s">
        <v>105</v>
      </c>
      <c r="C55" s="13" t="s">
        <v>197</v>
      </c>
      <c r="D55" s="13" t="s">
        <v>219</v>
      </c>
      <c r="E55" s="14">
        <v>2007</v>
      </c>
      <c r="F55" s="14"/>
      <c r="G55" s="13" t="s">
        <v>1</v>
      </c>
      <c r="H55" s="14"/>
      <c r="I55" s="14"/>
      <c r="J55" s="14"/>
      <c r="K55" s="14"/>
      <c r="L55" s="22" t="s">
        <v>1</v>
      </c>
    </row>
    <row r="56" spans="1:12" x14ac:dyDescent="0.2">
      <c r="A56" s="25" t="s">
        <v>8</v>
      </c>
      <c r="B56" s="11" t="s">
        <v>105</v>
      </c>
      <c r="C56" s="11" t="s">
        <v>197</v>
      </c>
      <c r="D56" s="11" t="s">
        <v>196</v>
      </c>
      <c r="E56" s="12">
        <v>2003</v>
      </c>
      <c r="F56" s="12">
        <v>0.39150000000000001</v>
      </c>
      <c r="G56" s="11" t="s">
        <v>1</v>
      </c>
      <c r="H56" s="12"/>
      <c r="I56" s="12"/>
      <c r="J56" s="12"/>
      <c r="K56" s="12"/>
      <c r="L56" s="21" t="s">
        <v>1</v>
      </c>
    </row>
    <row r="57" spans="1:12" x14ac:dyDescent="0.2">
      <c r="A57" s="27" t="s">
        <v>8</v>
      </c>
      <c r="B57" s="13" t="s">
        <v>105</v>
      </c>
      <c r="C57" s="13" t="s">
        <v>197</v>
      </c>
      <c r="D57" s="13" t="s">
        <v>196</v>
      </c>
      <c r="E57" s="14">
        <v>2010</v>
      </c>
      <c r="F57" s="14">
        <v>0.47039999999999998</v>
      </c>
      <c r="G57" s="13" t="s">
        <v>1</v>
      </c>
      <c r="H57" s="14"/>
      <c r="I57" s="14"/>
      <c r="J57" s="14"/>
      <c r="K57" s="14"/>
      <c r="L57" s="22" t="s">
        <v>1</v>
      </c>
    </row>
    <row r="58" spans="1:12" x14ac:dyDescent="0.2">
      <c r="A58" s="25" t="s">
        <v>9</v>
      </c>
      <c r="B58" s="11" t="s">
        <v>106</v>
      </c>
      <c r="C58" s="11" t="s">
        <v>195</v>
      </c>
      <c r="D58" s="11" t="s">
        <v>198</v>
      </c>
      <c r="E58" s="12">
        <v>2000</v>
      </c>
      <c r="F58" s="12"/>
      <c r="G58" s="11" t="s">
        <v>1</v>
      </c>
      <c r="H58" s="12"/>
      <c r="I58" s="12"/>
      <c r="J58" s="12"/>
      <c r="K58" s="12"/>
      <c r="L58" s="21" t="s">
        <v>1</v>
      </c>
    </row>
    <row r="59" spans="1:12" x14ac:dyDescent="0.2">
      <c r="A59" s="27" t="s">
        <v>9</v>
      </c>
      <c r="B59" s="13" t="s">
        <v>106</v>
      </c>
      <c r="C59" s="13" t="s">
        <v>195</v>
      </c>
      <c r="D59" s="13" t="s">
        <v>196</v>
      </c>
      <c r="E59" s="14">
        <v>2017</v>
      </c>
      <c r="F59" s="14"/>
      <c r="G59" s="13" t="s">
        <v>1</v>
      </c>
      <c r="H59" s="14"/>
      <c r="I59" s="14"/>
      <c r="J59" s="14"/>
      <c r="K59" s="14"/>
      <c r="L59" s="22" t="s">
        <v>1</v>
      </c>
    </row>
    <row r="60" spans="1:12" x14ac:dyDescent="0.2">
      <c r="A60" s="25" t="s">
        <v>9</v>
      </c>
      <c r="B60" s="11" t="s">
        <v>106</v>
      </c>
      <c r="C60" s="11" t="s">
        <v>195</v>
      </c>
      <c r="D60" s="11" t="s">
        <v>219</v>
      </c>
      <c r="E60" s="12">
        <v>2008</v>
      </c>
      <c r="F60" s="12"/>
      <c r="G60" s="11" t="s">
        <v>1</v>
      </c>
      <c r="H60" s="12"/>
      <c r="I60" s="12"/>
      <c r="J60" s="12"/>
      <c r="K60" s="12"/>
      <c r="L60" s="21" t="s">
        <v>1</v>
      </c>
    </row>
    <row r="61" spans="1:12" x14ac:dyDescent="0.2">
      <c r="A61" s="27" t="s">
        <v>9</v>
      </c>
      <c r="B61" s="13" t="s">
        <v>106</v>
      </c>
      <c r="C61" s="13" t="s">
        <v>195</v>
      </c>
      <c r="D61" s="13" t="s">
        <v>219</v>
      </c>
      <c r="E61" s="14">
        <v>2008</v>
      </c>
      <c r="F61" s="14"/>
      <c r="G61" s="13" t="s">
        <v>1</v>
      </c>
      <c r="H61" s="14"/>
      <c r="I61" s="14"/>
      <c r="J61" s="14"/>
      <c r="K61" s="14"/>
      <c r="L61" s="22" t="s">
        <v>1</v>
      </c>
    </row>
    <row r="62" spans="1:12" x14ac:dyDescent="0.2">
      <c r="A62" s="25" t="s">
        <v>9</v>
      </c>
      <c r="B62" s="11" t="s">
        <v>106</v>
      </c>
      <c r="C62" s="11" t="s">
        <v>195</v>
      </c>
      <c r="D62" s="11" t="s">
        <v>198</v>
      </c>
      <c r="E62" s="12">
        <v>2005</v>
      </c>
      <c r="F62" s="12">
        <v>0.52829999999999999</v>
      </c>
      <c r="G62" s="11" t="s">
        <v>1</v>
      </c>
      <c r="H62" s="12"/>
      <c r="I62" s="12"/>
      <c r="J62" s="12"/>
      <c r="K62" s="12"/>
      <c r="L62" s="21" t="s">
        <v>1</v>
      </c>
    </row>
    <row r="63" spans="1:12" x14ac:dyDescent="0.2">
      <c r="A63" s="27" t="s">
        <v>9</v>
      </c>
      <c r="B63" s="13" t="s">
        <v>106</v>
      </c>
      <c r="C63" s="13" t="s">
        <v>195</v>
      </c>
      <c r="D63" s="13" t="s">
        <v>196</v>
      </c>
      <c r="E63" s="14">
        <v>2010</v>
      </c>
      <c r="F63" s="14">
        <v>0.66510000000000002</v>
      </c>
      <c r="G63" s="13" t="s">
        <v>1</v>
      </c>
      <c r="H63" s="14"/>
      <c r="I63" s="14"/>
      <c r="J63" s="14"/>
      <c r="K63" s="14"/>
      <c r="L63" s="22" t="s">
        <v>1</v>
      </c>
    </row>
    <row r="64" spans="1:12" x14ac:dyDescent="0.2">
      <c r="A64" s="25" t="s">
        <v>9</v>
      </c>
      <c r="B64" s="11" t="s">
        <v>106</v>
      </c>
      <c r="C64" s="11" t="s">
        <v>197</v>
      </c>
      <c r="D64" s="11" t="s">
        <v>198</v>
      </c>
      <c r="E64" s="12">
        <v>2000</v>
      </c>
      <c r="F64" s="12"/>
      <c r="G64" s="11" t="s">
        <v>1</v>
      </c>
      <c r="H64" s="12"/>
      <c r="I64" s="12"/>
      <c r="J64" s="12"/>
      <c r="K64" s="12"/>
      <c r="L64" s="21" t="s">
        <v>1</v>
      </c>
    </row>
    <row r="65" spans="1:12" x14ac:dyDescent="0.2">
      <c r="A65" s="27" t="s">
        <v>9</v>
      </c>
      <c r="B65" s="13" t="s">
        <v>106</v>
      </c>
      <c r="C65" s="13" t="s">
        <v>197</v>
      </c>
      <c r="D65" s="13" t="s">
        <v>198</v>
      </c>
      <c r="E65" s="14">
        <v>2005</v>
      </c>
      <c r="F65" s="14"/>
      <c r="G65" s="13" t="s">
        <v>1</v>
      </c>
      <c r="H65" s="14"/>
      <c r="I65" s="14"/>
      <c r="J65" s="14"/>
      <c r="K65" s="14"/>
      <c r="L65" s="22" t="s">
        <v>1</v>
      </c>
    </row>
    <row r="66" spans="1:12" x14ac:dyDescent="0.2">
      <c r="A66" s="25" t="s">
        <v>9</v>
      </c>
      <c r="B66" s="11" t="s">
        <v>106</v>
      </c>
      <c r="C66" s="11" t="s">
        <v>197</v>
      </c>
      <c r="D66" s="11" t="s">
        <v>196</v>
      </c>
      <c r="E66" s="12">
        <v>2017</v>
      </c>
      <c r="F66" s="12"/>
      <c r="G66" s="11" t="s">
        <v>1</v>
      </c>
      <c r="H66" s="12"/>
      <c r="I66" s="12"/>
      <c r="J66" s="12"/>
      <c r="K66" s="12"/>
      <c r="L66" s="21" t="s">
        <v>1</v>
      </c>
    </row>
    <row r="67" spans="1:12" x14ac:dyDescent="0.2">
      <c r="A67" s="27" t="s">
        <v>9</v>
      </c>
      <c r="B67" s="13" t="s">
        <v>106</v>
      </c>
      <c r="C67" s="13" t="s">
        <v>197</v>
      </c>
      <c r="D67" s="13" t="s">
        <v>219</v>
      </c>
      <c r="E67" s="14">
        <v>2008</v>
      </c>
      <c r="F67" s="14"/>
      <c r="G67" s="13" t="s">
        <v>1</v>
      </c>
      <c r="H67" s="14"/>
      <c r="I67" s="14"/>
      <c r="J67" s="14"/>
      <c r="K67" s="14"/>
      <c r="L67" s="22" t="s">
        <v>1</v>
      </c>
    </row>
    <row r="68" spans="1:12" x14ac:dyDescent="0.2">
      <c r="A68" s="25" t="s">
        <v>9</v>
      </c>
      <c r="B68" s="11" t="s">
        <v>106</v>
      </c>
      <c r="C68" s="11" t="s">
        <v>197</v>
      </c>
      <c r="D68" s="11" t="s">
        <v>219</v>
      </c>
      <c r="E68" s="12">
        <v>2008</v>
      </c>
      <c r="F68" s="12"/>
      <c r="G68" s="11" t="s">
        <v>1</v>
      </c>
      <c r="H68" s="12"/>
      <c r="I68" s="12"/>
      <c r="J68" s="12"/>
      <c r="K68" s="12"/>
      <c r="L68" s="21" t="s">
        <v>1</v>
      </c>
    </row>
    <row r="69" spans="1:12" x14ac:dyDescent="0.2">
      <c r="A69" s="27" t="s">
        <v>9</v>
      </c>
      <c r="B69" s="13" t="s">
        <v>106</v>
      </c>
      <c r="C69" s="13" t="s">
        <v>197</v>
      </c>
      <c r="D69" s="13" t="s">
        <v>196</v>
      </c>
      <c r="E69" s="14">
        <v>2010</v>
      </c>
      <c r="F69" s="14">
        <v>0.8266</v>
      </c>
      <c r="G69" s="13" t="s">
        <v>1</v>
      </c>
      <c r="H69" s="14"/>
      <c r="I69" s="14"/>
      <c r="J69" s="14"/>
      <c r="K69" s="14"/>
      <c r="L69" s="22" t="s">
        <v>1</v>
      </c>
    </row>
    <row r="70" spans="1:12" x14ac:dyDescent="0.2">
      <c r="A70" s="25" t="s">
        <v>10</v>
      </c>
      <c r="B70" s="11" t="s">
        <v>107</v>
      </c>
      <c r="C70" s="11" t="s">
        <v>195</v>
      </c>
      <c r="D70" s="11" t="s">
        <v>196</v>
      </c>
      <c r="E70" s="12">
        <v>2005</v>
      </c>
      <c r="F70" s="12">
        <v>0.67330000000000001</v>
      </c>
      <c r="G70" s="11" t="s">
        <v>1</v>
      </c>
      <c r="H70" s="12"/>
      <c r="I70" s="12"/>
      <c r="J70" s="12"/>
      <c r="K70" s="12"/>
      <c r="L70" s="21" t="s">
        <v>1</v>
      </c>
    </row>
    <row r="71" spans="1:12" x14ac:dyDescent="0.2">
      <c r="A71" s="27" t="s">
        <v>10</v>
      </c>
      <c r="B71" s="13" t="s">
        <v>107</v>
      </c>
      <c r="C71" s="13" t="s">
        <v>195</v>
      </c>
      <c r="D71" s="13" t="s">
        <v>196</v>
      </c>
      <c r="E71" s="14">
        <v>2000</v>
      </c>
      <c r="F71" s="14">
        <v>0.54669999999999996</v>
      </c>
      <c r="G71" s="13" t="s">
        <v>1</v>
      </c>
      <c r="H71" s="14"/>
      <c r="I71" s="14"/>
      <c r="J71" s="14"/>
      <c r="K71" s="14"/>
      <c r="L71" s="22" t="s">
        <v>1</v>
      </c>
    </row>
    <row r="72" spans="1:12" x14ac:dyDescent="0.2">
      <c r="A72" s="25" t="s">
        <v>10</v>
      </c>
      <c r="B72" s="11" t="s">
        <v>107</v>
      </c>
      <c r="C72" s="11" t="s">
        <v>195</v>
      </c>
      <c r="D72" s="11" t="s">
        <v>196</v>
      </c>
      <c r="E72" s="12">
        <v>2014</v>
      </c>
      <c r="F72" s="12">
        <v>0.81759999999999999</v>
      </c>
      <c r="G72" s="11" t="s">
        <v>1</v>
      </c>
      <c r="H72" s="12"/>
      <c r="I72" s="12"/>
      <c r="J72" s="12"/>
      <c r="K72" s="12"/>
      <c r="L72" s="21" t="s">
        <v>1</v>
      </c>
    </row>
    <row r="73" spans="1:12" x14ac:dyDescent="0.2">
      <c r="A73" s="27" t="s">
        <v>10</v>
      </c>
      <c r="B73" s="13" t="s">
        <v>107</v>
      </c>
      <c r="C73" s="13" t="s">
        <v>195</v>
      </c>
      <c r="D73" s="13" t="s">
        <v>196</v>
      </c>
      <c r="E73" s="14">
        <v>2010</v>
      </c>
      <c r="F73" s="14">
        <v>0.7802</v>
      </c>
      <c r="G73" s="13" t="s">
        <v>1</v>
      </c>
      <c r="H73" s="14"/>
      <c r="I73" s="14"/>
      <c r="J73" s="14"/>
      <c r="K73" s="14"/>
      <c r="L73" s="22" t="s">
        <v>1</v>
      </c>
    </row>
    <row r="74" spans="1:12" x14ac:dyDescent="0.2">
      <c r="A74" s="25" t="s">
        <v>10</v>
      </c>
      <c r="B74" s="11" t="s">
        <v>107</v>
      </c>
      <c r="C74" s="11" t="s">
        <v>197</v>
      </c>
      <c r="D74" s="11" t="s">
        <v>196</v>
      </c>
      <c r="E74" s="12">
        <v>2000</v>
      </c>
      <c r="F74" s="12"/>
      <c r="G74" s="11" t="s">
        <v>1</v>
      </c>
      <c r="H74" s="12"/>
      <c r="I74" s="12"/>
      <c r="J74" s="12"/>
      <c r="K74" s="12"/>
      <c r="L74" s="21" t="s">
        <v>1</v>
      </c>
    </row>
    <row r="75" spans="1:12" x14ac:dyDescent="0.2">
      <c r="A75" s="27" t="s">
        <v>10</v>
      </c>
      <c r="B75" s="13" t="s">
        <v>107</v>
      </c>
      <c r="C75" s="13" t="s">
        <v>197</v>
      </c>
      <c r="D75" s="13" t="s">
        <v>196</v>
      </c>
      <c r="E75" s="14">
        <v>2005</v>
      </c>
      <c r="F75" s="14">
        <v>1</v>
      </c>
      <c r="G75" s="13" t="s">
        <v>1</v>
      </c>
      <c r="H75" s="14"/>
      <c r="I75" s="14"/>
      <c r="J75" s="14"/>
      <c r="K75" s="14"/>
      <c r="L75" s="22" t="s">
        <v>1</v>
      </c>
    </row>
    <row r="76" spans="1:12" x14ac:dyDescent="0.2">
      <c r="A76" s="25" t="s">
        <v>10</v>
      </c>
      <c r="B76" s="11" t="s">
        <v>107</v>
      </c>
      <c r="C76" s="11" t="s">
        <v>197</v>
      </c>
      <c r="D76" s="11" t="s">
        <v>196</v>
      </c>
      <c r="E76" s="12">
        <v>2014</v>
      </c>
      <c r="F76" s="12">
        <v>0.81310000000000004</v>
      </c>
      <c r="G76" s="11" t="s">
        <v>1</v>
      </c>
      <c r="H76" s="12"/>
      <c r="I76" s="12"/>
      <c r="J76" s="12"/>
      <c r="K76" s="12"/>
      <c r="L76" s="21" t="s">
        <v>1</v>
      </c>
    </row>
    <row r="77" spans="1:12" x14ac:dyDescent="0.2">
      <c r="A77" s="27" t="s">
        <v>10</v>
      </c>
      <c r="B77" s="13" t="s">
        <v>107</v>
      </c>
      <c r="C77" s="13" t="s">
        <v>197</v>
      </c>
      <c r="D77" s="13" t="s">
        <v>196</v>
      </c>
      <c r="E77" s="14">
        <v>2010</v>
      </c>
      <c r="F77" s="14">
        <v>0.80600000000000005</v>
      </c>
      <c r="G77" s="13" t="s">
        <v>1</v>
      </c>
      <c r="H77" s="14"/>
      <c r="I77" s="14"/>
      <c r="J77" s="14"/>
      <c r="K77" s="14"/>
      <c r="L77" s="22" t="s">
        <v>1</v>
      </c>
    </row>
    <row r="78" spans="1:12" x14ac:dyDescent="0.2">
      <c r="A78" s="25" t="s">
        <v>11</v>
      </c>
      <c r="B78" s="11" t="s">
        <v>108</v>
      </c>
      <c r="C78" s="11" t="s">
        <v>195</v>
      </c>
      <c r="D78" s="11" t="s">
        <v>198</v>
      </c>
      <c r="E78" s="12">
        <v>2000</v>
      </c>
      <c r="F78" s="12"/>
      <c r="G78" s="11" t="s">
        <v>1</v>
      </c>
      <c r="H78" s="12"/>
      <c r="I78" s="12"/>
      <c r="J78" s="12"/>
      <c r="K78" s="12"/>
      <c r="L78" s="21" t="s">
        <v>1</v>
      </c>
    </row>
    <row r="79" spans="1:12" x14ac:dyDescent="0.2">
      <c r="A79" s="27" t="s">
        <v>11</v>
      </c>
      <c r="B79" s="13" t="s">
        <v>108</v>
      </c>
      <c r="C79" s="13" t="s">
        <v>195</v>
      </c>
      <c r="D79" s="13" t="s">
        <v>219</v>
      </c>
      <c r="E79" s="14">
        <v>2005</v>
      </c>
      <c r="F79" s="14"/>
      <c r="G79" s="13" t="s">
        <v>1</v>
      </c>
      <c r="H79" s="14"/>
      <c r="I79" s="14"/>
      <c r="J79" s="14"/>
      <c r="K79" s="14"/>
      <c r="L79" s="22" t="s">
        <v>1</v>
      </c>
    </row>
    <row r="80" spans="1:12" x14ac:dyDescent="0.2">
      <c r="A80" s="25" t="s">
        <v>11</v>
      </c>
      <c r="B80" s="11" t="s">
        <v>108</v>
      </c>
      <c r="C80" s="11" t="s">
        <v>195</v>
      </c>
      <c r="D80" s="11" t="s">
        <v>219</v>
      </c>
      <c r="E80" s="12">
        <v>2005</v>
      </c>
      <c r="F80" s="12"/>
      <c r="G80" s="11" t="s">
        <v>1</v>
      </c>
      <c r="H80" s="12"/>
      <c r="I80" s="12"/>
      <c r="J80" s="12"/>
      <c r="K80" s="12"/>
      <c r="L80" s="21" t="s">
        <v>1</v>
      </c>
    </row>
    <row r="81" spans="1:12" x14ac:dyDescent="0.2">
      <c r="A81" s="27" t="s">
        <v>11</v>
      </c>
      <c r="B81" s="13" t="s">
        <v>108</v>
      </c>
      <c r="C81" s="13" t="s">
        <v>195</v>
      </c>
      <c r="D81" s="13" t="s">
        <v>198</v>
      </c>
      <c r="E81" s="14">
        <v>2006</v>
      </c>
      <c r="F81" s="14">
        <v>0.64670000000000005</v>
      </c>
      <c r="G81" s="13" t="s">
        <v>1</v>
      </c>
      <c r="H81" s="14"/>
      <c r="I81" s="14"/>
      <c r="J81" s="14"/>
      <c r="K81" s="14"/>
      <c r="L81" s="22" t="s">
        <v>1</v>
      </c>
    </row>
    <row r="82" spans="1:12" x14ac:dyDescent="0.2">
      <c r="A82" s="25" t="s">
        <v>11</v>
      </c>
      <c r="B82" s="11" t="s">
        <v>108</v>
      </c>
      <c r="C82" s="11" t="s">
        <v>195</v>
      </c>
      <c r="D82" s="11" t="s">
        <v>198</v>
      </c>
      <c r="E82" s="12">
        <v>2014</v>
      </c>
      <c r="F82" s="12">
        <v>1</v>
      </c>
      <c r="G82" s="11" t="s">
        <v>1</v>
      </c>
      <c r="H82" s="12"/>
      <c r="I82" s="12"/>
      <c r="J82" s="12"/>
      <c r="K82" s="12"/>
      <c r="L82" s="21" t="s">
        <v>1</v>
      </c>
    </row>
    <row r="83" spans="1:12" x14ac:dyDescent="0.2">
      <c r="A83" s="27" t="s">
        <v>11</v>
      </c>
      <c r="B83" s="13" t="s">
        <v>108</v>
      </c>
      <c r="C83" s="13" t="s">
        <v>195</v>
      </c>
      <c r="D83" s="13" t="s">
        <v>196</v>
      </c>
      <c r="E83" s="14">
        <v>2011</v>
      </c>
      <c r="F83" s="14">
        <v>0.73409999999999997</v>
      </c>
      <c r="G83" s="13" t="s">
        <v>1</v>
      </c>
      <c r="H83" s="14"/>
      <c r="I83" s="14"/>
      <c r="J83" s="14"/>
      <c r="K83" s="14"/>
      <c r="L83" s="22" t="s">
        <v>1</v>
      </c>
    </row>
    <row r="84" spans="1:12" x14ac:dyDescent="0.2">
      <c r="A84" s="25" t="s">
        <v>11</v>
      </c>
      <c r="B84" s="11" t="s">
        <v>108</v>
      </c>
      <c r="C84" s="11" t="s">
        <v>195</v>
      </c>
      <c r="D84" s="11" t="s">
        <v>196</v>
      </c>
      <c r="E84" s="12">
        <v>2004</v>
      </c>
      <c r="F84" s="12">
        <v>0.67649999999999999</v>
      </c>
      <c r="G84" s="11" t="s">
        <v>1</v>
      </c>
      <c r="H84" s="12"/>
      <c r="I84" s="12"/>
      <c r="J84" s="12"/>
      <c r="K84" s="12"/>
      <c r="L84" s="21" t="s">
        <v>1</v>
      </c>
    </row>
    <row r="85" spans="1:12" x14ac:dyDescent="0.2">
      <c r="A85" s="27" t="s">
        <v>11</v>
      </c>
      <c r="B85" s="13" t="s">
        <v>108</v>
      </c>
      <c r="C85" s="13" t="s">
        <v>197</v>
      </c>
      <c r="D85" s="13" t="s">
        <v>198</v>
      </c>
      <c r="E85" s="14">
        <v>2000</v>
      </c>
      <c r="F85" s="14"/>
      <c r="G85" s="13" t="s">
        <v>1</v>
      </c>
      <c r="H85" s="14"/>
      <c r="I85" s="14"/>
      <c r="J85" s="14"/>
      <c r="K85" s="14"/>
      <c r="L85" s="22" t="s">
        <v>1</v>
      </c>
    </row>
    <row r="86" spans="1:12" x14ac:dyDescent="0.2">
      <c r="A86" s="25" t="s">
        <v>11</v>
      </c>
      <c r="B86" s="11" t="s">
        <v>108</v>
      </c>
      <c r="C86" s="11" t="s">
        <v>197</v>
      </c>
      <c r="D86" s="11" t="s">
        <v>198</v>
      </c>
      <c r="E86" s="12">
        <v>2006</v>
      </c>
      <c r="F86" s="12"/>
      <c r="G86" s="11" t="s">
        <v>1</v>
      </c>
      <c r="H86" s="12"/>
      <c r="I86" s="12"/>
      <c r="J86" s="12"/>
      <c r="K86" s="12"/>
      <c r="L86" s="21" t="s">
        <v>1</v>
      </c>
    </row>
    <row r="87" spans="1:12" x14ac:dyDescent="0.2">
      <c r="A87" s="27" t="s">
        <v>11</v>
      </c>
      <c r="B87" s="13" t="s">
        <v>108</v>
      </c>
      <c r="C87" s="13" t="s">
        <v>197</v>
      </c>
      <c r="D87" s="13" t="s">
        <v>198</v>
      </c>
      <c r="E87" s="14">
        <v>2014</v>
      </c>
      <c r="F87" s="14"/>
      <c r="G87" s="13" t="s">
        <v>1</v>
      </c>
      <c r="H87" s="14"/>
      <c r="I87" s="14"/>
      <c r="J87" s="14"/>
      <c r="K87" s="14"/>
      <c r="L87" s="22" t="s">
        <v>1</v>
      </c>
    </row>
    <row r="88" spans="1:12" x14ac:dyDescent="0.2">
      <c r="A88" s="25" t="s">
        <v>11</v>
      </c>
      <c r="B88" s="11" t="s">
        <v>108</v>
      </c>
      <c r="C88" s="11" t="s">
        <v>197</v>
      </c>
      <c r="D88" s="11" t="s">
        <v>219</v>
      </c>
      <c r="E88" s="12">
        <v>2005</v>
      </c>
      <c r="F88" s="12"/>
      <c r="G88" s="11" t="s">
        <v>1</v>
      </c>
      <c r="H88" s="12"/>
      <c r="I88" s="12"/>
      <c r="J88" s="12"/>
      <c r="K88" s="12"/>
      <c r="L88" s="21" t="s">
        <v>1</v>
      </c>
    </row>
    <row r="89" spans="1:12" x14ac:dyDescent="0.2">
      <c r="A89" s="27" t="s">
        <v>11</v>
      </c>
      <c r="B89" s="13" t="s">
        <v>108</v>
      </c>
      <c r="C89" s="13" t="s">
        <v>197</v>
      </c>
      <c r="D89" s="13" t="s">
        <v>219</v>
      </c>
      <c r="E89" s="14">
        <v>2005</v>
      </c>
      <c r="F89" s="14"/>
      <c r="G89" s="13" t="s">
        <v>1</v>
      </c>
      <c r="H89" s="14"/>
      <c r="I89" s="14"/>
      <c r="J89" s="14"/>
      <c r="K89" s="14"/>
      <c r="L89" s="22" t="s">
        <v>1</v>
      </c>
    </row>
    <row r="90" spans="1:12" x14ac:dyDescent="0.2">
      <c r="A90" s="25" t="s">
        <v>11</v>
      </c>
      <c r="B90" s="11" t="s">
        <v>108</v>
      </c>
      <c r="C90" s="11" t="s">
        <v>197</v>
      </c>
      <c r="D90" s="11" t="s">
        <v>196</v>
      </c>
      <c r="E90" s="12">
        <v>2011</v>
      </c>
      <c r="F90" s="12">
        <v>0.86919999999999997</v>
      </c>
      <c r="G90" s="11" t="s">
        <v>1</v>
      </c>
      <c r="H90" s="12"/>
      <c r="I90" s="12"/>
      <c r="J90" s="12"/>
      <c r="K90" s="12"/>
      <c r="L90" s="21" t="s">
        <v>1</v>
      </c>
    </row>
    <row r="91" spans="1:12" x14ac:dyDescent="0.2">
      <c r="A91" s="27" t="s">
        <v>11</v>
      </c>
      <c r="B91" s="13" t="s">
        <v>108</v>
      </c>
      <c r="C91" s="13" t="s">
        <v>197</v>
      </c>
      <c r="D91" s="13" t="s">
        <v>196</v>
      </c>
      <c r="E91" s="14">
        <v>2004</v>
      </c>
      <c r="F91" s="14">
        <v>0.81389999999999996</v>
      </c>
      <c r="G91" s="13" t="s">
        <v>1</v>
      </c>
      <c r="H91" s="14"/>
      <c r="I91" s="14"/>
      <c r="J91" s="14"/>
      <c r="K91" s="14"/>
      <c r="L91" s="22" t="s">
        <v>1</v>
      </c>
    </row>
    <row r="92" spans="1:12" x14ac:dyDescent="0.2">
      <c r="A92" s="25" t="s">
        <v>12</v>
      </c>
      <c r="B92" s="11" t="s">
        <v>109</v>
      </c>
      <c r="C92" s="11" t="s">
        <v>195</v>
      </c>
      <c r="D92" s="11"/>
      <c r="E92" s="12"/>
      <c r="F92" s="12"/>
      <c r="G92" s="11"/>
      <c r="H92" s="12"/>
      <c r="I92" s="12"/>
      <c r="J92" s="12"/>
      <c r="K92" s="12"/>
      <c r="L92" s="21"/>
    </row>
    <row r="93" spans="1:12" x14ac:dyDescent="0.2">
      <c r="A93" s="27" t="s">
        <v>12</v>
      </c>
      <c r="B93" s="13" t="s">
        <v>109</v>
      </c>
      <c r="C93" s="13" t="s">
        <v>197</v>
      </c>
      <c r="D93" s="13"/>
      <c r="E93" s="14"/>
      <c r="F93" s="14"/>
      <c r="G93" s="13"/>
      <c r="H93" s="14"/>
      <c r="I93" s="14"/>
      <c r="J93" s="14"/>
      <c r="K93" s="14"/>
      <c r="L93" s="22"/>
    </row>
    <row r="94" spans="1:12" x14ac:dyDescent="0.2">
      <c r="A94" s="25" t="s">
        <v>13</v>
      </c>
      <c r="B94" s="11" t="s">
        <v>110</v>
      </c>
      <c r="C94" s="11" t="s">
        <v>195</v>
      </c>
      <c r="D94" s="11" t="s">
        <v>198</v>
      </c>
      <c r="E94" s="12">
        <v>2000</v>
      </c>
      <c r="F94" s="12"/>
      <c r="G94" s="11" t="s">
        <v>1</v>
      </c>
      <c r="H94" s="12"/>
      <c r="I94" s="12"/>
      <c r="J94" s="12"/>
      <c r="K94" s="12"/>
      <c r="L94" s="21" t="s">
        <v>1</v>
      </c>
    </row>
    <row r="95" spans="1:12" x14ac:dyDescent="0.2">
      <c r="A95" s="27" t="s">
        <v>13</v>
      </c>
      <c r="B95" s="13" t="s">
        <v>110</v>
      </c>
      <c r="C95" s="13" t="s">
        <v>195</v>
      </c>
      <c r="D95" s="13" t="s">
        <v>198</v>
      </c>
      <c r="E95" s="14">
        <v>2006</v>
      </c>
      <c r="F95" s="14">
        <v>0.21510000000000001</v>
      </c>
      <c r="G95" s="13" t="s">
        <v>1</v>
      </c>
      <c r="H95" s="14"/>
      <c r="I95" s="14"/>
      <c r="J95" s="14"/>
      <c r="K95" s="14"/>
      <c r="L95" s="22" t="s">
        <v>1</v>
      </c>
    </row>
    <row r="96" spans="1:12" x14ac:dyDescent="0.2">
      <c r="A96" s="25" t="s">
        <v>13</v>
      </c>
      <c r="B96" s="11" t="s">
        <v>110</v>
      </c>
      <c r="C96" s="11" t="s">
        <v>195</v>
      </c>
      <c r="D96" s="11" t="s">
        <v>198</v>
      </c>
      <c r="E96" s="12">
        <v>2010</v>
      </c>
      <c r="F96" s="12">
        <v>0.27629999999999999</v>
      </c>
      <c r="G96" s="11" t="s">
        <v>1</v>
      </c>
      <c r="H96" s="12"/>
      <c r="I96" s="12"/>
      <c r="J96" s="12"/>
      <c r="K96" s="12"/>
      <c r="L96" s="21" t="s">
        <v>1</v>
      </c>
    </row>
    <row r="97" spans="1:12" x14ac:dyDescent="0.2">
      <c r="A97" s="27" t="s">
        <v>13</v>
      </c>
      <c r="B97" s="13" t="s">
        <v>110</v>
      </c>
      <c r="C97" s="13" t="s">
        <v>197</v>
      </c>
      <c r="D97" s="13" t="s">
        <v>198</v>
      </c>
      <c r="E97" s="14">
        <v>2000</v>
      </c>
      <c r="F97" s="14"/>
      <c r="G97" s="13" t="s">
        <v>1</v>
      </c>
      <c r="H97" s="14"/>
      <c r="I97" s="14"/>
      <c r="J97" s="14"/>
      <c r="K97" s="14"/>
      <c r="L97" s="22" t="s">
        <v>1</v>
      </c>
    </row>
    <row r="98" spans="1:12" x14ac:dyDescent="0.2">
      <c r="A98" s="25" t="s">
        <v>13</v>
      </c>
      <c r="B98" s="11" t="s">
        <v>110</v>
      </c>
      <c r="C98" s="11" t="s">
        <v>197</v>
      </c>
      <c r="D98" s="11" t="s">
        <v>198</v>
      </c>
      <c r="E98" s="12">
        <v>2006</v>
      </c>
      <c r="F98" s="12"/>
      <c r="G98" s="11" t="s">
        <v>1</v>
      </c>
      <c r="H98" s="12"/>
      <c r="I98" s="12"/>
      <c r="J98" s="12"/>
      <c r="K98" s="12"/>
      <c r="L98" s="21" t="s">
        <v>1</v>
      </c>
    </row>
    <row r="99" spans="1:12" x14ac:dyDescent="0.2">
      <c r="A99" s="27" t="s">
        <v>13</v>
      </c>
      <c r="B99" s="13" t="s">
        <v>110</v>
      </c>
      <c r="C99" s="13" t="s">
        <v>197</v>
      </c>
      <c r="D99" s="13" t="s">
        <v>198</v>
      </c>
      <c r="E99" s="14">
        <v>2010</v>
      </c>
      <c r="F99" s="14"/>
      <c r="G99" s="13" t="s">
        <v>1</v>
      </c>
      <c r="H99" s="14"/>
      <c r="I99" s="14"/>
      <c r="J99" s="14"/>
      <c r="K99" s="14"/>
      <c r="L99" s="22" t="s">
        <v>1</v>
      </c>
    </row>
    <row r="100" spans="1:12" x14ac:dyDescent="0.2">
      <c r="A100" s="25" t="s">
        <v>14</v>
      </c>
      <c r="B100" s="11" t="s">
        <v>111</v>
      </c>
      <c r="C100" s="11" t="s">
        <v>195</v>
      </c>
      <c r="D100" s="11" t="s">
        <v>198</v>
      </c>
      <c r="E100" s="12">
        <v>2000</v>
      </c>
      <c r="F100" s="12"/>
      <c r="G100" s="11" t="s">
        <v>1</v>
      </c>
      <c r="H100" s="12"/>
      <c r="I100" s="12"/>
      <c r="J100" s="12"/>
      <c r="K100" s="12"/>
      <c r="L100" s="21" t="s">
        <v>1</v>
      </c>
    </row>
    <row r="101" spans="1:12" x14ac:dyDescent="0.2">
      <c r="A101" s="27" t="s">
        <v>14</v>
      </c>
      <c r="B101" s="13" t="s">
        <v>111</v>
      </c>
      <c r="C101" s="13" t="s">
        <v>195</v>
      </c>
      <c r="D101" s="13" t="s">
        <v>219</v>
      </c>
      <c r="E101" s="14">
        <v>2004</v>
      </c>
      <c r="F101" s="14"/>
      <c r="G101" s="13" t="s">
        <v>1</v>
      </c>
      <c r="H101" s="14"/>
      <c r="I101" s="14"/>
      <c r="J101" s="14"/>
      <c r="K101" s="14"/>
      <c r="L101" s="22" t="s">
        <v>1</v>
      </c>
    </row>
    <row r="102" spans="1:12" x14ac:dyDescent="0.2">
      <c r="A102" s="25" t="s">
        <v>14</v>
      </c>
      <c r="B102" s="11" t="s">
        <v>111</v>
      </c>
      <c r="C102" s="11" t="s">
        <v>195</v>
      </c>
      <c r="D102" s="11" t="s">
        <v>219</v>
      </c>
      <c r="E102" s="12">
        <v>2004</v>
      </c>
      <c r="F102" s="12"/>
      <c r="G102" s="11" t="s">
        <v>1</v>
      </c>
      <c r="H102" s="12"/>
      <c r="I102" s="12"/>
      <c r="J102" s="12"/>
      <c r="K102" s="12"/>
      <c r="L102" s="21" t="s">
        <v>1</v>
      </c>
    </row>
    <row r="103" spans="1:12" x14ac:dyDescent="0.2">
      <c r="A103" s="27" t="s">
        <v>14</v>
      </c>
      <c r="B103" s="13" t="s">
        <v>111</v>
      </c>
      <c r="C103" s="13" t="s">
        <v>195</v>
      </c>
      <c r="D103" s="13" t="s">
        <v>198</v>
      </c>
      <c r="E103" s="14">
        <v>2010</v>
      </c>
      <c r="F103" s="14">
        <v>0.16880000000000001</v>
      </c>
      <c r="G103" s="13" t="s">
        <v>1</v>
      </c>
      <c r="H103" s="14"/>
      <c r="I103" s="14"/>
      <c r="J103" s="14"/>
      <c r="K103" s="14"/>
      <c r="L103" s="22" t="s">
        <v>1</v>
      </c>
    </row>
    <row r="104" spans="1:12" x14ac:dyDescent="0.2">
      <c r="A104" s="25" t="s">
        <v>14</v>
      </c>
      <c r="B104" s="11" t="s">
        <v>111</v>
      </c>
      <c r="C104" s="11" t="s">
        <v>195</v>
      </c>
      <c r="D104" s="11" t="s">
        <v>196</v>
      </c>
      <c r="E104" s="12">
        <v>2004</v>
      </c>
      <c r="F104" s="12">
        <v>0.15909999999999999</v>
      </c>
      <c r="G104" s="11" t="s">
        <v>1</v>
      </c>
      <c r="H104" s="12"/>
      <c r="I104" s="12"/>
      <c r="J104" s="12"/>
      <c r="K104" s="12"/>
      <c r="L104" s="21" t="s">
        <v>1</v>
      </c>
    </row>
    <row r="105" spans="1:12" x14ac:dyDescent="0.2">
      <c r="A105" s="27" t="s">
        <v>14</v>
      </c>
      <c r="B105" s="13" t="s">
        <v>111</v>
      </c>
      <c r="C105" s="13" t="s">
        <v>195</v>
      </c>
      <c r="D105" s="13" t="s">
        <v>196</v>
      </c>
      <c r="E105" s="14">
        <v>2015</v>
      </c>
      <c r="F105" s="14">
        <v>0.33139999999999997</v>
      </c>
      <c r="G105" s="13" t="s">
        <v>1</v>
      </c>
      <c r="H105" s="14"/>
      <c r="I105" s="14"/>
      <c r="J105" s="14"/>
      <c r="K105" s="14"/>
      <c r="L105" s="22" t="s">
        <v>1</v>
      </c>
    </row>
    <row r="106" spans="1:12" x14ac:dyDescent="0.2">
      <c r="A106" s="25" t="s">
        <v>14</v>
      </c>
      <c r="B106" s="11" t="s">
        <v>111</v>
      </c>
      <c r="C106" s="11" t="s">
        <v>197</v>
      </c>
      <c r="D106" s="11" t="s">
        <v>198</v>
      </c>
      <c r="E106" s="12">
        <v>2000</v>
      </c>
      <c r="F106" s="12"/>
      <c r="G106" s="11" t="s">
        <v>1</v>
      </c>
      <c r="H106" s="12"/>
      <c r="I106" s="12"/>
      <c r="J106" s="12"/>
      <c r="K106" s="12"/>
      <c r="L106" s="21" t="s">
        <v>1</v>
      </c>
    </row>
    <row r="107" spans="1:12" x14ac:dyDescent="0.2">
      <c r="A107" s="27" t="s">
        <v>14</v>
      </c>
      <c r="B107" s="13" t="s">
        <v>111</v>
      </c>
      <c r="C107" s="13" t="s">
        <v>197</v>
      </c>
      <c r="D107" s="13" t="s">
        <v>198</v>
      </c>
      <c r="E107" s="14">
        <v>2010</v>
      </c>
      <c r="F107" s="14"/>
      <c r="G107" s="13" t="s">
        <v>1</v>
      </c>
      <c r="H107" s="14"/>
      <c r="I107" s="14"/>
      <c r="J107" s="14"/>
      <c r="K107" s="14"/>
      <c r="L107" s="22" t="s">
        <v>1</v>
      </c>
    </row>
    <row r="108" spans="1:12" x14ac:dyDescent="0.2">
      <c r="A108" s="25" t="s">
        <v>14</v>
      </c>
      <c r="B108" s="11" t="s">
        <v>111</v>
      </c>
      <c r="C108" s="11" t="s">
        <v>197</v>
      </c>
      <c r="D108" s="11" t="s">
        <v>196</v>
      </c>
      <c r="E108" s="12">
        <v>2015</v>
      </c>
      <c r="F108" s="12"/>
      <c r="G108" s="11" t="s">
        <v>1</v>
      </c>
      <c r="H108" s="12"/>
      <c r="I108" s="12"/>
      <c r="J108" s="12"/>
      <c r="K108" s="12"/>
      <c r="L108" s="21" t="s">
        <v>1</v>
      </c>
    </row>
    <row r="109" spans="1:12" x14ac:dyDescent="0.2">
      <c r="A109" s="27" t="s">
        <v>14</v>
      </c>
      <c r="B109" s="13" t="s">
        <v>111</v>
      </c>
      <c r="C109" s="13" t="s">
        <v>197</v>
      </c>
      <c r="D109" s="13" t="s">
        <v>219</v>
      </c>
      <c r="E109" s="14">
        <v>2004</v>
      </c>
      <c r="F109" s="14"/>
      <c r="G109" s="13" t="s">
        <v>1</v>
      </c>
      <c r="H109" s="14"/>
      <c r="I109" s="14"/>
      <c r="J109" s="14"/>
      <c r="K109" s="14"/>
      <c r="L109" s="22" t="s">
        <v>1</v>
      </c>
    </row>
    <row r="110" spans="1:12" x14ac:dyDescent="0.2">
      <c r="A110" s="25" t="s">
        <v>14</v>
      </c>
      <c r="B110" s="11" t="s">
        <v>111</v>
      </c>
      <c r="C110" s="11" t="s">
        <v>197</v>
      </c>
      <c r="D110" s="11" t="s">
        <v>219</v>
      </c>
      <c r="E110" s="12">
        <v>2004</v>
      </c>
      <c r="F110" s="12"/>
      <c r="G110" s="11" t="s">
        <v>1</v>
      </c>
      <c r="H110" s="12"/>
      <c r="I110" s="12"/>
      <c r="J110" s="12"/>
      <c r="K110" s="12"/>
      <c r="L110" s="21" t="s">
        <v>1</v>
      </c>
    </row>
    <row r="111" spans="1:12" x14ac:dyDescent="0.2">
      <c r="A111" s="27" t="s">
        <v>14</v>
      </c>
      <c r="B111" s="13" t="s">
        <v>111</v>
      </c>
      <c r="C111" s="13" t="s">
        <v>197</v>
      </c>
      <c r="D111" s="13" t="s">
        <v>196</v>
      </c>
      <c r="E111" s="14">
        <v>2004</v>
      </c>
      <c r="F111" s="14">
        <v>0.42959999999999998</v>
      </c>
      <c r="G111" s="13" t="s">
        <v>1</v>
      </c>
      <c r="H111" s="14"/>
      <c r="I111" s="14"/>
      <c r="J111" s="14"/>
      <c r="K111" s="14"/>
      <c r="L111" s="22" t="s">
        <v>1</v>
      </c>
    </row>
    <row r="112" spans="1:12" x14ac:dyDescent="0.2">
      <c r="A112" s="25" t="s">
        <v>15</v>
      </c>
      <c r="B112" s="11" t="s">
        <v>112</v>
      </c>
      <c r="C112" s="11" t="s">
        <v>195</v>
      </c>
      <c r="D112" s="11" t="s">
        <v>198</v>
      </c>
      <c r="E112" s="12">
        <v>2000</v>
      </c>
      <c r="F112" s="12"/>
      <c r="G112" s="11" t="s">
        <v>1</v>
      </c>
      <c r="H112" s="12"/>
      <c r="I112" s="12"/>
      <c r="J112" s="12"/>
      <c r="K112" s="12"/>
      <c r="L112" s="21" t="s">
        <v>1</v>
      </c>
    </row>
    <row r="113" spans="1:12" x14ac:dyDescent="0.2">
      <c r="A113" s="27" t="s">
        <v>15</v>
      </c>
      <c r="B113" s="13" t="s">
        <v>112</v>
      </c>
      <c r="C113" s="13" t="s">
        <v>195</v>
      </c>
      <c r="D113" s="13" t="s">
        <v>219</v>
      </c>
      <c r="E113" s="14">
        <v>2008</v>
      </c>
      <c r="F113" s="14"/>
      <c r="G113" s="13" t="s">
        <v>1</v>
      </c>
      <c r="H113" s="14"/>
      <c r="I113" s="14"/>
      <c r="J113" s="14"/>
      <c r="K113" s="14"/>
      <c r="L113" s="22" t="s">
        <v>1</v>
      </c>
    </row>
    <row r="114" spans="1:12" x14ac:dyDescent="0.2">
      <c r="A114" s="25" t="s">
        <v>15</v>
      </c>
      <c r="B114" s="11" t="s">
        <v>112</v>
      </c>
      <c r="C114" s="11" t="s">
        <v>195</v>
      </c>
      <c r="D114" s="11" t="s">
        <v>219</v>
      </c>
      <c r="E114" s="12">
        <v>2008</v>
      </c>
      <c r="F114" s="12"/>
      <c r="G114" s="11" t="s">
        <v>1</v>
      </c>
      <c r="H114" s="12"/>
      <c r="I114" s="12"/>
      <c r="J114" s="12"/>
      <c r="K114" s="12"/>
      <c r="L114" s="21" t="s">
        <v>1</v>
      </c>
    </row>
    <row r="115" spans="1:12" x14ac:dyDescent="0.2">
      <c r="A115" s="27" t="s">
        <v>15</v>
      </c>
      <c r="B115" s="13" t="s">
        <v>112</v>
      </c>
      <c r="C115" s="13" t="s">
        <v>195</v>
      </c>
      <c r="D115" s="13" t="s">
        <v>196</v>
      </c>
      <c r="E115" s="14">
        <v>2012</v>
      </c>
      <c r="F115" s="14">
        <v>0.78590000000000004</v>
      </c>
      <c r="G115" s="13" t="s">
        <v>1</v>
      </c>
      <c r="H115" s="14"/>
      <c r="I115" s="14"/>
      <c r="J115" s="14"/>
      <c r="K115" s="14"/>
      <c r="L115" s="22" t="s">
        <v>1</v>
      </c>
    </row>
    <row r="116" spans="1:12" x14ac:dyDescent="0.2">
      <c r="A116" s="25" t="s">
        <v>15</v>
      </c>
      <c r="B116" s="11" t="s">
        <v>112</v>
      </c>
      <c r="C116" s="11" t="s">
        <v>197</v>
      </c>
      <c r="D116" s="11" t="s">
        <v>198</v>
      </c>
      <c r="E116" s="12">
        <v>2000</v>
      </c>
      <c r="F116" s="12"/>
      <c r="G116" s="11" t="s">
        <v>1</v>
      </c>
      <c r="H116" s="12"/>
      <c r="I116" s="12"/>
      <c r="J116" s="12"/>
      <c r="K116" s="12"/>
      <c r="L116" s="21" t="s">
        <v>1</v>
      </c>
    </row>
    <row r="117" spans="1:12" x14ac:dyDescent="0.2">
      <c r="A117" s="27" t="s">
        <v>15</v>
      </c>
      <c r="B117" s="13" t="s">
        <v>112</v>
      </c>
      <c r="C117" s="13" t="s">
        <v>197</v>
      </c>
      <c r="D117" s="13" t="s">
        <v>219</v>
      </c>
      <c r="E117" s="14">
        <v>2008</v>
      </c>
      <c r="F117" s="14"/>
      <c r="G117" s="13" t="s">
        <v>1</v>
      </c>
      <c r="H117" s="14"/>
      <c r="I117" s="14"/>
      <c r="J117" s="14"/>
      <c r="K117" s="14"/>
      <c r="L117" s="22" t="s">
        <v>1</v>
      </c>
    </row>
    <row r="118" spans="1:12" x14ac:dyDescent="0.2">
      <c r="A118" s="25" t="s">
        <v>15</v>
      </c>
      <c r="B118" s="11" t="s">
        <v>112</v>
      </c>
      <c r="C118" s="11" t="s">
        <v>197</v>
      </c>
      <c r="D118" s="11" t="s">
        <v>219</v>
      </c>
      <c r="E118" s="12">
        <v>2008</v>
      </c>
      <c r="F118" s="12"/>
      <c r="G118" s="11" t="s">
        <v>1</v>
      </c>
      <c r="H118" s="12"/>
      <c r="I118" s="12"/>
      <c r="J118" s="12"/>
      <c r="K118" s="12"/>
      <c r="L118" s="21" t="s">
        <v>1</v>
      </c>
    </row>
    <row r="119" spans="1:12" x14ac:dyDescent="0.2">
      <c r="A119" s="27" t="s">
        <v>15</v>
      </c>
      <c r="B119" s="13" t="s">
        <v>112</v>
      </c>
      <c r="C119" s="13" t="s">
        <v>197</v>
      </c>
      <c r="D119" s="13" t="s">
        <v>196</v>
      </c>
      <c r="E119" s="14">
        <v>2012</v>
      </c>
      <c r="F119" s="14">
        <v>0.85</v>
      </c>
      <c r="G119" s="13" t="s">
        <v>1</v>
      </c>
      <c r="H119" s="14"/>
      <c r="I119" s="14"/>
      <c r="J119" s="14"/>
      <c r="K119" s="14"/>
      <c r="L119" s="22" t="s">
        <v>1</v>
      </c>
    </row>
    <row r="120" spans="1:12" x14ac:dyDescent="0.2">
      <c r="A120" s="25" t="s">
        <v>16</v>
      </c>
      <c r="B120" s="11" t="s">
        <v>113</v>
      </c>
      <c r="C120" s="11" t="s">
        <v>195</v>
      </c>
      <c r="D120" s="11" t="s">
        <v>219</v>
      </c>
      <c r="E120" s="12">
        <v>2007</v>
      </c>
      <c r="F120" s="12"/>
      <c r="G120" s="11" t="s">
        <v>1</v>
      </c>
      <c r="H120" s="12"/>
      <c r="I120" s="12"/>
      <c r="J120" s="12"/>
      <c r="K120" s="12"/>
      <c r="L120" s="21" t="s">
        <v>1</v>
      </c>
    </row>
    <row r="121" spans="1:12" x14ac:dyDescent="0.2">
      <c r="A121" s="27" t="s">
        <v>16</v>
      </c>
      <c r="B121" s="13" t="s">
        <v>113</v>
      </c>
      <c r="C121" s="13" t="s">
        <v>195</v>
      </c>
      <c r="D121" s="13" t="s">
        <v>219</v>
      </c>
      <c r="E121" s="14">
        <v>2007</v>
      </c>
      <c r="F121" s="14"/>
      <c r="G121" s="13" t="s">
        <v>1</v>
      </c>
      <c r="H121" s="14"/>
      <c r="I121" s="14"/>
      <c r="J121" s="14"/>
      <c r="K121" s="14"/>
      <c r="L121" s="22" t="s">
        <v>1</v>
      </c>
    </row>
    <row r="122" spans="1:12" x14ac:dyDescent="0.2">
      <c r="A122" s="25" t="s">
        <v>16</v>
      </c>
      <c r="B122" s="11" t="s">
        <v>113</v>
      </c>
      <c r="C122" s="11" t="s">
        <v>195</v>
      </c>
      <c r="D122" s="11" t="s">
        <v>196</v>
      </c>
      <c r="E122" s="12">
        <v>2005</v>
      </c>
      <c r="F122" s="12">
        <v>0.75129999999999997</v>
      </c>
      <c r="G122" s="11" t="s">
        <v>1</v>
      </c>
      <c r="H122" s="12"/>
      <c r="I122" s="12"/>
      <c r="J122" s="12"/>
      <c r="K122" s="12"/>
      <c r="L122" s="21" t="s">
        <v>1</v>
      </c>
    </row>
    <row r="123" spans="1:12" x14ac:dyDescent="0.2">
      <c r="A123" s="27" t="s">
        <v>16</v>
      </c>
      <c r="B123" s="13" t="s">
        <v>113</v>
      </c>
      <c r="C123" s="13" t="s">
        <v>195</v>
      </c>
      <c r="D123" s="13" t="s">
        <v>196</v>
      </c>
      <c r="E123" s="14">
        <v>2011</v>
      </c>
      <c r="F123" s="14">
        <v>0.85870000000000002</v>
      </c>
      <c r="G123" s="13" t="s">
        <v>1</v>
      </c>
      <c r="H123" s="14"/>
      <c r="I123" s="14"/>
      <c r="J123" s="14"/>
      <c r="K123" s="14"/>
      <c r="L123" s="22" t="s">
        <v>1</v>
      </c>
    </row>
    <row r="124" spans="1:12" x14ac:dyDescent="0.2">
      <c r="A124" s="25" t="s">
        <v>16</v>
      </c>
      <c r="B124" s="11" t="s">
        <v>113</v>
      </c>
      <c r="C124" s="11" t="s">
        <v>197</v>
      </c>
      <c r="D124" s="11" t="s">
        <v>219</v>
      </c>
      <c r="E124" s="12">
        <v>2007</v>
      </c>
      <c r="F124" s="12"/>
      <c r="G124" s="11" t="s">
        <v>1</v>
      </c>
      <c r="H124" s="12"/>
      <c r="I124" s="12"/>
      <c r="J124" s="12"/>
      <c r="K124" s="12"/>
      <c r="L124" s="21" t="s">
        <v>1</v>
      </c>
    </row>
    <row r="125" spans="1:12" x14ac:dyDescent="0.2">
      <c r="A125" s="27" t="s">
        <v>16</v>
      </c>
      <c r="B125" s="13" t="s">
        <v>113</v>
      </c>
      <c r="C125" s="13" t="s">
        <v>197</v>
      </c>
      <c r="D125" s="13" t="s">
        <v>219</v>
      </c>
      <c r="E125" s="14">
        <v>2007</v>
      </c>
      <c r="F125" s="14"/>
      <c r="G125" s="13" t="s">
        <v>1</v>
      </c>
      <c r="H125" s="14"/>
      <c r="I125" s="14"/>
      <c r="J125" s="14"/>
      <c r="K125" s="14"/>
      <c r="L125" s="22" t="s">
        <v>1</v>
      </c>
    </row>
    <row r="126" spans="1:12" x14ac:dyDescent="0.2">
      <c r="A126" s="25" t="s">
        <v>16</v>
      </c>
      <c r="B126" s="11" t="s">
        <v>113</v>
      </c>
      <c r="C126" s="11" t="s">
        <v>197</v>
      </c>
      <c r="D126" s="11" t="s">
        <v>196</v>
      </c>
      <c r="E126" s="12">
        <v>2011</v>
      </c>
      <c r="F126" s="12">
        <v>0.9476</v>
      </c>
      <c r="G126" s="11" t="s">
        <v>1</v>
      </c>
      <c r="H126" s="12"/>
      <c r="I126" s="12"/>
      <c r="J126" s="12"/>
      <c r="K126" s="12"/>
      <c r="L126" s="21" t="s">
        <v>1</v>
      </c>
    </row>
    <row r="127" spans="1:12" x14ac:dyDescent="0.2">
      <c r="A127" s="27" t="s">
        <v>16</v>
      </c>
      <c r="B127" s="13" t="s">
        <v>113</v>
      </c>
      <c r="C127" s="13" t="s">
        <v>197</v>
      </c>
      <c r="D127" s="13" t="s">
        <v>196</v>
      </c>
      <c r="E127" s="14">
        <v>2005</v>
      </c>
      <c r="F127" s="14">
        <v>0.89680000000000004</v>
      </c>
      <c r="G127" s="13" t="s">
        <v>1</v>
      </c>
      <c r="H127" s="14"/>
      <c r="I127" s="14"/>
      <c r="J127" s="14"/>
      <c r="K127" s="14"/>
      <c r="L127" s="22" t="s">
        <v>1</v>
      </c>
    </row>
    <row r="128" spans="1:12" x14ac:dyDescent="0.2">
      <c r="A128" s="25" t="s">
        <v>17</v>
      </c>
      <c r="B128" s="11" t="s">
        <v>114</v>
      </c>
      <c r="C128" s="11" t="s">
        <v>195</v>
      </c>
      <c r="D128" s="11" t="s">
        <v>198</v>
      </c>
      <c r="E128" s="12">
        <v>2016</v>
      </c>
      <c r="F128" s="12"/>
      <c r="G128" s="11" t="s">
        <v>1</v>
      </c>
      <c r="H128" s="12"/>
      <c r="I128" s="12"/>
      <c r="J128" s="12"/>
      <c r="K128" s="12"/>
      <c r="L128" s="21" t="s">
        <v>1</v>
      </c>
    </row>
    <row r="129" spans="1:12" x14ac:dyDescent="0.2">
      <c r="A129" s="27" t="s">
        <v>17</v>
      </c>
      <c r="B129" s="13" t="s">
        <v>114</v>
      </c>
      <c r="C129" s="13" t="s">
        <v>195</v>
      </c>
      <c r="D129" s="13" t="s">
        <v>198</v>
      </c>
      <c r="E129" s="14">
        <v>2000</v>
      </c>
      <c r="F129" s="14"/>
      <c r="G129" s="13" t="s">
        <v>1</v>
      </c>
      <c r="H129" s="14"/>
      <c r="I129" s="14"/>
      <c r="J129" s="14"/>
      <c r="K129" s="14"/>
      <c r="L129" s="22" t="s">
        <v>1</v>
      </c>
    </row>
    <row r="130" spans="1:12" x14ac:dyDescent="0.2">
      <c r="A130" s="25" t="s">
        <v>17</v>
      </c>
      <c r="B130" s="11" t="s">
        <v>114</v>
      </c>
      <c r="C130" s="11" t="s">
        <v>195</v>
      </c>
      <c r="D130" s="11" t="s">
        <v>196</v>
      </c>
      <c r="E130" s="12">
        <v>2012</v>
      </c>
      <c r="F130" s="12"/>
      <c r="G130" s="11" t="s">
        <v>1</v>
      </c>
      <c r="H130" s="12"/>
      <c r="I130" s="12"/>
      <c r="J130" s="12"/>
      <c r="K130" s="12"/>
      <c r="L130" s="21" t="s">
        <v>1</v>
      </c>
    </row>
    <row r="131" spans="1:12" x14ac:dyDescent="0.2">
      <c r="A131" s="27" t="s">
        <v>17</v>
      </c>
      <c r="B131" s="13" t="s">
        <v>114</v>
      </c>
      <c r="C131" s="13" t="s">
        <v>195</v>
      </c>
      <c r="D131" s="13" t="s">
        <v>219</v>
      </c>
      <c r="E131" s="14">
        <v>2008</v>
      </c>
      <c r="F131" s="14"/>
      <c r="G131" s="13" t="s">
        <v>1</v>
      </c>
      <c r="H131" s="14"/>
      <c r="I131" s="14"/>
      <c r="J131" s="14"/>
      <c r="K131" s="14"/>
      <c r="L131" s="22" t="s">
        <v>1</v>
      </c>
    </row>
    <row r="132" spans="1:12" x14ac:dyDescent="0.2">
      <c r="A132" s="25" t="s">
        <v>17</v>
      </c>
      <c r="B132" s="11" t="s">
        <v>114</v>
      </c>
      <c r="C132" s="11" t="s">
        <v>195</v>
      </c>
      <c r="D132" s="11" t="s">
        <v>219</v>
      </c>
      <c r="E132" s="12">
        <v>2008</v>
      </c>
      <c r="F132" s="12"/>
      <c r="G132" s="11" t="s">
        <v>1</v>
      </c>
      <c r="H132" s="12"/>
      <c r="I132" s="12"/>
      <c r="J132" s="12"/>
      <c r="K132" s="12"/>
      <c r="L132" s="21" t="s">
        <v>1</v>
      </c>
    </row>
    <row r="133" spans="1:12" x14ac:dyDescent="0.2">
      <c r="A133" s="27" t="s">
        <v>17</v>
      </c>
      <c r="B133" s="13" t="s">
        <v>114</v>
      </c>
      <c r="C133" s="13" t="s">
        <v>195</v>
      </c>
      <c r="D133" s="13" t="s">
        <v>198</v>
      </c>
      <c r="E133" s="14">
        <v>2006</v>
      </c>
      <c r="F133" s="14">
        <v>0.38569999999999999</v>
      </c>
      <c r="G133" s="13" t="s">
        <v>1</v>
      </c>
      <c r="H133" s="14"/>
      <c r="I133" s="14"/>
      <c r="J133" s="14"/>
      <c r="K133" s="14"/>
      <c r="L133" s="22" t="s">
        <v>1</v>
      </c>
    </row>
    <row r="134" spans="1:12" x14ac:dyDescent="0.2">
      <c r="A134" s="25" t="s">
        <v>17</v>
      </c>
      <c r="B134" s="11" t="s">
        <v>114</v>
      </c>
      <c r="C134" s="11" t="s">
        <v>197</v>
      </c>
      <c r="D134" s="11" t="s">
        <v>198</v>
      </c>
      <c r="E134" s="12">
        <v>2006</v>
      </c>
      <c r="F134" s="12"/>
      <c r="G134" s="11" t="s">
        <v>1</v>
      </c>
      <c r="H134" s="12"/>
      <c r="I134" s="12"/>
      <c r="J134" s="12"/>
      <c r="K134" s="12"/>
      <c r="L134" s="21" t="s">
        <v>1</v>
      </c>
    </row>
    <row r="135" spans="1:12" x14ac:dyDescent="0.2">
      <c r="A135" s="27" t="s">
        <v>17</v>
      </c>
      <c r="B135" s="13" t="s">
        <v>114</v>
      </c>
      <c r="C135" s="13" t="s">
        <v>197</v>
      </c>
      <c r="D135" s="13" t="s">
        <v>198</v>
      </c>
      <c r="E135" s="14">
        <v>2016</v>
      </c>
      <c r="F135" s="14"/>
      <c r="G135" s="13" t="s">
        <v>1</v>
      </c>
      <c r="H135" s="14"/>
      <c r="I135" s="14"/>
      <c r="J135" s="14"/>
      <c r="K135" s="14"/>
      <c r="L135" s="22" t="s">
        <v>1</v>
      </c>
    </row>
    <row r="136" spans="1:12" x14ac:dyDescent="0.2">
      <c r="A136" s="25" t="s">
        <v>17</v>
      </c>
      <c r="B136" s="11" t="s">
        <v>114</v>
      </c>
      <c r="C136" s="11" t="s">
        <v>197</v>
      </c>
      <c r="D136" s="11" t="s">
        <v>198</v>
      </c>
      <c r="E136" s="12">
        <v>2000</v>
      </c>
      <c r="F136" s="12"/>
      <c r="G136" s="11" t="s">
        <v>1</v>
      </c>
      <c r="H136" s="12"/>
      <c r="I136" s="12"/>
      <c r="J136" s="12"/>
      <c r="K136" s="12"/>
      <c r="L136" s="21" t="s">
        <v>1</v>
      </c>
    </row>
    <row r="137" spans="1:12" x14ac:dyDescent="0.2">
      <c r="A137" s="27" t="s">
        <v>17</v>
      </c>
      <c r="B137" s="13" t="s">
        <v>114</v>
      </c>
      <c r="C137" s="13" t="s">
        <v>197</v>
      </c>
      <c r="D137" s="13" t="s">
        <v>196</v>
      </c>
      <c r="E137" s="14">
        <v>2012</v>
      </c>
      <c r="F137" s="14"/>
      <c r="G137" s="13" t="s">
        <v>1</v>
      </c>
      <c r="H137" s="14"/>
      <c r="I137" s="14"/>
      <c r="J137" s="14"/>
      <c r="K137" s="14"/>
      <c r="L137" s="22" t="s">
        <v>1</v>
      </c>
    </row>
    <row r="138" spans="1:12" x14ac:dyDescent="0.2">
      <c r="A138" s="25" t="s">
        <v>17</v>
      </c>
      <c r="B138" s="11" t="s">
        <v>114</v>
      </c>
      <c r="C138" s="11" t="s">
        <v>197</v>
      </c>
      <c r="D138" s="11" t="s">
        <v>219</v>
      </c>
      <c r="E138" s="12">
        <v>2008</v>
      </c>
      <c r="F138" s="12"/>
      <c r="G138" s="11" t="s">
        <v>1</v>
      </c>
      <c r="H138" s="12"/>
      <c r="I138" s="12"/>
      <c r="J138" s="12"/>
      <c r="K138" s="12"/>
      <c r="L138" s="21" t="s">
        <v>1</v>
      </c>
    </row>
    <row r="139" spans="1:12" x14ac:dyDescent="0.2">
      <c r="A139" s="27" t="s">
        <v>17</v>
      </c>
      <c r="B139" s="13" t="s">
        <v>114</v>
      </c>
      <c r="C139" s="13" t="s">
        <v>197</v>
      </c>
      <c r="D139" s="13" t="s">
        <v>219</v>
      </c>
      <c r="E139" s="14">
        <v>2008</v>
      </c>
      <c r="F139" s="14"/>
      <c r="G139" s="13" t="s">
        <v>1</v>
      </c>
      <c r="H139" s="14"/>
      <c r="I139" s="14"/>
      <c r="J139" s="14"/>
      <c r="K139" s="14"/>
      <c r="L139" s="22" t="s">
        <v>1</v>
      </c>
    </row>
    <row r="140" spans="1:12" x14ac:dyDescent="0.2">
      <c r="A140" s="25" t="s">
        <v>18</v>
      </c>
      <c r="B140" s="11" t="s">
        <v>172</v>
      </c>
      <c r="C140" s="11" t="s">
        <v>195</v>
      </c>
      <c r="D140" s="11"/>
      <c r="E140" s="12"/>
      <c r="F140" s="12"/>
      <c r="G140" s="11"/>
      <c r="H140" s="12"/>
      <c r="I140" s="12"/>
      <c r="J140" s="12"/>
      <c r="K140" s="12"/>
      <c r="L140" s="21"/>
    </row>
    <row r="141" spans="1:12" x14ac:dyDescent="0.2">
      <c r="A141" s="27" t="s">
        <v>18</v>
      </c>
      <c r="B141" s="13" t="s">
        <v>172</v>
      </c>
      <c r="C141" s="13" t="s">
        <v>197</v>
      </c>
      <c r="D141" s="13"/>
      <c r="E141" s="14"/>
      <c r="F141" s="14"/>
      <c r="G141" s="13"/>
      <c r="H141" s="14"/>
      <c r="I141" s="14"/>
      <c r="J141" s="14"/>
      <c r="K141" s="14"/>
      <c r="L141" s="22"/>
    </row>
    <row r="142" spans="1:12" x14ac:dyDescent="0.2">
      <c r="A142" s="25" t="s">
        <v>19</v>
      </c>
      <c r="B142" s="11" t="s">
        <v>115</v>
      </c>
      <c r="C142" s="11" t="s">
        <v>195</v>
      </c>
      <c r="D142" s="11" t="s">
        <v>198</v>
      </c>
      <c r="E142" s="12">
        <v>2001</v>
      </c>
      <c r="F142" s="12"/>
      <c r="G142" s="11" t="s">
        <v>1</v>
      </c>
      <c r="H142" s="12"/>
      <c r="I142" s="12"/>
      <c r="J142" s="12"/>
      <c r="K142" s="12"/>
      <c r="L142" s="21" t="s">
        <v>1</v>
      </c>
    </row>
    <row r="143" spans="1:12" x14ac:dyDescent="0.2">
      <c r="A143" s="27" t="s">
        <v>19</v>
      </c>
      <c r="B143" s="13" t="s">
        <v>115</v>
      </c>
      <c r="C143" s="13" t="s">
        <v>195</v>
      </c>
      <c r="D143" s="13" t="s">
        <v>198</v>
      </c>
      <c r="E143" s="14">
        <v>2010</v>
      </c>
      <c r="F143" s="14">
        <v>0.64319999999999999</v>
      </c>
      <c r="G143" s="13" t="s">
        <v>1</v>
      </c>
      <c r="H143" s="14"/>
      <c r="I143" s="14"/>
      <c r="J143" s="14"/>
      <c r="K143" s="14"/>
      <c r="L143" s="22" t="s">
        <v>1</v>
      </c>
    </row>
    <row r="144" spans="1:12" x14ac:dyDescent="0.2">
      <c r="A144" s="25" t="s">
        <v>19</v>
      </c>
      <c r="B144" s="11" t="s">
        <v>115</v>
      </c>
      <c r="C144" s="11" t="s">
        <v>195</v>
      </c>
      <c r="D144" s="11" t="s">
        <v>196</v>
      </c>
      <c r="E144" s="12">
        <v>2007</v>
      </c>
      <c r="F144" s="12">
        <v>0.62970000000000004</v>
      </c>
      <c r="G144" s="11" t="s">
        <v>1</v>
      </c>
      <c r="H144" s="12"/>
      <c r="I144" s="12"/>
      <c r="J144" s="12"/>
      <c r="K144" s="12"/>
      <c r="L144" s="21" t="s">
        <v>1</v>
      </c>
    </row>
    <row r="145" spans="1:12" x14ac:dyDescent="0.2">
      <c r="A145" s="27" t="s">
        <v>19</v>
      </c>
      <c r="B145" s="13" t="s">
        <v>115</v>
      </c>
      <c r="C145" s="13" t="s">
        <v>195</v>
      </c>
      <c r="D145" s="13" t="s">
        <v>196</v>
      </c>
      <c r="E145" s="14">
        <v>2013</v>
      </c>
      <c r="F145" s="14">
        <v>0.76580000000000004</v>
      </c>
      <c r="G145" s="13" t="s">
        <v>1</v>
      </c>
      <c r="H145" s="14"/>
      <c r="I145" s="14"/>
      <c r="J145" s="14"/>
      <c r="K145" s="14"/>
      <c r="L145" s="22" t="s">
        <v>1</v>
      </c>
    </row>
    <row r="146" spans="1:12" x14ac:dyDescent="0.2">
      <c r="A146" s="25" t="s">
        <v>19</v>
      </c>
      <c r="B146" s="11" t="s">
        <v>115</v>
      </c>
      <c r="C146" s="11" t="s">
        <v>197</v>
      </c>
      <c r="D146" s="11" t="s">
        <v>198</v>
      </c>
      <c r="E146" s="12">
        <v>2010</v>
      </c>
      <c r="F146" s="12"/>
      <c r="G146" s="11" t="s">
        <v>1</v>
      </c>
      <c r="H146" s="12"/>
      <c r="I146" s="12"/>
      <c r="J146" s="12"/>
      <c r="K146" s="12"/>
      <c r="L146" s="21" t="s">
        <v>1</v>
      </c>
    </row>
    <row r="147" spans="1:12" x14ac:dyDescent="0.2">
      <c r="A147" s="27" t="s">
        <v>19</v>
      </c>
      <c r="B147" s="13" t="s">
        <v>115</v>
      </c>
      <c r="C147" s="13" t="s">
        <v>197</v>
      </c>
      <c r="D147" s="13" t="s">
        <v>198</v>
      </c>
      <c r="E147" s="14">
        <v>2001</v>
      </c>
      <c r="F147" s="14"/>
      <c r="G147" s="13" t="s">
        <v>1</v>
      </c>
      <c r="H147" s="14"/>
      <c r="I147" s="14"/>
      <c r="J147" s="14"/>
      <c r="K147" s="14"/>
      <c r="L147" s="22" t="s">
        <v>1</v>
      </c>
    </row>
    <row r="148" spans="1:12" x14ac:dyDescent="0.2">
      <c r="A148" s="25" t="s">
        <v>19</v>
      </c>
      <c r="B148" s="11" t="s">
        <v>115</v>
      </c>
      <c r="C148" s="11" t="s">
        <v>197</v>
      </c>
      <c r="D148" s="11" t="s">
        <v>196</v>
      </c>
      <c r="E148" s="12">
        <v>2013</v>
      </c>
      <c r="F148" s="12">
        <v>0.92559999999999998</v>
      </c>
      <c r="G148" s="11" t="s">
        <v>1</v>
      </c>
      <c r="H148" s="12"/>
      <c r="I148" s="12"/>
      <c r="J148" s="12"/>
      <c r="K148" s="12"/>
      <c r="L148" s="21" t="s">
        <v>1</v>
      </c>
    </row>
    <row r="149" spans="1:12" x14ac:dyDescent="0.2">
      <c r="A149" s="27" t="s">
        <v>19</v>
      </c>
      <c r="B149" s="13" t="s">
        <v>115</v>
      </c>
      <c r="C149" s="13" t="s">
        <v>197</v>
      </c>
      <c r="D149" s="13" t="s">
        <v>196</v>
      </c>
      <c r="E149" s="14">
        <v>2007</v>
      </c>
      <c r="F149" s="14">
        <v>0.87360000000000004</v>
      </c>
      <c r="G149" s="13" t="s">
        <v>1</v>
      </c>
      <c r="H149" s="14"/>
      <c r="I149" s="14"/>
      <c r="J149" s="14"/>
      <c r="K149" s="14"/>
      <c r="L149" s="22" t="s">
        <v>1</v>
      </c>
    </row>
    <row r="150" spans="1:12" x14ac:dyDescent="0.2">
      <c r="A150" s="25" t="s">
        <v>20</v>
      </c>
      <c r="B150" s="11" t="s">
        <v>116</v>
      </c>
      <c r="C150" s="11" t="s">
        <v>195</v>
      </c>
      <c r="D150" s="11" t="s">
        <v>198</v>
      </c>
      <c r="E150" s="12">
        <v>2006</v>
      </c>
      <c r="F150" s="12">
        <v>0.5181</v>
      </c>
      <c r="G150" s="11" t="s">
        <v>1</v>
      </c>
      <c r="H150" s="12"/>
      <c r="I150" s="12"/>
      <c r="J150" s="12"/>
      <c r="K150" s="12"/>
      <c r="L150" s="21" t="s">
        <v>1</v>
      </c>
    </row>
    <row r="151" spans="1:12" x14ac:dyDescent="0.2">
      <c r="A151" s="27" t="s">
        <v>20</v>
      </c>
      <c r="B151" s="13" t="s">
        <v>116</v>
      </c>
      <c r="C151" s="13" t="s">
        <v>197</v>
      </c>
      <c r="D151" s="13" t="s">
        <v>198</v>
      </c>
      <c r="E151" s="14">
        <v>2006</v>
      </c>
      <c r="F151" s="14"/>
      <c r="G151" s="13" t="s">
        <v>1</v>
      </c>
      <c r="H151" s="14"/>
      <c r="I151" s="14"/>
      <c r="J151" s="14"/>
      <c r="K151" s="14"/>
      <c r="L151" s="22" t="s">
        <v>1</v>
      </c>
    </row>
    <row r="152" spans="1:12" x14ac:dyDescent="0.2">
      <c r="A152" s="25" t="s">
        <v>21</v>
      </c>
      <c r="B152" s="11" t="s">
        <v>117</v>
      </c>
      <c r="C152" s="11" t="s">
        <v>195</v>
      </c>
      <c r="D152" s="11" t="s">
        <v>218</v>
      </c>
      <c r="E152" s="12">
        <v>2015</v>
      </c>
      <c r="F152" s="12"/>
      <c r="G152" s="11" t="s">
        <v>1</v>
      </c>
      <c r="H152" s="12"/>
      <c r="I152" s="12"/>
      <c r="J152" s="12"/>
      <c r="K152" s="12"/>
      <c r="L152" s="21" t="s">
        <v>1</v>
      </c>
    </row>
    <row r="153" spans="1:12" x14ac:dyDescent="0.2">
      <c r="A153" s="27" t="s">
        <v>21</v>
      </c>
      <c r="B153" s="13" t="s">
        <v>117</v>
      </c>
      <c r="C153" s="13" t="s">
        <v>195</v>
      </c>
      <c r="D153" s="13" t="s">
        <v>218</v>
      </c>
      <c r="E153" s="14">
        <v>2003</v>
      </c>
      <c r="F153" s="14"/>
      <c r="G153" s="13" t="s">
        <v>1</v>
      </c>
      <c r="H153" s="14"/>
      <c r="I153" s="14"/>
      <c r="J153" s="14"/>
      <c r="K153" s="14"/>
      <c r="L153" s="22" t="s">
        <v>1</v>
      </c>
    </row>
    <row r="154" spans="1:12" x14ac:dyDescent="0.2">
      <c r="A154" s="25" t="s">
        <v>21</v>
      </c>
      <c r="B154" s="11" t="s">
        <v>117</v>
      </c>
      <c r="C154" s="11" t="s">
        <v>195</v>
      </c>
      <c r="D154" s="11" t="s">
        <v>218</v>
      </c>
      <c r="E154" s="12">
        <v>2007</v>
      </c>
      <c r="F154" s="12"/>
      <c r="G154" s="11" t="s">
        <v>1</v>
      </c>
      <c r="H154" s="12"/>
      <c r="I154" s="12"/>
      <c r="J154" s="12"/>
      <c r="K154" s="12"/>
      <c r="L154" s="21" t="s">
        <v>1</v>
      </c>
    </row>
    <row r="155" spans="1:12" x14ac:dyDescent="0.2">
      <c r="A155" s="27" t="s">
        <v>21</v>
      </c>
      <c r="B155" s="13" t="s">
        <v>117</v>
      </c>
      <c r="C155" s="13" t="s">
        <v>195</v>
      </c>
      <c r="D155" s="13" t="s">
        <v>196</v>
      </c>
      <c r="E155" s="14">
        <v>2008</v>
      </c>
      <c r="F155" s="14">
        <v>0.87729999999999997</v>
      </c>
      <c r="G155" s="13" t="s">
        <v>1</v>
      </c>
      <c r="H155" s="14"/>
      <c r="I155" s="14"/>
      <c r="J155" s="14"/>
      <c r="K155" s="14"/>
      <c r="L155" s="22" t="s">
        <v>1</v>
      </c>
    </row>
    <row r="156" spans="1:12" x14ac:dyDescent="0.2">
      <c r="A156" s="25" t="s">
        <v>21</v>
      </c>
      <c r="B156" s="11" t="s">
        <v>117</v>
      </c>
      <c r="C156" s="11" t="s">
        <v>195</v>
      </c>
      <c r="D156" s="11" t="s">
        <v>196</v>
      </c>
      <c r="E156" s="12">
        <v>2005</v>
      </c>
      <c r="F156" s="12">
        <v>0.83430000000000004</v>
      </c>
      <c r="G156" s="11" t="s">
        <v>1</v>
      </c>
      <c r="H156" s="12"/>
      <c r="I156" s="12"/>
      <c r="J156" s="12"/>
      <c r="K156" s="12"/>
      <c r="L156" s="21" t="s">
        <v>1</v>
      </c>
    </row>
    <row r="157" spans="1:12" x14ac:dyDescent="0.2">
      <c r="A157" s="27" t="s">
        <v>21</v>
      </c>
      <c r="B157" s="13" t="s">
        <v>117</v>
      </c>
      <c r="C157" s="13" t="s">
        <v>195</v>
      </c>
      <c r="D157" s="13" t="s">
        <v>196</v>
      </c>
      <c r="E157" s="14">
        <v>2014</v>
      </c>
      <c r="F157" s="14">
        <v>0.94079999999999997</v>
      </c>
      <c r="G157" s="13" t="s">
        <v>1</v>
      </c>
      <c r="H157" s="14"/>
      <c r="I157" s="14"/>
      <c r="J157" s="14"/>
      <c r="K157" s="14"/>
      <c r="L157" s="22" t="s">
        <v>1</v>
      </c>
    </row>
    <row r="158" spans="1:12" x14ac:dyDescent="0.2">
      <c r="A158" s="25" t="s">
        <v>21</v>
      </c>
      <c r="B158" s="11" t="s">
        <v>117</v>
      </c>
      <c r="C158" s="11" t="s">
        <v>195</v>
      </c>
      <c r="D158" s="11" t="s">
        <v>196</v>
      </c>
      <c r="E158" s="12">
        <v>2000</v>
      </c>
      <c r="F158" s="12">
        <v>0.77190000000000003</v>
      </c>
      <c r="G158" s="11" t="s">
        <v>1</v>
      </c>
      <c r="H158" s="12"/>
      <c r="I158" s="12"/>
      <c r="J158" s="12"/>
      <c r="K158" s="12"/>
      <c r="L158" s="21" t="s">
        <v>1</v>
      </c>
    </row>
    <row r="159" spans="1:12" x14ac:dyDescent="0.2">
      <c r="A159" s="27" t="s">
        <v>21</v>
      </c>
      <c r="B159" s="13" t="s">
        <v>117</v>
      </c>
      <c r="C159" s="13" t="s">
        <v>197</v>
      </c>
      <c r="D159" s="13" t="s">
        <v>196</v>
      </c>
      <c r="E159" s="14">
        <v>2008</v>
      </c>
      <c r="F159" s="14"/>
      <c r="G159" s="13" t="s">
        <v>1</v>
      </c>
      <c r="H159" s="14"/>
      <c r="I159" s="14"/>
      <c r="J159" s="14"/>
      <c r="K159" s="14"/>
      <c r="L159" s="22" t="s">
        <v>1</v>
      </c>
    </row>
    <row r="160" spans="1:12" x14ac:dyDescent="0.2">
      <c r="A160" s="25" t="s">
        <v>21</v>
      </c>
      <c r="B160" s="11" t="s">
        <v>117</v>
      </c>
      <c r="C160" s="11" t="s">
        <v>197</v>
      </c>
      <c r="D160" s="11" t="s">
        <v>196</v>
      </c>
      <c r="E160" s="12">
        <v>2005</v>
      </c>
      <c r="F160" s="12"/>
      <c r="G160" s="11" t="s">
        <v>1</v>
      </c>
      <c r="H160" s="12"/>
      <c r="I160" s="12"/>
      <c r="J160" s="12"/>
      <c r="K160" s="12"/>
      <c r="L160" s="21" t="s">
        <v>1</v>
      </c>
    </row>
    <row r="161" spans="1:12" x14ac:dyDescent="0.2">
      <c r="A161" s="27" t="s">
        <v>21</v>
      </c>
      <c r="B161" s="13" t="s">
        <v>117</v>
      </c>
      <c r="C161" s="13" t="s">
        <v>197</v>
      </c>
      <c r="D161" s="13" t="s">
        <v>196</v>
      </c>
      <c r="E161" s="14">
        <v>2014</v>
      </c>
      <c r="F161" s="14"/>
      <c r="G161" s="13" t="s">
        <v>1</v>
      </c>
      <c r="H161" s="14"/>
      <c r="I161" s="14"/>
      <c r="J161" s="14"/>
      <c r="K161" s="14"/>
      <c r="L161" s="22" t="s">
        <v>1</v>
      </c>
    </row>
    <row r="162" spans="1:12" x14ac:dyDescent="0.2">
      <c r="A162" s="25" t="s">
        <v>21</v>
      </c>
      <c r="B162" s="11" t="s">
        <v>117</v>
      </c>
      <c r="C162" s="11" t="s">
        <v>197</v>
      </c>
      <c r="D162" s="11" t="s">
        <v>196</v>
      </c>
      <c r="E162" s="12">
        <v>2000</v>
      </c>
      <c r="F162" s="12"/>
      <c r="G162" s="11" t="s">
        <v>1</v>
      </c>
      <c r="H162" s="12"/>
      <c r="I162" s="12"/>
      <c r="J162" s="12"/>
      <c r="K162" s="12"/>
      <c r="L162" s="21" t="s">
        <v>1</v>
      </c>
    </row>
    <row r="163" spans="1:12" x14ac:dyDescent="0.2">
      <c r="A163" s="27" t="s">
        <v>21</v>
      </c>
      <c r="B163" s="13" t="s">
        <v>117</v>
      </c>
      <c r="C163" s="13" t="s">
        <v>197</v>
      </c>
      <c r="D163" s="13" t="s">
        <v>218</v>
      </c>
      <c r="E163" s="14">
        <v>2015</v>
      </c>
      <c r="F163" s="14"/>
      <c r="G163" s="13" t="s">
        <v>1</v>
      </c>
      <c r="H163" s="14"/>
      <c r="I163" s="14"/>
      <c r="J163" s="14"/>
      <c r="K163" s="14"/>
      <c r="L163" s="22" t="s">
        <v>1</v>
      </c>
    </row>
    <row r="164" spans="1:12" x14ac:dyDescent="0.2">
      <c r="A164" s="25" t="s">
        <v>21</v>
      </c>
      <c r="B164" s="11" t="s">
        <v>117</v>
      </c>
      <c r="C164" s="11" t="s">
        <v>197</v>
      </c>
      <c r="D164" s="11" t="s">
        <v>218</v>
      </c>
      <c r="E164" s="12">
        <v>2007</v>
      </c>
      <c r="F164" s="12"/>
      <c r="G164" s="11" t="s">
        <v>1</v>
      </c>
      <c r="H164" s="12"/>
      <c r="I164" s="12"/>
      <c r="J164" s="12"/>
      <c r="K164" s="12"/>
      <c r="L164" s="21" t="s">
        <v>1</v>
      </c>
    </row>
    <row r="165" spans="1:12" x14ac:dyDescent="0.2">
      <c r="A165" s="27" t="s">
        <v>21</v>
      </c>
      <c r="B165" s="13" t="s">
        <v>117</v>
      </c>
      <c r="C165" s="13" t="s">
        <v>197</v>
      </c>
      <c r="D165" s="13" t="s">
        <v>218</v>
      </c>
      <c r="E165" s="14">
        <v>2003</v>
      </c>
      <c r="F165" s="14"/>
      <c r="G165" s="13" t="s">
        <v>1</v>
      </c>
      <c r="H165" s="14"/>
      <c r="I165" s="14"/>
      <c r="J165" s="14"/>
      <c r="K165" s="14"/>
      <c r="L165" s="22" t="s">
        <v>1</v>
      </c>
    </row>
    <row r="166" spans="1:12" x14ac:dyDescent="0.2">
      <c r="A166" s="25" t="s">
        <v>22</v>
      </c>
      <c r="B166" s="11" t="s">
        <v>118</v>
      </c>
      <c r="C166" s="11" t="s">
        <v>195</v>
      </c>
      <c r="D166" s="11" t="s">
        <v>218</v>
      </c>
      <c r="E166" s="12">
        <v>2007</v>
      </c>
      <c r="F166" s="12"/>
      <c r="G166" s="11" t="s">
        <v>1</v>
      </c>
      <c r="H166" s="12"/>
      <c r="I166" s="12"/>
      <c r="J166" s="12"/>
      <c r="K166" s="12"/>
      <c r="L166" s="21" t="s">
        <v>1</v>
      </c>
    </row>
    <row r="167" spans="1:12" x14ac:dyDescent="0.2">
      <c r="A167" s="27" t="s">
        <v>22</v>
      </c>
      <c r="B167" s="13" t="s">
        <v>118</v>
      </c>
      <c r="C167" s="13" t="s">
        <v>195</v>
      </c>
      <c r="D167" s="13" t="s">
        <v>218</v>
      </c>
      <c r="E167" s="14">
        <v>2007</v>
      </c>
      <c r="F167" s="14"/>
      <c r="G167" s="13" t="s">
        <v>1</v>
      </c>
      <c r="H167" s="14"/>
      <c r="I167" s="14"/>
      <c r="J167" s="14"/>
      <c r="K167" s="14"/>
      <c r="L167" s="22" t="s">
        <v>1</v>
      </c>
    </row>
    <row r="168" spans="1:12" x14ac:dyDescent="0.2">
      <c r="A168" s="25" t="s">
        <v>22</v>
      </c>
      <c r="B168" s="11" t="s">
        <v>118</v>
      </c>
      <c r="C168" s="11" t="s">
        <v>195</v>
      </c>
      <c r="D168" s="11" t="s">
        <v>220</v>
      </c>
      <c r="E168" s="12">
        <v>2006</v>
      </c>
      <c r="F168" s="12"/>
      <c r="G168" s="11" t="s">
        <v>1</v>
      </c>
      <c r="H168" s="12"/>
      <c r="I168" s="12"/>
      <c r="J168" s="12"/>
      <c r="K168" s="12"/>
      <c r="L168" s="21" t="s">
        <v>1</v>
      </c>
    </row>
    <row r="169" spans="1:12" x14ac:dyDescent="0.2">
      <c r="A169" s="27" t="s">
        <v>22</v>
      </c>
      <c r="B169" s="13" t="s">
        <v>118</v>
      </c>
      <c r="C169" s="13" t="s">
        <v>195</v>
      </c>
      <c r="D169" s="13" t="s">
        <v>220</v>
      </c>
      <c r="E169" s="14">
        <v>2006</v>
      </c>
      <c r="F169" s="14"/>
      <c r="G169" s="13" t="s">
        <v>1</v>
      </c>
      <c r="H169" s="14"/>
      <c r="I169" s="14"/>
      <c r="J169" s="14"/>
      <c r="K169" s="14"/>
      <c r="L169" s="22" t="s">
        <v>1</v>
      </c>
    </row>
    <row r="170" spans="1:12" x14ac:dyDescent="0.2">
      <c r="A170" s="25" t="s">
        <v>22</v>
      </c>
      <c r="B170" s="11" t="s">
        <v>118</v>
      </c>
      <c r="C170" s="11" t="s">
        <v>195</v>
      </c>
      <c r="D170" s="11" t="s">
        <v>198</v>
      </c>
      <c r="E170" s="12">
        <v>2014</v>
      </c>
      <c r="F170" s="12">
        <v>1</v>
      </c>
      <c r="G170" s="11" t="s">
        <v>1</v>
      </c>
      <c r="H170" s="12"/>
      <c r="I170" s="12"/>
      <c r="J170" s="12"/>
      <c r="K170" s="12"/>
      <c r="L170" s="21" t="s">
        <v>1</v>
      </c>
    </row>
    <row r="171" spans="1:12" x14ac:dyDescent="0.2">
      <c r="A171" s="27" t="s">
        <v>22</v>
      </c>
      <c r="B171" s="13" t="s">
        <v>118</v>
      </c>
      <c r="C171" s="13" t="s">
        <v>197</v>
      </c>
      <c r="D171" s="13" t="s">
        <v>198</v>
      </c>
      <c r="E171" s="14">
        <v>2014</v>
      </c>
      <c r="F171" s="14"/>
      <c r="G171" s="13" t="s">
        <v>1</v>
      </c>
      <c r="H171" s="14"/>
      <c r="I171" s="14"/>
      <c r="J171" s="14"/>
      <c r="K171" s="14"/>
      <c r="L171" s="22" t="s">
        <v>1</v>
      </c>
    </row>
    <row r="172" spans="1:12" x14ac:dyDescent="0.2">
      <c r="A172" s="25" t="s">
        <v>22</v>
      </c>
      <c r="B172" s="11" t="s">
        <v>118</v>
      </c>
      <c r="C172" s="11" t="s">
        <v>197</v>
      </c>
      <c r="D172" s="11" t="s">
        <v>218</v>
      </c>
      <c r="E172" s="12">
        <v>2007</v>
      </c>
      <c r="F172" s="12"/>
      <c r="G172" s="11" t="s">
        <v>1</v>
      </c>
      <c r="H172" s="12"/>
      <c r="I172" s="12"/>
      <c r="J172" s="12"/>
      <c r="K172" s="12"/>
      <c r="L172" s="21" t="s">
        <v>1</v>
      </c>
    </row>
    <row r="173" spans="1:12" x14ac:dyDescent="0.2">
      <c r="A173" s="27" t="s">
        <v>22</v>
      </c>
      <c r="B173" s="13" t="s">
        <v>118</v>
      </c>
      <c r="C173" s="13" t="s">
        <v>197</v>
      </c>
      <c r="D173" s="13" t="s">
        <v>218</v>
      </c>
      <c r="E173" s="14">
        <v>2007</v>
      </c>
      <c r="F173" s="14"/>
      <c r="G173" s="13" t="s">
        <v>1</v>
      </c>
      <c r="H173" s="14"/>
      <c r="I173" s="14"/>
      <c r="J173" s="14"/>
      <c r="K173" s="14"/>
      <c r="L173" s="22" t="s">
        <v>1</v>
      </c>
    </row>
    <row r="174" spans="1:12" x14ac:dyDescent="0.2">
      <c r="A174" s="25" t="s">
        <v>22</v>
      </c>
      <c r="B174" s="11" t="s">
        <v>118</v>
      </c>
      <c r="C174" s="11" t="s">
        <v>197</v>
      </c>
      <c r="D174" s="11" t="s">
        <v>220</v>
      </c>
      <c r="E174" s="12">
        <v>2006</v>
      </c>
      <c r="F174" s="12"/>
      <c r="G174" s="11" t="s">
        <v>1</v>
      </c>
      <c r="H174" s="12"/>
      <c r="I174" s="12"/>
      <c r="J174" s="12"/>
      <c r="K174" s="12"/>
      <c r="L174" s="21" t="s">
        <v>1</v>
      </c>
    </row>
    <row r="175" spans="1:12" x14ac:dyDescent="0.2">
      <c r="A175" s="27" t="s">
        <v>22</v>
      </c>
      <c r="B175" s="13" t="s">
        <v>118</v>
      </c>
      <c r="C175" s="13" t="s">
        <v>197</v>
      </c>
      <c r="D175" s="13" t="s">
        <v>220</v>
      </c>
      <c r="E175" s="14">
        <v>2006</v>
      </c>
      <c r="F175" s="14"/>
      <c r="G175" s="13" t="s">
        <v>1</v>
      </c>
      <c r="H175" s="14"/>
      <c r="I175" s="14"/>
      <c r="J175" s="14"/>
      <c r="K175" s="14"/>
      <c r="L175" s="22" t="s">
        <v>1</v>
      </c>
    </row>
    <row r="176" spans="1:12" x14ac:dyDescent="0.2">
      <c r="A176" s="25" t="s">
        <v>23</v>
      </c>
      <c r="B176" s="11" t="s">
        <v>171</v>
      </c>
      <c r="C176" s="11" t="s">
        <v>195</v>
      </c>
      <c r="D176" s="11"/>
      <c r="E176" s="12"/>
      <c r="F176" s="12"/>
      <c r="G176" s="11"/>
      <c r="H176" s="12"/>
      <c r="I176" s="12"/>
      <c r="J176" s="12"/>
      <c r="K176" s="12"/>
      <c r="L176" s="21"/>
    </row>
    <row r="177" spans="1:12" x14ac:dyDescent="0.2">
      <c r="A177" s="27" t="s">
        <v>23</v>
      </c>
      <c r="B177" s="13" t="s">
        <v>171</v>
      </c>
      <c r="C177" s="13" t="s">
        <v>197</v>
      </c>
      <c r="D177" s="13"/>
      <c r="E177" s="14"/>
      <c r="F177" s="14"/>
      <c r="G177" s="13"/>
      <c r="H177" s="14"/>
      <c r="I177" s="14"/>
      <c r="J177" s="14"/>
      <c r="K177" s="14"/>
      <c r="L177" s="22"/>
    </row>
    <row r="178" spans="1:12" x14ac:dyDescent="0.2">
      <c r="A178" s="25" t="s">
        <v>24</v>
      </c>
      <c r="B178" s="11" t="s">
        <v>119</v>
      </c>
      <c r="C178" s="11" t="s">
        <v>195</v>
      </c>
      <c r="D178" s="11" t="s">
        <v>196</v>
      </c>
      <c r="E178" s="12">
        <v>2016</v>
      </c>
      <c r="F178" s="12">
        <v>0.49619999999999997</v>
      </c>
      <c r="G178" s="11" t="s">
        <v>1</v>
      </c>
      <c r="H178" s="12"/>
      <c r="I178" s="12"/>
      <c r="J178" s="12"/>
      <c r="K178" s="12"/>
      <c r="L178" s="21" t="s">
        <v>1</v>
      </c>
    </row>
    <row r="179" spans="1:12" x14ac:dyDescent="0.2">
      <c r="A179" s="27" t="s">
        <v>24</v>
      </c>
      <c r="B179" s="13" t="s">
        <v>119</v>
      </c>
      <c r="C179" s="13" t="s">
        <v>195</v>
      </c>
      <c r="D179" s="13" t="s">
        <v>196</v>
      </c>
      <c r="E179" s="14">
        <v>2011</v>
      </c>
      <c r="F179" s="14">
        <v>0.4365</v>
      </c>
      <c r="G179" s="13" t="s">
        <v>1</v>
      </c>
      <c r="H179" s="14"/>
      <c r="I179" s="14"/>
      <c r="J179" s="14"/>
      <c r="K179" s="14"/>
      <c r="L179" s="22" t="s">
        <v>1</v>
      </c>
    </row>
    <row r="180" spans="1:12" x14ac:dyDescent="0.2">
      <c r="A180" s="25" t="s">
        <v>24</v>
      </c>
      <c r="B180" s="11" t="s">
        <v>119</v>
      </c>
      <c r="C180" s="11" t="s">
        <v>195</v>
      </c>
      <c r="D180" s="11" t="s">
        <v>196</v>
      </c>
      <c r="E180" s="12">
        <v>2000</v>
      </c>
      <c r="F180" s="12">
        <v>0.2702</v>
      </c>
      <c r="G180" s="11" t="s">
        <v>1</v>
      </c>
      <c r="H180" s="12"/>
      <c r="I180" s="12"/>
      <c r="J180" s="12"/>
      <c r="K180" s="12"/>
      <c r="L180" s="21" t="s">
        <v>1</v>
      </c>
    </row>
    <row r="181" spans="1:12" x14ac:dyDescent="0.2">
      <c r="A181" s="27" t="s">
        <v>24</v>
      </c>
      <c r="B181" s="13" t="s">
        <v>119</v>
      </c>
      <c r="C181" s="13" t="s">
        <v>195</v>
      </c>
      <c r="D181" s="13" t="s">
        <v>196</v>
      </c>
      <c r="E181" s="14">
        <v>2005</v>
      </c>
      <c r="F181" s="14">
        <v>0.34060000000000001</v>
      </c>
      <c r="G181" s="13" t="s">
        <v>1</v>
      </c>
      <c r="H181" s="14"/>
      <c r="I181" s="14"/>
      <c r="J181" s="14"/>
      <c r="K181" s="14"/>
      <c r="L181" s="22" t="s">
        <v>1</v>
      </c>
    </row>
    <row r="182" spans="1:12" x14ac:dyDescent="0.2">
      <c r="A182" s="25" t="s">
        <v>24</v>
      </c>
      <c r="B182" s="11" t="s">
        <v>119</v>
      </c>
      <c r="C182" s="11" t="s">
        <v>197</v>
      </c>
      <c r="D182" s="11" t="s">
        <v>196</v>
      </c>
      <c r="E182" s="12">
        <v>2005</v>
      </c>
      <c r="F182" s="12">
        <v>0.60070000000000001</v>
      </c>
      <c r="G182" s="11" t="s">
        <v>1</v>
      </c>
      <c r="H182" s="12"/>
      <c r="I182" s="12"/>
      <c r="J182" s="12"/>
      <c r="K182" s="12"/>
      <c r="L182" s="21" t="s">
        <v>1</v>
      </c>
    </row>
    <row r="183" spans="1:12" x14ac:dyDescent="0.2">
      <c r="A183" s="27" t="s">
        <v>24</v>
      </c>
      <c r="B183" s="13" t="s">
        <v>119</v>
      </c>
      <c r="C183" s="13" t="s">
        <v>197</v>
      </c>
      <c r="D183" s="13" t="s">
        <v>196</v>
      </c>
      <c r="E183" s="14">
        <v>2011</v>
      </c>
      <c r="F183" s="14">
        <v>0.65080000000000005</v>
      </c>
      <c r="G183" s="13" t="s">
        <v>1</v>
      </c>
      <c r="H183" s="14"/>
      <c r="I183" s="14"/>
      <c r="J183" s="14"/>
      <c r="K183" s="14"/>
      <c r="L183" s="22" t="s">
        <v>1</v>
      </c>
    </row>
    <row r="184" spans="1:12" x14ac:dyDescent="0.2">
      <c r="A184" s="25" t="s">
        <v>24</v>
      </c>
      <c r="B184" s="11" t="s">
        <v>119</v>
      </c>
      <c r="C184" s="11" t="s">
        <v>197</v>
      </c>
      <c r="D184" s="11" t="s">
        <v>196</v>
      </c>
      <c r="E184" s="12">
        <v>2000</v>
      </c>
      <c r="F184" s="12">
        <v>0.49469999999999997</v>
      </c>
      <c r="G184" s="11" t="s">
        <v>1</v>
      </c>
      <c r="H184" s="12"/>
      <c r="I184" s="12"/>
      <c r="J184" s="12"/>
      <c r="K184" s="12"/>
      <c r="L184" s="21" t="s">
        <v>1</v>
      </c>
    </row>
    <row r="185" spans="1:12" x14ac:dyDescent="0.2">
      <c r="A185" s="27" t="s">
        <v>24</v>
      </c>
      <c r="B185" s="13" t="s">
        <v>119</v>
      </c>
      <c r="C185" s="13" t="s">
        <v>197</v>
      </c>
      <c r="D185" s="13" t="s">
        <v>196</v>
      </c>
      <c r="E185" s="14">
        <v>2016</v>
      </c>
      <c r="F185" s="14">
        <v>0.71419999999999995</v>
      </c>
      <c r="G185" s="13" t="s">
        <v>1</v>
      </c>
      <c r="H185" s="14"/>
      <c r="I185" s="14"/>
      <c r="J185" s="14"/>
      <c r="K185" s="14"/>
      <c r="L185" s="22" t="s">
        <v>1</v>
      </c>
    </row>
    <row r="186" spans="1:12" x14ac:dyDescent="0.2">
      <c r="A186" s="25" t="s">
        <v>25</v>
      </c>
      <c r="B186" s="11" t="s">
        <v>120</v>
      </c>
      <c r="C186" s="11" t="s">
        <v>195</v>
      </c>
      <c r="D186" s="11" t="s">
        <v>198</v>
      </c>
      <c r="E186" s="12">
        <v>2000</v>
      </c>
      <c r="F186" s="12"/>
      <c r="G186" s="11" t="s">
        <v>1</v>
      </c>
      <c r="H186" s="12"/>
      <c r="I186" s="12"/>
      <c r="J186" s="12"/>
      <c r="K186" s="12"/>
      <c r="L186" s="21" t="s">
        <v>1</v>
      </c>
    </row>
    <row r="187" spans="1:12" x14ac:dyDescent="0.2">
      <c r="A187" s="27" t="s">
        <v>25</v>
      </c>
      <c r="B187" s="13" t="s">
        <v>120</v>
      </c>
      <c r="C187" s="13" t="s">
        <v>195</v>
      </c>
      <c r="D187" s="13" t="s">
        <v>198</v>
      </c>
      <c r="E187" s="14">
        <v>2006</v>
      </c>
      <c r="F187" s="14">
        <v>0.48149999999999998</v>
      </c>
      <c r="G187" s="13" t="s">
        <v>1</v>
      </c>
      <c r="H187" s="14"/>
      <c r="I187" s="14"/>
      <c r="J187" s="14"/>
      <c r="K187" s="14"/>
      <c r="L187" s="22" t="s">
        <v>1</v>
      </c>
    </row>
    <row r="188" spans="1:12" x14ac:dyDescent="0.2">
      <c r="A188" s="25" t="s">
        <v>25</v>
      </c>
      <c r="B188" s="11" t="s">
        <v>120</v>
      </c>
      <c r="C188" s="11" t="s">
        <v>195</v>
      </c>
      <c r="D188" s="11" t="s">
        <v>196</v>
      </c>
      <c r="E188" s="12">
        <v>2013</v>
      </c>
      <c r="F188" s="12">
        <v>0.65849999999999997</v>
      </c>
      <c r="G188" s="11" t="s">
        <v>1</v>
      </c>
      <c r="H188" s="12"/>
      <c r="I188" s="12"/>
      <c r="J188" s="12"/>
      <c r="K188" s="12"/>
      <c r="L188" s="21" t="s">
        <v>1</v>
      </c>
    </row>
    <row r="189" spans="1:12" x14ac:dyDescent="0.2">
      <c r="A189" s="27" t="s">
        <v>25</v>
      </c>
      <c r="B189" s="13" t="s">
        <v>120</v>
      </c>
      <c r="C189" s="13" t="s">
        <v>197</v>
      </c>
      <c r="D189" s="13" t="s">
        <v>198</v>
      </c>
      <c r="E189" s="14">
        <v>2006</v>
      </c>
      <c r="F189" s="14"/>
      <c r="G189" s="13" t="s">
        <v>1</v>
      </c>
      <c r="H189" s="14"/>
      <c r="I189" s="14"/>
      <c r="J189" s="14"/>
      <c r="K189" s="14"/>
      <c r="L189" s="22" t="s">
        <v>1</v>
      </c>
    </row>
    <row r="190" spans="1:12" x14ac:dyDescent="0.2">
      <c r="A190" s="25" t="s">
        <v>25</v>
      </c>
      <c r="B190" s="11" t="s">
        <v>120</v>
      </c>
      <c r="C190" s="11" t="s">
        <v>197</v>
      </c>
      <c r="D190" s="11" t="s">
        <v>198</v>
      </c>
      <c r="E190" s="12">
        <v>2000</v>
      </c>
      <c r="F190" s="12"/>
      <c r="G190" s="11" t="s">
        <v>1</v>
      </c>
      <c r="H190" s="12"/>
      <c r="I190" s="12"/>
      <c r="J190" s="12"/>
      <c r="K190" s="12"/>
      <c r="L190" s="21" t="s">
        <v>1</v>
      </c>
    </row>
    <row r="191" spans="1:12" x14ac:dyDescent="0.2">
      <c r="A191" s="27" t="s">
        <v>25</v>
      </c>
      <c r="B191" s="13" t="s">
        <v>120</v>
      </c>
      <c r="C191" s="13" t="s">
        <v>197</v>
      </c>
      <c r="D191" s="13" t="s">
        <v>196</v>
      </c>
      <c r="E191" s="14">
        <v>2013</v>
      </c>
      <c r="F191" s="14">
        <v>0.78390000000000004</v>
      </c>
      <c r="G191" s="13" t="s">
        <v>1</v>
      </c>
      <c r="H191" s="14"/>
      <c r="I191" s="14"/>
      <c r="J191" s="14"/>
      <c r="K191" s="14"/>
      <c r="L191" s="22" t="s">
        <v>1</v>
      </c>
    </row>
    <row r="192" spans="1:12" x14ac:dyDescent="0.2">
      <c r="A192" s="25" t="s">
        <v>26</v>
      </c>
      <c r="B192" s="11" t="s">
        <v>121</v>
      </c>
      <c r="C192" s="11" t="s">
        <v>195</v>
      </c>
      <c r="D192" s="11" t="s">
        <v>218</v>
      </c>
      <c r="E192" s="12">
        <v>2007</v>
      </c>
      <c r="F192" s="12"/>
      <c r="G192" s="11" t="s">
        <v>1</v>
      </c>
      <c r="H192" s="12"/>
      <c r="I192" s="12"/>
      <c r="J192" s="12"/>
      <c r="K192" s="12"/>
      <c r="L192" s="21" t="s">
        <v>1</v>
      </c>
    </row>
    <row r="193" spans="1:12" x14ac:dyDescent="0.2">
      <c r="A193" s="27" t="s">
        <v>26</v>
      </c>
      <c r="B193" s="13" t="s">
        <v>121</v>
      </c>
      <c r="C193" s="13" t="s">
        <v>195</v>
      </c>
      <c r="D193" s="13" t="s">
        <v>218</v>
      </c>
      <c r="E193" s="14">
        <v>2011</v>
      </c>
      <c r="F193" s="14"/>
      <c r="G193" s="13" t="s">
        <v>1</v>
      </c>
      <c r="H193" s="14"/>
      <c r="I193" s="14"/>
      <c r="J193" s="14"/>
      <c r="K193" s="14"/>
      <c r="L193" s="22" t="s">
        <v>1</v>
      </c>
    </row>
    <row r="194" spans="1:12" x14ac:dyDescent="0.2">
      <c r="A194" s="25" t="s">
        <v>26</v>
      </c>
      <c r="B194" s="11" t="s">
        <v>121</v>
      </c>
      <c r="C194" s="11" t="s">
        <v>195</v>
      </c>
      <c r="D194" s="11" t="s">
        <v>218</v>
      </c>
      <c r="E194" s="12">
        <v>2011</v>
      </c>
      <c r="F194" s="12"/>
      <c r="G194" s="11" t="s">
        <v>1</v>
      </c>
      <c r="H194" s="12"/>
      <c r="I194" s="12"/>
      <c r="J194" s="12"/>
      <c r="K194" s="12"/>
      <c r="L194" s="21" t="s">
        <v>1</v>
      </c>
    </row>
    <row r="195" spans="1:12" x14ac:dyDescent="0.2">
      <c r="A195" s="27" t="s">
        <v>26</v>
      </c>
      <c r="B195" s="13" t="s">
        <v>121</v>
      </c>
      <c r="C195" s="13" t="s">
        <v>195</v>
      </c>
      <c r="D195" s="13" t="s">
        <v>218</v>
      </c>
      <c r="E195" s="14">
        <v>2015</v>
      </c>
      <c r="F195" s="14"/>
      <c r="G195" s="13" t="s">
        <v>1</v>
      </c>
      <c r="H195" s="14"/>
      <c r="I195" s="14"/>
      <c r="J195" s="14"/>
      <c r="K195" s="14"/>
      <c r="L195" s="22" t="s">
        <v>1</v>
      </c>
    </row>
    <row r="196" spans="1:12" x14ac:dyDescent="0.2">
      <c r="A196" s="25" t="s">
        <v>26</v>
      </c>
      <c r="B196" s="11" t="s">
        <v>121</v>
      </c>
      <c r="C196" s="11" t="s">
        <v>195</v>
      </c>
      <c r="D196" s="11" t="s">
        <v>218</v>
      </c>
      <c r="E196" s="12">
        <v>2007</v>
      </c>
      <c r="F196" s="12"/>
      <c r="G196" s="11" t="s">
        <v>1</v>
      </c>
      <c r="H196" s="12"/>
      <c r="I196" s="12"/>
      <c r="J196" s="12"/>
      <c r="K196" s="12"/>
      <c r="L196" s="21" t="s">
        <v>1</v>
      </c>
    </row>
    <row r="197" spans="1:12" x14ac:dyDescent="0.2">
      <c r="A197" s="27" t="s">
        <v>26</v>
      </c>
      <c r="B197" s="13" t="s">
        <v>121</v>
      </c>
      <c r="C197" s="13" t="s">
        <v>195</v>
      </c>
      <c r="D197" s="13" t="s">
        <v>218</v>
      </c>
      <c r="E197" s="14">
        <v>2015</v>
      </c>
      <c r="F197" s="14"/>
      <c r="G197" s="13" t="s">
        <v>1</v>
      </c>
      <c r="H197" s="14"/>
      <c r="I197" s="14"/>
      <c r="J197" s="14"/>
      <c r="K197" s="14"/>
      <c r="L197" s="22" t="s">
        <v>1</v>
      </c>
    </row>
    <row r="198" spans="1:12" x14ac:dyDescent="0.2">
      <c r="A198" s="25" t="s">
        <v>26</v>
      </c>
      <c r="B198" s="11" t="s">
        <v>121</v>
      </c>
      <c r="C198" s="11" t="s">
        <v>195</v>
      </c>
      <c r="D198" s="11" t="s">
        <v>221</v>
      </c>
      <c r="E198" s="12">
        <v>2006</v>
      </c>
      <c r="F198" s="12"/>
      <c r="G198" s="11" t="s">
        <v>1</v>
      </c>
      <c r="H198" s="12"/>
      <c r="I198" s="12"/>
      <c r="J198" s="12"/>
      <c r="K198" s="12"/>
      <c r="L198" s="21" t="s">
        <v>1</v>
      </c>
    </row>
    <row r="199" spans="1:12" x14ac:dyDescent="0.2">
      <c r="A199" s="27" t="s">
        <v>26</v>
      </c>
      <c r="B199" s="13" t="s">
        <v>121</v>
      </c>
      <c r="C199" s="13" t="s">
        <v>195</v>
      </c>
      <c r="D199" s="13" t="s">
        <v>199</v>
      </c>
      <c r="E199" s="14">
        <v>2013</v>
      </c>
      <c r="F199" s="14"/>
      <c r="G199" s="13" t="s">
        <v>1</v>
      </c>
      <c r="H199" s="14"/>
      <c r="I199" s="14"/>
      <c r="J199" s="14"/>
      <c r="K199" s="14"/>
      <c r="L199" s="22" t="s">
        <v>1</v>
      </c>
    </row>
    <row r="200" spans="1:12" x14ac:dyDescent="0.2">
      <c r="A200" s="25" t="s">
        <v>26</v>
      </c>
      <c r="B200" s="11" t="s">
        <v>121</v>
      </c>
      <c r="C200" s="11" t="s">
        <v>195</v>
      </c>
      <c r="D200" s="11" t="s">
        <v>221</v>
      </c>
      <c r="E200" s="12">
        <v>2011</v>
      </c>
      <c r="F200" s="12"/>
      <c r="G200" s="11" t="s">
        <v>1</v>
      </c>
      <c r="H200" s="12"/>
      <c r="I200" s="12"/>
      <c r="J200" s="12"/>
      <c r="K200" s="12"/>
      <c r="L200" s="21" t="s">
        <v>1</v>
      </c>
    </row>
    <row r="201" spans="1:12" x14ac:dyDescent="0.2">
      <c r="A201" s="27" t="s">
        <v>26</v>
      </c>
      <c r="B201" s="13" t="s">
        <v>121</v>
      </c>
      <c r="C201" s="13" t="s">
        <v>195</v>
      </c>
      <c r="D201" s="13" t="s">
        <v>222</v>
      </c>
      <c r="E201" s="14">
        <v>2015</v>
      </c>
      <c r="F201" s="14"/>
      <c r="G201" s="13" t="s">
        <v>1</v>
      </c>
      <c r="H201" s="14"/>
      <c r="I201" s="14"/>
      <c r="J201" s="14"/>
      <c r="K201" s="14"/>
      <c r="L201" s="22" t="s">
        <v>1</v>
      </c>
    </row>
    <row r="202" spans="1:12" x14ac:dyDescent="0.2">
      <c r="A202" s="25" t="s">
        <v>26</v>
      </c>
      <c r="B202" s="11" t="s">
        <v>121</v>
      </c>
      <c r="C202" s="11" t="s">
        <v>195</v>
      </c>
      <c r="D202" s="11" t="s">
        <v>222</v>
      </c>
      <c r="E202" s="12">
        <v>2009</v>
      </c>
      <c r="F202" s="12"/>
      <c r="G202" s="11" t="s">
        <v>1</v>
      </c>
      <c r="H202" s="12"/>
      <c r="I202" s="12"/>
      <c r="J202" s="12"/>
      <c r="K202" s="12"/>
      <c r="L202" s="21" t="s">
        <v>1</v>
      </c>
    </row>
    <row r="203" spans="1:12" x14ac:dyDescent="0.2">
      <c r="A203" s="27" t="s">
        <v>26</v>
      </c>
      <c r="B203" s="13" t="s">
        <v>121</v>
      </c>
      <c r="C203" s="13" t="s">
        <v>195</v>
      </c>
      <c r="D203" s="13" t="s">
        <v>198</v>
      </c>
      <c r="E203" s="14">
        <v>2005</v>
      </c>
      <c r="F203" s="14">
        <v>0.999</v>
      </c>
      <c r="G203" s="13" t="s">
        <v>1</v>
      </c>
      <c r="H203" s="14"/>
      <c r="I203" s="14"/>
      <c r="J203" s="14"/>
      <c r="K203" s="14"/>
      <c r="L203" s="22" t="s">
        <v>1</v>
      </c>
    </row>
    <row r="204" spans="1:12" x14ac:dyDescent="0.2">
      <c r="A204" s="25" t="s">
        <v>26</v>
      </c>
      <c r="B204" s="11" t="s">
        <v>121</v>
      </c>
      <c r="C204" s="11" t="s">
        <v>197</v>
      </c>
      <c r="D204" s="11" t="s">
        <v>198</v>
      </c>
      <c r="E204" s="12">
        <v>2005</v>
      </c>
      <c r="F204" s="12"/>
      <c r="G204" s="11" t="s">
        <v>1</v>
      </c>
      <c r="H204" s="12"/>
      <c r="I204" s="12"/>
      <c r="J204" s="12"/>
      <c r="K204" s="12"/>
      <c r="L204" s="21" t="s">
        <v>1</v>
      </c>
    </row>
    <row r="205" spans="1:12" x14ac:dyDescent="0.2">
      <c r="A205" s="27" t="s">
        <v>26</v>
      </c>
      <c r="B205" s="13" t="s">
        <v>121</v>
      </c>
      <c r="C205" s="13" t="s">
        <v>197</v>
      </c>
      <c r="D205" s="13" t="s">
        <v>218</v>
      </c>
      <c r="E205" s="14">
        <v>2007</v>
      </c>
      <c r="F205" s="14"/>
      <c r="G205" s="13" t="s">
        <v>1</v>
      </c>
      <c r="H205" s="14"/>
      <c r="I205" s="14"/>
      <c r="J205" s="14"/>
      <c r="K205" s="14"/>
      <c r="L205" s="22" t="s">
        <v>1</v>
      </c>
    </row>
    <row r="206" spans="1:12" x14ac:dyDescent="0.2">
      <c r="A206" s="25" t="s">
        <v>26</v>
      </c>
      <c r="B206" s="11" t="s">
        <v>121</v>
      </c>
      <c r="C206" s="11" t="s">
        <v>197</v>
      </c>
      <c r="D206" s="11" t="s">
        <v>218</v>
      </c>
      <c r="E206" s="12">
        <v>2015</v>
      </c>
      <c r="F206" s="12"/>
      <c r="G206" s="11" t="s">
        <v>1</v>
      </c>
      <c r="H206" s="12"/>
      <c r="I206" s="12"/>
      <c r="J206" s="12"/>
      <c r="K206" s="12"/>
      <c r="L206" s="21" t="s">
        <v>1</v>
      </c>
    </row>
    <row r="207" spans="1:12" x14ac:dyDescent="0.2">
      <c r="A207" s="27" t="s">
        <v>26</v>
      </c>
      <c r="B207" s="13" t="s">
        <v>121</v>
      </c>
      <c r="C207" s="13" t="s">
        <v>197</v>
      </c>
      <c r="D207" s="13" t="s">
        <v>218</v>
      </c>
      <c r="E207" s="14">
        <v>2011</v>
      </c>
      <c r="F207" s="14"/>
      <c r="G207" s="13" t="s">
        <v>1</v>
      </c>
      <c r="H207" s="14"/>
      <c r="I207" s="14"/>
      <c r="J207" s="14"/>
      <c r="K207" s="14"/>
      <c r="L207" s="22" t="s">
        <v>1</v>
      </c>
    </row>
    <row r="208" spans="1:12" x14ac:dyDescent="0.2">
      <c r="A208" s="25" t="s">
        <v>26</v>
      </c>
      <c r="B208" s="11" t="s">
        <v>121</v>
      </c>
      <c r="C208" s="11" t="s">
        <v>197</v>
      </c>
      <c r="D208" s="11" t="s">
        <v>218</v>
      </c>
      <c r="E208" s="12">
        <v>2007</v>
      </c>
      <c r="F208" s="12"/>
      <c r="G208" s="11" t="s">
        <v>1</v>
      </c>
      <c r="H208" s="12"/>
      <c r="I208" s="12"/>
      <c r="J208" s="12"/>
      <c r="K208" s="12"/>
      <c r="L208" s="21" t="s">
        <v>1</v>
      </c>
    </row>
    <row r="209" spans="1:12" x14ac:dyDescent="0.2">
      <c r="A209" s="27" t="s">
        <v>26</v>
      </c>
      <c r="B209" s="13" t="s">
        <v>121</v>
      </c>
      <c r="C209" s="13" t="s">
        <v>197</v>
      </c>
      <c r="D209" s="13" t="s">
        <v>218</v>
      </c>
      <c r="E209" s="14">
        <v>2011</v>
      </c>
      <c r="F209" s="14"/>
      <c r="G209" s="13" t="s">
        <v>1</v>
      </c>
      <c r="H209" s="14"/>
      <c r="I209" s="14"/>
      <c r="J209" s="14"/>
      <c r="K209" s="14"/>
      <c r="L209" s="22" t="s">
        <v>1</v>
      </c>
    </row>
    <row r="210" spans="1:12" x14ac:dyDescent="0.2">
      <c r="A210" s="25" t="s">
        <v>26</v>
      </c>
      <c r="B210" s="11" t="s">
        <v>121</v>
      </c>
      <c r="C210" s="11" t="s">
        <v>197</v>
      </c>
      <c r="D210" s="11" t="s">
        <v>218</v>
      </c>
      <c r="E210" s="12">
        <v>2015</v>
      </c>
      <c r="F210" s="12"/>
      <c r="G210" s="11" t="s">
        <v>1</v>
      </c>
      <c r="H210" s="12"/>
      <c r="I210" s="12"/>
      <c r="J210" s="12"/>
      <c r="K210" s="12"/>
      <c r="L210" s="21" t="s">
        <v>1</v>
      </c>
    </row>
    <row r="211" spans="1:12" x14ac:dyDescent="0.2">
      <c r="A211" s="27" t="s">
        <v>26</v>
      </c>
      <c r="B211" s="13" t="s">
        <v>121</v>
      </c>
      <c r="C211" s="13" t="s">
        <v>197</v>
      </c>
      <c r="D211" s="13" t="s">
        <v>221</v>
      </c>
      <c r="E211" s="14">
        <v>2006</v>
      </c>
      <c r="F211" s="14"/>
      <c r="G211" s="13" t="s">
        <v>1</v>
      </c>
      <c r="H211" s="14"/>
      <c r="I211" s="14"/>
      <c r="J211" s="14"/>
      <c r="K211" s="14"/>
      <c r="L211" s="22" t="s">
        <v>1</v>
      </c>
    </row>
    <row r="212" spans="1:12" x14ac:dyDescent="0.2">
      <c r="A212" s="25" t="s">
        <v>26</v>
      </c>
      <c r="B212" s="11" t="s">
        <v>121</v>
      </c>
      <c r="C212" s="11" t="s">
        <v>197</v>
      </c>
      <c r="D212" s="11" t="s">
        <v>199</v>
      </c>
      <c r="E212" s="12">
        <v>2013</v>
      </c>
      <c r="F212" s="12"/>
      <c r="G212" s="11" t="s">
        <v>1</v>
      </c>
      <c r="H212" s="12"/>
      <c r="I212" s="12"/>
      <c r="J212" s="12"/>
      <c r="K212" s="12"/>
      <c r="L212" s="21" t="s">
        <v>1</v>
      </c>
    </row>
    <row r="213" spans="1:12" x14ac:dyDescent="0.2">
      <c r="A213" s="27" t="s">
        <v>26</v>
      </c>
      <c r="B213" s="13" t="s">
        <v>121</v>
      </c>
      <c r="C213" s="13" t="s">
        <v>197</v>
      </c>
      <c r="D213" s="13" t="s">
        <v>222</v>
      </c>
      <c r="E213" s="14">
        <v>2015</v>
      </c>
      <c r="F213" s="14"/>
      <c r="G213" s="13" t="s">
        <v>1</v>
      </c>
      <c r="H213" s="14"/>
      <c r="I213" s="14"/>
      <c r="J213" s="14"/>
      <c r="K213" s="14"/>
      <c r="L213" s="22" t="s">
        <v>1</v>
      </c>
    </row>
    <row r="214" spans="1:12" x14ac:dyDescent="0.2">
      <c r="A214" s="25" t="s">
        <v>26</v>
      </c>
      <c r="B214" s="11" t="s">
        <v>121</v>
      </c>
      <c r="C214" s="11" t="s">
        <v>197</v>
      </c>
      <c r="D214" s="11" t="s">
        <v>221</v>
      </c>
      <c r="E214" s="12">
        <v>2011</v>
      </c>
      <c r="F214" s="12"/>
      <c r="G214" s="11" t="s">
        <v>1</v>
      </c>
      <c r="H214" s="12"/>
      <c r="I214" s="12"/>
      <c r="J214" s="12"/>
      <c r="K214" s="12"/>
      <c r="L214" s="21" t="s">
        <v>1</v>
      </c>
    </row>
    <row r="215" spans="1:12" x14ac:dyDescent="0.2">
      <c r="A215" s="27" t="s">
        <v>26</v>
      </c>
      <c r="B215" s="13" t="s">
        <v>121</v>
      </c>
      <c r="C215" s="13" t="s">
        <v>197</v>
      </c>
      <c r="D215" s="13" t="s">
        <v>222</v>
      </c>
      <c r="E215" s="14">
        <v>2009</v>
      </c>
      <c r="F215" s="14"/>
      <c r="G215" s="13" t="s">
        <v>1</v>
      </c>
      <c r="H215" s="14"/>
      <c r="I215" s="14"/>
      <c r="J215" s="14"/>
      <c r="K215" s="14"/>
      <c r="L215" s="22" t="s">
        <v>1</v>
      </c>
    </row>
    <row r="216" spans="1:12" x14ac:dyDescent="0.2">
      <c r="A216" s="25" t="s">
        <v>27</v>
      </c>
      <c r="B216" s="11" t="s">
        <v>122</v>
      </c>
      <c r="C216" s="11" t="s">
        <v>195</v>
      </c>
      <c r="D216" s="11" t="s">
        <v>218</v>
      </c>
      <c r="E216" s="12">
        <v>2007</v>
      </c>
      <c r="F216" s="12"/>
      <c r="G216" s="11" t="s">
        <v>1</v>
      </c>
      <c r="H216" s="12"/>
      <c r="I216" s="12"/>
      <c r="J216" s="12"/>
      <c r="K216" s="12"/>
      <c r="L216" s="21" t="s">
        <v>1</v>
      </c>
    </row>
    <row r="217" spans="1:12" x14ac:dyDescent="0.2">
      <c r="A217" s="27" t="s">
        <v>27</v>
      </c>
      <c r="B217" s="13" t="s">
        <v>122</v>
      </c>
      <c r="C217" s="13" t="s">
        <v>195</v>
      </c>
      <c r="D217" s="13" t="s">
        <v>218</v>
      </c>
      <c r="E217" s="14">
        <v>2003</v>
      </c>
      <c r="F217" s="14"/>
      <c r="G217" s="13" t="s">
        <v>1</v>
      </c>
      <c r="H217" s="14"/>
      <c r="I217" s="14"/>
      <c r="J217" s="14"/>
      <c r="K217" s="14"/>
      <c r="L217" s="22" t="s">
        <v>1</v>
      </c>
    </row>
    <row r="218" spans="1:12" x14ac:dyDescent="0.2">
      <c r="A218" s="25" t="s">
        <v>27</v>
      </c>
      <c r="B218" s="11" t="s">
        <v>122</v>
      </c>
      <c r="C218" s="11" t="s">
        <v>195</v>
      </c>
      <c r="D218" s="11" t="s">
        <v>218</v>
      </c>
      <c r="E218" s="12">
        <v>2011</v>
      </c>
      <c r="F218" s="12"/>
      <c r="G218" s="11" t="s">
        <v>1</v>
      </c>
      <c r="H218" s="12"/>
      <c r="I218" s="12"/>
      <c r="J218" s="12"/>
      <c r="K218" s="12"/>
      <c r="L218" s="21" t="s">
        <v>1</v>
      </c>
    </row>
    <row r="219" spans="1:12" x14ac:dyDescent="0.2">
      <c r="A219" s="27" t="s">
        <v>27</v>
      </c>
      <c r="B219" s="13" t="s">
        <v>122</v>
      </c>
      <c r="C219" s="13" t="s">
        <v>195</v>
      </c>
      <c r="D219" s="13" t="s">
        <v>198</v>
      </c>
      <c r="E219" s="14">
        <v>2006</v>
      </c>
      <c r="F219" s="14">
        <v>0.76919999999999999</v>
      </c>
      <c r="G219" s="13" t="s">
        <v>1</v>
      </c>
      <c r="H219" s="14"/>
      <c r="I219" s="14"/>
      <c r="J219" s="14"/>
      <c r="K219" s="14"/>
      <c r="L219" s="22" t="s">
        <v>1</v>
      </c>
    </row>
    <row r="220" spans="1:12" x14ac:dyDescent="0.2">
      <c r="A220" s="25" t="s">
        <v>27</v>
      </c>
      <c r="B220" s="11" t="s">
        <v>122</v>
      </c>
      <c r="C220" s="11" t="s">
        <v>195</v>
      </c>
      <c r="D220" s="11" t="s">
        <v>198</v>
      </c>
      <c r="E220" s="12">
        <v>2011</v>
      </c>
      <c r="F220" s="12">
        <v>0.84599999999999997</v>
      </c>
      <c r="G220" s="11" t="s">
        <v>1</v>
      </c>
      <c r="H220" s="12"/>
      <c r="I220" s="12"/>
      <c r="J220" s="12"/>
      <c r="K220" s="12"/>
      <c r="L220" s="21" t="s">
        <v>1</v>
      </c>
    </row>
    <row r="221" spans="1:12" x14ac:dyDescent="0.2">
      <c r="A221" s="27" t="s">
        <v>27</v>
      </c>
      <c r="B221" s="13" t="s">
        <v>122</v>
      </c>
      <c r="C221" s="13" t="s">
        <v>195</v>
      </c>
      <c r="D221" s="13" t="s">
        <v>196</v>
      </c>
      <c r="E221" s="14">
        <v>2014</v>
      </c>
      <c r="F221" s="14">
        <v>0.83650000000000002</v>
      </c>
      <c r="G221" s="13" t="s">
        <v>1</v>
      </c>
      <c r="H221" s="14"/>
      <c r="I221" s="14"/>
      <c r="J221" s="14"/>
      <c r="K221" s="14"/>
      <c r="L221" s="22" t="s">
        <v>1</v>
      </c>
    </row>
    <row r="222" spans="1:12" x14ac:dyDescent="0.2">
      <c r="A222" s="25" t="s">
        <v>27</v>
      </c>
      <c r="B222" s="11" t="s">
        <v>122</v>
      </c>
      <c r="C222" s="11" t="s">
        <v>195</v>
      </c>
      <c r="D222" s="11" t="s">
        <v>196</v>
      </c>
      <c r="E222" s="12">
        <v>2003</v>
      </c>
      <c r="F222" s="12">
        <v>0.73050000000000004</v>
      </c>
      <c r="G222" s="11" t="s">
        <v>1</v>
      </c>
      <c r="H222" s="12"/>
      <c r="I222" s="12"/>
      <c r="J222" s="12"/>
      <c r="K222" s="12"/>
      <c r="L222" s="21" t="s">
        <v>1</v>
      </c>
    </row>
    <row r="223" spans="1:12" x14ac:dyDescent="0.2">
      <c r="A223" s="27" t="s">
        <v>27</v>
      </c>
      <c r="B223" s="13" t="s">
        <v>122</v>
      </c>
      <c r="C223" s="13" t="s">
        <v>195</v>
      </c>
      <c r="D223" s="13" t="s">
        <v>196</v>
      </c>
      <c r="E223" s="14">
        <v>2008</v>
      </c>
      <c r="F223" s="14">
        <v>0.76990000000000003</v>
      </c>
      <c r="G223" s="13" t="s">
        <v>1</v>
      </c>
      <c r="H223" s="14"/>
      <c r="I223" s="14"/>
      <c r="J223" s="14"/>
      <c r="K223" s="14"/>
      <c r="L223" s="22" t="s">
        <v>1</v>
      </c>
    </row>
    <row r="224" spans="1:12" x14ac:dyDescent="0.2">
      <c r="A224" s="25" t="s">
        <v>27</v>
      </c>
      <c r="B224" s="11" t="s">
        <v>122</v>
      </c>
      <c r="C224" s="11" t="s">
        <v>197</v>
      </c>
      <c r="D224" s="11" t="s">
        <v>198</v>
      </c>
      <c r="E224" s="12">
        <v>2011</v>
      </c>
      <c r="F224" s="12"/>
      <c r="G224" s="11" t="s">
        <v>1</v>
      </c>
      <c r="H224" s="12"/>
      <c r="I224" s="12"/>
      <c r="J224" s="12"/>
      <c r="K224" s="12"/>
      <c r="L224" s="21" t="s">
        <v>1</v>
      </c>
    </row>
    <row r="225" spans="1:12" x14ac:dyDescent="0.2">
      <c r="A225" s="27" t="s">
        <v>27</v>
      </c>
      <c r="B225" s="13" t="s">
        <v>122</v>
      </c>
      <c r="C225" s="13" t="s">
        <v>197</v>
      </c>
      <c r="D225" s="13" t="s">
        <v>198</v>
      </c>
      <c r="E225" s="14">
        <v>2006</v>
      </c>
      <c r="F225" s="14"/>
      <c r="G225" s="13" t="s">
        <v>1</v>
      </c>
      <c r="H225" s="14"/>
      <c r="I225" s="14"/>
      <c r="J225" s="14"/>
      <c r="K225" s="14"/>
      <c r="L225" s="22" t="s">
        <v>1</v>
      </c>
    </row>
    <row r="226" spans="1:12" x14ac:dyDescent="0.2">
      <c r="A226" s="25" t="s">
        <v>27</v>
      </c>
      <c r="B226" s="11" t="s">
        <v>122</v>
      </c>
      <c r="C226" s="11" t="s">
        <v>197</v>
      </c>
      <c r="D226" s="11" t="s">
        <v>218</v>
      </c>
      <c r="E226" s="12">
        <v>2003</v>
      </c>
      <c r="F226" s="12"/>
      <c r="G226" s="11" t="s">
        <v>1</v>
      </c>
      <c r="H226" s="12"/>
      <c r="I226" s="12"/>
      <c r="J226" s="12"/>
      <c r="K226" s="12"/>
      <c r="L226" s="21" t="s">
        <v>1</v>
      </c>
    </row>
    <row r="227" spans="1:12" x14ac:dyDescent="0.2">
      <c r="A227" s="27" t="s">
        <v>27</v>
      </c>
      <c r="B227" s="13" t="s">
        <v>122</v>
      </c>
      <c r="C227" s="13" t="s">
        <v>197</v>
      </c>
      <c r="D227" s="13" t="s">
        <v>218</v>
      </c>
      <c r="E227" s="14">
        <v>2007</v>
      </c>
      <c r="F227" s="14"/>
      <c r="G227" s="13" t="s">
        <v>1</v>
      </c>
      <c r="H227" s="14"/>
      <c r="I227" s="14"/>
      <c r="J227" s="14"/>
      <c r="K227" s="14"/>
      <c r="L227" s="22" t="s">
        <v>1</v>
      </c>
    </row>
    <row r="228" spans="1:12" x14ac:dyDescent="0.2">
      <c r="A228" s="25" t="s">
        <v>27</v>
      </c>
      <c r="B228" s="11" t="s">
        <v>122</v>
      </c>
      <c r="C228" s="11" t="s">
        <v>197</v>
      </c>
      <c r="D228" s="11" t="s">
        <v>218</v>
      </c>
      <c r="E228" s="12">
        <v>2011</v>
      </c>
      <c r="F228" s="12"/>
      <c r="G228" s="11" t="s">
        <v>1</v>
      </c>
      <c r="H228" s="12"/>
      <c r="I228" s="12"/>
      <c r="J228" s="12"/>
      <c r="K228" s="12"/>
      <c r="L228" s="21" t="s">
        <v>1</v>
      </c>
    </row>
    <row r="229" spans="1:12" x14ac:dyDescent="0.2">
      <c r="A229" s="27" t="s">
        <v>27</v>
      </c>
      <c r="B229" s="13" t="s">
        <v>122</v>
      </c>
      <c r="C229" s="13" t="s">
        <v>197</v>
      </c>
      <c r="D229" s="13" t="s">
        <v>196</v>
      </c>
      <c r="E229" s="14">
        <v>2003</v>
      </c>
      <c r="F229" s="14">
        <v>0.84770000000000001</v>
      </c>
      <c r="G229" s="13" t="s">
        <v>1</v>
      </c>
      <c r="H229" s="14"/>
      <c r="I229" s="14"/>
      <c r="J229" s="14"/>
      <c r="K229" s="14"/>
      <c r="L229" s="22" t="s">
        <v>1</v>
      </c>
    </row>
    <row r="230" spans="1:12" x14ac:dyDescent="0.2">
      <c r="A230" s="25" t="s">
        <v>27</v>
      </c>
      <c r="B230" s="11" t="s">
        <v>122</v>
      </c>
      <c r="C230" s="11" t="s">
        <v>197</v>
      </c>
      <c r="D230" s="11" t="s">
        <v>196</v>
      </c>
      <c r="E230" s="12">
        <v>2014</v>
      </c>
      <c r="F230" s="12">
        <v>0.91169999999999995</v>
      </c>
      <c r="G230" s="11" t="s">
        <v>1</v>
      </c>
      <c r="H230" s="12"/>
      <c r="I230" s="12"/>
      <c r="J230" s="12"/>
      <c r="K230" s="12"/>
      <c r="L230" s="21" t="s">
        <v>1</v>
      </c>
    </row>
    <row r="231" spans="1:12" x14ac:dyDescent="0.2">
      <c r="A231" s="27" t="s">
        <v>27</v>
      </c>
      <c r="B231" s="13" t="s">
        <v>122</v>
      </c>
      <c r="C231" s="13" t="s">
        <v>197</v>
      </c>
      <c r="D231" s="13" t="s">
        <v>196</v>
      </c>
      <c r="E231" s="14">
        <v>2008</v>
      </c>
      <c r="F231" s="14">
        <v>0.86739999999999995</v>
      </c>
      <c r="G231" s="13" t="s">
        <v>1</v>
      </c>
      <c r="H231" s="14"/>
      <c r="I231" s="14"/>
      <c r="J231" s="14"/>
      <c r="K231" s="14"/>
      <c r="L231" s="22" t="s">
        <v>1</v>
      </c>
    </row>
    <row r="232" spans="1:12" x14ac:dyDescent="0.2">
      <c r="A232" s="25" t="s">
        <v>28</v>
      </c>
      <c r="B232" s="11" t="s">
        <v>123</v>
      </c>
      <c r="C232" s="11" t="s">
        <v>195</v>
      </c>
      <c r="D232" s="11" t="s">
        <v>200</v>
      </c>
      <c r="E232" s="12">
        <v>2011</v>
      </c>
      <c r="F232" s="12"/>
      <c r="G232" s="11" t="s">
        <v>1</v>
      </c>
      <c r="H232" s="12"/>
      <c r="I232" s="12"/>
      <c r="J232" s="12"/>
      <c r="K232" s="12"/>
      <c r="L232" s="21" t="s">
        <v>1</v>
      </c>
    </row>
    <row r="233" spans="1:12" x14ac:dyDescent="0.2">
      <c r="A233" s="27" t="s">
        <v>28</v>
      </c>
      <c r="B233" s="13" t="s">
        <v>123</v>
      </c>
      <c r="C233" s="13" t="s">
        <v>195</v>
      </c>
      <c r="D233" s="13" t="s">
        <v>200</v>
      </c>
      <c r="E233" s="14">
        <v>2000</v>
      </c>
      <c r="F233" s="14"/>
      <c r="G233" s="13" t="s">
        <v>1</v>
      </c>
      <c r="H233" s="14"/>
      <c r="I233" s="14"/>
      <c r="J233" s="14"/>
      <c r="K233" s="14"/>
      <c r="L233" s="22" t="s">
        <v>1</v>
      </c>
    </row>
    <row r="234" spans="1:12" x14ac:dyDescent="0.2">
      <c r="A234" s="25" t="s">
        <v>28</v>
      </c>
      <c r="B234" s="11" t="s">
        <v>123</v>
      </c>
      <c r="C234" s="11" t="s">
        <v>195</v>
      </c>
      <c r="D234" s="11" t="s">
        <v>220</v>
      </c>
      <c r="E234" s="12">
        <v>2013</v>
      </c>
      <c r="F234" s="12"/>
      <c r="G234" s="11" t="s">
        <v>1</v>
      </c>
      <c r="H234" s="12"/>
      <c r="I234" s="12"/>
      <c r="J234" s="12"/>
      <c r="K234" s="12"/>
      <c r="L234" s="21" t="s">
        <v>1</v>
      </c>
    </row>
    <row r="235" spans="1:12" x14ac:dyDescent="0.2">
      <c r="A235" s="27" t="s">
        <v>28</v>
      </c>
      <c r="B235" s="13" t="s">
        <v>123</v>
      </c>
      <c r="C235" s="13" t="s">
        <v>195</v>
      </c>
      <c r="D235" s="13" t="s">
        <v>220</v>
      </c>
      <c r="E235" s="14">
        <v>2006</v>
      </c>
      <c r="F235" s="14"/>
      <c r="G235" s="13" t="s">
        <v>1</v>
      </c>
      <c r="H235" s="14"/>
      <c r="I235" s="14"/>
      <c r="J235" s="14"/>
      <c r="K235" s="14"/>
      <c r="L235" s="22" t="s">
        <v>1</v>
      </c>
    </row>
    <row r="236" spans="1:12" x14ac:dyDescent="0.2">
      <c r="A236" s="25" t="s">
        <v>28</v>
      </c>
      <c r="B236" s="11" t="s">
        <v>123</v>
      </c>
      <c r="C236" s="11" t="s">
        <v>195</v>
      </c>
      <c r="D236" s="11" t="s">
        <v>220</v>
      </c>
      <c r="E236" s="12">
        <v>2013</v>
      </c>
      <c r="F236" s="12"/>
      <c r="G236" s="11" t="s">
        <v>1</v>
      </c>
      <c r="H236" s="12"/>
      <c r="I236" s="12"/>
      <c r="J236" s="12"/>
      <c r="K236" s="12"/>
      <c r="L236" s="21" t="s">
        <v>1</v>
      </c>
    </row>
    <row r="237" spans="1:12" x14ac:dyDescent="0.2">
      <c r="A237" s="27" t="s">
        <v>28</v>
      </c>
      <c r="B237" s="13" t="s">
        <v>123</v>
      </c>
      <c r="C237" s="13" t="s">
        <v>195</v>
      </c>
      <c r="D237" s="13" t="s">
        <v>220</v>
      </c>
      <c r="E237" s="14">
        <v>2006</v>
      </c>
      <c r="F237" s="14"/>
      <c r="G237" s="13" t="s">
        <v>1</v>
      </c>
      <c r="H237" s="14"/>
      <c r="I237" s="14"/>
      <c r="J237" s="14"/>
      <c r="K237" s="14"/>
      <c r="L237" s="22" t="s">
        <v>1</v>
      </c>
    </row>
    <row r="238" spans="1:12" x14ac:dyDescent="0.2">
      <c r="A238" s="25" t="s">
        <v>28</v>
      </c>
      <c r="B238" s="11" t="s">
        <v>123</v>
      </c>
      <c r="C238" s="11" t="s">
        <v>195</v>
      </c>
      <c r="D238" s="11" t="s">
        <v>196</v>
      </c>
      <c r="E238" s="12">
        <v>2015</v>
      </c>
      <c r="F238" s="12">
        <v>0.89839999999999998</v>
      </c>
      <c r="G238" s="11" t="s">
        <v>1</v>
      </c>
      <c r="H238" s="12"/>
      <c r="I238" s="12"/>
      <c r="J238" s="12"/>
      <c r="K238" s="12"/>
      <c r="L238" s="21" t="s">
        <v>1</v>
      </c>
    </row>
    <row r="239" spans="1:12" x14ac:dyDescent="0.2">
      <c r="A239" s="27" t="s">
        <v>28</v>
      </c>
      <c r="B239" s="13" t="s">
        <v>123</v>
      </c>
      <c r="C239" s="13" t="s">
        <v>197</v>
      </c>
      <c r="D239" s="13" t="s">
        <v>200</v>
      </c>
      <c r="E239" s="14">
        <v>2011</v>
      </c>
      <c r="F239" s="14"/>
      <c r="G239" s="13" t="s">
        <v>1</v>
      </c>
      <c r="H239" s="14"/>
      <c r="I239" s="14"/>
      <c r="J239" s="14"/>
      <c r="K239" s="14"/>
      <c r="L239" s="22" t="s">
        <v>1</v>
      </c>
    </row>
    <row r="240" spans="1:12" x14ac:dyDescent="0.2">
      <c r="A240" s="25" t="s">
        <v>28</v>
      </c>
      <c r="B240" s="11" t="s">
        <v>123</v>
      </c>
      <c r="C240" s="11" t="s">
        <v>197</v>
      </c>
      <c r="D240" s="11" t="s">
        <v>220</v>
      </c>
      <c r="E240" s="12">
        <v>2006</v>
      </c>
      <c r="F240" s="12"/>
      <c r="G240" s="11" t="s">
        <v>1</v>
      </c>
      <c r="H240" s="12"/>
      <c r="I240" s="12"/>
      <c r="J240" s="12"/>
      <c r="K240" s="12"/>
      <c r="L240" s="21" t="s">
        <v>1</v>
      </c>
    </row>
    <row r="241" spans="1:12" x14ac:dyDescent="0.2">
      <c r="A241" s="27" t="s">
        <v>28</v>
      </c>
      <c r="B241" s="13" t="s">
        <v>123</v>
      </c>
      <c r="C241" s="13" t="s">
        <v>197</v>
      </c>
      <c r="D241" s="13" t="s">
        <v>200</v>
      </c>
      <c r="E241" s="14">
        <v>2000</v>
      </c>
      <c r="F241" s="14"/>
      <c r="G241" s="13" t="s">
        <v>1</v>
      </c>
      <c r="H241" s="14"/>
      <c r="I241" s="14"/>
      <c r="J241" s="14"/>
      <c r="K241" s="14"/>
      <c r="L241" s="22" t="s">
        <v>1</v>
      </c>
    </row>
    <row r="242" spans="1:12" x14ac:dyDescent="0.2">
      <c r="A242" s="25" t="s">
        <v>28</v>
      </c>
      <c r="B242" s="11" t="s">
        <v>123</v>
      </c>
      <c r="C242" s="11" t="s">
        <v>197</v>
      </c>
      <c r="D242" s="11" t="s">
        <v>220</v>
      </c>
      <c r="E242" s="12">
        <v>2013</v>
      </c>
      <c r="F242" s="12"/>
      <c r="G242" s="11" t="s">
        <v>1</v>
      </c>
      <c r="H242" s="12"/>
      <c r="I242" s="12"/>
      <c r="J242" s="12"/>
      <c r="K242" s="12"/>
      <c r="L242" s="21" t="s">
        <v>1</v>
      </c>
    </row>
    <row r="243" spans="1:12" x14ac:dyDescent="0.2">
      <c r="A243" s="27" t="s">
        <v>28</v>
      </c>
      <c r="B243" s="13" t="s">
        <v>123</v>
      </c>
      <c r="C243" s="13" t="s">
        <v>197</v>
      </c>
      <c r="D243" s="13" t="s">
        <v>220</v>
      </c>
      <c r="E243" s="14">
        <v>2013</v>
      </c>
      <c r="F243" s="14"/>
      <c r="G243" s="13" t="s">
        <v>1</v>
      </c>
      <c r="H243" s="14"/>
      <c r="I243" s="14"/>
      <c r="J243" s="14"/>
      <c r="K243" s="14"/>
      <c r="L243" s="22" t="s">
        <v>1</v>
      </c>
    </row>
    <row r="244" spans="1:12" x14ac:dyDescent="0.2">
      <c r="A244" s="25" t="s">
        <v>28</v>
      </c>
      <c r="B244" s="11" t="s">
        <v>123</v>
      </c>
      <c r="C244" s="11" t="s">
        <v>197</v>
      </c>
      <c r="D244" s="11" t="s">
        <v>220</v>
      </c>
      <c r="E244" s="12">
        <v>2006</v>
      </c>
      <c r="F244" s="12"/>
      <c r="G244" s="11" t="s">
        <v>1</v>
      </c>
      <c r="H244" s="12"/>
      <c r="I244" s="12"/>
      <c r="J244" s="12"/>
      <c r="K244" s="12"/>
      <c r="L244" s="21" t="s">
        <v>1</v>
      </c>
    </row>
    <row r="245" spans="1:12" x14ac:dyDescent="0.2">
      <c r="A245" s="27" t="s">
        <v>28</v>
      </c>
      <c r="B245" s="13" t="s">
        <v>123</v>
      </c>
      <c r="C245" s="13" t="s">
        <v>197</v>
      </c>
      <c r="D245" s="13" t="s">
        <v>196</v>
      </c>
      <c r="E245" s="14">
        <v>2015</v>
      </c>
      <c r="F245" s="14">
        <v>0.94389999999999996</v>
      </c>
      <c r="G245" s="13" t="s">
        <v>1</v>
      </c>
      <c r="H245" s="14"/>
      <c r="I245" s="14"/>
      <c r="J245" s="14"/>
      <c r="K245" s="14"/>
      <c r="L245" s="22" t="s">
        <v>1</v>
      </c>
    </row>
    <row r="246" spans="1:12" x14ac:dyDescent="0.2">
      <c r="A246" s="25" t="s">
        <v>29</v>
      </c>
      <c r="B246" s="11" t="s">
        <v>124</v>
      </c>
      <c r="C246" s="11" t="s">
        <v>195</v>
      </c>
      <c r="D246" s="11" t="s">
        <v>196</v>
      </c>
      <c r="E246" s="12">
        <v>2012</v>
      </c>
      <c r="F246" s="12">
        <v>0.37240000000000001</v>
      </c>
      <c r="G246" s="11" t="s">
        <v>1</v>
      </c>
      <c r="H246" s="12"/>
      <c r="I246" s="12"/>
      <c r="J246" s="12"/>
      <c r="K246" s="12"/>
      <c r="L246" s="21" t="s">
        <v>1</v>
      </c>
    </row>
    <row r="247" spans="1:12" x14ac:dyDescent="0.2">
      <c r="A247" s="27" t="s">
        <v>29</v>
      </c>
      <c r="B247" s="13" t="s">
        <v>124</v>
      </c>
      <c r="C247" s="13" t="s">
        <v>195</v>
      </c>
      <c r="D247" s="13" t="s">
        <v>196</v>
      </c>
      <c r="E247" s="14">
        <v>2005</v>
      </c>
      <c r="F247" s="14">
        <v>0.2412</v>
      </c>
      <c r="G247" s="13" t="s">
        <v>1</v>
      </c>
      <c r="H247" s="14"/>
      <c r="I247" s="14"/>
      <c r="J247" s="14"/>
      <c r="K247" s="14"/>
      <c r="L247" s="22" t="s">
        <v>1</v>
      </c>
    </row>
    <row r="248" spans="1:12" x14ac:dyDescent="0.2">
      <c r="A248" s="25" t="s">
        <v>29</v>
      </c>
      <c r="B248" s="11" t="s">
        <v>124</v>
      </c>
      <c r="C248" s="11" t="s">
        <v>197</v>
      </c>
      <c r="D248" s="11" t="s">
        <v>196</v>
      </c>
      <c r="E248" s="12">
        <v>2012</v>
      </c>
      <c r="F248" s="12">
        <v>0.71689999999999998</v>
      </c>
      <c r="G248" s="11" t="s">
        <v>1</v>
      </c>
      <c r="H248" s="12"/>
      <c r="I248" s="12"/>
      <c r="J248" s="12"/>
      <c r="K248" s="12"/>
      <c r="L248" s="21" t="s">
        <v>1</v>
      </c>
    </row>
    <row r="249" spans="1:12" x14ac:dyDescent="0.2">
      <c r="A249" s="27" t="s">
        <v>29</v>
      </c>
      <c r="B249" s="13" t="s">
        <v>124</v>
      </c>
      <c r="C249" s="13" t="s">
        <v>197</v>
      </c>
      <c r="D249" s="13" t="s">
        <v>196</v>
      </c>
      <c r="E249" s="14">
        <v>2005</v>
      </c>
      <c r="F249" s="14">
        <v>0.64190000000000003</v>
      </c>
      <c r="G249" s="13" t="s">
        <v>1</v>
      </c>
      <c r="H249" s="14"/>
      <c r="I249" s="14"/>
      <c r="J249" s="14"/>
      <c r="K249" s="14"/>
      <c r="L249" s="22" t="s">
        <v>1</v>
      </c>
    </row>
    <row r="250" spans="1:12" x14ac:dyDescent="0.2">
      <c r="A250" s="25" t="s">
        <v>30</v>
      </c>
      <c r="B250" s="11" t="s">
        <v>125</v>
      </c>
      <c r="C250" s="11" t="s">
        <v>195</v>
      </c>
      <c r="D250" s="11" t="s">
        <v>198</v>
      </c>
      <c r="E250" s="12">
        <v>2000</v>
      </c>
      <c r="F250" s="12"/>
      <c r="G250" s="11" t="s">
        <v>1</v>
      </c>
      <c r="H250" s="12"/>
      <c r="I250" s="12"/>
      <c r="J250" s="12"/>
      <c r="K250" s="12"/>
      <c r="L250" s="21" t="s">
        <v>1</v>
      </c>
    </row>
    <row r="251" spans="1:12" x14ac:dyDescent="0.2">
      <c r="A251" s="27" t="s">
        <v>30</v>
      </c>
      <c r="B251" s="13" t="s">
        <v>125</v>
      </c>
      <c r="C251" s="13" t="s">
        <v>195</v>
      </c>
      <c r="D251" s="13" t="s">
        <v>198</v>
      </c>
      <c r="E251" s="14">
        <v>2014</v>
      </c>
      <c r="F251" s="14">
        <v>1</v>
      </c>
      <c r="G251" s="13" t="s">
        <v>1</v>
      </c>
      <c r="H251" s="14"/>
      <c r="I251" s="14"/>
      <c r="J251" s="14"/>
      <c r="K251" s="14"/>
      <c r="L251" s="22" t="s">
        <v>1</v>
      </c>
    </row>
    <row r="252" spans="1:12" x14ac:dyDescent="0.2">
      <c r="A252" s="25" t="s">
        <v>30</v>
      </c>
      <c r="B252" s="11" t="s">
        <v>125</v>
      </c>
      <c r="C252" s="11" t="s">
        <v>195</v>
      </c>
      <c r="D252" s="11" t="s">
        <v>198</v>
      </c>
      <c r="E252" s="12">
        <v>2006</v>
      </c>
      <c r="F252" s="12">
        <v>0.35780000000000001</v>
      </c>
      <c r="G252" s="11" t="s">
        <v>1</v>
      </c>
      <c r="H252" s="12"/>
      <c r="I252" s="12"/>
      <c r="J252" s="12"/>
      <c r="K252" s="12"/>
      <c r="L252" s="21" t="s">
        <v>1</v>
      </c>
    </row>
    <row r="253" spans="1:12" x14ac:dyDescent="0.2">
      <c r="A253" s="27" t="s">
        <v>30</v>
      </c>
      <c r="B253" s="13" t="s">
        <v>125</v>
      </c>
      <c r="C253" s="13" t="s">
        <v>197</v>
      </c>
      <c r="D253" s="13" t="s">
        <v>198</v>
      </c>
      <c r="E253" s="14">
        <v>2000</v>
      </c>
      <c r="F253" s="14"/>
      <c r="G253" s="13" t="s">
        <v>1</v>
      </c>
      <c r="H253" s="14"/>
      <c r="I253" s="14"/>
      <c r="J253" s="14"/>
      <c r="K253" s="14"/>
      <c r="L253" s="22" t="s">
        <v>1</v>
      </c>
    </row>
    <row r="254" spans="1:12" x14ac:dyDescent="0.2">
      <c r="A254" s="25" t="s">
        <v>30</v>
      </c>
      <c r="B254" s="11" t="s">
        <v>125</v>
      </c>
      <c r="C254" s="11" t="s">
        <v>197</v>
      </c>
      <c r="D254" s="11" t="s">
        <v>198</v>
      </c>
      <c r="E254" s="12">
        <v>2006</v>
      </c>
      <c r="F254" s="12"/>
      <c r="G254" s="11" t="s">
        <v>1</v>
      </c>
      <c r="H254" s="12"/>
      <c r="I254" s="12"/>
      <c r="J254" s="12"/>
      <c r="K254" s="12"/>
      <c r="L254" s="21" t="s">
        <v>1</v>
      </c>
    </row>
    <row r="255" spans="1:12" x14ac:dyDescent="0.2">
      <c r="A255" s="27" t="s">
        <v>30</v>
      </c>
      <c r="B255" s="13" t="s">
        <v>125</v>
      </c>
      <c r="C255" s="13" t="s">
        <v>197</v>
      </c>
      <c r="D255" s="13" t="s">
        <v>198</v>
      </c>
      <c r="E255" s="14">
        <v>2014</v>
      </c>
      <c r="F255" s="14"/>
      <c r="G255" s="13" t="s">
        <v>1</v>
      </c>
      <c r="H255" s="14"/>
      <c r="I255" s="14"/>
      <c r="J255" s="14"/>
      <c r="K255" s="14"/>
      <c r="L255" s="22" t="s">
        <v>1</v>
      </c>
    </row>
    <row r="256" spans="1:12" x14ac:dyDescent="0.2">
      <c r="A256" s="25" t="s">
        <v>31</v>
      </c>
      <c r="B256" s="11" t="s">
        <v>126</v>
      </c>
      <c r="C256" s="11" t="s">
        <v>195</v>
      </c>
      <c r="D256" s="11" t="s">
        <v>198</v>
      </c>
      <c r="E256" s="12">
        <v>2000</v>
      </c>
      <c r="F256" s="12"/>
      <c r="G256" s="11" t="s">
        <v>1</v>
      </c>
      <c r="H256" s="12"/>
      <c r="I256" s="12"/>
      <c r="J256" s="12"/>
      <c r="K256" s="12"/>
      <c r="L256" s="21" t="s">
        <v>1</v>
      </c>
    </row>
    <row r="257" spans="1:12" x14ac:dyDescent="0.2">
      <c r="A257" s="27" t="s">
        <v>31</v>
      </c>
      <c r="B257" s="13" t="s">
        <v>126</v>
      </c>
      <c r="C257" s="13" t="s">
        <v>195</v>
      </c>
      <c r="D257" s="13" t="s">
        <v>198</v>
      </c>
      <c r="E257" s="14">
        <v>2014</v>
      </c>
      <c r="F257" s="14">
        <v>1</v>
      </c>
      <c r="G257" s="13" t="s">
        <v>1</v>
      </c>
      <c r="H257" s="14"/>
      <c r="I257" s="14"/>
      <c r="J257" s="14"/>
      <c r="K257" s="14"/>
      <c r="L257" s="22" t="s">
        <v>1</v>
      </c>
    </row>
    <row r="258" spans="1:12" x14ac:dyDescent="0.2">
      <c r="A258" s="25" t="s">
        <v>31</v>
      </c>
      <c r="B258" s="11" t="s">
        <v>126</v>
      </c>
      <c r="C258" s="11" t="s">
        <v>195</v>
      </c>
      <c r="D258" s="11" t="s">
        <v>198</v>
      </c>
      <c r="E258" s="12">
        <v>2006</v>
      </c>
      <c r="F258" s="12">
        <v>1</v>
      </c>
      <c r="G258" s="11" t="s">
        <v>1</v>
      </c>
      <c r="H258" s="12"/>
      <c r="I258" s="12"/>
      <c r="J258" s="12"/>
      <c r="K258" s="12"/>
      <c r="L258" s="21" t="s">
        <v>1</v>
      </c>
    </row>
    <row r="259" spans="1:12" x14ac:dyDescent="0.2">
      <c r="A259" s="27" t="s">
        <v>31</v>
      </c>
      <c r="B259" s="13" t="s">
        <v>126</v>
      </c>
      <c r="C259" s="13" t="s">
        <v>195</v>
      </c>
      <c r="D259" s="13" t="s">
        <v>196</v>
      </c>
      <c r="E259" s="14">
        <v>2009</v>
      </c>
      <c r="F259" s="14">
        <v>0.95909999999999995</v>
      </c>
      <c r="G259" s="13" t="s">
        <v>1</v>
      </c>
      <c r="H259" s="14"/>
      <c r="I259" s="14"/>
      <c r="J259" s="14"/>
      <c r="K259" s="14"/>
      <c r="L259" s="22" t="s">
        <v>1</v>
      </c>
    </row>
    <row r="260" spans="1:12" x14ac:dyDescent="0.2">
      <c r="A260" s="25" t="s">
        <v>31</v>
      </c>
      <c r="B260" s="11" t="s">
        <v>126</v>
      </c>
      <c r="C260" s="11" t="s">
        <v>197</v>
      </c>
      <c r="D260" s="11" t="s">
        <v>198</v>
      </c>
      <c r="E260" s="12">
        <v>2006</v>
      </c>
      <c r="F260" s="12"/>
      <c r="G260" s="11" t="s">
        <v>1</v>
      </c>
      <c r="H260" s="12"/>
      <c r="I260" s="12"/>
      <c r="J260" s="12"/>
      <c r="K260" s="12"/>
      <c r="L260" s="21" t="s">
        <v>1</v>
      </c>
    </row>
    <row r="261" spans="1:12" x14ac:dyDescent="0.2">
      <c r="A261" s="27" t="s">
        <v>31</v>
      </c>
      <c r="B261" s="13" t="s">
        <v>126</v>
      </c>
      <c r="C261" s="13" t="s">
        <v>197</v>
      </c>
      <c r="D261" s="13" t="s">
        <v>198</v>
      </c>
      <c r="E261" s="14">
        <v>2014</v>
      </c>
      <c r="F261" s="14"/>
      <c r="G261" s="13" t="s">
        <v>1</v>
      </c>
      <c r="H261" s="14"/>
      <c r="I261" s="14"/>
      <c r="J261" s="14"/>
      <c r="K261" s="14"/>
      <c r="L261" s="22" t="s">
        <v>1</v>
      </c>
    </row>
    <row r="262" spans="1:12" x14ac:dyDescent="0.2">
      <c r="A262" s="25" t="s">
        <v>31</v>
      </c>
      <c r="B262" s="11" t="s">
        <v>126</v>
      </c>
      <c r="C262" s="11" t="s">
        <v>197</v>
      </c>
      <c r="D262" s="11" t="s">
        <v>198</v>
      </c>
      <c r="E262" s="12">
        <v>2000</v>
      </c>
      <c r="F262" s="12"/>
      <c r="G262" s="11" t="s">
        <v>1</v>
      </c>
      <c r="H262" s="12"/>
      <c r="I262" s="12"/>
      <c r="J262" s="12"/>
      <c r="K262" s="12"/>
      <c r="L262" s="21" t="s">
        <v>1</v>
      </c>
    </row>
    <row r="263" spans="1:12" x14ac:dyDescent="0.2">
      <c r="A263" s="27" t="s">
        <v>31</v>
      </c>
      <c r="B263" s="13" t="s">
        <v>126</v>
      </c>
      <c r="C263" s="13" t="s">
        <v>197</v>
      </c>
      <c r="D263" s="13" t="s">
        <v>196</v>
      </c>
      <c r="E263" s="14">
        <v>2009</v>
      </c>
      <c r="F263" s="14">
        <v>0.95709999999999995</v>
      </c>
      <c r="G263" s="13" t="s">
        <v>1</v>
      </c>
      <c r="H263" s="14"/>
      <c r="I263" s="14"/>
      <c r="J263" s="14"/>
      <c r="K263" s="14"/>
      <c r="L263" s="22" t="s">
        <v>1</v>
      </c>
    </row>
    <row r="264" spans="1:12" x14ac:dyDescent="0.2">
      <c r="A264" s="25" t="s">
        <v>32</v>
      </c>
      <c r="B264" s="11" t="s">
        <v>127</v>
      </c>
      <c r="C264" s="11" t="s">
        <v>195</v>
      </c>
      <c r="D264" s="11" t="s">
        <v>196</v>
      </c>
      <c r="E264" s="12">
        <v>2000</v>
      </c>
      <c r="F264" s="12"/>
      <c r="G264" s="11" t="s">
        <v>1</v>
      </c>
      <c r="H264" s="12"/>
      <c r="I264" s="12"/>
      <c r="J264" s="12"/>
      <c r="K264" s="12"/>
      <c r="L264" s="21" t="s">
        <v>1</v>
      </c>
    </row>
    <row r="265" spans="1:12" x14ac:dyDescent="0.2">
      <c r="A265" s="27" t="s">
        <v>32</v>
      </c>
      <c r="B265" s="13" t="s">
        <v>127</v>
      </c>
      <c r="C265" s="13" t="s">
        <v>195</v>
      </c>
      <c r="D265" s="13" t="s">
        <v>196</v>
      </c>
      <c r="E265" s="14">
        <v>2006</v>
      </c>
      <c r="F265" s="14">
        <v>0.78149999999999997</v>
      </c>
      <c r="G265" s="13" t="s">
        <v>1</v>
      </c>
      <c r="H265" s="14"/>
      <c r="I265" s="14"/>
      <c r="J265" s="14"/>
      <c r="K265" s="14"/>
      <c r="L265" s="22" t="s">
        <v>1</v>
      </c>
    </row>
    <row r="266" spans="1:12" x14ac:dyDescent="0.2">
      <c r="A266" s="25" t="s">
        <v>32</v>
      </c>
      <c r="B266" s="11" t="s">
        <v>127</v>
      </c>
      <c r="C266" s="11" t="s">
        <v>195</v>
      </c>
      <c r="D266" s="11" t="s">
        <v>196</v>
      </c>
      <c r="E266" s="12">
        <v>2012</v>
      </c>
      <c r="F266" s="12">
        <v>0.84299999999999997</v>
      </c>
      <c r="G266" s="11" t="s">
        <v>1</v>
      </c>
      <c r="H266" s="12"/>
      <c r="I266" s="12"/>
      <c r="J266" s="12"/>
      <c r="K266" s="12"/>
      <c r="L266" s="21" t="s">
        <v>1</v>
      </c>
    </row>
    <row r="267" spans="1:12" x14ac:dyDescent="0.2">
      <c r="A267" s="27" t="s">
        <v>32</v>
      </c>
      <c r="B267" s="13" t="s">
        <v>127</v>
      </c>
      <c r="C267" s="13" t="s">
        <v>197</v>
      </c>
      <c r="D267" s="13" t="s">
        <v>196</v>
      </c>
      <c r="E267" s="14">
        <v>2000</v>
      </c>
      <c r="F267" s="14"/>
      <c r="G267" s="13" t="s">
        <v>1</v>
      </c>
      <c r="H267" s="14"/>
      <c r="I267" s="14"/>
      <c r="J267" s="14"/>
      <c r="K267" s="14"/>
      <c r="L267" s="22" t="s">
        <v>1</v>
      </c>
    </row>
    <row r="268" spans="1:12" x14ac:dyDescent="0.2">
      <c r="A268" s="25" t="s">
        <v>32</v>
      </c>
      <c r="B268" s="11" t="s">
        <v>127</v>
      </c>
      <c r="C268" s="11" t="s">
        <v>197</v>
      </c>
      <c r="D268" s="11" t="s">
        <v>196</v>
      </c>
      <c r="E268" s="12">
        <v>2012</v>
      </c>
      <c r="F268" s="12">
        <v>0.86550000000000005</v>
      </c>
      <c r="G268" s="11" t="s">
        <v>1</v>
      </c>
      <c r="H268" s="12"/>
      <c r="I268" s="12"/>
      <c r="J268" s="12"/>
      <c r="K268" s="12"/>
      <c r="L268" s="21" t="s">
        <v>1</v>
      </c>
    </row>
    <row r="269" spans="1:12" x14ac:dyDescent="0.2">
      <c r="A269" s="27" t="s">
        <v>32</v>
      </c>
      <c r="B269" s="13" t="s">
        <v>127</v>
      </c>
      <c r="C269" s="13" t="s">
        <v>197</v>
      </c>
      <c r="D269" s="13" t="s">
        <v>196</v>
      </c>
      <c r="E269" s="14">
        <v>2006</v>
      </c>
      <c r="F269" s="14">
        <v>0.83140000000000003</v>
      </c>
      <c r="G269" s="13" t="s">
        <v>1</v>
      </c>
      <c r="H269" s="14"/>
      <c r="I269" s="14"/>
      <c r="J269" s="14"/>
      <c r="K269" s="14"/>
      <c r="L269" s="22" t="s">
        <v>1</v>
      </c>
    </row>
    <row r="270" spans="1:12" x14ac:dyDescent="0.2">
      <c r="A270" s="25" t="s">
        <v>33</v>
      </c>
      <c r="B270" s="11" t="s">
        <v>128</v>
      </c>
      <c r="C270" s="11" t="s">
        <v>195</v>
      </c>
      <c r="D270" s="11" t="s">
        <v>196</v>
      </c>
      <c r="E270" s="12">
        <v>2012</v>
      </c>
      <c r="F270" s="12"/>
      <c r="G270" s="11" t="s">
        <v>1</v>
      </c>
      <c r="H270" s="12"/>
      <c r="I270" s="12"/>
      <c r="J270" s="12"/>
      <c r="K270" s="12"/>
      <c r="L270" s="21" t="s">
        <v>1</v>
      </c>
    </row>
    <row r="271" spans="1:12" x14ac:dyDescent="0.2">
      <c r="A271" s="27" t="s">
        <v>33</v>
      </c>
      <c r="B271" s="13" t="s">
        <v>128</v>
      </c>
      <c r="C271" s="13" t="s">
        <v>195</v>
      </c>
      <c r="D271" s="13" t="s">
        <v>196</v>
      </c>
      <c r="E271" s="14">
        <v>2006</v>
      </c>
      <c r="F271" s="14"/>
      <c r="G271" s="13" t="s">
        <v>1</v>
      </c>
      <c r="H271" s="14"/>
      <c r="I271" s="14"/>
      <c r="J271" s="14"/>
      <c r="K271" s="14"/>
      <c r="L271" s="22" t="s">
        <v>1</v>
      </c>
    </row>
    <row r="272" spans="1:12" x14ac:dyDescent="0.2">
      <c r="A272" s="25" t="s">
        <v>33</v>
      </c>
      <c r="B272" s="11" t="s">
        <v>128</v>
      </c>
      <c r="C272" s="11" t="s">
        <v>195</v>
      </c>
      <c r="D272" s="11" t="s">
        <v>220</v>
      </c>
      <c r="E272" s="12">
        <v>2013</v>
      </c>
      <c r="F272" s="12"/>
      <c r="G272" s="11" t="s">
        <v>1</v>
      </c>
      <c r="H272" s="12"/>
      <c r="I272" s="12"/>
      <c r="J272" s="12"/>
      <c r="K272" s="12"/>
      <c r="L272" s="21" t="s">
        <v>1</v>
      </c>
    </row>
    <row r="273" spans="1:12" x14ac:dyDescent="0.2">
      <c r="A273" s="27" t="s">
        <v>33</v>
      </c>
      <c r="B273" s="13" t="s">
        <v>128</v>
      </c>
      <c r="C273" s="13" t="s">
        <v>195</v>
      </c>
      <c r="D273" s="13" t="s">
        <v>221</v>
      </c>
      <c r="E273" s="14">
        <v>2011</v>
      </c>
      <c r="F273" s="14"/>
      <c r="G273" s="13" t="s">
        <v>1</v>
      </c>
      <c r="H273" s="14"/>
      <c r="I273" s="14"/>
      <c r="J273" s="14"/>
      <c r="K273" s="14"/>
      <c r="L273" s="22" t="s">
        <v>1</v>
      </c>
    </row>
    <row r="274" spans="1:12" x14ac:dyDescent="0.2">
      <c r="A274" s="25" t="s">
        <v>33</v>
      </c>
      <c r="B274" s="11" t="s">
        <v>128</v>
      </c>
      <c r="C274" s="11" t="s">
        <v>195</v>
      </c>
      <c r="D274" s="11" t="s">
        <v>220</v>
      </c>
      <c r="E274" s="12">
        <v>2013</v>
      </c>
      <c r="F274" s="12"/>
      <c r="G274" s="11" t="s">
        <v>1</v>
      </c>
      <c r="H274" s="12"/>
      <c r="I274" s="12"/>
      <c r="J274" s="12"/>
      <c r="K274" s="12"/>
      <c r="L274" s="21" t="s">
        <v>1</v>
      </c>
    </row>
    <row r="275" spans="1:12" x14ac:dyDescent="0.2">
      <c r="A275" s="27" t="s">
        <v>33</v>
      </c>
      <c r="B275" s="13" t="s">
        <v>128</v>
      </c>
      <c r="C275" s="13" t="s">
        <v>197</v>
      </c>
      <c r="D275" s="13" t="s">
        <v>196</v>
      </c>
      <c r="E275" s="14">
        <v>2012</v>
      </c>
      <c r="F275" s="14"/>
      <c r="G275" s="13" t="s">
        <v>1</v>
      </c>
      <c r="H275" s="14"/>
      <c r="I275" s="14"/>
      <c r="J275" s="14"/>
      <c r="K275" s="14"/>
      <c r="L275" s="22" t="s">
        <v>1</v>
      </c>
    </row>
    <row r="276" spans="1:12" x14ac:dyDescent="0.2">
      <c r="A276" s="25" t="s">
        <v>33</v>
      </c>
      <c r="B276" s="11" t="s">
        <v>128</v>
      </c>
      <c r="C276" s="11" t="s">
        <v>197</v>
      </c>
      <c r="D276" s="11" t="s">
        <v>196</v>
      </c>
      <c r="E276" s="12">
        <v>2006</v>
      </c>
      <c r="F276" s="12"/>
      <c r="G276" s="11" t="s">
        <v>1</v>
      </c>
      <c r="H276" s="12"/>
      <c r="I276" s="12"/>
      <c r="J276" s="12"/>
      <c r="K276" s="12"/>
      <c r="L276" s="21" t="s">
        <v>1</v>
      </c>
    </row>
    <row r="277" spans="1:12" x14ac:dyDescent="0.2">
      <c r="A277" s="27" t="s">
        <v>33</v>
      </c>
      <c r="B277" s="13" t="s">
        <v>128</v>
      </c>
      <c r="C277" s="13" t="s">
        <v>197</v>
      </c>
      <c r="D277" s="13" t="s">
        <v>221</v>
      </c>
      <c r="E277" s="14">
        <v>2011</v>
      </c>
      <c r="F277" s="14"/>
      <c r="G277" s="13" t="s">
        <v>1</v>
      </c>
      <c r="H277" s="14"/>
      <c r="I277" s="14"/>
      <c r="J277" s="14"/>
      <c r="K277" s="14"/>
      <c r="L277" s="22" t="s">
        <v>1</v>
      </c>
    </row>
    <row r="278" spans="1:12" x14ac:dyDescent="0.2">
      <c r="A278" s="25" t="s">
        <v>33</v>
      </c>
      <c r="B278" s="11" t="s">
        <v>128</v>
      </c>
      <c r="C278" s="11" t="s">
        <v>197</v>
      </c>
      <c r="D278" s="11" t="s">
        <v>220</v>
      </c>
      <c r="E278" s="12">
        <v>2013</v>
      </c>
      <c r="F278" s="12"/>
      <c r="G278" s="11" t="s">
        <v>1</v>
      </c>
      <c r="H278" s="12"/>
      <c r="I278" s="12"/>
      <c r="J278" s="12"/>
      <c r="K278" s="12"/>
      <c r="L278" s="21" t="s">
        <v>1</v>
      </c>
    </row>
    <row r="279" spans="1:12" x14ac:dyDescent="0.2">
      <c r="A279" s="27" t="s">
        <v>33</v>
      </c>
      <c r="B279" s="13" t="s">
        <v>128</v>
      </c>
      <c r="C279" s="13" t="s">
        <v>197</v>
      </c>
      <c r="D279" s="13" t="s">
        <v>220</v>
      </c>
      <c r="E279" s="14">
        <v>2013</v>
      </c>
      <c r="F279" s="14"/>
      <c r="G279" s="13" t="s">
        <v>1</v>
      </c>
      <c r="H279" s="14"/>
      <c r="I279" s="14"/>
      <c r="J279" s="14"/>
      <c r="K279" s="14"/>
      <c r="L279" s="22" t="s">
        <v>1</v>
      </c>
    </row>
    <row r="280" spans="1:12" x14ac:dyDescent="0.2">
      <c r="A280" s="25" t="s">
        <v>34</v>
      </c>
      <c r="B280" s="11" t="s">
        <v>129</v>
      </c>
      <c r="C280" s="11" t="s">
        <v>195</v>
      </c>
      <c r="D280" s="11" t="s">
        <v>196</v>
      </c>
      <c r="E280" s="12">
        <v>2006</v>
      </c>
      <c r="F280" s="12"/>
      <c r="G280" s="11" t="s">
        <v>1</v>
      </c>
      <c r="H280" s="12"/>
      <c r="I280" s="12"/>
      <c r="J280" s="12"/>
      <c r="K280" s="12"/>
      <c r="L280" s="21" t="s">
        <v>1</v>
      </c>
    </row>
    <row r="281" spans="1:12" x14ac:dyDescent="0.2">
      <c r="A281" s="27" t="s">
        <v>34</v>
      </c>
      <c r="B281" s="13" t="s">
        <v>129</v>
      </c>
      <c r="C281" s="13" t="s">
        <v>195</v>
      </c>
      <c r="D281" s="13" t="s">
        <v>196</v>
      </c>
      <c r="E281" s="14">
        <v>2015</v>
      </c>
      <c r="F281" s="14"/>
      <c r="G281" s="13" t="s">
        <v>1</v>
      </c>
      <c r="H281" s="14"/>
      <c r="I281" s="14"/>
      <c r="J281" s="14"/>
      <c r="K281" s="14"/>
      <c r="L281" s="22" t="s">
        <v>1</v>
      </c>
    </row>
    <row r="282" spans="1:12" x14ac:dyDescent="0.2">
      <c r="A282" s="25" t="s">
        <v>34</v>
      </c>
      <c r="B282" s="11" t="s">
        <v>129</v>
      </c>
      <c r="C282" s="11" t="s">
        <v>195</v>
      </c>
      <c r="D282" s="11" t="s">
        <v>223</v>
      </c>
      <c r="E282" s="12">
        <v>2012</v>
      </c>
      <c r="F282" s="12"/>
      <c r="G282" s="11" t="s">
        <v>1</v>
      </c>
      <c r="H282" s="12"/>
      <c r="I282" s="12"/>
      <c r="J282" s="12"/>
      <c r="K282" s="12"/>
      <c r="L282" s="21" t="s">
        <v>1</v>
      </c>
    </row>
    <row r="283" spans="1:12" x14ac:dyDescent="0.2">
      <c r="A283" s="27" t="s">
        <v>34</v>
      </c>
      <c r="B283" s="13" t="s">
        <v>129</v>
      </c>
      <c r="C283" s="13" t="s">
        <v>195</v>
      </c>
      <c r="D283" s="13" t="s">
        <v>223</v>
      </c>
      <c r="E283" s="14">
        <v>2012</v>
      </c>
      <c r="F283" s="14"/>
      <c r="G283" s="13" t="s">
        <v>1</v>
      </c>
      <c r="H283" s="14"/>
      <c r="I283" s="14"/>
      <c r="J283" s="14"/>
      <c r="K283" s="14"/>
      <c r="L283" s="22" t="s">
        <v>1</v>
      </c>
    </row>
    <row r="284" spans="1:12" x14ac:dyDescent="0.2">
      <c r="A284" s="25" t="s">
        <v>34</v>
      </c>
      <c r="B284" s="11" t="s">
        <v>129</v>
      </c>
      <c r="C284" s="11" t="s">
        <v>195</v>
      </c>
      <c r="D284" s="11" t="s">
        <v>223</v>
      </c>
      <c r="E284" s="12">
        <v>2011</v>
      </c>
      <c r="F284" s="12"/>
      <c r="G284" s="11" t="s">
        <v>1</v>
      </c>
      <c r="H284" s="12"/>
      <c r="I284" s="12"/>
      <c r="J284" s="12"/>
      <c r="K284" s="12"/>
      <c r="L284" s="21" t="s">
        <v>1</v>
      </c>
    </row>
    <row r="285" spans="1:12" x14ac:dyDescent="0.2">
      <c r="A285" s="27" t="s">
        <v>34</v>
      </c>
      <c r="B285" s="13" t="s">
        <v>129</v>
      </c>
      <c r="C285" s="13" t="s">
        <v>195</v>
      </c>
      <c r="D285" s="13" t="s">
        <v>223</v>
      </c>
      <c r="E285" s="14">
        <v>2011</v>
      </c>
      <c r="F285" s="14"/>
      <c r="G285" s="13" t="s">
        <v>1</v>
      </c>
      <c r="H285" s="14"/>
      <c r="I285" s="14"/>
      <c r="J285" s="14"/>
      <c r="K285" s="14"/>
      <c r="L285" s="22" t="s">
        <v>1</v>
      </c>
    </row>
    <row r="286" spans="1:12" x14ac:dyDescent="0.2">
      <c r="A286" s="25" t="s">
        <v>34</v>
      </c>
      <c r="B286" s="11" t="s">
        <v>129</v>
      </c>
      <c r="C286" s="11" t="s">
        <v>195</v>
      </c>
      <c r="D286" s="11" t="s">
        <v>201</v>
      </c>
      <c r="E286" s="12">
        <v>2005</v>
      </c>
      <c r="F286" s="12"/>
      <c r="G286" s="11" t="s">
        <v>1</v>
      </c>
      <c r="H286" s="12"/>
      <c r="I286" s="12"/>
      <c r="J286" s="12"/>
      <c r="K286" s="12"/>
      <c r="L286" s="21" t="s">
        <v>1</v>
      </c>
    </row>
    <row r="287" spans="1:12" x14ac:dyDescent="0.2">
      <c r="A287" s="27" t="s">
        <v>34</v>
      </c>
      <c r="B287" s="13" t="s">
        <v>129</v>
      </c>
      <c r="C287" s="13" t="s">
        <v>195</v>
      </c>
      <c r="D287" s="13" t="s">
        <v>201</v>
      </c>
      <c r="E287" s="14">
        <v>2011</v>
      </c>
      <c r="F287" s="14"/>
      <c r="G287" s="13" t="s">
        <v>1</v>
      </c>
      <c r="H287" s="14"/>
      <c r="I287" s="14"/>
      <c r="J287" s="14"/>
      <c r="K287" s="14"/>
      <c r="L287" s="22" t="s">
        <v>1</v>
      </c>
    </row>
    <row r="288" spans="1:12" x14ac:dyDescent="0.2">
      <c r="A288" s="25" t="s">
        <v>34</v>
      </c>
      <c r="B288" s="11" t="s">
        <v>129</v>
      </c>
      <c r="C288" s="11" t="s">
        <v>195</v>
      </c>
      <c r="D288" s="11" t="s">
        <v>223</v>
      </c>
      <c r="E288" s="12">
        <v>2009</v>
      </c>
      <c r="F288" s="12"/>
      <c r="G288" s="11" t="s">
        <v>1</v>
      </c>
      <c r="H288" s="12"/>
      <c r="I288" s="12"/>
      <c r="J288" s="12"/>
      <c r="K288" s="12"/>
      <c r="L288" s="21" t="s">
        <v>1</v>
      </c>
    </row>
    <row r="289" spans="1:12" x14ac:dyDescent="0.2">
      <c r="A289" s="27" t="s">
        <v>34</v>
      </c>
      <c r="B289" s="13" t="s">
        <v>129</v>
      </c>
      <c r="C289" s="13" t="s">
        <v>195</v>
      </c>
      <c r="D289" s="13" t="s">
        <v>223</v>
      </c>
      <c r="E289" s="14">
        <v>2008</v>
      </c>
      <c r="F289" s="14"/>
      <c r="G289" s="13" t="s">
        <v>1</v>
      </c>
      <c r="H289" s="14"/>
      <c r="I289" s="14"/>
      <c r="J289" s="14"/>
      <c r="K289" s="14"/>
      <c r="L289" s="22" t="s">
        <v>1</v>
      </c>
    </row>
    <row r="290" spans="1:12" x14ac:dyDescent="0.2">
      <c r="A290" s="25" t="s">
        <v>34</v>
      </c>
      <c r="B290" s="11" t="s">
        <v>129</v>
      </c>
      <c r="C290" s="11" t="s">
        <v>195</v>
      </c>
      <c r="D290" s="11" t="s">
        <v>223</v>
      </c>
      <c r="E290" s="12">
        <v>2008</v>
      </c>
      <c r="F290" s="12"/>
      <c r="G290" s="11" t="s">
        <v>1</v>
      </c>
      <c r="H290" s="12"/>
      <c r="I290" s="12"/>
      <c r="J290" s="12"/>
      <c r="K290" s="12"/>
      <c r="L290" s="21" t="s">
        <v>1</v>
      </c>
    </row>
    <row r="291" spans="1:12" x14ac:dyDescent="0.2">
      <c r="A291" s="27" t="s">
        <v>34</v>
      </c>
      <c r="B291" s="13" t="s">
        <v>129</v>
      </c>
      <c r="C291" s="13" t="s">
        <v>195</v>
      </c>
      <c r="D291" s="13" t="s">
        <v>223</v>
      </c>
      <c r="E291" s="14">
        <v>2010</v>
      </c>
      <c r="F291" s="14"/>
      <c r="G291" s="13" t="s">
        <v>1</v>
      </c>
      <c r="H291" s="14"/>
      <c r="I291" s="14"/>
      <c r="J291" s="14"/>
      <c r="K291" s="14"/>
      <c r="L291" s="22" t="s">
        <v>1</v>
      </c>
    </row>
    <row r="292" spans="1:12" x14ac:dyDescent="0.2">
      <c r="A292" s="25" t="s">
        <v>34</v>
      </c>
      <c r="B292" s="11" t="s">
        <v>129</v>
      </c>
      <c r="C292" s="11" t="s">
        <v>195</v>
      </c>
      <c r="D292" s="11" t="s">
        <v>223</v>
      </c>
      <c r="E292" s="12">
        <v>2009</v>
      </c>
      <c r="F292" s="12"/>
      <c r="G292" s="11" t="s">
        <v>1</v>
      </c>
      <c r="H292" s="12"/>
      <c r="I292" s="12"/>
      <c r="J292" s="12"/>
      <c r="K292" s="12"/>
      <c r="L292" s="21" t="s">
        <v>1</v>
      </c>
    </row>
    <row r="293" spans="1:12" x14ac:dyDescent="0.2">
      <c r="A293" s="27" t="s">
        <v>34</v>
      </c>
      <c r="B293" s="13" t="s">
        <v>129</v>
      </c>
      <c r="C293" s="13" t="s">
        <v>195</v>
      </c>
      <c r="D293" s="13" t="s">
        <v>223</v>
      </c>
      <c r="E293" s="14">
        <v>2010</v>
      </c>
      <c r="F293" s="14"/>
      <c r="G293" s="13" t="s">
        <v>1</v>
      </c>
      <c r="H293" s="14"/>
      <c r="I293" s="14"/>
      <c r="J293" s="14"/>
      <c r="K293" s="14"/>
      <c r="L293" s="22" t="s">
        <v>1</v>
      </c>
    </row>
    <row r="294" spans="1:12" x14ac:dyDescent="0.2">
      <c r="A294" s="25" t="s">
        <v>34</v>
      </c>
      <c r="B294" s="11" t="s">
        <v>129</v>
      </c>
      <c r="C294" s="11" t="s">
        <v>197</v>
      </c>
      <c r="D294" s="11" t="s">
        <v>196</v>
      </c>
      <c r="E294" s="12">
        <v>2006</v>
      </c>
      <c r="F294" s="12"/>
      <c r="G294" s="11" t="s">
        <v>1</v>
      </c>
      <c r="H294" s="12"/>
      <c r="I294" s="12"/>
      <c r="J294" s="12"/>
      <c r="K294" s="12"/>
      <c r="L294" s="21" t="s">
        <v>1</v>
      </c>
    </row>
    <row r="295" spans="1:12" x14ac:dyDescent="0.2">
      <c r="A295" s="27" t="s">
        <v>34</v>
      </c>
      <c r="B295" s="13" t="s">
        <v>129</v>
      </c>
      <c r="C295" s="13" t="s">
        <v>197</v>
      </c>
      <c r="D295" s="13" t="s">
        <v>196</v>
      </c>
      <c r="E295" s="14">
        <v>2015</v>
      </c>
      <c r="F295" s="14"/>
      <c r="G295" s="13" t="s">
        <v>1</v>
      </c>
      <c r="H295" s="14"/>
      <c r="I295" s="14"/>
      <c r="J295" s="14"/>
      <c r="K295" s="14"/>
      <c r="L295" s="22" t="s">
        <v>1</v>
      </c>
    </row>
    <row r="296" spans="1:12" x14ac:dyDescent="0.2">
      <c r="A296" s="25" t="s">
        <v>34</v>
      </c>
      <c r="B296" s="11" t="s">
        <v>129</v>
      </c>
      <c r="C296" s="11" t="s">
        <v>197</v>
      </c>
      <c r="D296" s="11" t="s">
        <v>223</v>
      </c>
      <c r="E296" s="12">
        <v>2012</v>
      </c>
      <c r="F296" s="12"/>
      <c r="G296" s="11" t="s">
        <v>1</v>
      </c>
      <c r="H296" s="12"/>
      <c r="I296" s="12"/>
      <c r="J296" s="12"/>
      <c r="K296" s="12"/>
      <c r="L296" s="21" t="s">
        <v>1</v>
      </c>
    </row>
    <row r="297" spans="1:12" x14ac:dyDescent="0.2">
      <c r="A297" s="27" t="s">
        <v>34</v>
      </c>
      <c r="B297" s="13" t="s">
        <v>129</v>
      </c>
      <c r="C297" s="13" t="s">
        <v>197</v>
      </c>
      <c r="D297" s="13" t="s">
        <v>223</v>
      </c>
      <c r="E297" s="14">
        <v>2012</v>
      </c>
      <c r="F297" s="14"/>
      <c r="G297" s="13" t="s">
        <v>1</v>
      </c>
      <c r="H297" s="14"/>
      <c r="I297" s="14"/>
      <c r="J297" s="14"/>
      <c r="K297" s="14"/>
      <c r="L297" s="22" t="s">
        <v>1</v>
      </c>
    </row>
    <row r="298" spans="1:12" x14ac:dyDescent="0.2">
      <c r="A298" s="25" t="s">
        <v>34</v>
      </c>
      <c r="B298" s="11" t="s">
        <v>129</v>
      </c>
      <c r="C298" s="11" t="s">
        <v>197</v>
      </c>
      <c r="D298" s="11" t="s">
        <v>223</v>
      </c>
      <c r="E298" s="12">
        <v>2011</v>
      </c>
      <c r="F298" s="12"/>
      <c r="G298" s="11" t="s">
        <v>1</v>
      </c>
      <c r="H298" s="12"/>
      <c r="I298" s="12"/>
      <c r="J298" s="12"/>
      <c r="K298" s="12"/>
      <c r="L298" s="21" t="s">
        <v>1</v>
      </c>
    </row>
    <row r="299" spans="1:12" x14ac:dyDescent="0.2">
      <c r="A299" s="27" t="s">
        <v>34</v>
      </c>
      <c r="B299" s="13" t="s">
        <v>129</v>
      </c>
      <c r="C299" s="13" t="s">
        <v>197</v>
      </c>
      <c r="D299" s="13" t="s">
        <v>223</v>
      </c>
      <c r="E299" s="14">
        <v>2011</v>
      </c>
      <c r="F299" s="14"/>
      <c r="G299" s="13" t="s">
        <v>1</v>
      </c>
      <c r="H299" s="14"/>
      <c r="I299" s="14"/>
      <c r="J299" s="14"/>
      <c r="K299" s="14"/>
      <c r="L299" s="22" t="s">
        <v>1</v>
      </c>
    </row>
    <row r="300" spans="1:12" x14ac:dyDescent="0.2">
      <c r="A300" s="25" t="s">
        <v>34</v>
      </c>
      <c r="B300" s="11" t="s">
        <v>129</v>
      </c>
      <c r="C300" s="11" t="s">
        <v>197</v>
      </c>
      <c r="D300" s="11" t="s">
        <v>201</v>
      </c>
      <c r="E300" s="12">
        <v>2005</v>
      </c>
      <c r="F300" s="12"/>
      <c r="G300" s="11" t="s">
        <v>1</v>
      </c>
      <c r="H300" s="12"/>
      <c r="I300" s="12"/>
      <c r="J300" s="12"/>
      <c r="K300" s="12"/>
      <c r="L300" s="21" t="s">
        <v>1</v>
      </c>
    </row>
    <row r="301" spans="1:12" x14ac:dyDescent="0.2">
      <c r="A301" s="27" t="s">
        <v>34</v>
      </c>
      <c r="B301" s="13" t="s">
        <v>129</v>
      </c>
      <c r="C301" s="13" t="s">
        <v>197</v>
      </c>
      <c r="D301" s="13" t="s">
        <v>201</v>
      </c>
      <c r="E301" s="14">
        <v>2011</v>
      </c>
      <c r="F301" s="14"/>
      <c r="G301" s="13" t="s">
        <v>1</v>
      </c>
      <c r="H301" s="14"/>
      <c r="I301" s="14"/>
      <c r="J301" s="14"/>
      <c r="K301" s="14"/>
      <c r="L301" s="22" t="s">
        <v>1</v>
      </c>
    </row>
    <row r="302" spans="1:12" x14ac:dyDescent="0.2">
      <c r="A302" s="25" t="s">
        <v>34</v>
      </c>
      <c r="B302" s="11" t="s">
        <v>129</v>
      </c>
      <c r="C302" s="11" t="s">
        <v>197</v>
      </c>
      <c r="D302" s="11" t="s">
        <v>223</v>
      </c>
      <c r="E302" s="12">
        <v>2008</v>
      </c>
      <c r="F302" s="12"/>
      <c r="G302" s="11" t="s">
        <v>1</v>
      </c>
      <c r="H302" s="12"/>
      <c r="I302" s="12"/>
      <c r="J302" s="12"/>
      <c r="K302" s="12"/>
      <c r="L302" s="21" t="s">
        <v>1</v>
      </c>
    </row>
    <row r="303" spans="1:12" x14ac:dyDescent="0.2">
      <c r="A303" s="27" t="s">
        <v>34</v>
      </c>
      <c r="B303" s="13" t="s">
        <v>129</v>
      </c>
      <c r="C303" s="13" t="s">
        <v>197</v>
      </c>
      <c r="D303" s="13" t="s">
        <v>223</v>
      </c>
      <c r="E303" s="14">
        <v>2009</v>
      </c>
      <c r="F303" s="14"/>
      <c r="G303" s="13" t="s">
        <v>1</v>
      </c>
      <c r="H303" s="14"/>
      <c r="I303" s="14"/>
      <c r="J303" s="14"/>
      <c r="K303" s="14"/>
      <c r="L303" s="22" t="s">
        <v>1</v>
      </c>
    </row>
    <row r="304" spans="1:12" x14ac:dyDescent="0.2">
      <c r="A304" s="25" t="s">
        <v>34</v>
      </c>
      <c r="B304" s="11" t="s">
        <v>129</v>
      </c>
      <c r="C304" s="11" t="s">
        <v>197</v>
      </c>
      <c r="D304" s="11" t="s">
        <v>223</v>
      </c>
      <c r="E304" s="12">
        <v>2008</v>
      </c>
      <c r="F304" s="12"/>
      <c r="G304" s="11" t="s">
        <v>1</v>
      </c>
      <c r="H304" s="12"/>
      <c r="I304" s="12"/>
      <c r="J304" s="12"/>
      <c r="K304" s="12"/>
      <c r="L304" s="21" t="s">
        <v>1</v>
      </c>
    </row>
    <row r="305" spans="1:12" x14ac:dyDescent="0.2">
      <c r="A305" s="27" t="s">
        <v>34</v>
      </c>
      <c r="B305" s="13" t="s">
        <v>129</v>
      </c>
      <c r="C305" s="13" t="s">
        <v>197</v>
      </c>
      <c r="D305" s="13" t="s">
        <v>223</v>
      </c>
      <c r="E305" s="14">
        <v>2010</v>
      </c>
      <c r="F305" s="14"/>
      <c r="G305" s="13" t="s">
        <v>1</v>
      </c>
      <c r="H305" s="14"/>
      <c r="I305" s="14"/>
      <c r="J305" s="14"/>
      <c r="K305" s="14"/>
      <c r="L305" s="22" t="s">
        <v>1</v>
      </c>
    </row>
    <row r="306" spans="1:12" x14ac:dyDescent="0.2">
      <c r="A306" s="25" t="s">
        <v>34</v>
      </c>
      <c r="B306" s="11" t="s">
        <v>129</v>
      </c>
      <c r="C306" s="11" t="s">
        <v>197</v>
      </c>
      <c r="D306" s="11" t="s">
        <v>223</v>
      </c>
      <c r="E306" s="12">
        <v>2010</v>
      </c>
      <c r="F306" s="12"/>
      <c r="G306" s="11" t="s">
        <v>1</v>
      </c>
      <c r="H306" s="12"/>
      <c r="I306" s="12"/>
      <c r="J306" s="12"/>
      <c r="K306" s="12"/>
      <c r="L306" s="21" t="s">
        <v>1</v>
      </c>
    </row>
    <row r="307" spans="1:12" x14ac:dyDescent="0.2">
      <c r="A307" s="27" t="s">
        <v>34</v>
      </c>
      <c r="B307" s="13" t="s">
        <v>129</v>
      </c>
      <c r="C307" s="13" t="s">
        <v>197</v>
      </c>
      <c r="D307" s="13" t="s">
        <v>223</v>
      </c>
      <c r="E307" s="14">
        <v>2009</v>
      </c>
      <c r="F307" s="14"/>
      <c r="G307" s="13" t="s">
        <v>1</v>
      </c>
      <c r="H307" s="14"/>
      <c r="I307" s="14"/>
      <c r="J307" s="14"/>
      <c r="K307" s="14"/>
      <c r="L307" s="22" t="s">
        <v>1</v>
      </c>
    </row>
    <row r="308" spans="1:12" x14ac:dyDescent="0.2">
      <c r="A308" s="25" t="s">
        <v>35</v>
      </c>
      <c r="B308" s="11" t="s">
        <v>130</v>
      </c>
      <c r="C308" s="11" t="s">
        <v>195</v>
      </c>
      <c r="D308" s="11" t="s">
        <v>198</v>
      </c>
      <c r="E308" s="12">
        <v>2000</v>
      </c>
      <c r="F308" s="12"/>
      <c r="G308" s="11" t="s">
        <v>1</v>
      </c>
      <c r="H308" s="12"/>
      <c r="I308" s="12"/>
      <c r="J308" s="12"/>
      <c r="K308" s="12"/>
      <c r="L308" s="21" t="s">
        <v>1</v>
      </c>
    </row>
    <row r="309" spans="1:12" x14ac:dyDescent="0.2">
      <c r="A309" s="27" t="s">
        <v>35</v>
      </c>
      <c r="B309" s="13" t="s">
        <v>130</v>
      </c>
      <c r="C309" s="13" t="s">
        <v>195</v>
      </c>
      <c r="D309" s="13" t="s">
        <v>196</v>
      </c>
      <c r="E309" s="14">
        <v>2002</v>
      </c>
      <c r="F309" s="14"/>
      <c r="G309" s="13" t="s">
        <v>1</v>
      </c>
      <c r="H309" s="14"/>
      <c r="I309" s="14"/>
      <c r="J309" s="14"/>
      <c r="K309" s="14"/>
      <c r="L309" s="22" t="s">
        <v>1</v>
      </c>
    </row>
    <row r="310" spans="1:12" x14ac:dyDescent="0.2">
      <c r="A310" s="25" t="s">
        <v>35</v>
      </c>
      <c r="B310" s="11" t="s">
        <v>130</v>
      </c>
      <c r="C310" s="11" t="s">
        <v>195</v>
      </c>
      <c r="D310" s="11" t="s">
        <v>196</v>
      </c>
      <c r="E310" s="12">
        <v>2007</v>
      </c>
      <c r="F310" s="12"/>
      <c r="G310" s="11" t="s">
        <v>1</v>
      </c>
      <c r="H310" s="12"/>
      <c r="I310" s="12"/>
      <c r="J310" s="12"/>
      <c r="K310" s="12"/>
      <c r="L310" s="21" t="s">
        <v>1</v>
      </c>
    </row>
    <row r="311" spans="1:12" x14ac:dyDescent="0.2">
      <c r="A311" s="27" t="s">
        <v>35</v>
      </c>
      <c r="B311" s="13" t="s">
        <v>130</v>
      </c>
      <c r="C311" s="13" t="s">
        <v>195</v>
      </c>
      <c r="D311" s="13" t="s">
        <v>196</v>
      </c>
      <c r="E311" s="14">
        <v>2012</v>
      </c>
      <c r="F311" s="14"/>
      <c r="G311" s="13" t="s">
        <v>1</v>
      </c>
      <c r="H311" s="14"/>
      <c r="I311" s="14"/>
      <c r="J311" s="14"/>
      <c r="K311" s="14"/>
      <c r="L311" s="22" t="s">
        <v>1</v>
      </c>
    </row>
    <row r="312" spans="1:12" x14ac:dyDescent="0.2">
      <c r="A312" s="25" t="s">
        <v>35</v>
      </c>
      <c r="B312" s="11" t="s">
        <v>130</v>
      </c>
      <c r="C312" s="11" t="s">
        <v>195</v>
      </c>
      <c r="D312" s="11" t="s">
        <v>218</v>
      </c>
      <c r="E312" s="12">
        <v>2007</v>
      </c>
      <c r="F312" s="12"/>
      <c r="G312" s="11" t="s">
        <v>1</v>
      </c>
      <c r="H312" s="12"/>
      <c r="I312" s="12"/>
      <c r="J312" s="12"/>
      <c r="K312" s="12"/>
      <c r="L312" s="21" t="s">
        <v>1</v>
      </c>
    </row>
    <row r="313" spans="1:12" x14ac:dyDescent="0.2">
      <c r="A313" s="27" t="s">
        <v>35</v>
      </c>
      <c r="B313" s="13" t="s">
        <v>130</v>
      </c>
      <c r="C313" s="13" t="s">
        <v>195</v>
      </c>
      <c r="D313" s="13" t="s">
        <v>218</v>
      </c>
      <c r="E313" s="14">
        <v>1999</v>
      </c>
      <c r="F313" s="14"/>
      <c r="G313" s="13" t="s">
        <v>1</v>
      </c>
      <c r="H313" s="14"/>
      <c r="I313" s="14"/>
      <c r="J313" s="14"/>
      <c r="K313" s="14"/>
      <c r="L313" s="22" t="s">
        <v>1</v>
      </c>
    </row>
    <row r="314" spans="1:12" x14ac:dyDescent="0.2">
      <c r="A314" s="25" t="s">
        <v>35</v>
      </c>
      <c r="B314" s="11" t="s">
        <v>130</v>
      </c>
      <c r="C314" s="11" t="s">
        <v>195</v>
      </c>
      <c r="D314" s="11" t="s">
        <v>218</v>
      </c>
      <c r="E314" s="12">
        <v>2003</v>
      </c>
      <c r="F314" s="12"/>
      <c r="G314" s="11" t="s">
        <v>1</v>
      </c>
      <c r="H314" s="12"/>
      <c r="I314" s="12"/>
      <c r="J314" s="12"/>
      <c r="K314" s="12"/>
      <c r="L314" s="21" t="s">
        <v>1</v>
      </c>
    </row>
    <row r="315" spans="1:12" x14ac:dyDescent="0.2">
      <c r="A315" s="27" t="s">
        <v>35</v>
      </c>
      <c r="B315" s="13" t="s">
        <v>130</v>
      </c>
      <c r="C315" s="13" t="s">
        <v>195</v>
      </c>
      <c r="D315" s="13" t="s">
        <v>218</v>
      </c>
      <c r="E315" s="14">
        <v>2011</v>
      </c>
      <c r="F315" s="14"/>
      <c r="G315" s="13" t="s">
        <v>1</v>
      </c>
      <c r="H315" s="14"/>
      <c r="I315" s="14"/>
      <c r="J315" s="14"/>
      <c r="K315" s="14"/>
      <c r="L315" s="22" t="s">
        <v>1</v>
      </c>
    </row>
    <row r="316" spans="1:12" x14ac:dyDescent="0.2">
      <c r="A316" s="25" t="s">
        <v>35</v>
      </c>
      <c r="B316" s="11" t="s">
        <v>130</v>
      </c>
      <c r="C316" s="11" t="s">
        <v>195</v>
      </c>
      <c r="D316" s="11" t="s">
        <v>218</v>
      </c>
      <c r="E316" s="12">
        <v>2015</v>
      </c>
      <c r="F316" s="12"/>
      <c r="G316" s="11" t="s">
        <v>1</v>
      </c>
      <c r="H316" s="12"/>
      <c r="I316" s="12"/>
      <c r="J316" s="12"/>
      <c r="K316" s="12"/>
      <c r="L316" s="21" t="s">
        <v>1</v>
      </c>
    </row>
    <row r="317" spans="1:12" x14ac:dyDescent="0.2">
      <c r="A317" s="27" t="s">
        <v>35</v>
      </c>
      <c r="B317" s="13" t="s">
        <v>130</v>
      </c>
      <c r="C317" s="13" t="s">
        <v>195</v>
      </c>
      <c r="D317" s="13" t="s">
        <v>222</v>
      </c>
      <c r="E317" s="14">
        <v>2015</v>
      </c>
      <c r="F317" s="14"/>
      <c r="G317" s="13" t="s">
        <v>1</v>
      </c>
      <c r="H317" s="14"/>
      <c r="I317" s="14"/>
      <c r="J317" s="14"/>
      <c r="K317" s="14"/>
      <c r="L317" s="22" t="s">
        <v>1</v>
      </c>
    </row>
    <row r="318" spans="1:12" x14ac:dyDescent="0.2">
      <c r="A318" s="25" t="s">
        <v>35</v>
      </c>
      <c r="B318" s="11" t="s">
        <v>130</v>
      </c>
      <c r="C318" s="11" t="s">
        <v>195</v>
      </c>
      <c r="D318" s="11" t="s">
        <v>222</v>
      </c>
      <c r="E318" s="12">
        <v>2012</v>
      </c>
      <c r="F318" s="12"/>
      <c r="G318" s="11" t="s">
        <v>1</v>
      </c>
      <c r="H318" s="12"/>
      <c r="I318" s="12"/>
      <c r="J318" s="12"/>
      <c r="K318" s="12"/>
      <c r="L318" s="21" t="s">
        <v>1</v>
      </c>
    </row>
    <row r="319" spans="1:12" x14ac:dyDescent="0.2">
      <c r="A319" s="27" t="s">
        <v>35</v>
      </c>
      <c r="B319" s="13" t="s">
        <v>130</v>
      </c>
      <c r="C319" s="13" t="s">
        <v>195</v>
      </c>
      <c r="D319" s="13" t="s">
        <v>222</v>
      </c>
      <c r="E319" s="14">
        <v>2003</v>
      </c>
      <c r="F319" s="14"/>
      <c r="G319" s="13" t="s">
        <v>1</v>
      </c>
      <c r="H319" s="14"/>
      <c r="I319" s="14"/>
      <c r="J319" s="14"/>
      <c r="K319" s="14"/>
      <c r="L319" s="22" t="s">
        <v>1</v>
      </c>
    </row>
    <row r="320" spans="1:12" x14ac:dyDescent="0.2">
      <c r="A320" s="25" t="s">
        <v>35</v>
      </c>
      <c r="B320" s="11" t="s">
        <v>130</v>
      </c>
      <c r="C320" s="11" t="s">
        <v>195</v>
      </c>
      <c r="D320" s="11" t="s">
        <v>222</v>
      </c>
      <c r="E320" s="12">
        <v>2000</v>
      </c>
      <c r="F320" s="12"/>
      <c r="G320" s="11" t="s">
        <v>1</v>
      </c>
      <c r="H320" s="12"/>
      <c r="I320" s="12"/>
      <c r="J320" s="12"/>
      <c r="K320" s="12"/>
      <c r="L320" s="21" t="s">
        <v>1</v>
      </c>
    </row>
    <row r="321" spans="1:12" x14ac:dyDescent="0.2">
      <c r="A321" s="27" t="s">
        <v>35</v>
      </c>
      <c r="B321" s="13" t="s">
        <v>130</v>
      </c>
      <c r="C321" s="13" t="s">
        <v>195</v>
      </c>
      <c r="D321" s="13" t="s">
        <v>222</v>
      </c>
      <c r="E321" s="14">
        <v>2009</v>
      </c>
      <c r="F321" s="14"/>
      <c r="G321" s="13" t="s">
        <v>1</v>
      </c>
      <c r="H321" s="14"/>
      <c r="I321" s="14"/>
      <c r="J321" s="14"/>
      <c r="K321" s="14"/>
      <c r="L321" s="22" t="s">
        <v>1</v>
      </c>
    </row>
    <row r="322" spans="1:12" x14ac:dyDescent="0.2">
      <c r="A322" s="25" t="s">
        <v>35</v>
      </c>
      <c r="B322" s="11" t="s">
        <v>130</v>
      </c>
      <c r="C322" s="11" t="s">
        <v>195</v>
      </c>
      <c r="D322" s="11" t="s">
        <v>222</v>
      </c>
      <c r="E322" s="12">
        <v>2006</v>
      </c>
      <c r="F322" s="12"/>
      <c r="G322" s="11" t="s">
        <v>1</v>
      </c>
      <c r="H322" s="12"/>
      <c r="I322" s="12"/>
      <c r="J322" s="12"/>
      <c r="K322" s="12"/>
      <c r="L322" s="21" t="s">
        <v>1</v>
      </c>
    </row>
    <row r="323" spans="1:12" x14ac:dyDescent="0.2">
      <c r="A323" s="27" t="s">
        <v>35</v>
      </c>
      <c r="B323" s="13" t="s">
        <v>130</v>
      </c>
      <c r="C323" s="13" t="s">
        <v>195</v>
      </c>
      <c r="D323" s="13" t="s">
        <v>221</v>
      </c>
      <c r="E323" s="14">
        <v>2011</v>
      </c>
      <c r="F323" s="14"/>
      <c r="G323" s="13" t="s">
        <v>1</v>
      </c>
      <c r="H323" s="14"/>
      <c r="I323" s="14"/>
      <c r="J323" s="14"/>
      <c r="K323" s="14"/>
      <c r="L323" s="22" t="s">
        <v>1</v>
      </c>
    </row>
    <row r="324" spans="1:12" x14ac:dyDescent="0.2">
      <c r="A324" s="25" t="s">
        <v>35</v>
      </c>
      <c r="B324" s="11" t="s">
        <v>130</v>
      </c>
      <c r="C324" s="11" t="s">
        <v>195</v>
      </c>
      <c r="D324" s="11" t="s">
        <v>221</v>
      </c>
      <c r="E324" s="12">
        <v>2006</v>
      </c>
      <c r="F324" s="12"/>
      <c r="G324" s="11" t="s">
        <v>1</v>
      </c>
      <c r="H324" s="12"/>
      <c r="I324" s="12"/>
      <c r="J324" s="12"/>
      <c r="K324" s="12"/>
      <c r="L324" s="21" t="s">
        <v>1</v>
      </c>
    </row>
    <row r="325" spans="1:12" x14ac:dyDescent="0.2">
      <c r="A325" s="27" t="s">
        <v>35</v>
      </c>
      <c r="B325" s="13" t="s">
        <v>130</v>
      </c>
      <c r="C325" s="13" t="s">
        <v>197</v>
      </c>
      <c r="D325" s="13" t="s">
        <v>198</v>
      </c>
      <c r="E325" s="14">
        <v>2000</v>
      </c>
      <c r="F325" s="14"/>
      <c r="G325" s="13" t="s">
        <v>1</v>
      </c>
      <c r="H325" s="14"/>
      <c r="I325" s="14"/>
      <c r="J325" s="14"/>
      <c r="K325" s="14"/>
      <c r="L325" s="22" t="s">
        <v>1</v>
      </c>
    </row>
    <row r="326" spans="1:12" x14ac:dyDescent="0.2">
      <c r="A326" s="25" t="s">
        <v>35</v>
      </c>
      <c r="B326" s="11" t="s">
        <v>130</v>
      </c>
      <c r="C326" s="11" t="s">
        <v>197</v>
      </c>
      <c r="D326" s="11" t="s">
        <v>196</v>
      </c>
      <c r="E326" s="12">
        <v>2002</v>
      </c>
      <c r="F326" s="12"/>
      <c r="G326" s="11" t="s">
        <v>1</v>
      </c>
      <c r="H326" s="12"/>
      <c r="I326" s="12"/>
      <c r="J326" s="12"/>
      <c r="K326" s="12"/>
      <c r="L326" s="21" t="s">
        <v>1</v>
      </c>
    </row>
    <row r="327" spans="1:12" x14ac:dyDescent="0.2">
      <c r="A327" s="27" t="s">
        <v>35</v>
      </c>
      <c r="B327" s="13" t="s">
        <v>130</v>
      </c>
      <c r="C327" s="13" t="s">
        <v>197</v>
      </c>
      <c r="D327" s="13" t="s">
        <v>196</v>
      </c>
      <c r="E327" s="14">
        <v>2007</v>
      </c>
      <c r="F327" s="14"/>
      <c r="G327" s="13" t="s">
        <v>1</v>
      </c>
      <c r="H327" s="14"/>
      <c r="I327" s="14"/>
      <c r="J327" s="14"/>
      <c r="K327" s="14"/>
      <c r="L327" s="22" t="s">
        <v>1</v>
      </c>
    </row>
    <row r="328" spans="1:12" x14ac:dyDescent="0.2">
      <c r="A328" s="25" t="s">
        <v>35</v>
      </c>
      <c r="B328" s="11" t="s">
        <v>130</v>
      </c>
      <c r="C328" s="11" t="s">
        <v>197</v>
      </c>
      <c r="D328" s="11" t="s">
        <v>196</v>
      </c>
      <c r="E328" s="12">
        <v>2012</v>
      </c>
      <c r="F328" s="12"/>
      <c r="G328" s="11" t="s">
        <v>1</v>
      </c>
      <c r="H328" s="12"/>
      <c r="I328" s="12"/>
      <c r="J328" s="12"/>
      <c r="K328" s="12"/>
      <c r="L328" s="21" t="s">
        <v>1</v>
      </c>
    </row>
    <row r="329" spans="1:12" x14ac:dyDescent="0.2">
      <c r="A329" s="27" t="s">
        <v>35</v>
      </c>
      <c r="B329" s="13" t="s">
        <v>130</v>
      </c>
      <c r="C329" s="13" t="s">
        <v>197</v>
      </c>
      <c r="D329" s="13" t="s">
        <v>218</v>
      </c>
      <c r="E329" s="14">
        <v>2007</v>
      </c>
      <c r="F329" s="14"/>
      <c r="G329" s="13" t="s">
        <v>1</v>
      </c>
      <c r="H329" s="14"/>
      <c r="I329" s="14"/>
      <c r="J329" s="14"/>
      <c r="K329" s="14"/>
      <c r="L329" s="22" t="s">
        <v>1</v>
      </c>
    </row>
    <row r="330" spans="1:12" x14ac:dyDescent="0.2">
      <c r="A330" s="25" t="s">
        <v>35</v>
      </c>
      <c r="B330" s="11" t="s">
        <v>130</v>
      </c>
      <c r="C330" s="11" t="s">
        <v>197</v>
      </c>
      <c r="D330" s="11" t="s">
        <v>218</v>
      </c>
      <c r="E330" s="12">
        <v>2003</v>
      </c>
      <c r="F330" s="12"/>
      <c r="G330" s="11" t="s">
        <v>1</v>
      </c>
      <c r="H330" s="12"/>
      <c r="I330" s="12"/>
      <c r="J330" s="12"/>
      <c r="K330" s="12"/>
      <c r="L330" s="21" t="s">
        <v>1</v>
      </c>
    </row>
    <row r="331" spans="1:12" x14ac:dyDescent="0.2">
      <c r="A331" s="27" t="s">
        <v>35</v>
      </c>
      <c r="B331" s="13" t="s">
        <v>130</v>
      </c>
      <c r="C331" s="13" t="s">
        <v>197</v>
      </c>
      <c r="D331" s="13" t="s">
        <v>218</v>
      </c>
      <c r="E331" s="14">
        <v>1999</v>
      </c>
      <c r="F331" s="14"/>
      <c r="G331" s="13" t="s">
        <v>1</v>
      </c>
      <c r="H331" s="14"/>
      <c r="I331" s="14"/>
      <c r="J331" s="14"/>
      <c r="K331" s="14"/>
      <c r="L331" s="22" t="s">
        <v>1</v>
      </c>
    </row>
    <row r="332" spans="1:12" x14ac:dyDescent="0.2">
      <c r="A332" s="25" t="s">
        <v>35</v>
      </c>
      <c r="B332" s="11" t="s">
        <v>130</v>
      </c>
      <c r="C332" s="11" t="s">
        <v>197</v>
      </c>
      <c r="D332" s="11" t="s">
        <v>218</v>
      </c>
      <c r="E332" s="12">
        <v>2011</v>
      </c>
      <c r="F332" s="12"/>
      <c r="G332" s="11" t="s">
        <v>1</v>
      </c>
      <c r="H332" s="12"/>
      <c r="I332" s="12"/>
      <c r="J332" s="12"/>
      <c r="K332" s="12"/>
      <c r="L332" s="21" t="s">
        <v>1</v>
      </c>
    </row>
    <row r="333" spans="1:12" x14ac:dyDescent="0.2">
      <c r="A333" s="27" t="s">
        <v>35</v>
      </c>
      <c r="B333" s="13" t="s">
        <v>130</v>
      </c>
      <c r="C333" s="13" t="s">
        <v>197</v>
      </c>
      <c r="D333" s="13" t="s">
        <v>218</v>
      </c>
      <c r="E333" s="14">
        <v>2015</v>
      </c>
      <c r="F333" s="14"/>
      <c r="G333" s="13" t="s">
        <v>1</v>
      </c>
      <c r="H333" s="14"/>
      <c r="I333" s="14"/>
      <c r="J333" s="14"/>
      <c r="K333" s="14"/>
      <c r="L333" s="22" t="s">
        <v>1</v>
      </c>
    </row>
    <row r="334" spans="1:12" x14ac:dyDescent="0.2">
      <c r="A334" s="25" t="s">
        <v>35</v>
      </c>
      <c r="B334" s="11" t="s">
        <v>130</v>
      </c>
      <c r="C334" s="11" t="s">
        <v>197</v>
      </c>
      <c r="D334" s="11" t="s">
        <v>222</v>
      </c>
      <c r="E334" s="12">
        <v>2012</v>
      </c>
      <c r="F334" s="12"/>
      <c r="G334" s="11" t="s">
        <v>1</v>
      </c>
      <c r="H334" s="12"/>
      <c r="I334" s="12"/>
      <c r="J334" s="12"/>
      <c r="K334" s="12"/>
      <c r="L334" s="21" t="s">
        <v>1</v>
      </c>
    </row>
    <row r="335" spans="1:12" x14ac:dyDescent="0.2">
      <c r="A335" s="27" t="s">
        <v>35</v>
      </c>
      <c r="B335" s="13" t="s">
        <v>130</v>
      </c>
      <c r="C335" s="13" t="s">
        <v>197</v>
      </c>
      <c r="D335" s="13" t="s">
        <v>222</v>
      </c>
      <c r="E335" s="14">
        <v>2015</v>
      </c>
      <c r="F335" s="14"/>
      <c r="G335" s="13" t="s">
        <v>1</v>
      </c>
      <c r="H335" s="14"/>
      <c r="I335" s="14"/>
      <c r="J335" s="14"/>
      <c r="K335" s="14"/>
      <c r="L335" s="22" t="s">
        <v>1</v>
      </c>
    </row>
    <row r="336" spans="1:12" x14ac:dyDescent="0.2">
      <c r="A336" s="25" t="s">
        <v>35</v>
      </c>
      <c r="B336" s="11" t="s">
        <v>130</v>
      </c>
      <c r="C336" s="11" t="s">
        <v>197</v>
      </c>
      <c r="D336" s="11" t="s">
        <v>222</v>
      </c>
      <c r="E336" s="12">
        <v>2009</v>
      </c>
      <c r="F336" s="12"/>
      <c r="G336" s="11" t="s">
        <v>1</v>
      </c>
      <c r="H336" s="12"/>
      <c r="I336" s="12"/>
      <c r="J336" s="12"/>
      <c r="K336" s="12"/>
      <c r="L336" s="21" t="s">
        <v>1</v>
      </c>
    </row>
    <row r="337" spans="1:12" x14ac:dyDescent="0.2">
      <c r="A337" s="27" t="s">
        <v>35</v>
      </c>
      <c r="B337" s="13" t="s">
        <v>130</v>
      </c>
      <c r="C337" s="13" t="s">
        <v>197</v>
      </c>
      <c r="D337" s="13" t="s">
        <v>222</v>
      </c>
      <c r="E337" s="14">
        <v>2000</v>
      </c>
      <c r="F337" s="14"/>
      <c r="G337" s="13" t="s">
        <v>1</v>
      </c>
      <c r="H337" s="14"/>
      <c r="I337" s="14"/>
      <c r="J337" s="14"/>
      <c r="K337" s="14"/>
      <c r="L337" s="22" t="s">
        <v>1</v>
      </c>
    </row>
    <row r="338" spans="1:12" x14ac:dyDescent="0.2">
      <c r="A338" s="25" t="s">
        <v>35</v>
      </c>
      <c r="B338" s="11" t="s">
        <v>130</v>
      </c>
      <c r="C338" s="11" t="s">
        <v>197</v>
      </c>
      <c r="D338" s="11" t="s">
        <v>222</v>
      </c>
      <c r="E338" s="12">
        <v>2003</v>
      </c>
      <c r="F338" s="12"/>
      <c r="G338" s="11" t="s">
        <v>1</v>
      </c>
      <c r="H338" s="12"/>
      <c r="I338" s="12"/>
      <c r="J338" s="12"/>
      <c r="K338" s="12"/>
      <c r="L338" s="21" t="s">
        <v>1</v>
      </c>
    </row>
    <row r="339" spans="1:12" x14ac:dyDescent="0.2">
      <c r="A339" s="27" t="s">
        <v>35</v>
      </c>
      <c r="B339" s="13" t="s">
        <v>130</v>
      </c>
      <c r="C339" s="13" t="s">
        <v>197</v>
      </c>
      <c r="D339" s="13" t="s">
        <v>222</v>
      </c>
      <c r="E339" s="14">
        <v>2006</v>
      </c>
      <c r="F339" s="14"/>
      <c r="G339" s="13" t="s">
        <v>1</v>
      </c>
      <c r="H339" s="14"/>
      <c r="I339" s="14"/>
      <c r="J339" s="14"/>
      <c r="K339" s="14"/>
      <c r="L339" s="22" t="s">
        <v>1</v>
      </c>
    </row>
    <row r="340" spans="1:12" x14ac:dyDescent="0.2">
      <c r="A340" s="25" t="s">
        <v>35</v>
      </c>
      <c r="B340" s="11" t="s">
        <v>130</v>
      </c>
      <c r="C340" s="11" t="s">
        <v>197</v>
      </c>
      <c r="D340" s="11" t="s">
        <v>221</v>
      </c>
      <c r="E340" s="12">
        <v>2011</v>
      </c>
      <c r="F340" s="12"/>
      <c r="G340" s="11" t="s">
        <v>1</v>
      </c>
      <c r="H340" s="12"/>
      <c r="I340" s="12"/>
      <c r="J340" s="12"/>
      <c r="K340" s="12"/>
      <c r="L340" s="21" t="s">
        <v>1</v>
      </c>
    </row>
    <row r="341" spans="1:12" x14ac:dyDescent="0.2">
      <c r="A341" s="27" t="s">
        <v>35</v>
      </c>
      <c r="B341" s="13" t="s">
        <v>130</v>
      </c>
      <c r="C341" s="13" t="s">
        <v>197</v>
      </c>
      <c r="D341" s="13" t="s">
        <v>221</v>
      </c>
      <c r="E341" s="14">
        <v>2006</v>
      </c>
      <c r="F341" s="14"/>
      <c r="G341" s="13" t="s">
        <v>1</v>
      </c>
      <c r="H341" s="14"/>
      <c r="I341" s="14"/>
      <c r="J341" s="14"/>
      <c r="K341" s="14"/>
      <c r="L341" s="22" t="s">
        <v>1</v>
      </c>
    </row>
    <row r="342" spans="1:12" x14ac:dyDescent="0.2">
      <c r="A342" s="25" t="s">
        <v>36</v>
      </c>
      <c r="B342" s="11" t="s">
        <v>131</v>
      </c>
      <c r="C342" s="11" t="s">
        <v>195</v>
      </c>
      <c r="D342" s="11" t="s">
        <v>198</v>
      </c>
      <c r="E342" s="12">
        <v>2000</v>
      </c>
      <c r="F342" s="12"/>
      <c r="G342" s="11" t="s">
        <v>1</v>
      </c>
      <c r="H342" s="12"/>
      <c r="I342" s="12"/>
      <c r="J342" s="12"/>
      <c r="K342" s="12"/>
      <c r="L342" s="21" t="s">
        <v>1</v>
      </c>
    </row>
    <row r="343" spans="1:12" x14ac:dyDescent="0.2">
      <c r="A343" s="27" t="s">
        <v>36</v>
      </c>
      <c r="B343" s="13" t="s">
        <v>131</v>
      </c>
      <c r="C343" s="13" t="s">
        <v>195</v>
      </c>
      <c r="D343" s="13" t="s">
        <v>196</v>
      </c>
      <c r="E343" s="14">
        <v>2009</v>
      </c>
      <c r="F343" s="14"/>
      <c r="G343" s="13" t="s">
        <v>1</v>
      </c>
      <c r="H343" s="14"/>
      <c r="I343" s="14"/>
      <c r="J343" s="14"/>
      <c r="K343" s="14"/>
      <c r="L343" s="22" t="s">
        <v>1</v>
      </c>
    </row>
    <row r="344" spans="1:12" x14ac:dyDescent="0.2">
      <c r="A344" s="25" t="s">
        <v>36</v>
      </c>
      <c r="B344" s="11" t="s">
        <v>131</v>
      </c>
      <c r="C344" s="11" t="s">
        <v>195</v>
      </c>
      <c r="D344" s="11" t="s">
        <v>196</v>
      </c>
      <c r="E344" s="12">
        <v>2003</v>
      </c>
      <c r="F344" s="12"/>
      <c r="G344" s="11" t="s">
        <v>1</v>
      </c>
      <c r="H344" s="12"/>
      <c r="I344" s="12"/>
      <c r="J344" s="12"/>
      <c r="K344" s="12"/>
      <c r="L344" s="21" t="s">
        <v>1</v>
      </c>
    </row>
    <row r="345" spans="1:12" x14ac:dyDescent="0.2">
      <c r="A345" s="27" t="s">
        <v>36</v>
      </c>
      <c r="B345" s="13" t="s">
        <v>131</v>
      </c>
      <c r="C345" s="13" t="s">
        <v>195</v>
      </c>
      <c r="D345" s="13" t="s">
        <v>225</v>
      </c>
      <c r="E345" s="14">
        <v>2011</v>
      </c>
      <c r="F345" s="14"/>
      <c r="G345" s="13" t="s">
        <v>1</v>
      </c>
      <c r="H345" s="14"/>
      <c r="I345" s="14"/>
      <c r="J345" s="14"/>
      <c r="K345" s="14"/>
      <c r="L345" s="22" t="s">
        <v>1</v>
      </c>
    </row>
    <row r="346" spans="1:12" x14ac:dyDescent="0.2">
      <c r="A346" s="25" t="s">
        <v>36</v>
      </c>
      <c r="B346" s="11" t="s">
        <v>131</v>
      </c>
      <c r="C346" s="11" t="s">
        <v>195</v>
      </c>
      <c r="D346" s="11" t="s">
        <v>224</v>
      </c>
      <c r="E346" s="12">
        <v>2007</v>
      </c>
      <c r="F346" s="12"/>
      <c r="G346" s="11" t="s">
        <v>1</v>
      </c>
      <c r="H346" s="12"/>
      <c r="I346" s="12"/>
      <c r="J346" s="12"/>
      <c r="K346" s="12"/>
      <c r="L346" s="21" t="s">
        <v>1</v>
      </c>
    </row>
    <row r="347" spans="1:12" x14ac:dyDescent="0.2">
      <c r="A347" s="27" t="s">
        <v>36</v>
      </c>
      <c r="B347" s="13" t="s">
        <v>131</v>
      </c>
      <c r="C347" s="13" t="s">
        <v>195</v>
      </c>
      <c r="D347" s="13" t="s">
        <v>225</v>
      </c>
      <c r="E347" s="14">
        <v>2012</v>
      </c>
      <c r="F347" s="14"/>
      <c r="G347" s="13" t="s">
        <v>1</v>
      </c>
      <c r="H347" s="14"/>
      <c r="I347" s="14"/>
      <c r="J347" s="14"/>
      <c r="K347" s="14"/>
      <c r="L347" s="22" t="s">
        <v>1</v>
      </c>
    </row>
    <row r="348" spans="1:12" x14ac:dyDescent="0.2">
      <c r="A348" s="25" t="s">
        <v>36</v>
      </c>
      <c r="B348" s="11" t="s">
        <v>131</v>
      </c>
      <c r="C348" s="11" t="s">
        <v>195</v>
      </c>
      <c r="D348" s="11" t="s">
        <v>225</v>
      </c>
      <c r="E348" s="12">
        <v>2011</v>
      </c>
      <c r="F348" s="12"/>
      <c r="G348" s="11" t="s">
        <v>1</v>
      </c>
      <c r="H348" s="12"/>
      <c r="I348" s="12"/>
      <c r="J348" s="12"/>
      <c r="K348" s="12"/>
      <c r="L348" s="21" t="s">
        <v>1</v>
      </c>
    </row>
    <row r="349" spans="1:12" x14ac:dyDescent="0.2">
      <c r="A349" s="27" t="s">
        <v>36</v>
      </c>
      <c r="B349" s="13" t="s">
        <v>131</v>
      </c>
      <c r="C349" s="13" t="s">
        <v>195</v>
      </c>
      <c r="D349" s="13" t="s">
        <v>224</v>
      </c>
      <c r="E349" s="14">
        <v>2000</v>
      </c>
      <c r="F349" s="14"/>
      <c r="G349" s="13" t="s">
        <v>1</v>
      </c>
      <c r="H349" s="14"/>
      <c r="I349" s="14"/>
      <c r="J349" s="14"/>
      <c r="K349" s="14"/>
      <c r="L349" s="22" t="s">
        <v>1</v>
      </c>
    </row>
    <row r="350" spans="1:12" x14ac:dyDescent="0.2">
      <c r="A350" s="25" t="s">
        <v>36</v>
      </c>
      <c r="B350" s="11" t="s">
        <v>131</v>
      </c>
      <c r="C350" s="11" t="s">
        <v>195</v>
      </c>
      <c r="D350" s="11" t="s">
        <v>225</v>
      </c>
      <c r="E350" s="12">
        <v>2012</v>
      </c>
      <c r="F350" s="12"/>
      <c r="G350" s="11" t="s">
        <v>1</v>
      </c>
      <c r="H350" s="12"/>
      <c r="I350" s="12"/>
      <c r="J350" s="12"/>
      <c r="K350" s="12"/>
      <c r="L350" s="21" t="s">
        <v>1</v>
      </c>
    </row>
    <row r="351" spans="1:12" x14ac:dyDescent="0.2">
      <c r="A351" s="27" t="s">
        <v>36</v>
      </c>
      <c r="B351" s="13" t="s">
        <v>131</v>
      </c>
      <c r="C351" s="13" t="s">
        <v>195</v>
      </c>
      <c r="D351" s="13" t="s">
        <v>225</v>
      </c>
      <c r="E351" s="14">
        <v>2013</v>
      </c>
      <c r="F351" s="14"/>
      <c r="G351" s="13" t="s">
        <v>1</v>
      </c>
      <c r="H351" s="14"/>
      <c r="I351" s="14"/>
      <c r="J351" s="14"/>
      <c r="K351" s="14"/>
      <c r="L351" s="22" t="s">
        <v>1</v>
      </c>
    </row>
    <row r="352" spans="1:12" x14ac:dyDescent="0.2">
      <c r="A352" s="25" t="s">
        <v>36</v>
      </c>
      <c r="B352" s="11" t="s">
        <v>131</v>
      </c>
      <c r="C352" s="11" t="s">
        <v>195</v>
      </c>
      <c r="D352" s="11" t="s">
        <v>225</v>
      </c>
      <c r="E352" s="12">
        <v>2013</v>
      </c>
      <c r="F352" s="12"/>
      <c r="G352" s="11" t="s">
        <v>1</v>
      </c>
      <c r="H352" s="12"/>
      <c r="I352" s="12"/>
      <c r="J352" s="12"/>
      <c r="K352" s="12"/>
      <c r="L352" s="21" t="s">
        <v>1</v>
      </c>
    </row>
    <row r="353" spans="1:12" x14ac:dyDescent="0.2">
      <c r="A353" s="27" t="s">
        <v>36</v>
      </c>
      <c r="B353" s="13" t="s">
        <v>131</v>
      </c>
      <c r="C353" s="13" t="s">
        <v>195</v>
      </c>
      <c r="D353" s="13" t="s">
        <v>225</v>
      </c>
      <c r="E353" s="14">
        <v>2014</v>
      </c>
      <c r="F353" s="14"/>
      <c r="G353" s="13" t="s">
        <v>1</v>
      </c>
      <c r="H353" s="14"/>
      <c r="I353" s="14"/>
      <c r="J353" s="14"/>
      <c r="K353" s="14"/>
      <c r="L353" s="22" t="s">
        <v>1</v>
      </c>
    </row>
    <row r="354" spans="1:12" x14ac:dyDescent="0.2">
      <c r="A354" s="25" t="s">
        <v>36</v>
      </c>
      <c r="B354" s="11" t="s">
        <v>131</v>
      </c>
      <c r="C354" s="11" t="s">
        <v>195</v>
      </c>
      <c r="D354" s="11" t="s">
        <v>225</v>
      </c>
      <c r="E354" s="12">
        <v>2014</v>
      </c>
      <c r="F354" s="12"/>
      <c r="G354" s="11" t="s">
        <v>1</v>
      </c>
      <c r="H354" s="12"/>
      <c r="I354" s="12"/>
      <c r="J354" s="12"/>
      <c r="K354" s="12"/>
      <c r="L354" s="21" t="s">
        <v>1</v>
      </c>
    </row>
    <row r="355" spans="1:12" x14ac:dyDescent="0.2">
      <c r="A355" s="27" t="s">
        <v>36</v>
      </c>
      <c r="B355" s="13" t="s">
        <v>131</v>
      </c>
      <c r="C355" s="13" t="s">
        <v>195</v>
      </c>
      <c r="D355" s="13" t="s">
        <v>225</v>
      </c>
      <c r="E355" s="14">
        <v>2015</v>
      </c>
      <c r="F355" s="14"/>
      <c r="G355" s="13" t="s">
        <v>1</v>
      </c>
      <c r="H355" s="14"/>
      <c r="I355" s="14"/>
      <c r="J355" s="14"/>
      <c r="K355" s="14"/>
      <c r="L355" s="22" t="s">
        <v>1</v>
      </c>
    </row>
    <row r="356" spans="1:12" x14ac:dyDescent="0.2">
      <c r="A356" s="25" t="s">
        <v>36</v>
      </c>
      <c r="B356" s="11" t="s">
        <v>131</v>
      </c>
      <c r="C356" s="11" t="s">
        <v>195</v>
      </c>
      <c r="D356" s="11" t="s">
        <v>225</v>
      </c>
      <c r="E356" s="12">
        <v>2015</v>
      </c>
      <c r="F356" s="12"/>
      <c r="G356" s="11" t="s">
        <v>1</v>
      </c>
      <c r="H356" s="12"/>
      <c r="I356" s="12"/>
      <c r="J356" s="12"/>
      <c r="K356" s="12"/>
      <c r="L356" s="21" t="s">
        <v>1</v>
      </c>
    </row>
    <row r="357" spans="1:12" x14ac:dyDescent="0.2">
      <c r="A357" s="27" t="s">
        <v>36</v>
      </c>
      <c r="B357" s="13" t="s">
        <v>131</v>
      </c>
      <c r="C357" s="13" t="s">
        <v>195</v>
      </c>
      <c r="D357" s="13" t="s">
        <v>196</v>
      </c>
      <c r="E357" s="14">
        <v>2014</v>
      </c>
      <c r="F357" s="14">
        <v>0.92310000000000003</v>
      </c>
      <c r="G357" s="13" t="s">
        <v>1</v>
      </c>
      <c r="H357" s="14"/>
      <c r="I357" s="14"/>
      <c r="J357" s="14"/>
      <c r="K357" s="14"/>
      <c r="L357" s="22" t="s">
        <v>1</v>
      </c>
    </row>
    <row r="358" spans="1:12" x14ac:dyDescent="0.2">
      <c r="A358" s="25" t="s">
        <v>36</v>
      </c>
      <c r="B358" s="11" t="s">
        <v>131</v>
      </c>
      <c r="C358" s="11" t="s">
        <v>197</v>
      </c>
      <c r="D358" s="11" t="s">
        <v>198</v>
      </c>
      <c r="E358" s="12">
        <v>2000</v>
      </c>
      <c r="F358" s="12"/>
      <c r="G358" s="11" t="s">
        <v>1</v>
      </c>
      <c r="H358" s="12"/>
      <c r="I358" s="12"/>
      <c r="J358" s="12"/>
      <c r="K358" s="12"/>
      <c r="L358" s="21" t="s">
        <v>1</v>
      </c>
    </row>
    <row r="359" spans="1:12" x14ac:dyDescent="0.2">
      <c r="A359" s="27" t="s">
        <v>36</v>
      </c>
      <c r="B359" s="13" t="s">
        <v>131</v>
      </c>
      <c r="C359" s="13" t="s">
        <v>197</v>
      </c>
      <c r="D359" s="13" t="s">
        <v>196</v>
      </c>
      <c r="E359" s="14">
        <v>2009</v>
      </c>
      <c r="F359" s="14"/>
      <c r="G359" s="13" t="s">
        <v>1</v>
      </c>
      <c r="H359" s="14"/>
      <c r="I359" s="14"/>
      <c r="J359" s="14"/>
      <c r="K359" s="14"/>
      <c r="L359" s="22" t="s">
        <v>1</v>
      </c>
    </row>
    <row r="360" spans="1:12" x14ac:dyDescent="0.2">
      <c r="A360" s="25" t="s">
        <v>36</v>
      </c>
      <c r="B360" s="11" t="s">
        <v>131</v>
      </c>
      <c r="C360" s="11" t="s">
        <v>197</v>
      </c>
      <c r="D360" s="11" t="s">
        <v>196</v>
      </c>
      <c r="E360" s="12">
        <v>2003</v>
      </c>
      <c r="F360" s="12"/>
      <c r="G360" s="11" t="s">
        <v>1</v>
      </c>
      <c r="H360" s="12"/>
      <c r="I360" s="12"/>
      <c r="J360" s="12"/>
      <c r="K360" s="12"/>
      <c r="L360" s="21" t="s">
        <v>1</v>
      </c>
    </row>
    <row r="361" spans="1:12" x14ac:dyDescent="0.2">
      <c r="A361" s="27" t="s">
        <v>36</v>
      </c>
      <c r="B361" s="13" t="s">
        <v>131</v>
      </c>
      <c r="C361" s="13" t="s">
        <v>197</v>
      </c>
      <c r="D361" s="13" t="s">
        <v>224</v>
      </c>
      <c r="E361" s="14">
        <v>2007</v>
      </c>
      <c r="F361" s="14"/>
      <c r="G361" s="13" t="s">
        <v>1</v>
      </c>
      <c r="H361" s="14"/>
      <c r="I361" s="14"/>
      <c r="J361" s="14"/>
      <c r="K361" s="14"/>
      <c r="L361" s="22" t="s">
        <v>1</v>
      </c>
    </row>
    <row r="362" spans="1:12" x14ac:dyDescent="0.2">
      <c r="A362" s="25" t="s">
        <v>36</v>
      </c>
      <c r="B362" s="11" t="s">
        <v>131</v>
      </c>
      <c r="C362" s="11" t="s">
        <v>197</v>
      </c>
      <c r="D362" s="11" t="s">
        <v>224</v>
      </c>
      <c r="E362" s="12">
        <v>2000</v>
      </c>
      <c r="F362" s="12"/>
      <c r="G362" s="11" t="s">
        <v>1</v>
      </c>
      <c r="H362" s="12"/>
      <c r="I362" s="12"/>
      <c r="J362" s="12"/>
      <c r="K362" s="12"/>
      <c r="L362" s="21" t="s">
        <v>1</v>
      </c>
    </row>
    <row r="363" spans="1:12" x14ac:dyDescent="0.2">
      <c r="A363" s="27" t="s">
        <v>36</v>
      </c>
      <c r="B363" s="13" t="s">
        <v>131</v>
      </c>
      <c r="C363" s="13" t="s">
        <v>197</v>
      </c>
      <c r="D363" s="13" t="s">
        <v>225</v>
      </c>
      <c r="E363" s="14">
        <v>2011</v>
      </c>
      <c r="F363" s="14"/>
      <c r="G363" s="13" t="s">
        <v>1</v>
      </c>
      <c r="H363" s="14"/>
      <c r="I363" s="14"/>
      <c r="J363" s="14"/>
      <c r="K363" s="14"/>
      <c r="L363" s="22" t="s">
        <v>1</v>
      </c>
    </row>
    <row r="364" spans="1:12" x14ac:dyDescent="0.2">
      <c r="A364" s="25" t="s">
        <v>36</v>
      </c>
      <c r="B364" s="11" t="s">
        <v>131</v>
      </c>
      <c r="C364" s="11" t="s">
        <v>197</v>
      </c>
      <c r="D364" s="11" t="s">
        <v>225</v>
      </c>
      <c r="E364" s="12">
        <v>2012</v>
      </c>
      <c r="F364" s="12"/>
      <c r="G364" s="11" t="s">
        <v>1</v>
      </c>
      <c r="H364" s="12"/>
      <c r="I364" s="12"/>
      <c r="J364" s="12"/>
      <c r="K364" s="12"/>
      <c r="L364" s="21" t="s">
        <v>1</v>
      </c>
    </row>
    <row r="365" spans="1:12" x14ac:dyDescent="0.2">
      <c r="A365" s="27" t="s">
        <v>36</v>
      </c>
      <c r="B365" s="13" t="s">
        <v>131</v>
      </c>
      <c r="C365" s="13" t="s">
        <v>197</v>
      </c>
      <c r="D365" s="13" t="s">
        <v>225</v>
      </c>
      <c r="E365" s="14">
        <v>2011</v>
      </c>
      <c r="F365" s="14"/>
      <c r="G365" s="13" t="s">
        <v>1</v>
      </c>
      <c r="H365" s="14"/>
      <c r="I365" s="14"/>
      <c r="J365" s="14"/>
      <c r="K365" s="14"/>
      <c r="L365" s="22" t="s">
        <v>1</v>
      </c>
    </row>
    <row r="366" spans="1:12" x14ac:dyDescent="0.2">
      <c r="A366" s="25" t="s">
        <v>36</v>
      </c>
      <c r="B366" s="11" t="s">
        <v>131</v>
      </c>
      <c r="C366" s="11" t="s">
        <v>197</v>
      </c>
      <c r="D366" s="11" t="s">
        <v>225</v>
      </c>
      <c r="E366" s="12">
        <v>2013</v>
      </c>
      <c r="F366" s="12"/>
      <c r="G366" s="11" t="s">
        <v>1</v>
      </c>
      <c r="H366" s="12"/>
      <c r="I366" s="12"/>
      <c r="J366" s="12"/>
      <c r="K366" s="12"/>
      <c r="L366" s="21" t="s">
        <v>1</v>
      </c>
    </row>
    <row r="367" spans="1:12" x14ac:dyDescent="0.2">
      <c r="A367" s="27" t="s">
        <v>36</v>
      </c>
      <c r="B367" s="13" t="s">
        <v>131</v>
      </c>
      <c r="C367" s="13" t="s">
        <v>197</v>
      </c>
      <c r="D367" s="13" t="s">
        <v>225</v>
      </c>
      <c r="E367" s="14">
        <v>2014</v>
      </c>
      <c r="F367" s="14"/>
      <c r="G367" s="13" t="s">
        <v>1</v>
      </c>
      <c r="H367" s="14"/>
      <c r="I367" s="14"/>
      <c r="J367" s="14"/>
      <c r="K367" s="14"/>
      <c r="L367" s="22" t="s">
        <v>1</v>
      </c>
    </row>
    <row r="368" spans="1:12" x14ac:dyDescent="0.2">
      <c r="A368" s="25" t="s">
        <v>36</v>
      </c>
      <c r="B368" s="11" t="s">
        <v>131</v>
      </c>
      <c r="C368" s="11" t="s">
        <v>197</v>
      </c>
      <c r="D368" s="11" t="s">
        <v>225</v>
      </c>
      <c r="E368" s="12">
        <v>2013</v>
      </c>
      <c r="F368" s="12"/>
      <c r="G368" s="11" t="s">
        <v>1</v>
      </c>
      <c r="H368" s="12"/>
      <c r="I368" s="12"/>
      <c r="J368" s="12"/>
      <c r="K368" s="12"/>
      <c r="L368" s="21" t="s">
        <v>1</v>
      </c>
    </row>
    <row r="369" spans="1:12" x14ac:dyDescent="0.2">
      <c r="A369" s="27" t="s">
        <v>36</v>
      </c>
      <c r="B369" s="13" t="s">
        <v>131</v>
      </c>
      <c r="C369" s="13" t="s">
        <v>197</v>
      </c>
      <c r="D369" s="13" t="s">
        <v>225</v>
      </c>
      <c r="E369" s="14">
        <v>2015</v>
      </c>
      <c r="F369" s="14"/>
      <c r="G369" s="13" t="s">
        <v>1</v>
      </c>
      <c r="H369" s="14"/>
      <c r="I369" s="14"/>
      <c r="J369" s="14"/>
      <c r="K369" s="14"/>
      <c r="L369" s="22" t="s">
        <v>1</v>
      </c>
    </row>
    <row r="370" spans="1:12" x14ac:dyDescent="0.2">
      <c r="A370" s="25" t="s">
        <v>36</v>
      </c>
      <c r="B370" s="11" t="s">
        <v>131</v>
      </c>
      <c r="C370" s="11" t="s">
        <v>197</v>
      </c>
      <c r="D370" s="11" t="s">
        <v>225</v>
      </c>
      <c r="E370" s="12">
        <v>2014</v>
      </c>
      <c r="F370" s="12"/>
      <c r="G370" s="11" t="s">
        <v>1</v>
      </c>
      <c r="H370" s="12"/>
      <c r="I370" s="12"/>
      <c r="J370" s="12"/>
      <c r="K370" s="12"/>
      <c r="L370" s="21" t="s">
        <v>1</v>
      </c>
    </row>
    <row r="371" spans="1:12" x14ac:dyDescent="0.2">
      <c r="A371" s="27" t="s">
        <v>36</v>
      </c>
      <c r="B371" s="13" t="s">
        <v>131</v>
      </c>
      <c r="C371" s="13" t="s">
        <v>197</v>
      </c>
      <c r="D371" s="13" t="s">
        <v>225</v>
      </c>
      <c r="E371" s="14">
        <v>2012</v>
      </c>
      <c r="F371" s="14"/>
      <c r="G371" s="13" t="s">
        <v>1</v>
      </c>
      <c r="H371" s="14"/>
      <c r="I371" s="14"/>
      <c r="J371" s="14"/>
      <c r="K371" s="14"/>
      <c r="L371" s="22" t="s">
        <v>1</v>
      </c>
    </row>
    <row r="372" spans="1:12" x14ac:dyDescent="0.2">
      <c r="A372" s="25" t="s">
        <v>36</v>
      </c>
      <c r="B372" s="11" t="s">
        <v>131</v>
      </c>
      <c r="C372" s="11" t="s">
        <v>197</v>
      </c>
      <c r="D372" s="11" t="s">
        <v>225</v>
      </c>
      <c r="E372" s="12">
        <v>2015</v>
      </c>
      <c r="F372" s="12"/>
      <c r="G372" s="11" t="s">
        <v>1</v>
      </c>
      <c r="H372" s="12"/>
      <c r="I372" s="12"/>
      <c r="J372" s="12"/>
      <c r="K372" s="12"/>
      <c r="L372" s="21" t="s">
        <v>1</v>
      </c>
    </row>
    <row r="373" spans="1:12" x14ac:dyDescent="0.2">
      <c r="A373" s="27" t="s">
        <v>36</v>
      </c>
      <c r="B373" s="13" t="s">
        <v>131</v>
      </c>
      <c r="C373" s="13" t="s">
        <v>197</v>
      </c>
      <c r="D373" s="13" t="s">
        <v>196</v>
      </c>
      <c r="E373" s="14">
        <v>2014</v>
      </c>
      <c r="F373" s="14">
        <v>0.94020000000000004</v>
      </c>
      <c r="G373" s="13" t="s">
        <v>1</v>
      </c>
      <c r="H373" s="14"/>
      <c r="I373" s="14"/>
      <c r="J373" s="14"/>
      <c r="K373" s="14"/>
      <c r="L373" s="22" t="s">
        <v>1</v>
      </c>
    </row>
    <row r="374" spans="1:12" x14ac:dyDescent="0.2">
      <c r="A374" s="25" t="s">
        <v>37</v>
      </c>
      <c r="B374" s="11" t="s">
        <v>132</v>
      </c>
      <c r="C374" s="11" t="s">
        <v>195</v>
      </c>
      <c r="D374" s="11"/>
      <c r="E374" s="12"/>
      <c r="F374" s="12"/>
      <c r="G374" s="11"/>
      <c r="H374" s="12"/>
      <c r="I374" s="12"/>
      <c r="J374" s="12"/>
      <c r="K374" s="12"/>
      <c r="L374" s="21"/>
    </row>
    <row r="375" spans="1:12" x14ac:dyDescent="0.2">
      <c r="A375" s="27" t="s">
        <v>37</v>
      </c>
      <c r="B375" s="13" t="s">
        <v>132</v>
      </c>
      <c r="C375" s="13" t="s">
        <v>197</v>
      </c>
      <c r="D375" s="13"/>
      <c r="E375" s="14"/>
      <c r="F375" s="14"/>
      <c r="G375" s="13"/>
      <c r="H375" s="14"/>
      <c r="I375" s="14"/>
      <c r="J375" s="14"/>
      <c r="K375" s="14"/>
      <c r="L375" s="22"/>
    </row>
    <row r="376" spans="1:12" x14ac:dyDescent="0.2">
      <c r="A376" s="25" t="s">
        <v>38</v>
      </c>
      <c r="B376" s="11" t="s">
        <v>173</v>
      </c>
      <c r="C376" s="11" t="s">
        <v>195</v>
      </c>
      <c r="D376" s="11" t="s">
        <v>196</v>
      </c>
      <c r="E376" s="12">
        <v>2012</v>
      </c>
      <c r="F376" s="12"/>
      <c r="G376" s="11" t="s">
        <v>1</v>
      </c>
      <c r="H376" s="12"/>
      <c r="I376" s="12"/>
      <c r="J376" s="12"/>
      <c r="K376" s="12"/>
      <c r="L376" s="21" t="s">
        <v>1</v>
      </c>
    </row>
    <row r="377" spans="1:12" x14ac:dyDescent="0.2">
      <c r="A377" s="27" t="s">
        <v>38</v>
      </c>
      <c r="B377" s="13" t="s">
        <v>173</v>
      </c>
      <c r="C377" s="13" t="s">
        <v>195</v>
      </c>
      <c r="D377" s="13" t="s">
        <v>222</v>
      </c>
      <c r="E377" s="14">
        <v>2006</v>
      </c>
      <c r="F377" s="14"/>
      <c r="G377" s="13" t="s">
        <v>1</v>
      </c>
      <c r="H377" s="14"/>
      <c r="I377" s="14"/>
      <c r="J377" s="14"/>
      <c r="K377" s="14"/>
      <c r="L377" s="22" t="s">
        <v>1</v>
      </c>
    </row>
    <row r="378" spans="1:12" x14ac:dyDescent="0.2">
      <c r="A378" s="25" t="s">
        <v>38</v>
      </c>
      <c r="B378" s="11" t="s">
        <v>173</v>
      </c>
      <c r="C378" s="11" t="s">
        <v>195</v>
      </c>
      <c r="D378" s="11" t="s">
        <v>222</v>
      </c>
      <c r="E378" s="12">
        <v>2009</v>
      </c>
      <c r="F378" s="12"/>
      <c r="G378" s="11" t="s">
        <v>1</v>
      </c>
      <c r="H378" s="12"/>
      <c r="I378" s="12"/>
      <c r="J378" s="12"/>
      <c r="K378" s="12"/>
      <c r="L378" s="21" t="s">
        <v>1</v>
      </c>
    </row>
    <row r="379" spans="1:12" x14ac:dyDescent="0.2">
      <c r="A379" s="27" t="s">
        <v>38</v>
      </c>
      <c r="B379" s="13" t="s">
        <v>173</v>
      </c>
      <c r="C379" s="13" t="s">
        <v>195</v>
      </c>
      <c r="D379" s="13" t="s">
        <v>198</v>
      </c>
      <c r="E379" s="14">
        <v>2014</v>
      </c>
      <c r="F379" s="14">
        <v>0.99790000000000001</v>
      </c>
      <c r="G379" s="13" t="s">
        <v>1</v>
      </c>
      <c r="H379" s="14"/>
      <c r="I379" s="14"/>
      <c r="J379" s="14"/>
      <c r="K379" s="14"/>
      <c r="L379" s="22" t="s">
        <v>1</v>
      </c>
    </row>
    <row r="380" spans="1:12" x14ac:dyDescent="0.2">
      <c r="A380" s="25" t="s">
        <v>38</v>
      </c>
      <c r="B380" s="11" t="s">
        <v>173</v>
      </c>
      <c r="C380" s="11" t="s">
        <v>195</v>
      </c>
      <c r="D380" s="11" t="s">
        <v>198</v>
      </c>
      <c r="E380" s="12">
        <v>2005</v>
      </c>
      <c r="F380" s="12">
        <v>0.99970000000000003</v>
      </c>
      <c r="G380" s="11" t="s">
        <v>1</v>
      </c>
      <c r="H380" s="12"/>
      <c r="I380" s="12"/>
      <c r="J380" s="12"/>
      <c r="K380" s="12"/>
      <c r="L380" s="21" t="s">
        <v>1</v>
      </c>
    </row>
    <row r="381" spans="1:12" x14ac:dyDescent="0.2">
      <c r="A381" s="27" t="s">
        <v>38</v>
      </c>
      <c r="B381" s="13" t="s">
        <v>173</v>
      </c>
      <c r="C381" s="13" t="s">
        <v>197</v>
      </c>
      <c r="D381" s="13" t="s">
        <v>198</v>
      </c>
      <c r="E381" s="14">
        <v>2014</v>
      </c>
      <c r="F381" s="14"/>
      <c r="G381" s="13" t="s">
        <v>1</v>
      </c>
      <c r="H381" s="14"/>
      <c r="I381" s="14"/>
      <c r="J381" s="14"/>
      <c r="K381" s="14"/>
      <c r="L381" s="22" t="s">
        <v>1</v>
      </c>
    </row>
    <row r="382" spans="1:12" x14ac:dyDescent="0.2">
      <c r="A382" s="25" t="s">
        <v>38</v>
      </c>
      <c r="B382" s="11" t="s">
        <v>173</v>
      </c>
      <c r="C382" s="11" t="s">
        <v>197</v>
      </c>
      <c r="D382" s="11" t="s">
        <v>198</v>
      </c>
      <c r="E382" s="12">
        <v>2005</v>
      </c>
      <c r="F382" s="12"/>
      <c r="G382" s="11" t="s">
        <v>1</v>
      </c>
      <c r="H382" s="12"/>
      <c r="I382" s="12"/>
      <c r="J382" s="12"/>
      <c r="K382" s="12"/>
      <c r="L382" s="21" t="s">
        <v>1</v>
      </c>
    </row>
    <row r="383" spans="1:12" x14ac:dyDescent="0.2">
      <c r="A383" s="27" t="s">
        <v>38</v>
      </c>
      <c r="B383" s="13" t="s">
        <v>173</v>
      </c>
      <c r="C383" s="13" t="s">
        <v>197</v>
      </c>
      <c r="D383" s="13" t="s">
        <v>196</v>
      </c>
      <c r="E383" s="14">
        <v>2012</v>
      </c>
      <c r="F383" s="14"/>
      <c r="G383" s="13" t="s">
        <v>1</v>
      </c>
      <c r="H383" s="14"/>
      <c r="I383" s="14"/>
      <c r="J383" s="14"/>
      <c r="K383" s="14"/>
      <c r="L383" s="22" t="s">
        <v>1</v>
      </c>
    </row>
    <row r="384" spans="1:12" x14ac:dyDescent="0.2">
      <c r="A384" s="25" t="s">
        <v>38</v>
      </c>
      <c r="B384" s="11" t="s">
        <v>173</v>
      </c>
      <c r="C384" s="11" t="s">
        <v>197</v>
      </c>
      <c r="D384" s="11" t="s">
        <v>222</v>
      </c>
      <c r="E384" s="12">
        <v>2006</v>
      </c>
      <c r="F384" s="12"/>
      <c r="G384" s="11" t="s">
        <v>1</v>
      </c>
      <c r="H384" s="12"/>
      <c r="I384" s="12"/>
      <c r="J384" s="12"/>
      <c r="K384" s="12"/>
      <c r="L384" s="21" t="s">
        <v>1</v>
      </c>
    </row>
    <row r="385" spans="1:12" x14ac:dyDescent="0.2">
      <c r="A385" s="27" t="s">
        <v>38</v>
      </c>
      <c r="B385" s="13" t="s">
        <v>173</v>
      </c>
      <c r="C385" s="13" t="s">
        <v>197</v>
      </c>
      <c r="D385" s="13" t="s">
        <v>222</v>
      </c>
      <c r="E385" s="14">
        <v>2009</v>
      </c>
      <c r="F385" s="14"/>
      <c r="G385" s="13" t="s">
        <v>1</v>
      </c>
      <c r="H385" s="14"/>
      <c r="I385" s="14"/>
      <c r="J385" s="14"/>
      <c r="K385" s="14"/>
      <c r="L385" s="22" t="s">
        <v>1</v>
      </c>
    </row>
    <row r="386" spans="1:12" x14ac:dyDescent="0.2">
      <c r="A386" s="25" t="s">
        <v>39</v>
      </c>
      <c r="B386" s="11" t="s">
        <v>133</v>
      </c>
      <c r="C386" s="11" t="s">
        <v>195</v>
      </c>
      <c r="D386" s="11" t="s">
        <v>198</v>
      </c>
      <c r="E386" s="12">
        <v>2000</v>
      </c>
      <c r="F386" s="12"/>
      <c r="G386" s="11" t="s">
        <v>1</v>
      </c>
      <c r="H386" s="12"/>
      <c r="I386" s="12"/>
      <c r="J386" s="12"/>
      <c r="K386" s="12"/>
      <c r="L386" s="21" t="s">
        <v>1</v>
      </c>
    </row>
    <row r="387" spans="1:12" x14ac:dyDescent="0.2">
      <c r="A387" s="27" t="s">
        <v>39</v>
      </c>
      <c r="B387" s="13" t="s">
        <v>133</v>
      </c>
      <c r="C387" s="13" t="s">
        <v>195</v>
      </c>
      <c r="D387" s="13" t="s">
        <v>198</v>
      </c>
      <c r="E387" s="14">
        <v>2011</v>
      </c>
      <c r="F387" s="14">
        <v>0.73380000000000001</v>
      </c>
      <c r="G387" s="13" t="s">
        <v>1</v>
      </c>
      <c r="H387" s="14"/>
      <c r="I387" s="14"/>
      <c r="J387" s="14"/>
      <c r="K387" s="14"/>
      <c r="L387" s="22" t="s">
        <v>1</v>
      </c>
    </row>
    <row r="388" spans="1:12" x14ac:dyDescent="0.2">
      <c r="A388" s="25" t="s">
        <v>39</v>
      </c>
      <c r="B388" s="11" t="s">
        <v>133</v>
      </c>
      <c r="C388" s="11" t="s">
        <v>195</v>
      </c>
      <c r="D388" s="11" t="s">
        <v>198</v>
      </c>
      <c r="E388" s="12">
        <v>2006</v>
      </c>
      <c r="F388" s="12">
        <v>0.67079999999999995</v>
      </c>
      <c r="G388" s="11" t="s">
        <v>1</v>
      </c>
      <c r="H388" s="12"/>
      <c r="I388" s="12"/>
      <c r="J388" s="12"/>
      <c r="K388" s="12"/>
      <c r="L388" s="21" t="s">
        <v>1</v>
      </c>
    </row>
    <row r="389" spans="1:12" x14ac:dyDescent="0.2">
      <c r="A389" s="27" t="s">
        <v>39</v>
      </c>
      <c r="B389" s="13" t="s">
        <v>133</v>
      </c>
      <c r="C389" s="13" t="s">
        <v>197</v>
      </c>
      <c r="D389" s="13" t="s">
        <v>198</v>
      </c>
      <c r="E389" s="14">
        <v>2006</v>
      </c>
      <c r="F389" s="14"/>
      <c r="G389" s="13" t="s">
        <v>1</v>
      </c>
      <c r="H389" s="14"/>
      <c r="I389" s="14"/>
      <c r="J389" s="14"/>
      <c r="K389" s="14"/>
      <c r="L389" s="22" t="s">
        <v>1</v>
      </c>
    </row>
    <row r="390" spans="1:12" x14ac:dyDescent="0.2">
      <c r="A390" s="25" t="s">
        <v>39</v>
      </c>
      <c r="B390" s="11" t="s">
        <v>133</v>
      </c>
      <c r="C390" s="11" t="s">
        <v>197</v>
      </c>
      <c r="D390" s="11" t="s">
        <v>198</v>
      </c>
      <c r="E390" s="12">
        <v>2011</v>
      </c>
      <c r="F390" s="12"/>
      <c r="G390" s="11" t="s">
        <v>1</v>
      </c>
      <c r="H390" s="12"/>
      <c r="I390" s="12"/>
      <c r="J390" s="12"/>
      <c r="K390" s="12"/>
      <c r="L390" s="21" t="s">
        <v>1</v>
      </c>
    </row>
    <row r="391" spans="1:12" x14ac:dyDescent="0.2">
      <c r="A391" s="27" t="s">
        <v>39</v>
      </c>
      <c r="B391" s="13" t="s">
        <v>133</v>
      </c>
      <c r="C391" s="13" t="s">
        <v>197</v>
      </c>
      <c r="D391" s="13" t="s">
        <v>198</v>
      </c>
      <c r="E391" s="14">
        <v>2000</v>
      </c>
      <c r="F391" s="14"/>
      <c r="G391" s="13" t="s">
        <v>1</v>
      </c>
      <c r="H391" s="14"/>
      <c r="I391" s="14"/>
      <c r="J391" s="14"/>
      <c r="K391" s="14"/>
      <c r="L391" s="22" t="s">
        <v>1</v>
      </c>
    </row>
    <row r="392" spans="1:12" x14ac:dyDescent="0.2">
      <c r="A392" s="25" t="s">
        <v>40</v>
      </c>
      <c r="B392" s="11" t="s">
        <v>134</v>
      </c>
      <c r="C392" s="11" t="s">
        <v>195</v>
      </c>
      <c r="D392" s="11" t="s">
        <v>224</v>
      </c>
      <c r="E392" s="12">
        <v>2000</v>
      </c>
      <c r="F392" s="12"/>
      <c r="G392" s="11" t="s">
        <v>1</v>
      </c>
      <c r="H392" s="12"/>
      <c r="I392" s="12"/>
      <c r="J392" s="12"/>
      <c r="K392" s="12"/>
      <c r="L392" s="21" t="s">
        <v>1</v>
      </c>
    </row>
    <row r="393" spans="1:12" x14ac:dyDescent="0.2">
      <c r="A393" s="27" t="s">
        <v>40</v>
      </c>
      <c r="B393" s="13" t="s">
        <v>134</v>
      </c>
      <c r="C393" s="13" t="s">
        <v>195</v>
      </c>
      <c r="D393" s="13" t="s">
        <v>224</v>
      </c>
      <c r="E393" s="14">
        <v>2007</v>
      </c>
      <c r="F393" s="14"/>
      <c r="G393" s="13" t="s">
        <v>1</v>
      </c>
      <c r="H393" s="14"/>
      <c r="I393" s="14"/>
      <c r="J393" s="14"/>
      <c r="K393" s="14"/>
      <c r="L393" s="22" t="s">
        <v>1</v>
      </c>
    </row>
    <row r="394" spans="1:12" x14ac:dyDescent="0.2">
      <c r="A394" s="25" t="s">
        <v>40</v>
      </c>
      <c r="B394" s="11" t="s">
        <v>134</v>
      </c>
      <c r="C394" s="11" t="s">
        <v>195</v>
      </c>
      <c r="D394" s="11" t="s">
        <v>196</v>
      </c>
      <c r="E394" s="12">
        <v>2004</v>
      </c>
      <c r="F394" s="12">
        <v>0.93230000000000002</v>
      </c>
      <c r="G394" s="11" t="s">
        <v>1</v>
      </c>
      <c r="H394" s="12"/>
      <c r="I394" s="12"/>
      <c r="J394" s="12"/>
      <c r="K394" s="12"/>
      <c r="L394" s="21" t="s">
        <v>1</v>
      </c>
    </row>
    <row r="395" spans="1:12" x14ac:dyDescent="0.2">
      <c r="A395" s="27" t="s">
        <v>40</v>
      </c>
      <c r="B395" s="13" t="s">
        <v>134</v>
      </c>
      <c r="C395" s="13" t="s">
        <v>195</v>
      </c>
      <c r="D395" s="13" t="s">
        <v>196</v>
      </c>
      <c r="E395" s="14">
        <v>2009</v>
      </c>
      <c r="F395" s="14">
        <v>0.9425</v>
      </c>
      <c r="G395" s="13" t="s">
        <v>1</v>
      </c>
      <c r="H395" s="14"/>
      <c r="I395" s="14"/>
      <c r="J395" s="14"/>
      <c r="K395" s="14"/>
      <c r="L395" s="22" t="s">
        <v>1</v>
      </c>
    </row>
    <row r="396" spans="1:12" x14ac:dyDescent="0.2">
      <c r="A396" s="25" t="s">
        <v>40</v>
      </c>
      <c r="B396" s="11" t="s">
        <v>134</v>
      </c>
      <c r="C396" s="11" t="s">
        <v>195</v>
      </c>
      <c r="D396" s="11" t="s">
        <v>196</v>
      </c>
      <c r="E396" s="12">
        <v>2014</v>
      </c>
      <c r="F396" s="12">
        <v>0.96519999999999995</v>
      </c>
      <c r="G396" s="11" t="s">
        <v>1</v>
      </c>
      <c r="H396" s="12"/>
      <c r="I396" s="12"/>
      <c r="J396" s="12"/>
      <c r="K396" s="12"/>
      <c r="L396" s="21" t="s">
        <v>1</v>
      </c>
    </row>
    <row r="397" spans="1:12" x14ac:dyDescent="0.2">
      <c r="A397" s="27" t="s">
        <v>40</v>
      </c>
      <c r="B397" s="13" t="s">
        <v>134</v>
      </c>
      <c r="C397" s="13" t="s">
        <v>197</v>
      </c>
      <c r="D397" s="13" t="s">
        <v>224</v>
      </c>
      <c r="E397" s="14">
        <v>2000</v>
      </c>
      <c r="F397" s="14"/>
      <c r="G397" s="13" t="s">
        <v>1</v>
      </c>
      <c r="H397" s="14"/>
      <c r="I397" s="14"/>
      <c r="J397" s="14"/>
      <c r="K397" s="14"/>
      <c r="L397" s="22" t="s">
        <v>1</v>
      </c>
    </row>
    <row r="398" spans="1:12" x14ac:dyDescent="0.2">
      <c r="A398" s="25" t="s">
        <v>40</v>
      </c>
      <c r="B398" s="11" t="s">
        <v>134</v>
      </c>
      <c r="C398" s="11" t="s">
        <v>197</v>
      </c>
      <c r="D398" s="11" t="s">
        <v>224</v>
      </c>
      <c r="E398" s="12">
        <v>2007</v>
      </c>
      <c r="F398" s="12"/>
      <c r="G398" s="11" t="s">
        <v>1</v>
      </c>
      <c r="H398" s="12"/>
      <c r="I398" s="12"/>
      <c r="J398" s="12"/>
      <c r="K398" s="12"/>
      <c r="L398" s="21" t="s">
        <v>1</v>
      </c>
    </row>
    <row r="399" spans="1:12" x14ac:dyDescent="0.2">
      <c r="A399" s="27" t="s">
        <v>40</v>
      </c>
      <c r="B399" s="13" t="s">
        <v>134</v>
      </c>
      <c r="C399" s="13" t="s">
        <v>197</v>
      </c>
      <c r="D399" s="13" t="s">
        <v>196</v>
      </c>
      <c r="E399" s="14">
        <v>2014</v>
      </c>
      <c r="F399" s="14">
        <v>0.87370000000000003</v>
      </c>
      <c r="G399" s="13" t="s">
        <v>1</v>
      </c>
      <c r="H399" s="14"/>
      <c r="I399" s="14"/>
      <c r="J399" s="14"/>
      <c r="K399" s="14"/>
      <c r="L399" s="22" t="s">
        <v>1</v>
      </c>
    </row>
    <row r="400" spans="1:12" x14ac:dyDescent="0.2">
      <c r="A400" s="25" t="s">
        <v>40</v>
      </c>
      <c r="B400" s="11" t="s">
        <v>134</v>
      </c>
      <c r="C400" s="11" t="s">
        <v>197</v>
      </c>
      <c r="D400" s="11" t="s">
        <v>196</v>
      </c>
      <c r="E400" s="12">
        <v>2004</v>
      </c>
      <c r="F400" s="12">
        <v>0.79320000000000002</v>
      </c>
      <c r="G400" s="11" t="s">
        <v>1</v>
      </c>
      <c r="H400" s="12"/>
      <c r="I400" s="12"/>
      <c r="J400" s="12"/>
      <c r="K400" s="12"/>
      <c r="L400" s="21" t="s">
        <v>1</v>
      </c>
    </row>
    <row r="401" spans="1:12" x14ac:dyDescent="0.2">
      <c r="A401" s="27" t="s">
        <v>40</v>
      </c>
      <c r="B401" s="13" t="s">
        <v>134</v>
      </c>
      <c r="C401" s="13" t="s">
        <v>197</v>
      </c>
      <c r="D401" s="13" t="s">
        <v>196</v>
      </c>
      <c r="E401" s="14">
        <v>2009</v>
      </c>
      <c r="F401" s="14">
        <v>0.82230000000000003</v>
      </c>
      <c r="G401" s="13" t="s">
        <v>1</v>
      </c>
      <c r="H401" s="14"/>
      <c r="I401" s="14"/>
      <c r="J401" s="14"/>
      <c r="K401" s="14"/>
      <c r="L401" s="22" t="s">
        <v>1</v>
      </c>
    </row>
    <row r="402" spans="1:12" x14ac:dyDescent="0.2">
      <c r="A402" s="25" t="s">
        <v>41</v>
      </c>
      <c r="B402" s="11" t="s">
        <v>135</v>
      </c>
      <c r="C402" s="11" t="s">
        <v>195</v>
      </c>
      <c r="D402" s="11" t="s">
        <v>196</v>
      </c>
      <c r="E402" s="12">
        <v>2013</v>
      </c>
      <c r="F402" s="12">
        <v>0.63200000000000001</v>
      </c>
      <c r="G402" s="11" t="s">
        <v>1</v>
      </c>
      <c r="H402" s="12"/>
      <c r="I402" s="12"/>
      <c r="J402" s="12"/>
      <c r="K402" s="12"/>
      <c r="L402" s="21" t="s">
        <v>1</v>
      </c>
    </row>
    <row r="403" spans="1:12" x14ac:dyDescent="0.2">
      <c r="A403" s="27" t="s">
        <v>41</v>
      </c>
      <c r="B403" s="13" t="s">
        <v>135</v>
      </c>
      <c r="C403" s="13" t="s">
        <v>195</v>
      </c>
      <c r="D403" s="13" t="s">
        <v>196</v>
      </c>
      <c r="E403" s="14">
        <v>2007</v>
      </c>
      <c r="F403" s="14">
        <v>0.51490000000000002</v>
      </c>
      <c r="G403" s="13" t="s">
        <v>1</v>
      </c>
      <c r="H403" s="14"/>
      <c r="I403" s="14"/>
      <c r="J403" s="14"/>
      <c r="K403" s="14"/>
      <c r="L403" s="22" t="s">
        <v>1</v>
      </c>
    </row>
    <row r="404" spans="1:12" x14ac:dyDescent="0.2">
      <c r="A404" s="25" t="s">
        <v>41</v>
      </c>
      <c r="B404" s="11" t="s">
        <v>135</v>
      </c>
      <c r="C404" s="11" t="s">
        <v>197</v>
      </c>
      <c r="D404" s="11" t="s">
        <v>196</v>
      </c>
      <c r="E404" s="12">
        <v>2007</v>
      </c>
      <c r="F404" s="12">
        <v>0.77329999999999999</v>
      </c>
      <c r="G404" s="11" t="s">
        <v>1</v>
      </c>
      <c r="H404" s="12"/>
      <c r="I404" s="12"/>
      <c r="J404" s="12"/>
      <c r="K404" s="12"/>
      <c r="L404" s="21" t="s">
        <v>1</v>
      </c>
    </row>
    <row r="405" spans="1:12" x14ac:dyDescent="0.2">
      <c r="A405" s="27" t="s">
        <v>41</v>
      </c>
      <c r="B405" s="13" t="s">
        <v>135</v>
      </c>
      <c r="C405" s="13" t="s">
        <v>197</v>
      </c>
      <c r="D405" s="13" t="s">
        <v>196</v>
      </c>
      <c r="E405" s="14">
        <v>2013</v>
      </c>
      <c r="F405" s="14">
        <v>0.83750000000000002</v>
      </c>
      <c r="G405" s="13" t="s">
        <v>1</v>
      </c>
      <c r="H405" s="14"/>
      <c r="I405" s="14"/>
      <c r="J405" s="14"/>
      <c r="K405" s="14"/>
      <c r="L405" s="22" t="s">
        <v>1</v>
      </c>
    </row>
    <row r="406" spans="1:12" x14ac:dyDescent="0.2">
      <c r="A406" s="25" t="s">
        <v>42</v>
      </c>
      <c r="B406" s="11" t="s">
        <v>136</v>
      </c>
      <c r="C406" s="11" t="s">
        <v>195</v>
      </c>
      <c r="D406" s="11" t="s">
        <v>198</v>
      </c>
      <c r="E406" s="12">
        <v>2000</v>
      </c>
      <c r="F406" s="12"/>
      <c r="G406" s="11" t="s">
        <v>1</v>
      </c>
      <c r="H406" s="12"/>
      <c r="I406" s="12"/>
      <c r="J406" s="12"/>
      <c r="K406" s="12"/>
      <c r="L406" s="21" t="s">
        <v>1</v>
      </c>
    </row>
    <row r="407" spans="1:12" x14ac:dyDescent="0.2">
      <c r="A407" s="27" t="s">
        <v>42</v>
      </c>
      <c r="B407" s="13" t="s">
        <v>136</v>
      </c>
      <c r="C407" s="13" t="s">
        <v>195</v>
      </c>
      <c r="D407" s="13" t="s">
        <v>196</v>
      </c>
      <c r="E407" s="14">
        <v>2004</v>
      </c>
      <c r="F407" s="14"/>
      <c r="G407" s="13" t="s">
        <v>1</v>
      </c>
      <c r="H407" s="14"/>
      <c r="I407" s="14"/>
      <c r="J407" s="14"/>
      <c r="K407" s="14"/>
      <c r="L407" s="22" t="s">
        <v>1</v>
      </c>
    </row>
    <row r="408" spans="1:12" x14ac:dyDescent="0.2">
      <c r="A408" s="25" t="s">
        <v>42</v>
      </c>
      <c r="B408" s="11" t="s">
        <v>136</v>
      </c>
      <c r="C408" s="11" t="s">
        <v>195</v>
      </c>
      <c r="D408" s="11" t="s">
        <v>196</v>
      </c>
      <c r="E408" s="12">
        <v>2009</v>
      </c>
      <c r="F408" s="12"/>
      <c r="G408" s="11" t="s">
        <v>1</v>
      </c>
      <c r="H408" s="12"/>
      <c r="I408" s="12"/>
      <c r="J408" s="12"/>
      <c r="K408" s="12"/>
      <c r="L408" s="21" t="s">
        <v>1</v>
      </c>
    </row>
    <row r="409" spans="1:12" x14ac:dyDescent="0.2">
      <c r="A409" s="27" t="s">
        <v>42</v>
      </c>
      <c r="B409" s="13" t="s">
        <v>136</v>
      </c>
      <c r="C409" s="13" t="s">
        <v>195</v>
      </c>
      <c r="D409" s="13" t="s">
        <v>219</v>
      </c>
      <c r="E409" s="14">
        <v>2005</v>
      </c>
      <c r="F409" s="14"/>
      <c r="G409" s="13" t="s">
        <v>1</v>
      </c>
      <c r="H409" s="14"/>
      <c r="I409" s="14"/>
      <c r="J409" s="14"/>
      <c r="K409" s="14"/>
      <c r="L409" s="22" t="s">
        <v>1</v>
      </c>
    </row>
    <row r="410" spans="1:12" x14ac:dyDescent="0.2">
      <c r="A410" s="25" t="s">
        <v>42</v>
      </c>
      <c r="B410" s="11" t="s">
        <v>136</v>
      </c>
      <c r="C410" s="11" t="s">
        <v>195</v>
      </c>
      <c r="D410" s="11" t="s">
        <v>219</v>
      </c>
      <c r="E410" s="12">
        <v>2005</v>
      </c>
      <c r="F410" s="12"/>
      <c r="G410" s="11" t="s">
        <v>1</v>
      </c>
      <c r="H410" s="12"/>
      <c r="I410" s="12"/>
      <c r="J410" s="12"/>
      <c r="K410" s="12"/>
      <c r="L410" s="21" t="s">
        <v>1</v>
      </c>
    </row>
    <row r="411" spans="1:12" x14ac:dyDescent="0.2">
      <c r="A411" s="27" t="s">
        <v>42</v>
      </c>
      <c r="B411" s="13" t="s">
        <v>136</v>
      </c>
      <c r="C411" s="13" t="s">
        <v>197</v>
      </c>
      <c r="D411" s="13" t="s">
        <v>198</v>
      </c>
      <c r="E411" s="14">
        <v>2000</v>
      </c>
      <c r="F411" s="14"/>
      <c r="G411" s="13" t="s">
        <v>1</v>
      </c>
      <c r="H411" s="14"/>
      <c r="I411" s="14"/>
      <c r="J411" s="14"/>
      <c r="K411" s="14"/>
      <c r="L411" s="22" t="s">
        <v>1</v>
      </c>
    </row>
    <row r="412" spans="1:12" x14ac:dyDescent="0.2">
      <c r="A412" s="25" t="s">
        <v>42</v>
      </c>
      <c r="B412" s="11" t="s">
        <v>136</v>
      </c>
      <c r="C412" s="11" t="s">
        <v>197</v>
      </c>
      <c r="D412" s="11" t="s">
        <v>196</v>
      </c>
      <c r="E412" s="12">
        <v>2004</v>
      </c>
      <c r="F412" s="12"/>
      <c r="G412" s="11" t="s">
        <v>1</v>
      </c>
      <c r="H412" s="12"/>
      <c r="I412" s="12"/>
      <c r="J412" s="12"/>
      <c r="K412" s="12"/>
      <c r="L412" s="21" t="s">
        <v>1</v>
      </c>
    </row>
    <row r="413" spans="1:12" x14ac:dyDescent="0.2">
      <c r="A413" s="27" t="s">
        <v>42</v>
      </c>
      <c r="B413" s="13" t="s">
        <v>136</v>
      </c>
      <c r="C413" s="13" t="s">
        <v>197</v>
      </c>
      <c r="D413" s="13" t="s">
        <v>196</v>
      </c>
      <c r="E413" s="14">
        <v>2009</v>
      </c>
      <c r="F413" s="14"/>
      <c r="G413" s="13" t="s">
        <v>1</v>
      </c>
      <c r="H413" s="14"/>
      <c r="I413" s="14"/>
      <c r="J413" s="14"/>
      <c r="K413" s="14"/>
      <c r="L413" s="22" t="s">
        <v>1</v>
      </c>
    </row>
    <row r="414" spans="1:12" x14ac:dyDescent="0.2">
      <c r="A414" s="25" t="s">
        <v>42</v>
      </c>
      <c r="B414" s="11" t="s">
        <v>136</v>
      </c>
      <c r="C414" s="11" t="s">
        <v>197</v>
      </c>
      <c r="D414" s="11" t="s">
        <v>219</v>
      </c>
      <c r="E414" s="12">
        <v>2005</v>
      </c>
      <c r="F414" s="12"/>
      <c r="G414" s="11" t="s">
        <v>1</v>
      </c>
      <c r="H414" s="12"/>
      <c r="I414" s="12"/>
      <c r="J414" s="12"/>
      <c r="K414" s="12"/>
      <c r="L414" s="21" t="s">
        <v>1</v>
      </c>
    </row>
    <row r="415" spans="1:12" x14ac:dyDescent="0.2">
      <c r="A415" s="27" t="s">
        <v>42</v>
      </c>
      <c r="B415" s="13" t="s">
        <v>136</v>
      </c>
      <c r="C415" s="13" t="s">
        <v>197</v>
      </c>
      <c r="D415" s="13" t="s">
        <v>219</v>
      </c>
      <c r="E415" s="14">
        <v>2005</v>
      </c>
      <c r="F415" s="14"/>
      <c r="G415" s="13" t="s">
        <v>1</v>
      </c>
      <c r="H415" s="14"/>
      <c r="I415" s="14"/>
      <c r="J415" s="14"/>
      <c r="K415" s="14"/>
      <c r="L415" s="22" t="s">
        <v>1</v>
      </c>
    </row>
    <row r="416" spans="1:12" x14ac:dyDescent="0.2">
      <c r="A416" s="25" t="s">
        <v>43</v>
      </c>
      <c r="B416" s="11" t="s">
        <v>137</v>
      </c>
      <c r="C416" s="11" t="s">
        <v>195</v>
      </c>
      <c r="D416" s="11" t="s">
        <v>196</v>
      </c>
      <c r="E416" s="12">
        <v>2010</v>
      </c>
      <c r="F416" s="12"/>
      <c r="G416" s="11" t="s">
        <v>1</v>
      </c>
      <c r="H416" s="12"/>
      <c r="I416" s="12"/>
      <c r="J416" s="12"/>
      <c r="K416" s="12"/>
      <c r="L416" s="21" t="s">
        <v>1</v>
      </c>
    </row>
    <row r="417" spans="1:12" x14ac:dyDescent="0.2">
      <c r="A417" s="27" t="s">
        <v>43</v>
      </c>
      <c r="B417" s="13" t="s">
        <v>137</v>
      </c>
      <c r="C417" s="13" t="s">
        <v>195</v>
      </c>
      <c r="D417" s="13" t="s">
        <v>196</v>
      </c>
      <c r="E417" s="14">
        <v>2004</v>
      </c>
      <c r="F417" s="14"/>
      <c r="G417" s="13" t="s">
        <v>1</v>
      </c>
      <c r="H417" s="14"/>
      <c r="I417" s="14"/>
      <c r="J417" s="14"/>
      <c r="K417" s="14"/>
      <c r="L417" s="22" t="s">
        <v>1</v>
      </c>
    </row>
    <row r="418" spans="1:12" x14ac:dyDescent="0.2">
      <c r="A418" s="25" t="s">
        <v>43</v>
      </c>
      <c r="B418" s="11" t="s">
        <v>137</v>
      </c>
      <c r="C418" s="11" t="s">
        <v>195</v>
      </c>
      <c r="D418" s="11" t="s">
        <v>196</v>
      </c>
      <c r="E418" s="12">
        <v>2000</v>
      </c>
      <c r="F418" s="12"/>
      <c r="G418" s="11" t="s">
        <v>1</v>
      </c>
      <c r="H418" s="12"/>
      <c r="I418" s="12"/>
      <c r="J418" s="12"/>
      <c r="K418" s="12"/>
      <c r="L418" s="21" t="s">
        <v>1</v>
      </c>
    </row>
    <row r="419" spans="1:12" x14ac:dyDescent="0.2">
      <c r="A419" s="27" t="s">
        <v>43</v>
      </c>
      <c r="B419" s="13" t="s">
        <v>137</v>
      </c>
      <c r="C419" s="13" t="s">
        <v>195</v>
      </c>
      <c r="D419" s="13" t="s">
        <v>196</v>
      </c>
      <c r="E419" s="14">
        <v>2015</v>
      </c>
      <c r="F419" s="14"/>
      <c r="G419" s="13" t="s">
        <v>1</v>
      </c>
      <c r="H419" s="14"/>
      <c r="I419" s="14"/>
      <c r="J419" s="14"/>
      <c r="K419" s="14"/>
      <c r="L419" s="22" t="s">
        <v>1</v>
      </c>
    </row>
    <row r="420" spans="1:12" x14ac:dyDescent="0.2">
      <c r="A420" s="25" t="s">
        <v>43</v>
      </c>
      <c r="B420" s="11" t="s">
        <v>137</v>
      </c>
      <c r="C420" s="11" t="s">
        <v>195</v>
      </c>
      <c r="D420" s="11" t="s">
        <v>224</v>
      </c>
      <c r="E420" s="12">
        <v>2000</v>
      </c>
      <c r="F420" s="12"/>
      <c r="G420" s="11" t="s">
        <v>1</v>
      </c>
      <c r="H420" s="12"/>
      <c r="I420" s="12"/>
      <c r="J420" s="12"/>
      <c r="K420" s="12"/>
      <c r="L420" s="21" t="s">
        <v>1</v>
      </c>
    </row>
    <row r="421" spans="1:12" x14ac:dyDescent="0.2">
      <c r="A421" s="27" t="s">
        <v>43</v>
      </c>
      <c r="B421" s="13" t="s">
        <v>137</v>
      </c>
      <c r="C421" s="13" t="s">
        <v>195</v>
      </c>
      <c r="D421" s="13" t="s">
        <v>224</v>
      </c>
      <c r="E421" s="14">
        <v>2007</v>
      </c>
      <c r="F421" s="14"/>
      <c r="G421" s="13" t="s">
        <v>1</v>
      </c>
      <c r="H421" s="14"/>
      <c r="I421" s="14"/>
      <c r="J421" s="14"/>
      <c r="K421" s="14"/>
      <c r="L421" s="22" t="s">
        <v>1</v>
      </c>
    </row>
    <row r="422" spans="1:12" x14ac:dyDescent="0.2">
      <c r="A422" s="25" t="s">
        <v>43</v>
      </c>
      <c r="B422" s="11" t="s">
        <v>137</v>
      </c>
      <c r="C422" s="11" t="s">
        <v>195</v>
      </c>
      <c r="D422" s="11" t="s">
        <v>198</v>
      </c>
      <c r="E422" s="12">
        <v>2014</v>
      </c>
      <c r="F422" s="12">
        <v>0.75729999999999997</v>
      </c>
      <c r="G422" s="11" t="s">
        <v>1</v>
      </c>
      <c r="H422" s="12"/>
      <c r="I422" s="12"/>
      <c r="J422" s="12"/>
      <c r="K422" s="12"/>
      <c r="L422" s="21" t="s">
        <v>1</v>
      </c>
    </row>
    <row r="423" spans="1:12" x14ac:dyDescent="0.2">
      <c r="A423" s="27" t="s">
        <v>43</v>
      </c>
      <c r="B423" s="13" t="s">
        <v>137</v>
      </c>
      <c r="C423" s="13" t="s">
        <v>195</v>
      </c>
      <c r="D423" s="13" t="s">
        <v>198</v>
      </c>
      <c r="E423" s="14">
        <v>2006</v>
      </c>
      <c r="F423" s="14">
        <v>0.72230000000000005</v>
      </c>
      <c r="G423" s="13" t="s">
        <v>1</v>
      </c>
      <c r="H423" s="14"/>
      <c r="I423" s="14"/>
      <c r="J423" s="14"/>
      <c r="K423" s="14"/>
      <c r="L423" s="22" t="s">
        <v>1</v>
      </c>
    </row>
    <row r="424" spans="1:12" x14ac:dyDescent="0.2">
      <c r="A424" s="25" t="s">
        <v>43</v>
      </c>
      <c r="B424" s="11" t="s">
        <v>137</v>
      </c>
      <c r="C424" s="11" t="s">
        <v>197</v>
      </c>
      <c r="D424" s="11" t="s">
        <v>198</v>
      </c>
      <c r="E424" s="12">
        <v>2014</v>
      </c>
      <c r="F424" s="12"/>
      <c r="G424" s="11" t="s">
        <v>1</v>
      </c>
      <c r="H424" s="12"/>
      <c r="I424" s="12"/>
      <c r="J424" s="12"/>
      <c r="K424" s="12"/>
      <c r="L424" s="21" t="s">
        <v>1</v>
      </c>
    </row>
    <row r="425" spans="1:12" x14ac:dyDescent="0.2">
      <c r="A425" s="27" t="s">
        <v>43</v>
      </c>
      <c r="B425" s="13" t="s">
        <v>137</v>
      </c>
      <c r="C425" s="13" t="s">
        <v>197</v>
      </c>
      <c r="D425" s="13" t="s">
        <v>198</v>
      </c>
      <c r="E425" s="14">
        <v>2006</v>
      </c>
      <c r="F425" s="14"/>
      <c r="G425" s="13" t="s">
        <v>1</v>
      </c>
      <c r="H425" s="14"/>
      <c r="I425" s="14"/>
      <c r="J425" s="14"/>
      <c r="K425" s="14"/>
      <c r="L425" s="22" t="s">
        <v>1</v>
      </c>
    </row>
    <row r="426" spans="1:12" x14ac:dyDescent="0.2">
      <c r="A426" s="25" t="s">
        <v>43</v>
      </c>
      <c r="B426" s="11" t="s">
        <v>137</v>
      </c>
      <c r="C426" s="11" t="s">
        <v>197</v>
      </c>
      <c r="D426" s="11" t="s">
        <v>196</v>
      </c>
      <c r="E426" s="12">
        <v>2004</v>
      </c>
      <c r="F426" s="12"/>
      <c r="G426" s="11" t="s">
        <v>1</v>
      </c>
      <c r="H426" s="12"/>
      <c r="I426" s="12"/>
      <c r="J426" s="12"/>
      <c r="K426" s="12"/>
      <c r="L426" s="21" t="s">
        <v>1</v>
      </c>
    </row>
    <row r="427" spans="1:12" x14ac:dyDescent="0.2">
      <c r="A427" s="27" t="s">
        <v>43</v>
      </c>
      <c r="B427" s="13" t="s">
        <v>137</v>
      </c>
      <c r="C427" s="13" t="s">
        <v>197</v>
      </c>
      <c r="D427" s="13" t="s">
        <v>196</v>
      </c>
      <c r="E427" s="14">
        <v>2000</v>
      </c>
      <c r="F427" s="14"/>
      <c r="G427" s="13" t="s">
        <v>1</v>
      </c>
      <c r="H427" s="14"/>
      <c r="I427" s="14"/>
      <c r="J427" s="14"/>
      <c r="K427" s="14"/>
      <c r="L427" s="22" t="s">
        <v>1</v>
      </c>
    </row>
    <row r="428" spans="1:12" x14ac:dyDescent="0.2">
      <c r="A428" s="25" t="s">
        <v>43</v>
      </c>
      <c r="B428" s="11" t="s">
        <v>137</v>
      </c>
      <c r="C428" s="11" t="s">
        <v>197</v>
      </c>
      <c r="D428" s="11" t="s">
        <v>196</v>
      </c>
      <c r="E428" s="12">
        <v>2010</v>
      </c>
      <c r="F428" s="12"/>
      <c r="G428" s="11" t="s">
        <v>1</v>
      </c>
      <c r="H428" s="12"/>
      <c r="I428" s="12"/>
      <c r="J428" s="12"/>
      <c r="K428" s="12"/>
      <c r="L428" s="21" t="s">
        <v>1</v>
      </c>
    </row>
    <row r="429" spans="1:12" x14ac:dyDescent="0.2">
      <c r="A429" s="27" t="s">
        <v>43</v>
      </c>
      <c r="B429" s="13" t="s">
        <v>137</v>
      </c>
      <c r="C429" s="13" t="s">
        <v>197</v>
      </c>
      <c r="D429" s="13" t="s">
        <v>196</v>
      </c>
      <c r="E429" s="14">
        <v>2015</v>
      </c>
      <c r="F429" s="14"/>
      <c r="G429" s="13" t="s">
        <v>1</v>
      </c>
      <c r="H429" s="14"/>
      <c r="I429" s="14"/>
      <c r="J429" s="14"/>
      <c r="K429" s="14"/>
      <c r="L429" s="22" t="s">
        <v>1</v>
      </c>
    </row>
    <row r="430" spans="1:12" x14ac:dyDescent="0.2">
      <c r="A430" s="25" t="s">
        <v>43</v>
      </c>
      <c r="B430" s="11" t="s">
        <v>137</v>
      </c>
      <c r="C430" s="11" t="s">
        <v>197</v>
      </c>
      <c r="D430" s="11" t="s">
        <v>224</v>
      </c>
      <c r="E430" s="12">
        <v>2000</v>
      </c>
      <c r="F430" s="12"/>
      <c r="G430" s="11" t="s">
        <v>1</v>
      </c>
      <c r="H430" s="12"/>
      <c r="I430" s="12"/>
      <c r="J430" s="12"/>
      <c r="K430" s="12"/>
      <c r="L430" s="21" t="s">
        <v>1</v>
      </c>
    </row>
    <row r="431" spans="1:12" x14ac:dyDescent="0.2">
      <c r="A431" s="27" t="s">
        <v>43</v>
      </c>
      <c r="B431" s="13" t="s">
        <v>137</v>
      </c>
      <c r="C431" s="13" t="s">
        <v>197</v>
      </c>
      <c r="D431" s="13" t="s">
        <v>224</v>
      </c>
      <c r="E431" s="14">
        <v>2007</v>
      </c>
      <c r="F431" s="14"/>
      <c r="G431" s="13" t="s">
        <v>1</v>
      </c>
      <c r="H431" s="14"/>
      <c r="I431" s="14"/>
      <c r="J431" s="14"/>
      <c r="K431" s="14"/>
      <c r="L431" s="22" t="s">
        <v>1</v>
      </c>
    </row>
    <row r="432" spans="1:12" x14ac:dyDescent="0.2">
      <c r="A432" s="25" t="s">
        <v>44</v>
      </c>
      <c r="B432" s="11" t="s">
        <v>138</v>
      </c>
      <c r="C432" s="11" t="s">
        <v>195</v>
      </c>
      <c r="D432" s="11" t="s">
        <v>198</v>
      </c>
      <c r="E432" s="12">
        <v>2010</v>
      </c>
      <c r="F432" s="12"/>
      <c r="G432" s="11" t="s">
        <v>1</v>
      </c>
      <c r="H432" s="12"/>
      <c r="I432" s="12"/>
      <c r="J432" s="12"/>
      <c r="K432" s="12"/>
      <c r="L432" s="21" t="s">
        <v>1</v>
      </c>
    </row>
    <row r="433" spans="1:12" x14ac:dyDescent="0.2">
      <c r="A433" s="27" t="s">
        <v>44</v>
      </c>
      <c r="B433" s="13" t="s">
        <v>138</v>
      </c>
      <c r="C433" s="13" t="s">
        <v>195</v>
      </c>
      <c r="D433" s="13" t="s">
        <v>198</v>
      </c>
      <c r="E433" s="14">
        <v>2015</v>
      </c>
      <c r="F433" s="14"/>
      <c r="G433" s="13" t="s">
        <v>1</v>
      </c>
      <c r="H433" s="14"/>
      <c r="I433" s="14"/>
      <c r="J433" s="14"/>
      <c r="K433" s="14"/>
      <c r="L433" s="22" t="s">
        <v>1</v>
      </c>
    </row>
    <row r="434" spans="1:12" x14ac:dyDescent="0.2">
      <c r="A434" s="25" t="s">
        <v>44</v>
      </c>
      <c r="B434" s="11" t="s">
        <v>138</v>
      </c>
      <c r="C434" s="11" t="s">
        <v>195</v>
      </c>
      <c r="D434" s="11" t="s">
        <v>196</v>
      </c>
      <c r="E434" s="12">
        <v>2012</v>
      </c>
      <c r="F434" s="12"/>
      <c r="G434" s="11" t="s">
        <v>1</v>
      </c>
      <c r="H434" s="12"/>
      <c r="I434" s="12"/>
      <c r="J434" s="12"/>
      <c r="K434" s="12"/>
      <c r="L434" s="21" t="s">
        <v>1</v>
      </c>
    </row>
    <row r="435" spans="1:12" x14ac:dyDescent="0.2">
      <c r="A435" s="27" t="s">
        <v>44</v>
      </c>
      <c r="B435" s="13" t="s">
        <v>138</v>
      </c>
      <c r="C435" s="13" t="s">
        <v>195</v>
      </c>
      <c r="D435" s="13" t="s">
        <v>196</v>
      </c>
      <c r="E435" s="14">
        <v>2001</v>
      </c>
      <c r="F435" s="14"/>
      <c r="G435" s="13" t="s">
        <v>1</v>
      </c>
      <c r="H435" s="14"/>
      <c r="I435" s="14"/>
      <c r="J435" s="14"/>
      <c r="K435" s="14"/>
      <c r="L435" s="22" t="s">
        <v>1</v>
      </c>
    </row>
    <row r="436" spans="1:12" x14ac:dyDescent="0.2">
      <c r="A436" s="25" t="s">
        <v>44</v>
      </c>
      <c r="B436" s="11" t="s">
        <v>138</v>
      </c>
      <c r="C436" s="11" t="s">
        <v>195</v>
      </c>
      <c r="D436" s="11" t="s">
        <v>196</v>
      </c>
      <c r="E436" s="12">
        <v>2006</v>
      </c>
      <c r="F436" s="12"/>
      <c r="G436" s="11" t="s">
        <v>1</v>
      </c>
      <c r="H436" s="12"/>
      <c r="I436" s="12"/>
      <c r="J436" s="12"/>
      <c r="K436" s="12"/>
      <c r="L436" s="21" t="s">
        <v>1</v>
      </c>
    </row>
    <row r="437" spans="1:12" x14ac:dyDescent="0.2">
      <c r="A437" s="27" t="s">
        <v>44</v>
      </c>
      <c r="B437" s="13" t="s">
        <v>138</v>
      </c>
      <c r="C437" s="13" t="s">
        <v>195</v>
      </c>
      <c r="D437" s="13" t="s">
        <v>219</v>
      </c>
      <c r="E437" s="14">
        <v>2002</v>
      </c>
      <c r="F437" s="14"/>
      <c r="G437" s="13" t="s">
        <v>1</v>
      </c>
      <c r="H437" s="14"/>
      <c r="I437" s="14"/>
      <c r="J437" s="14"/>
      <c r="K437" s="14"/>
      <c r="L437" s="22" t="s">
        <v>1</v>
      </c>
    </row>
    <row r="438" spans="1:12" x14ac:dyDescent="0.2">
      <c r="A438" s="25" t="s">
        <v>44</v>
      </c>
      <c r="B438" s="11" t="s">
        <v>138</v>
      </c>
      <c r="C438" s="11" t="s">
        <v>195</v>
      </c>
      <c r="D438" s="11" t="s">
        <v>219</v>
      </c>
      <c r="E438" s="12">
        <v>2002</v>
      </c>
      <c r="F438" s="12"/>
      <c r="G438" s="11" t="s">
        <v>1</v>
      </c>
      <c r="H438" s="12"/>
      <c r="I438" s="12"/>
      <c r="J438" s="12"/>
      <c r="K438" s="12"/>
      <c r="L438" s="21" t="s">
        <v>1</v>
      </c>
    </row>
    <row r="439" spans="1:12" x14ac:dyDescent="0.2">
      <c r="A439" s="27" t="s">
        <v>44</v>
      </c>
      <c r="B439" s="13" t="s">
        <v>138</v>
      </c>
      <c r="C439" s="13" t="s">
        <v>197</v>
      </c>
      <c r="D439" s="13" t="s">
        <v>198</v>
      </c>
      <c r="E439" s="14">
        <v>2015</v>
      </c>
      <c r="F439" s="14"/>
      <c r="G439" s="13" t="s">
        <v>1</v>
      </c>
      <c r="H439" s="14"/>
      <c r="I439" s="14"/>
      <c r="J439" s="14"/>
      <c r="K439" s="14"/>
      <c r="L439" s="22" t="s">
        <v>1</v>
      </c>
    </row>
    <row r="440" spans="1:12" x14ac:dyDescent="0.2">
      <c r="A440" s="25" t="s">
        <v>44</v>
      </c>
      <c r="B440" s="11" t="s">
        <v>138</v>
      </c>
      <c r="C440" s="11" t="s">
        <v>197</v>
      </c>
      <c r="D440" s="11" t="s">
        <v>198</v>
      </c>
      <c r="E440" s="12">
        <v>2010</v>
      </c>
      <c r="F440" s="12"/>
      <c r="G440" s="11" t="s">
        <v>1</v>
      </c>
      <c r="H440" s="12"/>
      <c r="I440" s="12"/>
      <c r="J440" s="12"/>
      <c r="K440" s="12"/>
      <c r="L440" s="21" t="s">
        <v>1</v>
      </c>
    </row>
    <row r="441" spans="1:12" x14ac:dyDescent="0.2">
      <c r="A441" s="27" t="s">
        <v>44</v>
      </c>
      <c r="B441" s="13" t="s">
        <v>138</v>
      </c>
      <c r="C441" s="13" t="s">
        <v>197</v>
      </c>
      <c r="D441" s="13" t="s">
        <v>196</v>
      </c>
      <c r="E441" s="14">
        <v>2006</v>
      </c>
      <c r="F441" s="14"/>
      <c r="G441" s="13" t="s">
        <v>1</v>
      </c>
      <c r="H441" s="14"/>
      <c r="I441" s="14"/>
      <c r="J441" s="14"/>
      <c r="K441" s="14"/>
      <c r="L441" s="22" t="s">
        <v>1</v>
      </c>
    </row>
    <row r="442" spans="1:12" x14ac:dyDescent="0.2">
      <c r="A442" s="25" t="s">
        <v>44</v>
      </c>
      <c r="B442" s="11" t="s">
        <v>138</v>
      </c>
      <c r="C442" s="11" t="s">
        <v>197</v>
      </c>
      <c r="D442" s="11" t="s">
        <v>196</v>
      </c>
      <c r="E442" s="12">
        <v>2012</v>
      </c>
      <c r="F442" s="12"/>
      <c r="G442" s="11" t="s">
        <v>1</v>
      </c>
      <c r="H442" s="12"/>
      <c r="I442" s="12"/>
      <c r="J442" s="12"/>
      <c r="K442" s="12"/>
      <c r="L442" s="21" t="s">
        <v>1</v>
      </c>
    </row>
    <row r="443" spans="1:12" x14ac:dyDescent="0.2">
      <c r="A443" s="27" t="s">
        <v>44</v>
      </c>
      <c r="B443" s="13" t="s">
        <v>138</v>
      </c>
      <c r="C443" s="13" t="s">
        <v>197</v>
      </c>
      <c r="D443" s="13" t="s">
        <v>196</v>
      </c>
      <c r="E443" s="14">
        <v>2001</v>
      </c>
      <c r="F443" s="14"/>
      <c r="G443" s="13" t="s">
        <v>1</v>
      </c>
      <c r="H443" s="14"/>
      <c r="I443" s="14"/>
      <c r="J443" s="14"/>
      <c r="K443" s="14"/>
      <c r="L443" s="22" t="s">
        <v>1</v>
      </c>
    </row>
    <row r="444" spans="1:12" x14ac:dyDescent="0.2">
      <c r="A444" s="25" t="s">
        <v>44</v>
      </c>
      <c r="B444" s="11" t="s">
        <v>138</v>
      </c>
      <c r="C444" s="11" t="s">
        <v>197</v>
      </c>
      <c r="D444" s="11" t="s">
        <v>219</v>
      </c>
      <c r="E444" s="12">
        <v>2002</v>
      </c>
      <c r="F444" s="12"/>
      <c r="G444" s="11" t="s">
        <v>1</v>
      </c>
      <c r="H444" s="12"/>
      <c r="I444" s="12"/>
      <c r="J444" s="12"/>
      <c r="K444" s="12"/>
      <c r="L444" s="21" t="s">
        <v>1</v>
      </c>
    </row>
    <row r="445" spans="1:12" x14ac:dyDescent="0.2">
      <c r="A445" s="27" t="s">
        <v>44</v>
      </c>
      <c r="B445" s="13" t="s">
        <v>138</v>
      </c>
      <c r="C445" s="13" t="s">
        <v>197</v>
      </c>
      <c r="D445" s="13" t="s">
        <v>219</v>
      </c>
      <c r="E445" s="14">
        <v>2002</v>
      </c>
      <c r="F445" s="14"/>
      <c r="G445" s="13" t="s">
        <v>1</v>
      </c>
      <c r="H445" s="14"/>
      <c r="I445" s="14"/>
      <c r="J445" s="14"/>
      <c r="K445" s="14"/>
      <c r="L445" s="22" t="s">
        <v>1</v>
      </c>
    </row>
    <row r="446" spans="1:12" x14ac:dyDescent="0.2">
      <c r="A446" s="25" t="s">
        <v>45</v>
      </c>
      <c r="B446" s="11" t="s">
        <v>139</v>
      </c>
      <c r="C446" s="11" t="s">
        <v>195</v>
      </c>
      <c r="D446" s="11" t="s">
        <v>198</v>
      </c>
      <c r="E446" s="12">
        <v>2015</v>
      </c>
      <c r="F446" s="12"/>
      <c r="G446" s="11" t="s">
        <v>1</v>
      </c>
      <c r="H446" s="12"/>
      <c r="I446" s="12"/>
      <c r="J446" s="12"/>
      <c r="K446" s="12"/>
      <c r="L446" s="21" t="s">
        <v>1</v>
      </c>
    </row>
    <row r="447" spans="1:12" x14ac:dyDescent="0.2">
      <c r="A447" s="27" t="s">
        <v>45</v>
      </c>
      <c r="B447" s="13" t="s">
        <v>139</v>
      </c>
      <c r="C447" s="13" t="s">
        <v>195</v>
      </c>
      <c r="D447" s="13" t="s">
        <v>219</v>
      </c>
      <c r="E447" s="14">
        <v>2004</v>
      </c>
      <c r="F447" s="14"/>
      <c r="G447" s="13" t="s">
        <v>1</v>
      </c>
      <c r="H447" s="14"/>
      <c r="I447" s="14"/>
      <c r="J447" s="14"/>
      <c r="K447" s="14"/>
      <c r="L447" s="22" t="s">
        <v>1</v>
      </c>
    </row>
    <row r="448" spans="1:12" x14ac:dyDescent="0.2">
      <c r="A448" s="25" t="s">
        <v>45</v>
      </c>
      <c r="B448" s="11" t="s">
        <v>139</v>
      </c>
      <c r="C448" s="11" t="s">
        <v>195</v>
      </c>
      <c r="D448" s="11" t="s">
        <v>219</v>
      </c>
      <c r="E448" s="12">
        <v>2004</v>
      </c>
      <c r="F448" s="12"/>
      <c r="G448" s="11" t="s">
        <v>1</v>
      </c>
      <c r="H448" s="12"/>
      <c r="I448" s="12"/>
      <c r="J448" s="12"/>
      <c r="K448" s="12"/>
      <c r="L448" s="21" t="s">
        <v>1</v>
      </c>
    </row>
    <row r="449" spans="1:12" x14ac:dyDescent="0.2">
      <c r="A449" s="27" t="s">
        <v>45</v>
      </c>
      <c r="B449" s="13" t="s">
        <v>139</v>
      </c>
      <c r="C449" s="13" t="s">
        <v>195</v>
      </c>
      <c r="D449" s="13" t="s">
        <v>198</v>
      </c>
      <c r="E449" s="14">
        <v>2011</v>
      </c>
      <c r="F449" s="14">
        <v>0.57650000000000001</v>
      </c>
      <c r="G449" s="13" t="s">
        <v>1</v>
      </c>
      <c r="H449" s="14"/>
      <c r="I449" s="14"/>
      <c r="J449" s="14"/>
      <c r="K449" s="14"/>
      <c r="L449" s="22" t="s">
        <v>1</v>
      </c>
    </row>
    <row r="450" spans="1:12" x14ac:dyDescent="0.2">
      <c r="A450" s="25" t="s">
        <v>45</v>
      </c>
      <c r="B450" s="11" t="s">
        <v>139</v>
      </c>
      <c r="C450" s="11" t="s">
        <v>195</v>
      </c>
      <c r="D450" s="11" t="s">
        <v>198</v>
      </c>
      <c r="E450" s="12">
        <v>2007</v>
      </c>
      <c r="F450" s="12">
        <v>0.47939999999999999</v>
      </c>
      <c r="G450" s="11" t="s">
        <v>1</v>
      </c>
      <c r="H450" s="12"/>
      <c r="I450" s="12"/>
      <c r="J450" s="12"/>
      <c r="K450" s="12"/>
      <c r="L450" s="21" t="s">
        <v>1</v>
      </c>
    </row>
    <row r="451" spans="1:12" x14ac:dyDescent="0.2">
      <c r="A451" s="27" t="s">
        <v>45</v>
      </c>
      <c r="B451" s="13" t="s">
        <v>139</v>
      </c>
      <c r="C451" s="13" t="s">
        <v>197</v>
      </c>
      <c r="D451" s="13" t="s">
        <v>198</v>
      </c>
      <c r="E451" s="14">
        <v>2011</v>
      </c>
      <c r="F451" s="14"/>
      <c r="G451" s="13" t="s">
        <v>1</v>
      </c>
      <c r="H451" s="14"/>
      <c r="I451" s="14"/>
      <c r="J451" s="14"/>
      <c r="K451" s="14"/>
      <c r="L451" s="22" t="s">
        <v>1</v>
      </c>
    </row>
    <row r="452" spans="1:12" x14ac:dyDescent="0.2">
      <c r="A452" s="25" t="s">
        <v>45</v>
      </c>
      <c r="B452" s="11" t="s">
        <v>139</v>
      </c>
      <c r="C452" s="11" t="s">
        <v>197</v>
      </c>
      <c r="D452" s="11" t="s">
        <v>198</v>
      </c>
      <c r="E452" s="12">
        <v>2007</v>
      </c>
      <c r="F452" s="12"/>
      <c r="G452" s="11" t="s">
        <v>1</v>
      </c>
      <c r="H452" s="12"/>
      <c r="I452" s="12"/>
      <c r="J452" s="12"/>
      <c r="K452" s="12"/>
      <c r="L452" s="21" t="s">
        <v>1</v>
      </c>
    </row>
    <row r="453" spans="1:12" x14ac:dyDescent="0.2">
      <c r="A453" s="27" t="s">
        <v>45</v>
      </c>
      <c r="B453" s="13" t="s">
        <v>139</v>
      </c>
      <c r="C453" s="13" t="s">
        <v>197</v>
      </c>
      <c r="D453" s="13" t="s">
        <v>198</v>
      </c>
      <c r="E453" s="14">
        <v>2015</v>
      </c>
      <c r="F453" s="14"/>
      <c r="G453" s="13" t="s">
        <v>1</v>
      </c>
      <c r="H453" s="14"/>
      <c r="I453" s="14"/>
      <c r="J453" s="14"/>
      <c r="K453" s="14"/>
      <c r="L453" s="22" t="s">
        <v>1</v>
      </c>
    </row>
    <row r="454" spans="1:12" x14ac:dyDescent="0.2">
      <c r="A454" s="25" t="s">
        <v>45</v>
      </c>
      <c r="B454" s="11" t="s">
        <v>139</v>
      </c>
      <c r="C454" s="11" t="s">
        <v>197</v>
      </c>
      <c r="D454" s="11" t="s">
        <v>219</v>
      </c>
      <c r="E454" s="12">
        <v>2004</v>
      </c>
      <c r="F454" s="12"/>
      <c r="G454" s="11" t="s">
        <v>1</v>
      </c>
      <c r="H454" s="12"/>
      <c r="I454" s="12"/>
      <c r="J454" s="12"/>
      <c r="K454" s="12"/>
      <c r="L454" s="21" t="s">
        <v>1</v>
      </c>
    </row>
    <row r="455" spans="1:12" x14ac:dyDescent="0.2">
      <c r="A455" s="27" t="s">
        <v>45</v>
      </c>
      <c r="B455" s="13" t="s">
        <v>139</v>
      </c>
      <c r="C455" s="13" t="s">
        <v>197</v>
      </c>
      <c r="D455" s="13" t="s">
        <v>219</v>
      </c>
      <c r="E455" s="14">
        <v>2004</v>
      </c>
      <c r="F455" s="14"/>
      <c r="G455" s="13" t="s">
        <v>1</v>
      </c>
      <c r="H455" s="14"/>
      <c r="I455" s="14"/>
      <c r="J455" s="14"/>
      <c r="K455" s="14"/>
      <c r="L455" s="22" t="s">
        <v>1</v>
      </c>
    </row>
    <row r="456" spans="1:12" x14ac:dyDescent="0.2">
      <c r="A456" s="25" t="s">
        <v>46</v>
      </c>
      <c r="B456" s="11" t="s">
        <v>140</v>
      </c>
      <c r="C456" s="11" t="s">
        <v>195</v>
      </c>
      <c r="D456" s="11"/>
      <c r="E456" s="12"/>
      <c r="F456" s="12"/>
      <c r="G456" s="11"/>
      <c r="H456" s="12"/>
      <c r="I456" s="12"/>
      <c r="J456" s="12"/>
      <c r="K456" s="12"/>
      <c r="L456" s="21"/>
    </row>
    <row r="457" spans="1:12" x14ac:dyDescent="0.2">
      <c r="A457" s="27" t="s">
        <v>46</v>
      </c>
      <c r="B457" s="13" t="s">
        <v>140</v>
      </c>
      <c r="C457" s="13" t="s">
        <v>197</v>
      </c>
      <c r="D457" s="13"/>
      <c r="E457" s="14"/>
      <c r="F457" s="14"/>
      <c r="G457" s="13"/>
      <c r="H457" s="14"/>
      <c r="I457" s="14"/>
      <c r="J457" s="14"/>
      <c r="K457" s="14"/>
      <c r="L457" s="22"/>
    </row>
    <row r="458" spans="1:12" x14ac:dyDescent="0.2">
      <c r="A458" s="25" t="s">
        <v>47</v>
      </c>
      <c r="B458" s="11" t="s">
        <v>169</v>
      </c>
      <c r="C458" s="11" t="s">
        <v>195</v>
      </c>
      <c r="D458" s="11" t="s">
        <v>198</v>
      </c>
      <c r="E458" s="12">
        <v>2000</v>
      </c>
      <c r="F458" s="12"/>
      <c r="G458" s="11" t="s">
        <v>1</v>
      </c>
      <c r="H458" s="12"/>
      <c r="I458" s="12"/>
      <c r="J458" s="12"/>
      <c r="K458" s="12"/>
      <c r="L458" s="21" t="s">
        <v>1</v>
      </c>
    </row>
    <row r="459" spans="1:12" x14ac:dyDescent="0.2">
      <c r="A459" s="27" t="s">
        <v>47</v>
      </c>
      <c r="B459" s="13" t="s">
        <v>169</v>
      </c>
      <c r="C459" s="13" t="s">
        <v>195</v>
      </c>
      <c r="D459" s="13" t="s">
        <v>218</v>
      </c>
      <c r="E459" s="14">
        <v>2007</v>
      </c>
      <c r="F459" s="14"/>
      <c r="G459" s="13" t="s">
        <v>1</v>
      </c>
      <c r="H459" s="14"/>
      <c r="I459" s="14"/>
      <c r="J459" s="14"/>
      <c r="K459" s="14"/>
      <c r="L459" s="22" t="s">
        <v>1</v>
      </c>
    </row>
    <row r="460" spans="1:12" x14ac:dyDescent="0.2">
      <c r="A460" s="25" t="s">
        <v>47</v>
      </c>
      <c r="B460" s="11" t="s">
        <v>169</v>
      </c>
      <c r="C460" s="11" t="s">
        <v>195</v>
      </c>
      <c r="D460" s="11" t="s">
        <v>218</v>
      </c>
      <c r="E460" s="12">
        <v>2007</v>
      </c>
      <c r="F460" s="12"/>
      <c r="G460" s="11" t="s">
        <v>1</v>
      </c>
      <c r="H460" s="12"/>
      <c r="I460" s="12"/>
      <c r="J460" s="12"/>
      <c r="K460" s="12"/>
      <c r="L460" s="21" t="s">
        <v>1</v>
      </c>
    </row>
    <row r="461" spans="1:12" x14ac:dyDescent="0.2">
      <c r="A461" s="27" t="s">
        <v>47</v>
      </c>
      <c r="B461" s="13" t="s">
        <v>169</v>
      </c>
      <c r="C461" s="13" t="s">
        <v>195</v>
      </c>
      <c r="D461" s="13" t="s">
        <v>198</v>
      </c>
      <c r="E461" s="14">
        <v>2013</v>
      </c>
      <c r="F461" s="14">
        <v>1</v>
      </c>
      <c r="G461" s="13" t="s">
        <v>1</v>
      </c>
      <c r="H461" s="14"/>
      <c r="I461" s="14"/>
      <c r="J461" s="14"/>
      <c r="K461" s="14"/>
      <c r="L461" s="22" t="s">
        <v>1</v>
      </c>
    </row>
    <row r="462" spans="1:12" x14ac:dyDescent="0.2">
      <c r="A462" s="25" t="s">
        <v>47</v>
      </c>
      <c r="B462" s="11" t="s">
        <v>169</v>
      </c>
      <c r="C462" s="11" t="s">
        <v>195</v>
      </c>
      <c r="D462" s="11" t="s">
        <v>198</v>
      </c>
      <c r="E462" s="12">
        <v>2010</v>
      </c>
      <c r="F462" s="12">
        <v>0.99439999999999995</v>
      </c>
      <c r="G462" s="11" t="s">
        <v>1</v>
      </c>
      <c r="H462" s="12"/>
      <c r="I462" s="12"/>
      <c r="J462" s="12"/>
      <c r="K462" s="12"/>
      <c r="L462" s="21" t="s">
        <v>1</v>
      </c>
    </row>
    <row r="463" spans="1:12" x14ac:dyDescent="0.2">
      <c r="A463" s="27" t="s">
        <v>47</v>
      </c>
      <c r="B463" s="13" t="s">
        <v>169</v>
      </c>
      <c r="C463" s="13" t="s">
        <v>195</v>
      </c>
      <c r="D463" s="13" t="s">
        <v>198</v>
      </c>
      <c r="E463" s="14">
        <v>2005</v>
      </c>
      <c r="F463" s="14">
        <v>0.98270000000000002</v>
      </c>
      <c r="G463" s="13" t="s">
        <v>1</v>
      </c>
      <c r="H463" s="14"/>
      <c r="I463" s="14"/>
      <c r="J463" s="14"/>
      <c r="K463" s="14"/>
      <c r="L463" s="22" t="s">
        <v>1</v>
      </c>
    </row>
    <row r="464" spans="1:12" x14ac:dyDescent="0.2">
      <c r="A464" s="25" t="s">
        <v>47</v>
      </c>
      <c r="B464" s="11" t="s">
        <v>169</v>
      </c>
      <c r="C464" s="11" t="s">
        <v>197</v>
      </c>
      <c r="D464" s="11" t="s">
        <v>198</v>
      </c>
      <c r="E464" s="12">
        <v>2013</v>
      </c>
      <c r="F464" s="12"/>
      <c r="G464" s="11" t="s">
        <v>1</v>
      </c>
      <c r="H464" s="12"/>
      <c r="I464" s="12"/>
      <c r="J464" s="12"/>
      <c r="K464" s="12"/>
      <c r="L464" s="21" t="s">
        <v>1</v>
      </c>
    </row>
    <row r="465" spans="1:12" x14ac:dyDescent="0.2">
      <c r="A465" s="27" t="s">
        <v>47</v>
      </c>
      <c r="B465" s="13" t="s">
        <v>169</v>
      </c>
      <c r="C465" s="13" t="s">
        <v>197</v>
      </c>
      <c r="D465" s="13" t="s">
        <v>198</v>
      </c>
      <c r="E465" s="14">
        <v>2010</v>
      </c>
      <c r="F465" s="14"/>
      <c r="G465" s="13" t="s">
        <v>1</v>
      </c>
      <c r="H465" s="14"/>
      <c r="I465" s="14"/>
      <c r="J465" s="14"/>
      <c r="K465" s="14"/>
      <c r="L465" s="22" t="s">
        <v>1</v>
      </c>
    </row>
    <row r="466" spans="1:12" x14ac:dyDescent="0.2">
      <c r="A466" s="25" t="s">
        <v>47</v>
      </c>
      <c r="B466" s="11" t="s">
        <v>169</v>
      </c>
      <c r="C466" s="11" t="s">
        <v>197</v>
      </c>
      <c r="D466" s="11" t="s">
        <v>198</v>
      </c>
      <c r="E466" s="12">
        <v>2000</v>
      </c>
      <c r="F466" s="12"/>
      <c r="G466" s="11" t="s">
        <v>1</v>
      </c>
      <c r="H466" s="12"/>
      <c r="I466" s="12"/>
      <c r="J466" s="12"/>
      <c r="K466" s="12"/>
      <c r="L466" s="21" t="s">
        <v>1</v>
      </c>
    </row>
    <row r="467" spans="1:12" x14ac:dyDescent="0.2">
      <c r="A467" s="27" t="s">
        <v>47</v>
      </c>
      <c r="B467" s="13" t="s">
        <v>169</v>
      </c>
      <c r="C467" s="13" t="s">
        <v>197</v>
      </c>
      <c r="D467" s="13" t="s">
        <v>198</v>
      </c>
      <c r="E467" s="14">
        <v>2005</v>
      </c>
      <c r="F467" s="14"/>
      <c r="G467" s="13" t="s">
        <v>1</v>
      </c>
      <c r="H467" s="14"/>
      <c r="I467" s="14"/>
      <c r="J467" s="14"/>
      <c r="K467" s="14"/>
      <c r="L467" s="22" t="s">
        <v>1</v>
      </c>
    </row>
    <row r="468" spans="1:12" x14ac:dyDescent="0.2">
      <c r="A468" s="25" t="s">
        <v>47</v>
      </c>
      <c r="B468" s="11" t="s">
        <v>169</v>
      </c>
      <c r="C468" s="11" t="s">
        <v>197</v>
      </c>
      <c r="D468" s="11" t="s">
        <v>218</v>
      </c>
      <c r="E468" s="12">
        <v>2007</v>
      </c>
      <c r="F468" s="12"/>
      <c r="G468" s="11" t="s">
        <v>1</v>
      </c>
      <c r="H468" s="12"/>
      <c r="I468" s="12"/>
      <c r="J468" s="12"/>
      <c r="K468" s="12"/>
      <c r="L468" s="21" t="s">
        <v>1</v>
      </c>
    </row>
    <row r="469" spans="1:12" x14ac:dyDescent="0.2">
      <c r="A469" s="27" t="s">
        <v>47</v>
      </c>
      <c r="B469" s="13" t="s">
        <v>169</v>
      </c>
      <c r="C469" s="13" t="s">
        <v>197</v>
      </c>
      <c r="D469" s="13" t="s">
        <v>218</v>
      </c>
      <c r="E469" s="14">
        <v>2007</v>
      </c>
      <c r="F469" s="14"/>
      <c r="G469" s="13" t="s">
        <v>1</v>
      </c>
      <c r="H469" s="14"/>
      <c r="I469" s="14"/>
      <c r="J469" s="14"/>
      <c r="K469" s="14"/>
      <c r="L469" s="22" t="s">
        <v>1</v>
      </c>
    </row>
    <row r="470" spans="1:12" x14ac:dyDescent="0.2">
      <c r="A470" s="25" t="s">
        <v>48</v>
      </c>
      <c r="B470" s="11" t="s">
        <v>141</v>
      </c>
      <c r="C470" s="11" t="s">
        <v>195</v>
      </c>
      <c r="D470" s="11" t="s">
        <v>196</v>
      </c>
      <c r="E470" s="12">
        <v>2003</v>
      </c>
      <c r="F470" s="12"/>
      <c r="G470" s="11" t="s">
        <v>1</v>
      </c>
      <c r="H470" s="12"/>
      <c r="I470" s="12"/>
      <c r="J470" s="12"/>
      <c r="K470" s="12"/>
      <c r="L470" s="21" t="s">
        <v>1</v>
      </c>
    </row>
    <row r="471" spans="1:12" x14ac:dyDescent="0.2">
      <c r="A471" s="27" t="s">
        <v>48</v>
      </c>
      <c r="B471" s="13" t="s">
        <v>141</v>
      </c>
      <c r="C471" s="13" t="s">
        <v>195</v>
      </c>
      <c r="D471" s="13" t="s">
        <v>218</v>
      </c>
      <c r="E471" s="14">
        <v>1999</v>
      </c>
      <c r="F471" s="14"/>
      <c r="G471" s="13" t="s">
        <v>1</v>
      </c>
      <c r="H471" s="14"/>
      <c r="I471" s="14"/>
      <c r="J471" s="14"/>
      <c r="K471" s="14"/>
      <c r="L471" s="22" t="s">
        <v>1</v>
      </c>
    </row>
    <row r="472" spans="1:12" x14ac:dyDescent="0.2">
      <c r="A472" s="25" t="s">
        <v>48</v>
      </c>
      <c r="B472" s="11" t="s">
        <v>141</v>
      </c>
      <c r="C472" s="11" t="s">
        <v>195</v>
      </c>
      <c r="D472" s="11" t="s">
        <v>218</v>
      </c>
      <c r="E472" s="12">
        <v>2003</v>
      </c>
      <c r="F472" s="12"/>
      <c r="G472" s="11" t="s">
        <v>1</v>
      </c>
      <c r="H472" s="12"/>
      <c r="I472" s="12"/>
      <c r="J472" s="12"/>
      <c r="K472" s="12"/>
      <c r="L472" s="21" t="s">
        <v>1</v>
      </c>
    </row>
    <row r="473" spans="1:12" x14ac:dyDescent="0.2">
      <c r="A473" s="27" t="s">
        <v>48</v>
      </c>
      <c r="B473" s="13" t="s">
        <v>141</v>
      </c>
      <c r="C473" s="13" t="s">
        <v>195</v>
      </c>
      <c r="D473" s="13" t="s">
        <v>218</v>
      </c>
      <c r="E473" s="14">
        <v>2007</v>
      </c>
      <c r="F473" s="14"/>
      <c r="G473" s="13" t="s">
        <v>1</v>
      </c>
      <c r="H473" s="14"/>
      <c r="I473" s="14"/>
      <c r="J473" s="14"/>
      <c r="K473" s="14"/>
      <c r="L473" s="22" t="s">
        <v>1</v>
      </c>
    </row>
    <row r="474" spans="1:12" x14ac:dyDescent="0.2">
      <c r="A474" s="25" t="s">
        <v>48</v>
      </c>
      <c r="B474" s="11" t="s">
        <v>141</v>
      </c>
      <c r="C474" s="11" t="s">
        <v>195</v>
      </c>
      <c r="D474" s="11" t="s">
        <v>218</v>
      </c>
      <c r="E474" s="12">
        <v>2003</v>
      </c>
      <c r="F474" s="12"/>
      <c r="G474" s="11" t="s">
        <v>1</v>
      </c>
      <c r="H474" s="12"/>
      <c r="I474" s="12"/>
      <c r="J474" s="12"/>
      <c r="K474" s="12"/>
      <c r="L474" s="21" t="s">
        <v>1</v>
      </c>
    </row>
    <row r="475" spans="1:12" x14ac:dyDescent="0.2">
      <c r="A475" s="27" t="s">
        <v>48</v>
      </c>
      <c r="B475" s="13" t="s">
        <v>141</v>
      </c>
      <c r="C475" s="13" t="s">
        <v>195</v>
      </c>
      <c r="D475" s="13" t="s">
        <v>218</v>
      </c>
      <c r="E475" s="14">
        <v>2007</v>
      </c>
      <c r="F475" s="14"/>
      <c r="G475" s="13" t="s">
        <v>1</v>
      </c>
      <c r="H475" s="14"/>
      <c r="I475" s="14"/>
      <c r="J475" s="14"/>
      <c r="K475" s="14"/>
      <c r="L475" s="22" t="s">
        <v>1</v>
      </c>
    </row>
    <row r="476" spans="1:12" x14ac:dyDescent="0.2">
      <c r="A476" s="25" t="s">
        <v>48</v>
      </c>
      <c r="B476" s="11" t="s">
        <v>141</v>
      </c>
      <c r="C476" s="11" t="s">
        <v>195</v>
      </c>
      <c r="D476" s="11" t="s">
        <v>218</v>
      </c>
      <c r="E476" s="12">
        <v>2011</v>
      </c>
      <c r="F476" s="12"/>
      <c r="G476" s="11" t="s">
        <v>1</v>
      </c>
      <c r="H476" s="12"/>
      <c r="I476" s="12"/>
      <c r="J476" s="12"/>
      <c r="K476" s="12"/>
      <c r="L476" s="21" t="s">
        <v>1</v>
      </c>
    </row>
    <row r="477" spans="1:12" x14ac:dyDescent="0.2">
      <c r="A477" s="27" t="s">
        <v>48</v>
      </c>
      <c r="B477" s="13" t="s">
        <v>141</v>
      </c>
      <c r="C477" s="13" t="s">
        <v>195</v>
      </c>
      <c r="D477" s="13" t="s">
        <v>218</v>
      </c>
      <c r="E477" s="14">
        <v>2011</v>
      </c>
      <c r="F477" s="14"/>
      <c r="G477" s="13" t="s">
        <v>1</v>
      </c>
      <c r="H477" s="14"/>
      <c r="I477" s="14"/>
      <c r="J477" s="14"/>
      <c r="K477" s="14"/>
      <c r="L477" s="22" t="s">
        <v>1</v>
      </c>
    </row>
    <row r="478" spans="1:12" x14ac:dyDescent="0.2">
      <c r="A478" s="25" t="s">
        <v>48</v>
      </c>
      <c r="B478" s="11" t="s">
        <v>141</v>
      </c>
      <c r="C478" s="11" t="s">
        <v>195</v>
      </c>
      <c r="D478" s="11" t="s">
        <v>218</v>
      </c>
      <c r="E478" s="12">
        <v>2015</v>
      </c>
      <c r="F478" s="12"/>
      <c r="G478" s="11" t="s">
        <v>1</v>
      </c>
      <c r="H478" s="12"/>
      <c r="I478" s="12"/>
      <c r="J478" s="12"/>
      <c r="K478" s="12"/>
      <c r="L478" s="21" t="s">
        <v>1</v>
      </c>
    </row>
    <row r="479" spans="1:12" x14ac:dyDescent="0.2">
      <c r="A479" s="27" t="s">
        <v>48</v>
      </c>
      <c r="B479" s="13" t="s">
        <v>141</v>
      </c>
      <c r="C479" s="13" t="s">
        <v>195</v>
      </c>
      <c r="D479" s="13" t="s">
        <v>218</v>
      </c>
      <c r="E479" s="14">
        <v>2015</v>
      </c>
      <c r="F479" s="14"/>
      <c r="G479" s="13" t="s">
        <v>1</v>
      </c>
      <c r="H479" s="14"/>
      <c r="I479" s="14"/>
      <c r="J479" s="14"/>
      <c r="K479" s="14"/>
      <c r="L479" s="22" t="s">
        <v>1</v>
      </c>
    </row>
    <row r="480" spans="1:12" x14ac:dyDescent="0.2">
      <c r="A480" s="25" t="s">
        <v>48</v>
      </c>
      <c r="B480" s="11" t="s">
        <v>141</v>
      </c>
      <c r="C480" s="11" t="s">
        <v>195</v>
      </c>
      <c r="D480" s="11" t="s">
        <v>221</v>
      </c>
      <c r="E480" s="12">
        <v>2011</v>
      </c>
      <c r="F480" s="12"/>
      <c r="G480" s="11" t="s">
        <v>1</v>
      </c>
      <c r="H480" s="12"/>
      <c r="I480" s="12"/>
      <c r="J480" s="12"/>
      <c r="K480" s="12"/>
      <c r="L480" s="21" t="s">
        <v>1</v>
      </c>
    </row>
    <row r="481" spans="1:12" x14ac:dyDescent="0.2">
      <c r="A481" s="27" t="s">
        <v>48</v>
      </c>
      <c r="B481" s="13" t="s">
        <v>141</v>
      </c>
      <c r="C481" s="13" t="s">
        <v>195</v>
      </c>
      <c r="D481" s="13" t="s">
        <v>221</v>
      </c>
      <c r="E481" s="14">
        <v>2006</v>
      </c>
      <c r="F481" s="14"/>
      <c r="G481" s="13" t="s">
        <v>1</v>
      </c>
      <c r="H481" s="14"/>
      <c r="I481" s="14"/>
      <c r="J481" s="14"/>
      <c r="K481" s="14"/>
      <c r="L481" s="22" t="s">
        <v>1</v>
      </c>
    </row>
    <row r="482" spans="1:12" x14ac:dyDescent="0.2">
      <c r="A482" s="25" t="s">
        <v>48</v>
      </c>
      <c r="B482" s="11" t="s">
        <v>141</v>
      </c>
      <c r="C482" s="11" t="s">
        <v>197</v>
      </c>
      <c r="D482" s="11" t="s">
        <v>196</v>
      </c>
      <c r="E482" s="12">
        <v>2003</v>
      </c>
      <c r="F482" s="12"/>
      <c r="G482" s="11" t="s">
        <v>1</v>
      </c>
      <c r="H482" s="12"/>
      <c r="I482" s="12"/>
      <c r="J482" s="12"/>
      <c r="K482" s="12"/>
      <c r="L482" s="21" t="s">
        <v>1</v>
      </c>
    </row>
    <row r="483" spans="1:12" x14ac:dyDescent="0.2">
      <c r="A483" s="27" t="s">
        <v>48</v>
      </c>
      <c r="B483" s="13" t="s">
        <v>141</v>
      </c>
      <c r="C483" s="13" t="s">
        <v>197</v>
      </c>
      <c r="D483" s="13" t="s">
        <v>218</v>
      </c>
      <c r="E483" s="14">
        <v>2007</v>
      </c>
      <c r="F483" s="14"/>
      <c r="G483" s="13" t="s">
        <v>1</v>
      </c>
      <c r="H483" s="14"/>
      <c r="I483" s="14"/>
      <c r="J483" s="14"/>
      <c r="K483" s="14"/>
      <c r="L483" s="22" t="s">
        <v>1</v>
      </c>
    </row>
    <row r="484" spans="1:12" x14ac:dyDescent="0.2">
      <c r="A484" s="25" t="s">
        <v>48</v>
      </c>
      <c r="B484" s="11" t="s">
        <v>141</v>
      </c>
      <c r="C484" s="11" t="s">
        <v>197</v>
      </c>
      <c r="D484" s="11" t="s">
        <v>218</v>
      </c>
      <c r="E484" s="12">
        <v>2003</v>
      </c>
      <c r="F484" s="12"/>
      <c r="G484" s="11" t="s">
        <v>1</v>
      </c>
      <c r="H484" s="12"/>
      <c r="I484" s="12"/>
      <c r="J484" s="12"/>
      <c r="K484" s="12"/>
      <c r="L484" s="21" t="s">
        <v>1</v>
      </c>
    </row>
    <row r="485" spans="1:12" x14ac:dyDescent="0.2">
      <c r="A485" s="27" t="s">
        <v>48</v>
      </c>
      <c r="B485" s="13" t="s">
        <v>141</v>
      </c>
      <c r="C485" s="13" t="s">
        <v>197</v>
      </c>
      <c r="D485" s="13" t="s">
        <v>218</v>
      </c>
      <c r="E485" s="14">
        <v>2003</v>
      </c>
      <c r="F485" s="14"/>
      <c r="G485" s="13" t="s">
        <v>1</v>
      </c>
      <c r="H485" s="14"/>
      <c r="I485" s="14"/>
      <c r="J485" s="14"/>
      <c r="K485" s="14"/>
      <c r="L485" s="22" t="s">
        <v>1</v>
      </c>
    </row>
    <row r="486" spans="1:12" x14ac:dyDescent="0.2">
      <c r="A486" s="25" t="s">
        <v>48</v>
      </c>
      <c r="B486" s="11" t="s">
        <v>141</v>
      </c>
      <c r="C486" s="11" t="s">
        <v>197</v>
      </c>
      <c r="D486" s="11" t="s">
        <v>218</v>
      </c>
      <c r="E486" s="12">
        <v>1999</v>
      </c>
      <c r="F486" s="12"/>
      <c r="G486" s="11" t="s">
        <v>1</v>
      </c>
      <c r="H486" s="12"/>
      <c r="I486" s="12"/>
      <c r="J486" s="12"/>
      <c r="K486" s="12"/>
      <c r="L486" s="21" t="s">
        <v>1</v>
      </c>
    </row>
    <row r="487" spans="1:12" x14ac:dyDescent="0.2">
      <c r="A487" s="27" t="s">
        <v>48</v>
      </c>
      <c r="B487" s="13" t="s">
        <v>141</v>
      </c>
      <c r="C487" s="13" t="s">
        <v>197</v>
      </c>
      <c r="D487" s="13" t="s">
        <v>218</v>
      </c>
      <c r="E487" s="14">
        <v>2007</v>
      </c>
      <c r="F487" s="14"/>
      <c r="G487" s="13" t="s">
        <v>1</v>
      </c>
      <c r="H487" s="14"/>
      <c r="I487" s="14"/>
      <c r="J487" s="14"/>
      <c r="K487" s="14"/>
      <c r="L487" s="22" t="s">
        <v>1</v>
      </c>
    </row>
    <row r="488" spans="1:12" x14ac:dyDescent="0.2">
      <c r="A488" s="25" t="s">
        <v>48</v>
      </c>
      <c r="B488" s="11" t="s">
        <v>141</v>
      </c>
      <c r="C488" s="11" t="s">
        <v>197</v>
      </c>
      <c r="D488" s="11" t="s">
        <v>218</v>
      </c>
      <c r="E488" s="12">
        <v>2011</v>
      </c>
      <c r="F488" s="12"/>
      <c r="G488" s="11" t="s">
        <v>1</v>
      </c>
      <c r="H488" s="12"/>
      <c r="I488" s="12"/>
      <c r="J488" s="12"/>
      <c r="K488" s="12"/>
      <c r="L488" s="21" t="s">
        <v>1</v>
      </c>
    </row>
    <row r="489" spans="1:12" x14ac:dyDescent="0.2">
      <c r="A489" s="27" t="s">
        <v>48</v>
      </c>
      <c r="B489" s="13" t="s">
        <v>141</v>
      </c>
      <c r="C489" s="13" t="s">
        <v>197</v>
      </c>
      <c r="D489" s="13" t="s">
        <v>218</v>
      </c>
      <c r="E489" s="14">
        <v>2011</v>
      </c>
      <c r="F489" s="14"/>
      <c r="G489" s="13" t="s">
        <v>1</v>
      </c>
      <c r="H489" s="14"/>
      <c r="I489" s="14"/>
      <c r="J489" s="14"/>
      <c r="K489" s="14"/>
      <c r="L489" s="22" t="s">
        <v>1</v>
      </c>
    </row>
    <row r="490" spans="1:12" x14ac:dyDescent="0.2">
      <c r="A490" s="25" t="s">
        <v>48</v>
      </c>
      <c r="B490" s="11" t="s">
        <v>141</v>
      </c>
      <c r="C490" s="11" t="s">
        <v>197</v>
      </c>
      <c r="D490" s="11" t="s">
        <v>218</v>
      </c>
      <c r="E490" s="12">
        <v>2015</v>
      </c>
      <c r="F490" s="12"/>
      <c r="G490" s="11" t="s">
        <v>1</v>
      </c>
      <c r="H490" s="12"/>
      <c r="I490" s="12"/>
      <c r="J490" s="12"/>
      <c r="K490" s="12"/>
      <c r="L490" s="21" t="s">
        <v>1</v>
      </c>
    </row>
    <row r="491" spans="1:12" x14ac:dyDescent="0.2">
      <c r="A491" s="27" t="s">
        <v>48</v>
      </c>
      <c r="B491" s="13" t="s">
        <v>141</v>
      </c>
      <c r="C491" s="13" t="s">
        <v>197</v>
      </c>
      <c r="D491" s="13" t="s">
        <v>218</v>
      </c>
      <c r="E491" s="14">
        <v>2015</v>
      </c>
      <c r="F491" s="14"/>
      <c r="G491" s="13" t="s">
        <v>1</v>
      </c>
      <c r="H491" s="14"/>
      <c r="I491" s="14"/>
      <c r="J491" s="14"/>
      <c r="K491" s="14"/>
      <c r="L491" s="22" t="s">
        <v>1</v>
      </c>
    </row>
    <row r="492" spans="1:12" x14ac:dyDescent="0.2">
      <c r="A492" s="25" t="s">
        <v>48</v>
      </c>
      <c r="B492" s="11" t="s">
        <v>141</v>
      </c>
      <c r="C492" s="11" t="s">
        <v>197</v>
      </c>
      <c r="D492" s="11" t="s">
        <v>221</v>
      </c>
      <c r="E492" s="12">
        <v>2006</v>
      </c>
      <c r="F492" s="12"/>
      <c r="G492" s="11" t="s">
        <v>1</v>
      </c>
      <c r="H492" s="12"/>
      <c r="I492" s="12"/>
      <c r="J492" s="12"/>
      <c r="K492" s="12"/>
      <c r="L492" s="21" t="s">
        <v>1</v>
      </c>
    </row>
    <row r="493" spans="1:12" x14ac:dyDescent="0.2">
      <c r="A493" s="27" t="s">
        <v>48</v>
      </c>
      <c r="B493" s="13" t="s">
        <v>141</v>
      </c>
      <c r="C493" s="13" t="s">
        <v>197</v>
      </c>
      <c r="D493" s="13" t="s">
        <v>221</v>
      </c>
      <c r="E493" s="14">
        <v>2011</v>
      </c>
      <c r="F493" s="14"/>
      <c r="G493" s="13" t="s">
        <v>1</v>
      </c>
      <c r="H493" s="14"/>
      <c r="I493" s="14"/>
      <c r="J493" s="14"/>
      <c r="K493" s="14"/>
      <c r="L493" s="22" t="s">
        <v>1</v>
      </c>
    </row>
    <row r="494" spans="1:12" x14ac:dyDescent="0.2">
      <c r="A494" s="25" t="s">
        <v>49</v>
      </c>
      <c r="B494" s="11" t="s">
        <v>142</v>
      </c>
      <c r="C494" s="11" t="s">
        <v>195</v>
      </c>
      <c r="D494" s="11" t="s">
        <v>196</v>
      </c>
      <c r="E494" s="12">
        <v>2003</v>
      </c>
      <c r="F494" s="12"/>
      <c r="G494" s="11" t="s">
        <v>1</v>
      </c>
      <c r="H494" s="12"/>
      <c r="I494" s="12"/>
      <c r="J494" s="12"/>
      <c r="K494" s="12"/>
      <c r="L494" s="21" t="s">
        <v>1</v>
      </c>
    </row>
    <row r="495" spans="1:12" x14ac:dyDescent="0.2">
      <c r="A495" s="27" t="s">
        <v>49</v>
      </c>
      <c r="B495" s="13" t="s">
        <v>142</v>
      </c>
      <c r="C495" s="13" t="s">
        <v>195</v>
      </c>
      <c r="D495" s="13" t="s">
        <v>196</v>
      </c>
      <c r="E495" s="14">
        <v>2011</v>
      </c>
      <c r="F495" s="14"/>
      <c r="G495" s="13" t="s">
        <v>1</v>
      </c>
      <c r="H495" s="14"/>
      <c r="I495" s="14"/>
      <c r="J495" s="14"/>
      <c r="K495" s="14"/>
      <c r="L495" s="22" t="s">
        <v>1</v>
      </c>
    </row>
    <row r="496" spans="1:12" x14ac:dyDescent="0.2">
      <c r="A496" s="25" t="s">
        <v>49</v>
      </c>
      <c r="B496" s="11" t="s">
        <v>142</v>
      </c>
      <c r="C496" s="11" t="s">
        <v>195</v>
      </c>
      <c r="D496" s="11" t="s">
        <v>224</v>
      </c>
      <c r="E496" s="12">
        <v>2007</v>
      </c>
      <c r="F496" s="12"/>
      <c r="G496" s="11" t="s">
        <v>1</v>
      </c>
      <c r="H496" s="12"/>
      <c r="I496" s="12"/>
      <c r="J496" s="12"/>
      <c r="K496" s="12"/>
      <c r="L496" s="21" t="s">
        <v>1</v>
      </c>
    </row>
    <row r="497" spans="1:12" x14ac:dyDescent="0.2">
      <c r="A497" s="27" t="s">
        <v>49</v>
      </c>
      <c r="B497" s="13" t="s">
        <v>142</v>
      </c>
      <c r="C497" s="13" t="s">
        <v>195</v>
      </c>
      <c r="D497" s="13" t="s">
        <v>224</v>
      </c>
      <c r="E497" s="14">
        <v>2000</v>
      </c>
      <c r="F497" s="14"/>
      <c r="G497" s="13" t="s">
        <v>1</v>
      </c>
      <c r="H497" s="14"/>
      <c r="I497" s="14"/>
      <c r="J497" s="14"/>
      <c r="K497" s="14"/>
      <c r="L497" s="22" t="s">
        <v>1</v>
      </c>
    </row>
    <row r="498" spans="1:12" x14ac:dyDescent="0.2">
      <c r="A498" s="25" t="s">
        <v>49</v>
      </c>
      <c r="B498" s="11" t="s">
        <v>142</v>
      </c>
      <c r="C498" s="11" t="s">
        <v>195</v>
      </c>
      <c r="D498" s="11" t="s">
        <v>198</v>
      </c>
      <c r="E498" s="12">
        <v>2008</v>
      </c>
      <c r="F498" s="12">
        <v>0.39450000000000002</v>
      </c>
      <c r="G498" s="11" t="s">
        <v>1</v>
      </c>
      <c r="H498" s="12"/>
      <c r="I498" s="12"/>
      <c r="J498" s="12"/>
      <c r="K498" s="12"/>
      <c r="L498" s="21" t="s">
        <v>1</v>
      </c>
    </row>
    <row r="499" spans="1:12" x14ac:dyDescent="0.2">
      <c r="A499" s="27" t="s">
        <v>49</v>
      </c>
      <c r="B499" s="13" t="s">
        <v>142</v>
      </c>
      <c r="C499" s="13" t="s">
        <v>197</v>
      </c>
      <c r="D499" s="13" t="s">
        <v>198</v>
      </c>
      <c r="E499" s="14">
        <v>2008</v>
      </c>
      <c r="F499" s="14"/>
      <c r="G499" s="13" t="s">
        <v>1</v>
      </c>
      <c r="H499" s="14"/>
      <c r="I499" s="14"/>
      <c r="J499" s="14"/>
      <c r="K499" s="14"/>
      <c r="L499" s="22" t="s">
        <v>1</v>
      </c>
    </row>
    <row r="500" spans="1:12" x14ac:dyDescent="0.2">
      <c r="A500" s="25" t="s">
        <v>49</v>
      </c>
      <c r="B500" s="11" t="s">
        <v>142</v>
      </c>
      <c r="C500" s="11" t="s">
        <v>197</v>
      </c>
      <c r="D500" s="11" t="s">
        <v>196</v>
      </c>
      <c r="E500" s="12">
        <v>2011</v>
      </c>
      <c r="F500" s="12"/>
      <c r="G500" s="11" t="s">
        <v>1</v>
      </c>
      <c r="H500" s="12"/>
      <c r="I500" s="12"/>
      <c r="J500" s="12"/>
      <c r="K500" s="12"/>
      <c r="L500" s="21" t="s">
        <v>1</v>
      </c>
    </row>
    <row r="501" spans="1:12" x14ac:dyDescent="0.2">
      <c r="A501" s="27" t="s">
        <v>49</v>
      </c>
      <c r="B501" s="13" t="s">
        <v>142</v>
      </c>
      <c r="C501" s="13" t="s">
        <v>197</v>
      </c>
      <c r="D501" s="13" t="s">
        <v>196</v>
      </c>
      <c r="E501" s="14">
        <v>2003</v>
      </c>
      <c r="F501" s="14"/>
      <c r="G501" s="13" t="s">
        <v>1</v>
      </c>
      <c r="H501" s="14"/>
      <c r="I501" s="14"/>
      <c r="J501" s="14"/>
      <c r="K501" s="14"/>
      <c r="L501" s="22" t="s">
        <v>1</v>
      </c>
    </row>
    <row r="502" spans="1:12" x14ac:dyDescent="0.2">
      <c r="A502" s="25" t="s">
        <v>49</v>
      </c>
      <c r="B502" s="11" t="s">
        <v>142</v>
      </c>
      <c r="C502" s="11" t="s">
        <v>197</v>
      </c>
      <c r="D502" s="11" t="s">
        <v>224</v>
      </c>
      <c r="E502" s="12">
        <v>2007</v>
      </c>
      <c r="F502" s="12"/>
      <c r="G502" s="11" t="s">
        <v>1</v>
      </c>
      <c r="H502" s="12"/>
      <c r="I502" s="12"/>
      <c r="J502" s="12"/>
      <c r="K502" s="12"/>
      <c r="L502" s="21" t="s">
        <v>1</v>
      </c>
    </row>
    <row r="503" spans="1:12" x14ac:dyDescent="0.2">
      <c r="A503" s="27" t="s">
        <v>49</v>
      </c>
      <c r="B503" s="13" t="s">
        <v>142</v>
      </c>
      <c r="C503" s="13" t="s">
        <v>197</v>
      </c>
      <c r="D503" s="13" t="s">
        <v>224</v>
      </c>
      <c r="E503" s="14">
        <v>2000</v>
      </c>
      <c r="F503" s="14"/>
      <c r="G503" s="13" t="s">
        <v>1</v>
      </c>
      <c r="H503" s="14"/>
      <c r="I503" s="14"/>
      <c r="J503" s="14"/>
      <c r="K503" s="14"/>
      <c r="L503" s="22" t="s">
        <v>1</v>
      </c>
    </row>
    <row r="504" spans="1:12" x14ac:dyDescent="0.2">
      <c r="A504" s="25" t="s">
        <v>50</v>
      </c>
      <c r="B504" s="11" t="s">
        <v>174</v>
      </c>
      <c r="C504" s="11" t="s">
        <v>195</v>
      </c>
      <c r="D504" s="11" t="s">
        <v>198</v>
      </c>
      <c r="E504" s="12">
        <v>2000</v>
      </c>
      <c r="F504" s="12"/>
      <c r="G504" s="11" t="s">
        <v>1</v>
      </c>
      <c r="H504" s="12"/>
      <c r="I504" s="12"/>
      <c r="J504" s="12"/>
      <c r="K504" s="12"/>
      <c r="L504" s="21" t="s">
        <v>1</v>
      </c>
    </row>
    <row r="505" spans="1:12" x14ac:dyDescent="0.2">
      <c r="A505" s="27" t="s">
        <v>50</v>
      </c>
      <c r="B505" s="13" t="s">
        <v>174</v>
      </c>
      <c r="C505" s="13" t="s">
        <v>195</v>
      </c>
      <c r="D505" s="13" t="s">
        <v>196</v>
      </c>
      <c r="E505" s="14">
        <v>2016</v>
      </c>
      <c r="F505" s="14"/>
      <c r="G505" s="13" t="s">
        <v>1</v>
      </c>
      <c r="H505" s="14"/>
      <c r="I505" s="14"/>
      <c r="J505" s="14"/>
      <c r="K505" s="14"/>
      <c r="L505" s="22" t="s">
        <v>1</v>
      </c>
    </row>
    <row r="506" spans="1:12" x14ac:dyDescent="0.2">
      <c r="A506" s="25" t="s">
        <v>50</v>
      </c>
      <c r="B506" s="11" t="s">
        <v>174</v>
      </c>
      <c r="C506" s="11" t="s">
        <v>197</v>
      </c>
      <c r="D506" s="11" t="s">
        <v>198</v>
      </c>
      <c r="E506" s="12">
        <v>2000</v>
      </c>
      <c r="F506" s="12"/>
      <c r="G506" s="11" t="s">
        <v>1</v>
      </c>
      <c r="H506" s="12"/>
      <c r="I506" s="12"/>
      <c r="J506" s="12"/>
      <c r="K506" s="12"/>
      <c r="L506" s="21" t="s">
        <v>1</v>
      </c>
    </row>
    <row r="507" spans="1:12" x14ac:dyDescent="0.2">
      <c r="A507" s="27" t="s">
        <v>50</v>
      </c>
      <c r="B507" s="13" t="s">
        <v>174</v>
      </c>
      <c r="C507" s="13" t="s">
        <v>197</v>
      </c>
      <c r="D507" s="13" t="s">
        <v>196</v>
      </c>
      <c r="E507" s="14">
        <v>2016</v>
      </c>
      <c r="F507" s="14"/>
      <c r="G507" s="13" t="s">
        <v>1</v>
      </c>
      <c r="H507" s="14"/>
      <c r="I507" s="14"/>
      <c r="J507" s="14"/>
      <c r="K507" s="14"/>
      <c r="L507" s="22" t="s">
        <v>1</v>
      </c>
    </row>
    <row r="508" spans="1:12" x14ac:dyDescent="0.2">
      <c r="A508" s="25" t="s">
        <v>51</v>
      </c>
      <c r="B508" s="11" t="s">
        <v>175</v>
      </c>
      <c r="C508" s="11" t="s">
        <v>195</v>
      </c>
      <c r="D508" s="11" t="s">
        <v>196</v>
      </c>
      <c r="E508" s="12">
        <v>2016</v>
      </c>
      <c r="F508" s="12"/>
      <c r="G508" s="11" t="s">
        <v>1</v>
      </c>
      <c r="H508" s="12"/>
      <c r="I508" s="12"/>
      <c r="J508" s="12"/>
      <c r="K508" s="12"/>
      <c r="L508" s="21" t="s">
        <v>1</v>
      </c>
    </row>
    <row r="509" spans="1:12" x14ac:dyDescent="0.2">
      <c r="A509" s="27" t="s">
        <v>51</v>
      </c>
      <c r="B509" s="13" t="s">
        <v>175</v>
      </c>
      <c r="C509" s="13" t="s">
        <v>195</v>
      </c>
      <c r="D509" s="13" t="s">
        <v>198</v>
      </c>
      <c r="E509" s="14">
        <v>2014</v>
      </c>
      <c r="F509" s="14">
        <v>0.87339999999999995</v>
      </c>
      <c r="G509" s="13" t="s">
        <v>1</v>
      </c>
      <c r="H509" s="14"/>
      <c r="I509" s="14"/>
      <c r="J509" s="14"/>
      <c r="K509" s="14"/>
      <c r="L509" s="22" t="s">
        <v>1</v>
      </c>
    </row>
    <row r="510" spans="1:12" x14ac:dyDescent="0.2">
      <c r="A510" s="25" t="s">
        <v>51</v>
      </c>
      <c r="B510" s="11" t="s">
        <v>175</v>
      </c>
      <c r="C510" s="11" t="s">
        <v>195</v>
      </c>
      <c r="D510" s="11" t="s">
        <v>196</v>
      </c>
      <c r="E510" s="12">
        <v>2011</v>
      </c>
      <c r="F510" s="12">
        <v>0.84379999999999999</v>
      </c>
      <c r="G510" s="11" t="s">
        <v>1</v>
      </c>
      <c r="H510" s="12"/>
      <c r="I510" s="12"/>
      <c r="J510" s="12"/>
      <c r="K510" s="12"/>
      <c r="L510" s="21" t="s">
        <v>1</v>
      </c>
    </row>
    <row r="511" spans="1:12" x14ac:dyDescent="0.2">
      <c r="A511" s="27" t="s">
        <v>51</v>
      </c>
      <c r="B511" s="13" t="s">
        <v>175</v>
      </c>
      <c r="C511" s="13" t="s">
        <v>195</v>
      </c>
      <c r="D511" s="13" t="s">
        <v>196</v>
      </c>
      <c r="E511" s="14">
        <v>2001</v>
      </c>
      <c r="F511" s="14">
        <v>0.48959999999999998</v>
      </c>
      <c r="G511" s="13" t="s">
        <v>1</v>
      </c>
      <c r="H511" s="14"/>
      <c r="I511" s="14"/>
      <c r="J511" s="14"/>
      <c r="K511" s="14"/>
      <c r="L511" s="22" t="s">
        <v>1</v>
      </c>
    </row>
    <row r="512" spans="1:12" x14ac:dyDescent="0.2">
      <c r="A512" s="25" t="s">
        <v>51</v>
      </c>
      <c r="B512" s="11" t="s">
        <v>175</v>
      </c>
      <c r="C512" s="11" t="s">
        <v>195</v>
      </c>
      <c r="D512" s="11" t="s">
        <v>196</v>
      </c>
      <c r="E512" s="12">
        <v>2006</v>
      </c>
      <c r="F512" s="12">
        <v>0.70630000000000004</v>
      </c>
      <c r="G512" s="11" t="s">
        <v>1</v>
      </c>
      <c r="H512" s="12"/>
      <c r="I512" s="12"/>
      <c r="J512" s="12"/>
      <c r="K512" s="12"/>
      <c r="L512" s="21" t="s">
        <v>1</v>
      </c>
    </row>
    <row r="513" spans="1:12" x14ac:dyDescent="0.2">
      <c r="A513" s="27" t="s">
        <v>51</v>
      </c>
      <c r="B513" s="13" t="s">
        <v>175</v>
      </c>
      <c r="C513" s="13" t="s">
        <v>197</v>
      </c>
      <c r="D513" s="13" t="s">
        <v>198</v>
      </c>
      <c r="E513" s="14">
        <v>2014</v>
      </c>
      <c r="F513" s="14"/>
      <c r="G513" s="13" t="s">
        <v>1</v>
      </c>
      <c r="H513" s="14"/>
      <c r="I513" s="14"/>
      <c r="J513" s="14"/>
      <c r="K513" s="14"/>
      <c r="L513" s="22" t="s">
        <v>1</v>
      </c>
    </row>
    <row r="514" spans="1:12" x14ac:dyDescent="0.2">
      <c r="A514" s="25" t="s">
        <v>51</v>
      </c>
      <c r="B514" s="11" t="s">
        <v>175</v>
      </c>
      <c r="C514" s="11" t="s">
        <v>197</v>
      </c>
      <c r="D514" s="11" t="s">
        <v>196</v>
      </c>
      <c r="E514" s="12">
        <v>2016</v>
      </c>
      <c r="F514" s="12"/>
      <c r="G514" s="11" t="s">
        <v>1</v>
      </c>
      <c r="H514" s="12"/>
      <c r="I514" s="12"/>
      <c r="J514" s="12"/>
      <c r="K514" s="12"/>
      <c r="L514" s="21" t="s">
        <v>1</v>
      </c>
    </row>
    <row r="515" spans="1:12" x14ac:dyDescent="0.2">
      <c r="A515" s="27" t="s">
        <v>51</v>
      </c>
      <c r="B515" s="13" t="s">
        <v>175</v>
      </c>
      <c r="C515" s="13" t="s">
        <v>197</v>
      </c>
      <c r="D515" s="13" t="s">
        <v>196</v>
      </c>
      <c r="E515" s="14">
        <v>2011</v>
      </c>
      <c r="F515" s="14">
        <v>0.95540000000000003</v>
      </c>
      <c r="G515" s="13" t="s">
        <v>1</v>
      </c>
      <c r="H515" s="14"/>
      <c r="I515" s="14"/>
      <c r="J515" s="14"/>
      <c r="K515" s="14"/>
      <c r="L515" s="22" t="s">
        <v>1</v>
      </c>
    </row>
    <row r="516" spans="1:12" x14ac:dyDescent="0.2">
      <c r="A516" s="25" t="s">
        <v>51</v>
      </c>
      <c r="B516" s="11" t="s">
        <v>175</v>
      </c>
      <c r="C516" s="11" t="s">
        <v>197</v>
      </c>
      <c r="D516" s="11" t="s">
        <v>196</v>
      </c>
      <c r="E516" s="12">
        <v>2001</v>
      </c>
      <c r="F516" s="12">
        <v>0.88749999999999996</v>
      </c>
      <c r="G516" s="11" t="s">
        <v>1</v>
      </c>
      <c r="H516" s="12"/>
      <c r="I516" s="12"/>
      <c r="J516" s="12"/>
      <c r="K516" s="12"/>
      <c r="L516" s="21" t="s">
        <v>1</v>
      </c>
    </row>
    <row r="517" spans="1:12" x14ac:dyDescent="0.2">
      <c r="A517" s="27" t="s">
        <v>51</v>
      </c>
      <c r="B517" s="13" t="s">
        <v>175</v>
      </c>
      <c r="C517" s="13" t="s">
        <v>197</v>
      </c>
      <c r="D517" s="13" t="s">
        <v>196</v>
      </c>
      <c r="E517" s="14">
        <v>2006</v>
      </c>
      <c r="F517" s="14">
        <v>0.91710000000000003</v>
      </c>
      <c r="G517" s="13" t="s">
        <v>1</v>
      </c>
      <c r="H517" s="14"/>
      <c r="I517" s="14"/>
      <c r="J517" s="14"/>
      <c r="K517" s="14"/>
      <c r="L517" s="22" t="s">
        <v>1</v>
      </c>
    </row>
    <row r="518" spans="1:12" x14ac:dyDescent="0.2">
      <c r="A518" s="25" t="s">
        <v>52</v>
      </c>
      <c r="B518" s="11" t="s">
        <v>143</v>
      </c>
      <c r="C518" s="11" t="s">
        <v>195</v>
      </c>
      <c r="D518" s="11" t="s">
        <v>220</v>
      </c>
      <c r="E518" s="12">
        <v>2006</v>
      </c>
      <c r="F518" s="12"/>
      <c r="G518" s="11" t="s">
        <v>1</v>
      </c>
      <c r="H518" s="12"/>
      <c r="I518" s="12"/>
      <c r="J518" s="12"/>
      <c r="K518" s="12"/>
      <c r="L518" s="21" t="s">
        <v>1</v>
      </c>
    </row>
    <row r="519" spans="1:12" x14ac:dyDescent="0.2">
      <c r="A519" s="27" t="s">
        <v>52</v>
      </c>
      <c r="B519" s="13" t="s">
        <v>143</v>
      </c>
      <c r="C519" s="13" t="s">
        <v>195</v>
      </c>
      <c r="D519" s="13" t="s">
        <v>220</v>
      </c>
      <c r="E519" s="14">
        <v>2006</v>
      </c>
      <c r="F519" s="14"/>
      <c r="G519" s="13" t="s">
        <v>1</v>
      </c>
      <c r="H519" s="14"/>
      <c r="I519" s="14"/>
      <c r="J519" s="14"/>
      <c r="K519" s="14"/>
      <c r="L519" s="22" t="s">
        <v>1</v>
      </c>
    </row>
    <row r="520" spans="1:12" x14ac:dyDescent="0.2">
      <c r="A520" s="25" t="s">
        <v>52</v>
      </c>
      <c r="B520" s="11" t="s">
        <v>143</v>
      </c>
      <c r="C520" s="11" t="s">
        <v>195</v>
      </c>
      <c r="D520" s="11" t="s">
        <v>220</v>
      </c>
      <c r="E520" s="12">
        <v>2013</v>
      </c>
      <c r="F520" s="12"/>
      <c r="G520" s="11" t="s">
        <v>1</v>
      </c>
      <c r="H520" s="12"/>
      <c r="I520" s="12"/>
      <c r="J520" s="12"/>
      <c r="K520" s="12"/>
      <c r="L520" s="21" t="s">
        <v>1</v>
      </c>
    </row>
    <row r="521" spans="1:12" x14ac:dyDescent="0.2">
      <c r="A521" s="27" t="s">
        <v>52</v>
      </c>
      <c r="B521" s="13" t="s">
        <v>143</v>
      </c>
      <c r="C521" s="13" t="s">
        <v>195</v>
      </c>
      <c r="D521" s="13" t="s">
        <v>202</v>
      </c>
      <c r="E521" s="14">
        <v>2001</v>
      </c>
      <c r="F521" s="14"/>
      <c r="G521" s="13" t="s">
        <v>1</v>
      </c>
      <c r="H521" s="14"/>
      <c r="I521" s="14"/>
      <c r="J521" s="14"/>
      <c r="K521" s="14"/>
      <c r="L521" s="22" t="s">
        <v>1</v>
      </c>
    </row>
    <row r="522" spans="1:12" x14ac:dyDescent="0.2">
      <c r="A522" s="25" t="s">
        <v>52</v>
      </c>
      <c r="B522" s="11" t="s">
        <v>143</v>
      </c>
      <c r="C522" s="11" t="s">
        <v>195</v>
      </c>
      <c r="D522" s="11" t="s">
        <v>202</v>
      </c>
      <c r="E522" s="12">
        <v>2009</v>
      </c>
      <c r="F522" s="12"/>
      <c r="G522" s="11" t="s">
        <v>1</v>
      </c>
      <c r="H522" s="12"/>
      <c r="I522" s="12"/>
      <c r="J522" s="12"/>
      <c r="K522" s="12"/>
      <c r="L522" s="21" t="s">
        <v>1</v>
      </c>
    </row>
    <row r="523" spans="1:12" x14ac:dyDescent="0.2">
      <c r="A523" s="27" t="s">
        <v>52</v>
      </c>
      <c r="B523" s="13" t="s">
        <v>143</v>
      </c>
      <c r="C523" s="13" t="s">
        <v>195</v>
      </c>
      <c r="D523" s="13" t="s">
        <v>220</v>
      </c>
      <c r="E523" s="14">
        <v>2013</v>
      </c>
      <c r="F523" s="14"/>
      <c r="G523" s="13" t="s">
        <v>1</v>
      </c>
      <c r="H523" s="14"/>
      <c r="I523" s="14"/>
      <c r="J523" s="14"/>
      <c r="K523" s="14"/>
      <c r="L523" s="22" t="s">
        <v>1</v>
      </c>
    </row>
    <row r="524" spans="1:12" x14ac:dyDescent="0.2">
      <c r="A524" s="25" t="s">
        <v>52</v>
      </c>
      <c r="B524" s="11" t="s">
        <v>143</v>
      </c>
      <c r="C524" s="11" t="s">
        <v>195</v>
      </c>
      <c r="D524" s="11" t="s">
        <v>196</v>
      </c>
      <c r="E524" s="12">
        <v>2001</v>
      </c>
      <c r="F524" s="12">
        <v>0.89170000000000005</v>
      </c>
      <c r="G524" s="11" t="s">
        <v>1</v>
      </c>
      <c r="H524" s="12"/>
      <c r="I524" s="12"/>
      <c r="J524" s="12"/>
      <c r="K524" s="12"/>
      <c r="L524" s="21" t="s">
        <v>1</v>
      </c>
    </row>
    <row r="525" spans="1:12" x14ac:dyDescent="0.2">
      <c r="A525" s="27" t="s">
        <v>52</v>
      </c>
      <c r="B525" s="13" t="s">
        <v>143</v>
      </c>
      <c r="C525" s="13" t="s">
        <v>197</v>
      </c>
      <c r="D525" s="13" t="s">
        <v>196</v>
      </c>
      <c r="E525" s="14">
        <v>2001</v>
      </c>
      <c r="F525" s="14"/>
      <c r="G525" s="13" t="s">
        <v>1</v>
      </c>
      <c r="H525" s="14"/>
      <c r="I525" s="14"/>
      <c r="J525" s="14"/>
      <c r="K525" s="14"/>
      <c r="L525" s="22" t="s">
        <v>1</v>
      </c>
    </row>
    <row r="526" spans="1:12" x14ac:dyDescent="0.2">
      <c r="A526" s="25" t="s">
        <v>52</v>
      </c>
      <c r="B526" s="11" t="s">
        <v>143</v>
      </c>
      <c r="C526" s="11" t="s">
        <v>197</v>
      </c>
      <c r="D526" s="11" t="s">
        <v>220</v>
      </c>
      <c r="E526" s="12">
        <v>2006</v>
      </c>
      <c r="F526" s="12"/>
      <c r="G526" s="11" t="s">
        <v>1</v>
      </c>
      <c r="H526" s="12"/>
      <c r="I526" s="12"/>
      <c r="J526" s="12"/>
      <c r="K526" s="12"/>
      <c r="L526" s="21" t="s">
        <v>1</v>
      </c>
    </row>
    <row r="527" spans="1:12" x14ac:dyDescent="0.2">
      <c r="A527" s="27" t="s">
        <v>52</v>
      </c>
      <c r="B527" s="13" t="s">
        <v>143</v>
      </c>
      <c r="C527" s="13" t="s">
        <v>197</v>
      </c>
      <c r="D527" s="13" t="s">
        <v>220</v>
      </c>
      <c r="E527" s="14">
        <v>2006</v>
      </c>
      <c r="F527" s="14"/>
      <c r="G527" s="13" t="s">
        <v>1</v>
      </c>
      <c r="H527" s="14"/>
      <c r="I527" s="14"/>
      <c r="J527" s="14"/>
      <c r="K527" s="14"/>
      <c r="L527" s="22" t="s">
        <v>1</v>
      </c>
    </row>
    <row r="528" spans="1:12" x14ac:dyDescent="0.2">
      <c r="A528" s="25" t="s">
        <v>52</v>
      </c>
      <c r="B528" s="11" t="s">
        <v>143</v>
      </c>
      <c r="C528" s="11" t="s">
        <v>197</v>
      </c>
      <c r="D528" s="11" t="s">
        <v>202</v>
      </c>
      <c r="E528" s="12">
        <v>2001</v>
      </c>
      <c r="F528" s="12"/>
      <c r="G528" s="11" t="s">
        <v>1</v>
      </c>
      <c r="H528" s="12"/>
      <c r="I528" s="12"/>
      <c r="J528" s="12"/>
      <c r="K528" s="12"/>
      <c r="L528" s="21" t="s">
        <v>1</v>
      </c>
    </row>
    <row r="529" spans="1:12" x14ac:dyDescent="0.2">
      <c r="A529" s="27" t="s">
        <v>52</v>
      </c>
      <c r="B529" s="13" t="s">
        <v>143</v>
      </c>
      <c r="C529" s="13" t="s">
        <v>197</v>
      </c>
      <c r="D529" s="13" t="s">
        <v>202</v>
      </c>
      <c r="E529" s="14">
        <v>2009</v>
      </c>
      <c r="F529" s="14"/>
      <c r="G529" s="13" t="s">
        <v>1</v>
      </c>
      <c r="H529" s="14"/>
      <c r="I529" s="14"/>
      <c r="J529" s="14"/>
      <c r="K529" s="14"/>
      <c r="L529" s="22" t="s">
        <v>1</v>
      </c>
    </row>
    <row r="530" spans="1:12" x14ac:dyDescent="0.2">
      <c r="A530" s="25" t="s">
        <v>52</v>
      </c>
      <c r="B530" s="11" t="s">
        <v>143</v>
      </c>
      <c r="C530" s="11" t="s">
        <v>197</v>
      </c>
      <c r="D530" s="11" t="s">
        <v>220</v>
      </c>
      <c r="E530" s="12">
        <v>2013</v>
      </c>
      <c r="F530" s="12"/>
      <c r="G530" s="11" t="s">
        <v>1</v>
      </c>
      <c r="H530" s="12"/>
      <c r="I530" s="12"/>
      <c r="J530" s="12"/>
      <c r="K530" s="12"/>
      <c r="L530" s="21" t="s">
        <v>1</v>
      </c>
    </row>
    <row r="531" spans="1:12" x14ac:dyDescent="0.2">
      <c r="A531" s="27" t="s">
        <v>52</v>
      </c>
      <c r="B531" s="13" t="s">
        <v>143</v>
      </c>
      <c r="C531" s="13" t="s">
        <v>197</v>
      </c>
      <c r="D531" s="13" t="s">
        <v>220</v>
      </c>
      <c r="E531" s="14">
        <v>2013</v>
      </c>
      <c r="F531" s="14"/>
      <c r="G531" s="13" t="s">
        <v>1</v>
      </c>
      <c r="H531" s="14"/>
      <c r="I531" s="14"/>
      <c r="J531" s="14"/>
      <c r="K531" s="14"/>
      <c r="L531" s="22" t="s">
        <v>1</v>
      </c>
    </row>
    <row r="532" spans="1:12" x14ac:dyDescent="0.2">
      <c r="A532" s="25" t="s">
        <v>53</v>
      </c>
      <c r="B532" s="11" t="s">
        <v>144</v>
      </c>
      <c r="C532" s="11" t="s">
        <v>195</v>
      </c>
      <c r="D532" s="11" t="s">
        <v>198</v>
      </c>
      <c r="E532" s="12">
        <v>2000</v>
      </c>
      <c r="F532" s="12"/>
      <c r="G532" s="11" t="s">
        <v>1</v>
      </c>
      <c r="H532" s="12"/>
      <c r="I532" s="12"/>
      <c r="J532" s="12"/>
      <c r="K532" s="12"/>
      <c r="L532" s="21" t="s">
        <v>1</v>
      </c>
    </row>
    <row r="533" spans="1:12" x14ac:dyDescent="0.2">
      <c r="A533" s="27" t="s">
        <v>53</v>
      </c>
      <c r="B533" s="13" t="s">
        <v>144</v>
      </c>
      <c r="C533" s="13" t="s">
        <v>195</v>
      </c>
      <c r="D533" s="13" t="s">
        <v>219</v>
      </c>
      <c r="E533" s="14">
        <v>2002</v>
      </c>
      <c r="F533" s="14"/>
      <c r="G533" s="13" t="s">
        <v>1</v>
      </c>
      <c r="H533" s="14"/>
      <c r="I533" s="14"/>
      <c r="J533" s="14"/>
      <c r="K533" s="14"/>
      <c r="L533" s="22" t="s">
        <v>1</v>
      </c>
    </row>
    <row r="534" spans="1:12" x14ac:dyDescent="0.2">
      <c r="A534" s="25" t="s">
        <v>53</v>
      </c>
      <c r="B534" s="11" t="s">
        <v>144</v>
      </c>
      <c r="C534" s="11" t="s">
        <v>195</v>
      </c>
      <c r="D534" s="11" t="s">
        <v>219</v>
      </c>
      <c r="E534" s="12">
        <v>2002</v>
      </c>
      <c r="F534" s="12"/>
      <c r="G534" s="11" t="s">
        <v>1</v>
      </c>
      <c r="H534" s="12"/>
      <c r="I534" s="12"/>
      <c r="J534" s="12"/>
      <c r="K534" s="12"/>
      <c r="L534" s="21" t="s">
        <v>1</v>
      </c>
    </row>
    <row r="535" spans="1:12" x14ac:dyDescent="0.2">
      <c r="A535" s="27" t="s">
        <v>53</v>
      </c>
      <c r="B535" s="13" t="s">
        <v>144</v>
      </c>
      <c r="C535" s="13" t="s">
        <v>195</v>
      </c>
      <c r="D535" s="13" t="s">
        <v>196</v>
      </c>
      <c r="E535" s="14">
        <v>2012</v>
      </c>
      <c r="F535" s="14">
        <v>0.17799999999999999</v>
      </c>
      <c r="G535" s="13" t="s">
        <v>1</v>
      </c>
      <c r="H535" s="14"/>
      <c r="I535" s="14"/>
      <c r="J535" s="14"/>
      <c r="K535" s="14"/>
      <c r="L535" s="22" t="s">
        <v>1</v>
      </c>
    </row>
    <row r="536" spans="1:12" x14ac:dyDescent="0.2">
      <c r="A536" s="25" t="s">
        <v>53</v>
      </c>
      <c r="B536" s="11" t="s">
        <v>144</v>
      </c>
      <c r="C536" s="11" t="s">
        <v>195</v>
      </c>
      <c r="D536" s="11" t="s">
        <v>196</v>
      </c>
      <c r="E536" s="12">
        <v>2006</v>
      </c>
      <c r="F536" s="12">
        <v>0.11169999999999999</v>
      </c>
      <c r="G536" s="11" t="s">
        <v>1</v>
      </c>
      <c r="H536" s="12"/>
      <c r="I536" s="12"/>
      <c r="J536" s="12"/>
      <c r="K536" s="12"/>
      <c r="L536" s="21" t="s">
        <v>1</v>
      </c>
    </row>
    <row r="537" spans="1:12" x14ac:dyDescent="0.2">
      <c r="A537" s="27" t="s">
        <v>53</v>
      </c>
      <c r="B537" s="13" t="s">
        <v>144</v>
      </c>
      <c r="C537" s="13" t="s">
        <v>197</v>
      </c>
      <c r="D537" s="13" t="s">
        <v>198</v>
      </c>
      <c r="E537" s="14">
        <v>2000</v>
      </c>
      <c r="F537" s="14"/>
      <c r="G537" s="13" t="s">
        <v>1</v>
      </c>
      <c r="H537" s="14"/>
      <c r="I537" s="14"/>
      <c r="J537" s="14"/>
      <c r="K537" s="14"/>
      <c r="L537" s="22" t="s">
        <v>1</v>
      </c>
    </row>
    <row r="538" spans="1:12" x14ac:dyDescent="0.2">
      <c r="A538" s="25" t="s">
        <v>53</v>
      </c>
      <c r="B538" s="11" t="s">
        <v>144</v>
      </c>
      <c r="C538" s="11" t="s">
        <v>197</v>
      </c>
      <c r="D538" s="11" t="s">
        <v>219</v>
      </c>
      <c r="E538" s="12">
        <v>2002</v>
      </c>
      <c r="F538" s="12"/>
      <c r="G538" s="11" t="s">
        <v>1</v>
      </c>
      <c r="H538" s="12"/>
      <c r="I538" s="12"/>
      <c r="J538" s="12"/>
      <c r="K538" s="12"/>
      <c r="L538" s="21" t="s">
        <v>1</v>
      </c>
    </row>
    <row r="539" spans="1:12" x14ac:dyDescent="0.2">
      <c r="A539" s="27" t="s">
        <v>53</v>
      </c>
      <c r="B539" s="13" t="s">
        <v>144</v>
      </c>
      <c r="C539" s="13" t="s">
        <v>197</v>
      </c>
      <c r="D539" s="13" t="s">
        <v>219</v>
      </c>
      <c r="E539" s="14">
        <v>2002</v>
      </c>
      <c r="F539" s="14"/>
      <c r="G539" s="13" t="s">
        <v>1</v>
      </c>
      <c r="H539" s="14"/>
      <c r="I539" s="14"/>
      <c r="J539" s="14"/>
      <c r="K539" s="14"/>
      <c r="L539" s="22" t="s">
        <v>1</v>
      </c>
    </row>
    <row r="540" spans="1:12" x14ac:dyDescent="0.2">
      <c r="A540" s="25" t="s">
        <v>53</v>
      </c>
      <c r="B540" s="11" t="s">
        <v>144</v>
      </c>
      <c r="C540" s="11" t="s">
        <v>197</v>
      </c>
      <c r="D540" s="11" t="s">
        <v>196</v>
      </c>
      <c r="E540" s="12">
        <v>2012</v>
      </c>
      <c r="F540" s="12">
        <v>0.44969999999999999</v>
      </c>
      <c r="G540" s="11" t="s">
        <v>1</v>
      </c>
      <c r="H540" s="12"/>
      <c r="I540" s="12"/>
      <c r="J540" s="12"/>
      <c r="K540" s="12"/>
      <c r="L540" s="21" t="s">
        <v>1</v>
      </c>
    </row>
    <row r="541" spans="1:12" x14ac:dyDescent="0.2">
      <c r="A541" s="27" t="s">
        <v>53</v>
      </c>
      <c r="B541" s="13" t="s">
        <v>144</v>
      </c>
      <c r="C541" s="13" t="s">
        <v>197</v>
      </c>
      <c r="D541" s="13" t="s">
        <v>196</v>
      </c>
      <c r="E541" s="14">
        <v>2006</v>
      </c>
      <c r="F541" s="14">
        <v>0.33019999999999999</v>
      </c>
      <c r="G541" s="13" t="s">
        <v>1</v>
      </c>
      <c r="H541" s="14"/>
      <c r="I541" s="14"/>
      <c r="J541" s="14"/>
      <c r="K541" s="14"/>
      <c r="L541" s="22" t="s">
        <v>1</v>
      </c>
    </row>
    <row r="542" spans="1:12" x14ac:dyDescent="0.2">
      <c r="A542" s="25" t="s">
        <v>54</v>
      </c>
      <c r="B542" s="11" t="s">
        <v>145</v>
      </c>
      <c r="C542" s="11" t="s">
        <v>195</v>
      </c>
      <c r="D542" s="11" t="s">
        <v>198</v>
      </c>
      <c r="E542" s="12">
        <v>2016</v>
      </c>
      <c r="F542" s="12"/>
      <c r="G542" s="11" t="s">
        <v>1</v>
      </c>
      <c r="H542" s="12"/>
      <c r="I542" s="12"/>
      <c r="J542" s="12"/>
      <c r="K542" s="12"/>
      <c r="L542" s="21" t="s">
        <v>1</v>
      </c>
    </row>
    <row r="543" spans="1:12" x14ac:dyDescent="0.2">
      <c r="A543" s="27" t="s">
        <v>54</v>
      </c>
      <c r="B543" s="13" t="s">
        <v>145</v>
      </c>
      <c r="C543" s="13" t="s">
        <v>195</v>
      </c>
      <c r="D543" s="13" t="s">
        <v>198</v>
      </c>
      <c r="E543" s="14">
        <v>2007</v>
      </c>
      <c r="F543" s="14">
        <v>0.70179999999999998</v>
      </c>
      <c r="G543" s="13" t="s">
        <v>1</v>
      </c>
      <c r="H543" s="14"/>
      <c r="I543" s="14"/>
      <c r="J543" s="14"/>
      <c r="K543" s="14"/>
      <c r="L543" s="22" t="s">
        <v>1</v>
      </c>
    </row>
    <row r="544" spans="1:12" x14ac:dyDescent="0.2">
      <c r="A544" s="25" t="s">
        <v>54</v>
      </c>
      <c r="B544" s="11" t="s">
        <v>145</v>
      </c>
      <c r="C544" s="11" t="s">
        <v>195</v>
      </c>
      <c r="D544" s="11" t="s">
        <v>198</v>
      </c>
      <c r="E544" s="12">
        <v>2011</v>
      </c>
      <c r="F544" s="12">
        <v>0.7984</v>
      </c>
      <c r="G544" s="11" t="s">
        <v>1</v>
      </c>
      <c r="H544" s="12"/>
      <c r="I544" s="12"/>
      <c r="J544" s="12"/>
      <c r="K544" s="12"/>
      <c r="L544" s="21" t="s">
        <v>1</v>
      </c>
    </row>
    <row r="545" spans="1:12" x14ac:dyDescent="0.2">
      <c r="A545" s="27" t="s">
        <v>54</v>
      </c>
      <c r="B545" s="13" t="s">
        <v>145</v>
      </c>
      <c r="C545" s="13" t="s">
        <v>195</v>
      </c>
      <c r="D545" s="13" t="s">
        <v>196</v>
      </c>
      <c r="E545" s="14">
        <v>2013</v>
      </c>
      <c r="F545" s="14">
        <v>0.70750000000000002</v>
      </c>
      <c r="G545" s="13" t="s">
        <v>1</v>
      </c>
      <c r="H545" s="14"/>
      <c r="I545" s="14"/>
      <c r="J545" s="14"/>
      <c r="K545" s="14"/>
      <c r="L545" s="22" t="s">
        <v>1</v>
      </c>
    </row>
    <row r="546" spans="1:12" x14ac:dyDescent="0.2">
      <c r="A546" s="25" t="s">
        <v>54</v>
      </c>
      <c r="B546" s="11" t="s">
        <v>145</v>
      </c>
      <c r="C546" s="11" t="s">
        <v>195</v>
      </c>
      <c r="D546" s="11" t="s">
        <v>196</v>
      </c>
      <c r="E546" s="12">
        <v>2003</v>
      </c>
      <c r="F546" s="12">
        <v>0.55289999999999995</v>
      </c>
      <c r="G546" s="11" t="s">
        <v>1</v>
      </c>
      <c r="H546" s="12"/>
      <c r="I546" s="12"/>
      <c r="J546" s="12"/>
      <c r="K546" s="12"/>
      <c r="L546" s="21" t="s">
        <v>1</v>
      </c>
    </row>
    <row r="547" spans="1:12" x14ac:dyDescent="0.2">
      <c r="A547" s="27" t="s">
        <v>54</v>
      </c>
      <c r="B547" s="13" t="s">
        <v>145</v>
      </c>
      <c r="C547" s="13" t="s">
        <v>195</v>
      </c>
      <c r="D547" s="13" t="s">
        <v>196</v>
      </c>
      <c r="E547" s="14">
        <v>2008</v>
      </c>
      <c r="F547" s="14">
        <v>0.51600000000000001</v>
      </c>
      <c r="G547" s="13" t="s">
        <v>1</v>
      </c>
      <c r="H547" s="14"/>
      <c r="I547" s="14"/>
      <c r="J547" s="14"/>
      <c r="K547" s="14"/>
      <c r="L547" s="22" t="s">
        <v>1</v>
      </c>
    </row>
    <row r="548" spans="1:12" x14ac:dyDescent="0.2">
      <c r="A548" s="25" t="s">
        <v>54</v>
      </c>
      <c r="B548" s="11" t="s">
        <v>145</v>
      </c>
      <c r="C548" s="11" t="s">
        <v>197</v>
      </c>
      <c r="D548" s="11" t="s">
        <v>198</v>
      </c>
      <c r="E548" s="12">
        <v>2011</v>
      </c>
      <c r="F548" s="12"/>
      <c r="G548" s="11" t="s">
        <v>1</v>
      </c>
      <c r="H548" s="12"/>
      <c r="I548" s="12"/>
      <c r="J548" s="12"/>
      <c r="K548" s="12"/>
      <c r="L548" s="21" t="s">
        <v>1</v>
      </c>
    </row>
    <row r="549" spans="1:12" x14ac:dyDescent="0.2">
      <c r="A549" s="27" t="s">
        <v>54</v>
      </c>
      <c r="B549" s="13" t="s">
        <v>145</v>
      </c>
      <c r="C549" s="13" t="s">
        <v>197</v>
      </c>
      <c r="D549" s="13" t="s">
        <v>198</v>
      </c>
      <c r="E549" s="14">
        <v>2016</v>
      </c>
      <c r="F549" s="14"/>
      <c r="G549" s="13" t="s">
        <v>1</v>
      </c>
      <c r="H549" s="14"/>
      <c r="I549" s="14"/>
      <c r="J549" s="14"/>
      <c r="K549" s="14"/>
      <c r="L549" s="22" t="s">
        <v>1</v>
      </c>
    </row>
    <row r="550" spans="1:12" x14ac:dyDescent="0.2">
      <c r="A550" s="25" t="s">
        <v>54</v>
      </c>
      <c r="B550" s="11" t="s">
        <v>145</v>
      </c>
      <c r="C550" s="11" t="s">
        <v>197</v>
      </c>
      <c r="D550" s="11" t="s">
        <v>198</v>
      </c>
      <c r="E550" s="12">
        <v>2007</v>
      </c>
      <c r="F550" s="12"/>
      <c r="G550" s="11" t="s">
        <v>1</v>
      </c>
      <c r="H550" s="12"/>
      <c r="I550" s="12"/>
      <c r="J550" s="12"/>
      <c r="K550" s="12"/>
      <c r="L550" s="21" t="s">
        <v>1</v>
      </c>
    </row>
    <row r="551" spans="1:12" x14ac:dyDescent="0.2">
      <c r="A551" s="27" t="s">
        <v>54</v>
      </c>
      <c r="B551" s="13" t="s">
        <v>145</v>
      </c>
      <c r="C551" s="13" t="s">
        <v>197</v>
      </c>
      <c r="D551" s="13" t="s">
        <v>196</v>
      </c>
      <c r="E551" s="14">
        <v>2008</v>
      </c>
      <c r="F551" s="14">
        <v>0.78500000000000003</v>
      </c>
      <c r="G551" s="13" t="s">
        <v>1</v>
      </c>
      <c r="H551" s="14"/>
      <c r="I551" s="14"/>
      <c r="J551" s="14"/>
      <c r="K551" s="14"/>
      <c r="L551" s="22" t="s">
        <v>1</v>
      </c>
    </row>
    <row r="552" spans="1:12" x14ac:dyDescent="0.2">
      <c r="A552" s="25" t="s">
        <v>54</v>
      </c>
      <c r="B552" s="11" t="s">
        <v>145</v>
      </c>
      <c r="C552" s="11" t="s">
        <v>197</v>
      </c>
      <c r="D552" s="11" t="s">
        <v>196</v>
      </c>
      <c r="E552" s="12">
        <v>2013</v>
      </c>
      <c r="F552" s="12">
        <v>0.86170000000000002</v>
      </c>
      <c r="G552" s="11" t="s">
        <v>1</v>
      </c>
      <c r="H552" s="12"/>
      <c r="I552" s="12"/>
      <c r="J552" s="12"/>
      <c r="K552" s="12"/>
      <c r="L552" s="21" t="s">
        <v>1</v>
      </c>
    </row>
    <row r="553" spans="1:12" x14ac:dyDescent="0.2">
      <c r="A553" s="27" t="s">
        <v>54</v>
      </c>
      <c r="B553" s="13" t="s">
        <v>145</v>
      </c>
      <c r="C553" s="13" t="s">
        <v>197</v>
      </c>
      <c r="D553" s="13" t="s">
        <v>196</v>
      </c>
      <c r="E553" s="14">
        <v>2003</v>
      </c>
      <c r="F553" s="14">
        <v>0.81950000000000001</v>
      </c>
      <c r="G553" s="13" t="s">
        <v>1</v>
      </c>
      <c r="H553" s="14"/>
      <c r="I553" s="14"/>
      <c r="J553" s="14"/>
      <c r="K553" s="14"/>
      <c r="L553" s="22" t="s">
        <v>1</v>
      </c>
    </row>
    <row r="554" spans="1:12" x14ac:dyDescent="0.2">
      <c r="A554" s="25" t="s">
        <v>55</v>
      </c>
      <c r="B554" s="11" t="s">
        <v>176</v>
      </c>
      <c r="C554" s="11" t="s">
        <v>195</v>
      </c>
      <c r="D554" s="11" t="s">
        <v>223</v>
      </c>
      <c r="E554" s="12">
        <v>2014</v>
      </c>
      <c r="F554" s="12"/>
      <c r="G554" s="11" t="s">
        <v>1</v>
      </c>
      <c r="H554" s="12"/>
      <c r="I554" s="12"/>
      <c r="J554" s="12"/>
      <c r="K554" s="12"/>
      <c r="L554" s="21" t="s">
        <v>1</v>
      </c>
    </row>
    <row r="555" spans="1:12" x14ac:dyDescent="0.2">
      <c r="A555" s="27" t="s">
        <v>55</v>
      </c>
      <c r="B555" s="13" t="s">
        <v>176</v>
      </c>
      <c r="C555" s="13" t="s">
        <v>195</v>
      </c>
      <c r="D555" s="13" t="s">
        <v>223</v>
      </c>
      <c r="E555" s="14">
        <v>2012</v>
      </c>
      <c r="F555" s="14"/>
      <c r="G555" s="13" t="s">
        <v>1</v>
      </c>
      <c r="H555" s="14"/>
      <c r="I555" s="14"/>
      <c r="J555" s="14"/>
      <c r="K555" s="14"/>
      <c r="L555" s="22" t="s">
        <v>1</v>
      </c>
    </row>
    <row r="556" spans="1:12" x14ac:dyDescent="0.2">
      <c r="A556" s="25" t="s">
        <v>55</v>
      </c>
      <c r="B556" s="11" t="s">
        <v>176</v>
      </c>
      <c r="C556" s="11" t="s">
        <v>195</v>
      </c>
      <c r="D556" s="11" t="s">
        <v>223</v>
      </c>
      <c r="E556" s="12">
        <v>2012</v>
      </c>
      <c r="F556" s="12"/>
      <c r="G556" s="11" t="s">
        <v>1</v>
      </c>
      <c r="H556" s="12"/>
      <c r="I556" s="12"/>
      <c r="J556" s="12"/>
      <c r="K556" s="12"/>
      <c r="L556" s="21" t="s">
        <v>1</v>
      </c>
    </row>
    <row r="557" spans="1:12" x14ac:dyDescent="0.2">
      <c r="A557" s="27" t="s">
        <v>55</v>
      </c>
      <c r="B557" s="13" t="s">
        <v>176</v>
      </c>
      <c r="C557" s="13" t="s">
        <v>195</v>
      </c>
      <c r="D557" s="13" t="s">
        <v>223</v>
      </c>
      <c r="E557" s="14">
        <v>2013</v>
      </c>
      <c r="F557" s="14"/>
      <c r="G557" s="13" t="s">
        <v>1</v>
      </c>
      <c r="H557" s="14"/>
      <c r="I557" s="14"/>
      <c r="J557" s="14"/>
      <c r="K557" s="14"/>
      <c r="L557" s="22" t="s">
        <v>1</v>
      </c>
    </row>
    <row r="558" spans="1:12" x14ac:dyDescent="0.2">
      <c r="A558" s="25" t="s">
        <v>55</v>
      </c>
      <c r="B558" s="11" t="s">
        <v>176</v>
      </c>
      <c r="C558" s="11" t="s">
        <v>195</v>
      </c>
      <c r="D558" s="11" t="s">
        <v>223</v>
      </c>
      <c r="E558" s="12">
        <v>2014</v>
      </c>
      <c r="F558" s="12"/>
      <c r="G558" s="11" t="s">
        <v>1</v>
      </c>
      <c r="H558" s="12"/>
      <c r="I558" s="12"/>
      <c r="J558" s="12"/>
      <c r="K558" s="12"/>
      <c r="L558" s="21" t="s">
        <v>1</v>
      </c>
    </row>
    <row r="559" spans="1:12" x14ac:dyDescent="0.2">
      <c r="A559" s="27" t="s">
        <v>55</v>
      </c>
      <c r="B559" s="13" t="s">
        <v>176</v>
      </c>
      <c r="C559" s="13" t="s">
        <v>195</v>
      </c>
      <c r="D559" s="13" t="s">
        <v>223</v>
      </c>
      <c r="E559" s="14">
        <v>2013</v>
      </c>
      <c r="F559" s="14"/>
      <c r="G559" s="13" t="s">
        <v>1</v>
      </c>
      <c r="H559" s="14"/>
      <c r="I559" s="14"/>
      <c r="J559" s="14"/>
      <c r="K559" s="14"/>
      <c r="L559" s="22" t="s">
        <v>1</v>
      </c>
    </row>
    <row r="560" spans="1:12" x14ac:dyDescent="0.2">
      <c r="A560" s="25" t="s">
        <v>55</v>
      </c>
      <c r="B560" s="11" t="s">
        <v>176</v>
      </c>
      <c r="C560" s="11" t="s">
        <v>195</v>
      </c>
      <c r="D560" s="11" t="s">
        <v>196</v>
      </c>
      <c r="E560" s="12">
        <v>2012</v>
      </c>
      <c r="F560" s="12">
        <v>0.67749999999999999</v>
      </c>
      <c r="G560" s="11" t="s">
        <v>1</v>
      </c>
      <c r="H560" s="12"/>
      <c r="I560" s="12"/>
      <c r="J560" s="12"/>
      <c r="K560" s="12"/>
      <c r="L560" s="21" t="s">
        <v>1</v>
      </c>
    </row>
    <row r="561" spans="1:12" x14ac:dyDescent="0.2">
      <c r="A561" s="27" t="s">
        <v>55</v>
      </c>
      <c r="B561" s="13" t="s">
        <v>176</v>
      </c>
      <c r="C561" s="13" t="s">
        <v>195</v>
      </c>
      <c r="D561" s="13" t="s">
        <v>196</v>
      </c>
      <c r="E561" s="14">
        <v>2006</v>
      </c>
      <c r="F561" s="14">
        <v>0.57920000000000005</v>
      </c>
      <c r="G561" s="13" t="s">
        <v>1</v>
      </c>
      <c r="H561" s="14"/>
      <c r="I561" s="14"/>
      <c r="J561" s="14"/>
      <c r="K561" s="14"/>
      <c r="L561" s="22" t="s">
        <v>1</v>
      </c>
    </row>
    <row r="562" spans="1:12" x14ac:dyDescent="0.2">
      <c r="A562" s="25" t="s">
        <v>55</v>
      </c>
      <c r="B562" s="11" t="s">
        <v>176</v>
      </c>
      <c r="C562" s="11" t="s">
        <v>197</v>
      </c>
      <c r="D562" s="11" t="s">
        <v>196</v>
      </c>
      <c r="E562" s="12">
        <v>2006</v>
      </c>
      <c r="F562" s="12"/>
      <c r="G562" s="11" t="s">
        <v>1</v>
      </c>
      <c r="H562" s="12"/>
      <c r="I562" s="12"/>
      <c r="J562" s="12"/>
      <c r="K562" s="12"/>
      <c r="L562" s="21" t="s">
        <v>1</v>
      </c>
    </row>
    <row r="563" spans="1:12" x14ac:dyDescent="0.2">
      <c r="A563" s="27" t="s">
        <v>55</v>
      </c>
      <c r="B563" s="13" t="s">
        <v>176</v>
      </c>
      <c r="C563" s="13" t="s">
        <v>197</v>
      </c>
      <c r="D563" s="13" t="s">
        <v>223</v>
      </c>
      <c r="E563" s="14">
        <v>2014</v>
      </c>
      <c r="F563" s="14"/>
      <c r="G563" s="13" t="s">
        <v>1</v>
      </c>
      <c r="H563" s="14"/>
      <c r="I563" s="14"/>
      <c r="J563" s="14"/>
      <c r="K563" s="14"/>
      <c r="L563" s="22" t="s">
        <v>1</v>
      </c>
    </row>
    <row r="564" spans="1:12" x14ac:dyDescent="0.2">
      <c r="A564" s="25" t="s">
        <v>55</v>
      </c>
      <c r="B564" s="11" t="s">
        <v>176</v>
      </c>
      <c r="C564" s="11" t="s">
        <v>197</v>
      </c>
      <c r="D564" s="11" t="s">
        <v>223</v>
      </c>
      <c r="E564" s="12">
        <v>2015</v>
      </c>
      <c r="F564" s="12"/>
      <c r="G564" s="11" t="s">
        <v>1</v>
      </c>
      <c r="H564" s="12"/>
      <c r="I564" s="12"/>
      <c r="J564" s="12"/>
      <c r="K564" s="12"/>
      <c r="L564" s="21" t="s">
        <v>1</v>
      </c>
    </row>
    <row r="565" spans="1:12" x14ac:dyDescent="0.2">
      <c r="A565" s="27" t="s">
        <v>55</v>
      </c>
      <c r="B565" s="13" t="s">
        <v>176</v>
      </c>
      <c r="C565" s="13" t="s">
        <v>197</v>
      </c>
      <c r="D565" s="13" t="s">
        <v>223</v>
      </c>
      <c r="E565" s="14">
        <v>2014</v>
      </c>
      <c r="F565" s="14"/>
      <c r="G565" s="13" t="s">
        <v>1</v>
      </c>
      <c r="H565" s="14"/>
      <c r="I565" s="14"/>
      <c r="J565" s="14"/>
      <c r="K565" s="14"/>
      <c r="L565" s="22" t="s">
        <v>1</v>
      </c>
    </row>
    <row r="566" spans="1:12" x14ac:dyDescent="0.2">
      <c r="A566" s="25" t="s">
        <v>55</v>
      </c>
      <c r="B566" s="11" t="s">
        <v>176</v>
      </c>
      <c r="C566" s="11" t="s">
        <v>197</v>
      </c>
      <c r="D566" s="11" t="s">
        <v>223</v>
      </c>
      <c r="E566" s="12">
        <v>2015</v>
      </c>
      <c r="F566" s="12"/>
      <c r="G566" s="11" t="s">
        <v>1</v>
      </c>
      <c r="H566" s="12"/>
      <c r="I566" s="12"/>
      <c r="J566" s="12"/>
      <c r="K566" s="12"/>
      <c r="L566" s="21" t="s">
        <v>1</v>
      </c>
    </row>
    <row r="567" spans="1:12" x14ac:dyDescent="0.2">
      <c r="A567" s="27" t="s">
        <v>55</v>
      </c>
      <c r="B567" s="13" t="s">
        <v>176</v>
      </c>
      <c r="C567" s="13" t="s">
        <v>197</v>
      </c>
      <c r="D567" s="13" t="s">
        <v>223</v>
      </c>
      <c r="E567" s="14">
        <v>2012</v>
      </c>
      <c r="F567" s="14"/>
      <c r="G567" s="13" t="s">
        <v>1</v>
      </c>
      <c r="H567" s="14"/>
      <c r="I567" s="14"/>
      <c r="J567" s="14"/>
      <c r="K567" s="14"/>
      <c r="L567" s="22" t="s">
        <v>1</v>
      </c>
    </row>
    <row r="568" spans="1:12" x14ac:dyDescent="0.2">
      <c r="A568" s="25" t="s">
        <v>55</v>
      </c>
      <c r="B568" s="11" t="s">
        <v>176</v>
      </c>
      <c r="C568" s="11" t="s">
        <v>197</v>
      </c>
      <c r="D568" s="11" t="s">
        <v>223</v>
      </c>
      <c r="E568" s="12">
        <v>2012</v>
      </c>
      <c r="F568" s="12"/>
      <c r="G568" s="11" t="s">
        <v>1</v>
      </c>
      <c r="H568" s="12"/>
      <c r="I568" s="12"/>
      <c r="J568" s="12"/>
      <c r="K568" s="12"/>
      <c r="L568" s="21" t="s">
        <v>1</v>
      </c>
    </row>
    <row r="569" spans="1:12" x14ac:dyDescent="0.2">
      <c r="A569" s="27" t="s">
        <v>55</v>
      </c>
      <c r="B569" s="13" t="s">
        <v>176</v>
      </c>
      <c r="C569" s="13" t="s">
        <v>197</v>
      </c>
      <c r="D569" s="13" t="s">
        <v>223</v>
      </c>
      <c r="E569" s="14">
        <v>2013</v>
      </c>
      <c r="F569" s="14"/>
      <c r="G569" s="13" t="s">
        <v>1</v>
      </c>
      <c r="H569" s="14"/>
      <c r="I569" s="14"/>
      <c r="J569" s="14"/>
      <c r="K569" s="14"/>
      <c r="L569" s="22" t="s">
        <v>1</v>
      </c>
    </row>
    <row r="570" spans="1:12" x14ac:dyDescent="0.2">
      <c r="A570" s="25" t="s">
        <v>55</v>
      </c>
      <c r="B570" s="11" t="s">
        <v>176</v>
      </c>
      <c r="C570" s="11" t="s">
        <v>197</v>
      </c>
      <c r="D570" s="11" t="s">
        <v>223</v>
      </c>
      <c r="E570" s="12">
        <v>2013</v>
      </c>
      <c r="F570" s="12"/>
      <c r="G570" s="11" t="s">
        <v>1</v>
      </c>
      <c r="H570" s="12"/>
      <c r="I570" s="12"/>
      <c r="J570" s="12"/>
      <c r="K570" s="12"/>
      <c r="L570" s="21" t="s">
        <v>1</v>
      </c>
    </row>
    <row r="571" spans="1:12" x14ac:dyDescent="0.2">
      <c r="A571" s="27" t="s">
        <v>55</v>
      </c>
      <c r="B571" s="13" t="s">
        <v>176</v>
      </c>
      <c r="C571" s="13" t="s">
        <v>197</v>
      </c>
      <c r="D571" s="13" t="s">
        <v>196</v>
      </c>
      <c r="E571" s="14">
        <v>2012</v>
      </c>
      <c r="F571" s="14">
        <v>0.89539999999999997</v>
      </c>
      <c r="G571" s="13" t="s">
        <v>1</v>
      </c>
      <c r="H571" s="14"/>
      <c r="I571" s="14"/>
      <c r="J571" s="14"/>
      <c r="K571" s="14"/>
      <c r="L571" s="22" t="s">
        <v>1</v>
      </c>
    </row>
    <row r="572" spans="1:12" x14ac:dyDescent="0.2">
      <c r="A572" s="25" t="s">
        <v>56</v>
      </c>
      <c r="B572" s="11" t="s">
        <v>166</v>
      </c>
      <c r="C572" s="11" t="s">
        <v>195</v>
      </c>
      <c r="D572" s="11" t="s">
        <v>218</v>
      </c>
      <c r="E572" s="12">
        <v>2003</v>
      </c>
      <c r="F572" s="12"/>
      <c r="G572" s="11" t="s">
        <v>1</v>
      </c>
      <c r="H572" s="12"/>
      <c r="I572" s="12"/>
      <c r="J572" s="12"/>
      <c r="K572" s="12"/>
      <c r="L572" s="21" t="s">
        <v>1</v>
      </c>
    </row>
    <row r="573" spans="1:12" x14ac:dyDescent="0.2">
      <c r="A573" s="27" t="s">
        <v>56</v>
      </c>
      <c r="B573" s="13" t="s">
        <v>166</v>
      </c>
      <c r="C573" s="13" t="s">
        <v>195</v>
      </c>
      <c r="D573" s="13" t="s">
        <v>218</v>
      </c>
      <c r="E573" s="14">
        <v>2011</v>
      </c>
      <c r="F573" s="14"/>
      <c r="G573" s="13" t="s">
        <v>1</v>
      </c>
      <c r="H573" s="14"/>
      <c r="I573" s="14"/>
      <c r="J573" s="14"/>
      <c r="K573" s="14"/>
      <c r="L573" s="22" t="s">
        <v>1</v>
      </c>
    </row>
    <row r="574" spans="1:12" x14ac:dyDescent="0.2">
      <c r="A574" s="25" t="s">
        <v>56</v>
      </c>
      <c r="B574" s="11" t="s">
        <v>166</v>
      </c>
      <c r="C574" s="11" t="s">
        <v>195</v>
      </c>
      <c r="D574" s="11" t="s">
        <v>218</v>
      </c>
      <c r="E574" s="12">
        <v>2007</v>
      </c>
      <c r="F574" s="12"/>
      <c r="G574" s="11" t="s">
        <v>1</v>
      </c>
      <c r="H574" s="12"/>
      <c r="I574" s="12"/>
      <c r="J574" s="12"/>
      <c r="K574" s="12"/>
      <c r="L574" s="21" t="s">
        <v>1</v>
      </c>
    </row>
    <row r="575" spans="1:12" x14ac:dyDescent="0.2">
      <c r="A575" s="27" t="s">
        <v>56</v>
      </c>
      <c r="B575" s="13" t="s">
        <v>166</v>
      </c>
      <c r="C575" s="13" t="s">
        <v>195</v>
      </c>
      <c r="D575" s="13" t="s">
        <v>198</v>
      </c>
      <c r="E575" s="14">
        <v>2014</v>
      </c>
      <c r="F575" s="14">
        <v>0.9869</v>
      </c>
      <c r="G575" s="13" t="s">
        <v>1</v>
      </c>
      <c r="H575" s="14"/>
      <c r="I575" s="14"/>
      <c r="J575" s="14"/>
      <c r="K575" s="14"/>
      <c r="L575" s="22" t="s">
        <v>1</v>
      </c>
    </row>
    <row r="576" spans="1:12" x14ac:dyDescent="0.2">
      <c r="A576" s="25" t="s">
        <v>56</v>
      </c>
      <c r="B576" s="11" t="s">
        <v>166</v>
      </c>
      <c r="C576" s="11" t="s">
        <v>195</v>
      </c>
      <c r="D576" s="11" t="s">
        <v>198</v>
      </c>
      <c r="E576" s="12">
        <v>2010</v>
      </c>
      <c r="F576" s="12">
        <v>1</v>
      </c>
      <c r="G576" s="11" t="s">
        <v>1</v>
      </c>
      <c r="H576" s="12"/>
      <c r="I576" s="12"/>
      <c r="J576" s="12"/>
      <c r="K576" s="12"/>
      <c r="L576" s="21" t="s">
        <v>1</v>
      </c>
    </row>
    <row r="577" spans="1:12" x14ac:dyDescent="0.2">
      <c r="A577" s="27" t="s">
        <v>56</v>
      </c>
      <c r="B577" s="13" t="s">
        <v>166</v>
      </c>
      <c r="C577" s="13" t="s">
        <v>197</v>
      </c>
      <c r="D577" s="13" t="s">
        <v>198</v>
      </c>
      <c r="E577" s="14">
        <v>2014</v>
      </c>
      <c r="F577" s="14"/>
      <c r="G577" s="13" t="s">
        <v>1</v>
      </c>
      <c r="H577" s="14"/>
      <c r="I577" s="14"/>
      <c r="J577" s="14"/>
      <c r="K577" s="14"/>
      <c r="L577" s="22" t="s">
        <v>1</v>
      </c>
    </row>
    <row r="578" spans="1:12" x14ac:dyDescent="0.2">
      <c r="A578" s="25" t="s">
        <v>56</v>
      </c>
      <c r="B578" s="11" t="s">
        <v>166</v>
      </c>
      <c r="C578" s="11" t="s">
        <v>197</v>
      </c>
      <c r="D578" s="11" t="s">
        <v>198</v>
      </c>
      <c r="E578" s="12">
        <v>2010</v>
      </c>
      <c r="F578" s="12"/>
      <c r="G578" s="11" t="s">
        <v>1</v>
      </c>
      <c r="H578" s="12"/>
      <c r="I578" s="12"/>
      <c r="J578" s="12"/>
      <c r="K578" s="12"/>
      <c r="L578" s="21" t="s">
        <v>1</v>
      </c>
    </row>
    <row r="579" spans="1:12" x14ac:dyDescent="0.2">
      <c r="A579" s="27" t="s">
        <v>56</v>
      </c>
      <c r="B579" s="13" t="s">
        <v>166</v>
      </c>
      <c r="C579" s="13" t="s">
        <v>197</v>
      </c>
      <c r="D579" s="13" t="s">
        <v>218</v>
      </c>
      <c r="E579" s="14">
        <v>2007</v>
      </c>
      <c r="F579" s="14"/>
      <c r="G579" s="13" t="s">
        <v>1</v>
      </c>
      <c r="H579" s="14"/>
      <c r="I579" s="14"/>
      <c r="J579" s="14"/>
      <c r="K579" s="14"/>
      <c r="L579" s="22" t="s">
        <v>1</v>
      </c>
    </row>
    <row r="580" spans="1:12" x14ac:dyDescent="0.2">
      <c r="A580" s="25" t="s">
        <v>56</v>
      </c>
      <c r="B580" s="11" t="s">
        <v>166</v>
      </c>
      <c r="C580" s="11" t="s">
        <v>197</v>
      </c>
      <c r="D580" s="11" t="s">
        <v>218</v>
      </c>
      <c r="E580" s="12">
        <v>2003</v>
      </c>
      <c r="F580" s="12"/>
      <c r="G580" s="11" t="s">
        <v>1</v>
      </c>
      <c r="H580" s="12"/>
      <c r="I580" s="12"/>
      <c r="J580" s="12"/>
      <c r="K580" s="12"/>
      <c r="L580" s="21" t="s">
        <v>1</v>
      </c>
    </row>
    <row r="581" spans="1:12" x14ac:dyDescent="0.2">
      <c r="A581" s="27" t="s">
        <v>56</v>
      </c>
      <c r="B581" s="13" t="s">
        <v>166</v>
      </c>
      <c r="C581" s="13" t="s">
        <v>197</v>
      </c>
      <c r="D581" s="13" t="s">
        <v>218</v>
      </c>
      <c r="E581" s="14">
        <v>2011</v>
      </c>
      <c r="F581" s="14"/>
      <c r="G581" s="13" t="s">
        <v>1</v>
      </c>
      <c r="H581" s="14"/>
      <c r="I581" s="14"/>
      <c r="J581" s="14"/>
      <c r="K581" s="14"/>
      <c r="L581" s="22" t="s">
        <v>1</v>
      </c>
    </row>
    <row r="582" spans="1:12" x14ac:dyDescent="0.2">
      <c r="A582" s="25" t="s">
        <v>57</v>
      </c>
      <c r="B582" s="11" t="s">
        <v>167</v>
      </c>
      <c r="C582" s="11" t="s">
        <v>195</v>
      </c>
      <c r="D582" s="11"/>
      <c r="E582" s="12"/>
      <c r="F582" s="12"/>
      <c r="G582" s="11"/>
      <c r="H582" s="12"/>
      <c r="I582" s="12"/>
      <c r="J582" s="12"/>
      <c r="K582" s="12"/>
      <c r="L582" s="21"/>
    </row>
    <row r="583" spans="1:12" x14ac:dyDescent="0.2">
      <c r="A583" s="27" t="s">
        <v>57</v>
      </c>
      <c r="B583" s="13" t="s">
        <v>167</v>
      </c>
      <c r="C583" s="13" t="s">
        <v>197</v>
      </c>
      <c r="D583" s="13"/>
      <c r="E583" s="14"/>
      <c r="F583" s="14"/>
      <c r="G583" s="13"/>
      <c r="H583" s="14"/>
      <c r="I583" s="14"/>
      <c r="J583" s="14"/>
      <c r="K583" s="14"/>
      <c r="L583" s="22"/>
    </row>
    <row r="584" spans="1:12" x14ac:dyDescent="0.2">
      <c r="A584" s="25" t="s">
        <v>58</v>
      </c>
      <c r="B584" s="11" t="s">
        <v>146</v>
      </c>
      <c r="C584" s="11" t="s">
        <v>195</v>
      </c>
      <c r="D584" s="11" t="s">
        <v>198</v>
      </c>
      <c r="E584" s="12">
        <v>2016</v>
      </c>
      <c r="F584" s="12"/>
      <c r="G584" s="11" t="s">
        <v>1</v>
      </c>
      <c r="H584" s="12"/>
      <c r="I584" s="12"/>
      <c r="J584" s="12"/>
      <c r="K584" s="12"/>
      <c r="L584" s="21" t="s">
        <v>1</v>
      </c>
    </row>
    <row r="585" spans="1:12" x14ac:dyDescent="0.2">
      <c r="A585" s="27" t="s">
        <v>58</v>
      </c>
      <c r="B585" s="13" t="s">
        <v>146</v>
      </c>
      <c r="C585" s="13" t="s">
        <v>195</v>
      </c>
      <c r="D585" s="13" t="s">
        <v>220</v>
      </c>
      <c r="E585" s="14">
        <v>2013</v>
      </c>
      <c r="F585" s="14"/>
      <c r="G585" s="13" t="s">
        <v>1</v>
      </c>
      <c r="H585" s="14"/>
      <c r="I585" s="14"/>
      <c r="J585" s="14"/>
      <c r="K585" s="14"/>
      <c r="L585" s="22" t="s">
        <v>1</v>
      </c>
    </row>
    <row r="586" spans="1:12" x14ac:dyDescent="0.2">
      <c r="A586" s="25" t="s">
        <v>58</v>
      </c>
      <c r="B586" s="11" t="s">
        <v>146</v>
      </c>
      <c r="C586" s="11" t="s">
        <v>195</v>
      </c>
      <c r="D586" s="11" t="s">
        <v>220</v>
      </c>
      <c r="E586" s="12">
        <v>2013</v>
      </c>
      <c r="F586" s="12"/>
      <c r="G586" s="11" t="s">
        <v>1</v>
      </c>
      <c r="H586" s="12"/>
      <c r="I586" s="12"/>
      <c r="J586" s="12"/>
      <c r="K586" s="12"/>
      <c r="L586" s="21" t="s">
        <v>1</v>
      </c>
    </row>
    <row r="587" spans="1:12" x14ac:dyDescent="0.2">
      <c r="A587" s="27" t="s">
        <v>58</v>
      </c>
      <c r="B587" s="13" t="s">
        <v>146</v>
      </c>
      <c r="C587" s="13" t="s">
        <v>195</v>
      </c>
      <c r="D587" s="13" t="s">
        <v>220</v>
      </c>
      <c r="E587" s="14">
        <v>2006</v>
      </c>
      <c r="F587" s="14"/>
      <c r="G587" s="13" t="s">
        <v>1</v>
      </c>
      <c r="H587" s="14"/>
      <c r="I587" s="14"/>
      <c r="J587" s="14"/>
      <c r="K587" s="14"/>
      <c r="L587" s="22" t="s">
        <v>1</v>
      </c>
    </row>
    <row r="588" spans="1:12" x14ac:dyDescent="0.2">
      <c r="A588" s="25" t="s">
        <v>58</v>
      </c>
      <c r="B588" s="11" t="s">
        <v>146</v>
      </c>
      <c r="C588" s="11" t="s">
        <v>195</v>
      </c>
      <c r="D588" s="11" t="s">
        <v>220</v>
      </c>
      <c r="E588" s="12">
        <v>2006</v>
      </c>
      <c r="F588" s="12"/>
      <c r="G588" s="11" t="s">
        <v>1</v>
      </c>
      <c r="H588" s="12"/>
      <c r="I588" s="12"/>
      <c r="J588" s="12"/>
      <c r="K588" s="12"/>
      <c r="L588" s="21" t="s">
        <v>1</v>
      </c>
    </row>
    <row r="589" spans="1:12" x14ac:dyDescent="0.2">
      <c r="A589" s="27" t="s">
        <v>58</v>
      </c>
      <c r="B589" s="13" t="s">
        <v>146</v>
      </c>
      <c r="C589" s="13" t="s">
        <v>197</v>
      </c>
      <c r="D589" s="13" t="s">
        <v>198</v>
      </c>
      <c r="E589" s="14">
        <v>2016</v>
      </c>
      <c r="F589" s="14"/>
      <c r="G589" s="13" t="s">
        <v>1</v>
      </c>
      <c r="H589" s="14"/>
      <c r="I589" s="14"/>
      <c r="J589" s="14"/>
      <c r="K589" s="14"/>
      <c r="L589" s="22" t="s">
        <v>1</v>
      </c>
    </row>
    <row r="590" spans="1:12" x14ac:dyDescent="0.2">
      <c r="A590" s="25" t="s">
        <v>58</v>
      </c>
      <c r="B590" s="11" t="s">
        <v>146</v>
      </c>
      <c r="C590" s="11" t="s">
        <v>197</v>
      </c>
      <c r="D590" s="11" t="s">
        <v>220</v>
      </c>
      <c r="E590" s="12">
        <v>2013</v>
      </c>
      <c r="F590" s="12"/>
      <c r="G590" s="11" t="s">
        <v>1</v>
      </c>
      <c r="H590" s="12"/>
      <c r="I590" s="12"/>
      <c r="J590" s="12"/>
      <c r="K590" s="12"/>
      <c r="L590" s="21" t="s">
        <v>1</v>
      </c>
    </row>
    <row r="591" spans="1:12" x14ac:dyDescent="0.2">
      <c r="A591" s="27" t="s">
        <v>58</v>
      </c>
      <c r="B591" s="13" t="s">
        <v>146</v>
      </c>
      <c r="C591" s="13" t="s">
        <v>197</v>
      </c>
      <c r="D591" s="13" t="s">
        <v>220</v>
      </c>
      <c r="E591" s="14">
        <v>2006</v>
      </c>
      <c r="F591" s="14"/>
      <c r="G591" s="13" t="s">
        <v>1</v>
      </c>
      <c r="H591" s="14"/>
      <c r="I591" s="14"/>
      <c r="J591" s="14"/>
      <c r="K591" s="14"/>
      <c r="L591" s="22" t="s">
        <v>1</v>
      </c>
    </row>
    <row r="592" spans="1:12" x14ac:dyDescent="0.2">
      <c r="A592" s="25" t="s">
        <v>58</v>
      </c>
      <c r="B592" s="11" t="s">
        <v>146</v>
      </c>
      <c r="C592" s="11" t="s">
        <v>197</v>
      </c>
      <c r="D592" s="11" t="s">
        <v>220</v>
      </c>
      <c r="E592" s="12">
        <v>2013</v>
      </c>
      <c r="F592" s="12"/>
      <c r="G592" s="11" t="s">
        <v>1</v>
      </c>
      <c r="H592" s="12"/>
      <c r="I592" s="12"/>
      <c r="J592" s="12"/>
      <c r="K592" s="12"/>
      <c r="L592" s="21" t="s">
        <v>1</v>
      </c>
    </row>
    <row r="593" spans="1:12" x14ac:dyDescent="0.2">
      <c r="A593" s="27" t="s">
        <v>58</v>
      </c>
      <c r="B593" s="13" t="s">
        <v>146</v>
      </c>
      <c r="C593" s="13" t="s">
        <v>197</v>
      </c>
      <c r="D593" s="13" t="s">
        <v>220</v>
      </c>
      <c r="E593" s="14">
        <v>2006</v>
      </c>
      <c r="F593" s="14"/>
      <c r="G593" s="13" t="s">
        <v>1</v>
      </c>
      <c r="H593" s="14"/>
      <c r="I593" s="14"/>
      <c r="J593" s="14"/>
      <c r="K593" s="14"/>
      <c r="L593" s="22" t="s">
        <v>1</v>
      </c>
    </row>
    <row r="594" spans="1:12" x14ac:dyDescent="0.2">
      <c r="A594" s="25" t="s">
        <v>59</v>
      </c>
      <c r="B594" s="11" t="s">
        <v>168</v>
      </c>
      <c r="C594" s="11" t="s">
        <v>195</v>
      </c>
      <c r="D594" s="11" t="s">
        <v>198</v>
      </c>
      <c r="E594" s="12">
        <v>1999</v>
      </c>
      <c r="F594" s="12"/>
      <c r="G594" s="11" t="s">
        <v>1</v>
      </c>
      <c r="H594" s="12"/>
      <c r="I594" s="12"/>
      <c r="J594" s="12"/>
      <c r="K594" s="12"/>
      <c r="L594" s="21" t="s">
        <v>1</v>
      </c>
    </row>
    <row r="595" spans="1:12" x14ac:dyDescent="0.2">
      <c r="A595" s="27" t="s">
        <v>59</v>
      </c>
      <c r="B595" s="13" t="s">
        <v>168</v>
      </c>
      <c r="C595" s="13" t="s">
        <v>195</v>
      </c>
      <c r="D595" s="13" t="s">
        <v>218</v>
      </c>
      <c r="E595" s="14">
        <v>2003</v>
      </c>
      <c r="F595" s="14"/>
      <c r="G595" s="13" t="s">
        <v>1</v>
      </c>
      <c r="H595" s="14"/>
      <c r="I595" s="14"/>
      <c r="J595" s="14"/>
      <c r="K595" s="14"/>
      <c r="L595" s="22" t="s">
        <v>1</v>
      </c>
    </row>
    <row r="596" spans="1:12" x14ac:dyDescent="0.2">
      <c r="A596" s="25" t="s">
        <v>59</v>
      </c>
      <c r="B596" s="11" t="s">
        <v>168</v>
      </c>
      <c r="C596" s="11" t="s">
        <v>195</v>
      </c>
      <c r="D596" s="11" t="s">
        <v>218</v>
      </c>
      <c r="E596" s="12">
        <v>2003</v>
      </c>
      <c r="F596" s="12"/>
      <c r="G596" s="11" t="s">
        <v>1</v>
      </c>
      <c r="H596" s="12"/>
      <c r="I596" s="12"/>
      <c r="J596" s="12"/>
      <c r="K596" s="12"/>
      <c r="L596" s="21" t="s">
        <v>1</v>
      </c>
    </row>
    <row r="597" spans="1:12" x14ac:dyDescent="0.2">
      <c r="A597" s="27" t="s">
        <v>59</v>
      </c>
      <c r="B597" s="13" t="s">
        <v>168</v>
      </c>
      <c r="C597" s="13" t="s">
        <v>195</v>
      </c>
      <c r="D597" s="13" t="s">
        <v>218</v>
      </c>
      <c r="E597" s="14">
        <v>1999</v>
      </c>
      <c r="F597" s="14"/>
      <c r="G597" s="13" t="s">
        <v>1</v>
      </c>
      <c r="H597" s="14"/>
      <c r="I597" s="14"/>
      <c r="J597" s="14"/>
      <c r="K597" s="14"/>
      <c r="L597" s="22" t="s">
        <v>1</v>
      </c>
    </row>
    <row r="598" spans="1:12" x14ac:dyDescent="0.2">
      <c r="A598" s="25" t="s">
        <v>59</v>
      </c>
      <c r="B598" s="11" t="s">
        <v>168</v>
      </c>
      <c r="C598" s="11" t="s">
        <v>195</v>
      </c>
      <c r="D598" s="11" t="s">
        <v>196</v>
      </c>
      <c r="E598" s="12">
        <v>2013</v>
      </c>
      <c r="F598" s="12">
        <v>1</v>
      </c>
      <c r="G598" s="11" t="s">
        <v>1</v>
      </c>
      <c r="H598" s="12"/>
      <c r="I598" s="12"/>
      <c r="J598" s="12"/>
      <c r="K598" s="12"/>
      <c r="L598" s="21" t="s">
        <v>1</v>
      </c>
    </row>
    <row r="599" spans="1:12" x14ac:dyDescent="0.2">
      <c r="A599" s="27" t="s">
        <v>59</v>
      </c>
      <c r="B599" s="13" t="s">
        <v>168</v>
      </c>
      <c r="C599" s="13" t="s">
        <v>195</v>
      </c>
      <c r="D599" s="13" t="s">
        <v>196</v>
      </c>
      <c r="E599" s="14">
        <v>2008</v>
      </c>
      <c r="F599" s="14">
        <v>0.98740000000000006</v>
      </c>
      <c r="G599" s="13" t="s">
        <v>1</v>
      </c>
      <c r="H599" s="14"/>
      <c r="I599" s="14"/>
      <c r="J599" s="14"/>
      <c r="K599" s="14"/>
      <c r="L599" s="22" t="s">
        <v>1</v>
      </c>
    </row>
    <row r="600" spans="1:12" x14ac:dyDescent="0.2">
      <c r="A600" s="25" t="s">
        <v>59</v>
      </c>
      <c r="B600" s="11" t="s">
        <v>168</v>
      </c>
      <c r="C600" s="11" t="s">
        <v>195</v>
      </c>
      <c r="D600" s="11" t="s">
        <v>196</v>
      </c>
      <c r="E600" s="12">
        <v>2003</v>
      </c>
      <c r="F600" s="12">
        <v>0.98329999999999995</v>
      </c>
      <c r="G600" s="11" t="s">
        <v>1</v>
      </c>
      <c r="H600" s="12"/>
      <c r="I600" s="12"/>
      <c r="J600" s="12"/>
      <c r="K600" s="12"/>
      <c r="L600" s="21" t="s">
        <v>1</v>
      </c>
    </row>
    <row r="601" spans="1:12" x14ac:dyDescent="0.2">
      <c r="A601" s="27" t="s">
        <v>59</v>
      </c>
      <c r="B601" s="13" t="s">
        <v>168</v>
      </c>
      <c r="C601" s="13" t="s">
        <v>197</v>
      </c>
      <c r="D601" s="13" t="s">
        <v>198</v>
      </c>
      <c r="E601" s="14">
        <v>1999</v>
      </c>
      <c r="F601" s="14"/>
      <c r="G601" s="13" t="s">
        <v>1</v>
      </c>
      <c r="H601" s="14"/>
      <c r="I601" s="14"/>
      <c r="J601" s="14"/>
      <c r="K601" s="14"/>
      <c r="L601" s="22" t="s">
        <v>1</v>
      </c>
    </row>
    <row r="602" spans="1:12" x14ac:dyDescent="0.2">
      <c r="A602" s="25" t="s">
        <v>59</v>
      </c>
      <c r="B602" s="11" t="s">
        <v>168</v>
      </c>
      <c r="C602" s="11" t="s">
        <v>197</v>
      </c>
      <c r="D602" s="11" t="s">
        <v>196</v>
      </c>
      <c r="E602" s="12">
        <v>2013</v>
      </c>
      <c r="F602" s="12"/>
      <c r="G602" s="11" t="s">
        <v>1</v>
      </c>
      <c r="H602" s="12"/>
      <c r="I602" s="12"/>
      <c r="J602" s="12"/>
      <c r="K602" s="12"/>
      <c r="L602" s="21" t="s">
        <v>1</v>
      </c>
    </row>
    <row r="603" spans="1:12" x14ac:dyDescent="0.2">
      <c r="A603" s="27" t="s">
        <v>59</v>
      </c>
      <c r="B603" s="13" t="s">
        <v>168</v>
      </c>
      <c r="C603" s="13" t="s">
        <v>197</v>
      </c>
      <c r="D603" s="13" t="s">
        <v>196</v>
      </c>
      <c r="E603" s="14">
        <v>2008</v>
      </c>
      <c r="F603" s="14"/>
      <c r="G603" s="13" t="s">
        <v>1</v>
      </c>
      <c r="H603" s="14"/>
      <c r="I603" s="14"/>
      <c r="J603" s="14"/>
      <c r="K603" s="14"/>
      <c r="L603" s="22" t="s">
        <v>1</v>
      </c>
    </row>
    <row r="604" spans="1:12" x14ac:dyDescent="0.2">
      <c r="A604" s="25" t="s">
        <v>59</v>
      </c>
      <c r="B604" s="11" t="s">
        <v>168</v>
      </c>
      <c r="C604" s="11" t="s">
        <v>197</v>
      </c>
      <c r="D604" s="11" t="s">
        <v>218</v>
      </c>
      <c r="E604" s="12">
        <v>2003</v>
      </c>
      <c r="F604" s="12"/>
      <c r="G604" s="11" t="s">
        <v>1</v>
      </c>
      <c r="H604" s="12"/>
      <c r="I604" s="12"/>
      <c r="J604" s="12"/>
      <c r="K604" s="12"/>
      <c r="L604" s="21" t="s">
        <v>1</v>
      </c>
    </row>
    <row r="605" spans="1:12" x14ac:dyDescent="0.2">
      <c r="A605" s="27" t="s">
        <v>59</v>
      </c>
      <c r="B605" s="13" t="s">
        <v>168</v>
      </c>
      <c r="C605" s="13" t="s">
        <v>197</v>
      </c>
      <c r="D605" s="13" t="s">
        <v>218</v>
      </c>
      <c r="E605" s="14">
        <v>2003</v>
      </c>
      <c r="F605" s="14"/>
      <c r="G605" s="13" t="s">
        <v>1</v>
      </c>
      <c r="H605" s="14"/>
      <c r="I605" s="14"/>
      <c r="J605" s="14"/>
      <c r="K605" s="14"/>
      <c r="L605" s="22" t="s">
        <v>1</v>
      </c>
    </row>
    <row r="606" spans="1:12" x14ac:dyDescent="0.2">
      <c r="A606" s="25" t="s">
        <v>59</v>
      </c>
      <c r="B606" s="11" t="s">
        <v>168</v>
      </c>
      <c r="C606" s="11" t="s">
        <v>197</v>
      </c>
      <c r="D606" s="11" t="s">
        <v>218</v>
      </c>
      <c r="E606" s="12">
        <v>1999</v>
      </c>
      <c r="F606" s="12"/>
      <c r="G606" s="11" t="s">
        <v>1</v>
      </c>
      <c r="H606" s="12"/>
      <c r="I606" s="12"/>
      <c r="J606" s="12"/>
      <c r="K606" s="12"/>
      <c r="L606" s="21" t="s">
        <v>1</v>
      </c>
    </row>
    <row r="607" spans="1:12" x14ac:dyDescent="0.2">
      <c r="A607" s="27" t="s">
        <v>59</v>
      </c>
      <c r="B607" s="13" t="s">
        <v>168</v>
      </c>
      <c r="C607" s="13" t="s">
        <v>197</v>
      </c>
      <c r="D607" s="13" t="s">
        <v>196</v>
      </c>
      <c r="E607" s="14">
        <v>2003</v>
      </c>
      <c r="F607" s="14">
        <v>0.95730000000000004</v>
      </c>
      <c r="G607" s="13" t="s">
        <v>1</v>
      </c>
      <c r="H607" s="14"/>
      <c r="I607" s="14"/>
      <c r="J607" s="14"/>
      <c r="K607" s="14"/>
      <c r="L607" s="22" t="s">
        <v>1</v>
      </c>
    </row>
    <row r="608" spans="1:12" x14ac:dyDescent="0.2">
      <c r="A608" s="25" t="s">
        <v>60</v>
      </c>
      <c r="B608" s="11" t="s">
        <v>177</v>
      </c>
      <c r="C608" s="11" t="s">
        <v>195</v>
      </c>
      <c r="D608" s="11" t="s">
        <v>198</v>
      </c>
      <c r="E608" s="12">
        <v>2000</v>
      </c>
      <c r="F608" s="12"/>
      <c r="G608" s="11" t="s">
        <v>1</v>
      </c>
      <c r="H608" s="12"/>
      <c r="I608" s="12"/>
      <c r="J608" s="12"/>
      <c r="K608" s="12"/>
      <c r="L608" s="21" t="s">
        <v>1</v>
      </c>
    </row>
    <row r="609" spans="1:12" x14ac:dyDescent="0.2">
      <c r="A609" s="27" t="s">
        <v>60</v>
      </c>
      <c r="B609" s="13" t="s">
        <v>177</v>
      </c>
      <c r="C609" s="13" t="s">
        <v>195</v>
      </c>
      <c r="D609" s="13" t="s">
        <v>218</v>
      </c>
      <c r="E609" s="14">
        <v>1999</v>
      </c>
      <c r="F609" s="14"/>
      <c r="G609" s="13" t="s">
        <v>1</v>
      </c>
      <c r="H609" s="14"/>
      <c r="I609" s="14"/>
      <c r="J609" s="14"/>
      <c r="K609" s="14"/>
      <c r="L609" s="22" t="s">
        <v>1</v>
      </c>
    </row>
    <row r="610" spans="1:12" x14ac:dyDescent="0.2">
      <c r="A610" s="25" t="s">
        <v>60</v>
      </c>
      <c r="B610" s="11" t="s">
        <v>177</v>
      </c>
      <c r="C610" s="11" t="s">
        <v>195</v>
      </c>
      <c r="D610" s="11" t="s">
        <v>218</v>
      </c>
      <c r="E610" s="12">
        <v>2003</v>
      </c>
      <c r="F610" s="12"/>
      <c r="G610" s="11" t="s">
        <v>1</v>
      </c>
      <c r="H610" s="12"/>
      <c r="I610" s="12"/>
      <c r="J610" s="12"/>
      <c r="K610" s="12"/>
      <c r="L610" s="21" t="s">
        <v>1</v>
      </c>
    </row>
    <row r="611" spans="1:12" x14ac:dyDescent="0.2">
      <c r="A611" s="27" t="s">
        <v>60</v>
      </c>
      <c r="B611" s="13" t="s">
        <v>177</v>
      </c>
      <c r="C611" s="13" t="s">
        <v>195</v>
      </c>
      <c r="D611" s="13" t="s">
        <v>218</v>
      </c>
      <c r="E611" s="14">
        <v>2003</v>
      </c>
      <c r="F611" s="14"/>
      <c r="G611" s="13" t="s">
        <v>1</v>
      </c>
      <c r="H611" s="14"/>
      <c r="I611" s="14"/>
      <c r="J611" s="14"/>
      <c r="K611" s="14"/>
      <c r="L611" s="22" t="s">
        <v>1</v>
      </c>
    </row>
    <row r="612" spans="1:12" x14ac:dyDescent="0.2">
      <c r="A612" s="25" t="s">
        <v>60</v>
      </c>
      <c r="B612" s="11" t="s">
        <v>177</v>
      </c>
      <c r="C612" s="11" t="s">
        <v>195</v>
      </c>
      <c r="D612" s="11" t="s">
        <v>222</v>
      </c>
      <c r="E612" s="12">
        <v>2015</v>
      </c>
      <c r="F612" s="12"/>
      <c r="G612" s="11" t="s">
        <v>1</v>
      </c>
      <c r="H612" s="12"/>
      <c r="I612" s="12"/>
      <c r="J612" s="12"/>
      <c r="K612" s="12"/>
      <c r="L612" s="21" t="s">
        <v>1</v>
      </c>
    </row>
    <row r="613" spans="1:12" x14ac:dyDescent="0.2">
      <c r="A613" s="27" t="s">
        <v>60</v>
      </c>
      <c r="B613" s="13" t="s">
        <v>177</v>
      </c>
      <c r="C613" s="13" t="s">
        <v>195</v>
      </c>
      <c r="D613" s="13" t="s">
        <v>222</v>
      </c>
      <c r="E613" s="14">
        <v>2009</v>
      </c>
      <c r="F613" s="14"/>
      <c r="G613" s="13" t="s">
        <v>1</v>
      </c>
      <c r="H613" s="14"/>
      <c r="I613" s="14"/>
      <c r="J613" s="14"/>
      <c r="K613" s="14"/>
      <c r="L613" s="22" t="s">
        <v>1</v>
      </c>
    </row>
    <row r="614" spans="1:12" x14ac:dyDescent="0.2">
      <c r="A614" s="25" t="s">
        <v>60</v>
      </c>
      <c r="B614" s="11" t="s">
        <v>177</v>
      </c>
      <c r="C614" s="11" t="s">
        <v>195</v>
      </c>
      <c r="D614" s="11" t="s">
        <v>221</v>
      </c>
      <c r="E614" s="12">
        <v>2006</v>
      </c>
      <c r="F614" s="12"/>
      <c r="G614" s="11" t="s">
        <v>1</v>
      </c>
      <c r="H614" s="12"/>
      <c r="I614" s="12"/>
      <c r="J614" s="12"/>
      <c r="K614" s="12"/>
      <c r="L614" s="21" t="s">
        <v>1</v>
      </c>
    </row>
    <row r="615" spans="1:12" x14ac:dyDescent="0.2">
      <c r="A615" s="27" t="s">
        <v>60</v>
      </c>
      <c r="B615" s="13" t="s">
        <v>177</v>
      </c>
      <c r="C615" s="13" t="s">
        <v>195</v>
      </c>
      <c r="D615" s="13" t="s">
        <v>221</v>
      </c>
      <c r="E615" s="14">
        <v>2001</v>
      </c>
      <c r="F615" s="14"/>
      <c r="G615" s="13" t="s">
        <v>1</v>
      </c>
      <c r="H615" s="14"/>
      <c r="I615" s="14"/>
      <c r="J615" s="14"/>
      <c r="K615" s="14"/>
      <c r="L615" s="22" t="s">
        <v>1</v>
      </c>
    </row>
    <row r="616" spans="1:12" x14ac:dyDescent="0.2">
      <c r="A616" s="25" t="s">
        <v>60</v>
      </c>
      <c r="B616" s="11" t="s">
        <v>177</v>
      </c>
      <c r="C616" s="11" t="s">
        <v>195</v>
      </c>
      <c r="D616" s="11" t="s">
        <v>198</v>
      </c>
      <c r="E616" s="12">
        <v>2012</v>
      </c>
      <c r="F616" s="12">
        <v>0.99839999999999995</v>
      </c>
      <c r="G616" s="11" t="s">
        <v>1</v>
      </c>
      <c r="H616" s="12"/>
      <c r="I616" s="12"/>
      <c r="J616" s="12"/>
      <c r="K616" s="12"/>
      <c r="L616" s="21" t="s">
        <v>1</v>
      </c>
    </row>
    <row r="617" spans="1:12" x14ac:dyDescent="0.2">
      <c r="A617" s="27" t="s">
        <v>60</v>
      </c>
      <c r="B617" s="13" t="s">
        <v>177</v>
      </c>
      <c r="C617" s="13" t="s">
        <v>195</v>
      </c>
      <c r="D617" s="13" t="s">
        <v>196</v>
      </c>
      <c r="E617" s="14">
        <v>2005</v>
      </c>
      <c r="F617" s="14">
        <v>0.99950000000000006</v>
      </c>
      <c r="G617" s="13" t="s">
        <v>1</v>
      </c>
      <c r="H617" s="14"/>
      <c r="I617" s="14"/>
      <c r="J617" s="14"/>
      <c r="K617" s="14"/>
      <c r="L617" s="22" t="s">
        <v>1</v>
      </c>
    </row>
    <row r="618" spans="1:12" x14ac:dyDescent="0.2">
      <c r="A618" s="25" t="s">
        <v>60</v>
      </c>
      <c r="B618" s="11" t="s">
        <v>177</v>
      </c>
      <c r="C618" s="11" t="s">
        <v>197</v>
      </c>
      <c r="D618" s="11" t="s">
        <v>198</v>
      </c>
      <c r="E618" s="12">
        <v>2000</v>
      </c>
      <c r="F618" s="12"/>
      <c r="G618" s="11" t="s">
        <v>1</v>
      </c>
      <c r="H618" s="12"/>
      <c r="I618" s="12"/>
      <c r="J618" s="12"/>
      <c r="K618" s="12"/>
      <c r="L618" s="21" t="s">
        <v>1</v>
      </c>
    </row>
    <row r="619" spans="1:12" x14ac:dyDescent="0.2">
      <c r="A619" s="27" t="s">
        <v>60</v>
      </c>
      <c r="B619" s="13" t="s">
        <v>177</v>
      </c>
      <c r="C619" s="13" t="s">
        <v>197</v>
      </c>
      <c r="D619" s="13" t="s">
        <v>218</v>
      </c>
      <c r="E619" s="14">
        <v>1999</v>
      </c>
      <c r="F619" s="14"/>
      <c r="G619" s="13" t="s">
        <v>1</v>
      </c>
      <c r="H619" s="14"/>
      <c r="I619" s="14"/>
      <c r="J619" s="14"/>
      <c r="K619" s="14"/>
      <c r="L619" s="22" t="s">
        <v>1</v>
      </c>
    </row>
    <row r="620" spans="1:12" x14ac:dyDescent="0.2">
      <c r="A620" s="25" t="s">
        <v>60</v>
      </c>
      <c r="B620" s="11" t="s">
        <v>177</v>
      </c>
      <c r="C620" s="11" t="s">
        <v>197</v>
      </c>
      <c r="D620" s="11" t="s">
        <v>218</v>
      </c>
      <c r="E620" s="12">
        <v>2003</v>
      </c>
      <c r="F620" s="12"/>
      <c r="G620" s="11" t="s">
        <v>1</v>
      </c>
      <c r="H620" s="12"/>
      <c r="I620" s="12"/>
      <c r="J620" s="12"/>
      <c r="K620" s="12"/>
      <c r="L620" s="21" t="s">
        <v>1</v>
      </c>
    </row>
    <row r="621" spans="1:12" x14ac:dyDescent="0.2">
      <c r="A621" s="27" t="s">
        <v>60</v>
      </c>
      <c r="B621" s="13" t="s">
        <v>177</v>
      </c>
      <c r="C621" s="13" t="s">
        <v>197</v>
      </c>
      <c r="D621" s="13" t="s">
        <v>218</v>
      </c>
      <c r="E621" s="14">
        <v>2003</v>
      </c>
      <c r="F621" s="14"/>
      <c r="G621" s="13" t="s">
        <v>1</v>
      </c>
      <c r="H621" s="14"/>
      <c r="I621" s="14"/>
      <c r="J621" s="14"/>
      <c r="K621" s="14"/>
      <c r="L621" s="22" t="s">
        <v>1</v>
      </c>
    </row>
    <row r="622" spans="1:12" x14ac:dyDescent="0.2">
      <c r="A622" s="25" t="s">
        <v>60</v>
      </c>
      <c r="B622" s="11" t="s">
        <v>177</v>
      </c>
      <c r="C622" s="11" t="s">
        <v>197</v>
      </c>
      <c r="D622" s="11" t="s">
        <v>222</v>
      </c>
      <c r="E622" s="12">
        <v>2015</v>
      </c>
      <c r="F622" s="12"/>
      <c r="G622" s="11" t="s">
        <v>1</v>
      </c>
      <c r="H622" s="12"/>
      <c r="I622" s="12"/>
      <c r="J622" s="12"/>
      <c r="K622" s="12"/>
      <c r="L622" s="21" t="s">
        <v>1</v>
      </c>
    </row>
    <row r="623" spans="1:12" x14ac:dyDescent="0.2">
      <c r="A623" s="27" t="s">
        <v>60</v>
      </c>
      <c r="B623" s="13" t="s">
        <v>177</v>
      </c>
      <c r="C623" s="13" t="s">
        <v>197</v>
      </c>
      <c r="D623" s="13" t="s">
        <v>222</v>
      </c>
      <c r="E623" s="14">
        <v>2009</v>
      </c>
      <c r="F623" s="14"/>
      <c r="G623" s="13" t="s">
        <v>1</v>
      </c>
      <c r="H623" s="14"/>
      <c r="I623" s="14"/>
      <c r="J623" s="14"/>
      <c r="K623" s="14"/>
      <c r="L623" s="22" t="s">
        <v>1</v>
      </c>
    </row>
    <row r="624" spans="1:12" x14ac:dyDescent="0.2">
      <c r="A624" s="25" t="s">
        <v>60</v>
      </c>
      <c r="B624" s="11" t="s">
        <v>177</v>
      </c>
      <c r="C624" s="11" t="s">
        <v>197</v>
      </c>
      <c r="D624" s="11" t="s">
        <v>221</v>
      </c>
      <c r="E624" s="12">
        <v>2001</v>
      </c>
      <c r="F624" s="12"/>
      <c r="G624" s="11" t="s">
        <v>1</v>
      </c>
      <c r="H624" s="12"/>
      <c r="I624" s="12"/>
      <c r="J624" s="12"/>
      <c r="K624" s="12"/>
      <c r="L624" s="21" t="s">
        <v>1</v>
      </c>
    </row>
    <row r="625" spans="1:12" x14ac:dyDescent="0.2">
      <c r="A625" s="27" t="s">
        <v>60</v>
      </c>
      <c r="B625" s="13" t="s">
        <v>177</v>
      </c>
      <c r="C625" s="13" t="s">
        <v>197</v>
      </c>
      <c r="D625" s="13" t="s">
        <v>221</v>
      </c>
      <c r="E625" s="14">
        <v>2006</v>
      </c>
      <c r="F625" s="14"/>
      <c r="G625" s="13" t="s">
        <v>1</v>
      </c>
      <c r="H625" s="14"/>
      <c r="I625" s="14"/>
      <c r="J625" s="14"/>
      <c r="K625" s="14"/>
      <c r="L625" s="22" t="s">
        <v>1</v>
      </c>
    </row>
    <row r="626" spans="1:12" x14ac:dyDescent="0.2">
      <c r="A626" s="25" t="s">
        <v>60</v>
      </c>
      <c r="B626" s="11" t="s">
        <v>177</v>
      </c>
      <c r="C626" s="11" t="s">
        <v>197</v>
      </c>
      <c r="D626" s="11" t="s">
        <v>198</v>
      </c>
      <c r="E626" s="12">
        <v>2012</v>
      </c>
      <c r="F626" s="12">
        <v>1</v>
      </c>
      <c r="G626" s="11" t="s">
        <v>1</v>
      </c>
      <c r="H626" s="12"/>
      <c r="I626" s="12"/>
      <c r="J626" s="12"/>
      <c r="K626" s="12"/>
      <c r="L626" s="21" t="s">
        <v>1</v>
      </c>
    </row>
    <row r="627" spans="1:12" x14ac:dyDescent="0.2">
      <c r="A627" s="27" t="s">
        <v>60</v>
      </c>
      <c r="B627" s="13" t="s">
        <v>177</v>
      </c>
      <c r="C627" s="13" t="s">
        <v>197</v>
      </c>
      <c r="D627" s="13" t="s">
        <v>196</v>
      </c>
      <c r="E627" s="14">
        <v>2005</v>
      </c>
      <c r="F627" s="14">
        <v>0.99870000000000003</v>
      </c>
      <c r="G627" s="13" t="s">
        <v>1</v>
      </c>
      <c r="H627" s="14"/>
      <c r="I627" s="14"/>
      <c r="J627" s="14"/>
      <c r="K627" s="14"/>
      <c r="L627" s="22" t="s">
        <v>1</v>
      </c>
    </row>
    <row r="628" spans="1:12" x14ac:dyDescent="0.2">
      <c r="A628" s="25" t="s">
        <v>61</v>
      </c>
      <c r="B628" s="11" t="s">
        <v>147</v>
      </c>
      <c r="C628" s="11" t="s">
        <v>195</v>
      </c>
      <c r="D628" s="11" t="s">
        <v>198</v>
      </c>
      <c r="E628" s="12">
        <v>2000</v>
      </c>
      <c r="F628" s="12"/>
      <c r="G628" s="11" t="s">
        <v>1</v>
      </c>
      <c r="H628" s="12"/>
      <c r="I628" s="12"/>
      <c r="J628" s="12"/>
      <c r="K628" s="12"/>
      <c r="L628" s="21" t="s">
        <v>1</v>
      </c>
    </row>
    <row r="629" spans="1:12" x14ac:dyDescent="0.2">
      <c r="A629" s="27" t="s">
        <v>61</v>
      </c>
      <c r="B629" s="13" t="s">
        <v>147</v>
      </c>
      <c r="C629" s="13" t="s">
        <v>195</v>
      </c>
      <c r="D629" s="13" t="s">
        <v>196</v>
      </c>
      <c r="E629" s="14">
        <v>2015</v>
      </c>
      <c r="F629" s="14">
        <v>0.85740000000000005</v>
      </c>
      <c r="G629" s="13" t="s">
        <v>1</v>
      </c>
      <c r="H629" s="14"/>
      <c r="I629" s="14"/>
      <c r="J629" s="14"/>
      <c r="K629" s="14"/>
      <c r="L629" s="22" t="s">
        <v>1</v>
      </c>
    </row>
    <row r="630" spans="1:12" x14ac:dyDescent="0.2">
      <c r="A630" s="25" t="s">
        <v>61</v>
      </c>
      <c r="B630" s="11" t="s">
        <v>147</v>
      </c>
      <c r="C630" s="11" t="s">
        <v>195</v>
      </c>
      <c r="D630" s="11" t="s">
        <v>196</v>
      </c>
      <c r="E630" s="12">
        <v>2000</v>
      </c>
      <c r="F630" s="12">
        <v>0.71719999999999995</v>
      </c>
      <c r="G630" s="11" t="s">
        <v>1</v>
      </c>
      <c r="H630" s="12"/>
      <c r="I630" s="12"/>
      <c r="J630" s="12"/>
      <c r="K630" s="12"/>
      <c r="L630" s="21" t="s">
        <v>1</v>
      </c>
    </row>
    <row r="631" spans="1:12" x14ac:dyDescent="0.2">
      <c r="A631" s="27" t="s">
        <v>61</v>
      </c>
      <c r="B631" s="13" t="s">
        <v>147</v>
      </c>
      <c r="C631" s="13" t="s">
        <v>195</v>
      </c>
      <c r="D631" s="13" t="s">
        <v>196</v>
      </c>
      <c r="E631" s="14">
        <v>2005</v>
      </c>
      <c r="F631" s="14">
        <v>0.68210000000000004</v>
      </c>
      <c r="G631" s="13" t="s">
        <v>1</v>
      </c>
      <c r="H631" s="14"/>
      <c r="I631" s="14"/>
      <c r="J631" s="14"/>
      <c r="K631" s="14"/>
      <c r="L631" s="22" t="s">
        <v>1</v>
      </c>
    </row>
    <row r="632" spans="1:12" x14ac:dyDescent="0.2">
      <c r="A632" s="25" t="s">
        <v>61</v>
      </c>
      <c r="B632" s="11" t="s">
        <v>147</v>
      </c>
      <c r="C632" s="11" t="s">
        <v>195</v>
      </c>
      <c r="D632" s="11" t="s">
        <v>196</v>
      </c>
      <c r="E632" s="12">
        <v>2010</v>
      </c>
      <c r="F632" s="12">
        <v>0.80059999999999998</v>
      </c>
      <c r="G632" s="11" t="s">
        <v>1</v>
      </c>
      <c r="H632" s="12"/>
      <c r="I632" s="12"/>
      <c r="J632" s="12"/>
      <c r="K632" s="12"/>
      <c r="L632" s="21" t="s">
        <v>1</v>
      </c>
    </row>
    <row r="633" spans="1:12" x14ac:dyDescent="0.2">
      <c r="A633" s="27" t="s">
        <v>61</v>
      </c>
      <c r="B633" s="13" t="s">
        <v>147</v>
      </c>
      <c r="C633" s="13" t="s">
        <v>197</v>
      </c>
      <c r="D633" s="13" t="s">
        <v>198</v>
      </c>
      <c r="E633" s="14">
        <v>2000</v>
      </c>
      <c r="F633" s="14"/>
      <c r="G633" s="13" t="s">
        <v>1</v>
      </c>
      <c r="H633" s="14"/>
      <c r="I633" s="14"/>
      <c r="J633" s="14"/>
      <c r="K633" s="14"/>
      <c r="L633" s="22" t="s">
        <v>1</v>
      </c>
    </row>
    <row r="634" spans="1:12" x14ac:dyDescent="0.2">
      <c r="A634" s="25" t="s">
        <v>61</v>
      </c>
      <c r="B634" s="11" t="s">
        <v>147</v>
      </c>
      <c r="C634" s="11" t="s">
        <v>197</v>
      </c>
      <c r="D634" s="11" t="s">
        <v>196</v>
      </c>
      <c r="E634" s="12">
        <v>2010</v>
      </c>
      <c r="F634" s="12">
        <v>0.80310000000000004</v>
      </c>
      <c r="G634" s="11" t="s">
        <v>1</v>
      </c>
      <c r="H634" s="12"/>
      <c r="I634" s="12"/>
      <c r="J634" s="12"/>
      <c r="K634" s="12"/>
      <c r="L634" s="21" t="s">
        <v>1</v>
      </c>
    </row>
    <row r="635" spans="1:12" x14ac:dyDescent="0.2">
      <c r="A635" s="27" t="s">
        <v>61</v>
      </c>
      <c r="B635" s="13" t="s">
        <v>147</v>
      </c>
      <c r="C635" s="13" t="s">
        <v>197</v>
      </c>
      <c r="D635" s="13" t="s">
        <v>196</v>
      </c>
      <c r="E635" s="14">
        <v>2015</v>
      </c>
      <c r="F635" s="14">
        <v>0.84260000000000002</v>
      </c>
      <c r="G635" s="13" t="s">
        <v>1</v>
      </c>
      <c r="H635" s="14"/>
      <c r="I635" s="14"/>
      <c r="J635" s="14"/>
      <c r="K635" s="14"/>
      <c r="L635" s="22" t="s">
        <v>1</v>
      </c>
    </row>
    <row r="636" spans="1:12" x14ac:dyDescent="0.2">
      <c r="A636" s="25" t="s">
        <v>61</v>
      </c>
      <c r="B636" s="11" t="s">
        <v>147</v>
      </c>
      <c r="C636" s="11" t="s">
        <v>197</v>
      </c>
      <c r="D636" s="11" t="s">
        <v>196</v>
      </c>
      <c r="E636" s="12">
        <v>2000</v>
      </c>
      <c r="F636" s="12">
        <v>0.754</v>
      </c>
      <c r="G636" s="11" t="s">
        <v>1</v>
      </c>
      <c r="H636" s="12"/>
      <c r="I636" s="12"/>
      <c r="J636" s="12"/>
      <c r="K636" s="12"/>
      <c r="L636" s="21" t="s">
        <v>1</v>
      </c>
    </row>
    <row r="637" spans="1:12" x14ac:dyDescent="0.2">
      <c r="A637" s="27" t="s">
        <v>61</v>
      </c>
      <c r="B637" s="13" t="s">
        <v>147</v>
      </c>
      <c r="C637" s="13" t="s">
        <v>197</v>
      </c>
      <c r="D637" s="13" t="s">
        <v>196</v>
      </c>
      <c r="E637" s="14">
        <v>2005</v>
      </c>
      <c r="F637" s="14">
        <v>0.72719999999999996</v>
      </c>
      <c r="G637" s="13" t="s">
        <v>1</v>
      </c>
      <c r="H637" s="14"/>
      <c r="I637" s="14"/>
      <c r="J637" s="14"/>
      <c r="K637" s="14"/>
      <c r="L637" s="22" t="s">
        <v>1</v>
      </c>
    </row>
    <row r="638" spans="1:12" x14ac:dyDescent="0.2">
      <c r="A638" s="25" t="s">
        <v>62</v>
      </c>
      <c r="B638" s="11" t="s">
        <v>148</v>
      </c>
      <c r="C638" s="11" t="s">
        <v>195</v>
      </c>
      <c r="D638" s="11"/>
      <c r="E638" s="12"/>
      <c r="F638" s="12"/>
      <c r="G638" s="11"/>
      <c r="H638" s="12"/>
      <c r="I638" s="12"/>
      <c r="J638" s="12"/>
      <c r="K638" s="12"/>
      <c r="L638" s="21"/>
    </row>
    <row r="639" spans="1:12" x14ac:dyDescent="0.2">
      <c r="A639" s="27" t="s">
        <v>62</v>
      </c>
      <c r="B639" s="13" t="s">
        <v>148</v>
      </c>
      <c r="C639" s="13" t="s">
        <v>197</v>
      </c>
      <c r="D639" s="13"/>
      <c r="E639" s="14"/>
      <c r="F639" s="14"/>
      <c r="G639" s="13"/>
      <c r="H639" s="14"/>
      <c r="I639" s="14"/>
      <c r="J639" s="14"/>
      <c r="K639" s="14"/>
      <c r="L639" s="22"/>
    </row>
    <row r="640" spans="1:12" x14ac:dyDescent="0.2">
      <c r="A640" s="25" t="s">
        <v>63</v>
      </c>
      <c r="B640" s="11" t="s">
        <v>149</v>
      </c>
      <c r="C640" s="11" t="s">
        <v>195</v>
      </c>
      <c r="D640" s="11" t="s">
        <v>198</v>
      </c>
      <c r="E640" s="12">
        <v>2000</v>
      </c>
      <c r="F640" s="12"/>
      <c r="G640" s="11" t="s">
        <v>1</v>
      </c>
      <c r="H640" s="12"/>
      <c r="I640" s="12"/>
      <c r="J640" s="12"/>
      <c r="K640" s="12"/>
      <c r="L640" s="21" t="s">
        <v>1</v>
      </c>
    </row>
    <row r="641" spans="1:12" x14ac:dyDescent="0.2">
      <c r="A641" s="27" t="s">
        <v>63</v>
      </c>
      <c r="B641" s="13" t="s">
        <v>149</v>
      </c>
      <c r="C641" s="13" t="s">
        <v>195</v>
      </c>
      <c r="D641" s="13" t="s">
        <v>198</v>
      </c>
      <c r="E641" s="14">
        <v>2014</v>
      </c>
      <c r="F641" s="14">
        <v>1</v>
      </c>
      <c r="G641" s="13" t="s">
        <v>1</v>
      </c>
      <c r="H641" s="14"/>
      <c r="I641" s="14"/>
      <c r="J641" s="14"/>
      <c r="K641" s="14"/>
      <c r="L641" s="22" t="s">
        <v>1</v>
      </c>
    </row>
    <row r="642" spans="1:12" x14ac:dyDescent="0.2">
      <c r="A642" s="25" t="s">
        <v>63</v>
      </c>
      <c r="B642" s="11" t="s">
        <v>149</v>
      </c>
      <c r="C642" s="11" t="s">
        <v>195</v>
      </c>
      <c r="D642" s="11" t="s">
        <v>196</v>
      </c>
      <c r="E642" s="12">
        <v>2008</v>
      </c>
      <c r="F642" s="12">
        <v>0.83699999999999997</v>
      </c>
      <c r="G642" s="11" t="s">
        <v>1</v>
      </c>
      <c r="H642" s="12"/>
      <c r="I642" s="12"/>
      <c r="J642" s="12"/>
      <c r="K642" s="12"/>
      <c r="L642" s="21" t="s">
        <v>1</v>
      </c>
    </row>
    <row r="643" spans="1:12" x14ac:dyDescent="0.2">
      <c r="A643" s="27" t="s">
        <v>63</v>
      </c>
      <c r="B643" s="13" t="s">
        <v>149</v>
      </c>
      <c r="C643" s="13" t="s">
        <v>197</v>
      </c>
      <c r="D643" s="13" t="s">
        <v>198</v>
      </c>
      <c r="E643" s="14">
        <v>2014</v>
      </c>
      <c r="F643" s="14"/>
      <c r="G643" s="13" t="s">
        <v>1</v>
      </c>
      <c r="H643" s="14"/>
      <c r="I643" s="14"/>
      <c r="J643" s="14"/>
      <c r="K643" s="14"/>
      <c r="L643" s="22" t="s">
        <v>1</v>
      </c>
    </row>
    <row r="644" spans="1:12" x14ac:dyDescent="0.2">
      <c r="A644" s="25" t="s">
        <v>63</v>
      </c>
      <c r="B644" s="11" t="s">
        <v>149</v>
      </c>
      <c r="C644" s="11" t="s">
        <v>197</v>
      </c>
      <c r="D644" s="11" t="s">
        <v>198</v>
      </c>
      <c r="E644" s="12">
        <v>2000</v>
      </c>
      <c r="F644" s="12"/>
      <c r="G644" s="11" t="s">
        <v>1</v>
      </c>
      <c r="H644" s="12"/>
      <c r="I644" s="12"/>
      <c r="J644" s="12"/>
      <c r="K644" s="12"/>
      <c r="L644" s="21" t="s">
        <v>1</v>
      </c>
    </row>
    <row r="645" spans="1:12" x14ac:dyDescent="0.2">
      <c r="A645" s="27" t="s">
        <v>63</v>
      </c>
      <c r="B645" s="13" t="s">
        <v>149</v>
      </c>
      <c r="C645" s="13" t="s">
        <v>197</v>
      </c>
      <c r="D645" s="13" t="s">
        <v>196</v>
      </c>
      <c r="E645" s="14">
        <v>2008</v>
      </c>
      <c r="F645" s="14">
        <v>0.89029999999999998</v>
      </c>
      <c r="G645" s="13" t="s">
        <v>1</v>
      </c>
      <c r="H645" s="14"/>
      <c r="I645" s="14"/>
      <c r="J645" s="14"/>
      <c r="K645" s="14"/>
      <c r="L645" s="22" t="s">
        <v>1</v>
      </c>
    </row>
    <row r="646" spans="1:12" x14ac:dyDescent="0.2">
      <c r="A646" s="25" t="s">
        <v>64</v>
      </c>
      <c r="B646" s="11" t="s">
        <v>150</v>
      </c>
      <c r="C646" s="11" t="s">
        <v>195</v>
      </c>
      <c r="D646" s="11" t="s">
        <v>198</v>
      </c>
      <c r="E646" s="12">
        <v>2000</v>
      </c>
      <c r="F646" s="12"/>
      <c r="G646" s="11" t="s">
        <v>1</v>
      </c>
      <c r="H646" s="12"/>
      <c r="I646" s="12"/>
      <c r="J646" s="12"/>
      <c r="K646" s="12"/>
      <c r="L646" s="21" t="s">
        <v>1</v>
      </c>
    </row>
    <row r="647" spans="1:12" x14ac:dyDescent="0.2">
      <c r="A647" s="27" t="s">
        <v>64</v>
      </c>
      <c r="B647" s="13" t="s">
        <v>150</v>
      </c>
      <c r="C647" s="13" t="s">
        <v>195</v>
      </c>
      <c r="D647" s="13" t="s">
        <v>219</v>
      </c>
      <c r="E647" s="14">
        <v>2007</v>
      </c>
      <c r="F647" s="14"/>
      <c r="G647" s="13" t="s">
        <v>1</v>
      </c>
      <c r="H647" s="14"/>
      <c r="I647" s="14"/>
      <c r="J647" s="14"/>
      <c r="K647" s="14"/>
      <c r="L647" s="22" t="s">
        <v>1</v>
      </c>
    </row>
    <row r="648" spans="1:12" x14ac:dyDescent="0.2">
      <c r="A648" s="25" t="s">
        <v>64</v>
      </c>
      <c r="B648" s="11" t="s">
        <v>150</v>
      </c>
      <c r="C648" s="11" t="s">
        <v>195</v>
      </c>
      <c r="D648" s="11" t="s">
        <v>219</v>
      </c>
      <c r="E648" s="12">
        <v>2007</v>
      </c>
      <c r="F648" s="12"/>
      <c r="G648" s="11" t="s">
        <v>1</v>
      </c>
      <c r="H648" s="12"/>
      <c r="I648" s="12"/>
      <c r="J648" s="12"/>
      <c r="K648" s="12"/>
      <c r="L648" s="21" t="s">
        <v>1</v>
      </c>
    </row>
    <row r="649" spans="1:12" x14ac:dyDescent="0.2">
      <c r="A649" s="27" t="s">
        <v>64</v>
      </c>
      <c r="B649" s="13" t="s">
        <v>150</v>
      </c>
      <c r="C649" s="13" t="s">
        <v>195</v>
      </c>
      <c r="D649" s="13" t="s">
        <v>196</v>
      </c>
      <c r="E649" s="14">
        <v>2011</v>
      </c>
      <c r="F649" s="14">
        <v>0.39489999999999997</v>
      </c>
      <c r="G649" s="13" t="s">
        <v>1</v>
      </c>
      <c r="H649" s="14"/>
      <c r="I649" s="14"/>
      <c r="J649" s="14"/>
      <c r="K649" s="14"/>
      <c r="L649" s="22" t="s">
        <v>1</v>
      </c>
    </row>
    <row r="650" spans="1:12" x14ac:dyDescent="0.2">
      <c r="A650" s="25" t="s">
        <v>64</v>
      </c>
      <c r="B650" s="11" t="s">
        <v>150</v>
      </c>
      <c r="C650" s="11" t="s">
        <v>195</v>
      </c>
      <c r="D650" s="11" t="s">
        <v>196</v>
      </c>
      <c r="E650" s="12">
        <v>2005</v>
      </c>
      <c r="F650" s="12">
        <v>0.34010000000000001</v>
      </c>
      <c r="G650" s="11" t="s">
        <v>1</v>
      </c>
      <c r="H650" s="12"/>
      <c r="I650" s="12"/>
      <c r="J650" s="12"/>
      <c r="K650" s="12"/>
      <c r="L650" s="21" t="s">
        <v>1</v>
      </c>
    </row>
    <row r="651" spans="1:12" x14ac:dyDescent="0.2">
      <c r="A651" s="27" t="s">
        <v>64</v>
      </c>
      <c r="B651" s="13" t="s">
        <v>150</v>
      </c>
      <c r="C651" s="13" t="s">
        <v>195</v>
      </c>
      <c r="D651" s="13" t="s">
        <v>196</v>
      </c>
      <c r="E651" s="14">
        <v>2014</v>
      </c>
      <c r="F651" s="14">
        <v>0.51060000000000005</v>
      </c>
      <c r="G651" s="13" t="s">
        <v>1</v>
      </c>
      <c r="H651" s="14"/>
      <c r="I651" s="14"/>
      <c r="J651" s="14"/>
      <c r="K651" s="14"/>
      <c r="L651" s="22" t="s">
        <v>1</v>
      </c>
    </row>
    <row r="652" spans="1:12" x14ac:dyDescent="0.2">
      <c r="A652" s="25" t="s">
        <v>64</v>
      </c>
      <c r="B652" s="11" t="s">
        <v>150</v>
      </c>
      <c r="C652" s="11" t="s">
        <v>195</v>
      </c>
      <c r="D652" s="11" t="s">
        <v>196</v>
      </c>
      <c r="E652" s="12">
        <v>2015</v>
      </c>
      <c r="F652" s="12">
        <v>0.55779999999999996</v>
      </c>
      <c r="G652" s="11" t="s">
        <v>1</v>
      </c>
      <c r="H652" s="12"/>
      <c r="I652" s="12"/>
      <c r="J652" s="12"/>
      <c r="K652" s="12"/>
      <c r="L652" s="21" t="s">
        <v>1</v>
      </c>
    </row>
    <row r="653" spans="1:12" x14ac:dyDescent="0.2">
      <c r="A653" s="27" t="s">
        <v>64</v>
      </c>
      <c r="B653" s="13" t="s">
        <v>150</v>
      </c>
      <c r="C653" s="13" t="s">
        <v>197</v>
      </c>
      <c r="D653" s="13" t="s">
        <v>198</v>
      </c>
      <c r="E653" s="14">
        <v>2000</v>
      </c>
      <c r="F653" s="14"/>
      <c r="G653" s="13" t="s">
        <v>1</v>
      </c>
      <c r="H653" s="14"/>
      <c r="I653" s="14"/>
      <c r="J653" s="14"/>
      <c r="K653" s="14"/>
      <c r="L653" s="22" t="s">
        <v>1</v>
      </c>
    </row>
    <row r="654" spans="1:12" x14ac:dyDescent="0.2">
      <c r="A654" s="25" t="s">
        <v>64</v>
      </c>
      <c r="B654" s="11" t="s">
        <v>150</v>
      </c>
      <c r="C654" s="11" t="s">
        <v>197</v>
      </c>
      <c r="D654" s="11" t="s">
        <v>219</v>
      </c>
      <c r="E654" s="12">
        <v>2007</v>
      </c>
      <c r="F654" s="12"/>
      <c r="G654" s="11" t="s">
        <v>1</v>
      </c>
      <c r="H654" s="12"/>
      <c r="I654" s="12"/>
      <c r="J654" s="12"/>
      <c r="K654" s="12"/>
      <c r="L654" s="21" t="s">
        <v>1</v>
      </c>
    </row>
    <row r="655" spans="1:12" x14ac:dyDescent="0.2">
      <c r="A655" s="27" t="s">
        <v>64</v>
      </c>
      <c r="B655" s="13" t="s">
        <v>150</v>
      </c>
      <c r="C655" s="13" t="s">
        <v>197</v>
      </c>
      <c r="D655" s="13" t="s">
        <v>219</v>
      </c>
      <c r="E655" s="14">
        <v>2007</v>
      </c>
      <c r="F655" s="14"/>
      <c r="G655" s="13" t="s">
        <v>1</v>
      </c>
      <c r="H655" s="14"/>
      <c r="I655" s="14"/>
      <c r="J655" s="14"/>
      <c r="K655" s="14"/>
      <c r="L655" s="22" t="s">
        <v>1</v>
      </c>
    </row>
    <row r="656" spans="1:12" x14ac:dyDescent="0.2">
      <c r="A656" s="25" t="s">
        <v>64</v>
      </c>
      <c r="B656" s="11" t="s">
        <v>150</v>
      </c>
      <c r="C656" s="11" t="s">
        <v>197</v>
      </c>
      <c r="D656" s="11" t="s">
        <v>196</v>
      </c>
      <c r="E656" s="12">
        <v>2005</v>
      </c>
      <c r="F656" s="12">
        <v>0.57430000000000003</v>
      </c>
      <c r="G656" s="11" t="s">
        <v>1</v>
      </c>
      <c r="H656" s="12"/>
      <c r="I656" s="12"/>
      <c r="J656" s="12"/>
      <c r="K656" s="12"/>
      <c r="L656" s="21" t="s">
        <v>1</v>
      </c>
    </row>
    <row r="657" spans="1:12" x14ac:dyDescent="0.2">
      <c r="A657" s="27" t="s">
        <v>64</v>
      </c>
      <c r="B657" s="13" t="s">
        <v>150</v>
      </c>
      <c r="C657" s="13" t="s">
        <v>197</v>
      </c>
      <c r="D657" s="13" t="s">
        <v>196</v>
      </c>
      <c r="E657" s="14">
        <v>2011</v>
      </c>
      <c r="F657" s="14">
        <v>0.58079999999999998</v>
      </c>
      <c r="G657" s="13" t="s">
        <v>1</v>
      </c>
      <c r="H657" s="14"/>
      <c r="I657" s="14"/>
      <c r="J657" s="14"/>
      <c r="K657" s="14"/>
      <c r="L657" s="22" t="s">
        <v>1</v>
      </c>
    </row>
    <row r="658" spans="1:12" x14ac:dyDescent="0.2">
      <c r="A658" s="25" t="s">
        <v>64</v>
      </c>
      <c r="B658" s="11" t="s">
        <v>150</v>
      </c>
      <c r="C658" s="11" t="s">
        <v>197</v>
      </c>
      <c r="D658" s="11" t="s">
        <v>196</v>
      </c>
      <c r="E658" s="12">
        <v>2014</v>
      </c>
      <c r="F658" s="12">
        <v>0.63449999999999995</v>
      </c>
      <c r="G658" s="11" t="s">
        <v>1</v>
      </c>
      <c r="H658" s="12"/>
      <c r="I658" s="12"/>
      <c r="J658" s="12"/>
      <c r="K658" s="12"/>
      <c r="L658" s="21" t="s">
        <v>1</v>
      </c>
    </row>
    <row r="659" spans="1:12" x14ac:dyDescent="0.2">
      <c r="A659" s="27" t="s">
        <v>64</v>
      </c>
      <c r="B659" s="13" t="s">
        <v>150</v>
      </c>
      <c r="C659" s="13" t="s">
        <v>197</v>
      </c>
      <c r="D659" s="13" t="s">
        <v>196</v>
      </c>
      <c r="E659" s="14">
        <v>2015</v>
      </c>
      <c r="F659" s="14">
        <v>0.66930000000000001</v>
      </c>
      <c r="G659" s="13" t="s">
        <v>1</v>
      </c>
      <c r="H659" s="14"/>
      <c r="I659" s="14"/>
      <c r="J659" s="14"/>
      <c r="K659" s="14"/>
      <c r="L659" s="22" t="s">
        <v>1</v>
      </c>
    </row>
    <row r="660" spans="1:12" x14ac:dyDescent="0.2">
      <c r="A660" s="25" t="s">
        <v>65</v>
      </c>
      <c r="B660" s="11" t="s">
        <v>151</v>
      </c>
      <c r="C660" s="11" t="s">
        <v>195</v>
      </c>
      <c r="D660" s="11" t="s">
        <v>198</v>
      </c>
      <c r="E660" s="12">
        <v>2000</v>
      </c>
      <c r="F660" s="12"/>
      <c r="G660" s="11" t="s">
        <v>1</v>
      </c>
      <c r="H660" s="12"/>
      <c r="I660" s="12"/>
      <c r="J660" s="12"/>
      <c r="K660" s="12"/>
      <c r="L660" s="21" t="s">
        <v>1</v>
      </c>
    </row>
    <row r="661" spans="1:12" x14ac:dyDescent="0.2">
      <c r="A661" s="27" t="s">
        <v>65</v>
      </c>
      <c r="B661" s="13" t="s">
        <v>151</v>
      </c>
      <c r="C661" s="13" t="s">
        <v>195</v>
      </c>
      <c r="D661" s="13" t="s">
        <v>198</v>
      </c>
      <c r="E661" s="14">
        <v>2005</v>
      </c>
      <c r="F661" s="14">
        <v>0.3715</v>
      </c>
      <c r="G661" s="13" t="s">
        <v>1</v>
      </c>
      <c r="H661" s="14"/>
      <c r="I661" s="14"/>
      <c r="J661" s="14"/>
      <c r="K661" s="14"/>
      <c r="L661" s="22" t="s">
        <v>1</v>
      </c>
    </row>
    <row r="662" spans="1:12" x14ac:dyDescent="0.2">
      <c r="A662" s="25" t="s">
        <v>65</v>
      </c>
      <c r="B662" s="11" t="s">
        <v>151</v>
      </c>
      <c r="C662" s="11" t="s">
        <v>195</v>
      </c>
      <c r="D662" s="11" t="s">
        <v>198</v>
      </c>
      <c r="E662" s="12">
        <v>2010</v>
      </c>
      <c r="F662" s="12">
        <v>0.49459999999999998</v>
      </c>
      <c r="G662" s="11" t="s">
        <v>1</v>
      </c>
      <c r="H662" s="12"/>
      <c r="I662" s="12"/>
      <c r="J662" s="12"/>
      <c r="K662" s="12"/>
      <c r="L662" s="21" t="s">
        <v>1</v>
      </c>
    </row>
    <row r="663" spans="1:12" x14ac:dyDescent="0.2">
      <c r="A663" s="27" t="s">
        <v>65</v>
      </c>
      <c r="B663" s="13" t="s">
        <v>151</v>
      </c>
      <c r="C663" s="13" t="s">
        <v>195</v>
      </c>
      <c r="D663" s="13" t="s">
        <v>196</v>
      </c>
      <c r="E663" s="14">
        <v>2013</v>
      </c>
      <c r="F663" s="14">
        <v>0.57340000000000002</v>
      </c>
      <c r="G663" s="13" t="s">
        <v>1</v>
      </c>
      <c r="H663" s="14"/>
      <c r="I663" s="14"/>
      <c r="J663" s="14"/>
      <c r="K663" s="14"/>
      <c r="L663" s="22" t="s">
        <v>1</v>
      </c>
    </row>
    <row r="664" spans="1:12" x14ac:dyDescent="0.2">
      <c r="A664" s="25" t="s">
        <v>65</v>
      </c>
      <c r="B664" s="11" t="s">
        <v>151</v>
      </c>
      <c r="C664" s="11" t="s">
        <v>195</v>
      </c>
      <c r="D664" s="11" t="s">
        <v>196</v>
      </c>
      <c r="E664" s="12">
        <v>2008</v>
      </c>
      <c r="F664" s="12">
        <v>0.41299999999999998</v>
      </c>
      <c r="G664" s="11" t="s">
        <v>1</v>
      </c>
      <c r="H664" s="12"/>
      <c r="I664" s="12"/>
      <c r="J664" s="12"/>
      <c r="K664" s="12"/>
      <c r="L664" s="21" t="s">
        <v>1</v>
      </c>
    </row>
    <row r="665" spans="1:12" x14ac:dyDescent="0.2">
      <c r="A665" s="27" t="s">
        <v>65</v>
      </c>
      <c r="B665" s="13" t="s">
        <v>151</v>
      </c>
      <c r="C665" s="13" t="s">
        <v>197</v>
      </c>
      <c r="D665" s="13" t="s">
        <v>198</v>
      </c>
      <c r="E665" s="14">
        <v>2010</v>
      </c>
      <c r="F665" s="14"/>
      <c r="G665" s="13" t="s">
        <v>1</v>
      </c>
      <c r="H665" s="14"/>
      <c r="I665" s="14"/>
      <c r="J665" s="14"/>
      <c r="K665" s="14"/>
      <c r="L665" s="22" t="s">
        <v>1</v>
      </c>
    </row>
    <row r="666" spans="1:12" x14ac:dyDescent="0.2">
      <c r="A666" s="25" t="s">
        <v>65</v>
      </c>
      <c r="B666" s="11" t="s">
        <v>151</v>
      </c>
      <c r="C666" s="11" t="s">
        <v>197</v>
      </c>
      <c r="D666" s="11" t="s">
        <v>198</v>
      </c>
      <c r="E666" s="12">
        <v>2005</v>
      </c>
      <c r="F666" s="12"/>
      <c r="G666" s="11" t="s">
        <v>1</v>
      </c>
      <c r="H666" s="12"/>
      <c r="I666" s="12"/>
      <c r="J666" s="12"/>
      <c r="K666" s="12"/>
      <c r="L666" s="21" t="s">
        <v>1</v>
      </c>
    </row>
    <row r="667" spans="1:12" x14ac:dyDescent="0.2">
      <c r="A667" s="27" t="s">
        <v>65</v>
      </c>
      <c r="B667" s="13" t="s">
        <v>151</v>
      </c>
      <c r="C667" s="13" t="s">
        <v>197</v>
      </c>
      <c r="D667" s="13" t="s">
        <v>198</v>
      </c>
      <c r="E667" s="14">
        <v>2000</v>
      </c>
      <c r="F667" s="14"/>
      <c r="G667" s="13" t="s">
        <v>1</v>
      </c>
      <c r="H667" s="14"/>
      <c r="I667" s="14"/>
      <c r="J667" s="14"/>
      <c r="K667" s="14"/>
      <c r="L667" s="22" t="s">
        <v>1</v>
      </c>
    </row>
    <row r="668" spans="1:12" x14ac:dyDescent="0.2">
      <c r="A668" s="25" t="s">
        <v>65</v>
      </c>
      <c r="B668" s="11" t="s">
        <v>151</v>
      </c>
      <c r="C668" s="11" t="s">
        <v>197</v>
      </c>
      <c r="D668" s="11" t="s">
        <v>196</v>
      </c>
      <c r="E668" s="12">
        <v>2013</v>
      </c>
      <c r="F668" s="12">
        <v>0.79690000000000005</v>
      </c>
      <c r="G668" s="11" t="s">
        <v>1</v>
      </c>
      <c r="H668" s="12"/>
      <c r="I668" s="12"/>
      <c r="J668" s="12"/>
      <c r="K668" s="12"/>
      <c r="L668" s="21" t="s">
        <v>1</v>
      </c>
    </row>
    <row r="669" spans="1:12" x14ac:dyDescent="0.2">
      <c r="A669" s="27" t="s">
        <v>65</v>
      </c>
      <c r="B669" s="13" t="s">
        <v>151</v>
      </c>
      <c r="C669" s="13" t="s">
        <v>197</v>
      </c>
      <c r="D669" s="13" t="s">
        <v>196</v>
      </c>
      <c r="E669" s="14">
        <v>2008</v>
      </c>
      <c r="F669" s="14">
        <v>0.73580000000000001</v>
      </c>
      <c r="G669" s="13" t="s">
        <v>1</v>
      </c>
      <c r="H669" s="14"/>
      <c r="I669" s="14"/>
      <c r="J669" s="14"/>
      <c r="K669" s="14"/>
      <c r="L669" s="22" t="s">
        <v>1</v>
      </c>
    </row>
    <row r="670" spans="1:12" x14ac:dyDescent="0.2">
      <c r="A670" s="25" t="s">
        <v>66</v>
      </c>
      <c r="B670" s="11" t="s">
        <v>152</v>
      </c>
      <c r="C670" s="11" t="s">
        <v>195</v>
      </c>
      <c r="D670" s="11"/>
      <c r="E670" s="12"/>
      <c r="F670" s="12"/>
      <c r="G670" s="11"/>
      <c r="H670" s="12"/>
      <c r="I670" s="12"/>
      <c r="J670" s="12"/>
      <c r="K670" s="12"/>
      <c r="L670" s="21"/>
    </row>
    <row r="671" spans="1:12" x14ac:dyDescent="0.2">
      <c r="A671" s="27" t="s">
        <v>66</v>
      </c>
      <c r="B671" s="13" t="s">
        <v>152</v>
      </c>
      <c r="C671" s="13" t="s">
        <v>197</v>
      </c>
      <c r="D671" s="13"/>
      <c r="E671" s="14"/>
      <c r="F671" s="14"/>
      <c r="G671" s="13"/>
      <c r="H671" s="14"/>
      <c r="I671" s="14"/>
      <c r="J671" s="14"/>
      <c r="K671" s="14"/>
      <c r="L671" s="22"/>
    </row>
    <row r="672" spans="1:12" x14ac:dyDescent="0.2">
      <c r="A672" s="25" t="s">
        <v>67</v>
      </c>
      <c r="B672" s="11" t="s">
        <v>153</v>
      </c>
      <c r="C672" s="11" t="s">
        <v>195</v>
      </c>
      <c r="D672" s="11" t="s">
        <v>198</v>
      </c>
      <c r="E672" s="12">
        <v>2006</v>
      </c>
      <c r="F672" s="12">
        <v>0.2379</v>
      </c>
      <c r="G672" s="11" t="s">
        <v>1</v>
      </c>
      <c r="H672" s="12"/>
      <c r="I672" s="12"/>
      <c r="J672" s="12"/>
      <c r="K672" s="12"/>
      <c r="L672" s="21" t="s">
        <v>1</v>
      </c>
    </row>
    <row r="673" spans="1:12" x14ac:dyDescent="0.2">
      <c r="A673" s="27" t="s">
        <v>67</v>
      </c>
      <c r="B673" s="13" t="s">
        <v>153</v>
      </c>
      <c r="C673" s="13" t="s">
        <v>197</v>
      </c>
      <c r="D673" s="13" t="s">
        <v>198</v>
      </c>
      <c r="E673" s="14">
        <v>2006</v>
      </c>
      <c r="F673" s="14"/>
      <c r="G673" s="13" t="s">
        <v>1</v>
      </c>
      <c r="H673" s="14"/>
      <c r="I673" s="14"/>
      <c r="J673" s="14"/>
      <c r="K673" s="14"/>
      <c r="L673" s="22" t="s">
        <v>1</v>
      </c>
    </row>
    <row r="674" spans="1:12" x14ac:dyDescent="0.2">
      <c r="A674" s="25" t="s">
        <v>68</v>
      </c>
      <c r="B674" s="11" t="s">
        <v>154</v>
      </c>
      <c r="C674" s="11" t="s">
        <v>195</v>
      </c>
      <c r="D674" s="11" t="s">
        <v>198</v>
      </c>
      <c r="E674" s="12">
        <v>2000</v>
      </c>
      <c r="F674" s="12"/>
      <c r="G674" s="11" t="s">
        <v>1</v>
      </c>
      <c r="H674" s="12"/>
      <c r="I674" s="12"/>
      <c r="J674" s="12"/>
      <c r="K674" s="12"/>
      <c r="L674" s="21" t="s">
        <v>1</v>
      </c>
    </row>
    <row r="675" spans="1:12" x14ac:dyDescent="0.2">
      <c r="A675" s="27" t="s">
        <v>68</v>
      </c>
      <c r="B675" s="13" t="s">
        <v>154</v>
      </c>
      <c r="C675" s="13" t="s">
        <v>195</v>
      </c>
      <c r="D675" s="13" t="s">
        <v>198</v>
      </c>
      <c r="E675" s="14">
        <v>2010</v>
      </c>
      <c r="F675" s="14">
        <v>0.2487</v>
      </c>
      <c r="G675" s="13" t="s">
        <v>1</v>
      </c>
      <c r="H675" s="14"/>
      <c r="I675" s="14"/>
      <c r="J675" s="14"/>
      <c r="K675" s="14"/>
      <c r="L675" s="22" t="s">
        <v>1</v>
      </c>
    </row>
    <row r="676" spans="1:12" x14ac:dyDescent="0.2">
      <c r="A676" s="25" t="s">
        <v>68</v>
      </c>
      <c r="B676" s="11" t="s">
        <v>154</v>
      </c>
      <c r="C676" s="11" t="s">
        <v>197</v>
      </c>
      <c r="D676" s="11" t="s">
        <v>198</v>
      </c>
      <c r="E676" s="12">
        <v>2010</v>
      </c>
      <c r="F676" s="12"/>
      <c r="G676" s="11" t="s">
        <v>1</v>
      </c>
      <c r="H676" s="12"/>
      <c r="I676" s="12"/>
      <c r="J676" s="12"/>
      <c r="K676" s="12"/>
      <c r="L676" s="21" t="s">
        <v>1</v>
      </c>
    </row>
    <row r="677" spans="1:12" x14ac:dyDescent="0.2">
      <c r="A677" s="27" t="s">
        <v>68</v>
      </c>
      <c r="B677" s="13" t="s">
        <v>154</v>
      </c>
      <c r="C677" s="13" t="s">
        <v>197</v>
      </c>
      <c r="D677" s="13" t="s">
        <v>198</v>
      </c>
      <c r="E677" s="14">
        <v>2000</v>
      </c>
      <c r="F677" s="14"/>
      <c r="G677" s="13" t="s">
        <v>1</v>
      </c>
      <c r="H677" s="14"/>
      <c r="I677" s="14"/>
      <c r="J677" s="14"/>
      <c r="K677" s="14"/>
      <c r="L677" s="22" t="s">
        <v>1</v>
      </c>
    </row>
    <row r="678" spans="1:12" x14ac:dyDescent="0.2">
      <c r="A678" s="25" t="s">
        <v>69</v>
      </c>
      <c r="B678" s="11" t="s">
        <v>178</v>
      </c>
      <c r="C678" s="11" t="s">
        <v>195</v>
      </c>
      <c r="D678" s="11" t="s">
        <v>196</v>
      </c>
      <c r="E678" s="12">
        <v>2006</v>
      </c>
      <c r="F678" s="12"/>
      <c r="G678" s="11" t="s">
        <v>1</v>
      </c>
      <c r="H678" s="12"/>
      <c r="I678" s="12"/>
      <c r="J678" s="12"/>
      <c r="K678" s="12"/>
      <c r="L678" s="21" t="s">
        <v>1</v>
      </c>
    </row>
    <row r="679" spans="1:12" x14ac:dyDescent="0.2">
      <c r="A679" s="27" t="s">
        <v>69</v>
      </c>
      <c r="B679" s="13" t="s">
        <v>178</v>
      </c>
      <c r="C679" s="13" t="s">
        <v>197</v>
      </c>
      <c r="D679" s="13" t="s">
        <v>196</v>
      </c>
      <c r="E679" s="14">
        <v>2006</v>
      </c>
      <c r="F679" s="14"/>
      <c r="G679" s="13" t="s">
        <v>1</v>
      </c>
      <c r="H679" s="14"/>
      <c r="I679" s="14"/>
      <c r="J679" s="14"/>
      <c r="K679" s="14"/>
      <c r="L679" s="22" t="s">
        <v>1</v>
      </c>
    </row>
    <row r="680" spans="1:12" x14ac:dyDescent="0.2">
      <c r="A680" s="25" t="s">
        <v>70</v>
      </c>
      <c r="B680" s="11" t="s">
        <v>155</v>
      </c>
      <c r="C680" s="11" t="s">
        <v>195</v>
      </c>
      <c r="D680" s="11" t="s">
        <v>198</v>
      </c>
      <c r="E680" s="12">
        <v>2000</v>
      </c>
      <c r="F680" s="12"/>
      <c r="G680" s="11" t="s">
        <v>1</v>
      </c>
      <c r="H680" s="12"/>
      <c r="I680" s="12"/>
      <c r="J680" s="12"/>
      <c r="K680" s="12"/>
      <c r="L680" s="21" t="s">
        <v>1</v>
      </c>
    </row>
    <row r="681" spans="1:12" x14ac:dyDescent="0.2">
      <c r="A681" s="27" t="s">
        <v>70</v>
      </c>
      <c r="B681" s="13" t="s">
        <v>155</v>
      </c>
      <c r="C681" s="13" t="s">
        <v>195</v>
      </c>
      <c r="D681" s="13" t="s">
        <v>198</v>
      </c>
      <c r="E681" s="14">
        <v>2014</v>
      </c>
      <c r="F681" s="14">
        <v>1</v>
      </c>
      <c r="G681" s="13" t="s">
        <v>1</v>
      </c>
      <c r="H681" s="14"/>
      <c r="I681" s="14"/>
      <c r="J681" s="14"/>
      <c r="K681" s="14"/>
      <c r="L681" s="22" t="s">
        <v>1</v>
      </c>
    </row>
    <row r="682" spans="1:12" x14ac:dyDescent="0.2">
      <c r="A682" s="25" t="s">
        <v>70</v>
      </c>
      <c r="B682" s="11" t="s">
        <v>155</v>
      </c>
      <c r="C682" s="11" t="s">
        <v>195</v>
      </c>
      <c r="D682" s="11" t="s">
        <v>198</v>
      </c>
      <c r="E682" s="12">
        <v>2010</v>
      </c>
      <c r="F682" s="12">
        <v>0.64810000000000001</v>
      </c>
      <c r="G682" s="11" t="s">
        <v>1</v>
      </c>
      <c r="H682" s="12"/>
      <c r="I682" s="12"/>
      <c r="J682" s="12"/>
      <c r="K682" s="12"/>
      <c r="L682" s="21" t="s">
        <v>1</v>
      </c>
    </row>
    <row r="683" spans="1:12" x14ac:dyDescent="0.2">
      <c r="A683" s="27" t="s">
        <v>70</v>
      </c>
      <c r="B683" s="13" t="s">
        <v>155</v>
      </c>
      <c r="C683" s="13" t="s">
        <v>197</v>
      </c>
      <c r="D683" s="13" t="s">
        <v>198</v>
      </c>
      <c r="E683" s="14">
        <v>2000</v>
      </c>
      <c r="F683" s="14"/>
      <c r="G683" s="13" t="s">
        <v>1</v>
      </c>
      <c r="H683" s="14"/>
      <c r="I683" s="14"/>
      <c r="J683" s="14"/>
      <c r="K683" s="14"/>
      <c r="L683" s="22" t="s">
        <v>1</v>
      </c>
    </row>
    <row r="684" spans="1:12" x14ac:dyDescent="0.2">
      <c r="A684" s="25" t="s">
        <v>70</v>
      </c>
      <c r="B684" s="11" t="s">
        <v>155</v>
      </c>
      <c r="C684" s="11" t="s">
        <v>197</v>
      </c>
      <c r="D684" s="11" t="s">
        <v>198</v>
      </c>
      <c r="E684" s="12">
        <v>2010</v>
      </c>
      <c r="F684" s="12"/>
      <c r="G684" s="11" t="s">
        <v>1</v>
      </c>
      <c r="H684" s="12"/>
      <c r="I684" s="12"/>
      <c r="J684" s="12"/>
      <c r="K684" s="12"/>
      <c r="L684" s="21" t="s">
        <v>1</v>
      </c>
    </row>
    <row r="685" spans="1:12" x14ac:dyDescent="0.2">
      <c r="A685" s="27" t="s">
        <v>70</v>
      </c>
      <c r="B685" s="13" t="s">
        <v>155</v>
      </c>
      <c r="C685" s="13" t="s">
        <v>197</v>
      </c>
      <c r="D685" s="13" t="s">
        <v>198</v>
      </c>
      <c r="E685" s="14">
        <v>2014</v>
      </c>
      <c r="F685" s="14"/>
      <c r="G685" s="13" t="s">
        <v>1</v>
      </c>
      <c r="H685" s="14"/>
      <c r="I685" s="14"/>
      <c r="J685" s="14"/>
      <c r="K685" s="14"/>
      <c r="L685" s="22" t="s">
        <v>1</v>
      </c>
    </row>
    <row r="686" spans="1:12" x14ac:dyDescent="0.2">
      <c r="A686" s="25" t="s">
        <v>71</v>
      </c>
      <c r="B686" s="11" t="s">
        <v>156</v>
      </c>
      <c r="C686" s="11" t="s">
        <v>195</v>
      </c>
      <c r="D686" s="11" t="s">
        <v>224</v>
      </c>
      <c r="E686" s="12">
        <v>2000</v>
      </c>
      <c r="F686" s="12"/>
      <c r="G686" s="11" t="s">
        <v>1</v>
      </c>
      <c r="H686" s="12"/>
      <c r="I686" s="12"/>
      <c r="J686" s="12"/>
      <c r="K686" s="12"/>
      <c r="L686" s="21" t="s">
        <v>1</v>
      </c>
    </row>
    <row r="687" spans="1:12" x14ac:dyDescent="0.2">
      <c r="A687" s="27" t="s">
        <v>71</v>
      </c>
      <c r="B687" s="13" t="s">
        <v>156</v>
      </c>
      <c r="C687" s="13" t="s">
        <v>195</v>
      </c>
      <c r="D687" s="13" t="s">
        <v>224</v>
      </c>
      <c r="E687" s="14">
        <v>2007</v>
      </c>
      <c r="F687" s="14"/>
      <c r="G687" s="13" t="s">
        <v>1</v>
      </c>
      <c r="H687" s="14"/>
      <c r="I687" s="14"/>
      <c r="J687" s="14"/>
      <c r="K687" s="14"/>
      <c r="L687" s="22" t="s">
        <v>1</v>
      </c>
    </row>
    <row r="688" spans="1:12" x14ac:dyDescent="0.2">
      <c r="A688" s="25" t="s">
        <v>71</v>
      </c>
      <c r="B688" s="11" t="s">
        <v>156</v>
      </c>
      <c r="C688" s="11" t="s">
        <v>195</v>
      </c>
      <c r="D688" s="11" t="s">
        <v>198</v>
      </c>
      <c r="E688" s="12">
        <v>2014</v>
      </c>
      <c r="F688" s="12">
        <v>1</v>
      </c>
      <c r="G688" s="11" t="s">
        <v>1</v>
      </c>
      <c r="H688" s="12"/>
      <c r="I688" s="12"/>
      <c r="J688" s="12"/>
      <c r="K688" s="12"/>
      <c r="L688" s="21" t="s">
        <v>1</v>
      </c>
    </row>
    <row r="689" spans="1:12" x14ac:dyDescent="0.2">
      <c r="A689" s="27" t="s">
        <v>71</v>
      </c>
      <c r="B689" s="13" t="s">
        <v>156</v>
      </c>
      <c r="C689" s="13" t="s">
        <v>195</v>
      </c>
      <c r="D689" s="13" t="s">
        <v>198</v>
      </c>
      <c r="E689" s="14">
        <v>2010</v>
      </c>
      <c r="F689" s="14">
        <v>0.96319999999999995</v>
      </c>
      <c r="G689" s="13" t="s">
        <v>1</v>
      </c>
      <c r="H689" s="14"/>
      <c r="I689" s="14"/>
      <c r="J689" s="14"/>
      <c r="K689" s="14"/>
      <c r="L689" s="22" t="s">
        <v>1</v>
      </c>
    </row>
    <row r="690" spans="1:12" x14ac:dyDescent="0.2">
      <c r="A690" s="25" t="s">
        <v>71</v>
      </c>
      <c r="B690" s="11" t="s">
        <v>156</v>
      </c>
      <c r="C690" s="11" t="s">
        <v>195</v>
      </c>
      <c r="D690" s="11" t="s">
        <v>196</v>
      </c>
      <c r="E690" s="12">
        <v>2006</v>
      </c>
      <c r="F690" s="12">
        <v>0.93579999999999997</v>
      </c>
      <c r="G690" s="11" t="s">
        <v>1</v>
      </c>
      <c r="H690" s="12"/>
      <c r="I690" s="12"/>
      <c r="J690" s="12"/>
      <c r="K690" s="12"/>
      <c r="L690" s="21" t="s">
        <v>1</v>
      </c>
    </row>
    <row r="691" spans="1:12" x14ac:dyDescent="0.2">
      <c r="A691" s="27" t="s">
        <v>71</v>
      </c>
      <c r="B691" s="13" t="s">
        <v>156</v>
      </c>
      <c r="C691" s="13" t="s">
        <v>197</v>
      </c>
      <c r="D691" s="13" t="s">
        <v>198</v>
      </c>
      <c r="E691" s="14">
        <v>2014</v>
      </c>
      <c r="F691" s="14"/>
      <c r="G691" s="13" t="s">
        <v>1</v>
      </c>
      <c r="H691" s="14"/>
      <c r="I691" s="14"/>
      <c r="J691" s="14"/>
      <c r="K691" s="14"/>
      <c r="L691" s="22" t="s">
        <v>1</v>
      </c>
    </row>
    <row r="692" spans="1:12" x14ac:dyDescent="0.2">
      <c r="A692" s="25" t="s">
        <v>71</v>
      </c>
      <c r="B692" s="11" t="s">
        <v>156</v>
      </c>
      <c r="C692" s="11" t="s">
        <v>197</v>
      </c>
      <c r="D692" s="11" t="s">
        <v>198</v>
      </c>
      <c r="E692" s="12">
        <v>2010</v>
      </c>
      <c r="F692" s="12"/>
      <c r="G692" s="11" t="s">
        <v>1</v>
      </c>
      <c r="H692" s="12"/>
      <c r="I692" s="12"/>
      <c r="J692" s="12"/>
      <c r="K692" s="12"/>
      <c r="L692" s="21" t="s">
        <v>1</v>
      </c>
    </row>
    <row r="693" spans="1:12" x14ac:dyDescent="0.2">
      <c r="A693" s="27" t="s">
        <v>71</v>
      </c>
      <c r="B693" s="13" t="s">
        <v>156</v>
      </c>
      <c r="C693" s="13" t="s">
        <v>197</v>
      </c>
      <c r="D693" s="13" t="s">
        <v>224</v>
      </c>
      <c r="E693" s="14">
        <v>2000</v>
      </c>
      <c r="F693" s="14"/>
      <c r="G693" s="13" t="s">
        <v>1</v>
      </c>
      <c r="H693" s="14"/>
      <c r="I693" s="14"/>
      <c r="J693" s="14"/>
      <c r="K693" s="14"/>
      <c r="L693" s="22" t="s">
        <v>1</v>
      </c>
    </row>
    <row r="694" spans="1:12" x14ac:dyDescent="0.2">
      <c r="A694" s="25" t="s">
        <v>71</v>
      </c>
      <c r="B694" s="11" t="s">
        <v>156</v>
      </c>
      <c r="C694" s="11" t="s">
        <v>197</v>
      </c>
      <c r="D694" s="11" t="s">
        <v>224</v>
      </c>
      <c r="E694" s="12">
        <v>2007</v>
      </c>
      <c r="F694" s="12"/>
      <c r="G694" s="11" t="s">
        <v>1</v>
      </c>
      <c r="H694" s="12"/>
      <c r="I694" s="12"/>
      <c r="J694" s="12"/>
      <c r="K694" s="12"/>
      <c r="L694" s="21" t="s">
        <v>1</v>
      </c>
    </row>
    <row r="695" spans="1:12" x14ac:dyDescent="0.2">
      <c r="A695" s="27" t="s">
        <v>71</v>
      </c>
      <c r="B695" s="13" t="s">
        <v>156</v>
      </c>
      <c r="C695" s="13" t="s">
        <v>197</v>
      </c>
      <c r="D695" s="13" t="s">
        <v>196</v>
      </c>
      <c r="E695" s="14">
        <v>2006</v>
      </c>
      <c r="F695" s="14">
        <v>0.8881</v>
      </c>
      <c r="G695" s="13" t="s">
        <v>1</v>
      </c>
      <c r="H695" s="14"/>
      <c r="I695" s="14"/>
      <c r="J695" s="14"/>
      <c r="K695" s="14"/>
      <c r="L695" s="22" t="s">
        <v>1</v>
      </c>
    </row>
    <row r="696" spans="1:12" x14ac:dyDescent="0.2">
      <c r="A696" s="25" t="s">
        <v>72</v>
      </c>
      <c r="B696" s="11" t="s">
        <v>157</v>
      </c>
      <c r="C696" s="11" t="s">
        <v>195</v>
      </c>
      <c r="D696" s="11" t="s">
        <v>218</v>
      </c>
      <c r="E696" s="12">
        <v>2003</v>
      </c>
      <c r="F696" s="12"/>
      <c r="G696" s="11" t="s">
        <v>1</v>
      </c>
      <c r="H696" s="12"/>
      <c r="I696" s="12"/>
      <c r="J696" s="12"/>
      <c r="K696" s="12"/>
      <c r="L696" s="21" t="s">
        <v>1</v>
      </c>
    </row>
    <row r="697" spans="1:12" x14ac:dyDescent="0.2">
      <c r="A697" s="27" t="s">
        <v>72</v>
      </c>
      <c r="B697" s="13" t="s">
        <v>157</v>
      </c>
      <c r="C697" s="13" t="s">
        <v>195</v>
      </c>
      <c r="D697" s="13" t="s">
        <v>218</v>
      </c>
      <c r="E697" s="14">
        <v>2007</v>
      </c>
      <c r="F697" s="14"/>
      <c r="G697" s="13" t="s">
        <v>1</v>
      </c>
      <c r="H697" s="14"/>
      <c r="I697" s="14"/>
      <c r="J697" s="14"/>
      <c r="K697" s="14"/>
      <c r="L697" s="22" t="s">
        <v>1</v>
      </c>
    </row>
    <row r="698" spans="1:12" x14ac:dyDescent="0.2">
      <c r="A698" s="25" t="s">
        <v>72</v>
      </c>
      <c r="B698" s="11" t="s">
        <v>157</v>
      </c>
      <c r="C698" s="11" t="s">
        <v>195</v>
      </c>
      <c r="D698" s="11" t="s">
        <v>198</v>
      </c>
      <c r="E698" s="12">
        <v>2006</v>
      </c>
      <c r="F698" s="12">
        <v>0.89049999999999996</v>
      </c>
      <c r="G698" s="11" t="s">
        <v>1</v>
      </c>
      <c r="H698" s="12"/>
      <c r="I698" s="12"/>
      <c r="J698" s="12"/>
      <c r="K698" s="12"/>
      <c r="L698" s="21" t="s">
        <v>1</v>
      </c>
    </row>
    <row r="699" spans="1:12" x14ac:dyDescent="0.2">
      <c r="A699" s="27" t="s">
        <v>72</v>
      </c>
      <c r="B699" s="13" t="s">
        <v>157</v>
      </c>
      <c r="C699" s="13" t="s">
        <v>197</v>
      </c>
      <c r="D699" s="13" t="s">
        <v>198</v>
      </c>
      <c r="E699" s="14">
        <v>2006</v>
      </c>
      <c r="F699" s="14"/>
      <c r="G699" s="13" t="s">
        <v>1</v>
      </c>
      <c r="H699" s="14"/>
      <c r="I699" s="14"/>
      <c r="J699" s="14"/>
      <c r="K699" s="14"/>
      <c r="L699" s="22" t="s">
        <v>1</v>
      </c>
    </row>
    <row r="700" spans="1:12" x14ac:dyDescent="0.2">
      <c r="A700" s="25" t="s">
        <v>72</v>
      </c>
      <c r="B700" s="11" t="s">
        <v>157</v>
      </c>
      <c r="C700" s="11" t="s">
        <v>197</v>
      </c>
      <c r="D700" s="11" t="s">
        <v>218</v>
      </c>
      <c r="E700" s="12">
        <v>2007</v>
      </c>
      <c r="F700" s="12"/>
      <c r="G700" s="11" t="s">
        <v>1</v>
      </c>
      <c r="H700" s="12"/>
      <c r="I700" s="12"/>
      <c r="J700" s="12"/>
      <c r="K700" s="12"/>
      <c r="L700" s="21" t="s">
        <v>1</v>
      </c>
    </row>
    <row r="701" spans="1:12" x14ac:dyDescent="0.2">
      <c r="A701" s="27" t="s">
        <v>72</v>
      </c>
      <c r="B701" s="13" t="s">
        <v>157</v>
      </c>
      <c r="C701" s="13" t="s">
        <v>197</v>
      </c>
      <c r="D701" s="13" t="s">
        <v>218</v>
      </c>
      <c r="E701" s="14">
        <v>2003</v>
      </c>
      <c r="F701" s="14"/>
      <c r="G701" s="13" t="s">
        <v>1</v>
      </c>
      <c r="H701" s="14"/>
      <c r="I701" s="14"/>
      <c r="J701" s="14"/>
      <c r="K701" s="14"/>
      <c r="L701" s="22" t="s">
        <v>1</v>
      </c>
    </row>
    <row r="702" spans="1:12" x14ac:dyDescent="0.2">
      <c r="A702" s="25" t="s">
        <v>73</v>
      </c>
      <c r="B702" s="11" t="s">
        <v>179</v>
      </c>
      <c r="C702" s="11" t="s">
        <v>195</v>
      </c>
      <c r="D702" s="11" t="s">
        <v>198</v>
      </c>
      <c r="E702" s="12">
        <v>2000</v>
      </c>
      <c r="F702" s="12"/>
      <c r="G702" s="11" t="s">
        <v>1</v>
      </c>
      <c r="H702" s="12"/>
      <c r="I702" s="12"/>
      <c r="J702" s="12"/>
      <c r="K702" s="12"/>
      <c r="L702" s="21" t="s">
        <v>1</v>
      </c>
    </row>
    <row r="703" spans="1:12" x14ac:dyDescent="0.2">
      <c r="A703" s="27" t="s">
        <v>73</v>
      </c>
      <c r="B703" s="13" t="s">
        <v>179</v>
      </c>
      <c r="C703" s="13" t="s">
        <v>195</v>
      </c>
      <c r="D703" s="13" t="s">
        <v>198</v>
      </c>
      <c r="E703" s="14">
        <v>2005</v>
      </c>
      <c r="F703" s="14">
        <v>0.97199999999999998</v>
      </c>
      <c r="G703" s="13" t="s">
        <v>1</v>
      </c>
      <c r="H703" s="14"/>
      <c r="I703" s="14"/>
      <c r="J703" s="14"/>
      <c r="K703" s="14"/>
      <c r="L703" s="22" t="s">
        <v>1</v>
      </c>
    </row>
    <row r="704" spans="1:12" x14ac:dyDescent="0.2">
      <c r="A704" s="25" t="s">
        <v>73</v>
      </c>
      <c r="B704" s="11" t="s">
        <v>179</v>
      </c>
      <c r="C704" s="11" t="s">
        <v>195</v>
      </c>
      <c r="D704" s="11" t="s">
        <v>196</v>
      </c>
      <c r="E704" s="12">
        <v>2012</v>
      </c>
      <c r="F704" s="12">
        <v>1</v>
      </c>
      <c r="G704" s="11" t="s">
        <v>1</v>
      </c>
      <c r="H704" s="12"/>
      <c r="I704" s="12"/>
      <c r="J704" s="12"/>
      <c r="K704" s="12"/>
      <c r="L704" s="21" t="s">
        <v>1</v>
      </c>
    </row>
    <row r="705" spans="1:12" x14ac:dyDescent="0.2">
      <c r="A705" s="27" t="s">
        <v>73</v>
      </c>
      <c r="B705" s="13" t="s">
        <v>179</v>
      </c>
      <c r="C705" s="13" t="s">
        <v>197</v>
      </c>
      <c r="D705" s="13" t="s">
        <v>198</v>
      </c>
      <c r="E705" s="14">
        <v>2005</v>
      </c>
      <c r="F705" s="14"/>
      <c r="G705" s="13" t="s">
        <v>1</v>
      </c>
      <c r="H705" s="14"/>
      <c r="I705" s="14"/>
      <c r="J705" s="14"/>
      <c r="K705" s="14"/>
      <c r="L705" s="22" t="s">
        <v>1</v>
      </c>
    </row>
    <row r="706" spans="1:12" x14ac:dyDescent="0.2">
      <c r="A706" s="25" t="s">
        <v>73</v>
      </c>
      <c r="B706" s="11" t="s">
        <v>179</v>
      </c>
      <c r="C706" s="11" t="s">
        <v>197</v>
      </c>
      <c r="D706" s="11" t="s">
        <v>198</v>
      </c>
      <c r="E706" s="12">
        <v>2000</v>
      </c>
      <c r="F706" s="12"/>
      <c r="G706" s="11" t="s">
        <v>1</v>
      </c>
      <c r="H706" s="12"/>
      <c r="I706" s="12"/>
      <c r="J706" s="12"/>
      <c r="K706" s="12"/>
      <c r="L706" s="21" t="s">
        <v>1</v>
      </c>
    </row>
    <row r="707" spans="1:12" x14ac:dyDescent="0.2">
      <c r="A707" s="27" t="s">
        <v>73</v>
      </c>
      <c r="B707" s="13" t="s">
        <v>179</v>
      </c>
      <c r="C707" s="13" t="s">
        <v>197</v>
      </c>
      <c r="D707" s="13" t="s">
        <v>196</v>
      </c>
      <c r="E707" s="14">
        <v>2012</v>
      </c>
      <c r="F707" s="14"/>
      <c r="G707" s="13" t="s">
        <v>1</v>
      </c>
      <c r="H707" s="14"/>
      <c r="I707" s="14"/>
      <c r="J707" s="14"/>
      <c r="K707" s="14"/>
      <c r="L707" s="22" t="s">
        <v>1</v>
      </c>
    </row>
    <row r="708" spans="1:12" x14ac:dyDescent="0.2">
      <c r="A708" s="25" t="s">
        <v>74</v>
      </c>
      <c r="B708" s="11" t="s">
        <v>158</v>
      </c>
      <c r="C708" s="11" t="s">
        <v>195</v>
      </c>
      <c r="D708" s="11" t="s">
        <v>196</v>
      </c>
      <c r="E708" s="12">
        <v>2016</v>
      </c>
      <c r="F708" s="12"/>
      <c r="G708" s="11" t="s">
        <v>1</v>
      </c>
      <c r="H708" s="12"/>
      <c r="I708" s="12"/>
      <c r="J708" s="12"/>
      <c r="K708" s="12"/>
      <c r="L708" s="21" t="s">
        <v>1</v>
      </c>
    </row>
    <row r="709" spans="1:12" x14ac:dyDescent="0.2">
      <c r="A709" s="27" t="s">
        <v>74</v>
      </c>
      <c r="B709" s="13" t="s">
        <v>158</v>
      </c>
      <c r="C709" s="13" t="s">
        <v>195</v>
      </c>
      <c r="D709" s="13" t="s">
        <v>196</v>
      </c>
      <c r="E709" s="14">
        <v>2009</v>
      </c>
      <c r="F709" s="14">
        <v>0.83709999999999996</v>
      </c>
      <c r="G709" s="13" t="s">
        <v>1</v>
      </c>
      <c r="H709" s="14"/>
      <c r="I709" s="14"/>
      <c r="J709" s="14"/>
      <c r="K709" s="14"/>
      <c r="L709" s="22" t="s">
        <v>1</v>
      </c>
    </row>
    <row r="710" spans="1:12" x14ac:dyDescent="0.2">
      <c r="A710" s="25" t="s">
        <v>74</v>
      </c>
      <c r="B710" s="11" t="s">
        <v>158</v>
      </c>
      <c r="C710" s="11" t="s">
        <v>197</v>
      </c>
      <c r="D710" s="11" t="s">
        <v>196</v>
      </c>
      <c r="E710" s="12">
        <v>2016</v>
      </c>
      <c r="F710" s="12"/>
      <c r="G710" s="11" t="s">
        <v>1</v>
      </c>
      <c r="H710" s="12"/>
      <c r="I710" s="12"/>
      <c r="J710" s="12"/>
      <c r="K710" s="12"/>
      <c r="L710" s="21" t="s">
        <v>1</v>
      </c>
    </row>
    <row r="711" spans="1:12" x14ac:dyDescent="0.2">
      <c r="A711" s="27" t="s">
        <v>74</v>
      </c>
      <c r="B711" s="13" t="s">
        <v>158</v>
      </c>
      <c r="C711" s="13" t="s">
        <v>197</v>
      </c>
      <c r="D711" s="13" t="s">
        <v>196</v>
      </c>
      <c r="E711" s="14">
        <v>2009</v>
      </c>
      <c r="F711" s="14">
        <v>0.87250000000000005</v>
      </c>
      <c r="G711" s="13" t="s">
        <v>1</v>
      </c>
      <c r="H711" s="14"/>
      <c r="I711" s="14"/>
      <c r="J711" s="14"/>
      <c r="K711" s="14"/>
      <c r="L711" s="22" t="s">
        <v>1</v>
      </c>
    </row>
    <row r="712" spans="1:12" x14ac:dyDescent="0.2">
      <c r="A712" s="25" t="s">
        <v>75</v>
      </c>
      <c r="B712" s="11" t="s">
        <v>159</v>
      </c>
      <c r="C712" s="11" t="s">
        <v>195</v>
      </c>
      <c r="D712" s="11" t="s">
        <v>198</v>
      </c>
      <c r="E712" s="12">
        <v>2000</v>
      </c>
      <c r="F712" s="12"/>
      <c r="G712" s="11" t="s">
        <v>1</v>
      </c>
      <c r="H712" s="12"/>
      <c r="I712" s="12"/>
      <c r="J712" s="12"/>
      <c r="K712" s="12"/>
      <c r="L712" s="21" t="s">
        <v>1</v>
      </c>
    </row>
    <row r="713" spans="1:12" x14ac:dyDescent="0.2">
      <c r="A713" s="27" t="s">
        <v>75</v>
      </c>
      <c r="B713" s="13" t="s">
        <v>159</v>
      </c>
      <c r="C713" s="13" t="s">
        <v>195</v>
      </c>
      <c r="D713" s="13" t="s">
        <v>219</v>
      </c>
      <c r="E713" s="14">
        <v>2001</v>
      </c>
      <c r="F713" s="14"/>
      <c r="G713" s="13" t="s">
        <v>1</v>
      </c>
      <c r="H713" s="14"/>
      <c r="I713" s="14"/>
      <c r="J713" s="14"/>
      <c r="K713" s="14"/>
      <c r="L713" s="22" t="s">
        <v>1</v>
      </c>
    </row>
    <row r="714" spans="1:12" x14ac:dyDescent="0.2">
      <c r="A714" s="25" t="s">
        <v>75</v>
      </c>
      <c r="B714" s="11" t="s">
        <v>159</v>
      </c>
      <c r="C714" s="11" t="s">
        <v>195</v>
      </c>
      <c r="D714" s="11" t="s">
        <v>219</v>
      </c>
      <c r="E714" s="12">
        <v>2001</v>
      </c>
      <c r="F714" s="12"/>
      <c r="G714" s="11" t="s">
        <v>1</v>
      </c>
      <c r="H714" s="12"/>
      <c r="I714" s="12"/>
      <c r="J714" s="12"/>
      <c r="K714" s="12"/>
      <c r="L714" s="21" t="s">
        <v>1</v>
      </c>
    </row>
    <row r="715" spans="1:12" x14ac:dyDescent="0.2">
      <c r="A715" s="27" t="s">
        <v>75</v>
      </c>
      <c r="B715" s="13" t="s">
        <v>159</v>
      </c>
      <c r="C715" s="13" t="s">
        <v>195</v>
      </c>
      <c r="D715" s="13" t="s">
        <v>219</v>
      </c>
      <c r="E715" s="14">
        <v>2010</v>
      </c>
      <c r="F715" s="14"/>
      <c r="G715" s="13" t="s">
        <v>1</v>
      </c>
      <c r="H715" s="14"/>
      <c r="I715" s="14"/>
      <c r="J715" s="14"/>
      <c r="K715" s="14"/>
      <c r="L715" s="22" t="s">
        <v>1</v>
      </c>
    </row>
    <row r="716" spans="1:12" x14ac:dyDescent="0.2">
      <c r="A716" s="25" t="s">
        <v>75</v>
      </c>
      <c r="B716" s="11" t="s">
        <v>159</v>
      </c>
      <c r="C716" s="11" t="s">
        <v>195</v>
      </c>
      <c r="D716" s="11" t="s">
        <v>219</v>
      </c>
      <c r="E716" s="12">
        <v>2010</v>
      </c>
      <c r="F716" s="12"/>
      <c r="G716" s="11" t="s">
        <v>1</v>
      </c>
      <c r="H716" s="12"/>
      <c r="I716" s="12"/>
      <c r="J716" s="12"/>
      <c r="K716" s="12"/>
      <c r="L716" s="21" t="s">
        <v>1</v>
      </c>
    </row>
    <row r="717" spans="1:12" x14ac:dyDescent="0.2">
      <c r="A717" s="27" t="s">
        <v>75</v>
      </c>
      <c r="B717" s="13" t="s">
        <v>159</v>
      </c>
      <c r="C717" s="13" t="s">
        <v>195</v>
      </c>
      <c r="D717" s="13" t="s">
        <v>198</v>
      </c>
      <c r="E717" s="14">
        <v>2006</v>
      </c>
      <c r="F717" s="14">
        <v>0.49330000000000002</v>
      </c>
      <c r="G717" s="13" t="s">
        <v>1</v>
      </c>
      <c r="H717" s="14"/>
      <c r="I717" s="14"/>
      <c r="J717" s="14"/>
      <c r="K717" s="14"/>
      <c r="L717" s="22" t="s">
        <v>1</v>
      </c>
    </row>
    <row r="718" spans="1:12" x14ac:dyDescent="0.2">
      <c r="A718" s="25" t="s">
        <v>75</v>
      </c>
      <c r="B718" s="11" t="s">
        <v>159</v>
      </c>
      <c r="C718" s="11" t="s">
        <v>195</v>
      </c>
      <c r="D718" s="11" t="s">
        <v>198</v>
      </c>
      <c r="E718" s="12">
        <v>2010</v>
      </c>
      <c r="F718" s="12">
        <v>0.51419999999999999</v>
      </c>
      <c r="G718" s="11" t="s">
        <v>1</v>
      </c>
      <c r="H718" s="12"/>
      <c r="I718" s="12"/>
      <c r="J718" s="12"/>
      <c r="K718" s="12"/>
      <c r="L718" s="21" t="s">
        <v>1</v>
      </c>
    </row>
    <row r="719" spans="1:12" x14ac:dyDescent="0.2">
      <c r="A719" s="27" t="s">
        <v>75</v>
      </c>
      <c r="B719" s="13" t="s">
        <v>159</v>
      </c>
      <c r="C719" s="13" t="s">
        <v>195</v>
      </c>
      <c r="D719" s="13" t="s">
        <v>196</v>
      </c>
      <c r="E719" s="14">
        <v>2014</v>
      </c>
      <c r="F719" s="14">
        <v>0.67679999999999996</v>
      </c>
      <c r="G719" s="13" t="s">
        <v>1</v>
      </c>
      <c r="H719" s="14"/>
      <c r="I719" s="14"/>
      <c r="J719" s="14"/>
      <c r="K719" s="14"/>
      <c r="L719" s="22" t="s">
        <v>1</v>
      </c>
    </row>
    <row r="720" spans="1:12" x14ac:dyDescent="0.2">
      <c r="A720" s="25" t="s">
        <v>75</v>
      </c>
      <c r="B720" s="11" t="s">
        <v>159</v>
      </c>
      <c r="C720" s="11" t="s">
        <v>197</v>
      </c>
      <c r="D720" s="11" t="s">
        <v>198</v>
      </c>
      <c r="E720" s="12">
        <v>2000</v>
      </c>
      <c r="F720" s="12"/>
      <c r="G720" s="11" t="s">
        <v>1</v>
      </c>
      <c r="H720" s="12"/>
      <c r="I720" s="12"/>
      <c r="J720" s="12"/>
      <c r="K720" s="12"/>
      <c r="L720" s="21" t="s">
        <v>1</v>
      </c>
    </row>
    <row r="721" spans="1:12" x14ac:dyDescent="0.2">
      <c r="A721" s="27" t="s">
        <v>75</v>
      </c>
      <c r="B721" s="13" t="s">
        <v>159</v>
      </c>
      <c r="C721" s="13" t="s">
        <v>197</v>
      </c>
      <c r="D721" s="13" t="s">
        <v>198</v>
      </c>
      <c r="E721" s="14">
        <v>2006</v>
      </c>
      <c r="F721" s="14"/>
      <c r="G721" s="13" t="s">
        <v>1</v>
      </c>
      <c r="H721" s="14"/>
      <c r="I721" s="14"/>
      <c r="J721" s="14"/>
      <c r="K721" s="14"/>
      <c r="L721" s="22" t="s">
        <v>1</v>
      </c>
    </row>
    <row r="722" spans="1:12" x14ac:dyDescent="0.2">
      <c r="A722" s="25" t="s">
        <v>75</v>
      </c>
      <c r="B722" s="11" t="s">
        <v>159</v>
      </c>
      <c r="C722" s="11" t="s">
        <v>197</v>
      </c>
      <c r="D722" s="11" t="s">
        <v>198</v>
      </c>
      <c r="E722" s="12">
        <v>2010</v>
      </c>
      <c r="F722" s="12"/>
      <c r="G722" s="11" t="s">
        <v>1</v>
      </c>
      <c r="H722" s="12"/>
      <c r="I722" s="12"/>
      <c r="J722" s="12"/>
      <c r="K722" s="12"/>
      <c r="L722" s="21" t="s">
        <v>1</v>
      </c>
    </row>
    <row r="723" spans="1:12" x14ac:dyDescent="0.2">
      <c r="A723" s="27" t="s">
        <v>75</v>
      </c>
      <c r="B723" s="13" t="s">
        <v>159</v>
      </c>
      <c r="C723" s="13" t="s">
        <v>197</v>
      </c>
      <c r="D723" s="13" t="s">
        <v>219</v>
      </c>
      <c r="E723" s="14">
        <v>2001</v>
      </c>
      <c r="F723" s="14"/>
      <c r="G723" s="13" t="s">
        <v>1</v>
      </c>
      <c r="H723" s="14"/>
      <c r="I723" s="14"/>
      <c r="J723" s="14"/>
      <c r="K723" s="14"/>
      <c r="L723" s="22" t="s">
        <v>1</v>
      </c>
    </row>
    <row r="724" spans="1:12" x14ac:dyDescent="0.2">
      <c r="A724" s="25" t="s">
        <v>75</v>
      </c>
      <c r="B724" s="11" t="s">
        <v>159</v>
      </c>
      <c r="C724" s="11" t="s">
        <v>197</v>
      </c>
      <c r="D724" s="11" t="s">
        <v>219</v>
      </c>
      <c r="E724" s="12">
        <v>2001</v>
      </c>
      <c r="F724" s="12"/>
      <c r="G724" s="11" t="s">
        <v>1</v>
      </c>
      <c r="H724" s="12"/>
      <c r="I724" s="12"/>
      <c r="J724" s="12"/>
      <c r="K724" s="12"/>
      <c r="L724" s="21" t="s">
        <v>1</v>
      </c>
    </row>
    <row r="725" spans="1:12" x14ac:dyDescent="0.2">
      <c r="A725" s="27" t="s">
        <v>75</v>
      </c>
      <c r="B725" s="13" t="s">
        <v>159</v>
      </c>
      <c r="C725" s="13" t="s">
        <v>197</v>
      </c>
      <c r="D725" s="13" t="s">
        <v>219</v>
      </c>
      <c r="E725" s="14">
        <v>2010</v>
      </c>
      <c r="F725" s="14"/>
      <c r="G725" s="13" t="s">
        <v>1</v>
      </c>
      <c r="H725" s="14"/>
      <c r="I725" s="14"/>
      <c r="J725" s="14"/>
      <c r="K725" s="14"/>
      <c r="L725" s="22" t="s">
        <v>1</v>
      </c>
    </row>
    <row r="726" spans="1:12" x14ac:dyDescent="0.2">
      <c r="A726" s="25" t="s">
        <v>75</v>
      </c>
      <c r="B726" s="11" t="s">
        <v>159</v>
      </c>
      <c r="C726" s="11" t="s">
        <v>197</v>
      </c>
      <c r="D726" s="11" t="s">
        <v>219</v>
      </c>
      <c r="E726" s="12">
        <v>2010</v>
      </c>
      <c r="F726" s="12"/>
      <c r="G726" s="11" t="s">
        <v>1</v>
      </c>
      <c r="H726" s="12"/>
      <c r="I726" s="12"/>
      <c r="J726" s="12"/>
      <c r="K726" s="12"/>
      <c r="L726" s="21" t="s">
        <v>1</v>
      </c>
    </row>
    <row r="727" spans="1:12" x14ac:dyDescent="0.2">
      <c r="A727" s="27" t="s">
        <v>75</v>
      </c>
      <c r="B727" s="13" t="s">
        <v>159</v>
      </c>
      <c r="C727" s="13" t="s">
        <v>197</v>
      </c>
      <c r="D727" s="13" t="s">
        <v>196</v>
      </c>
      <c r="E727" s="14">
        <v>2014</v>
      </c>
      <c r="F727" s="14">
        <v>0.8861</v>
      </c>
      <c r="G727" s="13" t="s">
        <v>1</v>
      </c>
      <c r="H727" s="14"/>
      <c r="I727" s="14"/>
      <c r="J727" s="14"/>
      <c r="K727" s="14"/>
      <c r="L727" s="22" t="s">
        <v>1</v>
      </c>
    </row>
    <row r="728" spans="1:12" x14ac:dyDescent="0.2">
      <c r="A728" s="25" t="s">
        <v>76</v>
      </c>
      <c r="B728" s="11" t="s">
        <v>160</v>
      </c>
      <c r="C728" s="11" t="s">
        <v>195</v>
      </c>
      <c r="D728" s="11" t="s">
        <v>196</v>
      </c>
      <c r="E728" s="12">
        <v>2011</v>
      </c>
      <c r="F728" s="12"/>
      <c r="G728" s="11" t="s">
        <v>1</v>
      </c>
      <c r="H728" s="12"/>
      <c r="I728" s="12"/>
      <c r="J728" s="12"/>
      <c r="K728" s="12"/>
      <c r="L728" s="21" t="s">
        <v>1</v>
      </c>
    </row>
    <row r="729" spans="1:12" x14ac:dyDescent="0.2">
      <c r="A729" s="27" t="s">
        <v>76</v>
      </c>
      <c r="B729" s="13" t="s">
        <v>160</v>
      </c>
      <c r="C729" s="13" t="s">
        <v>195</v>
      </c>
      <c r="D729" s="13" t="s">
        <v>196</v>
      </c>
      <c r="E729" s="14">
        <v>2016</v>
      </c>
      <c r="F729" s="14"/>
      <c r="G729" s="13" t="s">
        <v>1</v>
      </c>
      <c r="H729" s="14"/>
      <c r="I729" s="14"/>
      <c r="J729" s="14"/>
      <c r="K729" s="14"/>
      <c r="L729" s="22" t="s">
        <v>1</v>
      </c>
    </row>
    <row r="730" spans="1:12" x14ac:dyDescent="0.2">
      <c r="A730" s="25" t="s">
        <v>76</v>
      </c>
      <c r="B730" s="11" t="s">
        <v>160</v>
      </c>
      <c r="C730" s="11" t="s">
        <v>195</v>
      </c>
      <c r="D730" s="11" t="s">
        <v>196</v>
      </c>
      <c r="E730" s="12">
        <v>2006</v>
      </c>
      <c r="F730" s="12"/>
      <c r="G730" s="11" t="s">
        <v>1</v>
      </c>
      <c r="H730" s="12"/>
      <c r="I730" s="12"/>
      <c r="J730" s="12"/>
      <c r="K730" s="12"/>
      <c r="L730" s="21" t="s">
        <v>1</v>
      </c>
    </row>
    <row r="731" spans="1:12" x14ac:dyDescent="0.2">
      <c r="A731" s="27" t="s">
        <v>76</v>
      </c>
      <c r="B731" s="13" t="s">
        <v>160</v>
      </c>
      <c r="C731" s="13" t="s">
        <v>195</v>
      </c>
      <c r="D731" s="13" t="s">
        <v>196</v>
      </c>
      <c r="E731" s="14">
        <v>2001</v>
      </c>
      <c r="F731" s="14"/>
      <c r="G731" s="13" t="s">
        <v>1</v>
      </c>
      <c r="H731" s="14"/>
      <c r="I731" s="14"/>
      <c r="J731" s="14"/>
      <c r="K731" s="14"/>
      <c r="L731" s="22" t="s">
        <v>1</v>
      </c>
    </row>
    <row r="732" spans="1:12" x14ac:dyDescent="0.2">
      <c r="A732" s="25" t="s">
        <v>76</v>
      </c>
      <c r="B732" s="11" t="s">
        <v>160</v>
      </c>
      <c r="C732" s="11" t="s">
        <v>195</v>
      </c>
      <c r="D732" s="11" t="s">
        <v>225</v>
      </c>
      <c r="E732" s="12">
        <v>2011</v>
      </c>
      <c r="F732" s="12"/>
      <c r="G732" s="11" t="s">
        <v>1</v>
      </c>
      <c r="H732" s="12"/>
      <c r="I732" s="12"/>
      <c r="J732" s="12"/>
      <c r="K732" s="12"/>
      <c r="L732" s="21" t="s">
        <v>1</v>
      </c>
    </row>
    <row r="733" spans="1:12" x14ac:dyDescent="0.2">
      <c r="A733" s="27" t="s">
        <v>76</v>
      </c>
      <c r="B733" s="13" t="s">
        <v>160</v>
      </c>
      <c r="C733" s="13" t="s">
        <v>195</v>
      </c>
      <c r="D733" s="13" t="s">
        <v>224</v>
      </c>
      <c r="E733" s="14">
        <v>2007</v>
      </c>
      <c r="F733" s="14"/>
      <c r="G733" s="13" t="s">
        <v>1</v>
      </c>
      <c r="H733" s="14"/>
      <c r="I733" s="14"/>
      <c r="J733" s="14"/>
      <c r="K733" s="14"/>
      <c r="L733" s="22" t="s">
        <v>1</v>
      </c>
    </row>
    <row r="734" spans="1:12" x14ac:dyDescent="0.2">
      <c r="A734" s="25" t="s">
        <v>76</v>
      </c>
      <c r="B734" s="11" t="s">
        <v>160</v>
      </c>
      <c r="C734" s="11" t="s">
        <v>195</v>
      </c>
      <c r="D734" s="11" t="s">
        <v>225</v>
      </c>
      <c r="E734" s="12">
        <v>2011</v>
      </c>
      <c r="F734" s="12"/>
      <c r="G734" s="11" t="s">
        <v>1</v>
      </c>
      <c r="H734" s="12"/>
      <c r="I734" s="12"/>
      <c r="J734" s="12"/>
      <c r="K734" s="12"/>
      <c r="L734" s="21" t="s">
        <v>1</v>
      </c>
    </row>
    <row r="735" spans="1:12" x14ac:dyDescent="0.2">
      <c r="A735" s="27" t="s">
        <v>76</v>
      </c>
      <c r="B735" s="13" t="s">
        <v>160</v>
      </c>
      <c r="C735" s="13" t="s">
        <v>195</v>
      </c>
      <c r="D735" s="13" t="s">
        <v>225</v>
      </c>
      <c r="E735" s="14">
        <v>2012</v>
      </c>
      <c r="F735" s="14"/>
      <c r="G735" s="13" t="s">
        <v>1</v>
      </c>
      <c r="H735" s="14"/>
      <c r="I735" s="14"/>
      <c r="J735" s="14"/>
      <c r="K735" s="14"/>
      <c r="L735" s="22" t="s">
        <v>1</v>
      </c>
    </row>
    <row r="736" spans="1:12" x14ac:dyDescent="0.2">
      <c r="A736" s="25" t="s">
        <v>76</v>
      </c>
      <c r="B736" s="11" t="s">
        <v>160</v>
      </c>
      <c r="C736" s="11" t="s">
        <v>195</v>
      </c>
      <c r="D736" s="11" t="s">
        <v>225</v>
      </c>
      <c r="E736" s="12">
        <v>2012</v>
      </c>
      <c r="F736" s="12"/>
      <c r="G736" s="11" t="s">
        <v>1</v>
      </c>
      <c r="H736" s="12"/>
      <c r="I736" s="12"/>
      <c r="J736" s="12"/>
      <c r="K736" s="12"/>
      <c r="L736" s="21" t="s">
        <v>1</v>
      </c>
    </row>
    <row r="737" spans="1:12" x14ac:dyDescent="0.2">
      <c r="A737" s="27" t="s">
        <v>76</v>
      </c>
      <c r="B737" s="13" t="s">
        <v>160</v>
      </c>
      <c r="C737" s="13" t="s">
        <v>195</v>
      </c>
      <c r="D737" s="13" t="s">
        <v>224</v>
      </c>
      <c r="E737" s="14">
        <v>2000</v>
      </c>
      <c r="F737" s="14"/>
      <c r="G737" s="13" t="s">
        <v>1</v>
      </c>
      <c r="H737" s="14"/>
      <c r="I737" s="14"/>
      <c r="J737" s="14"/>
      <c r="K737" s="14"/>
      <c r="L737" s="22" t="s">
        <v>1</v>
      </c>
    </row>
    <row r="738" spans="1:12" x14ac:dyDescent="0.2">
      <c r="A738" s="25" t="s">
        <v>76</v>
      </c>
      <c r="B738" s="11" t="s">
        <v>160</v>
      </c>
      <c r="C738" s="11" t="s">
        <v>195</v>
      </c>
      <c r="D738" s="11" t="s">
        <v>225</v>
      </c>
      <c r="E738" s="12">
        <v>2014</v>
      </c>
      <c r="F738" s="12"/>
      <c r="G738" s="11" t="s">
        <v>1</v>
      </c>
      <c r="H738" s="12"/>
      <c r="I738" s="12"/>
      <c r="J738" s="12"/>
      <c r="K738" s="12"/>
      <c r="L738" s="21" t="s">
        <v>1</v>
      </c>
    </row>
    <row r="739" spans="1:12" x14ac:dyDescent="0.2">
      <c r="A739" s="27" t="s">
        <v>76</v>
      </c>
      <c r="B739" s="13" t="s">
        <v>160</v>
      </c>
      <c r="C739" s="13" t="s">
        <v>195</v>
      </c>
      <c r="D739" s="13" t="s">
        <v>225</v>
      </c>
      <c r="E739" s="14">
        <v>2014</v>
      </c>
      <c r="F739" s="14"/>
      <c r="G739" s="13" t="s">
        <v>1</v>
      </c>
      <c r="H739" s="14"/>
      <c r="I739" s="14"/>
      <c r="J739" s="14"/>
      <c r="K739" s="14"/>
      <c r="L739" s="22" t="s">
        <v>1</v>
      </c>
    </row>
    <row r="740" spans="1:12" x14ac:dyDescent="0.2">
      <c r="A740" s="25" t="s">
        <v>76</v>
      </c>
      <c r="B740" s="11" t="s">
        <v>160</v>
      </c>
      <c r="C740" s="11" t="s">
        <v>195</v>
      </c>
      <c r="D740" s="11" t="s">
        <v>225</v>
      </c>
      <c r="E740" s="12">
        <v>2013</v>
      </c>
      <c r="F740" s="12"/>
      <c r="G740" s="11" t="s">
        <v>1</v>
      </c>
      <c r="H740" s="12"/>
      <c r="I740" s="12"/>
      <c r="J740" s="12"/>
      <c r="K740" s="12"/>
      <c r="L740" s="21" t="s">
        <v>1</v>
      </c>
    </row>
    <row r="741" spans="1:12" x14ac:dyDescent="0.2">
      <c r="A741" s="27" t="s">
        <v>76</v>
      </c>
      <c r="B741" s="13" t="s">
        <v>160</v>
      </c>
      <c r="C741" s="13" t="s">
        <v>195</v>
      </c>
      <c r="D741" s="13" t="s">
        <v>225</v>
      </c>
      <c r="E741" s="14">
        <v>2013</v>
      </c>
      <c r="F741" s="14"/>
      <c r="G741" s="13" t="s">
        <v>1</v>
      </c>
      <c r="H741" s="14"/>
      <c r="I741" s="14"/>
      <c r="J741" s="14"/>
      <c r="K741" s="14"/>
      <c r="L741" s="22" t="s">
        <v>1</v>
      </c>
    </row>
    <row r="742" spans="1:12" x14ac:dyDescent="0.2">
      <c r="A742" s="25" t="s">
        <v>76</v>
      </c>
      <c r="B742" s="11" t="s">
        <v>160</v>
      </c>
      <c r="C742" s="11" t="s">
        <v>197</v>
      </c>
      <c r="D742" s="11" t="s">
        <v>196</v>
      </c>
      <c r="E742" s="12">
        <v>2006</v>
      </c>
      <c r="F742" s="12"/>
      <c r="G742" s="11" t="s">
        <v>1</v>
      </c>
      <c r="H742" s="12"/>
      <c r="I742" s="12"/>
      <c r="J742" s="12"/>
      <c r="K742" s="12"/>
      <c r="L742" s="21" t="s">
        <v>1</v>
      </c>
    </row>
    <row r="743" spans="1:12" x14ac:dyDescent="0.2">
      <c r="A743" s="27" t="s">
        <v>76</v>
      </c>
      <c r="B743" s="13" t="s">
        <v>160</v>
      </c>
      <c r="C743" s="13" t="s">
        <v>197</v>
      </c>
      <c r="D743" s="13" t="s">
        <v>196</v>
      </c>
      <c r="E743" s="14">
        <v>2011</v>
      </c>
      <c r="F743" s="14"/>
      <c r="G743" s="13" t="s">
        <v>1</v>
      </c>
      <c r="H743" s="14"/>
      <c r="I743" s="14"/>
      <c r="J743" s="14"/>
      <c r="K743" s="14"/>
      <c r="L743" s="22" t="s">
        <v>1</v>
      </c>
    </row>
    <row r="744" spans="1:12" x14ac:dyDescent="0.2">
      <c r="A744" s="25" t="s">
        <v>76</v>
      </c>
      <c r="B744" s="11" t="s">
        <v>160</v>
      </c>
      <c r="C744" s="11" t="s">
        <v>197</v>
      </c>
      <c r="D744" s="11" t="s">
        <v>196</v>
      </c>
      <c r="E744" s="12">
        <v>2001</v>
      </c>
      <c r="F744" s="12"/>
      <c r="G744" s="11" t="s">
        <v>1</v>
      </c>
      <c r="H744" s="12"/>
      <c r="I744" s="12"/>
      <c r="J744" s="12"/>
      <c r="K744" s="12"/>
      <c r="L744" s="21" t="s">
        <v>1</v>
      </c>
    </row>
    <row r="745" spans="1:12" x14ac:dyDescent="0.2">
      <c r="A745" s="27" t="s">
        <v>76</v>
      </c>
      <c r="B745" s="13" t="s">
        <v>160</v>
      </c>
      <c r="C745" s="13" t="s">
        <v>197</v>
      </c>
      <c r="D745" s="13" t="s">
        <v>196</v>
      </c>
      <c r="E745" s="14">
        <v>2016</v>
      </c>
      <c r="F745" s="14"/>
      <c r="G745" s="13" t="s">
        <v>1</v>
      </c>
      <c r="H745" s="14"/>
      <c r="I745" s="14"/>
      <c r="J745" s="14"/>
      <c r="K745" s="14"/>
      <c r="L745" s="22" t="s">
        <v>1</v>
      </c>
    </row>
    <row r="746" spans="1:12" x14ac:dyDescent="0.2">
      <c r="A746" s="25" t="s">
        <v>76</v>
      </c>
      <c r="B746" s="11" t="s">
        <v>160</v>
      </c>
      <c r="C746" s="11" t="s">
        <v>197</v>
      </c>
      <c r="D746" s="11" t="s">
        <v>225</v>
      </c>
      <c r="E746" s="12">
        <v>2011</v>
      </c>
      <c r="F746" s="12"/>
      <c r="G746" s="11" t="s">
        <v>1</v>
      </c>
      <c r="H746" s="12"/>
      <c r="I746" s="12"/>
      <c r="J746" s="12"/>
      <c r="K746" s="12"/>
      <c r="L746" s="21" t="s">
        <v>1</v>
      </c>
    </row>
    <row r="747" spans="1:12" x14ac:dyDescent="0.2">
      <c r="A747" s="27" t="s">
        <v>76</v>
      </c>
      <c r="B747" s="13" t="s">
        <v>160</v>
      </c>
      <c r="C747" s="13" t="s">
        <v>197</v>
      </c>
      <c r="D747" s="13" t="s">
        <v>224</v>
      </c>
      <c r="E747" s="14">
        <v>2007</v>
      </c>
      <c r="F747" s="14"/>
      <c r="G747" s="13" t="s">
        <v>1</v>
      </c>
      <c r="H747" s="14"/>
      <c r="I747" s="14"/>
      <c r="J747" s="14"/>
      <c r="K747" s="14"/>
      <c r="L747" s="22" t="s">
        <v>1</v>
      </c>
    </row>
    <row r="748" spans="1:12" x14ac:dyDescent="0.2">
      <c r="A748" s="25" t="s">
        <v>76</v>
      </c>
      <c r="B748" s="11" t="s">
        <v>160</v>
      </c>
      <c r="C748" s="11" t="s">
        <v>197</v>
      </c>
      <c r="D748" s="11" t="s">
        <v>225</v>
      </c>
      <c r="E748" s="12">
        <v>2012</v>
      </c>
      <c r="F748" s="12"/>
      <c r="G748" s="11" t="s">
        <v>1</v>
      </c>
      <c r="H748" s="12"/>
      <c r="I748" s="12"/>
      <c r="J748" s="12"/>
      <c r="K748" s="12"/>
      <c r="L748" s="21" t="s">
        <v>1</v>
      </c>
    </row>
    <row r="749" spans="1:12" x14ac:dyDescent="0.2">
      <c r="A749" s="27" t="s">
        <v>76</v>
      </c>
      <c r="B749" s="13" t="s">
        <v>160</v>
      </c>
      <c r="C749" s="13" t="s">
        <v>197</v>
      </c>
      <c r="D749" s="13" t="s">
        <v>225</v>
      </c>
      <c r="E749" s="14">
        <v>2011</v>
      </c>
      <c r="F749" s="14"/>
      <c r="G749" s="13" t="s">
        <v>1</v>
      </c>
      <c r="H749" s="14"/>
      <c r="I749" s="14"/>
      <c r="J749" s="14"/>
      <c r="K749" s="14"/>
      <c r="L749" s="22" t="s">
        <v>1</v>
      </c>
    </row>
    <row r="750" spans="1:12" x14ac:dyDescent="0.2">
      <c r="A750" s="25" t="s">
        <v>76</v>
      </c>
      <c r="B750" s="11" t="s">
        <v>160</v>
      </c>
      <c r="C750" s="11" t="s">
        <v>197</v>
      </c>
      <c r="D750" s="11" t="s">
        <v>224</v>
      </c>
      <c r="E750" s="12">
        <v>2000</v>
      </c>
      <c r="F750" s="12"/>
      <c r="G750" s="11" t="s">
        <v>1</v>
      </c>
      <c r="H750" s="12"/>
      <c r="I750" s="12"/>
      <c r="J750" s="12"/>
      <c r="K750" s="12"/>
      <c r="L750" s="21" t="s">
        <v>1</v>
      </c>
    </row>
    <row r="751" spans="1:12" x14ac:dyDescent="0.2">
      <c r="A751" s="27" t="s">
        <v>76</v>
      </c>
      <c r="B751" s="13" t="s">
        <v>160</v>
      </c>
      <c r="C751" s="13" t="s">
        <v>197</v>
      </c>
      <c r="D751" s="13" t="s">
        <v>225</v>
      </c>
      <c r="E751" s="14">
        <v>2012</v>
      </c>
      <c r="F751" s="14"/>
      <c r="G751" s="13" t="s">
        <v>1</v>
      </c>
      <c r="H751" s="14"/>
      <c r="I751" s="14"/>
      <c r="J751" s="14"/>
      <c r="K751" s="14"/>
      <c r="L751" s="22" t="s">
        <v>1</v>
      </c>
    </row>
    <row r="752" spans="1:12" x14ac:dyDescent="0.2">
      <c r="A752" s="25" t="s">
        <v>76</v>
      </c>
      <c r="B752" s="11" t="s">
        <v>160</v>
      </c>
      <c r="C752" s="11" t="s">
        <v>197</v>
      </c>
      <c r="D752" s="11" t="s">
        <v>225</v>
      </c>
      <c r="E752" s="12">
        <v>2014</v>
      </c>
      <c r="F752" s="12"/>
      <c r="G752" s="11" t="s">
        <v>1</v>
      </c>
      <c r="H752" s="12"/>
      <c r="I752" s="12"/>
      <c r="J752" s="12"/>
      <c r="K752" s="12"/>
      <c r="L752" s="21" t="s">
        <v>1</v>
      </c>
    </row>
    <row r="753" spans="1:12" x14ac:dyDescent="0.2">
      <c r="A753" s="27" t="s">
        <v>76</v>
      </c>
      <c r="B753" s="13" t="s">
        <v>160</v>
      </c>
      <c r="C753" s="13" t="s">
        <v>197</v>
      </c>
      <c r="D753" s="13" t="s">
        <v>225</v>
      </c>
      <c r="E753" s="14">
        <v>2014</v>
      </c>
      <c r="F753" s="14"/>
      <c r="G753" s="13" t="s">
        <v>1</v>
      </c>
      <c r="H753" s="14"/>
      <c r="I753" s="14"/>
      <c r="J753" s="14"/>
      <c r="K753" s="14"/>
      <c r="L753" s="22" t="s">
        <v>1</v>
      </c>
    </row>
    <row r="754" spans="1:12" x14ac:dyDescent="0.2">
      <c r="A754" s="25" t="s">
        <v>76</v>
      </c>
      <c r="B754" s="11" t="s">
        <v>160</v>
      </c>
      <c r="C754" s="11" t="s">
        <v>197</v>
      </c>
      <c r="D754" s="11" t="s">
        <v>225</v>
      </c>
      <c r="E754" s="12">
        <v>2013</v>
      </c>
      <c r="F754" s="12"/>
      <c r="G754" s="11" t="s">
        <v>1</v>
      </c>
      <c r="H754" s="12"/>
      <c r="I754" s="12"/>
      <c r="J754" s="12"/>
      <c r="K754" s="12"/>
      <c r="L754" s="21" t="s">
        <v>1</v>
      </c>
    </row>
    <row r="755" spans="1:12" x14ac:dyDescent="0.2">
      <c r="A755" s="27" t="s">
        <v>76</v>
      </c>
      <c r="B755" s="13" t="s">
        <v>160</v>
      </c>
      <c r="C755" s="13" t="s">
        <v>197</v>
      </c>
      <c r="D755" s="13" t="s">
        <v>225</v>
      </c>
      <c r="E755" s="14">
        <v>2013</v>
      </c>
      <c r="F755" s="14"/>
      <c r="G755" s="13" t="s">
        <v>1</v>
      </c>
      <c r="H755" s="14"/>
      <c r="I755" s="14"/>
      <c r="J755" s="14"/>
      <c r="K755" s="14"/>
      <c r="L755" s="22" t="s">
        <v>1</v>
      </c>
    </row>
    <row r="756" spans="1:12" x14ac:dyDescent="0.2">
      <c r="A756" s="25" t="s">
        <v>77</v>
      </c>
      <c r="B756" s="11" t="s">
        <v>161</v>
      </c>
      <c r="C756" s="11" t="s">
        <v>195</v>
      </c>
      <c r="D756" s="11" t="s">
        <v>196</v>
      </c>
      <c r="E756" s="12">
        <v>2007</v>
      </c>
      <c r="F756" s="12"/>
      <c r="G756" s="11" t="s">
        <v>1</v>
      </c>
      <c r="H756" s="12"/>
      <c r="I756" s="12"/>
      <c r="J756" s="12"/>
      <c r="K756" s="12"/>
      <c r="L756" s="21" t="s">
        <v>1</v>
      </c>
    </row>
    <row r="757" spans="1:12" x14ac:dyDescent="0.2">
      <c r="A757" s="27" t="s">
        <v>77</v>
      </c>
      <c r="B757" s="13" t="s">
        <v>161</v>
      </c>
      <c r="C757" s="13" t="s">
        <v>195</v>
      </c>
      <c r="D757" s="13" t="s">
        <v>218</v>
      </c>
      <c r="E757" s="14">
        <v>2007</v>
      </c>
      <c r="F757" s="14"/>
      <c r="G757" s="13" t="s">
        <v>1</v>
      </c>
      <c r="H757" s="14"/>
      <c r="I757" s="14"/>
      <c r="J757" s="14"/>
      <c r="K757" s="14"/>
      <c r="L757" s="22" t="s">
        <v>1</v>
      </c>
    </row>
    <row r="758" spans="1:12" x14ac:dyDescent="0.2">
      <c r="A758" s="25" t="s">
        <v>77</v>
      </c>
      <c r="B758" s="11" t="s">
        <v>161</v>
      </c>
      <c r="C758" s="11" t="s">
        <v>195</v>
      </c>
      <c r="D758" s="11" t="s">
        <v>218</v>
      </c>
      <c r="E758" s="12">
        <v>2007</v>
      </c>
      <c r="F758" s="12"/>
      <c r="G758" s="11" t="s">
        <v>1</v>
      </c>
      <c r="H758" s="12"/>
      <c r="I758" s="12"/>
      <c r="J758" s="12"/>
      <c r="K758" s="12"/>
      <c r="L758" s="21" t="s">
        <v>1</v>
      </c>
    </row>
    <row r="759" spans="1:12" x14ac:dyDescent="0.2">
      <c r="A759" s="27" t="s">
        <v>77</v>
      </c>
      <c r="B759" s="13" t="s">
        <v>161</v>
      </c>
      <c r="C759" s="13" t="s">
        <v>195</v>
      </c>
      <c r="D759" s="13" t="s">
        <v>198</v>
      </c>
      <c r="E759" s="14">
        <v>2005</v>
      </c>
      <c r="F759" s="14">
        <v>1</v>
      </c>
      <c r="G759" s="13" t="s">
        <v>1</v>
      </c>
      <c r="H759" s="14"/>
      <c r="I759" s="14"/>
      <c r="J759" s="14"/>
      <c r="K759" s="14"/>
      <c r="L759" s="22" t="s">
        <v>1</v>
      </c>
    </row>
    <row r="760" spans="1:12" x14ac:dyDescent="0.2">
      <c r="A760" s="25" t="s">
        <v>77</v>
      </c>
      <c r="B760" s="11" t="s">
        <v>161</v>
      </c>
      <c r="C760" s="11" t="s">
        <v>195</v>
      </c>
      <c r="D760" s="11" t="s">
        <v>198</v>
      </c>
      <c r="E760" s="12">
        <v>2012</v>
      </c>
      <c r="F760" s="12">
        <v>1</v>
      </c>
      <c r="G760" s="11" t="s">
        <v>1</v>
      </c>
      <c r="H760" s="12"/>
      <c r="I760" s="12"/>
      <c r="J760" s="12"/>
      <c r="K760" s="12"/>
      <c r="L760" s="21" t="s">
        <v>1</v>
      </c>
    </row>
    <row r="761" spans="1:12" x14ac:dyDescent="0.2">
      <c r="A761" s="27" t="s">
        <v>77</v>
      </c>
      <c r="B761" s="13" t="s">
        <v>161</v>
      </c>
      <c r="C761" s="13" t="s">
        <v>197</v>
      </c>
      <c r="D761" s="13" t="s">
        <v>198</v>
      </c>
      <c r="E761" s="14">
        <v>2005</v>
      </c>
      <c r="F761" s="14"/>
      <c r="G761" s="13" t="s">
        <v>1</v>
      </c>
      <c r="H761" s="14"/>
      <c r="I761" s="14"/>
      <c r="J761" s="14"/>
      <c r="K761" s="14"/>
      <c r="L761" s="22" t="s">
        <v>1</v>
      </c>
    </row>
    <row r="762" spans="1:12" x14ac:dyDescent="0.2">
      <c r="A762" s="25" t="s">
        <v>77</v>
      </c>
      <c r="B762" s="11" t="s">
        <v>161</v>
      </c>
      <c r="C762" s="11" t="s">
        <v>197</v>
      </c>
      <c r="D762" s="11" t="s">
        <v>196</v>
      </c>
      <c r="E762" s="12">
        <v>2007</v>
      </c>
      <c r="F762" s="12"/>
      <c r="G762" s="11" t="s">
        <v>1</v>
      </c>
      <c r="H762" s="12"/>
      <c r="I762" s="12"/>
      <c r="J762" s="12"/>
      <c r="K762" s="12"/>
      <c r="L762" s="21" t="s">
        <v>1</v>
      </c>
    </row>
    <row r="763" spans="1:12" x14ac:dyDescent="0.2">
      <c r="A763" s="27" t="s">
        <v>77</v>
      </c>
      <c r="B763" s="13" t="s">
        <v>161</v>
      </c>
      <c r="C763" s="13" t="s">
        <v>197</v>
      </c>
      <c r="D763" s="13" t="s">
        <v>218</v>
      </c>
      <c r="E763" s="14">
        <v>2007</v>
      </c>
      <c r="F763" s="14"/>
      <c r="G763" s="13" t="s">
        <v>1</v>
      </c>
      <c r="H763" s="14"/>
      <c r="I763" s="14"/>
      <c r="J763" s="14"/>
      <c r="K763" s="14"/>
      <c r="L763" s="22" t="s">
        <v>1</v>
      </c>
    </row>
    <row r="764" spans="1:12" x14ac:dyDescent="0.2">
      <c r="A764" s="25" t="s">
        <v>77</v>
      </c>
      <c r="B764" s="11" t="s">
        <v>161</v>
      </c>
      <c r="C764" s="11" t="s">
        <v>197</v>
      </c>
      <c r="D764" s="11" t="s">
        <v>218</v>
      </c>
      <c r="E764" s="12">
        <v>2007</v>
      </c>
      <c r="F764" s="12"/>
      <c r="G764" s="11" t="s">
        <v>1</v>
      </c>
      <c r="H764" s="12"/>
      <c r="I764" s="12"/>
      <c r="J764" s="12"/>
      <c r="K764" s="12"/>
      <c r="L764" s="21" t="s">
        <v>1</v>
      </c>
    </row>
    <row r="765" spans="1:12" x14ac:dyDescent="0.2">
      <c r="A765" s="27" t="s">
        <v>77</v>
      </c>
      <c r="B765" s="13" t="s">
        <v>161</v>
      </c>
      <c r="C765" s="13" t="s">
        <v>197</v>
      </c>
      <c r="D765" s="13" t="s">
        <v>198</v>
      </c>
      <c r="E765" s="14">
        <v>2012</v>
      </c>
      <c r="F765" s="14">
        <v>1</v>
      </c>
      <c r="G765" s="13" t="s">
        <v>1</v>
      </c>
      <c r="H765" s="14"/>
      <c r="I765" s="14"/>
      <c r="J765" s="14"/>
      <c r="K765" s="14"/>
      <c r="L765" s="22" t="s">
        <v>1</v>
      </c>
    </row>
    <row r="766" spans="1:12" x14ac:dyDescent="0.2">
      <c r="A766" s="25" t="s">
        <v>78</v>
      </c>
      <c r="B766" s="11" t="s">
        <v>180</v>
      </c>
      <c r="C766" s="11" t="s">
        <v>195</v>
      </c>
      <c r="D766" s="11" t="s">
        <v>196</v>
      </c>
      <c r="E766" s="12">
        <v>2010</v>
      </c>
      <c r="F766" s="12"/>
      <c r="G766" s="11" t="s">
        <v>1</v>
      </c>
      <c r="H766" s="12"/>
      <c r="I766" s="12"/>
      <c r="J766" s="12"/>
      <c r="K766" s="12"/>
      <c r="L766" s="21" t="s">
        <v>1</v>
      </c>
    </row>
    <row r="767" spans="1:12" x14ac:dyDescent="0.2">
      <c r="A767" s="27" t="s">
        <v>78</v>
      </c>
      <c r="B767" s="13" t="s">
        <v>180</v>
      </c>
      <c r="C767" s="13" t="s">
        <v>195</v>
      </c>
      <c r="D767" s="13" t="s">
        <v>196</v>
      </c>
      <c r="E767" s="14">
        <v>2004</v>
      </c>
      <c r="F767" s="14"/>
      <c r="G767" s="13" t="s">
        <v>1</v>
      </c>
      <c r="H767" s="14"/>
      <c r="I767" s="14"/>
      <c r="J767" s="14"/>
      <c r="K767" s="14"/>
      <c r="L767" s="22" t="s">
        <v>1</v>
      </c>
    </row>
    <row r="768" spans="1:12" x14ac:dyDescent="0.2">
      <c r="A768" s="25" t="s">
        <v>78</v>
      </c>
      <c r="B768" s="11" t="s">
        <v>180</v>
      </c>
      <c r="C768" s="11" t="s">
        <v>195</v>
      </c>
      <c r="D768" s="11" t="s">
        <v>196</v>
      </c>
      <c r="E768" s="12">
        <v>2015</v>
      </c>
      <c r="F768" s="12"/>
      <c r="G768" s="11" t="s">
        <v>1</v>
      </c>
      <c r="H768" s="12"/>
      <c r="I768" s="12"/>
      <c r="J768" s="12"/>
      <c r="K768" s="12"/>
      <c r="L768" s="21" t="s">
        <v>1</v>
      </c>
    </row>
    <row r="769" spans="1:12" x14ac:dyDescent="0.2">
      <c r="A769" s="27" t="s">
        <v>78</v>
      </c>
      <c r="B769" s="13" t="s">
        <v>180</v>
      </c>
      <c r="C769" s="13" t="s">
        <v>195</v>
      </c>
      <c r="D769" s="13" t="s">
        <v>225</v>
      </c>
      <c r="E769" s="14">
        <v>2011</v>
      </c>
      <c r="F769" s="14"/>
      <c r="G769" s="13" t="s">
        <v>1</v>
      </c>
      <c r="H769" s="14"/>
      <c r="I769" s="14"/>
      <c r="J769" s="14"/>
      <c r="K769" s="14"/>
      <c r="L769" s="22" t="s">
        <v>1</v>
      </c>
    </row>
    <row r="770" spans="1:12" x14ac:dyDescent="0.2">
      <c r="A770" s="25" t="s">
        <v>78</v>
      </c>
      <c r="B770" s="11" t="s">
        <v>180</v>
      </c>
      <c r="C770" s="11" t="s">
        <v>195</v>
      </c>
      <c r="D770" s="11" t="s">
        <v>224</v>
      </c>
      <c r="E770" s="12">
        <v>2007</v>
      </c>
      <c r="F770" s="12"/>
      <c r="G770" s="11" t="s">
        <v>1</v>
      </c>
      <c r="H770" s="12"/>
      <c r="I770" s="12"/>
      <c r="J770" s="12"/>
      <c r="K770" s="12"/>
      <c r="L770" s="21" t="s">
        <v>1</v>
      </c>
    </row>
    <row r="771" spans="1:12" x14ac:dyDescent="0.2">
      <c r="A771" s="27" t="s">
        <v>78</v>
      </c>
      <c r="B771" s="13" t="s">
        <v>180</v>
      </c>
      <c r="C771" s="13" t="s">
        <v>195</v>
      </c>
      <c r="D771" s="13" t="s">
        <v>225</v>
      </c>
      <c r="E771" s="14">
        <v>2012</v>
      </c>
      <c r="F771" s="14"/>
      <c r="G771" s="13" t="s">
        <v>1</v>
      </c>
      <c r="H771" s="14"/>
      <c r="I771" s="14"/>
      <c r="J771" s="14"/>
      <c r="K771" s="14"/>
      <c r="L771" s="22" t="s">
        <v>1</v>
      </c>
    </row>
    <row r="772" spans="1:12" x14ac:dyDescent="0.2">
      <c r="A772" s="25" t="s">
        <v>78</v>
      </c>
      <c r="B772" s="11" t="s">
        <v>180</v>
      </c>
      <c r="C772" s="11" t="s">
        <v>195</v>
      </c>
      <c r="D772" s="11" t="s">
        <v>225</v>
      </c>
      <c r="E772" s="12">
        <v>2011</v>
      </c>
      <c r="F772" s="12"/>
      <c r="G772" s="11" t="s">
        <v>1</v>
      </c>
      <c r="H772" s="12"/>
      <c r="I772" s="12"/>
      <c r="J772" s="12"/>
      <c r="K772" s="12"/>
      <c r="L772" s="21" t="s">
        <v>1</v>
      </c>
    </row>
    <row r="773" spans="1:12" x14ac:dyDescent="0.2">
      <c r="A773" s="27" t="s">
        <v>78</v>
      </c>
      <c r="B773" s="13" t="s">
        <v>180</v>
      </c>
      <c r="C773" s="13" t="s">
        <v>195</v>
      </c>
      <c r="D773" s="13" t="s">
        <v>224</v>
      </c>
      <c r="E773" s="14">
        <v>2000</v>
      </c>
      <c r="F773" s="14"/>
      <c r="G773" s="13" t="s">
        <v>1</v>
      </c>
      <c r="H773" s="14"/>
      <c r="I773" s="14"/>
      <c r="J773" s="14"/>
      <c r="K773" s="14"/>
      <c r="L773" s="22" t="s">
        <v>1</v>
      </c>
    </row>
    <row r="774" spans="1:12" x14ac:dyDescent="0.2">
      <c r="A774" s="25" t="s">
        <v>78</v>
      </c>
      <c r="B774" s="11" t="s">
        <v>180</v>
      </c>
      <c r="C774" s="11" t="s">
        <v>195</v>
      </c>
      <c r="D774" s="11" t="s">
        <v>225</v>
      </c>
      <c r="E774" s="12">
        <v>2014</v>
      </c>
      <c r="F774" s="12"/>
      <c r="G774" s="11" t="s">
        <v>1</v>
      </c>
      <c r="H774" s="12"/>
      <c r="I774" s="12"/>
      <c r="J774" s="12"/>
      <c r="K774" s="12"/>
      <c r="L774" s="21" t="s">
        <v>1</v>
      </c>
    </row>
    <row r="775" spans="1:12" x14ac:dyDescent="0.2">
      <c r="A775" s="27" t="s">
        <v>78</v>
      </c>
      <c r="B775" s="13" t="s">
        <v>180</v>
      </c>
      <c r="C775" s="13" t="s">
        <v>195</v>
      </c>
      <c r="D775" s="13" t="s">
        <v>225</v>
      </c>
      <c r="E775" s="14">
        <v>2015</v>
      </c>
      <c r="F775" s="14"/>
      <c r="G775" s="13" t="s">
        <v>1</v>
      </c>
      <c r="H775" s="14"/>
      <c r="I775" s="14"/>
      <c r="J775" s="14"/>
      <c r="K775" s="14"/>
      <c r="L775" s="22" t="s">
        <v>1</v>
      </c>
    </row>
    <row r="776" spans="1:12" x14ac:dyDescent="0.2">
      <c r="A776" s="25" t="s">
        <v>78</v>
      </c>
      <c r="B776" s="11" t="s">
        <v>180</v>
      </c>
      <c r="C776" s="11" t="s">
        <v>195</v>
      </c>
      <c r="D776" s="11" t="s">
        <v>225</v>
      </c>
      <c r="E776" s="12">
        <v>2015</v>
      </c>
      <c r="F776" s="12"/>
      <c r="G776" s="11" t="s">
        <v>1</v>
      </c>
      <c r="H776" s="12"/>
      <c r="I776" s="12"/>
      <c r="J776" s="12"/>
      <c r="K776" s="12"/>
      <c r="L776" s="21" t="s">
        <v>1</v>
      </c>
    </row>
    <row r="777" spans="1:12" x14ac:dyDescent="0.2">
      <c r="A777" s="27" t="s">
        <v>78</v>
      </c>
      <c r="B777" s="13" t="s">
        <v>180</v>
      </c>
      <c r="C777" s="13" t="s">
        <v>195</v>
      </c>
      <c r="D777" s="13" t="s">
        <v>225</v>
      </c>
      <c r="E777" s="14">
        <v>2014</v>
      </c>
      <c r="F777" s="14"/>
      <c r="G777" s="13" t="s">
        <v>1</v>
      </c>
      <c r="H777" s="14"/>
      <c r="I777" s="14"/>
      <c r="J777" s="14"/>
      <c r="K777" s="14"/>
      <c r="L777" s="22" t="s">
        <v>1</v>
      </c>
    </row>
    <row r="778" spans="1:12" x14ac:dyDescent="0.2">
      <c r="A778" s="25" t="s">
        <v>78</v>
      </c>
      <c r="B778" s="11" t="s">
        <v>180</v>
      </c>
      <c r="C778" s="11" t="s">
        <v>195</v>
      </c>
      <c r="D778" s="11" t="s">
        <v>225</v>
      </c>
      <c r="E778" s="12">
        <v>2012</v>
      </c>
      <c r="F778" s="12"/>
      <c r="G778" s="11" t="s">
        <v>1</v>
      </c>
      <c r="H778" s="12"/>
      <c r="I778" s="12"/>
      <c r="J778" s="12"/>
      <c r="K778" s="12"/>
      <c r="L778" s="21" t="s">
        <v>1</v>
      </c>
    </row>
    <row r="779" spans="1:12" x14ac:dyDescent="0.2">
      <c r="A779" s="27" t="s">
        <v>78</v>
      </c>
      <c r="B779" s="13" t="s">
        <v>180</v>
      </c>
      <c r="C779" s="13" t="s">
        <v>195</v>
      </c>
      <c r="D779" s="13" t="s">
        <v>225</v>
      </c>
      <c r="E779" s="14">
        <v>2013</v>
      </c>
      <c r="F779" s="14"/>
      <c r="G779" s="13" t="s">
        <v>1</v>
      </c>
      <c r="H779" s="14"/>
      <c r="I779" s="14"/>
      <c r="J779" s="14"/>
      <c r="K779" s="14"/>
      <c r="L779" s="22" t="s">
        <v>1</v>
      </c>
    </row>
    <row r="780" spans="1:12" x14ac:dyDescent="0.2">
      <c r="A780" s="25" t="s">
        <v>78</v>
      </c>
      <c r="B780" s="11" t="s">
        <v>180</v>
      </c>
      <c r="C780" s="11" t="s">
        <v>195</v>
      </c>
      <c r="D780" s="11" t="s">
        <v>225</v>
      </c>
      <c r="E780" s="12">
        <v>2013</v>
      </c>
      <c r="F780" s="12"/>
      <c r="G780" s="11" t="s">
        <v>1</v>
      </c>
      <c r="H780" s="12"/>
      <c r="I780" s="12"/>
      <c r="J780" s="12"/>
      <c r="K780" s="12"/>
      <c r="L780" s="21" t="s">
        <v>1</v>
      </c>
    </row>
    <row r="781" spans="1:12" x14ac:dyDescent="0.2">
      <c r="A781" s="27" t="s">
        <v>78</v>
      </c>
      <c r="B781" s="13" t="s">
        <v>180</v>
      </c>
      <c r="C781" s="13" t="s">
        <v>197</v>
      </c>
      <c r="D781" s="13" t="s">
        <v>196</v>
      </c>
      <c r="E781" s="14">
        <v>2004</v>
      </c>
      <c r="F781" s="14"/>
      <c r="G781" s="13" t="s">
        <v>1</v>
      </c>
      <c r="H781" s="14"/>
      <c r="I781" s="14"/>
      <c r="J781" s="14"/>
      <c r="K781" s="14"/>
      <c r="L781" s="22" t="s">
        <v>1</v>
      </c>
    </row>
    <row r="782" spans="1:12" x14ac:dyDescent="0.2">
      <c r="A782" s="25" t="s">
        <v>78</v>
      </c>
      <c r="B782" s="11" t="s">
        <v>180</v>
      </c>
      <c r="C782" s="11" t="s">
        <v>197</v>
      </c>
      <c r="D782" s="11" t="s">
        <v>196</v>
      </c>
      <c r="E782" s="12">
        <v>2010</v>
      </c>
      <c r="F782" s="12"/>
      <c r="G782" s="11" t="s">
        <v>1</v>
      </c>
      <c r="H782" s="12"/>
      <c r="I782" s="12"/>
      <c r="J782" s="12"/>
      <c r="K782" s="12"/>
      <c r="L782" s="21" t="s">
        <v>1</v>
      </c>
    </row>
    <row r="783" spans="1:12" x14ac:dyDescent="0.2">
      <c r="A783" s="27" t="s">
        <v>78</v>
      </c>
      <c r="B783" s="13" t="s">
        <v>180</v>
      </c>
      <c r="C783" s="13" t="s">
        <v>197</v>
      </c>
      <c r="D783" s="13" t="s">
        <v>196</v>
      </c>
      <c r="E783" s="14">
        <v>2015</v>
      </c>
      <c r="F783" s="14"/>
      <c r="G783" s="13" t="s">
        <v>1</v>
      </c>
      <c r="H783" s="14"/>
      <c r="I783" s="14"/>
      <c r="J783" s="14"/>
      <c r="K783" s="14"/>
      <c r="L783" s="22" t="s">
        <v>1</v>
      </c>
    </row>
    <row r="784" spans="1:12" x14ac:dyDescent="0.2">
      <c r="A784" s="25" t="s">
        <v>78</v>
      </c>
      <c r="B784" s="11" t="s">
        <v>180</v>
      </c>
      <c r="C784" s="11" t="s">
        <v>197</v>
      </c>
      <c r="D784" s="11" t="s">
        <v>224</v>
      </c>
      <c r="E784" s="12">
        <v>2007</v>
      </c>
      <c r="F784" s="12"/>
      <c r="G784" s="11" t="s">
        <v>1</v>
      </c>
      <c r="H784" s="12"/>
      <c r="I784" s="12"/>
      <c r="J784" s="12"/>
      <c r="K784" s="12"/>
      <c r="L784" s="21" t="s">
        <v>1</v>
      </c>
    </row>
    <row r="785" spans="1:12" x14ac:dyDescent="0.2">
      <c r="A785" s="27" t="s">
        <v>78</v>
      </c>
      <c r="B785" s="13" t="s">
        <v>180</v>
      </c>
      <c r="C785" s="13" t="s">
        <v>197</v>
      </c>
      <c r="D785" s="13" t="s">
        <v>225</v>
      </c>
      <c r="E785" s="14">
        <v>2011</v>
      </c>
      <c r="F785" s="14"/>
      <c r="G785" s="13" t="s">
        <v>1</v>
      </c>
      <c r="H785" s="14"/>
      <c r="I785" s="14"/>
      <c r="J785" s="14"/>
      <c r="K785" s="14"/>
      <c r="L785" s="22" t="s">
        <v>1</v>
      </c>
    </row>
    <row r="786" spans="1:12" x14ac:dyDescent="0.2">
      <c r="A786" s="25" t="s">
        <v>78</v>
      </c>
      <c r="B786" s="11" t="s">
        <v>180</v>
      </c>
      <c r="C786" s="11" t="s">
        <v>197</v>
      </c>
      <c r="D786" s="11" t="s">
        <v>225</v>
      </c>
      <c r="E786" s="12">
        <v>2011</v>
      </c>
      <c r="F786" s="12"/>
      <c r="G786" s="11" t="s">
        <v>1</v>
      </c>
      <c r="H786" s="12"/>
      <c r="I786" s="12"/>
      <c r="J786" s="12"/>
      <c r="K786" s="12"/>
      <c r="L786" s="21" t="s">
        <v>1</v>
      </c>
    </row>
    <row r="787" spans="1:12" x14ac:dyDescent="0.2">
      <c r="A787" s="27" t="s">
        <v>78</v>
      </c>
      <c r="B787" s="13" t="s">
        <v>180</v>
      </c>
      <c r="C787" s="13" t="s">
        <v>197</v>
      </c>
      <c r="D787" s="13" t="s">
        <v>224</v>
      </c>
      <c r="E787" s="14">
        <v>2000</v>
      </c>
      <c r="F787" s="14"/>
      <c r="G787" s="13" t="s">
        <v>1</v>
      </c>
      <c r="H787" s="14"/>
      <c r="I787" s="14"/>
      <c r="J787" s="14"/>
      <c r="K787" s="14"/>
      <c r="L787" s="22" t="s">
        <v>1</v>
      </c>
    </row>
    <row r="788" spans="1:12" x14ac:dyDescent="0.2">
      <c r="A788" s="25" t="s">
        <v>78</v>
      </c>
      <c r="B788" s="11" t="s">
        <v>180</v>
      </c>
      <c r="C788" s="11" t="s">
        <v>197</v>
      </c>
      <c r="D788" s="11" t="s">
        <v>225</v>
      </c>
      <c r="E788" s="12">
        <v>2014</v>
      </c>
      <c r="F788" s="12"/>
      <c r="G788" s="11" t="s">
        <v>1</v>
      </c>
      <c r="H788" s="12"/>
      <c r="I788" s="12"/>
      <c r="J788" s="12"/>
      <c r="K788" s="12"/>
      <c r="L788" s="21" t="s">
        <v>1</v>
      </c>
    </row>
    <row r="789" spans="1:12" x14ac:dyDescent="0.2">
      <c r="A789" s="27" t="s">
        <v>78</v>
      </c>
      <c r="B789" s="13" t="s">
        <v>180</v>
      </c>
      <c r="C789" s="13" t="s">
        <v>197</v>
      </c>
      <c r="D789" s="13" t="s">
        <v>225</v>
      </c>
      <c r="E789" s="14">
        <v>2014</v>
      </c>
      <c r="F789" s="14"/>
      <c r="G789" s="13" t="s">
        <v>1</v>
      </c>
      <c r="H789" s="14"/>
      <c r="I789" s="14"/>
      <c r="J789" s="14"/>
      <c r="K789" s="14"/>
      <c r="L789" s="22" t="s">
        <v>1</v>
      </c>
    </row>
    <row r="790" spans="1:12" x14ac:dyDescent="0.2">
      <c r="A790" s="25" t="s">
        <v>78</v>
      </c>
      <c r="B790" s="11" t="s">
        <v>180</v>
      </c>
      <c r="C790" s="11" t="s">
        <v>197</v>
      </c>
      <c r="D790" s="11" t="s">
        <v>225</v>
      </c>
      <c r="E790" s="12">
        <v>2015</v>
      </c>
      <c r="F790" s="12"/>
      <c r="G790" s="11" t="s">
        <v>1</v>
      </c>
      <c r="H790" s="12"/>
      <c r="I790" s="12"/>
      <c r="J790" s="12"/>
      <c r="K790" s="12"/>
      <c r="L790" s="21" t="s">
        <v>1</v>
      </c>
    </row>
    <row r="791" spans="1:12" x14ac:dyDescent="0.2">
      <c r="A791" s="27" t="s">
        <v>78</v>
      </c>
      <c r="B791" s="13" t="s">
        <v>180</v>
      </c>
      <c r="C791" s="13" t="s">
        <v>197</v>
      </c>
      <c r="D791" s="13" t="s">
        <v>225</v>
      </c>
      <c r="E791" s="14">
        <v>2015</v>
      </c>
      <c r="F791" s="14"/>
      <c r="G791" s="13" t="s">
        <v>1</v>
      </c>
      <c r="H791" s="14"/>
      <c r="I791" s="14"/>
      <c r="J791" s="14"/>
      <c r="K791" s="14"/>
      <c r="L791" s="22" t="s">
        <v>1</v>
      </c>
    </row>
    <row r="792" spans="1:12" x14ac:dyDescent="0.2">
      <c r="A792" s="25" t="s">
        <v>78</v>
      </c>
      <c r="B792" s="11" t="s">
        <v>180</v>
      </c>
      <c r="C792" s="11" t="s">
        <v>197</v>
      </c>
      <c r="D792" s="11" t="s">
        <v>225</v>
      </c>
      <c r="E792" s="12">
        <v>2012</v>
      </c>
      <c r="F792" s="12"/>
      <c r="G792" s="11" t="s">
        <v>1</v>
      </c>
      <c r="H792" s="12"/>
      <c r="I792" s="12"/>
      <c r="J792" s="12"/>
      <c r="K792" s="12"/>
      <c r="L792" s="21" t="s">
        <v>1</v>
      </c>
    </row>
    <row r="793" spans="1:12" x14ac:dyDescent="0.2">
      <c r="A793" s="27" t="s">
        <v>78</v>
      </c>
      <c r="B793" s="13" t="s">
        <v>180</v>
      </c>
      <c r="C793" s="13" t="s">
        <v>197</v>
      </c>
      <c r="D793" s="13" t="s">
        <v>225</v>
      </c>
      <c r="E793" s="14">
        <v>2012</v>
      </c>
      <c r="F793" s="14"/>
      <c r="G793" s="13" t="s">
        <v>1</v>
      </c>
      <c r="H793" s="14"/>
      <c r="I793" s="14"/>
      <c r="J793" s="14"/>
      <c r="K793" s="14"/>
      <c r="L793" s="22" t="s">
        <v>1</v>
      </c>
    </row>
    <row r="794" spans="1:12" x14ac:dyDescent="0.2">
      <c r="A794" s="25" t="s">
        <v>78</v>
      </c>
      <c r="B794" s="11" t="s">
        <v>180</v>
      </c>
      <c r="C794" s="11" t="s">
        <v>197</v>
      </c>
      <c r="D794" s="11" t="s">
        <v>225</v>
      </c>
      <c r="E794" s="12">
        <v>2013</v>
      </c>
      <c r="F794" s="12"/>
      <c r="G794" s="11" t="s">
        <v>1</v>
      </c>
      <c r="H794" s="12"/>
      <c r="I794" s="12"/>
      <c r="J794" s="12"/>
      <c r="K794" s="12"/>
      <c r="L794" s="21" t="s">
        <v>1</v>
      </c>
    </row>
    <row r="795" spans="1:12" x14ac:dyDescent="0.2">
      <c r="A795" s="27" t="s">
        <v>78</v>
      </c>
      <c r="B795" s="13" t="s">
        <v>180</v>
      </c>
      <c r="C795" s="13" t="s">
        <v>197</v>
      </c>
      <c r="D795" s="13" t="s">
        <v>225</v>
      </c>
      <c r="E795" s="14">
        <v>2013</v>
      </c>
      <c r="F795" s="14"/>
      <c r="G795" s="13" t="s">
        <v>1</v>
      </c>
      <c r="H795" s="14"/>
      <c r="I795" s="14"/>
      <c r="J795" s="14"/>
      <c r="K795" s="14"/>
      <c r="L795" s="22" t="s">
        <v>1</v>
      </c>
    </row>
    <row r="796" spans="1:12" x14ac:dyDescent="0.2">
      <c r="A796" s="25" t="s">
        <v>79</v>
      </c>
      <c r="B796" s="11" t="s">
        <v>181</v>
      </c>
      <c r="C796" s="11" t="s">
        <v>195</v>
      </c>
      <c r="D796" s="11" t="s">
        <v>198</v>
      </c>
      <c r="E796" s="12">
        <v>2000</v>
      </c>
      <c r="F796" s="12"/>
      <c r="G796" s="11" t="s">
        <v>1</v>
      </c>
      <c r="H796" s="12"/>
      <c r="I796" s="12"/>
      <c r="J796" s="12"/>
      <c r="K796" s="12"/>
      <c r="L796" s="21" t="s">
        <v>1</v>
      </c>
    </row>
    <row r="797" spans="1:12" x14ac:dyDescent="0.2">
      <c r="A797" s="27" t="s">
        <v>79</v>
      </c>
      <c r="B797" s="13" t="s">
        <v>181</v>
      </c>
      <c r="C797" s="13" t="s">
        <v>195</v>
      </c>
      <c r="D797" s="13" t="s">
        <v>198</v>
      </c>
      <c r="E797" s="14">
        <v>2006</v>
      </c>
      <c r="F797" s="14">
        <v>1</v>
      </c>
      <c r="G797" s="13" t="s">
        <v>1</v>
      </c>
      <c r="H797" s="14"/>
      <c r="I797" s="14"/>
      <c r="J797" s="14"/>
      <c r="K797" s="14"/>
      <c r="L797" s="22" t="s">
        <v>1</v>
      </c>
    </row>
    <row r="798" spans="1:12" x14ac:dyDescent="0.2">
      <c r="A798" s="25" t="s">
        <v>79</v>
      </c>
      <c r="B798" s="11" t="s">
        <v>181</v>
      </c>
      <c r="C798" s="11" t="s">
        <v>197</v>
      </c>
      <c r="D798" s="11" t="s">
        <v>198</v>
      </c>
      <c r="E798" s="12">
        <v>2006</v>
      </c>
      <c r="F798" s="12"/>
      <c r="G798" s="11" t="s">
        <v>1</v>
      </c>
      <c r="H798" s="12"/>
      <c r="I798" s="12"/>
      <c r="J798" s="12"/>
      <c r="K798" s="12"/>
      <c r="L798" s="21" t="s">
        <v>1</v>
      </c>
    </row>
    <row r="799" spans="1:12" x14ac:dyDescent="0.2">
      <c r="A799" s="27" t="s">
        <v>79</v>
      </c>
      <c r="B799" s="13" t="s">
        <v>181</v>
      </c>
      <c r="C799" s="13" t="s">
        <v>197</v>
      </c>
      <c r="D799" s="13" t="s">
        <v>198</v>
      </c>
      <c r="E799" s="14">
        <v>2000</v>
      </c>
      <c r="F799" s="14"/>
      <c r="G799" s="13" t="s">
        <v>1</v>
      </c>
      <c r="H799" s="14"/>
      <c r="I799" s="14"/>
      <c r="J799" s="14"/>
      <c r="K799" s="14"/>
      <c r="L799" s="22" t="s">
        <v>1</v>
      </c>
    </row>
    <row r="800" spans="1:12" x14ac:dyDescent="0.2">
      <c r="A800" s="25" t="s">
        <v>80</v>
      </c>
      <c r="B800" s="11" t="s">
        <v>162</v>
      </c>
      <c r="C800" s="11" t="s">
        <v>195</v>
      </c>
      <c r="D800" s="11" t="s">
        <v>198</v>
      </c>
      <c r="E800" s="12">
        <v>2007</v>
      </c>
      <c r="F800" s="12"/>
      <c r="G800" s="11" t="s">
        <v>1</v>
      </c>
      <c r="H800" s="12"/>
      <c r="I800" s="12"/>
      <c r="J800" s="12"/>
      <c r="K800" s="12"/>
      <c r="L800" s="21" t="s">
        <v>1</v>
      </c>
    </row>
    <row r="801" spans="1:12" x14ac:dyDescent="0.2">
      <c r="A801" s="27" t="s">
        <v>80</v>
      </c>
      <c r="B801" s="13" t="s">
        <v>162</v>
      </c>
      <c r="C801" s="13" t="s">
        <v>197</v>
      </c>
      <c r="D801" s="13" t="s">
        <v>198</v>
      </c>
      <c r="E801" s="14">
        <v>2007</v>
      </c>
      <c r="F801" s="14"/>
      <c r="G801" s="13" t="s">
        <v>1</v>
      </c>
      <c r="H801" s="14"/>
      <c r="I801" s="14"/>
      <c r="J801" s="14"/>
      <c r="K801" s="14"/>
      <c r="L801" s="22" t="s">
        <v>1</v>
      </c>
    </row>
    <row r="802" spans="1:12" x14ac:dyDescent="0.2">
      <c r="A802" s="25" t="s">
        <v>81</v>
      </c>
      <c r="B802" s="11" t="s">
        <v>163</v>
      </c>
      <c r="C802" s="11" t="s">
        <v>195</v>
      </c>
      <c r="D802" s="11" t="s">
        <v>198</v>
      </c>
      <c r="E802" s="12">
        <v>2000</v>
      </c>
      <c r="F802" s="12"/>
      <c r="G802" s="11" t="s">
        <v>1</v>
      </c>
      <c r="H802" s="12"/>
      <c r="I802" s="12"/>
      <c r="J802" s="12"/>
      <c r="K802" s="12"/>
      <c r="L802" s="21" t="s">
        <v>1</v>
      </c>
    </row>
    <row r="803" spans="1:12" x14ac:dyDescent="0.2">
      <c r="A803" s="27" t="s">
        <v>81</v>
      </c>
      <c r="B803" s="13" t="s">
        <v>163</v>
      </c>
      <c r="C803" s="13" t="s">
        <v>195</v>
      </c>
      <c r="D803" s="13" t="s">
        <v>196</v>
      </c>
      <c r="E803" s="14">
        <v>2002</v>
      </c>
      <c r="F803" s="14"/>
      <c r="G803" s="13" t="s">
        <v>1</v>
      </c>
      <c r="H803" s="14"/>
      <c r="I803" s="14"/>
      <c r="J803" s="14"/>
      <c r="K803" s="14"/>
      <c r="L803" s="22" t="s">
        <v>1</v>
      </c>
    </row>
    <row r="804" spans="1:12" x14ac:dyDescent="0.2">
      <c r="A804" s="25" t="s">
        <v>81</v>
      </c>
      <c r="B804" s="11" t="s">
        <v>163</v>
      </c>
      <c r="C804" s="11" t="s">
        <v>195</v>
      </c>
      <c r="D804" s="11" t="s">
        <v>222</v>
      </c>
      <c r="E804" s="12">
        <v>2012</v>
      </c>
      <c r="F804" s="12"/>
      <c r="G804" s="11" t="s">
        <v>1</v>
      </c>
      <c r="H804" s="12"/>
      <c r="I804" s="12"/>
      <c r="J804" s="12"/>
      <c r="K804" s="12"/>
      <c r="L804" s="21" t="s">
        <v>1</v>
      </c>
    </row>
    <row r="805" spans="1:12" x14ac:dyDescent="0.2">
      <c r="A805" s="27" t="s">
        <v>81</v>
      </c>
      <c r="B805" s="13" t="s">
        <v>163</v>
      </c>
      <c r="C805" s="13" t="s">
        <v>195</v>
      </c>
      <c r="D805" s="13" t="s">
        <v>222</v>
      </c>
      <c r="E805" s="14">
        <v>2015</v>
      </c>
      <c r="F805" s="14"/>
      <c r="G805" s="13" t="s">
        <v>1</v>
      </c>
      <c r="H805" s="14"/>
      <c r="I805" s="14"/>
      <c r="J805" s="14"/>
      <c r="K805" s="14"/>
      <c r="L805" s="22" t="s">
        <v>1</v>
      </c>
    </row>
    <row r="806" spans="1:12" x14ac:dyDescent="0.2">
      <c r="A806" s="25" t="s">
        <v>81</v>
      </c>
      <c r="B806" s="11" t="s">
        <v>163</v>
      </c>
      <c r="C806" s="11" t="s">
        <v>195</v>
      </c>
      <c r="D806" s="11" t="s">
        <v>198</v>
      </c>
      <c r="E806" s="12">
        <v>2014</v>
      </c>
      <c r="F806" s="12">
        <v>0.98809999999999998</v>
      </c>
      <c r="G806" s="11" t="s">
        <v>1</v>
      </c>
      <c r="H806" s="12"/>
      <c r="I806" s="12"/>
      <c r="J806" s="12"/>
      <c r="K806" s="12"/>
      <c r="L806" s="21" t="s">
        <v>1</v>
      </c>
    </row>
    <row r="807" spans="1:12" x14ac:dyDescent="0.2">
      <c r="A807" s="27" t="s">
        <v>81</v>
      </c>
      <c r="B807" s="13" t="s">
        <v>163</v>
      </c>
      <c r="C807" s="13" t="s">
        <v>195</v>
      </c>
      <c r="D807" s="13" t="s">
        <v>198</v>
      </c>
      <c r="E807" s="14">
        <v>2010</v>
      </c>
      <c r="F807" s="14">
        <v>0.98319999999999996</v>
      </c>
      <c r="G807" s="13" t="s">
        <v>1</v>
      </c>
      <c r="H807" s="14"/>
      <c r="I807" s="14"/>
      <c r="J807" s="14"/>
      <c r="K807" s="14"/>
      <c r="L807" s="22" t="s">
        <v>1</v>
      </c>
    </row>
    <row r="808" spans="1:12" x14ac:dyDescent="0.2">
      <c r="A808" s="25" t="s">
        <v>81</v>
      </c>
      <c r="B808" s="11" t="s">
        <v>163</v>
      </c>
      <c r="C808" s="11" t="s">
        <v>195</v>
      </c>
      <c r="D808" s="11" t="s">
        <v>198</v>
      </c>
      <c r="E808" s="12">
        <v>2006</v>
      </c>
      <c r="F808" s="12">
        <v>1</v>
      </c>
      <c r="G808" s="11" t="s">
        <v>1</v>
      </c>
      <c r="H808" s="12"/>
      <c r="I808" s="12"/>
      <c r="J808" s="12"/>
      <c r="K808" s="12"/>
      <c r="L808" s="21" t="s">
        <v>1</v>
      </c>
    </row>
    <row r="809" spans="1:12" x14ac:dyDescent="0.2">
      <c r="A809" s="27" t="s">
        <v>81</v>
      </c>
      <c r="B809" s="13" t="s">
        <v>163</v>
      </c>
      <c r="C809" s="13" t="s">
        <v>197</v>
      </c>
      <c r="D809" s="13" t="s">
        <v>198</v>
      </c>
      <c r="E809" s="14">
        <v>2014</v>
      </c>
      <c r="F809" s="14"/>
      <c r="G809" s="13" t="s">
        <v>1</v>
      </c>
      <c r="H809" s="14"/>
      <c r="I809" s="14"/>
      <c r="J809" s="14"/>
      <c r="K809" s="14"/>
      <c r="L809" s="22" t="s">
        <v>1</v>
      </c>
    </row>
    <row r="810" spans="1:12" x14ac:dyDescent="0.2">
      <c r="A810" s="25" t="s">
        <v>81</v>
      </c>
      <c r="B810" s="11" t="s">
        <v>163</v>
      </c>
      <c r="C810" s="11" t="s">
        <v>197</v>
      </c>
      <c r="D810" s="11" t="s">
        <v>198</v>
      </c>
      <c r="E810" s="12">
        <v>2000</v>
      </c>
      <c r="F810" s="12"/>
      <c r="G810" s="11" t="s">
        <v>1</v>
      </c>
      <c r="H810" s="12"/>
      <c r="I810" s="12"/>
      <c r="J810" s="12"/>
      <c r="K810" s="12"/>
      <c r="L810" s="21" t="s">
        <v>1</v>
      </c>
    </row>
    <row r="811" spans="1:12" x14ac:dyDescent="0.2">
      <c r="A811" s="27" t="s">
        <v>81</v>
      </c>
      <c r="B811" s="13" t="s">
        <v>163</v>
      </c>
      <c r="C811" s="13" t="s">
        <v>197</v>
      </c>
      <c r="D811" s="13" t="s">
        <v>198</v>
      </c>
      <c r="E811" s="14">
        <v>2010</v>
      </c>
      <c r="F811" s="14"/>
      <c r="G811" s="13" t="s">
        <v>1</v>
      </c>
      <c r="H811" s="14"/>
      <c r="I811" s="14"/>
      <c r="J811" s="14"/>
      <c r="K811" s="14"/>
      <c r="L811" s="22" t="s">
        <v>1</v>
      </c>
    </row>
    <row r="812" spans="1:12" x14ac:dyDescent="0.2">
      <c r="A812" s="25" t="s">
        <v>81</v>
      </c>
      <c r="B812" s="11" t="s">
        <v>163</v>
      </c>
      <c r="C812" s="11" t="s">
        <v>197</v>
      </c>
      <c r="D812" s="11" t="s">
        <v>198</v>
      </c>
      <c r="E812" s="12">
        <v>2006</v>
      </c>
      <c r="F812" s="12"/>
      <c r="G812" s="11" t="s">
        <v>1</v>
      </c>
      <c r="H812" s="12"/>
      <c r="I812" s="12"/>
      <c r="J812" s="12"/>
      <c r="K812" s="12"/>
      <c r="L812" s="21" t="s">
        <v>1</v>
      </c>
    </row>
    <row r="813" spans="1:12" x14ac:dyDescent="0.2">
      <c r="A813" s="27" t="s">
        <v>81</v>
      </c>
      <c r="B813" s="13" t="s">
        <v>163</v>
      </c>
      <c r="C813" s="13" t="s">
        <v>197</v>
      </c>
      <c r="D813" s="13" t="s">
        <v>196</v>
      </c>
      <c r="E813" s="14">
        <v>2002</v>
      </c>
      <c r="F813" s="14"/>
      <c r="G813" s="13" t="s">
        <v>1</v>
      </c>
      <c r="H813" s="14"/>
      <c r="I813" s="14"/>
      <c r="J813" s="14"/>
      <c r="K813" s="14"/>
      <c r="L813" s="22" t="s">
        <v>1</v>
      </c>
    </row>
    <row r="814" spans="1:12" x14ac:dyDescent="0.2">
      <c r="A814" s="25" t="s">
        <v>81</v>
      </c>
      <c r="B814" s="11" t="s">
        <v>163</v>
      </c>
      <c r="C814" s="11" t="s">
        <v>197</v>
      </c>
      <c r="D814" s="11" t="s">
        <v>222</v>
      </c>
      <c r="E814" s="12">
        <v>2015</v>
      </c>
      <c r="F814" s="12"/>
      <c r="G814" s="11" t="s">
        <v>1</v>
      </c>
      <c r="H814" s="12"/>
      <c r="I814" s="12"/>
      <c r="J814" s="12"/>
      <c r="K814" s="12"/>
      <c r="L814" s="21" t="s">
        <v>1</v>
      </c>
    </row>
    <row r="815" spans="1:12" x14ac:dyDescent="0.2">
      <c r="A815" s="27" t="s">
        <v>81</v>
      </c>
      <c r="B815" s="13" t="s">
        <v>163</v>
      </c>
      <c r="C815" s="13" t="s">
        <v>197</v>
      </c>
      <c r="D815" s="13" t="s">
        <v>222</v>
      </c>
      <c r="E815" s="14">
        <v>2012</v>
      </c>
      <c r="F815" s="14"/>
      <c r="G815" s="13" t="s">
        <v>1</v>
      </c>
      <c r="H815" s="14"/>
      <c r="I815" s="14"/>
      <c r="J815" s="14"/>
      <c r="K815" s="14"/>
      <c r="L815" s="22" t="s">
        <v>1</v>
      </c>
    </row>
    <row r="816" spans="1:12" x14ac:dyDescent="0.2">
      <c r="A816" s="25" t="s">
        <v>82</v>
      </c>
      <c r="B816" s="11" t="s">
        <v>164</v>
      </c>
      <c r="C816" s="11" t="s">
        <v>195</v>
      </c>
      <c r="D816" s="11" t="s">
        <v>218</v>
      </c>
      <c r="E816" s="12">
        <v>2007</v>
      </c>
      <c r="F816" s="12"/>
      <c r="G816" s="11" t="s">
        <v>1</v>
      </c>
      <c r="H816" s="12"/>
      <c r="I816" s="12"/>
      <c r="J816" s="12"/>
      <c r="K816" s="12"/>
      <c r="L816" s="21" t="s">
        <v>1</v>
      </c>
    </row>
    <row r="817" spans="1:12" x14ac:dyDescent="0.2">
      <c r="A817" s="27" t="s">
        <v>82</v>
      </c>
      <c r="B817" s="13" t="s">
        <v>164</v>
      </c>
      <c r="C817" s="13" t="s">
        <v>195</v>
      </c>
      <c r="D817" s="13" t="s">
        <v>218</v>
      </c>
      <c r="E817" s="14">
        <v>2011</v>
      </c>
      <c r="F817" s="14"/>
      <c r="G817" s="13" t="s">
        <v>1</v>
      </c>
      <c r="H817" s="14"/>
      <c r="I817" s="14"/>
      <c r="J817" s="14"/>
      <c r="K817" s="14"/>
      <c r="L817" s="22" t="s">
        <v>1</v>
      </c>
    </row>
    <row r="818" spans="1:12" x14ac:dyDescent="0.2">
      <c r="A818" s="25" t="s">
        <v>82</v>
      </c>
      <c r="B818" s="11" t="s">
        <v>164</v>
      </c>
      <c r="C818" s="11" t="s">
        <v>195</v>
      </c>
      <c r="D818" s="11" t="s">
        <v>218</v>
      </c>
      <c r="E818" s="12">
        <v>2003</v>
      </c>
      <c r="F818" s="12"/>
      <c r="G818" s="11" t="s">
        <v>1</v>
      </c>
      <c r="H818" s="12"/>
      <c r="I818" s="12"/>
      <c r="J818" s="12"/>
      <c r="K818" s="12"/>
      <c r="L818" s="21" t="s">
        <v>1</v>
      </c>
    </row>
    <row r="819" spans="1:12" x14ac:dyDescent="0.2">
      <c r="A819" s="27" t="s">
        <v>82</v>
      </c>
      <c r="B819" s="13" t="s">
        <v>164</v>
      </c>
      <c r="C819" s="13" t="s">
        <v>195</v>
      </c>
      <c r="D819" s="13" t="s">
        <v>198</v>
      </c>
      <c r="E819" s="14">
        <v>2006</v>
      </c>
      <c r="F819" s="14">
        <v>0.65659999999999996</v>
      </c>
      <c r="G819" s="13" t="s">
        <v>1</v>
      </c>
      <c r="H819" s="14"/>
      <c r="I819" s="14"/>
      <c r="J819" s="14"/>
      <c r="K819" s="14"/>
      <c r="L819" s="22" t="s">
        <v>1</v>
      </c>
    </row>
    <row r="820" spans="1:12" x14ac:dyDescent="0.2">
      <c r="A820" s="25" t="s">
        <v>82</v>
      </c>
      <c r="B820" s="11" t="s">
        <v>164</v>
      </c>
      <c r="C820" s="11" t="s">
        <v>195</v>
      </c>
      <c r="D820" s="11" t="s">
        <v>196</v>
      </c>
      <c r="E820" s="12">
        <v>2013</v>
      </c>
      <c r="F820" s="12">
        <v>0.64080000000000004</v>
      </c>
      <c r="G820" s="11" t="s">
        <v>1</v>
      </c>
      <c r="H820" s="12"/>
      <c r="I820" s="12"/>
      <c r="J820" s="12"/>
      <c r="K820" s="12"/>
      <c r="L820" s="21" t="s">
        <v>1</v>
      </c>
    </row>
    <row r="821" spans="1:12" x14ac:dyDescent="0.2">
      <c r="A821" s="27" t="s">
        <v>82</v>
      </c>
      <c r="B821" s="13" t="s">
        <v>164</v>
      </c>
      <c r="C821" s="13" t="s">
        <v>197</v>
      </c>
      <c r="D821" s="13" t="s">
        <v>198</v>
      </c>
      <c r="E821" s="14">
        <v>2006</v>
      </c>
      <c r="F821" s="14"/>
      <c r="G821" s="13" t="s">
        <v>1</v>
      </c>
      <c r="H821" s="14"/>
      <c r="I821" s="14"/>
      <c r="J821" s="14"/>
      <c r="K821" s="14"/>
      <c r="L821" s="22" t="s">
        <v>1</v>
      </c>
    </row>
    <row r="822" spans="1:12" x14ac:dyDescent="0.2">
      <c r="A822" s="25" t="s">
        <v>82</v>
      </c>
      <c r="B822" s="11" t="s">
        <v>164</v>
      </c>
      <c r="C822" s="11" t="s">
        <v>197</v>
      </c>
      <c r="D822" s="11" t="s">
        <v>196</v>
      </c>
      <c r="E822" s="12">
        <v>2013</v>
      </c>
      <c r="F822" s="12"/>
      <c r="G822" s="11" t="s">
        <v>1</v>
      </c>
      <c r="H822" s="12"/>
      <c r="I822" s="12"/>
      <c r="J822" s="12"/>
      <c r="K822" s="12"/>
      <c r="L822" s="21" t="s">
        <v>1</v>
      </c>
    </row>
    <row r="823" spans="1:12" x14ac:dyDescent="0.2">
      <c r="A823" s="27" t="s">
        <v>82</v>
      </c>
      <c r="B823" s="13" t="s">
        <v>164</v>
      </c>
      <c r="C823" s="13" t="s">
        <v>197</v>
      </c>
      <c r="D823" s="13" t="s">
        <v>218</v>
      </c>
      <c r="E823" s="14">
        <v>2003</v>
      </c>
      <c r="F823" s="14"/>
      <c r="G823" s="13" t="s">
        <v>1</v>
      </c>
      <c r="H823" s="14"/>
      <c r="I823" s="14"/>
      <c r="J823" s="14"/>
      <c r="K823" s="14"/>
      <c r="L823" s="22" t="s">
        <v>1</v>
      </c>
    </row>
    <row r="824" spans="1:12" x14ac:dyDescent="0.2">
      <c r="A824" s="25" t="s">
        <v>82</v>
      </c>
      <c r="B824" s="11" t="s">
        <v>164</v>
      </c>
      <c r="C824" s="11" t="s">
        <v>197</v>
      </c>
      <c r="D824" s="11" t="s">
        <v>218</v>
      </c>
      <c r="E824" s="12">
        <v>2007</v>
      </c>
      <c r="F824" s="12"/>
      <c r="G824" s="11" t="s">
        <v>1</v>
      </c>
      <c r="H824" s="12"/>
      <c r="I824" s="12"/>
      <c r="J824" s="12"/>
      <c r="K824" s="12"/>
      <c r="L824" s="21" t="s">
        <v>1</v>
      </c>
    </row>
    <row r="825" spans="1:12" x14ac:dyDescent="0.2">
      <c r="A825" s="27" t="s">
        <v>82</v>
      </c>
      <c r="B825" s="13" t="s">
        <v>164</v>
      </c>
      <c r="C825" s="13" t="s">
        <v>197</v>
      </c>
      <c r="D825" s="13" t="s">
        <v>218</v>
      </c>
      <c r="E825" s="14">
        <v>2011</v>
      </c>
      <c r="F825" s="14"/>
      <c r="G825" s="13" t="s">
        <v>1</v>
      </c>
      <c r="H825" s="14"/>
      <c r="I825" s="14"/>
      <c r="J825" s="14"/>
      <c r="K825" s="14"/>
      <c r="L825" s="22" t="s">
        <v>1</v>
      </c>
    </row>
    <row r="826" spans="1:12" x14ac:dyDescent="0.2">
      <c r="A826" s="25" t="s">
        <v>83</v>
      </c>
      <c r="B826" s="11" t="s">
        <v>182</v>
      </c>
      <c r="C826" s="11" t="s">
        <v>195</v>
      </c>
      <c r="D826" s="11" t="s">
        <v>198</v>
      </c>
      <c r="E826" s="12">
        <v>1999</v>
      </c>
      <c r="F826" s="12"/>
      <c r="G826" s="11" t="s">
        <v>1</v>
      </c>
      <c r="H826" s="12"/>
      <c r="I826" s="12"/>
      <c r="J826" s="12"/>
      <c r="K826" s="12"/>
      <c r="L826" s="21" t="s">
        <v>1</v>
      </c>
    </row>
    <row r="827" spans="1:12" x14ac:dyDescent="0.2">
      <c r="A827" s="27" t="s">
        <v>83</v>
      </c>
      <c r="B827" s="13" t="s">
        <v>182</v>
      </c>
      <c r="C827" s="13" t="s">
        <v>195</v>
      </c>
      <c r="D827" s="13" t="s">
        <v>196</v>
      </c>
      <c r="E827" s="14">
        <v>2007</v>
      </c>
      <c r="F827" s="14"/>
      <c r="G827" s="13" t="s">
        <v>1</v>
      </c>
      <c r="H827" s="14"/>
      <c r="I827" s="14"/>
      <c r="J827" s="14"/>
      <c r="K827" s="14"/>
      <c r="L827" s="22" t="s">
        <v>1</v>
      </c>
    </row>
    <row r="828" spans="1:12" x14ac:dyDescent="0.2">
      <c r="A828" s="25" t="s">
        <v>83</v>
      </c>
      <c r="B828" s="11" t="s">
        <v>182</v>
      </c>
      <c r="C828" s="11" t="s">
        <v>195</v>
      </c>
      <c r="D828" s="11" t="s">
        <v>196</v>
      </c>
      <c r="E828" s="12">
        <v>2002</v>
      </c>
      <c r="F828" s="12"/>
      <c r="G828" s="11" t="s">
        <v>1</v>
      </c>
      <c r="H828" s="12"/>
      <c r="I828" s="12"/>
      <c r="J828" s="12"/>
      <c r="K828" s="12"/>
      <c r="L828" s="21" t="s">
        <v>1</v>
      </c>
    </row>
    <row r="829" spans="1:12" x14ac:dyDescent="0.2">
      <c r="A829" s="27" t="s">
        <v>83</v>
      </c>
      <c r="B829" s="13" t="s">
        <v>182</v>
      </c>
      <c r="C829" s="13" t="s">
        <v>195</v>
      </c>
      <c r="D829" s="13" t="s">
        <v>196</v>
      </c>
      <c r="E829" s="14">
        <v>2013</v>
      </c>
      <c r="F829" s="14"/>
      <c r="G829" s="13" t="s">
        <v>1</v>
      </c>
      <c r="H829" s="14"/>
      <c r="I829" s="14"/>
      <c r="J829" s="14"/>
      <c r="K829" s="14"/>
      <c r="L829" s="22" t="s">
        <v>1</v>
      </c>
    </row>
    <row r="830" spans="1:12" x14ac:dyDescent="0.2">
      <c r="A830" s="25" t="s">
        <v>83</v>
      </c>
      <c r="B830" s="11" t="s">
        <v>182</v>
      </c>
      <c r="C830" s="11" t="s">
        <v>195</v>
      </c>
      <c r="D830" s="11" t="s">
        <v>224</v>
      </c>
      <c r="E830" s="12">
        <v>2000</v>
      </c>
      <c r="F830" s="12"/>
      <c r="G830" s="11" t="s">
        <v>1</v>
      </c>
      <c r="H830" s="12"/>
      <c r="I830" s="12"/>
      <c r="J830" s="12"/>
      <c r="K830" s="12"/>
      <c r="L830" s="21" t="s">
        <v>1</v>
      </c>
    </row>
    <row r="831" spans="1:12" x14ac:dyDescent="0.2">
      <c r="A831" s="27" t="s">
        <v>83</v>
      </c>
      <c r="B831" s="13" t="s">
        <v>182</v>
      </c>
      <c r="C831" s="13" t="s">
        <v>195</v>
      </c>
      <c r="D831" s="13" t="s">
        <v>224</v>
      </c>
      <c r="E831" s="14">
        <v>2007</v>
      </c>
      <c r="F831" s="14"/>
      <c r="G831" s="13" t="s">
        <v>1</v>
      </c>
      <c r="H831" s="14"/>
      <c r="I831" s="14"/>
      <c r="J831" s="14"/>
      <c r="K831" s="14"/>
      <c r="L831" s="22" t="s">
        <v>1</v>
      </c>
    </row>
    <row r="832" spans="1:12" x14ac:dyDescent="0.2">
      <c r="A832" s="25" t="s">
        <v>83</v>
      </c>
      <c r="B832" s="11" t="s">
        <v>182</v>
      </c>
      <c r="C832" s="11" t="s">
        <v>197</v>
      </c>
      <c r="D832" s="11" t="s">
        <v>198</v>
      </c>
      <c r="E832" s="12">
        <v>1999</v>
      </c>
      <c r="F832" s="12"/>
      <c r="G832" s="11" t="s">
        <v>1</v>
      </c>
      <c r="H832" s="12"/>
      <c r="I832" s="12"/>
      <c r="J832" s="12"/>
      <c r="K832" s="12"/>
      <c r="L832" s="21" t="s">
        <v>1</v>
      </c>
    </row>
    <row r="833" spans="1:12" x14ac:dyDescent="0.2">
      <c r="A833" s="27" t="s">
        <v>83</v>
      </c>
      <c r="B833" s="13" t="s">
        <v>182</v>
      </c>
      <c r="C833" s="13" t="s">
        <v>197</v>
      </c>
      <c r="D833" s="13" t="s">
        <v>196</v>
      </c>
      <c r="E833" s="14">
        <v>2002</v>
      </c>
      <c r="F833" s="14"/>
      <c r="G833" s="13" t="s">
        <v>1</v>
      </c>
      <c r="H833" s="14"/>
      <c r="I833" s="14"/>
      <c r="J833" s="14"/>
      <c r="K833" s="14"/>
      <c r="L833" s="22" t="s">
        <v>1</v>
      </c>
    </row>
    <row r="834" spans="1:12" x14ac:dyDescent="0.2">
      <c r="A834" s="25" t="s">
        <v>83</v>
      </c>
      <c r="B834" s="11" t="s">
        <v>182</v>
      </c>
      <c r="C834" s="11" t="s">
        <v>197</v>
      </c>
      <c r="D834" s="11" t="s">
        <v>196</v>
      </c>
      <c r="E834" s="12">
        <v>2013</v>
      </c>
      <c r="F834" s="12"/>
      <c r="G834" s="11" t="s">
        <v>1</v>
      </c>
      <c r="H834" s="12"/>
      <c r="I834" s="12"/>
      <c r="J834" s="12"/>
      <c r="K834" s="12"/>
      <c r="L834" s="21" t="s">
        <v>1</v>
      </c>
    </row>
    <row r="835" spans="1:12" x14ac:dyDescent="0.2">
      <c r="A835" s="27" t="s">
        <v>83</v>
      </c>
      <c r="B835" s="13" t="s">
        <v>182</v>
      </c>
      <c r="C835" s="13" t="s">
        <v>197</v>
      </c>
      <c r="D835" s="13" t="s">
        <v>196</v>
      </c>
      <c r="E835" s="14">
        <v>2007</v>
      </c>
      <c r="F835" s="14"/>
      <c r="G835" s="13" t="s">
        <v>1</v>
      </c>
      <c r="H835" s="14"/>
      <c r="I835" s="14"/>
      <c r="J835" s="14"/>
      <c r="K835" s="14"/>
      <c r="L835" s="22" t="s">
        <v>1</v>
      </c>
    </row>
    <row r="836" spans="1:12" x14ac:dyDescent="0.2">
      <c r="A836" s="25" t="s">
        <v>83</v>
      </c>
      <c r="B836" s="11" t="s">
        <v>182</v>
      </c>
      <c r="C836" s="11" t="s">
        <v>197</v>
      </c>
      <c r="D836" s="11" t="s">
        <v>224</v>
      </c>
      <c r="E836" s="12">
        <v>2007</v>
      </c>
      <c r="F836" s="12"/>
      <c r="G836" s="11" t="s">
        <v>1</v>
      </c>
      <c r="H836" s="12"/>
      <c r="I836" s="12"/>
      <c r="J836" s="12"/>
      <c r="K836" s="12"/>
      <c r="L836" s="21" t="s">
        <v>1</v>
      </c>
    </row>
    <row r="837" spans="1:12" x14ac:dyDescent="0.2">
      <c r="A837" s="27" t="s">
        <v>83</v>
      </c>
      <c r="B837" s="13" t="s">
        <v>182</v>
      </c>
      <c r="C837" s="13" t="s">
        <v>197</v>
      </c>
      <c r="D837" s="13" t="s">
        <v>224</v>
      </c>
      <c r="E837" s="14">
        <v>2000</v>
      </c>
      <c r="F837" s="14"/>
      <c r="G837" s="13" t="s">
        <v>1</v>
      </c>
      <c r="H837" s="14"/>
      <c r="I837" s="14"/>
      <c r="J837" s="14"/>
      <c r="K837" s="14"/>
      <c r="L837" s="22" t="s">
        <v>1</v>
      </c>
    </row>
    <row r="838" spans="1:12" x14ac:dyDescent="0.2">
      <c r="A838" s="25" t="s">
        <v>84</v>
      </c>
      <c r="B838" s="11" t="s">
        <v>165</v>
      </c>
      <c r="C838" s="11" t="s">
        <v>195</v>
      </c>
      <c r="D838" s="11" t="s">
        <v>196</v>
      </c>
      <c r="E838" s="12">
        <v>2010</v>
      </c>
      <c r="F838" s="12"/>
      <c r="G838" s="11" t="s">
        <v>1</v>
      </c>
      <c r="H838" s="12"/>
      <c r="I838" s="12"/>
      <c r="J838" s="12"/>
      <c r="K838" s="12"/>
      <c r="L838" s="21" t="s">
        <v>1</v>
      </c>
    </row>
    <row r="839" spans="1:12" x14ac:dyDescent="0.2">
      <c r="A839" s="27" t="s">
        <v>84</v>
      </c>
      <c r="B839" s="13" t="s">
        <v>165</v>
      </c>
      <c r="C839" s="13" t="s">
        <v>195</v>
      </c>
      <c r="D839" s="13" t="s">
        <v>196</v>
      </c>
      <c r="E839" s="14">
        <v>2005</v>
      </c>
      <c r="F839" s="14"/>
      <c r="G839" s="13" t="s">
        <v>1</v>
      </c>
      <c r="H839" s="14"/>
      <c r="I839" s="14"/>
      <c r="J839" s="14"/>
      <c r="K839" s="14"/>
      <c r="L839" s="22" t="s">
        <v>1</v>
      </c>
    </row>
    <row r="840" spans="1:12" x14ac:dyDescent="0.2">
      <c r="A840" s="25" t="s">
        <v>84</v>
      </c>
      <c r="B840" s="11" t="s">
        <v>165</v>
      </c>
      <c r="C840" s="11" t="s">
        <v>195</v>
      </c>
      <c r="D840" s="11" t="s">
        <v>196</v>
      </c>
      <c r="E840" s="12">
        <v>2015</v>
      </c>
      <c r="F840" s="12"/>
      <c r="G840" s="11" t="s">
        <v>1</v>
      </c>
      <c r="H840" s="12"/>
      <c r="I840" s="12"/>
      <c r="J840" s="12"/>
      <c r="K840" s="12"/>
      <c r="L840" s="21" t="s">
        <v>1</v>
      </c>
    </row>
    <row r="841" spans="1:12" x14ac:dyDescent="0.2">
      <c r="A841" s="27" t="s">
        <v>84</v>
      </c>
      <c r="B841" s="13" t="s">
        <v>165</v>
      </c>
      <c r="C841" s="13" t="s">
        <v>195</v>
      </c>
      <c r="D841" s="13" t="s">
        <v>224</v>
      </c>
      <c r="E841" s="14">
        <v>2007</v>
      </c>
      <c r="F841" s="14"/>
      <c r="G841" s="13" t="s">
        <v>1</v>
      </c>
      <c r="H841" s="14"/>
      <c r="I841" s="14"/>
      <c r="J841" s="14"/>
      <c r="K841" s="14"/>
      <c r="L841" s="22" t="s">
        <v>1</v>
      </c>
    </row>
    <row r="842" spans="1:12" x14ac:dyDescent="0.2">
      <c r="A842" s="25" t="s">
        <v>84</v>
      </c>
      <c r="B842" s="11" t="s">
        <v>165</v>
      </c>
      <c r="C842" s="11" t="s">
        <v>195</v>
      </c>
      <c r="D842" s="11" t="s">
        <v>198</v>
      </c>
      <c r="E842" s="12">
        <v>2014</v>
      </c>
      <c r="F842" s="12">
        <v>0.96309999999999996</v>
      </c>
      <c r="G842" s="11" t="s">
        <v>1</v>
      </c>
      <c r="H842" s="12"/>
      <c r="I842" s="12"/>
      <c r="J842" s="12"/>
      <c r="K842" s="12"/>
      <c r="L842" s="21" t="s">
        <v>1</v>
      </c>
    </row>
    <row r="843" spans="1:12" x14ac:dyDescent="0.2">
      <c r="A843" s="27" t="s">
        <v>84</v>
      </c>
      <c r="B843" s="13" t="s">
        <v>165</v>
      </c>
      <c r="C843" s="13" t="s">
        <v>195</v>
      </c>
      <c r="D843" s="13" t="s">
        <v>198</v>
      </c>
      <c r="E843" s="14">
        <v>2009</v>
      </c>
      <c r="F843" s="14">
        <v>0.95650000000000002</v>
      </c>
      <c r="G843" s="13" t="s">
        <v>1</v>
      </c>
      <c r="H843" s="14"/>
      <c r="I843" s="14"/>
      <c r="J843" s="14"/>
      <c r="K843" s="14"/>
      <c r="L843" s="22" t="s">
        <v>1</v>
      </c>
    </row>
    <row r="844" spans="1:12" x14ac:dyDescent="0.2">
      <c r="A844" s="25" t="s">
        <v>84</v>
      </c>
      <c r="B844" s="11" t="s">
        <v>165</v>
      </c>
      <c r="C844" s="11" t="s">
        <v>197</v>
      </c>
      <c r="D844" s="11" t="s">
        <v>198</v>
      </c>
      <c r="E844" s="12">
        <v>2009</v>
      </c>
      <c r="F844" s="12"/>
      <c r="G844" s="11" t="s">
        <v>1</v>
      </c>
      <c r="H844" s="12"/>
      <c r="I844" s="12"/>
      <c r="J844" s="12"/>
      <c r="K844" s="12"/>
      <c r="L844" s="21" t="s">
        <v>1</v>
      </c>
    </row>
    <row r="845" spans="1:12" x14ac:dyDescent="0.2">
      <c r="A845" s="27" t="s">
        <v>84</v>
      </c>
      <c r="B845" s="13" t="s">
        <v>165</v>
      </c>
      <c r="C845" s="13" t="s">
        <v>197</v>
      </c>
      <c r="D845" s="13" t="s">
        <v>198</v>
      </c>
      <c r="E845" s="14">
        <v>2014</v>
      </c>
      <c r="F845" s="14"/>
      <c r="G845" s="13" t="s">
        <v>1</v>
      </c>
      <c r="H845" s="14"/>
      <c r="I845" s="14"/>
      <c r="J845" s="14"/>
      <c r="K845" s="14"/>
      <c r="L845" s="22" t="s">
        <v>1</v>
      </c>
    </row>
    <row r="846" spans="1:12" x14ac:dyDescent="0.2">
      <c r="A846" s="25" t="s">
        <v>84</v>
      </c>
      <c r="B846" s="11" t="s">
        <v>165</v>
      </c>
      <c r="C846" s="11" t="s">
        <v>197</v>
      </c>
      <c r="D846" s="11" t="s">
        <v>196</v>
      </c>
      <c r="E846" s="12">
        <v>2005</v>
      </c>
      <c r="F846" s="12"/>
      <c r="G846" s="11" t="s">
        <v>1</v>
      </c>
      <c r="H846" s="12"/>
      <c r="I846" s="12"/>
      <c r="J846" s="12"/>
      <c r="K846" s="12"/>
      <c r="L846" s="21" t="s">
        <v>1</v>
      </c>
    </row>
    <row r="847" spans="1:12" x14ac:dyDescent="0.2">
      <c r="A847" s="27" t="s">
        <v>84</v>
      </c>
      <c r="B847" s="13" t="s">
        <v>165</v>
      </c>
      <c r="C847" s="13" t="s">
        <v>197</v>
      </c>
      <c r="D847" s="13" t="s">
        <v>196</v>
      </c>
      <c r="E847" s="14">
        <v>2015</v>
      </c>
      <c r="F847" s="14"/>
      <c r="G847" s="13" t="s">
        <v>1</v>
      </c>
      <c r="H847" s="14"/>
      <c r="I847" s="14"/>
      <c r="J847" s="14"/>
      <c r="K847" s="14"/>
      <c r="L847" s="22" t="s">
        <v>1</v>
      </c>
    </row>
    <row r="848" spans="1:12" x14ac:dyDescent="0.2">
      <c r="A848" s="25" t="s">
        <v>84</v>
      </c>
      <c r="B848" s="11" t="s">
        <v>165</v>
      </c>
      <c r="C848" s="11" t="s">
        <v>197</v>
      </c>
      <c r="D848" s="11" t="s">
        <v>196</v>
      </c>
      <c r="E848" s="12">
        <v>2010</v>
      </c>
      <c r="F848" s="12"/>
      <c r="G848" s="11" t="s">
        <v>1</v>
      </c>
      <c r="H848" s="12"/>
      <c r="I848" s="12"/>
      <c r="J848" s="12"/>
      <c r="K848" s="12"/>
      <c r="L848" s="21" t="s">
        <v>1</v>
      </c>
    </row>
    <row r="849" spans="1:12" x14ac:dyDescent="0.2">
      <c r="A849" s="29" t="s">
        <v>84</v>
      </c>
      <c r="B849" s="30" t="s">
        <v>165</v>
      </c>
      <c r="C849" s="30" t="s">
        <v>197</v>
      </c>
      <c r="D849" s="30" t="s">
        <v>224</v>
      </c>
      <c r="E849" s="16">
        <v>2007</v>
      </c>
      <c r="F849" s="16"/>
      <c r="G849" s="30" t="s">
        <v>1</v>
      </c>
      <c r="H849" s="16"/>
      <c r="I849" s="16"/>
      <c r="J849" s="16"/>
      <c r="K849" s="16"/>
      <c r="L849" s="31" t="s">
        <v>1</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1A91E4-5DA9-4873-9756-C7B7E6FF9FCC}">
  <sheetPr codeName="Sheet13">
    <tabColor theme="7" tint="-0.249977111117893"/>
  </sheetPr>
  <dimension ref="A1:M167"/>
  <sheetViews>
    <sheetView workbookViewId="0">
      <selection activeCell="F9" sqref="F9"/>
    </sheetView>
  </sheetViews>
  <sheetFormatPr baseColWidth="10" defaultColWidth="8.83203125" defaultRowHeight="15" x14ac:dyDescent="0.2"/>
  <cols>
    <col min="1" max="1" width="36" bestFit="1" customWidth="1"/>
    <col min="2" max="2" width="7.83203125" bestFit="1" customWidth="1"/>
    <col min="3" max="3" width="7.6640625" bestFit="1" customWidth="1"/>
    <col min="4" max="4" width="9.33203125" bestFit="1" customWidth="1"/>
    <col min="5" max="5" width="7.33203125" bestFit="1" customWidth="1"/>
    <col min="6" max="6" width="28.1640625" bestFit="1" customWidth="1"/>
    <col min="7" max="7" width="27.6640625" bestFit="1" customWidth="1"/>
    <col min="8" max="8" width="27.5" bestFit="1" customWidth="1"/>
    <col min="9" max="9" width="10.5" bestFit="1" customWidth="1"/>
    <col min="10" max="10" width="8.83203125" bestFit="1" customWidth="1"/>
    <col min="11" max="11" width="29.5" bestFit="1" customWidth="1"/>
    <col min="12" max="12" width="47.1640625" bestFit="1" customWidth="1"/>
    <col min="13" max="13" width="81.1640625" bestFit="1" customWidth="1"/>
    <col min="14" max="14" width="47" bestFit="1" customWidth="1"/>
    <col min="15" max="15" width="76.33203125" bestFit="1" customWidth="1"/>
  </cols>
  <sheetData>
    <row r="1" spans="1:13" x14ac:dyDescent="0.2">
      <c r="A1" s="19" t="s">
        <v>0</v>
      </c>
      <c r="B1" s="24" t="s">
        <v>183</v>
      </c>
      <c r="C1" s="24" t="s">
        <v>184</v>
      </c>
      <c r="D1" s="24" t="s">
        <v>185</v>
      </c>
      <c r="E1" s="24" t="s">
        <v>186</v>
      </c>
      <c r="F1" s="24" t="s">
        <v>187</v>
      </c>
      <c r="G1" s="24" t="s">
        <v>188</v>
      </c>
      <c r="H1" s="24" t="s">
        <v>189</v>
      </c>
      <c r="I1" s="24" t="s">
        <v>190</v>
      </c>
      <c r="J1" s="24" t="s">
        <v>191</v>
      </c>
      <c r="K1" s="24" t="s">
        <v>192</v>
      </c>
      <c r="L1" s="24" t="s">
        <v>193</v>
      </c>
      <c r="M1" s="20" t="s">
        <v>511</v>
      </c>
    </row>
    <row r="2" spans="1:13" x14ac:dyDescent="0.2">
      <c r="A2" s="25" t="s">
        <v>2</v>
      </c>
      <c r="B2" s="11" t="s">
        <v>100</v>
      </c>
      <c r="C2" s="11" t="s">
        <v>195</v>
      </c>
      <c r="D2" s="11" t="s">
        <v>196</v>
      </c>
      <c r="E2" s="12">
        <v>2015</v>
      </c>
      <c r="F2" s="12">
        <v>0.47410000000000002</v>
      </c>
      <c r="G2" s="12">
        <v>0.40350000000000003</v>
      </c>
      <c r="H2" s="12">
        <v>0.25169999999999998</v>
      </c>
      <c r="I2" s="12" t="s">
        <v>1</v>
      </c>
      <c r="J2" s="12" t="s">
        <v>1</v>
      </c>
      <c r="K2" s="12">
        <v>0.14990000000000001</v>
      </c>
      <c r="L2" s="12" t="s">
        <v>1</v>
      </c>
      <c r="M2" s="26" t="s">
        <v>1</v>
      </c>
    </row>
    <row r="3" spans="1:13" x14ac:dyDescent="0.2">
      <c r="A3" s="27" t="s">
        <v>2</v>
      </c>
      <c r="B3" s="13" t="s">
        <v>100</v>
      </c>
      <c r="C3" s="13" t="s">
        <v>197</v>
      </c>
      <c r="D3" s="13" t="s">
        <v>196</v>
      </c>
      <c r="E3" s="14">
        <v>2015</v>
      </c>
      <c r="F3" s="14">
        <v>0.28000000000000003</v>
      </c>
      <c r="G3" s="14">
        <v>0.67310000000000003</v>
      </c>
      <c r="H3" s="14">
        <v>0.48720000000000002</v>
      </c>
      <c r="I3" s="14" t="s">
        <v>1</v>
      </c>
      <c r="J3" s="14" t="s">
        <v>1</v>
      </c>
      <c r="K3" s="14">
        <v>0.3352</v>
      </c>
      <c r="L3" s="14" t="s">
        <v>1</v>
      </c>
      <c r="M3" s="28" t="s">
        <v>1</v>
      </c>
    </row>
    <row r="4" spans="1:13" x14ac:dyDescent="0.2">
      <c r="A4" s="27" t="s">
        <v>3</v>
      </c>
      <c r="B4" s="13" t="s">
        <v>170</v>
      </c>
      <c r="C4" s="13" t="s">
        <v>195</v>
      </c>
      <c r="D4" s="13" t="s">
        <v>196</v>
      </c>
      <c r="E4" s="14">
        <v>2016</v>
      </c>
      <c r="F4" s="14">
        <v>6.2600000000000003E-2</v>
      </c>
      <c r="G4" s="14">
        <v>0.99109999999999998</v>
      </c>
      <c r="H4" s="14">
        <v>0.99150000000000005</v>
      </c>
      <c r="I4" s="14" t="s">
        <v>1</v>
      </c>
      <c r="J4" s="14" t="s">
        <v>1</v>
      </c>
      <c r="K4" s="14">
        <v>0.73719999999999997</v>
      </c>
      <c r="L4" s="14" t="s">
        <v>1</v>
      </c>
      <c r="M4" s="28" t="s">
        <v>1</v>
      </c>
    </row>
    <row r="5" spans="1:13" x14ac:dyDescent="0.2">
      <c r="A5" s="27" t="s">
        <v>3</v>
      </c>
      <c r="B5" s="13" t="s">
        <v>170</v>
      </c>
      <c r="C5" s="13" t="s">
        <v>197</v>
      </c>
      <c r="D5" s="13" t="s">
        <v>196</v>
      </c>
      <c r="E5" s="14">
        <v>2016</v>
      </c>
      <c r="F5" s="14">
        <v>6.54E-2</v>
      </c>
      <c r="G5" s="14">
        <v>0.99390000000000001</v>
      </c>
      <c r="H5" s="14">
        <v>0.9466</v>
      </c>
      <c r="I5" s="14" t="s">
        <v>1</v>
      </c>
      <c r="J5" s="14" t="s">
        <v>1</v>
      </c>
      <c r="K5" s="14">
        <v>0.55459999999999998</v>
      </c>
      <c r="L5" s="14" t="s">
        <v>1</v>
      </c>
      <c r="M5" s="28" t="s">
        <v>1</v>
      </c>
    </row>
    <row r="6" spans="1:13" x14ac:dyDescent="0.2">
      <c r="A6" s="27" t="s">
        <v>4</v>
      </c>
      <c r="B6" s="13" t="s">
        <v>101</v>
      </c>
      <c r="C6" s="13" t="s">
        <v>195</v>
      </c>
      <c r="D6" s="13" t="s">
        <v>196</v>
      </c>
      <c r="E6" s="14">
        <v>2014</v>
      </c>
      <c r="F6" s="14">
        <v>7.0599999999999996E-2</v>
      </c>
      <c r="G6" s="14">
        <v>0.84440000000000004</v>
      </c>
      <c r="H6" s="14">
        <v>0.55500000000000005</v>
      </c>
      <c r="I6" s="14" t="s">
        <v>1</v>
      </c>
      <c r="J6" s="14" t="s">
        <v>1</v>
      </c>
      <c r="K6" s="14">
        <v>0.17469999999999999</v>
      </c>
      <c r="L6" s="14" t="s">
        <v>1</v>
      </c>
      <c r="M6" s="28" t="s">
        <v>1</v>
      </c>
    </row>
    <row r="7" spans="1:13" x14ac:dyDescent="0.2">
      <c r="A7" s="27" t="s">
        <v>4</v>
      </c>
      <c r="B7" s="13" t="s">
        <v>101</v>
      </c>
      <c r="C7" s="13" t="s">
        <v>197</v>
      </c>
      <c r="D7" s="13" t="s">
        <v>196</v>
      </c>
      <c r="E7" s="14">
        <v>2014</v>
      </c>
      <c r="F7" s="14">
        <v>9.98E-2</v>
      </c>
      <c r="G7" s="14">
        <v>0.75049999999999994</v>
      </c>
      <c r="H7" s="14">
        <v>0.54139999999999999</v>
      </c>
      <c r="I7" s="14" t="s">
        <v>1</v>
      </c>
      <c r="J7" s="14" t="s">
        <v>1</v>
      </c>
      <c r="K7" s="14">
        <v>0.21249999999999999</v>
      </c>
      <c r="L7" s="14" t="s">
        <v>1</v>
      </c>
      <c r="M7" s="28" t="s">
        <v>1</v>
      </c>
    </row>
    <row r="8" spans="1:13" x14ac:dyDescent="0.2">
      <c r="A8" s="25" t="s">
        <v>5</v>
      </c>
      <c r="B8" s="11" t="s">
        <v>102</v>
      </c>
      <c r="C8" s="11" t="s">
        <v>195</v>
      </c>
      <c r="D8" s="11" t="s">
        <v>198</v>
      </c>
      <c r="E8" s="12">
        <v>2014</v>
      </c>
      <c r="F8" s="12">
        <v>0.27289999999999998</v>
      </c>
      <c r="G8" s="12">
        <v>0.48670000000000002</v>
      </c>
      <c r="H8" s="12">
        <v>0.18840000000000001</v>
      </c>
      <c r="I8" s="12" t="s">
        <v>1</v>
      </c>
      <c r="J8" s="12" t="s">
        <v>1</v>
      </c>
      <c r="K8" s="12">
        <v>6.6400000000000001E-2</v>
      </c>
      <c r="L8" s="12" t="s">
        <v>1</v>
      </c>
      <c r="M8" s="26" t="s">
        <v>1</v>
      </c>
    </row>
    <row r="9" spans="1:13" x14ac:dyDescent="0.2">
      <c r="A9" s="27" t="s">
        <v>5</v>
      </c>
      <c r="B9" s="13" t="s">
        <v>102</v>
      </c>
      <c r="C9" s="13" t="s">
        <v>197</v>
      </c>
      <c r="D9" s="13" t="s">
        <v>198</v>
      </c>
      <c r="E9" s="14">
        <v>2014</v>
      </c>
      <c r="F9" s="14">
        <v>0.23200000000000001</v>
      </c>
      <c r="G9" s="14">
        <v>0.58730000000000004</v>
      </c>
      <c r="H9" s="14">
        <v>0.37219999999999998</v>
      </c>
      <c r="I9" s="14" t="s">
        <v>1</v>
      </c>
      <c r="J9" s="14" t="s">
        <v>1</v>
      </c>
      <c r="K9" s="14">
        <v>0.1454</v>
      </c>
      <c r="L9" s="14" t="s">
        <v>1</v>
      </c>
      <c r="M9" s="28" t="s">
        <v>1</v>
      </c>
    </row>
    <row r="10" spans="1:13" x14ac:dyDescent="0.2">
      <c r="A10" s="25" t="s">
        <v>6</v>
      </c>
      <c r="B10" s="11" t="s">
        <v>103</v>
      </c>
      <c r="C10" s="11" t="s">
        <v>195</v>
      </c>
      <c r="D10" s="11" t="s">
        <v>198</v>
      </c>
      <c r="E10" s="12">
        <v>2010</v>
      </c>
      <c r="F10" s="12">
        <v>8.2400000000000001E-2</v>
      </c>
      <c r="G10" s="12">
        <v>0.70030000000000003</v>
      </c>
      <c r="H10" s="12">
        <v>0.37630000000000002</v>
      </c>
      <c r="I10" s="12" t="s">
        <v>1</v>
      </c>
      <c r="J10" s="12" t="s">
        <v>1</v>
      </c>
      <c r="K10" s="12">
        <v>0.17910000000000001</v>
      </c>
      <c r="L10" s="12" t="s">
        <v>1</v>
      </c>
      <c r="M10" s="26" t="s">
        <v>1</v>
      </c>
    </row>
    <row r="11" spans="1:13" x14ac:dyDescent="0.2">
      <c r="A11" s="27" t="s">
        <v>6</v>
      </c>
      <c r="B11" s="13" t="s">
        <v>103</v>
      </c>
      <c r="C11" s="13" t="s">
        <v>197</v>
      </c>
      <c r="D11" s="13" t="s">
        <v>198</v>
      </c>
      <c r="E11" s="14">
        <v>2010</v>
      </c>
      <c r="F11" s="14">
        <v>8.1500000000000003E-2</v>
      </c>
      <c r="G11" s="14">
        <v>0.65869999999999995</v>
      </c>
      <c r="H11" s="14">
        <v>0.40079999999999999</v>
      </c>
      <c r="I11" s="14" t="s">
        <v>1</v>
      </c>
      <c r="J11" s="14" t="s">
        <v>1</v>
      </c>
      <c r="K11" s="14">
        <v>0.24560000000000001</v>
      </c>
      <c r="L11" s="14" t="s">
        <v>1</v>
      </c>
      <c r="M11" s="28" t="s">
        <v>1</v>
      </c>
    </row>
    <row r="12" spans="1:13" x14ac:dyDescent="0.2">
      <c r="A12" s="27" t="s">
        <v>7</v>
      </c>
      <c r="B12" s="13" t="s">
        <v>104</v>
      </c>
      <c r="C12" s="13" t="s">
        <v>195</v>
      </c>
      <c r="D12" s="13" t="s">
        <v>196</v>
      </c>
      <c r="E12" s="14">
        <v>2008</v>
      </c>
      <c r="F12" s="14">
        <v>3.0599999999999999E-2</v>
      </c>
      <c r="G12" s="14">
        <v>0.91100000000000003</v>
      </c>
      <c r="H12" s="14">
        <v>0.83179999999999998</v>
      </c>
      <c r="I12" s="14" t="s">
        <v>1</v>
      </c>
      <c r="J12" s="14" t="s">
        <v>1</v>
      </c>
      <c r="K12" s="14">
        <v>0.57210000000000005</v>
      </c>
      <c r="L12" s="14" t="s">
        <v>1</v>
      </c>
      <c r="M12" s="28" t="s">
        <v>1</v>
      </c>
    </row>
    <row r="13" spans="1:13" x14ac:dyDescent="0.2">
      <c r="A13" s="27" t="s">
        <v>7</v>
      </c>
      <c r="B13" s="13" t="s">
        <v>104</v>
      </c>
      <c r="C13" s="13" t="s">
        <v>197</v>
      </c>
      <c r="D13" s="13" t="s">
        <v>196</v>
      </c>
      <c r="E13" s="14">
        <v>2008</v>
      </c>
      <c r="F13" s="14">
        <v>3.04E-2</v>
      </c>
      <c r="G13" s="14">
        <v>0.9214</v>
      </c>
      <c r="H13" s="14">
        <v>0.84699999999999998</v>
      </c>
      <c r="I13" s="14" t="s">
        <v>1</v>
      </c>
      <c r="J13" s="14" t="s">
        <v>1</v>
      </c>
      <c r="K13" s="14">
        <v>0.63229999999999997</v>
      </c>
      <c r="L13" s="14" t="s">
        <v>1</v>
      </c>
      <c r="M13" s="28" t="s">
        <v>1</v>
      </c>
    </row>
    <row r="14" spans="1:13" x14ac:dyDescent="0.2">
      <c r="A14" s="27" t="s">
        <v>8</v>
      </c>
      <c r="B14" s="13" t="s">
        <v>105</v>
      </c>
      <c r="C14" s="13" t="s">
        <v>195</v>
      </c>
      <c r="D14" s="13" t="s">
        <v>196</v>
      </c>
      <c r="E14" s="14">
        <v>2010</v>
      </c>
      <c r="F14" s="14">
        <v>0.49969999999999998</v>
      </c>
      <c r="G14" s="14">
        <v>0.29520000000000002</v>
      </c>
      <c r="H14" s="14">
        <v>5.6000000000000001E-2</v>
      </c>
      <c r="I14" s="14" t="s">
        <v>1</v>
      </c>
      <c r="J14" s="14" t="s">
        <v>1</v>
      </c>
      <c r="K14" s="14">
        <v>2.3E-2</v>
      </c>
      <c r="L14" s="14" t="s">
        <v>1</v>
      </c>
      <c r="M14" s="28" t="s">
        <v>1</v>
      </c>
    </row>
    <row r="15" spans="1:13" x14ac:dyDescent="0.2">
      <c r="A15" s="27" t="s">
        <v>8</v>
      </c>
      <c r="B15" s="13" t="s">
        <v>105</v>
      </c>
      <c r="C15" s="13" t="s">
        <v>197</v>
      </c>
      <c r="D15" s="13" t="s">
        <v>196</v>
      </c>
      <c r="E15" s="14">
        <v>2010</v>
      </c>
      <c r="F15" s="14">
        <v>0.46350000000000002</v>
      </c>
      <c r="G15" s="14">
        <v>0.32129999999999997</v>
      </c>
      <c r="H15" s="14">
        <v>0.13370000000000001</v>
      </c>
      <c r="I15" s="14" t="s">
        <v>1</v>
      </c>
      <c r="J15" s="14" t="s">
        <v>1</v>
      </c>
      <c r="K15" s="14">
        <v>6.1800000000000001E-2</v>
      </c>
      <c r="L15" s="14" t="s">
        <v>1</v>
      </c>
      <c r="M15" s="28" t="s">
        <v>1</v>
      </c>
    </row>
    <row r="16" spans="1:13" x14ac:dyDescent="0.2">
      <c r="A16" s="27" t="s">
        <v>9</v>
      </c>
      <c r="B16" s="13" t="s">
        <v>106</v>
      </c>
      <c r="C16" s="13" t="s">
        <v>195</v>
      </c>
      <c r="D16" s="13" t="s">
        <v>196</v>
      </c>
      <c r="E16" s="14">
        <v>2017</v>
      </c>
      <c r="F16" s="14">
        <v>0.1789</v>
      </c>
      <c r="G16" s="14">
        <v>0.57909999999999995</v>
      </c>
      <c r="H16" s="14">
        <v>0.23219999999999999</v>
      </c>
      <c r="I16" s="14" t="s">
        <v>1</v>
      </c>
      <c r="J16" s="14" t="s">
        <v>1</v>
      </c>
      <c r="K16" s="14">
        <v>0.11360000000000001</v>
      </c>
      <c r="L16" s="14" t="s">
        <v>1</v>
      </c>
      <c r="M16" s="28" t="s">
        <v>1</v>
      </c>
    </row>
    <row r="17" spans="1:13" x14ac:dyDescent="0.2">
      <c r="A17" s="27" t="s">
        <v>9</v>
      </c>
      <c r="B17" s="13" t="s">
        <v>106</v>
      </c>
      <c r="C17" s="13" t="s">
        <v>197</v>
      </c>
      <c r="D17" s="13" t="s">
        <v>196</v>
      </c>
      <c r="E17" s="14">
        <v>2017</v>
      </c>
      <c r="F17" s="14">
        <v>0.18060000000000001</v>
      </c>
      <c r="G17" s="14">
        <v>0.48649999999999999</v>
      </c>
      <c r="H17" s="14">
        <v>0.29020000000000001</v>
      </c>
      <c r="I17" s="14" t="s">
        <v>1</v>
      </c>
      <c r="J17" s="14" t="s">
        <v>1</v>
      </c>
      <c r="K17" s="14">
        <v>0.13519999999999999</v>
      </c>
      <c r="L17" s="14" t="s">
        <v>1</v>
      </c>
      <c r="M17" s="28" t="s">
        <v>1</v>
      </c>
    </row>
    <row r="18" spans="1:13" x14ac:dyDescent="0.2">
      <c r="A18" s="27" t="s">
        <v>10</v>
      </c>
      <c r="B18" s="13" t="s">
        <v>107</v>
      </c>
      <c r="C18" s="13" t="s">
        <v>197</v>
      </c>
      <c r="D18" s="13" t="s">
        <v>196</v>
      </c>
      <c r="E18" s="14">
        <v>2014</v>
      </c>
      <c r="F18" s="14">
        <v>8.2799999999999999E-2</v>
      </c>
      <c r="G18" s="14">
        <v>0.67730000000000001</v>
      </c>
      <c r="H18" s="14">
        <v>0.4143</v>
      </c>
      <c r="I18" s="14" t="s">
        <v>1</v>
      </c>
      <c r="J18" s="14" t="s">
        <v>1</v>
      </c>
      <c r="K18" s="14">
        <v>0.21590000000000001</v>
      </c>
      <c r="L18" s="14" t="s">
        <v>1</v>
      </c>
      <c r="M18" s="28" t="s">
        <v>1</v>
      </c>
    </row>
    <row r="19" spans="1:13" x14ac:dyDescent="0.2">
      <c r="A19" s="25" t="s">
        <v>11</v>
      </c>
      <c r="B19" s="11" t="s">
        <v>108</v>
      </c>
      <c r="C19" s="11" t="s">
        <v>195</v>
      </c>
      <c r="D19" s="11" t="s">
        <v>198</v>
      </c>
      <c r="E19" s="12">
        <v>2014</v>
      </c>
      <c r="F19" s="12">
        <v>0.17879999999999999</v>
      </c>
      <c r="G19" s="12">
        <v>0.72499999999999998</v>
      </c>
      <c r="H19" s="12">
        <v>0.41039999999999999</v>
      </c>
      <c r="I19" s="12" t="s">
        <v>1</v>
      </c>
      <c r="J19" s="12" t="s">
        <v>1</v>
      </c>
      <c r="K19" s="12">
        <v>0.1416</v>
      </c>
      <c r="L19" s="12" t="s">
        <v>1</v>
      </c>
      <c r="M19" s="26" t="s">
        <v>1</v>
      </c>
    </row>
    <row r="20" spans="1:13" x14ac:dyDescent="0.2">
      <c r="A20" s="27" t="s">
        <v>11</v>
      </c>
      <c r="B20" s="13" t="s">
        <v>108</v>
      </c>
      <c r="C20" s="13" t="s">
        <v>197</v>
      </c>
      <c r="D20" s="13" t="s">
        <v>198</v>
      </c>
      <c r="E20" s="14">
        <v>2014</v>
      </c>
      <c r="F20" s="14">
        <v>0.14030000000000001</v>
      </c>
      <c r="G20" s="14">
        <v>0.74850000000000005</v>
      </c>
      <c r="H20" s="14">
        <v>0.45540000000000003</v>
      </c>
      <c r="I20" s="14" t="s">
        <v>1</v>
      </c>
      <c r="J20" s="14" t="s">
        <v>1</v>
      </c>
      <c r="K20" s="14">
        <v>0.18099999999999999</v>
      </c>
      <c r="L20" s="14" t="s">
        <v>1</v>
      </c>
      <c r="M20" s="28" t="s">
        <v>1</v>
      </c>
    </row>
    <row r="21" spans="1:13" x14ac:dyDescent="0.2">
      <c r="A21" s="25" t="s">
        <v>12</v>
      </c>
      <c r="B21" s="11" t="s">
        <v>109</v>
      </c>
      <c r="C21" s="11" t="s">
        <v>195</v>
      </c>
      <c r="D21" s="11"/>
      <c r="E21" s="12"/>
      <c r="F21" s="12"/>
      <c r="G21" s="12"/>
      <c r="H21" s="12"/>
      <c r="I21" s="12"/>
      <c r="J21" s="12"/>
      <c r="K21" s="12"/>
      <c r="L21" s="12"/>
      <c r="M21" s="26"/>
    </row>
    <row r="22" spans="1:13" x14ac:dyDescent="0.2">
      <c r="A22" s="27" t="s">
        <v>12</v>
      </c>
      <c r="B22" s="13" t="s">
        <v>109</v>
      </c>
      <c r="C22" s="13" t="s">
        <v>197</v>
      </c>
      <c r="D22" s="13"/>
      <c r="E22" s="14"/>
      <c r="F22" s="14"/>
      <c r="G22" s="14"/>
      <c r="H22" s="14"/>
      <c r="I22" s="14"/>
      <c r="J22" s="14"/>
      <c r="K22" s="14"/>
      <c r="L22" s="14"/>
      <c r="M22" s="28"/>
    </row>
    <row r="23" spans="1:13" x14ac:dyDescent="0.2">
      <c r="A23" s="25" t="s">
        <v>13</v>
      </c>
      <c r="B23" s="11" t="s">
        <v>110</v>
      </c>
      <c r="C23" s="11" t="s">
        <v>195</v>
      </c>
      <c r="D23" s="11" t="s">
        <v>198</v>
      </c>
      <c r="E23" s="12">
        <v>2010</v>
      </c>
      <c r="F23" s="12">
        <v>0.31509999999999999</v>
      </c>
      <c r="G23" s="12">
        <v>0.33040000000000003</v>
      </c>
      <c r="H23" s="12">
        <v>8.1600000000000006E-2</v>
      </c>
      <c r="I23" s="12" t="s">
        <v>1</v>
      </c>
      <c r="J23" s="12" t="s">
        <v>1</v>
      </c>
      <c r="K23" s="12">
        <v>5.8900000000000001E-2</v>
      </c>
      <c r="L23" s="12" t="s">
        <v>1</v>
      </c>
      <c r="M23" s="26" t="s">
        <v>1</v>
      </c>
    </row>
    <row r="24" spans="1:13" x14ac:dyDescent="0.2">
      <c r="A24" s="27" t="s">
        <v>13</v>
      </c>
      <c r="B24" s="13" t="s">
        <v>110</v>
      </c>
      <c r="C24" s="13" t="s">
        <v>197</v>
      </c>
      <c r="D24" s="13" t="s">
        <v>198</v>
      </c>
      <c r="E24" s="14">
        <v>2010</v>
      </c>
      <c r="F24" s="14">
        <v>0.21299999999999999</v>
      </c>
      <c r="G24" s="14">
        <v>0.54049999999999998</v>
      </c>
      <c r="H24" s="14">
        <v>0.158</v>
      </c>
      <c r="I24" s="14" t="s">
        <v>1</v>
      </c>
      <c r="J24" s="14" t="s">
        <v>1</v>
      </c>
      <c r="K24" s="14">
        <v>8.2799999999999999E-2</v>
      </c>
      <c r="L24" s="14" t="s">
        <v>1</v>
      </c>
      <c r="M24" s="28" t="s">
        <v>1</v>
      </c>
    </row>
    <row r="25" spans="1:13" x14ac:dyDescent="0.2">
      <c r="A25" s="25" t="s">
        <v>14</v>
      </c>
      <c r="B25" s="11" t="s">
        <v>111</v>
      </c>
      <c r="C25" s="11" t="s">
        <v>195</v>
      </c>
      <c r="D25" s="11" t="s">
        <v>196</v>
      </c>
      <c r="E25" s="12">
        <v>2004</v>
      </c>
      <c r="F25" s="12">
        <v>0.64929999999999999</v>
      </c>
      <c r="G25" s="12">
        <v>0.12909999999999999</v>
      </c>
      <c r="H25" s="12">
        <v>4.3499999999999997E-2</v>
      </c>
      <c r="I25" s="12" t="s">
        <v>1</v>
      </c>
      <c r="J25" s="12" t="s">
        <v>1</v>
      </c>
      <c r="K25" s="12">
        <v>1.95E-2</v>
      </c>
      <c r="L25" s="12" t="s">
        <v>1</v>
      </c>
      <c r="M25" s="26" t="s">
        <v>1</v>
      </c>
    </row>
    <row r="26" spans="1:13" x14ac:dyDescent="0.2">
      <c r="A26" s="27" t="s">
        <v>14</v>
      </c>
      <c r="B26" s="13" t="s">
        <v>111</v>
      </c>
      <c r="C26" s="13" t="s">
        <v>195</v>
      </c>
      <c r="D26" s="13" t="s">
        <v>196</v>
      </c>
      <c r="E26" s="14">
        <v>2015</v>
      </c>
      <c r="F26" s="14">
        <v>0.53059999999999996</v>
      </c>
      <c r="G26" s="14">
        <v>0.23719999999999999</v>
      </c>
      <c r="H26" s="14">
        <v>0.1</v>
      </c>
      <c r="I26" s="14" t="s">
        <v>1</v>
      </c>
      <c r="J26" s="14" t="s">
        <v>1</v>
      </c>
      <c r="K26" s="14">
        <v>5.4899999999999997E-2</v>
      </c>
      <c r="L26" s="14" t="s">
        <v>1</v>
      </c>
      <c r="M26" s="28" t="s">
        <v>1</v>
      </c>
    </row>
    <row r="27" spans="1:13" x14ac:dyDescent="0.2">
      <c r="A27" s="27" t="s">
        <v>14</v>
      </c>
      <c r="B27" s="13" t="s">
        <v>111</v>
      </c>
      <c r="C27" s="13" t="s">
        <v>197</v>
      </c>
      <c r="D27" s="13" t="s">
        <v>196</v>
      </c>
      <c r="E27" s="14">
        <v>2015</v>
      </c>
      <c r="F27" s="14">
        <v>0.46870000000000001</v>
      </c>
      <c r="G27" s="14">
        <v>0.30580000000000002</v>
      </c>
      <c r="H27" s="14">
        <v>0.18229999999999999</v>
      </c>
      <c r="I27" s="14" t="s">
        <v>1</v>
      </c>
      <c r="J27" s="14" t="s">
        <v>1</v>
      </c>
      <c r="K27" s="14">
        <v>0.1464</v>
      </c>
      <c r="L27" s="14" t="s">
        <v>1</v>
      </c>
      <c r="M27" s="28" t="s">
        <v>1</v>
      </c>
    </row>
    <row r="28" spans="1:13" x14ac:dyDescent="0.2">
      <c r="A28" s="25" t="s">
        <v>15</v>
      </c>
      <c r="B28" s="11" t="s">
        <v>112</v>
      </c>
      <c r="C28" s="11" t="s">
        <v>195</v>
      </c>
      <c r="D28" s="11" t="s">
        <v>196</v>
      </c>
      <c r="E28" s="12">
        <v>2012</v>
      </c>
      <c r="F28" s="12">
        <v>0.15140000000000001</v>
      </c>
      <c r="G28" s="12">
        <v>0.77780000000000005</v>
      </c>
      <c r="H28" s="12">
        <v>0.45469999999999999</v>
      </c>
      <c r="I28" s="12" t="s">
        <v>1</v>
      </c>
      <c r="J28" s="12" t="s">
        <v>1</v>
      </c>
      <c r="K28" s="12">
        <v>0.32629999999999998</v>
      </c>
      <c r="L28" s="12" t="s">
        <v>1</v>
      </c>
      <c r="M28" s="26" t="s">
        <v>1</v>
      </c>
    </row>
    <row r="29" spans="1:13" x14ac:dyDescent="0.2">
      <c r="A29" s="27" t="s">
        <v>15</v>
      </c>
      <c r="B29" s="13" t="s">
        <v>112</v>
      </c>
      <c r="C29" s="13" t="s">
        <v>197</v>
      </c>
      <c r="D29" s="13" t="s">
        <v>196</v>
      </c>
      <c r="E29" s="14">
        <v>2012</v>
      </c>
      <c r="F29" s="14">
        <v>0.15</v>
      </c>
      <c r="G29" s="14">
        <v>0.75460000000000005</v>
      </c>
      <c r="H29" s="14">
        <v>0.45150000000000001</v>
      </c>
      <c r="I29" s="14" t="s">
        <v>1</v>
      </c>
      <c r="J29" s="14" t="s">
        <v>1</v>
      </c>
      <c r="K29" s="14">
        <v>0.26340000000000002</v>
      </c>
      <c r="L29" s="14" t="s">
        <v>1</v>
      </c>
      <c r="M29" s="28" t="s">
        <v>1</v>
      </c>
    </row>
    <row r="30" spans="1:13" x14ac:dyDescent="0.2">
      <c r="A30" s="25" t="s">
        <v>17</v>
      </c>
      <c r="B30" s="11" t="s">
        <v>114</v>
      </c>
      <c r="C30" s="11" t="s">
        <v>195</v>
      </c>
      <c r="D30" s="11" t="s">
        <v>198</v>
      </c>
      <c r="E30" s="12">
        <v>2016</v>
      </c>
      <c r="F30" s="12">
        <v>0.25590000000000002</v>
      </c>
      <c r="G30" s="12">
        <v>0.53149999999999997</v>
      </c>
      <c r="H30" s="12">
        <v>0.22059999999999999</v>
      </c>
      <c r="I30" s="12" t="s">
        <v>1</v>
      </c>
      <c r="J30" s="12" t="s">
        <v>1</v>
      </c>
      <c r="K30" s="12">
        <v>0.14280000000000001</v>
      </c>
      <c r="L30" s="12" t="s">
        <v>1</v>
      </c>
      <c r="M30" s="26" t="s">
        <v>1</v>
      </c>
    </row>
    <row r="31" spans="1:13" x14ac:dyDescent="0.2">
      <c r="A31" s="27" t="s">
        <v>17</v>
      </c>
      <c r="B31" s="13" t="s">
        <v>114</v>
      </c>
      <c r="C31" s="13" t="s">
        <v>197</v>
      </c>
      <c r="D31" s="13" t="s">
        <v>198</v>
      </c>
      <c r="E31" s="14">
        <v>2016</v>
      </c>
      <c r="F31" s="14">
        <v>0.2049</v>
      </c>
      <c r="G31" s="14">
        <v>0.60129999999999995</v>
      </c>
      <c r="H31" s="14">
        <v>0.35859999999999997</v>
      </c>
      <c r="I31" s="14" t="s">
        <v>1</v>
      </c>
      <c r="J31" s="14" t="s">
        <v>1</v>
      </c>
      <c r="K31" s="14">
        <v>0.17330000000000001</v>
      </c>
      <c r="L31" s="14" t="s">
        <v>1</v>
      </c>
      <c r="M31" s="28" t="s">
        <v>1</v>
      </c>
    </row>
    <row r="32" spans="1:13" x14ac:dyDescent="0.2">
      <c r="A32" s="25" t="s">
        <v>18</v>
      </c>
      <c r="B32" s="11" t="s">
        <v>172</v>
      </c>
      <c r="C32" s="11" t="s">
        <v>195</v>
      </c>
      <c r="D32" s="11"/>
      <c r="E32" s="12"/>
      <c r="F32" s="12"/>
      <c r="G32" s="12"/>
      <c r="H32" s="12"/>
      <c r="I32" s="12"/>
      <c r="J32" s="12"/>
      <c r="K32" s="12"/>
      <c r="L32" s="12"/>
      <c r="M32" s="26"/>
    </row>
    <row r="33" spans="1:13" x14ac:dyDescent="0.2">
      <c r="A33" s="27" t="s">
        <v>18</v>
      </c>
      <c r="B33" s="13" t="s">
        <v>172</v>
      </c>
      <c r="C33" s="13" t="s">
        <v>197</v>
      </c>
      <c r="D33" s="13"/>
      <c r="E33" s="14"/>
      <c r="F33" s="14"/>
      <c r="G33" s="14"/>
      <c r="H33" s="14"/>
      <c r="I33" s="14"/>
      <c r="J33" s="14"/>
      <c r="K33" s="14"/>
      <c r="L33" s="14"/>
      <c r="M33" s="28"/>
    </row>
    <row r="34" spans="1:13" x14ac:dyDescent="0.2">
      <c r="A34" s="27" t="s">
        <v>19</v>
      </c>
      <c r="B34" s="13" t="s">
        <v>115</v>
      </c>
      <c r="C34" s="13" t="s">
        <v>195</v>
      </c>
      <c r="D34" s="13" t="s">
        <v>196</v>
      </c>
      <c r="E34" s="14">
        <v>2013</v>
      </c>
      <c r="F34" s="14">
        <v>0.14510000000000001</v>
      </c>
      <c r="G34" s="14">
        <v>0.66520000000000001</v>
      </c>
      <c r="H34" s="14">
        <v>0.48799999999999999</v>
      </c>
      <c r="I34" s="14" t="s">
        <v>1</v>
      </c>
      <c r="J34" s="14" t="s">
        <v>1</v>
      </c>
      <c r="K34" s="14">
        <v>0.21290000000000001</v>
      </c>
      <c r="L34" s="14" t="s">
        <v>1</v>
      </c>
      <c r="M34" s="28" t="s">
        <v>1</v>
      </c>
    </row>
    <row r="35" spans="1:13" x14ac:dyDescent="0.2">
      <c r="A35" s="27" t="s">
        <v>19</v>
      </c>
      <c r="B35" s="13" t="s">
        <v>115</v>
      </c>
      <c r="C35" s="13" t="s">
        <v>197</v>
      </c>
      <c r="D35" s="13" t="s">
        <v>196</v>
      </c>
      <c r="E35" s="14">
        <v>2013</v>
      </c>
      <c r="F35" s="14">
        <v>0.11550000000000001</v>
      </c>
      <c r="G35" s="14">
        <v>0.71199999999999997</v>
      </c>
      <c r="H35" s="14">
        <v>0.5837</v>
      </c>
      <c r="I35" s="14" t="s">
        <v>1</v>
      </c>
      <c r="J35" s="14" t="s">
        <v>1</v>
      </c>
      <c r="K35" s="14">
        <v>0.3044</v>
      </c>
      <c r="L35" s="14" t="s">
        <v>1</v>
      </c>
      <c r="M35" s="28" t="s">
        <v>1</v>
      </c>
    </row>
    <row r="36" spans="1:13" x14ac:dyDescent="0.2">
      <c r="A36" s="25" t="s">
        <v>20</v>
      </c>
      <c r="B36" s="11" t="s">
        <v>116</v>
      </c>
      <c r="C36" s="11" t="s">
        <v>195</v>
      </c>
      <c r="D36" s="11" t="s">
        <v>198</v>
      </c>
      <c r="E36" s="12">
        <v>2006</v>
      </c>
      <c r="F36" s="12">
        <v>0.21460000000000001</v>
      </c>
      <c r="G36" s="12">
        <v>0.66</v>
      </c>
      <c r="H36" s="12">
        <v>0.3503</v>
      </c>
      <c r="I36" s="12" t="s">
        <v>1</v>
      </c>
      <c r="J36" s="12" t="s">
        <v>1</v>
      </c>
      <c r="K36" s="12">
        <v>0.1462</v>
      </c>
      <c r="L36" s="12" t="s">
        <v>1</v>
      </c>
      <c r="M36" s="26" t="s">
        <v>1</v>
      </c>
    </row>
    <row r="37" spans="1:13" x14ac:dyDescent="0.2">
      <c r="A37" s="27" t="s">
        <v>20</v>
      </c>
      <c r="B37" s="13" t="s">
        <v>116</v>
      </c>
      <c r="C37" s="13" t="s">
        <v>197</v>
      </c>
      <c r="D37" s="13" t="s">
        <v>198</v>
      </c>
      <c r="E37" s="14">
        <v>2006</v>
      </c>
      <c r="F37" s="14">
        <v>0.189</v>
      </c>
      <c r="G37" s="14">
        <v>0.79210000000000003</v>
      </c>
      <c r="H37" s="14">
        <v>0.58299999999999996</v>
      </c>
      <c r="I37" s="14" t="s">
        <v>1</v>
      </c>
      <c r="J37" s="14" t="s">
        <v>1</v>
      </c>
      <c r="K37" s="14">
        <v>0.27560000000000001</v>
      </c>
      <c r="L37" s="14" t="s">
        <v>1</v>
      </c>
      <c r="M37" s="28" t="s">
        <v>1</v>
      </c>
    </row>
    <row r="38" spans="1:13" x14ac:dyDescent="0.2">
      <c r="A38" s="27" t="s">
        <v>21</v>
      </c>
      <c r="B38" s="13" t="s">
        <v>117</v>
      </c>
      <c r="C38" s="13" t="s">
        <v>195</v>
      </c>
      <c r="D38" s="13" t="s">
        <v>196</v>
      </c>
      <c r="E38" s="14">
        <v>2014</v>
      </c>
      <c r="F38" s="14">
        <v>3.4700000000000002E-2</v>
      </c>
      <c r="G38" s="14">
        <v>0.9153</v>
      </c>
      <c r="H38" s="14">
        <v>0.81120000000000003</v>
      </c>
      <c r="I38" s="14" t="s">
        <v>1</v>
      </c>
      <c r="J38" s="14" t="s">
        <v>1</v>
      </c>
      <c r="K38" s="14">
        <v>0.40949999999999998</v>
      </c>
      <c r="L38" s="14" t="s">
        <v>1</v>
      </c>
      <c r="M38" s="28" t="s">
        <v>1</v>
      </c>
    </row>
    <row r="39" spans="1:13" x14ac:dyDescent="0.2">
      <c r="A39" s="27" t="s">
        <v>21</v>
      </c>
      <c r="B39" s="13" t="s">
        <v>117</v>
      </c>
      <c r="C39" s="13" t="s">
        <v>197</v>
      </c>
      <c r="D39" s="13" t="s">
        <v>196</v>
      </c>
      <c r="E39" s="14">
        <v>2014</v>
      </c>
      <c r="F39" s="14">
        <v>3.04E-2</v>
      </c>
      <c r="G39" s="14">
        <v>0.90229999999999999</v>
      </c>
      <c r="H39" s="14">
        <v>0.79410000000000003</v>
      </c>
      <c r="I39" s="14" t="s">
        <v>1</v>
      </c>
      <c r="J39" s="14" t="s">
        <v>1</v>
      </c>
      <c r="K39" s="14">
        <v>0.42809999999999998</v>
      </c>
      <c r="L39" s="14" t="s">
        <v>1</v>
      </c>
      <c r="M39" s="28" t="s">
        <v>1</v>
      </c>
    </row>
    <row r="40" spans="1:13" x14ac:dyDescent="0.2">
      <c r="A40" s="25" t="s">
        <v>22</v>
      </c>
      <c r="B40" s="11" t="s">
        <v>118</v>
      </c>
      <c r="C40" s="11" t="s">
        <v>195</v>
      </c>
      <c r="D40" s="11" t="s">
        <v>198</v>
      </c>
      <c r="E40" s="12">
        <v>2014</v>
      </c>
      <c r="F40" s="12">
        <v>3.7900000000000003E-2</v>
      </c>
      <c r="G40" s="12">
        <v>0.88619999999999999</v>
      </c>
      <c r="H40" s="12">
        <v>0.73899999999999999</v>
      </c>
      <c r="I40" s="12" t="s">
        <v>1</v>
      </c>
      <c r="J40" s="12" t="s">
        <v>1</v>
      </c>
      <c r="K40" s="12">
        <v>0.36280000000000001</v>
      </c>
      <c r="L40" s="12" t="s">
        <v>1</v>
      </c>
      <c r="M40" s="26" t="s">
        <v>1</v>
      </c>
    </row>
    <row r="41" spans="1:13" x14ac:dyDescent="0.2">
      <c r="A41" s="27" t="s">
        <v>22</v>
      </c>
      <c r="B41" s="13" t="s">
        <v>118</v>
      </c>
      <c r="C41" s="13" t="s">
        <v>197</v>
      </c>
      <c r="D41" s="13" t="s">
        <v>198</v>
      </c>
      <c r="E41" s="14">
        <v>2014</v>
      </c>
      <c r="F41" s="14">
        <v>4.3700000000000003E-2</v>
      </c>
      <c r="G41" s="14">
        <v>0.84440000000000004</v>
      </c>
      <c r="H41" s="14">
        <v>0.72770000000000001</v>
      </c>
      <c r="I41" s="14" t="s">
        <v>1</v>
      </c>
      <c r="J41" s="14" t="s">
        <v>1</v>
      </c>
      <c r="K41" s="14">
        <v>0.33200000000000002</v>
      </c>
      <c r="L41" s="14" t="s">
        <v>1</v>
      </c>
      <c r="M41" s="28" t="s">
        <v>1</v>
      </c>
    </row>
    <row r="42" spans="1:13" x14ac:dyDescent="0.2">
      <c r="A42" s="25" t="s">
        <v>23</v>
      </c>
      <c r="B42" s="11" t="s">
        <v>171</v>
      </c>
      <c r="C42" s="11" t="s">
        <v>195</v>
      </c>
      <c r="D42" s="11"/>
      <c r="E42" s="12"/>
      <c r="F42" s="12"/>
      <c r="G42" s="12"/>
      <c r="H42" s="12"/>
      <c r="I42" s="12"/>
      <c r="J42" s="12"/>
      <c r="K42" s="12"/>
      <c r="L42" s="12"/>
      <c r="M42" s="26"/>
    </row>
    <row r="43" spans="1:13" x14ac:dyDescent="0.2">
      <c r="A43" s="27" t="s">
        <v>23</v>
      </c>
      <c r="B43" s="13" t="s">
        <v>171</v>
      </c>
      <c r="C43" s="13" t="s">
        <v>197</v>
      </c>
      <c r="D43" s="13"/>
      <c r="E43" s="14"/>
      <c r="F43" s="14"/>
      <c r="G43" s="14"/>
      <c r="H43" s="14"/>
      <c r="I43" s="14"/>
      <c r="J43" s="14"/>
      <c r="K43" s="14"/>
      <c r="L43" s="14"/>
      <c r="M43" s="28"/>
    </row>
    <row r="44" spans="1:13" x14ac:dyDescent="0.2">
      <c r="A44" s="27" t="s">
        <v>24</v>
      </c>
      <c r="B44" s="13" t="s">
        <v>119</v>
      </c>
      <c r="C44" s="13" t="s">
        <v>195</v>
      </c>
      <c r="D44" s="13" t="s">
        <v>196</v>
      </c>
      <c r="E44" s="14">
        <v>2016</v>
      </c>
      <c r="F44" s="14">
        <v>0.31979999999999997</v>
      </c>
      <c r="G44" s="14">
        <v>0.47849999999999998</v>
      </c>
      <c r="H44" s="14">
        <v>0.22409999999999999</v>
      </c>
      <c r="I44" s="14" t="s">
        <v>1</v>
      </c>
      <c r="J44" s="14" t="s">
        <v>1</v>
      </c>
      <c r="K44" s="14">
        <v>0.14330000000000001</v>
      </c>
      <c r="L44" s="14" t="s">
        <v>1</v>
      </c>
      <c r="M44" s="28" t="s">
        <v>1</v>
      </c>
    </row>
    <row r="45" spans="1:13" x14ac:dyDescent="0.2">
      <c r="A45" s="27" t="s">
        <v>24</v>
      </c>
      <c r="B45" s="13" t="s">
        <v>119</v>
      </c>
      <c r="C45" s="13" t="s">
        <v>197</v>
      </c>
      <c r="D45" s="13" t="s">
        <v>196</v>
      </c>
      <c r="E45" s="14">
        <v>2016</v>
      </c>
      <c r="F45" s="14">
        <v>0.3175</v>
      </c>
      <c r="G45" s="14">
        <v>0.46350000000000002</v>
      </c>
      <c r="H45" s="14">
        <v>0.1978</v>
      </c>
      <c r="I45" s="14" t="s">
        <v>1</v>
      </c>
      <c r="J45" s="14" t="s">
        <v>1</v>
      </c>
      <c r="K45" s="14">
        <v>0.1169</v>
      </c>
      <c r="L45" s="14" t="s">
        <v>1</v>
      </c>
      <c r="M45" s="28" t="s">
        <v>1</v>
      </c>
    </row>
    <row r="46" spans="1:13" x14ac:dyDescent="0.2">
      <c r="A46" s="25" t="s">
        <v>25</v>
      </c>
      <c r="B46" s="11" t="s">
        <v>120</v>
      </c>
      <c r="C46" s="11" t="s">
        <v>195</v>
      </c>
      <c r="D46" s="11" t="s">
        <v>196</v>
      </c>
      <c r="E46" s="12">
        <v>2013</v>
      </c>
      <c r="F46" s="12">
        <v>0.29060000000000002</v>
      </c>
      <c r="G46" s="12">
        <v>0.6018</v>
      </c>
      <c r="H46" s="12">
        <v>0.4728</v>
      </c>
      <c r="I46" s="12" t="s">
        <v>1</v>
      </c>
      <c r="J46" s="12" t="s">
        <v>1</v>
      </c>
      <c r="K46" s="12">
        <v>0.27850000000000003</v>
      </c>
      <c r="L46" s="12" t="s">
        <v>1</v>
      </c>
      <c r="M46" s="26" t="s">
        <v>1</v>
      </c>
    </row>
    <row r="47" spans="1:13" x14ac:dyDescent="0.2">
      <c r="A47" s="27" t="s">
        <v>25</v>
      </c>
      <c r="B47" s="13" t="s">
        <v>120</v>
      </c>
      <c r="C47" s="13" t="s">
        <v>197</v>
      </c>
      <c r="D47" s="13" t="s">
        <v>196</v>
      </c>
      <c r="E47" s="14">
        <v>2013</v>
      </c>
      <c r="F47" s="14">
        <v>0.3054</v>
      </c>
      <c r="G47" s="14">
        <v>0.63980000000000004</v>
      </c>
      <c r="H47" s="14">
        <v>0.49469999999999997</v>
      </c>
      <c r="I47" s="14" t="s">
        <v>1</v>
      </c>
      <c r="J47" s="14" t="s">
        <v>1</v>
      </c>
      <c r="K47" s="14">
        <v>0.3281</v>
      </c>
      <c r="L47" s="14" t="s">
        <v>1</v>
      </c>
      <c r="M47" s="28" t="s">
        <v>1</v>
      </c>
    </row>
    <row r="48" spans="1:13" x14ac:dyDescent="0.2">
      <c r="A48" s="25" t="s">
        <v>26</v>
      </c>
      <c r="B48" s="11" t="s">
        <v>121</v>
      </c>
      <c r="C48" s="11" t="s">
        <v>195</v>
      </c>
      <c r="D48" s="11" t="s">
        <v>199</v>
      </c>
      <c r="E48" s="12">
        <v>2013</v>
      </c>
      <c r="F48" s="12">
        <v>4.7800000000000002E-2</v>
      </c>
      <c r="G48" s="12"/>
      <c r="H48" s="12">
        <v>0.98660000000000003</v>
      </c>
      <c r="I48" s="12" t="s">
        <v>1</v>
      </c>
      <c r="J48" s="12" t="s">
        <v>1</v>
      </c>
      <c r="K48" s="12">
        <v>0.96030000000000004</v>
      </c>
      <c r="L48" s="12" t="s">
        <v>1</v>
      </c>
      <c r="M48" s="26" t="s">
        <v>1</v>
      </c>
    </row>
    <row r="49" spans="1:13" x14ac:dyDescent="0.2">
      <c r="A49" s="27" t="s">
        <v>26</v>
      </c>
      <c r="B49" s="13" t="s">
        <v>121</v>
      </c>
      <c r="C49" s="13" t="s">
        <v>197</v>
      </c>
      <c r="D49" s="13" t="s">
        <v>199</v>
      </c>
      <c r="E49" s="14">
        <v>2013</v>
      </c>
      <c r="F49" s="14">
        <v>4.0800000000000003E-2</v>
      </c>
      <c r="G49" s="14"/>
      <c r="H49" s="14">
        <v>0.98650000000000004</v>
      </c>
      <c r="I49" s="14" t="s">
        <v>1</v>
      </c>
      <c r="J49" s="14" t="s">
        <v>1</v>
      </c>
      <c r="K49" s="14">
        <v>0.95979999999999999</v>
      </c>
      <c r="L49" s="14" t="s">
        <v>1</v>
      </c>
      <c r="M49" s="28" t="s">
        <v>1</v>
      </c>
    </row>
    <row r="50" spans="1:13" x14ac:dyDescent="0.2">
      <c r="A50" s="25" t="s">
        <v>27</v>
      </c>
      <c r="B50" s="11" t="s">
        <v>122</v>
      </c>
      <c r="C50" s="11" t="s">
        <v>195</v>
      </c>
      <c r="D50" s="11" t="s">
        <v>196</v>
      </c>
      <c r="E50" s="12">
        <v>2014</v>
      </c>
      <c r="F50" s="12">
        <v>0.30330000000000001</v>
      </c>
      <c r="G50" s="12">
        <v>0.68220000000000003</v>
      </c>
      <c r="H50" s="12">
        <v>0.51570000000000005</v>
      </c>
      <c r="I50" s="12" t="s">
        <v>1</v>
      </c>
      <c r="J50" s="12" t="s">
        <v>1</v>
      </c>
      <c r="K50" s="12">
        <v>0.41220000000000001</v>
      </c>
      <c r="L50" s="12" t="s">
        <v>1</v>
      </c>
      <c r="M50" s="26" t="s">
        <v>1</v>
      </c>
    </row>
    <row r="51" spans="1:13" x14ac:dyDescent="0.2">
      <c r="A51" s="27" t="s">
        <v>27</v>
      </c>
      <c r="B51" s="13" t="s">
        <v>122</v>
      </c>
      <c r="C51" s="13" t="s">
        <v>197</v>
      </c>
      <c r="D51" s="13" t="s">
        <v>196</v>
      </c>
      <c r="E51" s="14">
        <v>2014</v>
      </c>
      <c r="F51" s="14">
        <v>0.30270000000000002</v>
      </c>
      <c r="G51" s="14">
        <v>0.64570000000000005</v>
      </c>
      <c r="H51" s="14">
        <v>0.51459999999999995</v>
      </c>
      <c r="I51" s="14" t="s">
        <v>1</v>
      </c>
      <c r="J51" s="14" t="s">
        <v>1</v>
      </c>
      <c r="K51" s="14">
        <v>0.4889</v>
      </c>
      <c r="L51" s="14" t="s">
        <v>1</v>
      </c>
      <c r="M51" s="28" t="s">
        <v>1</v>
      </c>
    </row>
    <row r="52" spans="1:13" x14ac:dyDescent="0.2">
      <c r="A52" s="25" t="s">
        <v>28</v>
      </c>
      <c r="B52" s="11" t="s">
        <v>123</v>
      </c>
      <c r="C52" s="11" t="s">
        <v>195</v>
      </c>
      <c r="D52" s="11" t="s">
        <v>196</v>
      </c>
      <c r="E52" s="12">
        <v>2015</v>
      </c>
      <c r="F52" s="12">
        <v>8.2299999999999998E-2</v>
      </c>
      <c r="G52" s="12">
        <v>0.76190000000000002</v>
      </c>
      <c r="H52" s="12">
        <v>0.4501</v>
      </c>
      <c r="I52" s="12" t="s">
        <v>1</v>
      </c>
      <c r="J52" s="12" t="s">
        <v>1</v>
      </c>
      <c r="K52" s="12">
        <v>0.32940000000000003</v>
      </c>
      <c r="L52" s="12" t="s">
        <v>1</v>
      </c>
      <c r="M52" s="26" t="s">
        <v>1</v>
      </c>
    </row>
    <row r="53" spans="1:13" x14ac:dyDescent="0.2">
      <c r="A53" s="27" t="s">
        <v>28</v>
      </c>
      <c r="B53" s="13" t="s">
        <v>123</v>
      </c>
      <c r="C53" s="13" t="s">
        <v>197</v>
      </c>
      <c r="D53" s="13" t="s">
        <v>196</v>
      </c>
      <c r="E53" s="14">
        <v>2015</v>
      </c>
      <c r="F53" s="14">
        <v>7.6399999999999996E-2</v>
      </c>
      <c r="G53" s="14">
        <v>0.79930000000000001</v>
      </c>
      <c r="H53" s="14">
        <v>0.51719999999999999</v>
      </c>
      <c r="I53" s="14" t="s">
        <v>1</v>
      </c>
      <c r="J53" s="14" t="s">
        <v>1</v>
      </c>
      <c r="K53" s="14">
        <v>0.3639</v>
      </c>
      <c r="L53" s="14" t="s">
        <v>1</v>
      </c>
      <c r="M53" s="28" t="s">
        <v>1</v>
      </c>
    </row>
    <row r="54" spans="1:13" x14ac:dyDescent="0.2">
      <c r="A54" s="27" t="s">
        <v>29</v>
      </c>
      <c r="B54" s="13" t="s">
        <v>124</v>
      </c>
      <c r="C54" s="13" t="s">
        <v>195</v>
      </c>
      <c r="D54" s="13" t="s">
        <v>196</v>
      </c>
      <c r="E54" s="14">
        <v>2012</v>
      </c>
      <c r="F54" s="14">
        <v>0.47320000000000001</v>
      </c>
      <c r="G54" s="14">
        <v>0.35580000000000001</v>
      </c>
      <c r="H54" s="14">
        <v>0.18160000000000001</v>
      </c>
      <c r="I54" s="14" t="s">
        <v>1</v>
      </c>
      <c r="J54" s="14" t="s">
        <v>1</v>
      </c>
      <c r="K54" s="14">
        <v>9.8299999999999998E-2</v>
      </c>
      <c r="L54" s="14" t="s">
        <v>1</v>
      </c>
      <c r="M54" s="28" t="s">
        <v>1</v>
      </c>
    </row>
    <row r="55" spans="1:13" x14ac:dyDescent="0.2">
      <c r="A55" s="27" t="s">
        <v>29</v>
      </c>
      <c r="B55" s="13" t="s">
        <v>124</v>
      </c>
      <c r="C55" s="13" t="s">
        <v>197</v>
      </c>
      <c r="D55" s="13" t="s">
        <v>196</v>
      </c>
      <c r="E55" s="14">
        <v>2012</v>
      </c>
      <c r="F55" s="14">
        <v>0.3695</v>
      </c>
      <c r="G55" s="14">
        <v>0.49380000000000002</v>
      </c>
      <c r="H55" s="14">
        <v>0.32300000000000001</v>
      </c>
      <c r="I55" s="14" t="s">
        <v>1</v>
      </c>
      <c r="J55" s="14" t="s">
        <v>1</v>
      </c>
      <c r="K55" s="14">
        <v>0.23039999999999999</v>
      </c>
      <c r="L55" s="14" t="s">
        <v>1</v>
      </c>
      <c r="M55" s="28" t="s">
        <v>1</v>
      </c>
    </row>
    <row r="56" spans="1:13" x14ac:dyDescent="0.2">
      <c r="A56" s="25" t="s">
        <v>30</v>
      </c>
      <c r="B56" s="11" t="s">
        <v>125</v>
      </c>
      <c r="C56" s="11" t="s">
        <v>195</v>
      </c>
      <c r="D56" s="11" t="s">
        <v>198</v>
      </c>
      <c r="E56" s="12">
        <v>2014</v>
      </c>
      <c r="F56" s="12">
        <v>0.38479999999999998</v>
      </c>
      <c r="G56" s="12">
        <v>0.25750000000000001</v>
      </c>
      <c r="H56" s="12">
        <v>0.1391</v>
      </c>
      <c r="I56" s="12" t="s">
        <v>1</v>
      </c>
      <c r="J56" s="12" t="s">
        <v>1</v>
      </c>
      <c r="K56" s="12">
        <v>4.5100000000000001E-2</v>
      </c>
      <c r="L56" s="12" t="s">
        <v>1</v>
      </c>
      <c r="M56" s="26" t="s">
        <v>1</v>
      </c>
    </row>
    <row r="57" spans="1:13" x14ac:dyDescent="0.2">
      <c r="A57" s="27" t="s">
        <v>30</v>
      </c>
      <c r="B57" s="13" t="s">
        <v>125</v>
      </c>
      <c r="C57" s="13" t="s">
        <v>197</v>
      </c>
      <c r="D57" s="13" t="s">
        <v>198</v>
      </c>
      <c r="E57" s="14">
        <v>2014</v>
      </c>
      <c r="F57" s="14">
        <v>0.38119999999999998</v>
      </c>
      <c r="G57" s="14">
        <v>0.32329999999999998</v>
      </c>
      <c r="H57" s="14">
        <v>0.20180000000000001</v>
      </c>
      <c r="I57" s="14" t="s">
        <v>1</v>
      </c>
      <c r="J57" s="14" t="s">
        <v>1</v>
      </c>
      <c r="K57" s="14">
        <v>8.7300000000000003E-2</v>
      </c>
      <c r="L57" s="14" t="s">
        <v>1</v>
      </c>
      <c r="M57" s="28" t="s">
        <v>1</v>
      </c>
    </row>
    <row r="58" spans="1:13" x14ac:dyDescent="0.2">
      <c r="A58" s="25" t="s">
        <v>31</v>
      </c>
      <c r="B58" s="11" t="s">
        <v>126</v>
      </c>
      <c r="C58" s="11" t="s">
        <v>195</v>
      </c>
      <c r="D58" s="11" t="s">
        <v>198</v>
      </c>
      <c r="E58" s="12">
        <v>2014</v>
      </c>
      <c r="F58" s="12">
        <v>3.0599999999999999E-2</v>
      </c>
      <c r="G58" s="12">
        <v>0.99060000000000004</v>
      </c>
      <c r="H58" s="12">
        <v>0.8931</v>
      </c>
      <c r="I58" s="12" t="s">
        <v>1</v>
      </c>
      <c r="J58" s="12" t="s">
        <v>1</v>
      </c>
      <c r="K58" s="12">
        <v>0.63870000000000005</v>
      </c>
      <c r="L58" s="12" t="s">
        <v>1</v>
      </c>
      <c r="M58" s="26" t="s">
        <v>1</v>
      </c>
    </row>
    <row r="59" spans="1:13" x14ac:dyDescent="0.2">
      <c r="A59" s="27" t="s">
        <v>31</v>
      </c>
      <c r="B59" s="13" t="s">
        <v>126</v>
      </c>
      <c r="C59" s="13" t="s">
        <v>197</v>
      </c>
      <c r="D59" s="13" t="s">
        <v>198</v>
      </c>
      <c r="E59" s="14">
        <v>2014</v>
      </c>
      <c r="F59" s="14">
        <v>3.1399999999999997E-2</v>
      </c>
      <c r="G59" s="14">
        <v>0.95920000000000005</v>
      </c>
      <c r="H59" s="14">
        <v>0.79110000000000003</v>
      </c>
      <c r="I59" s="14" t="s">
        <v>1</v>
      </c>
      <c r="J59" s="14" t="s">
        <v>1</v>
      </c>
      <c r="K59" s="14">
        <v>0.48480000000000001</v>
      </c>
      <c r="L59" s="14" t="s">
        <v>1</v>
      </c>
      <c r="M59" s="28" t="s">
        <v>1</v>
      </c>
    </row>
    <row r="60" spans="1:13" x14ac:dyDescent="0.2">
      <c r="A60" s="25" t="s">
        <v>32</v>
      </c>
      <c r="B60" s="11" t="s">
        <v>127</v>
      </c>
      <c r="C60" s="11" t="s">
        <v>195</v>
      </c>
      <c r="D60" s="11" t="s">
        <v>196</v>
      </c>
      <c r="E60" s="12">
        <v>2012</v>
      </c>
      <c r="F60" s="12">
        <v>0.13789999999999999</v>
      </c>
      <c r="G60" s="12">
        <v>0.48659999999999998</v>
      </c>
      <c r="H60" s="12">
        <v>0.34060000000000001</v>
      </c>
      <c r="I60" s="12" t="s">
        <v>1</v>
      </c>
      <c r="J60" s="12" t="s">
        <v>1</v>
      </c>
      <c r="K60" s="12">
        <v>9.4E-2</v>
      </c>
      <c r="L60" s="12" t="s">
        <v>1</v>
      </c>
      <c r="M60" s="26" t="s">
        <v>1</v>
      </c>
    </row>
    <row r="61" spans="1:13" x14ac:dyDescent="0.2">
      <c r="A61" s="27" t="s">
        <v>32</v>
      </c>
      <c r="B61" s="13" t="s">
        <v>127</v>
      </c>
      <c r="C61" s="13" t="s">
        <v>197</v>
      </c>
      <c r="D61" s="13" t="s">
        <v>196</v>
      </c>
      <c r="E61" s="14">
        <v>2012</v>
      </c>
      <c r="F61" s="14">
        <v>0.14419999999999999</v>
      </c>
      <c r="G61" s="14">
        <v>0.39119999999999999</v>
      </c>
      <c r="H61" s="14">
        <v>0.28999999999999998</v>
      </c>
      <c r="I61" s="14" t="s">
        <v>1</v>
      </c>
      <c r="J61" s="14" t="s">
        <v>1</v>
      </c>
      <c r="K61" s="14">
        <v>0.14349999999999999</v>
      </c>
      <c r="L61" s="14" t="s">
        <v>1</v>
      </c>
      <c r="M61" s="28" t="s">
        <v>1</v>
      </c>
    </row>
    <row r="62" spans="1:13" x14ac:dyDescent="0.2">
      <c r="A62" s="25" t="s">
        <v>33</v>
      </c>
      <c r="B62" s="11" t="s">
        <v>128</v>
      </c>
      <c r="C62" s="11" t="s">
        <v>195</v>
      </c>
      <c r="D62" s="11" t="s">
        <v>196</v>
      </c>
      <c r="E62" s="12">
        <v>2012</v>
      </c>
      <c r="F62" s="12">
        <v>4.8800000000000003E-2</v>
      </c>
      <c r="G62" s="12">
        <v>0.85089999999999999</v>
      </c>
      <c r="H62" s="12">
        <v>0.55130000000000001</v>
      </c>
      <c r="I62" s="12" t="s">
        <v>1</v>
      </c>
      <c r="J62" s="12" t="s">
        <v>1</v>
      </c>
      <c r="K62" s="12">
        <v>0.44650000000000001</v>
      </c>
      <c r="L62" s="12" t="s">
        <v>1</v>
      </c>
      <c r="M62" s="26" t="s">
        <v>1</v>
      </c>
    </row>
    <row r="63" spans="1:13" x14ac:dyDescent="0.2">
      <c r="A63" s="27" t="s">
        <v>33</v>
      </c>
      <c r="B63" s="13" t="s">
        <v>128</v>
      </c>
      <c r="C63" s="13" t="s">
        <v>197</v>
      </c>
      <c r="D63" s="13" t="s">
        <v>196</v>
      </c>
      <c r="E63" s="14">
        <v>2012</v>
      </c>
      <c r="F63" s="14">
        <v>6.1100000000000002E-2</v>
      </c>
      <c r="G63" s="14">
        <v>0.80810000000000004</v>
      </c>
      <c r="H63" s="14">
        <v>0.41830000000000001</v>
      </c>
      <c r="I63" s="14" t="s">
        <v>1</v>
      </c>
      <c r="J63" s="14" t="s">
        <v>1</v>
      </c>
      <c r="K63" s="14">
        <v>0.35110000000000002</v>
      </c>
      <c r="L63" s="14" t="s">
        <v>1</v>
      </c>
      <c r="M63" s="28" t="s">
        <v>1</v>
      </c>
    </row>
    <row r="64" spans="1:13" x14ac:dyDescent="0.2">
      <c r="A64" s="27" t="s">
        <v>34</v>
      </c>
      <c r="B64" s="13" t="s">
        <v>129</v>
      </c>
      <c r="C64" s="13" t="s">
        <v>195</v>
      </c>
      <c r="D64" s="13" t="s">
        <v>196</v>
      </c>
      <c r="E64" s="14">
        <v>2015</v>
      </c>
      <c r="F64" s="14">
        <v>4.9799999999999997E-2</v>
      </c>
      <c r="G64" s="14">
        <v>0.91479999999999995</v>
      </c>
      <c r="H64" s="14">
        <v>0.79249999999999998</v>
      </c>
      <c r="I64" s="14" t="s">
        <v>1</v>
      </c>
      <c r="J64" s="14" t="s">
        <v>1</v>
      </c>
      <c r="K64" s="14">
        <v>0.39579999999999999</v>
      </c>
      <c r="L64" s="14" t="s">
        <v>1</v>
      </c>
      <c r="M64" s="28" t="s">
        <v>1</v>
      </c>
    </row>
    <row r="65" spans="1:13" x14ac:dyDescent="0.2">
      <c r="A65" s="27" t="s">
        <v>34</v>
      </c>
      <c r="B65" s="13" t="s">
        <v>129</v>
      </c>
      <c r="C65" s="13" t="s">
        <v>197</v>
      </c>
      <c r="D65" s="13" t="s">
        <v>196</v>
      </c>
      <c r="E65" s="14">
        <v>2015</v>
      </c>
      <c r="F65" s="14">
        <v>4.6899999999999997E-2</v>
      </c>
      <c r="G65" s="14">
        <v>0.91679999999999995</v>
      </c>
      <c r="H65" s="14">
        <v>0.82389999999999997</v>
      </c>
      <c r="I65" s="14" t="s">
        <v>1</v>
      </c>
      <c r="J65" s="14" t="s">
        <v>1</v>
      </c>
      <c r="K65" s="14">
        <v>0.46479999999999999</v>
      </c>
      <c r="L65" s="14" t="s">
        <v>1</v>
      </c>
      <c r="M65" s="28" t="s">
        <v>1</v>
      </c>
    </row>
    <row r="66" spans="1:13" x14ac:dyDescent="0.2">
      <c r="A66" s="25" t="s">
        <v>34</v>
      </c>
      <c r="B66" s="11" t="s">
        <v>129</v>
      </c>
      <c r="C66" s="11" t="s">
        <v>195</v>
      </c>
      <c r="D66" s="11" t="s">
        <v>201</v>
      </c>
      <c r="E66" s="12">
        <v>2011</v>
      </c>
      <c r="F66" s="12">
        <v>6.7000000000000002E-3</v>
      </c>
      <c r="G66" s="12">
        <v>0.87929999999999997</v>
      </c>
      <c r="H66" s="12">
        <v>0.74590000000000001</v>
      </c>
      <c r="I66" s="12" t="s">
        <v>1</v>
      </c>
      <c r="J66" s="12" t="s">
        <v>1</v>
      </c>
      <c r="K66" s="12">
        <v>0.33639999999999998</v>
      </c>
      <c r="L66" s="12" t="s">
        <v>1</v>
      </c>
      <c r="M66" s="26" t="s">
        <v>1</v>
      </c>
    </row>
    <row r="67" spans="1:13" x14ac:dyDescent="0.2">
      <c r="A67" s="27" t="s">
        <v>34</v>
      </c>
      <c r="B67" s="13" t="s">
        <v>129</v>
      </c>
      <c r="C67" s="13" t="s">
        <v>197</v>
      </c>
      <c r="D67" s="13" t="s">
        <v>201</v>
      </c>
      <c r="E67" s="14">
        <v>2011</v>
      </c>
      <c r="F67" s="14">
        <v>5.1999999999999998E-3</v>
      </c>
      <c r="G67" s="14">
        <v>0.88759999999999994</v>
      </c>
      <c r="H67" s="14">
        <v>0.77710000000000001</v>
      </c>
      <c r="I67" s="14" t="s">
        <v>1</v>
      </c>
      <c r="J67" s="14" t="s">
        <v>1</v>
      </c>
      <c r="K67" s="14">
        <v>0.36380000000000001</v>
      </c>
      <c r="L67" s="14" t="s">
        <v>1</v>
      </c>
      <c r="M67" s="28" t="s">
        <v>1</v>
      </c>
    </row>
    <row r="68" spans="1:13" x14ac:dyDescent="0.2">
      <c r="A68" s="27" t="s">
        <v>35</v>
      </c>
      <c r="B68" s="13" t="s">
        <v>130</v>
      </c>
      <c r="C68" s="13" t="s">
        <v>195</v>
      </c>
      <c r="D68" s="13" t="s">
        <v>196</v>
      </c>
      <c r="E68" s="14">
        <v>2007</v>
      </c>
      <c r="F68" s="14">
        <v>3.9800000000000002E-2</v>
      </c>
      <c r="G68" s="14">
        <v>0.94340000000000002</v>
      </c>
      <c r="H68" s="14">
        <v>0.69640000000000002</v>
      </c>
      <c r="I68" s="14" t="s">
        <v>1</v>
      </c>
      <c r="J68" s="14" t="s">
        <v>1</v>
      </c>
      <c r="K68" s="14">
        <v>0.43169999999999997</v>
      </c>
      <c r="L68" s="14" t="s">
        <v>1</v>
      </c>
      <c r="M68" s="28" t="s">
        <v>1</v>
      </c>
    </row>
    <row r="69" spans="1:13" x14ac:dyDescent="0.2">
      <c r="A69" s="27" t="s">
        <v>35</v>
      </c>
      <c r="B69" s="13" t="s">
        <v>130</v>
      </c>
      <c r="C69" s="13" t="s">
        <v>197</v>
      </c>
      <c r="D69" s="13" t="s">
        <v>196</v>
      </c>
      <c r="E69" s="14">
        <v>2007</v>
      </c>
      <c r="F69" s="14">
        <v>4.5199999999999997E-2</v>
      </c>
      <c r="G69" s="14">
        <v>0.91510000000000002</v>
      </c>
      <c r="H69" s="14">
        <v>0.70189999999999997</v>
      </c>
      <c r="I69" s="14" t="s">
        <v>1</v>
      </c>
      <c r="J69" s="14" t="s">
        <v>1</v>
      </c>
      <c r="K69" s="14">
        <v>0.44940000000000002</v>
      </c>
      <c r="L69" s="14" t="s">
        <v>1</v>
      </c>
      <c r="M69" s="28" t="s">
        <v>1</v>
      </c>
    </row>
    <row r="70" spans="1:13" x14ac:dyDescent="0.2">
      <c r="A70" s="25" t="s">
        <v>36</v>
      </c>
      <c r="B70" s="11" t="s">
        <v>131</v>
      </c>
      <c r="C70" s="11" t="s">
        <v>195</v>
      </c>
      <c r="D70" s="11" t="s">
        <v>196</v>
      </c>
      <c r="E70" s="12">
        <v>2014</v>
      </c>
      <c r="F70" s="12">
        <v>0.1081</v>
      </c>
      <c r="G70" s="12">
        <v>0.86929999999999996</v>
      </c>
      <c r="H70" s="12">
        <v>0.749</v>
      </c>
      <c r="I70" s="12" t="s">
        <v>1</v>
      </c>
      <c r="J70" s="12" t="s">
        <v>1</v>
      </c>
      <c r="K70" s="12">
        <v>0.3906</v>
      </c>
      <c r="L70" s="12" t="s">
        <v>1</v>
      </c>
      <c r="M70" s="26" t="s">
        <v>1</v>
      </c>
    </row>
    <row r="71" spans="1:13" x14ac:dyDescent="0.2">
      <c r="A71" s="27" t="s">
        <v>36</v>
      </c>
      <c r="B71" s="13" t="s">
        <v>131</v>
      </c>
      <c r="C71" s="13" t="s">
        <v>197</v>
      </c>
      <c r="D71" s="13" t="s">
        <v>196</v>
      </c>
      <c r="E71" s="14">
        <v>2014</v>
      </c>
      <c r="F71" s="14">
        <v>0.12970000000000001</v>
      </c>
      <c r="G71" s="14">
        <v>0.81440000000000001</v>
      </c>
      <c r="H71" s="14">
        <v>0.66090000000000004</v>
      </c>
      <c r="I71" s="14" t="s">
        <v>1</v>
      </c>
      <c r="J71" s="14" t="s">
        <v>1</v>
      </c>
      <c r="K71" s="14">
        <v>0.4602</v>
      </c>
      <c r="L71" s="14" t="s">
        <v>1</v>
      </c>
      <c r="M71" s="28" t="s">
        <v>1</v>
      </c>
    </row>
    <row r="72" spans="1:13" x14ac:dyDescent="0.2">
      <c r="A72" s="25" t="s">
        <v>37</v>
      </c>
      <c r="B72" s="11" t="s">
        <v>132</v>
      </c>
      <c r="C72" s="11" t="s">
        <v>195</v>
      </c>
      <c r="D72" s="11"/>
      <c r="E72" s="12"/>
      <c r="F72" s="12"/>
      <c r="G72" s="12"/>
      <c r="H72" s="12"/>
      <c r="I72" s="12"/>
      <c r="J72" s="12"/>
      <c r="K72" s="12"/>
      <c r="L72" s="12"/>
      <c r="M72" s="26"/>
    </row>
    <row r="73" spans="1:13" x14ac:dyDescent="0.2">
      <c r="A73" s="27" t="s">
        <v>37</v>
      </c>
      <c r="B73" s="13" t="s">
        <v>132</v>
      </c>
      <c r="C73" s="13" t="s">
        <v>197</v>
      </c>
      <c r="D73" s="13"/>
      <c r="E73" s="14"/>
      <c r="F73" s="14"/>
      <c r="G73" s="14"/>
      <c r="H73" s="14"/>
      <c r="I73" s="14"/>
      <c r="J73" s="14"/>
      <c r="K73" s="14"/>
      <c r="L73" s="14"/>
      <c r="M73" s="28"/>
    </row>
    <row r="74" spans="1:13" x14ac:dyDescent="0.2">
      <c r="A74" s="25" t="s">
        <v>38</v>
      </c>
      <c r="B74" s="11" t="s">
        <v>173</v>
      </c>
      <c r="C74" s="11" t="s">
        <v>195</v>
      </c>
      <c r="D74" s="11" t="s">
        <v>198</v>
      </c>
      <c r="E74" s="12">
        <v>2014</v>
      </c>
      <c r="F74" s="12">
        <v>7.6E-3</v>
      </c>
      <c r="G74" s="12">
        <v>0.99460000000000004</v>
      </c>
      <c r="H74" s="12">
        <v>0.96689999999999998</v>
      </c>
      <c r="I74" s="12" t="s">
        <v>1</v>
      </c>
      <c r="J74" s="12" t="s">
        <v>1</v>
      </c>
      <c r="K74" s="12">
        <v>0.8175</v>
      </c>
      <c r="L74" s="12" t="s">
        <v>1</v>
      </c>
      <c r="M74" s="26" t="s">
        <v>1</v>
      </c>
    </row>
    <row r="75" spans="1:13" x14ac:dyDescent="0.2">
      <c r="A75" s="27" t="s">
        <v>38</v>
      </c>
      <c r="B75" s="13" t="s">
        <v>173</v>
      </c>
      <c r="C75" s="13" t="s">
        <v>197</v>
      </c>
      <c r="D75" s="13" t="s">
        <v>198</v>
      </c>
      <c r="E75" s="14">
        <v>2014</v>
      </c>
      <c r="F75" s="14">
        <v>6.3E-3</v>
      </c>
      <c r="G75" s="14">
        <v>0.9909</v>
      </c>
      <c r="H75" s="14">
        <v>0.94910000000000005</v>
      </c>
      <c r="I75" s="14" t="s">
        <v>1</v>
      </c>
      <c r="J75" s="14" t="s">
        <v>1</v>
      </c>
      <c r="K75" s="14">
        <v>0.79190000000000005</v>
      </c>
      <c r="L75" s="14" t="s">
        <v>1</v>
      </c>
      <c r="M75" s="28" t="s">
        <v>1</v>
      </c>
    </row>
    <row r="76" spans="1:13" x14ac:dyDescent="0.2">
      <c r="A76" s="25" t="s">
        <v>39</v>
      </c>
      <c r="B76" s="11" t="s">
        <v>133</v>
      </c>
      <c r="C76" s="11" t="s">
        <v>195</v>
      </c>
      <c r="D76" s="11" t="s">
        <v>198</v>
      </c>
      <c r="E76" s="12">
        <v>2011</v>
      </c>
      <c r="F76" s="12">
        <v>0.14530000000000001</v>
      </c>
      <c r="G76" s="12">
        <v>0.68200000000000005</v>
      </c>
      <c r="H76" s="12">
        <v>0.35339999999999999</v>
      </c>
      <c r="I76" s="12" t="s">
        <v>1</v>
      </c>
      <c r="J76" s="12" t="s">
        <v>1</v>
      </c>
      <c r="K76" s="12">
        <v>0.2422</v>
      </c>
      <c r="L76" s="12" t="s">
        <v>1</v>
      </c>
      <c r="M76" s="26" t="s">
        <v>1</v>
      </c>
    </row>
    <row r="77" spans="1:13" x14ac:dyDescent="0.2">
      <c r="A77" s="27" t="s">
        <v>39</v>
      </c>
      <c r="B77" s="13" t="s">
        <v>133</v>
      </c>
      <c r="C77" s="13" t="s">
        <v>197</v>
      </c>
      <c r="D77" s="13" t="s">
        <v>198</v>
      </c>
      <c r="E77" s="14">
        <v>2011</v>
      </c>
      <c r="F77" s="14">
        <v>0.13919999999999999</v>
      </c>
      <c r="G77" s="14">
        <v>0.66090000000000004</v>
      </c>
      <c r="H77" s="14">
        <v>0.4113</v>
      </c>
      <c r="I77" s="14" t="s">
        <v>1</v>
      </c>
      <c r="J77" s="14" t="s">
        <v>1</v>
      </c>
      <c r="K77" s="14">
        <v>0.2495</v>
      </c>
      <c r="L77" s="14" t="s">
        <v>1</v>
      </c>
      <c r="M77" s="28" t="s">
        <v>1</v>
      </c>
    </row>
    <row r="78" spans="1:13" x14ac:dyDescent="0.2">
      <c r="A78" s="25" t="s">
        <v>40</v>
      </c>
      <c r="B78" s="11" t="s">
        <v>134</v>
      </c>
      <c r="C78" s="11" t="s">
        <v>195</v>
      </c>
      <c r="D78" s="11" t="s">
        <v>196</v>
      </c>
      <c r="E78" s="12">
        <v>2014</v>
      </c>
      <c r="F78" s="12">
        <v>2.0400000000000001E-2</v>
      </c>
      <c r="G78" s="12">
        <v>0.78180000000000005</v>
      </c>
      <c r="H78" s="12">
        <v>0.34429999999999999</v>
      </c>
      <c r="I78" s="12" t="s">
        <v>1</v>
      </c>
      <c r="J78" s="12" t="s">
        <v>1</v>
      </c>
      <c r="K78" s="12">
        <v>0.12970000000000001</v>
      </c>
      <c r="L78" s="12" t="s">
        <v>1</v>
      </c>
      <c r="M78" s="26" t="s">
        <v>1</v>
      </c>
    </row>
    <row r="79" spans="1:13" x14ac:dyDescent="0.2">
      <c r="A79" s="27" t="s">
        <v>40</v>
      </c>
      <c r="B79" s="13" t="s">
        <v>134</v>
      </c>
      <c r="C79" s="13" t="s">
        <v>197</v>
      </c>
      <c r="D79" s="13" t="s">
        <v>196</v>
      </c>
      <c r="E79" s="14">
        <v>2004</v>
      </c>
      <c r="F79" s="14">
        <v>0.129</v>
      </c>
      <c r="G79" s="14">
        <v>0.37009999999999998</v>
      </c>
      <c r="H79" s="14">
        <v>0.18229999999999999</v>
      </c>
      <c r="I79" s="14" t="s">
        <v>1</v>
      </c>
      <c r="J79" s="14" t="s">
        <v>1</v>
      </c>
      <c r="K79" s="14">
        <v>0.1313</v>
      </c>
      <c r="L79" s="14" t="s">
        <v>1</v>
      </c>
      <c r="M79" s="28" t="s">
        <v>1</v>
      </c>
    </row>
    <row r="80" spans="1:13" x14ac:dyDescent="0.2">
      <c r="A80" s="27" t="s">
        <v>41</v>
      </c>
      <c r="B80" s="13" t="s">
        <v>135</v>
      </c>
      <c r="C80" s="13" t="s">
        <v>195</v>
      </c>
      <c r="D80" s="13" t="s">
        <v>196</v>
      </c>
      <c r="E80" s="14">
        <v>2013</v>
      </c>
      <c r="F80" s="14">
        <v>0.56530000000000002</v>
      </c>
      <c r="G80" s="14">
        <v>0.3246</v>
      </c>
      <c r="H80" s="14">
        <v>0.22689999999999999</v>
      </c>
      <c r="I80" s="14" t="s">
        <v>1</v>
      </c>
      <c r="J80" s="14" t="s">
        <v>1</v>
      </c>
      <c r="K80" s="14">
        <v>9.1700000000000004E-2</v>
      </c>
      <c r="L80" s="14" t="s">
        <v>1</v>
      </c>
      <c r="M80" s="28" t="s">
        <v>1</v>
      </c>
    </row>
    <row r="81" spans="1:13" x14ac:dyDescent="0.2">
      <c r="A81" s="27" t="s">
        <v>41</v>
      </c>
      <c r="B81" s="13" t="s">
        <v>135</v>
      </c>
      <c r="C81" s="13" t="s">
        <v>197</v>
      </c>
      <c r="D81" s="13" t="s">
        <v>196</v>
      </c>
      <c r="E81" s="14">
        <v>2013</v>
      </c>
      <c r="F81" s="14">
        <v>0.57989999999999997</v>
      </c>
      <c r="G81" s="14">
        <v>0.36099999999999999</v>
      </c>
      <c r="H81" s="14">
        <v>0.28470000000000001</v>
      </c>
      <c r="I81" s="14" t="s">
        <v>1</v>
      </c>
      <c r="J81" s="14" t="s">
        <v>1</v>
      </c>
      <c r="K81" s="14">
        <v>0.1731</v>
      </c>
      <c r="L81" s="14" t="s">
        <v>1</v>
      </c>
      <c r="M81" s="28" t="s">
        <v>1</v>
      </c>
    </row>
    <row r="82" spans="1:13" x14ac:dyDescent="0.2">
      <c r="A82" s="27" t="s">
        <v>42</v>
      </c>
      <c r="B82" s="13" t="s">
        <v>136</v>
      </c>
      <c r="C82" s="13" t="s">
        <v>195</v>
      </c>
      <c r="D82" s="13" t="s">
        <v>196</v>
      </c>
      <c r="E82" s="14">
        <v>2009</v>
      </c>
      <c r="F82" s="14">
        <v>0.1996</v>
      </c>
      <c r="G82" s="14">
        <v>0.42620000000000002</v>
      </c>
      <c r="H82" s="14">
        <v>0.13539999999999999</v>
      </c>
      <c r="I82" s="14" t="s">
        <v>1</v>
      </c>
      <c r="J82" s="14" t="s">
        <v>1</v>
      </c>
      <c r="K82" s="14">
        <v>5.7200000000000001E-2</v>
      </c>
      <c r="L82" s="14" t="s">
        <v>1</v>
      </c>
      <c r="M82" s="28" t="s">
        <v>1</v>
      </c>
    </row>
    <row r="83" spans="1:13" x14ac:dyDescent="0.2">
      <c r="A83" s="27" t="s">
        <v>42</v>
      </c>
      <c r="B83" s="13" t="s">
        <v>136</v>
      </c>
      <c r="C83" s="13" t="s">
        <v>197</v>
      </c>
      <c r="D83" s="13" t="s">
        <v>196</v>
      </c>
      <c r="E83" s="14">
        <v>2009</v>
      </c>
      <c r="F83" s="14">
        <v>0.2172</v>
      </c>
      <c r="G83" s="14">
        <v>0.3543</v>
      </c>
      <c r="H83" s="14">
        <v>0.12870000000000001</v>
      </c>
      <c r="I83" s="14" t="s">
        <v>1</v>
      </c>
      <c r="J83" s="14" t="s">
        <v>1</v>
      </c>
      <c r="K83" s="14">
        <v>5.3199999999999997E-2</v>
      </c>
      <c r="L83" s="14" t="s">
        <v>1</v>
      </c>
      <c r="M83" s="28" t="s">
        <v>1</v>
      </c>
    </row>
    <row r="84" spans="1:13" x14ac:dyDescent="0.2">
      <c r="A84" s="27" t="s">
        <v>43</v>
      </c>
      <c r="B84" s="13" t="s">
        <v>137</v>
      </c>
      <c r="C84" s="13" t="s">
        <v>195</v>
      </c>
      <c r="D84" s="13" t="s">
        <v>196</v>
      </c>
      <c r="E84" s="14">
        <v>2015</v>
      </c>
      <c r="F84" s="14">
        <v>5.5399999999999998E-2</v>
      </c>
      <c r="G84" s="14">
        <v>0.51670000000000005</v>
      </c>
      <c r="H84" s="14">
        <v>0.2092</v>
      </c>
      <c r="I84" s="14" t="s">
        <v>1</v>
      </c>
      <c r="J84" s="14" t="s">
        <v>1</v>
      </c>
      <c r="K84" s="14">
        <v>0.13009999999999999</v>
      </c>
      <c r="L84" s="14" t="s">
        <v>1</v>
      </c>
      <c r="M84" s="28" t="s">
        <v>1</v>
      </c>
    </row>
    <row r="85" spans="1:13" x14ac:dyDescent="0.2">
      <c r="A85" s="27" t="s">
        <v>43</v>
      </c>
      <c r="B85" s="13" t="s">
        <v>137</v>
      </c>
      <c r="C85" s="13" t="s">
        <v>197</v>
      </c>
      <c r="D85" s="13" t="s">
        <v>196</v>
      </c>
      <c r="E85" s="14">
        <v>2015</v>
      </c>
      <c r="F85" s="14">
        <v>7.0300000000000001E-2</v>
      </c>
      <c r="G85" s="14">
        <v>0.4259</v>
      </c>
      <c r="H85" s="14">
        <v>0.2276</v>
      </c>
      <c r="I85" s="14" t="s">
        <v>1</v>
      </c>
      <c r="J85" s="14" t="s">
        <v>1</v>
      </c>
      <c r="K85" s="14">
        <v>0.15440000000000001</v>
      </c>
      <c r="L85" s="14" t="s">
        <v>1</v>
      </c>
      <c r="M85" s="28" t="s">
        <v>1</v>
      </c>
    </row>
    <row r="86" spans="1:13" x14ac:dyDescent="0.2">
      <c r="A86" s="25" t="s">
        <v>44</v>
      </c>
      <c r="B86" s="11" t="s">
        <v>138</v>
      </c>
      <c r="C86" s="11" t="s">
        <v>195</v>
      </c>
      <c r="D86" s="11" t="s">
        <v>198</v>
      </c>
      <c r="E86" s="12">
        <v>2015</v>
      </c>
      <c r="F86" s="12">
        <v>0.48720000000000002</v>
      </c>
      <c r="G86" s="12">
        <v>0.43609999999999999</v>
      </c>
      <c r="H86" s="12">
        <v>0.24440000000000001</v>
      </c>
      <c r="I86" s="12" t="s">
        <v>1</v>
      </c>
      <c r="J86" s="12" t="s">
        <v>1</v>
      </c>
      <c r="K86" s="12">
        <v>0.12509999999999999</v>
      </c>
      <c r="L86" s="12" t="s">
        <v>1</v>
      </c>
      <c r="M86" s="26" t="s">
        <v>1</v>
      </c>
    </row>
    <row r="87" spans="1:13" x14ac:dyDescent="0.2">
      <c r="A87" s="27" t="s">
        <v>44</v>
      </c>
      <c r="B87" s="13" t="s">
        <v>138</v>
      </c>
      <c r="C87" s="13" t="s">
        <v>197</v>
      </c>
      <c r="D87" s="13" t="s">
        <v>198</v>
      </c>
      <c r="E87" s="14">
        <v>2015</v>
      </c>
      <c r="F87" s="14">
        <v>0.45329999999999998</v>
      </c>
      <c r="G87" s="14">
        <v>0.52159999999999995</v>
      </c>
      <c r="H87" s="14">
        <v>0.3266</v>
      </c>
      <c r="I87" s="14" t="s">
        <v>1</v>
      </c>
      <c r="J87" s="14" t="s">
        <v>1</v>
      </c>
      <c r="K87" s="14">
        <v>0.20899999999999999</v>
      </c>
      <c r="L87" s="14" t="s">
        <v>1</v>
      </c>
      <c r="M87" s="28" t="s">
        <v>1</v>
      </c>
    </row>
    <row r="88" spans="1:13" x14ac:dyDescent="0.2">
      <c r="A88" s="25" t="s">
        <v>45</v>
      </c>
      <c r="B88" s="11" t="s">
        <v>139</v>
      </c>
      <c r="C88" s="11" t="s">
        <v>195</v>
      </c>
      <c r="D88" s="11" t="s">
        <v>198</v>
      </c>
      <c r="E88" s="12">
        <v>2015</v>
      </c>
      <c r="F88" s="12">
        <v>0.41070000000000001</v>
      </c>
      <c r="G88" s="12">
        <v>0.49280000000000002</v>
      </c>
      <c r="H88" s="12">
        <v>0.311</v>
      </c>
      <c r="I88" s="12" t="s">
        <v>1</v>
      </c>
      <c r="J88" s="12" t="s">
        <v>1</v>
      </c>
      <c r="K88" s="12">
        <v>0.1192</v>
      </c>
      <c r="L88" s="12" t="s">
        <v>1</v>
      </c>
      <c r="M88" s="26" t="s">
        <v>1</v>
      </c>
    </row>
    <row r="89" spans="1:13" x14ac:dyDescent="0.2">
      <c r="A89" s="27" t="s">
        <v>45</v>
      </c>
      <c r="B89" s="13" t="s">
        <v>139</v>
      </c>
      <c r="C89" s="13" t="s">
        <v>197</v>
      </c>
      <c r="D89" s="13" t="s">
        <v>198</v>
      </c>
      <c r="E89" s="14">
        <v>2015</v>
      </c>
      <c r="F89" s="14">
        <v>0.45200000000000001</v>
      </c>
      <c r="G89" s="14">
        <v>0.57489999999999997</v>
      </c>
      <c r="H89" s="14">
        <v>0.4254</v>
      </c>
      <c r="I89" s="14" t="s">
        <v>1</v>
      </c>
      <c r="J89" s="14" t="s">
        <v>1</v>
      </c>
      <c r="K89" s="14">
        <v>0.20949999999999999</v>
      </c>
      <c r="L89" s="14" t="s">
        <v>1</v>
      </c>
      <c r="M89" s="28" t="s">
        <v>1</v>
      </c>
    </row>
    <row r="90" spans="1:13" x14ac:dyDescent="0.2">
      <c r="A90" s="25" t="s">
        <v>46</v>
      </c>
      <c r="B90" s="11" t="s">
        <v>140</v>
      </c>
      <c r="C90" s="11" t="s">
        <v>195</v>
      </c>
      <c r="D90" s="11"/>
      <c r="E90" s="12"/>
      <c r="F90" s="12"/>
      <c r="G90" s="12"/>
      <c r="H90" s="12"/>
      <c r="I90" s="12"/>
      <c r="J90" s="12"/>
      <c r="K90" s="12"/>
      <c r="L90" s="12"/>
      <c r="M90" s="26"/>
    </row>
    <row r="91" spans="1:13" x14ac:dyDescent="0.2">
      <c r="A91" s="27" t="s">
        <v>46</v>
      </c>
      <c r="B91" s="13" t="s">
        <v>140</v>
      </c>
      <c r="C91" s="13" t="s">
        <v>197</v>
      </c>
      <c r="D91" s="13"/>
      <c r="E91" s="14"/>
      <c r="F91" s="14"/>
      <c r="G91" s="14"/>
      <c r="H91" s="14"/>
      <c r="I91" s="14"/>
      <c r="J91" s="14"/>
      <c r="K91" s="14"/>
      <c r="L91" s="14"/>
      <c r="M91" s="28"/>
    </row>
    <row r="92" spans="1:13" x14ac:dyDescent="0.2">
      <c r="A92" s="25" t="s">
        <v>47</v>
      </c>
      <c r="B92" s="11" t="s">
        <v>169</v>
      </c>
      <c r="C92" s="11" t="s">
        <v>195</v>
      </c>
      <c r="D92" s="11" t="s">
        <v>198</v>
      </c>
      <c r="E92" s="12">
        <v>2013</v>
      </c>
      <c r="F92" s="12">
        <v>6.3E-3</v>
      </c>
      <c r="G92" s="12">
        <v>0.98640000000000005</v>
      </c>
      <c r="H92" s="12">
        <v>0.92200000000000004</v>
      </c>
      <c r="I92" s="12" t="s">
        <v>1</v>
      </c>
      <c r="J92" s="12" t="s">
        <v>1</v>
      </c>
      <c r="K92" s="12">
        <v>0.72430000000000005</v>
      </c>
      <c r="L92" s="12" t="s">
        <v>1</v>
      </c>
      <c r="M92" s="26" t="s">
        <v>1</v>
      </c>
    </row>
    <row r="93" spans="1:13" x14ac:dyDescent="0.2">
      <c r="A93" s="27" t="s">
        <v>47</v>
      </c>
      <c r="B93" s="13" t="s">
        <v>169</v>
      </c>
      <c r="C93" s="13" t="s">
        <v>197</v>
      </c>
      <c r="D93" s="13" t="s">
        <v>198</v>
      </c>
      <c r="E93" s="14">
        <v>2013</v>
      </c>
      <c r="F93" s="14">
        <v>1.44E-2</v>
      </c>
      <c r="G93" s="14">
        <v>0.9718</v>
      </c>
      <c r="H93" s="14">
        <v>0.87309999999999999</v>
      </c>
      <c r="I93" s="14" t="s">
        <v>1</v>
      </c>
      <c r="J93" s="14" t="s">
        <v>1</v>
      </c>
      <c r="K93" s="14">
        <v>0.53620000000000001</v>
      </c>
      <c r="L93" s="14" t="s">
        <v>1</v>
      </c>
      <c r="M93" s="28" t="s">
        <v>1</v>
      </c>
    </row>
    <row r="94" spans="1:13" x14ac:dyDescent="0.2">
      <c r="A94" s="25" t="s">
        <v>48</v>
      </c>
      <c r="B94" s="11" t="s">
        <v>141</v>
      </c>
      <c r="C94" s="11" t="s">
        <v>195</v>
      </c>
      <c r="D94" s="11" t="s">
        <v>196</v>
      </c>
      <c r="E94" s="12">
        <v>2003</v>
      </c>
      <c r="F94" s="12">
        <v>0.13439999999999999</v>
      </c>
      <c r="G94" s="12">
        <v>0.55149999999999999</v>
      </c>
      <c r="H94" s="12">
        <v>0.30299999999999999</v>
      </c>
      <c r="I94" s="12" t="s">
        <v>1</v>
      </c>
      <c r="J94" s="12" t="s">
        <v>1</v>
      </c>
      <c r="K94" s="12">
        <v>0.1714</v>
      </c>
      <c r="L94" s="12" t="s">
        <v>1</v>
      </c>
      <c r="M94" s="26" t="s">
        <v>1</v>
      </c>
    </row>
    <row r="95" spans="1:13" x14ac:dyDescent="0.2">
      <c r="A95" s="27" t="s">
        <v>48</v>
      </c>
      <c r="B95" s="13" t="s">
        <v>141</v>
      </c>
      <c r="C95" s="13" t="s">
        <v>197</v>
      </c>
      <c r="D95" s="13" t="s">
        <v>196</v>
      </c>
      <c r="E95" s="14">
        <v>2003</v>
      </c>
      <c r="F95" s="14">
        <v>9.4700000000000006E-2</v>
      </c>
      <c r="G95" s="14">
        <v>0.60060000000000002</v>
      </c>
      <c r="H95" s="14">
        <v>0.36480000000000001</v>
      </c>
      <c r="I95" s="14" t="s">
        <v>1</v>
      </c>
      <c r="J95" s="14" t="s">
        <v>1</v>
      </c>
      <c r="K95" s="14">
        <v>0.22950000000000001</v>
      </c>
      <c r="L95" s="14" t="s">
        <v>1</v>
      </c>
      <c r="M95" s="28" t="s">
        <v>1</v>
      </c>
    </row>
    <row r="96" spans="1:13" x14ac:dyDescent="0.2">
      <c r="A96" s="27" t="s">
        <v>49</v>
      </c>
      <c r="B96" s="13" t="s">
        <v>142</v>
      </c>
      <c r="C96" s="13" t="s">
        <v>195</v>
      </c>
      <c r="D96" s="13" t="s">
        <v>196</v>
      </c>
      <c r="E96" s="14">
        <v>2011</v>
      </c>
      <c r="F96" s="14">
        <v>0.23039999999999999</v>
      </c>
      <c r="G96" s="14">
        <v>0.39419999999999999</v>
      </c>
      <c r="H96" s="14">
        <v>0.11899999999999999</v>
      </c>
      <c r="I96" s="14" t="s">
        <v>1</v>
      </c>
      <c r="J96" s="14" t="s">
        <v>1</v>
      </c>
      <c r="K96" s="14">
        <v>5.1900000000000002E-2</v>
      </c>
      <c r="L96" s="14" t="s">
        <v>1</v>
      </c>
      <c r="M96" s="28" t="s">
        <v>1</v>
      </c>
    </row>
    <row r="97" spans="1:13" x14ac:dyDescent="0.2">
      <c r="A97" s="27" t="s">
        <v>49</v>
      </c>
      <c r="B97" s="13" t="s">
        <v>142</v>
      </c>
      <c r="C97" s="13" t="s">
        <v>197</v>
      </c>
      <c r="D97" s="13" t="s">
        <v>196</v>
      </c>
      <c r="E97" s="14">
        <v>2011</v>
      </c>
      <c r="F97" s="14">
        <v>0.23039999999999999</v>
      </c>
      <c r="G97" s="14">
        <v>0.43740000000000001</v>
      </c>
      <c r="H97" s="14">
        <v>0.18049999999999999</v>
      </c>
      <c r="I97" s="14" t="s">
        <v>1</v>
      </c>
      <c r="J97" s="14" t="s">
        <v>1</v>
      </c>
      <c r="K97" s="14">
        <v>8.6300000000000002E-2</v>
      </c>
      <c r="L97" s="14" t="s">
        <v>1</v>
      </c>
      <c r="M97" s="28" t="s">
        <v>1</v>
      </c>
    </row>
    <row r="98" spans="1:13" x14ac:dyDescent="0.2">
      <c r="A98" s="25" t="s">
        <v>50</v>
      </c>
      <c r="B98" s="11" t="s">
        <v>174</v>
      </c>
      <c r="C98" s="11" t="s">
        <v>195</v>
      </c>
      <c r="D98" s="11" t="s">
        <v>196</v>
      </c>
      <c r="E98" s="12">
        <v>2016</v>
      </c>
      <c r="F98" s="12">
        <v>7.7700000000000005E-2</v>
      </c>
      <c r="G98" s="12">
        <v>0.8448</v>
      </c>
      <c r="H98" s="12">
        <v>0.44379999999999997</v>
      </c>
      <c r="I98" s="12" t="s">
        <v>1</v>
      </c>
      <c r="J98" s="12" t="s">
        <v>1</v>
      </c>
      <c r="K98" s="12">
        <v>0.19589999999999999</v>
      </c>
      <c r="L98" s="12" t="s">
        <v>1</v>
      </c>
      <c r="M98" s="26" t="s">
        <v>1</v>
      </c>
    </row>
    <row r="99" spans="1:13" x14ac:dyDescent="0.2">
      <c r="A99" s="27" t="s">
        <v>50</v>
      </c>
      <c r="B99" s="13" t="s">
        <v>174</v>
      </c>
      <c r="C99" s="13" t="s">
        <v>197</v>
      </c>
      <c r="D99" s="13" t="s">
        <v>196</v>
      </c>
      <c r="E99" s="14">
        <v>2016</v>
      </c>
      <c r="F99" s="14">
        <v>6.5699999999999995E-2</v>
      </c>
      <c r="G99" s="14">
        <v>0.81810000000000005</v>
      </c>
      <c r="H99" s="14">
        <v>0.43190000000000001</v>
      </c>
      <c r="I99" s="14" t="s">
        <v>1</v>
      </c>
      <c r="J99" s="14" t="s">
        <v>1</v>
      </c>
      <c r="K99" s="14">
        <v>0.1308</v>
      </c>
      <c r="L99" s="14" t="s">
        <v>1</v>
      </c>
      <c r="M99" s="28" t="s">
        <v>1</v>
      </c>
    </row>
    <row r="100" spans="1:13" x14ac:dyDescent="0.2">
      <c r="A100" s="27" t="s">
        <v>51</v>
      </c>
      <c r="B100" s="13" t="s">
        <v>175</v>
      </c>
      <c r="C100" s="13" t="s">
        <v>195</v>
      </c>
      <c r="D100" s="13" t="s">
        <v>196</v>
      </c>
      <c r="E100" s="14">
        <v>2016</v>
      </c>
      <c r="F100" s="14">
        <v>0.15310000000000001</v>
      </c>
      <c r="G100" s="14">
        <v>0.82350000000000001</v>
      </c>
      <c r="H100" s="14">
        <v>0.67969999999999997</v>
      </c>
      <c r="I100" s="14" t="s">
        <v>1</v>
      </c>
      <c r="J100" s="14" t="s">
        <v>1</v>
      </c>
      <c r="K100" s="14"/>
      <c r="L100" s="14" t="s">
        <v>1</v>
      </c>
      <c r="M100" s="28" t="s">
        <v>1</v>
      </c>
    </row>
    <row r="101" spans="1:13" x14ac:dyDescent="0.2">
      <c r="A101" s="27" t="s">
        <v>51</v>
      </c>
      <c r="B101" s="13" t="s">
        <v>175</v>
      </c>
      <c r="C101" s="13" t="s">
        <v>197</v>
      </c>
      <c r="D101" s="13" t="s">
        <v>196</v>
      </c>
      <c r="E101" s="14">
        <v>2016</v>
      </c>
      <c r="F101" s="14">
        <v>0.18099999999999999</v>
      </c>
      <c r="G101" s="14">
        <v>0.83989999999999998</v>
      </c>
      <c r="H101" s="14">
        <v>0.71760000000000002</v>
      </c>
      <c r="I101" s="14" t="s">
        <v>1</v>
      </c>
      <c r="J101" s="14" t="s">
        <v>1</v>
      </c>
      <c r="K101" s="14"/>
      <c r="L101" s="14" t="s">
        <v>1</v>
      </c>
      <c r="M101" s="28" t="s">
        <v>1</v>
      </c>
    </row>
    <row r="102" spans="1:13" x14ac:dyDescent="0.2">
      <c r="A102" s="25" t="s">
        <v>52</v>
      </c>
      <c r="B102" s="11" t="s">
        <v>143</v>
      </c>
      <c r="C102" s="11" t="s">
        <v>195</v>
      </c>
      <c r="D102" s="11" t="s">
        <v>202</v>
      </c>
      <c r="E102" s="12">
        <v>2009</v>
      </c>
      <c r="F102" s="12">
        <v>7.9200000000000007E-2</v>
      </c>
      <c r="G102" s="12">
        <v>0.76890000000000003</v>
      </c>
      <c r="H102" s="12">
        <v>0.52300000000000002</v>
      </c>
      <c r="I102" s="12" t="s">
        <v>1</v>
      </c>
      <c r="J102" s="12" t="s">
        <v>1</v>
      </c>
      <c r="K102" s="12">
        <v>0.20469999999999999</v>
      </c>
      <c r="L102" s="12" t="s">
        <v>1</v>
      </c>
      <c r="M102" s="26" t="s">
        <v>1</v>
      </c>
    </row>
    <row r="103" spans="1:13" x14ac:dyDescent="0.2">
      <c r="A103" s="27" t="s">
        <v>52</v>
      </c>
      <c r="B103" s="13" t="s">
        <v>143</v>
      </c>
      <c r="C103" s="13" t="s">
        <v>197</v>
      </c>
      <c r="D103" s="13" t="s">
        <v>202</v>
      </c>
      <c r="E103" s="14">
        <v>2009</v>
      </c>
      <c r="F103" s="14">
        <v>8.8800000000000004E-2</v>
      </c>
      <c r="G103" s="14">
        <v>0.66359999999999997</v>
      </c>
      <c r="H103" s="14">
        <v>0.39600000000000002</v>
      </c>
      <c r="I103" s="14" t="s">
        <v>1</v>
      </c>
      <c r="J103" s="14" t="s">
        <v>1</v>
      </c>
      <c r="K103" s="14">
        <v>0.16059999999999999</v>
      </c>
      <c r="L103" s="14" t="s">
        <v>1</v>
      </c>
      <c r="M103" s="28" t="s">
        <v>1</v>
      </c>
    </row>
    <row r="104" spans="1:13" x14ac:dyDescent="0.2">
      <c r="A104" s="27" t="s">
        <v>53</v>
      </c>
      <c r="B104" s="13" t="s">
        <v>144</v>
      </c>
      <c r="C104" s="13" t="s">
        <v>195</v>
      </c>
      <c r="D104" s="13" t="s">
        <v>196</v>
      </c>
      <c r="E104" s="14">
        <v>2012</v>
      </c>
      <c r="F104" s="14">
        <v>0.53939999999999999</v>
      </c>
      <c r="G104" s="14">
        <v>0.2268</v>
      </c>
      <c r="H104" s="14">
        <v>4.0800000000000003E-2</v>
      </c>
      <c r="I104" s="14" t="s">
        <v>1</v>
      </c>
      <c r="J104" s="14" t="s">
        <v>1</v>
      </c>
      <c r="K104" s="14">
        <v>9.1000000000000004E-3</v>
      </c>
      <c r="L104" s="14" t="s">
        <v>1</v>
      </c>
      <c r="M104" s="28" t="s">
        <v>1</v>
      </c>
    </row>
    <row r="105" spans="1:13" x14ac:dyDescent="0.2">
      <c r="A105" s="27" t="s">
        <v>53</v>
      </c>
      <c r="B105" s="13" t="s">
        <v>144</v>
      </c>
      <c r="C105" s="13" t="s">
        <v>197</v>
      </c>
      <c r="D105" s="13" t="s">
        <v>196</v>
      </c>
      <c r="E105" s="14">
        <v>2012</v>
      </c>
      <c r="F105" s="14">
        <v>0.4577</v>
      </c>
      <c r="G105" s="14">
        <v>0.34449999999999997</v>
      </c>
      <c r="H105" s="14">
        <v>9.1700000000000004E-2</v>
      </c>
      <c r="I105" s="14" t="s">
        <v>1</v>
      </c>
      <c r="J105" s="14" t="s">
        <v>1</v>
      </c>
      <c r="K105" s="14">
        <v>3.0200000000000001E-2</v>
      </c>
      <c r="L105" s="14" t="s">
        <v>1</v>
      </c>
      <c r="M105" s="28" t="s">
        <v>1</v>
      </c>
    </row>
    <row r="106" spans="1:13" x14ac:dyDescent="0.2">
      <c r="A106" s="25" t="s">
        <v>54</v>
      </c>
      <c r="B106" s="11" t="s">
        <v>145</v>
      </c>
      <c r="C106" s="11" t="s">
        <v>195</v>
      </c>
      <c r="D106" s="11" t="s">
        <v>198</v>
      </c>
      <c r="E106" s="12">
        <v>2016</v>
      </c>
      <c r="F106" s="12">
        <v>0.37030000000000002</v>
      </c>
      <c r="G106" s="12">
        <v>0.76060000000000005</v>
      </c>
      <c r="H106" s="12">
        <v>0.60960000000000003</v>
      </c>
      <c r="I106" s="12" t="s">
        <v>1</v>
      </c>
      <c r="J106" s="12" t="s">
        <v>1</v>
      </c>
      <c r="K106" s="12">
        <v>0.52500000000000002</v>
      </c>
      <c r="L106" s="12" t="s">
        <v>1</v>
      </c>
      <c r="M106" s="26" t="s">
        <v>1</v>
      </c>
    </row>
    <row r="107" spans="1:13" x14ac:dyDescent="0.2">
      <c r="A107" s="27" t="s">
        <v>54</v>
      </c>
      <c r="B107" s="13" t="s">
        <v>145</v>
      </c>
      <c r="C107" s="13" t="s">
        <v>197</v>
      </c>
      <c r="D107" s="13" t="s">
        <v>198</v>
      </c>
      <c r="E107" s="14">
        <v>2016</v>
      </c>
      <c r="F107" s="14">
        <v>0.33</v>
      </c>
      <c r="G107" s="14">
        <v>0.77959999999999996</v>
      </c>
      <c r="H107" s="14">
        <v>0.72319999999999995</v>
      </c>
      <c r="I107" s="14" t="s">
        <v>1</v>
      </c>
      <c r="J107" s="14" t="s">
        <v>1</v>
      </c>
      <c r="K107" s="14">
        <v>0.66520000000000001</v>
      </c>
      <c r="L107" s="14" t="s">
        <v>1</v>
      </c>
      <c r="M107" s="28" t="s">
        <v>1</v>
      </c>
    </row>
    <row r="108" spans="1:13" x14ac:dyDescent="0.2">
      <c r="A108" s="27" t="s">
        <v>55</v>
      </c>
      <c r="B108" s="13" t="s">
        <v>176</v>
      </c>
      <c r="C108" s="13" t="s">
        <v>195</v>
      </c>
      <c r="D108" s="13" t="s">
        <v>196</v>
      </c>
      <c r="E108" s="14">
        <v>2012</v>
      </c>
      <c r="F108" s="14">
        <v>0.40160000000000001</v>
      </c>
      <c r="G108" s="14">
        <v>0.58409999999999995</v>
      </c>
      <c r="H108" s="14">
        <v>0.41249999999999998</v>
      </c>
      <c r="I108" s="14" t="s">
        <v>1</v>
      </c>
      <c r="J108" s="14" t="s">
        <v>1</v>
      </c>
      <c r="K108" s="14">
        <v>0.18</v>
      </c>
      <c r="L108" s="14" t="s">
        <v>1</v>
      </c>
      <c r="M108" s="28" t="s">
        <v>1</v>
      </c>
    </row>
    <row r="109" spans="1:13" x14ac:dyDescent="0.2">
      <c r="A109" s="27" t="s">
        <v>55</v>
      </c>
      <c r="B109" s="13" t="s">
        <v>176</v>
      </c>
      <c r="C109" s="13" t="s">
        <v>197</v>
      </c>
      <c r="D109" s="13" t="s">
        <v>196</v>
      </c>
      <c r="E109" s="14">
        <v>2012</v>
      </c>
      <c r="F109" s="14">
        <v>0.32969999999999999</v>
      </c>
      <c r="G109" s="14">
        <v>0.63139999999999996</v>
      </c>
      <c r="H109" s="14">
        <v>0.50019999999999998</v>
      </c>
      <c r="I109" s="14" t="s">
        <v>1</v>
      </c>
      <c r="J109" s="14" t="s">
        <v>1</v>
      </c>
      <c r="K109" s="14">
        <v>0.21260000000000001</v>
      </c>
      <c r="L109" s="14" t="s">
        <v>1</v>
      </c>
      <c r="M109" s="28" t="s">
        <v>1</v>
      </c>
    </row>
    <row r="110" spans="1:13" x14ac:dyDescent="0.2">
      <c r="A110" s="25" t="s">
        <v>56</v>
      </c>
      <c r="B110" s="11" t="s">
        <v>166</v>
      </c>
      <c r="C110" s="11" t="s">
        <v>195</v>
      </c>
      <c r="D110" s="11" t="s">
        <v>198</v>
      </c>
      <c r="E110" s="12">
        <v>2014</v>
      </c>
      <c r="F110" s="12">
        <v>1.15E-2</v>
      </c>
      <c r="G110" s="12">
        <v>0.99460000000000004</v>
      </c>
      <c r="H110" s="12">
        <v>0.92589999999999995</v>
      </c>
      <c r="I110" s="12" t="s">
        <v>1</v>
      </c>
      <c r="J110" s="12" t="s">
        <v>1</v>
      </c>
      <c r="K110" s="12">
        <v>0.72689999999999999</v>
      </c>
      <c r="L110" s="12" t="s">
        <v>1</v>
      </c>
      <c r="M110" s="26" t="s">
        <v>1</v>
      </c>
    </row>
    <row r="111" spans="1:13" x14ac:dyDescent="0.2">
      <c r="A111" s="27" t="s">
        <v>56</v>
      </c>
      <c r="B111" s="13" t="s">
        <v>166</v>
      </c>
      <c r="C111" s="13" t="s">
        <v>197</v>
      </c>
      <c r="D111" s="13" t="s">
        <v>198</v>
      </c>
      <c r="E111" s="14">
        <v>2014</v>
      </c>
      <c r="F111" s="14">
        <v>1.24E-2</v>
      </c>
      <c r="G111" s="14">
        <v>0.98799999999999999</v>
      </c>
      <c r="H111" s="14">
        <v>0.79900000000000004</v>
      </c>
      <c r="I111" s="14" t="s">
        <v>1</v>
      </c>
      <c r="J111" s="14" t="s">
        <v>1</v>
      </c>
      <c r="K111" s="14">
        <v>0.52139999999999997</v>
      </c>
      <c r="L111" s="14" t="s">
        <v>1</v>
      </c>
      <c r="M111" s="28" t="s">
        <v>1</v>
      </c>
    </row>
    <row r="112" spans="1:13" x14ac:dyDescent="0.2">
      <c r="A112" s="25" t="s">
        <v>57</v>
      </c>
      <c r="B112" s="11" t="s">
        <v>167</v>
      </c>
      <c r="C112" s="11" t="s">
        <v>195</v>
      </c>
      <c r="D112" s="11"/>
      <c r="E112" s="12"/>
      <c r="F112" s="12"/>
      <c r="G112" s="12"/>
      <c r="H112" s="12"/>
      <c r="I112" s="12"/>
      <c r="J112" s="12"/>
      <c r="K112" s="12"/>
      <c r="L112" s="12"/>
      <c r="M112" s="26"/>
    </row>
    <row r="113" spans="1:13" x14ac:dyDescent="0.2">
      <c r="A113" s="27" t="s">
        <v>57</v>
      </c>
      <c r="B113" s="13" t="s">
        <v>167</v>
      </c>
      <c r="C113" s="13" t="s">
        <v>197</v>
      </c>
      <c r="D113" s="13"/>
      <c r="E113" s="14"/>
      <c r="F113" s="14"/>
      <c r="G113" s="14"/>
      <c r="H113" s="14"/>
      <c r="I113" s="14"/>
      <c r="J113" s="14"/>
      <c r="K113" s="14"/>
      <c r="L113" s="14"/>
      <c r="M113" s="28"/>
    </row>
    <row r="114" spans="1:13" x14ac:dyDescent="0.2">
      <c r="A114" s="25" t="s">
        <v>58</v>
      </c>
      <c r="B114" s="11" t="s">
        <v>146</v>
      </c>
      <c r="C114" s="11" t="s">
        <v>195</v>
      </c>
      <c r="D114" s="11" t="s">
        <v>198</v>
      </c>
      <c r="E114" s="12">
        <v>2016</v>
      </c>
      <c r="F114" s="12">
        <v>3.3000000000000002E-2</v>
      </c>
      <c r="G114" s="12">
        <v>0.92390000000000005</v>
      </c>
      <c r="H114" s="12">
        <v>0.81299999999999994</v>
      </c>
      <c r="I114" s="12" t="s">
        <v>1</v>
      </c>
      <c r="J114" s="12" t="s">
        <v>1</v>
      </c>
      <c r="K114" s="12">
        <v>0.62790000000000001</v>
      </c>
      <c r="L114" s="12" t="s">
        <v>1</v>
      </c>
      <c r="M114" s="26" t="s">
        <v>1</v>
      </c>
    </row>
    <row r="115" spans="1:13" x14ac:dyDescent="0.2">
      <c r="A115" s="27" t="s">
        <v>58</v>
      </c>
      <c r="B115" s="13" t="s">
        <v>146</v>
      </c>
      <c r="C115" s="13" t="s">
        <v>197</v>
      </c>
      <c r="D115" s="13" t="s">
        <v>198</v>
      </c>
      <c r="E115" s="14">
        <v>2016</v>
      </c>
      <c r="F115" s="14">
        <v>2.9700000000000001E-2</v>
      </c>
      <c r="G115" s="14">
        <v>0.83830000000000005</v>
      </c>
      <c r="H115" s="14">
        <v>0.73980000000000001</v>
      </c>
      <c r="I115" s="14" t="s">
        <v>1</v>
      </c>
      <c r="J115" s="14" t="s">
        <v>1</v>
      </c>
      <c r="K115" s="14">
        <v>0.55049999999999999</v>
      </c>
      <c r="L115" s="14" t="s">
        <v>1</v>
      </c>
      <c r="M115" s="28" t="s">
        <v>1</v>
      </c>
    </row>
    <row r="116" spans="1:13" x14ac:dyDescent="0.2">
      <c r="A116" s="25" t="s">
        <v>59</v>
      </c>
      <c r="B116" s="11" t="s">
        <v>168</v>
      </c>
      <c r="C116" s="11" t="s">
        <v>195</v>
      </c>
      <c r="D116" s="11" t="s">
        <v>196</v>
      </c>
      <c r="E116" s="12">
        <v>2003</v>
      </c>
      <c r="F116" s="12">
        <v>0.1105</v>
      </c>
      <c r="G116" s="12">
        <v>0.90939999999999999</v>
      </c>
      <c r="H116" s="12">
        <v>0.76459999999999995</v>
      </c>
      <c r="I116" s="12" t="s">
        <v>1</v>
      </c>
      <c r="J116" s="12" t="s">
        <v>1</v>
      </c>
      <c r="K116" s="12">
        <v>0.68769999999999998</v>
      </c>
      <c r="L116" s="12" t="s">
        <v>1</v>
      </c>
      <c r="M116" s="26" t="s">
        <v>1</v>
      </c>
    </row>
    <row r="117" spans="1:13" x14ac:dyDescent="0.2">
      <c r="A117" s="27" t="s">
        <v>59</v>
      </c>
      <c r="B117" s="13" t="s">
        <v>168</v>
      </c>
      <c r="C117" s="13" t="s">
        <v>197</v>
      </c>
      <c r="D117" s="13" t="s">
        <v>196</v>
      </c>
      <c r="E117" s="14">
        <v>2003</v>
      </c>
      <c r="F117" s="14">
        <v>0.124</v>
      </c>
      <c r="G117" s="14">
        <v>0.80189999999999995</v>
      </c>
      <c r="H117" s="14">
        <v>0.57289999999999996</v>
      </c>
      <c r="I117" s="14" t="s">
        <v>1</v>
      </c>
      <c r="J117" s="14" t="s">
        <v>1</v>
      </c>
      <c r="K117" s="14">
        <v>0.53300000000000003</v>
      </c>
      <c r="L117" s="14" t="s">
        <v>1</v>
      </c>
      <c r="M117" s="28" t="s">
        <v>1</v>
      </c>
    </row>
    <row r="118" spans="1:13" x14ac:dyDescent="0.2">
      <c r="A118" s="25" t="s">
        <v>60</v>
      </c>
      <c r="B118" s="11" t="s">
        <v>177</v>
      </c>
      <c r="C118" s="11" t="s">
        <v>195</v>
      </c>
      <c r="D118" s="11" t="s">
        <v>198</v>
      </c>
      <c r="E118" s="12">
        <v>2012</v>
      </c>
      <c r="F118" s="12">
        <v>1.43E-2</v>
      </c>
      <c r="G118" s="12">
        <v>0.99480000000000002</v>
      </c>
      <c r="H118" s="12">
        <v>0.97860000000000003</v>
      </c>
      <c r="I118" s="12" t="s">
        <v>1</v>
      </c>
      <c r="J118" s="12" t="s">
        <v>1</v>
      </c>
      <c r="K118" s="12">
        <v>0.69630000000000003</v>
      </c>
      <c r="L118" s="12" t="s">
        <v>1</v>
      </c>
      <c r="M118" s="26" t="s">
        <v>1</v>
      </c>
    </row>
    <row r="119" spans="1:13" x14ac:dyDescent="0.2">
      <c r="A119" s="27" t="s">
        <v>60</v>
      </c>
      <c r="B119" s="13" t="s">
        <v>177</v>
      </c>
      <c r="C119" s="13" t="s">
        <v>197</v>
      </c>
      <c r="D119" s="13" t="s">
        <v>198</v>
      </c>
      <c r="E119" s="14">
        <v>2012</v>
      </c>
      <c r="F119" s="14">
        <v>1.1599999999999999E-2</v>
      </c>
      <c r="G119" s="14">
        <v>0.98719999999999997</v>
      </c>
      <c r="H119" s="14">
        <v>0.95069999999999999</v>
      </c>
      <c r="I119" s="14" t="s">
        <v>1</v>
      </c>
      <c r="J119" s="14" t="s">
        <v>1</v>
      </c>
      <c r="K119" s="14">
        <v>0.59489999999999998</v>
      </c>
      <c r="L119" s="14" t="s">
        <v>1</v>
      </c>
      <c r="M119" s="28" t="s">
        <v>1</v>
      </c>
    </row>
    <row r="120" spans="1:13" x14ac:dyDescent="0.2">
      <c r="A120" s="27" t="s">
        <v>61</v>
      </c>
      <c r="B120" s="13" t="s">
        <v>147</v>
      </c>
      <c r="C120" s="13" t="s">
        <v>195</v>
      </c>
      <c r="D120" s="13" t="s">
        <v>196</v>
      </c>
      <c r="E120" s="14">
        <v>2015</v>
      </c>
      <c r="F120" s="14">
        <v>4.58E-2</v>
      </c>
      <c r="G120" s="14">
        <v>0.61080000000000001</v>
      </c>
      <c r="H120" s="14">
        <v>0.3024</v>
      </c>
      <c r="I120" s="14" t="s">
        <v>1</v>
      </c>
      <c r="J120" s="14" t="s">
        <v>1</v>
      </c>
      <c r="K120" s="14">
        <v>0.16200000000000001</v>
      </c>
      <c r="L120" s="14" t="s">
        <v>1</v>
      </c>
      <c r="M120" s="28" t="s">
        <v>1</v>
      </c>
    </row>
    <row r="121" spans="1:13" x14ac:dyDescent="0.2">
      <c r="A121" s="27" t="s">
        <v>61</v>
      </c>
      <c r="B121" s="13" t="s">
        <v>147</v>
      </c>
      <c r="C121" s="13" t="s">
        <v>197</v>
      </c>
      <c r="D121" s="13" t="s">
        <v>196</v>
      </c>
      <c r="E121" s="14">
        <v>2015</v>
      </c>
      <c r="F121" s="14">
        <v>6.7599999999999993E-2</v>
      </c>
      <c r="G121" s="14">
        <v>0.47599999999999998</v>
      </c>
      <c r="H121" s="14">
        <v>0.25319999999999998</v>
      </c>
      <c r="I121" s="14" t="s">
        <v>1</v>
      </c>
      <c r="J121" s="14" t="s">
        <v>1</v>
      </c>
      <c r="K121" s="14">
        <v>0.19209999999999999</v>
      </c>
      <c r="L121" s="14" t="s">
        <v>1</v>
      </c>
      <c r="M121" s="28" t="s">
        <v>1</v>
      </c>
    </row>
    <row r="122" spans="1:13" x14ac:dyDescent="0.2">
      <c r="A122" s="25" t="s">
        <v>62</v>
      </c>
      <c r="B122" s="11" t="s">
        <v>148</v>
      </c>
      <c r="C122" s="11" t="s">
        <v>195</v>
      </c>
      <c r="D122" s="11"/>
      <c r="E122" s="12"/>
      <c r="F122" s="12"/>
      <c r="G122" s="12"/>
      <c r="H122" s="12"/>
      <c r="I122" s="12"/>
      <c r="J122" s="12"/>
      <c r="K122" s="12"/>
      <c r="L122" s="12"/>
      <c r="M122" s="26"/>
    </row>
    <row r="123" spans="1:13" x14ac:dyDescent="0.2">
      <c r="A123" s="27" t="s">
        <v>62</v>
      </c>
      <c r="B123" s="13" t="s">
        <v>148</v>
      </c>
      <c r="C123" s="13" t="s">
        <v>197</v>
      </c>
      <c r="D123" s="13"/>
      <c r="E123" s="14"/>
      <c r="F123" s="14"/>
      <c r="G123" s="14"/>
      <c r="H123" s="14"/>
      <c r="I123" s="14"/>
      <c r="J123" s="14"/>
      <c r="K123" s="14"/>
      <c r="L123" s="14"/>
      <c r="M123" s="28"/>
    </row>
    <row r="124" spans="1:13" x14ac:dyDescent="0.2">
      <c r="A124" s="25" t="s">
        <v>63</v>
      </c>
      <c r="B124" s="11" t="s">
        <v>149</v>
      </c>
      <c r="C124" s="11" t="s">
        <v>195</v>
      </c>
      <c r="D124" s="11" t="s">
        <v>198</v>
      </c>
      <c r="E124" s="12">
        <v>2014</v>
      </c>
      <c r="F124" s="12">
        <v>6.2899999999999998E-2</v>
      </c>
      <c r="G124" s="12">
        <v>0.85529999999999995</v>
      </c>
      <c r="H124" s="12">
        <v>0.3523</v>
      </c>
      <c r="I124" s="12" t="s">
        <v>1</v>
      </c>
      <c r="J124" s="12" t="s">
        <v>1</v>
      </c>
      <c r="K124" s="12">
        <v>0.10539999999999999</v>
      </c>
      <c r="L124" s="12" t="s">
        <v>1</v>
      </c>
      <c r="M124" s="26" t="s">
        <v>1</v>
      </c>
    </row>
    <row r="125" spans="1:13" x14ac:dyDescent="0.2">
      <c r="A125" s="27" t="s">
        <v>63</v>
      </c>
      <c r="B125" s="13" t="s">
        <v>149</v>
      </c>
      <c r="C125" s="13" t="s">
        <v>197</v>
      </c>
      <c r="D125" s="13" t="s">
        <v>198</v>
      </c>
      <c r="E125" s="14">
        <v>2014</v>
      </c>
      <c r="F125" s="14">
        <v>5.6300000000000003E-2</v>
      </c>
      <c r="G125" s="14">
        <v>0.79459999999999997</v>
      </c>
      <c r="H125" s="14">
        <v>0.3241</v>
      </c>
      <c r="I125" s="14" t="s">
        <v>1</v>
      </c>
      <c r="J125" s="14" t="s">
        <v>1</v>
      </c>
      <c r="K125" s="14">
        <v>5.9700000000000003E-2</v>
      </c>
      <c r="L125" s="14" t="s">
        <v>1</v>
      </c>
      <c r="M125" s="28" t="s">
        <v>1</v>
      </c>
    </row>
    <row r="126" spans="1:13" x14ac:dyDescent="0.2">
      <c r="A126" s="27" t="s">
        <v>64</v>
      </c>
      <c r="B126" s="13" t="s">
        <v>150</v>
      </c>
      <c r="C126" s="13" t="s">
        <v>195</v>
      </c>
      <c r="D126" s="13" t="s">
        <v>196</v>
      </c>
      <c r="E126" s="14">
        <v>2015</v>
      </c>
      <c r="F126" s="14">
        <v>0.46150000000000002</v>
      </c>
      <c r="G126" s="14">
        <v>0.43559999999999999</v>
      </c>
      <c r="H126" s="14">
        <v>0.20269999999999999</v>
      </c>
      <c r="I126" s="14" t="s">
        <v>1</v>
      </c>
      <c r="J126" s="14" t="s">
        <v>1</v>
      </c>
      <c r="K126" s="14">
        <v>6.13E-2</v>
      </c>
      <c r="L126" s="14" t="s">
        <v>1</v>
      </c>
      <c r="M126" s="28" t="s">
        <v>1</v>
      </c>
    </row>
    <row r="127" spans="1:13" x14ac:dyDescent="0.2">
      <c r="A127" s="27" t="s">
        <v>64</v>
      </c>
      <c r="B127" s="13" t="s">
        <v>150</v>
      </c>
      <c r="C127" s="13" t="s">
        <v>197</v>
      </c>
      <c r="D127" s="13" t="s">
        <v>196</v>
      </c>
      <c r="E127" s="14">
        <v>2015</v>
      </c>
      <c r="F127" s="14">
        <v>0.4874</v>
      </c>
      <c r="G127" s="14">
        <v>0.4254</v>
      </c>
      <c r="H127" s="14">
        <v>0.22639999999999999</v>
      </c>
      <c r="I127" s="14" t="s">
        <v>1</v>
      </c>
      <c r="J127" s="14" t="s">
        <v>1</v>
      </c>
      <c r="K127" s="14">
        <v>9.35E-2</v>
      </c>
      <c r="L127" s="14" t="s">
        <v>1</v>
      </c>
      <c r="M127" s="28" t="s">
        <v>1</v>
      </c>
    </row>
    <row r="128" spans="1:13" x14ac:dyDescent="0.2">
      <c r="A128" s="27" t="s">
        <v>65</v>
      </c>
      <c r="B128" s="13" t="s">
        <v>151</v>
      </c>
      <c r="C128" s="13" t="s">
        <v>195</v>
      </c>
      <c r="D128" s="13" t="s">
        <v>196</v>
      </c>
      <c r="E128" s="14">
        <v>2013</v>
      </c>
      <c r="F128" s="14">
        <v>0.22209999999999999</v>
      </c>
      <c r="G128" s="14">
        <v>0.68340000000000001</v>
      </c>
      <c r="H128" s="14">
        <v>0.3276</v>
      </c>
      <c r="I128" s="14" t="s">
        <v>1</v>
      </c>
      <c r="J128" s="14" t="s">
        <v>1</v>
      </c>
      <c r="K128" s="14">
        <v>0.16789999999999999</v>
      </c>
      <c r="L128" s="14" t="s">
        <v>1</v>
      </c>
      <c r="M128" s="28" t="s">
        <v>1</v>
      </c>
    </row>
    <row r="129" spans="1:13" x14ac:dyDescent="0.2">
      <c r="A129" s="27" t="s">
        <v>65</v>
      </c>
      <c r="B129" s="13" t="s">
        <v>151</v>
      </c>
      <c r="C129" s="13" t="s">
        <v>197</v>
      </c>
      <c r="D129" s="13" t="s">
        <v>196</v>
      </c>
      <c r="E129" s="14">
        <v>2013</v>
      </c>
      <c r="F129" s="14">
        <v>0.2621</v>
      </c>
      <c r="G129" s="14">
        <v>0.64659999999999995</v>
      </c>
      <c r="H129" s="14">
        <v>0.50009999999999999</v>
      </c>
      <c r="I129" s="14" t="s">
        <v>1</v>
      </c>
      <c r="J129" s="14" t="s">
        <v>1</v>
      </c>
      <c r="K129" s="14">
        <v>0.2283</v>
      </c>
      <c r="L129" s="14" t="s">
        <v>1</v>
      </c>
      <c r="M129" s="28" t="s">
        <v>1</v>
      </c>
    </row>
    <row r="130" spans="1:13" x14ac:dyDescent="0.2">
      <c r="A130" s="25" t="s">
        <v>66</v>
      </c>
      <c r="B130" s="11" t="s">
        <v>152</v>
      </c>
      <c r="C130" s="11" t="s">
        <v>195</v>
      </c>
      <c r="D130" s="11"/>
      <c r="E130" s="12"/>
      <c r="F130" s="12"/>
      <c r="G130" s="12"/>
      <c r="H130" s="12"/>
      <c r="I130" s="12"/>
      <c r="J130" s="12"/>
      <c r="K130" s="12"/>
      <c r="L130" s="12"/>
      <c r="M130" s="26"/>
    </row>
    <row r="131" spans="1:13" x14ac:dyDescent="0.2">
      <c r="A131" s="27" t="s">
        <v>66</v>
      </c>
      <c r="B131" s="13" t="s">
        <v>152</v>
      </c>
      <c r="C131" s="13" t="s">
        <v>197</v>
      </c>
      <c r="D131" s="13"/>
      <c r="E131" s="14"/>
      <c r="F131" s="14"/>
      <c r="G131" s="14"/>
      <c r="H131" s="14"/>
      <c r="I131" s="14"/>
      <c r="J131" s="14"/>
      <c r="K131" s="14"/>
      <c r="L131" s="14"/>
      <c r="M131" s="28"/>
    </row>
    <row r="132" spans="1:13" x14ac:dyDescent="0.2">
      <c r="A132" s="25" t="s">
        <v>67</v>
      </c>
      <c r="B132" s="11" t="s">
        <v>153</v>
      </c>
      <c r="C132" s="11" t="s">
        <v>195</v>
      </c>
      <c r="D132" s="11" t="s">
        <v>198</v>
      </c>
      <c r="E132" s="12">
        <v>2006</v>
      </c>
      <c r="F132" s="12">
        <v>1</v>
      </c>
      <c r="G132" s="12">
        <v>0.23169999999999999</v>
      </c>
      <c r="H132" s="12">
        <v>0.14230000000000001</v>
      </c>
      <c r="I132" s="12" t="s">
        <v>1</v>
      </c>
      <c r="J132" s="12" t="s">
        <v>1</v>
      </c>
      <c r="K132" s="12">
        <v>3.2000000000000001E-2</v>
      </c>
      <c r="L132" s="12" t="s">
        <v>1</v>
      </c>
      <c r="M132" s="26" t="s">
        <v>1</v>
      </c>
    </row>
    <row r="133" spans="1:13" x14ac:dyDescent="0.2">
      <c r="A133" s="27" t="s">
        <v>67</v>
      </c>
      <c r="B133" s="13" t="s">
        <v>153</v>
      </c>
      <c r="C133" s="13" t="s">
        <v>197</v>
      </c>
      <c r="D133" s="13" t="s">
        <v>198</v>
      </c>
      <c r="E133" s="14">
        <v>2006</v>
      </c>
      <c r="F133" s="14">
        <v>1</v>
      </c>
      <c r="G133" s="14">
        <v>0.41699999999999998</v>
      </c>
      <c r="H133" s="14">
        <v>0.35489999999999999</v>
      </c>
      <c r="I133" s="14" t="s">
        <v>1</v>
      </c>
      <c r="J133" s="14" t="s">
        <v>1</v>
      </c>
      <c r="K133" s="14">
        <v>0.1389</v>
      </c>
      <c r="L133" s="14" t="s">
        <v>1</v>
      </c>
      <c r="M133" s="28" t="s">
        <v>1</v>
      </c>
    </row>
    <row r="134" spans="1:13" x14ac:dyDescent="0.2">
      <c r="A134" s="25" t="s">
        <v>68</v>
      </c>
      <c r="B134" s="11" t="s">
        <v>154</v>
      </c>
      <c r="C134" s="11" t="s">
        <v>195</v>
      </c>
      <c r="D134" s="11" t="s">
        <v>198</v>
      </c>
      <c r="E134" s="12">
        <v>2010</v>
      </c>
      <c r="F134" s="12">
        <v>0.79649999999999999</v>
      </c>
      <c r="G134" s="12">
        <v>0.1827</v>
      </c>
      <c r="H134" s="12">
        <v>9.4399999999999998E-2</v>
      </c>
      <c r="I134" s="12" t="s">
        <v>1</v>
      </c>
      <c r="J134" s="12" t="s">
        <v>1</v>
      </c>
      <c r="K134" s="12">
        <v>3.0599999999999999E-2</v>
      </c>
      <c r="L134" s="12" t="s">
        <v>1</v>
      </c>
      <c r="M134" s="26" t="s">
        <v>1</v>
      </c>
    </row>
    <row r="135" spans="1:13" x14ac:dyDescent="0.2">
      <c r="A135" s="27" t="s">
        <v>68</v>
      </c>
      <c r="B135" s="13" t="s">
        <v>154</v>
      </c>
      <c r="C135" s="13" t="s">
        <v>197</v>
      </c>
      <c r="D135" s="13" t="s">
        <v>198</v>
      </c>
      <c r="E135" s="14">
        <v>2010</v>
      </c>
      <c r="F135" s="14">
        <v>0.74970000000000003</v>
      </c>
      <c r="G135" s="14">
        <v>0.31669999999999998</v>
      </c>
      <c r="H135" s="14">
        <v>0.21609999999999999</v>
      </c>
      <c r="I135" s="14" t="s">
        <v>1</v>
      </c>
      <c r="J135" s="14" t="s">
        <v>1</v>
      </c>
      <c r="K135" s="14">
        <v>9.6000000000000002E-2</v>
      </c>
      <c r="L135" s="14" t="s">
        <v>1</v>
      </c>
      <c r="M135" s="28" t="s">
        <v>1</v>
      </c>
    </row>
    <row r="136" spans="1:13" x14ac:dyDescent="0.2">
      <c r="A136" s="25" t="s">
        <v>69</v>
      </c>
      <c r="B136" s="11" t="s">
        <v>178</v>
      </c>
      <c r="C136" s="11" t="s">
        <v>195</v>
      </c>
      <c r="D136" s="11" t="s">
        <v>196</v>
      </c>
      <c r="E136" s="12">
        <v>2006</v>
      </c>
      <c r="F136" s="12">
        <v>2.1100000000000001E-2</v>
      </c>
      <c r="G136" s="12">
        <v>0.9869</v>
      </c>
      <c r="H136" s="12">
        <v>0.90359999999999996</v>
      </c>
      <c r="I136" s="12" t="s">
        <v>1</v>
      </c>
      <c r="J136" s="12" t="s">
        <v>1</v>
      </c>
      <c r="K136" s="12">
        <v>0.2969</v>
      </c>
      <c r="L136" s="12" t="s">
        <v>1</v>
      </c>
      <c r="M136" s="26" t="s">
        <v>1</v>
      </c>
    </row>
    <row r="137" spans="1:13" x14ac:dyDescent="0.2">
      <c r="A137" s="27" t="s">
        <v>69</v>
      </c>
      <c r="B137" s="13" t="s">
        <v>178</v>
      </c>
      <c r="C137" s="13" t="s">
        <v>197</v>
      </c>
      <c r="D137" s="13" t="s">
        <v>196</v>
      </c>
      <c r="E137" s="14">
        <v>2006</v>
      </c>
      <c r="F137" s="14">
        <v>2.0299999999999999E-2</v>
      </c>
      <c r="G137" s="14">
        <v>0.98060000000000003</v>
      </c>
      <c r="H137" s="14">
        <v>0.85799999999999998</v>
      </c>
      <c r="I137" s="14" t="s">
        <v>1</v>
      </c>
      <c r="J137" s="14" t="s">
        <v>1</v>
      </c>
      <c r="K137" s="14">
        <v>0.20030000000000001</v>
      </c>
      <c r="L137" s="14" t="s">
        <v>1</v>
      </c>
      <c r="M137" s="28" t="s">
        <v>1</v>
      </c>
    </row>
    <row r="138" spans="1:13" x14ac:dyDescent="0.2">
      <c r="A138" s="25" t="s">
        <v>70</v>
      </c>
      <c r="B138" s="11" t="s">
        <v>155</v>
      </c>
      <c r="C138" s="11" t="s">
        <v>195</v>
      </c>
      <c r="D138" s="11" t="s">
        <v>198</v>
      </c>
      <c r="E138" s="12">
        <v>2014</v>
      </c>
      <c r="F138" s="12">
        <v>0.31759999999999999</v>
      </c>
      <c r="G138" s="12">
        <v>0.64439999999999997</v>
      </c>
      <c r="H138" s="12">
        <v>0.51819999999999999</v>
      </c>
      <c r="I138" s="12" t="s">
        <v>1</v>
      </c>
      <c r="J138" s="12" t="s">
        <v>1</v>
      </c>
      <c r="K138" s="12">
        <v>0.27989999999999998</v>
      </c>
      <c r="L138" s="12" t="s">
        <v>1</v>
      </c>
      <c r="M138" s="26" t="s">
        <v>1</v>
      </c>
    </row>
    <row r="139" spans="1:13" x14ac:dyDescent="0.2">
      <c r="A139" s="27" t="s">
        <v>70</v>
      </c>
      <c r="B139" s="13" t="s">
        <v>155</v>
      </c>
      <c r="C139" s="13" t="s">
        <v>197</v>
      </c>
      <c r="D139" s="13" t="s">
        <v>198</v>
      </c>
      <c r="E139" s="14">
        <v>2014</v>
      </c>
      <c r="F139" s="14">
        <v>0.30330000000000001</v>
      </c>
      <c r="G139" s="14">
        <v>0.66449999999999998</v>
      </c>
      <c r="H139" s="14">
        <v>0.50560000000000005</v>
      </c>
      <c r="I139" s="14" t="s">
        <v>1</v>
      </c>
      <c r="J139" s="14" t="s">
        <v>1</v>
      </c>
      <c r="K139" s="14">
        <v>0.33560000000000001</v>
      </c>
      <c r="L139" s="14" t="s">
        <v>1</v>
      </c>
      <c r="M139" s="28" t="s">
        <v>1</v>
      </c>
    </row>
    <row r="140" spans="1:13" x14ac:dyDescent="0.2">
      <c r="A140" s="25" t="s">
        <v>71</v>
      </c>
      <c r="B140" s="11" t="s">
        <v>156</v>
      </c>
      <c r="C140" s="11" t="s">
        <v>195</v>
      </c>
      <c r="D140" s="11" t="s">
        <v>198</v>
      </c>
      <c r="E140" s="12">
        <v>2014</v>
      </c>
      <c r="F140" s="12">
        <v>1.9099999999999999E-2</v>
      </c>
      <c r="G140" s="12">
        <v>0.76719999999999999</v>
      </c>
      <c r="H140" s="12">
        <v>0.54330000000000001</v>
      </c>
      <c r="I140" s="12" t="s">
        <v>1</v>
      </c>
      <c r="J140" s="12" t="s">
        <v>1</v>
      </c>
      <c r="K140" s="12">
        <v>0.3342</v>
      </c>
      <c r="L140" s="12" t="s">
        <v>1</v>
      </c>
      <c r="M140" s="26" t="s">
        <v>1</v>
      </c>
    </row>
    <row r="141" spans="1:13" x14ac:dyDescent="0.2">
      <c r="A141" s="27" t="s">
        <v>71</v>
      </c>
      <c r="B141" s="13" t="s">
        <v>156</v>
      </c>
      <c r="C141" s="13" t="s">
        <v>197</v>
      </c>
      <c r="D141" s="13" t="s">
        <v>198</v>
      </c>
      <c r="E141" s="14">
        <v>2014</v>
      </c>
      <c r="F141" s="14">
        <v>2.4799999999999999E-2</v>
      </c>
      <c r="G141" s="14">
        <v>0.64049999999999996</v>
      </c>
      <c r="H141" s="14">
        <v>0.47099999999999997</v>
      </c>
      <c r="I141" s="14" t="s">
        <v>1</v>
      </c>
      <c r="J141" s="14" t="s">
        <v>1</v>
      </c>
      <c r="K141" s="14">
        <v>0.31090000000000001</v>
      </c>
      <c r="L141" s="14" t="s">
        <v>1</v>
      </c>
      <c r="M141" s="28" t="s">
        <v>1</v>
      </c>
    </row>
    <row r="142" spans="1:13" x14ac:dyDescent="0.2">
      <c r="A142" s="25" t="s">
        <v>72</v>
      </c>
      <c r="B142" s="11" t="s">
        <v>157</v>
      </c>
      <c r="C142" s="11" t="s">
        <v>195</v>
      </c>
      <c r="D142" s="11" t="s">
        <v>198</v>
      </c>
      <c r="E142" s="12">
        <v>2006</v>
      </c>
      <c r="F142" s="12">
        <v>3.6499999999999998E-2</v>
      </c>
      <c r="G142" s="12">
        <v>0.94740000000000002</v>
      </c>
      <c r="H142" s="12">
        <v>0.37040000000000001</v>
      </c>
      <c r="I142" s="12" t="s">
        <v>1</v>
      </c>
      <c r="J142" s="12" t="s">
        <v>1</v>
      </c>
      <c r="K142" s="12">
        <v>0.21329999999999999</v>
      </c>
      <c r="L142" s="12" t="s">
        <v>1</v>
      </c>
      <c r="M142" s="26" t="s">
        <v>1</v>
      </c>
    </row>
    <row r="143" spans="1:13" x14ac:dyDescent="0.2">
      <c r="A143" s="27" t="s">
        <v>72</v>
      </c>
      <c r="B143" s="13" t="s">
        <v>157</v>
      </c>
      <c r="C143" s="13" t="s">
        <v>197</v>
      </c>
      <c r="D143" s="13" t="s">
        <v>198</v>
      </c>
      <c r="E143" s="14">
        <v>2006</v>
      </c>
      <c r="F143" s="14">
        <v>3.3799999999999997E-2</v>
      </c>
      <c r="G143" s="14">
        <v>0.96409999999999996</v>
      </c>
      <c r="H143" s="14">
        <v>0.35</v>
      </c>
      <c r="I143" s="14" t="s">
        <v>1</v>
      </c>
      <c r="J143" s="14" t="s">
        <v>1</v>
      </c>
      <c r="K143" s="14">
        <v>0.188</v>
      </c>
      <c r="L143" s="14" t="s">
        <v>1</v>
      </c>
      <c r="M143" s="28" t="s">
        <v>1</v>
      </c>
    </row>
    <row r="144" spans="1:13" x14ac:dyDescent="0.2">
      <c r="A144" s="25" t="s">
        <v>73</v>
      </c>
      <c r="B144" s="11" t="s">
        <v>179</v>
      </c>
      <c r="C144" s="11" t="s">
        <v>195</v>
      </c>
      <c r="D144" s="11" t="s">
        <v>196</v>
      </c>
      <c r="E144" s="12">
        <v>2012</v>
      </c>
      <c r="F144" s="12">
        <v>0.14779999999999999</v>
      </c>
      <c r="G144" s="12">
        <v>0.97760000000000002</v>
      </c>
      <c r="H144" s="12">
        <v>0.85670000000000002</v>
      </c>
      <c r="I144" s="12" t="s">
        <v>1</v>
      </c>
      <c r="J144" s="12" t="s">
        <v>1</v>
      </c>
      <c r="K144" s="12">
        <v>0.50209999999999999</v>
      </c>
      <c r="L144" s="12" t="s">
        <v>1</v>
      </c>
      <c r="M144" s="26" t="s">
        <v>1</v>
      </c>
    </row>
    <row r="145" spans="1:13" x14ac:dyDescent="0.2">
      <c r="A145" s="27" t="s">
        <v>73</v>
      </c>
      <c r="B145" s="13" t="s">
        <v>179</v>
      </c>
      <c r="C145" s="13" t="s">
        <v>197</v>
      </c>
      <c r="D145" s="13" t="s">
        <v>196</v>
      </c>
      <c r="E145" s="14">
        <v>2012</v>
      </c>
      <c r="F145" s="14">
        <v>0.15140000000000001</v>
      </c>
      <c r="G145" s="14">
        <v>0.98499999999999999</v>
      </c>
      <c r="H145" s="14">
        <v>0.93899999999999995</v>
      </c>
      <c r="I145" s="14" t="s">
        <v>1</v>
      </c>
      <c r="J145" s="14" t="s">
        <v>1</v>
      </c>
      <c r="K145" s="14">
        <v>0.74450000000000005</v>
      </c>
      <c r="L145" s="14" t="s">
        <v>1</v>
      </c>
      <c r="M145" s="28" t="s">
        <v>1</v>
      </c>
    </row>
    <row r="146" spans="1:13" x14ac:dyDescent="0.2">
      <c r="A146" s="27" t="s">
        <v>74</v>
      </c>
      <c r="B146" s="13" t="s">
        <v>158</v>
      </c>
      <c r="C146" s="13" t="s">
        <v>195</v>
      </c>
      <c r="D146" s="13" t="s">
        <v>196</v>
      </c>
      <c r="E146" s="14">
        <v>2016</v>
      </c>
      <c r="F146" s="14">
        <v>9.7500000000000003E-2</v>
      </c>
      <c r="G146" s="14">
        <v>0.8488</v>
      </c>
      <c r="H146" s="14">
        <v>0.69620000000000004</v>
      </c>
      <c r="I146" s="14" t="s">
        <v>1</v>
      </c>
      <c r="J146" s="14" t="s">
        <v>1</v>
      </c>
      <c r="K146" s="14">
        <v>0.54430000000000001</v>
      </c>
      <c r="L146" s="14" t="s">
        <v>1</v>
      </c>
      <c r="M146" s="28" t="s">
        <v>1</v>
      </c>
    </row>
    <row r="147" spans="1:13" x14ac:dyDescent="0.2">
      <c r="A147" s="27" t="s">
        <v>74</v>
      </c>
      <c r="B147" s="13" t="s">
        <v>158</v>
      </c>
      <c r="C147" s="13" t="s">
        <v>197</v>
      </c>
      <c r="D147" s="13" t="s">
        <v>196</v>
      </c>
      <c r="E147" s="14">
        <v>2016</v>
      </c>
      <c r="F147" s="14">
        <v>0.10589999999999999</v>
      </c>
      <c r="G147" s="14">
        <v>0.76449999999999996</v>
      </c>
      <c r="H147" s="14">
        <v>0.62670000000000003</v>
      </c>
      <c r="I147" s="14" t="s">
        <v>1</v>
      </c>
      <c r="J147" s="14" t="s">
        <v>1</v>
      </c>
      <c r="K147" s="14">
        <v>0.49249999999999999</v>
      </c>
      <c r="L147" s="14" t="s">
        <v>1</v>
      </c>
      <c r="M147" s="28" t="s">
        <v>1</v>
      </c>
    </row>
    <row r="148" spans="1:13" x14ac:dyDescent="0.2">
      <c r="A148" s="25" t="s">
        <v>75</v>
      </c>
      <c r="B148" s="11" t="s">
        <v>159</v>
      </c>
      <c r="C148" s="11" t="s">
        <v>195</v>
      </c>
      <c r="D148" s="11" t="s">
        <v>196</v>
      </c>
      <c r="E148" s="12">
        <v>2014</v>
      </c>
      <c r="F148" s="12">
        <v>0.13539999999999999</v>
      </c>
      <c r="G148" s="12">
        <v>0.57589999999999997</v>
      </c>
      <c r="H148" s="12">
        <v>0.1857</v>
      </c>
      <c r="I148" s="12" t="s">
        <v>1</v>
      </c>
      <c r="J148" s="12" t="s">
        <v>1</v>
      </c>
      <c r="K148" s="12">
        <v>0.10009999999999999</v>
      </c>
      <c r="L148" s="12" t="s">
        <v>1</v>
      </c>
      <c r="M148" s="26" t="s">
        <v>1</v>
      </c>
    </row>
    <row r="149" spans="1:13" x14ac:dyDescent="0.2">
      <c r="A149" s="27" t="s">
        <v>75</v>
      </c>
      <c r="B149" s="13" t="s">
        <v>159</v>
      </c>
      <c r="C149" s="13" t="s">
        <v>197</v>
      </c>
      <c r="D149" s="13" t="s">
        <v>196</v>
      </c>
      <c r="E149" s="14">
        <v>2014</v>
      </c>
      <c r="F149" s="14">
        <v>0.1011</v>
      </c>
      <c r="G149" s="14">
        <v>0.64549999999999996</v>
      </c>
      <c r="H149" s="14">
        <v>0.28870000000000001</v>
      </c>
      <c r="I149" s="14" t="s">
        <v>1</v>
      </c>
      <c r="J149" s="14" t="s">
        <v>1</v>
      </c>
      <c r="K149" s="14">
        <v>0.20530000000000001</v>
      </c>
      <c r="L149" s="14" t="s">
        <v>1</v>
      </c>
      <c r="M149" s="28" t="s">
        <v>1</v>
      </c>
    </row>
    <row r="150" spans="1:13" x14ac:dyDescent="0.2">
      <c r="A150" s="27" t="s">
        <v>76</v>
      </c>
      <c r="B150" s="13" t="s">
        <v>160</v>
      </c>
      <c r="C150" s="13" t="s">
        <v>195</v>
      </c>
      <c r="D150" s="13" t="s">
        <v>196</v>
      </c>
      <c r="E150" s="14">
        <v>2016</v>
      </c>
      <c r="F150" s="14">
        <v>0.12540000000000001</v>
      </c>
      <c r="G150" s="14">
        <v>0.45269999999999999</v>
      </c>
      <c r="H150" s="14">
        <v>0.24529999999999999</v>
      </c>
      <c r="I150" s="14" t="s">
        <v>1</v>
      </c>
      <c r="J150" s="14" t="s">
        <v>1</v>
      </c>
      <c r="K150" s="14">
        <v>0.15790000000000001</v>
      </c>
      <c r="L150" s="14" t="s">
        <v>1</v>
      </c>
      <c r="M150" s="28" t="s">
        <v>1</v>
      </c>
    </row>
    <row r="151" spans="1:13" x14ac:dyDescent="0.2">
      <c r="A151" s="27" t="s">
        <v>76</v>
      </c>
      <c r="B151" s="13" t="s">
        <v>160</v>
      </c>
      <c r="C151" s="13" t="s">
        <v>197</v>
      </c>
      <c r="D151" s="13" t="s">
        <v>196</v>
      </c>
      <c r="E151" s="14">
        <v>2016</v>
      </c>
      <c r="F151" s="14">
        <v>0.1341</v>
      </c>
      <c r="G151" s="14">
        <v>0.41980000000000001</v>
      </c>
      <c r="H151" s="14">
        <v>0.28249999999999997</v>
      </c>
      <c r="I151" s="14" t="s">
        <v>1</v>
      </c>
      <c r="J151" s="14" t="s">
        <v>1</v>
      </c>
      <c r="K151" s="14">
        <v>0.19969999999999999</v>
      </c>
      <c r="L151" s="14" t="s">
        <v>1</v>
      </c>
      <c r="M151" s="28" t="s">
        <v>1</v>
      </c>
    </row>
    <row r="152" spans="1:13" x14ac:dyDescent="0.2">
      <c r="A152" s="25" t="s">
        <v>77</v>
      </c>
      <c r="B152" s="11" t="s">
        <v>161</v>
      </c>
      <c r="C152" s="11" t="s">
        <v>195</v>
      </c>
      <c r="D152" s="11" t="s">
        <v>198</v>
      </c>
      <c r="E152" s="12">
        <v>2012</v>
      </c>
      <c r="F152" s="12">
        <v>7.9100000000000004E-2</v>
      </c>
      <c r="G152" s="12">
        <v>0.99270000000000003</v>
      </c>
      <c r="H152" s="12">
        <v>0.99509999999999998</v>
      </c>
      <c r="I152" s="12" t="s">
        <v>1</v>
      </c>
      <c r="J152" s="12" t="s">
        <v>1</v>
      </c>
      <c r="K152" s="12">
        <v>0.95030000000000003</v>
      </c>
      <c r="L152" s="12" t="s">
        <v>1</v>
      </c>
      <c r="M152" s="26" t="s">
        <v>1</v>
      </c>
    </row>
    <row r="153" spans="1:13" x14ac:dyDescent="0.2">
      <c r="A153" s="27" t="s">
        <v>77</v>
      </c>
      <c r="B153" s="13" t="s">
        <v>161</v>
      </c>
      <c r="C153" s="13" t="s">
        <v>197</v>
      </c>
      <c r="D153" s="13" t="s">
        <v>198</v>
      </c>
      <c r="E153" s="14">
        <v>2012</v>
      </c>
      <c r="F153" s="14">
        <v>7.8700000000000006E-2</v>
      </c>
      <c r="G153" s="14">
        <v>0.999</v>
      </c>
      <c r="H153" s="14">
        <v>0.99419999999999997</v>
      </c>
      <c r="I153" s="14" t="s">
        <v>1</v>
      </c>
      <c r="J153" s="14" t="s">
        <v>1</v>
      </c>
      <c r="K153" s="14">
        <v>0.95520000000000005</v>
      </c>
      <c r="L153" s="14" t="s">
        <v>1</v>
      </c>
      <c r="M153" s="28" t="s">
        <v>1</v>
      </c>
    </row>
    <row r="154" spans="1:13" x14ac:dyDescent="0.2">
      <c r="A154" s="25" t="s">
        <v>78</v>
      </c>
      <c r="B154" s="11" t="s">
        <v>180</v>
      </c>
      <c r="C154" s="11" t="s">
        <v>195</v>
      </c>
      <c r="D154" s="11" t="s">
        <v>196</v>
      </c>
      <c r="E154" s="12">
        <v>2015</v>
      </c>
      <c r="F154" s="12">
        <v>0.17780000000000001</v>
      </c>
      <c r="G154" s="12">
        <v>0.83689999999999998</v>
      </c>
      <c r="H154" s="12">
        <v>0.26700000000000002</v>
      </c>
      <c r="I154" s="12" t="s">
        <v>1</v>
      </c>
      <c r="J154" s="12" t="s">
        <v>1</v>
      </c>
      <c r="K154" s="12">
        <v>6.83E-2</v>
      </c>
      <c r="L154" s="12" t="s">
        <v>1</v>
      </c>
      <c r="M154" s="26" t="s">
        <v>1</v>
      </c>
    </row>
    <row r="155" spans="1:13" x14ac:dyDescent="0.2">
      <c r="A155" s="27" t="s">
        <v>78</v>
      </c>
      <c r="B155" s="13" t="s">
        <v>180</v>
      </c>
      <c r="C155" s="13" t="s">
        <v>197</v>
      </c>
      <c r="D155" s="13" t="s">
        <v>196</v>
      </c>
      <c r="E155" s="14">
        <v>2015</v>
      </c>
      <c r="F155" s="14">
        <v>0.23250000000000001</v>
      </c>
      <c r="G155" s="14">
        <v>0.75080000000000002</v>
      </c>
      <c r="H155" s="14">
        <v>0.31140000000000001</v>
      </c>
      <c r="I155" s="14" t="s">
        <v>1</v>
      </c>
      <c r="J155" s="14" t="s">
        <v>1</v>
      </c>
      <c r="K155" s="14">
        <v>9.9099999999999994E-2</v>
      </c>
      <c r="L155" s="14" t="s">
        <v>1</v>
      </c>
      <c r="M155" s="28" t="s">
        <v>1</v>
      </c>
    </row>
    <row r="156" spans="1:13" x14ac:dyDescent="0.2">
      <c r="A156" s="25" t="s">
        <v>79</v>
      </c>
      <c r="B156" s="11" t="s">
        <v>181</v>
      </c>
      <c r="C156" s="11" t="s">
        <v>195</v>
      </c>
      <c r="D156" s="11" t="s">
        <v>198</v>
      </c>
      <c r="E156" s="12">
        <v>2006</v>
      </c>
      <c r="F156" s="12">
        <v>1.1000000000000001E-3</v>
      </c>
      <c r="G156" s="12">
        <v>1</v>
      </c>
      <c r="H156" s="12">
        <v>0.9768</v>
      </c>
      <c r="I156" s="12" t="s">
        <v>1</v>
      </c>
      <c r="J156" s="12" t="s">
        <v>1</v>
      </c>
      <c r="K156" s="12">
        <v>0.71630000000000005</v>
      </c>
      <c r="L156" s="12" t="s">
        <v>1</v>
      </c>
      <c r="M156" s="26" t="s">
        <v>1</v>
      </c>
    </row>
    <row r="157" spans="1:13" x14ac:dyDescent="0.2">
      <c r="A157" s="27" t="s">
        <v>79</v>
      </c>
      <c r="B157" s="13" t="s">
        <v>181</v>
      </c>
      <c r="C157" s="13" t="s">
        <v>197</v>
      </c>
      <c r="D157" s="13" t="s">
        <v>198</v>
      </c>
      <c r="E157" s="14">
        <v>2006</v>
      </c>
      <c r="F157" s="14">
        <v>8.0000000000000004E-4</v>
      </c>
      <c r="G157" s="14">
        <v>1</v>
      </c>
      <c r="H157" s="14">
        <v>0.96550000000000002</v>
      </c>
      <c r="I157" s="14" t="s">
        <v>1</v>
      </c>
      <c r="J157" s="14" t="s">
        <v>1</v>
      </c>
      <c r="K157" s="14">
        <v>0.755</v>
      </c>
      <c r="L157" s="14" t="s">
        <v>1</v>
      </c>
      <c r="M157" s="28" t="s">
        <v>1</v>
      </c>
    </row>
    <row r="158" spans="1:13" x14ac:dyDescent="0.2">
      <c r="A158" s="25" t="s">
        <v>80</v>
      </c>
      <c r="B158" s="11" t="s">
        <v>162</v>
      </c>
      <c r="C158" s="11" t="s">
        <v>195</v>
      </c>
      <c r="D158" s="11" t="s">
        <v>198</v>
      </c>
      <c r="E158" s="12">
        <v>2007</v>
      </c>
      <c r="F158" s="12">
        <v>0.16009999999999999</v>
      </c>
      <c r="G158" s="12">
        <v>0.84550000000000003</v>
      </c>
      <c r="H158" s="12">
        <v>0.3911</v>
      </c>
      <c r="I158" s="12" t="s">
        <v>1</v>
      </c>
      <c r="J158" s="12" t="s">
        <v>1</v>
      </c>
      <c r="K158" s="12">
        <v>4.6800000000000001E-2</v>
      </c>
      <c r="L158" s="12" t="s">
        <v>1</v>
      </c>
      <c r="M158" s="26" t="s">
        <v>1</v>
      </c>
    </row>
    <row r="159" spans="1:13" x14ac:dyDescent="0.2">
      <c r="A159" s="27" t="s">
        <v>80</v>
      </c>
      <c r="B159" s="13" t="s">
        <v>162</v>
      </c>
      <c r="C159" s="13" t="s">
        <v>197</v>
      </c>
      <c r="D159" s="13" t="s">
        <v>198</v>
      </c>
      <c r="E159" s="14">
        <v>2007</v>
      </c>
      <c r="F159" s="14">
        <v>0.1724</v>
      </c>
      <c r="G159" s="14">
        <v>0.78039999999999998</v>
      </c>
      <c r="H159" s="14">
        <v>0.37419999999999998</v>
      </c>
      <c r="I159" s="14" t="s">
        <v>1</v>
      </c>
      <c r="J159" s="14" t="s">
        <v>1</v>
      </c>
      <c r="K159" s="14">
        <v>0.1033</v>
      </c>
      <c r="L159" s="14" t="s">
        <v>1</v>
      </c>
      <c r="M159" s="28" t="s">
        <v>1</v>
      </c>
    </row>
    <row r="160" spans="1:13" x14ac:dyDescent="0.2">
      <c r="A160" s="25" t="s">
        <v>81</v>
      </c>
      <c r="B160" s="11" t="s">
        <v>163</v>
      </c>
      <c r="C160" s="11" t="s">
        <v>195</v>
      </c>
      <c r="D160" s="11" t="s">
        <v>198</v>
      </c>
      <c r="E160" s="12">
        <v>2014</v>
      </c>
      <c r="F160" s="12">
        <v>2.2800000000000001E-2</v>
      </c>
      <c r="G160" s="12">
        <v>0.9698</v>
      </c>
      <c r="H160" s="12">
        <v>0.86170000000000002</v>
      </c>
      <c r="I160" s="12" t="s">
        <v>1</v>
      </c>
      <c r="J160" s="12" t="s">
        <v>1</v>
      </c>
      <c r="K160" s="12">
        <v>0.60419999999999996</v>
      </c>
      <c r="L160" s="12" t="s">
        <v>1</v>
      </c>
      <c r="M160" s="26" t="s">
        <v>1</v>
      </c>
    </row>
    <row r="161" spans="1:13" x14ac:dyDescent="0.2">
      <c r="A161" s="27" t="s">
        <v>81</v>
      </c>
      <c r="B161" s="13" t="s">
        <v>163</v>
      </c>
      <c r="C161" s="13" t="s">
        <v>197</v>
      </c>
      <c r="D161" s="13" t="s">
        <v>198</v>
      </c>
      <c r="E161" s="14">
        <v>2014</v>
      </c>
      <c r="F161" s="14">
        <v>1.7299999999999999E-2</v>
      </c>
      <c r="G161" s="14">
        <v>0.9617</v>
      </c>
      <c r="H161" s="14">
        <v>0.80830000000000002</v>
      </c>
      <c r="I161" s="14" t="s">
        <v>1</v>
      </c>
      <c r="J161" s="14" t="s">
        <v>1</v>
      </c>
      <c r="K161" s="14">
        <v>0.50080000000000002</v>
      </c>
      <c r="L161" s="14" t="s">
        <v>1</v>
      </c>
      <c r="M161" s="28" t="s">
        <v>1</v>
      </c>
    </row>
    <row r="162" spans="1:13" x14ac:dyDescent="0.2">
      <c r="A162" s="25" t="s">
        <v>82</v>
      </c>
      <c r="B162" s="11" t="s">
        <v>164</v>
      </c>
      <c r="C162" s="11" t="s">
        <v>195</v>
      </c>
      <c r="D162" s="11" t="s">
        <v>196</v>
      </c>
      <c r="E162" s="12">
        <v>2013</v>
      </c>
      <c r="F162" s="12">
        <v>0.27550000000000002</v>
      </c>
      <c r="G162" s="12">
        <v>0.5464</v>
      </c>
      <c r="H162" s="12">
        <v>0.39369999999999999</v>
      </c>
      <c r="I162" s="12" t="s">
        <v>1</v>
      </c>
      <c r="J162" s="12" t="s">
        <v>1</v>
      </c>
      <c r="K162" s="12">
        <v>0.2404</v>
      </c>
      <c r="L162" s="12" t="s">
        <v>1</v>
      </c>
      <c r="M162" s="26" t="s">
        <v>1</v>
      </c>
    </row>
    <row r="163" spans="1:13" x14ac:dyDescent="0.2">
      <c r="A163" s="27" t="s">
        <v>82</v>
      </c>
      <c r="B163" s="13" t="s">
        <v>164</v>
      </c>
      <c r="C163" s="13" t="s">
        <v>197</v>
      </c>
      <c r="D163" s="13" t="s">
        <v>196</v>
      </c>
      <c r="E163" s="14">
        <v>2013</v>
      </c>
      <c r="F163" s="14">
        <v>0.19570000000000001</v>
      </c>
      <c r="G163" s="14">
        <v>0.69769999999999999</v>
      </c>
      <c r="H163" s="14">
        <v>0.53959999999999997</v>
      </c>
      <c r="I163" s="14" t="s">
        <v>1</v>
      </c>
      <c r="J163" s="14" t="s">
        <v>1</v>
      </c>
      <c r="K163" s="14">
        <v>0.37330000000000002</v>
      </c>
      <c r="L163" s="14" t="s">
        <v>1</v>
      </c>
      <c r="M163" s="28" t="s">
        <v>1</v>
      </c>
    </row>
    <row r="164" spans="1:13" x14ac:dyDescent="0.2">
      <c r="A164" s="25" t="s">
        <v>83</v>
      </c>
      <c r="B164" s="11" t="s">
        <v>182</v>
      </c>
      <c r="C164" s="11" t="s">
        <v>195</v>
      </c>
      <c r="D164" s="11" t="s">
        <v>196</v>
      </c>
      <c r="E164" s="12">
        <v>2002</v>
      </c>
      <c r="F164" s="12">
        <v>0.27129999999999999</v>
      </c>
      <c r="G164" s="12">
        <v>0.5343</v>
      </c>
      <c r="H164" s="12">
        <v>0.27939999999999998</v>
      </c>
      <c r="I164" s="12" t="s">
        <v>1</v>
      </c>
      <c r="J164" s="12" t="s">
        <v>1</v>
      </c>
      <c r="K164" s="12">
        <v>0.1183</v>
      </c>
      <c r="L164" s="12" t="s">
        <v>1</v>
      </c>
      <c r="M164" s="26" t="s">
        <v>1</v>
      </c>
    </row>
    <row r="165" spans="1:13" x14ac:dyDescent="0.2">
      <c r="A165" s="25" t="s">
        <v>83</v>
      </c>
      <c r="B165" s="11" t="s">
        <v>182</v>
      </c>
      <c r="C165" s="11" t="s">
        <v>195</v>
      </c>
      <c r="D165" s="11" t="s">
        <v>196</v>
      </c>
      <c r="E165" s="12">
        <v>2013</v>
      </c>
      <c r="F165" s="12">
        <v>0.11899999999999999</v>
      </c>
      <c r="G165" s="12">
        <v>0.76049999999999995</v>
      </c>
      <c r="H165" s="12">
        <v>0.4839</v>
      </c>
      <c r="I165" s="12" t="s">
        <v>1</v>
      </c>
      <c r="J165" s="12" t="s">
        <v>1</v>
      </c>
      <c r="K165" s="12">
        <v>0.2356</v>
      </c>
      <c r="L165" s="12" t="s">
        <v>1</v>
      </c>
      <c r="M165" s="26" t="s">
        <v>1</v>
      </c>
    </row>
    <row r="166" spans="1:13" x14ac:dyDescent="0.2">
      <c r="A166" s="25" t="s">
        <v>84</v>
      </c>
      <c r="B166" s="11" t="s">
        <v>165</v>
      </c>
      <c r="C166" s="11" t="s">
        <v>195</v>
      </c>
      <c r="D166" s="11" t="s">
        <v>196</v>
      </c>
      <c r="E166" s="12">
        <v>2015</v>
      </c>
      <c r="F166" s="12">
        <v>4.5199999999999997E-2</v>
      </c>
      <c r="G166" s="12">
        <v>0.89419999999999999</v>
      </c>
      <c r="H166" s="12">
        <v>0.73019999999999996</v>
      </c>
      <c r="I166" s="12" t="s">
        <v>1</v>
      </c>
      <c r="J166" s="12" t="s">
        <v>1</v>
      </c>
      <c r="K166" s="12">
        <v>0.1111</v>
      </c>
      <c r="L166" s="12" t="s">
        <v>1</v>
      </c>
      <c r="M166" s="26" t="s">
        <v>1</v>
      </c>
    </row>
    <row r="167" spans="1:13" x14ac:dyDescent="0.2">
      <c r="A167" s="27" t="s">
        <v>84</v>
      </c>
      <c r="B167" s="13" t="s">
        <v>165</v>
      </c>
      <c r="C167" s="13" t="s">
        <v>197</v>
      </c>
      <c r="D167" s="13" t="s">
        <v>196</v>
      </c>
      <c r="E167" s="14">
        <v>2015</v>
      </c>
      <c r="F167" s="14">
        <v>6.1899999999999997E-2</v>
      </c>
      <c r="G167" s="14">
        <v>0.87019999999999997</v>
      </c>
      <c r="H167" s="14">
        <v>0.72219999999999995</v>
      </c>
      <c r="I167" s="14" t="s">
        <v>1</v>
      </c>
      <c r="J167" s="14" t="s">
        <v>1</v>
      </c>
      <c r="K167" s="14">
        <v>0.1452</v>
      </c>
      <c r="L167" s="14" t="s">
        <v>1</v>
      </c>
      <c r="M167" s="28" t="s">
        <v>1</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E290DB-408C-49AC-9A72-5E32B6239A78}">
  <sheetPr codeName="Sheet14">
    <tabColor rgb="FFC00000"/>
  </sheetPr>
  <dimension ref="A1:Q167"/>
  <sheetViews>
    <sheetView tabSelected="1" workbookViewId="0">
      <selection activeCell="I5" sqref="I5"/>
    </sheetView>
  </sheetViews>
  <sheetFormatPr baseColWidth="10" defaultColWidth="8.83203125" defaultRowHeight="15" x14ac:dyDescent="0.2"/>
  <cols>
    <col min="1" max="1" width="35.83203125" bestFit="1" customWidth="1"/>
    <col min="2" max="2" width="14.83203125" bestFit="1" customWidth="1"/>
    <col min="3" max="3" width="32.5" bestFit="1" customWidth="1"/>
    <col min="4" max="4" width="7.5" bestFit="1" customWidth="1"/>
    <col min="5" max="16" width="7.33203125" bestFit="1" customWidth="1"/>
    <col min="17" max="17" width="81.1640625" bestFit="1" customWidth="1"/>
  </cols>
  <sheetData>
    <row r="1" spans="1:17" x14ac:dyDescent="0.2">
      <c r="A1" s="19" t="s">
        <v>0</v>
      </c>
      <c r="B1" s="24" t="s">
        <v>85</v>
      </c>
      <c r="C1" s="24" t="s">
        <v>226</v>
      </c>
      <c r="D1" s="24" t="s">
        <v>184</v>
      </c>
      <c r="E1" s="24">
        <v>2008</v>
      </c>
      <c r="F1" s="24" t="s">
        <v>88</v>
      </c>
      <c r="G1" s="24" t="s">
        <v>89</v>
      </c>
      <c r="H1" s="24" t="s">
        <v>90</v>
      </c>
      <c r="I1" s="24" t="s">
        <v>91</v>
      </c>
      <c r="J1" s="24" t="s">
        <v>92</v>
      </c>
      <c r="K1" s="24" t="s">
        <v>93</v>
      </c>
      <c r="L1" s="24" t="s">
        <v>94</v>
      </c>
      <c r="M1" s="24" t="s">
        <v>95</v>
      </c>
      <c r="N1" s="24" t="s">
        <v>96</v>
      </c>
      <c r="O1" s="24" t="s">
        <v>97</v>
      </c>
      <c r="P1" s="24" t="s">
        <v>98</v>
      </c>
      <c r="Q1" s="20" t="s">
        <v>228</v>
      </c>
    </row>
    <row r="2" spans="1:17" x14ac:dyDescent="0.2">
      <c r="A2" s="25" t="s">
        <v>2</v>
      </c>
      <c r="B2" s="11" t="s">
        <v>100</v>
      </c>
      <c r="C2" s="11" t="s">
        <v>227</v>
      </c>
      <c r="D2" s="11" t="s">
        <v>195</v>
      </c>
      <c r="E2" s="12"/>
      <c r="F2" s="12"/>
      <c r="G2" s="12"/>
      <c r="H2" s="12">
        <v>1</v>
      </c>
      <c r="I2" s="12"/>
      <c r="J2" s="12"/>
      <c r="K2" s="12"/>
      <c r="L2" s="12"/>
      <c r="M2" s="12"/>
      <c r="N2" s="12"/>
      <c r="O2" s="12"/>
      <c r="P2" s="12"/>
      <c r="Q2" s="26" t="s">
        <v>1</v>
      </c>
    </row>
    <row r="3" spans="1:17" x14ac:dyDescent="0.2">
      <c r="A3" s="27" t="s">
        <v>2</v>
      </c>
      <c r="B3" s="13" t="s">
        <v>100</v>
      </c>
      <c r="C3" s="13" t="s">
        <v>227</v>
      </c>
      <c r="D3" s="13" t="s">
        <v>197</v>
      </c>
      <c r="E3" s="14"/>
      <c r="F3" s="14"/>
      <c r="G3" s="14"/>
      <c r="H3" s="12">
        <v>1</v>
      </c>
      <c r="I3" s="14"/>
      <c r="J3" s="14"/>
      <c r="K3" s="14"/>
      <c r="L3" s="14"/>
      <c r="M3" s="14"/>
      <c r="N3" s="14"/>
      <c r="O3" s="14"/>
      <c r="P3" s="14"/>
      <c r="Q3" s="28" t="s">
        <v>1</v>
      </c>
    </row>
    <row r="4" spans="1:17" x14ac:dyDescent="0.2">
      <c r="A4" s="25" t="s">
        <v>3</v>
      </c>
      <c r="B4" s="11" t="s">
        <v>170</v>
      </c>
      <c r="C4" s="11" t="s">
        <v>227</v>
      </c>
      <c r="D4" s="11" t="s">
        <v>195</v>
      </c>
      <c r="E4" s="12">
        <v>39</v>
      </c>
      <c r="F4" s="12">
        <v>40</v>
      </c>
      <c r="G4" s="12">
        <v>40</v>
      </c>
      <c r="H4" s="12">
        <v>55</v>
      </c>
      <c r="I4" s="12">
        <v>58</v>
      </c>
      <c r="J4" s="12">
        <v>53</v>
      </c>
      <c r="K4" s="12">
        <v>51</v>
      </c>
      <c r="L4" s="12">
        <v>54</v>
      </c>
      <c r="M4" s="12">
        <v>53</v>
      </c>
      <c r="N4" s="12">
        <v>53</v>
      </c>
      <c r="O4" s="12">
        <v>40</v>
      </c>
      <c r="P4" s="12"/>
      <c r="Q4" s="26" t="s">
        <v>1</v>
      </c>
    </row>
    <row r="5" spans="1:17" x14ac:dyDescent="0.2">
      <c r="A5" s="27" t="s">
        <v>3</v>
      </c>
      <c r="B5" s="13" t="s">
        <v>170</v>
      </c>
      <c r="C5" s="13" t="s">
        <v>227</v>
      </c>
      <c r="D5" s="13" t="s">
        <v>197</v>
      </c>
      <c r="E5" s="14">
        <v>33</v>
      </c>
      <c r="F5" s="14">
        <v>35</v>
      </c>
      <c r="G5" s="14">
        <v>35</v>
      </c>
      <c r="H5" s="14">
        <v>49</v>
      </c>
      <c r="I5" s="14">
        <v>52</v>
      </c>
      <c r="J5" s="14">
        <v>47</v>
      </c>
      <c r="K5" s="14">
        <v>48</v>
      </c>
      <c r="L5" s="14">
        <v>50</v>
      </c>
      <c r="M5" s="14">
        <v>48</v>
      </c>
      <c r="N5" s="14">
        <v>48</v>
      </c>
      <c r="O5" s="14">
        <v>37</v>
      </c>
      <c r="P5" s="14"/>
      <c r="Q5" s="28" t="s">
        <v>1</v>
      </c>
    </row>
    <row r="6" spans="1:17" x14ac:dyDescent="0.2">
      <c r="A6" s="25" t="s">
        <v>4</v>
      </c>
      <c r="B6" s="11" t="s">
        <v>101</v>
      </c>
      <c r="C6" s="11" t="s">
        <v>227</v>
      </c>
      <c r="D6" s="11" t="s">
        <v>195</v>
      </c>
      <c r="E6" s="12"/>
      <c r="F6" s="12">
        <v>11</v>
      </c>
      <c r="G6" s="12">
        <v>13</v>
      </c>
      <c r="H6" s="12">
        <v>25</v>
      </c>
      <c r="I6" s="12"/>
      <c r="J6" s="12">
        <v>33</v>
      </c>
      <c r="K6" s="12"/>
      <c r="L6" s="12">
        <v>33</v>
      </c>
      <c r="M6" s="12">
        <v>36</v>
      </c>
      <c r="N6" s="12">
        <v>42</v>
      </c>
      <c r="O6" s="12">
        <v>42</v>
      </c>
      <c r="P6" s="12"/>
      <c r="Q6" s="26" t="s">
        <v>1</v>
      </c>
    </row>
    <row r="7" spans="1:17" x14ac:dyDescent="0.2">
      <c r="A7" s="27" t="s">
        <v>4</v>
      </c>
      <c r="B7" s="13" t="s">
        <v>101</v>
      </c>
      <c r="C7" s="13" t="s">
        <v>227</v>
      </c>
      <c r="D7" s="13" t="s">
        <v>197</v>
      </c>
      <c r="E7" s="14"/>
      <c r="F7" s="14">
        <v>11</v>
      </c>
      <c r="G7" s="14">
        <v>13</v>
      </c>
      <c r="H7" s="14">
        <v>26</v>
      </c>
      <c r="I7" s="14"/>
      <c r="J7" s="14">
        <v>33</v>
      </c>
      <c r="K7" s="14"/>
      <c r="L7" s="14">
        <v>32</v>
      </c>
      <c r="M7" s="14">
        <v>35</v>
      </c>
      <c r="N7" s="14">
        <v>41</v>
      </c>
      <c r="O7" s="14">
        <v>40</v>
      </c>
      <c r="P7" s="14"/>
      <c r="Q7" s="28" t="s">
        <v>1</v>
      </c>
    </row>
    <row r="8" spans="1:17" x14ac:dyDescent="0.2">
      <c r="A8" s="25" t="s">
        <v>5</v>
      </c>
      <c r="B8" s="11" t="s">
        <v>102</v>
      </c>
      <c r="C8" s="11" t="s">
        <v>227</v>
      </c>
      <c r="D8" s="11" t="s">
        <v>195</v>
      </c>
      <c r="E8" s="12">
        <v>13</v>
      </c>
      <c r="F8" s="12">
        <v>14</v>
      </c>
      <c r="G8" s="12">
        <v>18</v>
      </c>
      <c r="H8" s="12">
        <v>20</v>
      </c>
      <c r="I8" s="12">
        <v>19</v>
      </c>
      <c r="J8" s="12">
        <v>20</v>
      </c>
      <c r="K8" s="12">
        <v>21</v>
      </c>
      <c r="L8" s="12">
        <v>24</v>
      </c>
      <c r="M8" s="12">
        <v>25</v>
      </c>
      <c r="N8" s="12"/>
      <c r="O8" s="12">
        <v>26</v>
      </c>
      <c r="P8" s="12"/>
      <c r="Q8" s="26" t="s">
        <v>1</v>
      </c>
    </row>
    <row r="9" spans="1:17" x14ac:dyDescent="0.2">
      <c r="A9" s="27" t="s">
        <v>5</v>
      </c>
      <c r="B9" s="13" t="s">
        <v>102</v>
      </c>
      <c r="C9" s="13" t="s">
        <v>227</v>
      </c>
      <c r="D9" s="13" t="s">
        <v>197</v>
      </c>
      <c r="E9" s="14">
        <v>13</v>
      </c>
      <c r="F9" s="14">
        <v>13</v>
      </c>
      <c r="G9" s="14">
        <v>17</v>
      </c>
      <c r="H9" s="14">
        <v>19</v>
      </c>
      <c r="I9" s="14">
        <v>19</v>
      </c>
      <c r="J9" s="14">
        <v>19</v>
      </c>
      <c r="K9" s="14">
        <v>21</v>
      </c>
      <c r="L9" s="14">
        <v>24</v>
      </c>
      <c r="M9" s="14">
        <v>24</v>
      </c>
      <c r="N9" s="14"/>
      <c r="O9" s="14">
        <v>25</v>
      </c>
      <c r="P9" s="14"/>
      <c r="Q9" s="28" t="s">
        <v>1</v>
      </c>
    </row>
    <row r="10" spans="1:17" x14ac:dyDescent="0.2">
      <c r="A10" s="25" t="s">
        <v>6</v>
      </c>
      <c r="B10" s="11" t="s">
        <v>103</v>
      </c>
      <c r="C10" s="11" t="s">
        <v>227</v>
      </c>
      <c r="D10" s="11" t="s">
        <v>195</v>
      </c>
      <c r="E10" s="12">
        <v>1</v>
      </c>
      <c r="F10" s="12"/>
      <c r="G10" s="12">
        <v>2</v>
      </c>
      <c r="H10" s="12">
        <v>6</v>
      </c>
      <c r="I10" s="12">
        <v>9</v>
      </c>
      <c r="J10" s="12">
        <v>14</v>
      </c>
      <c r="K10" s="12">
        <v>19</v>
      </c>
      <c r="L10" s="12">
        <v>24</v>
      </c>
      <c r="M10" s="12">
        <v>29</v>
      </c>
      <c r="N10" s="12">
        <v>30</v>
      </c>
      <c r="O10" s="12">
        <v>35</v>
      </c>
      <c r="P10" s="12"/>
      <c r="Q10" s="26" t="s">
        <v>1</v>
      </c>
    </row>
    <row r="11" spans="1:17" x14ac:dyDescent="0.2">
      <c r="A11" s="27" t="s">
        <v>6</v>
      </c>
      <c r="B11" s="13" t="s">
        <v>103</v>
      </c>
      <c r="C11" s="13" t="s">
        <v>227</v>
      </c>
      <c r="D11" s="13" t="s">
        <v>197</v>
      </c>
      <c r="E11" s="14">
        <v>1</v>
      </c>
      <c r="F11" s="14"/>
      <c r="G11" s="14">
        <v>2</v>
      </c>
      <c r="H11" s="14">
        <v>5</v>
      </c>
      <c r="I11" s="14">
        <v>10</v>
      </c>
      <c r="J11" s="14">
        <v>15</v>
      </c>
      <c r="K11" s="14">
        <v>18</v>
      </c>
      <c r="L11" s="14">
        <v>22</v>
      </c>
      <c r="M11" s="14">
        <v>27</v>
      </c>
      <c r="N11" s="14">
        <v>28</v>
      </c>
      <c r="O11" s="14">
        <v>34</v>
      </c>
      <c r="P11" s="14"/>
      <c r="Q11" s="28" t="s">
        <v>1</v>
      </c>
    </row>
    <row r="12" spans="1:17" x14ac:dyDescent="0.2">
      <c r="A12" s="25" t="s">
        <v>7</v>
      </c>
      <c r="B12" s="11" t="s">
        <v>104</v>
      </c>
      <c r="C12" s="11" t="s">
        <v>227</v>
      </c>
      <c r="D12" s="11" t="s">
        <v>195</v>
      </c>
      <c r="E12" s="12">
        <v>49</v>
      </c>
      <c r="F12" s="12">
        <v>47</v>
      </c>
      <c r="G12" s="12">
        <v>48</v>
      </c>
      <c r="H12" s="12">
        <v>54</v>
      </c>
      <c r="I12" s="12">
        <v>57</v>
      </c>
      <c r="J12" s="12">
        <v>63</v>
      </c>
      <c r="K12" s="12">
        <v>68</v>
      </c>
      <c r="L12" s="12">
        <v>71</v>
      </c>
      <c r="M12" s="12">
        <v>74</v>
      </c>
      <c r="N12" s="12">
        <v>74</v>
      </c>
      <c r="O12" s="12">
        <v>75</v>
      </c>
      <c r="P12" s="12"/>
      <c r="Q12" s="26" t="s">
        <v>1</v>
      </c>
    </row>
    <row r="13" spans="1:17" x14ac:dyDescent="0.2">
      <c r="A13" s="27" t="s">
        <v>7</v>
      </c>
      <c r="B13" s="13" t="s">
        <v>104</v>
      </c>
      <c r="C13" s="13" t="s">
        <v>227</v>
      </c>
      <c r="D13" s="13" t="s">
        <v>197</v>
      </c>
      <c r="E13" s="14">
        <v>49</v>
      </c>
      <c r="F13" s="14">
        <v>46</v>
      </c>
      <c r="G13" s="14">
        <v>47</v>
      </c>
      <c r="H13" s="14">
        <v>54</v>
      </c>
      <c r="I13" s="14">
        <v>61</v>
      </c>
      <c r="J13" s="14">
        <v>63</v>
      </c>
      <c r="K13" s="14">
        <v>67</v>
      </c>
      <c r="L13" s="14">
        <v>70</v>
      </c>
      <c r="M13" s="14">
        <v>74</v>
      </c>
      <c r="N13" s="14">
        <v>74</v>
      </c>
      <c r="O13" s="14">
        <v>74</v>
      </c>
      <c r="P13" s="14"/>
      <c r="Q13" s="28" t="s">
        <v>1</v>
      </c>
    </row>
    <row r="14" spans="1:17" x14ac:dyDescent="0.2">
      <c r="A14" s="25" t="s">
        <v>8</v>
      </c>
      <c r="B14" s="11" t="s">
        <v>105</v>
      </c>
      <c r="C14" s="11" t="s">
        <v>227</v>
      </c>
      <c r="D14" s="11" t="s">
        <v>195</v>
      </c>
      <c r="E14" s="12"/>
      <c r="F14" s="12">
        <v>3</v>
      </c>
      <c r="G14" s="12">
        <v>3</v>
      </c>
      <c r="H14" s="12">
        <v>3</v>
      </c>
      <c r="I14" s="12">
        <v>4</v>
      </c>
      <c r="J14" s="12">
        <v>4</v>
      </c>
      <c r="K14" s="12">
        <v>4</v>
      </c>
      <c r="L14" s="12">
        <v>4</v>
      </c>
      <c r="M14" s="12">
        <v>3</v>
      </c>
      <c r="N14" s="12">
        <v>4</v>
      </c>
      <c r="O14" s="12">
        <v>4</v>
      </c>
      <c r="P14" s="12"/>
      <c r="Q14" s="26" t="s">
        <v>1</v>
      </c>
    </row>
    <row r="15" spans="1:17" x14ac:dyDescent="0.2">
      <c r="A15" s="27" t="s">
        <v>8</v>
      </c>
      <c r="B15" s="13" t="s">
        <v>105</v>
      </c>
      <c r="C15" s="13" t="s">
        <v>227</v>
      </c>
      <c r="D15" s="13" t="s">
        <v>197</v>
      </c>
      <c r="E15" s="14"/>
      <c r="F15" s="14">
        <v>3</v>
      </c>
      <c r="G15" s="14">
        <v>3</v>
      </c>
      <c r="H15" s="14">
        <v>3</v>
      </c>
      <c r="I15" s="14">
        <v>4</v>
      </c>
      <c r="J15" s="14">
        <v>4</v>
      </c>
      <c r="K15" s="14">
        <v>4</v>
      </c>
      <c r="L15" s="14">
        <v>4</v>
      </c>
      <c r="M15" s="14">
        <v>3</v>
      </c>
      <c r="N15" s="14">
        <v>4</v>
      </c>
      <c r="O15" s="14">
        <v>4</v>
      </c>
      <c r="P15" s="14"/>
      <c r="Q15" s="28" t="s">
        <v>1</v>
      </c>
    </row>
    <row r="16" spans="1:17" x14ac:dyDescent="0.2">
      <c r="A16" s="25" t="s">
        <v>9</v>
      </c>
      <c r="B16" s="11" t="s">
        <v>106</v>
      </c>
      <c r="C16" s="11" t="s">
        <v>227</v>
      </c>
      <c r="D16" s="11" t="s">
        <v>195</v>
      </c>
      <c r="E16" s="12"/>
      <c r="F16" s="12">
        <v>12</v>
      </c>
      <c r="G16" s="12">
        <v>11</v>
      </c>
      <c r="H16" s="12">
        <v>8</v>
      </c>
      <c r="I16" s="12">
        <v>9</v>
      </c>
      <c r="J16" s="12">
        <v>9</v>
      </c>
      <c r="K16" s="12">
        <v>11</v>
      </c>
      <c r="L16" s="12">
        <v>14</v>
      </c>
      <c r="M16" s="12">
        <v>14</v>
      </c>
      <c r="N16" s="12">
        <v>14</v>
      </c>
      <c r="O16" s="12">
        <v>16</v>
      </c>
      <c r="P16" s="12"/>
      <c r="Q16" s="26" t="s">
        <v>1</v>
      </c>
    </row>
    <row r="17" spans="1:17" x14ac:dyDescent="0.2">
      <c r="A17" s="27" t="s">
        <v>9</v>
      </c>
      <c r="B17" s="13" t="s">
        <v>106</v>
      </c>
      <c r="C17" s="13" t="s">
        <v>227</v>
      </c>
      <c r="D17" s="13" t="s">
        <v>197</v>
      </c>
      <c r="E17" s="14"/>
      <c r="F17" s="14">
        <v>12</v>
      </c>
      <c r="G17" s="14">
        <v>11</v>
      </c>
      <c r="H17" s="14">
        <v>8</v>
      </c>
      <c r="I17" s="14">
        <v>8</v>
      </c>
      <c r="J17" s="14">
        <v>9</v>
      </c>
      <c r="K17" s="14">
        <v>11</v>
      </c>
      <c r="L17" s="14">
        <v>13</v>
      </c>
      <c r="M17" s="14">
        <v>14</v>
      </c>
      <c r="N17" s="14">
        <v>14</v>
      </c>
      <c r="O17" s="14">
        <v>15</v>
      </c>
      <c r="P17" s="14"/>
      <c r="Q17" s="28" t="s">
        <v>1</v>
      </c>
    </row>
    <row r="18" spans="1:17" x14ac:dyDescent="0.2">
      <c r="A18" s="25" t="s">
        <v>10</v>
      </c>
      <c r="B18" s="11" t="s">
        <v>107</v>
      </c>
      <c r="C18" s="11" t="s">
        <v>227</v>
      </c>
      <c r="D18" s="11" t="s">
        <v>195</v>
      </c>
      <c r="E18" s="12">
        <v>14</v>
      </c>
      <c r="F18" s="12"/>
      <c r="G18" s="12">
        <v>13</v>
      </c>
      <c r="H18" s="12">
        <v>13</v>
      </c>
      <c r="I18" s="12">
        <v>15</v>
      </c>
      <c r="J18" s="12">
        <v>15</v>
      </c>
      <c r="K18" s="12">
        <v>18</v>
      </c>
      <c r="L18" s="12">
        <v>19</v>
      </c>
      <c r="M18" s="12">
        <v>20</v>
      </c>
      <c r="N18" s="12">
        <v>22</v>
      </c>
      <c r="O18" s="12">
        <v>24</v>
      </c>
      <c r="P18" s="12"/>
      <c r="Q18" s="26" t="s">
        <v>1</v>
      </c>
    </row>
    <row r="19" spans="1:17" x14ac:dyDescent="0.2">
      <c r="A19" s="27" t="s">
        <v>10</v>
      </c>
      <c r="B19" s="13" t="s">
        <v>107</v>
      </c>
      <c r="C19" s="13" t="s">
        <v>227</v>
      </c>
      <c r="D19" s="13" t="s">
        <v>197</v>
      </c>
      <c r="E19" s="14">
        <v>13</v>
      </c>
      <c r="F19" s="14"/>
      <c r="G19" s="14">
        <v>12</v>
      </c>
      <c r="H19" s="14">
        <v>12</v>
      </c>
      <c r="I19" s="14">
        <v>14</v>
      </c>
      <c r="J19" s="14">
        <v>14</v>
      </c>
      <c r="K19" s="14">
        <v>18</v>
      </c>
      <c r="L19" s="14">
        <v>17</v>
      </c>
      <c r="M19" s="14">
        <v>19</v>
      </c>
      <c r="N19" s="14">
        <v>21</v>
      </c>
      <c r="O19" s="14">
        <v>23</v>
      </c>
      <c r="P19" s="14"/>
      <c r="Q19" s="28" t="s">
        <v>1</v>
      </c>
    </row>
    <row r="20" spans="1:17" x14ac:dyDescent="0.2">
      <c r="A20" s="25" t="s">
        <v>11</v>
      </c>
      <c r="B20" s="11" t="s">
        <v>108</v>
      </c>
      <c r="C20" s="11" t="s">
        <v>227</v>
      </c>
      <c r="D20" s="11" t="s">
        <v>195</v>
      </c>
      <c r="E20" s="12">
        <v>23</v>
      </c>
      <c r="F20" s="12">
        <v>24</v>
      </c>
      <c r="G20" s="12">
        <v>26</v>
      </c>
      <c r="H20" s="12">
        <v>27</v>
      </c>
      <c r="I20" s="12">
        <v>30</v>
      </c>
      <c r="J20" s="12"/>
      <c r="K20" s="12">
        <v>34</v>
      </c>
      <c r="L20" s="12">
        <v>37</v>
      </c>
      <c r="M20" s="12">
        <v>39</v>
      </c>
      <c r="N20" s="12">
        <v>36</v>
      </c>
      <c r="O20" s="12">
        <v>35</v>
      </c>
      <c r="P20" s="12"/>
      <c r="Q20" s="26" t="s">
        <v>1</v>
      </c>
    </row>
    <row r="21" spans="1:17" x14ac:dyDescent="0.2">
      <c r="A21" s="27" t="s">
        <v>11</v>
      </c>
      <c r="B21" s="13" t="s">
        <v>108</v>
      </c>
      <c r="C21" s="13" t="s">
        <v>227</v>
      </c>
      <c r="D21" s="13" t="s">
        <v>197</v>
      </c>
      <c r="E21" s="14">
        <v>22</v>
      </c>
      <c r="F21" s="14">
        <v>23</v>
      </c>
      <c r="G21" s="14">
        <v>25</v>
      </c>
      <c r="H21" s="14">
        <v>26</v>
      </c>
      <c r="I21" s="14">
        <v>29</v>
      </c>
      <c r="J21" s="14"/>
      <c r="K21" s="14">
        <v>33</v>
      </c>
      <c r="L21" s="14">
        <v>37</v>
      </c>
      <c r="M21" s="14">
        <v>38</v>
      </c>
      <c r="N21" s="14">
        <v>36</v>
      </c>
      <c r="O21" s="14">
        <v>34</v>
      </c>
      <c r="P21" s="14"/>
      <c r="Q21" s="28" t="s">
        <v>1</v>
      </c>
    </row>
    <row r="22" spans="1:17" x14ac:dyDescent="0.2">
      <c r="A22" s="25" t="s">
        <v>12</v>
      </c>
      <c r="B22" s="11" t="s">
        <v>109</v>
      </c>
      <c r="C22" s="11" t="s">
        <v>227</v>
      </c>
      <c r="D22" s="11" t="s">
        <v>195</v>
      </c>
      <c r="E22" s="12">
        <v>69</v>
      </c>
      <c r="F22" s="12">
        <v>70</v>
      </c>
      <c r="G22" s="12">
        <v>69</v>
      </c>
      <c r="H22" s="12">
        <v>73</v>
      </c>
      <c r="I22" s="12">
        <v>71</v>
      </c>
      <c r="J22" s="12">
        <v>71</v>
      </c>
      <c r="K22" s="12">
        <v>72</v>
      </c>
      <c r="L22" s="12">
        <v>75</v>
      </c>
      <c r="M22" s="12">
        <v>77</v>
      </c>
      <c r="N22" s="12">
        <v>74</v>
      </c>
      <c r="O22" s="12">
        <v>74</v>
      </c>
      <c r="P22" s="12"/>
      <c r="Q22" s="26" t="s">
        <v>1</v>
      </c>
    </row>
    <row r="23" spans="1:17" x14ac:dyDescent="0.2">
      <c r="A23" s="27" t="s">
        <v>12</v>
      </c>
      <c r="B23" s="13" t="s">
        <v>109</v>
      </c>
      <c r="C23" s="13" t="s">
        <v>227</v>
      </c>
      <c r="D23" s="13" t="s">
        <v>197</v>
      </c>
      <c r="E23" s="14">
        <v>69</v>
      </c>
      <c r="F23" s="14">
        <v>68</v>
      </c>
      <c r="G23" s="14">
        <v>68</v>
      </c>
      <c r="H23" s="14">
        <v>72</v>
      </c>
      <c r="I23" s="14">
        <v>70</v>
      </c>
      <c r="J23" s="14">
        <v>71</v>
      </c>
      <c r="K23" s="14">
        <v>71</v>
      </c>
      <c r="L23" s="14">
        <v>75</v>
      </c>
      <c r="M23" s="14">
        <v>75</v>
      </c>
      <c r="N23" s="14">
        <v>73</v>
      </c>
      <c r="O23" s="14">
        <v>73</v>
      </c>
      <c r="P23" s="14"/>
      <c r="Q23" s="28" t="s">
        <v>1</v>
      </c>
    </row>
    <row r="24" spans="1:17" x14ac:dyDescent="0.2">
      <c r="A24" s="25" t="s">
        <v>13</v>
      </c>
      <c r="B24" s="11" t="s">
        <v>110</v>
      </c>
      <c r="C24" s="11" t="s">
        <v>227</v>
      </c>
      <c r="D24" s="11" t="s">
        <v>195</v>
      </c>
      <c r="E24" s="12">
        <v>4</v>
      </c>
      <c r="F24" s="12">
        <v>4</v>
      </c>
      <c r="G24" s="12"/>
      <c r="H24" s="12">
        <v>5</v>
      </c>
      <c r="I24" s="12"/>
      <c r="J24" s="12"/>
      <c r="K24" s="12"/>
      <c r="L24" s="12"/>
      <c r="M24" s="12"/>
      <c r="N24" s="12">
        <v>3</v>
      </c>
      <c r="O24" s="12"/>
      <c r="P24" s="12"/>
      <c r="Q24" s="26" t="s">
        <v>1</v>
      </c>
    </row>
    <row r="25" spans="1:17" x14ac:dyDescent="0.2">
      <c r="A25" s="27" t="s">
        <v>13</v>
      </c>
      <c r="B25" s="13" t="s">
        <v>110</v>
      </c>
      <c r="C25" s="13" t="s">
        <v>227</v>
      </c>
      <c r="D25" s="13" t="s">
        <v>197</v>
      </c>
      <c r="E25" s="14">
        <v>4</v>
      </c>
      <c r="F25" s="14">
        <v>4</v>
      </c>
      <c r="G25" s="14"/>
      <c r="H25" s="14">
        <v>5</v>
      </c>
      <c r="I25" s="14"/>
      <c r="J25" s="14"/>
      <c r="K25" s="14"/>
      <c r="L25" s="14"/>
      <c r="M25" s="14"/>
      <c r="N25" s="14">
        <v>3</v>
      </c>
      <c r="O25" s="14"/>
      <c r="P25" s="14"/>
      <c r="Q25" s="28" t="s">
        <v>1</v>
      </c>
    </row>
    <row r="26" spans="1:17" x14ac:dyDescent="0.2">
      <c r="A26" s="25" t="s">
        <v>14</v>
      </c>
      <c r="B26" s="11" t="s">
        <v>111</v>
      </c>
      <c r="C26" s="11" t="s">
        <v>227</v>
      </c>
      <c r="D26" s="11" t="s">
        <v>195</v>
      </c>
      <c r="E26" s="12"/>
      <c r="F26" s="12"/>
      <c r="G26" s="12">
        <v>2</v>
      </c>
      <c r="H26" s="12">
        <v>2</v>
      </c>
      <c r="I26" s="12">
        <v>1</v>
      </c>
      <c r="J26" s="12"/>
      <c r="K26" s="12"/>
      <c r="L26" s="12">
        <v>1</v>
      </c>
      <c r="M26" s="12">
        <v>1</v>
      </c>
      <c r="N26" s="12"/>
      <c r="O26" s="12"/>
      <c r="P26" s="12"/>
      <c r="Q26" s="26" t="s">
        <v>1</v>
      </c>
    </row>
    <row r="27" spans="1:17" x14ac:dyDescent="0.2">
      <c r="A27" s="27" t="s">
        <v>14</v>
      </c>
      <c r="B27" s="13" t="s">
        <v>111</v>
      </c>
      <c r="C27" s="13" t="s">
        <v>227</v>
      </c>
      <c r="D27" s="13" t="s">
        <v>197</v>
      </c>
      <c r="E27" s="14"/>
      <c r="F27" s="14"/>
      <c r="G27" s="14">
        <v>2</v>
      </c>
      <c r="H27" s="14">
        <v>2</v>
      </c>
      <c r="I27" s="14">
        <v>1</v>
      </c>
      <c r="J27" s="14"/>
      <c r="K27" s="14"/>
      <c r="L27" s="14">
        <v>1</v>
      </c>
      <c r="M27" s="14">
        <v>1</v>
      </c>
      <c r="N27" s="14"/>
      <c r="O27" s="14"/>
      <c r="P27" s="14"/>
      <c r="Q27" s="28" t="s">
        <v>1</v>
      </c>
    </row>
    <row r="28" spans="1:17" x14ac:dyDescent="0.2">
      <c r="A28" s="25" t="s">
        <v>15</v>
      </c>
      <c r="B28" s="11" t="s">
        <v>112</v>
      </c>
      <c r="C28" s="11" t="s">
        <v>227</v>
      </c>
      <c r="D28" s="11" t="s">
        <v>195</v>
      </c>
      <c r="E28" s="12">
        <v>24</v>
      </c>
      <c r="F28" s="12"/>
      <c r="G28" s="12"/>
      <c r="H28" s="12"/>
      <c r="I28" s="12"/>
      <c r="J28" s="12">
        <v>24</v>
      </c>
      <c r="K28" s="12">
        <v>22</v>
      </c>
      <c r="L28" s="12"/>
      <c r="M28" s="12"/>
      <c r="N28" s="12">
        <v>21</v>
      </c>
      <c r="O28" s="12">
        <v>22</v>
      </c>
      <c r="P28" s="12"/>
      <c r="Q28" s="26" t="s">
        <v>1</v>
      </c>
    </row>
    <row r="29" spans="1:17" x14ac:dyDescent="0.2">
      <c r="A29" s="27" t="s">
        <v>15</v>
      </c>
      <c r="B29" s="13" t="s">
        <v>112</v>
      </c>
      <c r="C29" s="13" t="s">
        <v>227</v>
      </c>
      <c r="D29" s="13" t="s">
        <v>197</v>
      </c>
      <c r="E29" s="14">
        <v>25</v>
      </c>
      <c r="F29" s="14"/>
      <c r="G29" s="14"/>
      <c r="H29" s="14"/>
      <c r="I29" s="14"/>
      <c r="J29" s="14">
        <v>23</v>
      </c>
      <c r="K29" s="14">
        <v>20</v>
      </c>
      <c r="L29" s="14"/>
      <c r="M29" s="14"/>
      <c r="N29" s="14">
        <v>20</v>
      </c>
      <c r="O29" s="14">
        <v>21</v>
      </c>
      <c r="P29" s="14"/>
      <c r="Q29" s="28" t="s">
        <v>1</v>
      </c>
    </row>
    <row r="30" spans="1:17" x14ac:dyDescent="0.2">
      <c r="A30" s="25" t="s">
        <v>16</v>
      </c>
      <c r="B30" s="11" t="s">
        <v>113</v>
      </c>
      <c r="C30" s="11" t="s">
        <v>227</v>
      </c>
      <c r="D30" s="11" t="s">
        <v>195</v>
      </c>
      <c r="E30" s="12">
        <v>11</v>
      </c>
      <c r="F30" s="12">
        <v>11</v>
      </c>
      <c r="G30" s="12">
        <v>12</v>
      </c>
      <c r="H30" s="12">
        <v>12</v>
      </c>
      <c r="I30" s="12">
        <v>13</v>
      </c>
      <c r="J30" s="12"/>
      <c r="K30" s="12"/>
      <c r="L30" s="12"/>
      <c r="M30" s="12"/>
      <c r="N30" s="12"/>
      <c r="O30" s="12"/>
      <c r="P30" s="12"/>
      <c r="Q30" s="26" t="s">
        <v>1</v>
      </c>
    </row>
    <row r="31" spans="1:17" x14ac:dyDescent="0.2">
      <c r="A31" s="27" t="s">
        <v>16</v>
      </c>
      <c r="B31" s="13" t="s">
        <v>113</v>
      </c>
      <c r="C31" s="13" t="s">
        <v>227</v>
      </c>
      <c r="D31" s="13" t="s">
        <v>197</v>
      </c>
      <c r="E31" s="14">
        <v>11</v>
      </c>
      <c r="F31" s="14">
        <v>10</v>
      </c>
      <c r="G31" s="14">
        <v>11</v>
      </c>
      <c r="H31" s="14">
        <v>12</v>
      </c>
      <c r="I31" s="14">
        <v>13</v>
      </c>
      <c r="J31" s="14"/>
      <c r="K31" s="14"/>
      <c r="L31" s="14"/>
      <c r="M31" s="14"/>
      <c r="N31" s="14"/>
      <c r="O31" s="14"/>
      <c r="P31" s="14"/>
      <c r="Q31" s="28" t="s">
        <v>1</v>
      </c>
    </row>
    <row r="32" spans="1:17" x14ac:dyDescent="0.2">
      <c r="A32" s="25" t="s">
        <v>17</v>
      </c>
      <c r="B32" s="11" t="s">
        <v>114</v>
      </c>
      <c r="C32" s="11" t="s">
        <v>227</v>
      </c>
      <c r="D32" s="11" t="s">
        <v>195</v>
      </c>
      <c r="E32" s="12">
        <v>3</v>
      </c>
      <c r="F32" s="12">
        <v>3</v>
      </c>
      <c r="G32" s="12"/>
      <c r="H32" s="12">
        <v>4</v>
      </c>
      <c r="I32" s="12">
        <v>5</v>
      </c>
      <c r="J32" s="12">
        <v>6</v>
      </c>
      <c r="K32" s="12">
        <v>6</v>
      </c>
      <c r="L32" s="12">
        <v>7</v>
      </c>
      <c r="M32" s="12">
        <v>8</v>
      </c>
      <c r="N32" s="12">
        <v>8</v>
      </c>
      <c r="O32" s="12">
        <v>8</v>
      </c>
      <c r="P32" s="12"/>
      <c r="Q32" s="26" t="s">
        <v>1</v>
      </c>
    </row>
    <row r="33" spans="1:17" x14ac:dyDescent="0.2">
      <c r="A33" s="27" t="s">
        <v>17</v>
      </c>
      <c r="B33" s="13" t="s">
        <v>114</v>
      </c>
      <c r="C33" s="13" t="s">
        <v>227</v>
      </c>
      <c r="D33" s="13" t="s">
        <v>197</v>
      </c>
      <c r="E33" s="14">
        <v>3</v>
      </c>
      <c r="F33" s="14">
        <v>3</v>
      </c>
      <c r="G33" s="14"/>
      <c r="H33" s="14">
        <v>4</v>
      </c>
      <c r="I33" s="14">
        <v>5</v>
      </c>
      <c r="J33" s="14">
        <v>6</v>
      </c>
      <c r="K33" s="14">
        <v>6</v>
      </c>
      <c r="L33" s="14">
        <v>7</v>
      </c>
      <c r="M33" s="14">
        <v>8</v>
      </c>
      <c r="N33" s="14">
        <v>8</v>
      </c>
      <c r="O33" s="14">
        <v>8</v>
      </c>
      <c r="P33" s="14"/>
      <c r="Q33" s="28" t="s">
        <v>1</v>
      </c>
    </row>
    <row r="34" spans="1:17" x14ac:dyDescent="0.2">
      <c r="A34" s="25" t="s">
        <v>18</v>
      </c>
      <c r="B34" s="11" t="s">
        <v>172</v>
      </c>
      <c r="C34" s="11" t="s">
        <v>227</v>
      </c>
      <c r="D34" s="11" t="s">
        <v>195</v>
      </c>
      <c r="E34" s="12"/>
      <c r="F34" s="12"/>
      <c r="G34" s="12"/>
      <c r="H34" s="12"/>
      <c r="I34" s="12"/>
      <c r="J34" s="12"/>
      <c r="K34" s="12"/>
      <c r="L34" s="12"/>
      <c r="M34" s="12"/>
      <c r="N34" s="12"/>
      <c r="O34" s="12"/>
      <c r="P34" s="12"/>
      <c r="Q34" s="26" t="s">
        <v>1</v>
      </c>
    </row>
    <row r="35" spans="1:17" x14ac:dyDescent="0.2">
      <c r="A35" s="27" t="s">
        <v>18</v>
      </c>
      <c r="B35" s="13" t="s">
        <v>172</v>
      </c>
      <c r="C35" s="13" t="s">
        <v>227</v>
      </c>
      <c r="D35" s="13" t="s">
        <v>197</v>
      </c>
      <c r="E35" s="14"/>
      <c r="F35" s="14"/>
      <c r="G35" s="14"/>
      <c r="H35" s="14"/>
      <c r="I35" s="14"/>
      <c r="J35" s="14"/>
      <c r="K35" s="14"/>
      <c r="L35" s="14"/>
      <c r="M35" s="14"/>
      <c r="N35" s="14"/>
      <c r="O35" s="14"/>
      <c r="P35" s="14"/>
      <c r="Q35" s="28" t="s">
        <v>1</v>
      </c>
    </row>
    <row r="36" spans="1:17" x14ac:dyDescent="0.2">
      <c r="A36" s="25" t="s">
        <v>19</v>
      </c>
      <c r="B36" s="11" t="s">
        <v>115</v>
      </c>
      <c r="C36" s="11" t="s">
        <v>227</v>
      </c>
      <c r="D36" s="11" t="s">
        <v>195</v>
      </c>
      <c r="E36" s="12">
        <v>3</v>
      </c>
      <c r="F36" s="12">
        <v>4</v>
      </c>
      <c r="G36" s="12">
        <v>4</v>
      </c>
      <c r="H36" s="12">
        <v>4</v>
      </c>
      <c r="I36" s="12">
        <v>4</v>
      </c>
      <c r="J36" s="12">
        <v>4</v>
      </c>
      <c r="K36" s="12">
        <v>4</v>
      </c>
      <c r="L36" s="12">
        <v>5</v>
      </c>
      <c r="M36" s="12"/>
      <c r="N36" s="12"/>
      <c r="O36" s="12"/>
      <c r="P36" s="12"/>
      <c r="Q36" s="26" t="s">
        <v>1</v>
      </c>
    </row>
    <row r="37" spans="1:17" x14ac:dyDescent="0.2">
      <c r="A37" s="27" t="s">
        <v>19</v>
      </c>
      <c r="B37" s="13" t="s">
        <v>115</v>
      </c>
      <c r="C37" s="13" t="s">
        <v>227</v>
      </c>
      <c r="D37" s="13" t="s">
        <v>197</v>
      </c>
      <c r="E37" s="14">
        <v>3</v>
      </c>
      <c r="F37" s="14">
        <v>4</v>
      </c>
      <c r="G37" s="14">
        <v>3</v>
      </c>
      <c r="H37" s="14">
        <v>4</v>
      </c>
      <c r="I37" s="14">
        <v>4</v>
      </c>
      <c r="J37" s="14">
        <v>4</v>
      </c>
      <c r="K37" s="14">
        <v>4</v>
      </c>
      <c r="L37" s="14">
        <v>4</v>
      </c>
      <c r="M37" s="14"/>
      <c r="N37" s="14"/>
      <c r="O37" s="14"/>
      <c r="P37" s="14"/>
      <c r="Q37" s="28" t="s">
        <v>1</v>
      </c>
    </row>
    <row r="38" spans="1:17" x14ac:dyDescent="0.2">
      <c r="A38" s="25" t="s">
        <v>20</v>
      </c>
      <c r="B38" s="11" t="s">
        <v>116</v>
      </c>
      <c r="C38" s="11" t="s">
        <v>227</v>
      </c>
      <c r="D38" s="11" t="s">
        <v>195</v>
      </c>
      <c r="E38" s="12">
        <v>3</v>
      </c>
      <c r="F38" s="12">
        <v>3</v>
      </c>
      <c r="G38" s="12"/>
      <c r="H38" s="12">
        <v>6</v>
      </c>
      <c r="I38" s="12">
        <v>5</v>
      </c>
      <c r="J38" s="12"/>
      <c r="K38" s="12"/>
      <c r="L38" s="12">
        <v>5</v>
      </c>
      <c r="M38" s="12">
        <v>6</v>
      </c>
      <c r="N38" s="12">
        <v>7</v>
      </c>
      <c r="O38" s="12">
        <v>8</v>
      </c>
      <c r="P38" s="12">
        <v>9</v>
      </c>
      <c r="Q38" s="26" t="s">
        <v>1</v>
      </c>
    </row>
    <row r="39" spans="1:17" x14ac:dyDescent="0.2">
      <c r="A39" s="27" t="s">
        <v>20</v>
      </c>
      <c r="B39" s="13" t="s">
        <v>116</v>
      </c>
      <c r="C39" s="13" t="s">
        <v>227</v>
      </c>
      <c r="D39" s="13" t="s">
        <v>197</v>
      </c>
      <c r="E39" s="14">
        <v>3</v>
      </c>
      <c r="F39" s="14">
        <v>3</v>
      </c>
      <c r="G39" s="14"/>
      <c r="H39" s="14">
        <v>5</v>
      </c>
      <c r="I39" s="14">
        <v>4</v>
      </c>
      <c r="J39" s="14"/>
      <c r="K39" s="14"/>
      <c r="L39" s="14">
        <v>5</v>
      </c>
      <c r="M39" s="14">
        <v>5</v>
      </c>
      <c r="N39" s="14">
        <v>7</v>
      </c>
      <c r="O39" s="14">
        <v>8</v>
      </c>
      <c r="P39" s="14">
        <v>9</v>
      </c>
      <c r="Q39" s="28" t="s">
        <v>1</v>
      </c>
    </row>
    <row r="40" spans="1:17" x14ac:dyDescent="0.2">
      <c r="A40" s="25" t="s">
        <v>21</v>
      </c>
      <c r="B40" s="11" t="s">
        <v>117</v>
      </c>
      <c r="C40" s="11" t="s">
        <v>227</v>
      </c>
      <c r="D40" s="11" t="s">
        <v>195</v>
      </c>
      <c r="E40" s="12">
        <v>21</v>
      </c>
      <c r="F40" s="12">
        <v>23</v>
      </c>
      <c r="G40" s="12">
        <v>26</v>
      </c>
      <c r="H40" s="12">
        <v>25</v>
      </c>
      <c r="I40" s="12">
        <v>25</v>
      </c>
      <c r="J40" s="12">
        <v>24</v>
      </c>
      <c r="K40" s="12">
        <v>30</v>
      </c>
      <c r="L40" s="12"/>
      <c r="M40" s="12">
        <v>30</v>
      </c>
      <c r="N40" s="12">
        <v>29</v>
      </c>
      <c r="O40" s="12">
        <v>29</v>
      </c>
      <c r="P40" s="12"/>
      <c r="Q40" s="26" t="s">
        <v>1</v>
      </c>
    </row>
    <row r="41" spans="1:17" x14ac:dyDescent="0.2">
      <c r="A41" s="27" t="s">
        <v>21</v>
      </c>
      <c r="B41" s="13" t="s">
        <v>117</v>
      </c>
      <c r="C41" s="13" t="s">
        <v>227</v>
      </c>
      <c r="D41" s="13" t="s">
        <v>197</v>
      </c>
      <c r="E41" s="14">
        <v>22</v>
      </c>
      <c r="F41" s="14">
        <v>24</v>
      </c>
      <c r="G41" s="14">
        <v>30</v>
      </c>
      <c r="H41" s="14">
        <v>26</v>
      </c>
      <c r="I41" s="14">
        <v>26</v>
      </c>
      <c r="J41" s="14">
        <v>25</v>
      </c>
      <c r="K41" s="14">
        <v>30</v>
      </c>
      <c r="L41" s="14"/>
      <c r="M41" s="14">
        <v>30</v>
      </c>
      <c r="N41" s="14">
        <v>29</v>
      </c>
      <c r="O41" s="14">
        <v>29</v>
      </c>
      <c r="P41" s="14"/>
      <c r="Q41" s="28" t="s">
        <v>1</v>
      </c>
    </row>
    <row r="42" spans="1:17" x14ac:dyDescent="0.2">
      <c r="A42" s="25" t="s">
        <v>22</v>
      </c>
      <c r="B42" s="11" t="s">
        <v>118</v>
      </c>
      <c r="C42" s="11" t="s">
        <v>227</v>
      </c>
      <c r="D42" s="11" t="s">
        <v>195</v>
      </c>
      <c r="E42" s="12">
        <v>59</v>
      </c>
      <c r="F42" s="12">
        <v>58</v>
      </c>
      <c r="G42" s="12">
        <v>63</v>
      </c>
      <c r="H42" s="12">
        <v>63</v>
      </c>
      <c r="I42" s="12">
        <v>63</v>
      </c>
      <c r="J42" s="12">
        <v>65</v>
      </c>
      <c r="K42" s="12">
        <v>66</v>
      </c>
      <c r="L42" s="12">
        <v>66</v>
      </c>
      <c r="M42" s="12">
        <v>66</v>
      </c>
      <c r="N42" s="12">
        <v>65</v>
      </c>
      <c r="O42" s="12">
        <v>67</v>
      </c>
      <c r="P42" s="12"/>
      <c r="Q42" s="26" t="s">
        <v>1</v>
      </c>
    </row>
    <row r="43" spans="1:17" x14ac:dyDescent="0.2">
      <c r="A43" s="27" t="s">
        <v>22</v>
      </c>
      <c r="B43" s="13" t="s">
        <v>118</v>
      </c>
      <c r="C43" s="13" t="s">
        <v>227</v>
      </c>
      <c r="D43" s="13" t="s">
        <v>197</v>
      </c>
      <c r="E43" s="14">
        <v>57</v>
      </c>
      <c r="F43" s="14">
        <v>57</v>
      </c>
      <c r="G43" s="14">
        <v>62</v>
      </c>
      <c r="H43" s="14">
        <v>62</v>
      </c>
      <c r="I43" s="14">
        <v>62</v>
      </c>
      <c r="J43" s="14">
        <v>63</v>
      </c>
      <c r="K43" s="14">
        <v>64</v>
      </c>
      <c r="L43" s="14">
        <v>65</v>
      </c>
      <c r="M43" s="14">
        <v>65</v>
      </c>
      <c r="N43" s="14">
        <v>65</v>
      </c>
      <c r="O43" s="14">
        <v>66</v>
      </c>
      <c r="P43" s="14"/>
      <c r="Q43" s="28" t="s">
        <v>1</v>
      </c>
    </row>
    <row r="44" spans="1:17" x14ac:dyDescent="0.2">
      <c r="A44" s="25" t="s">
        <v>23</v>
      </c>
      <c r="B44" s="11" t="s">
        <v>171</v>
      </c>
      <c r="C44" s="11" t="s">
        <v>227</v>
      </c>
      <c r="D44" s="11" t="s">
        <v>195</v>
      </c>
      <c r="E44" s="12">
        <v>24</v>
      </c>
      <c r="F44" s="12">
        <v>24</v>
      </c>
      <c r="G44" s="12">
        <v>23</v>
      </c>
      <c r="H44" s="12">
        <v>26</v>
      </c>
      <c r="I44" s="12">
        <v>25</v>
      </c>
      <c r="J44" s="12">
        <v>23</v>
      </c>
      <c r="K44" s="12">
        <v>21</v>
      </c>
      <c r="L44" s="12">
        <v>19</v>
      </c>
      <c r="M44" s="12"/>
      <c r="N44" s="12">
        <v>21</v>
      </c>
      <c r="O44" s="12">
        <v>23</v>
      </c>
      <c r="P44" s="12"/>
      <c r="Q44" s="26" t="s">
        <v>1</v>
      </c>
    </row>
    <row r="45" spans="1:17" x14ac:dyDescent="0.2">
      <c r="A45" s="27" t="s">
        <v>23</v>
      </c>
      <c r="B45" s="13" t="s">
        <v>171</v>
      </c>
      <c r="C45" s="13" t="s">
        <v>227</v>
      </c>
      <c r="D45" s="13" t="s">
        <v>197</v>
      </c>
      <c r="E45" s="14">
        <v>25</v>
      </c>
      <c r="F45" s="14">
        <v>24</v>
      </c>
      <c r="G45" s="14">
        <v>24</v>
      </c>
      <c r="H45" s="14">
        <v>26</v>
      </c>
      <c r="I45" s="14">
        <v>24</v>
      </c>
      <c r="J45" s="14">
        <v>23</v>
      </c>
      <c r="K45" s="14">
        <v>21</v>
      </c>
      <c r="L45" s="14">
        <v>20</v>
      </c>
      <c r="M45" s="14"/>
      <c r="N45" s="14">
        <v>22</v>
      </c>
      <c r="O45" s="14">
        <v>23</v>
      </c>
      <c r="P45" s="14"/>
      <c r="Q45" s="28" t="s">
        <v>1</v>
      </c>
    </row>
    <row r="46" spans="1:17" x14ac:dyDescent="0.2">
      <c r="A46" s="25" t="s">
        <v>24</v>
      </c>
      <c r="B46" s="11" t="s">
        <v>119</v>
      </c>
      <c r="C46" s="11" t="s">
        <v>227</v>
      </c>
      <c r="D46" s="11" t="s">
        <v>195</v>
      </c>
      <c r="E46" s="12">
        <v>3</v>
      </c>
      <c r="F46" s="12">
        <v>4</v>
      </c>
      <c r="G46" s="12">
        <v>4</v>
      </c>
      <c r="H46" s="12">
        <v>5</v>
      </c>
      <c r="I46" s="12">
        <v>17</v>
      </c>
      <c r="J46" s="12"/>
      <c r="K46" s="12">
        <v>24</v>
      </c>
      <c r="L46" s="12">
        <v>29</v>
      </c>
      <c r="M46" s="12"/>
      <c r="N46" s="12"/>
      <c r="O46" s="12"/>
      <c r="P46" s="12"/>
      <c r="Q46" s="26" t="s">
        <v>1</v>
      </c>
    </row>
    <row r="47" spans="1:17" x14ac:dyDescent="0.2">
      <c r="A47" s="27" t="s">
        <v>24</v>
      </c>
      <c r="B47" s="13" t="s">
        <v>119</v>
      </c>
      <c r="C47" s="13" t="s">
        <v>227</v>
      </c>
      <c r="D47" s="13" t="s">
        <v>197</v>
      </c>
      <c r="E47" s="14">
        <v>3</v>
      </c>
      <c r="F47" s="14">
        <v>4</v>
      </c>
      <c r="G47" s="14">
        <v>4</v>
      </c>
      <c r="H47" s="14">
        <v>5</v>
      </c>
      <c r="I47" s="14">
        <v>18</v>
      </c>
      <c r="J47" s="14"/>
      <c r="K47" s="14">
        <v>25</v>
      </c>
      <c r="L47" s="14">
        <v>30</v>
      </c>
      <c r="M47" s="14"/>
      <c r="N47" s="14"/>
      <c r="O47" s="14"/>
      <c r="P47" s="14"/>
      <c r="Q47" s="28" t="s">
        <v>1</v>
      </c>
    </row>
    <row r="48" spans="1:17" x14ac:dyDescent="0.2">
      <c r="A48" s="25" t="s">
        <v>25</v>
      </c>
      <c r="B48" s="11" t="s">
        <v>120</v>
      </c>
      <c r="C48" s="11" t="s">
        <v>227</v>
      </c>
      <c r="D48" s="11" t="s">
        <v>195</v>
      </c>
      <c r="E48" s="12"/>
      <c r="F48" s="12">
        <v>28</v>
      </c>
      <c r="G48" s="12">
        <v>30</v>
      </c>
      <c r="H48" s="12"/>
      <c r="I48" s="12"/>
      <c r="J48" s="12">
        <v>32</v>
      </c>
      <c r="K48" s="12">
        <v>39</v>
      </c>
      <c r="L48" s="12">
        <v>38</v>
      </c>
      <c r="M48" s="12">
        <v>39</v>
      </c>
      <c r="N48" s="12">
        <v>39</v>
      </c>
      <c r="O48" s="12">
        <v>43</v>
      </c>
      <c r="P48" s="12"/>
      <c r="Q48" s="26" t="s">
        <v>1</v>
      </c>
    </row>
    <row r="49" spans="1:17" x14ac:dyDescent="0.2">
      <c r="A49" s="27" t="s">
        <v>25</v>
      </c>
      <c r="B49" s="13" t="s">
        <v>120</v>
      </c>
      <c r="C49" s="13" t="s">
        <v>227</v>
      </c>
      <c r="D49" s="13" t="s">
        <v>197</v>
      </c>
      <c r="E49" s="14"/>
      <c r="F49" s="14">
        <v>28</v>
      </c>
      <c r="G49" s="14">
        <v>28</v>
      </c>
      <c r="H49" s="14"/>
      <c r="I49" s="14"/>
      <c r="J49" s="14">
        <v>30</v>
      </c>
      <c r="K49" s="14">
        <v>37</v>
      </c>
      <c r="L49" s="14">
        <v>37</v>
      </c>
      <c r="M49" s="14">
        <v>37</v>
      </c>
      <c r="N49" s="14">
        <v>36</v>
      </c>
      <c r="O49" s="14">
        <v>40</v>
      </c>
      <c r="P49" s="14"/>
      <c r="Q49" s="28" t="s">
        <v>1</v>
      </c>
    </row>
    <row r="50" spans="1:17" x14ac:dyDescent="0.2">
      <c r="A50" s="25" t="s">
        <v>26</v>
      </c>
      <c r="B50" s="11" t="s">
        <v>121</v>
      </c>
      <c r="C50" s="11" t="s">
        <v>227</v>
      </c>
      <c r="D50" s="11" t="s">
        <v>195</v>
      </c>
      <c r="E50" s="12"/>
      <c r="F50" s="12"/>
      <c r="G50" s="12"/>
      <c r="H50" s="12"/>
      <c r="I50" s="12"/>
      <c r="J50" s="12"/>
      <c r="K50" s="12"/>
      <c r="L50" s="12"/>
      <c r="M50" s="12"/>
      <c r="N50" s="12"/>
      <c r="O50" s="12"/>
      <c r="P50" s="12"/>
      <c r="Q50" s="26" t="s">
        <v>1</v>
      </c>
    </row>
    <row r="51" spans="1:17" x14ac:dyDescent="0.2">
      <c r="A51" s="27" t="s">
        <v>26</v>
      </c>
      <c r="B51" s="13" t="s">
        <v>121</v>
      </c>
      <c r="C51" s="13" t="s">
        <v>227</v>
      </c>
      <c r="D51" s="13" t="s">
        <v>197</v>
      </c>
      <c r="E51" s="14"/>
      <c r="F51" s="14"/>
      <c r="G51" s="14"/>
      <c r="H51" s="14"/>
      <c r="I51" s="14"/>
      <c r="J51" s="14"/>
      <c r="K51" s="14"/>
      <c r="L51" s="14"/>
      <c r="M51" s="14"/>
      <c r="N51" s="14"/>
      <c r="O51" s="14"/>
      <c r="P51" s="14"/>
      <c r="Q51" s="28" t="s">
        <v>1</v>
      </c>
    </row>
    <row r="52" spans="1:17" x14ac:dyDescent="0.2">
      <c r="A52" s="25" t="s">
        <v>27</v>
      </c>
      <c r="B52" s="11" t="s">
        <v>122</v>
      </c>
      <c r="C52" s="11" t="s">
        <v>227</v>
      </c>
      <c r="D52" s="11" t="s">
        <v>195</v>
      </c>
      <c r="E52" s="12">
        <v>99</v>
      </c>
      <c r="F52" s="12">
        <v>120</v>
      </c>
      <c r="G52" s="12"/>
      <c r="H52" s="12">
        <v>112</v>
      </c>
      <c r="I52" s="12">
        <v>114</v>
      </c>
      <c r="J52" s="12">
        <v>116</v>
      </c>
      <c r="K52" s="12">
        <v>116</v>
      </c>
      <c r="L52" s="12">
        <v>122</v>
      </c>
      <c r="M52" s="12">
        <v>120</v>
      </c>
      <c r="N52" s="12">
        <v>118</v>
      </c>
      <c r="O52" s="12">
        <v>116</v>
      </c>
      <c r="P52" s="12"/>
      <c r="Q52" s="26" t="s">
        <v>1</v>
      </c>
    </row>
    <row r="53" spans="1:17" x14ac:dyDescent="0.2">
      <c r="A53" s="27" t="s">
        <v>27</v>
      </c>
      <c r="B53" s="13" t="s">
        <v>122</v>
      </c>
      <c r="C53" s="13" t="s">
        <v>227</v>
      </c>
      <c r="D53" s="13" t="s">
        <v>197</v>
      </c>
      <c r="E53" s="14">
        <v>96</v>
      </c>
      <c r="F53" s="14">
        <v>117</v>
      </c>
      <c r="G53" s="14"/>
      <c r="H53" s="14">
        <v>109</v>
      </c>
      <c r="I53" s="14">
        <v>111</v>
      </c>
      <c r="J53" s="14">
        <v>113</v>
      </c>
      <c r="K53" s="14">
        <v>113</v>
      </c>
      <c r="L53" s="14">
        <v>119</v>
      </c>
      <c r="M53" s="14">
        <v>118</v>
      </c>
      <c r="N53" s="14">
        <v>116</v>
      </c>
      <c r="O53" s="14">
        <v>114</v>
      </c>
      <c r="P53" s="14"/>
      <c r="Q53" s="28" t="s">
        <v>1</v>
      </c>
    </row>
    <row r="54" spans="1:17" x14ac:dyDescent="0.2">
      <c r="A54" s="25" t="s">
        <v>28</v>
      </c>
      <c r="B54" s="11" t="s">
        <v>123</v>
      </c>
      <c r="C54" s="11" t="s">
        <v>227</v>
      </c>
      <c r="D54" s="11" t="s">
        <v>195</v>
      </c>
      <c r="E54" s="12">
        <v>61</v>
      </c>
      <c r="F54" s="12">
        <v>75</v>
      </c>
      <c r="G54" s="12">
        <v>70</v>
      </c>
      <c r="H54" s="12">
        <v>69</v>
      </c>
      <c r="I54" s="12">
        <v>65</v>
      </c>
      <c r="J54" s="12">
        <v>44</v>
      </c>
      <c r="K54" s="12">
        <v>46</v>
      </c>
      <c r="L54" s="12">
        <v>47</v>
      </c>
      <c r="M54" s="12">
        <v>46</v>
      </c>
      <c r="N54" s="12">
        <v>49</v>
      </c>
      <c r="O54" s="12">
        <v>51</v>
      </c>
      <c r="P54" s="12"/>
      <c r="Q54" s="26" t="s">
        <v>1</v>
      </c>
    </row>
    <row r="55" spans="1:17" x14ac:dyDescent="0.2">
      <c r="A55" s="27" t="s">
        <v>28</v>
      </c>
      <c r="B55" s="13" t="s">
        <v>123</v>
      </c>
      <c r="C55" s="13" t="s">
        <v>227</v>
      </c>
      <c r="D55" s="13" t="s">
        <v>197</v>
      </c>
      <c r="E55" s="14">
        <v>60</v>
      </c>
      <c r="F55" s="14">
        <v>72</v>
      </c>
      <c r="G55" s="14">
        <v>68</v>
      </c>
      <c r="H55" s="14">
        <v>67</v>
      </c>
      <c r="I55" s="14">
        <v>63</v>
      </c>
      <c r="J55" s="14">
        <v>43</v>
      </c>
      <c r="K55" s="14">
        <v>44</v>
      </c>
      <c r="L55" s="14">
        <v>46</v>
      </c>
      <c r="M55" s="14">
        <v>45</v>
      </c>
      <c r="N55" s="14">
        <v>49</v>
      </c>
      <c r="O55" s="14">
        <v>50</v>
      </c>
      <c r="P55" s="14"/>
      <c r="Q55" s="28" t="s">
        <v>1</v>
      </c>
    </row>
    <row r="56" spans="1:17" x14ac:dyDescent="0.2">
      <c r="A56" s="25" t="s">
        <v>29</v>
      </c>
      <c r="B56" s="11" t="s">
        <v>124</v>
      </c>
      <c r="C56" s="11" t="s">
        <v>227</v>
      </c>
      <c r="D56" s="11" t="s">
        <v>195</v>
      </c>
      <c r="E56" s="12">
        <v>11</v>
      </c>
      <c r="F56" s="12">
        <v>11</v>
      </c>
      <c r="G56" s="12">
        <v>12</v>
      </c>
      <c r="H56" s="12">
        <v>15</v>
      </c>
      <c r="I56" s="12"/>
      <c r="J56" s="12"/>
      <c r="K56" s="12"/>
      <c r="L56" s="12"/>
      <c r="M56" s="12"/>
      <c r="N56" s="12"/>
      <c r="O56" s="12"/>
      <c r="P56" s="12"/>
      <c r="Q56" s="26" t="s">
        <v>1</v>
      </c>
    </row>
    <row r="57" spans="1:17" x14ac:dyDescent="0.2">
      <c r="A57" s="27" t="s">
        <v>29</v>
      </c>
      <c r="B57" s="13" t="s">
        <v>124</v>
      </c>
      <c r="C57" s="13" t="s">
        <v>227</v>
      </c>
      <c r="D57" s="13" t="s">
        <v>197</v>
      </c>
      <c r="E57" s="14">
        <v>11</v>
      </c>
      <c r="F57" s="14">
        <v>12</v>
      </c>
      <c r="G57" s="14">
        <v>13</v>
      </c>
      <c r="H57" s="14">
        <v>16</v>
      </c>
      <c r="I57" s="14"/>
      <c r="J57" s="14"/>
      <c r="K57" s="14"/>
      <c r="L57" s="14"/>
      <c r="M57" s="14"/>
      <c r="N57" s="14"/>
      <c r="O57" s="14"/>
      <c r="P57" s="14"/>
      <c r="Q57" s="28" t="s">
        <v>1</v>
      </c>
    </row>
    <row r="58" spans="1:17" x14ac:dyDescent="0.2">
      <c r="A58" s="25" t="s">
        <v>30</v>
      </c>
      <c r="B58" s="11" t="s">
        <v>125</v>
      </c>
      <c r="C58" s="11" t="s">
        <v>227</v>
      </c>
      <c r="D58" s="11" t="s">
        <v>195</v>
      </c>
      <c r="E58" s="12"/>
      <c r="F58" s="12"/>
      <c r="G58" s="12">
        <v>7</v>
      </c>
      <c r="H58" s="12"/>
      <c r="I58" s="12"/>
      <c r="J58" s="12"/>
      <c r="K58" s="12"/>
      <c r="L58" s="12"/>
      <c r="M58" s="12"/>
      <c r="N58" s="12"/>
      <c r="O58" s="12"/>
      <c r="P58" s="12"/>
      <c r="Q58" s="26" t="s">
        <v>1</v>
      </c>
    </row>
    <row r="59" spans="1:17" x14ac:dyDescent="0.2">
      <c r="A59" s="27" t="s">
        <v>30</v>
      </c>
      <c r="B59" s="13" t="s">
        <v>125</v>
      </c>
      <c r="C59" s="13" t="s">
        <v>227</v>
      </c>
      <c r="D59" s="13" t="s">
        <v>197</v>
      </c>
      <c r="E59" s="14"/>
      <c r="F59" s="14"/>
      <c r="G59" s="14">
        <v>6</v>
      </c>
      <c r="H59" s="14"/>
      <c r="I59" s="14"/>
      <c r="J59" s="14"/>
      <c r="K59" s="14"/>
      <c r="L59" s="14"/>
      <c r="M59" s="14"/>
      <c r="N59" s="14"/>
      <c r="O59" s="14"/>
      <c r="P59" s="14"/>
      <c r="Q59" s="28" t="s">
        <v>1</v>
      </c>
    </row>
    <row r="60" spans="1:17" x14ac:dyDescent="0.2">
      <c r="A60" s="25" t="s">
        <v>31</v>
      </c>
      <c r="B60" s="11" t="s">
        <v>126</v>
      </c>
      <c r="C60" s="11" t="s">
        <v>227</v>
      </c>
      <c r="D60" s="11" t="s">
        <v>195</v>
      </c>
      <c r="E60" s="12">
        <v>81</v>
      </c>
      <c r="F60" s="12">
        <v>82</v>
      </c>
      <c r="G60" s="12">
        <v>81</v>
      </c>
      <c r="H60" s="12">
        <v>89</v>
      </c>
      <c r="I60" s="12">
        <v>93</v>
      </c>
      <c r="J60" s="12"/>
      <c r="K60" s="12"/>
      <c r="L60" s="12"/>
      <c r="M60" s="12"/>
      <c r="N60" s="12"/>
      <c r="O60" s="12"/>
      <c r="P60" s="12"/>
      <c r="Q60" s="26" t="s">
        <v>1</v>
      </c>
    </row>
    <row r="61" spans="1:17" x14ac:dyDescent="0.2">
      <c r="A61" s="27" t="s">
        <v>31</v>
      </c>
      <c r="B61" s="13" t="s">
        <v>126</v>
      </c>
      <c r="C61" s="13" t="s">
        <v>227</v>
      </c>
      <c r="D61" s="13" t="s">
        <v>197</v>
      </c>
      <c r="E61" s="14">
        <v>83</v>
      </c>
      <c r="F61" s="14">
        <v>84</v>
      </c>
      <c r="G61" s="14">
        <v>84</v>
      </c>
      <c r="H61" s="14">
        <v>93</v>
      </c>
      <c r="I61" s="14">
        <v>97</v>
      </c>
      <c r="J61" s="14"/>
      <c r="K61" s="14"/>
      <c r="L61" s="14"/>
      <c r="M61" s="14"/>
      <c r="N61" s="14"/>
      <c r="O61" s="14"/>
      <c r="P61" s="14"/>
      <c r="Q61" s="28" t="s">
        <v>1</v>
      </c>
    </row>
    <row r="62" spans="1:17" x14ac:dyDescent="0.2">
      <c r="A62" s="25" t="s">
        <v>32</v>
      </c>
      <c r="B62" s="11" t="s">
        <v>127</v>
      </c>
      <c r="C62" s="11" t="s">
        <v>227</v>
      </c>
      <c r="D62" s="11" t="s">
        <v>195</v>
      </c>
      <c r="E62" s="12"/>
      <c r="F62" s="12"/>
      <c r="G62" s="12"/>
      <c r="H62" s="12"/>
      <c r="I62" s="12"/>
      <c r="J62" s="12"/>
      <c r="K62" s="12"/>
      <c r="L62" s="12"/>
      <c r="M62" s="12"/>
      <c r="N62" s="12"/>
      <c r="O62" s="12"/>
      <c r="P62" s="12"/>
      <c r="Q62" s="26" t="s">
        <v>1</v>
      </c>
    </row>
    <row r="63" spans="1:17" x14ac:dyDescent="0.2">
      <c r="A63" s="27" t="s">
        <v>32</v>
      </c>
      <c r="B63" s="13" t="s">
        <v>127</v>
      </c>
      <c r="C63" s="13" t="s">
        <v>227</v>
      </c>
      <c r="D63" s="13" t="s">
        <v>197</v>
      </c>
      <c r="E63" s="14"/>
      <c r="F63" s="14"/>
      <c r="G63" s="14"/>
      <c r="H63" s="14"/>
      <c r="I63" s="14"/>
      <c r="J63" s="14"/>
      <c r="K63" s="14"/>
      <c r="L63" s="14"/>
      <c r="M63" s="14"/>
      <c r="N63" s="14"/>
      <c r="O63" s="14"/>
      <c r="P63" s="14"/>
      <c r="Q63" s="28" t="s">
        <v>1</v>
      </c>
    </row>
    <row r="64" spans="1:17" x14ac:dyDescent="0.2">
      <c r="A64" s="25" t="s">
        <v>33</v>
      </c>
      <c r="B64" s="11" t="s">
        <v>128</v>
      </c>
      <c r="C64" s="11" t="s">
        <v>227</v>
      </c>
      <c r="D64" s="11" t="s">
        <v>195</v>
      </c>
      <c r="E64" s="12">
        <v>37</v>
      </c>
      <c r="F64" s="12">
        <v>39</v>
      </c>
      <c r="G64" s="12">
        <v>40</v>
      </c>
      <c r="H64" s="12">
        <v>41</v>
      </c>
      <c r="I64" s="12">
        <v>40</v>
      </c>
      <c r="J64" s="12">
        <v>39</v>
      </c>
      <c r="K64" s="12">
        <v>40</v>
      </c>
      <c r="L64" s="12">
        <v>39</v>
      </c>
      <c r="M64" s="12">
        <v>40</v>
      </c>
      <c r="N64" s="12">
        <v>42</v>
      </c>
      <c r="O64" s="12"/>
      <c r="P64" s="12"/>
      <c r="Q64" s="26" t="s">
        <v>1</v>
      </c>
    </row>
    <row r="65" spans="1:17" x14ac:dyDescent="0.2">
      <c r="A65" s="27" t="s">
        <v>33</v>
      </c>
      <c r="B65" s="13" t="s">
        <v>128</v>
      </c>
      <c r="C65" s="13" t="s">
        <v>227</v>
      </c>
      <c r="D65" s="13" t="s">
        <v>197</v>
      </c>
      <c r="E65" s="14">
        <v>35</v>
      </c>
      <c r="F65" s="14">
        <v>36</v>
      </c>
      <c r="G65" s="14">
        <v>39</v>
      </c>
      <c r="H65" s="14">
        <v>40</v>
      </c>
      <c r="I65" s="14">
        <v>39</v>
      </c>
      <c r="J65" s="14">
        <v>38</v>
      </c>
      <c r="K65" s="14">
        <v>39</v>
      </c>
      <c r="L65" s="14">
        <v>37</v>
      </c>
      <c r="M65" s="14">
        <v>39</v>
      </c>
      <c r="N65" s="14">
        <v>41</v>
      </c>
      <c r="O65" s="14"/>
      <c r="P65" s="14"/>
      <c r="Q65" s="28" t="s">
        <v>1</v>
      </c>
    </row>
    <row r="66" spans="1:17" x14ac:dyDescent="0.2">
      <c r="A66" s="25" t="s">
        <v>34</v>
      </c>
      <c r="B66" s="11" t="s">
        <v>129</v>
      </c>
      <c r="C66" s="11" t="s">
        <v>227</v>
      </c>
      <c r="D66" s="11" t="s">
        <v>195</v>
      </c>
      <c r="E66" s="12">
        <v>8</v>
      </c>
      <c r="F66" s="12">
        <v>8</v>
      </c>
      <c r="G66" s="12">
        <v>7</v>
      </c>
      <c r="H66" s="12">
        <v>8</v>
      </c>
      <c r="I66" s="12">
        <v>8</v>
      </c>
      <c r="J66" s="12">
        <v>9</v>
      </c>
      <c r="K66" s="12">
        <v>11</v>
      </c>
      <c r="L66" s="12">
        <v>12</v>
      </c>
      <c r="M66" s="12">
        <v>13</v>
      </c>
      <c r="N66" s="12">
        <v>13</v>
      </c>
      <c r="O66" s="12"/>
      <c r="P66" s="12"/>
      <c r="Q66" s="26" t="s">
        <v>1</v>
      </c>
    </row>
    <row r="67" spans="1:17" x14ac:dyDescent="0.2">
      <c r="A67" s="27" t="s">
        <v>34</v>
      </c>
      <c r="B67" s="13" t="s">
        <v>129</v>
      </c>
      <c r="C67" s="13" t="s">
        <v>227</v>
      </c>
      <c r="D67" s="13" t="s">
        <v>197</v>
      </c>
      <c r="E67" s="14">
        <v>9</v>
      </c>
      <c r="F67" s="14">
        <v>8</v>
      </c>
      <c r="G67" s="14">
        <v>7</v>
      </c>
      <c r="H67" s="14">
        <v>8</v>
      </c>
      <c r="I67" s="14">
        <v>8</v>
      </c>
      <c r="J67" s="14">
        <v>10</v>
      </c>
      <c r="K67" s="14">
        <v>12</v>
      </c>
      <c r="L67" s="14">
        <v>13</v>
      </c>
      <c r="M67" s="14">
        <v>13</v>
      </c>
      <c r="N67" s="14">
        <v>14</v>
      </c>
      <c r="O67" s="14"/>
      <c r="P67" s="14"/>
      <c r="Q67" s="28" t="s">
        <v>1</v>
      </c>
    </row>
    <row r="68" spans="1:17" x14ac:dyDescent="0.2">
      <c r="A68" s="25" t="s">
        <v>35</v>
      </c>
      <c r="B68" s="11" t="s">
        <v>130</v>
      </c>
      <c r="C68" s="11" t="s">
        <v>227</v>
      </c>
      <c r="D68" s="11" t="s">
        <v>195</v>
      </c>
      <c r="E68" s="12">
        <v>44</v>
      </c>
      <c r="F68" s="12">
        <v>47</v>
      </c>
      <c r="G68" s="12">
        <v>42</v>
      </c>
      <c r="H68" s="12">
        <v>44</v>
      </c>
      <c r="I68" s="12">
        <v>51</v>
      </c>
      <c r="J68" s="12">
        <v>55</v>
      </c>
      <c r="K68" s="12">
        <v>59</v>
      </c>
      <c r="L68" s="12"/>
      <c r="M68" s="12">
        <v>59</v>
      </c>
      <c r="N68" s="12">
        <v>60</v>
      </c>
      <c r="O68" s="12">
        <v>59</v>
      </c>
      <c r="P68" s="12"/>
      <c r="Q68" s="26" t="s">
        <v>1</v>
      </c>
    </row>
    <row r="69" spans="1:17" x14ac:dyDescent="0.2">
      <c r="A69" s="27" t="s">
        <v>35</v>
      </c>
      <c r="B69" s="13" t="s">
        <v>130</v>
      </c>
      <c r="C69" s="13" t="s">
        <v>227</v>
      </c>
      <c r="D69" s="13" t="s">
        <v>197</v>
      </c>
      <c r="E69" s="14">
        <v>43</v>
      </c>
      <c r="F69" s="14">
        <v>44</v>
      </c>
      <c r="G69" s="14">
        <v>41</v>
      </c>
      <c r="H69" s="14">
        <v>42</v>
      </c>
      <c r="I69" s="14">
        <v>49</v>
      </c>
      <c r="J69" s="14">
        <v>53</v>
      </c>
      <c r="K69" s="14">
        <v>57</v>
      </c>
      <c r="L69" s="14"/>
      <c r="M69" s="14">
        <v>65</v>
      </c>
      <c r="N69" s="14">
        <v>66</v>
      </c>
      <c r="O69" s="14">
        <v>65</v>
      </c>
      <c r="P69" s="14"/>
      <c r="Q69" s="28" t="s">
        <v>1</v>
      </c>
    </row>
    <row r="70" spans="1:17" x14ac:dyDescent="0.2">
      <c r="A70" s="25" t="s">
        <v>36</v>
      </c>
      <c r="B70" s="11" t="s">
        <v>131</v>
      </c>
      <c r="C70" s="11" t="s">
        <v>227</v>
      </c>
      <c r="D70" s="11" t="s">
        <v>195</v>
      </c>
      <c r="E70" s="12">
        <v>45</v>
      </c>
      <c r="F70" s="12">
        <v>50</v>
      </c>
      <c r="G70" s="12"/>
      <c r="H70" s="12"/>
      <c r="I70" s="12">
        <v>60</v>
      </c>
      <c r="J70" s="12"/>
      <c r="K70" s="12">
        <v>71</v>
      </c>
      <c r="L70" s="12">
        <v>75</v>
      </c>
      <c r="M70" s="12">
        <v>75</v>
      </c>
      <c r="N70" s="12"/>
      <c r="O70" s="12"/>
      <c r="P70" s="12"/>
      <c r="Q70" s="26" t="s">
        <v>1</v>
      </c>
    </row>
    <row r="71" spans="1:17" x14ac:dyDescent="0.2">
      <c r="A71" s="27" t="s">
        <v>36</v>
      </c>
      <c r="B71" s="13" t="s">
        <v>131</v>
      </c>
      <c r="C71" s="13" t="s">
        <v>227</v>
      </c>
      <c r="D71" s="13" t="s">
        <v>197</v>
      </c>
      <c r="E71" s="14">
        <v>47</v>
      </c>
      <c r="F71" s="14">
        <v>50</v>
      </c>
      <c r="G71" s="14"/>
      <c r="H71" s="14"/>
      <c r="I71" s="14">
        <v>58</v>
      </c>
      <c r="J71" s="14"/>
      <c r="K71" s="14">
        <v>73</v>
      </c>
      <c r="L71" s="14">
        <v>76</v>
      </c>
      <c r="M71" s="14">
        <v>77</v>
      </c>
      <c r="N71" s="14"/>
      <c r="O71" s="14"/>
      <c r="P71" s="14"/>
      <c r="Q71" s="28" t="s">
        <v>1</v>
      </c>
    </row>
    <row r="72" spans="1:17" x14ac:dyDescent="0.2">
      <c r="A72" s="25" t="s">
        <v>37</v>
      </c>
      <c r="B72" s="11" t="s">
        <v>132</v>
      </c>
      <c r="C72" s="11" t="s">
        <v>227</v>
      </c>
      <c r="D72" s="11" t="s">
        <v>195</v>
      </c>
      <c r="E72" s="12"/>
      <c r="F72" s="12"/>
      <c r="G72" s="12"/>
      <c r="H72" s="12"/>
      <c r="I72" s="12"/>
      <c r="J72" s="12"/>
      <c r="K72" s="12"/>
      <c r="L72" s="12"/>
      <c r="M72" s="12"/>
      <c r="N72" s="12"/>
      <c r="O72" s="12"/>
      <c r="P72" s="12"/>
      <c r="Q72" s="26" t="s">
        <v>1</v>
      </c>
    </row>
    <row r="73" spans="1:17" x14ac:dyDescent="0.2">
      <c r="A73" s="27" t="s">
        <v>37</v>
      </c>
      <c r="B73" s="13" t="s">
        <v>132</v>
      </c>
      <c r="C73" s="13" t="s">
        <v>227</v>
      </c>
      <c r="D73" s="13" t="s">
        <v>197</v>
      </c>
      <c r="E73" s="14"/>
      <c r="F73" s="14"/>
      <c r="G73" s="14"/>
      <c r="H73" s="14"/>
      <c r="I73" s="14"/>
      <c r="J73" s="14"/>
      <c r="K73" s="14"/>
      <c r="L73" s="14"/>
      <c r="M73" s="14"/>
      <c r="N73" s="14"/>
      <c r="O73" s="14"/>
      <c r="P73" s="14"/>
      <c r="Q73" s="28" t="s">
        <v>1</v>
      </c>
    </row>
    <row r="74" spans="1:17" x14ac:dyDescent="0.2">
      <c r="A74" s="25" t="s">
        <v>38</v>
      </c>
      <c r="B74" s="11" t="s">
        <v>173</v>
      </c>
      <c r="C74" s="11" t="s">
        <v>227</v>
      </c>
      <c r="D74" s="11" t="s">
        <v>195</v>
      </c>
      <c r="E74" s="12">
        <v>18</v>
      </c>
      <c r="F74" s="12">
        <v>18</v>
      </c>
      <c r="G74" s="12">
        <v>19</v>
      </c>
      <c r="H74" s="12">
        <v>20</v>
      </c>
      <c r="I74" s="12">
        <v>24</v>
      </c>
      <c r="J74" s="12">
        <v>27</v>
      </c>
      <c r="K74" s="12">
        <v>26</v>
      </c>
      <c r="L74" s="12">
        <v>28</v>
      </c>
      <c r="M74" s="12">
        <v>31</v>
      </c>
      <c r="N74" s="12">
        <v>39</v>
      </c>
      <c r="O74" s="12">
        <v>40</v>
      </c>
      <c r="P74" s="12"/>
      <c r="Q74" s="26" t="s">
        <v>1</v>
      </c>
    </row>
    <row r="75" spans="1:17" x14ac:dyDescent="0.2">
      <c r="A75" s="27" t="s">
        <v>38</v>
      </c>
      <c r="B75" s="13" t="s">
        <v>173</v>
      </c>
      <c r="C75" s="13" t="s">
        <v>227</v>
      </c>
      <c r="D75" s="13" t="s">
        <v>197</v>
      </c>
      <c r="E75" s="14">
        <v>17</v>
      </c>
      <c r="F75" s="14">
        <v>18</v>
      </c>
      <c r="G75" s="14">
        <v>19</v>
      </c>
      <c r="H75" s="14">
        <v>20</v>
      </c>
      <c r="I75" s="14">
        <v>24</v>
      </c>
      <c r="J75" s="14">
        <v>26</v>
      </c>
      <c r="K75" s="14">
        <v>25</v>
      </c>
      <c r="L75" s="14">
        <v>28</v>
      </c>
      <c r="M75" s="14">
        <v>30</v>
      </c>
      <c r="N75" s="14">
        <v>39</v>
      </c>
      <c r="O75" s="14">
        <v>40</v>
      </c>
      <c r="P75" s="14"/>
      <c r="Q75" s="28" t="s">
        <v>1</v>
      </c>
    </row>
    <row r="76" spans="1:17" x14ac:dyDescent="0.2">
      <c r="A76" s="25" t="s">
        <v>39</v>
      </c>
      <c r="B76" s="11" t="s">
        <v>133</v>
      </c>
      <c r="C76" s="11" t="s">
        <v>227</v>
      </c>
      <c r="D76" s="11" t="s">
        <v>195</v>
      </c>
      <c r="E76" s="12">
        <v>15</v>
      </c>
      <c r="F76" s="12">
        <v>18</v>
      </c>
      <c r="G76" s="12">
        <v>20</v>
      </c>
      <c r="H76" s="12">
        <v>22</v>
      </c>
      <c r="I76" s="12">
        <v>25</v>
      </c>
      <c r="J76" s="12">
        <v>28</v>
      </c>
      <c r="K76" s="12">
        <v>32</v>
      </c>
      <c r="L76" s="12">
        <v>36</v>
      </c>
      <c r="M76" s="12">
        <v>40</v>
      </c>
      <c r="N76" s="12">
        <v>43</v>
      </c>
      <c r="O76" s="12">
        <v>47</v>
      </c>
      <c r="P76" s="12"/>
      <c r="Q76" s="26" t="s">
        <v>1</v>
      </c>
    </row>
    <row r="77" spans="1:17" x14ac:dyDescent="0.2">
      <c r="A77" s="27" t="s">
        <v>39</v>
      </c>
      <c r="B77" s="13" t="s">
        <v>133</v>
      </c>
      <c r="C77" s="13" t="s">
        <v>227</v>
      </c>
      <c r="D77" s="13" t="s">
        <v>197</v>
      </c>
      <c r="E77" s="14">
        <v>14</v>
      </c>
      <c r="F77" s="14">
        <v>18</v>
      </c>
      <c r="G77" s="14">
        <v>20</v>
      </c>
      <c r="H77" s="14">
        <v>21</v>
      </c>
      <c r="I77" s="14">
        <v>24</v>
      </c>
      <c r="J77" s="14">
        <v>28</v>
      </c>
      <c r="K77" s="14">
        <v>31</v>
      </c>
      <c r="L77" s="14">
        <v>34</v>
      </c>
      <c r="M77" s="14">
        <v>39</v>
      </c>
      <c r="N77" s="14">
        <v>42</v>
      </c>
      <c r="O77" s="14">
        <v>46</v>
      </c>
      <c r="P77" s="14"/>
      <c r="Q77" s="28" t="s">
        <v>1</v>
      </c>
    </row>
    <row r="78" spans="1:17" x14ac:dyDescent="0.2">
      <c r="A78" s="25" t="s">
        <v>40</v>
      </c>
      <c r="B78" s="11" t="s">
        <v>134</v>
      </c>
      <c r="C78" s="11" t="s">
        <v>227</v>
      </c>
      <c r="D78" s="11" t="s">
        <v>195</v>
      </c>
      <c r="E78" s="12"/>
      <c r="F78" s="12"/>
      <c r="G78" s="12">
        <v>37</v>
      </c>
      <c r="H78" s="12">
        <v>43</v>
      </c>
      <c r="I78" s="12">
        <v>44</v>
      </c>
      <c r="J78" s="12">
        <v>41</v>
      </c>
      <c r="K78" s="12">
        <v>36</v>
      </c>
      <c r="L78" s="12">
        <v>40</v>
      </c>
      <c r="M78" s="12">
        <v>40</v>
      </c>
      <c r="N78" s="12"/>
      <c r="O78" s="12"/>
      <c r="P78" s="12"/>
      <c r="Q78" s="26" t="s">
        <v>1</v>
      </c>
    </row>
    <row r="79" spans="1:17" x14ac:dyDescent="0.2">
      <c r="A79" s="27" t="s">
        <v>40</v>
      </c>
      <c r="B79" s="13" t="s">
        <v>134</v>
      </c>
      <c r="C79" s="13" t="s">
        <v>227</v>
      </c>
      <c r="D79" s="13" t="s">
        <v>197</v>
      </c>
      <c r="E79" s="14"/>
      <c r="F79" s="14"/>
      <c r="G79" s="14">
        <v>36</v>
      </c>
      <c r="H79" s="14">
        <v>41</v>
      </c>
      <c r="I79" s="14">
        <v>42</v>
      </c>
      <c r="J79" s="14">
        <v>39</v>
      </c>
      <c r="K79" s="14">
        <v>35</v>
      </c>
      <c r="L79" s="14">
        <v>39</v>
      </c>
      <c r="M79" s="14">
        <v>38</v>
      </c>
      <c r="N79" s="14"/>
      <c r="O79" s="14"/>
      <c r="P79" s="14"/>
      <c r="Q79" s="28" t="s">
        <v>1</v>
      </c>
    </row>
    <row r="80" spans="1:17" x14ac:dyDescent="0.2">
      <c r="A80" s="25" t="s">
        <v>41</v>
      </c>
      <c r="B80" s="11" t="s">
        <v>135</v>
      </c>
      <c r="C80" s="11" t="s">
        <v>227</v>
      </c>
      <c r="D80" s="11" t="s">
        <v>195</v>
      </c>
      <c r="E80" s="12"/>
      <c r="F80" s="12"/>
      <c r="G80" s="12"/>
      <c r="H80" s="12"/>
      <c r="I80" s="12"/>
      <c r="J80" s="12"/>
      <c r="K80" s="12">
        <v>160</v>
      </c>
      <c r="L80" s="12">
        <v>155</v>
      </c>
      <c r="M80" s="12">
        <v>135</v>
      </c>
      <c r="N80" s="12">
        <v>126</v>
      </c>
      <c r="O80" s="12"/>
      <c r="P80" s="12"/>
      <c r="Q80" s="26" t="s">
        <v>1</v>
      </c>
    </row>
    <row r="81" spans="1:17" x14ac:dyDescent="0.2">
      <c r="A81" s="27" t="s">
        <v>41</v>
      </c>
      <c r="B81" s="13" t="s">
        <v>135</v>
      </c>
      <c r="C81" s="13" t="s">
        <v>227</v>
      </c>
      <c r="D81" s="13" t="s">
        <v>197</v>
      </c>
      <c r="E81" s="14"/>
      <c r="F81" s="14"/>
      <c r="G81" s="14"/>
      <c r="H81" s="14"/>
      <c r="I81" s="14"/>
      <c r="J81" s="14"/>
      <c r="K81" s="14">
        <v>160</v>
      </c>
      <c r="L81" s="14">
        <v>161</v>
      </c>
      <c r="M81" s="14">
        <v>134</v>
      </c>
      <c r="N81" s="14">
        <v>125</v>
      </c>
      <c r="O81" s="14"/>
      <c r="P81" s="14"/>
      <c r="Q81" s="28" t="s">
        <v>1</v>
      </c>
    </row>
    <row r="82" spans="1:17" x14ac:dyDescent="0.2">
      <c r="A82" s="25" t="s">
        <v>42</v>
      </c>
      <c r="B82" s="11" t="s">
        <v>136</v>
      </c>
      <c r="C82" s="11" t="s">
        <v>227</v>
      </c>
      <c r="D82" s="11" t="s">
        <v>195</v>
      </c>
      <c r="E82" s="12">
        <v>9</v>
      </c>
      <c r="F82" s="12">
        <v>10</v>
      </c>
      <c r="G82" s="12">
        <v>9</v>
      </c>
      <c r="H82" s="12"/>
      <c r="I82" s="12"/>
      <c r="J82" s="12">
        <v>13</v>
      </c>
      <c r="K82" s="12">
        <v>14</v>
      </c>
      <c r="L82" s="12">
        <v>19</v>
      </c>
      <c r="M82" s="12">
        <v>30</v>
      </c>
      <c r="N82" s="12">
        <v>39</v>
      </c>
      <c r="O82" s="12">
        <v>41</v>
      </c>
      <c r="P82" s="12"/>
      <c r="Q82" s="26" t="s">
        <v>1</v>
      </c>
    </row>
    <row r="83" spans="1:17" x14ac:dyDescent="0.2">
      <c r="A83" s="27" t="s">
        <v>42</v>
      </c>
      <c r="B83" s="13" t="s">
        <v>136</v>
      </c>
      <c r="C83" s="13" t="s">
        <v>227</v>
      </c>
      <c r="D83" s="13" t="s">
        <v>197</v>
      </c>
      <c r="E83" s="14">
        <v>8</v>
      </c>
      <c r="F83" s="14">
        <v>9</v>
      </c>
      <c r="G83" s="14">
        <v>8</v>
      </c>
      <c r="H83" s="14"/>
      <c r="I83" s="14"/>
      <c r="J83" s="14">
        <v>12</v>
      </c>
      <c r="K83" s="14">
        <v>13</v>
      </c>
      <c r="L83" s="14">
        <v>17</v>
      </c>
      <c r="M83" s="14">
        <v>27</v>
      </c>
      <c r="N83" s="14">
        <v>36</v>
      </c>
      <c r="O83" s="14">
        <v>38</v>
      </c>
      <c r="P83" s="14"/>
      <c r="Q83" s="28" t="s">
        <v>1</v>
      </c>
    </row>
    <row r="84" spans="1:17" x14ac:dyDescent="0.2">
      <c r="A84" s="25" t="s">
        <v>43</v>
      </c>
      <c r="B84" s="11" t="s">
        <v>137</v>
      </c>
      <c r="C84" s="11" t="s">
        <v>227</v>
      </c>
      <c r="D84" s="11" t="s">
        <v>195</v>
      </c>
      <c r="E84" s="12"/>
      <c r="F84" s="12"/>
      <c r="G84" s="12"/>
      <c r="H84" s="12"/>
      <c r="I84" s="12"/>
      <c r="J84" s="12"/>
      <c r="K84" s="12"/>
      <c r="L84" s="12">
        <v>84</v>
      </c>
      <c r="M84" s="12"/>
      <c r="N84" s="12"/>
      <c r="O84" s="12"/>
      <c r="P84" s="12"/>
      <c r="Q84" s="26" t="s">
        <v>1</v>
      </c>
    </row>
    <row r="85" spans="1:17" x14ac:dyDescent="0.2">
      <c r="A85" s="27" t="s">
        <v>43</v>
      </c>
      <c r="B85" s="13" t="s">
        <v>137</v>
      </c>
      <c r="C85" s="13" t="s">
        <v>227</v>
      </c>
      <c r="D85" s="13" t="s">
        <v>197</v>
      </c>
      <c r="E85" s="14"/>
      <c r="F85" s="14"/>
      <c r="G85" s="14"/>
      <c r="H85" s="14"/>
      <c r="I85" s="14"/>
      <c r="J85" s="14"/>
      <c r="K85" s="14"/>
      <c r="L85" s="14">
        <v>83</v>
      </c>
      <c r="M85" s="14"/>
      <c r="N85" s="14"/>
      <c r="O85" s="14"/>
      <c r="P85" s="14"/>
      <c r="Q85" s="28" t="s">
        <v>1</v>
      </c>
    </row>
    <row r="86" spans="1:17" x14ac:dyDescent="0.2">
      <c r="A86" s="25" t="s">
        <v>44</v>
      </c>
      <c r="B86" s="11" t="s">
        <v>138</v>
      </c>
      <c r="C86" s="11" t="s">
        <v>227</v>
      </c>
      <c r="D86" s="11" t="s">
        <v>195</v>
      </c>
      <c r="E86" s="12">
        <v>3</v>
      </c>
      <c r="F86" s="12">
        <v>3</v>
      </c>
      <c r="G86" s="12">
        <v>3</v>
      </c>
      <c r="H86" s="12">
        <v>3</v>
      </c>
      <c r="I86" s="12"/>
      <c r="J86" s="12">
        <v>4</v>
      </c>
      <c r="K86" s="12">
        <v>4</v>
      </c>
      <c r="L86" s="12">
        <v>4</v>
      </c>
      <c r="M86" s="12">
        <v>4</v>
      </c>
      <c r="N86" s="12">
        <v>7</v>
      </c>
      <c r="O86" s="12">
        <v>7</v>
      </c>
      <c r="P86" s="12"/>
      <c r="Q86" s="26" t="s">
        <v>1</v>
      </c>
    </row>
    <row r="87" spans="1:17" x14ac:dyDescent="0.2">
      <c r="A87" s="27" t="s">
        <v>44</v>
      </c>
      <c r="B87" s="13" t="s">
        <v>138</v>
      </c>
      <c r="C87" s="13" t="s">
        <v>227</v>
      </c>
      <c r="D87" s="13" t="s">
        <v>197</v>
      </c>
      <c r="E87" s="14">
        <v>3</v>
      </c>
      <c r="F87" s="14">
        <v>3</v>
      </c>
      <c r="G87" s="14">
        <v>3</v>
      </c>
      <c r="H87" s="14">
        <v>3</v>
      </c>
      <c r="I87" s="14"/>
      <c r="J87" s="14">
        <v>4</v>
      </c>
      <c r="K87" s="14">
        <v>4</v>
      </c>
      <c r="L87" s="14">
        <v>4</v>
      </c>
      <c r="M87" s="14">
        <v>4</v>
      </c>
      <c r="N87" s="14">
        <v>7</v>
      </c>
      <c r="O87" s="14">
        <v>7</v>
      </c>
      <c r="P87" s="14"/>
      <c r="Q87" s="28" t="s">
        <v>1</v>
      </c>
    </row>
    <row r="88" spans="1:17" x14ac:dyDescent="0.2">
      <c r="A88" s="25" t="s">
        <v>45</v>
      </c>
      <c r="B88" s="11" t="s">
        <v>139</v>
      </c>
      <c r="C88" s="11" t="s">
        <v>227</v>
      </c>
      <c r="D88" s="11" t="s">
        <v>195</v>
      </c>
      <c r="E88" s="12"/>
      <c r="F88" s="12"/>
      <c r="G88" s="12"/>
      <c r="H88" s="12"/>
      <c r="I88" s="12"/>
      <c r="J88" s="12"/>
      <c r="K88" s="12"/>
      <c r="L88" s="12">
        <v>12</v>
      </c>
      <c r="M88" s="12"/>
      <c r="N88" s="12"/>
      <c r="O88" s="12"/>
      <c r="P88" s="12"/>
      <c r="Q88" s="26" t="s">
        <v>1</v>
      </c>
    </row>
    <row r="89" spans="1:17" x14ac:dyDescent="0.2">
      <c r="A89" s="27" t="s">
        <v>45</v>
      </c>
      <c r="B89" s="13" t="s">
        <v>139</v>
      </c>
      <c r="C89" s="13" t="s">
        <v>227</v>
      </c>
      <c r="D89" s="13" t="s">
        <v>197</v>
      </c>
      <c r="E89" s="14"/>
      <c r="F89" s="14"/>
      <c r="G89" s="14"/>
      <c r="H89" s="14"/>
      <c r="I89" s="14"/>
      <c r="J89" s="14"/>
      <c r="K89" s="14"/>
      <c r="L89" s="14">
        <v>9</v>
      </c>
      <c r="M89" s="14"/>
      <c r="N89" s="14"/>
      <c r="O89" s="14"/>
      <c r="P89" s="14"/>
      <c r="Q89" s="28" t="s">
        <v>1</v>
      </c>
    </row>
    <row r="90" spans="1:17" x14ac:dyDescent="0.2">
      <c r="A90" s="25" t="s">
        <v>46</v>
      </c>
      <c r="B90" s="11" t="s">
        <v>140</v>
      </c>
      <c r="C90" s="11" t="s">
        <v>227</v>
      </c>
      <c r="D90" s="11" t="s">
        <v>195</v>
      </c>
      <c r="E90" s="12"/>
      <c r="F90" s="12"/>
      <c r="G90" s="12"/>
      <c r="H90" s="12"/>
      <c r="I90" s="12"/>
      <c r="J90" s="12"/>
      <c r="K90" s="12"/>
      <c r="L90" s="12">
        <v>30</v>
      </c>
      <c r="M90" s="12"/>
      <c r="N90" s="12"/>
      <c r="O90" s="12"/>
      <c r="P90" s="12"/>
      <c r="Q90" s="26" t="s">
        <v>1</v>
      </c>
    </row>
    <row r="91" spans="1:17" x14ac:dyDescent="0.2">
      <c r="A91" s="27" t="s">
        <v>46</v>
      </c>
      <c r="B91" s="13" t="s">
        <v>140</v>
      </c>
      <c r="C91" s="13" t="s">
        <v>227</v>
      </c>
      <c r="D91" s="13" t="s">
        <v>197</v>
      </c>
      <c r="E91" s="14"/>
      <c r="F91" s="14"/>
      <c r="G91" s="14"/>
      <c r="H91" s="14"/>
      <c r="I91" s="14"/>
      <c r="J91" s="14"/>
      <c r="K91" s="14"/>
      <c r="L91" s="14">
        <v>33</v>
      </c>
      <c r="M91" s="14"/>
      <c r="N91" s="14"/>
      <c r="O91" s="14"/>
      <c r="P91" s="14"/>
      <c r="Q91" s="28" t="s">
        <v>1</v>
      </c>
    </row>
    <row r="92" spans="1:17" x14ac:dyDescent="0.2">
      <c r="A92" s="25" t="s">
        <v>47</v>
      </c>
      <c r="B92" s="11" t="s">
        <v>169</v>
      </c>
      <c r="C92" s="11" t="s">
        <v>227</v>
      </c>
      <c r="D92" s="11" t="s">
        <v>195</v>
      </c>
      <c r="E92" s="12">
        <v>59</v>
      </c>
      <c r="F92" s="12">
        <v>78</v>
      </c>
      <c r="G92" s="12">
        <v>80</v>
      </c>
      <c r="H92" s="12">
        <v>85</v>
      </c>
      <c r="I92" s="12">
        <v>86</v>
      </c>
      <c r="J92" s="12">
        <v>78</v>
      </c>
      <c r="K92" s="12">
        <v>78</v>
      </c>
      <c r="L92" s="12">
        <v>79</v>
      </c>
      <c r="M92" s="12">
        <v>83</v>
      </c>
      <c r="N92" s="12">
        <v>85</v>
      </c>
      <c r="O92" s="12">
        <v>87</v>
      </c>
      <c r="P92" s="12"/>
      <c r="Q92" s="26" t="s">
        <v>1</v>
      </c>
    </row>
    <row r="93" spans="1:17" x14ac:dyDescent="0.2">
      <c r="A93" s="27" t="s">
        <v>47</v>
      </c>
      <c r="B93" s="13" t="s">
        <v>169</v>
      </c>
      <c r="C93" s="13" t="s">
        <v>227</v>
      </c>
      <c r="D93" s="13" t="s">
        <v>197</v>
      </c>
      <c r="E93" s="14">
        <v>56</v>
      </c>
      <c r="F93" s="14">
        <v>75</v>
      </c>
      <c r="G93" s="14">
        <v>77</v>
      </c>
      <c r="H93" s="14">
        <v>82</v>
      </c>
      <c r="I93" s="14">
        <v>85</v>
      </c>
      <c r="J93" s="14">
        <v>77</v>
      </c>
      <c r="K93" s="14">
        <v>78</v>
      </c>
      <c r="L93" s="14">
        <v>79</v>
      </c>
      <c r="M93" s="14">
        <v>83</v>
      </c>
      <c r="N93" s="14">
        <v>86</v>
      </c>
      <c r="O93" s="14">
        <v>87</v>
      </c>
      <c r="P93" s="14"/>
      <c r="Q93" s="28" t="s">
        <v>1</v>
      </c>
    </row>
    <row r="94" spans="1:17" x14ac:dyDescent="0.2">
      <c r="A94" s="25" t="s">
        <v>48</v>
      </c>
      <c r="B94" s="11" t="s">
        <v>141</v>
      </c>
      <c r="C94" s="11" t="s">
        <v>227</v>
      </c>
      <c r="D94" s="11" t="s">
        <v>195</v>
      </c>
      <c r="E94" s="12">
        <v>47</v>
      </c>
      <c r="F94" s="12">
        <v>51</v>
      </c>
      <c r="G94" s="12">
        <v>47</v>
      </c>
      <c r="H94" s="12"/>
      <c r="I94" s="12">
        <v>48</v>
      </c>
      <c r="J94" s="12">
        <v>48</v>
      </c>
      <c r="K94" s="12">
        <v>52</v>
      </c>
      <c r="L94" s="12">
        <v>51</v>
      </c>
      <c r="M94" s="12">
        <v>46</v>
      </c>
      <c r="N94" s="12">
        <v>49</v>
      </c>
      <c r="O94" s="12">
        <v>47</v>
      </c>
      <c r="P94" s="12"/>
      <c r="Q94" s="26" t="s">
        <v>1</v>
      </c>
    </row>
    <row r="95" spans="1:17" x14ac:dyDescent="0.2">
      <c r="A95" s="27" t="s">
        <v>48</v>
      </c>
      <c r="B95" s="13" t="s">
        <v>141</v>
      </c>
      <c r="C95" s="13" t="s">
        <v>227</v>
      </c>
      <c r="D95" s="13" t="s">
        <v>197</v>
      </c>
      <c r="E95" s="14">
        <v>63</v>
      </c>
      <c r="F95" s="14">
        <v>66</v>
      </c>
      <c r="G95" s="14">
        <v>62</v>
      </c>
      <c r="H95" s="14"/>
      <c r="I95" s="14">
        <v>61</v>
      </c>
      <c r="J95" s="14">
        <v>60</v>
      </c>
      <c r="K95" s="14">
        <v>64</v>
      </c>
      <c r="L95" s="14">
        <v>63</v>
      </c>
      <c r="M95" s="14">
        <v>54</v>
      </c>
      <c r="N95" s="14">
        <v>59</v>
      </c>
      <c r="O95" s="14">
        <v>55</v>
      </c>
      <c r="P95" s="14"/>
      <c r="Q95" s="28" t="s">
        <v>1</v>
      </c>
    </row>
    <row r="96" spans="1:17" x14ac:dyDescent="0.2">
      <c r="A96" s="25" t="s">
        <v>49</v>
      </c>
      <c r="B96" s="11" t="s">
        <v>142</v>
      </c>
      <c r="C96" s="11" t="s">
        <v>227</v>
      </c>
      <c r="D96" s="11" t="s">
        <v>195</v>
      </c>
      <c r="E96" s="12"/>
      <c r="F96" s="12"/>
      <c r="G96" s="12"/>
      <c r="H96" s="12"/>
      <c r="I96" s="12"/>
      <c r="J96" s="12"/>
      <c r="K96" s="12"/>
      <c r="L96" s="12"/>
      <c r="M96" s="12"/>
      <c r="N96" s="12"/>
      <c r="O96" s="12"/>
      <c r="P96" s="12"/>
      <c r="Q96" s="26" t="s">
        <v>1</v>
      </c>
    </row>
    <row r="97" spans="1:17" x14ac:dyDescent="0.2">
      <c r="A97" s="27" t="s">
        <v>49</v>
      </c>
      <c r="B97" s="13" t="s">
        <v>142</v>
      </c>
      <c r="C97" s="13" t="s">
        <v>227</v>
      </c>
      <c r="D97" s="13" t="s">
        <v>197</v>
      </c>
      <c r="E97" s="14"/>
      <c r="F97" s="14"/>
      <c r="G97" s="14"/>
      <c r="H97" s="14"/>
      <c r="I97" s="14"/>
      <c r="J97" s="14"/>
      <c r="K97" s="14"/>
      <c r="L97" s="14"/>
      <c r="M97" s="14"/>
      <c r="N97" s="14"/>
      <c r="O97" s="14"/>
      <c r="P97" s="14"/>
      <c r="Q97" s="28" t="s">
        <v>1</v>
      </c>
    </row>
    <row r="98" spans="1:17" x14ac:dyDescent="0.2">
      <c r="A98" s="25" t="s">
        <v>50</v>
      </c>
      <c r="B98" s="11" t="s">
        <v>174</v>
      </c>
      <c r="C98" s="11" t="s">
        <v>227</v>
      </c>
      <c r="D98" s="11" t="s">
        <v>195</v>
      </c>
      <c r="E98" s="12">
        <v>5</v>
      </c>
      <c r="F98" s="12">
        <v>6</v>
      </c>
      <c r="G98" s="12">
        <v>8</v>
      </c>
      <c r="H98" s="12"/>
      <c r="I98" s="12"/>
      <c r="J98" s="12"/>
      <c r="K98" s="12"/>
      <c r="L98" s="12"/>
      <c r="M98" s="12">
        <v>9</v>
      </c>
      <c r="N98" s="12">
        <v>10</v>
      </c>
      <c r="O98" s="12">
        <v>9</v>
      </c>
      <c r="P98" s="12"/>
      <c r="Q98" s="26" t="s">
        <v>1</v>
      </c>
    </row>
    <row r="99" spans="1:17" x14ac:dyDescent="0.2">
      <c r="A99" s="27" t="s">
        <v>50</v>
      </c>
      <c r="B99" s="13" t="s">
        <v>174</v>
      </c>
      <c r="C99" s="13" t="s">
        <v>227</v>
      </c>
      <c r="D99" s="13" t="s">
        <v>197</v>
      </c>
      <c r="E99" s="14">
        <v>5</v>
      </c>
      <c r="F99" s="14">
        <v>6</v>
      </c>
      <c r="G99" s="14">
        <v>7</v>
      </c>
      <c r="H99" s="14"/>
      <c r="I99" s="14"/>
      <c r="J99" s="14"/>
      <c r="K99" s="14"/>
      <c r="L99" s="14"/>
      <c r="M99" s="14">
        <v>9</v>
      </c>
      <c r="N99" s="14">
        <v>10</v>
      </c>
      <c r="O99" s="14">
        <v>8</v>
      </c>
      <c r="P99" s="14"/>
      <c r="Q99" s="28" t="s">
        <v>1</v>
      </c>
    </row>
    <row r="100" spans="1:17" x14ac:dyDescent="0.2">
      <c r="A100" s="25" t="s">
        <v>51</v>
      </c>
      <c r="B100" s="11" t="s">
        <v>175</v>
      </c>
      <c r="C100" s="11" t="s">
        <v>227</v>
      </c>
      <c r="D100" s="11" t="s">
        <v>195</v>
      </c>
      <c r="E100" s="12">
        <v>59</v>
      </c>
      <c r="F100" s="12">
        <v>67</v>
      </c>
      <c r="G100" s="12">
        <v>74</v>
      </c>
      <c r="H100" s="12">
        <v>82</v>
      </c>
      <c r="I100" s="12">
        <v>87</v>
      </c>
      <c r="J100" s="12">
        <v>87</v>
      </c>
      <c r="K100" s="12">
        <v>87</v>
      </c>
      <c r="L100" s="12">
        <v>87</v>
      </c>
      <c r="M100" s="12">
        <v>85</v>
      </c>
      <c r="N100" s="12">
        <v>83</v>
      </c>
      <c r="O100" s="12"/>
      <c r="P100" s="12">
        <v>83</v>
      </c>
      <c r="Q100" s="26" t="s">
        <v>1</v>
      </c>
    </row>
    <row r="101" spans="1:17" x14ac:dyDescent="0.2">
      <c r="A101" s="27" t="s">
        <v>51</v>
      </c>
      <c r="B101" s="13" t="s">
        <v>175</v>
      </c>
      <c r="C101" s="13" t="s">
        <v>227</v>
      </c>
      <c r="D101" s="13" t="s">
        <v>197</v>
      </c>
      <c r="E101" s="14">
        <v>65</v>
      </c>
      <c r="F101" s="14">
        <v>70</v>
      </c>
      <c r="G101" s="14">
        <v>76</v>
      </c>
      <c r="H101" s="14">
        <v>84</v>
      </c>
      <c r="I101" s="14">
        <v>89</v>
      </c>
      <c r="J101" s="14">
        <v>91</v>
      </c>
      <c r="K101" s="14">
        <v>94</v>
      </c>
      <c r="L101" s="14">
        <v>93</v>
      </c>
      <c r="M101" s="14">
        <v>91</v>
      </c>
      <c r="N101" s="14">
        <v>93</v>
      </c>
      <c r="O101" s="14"/>
      <c r="P101" s="14">
        <v>92</v>
      </c>
      <c r="Q101" s="28" t="s">
        <v>1</v>
      </c>
    </row>
    <row r="102" spans="1:17" x14ac:dyDescent="0.2">
      <c r="A102" s="25" t="s">
        <v>52</v>
      </c>
      <c r="B102" s="11" t="s">
        <v>143</v>
      </c>
      <c r="C102" s="11" t="s">
        <v>227</v>
      </c>
      <c r="D102" s="11" t="s">
        <v>195</v>
      </c>
      <c r="E102" s="12">
        <v>57</v>
      </c>
      <c r="F102" s="12"/>
      <c r="G102" s="12">
        <v>56</v>
      </c>
      <c r="H102" s="12"/>
      <c r="I102" s="12"/>
      <c r="J102" s="12"/>
      <c r="K102" s="12"/>
      <c r="L102" s="12"/>
      <c r="M102" s="12"/>
      <c r="N102" s="12"/>
      <c r="O102" s="12"/>
      <c r="P102" s="12"/>
      <c r="Q102" s="26" t="s">
        <v>1</v>
      </c>
    </row>
    <row r="103" spans="1:17" x14ac:dyDescent="0.2">
      <c r="A103" s="27" t="s">
        <v>52</v>
      </c>
      <c r="B103" s="13" t="s">
        <v>143</v>
      </c>
      <c r="C103" s="13" t="s">
        <v>227</v>
      </c>
      <c r="D103" s="13" t="s">
        <v>197</v>
      </c>
      <c r="E103" s="14">
        <v>56</v>
      </c>
      <c r="F103" s="14"/>
      <c r="G103" s="14">
        <v>55</v>
      </c>
      <c r="H103" s="14"/>
      <c r="I103" s="14"/>
      <c r="J103" s="14"/>
      <c r="K103" s="14"/>
      <c r="L103" s="14"/>
      <c r="M103" s="14"/>
      <c r="N103" s="14"/>
      <c r="O103" s="14"/>
      <c r="P103" s="14"/>
      <c r="Q103" s="28" t="s">
        <v>1</v>
      </c>
    </row>
    <row r="104" spans="1:17" x14ac:dyDescent="0.2">
      <c r="A104" s="25" t="s">
        <v>53</v>
      </c>
      <c r="B104" s="11" t="s">
        <v>144</v>
      </c>
      <c r="C104" s="11" t="s">
        <v>227</v>
      </c>
      <c r="D104" s="11" t="s">
        <v>195</v>
      </c>
      <c r="E104" s="12">
        <v>2</v>
      </c>
      <c r="F104" s="12">
        <v>3</v>
      </c>
      <c r="G104" s="12">
        <v>4</v>
      </c>
      <c r="H104" s="12">
        <v>6</v>
      </c>
      <c r="I104" s="12">
        <v>6</v>
      </c>
      <c r="J104" s="12">
        <v>7</v>
      </c>
      <c r="K104" s="12">
        <v>7</v>
      </c>
      <c r="L104" s="12">
        <v>8</v>
      </c>
      <c r="M104" s="12">
        <v>8</v>
      </c>
      <c r="N104" s="12">
        <v>8</v>
      </c>
      <c r="O104" s="12">
        <v>8</v>
      </c>
      <c r="P104" s="12"/>
      <c r="Q104" s="26" t="s">
        <v>1</v>
      </c>
    </row>
    <row r="105" spans="1:17" x14ac:dyDescent="0.2">
      <c r="A105" s="27" t="s">
        <v>53</v>
      </c>
      <c r="B105" s="13" t="s">
        <v>144</v>
      </c>
      <c r="C105" s="13" t="s">
        <v>227</v>
      </c>
      <c r="D105" s="13" t="s">
        <v>197</v>
      </c>
      <c r="E105" s="14">
        <v>2</v>
      </c>
      <c r="F105" s="14">
        <v>3</v>
      </c>
      <c r="G105" s="14">
        <v>4</v>
      </c>
      <c r="H105" s="14">
        <v>5</v>
      </c>
      <c r="I105" s="14">
        <v>6</v>
      </c>
      <c r="J105" s="14">
        <v>7</v>
      </c>
      <c r="K105" s="14">
        <v>7</v>
      </c>
      <c r="L105" s="14">
        <v>7</v>
      </c>
      <c r="M105" s="14">
        <v>8</v>
      </c>
      <c r="N105" s="14">
        <v>8</v>
      </c>
      <c r="O105" s="14">
        <v>8</v>
      </c>
      <c r="P105" s="14"/>
      <c r="Q105" s="28" t="s">
        <v>1</v>
      </c>
    </row>
    <row r="106" spans="1:17" x14ac:dyDescent="0.2">
      <c r="A106" s="25" t="s">
        <v>54</v>
      </c>
      <c r="B106" s="11" t="s">
        <v>145</v>
      </c>
      <c r="C106" s="11" t="s">
        <v>227</v>
      </c>
      <c r="D106" s="11" t="s">
        <v>195</v>
      </c>
      <c r="E106" s="12">
        <v>39</v>
      </c>
      <c r="F106" s="12">
        <v>37</v>
      </c>
      <c r="G106" s="12">
        <v>41</v>
      </c>
      <c r="H106" s="12"/>
      <c r="I106" s="12"/>
      <c r="J106" s="12"/>
      <c r="K106" s="12"/>
      <c r="L106" s="12"/>
      <c r="M106" s="12"/>
      <c r="N106" s="12"/>
      <c r="O106" s="12"/>
      <c r="P106" s="12"/>
      <c r="Q106" s="26" t="s">
        <v>1</v>
      </c>
    </row>
    <row r="107" spans="1:17" x14ac:dyDescent="0.2">
      <c r="A107" s="27" t="s">
        <v>54</v>
      </c>
      <c r="B107" s="13" t="s">
        <v>145</v>
      </c>
      <c r="C107" s="13" t="s">
        <v>227</v>
      </c>
      <c r="D107" s="13" t="s">
        <v>197</v>
      </c>
      <c r="E107" s="14">
        <v>37</v>
      </c>
      <c r="F107" s="14">
        <v>44</v>
      </c>
      <c r="G107" s="14">
        <v>42</v>
      </c>
      <c r="H107" s="14"/>
      <c r="I107" s="14"/>
      <c r="J107" s="14"/>
      <c r="K107" s="14"/>
      <c r="L107" s="14"/>
      <c r="M107" s="14"/>
      <c r="N107" s="14"/>
      <c r="O107" s="14"/>
      <c r="P107" s="14"/>
      <c r="Q107" s="28" t="s">
        <v>1</v>
      </c>
    </row>
    <row r="108" spans="1:17" x14ac:dyDescent="0.2">
      <c r="A108" s="25" t="s">
        <v>55</v>
      </c>
      <c r="B108" s="11" t="s">
        <v>176</v>
      </c>
      <c r="C108" s="11" t="s">
        <v>227</v>
      </c>
      <c r="D108" s="11" t="s">
        <v>195</v>
      </c>
      <c r="E108" s="12">
        <v>73</v>
      </c>
      <c r="F108" s="12">
        <v>69</v>
      </c>
      <c r="G108" s="12"/>
      <c r="H108" s="12"/>
      <c r="I108" s="12">
        <v>67</v>
      </c>
      <c r="J108" s="12">
        <v>68</v>
      </c>
      <c r="K108" s="12">
        <v>63</v>
      </c>
      <c r="L108" s="12">
        <v>64</v>
      </c>
      <c r="M108" s="12">
        <v>64</v>
      </c>
      <c r="N108" s="12">
        <v>71</v>
      </c>
      <c r="O108" s="12">
        <v>77</v>
      </c>
      <c r="P108" s="12"/>
      <c r="Q108" s="26" t="s">
        <v>1</v>
      </c>
    </row>
    <row r="109" spans="1:17" x14ac:dyDescent="0.2">
      <c r="A109" s="27" t="s">
        <v>55</v>
      </c>
      <c r="B109" s="13" t="s">
        <v>176</v>
      </c>
      <c r="C109" s="13" t="s">
        <v>227</v>
      </c>
      <c r="D109" s="13" t="s">
        <v>197</v>
      </c>
      <c r="E109" s="14">
        <v>80</v>
      </c>
      <c r="F109" s="14">
        <v>77</v>
      </c>
      <c r="G109" s="14"/>
      <c r="H109" s="14"/>
      <c r="I109" s="14">
        <v>76</v>
      </c>
      <c r="J109" s="14">
        <v>77</v>
      </c>
      <c r="K109" s="14">
        <v>71</v>
      </c>
      <c r="L109" s="14">
        <v>74</v>
      </c>
      <c r="M109" s="14">
        <v>74</v>
      </c>
      <c r="N109" s="14">
        <v>82</v>
      </c>
      <c r="O109" s="14">
        <v>89</v>
      </c>
      <c r="P109" s="14"/>
      <c r="Q109" s="28" t="s">
        <v>1</v>
      </c>
    </row>
    <row r="110" spans="1:17" x14ac:dyDescent="0.2">
      <c r="A110" s="25" t="s">
        <v>56</v>
      </c>
      <c r="B110" s="11" t="s">
        <v>166</v>
      </c>
      <c r="C110" s="11" t="s">
        <v>227</v>
      </c>
      <c r="D110" s="11" t="s">
        <v>195</v>
      </c>
      <c r="E110" s="12">
        <v>37</v>
      </c>
      <c r="F110" s="12">
        <v>40</v>
      </c>
      <c r="G110" s="12">
        <v>39</v>
      </c>
      <c r="H110" s="12">
        <v>41</v>
      </c>
      <c r="I110" s="12">
        <v>41</v>
      </c>
      <c r="J110" s="12">
        <v>46</v>
      </c>
      <c r="K110" s="12">
        <v>52</v>
      </c>
      <c r="L110" s="12">
        <v>49</v>
      </c>
      <c r="M110" s="12">
        <v>56</v>
      </c>
      <c r="N110" s="12">
        <v>56</v>
      </c>
      <c r="O110" s="12">
        <v>56</v>
      </c>
      <c r="P110" s="12"/>
      <c r="Q110" s="26" t="s">
        <v>1</v>
      </c>
    </row>
    <row r="111" spans="1:17" x14ac:dyDescent="0.2">
      <c r="A111" s="27" t="s">
        <v>56</v>
      </c>
      <c r="B111" s="13" t="s">
        <v>166</v>
      </c>
      <c r="C111" s="13" t="s">
        <v>227</v>
      </c>
      <c r="D111" s="13" t="s">
        <v>197</v>
      </c>
      <c r="E111" s="14">
        <v>38</v>
      </c>
      <c r="F111" s="14">
        <v>41</v>
      </c>
      <c r="G111" s="14">
        <v>40</v>
      </c>
      <c r="H111" s="14">
        <v>42</v>
      </c>
      <c r="I111" s="14">
        <v>41</v>
      </c>
      <c r="J111" s="14">
        <v>47</v>
      </c>
      <c r="K111" s="14">
        <v>51</v>
      </c>
      <c r="L111" s="14">
        <v>58</v>
      </c>
      <c r="M111" s="14">
        <v>56</v>
      </c>
      <c r="N111" s="14">
        <v>56</v>
      </c>
      <c r="O111" s="14">
        <v>56</v>
      </c>
      <c r="P111" s="14"/>
      <c r="Q111" s="28" t="s">
        <v>1</v>
      </c>
    </row>
    <row r="112" spans="1:17" x14ac:dyDescent="0.2">
      <c r="A112" s="25" t="s">
        <v>57</v>
      </c>
      <c r="B112" s="11" t="s">
        <v>167</v>
      </c>
      <c r="C112" s="11" t="s">
        <v>227</v>
      </c>
      <c r="D112" s="11" t="s">
        <v>195</v>
      </c>
      <c r="E112" s="12">
        <v>94</v>
      </c>
      <c r="F112" s="12"/>
      <c r="G112" s="12"/>
      <c r="H112" s="12"/>
      <c r="I112" s="12"/>
      <c r="J112" s="12"/>
      <c r="K112" s="12"/>
      <c r="L112" s="12"/>
      <c r="M112" s="12">
        <v>43</v>
      </c>
      <c r="N112" s="12"/>
      <c r="O112" s="12"/>
      <c r="P112" s="12"/>
      <c r="Q112" s="26" t="s">
        <v>1</v>
      </c>
    </row>
    <row r="113" spans="1:17" x14ac:dyDescent="0.2">
      <c r="A113" s="27" t="s">
        <v>57</v>
      </c>
      <c r="B113" s="13" t="s">
        <v>167</v>
      </c>
      <c r="C113" s="13" t="s">
        <v>227</v>
      </c>
      <c r="D113" s="13" t="s">
        <v>197</v>
      </c>
      <c r="E113" s="14">
        <v>97</v>
      </c>
      <c r="F113" s="14"/>
      <c r="G113" s="14"/>
      <c r="H113" s="14"/>
      <c r="I113" s="14"/>
      <c r="J113" s="14"/>
      <c r="K113" s="14"/>
      <c r="L113" s="14"/>
      <c r="M113" s="14">
        <v>43</v>
      </c>
      <c r="N113" s="14"/>
      <c r="O113" s="14"/>
      <c r="P113" s="14"/>
      <c r="Q113" s="28" t="s">
        <v>1</v>
      </c>
    </row>
    <row r="114" spans="1:17" x14ac:dyDescent="0.2">
      <c r="A114" s="25" t="s">
        <v>58</v>
      </c>
      <c r="B114" s="11" t="s">
        <v>146</v>
      </c>
      <c r="C114" s="11" t="s">
        <v>227</v>
      </c>
      <c r="D114" s="11" t="s">
        <v>195</v>
      </c>
      <c r="E114" s="12">
        <v>40</v>
      </c>
      <c r="F114" s="12">
        <v>39</v>
      </c>
      <c r="G114" s="12">
        <v>39</v>
      </c>
      <c r="H114" s="12">
        <v>38</v>
      </c>
      <c r="I114" s="12">
        <v>37</v>
      </c>
      <c r="J114" s="12"/>
      <c r="K114" s="12"/>
      <c r="L114" s="12"/>
      <c r="M114" s="12">
        <v>44</v>
      </c>
      <c r="N114" s="12"/>
      <c r="O114" s="12"/>
      <c r="P114" s="12"/>
      <c r="Q114" s="26" t="s">
        <v>1</v>
      </c>
    </row>
    <row r="115" spans="1:17" x14ac:dyDescent="0.2">
      <c r="A115" s="27" t="s">
        <v>58</v>
      </c>
      <c r="B115" s="13" t="s">
        <v>146</v>
      </c>
      <c r="C115" s="13" t="s">
        <v>227</v>
      </c>
      <c r="D115" s="13" t="s">
        <v>197</v>
      </c>
      <c r="E115" s="14">
        <v>39</v>
      </c>
      <c r="F115" s="14">
        <v>38</v>
      </c>
      <c r="G115" s="14">
        <v>39</v>
      </c>
      <c r="H115" s="14">
        <v>38</v>
      </c>
      <c r="I115" s="14">
        <v>37</v>
      </c>
      <c r="J115" s="14"/>
      <c r="K115" s="14"/>
      <c r="L115" s="14"/>
      <c r="M115" s="14">
        <v>44</v>
      </c>
      <c r="N115" s="14"/>
      <c r="O115" s="14"/>
      <c r="P115" s="14"/>
      <c r="Q115" s="28" t="s">
        <v>1</v>
      </c>
    </row>
    <row r="116" spans="1:17" x14ac:dyDescent="0.2">
      <c r="A116" s="25" t="s">
        <v>59</v>
      </c>
      <c r="B116" s="11" t="s">
        <v>168</v>
      </c>
      <c r="C116" s="11" t="s">
        <v>227</v>
      </c>
      <c r="D116" s="11" t="s">
        <v>195</v>
      </c>
      <c r="E116" s="12">
        <v>47</v>
      </c>
      <c r="F116" s="12">
        <v>54</v>
      </c>
      <c r="G116" s="12"/>
      <c r="H116" s="12"/>
      <c r="I116" s="12"/>
      <c r="J116" s="12"/>
      <c r="K116" s="12"/>
      <c r="L116" s="12">
        <v>100</v>
      </c>
      <c r="M116" s="12">
        <v>95</v>
      </c>
      <c r="N116" s="12">
        <v>79</v>
      </c>
      <c r="O116" s="12"/>
      <c r="P116" s="12"/>
      <c r="Q116" s="26" t="s">
        <v>1</v>
      </c>
    </row>
    <row r="117" spans="1:17" x14ac:dyDescent="0.2">
      <c r="A117" s="27" t="s">
        <v>59</v>
      </c>
      <c r="B117" s="13" t="s">
        <v>168</v>
      </c>
      <c r="C117" s="13" t="s">
        <v>227</v>
      </c>
      <c r="D117" s="13" t="s">
        <v>197</v>
      </c>
      <c r="E117" s="14">
        <v>45</v>
      </c>
      <c r="F117" s="14">
        <v>53</v>
      </c>
      <c r="G117" s="14"/>
      <c r="H117" s="14"/>
      <c r="I117" s="14"/>
      <c r="J117" s="14"/>
      <c r="K117" s="14"/>
      <c r="L117" s="14">
        <v>100</v>
      </c>
      <c r="M117" s="14">
        <v>96</v>
      </c>
      <c r="N117" s="14">
        <v>82</v>
      </c>
      <c r="O117" s="14"/>
      <c r="P117" s="14"/>
      <c r="Q117" s="28" t="s">
        <v>1</v>
      </c>
    </row>
    <row r="118" spans="1:17" x14ac:dyDescent="0.2">
      <c r="A118" s="25" t="s">
        <v>60</v>
      </c>
      <c r="B118" s="11" t="s">
        <v>177</v>
      </c>
      <c r="C118" s="11" t="s">
        <v>227</v>
      </c>
      <c r="D118" s="11" t="s">
        <v>195</v>
      </c>
      <c r="E118" s="12">
        <v>72</v>
      </c>
      <c r="F118" s="12">
        <v>74</v>
      </c>
      <c r="G118" s="12">
        <v>75</v>
      </c>
      <c r="H118" s="12">
        <v>77</v>
      </c>
      <c r="I118" s="12">
        <v>79</v>
      </c>
      <c r="J118" s="12">
        <v>81</v>
      </c>
      <c r="K118" s="12">
        <v>83</v>
      </c>
      <c r="L118" s="12">
        <v>83</v>
      </c>
      <c r="M118" s="12">
        <v>85</v>
      </c>
      <c r="N118" s="12">
        <v>86</v>
      </c>
      <c r="O118" s="12">
        <v>87</v>
      </c>
      <c r="P118" s="12"/>
      <c r="Q118" s="26" t="s">
        <v>1</v>
      </c>
    </row>
    <row r="119" spans="1:17" x14ac:dyDescent="0.2">
      <c r="A119" s="27" t="s">
        <v>60</v>
      </c>
      <c r="B119" s="13" t="s">
        <v>177</v>
      </c>
      <c r="C119" s="13" t="s">
        <v>227</v>
      </c>
      <c r="D119" s="13" t="s">
        <v>197</v>
      </c>
      <c r="E119" s="14">
        <v>73</v>
      </c>
      <c r="F119" s="14">
        <v>75</v>
      </c>
      <c r="G119" s="14">
        <v>76</v>
      </c>
      <c r="H119" s="14">
        <v>77</v>
      </c>
      <c r="I119" s="14">
        <v>80</v>
      </c>
      <c r="J119" s="14">
        <v>83</v>
      </c>
      <c r="K119" s="14">
        <v>84</v>
      </c>
      <c r="L119" s="14">
        <v>84</v>
      </c>
      <c r="M119" s="14">
        <v>85</v>
      </c>
      <c r="N119" s="14">
        <v>87</v>
      </c>
      <c r="O119" s="14">
        <v>87</v>
      </c>
      <c r="P119" s="14"/>
      <c r="Q119" s="28" t="s">
        <v>1</v>
      </c>
    </row>
    <row r="120" spans="1:17" x14ac:dyDescent="0.2">
      <c r="A120" s="25" t="s">
        <v>61</v>
      </c>
      <c r="B120" s="11" t="s">
        <v>147</v>
      </c>
      <c r="C120" s="11" t="s">
        <v>227</v>
      </c>
      <c r="D120" s="11" t="s">
        <v>195</v>
      </c>
      <c r="E120" s="12">
        <v>18</v>
      </c>
      <c r="F120" s="12">
        <v>18</v>
      </c>
      <c r="G120" s="12">
        <v>11</v>
      </c>
      <c r="H120" s="12">
        <v>13</v>
      </c>
      <c r="I120" s="12">
        <v>15</v>
      </c>
      <c r="J120" s="12">
        <v>16</v>
      </c>
      <c r="K120" s="12">
        <v>17</v>
      </c>
      <c r="L120" s="12">
        <v>19</v>
      </c>
      <c r="M120" s="12">
        <v>19</v>
      </c>
      <c r="N120" s="12">
        <v>22</v>
      </c>
      <c r="O120" s="12">
        <v>23</v>
      </c>
      <c r="P120" s="12"/>
      <c r="Q120" s="26" t="s">
        <v>1</v>
      </c>
    </row>
    <row r="121" spans="1:17" x14ac:dyDescent="0.2">
      <c r="A121" s="27" t="s">
        <v>61</v>
      </c>
      <c r="B121" s="13" t="s">
        <v>147</v>
      </c>
      <c r="C121" s="13" t="s">
        <v>227</v>
      </c>
      <c r="D121" s="13" t="s">
        <v>197</v>
      </c>
      <c r="E121" s="14">
        <v>17</v>
      </c>
      <c r="F121" s="14">
        <v>18</v>
      </c>
      <c r="G121" s="14">
        <v>11</v>
      </c>
      <c r="H121" s="14">
        <v>12</v>
      </c>
      <c r="I121" s="14">
        <v>14</v>
      </c>
      <c r="J121" s="14">
        <v>15</v>
      </c>
      <c r="K121" s="14">
        <v>16</v>
      </c>
      <c r="L121" s="14">
        <v>18</v>
      </c>
      <c r="M121" s="14">
        <v>18</v>
      </c>
      <c r="N121" s="14">
        <v>22</v>
      </c>
      <c r="O121" s="14">
        <v>22</v>
      </c>
      <c r="P121" s="14"/>
      <c r="Q121" s="28" t="s">
        <v>1</v>
      </c>
    </row>
    <row r="122" spans="1:17" x14ac:dyDescent="0.2">
      <c r="A122" s="25" t="s">
        <v>62</v>
      </c>
      <c r="B122" s="11" t="s">
        <v>148</v>
      </c>
      <c r="C122" s="11" t="s">
        <v>227</v>
      </c>
      <c r="D122" s="11" t="s">
        <v>195</v>
      </c>
      <c r="E122" s="12">
        <v>43</v>
      </c>
      <c r="F122" s="12">
        <v>44</v>
      </c>
      <c r="G122" s="12">
        <v>38</v>
      </c>
      <c r="H122" s="12">
        <v>41</v>
      </c>
      <c r="I122" s="12">
        <v>35</v>
      </c>
      <c r="J122" s="12"/>
      <c r="K122" s="12">
        <v>36</v>
      </c>
      <c r="L122" s="12">
        <v>37</v>
      </c>
      <c r="M122" s="12">
        <v>38</v>
      </c>
      <c r="N122" s="12">
        <v>47</v>
      </c>
      <c r="O122" s="12">
        <v>53</v>
      </c>
      <c r="P122" s="12"/>
      <c r="Q122" s="26" t="s">
        <v>1</v>
      </c>
    </row>
    <row r="123" spans="1:17" x14ac:dyDescent="0.2">
      <c r="A123" s="27" t="s">
        <v>62</v>
      </c>
      <c r="B123" s="13" t="s">
        <v>148</v>
      </c>
      <c r="C123" s="13" t="s">
        <v>227</v>
      </c>
      <c r="D123" s="13" t="s">
        <v>197</v>
      </c>
      <c r="E123" s="14">
        <v>40</v>
      </c>
      <c r="F123" s="14">
        <v>39</v>
      </c>
      <c r="G123" s="14">
        <v>33</v>
      </c>
      <c r="H123" s="14">
        <v>37</v>
      </c>
      <c r="I123" s="14">
        <v>32</v>
      </c>
      <c r="J123" s="14"/>
      <c r="K123" s="14">
        <v>32</v>
      </c>
      <c r="L123" s="14">
        <v>35</v>
      </c>
      <c r="M123" s="14">
        <v>35</v>
      </c>
      <c r="N123" s="14">
        <v>42</v>
      </c>
      <c r="O123" s="14">
        <v>45</v>
      </c>
      <c r="P123" s="14"/>
      <c r="Q123" s="28" t="s">
        <v>1</v>
      </c>
    </row>
    <row r="124" spans="1:17" x14ac:dyDescent="0.2">
      <c r="A124" s="25" t="s">
        <v>63</v>
      </c>
      <c r="B124" s="11" t="s">
        <v>149</v>
      </c>
      <c r="C124" s="11" t="s">
        <v>227</v>
      </c>
      <c r="D124" s="11" t="s">
        <v>195</v>
      </c>
      <c r="E124" s="12">
        <v>40</v>
      </c>
      <c r="F124" s="12">
        <v>43</v>
      </c>
      <c r="G124" s="12">
        <v>38</v>
      </c>
      <c r="H124" s="12">
        <v>50</v>
      </c>
      <c r="I124" s="12">
        <v>49</v>
      </c>
      <c r="J124" s="12">
        <v>46</v>
      </c>
      <c r="K124" s="12">
        <v>41</v>
      </c>
      <c r="L124" s="12">
        <v>50</v>
      </c>
      <c r="M124" s="12">
        <v>53</v>
      </c>
      <c r="N124" s="12"/>
      <c r="O124" s="12"/>
      <c r="P124" s="12"/>
      <c r="Q124" s="26" t="s">
        <v>1</v>
      </c>
    </row>
    <row r="125" spans="1:17" x14ac:dyDescent="0.2">
      <c r="A125" s="27" t="s">
        <v>63</v>
      </c>
      <c r="B125" s="13" t="s">
        <v>149</v>
      </c>
      <c r="C125" s="13" t="s">
        <v>227</v>
      </c>
      <c r="D125" s="13" t="s">
        <v>197</v>
      </c>
      <c r="E125" s="14">
        <v>38</v>
      </c>
      <c r="F125" s="14">
        <v>40</v>
      </c>
      <c r="G125" s="14">
        <v>35</v>
      </c>
      <c r="H125" s="14">
        <v>48</v>
      </c>
      <c r="I125" s="14">
        <v>47</v>
      </c>
      <c r="J125" s="14">
        <v>42</v>
      </c>
      <c r="K125" s="14">
        <v>37</v>
      </c>
      <c r="L125" s="14">
        <v>45</v>
      </c>
      <c r="M125" s="14">
        <v>48</v>
      </c>
      <c r="N125" s="14"/>
      <c r="O125" s="14"/>
      <c r="P125" s="14"/>
      <c r="Q125" s="28" t="s">
        <v>1</v>
      </c>
    </row>
    <row r="126" spans="1:17" x14ac:dyDescent="0.2">
      <c r="A126" s="25" t="s">
        <v>64</v>
      </c>
      <c r="B126" s="11" t="s">
        <v>150</v>
      </c>
      <c r="C126" s="11" t="s">
        <v>227</v>
      </c>
      <c r="D126" s="11" t="s">
        <v>195</v>
      </c>
      <c r="E126" s="12">
        <v>11</v>
      </c>
      <c r="F126" s="12">
        <v>12</v>
      </c>
      <c r="G126" s="12">
        <v>13</v>
      </c>
      <c r="H126" s="12">
        <v>14</v>
      </c>
      <c r="I126" s="12">
        <v>15</v>
      </c>
      <c r="J126" s="12">
        <v>16</v>
      </c>
      <c r="K126" s="12">
        <v>16</v>
      </c>
      <c r="L126" s="12">
        <v>16</v>
      </c>
      <c r="M126" s="12">
        <v>17</v>
      </c>
      <c r="N126" s="12">
        <v>18</v>
      </c>
      <c r="O126" s="12">
        <v>18</v>
      </c>
      <c r="P126" s="12"/>
      <c r="Q126" s="26" t="s">
        <v>1</v>
      </c>
    </row>
    <row r="127" spans="1:17" x14ac:dyDescent="0.2">
      <c r="A127" s="27" t="s">
        <v>64</v>
      </c>
      <c r="B127" s="13" t="s">
        <v>150</v>
      </c>
      <c r="C127" s="13" t="s">
        <v>227</v>
      </c>
      <c r="D127" s="13" t="s">
        <v>197</v>
      </c>
      <c r="E127" s="14">
        <v>10</v>
      </c>
      <c r="F127" s="14">
        <v>11</v>
      </c>
      <c r="G127" s="14">
        <v>12</v>
      </c>
      <c r="H127" s="14">
        <v>13</v>
      </c>
      <c r="I127" s="14">
        <v>13</v>
      </c>
      <c r="J127" s="14">
        <v>14</v>
      </c>
      <c r="K127" s="14">
        <v>14</v>
      </c>
      <c r="L127" s="14">
        <v>14</v>
      </c>
      <c r="M127" s="14">
        <v>15</v>
      </c>
      <c r="N127" s="14">
        <v>16</v>
      </c>
      <c r="O127" s="14">
        <v>16</v>
      </c>
      <c r="P127" s="14"/>
      <c r="Q127" s="28" t="s">
        <v>1</v>
      </c>
    </row>
    <row r="128" spans="1:17" x14ac:dyDescent="0.2">
      <c r="A128" s="25" t="s">
        <v>65</v>
      </c>
      <c r="B128" s="11" t="s">
        <v>151</v>
      </c>
      <c r="C128" s="11" t="s">
        <v>227</v>
      </c>
      <c r="D128" s="11" t="s">
        <v>195</v>
      </c>
      <c r="E128" s="12"/>
      <c r="F128" s="12"/>
      <c r="G128" s="12"/>
      <c r="H128" s="12">
        <v>6</v>
      </c>
      <c r="I128" s="12">
        <v>8</v>
      </c>
      <c r="J128" s="12">
        <v>9</v>
      </c>
      <c r="K128" s="12"/>
      <c r="L128" s="12">
        <v>10</v>
      </c>
      <c r="M128" s="12">
        <v>13</v>
      </c>
      <c r="N128" s="12">
        <v>13</v>
      </c>
      <c r="O128" s="12">
        <v>15</v>
      </c>
      <c r="P128" s="12"/>
      <c r="Q128" s="26" t="s">
        <v>1</v>
      </c>
    </row>
    <row r="129" spans="1:17" x14ac:dyDescent="0.2">
      <c r="A129" s="27" t="s">
        <v>65</v>
      </c>
      <c r="B129" s="13" t="s">
        <v>151</v>
      </c>
      <c r="C129" s="13" t="s">
        <v>227</v>
      </c>
      <c r="D129" s="13" t="s">
        <v>197</v>
      </c>
      <c r="E129" s="14"/>
      <c r="F129" s="14"/>
      <c r="G129" s="14"/>
      <c r="H129" s="14">
        <v>6</v>
      </c>
      <c r="I129" s="14">
        <v>8</v>
      </c>
      <c r="J129" s="14">
        <v>8</v>
      </c>
      <c r="K129" s="14"/>
      <c r="L129" s="14">
        <v>9</v>
      </c>
      <c r="M129" s="14">
        <v>12</v>
      </c>
      <c r="N129" s="14">
        <v>12</v>
      </c>
      <c r="O129" s="14">
        <v>13</v>
      </c>
      <c r="P129" s="14"/>
      <c r="Q129" s="28" t="s">
        <v>1</v>
      </c>
    </row>
    <row r="130" spans="1:17" x14ac:dyDescent="0.2">
      <c r="A130" s="25" t="s">
        <v>66</v>
      </c>
      <c r="B130" s="11" t="s">
        <v>152</v>
      </c>
      <c r="C130" s="11" t="s">
        <v>227</v>
      </c>
      <c r="D130" s="11" t="s">
        <v>195</v>
      </c>
      <c r="E130" s="12"/>
      <c r="F130" s="12"/>
      <c r="G130" s="12">
        <v>101</v>
      </c>
      <c r="H130" s="12">
        <v>100</v>
      </c>
      <c r="I130" s="12">
        <v>94</v>
      </c>
      <c r="J130" s="12">
        <v>93</v>
      </c>
      <c r="K130" s="12">
        <v>94</v>
      </c>
      <c r="L130" s="12">
        <v>94</v>
      </c>
      <c r="M130" s="12">
        <v>98</v>
      </c>
      <c r="N130" s="12">
        <v>100</v>
      </c>
      <c r="O130" s="12">
        <v>85</v>
      </c>
      <c r="P130" s="12"/>
      <c r="Q130" s="26" t="s">
        <v>1</v>
      </c>
    </row>
    <row r="131" spans="1:17" x14ac:dyDescent="0.2">
      <c r="A131" s="27" t="s">
        <v>66</v>
      </c>
      <c r="B131" s="13" t="s">
        <v>152</v>
      </c>
      <c r="C131" s="13" t="s">
        <v>227</v>
      </c>
      <c r="D131" s="13" t="s">
        <v>197</v>
      </c>
      <c r="E131" s="14"/>
      <c r="F131" s="14"/>
      <c r="G131" s="14">
        <v>102</v>
      </c>
      <c r="H131" s="14">
        <v>102</v>
      </c>
      <c r="I131" s="14">
        <v>93</v>
      </c>
      <c r="J131" s="14">
        <v>92</v>
      </c>
      <c r="K131" s="14">
        <v>94</v>
      </c>
      <c r="L131" s="14">
        <v>93</v>
      </c>
      <c r="M131" s="14">
        <v>97</v>
      </c>
      <c r="N131" s="14">
        <v>98</v>
      </c>
      <c r="O131" s="14">
        <v>83</v>
      </c>
      <c r="P131" s="14"/>
      <c r="Q131" s="28" t="s">
        <v>1</v>
      </c>
    </row>
    <row r="132" spans="1:17" x14ac:dyDescent="0.2">
      <c r="A132" s="25" t="s">
        <v>67</v>
      </c>
      <c r="B132" s="11" t="s">
        <v>153</v>
      </c>
      <c r="C132" s="11" t="s">
        <v>227</v>
      </c>
      <c r="D132" s="11" t="s">
        <v>195</v>
      </c>
      <c r="E132" s="12"/>
      <c r="F132" s="12"/>
      <c r="G132" s="12"/>
      <c r="H132" s="12"/>
      <c r="I132" s="12"/>
      <c r="J132" s="12"/>
      <c r="K132" s="12"/>
      <c r="L132" s="12"/>
      <c r="M132" s="12"/>
      <c r="N132" s="12"/>
      <c r="O132" s="12"/>
      <c r="P132" s="12"/>
      <c r="Q132" s="26" t="s">
        <v>1</v>
      </c>
    </row>
    <row r="133" spans="1:17" x14ac:dyDescent="0.2">
      <c r="A133" s="27" t="s">
        <v>67</v>
      </c>
      <c r="B133" s="13" t="s">
        <v>153</v>
      </c>
      <c r="C133" s="13" t="s">
        <v>227</v>
      </c>
      <c r="D133" s="13" t="s">
        <v>197</v>
      </c>
      <c r="E133" s="14"/>
      <c r="F133" s="14"/>
      <c r="G133" s="14"/>
      <c r="H133" s="14"/>
      <c r="I133" s="14"/>
      <c r="J133" s="14"/>
      <c r="K133" s="14"/>
      <c r="L133" s="14"/>
      <c r="M133" s="14"/>
      <c r="N133" s="14"/>
      <c r="O133" s="14"/>
      <c r="P133" s="14"/>
      <c r="Q133" s="28" t="s">
        <v>1</v>
      </c>
    </row>
    <row r="134" spans="1:17" x14ac:dyDescent="0.2">
      <c r="A134" s="25" t="s">
        <v>68</v>
      </c>
      <c r="B134" s="11" t="s">
        <v>154</v>
      </c>
      <c r="C134" s="11" t="s">
        <v>227</v>
      </c>
      <c r="D134" s="11" t="s">
        <v>195</v>
      </c>
      <c r="E134" s="12"/>
      <c r="F134" s="12"/>
      <c r="G134" s="12"/>
      <c r="H134" s="12">
        <v>6</v>
      </c>
      <c r="I134" s="12"/>
      <c r="J134" s="12"/>
      <c r="K134" s="12"/>
      <c r="L134" s="12">
        <v>11</v>
      </c>
      <c r="M134" s="12"/>
      <c r="N134" s="12"/>
      <c r="O134" s="12"/>
      <c r="P134" s="12"/>
      <c r="Q134" s="26" t="s">
        <v>1</v>
      </c>
    </row>
    <row r="135" spans="1:17" x14ac:dyDescent="0.2">
      <c r="A135" s="27" t="s">
        <v>68</v>
      </c>
      <c r="B135" s="13" t="s">
        <v>154</v>
      </c>
      <c r="C135" s="13" t="s">
        <v>227</v>
      </c>
      <c r="D135" s="13" t="s">
        <v>197</v>
      </c>
      <c r="E135" s="14"/>
      <c r="F135" s="14"/>
      <c r="G135" s="14"/>
      <c r="H135" s="14">
        <v>6</v>
      </c>
      <c r="I135" s="14"/>
      <c r="J135" s="14"/>
      <c r="K135" s="14"/>
      <c r="L135" s="14">
        <v>12</v>
      </c>
      <c r="M135" s="14"/>
      <c r="N135" s="14"/>
      <c r="O135" s="14"/>
      <c r="P135" s="14"/>
      <c r="Q135" s="28" t="s">
        <v>1</v>
      </c>
    </row>
    <row r="136" spans="1:17" x14ac:dyDescent="0.2">
      <c r="A136" s="25" t="s">
        <v>69</v>
      </c>
      <c r="B136" s="11" t="s">
        <v>178</v>
      </c>
      <c r="C136" s="11" t="s">
        <v>227</v>
      </c>
      <c r="D136" s="11" t="s">
        <v>195</v>
      </c>
      <c r="E136" s="12"/>
      <c r="F136" s="12"/>
      <c r="G136" s="12">
        <v>89</v>
      </c>
      <c r="H136" s="12">
        <v>90</v>
      </c>
      <c r="I136" s="12">
        <v>94</v>
      </c>
      <c r="J136" s="12">
        <v>94</v>
      </c>
      <c r="K136" s="12">
        <v>93</v>
      </c>
      <c r="L136" s="12">
        <v>91</v>
      </c>
      <c r="M136" s="12"/>
      <c r="N136" s="12"/>
      <c r="O136" s="12"/>
      <c r="P136" s="12"/>
      <c r="Q136" s="26" t="s">
        <v>1</v>
      </c>
    </row>
    <row r="137" spans="1:17" x14ac:dyDescent="0.2">
      <c r="A137" s="27" t="s">
        <v>69</v>
      </c>
      <c r="B137" s="13" t="s">
        <v>178</v>
      </c>
      <c r="C137" s="13" t="s">
        <v>227</v>
      </c>
      <c r="D137" s="13" t="s">
        <v>197</v>
      </c>
      <c r="E137" s="14"/>
      <c r="F137" s="14"/>
      <c r="G137" s="14">
        <v>90</v>
      </c>
      <c r="H137" s="14">
        <v>91</v>
      </c>
      <c r="I137" s="14">
        <v>95</v>
      </c>
      <c r="J137" s="14">
        <v>95</v>
      </c>
      <c r="K137" s="14">
        <v>93</v>
      </c>
      <c r="L137" s="14">
        <v>92</v>
      </c>
      <c r="M137" s="14"/>
      <c r="N137" s="14"/>
      <c r="O137" s="14"/>
      <c r="P137" s="14"/>
      <c r="Q137" s="28" t="s">
        <v>1</v>
      </c>
    </row>
    <row r="138" spans="1:17" x14ac:dyDescent="0.2">
      <c r="A138" s="25" t="s">
        <v>70</v>
      </c>
      <c r="B138" s="11" t="s">
        <v>155</v>
      </c>
      <c r="C138" s="11" t="s">
        <v>227</v>
      </c>
      <c r="D138" s="11" t="s">
        <v>195</v>
      </c>
      <c r="E138" s="12">
        <v>28</v>
      </c>
      <c r="F138" s="12">
        <v>34</v>
      </c>
      <c r="G138" s="12">
        <v>32</v>
      </c>
      <c r="H138" s="12">
        <v>36</v>
      </c>
      <c r="I138" s="12">
        <v>37</v>
      </c>
      <c r="J138" s="12">
        <v>49</v>
      </c>
      <c r="K138" s="12">
        <v>45</v>
      </c>
      <c r="L138" s="12">
        <v>45</v>
      </c>
      <c r="M138" s="12">
        <v>46</v>
      </c>
      <c r="N138" s="12">
        <v>47</v>
      </c>
      <c r="O138" s="12"/>
      <c r="P138" s="12"/>
      <c r="Q138" s="26" t="s">
        <v>1</v>
      </c>
    </row>
    <row r="139" spans="1:17" x14ac:dyDescent="0.2">
      <c r="A139" s="27" t="s">
        <v>70</v>
      </c>
      <c r="B139" s="13" t="s">
        <v>155</v>
      </c>
      <c r="C139" s="13" t="s">
        <v>227</v>
      </c>
      <c r="D139" s="13" t="s">
        <v>197</v>
      </c>
      <c r="E139" s="14">
        <v>27</v>
      </c>
      <c r="F139" s="14">
        <v>38</v>
      </c>
      <c r="G139" s="14">
        <v>31</v>
      </c>
      <c r="H139" s="14">
        <v>35</v>
      </c>
      <c r="I139" s="14">
        <v>39</v>
      </c>
      <c r="J139" s="14">
        <v>37</v>
      </c>
      <c r="K139" s="14">
        <v>42</v>
      </c>
      <c r="L139" s="14">
        <v>45</v>
      </c>
      <c r="M139" s="14">
        <v>44</v>
      </c>
      <c r="N139" s="14">
        <v>46</v>
      </c>
      <c r="O139" s="14"/>
      <c r="P139" s="14"/>
      <c r="Q139" s="28" t="s">
        <v>1</v>
      </c>
    </row>
    <row r="140" spans="1:17" x14ac:dyDescent="0.2">
      <c r="A140" s="25" t="s">
        <v>71</v>
      </c>
      <c r="B140" s="11" t="s">
        <v>156</v>
      </c>
      <c r="C140" s="11" t="s">
        <v>227</v>
      </c>
      <c r="D140" s="11" t="s">
        <v>195</v>
      </c>
      <c r="E140" s="12"/>
      <c r="F140" s="12"/>
      <c r="G140" s="12">
        <v>24</v>
      </c>
      <c r="H140" s="12">
        <v>28</v>
      </c>
      <c r="I140" s="12"/>
      <c r="J140" s="12"/>
      <c r="K140" s="12"/>
      <c r="L140" s="12"/>
      <c r="M140" s="12"/>
      <c r="N140" s="12"/>
      <c r="O140" s="12"/>
      <c r="P140" s="12"/>
      <c r="Q140" s="26" t="s">
        <v>1</v>
      </c>
    </row>
    <row r="141" spans="1:17" x14ac:dyDescent="0.2">
      <c r="A141" s="27" t="s">
        <v>71</v>
      </c>
      <c r="B141" s="13" t="s">
        <v>156</v>
      </c>
      <c r="C141" s="13" t="s">
        <v>227</v>
      </c>
      <c r="D141" s="13" t="s">
        <v>197</v>
      </c>
      <c r="E141" s="14"/>
      <c r="F141" s="14"/>
      <c r="G141" s="14">
        <v>24</v>
      </c>
      <c r="H141" s="14">
        <v>27</v>
      </c>
      <c r="I141" s="14"/>
      <c r="J141" s="14"/>
      <c r="K141" s="14"/>
      <c r="L141" s="14"/>
      <c r="M141" s="14"/>
      <c r="N141" s="14"/>
      <c r="O141" s="14"/>
      <c r="P141" s="14"/>
      <c r="Q141" s="28" t="s">
        <v>1</v>
      </c>
    </row>
    <row r="142" spans="1:17" x14ac:dyDescent="0.2">
      <c r="A142" s="25" t="s">
        <v>72</v>
      </c>
      <c r="B142" s="11" t="s">
        <v>157</v>
      </c>
      <c r="C142" s="11" t="s">
        <v>227</v>
      </c>
      <c r="D142" s="11" t="s">
        <v>195</v>
      </c>
      <c r="E142" s="12">
        <v>9</v>
      </c>
      <c r="F142" s="12">
        <v>9</v>
      </c>
      <c r="G142" s="12">
        <v>9</v>
      </c>
      <c r="H142" s="12">
        <v>10</v>
      </c>
      <c r="I142" s="12">
        <v>10</v>
      </c>
      <c r="J142" s="12">
        <v>5</v>
      </c>
      <c r="K142" s="12"/>
      <c r="L142" s="12"/>
      <c r="M142" s="12"/>
      <c r="N142" s="12"/>
      <c r="O142" s="12"/>
      <c r="P142" s="12"/>
      <c r="Q142" s="26" t="s">
        <v>1</v>
      </c>
    </row>
    <row r="143" spans="1:17" x14ac:dyDescent="0.2">
      <c r="A143" s="27" t="s">
        <v>72</v>
      </c>
      <c r="B143" s="13" t="s">
        <v>157</v>
      </c>
      <c r="C143" s="13" t="s">
        <v>227</v>
      </c>
      <c r="D143" s="13" t="s">
        <v>197</v>
      </c>
      <c r="E143" s="14">
        <v>10</v>
      </c>
      <c r="F143" s="14">
        <v>9</v>
      </c>
      <c r="G143" s="14">
        <v>9</v>
      </c>
      <c r="H143" s="14">
        <v>11</v>
      </c>
      <c r="I143" s="14">
        <v>11</v>
      </c>
      <c r="J143" s="14">
        <v>6</v>
      </c>
      <c r="K143" s="14"/>
      <c r="L143" s="14"/>
      <c r="M143" s="14"/>
      <c r="N143" s="14"/>
      <c r="O143" s="14"/>
      <c r="P143" s="14"/>
      <c r="Q143" s="28" t="s">
        <v>1</v>
      </c>
    </row>
    <row r="144" spans="1:17" x14ac:dyDescent="0.2">
      <c r="A144" s="25" t="s">
        <v>73</v>
      </c>
      <c r="B144" s="11" t="s">
        <v>179</v>
      </c>
      <c r="C144" s="11" t="s">
        <v>227</v>
      </c>
      <c r="D144" s="11" t="s">
        <v>195</v>
      </c>
      <c r="E144" s="12">
        <v>8</v>
      </c>
      <c r="F144" s="12">
        <v>8</v>
      </c>
      <c r="G144" s="12">
        <v>8</v>
      </c>
      <c r="H144" s="12">
        <v>8</v>
      </c>
      <c r="I144" s="12">
        <v>9</v>
      </c>
      <c r="J144" s="12">
        <v>9</v>
      </c>
      <c r="K144" s="12">
        <v>9</v>
      </c>
      <c r="L144" s="12">
        <v>10</v>
      </c>
      <c r="M144" s="12">
        <v>10</v>
      </c>
      <c r="N144" s="12">
        <v>9</v>
      </c>
      <c r="O144" s="12"/>
      <c r="P144" s="12"/>
      <c r="Q144" s="26" t="s">
        <v>1</v>
      </c>
    </row>
    <row r="145" spans="1:17" x14ac:dyDescent="0.2">
      <c r="A145" s="27" t="s">
        <v>73</v>
      </c>
      <c r="B145" s="13" t="s">
        <v>179</v>
      </c>
      <c r="C145" s="13" t="s">
        <v>227</v>
      </c>
      <c r="D145" s="13" t="s">
        <v>197</v>
      </c>
      <c r="E145" s="14">
        <v>10</v>
      </c>
      <c r="F145" s="14">
        <v>9</v>
      </c>
      <c r="G145" s="14">
        <v>9</v>
      </c>
      <c r="H145" s="14">
        <v>10</v>
      </c>
      <c r="I145" s="14">
        <v>10</v>
      </c>
      <c r="J145" s="14">
        <v>11</v>
      </c>
      <c r="K145" s="14">
        <v>11</v>
      </c>
      <c r="L145" s="14">
        <v>11</v>
      </c>
      <c r="M145" s="14">
        <v>11</v>
      </c>
      <c r="N145" s="14">
        <v>11</v>
      </c>
      <c r="O145" s="14"/>
      <c r="P145" s="14"/>
      <c r="Q145" s="28" t="s">
        <v>1</v>
      </c>
    </row>
    <row r="146" spans="1:17" x14ac:dyDescent="0.2">
      <c r="A146" s="25" t="s">
        <v>74</v>
      </c>
      <c r="B146" s="11" t="s">
        <v>158</v>
      </c>
      <c r="C146" s="11" t="s">
        <v>227</v>
      </c>
      <c r="D146" s="11" t="s">
        <v>195</v>
      </c>
      <c r="E146" s="12"/>
      <c r="F146" s="12"/>
      <c r="G146" s="12"/>
      <c r="H146" s="12"/>
      <c r="I146" s="12"/>
      <c r="J146" s="12">
        <v>14</v>
      </c>
      <c r="K146" s="12">
        <v>18</v>
      </c>
      <c r="L146" s="12">
        <v>21</v>
      </c>
      <c r="M146" s="12">
        <v>21</v>
      </c>
      <c r="N146" s="12">
        <v>24</v>
      </c>
      <c r="O146" s="12">
        <v>23</v>
      </c>
      <c r="P146" s="12"/>
      <c r="Q146" s="26" t="s">
        <v>1</v>
      </c>
    </row>
    <row r="147" spans="1:17" x14ac:dyDescent="0.2">
      <c r="A147" s="27" t="s">
        <v>74</v>
      </c>
      <c r="B147" s="13" t="s">
        <v>158</v>
      </c>
      <c r="C147" s="13" t="s">
        <v>227</v>
      </c>
      <c r="D147" s="13" t="s">
        <v>197</v>
      </c>
      <c r="E147" s="14"/>
      <c r="F147" s="14"/>
      <c r="G147" s="14"/>
      <c r="H147" s="14"/>
      <c r="I147" s="14"/>
      <c r="J147" s="14">
        <v>14</v>
      </c>
      <c r="K147" s="14">
        <v>17</v>
      </c>
      <c r="L147" s="14">
        <v>20</v>
      </c>
      <c r="M147" s="14">
        <v>21</v>
      </c>
      <c r="N147" s="14">
        <v>23</v>
      </c>
      <c r="O147" s="14">
        <v>23</v>
      </c>
      <c r="P147" s="14"/>
      <c r="Q147" s="28" t="s">
        <v>1</v>
      </c>
    </row>
    <row r="148" spans="1:17" x14ac:dyDescent="0.2">
      <c r="A148" s="25" t="s">
        <v>75</v>
      </c>
      <c r="B148" s="11" t="s">
        <v>159</v>
      </c>
      <c r="C148" s="11" t="s">
        <v>227</v>
      </c>
      <c r="D148" s="11" t="s">
        <v>195</v>
      </c>
      <c r="E148" s="12">
        <v>5</v>
      </c>
      <c r="F148" s="12">
        <v>7</v>
      </c>
      <c r="G148" s="12">
        <v>7</v>
      </c>
      <c r="H148" s="12">
        <v>9</v>
      </c>
      <c r="I148" s="12">
        <v>11</v>
      </c>
      <c r="J148" s="12">
        <v>14</v>
      </c>
      <c r="K148" s="12">
        <v>15</v>
      </c>
      <c r="L148" s="12">
        <v>18</v>
      </c>
      <c r="M148" s="12"/>
      <c r="N148" s="12">
        <v>22</v>
      </c>
      <c r="O148" s="12">
        <v>23</v>
      </c>
      <c r="P148" s="12"/>
      <c r="Q148" s="26" t="s">
        <v>1</v>
      </c>
    </row>
    <row r="149" spans="1:17" x14ac:dyDescent="0.2">
      <c r="A149" s="27" t="s">
        <v>75</v>
      </c>
      <c r="B149" s="13" t="s">
        <v>159</v>
      </c>
      <c r="C149" s="13" t="s">
        <v>227</v>
      </c>
      <c r="D149" s="13" t="s">
        <v>197</v>
      </c>
      <c r="E149" s="14">
        <v>5</v>
      </c>
      <c r="F149" s="14">
        <v>7</v>
      </c>
      <c r="G149" s="14">
        <v>7</v>
      </c>
      <c r="H149" s="14">
        <v>9</v>
      </c>
      <c r="I149" s="14">
        <v>10</v>
      </c>
      <c r="J149" s="14">
        <v>13</v>
      </c>
      <c r="K149" s="14">
        <v>15</v>
      </c>
      <c r="L149" s="14">
        <v>17</v>
      </c>
      <c r="M149" s="14"/>
      <c r="N149" s="14">
        <v>21</v>
      </c>
      <c r="O149" s="14">
        <v>23</v>
      </c>
      <c r="P149" s="14"/>
      <c r="Q149" s="28" t="s">
        <v>1</v>
      </c>
    </row>
    <row r="150" spans="1:17" x14ac:dyDescent="0.2">
      <c r="A150" s="25" t="s">
        <v>76</v>
      </c>
      <c r="B150" s="11" t="s">
        <v>160</v>
      </c>
      <c r="C150" s="11" t="s">
        <v>227</v>
      </c>
      <c r="D150" s="11" t="s">
        <v>195</v>
      </c>
      <c r="E150" s="12">
        <v>13</v>
      </c>
      <c r="F150" s="12"/>
      <c r="G150" s="12">
        <v>15</v>
      </c>
      <c r="H150" s="12"/>
      <c r="I150" s="12">
        <v>10</v>
      </c>
      <c r="J150" s="12">
        <v>11</v>
      </c>
      <c r="K150" s="12">
        <v>11</v>
      </c>
      <c r="L150" s="12">
        <v>12</v>
      </c>
      <c r="M150" s="12">
        <v>14</v>
      </c>
      <c r="N150" s="12">
        <v>15</v>
      </c>
      <c r="O150" s="12"/>
      <c r="P150" s="12"/>
      <c r="Q150" s="26" t="s">
        <v>1</v>
      </c>
    </row>
    <row r="151" spans="1:17" x14ac:dyDescent="0.2">
      <c r="A151" s="27" t="s">
        <v>76</v>
      </c>
      <c r="B151" s="13" t="s">
        <v>160</v>
      </c>
      <c r="C151" s="13" t="s">
        <v>227</v>
      </c>
      <c r="D151" s="13" t="s">
        <v>197</v>
      </c>
      <c r="E151" s="14">
        <v>12</v>
      </c>
      <c r="F151" s="14"/>
      <c r="G151" s="14">
        <v>14</v>
      </c>
      <c r="H151" s="14"/>
      <c r="I151" s="14">
        <v>9</v>
      </c>
      <c r="J151" s="14">
        <v>11</v>
      </c>
      <c r="K151" s="14">
        <v>11</v>
      </c>
      <c r="L151" s="14">
        <v>12</v>
      </c>
      <c r="M151" s="14">
        <v>13</v>
      </c>
      <c r="N151" s="14">
        <v>14</v>
      </c>
      <c r="O151" s="14"/>
      <c r="P151" s="14"/>
      <c r="Q151" s="28" t="s">
        <v>1</v>
      </c>
    </row>
    <row r="152" spans="1:17" x14ac:dyDescent="0.2">
      <c r="A152" s="25" t="s">
        <v>77</v>
      </c>
      <c r="B152" s="11" t="s">
        <v>161</v>
      </c>
      <c r="C152" s="11" t="s">
        <v>227</v>
      </c>
      <c r="D152" s="11" t="s">
        <v>195</v>
      </c>
      <c r="E152" s="12">
        <v>95</v>
      </c>
      <c r="F152" s="12">
        <v>99</v>
      </c>
      <c r="G152" s="12">
        <v>98</v>
      </c>
      <c r="H152" s="12">
        <v>99</v>
      </c>
      <c r="I152" s="12">
        <v>100</v>
      </c>
      <c r="J152" s="12">
        <v>83</v>
      </c>
      <c r="K152" s="12"/>
      <c r="L152" s="12"/>
      <c r="M152" s="12"/>
      <c r="N152" s="12"/>
      <c r="O152" s="12"/>
      <c r="P152" s="12"/>
      <c r="Q152" s="26" t="s">
        <v>1</v>
      </c>
    </row>
    <row r="153" spans="1:17" x14ac:dyDescent="0.2">
      <c r="A153" s="27" t="s">
        <v>77</v>
      </c>
      <c r="B153" s="13" t="s">
        <v>161</v>
      </c>
      <c r="C153" s="13" t="s">
        <v>227</v>
      </c>
      <c r="D153" s="13" t="s">
        <v>197</v>
      </c>
      <c r="E153" s="14">
        <v>99</v>
      </c>
      <c r="F153" s="14">
        <v>102</v>
      </c>
      <c r="G153" s="14">
        <v>100</v>
      </c>
      <c r="H153" s="14">
        <v>101</v>
      </c>
      <c r="I153" s="14">
        <v>102</v>
      </c>
      <c r="J153" s="14">
        <v>85</v>
      </c>
      <c r="K153" s="14"/>
      <c r="L153" s="14"/>
      <c r="M153" s="14"/>
      <c r="N153" s="14"/>
      <c r="O153" s="14"/>
      <c r="P153" s="14"/>
      <c r="Q153" s="28" t="s">
        <v>1</v>
      </c>
    </row>
    <row r="154" spans="1:17" x14ac:dyDescent="0.2">
      <c r="A154" s="25" t="s">
        <v>78</v>
      </c>
      <c r="B154" s="11" t="s">
        <v>180</v>
      </c>
      <c r="C154" s="11" t="s">
        <v>227</v>
      </c>
      <c r="D154" s="11" t="s">
        <v>195</v>
      </c>
      <c r="E154" s="12">
        <v>35</v>
      </c>
      <c r="F154" s="12">
        <v>34</v>
      </c>
      <c r="G154" s="12">
        <v>34</v>
      </c>
      <c r="H154" s="12">
        <v>35</v>
      </c>
      <c r="I154" s="12">
        <v>35</v>
      </c>
      <c r="J154" s="12">
        <v>34</v>
      </c>
      <c r="K154" s="12">
        <v>34</v>
      </c>
      <c r="L154" s="12">
        <v>33</v>
      </c>
      <c r="M154" s="12">
        <v>47</v>
      </c>
      <c r="N154" s="12">
        <v>45</v>
      </c>
      <c r="O154" s="12">
        <v>41</v>
      </c>
      <c r="P154" s="12"/>
      <c r="Q154" s="26" t="s">
        <v>1</v>
      </c>
    </row>
    <row r="155" spans="1:17" x14ac:dyDescent="0.2">
      <c r="A155" s="27" t="s">
        <v>78</v>
      </c>
      <c r="B155" s="13" t="s">
        <v>180</v>
      </c>
      <c r="C155" s="13" t="s">
        <v>227</v>
      </c>
      <c r="D155" s="13" t="s">
        <v>197</v>
      </c>
      <c r="E155" s="14">
        <v>34</v>
      </c>
      <c r="F155" s="14">
        <v>33</v>
      </c>
      <c r="G155" s="14">
        <v>33</v>
      </c>
      <c r="H155" s="14">
        <v>36</v>
      </c>
      <c r="I155" s="14">
        <v>36</v>
      </c>
      <c r="J155" s="14">
        <v>33</v>
      </c>
      <c r="K155" s="14">
        <v>33</v>
      </c>
      <c r="L155" s="14">
        <v>33</v>
      </c>
      <c r="M155" s="14">
        <v>47</v>
      </c>
      <c r="N155" s="14">
        <v>45</v>
      </c>
      <c r="O155" s="14">
        <v>41</v>
      </c>
      <c r="P155" s="14"/>
      <c r="Q155" s="28" t="s">
        <v>1</v>
      </c>
    </row>
    <row r="156" spans="1:17" x14ac:dyDescent="0.2">
      <c r="A156" s="25" t="s">
        <v>79</v>
      </c>
      <c r="B156" s="11" t="s">
        <v>181</v>
      </c>
      <c r="C156" s="11" t="s">
        <v>227</v>
      </c>
      <c r="D156" s="11" t="s">
        <v>195</v>
      </c>
      <c r="E156" s="12">
        <v>27</v>
      </c>
      <c r="F156" s="12">
        <v>26</v>
      </c>
      <c r="G156" s="12">
        <v>26</v>
      </c>
      <c r="H156" s="12">
        <v>25</v>
      </c>
      <c r="I156" s="12">
        <v>24</v>
      </c>
      <c r="J156" s="12">
        <v>24</v>
      </c>
      <c r="K156" s="12">
        <v>24</v>
      </c>
      <c r="L156" s="12">
        <v>25</v>
      </c>
      <c r="M156" s="12">
        <v>25</v>
      </c>
      <c r="N156" s="12">
        <v>26</v>
      </c>
      <c r="O156" s="12">
        <v>27</v>
      </c>
      <c r="P156" s="12"/>
      <c r="Q156" s="26" t="s">
        <v>1</v>
      </c>
    </row>
    <row r="157" spans="1:17" x14ac:dyDescent="0.2">
      <c r="A157" s="27" t="s">
        <v>79</v>
      </c>
      <c r="B157" s="13" t="s">
        <v>181</v>
      </c>
      <c r="C157" s="13" t="s">
        <v>227</v>
      </c>
      <c r="D157" s="13" t="s">
        <v>197</v>
      </c>
      <c r="E157" s="14">
        <v>27</v>
      </c>
      <c r="F157" s="14">
        <v>26</v>
      </c>
      <c r="G157" s="14">
        <v>26</v>
      </c>
      <c r="H157" s="14">
        <v>25</v>
      </c>
      <c r="I157" s="14">
        <v>25</v>
      </c>
      <c r="J157" s="14">
        <v>24</v>
      </c>
      <c r="K157" s="14">
        <v>24</v>
      </c>
      <c r="L157" s="14">
        <v>25</v>
      </c>
      <c r="M157" s="14">
        <v>25</v>
      </c>
      <c r="N157" s="14">
        <v>27</v>
      </c>
      <c r="O157" s="14">
        <v>28</v>
      </c>
      <c r="P157" s="14"/>
      <c r="Q157" s="28" t="s">
        <v>1</v>
      </c>
    </row>
    <row r="158" spans="1:17" x14ac:dyDescent="0.2">
      <c r="A158" s="25" t="s">
        <v>80</v>
      </c>
      <c r="B158" s="11" t="s">
        <v>162</v>
      </c>
      <c r="C158" s="11" t="s">
        <v>227</v>
      </c>
      <c r="D158" s="11" t="s">
        <v>195</v>
      </c>
      <c r="E158" s="12">
        <v>98</v>
      </c>
      <c r="F158" s="12">
        <v>92</v>
      </c>
      <c r="G158" s="12">
        <v>94</v>
      </c>
      <c r="H158" s="12"/>
      <c r="I158" s="12"/>
      <c r="J158" s="12">
        <v>90</v>
      </c>
      <c r="K158" s="12"/>
      <c r="L158" s="12">
        <v>89</v>
      </c>
      <c r="M158" s="12"/>
      <c r="N158" s="12"/>
      <c r="O158" s="12"/>
      <c r="P158" s="12"/>
      <c r="Q158" s="26" t="s">
        <v>1</v>
      </c>
    </row>
    <row r="159" spans="1:17" x14ac:dyDescent="0.2">
      <c r="A159" s="27" t="s">
        <v>80</v>
      </c>
      <c r="B159" s="13" t="s">
        <v>162</v>
      </c>
      <c r="C159" s="13" t="s">
        <v>227</v>
      </c>
      <c r="D159" s="13" t="s">
        <v>197</v>
      </c>
      <c r="E159" s="14">
        <v>102</v>
      </c>
      <c r="F159" s="14">
        <v>95</v>
      </c>
      <c r="G159" s="14">
        <v>93</v>
      </c>
      <c r="H159" s="14"/>
      <c r="I159" s="14"/>
      <c r="J159" s="14">
        <v>91</v>
      </c>
      <c r="K159" s="14"/>
      <c r="L159" s="14">
        <v>92</v>
      </c>
      <c r="M159" s="14"/>
      <c r="N159" s="14"/>
      <c r="O159" s="14"/>
      <c r="P159" s="14"/>
      <c r="Q159" s="28" t="s">
        <v>1</v>
      </c>
    </row>
    <row r="160" spans="1:17" x14ac:dyDescent="0.2">
      <c r="A160" s="25" t="s">
        <v>81</v>
      </c>
      <c r="B160" s="11" t="s">
        <v>163</v>
      </c>
      <c r="C160" s="11" t="s">
        <v>227</v>
      </c>
      <c r="D160" s="11" t="s">
        <v>195</v>
      </c>
      <c r="E160" s="12">
        <v>69</v>
      </c>
      <c r="F160" s="12">
        <v>69</v>
      </c>
      <c r="G160" s="12">
        <v>70</v>
      </c>
      <c r="H160" s="12">
        <v>72</v>
      </c>
      <c r="I160" s="12">
        <v>77</v>
      </c>
      <c r="J160" s="12">
        <v>80</v>
      </c>
      <c r="K160" s="12">
        <v>81</v>
      </c>
      <c r="L160" s="12">
        <v>83</v>
      </c>
      <c r="M160" s="12">
        <v>86</v>
      </c>
      <c r="N160" s="12">
        <v>96</v>
      </c>
      <c r="O160" s="12">
        <v>100</v>
      </c>
      <c r="P160" s="12"/>
      <c r="Q160" s="26" t="s">
        <v>1</v>
      </c>
    </row>
    <row r="161" spans="1:17" x14ac:dyDescent="0.2">
      <c r="A161" s="27" t="s">
        <v>81</v>
      </c>
      <c r="B161" s="13" t="s">
        <v>163</v>
      </c>
      <c r="C161" s="13" t="s">
        <v>227</v>
      </c>
      <c r="D161" s="13" t="s">
        <v>197</v>
      </c>
      <c r="E161" s="14">
        <v>68</v>
      </c>
      <c r="F161" s="14">
        <v>70</v>
      </c>
      <c r="G161" s="14">
        <v>72</v>
      </c>
      <c r="H161" s="14">
        <v>77</v>
      </c>
      <c r="I161" s="14">
        <v>80</v>
      </c>
      <c r="J161" s="14">
        <v>85</v>
      </c>
      <c r="K161" s="14">
        <v>83</v>
      </c>
      <c r="L161" s="14">
        <v>85</v>
      </c>
      <c r="M161" s="14">
        <v>89</v>
      </c>
      <c r="N161" s="14">
        <v>97</v>
      </c>
      <c r="O161" s="14">
        <v>101</v>
      </c>
      <c r="P161" s="14"/>
      <c r="Q161" s="28" t="s">
        <v>1</v>
      </c>
    </row>
    <row r="162" spans="1:17" x14ac:dyDescent="0.2">
      <c r="A162" s="25" t="s">
        <v>82</v>
      </c>
      <c r="B162" s="11" t="s">
        <v>164</v>
      </c>
      <c r="C162" s="11" t="s">
        <v>227</v>
      </c>
      <c r="D162" s="11" t="s">
        <v>195</v>
      </c>
      <c r="E162" s="12">
        <v>1</v>
      </c>
      <c r="F162" s="12"/>
      <c r="G162" s="12">
        <v>1</v>
      </c>
      <c r="H162" s="12">
        <v>1</v>
      </c>
      <c r="I162" s="12"/>
      <c r="J162" s="12">
        <v>1</v>
      </c>
      <c r="K162" s="12"/>
      <c r="L162" s="12"/>
      <c r="M162" s="12">
        <v>2</v>
      </c>
      <c r="N162" s="12"/>
      <c r="O162" s="12"/>
      <c r="P162" s="12"/>
      <c r="Q162" s="26" t="s">
        <v>1</v>
      </c>
    </row>
    <row r="163" spans="1:17" x14ac:dyDescent="0.2">
      <c r="A163" s="27" t="s">
        <v>82</v>
      </c>
      <c r="B163" s="13" t="s">
        <v>164</v>
      </c>
      <c r="C163" s="13" t="s">
        <v>227</v>
      </c>
      <c r="D163" s="13" t="s">
        <v>197</v>
      </c>
      <c r="E163" s="14">
        <v>1</v>
      </c>
      <c r="F163" s="14"/>
      <c r="G163" s="14">
        <v>1</v>
      </c>
      <c r="H163" s="14">
        <v>2</v>
      </c>
      <c r="I163" s="14"/>
      <c r="J163" s="14">
        <v>1</v>
      </c>
      <c r="K163" s="14"/>
      <c r="L163" s="14"/>
      <c r="M163" s="14">
        <v>2</v>
      </c>
      <c r="N163" s="14"/>
      <c r="O163" s="14"/>
      <c r="P163" s="14"/>
      <c r="Q163" s="28" t="s">
        <v>1</v>
      </c>
    </row>
    <row r="164" spans="1:17" x14ac:dyDescent="0.2">
      <c r="A164" s="25" t="s">
        <v>83</v>
      </c>
      <c r="B164" s="11" t="s">
        <v>182</v>
      </c>
      <c r="C164" s="11" t="s">
        <v>227</v>
      </c>
      <c r="D164" s="11" t="s">
        <v>195</v>
      </c>
      <c r="E164" s="12"/>
      <c r="F164" s="12"/>
      <c r="G164" s="12"/>
      <c r="H164" s="12"/>
      <c r="I164" s="12"/>
      <c r="J164" s="12"/>
      <c r="K164" s="12">
        <v>7</v>
      </c>
      <c r="L164" s="12">
        <v>7</v>
      </c>
      <c r="M164" s="12">
        <v>8</v>
      </c>
      <c r="N164" s="12"/>
      <c r="O164" s="12"/>
      <c r="P164" s="12"/>
      <c r="Q164" s="26" t="s">
        <v>1</v>
      </c>
    </row>
    <row r="165" spans="1:17" x14ac:dyDescent="0.2">
      <c r="A165" s="27" t="s">
        <v>83</v>
      </c>
      <c r="B165" s="13" t="s">
        <v>182</v>
      </c>
      <c r="C165" s="13" t="s">
        <v>227</v>
      </c>
      <c r="D165" s="13" t="s">
        <v>197</v>
      </c>
      <c r="E165" s="14"/>
      <c r="F165" s="14"/>
      <c r="G165" s="14"/>
      <c r="H165" s="14"/>
      <c r="I165" s="14"/>
      <c r="J165" s="14"/>
      <c r="K165" s="14">
        <v>6</v>
      </c>
      <c r="L165" s="14">
        <v>7</v>
      </c>
      <c r="M165" s="14">
        <v>7</v>
      </c>
      <c r="N165" s="14"/>
      <c r="O165" s="14"/>
      <c r="P165" s="14"/>
      <c r="Q165" s="28" t="s">
        <v>1</v>
      </c>
    </row>
    <row r="166" spans="1:17" x14ac:dyDescent="0.2">
      <c r="A166" s="25" t="s">
        <v>84</v>
      </c>
      <c r="B166" s="11" t="s">
        <v>165</v>
      </c>
      <c r="C166" s="11" t="s">
        <v>227</v>
      </c>
      <c r="D166" s="11" t="s">
        <v>195</v>
      </c>
      <c r="E166" s="12"/>
      <c r="F166" s="12"/>
      <c r="G166" s="12"/>
      <c r="H166" s="12"/>
      <c r="I166" s="12">
        <v>46</v>
      </c>
      <c r="J166" s="12">
        <v>48</v>
      </c>
      <c r="K166" s="12"/>
      <c r="L166" s="12"/>
      <c r="M166" s="12"/>
      <c r="N166" s="12"/>
      <c r="O166" s="12"/>
      <c r="P166" s="12"/>
      <c r="Q166" s="26" t="s">
        <v>1</v>
      </c>
    </row>
    <row r="167" spans="1:17" x14ac:dyDescent="0.2">
      <c r="A167" s="29" t="s">
        <v>84</v>
      </c>
      <c r="B167" s="30" t="s">
        <v>165</v>
      </c>
      <c r="C167" s="30" t="s">
        <v>227</v>
      </c>
      <c r="D167" s="30" t="s">
        <v>197</v>
      </c>
      <c r="E167" s="16"/>
      <c r="F167" s="16"/>
      <c r="G167" s="16"/>
      <c r="H167" s="16"/>
      <c r="I167" s="16">
        <v>45</v>
      </c>
      <c r="J167" s="16">
        <v>46</v>
      </c>
      <c r="K167" s="16"/>
      <c r="L167" s="16"/>
      <c r="M167" s="16"/>
      <c r="N167" s="16"/>
      <c r="O167" s="16"/>
      <c r="P167" s="16"/>
      <c r="Q167" s="17" t="s">
        <v>1</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A7DC2F-9448-4160-BD48-D544CD1CC3F3}">
  <sheetPr codeName="Sheet15">
    <tabColor rgb="FFFFFF00"/>
  </sheetPr>
  <dimension ref="A1:AE4151"/>
  <sheetViews>
    <sheetView topLeftCell="T7" workbookViewId="0">
      <selection activeCell="M17" sqref="M17"/>
    </sheetView>
  </sheetViews>
  <sheetFormatPr baseColWidth="10" defaultColWidth="8.83203125" defaultRowHeight="15" x14ac:dyDescent="0.2"/>
  <cols>
    <col min="1" max="2" width="35.83203125" bestFit="1" customWidth="1"/>
    <col min="3" max="3" width="7.6640625" bestFit="1" customWidth="1"/>
    <col min="4" max="4" width="35.83203125" bestFit="1" customWidth="1"/>
    <col min="5" max="5" width="41.5" bestFit="1" customWidth="1"/>
    <col min="6" max="6" width="10" bestFit="1" customWidth="1"/>
    <col min="7" max="7" width="6.6640625" bestFit="1" customWidth="1"/>
    <col min="8" max="8" width="12" style="49" bestFit="1" customWidth="1"/>
    <col min="9" max="15" width="12" bestFit="1" customWidth="1"/>
    <col min="16" max="16" width="11" bestFit="1" customWidth="1"/>
    <col min="17" max="22" width="12" bestFit="1" customWidth="1"/>
    <col min="23" max="23" width="11" bestFit="1" customWidth="1"/>
    <col min="24" max="24" width="12" bestFit="1" customWidth="1"/>
    <col min="25" max="25" width="11" bestFit="1" customWidth="1"/>
    <col min="26" max="30" width="12" bestFit="1" customWidth="1"/>
    <col min="31" max="31" width="46.5" bestFit="1" customWidth="1"/>
  </cols>
  <sheetData>
    <row r="1" spans="1:31" x14ac:dyDescent="0.2">
      <c r="A1" s="19" t="s">
        <v>0</v>
      </c>
      <c r="B1" s="24" t="s">
        <v>506</v>
      </c>
      <c r="C1" s="24" t="s">
        <v>183</v>
      </c>
      <c r="D1" s="24" t="s">
        <v>426</v>
      </c>
      <c r="E1" s="24" t="s">
        <v>429</v>
      </c>
      <c r="F1" s="24" t="s">
        <v>427</v>
      </c>
      <c r="G1" s="24" t="s">
        <v>428</v>
      </c>
      <c r="H1" s="48" t="s">
        <v>87</v>
      </c>
      <c r="I1" s="24" t="s">
        <v>88</v>
      </c>
      <c r="J1" s="24" t="s">
        <v>89</v>
      </c>
      <c r="K1" s="24" t="s">
        <v>90</v>
      </c>
      <c r="L1" s="24" t="s">
        <v>91</v>
      </c>
      <c r="M1" s="24" t="s">
        <v>92</v>
      </c>
      <c r="N1" s="24" t="s">
        <v>93</v>
      </c>
      <c r="O1" s="24" t="s">
        <v>94</v>
      </c>
      <c r="P1" s="24" t="s">
        <v>95</v>
      </c>
      <c r="Q1" s="24" t="s">
        <v>96</v>
      </c>
      <c r="R1" s="24" t="s">
        <v>97</v>
      </c>
      <c r="S1" s="24" t="s">
        <v>98</v>
      </c>
      <c r="T1" s="24" t="s">
        <v>248</v>
      </c>
      <c r="U1" s="24" t="s">
        <v>249</v>
      </c>
      <c r="V1" s="24" t="s">
        <v>430</v>
      </c>
      <c r="W1" s="24" t="s">
        <v>431</v>
      </c>
      <c r="X1" s="24" t="s">
        <v>432</v>
      </c>
      <c r="Y1" s="24" t="s">
        <v>433</v>
      </c>
      <c r="Z1" s="24" t="s">
        <v>434</v>
      </c>
      <c r="AA1" s="24" t="s">
        <v>435</v>
      </c>
      <c r="AB1" s="24" t="s">
        <v>436</v>
      </c>
      <c r="AC1" s="24" t="s">
        <v>437</v>
      </c>
      <c r="AD1" s="24" t="s">
        <v>438</v>
      </c>
      <c r="AE1" s="20" t="s">
        <v>439</v>
      </c>
    </row>
    <row r="2" spans="1:31" x14ac:dyDescent="0.2">
      <c r="A2" s="25" t="s">
        <v>2</v>
      </c>
      <c r="B2" s="11" t="s">
        <v>2</v>
      </c>
      <c r="C2" s="12">
        <v>4</v>
      </c>
      <c r="D2" s="11" t="s">
        <v>2</v>
      </c>
      <c r="E2" s="11" t="s">
        <v>440</v>
      </c>
      <c r="F2" s="11" t="s">
        <v>312</v>
      </c>
      <c r="G2" s="12" t="s">
        <v>319</v>
      </c>
      <c r="H2" s="205">
        <v>492479</v>
      </c>
      <c r="I2" s="205">
        <v>500645</v>
      </c>
      <c r="J2" s="205">
        <v>509133</v>
      </c>
      <c r="K2" s="205">
        <v>516933</v>
      </c>
      <c r="L2" s="205">
        <v>525165</v>
      </c>
      <c r="M2">
        <v>532320</v>
      </c>
      <c r="N2">
        <v>532449</v>
      </c>
      <c r="O2">
        <v>535829</v>
      </c>
      <c r="P2">
        <v>537161</v>
      </c>
      <c r="Q2">
        <v>536726</v>
      </c>
      <c r="R2">
        <v>536250</v>
      </c>
      <c r="S2">
        <v>542294</v>
      </c>
      <c r="T2">
        <v>544181</v>
      </c>
      <c r="U2">
        <v>549873</v>
      </c>
      <c r="V2">
        <v>555828</v>
      </c>
      <c r="W2">
        <v>560915</v>
      </c>
      <c r="X2">
        <v>559054</v>
      </c>
      <c r="Y2">
        <v>562530</v>
      </c>
      <c r="Z2">
        <v>565660</v>
      </c>
      <c r="AA2">
        <v>568308</v>
      </c>
      <c r="AB2">
        <v>570310</v>
      </c>
      <c r="AC2">
        <v>570657</v>
      </c>
      <c r="AD2">
        <v>571916</v>
      </c>
      <c r="AE2" s="21" t="s">
        <v>1</v>
      </c>
    </row>
    <row r="3" spans="1:31" x14ac:dyDescent="0.2">
      <c r="A3" s="27" t="s">
        <v>2</v>
      </c>
      <c r="B3" s="13" t="s">
        <v>2</v>
      </c>
      <c r="C3" s="14">
        <v>4</v>
      </c>
      <c r="D3" s="13" t="s">
        <v>2</v>
      </c>
      <c r="E3" s="13" t="s">
        <v>487</v>
      </c>
      <c r="F3" s="13" t="s">
        <v>313</v>
      </c>
      <c r="G3" s="14" t="s">
        <v>319</v>
      </c>
      <c r="H3" s="205">
        <v>518821</v>
      </c>
      <c r="I3" s="205">
        <v>524401</v>
      </c>
      <c r="J3" s="205">
        <v>533231</v>
      </c>
      <c r="K3" s="205">
        <v>539420</v>
      </c>
      <c r="L3" s="205">
        <v>546864</v>
      </c>
      <c r="M3">
        <v>554092</v>
      </c>
      <c r="N3">
        <v>557091</v>
      </c>
      <c r="O3">
        <v>560912</v>
      </c>
      <c r="P3">
        <v>564447</v>
      </c>
      <c r="Q3">
        <v>565896</v>
      </c>
      <c r="R3">
        <v>566657</v>
      </c>
      <c r="S3">
        <v>571094</v>
      </c>
      <c r="T3">
        <v>573366</v>
      </c>
      <c r="U3">
        <v>578582</v>
      </c>
      <c r="V3">
        <v>583958</v>
      </c>
      <c r="W3">
        <v>588642</v>
      </c>
      <c r="X3">
        <v>588080</v>
      </c>
      <c r="Y3">
        <v>591450</v>
      </c>
      <c r="Z3">
        <v>594803</v>
      </c>
      <c r="AA3">
        <v>597683</v>
      </c>
      <c r="AB3">
        <v>599891</v>
      </c>
      <c r="AC3">
        <v>600194</v>
      </c>
      <c r="AD3">
        <v>601567</v>
      </c>
      <c r="AE3" s="22" t="s">
        <v>1</v>
      </c>
    </row>
    <row r="4" spans="1:31" x14ac:dyDescent="0.2">
      <c r="A4" s="25" t="s">
        <v>2</v>
      </c>
      <c r="B4" s="11" t="s">
        <v>2</v>
      </c>
      <c r="C4" s="12">
        <v>4</v>
      </c>
      <c r="D4" s="11" t="s">
        <v>2</v>
      </c>
      <c r="E4" s="11" t="s">
        <v>441</v>
      </c>
      <c r="F4" s="11" t="s">
        <v>312</v>
      </c>
      <c r="G4" s="12" t="s">
        <v>355</v>
      </c>
      <c r="H4" s="205">
        <v>480464</v>
      </c>
      <c r="I4" s="205">
        <v>488610</v>
      </c>
      <c r="J4" s="205">
        <v>497881</v>
      </c>
      <c r="K4" s="205">
        <v>506348</v>
      </c>
      <c r="L4" s="205">
        <v>515520.99999999994</v>
      </c>
      <c r="M4">
        <v>524034</v>
      </c>
      <c r="N4">
        <v>530052</v>
      </c>
      <c r="O4">
        <v>532054</v>
      </c>
      <c r="P4">
        <v>534837</v>
      </c>
      <c r="Q4">
        <v>535237</v>
      </c>
      <c r="R4">
        <v>534701</v>
      </c>
      <c r="S4">
        <v>535188</v>
      </c>
      <c r="T4">
        <v>538725</v>
      </c>
      <c r="U4">
        <v>543494</v>
      </c>
      <c r="V4">
        <v>548946</v>
      </c>
      <c r="W4">
        <v>554133</v>
      </c>
      <c r="X4">
        <v>557786</v>
      </c>
      <c r="Y4">
        <v>558502</v>
      </c>
      <c r="Z4">
        <v>561785</v>
      </c>
      <c r="AA4">
        <v>564674</v>
      </c>
      <c r="AB4">
        <v>567000</v>
      </c>
      <c r="AC4">
        <v>568640</v>
      </c>
      <c r="AD4">
        <v>569469</v>
      </c>
      <c r="AE4" s="21" t="s">
        <v>1</v>
      </c>
    </row>
    <row r="5" spans="1:31" x14ac:dyDescent="0.2">
      <c r="A5" s="27" t="s">
        <v>2</v>
      </c>
      <c r="B5" s="13" t="s">
        <v>2</v>
      </c>
      <c r="C5" s="14">
        <v>4</v>
      </c>
      <c r="D5" s="13" t="s">
        <v>2</v>
      </c>
      <c r="E5" s="13" t="s">
        <v>488</v>
      </c>
      <c r="F5" s="13" t="s">
        <v>313</v>
      </c>
      <c r="G5" s="14" t="s">
        <v>355</v>
      </c>
      <c r="H5" s="205">
        <v>505698</v>
      </c>
      <c r="I5" s="205">
        <v>513434.99999999994</v>
      </c>
      <c r="J5" s="205">
        <v>522219.00000000006</v>
      </c>
      <c r="K5" s="205">
        <v>529405</v>
      </c>
      <c r="L5" s="205">
        <v>537886</v>
      </c>
      <c r="M5">
        <v>546254</v>
      </c>
      <c r="N5">
        <v>552671</v>
      </c>
      <c r="O5">
        <v>555887</v>
      </c>
      <c r="P5">
        <v>560489</v>
      </c>
      <c r="Q5">
        <v>562598</v>
      </c>
      <c r="R5">
        <v>563420</v>
      </c>
      <c r="S5">
        <v>564602</v>
      </c>
      <c r="T5">
        <v>567719</v>
      </c>
      <c r="U5">
        <v>572326</v>
      </c>
      <c r="V5">
        <v>577391</v>
      </c>
      <c r="W5">
        <v>582195</v>
      </c>
      <c r="X5">
        <v>585769</v>
      </c>
      <c r="Y5">
        <v>587067</v>
      </c>
      <c r="Z5">
        <v>590547</v>
      </c>
      <c r="AA5">
        <v>593652</v>
      </c>
      <c r="AB5">
        <v>596193</v>
      </c>
      <c r="AC5">
        <v>597998</v>
      </c>
      <c r="AD5">
        <v>598882</v>
      </c>
      <c r="AE5" s="22" t="s">
        <v>1</v>
      </c>
    </row>
    <row r="6" spans="1:31" x14ac:dyDescent="0.2">
      <c r="A6" s="25" t="s">
        <v>2</v>
      </c>
      <c r="B6" s="11" t="s">
        <v>2</v>
      </c>
      <c r="C6" s="12">
        <v>4</v>
      </c>
      <c r="D6" s="11" t="s">
        <v>2</v>
      </c>
      <c r="E6" s="11" t="s">
        <v>442</v>
      </c>
      <c r="F6" s="11" t="s">
        <v>312</v>
      </c>
      <c r="G6" s="12" t="s">
        <v>317</v>
      </c>
      <c r="H6" s="205">
        <v>467731</v>
      </c>
      <c r="I6" s="205">
        <v>476709</v>
      </c>
      <c r="J6" s="205">
        <v>486379</v>
      </c>
      <c r="K6" s="205">
        <v>495432</v>
      </c>
      <c r="L6" s="205">
        <v>505387</v>
      </c>
      <c r="M6">
        <v>515020.99999999994</v>
      </c>
      <c r="N6">
        <v>522638.00000000006</v>
      </c>
      <c r="O6">
        <v>526841</v>
      </c>
      <c r="P6">
        <v>531233</v>
      </c>
      <c r="Q6">
        <v>532812</v>
      </c>
      <c r="R6">
        <v>532741</v>
      </c>
      <c r="S6">
        <v>532705</v>
      </c>
      <c r="T6">
        <v>534457</v>
      </c>
      <c r="U6">
        <v>538319</v>
      </c>
      <c r="V6">
        <v>543163</v>
      </c>
      <c r="W6">
        <v>548225</v>
      </c>
      <c r="X6">
        <v>552419</v>
      </c>
      <c r="Y6">
        <v>554529</v>
      </c>
      <c r="Z6">
        <v>557933</v>
      </c>
      <c r="AA6">
        <v>561038</v>
      </c>
      <c r="AB6">
        <v>563667</v>
      </c>
      <c r="AC6">
        <v>565688</v>
      </c>
      <c r="AD6">
        <v>566971</v>
      </c>
      <c r="AE6" s="21" t="s">
        <v>1</v>
      </c>
    </row>
    <row r="7" spans="1:31" x14ac:dyDescent="0.2">
      <c r="A7" s="27" t="s">
        <v>2</v>
      </c>
      <c r="B7" s="13" t="s">
        <v>2</v>
      </c>
      <c r="C7" s="14">
        <v>4</v>
      </c>
      <c r="D7" s="13" t="s">
        <v>2</v>
      </c>
      <c r="E7" s="13" t="s">
        <v>489</v>
      </c>
      <c r="F7" s="13" t="s">
        <v>313</v>
      </c>
      <c r="G7" s="14" t="s">
        <v>317</v>
      </c>
      <c r="H7" s="205">
        <v>491789</v>
      </c>
      <c r="I7" s="205">
        <v>500774</v>
      </c>
      <c r="J7" s="205">
        <v>510585</v>
      </c>
      <c r="K7" s="205">
        <v>518738.00000000006</v>
      </c>
      <c r="L7" s="205">
        <v>528200</v>
      </c>
      <c r="M7">
        <v>537633</v>
      </c>
      <c r="N7">
        <v>545259</v>
      </c>
      <c r="O7">
        <v>549869</v>
      </c>
      <c r="P7">
        <v>555662</v>
      </c>
      <c r="Q7">
        <v>558678</v>
      </c>
      <c r="R7">
        <v>559931</v>
      </c>
      <c r="S7">
        <v>560882</v>
      </c>
      <c r="T7">
        <v>562922</v>
      </c>
      <c r="U7">
        <v>566940</v>
      </c>
      <c r="V7">
        <v>571628</v>
      </c>
      <c r="W7">
        <v>576397</v>
      </c>
      <c r="X7">
        <v>580415</v>
      </c>
      <c r="Y7">
        <v>582765</v>
      </c>
      <c r="Z7">
        <v>586343</v>
      </c>
      <c r="AA7">
        <v>589641</v>
      </c>
      <c r="AB7">
        <v>592477</v>
      </c>
      <c r="AC7">
        <v>594686</v>
      </c>
      <c r="AD7">
        <v>596089</v>
      </c>
      <c r="AE7" s="22" t="s">
        <v>1</v>
      </c>
    </row>
    <row r="8" spans="1:31" x14ac:dyDescent="0.2">
      <c r="A8" s="25" t="s">
        <v>2</v>
      </c>
      <c r="B8" s="11" t="s">
        <v>2</v>
      </c>
      <c r="C8" s="12">
        <v>4</v>
      </c>
      <c r="D8" s="11" t="s">
        <v>2</v>
      </c>
      <c r="E8" s="11" t="s">
        <v>443</v>
      </c>
      <c r="F8" s="11" t="s">
        <v>312</v>
      </c>
      <c r="G8" s="12" t="s">
        <v>356</v>
      </c>
      <c r="H8" s="205">
        <v>454316</v>
      </c>
      <c r="I8" s="205">
        <v>464252</v>
      </c>
      <c r="J8" s="205">
        <v>474553</v>
      </c>
      <c r="K8" s="205">
        <v>484108</v>
      </c>
      <c r="L8" s="205">
        <v>494767</v>
      </c>
      <c r="M8">
        <v>505321</v>
      </c>
      <c r="N8">
        <v>514260.99999999994</v>
      </c>
      <c r="O8">
        <v>520313</v>
      </c>
      <c r="P8">
        <v>526489</v>
      </c>
      <c r="Q8">
        <v>529387</v>
      </c>
      <c r="R8">
        <v>530217</v>
      </c>
      <c r="S8">
        <v>530275</v>
      </c>
      <c r="T8">
        <v>531041</v>
      </c>
      <c r="U8">
        <v>534029</v>
      </c>
      <c r="V8">
        <v>538266</v>
      </c>
      <c r="W8">
        <v>543036</v>
      </c>
      <c r="X8">
        <v>547485</v>
      </c>
      <c r="Y8">
        <v>550580</v>
      </c>
      <c r="Z8">
        <v>554091</v>
      </c>
      <c r="AA8">
        <v>557363</v>
      </c>
      <c r="AB8">
        <v>560270</v>
      </c>
      <c r="AC8">
        <v>562654</v>
      </c>
      <c r="AD8">
        <v>564377</v>
      </c>
      <c r="AE8" s="21" t="s">
        <v>1</v>
      </c>
    </row>
    <row r="9" spans="1:31" x14ac:dyDescent="0.2">
      <c r="A9" s="27" t="s">
        <v>2</v>
      </c>
      <c r="B9" s="13" t="s">
        <v>2</v>
      </c>
      <c r="C9" s="14">
        <v>4</v>
      </c>
      <c r="D9" s="13" t="s">
        <v>2</v>
      </c>
      <c r="E9" s="13" t="s">
        <v>490</v>
      </c>
      <c r="F9" s="13" t="s">
        <v>313</v>
      </c>
      <c r="G9" s="14" t="s">
        <v>356</v>
      </c>
      <c r="H9" s="205">
        <v>477169</v>
      </c>
      <c r="I9" s="205">
        <v>487405</v>
      </c>
      <c r="J9" s="205">
        <v>498324</v>
      </c>
      <c r="K9" s="205">
        <v>507414</v>
      </c>
      <c r="L9" s="205">
        <v>517823.99999999994</v>
      </c>
      <c r="M9">
        <v>528256</v>
      </c>
      <c r="N9">
        <v>537005</v>
      </c>
      <c r="O9">
        <v>542903</v>
      </c>
      <c r="P9">
        <v>550023</v>
      </c>
      <c r="Q9">
        <v>554062</v>
      </c>
      <c r="R9">
        <v>556055</v>
      </c>
      <c r="S9">
        <v>557204</v>
      </c>
      <c r="T9">
        <v>558717</v>
      </c>
      <c r="U9">
        <v>562177</v>
      </c>
      <c r="V9">
        <v>566499</v>
      </c>
      <c r="W9">
        <v>571125</v>
      </c>
      <c r="X9">
        <v>575388</v>
      </c>
      <c r="Y9">
        <v>578505</v>
      </c>
      <c r="Z9">
        <v>582162</v>
      </c>
      <c r="AA9">
        <v>585616</v>
      </c>
      <c r="AB9">
        <v>588711</v>
      </c>
      <c r="AC9">
        <v>591284</v>
      </c>
      <c r="AD9">
        <v>593162</v>
      </c>
      <c r="AE9" s="22" t="s">
        <v>1</v>
      </c>
    </row>
    <row r="10" spans="1:31" x14ac:dyDescent="0.2">
      <c r="A10" s="25" t="s">
        <v>2</v>
      </c>
      <c r="B10" s="11" t="s">
        <v>2</v>
      </c>
      <c r="C10" s="12">
        <v>4</v>
      </c>
      <c r="D10" s="11" t="s">
        <v>2</v>
      </c>
      <c r="E10" s="11" t="s">
        <v>444</v>
      </c>
      <c r="F10" s="11" t="s">
        <v>312</v>
      </c>
      <c r="G10" s="12" t="s">
        <v>327</v>
      </c>
      <c r="H10" s="205">
        <v>440252</v>
      </c>
      <c r="I10" s="205">
        <v>451218</v>
      </c>
      <c r="J10" s="205">
        <v>462329</v>
      </c>
      <c r="K10" s="205">
        <v>472298</v>
      </c>
      <c r="L10" s="205">
        <v>483579</v>
      </c>
      <c r="M10">
        <v>494979</v>
      </c>
      <c r="N10">
        <v>505002</v>
      </c>
      <c r="O10">
        <v>512587.99999999994</v>
      </c>
      <c r="P10">
        <v>520745</v>
      </c>
      <c r="Q10">
        <v>525122</v>
      </c>
      <c r="R10">
        <v>526976</v>
      </c>
      <c r="S10">
        <v>527653</v>
      </c>
      <c r="T10">
        <v>528140</v>
      </c>
      <c r="U10">
        <v>530305</v>
      </c>
      <c r="V10">
        <v>533951</v>
      </c>
      <c r="W10">
        <v>538414</v>
      </c>
      <c r="X10">
        <v>542891</v>
      </c>
      <c r="Y10">
        <v>546622</v>
      </c>
      <c r="Z10">
        <v>550241</v>
      </c>
      <c r="AA10">
        <v>553650</v>
      </c>
      <c r="AB10">
        <v>556771</v>
      </c>
      <c r="AC10">
        <v>559497</v>
      </c>
      <c r="AD10">
        <v>561642</v>
      </c>
      <c r="AE10" s="21" t="s">
        <v>1</v>
      </c>
    </row>
    <row r="11" spans="1:31" x14ac:dyDescent="0.2">
      <c r="A11" s="27" t="s">
        <v>2</v>
      </c>
      <c r="B11" s="13" t="s">
        <v>2</v>
      </c>
      <c r="C11" s="14">
        <v>4</v>
      </c>
      <c r="D11" s="13" t="s">
        <v>2</v>
      </c>
      <c r="E11" s="13" t="s">
        <v>491</v>
      </c>
      <c r="F11" s="13" t="s">
        <v>313</v>
      </c>
      <c r="G11" s="14" t="s">
        <v>327</v>
      </c>
      <c r="H11" s="205">
        <v>461917</v>
      </c>
      <c r="I11" s="205">
        <v>473364</v>
      </c>
      <c r="J11" s="205">
        <v>485431</v>
      </c>
      <c r="K11" s="205">
        <v>495429</v>
      </c>
      <c r="L11" s="205">
        <v>506753</v>
      </c>
      <c r="M11">
        <v>518145.99999999994</v>
      </c>
      <c r="N11">
        <v>527942</v>
      </c>
      <c r="O11">
        <v>535035</v>
      </c>
      <c r="P11">
        <v>543629</v>
      </c>
      <c r="Q11">
        <v>548816</v>
      </c>
      <c r="R11">
        <v>551655</v>
      </c>
      <c r="S11">
        <v>553372</v>
      </c>
      <c r="T11">
        <v>554848</v>
      </c>
      <c r="U11">
        <v>557789</v>
      </c>
      <c r="V11">
        <v>561767</v>
      </c>
      <c r="W11">
        <v>566252</v>
      </c>
      <c r="X11">
        <v>570607</v>
      </c>
      <c r="Y11">
        <v>574250</v>
      </c>
      <c r="Z11">
        <v>577974</v>
      </c>
      <c r="AA11">
        <v>581556</v>
      </c>
      <c r="AB11">
        <v>584865</v>
      </c>
      <c r="AC11">
        <v>587764</v>
      </c>
      <c r="AD11">
        <v>590074</v>
      </c>
      <c r="AE11" s="22" t="s">
        <v>1</v>
      </c>
    </row>
    <row r="12" spans="1:31" x14ac:dyDescent="0.2">
      <c r="A12" s="25" t="s">
        <v>2</v>
      </c>
      <c r="B12" s="11" t="s">
        <v>2</v>
      </c>
      <c r="C12" s="12">
        <v>4</v>
      </c>
      <c r="D12" s="11" t="s">
        <v>2</v>
      </c>
      <c r="E12" s="11" t="s">
        <v>445</v>
      </c>
      <c r="F12" s="11" t="s">
        <v>312</v>
      </c>
      <c r="G12" s="12" t="s">
        <v>320</v>
      </c>
      <c r="H12" s="205">
        <v>425856</v>
      </c>
      <c r="I12" s="205">
        <v>437588</v>
      </c>
      <c r="J12" s="205">
        <v>449633</v>
      </c>
      <c r="K12" s="205">
        <v>460179</v>
      </c>
      <c r="L12" s="205">
        <v>471743</v>
      </c>
      <c r="M12">
        <v>483908</v>
      </c>
      <c r="N12">
        <v>494943</v>
      </c>
      <c r="O12">
        <v>503787</v>
      </c>
      <c r="P12">
        <v>513476</v>
      </c>
      <c r="Q12">
        <v>520174.99999999994</v>
      </c>
      <c r="R12">
        <v>523193</v>
      </c>
      <c r="S12">
        <v>524593</v>
      </c>
      <c r="T12">
        <v>525417</v>
      </c>
      <c r="U12">
        <v>527091</v>
      </c>
      <c r="V12">
        <v>529917</v>
      </c>
      <c r="W12">
        <v>534072</v>
      </c>
      <c r="X12">
        <v>538545</v>
      </c>
      <c r="Y12">
        <v>542624</v>
      </c>
      <c r="Z12">
        <v>546256</v>
      </c>
      <c r="AA12">
        <v>549900</v>
      </c>
      <c r="AB12">
        <v>553188</v>
      </c>
      <c r="AC12">
        <v>556175</v>
      </c>
      <c r="AD12">
        <v>558724</v>
      </c>
      <c r="AE12" s="21" t="s">
        <v>1</v>
      </c>
    </row>
    <row r="13" spans="1:31" x14ac:dyDescent="0.2">
      <c r="A13" s="27" t="s">
        <v>2</v>
      </c>
      <c r="B13" s="13" t="s">
        <v>2</v>
      </c>
      <c r="C13" s="14">
        <v>4</v>
      </c>
      <c r="D13" s="13" t="s">
        <v>2</v>
      </c>
      <c r="E13" s="13" t="s">
        <v>492</v>
      </c>
      <c r="F13" s="13" t="s">
        <v>313</v>
      </c>
      <c r="G13" s="14" t="s">
        <v>320</v>
      </c>
      <c r="H13" s="205">
        <v>446321</v>
      </c>
      <c r="I13" s="205">
        <v>458686</v>
      </c>
      <c r="J13" s="205">
        <v>471899</v>
      </c>
      <c r="K13" s="205">
        <v>482834</v>
      </c>
      <c r="L13" s="205">
        <v>494984</v>
      </c>
      <c r="M13">
        <v>507302</v>
      </c>
      <c r="N13">
        <v>518107</v>
      </c>
      <c r="O13">
        <v>526311</v>
      </c>
      <c r="P13">
        <v>536104</v>
      </c>
      <c r="Q13">
        <v>543011</v>
      </c>
      <c r="R13">
        <v>546811</v>
      </c>
      <c r="S13">
        <v>549189</v>
      </c>
      <c r="T13">
        <v>551056</v>
      </c>
      <c r="U13">
        <v>553736</v>
      </c>
      <c r="V13">
        <v>557195</v>
      </c>
      <c r="W13">
        <v>561550</v>
      </c>
      <c r="X13">
        <v>565989</v>
      </c>
      <c r="Y13">
        <v>569962</v>
      </c>
      <c r="Z13">
        <v>573713</v>
      </c>
      <c r="AA13">
        <v>577440</v>
      </c>
      <c r="AB13">
        <v>580927</v>
      </c>
      <c r="AC13">
        <v>584097</v>
      </c>
      <c r="AD13">
        <v>586800</v>
      </c>
      <c r="AE13" s="22" t="s">
        <v>1</v>
      </c>
    </row>
    <row r="14" spans="1:31" x14ac:dyDescent="0.2">
      <c r="A14" s="25" t="s">
        <v>2</v>
      </c>
      <c r="B14" s="11" t="s">
        <v>2</v>
      </c>
      <c r="C14" s="12">
        <v>4</v>
      </c>
      <c r="D14" s="11" t="s">
        <v>2</v>
      </c>
      <c r="E14" s="11" t="s">
        <v>446</v>
      </c>
      <c r="F14" s="11" t="s">
        <v>312</v>
      </c>
      <c r="G14" s="12" t="s">
        <v>326</v>
      </c>
      <c r="H14" s="205">
        <v>411442</v>
      </c>
      <c r="I14" s="205">
        <v>423716</v>
      </c>
      <c r="J14" s="205">
        <v>436392</v>
      </c>
      <c r="K14" s="205">
        <v>447801</v>
      </c>
      <c r="L14" s="205">
        <v>459686</v>
      </c>
      <c r="M14">
        <v>472025</v>
      </c>
      <c r="N14">
        <v>483996</v>
      </c>
      <c r="O14">
        <v>494030</v>
      </c>
      <c r="P14">
        <v>504492</v>
      </c>
      <c r="Q14">
        <v>513378.00000000006</v>
      </c>
      <c r="R14">
        <v>519048</v>
      </c>
      <c r="S14">
        <v>521293</v>
      </c>
      <c r="T14">
        <v>522538</v>
      </c>
      <c r="U14">
        <v>524200.00000000006</v>
      </c>
      <c r="V14">
        <v>526388</v>
      </c>
      <c r="W14">
        <v>529727</v>
      </c>
      <c r="X14">
        <v>534177</v>
      </c>
      <c r="Y14">
        <v>538554</v>
      </c>
      <c r="Z14">
        <v>542063</v>
      </c>
      <c r="AA14">
        <v>545888</v>
      </c>
      <c r="AB14">
        <v>549539</v>
      </c>
      <c r="AC14">
        <v>552722</v>
      </c>
      <c r="AD14">
        <v>555579</v>
      </c>
      <c r="AE14" s="21" t="s">
        <v>1</v>
      </c>
    </row>
    <row r="15" spans="1:31" x14ac:dyDescent="0.2">
      <c r="A15" s="27" t="s">
        <v>2</v>
      </c>
      <c r="B15" s="13" t="s">
        <v>2</v>
      </c>
      <c r="C15" s="14">
        <v>4</v>
      </c>
      <c r="D15" s="13" t="s">
        <v>2</v>
      </c>
      <c r="E15" s="13" t="s">
        <v>493</v>
      </c>
      <c r="F15" s="13" t="s">
        <v>313</v>
      </c>
      <c r="G15" s="14" t="s">
        <v>326</v>
      </c>
      <c r="H15" s="205">
        <v>430667</v>
      </c>
      <c r="I15" s="205">
        <v>443688</v>
      </c>
      <c r="J15" s="205">
        <v>457724</v>
      </c>
      <c r="K15" s="205">
        <v>469651</v>
      </c>
      <c r="L15" s="205">
        <v>482624</v>
      </c>
      <c r="M15">
        <v>495721</v>
      </c>
      <c r="N15">
        <v>507499</v>
      </c>
      <c r="O15">
        <v>516775.99999999994</v>
      </c>
      <c r="P15">
        <v>527291</v>
      </c>
      <c r="Q15">
        <v>535850</v>
      </c>
      <c r="R15">
        <v>541603</v>
      </c>
      <c r="S15">
        <v>544746</v>
      </c>
      <c r="T15">
        <v>547087</v>
      </c>
      <c r="U15">
        <v>549871</v>
      </c>
      <c r="V15">
        <v>552954</v>
      </c>
      <c r="W15">
        <v>556790</v>
      </c>
      <c r="X15">
        <v>561317</v>
      </c>
      <c r="Y15">
        <v>565601</v>
      </c>
      <c r="Z15">
        <v>569332</v>
      </c>
      <c r="AA15">
        <v>573173</v>
      </c>
      <c r="AB15">
        <v>576882</v>
      </c>
      <c r="AC15">
        <v>580280</v>
      </c>
      <c r="AD15">
        <v>583313</v>
      </c>
      <c r="AE15" s="22" t="s">
        <v>1</v>
      </c>
    </row>
    <row r="16" spans="1:31" x14ac:dyDescent="0.2">
      <c r="A16" s="25" t="s">
        <v>2</v>
      </c>
      <c r="B16" s="11" t="s">
        <v>2</v>
      </c>
      <c r="C16" s="12">
        <v>4</v>
      </c>
      <c r="D16" s="11" t="s">
        <v>2</v>
      </c>
      <c r="E16" s="11" t="s">
        <v>447</v>
      </c>
      <c r="F16" s="11" t="s">
        <v>312</v>
      </c>
      <c r="G16" s="12" t="s">
        <v>318</v>
      </c>
      <c r="H16" s="205">
        <v>395646</v>
      </c>
      <c r="I16" s="205">
        <v>409955</v>
      </c>
      <c r="J16" s="205">
        <v>422998</v>
      </c>
      <c r="K16" s="205">
        <v>435002</v>
      </c>
      <c r="L16" s="205">
        <v>447581</v>
      </c>
      <c r="M16">
        <v>460008</v>
      </c>
      <c r="N16">
        <v>472071</v>
      </c>
      <c r="O16">
        <v>483225</v>
      </c>
      <c r="P16">
        <v>494151</v>
      </c>
      <c r="Q16">
        <v>504226</v>
      </c>
      <c r="R16">
        <v>512729.00000000006</v>
      </c>
      <c r="S16">
        <v>517947</v>
      </c>
      <c r="T16">
        <v>519716</v>
      </c>
      <c r="U16">
        <v>521224.00000000006</v>
      </c>
      <c r="V16">
        <v>523326</v>
      </c>
      <c r="W16">
        <v>525883</v>
      </c>
      <c r="X16">
        <v>529520</v>
      </c>
      <c r="Y16">
        <v>534161</v>
      </c>
      <c r="Z16">
        <v>537685</v>
      </c>
      <c r="AA16">
        <v>541500</v>
      </c>
      <c r="AB16">
        <v>545499</v>
      </c>
      <c r="AC16">
        <v>549172</v>
      </c>
      <c r="AD16">
        <v>552256</v>
      </c>
      <c r="AE16" s="21" t="s">
        <v>1</v>
      </c>
    </row>
    <row r="17" spans="1:31" x14ac:dyDescent="0.2">
      <c r="A17" s="27" t="s">
        <v>2</v>
      </c>
      <c r="B17" s="13" t="s">
        <v>2</v>
      </c>
      <c r="C17" s="14">
        <v>4</v>
      </c>
      <c r="D17" s="13" t="s">
        <v>2</v>
      </c>
      <c r="E17" s="13" t="s">
        <v>494</v>
      </c>
      <c r="F17" s="13" t="s">
        <v>313</v>
      </c>
      <c r="G17" s="14" t="s">
        <v>318</v>
      </c>
      <c r="H17" s="205">
        <v>413982</v>
      </c>
      <c r="I17" s="205">
        <v>428686</v>
      </c>
      <c r="J17" s="205">
        <v>443252</v>
      </c>
      <c r="K17" s="205">
        <v>455859</v>
      </c>
      <c r="L17" s="205">
        <v>469724</v>
      </c>
      <c r="M17">
        <v>483567</v>
      </c>
      <c r="N17">
        <v>496116</v>
      </c>
      <c r="O17">
        <v>506430</v>
      </c>
      <c r="P17">
        <v>517390</v>
      </c>
      <c r="Q17">
        <v>526969</v>
      </c>
      <c r="R17">
        <v>534815</v>
      </c>
      <c r="S17">
        <v>540134</v>
      </c>
      <c r="T17">
        <v>543041</v>
      </c>
      <c r="U17">
        <v>545879</v>
      </c>
      <c r="V17">
        <v>549013</v>
      </c>
      <c r="W17">
        <v>552361</v>
      </c>
      <c r="X17">
        <v>556371</v>
      </c>
      <c r="Y17">
        <v>560960</v>
      </c>
      <c r="Z17">
        <v>564813</v>
      </c>
      <c r="AA17">
        <v>568700</v>
      </c>
      <c r="AB17">
        <v>572611</v>
      </c>
      <c r="AC17">
        <v>576308</v>
      </c>
      <c r="AD17">
        <v>579618</v>
      </c>
      <c r="AE17" s="22" t="s">
        <v>1</v>
      </c>
    </row>
    <row r="18" spans="1:31" x14ac:dyDescent="0.2">
      <c r="A18" s="25" t="s">
        <v>2</v>
      </c>
      <c r="B18" s="11" t="s">
        <v>2</v>
      </c>
      <c r="C18" s="12">
        <v>4</v>
      </c>
      <c r="D18" s="11" t="s">
        <v>2</v>
      </c>
      <c r="E18" s="11" t="s">
        <v>448</v>
      </c>
      <c r="F18" s="11" t="s">
        <v>312</v>
      </c>
      <c r="G18" s="12" t="s">
        <v>333</v>
      </c>
      <c r="H18" s="205">
        <v>377943</v>
      </c>
      <c r="I18" s="205">
        <v>394422</v>
      </c>
      <c r="J18" s="205">
        <v>409844</v>
      </c>
      <c r="K18" s="205">
        <v>421951</v>
      </c>
      <c r="L18" s="205">
        <v>435177</v>
      </c>
      <c r="M18">
        <v>448154</v>
      </c>
      <c r="N18">
        <v>460100</v>
      </c>
      <c r="O18">
        <v>471280</v>
      </c>
      <c r="P18">
        <v>482929</v>
      </c>
      <c r="Q18">
        <v>493320</v>
      </c>
      <c r="R18">
        <v>503420</v>
      </c>
      <c r="S18">
        <v>512105</v>
      </c>
      <c r="T18">
        <v>517167.00000000006</v>
      </c>
      <c r="U18">
        <v>518173</v>
      </c>
      <c r="V18">
        <v>520253.00000000006</v>
      </c>
      <c r="W18">
        <v>522648</v>
      </c>
      <c r="X18">
        <v>525360</v>
      </c>
      <c r="Y18">
        <v>529194</v>
      </c>
      <c r="Z18">
        <v>532980</v>
      </c>
      <c r="AA18">
        <v>536814</v>
      </c>
      <c r="AB18">
        <v>540917</v>
      </c>
      <c r="AC18">
        <v>545106</v>
      </c>
      <c r="AD18">
        <v>548806</v>
      </c>
      <c r="AE18" s="21" t="s">
        <v>1</v>
      </c>
    </row>
    <row r="19" spans="1:31" x14ac:dyDescent="0.2">
      <c r="A19" s="27" t="s">
        <v>2</v>
      </c>
      <c r="B19" s="13" t="s">
        <v>2</v>
      </c>
      <c r="C19" s="14">
        <v>4</v>
      </c>
      <c r="D19" s="13" t="s">
        <v>2</v>
      </c>
      <c r="E19" s="13" t="s">
        <v>495</v>
      </c>
      <c r="F19" s="13" t="s">
        <v>313</v>
      </c>
      <c r="G19" s="14" t="s">
        <v>333</v>
      </c>
      <c r="H19" s="205">
        <v>395923</v>
      </c>
      <c r="I19" s="205">
        <v>412316</v>
      </c>
      <c r="J19" s="205">
        <v>428829</v>
      </c>
      <c r="K19" s="205">
        <v>441737</v>
      </c>
      <c r="L19" s="205">
        <v>456244</v>
      </c>
      <c r="M19">
        <v>470920</v>
      </c>
      <c r="N19">
        <v>484177</v>
      </c>
      <c r="O19">
        <v>495273</v>
      </c>
      <c r="P19">
        <v>506775</v>
      </c>
      <c r="Q19">
        <v>516726</v>
      </c>
      <c r="R19">
        <v>525880</v>
      </c>
      <c r="S19">
        <v>533719</v>
      </c>
      <c r="T19">
        <v>539021</v>
      </c>
      <c r="U19">
        <v>541705</v>
      </c>
      <c r="V19">
        <v>544998</v>
      </c>
      <c r="W19">
        <v>548343</v>
      </c>
      <c r="X19">
        <v>551754</v>
      </c>
      <c r="Y19">
        <v>555828</v>
      </c>
      <c r="Z19">
        <v>559990</v>
      </c>
      <c r="AA19">
        <v>564022</v>
      </c>
      <c r="AB19">
        <v>568045</v>
      </c>
      <c r="AC19">
        <v>572031</v>
      </c>
      <c r="AD19">
        <v>575717</v>
      </c>
      <c r="AE19" s="22" t="s">
        <v>1</v>
      </c>
    </row>
    <row r="20" spans="1:31" x14ac:dyDescent="0.2">
      <c r="A20" s="25" t="s">
        <v>2</v>
      </c>
      <c r="B20" s="11" t="s">
        <v>2</v>
      </c>
      <c r="C20" s="12">
        <v>4</v>
      </c>
      <c r="D20" s="11" t="s">
        <v>2</v>
      </c>
      <c r="E20" s="11" t="s">
        <v>449</v>
      </c>
      <c r="F20" s="11" t="s">
        <v>312</v>
      </c>
      <c r="G20" s="12" t="s">
        <v>340</v>
      </c>
      <c r="H20" s="205">
        <v>359208</v>
      </c>
      <c r="I20" s="205">
        <v>376352</v>
      </c>
      <c r="J20" s="205">
        <v>394522</v>
      </c>
      <c r="K20" s="205">
        <v>409071</v>
      </c>
      <c r="L20" s="205">
        <v>422421</v>
      </c>
      <c r="M20">
        <v>436124</v>
      </c>
      <c r="N20">
        <v>448505</v>
      </c>
      <c r="O20">
        <v>459377</v>
      </c>
      <c r="P20">
        <v>470635</v>
      </c>
      <c r="Q20">
        <v>481701</v>
      </c>
      <c r="R20">
        <v>491961</v>
      </c>
      <c r="S20">
        <v>502639</v>
      </c>
      <c r="T20">
        <v>511798</v>
      </c>
      <c r="U20">
        <v>515317</v>
      </c>
      <c r="V20">
        <v>516970</v>
      </c>
      <c r="W20">
        <v>519475</v>
      </c>
      <c r="X20">
        <v>521953</v>
      </c>
      <c r="Y20">
        <v>524718</v>
      </c>
      <c r="Z20">
        <v>527691</v>
      </c>
      <c r="AA20">
        <v>531797</v>
      </c>
      <c r="AB20">
        <v>535923</v>
      </c>
      <c r="AC20">
        <v>540329</v>
      </c>
      <c r="AD20">
        <v>544713</v>
      </c>
      <c r="AE20" s="21" t="s">
        <v>1</v>
      </c>
    </row>
    <row r="21" spans="1:31" x14ac:dyDescent="0.2">
      <c r="A21" s="27" t="s">
        <v>2</v>
      </c>
      <c r="B21" s="13" t="s">
        <v>2</v>
      </c>
      <c r="C21" s="14">
        <v>4</v>
      </c>
      <c r="D21" s="13" t="s">
        <v>2</v>
      </c>
      <c r="E21" s="13" t="s">
        <v>496</v>
      </c>
      <c r="F21" s="13" t="s">
        <v>313</v>
      </c>
      <c r="G21" s="14" t="s">
        <v>340</v>
      </c>
      <c r="H21" s="205">
        <v>377198</v>
      </c>
      <c r="I21" s="205">
        <v>394054</v>
      </c>
      <c r="J21" s="205">
        <v>412693</v>
      </c>
      <c r="K21" s="205">
        <v>427623</v>
      </c>
      <c r="L21" s="205">
        <v>442402</v>
      </c>
      <c r="M21">
        <v>457722</v>
      </c>
      <c r="N21">
        <v>471793</v>
      </c>
      <c r="O21">
        <v>483581</v>
      </c>
      <c r="P21">
        <v>495385</v>
      </c>
      <c r="Q21">
        <v>505866</v>
      </c>
      <c r="R21">
        <v>515308.99999999994</v>
      </c>
      <c r="S21">
        <v>524731</v>
      </c>
      <c r="T21">
        <v>532975</v>
      </c>
      <c r="U21">
        <v>537496</v>
      </c>
      <c r="V21">
        <v>540692</v>
      </c>
      <c r="W21">
        <v>544302</v>
      </c>
      <c r="X21">
        <v>547658</v>
      </c>
      <c r="Y21">
        <v>551023</v>
      </c>
      <c r="Z21">
        <v>554662</v>
      </c>
      <c r="AA21">
        <v>559018</v>
      </c>
      <c r="AB21">
        <v>563209</v>
      </c>
      <c r="AC21">
        <v>567373</v>
      </c>
      <c r="AD21">
        <v>571435</v>
      </c>
      <c r="AE21" s="22" t="s">
        <v>1</v>
      </c>
    </row>
    <row r="22" spans="1:31" x14ac:dyDescent="0.2">
      <c r="A22" s="25" t="s">
        <v>2</v>
      </c>
      <c r="B22" s="11" t="s">
        <v>2</v>
      </c>
      <c r="C22" s="12">
        <v>4</v>
      </c>
      <c r="D22" s="11" t="s">
        <v>2</v>
      </c>
      <c r="E22" s="11" t="s">
        <v>450</v>
      </c>
      <c r="F22" s="11" t="s">
        <v>312</v>
      </c>
      <c r="G22" s="12" t="s">
        <v>329</v>
      </c>
      <c r="H22" s="205">
        <v>340785</v>
      </c>
      <c r="I22" s="205">
        <v>356845</v>
      </c>
      <c r="J22" s="205">
        <v>376025</v>
      </c>
      <c r="K22" s="205">
        <v>394037</v>
      </c>
      <c r="L22" s="205">
        <v>409767</v>
      </c>
      <c r="M22">
        <v>423641</v>
      </c>
      <c r="N22">
        <v>436856</v>
      </c>
      <c r="O22">
        <v>448061</v>
      </c>
      <c r="P22">
        <v>458390</v>
      </c>
      <c r="Q22">
        <v>469082</v>
      </c>
      <c r="R22">
        <v>479958</v>
      </c>
      <c r="S22">
        <v>490628</v>
      </c>
      <c r="T22">
        <v>502170</v>
      </c>
      <c r="U22">
        <v>509649</v>
      </c>
      <c r="V22">
        <v>513804.99999999994</v>
      </c>
      <c r="W22">
        <v>515960.00000000006</v>
      </c>
      <c r="X22">
        <v>518681.00000000006</v>
      </c>
      <c r="Y22">
        <v>521139</v>
      </c>
      <c r="Z22">
        <v>522894</v>
      </c>
      <c r="AA22">
        <v>526186</v>
      </c>
      <c r="AB22">
        <v>530593</v>
      </c>
      <c r="AC22">
        <v>535027</v>
      </c>
      <c r="AD22">
        <v>539741</v>
      </c>
      <c r="AE22" s="21" t="s">
        <v>1</v>
      </c>
    </row>
    <row r="23" spans="1:31" x14ac:dyDescent="0.2">
      <c r="A23" s="27" t="s">
        <v>2</v>
      </c>
      <c r="B23" s="13" t="s">
        <v>2</v>
      </c>
      <c r="C23" s="14">
        <v>4</v>
      </c>
      <c r="D23" s="13" t="s">
        <v>2</v>
      </c>
      <c r="E23" s="13" t="s">
        <v>497</v>
      </c>
      <c r="F23" s="13" t="s">
        <v>313</v>
      </c>
      <c r="G23" s="14" t="s">
        <v>329</v>
      </c>
      <c r="H23" s="205">
        <v>358760</v>
      </c>
      <c r="I23" s="205">
        <v>374776</v>
      </c>
      <c r="J23" s="205">
        <v>394136</v>
      </c>
      <c r="K23" s="205">
        <v>411866</v>
      </c>
      <c r="L23" s="205">
        <v>428526</v>
      </c>
      <c r="M23">
        <v>444128</v>
      </c>
      <c r="N23">
        <v>458887</v>
      </c>
      <c r="O23">
        <v>471490</v>
      </c>
      <c r="P23">
        <v>483428</v>
      </c>
      <c r="Q23">
        <v>494271</v>
      </c>
      <c r="R23">
        <v>504221</v>
      </c>
      <c r="S23">
        <v>513833.99999999994</v>
      </c>
      <c r="T23">
        <v>523928</v>
      </c>
      <c r="U23">
        <v>531231</v>
      </c>
      <c r="V23">
        <v>536292</v>
      </c>
      <c r="W23">
        <v>539864</v>
      </c>
      <c r="X23">
        <v>543592</v>
      </c>
      <c r="Y23">
        <v>546851</v>
      </c>
      <c r="Z23">
        <v>549622</v>
      </c>
      <c r="AA23">
        <v>553493</v>
      </c>
      <c r="AB23">
        <v>558023</v>
      </c>
      <c r="AC23">
        <v>562378</v>
      </c>
      <c r="AD23">
        <v>566686</v>
      </c>
      <c r="AE23" s="22" t="s">
        <v>1</v>
      </c>
    </row>
    <row r="24" spans="1:31" x14ac:dyDescent="0.2">
      <c r="A24" s="25" t="s">
        <v>2</v>
      </c>
      <c r="B24" s="11" t="s">
        <v>2</v>
      </c>
      <c r="C24" s="12">
        <v>4</v>
      </c>
      <c r="D24" s="11" t="s">
        <v>2</v>
      </c>
      <c r="E24" s="11" t="s">
        <v>451</v>
      </c>
      <c r="F24" s="11" t="s">
        <v>312</v>
      </c>
      <c r="G24" s="12" t="s">
        <v>361</v>
      </c>
      <c r="H24" s="205">
        <v>322338</v>
      </c>
      <c r="I24" s="205">
        <v>337735</v>
      </c>
      <c r="J24" s="205">
        <v>355679</v>
      </c>
      <c r="K24" s="205">
        <v>375855</v>
      </c>
      <c r="L24" s="205">
        <v>394966</v>
      </c>
      <c r="M24">
        <v>411192</v>
      </c>
      <c r="N24">
        <v>424653</v>
      </c>
      <c r="O24">
        <v>436814</v>
      </c>
      <c r="P24">
        <v>446769</v>
      </c>
      <c r="Q24">
        <v>456518</v>
      </c>
      <c r="R24">
        <v>467027</v>
      </c>
      <c r="S24">
        <v>478241</v>
      </c>
      <c r="T24">
        <v>489599</v>
      </c>
      <c r="U24">
        <v>499756</v>
      </c>
      <c r="V24">
        <v>507834</v>
      </c>
      <c r="W24">
        <v>512485</v>
      </c>
      <c r="X24">
        <v>514933</v>
      </c>
      <c r="Y24">
        <v>517769</v>
      </c>
      <c r="Z24">
        <v>519018</v>
      </c>
      <c r="AA24">
        <v>521068</v>
      </c>
      <c r="AB24">
        <v>524661</v>
      </c>
      <c r="AC24">
        <v>529385</v>
      </c>
      <c r="AD24">
        <v>534132</v>
      </c>
      <c r="AE24" s="21" t="s">
        <v>1</v>
      </c>
    </row>
    <row r="25" spans="1:31" x14ac:dyDescent="0.2">
      <c r="A25" s="27" t="s">
        <v>2</v>
      </c>
      <c r="B25" s="13" t="s">
        <v>2</v>
      </c>
      <c r="C25" s="14">
        <v>4</v>
      </c>
      <c r="D25" s="13" t="s">
        <v>2</v>
      </c>
      <c r="E25" s="13" t="s">
        <v>498</v>
      </c>
      <c r="F25" s="13" t="s">
        <v>313</v>
      </c>
      <c r="G25" s="14" t="s">
        <v>361</v>
      </c>
      <c r="H25" s="205">
        <v>340300</v>
      </c>
      <c r="I25" s="205">
        <v>355815</v>
      </c>
      <c r="J25" s="205">
        <v>374208</v>
      </c>
      <c r="K25" s="205">
        <v>393800</v>
      </c>
      <c r="L25" s="205">
        <v>413068</v>
      </c>
      <c r="M25">
        <v>430456</v>
      </c>
      <c r="N25">
        <v>445551</v>
      </c>
      <c r="O25">
        <v>458909</v>
      </c>
      <c r="P25">
        <v>471048</v>
      </c>
      <c r="Q25">
        <v>482078</v>
      </c>
      <c r="R25">
        <v>492438</v>
      </c>
      <c r="S25">
        <v>502519</v>
      </c>
      <c r="T25">
        <v>512698.99999999994</v>
      </c>
      <c r="U25">
        <v>521937</v>
      </c>
      <c r="V25">
        <v>529804</v>
      </c>
      <c r="W25">
        <v>535272</v>
      </c>
      <c r="X25">
        <v>539021</v>
      </c>
      <c r="Y25">
        <v>542760</v>
      </c>
      <c r="Z25">
        <v>545173</v>
      </c>
      <c r="AA25">
        <v>548218</v>
      </c>
      <c r="AB25">
        <v>552303</v>
      </c>
      <c r="AC25">
        <v>557012</v>
      </c>
      <c r="AD25">
        <v>561533</v>
      </c>
      <c r="AE25" s="22" t="s">
        <v>1</v>
      </c>
    </row>
    <row r="26" spans="1:31" x14ac:dyDescent="0.2">
      <c r="A26" s="25" t="s">
        <v>2</v>
      </c>
      <c r="B26" s="11" t="s">
        <v>2</v>
      </c>
      <c r="C26" s="12">
        <v>4</v>
      </c>
      <c r="D26" s="11" t="s">
        <v>2</v>
      </c>
      <c r="E26" s="11" t="s">
        <v>452</v>
      </c>
      <c r="F26" s="11" t="s">
        <v>312</v>
      </c>
      <c r="G26" s="12" t="s">
        <v>328</v>
      </c>
      <c r="H26" s="205">
        <v>305752</v>
      </c>
      <c r="I26" s="205">
        <v>318621</v>
      </c>
      <c r="J26" s="205">
        <v>335817</v>
      </c>
      <c r="K26" s="205">
        <v>355824</v>
      </c>
      <c r="L26" s="205">
        <v>377034</v>
      </c>
      <c r="M26">
        <v>396598</v>
      </c>
      <c r="N26">
        <v>412416</v>
      </c>
      <c r="O26">
        <v>424914</v>
      </c>
      <c r="P26">
        <v>435258</v>
      </c>
      <c r="Q26">
        <v>444615</v>
      </c>
      <c r="R26">
        <v>454158</v>
      </c>
      <c r="S26">
        <v>464998</v>
      </c>
      <c r="T26">
        <v>476821</v>
      </c>
      <c r="U26">
        <v>486959</v>
      </c>
      <c r="V26">
        <v>497671</v>
      </c>
      <c r="W26">
        <v>506210</v>
      </c>
      <c r="X26">
        <v>511148</v>
      </c>
      <c r="Y26">
        <v>513789</v>
      </c>
      <c r="Z26">
        <v>515381</v>
      </c>
      <c r="AA26">
        <v>516894</v>
      </c>
      <c r="AB26">
        <v>519222</v>
      </c>
      <c r="AC26">
        <v>523131</v>
      </c>
      <c r="AD26">
        <v>528178</v>
      </c>
      <c r="AE26" s="21" t="s">
        <v>1</v>
      </c>
    </row>
    <row r="27" spans="1:31" x14ac:dyDescent="0.2">
      <c r="A27" s="27" t="s">
        <v>2</v>
      </c>
      <c r="B27" s="13" t="s">
        <v>2</v>
      </c>
      <c r="C27" s="14">
        <v>4</v>
      </c>
      <c r="D27" s="13" t="s">
        <v>2</v>
      </c>
      <c r="E27" s="13" t="s">
        <v>499</v>
      </c>
      <c r="F27" s="13" t="s">
        <v>313</v>
      </c>
      <c r="G27" s="14" t="s">
        <v>328</v>
      </c>
      <c r="H27" s="205">
        <v>323824</v>
      </c>
      <c r="I27" s="205">
        <v>336826</v>
      </c>
      <c r="J27" s="205">
        <v>354630</v>
      </c>
      <c r="K27" s="205">
        <v>374415</v>
      </c>
      <c r="L27" s="205">
        <v>395403</v>
      </c>
      <c r="M27">
        <v>415263</v>
      </c>
      <c r="N27">
        <v>432096</v>
      </c>
      <c r="O27">
        <v>445865</v>
      </c>
      <c r="P27">
        <v>458171</v>
      </c>
      <c r="Q27">
        <v>469439</v>
      </c>
      <c r="R27">
        <v>480027</v>
      </c>
      <c r="S27">
        <v>490551</v>
      </c>
      <c r="T27">
        <v>501151</v>
      </c>
      <c r="U27">
        <v>510453</v>
      </c>
      <c r="V27">
        <v>520258.00000000006</v>
      </c>
      <c r="W27">
        <v>528558</v>
      </c>
      <c r="X27">
        <v>534236</v>
      </c>
      <c r="Y27">
        <v>538058</v>
      </c>
      <c r="Z27">
        <v>540788</v>
      </c>
      <c r="AA27">
        <v>543493</v>
      </c>
      <c r="AB27">
        <v>546793</v>
      </c>
      <c r="AC27">
        <v>551096</v>
      </c>
      <c r="AD27">
        <v>555986</v>
      </c>
      <c r="AE27" s="22" t="s">
        <v>1</v>
      </c>
    </row>
    <row r="28" spans="1:31" x14ac:dyDescent="0.2">
      <c r="A28" s="25" t="s">
        <v>2</v>
      </c>
      <c r="B28" s="11" t="s">
        <v>2</v>
      </c>
      <c r="C28" s="12">
        <v>4</v>
      </c>
      <c r="D28" s="11" t="s">
        <v>2</v>
      </c>
      <c r="E28" s="11" t="s">
        <v>453</v>
      </c>
      <c r="F28" s="11" t="s">
        <v>312</v>
      </c>
      <c r="G28" s="12" t="s">
        <v>337</v>
      </c>
      <c r="H28" s="205">
        <v>292083</v>
      </c>
      <c r="I28" s="205">
        <v>301391</v>
      </c>
      <c r="J28" s="205">
        <v>315972</v>
      </c>
      <c r="K28" s="205">
        <v>336246</v>
      </c>
      <c r="L28" s="205">
        <v>357244</v>
      </c>
      <c r="M28">
        <v>378885</v>
      </c>
      <c r="N28">
        <v>398037</v>
      </c>
      <c r="O28">
        <v>412910</v>
      </c>
      <c r="P28">
        <v>423088</v>
      </c>
      <c r="Q28">
        <v>432861</v>
      </c>
      <c r="R28">
        <v>441986</v>
      </c>
      <c r="S28">
        <v>451824</v>
      </c>
      <c r="T28">
        <v>463258</v>
      </c>
      <c r="U28">
        <v>473952</v>
      </c>
      <c r="V28">
        <v>484639</v>
      </c>
      <c r="W28">
        <v>495772</v>
      </c>
      <c r="X28">
        <v>504568</v>
      </c>
      <c r="Y28">
        <v>509695</v>
      </c>
      <c r="Z28">
        <v>511136</v>
      </c>
      <c r="AA28">
        <v>512991</v>
      </c>
      <c r="AB28">
        <v>514751</v>
      </c>
      <c r="AC28">
        <v>517373.00000000006</v>
      </c>
      <c r="AD28">
        <v>521602</v>
      </c>
      <c r="AE28" s="21" t="s">
        <v>1</v>
      </c>
    </row>
    <row r="29" spans="1:31" x14ac:dyDescent="0.2">
      <c r="A29" s="27" t="s">
        <v>2</v>
      </c>
      <c r="B29" s="13" t="s">
        <v>2</v>
      </c>
      <c r="C29" s="14">
        <v>4</v>
      </c>
      <c r="D29" s="13" t="s">
        <v>2</v>
      </c>
      <c r="E29" s="13" t="s">
        <v>500</v>
      </c>
      <c r="F29" s="13" t="s">
        <v>313</v>
      </c>
      <c r="G29" s="14" t="s">
        <v>337</v>
      </c>
      <c r="H29" s="205">
        <v>310390</v>
      </c>
      <c r="I29" s="205">
        <v>319754</v>
      </c>
      <c r="J29" s="205">
        <v>335016</v>
      </c>
      <c r="K29" s="205">
        <v>355338</v>
      </c>
      <c r="L29" s="205">
        <v>376462</v>
      </c>
      <c r="M29">
        <v>397956</v>
      </c>
      <c r="N29">
        <v>417178</v>
      </c>
      <c r="O29">
        <v>432660</v>
      </c>
      <c r="P29">
        <v>444826</v>
      </c>
      <c r="Q29">
        <v>456296</v>
      </c>
      <c r="R29">
        <v>467148</v>
      </c>
      <c r="S29">
        <v>477924</v>
      </c>
      <c r="T29">
        <v>488989</v>
      </c>
      <c r="U29">
        <v>498650</v>
      </c>
      <c r="V29">
        <v>508513</v>
      </c>
      <c r="W29">
        <v>518756.99999999994</v>
      </c>
      <c r="X29">
        <v>527297</v>
      </c>
      <c r="Y29">
        <v>533081</v>
      </c>
      <c r="Z29">
        <v>535795</v>
      </c>
      <c r="AA29">
        <v>538813</v>
      </c>
      <c r="AB29">
        <v>541790</v>
      </c>
      <c r="AC29">
        <v>545351</v>
      </c>
      <c r="AD29">
        <v>549874</v>
      </c>
      <c r="AE29" s="22" t="s">
        <v>1</v>
      </c>
    </row>
    <row r="30" spans="1:31" x14ac:dyDescent="0.2">
      <c r="A30" s="25" t="s">
        <v>2</v>
      </c>
      <c r="B30" s="11" t="s">
        <v>2</v>
      </c>
      <c r="C30" s="12">
        <v>4</v>
      </c>
      <c r="D30" s="11" t="s">
        <v>2</v>
      </c>
      <c r="E30" s="11" t="s">
        <v>454</v>
      </c>
      <c r="F30" s="11" t="s">
        <v>312</v>
      </c>
      <c r="G30" s="12" t="s">
        <v>369</v>
      </c>
      <c r="H30" s="205">
        <v>280534</v>
      </c>
      <c r="I30" s="205">
        <v>287160</v>
      </c>
      <c r="J30" s="205">
        <v>298038</v>
      </c>
      <c r="K30" s="205">
        <v>316681</v>
      </c>
      <c r="L30" s="205">
        <v>337880</v>
      </c>
      <c r="M30">
        <v>359301</v>
      </c>
      <c r="N30">
        <v>380552</v>
      </c>
      <c r="O30">
        <v>398772</v>
      </c>
      <c r="P30">
        <v>410799</v>
      </c>
      <c r="Q30">
        <v>420444</v>
      </c>
      <c r="R30">
        <v>430001</v>
      </c>
      <c r="S30">
        <v>439382</v>
      </c>
      <c r="T30">
        <v>449771</v>
      </c>
      <c r="U30">
        <v>460150</v>
      </c>
      <c r="V30">
        <v>471395</v>
      </c>
      <c r="W30">
        <v>482500</v>
      </c>
      <c r="X30">
        <v>493855</v>
      </c>
      <c r="Y30">
        <v>502811</v>
      </c>
      <c r="Z30">
        <v>506765</v>
      </c>
      <c r="AA30">
        <v>508481</v>
      </c>
      <c r="AB30">
        <v>510581</v>
      </c>
      <c r="AC30">
        <v>512602.99999999994</v>
      </c>
      <c r="AD30">
        <v>515523</v>
      </c>
      <c r="AE30" s="21" t="s">
        <v>1</v>
      </c>
    </row>
    <row r="31" spans="1:31" x14ac:dyDescent="0.2">
      <c r="A31" s="27" t="s">
        <v>2</v>
      </c>
      <c r="B31" s="13" t="s">
        <v>2</v>
      </c>
      <c r="C31" s="14">
        <v>4</v>
      </c>
      <c r="D31" s="13" t="s">
        <v>2</v>
      </c>
      <c r="E31" s="13" t="s">
        <v>501</v>
      </c>
      <c r="F31" s="13" t="s">
        <v>313</v>
      </c>
      <c r="G31" s="14" t="s">
        <v>369</v>
      </c>
      <c r="H31" s="205">
        <v>299129</v>
      </c>
      <c r="I31" s="205">
        <v>305678</v>
      </c>
      <c r="J31" s="205">
        <v>317261</v>
      </c>
      <c r="K31" s="205">
        <v>336215</v>
      </c>
      <c r="L31" s="205">
        <v>357791</v>
      </c>
      <c r="M31">
        <v>379416</v>
      </c>
      <c r="N31">
        <v>400243</v>
      </c>
      <c r="O31">
        <v>418055</v>
      </c>
      <c r="P31">
        <v>431309</v>
      </c>
      <c r="Q31">
        <v>442683</v>
      </c>
      <c r="R31">
        <v>453759</v>
      </c>
      <c r="S31">
        <v>464806</v>
      </c>
      <c r="T31">
        <v>476138</v>
      </c>
      <c r="U31">
        <v>486226</v>
      </c>
      <c r="V31">
        <v>496448</v>
      </c>
      <c r="W31">
        <v>506746</v>
      </c>
      <c r="X31">
        <v>517241</v>
      </c>
      <c r="Y31">
        <v>525918</v>
      </c>
      <c r="Z31">
        <v>530520</v>
      </c>
      <c r="AA31">
        <v>533530</v>
      </c>
      <c r="AB31">
        <v>536817</v>
      </c>
      <c r="AC31">
        <v>540071</v>
      </c>
      <c r="AD31">
        <v>543894</v>
      </c>
      <c r="AE31" s="22" t="s">
        <v>1</v>
      </c>
    </row>
    <row r="32" spans="1:31" x14ac:dyDescent="0.2">
      <c r="A32" s="25" t="s">
        <v>2</v>
      </c>
      <c r="B32" s="11" t="s">
        <v>2</v>
      </c>
      <c r="C32" s="12">
        <v>4</v>
      </c>
      <c r="D32" s="11" t="s">
        <v>2</v>
      </c>
      <c r="E32" s="11" t="s">
        <v>473</v>
      </c>
      <c r="F32" s="11" t="s">
        <v>312</v>
      </c>
      <c r="G32" s="12" t="s">
        <v>359</v>
      </c>
      <c r="H32">
        <v>269072</v>
      </c>
      <c r="I32">
        <v>275137</v>
      </c>
      <c r="J32">
        <v>283197</v>
      </c>
      <c r="K32">
        <v>298876</v>
      </c>
      <c r="L32">
        <v>318523</v>
      </c>
      <c r="M32">
        <v>340116</v>
      </c>
      <c r="N32">
        <v>361185</v>
      </c>
      <c r="O32">
        <v>381546</v>
      </c>
      <c r="P32">
        <v>396527</v>
      </c>
      <c r="Q32">
        <v>407892</v>
      </c>
      <c r="R32">
        <v>417350</v>
      </c>
      <c r="S32">
        <v>427167</v>
      </c>
      <c r="T32">
        <v>437053</v>
      </c>
      <c r="U32">
        <v>446565</v>
      </c>
      <c r="V32">
        <v>457344</v>
      </c>
      <c r="W32">
        <v>469014</v>
      </c>
      <c r="X32">
        <v>480344</v>
      </c>
      <c r="Y32">
        <v>491826</v>
      </c>
      <c r="Z32">
        <v>499761</v>
      </c>
      <c r="AA32">
        <v>503833</v>
      </c>
      <c r="AB32">
        <v>505807</v>
      </c>
      <c r="AC32">
        <v>508168</v>
      </c>
      <c r="AD32">
        <v>510456</v>
      </c>
      <c r="AE32" s="21"/>
    </row>
    <row r="33" spans="1:31" x14ac:dyDescent="0.2">
      <c r="A33" s="27" t="s">
        <v>2</v>
      </c>
      <c r="B33" s="13" t="s">
        <v>2</v>
      </c>
      <c r="C33" s="14">
        <v>4</v>
      </c>
      <c r="D33" s="13" t="s">
        <v>2</v>
      </c>
      <c r="E33" s="13" t="s">
        <v>480</v>
      </c>
      <c r="F33" s="13" t="s">
        <v>313</v>
      </c>
      <c r="G33" s="14" t="s">
        <v>359</v>
      </c>
      <c r="H33">
        <v>288005</v>
      </c>
      <c r="I33">
        <v>293770</v>
      </c>
      <c r="J33">
        <v>302473</v>
      </c>
      <c r="K33">
        <v>318798</v>
      </c>
      <c r="L33">
        <v>339064</v>
      </c>
      <c r="M33">
        <v>361108</v>
      </c>
      <c r="N33">
        <v>382119</v>
      </c>
      <c r="O33">
        <v>401535</v>
      </c>
      <c r="P33">
        <v>416486</v>
      </c>
      <c r="Q33">
        <v>428887</v>
      </c>
      <c r="R33">
        <v>439897</v>
      </c>
      <c r="S33">
        <v>451173</v>
      </c>
      <c r="T33">
        <v>462774</v>
      </c>
      <c r="U33">
        <v>473206</v>
      </c>
      <c r="V33">
        <v>483755</v>
      </c>
      <c r="W33">
        <v>494416</v>
      </c>
      <c r="X33">
        <v>504964</v>
      </c>
      <c r="Y33">
        <v>515609.00000000006</v>
      </c>
      <c r="Z33">
        <v>523159</v>
      </c>
      <c r="AA33">
        <v>527957</v>
      </c>
      <c r="AB33">
        <v>531243</v>
      </c>
      <c r="AC33">
        <v>534804</v>
      </c>
      <c r="AD33">
        <v>538338</v>
      </c>
      <c r="AE33" s="22"/>
    </row>
    <row r="34" spans="1:31" x14ac:dyDescent="0.2">
      <c r="A34" s="25" t="s">
        <v>2</v>
      </c>
      <c r="B34" s="11" t="s">
        <v>2</v>
      </c>
      <c r="C34" s="12">
        <v>4</v>
      </c>
      <c r="D34" s="11" t="s">
        <v>2</v>
      </c>
      <c r="E34" s="11" t="s">
        <v>474</v>
      </c>
      <c r="F34" s="11" t="s">
        <v>312</v>
      </c>
      <c r="G34" s="12" t="s">
        <v>341</v>
      </c>
      <c r="H34">
        <v>257882.99999999997</v>
      </c>
      <c r="I34">
        <v>263198</v>
      </c>
      <c r="J34">
        <v>270658</v>
      </c>
      <c r="K34">
        <v>283945</v>
      </c>
      <c r="L34">
        <v>300784</v>
      </c>
      <c r="M34">
        <v>320934</v>
      </c>
      <c r="N34">
        <v>342190</v>
      </c>
      <c r="O34">
        <v>362431</v>
      </c>
      <c r="P34">
        <v>379389</v>
      </c>
      <c r="Q34">
        <v>393512</v>
      </c>
      <c r="R34">
        <v>404550</v>
      </c>
      <c r="S34">
        <v>414283</v>
      </c>
      <c r="T34">
        <v>424601</v>
      </c>
      <c r="U34">
        <v>433960</v>
      </c>
      <c r="V34">
        <v>443654</v>
      </c>
      <c r="W34">
        <v>454709</v>
      </c>
      <c r="X34">
        <v>466617</v>
      </c>
      <c r="Y34">
        <v>478078</v>
      </c>
      <c r="Z34">
        <v>488889</v>
      </c>
      <c r="AA34">
        <v>496709</v>
      </c>
      <c r="AB34">
        <v>500882</v>
      </c>
      <c r="AC34">
        <v>503128</v>
      </c>
      <c r="AD34">
        <v>505754</v>
      </c>
      <c r="AE34" s="21"/>
    </row>
    <row r="35" spans="1:31" x14ac:dyDescent="0.2">
      <c r="A35" s="27" t="s">
        <v>2</v>
      </c>
      <c r="B35" s="13" t="s">
        <v>2</v>
      </c>
      <c r="C35" s="14">
        <v>4</v>
      </c>
      <c r="D35" s="13" t="s">
        <v>2</v>
      </c>
      <c r="E35" s="13" t="s">
        <v>481</v>
      </c>
      <c r="F35" s="13" t="s">
        <v>313</v>
      </c>
      <c r="G35" s="14" t="s">
        <v>341</v>
      </c>
      <c r="H35">
        <v>277295</v>
      </c>
      <c r="I35">
        <v>281995</v>
      </c>
      <c r="J35">
        <v>289856</v>
      </c>
      <c r="K35">
        <v>304116</v>
      </c>
      <c r="L35">
        <v>321897</v>
      </c>
      <c r="M35">
        <v>342732</v>
      </c>
      <c r="N35">
        <v>364188</v>
      </c>
      <c r="O35">
        <v>383872</v>
      </c>
      <c r="P35">
        <v>399895</v>
      </c>
      <c r="Q35">
        <v>413882</v>
      </c>
      <c r="R35">
        <v>425842</v>
      </c>
      <c r="S35">
        <v>437066</v>
      </c>
      <c r="T35">
        <v>448889</v>
      </c>
      <c r="U35">
        <v>459813</v>
      </c>
      <c r="V35">
        <v>470557</v>
      </c>
      <c r="W35">
        <v>481448</v>
      </c>
      <c r="X35">
        <v>492369</v>
      </c>
      <c r="Y35">
        <v>503070</v>
      </c>
      <c r="Z35">
        <v>512804</v>
      </c>
      <c r="AA35">
        <v>520397.00000000006</v>
      </c>
      <c r="AB35">
        <v>525373</v>
      </c>
      <c r="AC35">
        <v>528941</v>
      </c>
      <c r="AD35">
        <v>532777</v>
      </c>
      <c r="AE35" s="22"/>
    </row>
    <row r="36" spans="1:31" x14ac:dyDescent="0.2">
      <c r="A36" s="25" t="s">
        <v>2</v>
      </c>
      <c r="B36" s="11" t="s">
        <v>2</v>
      </c>
      <c r="C36" s="12">
        <v>4</v>
      </c>
      <c r="D36" s="11" t="s">
        <v>2</v>
      </c>
      <c r="E36" s="11" t="s">
        <v>475</v>
      </c>
      <c r="F36" s="11" t="s">
        <v>312</v>
      </c>
      <c r="G36" s="12" t="s">
        <v>334</v>
      </c>
      <c r="H36">
        <v>247926</v>
      </c>
      <c r="I36">
        <v>251504</v>
      </c>
      <c r="J36">
        <v>258201.00000000003</v>
      </c>
      <c r="K36">
        <v>271171</v>
      </c>
      <c r="L36">
        <v>285709</v>
      </c>
      <c r="M36">
        <v>303229</v>
      </c>
      <c r="N36">
        <v>323193</v>
      </c>
      <c r="O36">
        <v>343660</v>
      </c>
      <c r="P36">
        <v>360512</v>
      </c>
      <c r="Q36">
        <v>376497</v>
      </c>
      <c r="R36">
        <v>390079</v>
      </c>
      <c r="S36">
        <v>401234</v>
      </c>
      <c r="T36">
        <v>411475</v>
      </c>
      <c r="U36">
        <v>421761</v>
      </c>
      <c r="V36">
        <v>431153</v>
      </c>
      <c r="W36">
        <v>440908</v>
      </c>
      <c r="X36">
        <v>452058</v>
      </c>
      <c r="Y36">
        <v>464113</v>
      </c>
      <c r="Z36">
        <v>475409</v>
      </c>
      <c r="AA36">
        <v>485951</v>
      </c>
      <c r="AB36">
        <v>493638</v>
      </c>
      <c r="AC36">
        <v>497926</v>
      </c>
      <c r="AD36">
        <v>500451</v>
      </c>
      <c r="AE36" s="21"/>
    </row>
    <row r="37" spans="1:31" x14ac:dyDescent="0.2">
      <c r="A37" s="27" t="s">
        <v>2</v>
      </c>
      <c r="B37" s="13" t="s">
        <v>2</v>
      </c>
      <c r="C37" s="14">
        <v>4</v>
      </c>
      <c r="D37" s="13" t="s">
        <v>2</v>
      </c>
      <c r="E37" s="13" t="s">
        <v>482</v>
      </c>
      <c r="F37" s="13" t="s">
        <v>313</v>
      </c>
      <c r="G37" s="14" t="s">
        <v>334</v>
      </c>
      <c r="H37">
        <v>267338</v>
      </c>
      <c r="I37">
        <v>270613</v>
      </c>
      <c r="J37">
        <v>277370</v>
      </c>
      <c r="K37">
        <v>291442</v>
      </c>
      <c r="L37">
        <v>307249</v>
      </c>
      <c r="M37">
        <v>325775</v>
      </c>
      <c r="N37">
        <v>346178</v>
      </c>
      <c r="O37">
        <v>366364</v>
      </c>
      <c r="P37">
        <v>382262</v>
      </c>
      <c r="Q37">
        <v>397259</v>
      </c>
      <c r="R37">
        <v>410678</v>
      </c>
      <c r="S37">
        <v>422753</v>
      </c>
      <c r="T37">
        <v>434526</v>
      </c>
      <c r="U37">
        <v>445999</v>
      </c>
      <c r="V37">
        <v>457128</v>
      </c>
      <c r="W37">
        <v>468068</v>
      </c>
      <c r="X37">
        <v>479127</v>
      </c>
      <c r="Y37">
        <v>490212</v>
      </c>
      <c r="Z37">
        <v>500327</v>
      </c>
      <c r="AA37">
        <v>509997</v>
      </c>
      <c r="AB37">
        <v>517615</v>
      </c>
      <c r="AC37">
        <v>522773</v>
      </c>
      <c r="AD37">
        <v>526624</v>
      </c>
      <c r="AE37" s="22"/>
    </row>
    <row r="38" spans="1:31" x14ac:dyDescent="0.2">
      <c r="A38" s="25" t="s">
        <v>2</v>
      </c>
      <c r="B38" s="11" t="s">
        <v>2</v>
      </c>
      <c r="C38" s="12">
        <v>4</v>
      </c>
      <c r="D38" s="11" t="s">
        <v>2</v>
      </c>
      <c r="E38" s="11" t="s">
        <v>476</v>
      </c>
      <c r="F38" s="11" t="s">
        <v>312</v>
      </c>
      <c r="G38" s="12" t="s">
        <v>345</v>
      </c>
      <c r="H38">
        <v>239402</v>
      </c>
      <c r="I38">
        <v>241363</v>
      </c>
      <c r="J38">
        <v>245963</v>
      </c>
      <c r="K38">
        <v>258478</v>
      </c>
      <c r="L38">
        <v>272654</v>
      </c>
      <c r="M38">
        <v>287984</v>
      </c>
      <c r="N38">
        <v>305531</v>
      </c>
      <c r="O38">
        <v>324881</v>
      </c>
      <c r="P38">
        <v>341975</v>
      </c>
      <c r="Q38">
        <v>357894</v>
      </c>
      <c r="R38">
        <v>373204</v>
      </c>
      <c r="S38">
        <v>386670</v>
      </c>
      <c r="T38">
        <v>398169</v>
      </c>
      <c r="U38">
        <v>408887</v>
      </c>
      <c r="V38">
        <v>419200</v>
      </c>
      <c r="W38">
        <v>428507</v>
      </c>
      <c r="X38">
        <v>438146</v>
      </c>
      <c r="Y38">
        <v>449303</v>
      </c>
      <c r="Z38">
        <v>461709</v>
      </c>
      <c r="AA38">
        <v>472737</v>
      </c>
      <c r="AB38">
        <v>482993</v>
      </c>
      <c r="AC38">
        <v>490564</v>
      </c>
      <c r="AD38">
        <v>494972</v>
      </c>
      <c r="AE38" s="21"/>
    </row>
    <row r="39" spans="1:31" x14ac:dyDescent="0.2">
      <c r="A39" s="27" t="s">
        <v>2</v>
      </c>
      <c r="B39" s="13" t="s">
        <v>2</v>
      </c>
      <c r="C39" s="14">
        <v>4</v>
      </c>
      <c r="D39" s="13" t="s">
        <v>2</v>
      </c>
      <c r="E39" s="13" t="s">
        <v>483</v>
      </c>
      <c r="F39" s="13" t="s">
        <v>313</v>
      </c>
      <c r="G39" s="14" t="s">
        <v>345</v>
      </c>
      <c r="H39">
        <v>258058</v>
      </c>
      <c r="I39">
        <v>260226</v>
      </c>
      <c r="J39">
        <v>265259</v>
      </c>
      <c r="K39">
        <v>278892</v>
      </c>
      <c r="L39">
        <v>294455</v>
      </c>
      <c r="M39">
        <v>311126</v>
      </c>
      <c r="N39">
        <v>329444</v>
      </c>
      <c r="O39">
        <v>348765</v>
      </c>
      <c r="P39">
        <v>364783</v>
      </c>
      <c r="Q39">
        <v>379700</v>
      </c>
      <c r="R39">
        <v>394048</v>
      </c>
      <c r="S39">
        <v>407432</v>
      </c>
      <c r="T39">
        <v>419948</v>
      </c>
      <c r="U39">
        <v>431709</v>
      </c>
      <c r="V39">
        <v>443377</v>
      </c>
      <c r="W39">
        <v>454598</v>
      </c>
      <c r="X39">
        <v>465565</v>
      </c>
      <c r="Y39">
        <v>476699</v>
      </c>
      <c r="Z39">
        <v>487532</v>
      </c>
      <c r="AA39">
        <v>497582</v>
      </c>
      <c r="AB39">
        <v>507170</v>
      </c>
      <c r="AC39">
        <v>514816.00000000006</v>
      </c>
      <c r="AD39">
        <v>520158</v>
      </c>
      <c r="AE39" s="22"/>
    </row>
    <row r="40" spans="1:31" x14ac:dyDescent="0.2">
      <c r="A40" s="25" t="s">
        <v>2</v>
      </c>
      <c r="B40" s="11" t="s">
        <v>2</v>
      </c>
      <c r="C40" s="12">
        <v>4</v>
      </c>
      <c r="D40" s="11" t="s">
        <v>2</v>
      </c>
      <c r="E40" s="11" t="s">
        <v>477</v>
      </c>
      <c r="F40" s="11" t="s">
        <v>312</v>
      </c>
      <c r="G40" s="12" t="s">
        <v>339</v>
      </c>
      <c r="H40">
        <v>231871</v>
      </c>
      <c r="I40">
        <v>233129</v>
      </c>
      <c r="J40">
        <v>235605</v>
      </c>
      <c r="K40">
        <v>245981</v>
      </c>
      <c r="L40">
        <v>259680.99999999997</v>
      </c>
      <c r="M40">
        <v>274625</v>
      </c>
      <c r="N40">
        <v>290123</v>
      </c>
      <c r="O40">
        <v>307293</v>
      </c>
      <c r="P40">
        <v>323454</v>
      </c>
      <c r="Q40">
        <v>339628</v>
      </c>
      <c r="R40">
        <v>354894</v>
      </c>
      <c r="S40">
        <v>369934</v>
      </c>
      <c r="T40">
        <v>383504</v>
      </c>
      <c r="U40">
        <v>395856</v>
      </c>
      <c r="V40">
        <v>406569</v>
      </c>
      <c r="W40">
        <v>416794</v>
      </c>
      <c r="X40">
        <v>425846</v>
      </c>
      <c r="Y40">
        <v>435283</v>
      </c>
      <c r="Z40">
        <v>447188</v>
      </c>
      <c r="AA40">
        <v>459302</v>
      </c>
      <c r="AB40">
        <v>470048</v>
      </c>
      <c r="AC40">
        <v>480032</v>
      </c>
      <c r="AD40">
        <v>487489</v>
      </c>
      <c r="AE40" s="21"/>
    </row>
    <row r="41" spans="1:31" x14ac:dyDescent="0.2">
      <c r="A41" s="27" t="s">
        <v>2</v>
      </c>
      <c r="B41" s="13" t="s">
        <v>2</v>
      </c>
      <c r="C41" s="14">
        <v>4</v>
      </c>
      <c r="D41" s="13" t="s">
        <v>2</v>
      </c>
      <c r="E41" s="13" t="s">
        <v>484</v>
      </c>
      <c r="F41" s="13" t="s">
        <v>313</v>
      </c>
      <c r="G41" s="14" t="s">
        <v>339</v>
      </c>
      <c r="H41">
        <v>249326</v>
      </c>
      <c r="I41">
        <v>250881</v>
      </c>
      <c r="J41">
        <v>254388</v>
      </c>
      <c r="K41">
        <v>266690</v>
      </c>
      <c r="L41">
        <v>281778</v>
      </c>
      <c r="M41">
        <v>298182</v>
      </c>
      <c r="N41">
        <v>314804</v>
      </c>
      <c r="O41">
        <v>332297</v>
      </c>
      <c r="P41">
        <v>347227</v>
      </c>
      <c r="Q41">
        <v>362295</v>
      </c>
      <c r="R41">
        <v>376587</v>
      </c>
      <c r="S41">
        <v>390797</v>
      </c>
      <c r="T41">
        <v>404459</v>
      </c>
      <c r="U41">
        <v>417215</v>
      </c>
      <c r="V41">
        <v>429151</v>
      </c>
      <c r="W41">
        <v>440906</v>
      </c>
      <c r="X41">
        <v>452055</v>
      </c>
      <c r="Y41">
        <v>462958</v>
      </c>
      <c r="Z41">
        <v>474095</v>
      </c>
      <c r="AA41">
        <v>484850</v>
      </c>
      <c r="AB41">
        <v>494817</v>
      </c>
      <c r="AC41">
        <v>504327</v>
      </c>
      <c r="AD41">
        <v>512004</v>
      </c>
      <c r="AE41" s="22"/>
    </row>
    <row r="42" spans="1:31" x14ac:dyDescent="0.2">
      <c r="A42" s="25" t="s">
        <v>2</v>
      </c>
      <c r="B42" s="11" t="s">
        <v>2</v>
      </c>
      <c r="C42" s="12">
        <v>4</v>
      </c>
      <c r="D42" s="11" t="s">
        <v>2</v>
      </c>
      <c r="E42" s="11" t="s">
        <v>478</v>
      </c>
      <c r="F42" s="11" t="s">
        <v>312</v>
      </c>
      <c r="G42" s="12" t="s">
        <v>352</v>
      </c>
      <c r="H42">
        <v>224786</v>
      </c>
      <c r="I42">
        <v>226200</v>
      </c>
      <c r="J42">
        <v>227631</v>
      </c>
      <c r="K42">
        <v>235386</v>
      </c>
      <c r="L42">
        <v>246881</v>
      </c>
      <c r="M42">
        <v>261346.99999999997</v>
      </c>
      <c r="N42">
        <v>276464</v>
      </c>
      <c r="O42">
        <v>291750</v>
      </c>
      <c r="P42">
        <v>306100</v>
      </c>
      <c r="Q42">
        <v>321401</v>
      </c>
      <c r="R42">
        <v>336918</v>
      </c>
      <c r="S42">
        <v>351917</v>
      </c>
      <c r="T42">
        <v>366897</v>
      </c>
      <c r="U42">
        <v>381445</v>
      </c>
      <c r="V42">
        <v>393803</v>
      </c>
      <c r="W42">
        <v>404403</v>
      </c>
      <c r="X42">
        <v>414374</v>
      </c>
      <c r="Y42">
        <v>423087</v>
      </c>
      <c r="Z42">
        <v>433431</v>
      </c>
      <c r="AA42">
        <v>445071</v>
      </c>
      <c r="AB42">
        <v>456879</v>
      </c>
      <c r="AC42">
        <v>467355</v>
      </c>
      <c r="AD42">
        <v>477071</v>
      </c>
      <c r="AE42" s="21"/>
    </row>
    <row r="43" spans="1:31" x14ac:dyDescent="0.2">
      <c r="A43" s="27" t="s">
        <v>2</v>
      </c>
      <c r="B43" s="13" t="s">
        <v>2</v>
      </c>
      <c r="C43" s="14">
        <v>4</v>
      </c>
      <c r="D43" s="13" t="s">
        <v>2</v>
      </c>
      <c r="E43" s="13" t="s">
        <v>485</v>
      </c>
      <c r="F43" s="13" t="s">
        <v>313</v>
      </c>
      <c r="G43" s="14" t="s">
        <v>352</v>
      </c>
      <c r="H43">
        <v>505698</v>
      </c>
      <c r="I43">
        <v>513434.99999999994</v>
      </c>
      <c r="J43">
        <v>522219.00000000006</v>
      </c>
      <c r="K43">
        <v>529405</v>
      </c>
      <c r="L43">
        <v>537886</v>
      </c>
      <c r="M43">
        <v>546254</v>
      </c>
      <c r="N43">
        <v>552671</v>
      </c>
      <c r="O43">
        <v>555887</v>
      </c>
      <c r="P43">
        <v>560489</v>
      </c>
      <c r="Q43">
        <v>562598</v>
      </c>
      <c r="R43">
        <v>563420</v>
      </c>
      <c r="S43">
        <v>564602</v>
      </c>
      <c r="T43">
        <v>567719</v>
      </c>
      <c r="U43">
        <v>401845</v>
      </c>
      <c r="V43">
        <v>414732</v>
      </c>
      <c r="W43">
        <v>426739</v>
      </c>
      <c r="X43">
        <v>438421</v>
      </c>
      <c r="Y43">
        <v>449411</v>
      </c>
      <c r="Z43">
        <v>460465</v>
      </c>
      <c r="AA43">
        <v>471489</v>
      </c>
      <c r="AB43">
        <v>482148</v>
      </c>
      <c r="AC43">
        <v>492037</v>
      </c>
      <c r="AD43">
        <v>501470</v>
      </c>
      <c r="AE43" s="22"/>
    </row>
    <row r="44" spans="1:31" x14ac:dyDescent="0.2">
      <c r="A44" s="25" t="s">
        <v>2</v>
      </c>
      <c r="B44" s="11" t="s">
        <v>2</v>
      </c>
      <c r="C44" s="12">
        <v>4</v>
      </c>
      <c r="D44" s="11" t="s">
        <v>2</v>
      </c>
      <c r="E44" s="11" t="s">
        <v>479</v>
      </c>
      <c r="F44" s="11" t="s">
        <v>312</v>
      </c>
      <c r="G44" s="12" t="s">
        <v>338</v>
      </c>
      <c r="H44">
        <v>218376</v>
      </c>
      <c r="I44">
        <v>219714</v>
      </c>
      <c r="J44">
        <v>221283</v>
      </c>
      <c r="K44">
        <v>227238</v>
      </c>
      <c r="L44">
        <v>236012</v>
      </c>
      <c r="M44">
        <v>248220</v>
      </c>
      <c r="N44">
        <v>262888</v>
      </c>
      <c r="O44">
        <v>277816</v>
      </c>
      <c r="P44">
        <v>290727</v>
      </c>
      <c r="Q44">
        <v>304314</v>
      </c>
      <c r="R44">
        <v>319004</v>
      </c>
      <c r="S44">
        <v>334230</v>
      </c>
      <c r="T44">
        <v>349161</v>
      </c>
      <c r="U44">
        <v>365037</v>
      </c>
      <c r="V44">
        <v>379638</v>
      </c>
      <c r="W44">
        <v>391898</v>
      </c>
      <c r="X44">
        <v>402222</v>
      </c>
      <c r="Y44">
        <v>411859</v>
      </c>
      <c r="Z44">
        <v>421426</v>
      </c>
      <c r="AA44">
        <v>431576</v>
      </c>
      <c r="AB44">
        <v>442937</v>
      </c>
      <c r="AC44">
        <v>454451</v>
      </c>
      <c r="AD44">
        <v>464662</v>
      </c>
      <c r="AE44" s="21"/>
    </row>
    <row r="45" spans="1:31" x14ac:dyDescent="0.2">
      <c r="A45" s="27" t="s">
        <v>2</v>
      </c>
      <c r="B45" s="13" t="s">
        <v>2</v>
      </c>
      <c r="C45" s="14">
        <v>4</v>
      </c>
      <c r="D45" s="13" t="s">
        <v>2</v>
      </c>
      <c r="E45" s="13" t="s">
        <v>486</v>
      </c>
      <c r="F45" s="13" t="s">
        <v>313</v>
      </c>
      <c r="G45" s="14" t="s">
        <v>338</v>
      </c>
      <c r="H45">
        <v>233366</v>
      </c>
      <c r="I45">
        <v>234304</v>
      </c>
      <c r="J45">
        <v>236541</v>
      </c>
      <c r="K45">
        <v>246024</v>
      </c>
      <c r="L45">
        <v>258212</v>
      </c>
      <c r="M45">
        <v>272815</v>
      </c>
      <c r="N45">
        <v>288736</v>
      </c>
      <c r="O45">
        <v>304508</v>
      </c>
      <c r="P45">
        <v>316344</v>
      </c>
      <c r="Q45">
        <v>328547</v>
      </c>
      <c r="R45">
        <v>341923</v>
      </c>
      <c r="S45">
        <v>356231</v>
      </c>
      <c r="T45">
        <v>370538</v>
      </c>
      <c r="U45">
        <v>385345</v>
      </c>
      <c r="V45">
        <v>399472</v>
      </c>
      <c r="W45">
        <v>412391</v>
      </c>
      <c r="X45">
        <v>424314</v>
      </c>
      <c r="Y45">
        <v>435839</v>
      </c>
      <c r="Z45">
        <v>447058</v>
      </c>
      <c r="AA45">
        <v>457969</v>
      </c>
      <c r="AB45">
        <v>468864</v>
      </c>
      <c r="AC45">
        <v>479432</v>
      </c>
      <c r="AD45">
        <v>489243</v>
      </c>
      <c r="AE45" s="22"/>
    </row>
    <row r="46" spans="1:31" x14ac:dyDescent="0.2">
      <c r="A46" s="25" t="s">
        <v>2</v>
      </c>
      <c r="B46" s="11" t="s">
        <v>2</v>
      </c>
      <c r="C46" s="12">
        <v>4</v>
      </c>
      <c r="D46" s="11" t="s">
        <v>2</v>
      </c>
      <c r="E46" s="11" t="s">
        <v>458</v>
      </c>
      <c r="F46" s="11" t="s">
        <v>312</v>
      </c>
      <c r="G46" s="12" t="s">
        <v>457</v>
      </c>
      <c r="H46" s="205">
        <v>1405324</v>
      </c>
      <c r="I46" s="205">
        <v>1445507</v>
      </c>
      <c r="J46" s="205">
        <v>1503681.9999999998</v>
      </c>
      <c r="K46" s="205">
        <v>1591572</v>
      </c>
      <c r="L46" s="205">
        <v>1691465.0000000002</v>
      </c>
      <c r="M46">
        <v>1795833.9999999998</v>
      </c>
      <c r="N46">
        <v>1894380</v>
      </c>
      <c r="O46">
        <v>1980573</v>
      </c>
      <c r="P46">
        <v>2045061.0000000002</v>
      </c>
      <c r="Q46">
        <v>2099324</v>
      </c>
      <c r="R46">
        <v>2148045</v>
      </c>
      <c r="S46">
        <v>2197654</v>
      </c>
      <c r="T46">
        <v>2251504</v>
      </c>
      <c r="U46">
        <v>2301586.0000000005</v>
      </c>
      <c r="V46">
        <v>2354703</v>
      </c>
      <c r="W46">
        <v>2408205</v>
      </c>
      <c r="X46">
        <v>2456532</v>
      </c>
      <c r="Y46">
        <v>2496198.9999999995</v>
      </c>
      <c r="Z46">
        <v>2521932.0000000005</v>
      </c>
      <c r="AA46">
        <v>2538908</v>
      </c>
      <c r="AB46">
        <v>2551243</v>
      </c>
      <c r="AC46">
        <v>2564403.0000000005</v>
      </c>
      <c r="AD46">
        <v>2581513</v>
      </c>
      <c r="AE46" s="21"/>
    </row>
    <row r="47" spans="1:31" x14ac:dyDescent="0.2">
      <c r="A47" s="27" t="s">
        <v>2</v>
      </c>
      <c r="B47" s="13" t="s">
        <v>2</v>
      </c>
      <c r="C47" s="14">
        <v>4</v>
      </c>
      <c r="D47" s="13" t="s">
        <v>2</v>
      </c>
      <c r="E47" s="13" t="s">
        <v>456</v>
      </c>
      <c r="F47" s="13" t="s">
        <v>312</v>
      </c>
      <c r="G47" s="14" t="s">
        <v>455</v>
      </c>
      <c r="H47" s="205">
        <v>1162360.9999999998</v>
      </c>
      <c r="I47" s="205">
        <v>1171909.9999999998</v>
      </c>
      <c r="J47" s="205">
        <v>1188683</v>
      </c>
      <c r="K47" s="205">
        <v>1238254</v>
      </c>
      <c r="L47" s="205">
        <v>1300937.0000000002</v>
      </c>
      <c r="M47">
        <v>1375405</v>
      </c>
      <c r="N47">
        <v>1458198.9999999998</v>
      </c>
      <c r="O47">
        <v>1545399.9999999998</v>
      </c>
      <c r="P47">
        <v>1622768</v>
      </c>
      <c r="Q47">
        <v>1699734.0000000002</v>
      </c>
      <c r="R47">
        <v>1774099.0000000002</v>
      </c>
      <c r="S47">
        <v>1843985</v>
      </c>
      <c r="T47">
        <v>1909206.0000000002</v>
      </c>
      <c r="U47">
        <v>1972985.9999999998</v>
      </c>
      <c r="V47">
        <v>2030362.9999999998</v>
      </c>
      <c r="W47">
        <v>2082509.9999999998</v>
      </c>
      <c r="X47">
        <v>2132645.9999999995</v>
      </c>
      <c r="Y47">
        <v>2183645</v>
      </c>
      <c r="Z47">
        <v>2239163</v>
      </c>
      <c r="AA47">
        <v>2294637</v>
      </c>
      <c r="AB47">
        <v>2346495</v>
      </c>
      <c r="AC47">
        <v>2390328</v>
      </c>
      <c r="AD47">
        <v>2424645</v>
      </c>
      <c r="AE47" s="22" t="s">
        <v>1</v>
      </c>
    </row>
    <row r="48" spans="1:31" x14ac:dyDescent="0.2">
      <c r="A48" s="25" t="s">
        <v>2</v>
      </c>
      <c r="B48" s="11" t="s">
        <v>2</v>
      </c>
      <c r="C48" s="12">
        <v>4</v>
      </c>
      <c r="D48" s="11" t="s">
        <v>2</v>
      </c>
      <c r="E48" s="11" t="s">
        <v>502</v>
      </c>
      <c r="F48" s="11" t="s">
        <v>313</v>
      </c>
      <c r="G48" s="12" t="s">
        <v>457</v>
      </c>
      <c r="H48" s="205">
        <v>1498643</v>
      </c>
      <c r="I48" s="205">
        <v>1538023.0000000002</v>
      </c>
      <c r="J48" s="205">
        <v>1599235.9999999998</v>
      </c>
      <c r="K48" s="205">
        <v>1688882</v>
      </c>
      <c r="L48" s="205">
        <v>1790617</v>
      </c>
      <c r="M48">
        <v>1896475</v>
      </c>
      <c r="N48">
        <v>1995824</v>
      </c>
      <c r="O48">
        <v>2081987</v>
      </c>
      <c r="P48">
        <v>2150687</v>
      </c>
      <c r="Q48">
        <v>2211187</v>
      </c>
      <c r="R48">
        <v>2266673</v>
      </c>
      <c r="S48">
        <v>2321520</v>
      </c>
      <c r="T48">
        <v>2377941.0000000005</v>
      </c>
      <c r="U48">
        <v>2428348</v>
      </c>
      <c r="V48">
        <v>2479531</v>
      </c>
      <c r="W48">
        <v>2529925</v>
      </c>
      <c r="X48">
        <v>2576107</v>
      </c>
      <c r="Y48">
        <v>2615736.0000000005</v>
      </c>
      <c r="Z48">
        <v>2643066.0000000005</v>
      </c>
      <c r="AA48">
        <v>2664190</v>
      </c>
      <c r="AB48">
        <v>2682016</v>
      </c>
      <c r="AC48">
        <v>2700263</v>
      </c>
      <c r="AD48">
        <v>2720869</v>
      </c>
      <c r="AE48" s="21" t="s">
        <v>1</v>
      </c>
    </row>
    <row r="49" spans="1:31" x14ac:dyDescent="0.2">
      <c r="A49" s="27" t="s">
        <v>2</v>
      </c>
      <c r="B49" s="13" t="s">
        <v>2</v>
      </c>
      <c r="C49" s="14">
        <v>4</v>
      </c>
      <c r="D49" s="13" t="s">
        <v>2</v>
      </c>
      <c r="E49" s="13" t="s">
        <v>503</v>
      </c>
      <c r="F49" s="13" t="s">
        <v>313</v>
      </c>
      <c r="G49" s="14" t="s">
        <v>338</v>
      </c>
      <c r="H49" s="205">
        <v>1249178</v>
      </c>
      <c r="I49" s="205">
        <v>1258364</v>
      </c>
      <c r="J49" s="205">
        <v>1278489</v>
      </c>
      <c r="K49" s="205">
        <v>1338722.0000000002</v>
      </c>
      <c r="L49" s="205">
        <v>1411120</v>
      </c>
      <c r="M49">
        <v>1493246</v>
      </c>
      <c r="N49">
        <v>1580880.9999999998</v>
      </c>
      <c r="O49">
        <v>1669637</v>
      </c>
      <c r="P49">
        <v>1741450</v>
      </c>
      <c r="Q49">
        <v>1812626.0000000002</v>
      </c>
      <c r="R49">
        <v>1882517</v>
      </c>
      <c r="S49">
        <v>1950649.9999999998</v>
      </c>
      <c r="T49">
        <v>2017279</v>
      </c>
      <c r="U49">
        <v>2082113.0000000002</v>
      </c>
      <c r="V49">
        <v>2143859.9999999995</v>
      </c>
      <c r="W49">
        <v>2202702</v>
      </c>
      <c r="X49">
        <v>2259482</v>
      </c>
      <c r="Y49">
        <v>2315119</v>
      </c>
      <c r="Z49">
        <v>2369477</v>
      </c>
      <c r="AA49">
        <v>2421887</v>
      </c>
      <c r="AB49">
        <v>2470614</v>
      </c>
      <c r="AC49">
        <v>2513385</v>
      </c>
      <c r="AD49">
        <v>2549499.0000000005</v>
      </c>
      <c r="AE49" s="22" t="s">
        <v>1</v>
      </c>
    </row>
    <row r="50" spans="1:31" x14ac:dyDescent="0.2">
      <c r="A50" s="25" t="s">
        <v>2</v>
      </c>
      <c r="B50" s="11" t="s">
        <v>2</v>
      </c>
      <c r="C50" s="12">
        <v>4</v>
      </c>
      <c r="D50" s="11" t="s">
        <v>2</v>
      </c>
      <c r="E50" s="11" t="s">
        <v>504</v>
      </c>
      <c r="F50" s="11"/>
      <c r="G50" s="12"/>
      <c r="H50" s="205">
        <v>0</v>
      </c>
      <c r="I50" s="205">
        <v>0</v>
      </c>
      <c r="J50" s="205">
        <v>0</v>
      </c>
      <c r="K50" s="205">
        <v>0</v>
      </c>
      <c r="L50" s="205">
        <v>0</v>
      </c>
      <c r="M50">
        <v>0</v>
      </c>
      <c r="N50">
        <v>0</v>
      </c>
      <c r="O50">
        <v>0</v>
      </c>
      <c r="P50">
        <v>0</v>
      </c>
      <c r="Q50">
        <v>0</v>
      </c>
      <c r="R50">
        <v>0</v>
      </c>
      <c r="S50">
        <v>0</v>
      </c>
      <c r="T50">
        <v>0</v>
      </c>
      <c r="U50">
        <v>0</v>
      </c>
      <c r="V50">
        <v>0</v>
      </c>
      <c r="W50">
        <v>0</v>
      </c>
      <c r="X50">
        <v>0</v>
      </c>
      <c r="Y50">
        <v>0</v>
      </c>
      <c r="Z50">
        <v>0</v>
      </c>
      <c r="AA50">
        <v>0</v>
      </c>
      <c r="AB50">
        <v>0</v>
      </c>
      <c r="AC50">
        <v>0</v>
      </c>
      <c r="AD50">
        <v>0</v>
      </c>
      <c r="AE50" s="21" t="s">
        <v>1</v>
      </c>
    </row>
    <row r="51" spans="1:31" x14ac:dyDescent="0.2">
      <c r="A51" s="27" t="s">
        <v>2</v>
      </c>
      <c r="B51" s="13" t="s">
        <v>2</v>
      </c>
      <c r="C51" s="14">
        <v>4</v>
      </c>
      <c r="D51" s="13" t="s">
        <v>2</v>
      </c>
      <c r="E51" s="13" t="s">
        <v>505</v>
      </c>
      <c r="F51" s="13"/>
      <c r="G51" s="14"/>
      <c r="H51" s="205">
        <v>27722281</v>
      </c>
      <c r="I51" s="205">
        <v>28394806</v>
      </c>
      <c r="J51" s="205">
        <v>29185511</v>
      </c>
      <c r="K51" s="205">
        <v>30117411</v>
      </c>
      <c r="L51" s="205">
        <v>31161378</v>
      </c>
      <c r="M51">
        <v>32269592</v>
      </c>
      <c r="N51">
        <v>33370803.999999996</v>
      </c>
      <c r="O51">
        <v>34413603</v>
      </c>
      <c r="P51">
        <v>35383028</v>
      </c>
      <c r="Q51">
        <v>36296111</v>
      </c>
      <c r="R51">
        <v>37171922</v>
      </c>
      <c r="S51">
        <v>38041757</v>
      </c>
      <c r="T51">
        <v>38928341</v>
      </c>
      <c r="U51">
        <v>39835428</v>
      </c>
      <c r="V51">
        <v>40754385</v>
      </c>
      <c r="W51">
        <v>41681232</v>
      </c>
      <c r="X51">
        <v>42608714</v>
      </c>
      <c r="Y51">
        <v>43531523</v>
      </c>
      <c r="Z51">
        <v>44449106</v>
      </c>
      <c r="AA51">
        <v>45363560</v>
      </c>
      <c r="AB51">
        <v>46275305</v>
      </c>
      <c r="AC51">
        <v>47185165</v>
      </c>
      <c r="AD51">
        <v>48093576</v>
      </c>
      <c r="AE51" s="22" t="s">
        <v>1</v>
      </c>
    </row>
    <row r="52" spans="1:31" x14ac:dyDescent="0.2">
      <c r="A52" s="25" t="s">
        <v>3</v>
      </c>
      <c r="B52" s="11" t="s">
        <v>3</v>
      </c>
      <c r="C52" s="12">
        <v>51</v>
      </c>
      <c r="D52" s="11" t="s">
        <v>3</v>
      </c>
      <c r="E52" s="11" t="s">
        <v>440</v>
      </c>
      <c r="F52" s="11" t="s">
        <v>312</v>
      </c>
      <c r="G52" s="12" t="s">
        <v>319</v>
      </c>
      <c r="H52" s="205">
        <v>18162</v>
      </c>
      <c r="I52" s="205">
        <v>17350</v>
      </c>
      <c r="J52" s="205">
        <v>18041</v>
      </c>
      <c r="K52" s="205">
        <v>18641</v>
      </c>
      <c r="L52" s="205">
        <v>19255</v>
      </c>
      <c r="M52">
        <v>19799</v>
      </c>
      <c r="N52">
        <v>19993</v>
      </c>
      <c r="O52">
        <v>20281</v>
      </c>
      <c r="P52">
        <v>20311</v>
      </c>
      <c r="Q52">
        <v>20212</v>
      </c>
      <c r="R52">
        <v>20048</v>
      </c>
      <c r="S52">
        <v>20156</v>
      </c>
      <c r="T52">
        <v>19887</v>
      </c>
      <c r="U52">
        <v>19524</v>
      </c>
      <c r="V52">
        <v>19079</v>
      </c>
      <c r="W52">
        <v>18597</v>
      </c>
      <c r="X52">
        <v>18238</v>
      </c>
      <c r="Y52">
        <v>17741</v>
      </c>
      <c r="Z52">
        <v>17210</v>
      </c>
      <c r="AA52">
        <v>16674</v>
      </c>
      <c r="AB52">
        <v>16169</v>
      </c>
      <c r="AC52">
        <v>15822</v>
      </c>
      <c r="AD52">
        <v>15432</v>
      </c>
      <c r="AE52" s="21" t="s">
        <v>1</v>
      </c>
    </row>
    <row r="53" spans="1:31" x14ac:dyDescent="0.2">
      <c r="A53" s="27" t="s">
        <v>3</v>
      </c>
      <c r="B53" s="13" t="s">
        <v>3</v>
      </c>
      <c r="C53" s="14">
        <v>51</v>
      </c>
      <c r="D53" s="13" t="s">
        <v>3</v>
      </c>
      <c r="E53" s="13" t="s">
        <v>487</v>
      </c>
      <c r="F53" s="13" t="s">
        <v>313</v>
      </c>
      <c r="G53" s="14" t="s">
        <v>319</v>
      </c>
      <c r="H53" s="205">
        <v>20676</v>
      </c>
      <c r="I53" s="205">
        <v>19945</v>
      </c>
      <c r="J53" s="205">
        <v>20592</v>
      </c>
      <c r="K53" s="205">
        <v>21258</v>
      </c>
      <c r="L53" s="205">
        <v>21987</v>
      </c>
      <c r="M53">
        <v>22638</v>
      </c>
      <c r="N53">
        <v>22671</v>
      </c>
      <c r="O53">
        <v>22983</v>
      </c>
      <c r="P53">
        <v>23024</v>
      </c>
      <c r="Q53">
        <v>22909</v>
      </c>
      <c r="R53">
        <v>22687</v>
      </c>
      <c r="S53">
        <v>22619</v>
      </c>
      <c r="T53">
        <v>22237</v>
      </c>
      <c r="U53">
        <v>21702</v>
      </c>
      <c r="V53">
        <v>21076</v>
      </c>
      <c r="W53">
        <v>20426</v>
      </c>
      <c r="X53">
        <v>20022</v>
      </c>
      <c r="Y53">
        <v>19397</v>
      </c>
      <c r="Z53">
        <v>18780</v>
      </c>
      <c r="AA53">
        <v>18167</v>
      </c>
      <c r="AB53">
        <v>17583</v>
      </c>
      <c r="AC53">
        <v>17096</v>
      </c>
      <c r="AD53">
        <v>16629</v>
      </c>
      <c r="AE53" s="22" t="s">
        <v>1</v>
      </c>
    </row>
    <row r="54" spans="1:31" x14ac:dyDescent="0.2">
      <c r="A54" s="25" t="s">
        <v>3</v>
      </c>
      <c r="B54" s="11" t="s">
        <v>3</v>
      </c>
      <c r="C54" s="12">
        <v>51</v>
      </c>
      <c r="D54" s="11" t="s">
        <v>3</v>
      </c>
      <c r="E54" s="11" t="s">
        <v>441</v>
      </c>
      <c r="F54" s="11" t="s">
        <v>312</v>
      </c>
      <c r="G54" s="12" t="s">
        <v>355</v>
      </c>
      <c r="H54" s="205">
        <v>16990</v>
      </c>
      <c r="I54" s="205">
        <v>17494</v>
      </c>
      <c r="J54" s="205">
        <v>17413</v>
      </c>
      <c r="K54" s="205">
        <v>17980</v>
      </c>
      <c r="L54" s="205">
        <v>18610</v>
      </c>
      <c r="M54">
        <v>19224</v>
      </c>
      <c r="N54">
        <v>19733</v>
      </c>
      <c r="O54">
        <v>20042</v>
      </c>
      <c r="P54">
        <v>20229</v>
      </c>
      <c r="Q54">
        <v>20272</v>
      </c>
      <c r="R54">
        <v>20215</v>
      </c>
      <c r="S54">
        <v>20131</v>
      </c>
      <c r="T54">
        <v>20107</v>
      </c>
      <c r="U54">
        <v>19852</v>
      </c>
      <c r="V54">
        <v>19497</v>
      </c>
      <c r="W54">
        <v>19076</v>
      </c>
      <c r="X54">
        <v>18633</v>
      </c>
      <c r="Y54">
        <v>18225</v>
      </c>
      <c r="Z54">
        <v>17721</v>
      </c>
      <c r="AA54">
        <v>17191</v>
      </c>
      <c r="AB54">
        <v>16665</v>
      </c>
      <c r="AC54">
        <v>16180</v>
      </c>
      <c r="AD54">
        <v>15782</v>
      </c>
      <c r="AE54" s="21" t="s">
        <v>1</v>
      </c>
    </row>
    <row r="55" spans="1:31" x14ac:dyDescent="0.2">
      <c r="A55" s="27" t="s">
        <v>3</v>
      </c>
      <c r="B55" s="13" t="s">
        <v>3</v>
      </c>
      <c r="C55" s="14">
        <v>51</v>
      </c>
      <c r="D55" s="13" t="s">
        <v>3</v>
      </c>
      <c r="E55" s="13" t="s">
        <v>488</v>
      </c>
      <c r="F55" s="13" t="s">
        <v>313</v>
      </c>
      <c r="G55" s="14" t="s">
        <v>355</v>
      </c>
      <c r="H55" s="205">
        <v>19623</v>
      </c>
      <c r="I55" s="205">
        <v>20001</v>
      </c>
      <c r="J55" s="205">
        <v>19932</v>
      </c>
      <c r="K55" s="205">
        <v>20520</v>
      </c>
      <c r="L55" s="205">
        <v>21234</v>
      </c>
      <c r="M55">
        <v>21951</v>
      </c>
      <c r="N55">
        <v>22511</v>
      </c>
      <c r="O55">
        <v>22746</v>
      </c>
      <c r="P55">
        <v>22949</v>
      </c>
      <c r="Q55">
        <v>22987</v>
      </c>
      <c r="R55">
        <v>22897</v>
      </c>
      <c r="S55">
        <v>22738</v>
      </c>
      <c r="T55">
        <v>22586</v>
      </c>
      <c r="U55">
        <v>22185</v>
      </c>
      <c r="V55">
        <v>21663</v>
      </c>
      <c r="W55">
        <v>21074</v>
      </c>
      <c r="X55">
        <v>20487</v>
      </c>
      <c r="Y55">
        <v>19985</v>
      </c>
      <c r="Z55">
        <v>19380</v>
      </c>
      <c r="AA55">
        <v>18762</v>
      </c>
      <c r="AB55">
        <v>18151</v>
      </c>
      <c r="AC55">
        <v>17574</v>
      </c>
      <c r="AD55">
        <v>17063</v>
      </c>
      <c r="AE55" s="22" t="s">
        <v>1</v>
      </c>
    </row>
    <row r="56" spans="1:31" x14ac:dyDescent="0.2">
      <c r="A56" s="25" t="s">
        <v>3</v>
      </c>
      <c r="B56" s="11" t="s">
        <v>3</v>
      </c>
      <c r="C56" s="12">
        <v>51</v>
      </c>
      <c r="D56" s="11" t="s">
        <v>3</v>
      </c>
      <c r="E56" s="11" t="s">
        <v>442</v>
      </c>
      <c r="F56" s="11" t="s">
        <v>312</v>
      </c>
      <c r="G56" s="12" t="s">
        <v>317</v>
      </c>
      <c r="H56" s="205">
        <v>16190.000000000002</v>
      </c>
      <c r="I56" s="205">
        <v>16677</v>
      </c>
      <c r="J56" s="205">
        <v>16856</v>
      </c>
      <c r="K56" s="205">
        <v>17358</v>
      </c>
      <c r="L56" s="205">
        <v>17964</v>
      </c>
      <c r="M56">
        <v>18605</v>
      </c>
      <c r="N56">
        <v>19199</v>
      </c>
      <c r="O56">
        <v>19659</v>
      </c>
      <c r="P56">
        <v>19988</v>
      </c>
      <c r="Q56">
        <v>20167</v>
      </c>
      <c r="R56">
        <v>20225</v>
      </c>
      <c r="S56">
        <v>20217</v>
      </c>
      <c r="T56">
        <v>20215</v>
      </c>
      <c r="U56">
        <v>20071</v>
      </c>
      <c r="V56">
        <v>19814</v>
      </c>
      <c r="W56">
        <v>19469</v>
      </c>
      <c r="X56">
        <v>19071</v>
      </c>
      <c r="Y56">
        <v>18668</v>
      </c>
      <c r="Z56">
        <v>18205</v>
      </c>
      <c r="AA56">
        <v>17697</v>
      </c>
      <c r="AB56">
        <v>17169</v>
      </c>
      <c r="AC56">
        <v>16654</v>
      </c>
      <c r="AD56">
        <v>16190.999999999998</v>
      </c>
      <c r="AE56" s="21" t="s">
        <v>1</v>
      </c>
    </row>
    <row r="57" spans="1:31" x14ac:dyDescent="0.2">
      <c r="A57" s="27" t="s">
        <v>3</v>
      </c>
      <c r="B57" s="13" t="s">
        <v>3</v>
      </c>
      <c r="C57" s="14">
        <v>51</v>
      </c>
      <c r="D57" s="13" t="s">
        <v>3</v>
      </c>
      <c r="E57" s="13" t="s">
        <v>489</v>
      </c>
      <c r="F57" s="13" t="s">
        <v>313</v>
      </c>
      <c r="G57" s="14" t="s">
        <v>317</v>
      </c>
      <c r="H57" s="205">
        <v>18910</v>
      </c>
      <c r="I57" s="205">
        <v>19266</v>
      </c>
      <c r="J57" s="205">
        <v>19391</v>
      </c>
      <c r="K57" s="205">
        <v>19871</v>
      </c>
      <c r="L57" s="205">
        <v>20530</v>
      </c>
      <c r="M57">
        <v>21259</v>
      </c>
      <c r="N57">
        <v>21921</v>
      </c>
      <c r="O57">
        <v>22364</v>
      </c>
      <c r="P57">
        <v>22710</v>
      </c>
      <c r="Q57">
        <v>22894</v>
      </c>
      <c r="R57">
        <v>22937</v>
      </c>
      <c r="S57">
        <v>22883</v>
      </c>
      <c r="T57">
        <v>22796</v>
      </c>
      <c r="U57">
        <v>22532</v>
      </c>
      <c r="V57">
        <v>22129</v>
      </c>
      <c r="W57">
        <v>21624</v>
      </c>
      <c r="X57">
        <v>21073</v>
      </c>
      <c r="Y57">
        <v>20547</v>
      </c>
      <c r="Z57">
        <v>19970</v>
      </c>
      <c r="AA57">
        <v>19362</v>
      </c>
      <c r="AB57">
        <v>18742</v>
      </c>
      <c r="AC57">
        <v>18134</v>
      </c>
      <c r="AD57">
        <v>17565</v>
      </c>
      <c r="AE57" s="22" t="s">
        <v>1</v>
      </c>
    </row>
    <row r="58" spans="1:31" x14ac:dyDescent="0.2">
      <c r="A58" s="25" t="s">
        <v>3</v>
      </c>
      <c r="B58" s="11" t="s">
        <v>3</v>
      </c>
      <c r="C58" s="12">
        <v>51</v>
      </c>
      <c r="D58" s="11" t="s">
        <v>3</v>
      </c>
      <c r="E58" s="11" t="s">
        <v>443</v>
      </c>
      <c r="F58" s="11" t="s">
        <v>312</v>
      </c>
      <c r="G58" s="12" t="s">
        <v>356</v>
      </c>
      <c r="H58" s="205">
        <v>15745</v>
      </c>
      <c r="I58" s="205">
        <v>16107</v>
      </c>
      <c r="J58" s="205">
        <v>16395</v>
      </c>
      <c r="K58" s="205">
        <v>16797</v>
      </c>
      <c r="L58" s="205">
        <v>17347</v>
      </c>
      <c r="M58">
        <v>17974</v>
      </c>
      <c r="N58">
        <v>18606</v>
      </c>
      <c r="O58">
        <v>19166</v>
      </c>
      <c r="P58">
        <v>19622</v>
      </c>
      <c r="Q58">
        <v>19922</v>
      </c>
      <c r="R58">
        <v>20097</v>
      </c>
      <c r="S58">
        <v>20178</v>
      </c>
      <c r="T58">
        <v>20221</v>
      </c>
      <c r="U58">
        <v>20190</v>
      </c>
      <c r="V58">
        <v>20032</v>
      </c>
      <c r="W58">
        <v>19774</v>
      </c>
      <c r="X58">
        <v>19439</v>
      </c>
      <c r="Y58">
        <v>19065</v>
      </c>
      <c r="Z58">
        <v>18655</v>
      </c>
      <c r="AA58">
        <v>18182</v>
      </c>
      <c r="AB58">
        <v>17670</v>
      </c>
      <c r="AC58">
        <v>17146</v>
      </c>
      <c r="AD58">
        <v>16642</v>
      </c>
      <c r="AE58" s="21" t="s">
        <v>1</v>
      </c>
    </row>
    <row r="59" spans="1:31" x14ac:dyDescent="0.2">
      <c r="A59" s="27" t="s">
        <v>3</v>
      </c>
      <c r="B59" s="13" t="s">
        <v>3</v>
      </c>
      <c r="C59" s="14">
        <v>51</v>
      </c>
      <c r="D59" s="13" t="s">
        <v>3</v>
      </c>
      <c r="E59" s="13" t="s">
        <v>490</v>
      </c>
      <c r="F59" s="13" t="s">
        <v>313</v>
      </c>
      <c r="G59" s="14" t="s">
        <v>356</v>
      </c>
      <c r="H59" s="205">
        <v>18513</v>
      </c>
      <c r="I59" s="205">
        <v>18766</v>
      </c>
      <c r="J59" s="205">
        <v>18973</v>
      </c>
      <c r="K59" s="205">
        <v>19315</v>
      </c>
      <c r="L59" s="205">
        <v>19890</v>
      </c>
      <c r="M59">
        <v>20586</v>
      </c>
      <c r="N59">
        <v>21290</v>
      </c>
      <c r="O59">
        <v>21871</v>
      </c>
      <c r="P59">
        <v>22343</v>
      </c>
      <c r="Q59">
        <v>22654</v>
      </c>
      <c r="R59">
        <v>22826</v>
      </c>
      <c r="S59">
        <v>22884</v>
      </c>
      <c r="T59">
        <v>22875</v>
      </c>
      <c r="U59">
        <v>22756</v>
      </c>
      <c r="V59">
        <v>22475</v>
      </c>
      <c r="W59">
        <v>22073</v>
      </c>
      <c r="X59">
        <v>21586</v>
      </c>
      <c r="Y59">
        <v>21072</v>
      </c>
      <c r="Z59">
        <v>20536</v>
      </c>
      <c r="AA59">
        <v>19952</v>
      </c>
      <c r="AB59">
        <v>19342</v>
      </c>
      <c r="AC59">
        <v>18722</v>
      </c>
      <c r="AD59">
        <v>18117</v>
      </c>
      <c r="AE59" s="22" t="s">
        <v>1</v>
      </c>
    </row>
    <row r="60" spans="1:31" x14ac:dyDescent="0.2">
      <c r="A60" s="25" t="s">
        <v>3</v>
      </c>
      <c r="B60" s="11" t="s">
        <v>3</v>
      </c>
      <c r="C60" s="12">
        <v>51</v>
      </c>
      <c r="D60" s="11" t="s">
        <v>3</v>
      </c>
      <c r="E60" s="11" t="s">
        <v>444</v>
      </c>
      <c r="F60" s="11" t="s">
        <v>312</v>
      </c>
      <c r="G60" s="12" t="s">
        <v>327</v>
      </c>
      <c r="H60" s="205">
        <v>15637</v>
      </c>
      <c r="I60" s="205">
        <v>15785</v>
      </c>
      <c r="J60" s="205">
        <v>16053.999999999998</v>
      </c>
      <c r="K60" s="205">
        <v>16323</v>
      </c>
      <c r="L60" s="205">
        <v>16781</v>
      </c>
      <c r="M60">
        <v>17360</v>
      </c>
      <c r="N60">
        <v>17989</v>
      </c>
      <c r="O60">
        <v>18601</v>
      </c>
      <c r="P60">
        <v>19168</v>
      </c>
      <c r="Q60">
        <v>19574</v>
      </c>
      <c r="R60">
        <v>19850</v>
      </c>
      <c r="S60">
        <v>20026</v>
      </c>
      <c r="T60">
        <v>20132</v>
      </c>
      <c r="U60">
        <v>20217</v>
      </c>
      <c r="V60">
        <v>20161</v>
      </c>
      <c r="W60">
        <v>19992</v>
      </c>
      <c r="X60">
        <v>19734</v>
      </c>
      <c r="Y60">
        <v>19409</v>
      </c>
      <c r="Z60">
        <v>19065</v>
      </c>
      <c r="AA60">
        <v>18638</v>
      </c>
      <c r="AB60">
        <v>18155</v>
      </c>
      <c r="AC60">
        <v>17641</v>
      </c>
      <c r="AD60">
        <v>17121</v>
      </c>
      <c r="AE60" s="21" t="s">
        <v>1</v>
      </c>
    </row>
    <row r="61" spans="1:31" x14ac:dyDescent="0.2">
      <c r="A61" s="27" t="s">
        <v>3</v>
      </c>
      <c r="B61" s="13" t="s">
        <v>3</v>
      </c>
      <c r="C61" s="14">
        <v>51</v>
      </c>
      <c r="D61" s="13" t="s">
        <v>3</v>
      </c>
      <c r="E61" s="13" t="s">
        <v>491</v>
      </c>
      <c r="F61" s="13" t="s">
        <v>313</v>
      </c>
      <c r="G61" s="14" t="s">
        <v>327</v>
      </c>
      <c r="H61" s="205">
        <v>18407</v>
      </c>
      <c r="I61" s="205">
        <v>18491</v>
      </c>
      <c r="J61" s="205">
        <v>18684</v>
      </c>
      <c r="K61" s="205">
        <v>18855</v>
      </c>
      <c r="L61" s="205">
        <v>19317</v>
      </c>
      <c r="M61">
        <v>19953</v>
      </c>
      <c r="N61">
        <v>20648</v>
      </c>
      <c r="O61">
        <v>21302</v>
      </c>
      <c r="P61">
        <v>21883</v>
      </c>
      <c r="Q61">
        <v>22302</v>
      </c>
      <c r="R61">
        <v>22584</v>
      </c>
      <c r="S61">
        <v>22755</v>
      </c>
      <c r="T61">
        <v>22837</v>
      </c>
      <c r="U61">
        <v>22867</v>
      </c>
      <c r="V61">
        <v>22713</v>
      </c>
      <c r="W61">
        <v>22418</v>
      </c>
      <c r="X61">
        <v>22018</v>
      </c>
      <c r="Y61">
        <v>21549</v>
      </c>
      <c r="Z61">
        <v>21069</v>
      </c>
      <c r="AA61">
        <v>20523</v>
      </c>
      <c r="AB61">
        <v>19934</v>
      </c>
      <c r="AC61">
        <v>19321</v>
      </c>
      <c r="AD61">
        <v>18702</v>
      </c>
      <c r="AE61" s="22" t="s">
        <v>1</v>
      </c>
    </row>
    <row r="62" spans="1:31" x14ac:dyDescent="0.2">
      <c r="A62" s="25" t="s">
        <v>3</v>
      </c>
      <c r="B62" s="11" t="s">
        <v>3</v>
      </c>
      <c r="C62" s="12">
        <v>51</v>
      </c>
      <c r="D62" s="11" t="s">
        <v>3</v>
      </c>
      <c r="E62" s="11" t="s">
        <v>445</v>
      </c>
      <c r="F62" s="11" t="s">
        <v>312</v>
      </c>
      <c r="G62" s="12" t="s">
        <v>320</v>
      </c>
      <c r="H62" s="205">
        <v>15790</v>
      </c>
      <c r="I62" s="205">
        <v>15716</v>
      </c>
      <c r="J62" s="205">
        <v>15856</v>
      </c>
      <c r="K62" s="205">
        <v>15971</v>
      </c>
      <c r="L62" s="205">
        <v>16291</v>
      </c>
      <c r="M62">
        <v>16789</v>
      </c>
      <c r="N62">
        <v>17379</v>
      </c>
      <c r="O62">
        <v>17997</v>
      </c>
      <c r="P62">
        <v>18628</v>
      </c>
      <c r="Q62">
        <v>19159</v>
      </c>
      <c r="R62">
        <v>19520</v>
      </c>
      <c r="S62">
        <v>19776</v>
      </c>
      <c r="T62">
        <v>19957</v>
      </c>
      <c r="U62">
        <v>20141</v>
      </c>
      <c r="V62">
        <v>20210</v>
      </c>
      <c r="W62">
        <v>20131</v>
      </c>
      <c r="X62">
        <v>19951</v>
      </c>
      <c r="Y62">
        <v>19692</v>
      </c>
      <c r="Z62">
        <v>19415</v>
      </c>
      <c r="AA62">
        <v>19061</v>
      </c>
      <c r="AB62">
        <v>18618</v>
      </c>
      <c r="AC62">
        <v>18126</v>
      </c>
      <c r="AD62">
        <v>17610</v>
      </c>
      <c r="AE62" s="21" t="s">
        <v>1</v>
      </c>
    </row>
    <row r="63" spans="1:31" x14ac:dyDescent="0.2">
      <c r="A63" s="27" t="s">
        <v>3</v>
      </c>
      <c r="B63" s="13" t="s">
        <v>3</v>
      </c>
      <c r="C63" s="14">
        <v>51</v>
      </c>
      <c r="D63" s="13" t="s">
        <v>3</v>
      </c>
      <c r="E63" s="13" t="s">
        <v>492</v>
      </c>
      <c r="F63" s="13" t="s">
        <v>313</v>
      </c>
      <c r="G63" s="14" t="s">
        <v>320</v>
      </c>
      <c r="H63" s="205">
        <v>18531</v>
      </c>
      <c r="I63" s="205">
        <v>18431</v>
      </c>
      <c r="J63" s="205">
        <v>18530</v>
      </c>
      <c r="K63" s="205">
        <v>18540</v>
      </c>
      <c r="L63" s="205">
        <v>18813</v>
      </c>
      <c r="M63">
        <v>19362</v>
      </c>
      <c r="N63">
        <v>20023</v>
      </c>
      <c r="O63">
        <v>20691</v>
      </c>
      <c r="P63">
        <v>21332</v>
      </c>
      <c r="Q63">
        <v>21875</v>
      </c>
      <c r="R63">
        <v>22248</v>
      </c>
      <c r="S63">
        <v>22512</v>
      </c>
      <c r="T63">
        <v>22690</v>
      </c>
      <c r="U63">
        <v>22846</v>
      </c>
      <c r="V63">
        <v>22855</v>
      </c>
      <c r="W63">
        <v>22670</v>
      </c>
      <c r="X63">
        <v>22361</v>
      </c>
      <c r="Y63">
        <v>21964</v>
      </c>
      <c r="Z63">
        <v>21546</v>
      </c>
      <c r="AA63">
        <v>21063</v>
      </c>
      <c r="AB63">
        <v>20509</v>
      </c>
      <c r="AC63">
        <v>19916</v>
      </c>
      <c r="AD63">
        <v>19301</v>
      </c>
      <c r="AE63" s="22" t="s">
        <v>1</v>
      </c>
    </row>
    <row r="64" spans="1:31" x14ac:dyDescent="0.2">
      <c r="A64" s="25" t="s">
        <v>3</v>
      </c>
      <c r="B64" s="11" t="s">
        <v>3</v>
      </c>
      <c r="C64" s="12">
        <v>51</v>
      </c>
      <c r="D64" s="11" t="s">
        <v>3</v>
      </c>
      <c r="E64" s="11" t="s">
        <v>446</v>
      </c>
      <c r="F64" s="11" t="s">
        <v>312</v>
      </c>
      <c r="G64" s="12" t="s">
        <v>326</v>
      </c>
      <c r="H64" s="205">
        <v>16126.000000000002</v>
      </c>
      <c r="I64" s="205">
        <v>15822</v>
      </c>
      <c r="J64" s="205">
        <v>15824</v>
      </c>
      <c r="K64" s="205">
        <v>15774</v>
      </c>
      <c r="L64" s="205">
        <v>15929</v>
      </c>
      <c r="M64">
        <v>16283.000000000002</v>
      </c>
      <c r="N64">
        <v>16801</v>
      </c>
      <c r="O64">
        <v>17392</v>
      </c>
      <c r="P64">
        <v>18019</v>
      </c>
      <c r="Q64">
        <v>18644</v>
      </c>
      <c r="R64">
        <v>19144</v>
      </c>
      <c r="S64">
        <v>19464</v>
      </c>
      <c r="T64">
        <v>19704</v>
      </c>
      <c r="U64">
        <v>19961</v>
      </c>
      <c r="V64">
        <v>20147</v>
      </c>
      <c r="W64">
        <v>20201</v>
      </c>
      <c r="X64">
        <v>20101</v>
      </c>
      <c r="Y64">
        <v>19909</v>
      </c>
      <c r="Z64">
        <v>19694</v>
      </c>
      <c r="AA64">
        <v>19418</v>
      </c>
      <c r="AB64">
        <v>19053</v>
      </c>
      <c r="AC64">
        <v>18596</v>
      </c>
      <c r="AD64">
        <v>18096</v>
      </c>
      <c r="AE64" s="21" t="s">
        <v>1</v>
      </c>
    </row>
    <row r="65" spans="1:31" x14ac:dyDescent="0.2">
      <c r="A65" s="27" t="s">
        <v>3</v>
      </c>
      <c r="B65" s="13" t="s">
        <v>3</v>
      </c>
      <c r="C65" s="14">
        <v>51</v>
      </c>
      <c r="D65" s="13" t="s">
        <v>3</v>
      </c>
      <c r="E65" s="13" t="s">
        <v>493</v>
      </c>
      <c r="F65" s="13" t="s">
        <v>313</v>
      </c>
      <c r="G65" s="14" t="s">
        <v>326</v>
      </c>
      <c r="H65" s="205">
        <v>18823</v>
      </c>
      <c r="I65" s="205">
        <v>18528</v>
      </c>
      <c r="J65" s="205">
        <v>18516</v>
      </c>
      <c r="K65" s="205">
        <v>18394</v>
      </c>
      <c r="L65" s="205">
        <v>18470</v>
      </c>
      <c r="M65">
        <v>18814</v>
      </c>
      <c r="N65">
        <v>19414</v>
      </c>
      <c r="O65">
        <v>20074</v>
      </c>
      <c r="P65">
        <v>20711</v>
      </c>
      <c r="Q65">
        <v>21343</v>
      </c>
      <c r="R65">
        <v>21854</v>
      </c>
      <c r="S65">
        <v>22192</v>
      </c>
      <c r="T65">
        <v>22445</v>
      </c>
      <c r="U65">
        <v>22688</v>
      </c>
      <c r="V65">
        <v>22851</v>
      </c>
      <c r="W65">
        <v>22843</v>
      </c>
      <c r="X65">
        <v>22628</v>
      </c>
      <c r="Y65">
        <v>22305</v>
      </c>
      <c r="Z65">
        <v>21950</v>
      </c>
      <c r="AA65">
        <v>21540</v>
      </c>
      <c r="AB65">
        <v>21056</v>
      </c>
      <c r="AC65">
        <v>20495</v>
      </c>
      <c r="AD65">
        <v>19896</v>
      </c>
      <c r="AE65" s="22" t="s">
        <v>1</v>
      </c>
    </row>
    <row r="66" spans="1:31" x14ac:dyDescent="0.2">
      <c r="A66" s="25" t="s">
        <v>3</v>
      </c>
      <c r="B66" s="11" t="s">
        <v>3</v>
      </c>
      <c r="C66" s="12">
        <v>51</v>
      </c>
      <c r="D66" s="11" t="s">
        <v>3</v>
      </c>
      <c r="E66" s="11" t="s">
        <v>447</v>
      </c>
      <c r="F66" s="11" t="s">
        <v>312</v>
      </c>
      <c r="G66" s="12" t="s">
        <v>318</v>
      </c>
      <c r="H66" s="205">
        <v>16927</v>
      </c>
      <c r="I66" s="205">
        <v>16026</v>
      </c>
      <c r="J66" s="205">
        <v>15883</v>
      </c>
      <c r="K66" s="205">
        <v>15750</v>
      </c>
      <c r="L66" s="205">
        <v>15732</v>
      </c>
      <c r="M66">
        <v>15909</v>
      </c>
      <c r="N66">
        <v>16279</v>
      </c>
      <c r="O66">
        <v>16808</v>
      </c>
      <c r="P66">
        <v>17389</v>
      </c>
      <c r="Q66">
        <v>18030</v>
      </c>
      <c r="R66">
        <v>18655</v>
      </c>
      <c r="S66">
        <v>19127</v>
      </c>
      <c r="T66">
        <v>19410</v>
      </c>
      <c r="U66">
        <v>19691</v>
      </c>
      <c r="V66">
        <v>19961</v>
      </c>
      <c r="W66">
        <v>20151</v>
      </c>
      <c r="X66">
        <v>20192</v>
      </c>
      <c r="Y66">
        <v>20068</v>
      </c>
      <c r="Z66">
        <v>19898</v>
      </c>
      <c r="AA66">
        <v>19691</v>
      </c>
      <c r="AB66">
        <v>19418</v>
      </c>
      <c r="AC66">
        <v>19044</v>
      </c>
      <c r="AD66">
        <v>18571</v>
      </c>
      <c r="AE66" s="21" t="s">
        <v>1</v>
      </c>
    </row>
    <row r="67" spans="1:31" x14ac:dyDescent="0.2">
      <c r="A67" s="27" t="s">
        <v>3</v>
      </c>
      <c r="B67" s="13" t="s">
        <v>3</v>
      </c>
      <c r="C67" s="14">
        <v>51</v>
      </c>
      <c r="D67" s="13" t="s">
        <v>3</v>
      </c>
      <c r="E67" s="13" t="s">
        <v>494</v>
      </c>
      <c r="F67" s="13" t="s">
        <v>313</v>
      </c>
      <c r="G67" s="14" t="s">
        <v>318</v>
      </c>
      <c r="H67" s="205">
        <v>19439</v>
      </c>
      <c r="I67" s="205">
        <v>18725</v>
      </c>
      <c r="J67" s="205">
        <v>18587</v>
      </c>
      <c r="K67" s="205">
        <v>18408</v>
      </c>
      <c r="L67" s="205">
        <v>18332</v>
      </c>
      <c r="M67">
        <v>18441</v>
      </c>
      <c r="N67">
        <v>18820</v>
      </c>
      <c r="O67">
        <v>19447</v>
      </c>
      <c r="P67">
        <v>20064</v>
      </c>
      <c r="Q67">
        <v>20711</v>
      </c>
      <c r="R67">
        <v>21342</v>
      </c>
      <c r="S67">
        <v>21831</v>
      </c>
      <c r="T67">
        <v>22141</v>
      </c>
      <c r="U67">
        <v>22415</v>
      </c>
      <c r="V67">
        <v>22683</v>
      </c>
      <c r="W67">
        <v>22857</v>
      </c>
      <c r="X67">
        <v>22832</v>
      </c>
      <c r="Y67">
        <v>22587</v>
      </c>
      <c r="Z67">
        <v>22273</v>
      </c>
      <c r="AA67">
        <v>21933</v>
      </c>
      <c r="AB67">
        <v>21534</v>
      </c>
      <c r="AC67">
        <v>21049</v>
      </c>
      <c r="AD67">
        <v>20479</v>
      </c>
      <c r="AE67" s="22" t="s">
        <v>1</v>
      </c>
    </row>
    <row r="68" spans="1:31" x14ac:dyDescent="0.2">
      <c r="A68" s="25" t="s">
        <v>3</v>
      </c>
      <c r="B68" s="11" t="s">
        <v>3</v>
      </c>
      <c r="C68" s="12">
        <v>51</v>
      </c>
      <c r="D68" s="11" t="s">
        <v>3</v>
      </c>
      <c r="E68" s="11" t="s">
        <v>448</v>
      </c>
      <c r="F68" s="11" t="s">
        <v>312</v>
      </c>
      <c r="G68" s="12" t="s">
        <v>333</v>
      </c>
      <c r="H68" s="205">
        <v>18297</v>
      </c>
      <c r="I68" s="205">
        <v>16732</v>
      </c>
      <c r="J68" s="205">
        <v>15956</v>
      </c>
      <c r="K68" s="205">
        <v>15810</v>
      </c>
      <c r="L68" s="205">
        <v>15715</v>
      </c>
      <c r="M68">
        <v>15712</v>
      </c>
      <c r="N68">
        <v>15894</v>
      </c>
      <c r="O68">
        <v>16270</v>
      </c>
      <c r="P68">
        <v>16792</v>
      </c>
      <c r="Q68">
        <v>17377</v>
      </c>
      <c r="R68">
        <v>18036</v>
      </c>
      <c r="S68">
        <v>18664</v>
      </c>
      <c r="T68">
        <v>19113</v>
      </c>
      <c r="U68">
        <v>19387</v>
      </c>
      <c r="V68">
        <v>19675</v>
      </c>
      <c r="W68">
        <v>19961</v>
      </c>
      <c r="X68">
        <v>20155</v>
      </c>
      <c r="Y68">
        <v>20181</v>
      </c>
      <c r="Z68">
        <v>20048</v>
      </c>
      <c r="AA68">
        <v>19883</v>
      </c>
      <c r="AB68">
        <v>19685</v>
      </c>
      <c r="AC68">
        <v>19415</v>
      </c>
      <c r="AD68">
        <v>19032</v>
      </c>
      <c r="AE68" s="21" t="s">
        <v>1</v>
      </c>
    </row>
    <row r="69" spans="1:31" x14ac:dyDescent="0.2">
      <c r="A69" s="27" t="s">
        <v>3</v>
      </c>
      <c r="B69" s="13" t="s">
        <v>3</v>
      </c>
      <c r="C69" s="14">
        <v>51</v>
      </c>
      <c r="D69" s="13" t="s">
        <v>3</v>
      </c>
      <c r="E69" s="13" t="s">
        <v>495</v>
      </c>
      <c r="F69" s="13" t="s">
        <v>313</v>
      </c>
      <c r="G69" s="14" t="s">
        <v>333</v>
      </c>
      <c r="H69" s="205">
        <v>20425</v>
      </c>
      <c r="I69" s="205">
        <v>19250</v>
      </c>
      <c r="J69" s="205">
        <v>18688</v>
      </c>
      <c r="K69" s="205">
        <v>18495</v>
      </c>
      <c r="L69" s="205">
        <v>18374</v>
      </c>
      <c r="M69">
        <v>18312</v>
      </c>
      <c r="N69">
        <v>18418</v>
      </c>
      <c r="O69">
        <v>18808</v>
      </c>
      <c r="P69">
        <v>19417</v>
      </c>
      <c r="Q69">
        <v>20036</v>
      </c>
      <c r="R69">
        <v>20700</v>
      </c>
      <c r="S69">
        <v>21338</v>
      </c>
      <c r="T69">
        <v>21813</v>
      </c>
      <c r="U69">
        <v>22091</v>
      </c>
      <c r="V69">
        <v>22382</v>
      </c>
      <c r="W69">
        <v>22678</v>
      </c>
      <c r="X69">
        <v>22864</v>
      </c>
      <c r="Y69">
        <v>22822</v>
      </c>
      <c r="Z69">
        <v>22538</v>
      </c>
      <c r="AA69">
        <v>22239</v>
      </c>
      <c r="AB69">
        <v>21916</v>
      </c>
      <c r="AC69">
        <v>21526</v>
      </c>
      <c r="AD69">
        <v>21040</v>
      </c>
      <c r="AE69" s="22" t="s">
        <v>1</v>
      </c>
    </row>
    <row r="70" spans="1:31" x14ac:dyDescent="0.2">
      <c r="A70" s="25" t="s">
        <v>3</v>
      </c>
      <c r="B70" s="11" t="s">
        <v>3</v>
      </c>
      <c r="C70" s="12">
        <v>51</v>
      </c>
      <c r="D70" s="11" t="s">
        <v>3</v>
      </c>
      <c r="E70" s="11" t="s">
        <v>449</v>
      </c>
      <c r="F70" s="11" t="s">
        <v>312</v>
      </c>
      <c r="G70" s="12" t="s">
        <v>340</v>
      </c>
      <c r="H70" s="205">
        <v>20039</v>
      </c>
      <c r="I70" s="205">
        <v>18104</v>
      </c>
      <c r="J70" s="205">
        <v>16568</v>
      </c>
      <c r="K70" s="205">
        <v>15878</v>
      </c>
      <c r="L70" s="205">
        <v>15775</v>
      </c>
      <c r="M70">
        <v>15702</v>
      </c>
      <c r="N70">
        <v>15697</v>
      </c>
      <c r="O70">
        <v>15873</v>
      </c>
      <c r="P70">
        <v>16245.999999999998</v>
      </c>
      <c r="Q70">
        <v>16767</v>
      </c>
      <c r="R70">
        <v>17359</v>
      </c>
      <c r="S70">
        <v>18040</v>
      </c>
      <c r="T70">
        <v>18674</v>
      </c>
      <c r="U70">
        <v>19081</v>
      </c>
      <c r="V70">
        <v>19360</v>
      </c>
      <c r="W70">
        <v>19659</v>
      </c>
      <c r="X70">
        <v>19959</v>
      </c>
      <c r="Y70">
        <v>20156</v>
      </c>
      <c r="Z70">
        <v>20152</v>
      </c>
      <c r="AA70">
        <v>20023</v>
      </c>
      <c r="AB70">
        <v>19864</v>
      </c>
      <c r="AC70">
        <v>19677</v>
      </c>
      <c r="AD70">
        <v>19410</v>
      </c>
      <c r="AE70" s="21" t="s">
        <v>1</v>
      </c>
    </row>
    <row r="71" spans="1:31" x14ac:dyDescent="0.2">
      <c r="A71" s="27" t="s">
        <v>3</v>
      </c>
      <c r="B71" s="13" t="s">
        <v>3</v>
      </c>
      <c r="C71" s="14">
        <v>51</v>
      </c>
      <c r="D71" s="13" t="s">
        <v>3</v>
      </c>
      <c r="E71" s="13" t="s">
        <v>496</v>
      </c>
      <c r="F71" s="13" t="s">
        <v>313</v>
      </c>
      <c r="G71" s="14" t="s">
        <v>340</v>
      </c>
      <c r="H71" s="205">
        <v>21649</v>
      </c>
      <c r="I71" s="205">
        <v>20191</v>
      </c>
      <c r="J71" s="205">
        <v>19125</v>
      </c>
      <c r="K71" s="205">
        <v>18612</v>
      </c>
      <c r="L71" s="205">
        <v>18477</v>
      </c>
      <c r="M71">
        <v>18382</v>
      </c>
      <c r="N71">
        <v>18296</v>
      </c>
      <c r="O71">
        <v>18377</v>
      </c>
      <c r="P71">
        <v>18762</v>
      </c>
      <c r="Q71">
        <v>19370</v>
      </c>
      <c r="R71">
        <v>19996</v>
      </c>
      <c r="S71">
        <v>20686</v>
      </c>
      <c r="T71">
        <v>21339</v>
      </c>
      <c r="U71">
        <v>21747</v>
      </c>
      <c r="V71">
        <v>22038</v>
      </c>
      <c r="W71">
        <v>22349</v>
      </c>
      <c r="X71">
        <v>22674</v>
      </c>
      <c r="Y71">
        <v>22870</v>
      </c>
      <c r="Z71">
        <v>22758</v>
      </c>
      <c r="AA71">
        <v>22488</v>
      </c>
      <c r="AB71">
        <v>22203</v>
      </c>
      <c r="AC71">
        <v>21898</v>
      </c>
      <c r="AD71">
        <v>21519</v>
      </c>
      <c r="AE71" s="22" t="s">
        <v>1</v>
      </c>
    </row>
    <row r="72" spans="1:31" x14ac:dyDescent="0.2">
      <c r="A72" s="25" t="s">
        <v>3</v>
      </c>
      <c r="B72" s="11" t="s">
        <v>3</v>
      </c>
      <c r="C72" s="12">
        <v>51</v>
      </c>
      <c r="D72" s="11" t="s">
        <v>3</v>
      </c>
      <c r="E72" s="11" t="s">
        <v>450</v>
      </c>
      <c r="F72" s="11" t="s">
        <v>312</v>
      </c>
      <c r="G72" s="12" t="s">
        <v>329</v>
      </c>
      <c r="H72" s="205">
        <v>21814</v>
      </c>
      <c r="I72" s="205">
        <v>19904</v>
      </c>
      <c r="J72" s="205">
        <v>17944</v>
      </c>
      <c r="K72" s="205">
        <v>16487</v>
      </c>
      <c r="L72" s="205">
        <v>15840</v>
      </c>
      <c r="M72">
        <v>15763</v>
      </c>
      <c r="N72">
        <v>15694</v>
      </c>
      <c r="O72">
        <v>15676</v>
      </c>
      <c r="P72">
        <v>15840</v>
      </c>
      <c r="Q72">
        <v>16213.000000000002</v>
      </c>
      <c r="R72">
        <v>16736</v>
      </c>
      <c r="S72">
        <v>17340</v>
      </c>
      <c r="T72">
        <v>18046</v>
      </c>
      <c r="U72">
        <v>18635</v>
      </c>
      <c r="V72">
        <v>19047</v>
      </c>
      <c r="W72">
        <v>19333</v>
      </c>
      <c r="X72">
        <v>19641</v>
      </c>
      <c r="Y72">
        <v>19956</v>
      </c>
      <c r="Z72">
        <v>20120</v>
      </c>
      <c r="AA72">
        <v>20120</v>
      </c>
      <c r="AB72">
        <v>19995</v>
      </c>
      <c r="AC72">
        <v>19843</v>
      </c>
      <c r="AD72">
        <v>19667</v>
      </c>
      <c r="AE72" s="21" t="s">
        <v>1</v>
      </c>
    </row>
    <row r="73" spans="1:31" x14ac:dyDescent="0.2">
      <c r="A73" s="27" t="s">
        <v>3</v>
      </c>
      <c r="B73" s="13" t="s">
        <v>3</v>
      </c>
      <c r="C73" s="14">
        <v>51</v>
      </c>
      <c r="D73" s="13" t="s">
        <v>3</v>
      </c>
      <c r="E73" s="13" t="s">
        <v>497</v>
      </c>
      <c r="F73" s="13" t="s">
        <v>313</v>
      </c>
      <c r="G73" s="14" t="s">
        <v>329</v>
      </c>
      <c r="H73" s="205">
        <v>22901</v>
      </c>
      <c r="I73" s="205">
        <v>21392</v>
      </c>
      <c r="J73" s="205">
        <v>20022</v>
      </c>
      <c r="K73" s="205">
        <v>19036</v>
      </c>
      <c r="L73" s="205">
        <v>18610</v>
      </c>
      <c r="M73">
        <v>18500</v>
      </c>
      <c r="N73">
        <v>18394</v>
      </c>
      <c r="O73">
        <v>18264</v>
      </c>
      <c r="P73">
        <v>18315</v>
      </c>
      <c r="Q73">
        <v>18700</v>
      </c>
      <c r="R73">
        <v>19311</v>
      </c>
      <c r="S73">
        <v>19955</v>
      </c>
      <c r="T73">
        <v>20677</v>
      </c>
      <c r="U73">
        <v>21258</v>
      </c>
      <c r="V73">
        <v>21679</v>
      </c>
      <c r="W73">
        <v>21985</v>
      </c>
      <c r="X73">
        <v>22317</v>
      </c>
      <c r="Y73">
        <v>22670</v>
      </c>
      <c r="Z73">
        <v>22790</v>
      </c>
      <c r="AA73">
        <v>22691</v>
      </c>
      <c r="AB73">
        <v>22436</v>
      </c>
      <c r="AC73">
        <v>22167</v>
      </c>
      <c r="AD73">
        <v>21879</v>
      </c>
      <c r="AE73" s="22" t="s">
        <v>1</v>
      </c>
    </row>
    <row r="74" spans="1:31" x14ac:dyDescent="0.2">
      <c r="A74" s="25" t="s">
        <v>3</v>
      </c>
      <c r="B74" s="11" t="s">
        <v>3</v>
      </c>
      <c r="C74" s="12">
        <v>51</v>
      </c>
      <c r="D74" s="11" t="s">
        <v>3</v>
      </c>
      <c r="E74" s="11" t="s">
        <v>451</v>
      </c>
      <c r="F74" s="11" t="s">
        <v>312</v>
      </c>
      <c r="G74" s="12" t="s">
        <v>361</v>
      </c>
      <c r="H74" s="205">
        <v>23646</v>
      </c>
      <c r="I74" s="205">
        <v>21694</v>
      </c>
      <c r="J74" s="205">
        <v>19806</v>
      </c>
      <c r="K74" s="205">
        <v>17861</v>
      </c>
      <c r="L74" s="205">
        <v>16447</v>
      </c>
      <c r="M74">
        <v>15825</v>
      </c>
      <c r="N74">
        <v>15757</v>
      </c>
      <c r="O74">
        <v>15680</v>
      </c>
      <c r="P74">
        <v>15636</v>
      </c>
      <c r="Q74">
        <v>15799</v>
      </c>
      <c r="R74">
        <v>16174</v>
      </c>
      <c r="S74">
        <v>16704</v>
      </c>
      <c r="T74">
        <v>17322</v>
      </c>
      <c r="U74">
        <v>17999</v>
      </c>
      <c r="V74">
        <v>18593</v>
      </c>
      <c r="W74">
        <v>19012</v>
      </c>
      <c r="X74">
        <v>19305</v>
      </c>
      <c r="Y74">
        <v>19621</v>
      </c>
      <c r="Z74">
        <v>19912</v>
      </c>
      <c r="AA74">
        <v>20080</v>
      </c>
      <c r="AB74">
        <v>20084</v>
      </c>
      <c r="AC74">
        <v>19965</v>
      </c>
      <c r="AD74">
        <v>19820</v>
      </c>
      <c r="AE74" s="21" t="s">
        <v>1</v>
      </c>
    </row>
    <row r="75" spans="1:31" x14ac:dyDescent="0.2">
      <c r="A75" s="27" t="s">
        <v>3</v>
      </c>
      <c r="B75" s="13" t="s">
        <v>3</v>
      </c>
      <c r="C75" s="14">
        <v>51</v>
      </c>
      <c r="D75" s="13" t="s">
        <v>3</v>
      </c>
      <c r="E75" s="13" t="s">
        <v>498</v>
      </c>
      <c r="F75" s="13" t="s">
        <v>313</v>
      </c>
      <c r="G75" s="14" t="s">
        <v>361</v>
      </c>
      <c r="H75" s="205">
        <v>24189</v>
      </c>
      <c r="I75" s="205">
        <v>22590</v>
      </c>
      <c r="J75" s="205">
        <v>21206</v>
      </c>
      <c r="K75" s="205">
        <v>19879</v>
      </c>
      <c r="L75" s="205">
        <v>19024</v>
      </c>
      <c r="M75">
        <v>18650</v>
      </c>
      <c r="N75">
        <v>18529</v>
      </c>
      <c r="O75">
        <v>18390</v>
      </c>
      <c r="P75">
        <v>18185</v>
      </c>
      <c r="Q75">
        <v>18236</v>
      </c>
      <c r="R75">
        <v>18626</v>
      </c>
      <c r="S75">
        <v>19250</v>
      </c>
      <c r="T75">
        <v>19918</v>
      </c>
      <c r="U75">
        <v>20580</v>
      </c>
      <c r="V75">
        <v>21173</v>
      </c>
      <c r="W75">
        <v>21611</v>
      </c>
      <c r="X75">
        <v>21933</v>
      </c>
      <c r="Y75">
        <v>22284</v>
      </c>
      <c r="Z75">
        <v>22574</v>
      </c>
      <c r="AA75">
        <v>22708</v>
      </c>
      <c r="AB75">
        <v>22624</v>
      </c>
      <c r="AC75">
        <v>22383</v>
      </c>
      <c r="AD75">
        <v>22130</v>
      </c>
      <c r="AE75" s="22" t="s">
        <v>1</v>
      </c>
    </row>
    <row r="76" spans="1:31" x14ac:dyDescent="0.2">
      <c r="A76" s="25" t="s">
        <v>3</v>
      </c>
      <c r="B76" s="11" t="s">
        <v>3</v>
      </c>
      <c r="C76" s="12">
        <v>51</v>
      </c>
      <c r="D76" s="11" t="s">
        <v>3</v>
      </c>
      <c r="E76" s="11" t="s">
        <v>452</v>
      </c>
      <c r="F76" s="11" t="s">
        <v>312</v>
      </c>
      <c r="G76" s="12" t="s">
        <v>328</v>
      </c>
      <c r="H76" s="205">
        <v>25316</v>
      </c>
      <c r="I76" s="205">
        <v>23519</v>
      </c>
      <c r="J76" s="205">
        <v>21616</v>
      </c>
      <c r="K76" s="205">
        <v>19722</v>
      </c>
      <c r="L76" s="205">
        <v>17823</v>
      </c>
      <c r="M76">
        <v>16431</v>
      </c>
      <c r="N76">
        <v>15815</v>
      </c>
      <c r="O76">
        <v>15744</v>
      </c>
      <c r="P76">
        <v>15633</v>
      </c>
      <c r="Q76">
        <v>15587</v>
      </c>
      <c r="R76">
        <v>15753</v>
      </c>
      <c r="S76">
        <v>16134</v>
      </c>
      <c r="T76">
        <v>16673</v>
      </c>
      <c r="U76">
        <v>17268</v>
      </c>
      <c r="V76">
        <v>17949</v>
      </c>
      <c r="W76">
        <v>18550</v>
      </c>
      <c r="X76">
        <v>18975</v>
      </c>
      <c r="Y76">
        <v>19275</v>
      </c>
      <c r="Z76">
        <v>19570</v>
      </c>
      <c r="AA76">
        <v>19864</v>
      </c>
      <c r="AB76">
        <v>20036</v>
      </c>
      <c r="AC76">
        <v>20046</v>
      </c>
      <c r="AD76">
        <v>19933</v>
      </c>
      <c r="AE76" s="21" t="s">
        <v>1</v>
      </c>
    </row>
    <row r="77" spans="1:31" x14ac:dyDescent="0.2">
      <c r="A77" s="27" t="s">
        <v>3</v>
      </c>
      <c r="B77" s="13" t="s">
        <v>3</v>
      </c>
      <c r="C77" s="14">
        <v>51</v>
      </c>
      <c r="D77" s="13" t="s">
        <v>3</v>
      </c>
      <c r="E77" s="13" t="s">
        <v>499</v>
      </c>
      <c r="F77" s="13" t="s">
        <v>313</v>
      </c>
      <c r="G77" s="14" t="s">
        <v>328</v>
      </c>
      <c r="H77" s="205">
        <v>25331</v>
      </c>
      <c r="I77" s="205">
        <v>23807</v>
      </c>
      <c r="J77" s="205">
        <v>22354</v>
      </c>
      <c r="K77" s="205">
        <v>20984</v>
      </c>
      <c r="L77" s="205">
        <v>19816</v>
      </c>
      <c r="M77">
        <v>19055</v>
      </c>
      <c r="N77">
        <v>18695</v>
      </c>
      <c r="O77">
        <v>18541</v>
      </c>
      <c r="P77">
        <v>18295</v>
      </c>
      <c r="Q77">
        <v>18090</v>
      </c>
      <c r="R77">
        <v>18147</v>
      </c>
      <c r="S77">
        <v>18550</v>
      </c>
      <c r="T77">
        <v>19194</v>
      </c>
      <c r="U77">
        <v>19805</v>
      </c>
      <c r="V77">
        <v>20480</v>
      </c>
      <c r="W77">
        <v>21089</v>
      </c>
      <c r="X77">
        <v>21543</v>
      </c>
      <c r="Y77">
        <v>21881</v>
      </c>
      <c r="Z77">
        <v>22172</v>
      </c>
      <c r="AA77">
        <v>22475</v>
      </c>
      <c r="AB77">
        <v>22624</v>
      </c>
      <c r="AC77">
        <v>22556</v>
      </c>
      <c r="AD77">
        <v>22330</v>
      </c>
      <c r="AE77" s="22" t="s">
        <v>1</v>
      </c>
    </row>
    <row r="78" spans="1:31" x14ac:dyDescent="0.2">
      <c r="A78" s="25" t="s">
        <v>3</v>
      </c>
      <c r="B78" s="11" t="s">
        <v>3</v>
      </c>
      <c r="C78" s="12">
        <v>51</v>
      </c>
      <c r="D78" s="11" t="s">
        <v>3</v>
      </c>
      <c r="E78" s="11" t="s">
        <v>453</v>
      </c>
      <c r="F78" s="11" t="s">
        <v>312</v>
      </c>
      <c r="G78" s="12" t="s">
        <v>337</v>
      </c>
      <c r="H78" s="205">
        <v>26666</v>
      </c>
      <c r="I78" s="205">
        <v>25180</v>
      </c>
      <c r="J78" s="205">
        <v>23436</v>
      </c>
      <c r="K78" s="205">
        <v>21529</v>
      </c>
      <c r="L78" s="205">
        <v>19686</v>
      </c>
      <c r="M78">
        <v>17810</v>
      </c>
      <c r="N78">
        <v>16420</v>
      </c>
      <c r="O78">
        <v>15798</v>
      </c>
      <c r="P78">
        <v>15690</v>
      </c>
      <c r="Q78">
        <v>15577</v>
      </c>
      <c r="R78">
        <v>15533</v>
      </c>
      <c r="S78">
        <v>15705</v>
      </c>
      <c r="T78">
        <v>16096</v>
      </c>
      <c r="U78">
        <v>16612</v>
      </c>
      <c r="V78">
        <v>17211</v>
      </c>
      <c r="W78">
        <v>17898</v>
      </c>
      <c r="X78">
        <v>18505</v>
      </c>
      <c r="Y78">
        <v>18938</v>
      </c>
      <c r="Z78">
        <v>19216</v>
      </c>
      <c r="AA78">
        <v>19515</v>
      </c>
      <c r="AB78">
        <v>19812</v>
      </c>
      <c r="AC78">
        <v>19990</v>
      </c>
      <c r="AD78">
        <v>20006</v>
      </c>
      <c r="AE78" s="21" t="s">
        <v>1</v>
      </c>
    </row>
    <row r="79" spans="1:31" x14ac:dyDescent="0.2">
      <c r="A79" s="27" t="s">
        <v>3</v>
      </c>
      <c r="B79" s="13" t="s">
        <v>3</v>
      </c>
      <c r="C79" s="14">
        <v>51</v>
      </c>
      <c r="D79" s="13" t="s">
        <v>3</v>
      </c>
      <c r="E79" s="13" t="s">
        <v>500</v>
      </c>
      <c r="F79" s="13" t="s">
        <v>313</v>
      </c>
      <c r="G79" s="14" t="s">
        <v>337</v>
      </c>
      <c r="H79" s="205">
        <v>26204</v>
      </c>
      <c r="I79" s="205">
        <v>24873</v>
      </c>
      <c r="J79" s="205">
        <v>23502</v>
      </c>
      <c r="K79" s="205">
        <v>22057</v>
      </c>
      <c r="L79" s="205">
        <v>20846</v>
      </c>
      <c r="M79">
        <v>19797</v>
      </c>
      <c r="N79">
        <v>19091</v>
      </c>
      <c r="O79">
        <v>18724</v>
      </c>
      <c r="P79">
        <v>18431</v>
      </c>
      <c r="Q79">
        <v>18184</v>
      </c>
      <c r="R79">
        <v>17983</v>
      </c>
      <c r="S79">
        <v>18055</v>
      </c>
      <c r="T79">
        <v>18479</v>
      </c>
      <c r="U79">
        <v>19066</v>
      </c>
      <c r="V79">
        <v>19690</v>
      </c>
      <c r="W79">
        <v>20380</v>
      </c>
      <c r="X79">
        <v>21005</v>
      </c>
      <c r="Y79">
        <v>21476</v>
      </c>
      <c r="Z79">
        <v>21754</v>
      </c>
      <c r="AA79">
        <v>22058</v>
      </c>
      <c r="AB79">
        <v>22375</v>
      </c>
      <c r="AC79">
        <v>22540</v>
      </c>
      <c r="AD79">
        <v>22487</v>
      </c>
      <c r="AE79" s="22" t="s">
        <v>1</v>
      </c>
    </row>
    <row r="80" spans="1:31" x14ac:dyDescent="0.2">
      <c r="A80" s="25" t="s">
        <v>3</v>
      </c>
      <c r="B80" s="11" t="s">
        <v>3</v>
      </c>
      <c r="C80" s="12">
        <v>51</v>
      </c>
      <c r="D80" s="11" t="s">
        <v>3</v>
      </c>
      <c r="E80" s="11" t="s">
        <v>454</v>
      </c>
      <c r="F80" s="11" t="s">
        <v>312</v>
      </c>
      <c r="G80" s="12" t="s">
        <v>369</v>
      </c>
      <c r="H80" s="205">
        <v>27738</v>
      </c>
      <c r="I80" s="205">
        <v>26521</v>
      </c>
      <c r="J80" s="205">
        <v>25091</v>
      </c>
      <c r="K80" s="205">
        <v>23351</v>
      </c>
      <c r="L80" s="205">
        <v>21497</v>
      </c>
      <c r="M80">
        <v>19679</v>
      </c>
      <c r="N80">
        <v>17803</v>
      </c>
      <c r="O80">
        <v>16403</v>
      </c>
      <c r="P80">
        <v>15737</v>
      </c>
      <c r="Q80">
        <v>15627</v>
      </c>
      <c r="R80">
        <v>15516</v>
      </c>
      <c r="S80">
        <v>15478</v>
      </c>
      <c r="T80">
        <v>15659</v>
      </c>
      <c r="U80">
        <v>16027.999999999998</v>
      </c>
      <c r="V80">
        <v>16548</v>
      </c>
      <c r="W80">
        <v>17153</v>
      </c>
      <c r="X80">
        <v>17847</v>
      </c>
      <c r="Y80">
        <v>18460</v>
      </c>
      <c r="Z80">
        <v>18872</v>
      </c>
      <c r="AA80">
        <v>19154</v>
      </c>
      <c r="AB80">
        <v>19456</v>
      </c>
      <c r="AC80">
        <v>19758</v>
      </c>
      <c r="AD80">
        <v>19942</v>
      </c>
      <c r="AE80" s="21" t="s">
        <v>1</v>
      </c>
    </row>
    <row r="81" spans="1:31" x14ac:dyDescent="0.2">
      <c r="A81" s="27" t="s">
        <v>3</v>
      </c>
      <c r="B81" s="13" t="s">
        <v>3</v>
      </c>
      <c r="C81" s="14">
        <v>51</v>
      </c>
      <c r="D81" s="13" t="s">
        <v>3</v>
      </c>
      <c r="E81" s="13" t="s">
        <v>501</v>
      </c>
      <c r="F81" s="13" t="s">
        <v>313</v>
      </c>
      <c r="G81" s="14" t="s">
        <v>369</v>
      </c>
      <c r="H81" s="205">
        <v>26841</v>
      </c>
      <c r="I81" s="205">
        <v>25670</v>
      </c>
      <c r="J81" s="205">
        <v>24497</v>
      </c>
      <c r="K81" s="205">
        <v>23125</v>
      </c>
      <c r="L81" s="205">
        <v>21849</v>
      </c>
      <c r="M81">
        <v>20754</v>
      </c>
      <c r="N81">
        <v>19783</v>
      </c>
      <c r="O81">
        <v>19110</v>
      </c>
      <c r="P81">
        <v>18597</v>
      </c>
      <c r="Q81">
        <v>18303</v>
      </c>
      <c r="R81">
        <v>18061</v>
      </c>
      <c r="S81">
        <v>17876</v>
      </c>
      <c r="T81">
        <v>17968</v>
      </c>
      <c r="U81">
        <v>18336</v>
      </c>
      <c r="V81">
        <v>18936</v>
      </c>
      <c r="W81">
        <v>19575</v>
      </c>
      <c r="X81">
        <v>20280</v>
      </c>
      <c r="Y81">
        <v>20922</v>
      </c>
      <c r="Z81">
        <v>21333</v>
      </c>
      <c r="AA81">
        <v>21625</v>
      </c>
      <c r="AB81">
        <v>21943</v>
      </c>
      <c r="AC81">
        <v>22275</v>
      </c>
      <c r="AD81">
        <v>22455</v>
      </c>
      <c r="AE81" s="22" t="s">
        <v>1</v>
      </c>
    </row>
    <row r="82" spans="1:31" x14ac:dyDescent="0.2">
      <c r="A82" s="25" t="s">
        <v>3</v>
      </c>
      <c r="B82" s="11" t="s">
        <v>3</v>
      </c>
      <c r="C82" s="12">
        <v>51</v>
      </c>
      <c r="D82" s="11" t="s">
        <v>3</v>
      </c>
      <c r="E82" s="11" t="s">
        <v>473</v>
      </c>
      <c r="F82" s="11" t="s">
        <v>312</v>
      </c>
      <c r="G82" s="12" t="s">
        <v>359</v>
      </c>
      <c r="H82">
        <v>28782</v>
      </c>
      <c r="I82">
        <v>27584</v>
      </c>
      <c r="J82">
        <v>26426</v>
      </c>
      <c r="K82">
        <v>24994</v>
      </c>
      <c r="L82">
        <v>23325</v>
      </c>
      <c r="M82">
        <v>21494</v>
      </c>
      <c r="N82">
        <v>19678</v>
      </c>
      <c r="O82">
        <v>17790</v>
      </c>
      <c r="P82">
        <v>16337</v>
      </c>
      <c r="Q82">
        <v>15667</v>
      </c>
      <c r="R82">
        <v>15558</v>
      </c>
      <c r="S82">
        <v>15454</v>
      </c>
      <c r="T82">
        <v>15425</v>
      </c>
      <c r="U82">
        <v>15351</v>
      </c>
      <c r="V82">
        <v>15957</v>
      </c>
      <c r="W82">
        <v>16484</v>
      </c>
      <c r="X82">
        <v>17095</v>
      </c>
      <c r="Y82">
        <v>17793</v>
      </c>
      <c r="Z82">
        <v>18390</v>
      </c>
      <c r="AA82">
        <v>18803</v>
      </c>
      <c r="AB82">
        <v>19088</v>
      </c>
      <c r="AC82">
        <v>19396</v>
      </c>
      <c r="AD82">
        <v>19703</v>
      </c>
      <c r="AE82" s="21"/>
    </row>
    <row r="83" spans="1:31" x14ac:dyDescent="0.2">
      <c r="A83" s="27" t="s">
        <v>3</v>
      </c>
      <c r="B83" s="13" t="s">
        <v>3</v>
      </c>
      <c r="C83" s="14">
        <v>51</v>
      </c>
      <c r="D83" s="13" t="s">
        <v>3</v>
      </c>
      <c r="E83" s="13" t="s">
        <v>480</v>
      </c>
      <c r="F83" s="13" t="s">
        <v>313</v>
      </c>
      <c r="G83" s="14" t="s">
        <v>359</v>
      </c>
      <c r="H83">
        <v>27444</v>
      </c>
      <c r="I83">
        <v>26232</v>
      </c>
      <c r="J83">
        <v>25218</v>
      </c>
      <c r="K83">
        <v>24079</v>
      </c>
      <c r="L83">
        <v>22841</v>
      </c>
      <c r="M83">
        <v>21690</v>
      </c>
      <c r="N83">
        <v>20669</v>
      </c>
      <c r="O83">
        <v>19752</v>
      </c>
      <c r="P83">
        <v>18973</v>
      </c>
      <c r="Q83">
        <v>18454</v>
      </c>
      <c r="R83">
        <v>18165</v>
      </c>
      <c r="S83">
        <v>17937</v>
      </c>
      <c r="T83">
        <v>17772</v>
      </c>
      <c r="U83">
        <v>17816</v>
      </c>
      <c r="V83">
        <v>18191</v>
      </c>
      <c r="W83">
        <v>18806</v>
      </c>
      <c r="X83">
        <v>19460</v>
      </c>
      <c r="Y83">
        <v>20181</v>
      </c>
      <c r="Z83">
        <v>20769</v>
      </c>
      <c r="AA83">
        <v>21188</v>
      </c>
      <c r="AB83">
        <v>21494</v>
      </c>
      <c r="AC83">
        <v>21827</v>
      </c>
      <c r="AD83">
        <v>22174</v>
      </c>
      <c r="AE83" s="22"/>
    </row>
    <row r="84" spans="1:31" x14ac:dyDescent="0.2">
      <c r="A84" s="25" t="s">
        <v>3</v>
      </c>
      <c r="B84" s="11" t="s">
        <v>3</v>
      </c>
      <c r="C84" s="12">
        <v>51</v>
      </c>
      <c r="D84" s="11" t="s">
        <v>3</v>
      </c>
      <c r="E84" s="11" t="s">
        <v>474</v>
      </c>
      <c r="F84" s="11" t="s">
        <v>312</v>
      </c>
      <c r="G84" s="12" t="s">
        <v>341</v>
      </c>
      <c r="H84">
        <v>29800</v>
      </c>
      <c r="I84">
        <v>28617</v>
      </c>
      <c r="J84">
        <v>27482</v>
      </c>
      <c r="K84">
        <v>26294</v>
      </c>
      <c r="L84">
        <v>24959</v>
      </c>
      <c r="M84">
        <v>23331</v>
      </c>
      <c r="N84">
        <v>21499</v>
      </c>
      <c r="O84">
        <v>19669</v>
      </c>
      <c r="P84">
        <v>17724</v>
      </c>
      <c r="Q84">
        <v>16262</v>
      </c>
      <c r="R84">
        <v>15591</v>
      </c>
      <c r="S84">
        <v>15489</v>
      </c>
      <c r="T84">
        <v>15393</v>
      </c>
      <c r="U84">
        <v>15351</v>
      </c>
      <c r="V84">
        <v>15511</v>
      </c>
      <c r="W84">
        <v>15885</v>
      </c>
      <c r="X84">
        <v>16418</v>
      </c>
      <c r="Y84">
        <v>17035</v>
      </c>
      <c r="Z84">
        <v>17722</v>
      </c>
      <c r="AA84">
        <v>18315</v>
      </c>
      <c r="AB84">
        <v>18730</v>
      </c>
      <c r="AC84">
        <v>19021</v>
      </c>
      <c r="AD84">
        <v>19333</v>
      </c>
      <c r="AE84" s="21"/>
    </row>
    <row r="85" spans="1:31" x14ac:dyDescent="0.2">
      <c r="A85" s="27" t="s">
        <v>3</v>
      </c>
      <c r="B85" s="13" t="s">
        <v>3</v>
      </c>
      <c r="C85" s="14">
        <v>51</v>
      </c>
      <c r="D85" s="13" t="s">
        <v>3</v>
      </c>
      <c r="E85" s="13" t="s">
        <v>481</v>
      </c>
      <c r="F85" s="13" t="s">
        <v>313</v>
      </c>
      <c r="G85" s="14" t="s">
        <v>341</v>
      </c>
      <c r="H85">
        <v>28030</v>
      </c>
      <c r="I85">
        <v>26763</v>
      </c>
      <c r="J85">
        <v>25708</v>
      </c>
      <c r="K85">
        <v>24827</v>
      </c>
      <c r="L85">
        <v>23760</v>
      </c>
      <c r="M85">
        <v>22608</v>
      </c>
      <c r="N85">
        <v>21537</v>
      </c>
      <c r="O85">
        <v>20564</v>
      </c>
      <c r="P85">
        <v>19612</v>
      </c>
      <c r="Q85">
        <v>18819</v>
      </c>
      <c r="R85">
        <v>18299</v>
      </c>
      <c r="S85">
        <v>18025</v>
      </c>
      <c r="T85">
        <v>17818</v>
      </c>
      <c r="U85">
        <v>17617</v>
      </c>
      <c r="V85">
        <v>17660</v>
      </c>
      <c r="W85">
        <v>18046</v>
      </c>
      <c r="X85">
        <v>18676</v>
      </c>
      <c r="Y85">
        <v>19346</v>
      </c>
      <c r="Z85">
        <v>20026</v>
      </c>
      <c r="AA85">
        <v>20614</v>
      </c>
      <c r="AB85">
        <v>21041</v>
      </c>
      <c r="AC85">
        <v>21363</v>
      </c>
      <c r="AD85">
        <v>21710</v>
      </c>
      <c r="AE85" s="22"/>
    </row>
    <row r="86" spans="1:31" x14ac:dyDescent="0.2">
      <c r="A86" s="25" t="s">
        <v>3</v>
      </c>
      <c r="B86" s="11" t="s">
        <v>3</v>
      </c>
      <c r="C86" s="12">
        <v>51</v>
      </c>
      <c r="D86" s="11" t="s">
        <v>3</v>
      </c>
      <c r="E86" s="11" t="s">
        <v>475</v>
      </c>
      <c r="F86" s="11" t="s">
        <v>312</v>
      </c>
      <c r="G86" s="12" t="s">
        <v>334</v>
      </c>
      <c r="H86">
        <v>30307</v>
      </c>
      <c r="I86">
        <v>29624</v>
      </c>
      <c r="J86">
        <v>28506</v>
      </c>
      <c r="K86">
        <v>27304</v>
      </c>
      <c r="L86">
        <v>26228</v>
      </c>
      <c r="M86">
        <v>24960</v>
      </c>
      <c r="N86">
        <v>23346</v>
      </c>
      <c r="O86">
        <v>21496</v>
      </c>
      <c r="P86">
        <v>19606</v>
      </c>
      <c r="Q86">
        <v>17648</v>
      </c>
      <c r="R86">
        <v>16181.999999999998</v>
      </c>
      <c r="S86">
        <v>15515</v>
      </c>
      <c r="T86">
        <v>15421</v>
      </c>
      <c r="U86">
        <v>15321</v>
      </c>
      <c r="V86">
        <v>15274</v>
      </c>
      <c r="W86">
        <v>15434</v>
      </c>
      <c r="X86">
        <v>15812</v>
      </c>
      <c r="Y86">
        <v>16351</v>
      </c>
      <c r="Z86">
        <v>16965</v>
      </c>
      <c r="AA86">
        <v>17647</v>
      </c>
      <c r="AB86">
        <v>18238</v>
      </c>
      <c r="AC86">
        <v>18655</v>
      </c>
      <c r="AD86">
        <v>18951</v>
      </c>
      <c r="AE86" s="21"/>
    </row>
    <row r="87" spans="1:31" x14ac:dyDescent="0.2">
      <c r="A87" s="27" t="s">
        <v>3</v>
      </c>
      <c r="B87" s="13" t="s">
        <v>3</v>
      </c>
      <c r="C87" s="14">
        <v>51</v>
      </c>
      <c r="D87" s="13" t="s">
        <v>3</v>
      </c>
      <c r="E87" s="13" t="s">
        <v>482</v>
      </c>
      <c r="F87" s="13" t="s">
        <v>313</v>
      </c>
      <c r="G87" s="14" t="s">
        <v>334</v>
      </c>
      <c r="H87">
        <v>28156</v>
      </c>
      <c r="I87">
        <v>27273</v>
      </c>
      <c r="J87">
        <v>26168</v>
      </c>
      <c r="K87">
        <v>25384</v>
      </c>
      <c r="L87">
        <v>24536</v>
      </c>
      <c r="M87">
        <v>23493</v>
      </c>
      <c r="N87">
        <v>22381</v>
      </c>
      <c r="O87">
        <v>21364</v>
      </c>
      <c r="P87">
        <v>20428</v>
      </c>
      <c r="Q87">
        <v>19455</v>
      </c>
      <c r="R87">
        <v>18653</v>
      </c>
      <c r="S87">
        <v>18143</v>
      </c>
      <c r="T87">
        <v>17889</v>
      </c>
      <c r="U87">
        <v>17666</v>
      </c>
      <c r="V87">
        <v>17460</v>
      </c>
      <c r="W87">
        <v>17505</v>
      </c>
      <c r="X87">
        <v>17901</v>
      </c>
      <c r="Y87">
        <v>18547</v>
      </c>
      <c r="Z87">
        <v>19194</v>
      </c>
      <c r="AA87">
        <v>19869</v>
      </c>
      <c r="AB87">
        <v>20457</v>
      </c>
      <c r="AC87">
        <v>20895</v>
      </c>
      <c r="AD87">
        <v>21231</v>
      </c>
      <c r="AE87" s="22"/>
    </row>
    <row r="88" spans="1:31" x14ac:dyDescent="0.2">
      <c r="A88" s="25" t="s">
        <v>3</v>
      </c>
      <c r="B88" s="11" t="s">
        <v>3</v>
      </c>
      <c r="C88" s="12">
        <v>51</v>
      </c>
      <c r="D88" s="11" t="s">
        <v>3</v>
      </c>
      <c r="E88" s="11" t="s">
        <v>476</v>
      </c>
      <c r="F88" s="11" t="s">
        <v>312</v>
      </c>
      <c r="G88" s="12" t="s">
        <v>345</v>
      </c>
      <c r="H88">
        <v>30102</v>
      </c>
      <c r="I88">
        <v>30115</v>
      </c>
      <c r="J88">
        <v>29505</v>
      </c>
      <c r="K88">
        <v>28284</v>
      </c>
      <c r="L88">
        <v>27194</v>
      </c>
      <c r="M88">
        <v>26199</v>
      </c>
      <c r="N88">
        <v>24968</v>
      </c>
      <c r="O88">
        <v>23351</v>
      </c>
      <c r="P88">
        <v>21435</v>
      </c>
      <c r="Q88">
        <v>19531</v>
      </c>
      <c r="R88">
        <v>17566</v>
      </c>
      <c r="S88">
        <v>16100.000000000002</v>
      </c>
      <c r="T88">
        <v>15440</v>
      </c>
      <c r="U88">
        <v>15351</v>
      </c>
      <c r="V88">
        <v>15246</v>
      </c>
      <c r="W88">
        <v>15197</v>
      </c>
      <c r="X88">
        <v>15357</v>
      </c>
      <c r="Y88">
        <v>15739</v>
      </c>
      <c r="Z88">
        <v>16283.000000000002</v>
      </c>
      <c r="AA88">
        <v>16892</v>
      </c>
      <c r="AB88">
        <v>17569</v>
      </c>
      <c r="AC88">
        <v>18159</v>
      </c>
      <c r="AD88">
        <v>18578</v>
      </c>
      <c r="AE88" s="21"/>
    </row>
    <row r="89" spans="1:31" x14ac:dyDescent="0.2">
      <c r="A89" s="27" t="s">
        <v>3</v>
      </c>
      <c r="B89" s="13" t="s">
        <v>3</v>
      </c>
      <c r="C89" s="14">
        <v>51</v>
      </c>
      <c r="D89" s="13" t="s">
        <v>3</v>
      </c>
      <c r="E89" s="13" t="s">
        <v>483</v>
      </c>
      <c r="F89" s="13" t="s">
        <v>313</v>
      </c>
      <c r="G89" s="14" t="s">
        <v>345</v>
      </c>
      <c r="H89">
        <v>27641</v>
      </c>
      <c r="I89">
        <v>27359</v>
      </c>
      <c r="J89">
        <v>26605</v>
      </c>
      <c r="K89">
        <v>25905</v>
      </c>
      <c r="L89">
        <v>25162</v>
      </c>
      <c r="M89">
        <v>24299</v>
      </c>
      <c r="N89">
        <v>23232</v>
      </c>
      <c r="O89">
        <v>22133</v>
      </c>
      <c r="P89">
        <v>21232</v>
      </c>
      <c r="Q89">
        <v>20273</v>
      </c>
      <c r="R89">
        <v>19286</v>
      </c>
      <c r="S89">
        <v>18486</v>
      </c>
      <c r="T89">
        <v>17991</v>
      </c>
      <c r="U89">
        <v>17740</v>
      </c>
      <c r="V89">
        <v>17511</v>
      </c>
      <c r="W89">
        <v>17302</v>
      </c>
      <c r="X89">
        <v>17351</v>
      </c>
      <c r="Y89">
        <v>17757</v>
      </c>
      <c r="Z89">
        <v>18399</v>
      </c>
      <c r="AA89">
        <v>19040</v>
      </c>
      <c r="AB89">
        <v>19710</v>
      </c>
      <c r="AC89">
        <v>20301</v>
      </c>
      <c r="AD89">
        <v>20747</v>
      </c>
      <c r="AE89" s="22"/>
    </row>
    <row r="90" spans="1:31" x14ac:dyDescent="0.2">
      <c r="A90" s="25" t="s">
        <v>3</v>
      </c>
      <c r="B90" s="11" t="s">
        <v>3</v>
      </c>
      <c r="C90" s="12">
        <v>51</v>
      </c>
      <c r="D90" s="11" t="s">
        <v>3</v>
      </c>
      <c r="E90" s="11" t="s">
        <v>477</v>
      </c>
      <c r="F90" s="11" t="s">
        <v>312</v>
      </c>
      <c r="G90" s="12" t="s">
        <v>339</v>
      </c>
      <c r="H90">
        <v>29393</v>
      </c>
      <c r="I90">
        <v>29885</v>
      </c>
      <c r="J90">
        <v>29980</v>
      </c>
      <c r="K90">
        <v>29235</v>
      </c>
      <c r="L90">
        <v>28133</v>
      </c>
      <c r="M90">
        <v>27122</v>
      </c>
      <c r="N90">
        <v>26178</v>
      </c>
      <c r="O90">
        <v>24968</v>
      </c>
      <c r="P90">
        <v>23293</v>
      </c>
      <c r="Q90">
        <v>21362</v>
      </c>
      <c r="R90">
        <v>19450</v>
      </c>
      <c r="S90">
        <v>17483</v>
      </c>
      <c r="T90">
        <v>16021</v>
      </c>
      <c r="U90">
        <v>15372</v>
      </c>
      <c r="V90">
        <v>15278</v>
      </c>
      <c r="W90">
        <v>15171</v>
      </c>
      <c r="X90">
        <v>15119</v>
      </c>
      <c r="Y90">
        <v>15279</v>
      </c>
      <c r="Z90">
        <v>15673</v>
      </c>
      <c r="AA90">
        <v>16212</v>
      </c>
      <c r="AB90">
        <v>16815</v>
      </c>
      <c r="AC90">
        <v>17489</v>
      </c>
      <c r="AD90">
        <v>18078</v>
      </c>
      <c r="AE90" s="21"/>
    </row>
    <row r="91" spans="1:31" x14ac:dyDescent="0.2">
      <c r="A91" s="27" t="s">
        <v>3</v>
      </c>
      <c r="B91" s="13" t="s">
        <v>3</v>
      </c>
      <c r="C91" s="14">
        <v>51</v>
      </c>
      <c r="D91" s="13" t="s">
        <v>3</v>
      </c>
      <c r="E91" s="13" t="s">
        <v>484</v>
      </c>
      <c r="F91" s="13" t="s">
        <v>313</v>
      </c>
      <c r="G91" s="14" t="s">
        <v>339</v>
      </c>
      <c r="H91">
        <v>26683</v>
      </c>
      <c r="I91">
        <v>26856</v>
      </c>
      <c r="J91">
        <v>26650</v>
      </c>
      <c r="K91">
        <v>26407</v>
      </c>
      <c r="L91">
        <v>25745</v>
      </c>
      <c r="M91">
        <v>24997</v>
      </c>
      <c r="N91">
        <v>24069</v>
      </c>
      <c r="O91">
        <v>22949</v>
      </c>
      <c r="P91">
        <v>22005</v>
      </c>
      <c r="Q91">
        <v>21080</v>
      </c>
      <c r="R91">
        <v>20107</v>
      </c>
      <c r="S91">
        <v>19115</v>
      </c>
      <c r="T91">
        <v>18323</v>
      </c>
      <c r="U91">
        <v>17847</v>
      </c>
      <c r="V91">
        <v>17589</v>
      </c>
      <c r="W91">
        <v>17356</v>
      </c>
      <c r="X91">
        <v>17145</v>
      </c>
      <c r="Y91">
        <v>17197</v>
      </c>
      <c r="Z91">
        <v>17614</v>
      </c>
      <c r="AA91">
        <v>18249</v>
      </c>
      <c r="AB91">
        <v>18886</v>
      </c>
      <c r="AC91">
        <v>19552</v>
      </c>
      <c r="AD91">
        <v>20143</v>
      </c>
      <c r="AE91" s="22"/>
    </row>
    <row r="92" spans="1:31" x14ac:dyDescent="0.2">
      <c r="A92" s="25" t="s">
        <v>3</v>
      </c>
      <c r="B92" s="11" t="s">
        <v>3</v>
      </c>
      <c r="C92" s="12">
        <v>51</v>
      </c>
      <c r="D92" s="11" t="s">
        <v>3</v>
      </c>
      <c r="E92" s="11" t="s">
        <v>478</v>
      </c>
      <c r="F92" s="11" t="s">
        <v>312</v>
      </c>
      <c r="G92" s="12" t="s">
        <v>352</v>
      </c>
      <c r="H92">
        <v>28618</v>
      </c>
      <c r="I92">
        <v>29148</v>
      </c>
      <c r="J92">
        <v>29726</v>
      </c>
      <c r="K92">
        <v>29688</v>
      </c>
      <c r="L92">
        <v>29039</v>
      </c>
      <c r="M92">
        <v>28021</v>
      </c>
      <c r="N92">
        <v>27059</v>
      </c>
      <c r="O92">
        <v>26148</v>
      </c>
      <c r="P92">
        <v>24913</v>
      </c>
      <c r="Q92">
        <v>23222</v>
      </c>
      <c r="R92">
        <v>21281</v>
      </c>
      <c r="S92">
        <v>19367</v>
      </c>
      <c r="T92">
        <v>17401</v>
      </c>
      <c r="U92">
        <v>15955</v>
      </c>
      <c r="V92">
        <v>15302</v>
      </c>
      <c r="W92">
        <v>15204</v>
      </c>
      <c r="X92">
        <v>15094</v>
      </c>
      <c r="Y92">
        <v>15040</v>
      </c>
      <c r="Z92">
        <v>15216</v>
      </c>
      <c r="AA92">
        <v>15604</v>
      </c>
      <c r="AB92">
        <v>16138.000000000002</v>
      </c>
      <c r="AC92">
        <v>16737</v>
      </c>
      <c r="AD92">
        <v>17407</v>
      </c>
      <c r="AE92" s="21"/>
    </row>
    <row r="93" spans="1:31" x14ac:dyDescent="0.2">
      <c r="A93" s="27" t="s">
        <v>3</v>
      </c>
      <c r="B93" s="13" t="s">
        <v>3</v>
      </c>
      <c r="C93" s="14">
        <v>51</v>
      </c>
      <c r="D93" s="13" t="s">
        <v>3</v>
      </c>
      <c r="E93" s="13" t="s">
        <v>485</v>
      </c>
      <c r="F93" s="13" t="s">
        <v>313</v>
      </c>
      <c r="G93" s="14" t="s">
        <v>352</v>
      </c>
      <c r="H93">
        <v>19623</v>
      </c>
      <c r="I93">
        <v>20001</v>
      </c>
      <c r="J93">
        <v>19932</v>
      </c>
      <c r="K93">
        <v>20520</v>
      </c>
      <c r="L93">
        <v>21234</v>
      </c>
      <c r="M93">
        <v>21951</v>
      </c>
      <c r="N93">
        <v>22511</v>
      </c>
      <c r="O93">
        <v>22746</v>
      </c>
      <c r="P93">
        <v>22949</v>
      </c>
      <c r="Q93">
        <v>22987</v>
      </c>
      <c r="R93">
        <v>22897</v>
      </c>
      <c r="S93">
        <v>22738</v>
      </c>
      <c r="T93">
        <v>22586</v>
      </c>
      <c r="U93">
        <v>18183</v>
      </c>
      <c r="V93">
        <v>17699</v>
      </c>
      <c r="W93">
        <v>17437</v>
      </c>
      <c r="X93">
        <v>17202</v>
      </c>
      <c r="Y93">
        <v>16989</v>
      </c>
      <c r="Z93">
        <v>17059</v>
      </c>
      <c r="AA93">
        <v>17469</v>
      </c>
      <c r="AB93">
        <v>18099</v>
      </c>
      <c r="AC93">
        <v>18731</v>
      </c>
      <c r="AD93">
        <v>19392</v>
      </c>
      <c r="AE93" s="22"/>
    </row>
    <row r="94" spans="1:31" x14ac:dyDescent="0.2">
      <c r="A94" s="25" t="s">
        <v>3</v>
      </c>
      <c r="B94" s="11" t="s">
        <v>3</v>
      </c>
      <c r="C94" s="12">
        <v>51</v>
      </c>
      <c r="D94" s="11" t="s">
        <v>3</v>
      </c>
      <c r="E94" s="11" t="s">
        <v>479</v>
      </c>
      <c r="F94" s="11" t="s">
        <v>312</v>
      </c>
      <c r="G94" s="12" t="s">
        <v>338</v>
      </c>
      <c r="H94">
        <v>27726</v>
      </c>
      <c r="I94">
        <v>28348</v>
      </c>
      <c r="J94">
        <v>28959</v>
      </c>
      <c r="K94">
        <v>29454</v>
      </c>
      <c r="L94">
        <v>29472</v>
      </c>
      <c r="M94">
        <v>28884</v>
      </c>
      <c r="N94">
        <v>27919</v>
      </c>
      <c r="O94">
        <v>26986</v>
      </c>
      <c r="P94">
        <v>26096</v>
      </c>
      <c r="Q94">
        <v>24844</v>
      </c>
      <c r="R94">
        <v>23143</v>
      </c>
      <c r="S94">
        <v>21200</v>
      </c>
      <c r="T94">
        <v>19287</v>
      </c>
      <c r="U94">
        <v>17339</v>
      </c>
      <c r="V94">
        <v>15887</v>
      </c>
      <c r="W94">
        <v>15230</v>
      </c>
      <c r="X94">
        <v>15130</v>
      </c>
      <c r="Y94">
        <v>15017</v>
      </c>
      <c r="Z94">
        <v>14980</v>
      </c>
      <c r="AA94">
        <v>15150</v>
      </c>
      <c r="AB94">
        <v>15532</v>
      </c>
      <c r="AC94">
        <v>16062.000000000002</v>
      </c>
      <c r="AD94">
        <v>16658</v>
      </c>
      <c r="AE94" s="21"/>
    </row>
    <row r="95" spans="1:31" x14ac:dyDescent="0.2">
      <c r="A95" s="27" t="s">
        <v>3</v>
      </c>
      <c r="B95" s="13" t="s">
        <v>3</v>
      </c>
      <c r="C95" s="14">
        <v>51</v>
      </c>
      <c r="D95" s="13" t="s">
        <v>3</v>
      </c>
      <c r="E95" s="13" t="s">
        <v>486</v>
      </c>
      <c r="F95" s="13" t="s">
        <v>313</v>
      </c>
      <c r="G95" s="14" t="s">
        <v>338</v>
      </c>
      <c r="H95">
        <v>24587</v>
      </c>
      <c r="I95">
        <v>24994</v>
      </c>
      <c r="J95">
        <v>25292</v>
      </c>
      <c r="K95">
        <v>26017</v>
      </c>
      <c r="L95">
        <v>26454</v>
      </c>
      <c r="M95">
        <v>26283</v>
      </c>
      <c r="N95">
        <v>25550</v>
      </c>
      <c r="O95">
        <v>24656</v>
      </c>
      <c r="P95">
        <v>23699</v>
      </c>
      <c r="Q95">
        <v>22684</v>
      </c>
      <c r="R95">
        <v>21696</v>
      </c>
      <c r="S95">
        <v>20749</v>
      </c>
      <c r="T95">
        <v>19774</v>
      </c>
      <c r="U95">
        <v>18814</v>
      </c>
      <c r="V95">
        <v>18040</v>
      </c>
      <c r="W95">
        <v>17552</v>
      </c>
      <c r="X95">
        <v>17287</v>
      </c>
      <c r="Y95">
        <v>17049</v>
      </c>
      <c r="Z95">
        <v>16856</v>
      </c>
      <c r="AA95">
        <v>16919</v>
      </c>
      <c r="AB95">
        <v>17323</v>
      </c>
      <c r="AC95">
        <v>17947</v>
      </c>
      <c r="AD95">
        <v>18575</v>
      </c>
      <c r="AE95" s="22"/>
    </row>
    <row r="96" spans="1:31" x14ac:dyDescent="0.2">
      <c r="A96" s="25" t="s">
        <v>3</v>
      </c>
      <c r="B96" s="11" t="s">
        <v>3</v>
      </c>
      <c r="C96" s="12">
        <v>51</v>
      </c>
      <c r="D96" s="11" t="s">
        <v>3</v>
      </c>
      <c r="E96" s="11" t="s">
        <v>458</v>
      </c>
      <c r="F96" s="11" t="s">
        <v>312</v>
      </c>
      <c r="G96" s="12" t="s">
        <v>457</v>
      </c>
      <c r="H96" s="205">
        <v>138302</v>
      </c>
      <c r="I96" s="205">
        <v>131421</v>
      </c>
      <c r="J96" s="205">
        <v>124051</v>
      </c>
      <c r="K96" s="205">
        <v>115890</v>
      </c>
      <c r="L96" s="205">
        <v>107290</v>
      </c>
      <c r="M96">
        <v>98745</v>
      </c>
      <c r="N96">
        <v>91214.999999999985</v>
      </c>
      <c r="O96">
        <v>85404</v>
      </c>
      <c r="P96">
        <v>81121.000000000015</v>
      </c>
      <c r="Q96">
        <v>78720</v>
      </c>
      <c r="R96">
        <v>77951</v>
      </c>
      <c r="S96">
        <v>78260</v>
      </c>
      <c r="T96">
        <v>79246</v>
      </c>
      <c r="U96">
        <v>80845</v>
      </c>
      <c r="V96">
        <v>83175.999999999985</v>
      </c>
      <c r="W96">
        <v>85970.000000000015</v>
      </c>
      <c r="X96">
        <v>88840</v>
      </c>
      <c r="Y96">
        <v>91500.999999999985</v>
      </c>
      <c r="Z96">
        <v>93770.000000000015</v>
      </c>
      <c r="AA96">
        <v>95651</v>
      </c>
      <c r="AB96">
        <v>97122</v>
      </c>
      <c r="AC96">
        <v>98211</v>
      </c>
      <c r="AD96">
        <v>98917</v>
      </c>
      <c r="AE96" s="21" t="s">
        <v>1</v>
      </c>
    </row>
    <row r="97" spans="1:31" x14ac:dyDescent="0.2">
      <c r="A97" s="27" t="s">
        <v>3</v>
      </c>
      <c r="B97" s="13" t="s">
        <v>3</v>
      </c>
      <c r="C97" s="14">
        <v>51</v>
      </c>
      <c r="D97" s="13" t="s">
        <v>3</v>
      </c>
      <c r="E97" s="13" t="s">
        <v>456</v>
      </c>
      <c r="F97" s="13" t="s">
        <v>312</v>
      </c>
      <c r="G97" s="14" t="s">
        <v>455</v>
      </c>
      <c r="H97" s="205">
        <v>146146</v>
      </c>
      <c r="I97" s="205">
        <v>147120</v>
      </c>
      <c r="J97" s="205">
        <v>146676</v>
      </c>
      <c r="K97" s="205">
        <v>143965</v>
      </c>
      <c r="L97" s="205">
        <v>140066</v>
      </c>
      <c r="M97">
        <v>135186</v>
      </c>
      <c r="N97">
        <v>129470</v>
      </c>
      <c r="O97">
        <v>122949</v>
      </c>
      <c r="P97">
        <v>115343</v>
      </c>
      <c r="Q97">
        <v>106607</v>
      </c>
      <c r="R97">
        <v>97621.999999999985</v>
      </c>
      <c r="S97">
        <v>89665</v>
      </c>
      <c r="T97">
        <v>83570</v>
      </c>
      <c r="U97">
        <v>79338</v>
      </c>
      <c r="V97">
        <v>76987</v>
      </c>
      <c r="W97">
        <v>76236</v>
      </c>
      <c r="X97">
        <v>76512</v>
      </c>
      <c r="Y97">
        <v>77426</v>
      </c>
      <c r="Z97">
        <v>79117</v>
      </c>
      <c r="AA97">
        <v>81505.000000000015</v>
      </c>
      <c r="AB97">
        <v>84292</v>
      </c>
      <c r="AC97">
        <v>87101.999999999985</v>
      </c>
      <c r="AD97">
        <v>89672</v>
      </c>
      <c r="AE97" s="22" t="s">
        <v>1</v>
      </c>
    </row>
    <row r="98" spans="1:31" x14ac:dyDescent="0.2">
      <c r="A98" s="25" t="s">
        <v>3</v>
      </c>
      <c r="B98" s="11" t="s">
        <v>3</v>
      </c>
      <c r="C98" s="12">
        <v>51</v>
      </c>
      <c r="D98" s="11" t="s">
        <v>3</v>
      </c>
      <c r="E98" s="11" t="s">
        <v>502</v>
      </c>
      <c r="F98" s="11" t="s">
        <v>313</v>
      </c>
      <c r="G98" s="12" t="s">
        <v>457</v>
      </c>
      <c r="H98" s="205">
        <v>133850.00000000003</v>
      </c>
      <c r="I98" s="205">
        <v>127345</v>
      </c>
      <c r="J98" s="205">
        <v>121279</v>
      </c>
      <c r="K98" s="205">
        <v>115072</v>
      </c>
      <c r="L98" s="205">
        <v>109112.00000000001</v>
      </c>
      <c r="M98">
        <v>103904.00000000001</v>
      </c>
      <c r="N98">
        <v>99775</v>
      </c>
      <c r="O98">
        <v>96691</v>
      </c>
      <c r="P98">
        <v>93907.999999999985</v>
      </c>
      <c r="Q98">
        <v>91850.000000000015</v>
      </c>
      <c r="R98">
        <v>90655</v>
      </c>
      <c r="S98">
        <v>90443.000000000015</v>
      </c>
      <c r="T98">
        <v>91231.000000000015</v>
      </c>
      <c r="U98">
        <v>92640</v>
      </c>
      <c r="V98">
        <v>94957</v>
      </c>
      <c r="W98">
        <v>97895.999999999985</v>
      </c>
      <c r="X98">
        <v>100964.00000000001</v>
      </c>
      <c r="Y98">
        <v>103806</v>
      </c>
      <c r="Z98">
        <v>106053.99999999999</v>
      </c>
      <c r="AA98">
        <v>107960.00000000001</v>
      </c>
      <c r="AB98">
        <v>109476.99999999999</v>
      </c>
      <c r="AC98">
        <v>110561</v>
      </c>
      <c r="AD98">
        <v>111156</v>
      </c>
      <c r="AE98" s="21" t="s">
        <v>1</v>
      </c>
    </row>
    <row r="99" spans="1:31" x14ac:dyDescent="0.2">
      <c r="A99" s="27" t="s">
        <v>3</v>
      </c>
      <c r="B99" s="13" t="s">
        <v>3</v>
      </c>
      <c r="C99" s="14">
        <v>51</v>
      </c>
      <c r="D99" s="13" t="s">
        <v>3</v>
      </c>
      <c r="E99" s="13" t="s">
        <v>503</v>
      </c>
      <c r="F99" s="13" t="s">
        <v>313</v>
      </c>
      <c r="G99" s="14" t="s">
        <v>338</v>
      </c>
      <c r="H99" s="205">
        <v>132750.99999999997</v>
      </c>
      <c r="I99" s="205">
        <v>132428</v>
      </c>
      <c r="J99" s="205">
        <v>130872.99999999999</v>
      </c>
      <c r="K99" s="205">
        <v>130211.99999999999</v>
      </c>
      <c r="L99" s="205">
        <v>128213</v>
      </c>
      <c r="M99">
        <v>124716</v>
      </c>
      <c r="N99">
        <v>120070.00000000001</v>
      </c>
      <c r="O99">
        <v>114919.00000000001</v>
      </c>
      <c r="P99">
        <v>110190.99999999999</v>
      </c>
      <c r="Q99">
        <v>105348.99999999999</v>
      </c>
      <c r="R99">
        <v>100657</v>
      </c>
      <c r="S99">
        <v>96431</v>
      </c>
      <c r="T99">
        <v>92926.999999999985</v>
      </c>
      <c r="U99">
        <v>90250</v>
      </c>
      <c r="V99">
        <v>88299</v>
      </c>
      <c r="W99">
        <v>87152.000000000015</v>
      </c>
      <c r="X99">
        <v>86886</v>
      </c>
      <c r="Y99">
        <v>87539.000000000015</v>
      </c>
      <c r="Z99">
        <v>89122.000000000015</v>
      </c>
      <c r="AA99">
        <v>91546</v>
      </c>
      <c r="AB99">
        <v>94475</v>
      </c>
      <c r="AC99">
        <v>97426</v>
      </c>
      <c r="AD99">
        <v>100088.00000000001</v>
      </c>
      <c r="AE99" s="22" t="s">
        <v>1</v>
      </c>
    </row>
    <row r="100" spans="1:31" x14ac:dyDescent="0.2">
      <c r="A100" s="25" t="s">
        <v>3</v>
      </c>
      <c r="B100" s="11" t="s">
        <v>3</v>
      </c>
      <c r="C100" s="12">
        <v>51</v>
      </c>
      <c r="D100" s="11" t="s">
        <v>3</v>
      </c>
      <c r="E100" s="11" t="s">
        <v>504</v>
      </c>
      <c r="F100" s="11"/>
      <c r="G100" s="12"/>
      <c r="H100" s="205">
        <v>0</v>
      </c>
      <c r="I100" s="205">
        <v>0</v>
      </c>
      <c r="J100" s="205">
        <v>0</v>
      </c>
      <c r="K100" s="205">
        <v>0</v>
      </c>
      <c r="L100" s="205">
        <v>0</v>
      </c>
      <c r="M100">
        <v>0</v>
      </c>
      <c r="N100">
        <v>0</v>
      </c>
      <c r="O100">
        <v>0</v>
      </c>
      <c r="P100">
        <v>0</v>
      </c>
      <c r="Q100">
        <v>0</v>
      </c>
      <c r="R100">
        <v>0</v>
      </c>
      <c r="S100">
        <v>0</v>
      </c>
      <c r="T100">
        <v>0</v>
      </c>
      <c r="U100">
        <v>0</v>
      </c>
      <c r="V100">
        <v>0</v>
      </c>
      <c r="W100">
        <v>0</v>
      </c>
      <c r="X100">
        <v>0</v>
      </c>
      <c r="Y100">
        <v>0</v>
      </c>
      <c r="Z100">
        <v>0</v>
      </c>
      <c r="AA100">
        <v>0</v>
      </c>
      <c r="AB100">
        <v>0</v>
      </c>
      <c r="AC100">
        <v>0</v>
      </c>
      <c r="AD100">
        <v>0</v>
      </c>
      <c r="AE100" s="21" t="s">
        <v>1</v>
      </c>
    </row>
    <row r="101" spans="1:31" x14ac:dyDescent="0.2">
      <c r="A101" s="27" t="s">
        <v>3</v>
      </c>
      <c r="B101" s="13" t="s">
        <v>3</v>
      </c>
      <c r="C101" s="14">
        <v>51</v>
      </c>
      <c r="D101" s="13" t="s">
        <v>3</v>
      </c>
      <c r="E101" s="13" t="s">
        <v>505</v>
      </c>
      <c r="F101" s="13"/>
      <c r="G101" s="14"/>
      <c r="H101" s="205">
        <v>2907615</v>
      </c>
      <c r="I101" s="205">
        <v>2888094</v>
      </c>
      <c r="J101" s="205">
        <v>2877314</v>
      </c>
      <c r="K101" s="205">
        <v>2876536</v>
      </c>
      <c r="L101" s="205">
        <v>2884239</v>
      </c>
      <c r="M101">
        <v>2897593</v>
      </c>
      <c r="N101">
        <v>2912403</v>
      </c>
      <c r="O101">
        <v>2925559</v>
      </c>
      <c r="P101">
        <v>2936147</v>
      </c>
      <c r="Q101">
        <v>2944789</v>
      </c>
      <c r="R101">
        <v>2951741</v>
      </c>
      <c r="S101">
        <v>2957728</v>
      </c>
      <c r="T101">
        <v>2963234</v>
      </c>
      <c r="U101">
        <v>2968128</v>
      </c>
      <c r="V101">
        <v>2971969</v>
      </c>
      <c r="W101">
        <v>2974770</v>
      </c>
      <c r="X101">
        <v>2976514</v>
      </c>
      <c r="Y101">
        <v>2977276</v>
      </c>
      <c r="Z101">
        <v>2977011</v>
      </c>
      <c r="AA101">
        <v>2975750</v>
      </c>
      <c r="AB101">
        <v>2973590</v>
      </c>
      <c r="AC101">
        <v>2970644</v>
      </c>
      <c r="AD101">
        <v>2967010</v>
      </c>
      <c r="AE101" s="22" t="s">
        <v>1</v>
      </c>
    </row>
    <row r="102" spans="1:31" ht="16" x14ac:dyDescent="0.2">
      <c r="A102" s="25" t="s">
        <v>4</v>
      </c>
      <c r="B102" s="11" t="s">
        <v>4</v>
      </c>
      <c r="C102" s="12">
        <v>50</v>
      </c>
      <c r="D102" s="11" t="s">
        <v>4</v>
      </c>
      <c r="E102" s="11" t="s">
        <v>440</v>
      </c>
      <c r="F102" s="11" t="s">
        <v>312</v>
      </c>
      <c r="G102" s="12" t="s">
        <v>319</v>
      </c>
      <c r="H102" s="205">
        <v>1562383</v>
      </c>
      <c r="I102" s="205">
        <v>1536380</v>
      </c>
      <c r="J102" s="206">
        <v>1519583</v>
      </c>
      <c r="K102" s="205">
        <v>1497017</v>
      </c>
      <c r="L102" s="205">
        <v>1473779</v>
      </c>
      <c r="M102">
        <v>1453037</v>
      </c>
      <c r="N102">
        <v>1448399</v>
      </c>
      <c r="O102">
        <v>1435548</v>
      </c>
      <c r="P102">
        <v>1431925</v>
      </c>
      <c r="Q102">
        <v>1430381</v>
      </c>
      <c r="R102">
        <v>1428052</v>
      </c>
      <c r="S102">
        <v>1411191</v>
      </c>
      <c r="T102">
        <v>1406000</v>
      </c>
      <c r="U102">
        <v>1400052</v>
      </c>
      <c r="V102">
        <v>1393526</v>
      </c>
      <c r="W102">
        <v>1385453</v>
      </c>
      <c r="X102">
        <v>1372094</v>
      </c>
      <c r="Y102">
        <v>1360463</v>
      </c>
      <c r="Z102">
        <v>1348440</v>
      </c>
      <c r="AA102">
        <v>1335084</v>
      </c>
      <c r="AB102">
        <v>1320286</v>
      </c>
      <c r="AC102">
        <v>1303081</v>
      </c>
      <c r="AD102">
        <v>1286388</v>
      </c>
      <c r="AE102" s="21" t="s">
        <v>1</v>
      </c>
    </row>
    <row r="103" spans="1:31" x14ac:dyDescent="0.2">
      <c r="A103" s="27" t="s">
        <v>4</v>
      </c>
      <c r="B103" s="13" t="s">
        <v>4</v>
      </c>
      <c r="C103" s="14">
        <v>50</v>
      </c>
      <c r="D103" s="13" t="s">
        <v>4</v>
      </c>
      <c r="E103" s="13" t="s">
        <v>487</v>
      </c>
      <c r="F103" s="13" t="s">
        <v>313</v>
      </c>
      <c r="G103" s="14" t="s">
        <v>319</v>
      </c>
      <c r="H103" s="205">
        <v>1627653</v>
      </c>
      <c r="I103" s="205">
        <v>1600524</v>
      </c>
      <c r="J103" s="205">
        <v>1583850</v>
      </c>
      <c r="K103" s="205">
        <v>1559612</v>
      </c>
      <c r="L103" s="205">
        <v>1535591</v>
      </c>
      <c r="M103">
        <v>1514719</v>
      </c>
      <c r="N103">
        <v>1510522</v>
      </c>
      <c r="O103">
        <v>1497704</v>
      </c>
      <c r="P103">
        <v>1494668</v>
      </c>
      <c r="Q103">
        <v>1493451</v>
      </c>
      <c r="R103">
        <v>1491137</v>
      </c>
      <c r="S103">
        <v>1473203</v>
      </c>
      <c r="T103">
        <v>1467959</v>
      </c>
      <c r="U103">
        <v>1462105</v>
      </c>
      <c r="V103">
        <v>1455614</v>
      </c>
      <c r="W103">
        <v>1447415</v>
      </c>
      <c r="X103">
        <v>1433191</v>
      </c>
      <c r="Y103">
        <v>1421145</v>
      </c>
      <c r="Z103">
        <v>1408517</v>
      </c>
      <c r="AA103">
        <v>1394394</v>
      </c>
      <c r="AB103">
        <v>1378800</v>
      </c>
      <c r="AC103">
        <v>1361242</v>
      </c>
      <c r="AD103">
        <v>1343858</v>
      </c>
      <c r="AE103" s="22" t="s">
        <v>1</v>
      </c>
    </row>
    <row r="104" spans="1:31" ht="16" x14ac:dyDescent="0.2">
      <c r="A104" s="25" t="s">
        <v>4</v>
      </c>
      <c r="B104" s="11" t="s">
        <v>4</v>
      </c>
      <c r="C104" s="12">
        <v>50</v>
      </c>
      <c r="D104" s="11" t="s">
        <v>4</v>
      </c>
      <c r="E104" s="11" t="s">
        <v>441</v>
      </c>
      <c r="F104" s="11" t="s">
        <v>312</v>
      </c>
      <c r="G104" s="12" t="s">
        <v>355</v>
      </c>
      <c r="H104" s="205">
        <v>1569808</v>
      </c>
      <c r="I104" s="205">
        <v>1556194</v>
      </c>
      <c r="J104" s="205">
        <v>1536273</v>
      </c>
      <c r="K104" s="206">
        <v>1516183</v>
      </c>
      <c r="L104" s="205">
        <v>1493893</v>
      </c>
      <c r="M104">
        <v>1471986</v>
      </c>
      <c r="N104">
        <v>1453862</v>
      </c>
      <c r="O104">
        <v>1443462</v>
      </c>
      <c r="P104">
        <v>1436190</v>
      </c>
      <c r="Q104">
        <v>1432092</v>
      </c>
      <c r="R104">
        <v>1428828</v>
      </c>
      <c r="S104">
        <v>1423301</v>
      </c>
      <c r="T104">
        <v>1411874</v>
      </c>
      <c r="U104">
        <v>1405609</v>
      </c>
      <c r="V104">
        <v>1399286</v>
      </c>
      <c r="W104">
        <v>1392020</v>
      </c>
      <c r="X104">
        <v>1382868</v>
      </c>
      <c r="Y104">
        <v>1370782</v>
      </c>
      <c r="Z104">
        <v>1359835</v>
      </c>
      <c r="AA104">
        <v>1347676</v>
      </c>
      <c r="AB104">
        <v>1334128</v>
      </c>
      <c r="AC104">
        <v>1319101</v>
      </c>
      <c r="AD104">
        <v>1302609</v>
      </c>
      <c r="AE104" s="21" t="s">
        <v>1</v>
      </c>
    </row>
    <row r="105" spans="1:31" x14ac:dyDescent="0.2">
      <c r="A105" s="27" t="s">
        <v>4</v>
      </c>
      <c r="B105" s="13" t="s">
        <v>4</v>
      </c>
      <c r="C105" s="14">
        <v>50</v>
      </c>
      <c r="D105" s="13" t="s">
        <v>4</v>
      </c>
      <c r="E105" s="13" t="s">
        <v>488</v>
      </c>
      <c r="F105" s="13" t="s">
        <v>313</v>
      </c>
      <c r="G105" s="14" t="s">
        <v>355</v>
      </c>
      <c r="H105" s="205">
        <v>1635110</v>
      </c>
      <c r="I105" s="205">
        <v>1620711</v>
      </c>
      <c r="J105" s="205">
        <v>1600781</v>
      </c>
      <c r="K105" s="205">
        <v>1579091</v>
      </c>
      <c r="L105" s="205">
        <v>1556015</v>
      </c>
      <c r="M105">
        <v>1533885</v>
      </c>
      <c r="N105">
        <v>1515739</v>
      </c>
      <c r="O105">
        <v>1505324</v>
      </c>
      <c r="P105">
        <v>1498505</v>
      </c>
      <c r="Q105">
        <v>1494645</v>
      </c>
      <c r="R105">
        <v>1491379</v>
      </c>
      <c r="S105">
        <v>1485597</v>
      </c>
      <c r="T105">
        <v>1473581</v>
      </c>
      <c r="U105">
        <v>1467385</v>
      </c>
      <c r="V105">
        <v>1461112</v>
      </c>
      <c r="W105">
        <v>1453794</v>
      </c>
      <c r="X105">
        <v>1444382</v>
      </c>
      <c r="Y105">
        <v>1431700</v>
      </c>
      <c r="Z105">
        <v>1420314</v>
      </c>
      <c r="AA105">
        <v>1407503</v>
      </c>
      <c r="AB105">
        <v>1393200</v>
      </c>
      <c r="AC105">
        <v>1377453</v>
      </c>
      <c r="AD105">
        <v>1360433</v>
      </c>
      <c r="AE105" s="22" t="s">
        <v>1</v>
      </c>
    </row>
    <row r="106" spans="1:31" ht="16" x14ac:dyDescent="0.2">
      <c r="A106" s="25" t="s">
        <v>4</v>
      </c>
      <c r="B106" s="11" t="s">
        <v>4</v>
      </c>
      <c r="C106" s="12">
        <v>50</v>
      </c>
      <c r="D106" s="11" t="s">
        <v>4</v>
      </c>
      <c r="E106" s="11" t="s">
        <v>442</v>
      </c>
      <c r="F106" s="11" t="s">
        <v>312</v>
      </c>
      <c r="G106" s="12" t="s">
        <v>317</v>
      </c>
      <c r="H106" s="205">
        <v>1574952</v>
      </c>
      <c r="I106" s="205">
        <v>1565258</v>
      </c>
      <c r="J106" s="205">
        <v>1549947</v>
      </c>
      <c r="K106" s="205">
        <v>1532875</v>
      </c>
      <c r="L106" s="206">
        <v>1512472</v>
      </c>
      <c r="M106" s="207">
        <v>1490730</v>
      </c>
      <c r="N106">
        <v>1470464</v>
      </c>
      <c r="O106">
        <v>1455020</v>
      </c>
      <c r="P106">
        <v>1444198</v>
      </c>
      <c r="Q106">
        <v>1437297</v>
      </c>
      <c r="R106">
        <v>1432498</v>
      </c>
      <c r="S106">
        <v>1427231</v>
      </c>
      <c r="T106">
        <v>1418386</v>
      </c>
      <c r="U106">
        <v>1411604</v>
      </c>
      <c r="V106">
        <v>1405230</v>
      </c>
      <c r="W106">
        <v>1398459</v>
      </c>
      <c r="X106">
        <v>1390433</v>
      </c>
      <c r="Y106">
        <v>1380187</v>
      </c>
      <c r="Z106">
        <v>1370194</v>
      </c>
      <c r="AA106">
        <v>1359158</v>
      </c>
      <c r="AB106">
        <v>1346832</v>
      </c>
      <c r="AC106">
        <v>1333056</v>
      </c>
      <c r="AD106">
        <v>1317774</v>
      </c>
      <c r="AE106" s="21" t="s">
        <v>1</v>
      </c>
    </row>
    <row r="107" spans="1:31" x14ac:dyDescent="0.2">
      <c r="A107" s="27" t="s">
        <v>4</v>
      </c>
      <c r="B107" s="13" t="s">
        <v>4</v>
      </c>
      <c r="C107" s="14">
        <v>50</v>
      </c>
      <c r="D107" s="13" t="s">
        <v>4</v>
      </c>
      <c r="E107" s="13" t="s">
        <v>489</v>
      </c>
      <c r="F107" s="13" t="s">
        <v>313</v>
      </c>
      <c r="G107" s="14" t="s">
        <v>317</v>
      </c>
      <c r="H107" s="205">
        <v>1640183</v>
      </c>
      <c r="I107" s="205">
        <v>1629864</v>
      </c>
      <c r="J107" s="205">
        <v>1614662</v>
      </c>
      <c r="K107" s="205">
        <v>1596117</v>
      </c>
      <c r="L107" s="205">
        <v>1574979</v>
      </c>
      <c r="M107">
        <v>1552985</v>
      </c>
      <c r="N107">
        <v>1532569</v>
      </c>
      <c r="O107">
        <v>1516871</v>
      </c>
      <c r="P107">
        <v>1506372</v>
      </c>
      <c r="Q107">
        <v>1499605</v>
      </c>
      <c r="R107">
        <v>1494755</v>
      </c>
      <c r="S107">
        <v>1489264</v>
      </c>
      <c r="T107">
        <v>1479968</v>
      </c>
      <c r="U107">
        <v>1473215</v>
      </c>
      <c r="V107">
        <v>1466873</v>
      </c>
      <c r="W107">
        <v>1460081</v>
      </c>
      <c r="X107">
        <v>1451893</v>
      </c>
      <c r="Y107">
        <v>1441241</v>
      </c>
      <c r="Z107">
        <v>1430976</v>
      </c>
      <c r="AA107">
        <v>1419412</v>
      </c>
      <c r="AB107">
        <v>1406395</v>
      </c>
      <c r="AC107">
        <v>1391885</v>
      </c>
      <c r="AD107">
        <v>1375965</v>
      </c>
      <c r="AE107" s="22" t="s">
        <v>1</v>
      </c>
    </row>
    <row r="108" spans="1:31" ht="16" x14ac:dyDescent="0.2">
      <c r="A108" s="25" t="s">
        <v>4</v>
      </c>
      <c r="B108" s="11" t="s">
        <v>4</v>
      </c>
      <c r="C108" s="12">
        <v>50</v>
      </c>
      <c r="D108" s="11" t="s">
        <v>4</v>
      </c>
      <c r="E108" s="11" t="s">
        <v>443</v>
      </c>
      <c r="F108" s="11" t="s">
        <v>312</v>
      </c>
      <c r="G108" s="12" t="s">
        <v>356</v>
      </c>
      <c r="H108" s="205">
        <v>1577854</v>
      </c>
      <c r="I108" s="205">
        <v>1571717</v>
      </c>
      <c r="J108" s="205">
        <v>1560649</v>
      </c>
      <c r="K108" s="205">
        <v>1547219</v>
      </c>
      <c r="L108" s="205">
        <v>1529163</v>
      </c>
      <c r="M108" s="208">
        <v>1508722</v>
      </c>
      <c r="N108">
        <v>1487842</v>
      </c>
      <c r="O108">
        <v>1469278</v>
      </c>
      <c r="P108">
        <v>1455082</v>
      </c>
      <c r="Q108">
        <v>1445402</v>
      </c>
      <c r="R108">
        <v>1438643</v>
      </c>
      <c r="S108">
        <v>1432860</v>
      </c>
      <c r="T108">
        <v>1425468</v>
      </c>
      <c r="U108">
        <v>1418036</v>
      </c>
      <c r="V108">
        <v>1411346</v>
      </c>
      <c r="W108">
        <v>1404788</v>
      </c>
      <c r="X108">
        <v>1397550</v>
      </c>
      <c r="Y108">
        <v>1388751</v>
      </c>
      <c r="Z108">
        <v>1379651</v>
      </c>
      <c r="AA108">
        <v>1369557</v>
      </c>
      <c r="AB108">
        <v>1358402</v>
      </c>
      <c r="AC108">
        <v>1345871</v>
      </c>
      <c r="AD108">
        <v>1331840</v>
      </c>
      <c r="AE108" s="21" t="s">
        <v>1</v>
      </c>
    </row>
    <row r="109" spans="1:31" x14ac:dyDescent="0.2">
      <c r="A109" s="27" t="s">
        <v>4</v>
      </c>
      <c r="B109" s="13" t="s">
        <v>4</v>
      </c>
      <c r="C109" s="14">
        <v>50</v>
      </c>
      <c r="D109" s="13" t="s">
        <v>4</v>
      </c>
      <c r="E109" s="13" t="s">
        <v>490</v>
      </c>
      <c r="F109" s="13" t="s">
        <v>313</v>
      </c>
      <c r="G109" s="14" t="s">
        <v>356</v>
      </c>
      <c r="H109" s="205">
        <v>1642908</v>
      </c>
      <c r="I109" s="205">
        <v>1636321</v>
      </c>
      <c r="J109" s="205">
        <v>1625515</v>
      </c>
      <c r="K109" s="205">
        <v>1610735</v>
      </c>
      <c r="L109" s="205">
        <v>1592105</v>
      </c>
      <c r="M109">
        <v>1571441</v>
      </c>
      <c r="N109">
        <v>1550349</v>
      </c>
      <c r="O109">
        <v>1531364</v>
      </c>
      <c r="P109">
        <v>1517314</v>
      </c>
      <c r="Q109">
        <v>1507721</v>
      </c>
      <c r="R109">
        <v>1500839</v>
      </c>
      <c r="S109">
        <v>1494823</v>
      </c>
      <c r="T109">
        <v>1487061</v>
      </c>
      <c r="U109">
        <v>1479551</v>
      </c>
      <c r="V109">
        <v>1472909</v>
      </c>
      <c r="W109">
        <v>1466322</v>
      </c>
      <c r="X109">
        <v>1458969</v>
      </c>
      <c r="Y109">
        <v>1449884</v>
      </c>
      <c r="Z109">
        <v>1440633</v>
      </c>
      <c r="AA109">
        <v>1430178</v>
      </c>
      <c r="AB109">
        <v>1418414</v>
      </c>
      <c r="AC109">
        <v>1405164</v>
      </c>
      <c r="AD109">
        <v>1390427</v>
      </c>
      <c r="AE109" s="22" t="s">
        <v>1</v>
      </c>
    </row>
    <row r="110" spans="1:31" x14ac:dyDescent="0.2">
      <c r="A110" s="25" t="s">
        <v>4</v>
      </c>
      <c r="B110" s="11" t="s">
        <v>4</v>
      </c>
      <c r="C110" s="12">
        <v>50</v>
      </c>
      <c r="D110" s="11" t="s">
        <v>4</v>
      </c>
      <c r="E110" s="11" t="s">
        <v>444</v>
      </c>
      <c r="F110" s="11" t="s">
        <v>312</v>
      </c>
      <c r="G110" s="12" t="s">
        <v>327</v>
      </c>
      <c r="H110" s="205">
        <v>1578550</v>
      </c>
      <c r="I110" s="205">
        <v>1575611</v>
      </c>
      <c r="J110" s="205">
        <v>1568422</v>
      </c>
      <c r="K110" s="205">
        <v>1559342</v>
      </c>
      <c r="L110" s="205">
        <v>1544175</v>
      </c>
      <c r="M110">
        <v>1525411</v>
      </c>
      <c r="N110" s="209">
        <v>1505249</v>
      </c>
      <c r="O110">
        <v>1485292</v>
      </c>
      <c r="P110">
        <v>1467973</v>
      </c>
      <c r="Q110">
        <v>1455616</v>
      </c>
      <c r="R110">
        <v>1446847</v>
      </c>
      <c r="S110">
        <v>1439946</v>
      </c>
      <c r="T110">
        <v>1433056</v>
      </c>
      <c r="U110">
        <v>1424900</v>
      </c>
      <c r="V110">
        <v>1417697</v>
      </c>
      <c r="W110">
        <v>1411025</v>
      </c>
      <c r="X110">
        <v>1404265</v>
      </c>
      <c r="Y110">
        <v>1396546</v>
      </c>
      <c r="Z110">
        <v>1388336</v>
      </c>
      <c r="AA110">
        <v>1379065</v>
      </c>
      <c r="AB110">
        <v>1368840</v>
      </c>
      <c r="AC110">
        <v>1357526</v>
      </c>
      <c r="AD110">
        <v>1344765</v>
      </c>
      <c r="AE110" s="21" t="s">
        <v>1</v>
      </c>
    </row>
    <row r="111" spans="1:31" x14ac:dyDescent="0.2">
      <c r="A111" s="27" t="s">
        <v>4</v>
      </c>
      <c r="B111" s="13" t="s">
        <v>4</v>
      </c>
      <c r="C111" s="14">
        <v>50</v>
      </c>
      <c r="D111" s="13" t="s">
        <v>4</v>
      </c>
      <c r="E111" s="13" t="s">
        <v>491</v>
      </c>
      <c r="F111" s="13" t="s">
        <v>313</v>
      </c>
      <c r="G111" s="14" t="s">
        <v>327</v>
      </c>
      <c r="H111" s="205">
        <v>1643320</v>
      </c>
      <c r="I111" s="205">
        <v>1640114</v>
      </c>
      <c r="J111" s="205">
        <v>1633361</v>
      </c>
      <c r="K111" s="205">
        <v>1622992</v>
      </c>
      <c r="L111" s="205">
        <v>1607465</v>
      </c>
      <c r="M111">
        <v>1588674</v>
      </c>
      <c r="N111">
        <v>1568300</v>
      </c>
      <c r="O111">
        <v>1547824</v>
      </c>
      <c r="P111">
        <v>1530374</v>
      </c>
      <c r="Q111">
        <v>1518059</v>
      </c>
      <c r="R111">
        <v>1509204</v>
      </c>
      <c r="S111">
        <v>1502030</v>
      </c>
      <c r="T111">
        <v>1494802</v>
      </c>
      <c r="U111">
        <v>1486355</v>
      </c>
      <c r="V111">
        <v>1479196</v>
      </c>
      <c r="W111">
        <v>1472564</v>
      </c>
      <c r="X111">
        <v>1465689</v>
      </c>
      <c r="Y111">
        <v>1457747</v>
      </c>
      <c r="Z111">
        <v>1449419</v>
      </c>
      <c r="AA111">
        <v>1439952</v>
      </c>
      <c r="AB111">
        <v>1429285</v>
      </c>
      <c r="AC111">
        <v>1417291</v>
      </c>
      <c r="AD111">
        <v>1403789</v>
      </c>
      <c r="AE111" s="22" t="s">
        <v>1</v>
      </c>
    </row>
    <row r="112" spans="1:31" x14ac:dyDescent="0.2">
      <c r="A112" s="25" t="s">
        <v>4</v>
      </c>
      <c r="B112" s="11" t="s">
        <v>4</v>
      </c>
      <c r="C112" s="12">
        <v>50</v>
      </c>
      <c r="D112" s="11" t="s">
        <v>4</v>
      </c>
      <c r="E112" s="11" t="s">
        <v>445</v>
      </c>
      <c r="F112" s="11" t="s">
        <v>312</v>
      </c>
      <c r="G112" s="12" t="s">
        <v>320</v>
      </c>
      <c r="H112" s="205">
        <v>1577388</v>
      </c>
      <c r="I112" s="205">
        <v>1576981</v>
      </c>
      <c r="J112" s="205">
        <v>1573308</v>
      </c>
      <c r="K112" s="205">
        <v>1567688</v>
      </c>
      <c r="L112" s="205">
        <v>1557715</v>
      </c>
      <c r="M112">
        <v>1541089</v>
      </c>
      <c r="N112">
        <v>1521940</v>
      </c>
      <c r="O112" s="209">
        <v>1502120</v>
      </c>
      <c r="P112">
        <v>1482604</v>
      </c>
      <c r="Q112">
        <v>1467144</v>
      </c>
      <c r="R112">
        <v>1456392</v>
      </c>
      <c r="S112">
        <v>1448248</v>
      </c>
      <c r="T112">
        <v>1441082</v>
      </c>
      <c r="U112">
        <v>1431980</v>
      </c>
      <c r="V112">
        <v>1424344</v>
      </c>
      <c r="W112">
        <v>1417295</v>
      </c>
      <c r="X112">
        <v>1410622</v>
      </c>
      <c r="Y112">
        <v>1403646</v>
      </c>
      <c r="Z112">
        <v>1395889</v>
      </c>
      <c r="AA112">
        <v>1387872</v>
      </c>
      <c r="AB112">
        <v>1378398</v>
      </c>
      <c r="AC112">
        <v>1368003</v>
      </c>
      <c r="AD112">
        <v>1356506</v>
      </c>
      <c r="AE112" s="21" t="s">
        <v>1</v>
      </c>
    </row>
    <row r="113" spans="1:31" x14ac:dyDescent="0.2">
      <c r="A113" s="27" t="s">
        <v>4</v>
      </c>
      <c r="B113" s="13" t="s">
        <v>4</v>
      </c>
      <c r="C113" s="14">
        <v>50</v>
      </c>
      <c r="D113" s="13" t="s">
        <v>4</v>
      </c>
      <c r="E113" s="13" t="s">
        <v>492</v>
      </c>
      <c r="F113" s="13" t="s">
        <v>313</v>
      </c>
      <c r="G113" s="14" t="s">
        <v>320</v>
      </c>
      <c r="H113" s="205">
        <v>1641619</v>
      </c>
      <c r="I113" s="205">
        <v>1641269</v>
      </c>
      <c r="J113" s="205">
        <v>1638223</v>
      </c>
      <c r="K113" s="205">
        <v>1631585</v>
      </c>
      <c r="L113" s="205">
        <v>1621132</v>
      </c>
      <c r="M113">
        <v>1604781</v>
      </c>
      <c r="N113">
        <v>1585644</v>
      </c>
      <c r="O113">
        <v>1565272</v>
      </c>
      <c r="P113">
        <v>1545561</v>
      </c>
      <c r="Q113">
        <v>1529690</v>
      </c>
      <c r="R113">
        <v>1518941</v>
      </c>
      <c r="S113">
        <v>1510643</v>
      </c>
      <c r="T113">
        <v>1503132</v>
      </c>
      <c r="U113">
        <v>1493691</v>
      </c>
      <c r="V113">
        <v>1485710</v>
      </c>
      <c r="W113">
        <v>1478801</v>
      </c>
      <c r="X113">
        <v>1472138</v>
      </c>
      <c r="Y113">
        <v>1464948</v>
      </c>
      <c r="Z113">
        <v>1457199</v>
      </c>
      <c r="AA113">
        <v>1448881</v>
      </c>
      <c r="AB113">
        <v>1439175</v>
      </c>
      <c r="AC113">
        <v>1428267</v>
      </c>
      <c r="AD113">
        <v>1416024</v>
      </c>
      <c r="AE113" s="22" t="s">
        <v>1</v>
      </c>
    </row>
    <row r="114" spans="1:31" x14ac:dyDescent="0.2">
      <c r="A114" s="25" t="s">
        <v>4</v>
      </c>
      <c r="B114" s="11" t="s">
        <v>4</v>
      </c>
      <c r="C114" s="12">
        <v>50</v>
      </c>
      <c r="D114" s="11" t="s">
        <v>4</v>
      </c>
      <c r="E114" s="11" t="s">
        <v>446</v>
      </c>
      <c r="F114" s="11" t="s">
        <v>312</v>
      </c>
      <c r="G114" s="12" t="s">
        <v>326</v>
      </c>
      <c r="H114" s="205">
        <v>1574718</v>
      </c>
      <c r="I114" s="205">
        <v>1576281</v>
      </c>
      <c r="J114" s="205">
        <v>1575352</v>
      </c>
      <c r="K114" s="205">
        <v>1571544</v>
      </c>
      <c r="L114" s="205">
        <v>1566633</v>
      </c>
      <c r="M114">
        <v>1556046</v>
      </c>
      <c r="N114">
        <v>1538287</v>
      </c>
      <c r="O114">
        <v>1518815</v>
      </c>
      <c r="P114" s="209">
        <v>1498409</v>
      </c>
      <c r="Q114">
        <v>1480397</v>
      </c>
      <c r="R114">
        <v>1466559</v>
      </c>
      <c r="S114">
        <v>1457124</v>
      </c>
      <c r="T114">
        <v>1449482</v>
      </c>
      <c r="U114">
        <v>1439163</v>
      </c>
      <c r="V114">
        <v>1430915</v>
      </c>
      <c r="W114">
        <v>1423724</v>
      </c>
      <c r="X114">
        <v>1416811</v>
      </c>
      <c r="Y114">
        <v>1410123</v>
      </c>
      <c r="Z114">
        <v>1402194</v>
      </c>
      <c r="AA114">
        <v>1395182</v>
      </c>
      <c r="AB114">
        <v>1387327</v>
      </c>
      <c r="AC114">
        <v>1377611</v>
      </c>
      <c r="AD114">
        <v>1367020</v>
      </c>
      <c r="AE114" s="21" t="s">
        <v>1</v>
      </c>
    </row>
    <row r="115" spans="1:31" x14ac:dyDescent="0.2">
      <c r="A115" s="27" t="s">
        <v>4</v>
      </c>
      <c r="B115" s="13" t="s">
        <v>4</v>
      </c>
      <c r="C115" s="14">
        <v>50</v>
      </c>
      <c r="D115" s="13" t="s">
        <v>4</v>
      </c>
      <c r="E115" s="13" t="s">
        <v>493</v>
      </c>
      <c r="F115" s="13" t="s">
        <v>313</v>
      </c>
      <c r="G115" s="14" t="s">
        <v>326</v>
      </c>
      <c r="H115" s="205">
        <v>1638005</v>
      </c>
      <c r="I115" s="205">
        <v>1640035</v>
      </c>
      <c r="J115" s="205">
        <v>1640122</v>
      </c>
      <c r="K115" s="205">
        <v>1635884</v>
      </c>
      <c r="L115" s="205">
        <v>1630474</v>
      </c>
      <c r="M115">
        <v>1619861</v>
      </c>
      <c r="N115">
        <v>1602504</v>
      </c>
      <c r="O115">
        <v>1582729</v>
      </c>
      <c r="P115">
        <v>1562400</v>
      </c>
      <c r="Q115">
        <v>1543607</v>
      </c>
      <c r="R115">
        <v>1529143</v>
      </c>
      <c r="S115">
        <v>1519779</v>
      </c>
      <c r="T115">
        <v>1511994</v>
      </c>
      <c r="U115">
        <v>1501574</v>
      </c>
      <c r="V115">
        <v>1492642</v>
      </c>
      <c r="W115">
        <v>1485026</v>
      </c>
      <c r="X115">
        <v>1478325</v>
      </c>
      <c r="Y115">
        <v>1471602</v>
      </c>
      <c r="Z115">
        <v>1463970</v>
      </c>
      <c r="AA115">
        <v>1456576</v>
      </c>
      <c r="AB115">
        <v>1448245</v>
      </c>
      <c r="AC115">
        <v>1438271</v>
      </c>
      <c r="AD115">
        <v>1427103</v>
      </c>
      <c r="AE115" s="22" t="s">
        <v>1</v>
      </c>
    </row>
    <row r="116" spans="1:31" x14ac:dyDescent="0.2">
      <c r="A116" s="25" t="s">
        <v>4</v>
      </c>
      <c r="B116" s="11" t="s">
        <v>4</v>
      </c>
      <c r="C116" s="12">
        <v>50</v>
      </c>
      <c r="D116" s="11" t="s">
        <v>4</v>
      </c>
      <c r="E116" s="11" t="s">
        <v>447</v>
      </c>
      <c r="F116" s="11" t="s">
        <v>312</v>
      </c>
      <c r="G116" s="12" t="s">
        <v>318</v>
      </c>
      <c r="H116" s="205">
        <v>1569023</v>
      </c>
      <c r="I116" s="205">
        <v>1573966</v>
      </c>
      <c r="J116" s="205">
        <v>1575114</v>
      </c>
      <c r="K116" s="205">
        <v>1571595</v>
      </c>
      <c r="L116" s="205">
        <v>1569458</v>
      </c>
      <c r="M116">
        <v>1565536</v>
      </c>
      <c r="N116">
        <v>1554664</v>
      </c>
      <c r="O116">
        <v>1535836</v>
      </c>
      <c r="P116">
        <v>1514318</v>
      </c>
      <c r="Q116" s="209">
        <v>1495185</v>
      </c>
      <c r="R116">
        <v>1478437</v>
      </c>
      <c r="S116">
        <v>1465929</v>
      </c>
      <c r="T116">
        <v>1457687</v>
      </c>
      <c r="U116">
        <v>1446522</v>
      </c>
      <c r="V116">
        <v>1437256</v>
      </c>
      <c r="W116">
        <v>1429787</v>
      </c>
      <c r="X116">
        <v>1423022</v>
      </c>
      <c r="Y116">
        <v>1416231</v>
      </c>
      <c r="Z116">
        <v>1407547</v>
      </c>
      <c r="AA116">
        <v>1400691</v>
      </c>
      <c r="AB116">
        <v>1394393</v>
      </c>
      <c r="AC116">
        <v>1386659</v>
      </c>
      <c r="AD116">
        <v>1376676</v>
      </c>
      <c r="AE116" s="21" t="s">
        <v>1</v>
      </c>
    </row>
    <row r="117" spans="1:31" x14ac:dyDescent="0.2">
      <c r="A117" s="27" t="s">
        <v>4</v>
      </c>
      <c r="B117" s="13" t="s">
        <v>4</v>
      </c>
      <c r="C117" s="14">
        <v>50</v>
      </c>
      <c r="D117" s="13" t="s">
        <v>4</v>
      </c>
      <c r="E117" s="13" t="s">
        <v>494</v>
      </c>
      <c r="F117" s="13" t="s">
        <v>313</v>
      </c>
      <c r="G117" s="14" t="s">
        <v>318</v>
      </c>
      <c r="H117" s="205">
        <v>1631693</v>
      </c>
      <c r="I117" s="205">
        <v>1636660</v>
      </c>
      <c r="J117" s="205">
        <v>1639354</v>
      </c>
      <c r="K117" s="205">
        <v>1636387</v>
      </c>
      <c r="L117" s="205">
        <v>1634212</v>
      </c>
      <c r="M117">
        <v>1629956</v>
      </c>
      <c r="N117">
        <v>1619001</v>
      </c>
      <c r="O117">
        <v>1600342</v>
      </c>
      <c r="P117">
        <v>1579616</v>
      </c>
      <c r="Q117">
        <v>1559841</v>
      </c>
      <c r="R117">
        <v>1541791</v>
      </c>
      <c r="S117">
        <v>1528551</v>
      </c>
      <c r="T117">
        <v>1520527</v>
      </c>
      <c r="U117">
        <v>1509925</v>
      </c>
      <c r="V117">
        <v>1500077</v>
      </c>
      <c r="W117">
        <v>1491555</v>
      </c>
      <c r="X117">
        <v>1484260</v>
      </c>
      <c r="Y117">
        <v>1477738</v>
      </c>
      <c r="Z117">
        <v>1469956</v>
      </c>
      <c r="AA117">
        <v>1462918</v>
      </c>
      <c r="AB117">
        <v>1455856</v>
      </c>
      <c r="AC117">
        <v>1447483</v>
      </c>
      <c r="AD117">
        <v>1437221</v>
      </c>
      <c r="AE117" s="22" t="s">
        <v>1</v>
      </c>
    </row>
    <row r="118" spans="1:31" x14ac:dyDescent="0.2">
      <c r="A118" s="25" t="s">
        <v>4</v>
      </c>
      <c r="B118" s="11" t="s">
        <v>4</v>
      </c>
      <c r="C118" s="12">
        <v>50</v>
      </c>
      <c r="D118" s="11" t="s">
        <v>4</v>
      </c>
      <c r="E118" s="11" t="s">
        <v>448</v>
      </c>
      <c r="F118" s="11" t="s">
        <v>312</v>
      </c>
      <c r="G118" s="12" t="s">
        <v>333</v>
      </c>
      <c r="H118" s="205">
        <v>1559720</v>
      </c>
      <c r="I118" s="205">
        <v>1568005</v>
      </c>
      <c r="J118" s="205">
        <v>1573154</v>
      </c>
      <c r="K118" s="205">
        <v>1569796</v>
      </c>
      <c r="L118" s="205">
        <v>1567517</v>
      </c>
      <c r="M118">
        <v>1567329</v>
      </c>
      <c r="N118">
        <v>1564727</v>
      </c>
      <c r="O118">
        <v>1553637</v>
      </c>
      <c r="P118">
        <v>1530266</v>
      </c>
      <c r="Q118">
        <v>1510312</v>
      </c>
      <c r="R118" s="209">
        <v>1492210</v>
      </c>
      <c r="S118">
        <v>1476430</v>
      </c>
      <c r="T118">
        <v>1465130</v>
      </c>
      <c r="U118">
        <v>1453663</v>
      </c>
      <c r="V118">
        <v>1443573</v>
      </c>
      <c r="W118">
        <v>1435285</v>
      </c>
      <c r="X118">
        <v>1428577</v>
      </c>
      <c r="Y118">
        <v>1422223</v>
      </c>
      <c r="Z118">
        <v>1412611</v>
      </c>
      <c r="AA118">
        <v>1404921</v>
      </c>
      <c r="AB118">
        <v>1399107</v>
      </c>
      <c r="AC118">
        <v>1393482</v>
      </c>
      <c r="AD118">
        <v>1385844</v>
      </c>
      <c r="AE118" s="21" t="s">
        <v>1</v>
      </c>
    </row>
    <row r="119" spans="1:31" x14ac:dyDescent="0.2">
      <c r="A119" s="27" t="s">
        <v>4</v>
      </c>
      <c r="B119" s="13" t="s">
        <v>4</v>
      </c>
      <c r="C119" s="14">
        <v>50</v>
      </c>
      <c r="D119" s="13" t="s">
        <v>4</v>
      </c>
      <c r="E119" s="13" t="s">
        <v>495</v>
      </c>
      <c r="F119" s="13" t="s">
        <v>313</v>
      </c>
      <c r="G119" s="14" t="s">
        <v>333</v>
      </c>
      <c r="H119" s="205">
        <v>1622390</v>
      </c>
      <c r="I119" s="205">
        <v>1630077</v>
      </c>
      <c r="J119" s="205">
        <v>1636215</v>
      </c>
      <c r="K119" s="205">
        <v>1634582</v>
      </c>
      <c r="L119" s="205">
        <v>1633321</v>
      </c>
      <c r="M119">
        <v>1633135</v>
      </c>
      <c r="N119">
        <v>1629851</v>
      </c>
      <c r="O119">
        <v>1618260</v>
      </c>
      <c r="P119">
        <v>1596603</v>
      </c>
      <c r="Q119">
        <v>1576819</v>
      </c>
      <c r="R119">
        <v>1557421</v>
      </c>
      <c r="S119">
        <v>1539929</v>
      </c>
      <c r="T119">
        <v>1527869</v>
      </c>
      <c r="U119">
        <v>1517847</v>
      </c>
      <c r="V119">
        <v>1507917</v>
      </c>
      <c r="W119">
        <v>1498541</v>
      </c>
      <c r="X119">
        <v>1490384</v>
      </c>
      <c r="Y119">
        <v>1483383</v>
      </c>
      <c r="Z119">
        <v>1475454</v>
      </c>
      <c r="AA119">
        <v>1468234</v>
      </c>
      <c r="AB119">
        <v>1461768</v>
      </c>
      <c r="AC119">
        <v>1455009</v>
      </c>
      <c r="AD119">
        <v>1446573</v>
      </c>
      <c r="AE119" s="22" t="s">
        <v>1</v>
      </c>
    </row>
    <row r="120" spans="1:31" x14ac:dyDescent="0.2">
      <c r="A120" s="25" t="s">
        <v>4</v>
      </c>
      <c r="B120" s="11" t="s">
        <v>4</v>
      </c>
      <c r="C120" s="12">
        <v>50</v>
      </c>
      <c r="D120" s="11" t="s">
        <v>4</v>
      </c>
      <c r="E120" s="11" t="s">
        <v>449</v>
      </c>
      <c r="F120" s="11" t="s">
        <v>312</v>
      </c>
      <c r="G120" s="12" t="s">
        <v>340</v>
      </c>
      <c r="H120" s="205">
        <v>1547778</v>
      </c>
      <c r="I120" s="205">
        <v>1557611</v>
      </c>
      <c r="J120" s="205">
        <v>1566928</v>
      </c>
      <c r="K120" s="205">
        <v>1566422</v>
      </c>
      <c r="L120" s="205">
        <v>1564158</v>
      </c>
      <c r="M120">
        <v>1563397</v>
      </c>
      <c r="N120">
        <v>1565490</v>
      </c>
      <c r="O120">
        <v>1564275</v>
      </c>
      <c r="P120">
        <v>1546791</v>
      </c>
      <c r="Q120">
        <v>1525194</v>
      </c>
      <c r="R120">
        <v>1506558</v>
      </c>
      <c r="S120" s="209">
        <v>1489188</v>
      </c>
      <c r="T120">
        <v>1474253</v>
      </c>
      <c r="U120">
        <v>1459981</v>
      </c>
      <c r="V120">
        <v>1449651</v>
      </c>
      <c r="W120">
        <v>1440559</v>
      </c>
      <c r="X120">
        <v>1433231</v>
      </c>
      <c r="Y120">
        <v>1427269</v>
      </c>
      <c r="Z120">
        <v>1417551</v>
      </c>
      <c r="AA120">
        <v>1408940</v>
      </c>
      <c r="AB120">
        <v>1402212</v>
      </c>
      <c r="AC120">
        <v>1397399</v>
      </c>
      <c r="AD120">
        <v>1392422</v>
      </c>
      <c r="AE120" s="21" t="s">
        <v>1</v>
      </c>
    </row>
    <row r="121" spans="1:31" x14ac:dyDescent="0.2">
      <c r="A121" s="27" t="s">
        <v>4</v>
      </c>
      <c r="B121" s="13" t="s">
        <v>4</v>
      </c>
      <c r="C121" s="14">
        <v>50</v>
      </c>
      <c r="D121" s="13" t="s">
        <v>4</v>
      </c>
      <c r="E121" s="13" t="s">
        <v>496</v>
      </c>
      <c r="F121" s="13" t="s">
        <v>313</v>
      </c>
      <c r="G121" s="14" t="s">
        <v>340</v>
      </c>
      <c r="H121" s="205">
        <v>1610625</v>
      </c>
      <c r="I121" s="205">
        <v>1619879</v>
      </c>
      <c r="J121" s="205">
        <v>1629359</v>
      </c>
      <c r="K121" s="205">
        <v>1630606</v>
      </c>
      <c r="L121" s="205">
        <v>1630479</v>
      </c>
      <c r="M121">
        <v>1630849</v>
      </c>
      <c r="N121">
        <v>1632473</v>
      </c>
      <c r="O121">
        <v>1629867</v>
      </c>
      <c r="P121">
        <v>1613720</v>
      </c>
      <c r="Q121">
        <v>1593183</v>
      </c>
      <c r="R121">
        <v>1574163</v>
      </c>
      <c r="S121">
        <v>1554955</v>
      </c>
      <c r="T121">
        <v>1537977</v>
      </c>
      <c r="U121">
        <v>1524550</v>
      </c>
      <c r="V121">
        <v>1515229</v>
      </c>
      <c r="W121">
        <v>1505871</v>
      </c>
      <c r="X121">
        <v>1496922</v>
      </c>
      <c r="Y121">
        <v>1489102</v>
      </c>
      <c r="Z121">
        <v>1480497</v>
      </c>
      <c r="AA121">
        <v>1473095</v>
      </c>
      <c r="AB121">
        <v>1466414</v>
      </c>
      <c r="AC121">
        <v>1460491</v>
      </c>
      <c r="AD121">
        <v>1454012</v>
      </c>
      <c r="AE121" s="22" t="s">
        <v>1</v>
      </c>
    </row>
    <row r="122" spans="1:31" x14ac:dyDescent="0.2">
      <c r="A122" s="25" t="s">
        <v>4</v>
      </c>
      <c r="B122" s="11" t="s">
        <v>4</v>
      </c>
      <c r="C122" s="12">
        <v>50</v>
      </c>
      <c r="D122" s="11" t="s">
        <v>4</v>
      </c>
      <c r="E122" s="11" t="s">
        <v>450</v>
      </c>
      <c r="F122" s="11" t="s">
        <v>312</v>
      </c>
      <c r="G122" s="12" t="s">
        <v>329</v>
      </c>
      <c r="H122" s="205">
        <v>1534625</v>
      </c>
      <c r="I122" s="205">
        <v>1544067</v>
      </c>
      <c r="J122" s="205">
        <v>1555444</v>
      </c>
      <c r="K122" s="205">
        <v>1559174</v>
      </c>
      <c r="L122" s="205">
        <v>1559371</v>
      </c>
      <c r="M122">
        <v>1558479</v>
      </c>
      <c r="N122">
        <v>1559565</v>
      </c>
      <c r="O122">
        <v>1564007</v>
      </c>
      <c r="P122">
        <v>1556599</v>
      </c>
      <c r="Q122">
        <v>1540448</v>
      </c>
      <c r="R122">
        <v>1520375</v>
      </c>
      <c r="S122">
        <v>1502756</v>
      </c>
      <c r="T122" s="209">
        <v>1485993</v>
      </c>
      <c r="U122">
        <v>1468284</v>
      </c>
      <c r="V122">
        <v>1454843</v>
      </c>
      <c r="W122">
        <v>1445574</v>
      </c>
      <c r="X122">
        <v>1437463</v>
      </c>
      <c r="Y122">
        <v>1431079</v>
      </c>
      <c r="Z122">
        <v>1421832</v>
      </c>
      <c r="AA122">
        <v>1412827</v>
      </c>
      <c r="AB122">
        <v>1405186</v>
      </c>
      <c r="AC122">
        <v>1399381</v>
      </c>
      <c r="AD122">
        <v>1395543</v>
      </c>
      <c r="AE122" s="21" t="s">
        <v>1</v>
      </c>
    </row>
    <row r="123" spans="1:31" x14ac:dyDescent="0.2">
      <c r="A123" s="27" t="s">
        <v>4</v>
      </c>
      <c r="B123" s="13" t="s">
        <v>4</v>
      </c>
      <c r="C123" s="14">
        <v>50</v>
      </c>
      <c r="D123" s="13" t="s">
        <v>4</v>
      </c>
      <c r="E123" s="13" t="s">
        <v>497</v>
      </c>
      <c r="F123" s="13" t="s">
        <v>313</v>
      </c>
      <c r="G123" s="14" t="s">
        <v>329</v>
      </c>
      <c r="H123" s="205">
        <v>1597243</v>
      </c>
      <c r="I123" s="205">
        <v>1606751</v>
      </c>
      <c r="J123" s="205">
        <v>1618260</v>
      </c>
      <c r="K123" s="205">
        <v>1622707</v>
      </c>
      <c r="L123" s="205">
        <v>1625664</v>
      </c>
      <c r="M123">
        <v>1626970</v>
      </c>
      <c r="N123">
        <v>1628791</v>
      </c>
      <c r="O123">
        <v>1631930</v>
      </c>
      <c r="P123">
        <v>1624405</v>
      </c>
      <c r="Q123">
        <v>1609503</v>
      </c>
      <c r="R123">
        <v>1589905</v>
      </c>
      <c r="S123">
        <v>1571460</v>
      </c>
      <c r="T123">
        <v>1552398</v>
      </c>
      <c r="U123">
        <v>1533847</v>
      </c>
      <c r="V123">
        <v>1521293</v>
      </c>
      <c r="W123">
        <v>1512573</v>
      </c>
      <c r="X123">
        <v>1503740</v>
      </c>
      <c r="Y123">
        <v>1495191</v>
      </c>
      <c r="Z123">
        <v>1485457</v>
      </c>
      <c r="AA123">
        <v>1477534</v>
      </c>
      <c r="AB123">
        <v>1470637</v>
      </c>
      <c r="AC123">
        <v>1464466</v>
      </c>
      <c r="AD123">
        <v>1459063</v>
      </c>
      <c r="AE123" s="22" t="s">
        <v>1</v>
      </c>
    </row>
    <row r="124" spans="1:31" x14ac:dyDescent="0.2">
      <c r="A124" s="25" t="s">
        <v>4</v>
      </c>
      <c r="B124" s="11" t="s">
        <v>4</v>
      </c>
      <c r="C124" s="12">
        <v>50</v>
      </c>
      <c r="D124" s="11" t="s">
        <v>4</v>
      </c>
      <c r="E124" s="11" t="s">
        <v>451</v>
      </c>
      <c r="F124" s="11" t="s">
        <v>312</v>
      </c>
      <c r="G124" s="12" t="s">
        <v>361</v>
      </c>
      <c r="H124" s="205">
        <v>1519826</v>
      </c>
      <c r="I124" s="205">
        <v>1529322</v>
      </c>
      <c r="J124" s="205">
        <v>1540297</v>
      </c>
      <c r="K124" s="205">
        <v>1547320</v>
      </c>
      <c r="L124" s="205">
        <v>1551102</v>
      </c>
      <c r="M124">
        <v>1552280</v>
      </c>
      <c r="N124">
        <v>1553088</v>
      </c>
      <c r="O124">
        <v>1556088</v>
      </c>
      <c r="P124">
        <v>1556210</v>
      </c>
      <c r="Q124">
        <v>1549429</v>
      </c>
      <c r="R124">
        <v>1534362</v>
      </c>
      <c r="S124">
        <v>1515508</v>
      </c>
      <c r="T124">
        <v>1498779</v>
      </c>
      <c r="U124">
        <v>1479710</v>
      </c>
      <c r="V124">
        <v>1462327</v>
      </c>
      <c r="W124">
        <v>1449641</v>
      </c>
      <c r="X124">
        <v>1441414</v>
      </c>
      <c r="Y124">
        <v>1434269</v>
      </c>
      <c r="Z124">
        <v>1425354</v>
      </c>
      <c r="AA124">
        <v>1416345</v>
      </c>
      <c r="AB124">
        <v>1408020</v>
      </c>
      <c r="AC124">
        <v>1401309</v>
      </c>
      <c r="AD124">
        <v>1396400</v>
      </c>
      <c r="AE124" s="21" t="s">
        <v>1</v>
      </c>
    </row>
    <row r="125" spans="1:31" x14ac:dyDescent="0.2">
      <c r="A125" s="27" t="s">
        <v>4</v>
      </c>
      <c r="B125" s="13" t="s">
        <v>4</v>
      </c>
      <c r="C125" s="14">
        <v>50</v>
      </c>
      <c r="D125" s="13" t="s">
        <v>4</v>
      </c>
      <c r="E125" s="13" t="s">
        <v>498</v>
      </c>
      <c r="F125" s="13" t="s">
        <v>313</v>
      </c>
      <c r="G125" s="14" t="s">
        <v>361</v>
      </c>
      <c r="H125" s="205">
        <v>1582106</v>
      </c>
      <c r="I125" s="205">
        <v>1591930</v>
      </c>
      <c r="J125" s="205">
        <v>1603762</v>
      </c>
      <c r="K125" s="205">
        <v>1610305</v>
      </c>
      <c r="L125" s="205">
        <v>1616720</v>
      </c>
      <c r="M125">
        <v>1621314</v>
      </c>
      <c r="N125">
        <v>1623872</v>
      </c>
      <c r="O125">
        <v>1626850</v>
      </c>
      <c r="P125">
        <v>1625397</v>
      </c>
      <c r="Q125">
        <v>1619268</v>
      </c>
      <c r="R125">
        <v>1605428</v>
      </c>
      <c r="S125">
        <v>1586581</v>
      </c>
      <c r="T125">
        <v>1568665</v>
      </c>
      <c r="U125">
        <v>1547234</v>
      </c>
      <c r="V125">
        <v>1529780</v>
      </c>
      <c r="W125">
        <v>1517996</v>
      </c>
      <c r="X125">
        <v>1509831</v>
      </c>
      <c r="Y125">
        <v>1501498</v>
      </c>
      <c r="Z125">
        <v>1490582</v>
      </c>
      <c r="AA125">
        <v>1481735</v>
      </c>
      <c r="AB125">
        <v>1474472</v>
      </c>
      <c r="AC125">
        <v>1468050</v>
      </c>
      <c r="AD125">
        <v>1462369</v>
      </c>
      <c r="AE125" s="22" t="s">
        <v>1</v>
      </c>
    </row>
    <row r="126" spans="1:31" x14ac:dyDescent="0.2">
      <c r="A126" s="25" t="s">
        <v>4</v>
      </c>
      <c r="B126" s="11" t="s">
        <v>4</v>
      </c>
      <c r="C126" s="12">
        <v>50</v>
      </c>
      <c r="D126" s="11" t="s">
        <v>4</v>
      </c>
      <c r="E126" s="11" t="s">
        <v>452</v>
      </c>
      <c r="F126" s="11" t="s">
        <v>312</v>
      </c>
      <c r="G126" s="12" t="s">
        <v>328</v>
      </c>
      <c r="H126" s="205">
        <v>1505783</v>
      </c>
      <c r="I126" s="205">
        <v>1512843</v>
      </c>
      <c r="J126" s="205">
        <v>1523962</v>
      </c>
      <c r="K126" s="205">
        <v>1532271</v>
      </c>
      <c r="L126" s="205">
        <v>1538879</v>
      </c>
      <c r="M126">
        <v>1542991</v>
      </c>
      <c r="N126">
        <v>1545475</v>
      </c>
      <c r="O126">
        <v>1548050</v>
      </c>
      <c r="P126">
        <v>1548673</v>
      </c>
      <c r="Q126">
        <v>1548920</v>
      </c>
      <c r="R126">
        <v>1542516</v>
      </c>
      <c r="S126">
        <v>1528226</v>
      </c>
      <c r="T126">
        <v>1510465</v>
      </c>
      <c r="U126">
        <v>1492547</v>
      </c>
      <c r="V126">
        <v>1473438</v>
      </c>
      <c r="W126">
        <v>1456304</v>
      </c>
      <c r="X126">
        <v>1444354</v>
      </c>
      <c r="Y126">
        <v>1437155</v>
      </c>
      <c r="Z126">
        <v>1428599</v>
      </c>
      <c r="AA126">
        <v>1419578</v>
      </c>
      <c r="AB126">
        <v>1410773</v>
      </c>
      <c r="AC126">
        <v>1403090</v>
      </c>
      <c r="AD126">
        <v>1397283</v>
      </c>
      <c r="AE126" s="21" t="s">
        <v>1</v>
      </c>
    </row>
    <row r="127" spans="1:31" x14ac:dyDescent="0.2">
      <c r="A127" s="27" t="s">
        <v>4</v>
      </c>
      <c r="B127" s="13" t="s">
        <v>4</v>
      </c>
      <c r="C127" s="14">
        <v>50</v>
      </c>
      <c r="D127" s="13" t="s">
        <v>4</v>
      </c>
      <c r="E127" s="13" t="s">
        <v>499</v>
      </c>
      <c r="F127" s="13" t="s">
        <v>313</v>
      </c>
      <c r="G127" s="14" t="s">
        <v>328</v>
      </c>
      <c r="H127" s="205">
        <v>1566121</v>
      </c>
      <c r="I127" s="205">
        <v>1575344</v>
      </c>
      <c r="J127" s="205">
        <v>1587495</v>
      </c>
      <c r="K127" s="205">
        <v>1594390</v>
      </c>
      <c r="L127" s="205">
        <v>1603011</v>
      </c>
      <c r="M127">
        <v>1611323</v>
      </c>
      <c r="N127">
        <v>1617374</v>
      </c>
      <c r="O127">
        <v>1620891</v>
      </c>
      <c r="P127">
        <v>1619199</v>
      </c>
      <c r="Q127">
        <v>1619189</v>
      </c>
      <c r="R127">
        <v>1614275</v>
      </c>
      <c r="S127">
        <v>1601307</v>
      </c>
      <c r="T127">
        <v>1583163</v>
      </c>
      <c r="U127">
        <v>1562366</v>
      </c>
      <c r="V127">
        <v>1542133</v>
      </c>
      <c r="W127">
        <v>1525673</v>
      </c>
      <c r="X127">
        <v>1514614</v>
      </c>
      <c r="Y127">
        <v>1506977</v>
      </c>
      <c r="Z127">
        <v>1495834</v>
      </c>
      <c r="AA127">
        <v>1485897</v>
      </c>
      <c r="AB127">
        <v>1477914</v>
      </c>
      <c r="AC127">
        <v>1471282</v>
      </c>
      <c r="AD127">
        <v>1465313</v>
      </c>
      <c r="AE127" s="22" t="s">
        <v>1</v>
      </c>
    </row>
    <row r="128" spans="1:31" x14ac:dyDescent="0.2">
      <c r="A128" s="25" t="s">
        <v>4</v>
      </c>
      <c r="B128" s="11" t="s">
        <v>4</v>
      </c>
      <c r="C128" s="12">
        <v>50</v>
      </c>
      <c r="D128" s="11" t="s">
        <v>4</v>
      </c>
      <c r="E128" s="11" t="s">
        <v>453</v>
      </c>
      <c r="F128" s="11" t="s">
        <v>312</v>
      </c>
      <c r="G128" s="12" t="s">
        <v>337</v>
      </c>
      <c r="H128" s="205">
        <v>1493791</v>
      </c>
      <c r="I128" s="205">
        <v>1497543</v>
      </c>
      <c r="J128" s="205">
        <v>1505805</v>
      </c>
      <c r="K128" s="205">
        <v>1515966</v>
      </c>
      <c r="L128" s="205">
        <v>1523932</v>
      </c>
      <c r="M128">
        <v>1530400</v>
      </c>
      <c r="N128">
        <v>1535164</v>
      </c>
      <c r="O128">
        <v>1539021</v>
      </c>
      <c r="P128">
        <v>1540957</v>
      </c>
      <c r="Q128">
        <v>1541761</v>
      </c>
      <c r="R128">
        <v>1541887</v>
      </c>
      <c r="S128">
        <v>1535554</v>
      </c>
      <c r="T128">
        <v>1521912</v>
      </c>
      <c r="U128">
        <v>1504234</v>
      </c>
      <c r="V128">
        <v>1486326</v>
      </c>
      <c r="W128">
        <v>1467100</v>
      </c>
      <c r="X128">
        <v>1450197</v>
      </c>
      <c r="Y128">
        <v>1438970</v>
      </c>
      <c r="Z128">
        <v>1431494</v>
      </c>
      <c r="AA128">
        <v>1422877</v>
      </c>
      <c r="AB128">
        <v>1413717</v>
      </c>
      <c r="AC128">
        <v>1405078</v>
      </c>
      <c r="AD128">
        <v>1398011</v>
      </c>
      <c r="AE128" s="21" t="s">
        <v>1</v>
      </c>
    </row>
    <row r="129" spans="1:31" x14ac:dyDescent="0.2">
      <c r="A129" s="27" t="s">
        <v>4</v>
      </c>
      <c r="B129" s="13" t="s">
        <v>4</v>
      </c>
      <c r="C129" s="14">
        <v>50</v>
      </c>
      <c r="D129" s="13" t="s">
        <v>4</v>
      </c>
      <c r="E129" s="13" t="s">
        <v>500</v>
      </c>
      <c r="F129" s="13" t="s">
        <v>313</v>
      </c>
      <c r="G129" s="14" t="s">
        <v>337</v>
      </c>
      <c r="H129" s="205">
        <v>1549835</v>
      </c>
      <c r="I129" s="205">
        <v>1557536</v>
      </c>
      <c r="J129" s="205">
        <v>1569450</v>
      </c>
      <c r="K129" s="205">
        <v>1576749</v>
      </c>
      <c r="L129" s="205">
        <v>1585674</v>
      </c>
      <c r="M129">
        <v>1596302</v>
      </c>
      <c r="N129">
        <v>1606333</v>
      </c>
      <c r="O129">
        <v>1613550</v>
      </c>
      <c r="P129">
        <v>1612162</v>
      </c>
      <c r="Q129">
        <v>1611872</v>
      </c>
      <c r="R129">
        <v>1613125</v>
      </c>
      <c r="S129">
        <v>1609235</v>
      </c>
      <c r="T129">
        <v>1597092</v>
      </c>
      <c r="U129">
        <v>1575766</v>
      </c>
      <c r="V129">
        <v>1556131</v>
      </c>
      <c r="W129">
        <v>1536992</v>
      </c>
      <c r="X129">
        <v>1521481</v>
      </c>
      <c r="Y129">
        <v>1511120</v>
      </c>
      <c r="Z129">
        <v>1500293</v>
      </c>
      <c r="AA129">
        <v>1490093</v>
      </c>
      <c r="AB129">
        <v>1481112</v>
      </c>
      <c r="AC129">
        <v>1473964</v>
      </c>
      <c r="AD129">
        <v>1467941</v>
      </c>
      <c r="AE129" s="22" t="s">
        <v>1</v>
      </c>
    </row>
    <row r="130" spans="1:31" x14ac:dyDescent="0.2">
      <c r="A130" s="25" t="s">
        <v>4</v>
      </c>
      <c r="B130" s="11" t="s">
        <v>4</v>
      </c>
      <c r="C130" s="12">
        <v>50</v>
      </c>
      <c r="D130" s="11" t="s">
        <v>4</v>
      </c>
      <c r="E130" s="11" t="s">
        <v>454</v>
      </c>
      <c r="F130" s="11" t="s">
        <v>312</v>
      </c>
      <c r="G130" s="12" t="s">
        <v>369</v>
      </c>
      <c r="H130" s="205">
        <v>1482779</v>
      </c>
      <c r="I130" s="205">
        <v>1485025</v>
      </c>
      <c r="J130" s="205">
        <v>1489248</v>
      </c>
      <c r="K130" s="205">
        <v>1497768</v>
      </c>
      <c r="L130" s="205">
        <v>1507661</v>
      </c>
      <c r="M130">
        <v>1515553</v>
      </c>
      <c r="N130">
        <v>1522203</v>
      </c>
      <c r="O130">
        <v>1527686</v>
      </c>
      <c r="P130">
        <v>1532199</v>
      </c>
      <c r="Q130">
        <v>1534365</v>
      </c>
      <c r="R130">
        <v>1535106</v>
      </c>
      <c r="S130">
        <v>1534804</v>
      </c>
      <c r="T130">
        <v>1528413</v>
      </c>
      <c r="U130">
        <v>1515627</v>
      </c>
      <c r="V130">
        <v>1498015</v>
      </c>
      <c r="W130">
        <v>1480039</v>
      </c>
      <c r="X130">
        <v>1460678</v>
      </c>
      <c r="Y130">
        <v>1443992</v>
      </c>
      <c r="Z130">
        <v>1433266</v>
      </c>
      <c r="AA130">
        <v>1425781</v>
      </c>
      <c r="AB130">
        <v>1417071</v>
      </c>
      <c r="AC130">
        <v>1407733</v>
      </c>
      <c r="AD130">
        <v>1399234</v>
      </c>
      <c r="AE130" s="21" t="s">
        <v>1</v>
      </c>
    </row>
    <row r="131" spans="1:31" x14ac:dyDescent="0.2">
      <c r="A131" s="27" t="s">
        <v>4</v>
      </c>
      <c r="B131" s="13" t="s">
        <v>4</v>
      </c>
      <c r="C131" s="14">
        <v>50</v>
      </c>
      <c r="D131" s="13" t="s">
        <v>4</v>
      </c>
      <c r="E131" s="13" t="s">
        <v>501</v>
      </c>
      <c r="F131" s="13" t="s">
        <v>313</v>
      </c>
      <c r="G131" s="14" t="s">
        <v>369</v>
      </c>
      <c r="H131" s="205">
        <v>1532925</v>
      </c>
      <c r="I131" s="205">
        <v>1538958</v>
      </c>
      <c r="J131" s="205">
        <v>1549808</v>
      </c>
      <c r="K131" s="205">
        <v>1557286</v>
      </c>
      <c r="L131" s="205">
        <v>1566654</v>
      </c>
      <c r="M131">
        <v>1577536</v>
      </c>
      <c r="N131">
        <v>1589995</v>
      </c>
      <c r="O131">
        <v>1601456</v>
      </c>
      <c r="P131">
        <v>1603716</v>
      </c>
      <c r="Q131">
        <v>1603757</v>
      </c>
      <c r="R131">
        <v>1604689</v>
      </c>
      <c r="S131">
        <v>1607014</v>
      </c>
      <c r="T131">
        <v>1604099</v>
      </c>
      <c r="U131">
        <v>1588561</v>
      </c>
      <c r="V131">
        <v>1568433</v>
      </c>
      <c r="W131">
        <v>1549855</v>
      </c>
      <c r="X131">
        <v>1531765</v>
      </c>
      <c r="Y131">
        <v>1517176</v>
      </c>
      <c r="Z131">
        <v>1503384</v>
      </c>
      <c r="AA131">
        <v>1493531</v>
      </c>
      <c r="AB131">
        <v>1484252</v>
      </c>
      <c r="AC131">
        <v>1476198</v>
      </c>
      <c r="AD131">
        <v>1469864</v>
      </c>
      <c r="AE131" s="22" t="s">
        <v>1</v>
      </c>
    </row>
    <row r="132" spans="1:31" x14ac:dyDescent="0.2">
      <c r="A132" s="25" t="s">
        <v>4</v>
      </c>
      <c r="B132" s="11" t="s">
        <v>4</v>
      </c>
      <c r="C132" s="12">
        <v>50</v>
      </c>
      <c r="D132" s="11" t="s">
        <v>4</v>
      </c>
      <c r="E132" s="11" t="s">
        <v>473</v>
      </c>
      <c r="F132" s="11" t="s">
        <v>312</v>
      </c>
      <c r="G132" s="12" t="s">
        <v>359</v>
      </c>
      <c r="H132">
        <v>1470113</v>
      </c>
      <c r="I132">
        <v>1474019</v>
      </c>
      <c r="J132">
        <v>1476204</v>
      </c>
      <c r="K132">
        <v>1481615</v>
      </c>
      <c r="L132">
        <v>1489426</v>
      </c>
      <c r="M132">
        <v>1499316</v>
      </c>
      <c r="N132">
        <v>1507455</v>
      </c>
      <c r="O132">
        <v>1514352</v>
      </c>
      <c r="P132">
        <v>1521499</v>
      </c>
      <c r="Q132">
        <v>1525876</v>
      </c>
      <c r="R132">
        <v>1528028</v>
      </c>
      <c r="S132">
        <v>1528401</v>
      </c>
      <c r="T132">
        <v>1527542</v>
      </c>
      <c r="U132">
        <v>1522435</v>
      </c>
      <c r="V132">
        <v>1509353</v>
      </c>
      <c r="W132">
        <v>1491729</v>
      </c>
      <c r="X132">
        <v>1473666</v>
      </c>
      <c r="Y132">
        <v>1454156</v>
      </c>
      <c r="Z132">
        <v>1438577</v>
      </c>
      <c r="AA132">
        <v>1427511</v>
      </c>
      <c r="AB132">
        <v>1419983</v>
      </c>
      <c r="AC132">
        <v>1411141</v>
      </c>
      <c r="AD132">
        <v>1401600</v>
      </c>
      <c r="AE132" s="21"/>
    </row>
    <row r="133" spans="1:31" x14ac:dyDescent="0.2">
      <c r="A133" s="27" t="s">
        <v>4</v>
      </c>
      <c r="B133" s="13" t="s">
        <v>4</v>
      </c>
      <c r="C133" s="14">
        <v>50</v>
      </c>
      <c r="D133" s="13" t="s">
        <v>4</v>
      </c>
      <c r="E133" s="13" t="s">
        <v>480</v>
      </c>
      <c r="F133" s="13" t="s">
        <v>313</v>
      </c>
      <c r="G133" s="14" t="s">
        <v>359</v>
      </c>
      <c r="H133">
        <v>1514416</v>
      </c>
      <c r="I133">
        <v>1519549</v>
      </c>
      <c r="J133">
        <v>1528929</v>
      </c>
      <c r="K133">
        <v>1536772</v>
      </c>
      <c r="L133">
        <v>1545766</v>
      </c>
      <c r="M133">
        <v>1557130</v>
      </c>
      <c r="N133">
        <v>1569796</v>
      </c>
      <c r="O133">
        <v>1583800</v>
      </c>
      <c r="P133">
        <v>1590976</v>
      </c>
      <c r="Q133">
        <v>1594204</v>
      </c>
      <c r="R133">
        <v>1595494</v>
      </c>
      <c r="S133">
        <v>1597458</v>
      </c>
      <c r="T133">
        <v>1600808</v>
      </c>
      <c r="U133">
        <v>1594868</v>
      </c>
      <c r="V133">
        <v>1580095</v>
      </c>
      <c r="W133">
        <v>1561060</v>
      </c>
      <c r="X133">
        <v>1543492</v>
      </c>
      <c r="Y133">
        <v>1526425</v>
      </c>
      <c r="Z133">
        <v>1508782</v>
      </c>
      <c r="AA133">
        <v>1495569</v>
      </c>
      <c r="AB133">
        <v>1486669</v>
      </c>
      <c r="AC133">
        <v>1478281</v>
      </c>
      <c r="AD133">
        <v>1471133</v>
      </c>
      <c r="AE133" s="22"/>
    </row>
    <row r="134" spans="1:31" x14ac:dyDescent="0.2">
      <c r="A134" s="25" t="s">
        <v>4</v>
      </c>
      <c r="B134" s="11" t="s">
        <v>4</v>
      </c>
      <c r="C134" s="12">
        <v>50</v>
      </c>
      <c r="D134" s="11" t="s">
        <v>4</v>
      </c>
      <c r="E134" s="11" t="s">
        <v>474</v>
      </c>
      <c r="F134" s="11" t="s">
        <v>312</v>
      </c>
      <c r="G134" s="12" t="s">
        <v>341</v>
      </c>
      <c r="H134">
        <v>1455996</v>
      </c>
      <c r="I134">
        <v>1461261</v>
      </c>
      <c r="J134">
        <v>1465205</v>
      </c>
      <c r="K134">
        <v>1469585</v>
      </c>
      <c r="L134">
        <v>1473679</v>
      </c>
      <c r="M134">
        <v>1481045</v>
      </c>
      <c r="N134">
        <v>1491249</v>
      </c>
      <c r="O134">
        <v>1499699</v>
      </c>
      <c r="P134">
        <v>1509281</v>
      </c>
      <c r="Q134">
        <v>1515808</v>
      </c>
      <c r="R134">
        <v>1519807</v>
      </c>
      <c r="S134">
        <v>1521642</v>
      </c>
      <c r="T134">
        <v>1521518</v>
      </c>
      <c r="U134">
        <v>1522374</v>
      </c>
      <c r="V134">
        <v>1516469</v>
      </c>
      <c r="W134">
        <v>1503011</v>
      </c>
      <c r="X134">
        <v>1485357</v>
      </c>
      <c r="Y134">
        <v>1467194</v>
      </c>
      <c r="Z134">
        <v>1449486</v>
      </c>
      <c r="AA134">
        <v>1433110</v>
      </c>
      <c r="AB134">
        <v>1421671</v>
      </c>
      <c r="AC134">
        <v>1414061</v>
      </c>
      <c r="AD134">
        <v>1405061</v>
      </c>
      <c r="AE134" s="21"/>
    </row>
    <row r="135" spans="1:31" x14ac:dyDescent="0.2">
      <c r="A135" s="27" t="s">
        <v>4</v>
      </c>
      <c r="B135" s="13" t="s">
        <v>4</v>
      </c>
      <c r="C135" s="14">
        <v>50</v>
      </c>
      <c r="D135" s="13" t="s">
        <v>4</v>
      </c>
      <c r="E135" s="13" t="s">
        <v>481</v>
      </c>
      <c r="F135" s="13" t="s">
        <v>313</v>
      </c>
      <c r="G135" s="14" t="s">
        <v>341</v>
      </c>
      <c r="H135">
        <v>1494376</v>
      </c>
      <c r="I135">
        <v>1498602</v>
      </c>
      <c r="J135">
        <v>1507011</v>
      </c>
      <c r="K135">
        <v>1515858</v>
      </c>
      <c r="L135">
        <v>1524372</v>
      </c>
      <c r="M135">
        <v>1534810</v>
      </c>
      <c r="N135">
        <v>1547998</v>
      </c>
      <c r="O135">
        <v>1562165</v>
      </c>
      <c r="P135">
        <v>1573370</v>
      </c>
      <c r="Q135">
        <v>1580816</v>
      </c>
      <c r="R135">
        <v>1584833</v>
      </c>
      <c r="S135">
        <v>1587184</v>
      </c>
      <c r="T135">
        <v>1590132</v>
      </c>
      <c r="U135">
        <v>1591543</v>
      </c>
      <c r="V135">
        <v>1585702</v>
      </c>
      <c r="W135">
        <v>1571588</v>
      </c>
      <c r="X135">
        <v>1553599</v>
      </c>
      <c r="Y135">
        <v>1537015</v>
      </c>
      <c r="Z135">
        <v>1517979</v>
      </c>
      <c r="AA135">
        <v>1500309</v>
      </c>
      <c r="AB135">
        <v>1487654</v>
      </c>
      <c r="AC135">
        <v>1479676</v>
      </c>
      <c r="AD135">
        <v>1472160</v>
      </c>
      <c r="AE135" s="22"/>
    </row>
    <row r="136" spans="1:31" x14ac:dyDescent="0.2">
      <c r="A136" s="25" t="s">
        <v>4</v>
      </c>
      <c r="B136" s="11" t="s">
        <v>4</v>
      </c>
      <c r="C136" s="12">
        <v>50</v>
      </c>
      <c r="D136" s="11" t="s">
        <v>4</v>
      </c>
      <c r="E136" s="11" t="s">
        <v>475</v>
      </c>
      <c r="F136" s="11" t="s">
        <v>312</v>
      </c>
      <c r="G136" s="12" t="s">
        <v>334</v>
      </c>
      <c r="H136">
        <v>1441496</v>
      </c>
      <c r="I136">
        <v>1446933</v>
      </c>
      <c r="J136">
        <v>1452356</v>
      </c>
      <c r="K136">
        <v>1459947</v>
      </c>
      <c r="L136">
        <v>1462666</v>
      </c>
      <c r="M136">
        <v>1465705</v>
      </c>
      <c r="N136">
        <v>1472938</v>
      </c>
      <c r="O136">
        <v>1483521</v>
      </c>
      <c r="P136">
        <v>1496000</v>
      </c>
      <c r="Q136">
        <v>1504700</v>
      </c>
      <c r="R136">
        <v>1510368</v>
      </c>
      <c r="S136">
        <v>1513688</v>
      </c>
      <c r="T136">
        <v>1515080</v>
      </c>
      <c r="U136">
        <v>1517443</v>
      </c>
      <c r="V136">
        <v>1517217</v>
      </c>
      <c r="W136">
        <v>1510435</v>
      </c>
      <c r="X136">
        <v>1496583</v>
      </c>
      <c r="Y136">
        <v>1478884</v>
      </c>
      <c r="Z136">
        <v>1463526</v>
      </c>
      <c r="AA136">
        <v>1444764</v>
      </c>
      <c r="AB136">
        <v>1427558</v>
      </c>
      <c r="AC136">
        <v>1415706</v>
      </c>
      <c r="AD136">
        <v>1407989</v>
      </c>
      <c r="AE136" s="21"/>
    </row>
    <row r="137" spans="1:31" x14ac:dyDescent="0.2">
      <c r="A137" s="27" t="s">
        <v>4</v>
      </c>
      <c r="B137" s="13" t="s">
        <v>4</v>
      </c>
      <c r="C137" s="14">
        <v>50</v>
      </c>
      <c r="D137" s="13" t="s">
        <v>4</v>
      </c>
      <c r="E137" s="13" t="s">
        <v>482</v>
      </c>
      <c r="F137" s="13" t="s">
        <v>313</v>
      </c>
      <c r="G137" s="14" t="s">
        <v>334</v>
      </c>
      <c r="H137">
        <v>1473662</v>
      </c>
      <c r="I137">
        <v>1476024</v>
      </c>
      <c r="J137">
        <v>1483614</v>
      </c>
      <c r="K137">
        <v>1494471</v>
      </c>
      <c r="L137">
        <v>1503415</v>
      </c>
      <c r="M137">
        <v>1512528</v>
      </c>
      <c r="N137">
        <v>1524238</v>
      </c>
      <c r="O137">
        <v>1538971</v>
      </c>
      <c r="P137">
        <v>1552251</v>
      </c>
      <c r="Q137">
        <v>1563256</v>
      </c>
      <c r="R137">
        <v>1570796</v>
      </c>
      <c r="S137">
        <v>1575415</v>
      </c>
      <c r="T137">
        <v>1578779</v>
      </c>
      <c r="U137">
        <v>1581280</v>
      </c>
      <c r="V137">
        <v>1582342</v>
      </c>
      <c r="W137">
        <v>1576495</v>
      </c>
      <c r="X137">
        <v>1562993</v>
      </c>
      <c r="Y137">
        <v>1546023</v>
      </c>
      <c r="Z137">
        <v>1528926</v>
      </c>
      <c r="AA137">
        <v>1509455</v>
      </c>
      <c r="AB137">
        <v>1491735</v>
      </c>
      <c r="AC137">
        <v>1479609</v>
      </c>
      <c r="AD137">
        <v>1472534</v>
      </c>
      <c r="AE137" s="22"/>
    </row>
    <row r="138" spans="1:31" x14ac:dyDescent="0.2">
      <c r="A138" s="25" t="s">
        <v>4</v>
      </c>
      <c r="B138" s="11" t="s">
        <v>4</v>
      </c>
      <c r="C138" s="12">
        <v>50</v>
      </c>
      <c r="D138" s="11" t="s">
        <v>4</v>
      </c>
      <c r="E138" s="11" t="s">
        <v>476</v>
      </c>
      <c r="F138" s="11" t="s">
        <v>312</v>
      </c>
      <c r="G138" s="12" t="s">
        <v>345</v>
      </c>
      <c r="H138">
        <v>1426776</v>
      </c>
      <c r="I138">
        <v>1432853</v>
      </c>
      <c r="J138">
        <v>1437817</v>
      </c>
      <c r="K138">
        <v>1448438</v>
      </c>
      <c r="L138">
        <v>1454390</v>
      </c>
      <c r="M138">
        <v>1455710</v>
      </c>
      <c r="N138">
        <v>1458002</v>
      </c>
      <c r="O138">
        <v>1465165</v>
      </c>
      <c r="P138">
        <v>1481175</v>
      </c>
      <c r="Q138">
        <v>1492787</v>
      </c>
      <c r="R138">
        <v>1500369</v>
      </c>
      <c r="S138">
        <v>1504880</v>
      </c>
      <c r="T138">
        <v>1507394</v>
      </c>
      <c r="U138">
        <v>1512078</v>
      </c>
      <c r="V138">
        <v>1513379</v>
      </c>
      <c r="W138">
        <v>1511992</v>
      </c>
      <c r="X138">
        <v>1504314</v>
      </c>
      <c r="Y138">
        <v>1490053</v>
      </c>
      <c r="Z138">
        <v>1476202</v>
      </c>
      <c r="AA138">
        <v>1459806</v>
      </c>
      <c r="AB138">
        <v>1439957</v>
      </c>
      <c r="AC138">
        <v>1421882</v>
      </c>
      <c r="AD138">
        <v>1409591</v>
      </c>
      <c r="AE138" s="21"/>
    </row>
    <row r="139" spans="1:31" x14ac:dyDescent="0.2">
      <c r="A139" s="27" t="s">
        <v>4</v>
      </c>
      <c r="B139" s="13" t="s">
        <v>4</v>
      </c>
      <c r="C139" s="14">
        <v>50</v>
      </c>
      <c r="D139" s="13" t="s">
        <v>4</v>
      </c>
      <c r="E139" s="13" t="s">
        <v>483</v>
      </c>
      <c r="F139" s="13" t="s">
        <v>313</v>
      </c>
      <c r="G139" s="14" t="s">
        <v>345</v>
      </c>
      <c r="H139">
        <v>1452566</v>
      </c>
      <c r="I139">
        <v>1453758</v>
      </c>
      <c r="J139">
        <v>1458486</v>
      </c>
      <c r="K139">
        <v>1471583</v>
      </c>
      <c r="L139">
        <v>1482549</v>
      </c>
      <c r="M139">
        <v>1491521</v>
      </c>
      <c r="N139">
        <v>1501063</v>
      </c>
      <c r="O139">
        <v>1513770</v>
      </c>
      <c r="P139">
        <v>1529561</v>
      </c>
      <c r="Q139">
        <v>1542650</v>
      </c>
      <c r="R139">
        <v>1553281</v>
      </c>
      <c r="S139">
        <v>1560729</v>
      </c>
      <c r="T139">
        <v>1565903</v>
      </c>
      <c r="U139">
        <v>1570320</v>
      </c>
      <c r="V139">
        <v>1572493</v>
      </c>
      <c r="W139">
        <v>1573100</v>
      </c>
      <c r="X139">
        <v>1567199</v>
      </c>
      <c r="Y139">
        <v>1554282</v>
      </c>
      <c r="Z139">
        <v>1538273</v>
      </c>
      <c r="AA139">
        <v>1520758</v>
      </c>
      <c r="AB139">
        <v>1500829</v>
      </c>
      <c r="AC139">
        <v>1483031</v>
      </c>
      <c r="AD139">
        <v>1471414</v>
      </c>
      <c r="AE139" s="22"/>
    </row>
    <row r="140" spans="1:31" x14ac:dyDescent="0.2">
      <c r="A140" s="25" t="s">
        <v>4</v>
      </c>
      <c r="B140" s="11" t="s">
        <v>4</v>
      </c>
      <c r="C140" s="12">
        <v>50</v>
      </c>
      <c r="D140" s="11" t="s">
        <v>4</v>
      </c>
      <c r="E140" s="11" t="s">
        <v>477</v>
      </c>
      <c r="F140" s="11" t="s">
        <v>312</v>
      </c>
      <c r="G140" s="12" t="s">
        <v>339</v>
      </c>
      <c r="H140">
        <v>1411280</v>
      </c>
      <c r="I140">
        <v>1419448</v>
      </c>
      <c r="J140">
        <v>1424157</v>
      </c>
      <c r="K140">
        <v>1435372</v>
      </c>
      <c r="L140">
        <v>1444224</v>
      </c>
      <c r="M140">
        <v>1448796</v>
      </c>
      <c r="N140">
        <v>1449022</v>
      </c>
      <c r="O140">
        <v>1450631</v>
      </c>
      <c r="P140">
        <v>1464283</v>
      </c>
      <c r="Q140">
        <v>1479309</v>
      </c>
      <c r="R140">
        <v>1489822</v>
      </c>
      <c r="S140">
        <v>1495991</v>
      </c>
      <c r="T140">
        <v>1499217</v>
      </c>
      <c r="U140">
        <v>1505574</v>
      </c>
      <c r="V140">
        <v>1509089</v>
      </c>
      <c r="W140">
        <v>1509247</v>
      </c>
      <c r="X140">
        <v>1506680</v>
      </c>
      <c r="Y140">
        <v>1498091</v>
      </c>
      <c r="Z140">
        <v>1488456</v>
      </c>
      <c r="AA140">
        <v>1473468</v>
      </c>
      <c r="AB140">
        <v>1456000</v>
      </c>
      <c r="AC140">
        <v>1435023</v>
      </c>
      <c r="AD140">
        <v>1416054</v>
      </c>
      <c r="AE140" s="21"/>
    </row>
    <row r="141" spans="1:31" x14ac:dyDescent="0.2">
      <c r="A141" s="27" t="s">
        <v>4</v>
      </c>
      <c r="B141" s="13" t="s">
        <v>4</v>
      </c>
      <c r="C141" s="14">
        <v>50</v>
      </c>
      <c r="D141" s="13" t="s">
        <v>4</v>
      </c>
      <c r="E141" s="13" t="s">
        <v>484</v>
      </c>
      <c r="F141" s="13" t="s">
        <v>313</v>
      </c>
      <c r="G141" s="14" t="s">
        <v>339</v>
      </c>
      <c r="H141">
        <v>1430717</v>
      </c>
      <c r="I141">
        <v>1432628</v>
      </c>
      <c r="J141">
        <v>1434656</v>
      </c>
      <c r="K141">
        <v>1447036</v>
      </c>
      <c r="L141">
        <v>1460161</v>
      </c>
      <c r="M141">
        <v>1471169</v>
      </c>
      <c r="N141">
        <v>1480000</v>
      </c>
      <c r="O141">
        <v>1489699</v>
      </c>
      <c r="P141">
        <v>1504925</v>
      </c>
      <c r="Q141">
        <v>1520458</v>
      </c>
      <c r="R141">
        <v>1533185</v>
      </c>
      <c r="S141">
        <v>1543259</v>
      </c>
      <c r="T141">
        <v>1550569</v>
      </c>
      <c r="U141">
        <v>1557889</v>
      </c>
      <c r="V141">
        <v>1561925</v>
      </c>
      <c r="W141">
        <v>1563665</v>
      </c>
      <c r="X141">
        <v>1563770</v>
      </c>
      <c r="Y141">
        <v>1557787</v>
      </c>
      <c r="Z141">
        <v>1546919</v>
      </c>
      <c r="AA141">
        <v>1530443</v>
      </c>
      <c r="AB141">
        <v>1512488</v>
      </c>
      <c r="AC141">
        <v>1492071</v>
      </c>
      <c r="AD141">
        <v>1474177</v>
      </c>
      <c r="AE141" s="22"/>
    </row>
    <row r="142" spans="1:31" x14ac:dyDescent="0.2">
      <c r="A142" s="25" t="s">
        <v>4</v>
      </c>
      <c r="B142" s="11" t="s">
        <v>4</v>
      </c>
      <c r="C142" s="12">
        <v>50</v>
      </c>
      <c r="D142" s="11" t="s">
        <v>4</v>
      </c>
      <c r="E142" s="11" t="s">
        <v>478</v>
      </c>
      <c r="F142" s="11" t="s">
        <v>312</v>
      </c>
      <c r="G142" s="12" t="s">
        <v>352</v>
      </c>
      <c r="H142">
        <v>1394441</v>
      </c>
      <c r="I142">
        <v>1405779</v>
      </c>
      <c r="J142">
        <v>1412068</v>
      </c>
      <c r="K142">
        <v>1422515</v>
      </c>
      <c r="L142">
        <v>1432633</v>
      </c>
      <c r="M142">
        <v>1439972</v>
      </c>
      <c r="N142">
        <v>1443469</v>
      </c>
      <c r="O142">
        <v>1442664</v>
      </c>
      <c r="P142">
        <v>1450557</v>
      </c>
      <c r="Q142">
        <v>1463875</v>
      </c>
      <c r="R142">
        <v>1477690</v>
      </c>
      <c r="S142">
        <v>1486810</v>
      </c>
      <c r="T142">
        <v>1491439</v>
      </c>
      <c r="U142">
        <v>1498037</v>
      </c>
      <c r="V142">
        <v>1503765</v>
      </c>
      <c r="W142">
        <v>1506033</v>
      </c>
      <c r="X142">
        <v>1505029</v>
      </c>
      <c r="Y142">
        <v>1501266</v>
      </c>
      <c r="Z142">
        <v>1497078</v>
      </c>
      <c r="AA142">
        <v>1486806</v>
      </c>
      <c r="AB142">
        <v>1470648</v>
      </c>
      <c r="AC142">
        <v>1452066</v>
      </c>
      <c r="AD142">
        <v>1429937</v>
      </c>
      <c r="AE142" s="21"/>
    </row>
    <row r="143" spans="1:31" x14ac:dyDescent="0.2">
      <c r="A143" s="27" t="s">
        <v>4</v>
      </c>
      <c r="B143" s="13" t="s">
        <v>4</v>
      </c>
      <c r="C143" s="14">
        <v>50</v>
      </c>
      <c r="D143" s="13" t="s">
        <v>4</v>
      </c>
      <c r="E143" s="13" t="s">
        <v>485</v>
      </c>
      <c r="F143" s="13" t="s">
        <v>313</v>
      </c>
      <c r="G143" s="14" t="s">
        <v>352</v>
      </c>
      <c r="H143">
        <v>1635110</v>
      </c>
      <c r="I143">
        <v>1620711</v>
      </c>
      <c r="J143">
        <v>1600781</v>
      </c>
      <c r="K143">
        <v>1579091</v>
      </c>
      <c r="L143">
        <v>1556015</v>
      </c>
      <c r="M143">
        <v>1533885</v>
      </c>
      <c r="N143">
        <v>1515739</v>
      </c>
      <c r="O143">
        <v>1505324</v>
      </c>
      <c r="P143">
        <v>1498505</v>
      </c>
      <c r="Q143">
        <v>1494645</v>
      </c>
      <c r="R143">
        <v>1491379</v>
      </c>
      <c r="S143">
        <v>1485597</v>
      </c>
      <c r="T143">
        <v>1473581</v>
      </c>
      <c r="U143">
        <v>1542999</v>
      </c>
      <c r="V143">
        <v>1549938</v>
      </c>
      <c r="W143">
        <v>1553488</v>
      </c>
      <c r="X143">
        <v>1554749</v>
      </c>
      <c r="Y143">
        <v>1554325</v>
      </c>
      <c r="Z143">
        <v>1550814</v>
      </c>
      <c r="AA143">
        <v>1539475</v>
      </c>
      <c r="AB143">
        <v>1522510</v>
      </c>
      <c r="AC143">
        <v>1504085</v>
      </c>
      <c r="AD143">
        <v>1483163</v>
      </c>
      <c r="AE143" s="22"/>
    </row>
    <row r="144" spans="1:31" x14ac:dyDescent="0.2">
      <c r="A144" s="25" t="s">
        <v>4</v>
      </c>
      <c r="B144" s="11" t="s">
        <v>4</v>
      </c>
      <c r="C144" s="12">
        <v>50</v>
      </c>
      <c r="D144" s="11" t="s">
        <v>4</v>
      </c>
      <c r="E144" s="11" t="s">
        <v>479</v>
      </c>
      <c r="F144" s="11" t="s">
        <v>312</v>
      </c>
      <c r="G144" s="12" t="s">
        <v>338</v>
      </c>
      <c r="H144">
        <v>1376558</v>
      </c>
      <c r="I144">
        <v>1390723</v>
      </c>
      <c r="J144">
        <v>1400227</v>
      </c>
      <c r="K144">
        <v>1410147</v>
      </c>
      <c r="L144">
        <v>1420582</v>
      </c>
      <c r="M144">
        <v>1429856</v>
      </c>
      <c r="N144">
        <v>1435985</v>
      </c>
      <c r="O144">
        <v>1438470</v>
      </c>
      <c r="P144">
        <v>1442359</v>
      </c>
      <c r="Q144">
        <v>1450953</v>
      </c>
      <c r="R144">
        <v>1463710</v>
      </c>
      <c r="S144">
        <v>1476025</v>
      </c>
      <c r="T144">
        <v>1483626</v>
      </c>
      <c r="U144">
        <v>1490026</v>
      </c>
      <c r="V144">
        <v>1496869</v>
      </c>
      <c r="W144">
        <v>1501890</v>
      </c>
      <c r="X144">
        <v>1502890</v>
      </c>
      <c r="Y144">
        <v>1500708</v>
      </c>
      <c r="Z144">
        <v>1500027</v>
      </c>
      <c r="AA144">
        <v>1496011</v>
      </c>
      <c r="AB144">
        <v>1485069</v>
      </c>
      <c r="AC144">
        <v>1467698</v>
      </c>
      <c r="AD144">
        <v>1447978</v>
      </c>
      <c r="AE144" s="21"/>
    </row>
    <row r="145" spans="1:31" x14ac:dyDescent="0.2">
      <c r="A145" s="27" t="s">
        <v>4</v>
      </c>
      <c r="B145" s="13" t="s">
        <v>4</v>
      </c>
      <c r="C145" s="14">
        <v>50</v>
      </c>
      <c r="D145" s="13" t="s">
        <v>4</v>
      </c>
      <c r="E145" s="13" t="s">
        <v>486</v>
      </c>
      <c r="F145" s="13" t="s">
        <v>313</v>
      </c>
      <c r="G145" s="14" t="s">
        <v>338</v>
      </c>
      <c r="H145">
        <v>1383685</v>
      </c>
      <c r="I145">
        <v>1389627</v>
      </c>
      <c r="J145">
        <v>1393581</v>
      </c>
      <c r="K145">
        <v>1403099</v>
      </c>
      <c r="L145">
        <v>1413512</v>
      </c>
      <c r="M145">
        <v>1425857</v>
      </c>
      <c r="N145">
        <v>1438746</v>
      </c>
      <c r="O145">
        <v>1449244</v>
      </c>
      <c r="P145">
        <v>1460715</v>
      </c>
      <c r="Q145">
        <v>1473399</v>
      </c>
      <c r="R145">
        <v>1487970</v>
      </c>
      <c r="S145">
        <v>1502476</v>
      </c>
      <c r="T145">
        <v>1514074</v>
      </c>
      <c r="U145">
        <v>1525937</v>
      </c>
      <c r="V145">
        <v>1535491</v>
      </c>
      <c r="W145">
        <v>1541946</v>
      </c>
      <c r="X145">
        <v>1544965</v>
      </c>
      <c r="Y145">
        <v>1545718</v>
      </c>
      <c r="Z145">
        <v>1547677</v>
      </c>
      <c r="AA145">
        <v>1543762</v>
      </c>
      <c r="AB145">
        <v>1531928</v>
      </c>
      <c r="AC145">
        <v>1514444</v>
      </c>
      <c r="AD145">
        <v>1495530</v>
      </c>
      <c r="AE145" s="22"/>
    </row>
    <row r="146" spans="1:31" x14ac:dyDescent="0.2">
      <c r="A146" s="25" t="s">
        <v>4</v>
      </c>
      <c r="B146" s="11" t="s">
        <v>4</v>
      </c>
      <c r="C146" s="12">
        <v>50</v>
      </c>
      <c r="D146" s="11" t="s">
        <v>4</v>
      </c>
      <c r="E146" s="11" t="s">
        <v>458</v>
      </c>
      <c r="F146" s="11" t="s">
        <v>312</v>
      </c>
      <c r="G146" s="12" t="s">
        <v>457</v>
      </c>
      <c r="H146" s="205">
        <v>7408462</v>
      </c>
      <c r="I146" s="205">
        <v>7430691.0000000009</v>
      </c>
      <c r="J146" s="205">
        <v>7460423.9999999991</v>
      </c>
      <c r="K146" s="205">
        <v>7497205</v>
      </c>
      <c r="L146" s="205">
        <v>7533576.9999999991</v>
      </c>
      <c r="M146">
        <v>7569305</v>
      </c>
      <c r="N146">
        <v>7601546</v>
      </c>
      <c r="O146">
        <v>7628807.9999999991</v>
      </c>
      <c r="P146">
        <v>7652608.9999999991</v>
      </c>
      <c r="Q146">
        <v>7666730.0000000009</v>
      </c>
      <c r="R146">
        <v>7667344</v>
      </c>
      <c r="S146">
        <v>7648627</v>
      </c>
      <c r="T146">
        <v>7609850</v>
      </c>
      <c r="U146">
        <v>7557216.9999999991</v>
      </c>
      <c r="V146">
        <v>7483601.0000000009</v>
      </c>
      <c r="W146">
        <v>7398183.0000000009</v>
      </c>
      <c r="X146">
        <v>7314252</v>
      </c>
      <c r="Y146">
        <v>7241467.0000000009</v>
      </c>
      <c r="Z146">
        <v>7181422.0000000009</v>
      </c>
      <c r="AA146">
        <v>7128856.9999999991</v>
      </c>
      <c r="AB146">
        <v>7083215</v>
      </c>
      <c r="AC146">
        <v>7041102.9999999991</v>
      </c>
      <c r="AD146">
        <v>7001189</v>
      </c>
      <c r="AE146" s="21" t="s">
        <v>1</v>
      </c>
    </row>
    <row r="147" spans="1:31" x14ac:dyDescent="0.2">
      <c r="A147" s="27" t="s">
        <v>4</v>
      </c>
      <c r="B147" s="13" t="s">
        <v>4</v>
      </c>
      <c r="C147" s="14">
        <v>50</v>
      </c>
      <c r="D147" s="13" t="s">
        <v>4</v>
      </c>
      <c r="E147" s="13" t="s">
        <v>456</v>
      </c>
      <c r="F147" s="13" t="s">
        <v>312</v>
      </c>
      <c r="G147" s="14" t="s">
        <v>455</v>
      </c>
      <c r="H147" s="205">
        <v>7050550.9999999991</v>
      </c>
      <c r="I147" s="205">
        <v>7095736.0000000009</v>
      </c>
      <c r="J147" s="205">
        <v>7126625</v>
      </c>
      <c r="K147" s="205">
        <v>7176419.0000000009</v>
      </c>
      <c r="L147" s="205">
        <v>7214495</v>
      </c>
      <c r="M147">
        <v>7240039</v>
      </c>
      <c r="N147">
        <v>7259415.9999999991</v>
      </c>
      <c r="O147">
        <v>7280451</v>
      </c>
      <c r="P147">
        <v>7334374</v>
      </c>
      <c r="Q147">
        <v>7391624</v>
      </c>
      <c r="R147">
        <v>7441959</v>
      </c>
      <c r="S147">
        <v>7477394</v>
      </c>
      <c r="T147">
        <v>7496756.0000000009</v>
      </c>
      <c r="U147">
        <v>7523157.9999999991</v>
      </c>
      <c r="V147">
        <v>7540318.9999999991</v>
      </c>
      <c r="W147">
        <v>7539597.0000000009</v>
      </c>
      <c r="X147">
        <v>7515496</v>
      </c>
      <c r="Y147">
        <v>7469002</v>
      </c>
      <c r="Z147">
        <v>7425289.0000000009</v>
      </c>
      <c r="AA147">
        <v>7360855</v>
      </c>
      <c r="AB147">
        <v>7279232</v>
      </c>
      <c r="AC147">
        <v>7192375</v>
      </c>
      <c r="AD147">
        <v>7111549</v>
      </c>
      <c r="AE147" s="22" t="s">
        <v>1</v>
      </c>
    </row>
    <row r="148" spans="1:31" x14ac:dyDescent="0.2">
      <c r="A148" s="25" t="s">
        <v>4</v>
      </c>
      <c r="B148" s="11" t="s">
        <v>4</v>
      </c>
      <c r="C148" s="12">
        <v>50</v>
      </c>
      <c r="D148" s="11" t="s">
        <v>4</v>
      </c>
      <c r="E148" s="11" t="s">
        <v>502</v>
      </c>
      <c r="F148" s="11" t="s">
        <v>313</v>
      </c>
      <c r="G148" s="12" t="s">
        <v>457</v>
      </c>
      <c r="H148" s="205">
        <v>7657673.0000000009</v>
      </c>
      <c r="I148" s="205">
        <v>7689989</v>
      </c>
      <c r="J148" s="205">
        <v>7742692.9999999991</v>
      </c>
      <c r="K148" s="205">
        <v>7781055</v>
      </c>
      <c r="L148" s="205">
        <v>7825477</v>
      </c>
      <c r="M148">
        <v>7877101.0000000009</v>
      </c>
      <c r="N148">
        <v>7931496.0000000009</v>
      </c>
      <c r="O148">
        <v>7981862</v>
      </c>
      <c r="P148">
        <v>7999423</v>
      </c>
      <c r="Q148">
        <v>8009838</v>
      </c>
      <c r="R148">
        <v>8012415.9999999991</v>
      </c>
      <c r="S148">
        <v>8002197.9999999991</v>
      </c>
      <c r="T148">
        <v>7975294</v>
      </c>
      <c r="U148">
        <v>7913103.9999999991</v>
      </c>
      <c r="V148">
        <v>7832494.0000000009</v>
      </c>
      <c r="W148">
        <v>7745168</v>
      </c>
      <c r="X148">
        <v>7664951.0000000009</v>
      </c>
      <c r="Y148">
        <v>7598713</v>
      </c>
      <c r="Z148">
        <v>7526272.0000000009</v>
      </c>
      <c r="AA148">
        <v>7465399</v>
      </c>
      <c r="AB148">
        <v>7417601.0000000009</v>
      </c>
      <c r="AC148">
        <v>7379401</v>
      </c>
      <c r="AD148">
        <v>7346411</v>
      </c>
      <c r="AE148" s="21" t="s">
        <v>1</v>
      </c>
    </row>
    <row r="149" spans="1:31" x14ac:dyDescent="0.2">
      <c r="A149" s="27" t="s">
        <v>4</v>
      </c>
      <c r="B149" s="13" t="s">
        <v>4</v>
      </c>
      <c r="C149" s="14">
        <v>50</v>
      </c>
      <c r="D149" s="13" t="s">
        <v>4</v>
      </c>
      <c r="E149" s="13" t="s">
        <v>503</v>
      </c>
      <c r="F149" s="13" t="s">
        <v>313</v>
      </c>
      <c r="G149" s="14" t="s">
        <v>338</v>
      </c>
      <c r="H149" s="205">
        <v>7148278</v>
      </c>
      <c r="I149" s="205">
        <v>7163797.0000000009</v>
      </c>
      <c r="J149" s="205">
        <v>7183817.0000000009</v>
      </c>
      <c r="K149" s="205">
        <v>7239979</v>
      </c>
      <c r="L149" s="205">
        <v>7295821</v>
      </c>
      <c r="M149">
        <v>7350347</v>
      </c>
      <c r="N149">
        <v>7404204.0000000009</v>
      </c>
      <c r="O149">
        <v>7460263</v>
      </c>
      <c r="P149">
        <v>7528852.0000000009</v>
      </c>
      <c r="Q149">
        <v>7596144</v>
      </c>
      <c r="R149">
        <v>7656721</v>
      </c>
      <c r="S149">
        <v>7705554</v>
      </c>
      <c r="T149">
        <v>7742470.0000000009</v>
      </c>
      <c r="U149">
        <v>7778424.9999999991</v>
      </c>
      <c r="V149">
        <v>7802189</v>
      </c>
      <c r="W149">
        <v>7808694</v>
      </c>
      <c r="X149">
        <v>7793675.9999999991</v>
      </c>
      <c r="Y149">
        <v>7758134.9999999991</v>
      </c>
      <c r="Z149">
        <v>7712608.9999999991</v>
      </c>
      <c r="AA149">
        <v>7643892.9999999991</v>
      </c>
      <c r="AB149">
        <v>7559490</v>
      </c>
      <c r="AC149">
        <v>7473240</v>
      </c>
      <c r="AD149">
        <v>7396818</v>
      </c>
      <c r="AE149" s="22" t="s">
        <v>1</v>
      </c>
    </row>
    <row r="150" spans="1:31" x14ac:dyDescent="0.2">
      <c r="A150" s="25" t="s">
        <v>4</v>
      </c>
      <c r="B150" s="11" t="s">
        <v>4</v>
      </c>
      <c r="C150" s="12">
        <v>50</v>
      </c>
      <c r="D150" s="11" t="s">
        <v>4</v>
      </c>
      <c r="E150" s="11" t="s">
        <v>504</v>
      </c>
      <c r="F150" s="11"/>
      <c r="G150" s="12"/>
      <c r="H150" s="205">
        <v>0</v>
      </c>
      <c r="I150" s="205">
        <v>0</v>
      </c>
      <c r="J150" s="205">
        <v>0</v>
      </c>
      <c r="K150" s="205">
        <v>0</v>
      </c>
      <c r="L150" s="205">
        <v>0</v>
      </c>
      <c r="M150">
        <v>0</v>
      </c>
      <c r="N150">
        <v>0</v>
      </c>
      <c r="O150">
        <v>0</v>
      </c>
      <c r="P150">
        <v>0</v>
      </c>
      <c r="Q150">
        <v>0</v>
      </c>
      <c r="R150">
        <v>0</v>
      </c>
      <c r="S150">
        <v>0</v>
      </c>
      <c r="T150">
        <v>0</v>
      </c>
      <c r="U150">
        <v>0</v>
      </c>
      <c r="V150">
        <v>0</v>
      </c>
      <c r="W150">
        <v>0</v>
      </c>
      <c r="X150">
        <v>0</v>
      </c>
      <c r="Y150">
        <v>0</v>
      </c>
      <c r="Z150">
        <v>0</v>
      </c>
      <c r="AA150">
        <v>0</v>
      </c>
      <c r="AB150">
        <v>0</v>
      </c>
      <c r="AC150">
        <v>0</v>
      </c>
      <c r="AD150">
        <v>0</v>
      </c>
      <c r="AE150" s="21" t="s">
        <v>1</v>
      </c>
    </row>
    <row r="151" spans="1:31" x14ac:dyDescent="0.2">
      <c r="A151" s="27" t="s">
        <v>4</v>
      </c>
      <c r="B151" s="13" t="s">
        <v>4</v>
      </c>
      <c r="C151" s="14">
        <v>50</v>
      </c>
      <c r="D151" s="13" t="s">
        <v>4</v>
      </c>
      <c r="E151" s="13" t="s">
        <v>505</v>
      </c>
      <c r="F151" s="13"/>
      <c r="G151" s="14"/>
      <c r="H151" s="205">
        <v>144304164</v>
      </c>
      <c r="I151" s="205">
        <v>145924795</v>
      </c>
      <c r="J151" s="205">
        <v>147575433</v>
      </c>
      <c r="K151" s="205">
        <v>149273134</v>
      </c>
      <c r="L151" s="205">
        <v>151005733</v>
      </c>
      <c r="M151">
        <v>152761413</v>
      </c>
      <c r="N151">
        <v>154517385</v>
      </c>
      <c r="O151">
        <v>156256287</v>
      </c>
      <c r="P151">
        <v>157977151</v>
      </c>
      <c r="Q151">
        <v>159685421</v>
      </c>
      <c r="R151">
        <v>161376713</v>
      </c>
      <c r="S151">
        <v>163046173</v>
      </c>
      <c r="T151">
        <v>164689383</v>
      </c>
      <c r="U151">
        <v>166303494</v>
      </c>
      <c r="V151">
        <v>167885680</v>
      </c>
      <c r="W151">
        <v>169431797</v>
      </c>
      <c r="X151">
        <v>170937444</v>
      </c>
      <c r="Y151">
        <v>172399074</v>
      </c>
      <c r="Z151">
        <v>173813766</v>
      </c>
      <c r="AA151">
        <v>175180164</v>
      </c>
      <c r="AB151">
        <v>176498329</v>
      </c>
      <c r="AC151">
        <v>177769400</v>
      </c>
      <c r="AD151">
        <v>178993870</v>
      </c>
      <c r="AE151" s="22" t="s">
        <v>1</v>
      </c>
    </row>
    <row r="152" spans="1:31" x14ac:dyDescent="0.2">
      <c r="A152" s="25" t="s">
        <v>5</v>
      </c>
      <c r="B152" s="11" t="s">
        <v>5</v>
      </c>
      <c r="C152" s="12">
        <v>204</v>
      </c>
      <c r="D152" s="11" t="s">
        <v>5</v>
      </c>
      <c r="E152" s="11" t="s">
        <v>440</v>
      </c>
      <c r="F152" s="11" t="s">
        <v>312</v>
      </c>
      <c r="G152" s="12" t="s">
        <v>319</v>
      </c>
      <c r="H152" s="205">
        <v>141240</v>
      </c>
      <c r="I152" s="205">
        <v>144292</v>
      </c>
      <c r="J152" s="205">
        <v>147905</v>
      </c>
      <c r="K152" s="205">
        <v>152064</v>
      </c>
      <c r="L152" s="205">
        <v>156165</v>
      </c>
      <c r="M152">
        <v>160040</v>
      </c>
      <c r="N152">
        <v>162617</v>
      </c>
      <c r="O152">
        <v>166316</v>
      </c>
      <c r="P152">
        <v>170060</v>
      </c>
      <c r="Q152">
        <v>173676</v>
      </c>
      <c r="R152">
        <v>177117</v>
      </c>
      <c r="S152">
        <v>179912</v>
      </c>
      <c r="T152">
        <v>183330</v>
      </c>
      <c r="U152">
        <v>186892</v>
      </c>
      <c r="V152">
        <v>190348</v>
      </c>
      <c r="W152">
        <v>193739</v>
      </c>
      <c r="X152">
        <v>196986</v>
      </c>
      <c r="Y152">
        <v>200592</v>
      </c>
      <c r="Z152">
        <v>204676</v>
      </c>
      <c r="AA152">
        <v>208714</v>
      </c>
      <c r="AB152">
        <v>212594</v>
      </c>
      <c r="AC152">
        <v>215540</v>
      </c>
      <c r="AD152">
        <v>219351</v>
      </c>
      <c r="AE152" s="21" t="s">
        <v>1</v>
      </c>
    </row>
    <row r="153" spans="1:31" x14ac:dyDescent="0.2">
      <c r="A153" s="27" t="s">
        <v>5</v>
      </c>
      <c r="B153" s="13" t="s">
        <v>5</v>
      </c>
      <c r="C153" s="14">
        <v>204</v>
      </c>
      <c r="D153" s="13" t="s">
        <v>5</v>
      </c>
      <c r="E153" s="13" t="s">
        <v>487</v>
      </c>
      <c r="F153" s="13" t="s">
        <v>313</v>
      </c>
      <c r="G153" s="14" t="s">
        <v>319</v>
      </c>
      <c r="H153" s="205">
        <v>145391</v>
      </c>
      <c r="I153" s="205">
        <v>148567</v>
      </c>
      <c r="J153" s="205">
        <v>152330</v>
      </c>
      <c r="K153" s="205">
        <v>156630</v>
      </c>
      <c r="L153" s="205">
        <v>160908</v>
      </c>
      <c r="M153">
        <v>164962</v>
      </c>
      <c r="N153">
        <v>167604</v>
      </c>
      <c r="O153">
        <v>171434</v>
      </c>
      <c r="P153">
        <v>175306</v>
      </c>
      <c r="Q153">
        <v>179020</v>
      </c>
      <c r="R153">
        <v>182535</v>
      </c>
      <c r="S153">
        <v>185360</v>
      </c>
      <c r="T153">
        <v>188843</v>
      </c>
      <c r="U153">
        <v>192491</v>
      </c>
      <c r="V153">
        <v>196019</v>
      </c>
      <c r="W153">
        <v>199475</v>
      </c>
      <c r="X153">
        <v>202783</v>
      </c>
      <c r="Y153">
        <v>206474</v>
      </c>
      <c r="Z153">
        <v>210707</v>
      </c>
      <c r="AA153">
        <v>214885</v>
      </c>
      <c r="AB153">
        <v>218881</v>
      </c>
      <c r="AC153">
        <v>221816</v>
      </c>
      <c r="AD153">
        <v>225722</v>
      </c>
      <c r="AE153" s="22" t="s">
        <v>1</v>
      </c>
    </row>
    <row r="154" spans="1:31" x14ac:dyDescent="0.2">
      <c r="A154" s="25" t="s">
        <v>5</v>
      </c>
      <c r="B154" s="11" t="s">
        <v>5</v>
      </c>
      <c r="C154" s="12">
        <v>204</v>
      </c>
      <c r="D154" s="11" t="s">
        <v>5</v>
      </c>
      <c r="E154" s="11" t="s">
        <v>441</v>
      </c>
      <c r="F154" s="11" t="s">
        <v>312</v>
      </c>
      <c r="G154" s="12" t="s">
        <v>355</v>
      </c>
      <c r="H154" s="205">
        <v>136652</v>
      </c>
      <c r="I154" s="205">
        <v>139891</v>
      </c>
      <c r="J154" s="205">
        <v>143066</v>
      </c>
      <c r="K154" s="205">
        <v>147066</v>
      </c>
      <c r="L154" s="205">
        <v>151084</v>
      </c>
      <c r="M154">
        <v>154973</v>
      </c>
      <c r="N154">
        <v>158561</v>
      </c>
      <c r="O154">
        <v>161653</v>
      </c>
      <c r="P154">
        <v>165426</v>
      </c>
      <c r="Q154">
        <v>169089</v>
      </c>
      <c r="R154">
        <v>172592</v>
      </c>
      <c r="S154">
        <v>175887</v>
      </c>
      <c r="T154">
        <v>178943</v>
      </c>
      <c r="U154">
        <v>182516</v>
      </c>
      <c r="V154">
        <v>185963</v>
      </c>
      <c r="W154">
        <v>189311</v>
      </c>
      <c r="X154">
        <v>192609</v>
      </c>
      <c r="Y154">
        <v>195919</v>
      </c>
      <c r="Z154">
        <v>199881</v>
      </c>
      <c r="AA154">
        <v>203841</v>
      </c>
      <c r="AB154">
        <v>207702</v>
      </c>
      <c r="AC154">
        <v>211346</v>
      </c>
      <c r="AD154">
        <v>214644</v>
      </c>
      <c r="AE154" s="21" t="s">
        <v>1</v>
      </c>
    </row>
    <row r="155" spans="1:31" x14ac:dyDescent="0.2">
      <c r="A155" s="27" t="s">
        <v>5</v>
      </c>
      <c r="B155" s="13" t="s">
        <v>5</v>
      </c>
      <c r="C155" s="14">
        <v>204</v>
      </c>
      <c r="D155" s="13" t="s">
        <v>5</v>
      </c>
      <c r="E155" s="13" t="s">
        <v>488</v>
      </c>
      <c r="F155" s="13" t="s">
        <v>313</v>
      </c>
      <c r="G155" s="14" t="s">
        <v>355</v>
      </c>
      <c r="H155" s="205">
        <v>140621</v>
      </c>
      <c r="I155" s="205">
        <v>143943</v>
      </c>
      <c r="J155" s="205">
        <v>147261</v>
      </c>
      <c r="K155" s="205">
        <v>151387</v>
      </c>
      <c r="L155" s="205">
        <v>155573</v>
      </c>
      <c r="M155">
        <v>159642</v>
      </c>
      <c r="N155">
        <v>163381</v>
      </c>
      <c r="O155">
        <v>166559</v>
      </c>
      <c r="P155">
        <v>170466</v>
      </c>
      <c r="Q155">
        <v>174234</v>
      </c>
      <c r="R155">
        <v>177815</v>
      </c>
      <c r="S155">
        <v>181168</v>
      </c>
      <c r="T155">
        <v>184264</v>
      </c>
      <c r="U155">
        <v>187922</v>
      </c>
      <c r="V155">
        <v>191437</v>
      </c>
      <c r="W155">
        <v>194841</v>
      </c>
      <c r="X155">
        <v>198191</v>
      </c>
      <c r="Y155">
        <v>201555</v>
      </c>
      <c r="Z155">
        <v>205647</v>
      </c>
      <c r="AA155">
        <v>209735</v>
      </c>
      <c r="AB155">
        <v>213705</v>
      </c>
      <c r="AC155">
        <v>217425</v>
      </c>
      <c r="AD155">
        <v>220748</v>
      </c>
      <c r="AE155" s="22" t="s">
        <v>1</v>
      </c>
    </row>
    <row r="156" spans="1:31" x14ac:dyDescent="0.2">
      <c r="A156" s="25" t="s">
        <v>5</v>
      </c>
      <c r="B156" s="11" t="s">
        <v>5</v>
      </c>
      <c r="C156" s="12">
        <v>204</v>
      </c>
      <c r="D156" s="11" t="s">
        <v>5</v>
      </c>
      <c r="E156" s="11" t="s">
        <v>442</v>
      </c>
      <c r="F156" s="11" t="s">
        <v>312</v>
      </c>
      <c r="G156" s="12" t="s">
        <v>317</v>
      </c>
      <c r="H156" s="205">
        <v>132353</v>
      </c>
      <c r="I156" s="205">
        <v>135495</v>
      </c>
      <c r="J156" s="205">
        <v>138563</v>
      </c>
      <c r="K156" s="205">
        <v>142388</v>
      </c>
      <c r="L156" s="205">
        <v>146293</v>
      </c>
      <c r="M156">
        <v>150155</v>
      </c>
      <c r="N156">
        <v>153819</v>
      </c>
      <c r="O156">
        <v>157113</v>
      </c>
      <c r="P156">
        <v>160905</v>
      </c>
      <c r="Q156">
        <v>164608</v>
      </c>
      <c r="R156">
        <v>168167</v>
      </c>
      <c r="S156">
        <v>171531</v>
      </c>
      <c r="T156">
        <v>174662</v>
      </c>
      <c r="U156">
        <v>178256</v>
      </c>
      <c r="V156">
        <v>181714</v>
      </c>
      <c r="W156">
        <v>185048</v>
      </c>
      <c r="X156">
        <v>188294</v>
      </c>
      <c r="Y156">
        <v>191499</v>
      </c>
      <c r="Z156">
        <v>195338</v>
      </c>
      <c r="AA156">
        <v>199211</v>
      </c>
      <c r="AB156">
        <v>203033</v>
      </c>
      <c r="AC156">
        <v>206700</v>
      </c>
      <c r="AD156">
        <v>210098</v>
      </c>
      <c r="AE156" s="21" t="s">
        <v>1</v>
      </c>
    </row>
    <row r="157" spans="1:31" x14ac:dyDescent="0.2">
      <c r="A157" s="27" t="s">
        <v>5</v>
      </c>
      <c r="B157" s="13" t="s">
        <v>5</v>
      </c>
      <c r="C157" s="14">
        <v>204</v>
      </c>
      <c r="D157" s="13" t="s">
        <v>5</v>
      </c>
      <c r="E157" s="13" t="s">
        <v>489</v>
      </c>
      <c r="F157" s="13" t="s">
        <v>313</v>
      </c>
      <c r="G157" s="14" t="s">
        <v>317</v>
      </c>
      <c r="H157" s="205">
        <v>136150</v>
      </c>
      <c r="I157" s="205">
        <v>139367</v>
      </c>
      <c r="J157" s="205">
        <v>142555</v>
      </c>
      <c r="K157" s="205">
        <v>146491</v>
      </c>
      <c r="L157" s="205">
        <v>150554</v>
      </c>
      <c r="M157">
        <v>154592</v>
      </c>
      <c r="N157">
        <v>158415</v>
      </c>
      <c r="O157">
        <v>161817</v>
      </c>
      <c r="P157">
        <v>165746</v>
      </c>
      <c r="Q157">
        <v>169561</v>
      </c>
      <c r="R157">
        <v>173205</v>
      </c>
      <c r="S157">
        <v>176632</v>
      </c>
      <c r="T157">
        <v>179806</v>
      </c>
      <c r="U157">
        <v>183487</v>
      </c>
      <c r="V157">
        <v>187013</v>
      </c>
      <c r="W157">
        <v>190399</v>
      </c>
      <c r="X157">
        <v>193686</v>
      </c>
      <c r="Y157">
        <v>196927</v>
      </c>
      <c r="Z157">
        <v>200878</v>
      </c>
      <c r="AA157">
        <v>204865</v>
      </c>
      <c r="AB157">
        <v>208790</v>
      </c>
      <c r="AC157">
        <v>212535</v>
      </c>
      <c r="AD157">
        <v>215967</v>
      </c>
      <c r="AE157" s="22" t="s">
        <v>1</v>
      </c>
    </row>
    <row r="158" spans="1:31" x14ac:dyDescent="0.2">
      <c r="A158" s="25" t="s">
        <v>5</v>
      </c>
      <c r="B158" s="11" t="s">
        <v>5</v>
      </c>
      <c r="C158" s="12">
        <v>204</v>
      </c>
      <c r="D158" s="11" t="s">
        <v>5</v>
      </c>
      <c r="E158" s="11" t="s">
        <v>443</v>
      </c>
      <c r="F158" s="11" t="s">
        <v>312</v>
      </c>
      <c r="G158" s="12" t="s">
        <v>356</v>
      </c>
      <c r="H158" s="205">
        <v>128311</v>
      </c>
      <c r="I158" s="205">
        <v>131376</v>
      </c>
      <c r="J158" s="205">
        <v>134359</v>
      </c>
      <c r="K158" s="205">
        <v>137997</v>
      </c>
      <c r="L158" s="205">
        <v>141772</v>
      </c>
      <c r="M158">
        <v>145570</v>
      </c>
      <c r="N158">
        <v>149263</v>
      </c>
      <c r="O158">
        <v>152696</v>
      </c>
      <c r="P158">
        <v>156497</v>
      </c>
      <c r="Q158">
        <v>160226</v>
      </c>
      <c r="R158">
        <v>163836</v>
      </c>
      <c r="S158">
        <v>167267</v>
      </c>
      <c r="T158">
        <v>170475</v>
      </c>
      <c r="U158">
        <v>174105</v>
      </c>
      <c r="V158">
        <v>177582</v>
      </c>
      <c r="W158">
        <v>180927</v>
      </c>
      <c r="X158">
        <v>184154</v>
      </c>
      <c r="Y158">
        <v>187297</v>
      </c>
      <c r="Z158">
        <v>191014</v>
      </c>
      <c r="AA158">
        <v>194796</v>
      </c>
      <c r="AB158">
        <v>198566</v>
      </c>
      <c r="AC158">
        <v>202234</v>
      </c>
      <c r="AD158">
        <v>205700</v>
      </c>
      <c r="AE158" s="21" t="s">
        <v>1</v>
      </c>
    </row>
    <row r="159" spans="1:31" x14ac:dyDescent="0.2">
      <c r="A159" s="27" t="s">
        <v>5</v>
      </c>
      <c r="B159" s="13" t="s">
        <v>5</v>
      </c>
      <c r="C159" s="14">
        <v>204</v>
      </c>
      <c r="D159" s="13" t="s">
        <v>5</v>
      </c>
      <c r="E159" s="13" t="s">
        <v>490</v>
      </c>
      <c r="F159" s="13" t="s">
        <v>313</v>
      </c>
      <c r="G159" s="14" t="s">
        <v>356</v>
      </c>
      <c r="H159" s="205">
        <v>131944</v>
      </c>
      <c r="I159" s="205">
        <v>135083</v>
      </c>
      <c r="J159" s="205">
        <v>138172</v>
      </c>
      <c r="K159" s="205">
        <v>141906</v>
      </c>
      <c r="L159" s="205">
        <v>145827</v>
      </c>
      <c r="M159">
        <v>149795</v>
      </c>
      <c r="N159">
        <v>153649</v>
      </c>
      <c r="O159">
        <v>157206</v>
      </c>
      <c r="P159">
        <v>161149</v>
      </c>
      <c r="Q159">
        <v>164995</v>
      </c>
      <c r="R159">
        <v>168698</v>
      </c>
      <c r="S159">
        <v>172199</v>
      </c>
      <c r="T159">
        <v>175456</v>
      </c>
      <c r="U159">
        <v>179175</v>
      </c>
      <c r="V159">
        <v>182721</v>
      </c>
      <c r="W159">
        <v>186119</v>
      </c>
      <c r="X159">
        <v>189383</v>
      </c>
      <c r="Y159">
        <v>192550</v>
      </c>
      <c r="Z159">
        <v>196363</v>
      </c>
      <c r="AA159">
        <v>200246</v>
      </c>
      <c r="AB159">
        <v>204110</v>
      </c>
      <c r="AC159">
        <v>207855</v>
      </c>
      <c r="AD159">
        <v>211363</v>
      </c>
      <c r="AE159" s="22" t="s">
        <v>1</v>
      </c>
    </row>
    <row r="160" spans="1:31" x14ac:dyDescent="0.2">
      <c r="A160" s="25" t="s">
        <v>5</v>
      </c>
      <c r="B160" s="11" t="s">
        <v>5</v>
      </c>
      <c r="C160" s="12">
        <v>204</v>
      </c>
      <c r="D160" s="11" t="s">
        <v>5</v>
      </c>
      <c r="E160" s="11" t="s">
        <v>444</v>
      </c>
      <c r="F160" s="11" t="s">
        <v>312</v>
      </c>
      <c r="G160" s="12" t="s">
        <v>327</v>
      </c>
      <c r="H160" s="205">
        <v>124494</v>
      </c>
      <c r="I160" s="205">
        <v>127501</v>
      </c>
      <c r="J160" s="205">
        <v>130419.99999999999</v>
      </c>
      <c r="K160" s="205">
        <v>133862</v>
      </c>
      <c r="L160" s="205">
        <v>137492</v>
      </c>
      <c r="M160">
        <v>141205</v>
      </c>
      <c r="N160">
        <v>144883</v>
      </c>
      <c r="O160">
        <v>148401</v>
      </c>
      <c r="P160">
        <v>152206</v>
      </c>
      <c r="Q160">
        <v>155949</v>
      </c>
      <c r="R160">
        <v>159593</v>
      </c>
      <c r="S160">
        <v>163087</v>
      </c>
      <c r="T160">
        <v>166372</v>
      </c>
      <c r="U160">
        <v>170054</v>
      </c>
      <c r="V160">
        <v>173560</v>
      </c>
      <c r="W160">
        <v>176921</v>
      </c>
      <c r="X160">
        <v>180159</v>
      </c>
      <c r="Y160">
        <v>183279</v>
      </c>
      <c r="Z160">
        <v>186879</v>
      </c>
      <c r="AA160">
        <v>190569</v>
      </c>
      <c r="AB160">
        <v>194279</v>
      </c>
      <c r="AC160">
        <v>197931</v>
      </c>
      <c r="AD160">
        <v>201437</v>
      </c>
      <c r="AE160" s="21" t="s">
        <v>1</v>
      </c>
    </row>
    <row r="161" spans="1:31" x14ac:dyDescent="0.2">
      <c r="A161" s="27" t="s">
        <v>5</v>
      </c>
      <c r="B161" s="13" t="s">
        <v>5</v>
      </c>
      <c r="C161" s="14">
        <v>204</v>
      </c>
      <c r="D161" s="13" t="s">
        <v>5</v>
      </c>
      <c r="E161" s="13" t="s">
        <v>491</v>
      </c>
      <c r="F161" s="13" t="s">
        <v>313</v>
      </c>
      <c r="G161" s="14" t="s">
        <v>327</v>
      </c>
      <c r="H161" s="205">
        <v>127968</v>
      </c>
      <c r="I161" s="205">
        <v>131051.99999999999</v>
      </c>
      <c r="J161" s="205">
        <v>134071</v>
      </c>
      <c r="K161" s="205">
        <v>137594</v>
      </c>
      <c r="L161" s="205">
        <v>141359</v>
      </c>
      <c r="M161">
        <v>145235</v>
      </c>
      <c r="N161">
        <v>149073</v>
      </c>
      <c r="O161">
        <v>152723</v>
      </c>
      <c r="P161">
        <v>156675</v>
      </c>
      <c r="Q161">
        <v>160541</v>
      </c>
      <c r="R161">
        <v>164285</v>
      </c>
      <c r="S161">
        <v>167857</v>
      </c>
      <c r="T161">
        <v>171199</v>
      </c>
      <c r="U161">
        <v>174975</v>
      </c>
      <c r="V161">
        <v>178555</v>
      </c>
      <c r="W161">
        <v>181970</v>
      </c>
      <c r="X161">
        <v>185246</v>
      </c>
      <c r="Y161">
        <v>188385</v>
      </c>
      <c r="Z161">
        <v>192063</v>
      </c>
      <c r="AA161">
        <v>195841</v>
      </c>
      <c r="AB161">
        <v>199639</v>
      </c>
      <c r="AC161">
        <v>203364</v>
      </c>
      <c r="AD161">
        <v>206918</v>
      </c>
      <c r="AE161" s="22" t="s">
        <v>1</v>
      </c>
    </row>
    <row r="162" spans="1:31" x14ac:dyDescent="0.2">
      <c r="A162" s="25" t="s">
        <v>5</v>
      </c>
      <c r="B162" s="11" t="s">
        <v>5</v>
      </c>
      <c r="C162" s="12">
        <v>204</v>
      </c>
      <c r="D162" s="11" t="s">
        <v>5</v>
      </c>
      <c r="E162" s="11" t="s">
        <v>445</v>
      </c>
      <c r="F162" s="11" t="s">
        <v>312</v>
      </c>
      <c r="G162" s="12" t="s">
        <v>320</v>
      </c>
      <c r="H162" s="205">
        <v>120888</v>
      </c>
      <c r="I162" s="205">
        <v>123835</v>
      </c>
      <c r="J162" s="205">
        <v>126711</v>
      </c>
      <c r="K162" s="205">
        <v>129973.00000000001</v>
      </c>
      <c r="L162" s="205">
        <v>133425</v>
      </c>
      <c r="M162">
        <v>137035</v>
      </c>
      <c r="N162">
        <v>140673</v>
      </c>
      <c r="O162">
        <v>144225</v>
      </c>
      <c r="P162">
        <v>148002</v>
      </c>
      <c r="Q162">
        <v>151781</v>
      </c>
      <c r="R162">
        <v>155445</v>
      </c>
      <c r="S162">
        <v>158982</v>
      </c>
      <c r="T162">
        <v>162342</v>
      </c>
      <c r="U162">
        <v>166049</v>
      </c>
      <c r="V162">
        <v>169643</v>
      </c>
      <c r="W162">
        <v>173028</v>
      </c>
      <c r="X162">
        <v>176280</v>
      </c>
      <c r="Y162">
        <v>179410</v>
      </c>
      <c r="Z162">
        <v>182910</v>
      </c>
      <c r="AA162">
        <v>186499</v>
      </c>
      <c r="AB162">
        <v>190147</v>
      </c>
      <c r="AC162">
        <v>193772</v>
      </c>
      <c r="AD162">
        <v>197296</v>
      </c>
      <c r="AE162" s="21" t="s">
        <v>1</v>
      </c>
    </row>
    <row r="163" spans="1:31" x14ac:dyDescent="0.2">
      <c r="A163" s="27" t="s">
        <v>5</v>
      </c>
      <c r="B163" s="13" t="s">
        <v>5</v>
      </c>
      <c r="C163" s="14">
        <v>204</v>
      </c>
      <c r="D163" s="13" t="s">
        <v>5</v>
      </c>
      <c r="E163" s="13" t="s">
        <v>492</v>
      </c>
      <c r="F163" s="13" t="s">
        <v>313</v>
      </c>
      <c r="G163" s="14" t="s">
        <v>320</v>
      </c>
      <c r="H163" s="205">
        <v>124209</v>
      </c>
      <c r="I163" s="205">
        <v>127237</v>
      </c>
      <c r="J163" s="205">
        <v>130214</v>
      </c>
      <c r="K163" s="205">
        <v>133546</v>
      </c>
      <c r="L163" s="205">
        <v>137115</v>
      </c>
      <c r="M163">
        <v>140882</v>
      </c>
      <c r="N163">
        <v>144679</v>
      </c>
      <c r="O163">
        <v>148368</v>
      </c>
      <c r="P163">
        <v>152293</v>
      </c>
      <c r="Q163">
        <v>156202</v>
      </c>
      <c r="R163">
        <v>159972</v>
      </c>
      <c r="S163">
        <v>163595</v>
      </c>
      <c r="T163">
        <v>167022</v>
      </c>
      <c r="U163">
        <v>170828</v>
      </c>
      <c r="V163">
        <v>174506</v>
      </c>
      <c r="W163">
        <v>177949</v>
      </c>
      <c r="X163">
        <v>181240</v>
      </c>
      <c r="Y163">
        <v>184391</v>
      </c>
      <c r="Z163">
        <v>187955</v>
      </c>
      <c r="AA163">
        <v>191618</v>
      </c>
      <c r="AB163">
        <v>195346</v>
      </c>
      <c r="AC163">
        <v>199042</v>
      </c>
      <c r="AD163">
        <v>202616</v>
      </c>
      <c r="AE163" s="22" t="s">
        <v>1</v>
      </c>
    </row>
    <row r="164" spans="1:31" x14ac:dyDescent="0.2">
      <c r="A164" s="25" t="s">
        <v>5</v>
      </c>
      <c r="B164" s="11" t="s">
        <v>5</v>
      </c>
      <c r="C164" s="12">
        <v>204</v>
      </c>
      <c r="D164" s="11" t="s">
        <v>5</v>
      </c>
      <c r="E164" s="11" t="s">
        <v>446</v>
      </c>
      <c r="F164" s="11" t="s">
        <v>312</v>
      </c>
      <c r="G164" s="12" t="s">
        <v>326</v>
      </c>
      <c r="H164" s="205">
        <v>117478</v>
      </c>
      <c r="I164" s="205">
        <v>120368</v>
      </c>
      <c r="J164" s="205">
        <v>123196</v>
      </c>
      <c r="K164" s="205">
        <v>126307</v>
      </c>
      <c r="L164" s="205">
        <v>129584</v>
      </c>
      <c r="M164">
        <v>133033</v>
      </c>
      <c r="N164">
        <v>136611</v>
      </c>
      <c r="O164">
        <v>140170</v>
      </c>
      <c r="P164">
        <v>143874</v>
      </c>
      <c r="Q164">
        <v>147668</v>
      </c>
      <c r="R164">
        <v>151400</v>
      </c>
      <c r="S164">
        <v>154962</v>
      </c>
      <c r="T164">
        <v>158375</v>
      </c>
      <c r="U164">
        <v>162061</v>
      </c>
      <c r="V164">
        <v>165737</v>
      </c>
      <c r="W164">
        <v>169247</v>
      </c>
      <c r="X164">
        <v>172516</v>
      </c>
      <c r="Y164">
        <v>175656</v>
      </c>
      <c r="Z164">
        <v>179080</v>
      </c>
      <c r="AA164">
        <v>182578</v>
      </c>
      <c r="AB164">
        <v>186143</v>
      </c>
      <c r="AC164">
        <v>189735</v>
      </c>
      <c r="AD164">
        <v>193266</v>
      </c>
      <c r="AE164" s="21" t="s">
        <v>1</v>
      </c>
    </row>
    <row r="165" spans="1:31" x14ac:dyDescent="0.2">
      <c r="A165" s="27" t="s">
        <v>5</v>
      </c>
      <c r="B165" s="13" t="s">
        <v>5</v>
      </c>
      <c r="C165" s="14">
        <v>204</v>
      </c>
      <c r="D165" s="13" t="s">
        <v>5</v>
      </c>
      <c r="E165" s="13" t="s">
        <v>493</v>
      </c>
      <c r="F165" s="13" t="s">
        <v>313</v>
      </c>
      <c r="G165" s="14" t="s">
        <v>326</v>
      </c>
      <c r="H165" s="205">
        <v>120650</v>
      </c>
      <c r="I165" s="205">
        <v>123628</v>
      </c>
      <c r="J165" s="205">
        <v>126559</v>
      </c>
      <c r="K165" s="205">
        <v>129738</v>
      </c>
      <c r="L165" s="205">
        <v>133116</v>
      </c>
      <c r="M165">
        <v>136704</v>
      </c>
      <c r="N165">
        <v>140439</v>
      </c>
      <c r="O165">
        <v>144140</v>
      </c>
      <c r="P165">
        <v>147989</v>
      </c>
      <c r="Q165">
        <v>151919</v>
      </c>
      <c r="R165">
        <v>155768</v>
      </c>
      <c r="S165">
        <v>159424</v>
      </c>
      <c r="T165">
        <v>162912</v>
      </c>
      <c r="U165">
        <v>166698</v>
      </c>
      <c r="V165">
        <v>170468</v>
      </c>
      <c r="W165">
        <v>174050</v>
      </c>
      <c r="X165">
        <v>177364</v>
      </c>
      <c r="Y165">
        <v>180528</v>
      </c>
      <c r="Z165">
        <v>184006</v>
      </c>
      <c r="AA165">
        <v>187565</v>
      </c>
      <c r="AB165">
        <v>191197</v>
      </c>
      <c r="AC165">
        <v>194859</v>
      </c>
      <c r="AD165">
        <v>198443</v>
      </c>
      <c r="AE165" s="22" t="s">
        <v>1</v>
      </c>
    </row>
    <row r="166" spans="1:31" x14ac:dyDescent="0.2">
      <c r="A166" s="25" t="s">
        <v>5</v>
      </c>
      <c r="B166" s="11" t="s">
        <v>5</v>
      </c>
      <c r="C166" s="12">
        <v>204</v>
      </c>
      <c r="D166" s="11" t="s">
        <v>5</v>
      </c>
      <c r="E166" s="11" t="s">
        <v>447</v>
      </c>
      <c r="F166" s="11" t="s">
        <v>312</v>
      </c>
      <c r="G166" s="12" t="s">
        <v>318</v>
      </c>
      <c r="H166" s="205">
        <v>114150</v>
      </c>
      <c r="I166" s="205">
        <v>117089</v>
      </c>
      <c r="J166" s="205">
        <v>119868</v>
      </c>
      <c r="K166" s="205">
        <v>122827</v>
      </c>
      <c r="L166" s="205">
        <v>125960</v>
      </c>
      <c r="M166">
        <v>129238</v>
      </c>
      <c r="N166">
        <v>132674</v>
      </c>
      <c r="O166">
        <v>136215</v>
      </c>
      <c r="P166">
        <v>139832</v>
      </c>
      <c r="Q166">
        <v>143584</v>
      </c>
      <c r="R166">
        <v>147375</v>
      </c>
      <c r="S166">
        <v>151039</v>
      </c>
      <c r="T166">
        <v>154483</v>
      </c>
      <c r="U166">
        <v>158096</v>
      </c>
      <c r="V166">
        <v>161790</v>
      </c>
      <c r="W166">
        <v>165438</v>
      </c>
      <c r="X166">
        <v>168869</v>
      </c>
      <c r="Y166">
        <v>172021</v>
      </c>
      <c r="Z166">
        <v>175356</v>
      </c>
      <c r="AA166">
        <v>178787</v>
      </c>
      <c r="AB166">
        <v>182270</v>
      </c>
      <c r="AC166">
        <v>185796</v>
      </c>
      <c r="AD166">
        <v>189324</v>
      </c>
      <c r="AE166" s="21" t="s">
        <v>1</v>
      </c>
    </row>
    <row r="167" spans="1:31" x14ac:dyDescent="0.2">
      <c r="A167" s="27" t="s">
        <v>5</v>
      </c>
      <c r="B167" s="13" t="s">
        <v>5</v>
      </c>
      <c r="C167" s="14">
        <v>204</v>
      </c>
      <c r="D167" s="13" t="s">
        <v>5</v>
      </c>
      <c r="E167" s="13" t="s">
        <v>494</v>
      </c>
      <c r="F167" s="13" t="s">
        <v>313</v>
      </c>
      <c r="G167" s="14" t="s">
        <v>318</v>
      </c>
      <c r="H167" s="205">
        <v>117163</v>
      </c>
      <c r="I167" s="205">
        <v>120213</v>
      </c>
      <c r="J167" s="205">
        <v>123099</v>
      </c>
      <c r="K167" s="205">
        <v>126125</v>
      </c>
      <c r="L167" s="205">
        <v>129354.99999999999</v>
      </c>
      <c r="M167">
        <v>132752</v>
      </c>
      <c r="N167">
        <v>136326</v>
      </c>
      <c r="O167">
        <v>140013</v>
      </c>
      <c r="P167">
        <v>143775</v>
      </c>
      <c r="Q167">
        <v>147665</v>
      </c>
      <c r="R167">
        <v>151583</v>
      </c>
      <c r="S167">
        <v>155354</v>
      </c>
      <c r="T167">
        <v>158882</v>
      </c>
      <c r="U167">
        <v>162591</v>
      </c>
      <c r="V167">
        <v>166385</v>
      </c>
      <c r="W167">
        <v>170122</v>
      </c>
      <c r="X167">
        <v>173615</v>
      </c>
      <c r="Y167">
        <v>176796</v>
      </c>
      <c r="Z167">
        <v>180175</v>
      </c>
      <c r="AA167">
        <v>183661</v>
      </c>
      <c r="AB167">
        <v>187200</v>
      </c>
      <c r="AC167">
        <v>190785</v>
      </c>
      <c r="AD167">
        <v>194370</v>
      </c>
      <c r="AE167" s="22" t="s">
        <v>1</v>
      </c>
    </row>
    <row r="168" spans="1:31" x14ac:dyDescent="0.2">
      <c r="A168" s="25" t="s">
        <v>5</v>
      </c>
      <c r="B168" s="11" t="s">
        <v>5</v>
      </c>
      <c r="C168" s="12">
        <v>204</v>
      </c>
      <c r="D168" s="11" t="s">
        <v>5</v>
      </c>
      <c r="E168" s="11" t="s">
        <v>448</v>
      </c>
      <c r="F168" s="11" t="s">
        <v>312</v>
      </c>
      <c r="G168" s="12" t="s">
        <v>333</v>
      </c>
      <c r="H168" s="205">
        <v>110843</v>
      </c>
      <c r="I168" s="205">
        <v>113855</v>
      </c>
      <c r="J168" s="205">
        <v>116718</v>
      </c>
      <c r="K168" s="205">
        <v>119508</v>
      </c>
      <c r="L168" s="205">
        <v>122513</v>
      </c>
      <c r="M168">
        <v>125656</v>
      </c>
      <c r="N168">
        <v>128925.00000000001</v>
      </c>
      <c r="O168">
        <v>132342</v>
      </c>
      <c r="P168">
        <v>135885</v>
      </c>
      <c r="Q168">
        <v>139555</v>
      </c>
      <c r="R168">
        <v>143335</v>
      </c>
      <c r="S168">
        <v>147103</v>
      </c>
      <c r="T168">
        <v>150682</v>
      </c>
      <c r="U168">
        <v>154208</v>
      </c>
      <c r="V168">
        <v>157828</v>
      </c>
      <c r="W168">
        <v>161532</v>
      </c>
      <c r="X168">
        <v>165157</v>
      </c>
      <c r="Y168">
        <v>168508</v>
      </c>
      <c r="Z168">
        <v>171731</v>
      </c>
      <c r="AA168">
        <v>175090</v>
      </c>
      <c r="AB168">
        <v>178517</v>
      </c>
      <c r="AC168">
        <v>181971</v>
      </c>
      <c r="AD168">
        <v>185450</v>
      </c>
      <c r="AE168" s="21" t="s">
        <v>1</v>
      </c>
    </row>
    <row r="169" spans="1:31" x14ac:dyDescent="0.2">
      <c r="A169" s="27" t="s">
        <v>5</v>
      </c>
      <c r="B169" s="13" t="s">
        <v>5</v>
      </c>
      <c r="C169" s="14">
        <v>204</v>
      </c>
      <c r="D169" s="13" t="s">
        <v>5</v>
      </c>
      <c r="E169" s="13" t="s">
        <v>495</v>
      </c>
      <c r="F169" s="13" t="s">
        <v>313</v>
      </c>
      <c r="G169" s="14" t="s">
        <v>333</v>
      </c>
      <c r="H169" s="205">
        <v>113674</v>
      </c>
      <c r="I169" s="205">
        <v>116826</v>
      </c>
      <c r="J169" s="205">
        <v>119825</v>
      </c>
      <c r="K169" s="205">
        <v>122678</v>
      </c>
      <c r="L169" s="205">
        <v>125781</v>
      </c>
      <c r="M169">
        <v>129036</v>
      </c>
      <c r="N169">
        <v>132421</v>
      </c>
      <c r="O169">
        <v>135965</v>
      </c>
      <c r="P169">
        <v>139656</v>
      </c>
      <c r="Q169">
        <v>143464</v>
      </c>
      <c r="R169">
        <v>147376</v>
      </c>
      <c r="S169">
        <v>151267</v>
      </c>
      <c r="T169">
        <v>154946</v>
      </c>
      <c r="U169">
        <v>158564</v>
      </c>
      <c r="V169">
        <v>162281</v>
      </c>
      <c r="W169">
        <v>166085</v>
      </c>
      <c r="X169">
        <v>169795</v>
      </c>
      <c r="Y169">
        <v>173197</v>
      </c>
      <c r="Z169">
        <v>176456</v>
      </c>
      <c r="AA169">
        <v>179862</v>
      </c>
      <c r="AB169">
        <v>183339</v>
      </c>
      <c r="AC169">
        <v>186843</v>
      </c>
      <c r="AD169">
        <v>190372</v>
      </c>
      <c r="AE169" s="22" t="s">
        <v>1</v>
      </c>
    </row>
    <row r="170" spans="1:31" x14ac:dyDescent="0.2">
      <c r="A170" s="25" t="s">
        <v>5</v>
      </c>
      <c r="B170" s="11" t="s">
        <v>5</v>
      </c>
      <c r="C170" s="12">
        <v>204</v>
      </c>
      <c r="D170" s="11" t="s">
        <v>5</v>
      </c>
      <c r="E170" s="11" t="s">
        <v>449</v>
      </c>
      <c r="F170" s="11" t="s">
        <v>312</v>
      </c>
      <c r="G170" s="12" t="s">
        <v>340</v>
      </c>
      <c r="H170" s="205">
        <v>107571</v>
      </c>
      <c r="I170" s="205">
        <v>110589</v>
      </c>
      <c r="J170" s="205">
        <v>113576</v>
      </c>
      <c r="K170" s="205">
        <v>116349</v>
      </c>
      <c r="L170" s="205">
        <v>119202</v>
      </c>
      <c r="M170">
        <v>122240</v>
      </c>
      <c r="N170">
        <v>125382</v>
      </c>
      <c r="O170">
        <v>128638</v>
      </c>
      <c r="P170">
        <v>132011</v>
      </c>
      <c r="Q170">
        <v>135614</v>
      </c>
      <c r="R170">
        <v>139317</v>
      </c>
      <c r="S170">
        <v>143106</v>
      </c>
      <c r="T170">
        <v>146835</v>
      </c>
      <c r="U170">
        <v>150403</v>
      </c>
      <c r="V170">
        <v>153942</v>
      </c>
      <c r="W170">
        <v>157573</v>
      </c>
      <c r="X170">
        <v>161293</v>
      </c>
      <c r="Y170">
        <v>164894</v>
      </c>
      <c r="Z170">
        <v>168214</v>
      </c>
      <c r="AA170">
        <v>171476</v>
      </c>
      <c r="AB170">
        <v>174847</v>
      </c>
      <c r="AC170">
        <v>178256</v>
      </c>
      <c r="AD170">
        <v>181672</v>
      </c>
      <c r="AE170" s="21" t="s">
        <v>1</v>
      </c>
    </row>
    <row r="171" spans="1:31" x14ac:dyDescent="0.2">
      <c r="A171" s="27" t="s">
        <v>5</v>
      </c>
      <c r="B171" s="13" t="s">
        <v>5</v>
      </c>
      <c r="C171" s="14">
        <v>204</v>
      </c>
      <c r="D171" s="13" t="s">
        <v>5</v>
      </c>
      <c r="E171" s="13" t="s">
        <v>496</v>
      </c>
      <c r="F171" s="13" t="s">
        <v>313</v>
      </c>
      <c r="G171" s="14" t="s">
        <v>340</v>
      </c>
      <c r="H171" s="205">
        <v>110207</v>
      </c>
      <c r="I171" s="205">
        <v>113381</v>
      </c>
      <c r="J171" s="205">
        <v>116538</v>
      </c>
      <c r="K171" s="205">
        <v>119397</v>
      </c>
      <c r="L171" s="205">
        <v>122346</v>
      </c>
      <c r="M171">
        <v>125499</v>
      </c>
      <c r="N171">
        <v>128749</v>
      </c>
      <c r="O171">
        <v>132105</v>
      </c>
      <c r="P171">
        <v>135605</v>
      </c>
      <c r="Q171">
        <v>139351</v>
      </c>
      <c r="R171">
        <v>143187</v>
      </c>
      <c r="S171">
        <v>147107</v>
      </c>
      <c r="T171">
        <v>150956</v>
      </c>
      <c r="U171">
        <v>154624</v>
      </c>
      <c r="V171">
        <v>158256</v>
      </c>
      <c r="W171">
        <v>161983</v>
      </c>
      <c r="X171">
        <v>165803</v>
      </c>
      <c r="Y171">
        <v>169485</v>
      </c>
      <c r="Z171">
        <v>172852</v>
      </c>
      <c r="AA171">
        <v>176153</v>
      </c>
      <c r="AB171">
        <v>179572</v>
      </c>
      <c r="AC171">
        <v>183026</v>
      </c>
      <c r="AD171">
        <v>186484</v>
      </c>
      <c r="AE171" s="22" t="s">
        <v>1</v>
      </c>
    </row>
    <row r="172" spans="1:31" x14ac:dyDescent="0.2">
      <c r="A172" s="25" t="s">
        <v>5</v>
      </c>
      <c r="B172" s="11" t="s">
        <v>5</v>
      </c>
      <c r="C172" s="12">
        <v>204</v>
      </c>
      <c r="D172" s="11" t="s">
        <v>5</v>
      </c>
      <c r="E172" s="11" t="s">
        <v>450</v>
      </c>
      <c r="F172" s="11" t="s">
        <v>312</v>
      </c>
      <c r="G172" s="12" t="s">
        <v>329</v>
      </c>
      <c r="H172" s="205">
        <v>104430</v>
      </c>
      <c r="I172" s="205">
        <v>107325</v>
      </c>
      <c r="J172" s="205">
        <v>110353</v>
      </c>
      <c r="K172" s="205">
        <v>113192</v>
      </c>
      <c r="L172" s="205">
        <v>116031</v>
      </c>
      <c r="M172">
        <v>118936</v>
      </c>
      <c r="N172">
        <v>121997</v>
      </c>
      <c r="O172">
        <v>125135</v>
      </c>
      <c r="P172">
        <v>128300.99999999999</v>
      </c>
      <c r="Q172">
        <v>131736</v>
      </c>
      <c r="R172">
        <v>135381</v>
      </c>
      <c r="S172">
        <v>139099</v>
      </c>
      <c r="T172">
        <v>142881</v>
      </c>
      <c r="U172">
        <v>146550</v>
      </c>
      <c r="V172">
        <v>150133</v>
      </c>
      <c r="W172">
        <v>153689</v>
      </c>
      <c r="X172">
        <v>157335</v>
      </c>
      <c r="Y172">
        <v>161069</v>
      </c>
      <c r="Z172">
        <v>164593</v>
      </c>
      <c r="AA172">
        <v>167954</v>
      </c>
      <c r="AB172">
        <v>171243</v>
      </c>
      <c r="AC172">
        <v>174613</v>
      </c>
      <c r="AD172">
        <v>177995</v>
      </c>
      <c r="AE172" s="21" t="s">
        <v>1</v>
      </c>
    </row>
    <row r="173" spans="1:31" x14ac:dyDescent="0.2">
      <c r="A173" s="27" t="s">
        <v>5</v>
      </c>
      <c r="B173" s="13" t="s">
        <v>5</v>
      </c>
      <c r="C173" s="14">
        <v>204</v>
      </c>
      <c r="D173" s="13" t="s">
        <v>5</v>
      </c>
      <c r="E173" s="13" t="s">
        <v>497</v>
      </c>
      <c r="F173" s="13" t="s">
        <v>313</v>
      </c>
      <c r="G173" s="14" t="s">
        <v>329</v>
      </c>
      <c r="H173" s="205">
        <v>106871</v>
      </c>
      <c r="I173" s="205">
        <v>109915</v>
      </c>
      <c r="J173" s="205">
        <v>113134</v>
      </c>
      <c r="K173" s="205">
        <v>116093</v>
      </c>
      <c r="L173" s="205">
        <v>119056</v>
      </c>
      <c r="M173">
        <v>122073</v>
      </c>
      <c r="N173">
        <v>125249</v>
      </c>
      <c r="O173">
        <v>128477</v>
      </c>
      <c r="P173">
        <v>131734</v>
      </c>
      <c r="Q173">
        <v>135296</v>
      </c>
      <c r="R173">
        <v>139080</v>
      </c>
      <c r="S173">
        <v>142930</v>
      </c>
      <c r="T173">
        <v>146844</v>
      </c>
      <c r="U173">
        <v>150620</v>
      </c>
      <c r="V173">
        <v>154312</v>
      </c>
      <c r="W173">
        <v>157960</v>
      </c>
      <c r="X173">
        <v>161704</v>
      </c>
      <c r="Y173">
        <v>165539</v>
      </c>
      <c r="Z173">
        <v>169126</v>
      </c>
      <c r="AA173">
        <v>172544</v>
      </c>
      <c r="AB173">
        <v>175874</v>
      </c>
      <c r="AC173">
        <v>179290</v>
      </c>
      <c r="AD173">
        <v>182712</v>
      </c>
      <c r="AE173" s="22" t="s">
        <v>1</v>
      </c>
    </row>
    <row r="174" spans="1:31" x14ac:dyDescent="0.2">
      <c r="A174" s="25" t="s">
        <v>5</v>
      </c>
      <c r="B174" s="11" t="s">
        <v>5</v>
      </c>
      <c r="C174" s="12">
        <v>204</v>
      </c>
      <c r="D174" s="11" t="s">
        <v>5</v>
      </c>
      <c r="E174" s="11" t="s">
        <v>451</v>
      </c>
      <c r="F174" s="11" t="s">
        <v>312</v>
      </c>
      <c r="G174" s="12" t="s">
        <v>361</v>
      </c>
      <c r="H174" s="205">
        <v>101412</v>
      </c>
      <c r="I174" s="205">
        <v>104182</v>
      </c>
      <c r="J174" s="205">
        <v>107095</v>
      </c>
      <c r="K174" s="205">
        <v>109956</v>
      </c>
      <c r="L174" s="205">
        <v>112858</v>
      </c>
      <c r="M174">
        <v>115752</v>
      </c>
      <c r="N174">
        <v>118700</v>
      </c>
      <c r="O174">
        <v>121780</v>
      </c>
      <c r="P174">
        <v>124797</v>
      </c>
      <c r="Q174">
        <v>128020.00000000001</v>
      </c>
      <c r="R174">
        <v>131498</v>
      </c>
      <c r="S174">
        <v>135167</v>
      </c>
      <c r="T174">
        <v>138884</v>
      </c>
      <c r="U174">
        <v>142593</v>
      </c>
      <c r="V174">
        <v>146274</v>
      </c>
      <c r="W174">
        <v>149876</v>
      </c>
      <c r="X174">
        <v>153453</v>
      </c>
      <c r="Y174">
        <v>157112</v>
      </c>
      <c r="Z174">
        <v>160765</v>
      </c>
      <c r="AA174">
        <v>164326</v>
      </c>
      <c r="AB174">
        <v>167716</v>
      </c>
      <c r="AC174">
        <v>171019</v>
      </c>
      <c r="AD174">
        <v>174380</v>
      </c>
      <c r="AE174" s="21" t="s">
        <v>1</v>
      </c>
    </row>
    <row r="175" spans="1:31" x14ac:dyDescent="0.2">
      <c r="A175" s="27" t="s">
        <v>5</v>
      </c>
      <c r="B175" s="13" t="s">
        <v>5</v>
      </c>
      <c r="C175" s="14">
        <v>204</v>
      </c>
      <c r="D175" s="13" t="s">
        <v>5</v>
      </c>
      <c r="E175" s="13" t="s">
        <v>498</v>
      </c>
      <c r="F175" s="13" t="s">
        <v>313</v>
      </c>
      <c r="G175" s="14" t="s">
        <v>361</v>
      </c>
      <c r="H175" s="205">
        <v>103659</v>
      </c>
      <c r="I175" s="205">
        <v>106574</v>
      </c>
      <c r="J175" s="205">
        <v>109669</v>
      </c>
      <c r="K175" s="205">
        <v>112667</v>
      </c>
      <c r="L175" s="205">
        <v>115732</v>
      </c>
      <c r="M175">
        <v>118772</v>
      </c>
      <c r="N175">
        <v>121832</v>
      </c>
      <c r="O175">
        <v>125012</v>
      </c>
      <c r="P175">
        <v>128089</v>
      </c>
      <c r="Q175">
        <v>131412</v>
      </c>
      <c r="R175">
        <v>135020</v>
      </c>
      <c r="S175">
        <v>138827</v>
      </c>
      <c r="T175">
        <v>142678</v>
      </c>
      <c r="U175">
        <v>146490</v>
      </c>
      <c r="V175">
        <v>150295</v>
      </c>
      <c r="W175">
        <v>154011</v>
      </c>
      <c r="X175">
        <v>157683</v>
      </c>
      <c r="Y175">
        <v>161442</v>
      </c>
      <c r="Z175">
        <v>165160</v>
      </c>
      <c r="AA175">
        <v>168803</v>
      </c>
      <c r="AB175">
        <v>172259</v>
      </c>
      <c r="AC175">
        <v>175603</v>
      </c>
      <c r="AD175">
        <v>179007</v>
      </c>
      <c r="AE175" s="22" t="s">
        <v>1</v>
      </c>
    </row>
    <row r="176" spans="1:31" x14ac:dyDescent="0.2">
      <c r="A176" s="25" t="s">
        <v>5</v>
      </c>
      <c r="B176" s="11" t="s">
        <v>5</v>
      </c>
      <c r="C176" s="12">
        <v>204</v>
      </c>
      <c r="D176" s="11" t="s">
        <v>5</v>
      </c>
      <c r="E176" s="11" t="s">
        <v>452</v>
      </c>
      <c r="F176" s="11" t="s">
        <v>312</v>
      </c>
      <c r="G176" s="12" t="s">
        <v>328</v>
      </c>
      <c r="H176" s="205">
        <v>98357</v>
      </c>
      <c r="I176" s="205">
        <v>101152</v>
      </c>
      <c r="J176" s="205">
        <v>103951</v>
      </c>
      <c r="K176" s="205">
        <v>106685</v>
      </c>
      <c r="L176" s="205">
        <v>109607</v>
      </c>
      <c r="M176">
        <v>112562</v>
      </c>
      <c r="N176">
        <v>115503</v>
      </c>
      <c r="O176">
        <v>118488</v>
      </c>
      <c r="P176">
        <v>121443</v>
      </c>
      <c r="Q176">
        <v>124514</v>
      </c>
      <c r="R176">
        <v>127775</v>
      </c>
      <c r="S176">
        <v>131279</v>
      </c>
      <c r="T176">
        <v>134957</v>
      </c>
      <c r="U176">
        <v>138595</v>
      </c>
      <c r="V176">
        <v>142314</v>
      </c>
      <c r="W176">
        <v>146009</v>
      </c>
      <c r="X176">
        <v>149635</v>
      </c>
      <c r="Y176">
        <v>153232</v>
      </c>
      <c r="Z176">
        <v>156806</v>
      </c>
      <c r="AA176">
        <v>160493</v>
      </c>
      <c r="AB176">
        <v>164080</v>
      </c>
      <c r="AC176">
        <v>167486</v>
      </c>
      <c r="AD176">
        <v>170795</v>
      </c>
      <c r="AE176" s="21" t="s">
        <v>1</v>
      </c>
    </row>
    <row r="177" spans="1:31" x14ac:dyDescent="0.2">
      <c r="A177" s="27" t="s">
        <v>5</v>
      </c>
      <c r="B177" s="13" t="s">
        <v>5</v>
      </c>
      <c r="C177" s="14">
        <v>204</v>
      </c>
      <c r="D177" s="13" t="s">
        <v>5</v>
      </c>
      <c r="E177" s="13" t="s">
        <v>499</v>
      </c>
      <c r="F177" s="13" t="s">
        <v>313</v>
      </c>
      <c r="G177" s="14" t="s">
        <v>328</v>
      </c>
      <c r="H177" s="205">
        <v>100398</v>
      </c>
      <c r="I177" s="205">
        <v>103346</v>
      </c>
      <c r="J177" s="205">
        <v>106320</v>
      </c>
      <c r="K177" s="205">
        <v>109174</v>
      </c>
      <c r="L177" s="205">
        <v>112280</v>
      </c>
      <c r="M177">
        <v>115428</v>
      </c>
      <c r="N177">
        <v>118519</v>
      </c>
      <c r="O177">
        <v>121604</v>
      </c>
      <c r="P177">
        <v>124604</v>
      </c>
      <c r="Q177">
        <v>127750</v>
      </c>
      <c r="R177">
        <v>131122</v>
      </c>
      <c r="S177">
        <v>134762</v>
      </c>
      <c r="T177">
        <v>138579</v>
      </c>
      <c r="U177">
        <v>142302</v>
      </c>
      <c r="V177">
        <v>146146</v>
      </c>
      <c r="W177">
        <v>149981</v>
      </c>
      <c r="X177">
        <v>153729</v>
      </c>
      <c r="Y177">
        <v>157421</v>
      </c>
      <c r="Z177">
        <v>161037</v>
      </c>
      <c r="AA177">
        <v>164816</v>
      </c>
      <c r="AB177">
        <v>168503</v>
      </c>
      <c r="AC177">
        <v>171982</v>
      </c>
      <c r="AD177">
        <v>175330</v>
      </c>
      <c r="AE177" s="22" t="s">
        <v>1</v>
      </c>
    </row>
    <row r="178" spans="1:31" x14ac:dyDescent="0.2">
      <c r="A178" s="25" t="s">
        <v>5</v>
      </c>
      <c r="B178" s="11" t="s">
        <v>5</v>
      </c>
      <c r="C178" s="12">
        <v>204</v>
      </c>
      <c r="D178" s="11" t="s">
        <v>5</v>
      </c>
      <c r="E178" s="11" t="s">
        <v>453</v>
      </c>
      <c r="F178" s="11" t="s">
        <v>312</v>
      </c>
      <c r="G178" s="12" t="s">
        <v>337</v>
      </c>
      <c r="H178" s="205">
        <v>95200</v>
      </c>
      <c r="I178" s="205">
        <v>98082</v>
      </c>
      <c r="J178" s="205">
        <v>100908</v>
      </c>
      <c r="K178" s="205">
        <v>103521</v>
      </c>
      <c r="L178" s="205">
        <v>106323</v>
      </c>
      <c r="M178">
        <v>109296</v>
      </c>
      <c r="N178">
        <v>112294</v>
      </c>
      <c r="O178">
        <v>115276</v>
      </c>
      <c r="P178">
        <v>118144</v>
      </c>
      <c r="Q178">
        <v>121159</v>
      </c>
      <c r="R178">
        <v>124265</v>
      </c>
      <c r="S178">
        <v>127548</v>
      </c>
      <c r="T178">
        <v>131064</v>
      </c>
      <c r="U178">
        <v>134660</v>
      </c>
      <c r="V178">
        <v>138315</v>
      </c>
      <c r="W178">
        <v>142046</v>
      </c>
      <c r="X178">
        <v>145761</v>
      </c>
      <c r="Y178">
        <v>149409</v>
      </c>
      <c r="Z178">
        <v>152916</v>
      </c>
      <c r="AA178">
        <v>156531</v>
      </c>
      <c r="AB178">
        <v>160243</v>
      </c>
      <c r="AC178">
        <v>163842</v>
      </c>
      <c r="AD178">
        <v>167257</v>
      </c>
      <c r="AE178" s="21" t="s">
        <v>1</v>
      </c>
    </row>
    <row r="179" spans="1:31" x14ac:dyDescent="0.2">
      <c r="A179" s="27" t="s">
        <v>5</v>
      </c>
      <c r="B179" s="13" t="s">
        <v>5</v>
      </c>
      <c r="C179" s="14">
        <v>204</v>
      </c>
      <c r="D179" s="13" t="s">
        <v>5</v>
      </c>
      <c r="E179" s="13" t="s">
        <v>500</v>
      </c>
      <c r="F179" s="13" t="s">
        <v>313</v>
      </c>
      <c r="G179" s="14" t="s">
        <v>337</v>
      </c>
      <c r="H179" s="205">
        <v>97017</v>
      </c>
      <c r="I179" s="205">
        <v>100058</v>
      </c>
      <c r="J179" s="205">
        <v>103075</v>
      </c>
      <c r="K179" s="205">
        <v>105791</v>
      </c>
      <c r="L179" s="205">
        <v>108758</v>
      </c>
      <c r="M179">
        <v>111949</v>
      </c>
      <c r="N179">
        <v>115152</v>
      </c>
      <c r="O179">
        <v>118279</v>
      </c>
      <c r="P179">
        <v>121168</v>
      </c>
      <c r="Q179">
        <v>124243</v>
      </c>
      <c r="R179">
        <v>127441</v>
      </c>
      <c r="S179">
        <v>130848.99999999999</v>
      </c>
      <c r="T179">
        <v>134509</v>
      </c>
      <c r="U179">
        <v>138174</v>
      </c>
      <c r="V179">
        <v>141935</v>
      </c>
      <c r="W179">
        <v>145813</v>
      </c>
      <c r="X179">
        <v>149684</v>
      </c>
      <c r="Y179">
        <v>153462</v>
      </c>
      <c r="Z179">
        <v>156986</v>
      </c>
      <c r="AA179">
        <v>160668</v>
      </c>
      <c r="AB179">
        <v>164494</v>
      </c>
      <c r="AC179">
        <v>168211</v>
      </c>
      <c r="AD179">
        <v>171704</v>
      </c>
      <c r="AE179" s="22" t="s">
        <v>1</v>
      </c>
    </row>
    <row r="180" spans="1:31" x14ac:dyDescent="0.2">
      <c r="A180" s="25" t="s">
        <v>5</v>
      </c>
      <c r="B180" s="11" t="s">
        <v>5</v>
      </c>
      <c r="C180" s="12">
        <v>204</v>
      </c>
      <c r="D180" s="11" t="s">
        <v>5</v>
      </c>
      <c r="E180" s="11" t="s">
        <v>454</v>
      </c>
      <c r="F180" s="11" t="s">
        <v>312</v>
      </c>
      <c r="G180" s="12" t="s">
        <v>369</v>
      </c>
      <c r="H180" s="205">
        <v>92002</v>
      </c>
      <c r="I180" s="205">
        <v>94914</v>
      </c>
      <c r="J180" s="205">
        <v>97822</v>
      </c>
      <c r="K180" s="205">
        <v>100452</v>
      </c>
      <c r="L180" s="205">
        <v>103137</v>
      </c>
      <c r="M180">
        <v>105996</v>
      </c>
      <c r="N180">
        <v>109012</v>
      </c>
      <c r="O180">
        <v>112049</v>
      </c>
      <c r="P180">
        <v>114920</v>
      </c>
      <c r="Q180">
        <v>117851</v>
      </c>
      <c r="R180">
        <v>120909</v>
      </c>
      <c r="S180">
        <v>124034</v>
      </c>
      <c r="T180">
        <v>127324</v>
      </c>
      <c r="U180">
        <v>130752.00000000001</v>
      </c>
      <c r="V180">
        <v>134371</v>
      </c>
      <c r="W180">
        <v>138045</v>
      </c>
      <c r="X180">
        <v>141795</v>
      </c>
      <c r="Y180">
        <v>145527</v>
      </c>
      <c r="Z180">
        <v>149079</v>
      </c>
      <c r="AA180">
        <v>152631</v>
      </c>
      <c r="AB180">
        <v>156276</v>
      </c>
      <c r="AC180">
        <v>160000</v>
      </c>
      <c r="AD180">
        <v>163605</v>
      </c>
      <c r="AE180" s="21" t="s">
        <v>1</v>
      </c>
    </row>
    <row r="181" spans="1:31" x14ac:dyDescent="0.2">
      <c r="A181" s="27" t="s">
        <v>5</v>
      </c>
      <c r="B181" s="13" t="s">
        <v>5</v>
      </c>
      <c r="C181" s="14">
        <v>204</v>
      </c>
      <c r="D181" s="13" t="s">
        <v>5</v>
      </c>
      <c r="E181" s="13" t="s">
        <v>501</v>
      </c>
      <c r="F181" s="13" t="s">
        <v>313</v>
      </c>
      <c r="G181" s="14" t="s">
        <v>369</v>
      </c>
      <c r="H181" s="205">
        <v>93584</v>
      </c>
      <c r="I181" s="205">
        <v>96644</v>
      </c>
      <c r="J181" s="205">
        <v>99760</v>
      </c>
      <c r="K181" s="205">
        <v>102505</v>
      </c>
      <c r="L181" s="205">
        <v>105339</v>
      </c>
      <c r="M181">
        <v>108396</v>
      </c>
      <c r="N181">
        <v>111645</v>
      </c>
      <c r="O181">
        <v>114890</v>
      </c>
      <c r="P181">
        <v>117809</v>
      </c>
      <c r="Q181">
        <v>120778</v>
      </c>
      <c r="R181">
        <v>123912</v>
      </c>
      <c r="S181">
        <v>127149</v>
      </c>
      <c r="T181">
        <v>130580.99999999999</v>
      </c>
      <c r="U181">
        <v>134068</v>
      </c>
      <c r="V181">
        <v>137778</v>
      </c>
      <c r="W181">
        <v>141579</v>
      </c>
      <c r="X181">
        <v>145497</v>
      </c>
      <c r="Y181">
        <v>149403</v>
      </c>
      <c r="Z181">
        <v>152989</v>
      </c>
      <c r="AA181">
        <v>156584</v>
      </c>
      <c r="AB181">
        <v>160320</v>
      </c>
      <c r="AC181">
        <v>164180</v>
      </c>
      <c r="AD181">
        <v>167917</v>
      </c>
      <c r="AE181" s="22" t="s">
        <v>1</v>
      </c>
    </row>
    <row r="182" spans="1:31" x14ac:dyDescent="0.2">
      <c r="A182" s="25" t="s">
        <v>5</v>
      </c>
      <c r="B182" s="11" t="s">
        <v>5</v>
      </c>
      <c r="C182" s="12">
        <v>204</v>
      </c>
      <c r="D182" s="11" t="s">
        <v>5</v>
      </c>
      <c r="E182" s="11" t="s">
        <v>473</v>
      </c>
      <c r="F182" s="11" t="s">
        <v>312</v>
      </c>
      <c r="G182" s="12" t="s">
        <v>359</v>
      </c>
      <c r="H182">
        <v>88892</v>
      </c>
      <c r="I182">
        <v>91707</v>
      </c>
      <c r="J182">
        <v>94643</v>
      </c>
      <c r="K182">
        <v>97346</v>
      </c>
      <c r="L182">
        <v>100040</v>
      </c>
      <c r="M182">
        <v>102788</v>
      </c>
      <c r="N182">
        <v>105696</v>
      </c>
      <c r="O182">
        <v>108750</v>
      </c>
      <c r="P182">
        <v>111684</v>
      </c>
      <c r="Q182">
        <v>114613</v>
      </c>
      <c r="R182">
        <v>117592</v>
      </c>
      <c r="S182">
        <v>120676</v>
      </c>
      <c r="T182">
        <v>123807</v>
      </c>
      <c r="U182">
        <v>127002</v>
      </c>
      <c r="V182">
        <v>130449.99999999999</v>
      </c>
      <c r="W182">
        <v>134093</v>
      </c>
      <c r="X182">
        <v>137791</v>
      </c>
      <c r="Y182">
        <v>141557</v>
      </c>
      <c r="Z182">
        <v>145186</v>
      </c>
      <c r="AA182">
        <v>148779</v>
      </c>
      <c r="AB182">
        <v>152366</v>
      </c>
      <c r="AC182">
        <v>156029</v>
      </c>
      <c r="AD182">
        <v>159757</v>
      </c>
      <c r="AE182" s="21"/>
    </row>
    <row r="183" spans="1:31" x14ac:dyDescent="0.2">
      <c r="A183" s="27" t="s">
        <v>5</v>
      </c>
      <c r="B183" s="13" t="s">
        <v>5</v>
      </c>
      <c r="C183" s="14">
        <v>204</v>
      </c>
      <c r="D183" s="13" t="s">
        <v>5</v>
      </c>
      <c r="E183" s="13" t="s">
        <v>480</v>
      </c>
      <c r="F183" s="13" t="s">
        <v>313</v>
      </c>
      <c r="G183" s="14" t="s">
        <v>359</v>
      </c>
      <c r="H183">
        <v>90240</v>
      </c>
      <c r="I183">
        <v>93175</v>
      </c>
      <c r="J183">
        <v>96312</v>
      </c>
      <c r="K183">
        <v>99159</v>
      </c>
      <c r="L183">
        <v>102009</v>
      </c>
      <c r="M183">
        <v>104938</v>
      </c>
      <c r="N183">
        <v>108060</v>
      </c>
      <c r="O183">
        <v>111355</v>
      </c>
      <c r="P183">
        <v>114395</v>
      </c>
      <c r="Q183">
        <v>117383</v>
      </c>
      <c r="R183">
        <v>120417</v>
      </c>
      <c r="S183">
        <v>123597</v>
      </c>
      <c r="T183">
        <v>126862</v>
      </c>
      <c r="U183">
        <v>130114</v>
      </c>
      <c r="V183">
        <v>133637</v>
      </c>
      <c r="W183">
        <v>137393</v>
      </c>
      <c r="X183">
        <v>141240</v>
      </c>
      <c r="Y183">
        <v>145196</v>
      </c>
      <c r="Z183">
        <v>148901</v>
      </c>
      <c r="AA183">
        <v>152549</v>
      </c>
      <c r="AB183">
        <v>156203</v>
      </c>
      <c r="AC183">
        <v>159979</v>
      </c>
      <c r="AD183">
        <v>163864</v>
      </c>
      <c r="AE183" s="22"/>
    </row>
    <row r="184" spans="1:31" x14ac:dyDescent="0.2">
      <c r="A184" s="25" t="s">
        <v>5</v>
      </c>
      <c r="B184" s="11" t="s">
        <v>5</v>
      </c>
      <c r="C184" s="12">
        <v>204</v>
      </c>
      <c r="D184" s="11" t="s">
        <v>5</v>
      </c>
      <c r="E184" s="11" t="s">
        <v>474</v>
      </c>
      <c r="F184" s="11" t="s">
        <v>312</v>
      </c>
      <c r="G184" s="12" t="s">
        <v>341</v>
      </c>
      <c r="H184">
        <v>85844</v>
      </c>
      <c r="I184">
        <v>88581</v>
      </c>
      <c r="J184">
        <v>91427</v>
      </c>
      <c r="K184">
        <v>94157</v>
      </c>
      <c r="L184">
        <v>96913</v>
      </c>
      <c r="M184">
        <v>99663</v>
      </c>
      <c r="N184">
        <v>102465</v>
      </c>
      <c r="O184">
        <v>105418</v>
      </c>
      <c r="P184">
        <v>108381</v>
      </c>
      <c r="Q184">
        <v>111366</v>
      </c>
      <c r="R184">
        <v>114339</v>
      </c>
      <c r="S184">
        <v>117349</v>
      </c>
      <c r="T184">
        <v>120446</v>
      </c>
      <c r="U184">
        <v>123479</v>
      </c>
      <c r="V184">
        <v>126688</v>
      </c>
      <c r="W184">
        <v>130157.99999999999</v>
      </c>
      <c r="X184">
        <v>133830</v>
      </c>
      <c r="Y184">
        <v>137551</v>
      </c>
      <c r="Z184">
        <v>141210</v>
      </c>
      <c r="AA184">
        <v>144873</v>
      </c>
      <c r="AB184">
        <v>148498</v>
      </c>
      <c r="AC184">
        <v>152108</v>
      </c>
      <c r="AD184">
        <v>155783</v>
      </c>
      <c r="AE184" s="21"/>
    </row>
    <row r="185" spans="1:31" x14ac:dyDescent="0.2">
      <c r="A185" s="27" t="s">
        <v>5</v>
      </c>
      <c r="B185" s="13" t="s">
        <v>5</v>
      </c>
      <c r="C185" s="14">
        <v>204</v>
      </c>
      <c r="D185" s="13" t="s">
        <v>5</v>
      </c>
      <c r="E185" s="13" t="s">
        <v>481</v>
      </c>
      <c r="F185" s="13" t="s">
        <v>313</v>
      </c>
      <c r="G185" s="14" t="s">
        <v>341</v>
      </c>
      <c r="H185">
        <v>86957</v>
      </c>
      <c r="I185">
        <v>89788</v>
      </c>
      <c r="J185">
        <v>92805</v>
      </c>
      <c r="K185">
        <v>95699</v>
      </c>
      <c r="L185">
        <v>98630</v>
      </c>
      <c r="M185">
        <v>101563</v>
      </c>
      <c r="N185">
        <v>104563</v>
      </c>
      <c r="O185">
        <v>107737</v>
      </c>
      <c r="P185">
        <v>110850</v>
      </c>
      <c r="Q185">
        <v>113942</v>
      </c>
      <c r="R185">
        <v>116987</v>
      </c>
      <c r="S185">
        <v>120072</v>
      </c>
      <c r="T185">
        <v>123286</v>
      </c>
      <c r="U185">
        <v>126382</v>
      </c>
      <c r="V185">
        <v>129655</v>
      </c>
      <c r="W185">
        <v>133215</v>
      </c>
      <c r="X185">
        <v>137023</v>
      </c>
      <c r="Y185">
        <v>140915</v>
      </c>
      <c r="Z185">
        <v>144682</v>
      </c>
      <c r="AA185">
        <v>148431</v>
      </c>
      <c r="AB185">
        <v>152129</v>
      </c>
      <c r="AC185">
        <v>155830</v>
      </c>
      <c r="AD185">
        <v>159637</v>
      </c>
      <c r="AE185" s="22"/>
    </row>
    <row r="186" spans="1:31" x14ac:dyDescent="0.2">
      <c r="A186" s="25" t="s">
        <v>5</v>
      </c>
      <c r="B186" s="11" t="s">
        <v>5</v>
      </c>
      <c r="C186" s="12">
        <v>204</v>
      </c>
      <c r="D186" s="11" t="s">
        <v>5</v>
      </c>
      <c r="E186" s="11" t="s">
        <v>475</v>
      </c>
      <c r="F186" s="11" t="s">
        <v>312</v>
      </c>
      <c r="G186" s="12" t="s">
        <v>334</v>
      </c>
      <c r="H186">
        <v>82899</v>
      </c>
      <c r="I186">
        <v>85510</v>
      </c>
      <c r="J186">
        <v>88284</v>
      </c>
      <c r="K186">
        <v>90938</v>
      </c>
      <c r="L186">
        <v>93712</v>
      </c>
      <c r="M186">
        <v>96512</v>
      </c>
      <c r="N186">
        <v>99310</v>
      </c>
      <c r="O186">
        <v>102162</v>
      </c>
      <c r="P186">
        <v>105050</v>
      </c>
      <c r="Q186">
        <v>108059</v>
      </c>
      <c r="R186">
        <v>111080</v>
      </c>
      <c r="S186">
        <v>114081</v>
      </c>
      <c r="T186">
        <v>117109</v>
      </c>
      <c r="U186">
        <v>120116</v>
      </c>
      <c r="V186">
        <v>123160</v>
      </c>
      <c r="W186">
        <v>126384</v>
      </c>
      <c r="X186">
        <v>129880</v>
      </c>
      <c r="Y186">
        <v>133580</v>
      </c>
      <c r="Z186">
        <v>137203</v>
      </c>
      <c r="AA186">
        <v>140892</v>
      </c>
      <c r="AB186">
        <v>144579</v>
      </c>
      <c r="AC186">
        <v>148224</v>
      </c>
      <c r="AD186">
        <v>151851</v>
      </c>
      <c r="AE186" s="21"/>
    </row>
    <row r="187" spans="1:31" x14ac:dyDescent="0.2">
      <c r="A187" s="27" t="s">
        <v>5</v>
      </c>
      <c r="B187" s="13" t="s">
        <v>5</v>
      </c>
      <c r="C187" s="14">
        <v>204</v>
      </c>
      <c r="D187" s="13" t="s">
        <v>5</v>
      </c>
      <c r="E187" s="13" t="s">
        <v>482</v>
      </c>
      <c r="F187" s="13" t="s">
        <v>313</v>
      </c>
      <c r="G187" s="14" t="s">
        <v>334</v>
      </c>
      <c r="H187">
        <v>83783</v>
      </c>
      <c r="I187">
        <v>86455</v>
      </c>
      <c r="J187">
        <v>89372</v>
      </c>
      <c r="K187">
        <v>92193</v>
      </c>
      <c r="L187">
        <v>95156</v>
      </c>
      <c r="M187">
        <v>98149</v>
      </c>
      <c r="N187">
        <v>101143</v>
      </c>
      <c r="O187">
        <v>104200</v>
      </c>
      <c r="P187">
        <v>107234</v>
      </c>
      <c r="Q187">
        <v>110387</v>
      </c>
      <c r="R187">
        <v>113518</v>
      </c>
      <c r="S187">
        <v>116605</v>
      </c>
      <c r="T187">
        <v>119731</v>
      </c>
      <c r="U187">
        <v>122804</v>
      </c>
      <c r="V187">
        <v>125910</v>
      </c>
      <c r="W187">
        <v>129205.99999999999</v>
      </c>
      <c r="X187">
        <v>132810</v>
      </c>
      <c r="Y187">
        <v>136667</v>
      </c>
      <c r="Z187">
        <v>140399</v>
      </c>
      <c r="AA187">
        <v>144199</v>
      </c>
      <c r="AB187">
        <v>147981</v>
      </c>
      <c r="AC187">
        <v>151716</v>
      </c>
      <c r="AD187">
        <v>155454</v>
      </c>
      <c r="AE187" s="22"/>
    </row>
    <row r="188" spans="1:31" x14ac:dyDescent="0.2">
      <c r="A188" s="25" t="s">
        <v>5</v>
      </c>
      <c r="B188" s="11" t="s">
        <v>5</v>
      </c>
      <c r="C188" s="12">
        <v>204</v>
      </c>
      <c r="D188" s="11" t="s">
        <v>5</v>
      </c>
      <c r="E188" s="11" t="s">
        <v>476</v>
      </c>
      <c r="F188" s="11" t="s">
        <v>312</v>
      </c>
      <c r="G188" s="12" t="s">
        <v>345</v>
      </c>
      <c r="H188">
        <v>80091</v>
      </c>
      <c r="I188">
        <v>82547</v>
      </c>
      <c r="J188">
        <v>85190</v>
      </c>
      <c r="K188">
        <v>87791</v>
      </c>
      <c r="L188">
        <v>90490</v>
      </c>
      <c r="M188">
        <v>93300</v>
      </c>
      <c r="N188">
        <v>96136</v>
      </c>
      <c r="O188">
        <v>98978</v>
      </c>
      <c r="P188">
        <v>101793</v>
      </c>
      <c r="Q188">
        <v>104727</v>
      </c>
      <c r="R188">
        <v>107767</v>
      </c>
      <c r="S188">
        <v>110809</v>
      </c>
      <c r="T188">
        <v>113826</v>
      </c>
      <c r="U188">
        <v>116777</v>
      </c>
      <c r="V188">
        <v>119795</v>
      </c>
      <c r="W188">
        <v>122850</v>
      </c>
      <c r="X188">
        <v>126095</v>
      </c>
      <c r="Y188">
        <v>129615.00000000001</v>
      </c>
      <c r="Z188">
        <v>133229</v>
      </c>
      <c r="AA188">
        <v>136883</v>
      </c>
      <c r="AB188">
        <v>140591</v>
      </c>
      <c r="AC188">
        <v>144293</v>
      </c>
      <c r="AD188">
        <v>147951</v>
      </c>
      <c r="AE188" s="21"/>
    </row>
    <row r="189" spans="1:31" x14ac:dyDescent="0.2">
      <c r="A189" s="27" t="s">
        <v>5</v>
      </c>
      <c r="B189" s="13" t="s">
        <v>5</v>
      </c>
      <c r="C189" s="14">
        <v>204</v>
      </c>
      <c r="D189" s="13" t="s">
        <v>5</v>
      </c>
      <c r="E189" s="13" t="s">
        <v>483</v>
      </c>
      <c r="F189" s="13" t="s">
        <v>313</v>
      </c>
      <c r="G189" s="14" t="s">
        <v>345</v>
      </c>
      <c r="H189">
        <v>80756</v>
      </c>
      <c r="I189">
        <v>83241</v>
      </c>
      <c r="J189">
        <v>85988</v>
      </c>
      <c r="K189">
        <v>88759</v>
      </c>
      <c r="L189">
        <v>91648</v>
      </c>
      <c r="M189">
        <v>94659</v>
      </c>
      <c r="N189">
        <v>97693</v>
      </c>
      <c r="O189">
        <v>100734</v>
      </c>
      <c r="P189">
        <v>103697</v>
      </c>
      <c r="Q189">
        <v>106771</v>
      </c>
      <c r="R189">
        <v>109951</v>
      </c>
      <c r="S189">
        <v>113108</v>
      </c>
      <c r="T189">
        <v>116227</v>
      </c>
      <c r="U189">
        <v>119246</v>
      </c>
      <c r="V189">
        <v>122330</v>
      </c>
      <c r="W189">
        <v>125448</v>
      </c>
      <c r="X189">
        <v>128770.99999999999</v>
      </c>
      <c r="Y189">
        <v>132417</v>
      </c>
      <c r="Z189">
        <v>136149</v>
      </c>
      <c r="AA189">
        <v>139914</v>
      </c>
      <c r="AB189">
        <v>143735</v>
      </c>
      <c r="AC189">
        <v>147538</v>
      </c>
      <c r="AD189">
        <v>151301</v>
      </c>
      <c r="AE189" s="22"/>
    </row>
    <row r="190" spans="1:31" x14ac:dyDescent="0.2">
      <c r="A190" s="25" t="s">
        <v>5</v>
      </c>
      <c r="B190" s="11" t="s">
        <v>5</v>
      </c>
      <c r="C190" s="12">
        <v>204</v>
      </c>
      <c r="D190" s="11" t="s">
        <v>5</v>
      </c>
      <c r="E190" s="11" t="s">
        <v>477</v>
      </c>
      <c r="F190" s="11" t="s">
        <v>312</v>
      </c>
      <c r="G190" s="12" t="s">
        <v>339</v>
      </c>
      <c r="H190">
        <v>77396</v>
      </c>
      <c r="I190">
        <v>79729</v>
      </c>
      <c r="J190">
        <v>82208</v>
      </c>
      <c r="K190">
        <v>84693</v>
      </c>
      <c r="L190">
        <v>87337</v>
      </c>
      <c r="M190">
        <v>90072</v>
      </c>
      <c r="N190">
        <v>92910</v>
      </c>
      <c r="O190">
        <v>95779</v>
      </c>
      <c r="P190">
        <v>98608</v>
      </c>
      <c r="Q190">
        <v>101469</v>
      </c>
      <c r="R190">
        <v>104434</v>
      </c>
      <c r="S190">
        <v>107490</v>
      </c>
      <c r="T190">
        <v>110541</v>
      </c>
      <c r="U190">
        <v>113489</v>
      </c>
      <c r="V190">
        <v>116452</v>
      </c>
      <c r="W190">
        <v>119483</v>
      </c>
      <c r="X190">
        <v>122554</v>
      </c>
      <c r="Y190">
        <v>125817</v>
      </c>
      <c r="Z190">
        <v>129261</v>
      </c>
      <c r="AA190">
        <v>132905</v>
      </c>
      <c r="AB190">
        <v>136580</v>
      </c>
      <c r="AC190">
        <v>140298</v>
      </c>
      <c r="AD190">
        <v>144007</v>
      </c>
      <c r="AE190" s="21"/>
    </row>
    <row r="191" spans="1:31" x14ac:dyDescent="0.2">
      <c r="A191" s="27" t="s">
        <v>5</v>
      </c>
      <c r="B191" s="13" t="s">
        <v>5</v>
      </c>
      <c r="C191" s="14">
        <v>204</v>
      </c>
      <c r="D191" s="13" t="s">
        <v>5</v>
      </c>
      <c r="E191" s="13" t="s">
        <v>484</v>
      </c>
      <c r="F191" s="13" t="s">
        <v>313</v>
      </c>
      <c r="G191" s="14" t="s">
        <v>339</v>
      </c>
      <c r="H191">
        <v>77850</v>
      </c>
      <c r="I191">
        <v>80192</v>
      </c>
      <c r="J191">
        <v>82733</v>
      </c>
      <c r="K191">
        <v>85373</v>
      </c>
      <c r="L191">
        <v>88210</v>
      </c>
      <c r="M191">
        <v>91147</v>
      </c>
      <c r="N191">
        <v>94185</v>
      </c>
      <c r="O191">
        <v>97248</v>
      </c>
      <c r="P191">
        <v>100229</v>
      </c>
      <c r="Q191">
        <v>103232</v>
      </c>
      <c r="R191">
        <v>106334</v>
      </c>
      <c r="S191">
        <v>109529</v>
      </c>
      <c r="T191">
        <v>112703</v>
      </c>
      <c r="U191">
        <v>115737</v>
      </c>
      <c r="V191">
        <v>118768</v>
      </c>
      <c r="W191">
        <v>121866</v>
      </c>
      <c r="X191">
        <v>125001</v>
      </c>
      <c r="Y191">
        <v>128350</v>
      </c>
      <c r="Z191">
        <v>131895</v>
      </c>
      <c r="AA191">
        <v>135660</v>
      </c>
      <c r="AB191">
        <v>139448</v>
      </c>
      <c r="AC191">
        <v>143278</v>
      </c>
      <c r="AD191">
        <v>147093</v>
      </c>
      <c r="AE191" s="22"/>
    </row>
    <row r="192" spans="1:31" x14ac:dyDescent="0.2">
      <c r="A192" s="25" t="s">
        <v>5</v>
      </c>
      <c r="B192" s="11" t="s">
        <v>5</v>
      </c>
      <c r="C192" s="12">
        <v>204</v>
      </c>
      <c r="D192" s="11" t="s">
        <v>5</v>
      </c>
      <c r="E192" s="11" t="s">
        <v>478</v>
      </c>
      <c r="F192" s="11" t="s">
        <v>312</v>
      </c>
      <c r="G192" s="12" t="s">
        <v>352</v>
      </c>
      <c r="H192">
        <v>74756</v>
      </c>
      <c r="I192">
        <v>77031</v>
      </c>
      <c r="J192">
        <v>79380</v>
      </c>
      <c r="K192">
        <v>81712</v>
      </c>
      <c r="L192">
        <v>84235</v>
      </c>
      <c r="M192">
        <v>86914</v>
      </c>
      <c r="N192">
        <v>89677</v>
      </c>
      <c r="O192">
        <v>92539</v>
      </c>
      <c r="P192">
        <v>95410</v>
      </c>
      <c r="Q192">
        <v>98281</v>
      </c>
      <c r="R192">
        <v>101173</v>
      </c>
      <c r="S192">
        <v>104156</v>
      </c>
      <c r="T192">
        <v>107216</v>
      </c>
      <c r="U192">
        <v>110203</v>
      </c>
      <c r="V192">
        <v>113161</v>
      </c>
      <c r="W192">
        <v>116136</v>
      </c>
      <c r="X192">
        <v>119184</v>
      </c>
      <c r="Y192">
        <v>122270</v>
      </c>
      <c r="Z192">
        <v>125461</v>
      </c>
      <c r="AA192">
        <v>128933</v>
      </c>
      <c r="AB192">
        <v>132598</v>
      </c>
      <c r="AC192">
        <v>136283</v>
      </c>
      <c r="AD192">
        <v>140005</v>
      </c>
      <c r="AE192" s="21"/>
    </row>
    <row r="193" spans="1:31" x14ac:dyDescent="0.2">
      <c r="A193" s="27" t="s">
        <v>5</v>
      </c>
      <c r="B193" s="13" t="s">
        <v>5</v>
      </c>
      <c r="C193" s="14">
        <v>204</v>
      </c>
      <c r="D193" s="13" t="s">
        <v>5</v>
      </c>
      <c r="E193" s="13" t="s">
        <v>485</v>
      </c>
      <c r="F193" s="13" t="s">
        <v>313</v>
      </c>
      <c r="G193" s="14" t="s">
        <v>352</v>
      </c>
      <c r="H193">
        <v>140621</v>
      </c>
      <c r="I193">
        <v>143943</v>
      </c>
      <c r="J193">
        <v>147261</v>
      </c>
      <c r="K193">
        <v>151387</v>
      </c>
      <c r="L193">
        <v>155573</v>
      </c>
      <c r="M193">
        <v>159642</v>
      </c>
      <c r="N193">
        <v>163381</v>
      </c>
      <c r="O193">
        <v>166559</v>
      </c>
      <c r="P193">
        <v>170466</v>
      </c>
      <c r="Q193">
        <v>174234</v>
      </c>
      <c r="R193">
        <v>177815</v>
      </c>
      <c r="S193">
        <v>181168</v>
      </c>
      <c r="T193">
        <v>184264</v>
      </c>
      <c r="U193">
        <v>112214</v>
      </c>
      <c r="V193">
        <v>115255</v>
      </c>
      <c r="W193">
        <v>118299</v>
      </c>
      <c r="X193">
        <v>121416</v>
      </c>
      <c r="Y193">
        <v>124566</v>
      </c>
      <c r="Z193">
        <v>127830</v>
      </c>
      <c r="AA193">
        <v>131401</v>
      </c>
      <c r="AB193">
        <v>135188</v>
      </c>
      <c r="AC193">
        <v>138988</v>
      </c>
      <c r="AD193">
        <v>142819</v>
      </c>
      <c r="AE193" s="22"/>
    </row>
    <row r="194" spans="1:31" x14ac:dyDescent="0.2">
      <c r="A194" s="25" t="s">
        <v>5</v>
      </c>
      <c r="B194" s="11" t="s">
        <v>5</v>
      </c>
      <c r="C194" s="12">
        <v>204</v>
      </c>
      <c r="D194" s="11" t="s">
        <v>5</v>
      </c>
      <c r="E194" s="11" t="s">
        <v>479</v>
      </c>
      <c r="F194" s="11" t="s">
        <v>312</v>
      </c>
      <c r="G194" s="12" t="s">
        <v>338</v>
      </c>
      <c r="H194">
        <v>72180</v>
      </c>
      <c r="I194">
        <v>74386</v>
      </c>
      <c r="J194">
        <v>76677</v>
      </c>
      <c r="K194">
        <v>78890</v>
      </c>
      <c r="L194">
        <v>81253</v>
      </c>
      <c r="M194">
        <v>83805</v>
      </c>
      <c r="N194">
        <v>86511</v>
      </c>
      <c r="O194">
        <v>89300</v>
      </c>
      <c r="P194">
        <v>92174</v>
      </c>
      <c r="Q194">
        <v>95082</v>
      </c>
      <c r="R194">
        <v>97981</v>
      </c>
      <c r="S194">
        <v>100891</v>
      </c>
      <c r="T194">
        <v>103880</v>
      </c>
      <c r="U194">
        <v>106879</v>
      </c>
      <c r="V194">
        <v>109872</v>
      </c>
      <c r="W194">
        <v>112841</v>
      </c>
      <c r="X194">
        <v>115834</v>
      </c>
      <c r="Y194">
        <v>118898</v>
      </c>
      <c r="Z194">
        <v>121914</v>
      </c>
      <c r="AA194">
        <v>125131</v>
      </c>
      <c r="AB194">
        <v>128621.00000000001</v>
      </c>
      <c r="AC194">
        <v>132298</v>
      </c>
      <c r="AD194">
        <v>135988</v>
      </c>
      <c r="AE194" s="21"/>
    </row>
    <row r="195" spans="1:31" x14ac:dyDescent="0.2">
      <c r="A195" s="27" t="s">
        <v>5</v>
      </c>
      <c r="B195" s="13" t="s">
        <v>5</v>
      </c>
      <c r="C195" s="14">
        <v>204</v>
      </c>
      <c r="D195" s="13" t="s">
        <v>5</v>
      </c>
      <c r="E195" s="13" t="s">
        <v>486</v>
      </c>
      <c r="F195" s="13" t="s">
        <v>313</v>
      </c>
      <c r="G195" s="14" t="s">
        <v>338</v>
      </c>
      <c r="H195">
        <v>72226</v>
      </c>
      <c r="I195">
        <v>74422</v>
      </c>
      <c r="J195">
        <v>76739</v>
      </c>
      <c r="K195">
        <v>79066</v>
      </c>
      <c r="L195">
        <v>81574</v>
      </c>
      <c r="M195">
        <v>84310</v>
      </c>
      <c r="N195">
        <v>87220</v>
      </c>
      <c r="O195">
        <v>90202</v>
      </c>
      <c r="P195">
        <v>93233</v>
      </c>
      <c r="Q195">
        <v>96283</v>
      </c>
      <c r="R195">
        <v>99319</v>
      </c>
      <c r="S195">
        <v>102366</v>
      </c>
      <c r="T195">
        <v>105492</v>
      </c>
      <c r="U195">
        <v>108631</v>
      </c>
      <c r="V195">
        <v>111733</v>
      </c>
      <c r="W195">
        <v>114782</v>
      </c>
      <c r="X195">
        <v>117844</v>
      </c>
      <c r="Y195">
        <v>120978</v>
      </c>
      <c r="Z195">
        <v>124053</v>
      </c>
      <c r="AA195">
        <v>127337</v>
      </c>
      <c r="AB195">
        <v>130925.00000000001</v>
      </c>
      <c r="AC195">
        <v>134723</v>
      </c>
      <c r="AD195">
        <v>138526</v>
      </c>
      <c r="AE195" s="22"/>
    </row>
    <row r="196" spans="1:31" x14ac:dyDescent="0.2">
      <c r="A196" s="25" t="s">
        <v>5</v>
      </c>
      <c r="B196" s="11" t="s">
        <v>5</v>
      </c>
      <c r="C196" s="12">
        <v>204</v>
      </c>
      <c r="D196" s="11" t="s">
        <v>5</v>
      </c>
      <c r="E196" s="11" t="s">
        <v>458</v>
      </c>
      <c r="F196" s="11" t="s">
        <v>312</v>
      </c>
      <c r="G196" s="12" t="s">
        <v>457</v>
      </c>
      <c r="H196" s="205">
        <v>460295</v>
      </c>
      <c r="I196" s="205">
        <v>474436</v>
      </c>
      <c r="J196" s="205">
        <v>488751</v>
      </c>
      <c r="K196" s="205">
        <v>502161</v>
      </c>
      <c r="L196" s="205">
        <v>516020</v>
      </c>
      <c r="M196">
        <v>530305</v>
      </c>
      <c r="N196">
        <v>544970</v>
      </c>
      <c r="O196">
        <v>559981</v>
      </c>
      <c r="P196">
        <v>574572</v>
      </c>
      <c r="Q196">
        <v>589503</v>
      </c>
      <c r="R196">
        <v>604880</v>
      </c>
      <c r="S196">
        <v>620886</v>
      </c>
      <c r="T196">
        <v>637598</v>
      </c>
      <c r="U196">
        <v>654488</v>
      </c>
      <c r="V196">
        <v>672138</v>
      </c>
      <c r="W196">
        <v>690350.99999999988</v>
      </c>
      <c r="X196">
        <v>708812</v>
      </c>
      <c r="Y196">
        <v>727275.99999999988</v>
      </c>
      <c r="Z196">
        <v>745197</v>
      </c>
      <c r="AA196">
        <v>763307</v>
      </c>
      <c r="AB196">
        <v>781463</v>
      </c>
      <c r="AC196">
        <v>799464.99999999988</v>
      </c>
      <c r="AD196">
        <v>817197</v>
      </c>
      <c r="AE196" s="21" t="s">
        <v>1</v>
      </c>
    </row>
    <row r="197" spans="1:31" x14ac:dyDescent="0.2">
      <c r="A197" s="27" t="s">
        <v>5</v>
      </c>
      <c r="B197" s="13" t="s">
        <v>5</v>
      </c>
      <c r="C197" s="14">
        <v>204</v>
      </c>
      <c r="D197" s="13" t="s">
        <v>5</v>
      </c>
      <c r="E197" s="13" t="s">
        <v>456</v>
      </c>
      <c r="F197" s="13" t="s">
        <v>312</v>
      </c>
      <c r="G197" s="14" t="s">
        <v>455</v>
      </c>
      <c r="H197" s="205">
        <v>387322.00000000006</v>
      </c>
      <c r="I197" s="205">
        <v>399203</v>
      </c>
      <c r="J197" s="205">
        <v>411739.00000000006</v>
      </c>
      <c r="K197" s="205">
        <v>424023.99999999994</v>
      </c>
      <c r="L197" s="205">
        <v>437027</v>
      </c>
      <c r="M197">
        <v>450603</v>
      </c>
      <c r="N197">
        <v>464544</v>
      </c>
      <c r="O197">
        <v>478758</v>
      </c>
      <c r="P197">
        <v>493034.99999999994</v>
      </c>
      <c r="Q197">
        <v>507618</v>
      </c>
      <c r="R197">
        <v>522434.99999999994</v>
      </c>
      <c r="S197">
        <v>537427</v>
      </c>
      <c r="T197">
        <v>552572</v>
      </c>
      <c r="U197">
        <v>567464</v>
      </c>
      <c r="V197">
        <v>582439.99999999988</v>
      </c>
      <c r="W197">
        <v>597694</v>
      </c>
      <c r="X197">
        <v>613547</v>
      </c>
      <c r="Y197">
        <v>630180.00000000012</v>
      </c>
      <c r="Z197">
        <v>647068</v>
      </c>
      <c r="AA197">
        <v>664743.99999999988</v>
      </c>
      <c r="AB197">
        <v>682968.99999999988</v>
      </c>
      <c r="AC197">
        <v>701396</v>
      </c>
      <c r="AD197">
        <v>719802.00000000012</v>
      </c>
      <c r="AE197" s="22" t="s">
        <v>1</v>
      </c>
    </row>
    <row r="198" spans="1:31" x14ac:dyDescent="0.2">
      <c r="A198" s="25" t="s">
        <v>5</v>
      </c>
      <c r="B198" s="11" t="s">
        <v>5</v>
      </c>
      <c r="C198" s="12">
        <v>204</v>
      </c>
      <c r="D198" s="11" t="s">
        <v>5</v>
      </c>
      <c r="E198" s="11" t="s">
        <v>502</v>
      </c>
      <c r="F198" s="11" t="s">
        <v>313</v>
      </c>
      <c r="G198" s="12" t="s">
        <v>457</v>
      </c>
      <c r="H198" s="205">
        <v>468196</v>
      </c>
      <c r="I198" s="205">
        <v>483011</v>
      </c>
      <c r="J198" s="205">
        <v>498272</v>
      </c>
      <c r="K198" s="205">
        <v>512328</v>
      </c>
      <c r="L198" s="205">
        <v>527016.00000000012</v>
      </c>
      <c r="M198">
        <v>542274</v>
      </c>
      <c r="N198">
        <v>557939</v>
      </c>
      <c r="O198">
        <v>573865</v>
      </c>
      <c r="P198">
        <v>588826</v>
      </c>
      <c r="Q198">
        <v>604096</v>
      </c>
      <c r="R198">
        <v>619879</v>
      </c>
      <c r="S198">
        <v>636429</v>
      </c>
      <c r="T198">
        <v>653817</v>
      </c>
      <c r="U198">
        <v>671040</v>
      </c>
      <c r="V198">
        <v>689151.00000000012</v>
      </c>
      <c r="W198">
        <v>707981</v>
      </c>
      <c r="X198">
        <v>727173.00000000012</v>
      </c>
      <c r="Y198">
        <v>746396.99999999988</v>
      </c>
      <c r="Z198">
        <v>764595</v>
      </c>
      <c r="AA198">
        <v>783048.00000000012</v>
      </c>
      <c r="AB198">
        <v>801649</v>
      </c>
      <c r="AC198">
        <v>820182</v>
      </c>
      <c r="AD198">
        <v>838452</v>
      </c>
      <c r="AE198" s="21" t="s">
        <v>1</v>
      </c>
    </row>
    <row r="199" spans="1:31" x14ac:dyDescent="0.2">
      <c r="A199" s="27" t="s">
        <v>5</v>
      </c>
      <c r="B199" s="13" t="s">
        <v>5</v>
      </c>
      <c r="C199" s="14">
        <v>204</v>
      </c>
      <c r="D199" s="13" t="s">
        <v>5</v>
      </c>
      <c r="E199" s="13" t="s">
        <v>503</v>
      </c>
      <c r="F199" s="13" t="s">
        <v>313</v>
      </c>
      <c r="G199" s="14" t="s">
        <v>338</v>
      </c>
      <c r="H199" s="205">
        <v>389618</v>
      </c>
      <c r="I199" s="205">
        <v>401588.99999999994</v>
      </c>
      <c r="J199" s="205">
        <v>414493.00000000006</v>
      </c>
      <c r="K199" s="205">
        <v>427515</v>
      </c>
      <c r="L199" s="205">
        <v>441409.00000000006</v>
      </c>
      <c r="M199">
        <v>455969</v>
      </c>
      <c r="N199">
        <v>470909.99999999994</v>
      </c>
      <c r="O199">
        <v>486107</v>
      </c>
      <c r="P199">
        <v>501140.99999999994</v>
      </c>
      <c r="Q199">
        <v>516433.99999999994</v>
      </c>
      <c r="R199">
        <v>531914</v>
      </c>
      <c r="S199">
        <v>547519</v>
      </c>
      <c r="T199">
        <v>563264</v>
      </c>
      <c r="U199">
        <v>578632.00000000012</v>
      </c>
      <c r="V199">
        <v>593996.00000000012</v>
      </c>
      <c r="W199">
        <v>609601</v>
      </c>
      <c r="X199">
        <v>625842</v>
      </c>
      <c r="Y199">
        <v>642978</v>
      </c>
      <c r="Z199">
        <v>660326</v>
      </c>
      <c r="AA199">
        <v>678511</v>
      </c>
      <c r="AB199">
        <v>697277</v>
      </c>
      <c r="AC199">
        <v>716242.99999999988</v>
      </c>
      <c r="AD199">
        <v>735193</v>
      </c>
      <c r="AE199" s="22" t="s">
        <v>1</v>
      </c>
    </row>
    <row r="200" spans="1:31" x14ac:dyDescent="0.2">
      <c r="A200" s="25" t="s">
        <v>5</v>
      </c>
      <c r="B200" s="11" t="s">
        <v>5</v>
      </c>
      <c r="C200" s="12">
        <v>204</v>
      </c>
      <c r="D200" s="11" t="s">
        <v>5</v>
      </c>
      <c r="E200" s="11" t="s">
        <v>504</v>
      </c>
      <c r="F200" s="11"/>
      <c r="G200" s="12"/>
      <c r="H200" s="205">
        <v>0</v>
      </c>
      <c r="I200" s="205">
        <v>0</v>
      </c>
      <c r="J200" s="205">
        <v>0</v>
      </c>
      <c r="K200" s="205">
        <v>0</v>
      </c>
      <c r="L200" s="205">
        <v>0</v>
      </c>
      <c r="M200">
        <v>0</v>
      </c>
      <c r="N200">
        <v>0</v>
      </c>
      <c r="O200">
        <v>0</v>
      </c>
      <c r="P200">
        <v>0</v>
      </c>
      <c r="Q200">
        <v>0</v>
      </c>
      <c r="R200">
        <v>0</v>
      </c>
      <c r="S200">
        <v>0</v>
      </c>
      <c r="T200">
        <v>0</v>
      </c>
      <c r="U200">
        <v>0</v>
      </c>
      <c r="V200">
        <v>0</v>
      </c>
      <c r="W200">
        <v>0</v>
      </c>
      <c r="X200">
        <v>0</v>
      </c>
      <c r="Y200">
        <v>0</v>
      </c>
      <c r="Z200">
        <v>0</v>
      </c>
      <c r="AA200">
        <v>0</v>
      </c>
      <c r="AB200">
        <v>0</v>
      </c>
      <c r="AC200">
        <v>0</v>
      </c>
      <c r="AD200">
        <v>0</v>
      </c>
      <c r="AE200" s="21" t="s">
        <v>1</v>
      </c>
    </row>
    <row r="201" spans="1:31" x14ac:dyDescent="0.2">
      <c r="A201" s="27" t="s">
        <v>5</v>
      </c>
      <c r="B201" s="13" t="s">
        <v>5</v>
      </c>
      <c r="C201" s="14">
        <v>204</v>
      </c>
      <c r="D201" s="13" t="s">
        <v>5</v>
      </c>
      <c r="E201" s="13" t="s">
        <v>505</v>
      </c>
      <c r="F201" s="13"/>
      <c r="G201" s="14"/>
      <c r="H201" s="205">
        <v>8696915</v>
      </c>
      <c r="I201" s="205">
        <v>8944713</v>
      </c>
      <c r="J201" s="205">
        <v>9199254</v>
      </c>
      <c r="K201" s="205">
        <v>9460829</v>
      </c>
      <c r="L201" s="205">
        <v>9729254</v>
      </c>
      <c r="M201">
        <v>10004594</v>
      </c>
      <c r="N201">
        <v>10286839</v>
      </c>
      <c r="O201">
        <v>10575962</v>
      </c>
      <c r="P201">
        <v>10872072</v>
      </c>
      <c r="Q201">
        <v>11175192</v>
      </c>
      <c r="R201">
        <v>11485035</v>
      </c>
      <c r="S201">
        <v>11801151</v>
      </c>
      <c r="T201">
        <v>12123198</v>
      </c>
      <c r="U201">
        <v>12451031</v>
      </c>
      <c r="V201">
        <v>12784728</v>
      </c>
      <c r="W201">
        <v>13124347</v>
      </c>
      <c r="X201">
        <v>13470100</v>
      </c>
      <c r="Y201">
        <v>13822065</v>
      </c>
      <c r="Z201">
        <v>14180221</v>
      </c>
      <c r="AA201">
        <v>14544417</v>
      </c>
      <c r="AB201">
        <v>14914569</v>
      </c>
      <c r="AC201">
        <v>15290580</v>
      </c>
      <c r="AD201">
        <v>15672310</v>
      </c>
      <c r="AE201" s="22" t="s">
        <v>1</v>
      </c>
    </row>
    <row r="202" spans="1:31" x14ac:dyDescent="0.2">
      <c r="A202" s="25" t="s">
        <v>6</v>
      </c>
      <c r="B202" s="11" t="s">
        <v>6</v>
      </c>
      <c r="C202" s="12">
        <v>64</v>
      </c>
      <c r="D202" s="11" t="s">
        <v>6</v>
      </c>
      <c r="E202" s="11" t="s">
        <v>440</v>
      </c>
      <c r="F202" s="11" t="s">
        <v>312</v>
      </c>
      <c r="G202" s="12" t="s">
        <v>319</v>
      </c>
      <c r="H202" s="205">
        <v>6817</v>
      </c>
      <c r="I202" s="205">
        <v>6705</v>
      </c>
      <c r="J202" s="205">
        <v>6622</v>
      </c>
      <c r="K202" s="205">
        <v>6558</v>
      </c>
      <c r="L202" s="205">
        <v>6503</v>
      </c>
      <c r="M202">
        <v>6441</v>
      </c>
      <c r="N202">
        <v>6279</v>
      </c>
      <c r="O202">
        <v>6218</v>
      </c>
      <c r="P202">
        <v>6126</v>
      </c>
      <c r="Q202">
        <v>6044</v>
      </c>
      <c r="R202">
        <v>5995</v>
      </c>
      <c r="S202">
        <v>6105</v>
      </c>
      <c r="T202">
        <v>6111</v>
      </c>
      <c r="U202">
        <v>6227</v>
      </c>
      <c r="V202">
        <v>6346</v>
      </c>
      <c r="W202">
        <v>6419</v>
      </c>
      <c r="X202">
        <v>6206</v>
      </c>
      <c r="Y202">
        <v>6180</v>
      </c>
      <c r="Z202">
        <v>6050</v>
      </c>
      <c r="AA202">
        <v>5898</v>
      </c>
      <c r="AB202">
        <v>5751</v>
      </c>
      <c r="AC202">
        <v>5755</v>
      </c>
      <c r="AD202">
        <v>5631</v>
      </c>
      <c r="AE202" s="21" t="s">
        <v>1</v>
      </c>
    </row>
    <row r="203" spans="1:31" x14ac:dyDescent="0.2">
      <c r="A203" s="27" t="s">
        <v>6</v>
      </c>
      <c r="B203" s="13" t="s">
        <v>6</v>
      </c>
      <c r="C203" s="14">
        <v>64</v>
      </c>
      <c r="D203" s="13" t="s">
        <v>6</v>
      </c>
      <c r="E203" s="13" t="s">
        <v>487</v>
      </c>
      <c r="F203" s="13" t="s">
        <v>313</v>
      </c>
      <c r="G203" s="14" t="s">
        <v>319</v>
      </c>
      <c r="H203" s="205">
        <v>7036</v>
      </c>
      <c r="I203" s="205">
        <v>6934</v>
      </c>
      <c r="J203" s="205">
        <v>6841</v>
      </c>
      <c r="K203" s="205">
        <v>6764</v>
      </c>
      <c r="L203" s="205">
        <v>6699</v>
      </c>
      <c r="M203">
        <v>6634</v>
      </c>
      <c r="N203">
        <v>6485</v>
      </c>
      <c r="O203">
        <v>6429</v>
      </c>
      <c r="P203">
        <v>6329</v>
      </c>
      <c r="Q203">
        <v>6242</v>
      </c>
      <c r="R203">
        <v>6192</v>
      </c>
      <c r="S203">
        <v>6319</v>
      </c>
      <c r="T203">
        <v>6325</v>
      </c>
      <c r="U203">
        <v>6445</v>
      </c>
      <c r="V203">
        <v>6565</v>
      </c>
      <c r="W203">
        <v>6638</v>
      </c>
      <c r="X203">
        <v>6424</v>
      </c>
      <c r="Y203">
        <v>6394</v>
      </c>
      <c r="Z203">
        <v>6256</v>
      </c>
      <c r="AA203">
        <v>6094</v>
      </c>
      <c r="AB203">
        <v>5941</v>
      </c>
      <c r="AC203">
        <v>5954</v>
      </c>
      <c r="AD203">
        <v>5825</v>
      </c>
      <c r="AE203" s="22" t="s">
        <v>1</v>
      </c>
    </row>
    <row r="204" spans="1:31" x14ac:dyDescent="0.2">
      <c r="A204" s="25" t="s">
        <v>6</v>
      </c>
      <c r="B204" s="11" t="s">
        <v>6</v>
      </c>
      <c r="C204" s="12">
        <v>64</v>
      </c>
      <c r="D204" s="11" t="s">
        <v>6</v>
      </c>
      <c r="E204" s="11" t="s">
        <v>441</v>
      </c>
      <c r="F204" s="11" t="s">
        <v>312</v>
      </c>
      <c r="G204" s="12" t="s">
        <v>355</v>
      </c>
      <c r="H204" s="205">
        <v>6894</v>
      </c>
      <c r="I204" s="205">
        <v>6793</v>
      </c>
      <c r="J204" s="205">
        <v>6691</v>
      </c>
      <c r="K204" s="205">
        <v>6616</v>
      </c>
      <c r="L204" s="205">
        <v>6554</v>
      </c>
      <c r="M204">
        <v>6494</v>
      </c>
      <c r="N204">
        <v>6416</v>
      </c>
      <c r="O204">
        <v>6303</v>
      </c>
      <c r="P204">
        <v>6209</v>
      </c>
      <c r="Q204">
        <v>6115</v>
      </c>
      <c r="R204">
        <v>6039</v>
      </c>
      <c r="S204">
        <v>6006</v>
      </c>
      <c r="T204">
        <v>6045</v>
      </c>
      <c r="U204">
        <v>6129</v>
      </c>
      <c r="V204">
        <v>6237</v>
      </c>
      <c r="W204">
        <v>6330</v>
      </c>
      <c r="X204">
        <v>6356</v>
      </c>
      <c r="Y204">
        <v>6254</v>
      </c>
      <c r="Z204">
        <v>6163</v>
      </c>
      <c r="AA204">
        <v>6038</v>
      </c>
      <c r="AB204">
        <v>5901</v>
      </c>
      <c r="AC204">
        <v>5783</v>
      </c>
      <c r="AD204">
        <v>5723</v>
      </c>
      <c r="AE204" s="21" t="s">
        <v>1</v>
      </c>
    </row>
    <row r="205" spans="1:31" x14ac:dyDescent="0.2">
      <c r="A205" s="27" t="s">
        <v>6</v>
      </c>
      <c r="B205" s="13" t="s">
        <v>6</v>
      </c>
      <c r="C205" s="14">
        <v>64</v>
      </c>
      <c r="D205" s="13" t="s">
        <v>6</v>
      </c>
      <c r="E205" s="13" t="s">
        <v>488</v>
      </c>
      <c r="F205" s="13" t="s">
        <v>313</v>
      </c>
      <c r="G205" s="14" t="s">
        <v>355</v>
      </c>
      <c r="H205" s="205">
        <v>7122</v>
      </c>
      <c r="I205" s="205">
        <v>7008</v>
      </c>
      <c r="J205" s="205">
        <v>6910</v>
      </c>
      <c r="K205" s="205">
        <v>6823</v>
      </c>
      <c r="L205" s="205">
        <v>6754</v>
      </c>
      <c r="M205">
        <v>6690</v>
      </c>
      <c r="N205">
        <v>6616</v>
      </c>
      <c r="O205">
        <v>6515</v>
      </c>
      <c r="P205">
        <v>6414</v>
      </c>
      <c r="Q205">
        <v>6315</v>
      </c>
      <c r="R205">
        <v>6238</v>
      </c>
      <c r="S205">
        <v>6208</v>
      </c>
      <c r="T205">
        <v>6255</v>
      </c>
      <c r="U205">
        <v>6344</v>
      </c>
      <c r="V205">
        <v>6454</v>
      </c>
      <c r="W205">
        <v>6548</v>
      </c>
      <c r="X205">
        <v>6573</v>
      </c>
      <c r="Y205">
        <v>6471</v>
      </c>
      <c r="Z205">
        <v>6373</v>
      </c>
      <c r="AA205">
        <v>6241</v>
      </c>
      <c r="AB205">
        <v>6097</v>
      </c>
      <c r="AC205">
        <v>5976</v>
      </c>
      <c r="AD205">
        <v>5919</v>
      </c>
      <c r="AE205" s="22" t="s">
        <v>1</v>
      </c>
    </row>
    <row r="206" spans="1:31" x14ac:dyDescent="0.2">
      <c r="A206" s="25" t="s">
        <v>6</v>
      </c>
      <c r="B206" s="11" t="s">
        <v>6</v>
      </c>
      <c r="C206" s="12">
        <v>64</v>
      </c>
      <c r="D206" s="11" t="s">
        <v>6</v>
      </c>
      <c r="E206" s="11" t="s">
        <v>442</v>
      </c>
      <c r="F206" s="11" t="s">
        <v>312</v>
      </c>
      <c r="G206" s="12" t="s">
        <v>317</v>
      </c>
      <c r="H206" s="205">
        <v>6984</v>
      </c>
      <c r="I206" s="205">
        <v>6879</v>
      </c>
      <c r="J206" s="205">
        <v>6775</v>
      </c>
      <c r="K206" s="205">
        <v>6687</v>
      </c>
      <c r="L206" s="205">
        <v>6617</v>
      </c>
      <c r="M206">
        <v>6555</v>
      </c>
      <c r="N206">
        <v>6483</v>
      </c>
      <c r="O206">
        <v>6387</v>
      </c>
      <c r="P206">
        <v>6294</v>
      </c>
      <c r="Q206">
        <v>6193</v>
      </c>
      <c r="R206">
        <v>6100</v>
      </c>
      <c r="S206">
        <v>6034</v>
      </c>
      <c r="T206">
        <v>6021</v>
      </c>
      <c r="U206">
        <v>6067</v>
      </c>
      <c r="V206">
        <v>6154</v>
      </c>
      <c r="W206">
        <v>6251</v>
      </c>
      <c r="X206">
        <v>6313</v>
      </c>
      <c r="Y206">
        <v>6289</v>
      </c>
      <c r="Z206">
        <v>6236</v>
      </c>
      <c r="AA206">
        <v>6142</v>
      </c>
      <c r="AB206">
        <v>6022</v>
      </c>
      <c r="AC206">
        <v>5903</v>
      </c>
      <c r="AD206">
        <v>5816</v>
      </c>
      <c r="AE206" s="21" t="s">
        <v>1</v>
      </c>
    </row>
    <row r="207" spans="1:31" x14ac:dyDescent="0.2">
      <c r="A207" s="27" t="s">
        <v>6</v>
      </c>
      <c r="B207" s="13" t="s">
        <v>6</v>
      </c>
      <c r="C207" s="14">
        <v>64</v>
      </c>
      <c r="D207" s="13" t="s">
        <v>6</v>
      </c>
      <c r="E207" s="13" t="s">
        <v>489</v>
      </c>
      <c r="F207" s="13" t="s">
        <v>313</v>
      </c>
      <c r="G207" s="14" t="s">
        <v>317</v>
      </c>
      <c r="H207" s="205">
        <v>7215</v>
      </c>
      <c r="I207" s="205">
        <v>7095</v>
      </c>
      <c r="J207" s="205">
        <v>6990</v>
      </c>
      <c r="K207" s="205">
        <v>6893</v>
      </c>
      <c r="L207" s="205">
        <v>6817</v>
      </c>
      <c r="M207">
        <v>6752</v>
      </c>
      <c r="N207">
        <v>6683</v>
      </c>
      <c r="O207">
        <v>6596</v>
      </c>
      <c r="P207">
        <v>6499</v>
      </c>
      <c r="Q207">
        <v>6395</v>
      </c>
      <c r="R207">
        <v>6300</v>
      </c>
      <c r="S207">
        <v>6235</v>
      </c>
      <c r="T207">
        <v>6226</v>
      </c>
      <c r="U207">
        <v>6277</v>
      </c>
      <c r="V207">
        <v>6367</v>
      </c>
      <c r="W207">
        <v>6465</v>
      </c>
      <c r="X207">
        <v>6528</v>
      </c>
      <c r="Y207">
        <v>6505</v>
      </c>
      <c r="Z207">
        <v>6448</v>
      </c>
      <c r="AA207">
        <v>6349</v>
      </c>
      <c r="AB207">
        <v>6223</v>
      </c>
      <c r="AC207">
        <v>6100</v>
      </c>
      <c r="AD207">
        <v>6012</v>
      </c>
      <c r="AE207" s="22" t="s">
        <v>1</v>
      </c>
    </row>
    <row r="208" spans="1:31" x14ac:dyDescent="0.2">
      <c r="A208" s="25" t="s">
        <v>6</v>
      </c>
      <c r="B208" s="11" t="s">
        <v>6</v>
      </c>
      <c r="C208" s="12">
        <v>64</v>
      </c>
      <c r="D208" s="11" t="s">
        <v>6</v>
      </c>
      <c r="E208" s="11" t="s">
        <v>443</v>
      </c>
      <c r="F208" s="11" t="s">
        <v>312</v>
      </c>
      <c r="G208" s="12" t="s">
        <v>356</v>
      </c>
      <c r="H208" s="205">
        <v>7083</v>
      </c>
      <c r="I208" s="205">
        <v>6976</v>
      </c>
      <c r="J208" s="205">
        <v>6869</v>
      </c>
      <c r="K208" s="205">
        <v>6769</v>
      </c>
      <c r="L208" s="205">
        <v>6691</v>
      </c>
      <c r="M208">
        <v>6623</v>
      </c>
      <c r="N208">
        <v>6554</v>
      </c>
      <c r="O208">
        <v>6469</v>
      </c>
      <c r="P208">
        <v>6382</v>
      </c>
      <c r="Q208">
        <v>6278</v>
      </c>
      <c r="R208">
        <v>6174</v>
      </c>
      <c r="S208">
        <v>6086</v>
      </c>
      <c r="T208">
        <v>6033</v>
      </c>
      <c r="U208">
        <v>6035</v>
      </c>
      <c r="V208">
        <v>6096</v>
      </c>
      <c r="W208">
        <v>6183</v>
      </c>
      <c r="X208">
        <v>6263</v>
      </c>
      <c r="Y208">
        <v>6292</v>
      </c>
      <c r="Z208">
        <v>6277</v>
      </c>
      <c r="AA208">
        <v>6214</v>
      </c>
      <c r="AB208">
        <v>6118</v>
      </c>
      <c r="AC208">
        <v>6007</v>
      </c>
      <c r="AD208">
        <v>5906</v>
      </c>
      <c r="AE208" s="21" t="s">
        <v>1</v>
      </c>
    </row>
    <row r="209" spans="1:31" x14ac:dyDescent="0.2">
      <c r="A209" s="27" t="s">
        <v>6</v>
      </c>
      <c r="B209" s="13" t="s">
        <v>6</v>
      </c>
      <c r="C209" s="14">
        <v>64</v>
      </c>
      <c r="D209" s="13" t="s">
        <v>6</v>
      </c>
      <c r="E209" s="13" t="s">
        <v>490</v>
      </c>
      <c r="F209" s="13" t="s">
        <v>313</v>
      </c>
      <c r="G209" s="14" t="s">
        <v>356</v>
      </c>
      <c r="H209" s="205">
        <v>7315</v>
      </c>
      <c r="I209" s="205">
        <v>7190</v>
      </c>
      <c r="J209" s="205">
        <v>7079</v>
      </c>
      <c r="K209" s="205">
        <v>6972</v>
      </c>
      <c r="L209" s="205">
        <v>6888</v>
      </c>
      <c r="M209">
        <v>6819</v>
      </c>
      <c r="N209">
        <v>6752</v>
      </c>
      <c r="O209">
        <v>6674</v>
      </c>
      <c r="P209">
        <v>6585</v>
      </c>
      <c r="Q209">
        <v>6479</v>
      </c>
      <c r="R209">
        <v>6373</v>
      </c>
      <c r="S209">
        <v>6284</v>
      </c>
      <c r="T209">
        <v>6233</v>
      </c>
      <c r="U209">
        <v>6241</v>
      </c>
      <c r="V209">
        <v>6304</v>
      </c>
      <c r="W209">
        <v>6392</v>
      </c>
      <c r="X209">
        <v>6473</v>
      </c>
      <c r="Y209">
        <v>6504</v>
      </c>
      <c r="Z209">
        <v>6489</v>
      </c>
      <c r="AA209">
        <v>6422</v>
      </c>
      <c r="AB209">
        <v>6321</v>
      </c>
      <c r="AC209">
        <v>6205</v>
      </c>
      <c r="AD209">
        <v>6102</v>
      </c>
      <c r="AE209" s="22" t="s">
        <v>1</v>
      </c>
    </row>
    <row r="210" spans="1:31" x14ac:dyDescent="0.2">
      <c r="A210" s="25" t="s">
        <v>6</v>
      </c>
      <c r="B210" s="11" t="s">
        <v>6</v>
      </c>
      <c r="C210" s="12">
        <v>64</v>
      </c>
      <c r="D210" s="11" t="s">
        <v>6</v>
      </c>
      <c r="E210" s="11" t="s">
        <v>444</v>
      </c>
      <c r="F210" s="11" t="s">
        <v>312</v>
      </c>
      <c r="G210" s="12" t="s">
        <v>327</v>
      </c>
      <c r="H210" s="205">
        <v>7188</v>
      </c>
      <c r="I210" s="205">
        <v>7079</v>
      </c>
      <c r="J210" s="205">
        <v>6972</v>
      </c>
      <c r="K210" s="205">
        <v>6858</v>
      </c>
      <c r="L210" s="205">
        <v>6771</v>
      </c>
      <c r="M210">
        <v>6699</v>
      </c>
      <c r="N210">
        <v>6629</v>
      </c>
      <c r="O210">
        <v>6550</v>
      </c>
      <c r="P210">
        <v>6471</v>
      </c>
      <c r="Q210">
        <v>6370</v>
      </c>
      <c r="R210">
        <v>6259</v>
      </c>
      <c r="S210">
        <v>6156</v>
      </c>
      <c r="T210">
        <v>6075</v>
      </c>
      <c r="U210">
        <v>6028</v>
      </c>
      <c r="V210">
        <v>6056</v>
      </c>
      <c r="W210">
        <v>6128</v>
      </c>
      <c r="X210">
        <v>6209</v>
      </c>
      <c r="Y210">
        <v>6271</v>
      </c>
      <c r="Z210">
        <v>6294</v>
      </c>
      <c r="AA210">
        <v>6261</v>
      </c>
      <c r="AB210">
        <v>6189</v>
      </c>
      <c r="AC210">
        <v>6094</v>
      </c>
      <c r="AD210">
        <v>5992</v>
      </c>
      <c r="AE210" s="21" t="s">
        <v>1</v>
      </c>
    </row>
    <row r="211" spans="1:31" x14ac:dyDescent="0.2">
      <c r="A211" s="27" t="s">
        <v>6</v>
      </c>
      <c r="B211" s="13" t="s">
        <v>6</v>
      </c>
      <c r="C211" s="14">
        <v>64</v>
      </c>
      <c r="D211" s="13" t="s">
        <v>6</v>
      </c>
      <c r="E211" s="13" t="s">
        <v>491</v>
      </c>
      <c r="F211" s="13" t="s">
        <v>313</v>
      </c>
      <c r="G211" s="14" t="s">
        <v>327</v>
      </c>
      <c r="H211" s="205">
        <v>7418</v>
      </c>
      <c r="I211" s="205">
        <v>7290</v>
      </c>
      <c r="J211" s="205">
        <v>7176</v>
      </c>
      <c r="K211" s="205">
        <v>7058</v>
      </c>
      <c r="L211" s="205">
        <v>6967</v>
      </c>
      <c r="M211">
        <v>6892</v>
      </c>
      <c r="N211">
        <v>6824</v>
      </c>
      <c r="O211">
        <v>6751</v>
      </c>
      <c r="P211">
        <v>6674</v>
      </c>
      <c r="Q211">
        <v>6570</v>
      </c>
      <c r="R211">
        <v>6457</v>
      </c>
      <c r="S211">
        <v>6352</v>
      </c>
      <c r="T211">
        <v>6270</v>
      </c>
      <c r="U211">
        <v>6230</v>
      </c>
      <c r="V211">
        <v>6260</v>
      </c>
      <c r="W211">
        <v>6332</v>
      </c>
      <c r="X211">
        <v>6414</v>
      </c>
      <c r="Y211">
        <v>6478</v>
      </c>
      <c r="Z211">
        <v>6505</v>
      </c>
      <c r="AA211">
        <v>6470</v>
      </c>
      <c r="AB211">
        <v>6392</v>
      </c>
      <c r="AC211">
        <v>6293</v>
      </c>
      <c r="AD211">
        <v>6187</v>
      </c>
      <c r="AE211" s="22" t="s">
        <v>1</v>
      </c>
    </row>
    <row r="212" spans="1:31" x14ac:dyDescent="0.2">
      <c r="A212" s="25" t="s">
        <v>6</v>
      </c>
      <c r="B212" s="11" t="s">
        <v>6</v>
      </c>
      <c r="C212" s="12">
        <v>64</v>
      </c>
      <c r="D212" s="11" t="s">
        <v>6</v>
      </c>
      <c r="E212" s="11" t="s">
        <v>445</v>
      </c>
      <c r="F212" s="11" t="s">
        <v>312</v>
      </c>
      <c r="G212" s="12" t="s">
        <v>320</v>
      </c>
      <c r="H212" s="205">
        <v>7295</v>
      </c>
      <c r="I212" s="205">
        <v>7187</v>
      </c>
      <c r="J212" s="205">
        <v>7080</v>
      </c>
      <c r="K212" s="205">
        <v>6957</v>
      </c>
      <c r="L212" s="205">
        <v>6856</v>
      </c>
      <c r="M212">
        <v>6778</v>
      </c>
      <c r="N212">
        <v>6706</v>
      </c>
      <c r="O212">
        <v>6630</v>
      </c>
      <c r="P212">
        <v>6557</v>
      </c>
      <c r="Q212">
        <v>6467</v>
      </c>
      <c r="R212">
        <v>6354</v>
      </c>
      <c r="S212">
        <v>6241</v>
      </c>
      <c r="T212">
        <v>6142</v>
      </c>
      <c r="U212">
        <v>6055</v>
      </c>
      <c r="V212">
        <v>6029</v>
      </c>
      <c r="W212">
        <v>6080</v>
      </c>
      <c r="X212">
        <v>6158</v>
      </c>
      <c r="Y212">
        <v>6233</v>
      </c>
      <c r="Z212">
        <v>6281</v>
      </c>
      <c r="AA212">
        <v>6291</v>
      </c>
      <c r="AB212">
        <v>6242</v>
      </c>
      <c r="AC212">
        <v>6164</v>
      </c>
      <c r="AD212">
        <v>6071</v>
      </c>
      <c r="AE212" s="21" t="s">
        <v>1</v>
      </c>
    </row>
    <row r="213" spans="1:31" x14ac:dyDescent="0.2">
      <c r="A213" s="27" t="s">
        <v>6</v>
      </c>
      <c r="B213" s="13" t="s">
        <v>6</v>
      </c>
      <c r="C213" s="14">
        <v>64</v>
      </c>
      <c r="D213" s="13" t="s">
        <v>6</v>
      </c>
      <c r="E213" s="13" t="s">
        <v>492</v>
      </c>
      <c r="F213" s="13" t="s">
        <v>313</v>
      </c>
      <c r="G213" s="14" t="s">
        <v>320</v>
      </c>
      <c r="H213" s="205">
        <v>7522</v>
      </c>
      <c r="I213" s="205">
        <v>7395</v>
      </c>
      <c r="J213" s="205">
        <v>7278</v>
      </c>
      <c r="K213" s="205">
        <v>7152</v>
      </c>
      <c r="L213" s="205">
        <v>7050</v>
      </c>
      <c r="M213">
        <v>6969</v>
      </c>
      <c r="N213">
        <v>6898</v>
      </c>
      <c r="O213">
        <v>6826</v>
      </c>
      <c r="P213">
        <v>6757</v>
      </c>
      <c r="Q213">
        <v>6670</v>
      </c>
      <c r="R213">
        <v>6553</v>
      </c>
      <c r="S213">
        <v>6435</v>
      </c>
      <c r="T213">
        <v>6332</v>
      </c>
      <c r="U213">
        <v>6254</v>
      </c>
      <c r="V213">
        <v>6232</v>
      </c>
      <c r="W213">
        <v>6281</v>
      </c>
      <c r="X213">
        <v>6358</v>
      </c>
      <c r="Y213">
        <v>6434</v>
      </c>
      <c r="Z213">
        <v>6489</v>
      </c>
      <c r="AA213">
        <v>6502</v>
      </c>
      <c r="AB213">
        <v>6447</v>
      </c>
      <c r="AC213">
        <v>6363</v>
      </c>
      <c r="AD213">
        <v>6265</v>
      </c>
      <c r="AE213" s="22" t="s">
        <v>1</v>
      </c>
    </row>
    <row r="214" spans="1:31" x14ac:dyDescent="0.2">
      <c r="A214" s="25" t="s">
        <v>6</v>
      </c>
      <c r="B214" s="11" t="s">
        <v>6</v>
      </c>
      <c r="C214" s="12">
        <v>64</v>
      </c>
      <c r="D214" s="11" t="s">
        <v>6</v>
      </c>
      <c r="E214" s="11" t="s">
        <v>446</v>
      </c>
      <c r="F214" s="11" t="s">
        <v>312</v>
      </c>
      <c r="G214" s="12" t="s">
        <v>326</v>
      </c>
      <c r="H214" s="205">
        <v>7400</v>
      </c>
      <c r="I214" s="205">
        <v>7294</v>
      </c>
      <c r="J214" s="205">
        <v>7190</v>
      </c>
      <c r="K214" s="205">
        <v>7062</v>
      </c>
      <c r="L214" s="205">
        <v>6949</v>
      </c>
      <c r="M214">
        <v>6858</v>
      </c>
      <c r="N214">
        <v>6784</v>
      </c>
      <c r="O214">
        <v>6710</v>
      </c>
      <c r="P214">
        <v>6636</v>
      </c>
      <c r="Q214">
        <v>6558</v>
      </c>
      <c r="R214">
        <v>6459</v>
      </c>
      <c r="S214">
        <v>6340</v>
      </c>
      <c r="T214">
        <v>6227</v>
      </c>
      <c r="U214">
        <v>6120</v>
      </c>
      <c r="V214">
        <v>6042</v>
      </c>
      <c r="W214">
        <v>6034</v>
      </c>
      <c r="X214">
        <v>6103</v>
      </c>
      <c r="Y214">
        <v>6185</v>
      </c>
      <c r="Z214">
        <v>6242</v>
      </c>
      <c r="AA214">
        <v>6288</v>
      </c>
      <c r="AB214">
        <v>6285</v>
      </c>
      <c r="AC214">
        <v>6223</v>
      </c>
      <c r="AD214">
        <v>6139</v>
      </c>
      <c r="AE214" s="21" t="s">
        <v>1</v>
      </c>
    </row>
    <row r="215" spans="1:31" x14ac:dyDescent="0.2">
      <c r="A215" s="27" t="s">
        <v>6</v>
      </c>
      <c r="B215" s="13" t="s">
        <v>6</v>
      </c>
      <c r="C215" s="14">
        <v>64</v>
      </c>
      <c r="D215" s="13" t="s">
        <v>6</v>
      </c>
      <c r="E215" s="13" t="s">
        <v>493</v>
      </c>
      <c r="F215" s="13" t="s">
        <v>313</v>
      </c>
      <c r="G215" s="14" t="s">
        <v>326</v>
      </c>
      <c r="H215" s="205">
        <v>7622</v>
      </c>
      <c r="I215" s="205">
        <v>7499</v>
      </c>
      <c r="J215" s="205">
        <v>7383</v>
      </c>
      <c r="K215" s="205">
        <v>7252</v>
      </c>
      <c r="L215" s="205">
        <v>7141</v>
      </c>
      <c r="M215">
        <v>7050</v>
      </c>
      <c r="N215">
        <v>6975</v>
      </c>
      <c r="O215">
        <v>6902</v>
      </c>
      <c r="P215">
        <v>6831</v>
      </c>
      <c r="Q215">
        <v>6760</v>
      </c>
      <c r="R215">
        <v>6663</v>
      </c>
      <c r="S215">
        <v>6536</v>
      </c>
      <c r="T215">
        <v>6414</v>
      </c>
      <c r="U215">
        <v>6314</v>
      </c>
      <c r="V215">
        <v>6242</v>
      </c>
      <c r="W215">
        <v>6235</v>
      </c>
      <c r="X215">
        <v>6300</v>
      </c>
      <c r="Y215">
        <v>6381</v>
      </c>
      <c r="Z215">
        <v>6443</v>
      </c>
      <c r="AA215">
        <v>6497</v>
      </c>
      <c r="AB215">
        <v>6496</v>
      </c>
      <c r="AC215">
        <v>6425</v>
      </c>
      <c r="AD215">
        <v>6333</v>
      </c>
      <c r="AE215" s="22" t="s">
        <v>1</v>
      </c>
    </row>
    <row r="216" spans="1:31" x14ac:dyDescent="0.2">
      <c r="A216" s="25" t="s">
        <v>6</v>
      </c>
      <c r="B216" s="11" t="s">
        <v>6</v>
      </c>
      <c r="C216" s="12">
        <v>64</v>
      </c>
      <c r="D216" s="11" t="s">
        <v>6</v>
      </c>
      <c r="E216" s="11" t="s">
        <v>447</v>
      </c>
      <c r="F216" s="11" t="s">
        <v>312</v>
      </c>
      <c r="G216" s="12" t="s">
        <v>318</v>
      </c>
      <c r="H216" s="205">
        <v>7501</v>
      </c>
      <c r="I216" s="205">
        <v>7397</v>
      </c>
      <c r="J216" s="205">
        <v>7298</v>
      </c>
      <c r="K216" s="205">
        <v>7171</v>
      </c>
      <c r="L216" s="205">
        <v>7053</v>
      </c>
      <c r="M216">
        <v>6947</v>
      </c>
      <c r="N216">
        <v>6859</v>
      </c>
      <c r="O216">
        <v>6786</v>
      </c>
      <c r="P216">
        <v>6710</v>
      </c>
      <c r="Q216">
        <v>6635</v>
      </c>
      <c r="R216">
        <v>6555</v>
      </c>
      <c r="S216">
        <v>6453</v>
      </c>
      <c r="T216">
        <v>6329</v>
      </c>
      <c r="U216">
        <v>6211</v>
      </c>
      <c r="V216">
        <v>6106</v>
      </c>
      <c r="W216">
        <v>6033</v>
      </c>
      <c r="X216">
        <v>6037</v>
      </c>
      <c r="Y216">
        <v>6122</v>
      </c>
      <c r="Z216">
        <v>6187</v>
      </c>
      <c r="AA216">
        <v>6247</v>
      </c>
      <c r="AB216">
        <v>6291</v>
      </c>
      <c r="AC216">
        <v>6280</v>
      </c>
      <c r="AD216">
        <v>6205</v>
      </c>
      <c r="AE216" s="21" t="s">
        <v>1</v>
      </c>
    </row>
    <row r="217" spans="1:31" x14ac:dyDescent="0.2">
      <c r="A217" s="27" t="s">
        <v>6</v>
      </c>
      <c r="B217" s="13" t="s">
        <v>6</v>
      </c>
      <c r="C217" s="14">
        <v>64</v>
      </c>
      <c r="D217" s="13" t="s">
        <v>6</v>
      </c>
      <c r="E217" s="13" t="s">
        <v>494</v>
      </c>
      <c r="F217" s="13" t="s">
        <v>313</v>
      </c>
      <c r="G217" s="14" t="s">
        <v>318</v>
      </c>
      <c r="H217" s="205">
        <v>7724</v>
      </c>
      <c r="I217" s="205">
        <v>7599</v>
      </c>
      <c r="J217" s="205">
        <v>7488</v>
      </c>
      <c r="K217" s="205">
        <v>7357</v>
      </c>
      <c r="L217" s="205">
        <v>7240</v>
      </c>
      <c r="M217">
        <v>7139</v>
      </c>
      <c r="N217">
        <v>7053</v>
      </c>
      <c r="O217">
        <v>6978</v>
      </c>
      <c r="P217">
        <v>6899</v>
      </c>
      <c r="Q217">
        <v>6831</v>
      </c>
      <c r="R217">
        <v>6760</v>
      </c>
      <c r="S217">
        <v>6657</v>
      </c>
      <c r="T217">
        <v>6520</v>
      </c>
      <c r="U217">
        <v>6402</v>
      </c>
      <c r="V217">
        <v>6301</v>
      </c>
      <c r="W217">
        <v>6232</v>
      </c>
      <c r="X217">
        <v>6236</v>
      </c>
      <c r="Y217">
        <v>6315</v>
      </c>
      <c r="Z217">
        <v>6381</v>
      </c>
      <c r="AA217">
        <v>6449</v>
      </c>
      <c r="AB217">
        <v>6501</v>
      </c>
      <c r="AC217">
        <v>6489</v>
      </c>
      <c r="AD217">
        <v>6402</v>
      </c>
      <c r="AE217" s="22" t="s">
        <v>1</v>
      </c>
    </row>
    <row r="218" spans="1:31" x14ac:dyDescent="0.2">
      <c r="A218" s="25" t="s">
        <v>6</v>
      </c>
      <c r="B218" s="11" t="s">
        <v>6</v>
      </c>
      <c r="C218" s="12">
        <v>64</v>
      </c>
      <c r="D218" s="11" t="s">
        <v>6</v>
      </c>
      <c r="E218" s="11" t="s">
        <v>448</v>
      </c>
      <c r="F218" s="11" t="s">
        <v>312</v>
      </c>
      <c r="G218" s="12" t="s">
        <v>333</v>
      </c>
      <c r="H218" s="205">
        <v>7596</v>
      </c>
      <c r="I218" s="205">
        <v>7496</v>
      </c>
      <c r="J218" s="205">
        <v>7400</v>
      </c>
      <c r="K218" s="205">
        <v>7276</v>
      </c>
      <c r="L218" s="205">
        <v>7160</v>
      </c>
      <c r="M218">
        <v>7048</v>
      </c>
      <c r="N218">
        <v>6943</v>
      </c>
      <c r="O218">
        <v>6856</v>
      </c>
      <c r="P218">
        <v>6782</v>
      </c>
      <c r="Q218">
        <v>6703</v>
      </c>
      <c r="R218">
        <v>6630</v>
      </c>
      <c r="S218">
        <v>6553</v>
      </c>
      <c r="T218">
        <v>6450</v>
      </c>
      <c r="U218">
        <v>6315</v>
      </c>
      <c r="V218">
        <v>6203</v>
      </c>
      <c r="W218">
        <v>6095</v>
      </c>
      <c r="X218">
        <v>6022</v>
      </c>
      <c r="Y218">
        <v>6037</v>
      </c>
      <c r="Z218">
        <v>6119</v>
      </c>
      <c r="AA218">
        <v>6184</v>
      </c>
      <c r="AB218">
        <v>6249</v>
      </c>
      <c r="AC218">
        <v>6294</v>
      </c>
      <c r="AD218">
        <v>6275</v>
      </c>
      <c r="AE218" s="21" t="s">
        <v>1</v>
      </c>
    </row>
    <row r="219" spans="1:31" x14ac:dyDescent="0.2">
      <c r="A219" s="27" t="s">
        <v>6</v>
      </c>
      <c r="B219" s="13" t="s">
        <v>6</v>
      </c>
      <c r="C219" s="14">
        <v>64</v>
      </c>
      <c r="D219" s="13" t="s">
        <v>6</v>
      </c>
      <c r="E219" s="13" t="s">
        <v>495</v>
      </c>
      <c r="F219" s="13" t="s">
        <v>313</v>
      </c>
      <c r="G219" s="14" t="s">
        <v>333</v>
      </c>
      <c r="H219" s="205">
        <v>7829</v>
      </c>
      <c r="I219" s="205">
        <v>7702</v>
      </c>
      <c r="J219" s="205">
        <v>7587</v>
      </c>
      <c r="K219" s="205">
        <v>7461</v>
      </c>
      <c r="L219" s="205">
        <v>7345</v>
      </c>
      <c r="M219">
        <v>7236</v>
      </c>
      <c r="N219">
        <v>7139</v>
      </c>
      <c r="O219">
        <v>7053</v>
      </c>
      <c r="P219">
        <v>6971</v>
      </c>
      <c r="Q219">
        <v>6892</v>
      </c>
      <c r="R219">
        <v>6829</v>
      </c>
      <c r="S219">
        <v>6760</v>
      </c>
      <c r="T219">
        <v>6652</v>
      </c>
      <c r="U219">
        <v>6508</v>
      </c>
      <c r="V219">
        <v>6394</v>
      </c>
      <c r="W219">
        <v>6288</v>
      </c>
      <c r="X219">
        <v>6219</v>
      </c>
      <c r="Y219">
        <v>6234</v>
      </c>
      <c r="Z219">
        <v>6311</v>
      </c>
      <c r="AA219">
        <v>6378</v>
      </c>
      <c r="AB219">
        <v>6452</v>
      </c>
      <c r="AC219">
        <v>6505</v>
      </c>
      <c r="AD219">
        <v>6483</v>
      </c>
      <c r="AE219" s="22" t="s">
        <v>1</v>
      </c>
    </row>
    <row r="220" spans="1:31" x14ac:dyDescent="0.2">
      <c r="A220" s="25" t="s">
        <v>6</v>
      </c>
      <c r="B220" s="11" t="s">
        <v>6</v>
      </c>
      <c r="C220" s="12">
        <v>64</v>
      </c>
      <c r="D220" s="11" t="s">
        <v>6</v>
      </c>
      <c r="E220" s="11" t="s">
        <v>449</v>
      </c>
      <c r="F220" s="11" t="s">
        <v>312</v>
      </c>
      <c r="G220" s="12" t="s">
        <v>340</v>
      </c>
      <c r="H220" s="205">
        <v>7680</v>
      </c>
      <c r="I220" s="205">
        <v>7589</v>
      </c>
      <c r="J220" s="205">
        <v>7497</v>
      </c>
      <c r="K220" s="205">
        <v>7374</v>
      </c>
      <c r="L220" s="205">
        <v>7262</v>
      </c>
      <c r="M220">
        <v>7154</v>
      </c>
      <c r="N220">
        <v>7042</v>
      </c>
      <c r="O220">
        <v>6936</v>
      </c>
      <c r="P220">
        <v>6850</v>
      </c>
      <c r="Q220">
        <v>6771</v>
      </c>
      <c r="R220">
        <v>6692</v>
      </c>
      <c r="S220">
        <v>6626</v>
      </c>
      <c r="T220">
        <v>6554</v>
      </c>
      <c r="U220">
        <v>6433</v>
      </c>
      <c r="V220">
        <v>6307</v>
      </c>
      <c r="W220">
        <v>6199</v>
      </c>
      <c r="X220">
        <v>6083</v>
      </c>
      <c r="Y220">
        <v>6007</v>
      </c>
      <c r="Z220">
        <v>6033</v>
      </c>
      <c r="AA220">
        <v>6112</v>
      </c>
      <c r="AB220">
        <v>6178</v>
      </c>
      <c r="AC220">
        <v>6251</v>
      </c>
      <c r="AD220">
        <v>6298</v>
      </c>
      <c r="AE220" s="21" t="s">
        <v>1</v>
      </c>
    </row>
    <row r="221" spans="1:31" x14ac:dyDescent="0.2">
      <c r="A221" s="27" t="s">
        <v>6</v>
      </c>
      <c r="B221" s="13" t="s">
        <v>6</v>
      </c>
      <c r="C221" s="14">
        <v>64</v>
      </c>
      <c r="D221" s="13" t="s">
        <v>6</v>
      </c>
      <c r="E221" s="13" t="s">
        <v>496</v>
      </c>
      <c r="F221" s="13" t="s">
        <v>313</v>
      </c>
      <c r="G221" s="14" t="s">
        <v>340</v>
      </c>
      <c r="H221" s="205">
        <v>7930</v>
      </c>
      <c r="I221" s="205">
        <v>7811</v>
      </c>
      <c r="J221" s="205">
        <v>7692</v>
      </c>
      <c r="K221" s="205">
        <v>7558</v>
      </c>
      <c r="L221" s="205">
        <v>7447</v>
      </c>
      <c r="M221">
        <v>7341</v>
      </c>
      <c r="N221">
        <v>7235</v>
      </c>
      <c r="O221">
        <v>7137</v>
      </c>
      <c r="P221">
        <v>7044</v>
      </c>
      <c r="Q221">
        <v>6960</v>
      </c>
      <c r="R221">
        <v>6883</v>
      </c>
      <c r="S221">
        <v>6827</v>
      </c>
      <c r="T221">
        <v>6762</v>
      </c>
      <c r="U221">
        <v>6638</v>
      </c>
      <c r="V221">
        <v>6500</v>
      </c>
      <c r="W221">
        <v>6387</v>
      </c>
      <c r="X221">
        <v>6274</v>
      </c>
      <c r="Y221">
        <v>6204</v>
      </c>
      <c r="Z221">
        <v>6228</v>
      </c>
      <c r="AA221">
        <v>6304</v>
      </c>
      <c r="AB221">
        <v>6371</v>
      </c>
      <c r="AC221">
        <v>6454</v>
      </c>
      <c r="AD221">
        <v>6510</v>
      </c>
      <c r="AE221" s="22" t="s">
        <v>1</v>
      </c>
    </row>
    <row r="222" spans="1:31" x14ac:dyDescent="0.2">
      <c r="A222" s="25" t="s">
        <v>6</v>
      </c>
      <c r="B222" s="11" t="s">
        <v>6</v>
      </c>
      <c r="C222" s="12">
        <v>64</v>
      </c>
      <c r="D222" s="11" t="s">
        <v>6</v>
      </c>
      <c r="E222" s="11" t="s">
        <v>450</v>
      </c>
      <c r="F222" s="11" t="s">
        <v>312</v>
      </c>
      <c r="G222" s="12" t="s">
        <v>329</v>
      </c>
      <c r="H222" s="205">
        <v>7749</v>
      </c>
      <c r="I222" s="205">
        <v>7670</v>
      </c>
      <c r="J222" s="205">
        <v>7588</v>
      </c>
      <c r="K222" s="205">
        <v>7466</v>
      </c>
      <c r="L222" s="205">
        <v>7357</v>
      </c>
      <c r="M222">
        <v>7253</v>
      </c>
      <c r="N222">
        <v>7146</v>
      </c>
      <c r="O222">
        <v>7032</v>
      </c>
      <c r="P222">
        <v>6923</v>
      </c>
      <c r="Q222">
        <v>6837</v>
      </c>
      <c r="R222">
        <v>6757</v>
      </c>
      <c r="S222">
        <v>6682</v>
      </c>
      <c r="T222">
        <v>6627</v>
      </c>
      <c r="U222">
        <v>6533</v>
      </c>
      <c r="V222">
        <v>6424</v>
      </c>
      <c r="W222">
        <v>6303</v>
      </c>
      <c r="X222">
        <v>6192</v>
      </c>
      <c r="Y222">
        <v>6067</v>
      </c>
      <c r="Z222">
        <v>5997</v>
      </c>
      <c r="AA222">
        <v>6024</v>
      </c>
      <c r="AB222">
        <v>6103</v>
      </c>
      <c r="AC222">
        <v>6172</v>
      </c>
      <c r="AD222">
        <v>6253</v>
      </c>
      <c r="AE222" s="21" t="s">
        <v>1</v>
      </c>
    </row>
    <row r="223" spans="1:31" x14ac:dyDescent="0.2">
      <c r="A223" s="27" t="s">
        <v>6</v>
      </c>
      <c r="B223" s="13" t="s">
        <v>6</v>
      </c>
      <c r="C223" s="14">
        <v>64</v>
      </c>
      <c r="D223" s="13" t="s">
        <v>6</v>
      </c>
      <c r="E223" s="13" t="s">
        <v>497</v>
      </c>
      <c r="F223" s="13" t="s">
        <v>313</v>
      </c>
      <c r="G223" s="14" t="s">
        <v>329</v>
      </c>
      <c r="H223" s="205">
        <v>8019</v>
      </c>
      <c r="I223" s="205">
        <v>7918</v>
      </c>
      <c r="J223" s="205">
        <v>7806</v>
      </c>
      <c r="K223" s="205">
        <v>7663</v>
      </c>
      <c r="L223" s="205">
        <v>7541</v>
      </c>
      <c r="M223">
        <v>7441</v>
      </c>
      <c r="N223">
        <v>7339</v>
      </c>
      <c r="O223">
        <v>7232</v>
      </c>
      <c r="P223">
        <v>7129</v>
      </c>
      <c r="Q223">
        <v>7030</v>
      </c>
      <c r="R223">
        <v>6947</v>
      </c>
      <c r="S223">
        <v>6874</v>
      </c>
      <c r="T223">
        <v>6826</v>
      </c>
      <c r="U223">
        <v>6749</v>
      </c>
      <c r="V223">
        <v>6628</v>
      </c>
      <c r="W223">
        <v>6494</v>
      </c>
      <c r="X223">
        <v>6378</v>
      </c>
      <c r="Y223">
        <v>6257</v>
      </c>
      <c r="Z223">
        <v>6199</v>
      </c>
      <c r="AA223">
        <v>6218</v>
      </c>
      <c r="AB223">
        <v>6293</v>
      </c>
      <c r="AC223">
        <v>6365</v>
      </c>
      <c r="AD223">
        <v>6457</v>
      </c>
      <c r="AE223" s="22" t="s">
        <v>1</v>
      </c>
    </row>
    <row r="224" spans="1:31" x14ac:dyDescent="0.2">
      <c r="A224" s="25" t="s">
        <v>6</v>
      </c>
      <c r="B224" s="11" t="s">
        <v>6</v>
      </c>
      <c r="C224" s="12">
        <v>64</v>
      </c>
      <c r="D224" s="11" t="s">
        <v>6</v>
      </c>
      <c r="E224" s="11" t="s">
        <v>451</v>
      </c>
      <c r="F224" s="11" t="s">
        <v>312</v>
      </c>
      <c r="G224" s="12" t="s">
        <v>361</v>
      </c>
      <c r="H224" s="205">
        <v>7803</v>
      </c>
      <c r="I224" s="205">
        <v>7735</v>
      </c>
      <c r="J224" s="205">
        <v>7666</v>
      </c>
      <c r="K224" s="205">
        <v>7547</v>
      </c>
      <c r="L224" s="205">
        <v>7443</v>
      </c>
      <c r="M224">
        <v>7345</v>
      </c>
      <c r="N224">
        <v>7243</v>
      </c>
      <c r="O224">
        <v>7135</v>
      </c>
      <c r="P224">
        <v>7007</v>
      </c>
      <c r="Q224">
        <v>6904</v>
      </c>
      <c r="R224">
        <v>6821</v>
      </c>
      <c r="S224">
        <v>6743</v>
      </c>
      <c r="T224">
        <v>6677</v>
      </c>
      <c r="U224">
        <v>6594</v>
      </c>
      <c r="V224">
        <v>6518</v>
      </c>
      <c r="W224">
        <v>6418</v>
      </c>
      <c r="X224">
        <v>6297</v>
      </c>
      <c r="Y224">
        <v>6182</v>
      </c>
      <c r="Z224">
        <v>6047</v>
      </c>
      <c r="AA224">
        <v>5984</v>
      </c>
      <c r="AB224">
        <v>6013</v>
      </c>
      <c r="AC224">
        <v>6093</v>
      </c>
      <c r="AD224">
        <v>6167</v>
      </c>
      <c r="AE224" s="21" t="s">
        <v>1</v>
      </c>
    </row>
    <row r="225" spans="1:31" x14ac:dyDescent="0.2">
      <c r="A225" s="27" t="s">
        <v>6</v>
      </c>
      <c r="B225" s="13" t="s">
        <v>6</v>
      </c>
      <c r="C225" s="14">
        <v>64</v>
      </c>
      <c r="D225" s="13" t="s">
        <v>6</v>
      </c>
      <c r="E225" s="13" t="s">
        <v>498</v>
      </c>
      <c r="F225" s="13" t="s">
        <v>313</v>
      </c>
      <c r="G225" s="14" t="s">
        <v>361</v>
      </c>
      <c r="H225" s="205">
        <v>8099</v>
      </c>
      <c r="I225" s="205">
        <v>8012</v>
      </c>
      <c r="J225" s="205">
        <v>7918</v>
      </c>
      <c r="K225" s="205">
        <v>7783</v>
      </c>
      <c r="L225" s="205">
        <v>7648</v>
      </c>
      <c r="M225">
        <v>7534</v>
      </c>
      <c r="N225">
        <v>7439</v>
      </c>
      <c r="O225">
        <v>7335</v>
      </c>
      <c r="P225">
        <v>7234</v>
      </c>
      <c r="Q225">
        <v>7118</v>
      </c>
      <c r="R225">
        <v>7014</v>
      </c>
      <c r="S225">
        <v>6934</v>
      </c>
      <c r="T225">
        <v>6866</v>
      </c>
      <c r="U225">
        <v>6821</v>
      </c>
      <c r="V225">
        <v>6741</v>
      </c>
      <c r="W225">
        <v>6619</v>
      </c>
      <c r="X225">
        <v>6486</v>
      </c>
      <c r="Y225">
        <v>6366</v>
      </c>
      <c r="Z225">
        <v>6260</v>
      </c>
      <c r="AA225">
        <v>6191</v>
      </c>
      <c r="AB225">
        <v>6205</v>
      </c>
      <c r="AC225">
        <v>6282</v>
      </c>
      <c r="AD225">
        <v>6358</v>
      </c>
      <c r="AE225" s="22" t="s">
        <v>1</v>
      </c>
    </row>
    <row r="226" spans="1:31" x14ac:dyDescent="0.2">
      <c r="A226" s="25" t="s">
        <v>6</v>
      </c>
      <c r="B226" s="11" t="s">
        <v>6</v>
      </c>
      <c r="C226" s="12">
        <v>64</v>
      </c>
      <c r="D226" s="11" t="s">
        <v>6</v>
      </c>
      <c r="E226" s="11" t="s">
        <v>452</v>
      </c>
      <c r="F226" s="11" t="s">
        <v>312</v>
      </c>
      <c r="G226" s="12" t="s">
        <v>328</v>
      </c>
      <c r="H226" s="205">
        <v>7824</v>
      </c>
      <c r="I226" s="205">
        <v>7785</v>
      </c>
      <c r="J226" s="205">
        <v>7728</v>
      </c>
      <c r="K226" s="205">
        <v>7614</v>
      </c>
      <c r="L226" s="205">
        <v>7515</v>
      </c>
      <c r="M226">
        <v>7425</v>
      </c>
      <c r="N226">
        <v>7332</v>
      </c>
      <c r="O226">
        <v>7229</v>
      </c>
      <c r="P226">
        <v>7093</v>
      </c>
      <c r="Q226">
        <v>6974</v>
      </c>
      <c r="R226">
        <v>6881</v>
      </c>
      <c r="S226">
        <v>6805</v>
      </c>
      <c r="T226">
        <v>6734</v>
      </c>
      <c r="U226">
        <v>6631</v>
      </c>
      <c r="V226">
        <v>6569</v>
      </c>
      <c r="W226">
        <v>6507</v>
      </c>
      <c r="X226">
        <v>6411</v>
      </c>
      <c r="Y226">
        <v>6288</v>
      </c>
      <c r="Z226">
        <v>6149</v>
      </c>
      <c r="AA226">
        <v>6023</v>
      </c>
      <c r="AB226">
        <v>5967</v>
      </c>
      <c r="AC226">
        <v>6001</v>
      </c>
      <c r="AD226">
        <v>6083</v>
      </c>
      <c r="AE226" s="21" t="s">
        <v>1</v>
      </c>
    </row>
    <row r="227" spans="1:31" x14ac:dyDescent="0.2">
      <c r="A227" s="27" t="s">
        <v>6</v>
      </c>
      <c r="B227" s="13" t="s">
        <v>6</v>
      </c>
      <c r="C227" s="14">
        <v>64</v>
      </c>
      <c r="D227" s="13" t="s">
        <v>6</v>
      </c>
      <c r="E227" s="13" t="s">
        <v>499</v>
      </c>
      <c r="F227" s="13" t="s">
        <v>313</v>
      </c>
      <c r="G227" s="14" t="s">
        <v>328</v>
      </c>
      <c r="H227" s="205">
        <v>8147</v>
      </c>
      <c r="I227" s="205">
        <v>8096</v>
      </c>
      <c r="J227" s="205">
        <v>8016.9999999999991</v>
      </c>
      <c r="K227" s="205">
        <v>7906</v>
      </c>
      <c r="L227" s="205">
        <v>7775</v>
      </c>
      <c r="M227">
        <v>7642</v>
      </c>
      <c r="N227">
        <v>7529</v>
      </c>
      <c r="O227">
        <v>7434</v>
      </c>
      <c r="P227">
        <v>7352</v>
      </c>
      <c r="Q227">
        <v>7232</v>
      </c>
      <c r="R227">
        <v>7103</v>
      </c>
      <c r="S227">
        <v>6998</v>
      </c>
      <c r="T227">
        <v>6923</v>
      </c>
      <c r="U227">
        <v>6873</v>
      </c>
      <c r="V227">
        <v>6821</v>
      </c>
      <c r="W227">
        <v>6734</v>
      </c>
      <c r="X227">
        <v>6608</v>
      </c>
      <c r="Y227">
        <v>6474</v>
      </c>
      <c r="Z227">
        <v>6382</v>
      </c>
      <c r="AA227">
        <v>6260</v>
      </c>
      <c r="AB227">
        <v>6180</v>
      </c>
      <c r="AC227">
        <v>6192</v>
      </c>
      <c r="AD227">
        <v>6272</v>
      </c>
      <c r="AE227" s="22" t="s">
        <v>1</v>
      </c>
    </row>
    <row r="228" spans="1:31" x14ac:dyDescent="0.2">
      <c r="A228" s="25" t="s">
        <v>6</v>
      </c>
      <c r="B228" s="11" t="s">
        <v>6</v>
      </c>
      <c r="C228" s="12">
        <v>64</v>
      </c>
      <c r="D228" s="11" t="s">
        <v>6</v>
      </c>
      <c r="E228" s="11" t="s">
        <v>453</v>
      </c>
      <c r="F228" s="11" t="s">
        <v>312</v>
      </c>
      <c r="G228" s="12" t="s">
        <v>337</v>
      </c>
      <c r="H228" s="205">
        <v>7803</v>
      </c>
      <c r="I228" s="205">
        <v>7800</v>
      </c>
      <c r="J228" s="205">
        <v>7773</v>
      </c>
      <c r="K228" s="205">
        <v>7665</v>
      </c>
      <c r="L228" s="205">
        <v>7571</v>
      </c>
      <c r="M228">
        <v>7487</v>
      </c>
      <c r="N228">
        <v>7406</v>
      </c>
      <c r="O228">
        <v>7315</v>
      </c>
      <c r="P228">
        <v>7171</v>
      </c>
      <c r="Q228">
        <v>7044</v>
      </c>
      <c r="R228">
        <v>6938</v>
      </c>
      <c r="S228">
        <v>6859</v>
      </c>
      <c r="T228">
        <v>6794</v>
      </c>
      <c r="U228">
        <v>6676</v>
      </c>
      <c r="V228">
        <v>6593</v>
      </c>
      <c r="W228">
        <v>6548</v>
      </c>
      <c r="X228">
        <v>6495</v>
      </c>
      <c r="Y228">
        <v>6400</v>
      </c>
      <c r="Z228">
        <v>6242</v>
      </c>
      <c r="AA228">
        <v>6112</v>
      </c>
      <c r="AB228">
        <v>5996</v>
      </c>
      <c r="AC228">
        <v>5951</v>
      </c>
      <c r="AD228">
        <v>5990</v>
      </c>
      <c r="AE228" s="21" t="s">
        <v>1</v>
      </c>
    </row>
    <row r="229" spans="1:31" x14ac:dyDescent="0.2">
      <c r="A229" s="27" t="s">
        <v>6</v>
      </c>
      <c r="B229" s="13" t="s">
        <v>6</v>
      </c>
      <c r="C229" s="14">
        <v>64</v>
      </c>
      <c r="D229" s="13" t="s">
        <v>6</v>
      </c>
      <c r="E229" s="13" t="s">
        <v>500</v>
      </c>
      <c r="F229" s="13" t="s">
        <v>313</v>
      </c>
      <c r="G229" s="14" t="s">
        <v>337</v>
      </c>
      <c r="H229" s="205">
        <v>8153.0000000000009</v>
      </c>
      <c r="I229" s="205">
        <v>8147</v>
      </c>
      <c r="J229" s="205">
        <v>8106</v>
      </c>
      <c r="K229" s="205">
        <v>8013.9999999999991</v>
      </c>
      <c r="L229" s="205">
        <v>7907</v>
      </c>
      <c r="M229">
        <v>7775</v>
      </c>
      <c r="N229">
        <v>7639</v>
      </c>
      <c r="O229">
        <v>7522</v>
      </c>
      <c r="P229">
        <v>7464</v>
      </c>
      <c r="Q229">
        <v>7365</v>
      </c>
      <c r="R229">
        <v>7227</v>
      </c>
      <c r="S229">
        <v>7090</v>
      </c>
      <c r="T229">
        <v>6984</v>
      </c>
      <c r="U229">
        <v>6941</v>
      </c>
      <c r="V229">
        <v>6885</v>
      </c>
      <c r="W229">
        <v>6822</v>
      </c>
      <c r="X229">
        <v>6725</v>
      </c>
      <c r="Y229">
        <v>6594</v>
      </c>
      <c r="Z229">
        <v>6501</v>
      </c>
      <c r="AA229">
        <v>6394</v>
      </c>
      <c r="AB229">
        <v>6257</v>
      </c>
      <c r="AC229">
        <v>6169</v>
      </c>
      <c r="AD229">
        <v>6179</v>
      </c>
      <c r="AE229" s="22" t="s">
        <v>1</v>
      </c>
    </row>
    <row r="230" spans="1:31" x14ac:dyDescent="0.2">
      <c r="A230" s="25" t="s">
        <v>6</v>
      </c>
      <c r="B230" s="11" t="s">
        <v>6</v>
      </c>
      <c r="C230" s="12">
        <v>64</v>
      </c>
      <c r="D230" s="11" t="s">
        <v>6</v>
      </c>
      <c r="E230" s="11" t="s">
        <v>454</v>
      </c>
      <c r="F230" s="11" t="s">
        <v>312</v>
      </c>
      <c r="G230" s="12" t="s">
        <v>369</v>
      </c>
      <c r="H230" s="205">
        <v>7744</v>
      </c>
      <c r="I230" s="205">
        <v>7771</v>
      </c>
      <c r="J230" s="205">
        <v>7782</v>
      </c>
      <c r="K230" s="205">
        <v>7699</v>
      </c>
      <c r="L230" s="205">
        <v>7611</v>
      </c>
      <c r="M230">
        <v>7532</v>
      </c>
      <c r="N230">
        <v>7460</v>
      </c>
      <c r="O230">
        <v>7383</v>
      </c>
      <c r="P230">
        <v>7241</v>
      </c>
      <c r="Q230">
        <v>7106</v>
      </c>
      <c r="R230">
        <v>6990</v>
      </c>
      <c r="S230">
        <v>6902</v>
      </c>
      <c r="T230">
        <v>6841</v>
      </c>
      <c r="U230">
        <v>6723</v>
      </c>
      <c r="V230">
        <v>6625</v>
      </c>
      <c r="W230">
        <v>6558</v>
      </c>
      <c r="X230">
        <v>6525</v>
      </c>
      <c r="Y230">
        <v>6479</v>
      </c>
      <c r="Z230">
        <v>6342</v>
      </c>
      <c r="AA230">
        <v>6192</v>
      </c>
      <c r="AB230">
        <v>6072</v>
      </c>
      <c r="AC230">
        <v>5969</v>
      </c>
      <c r="AD230">
        <v>5935</v>
      </c>
      <c r="AE230" s="21" t="s">
        <v>1</v>
      </c>
    </row>
    <row r="231" spans="1:31" x14ac:dyDescent="0.2">
      <c r="A231" s="27" t="s">
        <v>6</v>
      </c>
      <c r="B231" s="13" t="s">
        <v>6</v>
      </c>
      <c r="C231" s="14">
        <v>64</v>
      </c>
      <c r="D231" s="13" t="s">
        <v>6</v>
      </c>
      <c r="E231" s="13" t="s">
        <v>501</v>
      </c>
      <c r="F231" s="13" t="s">
        <v>313</v>
      </c>
      <c r="G231" s="14" t="s">
        <v>369</v>
      </c>
      <c r="H231" s="205">
        <v>8122.9999999999991</v>
      </c>
      <c r="I231" s="205">
        <v>8151</v>
      </c>
      <c r="J231" s="205">
        <v>8159.0000000000009</v>
      </c>
      <c r="K231" s="205">
        <v>8109.9999999999991</v>
      </c>
      <c r="L231" s="205">
        <v>8023.9999999999991</v>
      </c>
      <c r="M231">
        <v>7917</v>
      </c>
      <c r="N231">
        <v>7778</v>
      </c>
      <c r="O231">
        <v>7633</v>
      </c>
      <c r="P231">
        <v>7565</v>
      </c>
      <c r="Q231">
        <v>7490</v>
      </c>
      <c r="R231">
        <v>7374</v>
      </c>
      <c r="S231">
        <v>7223</v>
      </c>
      <c r="T231">
        <v>7077</v>
      </c>
      <c r="U231">
        <v>7012</v>
      </c>
      <c r="V231">
        <v>6964</v>
      </c>
      <c r="W231">
        <v>6898</v>
      </c>
      <c r="X231">
        <v>6821</v>
      </c>
      <c r="Y231">
        <v>6712</v>
      </c>
      <c r="Z231">
        <v>6632</v>
      </c>
      <c r="AA231">
        <v>6525</v>
      </c>
      <c r="AB231">
        <v>6403</v>
      </c>
      <c r="AC231">
        <v>6254</v>
      </c>
      <c r="AD231">
        <v>6158</v>
      </c>
      <c r="AE231" s="22" t="s">
        <v>1</v>
      </c>
    </row>
    <row r="232" spans="1:31" x14ac:dyDescent="0.2">
      <c r="A232" s="25" t="s">
        <v>6</v>
      </c>
      <c r="B232" s="11" t="s">
        <v>6</v>
      </c>
      <c r="C232" s="12">
        <v>64</v>
      </c>
      <c r="D232" s="11" t="s">
        <v>6</v>
      </c>
      <c r="E232" s="11" t="s">
        <v>473</v>
      </c>
      <c r="F232" s="11" t="s">
        <v>312</v>
      </c>
      <c r="G232" s="12" t="s">
        <v>359</v>
      </c>
      <c r="H232">
        <v>7668</v>
      </c>
      <c r="I232">
        <v>7702</v>
      </c>
      <c r="J232">
        <v>7744</v>
      </c>
      <c r="K232">
        <v>7702</v>
      </c>
      <c r="L232">
        <v>7635</v>
      </c>
      <c r="M232">
        <v>7562</v>
      </c>
      <c r="N232">
        <v>7493</v>
      </c>
      <c r="O232">
        <v>7427</v>
      </c>
      <c r="P232">
        <v>7299</v>
      </c>
      <c r="Q232">
        <v>7159</v>
      </c>
      <c r="R232">
        <v>7036</v>
      </c>
      <c r="S232">
        <v>6938</v>
      </c>
      <c r="T232">
        <v>6871</v>
      </c>
      <c r="U232">
        <v>6762</v>
      </c>
      <c r="V232">
        <v>6660</v>
      </c>
      <c r="W232">
        <v>6578</v>
      </c>
      <c r="X232">
        <v>6522</v>
      </c>
      <c r="Y232">
        <v>6499</v>
      </c>
      <c r="Z232">
        <v>6413</v>
      </c>
      <c r="AA232">
        <v>6279</v>
      </c>
      <c r="AB232">
        <v>6140</v>
      </c>
      <c r="AC232">
        <v>6031</v>
      </c>
      <c r="AD232">
        <v>5943</v>
      </c>
      <c r="AE232" s="21"/>
    </row>
    <row r="233" spans="1:31" x14ac:dyDescent="0.2">
      <c r="A233" s="27" t="s">
        <v>6</v>
      </c>
      <c r="B233" s="13" t="s">
        <v>6</v>
      </c>
      <c r="C233" s="14">
        <v>64</v>
      </c>
      <c r="D233" s="13" t="s">
        <v>6</v>
      </c>
      <c r="E233" s="13" t="s">
        <v>480</v>
      </c>
      <c r="F233" s="13" t="s">
        <v>313</v>
      </c>
      <c r="G233" s="14" t="s">
        <v>359</v>
      </c>
      <c r="H233">
        <v>8079.0000000000009</v>
      </c>
      <c r="I233">
        <v>8118</v>
      </c>
      <c r="J233">
        <v>8162.0000000000009</v>
      </c>
      <c r="K233">
        <v>8170.9999999999991</v>
      </c>
      <c r="L233">
        <v>8129</v>
      </c>
      <c r="M233">
        <v>8044.0000000000009</v>
      </c>
      <c r="N233">
        <v>7931</v>
      </c>
      <c r="O233">
        <v>7780</v>
      </c>
      <c r="P233">
        <v>7689</v>
      </c>
      <c r="Q233">
        <v>7603</v>
      </c>
      <c r="R233">
        <v>7513</v>
      </c>
      <c r="S233">
        <v>7385</v>
      </c>
      <c r="T233">
        <v>7220</v>
      </c>
      <c r="U233">
        <v>7117</v>
      </c>
      <c r="V233">
        <v>7045</v>
      </c>
      <c r="W233">
        <v>6988</v>
      </c>
      <c r="X233">
        <v>6909</v>
      </c>
      <c r="Y233">
        <v>6817</v>
      </c>
      <c r="Z233">
        <v>6761</v>
      </c>
      <c r="AA233">
        <v>6665</v>
      </c>
      <c r="AB233">
        <v>6545</v>
      </c>
      <c r="AC233">
        <v>6412</v>
      </c>
      <c r="AD233">
        <v>6251</v>
      </c>
      <c r="AE233" s="22"/>
    </row>
    <row r="234" spans="1:31" x14ac:dyDescent="0.2">
      <c r="A234" s="25" t="s">
        <v>6</v>
      </c>
      <c r="B234" s="11" t="s">
        <v>6</v>
      </c>
      <c r="C234" s="12">
        <v>64</v>
      </c>
      <c r="D234" s="11" t="s">
        <v>6</v>
      </c>
      <c r="E234" s="11" t="s">
        <v>474</v>
      </c>
      <c r="F234" s="11" t="s">
        <v>312</v>
      </c>
      <c r="G234" s="12" t="s">
        <v>341</v>
      </c>
      <c r="H234">
        <v>7580</v>
      </c>
      <c r="I234">
        <v>7617</v>
      </c>
      <c r="J234">
        <v>7666</v>
      </c>
      <c r="K234">
        <v>7664</v>
      </c>
      <c r="L234">
        <v>7631</v>
      </c>
      <c r="M234">
        <v>7575</v>
      </c>
      <c r="N234">
        <v>7513</v>
      </c>
      <c r="O234">
        <v>7450</v>
      </c>
      <c r="P234">
        <v>7342</v>
      </c>
      <c r="Q234">
        <v>7207</v>
      </c>
      <c r="R234">
        <v>7074</v>
      </c>
      <c r="S234">
        <v>6968</v>
      </c>
      <c r="T234">
        <v>6890</v>
      </c>
      <c r="U234">
        <v>6791</v>
      </c>
      <c r="V234">
        <v>6691</v>
      </c>
      <c r="W234">
        <v>6600</v>
      </c>
      <c r="X234">
        <v>6530</v>
      </c>
      <c r="Y234">
        <v>6482</v>
      </c>
      <c r="Z234">
        <v>6432</v>
      </c>
      <c r="AA234">
        <v>6342</v>
      </c>
      <c r="AB234">
        <v>6214</v>
      </c>
      <c r="AC234">
        <v>6087</v>
      </c>
      <c r="AD234">
        <v>5992</v>
      </c>
      <c r="AE234" s="21"/>
    </row>
    <row r="235" spans="1:31" x14ac:dyDescent="0.2">
      <c r="A235" s="27" t="s">
        <v>6</v>
      </c>
      <c r="B235" s="13" t="s">
        <v>6</v>
      </c>
      <c r="C235" s="14">
        <v>64</v>
      </c>
      <c r="D235" s="13" t="s">
        <v>6</v>
      </c>
      <c r="E235" s="13" t="s">
        <v>481</v>
      </c>
      <c r="F235" s="13" t="s">
        <v>313</v>
      </c>
      <c r="G235" s="14" t="s">
        <v>341</v>
      </c>
      <c r="H235">
        <v>8020</v>
      </c>
      <c r="I235">
        <v>8071</v>
      </c>
      <c r="J235">
        <v>8125</v>
      </c>
      <c r="K235">
        <v>8180.9999999999991</v>
      </c>
      <c r="L235">
        <v>8198</v>
      </c>
      <c r="M235">
        <v>8157.9999999999991</v>
      </c>
      <c r="N235">
        <v>8066.0000000000009</v>
      </c>
      <c r="O235">
        <v>7942</v>
      </c>
      <c r="P235">
        <v>7849</v>
      </c>
      <c r="Q235">
        <v>7740</v>
      </c>
      <c r="R235">
        <v>7639</v>
      </c>
      <c r="S235">
        <v>7536</v>
      </c>
      <c r="T235">
        <v>7396</v>
      </c>
      <c r="U235">
        <v>7271</v>
      </c>
      <c r="V235">
        <v>7161</v>
      </c>
      <c r="W235">
        <v>7080</v>
      </c>
      <c r="X235">
        <v>7010</v>
      </c>
      <c r="Y235">
        <v>6917</v>
      </c>
      <c r="Z235">
        <v>6877</v>
      </c>
      <c r="AA235">
        <v>6805</v>
      </c>
      <c r="AB235">
        <v>6696</v>
      </c>
      <c r="AC235">
        <v>6565</v>
      </c>
      <c r="AD235">
        <v>6421</v>
      </c>
      <c r="AE235" s="22"/>
    </row>
    <row r="236" spans="1:31" x14ac:dyDescent="0.2">
      <c r="A236" s="25" t="s">
        <v>6</v>
      </c>
      <c r="B236" s="11" t="s">
        <v>6</v>
      </c>
      <c r="C236" s="12">
        <v>64</v>
      </c>
      <c r="D236" s="11" t="s">
        <v>6</v>
      </c>
      <c r="E236" s="11" t="s">
        <v>475</v>
      </c>
      <c r="F236" s="11" t="s">
        <v>312</v>
      </c>
      <c r="G236" s="12" t="s">
        <v>334</v>
      </c>
      <c r="H236">
        <v>7431</v>
      </c>
      <c r="I236">
        <v>7519</v>
      </c>
      <c r="J236">
        <v>7571</v>
      </c>
      <c r="K236">
        <v>7591</v>
      </c>
      <c r="L236">
        <v>7594</v>
      </c>
      <c r="M236">
        <v>7565</v>
      </c>
      <c r="N236">
        <v>7515</v>
      </c>
      <c r="O236">
        <v>7459</v>
      </c>
      <c r="P236">
        <v>7370</v>
      </c>
      <c r="Q236">
        <v>7249</v>
      </c>
      <c r="R236">
        <v>7112</v>
      </c>
      <c r="S236">
        <v>6990</v>
      </c>
      <c r="T236">
        <v>6905</v>
      </c>
      <c r="U236">
        <v>6814</v>
      </c>
      <c r="V236">
        <v>6719</v>
      </c>
      <c r="W236">
        <v>6623</v>
      </c>
      <c r="X236">
        <v>6539</v>
      </c>
      <c r="Y236">
        <v>6477</v>
      </c>
      <c r="Z236">
        <v>6420</v>
      </c>
      <c r="AA236">
        <v>6361</v>
      </c>
      <c r="AB236">
        <v>6269</v>
      </c>
      <c r="AC236">
        <v>6149</v>
      </c>
      <c r="AD236">
        <v>6035</v>
      </c>
      <c r="AE236" s="21"/>
    </row>
    <row r="237" spans="1:31" x14ac:dyDescent="0.2">
      <c r="A237" s="27" t="s">
        <v>6</v>
      </c>
      <c r="B237" s="13" t="s">
        <v>6</v>
      </c>
      <c r="C237" s="14">
        <v>64</v>
      </c>
      <c r="D237" s="13" t="s">
        <v>6</v>
      </c>
      <c r="E237" s="13" t="s">
        <v>482</v>
      </c>
      <c r="F237" s="13" t="s">
        <v>313</v>
      </c>
      <c r="G237" s="14" t="s">
        <v>334</v>
      </c>
      <c r="H237">
        <v>7933</v>
      </c>
      <c r="I237">
        <v>8007.9999999999991</v>
      </c>
      <c r="J237">
        <v>8074</v>
      </c>
      <c r="K237">
        <v>8150</v>
      </c>
      <c r="L237">
        <v>8214</v>
      </c>
      <c r="M237">
        <v>8234</v>
      </c>
      <c r="N237">
        <v>8189</v>
      </c>
      <c r="O237">
        <v>8086</v>
      </c>
      <c r="P237">
        <v>8023.9999999999991</v>
      </c>
      <c r="Q237">
        <v>7913</v>
      </c>
      <c r="R237">
        <v>7789</v>
      </c>
      <c r="S237">
        <v>7675</v>
      </c>
      <c r="T237">
        <v>7561</v>
      </c>
      <c r="U237">
        <v>7457</v>
      </c>
      <c r="V237">
        <v>7326</v>
      </c>
      <c r="W237">
        <v>7206</v>
      </c>
      <c r="X237">
        <v>7113</v>
      </c>
      <c r="Y237">
        <v>7029</v>
      </c>
      <c r="Z237">
        <v>6988</v>
      </c>
      <c r="AA237">
        <v>6932</v>
      </c>
      <c r="AB237">
        <v>6847</v>
      </c>
      <c r="AC237">
        <v>6726</v>
      </c>
      <c r="AD237">
        <v>6585</v>
      </c>
      <c r="AE237" s="22"/>
    </row>
    <row r="238" spans="1:31" x14ac:dyDescent="0.2">
      <c r="A238" s="25" t="s">
        <v>6</v>
      </c>
      <c r="B238" s="11" t="s">
        <v>6</v>
      </c>
      <c r="C238" s="12">
        <v>64</v>
      </c>
      <c r="D238" s="11" t="s">
        <v>6</v>
      </c>
      <c r="E238" s="11" t="s">
        <v>476</v>
      </c>
      <c r="F238" s="11" t="s">
        <v>312</v>
      </c>
      <c r="G238" s="12" t="s">
        <v>345</v>
      </c>
      <c r="H238">
        <v>7204</v>
      </c>
      <c r="I238">
        <v>7363</v>
      </c>
      <c r="J238">
        <v>7464</v>
      </c>
      <c r="K238">
        <v>7501</v>
      </c>
      <c r="L238">
        <v>7526</v>
      </c>
      <c r="M238">
        <v>7528</v>
      </c>
      <c r="N238">
        <v>7498</v>
      </c>
      <c r="O238">
        <v>7451</v>
      </c>
      <c r="P238">
        <v>7384</v>
      </c>
      <c r="Q238">
        <v>7282</v>
      </c>
      <c r="R238">
        <v>7152</v>
      </c>
      <c r="S238">
        <v>7018</v>
      </c>
      <c r="T238">
        <v>6910</v>
      </c>
      <c r="U238">
        <v>6833</v>
      </c>
      <c r="V238">
        <v>6746</v>
      </c>
      <c r="W238">
        <v>6651</v>
      </c>
      <c r="X238">
        <v>6554</v>
      </c>
      <c r="Y238">
        <v>6474</v>
      </c>
      <c r="Z238">
        <v>6418</v>
      </c>
      <c r="AA238">
        <v>6353</v>
      </c>
      <c r="AB238">
        <v>6287</v>
      </c>
      <c r="AC238">
        <v>6196</v>
      </c>
      <c r="AD238">
        <v>6084</v>
      </c>
      <c r="AE238" s="21"/>
    </row>
    <row r="239" spans="1:31" x14ac:dyDescent="0.2">
      <c r="A239" s="27" t="s">
        <v>6</v>
      </c>
      <c r="B239" s="13" t="s">
        <v>6</v>
      </c>
      <c r="C239" s="14">
        <v>64</v>
      </c>
      <c r="D239" s="13" t="s">
        <v>6</v>
      </c>
      <c r="E239" s="13" t="s">
        <v>483</v>
      </c>
      <c r="F239" s="13" t="s">
        <v>313</v>
      </c>
      <c r="G239" s="14" t="s">
        <v>345</v>
      </c>
      <c r="H239">
        <v>7817</v>
      </c>
      <c r="I239">
        <v>7914</v>
      </c>
      <c r="J239">
        <v>8007.9999999999991</v>
      </c>
      <c r="K239">
        <v>8103.9999999999991</v>
      </c>
      <c r="L239">
        <v>8188.0000000000009</v>
      </c>
      <c r="M239">
        <v>8257</v>
      </c>
      <c r="N239">
        <v>8273</v>
      </c>
      <c r="O239">
        <v>8218</v>
      </c>
      <c r="P239">
        <v>8180</v>
      </c>
      <c r="Q239">
        <v>8100</v>
      </c>
      <c r="R239">
        <v>7975</v>
      </c>
      <c r="S239">
        <v>7837</v>
      </c>
      <c r="T239">
        <v>7712</v>
      </c>
      <c r="U239">
        <v>7632</v>
      </c>
      <c r="V239">
        <v>7522</v>
      </c>
      <c r="W239">
        <v>7383</v>
      </c>
      <c r="X239">
        <v>7250</v>
      </c>
      <c r="Y239">
        <v>7142</v>
      </c>
      <c r="Z239">
        <v>7110</v>
      </c>
      <c r="AA239">
        <v>7054</v>
      </c>
      <c r="AB239">
        <v>6985</v>
      </c>
      <c r="AC239">
        <v>6888</v>
      </c>
      <c r="AD239">
        <v>6757</v>
      </c>
      <c r="AE239" s="22"/>
    </row>
    <row r="240" spans="1:31" x14ac:dyDescent="0.2">
      <c r="A240" s="25" t="s">
        <v>6</v>
      </c>
      <c r="B240" s="11" t="s">
        <v>6</v>
      </c>
      <c r="C240" s="12">
        <v>64</v>
      </c>
      <c r="D240" s="11" t="s">
        <v>6</v>
      </c>
      <c r="E240" s="11" t="s">
        <v>477</v>
      </c>
      <c r="F240" s="11" t="s">
        <v>312</v>
      </c>
      <c r="G240" s="12" t="s">
        <v>339</v>
      </c>
      <c r="H240">
        <v>6922</v>
      </c>
      <c r="I240">
        <v>7130</v>
      </c>
      <c r="J240">
        <v>7300</v>
      </c>
      <c r="K240">
        <v>7399</v>
      </c>
      <c r="L240">
        <v>7440</v>
      </c>
      <c r="M240">
        <v>7465</v>
      </c>
      <c r="N240">
        <v>7462</v>
      </c>
      <c r="O240">
        <v>7428</v>
      </c>
      <c r="P240">
        <v>7380</v>
      </c>
      <c r="Q240">
        <v>7301</v>
      </c>
      <c r="R240">
        <v>7191</v>
      </c>
      <c r="S240">
        <v>7057</v>
      </c>
      <c r="T240">
        <v>6927</v>
      </c>
      <c r="U240">
        <v>6842</v>
      </c>
      <c r="V240">
        <v>6768</v>
      </c>
      <c r="W240">
        <v>6682</v>
      </c>
      <c r="X240">
        <v>6581</v>
      </c>
      <c r="Y240">
        <v>6481</v>
      </c>
      <c r="Z240">
        <v>6419</v>
      </c>
      <c r="AA240">
        <v>6356</v>
      </c>
      <c r="AB240">
        <v>6283</v>
      </c>
      <c r="AC240">
        <v>6213</v>
      </c>
      <c r="AD240">
        <v>6123</v>
      </c>
      <c r="AE240" s="21"/>
    </row>
    <row r="241" spans="1:31" x14ac:dyDescent="0.2">
      <c r="A241" s="27" t="s">
        <v>6</v>
      </c>
      <c r="B241" s="13" t="s">
        <v>6</v>
      </c>
      <c r="C241" s="14">
        <v>64</v>
      </c>
      <c r="D241" s="13" t="s">
        <v>6</v>
      </c>
      <c r="E241" s="13" t="s">
        <v>484</v>
      </c>
      <c r="F241" s="13" t="s">
        <v>313</v>
      </c>
      <c r="G241" s="14" t="s">
        <v>339</v>
      </c>
      <c r="H241">
        <v>7675</v>
      </c>
      <c r="I241">
        <v>7786</v>
      </c>
      <c r="J241">
        <v>7907</v>
      </c>
      <c r="K241">
        <v>8042.9999999999991</v>
      </c>
      <c r="L241">
        <v>8147</v>
      </c>
      <c r="M241">
        <v>8236</v>
      </c>
      <c r="N241">
        <v>8303</v>
      </c>
      <c r="O241">
        <v>8311</v>
      </c>
      <c r="P241">
        <v>8324</v>
      </c>
      <c r="Q241">
        <v>8268</v>
      </c>
      <c r="R241">
        <v>8173.9999999999991</v>
      </c>
      <c r="S241">
        <v>8037.0000000000009</v>
      </c>
      <c r="T241">
        <v>7888</v>
      </c>
      <c r="U241">
        <v>7792</v>
      </c>
      <c r="V241">
        <v>7707</v>
      </c>
      <c r="W241">
        <v>7590</v>
      </c>
      <c r="X241">
        <v>7437</v>
      </c>
      <c r="Y241">
        <v>7289</v>
      </c>
      <c r="Z241">
        <v>7233</v>
      </c>
      <c r="AA241">
        <v>7186</v>
      </c>
      <c r="AB241">
        <v>7117</v>
      </c>
      <c r="AC241">
        <v>7037</v>
      </c>
      <c r="AD241">
        <v>6929</v>
      </c>
      <c r="AE241" s="22"/>
    </row>
    <row r="242" spans="1:31" x14ac:dyDescent="0.2">
      <c r="A242" s="25" t="s">
        <v>6</v>
      </c>
      <c r="B242" s="11" t="s">
        <v>6</v>
      </c>
      <c r="C242" s="12">
        <v>64</v>
      </c>
      <c r="D242" s="11" t="s">
        <v>6</v>
      </c>
      <c r="E242" s="11" t="s">
        <v>478</v>
      </c>
      <c r="F242" s="11" t="s">
        <v>312</v>
      </c>
      <c r="G242" s="12" t="s">
        <v>352</v>
      </c>
      <c r="H242">
        <v>6633</v>
      </c>
      <c r="I242">
        <v>6845</v>
      </c>
      <c r="J242">
        <v>7061</v>
      </c>
      <c r="K242">
        <v>7241</v>
      </c>
      <c r="L242">
        <v>7342</v>
      </c>
      <c r="M242">
        <v>7384</v>
      </c>
      <c r="N242">
        <v>7403</v>
      </c>
      <c r="O242">
        <v>7391</v>
      </c>
      <c r="P242">
        <v>7365</v>
      </c>
      <c r="Q242">
        <v>7302</v>
      </c>
      <c r="R242">
        <v>7214</v>
      </c>
      <c r="S242">
        <v>7100</v>
      </c>
      <c r="T242">
        <v>6966</v>
      </c>
      <c r="U242">
        <v>6865</v>
      </c>
      <c r="V242">
        <v>6782</v>
      </c>
      <c r="W242">
        <v>6708</v>
      </c>
      <c r="X242">
        <v>6616</v>
      </c>
      <c r="Y242">
        <v>6507</v>
      </c>
      <c r="Z242">
        <v>6432</v>
      </c>
      <c r="AA242">
        <v>6360</v>
      </c>
      <c r="AB242">
        <v>6290</v>
      </c>
      <c r="AC242">
        <v>6214</v>
      </c>
      <c r="AD242">
        <v>6140</v>
      </c>
      <c r="AE242" s="21"/>
    </row>
    <row r="243" spans="1:31" x14ac:dyDescent="0.2">
      <c r="A243" s="27" t="s">
        <v>6</v>
      </c>
      <c r="B243" s="13" t="s">
        <v>6</v>
      </c>
      <c r="C243" s="14">
        <v>64</v>
      </c>
      <c r="D243" s="13" t="s">
        <v>6</v>
      </c>
      <c r="E243" s="13" t="s">
        <v>485</v>
      </c>
      <c r="F243" s="13" t="s">
        <v>313</v>
      </c>
      <c r="G243" s="14" t="s">
        <v>352</v>
      </c>
      <c r="H243">
        <v>7122</v>
      </c>
      <c r="I243">
        <v>7008</v>
      </c>
      <c r="J243">
        <v>6910</v>
      </c>
      <c r="K243">
        <v>6823</v>
      </c>
      <c r="L243">
        <v>6754</v>
      </c>
      <c r="M243">
        <v>6690</v>
      </c>
      <c r="N243">
        <v>6616</v>
      </c>
      <c r="O243">
        <v>6515</v>
      </c>
      <c r="P243">
        <v>6414</v>
      </c>
      <c r="Q243">
        <v>6315</v>
      </c>
      <c r="R243">
        <v>6238</v>
      </c>
      <c r="S243">
        <v>6208</v>
      </c>
      <c r="T243">
        <v>6255</v>
      </c>
      <c r="U243">
        <v>7971</v>
      </c>
      <c r="V243">
        <v>7878</v>
      </c>
      <c r="W243">
        <v>7784</v>
      </c>
      <c r="X243">
        <v>7654</v>
      </c>
      <c r="Y243">
        <v>7488</v>
      </c>
      <c r="Z243">
        <v>7383</v>
      </c>
      <c r="AA243">
        <v>7319</v>
      </c>
      <c r="AB243">
        <v>7259</v>
      </c>
      <c r="AC243">
        <v>7180</v>
      </c>
      <c r="AD243">
        <v>7090</v>
      </c>
      <c r="AE243" s="22"/>
    </row>
    <row r="244" spans="1:31" x14ac:dyDescent="0.2">
      <c r="A244" s="25" t="s">
        <v>6</v>
      </c>
      <c r="B244" s="11" t="s">
        <v>6</v>
      </c>
      <c r="C244" s="12">
        <v>64</v>
      </c>
      <c r="D244" s="11" t="s">
        <v>6</v>
      </c>
      <c r="E244" s="11" t="s">
        <v>479</v>
      </c>
      <c r="F244" s="11" t="s">
        <v>312</v>
      </c>
      <c r="G244" s="12" t="s">
        <v>338</v>
      </c>
      <c r="H244">
        <v>6330</v>
      </c>
      <c r="I244">
        <v>6552</v>
      </c>
      <c r="J244">
        <v>6772</v>
      </c>
      <c r="K244">
        <v>7009</v>
      </c>
      <c r="L244">
        <v>7190</v>
      </c>
      <c r="M244">
        <v>7291</v>
      </c>
      <c r="N244">
        <v>7327</v>
      </c>
      <c r="O244">
        <v>7338</v>
      </c>
      <c r="P244">
        <v>7340</v>
      </c>
      <c r="Q244">
        <v>7294</v>
      </c>
      <c r="R244">
        <v>7220</v>
      </c>
      <c r="S244">
        <v>7128</v>
      </c>
      <c r="T244">
        <v>7014</v>
      </c>
      <c r="U244">
        <v>6912</v>
      </c>
      <c r="V244">
        <v>6810</v>
      </c>
      <c r="W244">
        <v>6725</v>
      </c>
      <c r="X244">
        <v>6646</v>
      </c>
      <c r="Y244">
        <v>6546</v>
      </c>
      <c r="Z244">
        <v>6467</v>
      </c>
      <c r="AA244">
        <v>6379</v>
      </c>
      <c r="AB244">
        <v>6298</v>
      </c>
      <c r="AC244">
        <v>6224</v>
      </c>
      <c r="AD244">
        <v>6144</v>
      </c>
      <c r="AE244" s="21"/>
    </row>
    <row r="245" spans="1:31" x14ac:dyDescent="0.2">
      <c r="A245" s="27" t="s">
        <v>6</v>
      </c>
      <c r="B245" s="13" t="s">
        <v>6</v>
      </c>
      <c r="C245" s="14">
        <v>64</v>
      </c>
      <c r="D245" s="13" t="s">
        <v>6</v>
      </c>
      <c r="E245" s="13" t="s">
        <v>486</v>
      </c>
      <c r="F245" s="13" t="s">
        <v>313</v>
      </c>
      <c r="G245" s="14" t="s">
        <v>338</v>
      </c>
      <c r="H245">
        <v>7341</v>
      </c>
      <c r="I245">
        <v>7457</v>
      </c>
      <c r="J245">
        <v>7596</v>
      </c>
      <c r="K245">
        <v>7796</v>
      </c>
      <c r="L245">
        <v>7992</v>
      </c>
      <c r="M245">
        <v>8150</v>
      </c>
      <c r="N245">
        <v>8257</v>
      </c>
      <c r="O245">
        <v>8337</v>
      </c>
      <c r="P245">
        <v>8447</v>
      </c>
      <c r="Q245">
        <v>8524</v>
      </c>
      <c r="R245">
        <v>8522</v>
      </c>
      <c r="S245">
        <v>8440</v>
      </c>
      <c r="T245">
        <v>8325</v>
      </c>
      <c r="U245">
        <v>8175.0000000000009</v>
      </c>
      <c r="V245">
        <v>8058.9999999999991</v>
      </c>
      <c r="W245">
        <v>7965</v>
      </c>
      <c r="X245">
        <v>7859</v>
      </c>
      <c r="Y245">
        <v>7715</v>
      </c>
      <c r="Z245">
        <v>7574</v>
      </c>
      <c r="AA245">
        <v>7473</v>
      </c>
      <c r="AB245">
        <v>7403</v>
      </c>
      <c r="AC245">
        <v>7332</v>
      </c>
      <c r="AD245">
        <v>7243</v>
      </c>
      <c r="AE245" s="22"/>
    </row>
    <row r="246" spans="1:31" x14ac:dyDescent="0.2">
      <c r="A246" s="25" t="s">
        <v>6</v>
      </c>
      <c r="B246" s="11" t="s">
        <v>6</v>
      </c>
      <c r="C246" s="12">
        <v>64</v>
      </c>
      <c r="D246" s="11" t="s">
        <v>6</v>
      </c>
      <c r="E246" s="11" t="s">
        <v>458</v>
      </c>
      <c r="F246" s="11" t="s">
        <v>312</v>
      </c>
      <c r="G246" s="12" t="s">
        <v>457</v>
      </c>
      <c r="H246" s="205">
        <v>38619</v>
      </c>
      <c r="I246" s="205">
        <v>38675</v>
      </c>
      <c r="J246" s="205">
        <v>38693</v>
      </c>
      <c r="K246" s="205">
        <v>38344</v>
      </c>
      <c r="L246" s="205">
        <v>37963</v>
      </c>
      <c r="M246">
        <v>37581</v>
      </c>
      <c r="N246">
        <v>37204</v>
      </c>
      <c r="O246">
        <v>36804</v>
      </c>
      <c r="P246">
        <v>36146</v>
      </c>
      <c r="Q246">
        <v>35490</v>
      </c>
      <c r="R246">
        <v>34919</v>
      </c>
      <c r="S246">
        <v>34471.999999999993</v>
      </c>
      <c r="T246">
        <v>34130</v>
      </c>
      <c r="U246">
        <v>33583</v>
      </c>
      <c r="V246">
        <v>33138</v>
      </c>
      <c r="W246">
        <v>32791</v>
      </c>
      <c r="X246">
        <v>32482.999999999996</v>
      </c>
      <c r="Y246">
        <v>32148.000000000004</v>
      </c>
      <c r="Z246">
        <v>31578.000000000004</v>
      </c>
      <c r="AA246">
        <v>30947.999999999996</v>
      </c>
      <c r="AB246">
        <v>30389.000000000004</v>
      </c>
      <c r="AC246">
        <v>30038.999999999996</v>
      </c>
      <c r="AD246">
        <v>29943</v>
      </c>
      <c r="AE246" s="21" t="s">
        <v>1</v>
      </c>
    </row>
    <row r="247" spans="1:31" x14ac:dyDescent="0.2">
      <c r="A247" s="27" t="s">
        <v>6</v>
      </c>
      <c r="B247" s="13" t="s">
        <v>6</v>
      </c>
      <c r="C247" s="14">
        <v>64</v>
      </c>
      <c r="D247" s="13" t="s">
        <v>6</v>
      </c>
      <c r="E247" s="13" t="s">
        <v>456</v>
      </c>
      <c r="F247" s="13" t="s">
        <v>312</v>
      </c>
      <c r="G247" s="14" t="s">
        <v>455</v>
      </c>
      <c r="H247" s="205">
        <v>34519.999999999993</v>
      </c>
      <c r="I247" s="205">
        <v>35409</v>
      </c>
      <c r="J247" s="205">
        <v>36168</v>
      </c>
      <c r="K247" s="205">
        <v>36741</v>
      </c>
      <c r="L247" s="205">
        <v>37092</v>
      </c>
      <c r="M247">
        <v>37233.000000000007</v>
      </c>
      <c r="N247">
        <v>37205</v>
      </c>
      <c r="O247">
        <v>37067</v>
      </c>
      <c r="P247">
        <v>36839</v>
      </c>
      <c r="Q247">
        <v>36428</v>
      </c>
      <c r="R247">
        <v>35888.999999999993</v>
      </c>
      <c r="S247">
        <v>35293</v>
      </c>
      <c r="T247">
        <v>34722</v>
      </c>
      <c r="U247">
        <v>34266</v>
      </c>
      <c r="V247">
        <v>33825</v>
      </c>
      <c r="W247">
        <v>33389</v>
      </c>
      <c r="X247">
        <v>32936</v>
      </c>
      <c r="Y247">
        <v>32485</v>
      </c>
      <c r="Z247">
        <v>32156</v>
      </c>
      <c r="AA247">
        <v>31808.999999999996</v>
      </c>
      <c r="AB247">
        <v>31427</v>
      </c>
      <c r="AC247">
        <v>30996</v>
      </c>
      <c r="AD247">
        <v>30526.000000000004</v>
      </c>
      <c r="AE247" s="22" t="s">
        <v>1</v>
      </c>
    </row>
    <row r="248" spans="1:31" x14ac:dyDescent="0.2">
      <c r="A248" s="25" t="s">
        <v>6</v>
      </c>
      <c r="B248" s="11" t="s">
        <v>6</v>
      </c>
      <c r="C248" s="12">
        <v>64</v>
      </c>
      <c r="D248" s="11" t="s">
        <v>6</v>
      </c>
      <c r="E248" s="11" t="s">
        <v>502</v>
      </c>
      <c r="F248" s="11" t="s">
        <v>313</v>
      </c>
      <c r="G248" s="12" t="s">
        <v>457</v>
      </c>
      <c r="H248" s="205">
        <v>40522.000000000007</v>
      </c>
      <c r="I248" s="205">
        <v>40583</v>
      </c>
      <c r="J248" s="205">
        <v>40568.999999999993</v>
      </c>
      <c r="K248" s="205">
        <v>40381.999999999993</v>
      </c>
      <c r="L248" s="205">
        <v>40033</v>
      </c>
      <c r="M248">
        <v>39536</v>
      </c>
      <c r="N248">
        <v>38943</v>
      </c>
      <c r="O248">
        <v>38311</v>
      </c>
      <c r="P248">
        <v>37919</v>
      </c>
      <c r="Q248">
        <v>37430.000000000007</v>
      </c>
      <c r="R248">
        <v>36856</v>
      </c>
      <c r="S248">
        <v>36232</v>
      </c>
      <c r="T248">
        <v>35600</v>
      </c>
      <c r="U248">
        <v>35214</v>
      </c>
      <c r="V248">
        <v>34876.000000000007</v>
      </c>
      <c r="W248">
        <v>34522</v>
      </c>
      <c r="X248">
        <v>34072.999999999993</v>
      </c>
      <c r="Y248">
        <v>33514</v>
      </c>
      <c r="Z248">
        <v>33153</v>
      </c>
      <c r="AA248">
        <v>32649</v>
      </c>
      <c r="AB248">
        <v>32080.999999999996</v>
      </c>
      <c r="AC248">
        <v>31592.000000000004</v>
      </c>
      <c r="AD248">
        <v>31281.000000000004</v>
      </c>
      <c r="AE248" s="21" t="s">
        <v>1</v>
      </c>
    </row>
    <row r="249" spans="1:31" x14ac:dyDescent="0.2">
      <c r="A249" s="27" t="s">
        <v>6</v>
      </c>
      <c r="B249" s="13" t="s">
        <v>6</v>
      </c>
      <c r="C249" s="14">
        <v>64</v>
      </c>
      <c r="D249" s="13" t="s">
        <v>6</v>
      </c>
      <c r="E249" s="13" t="s">
        <v>503</v>
      </c>
      <c r="F249" s="13" t="s">
        <v>313</v>
      </c>
      <c r="G249" s="14" t="s">
        <v>338</v>
      </c>
      <c r="H249" s="205">
        <v>38283</v>
      </c>
      <c r="I249" s="205">
        <v>38794.999999999993</v>
      </c>
      <c r="J249" s="205">
        <v>39352.000000000007</v>
      </c>
      <c r="K249" s="205">
        <v>40035.999999999993</v>
      </c>
      <c r="L249" s="205">
        <v>40632.999999999993</v>
      </c>
      <c r="M249">
        <v>41077.999999999993</v>
      </c>
      <c r="N249">
        <v>41309</v>
      </c>
      <c r="O249">
        <v>41299.000000000007</v>
      </c>
      <c r="P249">
        <v>41394.999999999993</v>
      </c>
      <c r="Q249">
        <v>41230.000000000007</v>
      </c>
      <c r="R249">
        <v>40814</v>
      </c>
      <c r="S249">
        <v>40238</v>
      </c>
      <c r="T249">
        <v>39586</v>
      </c>
      <c r="U249">
        <v>39027</v>
      </c>
      <c r="V249">
        <v>38492</v>
      </c>
      <c r="W249">
        <v>37928</v>
      </c>
      <c r="X249">
        <v>37313</v>
      </c>
      <c r="Y249">
        <v>36663</v>
      </c>
      <c r="Z249">
        <v>36288</v>
      </c>
      <c r="AA249">
        <v>35964</v>
      </c>
      <c r="AB249">
        <v>35611.000000000007</v>
      </c>
      <c r="AC249">
        <v>35163</v>
      </c>
      <c r="AD249">
        <v>34604</v>
      </c>
      <c r="AE249" s="22" t="s">
        <v>1</v>
      </c>
    </row>
    <row r="250" spans="1:31" x14ac:dyDescent="0.2">
      <c r="A250" s="25" t="s">
        <v>6</v>
      </c>
      <c r="B250" s="11" t="s">
        <v>6</v>
      </c>
      <c r="C250" s="12">
        <v>64</v>
      </c>
      <c r="D250" s="11" t="s">
        <v>6</v>
      </c>
      <c r="E250" s="11" t="s">
        <v>504</v>
      </c>
      <c r="F250" s="11"/>
      <c r="G250" s="12"/>
      <c r="H250" s="205">
        <v>0</v>
      </c>
      <c r="I250" s="205">
        <v>0</v>
      </c>
      <c r="J250" s="205">
        <v>0</v>
      </c>
      <c r="K250" s="205">
        <v>0</v>
      </c>
      <c r="L250" s="205">
        <v>0</v>
      </c>
      <c r="M250" s="205">
        <v>0</v>
      </c>
      <c r="N250">
        <v>0</v>
      </c>
      <c r="O250">
        <v>0</v>
      </c>
      <c r="P250">
        <v>0</v>
      </c>
      <c r="Q250">
        <v>0</v>
      </c>
      <c r="R250">
        <v>0</v>
      </c>
      <c r="S250">
        <v>0</v>
      </c>
      <c r="T250">
        <v>0</v>
      </c>
      <c r="U250">
        <v>0</v>
      </c>
      <c r="V250">
        <v>0</v>
      </c>
      <c r="W250">
        <v>0</v>
      </c>
      <c r="X250">
        <v>0</v>
      </c>
      <c r="Y250">
        <v>0</v>
      </c>
      <c r="Z250">
        <v>0</v>
      </c>
      <c r="AA250">
        <v>0</v>
      </c>
      <c r="AB250">
        <v>0</v>
      </c>
      <c r="AC250">
        <v>0</v>
      </c>
      <c r="AD250">
        <v>0</v>
      </c>
      <c r="AE250" s="21" t="s">
        <v>1</v>
      </c>
    </row>
    <row r="251" spans="1:31" x14ac:dyDescent="0.2">
      <c r="A251" s="27" t="s">
        <v>6</v>
      </c>
      <c r="B251" s="13" t="s">
        <v>6</v>
      </c>
      <c r="C251" s="14">
        <v>64</v>
      </c>
      <c r="D251" s="13" t="s">
        <v>6</v>
      </c>
      <c r="E251" s="13" t="s">
        <v>505</v>
      </c>
      <c r="F251" s="13"/>
      <c r="G251" s="14"/>
      <c r="H251" s="205">
        <v>671611</v>
      </c>
      <c r="I251" s="205">
        <v>678329</v>
      </c>
      <c r="J251" s="205">
        <v>685502</v>
      </c>
      <c r="K251" s="205">
        <v>693297</v>
      </c>
      <c r="L251" s="205">
        <v>701582</v>
      </c>
      <c r="M251">
        <v>710235</v>
      </c>
      <c r="N251">
        <v>719053</v>
      </c>
      <c r="O251">
        <v>727885</v>
      </c>
      <c r="P251">
        <v>736706</v>
      </c>
      <c r="Q251">
        <v>745563</v>
      </c>
      <c r="R251">
        <v>754396</v>
      </c>
      <c r="S251">
        <v>763094</v>
      </c>
      <c r="T251">
        <v>771612</v>
      </c>
      <c r="U251">
        <v>779900</v>
      </c>
      <c r="V251">
        <v>787944</v>
      </c>
      <c r="W251">
        <v>795731</v>
      </c>
      <c r="X251">
        <v>803268</v>
      </c>
      <c r="Y251">
        <v>810544</v>
      </c>
      <c r="Z251">
        <v>817551</v>
      </c>
      <c r="AA251">
        <v>824276</v>
      </c>
      <c r="AB251">
        <v>830696</v>
      </c>
      <c r="AC251">
        <v>836838</v>
      </c>
      <c r="AD251">
        <v>842668</v>
      </c>
      <c r="AE251" s="22" t="s">
        <v>1</v>
      </c>
    </row>
    <row r="252" spans="1:31" x14ac:dyDescent="0.2">
      <c r="A252" s="25" t="s">
        <v>7</v>
      </c>
      <c r="B252" s="11" t="s">
        <v>7</v>
      </c>
      <c r="C252" s="12">
        <v>68</v>
      </c>
      <c r="D252" s="11" t="s">
        <v>459</v>
      </c>
      <c r="E252" s="11" t="s">
        <v>440</v>
      </c>
      <c r="F252" s="11" t="s">
        <v>312</v>
      </c>
      <c r="G252" s="12" t="s">
        <v>319</v>
      </c>
      <c r="H252" s="205">
        <v>117237</v>
      </c>
      <c r="I252" s="205">
        <v>116674</v>
      </c>
      <c r="J252" s="205">
        <v>116758</v>
      </c>
      <c r="K252" s="205">
        <v>116442</v>
      </c>
      <c r="L252" s="205">
        <v>116031</v>
      </c>
      <c r="M252">
        <v>115691</v>
      </c>
      <c r="N252">
        <v>116226</v>
      </c>
      <c r="O252">
        <v>116108</v>
      </c>
      <c r="P252">
        <v>116446</v>
      </c>
      <c r="Q252">
        <v>116775</v>
      </c>
      <c r="R252">
        <v>116944</v>
      </c>
      <c r="S252">
        <v>115983</v>
      </c>
      <c r="T252">
        <v>115984</v>
      </c>
      <c r="U252">
        <v>115709</v>
      </c>
      <c r="V252">
        <v>115437</v>
      </c>
      <c r="W252">
        <v>115314</v>
      </c>
      <c r="X252">
        <v>116078</v>
      </c>
      <c r="Y252">
        <v>116288</v>
      </c>
      <c r="Z252">
        <v>117147</v>
      </c>
      <c r="AA252">
        <v>118024</v>
      </c>
      <c r="AB252">
        <v>118696</v>
      </c>
      <c r="AC252">
        <v>118039</v>
      </c>
      <c r="AD252">
        <v>118276</v>
      </c>
      <c r="AE252" s="21" t="s">
        <v>1</v>
      </c>
    </row>
    <row r="253" spans="1:31" x14ac:dyDescent="0.2">
      <c r="A253" s="27" t="s">
        <v>7</v>
      </c>
      <c r="B253" s="13" t="s">
        <v>7</v>
      </c>
      <c r="C253" s="14">
        <v>68</v>
      </c>
      <c r="D253" s="13" t="s">
        <v>459</v>
      </c>
      <c r="E253" s="13" t="s">
        <v>487</v>
      </c>
      <c r="F253" s="13" t="s">
        <v>313</v>
      </c>
      <c r="G253" s="14" t="s">
        <v>319</v>
      </c>
      <c r="H253" s="205">
        <v>122446</v>
      </c>
      <c r="I253" s="205">
        <v>121789</v>
      </c>
      <c r="J253" s="205">
        <v>121906</v>
      </c>
      <c r="K253" s="205">
        <v>121638</v>
      </c>
      <c r="L253" s="205">
        <v>121255</v>
      </c>
      <c r="M253">
        <v>120929</v>
      </c>
      <c r="N253">
        <v>121498</v>
      </c>
      <c r="O253">
        <v>121383</v>
      </c>
      <c r="P253">
        <v>121780</v>
      </c>
      <c r="Q253">
        <v>122150</v>
      </c>
      <c r="R253">
        <v>122328</v>
      </c>
      <c r="S253">
        <v>121244</v>
      </c>
      <c r="T253">
        <v>121226</v>
      </c>
      <c r="U253">
        <v>120927</v>
      </c>
      <c r="V253">
        <v>120620</v>
      </c>
      <c r="W253">
        <v>120462</v>
      </c>
      <c r="X253">
        <v>121222</v>
      </c>
      <c r="Y253">
        <v>121428</v>
      </c>
      <c r="Z253">
        <v>122350</v>
      </c>
      <c r="AA253">
        <v>123290</v>
      </c>
      <c r="AB253">
        <v>124004</v>
      </c>
      <c r="AC253">
        <v>123241</v>
      </c>
      <c r="AD253">
        <v>123497</v>
      </c>
      <c r="AE253" s="22" t="s">
        <v>1</v>
      </c>
    </row>
    <row r="254" spans="1:31" x14ac:dyDescent="0.2">
      <c r="A254" s="25" t="s">
        <v>7</v>
      </c>
      <c r="B254" s="11" t="s">
        <v>7</v>
      </c>
      <c r="C254" s="12">
        <v>68</v>
      </c>
      <c r="D254" s="11" t="s">
        <v>459</v>
      </c>
      <c r="E254" s="11" t="s">
        <v>441</v>
      </c>
      <c r="F254" s="11" t="s">
        <v>312</v>
      </c>
      <c r="G254" s="12" t="s">
        <v>355</v>
      </c>
      <c r="H254" s="205">
        <v>116322</v>
      </c>
      <c r="I254" s="205">
        <v>116604</v>
      </c>
      <c r="J254" s="205">
        <v>116457</v>
      </c>
      <c r="K254" s="205">
        <v>116319</v>
      </c>
      <c r="L254" s="205">
        <v>116008</v>
      </c>
      <c r="M254">
        <v>115661</v>
      </c>
      <c r="N254">
        <v>115461</v>
      </c>
      <c r="O254">
        <v>115619</v>
      </c>
      <c r="P254">
        <v>115871</v>
      </c>
      <c r="Q254">
        <v>116175</v>
      </c>
      <c r="R254">
        <v>116403</v>
      </c>
      <c r="S254">
        <v>116384</v>
      </c>
      <c r="T254">
        <v>115924</v>
      </c>
      <c r="U254">
        <v>115699</v>
      </c>
      <c r="V254">
        <v>115407</v>
      </c>
      <c r="W254">
        <v>115169</v>
      </c>
      <c r="X254">
        <v>115146</v>
      </c>
      <c r="Y254">
        <v>115521</v>
      </c>
      <c r="Z254">
        <v>116201</v>
      </c>
      <c r="AA254">
        <v>116996</v>
      </c>
      <c r="AB254">
        <v>117724</v>
      </c>
      <c r="AC254">
        <v>118144</v>
      </c>
      <c r="AD254">
        <v>117978</v>
      </c>
      <c r="AE254" s="21" t="s">
        <v>1</v>
      </c>
    </row>
    <row r="255" spans="1:31" x14ac:dyDescent="0.2">
      <c r="A255" s="27" t="s">
        <v>7</v>
      </c>
      <c r="B255" s="13" t="s">
        <v>7</v>
      </c>
      <c r="C255" s="14">
        <v>68</v>
      </c>
      <c r="D255" s="13" t="s">
        <v>459</v>
      </c>
      <c r="E255" s="13" t="s">
        <v>488</v>
      </c>
      <c r="F255" s="13" t="s">
        <v>313</v>
      </c>
      <c r="G255" s="14" t="s">
        <v>355</v>
      </c>
      <c r="H255" s="205">
        <v>121385</v>
      </c>
      <c r="I255" s="205">
        <v>121703</v>
      </c>
      <c r="J255" s="205">
        <v>121522</v>
      </c>
      <c r="K255" s="205">
        <v>121441</v>
      </c>
      <c r="L255" s="205">
        <v>121163</v>
      </c>
      <c r="M255">
        <v>120831</v>
      </c>
      <c r="N255">
        <v>120637</v>
      </c>
      <c r="O255">
        <v>120802</v>
      </c>
      <c r="P255">
        <v>121108</v>
      </c>
      <c r="Q255">
        <v>121454</v>
      </c>
      <c r="R255">
        <v>121703</v>
      </c>
      <c r="S255">
        <v>121665</v>
      </c>
      <c r="T255">
        <v>121132</v>
      </c>
      <c r="U255">
        <v>120887</v>
      </c>
      <c r="V255">
        <v>120561</v>
      </c>
      <c r="W255">
        <v>120280</v>
      </c>
      <c r="X255">
        <v>120219</v>
      </c>
      <c r="Y255">
        <v>120576</v>
      </c>
      <c r="Z255">
        <v>121299</v>
      </c>
      <c r="AA255">
        <v>122147</v>
      </c>
      <c r="AB255">
        <v>122916</v>
      </c>
      <c r="AC255">
        <v>123345</v>
      </c>
      <c r="AD255">
        <v>123131</v>
      </c>
      <c r="AE255" s="22" t="s">
        <v>1</v>
      </c>
    </row>
    <row r="256" spans="1:31" x14ac:dyDescent="0.2">
      <c r="A256" s="25" t="s">
        <v>7</v>
      </c>
      <c r="B256" s="11" t="s">
        <v>7</v>
      </c>
      <c r="C256" s="12">
        <v>68</v>
      </c>
      <c r="D256" s="11" t="s">
        <v>459</v>
      </c>
      <c r="E256" s="11" t="s">
        <v>442</v>
      </c>
      <c r="F256" s="11" t="s">
        <v>312</v>
      </c>
      <c r="G256" s="12" t="s">
        <v>317</v>
      </c>
      <c r="H256" s="205">
        <v>115306</v>
      </c>
      <c r="I256" s="205">
        <v>115816</v>
      </c>
      <c r="J256" s="205">
        <v>115968</v>
      </c>
      <c r="K256" s="205">
        <v>116031</v>
      </c>
      <c r="L256" s="205">
        <v>115862</v>
      </c>
      <c r="M256">
        <v>115570</v>
      </c>
      <c r="N256">
        <v>115307</v>
      </c>
      <c r="O256">
        <v>115254</v>
      </c>
      <c r="P256">
        <v>115417</v>
      </c>
      <c r="Q256">
        <v>115675</v>
      </c>
      <c r="R256">
        <v>115927</v>
      </c>
      <c r="S256">
        <v>116026</v>
      </c>
      <c r="T256">
        <v>115803</v>
      </c>
      <c r="U256">
        <v>115651</v>
      </c>
      <c r="V256">
        <v>115381</v>
      </c>
      <c r="W256">
        <v>115085</v>
      </c>
      <c r="X256">
        <v>114901</v>
      </c>
      <c r="Y256">
        <v>114985</v>
      </c>
      <c r="Z256">
        <v>115467</v>
      </c>
      <c r="AA256">
        <v>116138</v>
      </c>
      <c r="AB256">
        <v>116853</v>
      </c>
      <c r="AC256">
        <v>117410</v>
      </c>
      <c r="AD256">
        <v>117568</v>
      </c>
      <c r="AE256" s="21" t="s">
        <v>1</v>
      </c>
    </row>
    <row r="257" spans="1:31" x14ac:dyDescent="0.2">
      <c r="A257" s="27" t="s">
        <v>7</v>
      </c>
      <c r="B257" s="13" t="s">
        <v>7</v>
      </c>
      <c r="C257" s="14">
        <v>68</v>
      </c>
      <c r="D257" s="13" t="s">
        <v>459</v>
      </c>
      <c r="E257" s="13" t="s">
        <v>489</v>
      </c>
      <c r="F257" s="13" t="s">
        <v>313</v>
      </c>
      <c r="G257" s="14" t="s">
        <v>317</v>
      </c>
      <c r="H257" s="205">
        <v>120241</v>
      </c>
      <c r="I257" s="205">
        <v>120801</v>
      </c>
      <c r="J257" s="205">
        <v>120952</v>
      </c>
      <c r="K257" s="205">
        <v>121079</v>
      </c>
      <c r="L257" s="205">
        <v>120952</v>
      </c>
      <c r="M257">
        <v>120678</v>
      </c>
      <c r="N257">
        <v>120419</v>
      </c>
      <c r="O257">
        <v>120364</v>
      </c>
      <c r="P257">
        <v>120574</v>
      </c>
      <c r="Q257">
        <v>120874</v>
      </c>
      <c r="R257">
        <v>121152</v>
      </c>
      <c r="S257">
        <v>121248</v>
      </c>
      <c r="T257">
        <v>120979</v>
      </c>
      <c r="U257">
        <v>120816</v>
      </c>
      <c r="V257">
        <v>120515</v>
      </c>
      <c r="W257">
        <v>120175</v>
      </c>
      <c r="X257">
        <v>119943</v>
      </c>
      <c r="Y257">
        <v>119987</v>
      </c>
      <c r="Z257">
        <v>120492</v>
      </c>
      <c r="AA257">
        <v>121201</v>
      </c>
      <c r="AB257">
        <v>121953</v>
      </c>
      <c r="AC257">
        <v>122528</v>
      </c>
      <c r="AD257">
        <v>122663</v>
      </c>
      <c r="AE257" s="22" t="s">
        <v>1</v>
      </c>
    </row>
    <row r="258" spans="1:31" x14ac:dyDescent="0.2">
      <c r="A258" s="25" t="s">
        <v>7</v>
      </c>
      <c r="B258" s="11" t="s">
        <v>7</v>
      </c>
      <c r="C258" s="12">
        <v>68</v>
      </c>
      <c r="D258" s="11" t="s">
        <v>459</v>
      </c>
      <c r="E258" s="11" t="s">
        <v>443</v>
      </c>
      <c r="F258" s="11" t="s">
        <v>312</v>
      </c>
      <c r="G258" s="12" t="s">
        <v>356</v>
      </c>
      <c r="H258" s="205">
        <v>114196</v>
      </c>
      <c r="I258" s="205">
        <v>114897</v>
      </c>
      <c r="J258" s="205">
        <v>115306</v>
      </c>
      <c r="K258" s="205">
        <v>115591</v>
      </c>
      <c r="L258" s="205">
        <v>115587</v>
      </c>
      <c r="M258">
        <v>115402</v>
      </c>
      <c r="N258">
        <v>115149</v>
      </c>
      <c r="O258">
        <v>114978</v>
      </c>
      <c r="P258">
        <v>115048</v>
      </c>
      <c r="Q258">
        <v>115256</v>
      </c>
      <c r="R258">
        <v>115503</v>
      </c>
      <c r="S258">
        <v>115674</v>
      </c>
      <c r="T258">
        <v>115626</v>
      </c>
      <c r="U258">
        <v>115573</v>
      </c>
      <c r="V258">
        <v>115347</v>
      </c>
      <c r="W258">
        <v>115044</v>
      </c>
      <c r="X258">
        <v>114764</v>
      </c>
      <c r="Y258">
        <v>114640</v>
      </c>
      <c r="Z258">
        <v>114908</v>
      </c>
      <c r="AA258">
        <v>115437</v>
      </c>
      <c r="AB258">
        <v>116084</v>
      </c>
      <c r="AC258">
        <v>116695</v>
      </c>
      <c r="AD258">
        <v>117071</v>
      </c>
      <c r="AE258" s="21" t="s">
        <v>1</v>
      </c>
    </row>
    <row r="259" spans="1:31" x14ac:dyDescent="0.2">
      <c r="A259" s="27" t="s">
        <v>7</v>
      </c>
      <c r="B259" s="13" t="s">
        <v>7</v>
      </c>
      <c r="C259" s="14">
        <v>68</v>
      </c>
      <c r="D259" s="13" t="s">
        <v>459</v>
      </c>
      <c r="E259" s="13" t="s">
        <v>490</v>
      </c>
      <c r="F259" s="13" t="s">
        <v>313</v>
      </c>
      <c r="G259" s="14" t="s">
        <v>356</v>
      </c>
      <c r="H259" s="205">
        <v>119019</v>
      </c>
      <c r="I259" s="205">
        <v>119778</v>
      </c>
      <c r="J259" s="205">
        <v>120209</v>
      </c>
      <c r="K259" s="205">
        <v>120567</v>
      </c>
      <c r="L259" s="205">
        <v>120611</v>
      </c>
      <c r="M259">
        <v>120452</v>
      </c>
      <c r="N259">
        <v>120205</v>
      </c>
      <c r="O259">
        <v>120028</v>
      </c>
      <c r="P259">
        <v>120138</v>
      </c>
      <c r="Q259">
        <v>120386</v>
      </c>
      <c r="R259">
        <v>120663</v>
      </c>
      <c r="S259">
        <v>120843</v>
      </c>
      <c r="T259">
        <v>120771</v>
      </c>
      <c r="U259">
        <v>120716</v>
      </c>
      <c r="V259">
        <v>120466</v>
      </c>
      <c r="W259">
        <v>120121</v>
      </c>
      <c r="X259">
        <v>119791</v>
      </c>
      <c r="Y259">
        <v>119616</v>
      </c>
      <c r="Z259">
        <v>119884</v>
      </c>
      <c r="AA259">
        <v>120437</v>
      </c>
      <c r="AB259">
        <v>121113</v>
      </c>
      <c r="AC259">
        <v>121747</v>
      </c>
      <c r="AD259">
        <v>122117</v>
      </c>
      <c r="AE259" s="22" t="s">
        <v>1</v>
      </c>
    </row>
    <row r="260" spans="1:31" x14ac:dyDescent="0.2">
      <c r="A260" s="25" t="s">
        <v>7</v>
      </c>
      <c r="B260" s="11" t="s">
        <v>7</v>
      </c>
      <c r="C260" s="12">
        <v>68</v>
      </c>
      <c r="D260" s="11" t="s">
        <v>459</v>
      </c>
      <c r="E260" s="11" t="s">
        <v>444</v>
      </c>
      <c r="F260" s="11" t="s">
        <v>312</v>
      </c>
      <c r="G260" s="12" t="s">
        <v>327</v>
      </c>
      <c r="H260" s="205">
        <v>112998</v>
      </c>
      <c r="I260" s="205">
        <v>113857</v>
      </c>
      <c r="J260" s="205">
        <v>114484</v>
      </c>
      <c r="K260" s="205">
        <v>115014</v>
      </c>
      <c r="L260" s="205">
        <v>115197</v>
      </c>
      <c r="M260">
        <v>115140</v>
      </c>
      <c r="N260">
        <v>114958</v>
      </c>
      <c r="O260">
        <v>114751</v>
      </c>
      <c r="P260">
        <v>114729</v>
      </c>
      <c r="Q260">
        <v>114882</v>
      </c>
      <c r="R260">
        <v>115118</v>
      </c>
      <c r="S260">
        <v>115325</v>
      </c>
      <c r="T260">
        <v>115399</v>
      </c>
      <c r="U260">
        <v>115470</v>
      </c>
      <c r="V260">
        <v>115311</v>
      </c>
      <c r="W260">
        <v>115022</v>
      </c>
      <c r="X260">
        <v>114707</v>
      </c>
      <c r="Y260">
        <v>114450</v>
      </c>
      <c r="Z260">
        <v>114488</v>
      </c>
      <c r="AA260">
        <v>114856</v>
      </c>
      <c r="AB260">
        <v>115415</v>
      </c>
      <c r="AC260">
        <v>116014</v>
      </c>
      <c r="AD260">
        <v>116514</v>
      </c>
      <c r="AE260" s="21" t="s">
        <v>1</v>
      </c>
    </row>
    <row r="261" spans="1:31" x14ac:dyDescent="0.2">
      <c r="A261" s="27" t="s">
        <v>7</v>
      </c>
      <c r="B261" s="13" t="s">
        <v>7</v>
      </c>
      <c r="C261" s="14">
        <v>68</v>
      </c>
      <c r="D261" s="13" t="s">
        <v>459</v>
      </c>
      <c r="E261" s="13" t="s">
        <v>491</v>
      </c>
      <c r="F261" s="13" t="s">
        <v>313</v>
      </c>
      <c r="G261" s="14" t="s">
        <v>327</v>
      </c>
      <c r="H261" s="205">
        <v>117723</v>
      </c>
      <c r="I261" s="205">
        <v>118642</v>
      </c>
      <c r="J261" s="205">
        <v>119306</v>
      </c>
      <c r="K261" s="205">
        <v>119918</v>
      </c>
      <c r="L261" s="205">
        <v>120157</v>
      </c>
      <c r="M261">
        <v>120133</v>
      </c>
      <c r="N261">
        <v>119965</v>
      </c>
      <c r="O261">
        <v>119754</v>
      </c>
      <c r="P261">
        <v>119761</v>
      </c>
      <c r="Q261">
        <v>119952</v>
      </c>
      <c r="R261">
        <v>120221</v>
      </c>
      <c r="S261">
        <v>120446</v>
      </c>
      <c r="T261">
        <v>120512</v>
      </c>
      <c r="U261">
        <v>120593</v>
      </c>
      <c r="V261">
        <v>120419</v>
      </c>
      <c r="W261">
        <v>120095</v>
      </c>
      <c r="X261">
        <v>119731</v>
      </c>
      <c r="Y261">
        <v>119418</v>
      </c>
      <c r="Z261">
        <v>119434</v>
      </c>
      <c r="AA261">
        <v>119811</v>
      </c>
      <c r="AB261">
        <v>120392</v>
      </c>
      <c r="AC261">
        <v>121012</v>
      </c>
      <c r="AD261">
        <v>121517</v>
      </c>
      <c r="AE261" s="22" t="s">
        <v>1</v>
      </c>
    </row>
    <row r="262" spans="1:31" x14ac:dyDescent="0.2">
      <c r="A262" s="25" t="s">
        <v>7</v>
      </c>
      <c r="B262" s="11" t="s">
        <v>7</v>
      </c>
      <c r="C262" s="12">
        <v>68</v>
      </c>
      <c r="D262" s="11" t="s">
        <v>459</v>
      </c>
      <c r="E262" s="11" t="s">
        <v>445</v>
      </c>
      <c r="F262" s="11" t="s">
        <v>312</v>
      </c>
      <c r="G262" s="12" t="s">
        <v>320</v>
      </c>
      <c r="H262" s="205">
        <v>111709</v>
      </c>
      <c r="I262" s="205">
        <v>112705</v>
      </c>
      <c r="J262" s="205">
        <v>113514</v>
      </c>
      <c r="K262" s="205">
        <v>114250</v>
      </c>
      <c r="L262" s="205">
        <v>114704</v>
      </c>
      <c r="M262">
        <v>114798</v>
      </c>
      <c r="N262">
        <v>114710</v>
      </c>
      <c r="O262">
        <v>114539</v>
      </c>
      <c r="P262">
        <v>114466</v>
      </c>
      <c r="Q262">
        <v>114521</v>
      </c>
      <c r="R262">
        <v>114740</v>
      </c>
      <c r="S262">
        <v>114975</v>
      </c>
      <c r="T262">
        <v>115125</v>
      </c>
      <c r="U262">
        <v>115289</v>
      </c>
      <c r="V262">
        <v>115281</v>
      </c>
      <c r="W262">
        <v>115029</v>
      </c>
      <c r="X262">
        <v>114698</v>
      </c>
      <c r="Y262">
        <v>114377</v>
      </c>
      <c r="Z262">
        <v>114239</v>
      </c>
      <c r="AA262">
        <v>114360</v>
      </c>
      <c r="AB262">
        <v>114812</v>
      </c>
      <c r="AC262">
        <v>115378</v>
      </c>
      <c r="AD262">
        <v>115921</v>
      </c>
      <c r="AE262" s="21" t="s">
        <v>1</v>
      </c>
    </row>
    <row r="263" spans="1:31" x14ac:dyDescent="0.2">
      <c r="A263" s="27" t="s">
        <v>7</v>
      </c>
      <c r="B263" s="13" t="s">
        <v>7</v>
      </c>
      <c r="C263" s="14">
        <v>68</v>
      </c>
      <c r="D263" s="13" t="s">
        <v>459</v>
      </c>
      <c r="E263" s="13" t="s">
        <v>492</v>
      </c>
      <c r="F263" s="13" t="s">
        <v>313</v>
      </c>
      <c r="G263" s="14" t="s">
        <v>320</v>
      </c>
      <c r="H263" s="205">
        <v>116344</v>
      </c>
      <c r="I263" s="205">
        <v>117402</v>
      </c>
      <c r="J263" s="205">
        <v>118256</v>
      </c>
      <c r="K263" s="205">
        <v>119079</v>
      </c>
      <c r="L263" s="205">
        <v>119602</v>
      </c>
      <c r="M263">
        <v>119737</v>
      </c>
      <c r="N263">
        <v>119668</v>
      </c>
      <c r="O263">
        <v>119499</v>
      </c>
      <c r="P263">
        <v>119450</v>
      </c>
      <c r="Q263">
        <v>119534</v>
      </c>
      <c r="R263">
        <v>119789</v>
      </c>
      <c r="S263">
        <v>120050</v>
      </c>
      <c r="T263">
        <v>120206</v>
      </c>
      <c r="U263">
        <v>120389</v>
      </c>
      <c r="V263">
        <v>120380</v>
      </c>
      <c r="W263">
        <v>120102</v>
      </c>
      <c r="X263">
        <v>119727</v>
      </c>
      <c r="Y263">
        <v>119351</v>
      </c>
      <c r="Z263">
        <v>119176</v>
      </c>
      <c r="AA263">
        <v>119282</v>
      </c>
      <c r="AB263">
        <v>119749</v>
      </c>
      <c r="AC263">
        <v>120334</v>
      </c>
      <c r="AD263">
        <v>120887</v>
      </c>
      <c r="AE263" s="22" t="s">
        <v>1</v>
      </c>
    </row>
    <row r="264" spans="1:31" x14ac:dyDescent="0.2">
      <c r="A264" s="25" t="s">
        <v>7</v>
      </c>
      <c r="B264" s="11" t="s">
        <v>7</v>
      </c>
      <c r="C264" s="12">
        <v>68</v>
      </c>
      <c r="D264" s="11" t="s">
        <v>459</v>
      </c>
      <c r="E264" s="11" t="s">
        <v>446</v>
      </c>
      <c r="F264" s="11" t="s">
        <v>312</v>
      </c>
      <c r="G264" s="12" t="s">
        <v>326</v>
      </c>
      <c r="H264" s="205">
        <v>110330</v>
      </c>
      <c r="I264" s="205">
        <v>111442</v>
      </c>
      <c r="J264" s="205">
        <v>112410</v>
      </c>
      <c r="K264" s="205">
        <v>113283</v>
      </c>
      <c r="L264" s="205">
        <v>114000</v>
      </c>
      <c r="M264">
        <v>114391</v>
      </c>
      <c r="N264">
        <v>114417</v>
      </c>
      <c r="O264">
        <v>114303</v>
      </c>
      <c r="P264">
        <v>114246</v>
      </c>
      <c r="Q264">
        <v>114222</v>
      </c>
      <c r="R264">
        <v>114336</v>
      </c>
      <c r="S264">
        <v>114593</v>
      </c>
      <c r="T264">
        <v>114810</v>
      </c>
      <c r="U264">
        <v>115010</v>
      </c>
      <c r="V264">
        <v>115148</v>
      </c>
      <c r="W264">
        <v>115072</v>
      </c>
      <c r="X264">
        <v>114747</v>
      </c>
      <c r="Y264">
        <v>114381</v>
      </c>
      <c r="Z264">
        <v>114161</v>
      </c>
      <c r="AA264">
        <v>114053</v>
      </c>
      <c r="AB264">
        <v>114239</v>
      </c>
      <c r="AC264">
        <v>114753</v>
      </c>
      <c r="AD264">
        <v>115318</v>
      </c>
      <c r="AE264" s="21" t="s">
        <v>1</v>
      </c>
    </row>
    <row r="265" spans="1:31" x14ac:dyDescent="0.2">
      <c r="A265" s="27" t="s">
        <v>7</v>
      </c>
      <c r="B265" s="13" t="s">
        <v>7</v>
      </c>
      <c r="C265" s="14">
        <v>68</v>
      </c>
      <c r="D265" s="13" t="s">
        <v>459</v>
      </c>
      <c r="E265" s="13" t="s">
        <v>493</v>
      </c>
      <c r="F265" s="13" t="s">
        <v>313</v>
      </c>
      <c r="G265" s="14" t="s">
        <v>326</v>
      </c>
      <c r="H265" s="205">
        <v>114875</v>
      </c>
      <c r="I265" s="205">
        <v>116052</v>
      </c>
      <c r="J265" s="205">
        <v>117074</v>
      </c>
      <c r="K265" s="205">
        <v>118030</v>
      </c>
      <c r="L265" s="205">
        <v>118828</v>
      </c>
      <c r="M265">
        <v>119276</v>
      </c>
      <c r="N265">
        <v>119329</v>
      </c>
      <c r="O265">
        <v>119224</v>
      </c>
      <c r="P265">
        <v>119187</v>
      </c>
      <c r="Q265">
        <v>119186</v>
      </c>
      <c r="R265">
        <v>119330</v>
      </c>
      <c r="S265">
        <v>119620</v>
      </c>
      <c r="T265">
        <v>119857</v>
      </c>
      <c r="U265">
        <v>120077</v>
      </c>
      <c r="V265">
        <v>120231</v>
      </c>
      <c r="W265">
        <v>120148</v>
      </c>
      <c r="X265">
        <v>119787</v>
      </c>
      <c r="Y265">
        <v>119370</v>
      </c>
      <c r="Z265">
        <v>119105</v>
      </c>
      <c r="AA265">
        <v>118963</v>
      </c>
      <c r="AB265">
        <v>119141</v>
      </c>
      <c r="AC265">
        <v>119673</v>
      </c>
      <c r="AD265">
        <v>120253</v>
      </c>
      <c r="AE265" s="22" t="s">
        <v>1</v>
      </c>
    </row>
    <row r="266" spans="1:31" x14ac:dyDescent="0.2">
      <c r="A266" s="25" t="s">
        <v>7</v>
      </c>
      <c r="B266" s="11" t="s">
        <v>7</v>
      </c>
      <c r="C266" s="12">
        <v>68</v>
      </c>
      <c r="D266" s="11" t="s">
        <v>459</v>
      </c>
      <c r="E266" s="11" t="s">
        <v>447</v>
      </c>
      <c r="F266" s="11" t="s">
        <v>312</v>
      </c>
      <c r="G266" s="12" t="s">
        <v>318</v>
      </c>
      <c r="H266" s="205">
        <v>108902</v>
      </c>
      <c r="I266" s="205">
        <v>110067</v>
      </c>
      <c r="J266" s="205">
        <v>111172</v>
      </c>
      <c r="K266" s="205">
        <v>112146</v>
      </c>
      <c r="L266" s="205">
        <v>113035</v>
      </c>
      <c r="M266">
        <v>113745</v>
      </c>
      <c r="N266">
        <v>114094</v>
      </c>
      <c r="O266">
        <v>114059</v>
      </c>
      <c r="P266">
        <v>114019</v>
      </c>
      <c r="Q266">
        <v>113994</v>
      </c>
      <c r="R266">
        <v>114001</v>
      </c>
      <c r="S266">
        <v>114146</v>
      </c>
      <c r="T266">
        <v>114424</v>
      </c>
      <c r="U266">
        <v>114656</v>
      </c>
      <c r="V266">
        <v>114863</v>
      </c>
      <c r="W266">
        <v>114987</v>
      </c>
      <c r="X266">
        <v>114864</v>
      </c>
      <c r="Y266">
        <v>114473</v>
      </c>
      <c r="Z266">
        <v>114192</v>
      </c>
      <c r="AA266">
        <v>113970</v>
      </c>
      <c r="AB266">
        <v>113874</v>
      </c>
      <c r="AC266">
        <v>114104</v>
      </c>
      <c r="AD266">
        <v>114671</v>
      </c>
      <c r="AE266" s="21" t="s">
        <v>1</v>
      </c>
    </row>
    <row r="267" spans="1:31" x14ac:dyDescent="0.2">
      <c r="A267" s="27" t="s">
        <v>7</v>
      </c>
      <c r="B267" s="13" t="s">
        <v>7</v>
      </c>
      <c r="C267" s="14">
        <v>68</v>
      </c>
      <c r="D267" s="13" t="s">
        <v>459</v>
      </c>
      <c r="E267" s="13" t="s">
        <v>494</v>
      </c>
      <c r="F267" s="13" t="s">
        <v>313</v>
      </c>
      <c r="G267" s="14" t="s">
        <v>318</v>
      </c>
      <c r="H267" s="205">
        <v>113379</v>
      </c>
      <c r="I267" s="205">
        <v>114584</v>
      </c>
      <c r="J267" s="205">
        <v>115752</v>
      </c>
      <c r="K267" s="205">
        <v>116809</v>
      </c>
      <c r="L267" s="205">
        <v>117781</v>
      </c>
      <c r="M267">
        <v>118566</v>
      </c>
      <c r="N267">
        <v>118963</v>
      </c>
      <c r="O267">
        <v>118943</v>
      </c>
      <c r="P267">
        <v>118918</v>
      </c>
      <c r="Q267">
        <v>118915</v>
      </c>
      <c r="R267">
        <v>118945</v>
      </c>
      <c r="S267">
        <v>119120</v>
      </c>
      <c r="T267">
        <v>119429</v>
      </c>
      <c r="U267">
        <v>119683</v>
      </c>
      <c r="V267">
        <v>119914</v>
      </c>
      <c r="W267">
        <v>120053</v>
      </c>
      <c r="X267">
        <v>119918</v>
      </c>
      <c r="Y267">
        <v>119483</v>
      </c>
      <c r="Z267">
        <v>119152</v>
      </c>
      <c r="AA267">
        <v>118888</v>
      </c>
      <c r="AB267">
        <v>118761</v>
      </c>
      <c r="AC267">
        <v>118986</v>
      </c>
      <c r="AD267">
        <v>119574</v>
      </c>
      <c r="AE267" s="22" t="s">
        <v>1</v>
      </c>
    </row>
    <row r="268" spans="1:31" x14ac:dyDescent="0.2">
      <c r="A268" s="25" t="s">
        <v>7</v>
      </c>
      <c r="B268" s="11" t="s">
        <v>7</v>
      </c>
      <c r="C268" s="12">
        <v>68</v>
      </c>
      <c r="D268" s="11" t="s">
        <v>459</v>
      </c>
      <c r="E268" s="11" t="s">
        <v>448</v>
      </c>
      <c r="F268" s="11" t="s">
        <v>312</v>
      </c>
      <c r="G268" s="12" t="s">
        <v>333</v>
      </c>
      <c r="H268" s="205">
        <v>107449</v>
      </c>
      <c r="I268" s="205">
        <v>108640</v>
      </c>
      <c r="J268" s="205">
        <v>109802</v>
      </c>
      <c r="K268" s="205">
        <v>110893</v>
      </c>
      <c r="L268" s="205">
        <v>111865</v>
      </c>
      <c r="M268">
        <v>112783</v>
      </c>
      <c r="N268">
        <v>113508</v>
      </c>
      <c r="O268">
        <v>113821</v>
      </c>
      <c r="P268">
        <v>113763</v>
      </c>
      <c r="Q268">
        <v>113775</v>
      </c>
      <c r="R268">
        <v>113766</v>
      </c>
      <c r="S268">
        <v>113775</v>
      </c>
      <c r="T268">
        <v>113935</v>
      </c>
      <c r="U268">
        <v>114246</v>
      </c>
      <c r="V268">
        <v>114471</v>
      </c>
      <c r="W268">
        <v>114697</v>
      </c>
      <c r="X268">
        <v>114826</v>
      </c>
      <c r="Y268">
        <v>114662</v>
      </c>
      <c r="Z268">
        <v>114283</v>
      </c>
      <c r="AA268">
        <v>114027</v>
      </c>
      <c r="AB268">
        <v>113786</v>
      </c>
      <c r="AC268">
        <v>113680</v>
      </c>
      <c r="AD268">
        <v>113946</v>
      </c>
      <c r="AE268" s="21" t="s">
        <v>1</v>
      </c>
    </row>
    <row r="269" spans="1:31" x14ac:dyDescent="0.2">
      <c r="A269" s="27" t="s">
        <v>7</v>
      </c>
      <c r="B269" s="13" t="s">
        <v>7</v>
      </c>
      <c r="C269" s="14">
        <v>68</v>
      </c>
      <c r="D269" s="13" t="s">
        <v>459</v>
      </c>
      <c r="E269" s="13" t="s">
        <v>495</v>
      </c>
      <c r="F269" s="13" t="s">
        <v>313</v>
      </c>
      <c r="G269" s="14" t="s">
        <v>333</v>
      </c>
      <c r="H269" s="205">
        <v>111883</v>
      </c>
      <c r="I269" s="205">
        <v>113085</v>
      </c>
      <c r="J269" s="205">
        <v>114284</v>
      </c>
      <c r="K269" s="205">
        <v>115465</v>
      </c>
      <c r="L269" s="205">
        <v>116520</v>
      </c>
      <c r="M269">
        <v>117521</v>
      </c>
      <c r="N269">
        <v>118317</v>
      </c>
      <c r="O269">
        <v>118670</v>
      </c>
      <c r="P269">
        <v>118622</v>
      </c>
      <c r="Q269">
        <v>118653</v>
      </c>
      <c r="R269">
        <v>118667</v>
      </c>
      <c r="S269">
        <v>118698</v>
      </c>
      <c r="T269">
        <v>118887</v>
      </c>
      <c r="U269">
        <v>119226</v>
      </c>
      <c r="V269">
        <v>119477</v>
      </c>
      <c r="W269">
        <v>119731</v>
      </c>
      <c r="X269">
        <v>119878</v>
      </c>
      <c r="Y269">
        <v>119698</v>
      </c>
      <c r="Z269">
        <v>119262</v>
      </c>
      <c r="AA269">
        <v>118963</v>
      </c>
      <c r="AB269">
        <v>118682</v>
      </c>
      <c r="AC269">
        <v>118545</v>
      </c>
      <c r="AD269">
        <v>118809</v>
      </c>
      <c r="AE269" s="22" t="s">
        <v>1</v>
      </c>
    </row>
    <row r="270" spans="1:31" x14ac:dyDescent="0.2">
      <c r="A270" s="25" t="s">
        <v>7</v>
      </c>
      <c r="B270" s="11" t="s">
        <v>7</v>
      </c>
      <c r="C270" s="12">
        <v>68</v>
      </c>
      <c r="D270" s="11" t="s">
        <v>459</v>
      </c>
      <c r="E270" s="11" t="s">
        <v>449</v>
      </c>
      <c r="F270" s="11" t="s">
        <v>312</v>
      </c>
      <c r="G270" s="12" t="s">
        <v>340</v>
      </c>
      <c r="H270" s="205">
        <v>105952</v>
      </c>
      <c r="I270" s="205">
        <v>107190</v>
      </c>
      <c r="J270" s="205">
        <v>108374</v>
      </c>
      <c r="K270" s="205">
        <v>109516</v>
      </c>
      <c r="L270" s="205">
        <v>110597</v>
      </c>
      <c r="M270">
        <v>111581</v>
      </c>
      <c r="N270">
        <v>112548</v>
      </c>
      <c r="O270">
        <v>113294</v>
      </c>
      <c r="P270">
        <v>113503</v>
      </c>
      <c r="Q270">
        <v>113508</v>
      </c>
      <c r="R270">
        <v>113554</v>
      </c>
      <c r="S270">
        <v>113531</v>
      </c>
      <c r="T270">
        <v>113527</v>
      </c>
      <c r="U270">
        <v>113740</v>
      </c>
      <c r="V270">
        <v>114037</v>
      </c>
      <c r="W270">
        <v>114265</v>
      </c>
      <c r="X270">
        <v>114530</v>
      </c>
      <c r="Y270">
        <v>114673</v>
      </c>
      <c r="Z270">
        <v>114457</v>
      </c>
      <c r="AA270">
        <v>114117</v>
      </c>
      <c r="AB270">
        <v>113869</v>
      </c>
      <c r="AC270">
        <v>113587</v>
      </c>
      <c r="AD270">
        <v>113463</v>
      </c>
      <c r="AE270" s="21" t="s">
        <v>1</v>
      </c>
    </row>
    <row r="271" spans="1:31" x14ac:dyDescent="0.2">
      <c r="A271" s="27" t="s">
        <v>7</v>
      </c>
      <c r="B271" s="13" t="s">
        <v>7</v>
      </c>
      <c r="C271" s="14">
        <v>68</v>
      </c>
      <c r="D271" s="13" t="s">
        <v>459</v>
      </c>
      <c r="E271" s="13" t="s">
        <v>496</v>
      </c>
      <c r="F271" s="13" t="s">
        <v>313</v>
      </c>
      <c r="G271" s="14" t="s">
        <v>340</v>
      </c>
      <c r="H271" s="205">
        <v>110356</v>
      </c>
      <c r="I271" s="205">
        <v>111595</v>
      </c>
      <c r="J271" s="205">
        <v>112783</v>
      </c>
      <c r="K271" s="205">
        <v>113986</v>
      </c>
      <c r="L271" s="205">
        <v>115156</v>
      </c>
      <c r="M271">
        <v>116222</v>
      </c>
      <c r="N271">
        <v>117274</v>
      </c>
      <c r="O271">
        <v>118089</v>
      </c>
      <c r="P271">
        <v>118322</v>
      </c>
      <c r="Q271">
        <v>118341</v>
      </c>
      <c r="R271">
        <v>118411</v>
      </c>
      <c r="S271">
        <v>118411</v>
      </c>
      <c r="T271">
        <v>118429</v>
      </c>
      <c r="U271">
        <v>118663</v>
      </c>
      <c r="V271">
        <v>118991</v>
      </c>
      <c r="W271">
        <v>119249</v>
      </c>
      <c r="X271">
        <v>119550</v>
      </c>
      <c r="Y271">
        <v>119713</v>
      </c>
      <c r="Z271">
        <v>119459</v>
      </c>
      <c r="AA271">
        <v>119071</v>
      </c>
      <c r="AB271">
        <v>118786</v>
      </c>
      <c r="AC271">
        <v>118462</v>
      </c>
      <c r="AD271">
        <v>118307</v>
      </c>
      <c r="AE271" s="22" t="s">
        <v>1</v>
      </c>
    </row>
    <row r="272" spans="1:31" x14ac:dyDescent="0.2">
      <c r="A272" s="25" t="s">
        <v>7</v>
      </c>
      <c r="B272" s="11" t="s">
        <v>7</v>
      </c>
      <c r="C272" s="12">
        <v>68</v>
      </c>
      <c r="D272" s="11" t="s">
        <v>459</v>
      </c>
      <c r="E272" s="11" t="s">
        <v>450</v>
      </c>
      <c r="F272" s="11" t="s">
        <v>312</v>
      </c>
      <c r="G272" s="12" t="s">
        <v>329</v>
      </c>
      <c r="H272" s="205">
        <v>104383</v>
      </c>
      <c r="I272" s="205">
        <v>105697</v>
      </c>
      <c r="J272" s="205">
        <v>106928</v>
      </c>
      <c r="K272" s="205">
        <v>108074</v>
      </c>
      <c r="L272" s="205">
        <v>109214</v>
      </c>
      <c r="M272">
        <v>110297</v>
      </c>
      <c r="N272">
        <v>111313</v>
      </c>
      <c r="O272">
        <v>112336</v>
      </c>
      <c r="P272">
        <v>112953</v>
      </c>
      <c r="Q272">
        <v>113226</v>
      </c>
      <c r="R272">
        <v>113276</v>
      </c>
      <c r="S272">
        <v>113327</v>
      </c>
      <c r="T272">
        <v>113276</v>
      </c>
      <c r="U272">
        <v>113313</v>
      </c>
      <c r="V272">
        <v>113514</v>
      </c>
      <c r="W272">
        <v>113808</v>
      </c>
      <c r="X272">
        <v>114060</v>
      </c>
      <c r="Y272">
        <v>114371</v>
      </c>
      <c r="Z272">
        <v>114451</v>
      </c>
      <c r="AA272">
        <v>114276</v>
      </c>
      <c r="AB272">
        <v>113959</v>
      </c>
      <c r="AC272">
        <v>113697</v>
      </c>
      <c r="AD272">
        <v>113366</v>
      </c>
      <c r="AE272" s="21" t="s">
        <v>1</v>
      </c>
    </row>
    <row r="273" spans="1:31" x14ac:dyDescent="0.2">
      <c r="A273" s="27" t="s">
        <v>7</v>
      </c>
      <c r="B273" s="13" t="s">
        <v>7</v>
      </c>
      <c r="C273" s="14">
        <v>68</v>
      </c>
      <c r="D273" s="13" t="s">
        <v>459</v>
      </c>
      <c r="E273" s="13" t="s">
        <v>497</v>
      </c>
      <c r="F273" s="13" t="s">
        <v>313</v>
      </c>
      <c r="G273" s="14" t="s">
        <v>329</v>
      </c>
      <c r="H273" s="205">
        <v>108753</v>
      </c>
      <c r="I273" s="205">
        <v>110076</v>
      </c>
      <c r="J273" s="205">
        <v>111300</v>
      </c>
      <c r="K273" s="205">
        <v>112458</v>
      </c>
      <c r="L273" s="205">
        <v>113664</v>
      </c>
      <c r="M273">
        <v>114836</v>
      </c>
      <c r="N273">
        <v>115936</v>
      </c>
      <c r="O273">
        <v>117047</v>
      </c>
      <c r="P273">
        <v>117706</v>
      </c>
      <c r="Q273">
        <v>118014</v>
      </c>
      <c r="R273">
        <v>118084</v>
      </c>
      <c r="S273">
        <v>118162</v>
      </c>
      <c r="T273">
        <v>118134</v>
      </c>
      <c r="U273">
        <v>118174</v>
      </c>
      <c r="V273">
        <v>118406</v>
      </c>
      <c r="W273">
        <v>118735</v>
      </c>
      <c r="X273">
        <v>119025</v>
      </c>
      <c r="Y273">
        <v>119380</v>
      </c>
      <c r="Z273">
        <v>119447</v>
      </c>
      <c r="AA273">
        <v>119248</v>
      </c>
      <c r="AB273">
        <v>118891</v>
      </c>
      <c r="AC273">
        <v>118594</v>
      </c>
      <c r="AD273">
        <v>118220</v>
      </c>
      <c r="AE273" s="22" t="s">
        <v>1</v>
      </c>
    </row>
    <row r="274" spans="1:31" x14ac:dyDescent="0.2">
      <c r="A274" s="25" t="s">
        <v>7</v>
      </c>
      <c r="B274" s="11" t="s">
        <v>7</v>
      </c>
      <c r="C274" s="12">
        <v>68</v>
      </c>
      <c r="D274" s="11" t="s">
        <v>459</v>
      </c>
      <c r="E274" s="11" t="s">
        <v>451</v>
      </c>
      <c r="F274" s="11" t="s">
        <v>312</v>
      </c>
      <c r="G274" s="12" t="s">
        <v>361</v>
      </c>
      <c r="H274" s="205">
        <v>102760</v>
      </c>
      <c r="I274" s="205">
        <v>104121</v>
      </c>
      <c r="J274" s="205">
        <v>105438</v>
      </c>
      <c r="K274" s="205">
        <v>106606</v>
      </c>
      <c r="L274" s="205">
        <v>107759</v>
      </c>
      <c r="M274">
        <v>108907</v>
      </c>
      <c r="N274">
        <v>110014</v>
      </c>
      <c r="O274">
        <v>111068</v>
      </c>
      <c r="P274">
        <v>111974</v>
      </c>
      <c r="Q274">
        <v>112653</v>
      </c>
      <c r="R274">
        <v>112972</v>
      </c>
      <c r="S274">
        <v>113039</v>
      </c>
      <c r="T274">
        <v>113080</v>
      </c>
      <c r="U274">
        <v>113043</v>
      </c>
      <c r="V274">
        <v>113069</v>
      </c>
      <c r="W274">
        <v>113268</v>
      </c>
      <c r="X274">
        <v>113580</v>
      </c>
      <c r="Y274">
        <v>113862</v>
      </c>
      <c r="Z274">
        <v>114134</v>
      </c>
      <c r="AA274">
        <v>114254</v>
      </c>
      <c r="AB274">
        <v>114102</v>
      </c>
      <c r="AC274">
        <v>113786</v>
      </c>
      <c r="AD274">
        <v>113502</v>
      </c>
      <c r="AE274" s="21" t="s">
        <v>1</v>
      </c>
    </row>
    <row r="275" spans="1:31" x14ac:dyDescent="0.2">
      <c r="A275" s="27" t="s">
        <v>7</v>
      </c>
      <c r="B275" s="13" t="s">
        <v>7</v>
      </c>
      <c r="C275" s="14">
        <v>68</v>
      </c>
      <c r="D275" s="13" t="s">
        <v>459</v>
      </c>
      <c r="E275" s="13" t="s">
        <v>498</v>
      </c>
      <c r="F275" s="13" t="s">
        <v>313</v>
      </c>
      <c r="G275" s="14" t="s">
        <v>361</v>
      </c>
      <c r="H275" s="205">
        <v>107102</v>
      </c>
      <c r="I275" s="205">
        <v>108468</v>
      </c>
      <c r="J275" s="205">
        <v>109789</v>
      </c>
      <c r="K275" s="205">
        <v>110931</v>
      </c>
      <c r="L275" s="205">
        <v>112111</v>
      </c>
      <c r="M275">
        <v>113333</v>
      </c>
      <c r="N275">
        <v>114529</v>
      </c>
      <c r="O275">
        <v>115670</v>
      </c>
      <c r="P275">
        <v>116620</v>
      </c>
      <c r="Q275">
        <v>117362</v>
      </c>
      <c r="R275">
        <v>117729</v>
      </c>
      <c r="S275">
        <v>117819</v>
      </c>
      <c r="T275">
        <v>117891</v>
      </c>
      <c r="U275">
        <v>117839</v>
      </c>
      <c r="V275">
        <v>117886</v>
      </c>
      <c r="W275">
        <v>118128</v>
      </c>
      <c r="X275">
        <v>118482</v>
      </c>
      <c r="Y275">
        <v>118811</v>
      </c>
      <c r="Z275">
        <v>119079</v>
      </c>
      <c r="AA275">
        <v>119210</v>
      </c>
      <c r="AB275">
        <v>119049</v>
      </c>
      <c r="AC275">
        <v>118697</v>
      </c>
      <c r="AD275">
        <v>118380</v>
      </c>
      <c r="AE275" s="22" t="s">
        <v>1</v>
      </c>
    </row>
    <row r="276" spans="1:31" x14ac:dyDescent="0.2">
      <c r="A276" s="25" t="s">
        <v>7</v>
      </c>
      <c r="B276" s="11" t="s">
        <v>7</v>
      </c>
      <c r="C276" s="12">
        <v>68</v>
      </c>
      <c r="D276" s="11" t="s">
        <v>459</v>
      </c>
      <c r="E276" s="11" t="s">
        <v>452</v>
      </c>
      <c r="F276" s="11" t="s">
        <v>312</v>
      </c>
      <c r="G276" s="12" t="s">
        <v>328</v>
      </c>
      <c r="H276" s="205">
        <v>101034</v>
      </c>
      <c r="I276" s="205">
        <v>102484</v>
      </c>
      <c r="J276" s="205">
        <v>103856</v>
      </c>
      <c r="K276" s="205">
        <v>105089</v>
      </c>
      <c r="L276" s="205">
        <v>106269</v>
      </c>
      <c r="M276">
        <v>107440</v>
      </c>
      <c r="N276">
        <v>108617</v>
      </c>
      <c r="O276">
        <v>109754</v>
      </c>
      <c r="P276">
        <v>110685</v>
      </c>
      <c r="Q276">
        <v>111652</v>
      </c>
      <c r="R276">
        <v>112376</v>
      </c>
      <c r="S276">
        <v>112712</v>
      </c>
      <c r="T276">
        <v>112780</v>
      </c>
      <c r="U276">
        <v>112828</v>
      </c>
      <c r="V276">
        <v>112779</v>
      </c>
      <c r="W276">
        <v>112804</v>
      </c>
      <c r="X276">
        <v>113023</v>
      </c>
      <c r="Y276">
        <v>113358</v>
      </c>
      <c r="Z276">
        <v>113610</v>
      </c>
      <c r="AA276">
        <v>113921</v>
      </c>
      <c r="AB276">
        <v>114064</v>
      </c>
      <c r="AC276">
        <v>113914</v>
      </c>
      <c r="AD276">
        <v>113591</v>
      </c>
      <c r="AE276" s="21" t="s">
        <v>1</v>
      </c>
    </row>
    <row r="277" spans="1:31" x14ac:dyDescent="0.2">
      <c r="A277" s="27" t="s">
        <v>7</v>
      </c>
      <c r="B277" s="13" t="s">
        <v>7</v>
      </c>
      <c r="C277" s="14">
        <v>68</v>
      </c>
      <c r="D277" s="13" t="s">
        <v>459</v>
      </c>
      <c r="E277" s="13" t="s">
        <v>499</v>
      </c>
      <c r="F277" s="13" t="s">
        <v>313</v>
      </c>
      <c r="G277" s="14" t="s">
        <v>328</v>
      </c>
      <c r="H277" s="205">
        <v>105294</v>
      </c>
      <c r="I277" s="205">
        <v>106802</v>
      </c>
      <c r="J277" s="205">
        <v>108175</v>
      </c>
      <c r="K277" s="205">
        <v>109365</v>
      </c>
      <c r="L277" s="205">
        <v>110540</v>
      </c>
      <c r="M277">
        <v>111755</v>
      </c>
      <c r="N277">
        <v>113014</v>
      </c>
      <c r="O277">
        <v>114241</v>
      </c>
      <c r="P277">
        <v>115195</v>
      </c>
      <c r="Q277">
        <v>116233</v>
      </c>
      <c r="R277">
        <v>117041</v>
      </c>
      <c r="S277">
        <v>117436</v>
      </c>
      <c r="T277">
        <v>117533</v>
      </c>
      <c r="U277">
        <v>117549</v>
      </c>
      <c r="V277">
        <v>117510</v>
      </c>
      <c r="W277">
        <v>117578</v>
      </c>
      <c r="X277">
        <v>117853</v>
      </c>
      <c r="Y277">
        <v>118239</v>
      </c>
      <c r="Z277">
        <v>118469</v>
      </c>
      <c r="AA277">
        <v>118806</v>
      </c>
      <c r="AB277">
        <v>118984</v>
      </c>
      <c r="AC277">
        <v>118836</v>
      </c>
      <c r="AD277">
        <v>118480</v>
      </c>
      <c r="AE277" s="22" t="s">
        <v>1</v>
      </c>
    </row>
    <row r="278" spans="1:31" x14ac:dyDescent="0.2">
      <c r="A278" s="25" t="s">
        <v>7</v>
      </c>
      <c r="B278" s="11" t="s">
        <v>7</v>
      </c>
      <c r="C278" s="12">
        <v>68</v>
      </c>
      <c r="D278" s="11" t="s">
        <v>459</v>
      </c>
      <c r="E278" s="11" t="s">
        <v>453</v>
      </c>
      <c r="F278" s="11" t="s">
        <v>312</v>
      </c>
      <c r="G278" s="12" t="s">
        <v>337</v>
      </c>
      <c r="H278" s="205">
        <v>99184</v>
      </c>
      <c r="I278" s="205">
        <v>100738</v>
      </c>
      <c r="J278" s="205">
        <v>102205</v>
      </c>
      <c r="K278" s="205">
        <v>103479</v>
      </c>
      <c r="L278" s="205">
        <v>104725</v>
      </c>
      <c r="M278">
        <v>105927</v>
      </c>
      <c r="N278">
        <v>107136</v>
      </c>
      <c r="O278">
        <v>108350</v>
      </c>
      <c r="P278">
        <v>109350</v>
      </c>
      <c r="Q278">
        <v>110343</v>
      </c>
      <c r="R278">
        <v>111353</v>
      </c>
      <c r="S278">
        <v>112093</v>
      </c>
      <c r="T278">
        <v>112432</v>
      </c>
      <c r="U278">
        <v>112509</v>
      </c>
      <c r="V278">
        <v>112545</v>
      </c>
      <c r="W278">
        <v>112496</v>
      </c>
      <c r="X278">
        <v>112540</v>
      </c>
      <c r="Y278">
        <v>112784</v>
      </c>
      <c r="Z278">
        <v>113090</v>
      </c>
      <c r="AA278">
        <v>113382</v>
      </c>
      <c r="AB278">
        <v>113715</v>
      </c>
      <c r="AC278">
        <v>113859</v>
      </c>
      <c r="AD278">
        <v>113703</v>
      </c>
      <c r="AE278" s="21" t="s">
        <v>1</v>
      </c>
    </row>
    <row r="279" spans="1:31" x14ac:dyDescent="0.2">
      <c r="A279" s="27" t="s">
        <v>7</v>
      </c>
      <c r="B279" s="13" t="s">
        <v>7</v>
      </c>
      <c r="C279" s="14">
        <v>68</v>
      </c>
      <c r="D279" s="13" t="s">
        <v>459</v>
      </c>
      <c r="E279" s="13" t="s">
        <v>500</v>
      </c>
      <c r="F279" s="13" t="s">
        <v>313</v>
      </c>
      <c r="G279" s="14" t="s">
        <v>337</v>
      </c>
      <c r="H279" s="205">
        <v>103279</v>
      </c>
      <c r="I279" s="205">
        <v>104967</v>
      </c>
      <c r="J279" s="205">
        <v>106495</v>
      </c>
      <c r="K279" s="205">
        <v>107696</v>
      </c>
      <c r="L279" s="205">
        <v>108920</v>
      </c>
      <c r="M279">
        <v>110139</v>
      </c>
      <c r="N279">
        <v>111410</v>
      </c>
      <c r="O279">
        <v>112714</v>
      </c>
      <c r="P279">
        <v>113719</v>
      </c>
      <c r="Q279">
        <v>114760</v>
      </c>
      <c r="R279">
        <v>115868</v>
      </c>
      <c r="S279">
        <v>116714</v>
      </c>
      <c r="T279">
        <v>117123</v>
      </c>
      <c r="U279">
        <v>117144</v>
      </c>
      <c r="V279">
        <v>117174</v>
      </c>
      <c r="W279">
        <v>117161</v>
      </c>
      <c r="X279">
        <v>117273</v>
      </c>
      <c r="Y279">
        <v>117589</v>
      </c>
      <c r="Z279">
        <v>117856</v>
      </c>
      <c r="AA279">
        <v>118156</v>
      </c>
      <c r="AB279">
        <v>118545</v>
      </c>
      <c r="AC279">
        <v>118744</v>
      </c>
      <c r="AD279">
        <v>118600</v>
      </c>
      <c r="AE279" s="22" t="s">
        <v>1</v>
      </c>
    </row>
    <row r="280" spans="1:31" x14ac:dyDescent="0.2">
      <c r="A280" s="25" t="s">
        <v>7</v>
      </c>
      <c r="B280" s="11" t="s">
        <v>7</v>
      </c>
      <c r="C280" s="12">
        <v>68</v>
      </c>
      <c r="D280" s="11" t="s">
        <v>459</v>
      </c>
      <c r="E280" s="11" t="s">
        <v>454</v>
      </c>
      <c r="F280" s="11" t="s">
        <v>312</v>
      </c>
      <c r="G280" s="12" t="s">
        <v>369</v>
      </c>
      <c r="H280" s="205">
        <v>97240</v>
      </c>
      <c r="I280" s="205">
        <v>98860</v>
      </c>
      <c r="J280" s="205">
        <v>100439</v>
      </c>
      <c r="K280" s="205">
        <v>101800</v>
      </c>
      <c r="L280" s="205">
        <v>103088</v>
      </c>
      <c r="M280">
        <v>104356</v>
      </c>
      <c r="N280">
        <v>105602</v>
      </c>
      <c r="O280">
        <v>106856</v>
      </c>
      <c r="P280">
        <v>107925</v>
      </c>
      <c r="Q280">
        <v>108986</v>
      </c>
      <c r="R280">
        <v>110022</v>
      </c>
      <c r="S280">
        <v>111048</v>
      </c>
      <c r="T280">
        <v>111789</v>
      </c>
      <c r="U280">
        <v>112140</v>
      </c>
      <c r="V280">
        <v>112207</v>
      </c>
      <c r="W280">
        <v>112243</v>
      </c>
      <c r="X280">
        <v>112213</v>
      </c>
      <c r="Y280">
        <v>112283</v>
      </c>
      <c r="Z280">
        <v>112500</v>
      </c>
      <c r="AA280">
        <v>112846</v>
      </c>
      <c r="AB280">
        <v>113161</v>
      </c>
      <c r="AC280">
        <v>113495</v>
      </c>
      <c r="AD280">
        <v>113632</v>
      </c>
      <c r="AE280" s="21" t="s">
        <v>1</v>
      </c>
    </row>
    <row r="281" spans="1:31" x14ac:dyDescent="0.2">
      <c r="A281" s="27" t="s">
        <v>7</v>
      </c>
      <c r="B281" s="13" t="s">
        <v>7</v>
      </c>
      <c r="C281" s="14">
        <v>68</v>
      </c>
      <c r="D281" s="13" t="s">
        <v>459</v>
      </c>
      <c r="E281" s="13" t="s">
        <v>501</v>
      </c>
      <c r="F281" s="13" t="s">
        <v>313</v>
      </c>
      <c r="G281" s="14" t="s">
        <v>369</v>
      </c>
      <c r="H281" s="205">
        <v>101114</v>
      </c>
      <c r="I281" s="205">
        <v>102908</v>
      </c>
      <c r="J281" s="205">
        <v>104633</v>
      </c>
      <c r="K281" s="205">
        <v>105961</v>
      </c>
      <c r="L281" s="205">
        <v>107197</v>
      </c>
      <c r="M281">
        <v>108464</v>
      </c>
      <c r="N281">
        <v>109750</v>
      </c>
      <c r="O281">
        <v>111084</v>
      </c>
      <c r="P281">
        <v>112142</v>
      </c>
      <c r="Q281">
        <v>113235</v>
      </c>
      <c r="R281">
        <v>114347</v>
      </c>
      <c r="S281">
        <v>115497</v>
      </c>
      <c r="T281">
        <v>116365</v>
      </c>
      <c r="U281">
        <v>116685</v>
      </c>
      <c r="V281">
        <v>116722</v>
      </c>
      <c r="W281">
        <v>116779</v>
      </c>
      <c r="X281">
        <v>116815</v>
      </c>
      <c r="Y281">
        <v>116978</v>
      </c>
      <c r="Z281">
        <v>117164</v>
      </c>
      <c r="AA281">
        <v>117503</v>
      </c>
      <c r="AB281">
        <v>117854</v>
      </c>
      <c r="AC281">
        <v>118270</v>
      </c>
      <c r="AD281">
        <v>118482</v>
      </c>
      <c r="AE281" s="22" t="s">
        <v>1</v>
      </c>
    </row>
    <row r="282" spans="1:31" x14ac:dyDescent="0.2">
      <c r="A282" s="25" t="s">
        <v>7</v>
      </c>
      <c r="B282" s="11" t="s">
        <v>7</v>
      </c>
      <c r="C282" s="12">
        <v>68</v>
      </c>
      <c r="D282" s="11" t="s">
        <v>459</v>
      </c>
      <c r="E282" s="11" t="s">
        <v>473</v>
      </c>
      <c r="F282" s="11" t="s">
        <v>312</v>
      </c>
      <c r="G282" s="12" t="s">
        <v>359</v>
      </c>
      <c r="H282">
        <v>95263</v>
      </c>
      <c r="I282">
        <v>96884</v>
      </c>
      <c r="J282">
        <v>98533</v>
      </c>
      <c r="K282">
        <v>100013</v>
      </c>
      <c r="L282">
        <v>101381</v>
      </c>
      <c r="M282">
        <v>102693</v>
      </c>
      <c r="N282">
        <v>104004</v>
      </c>
      <c r="O282">
        <v>105298</v>
      </c>
      <c r="P282">
        <v>106415</v>
      </c>
      <c r="Q282">
        <v>107538</v>
      </c>
      <c r="R282">
        <v>108644</v>
      </c>
      <c r="S282">
        <v>109696</v>
      </c>
      <c r="T282">
        <v>110722</v>
      </c>
      <c r="U282">
        <v>111483</v>
      </c>
      <c r="V282">
        <v>111817</v>
      </c>
      <c r="W282">
        <v>111885</v>
      </c>
      <c r="X282">
        <v>111941</v>
      </c>
      <c r="Y282">
        <v>111936</v>
      </c>
      <c r="Z282">
        <v>111986</v>
      </c>
      <c r="AA282">
        <v>112239</v>
      </c>
      <c r="AB282">
        <v>112609</v>
      </c>
      <c r="AC282">
        <v>112926</v>
      </c>
      <c r="AD282">
        <v>113252</v>
      </c>
      <c r="AE282" s="21"/>
    </row>
    <row r="283" spans="1:31" x14ac:dyDescent="0.2">
      <c r="A283" s="27" t="s">
        <v>7</v>
      </c>
      <c r="B283" s="13" t="s">
        <v>7</v>
      </c>
      <c r="C283" s="14">
        <v>68</v>
      </c>
      <c r="D283" s="13" t="s">
        <v>459</v>
      </c>
      <c r="E283" s="13" t="s">
        <v>480</v>
      </c>
      <c r="F283" s="13" t="s">
        <v>313</v>
      </c>
      <c r="G283" s="14" t="s">
        <v>359</v>
      </c>
      <c r="H283">
        <v>98919</v>
      </c>
      <c r="I283">
        <v>100689</v>
      </c>
      <c r="J283">
        <v>102529</v>
      </c>
      <c r="K283">
        <v>104056</v>
      </c>
      <c r="L283">
        <v>105405</v>
      </c>
      <c r="M283">
        <v>106688</v>
      </c>
      <c r="N283">
        <v>108021</v>
      </c>
      <c r="O283">
        <v>109380</v>
      </c>
      <c r="P283">
        <v>110474</v>
      </c>
      <c r="Q283">
        <v>111608</v>
      </c>
      <c r="R283">
        <v>112773</v>
      </c>
      <c r="S283">
        <v>113927</v>
      </c>
      <c r="T283">
        <v>115104</v>
      </c>
      <c r="U283">
        <v>115890</v>
      </c>
      <c r="V283">
        <v>116215</v>
      </c>
      <c r="W283">
        <v>116280</v>
      </c>
      <c r="X283">
        <v>116386</v>
      </c>
      <c r="Y283">
        <v>116480</v>
      </c>
      <c r="Z283">
        <v>116519</v>
      </c>
      <c r="AA283">
        <v>116767</v>
      </c>
      <c r="AB283">
        <v>117159</v>
      </c>
      <c r="AC283">
        <v>117538</v>
      </c>
      <c r="AD283">
        <v>117972</v>
      </c>
      <c r="AE283" s="22"/>
    </row>
    <row r="284" spans="1:31" x14ac:dyDescent="0.2">
      <c r="A284" s="25" t="s">
        <v>7</v>
      </c>
      <c r="B284" s="11" t="s">
        <v>7</v>
      </c>
      <c r="C284" s="12">
        <v>68</v>
      </c>
      <c r="D284" s="11" t="s">
        <v>459</v>
      </c>
      <c r="E284" s="11" t="s">
        <v>474</v>
      </c>
      <c r="F284" s="11" t="s">
        <v>312</v>
      </c>
      <c r="G284" s="12" t="s">
        <v>341</v>
      </c>
      <c r="H284">
        <v>93253</v>
      </c>
      <c r="I284">
        <v>94873</v>
      </c>
      <c r="J284">
        <v>96525</v>
      </c>
      <c r="K284">
        <v>98099</v>
      </c>
      <c r="L284">
        <v>99573</v>
      </c>
      <c r="M284">
        <v>100958</v>
      </c>
      <c r="N284">
        <v>102313</v>
      </c>
      <c r="O284">
        <v>103672</v>
      </c>
      <c r="P284">
        <v>104854</v>
      </c>
      <c r="Q284">
        <v>106013</v>
      </c>
      <c r="R284">
        <v>107174</v>
      </c>
      <c r="S284">
        <v>108296</v>
      </c>
      <c r="T284">
        <v>109350</v>
      </c>
      <c r="U284">
        <v>110410</v>
      </c>
      <c r="V284">
        <v>111146</v>
      </c>
      <c r="W284">
        <v>111475</v>
      </c>
      <c r="X284">
        <v>111563</v>
      </c>
      <c r="Y284">
        <v>111646</v>
      </c>
      <c r="Z284">
        <v>111633</v>
      </c>
      <c r="AA284">
        <v>111713</v>
      </c>
      <c r="AB284">
        <v>111986</v>
      </c>
      <c r="AC284">
        <v>112358</v>
      </c>
      <c r="AD284">
        <v>112668</v>
      </c>
      <c r="AE284" s="21"/>
    </row>
    <row r="285" spans="1:31" x14ac:dyDescent="0.2">
      <c r="A285" s="27" t="s">
        <v>7</v>
      </c>
      <c r="B285" s="13" t="s">
        <v>7</v>
      </c>
      <c r="C285" s="14">
        <v>68</v>
      </c>
      <c r="D285" s="13" t="s">
        <v>459</v>
      </c>
      <c r="E285" s="13" t="s">
        <v>481</v>
      </c>
      <c r="F285" s="13" t="s">
        <v>313</v>
      </c>
      <c r="G285" s="14" t="s">
        <v>341</v>
      </c>
      <c r="H285">
        <v>96680</v>
      </c>
      <c r="I285">
        <v>98440</v>
      </c>
      <c r="J285">
        <v>100257</v>
      </c>
      <c r="K285">
        <v>101933</v>
      </c>
      <c r="L285">
        <v>103458</v>
      </c>
      <c r="M285">
        <v>104840</v>
      </c>
      <c r="N285">
        <v>106190</v>
      </c>
      <c r="O285">
        <v>107596</v>
      </c>
      <c r="P285">
        <v>108753</v>
      </c>
      <c r="Q285">
        <v>109902</v>
      </c>
      <c r="R285">
        <v>111095</v>
      </c>
      <c r="S285">
        <v>112304</v>
      </c>
      <c r="T285">
        <v>113486</v>
      </c>
      <c r="U285">
        <v>114610</v>
      </c>
      <c r="V285">
        <v>115383</v>
      </c>
      <c r="W285">
        <v>115725</v>
      </c>
      <c r="X285">
        <v>115842</v>
      </c>
      <c r="Y285">
        <v>116004</v>
      </c>
      <c r="Z285">
        <v>116001</v>
      </c>
      <c r="AA285">
        <v>116089</v>
      </c>
      <c r="AB285">
        <v>116382</v>
      </c>
      <c r="AC285">
        <v>116803</v>
      </c>
      <c r="AD285">
        <v>117200</v>
      </c>
      <c r="AE285" s="22"/>
    </row>
    <row r="286" spans="1:31" x14ac:dyDescent="0.2">
      <c r="A286" s="25" t="s">
        <v>7</v>
      </c>
      <c r="B286" s="11" t="s">
        <v>7</v>
      </c>
      <c r="C286" s="12">
        <v>68</v>
      </c>
      <c r="D286" s="11" t="s">
        <v>459</v>
      </c>
      <c r="E286" s="11" t="s">
        <v>475</v>
      </c>
      <c r="F286" s="11" t="s">
        <v>312</v>
      </c>
      <c r="G286" s="12" t="s">
        <v>334</v>
      </c>
      <c r="H286">
        <v>91206</v>
      </c>
      <c r="I286">
        <v>92825</v>
      </c>
      <c r="J286">
        <v>94480</v>
      </c>
      <c r="K286">
        <v>96091</v>
      </c>
      <c r="L286">
        <v>97651</v>
      </c>
      <c r="M286">
        <v>99129</v>
      </c>
      <c r="N286">
        <v>100549</v>
      </c>
      <c r="O286">
        <v>101954</v>
      </c>
      <c r="P286">
        <v>103231</v>
      </c>
      <c r="Q286">
        <v>104446</v>
      </c>
      <c r="R286">
        <v>105633</v>
      </c>
      <c r="S286">
        <v>106803</v>
      </c>
      <c r="T286">
        <v>107928</v>
      </c>
      <c r="U286">
        <v>109039</v>
      </c>
      <c r="V286">
        <v>110068</v>
      </c>
      <c r="W286">
        <v>110789</v>
      </c>
      <c r="X286">
        <v>111133</v>
      </c>
      <c r="Y286">
        <v>111248</v>
      </c>
      <c r="Z286">
        <v>111341</v>
      </c>
      <c r="AA286">
        <v>111354</v>
      </c>
      <c r="AB286">
        <v>111447</v>
      </c>
      <c r="AC286">
        <v>111718</v>
      </c>
      <c r="AD286">
        <v>112085</v>
      </c>
      <c r="AE286" s="21"/>
    </row>
    <row r="287" spans="1:31" x14ac:dyDescent="0.2">
      <c r="A287" s="27" t="s">
        <v>7</v>
      </c>
      <c r="B287" s="13" t="s">
        <v>7</v>
      </c>
      <c r="C287" s="14">
        <v>68</v>
      </c>
      <c r="D287" s="13" t="s">
        <v>459</v>
      </c>
      <c r="E287" s="13" t="s">
        <v>482</v>
      </c>
      <c r="F287" s="13" t="s">
        <v>313</v>
      </c>
      <c r="G287" s="14" t="s">
        <v>334</v>
      </c>
      <c r="H287">
        <v>94421</v>
      </c>
      <c r="I287">
        <v>96143</v>
      </c>
      <c r="J287">
        <v>97953</v>
      </c>
      <c r="K287">
        <v>99657</v>
      </c>
      <c r="L287">
        <v>101316</v>
      </c>
      <c r="M287">
        <v>102851</v>
      </c>
      <c r="N287">
        <v>104286</v>
      </c>
      <c r="O287">
        <v>105711</v>
      </c>
      <c r="P287">
        <v>106964</v>
      </c>
      <c r="Q287">
        <v>108162</v>
      </c>
      <c r="R287">
        <v>109352</v>
      </c>
      <c r="S287">
        <v>110576</v>
      </c>
      <c r="T287">
        <v>111815</v>
      </c>
      <c r="U287">
        <v>112986</v>
      </c>
      <c r="V287">
        <v>114084</v>
      </c>
      <c r="W287">
        <v>114856</v>
      </c>
      <c r="X287">
        <v>115238</v>
      </c>
      <c r="Y287">
        <v>115413</v>
      </c>
      <c r="Z287">
        <v>115515</v>
      </c>
      <c r="AA287">
        <v>115550</v>
      </c>
      <c r="AB287">
        <v>115669</v>
      </c>
      <c r="AC287">
        <v>115983</v>
      </c>
      <c r="AD287">
        <v>116424</v>
      </c>
      <c r="AE287" s="22"/>
    </row>
    <row r="288" spans="1:31" x14ac:dyDescent="0.2">
      <c r="A288" s="25" t="s">
        <v>7</v>
      </c>
      <c r="B288" s="11" t="s">
        <v>7</v>
      </c>
      <c r="C288" s="12">
        <v>68</v>
      </c>
      <c r="D288" s="11" t="s">
        <v>459</v>
      </c>
      <c r="E288" s="11" t="s">
        <v>476</v>
      </c>
      <c r="F288" s="11" t="s">
        <v>312</v>
      </c>
      <c r="G288" s="12" t="s">
        <v>345</v>
      </c>
      <c r="H288">
        <v>89132</v>
      </c>
      <c r="I288">
        <v>90755</v>
      </c>
      <c r="J288">
        <v>92394</v>
      </c>
      <c r="K288">
        <v>94047</v>
      </c>
      <c r="L288">
        <v>95644</v>
      </c>
      <c r="M288">
        <v>97199</v>
      </c>
      <c r="N288">
        <v>98700</v>
      </c>
      <c r="O288">
        <v>100162</v>
      </c>
      <c r="P288">
        <v>101516</v>
      </c>
      <c r="Q288">
        <v>102826</v>
      </c>
      <c r="R288">
        <v>104061</v>
      </c>
      <c r="S288">
        <v>105247</v>
      </c>
      <c r="T288">
        <v>106413</v>
      </c>
      <c r="U288">
        <v>107618</v>
      </c>
      <c r="V288">
        <v>108697</v>
      </c>
      <c r="W288">
        <v>109706</v>
      </c>
      <c r="X288">
        <v>110433</v>
      </c>
      <c r="Y288">
        <v>110798</v>
      </c>
      <c r="Z288">
        <v>110942</v>
      </c>
      <c r="AA288">
        <v>111060</v>
      </c>
      <c r="AB288">
        <v>111082</v>
      </c>
      <c r="AC288">
        <v>111167</v>
      </c>
      <c r="AD288">
        <v>111428</v>
      </c>
      <c r="AE288" s="21"/>
    </row>
    <row r="289" spans="1:31" x14ac:dyDescent="0.2">
      <c r="A289" s="27" t="s">
        <v>7</v>
      </c>
      <c r="B289" s="13" t="s">
        <v>7</v>
      </c>
      <c r="C289" s="14">
        <v>68</v>
      </c>
      <c r="D289" s="13" t="s">
        <v>459</v>
      </c>
      <c r="E289" s="13" t="s">
        <v>483</v>
      </c>
      <c r="F289" s="13" t="s">
        <v>313</v>
      </c>
      <c r="G289" s="14" t="s">
        <v>345</v>
      </c>
      <c r="H289">
        <v>92170</v>
      </c>
      <c r="I289">
        <v>93843</v>
      </c>
      <c r="J289">
        <v>95598</v>
      </c>
      <c r="K289">
        <v>97350</v>
      </c>
      <c r="L289">
        <v>99038</v>
      </c>
      <c r="M289">
        <v>100691</v>
      </c>
      <c r="N289">
        <v>102256</v>
      </c>
      <c r="O289">
        <v>103750</v>
      </c>
      <c r="P289">
        <v>105076</v>
      </c>
      <c r="Q289">
        <v>106369</v>
      </c>
      <c r="R289">
        <v>107593</v>
      </c>
      <c r="S289">
        <v>108794</v>
      </c>
      <c r="T289">
        <v>110037</v>
      </c>
      <c r="U289">
        <v>111309</v>
      </c>
      <c r="V289">
        <v>112454</v>
      </c>
      <c r="W289">
        <v>113539</v>
      </c>
      <c r="X289">
        <v>114332</v>
      </c>
      <c r="Y289">
        <v>114761</v>
      </c>
      <c r="Z289">
        <v>114914</v>
      </c>
      <c r="AA289">
        <v>115055</v>
      </c>
      <c r="AB289">
        <v>115110</v>
      </c>
      <c r="AC289">
        <v>115236</v>
      </c>
      <c r="AD289">
        <v>115561</v>
      </c>
      <c r="AE289" s="22"/>
    </row>
    <row r="290" spans="1:31" x14ac:dyDescent="0.2">
      <c r="A290" s="25" t="s">
        <v>7</v>
      </c>
      <c r="B290" s="11" t="s">
        <v>7</v>
      </c>
      <c r="C290" s="12">
        <v>68</v>
      </c>
      <c r="D290" s="11" t="s">
        <v>459</v>
      </c>
      <c r="E290" s="11" t="s">
        <v>477</v>
      </c>
      <c r="F290" s="11" t="s">
        <v>312</v>
      </c>
      <c r="G290" s="12" t="s">
        <v>339</v>
      </c>
      <c r="H290">
        <v>87039</v>
      </c>
      <c r="I290">
        <v>88682</v>
      </c>
      <c r="J290">
        <v>90301</v>
      </c>
      <c r="K290">
        <v>91962</v>
      </c>
      <c r="L290">
        <v>93600</v>
      </c>
      <c r="M290">
        <v>95193</v>
      </c>
      <c r="N290">
        <v>96762</v>
      </c>
      <c r="O290">
        <v>98292</v>
      </c>
      <c r="P290">
        <v>99728</v>
      </c>
      <c r="Q290">
        <v>101113</v>
      </c>
      <c r="R290">
        <v>102442</v>
      </c>
      <c r="S290">
        <v>103669</v>
      </c>
      <c r="T290">
        <v>104841</v>
      </c>
      <c r="U290">
        <v>106104</v>
      </c>
      <c r="V290">
        <v>107278</v>
      </c>
      <c r="W290">
        <v>108336</v>
      </c>
      <c r="X290">
        <v>109344</v>
      </c>
      <c r="Y290">
        <v>110084</v>
      </c>
      <c r="Z290">
        <v>110491</v>
      </c>
      <c r="AA290">
        <v>110660</v>
      </c>
      <c r="AB290">
        <v>110786</v>
      </c>
      <c r="AC290">
        <v>110796</v>
      </c>
      <c r="AD290">
        <v>110865</v>
      </c>
      <c r="AE290" s="21"/>
    </row>
    <row r="291" spans="1:31" x14ac:dyDescent="0.2">
      <c r="A291" s="27" t="s">
        <v>7</v>
      </c>
      <c r="B291" s="13" t="s">
        <v>7</v>
      </c>
      <c r="C291" s="14">
        <v>68</v>
      </c>
      <c r="D291" s="13" t="s">
        <v>459</v>
      </c>
      <c r="E291" s="13" t="s">
        <v>484</v>
      </c>
      <c r="F291" s="13" t="s">
        <v>313</v>
      </c>
      <c r="G291" s="14" t="s">
        <v>339</v>
      </c>
      <c r="H291">
        <v>89921</v>
      </c>
      <c r="I291">
        <v>91577</v>
      </c>
      <c r="J291">
        <v>93257</v>
      </c>
      <c r="K291">
        <v>94992</v>
      </c>
      <c r="L291">
        <v>96727</v>
      </c>
      <c r="M291">
        <v>98410</v>
      </c>
      <c r="N291">
        <v>100076</v>
      </c>
      <c r="O291">
        <v>101677</v>
      </c>
      <c r="P291">
        <v>103113</v>
      </c>
      <c r="Q291">
        <v>104476</v>
      </c>
      <c r="R291">
        <v>105795</v>
      </c>
      <c r="S291">
        <v>107017</v>
      </c>
      <c r="T291">
        <v>108217</v>
      </c>
      <c r="U291">
        <v>109525</v>
      </c>
      <c r="V291">
        <v>110771</v>
      </c>
      <c r="W291">
        <v>111903</v>
      </c>
      <c r="X291">
        <v>112996</v>
      </c>
      <c r="Y291">
        <v>113817</v>
      </c>
      <c r="Z291">
        <v>114252</v>
      </c>
      <c r="AA291">
        <v>114443</v>
      </c>
      <c r="AB291">
        <v>114604</v>
      </c>
      <c r="AC291">
        <v>114657</v>
      </c>
      <c r="AD291">
        <v>114781</v>
      </c>
      <c r="AE291" s="22"/>
    </row>
    <row r="292" spans="1:31" x14ac:dyDescent="0.2">
      <c r="A292" s="25" t="s">
        <v>7</v>
      </c>
      <c r="B292" s="11" t="s">
        <v>7</v>
      </c>
      <c r="C292" s="12">
        <v>68</v>
      </c>
      <c r="D292" s="11" t="s">
        <v>459</v>
      </c>
      <c r="E292" s="11" t="s">
        <v>478</v>
      </c>
      <c r="F292" s="11" t="s">
        <v>312</v>
      </c>
      <c r="G292" s="12" t="s">
        <v>352</v>
      </c>
      <c r="H292">
        <v>84927</v>
      </c>
      <c r="I292">
        <v>86607</v>
      </c>
      <c r="J292">
        <v>88230</v>
      </c>
      <c r="K292">
        <v>89874</v>
      </c>
      <c r="L292">
        <v>91516</v>
      </c>
      <c r="M292">
        <v>93150</v>
      </c>
      <c r="N292">
        <v>94756</v>
      </c>
      <c r="O292">
        <v>96345</v>
      </c>
      <c r="P292">
        <v>97865</v>
      </c>
      <c r="Q292">
        <v>99330</v>
      </c>
      <c r="R292">
        <v>100732</v>
      </c>
      <c r="S292">
        <v>102053</v>
      </c>
      <c r="T292">
        <v>103259</v>
      </c>
      <c r="U292">
        <v>104536</v>
      </c>
      <c r="V292">
        <v>105766</v>
      </c>
      <c r="W292">
        <v>106918</v>
      </c>
      <c r="X292">
        <v>107976</v>
      </c>
      <c r="Y292">
        <v>108990</v>
      </c>
      <c r="Z292">
        <v>109778</v>
      </c>
      <c r="AA292">
        <v>110208</v>
      </c>
      <c r="AB292">
        <v>110384</v>
      </c>
      <c r="AC292">
        <v>110498</v>
      </c>
      <c r="AD292">
        <v>110487</v>
      </c>
      <c r="AE292" s="21"/>
    </row>
    <row r="293" spans="1:31" x14ac:dyDescent="0.2">
      <c r="A293" s="27" t="s">
        <v>7</v>
      </c>
      <c r="B293" s="13" t="s">
        <v>7</v>
      </c>
      <c r="C293" s="14">
        <v>68</v>
      </c>
      <c r="D293" s="13" t="s">
        <v>459</v>
      </c>
      <c r="E293" s="13" t="s">
        <v>485</v>
      </c>
      <c r="F293" s="13" t="s">
        <v>313</v>
      </c>
      <c r="G293" s="14" t="s">
        <v>352</v>
      </c>
      <c r="H293">
        <v>121385</v>
      </c>
      <c r="I293">
        <v>121703</v>
      </c>
      <c r="J293">
        <v>121522</v>
      </c>
      <c r="K293">
        <v>121441</v>
      </c>
      <c r="L293">
        <v>121163</v>
      </c>
      <c r="M293">
        <v>120831</v>
      </c>
      <c r="N293">
        <v>120637</v>
      </c>
      <c r="O293">
        <v>120802</v>
      </c>
      <c r="P293">
        <v>121108</v>
      </c>
      <c r="Q293">
        <v>121454</v>
      </c>
      <c r="R293">
        <v>121703</v>
      </c>
      <c r="S293">
        <v>121665</v>
      </c>
      <c r="T293">
        <v>121132</v>
      </c>
      <c r="U293">
        <v>107706</v>
      </c>
      <c r="V293">
        <v>108982</v>
      </c>
      <c r="W293">
        <v>110214</v>
      </c>
      <c r="X293">
        <v>111354</v>
      </c>
      <c r="Y293">
        <v>112463</v>
      </c>
      <c r="Z293">
        <v>113306</v>
      </c>
      <c r="AA293">
        <v>113771</v>
      </c>
      <c r="AB293">
        <v>113982</v>
      </c>
      <c r="AC293">
        <v>114141</v>
      </c>
      <c r="AD293">
        <v>114182</v>
      </c>
      <c r="AE293" s="22"/>
    </row>
    <row r="294" spans="1:31" x14ac:dyDescent="0.2">
      <c r="A294" s="25" t="s">
        <v>7</v>
      </c>
      <c r="B294" s="11" t="s">
        <v>7</v>
      </c>
      <c r="C294" s="12">
        <v>68</v>
      </c>
      <c r="D294" s="11" t="s">
        <v>459</v>
      </c>
      <c r="E294" s="11" t="s">
        <v>479</v>
      </c>
      <c r="F294" s="11" t="s">
        <v>312</v>
      </c>
      <c r="G294" s="12" t="s">
        <v>338</v>
      </c>
      <c r="H294">
        <v>82791</v>
      </c>
      <c r="I294">
        <v>84510</v>
      </c>
      <c r="J294">
        <v>86172</v>
      </c>
      <c r="K294">
        <v>87812</v>
      </c>
      <c r="L294">
        <v>89434</v>
      </c>
      <c r="M294">
        <v>91067</v>
      </c>
      <c r="N294">
        <v>92714</v>
      </c>
      <c r="O294">
        <v>94339</v>
      </c>
      <c r="P294">
        <v>95929</v>
      </c>
      <c r="Q294">
        <v>97474</v>
      </c>
      <c r="R294">
        <v>98952</v>
      </c>
      <c r="S294">
        <v>100345</v>
      </c>
      <c r="T294">
        <v>101644</v>
      </c>
      <c r="U294">
        <v>102960</v>
      </c>
      <c r="V294">
        <v>104203</v>
      </c>
      <c r="W294">
        <v>105409</v>
      </c>
      <c r="X294">
        <v>106560</v>
      </c>
      <c r="Y294">
        <v>107623</v>
      </c>
      <c r="Z294">
        <v>108689</v>
      </c>
      <c r="AA294">
        <v>109496</v>
      </c>
      <c r="AB294">
        <v>109931</v>
      </c>
      <c r="AC294">
        <v>110095</v>
      </c>
      <c r="AD294">
        <v>110188</v>
      </c>
      <c r="AE294" s="21"/>
    </row>
    <row r="295" spans="1:31" x14ac:dyDescent="0.2">
      <c r="A295" s="27" t="s">
        <v>7</v>
      </c>
      <c r="B295" s="13" t="s">
        <v>7</v>
      </c>
      <c r="C295" s="14">
        <v>68</v>
      </c>
      <c r="D295" s="13" t="s">
        <v>459</v>
      </c>
      <c r="E295" s="13" t="s">
        <v>486</v>
      </c>
      <c r="F295" s="13" t="s">
        <v>313</v>
      </c>
      <c r="G295" s="14" t="s">
        <v>338</v>
      </c>
      <c r="H295">
        <v>85345</v>
      </c>
      <c r="I295">
        <v>87059</v>
      </c>
      <c r="J295">
        <v>88739</v>
      </c>
      <c r="K295">
        <v>90387</v>
      </c>
      <c r="L295">
        <v>92034</v>
      </c>
      <c r="M295">
        <v>93734</v>
      </c>
      <c r="N295">
        <v>95474</v>
      </c>
      <c r="O295">
        <v>97191</v>
      </c>
      <c r="P295">
        <v>98858</v>
      </c>
      <c r="Q295">
        <v>100447</v>
      </c>
      <c r="R295">
        <v>101928</v>
      </c>
      <c r="S295">
        <v>103311</v>
      </c>
      <c r="T295">
        <v>104614</v>
      </c>
      <c r="U295">
        <v>105917</v>
      </c>
      <c r="V295">
        <v>107164</v>
      </c>
      <c r="W295">
        <v>108421</v>
      </c>
      <c r="X295">
        <v>109660</v>
      </c>
      <c r="Y295">
        <v>110816</v>
      </c>
      <c r="Z295">
        <v>111956</v>
      </c>
      <c r="AA295">
        <v>112822</v>
      </c>
      <c r="AB295">
        <v>113301</v>
      </c>
      <c r="AC295">
        <v>113508</v>
      </c>
      <c r="AD295">
        <v>113656</v>
      </c>
      <c r="AE295" s="22"/>
    </row>
    <row r="296" spans="1:31" x14ac:dyDescent="0.2">
      <c r="A296" s="25" t="s">
        <v>7</v>
      </c>
      <c r="B296" s="11" t="s">
        <v>7</v>
      </c>
      <c r="C296" s="12">
        <v>68</v>
      </c>
      <c r="D296" s="11" t="s">
        <v>459</v>
      </c>
      <c r="E296" s="11" t="s">
        <v>458</v>
      </c>
      <c r="F296" s="11" t="s">
        <v>312</v>
      </c>
      <c r="G296" s="12" t="s">
        <v>457</v>
      </c>
      <c r="H296" s="205">
        <v>485974</v>
      </c>
      <c r="I296" s="205">
        <v>493839</v>
      </c>
      <c r="J296" s="205">
        <v>501558</v>
      </c>
      <c r="K296" s="205">
        <v>508479.99999999994</v>
      </c>
      <c r="L296" s="205">
        <v>515035.99999999994</v>
      </c>
      <c r="M296">
        <v>521374</v>
      </c>
      <c r="N296">
        <v>527672</v>
      </c>
      <c r="O296">
        <v>533930</v>
      </c>
      <c r="P296">
        <v>539229</v>
      </c>
      <c r="Q296">
        <v>544532</v>
      </c>
      <c r="R296">
        <v>549569</v>
      </c>
      <c r="S296">
        <v>553845</v>
      </c>
      <c r="T296">
        <v>557073</v>
      </c>
      <c r="U296">
        <v>559370</v>
      </c>
      <c r="V296">
        <v>560494</v>
      </c>
      <c r="W296">
        <v>560903</v>
      </c>
      <c r="X296">
        <v>561280</v>
      </c>
      <c r="Y296">
        <v>562007</v>
      </c>
      <c r="Z296">
        <v>562819</v>
      </c>
      <c r="AA296">
        <v>564101</v>
      </c>
      <c r="AB296">
        <v>565535</v>
      </c>
      <c r="AC296">
        <v>566552</v>
      </c>
      <c r="AD296">
        <v>566846</v>
      </c>
      <c r="AE296" s="21" t="s">
        <v>1</v>
      </c>
    </row>
    <row r="297" spans="1:31" x14ac:dyDescent="0.2">
      <c r="A297" s="27" t="s">
        <v>7</v>
      </c>
      <c r="B297" s="13" t="s">
        <v>7</v>
      </c>
      <c r="C297" s="14">
        <v>68</v>
      </c>
      <c r="D297" s="13" t="s">
        <v>459</v>
      </c>
      <c r="E297" s="13" t="s">
        <v>456</v>
      </c>
      <c r="F297" s="13" t="s">
        <v>312</v>
      </c>
      <c r="G297" s="14" t="s">
        <v>455</v>
      </c>
      <c r="H297" s="205">
        <v>435095</v>
      </c>
      <c r="I297" s="205">
        <v>443379</v>
      </c>
      <c r="J297" s="205">
        <v>451577</v>
      </c>
      <c r="K297" s="205">
        <v>459785.99999999994</v>
      </c>
      <c r="L297" s="205">
        <v>467845</v>
      </c>
      <c r="M297">
        <v>475738.00000000006</v>
      </c>
      <c r="N297">
        <v>483481.00000000006</v>
      </c>
      <c r="O297">
        <v>491092.00000000006</v>
      </c>
      <c r="P297">
        <v>498269</v>
      </c>
      <c r="Q297">
        <v>505188.99999999994</v>
      </c>
      <c r="R297">
        <v>511820.00000000006</v>
      </c>
      <c r="S297">
        <v>518116.99999999994</v>
      </c>
      <c r="T297">
        <v>524085.00000000006</v>
      </c>
      <c r="U297">
        <v>530257</v>
      </c>
      <c r="V297">
        <v>536012</v>
      </c>
      <c r="W297">
        <v>541158</v>
      </c>
      <c r="X297">
        <v>545445.99999999988</v>
      </c>
      <c r="Y297">
        <v>548743</v>
      </c>
      <c r="Z297">
        <v>551241</v>
      </c>
      <c r="AA297">
        <v>552777.99999999988</v>
      </c>
      <c r="AB297">
        <v>553630</v>
      </c>
      <c r="AC297">
        <v>554274</v>
      </c>
      <c r="AD297">
        <v>555053</v>
      </c>
      <c r="AE297" s="22" t="s">
        <v>1</v>
      </c>
    </row>
    <row r="298" spans="1:31" x14ac:dyDescent="0.2">
      <c r="A298" s="25" t="s">
        <v>7</v>
      </c>
      <c r="B298" s="11" t="s">
        <v>7</v>
      </c>
      <c r="C298" s="12">
        <v>68</v>
      </c>
      <c r="D298" s="11" t="s">
        <v>459</v>
      </c>
      <c r="E298" s="11" t="s">
        <v>502</v>
      </c>
      <c r="F298" s="11" t="s">
        <v>313</v>
      </c>
      <c r="G298" s="12" t="s">
        <v>457</v>
      </c>
      <c r="H298" s="205">
        <v>505286</v>
      </c>
      <c r="I298" s="205">
        <v>513806.00000000006</v>
      </c>
      <c r="J298" s="205">
        <v>522088.99999999994</v>
      </c>
      <c r="K298" s="205">
        <v>529011</v>
      </c>
      <c r="L298" s="205">
        <v>535520</v>
      </c>
      <c r="M298">
        <v>541886</v>
      </c>
      <c r="N298">
        <v>548385</v>
      </c>
      <c r="O298">
        <v>555015</v>
      </c>
      <c r="P298">
        <v>560283</v>
      </c>
      <c r="Q298">
        <v>565738</v>
      </c>
      <c r="R298">
        <v>571124</v>
      </c>
      <c r="S298">
        <v>575878</v>
      </c>
      <c r="T298">
        <v>579611</v>
      </c>
      <c r="U298">
        <v>581878</v>
      </c>
      <c r="V298">
        <v>583004</v>
      </c>
      <c r="W298">
        <v>583523</v>
      </c>
      <c r="X298">
        <v>584169</v>
      </c>
      <c r="Y298">
        <v>585290</v>
      </c>
      <c r="Z298">
        <v>586009</v>
      </c>
      <c r="AA298">
        <v>587320.99999999988</v>
      </c>
      <c r="AB298">
        <v>588924</v>
      </c>
      <c r="AC298">
        <v>590191</v>
      </c>
      <c r="AD298">
        <v>590734</v>
      </c>
      <c r="AE298" s="21" t="s">
        <v>1</v>
      </c>
    </row>
    <row r="299" spans="1:31" x14ac:dyDescent="0.2">
      <c r="A299" s="27" t="s">
        <v>7</v>
      </c>
      <c r="B299" s="13" t="s">
        <v>7</v>
      </c>
      <c r="C299" s="14">
        <v>68</v>
      </c>
      <c r="D299" s="13" t="s">
        <v>459</v>
      </c>
      <c r="E299" s="13" t="s">
        <v>503</v>
      </c>
      <c r="F299" s="13" t="s">
        <v>313</v>
      </c>
      <c r="G299" s="14" t="s">
        <v>338</v>
      </c>
      <c r="H299" s="205">
        <v>449501</v>
      </c>
      <c r="I299" s="205">
        <v>457954.99999999994</v>
      </c>
      <c r="J299" s="205">
        <v>466525</v>
      </c>
      <c r="K299" s="205">
        <v>475041</v>
      </c>
      <c r="L299" s="205">
        <v>483482</v>
      </c>
      <c r="M299">
        <v>491781</v>
      </c>
      <c r="N299">
        <v>499883.99999999994</v>
      </c>
      <c r="O299">
        <v>507807</v>
      </c>
      <c r="P299">
        <v>515056.00000000006</v>
      </c>
      <c r="Q299">
        <v>521965.00000000006</v>
      </c>
      <c r="R299">
        <v>528565</v>
      </c>
      <c r="S299">
        <v>534912</v>
      </c>
      <c r="T299">
        <v>541104</v>
      </c>
      <c r="U299">
        <v>547443.00000000012</v>
      </c>
      <c r="V299">
        <v>553455</v>
      </c>
      <c r="W299">
        <v>558933</v>
      </c>
      <c r="X299">
        <v>563579.99999999988</v>
      </c>
      <c r="Y299">
        <v>567270</v>
      </c>
      <c r="Z299">
        <v>569943</v>
      </c>
      <c r="AA299">
        <v>571641.00000000012</v>
      </c>
      <c r="AB299">
        <v>572666</v>
      </c>
      <c r="AC299">
        <v>573525</v>
      </c>
      <c r="AD299">
        <v>574604</v>
      </c>
      <c r="AE299" s="22" t="s">
        <v>1</v>
      </c>
    </row>
    <row r="300" spans="1:31" x14ac:dyDescent="0.2">
      <c r="A300" s="25" t="s">
        <v>7</v>
      </c>
      <c r="B300" s="11" t="s">
        <v>7</v>
      </c>
      <c r="C300" s="12">
        <v>68</v>
      </c>
      <c r="D300" s="11" t="s">
        <v>459</v>
      </c>
      <c r="E300" s="11" t="s">
        <v>504</v>
      </c>
      <c r="F300" s="11"/>
      <c r="G300" s="12"/>
      <c r="H300" s="205">
        <v>0</v>
      </c>
      <c r="I300" s="205">
        <v>0</v>
      </c>
      <c r="J300" s="205">
        <v>0</v>
      </c>
      <c r="K300" s="205">
        <v>0</v>
      </c>
      <c r="L300" s="205">
        <v>0</v>
      </c>
      <c r="M300">
        <v>0</v>
      </c>
      <c r="N300">
        <v>0</v>
      </c>
      <c r="O300">
        <v>0</v>
      </c>
      <c r="P300">
        <v>0</v>
      </c>
      <c r="Q300">
        <v>0</v>
      </c>
      <c r="R300">
        <v>0</v>
      </c>
      <c r="S300">
        <v>0</v>
      </c>
      <c r="T300">
        <v>0</v>
      </c>
      <c r="U300">
        <v>0</v>
      </c>
      <c r="V300">
        <v>0</v>
      </c>
      <c r="W300">
        <v>0</v>
      </c>
      <c r="X300">
        <v>0</v>
      </c>
      <c r="Y300">
        <v>0</v>
      </c>
      <c r="Z300">
        <v>0</v>
      </c>
      <c r="AA300">
        <v>0</v>
      </c>
      <c r="AB300">
        <v>0</v>
      </c>
      <c r="AC300">
        <v>0</v>
      </c>
      <c r="AD300">
        <v>0</v>
      </c>
      <c r="AE300" s="21" t="s">
        <v>1</v>
      </c>
    </row>
    <row r="301" spans="1:31" x14ac:dyDescent="0.2">
      <c r="A301" s="27" t="s">
        <v>7</v>
      </c>
      <c r="B301" s="13" t="s">
        <v>7</v>
      </c>
      <c r="C301" s="14">
        <v>68</v>
      </c>
      <c r="D301" s="13" t="s">
        <v>459</v>
      </c>
      <c r="E301" s="13" t="s">
        <v>505</v>
      </c>
      <c r="F301" s="13"/>
      <c r="G301" s="14"/>
      <c r="H301" s="205">
        <v>9721457</v>
      </c>
      <c r="I301" s="205">
        <v>9884790</v>
      </c>
      <c r="J301" s="205">
        <v>10048597</v>
      </c>
      <c r="K301" s="205">
        <v>10212951</v>
      </c>
      <c r="L301" s="205">
        <v>10377677</v>
      </c>
      <c r="M301">
        <v>10542375</v>
      </c>
      <c r="N301">
        <v>10706517</v>
      </c>
      <c r="O301">
        <v>10869732</v>
      </c>
      <c r="P301">
        <v>11031822</v>
      </c>
      <c r="Q301">
        <v>11192853</v>
      </c>
      <c r="R301">
        <v>11353140</v>
      </c>
      <c r="S301">
        <v>11513102</v>
      </c>
      <c r="T301">
        <v>11673029</v>
      </c>
      <c r="U301">
        <v>11832936</v>
      </c>
      <c r="V301">
        <v>11992647</v>
      </c>
      <c r="W301">
        <v>12151990</v>
      </c>
      <c r="X301">
        <v>12310678</v>
      </c>
      <c r="Y301">
        <v>12468481</v>
      </c>
      <c r="Z301">
        <v>12625334</v>
      </c>
      <c r="AA301">
        <v>12781163</v>
      </c>
      <c r="AB301">
        <v>12935767</v>
      </c>
      <c r="AC301">
        <v>13088894</v>
      </c>
      <c r="AD301">
        <v>13240382</v>
      </c>
      <c r="AE301" s="22" t="s">
        <v>1</v>
      </c>
    </row>
    <row r="302" spans="1:31" x14ac:dyDescent="0.2">
      <c r="A302" s="25" t="s">
        <v>8</v>
      </c>
      <c r="B302" s="11" t="s">
        <v>8</v>
      </c>
      <c r="C302" s="12">
        <v>854</v>
      </c>
      <c r="D302" s="11" t="s">
        <v>8</v>
      </c>
      <c r="E302" s="11" t="s">
        <v>440</v>
      </c>
      <c r="F302" s="11" t="s">
        <v>312</v>
      </c>
      <c r="G302" s="12" t="s">
        <v>319</v>
      </c>
      <c r="H302" s="205">
        <v>256048</v>
      </c>
      <c r="I302" s="205">
        <v>261242.00000000003</v>
      </c>
      <c r="J302" s="205">
        <v>268715</v>
      </c>
      <c r="K302" s="205">
        <v>277157</v>
      </c>
      <c r="L302" s="205">
        <v>285395</v>
      </c>
      <c r="M302">
        <v>292924</v>
      </c>
      <c r="N302">
        <v>296911</v>
      </c>
      <c r="O302">
        <v>303496</v>
      </c>
      <c r="P302">
        <v>309289</v>
      </c>
      <c r="Q302">
        <v>314663</v>
      </c>
      <c r="R302">
        <v>319963</v>
      </c>
      <c r="S302">
        <v>326373</v>
      </c>
      <c r="T302">
        <v>332279</v>
      </c>
      <c r="U302">
        <v>339085</v>
      </c>
      <c r="V302">
        <v>345855</v>
      </c>
      <c r="W302">
        <v>352451</v>
      </c>
      <c r="X302">
        <v>357613</v>
      </c>
      <c r="Y302">
        <v>364394</v>
      </c>
      <c r="Z302">
        <v>371587</v>
      </c>
      <c r="AA302">
        <v>378752</v>
      </c>
      <c r="AB302">
        <v>385791</v>
      </c>
      <c r="AC302">
        <v>391944</v>
      </c>
      <c r="AD302">
        <v>399091</v>
      </c>
      <c r="AE302" s="21" t="s">
        <v>1</v>
      </c>
    </row>
    <row r="303" spans="1:31" x14ac:dyDescent="0.2">
      <c r="A303" s="27" t="s">
        <v>8</v>
      </c>
      <c r="B303" s="13" t="s">
        <v>8</v>
      </c>
      <c r="C303" s="14">
        <v>854</v>
      </c>
      <c r="D303" s="13" t="s">
        <v>8</v>
      </c>
      <c r="E303" s="13" t="s">
        <v>487</v>
      </c>
      <c r="F303" s="13" t="s">
        <v>313</v>
      </c>
      <c r="G303" s="14" t="s">
        <v>319</v>
      </c>
      <c r="H303" s="205">
        <v>265257</v>
      </c>
      <c r="I303" s="205">
        <v>270194</v>
      </c>
      <c r="J303" s="205">
        <v>277926</v>
      </c>
      <c r="K303" s="205">
        <v>286476</v>
      </c>
      <c r="L303" s="205">
        <v>294780</v>
      </c>
      <c r="M303">
        <v>302405</v>
      </c>
      <c r="N303">
        <v>306841</v>
      </c>
      <c r="O303">
        <v>313668</v>
      </c>
      <c r="P303">
        <v>319980</v>
      </c>
      <c r="Q303">
        <v>325873</v>
      </c>
      <c r="R303">
        <v>331610</v>
      </c>
      <c r="S303">
        <v>337910</v>
      </c>
      <c r="T303">
        <v>344137</v>
      </c>
      <c r="U303">
        <v>351262</v>
      </c>
      <c r="V303">
        <v>358312</v>
      </c>
      <c r="W303">
        <v>365144</v>
      </c>
      <c r="X303">
        <v>370434</v>
      </c>
      <c r="Y303">
        <v>377439</v>
      </c>
      <c r="Z303">
        <v>384975</v>
      </c>
      <c r="AA303">
        <v>392456</v>
      </c>
      <c r="AB303">
        <v>399769</v>
      </c>
      <c r="AC303">
        <v>406018</v>
      </c>
      <c r="AD303">
        <v>413429</v>
      </c>
      <c r="AE303" s="22" t="s">
        <v>1</v>
      </c>
    </row>
    <row r="304" spans="1:31" x14ac:dyDescent="0.2">
      <c r="A304" s="25" t="s">
        <v>8</v>
      </c>
      <c r="B304" s="11" t="s">
        <v>8</v>
      </c>
      <c r="C304" s="12">
        <v>854</v>
      </c>
      <c r="D304" s="11" t="s">
        <v>8</v>
      </c>
      <c r="E304" s="11" t="s">
        <v>441</v>
      </c>
      <c r="F304" s="11" t="s">
        <v>312</v>
      </c>
      <c r="G304" s="12" t="s">
        <v>355</v>
      </c>
      <c r="H304" s="205">
        <v>245957</v>
      </c>
      <c r="I304" s="205">
        <v>252783</v>
      </c>
      <c r="J304" s="205">
        <v>258899</v>
      </c>
      <c r="K304" s="205">
        <v>267180</v>
      </c>
      <c r="L304" s="205">
        <v>275474</v>
      </c>
      <c r="M304">
        <v>283336</v>
      </c>
      <c r="N304">
        <v>290239</v>
      </c>
      <c r="O304">
        <v>295637</v>
      </c>
      <c r="P304">
        <v>301851</v>
      </c>
      <c r="Q304">
        <v>307510</v>
      </c>
      <c r="R304">
        <v>312878</v>
      </c>
      <c r="S304">
        <v>318344</v>
      </c>
      <c r="T304">
        <v>324361</v>
      </c>
      <c r="U304">
        <v>330998</v>
      </c>
      <c r="V304">
        <v>337643</v>
      </c>
      <c r="W304">
        <v>344175</v>
      </c>
      <c r="X304">
        <v>350433</v>
      </c>
      <c r="Y304">
        <v>356245</v>
      </c>
      <c r="Z304">
        <v>363271</v>
      </c>
      <c r="AA304">
        <v>370304</v>
      </c>
      <c r="AB304">
        <v>377253</v>
      </c>
      <c r="AC304">
        <v>384028</v>
      </c>
      <c r="AD304">
        <v>390528</v>
      </c>
      <c r="AE304" s="21" t="s">
        <v>1</v>
      </c>
    </row>
    <row r="305" spans="1:31" x14ac:dyDescent="0.2">
      <c r="A305" s="27" t="s">
        <v>8</v>
      </c>
      <c r="B305" s="13" t="s">
        <v>8</v>
      </c>
      <c r="C305" s="14">
        <v>854</v>
      </c>
      <c r="D305" s="13" t="s">
        <v>8</v>
      </c>
      <c r="E305" s="13" t="s">
        <v>488</v>
      </c>
      <c r="F305" s="13" t="s">
        <v>313</v>
      </c>
      <c r="G305" s="14" t="s">
        <v>355</v>
      </c>
      <c r="H305" s="205">
        <v>254756</v>
      </c>
      <c r="I305" s="205">
        <v>261850.00000000003</v>
      </c>
      <c r="J305" s="205">
        <v>267980</v>
      </c>
      <c r="K305" s="205">
        <v>276418</v>
      </c>
      <c r="L305" s="205">
        <v>284798</v>
      </c>
      <c r="M305">
        <v>292725</v>
      </c>
      <c r="N305">
        <v>299756</v>
      </c>
      <c r="O305">
        <v>305442</v>
      </c>
      <c r="P305">
        <v>312096</v>
      </c>
      <c r="Q305">
        <v>318228</v>
      </c>
      <c r="R305">
        <v>324031</v>
      </c>
      <c r="S305">
        <v>329807</v>
      </c>
      <c r="T305">
        <v>335908</v>
      </c>
      <c r="U305">
        <v>342863</v>
      </c>
      <c r="V305">
        <v>349789</v>
      </c>
      <c r="W305">
        <v>356556</v>
      </c>
      <c r="X305">
        <v>363002</v>
      </c>
      <c r="Y305">
        <v>368956</v>
      </c>
      <c r="Z305">
        <v>376300</v>
      </c>
      <c r="AA305">
        <v>383628</v>
      </c>
      <c r="AB305">
        <v>390836</v>
      </c>
      <c r="AC305">
        <v>397818</v>
      </c>
      <c r="AD305">
        <v>404456</v>
      </c>
      <c r="AE305" s="22" t="s">
        <v>1</v>
      </c>
    </row>
    <row r="306" spans="1:31" x14ac:dyDescent="0.2">
      <c r="A306" s="25" t="s">
        <v>8</v>
      </c>
      <c r="B306" s="11" t="s">
        <v>8</v>
      </c>
      <c r="C306" s="12">
        <v>854</v>
      </c>
      <c r="D306" s="11" t="s">
        <v>8</v>
      </c>
      <c r="E306" s="11" t="s">
        <v>442</v>
      </c>
      <c r="F306" s="11" t="s">
        <v>312</v>
      </c>
      <c r="G306" s="12" t="s">
        <v>317</v>
      </c>
      <c r="H306" s="205">
        <v>236503</v>
      </c>
      <c r="I306" s="205">
        <v>243330</v>
      </c>
      <c r="J306" s="205">
        <v>249599</v>
      </c>
      <c r="K306" s="205">
        <v>257640</v>
      </c>
      <c r="L306" s="205">
        <v>265877</v>
      </c>
      <c r="M306">
        <v>273921</v>
      </c>
      <c r="N306">
        <v>281304</v>
      </c>
      <c r="O306">
        <v>287537</v>
      </c>
      <c r="P306">
        <v>294187</v>
      </c>
      <c r="Q306">
        <v>300195</v>
      </c>
      <c r="R306">
        <v>305750</v>
      </c>
      <c r="S306">
        <v>311158</v>
      </c>
      <c r="T306">
        <v>316794</v>
      </c>
      <c r="U306">
        <v>323282</v>
      </c>
      <c r="V306">
        <v>329810</v>
      </c>
      <c r="W306">
        <v>336274</v>
      </c>
      <c r="X306">
        <v>342532</v>
      </c>
      <c r="Y306">
        <v>348430</v>
      </c>
      <c r="Z306">
        <v>355297</v>
      </c>
      <c r="AA306">
        <v>362199</v>
      </c>
      <c r="AB306">
        <v>369055</v>
      </c>
      <c r="AC306">
        <v>375781</v>
      </c>
      <c r="AD306">
        <v>382284</v>
      </c>
      <c r="AE306" s="21" t="s">
        <v>1</v>
      </c>
    </row>
    <row r="307" spans="1:31" x14ac:dyDescent="0.2">
      <c r="A307" s="27" t="s">
        <v>8</v>
      </c>
      <c r="B307" s="13" t="s">
        <v>8</v>
      </c>
      <c r="C307" s="14">
        <v>854</v>
      </c>
      <c r="D307" s="13" t="s">
        <v>8</v>
      </c>
      <c r="E307" s="13" t="s">
        <v>489</v>
      </c>
      <c r="F307" s="13" t="s">
        <v>313</v>
      </c>
      <c r="G307" s="14" t="s">
        <v>317</v>
      </c>
      <c r="H307" s="205">
        <v>244915</v>
      </c>
      <c r="I307" s="205">
        <v>252094</v>
      </c>
      <c r="J307" s="205">
        <v>258515</v>
      </c>
      <c r="K307" s="205">
        <v>266773</v>
      </c>
      <c r="L307" s="205">
        <v>275132</v>
      </c>
      <c r="M307">
        <v>283241</v>
      </c>
      <c r="N307">
        <v>290699</v>
      </c>
      <c r="O307">
        <v>297096</v>
      </c>
      <c r="P307">
        <v>304103</v>
      </c>
      <c r="Q307">
        <v>310529</v>
      </c>
      <c r="R307">
        <v>316502</v>
      </c>
      <c r="S307">
        <v>322252</v>
      </c>
      <c r="T307">
        <v>328066</v>
      </c>
      <c r="U307">
        <v>334870</v>
      </c>
      <c r="V307">
        <v>341683</v>
      </c>
      <c r="W307">
        <v>348387</v>
      </c>
      <c r="X307">
        <v>354835</v>
      </c>
      <c r="Y307">
        <v>360870</v>
      </c>
      <c r="Z307">
        <v>368030</v>
      </c>
      <c r="AA307">
        <v>375210</v>
      </c>
      <c r="AB307">
        <v>382313</v>
      </c>
      <c r="AC307">
        <v>389240</v>
      </c>
      <c r="AD307">
        <v>395880</v>
      </c>
      <c r="AE307" s="22" t="s">
        <v>1</v>
      </c>
    </row>
    <row r="308" spans="1:31" x14ac:dyDescent="0.2">
      <c r="A308" s="25" t="s">
        <v>8</v>
      </c>
      <c r="B308" s="11" t="s">
        <v>8</v>
      </c>
      <c r="C308" s="12">
        <v>854</v>
      </c>
      <c r="D308" s="11" t="s">
        <v>8</v>
      </c>
      <c r="E308" s="11" t="s">
        <v>443</v>
      </c>
      <c r="F308" s="11" t="s">
        <v>312</v>
      </c>
      <c r="G308" s="12" t="s">
        <v>356</v>
      </c>
      <c r="H308" s="205">
        <v>227639</v>
      </c>
      <c r="I308" s="205">
        <v>234421</v>
      </c>
      <c r="J308" s="205">
        <v>240782</v>
      </c>
      <c r="K308" s="205">
        <v>248511</v>
      </c>
      <c r="L308" s="205">
        <v>256606</v>
      </c>
      <c r="M308">
        <v>264699</v>
      </c>
      <c r="N308">
        <v>272393</v>
      </c>
      <c r="O308">
        <v>279255</v>
      </c>
      <c r="P308">
        <v>286357</v>
      </c>
      <c r="Q308">
        <v>292725</v>
      </c>
      <c r="R308">
        <v>298558</v>
      </c>
      <c r="S308">
        <v>304053</v>
      </c>
      <c r="T308">
        <v>309506</v>
      </c>
      <c r="U308">
        <v>315868</v>
      </c>
      <c r="V308">
        <v>322295</v>
      </c>
      <c r="W308">
        <v>328694</v>
      </c>
      <c r="X308">
        <v>334942</v>
      </c>
      <c r="Y308">
        <v>340905</v>
      </c>
      <c r="Z308">
        <v>347622</v>
      </c>
      <c r="AA308">
        <v>354398</v>
      </c>
      <c r="AB308">
        <v>361160</v>
      </c>
      <c r="AC308">
        <v>367833</v>
      </c>
      <c r="AD308">
        <v>374328</v>
      </c>
      <c r="AE308" s="21" t="s">
        <v>1</v>
      </c>
    </row>
    <row r="309" spans="1:31" x14ac:dyDescent="0.2">
      <c r="A309" s="27" t="s">
        <v>8</v>
      </c>
      <c r="B309" s="13" t="s">
        <v>8</v>
      </c>
      <c r="C309" s="14">
        <v>854</v>
      </c>
      <c r="D309" s="13" t="s">
        <v>8</v>
      </c>
      <c r="E309" s="13" t="s">
        <v>490</v>
      </c>
      <c r="F309" s="13" t="s">
        <v>313</v>
      </c>
      <c r="G309" s="14" t="s">
        <v>356</v>
      </c>
      <c r="H309" s="205">
        <v>235687</v>
      </c>
      <c r="I309" s="205">
        <v>242879</v>
      </c>
      <c r="J309" s="205">
        <v>249502</v>
      </c>
      <c r="K309" s="205">
        <v>257516.00000000003</v>
      </c>
      <c r="L309" s="205">
        <v>265779</v>
      </c>
      <c r="M309">
        <v>273963</v>
      </c>
      <c r="N309">
        <v>281714</v>
      </c>
      <c r="O309">
        <v>288662</v>
      </c>
      <c r="P309">
        <v>296041</v>
      </c>
      <c r="Q309">
        <v>302768</v>
      </c>
      <c r="R309">
        <v>308989</v>
      </c>
      <c r="S309">
        <v>314837</v>
      </c>
      <c r="T309">
        <v>320533</v>
      </c>
      <c r="U309">
        <v>327212</v>
      </c>
      <c r="V309">
        <v>333926</v>
      </c>
      <c r="W309">
        <v>340573</v>
      </c>
      <c r="X309">
        <v>347019</v>
      </c>
      <c r="Y309">
        <v>353124</v>
      </c>
      <c r="Z309">
        <v>360114</v>
      </c>
      <c r="AA309">
        <v>367151</v>
      </c>
      <c r="AB309">
        <v>374152</v>
      </c>
      <c r="AC309">
        <v>381023</v>
      </c>
      <c r="AD309">
        <v>387658</v>
      </c>
      <c r="AE309" s="22" t="s">
        <v>1</v>
      </c>
    </row>
    <row r="310" spans="1:31" x14ac:dyDescent="0.2">
      <c r="A310" s="25" t="s">
        <v>8</v>
      </c>
      <c r="B310" s="11" t="s">
        <v>8</v>
      </c>
      <c r="C310" s="12">
        <v>854</v>
      </c>
      <c r="D310" s="11" t="s">
        <v>8</v>
      </c>
      <c r="E310" s="11" t="s">
        <v>444</v>
      </c>
      <c r="F310" s="11" t="s">
        <v>312</v>
      </c>
      <c r="G310" s="12" t="s">
        <v>327</v>
      </c>
      <c r="H310" s="205">
        <v>219323</v>
      </c>
      <c r="I310" s="205">
        <v>226016</v>
      </c>
      <c r="J310" s="205">
        <v>232416</v>
      </c>
      <c r="K310" s="205">
        <v>239762</v>
      </c>
      <c r="L310" s="205">
        <v>247639</v>
      </c>
      <c r="M310">
        <v>255693</v>
      </c>
      <c r="N310">
        <v>263546</v>
      </c>
      <c r="O310">
        <v>270849</v>
      </c>
      <c r="P310">
        <v>278424</v>
      </c>
      <c r="Q310">
        <v>285166</v>
      </c>
      <c r="R310">
        <v>291282</v>
      </c>
      <c r="S310">
        <v>296982</v>
      </c>
      <c r="T310">
        <v>302423</v>
      </c>
      <c r="U310">
        <v>308686</v>
      </c>
      <c r="V310">
        <v>315031</v>
      </c>
      <c r="W310">
        <v>321377</v>
      </c>
      <c r="X310">
        <v>327613</v>
      </c>
      <c r="Y310">
        <v>333625</v>
      </c>
      <c r="Z310">
        <v>340206</v>
      </c>
      <c r="AA310">
        <v>346863</v>
      </c>
      <c r="AB310">
        <v>353532</v>
      </c>
      <c r="AC310">
        <v>360148</v>
      </c>
      <c r="AD310">
        <v>366629</v>
      </c>
      <c r="AE310" s="21" t="s">
        <v>1</v>
      </c>
    </row>
    <row r="311" spans="1:31" x14ac:dyDescent="0.2">
      <c r="A311" s="27" t="s">
        <v>8</v>
      </c>
      <c r="B311" s="13" t="s">
        <v>8</v>
      </c>
      <c r="C311" s="14">
        <v>854</v>
      </c>
      <c r="D311" s="13" t="s">
        <v>8</v>
      </c>
      <c r="E311" s="13" t="s">
        <v>491</v>
      </c>
      <c r="F311" s="13" t="s">
        <v>313</v>
      </c>
      <c r="G311" s="14" t="s">
        <v>327</v>
      </c>
      <c r="H311" s="205">
        <v>227025</v>
      </c>
      <c r="I311" s="205">
        <v>234166</v>
      </c>
      <c r="J311" s="205">
        <v>240911</v>
      </c>
      <c r="K311" s="205">
        <v>248624</v>
      </c>
      <c r="L311" s="205">
        <v>256721.99999999997</v>
      </c>
      <c r="M311">
        <v>264900</v>
      </c>
      <c r="N311">
        <v>272823</v>
      </c>
      <c r="O311">
        <v>280177</v>
      </c>
      <c r="P311">
        <v>287949</v>
      </c>
      <c r="Q311">
        <v>294990</v>
      </c>
      <c r="R311">
        <v>301459</v>
      </c>
      <c r="S311">
        <v>307508</v>
      </c>
      <c r="T311">
        <v>313233</v>
      </c>
      <c r="U311">
        <v>319815</v>
      </c>
      <c r="V311">
        <v>326449</v>
      </c>
      <c r="W311">
        <v>333049</v>
      </c>
      <c r="X311">
        <v>339496</v>
      </c>
      <c r="Y311">
        <v>345663</v>
      </c>
      <c r="Z311">
        <v>352500</v>
      </c>
      <c r="AA311">
        <v>359404</v>
      </c>
      <c r="AB311">
        <v>366304</v>
      </c>
      <c r="AC311">
        <v>373118</v>
      </c>
      <c r="AD311">
        <v>379745</v>
      </c>
      <c r="AE311" s="22" t="s">
        <v>1</v>
      </c>
    </row>
    <row r="312" spans="1:31" x14ac:dyDescent="0.2">
      <c r="A312" s="25" t="s">
        <v>8</v>
      </c>
      <c r="B312" s="11" t="s">
        <v>8</v>
      </c>
      <c r="C312" s="12">
        <v>854</v>
      </c>
      <c r="D312" s="11" t="s">
        <v>8</v>
      </c>
      <c r="E312" s="11" t="s">
        <v>445</v>
      </c>
      <c r="F312" s="11" t="s">
        <v>312</v>
      </c>
      <c r="G312" s="12" t="s">
        <v>320</v>
      </c>
      <c r="H312" s="205">
        <v>211520</v>
      </c>
      <c r="I312" s="205">
        <v>218077</v>
      </c>
      <c r="J312" s="205">
        <v>224467</v>
      </c>
      <c r="K312" s="205">
        <v>231448</v>
      </c>
      <c r="L312" s="205">
        <v>238950</v>
      </c>
      <c r="M312">
        <v>246883</v>
      </c>
      <c r="N312">
        <v>254803</v>
      </c>
      <c r="O312">
        <v>262378</v>
      </c>
      <c r="P312">
        <v>270270</v>
      </c>
      <c r="Q312">
        <v>277583</v>
      </c>
      <c r="R312">
        <v>283992</v>
      </c>
      <c r="S312">
        <v>289899</v>
      </c>
      <c r="T312">
        <v>295472</v>
      </c>
      <c r="U312">
        <v>301679</v>
      </c>
      <c r="V312">
        <v>307952</v>
      </c>
      <c r="W312">
        <v>314262</v>
      </c>
      <c r="X312">
        <v>320495</v>
      </c>
      <c r="Y312">
        <v>326548</v>
      </c>
      <c r="Z312">
        <v>333005</v>
      </c>
      <c r="AA312">
        <v>339555</v>
      </c>
      <c r="AB312">
        <v>346136</v>
      </c>
      <c r="AC312">
        <v>352693</v>
      </c>
      <c r="AD312">
        <v>359154</v>
      </c>
      <c r="AE312" s="21" t="s">
        <v>1</v>
      </c>
    </row>
    <row r="313" spans="1:31" x14ac:dyDescent="0.2">
      <c r="A313" s="27" t="s">
        <v>8</v>
      </c>
      <c r="B313" s="13" t="s">
        <v>8</v>
      </c>
      <c r="C313" s="14">
        <v>854</v>
      </c>
      <c r="D313" s="13" t="s">
        <v>8</v>
      </c>
      <c r="E313" s="13" t="s">
        <v>492</v>
      </c>
      <c r="F313" s="13" t="s">
        <v>313</v>
      </c>
      <c r="G313" s="14" t="s">
        <v>320</v>
      </c>
      <c r="H313" s="205">
        <v>218890</v>
      </c>
      <c r="I313" s="205">
        <v>225918</v>
      </c>
      <c r="J313" s="205">
        <v>232712</v>
      </c>
      <c r="K313" s="205">
        <v>240113</v>
      </c>
      <c r="L313" s="205">
        <v>247944</v>
      </c>
      <c r="M313">
        <v>256039</v>
      </c>
      <c r="N313">
        <v>264047</v>
      </c>
      <c r="O313">
        <v>271673</v>
      </c>
      <c r="P313">
        <v>279699</v>
      </c>
      <c r="Q313">
        <v>287239</v>
      </c>
      <c r="R313">
        <v>293964</v>
      </c>
      <c r="S313">
        <v>300208</v>
      </c>
      <c r="T313">
        <v>306085</v>
      </c>
      <c r="U313">
        <v>312603</v>
      </c>
      <c r="V313">
        <v>319185</v>
      </c>
      <c r="W313">
        <v>325752</v>
      </c>
      <c r="X313">
        <v>332205</v>
      </c>
      <c r="Y313">
        <v>338430</v>
      </c>
      <c r="Z313">
        <v>345125</v>
      </c>
      <c r="AA313">
        <v>351922</v>
      </c>
      <c r="AB313">
        <v>358725</v>
      </c>
      <c r="AC313">
        <v>365479</v>
      </c>
      <c r="AD313">
        <v>372096</v>
      </c>
      <c r="AE313" s="22" t="s">
        <v>1</v>
      </c>
    </row>
    <row r="314" spans="1:31" x14ac:dyDescent="0.2">
      <c r="A314" s="25" t="s">
        <v>8</v>
      </c>
      <c r="B314" s="11" t="s">
        <v>8</v>
      </c>
      <c r="C314" s="12">
        <v>854</v>
      </c>
      <c r="D314" s="11" t="s">
        <v>8</v>
      </c>
      <c r="E314" s="11" t="s">
        <v>446</v>
      </c>
      <c r="F314" s="11" t="s">
        <v>312</v>
      </c>
      <c r="G314" s="12" t="s">
        <v>326</v>
      </c>
      <c r="H314" s="205">
        <v>204195</v>
      </c>
      <c r="I314" s="205">
        <v>210578</v>
      </c>
      <c r="J314" s="205">
        <v>216903</v>
      </c>
      <c r="K314" s="205">
        <v>223580</v>
      </c>
      <c r="L314" s="205">
        <v>230681</v>
      </c>
      <c r="M314">
        <v>238251</v>
      </c>
      <c r="N314">
        <v>246151</v>
      </c>
      <c r="O314">
        <v>253900</v>
      </c>
      <c r="P314">
        <v>261865</v>
      </c>
      <c r="Q314">
        <v>269680</v>
      </c>
      <c r="R314">
        <v>276758</v>
      </c>
      <c r="S314">
        <v>282878</v>
      </c>
      <c r="T314">
        <v>288580</v>
      </c>
      <c r="U314">
        <v>294785</v>
      </c>
      <c r="V314">
        <v>301020</v>
      </c>
      <c r="W314">
        <v>307286</v>
      </c>
      <c r="X314">
        <v>313527</v>
      </c>
      <c r="Y314">
        <v>319627</v>
      </c>
      <c r="Z314">
        <v>325974</v>
      </c>
      <c r="AA314">
        <v>332430</v>
      </c>
      <c r="AB314">
        <v>338935</v>
      </c>
      <c r="AC314">
        <v>345434</v>
      </c>
      <c r="AD314">
        <v>351870</v>
      </c>
      <c r="AE314" s="21" t="s">
        <v>1</v>
      </c>
    </row>
    <row r="315" spans="1:31" x14ac:dyDescent="0.2">
      <c r="A315" s="27" t="s">
        <v>8</v>
      </c>
      <c r="B315" s="13" t="s">
        <v>8</v>
      </c>
      <c r="C315" s="14">
        <v>854</v>
      </c>
      <c r="D315" s="13" t="s">
        <v>8</v>
      </c>
      <c r="E315" s="13" t="s">
        <v>493</v>
      </c>
      <c r="F315" s="13" t="s">
        <v>313</v>
      </c>
      <c r="G315" s="14" t="s">
        <v>326</v>
      </c>
      <c r="H315" s="205">
        <v>211243</v>
      </c>
      <c r="I315" s="205">
        <v>218106</v>
      </c>
      <c r="J315" s="205">
        <v>224876</v>
      </c>
      <c r="K315" s="205">
        <v>231979</v>
      </c>
      <c r="L315" s="205">
        <v>239506</v>
      </c>
      <c r="M315">
        <v>247371</v>
      </c>
      <c r="N315">
        <v>255382</v>
      </c>
      <c r="O315">
        <v>263186</v>
      </c>
      <c r="P315">
        <v>271248</v>
      </c>
      <c r="Q315">
        <v>279225</v>
      </c>
      <c r="R315">
        <v>286553</v>
      </c>
      <c r="S315">
        <v>292994</v>
      </c>
      <c r="T315">
        <v>299014</v>
      </c>
      <c r="U315">
        <v>305501</v>
      </c>
      <c r="V315">
        <v>312059</v>
      </c>
      <c r="W315">
        <v>318620</v>
      </c>
      <c r="X315">
        <v>325088</v>
      </c>
      <c r="Y315">
        <v>331372</v>
      </c>
      <c r="Z315">
        <v>337930</v>
      </c>
      <c r="AA315">
        <v>344632</v>
      </c>
      <c r="AB315">
        <v>351374</v>
      </c>
      <c r="AC315">
        <v>358068</v>
      </c>
      <c r="AD315">
        <v>364667</v>
      </c>
      <c r="AE315" s="22" t="s">
        <v>1</v>
      </c>
    </row>
    <row r="316" spans="1:31" x14ac:dyDescent="0.2">
      <c r="A316" s="25" t="s">
        <v>8</v>
      </c>
      <c r="B316" s="11" t="s">
        <v>8</v>
      </c>
      <c r="C316" s="12">
        <v>854</v>
      </c>
      <c r="D316" s="11" t="s">
        <v>8</v>
      </c>
      <c r="E316" s="11" t="s">
        <v>447</v>
      </c>
      <c r="F316" s="11" t="s">
        <v>312</v>
      </c>
      <c r="G316" s="12" t="s">
        <v>318</v>
      </c>
      <c r="H316" s="205">
        <v>197254</v>
      </c>
      <c r="I316" s="205">
        <v>203493</v>
      </c>
      <c r="J316" s="205">
        <v>209706</v>
      </c>
      <c r="K316" s="205">
        <v>216103</v>
      </c>
      <c r="L316" s="205">
        <v>222887</v>
      </c>
      <c r="M316">
        <v>230022</v>
      </c>
      <c r="N316">
        <v>237574</v>
      </c>
      <c r="O316">
        <v>245405</v>
      </c>
      <c r="P316">
        <v>253334</v>
      </c>
      <c r="Q316">
        <v>261343.00000000003</v>
      </c>
      <c r="R316">
        <v>269107</v>
      </c>
      <c r="S316">
        <v>275991</v>
      </c>
      <c r="T316">
        <v>281825</v>
      </c>
      <c r="U316">
        <v>287929</v>
      </c>
      <c r="V316">
        <v>294180</v>
      </c>
      <c r="W316">
        <v>300426</v>
      </c>
      <c r="X316">
        <v>306653</v>
      </c>
      <c r="Y316">
        <v>312807</v>
      </c>
      <c r="Z316">
        <v>319075</v>
      </c>
      <c r="AA316">
        <v>325446</v>
      </c>
      <c r="AB316">
        <v>331886</v>
      </c>
      <c r="AC316">
        <v>338340</v>
      </c>
      <c r="AD316">
        <v>344750</v>
      </c>
      <c r="AE316" s="21" t="s">
        <v>1</v>
      </c>
    </row>
    <row r="317" spans="1:31" x14ac:dyDescent="0.2">
      <c r="A317" s="27" t="s">
        <v>8</v>
      </c>
      <c r="B317" s="13" t="s">
        <v>8</v>
      </c>
      <c r="C317" s="14">
        <v>854</v>
      </c>
      <c r="D317" s="13" t="s">
        <v>8</v>
      </c>
      <c r="E317" s="13" t="s">
        <v>494</v>
      </c>
      <c r="F317" s="13" t="s">
        <v>313</v>
      </c>
      <c r="G317" s="14" t="s">
        <v>318</v>
      </c>
      <c r="H317" s="205">
        <v>204004</v>
      </c>
      <c r="I317" s="205">
        <v>210699</v>
      </c>
      <c r="J317" s="205">
        <v>217384</v>
      </c>
      <c r="K317" s="205">
        <v>224185</v>
      </c>
      <c r="L317" s="205">
        <v>231430</v>
      </c>
      <c r="M317">
        <v>239003</v>
      </c>
      <c r="N317">
        <v>246824</v>
      </c>
      <c r="O317">
        <v>254718</v>
      </c>
      <c r="P317">
        <v>262692</v>
      </c>
      <c r="Q317">
        <v>270827</v>
      </c>
      <c r="R317">
        <v>278775</v>
      </c>
      <c r="S317">
        <v>285923</v>
      </c>
      <c r="T317">
        <v>292081</v>
      </c>
      <c r="U317">
        <v>298437</v>
      </c>
      <c r="V317">
        <v>305000</v>
      </c>
      <c r="W317">
        <v>311579</v>
      </c>
      <c r="X317">
        <v>318087</v>
      </c>
      <c r="Y317">
        <v>324434</v>
      </c>
      <c r="Z317">
        <v>330869</v>
      </c>
      <c r="AA317">
        <v>337474</v>
      </c>
      <c r="AB317">
        <v>344168</v>
      </c>
      <c r="AC317">
        <v>350847</v>
      </c>
      <c r="AD317">
        <v>357424</v>
      </c>
      <c r="AE317" s="22" t="s">
        <v>1</v>
      </c>
    </row>
    <row r="318" spans="1:31" x14ac:dyDescent="0.2">
      <c r="A318" s="25" t="s">
        <v>8</v>
      </c>
      <c r="B318" s="11" t="s">
        <v>8</v>
      </c>
      <c r="C318" s="12">
        <v>854</v>
      </c>
      <c r="D318" s="11" t="s">
        <v>8</v>
      </c>
      <c r="E318" s="11" t="s">
        <v>448</v>
      </c>
      <c r="F318" s="11" t="s">
        <v>312</v>
      </c>
      <c r="G318" s="12" t="s">
        <v>333</v>
      </c>
      <c r="H318" s="205">
        <v>190633</v>
      </c>
      <c r="I318" s="205">
        <v>196718</v>
      </c>
      <c r="J318" s="205">
        <v>202860</v>
      </c>
      <c r="K318" s="205">
        <v>208937</v>
      </c>
      <c r="L318" s="205">
        <v>215491</v>
      </c>
      <c r="M318">
        <v>222298</v>
      </c>
      <c r="N318">
        <v>229385</v>
      </c>
      <c r="O318">
        <v>236885</v>
      </c>
      <c r="P318">
        <v>244821</v>
      </c>
      <c r="Q318">
        <v>252758</v>
      </c>
      <c r="R318">
        <v>260836</v>
      </c>
      <c r="S318">
        <v>268589</v>
      </c>
      <c r="T318">
        <v>275285</v>
      </c>
      <c r="U318">
        <v>281183</v>
      </c>
      <c r="V318">
        <v>287359</v>
      </c>
      <c r="W318">
        <v>293640</v>
      </c>
      <c r="X318">
        <v>299865</v>
      </c>
      <c r="Y318">
        <v>306034</v>
      </c>
      <c r="Z318">
        <v>312258</v>
      </c>
      <c r="AA318">
        <v>318567</v>
      </c>
      <c r="AB318">
        <v>324948</v>
      </c>
      <c r="AC318">
        <v>331366</v>
      </c>
      <c r="AD318">
        <v>337762</v>
      </c>
      <c r="AE318" s="21" t="s">
        <v>1</v>
      </c>
    </row>
    <row r="319" spans="1:31" x14ac:dyDescent="0.2">
      <c r="A319" s="27" t="s">
        <v>8</v>
      </c>
      <c r="B319" s="13" t="s">
        <v>8</v>
      </c>
      <c r="C319" s="14">
        <v>854</v>
      </c>
      <c r="D319" s="13" t="s">
        <v>8</v>
      </c>
      <c r="E319" s="13" t="s">
        <v>495</v>
      </c>
      <c r="F319" s="13" t="s">
        <v>313</v>
      </c>
      <c r="G319" s="14" t="s">
        <v>333</v>
      </c>
      <c r="H319" s="205">
        <v>197115</v>
      </c>
      <c r="I319" s="205">
        <v>203617</v>
      </c>
      <c r="J319" s="205">
        <v>210217</v>
      </c>
      <c r="K319" s="205">
        <v>216686</v>
      </c>
      <c r="L319" s="205">
        <v>223673</v>
      </c>
      <c r="M319">
        <v>230981</v>
      </c>
      <c r="N319">
        <v>238524</v>
      </c>
      <c r="O319">
        <v>246269</v>
      </c>
      <c r="P319">
        <v>254176</v>
      </c>
      <c r="Q319">
        <v>262200</v>
      </c>
      <c r="R319">
        <v>270428</v>
      </c>
      <c r="S319">
        <v>278378</v>
      </c>
      <c r="T319">
        <v>285347</v>
      </c>
      <c r="U319">
        <v>291482</v>
      </c>
      <c r="V319">
        <v>297942</v>
      </c>
      <c r="W319">
        <v>304561</v>
      </c>
      <c r="X319">
        <v>311130</v>
      </c>
      <c r="Y319">
        <v>317564</v>
      </c>
      <c r="Z319">
        <v>323906</v>
      </c>
      <c r="AA319">
        <v>330411</v>
      </c>
      <c r="AB319">
        <v>337047</v>
      </c>
      <c r="AC319">
        <v>343726</v>
      </c>
      <c r="AD319">
        <v>350333</v>
      </c>
      <c r="AE319" s="22" t="s">
        <v>1</v>
      </c>
    </row>
    <row r="320" spans="1:31" x14ac:dyDescent="0.2">
      <c r="A320" s="25" t="s">
        <v>8</v>
      </c>
      <c r="B320" s="11" t="s">
        <v>8</v>
      </c>
      <c r="C320" s="12">
        <v>854</v>
      </c>
      <c r="D320" s="11" t="s">
        <v>8</v>
      </c>
      <c r="E320" s="11" t="s">
        <v>449</v>
      </c>
      <c r="F320" s="11" t="s">
        <v>312</v>
      </c>
      <c r="G320" s="12" t="s">
        <v>340</v>
      </c>
      <c r="H320" s="205">
        <v>184317</v>
      </c>
      <c r="I320" s="205">
        <v>190188</v>
      </c>
      <c r="J320" s="205">
        <v>196249</v>
      </c>
      <c r="K320" s="205">
        <v>202084</v>
      </c>
      <c r="L320" s="205">
        <v>208350</v>
      </c>
      <c r="M320">
        <v>214980</v>
      </c>
      <c r="N320">
        <v>221731</v>
      </c>
      <c r="O320">
        <v>228735</v>
      </c>
      <c r="P320">
        <v>236291</v>
      </c>
      <c r="Q320">
        <v>244227</v>
      </c>
      <c r="R320">
        <v>252198</v>
      </c>
      <c r="S320">
        <v>260384</v>
      </c>
      <c r="T320">
        <v>268131</v>
      </c>
      <c r="U320">
        <v>274631</v>
      </c>
      <c r="V320">
        <v>280620</v>
      </c>
      <c r="W320">
        <v>286851</v>
      </c>
      <c r="X320">
        <v>293132</v>
      </c>
      <c r="Y320">
        <v>299318</v>
      </c>
      <c r="Z320">
        <v>305471</v>
      </c>
      <c r="AA320">
        <v>311751</v>
      </c>
      <c r="AB320">
        <v>318089</v>
      </c>
      <c r="AC320">
        <v>324474</v>
      </c>
      <c r="AD320">
        <v>330863</v>
      </c>
      <c r="AE320" s="21" t="s">
        <v>1</v>
      </c>
    </row>
    <row r="321" spans="1:31" x14ac:dyDescent="0.2">
      <c r="A321" s="27" t="s">
        <v>8</v>
      </c>
      <c r="B321" s="13" t="s">
        <v>8</v>
      </c>
      <c r="C321" s="14">
        <v>854</v>
      </c>
      <c r="D321" s="13" t="s">
        <v>8</v>
      </c>
      <c r="E321" s="13" t="s">
        <v>496</v>
      </c>
      <c r="F321" s="13" t="s">
        <v>313</v>
      </c>
      <c r="G321" s="14" t="s">
        <v>340</v>
      </c>
      <c r="H321" s="205">
        <v>190549</v>
      </c>
      <c r="I321" s="205">
        <v>196806</v>
      </c>
      <c r="J321" s="205">
        <v>203290</v>
      </c>
      <c r="K321" s="205">
        <v>209475</v>
      </c>
      <c r="L321" s="205">
        <v>216162</v>
      </c>
      <c r="M321">
        <v>223257</v>
      </c>
      <c r="N321">
        <v>230556</v>
      </c>
      <c r="O321">
        <v>238037</v>
      </c>
      <c r="P321">
        <v>245682</v>
      </c>
      <c r="Q321">
        <v>253638</v>
      </c>
      <c r="R321">
        <v>261730.00000000003</v>
      </c>
      <c r="S321">
        <v>270081</v>
      </c>
      <c r="T321">
        <v>278035</v>
      </c>
      <c r="U321">
        <v>284703</v>
      </c>
      <c r="V321">
        <v>290964</v>
      </c>
      <c r="W321">
        <v>297507</v>
      </c>
      <c r="X321">
        <v>304153</v>
      </c>
      <c r="Y321">
        <v>310691</v>
      </c>
      <c r="Z321">
        <v>316991</v>
      </c>
      <c r="AA321">
        <v>323421</v>
      </c>
      <c r="AB321">
        <v>329979</v>
      </c>
      <c r="AC321">
        <v>336640</v>
      </c>
      <c r="AD321">
        <v>343296</v>
      </c>
      <c r="AE321" s="22" t="s">
        <v>1</v>
      </c>
    </row>
    <row r="322" spans="1:31" x14ac:dyDescent="0.2">
      <c r="A322" s="25" t="s">
        <v>8</v>
      </c>
      <c r="B322" s="11" t="s">
        <v>8</v>
      </c>
      <c r="C322" s="12">
        <v>854</v>
      </c>
      <c r="D322" s="11" t="s">
        <v>8</v>
      </c>
      <c r="E322" s="11" t="s">
        <v>450</v>
      </c>
      <c r="F322" s="11" t="s">
        <v>312</v>
      </c>
      <c r="G322" s="12" t="s">
        <v>329</v>
      </c>
      <c r="H322" s="205">
        <v>178350</v>
      </c>
      <c r="I322" s="205">
        <v>183903</v>
      </c>
      <c r="J322" s="205">
        <v>189807</v>
      </c>
      <c r="K322" s="205">
        <v>195448</v>
      </c>
      <c r="L322" s="205">
        <v>201484</v>
      </c>
      <c r="M322">
        <v>207861</v>
      </c>
      <c r="N322">
        <v>214490</v>
      </c>
      <c r="O322">
        <v>221151</v>
      </c>
      <c r="P322">
        <v>228113</v>
      </c>
      <c r="Q322">
        <v>235689</v>
      </c>
      <c r="R322">
        <v>243648</v>
      </c>
      <c r="S322">
        <v>251690</v>
      </c>
      <c r="T322">
        <v>259988.99999999997</v>
      </c>
      <c r="U322">
        <v>267447</v>
      </c>
      <c r="V322">
        <v>274054</v>
      </c>
      <c r="W322">
        <v>280118</v>
      </c>
      <c r="X322">
        <v>286375</v>
      </c>
      <c r="Y322">
        <v>292637</v>
      </c>
      <c r="Z322">
        <v>298723</v>
      </c>
      <c r="AA322">
        <v>304951</v>
      </c>
      <c r="AB322">
        <v>311274</v>
      </c>
      <c r="AC322">
        <v>317634</v>
      </c>
      <c r="AD322">
        <v>324016</v>
      </c>
      <c r="AE322" s="21" t="s">
        <v>1</v>
      </c>
    </row>
    <row r="323" spans="1:31" x14ac:dyDescent="0.2">
      <c r="A323" s="27" t="s">
        <v>8</v>
      </c>
      <c r="B323" s="13" t="s">
        <v>8</v>
      </c>
      <c r="C323" s="14">
        <v>854</v>
      </c>
      <c r="D323" s="13" t="s">
        <v>8</v>
      </c>
      <c r="E323" s="13" t="s">
        <v>497</v>
      </c>
      <c r="F323" s="13" t="s">
        <v>313</v>
      </c>
      <c r="G323" s="14" t="s">
        <v>329</v>
      </c>
      <c r="H323" s="205">
        <v>184329</v>
      </c>
      <c r="I323" s="205">
        <v>190252</v>
      </c>
      <c r="J323" s="205">
        <v>196555</v>
      </c>
      <c r="K323" s="205">
        <v>202485</v>
      </c>
      <c r="L323" s="205">
        <v>208901</v>
      </c>
      <c r="M323">
        <v>215729</v>
      </c>
      <c r="N323">
        <v>222864</v>
      </c>
      <c r="O323">
        <v>230124</v>
      </c>
      <c r="P323">
        <v>237384</v>
      </c>
      <c r="Q323">
        <v>245099</v>
      </c>
      <c r="R323">
        <v>253122</v>
      </c>
      <c r="S323">
        <v>261312</v>
      </c>
      <c r="T323">
        <v>269786</v>
      </c>
      <c r="U323">
        <v>277325</v>
      </c>
      <c r="V323">
        <v>284138</v>
      </c>
      <c r="W323">
        <v>290505</v>
      </c>
      <c r="X323">
        <v>297103</v>
      </c>
      <c r="Y323">
        <v>303755</v>
      </c>
      <c r="Z323">
        <v>310051</v>
      </c>
      <c r="AA323">
        <v>316461</v>
      </c>
      <c r="AB323">
        <v>322963</v>
      </c>
      <c r="AC323">
        <v>329569</v>
      </c>
      <c r="AD323">
        <v>336245</v>
      </c>
      <c r="AE323" s="22" t="s">
        <v>1</v>
      </c>
    </row>
    <row r="324" spans="1:31" x14ac:dyDescent="0.2">
      <c r="A324" s="25" t="s">
        <v>8</v>
      </c>
      <c r="B324" s="11" t="s">
        <v>8</v>
      </c>
      <c r="C324" s="12">
        <v>854</v>
      </c>
      <c r="D324" s="11" t="s">
        <v>8</v>
      </c>
      <c r="E324" s="11" t="s">
        <v>451</v>
      </c>
      <c r="F324" s="11" t="s">
        <v>312</v>
      </c>
      <c r="G324" s="12" t="s">
        <v>361</v>
      </c>
      <c r="H324" s="205">
        <v>172713</v>
      </c>
      <c r="I324" s="205">
        <v>177927</v>
      </c>
      <c r="J324" s="205">
        <v>183550</v>
      </c>
      <c r="K324" s="205">
        <v>188967</v>
      </c>
      <c r="L324" s="205">
        <v>194816</v>
      </c>
      <c r="M324">
        <v>200979</v>
      </c>
      <c r="N324">
        <v>207392</v>
      </c>
      <c r="O324">
        <v>213988</v>
      </c>
      <c r="P324">
        <v>220484</v>
      </c>
      <c r="Q324">
        <v>227482</v>
      </c>
      <c r="R324">
        <v>235101</v>
      </c>
      <c r="S324">
        <v>243120</v>
      </c>
      <c r="T324">
        <v>251237</v>
      </c>
      <c r="U324">
        <v>259260</v>
      </c>
      <c r="V324">
        <v>266839</v>
      </c>
      <c r="W324">
        <v>273537</v>
      </c>
      <c r="X324">
        <v>279647</v>
      </c>
      <c r="Y324">
        <v>285912</v>
      </c>
      <c r="Z324">
        <v>291990</v>
      </c>
      <c r="AA324">
        <v>298169</v>
      </c>
      <c r="AB324">
        <v>304458</v>
      </c>
      <c r="AC324">
        <v>310819</v>
      </c>
      <c r="AD324">
        <v>317195</v>
      </c>
      <c r="AE324" s="21" t="s">
        <v>1</v>
      </c>
    </row>
    <row r="325" spans="1:31" x14ac:dyDescent="0.2">
      <c r="A325" s="27" t="s">
        <v>8</v>
      </c>
      <c r="B325" s="13" t="s">
        <v>8</v>
      </c>
      <c r="C325" s="14">
        <v>854</v>
      </c>
      <c r="D325" s="13" t="s">
        <v>8</v>
      </c>
      <c r="E325" s="13" t="s">
        <v>498</v>
      </c>
      <c r="F325" s="13" t="s">
        <v>313</v>
      </c>
      <c r="G325" s="14" t="s">
        <v>361</v>
      </c>
      <c r="H325" s="205">
        <v>178441</v>
      </c>
      <c r="I325" s="205">
        <v>183996</v>
      </c>
      <c r="J325" s="205">
        <v>190011</v>
      </c>
      <c r="K325" s="205">
        <v>195671</v>
      </c>
      <c r="L325" s="205">
        <v>201841</v>
      </c>
      <c r="M325">
        <v>208417</v>
      </c>
      <c r="N325">
        <v>215320</v>
      </c>
      <c r="O325">
        <v>222464</v>
      </c>
      <c r="P325">
        <v>229388</v>
      </c>
      <c r="Q325">
        <v>236734</v>
      </c>
      <c r="R325">
        <v>244537</v>
      </c>
      <c r="S325">
        <v>252654</v>
      </c>
      <c r="T325">
        <v>260942</v>
      </c>
      <c r="U325">
        <v>268992</v>
      </c>
      <c r="V325">
        <v>276691</v>
      </c>
      <c r="W325">
        <v>283630</v>
      </c>
      <c r="X325">
        <v>290075</v>
      </c>
      <c r="Y325">
        <v>296707</v>
      </c>
      <c r="Z325">
        <v>303025</v>
      </c>
      <c r="AA325">
        <v>309451</v>
      </c>
      <c r="AB325">
        <v>315956</v>
      </c>
      <c r="AC325">
        <v>322526</v>
      </c>
      <c r="AD325">
        <v>329170</v>
      </c>
      <c r="AE325" s="22" t="s">
        <v>1</v>
      </c>
    </row>
    <row r="326" spans="1:31" x14ac:dyDescent="0.2">
      <c r="A326" s="25" t="s">
        <v>8</v>
      </c>
      <c r="B326" s="11" t="s">
        <v>8</v>
      </c>
      <c r="C326" s="12">
        <v>854</v>
      </c>
      <c r="D326" s="11" t="s">
        <v>8</v>
      </c>
      <c r="E326" s="11" t="s">
        <v>452</v>
      </c>
      <c r="F326" s="11" t="s">
        <v>312</v>
      </c>
      <c r="G326" s="12" t="s">
        <v>328</v>
      </c>
      <c r="H326" s="205">
        <v>167226</v>
      </c>
      <c r="I326" s="205">
        <v>172243</v>
      </c>
      <c r="J326" s="205">
        <v>177563</v>
      </c>
      <c r="K326" s="205">
        <v>182662</v>
      </c>
      <c r="L326" s="205">
        <v>188291</v>
      </c>
      <c r="M326">
        <v>194277</v>
      </c>
      <c r="N326">
        <v>200493</v>
      </c>
      <c r="O326">
        <v>206911</v>
      </c>
      <c r="P326">
        <v>213263</v>
      </c>
      <c r="Q326">
        <v>219808</v>
      </c>
      <c r="R326">
        <v>226866</v>
      </c>
      <c r="S326">
        <v>234561</v>
      </c>
      <c r="T326">
        <v>242645</v>
      </c>
      <c r="U326">
        <v>250454</v>
      </c>
      <c r="V326">
        <v>258605.00000000003</v>
      </c>
      <c r="W326">
        <v>266289</v>
      </c>
      <c r="X326">
        <v>273050</v>
      </c>
      <c r="Y326">
        <v>279189</v>
      </c>
      <c r="Z326">
        <v>285203</v>
      </c>
      <c r="AA326">
        <v>291384</v>
      </c>
      <c r="AB326">
        <v>297642</v>
      </c>
      <c r="AC326">
        <v>303988</v>
      </c>
      <c r="AD326">
        <v>310380</v>
      </c>
      <c r="AE326" s="21" t="s">
        <v>1</v>
      </c>
    </row>
    <row r="327" spans="1:31" x14ac:dyDescent="0.2">
      <c r="A327" s="27" t="s">
        <v>8</v>
      </c>
      <c r="B327" s="13" t="s">
        <v>8</v>
      </c>
      <c r="C327" s="14">
        <v>854</v>
      </c>
      <c r="D327" s="13" t="s">
        <v>8</v>
      </c>
      <c r="E327" s="13" t="s">
        <v>499</v>
      </c>
      <c r="F327" s="13" t="s">
        <v>313</v>
      </c>
      <c r="G327" s="14" t="s">
        <v>328</v>
      </c>
      <c r="H327" s="205">
        <v>172680</v>
      </c>
      <c r="I327" s="205">
        <v>178027</v>
      </c>
      <c r="J327" s="205">
        <v>183718</v>
      </c>
      <c r="K327" s="205">
        <v>189042</v>
      </c>
      <c r="L327" s="205">
        <v>194945</v>
      </c>
      <c r="M327">
        <v>201283</v>
      </c>
      <c r="N327">
        <v>207954</v>
      </c>
      <c r="O327">
        <v>214903</v>
      </c>
      <c r="P327">
        <v>221634</v>
      </c>
      <c r="Q327">
        <v>228655</v>
      </c>
      <c r="R327">
        <v>236104</v>
      </c>
      <c r="S327">
        <v>244021</v>
      </c>
      <c r="T327">
        <v>252235</v>
      </c>
      <c r="U327">
        <v>260055</v>
      </c>
      <c r="V327">
        <v>268273</v>
      </c>
      <c r="W327">
        <v>276113</v>
      </c>
      <c r="X327">
        <v>283151</v>
      </c>
      <c r="Y327">
        <v>289654</v>
      </c>
      <c r="Z327">
        <v>295875</v>
      </c>
      <c r="AA327">
        <v>302335</v>
      </c>
      <c r="AB327">
        <v>308877</v>
      </c>
      <c r="AC327">
        <v>315472</v>
      </c>
      <c r="AD327">
        <v>322099</v>
      </c>
      <c r="AE327" s="22" t="s">
        <v>1</v>
      </c>
    </row>
    <row r="328" spans="1:31" x14ac:dyDescent="0.2">
      <c r="A328" s="25" t="s">
        <v>8</v>
      </c>
      <c r="B328" s="11" t="s">
        <v>8</v>
      </c>
      <c r="C328" s="12">
        <v>854</v>
      </c>
      <c r="D328" s="11" t="s">
        <v>8</v>
      </c>
      <c r="E328" s="11" t="s">
        <v>453</v>
      </c>
      <c r="F328" s="11" t="s">
        <v>312</v>
      </c>
      <c r="G328" s="12" t="s">
        <v>337</v>
      </c>
      <c r="H328" s="205">
        <v>161801</v>
      </c>
      <c r="I328" s="205">
        <v>166700</v>
      </c>
      <c r="J328" s="205">
        <v>171831</v>
      </c>
      <c r="K328" s="205">
        <v>176615</v>
      </c>
      <c r="L328" s="205">
        <v>181932</v>
      </c>
      <c r="M328">
        <v>187703</v>
      </c>
      <c r="N328">
        <v>193755</v>
      </c>
      <c r="O328">
        <v>199996</v>
      </c>
      <c r="P328">
        <v>206121</v>
      </c>
      <c r="Q328">
        <v>212531</v>
      </c>
      <c r="R328">
        <v>219145</v>
      </c>
      <c r="S328">
        <v>226296</v>
      </c>
      <c r="T328">
        <v>234074</v>
      </c>
      <c r="U328">
        <v>241800</v>
      </c>
      <c r="V328">
        <v>249742</v>
      </c>
      <c r="W328">
        <v>258005.99999999997</v>
      </c>
      <c r="X328">
        <v>265767</v>
      </c>
      <c r="Y328">
        <v>272575</v>
      </c>
      <c r="Z328">
        <v>278410</v>
      </c>
      <c r="AA328">
        <v>284533</v>
      </c>
      <c r="AB328">
        <v>290805</v>
      </c>
      <c r="AC328">
        <v>297137</v>
      </c>
      <c r="AD328">
        <v>303533</v>
      </c>
      <c r="AE328" s="21" t="s">
        <v>1</v>
      </c>
    </row>
    <row r="329" spans="1:31" x14ac:dyDescent="0.2">
      <c r="A329" s="27" t="s">
        <v>8</v>
      </c>
      <c r="B329" s="13" t="s">
        <v>8</v>
      </c>
      <c r="C329" s="14">
        <v>854</v>
      </c>
      <c r="D329" s="13" t="s">
        <v>8</v>
      </c>
      <c r="E329" s="13" t="s">
        <v>500</v>
      </c>
      <c r="F329" s="13" t="s">
        <v>313</v>
      </c>
      <c r="G329" s="14" t="s">
        <v>337</v>
      </c>
      <c r="H329" s="205">
        <v>166943</v>
      </c>
      <c r="I329" s="205">
        <v>172172</v>
      </c>
      <c r="J329" s="205">
        <v>177666</v>
      </c>
      <c r="K329" s="205">
        <v>182650</v>
      </c>
      <c r="L329" s="205">
        <v>188224</v>
      </c>
      <c r="M329">
        <v>194302</v>
      </c>
      <c r="N329">
        <v>200747</v>
      </c>
      <c r="O329">
        <v>207484</v>
      </c>
      <c r="P329">
        <v>213970</v>
      </c>
      <c r="Q329">
        <v>220808</v>
      </c>
      <c r="R329">
        <v>227941</v>
      </c>
      <c r="S329">
        <v>235520</v>
      </c>
      <c r="T329">
        <v>243553</v>
      </c>
      <c r="U329">
        <v>251245</v>
      </c>
      <c r="V329">
        <v>259238.99999999997</v>
      </c>
      <c r="W329">
        <v>267608</v>
      </c>
      <c r="X329">
        <v>275563</v>
      </c>
      <c r="Y329">
        <v>282681</v>
      </c>
      <c r="Z329">
        <v>288712</v>
      </c>
      <c r="AA329">
        <v>295082</v>
      </c>
      <c r="AB329">
        <v>301670</v>
      </c>
      <c r="AC329">
        <v>308323</v>
      </c>
      <c r="AD329">
        <v>314999</v>
      </c>
      <c r="AE329" s="22" t="s">
        <v>1</v>
      </c>
    </row>
    <row r="330" spans="1:31" x14ac:dyDescent="0.2">
      <c r="A330" s="25" t="s">
        <v>8</v>
      </c>
      <c r="B330" s="11" t="s">
        <v>8</v>
      </c>
      <c r="C330" s="12">
        <v>854</v>
      </c>
      <c r="D330" s="11" t="s">
        <v>8</v>
      </c>
      <c r="E330" s="11" t="s">
        <v>454</v>
      </c>
      <c r="F330" s="11" t="s">
        <v>312</v>
      </c>
      <c r="G330" s="12" t="s">
        <v>369</v>
      </c>
      <c r="H330" s="205">
        <v>156484</v>
      </c>
      <c r="I330" s="205">
        <v>161228</v>
      </c>
      <c r="J330" s="205">
        <v>166231</v>
      </c>
      <c r="K330" s="205">
        <v>170813</v>
      </c>
      <c r="L330" s="205">
        <v>175821</v>
      </c>
      <c r="M330">
        <v>181287</v>
      </c>
      <c r="N330">
        <v>187134</v>
      </c>
      <c r="O330">
        <v>193223</v>
      </c>
      <c r="P330">
        <v>199130</v>
      </c>
      <c r="Q330">
        <v>205323</v>
      </c>
      <c r="R330">
        <v>211811</v>
      </c>
      <c r="S330">
        <v>218528</v>
      </c>
      <c r="T330">
        <v>225776</v>
      </c>
      <c r="U330">
        <v>233157</v>
      </c>
      <c r="V330">
        <v>241022</v>
      </c>
      <c r="W330">
        <v>249083</v>
      </c>
      <c r="X330">
        <v>257435</v>
      </c>
      <c r="Y330">
        <v>265258</v>
      </c>
      <c r="Z330">
        <v>271720</v>
      </c>
      <c r="AA330">
        <v>277671</v>
      </c>
      <c r="AB330">
        <v>283890</v>
      </c>
      <c r="AC330">
        <v>290248</v>
      </c>
      <c r="AD330">
        <v>296647</v>
      </c>
      <c r="AE330" s="21" t="s">
        <v>1</v>
      </c>
    </row>
    <row r="331" spans="1:31" x14ac:dyDescent="0.2">
      <c r="A331" s="27" t="s">
        <v>8</v>
      </c>
      <c r="B331" s="13" t="s">
        <v>8</v>
      </c>
      <c r="C331" s="14">
        <v>854</v>
      </c>
      <c r="D331" s="13" t="s">
        <v>8</v>
      </c>
      <c r="E331" s="13" t="s">
        <v>501</v>
      </c>
      <c r="F331" s="13" t="s">
        <v>313</v>
      </c>
      <c r="G331" s="14" t="s">
        <v>369</v>
      </c>
      <c r="H331" s="205">
        <v>161286</v>
      </c>
      <c r="I331" s="205">
        <v>166348</v>
      </c>
      <c r="J331" s="205">
        <v>171715</v>
      </c>
      <c r="K331" s="205">
        <v>176488</v>
      </c>
      <c r="L331" s="205">
        <v>181728</v>
      </c>
      <c r="M331">
        <v>187486</v>
      </c>
      <c r="N331">
        <v>193679</v>
      </c>
      <c r="O331">
        <v>200204</v>
      </c>
      <c r="P331">
        <v>206437</v>
      </c>
      <c r="Q331">
        <v>213040</v>
      </c>
      <c r="R331">
        <v>220000</v>
      </c>
      <c r="S331">
        <v>227271</v>
      </c>
      <c r="T331">
        <v>234980</v>
      </c>
      <c r="U331">
        <v>242450</v>
      </c>
      <c r="V331">
        <v>250324</v>
      </c>
      <c r="W331">
        <v>258476</v>
      </c>
      <c r="X331">
        <v>266970</v>
      </c>
      <c r="Y331">
        <v>275022</v>
      </c>
      <c r="Z331">
        <v>281619</v>
      </c>
      <c r="AA331">
        <v>287807</v>
      </c>
      <c r="AB331">
        <v>294313</v>
      </c>
      <c r="AC331">
        <v>301025</v>
      </c>
      <c r="AD331">
        <v>307779</v>
      </c>
      <c r="AE331" s="22" t="s">
        <v>1</v>
      </c>
    </row>
    <row r="332" spans="1:31" x14ac:dyDescent="0.2">
      <c r="A332" s="25" t="s">
        <v>8</v>
      </c>
      <c r="B332" s="11" t="s">
        <v>8</v>
      </c>
      <c r="C332" s="12">
        <v>854</v>
      </c>
      <c r="D332" s="11" t="s">
        <v>8</v>
      </c>
      <c r="E332" s="11" t="s">
        <v>473</v>
      </c>
      <c r="F332" s="11" t="s">
        <v>312</v>
      </c>
      <c r="G332" s="12" t="s">
        <v>359</v>
      </c>
      <c r="H332">
        <v>151376</v>
      </c>
      <c r="I332">
        <v>155867</v>
      </c>
      <c r="J332">
        <v>160708</v>
      </c>
      <c r="K332">
        <v>165159</v>
      </c>
      <c r="L332">
        <v>169943</v>
      </c>
      <c r="M332">
        <v>175109</v>
      </c>
      <c r="N332">
        <v>180660</v>
      </c>
      <c r="O332">
        <v>186553</v>
      </c>
      <c r="P332">
        <v>192300</v>
      </c>
      <c r="Q332">
        <v>198257</v>
      </c>
      <c r="R332">
        <v>204538</v>
      </c>
      <c r="S332">
        <v>211136</v>
      </c>
      <c r="T332">
        <v>217959</v>
      </c>
      <c r="U332">
        <v>224805</v>
      </c>
      <c r="V332">
        <v>232307</v>
      </c>
      <c r="W332">
        <v>240297</v>
      </c>
      <c r="X332">
        <v>248452</v>
      </c>
      <c r="Y332">
        <v>256875</v>
      </c>
      <c r="Z332">
        <v>264344</v>
      </c>
      <c r="AA332">
        <v>270903</v>
      </c>
      <c r="AB332">
        <v>276957</v>
      </c>
      <c r="AC332">
        <v>283268</v>
      </c>
      <c r="AD332">
        <v>289705</v>
      </c>
      <c r="AE332" s="21"/>
    </row>
    <row r="333" spans="1:31" x14ac:dyDescent="0.2">
      <c r="A333" s="27" t="s">
        <v>8</v>
      </c>
      <c r="B333" s="13" t="s">
        <v>8</v>
      </c>
      <c r="C333" s="14">
        <v>854</v>
      </c>
      <c r="D333" s="13" t="s">
        <v>8</v>
      </c>
      <c r="E333" s="13" t="s">
        <v>480</v>
      </c>
      <c r="F333" s="13" t="s">
        <v>313</v>
      </c>
      <c r="G333" s="14" t="s">
        <v>359</v>
      </c>
      <c r="H333">
        <v>155830</v>
      </c>
      <c r="I333">
        <v>160605</v>
      </c>
      <c r="J333">
        <v>165801</v>
      </c>
      <c r="K333">
        <v>170451</v>
      </c>
      <c r="L333">
        <v>175453</v>
      </c>
      <c r="M333">
        <v>180885</v>
      </c>
      <c r="N333">
        <v>186768</v>
      </c>
      <c r="O333">
        <v>193049</v>
      </c>
      <c r="P333">
        <v>199066</v>
      </c>
      <c r="Q333">
        <v>205393</v>
      </c>
      <c r="R333">
        <v>212128</v>
      </c>
      <c r="S333">
        <v>219235</v>
      </c>
      <c r="T333">
        <v>226645</v>
      </c>
      <c r="U333">
        <v>233788</v>
      </c>
      <c r="V333">
        <v>241415</v>
      </c>
      <c r="W333">
        <v>249454</v>
      </c>
      <c r="X333">
        <v>257738.99999999997</v>
      </c>
      <c r="Y333">
        <v>266340</v>
      </c>
      <c r="Z333">
        <v>273866</v>
      </c>
      <c r="AA333">
        <v>280595</v>
      </c>
      <c r="AB333">
        <v>286927</v>
      </c>
      <c r="AC333">
        <v>293562</v>
      </c>
      <c r="AD333">
        <v>300389</v>
      </c>
      <c r="AE333" s="22"/>
    </row>
    <row r="334" spans="1:31" x14ac:dyDescent="0.2">
      <c r="A334" s="25" t="s">
        <v>8</v>
      </c>
      <c r="B334" s="11" t="s">
        <v>8</v>
      </c>
      <c r="C334" s="12">
        <v>854</v>
      </c>
      <c r="D334" s="11" t="s">
        <v>8</v>
      </c>
      <c r="E334" s="11" t="s">
        <v>474</v>
      </c>
      <c r="F334" s="11" t="s">
        <v>312</v>
      </c>
      <c r="G334" s="12" t="s">
        <v>341</v>
      </c>
      <c r="H334">
        <v>146411</v>
      </c>
      <c r="I334">
        <v>150696</v>
      </c>
      <c r="J334">
        <v>155302</v>
      </c>
      <c r="K334">
        <v>159615</v>
      </c>
      <c r="L334">
        <v>164232</v>
      </c>
      <c r="M334">
        <v>169153</v>
      </c>
      <c r="N334">
        <v>174414</v>
      </c>
      <c r="O334">
        <v>180023</v>
      </c>
      <c r="P334">
        <v>185603</v>
      </c>
      <c r="Q334">
        <v>191369</v>
      </c>
      <c r="R334">
        <v>197397</v>
      </c>
      <c r="S334">
        <v>203795</v>
      </c>
      <c r="T334">
        <v>210507</v>
      </c>
      <c r="U334">
        <v>216963</v>
      </c>
      <c r="V334">
        <v>223898</v>
      </c>
      <c r="W334">
        <v>231506</v>
      </c>
      <c r="X334">
        <v>239598</v>
      </c>
      <c r="Y334">
        <v>247833</v>
      </c>
      <c r="Z334">
        <v>255933</v>
      </c>
      <c r="AA334">
        <v>263467</v>
      </c>
      <c r="AB334">
        <v>270111</v>
      </c>
      <c r="AC334">
        <v>276263</v>
      </c>
      <c r="AD334">
        <v>282659</v>
      </c>
      <c r="AE334" s="21"/>
    </row>
    <row r="335" spans="1:31" x14ac:dyDescent="0.2">
      <c r="A335" s="27" t="s">
        <v>8</v>
      </c>
      <c r="B335" s="13" t="s">
        <v>8</v>
      </c>
      <c r="C335" s="14">
        <v>854</v>
      </c>
      <c r="D335" s="13" t="s">
        <v>8</v>
      </c>
      <c r="E335" s="13" t="s">
        <v>481</v>
      </c>
      <c r="F335" s="13" t="s">
        <v>313</v>
      </c>
      <c r="G335" s="14" t="s">
        <v>341</v>
      </c>
      <c r="H335">
        <v>150509</v>
      </c>
      <c r="I335">
        <v>155044</v>
      </c>
      <c r="J335">
        <v>159971</v>
      </c>
      <c r="K335">
        <v>164490</v>
      </c>
      <c r="L335">
        <v>169323</v>
      </c>
      <c r="M335">
        <v>174492</v>
      </c>
      <c r="N335">
        <v>180060</v>
      </c>
      <c r="O335">
        <v>186044</v>
      </c>
      <c r="P335">
        <v>191861</v>
      </c>
      <c r="Q335">
        <v>197931</v>
      </c>
      <c r="R335">
        <v>204366</v>
      </c>
      <c r="S335">
        <v>211257</v>
      </c>
      <c r="T335">
        <v>218511</v>
      </c>
      <c r="U335">
        <v>225403</v>
      </c>
      <c r="V335">
        <v>232661</v>
      </c>
      <c r="W335">
        <v>240428</v>
      </c>
      <c r="X335">
        <v>248609</v>
      </c>
      <c r="Y335">
        <v>257010</v>
      </c>
      <c r="Z335">
        <v>265130</v>
      </c>
      <c r="AA335">
        <v>272746</v>
      </c>
      <c r="AB335">
        <v>279595</v>
      </c>
      <c r="AC335">
        <v>286064</v>
      </c>
      <c r="AD335">
        <v>292822</v>
      </c>
      <c r="AE335" s="22"/>
    </row>
    <row r="336" spans="1:31" x14ac:dyDescent="0.2">
      <c r="A336" s="25" t="s">
        <v>8</v>
      </c>
      <c r="B336" s="11" t="s">
        <v>8</v>
      </c>
      <c r="C336" s="12">
        <v>854</v>
      </c>
      <c r="D336" s="11" t="s">
        <v>8</v>
      </c>
      <c r="E336" s="11" t="s">
        <v>475</v>
      </c>
      <c r="F336" s="11" t="s">
        <v>312</v>
      </c>
      <c r="G336" s="12" t="s">
        <v>334</v>
      </c>
      <c r="H336">
        <v>141702</v>
      </c>
      <c r="I336">
        <v>145653</v>
      </c>
      <c r="J336">
        <v>150066</v>
      </c>
      <c r="K336">
        <v>154209</v>
      </c>
      <c r="L336">
        <v>158661</v>
      </c>
      <c r="M336">
        <v>163381</v>
      </c>
      <c r="N336">
        <v>168379</v>
      </c>
      <c r="O336">
        <v>173708</v>
      </c>
      <c r="P336">
        <v>179068</v>
      </c>
      <c r="Q336">
        <v>184647</v>
      </c>
      <c r="R336">
        <v>190451</v>
      </c>
      <c r="S336">
        <v>196577</v>
      </c>
      <c r="T336">
        <v>203097</v>
      </c>
      <c r="U336">
        <v>209506</v>
      </c>
      <c r="V336">
        <v>216029</v>
      </c>
      <c r="W336">
        <v>223039</v>
      </c>
      <c r="X336">
        <v>230732</v>
      </c>
      <c r="Y336">
        <v>238910</v>
      </c>
      <c r="Z336">
        <v>246883</v>
      </c>
      <c r="AA336">
        <v>255025</v>
      </c>
      <c r="AB336">
        <v>262613</v>
      </c>
      <c r="AC336">
        <v>269338</v>
      </c>
      <c r="AD336">
        <v>275584</v>
      </c>
      <c r="AE336" s="21"/>
    </row>
    <row r="337" spans="1:31" x14ac:dyDescent="0.2">
      <c r="A337" s="27" t="s">
        <v>8</v>
      </c>
      <c r="B337" s="13" t="s">
        <v>8</v>
      </c>
      <c r="C337" s="14">
        <v>854</v>
      </c>
      <c r="D337" s="13" t="s">
        <v>8</v>
      </c>
      <c r="E337" s="13" t="s">
        <v>482</v>
      </c>
      <c r="F337" s="13" t="s">
        <v>313</v>
      </c>
      <c r="G337" s="14" t="s">
        <v>334</v>
      </c>
      <c r="H337">
        <v>145420</v>
      </c>
      <c r="I337">
        <v>149603</v>
      </c>
      <c r="J337">
        <v>154303</v>
      </c>
      <c r="K337">
        <v>158642</v>
      </c>
      <c r="L337">
        <v>163311</v>
      </c>
      <c r="M337">
        <v>168269</v>
      </c>
      <c r="N337">
        <v>173549</v>
      </c>
      <c r="O337">
        <v>179229</v>
      </c>
      <c r="P337">
        <v>184833</v>
      </c>
      <c r="Q337">
        <v>190674</v>
      </c>
      <c r="R337">
        <v>196813</v>
      </c>
      <c r="S337">
        <v>203379</v>
      </c>
      <c r="T337">
        <v>210425</v>
      </c>
      <c r="U337">
        <v>217248</v>
      </c>
      <c r="V337">
        <v>224224</v>
      </c>
      <c r="W337">
        <v>231582</v>
      </c>
      <c r="X337">
        <v>239466</v>
      </c>
      <c r="Y337">
        <v>247771</v>
      </c>
      <c r="Z337">
        <v>255775</v>
      </c>
      <c r="AA337">
        <v>263955</v>
      </c>
      <c r="AB337">
        <v>271648</v>
      </c>
      <c r="AC337">
        <v>278611</v>
      </c>
      <c r="AD337">
        <v>285212</v>
      </c>
      <c r="AE337" s="22"/>
    </row>
    <row r="338" spans="1:31" x14ac:dyDescent="0.2">
      <c r="A338" s="25" t="s">
        <v>8</v>
      </c>
      <c r="B338" s="11" t="s">
        <v>8</v>
      </c>
      <c r="C338" s="12">
        <v>854</v>
      </c>
      <c r="D338" s="11" t="s">
        <v>8</v>
      </c>
      <c r="E338" s="11" t="s">
        <v>476</v>
      </c>
      <c r="F338" s="11" t="s">
        <v>312</v>
      </c>
      <c r="G338" s="12" t="s">
        <v>345</v>
      </c>
      <c r="H338">
        <v>137303</v>
      </c>
      <c r="I338">
        <v>140884</v>
      </c>
      <c r="J338">
        <v>144944</v>
      </c>
      <c r="K338">
        <v>148970</v>
      </c>
      <c r="L338">
        <v>153250</v>
      </c>
      <c r="M338">
        <v>157782</v>
      </c>
      <c r="N338">
        <v>162546</v>
      </c>
      <c r="O338">
        <v>167595</v>
      </c>
      <c r="P338">
        <v>172746</v>
      </c>
      <c r="Q338">
        <v>178106</v>
      </c>
      <c r="R338">
        <v>183701</v>
      </c>
      <c r="S338">
        <v>189571</v>
      </c>
      <c r="T338">
        <v>195800</v>
      </c>
      <c r="U338">
        <v>202090</v>
      </c>
      <c r="V338">
        <v>208565</v>
      </c>
      <c r="W338">
        <v>215141</v>
      </c>
      <c r="X338">
        <v>222205</v>
      </c>
      <c r="Y338">
        <v>229967</v>
      </c>
      <c r="Z338">
        <v>237951</v>
      </c>
      <c r="AA338">
        <v>245967</v>
      </c>
      <c r="AB338">
        <v>254142</v>
      </c>
      <c r="AC338">
        <v>261779.99999999997</v>
      </c>
      <c r="AD338">
        <v>268579</v>
      </c>
      <c r="AE338" s="21"/>
    </row>
    <row r="339" spans="1:31" x14ac:dyDescent="0.2">
      <c r="A339" s="27" t="s">
        <v>8</v>
      </c>
      <c r="B339" s="13" t="s">
        <v>8</v>
      </c>
      <c r="C339" s="14">
        <v>854</v>
      </c>
      <c r="D339" s="13" t="s">
        <v>8</v>
      </c>
      <c r="E339" s="13" t="s">
        <v>483</v>
      </c>
      <c r="F339" s="13" t="s">
        <v>313</v>
      </c>
      <c r="G339" s="14" t="s">
        <v>345</v>
      </c>
      <c r="H339">
        <v>140610</v>
      </c>
      <c r="I339">
        <v>144416</v>
      </c>
      <c r="J339">
        <v>148739</v>
      </c>
      <c r="K339">
        <v>152954</v>
      </c>
      <c r="L339">
        <v>157441</v>
      </c>
      <c r="M339">
        <v>162202</v>
      </c>
      <c r="N339">
        <v>167231</v>
      </c>
      <c r="O339">
        <v>172600</v>
      </c>
      <c r="P339">
        <v>177994</v>
      </c>
      <c r="Q339">
        <v>183625</v>
      </c>
      <c r="R339">
        <v>189505</v>
      </c>
      <c r="S339">
        <v>195732</v>
      </c>
      <c r="T339">
        <v>202430</v>
      </c>
      <c r="U339">
        <v>209140</v>
      </c>
      <c r="V339">
        <v>216046</v>
      </c>
      <c r="W339">
        <v>223091</v>
      </c>
      <c r="X339">
        <v>230525</v>
      </c>
      <c r="Y339">
        <v>238511</v>
      </c>
      <c r="Z339">
        <v>246510</v>
      </c>
      <c r="AA339">
        <v>254574</v>
      </c>
      <c r="AB339">
        <v>262801</v>
      </c>
      <c r="AC339">
        <v>270568</v>
      </c>
      <c r="AD339">
        <v>277638</v>
      </c>
      <c r="AE339" s="22"/>
    </row>
    <row r="340" spans="1:31" x14ac:dyDescent="0.2">
      <c r="A340" s="25" t="s">
        <v>8</v>
      </c>
      <c r="B340" s="11" t="s">
        <v>8</v>
      </c>
      <c r="C340" s="12">
        <v>854</v>
      </c>
      <c r="D340" s="11" t="s">
        <v>8</v>
      </c>
      <c r="E340" s="11" t="s">
        <v>477</v>
      </c>
      <c r="F340" s="11" t="s">
        <v>312</v>
      </c>
      <c r="G340" s="12" t="s">
        <v>339</v>
      </c>
      <c r="H340">
        <v>133116</v>
      </c>
      <c r="I340">
        <v>136453</v>
      </c>
      <c r="J340">
        <v>140113</v>
      </c>
      <c r="K340">
        <v>143846</v>
      </c>
      <c r="L340">
        <v>148004</v>
      </c>
      <c r="M340">
        <v>152364</v>
      </c>
      <c r="N340">
        <v>156917</v>
      </c>
      <c r="O340">
        <v>161701</v>
      </c>
      <c r="P340">
        <v>166626</v>
      </c>
      <c r="Q340">
        <v>171777</v>
      </c>
      <c r="R340">
        <v>177156</v>
      </c>
      <c r="S340">
        <v>182794</v>
      </c>
      <c r="T340">
        <v>188734</v>
      </c>
      <c r="U340">
        <v>194787</v>
      </c>
      <c r="V340">
        <v>201139</v>
      </c>
      <c r="W340">
        <v>207669</v>
      </c>
      <c r="X340">
        <v>214277</v>
      </c>
      <c r="Y340">
        <v>221380</v>
      </c>
      <c r="Z340">
        <v>228999</v>
      </c>
      <c r="AA340">
        <v>237025</v>
      </c>
      <c r="AB340">
        <v>245074</v>
      </c>
      <c r="AC340">
        <v>253277</v>
      </c>
      <c r="AD340">
        <v>260959</v>
      </c>
      <c r="AE340" s="21"/>
    </row>
    <row r="341" spans="1:31" x14ac:dyDescent="0.2">
      <c r="A341" s="27" t="s">
        <v>8</v>
      </c>
      <c r="B341" s="13" t="s">
        <v>8</v>
      </c>
      <c r="C341" s="14">
        <v>854</v>
      </c>
      <c r="D341" s="13" t="s">
        <v>8</v>
      </c>
      <c r="E341" s="13" t="s">
        <v>484</v>
      </c>
      <c r="F341" s="13" t="s">
        <v>313</v>
      </c>
      <c r="G341" s="14" t="s">
        <v>339</v>
      </c>
      <c r="H341">
        <v>135988</v>
      </c>
      <c r="I341">
        <v>139548</v>
      </c>
      <c r="J341">
        <v>143453</v>
      </c>
      <c r="K341">
        <v>147373</v>
      </c>
      <c r="L341">
        <v>151729</v>
      </c>
      <c r="M341">
        <v>156307</v>
      </c>
      <c r="N341">
        <v>161110</v>
      </c>
      <c r="O341">
        <v>166187</v>
      </c>
      <c r="P341">
        <v>171344</v>
      </c>
      <c r="Q341">
        <v>176763</v>
      </c>
      <c r="R341">
        <v>182433</v>
      </c>
      <c r="S341">
        <v>188372</v>
      </c>
      <c r="T341">
        <v>194689</v>
      </c>
      <c r="U341">
        <v>201124</v>
      </c>
      <c r="V341">
        <v>207913</v>
      </c>
      <c r="W341">
        <v>214887</v>
      </c>
      <c r="X341">
        <v>221980</v>
      </c>
      <c r="Y341">
        <v>229476</v>
      </c>
      <c r="Z341">
        <v>237225</v>
      </c>
      <c r="AA341">
        <v>245281</v>
      </c>
      <c r="AB341">
        <v>253393</v>
      </c>
      <c r="AC341">
        <v>261664</v>
      </c>
      <c r="AD341">
        <v>269497</v>
      </c>
      <c r="AE341" s="22"/>
    </row>
    <row r="342" spans="1:31" x14ac:dyDescent="0.2">
      <c r="A342" s="25" t="s">
        <v>8</v>
      </c>
      <c r="B342" s="11" t="s">
        <v>8</v>
      </c>
      <c r="C342" s="12">
        <v>854</v>
      </c>
      <c r="D342" s="11" t="s">
        <v>8</v>
      </c>
      <c r="E342" s="11" t="s">
        <v>478</v>
      </c>
      <c r="F342" s="11" t="s">
        <v>312</v>
      </c>
      <c r="G342" s="12" t="s">
        <v>352</v>
      </c>
      <c r="H342">
        <v>129012</v>
      </c>
      <c r="I342">
        <v>132256</v>
      </c>
      <c r="J342">
        <v>135649</v>
      </c>
      <c r="K342">
        <v>139022</v>
      </c>
      <c r="L342">
        <v>142874</v>
      </c>
      <c r="M342">
        <v>147107</v>
      </c>
      <c r="N342">
        <v>151491</v>
      </c>
      <c r="O342">
        <v>156043</v>
      </c>
      <c r="P342">
        <v>160735</v>
      </c>
      <c r="Q342">
        <v>165650</v>
      </c>
      <c r="R342">
        <v>170819</v>
      </c>
      <c r="S342">
        <v>176242</v>
      </c>
      <c r="T342">
        <v>181926</v>
      </c>
      <c r="U342">
        <v>187724</v>
      </c>
      <c r="V342">
        <v>193828</v>
      </c>
      <c r="W342">
        <v>200233</v>
      </c>
      <c r="X342">
        <v>206795</v>
      </c>
      <c r="Y342">
        <v>213422</v>
      </c>
      <c r="Z342">
        <v>220414</v>
      </c>
      <c r="AA342">
        <v>228063</v>
      </c>
      <c r="AB342">
        <v>236120</v>
      </c>
      <c r="AC342">
        <v>244199</v>
      </c>
      <c r="AD342">
        <v>252424</v>
      </c>
      <c r="AE342" s="21"/>
    </row>
    <row r="343" spans="1:31" x14ac:dyDescent="0.2">
      <c r="A343" s="27" t="s">
        <v>8</v>
      </c>
      <c r="B343" s="13" t="s">
        <v>8</v>
      </c>
      <c r="C343" s="14">
        <v>854</v>
      </c>
      <c r="D343" s="13" t="s">
        <v>8</v>
      </c>
      <c r="E343" s="13" t="s">
        <v>485</v>
      </c>
      <c r="F343" s="13" t="s">
        <v>313</v>
      </c>
      <c r="G343" s="14" t="s">
        <v>352</v>
      </c>
      <c r="H343">
        <v>254756</v>
      </c>
      <c r="I343">
        <v>261850.00000000003</v>
      </c>
      <c r="J343">
        <v>267980</v>
      </c>
      <c r="K343">
        <v>276418</v>
      </c>
      <c r="L343">
        <v>284798</v>
      </c>
      <c r="M343">
        <v>292725</v>
      </c>
      <c r="N343">
        <v>299756</v>
      </c>
      <c r="O343">
        <v>305442</v>
      </c>
      <c r="P343">
        <v>312096</v>
      </c>
      <c r="Q343">
        <v>318228</v>
      </c>
      <c r="R343">
        <v>324031</v>
      </c>
      <c r="S343">
        <v>329807</v>
      </c>
      <c r="T343">
        <v>335908</v>
      </c>
      <c r="U343">
        <v>193382</v>
      </c>
      <c r="V343">
        <v>199874</v>
      </c>
      <c r="W343">
        <v>206728</v>
      </c>
      <c r="X343">
        <v>213750</v>
      </c>
      <c r="Y343">
        <v>220875</v>
      </c>
      <c r="Z343">
        <v>228186</v>
      </c>
      <c r="AA343">
        <v>235972</v>
      </c>
      <c r="AB343">
        <v>244073</v>
      </c>
      <c r="AC343">
        <v>252229</v>
      </c>
      <c r="AD343">
        <v>260536</v>
      </c>
      <c r="AE343" s="22"/>
    </row>
    <row r="344" spans="1:31" x14ac:dyDescent="0.2">
      <c r="A344" s="25" t="s">
        <v>8</v>
      </c>
      <c r="B344" s="11" t="s">
        <v>8</v>
      </c>
      <c r="C344" s="12">
        <v>854</v>
      </c>
      <c r="D344" s="11" t="s">
        <v>8</v>
      </c>
      <c r="E344" s="11" t="s">
        <v>479</v>
      </c>
      <c r="F344" s="11" t="s">
        <v>312</v>
      </c>
      <c r="G344" s="12" t="s">
        <v>338</v>
      </c>
      <c r="H344">
        <v>125039</v>
      </c>
      <c r="I344">
        <v>128139.99999999999</v>
      </c>
      <c r="J344">
        <v>131441</v>
      </c>
      <c r="K344">
        <v>134577</v>
      </c>
      <c r="L344">
        <v>138052</v>
      </c>
      <c r="M344">
        <v>141968</v>
      </c>
      <c r="N344">
        <v>146224</v>
      </c>
      <c r="O344">
        <v>150610</v>
      </c>
      <c r="P344">
        <v>155091</v>
      </c>
      <c r="Q344">
        <v>159762</v>
      </c>
      <c r="R344">
        <v>164684</v>
      </c>
      <c r="S344">
        <v>169896</v>
      </c>
      <c r="T344">
        <v>175367</v>
      </c>
      <c r="U344">
        <v>180934</v>
      </c>
      <c r="V344">
        <v>186768</v>
      </c>
      <c r="W344">
        <v>192912</v>
      </c>
      <c r="X344">
        <v>199348</v>
      </c>
      <c r="Y344">
        <v>205931</v>
      </c>
      <c r="Z344">
        <v>212470</v>
      </c>
      <c r="AA344">
        <v>219479</v>
      </c>
      <c r="AB344">
        <v>227149</v>
      </c>
      <c r="AC344">
        <v>235233</v>
      </c>
      <c r="AD344">
        <v>243336</v>
      </c>
      <c r="AE344" s="21"/>
    </row>
    <row r="345" spans="1:31" x14ac:dyDescent="0.2">
      <c r="A345" s="27" t="s">
        <v>8</v>
      </c>
      <c r="B345" s="13" t="s">
        <v>8</v>
      </c>
      <c r="C345" s="14">
        <v>854</v>
      </c>
      <c r="D345" s="13" t="s">
        <v>8</v>
      </c>
      <c r="E345" s="13" t="s">
        <v>486</v>
      </c>
      <c r="F345" s="13" t="s">
        <v>313</v>
      </c>
      <c r="G345" s="14" t="s">
        <v>338</v>
      </c>
      <c r="H345">
        <v>127017</v>
      </c>
      <c r="I345">
        <v>130318.99999999999</v>
      </c>
      <c r="J345">
        <v>133844</v>
      </c>
      <c r="K345">
        <v>137183</v>
      </c>
      <c r="L345">
        <v>140837</v>
      </c>
      <c r="M345">
        <v>144941</v>
      </c>
      <c r="N345">
        <v>149423</v>
      </c>
      <c r="O345">
        <v>154065</v>
      </c>
      <c r="P345">
        <v>158773</v>
      </c>
      <c r="Q345">
        <v>163671</v>
      </c>
      <c r="R345">
        <v>168851</v>
      </c>
      <c r="S345">
        <v>174363</v>
      </c>
      <c r="T345">
        <v>180152</v>
      </c>
      <c r="U345">
        <v>185989</v>
      </c>
      <c r="V345">
        <v>192128</v>
      </c>
      <c r="W345">
        <v>198665</v>
      </c>
      <c r="X345">
        <v>205564</v>
      </c>
      <c r="Y345">
        <v>212619</v>
      </c>
      <c r="Z345">
        <v>219605</v>
      </c>
      <c r="AA345">
        <v>226926</v>
      </c>
      <c r="AB345">
        <v>234737</v>
      </c>
      <c r="AC345">
        <v>242880</v>
      </c>
      <c r="AD345">
        <v>251073</v>
      </c>
      <c r="AE345" s="22"/>
    </row>
    <row r="346" spans="1:31" x14ac:dyDescent="0.2">
      <c r="A346" s="25" t="s">
        <v>8</v>
      </c>
      <c r="B346" s="11" t="s">
        <v>8</v>
      </c>
      <c r="C346" s="12">
        <v>854</v>
      </c>
      <c r="D346" s="11" t="s">
        <v>8</v>
      </c>
      <c r="E346" s="11" t="s">
        <v>458</v>
      </c>
      <c r="F346" s="11" t="s">
        <v>312</v>
      </c>
      <c r="G346" s="12" t="s">
        <v>457</v>
      </c>
      <c r="H346" s="205">
        <v>783298</v>
      </c>
      <c r="I346" s="205">
        <v>806734</v>
      </c>
      <c r="J346" s="205">
        <v>831635</v>
      </c>
      <c r="K346" s="205">
        <v>854864</v>
      </c>
      <c r="L346" s="205">
        <v>880218.99999999988</v>
      </c>
      <c r="M346">
        <v>907529.00000000012</v>
      </c>
      <c r="N346">
        <v>936455.99999999988</v>
      </c>
      <c r="O346">
        <v>966706.00000000012</v>
      </c>
      <c r="P346">
        <v>996417.00000000012</v>
      </c>
      <c r="Q346">
        <v>1027288</v>
      </c>
      <c r="R346">
        <v>1059757</v>
      </c>
      <c r="S346">
        <v>1094316</v>
      </c>
      <c r="T346">
        <v>1130961.0000000002</v>
      </c>
      <c r="U346">
        <v>1167179</v>
      </c>
      <c r="V346">
        <v>1205573.9999999998</v>
      </c>
      <c r="W346">
        <v>1245181</v>
      </c>
      <c r="X346">
        <v>1284302</v>
      </c>
      <c r="Y346">
        <v>1321730</v>
      </c>
      <c r="Z346">
        <v>1355610.0000000002</v>
      </c>
      <c r="AA346">
        <v>1387958</v>
      </c>
      <c r="AB346">
        <v>1419404.9999999998</v>
      </c>
      <c r="AC346">
        <v>1450904</v>
      </c>
      <c r="AD346">
        <v>1482924</v>
      </c>
      <c r="AE346" s="21" t="s">
        <v>1</v>
      </c>
    </row>
    <row r="347" spans="1:31" x14ac:dyDescent="0.2">
      <c r="A347" s="27" t="s">
        <v>8</v>
      </c>
      <c r="B347" s="13" t="s">
        <v>8</v>
      </c>
      <c r="C347" s="14">
        <v>854</v>
      </c>
      <c r="D347" s="13" t="s">
        <v>8</v>
      </c>
      <c r="E347" s="13" t="s">
        <v>456</v>
      </c>
      <c r="F347" s="13" t="s">
        <v>312</v>
      </c>
      <c r="G347" s="14" t="s">
        <v>455</v>
      </c>
      <c r="H347" s="205">
        <v>666172</v>
      </c>
      <c r="I347" s="205">
        <v>683386</v>
      </c>
      <c r="J347" s="205">
        <v>702213</v>
      </c>
      <c r="K347" s="205">
        <v>720624</v>
      </c>
      <c r="L347" s="205">
        <v>740841</v>
      </c>
      <c r="M347">
        <v>762602</v>
      </c>
      <c r="N347">
        <v>785557</v>
      </c>
      <c r="O347">
        <v>809657</v>
      </c>
      <c r="P347">
        <v>834266.00000000012</v>
      </c>
      <c r="Q347">
        <v>859942</v>
      </c>
      <c r="R347">
        <v>886810.99999999988</v>
      </c>
      <c r="S347">
        <v>915079.99999999988</v>
      </c>
      <c r="T347">
        <v>944924</v>
      </c>
      <c r="U347">
        <v>975040.99999999988</v>
      </c>
      <c r="V347">
        <v>1006329</v>
      </c>
      <c r="W347">
        <v>1038993.9999999999</v>
      </c>
      <c r="X347">
        <v>1073357</v>
      </c>
      <c r="Y347">
        <v>1109610.0000000002</v>
      </c>
      <c r="Z347">
        <v>1146716.9999999998</v>
      </c>
      <c r="AA347">
        <v>1185559</v>
      </c>
      <c r="AB347">
        <v>1225098</v>
      </c>
      <c r="AC347">
        <v>1263827</v>
      </c>
      <c r="AD347">
        <v>1300882</v>
      </c>
      <c r="AE347" s="22" t="s">
        <v>1</v>
      </c>
    </row>
    <row r="348" spans="1:31" x14ac:dyDescent="0.2">
      <c r="A348" s="25" t="s">
        <v>8</v>
      </c>
      <c r="B348" s="11" t="s">
        <v>8</v>
      </c>
      <c r="C348" s="12">
        <v>854</v>
      </c>
      <c r="D348" s="11" t="s">
        <v>8</v>
      </c>
      <c r="E348" s="11" t="s">
        <v>502</v>
      </c>
      <c r="F348" s="11" t="s">
        <v>313</v>
      </c>
      <c r="G348" s="12" t="s">
        <v>457</v>
      </c>
      <c r="H348" s="205">
        <v>807248</v>
      </c>
      <c r="I348" s="205">
        <v>832196</v>
      </c>
      <c r="J348" s="205">
        <v>858871.00000000012</v>
      </c>
      <c r="K348" s="205">
        <v>883121.00000000012</v>
      </c>
      <c r="L348" s="205">
        <v>909672.99999999988</v>
      </c>
      <c r="M348">
        <v>938447.99999999988</v>
      </c>
      <c r="N348">
        <v>969208.00000000012</v>
      </c>
      <c r="O348">
        <v>1001684</v>
      </c>
      <c r="P348">
        <v>1032967.9999999999</v>
      </c>
      <c r="Q348">
        <v>1065827</v>
      </c>
      <c r="R348">
        <v>1100539</v>
      </c>
      <c r="S348">
        <v>1137304</v>
      </c>
      <c r="T348">
        <v>1175924</v>
      </c>
      <c r="U348">
        <v>1212941</v>
      </c>
      <c r="V348">
        <v>1251912</v>
      </c>
      <c r="W348">
        <v>1292079.0000000002</v>
      </c>
      <c r="X348">
        <v>1332032</v>
      </c>
      <c r="Y348">
        <v>1370706.9999999998</v>
      </c>
      <c r="Z348">
        <v>1405202.0000000002</v>
      </c>
      <c r="AA348">
        <v>1438565</v>
      </c>
      <c r="AB348">
        <v>1471382</v>
      </c>
      <c r="AC348">
        <v>1504446.0000000002</v>
      </c>
      <c r="AD348">
        <v>1538088.0000000002</v>
      </c>
      <c r="AE348" s="21" t="s">
        <v>1</v>
      </c>
    </row>
    <row r="349" spans="1:31" x14ac:dyDescent="0.2">
      <c r="A349" s="27" t="s">
        <v>8</v>
      </c>
      <c r="B349" s="13" t="s">
        <v>8</v>
      </c>
      <c r="C349" s="14">
        <v>854</v>
      </c>
      <c r="D349" s="13" t="s">
        <v>8</v>
      </c>
      <c r="E349" s="13" t="s">
        <v>503</v>
      </c>
      <c r="F349" s="13" t="s">
        <v>313</v>
      </c>
      <c r="G349" s="14" t="s">
        <v>338</v>
      </c>
      <c r="H349" s="205">
        <v>680474.99999999988</v>
      </c>
      <c r="I349" s="205">
        <v>698782.99999999988</v>
      </c>
      <c r="J349" s="205">
        <v>718864</v>
      </c>
      <c r="K349" s="205">
        <v>738240</v>
      </c>
      <c r="L349" s="205">
        <v>759444</v>
      </c>
      <c r="M349">
        <v>782288</v>
      </c>
      <c r="N349">
        <v>806502</v>
      </c>
      <c r="O349">
        <v>832092.00000000012</v>
      </c>
      <c r="P349">
        <v>857872.00000000012</v>
      </c>
      <c r="Q349">
        <v>884823.00000000012</v>
      </c>
      <c r="R349">
        <v>913148</v>
      </c>
      <c r="S349">
        <v>943120.99999999988</v>
      </c>
      <c r="T349">
        <v>974970</v>
      </c>
      <c r="U349">
        <v>1006883</v>
      </c>
      <c r="V349">
        <v>1040185</v>
      </c>
      <c r="W349">
        <v>1074953</v>
      </c>
      <c r="X349">
        <v>1111285</v>
      </c>
      <c r="Y349">
        <v>1149252</v>
      </c>
      <c r="Z349">
        <v>1187301</v>
      </c>
      <c r="AA349">
        <v>1226707.9999999998</v>
      </c>
      <c r="AB349">
        <v>1266652.0000000002</v>
      </c>
      <c r="AC349">
        <v>1305951.9999999998</v>
      </c>
      <c r="AD349">
        <v>1343956.0000000002</v>
      </c>
      <c r="AE349" s="22" t="s">
        <v>1</v>
      </c>
    </row>
    <row r="350" spans="1:31" x14ac:dyDescent="0.2">
      <c r="A350" s="25" t="s">
        <v>8</v>
      </c>
      <c r="B350" s="11" t="s">
        <v>8</v>
      </c>
      <c r="C350" s="12">
        <v>854</v>
      </c>
      <c r="D350" s="11" t="s">
        <v>8</v>
      </c>
      <c r="E350" s="11" t="s">
        <v>504</v>
      </c>
      <c r="F350" s="11"/>
      <c r="G350" s="12"/>
      <c r="H350" s="205">
        <v>0</v>
      </c>
      <c r="I350" s="205">
        <v>0</v>
      </c>
      <c r="J350" s="205">
        <v>0</v>
      </c>
      <c r="K350" s="205">
        <v>0</v>
      </c>
      <c r="L350" s="205">
        <v>0</v>
      </c>
      <c r="M350">
        <v>0</v>
      </c>
      <c r="N350">
        <v>0</v>
      </c>
      <c r="O350">
        <v>0</v>
      </c>
      <c r="P350">
        <v>0</v>
      </c>
      <c r="Q350">
        <v>0</v>
      </c>
      <c r="R350">
        <v>0</v>
      </c>
      <c r="S350">
        <v>0</v>
      </c>
      <c r="T350">
        <v>0</v>
      </c>
      <c r="U350">
        <v>0</v>
      </c>
      <c r="V350">
        <v>0</v>
      </c>
      <c r="W350">
        <v>0</v>
      </c>
      <c r="X350">
        <v>0</v>
      </c>
      <c r="Y350">
        <v>0</v>
      </c>
      <c r="Z350">
        <v>0</v>
      </c>
      <c r="AA350">
        <v>0</v>
      </c>
      <c r="AB350">
        <v>0</v>
      </c>
      <c r="AC350">
        <v>0</v>
      </c>
      <c r="AD350">
        <v>0</v>
      </c>
      <c r="AE350" s="21" t="s">
        <v>1</v>
      </c>
    </row>
    <row r="351" spans="1:31" x14ac:dyDescent="0.2">
      <c r="A351" s="27" t="s">
        <v>8</v>
      </c>
      <c r="B351" s="13" t="s">
        <v>8</v>
      </c>
      <c r="C351" s="14">
        <v>854</v>
      </c>
      <c r="D351" s="13" t="s">
        <v>8</v>
      </c>
      <c r="E351" s="13" t="s">
        <v>505</v>
      </c>
      <c r="F351" s="13"/>
      <c r="G351" s="14"/>
      <c r="H351" s="205">
        <v>14689725</v>
      </c>
      <c r="I351" s="205">
        <v>15141098</v>
      </c>
      <c r="J351" s="205">
        <v>15605211</v>
      </c>
      <c r="K351" s="205">
        <v>16081915</v>
      </c>
      <c r="L351" s="205">
        <v>16571252</v>
      </c>
      <c r="M351">
        <v>17072791</v>
      </c>
      <c r="N351">
        <v>17586029</v>
      </c>
      <c r="O351">
        <v>18110616</v>
      </c>
      <c r="P351">
        <v>18646350</v>
      </c>
      <c r="Q351">
        <v>19193236</v>
      </c>
      <c r="R351">
        <v>19751466</v>
      </c>
      <c r="S351">
        <v>20321383</v>
      </c>
      <c r="T351">
        <v>20903278</v>
      </c>
      <c r="U351">
        <v>21497097</v>
      </c>
      <c r="V351">
        <v>22102838</v>
      </c>
      <c r="W351">
        <v>22720842</v>
      </c>
      <c r="X351">
        <v>23351513</v>
      </c>
      <c r="Y351">
        <v>23995149</v>
      </c>
      <c r="Z351">
        <v>24651776</v>
      </c>
      <c r="AA351">
        <v>25321196</v>
      </c>
      <c r="AB351">
        <v>26003242</v>
      </c>
      <c r="AC351">
        <v>26697615</v>
      </c>
      <c r="AD351">
        <v>27404036</v>
      </c>
      <c r="AE351" s="22" t="s">
        <v>1</v>
      </c>
    </row>
    <row r="352" spans="1:31" x14ac:dyDescent="0.2">
      <c r="A352" s="25" t="s">
        <v>9</v>
      </c>
      <c r="B352" s="11" t="s">
        <v>9</v>
      </c>
      <c r="C352" s="12">
        <v>108</v>
      </c>
      <c r="D352" s="11" t="s">
        <v>9</v>
      </c>
      <c r="E352" s="11" t="s">
        <v>440</v>
      </c>
      <c r="F352" s="11" t="s">
        <v>312</v>
      </c>
      <c r="G352" s="12" t="s">
        <v>319</v>
      </c>
      <c r="H352" s="205">
        <v>139332</v>
      </c>
      <c r="I352" s="205">
        <v>142805</v>
      </c>
      <c r="J352" s="205">
        <v>148800</v>
      </c>
      <c r="K352" s="205">
        <v>155478</v>
      </c>
      <c r="L352" s="205">
        <v>162168</v>
      </c>
      <c r="M352">
        <v>168504</v>
      </c>
      <c r="N352">
        <v>172854</v>
      </c>
      <c r="O352">
        <v>178455</v>
      </c>
      <c r="P352">
        <v>183618</v>
      </c>
      <c r="Q352">
        <v>188490</v>
      </c>
      <c r="R352">
        <v>192966</v>
      </c>
      <c r="S352">
        <v>196588</v>
      </c>
      <c r="T352">
        <v>200329</v>
      </c>
      <c r="U352">
        <v>203216</v>
      </c>
      <c r="V352">
        <v>205749</v>
      </c>
      <c r="W352">
        <v>208345</v>
      </c>
      <c r="X352">
        <v>212821</v>
      </c>
      <c r="Y352">
        <v>215890</v>
      </c>
      <c r="Z352">
        <v>219525</v>
      </c>
      <c r="AA352">
        <v>223166</v>
      </c>
      <c r="AB352">
        <v>226710</v>
      </c>
      <c r="AC352">
        <v>229391</v>
      </c>
      <c r="AD352">
        <v>232894</v>
      </c>
      <c r="AE352" s="21" t="s">
        <v>1</v>
      </c>
    </row>
    <row r="353" spans="1:31" x14ac:dyDescent="0.2">
      <c r="A353" s="27" t="s">
        <v>9</v>
      </c>
      <c r="B353" s="13" t="s">
        <v>9</v>
      </c>
      <c r="C353" s="14">
        <v>108</v>
      </c>
      <c r="D353" s="13" t="s">
        <v>9</v>
      </c>
      <c r="E353" s="13" t="s">
        <v>487</v>
      </c>
      <c r="F353" s="13" t="s">
        <v>313</v>
      </c>
      <c r="G353" s="14" t="s">
        <v>319</v>
      </c>
      <c r="H353" s="205">
        <v>140947</v>
      </c>
      <c r="I353" s="205">
        <v>144370</v>
      </c>
      <c r="J353" s="205">
        <v>150488</v>
      </c>
      <c r="K353" s="205">
        <v>157357</v>
      </c>
      <c r="L353" s="205">
        <v>164224</v>
      </c>
      <c r="M353">
        <v>170750</v>
      </c>
      <c r="N353">
        <v>175452</v>
      </c>
      <c r="O353">
        <v>181325</v>
      </c>
      <c r="P353">
        <v>186845</v>
      </c>
      <c r="Q353">
        <v>192085</v>
      </c>
      <c r="R353">
        <v>196874</v>
      </c>
      <c r="S353">
        <v>200417</v>
      </c>
      <c r="T353">
        <v>204331</v>
      </c>
      <c r="U353">
        <v>207293</v>
      </c>
      <c r="V353">
        <v>209847</v>
      </c>
      <c r="W353">
        <v>212448</v>
      </c>
      <c r="X353">
        <v>217046</v>
      </c>
      <c r="Y353">
        <v>220144</v>
      </c>
      <c r="Z353">
        <v>223865</v>
      </c>
      <c r="AA353">
        <v>227577</v>
      </c>
      <c r="AB353">
        <v>231176</v>
      </c>
      <c r="AC353">
        <v>233849</v>
      </c>
      <c r="AD353">
        <v>237413</v>
      </c>
      <c r="AE353" s="22" t="s">
        <v>1</v>
      </c>
    </row>
    <row r="354" spans="1:31" x14ac:dyDescent="0.2">
      <c r="A354" s="25" t="s">
        <v>9</v>
      </c>
      <c r="B354" s="11" t="s">
        <v>9</v>
      </c>
      <c r="C354" s="12">
        <v>108</v>
      </c>
      <c r="D354" s="11" t="s">
        <v>9</v>
      </c>
      <c r="E354" s="11" t="s">
        <v>441</v>
      </c>
      <c r="F354" s="11" t="s">
        <v>312</v>
      </c>
      <c r="G354" s="12" t="s">
        <v>355</v>
      </c>
      <c r="H354" s="205">
        <v>132301</v>
      </c>
      <c r="I354" s="205">
        <v>137517</v>
      </c>
      <c r="J354" s="205">
        <v>141930</v>
      </c>
      <c r="K354" s="205">
        <v>148208</v>
      </c>
      <c r="L354" s="205">
        <v>154700</v>
      </c>
      <c r="M354">
        <v>161094</v>
      </c>
      <c r="N354">
        <v>167048</v>
      </c>
      <c r="O354">
        <v>172147</v>
      </c>
      <c r="P354">
        <v>177624</v>
      </c>
      <c r="Q354">
        <v>182870</v>
      </c>
      <c r="R354">
        <v>187776</v>
      </c>
      <c r="S354">
        <v>192225</v>
      </c>
      <c r="T354">
        <v>196141</v>
      </c>
      <c r="U354">
        <v>199533</v>
      </c>
      <c r="V354">
        <v>202402</v>
      </c>
      <c r="W354">
        <v>205091</v>
      </c>
      <c r="X354">
        <v>208049</v>
      </c>
      <c r="Y354">
        <v>211787</v>
      </c>
      <c r="Z354">
        <v>215344</v>
      </c>
      <c r="AA354">
        <v>218936</v>
      </c>
      <c r="AB354">
        <v>222481</v>
      </c>
      <c r="AC354">
        <v>225854</v>
      </c>
      <c r="AD354">
        <v>228911</v>
      </c>
      <c r="AE354" s="21" t="s">
        <v>1</v>
      </c>
    </row>
    <row r="355" spans="1:31" x14ac:dyDescent="0.2">
      <c r="A355" s="27" t="s">
        <v>9</v>
      </c>
      <c r="B355" s="13" t="s">
        <v>9</v>
      </c>
      <c r="C355" s="14">
        <v>108</v>
      </c>
      <c r="D355" s="13" t="s">
        <v>9</v>
      </c>
      <c r="E355" s="13" t="s">
        <v>488</v>
      </c>
      <c r="F355" s="13" t="s">
        <v>313</v>
      </c>
      <c r="G355" s="14" t="s">
        <v>355</v>
      </c>
      <c r="H355" s="205">
        <v>133603</v>
      </c>
      <c r="I355" s="205">
        <v>138921</v>
      </c>
      <c r="J355" s="205">
        <v>143350</v>
      </c>
      <c r="K355" s="205">
        <v>149809</v>
      </c>
      <c r="L355" s="205">
        <v>156456</v>
      </c>
      <c r="M355">
        <v>163008</v>
      </c>
      <c r="N355">
        <v>169164</v>
      </c>
      <c r="O355">
        <v>174554</v>
      </c>
      <c r="P355">
        <v>180351</v>
      </c>
      <c r="Q355">
        <v>185956</v>
      </c>
      <c r="R355">
        <v>191201</v>
      </c>
      <c r="S355">
        <v>195889</v>
      </c>
      <c r="T355">
        <v>199861</v>
      </c>
      <c r="U355">
        <v>203373</v>
      </c>
      <c r="V355">
        <v>206297</v>
      </c>
      <c r="W355">
        <v>209004</v>
      </c>
      <c r="X355">
        <v>211984</v>
      </c>
      <c r="Y355">
        <v>215792</v>
      </c>
      <c r="Z355">
        <v>219432</v>
      </c>
      <c r="AA355">
        <v>223092</v>
      </c>
      <c r="AB355">
        <v>226689</v>
      </c>
      <c r="AC355">
        <v>230094</v>
      </c>
      <c r="AD355">
        <v>233162</v>
      </c>
      <c r="AE355" s="22" t="s">
        <v>1</v>
      </c>
    </row>
    <row r="356" spans="1:31" x14ac:dyDescent="0.2">
      <c r="A356" s="25" t="s">
        <v>9</v>
      </c>
      <c r="B356" s="11" t="s">
        <v>9</v>
      </c>
      <c r="C356" s="12">
        <v>108</v>
      </c>
      <c r="D356" s="11" t="s">
        <v>9</v>
      </c>
      <c r="E356" s="11" t="s">
        <v>442</v>
      </c>
      <c r="F356" s="11" t="s">
        <v>312</v>
      </c>
      <c r="G356" s="12" t="s">
        <v>317</v>
      </c>
      <c r="H356" s="205">
        <v>126253</v>
      </c>
      <c r="I356" s="205">
        <v>131149</v>
      </c>
      <c r="J356" s="205">
        <v>135647</v>
      </c>
      <c r="K356" s="205">
        <v>141448</v>
      </c>
      <c r="L356" s="205">
        <v>147626</v>
      </c>
      <c r="M356">
        <v>153926</v>
      </c>
      <c r="N356">
        <v>160059</v>
      </c>
      <c r="O356">
        <v>165666</v>
      </c>
      <c r="P356">
        <v>171377</v>
      </c>
      <c r="Q356">
        <v>176925</v>
      </c>
      <c r="R356">
        <v>182193</v>
      </c>
      <c r="S356">
        <v>187060</v>
      </c>
      <c r="T356">
        <v>191442</v>
      </c>
      <c r="U356">
        <v>195365</v>
      </c>
      <c r="V356">
        <v>198645</v>
      </c>
      <c r="W356">
        <v>201549</v>
      </c>
      <c r="X356">
        <v>204453</v>
      </c>
      <c r="Y356">
        <v>207793</v>
      </c>
      <c r="Z356">
        <v>211293</v>
      </c>
      <c r="AA356">
        <v>214839</v>
      </c>
      <c r="AB356">
        <v>218374</v>
      </c>
      <c r="AC356">
        <v>221796</v>
      </c>
      <c r="AD356">
        <v>224984</v>
      </c>
      <c r="AE356" s="21" t="s">
        <v>1</v>
      </c>
    </row>
    <row r="357" spans="1:31" x14ac:dyDescent="0.2">
      <c r="A357" s="27" t="s">
        <v>9</v>
      </c>
      <c r="B357" s="13" t="s">
        <v>9</v>
      </c>
      <c r="C357" s="14">
        <v>108</v>
      </c>
      <c r="D357" s="13" t="s">
        <v>9</v>
      </c>
      <c r="E357" s="13" t="s">
        <v>489</v>
      </c>
      <c r="F357" s="13" t="s">
        <v>313</v>
      </c>
      <c r="G357" s="14" t="s">
        <v>317</v>
      </c>
      <c r="H357" s="205">
        <v>127270</v>
      </c>
      <c r="I357" s="205">
        <v>132280</v>
      </c>
      <c r="J357" s="205">
        <v>136818</v>
      </c>
      <c r="K357" s="205">
        <v>142791</v>
      </c>
      <c r="L357" s="205">
        <v>149112</v>
      </c>
      <c r="M357">
        <v>155545</v>
      </c>
      <c r="N357">
        <v>161840</v>
      </c>
      <c r="O357">
        <v>167675</v>
      </c>
      <c r="P357">
        <v>173664</v>
      </c>
      <c r="Q357">
        <v>179548</v>
      </c>
      <c r="R357">
        <v>185162</v>
      </c>
      <c r="S357">
        <v>190315</v>
      </c>
      <c r="T357">
        <v>194850</v>
      </c>
      <c r="U357">
        <v>198938</v>
      </c>
      <c r="V357">
        <v>202311</v>
      </c>
      <c r="W357">
        <v>205258</v>
      </c>
      <c r="X357">
        <v>208185</v>
      </c>
      <c r="Y357">
        <v>211566</v>
      </c>
      <c r="Z357">
        <v>215149</v>
      </c>
      <c r="AA357">
        <v>218763</v>
      </c>
      <c r="AB357">
        <v>222350</v>
      </c>
      <c r="AC357">
        <v>225802</v>
      </c>
      <c r="AD357">
        <v>228998</v>
      </c>
      <c r="AE357" s="22" t="s">
        <v>1</v>
      </c>
    </row>
    <row r="358" spans="1:31" x14ac:dyDescent="0.2">
      <c r="A358" s="25" t="s">
        <v>9</v>
      </c>
      <c r="B358" s="11" t="s">
        <v>9</v>
      </c>
      <c r="C358" s="12">
        <v>108</v>
      </c>
      <c r="D358" s="11" t="s">
        <v>9</v>
      </c>
      <c r="E358" s="11" t="s">
        <v>443</v>
      </c>
      <c r="F358" s="11" t="s">
        <v>312</v>
      </c>
      <c r="G358" s="12" t="s">
        <v>356</v>
      </c>
      <c r="H358" s="205">
        <v>121117</v>
      </c>
      <c r="I358" s="205">
        <v>125560</v>
      </c>
      <c r="J358" s="205">
        <v>129946</v>
      </c>
      <c r="K358" s="205">
        <v>135189</v>
      </c>
      <c r="L358" s="205">
        <v>140974</v>
      </c>
      <c r="M358">
        <v>147046</v>
      </c>
      <c r="N358">
        <v>153188</v>
      </c>
      <c r="O358">
        <v>159095</v>
      </c>
      <c r="P358">
        <v>164963</v>
      </c>
      <c r="Q358">
        <v>170734</v>
      </c>
      <c r="R358">
        <v>176295</v>
      </c>
      <c r="S358">
        <v>181515</v>
      </c>
      <c r="T358">
        <v>186304</v>
      </c>
      <c r="U358">
        <v>190782</v>
      </c>
      <c r="V358">
        <v>194498</v>
      </c>
      <c r="W358">
        <v>197718</v>
      </c>
      <c r="X358">
        <v>200717</v>
      </c>
      <c r="Y358">
        <v>203857</v>
      </c>
      <c r="Z358">
        <v>207317</v>
      </c>
      <c r="AA358">
        <v>210837</v>
      </c>
      <c r="AB358">
        <v>214359</v>
      </c>
      <c r="AC358">
        <v>217812</v>
      </c>
      <c r="AD358">
        <v>221097</v>
      </c>
      <c r="AE358" s="21" t="s">
        <v>1</v>
      </c>
    </row>
    <row r="359" spans="1:31" x14ac:dyDescent="0.2">
      <c r="A359" s="27" t="s">
        <v>9</v>
      </c>
      <c r="B359" s="13" t="s">
        <v>9</v>
      </c>
      <c r="C359" s="14">
        <v>108</v>
      </c>
      <c r="D359" s="13" t="s">
        <v>9</v>
      </c>
      <c r="E359" s="13" t="s">
        <v>490</v>
      </c>
      <c r="F359" s="13" t="s">
        <v>313</v>
      </c>
      <c r="G359" s="14" t="s">
        <v>356</v>
      </c>
      <c r="H359" s="205">
        <v>121877</v>
      </c>
      <c r="I359" s="205">
        <v>126441</v>
      </c>
      <c r="J359" s="205">
        <v>130883.99999999999</v>
      </c>
      <c r="K359" s="205">
        <v>136298</v>
      </c>
      <c r="L359" s="205">
        <v>142216</v>
      </c>
      <c r="M359">
        <v>148405</v>
      </c>
      <c r="N359">
        <v>154680</v>
      </c>
      <c r="O359">
        <v>160766</v>
      </c>
      <c r="P359">
        <v>166861</v>
      </c>
      <c r="Q359">
        <v>172939</v>
      </c>
      <c r="R359">
        <v>178837</v>
      </c>
      <c r="S359">
        <v>184368</v>
      </c>
      <c r="T359">
        <v>189378</v>
      </c>
      <c r="U359">
        <v>194065</v>
      </c>
      <c r="V359">
        <v>197914</v>
      </c>
      <c r="W359">
        <v>201206</v>
      </c>
      <c r="X359">
        <v>204241</v>
      </c>
      <c r="Y359">
        <v>207411</v>
      </c>
      <c r="Z359">
        <v>210957</v>
      </c>
      <c r="AA359">
        <v>214548</v>
      </c>
      <c r="AB359">
        <v>218124</v>
      </c>
      <c r="AC359">
        <v>221607</v>
      </c>
      <c r="AD359">
        <v>224901</v>
      </c>
      <c r="AE359" s="22" t="s">
        <v>1</v>
      </c>
    </row>
    <row r="360" spans="1:31" x14ac:dyDescent="0.2">
      <c r="A360" s="25" t="s">
        <v>9</v>
      </c>
      <c r="B360" s="11" t="s">
        <v>9</v>
      </c>
      <c r="C360" s="12">
        <v>108</v>
      </c>
      <c r="D360" s="11" t="s">
        <v>9</v>
      </c>
      <c r="E360" s="11" t="s">
        <v>444</v>
      </c>
      <c r="F360" s="11" t="s">
        <v>312</v>
      </c>
      <c r="G360" s="12" t="s">
        <v>327</v>
      </c>
      <c r="H360" s="205">
        <v>116822</v>
      </c>
      <c r="I360" s="205">
        <v>120709</v>
      </c>
      <c r="J360" s="205">
        <v>124818</v>
      </c>
      <c r="K360" s="205">
        <v>129426.99999999999</v>
      </c>
      <c r="L360" s="205">
        <v>134740</v>
      </c>
      <c r="M360">
        <v>140503</v>
      </c>
      <c r="N360">
        <v>146502</v>
      </c>
      <c r="O360">
        <v>152519</v>
      </c>
      <c r="P360">
        <v>158465</v>
      </c>
      <c r="Q360">
        <v>164382</v>
      </c>
      <c r="R360">
        <v>170159</v>
      </c>
      <c r="S360">
        <v>175665</v>
      </c>
      <c r="T360">
        <v>180798</v>
      </c>
      <c r="U360">
        <v>185855</v>
      </c>
      <c r="V360">
        <v>190033</v>
      </c>
      <c r="W360">
        <v>193594</v>
      </c>
      <c r="X360">
        <v>196812</v>
      </c>
      <c r="Y360">
        <v>199924</v>
      </c>
      <c r="Z360">
        <v>203364</v>
      </c>
      <c r="AA360">
        <v>206878</v>
      </c>
      <c r="AB360">
        <v>210407</v>
      </c>
      <c r="AC360">
        <v>213880</v>
      </c>
      <c r="AD360">
        <v>217236</v>
      </c>
      <c r="AE360" s="21" t="s">
        <v>1</v>
      </c>
    </row>
    <row r="361" spans="1:31" x14ac:dyDescent="0.2">
      <c r="A361" s="27" t="s">
        <v>9</v>
      </c>
      <c r="B361" s="13" t="s">
        <v>9</v>
      </c>
      <c r="C361" s="14">
        <v>108</v>
      </c>
      <c r="D361" s="13" t="s">
        <v>9</v>
      </c>
      <c r="E361" s="13" t="s">
        <v>491</v>
      </c>
      <c r="F361" s="13" t="s">
        <v>313</v>
      </c>
      <c r="G361" s="14" t="s">
        <v>327</v>
      </c>
      <c r="H361" s="205">
        <v>117351</v>
      </c>
      <c r="I361" s="205">
        <v>121363</v>
      </c>
      <c r="J361" s="205">
        <v>125542</v>
      </c>
      <c r="K361" s="205">
        <v>130321</v>
      </c>
      <c r="L361" s="205">
        <v>135763</v>
      </c>
      <c r="M361">
        <v>141632</v>
      </c>
      <c r="N361">
        <v>147743</v>
      </c>
      <c r="O361">
        <v>153904</v>
      </c>
      <c r="P361">
        <v>160019</v>
      </c>
      <c r="Q361">
        <v>166206</v>
      </c>
      <c r="R361">
        <v>172303</v>
      </c>
      <c r="S361">
        <v>178125</v>
      </c>
      <c r="T361">
        <v>183523</v>
      </c>
      <c r="U361">
        <v>188834</v>
      </c>
      <c r="V361">
        <v>193182</v>
      </c>
      <c r="W361">
        <v>196847</v>
      </c>
      <c r="X361">
        <v>200123</v>
      </c>
      <c r="Y361">
        <v>203269</v>
      </c>
      <c r="Z361">
        <v>206800</v>
      </c>
      <c r="AA361">
        <v>210389</v>
      </c>
      <c r="AB361">
        <v>213976</v>
      </c>
      <c r="AC361">
        <v>217484</v>
      </c>
      <c r="AD361">
        <v>220852</v>
      </c>
      <c r="AE361" s="22" t="s">
        <v>1</v>
      </c>
    </row>
    <row r="362" spans="1:31" x14ac:dyDescent="0.2">
      <c r="A362" s="25" t="s">
        <v>9</v>
      </c>
      <c r="B362" s="11" t="s">
        <v>9</v>
      </c>
      <c r="C362" s="12">
        <v>108</v>
      </c>
      <c r="D362" s="11" t="s">
        <v>9</v>
      </c>
      <c r="E362" s="11" t="s">
        <v>445</v>
      </c>
      <c r="F362" s="11" t="s">
        <v>312</v>
      </c>
      <c r="G362" s="12" t="s">
        <v>320</v>
      </c>
      <c r="H362" s="205">
        <v>113208</v>
      </c>
      <c r="I362" s="205">
        <v>116559</v>
      </c>
      <c r="J362" s="205">
        <v>120256</v>
      </c>
      <c r="K362" s="205">
        <v>124261</v>
      </c>
      <c r="L362" s="205">
        <v>128916</v>
      </c>
      <c r="M362">
        <v>134293</v>
      </c>
      <c r="N362">
        <v>140067</v>
      </c>
      <c r="O362">
        <v>146023</v>
      </c>
      <c r="P362">
        <v>151954</v>
      </c>
      <c r="Q362">
        <v>157953</v>
      </c>
      <c r="R362">
        <v>163867</v>
      </c>
      <c r="S362">
        <v>169582</v>
      </c>
      <c r="T362">
        <v>174996</v>
      </c>
      <c r="U362">
        <v>180509</v>
      </c>
      <c r="V362">
        <v>185319</v>
      </c>
      <c r="W362">
        <v>189248</v>
      </c>
      <c r="X362">
        <v>192711</v>
      </c>
      <c r="Y362">
        <v>195945</v>
      </c>
      <c r="Z362">
        <v>199429</v>
      </c>
      <c r="AA362">
        <v>202909</v>
      </c>
      <c r="AB362">
        <v>206465</v>
      </c>
      <c r="AC362">
        <v>209977</v>
      </c>
      <c r="AD362">
        <v>213387</v>
      </c>
      <c r="AE362" s="21" t="s">
        <v>1</v>
      </c>
    </row>
    <row r="363" spans="1:31" x14ac:dyDescent="0.2">
      <c r="A363" s="27" t="s">
        <v>9</v>
      </c>
      <c r="B363" s="13" t="s">
        <v>9</v>
      </c>
      <c r="C363" s="14">
        <v>108</v>
      </c>
      <c r="D363" s="13" t="s">
        <v>9</v>
      </c>
      <c r="E363" s="13" t="s">
        <v>492</v>
      </c>
      <c r="F363" s="13" t="s">
        <v>313</v>
      </c>
      <c r="G363" s="14" t="s">
        <v>320</v>
      </c>
      <c r="H363" s="205">
        <v>113532</v>
      </c>
      <c r="I363" s="205">
        <v>117006</v>
      </c>
      <c r="J363" s="205">
        <v>120781</v>
      </c>
      <c r="K363" s="205">
        <v>124954</v>
      </c>
      <c r="L363" s="205">
        <v>129743</v>
      </c>
      <c r="M363">
        <v>135218</v>
      </c>
      <c r="N363">
        <v>141089</v>
      </c>
      <c r="O363">
        <v>147165</v>
      </c>
      <c r="P363">
        <v>153220</v>
      </c>
      <c r="Q363">
        <v>159425</v>
      </c>
      <c r="R363">
        <v>165636</v>
      </c>
      <c r="S363">
        <v>171666</v>
      </c>
      <c r="T363">
        <v>177365</v>
      </c>
      <c r="U363">
        <v>183163</v>
      </c>
      <c r="V363">
        <v>188193</v>
      </c>
      <c r="W363">
        <v>192256</v>
      </c>
      <c r="X363">
        <v>195802</v>
      </c>
      <c r="Y363">
        <v>199084</v>
      </c>
      <c r="Z363">
        <v>202667</v>
      </c>
      <c r="AA363">
        <v>206229</v>
      </c>
      <c r="AB363">
        <v>209849</v>
      </c>
      <c r="AC363">
        <v>213404</v>
      </c>
      <c r="AD363">
        <v>216831</v>
      </c>
      <c r="AE363" s="22" t="s">
        <v>1</v>
      </c>
    </row>
    <row r="364" spans="1:31" x14ac:dyDescent="0.2">
      <c r="A364" s="25" t="s">
        <v>9</v>
      </c>
      <c r="B364" s="11" t="s">
        <v>9</v>
      </c>
      <c r="C364" s="12">
        <v>108</v>
      </c>
      <c r="D364" s="11" t="s">
        <v>9</v>
      </c>
      <c r="E364" s="11" t="s">
        <v>446</v>
      </c>
      <c r="F364" s="11" t="s">
        <v>312</v>
      </c>
      <c r="G364" s="12" t="s">
        <v>326</v>
      </c>
      <c r="H364" s="205">
        <v>110116</v>
      </c>
      <c r="I364" s="205">
        <v>112952</v>
      </c>
      <c r="J364" s="205">
        <v>116252</v>
      </c>
      <c r="K364" s="205">
        <v>119736</v>
      </c>
      <c r="L364" s="205">
        <v>123711</v>
      </c>
      <c r="M364">
        <v>128407.99999999999</v>
      </c>
      <c r="N364">
        <v>133878</v>
      </c>
      <c r="O364">
        <v>139693</v>
      </c>
      <c r="P364">
        <v>145508</v>
      </c>
      <c r="Q364">
        <v>151502</v>
      </c>
      <c r="R364">
        <v>157504</v>
      </c>
      <c r="S364">
        <v>163350</v>
      </c>
      <c r="T364">
        <v>168969</v>
      </c>
      <c r="U364">
        <v>174744</v>
      </c>
      <c r="V364">
        <v>180137</v>
      </c>
      <c r="W364">
        <v>184748</v>
      </c>
      <c r="X364">
        <v>188482</v>
      </c>
      <c r="Y364">
        <v>191865</v>
      </c>
      <c r="Z364">
        <v>195482</v>
      </c>
      <c r="AA364">
        <v>198970</v>
      </c>
      <c r="AB364">
        <v>202478</v>
      </c>
      <c r="AC364">
        <v>206051</v>
      </c>
      <c r="AD364">
        <v>209534</v>
      </c>
      <c r="AE364" s="21" t="s">
        <v>1</v>
      </c>
    </row>
    <row r="365" spans="1:31" x14ac:dyDescent="0.2">
      <c r="A365" s="27" t="s">
        <v>9</v>
      </c>
      <c r="B365" s="13" t="s">
        <v>9</v>
      </c>
      <c r="C365" s="14">
        <v>108</v>
      </c>
      <c r="D365" s="13" t="s">
        <v>9</v>
      </c>
      <c r="E365" s="13" t="s">
        <v>493</v>
      </c>
      <c r="F365" s="13" t="s">
        <v>313</v>
      </c>
      <c r="G365" s="14" t="s">
        <v>326</v>
      </c>
      <c r="H365" s="205">
        <v>110257</v>
      </c>
      <c r="I365" s="205">
        <v>113211</v>
      </c>
      <c r="J365" s="205">
        <v>116596</v>
      </c>
      <c r="K365" s="205">
        <v>120237</v>
      </c>
      <c r="L365" s="205">
        <v>124351</v>
      </c>
      <c r="M365">
        <v>129157.00000000001</v>
      </c>
      <c r="N365">
        <v>134713</v>
      </c>
      <c r="O365">
        <v>140628</v>
      </c>
      <c r="P365">
        <v>146542</v>
      </c>
      <c r="Q365">
        <v>152681</v>
      </c>
      <c r="R365">
        <v>158912</v>
      </c>
      <c r="S365">
        <v>165065</v>
      </c>
      <c r="T365">
        <v>170982</v>
      </c>
      <c r="U365">
        <v>177051</v>
      </c>
      <c r="V365">
        <v>182709</v>
      </c>
      <c r="W365">
        <v>187512</v>
      </c>
      <c r="X365">
        <v>191353</v>
      </c>
      <c r="Y365">
        <v>194800</v>
      </c>
      <c r="Z365">
        <v>198525</v>
      </c>
      <c r="AA365">
        <v>202104</v>
      </c>
      <c r="AB365">
        <v>205685</v>
      </c>
      <c r="AC365">
        <v>209309</v>
      </c>
      <c r="AD365">
        <v>212819</v>
      </c>
      <c r="AE365" s="22" t="s">
        <v>1</v>
      </c>
    </row>
    <row r="366" spans="1:31" x14ac:dyDescent="0.2">
      <c r="A366" s="25" t="s">
        <v>9</v>
      </c>
      <c r="B366" s="11" t="s">
        <v>9</v>
      </c>
      <c r="C366" s="12">
        <v>108</v>
      </c>
      <c r="D366" s="11" t="s">
        <v>9</v>
      </c>
      <c r="E366" s="11" t="s">
        <v>447</v>
      </c>
      <c r="F366" s="11" t="s">
        <v>312</v>
      </c>
      <c r="G366" s="12" t="s">
        <v>318</v>
      </c>
      <c r="H366" s="205">
        <v>107921</v>
      </c>
      <c r="I366" s="205">
        <v>109728</v>
      </c>
      <c r="J366" s="205">
        <v>112651</v>
      </c>
      <c r="K366" s="205">
        <v>115811</v>
      </c>
      <c r="L366" s="205">
        <v>119224</v>
      </c>
      <c r="M366">
        <v>123164</v>
      </c>
      <c r="N366">
        <v>127931</v>
      </c>
      <c r="O366">
        <v>133523</v>
      </c>
      <c r="P366">
        <v>139215</v>
      </c>
      <c r="Q366">
        <v>145100</v>
      </c>
      <c r="R366">
        <v>151110</v>
      </c>
      <c r="S366">
        <v>157053</v>
      </c>
      <c r="T366">
        <v>162798</v>
      </c>
      <c r="U366">
        <v>168678</v>
      </c>
      <c r="V366">
        <v>174411</v>
      </c>
      <c r="W366">
        <v>179730</v>
      </c>
      <c r="X366">
        <v>184196</v>
      </c>
      <c r="Y366">
        <v>187754</v>
      </c>
      <c r="Z366">
        <v>191455</v>
      </c>
      <c r="AA366">
        <v>195055</v>
      </c>
      <c r="AB366">
        <v>198536</v>
      </c>
      <c r="AC366">
        <v>202048</v>
      </c>
      <c r="AD366">
        <v>205625</v>
      </c>
      <c r="AE366" s="21" t="s">
        <v>1</v>
      </c>
    </row>
    <row r="367" spans="1:31" x14ac:dyDescent="0.2">
      <c r="A367" s="27" t="s">
        <v>9</v>
      </c>
      <c r="B367" s="13" t="s">
        <v>9</v>
      </c>
      <c r="C367" s="14">
        <v>108</v>
      </c>
      <c r="D367" s="13" t="s">
        <v>9</v>
      </c>
      <c r="E367" s="13" t="s">
        <v>494</v>
      </c>
      <c r="F367" s="13" t="s">
        <v>313</v>
      </c>
      <c r="G367" s="14" t="s">
        <v>318</v>
      </c>
      <c r="H367" s="205">
        <v>107903</v>
      </c>
      <c r="I367" s="205">
        <v>109820</v>
      </c>
      <c r="J367" s="205">
        <v>112828</v>
      </c>
      <c r="K367" s="205">
        <v>116131</v>
      </c>
      <c r="L367" s="205">
        <v>119679</v>
      </c>
      <c r="M367">
        <v>123741</v>
      </c>
      <c r="N367">
        <v>128608</v>
      </c>
      <c r="O367">
        <v>134286</v>
      </c>
      <c r="P367">
        <v>140060</v>
      </c>
      <c r="Q367">
        <v>146057</v>
      </c>
      <c r="R367">
        <v>152221</v>
      </c>
      <c r="S367">
        <v>158398</v>
      </c>
      <c r="T367">
        <v>164450</v>
      </c>
      <c r="U367">
        <v>170630</v>
      </c>
      <c r="V367">
        <v>176647</v>
      </c>
      <c r="W367">
        <v>182215</v>
      </c>
      <c r="X367">
        <v>186852</v>
      </c>
      <c r="Y367">
        <v>190491</v>
      </c>
      <c r="Z367">
        <v>194301</v>
      </c>
      <c r="AA367">
        <v>198004</v>
      </c>
      <c r="AB367">
        <v>201568</v>
      </c>
      <c r="AC367">
        <v>205142</v>
      </c>
      <c r="AD367">
        <v>208757</v>
      </c>
      <c r="AE367" s="22" t="s">
        <v>1</v>
      </c>
    </row>
    <row r="368" spans="1:31" x14ac:dyDescent="0.2">
      <c r="A368" s="25" t="s">
        <v>9</v>
      </c>
      <c r="B368" s="11" t="s">
        <v>9</v>
      </c>
      <c r="C368" s="12">
        <v>108</v>
      </c>
      <c r="D368" s="11" t="s">
        <v>9</v>
      </c>
      <c r="E368" s="11" t="s">
        <v>448</v>
      </c>
      <c r="F368" s="11" t="s">
        <v>312</v>
      </c>
      <c r="G368" s="12" t="s">
        <v>333</v>
      </c>
      <c r="H368" s="205">
        <v>106728</v>
      </c>
      <c r="I368" s="205">
        <v>107444</v>
      </c>
      <c r="J368" s="205">
        <v>109298</v>
      </c>
      <c r="K368" s="205">
        <v>112245</v>
      </c>
      <c r="L368" s="205">
        <v>115378</v>
      </c>
      <c r="M368">
        <v>118713</v>
      </c>
      <c r="N368">
        <v>122646</v>
      </c>
      <c r="O368">
        <v>127510</v>
      </c>
      <c r="P368">
        <v>133083</v>
      </c>
      <c r="Q368">
        <v>138840</v>
      </c>
      <c r="R368">
        <v>144750</v>
      </c>
      <c r="S368">
        <v>150718</v>
      </c>
      <c r="T368">
        <v>156569</v>
      </c>
      <c r="U368">
        <v>162515</v>
      </c>
      <c r="V368">
        <v>168309</v>
      </c>
      <c r="W368">
        <v>174045</v>
      </c>
      <c r="X368">
        <v>179341</v>
      </c>
      <c r="Y368">
        <v>183681</v>
      </c>
      <c r="Z368">
        <v>187380</v>
      </c>
      <c r="AA368">
        <v>191081</v>
      </c>
      <c r="AB368">
        <v>194653</v>
      </c>
      <c r="AC368">
        <v>198101</v>
      </c>
      <c r="AD368">
        <v>201605</v>
      </c>
      <c r="AE368" s="21" t="s">
        <v>1</v>
      </c>
    </row>
    <row r="369" spans="1:31" x14ac:dyDescent="0.2">
      <c r="A369" s="27" t="s">
        <v>9</v>
      </c>
      <c r="B369" s="13" t="s">
        <v>9</v>
      </c>
      <c r="C369" s="14">
        <v>108</v>
      </c>
      <c r="D369" s="13" t="s">
        <v>9</v>
      </c>
      <c r="E369" s="13" t="s">
        <v>495</v>
      </c>
      <c r="F369" s="13" t="s">
        <v>313</v>
      </c>
      <c r="G369" s="14" t="s">
        <v>333</v>
      </c>
      <c r="H369" s="205">
        <v>106575</v>
      </c>
      <c r="I369" s="205">
        <v>107388</v>
      </c>
      <c r="J369" s="205">
        <v>109322</v>
      </c>
      <c r="K369" s="205">
        <v>112399</v>
      </c>
      <c r="L369" s="205">
        <v>115652</v>
      </c>
      <c r="M369">
        <v>119112</v>
      </c>
      <c r="N369">
        <v>123166</v>
      </c>
      <c r="O369">
        <v>128133.99999999999</v>
      </c>
      <c r="P369">
        <v>133766</v>
      </c>
      <c r="Q369">
        <v>139625</v>
      </c>
      <c r="R369">
        <v>145647</v>
      </c>
      <c r="S369">
        <v>151760</v>
      </c>
      <c r="T369">
        <v>157842</v>
      </c>
      <c r="U369">
        <v>164109</v>
      </c>
      <c r="V369">
        <v>170192</v>
      </c>
      <c r="W369">
        <v>176205</v>
      </c>
      <c r="X369">
        <v>181742</v>
      </c>
      <c r="Y369">
        <v>186233</v>
      </c>
      <c r="Z369">
        <v>190034</v>
      </c>
      <c r="AA369">
        <v>193841</v>
      </c>
      <c r="AB369">
        <v>197510</v>
      </c>
      <c r="AC369">
        <v>201032</v>
      </c>
      <c r="AD369">
        <v>204586</v>
      </c>
      <c r="AE369" s="22" t="s">
        <v>1</v>
      </c>
    </row>
    <row r="370" spans="1:31" x14ac:dyDescent="0.2">
      <c r="A370" s="25" t="s">
        <v>9</v>
      </c>
      <c r="B370" s="11" t="s">
        <v>9</v>
      </c>
      <c r="C370" s="12">
        <v>108</v>
      </c>
      <c r="D370" s="11" t="s">
        <v>9</v>
      </c>
      <c r="E370" s="11" t="s">
        <v>449</v>
      </c>
      <c r="F370" s="11" t="s">
        <v>312</v>
      </c>
      <c r="G370" s="12" t="s">
        <v>340</v>
      </c>
      <c r="H370" s="205">
        <v>106201</v>
      </c>
      <c r="I370" s="205">
        <v>106297</v>
      </c>
      <c r="J370" s="205">
        <v>106926</v>
      </c>
      <c r="K370" s="205">
        <v>108900</v>
      </c>
      <c r="L370" s="205">
        <v>111845</v>
      </c>
      <c r="M370">
        <v>114946</v>
      </c>
      <c r="N370">
        <v>118232</v>
      </c>
      <c r="O370">
        <v>122183</v>
      </c>
      <c r="P370">
        <v>127108</v>
      </c>
      <c r="Q370">
        <v>132742</v>
      </c>
      <c r="R370">
        <v>138520</v>
      </c>
      <c r="S370">
        <v>144399</v>
      </c>
      <c r="T370">
        <v>150292</v>
      </c>
      <c r="U370">
        <v>156314</v>
      </c>
      <c r="V370">
        <v>162156</v>
      </c>
      <c r="W370">
        <v>167908</v>
      </c>
      <c r="X370">
        <v>173696</v>
      </c>
      <c r="Y370">
        <v>178988</v>
      </c>
      <c r="Z370">
        <v>183332</v>
      </c>
      <c r="AA370">
        <v>187039</v>
      </c>
      <c r="AB370">
        <v>190730</v>
      </c>
      <c r="AC370">
        <v>194249</v>
      </c>
      <c r="AD370">
        <v>197654</v>
      </c>
      <c r="AE370" s="21" t="s">
        <v>1</v>
      </c>
    </row>
    <row r="371" spans="1:31" x14ac:dyDescent="0.2">
      <c r="A371" s="27" t="s">
        <v>9</v>
      </c>
      <c r="B371" s="13" t="s">
        <v>9</v>
      </c>
      <c r="C371" s="14">
        <v>108</v>
      </c>
      <c r="D371" s="13" t="s">
        <v>9</v>
      </c>
      <c r="E371" s="13" t="s">
        <v>496</v>
      </c>
      <c r="F371" s="13" t="s">
        <v>313</v>
      </c>
      <c r="G371" s="14" t="s">
        <v>340</v>
      </c>
      <c r="H371" s="205">
        <v>105933</v>
      </c>
      <c r="I371" s="205">
        <v>106113</v>
      </c>
      <c r="J371" s="205">
        <v>106813</v>
      </c>
      <c r="K371" s="205">
        <v>108904</v>
      </c>
      <c r="L371" s="205">
        <v>111956</v>
      </c>
      <c r="M371">
        <v>115166</v>
      </c>
      <c r="N371">
        <v>118581</v>
      </c>
      <c r="O371">
        <v>122663</v>
      </c>
      <c r="P371">
        <v>127657</v>
      </c>
      <c r="Q371">
        <v>133374</v>
      </c>
      <c r="R371">
        <v>139261</v>
      </c>
      <c r="S371">
        <v>145237</v>
      </c>
      <c r="T371">
        <v>151259</v>
      </c>
      <c r="U371">
        <v>157536</v>
      </c>
      <c r="V371">
        <v>163685</v>
      </c>
      <c r="W371">
        <v>169716</v>
      </c>
      <c r="X371">
        <v>175782</v>
      </c>
      <c r="Y371">
        <v>181309</v>
      </c>
      <c r="Z371">
        <v>185807</v>
      </c>
      <c r="AA371">
        <v>189614</v>
      </c>
      <c r="AB371">
        <v>193406</v>
      </c>
      <c r="AC371">
        <v>197016</v>
      </c>
      <c r="AD371">
        <v>200484</v>
      </c>
      <c r="AE371" s="22" t="s">
        <v>1</v>
      </c>
    </row>
    <row r="372" spans="1:31" x14ac:dyDescent="0.2">
      <c r="A372" s="25" t="s">
        <v>9</v>
      </c>
      <c r="B372" s="11" t="s">
        <v>9</v>
      </c>
      <c r="C372" s="12">
        <v>108</v>
      </c>
      <c r="D372" s="11" t="s">
        <v>9</v>
      </c>
      <c r="E372" s="11" t="s">
        <v>450</v>
      </c>
      <c r="F372" s="11" t="s">
        <v>312</v>
      </c>
      <c r="G372" s="12" t="s">
        <v>329</v>
      </c>
      <c r="H372" s="205">
        <v>105853</v>
      </c>
      <c r="I372" s="205">
        <v>105892</v>
      </c>
      <c r="J372" s="205">
        <v>105825</v>
      </c>
      <c r="K372" s="205">
        <v>106523</v>
      </c>
      <c r="L372" s="205">
        <v>108509</v>
      </c>
      <c r="M372">
        <v>111447</v>
      </c>
      <c r="N372">
        <v>114543</v>
      </c>
      <c r="O372">
        <v>117803</v>
      </c>
      <c r="P372">
        <v>121808</v>
      </c>
      <c r="Q372">
        <v>126799</v>
      </c>
      <c r="R372">
        <v>132453</v>
      </c>
      <c r="S372">
        <v>138199</v>
      </c>
      <c r="T372">
        <v>144017</v>
      </c>
      <c r="U372">
        <v>150060</v>
      </c>
      <c r="V372">
        <v>155988</v>
      </c>
      <c r="W372">
        <v>161766</v>
      </c>
      <c r="X372">
        <v>167524</v>
      </c>
      <c r="Y372">
        <v>173382</v>
      </c>
      <c r="Z372">
        <v>178658</v>
      </c>
      <c r="AA372">
        <v>183016</v>
      </c>
      <c r="AB372">
        <v>186722</v>
      </c>
      <c r="AC372">
        <v>190379</v>
      </c>
      <c r="AD372">
        <v>193834</v>
      </c>
      <c r="AE372" s="21" t="s">
        <v>1</v>
      </c>
    </row>
    <row r="373" spans="1:31" x14ac:dyDescent="0.2">
      <c r="A373" s="27" t="s">
        <v>9</v>
      </c>
      <c r="B373" s="13" t="s">
        <v>9</v>
      </c>
      <c r="C373" s="14">
        <v>108</v>
      </c>
      <c r="D373" s="13" t="s">
        <v>9</v>
      </c>
      <c r="E373" s="13" t="s">
        <v>497</v>
      </c>
      <c r="F373" s="13" t="s">
        <v>313</v>
      </c>
      <c r="G373" s="14" t="s">
        <v>329</v>
      </c>
      <c r="H373" s="205">
        <v>105489</v>
      </c>
      <c r="I373" s="205">
        <v>105598</v>
      </c>
      <c r="J373" s="205">
        <v>105592</v>
      </c>
      <c r="K373" s="205">
        <v>106384</v>
      </c>
      <c r="L373" s="205">
        <v>108473</v>
      </c>
      <c r="M373">
        <v>111506</v>
      </c>
      <c r="N373">
        <v>114714</v>
      </c>
      <c r="O373">
        <v>118119</v>
      </c>
      <c r="P373">
        <v>122215</v>
      </c>
      <c r="Q373">
        <v>127302</v>
      </c>
      <c r="R373">
        <v>133049</v>
      </c>
      <c r="S373">
        <v>138897</v>
      </c>
      <c r="T373">
        <v>144788</v>
      </c>
      <c r="U373">
        <v>150974</v>
      </c>
      <c r="V373">
        <v>157151</v>
      </c>
      <c r="W373">
        <v>163225</v>
      </c>
      <c r="X373">
        <v>169259</v>
      </c>
      <c r="Y373">
        <v>175398</v>
      </c>
      <c r="Z373">
        <v>180901</v>
      </c>
      <c r="AA373">
        <v>185418</v>
      </c>
      <c r="AB373">
        <v>189219</v>
      </c>
      <c r="AC373">
        <v>192971</v>
      </c>
      <c r="AD373">
        <v>196510</v>
      </c>
      <c r="AE373" s="22" t="s">
        <v>1</v>
      </c>
    </row>
    <row r="374" spans="1:31" x14ac:dyDescent="0.2">
      <c r="A374" s="25" t="s">
        <v>9</v>
      </c>
      <c r="B374" s="11" t="s">
        <v>9</v>
      </c>
      <c r="C374" s="12">
        <v>108</v>
      </c>
      <c r="D374" s="11" t="s">
        <v>9</v>
      </c>
      <c r="E374" s="11" t="s">
        <v>451</v>
      </c>
      <c r="F374" s="11" t="s">
        <v>312</v>
      </c>
      <c r="G374" s="12" t="s">
        <v>361</v>
      </c>
      <c r="H374" s="205">
        <v>105734</v>
      </c>
      <c r="I374" s="205">
        <v>105596</v>
      </c>
      <c r="J374" s="205">
        <v>105543</v>
      </c>
      <c r="K374" s="205">
        <v>105399</v>
      </c>
      <c r="L374" s="205">
        <v>106126</v>
      </c>
      <c r="M374">
        <v>108120</v>
      </c>
      <c r="N374">
        <v>111076</v>
      </c>
      <c r="O374">
        <v>114190</v>
      </c>
      <c r="P374">
        <v>117445</v>
      </c>
      <c r="Q374">
        <v>121524</v>
      </c>
      <c r="R374">
        <v>126541</v>
      </c>
      <c r="S374">
        <v>132164</v>
      </c>
      <c r="T374">
        <v>137849</v>
      </c>
      <c r="U374">
        <v>143796</v>
      </c>
      <c r="V374">
        <v>149758</v>
      </c>
      <c r="W374">
        <v>155632</v>
      </c>
      <c r="X374">
        <v>161393</v>
      </c>
      <c r="Y374">
        <v>167173</v>
      </c>
      <c r="Z374">
        <v>173063</v>
      </c>
      <c r="AA374">
        <v>178361</v>
      </c>
      <c r="AB374">
        <v>182723</v>
      </c>
      <c r="AC374">
        <v>186404</v>
      </c>
      <c r="AD374">
        <v>190016</v>
      </c>
      <c r="AE374" s="21" t="s">
        <v>1</v>
      </c>
    </row>
    <row r="375" spans="1:31" x14ac:dyDescent="0.2">
      <c r="A375" s="27" t="s">
        <v>9</v>
      </c>
      <c r="B375" s="13" t="s">
        <v>9</v>
      </c>
      <c r="C375" s="14">
        <v>108</v>
      </c>
      <c r="D375" s="13" t="s">
        <v>9</v>
      </c>
      <c r="E375" s="13" t="s">
        <v>498</v>
      </c>
      <c r="F375" s="13" t="s">
        <v>313</v>
      </c>
      <c r="G375" s="14" t="s">
        <v>361</v>
      </c>
      <c r="H375" s="205">
        <v>105289</v>
      </c>
      <c r="I375" s="205">
        <v>105207</v>
      </c>
      <c r="J375" s="205">
        <v>105205</v>
      </c>
      <c r="K375" s="205">
        <v>105125</v>
      </c>
      <c r="L375" s="205">
        <v>105944</v>
      </c>
      <c r="M375">
        <v>108036</v>
      </c>
      <c r="N375">
        <v>111089</v>
      </c>
      <c r="O375">
        <v>114328</v>
      </c>
      <c r="P375">
        <v>117677</v>
      </c>
      <c r="Q375">
        <v>121882</v>
      </c>
      <c r="R375">
        <v>127012</v>
      </c>
      <c r="S375">
        <v>132724</v>
      </c>
      <c r="T375">
        <v>138496</v>
      </c>
      <c r="U375">
        <v>144505</v>
      </c>
      <c r="V375">
        <v>150614</v>
      </c>
      <c r="W375">
        <v>156732</v>
      </c>
      <c r="X375">
        <v>162783</v>
      </c>
      <c r="Y375">
        <v>168840</v>
      </c>
      <c r="Z375">
        <v>174990</v>
      </c>
      <c r="AA375">
        <v>180529</v>
      </c>
      <c r="AB375">
        <v>185054</v>
      </c>
      <c r="AC375">
        <v>188825</v>
      </c>
      <c r="AD375">
        <v>192525</v>
      </c>
      <c r="AE375" s="22" t="s">
        <v>1</v>
      </c>
    </row>
    <row r="376" spans="1:31" x14ac:dyDescent="0.2">
      <c r="A376" s="25" t="s">
        <v>9</v>
      </c>
      <c r="B376" s="11" t="s">
        <v>9</v>
      </c>
      <c r="C376" s="12">
        <v>108</v>
      </c>
      <c r="D376" s="11" t="s">
        <v>9</v>
      </c>
      <c r="E376" s="11" t="s">
        <v>452</v>
      </c>
      <c r="F376" s="11" t="s">
        <v>312</v>
      </c>
      <c r="G376" s="12" t="s">
        <v>328</v>
      </c>
      <c r="H376" s="205">
        <v>105176</v>
      </c>
      <c r="I376" s="205">
        <v>105486</v>
      </c>
      <c r="J376" s="205">
        <v>105297</v>
      </c>
      <c r="K376" s="205">
        <v>105083</v>
      </c>
      <c r="L376" s="205">
        <v>104980</v>
      </c>
      <c r="M376">
        <v>105731</v>
      </c>
      <c r="N376">
        <v>107757</v>
      </c>
      <c r="O376">
        <v>110755</v>
      </c>
      <c r="P376">
        <v>113838</v>
      </c>
      <c r="Q376">
        <v>117173</v>
      </c>
      <c r="R376">
        <v>121287</v>
      </c>
      <c r="S376">
        <v>126281</v>
      </c>
      <c r="T376">
        <v>131846</v>
      </c>
      <c r="U376">
        <v>137633</v>
      </c>
      <c r="V376">
        <v>143510</v>
      </c>
      <c r="W376">
        <v>149428</v>
      </c>
      <c r="X376">
        <v>155291</v>
      </c>
      <c r="Y376">
        <v>161052</v>
      </c>
      <c r="Z376">
        <v>166859</v>
      </c>
      <c r="AA376">
        <v>172776</v>
      </c>
      <c r="AB376">
        <v>178085</v>
      </c>
      <c r="AC376">
        <v>182429</v>
      </c>
      <c r="AD376">
        <v>186076</v>
      </c>
      <c r="AE376" s="21" t="s">
        <v>1</v>
      </c>
    </row>
    <row r="377" spans="1:31" x14ac:dyDescent="0.2">
      <c r="A377" s="27" t="s">
        <v>9</v>
      </c>
      <c r="B377" s="13" t="s">
        <v>9</v>
      </c>
      <c r="C377" s="14">
        <v>108</v>
      </c>
      <c r="D377" s="13" t="s">
        <v>9</v>
      </c>
      <c r="E377" s="13" t="s">
        <v>499</v>
      </c>
      <c r="F377" s="13" t="s">
        <v>313</v>
      </c>
      <c r="G377" s="14" t="s">
        <v>328</v>
      </c>
      <c r="H377" s="205">
        <v>104666</v>
      </c>
      <c r="I377" s="205">
        <v>105019</v>
      </c>
      <c r="J377" s="205">
        <v>104868</v>
      </c>
      <c r="K377" s="205">
        <v>104680</v>
      </c>
      <c r="L377" s="205">
        <v>104645</v>
      </c>
      <c r="M377">
        <v>105496</v>
      </c>
      <c r="N377">
        <v>107630</v>
      </c>
      <c r="O377">
        <v>110736</v>
      </c>
      <c r="P377">
        <v>113878</v>
      </c>
      <c r="Q377">
        <v>117347</v>
      </c>
      <c r="R377">
        <v>121612</v>
      </c>
      <c r="S377">
        <v>126722</v>
      </c>
      <c r="T377">
        <v>132364</v>
      </c>
      <c r="U377">
        <v>138201</v>
      </c>
      <c r="V377">
        <v>144149</v>
      </c>
      <c r="W377">
        <v>150220</v>
      </c>
      <c r="X377">
        <v>156330</v>
      </c>
      <c r="Y377">
        <v>162377</v>
      </c>
      <c r="Z377">
        <v>168419</v>
      </c>
      <c r="AA377">
        <v>174616</v>
      </c>
      <c r="AB377">
        <v>180181</v>
      </c>
      <c r="AC377">
        <v>184690</v>
      </c>
      <c r="AD377">
        <v>188419</v>
      </c>
      <c r="AE377" s="22" t="s">
        <v>1</v>
      </c>
    </row>
    <row r="378" spans="1:31" x14ac:dyDescent="0.2">
      <c r="A378" s="25" t="s">
        <v>9</v>
      </c>
      <c r="B378" s="11" t="s">
        <v>9</v>
      </c>
      <c r="C378" s="12">
        <v>108</v>
      </c>
      <c r="D378" s="11" t="s">
        <v>9</v>
      </c>
      <c r="E378" s="11" t="s">
        <v>453</v>
      </c>
      <c r="F378" s="11" t="s">
        <v>312</v>
      </c>
      <c r="G378" s="12" t="s">
        <v>337</v>
      </c>
      <c r="H378" s="205">
        <v>103783</v>
      </c>
      <c r="I378" s="205">
        <v>104936</v>
      </c>
      <c r="J378" s="205">
        <v>105197</v>
      </c>
      <c r="K378" s="205">
        <v>104801</v>
      </c>
      <c r="L378" s="205">
        <v>104630</v>
      </c>
      <c r="M378">
        <v>104563</v>
      </c>
      <c r="N378">
        <v>105362</v>
      </c>
      <c r="O378">
        <v>107442</v>
      </c>
      <c r="P378">
        <v>110407</v>
      </c>
      <c r="Q378">
        <v>113571</v>
      </c>
      <c r="R378">
        <v>116947</v>
      </c>
      <c r="S378">
        <v>121050</v>
      </c>
      <c r="T378">
        <v>125995</v>
      </c>
      <c r="U378">
        <v>131632</v>
      </c>
      <c r="V378">
        <v>137354</v>
      </c>
      <c r="W378">
        <v>143195</v>
      </c>
      <c r="X378">
        <v>149113</v>
      </c>
      <c r="Y378">
        <v>154981</v>
      </c>
      <c r="Z378">
        <v>160741</v>
      </c>
      <c r="AA378">
        <v>166576</v>
      </c>
      <c r="AB378">
        <v>172510</v>
      </c>
      <c r="AC378">
        <v>177809</v>
      </c>
      <c r="AD378">
        <v>182124</v>
      </c>
      <c r="AE378" s="21" t="s">
        <v>1</v>
      </c>
    </row>
    <row r="379" spans="1:31" x14ac:dyDescent="0.2">
      <c r="A379" s="27" t="s">
        <v>9</v>
      </c>
      <c r="B379" s="13" t="s">
        <v>9</v>
      </c>
      <c r="C379" s="14">
        <v>108</v>
      </c>
      <c r="D379" s="13" t="s">
        <v>9</v>
      </c>
      <c r="E379" s="13" t="s">
        <v>500</v>
      </c>
      <c r="F379" s="13" t="s">
        <v>313</v>
      </c>
      <c r="G379" s="14" t="s">
        <v>337</v>
      </c>
      <c r="H379" s="205">
        <v>103219</v>
      </c>
      <c r="I379" s="205">
        <v>104399</v>
      </c>
      <c r="J379" s="205">
        <v>104691</v>
      </c>
      <c r="K379" s="205">
        <v>104283</v>
      </c>
      <c r="L379" s="205">
        <v>104143</v>
      </c>
      <c r="M379">
        <v>104159</v>
      </c>
      <c r="N379">
        <v>105079</v>
      </c>
      <c r="O379">
        <v>107286</v>
      </c>
      <c r="P379">
        <v>110275</v>
      </c>
      <c r="Q379">
        <v>113536</v>
      </c>
      <c r="R379">
        <v>117077</v>
      </c>
      <c r="S379">
        <v>121341</v>
      </c>
      <c r="T379">
        <v>126398</v>
      </c>
      <c r="U379">
        <v>132055</v>
      </c>
      <c r="V379">
        <v>137836</v>
      </c>
      <c r="W379">
        <v>143762</v>
      </c>
      <c r="X379">
        <v>149843</v>
      </c>
      <c r="Y379">
        <v>155962</v>
      </c>
      <c r="Z379">
        <v>161943</v>
      </c>
      <c r="AA379">
        <v>168031</v>
      </c>
      <c r="AB379">
        <v>174266</v>
      </c>
      <c r="AC379">
        <v>179833</v>
      </c>
      <c r="AD379">
        <v>184314</v>
      </c>
      <c r="AE379" s="22" t="s">
        <v>1</v>
      </c>
    </row>
    <row r="380" spans="1:31" x14ac:dyDescent="0.2">
      <c r="A380" s="25" t="s">
        <v>9</v>
      </c>
      <c r="B380" s="11" t="s">
        <v>9</v>
      </c>
      <c r="C380" s="12">
        <v>108</v>
      </c>
      <c r="D380" s="11" t="s">
        <v>9</v>
      </c>
      <c r="E380" s="11" t="s">
        <v>454</v>
      </c>
      <c r="F380" s="11" t="s">
        <v>312</v>
      </c>
      <c r="G380" s="12" t="s">
        <v>369</v>
      </c>
      <c r="H380" s="205">
        <v>101752</v>
      </c>
      <c r="I380" s="205">
        <v>103554</v>
      </c>
      <c r="J380" s="205">
        <v>104655</v>
      </c>
      <c r="K380" s="205">
        <v>104660</v>
      </c>
      <c r="L380" s="205">
        <v>104310</v>
      </c>
      <c r="M380">
        <v>104179</v>
      </c>
      <c r="N380">
        <v>104171</v>
      </c>
      <c r="O380">
        <v>105039</v>
      </c>
      <c r="P380">
        <v>107094</v>
      </c>
      <c r="Q380">
        <v>110140</v>
      </c>
      <c r="R380">
        <v>113348</v>
      </c>
      <c r="S380">
        <v>116721</v>
      </c>
      <c r="T380">
        <v>120786</v>
      </c>
      <c r="U380">
        <v>125780</v>
      </c>
      <c r="V380">
        <v>131357</v>
      </c>
      <c r="W380">
        <v>137048</v>
      </c>
      <c r="X380">
        <v>142896</v>
      </c>
      <c r="Y380">
        <v>148827</v>
      </c>
      <c r="Z380">
        <v>154671</v>
      </c>
      <c r="AA380">
        <v>160460</v>
      </c>
      <c r="AB380">
        <v>166314</v>
      </c>
      <c r="AC380">
        <v>172243</v>
      </c>
      <c r="AD380">
        <v>177522</v>
      </c>
      <c r="AE380" s="21" t="s">
        <v>1</v>
      </c>
    </row>
    <row r="381" spans="1:31" x14ac:dyDescent="0.2">
      <c r="A381" s="27" t="s">
        <v>9</v>
      </c>
      <c r="B381" s="13" t="s">
        <v>9</v>
      </c>
      <c r="C381" s="14">
        <v>108</v>
      </c>
      <c r="D381" s="13" t="s">
        <v>9</v>
      </c>
      <c r="E381" s="13" t="s">
        <v>501</v>
      </c>
      <c r="F381" s="13" t="s">
        <v>313</v>
      </c>
      <c r="G381" s="14" t="s">
        <v>369</v>
      </c>
      <c r="H381" s="205">
        <v>101145</v>
      </c>
      <c r="I381" s="205">
        <v>102950</v>
      </c>
      <c r="J381" s="205">
        <v>104074</v>
      </c>
      <c r="K381" s="205">
        <v>104042</v>
      </c>
      <c r="L381" s="205">
        <v>103687</v>
      </c>
      <c r="M381">
        <v>103599</v>
      </c>
      <c r="N381">
        <v>103703</v>
      </c>
      <c r="O381">
        <v>104723</v>
      </c>
      <c r="P381">
        <v>106811</v>
      </c>
      <c r="Q381">
        <v>109919</v>
      </c>
      <c r="R381">
        <v>113253</v>
      </c>
      <c r="S381">
        <v>116806</v>
      </c>
      <c r="T381">
        <v>121038</v>
      </c>
      <c r="U381">
        <v>126070</v>
      </c>
      <c r="V381">
        <v>131679</v>
      </c>
      <c r="W381">
        <v>137441</v>
      </c>
      <c r="X381">
        <v>143390</v>
      </c>
      <c r="Y381">
        <v>149499</v>
      </c>
      <c r="Z381">
        <v>155509</v>
      </c>
      <c r="AA381">
        <v>161539</v>
      </c>
      <c r="AB381">
        <v>167666</v>
      </c>
      <c r="AC381">
        <v>173915</v>
      </c>
      <c r="AD381">
        <v>179475</v>
      </c>
      <c r="AE381" s="22" t="s">
        <v>1</v>
      </c>
    </row>
    <row r="382" spans="1:31" x14ac:dyDescent="0.2">
      <c r="A382" s="25" t="s">
        <v>9</v>
      </c>
      <c r="B382" s="11" t="s">
        <v>9</v>
      </c>
      <c r="C382" s="12">
        <v>108</v>
      </c>
      <c r="D382" s="11" t="s">
        <v>9</v>
      </c>
      <c r="E382" s="11" t="s">
        <v>473</v>
      </c>
      <c r="F382" s="11" t="s">
        <v>312</v>
      </c>
      <c r="G382" s="12" t="s">
        <v>359</v>
      </c>
      <c r="H382">
        <v>99758</v>
      </c>
      <c r="I382">
        <v>101534</v>
      </c>
      <c r="J382">
        <v>103284</v>
      </c>
      <c r="K382">
        <v>104082</v>
      </c>
      <c r="L382">
        <v>104129</v>
      </c>
      <c r="M382">
        <v>103822</v>
      </c>
      <c r="N382">
        <v>103753</v>
      </c>
      <c r="O382">
        <v>103825</v>
      </c>
      <c r="P382">
        <v>104688</v>
      </c>
      <c r="Q382">
        <v>106826</v>
      </c>
      <c r="R382">
        <v>109918</v>
      </c>
      <c r="S382">
        <v>113125</v>
      </c>
      <c r="T382">
        <v>116470</v>
      </c>
      <c r="U382">
        <v>120568</v>
      </c>
      <c r="V382">
        <v>125506</v>
      </c>
      <c r="W382">
        <v>131056.99999999999</v>
      </c>
      <c r="X382">
        <v>136756</v>
      </c>
      <c r="Y382">
        <v>142624</v>
      </c>
      <c r="Z382">
        <v>148518</v>
      </c>
      <c r="AA382">
        <v>154389</v>
      </c>
      <c r="AB382">
        <v>160199</v>
      </c>
      <c r="AC382">
        <v>166050</v>
      </c>
      <c r="AD382">
        <v>171966</v>
      </c>
      <c r="AE382" s="21"/>
    </row>
    <row r="383" spans="1:31" x14ac:dyDescent="0.2">
      <c r="A383" s="27" t="s">
        <v>9</v>
      </c>
      <c r="B383" s="13" t="s">
        <v>9</v>
      </c>
      <c r="C383" s="14">
        <v>108</v>
      </c>
      <c r="D383" s="13" t="s">
        <v>9</v>
      </c>
      <c r="E383" s="13" t="s">
        <v>480</v>
      </c>
      <c r="F383" s="13" t="s">
        <v>313</v>
      </c>
      <c r="G383" s="14" t="s">
        <v>359</v>
      </c>
      <c r="H383">
        <v>99115</v>
      </c>
      <c r="I383">
        <v>100870</v>
      </c>
      <c r="J383">
        <v>102624</v>
      </c>
      <c r="K383">
        <v>103372</v>
      </c>
      <c r="L383">
        <v>103382</v>
      </c>
      <c r="M383">
        <v>103084</v>
      </c>
      <c r="N383">
        <v>103086</v>
      </c>
      <c r="O383">
        <v>103307</v>
      </c>
      <c r="P383">
        <v>104232</v>
      </c>
      <c r="Q383">
        <v>106436</v>
      </c>
      <c r="R383">
        <v>109620</v>
      </c>
      <c r="S383">
        <v>112969</v>
      </c>
      <c r="T383">
        <v>116504</v>
      </c>
      <c r="U383">
        <v>120697</v>
      </c>
      <c r="V383">
        <v>125679</v>
      </c>
      <c r="W383">
        <v>131274</v>
      </c>
      <c r="X383">
        <v>137061</v>
      </c>
      <c r="Y383">
        <v>143050</v>
      </c>
      <c r="Z383">
        <v>149035</v>
      </c>
      <c r="AA383">
        <v>155086</v>
      </c>
      <c r="AB383">
        <v>161158</v>
      </c>
      <c r="AC383">
        <v>167301</v>
      </c>
      <c r="AD383">
        <v>173554</v>
      </c>
      <c r="AE383" s="22"/>
    </row>
    <row r="384" spans="1:31" x14ac:dyDescent="0.2">
      <c r="A384" s="25" t="s">
        <v>9</v>
      </c>
      <c r="B384" s="11" t="s">
        <v>9</v>
      </c>
      <c r="C384" s="12">
        <v>108</v>
      </c>
      <c r="D384" s="11" t="s">
        <v>9</v>
      </c>
      <c r="E384" s="11" t="s">
        <v>474</v>
      </c>
      <c r="F384" s="11" t="s">
        <v>312</v>
      </c>
      <c r="G384" s="12" t="s">
        <v>341</v>
      </c>
      <c r="H384">
        <v>97762</v>
      </c>
      <c r="I384">
        <v>99544</v>
      </c>
      <c r="J384">
        <v>101276</v>
      </c>
      <c r="K384">
        <v>102686</v>
      </c>
      <c r="L384">
        <v>103516</v>
      </c>
      <c r="M384">
        <v>103600</v>
      </c>
      <c r="N384">
        <v>103360</v>
      </c>
      <c r="O384">
        <v>103373</v>
      </c>
      <c r="P384">
        <v>103466</v>
      </c>
      <c r="Q384">
        <v>104414</v>
      </c>
      <c r="R384">
        <v>106600</v>
      </c>
      <c r="S384">
        <v>109695</v>
      </c>
      <c r="T384">
        <v>112877</v>
      </c>
      <c r="U384">
        <v>116250</v>
      </c>
      <c r="V384">
        <v>120295</v>
      </c>
      <c r="W384">
        <v>125209</v>
      </c>
      <c r="X384">
        <v>130770.99999999999</v>
      </c>
      <c r="Y384">
        <v>136491</v>
      </c>
      <c r="Z384">
        <v>142317</v>
      </c>
      <c r="AA384">
        <v>148235</v>
      </c>
      <c r="AB384">
        <v>154126</v>
      </c>
      <c r="AC384">
        <v>159937</v>
      </c>
      <c r="AD384">
        <v>165777</v>
      </c>
      <c r="AE384" s="21"/>
    </row>
    <row r="385" spans="1:31" x14ac:dyDescent="0.2">
      <c r="A385" s="27" t="s">
        <v>9</v>
      </c>
      <c r="B385" s="13" t="s">
        <v>9</v>
      </c>
      <c r="C385" s="14">
        <v>108</v>
      </c>
      <c r="D385" s="13" t="s">
        <v>9</v>
      </c>
      <c r="E385" s="13" t="s">
        <v>481</v>
      </c>
      <c r="F385" s="13" t="s">
        <v>313</v>
      </c>
      <c r="G385" s="14" t="s">
        <v>341</v>
      </c>
      <c r="H385">
        <v>97083</v>
      </c>
      <c r="I385">
        <v>98827</v>
      </c>
      <c r="J385">
        <v>100539</v>
      </c>
      <c r="K385">
        <v>101887</v>
      </c>
      <c r="L385">
        <v>102658</v>
      </c>
      <c r="M385">
        <v>102715</v>
      </c>
      <c r="N385">
        <v>102511</v>
      </c>
      <c r="O385">
        <v>102632</v>
      </c>
      <c r="P385">
        <v>102804</v>
      </c>
      <c r="Q385">
        <v>103840</v>
      </c>
      <c r="R385">
        <v>106117</v>
      </c>
      <c r="S385">
        <v>109320</v>
      </c>
      <c r="T385">
        <v>112654</v>
      </c>
      <c r="U385">
        <v>116158</v>
      </c>
      <c r="V385">
        <v>120294</v>
      </c>
      <c r="W385">
        <v>125260</v>
      </c>
      <c r="X385">
        <v>130884.99999999999</v>
      </c>
      <c r="Y385">
        <v>136712</v>
      </c>
      <c r="Z385">
        <v>142587</v>
      </c>
      <c r="AA385">
        <v>148599</v>
      </c>
      <c r="AB385">
        <v>154685</v>
      </c>
      <c r="AC385">
        <v>160776</v>
      </c>
      <c r="AD385">
        <v>166925</v>
      </c>
      <c r="AE385" s="22"/>
    </row>
    <row r="386" spans="1:31" x14ac:dyDescent="0.2">
      <c r="A386" s="25" t="s">
        <v>9</v>
      </c>
      <c r="B386" s="11" t="s">
        <v>9</v>
      </c>
      <c r="C386" s="12">
        <v>108</v>
      </c>
      <c r="D386" s="11" t="s">
        <v>9</v>
      </c>
      <c r="E386" s="11" t="s">
        <v>475</v>
      </c>
      <c r="F386" s="11" t="s">
        <v>312</v>
      </c>
      <c r="G386" s="12" t="s">
        <v>334</v>
      </c>
      <c r="H386">
        <v>94999</v>
      </c>
      <c r="I386">
        <v>97548</v>
      </c>
      <c r="J386">
        <v>99292</v>
      </c>
      <c r="K386">
        <v>100660</v>
      </c>
      <c r="L386">
        <v>102094</v>
      </c>
      <c r="M386">
        <v>102951</v>
      </c>
      <c r="N386">
        <v>103097</v>
      </c>
      <c r="O386">
        <v>102943</v>
      </c>
      <c r="P386">
        <v>103004</v>
      </c>
      <c r="Q386">
        <v>103185</v>
      </c>
      <c r="R386">
        <v>104182</v>
      </c>
      <c r="S386">
        <v>106373</v>
      </c>
      <c r="T386">
        <v>109448</v>
      </c>
      <c r="U386">
        <v>112656</v>
      </c>
      <c r="V386">
        <v>115977</v>
      </c>
      <c r="W386">
        <v>119998</v>
      </c>
      <c r="X386">
        <v>124924</v>
      </c>
      <c r="Y386">
        <v>130509.99999999999</v>
      </c>
      <c r="Z386">
        <v>136188</v>
      </c>
      <c r="AA386">
        <v>142037</v>
      </c>
      <c r="AB386">
        <v>147971</v>
      </c>
      <c r="AC386">
        <v>153863</v>
      </c>
      <c r="AD386">
        <v>159666</v>
      </c>
      <c r="AE386" s="21"/>
    </row>
    <row r="387" spans="1:31" x14ac:dyDescent="0.2">
      <c r="A387" s="27" t="s">
        <v>9</v>
      </c>
      <c r="B387" s="13" t="s">
        <v>9</v>
      </c>
      <c r="C387" s="14">
        <v>108</v>
      </c>
      <c r="D387" s="13" t="s">
        <v>9</v>
      </c>
      <c r="E387" s="13" t="s">
        <v>482</v>
      </c>
      <c r="F387" s="13" t="s">
        <v>313</v>
      </c>
      <c r="G387" s="14" t="s">
        <v>334</v>
      </c>
      <c r="H387">
        <v>94307</v>
      </c>
      <c r="I387">
        <v>96777</v>
      </c>
      <c r="J387">
        <v>98485</v>
      </c>
      <c r="K387">
        <v>99783</v>
      </c>
      <c r="L387">
        <v>101139</v>
      </c>
      <c r="M387">
        <v>101937</v>
      </c>
      <c r="N387">
        <v>102078</v>
      </c>
      <c r="O387">
        <v>101997</v>
      </c>
      <c r="P387">
        <v>102119</v>
      </c>
      <c r="Q387">
        <v>102399</v>
      </c>
      <c r="R387">
        <v>103502</v>
      </c>
      <c r="S387">
        <v>105797</v>
      </c>
      <c r="T387">
        <v>108990</v>
      </c>
      <c r="U387">
        <v>112310</v>
      </c>
      <c r="V387">
        <v>115753</v>
      </c>
      <c r="W387">
        <v>119865</v>
      </c>
      <c r="X387">
        <v>124856</v>
      </c>
      <c r="Y387">
        <v>130523</v>
      </c>
      <c r="Z387">
        <v>136258</v>
      </c>
      <c r="AA387">
        <v>142152</v>
      </c>
      <c r="AB387">
        <v>148184</v>
      </c>
      <c r="AC387">
        <v>154283</v>
      </c>
      <c r="AD387">
        <v>160385</v>
      </c>
      <c r="AE387" s="22"/>
    </row>
    <row r="388" spans="1:31" x14ac:dyDescent="0.2">
      <c r="A388" s="25" t="s">
        <v>9</v>
      </c>
      <c r="B388" s="11" t="s">
        <v>9</v>
      </c>
      <c r="C388" s="12">
        <v>108</v>
      </c>
      <c r="D388" s="11" t="s">
        <v>9</v>
      </c>
      <c r="E388" s="11" t="s">
        <v>476</v>
      </c>
      <c r="F388" s="11" t="s">
        <v>312</v>
      </c>
      <c r="G388" s="12" t="s">
        <v>345</v>
      </c>
      <c r="H388">
        <v>91186</v>
      </c>
      <c r="I388">
        <v>94783</v>
      </c>
      <c r="J388">
        <v>97297</v>
      </c>
      <c r="K388">
        <v>98658</v>
      </c>
      <c r="L388">
        <v>100051</v>
      </c>
      <c r="M388">
        <v>101504</v>
      </c>
      <c r="N388">
        <v>102411</v>
      </c>
      <c r="O388">
        <v>102639</v>
      </c>
      <c r="P388">
        <v>102562</v>
      </c>
      <c r="Q388">
        <v>102712</v>
      </c>
      <c r="R388">
        <v>102944</v>
      </c>
      <c r="S388">
        <v>103949</v>
      </c>
      <c r="T388">
        <v>106124</v>
      </c>
      <c r="U388">
        <v>109222</v>
      </c>
      <c r="V388">
        <v>112382</v>
      </c>
      <c r="W388">
        <v>115682</v>
      </c>
      <c r="X388">
        <v>119714</v>
      </c>
      <c r="Y388">
        <v>124664</v>
      </c>
      <c r="Z388">
        <v>130208</v>
      </c>
      <c r="AA388">
        <v>135910</v>
      </c>
      <c r="AB388">
        <v>141774</v>
      </c>
      <c r="AC388">
        <v>147707</v>
      </c>
      <c r="AD388">
        <v>153591</v>
      </c>
      <c r="AE388" s="21"/>
    </row>
    <row r="389" spans="1:31" x14ac:dyDescent="0.2">
      <c r="A389" s="27" t="s">
        <v>9</v>
      </c>
      <c r="B389" s="13" t="s">
        <v>9</v>
      </c>
      <c r="C389" s="14">
        <v>108</v>
      </c>
      <c r="D389" s="13" t="s">
        <v>9</v>
      </c>
      <c r="E389" s="13" t="s">
        <v>483</v>
      </c>
      <c r="F389" s="13" t="s">
        <v>313</v>
      </c>
      <c r="G389" s="14" t="s">
        <v>345</v>
      </c>
      <c r="H389">
        <v>90512</v>
      </c>
      <c r="I389">
        <v>93989</v>
      </c>
      <c r="J389">
        <v>96418</v>
      </c>
      <c r="K389">
        <v>97708</v>
      </c>
      <c r="L389">
        <v>99015</v>
      </c>
      <c r="M389">
        <v>100385</v>
      </c>
      <c r="N389">
        <v>101246</v>
      </c>
      <c r="O389">
        <v>101500</v>
      </c>
      <c r="P389">
        <v>101472</v>
      </c>
      <c r="Q389">
        <v>101704</v>
      </c>
      <c r="R389">
        <v>102046</v>
      </c>
      <c r="S389">
        <v>103163</v>
      </c>
      <c r="T389">
        <v>105448</v>
      </c>
      <c r="U389">
        <v>108643</v>
      </c>
      <c r="V389">
        <v>111908</v>
      </c>
      <c r="W389">
        <v>115323</v>
      </c>
      <c r="X389">
        <v>119450</v>
      </c>
      <c r="Y389">
        <v>124478</v>
      </c>
      <c r="Z389">
        <v>130074.99999999999</v>
      </c>
      <c r="AA389">
        <v>135831</v>
      </c>
      <c r="AB389">
        <v>141735</v>
      </c>
      <c r="AC389">
        <v>147769</v>
      </c>
      <c r="AD389">
        <v>153872</v>
      </c>
      <c r="AE389" s="22"/>
    </row>
    <row r="390" spans="1:31" x14ac:dyDescent="0.2">
      <c r="A390" s="25" t="s">
        <v>9</v>
      </c>
      <c r="B390" s="11" t="s">
        <v>9</v>
      </c>
      <c r="C390" s="12">
        <v>108</v>
      </c>
      <c r="D390" s="11" t="s">
        <v>9</v>
      </c>
      <c r="E390" s="11" t="s">
        <v>477</v>
      </c>
      <c r="F390" s="11" t="s">
        <v>312</v>
      </c>
      <c r="G390" s="12" t="s">
        <v>339</v>
      </c>
      <c r="H390">
        <v>86645</v>
      </c>
      <c r="I390">
        <v>90965</v>
      </c>
      <c r="J390">
        <v>94530</v>
      </c>
      <c r="K390">
        <v>96645</v>
      </c>
      <c r="L390">
        <v>98030</v>
      </c>
      <c r="M390">
        <v>99443</v>
      </c>
      <c r="N390">
        <v>100939</v>
      </c>
      <c r="O390">
        <v>101917</v>
      </c>
      <c r="P390">
        <v>102244</v>
      </c>
      <c r="Q390">
        <v>102257</v>
      </c>
      <c r="R390">
        <v>102461</v>
      </c>
      <c r="S390">
        <v>102702</v>
      </c>
      <c r="T390">
        <v>103694</v>
      </c>
      <c r="U390">
        <v>105891</v>
      </c>
      <c r="V390">
        <v>108945</v>
      </c>
      <c r="W390">
        <v>112087</v>
      </c>
      <c r="X390">
        <v>115398</v>
      </c>
      <c r="Y390">
        <v>119453</v>
      </c>
      <c r="Z390">
        <v>124360</v>
      </c>
      <c r="AA390">
        <v>129930</v>
      </c>
      <c r="AB390">
        <v>135649</v>
      </c>
      <c r="AC390">
        <v>141510</v>
      </c>
      <c r="AD390">
        <v>147433</v>
      </c>
      <c r="AE390" s="21"/>
    </row>
    <row r="391" spans="1:31" x14ac:dyDescent="0.2">
      <c r="A391" s="27" t="s">
        <v>9</v>
      </c>
      <c r="B391" s="13" t="s">
        <v>9</v>
      </c>
      <c r="C391" s="14">
        <v>108</v>
      </c>
      <c r="D391" s="13" t="s">
        <v>9</v>
      </c>
      <c r="E391" s="13" t="s">
        <v>484</v>
      </c>
      <c r="F391" s="13" t="s">
        <v>313</v>
      </c>
      <c r="G391" s="14" t="s">
        <v>339</v>
      </c>
      <c r="H391">
        <v>86006</v>
      </c>
      <c r="I391">
        <v>90192</v>
      </c>
      <c r="J391">
        <v>93619</v>
      </c>
      <c r="K391">
        <v>95620</v>
      </c>
      <c r="L391">
        <v>96919</v>
      </c>
      <c r="M391">
        <v>98241</v>
      </c>
      <c r="N391">
        <v>99660</v>
      </c>
      <c r="O391">
        <v>100614</v>
      </c>
      <c r="P391">
        <v>100960</v>
      </c>
      <c r="Q391">
        <v>101043</v>
      </c>
      <c r="R391">
        <v>101340</v>
      </c>
      <c r="S391">
        <v>101693</v>
      </c>
      <c r="T391">
        <v>102796</v>
      </c>
      <c r="U391">
        <v>105097</v>
      </c>
      <c r="V391">
        <v>108241</v>
      </c>
      <c r="W391">
        <v>111482</v>
      </c>
      <c r="X391">
        <v>114906</v>
      </c>
      <c r="Y391">
        <v>119060</v>
      </c>
      <c r="Z391">
        <v>124034</v>
      </c>
      <c r="AA391">
        <v>129652.99999999999</v>
      </c>
      <c r="AB391">
        <v>135422</v>
      </c>
      <c r="AC391">
        <v>141319</v>
      </c>
      <c r="AD391">
        <v>147344</v>
      </c>
      <c r="AE391" s="22"/>
    </row>
    <row r="392" spans="1:31" x14ac:dyDescent="0.2">
      <c r="A392" s="25" t="s">
        <v>9</v>
      </c>
      <c r="B392" s="11" t="s">
        <v>9</v>
      </c>
      <c r="C392" s="12">
        <v>108</v>
      </c>
      <c r="D392" s="11" t="s">
        <v>9</v>
      </c>
      <c r="E392" s="11" t="s">
        <v>478</v>
      </c>
      <c r="F392" s="11" t="s">
        <v>312</v>
      </c>
      <c r="G392" s="12" t="s">
        <v>352</v>
      </c>
      <c r="H392">
        <v>82052</v>
      </c>
      <c r="I392">
        <v>86419</v>
      </c>
      <c r="J392">
        <v>90710</v>
      </c>
      <c r="K392">
        <v>93869</v>
      </c>
      <c r="L392">
        <v>95999</v>
      </c>
      <c r="M392">
        <v>97404</v>
      </c>
      <c r="N392">
        <v>98860</v>
      </c>
      <c r="O392">
        <v>100418</v>
      </c>
      <c r="P392">
        <v>101508</v>
      </c>
      <c r="Q392">
        <v>101926</v>
      </c>
      <c r="R392">
        <v>101993</v>
      </c>
      <c r="S392">
        <v>102208</v>
      </c>
      <c r="T392">
        <v>102438</v>
      </c>
      <c r="U392">
        <v>103450</v>
      </c>
      <c r="V392">
        <v>105609</v>
      </c>
      <c r="W392">
        <v>108647</v>
      </c>
      <c r="X392">
        <v>111804</v>
      </c>
      <c r="Y392">
        <v>115138</v>
      </c>
      <c r="Z392">
        <v>119147</v>
      </c>
      <c r="AA392">
        <v>124080</v>
      </c>
      <c r="AB392">
        <v>129668</v>
      </c>
      <c r="AC392">
        <v>135387</v>
      </c>
      <c r="AD392">
        <v>141238</v>
      </c>
      <c r="AE392" s="21"/>
    </row>
    <row r="393" spans="1:31" x14ac:dyDescent="0.2">
      <c r="A393" s="27" t="s">
        <v>9</v>
      </c>
      <c r="B393" s="13" t="s">
        <v>9</v>
      </c>
      <c r="C393" s="14">
        <v>108</v>
      </c>
      <c r="D393" s="13" t="s">
        <v>9</v>
      </c>
      <c r="E393" s="13" t="s">
        <v>485</v>
      </c>
      <c r="F393" s="13" t="s">
        <v>313</v>
      </c>
      <c r="G393" s="14" t="s">
        <v>352</v>
      </c>
      <c r="H393">
        <v>133603</v>
      </c>
      <c r="I393">
        <v>138921</v>
      </c>
      <c r="J393">
        <v>143350</v>
      </c>
      <c r="K393">
        <v>149809</v>
      </c>
      <c r="L393">
        <v>156456</v>
      </c>
      <c r="M393">
        <v>163008</v>
      </c>
      <c r="N393">
        <v>169164</v>
      </c>
      <c r="O393">
        <v>174554</v>
      </c>
      <c r="P393">
        <v>180351</v>
      </c>
      <c r="Q393">
        <v>185956</v>
      </c>
      <c r="R393">
        <v>191201</v>
      </c>
      <c r="S393">
        <v>195889</v>
      </c>
      <c r="T393">
        <v>199861</v>
      </c>
      <c r="U393">
        <v>102440</v>
      </c>
      <c r="V393">
        <v>104693</v>
      </c>
      <c r="W393">
        <v>107815</v>
      </c>
      <c r="X393">
        <v>111068</v>
      </c>
      <c r="Y393">
        <v>114514</v>
      </c>
      <c r="Z393">
        <v>118620</v>
      </c>
      <c r="AA393">
        <v>123614</v>
      </c>
      <c r="AB393">
        <v>129247.99999999999</v>
      </c>
      <c r="AC393">
        <v>135013</v>
      </c>
      <c r="AD393">
        <v>140895</v>
      </c>
      <c r="AE393" s="22"/>
    </row>
    <row r="394" spans="1:31" x14ac:dyDescent="0.2">
      <c r="A394" s="25" t="s">
        <v>9</v>
      </c>
      <c r="B394" s="11" t="s">
        <v>9</v>
      </c>
      <c r="C394" s="12">
        <v>108</v>
      </c>
      <c r="D394" s="11" t="s">
        <v>9</v>
      </c>
      <c r="E394" s="11" t="s">
        <v>479</v>
      </c>
      <c r="F394" s="11" t="s">
        <v>312</v>
      </c>
      <c r="G394" s="12" t="s">
        <v>338</v>
      </c>
      <c r="H394">
        <v>77357</v>
      </c>
      <c r="I394">
        <v>81819</v>
      </c>
      <c r="J394">
        <v>86159</v>
      </c>
      <c r="K394">
        <v>90049</v>
      </c>
      <c r="L394">
        <v>93212</v>
      </c>
      <c r="M394">
        <v>95355</v>
      </c>
      <c r="N394">
        <v>96802</v>
      </c>
      <c r="O394">
        <v>98321</v>
      </c>
      <c r="P394">
        <v>99994</v>
      </c>
      <c r="Q394">
        <v>101174</v>
      </c>
      <c r="R394">
        <v>101648</v>
      </c>
      <c r="S394">
        <v>101728</v>
      </c>
      <c r="T394">
        <v>101934</v>
      </c>
      <c r="U394">
        <v>102178</v>
      </c>
      <c r="V394">
        <v>103158</v>
      </c>
      <c r="W394">
        <v>105307</v>
      </c>
      <c r="X394">
        <v>108361</v>
      </c>
      <c r="Y394">
        <v>111542</v>
      </c>
      <c r="Z394">
        <v>114825</v>
      </c>
      <c r="AA394">
        <v>118862</v>
      </c>
      <c r="AB394">
        <v>123815</v>
      </c>
      <c r="AC394">
        <v>129405</v>
      </c>
      <c r="AD394">
        <v>135117</v>
      </c>
      <c r="AE394" s="21"/>
    </row>
    <row r="395" spans="1:31" x14ac:dyDescent="0.2">
      <c r="A395" s="27" t="s">
        <v>9</v>
      </c>
      <c r="B395" s="13" t="s">
        <v>9</v>
      </c>
      <c r="C395" s="14">
        <v>108</v>
      </c>
      <c r="D395" s="13" t="s">
        <v>9</v>
      </c>
      <c r="E395" s="13" t="s">
        <v>486</v>
      </c>
      <c r="F395" s="13" t="s">
        <v>313</v>
      </c>
      <c r="G395" s="14" t="s">
        <v>338</v>
      </c>
      <c r="H395">
        <v>76750</v>
      </c>
      <c r="I395">
        <v>81124</v>
      </c>
      <c r="J395">
        <v>85330</v>
      </c>
      <c r="K395">
        <v>89030</v>
      </c>
      <c r="L395">
        <v>91999</v>
      </c>
      <c r="M395">
        <v>93996</v>
      </c>
      <c r="N395">
        <v>95359</v>
      </c>
      <c r="O395">
        <v>96807</v>
      </c>
      <c r="P395">
        <v>98439</v>
      </c>
      <c r="Q395">
        <v>99610</v>
      </c>
      <c r="R395">
        <v>100125</v>
      </c>
      <c r="S395">
        <v>100289</v>
      </c>
      <c r="T395">
        <v>100585</v>
      </c>
      <c r="U395">
        <v>100950</v>
      </c>
      <c r="V395">
        <v>102031</v>
      </c>
      <c r="W395">
        <v>104265</v>
      </c>
      <c r="X395">
        <v>107402</v>
      </c>
      <c r="Y395">
        <v>110679</v>
      </c>
      <c r="Z395">
        <v>114080</v>
      </c>
      <c r="AA395">
        <v>118204</v>
      </c>
      <c r="AB395">
        <v>123210</v>
      </c>
      <c r="AC395">
        <v>128842.99999999999</v>
      </c>
      <c r="AD395">
        <v>134596</v>
      </c>
      <c r="AE395" s="22"/>
    </row>
    <row r="396" spans="1:31" x14ac:dyDescent="0.2">
      <c r="A396" s="25" t="s">
        <v>9</v>
      </c>
      <c r="B396" s="11" t="s">
        <v>9</v>
      </c>
      <c r="C396" s="12">
        <v>108</v>
      </c>
      <c r="D396" s="11" t="s">
        <v>9</v>
      </c>
      <c r="E396" s="11" t="s">
        <v>458</v>
      </c>
      <c r="F396" s="11" t="s">
        <v>312</v>
      </c>
      <c r="G396" s="12" t="s">
        <v>457</v>
      </c>
      <c r="H396" s="205">
        <v>508231</v>
      </c>
      <c r="I396" s="205">
        <v>515054</v>
      </c>
      <c r="J396" s="205">
        <v>519708.99999999994</v>
      </c>
      <c r="K396" s="205">
        <v>521312</v>
      </c>
      <c r="L396" s="205">
        <v>521565.00000000006</v>
      </c>
      <c r="M396">
        <v>521895</v>
      </c>
      <c r="N396">
        <v>524403</v>
      </c>
      <c r="O396">
        <v>530434</v>
      </c>
      <c r="P396">
        <v>539492.99999999988</v>
      </c>
      <c r="Q396">
        <v>552124</v>
      </c>
      <c r="R396">
        <v>568100</v>
      </c>
      <c r="S396">
        <v>586872.00000000012</v>
      </c>
      <c r="T396">
        <v>607973.99999999988</v>
      </c>
      <c r="U396">
        <v>631863</v>
      </c>
      <c r="V396">
        <v>658021.99999999988</v>
      </c>
      <c r="W396">
        <v>685936.99999999988</v>
      </c>
      <c r="X396">
        <v>714826.99999999988</v>
      </c>
      <c r="Y396">
        <v>743975</v>
      </c>
      <c r="Z396">
        <v>773106</v>
      </c>
      <c r="AA396">
        <v>802436</v>
      </c>
      <c r="AB396">
        <v>831233.99999999988</v>
      </c>
      <c r="AC396">
        <v>858468</v>
      </c>
      <c r="AD396">
        <v>883464.99999999988</v>
      </c>
      <c r="AE396" s="21" t="s">
        <v>1</v>
      </c>
    </row>
    <row r="397" spans="1:31" x14ac:dyDescent="0.2">
      <c r="A397" s="27" t="s">
        <v>9</v>
      </c>
      <c r="B397" s="13" t="s">
        <v>9</v>
      </c>
      <c r="C397" s="14">
        <v>108</v>
      </c>
      <c r="D397" s="13" t="s">
        <v>9</v>
      </c>
      <c r="E397" s="13" t="s">
        <v>456</v>
      </c>
      <c r="F397" s="13" t="s">
        <v>312</v>
      </c>
      <c r="G397" s="14" t="s">
        <v>455</v>
      </c>
      <c r="H397" s="205">
        <v>432239.00000000006</v>
      </c>
      <c r="I397" s="205">
        <v>451534.00000000006</v>
      </c>
      <c r="J397" s="205">
        <v>467988</v>
      </c>
      <c r="K397" s="205">
        <v>479881</v>
      </c>
      <c r="L397" s="205">
        <v>489385.99999999994</v>
      </c>
      <c r="M397">
        <v>496657</v>
      </c>
      <c r="N397">
        <v>502109.00000000006</v>
      </c>
      <c r="O397">
        <v>506238.00000000006</v>
      </c>
      <c r="P397">
        <v>509312</v>
      </c>
      <c r="Q397">
        <v>511254</v>
      </c>
      <c r="R397">
        <v>513227.99999999994</v>
      </c>
      <c r="S397">
        <v>516959.99999999994</v>
      </c>
      <c r="T397">
        <v>523638.00000000006</v>
      </c>
      <c r="U397">
        <v>533396.99999999988</v>
      </c>
      <c r="V397">
        <v>546070.99999999988</v>
      </c>
      <c r="W397">
        <v>561721</v>
      </c>
      <c r="X397">
        <v>580201</v>
      </c>
      <c r="Y397">
        <v>601307</v>
      </c>
      <c r="Z397">
        <v>624728</v>
      </c>
      <c r="AA397">
        <v>650819</v>
      </c>
      <c r="AB397">
        <v>678877</v>
      </c>
      <c r="AC397">
        <v>707872</v>
      </c>
      <c r="AD397">
        <v>737045</v>
      </c>
      <c r="AE397" s="22" t="s">
        <v>1</v>
      </c>
    </row>
    <row r="398" spans="1:31" x14ac:dyDescent="0.2">
      <c r="A398" s="25" t="s">
        <v>9</v>
      </c>
      <c r="B398" s="11" t="s">
        <v>9</v>
      </c>
      <c r="C398" s="12">
        <v>108</v>
      </c>
      <c r="D398" s="11" t="s">
        <v>9</v>
      </c>
      <c r="E398" s="11" t="s">
        <v>502</v>
      </c>
      <c r="F398" s="11" t="s">
        <v>313</v>
      </c>
      <c r="G398" s="12" t="s">
        <v>457</v>
      </c>
      <c r="H398" s="205">
        <v>505227.99999999994</v>
      </c>
      <c r="I398" s="205">
        <v>512065.00000000006</v>
      </c>
      <c r="J398" s="205">
        <v>516795.99999999994</v>
      </c>
      <c r="K398" s="205">
        <v>518264</v>
      </c>
      <c r="L398" s="205">
        <v>518515</v>
      </c>
      <c r="M398">
        <v>519053</v>
      </c>
      <c r="N398">
        <v>522009</v>
      </c>
      <c r="O398">
        <v>528684</v>
      </c>
      <c r="P398">
        <v>538000</v>
      </c>
      <c r="Q398">
        <v>551078</v>
      </c>
      <c r="R398">
        <v>567679</v>
      </c>
      <c r="S398">
        <v>587157.99999999988</v>
      </c>
      <c r="T398">
        <v>608958.00000000012</v>
      </c>
      <c r="U398">
        <v>633180.99999999988</v>
      </c>
      <c r="V398">
        <v>659637</v>
      </c>
      <c r="W398">
        <v>687957</v>
      </c>
      <c r="X398">
        <v>717509</v>
      </c>
      <c r="Y398">
        <v>747599.99999999988</v>
      </c>
      <c r="Z398">
        <v>777492.99999999988</v>
      </c>
      <c r="AA398">
        <v>807871.00000000012</v>
      </c>
      <c r="AB398">
        <v>837956.00000000012</v>
      </c>
      <c r="AC398">
        <v>866515.00000000012</v>
      </c>
      <c r="AD398">
        <v>892686.99999999988</v>
      </c>
      <c r="AE398" s="21" t="s">
        <v>1</v>
      </c>
    </row>
    <row r="399" spans="1:31" x14ac:dyDescent="0.2">
      <c r="A399" s="27" t="s">
        <v>9</v>
      </c>
      <c r="B399" s="13" t="s">
        <v>9</v>
      </c>
      <c r="C399" s="14">
        <v>108</v>
      </c>
      <c r="D399" s="13" t="s">
        <v>9</v>
      </c>
      <c r="E399" s="13" t="s">
        <v>503</v>
      </c>
      <c r="F399" s="13" t="s">
        <v>313</v>
      </c>
      <c r="G399" s="14" t="s">
        <v>338</v>
      </c>
      <c r="H399" s="205">
        <v>429010.00000000006</v>
      </c>
      <c r="I399" s="205">
        <v>447773</v>
      </c>
      <c r="J399" s="205">
        <v>463675</v>
      </c>
      <c r="K399" s="205">
        <v>474954.99999999994</v>
      </c>
      <c r="L399" s="205">
        <v>483883.00000000006</v>
      </c>
      <c r="M399">
        <v>490683.99999999994</v>
      </c>
      <c r="N399">
        <v>495839</v>
      </c>
      <c r="O399">
        <v>499910</v>
      </c>
      <c r="P399">
        <v>503054</v>
      </c>
      <c r="Q399">
        <v>505273</v>
      </c>
      <c r="R399">
        <v>507679.00000000006</v>
      </c>
      <c r="S399">
        <v>511917.99999999994</v>
      </c>
      <c r="T399">
        <v>519131.99999999994</v>
      </c>
      <c r="U399">
        <v>529440</v>
      </c>
      <c r="V399">
        <v>542626</v>
      </c>
      <c r="W399">
        <v>558750</v>
      </c>
      <c r="X399">
        <v>577682</v>
      </c>
      <c r="Y399">
        <v>599254</v>
      </c>
      <c r="Z399">
        <v>623067</v>
      </c>
      <c r="AA399">
        <v>649454</v>
      </c>
      <c r="AB399">
        <v>677799</v>
      </c>
      <c r="AC399">
        <v>707227</v>
      </c>
      <c r="AD399">
        <v>737092</v>
      </c>
      <c r="AE399" s="22" t="s">
        <v>1</v>
      </c>
    </row>
    <row r="400" spans="1:31" x14ac:dyDescent="0.2">
      <c r="A400" s="25" t="s">
        <v>9</v>
      </c>
      <c r="B400" s="11" t="s">
        <v>9</v>
      </c>
      <c r="C400" s="12">
        <v>108</v>
      </c>
      <c r="D400" s="11" t="s">
        <v>9</v>
      </c>
      <c r="E400" s="11" t="s">
        <v>504</v>
      </c>
      <c r="F400" s="11"/>
      <c r="G400" s="12"/>
      <c r="H400" s="205">
        <v>0</v>
      </c>
      <c r="I400" s="205">
        <v>0</v>
      </c>
      <c r="J400" s="205">
        <v>0</v>
      </c>
      <c r="K400" s="205">
        <v>0</v>
      </c>
      <c r="L400" s="205">
        <v>0</v>
      </c>
      <c r="M400">
        <v>0</v>
      </c>
      <c r="N400">
        <v>0</v>
      </c>
      <c r="O400">
        <v>0</v>
      </c>
      <c r="P400">
        <v>0</v>
      </c>
      <c r="Q400">
        <v>0</v>
      </c>
      <c r="R400">
        <v>0</v>
      </c>
      <c r="S400">
        <v>0</v>
      </c>
      <c r="T400">
        <v>0</v>
      </c>
      <c r="U400">
        <v>0</v>
      </c>
      <c r="V400">
        <v>0</v>
      </c>
      <c r="W400">
        <v>0</v>
      </c>
      <c r="X400">
        <v>0</v>
      </c>
      <c r="Y400">
        <v>0</v>
      </c>
      <c r="Z400">
        <v>0</v>
      </c>
      <c r="AA400">
        <v>0</v>
      </c>
      <c r="AB400">
        <v>0</v>
      </c>
      <c r="AC400">
        <v>0</v>
      </c>
      <c r="AD400">
        <v>0</v>
      </c>
      <c r="AE400" s="21" t="s">
        <v>1</v>
      </c>
    </row>
    <row r="401" spans="1:31" x14ac:dyDescent="0.2">
      <c r="A401" s="27" t="s">
        <v>9</v>
      </c>
      <c r="B401" s="13" t="s">
        <v>9</v>
      </c>
      <c r="C401" s="14">
        <v>108</v>
      </c>
      <c r="D401" s="13" t="s">
        <v>9</v>
      </c>
      <c r="E401" s="13" t="s">
        <v>505</v>
      </c>
      <c r="F401" s="13"/>
      <c r="G401" s="14"/>
      <c r="H401" s="205">
        <v>8126104</v>
      </c>
      <c r="I401" s="205">
        <v>8397661</v>
      </c>
      <c r="J401" s="205">
        <v>8675606</v>
      </c>
      <c r="K401" s="205">
        <v>8958406</v>
      </c>
      <c r="L401" s="205">
        <v>9245992</v>
      </c>
      <c r="M401">
        <v>9540302</v>
      </c>
      <c r="N401">
        <v>9844301</v>
      </c>
      <c r="O401">
        <v>10160034</v>
      </c>
      <c r="P401">
        <v>10488002</v>
      </c>
      <c r="Q401">
        <v>10827010</v>
      </c>
      <c r="R401">
        <v>11175379</v>
      </c>
      <c r="S401">
        <v>11530577</v>
      </c>
      <c r="T401">
        <v>11890781</v>
      </c>
      <c r="U401">
        <v>12255429</v>
      </c>
      <c r="V401">
        <v>12624845</v>
      </c>
      <c r="W401">
        <v>12999141</v>
      </c>
      <c r="X401">
        <v>13378732</v>
      </c>
      <c r="Y401">
        <v>13763925</v>
      </c>
      <c r="Z401">
        <v>14154616</v>
      </c>
      <c r="AA401">
        <v>14550637</v>
      </c>
      <c r="AB401">
        <v>14952170</v>
      </c>
      <c r="AC401">
        <v>15359506</v>
      </c>
      <c r="AD401">
        <v>15772827</v>
      </c>
      <c r="AE401" s="22" t="s">
        <v>1</v>
      </c>
    </row>
    <row r="402" spans="1:31" x14ac:dyDescent="0.2">
      <c r="A402" s="25" t="s">
        <v>10</v>
      </c>
      <c r="B402" s="11" t="s">
        <v>10</v>
      </c>
      <c r="C402" s="12">
        <v>116</v>
      </c>
      <c r="D402" s="11" t="s">
        <v>10</v>
      </c>
      <c r="E402" s="11" t="s">
        <v>440</v>
      </c>
      <c r="F402" s="11" t="s">
        <v>312</v>
      </c>
      <c r="G402" s="12" t="s">
        <v>319</v>
      </c>
      <c r="H402" s="205">
        <v>154606</v>
      </c>
      <c r="I402" s="205">
        <v>152290</v>
      </c>
      <c r="J402" s="205">
        <v>155632</v>
      </c>
      <c r="K402" s="205">
        <v>160830</v>
      </c>
      <c r="L402" s="205">
        <v>166549</v>
      </c>
      <c r="M402">
        <v>171511</v>
      </c>
      <c r="N402">
        <v>170011</v>
      </c>
      <c r="O402">
        <v>172688</v>
      </c>
      <c r="P402">
        <v>173657</v>
      </c>
      <c r="Q402">
        <v>174054</v>
      </c>
      <c r="R402">
        <v>174171</v>
      </c>
      <c r="S402">
        <v>175805</v>
      </c>
      <c r="T402">
        <v>175355</v>
      </c>
      <c r="U402">
        <v>174711</v>
      </c>
      <c r="V402">
        <v>173653</v>
      </c>
      <c r="W402">
        <v>172347</v>
      </c>
      <c r="X402">
        <v>171315</v>
      </c>
      <c r="Y402">
        <v>169827</v>
      </c>
      <c r="Z402">
        <v>168017</v>
      </c>
      <c r="AA402">
        <v>166136</v>
      </c>
      <c r="AB402">
        <v>164434</v>
      </c>
      <c r="AC402">
        <v>163921</v>
      </c>
      <c r="AD402">
        <v>162827</v>
      </c>
      <c r="AE402" s="21" t="s">
        <v>1</v>
      </c>
    </row>
    <row r="403" spans="1:31" x14ac:dyDescent="0.2">
      <c r="A403" s="27" t="s">
        <v>10</v>
      </c>
      <c r="B403" s="13" t="s">
        <v>10</v>
      </c>
      <c r="C403" s="14">
        <v>116</v>
      </c>
      <c r="D403" s="13" t="s">
        <v>10</v>
      </c>
      <c r="E403" s="13" t="s">
        <v>487</v>
      </c>
      <c r="F403" s="13" t="s">
        <v>313</v>
      </c>
      <c r="G403" s="14" t="s">
        <v>319</v>
      </c>
      <c r="H403" s="205">
        <v>156566</v>
      </c>
      <c r="I403" s="205">
        <v>157202</v>
      </c>
      <c r="J403" s="205">
        <v>161154</v>
      </c>
      <c r="K403" s="205">
        <v>168825</v>
      </c>
      <c r="L403" s="205">
        <v>177096</v>
      </c>
      <c r="M403">
        <v>183884</v>
      </c>
      <c r="N403">
        <v>179293</v>
      </c>
      <c r="O403">
        <v>182261</v>
      </c>
      <c r="P403">
        <v>181617</v>
      </c>
      <c r="Q403">
        <v>180149</v>
      </c>
      <c r="R403">
        <v>178793</v>
      </c>
      <c r="S403">
        <v>182630</v>
      </c>
      <c r="T403">
        <v>181645</v>
      </c>
      <c r="U403">
        <v>181400</v>
      </c>
      <c r="V403">
        <v>180876</v>
      </c>
      <c r="W403">
        <v>180053</v>
      </c>
      <c r="X403">
        <v>178476</v>
      </c>
      <c r="Y403">
        <v>177292</v>
      </c>
      <c r="Z403">
        <v>175709</v>
      </c>
      <c r="AA403">
        <v>174022</v>
      </c>
      <c r="AB403">
        <v>172403</v>
      </c>
      <c r="AC403">
        <v>171456</v>
      </c>
      <c r="AD403">
        <v>170241</v>
      </c>
      <c r="AE403" s="22" t="s">
        <v>1</v>
      </c>
    </row>
    <row r="404" spans="1:31" x14ac:dyDescent="0.2">
      <c r="A404" s="25" t="s">
        <v>10</v>
      </c>
      <c r="B404" s="11" t="s">
        <v>10</v>
      </c>
      <c r="C404" s="12">
        <v>116</v>
      </c>
      <c r="D404" s="11" t="s">
        <v>10</v>
      </c>
      <c r="E404" s="11" t="s">
        <v>441</v>
      </c>
      <c r="F404" s="11" t="s">
        <v>312</v>
      </c>
      <c r="G404" s="12" t="s">
        <v>355</v>
      </c>
      <c r="H404" s="205">
        <v>150387</v>
      </c>
      <c r="I404" s="205">
        <v>151935</v>
      </c>
      <c r="J404" s="205">
        <v>151798</v>
      </c>
      <c r="K404" s="205">
        <v>155821</v>
      </c>
      <c r="L404" s="205">
        <v>160910</v>
      </c>
      <c r="M404">
        <v>166008</v>
      </c>
      <c r="N404">
        <v>169768</v>
      </c>
      <c r="O404">
        <v>170629</v>
      </c>
      <c r="P404">
        <v>172292</v>
      </c>
      <c r="Q404">
        <v>173310</v>
      </c>
      <c r="R404">
        <v>173895</v>
      </c>
      <c r="S404">
        <v>174394</v>
      </c>
      <c r="T404">
        <v>175235</v>
      </c>
      <c r="U404">
        <v>175088</v>
      </c>
      <c r="V404">
        <v>174465</v>
      </c>
      <c r="W404">
        <v>173495</v>
      </c>
      <c r="X404">
        <v>172336</v>
      </c>
      <c r="Y404">
        <v>171202</v>
      </c>
      <c r="Z404">
        <v>169601</v>
      </c>
      <c r="AA404">
        <v>167796</v>
      </c>
      <c r="AB404">
        <v>165997</v>
      </c>
      <c r="AC404">
        <v>164470</v>
      </c>
      <c r="AD404">
        <v>163518</v>
      </c>
      <c r="AE404" s="21" t="s">
        <v>1</v>
      </c>
    </row>
    <row r="405" spans="1:31" x14ac:dyDescent="0.2">
      <c r="A405" s="27" t="s">
        <v>10</v>
      </c>
      <c r="B405" s="13" t="s">
        <v>10</v>
      </c>
      <c r="C405" s="14">
        <v>116</v>
      </c>
      <c r="D405" s="13" t="s">
        <v>10</v>
      </c>
      <c r="E405" s="13" t="s">
        <v>488</v>
      </c>
      <c r="F405" s="13" t="s">
        <v>313</v>
      </c>
      <c r="G405" s="14" t="s">
        <v>355</v>
      </c>
      <c r="H405" s="205">
        <v>152619</v>
      </c>
      <c r="I405" s="205">
        <v>154308</v>
      </c>
      <c r="J405" s="205">
        <v>155623</v>
      </c>
      <c r="K405" s="205">
        <v>161580</v>
      </c>
      <c r="L405" s="205">
        <v>169048</v>
      </c>
      <c r="M405">
        <v>176302</v>
      </c>
      <c r="N405">
        <v>181098</v>
      </c>
      <c r="O405">
        <v>180865</v>
      </c>
      <c r="P405">
        <v>181526</v>
      </c>
      <c r="Q405">
        <v>181026</v>
      </c>
      <c r="R405">
        <v>180096</v>
      </c>
      <c r="S405">
        <v>179795</v>
      </c>
      <c r="T405">
        <v>181374</v>
      </c>
      <c r="U405">
        <v>181388</v>
      </c>
      <c r="V405">
        <v>181130</v>
      </c>
      <c r="W405">
        <v>180583</v>
      </c>
      <c r="X405">
        <v>179691</v>
      </c>
      <c r="Y405">
        <v>178412</v>
      </c>
      <c r="Z405">
        <v>177018</v>
      </c>
      <c r="AA405">
        <v>175429</v>
      </c>
      <c r="AB405">
        <v>173786</v>
      </c>
      <c r="AC405">
        <v>172271</v>
      </c>
      <c r="AD405">
        <v>171095</v>
      </c>
      <c r="AE405" s="22" t="s">
        <v>1</v>
      </c>
    </row>
    <row r="406" spans="1:31" x14ac:dyDescent="0.2">
      <c r="A406" s="25" t="s">
        <v>10</v>
      </c>
      <c r="B406" s="11" t="s">
        <v>10</v>
      </c>
      <c r="C406" s="12">
        <v>116</v>
      </c>
      <c r="D406" s="11" t="s">
        <v>10</v>
      </c>
      <c r="E406" s="11" t="s">
        <v>442</v>
      </c>
      <c r="F406" s="11" t="s">
        <v>312</v>
      </c>
      <c r="G406" s="12" t="s">
        <v>317</v>
      </c>
      <c r="H406" s="205">
        <v>148091</v>
      </c>
      <c r="I406" s="205">
        <v>149202</v>
      </c>
      <c r="J406" s="205">
        <v>149347</v>
      </c>
      <c r="K406" s="205">
        <v>152077</v>
      </c>
      <c r="L406" s="205">
        <v>156279</v>
      </c>
      <c r="M406">
        <v>161110</v>
      </c>
      <c r="N406">
        <v>165444</v>
      </c>
      <c r="O406">
        <v>167939</v>
      </c>
      <c r="P406">
        <v>170214</v>
      </c>
      <c r="Q406">
        <v>171827</v>
      </c>
      <c r="R406">
        <v>172907</v>
      </c>
      <c r="S406">
        <v>173720</v>
      </c>
      <c r="T406">
        <v>174616</v>
      </c>
      <c r="U406">
        <v>174962</v>
      </c>
      <c r="V406">
        <v>174794</v>
      </c>
      <c r="W406">
        <v>174204</v>
      </c>
      <c r="X406">
        <v>173315</v>
      </c>
      <c r="Y406">
        <v>172301</v>
      </c>
      <c r="Z406">
        <v>170970</v>
      </c>
      <c r="AA406">
        <v>169326</v>
      </c>
      <c r="AB406">
        <v>167544</v>
      </c>
      <c r="AC406">
        <v>165847</v>
      </c>
      <c r="AD406">
        <v>164500</v>
      </c>
      <c r="AE406" s="21" t="s">
        <v>1</v>
      </c>
    </row>
    <row r="407" spans="1:31" x14ac:dyDescent="0.2">
      <c r="A407" s="27" t="s">
        <v>10</v>
      </c>
      <c r="B407" s="13" t="s">
        <v>10</v>
      </c>
      <c r="C407" s="14">
        <v>116</v>
      </c>
      <c r="D407" s="13" t="s">
        <v>10</v>
      </c>
      <c r="E407" s="13" t="s">
        <v>489</v>
      </c>
      <c r="F407" s="13" t="s">
        <v>313</v>
      </c>
      <c r="G407" s="14" t="s">
        <v>317</v>
      </c>
      <c r="H407" s="205">
        <v>150829</v>
      </c>
      <c r="I407" s="205">
        <v>151509</v>
      </c>
      <c r="J407" s="205">
        <v>152167</v>
      </c>
      <c r="K407" s="205">
        <v>156196</v>
      </c>
      <c r="L407" s="205">
        <v>162416</v>
      </c>
      <c r="M407">
        <v>169457</v>
      </c>
      <c r="N407">
        <v>175439</v>
      </c>
      <c r="O407">
        <v>178145</v>
      </c>
      <c r="P407">
        <v>180055</v>
      </c>
      <c r="Q407">
        <v>180601</v>
      </c>
      <c r="R407">
        <v>180311</v>
      </c>
      <c r="S407">
        <v>180042</v>
      </c>
      <c r="T407">
        <v>180844</v>
      </c>
      <c r="U407">
        <v>181123</v>
      </c>
      <c r="V407">
        <v>181137</v>
      </c>
      <c r="W407">
        <v>180871</v>
      </c>
      <c r="X407">
        <v>180269</v>
      </c>
      <c r="Y407">
        <v>179294</v>
      </c>
      <c r="Z407">
        <v>178134</v>
      </c>
      <c r="AA407">
        <v>176706</v>
      </c>
      <c r="AB407">
        <v>175123</v>
      </c>
      <c r="AC407">
        <v>173536</v>
      </c>
      <c r="AD407">
        <v>172127</v>
      </c>
      <c r="AE407" s="22" t="s">
        <v>1</v>
      </c>
    </row>
    <row r="408" spans="1:31" x14ac:dyDescent="0.2">
      <c r="A408" s="25" t="s">
        <v>10</v>
      </c>
      <c r="B408" s="11" t="s">
        <v>10</v>
      </c>
      <c r="C408" s="12">
        <v>116</v>
      </c>
      <c r="D408" s="11" t="s">
        <v>10</v>
      </c>
      <c r="E408" s="11" t="s">
        <v>443</v>
      </c>
      <c r="F408" s="11" t="s">
        <v>312</v>
      </c>
      <c r="G408" s="12" t="s">
        <v>356</v>
      </c>
      <c r="H408" s="205">
        <v>147434</v>
      </c>
      <c r="I408" s="205">
        <v>147944</v>
      </c>
      <c r="J408" s="205">
        <v>148102</v>
      </c>
      <c r="K408" s="205">
        <v>149422</v>
      </c>
      <c r="L408" s="205">
        <v>152619</v>
      </c>
      <c r="M408">
        <v>156853</v>
      </c>
      <c r="N408">
        <v>161287</v>
      </c>
      <c r="O408">
        <v>164797</v>
      </c>
      <c r="P408">
        <v>167607</v>
      </c>
      <c r="Q408">
        <v>169732</v>
      </c>
      <c r="R408">
        <v>171308</v>
      </c>
      <c r="S408">
        <v>172489</v>
      </c>
      <c r="T408">
        <v>173545</v>
      </c>
      <c r="U408">
        <v>174381</v>
      </c>
      <c r="V408">
        <v>174663</v>
      </c>
      <c r="W408">
        <v>174485</v>
      </c>
      <c r="X408">
        <v>173921</v>
      </c>
      <c r="Y408">
        <v>173109</v>
      </c>
      <c r="Z408">
        <v>172109</v>
      </c>
      <c r="AA408">
        <v>170687</v>
      </c>
      <c r="AB408">
        <v>169021</v>
      </c>
      <c r="AC408">
        <v>167281</v>
      </c>
      <c r="AD408">
        <v>165691</v>
      </c>
      <c r="AE408" s="21" t="s">
        <v>1</v>
      </c>
    </row>
    <row r="409" spans="1:31" x14ac:dyDescent="0.2">
      <c r="A409" s="27" t="s">
        <v>10</v>
      </c>
      <c r="B409" s="13" t="s">
        <v>10</v>
      </c>
      <c r="C409" s="14">
        <v>116</v>
      </c>
      <c r="D409" s="13" t="s">
        <v>10</v>
      </c>
      <c r="E409" s="13" t="s">
        <v>490</v>
      </c>
      <c r="F409" s="13" t="s">
        <v>313</v>
      </c>
      <c r="G409" s="14" t="s">
        <v>356</v>
      </c>
      <c r="H409" s="205">
        <v>150861</v>
      </c>
      <c r="I409" s="205">
        <v>150555</v>
      </c>
      <c r="J409" s="205">
        <v>150515</v>
      </c>
      <c r="K409" s="205">
        <v>152403</v>
      </c>
      <c r="L409" s="205">
        <v>157164</v>
      </c>
      <c r="M409">
        <v>163432</v>
      </c>
      <c r="N409">
        <v>169803</v>
      </c>
      <c r="O409">
        <v>174417</v>
      </c>
      <c r="P409">
        <v>177519</v>
      </c>
      <c r="Q409">
        <v>179056</v>
      </c>
      <c r="R409">
        <v>179552</v>
      </c>
      <c r="S409">
        <v>179596</v>
      </c>
      <c r="T409">
        <v>180035</v>
      </c>
      <c r="U409">
        <v>180587</v>
      </c>
      <c r="V409">
        <v>180878</v>
      </c>
      <c r="W409">
        <v>180897</v>
      </c>
      <c r="X409">
        <v>180590</v>
      </c>
      <c r="Y409">
        <v>179920</v>
      </c>
      <c r="Z409">
        <v>179040</v>
      </c>
      <c r="AA409">
        <v>177817</v>
      </c>
      <c r="AB409">
        <v>176366</v>
      </c>
      <c r="AC409">
        <v>174801</v>
      </c>
      <c r="AD409">
        <v>173274</v>
      </c>
      <c r="AE409" s="22" t="s">
        <v>1</v>
      </c>
    </row>
    <row r="410" spans="1:31" x14ac:dyDescent="0.2">
      <c r="A410" s="25" t="s">
        <v>10</v>
      </c>
      <c r="B410" s="11" t="s">
        <v>10</v>
      </c>
      <c r="C410" s="12">
        <v>116</v>
      </c>
      <c r="D410" s="11" t="s">
        <v>10</v>
      </c>
      <c r="E410" s="11" t="s">
        <v>444</v>
      </c>
      <c r="F410" s="11" t="s">
        <v>312</v>
      </c>
      <c r="G410" s="12" t="s">
        <v>327</v>
      </c>
      <c r="H410" s="205">
        <v>148133</v>
      </c>
      <c r="I410" s="205">
        <v>147930</v>
      </c>
      <c r="J410" s="205">
        <v>147882</v>
      </c>
      <c r="K410" s="205">
        <v>147678</v>
      </c>
      <c r="L410" s="205">
        <v>149754</v>
      </c>
      <c r="M410">
        <v>153274</v>
      </c>
      <c r="N410">
        <v>157406</v>
      </c>
      <c r="O410">
        <v>161385</v>
      </c>
      <c r="P410">
        <v>164650</v>
      </c>
      <c r="Q410">
        <v>167209</v>
      </c>
      <c r="R410">
        <v>169196</v>
      </c>
      <c r="S410">
        <v>170772</v>
      </c>
      <c r="T410">
        <v>172070</v>
      </c>
      <c r="U410">
        <v>173393</v>
      </c>
      <c r="V410">
        <v>174120</v>
      </c>
      <c r="W410">
        <v>174348</v>
      </c>
      <c r="X410">
        <v>174154</v>
      </c>
      <c r="Y410">
        <v>173613</v>
      </c>
      <c r="Z410">
        <v>173007</v>
      </c>
      <c r="AA410">
        <v>171867</v>
      </c>
      <c r="AB410">
        <v>170375</v>
      </c>
      <c r="AC410">
        <v>168705</v>
      </c>
      <c r="AD410">
        <v>167012</v>
      </c>
      <c r="AE410" s="21" t="s">
        <v>1</v>
      </c>
    </row>
    <row r="411" spans="1:31" x14ac:dyDescent="0.2">
      <c r="A411" s="27" t="s">
        <v>10</v>
      </c>
      <c r="B411" s="13" t="s">
        <v>10</v>
      </c>
      <c r="C411" s="14">
        <v>116</v>
      </c>
      <c r="D411" s="13" t="s">
        <v>10</v>
      </c>
      <c r="E411" s="13" t="s">
        <v>491</v>
      </c>
      <c r="F411" s="13" t="s">
        <v>313</v>
      </c>
      <c r="G411" s="14" t="s">
        <v>327</v>
      </c>
      <c r="H411" s="205">
        <v>152383</v>
      </c>
      <c r="I411" s="205">
        <v>151144</v>
      </c>
      <c r="J411" s="205">
        <v>150398</v>
      </c>
      <c r="K411" s="205">
        <v>149934</v>
      </c>
      <c r="L411" s="205">
        <v>153026</v>
      </c>
      <c r="M411">
        <v>158307</v>
      </c>
      <c r="N411">
        <v>164388</v>
      </c>
      <c r="O411">
        <v>169995</v>
      </c>
      <c r="P411">
        <v>174236</v>
      </c>
      <c r="Q411">
        <v>176708</v>
      </c>
      <c r="R411">
        <v>177934</v>
      </c>
      <c r="S411">
        <v>178504</v>
      </c>
      <c r="T411">
        <v>178928</v>
      </c>
      <c r="U411">
        <v>179764</v>
      </c>
      <c r="V411">
        <v>180337</v>
      </c>
      <c r="W411">
        <v>180644</v>
      </c>
      <c r="X411">
        <v>180635</v>
      </c>
      <c r="Y411">
        <v>180274</v>
      </c>
      <c r="Z411">
        <v>179723</v>
      </c>
      <c r="AA411">
        <v>178748</v>
      </c>
      <c r="AB411">
        <v>177471</v>
      </c>
      <c r="AC411">
        <v>176012</v>
      </c>
      <c r="AD411">
        <v>174469</v>
      </c>
      <c r="AE411" s="22" t="s">
        <v>1</v>
      </c>
    </row>
    <row r="412" spans="1:31" x14ac:dyDescent="0.2">
      <c r="A412" s="25" t="s">
        <v>10</v>
      </c>
      <c r="B412" s="11" t="s">
        <v>10</v>
      </c>
      <c r="C412" s="12">
        <v>116</v>
      </c>
      <c r="D412" s="11" t="s">
        <v>10</v>
      </c>
      <c r="E412" s="11" t="s">
        <v>445</v>
      </c>
      <c r="F412" s="11" t="s">
        <v>312</v>
      </c>
      <c r="G412" s="12" t="s">
        <v>320</v>
      </c>
      <c r="H412" s="205">
        <v>149850</v>
      </c>
      <c r="I412" s="205">
        <v>148927</v>
      </c>
      <c r="J412" s="205">
        <v>148510</v>
      </c>
      <c r="K412" s="205">
        <v>147091</v>
      </c>
      <c r="L412" s="205">
        <v>147510</v>
      </c>
      <c r="M412">
        <v>150198</v>
      </c>
      <c r="N412">
        <v>153909</v>
      </c>
      <c r="O412">
        <v>157882</v>
      </c>
      <c r="P412">
        <v>161359</v>
      </c>
      <c r="Q412">
        <v>164438</v>
      </c>
      <c r="R412">
        <v>166757</v>
      </c>
      <c r="S412">
        <v>168644</v>
      </c>
      <c r="T412">
        <v>170237</v>
      </c>
      <c r="U412">
        <v>171966</v>
      </c>
      <c r="V412">
        <v>173215</v>
      </c>
      <c r="W412">
        <v>173843</v>
      </c>
      <c r="X412">
        <v>174012</v>
      </c>
      <c r="Y412">
        <v>173798</v>
      </c>
      <c r="Z412">
        <v>173563</v>
      </c>
      <c r="AA412">
        <v>172854</v>
      </c>
      <c r="AB412">
        <v>171594</v>
      </c>
      <c r="AC412">
        <v>170051</v>
      </c>
      <c r="AD412">
        <v>168382</v>
      </c>
      <c r="AE412" s="21" t="s">
        <v>1</v>
      </c>
    </row>
    <row r="413" spans="1:31" x14ac:dyDescent="0.2">
      <c r="A413" s="27" t="s">
        <v>10</v>
      </c>
      <c r="B413" s="13" t="s">
        <v>10</v>
      </c>
      <c r="C413" s="14">
        <v>116</v>
      </c>
      <c r="D413" s="13" t="s">
        <v>10</v>
      </c>
      <c r="E413" s="13" t="s">
        <v>492</v>
      </c>
      <c r="F413" s="13" t="s">
        <v>313</v>
      </c>
      <c r="G413" s="14" t="s">
        <v>320</v>
      </c>
      <c r="H413" s="205">
        <v>154984</v>
      </c>
      <c r="I413" s="205">
        <v>152974</v>
      </c>
      <c r="J413" s="205">
        <v>151545</v>
      </c>
      <c r="K413" s="205">
        <v>149210</v>
      </c>
      <c r="L413" s="205">
        <v>149735</v>
      </c>
      <c r="M413">
        <v>153818</v>
      </c>
      <c r="N413">
        <v>159393</v>
      </c>
      <c r="O413">
        <v>165196</v>
      </c>
      <c r="P413">
        <v>170115</v>
      </c>
      <c r="Q413">
        <v>173873</v>
      </c>
      <c r="R413">
        <v>175775</v>
      </c>
      <c r="S413">
        <v>176814</v>
      </c>
      <c r="T413">
        <v>177503</v>
      </c>
      <c r="U413">
        <v>178626</v>
      </c>
      <c r="V413">
        <v>179499</v>
      </c>
      <c r="W413">
        <v>180098</v>
      </c>
      <c r="X413">
        <v>180389</v>
      </c>
      <c r="Y413">
        <v>180339</v>
      </c>
      <c r="Z413">
        <v>180096</v>
      </c>
      <c r="AA413">
        <v>179486</v>
      </c>
      <c r="AB413">
        <v>178427</v>
      </c>
      <c r="AC413">
        <v>177112</v>
      </c>
      <c r="AD413">
        <v>175646</v>
      </c>
      <c r="AE413" s="22" t="s">
        <v>1</v>
      </c>
    </row>
    <row r="414" spans="1:31" x14ac:dyDescent="0.2">
      <c r="A414" s="25" t="s">
        <v>10</v>
      </c>
      <c r="B414" s="11" t="s">
        <v>10</v>
      </c>
      <c r="C414" s="12">
        <v>116</v>
      </c>
      <c r="D414" s="11" t="s">
        <v>10</v>
      </c>
      <c r="E414" s="11" t="s">
        <v>446</v>
      </c>
      <c r="F414" s="11" t="s">
        <v>312</v>
      </c>
      <c r="G414" s="12" t="s">
        <v>326</v>
      </c>
      <c r="H414" s="205">
        <v>152250</v>
      </c>
      <c r="I414" s="205">
        <v>150634</v>
      </c>
      <c r="J414" s="205">
        <v>149807</v>
      </c>
      <c r="K414" s="205">
        <v>147693</v>
      </c>
      <c r="L414" s="205">
        <v>146554</v>
      </c>
      <c r="M414">
        <v>147452</v>
      </c>
      <c r="N414">
        <v>150622</v>
      </c>
      <c r="O414">
        <v>154468</v>
      </c>
      <c r="P414">
        <v>157832</v>
      </c>
      <c r="Q414">
        <v>161270</v>
      </c>
      <c r="R414">
        <v>164173</v>
      </c>
      <c r="S414">
        <v>166290</v>
      </c>
      <c r="T414">
        <v>168092</v>
      </c>
      <c r="U414">
        <v>170107</v>
      </c>
      <c r="V414">
        <v>171836</v>
      </c>
      <c r="W414">
        <v>173022</v>
      </c>
      <c r="X414">
        <v>173545</v>
      </c>
      <c r="Y414">
        <v>173650</v>
      </c>
      <c r="Z414">
        <v>173720</v>
      </c>
      <c r="AA414">
        <v>173462</v>
      </c>
      <c r="AB414">
        <v>172670</v>
      </c>
      <c r="AC414">
        <v>171311</v>
      </c>
      <c r="AD414">
        <v>169720</v>
      </c>
      <c r="AE414" s="21" t="s">
        <v>1</v>
      </c>
    </row>
    <row r="415" spans="1:31" x14ac:dyDescent="0.2">
      <c r="A415" s="27" t="s">
        <v>10</v>
      </c>
      <c r="B415" s="13" t="s">
        <v>10</v>
      </c>
      <c r="C415" s="14">
        <v>116</v>
      </c>
      <c r="D415" s="13" t="s">
        <v>10</v>
      </c>
      <c r="E415" s="13" t="s">
        <v>493</v>
      </c>
      <c r="F415" s="13" t="s">
        <v>313</v>
      </c>
      <c r="G415" s="14" t="s">
        <v>326</v>
      </c>
      <c r="H415" s="205">
        <v>158254</v>
      </c>
      <c r="I415" s="205">
        <v>155641</v>
      </c>
      <c r="J415" s="205">
        <v>153684</v>
      </c>
      <c r="K415" s="205">
        <v>150310</v>
      </c>
      <c r="L415" s="205">
        <v>148405</v>
      </c>
      <c r="M415">
        <v>149700</v>
      </c>
      <c r="N415">
        <v>154554</v>
      </c>
      <c r="O415">
        <v>160335</v>
      </c>
      <c r="P415">
        <v>165270</v>
      </c>
      <c r="Q415">
        <v>170058</v>
      </c>
      <c r="R415">
        <v>173392</v>
      </c>
      <c r="S415">
        <v>174843</v>
      </c>
      <c r="T415">
        <v>175740</v>
      </c>
      <c r="U415">
        <v>177154</v>
      </c>
      <c r="V415">
        <v>178331</v>
      </c>
      <c r="W415">
        <v>179244</v>
      </c>
      <c r="X415">
        <v>179837</v>
      </c>
      <c r="Y415">
        <v>180098</v>
      </c>
      <c r="Z415">
        <v>180111</v>
      </c>
      <c r="AA415">
        <v>179880</v>
      </c>
      <c r="AB415">
        <v>179222</v>
      </c>
      <c r="AC415">
        <v>178091</v>
      </c>
      <c r="AD415">
        <v>176740</v>
      </c>
      <c r="AE415" s="22" t="s">
        <v>1</v>
      </c>
    </row>
    <row r="416" spans="1:31" x14ac:dyDescent="0.2">
      <c r="A416" s="25" t="s">
        <v>10</v>
      </c>
      <c r="B416" s="11" t="s">
        <v>10</v>
      </c>
      <c r="C416" s="12">
        <v>116</v>
      </c>
      <c r="D416" s="11" t="s">
        <v>10</v>
      </c>
      <c r="E416" s="11" t="s">
        <v>447</v>
      </c>
      <c r="F416" s="11" t="s">
        <v>312</v>
      </c>
      <c r="G416" s="12" t="s">
        <v>318</v>
      </c>
      <c r="H416" s="205">
        <v>155318</v>
      </c>
      <c r="I416" s="205">
        <v>152747</v>
      </c>
      <c r="J416" s="205">
        <v>151504</v>
      </c>
      <c r="K416" s="205">
        <v>149169</v>
      </c>
      <c r="L416" s="205">
        <v>147133</v>
      </c>
      <c r="M416">
        <v>146126</v>
      </c>
      <c r="N416">
        <v>147373</v>
      </c>
      <c r="O416">
        <v>150971</v>
      </c>
      <c r="P416">
        <v>154306</v>
      </c>
      <c r="Q416">
        <v>157720</v>
      </c>
      <c r="R416">
        <v>161129</v>
      </c>
      <c r="S416">
        <v>163893</v>
      </c>
      <c r="T416">
        <v>165823</v>
      </c>
      <c r="U416">
        <v>167892</v>
      </c>
      <c r="V416">
        <v>169952</v>
      </c>
      <c r="W416">
        <v>171692</v>
      </c>
      <c r="X416">
        <v>172807</v>
      </c>
      <c r="Y416">
        <v>173222</v>
      </c>
      <c r="Z416">
        <v>173494</v>
      </c>
      <c r="AA416">
        <v>173591</v>
      </c>
      <c r="AB416">
        <v>173330</v>
      </c>
      <c r="AC416">
        <v>172475</v>
      </c>
      <c r="AD416">
        <v>171020</v>
      </c>
      <c r="AE416" s="21" t="s">
        <v>1</v>
      </c>
    </row>
    <row r="417" spans="1:31" x14ac:dyDescent="0.2">
      <c r="A417" s="27" t="s">
        <v>10</v>
      </c>
      <c r="B417" s="13" t="s">
        <v>10</v>
      </c>
      <c r="C417" s="14">
        <v>116</v>
      </c>
      <c r="D417" s="13" t="s">
        <v>10</v>
      </c>
      <c r="E417" s="13" t="s">
        <v>494</v>
      </c>
      <c r="F417" s="13" t="s">
        <v>313</v>
      </c>
      <c r="G417" s="14" t="s">
        <v>318</v>
      </c>
      <c r="H417" s="205">
        <v>162238</v>
      </c>
      <c r="I417" s="205">
        <v>158743</v>
      </c>
      <c r="J417" s="205">
        <v>156420</v>
      </c>
      <c r="K417" s="205">
        <v>152734</v>
      </c>
      <c r="L417" s="205">
        <v>149460</v>
      </c>
      <c r="M417">
        <v>147761</v>
      </c>
      <c r="N417">
        <v>149609</v>
      </c>
      <c r="O417">
        <v>155150</v>
      </c>
      <c r="P417">
        <v>160151</v>
      </c>
      <c r="Q417">
        <v>165170</v>
      </c>
      <c r="R417">
        <v>169884</v>
      </c>
      <c r="S417">
        <v>172911</v>
      </c>
      <c r="T417">
        <v>173958</v>
      </c>
      <c r="U417">
        <v>175332</v>
      </c>
      <c r="V417">
        <v>176812</v>
      </c>
      <c r="W417">
        <v>178046</v>
      </c>
      <c r="X417">
        <v>178968</v>
      </c>
      <c r="Y417">
        <v>179541</v>
      </c>
      <c r="Z417">
        <v>179776</v>
      </c>
      <c r="AA417">
        <v>179844</v>
      </c>
      <c r="AB417">
        <v>179634</v>
      </c>
      <c r="AC417">
        <v>178942</v>
      </c>
      <c r="AD417">
        <v>177744</v>
      </c>
      <c r="AE417" s="22" t="s">
        <v>1</v>
      </c>
    </row>
    <row r="418" spans="1:31" x14ac:dyDescent="0.2">
      <c r="A418" s="25" t="s">
        <v>10</v>
      </c>
      <c r="B418" s="11" t="s">
        <v>10</v>
      </c>
      <c r="C418" s="12">
        <v>116</v>
      </c>
      <c r="D418" s="11" t="s">
        <v>10</v>
      </c>
      <c r="E418" s="11" t="s">
        <v>448</v>
      </c>
      <c r="F418" s="11" t="s">
        <v>312</v>
      </c>
      <c r="G418" s="12" t="s">
        <v>333</v>
      </c>
      <c r="H418" s="205">
        <v>158881</v>
      </c>
      <c r="I418" s="205">
        <v>155397</v>
      </c>
      <c r="J418" s="205">
        <v>153333</v>
      </c>
      <c r="K418" s="205">
        <v>150898</v>
      </c>
      <c r="L418" s="205">
        <v>148788</v>
      </c>
      <c r="M418">
        <v>146681</v>
      </c>
      <c r="N418">
        <v>145677</v>
      </c>
      <c r="O418">
        <v>147221</v>
      </c>
      <c r="P418">
        <v>150749</v>
      </c>
      <c r="Q418">
        <v>154083</v>
      </c>
      <c r="R418">
        <v>157558</v>
      </c>
      <c r="S418">
        <v>160973</v>
      </c>
      <c r="T418">
        <v>163613</v>
      </c>
      <c r="U418">
        <v>165574</v>
      </c>
      <c r="V418">
        <v>167666</v>
      </c>
      <c r="W418">
        <v>169782</v>
      </c>
      <c r="X418">
        <v>171525</v>
      </c>
      <c r="Y418">
        <v>172567</v>
      </c>
      <c r="Z418">
        <v>173014</v>
      </c>
      <c r="AA418">
        <v>173288</v>
      </c>
      <c r="AB418">
        <v>173431</v>
      </c>
      <c r="AC418">
        <v>173186</v>
      </c>
      <c r="AD418">
        <v>172274</v>
      </c>
      <c r="AE418" s="21" t="s">
        <v>1</v>
      </c>
    </row>
    <row r="419" spans="1:31" x14ac:dyDescent="0.2">
      <c r="A419" s="27" t="s">
        <v>10</v>
      </c>
      <c r="B419" s="13" t="s">
        <v>10</v>
      </c>
      <c r="C419" s="14">
        <v>116</v>
      </c>
      <c r="D419" s="13" t="s">
        <v>10</v>
      </c>
      <c r="E419" s="13" t="s">
        <v>495</v>
      </c>
      <c r="F419" s="13" t="s">
        <v>313</v>
      </c>
      <c r="G419" s="14" t="s">
        <v>333</v>
      </c>
      <c r="H419" s="205">
        <v>166753</v>
      </c>
      <c r="I419" s="205">
        <v>162481</v>
      </c>
      <c r="J419" s="205">
        <v>159356</v>
      </c>
      <c r="K419" s="205">
        <v>155516</v>
      </c>
      <c r="L419" s="205">
        <v>152174</v>
      </c>
      <c r="M419">
        <v>148773</v>
      </c>
      <c r="N419">
        <v>147060</v>
      </c>
      <c r="O419">
        <v>149381</v>
      </c>
      <c r="P419">
        <v>154841</v>
      </c>
      <c r="Q419">
        <v>159800</v>
      </c>
      <c r="R419">
        <v>164958</v>
      </c>
      <c r="S419">
        <v>169710</v>
      </c>
      <c r="T419">
        <v>172475</v>
      </c>
      <c r="U419">
        <v>173486</v>
      </c>
      <c r="V419">
        <v>174930</v>
      </c>
      <c r="W419">
        <v>176480</v>
      </c>
      <c r="X419">
        <v>177740</v>
      </c>
      <c r="Y419">
        <v>178657</v>
      </c>
      <c r="Z419">
        <v>179141</v>
      </c>
      <c r="AA419">
        <v>179414</v>
      </c>
      <c r="AB419">
        <v>179548</v>
      </c>
      <c r="AC419">
        <v>179374</v>
      </c>
      <c r="AD419">
        <v>178651</v>
      </c>
      <c r="AE419" s="22" t="s">
        <v>1</v>
      </c>
    </row>
    <row r="420" spans="1:31" x14ac:dyDescent="0.2">
      <c r="A420" s="25" t="s">
        <v>10</v>
      </c>
      <c r="B420" s="11" t="s">
        <v>10</v>
      </c>
      <c r="C420" s="12">
        <v>116</v>
      </c>
      <c r="D420" s="11" t="s">
        <v>10</v>
      </c>
      <c r="E420" s="11" t="s">
        <v>449</v>
      </c>
      <c r="F420" s="11" t="s">
        <v>312</v>
      </c>
      <c r="G420" s="12" t="s">
        <v>340</v>
      </c>
      <c r="H420" s="205">
        <v>162492</v>
      </c>
      <c r="I420" s="205">
        <v>158496</v>
      </c>
      <c r="J420" s="205">
        <v>155564</v>
      </c>
      <c r="K420" s="205">
        <v>152686</v>
      </c>
      <c r="L420" s="205">
        <v>150554</v>
      </c>
      <c r="M420">
        <v>148518</v>
      </c>
      <c r="N420">
        <v>146207</v>
      </c>
      <c r="O420">
        <v>145156</v>
      </c>
      <c r="P420">
        <v>146962</v>
      </c>
      <c r="Q420">
        <v>150466</v>
      </c>
      <c r="R420">
        <v>153811</v>
      </c>
      <c r="S420">
        <v>157381</v>
      </c>
      <c r="T420">
        <v>160816</v>
      </c>
      <c r="U420">
        <v>163326</v>
      </c>
      <c r="V420">
        <v>165300</v>
      </c>
      <c r="W420">
        <v>167425</v>
      </c>
      <c r="X420">
        <v>169591</v>
      </c>
      <c r="Y420">
        <v>171334</v>
      </c>
      <c r="Z420">
        <v>172319</v>
      </c>
      <c r="AA420">
        <v>172756</v>
      </c>
      <c r="AB420">
        <v>173051</v>
      </c>
      <c r="AC420">
        <v>173259</v>
      </c>
      <c r="AD420">
        <v>173036</v>
      </c>
      <c r="AE420" s="21" t="s">
        <v>1</v>
      </c>
    </row>
    <row r="421" spans="1:31" x14ac:dyDescent="0.2">
      <c r="A421" s="27" t="s">
        <v>10</v>
      </c>
      <c r="B421" s="13" t="s">
        <v>10</v>
      </c>
      <c r="C421" s="14">
        <v>116</v>
      </c>
      <c r="D421" s="13" t="s">
        <v>10</v>
      </c>
      <c r="E421" s="13" t="s">
        <v>496</v>
      </c>
      <c r="F421" s="13" t="s">
        <v>313</v>
      </c>
      <c r="G421" s="14" t="s">
        <v>340</v>
      </c>
      <c r="H421" s="205">
        <v>171238</v>
      </c>
      <c r="I421" s="205">
        <v>166755</v>
      </c>
      <c r="J421" s="205">
        <v>162851</v>
      </c>
      <c r="K421" s="205">
        <v>158379</v>
      </c>
      <c r="L421" s="205">
        <v>155009</v>
      </c>
      <c r="M421">
        <v>151781</v>
      </c>
      <c r="N421">
        <v>148028</v>
      </c>
      <c r="O421">
        <v>146225</v>
      </c>
      <c r="P421">
        <v>149013</v>
      </c>
      <c r="Q421">
        <v>154369</v>
      </c>
      <c r="R421">
        <v>159340</v>
      </c>
      <c r="S421">
        <v>164746</v>
      </c>
      <c r="T421">
        <v>169580</v>
      </c>
      <c r="U421">
        <v>171937</v>
      </c>
      <c r="V421">
        <v>173021</v>
      </c>
      <c r="W421">
        <v>174539</v>
      </c>
      <c r="X421">
        <v>176127</v>
      </c>
      <c r="Y421">
        <v>177400</v>
      </c>
      <c r="Z421">
        <v>178188</v>
      </c>
      <c r="AA421">
        <v>178701</v>
      </c>
      <c r="AB421">
        <v>179024</v>
      </c>
      <c r="AC421">
        <v>179238</v>
      </c>
      <c r="AD421">
        <v>179102</v>
      </c>
      <c r="AE421" s="22" t="s">
        <v>1</v>
      </c>
    </row>
    <row r="422" spans="1:31" x14ac:dyDescent="0.2">
      <c r="A422" s="25" t="s">
        <v>10</v>
      </c>
      <c r="B422" s="11" t="s">
        <v>10</v>
      </c>
      <c r="C422" s="12">
        <v>116</v>
      </c>
      <c r="D422" s="11" t="s">
        <v>10</v>
      </c>
      <c r="E422" s="11" t="s">
        <v>450</v>
      </c>
      <c r="F422" s="11" t="s">
        <v>312</v>
      </c>
      <c r="G422" s="12" t="s">
        <v>329</v>
      </c>
      <c r="H422" s="205">
        <v>166593</v>
      </c>
      <c r="I422" s="205">
        <v>161598</v>
      </c>
      <c r="J422" s="205">
        <v>158201</v>
      </c>
      <c r="K422" s="205">
        <v>154873</v>
      </c>
      <c r="L422" s="205">
        <v>152304</v>
      </c>
      <c r="M422">
        <v>150320</v>
      </c>
      <c r="N422">
        <v>148227</v>
      </c>
      <c r="O422">
        <v>145662</v>
      </c>
      <c r="P422">
        <v>144859</v>
      </c>
      <c r="Q422">
        <v>146646</v>
      </c>
      <c r="R422">
        <v>150136</v>
      </c>
      <c r="S422">
        <v>153524</v>
      </c>
      <c r="T422">
        <v>157204</v>
      </c>
      <c r="U422">
        <v>160491</v>
      </c>
      <c r="V422">
        <v>163016</v>
      </c>
      <c r="W422">
        <v>165012</v>
      </c>
      <c r="X422">
        <v>167163</v>
      </c>
      <c r="Y422">
        <v>169375</v>
      </c>
      <c r="Z422">
        <v>171044</v>
      </c>
      <c r="AA422">
        <v>172021</v>
      </c>
      <c r="AB422">
        <v>172467</v>
      </c>
      <c r="AC422">
        <v>172802</v>
      </c>
      <c r="AD422">
        <v>173081</v>
      </c>
      <c r="AE422" s="21" t="s">
        <v>1</v>
      </c>
    </row>
    <row r="423" spans="1:31" x14ac:dyDescent="0.2">
      <c r="A423" s="27" t="s">
        <v>10</v>
      </c>
      <c r="B423" s="13" t="s">
        <v>10</v>
      </c>
      <c r="C423" s="14">
        <v>116</v>
      </c>
      <c r="D423" s="13" t="s">
        <v>10</v>
      </c>
      <c r="E423" s="13" t="s">
        <v>497</v>
      </c>
      <c r="F423" s="13" t="s">
        <v>313</v>
      </c>
      <c r="G423" s="14" t="s">
        <v>329</v>
      </c>
      <c r="H423" s="205">
        <v>176133</v>
      </c>
      <c r="I423" s="205">
        <v>170960</v>
      </c>
      <c r="J423" s="205">
        <v>166887</v>
      </c>
      <c r="K423" s="205">
        <v>161789</v>
      </c>
      <c r="L423" s="205">
        <v>157807</v>
      </c>
      <c r="M423">
        <v>154672</v>
      </c>
      <c r="N423">
        <v>151329</v>
      </c>
      <c r="O423">
        <v>147148</v>
      </c>
      <c r="P423">
        <v>145787</v>
      </c>
      <c r="Q423">
        <v>148489</v>
      </c>
      <c r="R423">
        <v>153793</v>
      </c>
      <c r="S423">
        <v>158880</v>
      </c>
      <c r="T423">
        <v>164577</v>
      </c>
      <c r="U423">
        <v>168970</v>
      </c>
      <c r="V423">
        <v>171406</v>
      </c>
      <c r="W423">
        <v>172565</v>
      </c>
      <c r="X423">
        <v>174126</v>
      </c>
      <c r="Y423">
        <v>175740</v>
      </c>
      <c r="Z423">
        <v>176853</v>
      </c>
      <c r="AA423">
        <v>177679</v>
      </c>
      <c r="AB423">
        <v>178234</v>
      </c>
      <c r="AC423">
        <v>178619</v>
      </c>
      <c r="AD423">
        <v>178916</v>
      </c>
      <c r="AE423" s="22" t="s">
        <v>1</v>
      </c>
    </row>
    <row r="424" spans="1:31" x14ac:dyDescent="0.2">
      <c r="A424" s="25" t="s">
        <v>10</v>
      </c>
      <c r="B424" s="11" t="s">
        <v>10</v>
      </c>
      <c r="C424" s="12">
        <v>116</v>
      </c>
      <c r="D424" s="11" t="s">
        <v>10</v>
      </c>
      <c r="E424" s="11" t="s">
        <v>451</v>
      </c>
      <c r="F424" s="11" t="s">
        <v>312</v>
      </c>
      <c r="G424" s="12" t="s">
        <v>361</v>
      </c>
      <c r="H424" s="205">
        <v>171948</v>
      </c>
      <c r="I424" s="205">
        <v>165122</v>
      </c>
      <c r="J424" s="205">
        <v>160794</v>
      </c>
      <c r="K424" s="205">
        <v>157462</v>
      </c>
      <c r="L424" s="205">
        <v>154451</v>
      </c>
      <c r="M424">
        <v>152035</v>
      </c>
      <c r="N424">
        <v>150066</v>
      </c>
      <c r="O424">
        <v>147862</v>
      </c>
      <c r="P424">
        <v>145323</v>
      </c>
      <c r="Q424">
        <v>144504</v>
      </c>
      <c r="R424">
        <v>146283</v>
      </c>
      <c r="S424">
        <v>149791</v>
      </c>
      <c r="T424">
        <v>153237</v>
      </c>
      <c r="U424">
        <v>156838</v>
      </c>
      <c r="V424">
        <v>160142</v>
      </c>
      <c r="W424">
        <v>162691</v>
      </c>
      <c r="X424">
        <v>164703</v>
      </c>
      <c r="Y424">
        <v>166877</v>
      </c>
      <c r="Z424">
        <v>169042</v>
      </c>
      <c r="AA424">
        <v>170705</v>
      </c>
      <c r="AB424">
        <v>171692</v>
      </c>
      <c r="AC424">
        <v>172166</v>
      </c>
      <c r="AD424">
        <v>172547</v>
      </c>
      <c r="AE424" s="21" t="s">
        <v>1</v>
      </c>
    </row>
    <row r="425" spans="1:31" x14ac:dyDescent="0.2">
      <c r="A425" s="27" t="s">
        <v>10</v>
      </c>
      <c r="B425" s="13" t="s">
        <v>10</v>
      </c>
      <c r="C425" s="14">
        <v>116</v>
      </c>
      <c r="D425" s="13" t="s">
        <v>10</v>
      </c>
      <c r="E425" s="13" t="s">
        <v>498</v>
      </c>
      <c r="F425" s="13" t="s">
        <v>313</v>
      </c>
      <c r="G425" s="14" t="s">
        <v>361</v>
      </c>
      <c r="H425" s="205">
        <v>182334</v>
      </c>
      <c r="I425" s="205">
        <v>175536</v>
      </c>
      <c r="J425" s="205">
        <v>170815</v>
      </c>
      <c r="K425" s="205">
        <v>165726</v>
      </c>
      <c r="L425" s="205">
        <v>161141</v>
      </c>
      <c r="M425">
        <v>157408</v>
      </c>
      <c r="N425">
        <v>154275</v>
      </c>
      <c r="O425">
        <v>150739</v>
      </c>
      <c r="P425">
        <v>146627</v>
      </c>
      <c r="Q425">
        <v>145196</v>
      </c>
      <c r="R425">
        <v>147863</v>
      </c>
      <c r="S425">
        <v>153216</v>
      </c>
      <c r="T425">
        <v>158461</v>
      </c>
      <c r="U425">
        <v>163888</v>
      </c>
      <c r="V425">
        <v>168366</v>
      </c>
      <c r="W425">
        <v>170884</v>
      </c>
      <c r="X425">
        <v>172089</v>
      </c>
      <c r="Y425">
        <v>173680</v>
      </c>
      <c r="Z425">
        <v>175108</v>
      </c>
      <c r="AA425">
        <v>176268</v>
      </c>
      <c r="AB425">
        <v>177142</v>
      </c>
      <c r="AC425">
        <v>177751</v>
      </c>
      <c r="AD425">
        <v>178202</v>
      </c>
      <c r="AE425" s="22" t="s">
        <v>1</v>
      </c>
    </row>
    <row r="426" spans="1:31" x14ac:dyDescent="0.2">
      <c r="A426" s="25" t="s">
        <v>10</v>
      </c>
      <c r="B426" s="11" t="s">
        <v>10</v>
      </c>
      <c r="C426" s="12">
        <v>116</v>
      </c>
      <c r="D426" s="11" t="s">
        <v>10</v>
      </c>
      <c r="E426" s="11" t="s">
        <v>452</v>
      </c>
      <c r="F426" s="11" t="s">
        <v>312</v>
      </c>
      <c r="G426" s="12" t="s">
        <v>328</v>
      </c>
      <c r="H426" s="205">
        <v>173033</v>
      </c>
      <c r="I426" s="205">
        <v>169922</v>
      </c>
      <c r="J426" s="205">
        <v>163744</v>
      </c>
      <c r="K426" s="205">
        <v>160006</v>
      </c>
      <c r="L426" s="205">
        <v>156995</v>
      </c>
      <c r="M426">
        <v>154143</v>
      </c>
      <c r="N426">
        <v>151745</v>
      </c>
      <c r="O426">
        <v>149737</v>
      </c>
      <c r="P426">
        <v>147481</v>
      </c>
      <c r="Q426">
        <v>144926</v>
      </c>
      <c r="R426">
        <v>144104</v>
      </c>
      <c r="S426">
        <v>145906</v>
      </c>
      <c r="T426">
        <v>149446</v>
      </c>
      <c r="U426">
        <v>152831</v>
      </c>
      <c r="V426">
        <v>156448</v>
      </c>
      <c r="W426">
        <v>159778</v>
      </c>
      <c r="X426">
        <v>162346</v>
      </c>
      <c r="Y426">
        <v>164370</v>
      </c>
      <c r="Z426">
        <v>166503</v>
      </c>
      <c r="AA426">
        <v>168660</v>
      </c>
      <c r="AB426">
        <v>170335</v>
      </c>
      <c r="AC426">
        <v>171352</v>
      </c>
      <c r="AD426">
        <v>171860</v>
      </c>
      <c r="AE426" s="21" t="s">
        <v>1</v>
      </c>
    </row>
    <row r="427" spans="1:31" x14ac:dyDescent="0.2">
      <c r="A427" s="27" t="s">
        <v>10</v>
      </c>
      <c r="B427" s="13" t="s">
        <v>10</v>
      </c>
      <c r="C427" s="14">
        <v>116</v>
      </c>
      <c r="D427" s="13" t="s">
        <v>10</v>
      </c>
      <c r="E427" s="13" t="s">
        <v>499</v>
      </c>
      <c r="F427" s="13" t="s">
        <v>313</v>
      </c>
      <c r="G427" s="14" t="s">
        <v>328</v>
      </c>
      <c r="H427" s="205">
        <v>183366</v>
      </c>
      <c r="I427" s="205">
        <v>181528</v>
      </c>
      <c r="J427" s="205">
        <v>175075</v>
      </c>
      <c r="K427" s="205">
        <v>169550</v>
      </c>
      <c r="L427" s="205">
        <v>164989</v>
      </c>
      <c r="M427">
        <v>160669</v>
      </c>
      <c r="N427">
        <v>156948</v>
      </c>
      <c r="O427">
        <v>153738</v>
      </c>
      <c r="P427">
        <v>150128</v>
      </c>
      <c r="Q427">
        <v>145952</v>
      </c>
      <c r="R427">
        <v>144507</v>
      </c>
      <c r="S427">
        <v>147238</v>
      </c>
      <c r="T427">
        <v>152680</v>
      </c>
      <c r="U427">
        <v>157691</v>
      </c>
      <c r="V427">
        <v>163204</v>
      </c>
      <c r="W427">
        <v>167771</v>
      </c>
      <c r="X427">
        <v>170342</v>
      </c>
      <c r="Y427">
        <v>171580</v>
      </c>
      <c r="Z427">
        <v>172960</v>
      </c>
      <c r="AA427">
        <v>174438</v>
      </c>
      <c r="AB427">
        <v>175654</v>
      </c>
      <c r="AC427">
        <v>176591</v>
      </c>
      <c r="AD427">
        <v>177257</v>
      </c>
      <c r="AE427" s="22" t="s">
        <v>1</v>
      </c>
    </row>
    <row r="428" spans="1:31" x14ac:dyDescent="0.2">
      <c r="A428" s="25" t="s">
        <v>10</v>
      </c>
      <c r="B428" s="11" t="s">
        <v>10</v>
      </c>
      <c r="C428" s="12">
        <v>116</v>
      </c>
      <c r="D428" s="11" t="s">
        <v>10</v>
      </c>
      <c r="E428" s="11" t="s">
        <v>453</v>
      </c>
      <c r="F428" s="11" t="s">
        <v>312</v>
      </c>
      <c r="G428" s="12" t="s">
        <v>337</v>
      </c>
      <c r="H428" s="205">
        <v>167415</v>
      </c>
      <c r="I428" s="205">
        <v>170347</v>
      </c>
      <c r="J428" s="205">
        <v>167991</v>
      </c>
      <c r="K428" s="205">
        <v>162906</v>
      </c>
      <c r="L428" s="205">
        <v>159495</v>
      </c>
      <c r="M428">
        <v>156645</v>
      </c>
      <c r="N428">
        <v>153813</v>
      </c>
      <c r="O428">
        <v>151379</v>
      </c>
      <c r="P428">
        <v>149314</v>
      </c>
      <c r="Q428">
        <v>147041</v>
      </c>
      <c r="R428">
        <v>144484</v>
      </c>
      <c r="S428">
        <v>143690</v>
      </c>
      <c r="T428">
        <v>145529</v>
      </c>
      <c r="U428">
        <v>149001</v>
      </c>
      <c r="V428">
        <v>152402</v>
      </c>
      <c r="W428">
        <v>156045</v>
      </c>
      <c r="X428">
        <v>159394</v>
      </c>
      <c r="Y428">
        <v>161977</v>
      </c>
      <c r="Z428">
        <v>163953</v>
      </c>
      <c r="AA428">
        <v>166079</v>
      </c>
      <c r="AB428">
        <v>168248</v>
      </c>
      <c r="AC428">
        <v>169953</v>
      </c>
      <c r="AD428">
        <v>171006</v>
      </c>
      <c r="AE428" s="21" t="s">
        <v>1</v>
      </c>
    </row>
    <row r="429" spans="1:31" x14ac:dyDescent="0.2">
      <c r="A429" s="27" t="s">
        <v>10</v>
      </c>
      <c r="B429" s="13" t="s">
        <v>10</v>
      </c>
      <c r="C429" s="14">
        <v>116</v>
      </c>
      <c r="D429" s="13" t="s">
        <v>10</v>
      </c>
      <c r="E429" s="13" t="s">
        <v>500</v>
      </c>
      <c r="F429" s="13" t="s">
        <v>313</v>
      </c>
      <c r="G429" s="14" t="s">
        <v>337</v>
      </c>
      <c r="H429" s="205">
        <v>176363</v>
      </c>
      <c r="I429" s="205">
        <v>181900</v>
      </c>
      <c r="J429" s="205">
        <v>180862</v>
      </c>
      <c r="K429" s="205">
        <v>173705</v>
      </c>
      <c r="L429" s="205">
        <v>168718</v>
      </c>
      <c r="M429">
        <v>164432</v>
      </c>
      <c r="N429">
        <v>160136</v>
      </c>
      <c r="O429">
        <v>156345</v>
      </c>
      <c r="P429">
        <v>153040</v>
      </c>
      <c r="Q429">
        <v>149359</v>
      </c>
      <c r="R429">
        <v>145177</v>
      </c>
      <c r="S429">
        <v>143818</v>
      </c>
      <c r="T429">
        <v>146651</v>
      </c>
      <c r="U429">
        <v>151830</v>
      </c>
      <c r="V429">
        <v>156926</v>
      </c>
      <c r="W429">
        <v>162530</v>
      </c>
      <c r="X429">
        <v>167157</v>
      </c>
      <c r="Y429">
        <v>169767</v>
      </c>
      <c r="Z429">
        <v>170774</v>
      </c>
      <c r="AA429">
        <v>172202</v>
      </c>
      <c r="AB429">
        <v>173740</v>
      </c>
      <c r="AC429">
        <v>175027</v>
      </c>
      <c r="AD429">
        <v>176028</v>
      </c>
      <c r="AE429" s="22" t="s">
        <v>1</v>
      </c>
    </row>
    <row r="430" spans="1:31" x14ac:dyDescent="0.2">
      <c r="A430" s="25" t="s">
        <v>10</v>
      </c>
      <c r="B430" s="11" t="s">
        <v>10</v>
      </c>
      <c r="C430" s="12">
        <v>116</v>
      </c>
      <c r="D430" s="11" t="s">
        <v>10</v>
      </c>
      <c r="E430" s="11" t="s">
        <v>454</v>
      </c>
      <c r="F430" s="11" t="s">
        <v>312</v>
      </c>
      <c r="G430" s="12" t="s">
        <v>369</v>
      </c>
      <c r="H430" s="205">
        <v>157900</v>
      </c>
      <c r="I430" s="205">
        <v>163927</v>
      </c>
      <c r="J430" s="205">
        <v>167756</v>
      </c>
      <c r="K430" s="205">
        <v>167098</v>
      </c>
      <c r="L430" s="205">
        <v>162351</v>
      </c>
      <c r="M430">
        <v>159102</v>
      </c>
      <c r="N430">
        <v>156272</v>
      </c>
      <c r="O430">
        <v>153406</v>
      </c>
      <c r="P430">
        <v>150913</v>
      </c>
      <c r="Q430">
        <v>148831</v>
      </c>
      <c r="R430">
        <v>146554</v>
      </c>
      <c r="S430">
        <v>144027</v>
      </c>
      <c r="T430">
        <v>143276</v>
      </c>
      <c r="U430">
        <v>145043</v>
      </c>
      <c r="V430">
        <v>148533</v>
      </c>
      <c r="W430">
        <v>151960</v>
      </c>
      <c r="X430">
        <v>155622</v>
      </c>
      <c r="Y430">
        <v>158988</v>
      </c>
      <c r="Z430">
        <v>161518</v>
      </c>
      <c r="AA430">
        <v>163489</v>
      </c>
      <c r="AB430">
        <v>165626</v>
      </c>
      <c r="AC430">
        <v>167825</v>
      </c>
      <c r="AD430">
        <v>169566</v>
      </c>
      <c r="AE430" s="21" t="s">
        <v>1</v>
      </c>
    </row>
    <row r="431" spans="1:31" x14ac:dyDescent="0.2">
      <c r="A431" s="27" t="s">
        <v>10</v>
      </c>
      <c r="B431" s="13" t="s">
        <v>10</v>
      </c>
      <c r="C431" s="14">
        <v>116</v>
      </c>
      <c r="D431" s="13" t="s">
        <v>10</v>
      </c>
      <c r="E431" s="13" t="s">
        <v>501</v>
      </c>
      <c r="F431" s="13" t="s">
        <v>313</v>
      </c>
      <c r="G431" s="14" t="s">
        <v>369</v>
      </c>
      <c r="H431" s="205">
        <v>164600</v>
      </c>
      <c r="I431" s="205">
        <v>173556</v>
      </c>
      <c r="J431" s="205">
        <v>180574</v>
      </c>
      <c r="K431" s="205">
        <v>179380</v>
      </c>
      <c r="L431" s="205">
        <v>172781</v>
      </c>
      <c r="M431">
        <v>168071</v>
      </c>
      <c r="N431">
        <v>163812</v>
      </c>
      <c r="O431">
        <v>159456</v>
      </c>
      <c r="P431">
        <v>155560</v>
      </c>
      <c r="Q431">
        <v>152181</v>
      </c>
      <c r="R431">
        <v>148488</v>
      </c>
      <c r="S431">
        <v>144403</v>
      </c>
      <c r="T431">
        <v>143166</v>
      </c>
      <c r="U431">
        <v>145721</v>
      </c>
      <c r="V431">
        <v>150985</v>
      </c>
      <c r="W431">
        <v>156171</v>
      </c>
      <c r="X431">
        <v>161837</v>
      </c>
      <c r="Y431">
        <v>166510</v>
      </c>
      <c r="Z431">
        <v>168873</v>
      </c>
      <c r="AA431">
        <v>169930</v>
      </c>
      <c r="AB431">
        <v>171417</v>
      </c>
      <c r="AC431">
        <v>173028</v>
      </c>
      <c r="AD431">
        <v>174388</v>
      </c>
      <c r="AE431" s="22" t="s">
        <v>1</v>
      </c>
    </row>
    <row r="432" spans="1:31" x14ac:dyDescent="0.2">
      <c r="A432" s="25" t="s">
        <v>10</v>
      </c>
      <c r="B432" s="11" t="s">
        <v>10</v>
      </c>
      <c r="C432" s="12">
        <v>116</v>
      </c>
      <c r="D432" s="11" t="s">
        <v>10</v>
      </c>
      <c r="E432" s="11" t="s">
        <v>473</v>
      </c>
      <c r="F432" s="11" t="s">
        <v>312</v>
      </c>
      <c r="G432" s="12" t="s">
        <v>359</v>
      </c>
      <c r="H432">
        <v>148311</v>
      </c>
      <c r="I432">
        <v>153609</v>
      </c>
      <c r="J432">
        <v>160528</v>
      </c>
      <c r="K432">
        <v>166835</v>
      </c>
      <c r="L432">
        <v>166496</v>
      </c>
      <c r="M432">
        <v>161915</v>
      </c>
      <c r="N432">
        <v>158687</v>
      </c>
      <c r="O432">
        <v>155822</v>
      </c>
      <c r="P432">
        <v>152911</v>
      </c>
      <c r="Q432">
        <v>150388</v>
      </c>
      <c r="R432">
        <v>148301</v>
      </c>
      <c r="S432">
        <v>146053</v>
      </c>
      <c r="T432">
        <v>143571</v>
      </c>
      <c r="U432">
        <v>142763</v>
      </c>
      <c r="V432">
        <v>144535</v>
      </c>
      <c r="W432">
        <v>148052</v>
      </c>
      <c r="X432">
        <v>151498</v>
      </c>
      <c r="Y432">
        <v>155177</v>
      </c>
      <c r="Z432">
        <v>158501</v>
      </c>
      <c r="AA432">
        <v>161013</v>
      </c>
      <c r="AB432">
        <v>162996</v>
      </c>
      <c r="AC432">
        <v>165162</v>
      </c>
      <c r="AD432">
        <v>167396</v>
      </c>
      <c r="AE432" s="21"/>
    </row>
    <row r="433" spans="1:31" x14ac:dyDescent="0.2">
      <c r="A433" s="27" t="s">
        <v>10</v>
      </c>
      <c r="B433" s="13" t="s">
        <v>10</v>
      </c>
      <c r="C433" s="14">
        <v>116</v>
      </c>
      <c r="D433" s="13" t="s">
        <v>10</v>
      </c>
      <c r="E433" s="13" t="s">
        <v>480</v>
      </c>
      <c r="F433" s="13" t="s">
        <v>313</v>
      </c>
      <c r="G433" s="14" t="s">
        <v>359</v>
      </c>
      <c r="H433">
        <v>152822</v>
      </c>
      <c r="I433">
        <v>160133</v>
      </c>
      <c r="J433">
        <v>170880</v>
      </c>
      <c r="K433">
        <v>179029</v>
      </c>
      <c r="L433">
        <v>178357</v>
      </c>
      <c r="M433">
        <v>172044</v>
      </c>
      <c r="N433">
        <v>167359</v>
      </c>
      <c r="O433">
        <v>163042</v>
      </c>
      <c r="P433">
        <v>158606</v>
      </c>
      <c r="Q433">
        <v>154611</v>
      </c>
      <c r="R433">
        <v>151218</v>
      </c>
      <c r="S433">
        <v>147618</v>
      </c>
      <c r="T433">
        <v>143667</v>
      </c>
      <c r="U433">
        <v>142176</v>
      </c>
      <c r="V433">
        <v>144795</v>
      </c>
      <c r="W433">
        <v>150149</v>
      </c>
      <c r="X433">
        <v>155396</v>
      </c>
      <c r="Y433">
        <v>161112</v>
      </c>
      <c r="Z433">
        <v>165555</v>
      </c>
      <c r="AA433">
        <v>167942</v>
      </c>
      <c r="AB433">
        <v>169060</v>
      </c>
      <c r="AC433">
        <v>170618</v>
      </c>
      <c r="AD433">
        <v>172304</v>
      </c>
      <c r="AE433" s="22"/>
    </row>
    <row r="434" spans="1:31" x14ac:dyDescent="0.2">
      <c r="A434" s="25" t="s">
        <v>10</v>
      </c>
      <c r="B434" s="11" t="s">
        <v>10</v>
      </c>
      <c r="C434" s="12">
        <v>116</v>
      </c>
      <c r="D434" s="11" t="s">
        <v>10</v>
      </c>
      <c r="E434" s="11" t="s">
        <v>474</v>
      </c>
      <c r="F434" s="11" t="s">
        <v>312</v>
      </c>
      <c r="G434" s="12" t="s">
        <v>341</v>
      </c>
      <c r="H434">
        <v>136183</v>
      </c>
      <c r="I434">
        <v>143223</v>
      </c>
      <c r="J434">
        <v>149401</v>
      </c>
      <c r="K434">
        <v>159621</v>
      </c>
      <c r="L434">
        <v>166204</v>
      </c>
      <c r="M434">
        <v>166016</v>
      </c>
      <c r="N434">
        <v>161457</v>
      </c>
      <c r="O434">
        <v>158192</v>
      </c>
      <c r="P434">
        <v>155317</v>
      </c>
      <c r="Q434">
        <v>152355</v>
      </c>
      <c r="R434">
        <v>149815</v>
      </c>
      <c r="S434">
        <v>147758</v>
      </c>
      <c r="T434">
        <v>145553</v>
      </c>
      <c r="U434">
        <v>143049</v>
      </c>
      <c r="V434">
        <v>142228</v>
      </c>
      <c r="W434">
        <v>144015</v>
      </c>
      <c r="X434">
        <v>147552</v>
      </c>
      <c r="Y434">
        <v>151015</v>
      </c>
      <c r="Z434">
        <v>154683</v>
      </c>
      <c r="AA434">
        <v>157968</v>
      </c>
      <c r="AB434">
        <v>160478</v>
      </c>
      <c r="AC434">
        <v>162492</v>
      </c>
      <c r="AD434">
        <v>164692</v>
      </c>
      <c r="AE434" s="21"/>
    </row>
    <row r="435" spans="1:31" x14ac:dyDescent="0.2">
      <c r="A435" s="27" t="s">
        <v>10</v>
      </c>
      <c r="B435" s="13" t="s">
        <v>10</v>
      </c>
      <c r="C435" s="14">
        <v>116</v>
      </c>
      <c r="D435" s="13" t="s">
        <v>10</v>
      </c>
      <c r="E435" s="13" t="s">
        <v>481</v>
      </c>
      <c r="F435" s="13" t="s">
        <v>313</v>
      </c>
      <c r="G435" s="14" t="s">
        <v>341</v>
      </c>
      <c r="H435">
        <v>138407</v>
      </c>
      <c r="I435">
        <v>146761</v>
      </c>
      <c r="J435">
        <v>155784</v>
      </c>
      <c r="K435">
        <v>169349</v>
      </c>
      <c r="L435">
        <v>177942</v>
      </c>
      <c r="M435">
        <v>177529</v>
      </c>
      <c r="N435">
        <v>171241</v>
      </c>
      <c r="O435">
        <v>166494</v>
      </c>
      <c r="P435">
        <v>162161</v>
      </c>
      <c r="Q435">
        <v>157589</v>
      </c>
      <c r="R435">
        <v>153557</v>
      </c>
      <c r="S435">
        <v>150256</v>
      </c>
      <c r="T435">
        <v>146786</v>
      </c>
      <c r="U435">
        <v>142649</v>
      </c>
      <c r="V435">
        <v>141190</v>
      </c>
      <c r="W435">
        <v>143877</v>
      </c>
      <c r="X435">
        <v>149295</v>
      </c>
      <c r="Y435">
        <v>154592</v>
      </c>
      <c r="Z435">
        <v>160136</v>
      </c>
      <c r="AA435">
        <v>164563</v>
      </c>
      <c r="AB435">
        <v>166984</v>
      </c>
      <c r="AC435">
        <v>168175</v>
      </c>
      <c r="AD435">
        <v>169807</v>
      </c>
      <c r="AE435" s="22"/>
    </row>
    <row r="436" spans="1:31" x14ac:dyDescent="0.2">
      <c r="A436" s="25" t="s">
        <v>10</v>
      </c>
      <c r="B436" s="11" t="s">
        <v>10</v>
      </c>
      <c r="C436" s="12">
        <v>116</v>
      </c>
      <c r="D436" s="11" t="s">
        <v>10</v>
      </c>
      <c r="E436" s="11" t="s">
        <v>475</v>
      </c>
      <c r="F436" s="11" t="s">
        <v>312</v>
      </c>
      <c r="G436" s="12" t="s">
        <v>334</v>
      </c>
      <c r="H436">
        <v>131826</v>
      </c>
      <c r="I436">
        <v>130095</v>
      </c>
      <c r="J436">
        <v>138211</v>
      </c>
      <c r="K436">
        <v>148531</v>
      </c>
      <c r="L436">
        <v>158990</v>
      </c>
      <c r="M436">
        <v>165696</v>
      </c>
      <c r="N436">
        <v>165513</v>
      </c>
      <c r="O436">
        <v>160918</v>
      </c>
      <c r="P436">
        <v>157690</v>
      </c>
      <c r="Q436">
        <v>154749</v>
      </c>
      <c r="R436">
        <v>151751</v>
      </c>
      <c r="S436">
        <v>149227</v>
      </c>
      <c r="T436">
        <v>147214</v>
      </c>
      <c r="U436">
        <v>145036</v>
      </c>
      <c r="V436">
        <v>142506</v>
      </c>
      <c r="W436">
        <v>141680</v>
      </c>
      <c r="X436">
        <v>143476</v>
      </c>
      <c r="Y436">
        <v>147031</v>
      </c>
      <c r="Z436">
        <v>150529</v>
      </c>
      <c r="AA436">
        <v>154145</v>
      </c>
      <c r="AB436">
        <v>157407</v>
      </c>
      <c r="AC436">
        <v>159933</v>
      </c>
      <c r="AD436">
        <v>161982</v>
      </c>
      <c r="AE436" s="21"/>
    </row>
    <row r="437" spans="1:31" x14ac:dyDescent="0.2">
      <c r="A437" s="27" t="s">
        <v>10</v>
      </c>
      <c r="B437" s="13" t="s">
        <v>10</v>
      </c>
      <c r="C437" s="14">
        <v>116</v>
      </c>
      <c r="D437" s="13" t="s">
        <v>10</v>
      </c>
      <c r="E437" s="13" t="s">
        <v>482</v>
      </c>
      <c r="F437" s="13" t="s">
        <v>313</v>
      </c>
      <c r="G437" s="14" t="s">
        <v>334</v>
      </c>
      <c r="H437">
        <v>132011</v>
      </c>
      <c r="I437">
        <v>130493</v>
      </c>
      <c r="J437">
        <v>140807</v>
      </c>
      <c r="K437">
        <v>154315</v>
      </c>
      <c r="L437">
        <v>168252</v>
      </c>
      <c r="M437">
        <v>177049</v>
      </c>
      <c r="N437">
        <v>176631</v>
      </c>
      <c r="O437">
        <v>170282</v>
      </c>
      <c r="P437">
        <v>165607</v>
      </c>
      <c r="Q437">
        <v>161109</v>
      </c>
      <c r="R437">
        <v>156464</v>
      </c>
      <c r="S437">
        <v>152503</v>
      </c>
      <c r="T437">
        <v>149333</v>
      </c>
      <c r="U437">
        <v>145763</v>
      </c>
      <c r="V437">
        <v>141635</v>
      </c>
      <c r="W437">
        <v>140213</v>
      </c>
      <c r="X437">
        <v>142943</v>
      </c>
      <c r="Y437">
        <v>148413</v>
      </c>
      <c r="Z437">
        <v>153622</v>
      </c>
      <c r="AA437">
        <v>159124</v>
      </c>
      <c r="AB437">
        <v>163545</v>
      </c>
      <c r="AC437">
        <v>166013</v>
      </c>
      <c r="AD437">
        <v>167280</v>
      </c>
      <c r="AE437" s="22"/>
    </row>
    <row r="438" spans="1:31" x14ac:dyDescent="0.2">
      <c r="A438" s="25" t="s">
        <v>10</v>
      </c>
      <c r="B438" s="11" t="s">
        <v>10</v>
      </c>
      <c r="C438" s="12">
        <v>116</v>
      </c>
      <c r="D438" s="11" t="s">
        <v>10</v>
      </c>
      <c r="E438" s="11" t="s">
        <v>476</v>
      </c>
      <c r="F438" s="11" t="s">
        <v>312</v>
      </c>
      <c r="G438" s="12" t="s">
        <v>345</v>
      </c>
      <c r="H438">
        <v>140212</v>
      </c>
      <c r="I438">
        <v>125780</v>
      </c>
      <c r="J438">
        <v>124074</v>
      </c>
      <c r="K438">
        <v>137381</v>
      </c>
      <c r="L438">
        <v>147920</v>
      </c>
      <c r="M438">
        <v>158477</v>
      </c>
      <c r="N438">
        <v>165164</v>
      </c>
      <c r="O438">
        <v>164927</v>
      </c>
      <c r="P438">
        <v>160418</v>
      </c>
      <c r="Q438">
        <v>157124</v>
      </c>
      <c r="R438">
        <v>154133</v>
      </c>
      <c r="S438">
        <v>151133</v>
      </c>
      <c r="T438">
        <v>148640</v>
      </c>
      <c r="U438">
        <v>146702</v>
      </c>
      <c r="V438">
        <v>144497</v>
      </c>
      <c r="W438">
        <v>141950</v>
      </c>
      <c r="X438">
        <v>141115</v>
      </c>
      <c r="Y438">
        <v>142917</v>
      </c>
      <c r="Z438">
        <v>146553</v>
      </c>
      <c r="AA438">
        <v>149999</v>
      </c>
      <c r="AB438">
        <v>153579</v>
      </c>
      <c r="AC438">
        <v>156836</v>
      </c>
      <c r="AD438">
        <v>159383</v>
      </c>
      <c r="AE438" s="21"/>
    </row>
    <row r="439" spans="1:31" x14ac:dyDescent="0.2">
      <c r="A439" s="27" t="s">
        <v>10</v>
      </c>
      <c r="B439" s="13" t="s">
        <v>10</v>
      </c>
      <c r="C439" s="14">
        <v>116</v>
      </c>
      <c r="D439" s="13" t="s">
        <v>10</v>
      </c>
      <c r="E439" s="13" t="s">
        <v>483</v>
      </c>
      <c r="F439" s="13" t="s">
        <v>313</v>
      </c>
      <c r="G439" s="14" t="s">
        <v>345</v>
      </c>
      <c r="H439">
        <v>138880</v>
      </c>
      <c r="I439">
        <v>123655</v>
      </c>
      <c r="J439">
        <v>122670</v>
      </c>
      <c r="K439">
        <v>139402</v>
      </c>
      <c r="L439">
        <v>153243</v>
      </c>
      <c r="M439">
        <v>167338</v>
      </c>
      <c r="N439">
        <v>176088</v>
      </c>
      <c r="O439">
        <v>175572</v>
      </c>
      <c r="P439">
        <v>169388</v>
      </c>
      <c r="Q439">
        <v>164545</v>
      </c>
      <c r="R439">
        <v>159948</v>
      </c>
      <c r="S439">
        <v>155341</v>
      </c>
      <c r="T439">
        <v>151490</v>
      </c>
      <c r="U439">
        <v>148306</v>
      </c>
      <c r="V439">
        <v>144744</v>
      </c>
      <c r="W439">
        <v>140630</v>
      </c>
      <c r="X439">
        <v>139218</v>
      </c>
      <c r="Y439">
        <v>141981</v>
      </c>
      <c r="Z439">
        <v>147450</v>
      </c>
      <c r="AA439">
        <v>152619</v>
      </c>
      <c r="AB439">
        <v>158087</v>
      </c>
      <c r="AC439">
        <v>162514</v>
      </c>
      <c r="AD439">
        <v>165031</v>
      </c>
      <c r="AE439" s="22"/>
    </row>
    <row r="440" spans="1:31" x14ac:dyDescent="0.2">
      <c r="A440" s="25" t="s">
        <v>10</v>
      </c>
      <c r="B440" s="11" t="s">
        <v>10</v>
      </c>
      <c r="C440" s="12">
        <v>116</v>
      </c>
      <c r="D440" s="11" t="s">
        <v>10</v>
      </c>
      <c r="E440" s="11" t="s">
        <v>477</v>
      </c>
      <c r="F440" s="11" t="s">
        <v>312</v>
      </c>
      <c r="G440" s="12" t="s">
        <v>339</v>
      </c>
      <c r="H440">
        <v>155663</v>
      </c>
      <c r="I440">
        <v>135804</v>
      </c>
      <c r="J440">
        <v>119799</v>
      </c>
      <c r="K440">
        <v>123296</v>
      </c>
      <c r="L440">
        <v>136790</v>
      </c>
      <c r="M440">
        <v>147418</v>
      </c>
      <c r="N440">
        <v>157941</v>
      </c>
      <c r="O440">
        <v>164550</v>
      </c>
      <c r="P440">
        <v>164431</v>
      </c>
      <c r="Q440">
        <v>159855</v>
      </c>
      <c r="R440">
        <v>156509</v>
      </c>
      <c r="S440">
        <v>153502</v>
      </c>
      <c r="T440">
        <v>150514</v>
      </c>
      <c r="U440">
        <v>148137</v>
      </c>
      <c r="V440">
        <v>146168</v>
      </c>
      <c r="W440">
        <v>143945</v>
      </c>
      <c r="X440">
        <v>141376</v>
      </c>
      <c r="Y440">
        <v>140530</v>
      </c>
      <c r="Z440">
        <v>142450</v>
      </c>
      <c r="AA440">
        <v>146032</v>
      </c>
      <c r="AB440">
        <v>149443</v>
      </c>
      <c r="AC440">
        <v>153002</v>
      </c>
      <c r="AD440">
        <v>156259</v>
      </c>
      <c r="AE440" s="21"/>
    </row>
    <row r="441" spans="1:31" x14ac:dyDescent="0.2">
      <c r="A441" s="27" t="s">
        <v>10</v>
      </c>
      <c r="B441" s="13" t="s">
        <v>10</v>
      </c>
      <c r="C441" s="14">
        <v>116</v>
      </c>
      <c r="D441" s="13" t="s">
        <v>10</v>
      </c>
      <c r="E441" s="13" t="s">
        <v>484</v>
      </c>
      <c r="F441" s="13" t="s">
        <v>313</v>
      </c>
      <c r="G441" s="14" t="s">
        <v>339</v>
      </c>
      <c r="H441">
        <v>153191</v>
      </c>
      <c r="I441">
        <v>132283</v>
      </c>
      <c r="J441">
        <v>115384</v>
      </c>
      <c r="K441">
        <v>121350</v>
      </c>
      <c r="L441">
        <v>138355</v>
      </c>
      <c r="M441">
        <v>152337</v>
      </c>
      <c r="N441">
        <v>166359</v>
      </c>
      <c r="O441">
        <v>174965</v>
      </c>
      <c r="P441">
        <v>174675</v>
      </c>
      <c r="Q441">
        <v>168316</v>
      </c>
      <c r="R441">
        <v>163371</v>
      </c>
      <c r="S441">
        <v>158787</v>
      </c>
      <c r="T441">
        <v>154258</v>
      </c>
      <c r="U441">
        <v>150465</v>
      </c>
      <c r="V441">
        <v>147284</v>
      </c>
      <c r="W441">
        <v>143734</v>
      </c>
      <c r="X441">
        <v>139608</v>
      </c>
      <c r="Y441">
        <v>138197</v>
      </c>
      <c r="Z441">
        <v>141029</v>
      </c>
      <c r="AA441">
        <v>146454</v>
      </c>
      <c r="AB441">
        <v>151591</v>
      </c>
      <c r="AC441">
        <v>157038</v>
      </c>
      <c r="AD441">
        <v>161473</v>
      </c>
      <c r="AE441" s="22"/>
    </row>
    <row r="442" spans="1:31" x14ac:dyDescent="0.2">
      <c r="A442" s="25" t="s">
        <v>10</v>
      </c>
      <c r="B442" s="11" t="s">
        <v>10</v>
      </c>
      <c r="C442" s="12">
        <v>116</v>
      </c>
      <c r="D442" s="11" t="s">
        <v>10</v>
      </c>
      <c r="E442" s="11" t="s">
        <v>478</v>
      </c>
      <c r="F442" s="11" t="s">
        <v>312</v>
      </c>
      <c r="G442" s="12" t="s">
        <v>352</v>
      </c>
      <c r="H442">
        <v>169442</v>
      </c>
      <c r="I442">
        <v>153833</v>
      </c>
      <c r="J442">
        <v>131468</v>
      </c>
      <c r="K442">
        <v>119041</v>
      </c>
      <c r="L442">
        <v>122733</v>
      </c>
      <c r="M442">
        <v>136299</v>
      </c>
      <c r="N442">
        <v>146895</v>
      </c>
      <c r="O442">
        <v>157327</v>
      </c>
      <c r="P442">
        <v>164063</v>
      </c>
      <c r="Q442">
        <v>163870</v>
      </c>
      <c r="R442">
        <v>159241</v>
      </c>
      <c r="S442">
        <v>155879</v>
      </c>
      <c r="T442">
        <v>152871</v>
      </c>
      <c r="U442">
        <v>150020</v>
      </c>
      <c r="V442">
        <v>147611</v>
      </c>
      <c r="W442">
        <v>145621</v>
      </c>
      <c r="X442">
        <v>143375</v>
      </c>
      <c r="Y442">
        <v>140782</v>
      </c>
      <c r="Z442">
        <v>140074</v>
      </c>
      <c r="AA442">
        <v>141941</v>
      </c>
      <c r="AB442">
        <v>145486</v>
      </c>
      <c r="AC442">
        <v>148876</v>
      </c>
      <c r="AD442">
        <v>152421</v>
      </c>
      <c r="AE442" s="21"/>
    </row>
    <row r="443" spans="1:31" x14ac:dyDescent="0.2">
      <c r="A443" s="27" t="s">
        <v>10</v>
      </c>
      <c r="B443" s="13" t="s">
        <v>10</v>
      </c>
      <c r="C443" s="14">
        <v>116</v>
      </c>
      <c r="D443" s="13" t="s">
        <v>10</v>
      </c>
      <c r="E443" s="13" t="s">
        <v>485</v>
      </c>
      <c r="F443" s="13" t="s">
        <v>313</v>
      </c>
      <c r="G443" s="14" t="s">
        <v>352</v>
      </c>
      <c r="H443">
        <v>152619</v>
      </c>
      <c r="I443">
        <v>154308</v>
      </c>
      <c r="J443">
        <v>155623</v>
      </c>
      <c r="K443">
        <v>161580</v>
      </c>
      <c r="L443">
        <v>169048</v>
      </c>
      <c r="M443">
        <v>176302</v>
      </c>
      <c r="N443">
        <v>181098</v>
      </c>
      <c r="O443">
        <v>180865</v>
      </c>
      <c r="P443">
        <v>181526</v>
      </c>
      <c r="Q443">
        <v>181026</v>
      </c>
      <c r="R443">
        <v>180096</v>
      </c>
      <c r="S443">
        <v>179795</v>
      </c>
      <c r="T443">
        <v>181374</v>
      </c>
      <c r="U443">
        <v>153239</v>
      </c>
      <c r="V443">
        <v>149446</v>
      </c>
      <c r="W443">
        <v>146271</v>
      </c>
      <c r="X443">
        <v>142706</v>
      </c>
      <c r="Y443">
        <v>138559</v>
      </c>
      <c r="Z443">
        <v>137260</v>
      </c>
      <c r="AA443">
        <v>140047</v>
      </c>
      <c r="AB443">
        <v>145435</v>
      </c>
      <c r="AC443">
        <v>150550</v>
      </c>
      <c r="AD443">
        <v>155978</v>
      </c>
      <c r="AE443" s="22"/>
    </row>
    <row r="444" spans="1:31" x14ac:dyDescent="0.2">
      <c r="A444" s="25" t="s">
        <v>10</v>
      </c>
      <c r="B444" s="11" t="s">
        <v>10</v>
      </c>
      <c r="C444" s="12">
        <v>116</v>
      </c>
      <c r="D444" s="11" t="s">
        <v>10</v>
      </c>
      <c r="E444" s="11" t="s">
        <v>479</v>
      </c>
      <c r="F444" s="11" t="s">
        <v>312</v>
      </c>
      <c r="G444" s="12" t="s">
        <v>338</v>
      </c>
      <c r="H444">
        <v>185593</v>
      </c>
      <c r="I444">
        <v>170053</v>
      </c>
      <c r="J444">
        <v>152087</v>
      </c>
      <c r="K444">
        <v>130675.00000000001</v>
      </c>
      <c r="L444">
        <v>118490</v>
      </c>
      <c r="M444">
        <v>122260</v>
      </c>
      <c r="N444">
        <v>135789</v>
      </c>
      <c r="O444">
        <v>146298</v>
      </c>
      <c r="P444">
        <v>156857</v>
      </c>
      <c r="Q444">
        <v>163512</v>
      </c>
      <c r="R444">
        <v>163257</v>
      </c>
      <c r="S444">
        <v>158611</v>
      </c>
      <c r="T444">
        <v>155249</v>
      </c>
      <c r="U444">
        <v>152384</v>
      </c>
      <c r="V444">
        <v>149503</v>
      </c>
      <c r="W444">
        <v>147072</v>
      </c>
      <c r="X444">
        <v>145056</v>
      </c>
      <c r="Y444">
        <v>142784</v>
      </c>
      <c r="Z444">
        <v>140337</v>
      </c>
      <c r="AA444">
        <v>139578</v>
      </c>
      <c r="AB444">
        <v>141406</v>
      </c>
      <c r="AC444">
        <v>144929</v>
      </c>
      <c r="AD444">
        <v>148304</v>
      </c>
      <c r="AE444" s="21"/>
    </row>
    <row r="445" spans="1:31" x14ac:dyDescent="0.2">
      <c r="A445" s="27" t="s">
        <v>10</v>
      </c>
      <c r="B445" s="13" t="s">
        <v>10</v>
      </c>
      <c r="C445" s="14">
        <v>116</v>
      </c>
      <c r="D445" s="13" t="s">
        <v>10</v>
      </c>
      <c r="E445" s="13" t="s">
        <v>486</v>
      </c>
      <c r="F445" s="13" t="s">
        <v>313</v>
      </c>
      <c r="G445" s="14" t="s">
        <v>338</v>
      </c>
      <c r="H445">
        <v>180637</v>
      </c>
      <c r="I445">
        <v>165129</v>
      </c>
      <c r="J445">
        <v>146287</v>
      </c>
      <c r="K445">
        <v>124446</v>
      </c>
      <c r="L445">
        <v>113108</v>
      </c>
      <c r="M445">
        <v>119464</v>
      </c>
      <c r="N445">
        <v>136507</v>
      </c>
      <c r="O445">
        <v>150267</v>
      </c>
      <c r="P445">
        <v>164362</v>
      </c>
      <c r="Q445">
        <v>173004</v>
      </c>
      <c r="R445">
        <v>172393</v>
      </c>
      <c r="S445">
        <v>165944</v>
      </c>
      <c r="T445">
        <v>161068</v>
      </c>
      <c r="U445">
        <v>156652</v>
      </c>
      <c r="V445">
        <v>152224</v>
      </c>
      <c r="W445">
        <v>148436</v>
      </c>
      <c r="X445">
        <v>145240</v>
      </c>
      <c r="Y445">
        <v>141651</v>
      </c>
      <c r="Z445">
        <v>137635</v>
      </c>
      <c r="AA445">
        <v>136293</v>
      </c>
      <c r="AB445">
        <v>139042</v>
      </c>
      <c r="AC445">
        <v>144405</v>
      </c>
      <c r="AD445">
        <v>149500</v>
      </c>
      <c r="AE445" s="22"/>
    </row>
    <row r="446" spans="1:31" x14ac:dyDescent="0.2">
      <c r="A446" s="25" t="s">
        <v>10</v>
      </c>
      <c r="B446" s="11" t="s">
        <v>10</v>
      </c>
      <c r="C446" s="12">
        <v>116</v>
      </c>
      <c r="D446" s="11" t="s">
        <v>10</v>
      </c>
      <c r="E446" s="11" t="s">
        <v>458</v>
      </c>
      <c r="F446" s="11" t="s">
        <v>312</v>
      </c>
      <c r="G446" s="12" t="s">
        <v>457</v>
      </c>
      <c r="H446" s="205">
        <v>782842</v>
      </c>
      <c r="I446" s="205">
        <v>801028</v>
      </c>
      <c r="J446" s="205">
        <v>809420.00000000012</v>
      </c>
      <c r="K446" s="205">
        <v>816466</v>
      </c>
      <c r="L446" s="205">
        <v>811540.99999999988</v>
      </c>
      <c r="M446">
        <v>797820.99999999988</v>
      </c>
      <c r="N446">
        <v>781974</v>
      </c>
      <c r="O446">
        <v>768536</v>
      </c>
      <c r="P446">
        <v>755935.99999999988</v>
      </c>
      <c r="Q446">
        <v>743541</v>
      </c>
      <c r="R446">
        <v>733258</v>
      </c>
      <c r="S446">
        <v>727434</v>
      </c>
      <c r="T446">
        <v>727375</v>
      </c>
      <c r="U446">
        <v>732687</v>
      </c>
      <c r="V446">
        <v>744146</v>
      </c>
      <c r="W446">
        <v>759850</v>
      </c>
      <c r="X446">
        <v>776412</v>
      </c>
      <c r="Y446">
        <v>791526.99999999988</v>
      </c>
      <c r="Z446">
        <v>805158</v>
      </c>
      <c r="AA446">
        <v>817209.00000000012</v>
      </c>
      <c r="AB446">
        <v>827683</v>
      </c>
      <c r="AC446">
        <v>836784</v>
      </c>
      <c r="AD446">
        <v>844520</v>
      </c>
      <c r="AE446" s="21" t="s">
        <v>1</v>
      </c>
    </row>
    <row r="447" spans="1:31" x14ac:dyDescent="0.2">
      <c r="A447" s="27" t="s">
        <v>10</v>
      </c>
      <c r="B447" s="13" t="s">
        <v>10</v>
      </c>
      <c r="C447" s="14">
        <v>116</v>
      </c>
      <c r="D447" s="13" t="s">
        <v>10</v>
      </c>
      <c r="E447" s="13" t="s">
        <v>456</v>
      </c>
      <c r="F447" s="13" t="s">
        <v>312</v>
      </c>
      <c r="G447" s="14" t="s">
        <v>455</v>
      </c>
      <c r="H447" s="205">
        <v>782736</v>
      </c>
      <c r="I447" s="205">
        <v>715564.99999999988</v>
      </c>
      <c r="J447" s="205">
        <v>665639</v>
      </c>
      <c r="K447" s="205">
        <v>658924</v>
      </c>
      <c r="L447" s="205">
        <v>684923</v>
      </c>
      <c r="M447">
        <v>730150</v>
      </c>
      <c r="N447">
        <v>771302</v>
      </c>
      <c r="O447">
        <v>794020</v>
      </c>
      <c r="P447">
        <v>803459</v>
      </c>
      <c r="Q447">
        <v>799109.99999999988</v>
      </c>
      <c r="R447">
        <v>784891.00000000012</v>
      </c>
      <c r="S447">
        <v>768352</v>
      </c>
      <c r="T447">
        <v>754488</v>
      </c>
      <c r="U447">
        <v>742279</v>
      </c>
      <c r="V447">
        <v>730285.00000000012</v>
      </c>
      <c r="W447">
        <v>720268</v>
      </c>
      <c r="X447">
        <v>714398</v>
      </c>
      <c r="Y447">
        <v>714044</v>
      </c>
      <c r="Z447">
        <v>719943</v>
      </c>
      <c r="AA447">
        <v>731695</v>
      </c>
      <c r="AB447">
        <v>747320.99999999988</v>
      </c>
      <c r="AC447">
        <v>763576</v>
      </c>
      <c r="AD447">
        <v>778349</v>
      </c>
      <c r="AE447" s="22" t="s">
        <v>1</v>
      </c>
    </row>
    <row r="448" spans="1:31" x14ac:dyDescent="0.2">
      <c r="A448" s="25" t="s">
        <v>10</v>
      </c>
      <c r="B448" s="11" t="s">
        <v>10</v>
      </c>
      <c r="C448" s="12">
        <v>116</v>
      </c>
      <c r="D448" s="11" t="s">
        <v>10</v>
      </c>
      <c r="E448" s="11" t="s">
        <v>502</v>
      </c>
      <c r="F448" s="11" t="s">
        <v>313</v>
      </c>
      <c r="G448" s="12" t="s">
        <v>457</v>
      </c>
      <c r="H448" s="205">
        <v>815558.00000000012</v>
      </c>
      <c r="I448" s="205">
        <v>843878</v>
      </c>
      <c r="J448" s="205">
        <v>863175</v>
      </c>
      <c r="K448" s="205">
        <v>871012.99999999988</v>
      </c>
      <c r="L448" s="205">
        <v>862787</v>
      </c>
      <c r="M448">
        <v>842745</v>
      </c>
      <c r="N448">
        <v>819496</v>
      </c>
      <c r="O448">
        <v>799075</v>
      </c>
      <c r="P448">
        <v>779495.00000000012</v>
      </c>
      <c r="Q448">
        <v>759692</v>
      </c>
      <c r="R448">
        <v>742947</v>
      </c>
      <c r="S448">
        <v>733333</v>
      </c>
      <c r="T448">
        <v>732950</v>
      </c>
      <c r="U448">
        <v>740067</v>
      </c>
      <c r="V448">
        <v>757099.99999999988</v>
      </c>
      <c r="W448">
        <v>780498</v>
      </c>
      <c r="X448">
        <v>804026.99999999988</v>
      </c>
      <c r="Y448">
        <v>823560.99999999988</v>
      </c>
      <c r="Z448">
        <v>838298</v>
      </c>
      <c r="AA448">
        <v>849074.99999999988</v>
      </c>
      <c r="AB448">
        <v>856855.00000000012</v>
      </c>
      <c r="AC448">
        <v>863438.99999999988</v>
      </c>
      <c r="AD448">
        <v>869784</v>
      </c>
      <c r="AE448" s="21" t="s">
        <v>1</v>
      </c>
    </row>
    <row r="449" spans="1:31" x14ac:dyDescent="0.2">
      <c r="A449" s="27" t="s">
        <v>10</v>
      </c>
      <c r="B449" s="13" t="s">
        <v>10</v>
      </c>
      <c r="C449" s="14">
        <v>116</v>
      </c>
      <c r="D449" s="13" t="s">
        <v>10</v>
      </c>
      <c r="E449" s="13" t="s">
        <v>503</v>
      </c>
      <c r="F449" s="13" t="s">
        <v>313</v>
      </c>
      <c r="G449" s="14" t="s">
        <v>338</v>
      </c>
      <c r="H449" s="205">
        <v>770468.00000000012</v>
      </c>
      <c r="I449" s="205">
        <v>701243</v>
      </c>
      <c r="J449" s="205">
        <v>650929</v>
      </c>
      <c r="K449" s="205">
        <v>653612.00000000012</v>
      </c>
      <c r="L449" s="205">
        <v>693300</v>
      </c>
      <c r="M449">
        <v>753646</v>
      </c>
      <c r="N449">
        <v>806955.99999999988</v>
      </c>
      <c r="O449">
        <v>836314.00000000012</v>
      </c>
      <c r="P449">
        <v>848108</v>
      </c>
      <c r="Q449">
        <v>840567</v>
      </c>
      <c r="R449">
        <v>819306</v>
      </c>
      <c r="S449">
        <v>794772.99999999988</v>
      </c>
      <c r="T449">
        <v>773818</v>
      </c>
      <c r="U449">
        <v>754425</v>
      </c>
      <c r="V449">
        <v>735333.00000000012</v>
      </c>
      <c r="W449">
        <v>719284</v>
      </c>
      <c r="X449">
        <v>709715</v>
      </c>
      <c r="Y449">
        <v>708800.99999999988</v>
      </c>
      <c r="Z449">
        <v>716996</v>
      </c>
      <c r="AA449">
        <v>734537</v>
      </c>
      <c r="AB449">
        <v>757699.99999999988</v>
      </c>
      <c r="AC449">
        <v>780520</v>
      </c>
      <c r="AD449">
        <v>799262</v>
      </c>
      <c r="AE449" s="22" t="s">
        <v>1</v>
      </c>
    </row>
    <row r="450" spans="1:31" x14ac:dyDescent="0.2">
      <c r="A450" s="25" t="s">
        <v>10</v>
      </c>
      <c r="B450" s="11" t="s">
        <v>10</v>
      </c>
      <c r="C450" s="12">
        <v>116</v>
      </c>
      <c r="D450" s="11" t="s">
        <v>10</v>
      </c>
      <c r="E450" s="11" t="s">
        <v>504</v>
      </c>
      <c r="F450" s="11"/>
      <c r="G450" s="12"/>
      <c r="H450" s="205">
        <v>0</v>
      </c>
      <c r="I450" s="205">
        <v>0</v>
      </c>
      <c r="J450" s="205">
        <v>0</v>
      </c>
      <c r="K450" s="205">
        <v>0</v>
      </c>
      <c r="L450" s="205">
        <v>0</v>
      </c>
      <c r="M450">
        <v>0</v>
      </c>
      <c r="N450">
        <v>0</v>
      </c>
      <c r="O450">
        <v>0</v>
      </c>
      <c r="P450">
        <v>0</v>
      </c>
      <c r="Q450">
        <v>0</v>
      </c>
      <c r="R450">
        <v>0</v>
      </c>
      <c r="S450">
        <v>0</v>
      </c>
      <c r="T450">
        <v>0</v>
      </c>
      <c r="U450">
        <v>0</v>
      </c>
      <c r="V450">
        <v>0</v>
      </c>
      <c r="W450">
        <v>0</v>
      </c>
      <c r="X450">
        <v>0</v>
      </c>
      <c r="Y450">
        <v>0</v>
      </c>
      <c r="Z450">
        <v>0</v>
      </c>
      <c r="AA450">
        <v>0</v>
      </c>
      <c r="AB450">
        <v>0</v>
      </c>
      <c r="AC450">
        <v>0</v>
      </c>
      <c r="AD450">
        <v>0</v>
      </c>
      <c r="AE450" s="21" t="s">
        <v>1</v>
      </c>
    </row>
    <row r="451" spans="1:31" x14ac:dyDescent="0.2">
      <c r="A451" s="27" t="s">
        <v>10</v>
      </c>
      <c r="B451" s="13" t="s">
        <v>10</v>
      </c>
      <c r="C451" s="14">
        <v>116</v>
      </c>
      <c r="D451" s="13" t="s">
        <v>10</v>
      </c>
      <c r="E451" s="13" t="s">
        <v>505</v>
      </c>
      <c r="F451" s="13"/>
      <c r="G451" s="14"/>
      <c r="H451" s="205">
        <v>13883835</v>
      </c>
      <c r="I451" s="205">
        <v>14093605</v>
      </c>
      <c r="J451" s="205">
        <v>14312205</v>
      </c>
      <c r="K451" s="205">
        <v>14541421</v>
      </c>
      <c r="L451" s="205">
        <v>14780454</v>
      </c>
      <c r="M451">
        <v>15026330</v>
      </c>
      <c r="N451">
        <v>15274506</v>
      </c>
      <c r="O451">
        <v>15521435</v>
      </c>
      <c r="P451">
        <v>15766290</v>
      </c>
      <c r="Q451">
        <v>16009413</v>
      </c>
      <c r="R451">
        <v>16249795</v>
      </c>
      <c r="S451">
        <v>16486542.000000002</v>
      </c>
      <c r="T451">
        <v>16718971.000000002</v>
      </c>
      <c r="U451">
        <v>16946446</v>
      </c>
      <c r="V451">
        <v>17168635</v>
      </c>
      <c r="W451">
        <v>17385668</v>
      </c>
      <c r="X451">
        <v>17597870</v>
      </c>
      <c r="Y451">
        <v>17805562</v>
      </c>
      <c r="Z451">
        <v>18008651</v>
      </c>
      <c r="AA451">
        <v>18207109</v>
      </c>
      <c r="AB451">
        <v>18401510</v>
      </c>
      <c r="AC451">
        <v>18592634</v>
      </c>
      <c r="AD451">
        <v>18781040</v>
      </c>
      <c r="AE451" s="22" t="s">
        <v>1</v>
      </c>
    </row>
    <row r="452" spans="1:31" x14ac:dyDescent="0.2">
      <c r="A452" s="25" t="s">
        <v>11</v>
      </c>
      <c r="B452" s="11" t="s">
        <v>11</v>
      </c>
      <c r="C452" s="12">
        <v>120</v>
      </c>
      <c r="D452" s="11" t="s">
        <v>11</v>
      </c>
      <c r="E452" s="11" t="s">
        <v>440</v>
      </c>
      <c r="F452" s="11" t="s">
        <v>312</v>
      </c>
      <c r="G452" s="12" t="s">
        <v>319</v>
      </c>
      <c r="H452" s="205">
        <v>317805</v>
      </c>
      <c r="I452" s="205">
        <v>322812</v>
      </c>
      <c r="J452" s="205">
        <v>331874</v>
      </c>
      <c r="K452" s="205">
        <v>340670</v>
      </c>
      <c r="L452" s="205">
        <v>349020</v>
      </c>
      <c r="M452">
        <v>356752</v>
      </c>
      <c r="N452">
        <v>362790</v>
      </c>
      <c r="O452">
        <v>369810</v>
      </c>
      <c r="P452">
        <v>376741</v>
      </c>
      <c r="Q452">
        <v>383153</v>
      </c>
      <c r="R452">
        <v>389101</v>
      </c>
      <c r="S452">
        <v>394277</v>
      </c>
      <c r="T452">
        <v>400040</v>
      </c>
      <c r="U452">
        <v>405859</v>
      </c>
      <c r="V452">
        <v>411393</v>
      </c>
      <c r="W452">
        <v>416815</v>
      </c>
      <c r="X452">
        <v>422341</v>
      </c>
      <c r="Y452">
        <v>428253</v>
      </c>
      <c r="Z452">
        <v>435080</v>
      </c>
      <c r="AA452">
        <v>441873</v>
      </c>
      <c r="AB452">
        <v>448439</v>
      </c>
      <c r="AC452">
        <v>453427</v>
      </c>
      <c r="AD452">
        <v>459931</v>
      </c>
      <c r="AE452" s="21" t="s">
        <v>1</v>
      </c>
    </row>
    <row r="453" spans="1:31" x14ac:dyDescent="0.2">
      <c r="A453" s="27" t="s">
        <v>11</v>
      </c>
      <c r="B453" s="13" t="s">
        <v>11</v>
      </c>
      <c r="C453" s="14">
        <v>120</v>
      </c>
      <c r="D453" s="13" t="s">
        <v>11</v>
      </c>
      <c r="E453" s="13" t="s">
        <v>487</v>
      </c>
      <c r="F453" s="13" t="s">
        <v>313</v>
      </c>
      <c r="G453" s="14" t="s">
        <v>319</v>
      </c>
      <c r="H453" s="205">
        <v>323313</v>
      </c>
      <c r="I453" s="205">
        <v>328476</v>
      </c>
      <c r="J453" s="205">
        <v>337748</v>
      </c>
      <c r="K453" s="205">
        <v>346906</v>
      </c>
      <c r="L453" s="205">
        <v>355591</v>
      </c>
      <c r="M453">
        <v>363603</v>
      </c>
      <c r="N453">
        <v>369658</v>
      </c>
      <c r="O453">
        <v>376929</v>
      </c>
      <c r="P453">
        <v>384097</v>
      </c>
      <c r="Q453">
        <v>390718</v>
      </c>
      <c r="R453">
        <v>396822</v>
      </c>
      <c r="S453">
        <v>401971</v>
      </c>
      <c r="T453">
        <v>407813</v>
      </c>
      <c r="U453">
        <v>413666</v>
      </c>
      <c r="V453">
        <v>419182</v>
      </c>
      <c r="W453">
        <v>424578</v>
      </c>
      <c r="X453">
        <v>430225</v>
      </c>
      <c r="Y453">
        <v>436177</v>
      </c>
      <c r="Z453">
        <v>443214</v>
      </c>
      <c r="AA453">
        <v>450203</v>
      </c>
      <c r="AB453">
        <v>456918</v>
      </c>
      <c r="AC453">
        <v>461788</v>
      </c>
      <c r="AD453">
        <v>468403</v>
      </c>
      <c r="AE453" s="22" t="s">
        <v>1</v>
      </c>
    </row>
    <row r="454" spans="1:31" x14ac:dyDescent="0.2">
      <c r="A454" s="25" t="s">
        <v>11</v>
      </c>
      <c r="B454" s="11" t="s">
        <v>11</v>
      </c>
      <c r="C454" s="12">
        <v>120</v>
      </c>
      <c r="D454" s="11" t="s">
        <v>11</v>
      </c>
      <c r="E454" s="11" t="s">
        <v>441</v>
      </c>
      <c r="F454" s="11" t="s">
        <v>312</v>
      </c>
      <c r="G454" s="12" t="s">
        <v>355</v>
      </c>
      <c r="H454" s="205">
        <v>305233</v>
      </c>
      <c r="I454" s="205">
        <v>314171</v>
      </c>
      <c r="J454" s="205">
        <v>321102</v>
      </c>
      <c r="K454" s="205">
        <v>330053</v>
      </c>
      <c r="L454" s="205">
        <v>338666</v>
      </c>
      <c r="M454">
        <v>346761</v>
      </c>
      <c r="N454">
        <v>354187</v>
      </c>
      <c r="O454">
        <v>360810</v>
      </c>
      <c r="P454">
        <v>368140</v>
      </c>
      <c r="Q454">
        <v>374937</v>
      </c>
      <c r="R454">
        <v>381220</v>
      </c>
      <c r="S454">
        <v>387047</v>
      </c>
      <c r="T454">
        <v>392533</v>
      </c>
      <c r="U454">
        <v>398539</v>
      </c>
      <c r="V454">
        <v>404174</v>
      </c>
      <c r="W454">
        <v>409572</v>
      </c>
      <c r="X454">
        <v>414919</v>
      </c>
      <c r="Y454">
        <v>420433</v>
      </c>
      <c r="Z454">
        <v>427009</v>
      </c>
      <c r="AA454">
        <v>433618</v>
      </c>
      <c r="AB454">
        <v>440094</v>
      </c>
      <c r="AC454">
        <v>446232</v>
      </c>
      <c r="AD454">
        <v>451799</v>
      </c>
      <c r="AE454" s="21" t="s">
        <v>1</v>
      </c>
    </row>
    <row r="455" spans="1:31" x14ac:dyDescent="0.2">
      <c r="A455" s="27" t="s">
        <v>11</v>
      </c>
      <c r="B455" s="13" t="s">
        <v>11</v>
      </c>
      <c r="C455" s="14">
        <v>120</v>
      </c>
      <c r="D455" s="13" t="s">
        <v>11</v>
      </c>
      <c r="E455" s="13" t="s">
        <v>488</v>
      </c>
      <c r="F455" s="13" t="s">
        <v>313</v>
      </c>
      <c r="G455" s="14" t="s">
        <v>355</v>
      </c>
      <c r="H455" s="205">
        <v>310307</v>
      </c>
      <c r="I455" s="205">
        <v>319396</v>
      </c>
      <c r="J455" s="205">
        <v>326470</v>
      </c>
      <c r="K455" s="205">
        <v>335750</v>
      </c>
      <c r="L455" s="205">
        <v>344681</v>
      </c>
      <c r="M455">
        <v>353062</v>
      </c>
      <c r="N455">
        <v>360721</v>
      </c>
      <c r="O455">
        <v>367486</v>
      </c>
      <c r="P455">
        <v>375078</v>
      </c>
      <c r="Q455">
        <v>382116</v>
      </c>
      <c r="R455">
        <v>388594</v>
      </c>
      <c r="S455">
        <v>394543</v>
      </c>
      <c r="T455">
        <v>400056</v>
      </c>
      <c r="U455">
        <v>406130</v>
      </c>
      <c r="V455">
        <v>411764</v>
      </c>
      <c r="W455">
        <v>417126</v>
      </c>
      <c r="X455">
        <v>422449</v>
      </c>
      <c r="Y455">
        <v>428009</v>
      </c>
      <c r="Z455">
        <v>434753</v>
      </c>
      <c r="AA455">
        <v>441530</v>
      </c>
      <c r="AB455">
        <v>448143</v>
      </c>
      <c r="AC455">
        <v>454352</v>
      </c>
      <c r="AD455">
        <v>459885</v>
      </c>
      <c r="AE455" s="22" t="s">
        <v>1</v>
      </c>
    </row>
    <row r="456" spans="1:31" x14ac:dyDescent="0.2">
      <c r="A456" s="25" t="s">
        <v>11</v>
      </c>
      <c r="B456" s="11" t="s">
        <v>11</v>
      </c>
      <c r="C456" s="12">
        <v>120</v>
      </c>
      <c r="D456" s="11" t="s">
        <v>11</v>
      </c>
      <c r="E456" s="11" t="s">
        <v>442</v>
      </c>
      <c r="F456" s="11" t="s">
        <v>312</v>
      </c>
      <c r="G456" s="12" t="s">
        <v>317</v>
      </c>
      <c r="H456" s="205">
        <v>293605</v>
      </c>
      <c r="I456" s="205">
        <v>302750</v>
      </c>
      <c r="J456" s="205">
        <v>310555</v>
      </c>
      <c r="K456" s="205">
        <v>319577</v>
      </c>
      <c r="L456" s="205">
        <v>328373</v>
      </c>
      <c r="M456">
        <v>336756</v>
      </c>
      <c r="N456">
        <v>344570</v>
      </c>
      <c r="O456">
        <v>351668</v>
      </c>
      <c r="P456">
        <v>359372</v>
      </c>
      <c r="Q456">
        <v>366554</v>
      </c>
      <c r="R456">
        <v>373196</v>
      </c>
      <c r="S456">
        <v>379320</v>
      </c>
      <c r="T456">
        <v>385005</v>
      </c>
      <c r="U456">
        <v>391239</v>
      </c>
      <c r="V456">
        <v>397043</v>
      </c>
      <c r="W456">
        <v>402510</v>
      </c>
      <c r="X456">
        <v>407789</v>
      </c>
      <c r="Y456">
        <v>413059</v>
      </c>
      <c r="Z456">
        <v>419404</v>
      </c>
      <c r="AA456">
        <v>425830</v>
      </c>
      <c r="AB456">
        <v>432198</v>
      </c>
      <c r="AC456">
        <v>438333</v>
      </c>
      <c r="AD456">
        <v>444028</v>
      </c>
      <c r="AE456" s="21" t="s">
        <v>1</v>
      </c>
    </row>
    <row r="457" spans="1:31" x14ac:dyDescent="0.2">
      <c r="A457" s="27" t="s">
        <v>11</v>
      </c>
      <c r="B457" s="13" t="s">
        <v>11</v>
      </c>
      <c r="C457" s="14">
        <v>120</v>
      </c>
      <c r="D457" s="13" t="s">
        <v>11</v>
      </c>
      <c r="E457" s="13" t="s">
        <v>489</v>
      </c>
      <c r="F457" s="13" t="s">
        <v>313</v>
      </c>
      <c r="G457" s="14" t="s">
        <v>317</v>
      </c>
      <c r="H457" s="205">
        <v>298296</v>
      </c>
      <c r="I457" s="205">
        <v>307565</v>
      </c>
      <c r="J457" s="205">
        <v>315481</v>
      </c>
      <c r="K457" s="205">
        <v>324792</v>
      </c>
      <c r="L457" s="205">
        <v>333883</v>
      </c>
      <c r="M457">
        <v>342550</v>
      </c>
      <c r="N457">
        <v>350616</v>
      </c>
      <c r="O457">
        <v>357908</v>
      </c>
      <c r="P457">
        <v>365893</v>
      </c>
      <c r="Q457">
        <v>373343</v>
      </c>
      <c r="R457">
        <v>380214</v>
      </c>
      <c r="S457">
        <v>386502</v>
      </c>
      <c r="T457">
        <v>392262</v>
      </c>
      <c r="U457">
        <v>398606</v>
      </c>
      <c r="V457">
        <v>404436</v>
      </c>
      <c r="W457">
        <v>409875</v>
      </c>
      <c r="X457">
        <v>415107</v>
      </c>
      <c r="Y457">
        <v>420359</v>
      </c>
      <c r="Z457">
        <v>426834</v>
      </c>
      <c r="AA457">
        <v>433397</v>
      </c>
      <c r="AB457">
        <v>439887</v>
      </c>
      <c r="AC457">
        <v>446096</v>
      </c>
      <c r="AD457">
        <v>451782</v>
      </c>
      <c r="AE457" s="22" t="s">
        <v>1</v>
      </c>
    </row>
    <row r="458" spans="1:31" x14ac:dyDescent="0.2">
      <c r="A458" s="25" t="s">
        <v>11</v>
      </c>
      <c r="B458" s="11" t="s">
        <v>11</v>
      </c>
      <c r="C458" s="12">
        <v>120</v>
      </c>
      <c r="D458" s="11" t="s">
        <v>11</v>
      </c>
      <c r="E458" s="11" t="s">
        <v>443</v>
      </c>
      <c r="F458" s="11" t="s">
        <v>312</v>
      </c>
      <c r="G458" s="12" t="s">
        <v>356</v>
      </c>
      <c r="H458" s="205">
        <v>282891</v>
      </c>
      <c r="I458" s="205">
        <v>291968</v>
      </c>
      <c r="J458" s="205">
        <v>300287</v>
      </c>
      <c r="K458" s="205">
        <v>309299</v>
      </c>
      <c r="L458" s="205">
        <v>318187</v>
      </c>
      <c r="M458">
        <v>326784</v>
      </c>
      <c r="N458">
        <v>334913</v>
      </c>
      <c r="O458">
        <v>342424</v>
      </c>
      <c r="P458">
        <v>350482</v>
      </c>
      <c r="Q458">
        <v>358017</v>
      </c>
      <c r="R458">
        <v>365029</v>
      </c>
      <c r="S458">
        <v>371487</v>
      </c>
      <c r="T458">
        <v>377432</v>
      </c>
      <c r="U458">
        <v>383940</v>
      </c>
      <c r="V458">
        <v>389950</v>
      </c>
      <c r="W458">
        <v>395568</v>
      </c>
      <c r="X458">
        <v>400885</v>
      </c>
      <c r="Y458">
        <v>406042</v>
      </c>
      <c r="Z458">
        <v>412180</v>
      </c>
      <c r="AA458">
        <v>418438</v>
      </c>
      <c r="AB458">
        <v>424691</v>
      </c>
      <c r="AC458">
        <v>430796</v>
      </c>
      <c r="AD458">
        <v>436575</v>
      </c>
      <c r="AE458" s="21" t="s">
        <v>1</v>
      </c>
    </row>
    <row r="459" spans="1:31" x14ac:dyDescent="0.2">
      <c r="A459" s="27" t="s">
        <v>11</v>
      </c>
      <c r="B459" s="13" t="s">
        <v>11</v>
      </c>
      <c r="C459" s="14">
        <v>120</v>
      </c>
      <c r="D459" s="13" t="s">
        <v>11</v>
      </c>
      <c r="E459" s="13" t="s">
        <v>490</v>
      </c>
      <c r="F459" s="13" t="s">
        <v>313</v>
      </c>
      <c r="G459" s="14" t="s">
        <v>356</v>
      </c>
      <c r="H459" s="205">
        <v>287241</v>
      </c>
      <c r="I459" s="205">
        <v>296422</v>
      </c>
      <c r="J459" s="205">
        <v>304826</v>
      </c>
      <c r="K459" s="205">
        <v>314086</v>
      </c>
      <c r="L459" s="205">
        <v>323241</v>
      </c>
      <c r="M459">
        <v>332107</v>
      </c>
      <c r="N459">
        <v>340498</v>
      </c>
      <c r="O459">
        <v>348237</v>
      </c>
      <c r="P459">
        <v>356588</v>
      </c>
      <c r="Q459">
        <v>364413</v>
      </c>
      <c r="R459">
        <v>371685</v>
      </c>
      <c r="S459">
        <v>378344</v>
      </c>
      <c r="T459">
        <v>384409</v>
      </c>
      <c r="U459">
        <v>391073</v>
      </c>
      <c r="V459">
        <v>397144</v>
      </c>
      <c r="W459">
        <v>402754</v>
      </c>
      <c r="X459">
        <v>408022</v>
      </c>
      <c r="Y459">
        <v>413125</v>
      </c>
      <c r="Z459">
        <v>419356</v>
      </c>
      <c r="AA459">
        <v>425725</v>
      </c>
      <c r="AB459">
        <v>432082</v>
      </c>
      <c r="AC459">
        <v>438259</v>
      </c>
      <c r="AD459">
        <v>444046</v>
      </c>
      <c r="AE459" s="22" t="s">
        <v>1</v>
      </c>
    </row>
    <row r="460" spans="1:31" x14ac:dyDescent="0.2">
      <c r="A460" s="25" t="s">
        <v>11</v>
      </c>
      <c r="B460" s="11" t="s">
        <v>11</v>
      </c>
      <c r="C460" s="12">
        <v>120</v>
      </c>
      <c r="D460" s="11" t="s">
        <v>11</v>
      </c>
      <c r="E460" s="11" t="s">
        <v>444</v>
      </c>
      <c r="F460" s="11" t="s">
        <v>312</v>
      </c>
      <c r="G460" s="12" t="s">
        <v>327</v>
      </c>
      <c r="H460" s="205">
        <v>273056</v>
      </c>
      <c r="I460" s="205">
        <v>281834</v>
      </c>
      <c r="J460" s="205">
        <v>290349</v>
      </c>
      <c r="K460" s="205">
        <v>299280</v>
      </c>
      <c r="L460" s="205">
        <v>308175</v>
      </c>
      <c r="M460">
        <v>316886</v>
      </c>
      <c r="N460">
        <v>325259</v>
      </c>
      <c r="O460">
        <v>333115</v>
      </c>
      <c r="P460">
        <v>341511</v>
      </c>
      <c r="Q460">
        <v>349375</v>
      </c>
      <c r="R460">
        <v>356722</v>
      </c>
      <c r="S460">
        <v>363537</v>
      </c>
      <c r="T460">
        <v>369790</v>
      </c>
      <c r="U460">
        <v>376624</v>
      </c>
      <c r="V460">
        <v>382881</v>
      </c>
      <c r="W460">
        <v>388681</v>
      </c>
      <c r="X460">
        <v>394130</v>
      </c>
      <c r="Y460">
        <v>399295</v>
      </c>
      <c r="Z460">
        <v>405253</v>
      </c>
      <c r="AA460">
        <v>411363</v>
      </c>
      <c r="AB460">
        <v>417512</v>
      </c>
      <c r="AC460">
        <v>423570</v>
      </c>
      <c r="AD460">
        <v>429397</v>
      </c>
      <c r="AE460" s="21" t="s">
        <v>1</v>
      </c>
    </row>
    <row r="461" spans="1:31" x14ac:dyDescent="0.2">
      <c r="A461" s="27" t="s">
        <v>11</v>
      </c>
      <c r="B461" s="13" t="s">
        <v>11</v>
      </c>
      <c r="C461" s="14">
        <v>120</v>
      </c>
      <c r="D461" s="13" t="s">
        <v>11</v>
      </c>
      <c r="E461" s="13" t="s">
        <v>491</v>
      </c>
      <c r="F461" s="13" t="s">
        <v>313</v>
      </c>
      <c r="G461" s="14" t="s">
        <v>327</v>
      </c>
      <c r="H461" s="205">
        <v>277106</v>
      </c>
      <c r="I461" s="205">
        <v>285972</v>
      </c>
      <c r="J461" s="205">
        <v>294553</v>
      </c>
      <c r="K461" s="205">
        <v>303683</v>
      </c>
      <c r="L461" s="205">
        <v>312814</v>
      </c>
      <c r="M461">
        <v>321778</v>
      </c>
      <c r="N461">
        <v>330409</v>
      </c>
      <c r="O461">
        <v>338512</v>
      </c>
      <c r="P461">
        <v>347210</v>
      </c>
      <c r="Q461">
        <v>355379</v>
      </c>
      <c r="R461">
        <v>363009</v>
      </c>
      <c r="S461">
        <v>370058</v>
      </c>
      <c r="T461">
        <v>376472</v>
      </c>
      <c r="U461">
        <v>383516</v>
      </c>
      <c r="V461">
        <v>389873</v>
      </c>
      <c r="W461">
        <v>395693</v>
      </c>
      <c r="X461">
        <v>401108</v>
      </c>
      <c r="Y461">
        <v>406206</v>
      </c>
      <c r="Z461">
        <v>412224</v>
      </c>
      <c r="AA461">
        <v>418419</v>
      </c>
      <c r="AB461">
        <v>424657</v>
      </c>
      <c r="AC461">
        <v>430780</v>
      </c>
      <c r="AD461">
        <v>436627</v>
      </c>
      <c r="AE461" s="22" t="s">
        <v>1</v>
      </c>
    </row>
    <row r="462" spans="1:31" x14ac:dyDescent="0.2">
      <c r="A462" s="25" t="s">
        <v>11</v>
      </c>
      <c r="B462" s="11" t="s">
        <v>11</v>
      </c>
      <c r="C462" s="12">
        <v>120</v>
      </c>
      <c r="D462" s="11" t="s">
        <v>11</v>
      </c>
      <c r="E462" s="11" t="s">
        <v>445</v>
      </c>
      <c r="F462" s="11" t="s">
        <v>312</v>
      </c>
      <c r="G462" s="12" t="s">
        <v>320</v>
      </c>
      <c r="H462" s="205">
        <v>263963</v>
      </c>
      <c r="I462" s="205">
        <v>272359</v>
      </c>
      <c r="J462" s="205">
        <v>280796</v>
      </c>
      <c r="K462" s="205">
        <v>289522</v>
      </c>
      <c r="L462" s="205">
        <v>298399</v>
      </c>
      <c r="M462">
        <v>307135</v>
      </c>
      <c r="N462">
        <v>315648</v>
      </c>
      <c r="O462">
        <v>323778</v>
      </c>
      <c r="P462">
        <v>332398</v>
      </c>
      <c r="Q462">
        <v>340675</v>
      </c>
      <c r="R462">
        <v>348326</v>
      </c>
      <c r="S462">
        <v>355458</v>
      </c>
      <c r="T462">
        <v>362056</v>
      </c>
      <c r="U462">
        <v>369166</v>
      </c>
      <c r="V462">
        <v>375821</v>
      </c>
      <c r="W462">
        <v>381841</v>
      </c>
      <c r="X462">
        <v>387450</v>
      </c>
      <c r="Y462">
        <v>392727</v>
      </c>
      <c r="Z462">
        <v>398569</v>
      </c>
      <c r="AA462">
        <v>404525</v>
      </c>
      <c r="AB462">
        <v>410586</v>
      </c>
      <c r="AC462">
        <v>416604</v>
      </c>
      <c r="AD462">
        <v>422453</v>
      </c>
      <c r="AE462" s="21" t="s">
        <v>1</v>
      </c>
    </row>
    <row r="463" spans="1:31" x14ac:dyDescent="0.2">
      <c r="A463" s="27" t="s">
        <v>11</v>
      </c>
      <c r="B463" s="13" t="s">
        <v>11</v>
      </c>
      <c r="C463" s="14">
        <v>120</v>
      </c>
      <c r="D463" s="13" t="s">
        <v>11</v>
      </c>
      <c r="E463" s="13" t="s">
        <v>492</v>
      </c>
      <c r="F463" s="13" t="s">
        <v>313</v>
      </c>
      <c r="G463" s="14" t="s">
        <v>320</v>
      </c>
      <c r="H463" s="205">
        <v>267746</v>
      </c>
      <c r="I463" s="205">
        <v>276219</v>
      </c>
      <c r="J463" s="205">
        <v>284708</v>
      </c>
      <c r="K463" s="205">
        <v>293594</v>
      </c>
      <c r="L463" s="205">
        <v>302659</v>
      </c>
      <c r="M463">
        <v>311627</v>
      </c>
      <c r="N463">
        <v>320390</v>
      </c>
      <c r="O463">
        <v>328775</v>
      </c>
      <c r="P463">
        <v>337696</v>
      </c>
      <c r="Q463">
        <v>346290</v>
      </c>
      <c r="R463">
        <v>354243</v>
      </c>
      <c r="S463">
        <v>361635</v>
      </c>
      <c r="T463">
        <v>368431</v>
      </c>
      <c r="U463">
        <v>375790</v>
      </c>
      <c r="V463">
        <v>382612</v>
      </c>
      <c r="W463">
        <v>388684</v>
      </c>
      <c r="X463">
        <v>394278</v>
      </c>
      <c r="Y463">
        <v>399498</v>
      </c>
      <c r="Z463">
        <v>405376</v>
      </c>
      <c r="AA463">
        <v>411388</v>
      </c>
      <c r="AB463">
        <v>417522</v>
      </c>
      <c r="AC463">
        <v>423601</v>
      </c>
      <c r="AD463">
        <v>429475</v>
      </c>
      <c r="AE463" s="22" t="s">
        <v>1</v>
      </c>
    </row>
    <row r="464" spans="1:31" x14ac:dyDescent="0.2">
      <c r="A464" s="25" t="s">
        <v>11</v>
      </c>
      <c r="B464" s="11" t="s">
        <v>11</v>
      </c>
      <c r="C464" s="12">
        <v>120</v>
      </c>
      <c r="D464" s="11" t="s">
        <v>11</v>
      </c>
      <c r="E464" s="11" t="s">
        <v>446</v>
      </c>
      <c r="F464" s="11" t="s">
        <v>312</v>
      </c>
      <c r="G464" s="12" t="s">
        <v>326</v>
      </c>
      <c r="H464" s="205">
        <v>255473</v>
      </c>
      <c r="I464" s="205">
        <v>263411</v>
      </c>
      <c r="J464" s="205">
        <v>271680</v>
      </c>
      <c r="K464" s="205">
        <v>280059</v>
      </c>
      <c r="L464" s="205">
        <v>288818</v>
      </c>
      <c r="M464">
        <v>297602</v>
      </c>
      <c r="N464">
        <v>306157</v>
      </c>
      <c r="O464">
        <v>314451</v>
      </c>
      <c r="P464">
        <v>323134</v>
      </c>
      <c r="Q464">
        <v>331757</v>
      </c>
      <c r="R464">
        <v>339896</v>
      </c>
      <c r="S464">
        <v>347309</v>
      </c>
      <c r="T464">
        <v>354205</v>
      </c>
      <c r="U464">
        <v>361493</v>
      </c>
      <c r="V464">
        <v>368546</v>
      </c>
      <c r="W464">
        <v>375038</v>
      </c>
      <c r="X464">
        <v>380838</v>
      </c>
      <c r="Y464">
        <v>386252</v>
      </c>
      <c r="Z464">
        <v>392058</v>
      </c>
      <c r="AA464">
        <v>397904</v>
      </c>
      <c r="AB464">
        <v>403836</v>
      </c>
      <c r="AC464">
        <v>409825</v>
      </c>
      <c r="AD464">
        <v>415699</v>
      </c>
      <c r="AE464" s="21" t="s">
        <v>1</v>
      </c>
    </row>
    <row r="465" spans="1:31" x14ac:dyDescent="0.2">
      <c r="A465" s="27" t="s">
        <v>11</v>
      </c>
      <c r="B465" s="13" t="s">
        <v>11</v>
      </c>
      <c r="C465" s="14">
        <v>120</v>
      </c>
      <c r="D465" s="13" t="s">
        <v>11</v>
      </c>
      <c r="E465" s="13" t="s">
        <v>493</v>
      </c>
      <c r="F465" s="13" t="s">
        <v>313</v>
      </c>
      <c r="G465" s="14" t="s">
        <v>326</v>
      </c>
      <c r="H465" s="205">
        <v>259021.00000000003</v>
      </c>
      <c r="I465" s="205">
        <v>267028</v>
      </c>
      <c r="J465" s="205">
        <v>275338</v>
      </c>
      <c r="K465" s="205">
        <v>283850</v>
      </c>
      <c r="L465" s="205">
        <v>292750</v>
      </c>
      <c r="M465">
        <v>301716</v>
      </c>
      <c r="N465">
        <v>310512</v>
      </c>
      <c r="O465">
        <v>319065</v>
      </c>
      <c r="P465">
        <v>328038</v>
      </c>
      <c r="Q465">
        <v>336983</v>
      </c>
      <c r="R465">
        <v>345442</v>
      </c>
      <c r="S465">
        <v>353137</v>
      </c>
      <c r="T465">
        <v>360261</v>
      </c>
      <c r="U465">
        <v>367816</v>
      </c>
      <c r="V465">
        <v>375097</v>
      </c>
      <c r="W465">
        <v>381718</v>
      </c>
      <c r="X465">
        <v>387530</v>
      </c>
      <c r="Y465">
        <v>392899</v>
      </c>
      <c r="Z465">
        <v>398731</v>
      </c>
      <c r="AA465">
        <v>404609</v>
      </c>
      <c r="AB465">
        <v>410590</v>
      </c>
      <c r="AC465">
        <v>416638</v>
      </c>
      <c r="AD465">
        <v>422543</v>
      </c>
      <c r="AE465" s="22" t="s">
        <v>1</v>
      </c>
    </row>
    <row r="466" spans="1:31" x14ac:dyDescent="0.2">
      <c r="A466" s="25" t="s">
        <v>11</v>
      </c>
      <c r="B466" s="11" t="s">
        <v>11</v>
      </c>
      <c r="C466" s="12">
        <v>120</v>
      </c>
      <c r="D466" s="11" t="s">
        <v>11</v>
      </c>
      <c r="E466" s="11" t="s">
        <v>447</v>
      </c>
      <c r="F466" s="11" t="s">
        <v>312</v>
      </c>
      <c r="G466" s="12" t="s">
        <v>318</v>
      </c>
      <c r="H466" s="205">
        <v>248083</v>
      </c>
      <c r="I466" s="205">
        <v>254859</v>
      </c>
      <c r="J466" s="205">
        <v>262877</v>
      </c>
      <c r="K466" s="205">
        <v>270966</v>
      </c>
      <c r="L466" s="205">
        <v>279439</v>
      </c>
      <c r="M466">
        <v>288193</v>
      </c>
      <c r="N466">
        <v>296863</v>
      </c>
      <c r="O466">
        <v>305219</v>
      </c>
      <c r="P466">
        <v>313796</v>
      </c>
      <c r="Q466">
        <v>322563</v>
      </c>
      <c r="R466">
        <v>331171</v>
      </c>
      <c r="S466">
        <v>339148</v>
      </c>
      <c r="T466">
        <v>346302</v>
      </c>
      <c r="U466">
        <v>353622</v>
      </c>
      <c r="V466">
        <v>360934</v>
      </c>
      <c r="W466">
        <v>367945</v>
      </c>
      <c r="X466">
        <v>374291</v>
      </c>
      <c r="Y466">
        <v>379869</v>
      </c>
      <c r="Z466">
        <v>385627</v>
      </c>
      <c r="AA466">
        <v>391448</v>
      </c>
      <c r="AB466">
        <v>397276</v>
      </c>
      <c r="AC466">
        <v>403163</v>
      </c>
      <c r="AD466">
        <v>409068</v>
      </c>
      <c r="AE466" s="21" t="s">
        <v>1</v>
      </c>
    </row>
    <row r="467" spans="1:31" x14ac:dyDescent="0.2">
      <c r="A467" s="27" t="s">
        <v>11</v>
      </c>
      <c r="B467" s="13" t="s">
        <v>11</v>
      </c>
      <c r="C467" s="14">
        <v>120</v>
      </c>
      <c r="D467" s="13" t="s">
        <v>11</v>
      </c>
      <c r="E467" s="13" t="s">
        <v>494</v>
      </c>
      <c r="F467" s="13" t="s">
        <v>313</v>
      </c>
      <c r="G467" s="14" t="s">
        <v>318</v>
      </c>
      <c r="H467" s="205">
        <v>251414</v>
      </c>
      <c r="I467" s="205">
        <v>258262</v>
      </c>
      <c r="J467" s="205">
        <v>266314</v>
      </c>
      <c r="K467" s="205">
        <v>274517</v>
      </c>
      <c r="L467" s="205">
        <v>283102</v>
      </c>
      <c r="M467">
        <v>291985</v>
      </c>
      <c r="N467">
        <v>300845</v>
      </c>
      <c r="O467">
        <v>309459</v>
      </c>
      <c r="P467">
        <v>318317</v>
      </c>
      <c r="Q467">
        <v>327401</v>
      </c>
      <c r="R467">
        <v>336341</v>
      </c>
      <c r="S467">
        <v>344624</v>
      </c>
      <c r="T467">
        <v>352030</v>
      </c>
      <c r="U467">
        <v>359617</v>
      </c>
      <c r="V467">
        <v>367190</v>
      </c>
      <c r="W467">
        <v>374414</v>
      </c>
      <c r="X467">
        <v>380860</v>
      </c>
      <c r="Y467">
        <v>386411</v>
      </c>
      <c r="Z467">
        <v>392181</v>
      </c>
      <c r="AA467">
        <v>398027</v>
      </c>
      <c r="AB467">
        <v>403881</v>
      </c>
      <c r="AC467">
        <v>409805</v>
      </c>
      <c r="AD467">
        <v>415750</v>
      </c>
      <c r="AE467" s="22" t="s">
        <v>1</v>
      </c>
    </row>
    <row r="468" spans="1:31" x14ac:dyDescent="0.2">
      <c r="A468" s="25" t="s">
        <v>11</v>
      </c>
      <c r="B468" s="11" t="s">
        <v>11</v>
      </c>
      <c r="C468" s="12">
        <v>120</v>
      </c>
      <c r="D468" s="11" t="s">
        <v>11</v>
      </c>
      <c r="E468" s="11" t="s">
        <v>448</v>
      </c>
      <c r="F468" s="11" t="s">
        <v>312</v>
      </c>
      <c r="G468" s="12" t="s">
        <v>333</v>
      </c>
      <c r="H468" s="205">
        <v>241972</v>
      </c>
      <c r="I468" s="205">
        <v>247421</v>
      </c>
      <c r="J468" s="205">
        <v>254263</v>
      </c>
      <c r="K468" s="205">
        <v>262169</v>
      </c>
      <c r="L468" s="205">
        <v>270367</v>
      </c>
      <c r="M468">
        <v>278898</v>
      </c>
      <c r="N468">
        <v>287626</v>
      </c>
      <c r="O468">
        <v>296165</v>
      </c>
      <c r="P468">
        <v>304558</v>
      </c>
      <c r="Q468">
        <v>313212</v>
      </c>
      <c r="R468">
        <v>322046</v>
      </c>
      <c r="S468">
        <v>330614</v>
      </c>
      <c r="T468">
        <v>338410</v>
      </c>
      <c r="U468">
        <v>345707</v>
      </c>
      <c r="V468">
        <v>353043</v>
      </c>
      <c r="W468">
        <v>360395</v>
      </c>
      <c r="X468">
        <v>367380</v>
      </c>
      <c r="Y468">
        <v>373577</v>
      </c>
      <c r="Z468">
        <v>379252</v>
      </c>
      <c r="AA468">
        <v>385059</v>
      </c>
      <c r="AB468">
        <v>390876</v>
      </c>
      <c r="AC468">
        <v>396665</v>
      </c>
      <c r="AD468">
        <v>402494</v>
      </c>
      <c r="AE468" s="21" t="s">
        <v>1</v>
      </c>
    </row>
    <row r="469" spans="1:31" x14ac:dyDescent="0.2">
      <c r="A469" s="27" t="s">
        <v>11</v>
      </c>
      <c r="B469" s="13" t="s">
        <v>11</v>
      </c>
      <c r="C469" s="14">
        <v>120</v>
      </c>
      <c r="D469" s="13" t="s">
        <v>11</v>
      </c>
      <c r="E469" s="13" t="s">
        <v>495</v>
      </c>
      <c r="F469" s="13" t="s">
        <v>313</v>
      </c>
      <c r="G469" s="14" t="s">
        <v>333</v>
      </c>
      <c r="H469" s="205">
        <v>245099</v>
      </c>
      <c r="I469" s="205">
        <v>250625</v>
      </c>
      <c r="J469" s="205">
        <v>257507.99999999997</v>
      </c>
      <c r="K469" s="205">
        <v>265507</v>
      </c>
      <c r="L469" s="205">
        <v>273803</v>
      </c>
      <c r="M469">
        <v>282431</v>
      </c>
      <c r="N469">
        <v>291288</v>
      </c>
      <c r="O469">
        <v>300032</v>
      </c>
      <c r="P469">
        <v>308704</v>
      </c>
      <c r="Q469">
        <v>317667</v>
      </c>
      <c r="R469">
        <v>326833</v>
      </c>
      <c r="S469">
        <v>335727</v>
      </c>
      <c r="T469">
        <v>343804</v>
      </c>
      <c r="U469">
        <v>351369</v>
      </c>
      <c r="V469">
        <v>358963</v>
      </c>
      <c r="W469">
        <v>366575</v>
      </c>
      <c r="X469">
        <v>373765</v>
      </c>
      <c r="Y469">
        <v>380035</v>
      </c>
      <c r="Z469">
        <v>385701</v>
      </c>
      <c r="AA469">
        <v>391524</v>
      </c>
      <c r="AB469">
        <v>397360</v>
      </c>
      <c r="AC469">
        <v>403165</v>
      </c>
      <c r="AD469">
        <v>409016</v>
      </c>
      <c r="AE469" s="22" t="s">
        <v>1</v>
      </c>
    </row>
    <row r="470" spans="1:31" x14ac:dyDescent="0.2">
      <c r="A470" s="25" t="s">
        <v>11</v>
      </c>
      <c r="B470" s="11" t="s">
        <v>11</v>
      </c>
      <c r="C470" s="12">
        <v>120</v>
      </c>
      <c r="D470" s="11" t="s">
        <v>11</v>
      </c>
      <c r="E470" s="11" t="s">
        <v>449</v>
      </c>
      <c r="F470" s="11" t="s">
        <v>312</v>
      </c>
      <c r="G470" s="12" t="s">
        <v>340</v>
      </c>
      <c r="H470" s="205">
        <v>236790</v>
      </c>
      <c r="I470" s="205">
        <v>241388</v>
      </c>
      <c r="J470" s="205">
        <v>246776</v>
      </c>
      <c r="K470" s="205">
        <v>253539</v>
      </c>
      <c r="L470" s="205">
        <v>261572.99999999997</v>
      </c>
      <c r="M470">
        <v>269842</v>
      </c>
      <c r="N470">
        <v>278412</v>
      </c>
      <c r="O470">
        <v>287097</v>
      </c>
      <c r="P470">
        <v>295488</v>
      </c>
      <c r="Q470">
        <v>303966</v>
      </c>
      <c r="R470">
        <v>312680</v>
      </c>
      <c r="S470">
        <v>321558</v>
      </c>
      <c r="T470">
        <v>330068</v>
      </c>
      <c r="U470">
        <v>337797</v>
      </c>
      <c r="V470">
        <v>345117</v>
      </c>
      <c r="W470">
        <v>352484</v>
      </c>
      <c r="X470">
        <v>359891</v>
      </c>
      <c r="Y470">
        <v>366848</v>
      </c>
      <c r="Z470">
        <v>372941</v>
      </c>
      <c r="AA470">
        <v>378692</v>
      </c>
      <c r="AB470">
        <v>384529</v>
      </c>
      <c r="AC470">
        <v>390319</v>
      </c>
      <c r="AD470">
        <v>396057</v>
      </c>
      <c r="AE470" s="21" t="s">
        <v>1</v>
      </c>
    </row>
    <row r="471" spans="1:31" x14ac:dyDescent="0.2">
      <c r="A471" s="27" t="s">
        <v>11</v>
      </c>
      <c r="B471" s="13" t="s">
        <v>11</v>
      </c>
      <c r="C471" s="14">
        <v>120</v>
      </c>
      <c r="D471" s="13" t="s">
        <v>11</v>
      </c>
      <c r="E471" s="13" t="s">
        <v>496</v>
      </c>
      <c r="F471" s="13" t="s">
        <v>313</v>
      </c>
      <c r="G471" s="14" t="s">
        <v>340</v>
      </c>
      <c r="H471" s="205">
        <v>239723</v>
      </c>
      <c r="I471" s="205">
        <v>244401</v>
      </c>
      <c r="J471" s="205">
        <v>249840</v>
      </c>
      <c r="K471" s="205">
        <v>256690.99999999997</v>
      </c>
      <c r="L471" s="205">
        <v>264805</v>
      </c>
      <c r="M471">
        <v>273163</v>
      </c>
      <c r="N471">
        <v>281827</v>
      </c>
      <c r="O471">
        <v>290648</v>
      </c>
      <c r="P471">
        <v>299262</v>
      </c>
      <c r="Q471">
        <v>308045</v>
      </c>
      <c r="R471">
        <v>317083</v>
      </c>
      <c r="S471">
        <v>326293</v>
      </c>
      <c r="T471">
        <v>335112</v>
      </c>
      <c r="U471">
        <v>343123</v>
      </c>
      <c r="V471">
        <v>350699</v>
      </c>
      <c r="W471">
        <v>358319</v>
      </c>
      <c r="X471">
        <v>365994</v>
      </c>
      <c r="Y471">
        <v>373150</v>
      </c>
      <c r="Z471">
        <v>379304</v>
      </c>
      <c r="AA471">
        <v>385051</v>
      </c>
      <c r="AB471">
        <v>390904</v>
      </c>
      <c r="AC471">
        <v>396706</v>
      </c>
      <c r="AD471">
        <v>402446</v>
      </c>
      <c r="AE471" s="22" t="s">
        <v>1</v>
      </c>
    </row>
    <row r="472" spans="1:31" x14ac:dyDescent="0.2">
      <c r="A472" s="25" t="s">
        <v>11</v>
      </c>
      <c r="B472" s="11" t="s">
        <v>11</v>
      </c>
      <c r="C472" s="12">
        <v>120</v>
      </c>
      <c r="D472" s="11" t="s">
        <v>11</v>
      </c>
      <c r="E472" s="11" t="s">
        <v>450</v>
      </c>
      <c r="F472" s="11" t="s">
        <v>312</v>
      </c>
      <c r="G472" s="12" t="s">
        <v>329</v>
      </c>
      <c r="H472" s="205">
        <v>231943</v>
      </c>
      <c r="I472" s="205">
        <v>236347</v>
      </c>
      <c r="J472" s="205">
        <v>240820</v>
      </c>
      <c r="K472" s="205">
        <v>246023</v>
      </c>
      <c r="L472" s="205">
        <v>252922</v>
      </c>
      <c r="M472">
        <v>261048.99999999997</v>
      </c>
      <c r="N472">
        <v>269372</v>
      </c>
      <c r="O472">
        <v>277963</v>
      </c>
      <c r="P472">
        <v>286397</v>
      </c>
      <c r="Q472">
        <v>294879</v>
      </c>
      <c r="R472">
        <v>303425</v>
      </c>
      <c r="S472">
        <v>312176</v>
      </c>
      <c r="T472">
        <v>321080</v>
      </c>
      <c r="U472">
        <v>329428</v>
      </c>
      <c r="V472">
        <v>337188</v>
      </c>
      <c r="W472">
        <v>344545</v>
      </c>
      <c r="X472">
        <v>351957</v>
      </c>
      <c r="Y472">
        <v>359418</v>
      </c>
      <c r="Z472">
        <v>366183</v>
      </c>
      <c r="AA472">
        <v>372361</v>
      </c>
      <c r="AB472">
        <v>378168</v>
      </c>
      <c r="AC472">
        <v>384014</v>
      </c>
      <c r="AD472">
        <v>389766</v>
      </c>
      <c r="AE472" s="21" t="s">
        <v>1</v>
      </c>
    </row>
    <row r="473" spans="1:31" x14ac:dyDescent="0.2">
      <c r="A473" s="27" t="s">
        <v>11</v>
      </c>
      <c r="B473" s="13" t="s">
        <v>11</v>
      </c>
      <c r="C473" s="14">
        <v>120</v>
      </c>
      <c r="D473" s="13" t="s">
        <v>11</v>
      </c>
      <c r="E473" s="13" t="s">
        <v>497</v>
      </c>
      <c r="F473" s="13" t="s">
        <v>313</v>
      </c>
      <c r="G473" s="14" t="s">
        <v>329</v>
      </c>
      <c r="H473" s="205">
        <v>234701</v>
      </c>
      <c r="I473" s="205">
        <v>239174</v>
      </c>
      <c r="J473" s="205">
        <v>243707</v>
      </c>
      <c r="K473" s="205">
        <v>248991</v>
      </c>
      <c r="L473" s="205">
        <v>255975</v>
      </c>
      <c r="M473">
        <v>264174</v>
      </c>
      <c r="N473">
        <v>272588</v>
      </c>
      <c r="O473">
        <v>281277</v>
      </c>
      <c r="P473">
        <v>289845</v>
      </c>
      <c r="Q473">
        <v>298583</v>
      </c>
      <c r="R473">
        <v>307450</v>
      </c>
      <c r="S473">
        <v>316526</v>
      </c>
      <c r="T473">
        <v>325752</v>
      </c>
      <c r="U473">
        <v>334392</v>
      </c>
      <c r="V473">
        <v>342432</v>
      </c>
      <c r="W473">
        <v>350038</v>
      </c>
      <c r="X473">
        <v>357708</v>
      </c>
      <c r="Y473">
        <v>365445</v>
      </c>
      <c r="Z473">
        <v>372376</v>
      </c>
      <c r="AA473">
        <v>378631</v>
      </c>
      <c r="AB473">
        <v>384438</v>
      </c>
      <c r="AC473">
        <v>390297</v>
      </c>
      <c r="AD473">
        <v>396049</v>
      </c>
      <c r="AE473" s="22" t="s">
        <v>1</v>
      </c>
    </row>
    <row r="474" spans="1:31" x14ac:dyDescent="0.2">
      <c r="A474" s="25" t="s">
        <v>11</v>
      </c>
      <c r="B474" s="11" t="s">
        <v>11</v>
      </c>
      <c r="C474" s="12">
        <v>120</v>
      </c>
      <c r="D474" s="11" t="s">
        <v>11</v>
      </c>
      <c r="E474" s="11" t="s">
        <v>451</v>
      </c>
      <c r="F474" s="11" t="s">
        <v>312</v>
      </c>
      <c r="G474" s="12" t="s">
        <v>361</v>
      </c>
      <c r="H474" s="205">
        <v>227472</v>
      </c>
      <c r="I474" s="205">
        <v>231529</v>
      </c>
      <c r="J474" s="205">
        <v>235920</v>
      </c>
      <c r="K474" s="205">
        <v>240041</v>
      </c>
      <c r="L474" s="205">
        <v>245375</v>
      </c>
      <c r="M474">
        <v>252374</v>
      </c>
      <c r="N474">
        <v>260576.00000000003</v>
      </c>
      <c r="O474">
        <v>268937</v>
      </c>
      <c r="P474">
        <v>277243</v>
      </c>
      <c r="Q474">
        <v>285763</v>
      </c>
      <c r="R474">
        <v>294319</v>
      </c>
      <c r="S474">
        <v>302911</v>
      </c>
      <c r="T474">
        <v>311682</v>
      </c>
      <c r="U474">
        <v>320412</v>
      </c>
      <c r="V474">
        <v>328792</v>
      </c>
      <c r="W474">
        <v>336597</v>
      </c>
      <c r="X474">
        <v>344005</v>
      </c>
      <c r="Y474">
        <v>351462</v>
      </c>
      <c r="Z474">
        <v>358722</v>
      </c>
      <c r="AA474">
        <v>365574</v>
      </c>
      <c r="AB474">
        <v>371817</v>
      </c>
      <c r="AC474">
        <v>377661</v>
      </c>
      <c r="AD474">
        <v>383502</v>
      </c>
      <c r="AE474" s="21" t="s">
        <v>1</v>
      </c>
    </row>
    <row r="475" spans="1:31" x14ac:dyDescent="0.2">
      <c r="A475" s="27" t="s">
        <v>11</v>
      </c>
      <c r="B475" s="13" t="s">
        <v>11</v>
      </c>
      <c r="C475" s="14">
        <v>120</v>
      </c>
      <c r="D475" s="13" t="s">
        <v>11</v>
      </c>
      <c r="E475" s="13" t="s">
        <v>498</v>
      </c>
      <c r="F475" s="13" t="s">
        <v>313</v>
      </c>
      <c r="G475" s="14" t="s">
        <v>361</v>
      </c>
      <c r="H475" s="205">
        <v>230079</v>
      </c>
      <c r="I475" s="205">
        <v>234192</v>
      </c>
      <c r="J475" s="205">
        <v>238631</v>
      </c>
      <c r="K475" s="205">
        <v>242811</v>
      </c>
      <c r="L475" s="205">
        <v>248240</v>
      </c>
      <c r="M475">
        <v>255328</v>
      </c>
      <c r="N475">
        <v>263605</v>
      </c>
      <c r="O475">
        <v>272066</v>
      </c>
      <c r="P475">
        <v>280431</v>
      </c>
      <c r="Q475">
        <v>289130</v>
      </c>
      <c r="R475">
        <v>297967</v>
      </c>
      <c r="S475">
        <v>306880</v>
      </c>
      <c r="T475">
        <v>315969</v>
      </c>
      <c r="U475">
        <v>324979</v>
      </c>
      <c r="V475">
        <v>333662</v>
      </c>
      <c r="W475">
        <v>341751</v>
      </c>
      <c r="X475">
        <v>349410</v>
      </c>
      <c r="Y475">
        <v>357129</v>
      </c>
      <c r="Z475">
        <v>364612</v>
      </c>
      <c r="AA475">
        <v>371660</v>
      </c>
      <c r="AB475">
        <v>377995</v>
      </c>
      <c r="AC475">
        <v>383836</v>
      </c>
      <c r="AD475">
        <v>389686</v>
      </c>
      <c r="AE475" s="22" t="s">
        <v>1</v>
      </c>
    </row>
    <row r="476" spans="1:31" x14ac:dyDescent="0.2">
      <c r="A476" s="25" t="s">
        <v>11</v>
      </c>
      <c r="B476" s="11" t="s">
        <v>11</v>
      </c>
      <c r="C476" s="12">
        <v>120</v>
      </c>
      <c r="D476" s="11" t="s">
        <v>11</v>
      </c>
      <c r="E476" s="11" t="s">
        <v>452</v>
      </c>
      <c r="F476" s="11" t="s">
        <v>312</v>
      </c>
      <c r="G476" s="12" t="s">
        <v>328</v>
      </c>
      <c r="H476" s="205">
        <v>222976</v>
      </c>
      <c r="I476" s="205">
        <v>227016</v>
      </c>
      <c r="J476" s="205">
        <v>231132</v>
      </c>
      <c r="K476" s="205">
        <v>235112</v>
      </c>
      <c r="L476" s="205">
        <v>239364</v>
      </c>
      <c r="M476">
        <v>244794</v>
      </c>
      <c r="N476">
        <v>251877</v>
      </c>
      <c r="O476">
        <v>260139</v>
      </c>
      <c r="P476">
        <v>268196</v>
      </c>
      <c r="Q476">
        <v>276586</v>
      </c>
      <c r="R476">
        <v>285176</v>
      </c>
      <c r="S476">
        <v>293785</v>
      </c>
      <c r="T476">
        <v>302406</v>
      </c>
      <c r="U476">
        <v>310986</v>
      </c>
      <c r="V476">
        <v>319749</v>
      </c>
      <c r="W476">
        <v>328173</v>
      </c>
      <c r="X476">
        <v>336038</v>
      </c>
      <c r="Y476">
        <v>343497</v>
      </c>
      <c r="Z476">
        <v>350732</v>
      </c>
      <c r="AA476">
        <v>358080</v>
      </c>
      <c r="AB476">
        <v>364999</v>
      </c>
      <c r="AC476">
        <v>371289</v>
      </c>
      <c r="AD476">
        <v>377155</v>
      </c>
      <c r="AE476" s="21" t="s">
        <v>1</v>
      </c>
    </row>
    <row r="477" spans="1:31" x14ac:dyDescent="0.2">
      <c r="A477" s="27" t="s">
        <v>11</v>
      </c>
      <c r="B477" s="13" t="s">
        <v>11</v>
      </c>
      <c r="C477" s="14">
        <v>120</v>
      </c>
      <c r="D477" s="13" t="s">
        <v>11</v>
      </c>
      <c r="E477" s="13" t="s">
        <v>499</v>
      </c>
      <c r="F477" s="13" t="s">
        <v>313</v>
      </c>
      <c r="G477" s="14" t="s">
        <v>328</v>
      </c>
      <c r="H477" s="205">
        <v>225407</v>
      </c>
      <c r="I477" s="205">
        <v>229537</v>
      </c>
      <c r="J477" s="205">
        <v>233686</v>
      </c>
      <c r="K477" s="205">
        <v>237676</v>
      </c>
      <c r="L477" s="205">
        <v>242010</v>
      </c>
      <c r="M477">
        <v>247555</v>
      </c>
      <c r="N477">
        <v>254741</v>
      </c>
      <c r="O477">
        <v>263087</v>
      </c>
      <c r="P477">
        <v>271169</v>
      </c>
      <c r="Q477">
        <v>279671</v>
      </c>
      <c r="R477">
        <v>288476</v>
      </c>
      <c r="S477">
        <v>297376</v>
      </c>
      <c r="T477">
        <v>306310</v>
      </c>
      <c r="U477">
        <v>315134</v>
      </c>
      <c r="V477">
        <v>324196</v>
      </c>
      <c r="W477">
        <v>332942</v>
      </c>
      <c r="X477">
        <v>341101</v>
      </c>
      <c r="Y477">
        <v>348812</v>
      </c>
      <c r="Z477">
        <v>356225</v>
      </c>
      <c r="AA477">
        <v>363835</v>
      </c>
      <c r="AB477">
        <v>370980</v>
      </c>
      <c r="AC477">
        <v>377370</v>
      </c>
      <c r="AD477">
        <v>383232</v>
      </c>
      <c r="AE477" s="22" t="s">
        <v>1</v>
      </c>
    </row>
    <row r="478" spans="1:31" x14ac:dyDescent="0.2">
      <c r="A478" s="25" t="s">
        <v>11</v>
      </c>
      <c r="B478" s="11" t="s">
        <v>11</v>
      </c>
      <c r="C478" s="12">
        <v>120</v>
      </c>
      <c r="D478" s="11" t="s">
        <v>11</v>
      </c>
      <c r="E478" s="11" t="s">
        <v>453</v>
      </c>
      <c r="F478" s="11" t="s">
        <v>312</v>
      </c>
      <c r="G478" s="12" t="s">
        <v>337</v>
      </c>
      <c r="H478" s="205">
        <v>218168</v>
      </c>
      <c r="I478" s="205">
        <v>222469</v>
      </c>
      <c r="J478" s="205">
        <v>226575</v>
      </c>
      <c r="K478" s="205">
        <v>230280</v>
      </c>
      <c r="L478" s="205">
        <v>234404</v>
      </c>
      <c r="M478">
        <v>238752</v>
      </c>
      <c r="N478">
        <v>244263</v>
      </c>
      <c r="O478">
        <v>251414</v>
      </c>
      <c r="P478">
        <v>259363</v>
      </c>
      <c r="Q478">
        <v>267516</v>
      </c>
      <c r="R478">
        <v>275975</v>
      </c>
      <c r="S478">
        <v>284614</v>
      </c>
      <c r="T478">
        <v>293260</v>
      </c>
      <c r="U478">
        <v>301669</v>
      </c>
      <c r="V478">
        <v>310293</v>
      </c>
      <c r="W478">
        <v>319103</v>
      </c>
      <c r="X478">
        <v>327586</v>
      </c>
      <c r="Y478">
        <v>335509</v>
      </c>
      <c r="Z478">
        <v>342722</v>
      </c>
      <c r="AA478">
        <v>350055</v>
      </c>
      <c r="AB478">
        <v>357473</v>
      </c>
      <c r="AC478">
        <v>364440</v>
      </c>
      <c r="AD478">
        <v>370763</v>
      </c>
      <c r="AE478" s="21" t="s">
        <v>1</v>
      </c>
    </row>
    <row r="479" spans="1:31" x14ac:dyDescent="0.2">
      <c r="A479" s="27" t="s">
        <v>11</v>
      </c>
      <c r="B479" s="13" t="s">
        <v>11</v>
      </c>
      <c r="C479" s="14">
        <v>120</v>
      </c>
      <c r="D479" s="13" t="s">
        <v>11</v>
      </c>
      <c r="E479" s="13" t="s">
        <v>500</v>
      </c>
      <c r="F479" s="13" t="s">
        <v>313</v>
      </c>
      <c r="G479" s="14" t="s">
        <v>337</v>
      </c>
      <c r="H479" s="205">
        <v>220378</v>
      </c>
      <c r="I479" s="205">
        <v>224814</v>
      </c>
      <c r="J479" s="205">
        <v>228999</v>
      </c>
      <c r="K479" s="205">
        <v>232659</v>
      </c>
      <c r="L479" s="205">
        <v>236814</v>
      </c>
      <c r="M479">
        <v>241274</v>
      </c>
      <c r="N479">
        <v>246929</v>
      </c>
      <c r="O479">
        <v>254204</v>
      </c>
      <c r="P479">
        <v>262127</v>
      </c>
      <c r="Q479">
        <v>270355</v>
      </c>
      <c r="R479">
        <v>278968</v>
      </c>
      <c r="S479">
        <v>287846</v>
      </c>
      <c r="T479">
        <v>296784</v>
      </c>
      <c r="U479">
        <v>305402</v>
      </c>
      <c r="V479">
        <v>314290</v>
      </c>
      <c r="W479">
        <v>323424</v>
      </c>
      <c r="X479">
        <v>332252</v>
      </c>
      <c r="Y479">
        <v>340482</v>
      </c>
      <c r="Z479">
        <v>347828</v>
      </c>
      <c r="AA479">
        <v>355377</v>
      </c>
      <c r="AB479">
        <v>363093</v>
      </c>
      <c r="AC479">
        <v>370310</v>
      </c>
      <c r="AD479">
        <v>376742</v>
      </c>
      <c r="AE479" s="22" t="s">
        <v>1</v>
      </c>
    </row>
    <row r="480" spans="1:31" x14ac:dyDescent="0.2">
      <c r="A480" s="25" t="s">
        <v>11</v>
      </c>
      <c r="B480" s="11" t="s">
        <v>11</v>
      </c>
      <c r="C480" s="12">
        <v>120</v>
      </c>
      <c r="D480" s="11" t="s">
        <v>11</v>
      </c>
      <c r="E480" s="11" t="s">
        <v>454</v>
      </c>
      <c r="F480" s="11" t="s">
        <v>312</v>
      </c>
      <c r="G480" s="12" t="s">
        <v>369</v>
      </c>
      <c r="H480" s="205">
        <v>213132</v>
      </c>
      <c r="I480" s="205">
        <v>217619</v>
      </c>
      <c r="J480" s="205">
        <v>221978</v>
      </c>
      <c r="K480" s="205">
        <v>225667</v>
      </c>
      <c r="L480" s="205">
        <v>229525</v>
      </c>
      <c r="M480">
        <v>233761</v>
      </c>
      <c r="N480">
        <v>238189</v>
      </c>
      <c r="O480">
        <v>243764</v>
      </c>
      <c r="P480">
        <v>250593</v>
      </c>
      <c r="Q480">
        <v>258646.00000000003</v>
      </c>
      <c r="R480">
        <v>266880</v>
      </c>
      <c r="S480">
        <v>275388</v>
      </c>
      <c r="T480">
        <v>284062</v>
      </c>
      <c r="U480">
        <v>292472</v>
      </c>
      <c r="V480">
        <v>300935</v>
      </c>
      <c r="W480">
        <v>309618</v>
      </c>
      <c r="X480">
        <v>318487</v>
      </c>
      <c r="Y480">
        <v>327028</v>
      </c>
      <c r="Z480">
        <v>334680</v>
      </c>
      <c r="AA480">
        <v>341998</v>
      </c>
      <c r="AB480">
        <v>349412</v>
      </c>
      <c r="AC480">
        <v>356881</v>
      </c>
      <c r="AD480">
        <v>363884</v>
      </c>
      <c r="AE480" s="21" t="s">
        <v>1</v>
      </c>
    </row>
    <row r="481" spans="1:31" x14ac:dyDescent="0.2">
      <c r="A481" s="27" t="s">
        <v>11</v>
      </c>
      <c r="B481" s="13" t="s">
        <v>11</v>
      </c>
      <c r="C481" s="14">
        <v>120</v>
      </c>
      <c r="D481" s="13" t="s">
        <v>11</v>
      </c>
      <c r="E481" s="13" t="s">
        <v>501</v>
      </c>
      <c r="F481" s="13" t="s">
        <v>313</v>
      </c>
      <c r="G481" s="14" t="s">
        <v>369</v>
      </c>
      <c r="H481" s="205">
        <v>215097</v>
      </c>
      <c r="I481" s="205">
        <v>219728</v>
      </c>
      <c r="J481" s="205">
        <v>224226</v>
      </c>
      <c r="K481" s="205">
        <v>227884</v>
      </c>
      <c r="L481" s="205">
        <v>231722</v>
      </c>
      <c r="M481">
        <v>236017</v>
      </c>
      <c r="N481">
        <v>240595</v>
      </c>
      <c r="O481">
        <v>246351</v>
      </c>
      <c r="P481">
        <v>253168</v>
      </c>
      <c r="Q481">
        <v>261248</v>
      </c>
      <c r="R481">
        <v>269598</v>
      </c>
      <c r="S481">
        <v>278290</v>
      </c>
      <c r="T481">
        <v>287215</v>
      </c>
      <c r="U481">
        <v>295791</v>
      </c>
      <c r="V481">
        <v>304486</v>
      </c>
      <c r="W481">
        <v>313455</v>
      </c>
      <c r="X481">
        <v>322680</v>
      </c>
      <c r="Y481">
        <v>331592</v>
      </c>
      <c r="Z481">
        <v>339407</v>
      </c>
      <c r="AA481">
        <v>346899</v>
      </c>
      <c r="AB481">
        <v>354563</v>
      </c>
      <c r="AC481">
        <v>362363</v>
      </c>
      <c r="AD481">
        <v>369638</v>
      </c>
      <c r="AE481" s="22" t="s">
        <v>1</v>
      </c>
    </row>
    <row r="482" spans="1:31" x14ac:dyDescent="0.2">
      <c r="A482" s="25" t="s">
        <v>11</v>
      </c>
      <c r="B482" s="11" t="s">
        <v>11</v>
      </c>
      <c r="C482" s="12">
        <v>120</v>
      </c>
      <c r="D482" s="11" t="s">
        <v>11</v>
      </c>
      <c r="E482" s="11" t="s">
        <v>473</v>
      </c>
      <c r="F482" s="11" t="s">
        <v>312</v>
      </c>
      <c r="G482" s="12" t="s">
        <v>359</v>
      </c>
      <c r="H482">
        <v>208270</v>
      </c>
      <c r="I482">
        <v>212543</v>
      </c>
      <c r="J482">
        <v>217084</v>
      </c>
      <c r="K482">
        <v>221015</v>
      </c>
      <c r="L482">
        <v>224853</v>
      </c>
      <c r="M482">
        <v>228834</v>
      </c>
      <c r="N482">
        <v>233165</v>
      </c>
      <c r="O482">
        <v>237657</v>
      </c>
      <c r="P482">
        <v>242900</v>
      </c>
      <c r="Q482">
        <v>249829</v>
      </c>
      <c r="R482">
        <v>257971.99999999997</v>
      </c>
      <c r="S482">
        <v>266268</v>
      </c>
      <c r="T482">
        <v>274810</v>
      </c>
      <c r="U482">
        <v>283229</v>
      </c>
      <c r="V482">
        <v>291687</v>
      </c>
      <c r="W482">
        <v>300218</v>
      </c>
      <c r="X482">
        <v>308971</v>
      </c>
      <c r="Y482">
        <v>317899</v>
      </c>
      <c r="Z482">
        <v>326151</v>
      </c>
      <c r="AA482">
        <v>333901</v>
      </c>
      <c r="AB482">
        <v>341307</v>
      </c>
      <c r="AC482">
        <v>348783</v>
      </c>
      <c r="AD482">
        <v>356291</v>
      </c>
      <c r="AE482" s="21"/>
    </row>
    <row r="483" spans="1:31" x14ac:dyDescent="0.2">
      <c r="A483" s="27" t="s">
        <v>11</v>
      </c>
      <c r="B483" s="13" t="s">
        <v>11</v>
      </c>
      <c r="C483" s="14">
        <v>120</v>
      </c>
      <c r="D483" s="13" t="s">
        <v>11</v>
      </c>
      <c r="E483" s="13" t="s">
        <v>480</v>
      </c>
      <c r="F483" s="13" t="s">
        <v>313</v>
      </c>
      <c r="G483" s="14" t="s">
        <v>359</v>
      </c>
      <c r="H483">
        <v>210007</v>
      </c>
      <c r="I483">
        <v>214384</v>
      </c>
      <c r="J483">
        <v>219083</v>
      </c>
      <c r="K483">
        <v>223040</v>
      </c>
      <c r="L483">
        <v>226859</v>
      </c>
      <c r="M483">
        <v>230848</v>
      </c>
      <c r="N483">
        <v>235275</v>
      </c>
      <c r="O483">
        <v>239963</v>
      </c>
      <c r="P483">
        <v>245256</v>
      </c>
      <c r="Q483">
        <v>252211</v>
      </c>
      <c r="R483">
        <v>260422.00000000003</v>
      </c>
      <c r="S483">
        <v>268863</v>
      </c>
      <c r="T483">
        <v>277610</v>
      </c>
      <c r="U483">
        <v>286158</v>
      </c>
      <c r="V483">
        <v>294790</v>
      </c>
      <c r="W483">
        <v>303578</v>
      </c>
      <c r="X483">
        <v>312649</v>
      </c>
      <c r="Y483">
        <v>321965</v>
      </c>
      <c r="Z483">
        <v>330447</v>
      </c>
      <c r="AA483">
        <v>338384</v>
      </c>
      <c r="AB483">
        <v>346002</v>
      </c>
      <c r="AC483">
        <v>353759</v>
      </c>
      <c r="AD483">
        <v>361629</v>
      </c>
      <c r="AE483" s="22"/>
    </row>
    <row r="484" spans="1:31" x14ac:dyDescent="0.2">
      <c r="A484" s="25" t="s">
        <v>11</v>
      </c>
      <c r="B484" s="11" t="s">
        <v>11</v>
      </c>
      <c r="C484" s="12">
        <v>120</v>
      </c>
      <c r="D484" s="11" t="s">
        <v>11</v>
      </c>
      <c r="E484" s="11" t="s">
        <v>474</v>
      </c>
      <c r="F484" s="11" t="s">
        <v>312</v>
      </c>
      <c r="G484" s="12" t="s">
        <v>341</v>
      </c>
      <c r="H484">
        <v>203543</v>
      </c>
      <c r="I484">
        <v>207622</v>
      </c>
      <c r="J484">
        <v>211968</v>
      </c>
      <c r="K484">
        <v>216079</v>
      </c>
      <c r="L484">
        <v>220147</v>
      </c>
      <c r="M484">
        <v>224102</v>
      </c>
      <c r="N484">
        <v>228189</v>
      </c>
      <c r="O484">
        <v>232599</v>
      </c>
      <c r="P484">
        <v>236759</v>
      </c>
      <c r="Q484">
        <v>242092</v>
      </c>
      <c r="R484">
        <v>249107</v>
      </c>
      <c r="S484">
        <v>257322</v>
      </c>
      <c r="T484">
        <v>265665</v>
      </c>
      <c r="U484">
        <v>273948</v>
      </c>
      <c r="V484">
        <v>282400</v>
      </c>
      <c r="W484">
        <v>290918</v>
      </c>
      <c r="X484">
        <v>299529</v>
      </c>
      <c r="Y484">
        <v>308352</v>
      </c>
      <c r="Z484">
        <v>316989</v>
      </c>
      <c r="AA484">
        <v>325324</v>
      </c>
      <c r="AB484">
        <v>333154</v>
      </c>
      <c r="AC484">
        <v>340631</v>
      </c>
      <c r="AD484">
        <v>348156</v>
      </c>
      <c r="AE484" s="21"/>
    </row>
    <row r="485" spans="1:31" x14ac:dyDescent="0.2">
      <c r="A485" s="27" t="s">
        <v>11</v>
      </c>
      <c r="B485" s="13" t="s">
        <v>11</v>
      </c>
      <c r="C485" s="14">
        <v>120</v>
      </c>
      <c r="D485" s="13" t="s">
        <v>11</v>
      </c>
      <c r="E485" s="13" t="s">
        <v>481</v>
      </c>
      <c r="F485" s="13" t="s">
        <v>313</v>
      </c>
      <c r="G485" s="14" t="s">
        <v>341</v>
      </c>
      <c r="H485">
        <v>205058</v>
      </c>
      <c r="I485">
        <v>209215</v>
      </c>
      <c r="J485">
        <v>213676</v>
      </c>
      <c r="K485">
        <v>217858</v>
      </c>
      <c r="L485">
        <v>221943</v>
      </c>
      <c r="M485">
        <v>225896</v>
      </c>
      <c r="N485">
        <v>230028</v>
      </c>
      <c r="O485">
        <v>234579</v>
      </c>
      <c r="P485">
        <v>238836</v>
      </c>
      <c r="Q485">
        <v>244236</v>
      </c>
      <c r="R485">
        <v>251306</v>
      </c>
      <c r="S485">
        <v>259619.00000000003</v>
      </c>
      <c r="T485">
        <v>268128</v>
      </c>
      <c r="U485">
        <v>276526</v>
      </c>
      <c r="V485">
        <v>285093</v>
      </c>
      <c r="W485">
        <v>293797</v>
      </c>
      <c r="X485">
        <v>302698</v>
      </c>
      <c r="Y485">
        <v>311871</v>
      </c>
      <c r="Z485">
        <v>320788</v>
      </c>
      <c r="AA485">
        <v>329353</v>
      </c>
      <c r="AB485">
        <v>337394</v>
      </c>
      <c r="AC485">
        <v>345116</v>
      </c>
      <c r="AD485">
        <v>352953</v>
      </c>
      <c r="AE485" s="22"/>
    </row>
    <row r="486" spans="1:31" x14ac:dyDescent="0.2">
      <c r="A486" s="25" t="s">
        <v>11</v>
      </c>
      <c r="B486" s="11" t="s">
        <v>11</v>
      </c>
      <c r="C486" s="12">
        <v>120</v>
      </c>
      <c r="D486" s="11" t="s">
        <v>11</v>
      </c>
      <c r="E486" s="11" t="s">
        <v>475</v>
      </c>
      <c r="F486" s="11" t="s">
        <v>312</v>
      </c>
      <c r="G486" s="12" t="s">
        <v>334</v>
      </c>
      <c r="H486">
        <v>198319</v>
      </c>
      <c r="I486">
        <v>202824</v>
      </c>
      <c r="J486">
        <v>206989</v>
      </c>
      <c r="K486">
        <v>210926</v>
      </c>
      <c r="L486">
        <v>215165</v>
      </c>
      <c r="M486">
        <v>219339</v>
      </c>
      <c r="N486">
        <v>223396</v>
      </c>
      <c r="O486">
        <v>227574</v>
      </c>
      <c r="P486">
        <v>231672</v>
      </c>
      <c r="Q486">
        <v>235915</v>
      </c>
      <c r="R486">
        <v>241324</v>
      </c>
      <c r="S486">
        <v>248407</v>
      </c>
      <c r="T486">
        <v>256678.99999999997</v>
      </c>
      <c r="U486">
        <v>264782</v>
      </c>
      <c r="V486">
        <v>273088</v>
      </c>
      <c r="W486">
        <v>281586</v>
      </c>
      <c r="X486">
        <v>290176</v>
      </c>
      <c r="Y486">
        <v>298867</v>
      </c>
      <c r="Z486">
        <v>307419</v>
      </c>
      <c r="AA486">
        <v>316127</v>
      </c>
      <c r="AB486">
        <v>324528</v>
      </c>
      <c r="AC486">
        <v>332421</v>
      </c>
      <c r="AD486">
        <v>339957</v>
      </c>
      <c r="AE486" s="21"/>
    </row>
    <row r="487" spans="1:31" x14ac:dyDescent="0.2">
      <c r="A487" s="27" t="s">
        <v>11</v>
      </c>
      <c r="B487" s="13" t="s">
        <v>11</v>
      </c>
      <c r="C487" s="14">
        <v>120</v>
      </c>
      <c r="D487" s="13" t="s">
        <v>11</v>
      </c>
      <c r="E487" s="13" t="s">
        <v>482</v>
      </c>
      <c r="F487" s="13" t="s">
        <v>313</v>
      </c>
      <c r="G487" s="14" t="s">
        <v>334</v>
      </c>
      <c r="H487">
        <v>199641</v>
      </c>
      <c r="I487">
        <v>204173</v>
      </c>
      <c r="J487">
        <v>208427</v>
      </c>
      <c r="K487">
        <v>212432</v>
      </c>
      <c r="L487">
        <v>216718</v>
      </c>
      <c r="M487">
        <v>220905</v>
      </c>
      <c r="N487">
        <v>224985</v>
      </c>
      <c r="O487">
        <v>229254</v>
      </c>
      <c r="P487">
        <v>233439</v>
      </c>
      <c r="Q487">
        <v>237782</v>
      </c>
      <c r="R487">
        <v>243267</v>
      </c>
      <c r="S487">
        <v>250422</v>
      </c>
      <c r="T487">
        <v>258815</v>
      </c>
      <c r="U487">
        <v>267041</v>
      </c>
      <c r="V487">
        <v>275434</v>
      </c>
      <c r="W487">
        <v>284036</v>
      </c>
      <c r="X487">
        <v>292831</v>
      </c>
      <c r="Y487">
        <v>301844</v>
      </c>
      <c r="Z487">
        <v>310688</v>
      </c>
      <c r="AA487">
        <v>319661</v>
      </c>
      <c r="AB487">
        <v>328291</v>
      </c>
      <c r="AC487">
        <v>336414</v>
      </c>
      <c r="AD487">
        <v>344227</v>
      </c>
      <c r="AE487" s="22"/>
    </row>
    <row r="488" spans="1:31" x14ac:dyDescent="0.2">
      <c r="A488" s="25" t="s">
        <v>11</v>
      </c>
      <c r="B488" s="11" t="s">
        <v>11</v>
      </c>
      <c r="C488" s="12">
        <v>120</v>
      </c>
      <c r="D488" s="11" t="s">
        <v>11</v>
      </c>
      <c r="E488" s="11" t="s">
        <v>476</v>
      </c>
      <c r="F488" s="11" t="s">
        <v>312</v>
      </c>
      <c r="G488" s="12" t="s">
        <v>345</v>
      </c>
      <c r="H488">
        <v>192336</v>
      </c>
      <c r="I488">
        <v>197532</v>
      </c>
      <c r="J488">
        <v>202119</v>
      </c>
      <c r="K488">
        <v>205908</v>
      </c>
      <c r="L488">
        <v>209973</v>
      </c>
      <c r="M488">
        <v>214310</v>
      </c>
      <c r="N488">
        <v>218575</v>
      </c>
      <c r="O488">
        <v>222720</v>
      </c>
      <c r="P488">
        <v>226615</v>
      </c>
      <c r="Q488">
        <v>230798</v>
      </c>
      <c r="R488">
        <v>235110</v>
      </c>
      <c r="S488">
        <v>240578</v>
      </c>
      <c r="T488">
        <v>247714</v>
      </c>
      <c r="U488">
        <v>255772</v>
      </c>
      <c r="V488">
        <v>263902</v>
      </c>
      <c r="W488">
        <v>272244</v>
      </c>
      <c r="X488">
        <v>280799</v>
      </c>
      <c r="Y488">
        <v>289460</v>
      </c>
      <c r="Z488">
        <v>297906</v>
      </c>
      <c r="AA488">
        <v>306531</v>
      </c>
      <c r="AB488">
        <v>315295</v>
      </c>
      <c r="AC488">
        <v>323745</v>
      </c>
      <c r="AD488">
        <v>331691</v>
      </c>
      <c r="AE488" s="21"/>
    </row>
    <row r="489" spans="1:31" x14ac:dyDescent="0.2">
      <c r="A489" s="27" t="s">
        <v>11</v>
      </c>
      <c r="B489" s="13" t="s">
        <v>11</v>
      </c>
      <c r="C489" s="14">
        <v>120</v>
      </c>
      <c r="D489" s="13" t="s">
        <v>11</v>
      </c>
      <c r="E489" s="13" t="s">
        <v>483</v>
      </c>
      <c r="F489" s="13" t="s">
        <v>313</v>
      </c>
      <c r="G489" s="14" t="s">
        <v>345</v>
      </c>
      <c r="H489">
        <v>193507</v>
      </c>
      <c r="I489">
        <v>198680</v>
      </c>
      <c r="J489">
        <v>203291</v>
      </c>
      <c r="K489">
        <v>207160</v>
      </c>
      <c r="L489">
        <v>211272</v>
      </c>
      <c r="M489">
        <v>215637</v>
      </c>
      <c r="N489">
        <v>219919</v>
      </c>
      <c r="O489">
        <v>224118</v>
      </c>
      <c r="P489">
        <v>228097</v>
      </c>
      <c r="Q489">
        <v>232371</v>
      </c>
      <c r="R489">
        <v>236778</v>
      </c>
      <c r="S489">
        <v>242318</v>
      </c>
      <c r="T489">
        <v>249538</v>
      </c>
      <c r="U489">
        <v>257721</v>
      </c>
      <c r="V489">
        <v>265947</v>
      </c>
      <c r="W489">
        <v>274350</v>
      </c>
      <c r="X489">
        <v>283005</v>
      </c>
      <c r="Y489">
        <v>291891</v>
      </c>
      <c r="Z489">
        <v>300651</v>
      </c>
      <c r="AA489">
        <v>309553</v>
      </c>
      <c r="AB489">
        <v>318564</v>
      </c>
      <c r="AC489">
        <v>327238</v>
      </c>
      <c r="AD489">
        <v>335431</v>
      </c>
      <c r="AE489" s="22"/>
    </row>
    <row r="490" spans="1:31" x14ac:dyDescent="0.2">
      <c r="A490" s="25" t="s">
        <v>11</v>
      </c>
      <c r="B490" s="11" t="s">
        <v>11</v>
      </c>
      <c r="C490" s="12">
        <v>120</v>
      </c>
      <c r="D490" s="11" t="s">
        <v>11</v>
      </c>
      <c r="E490" s="11" t="s">
        <v>477</v>
      </c>
      <c r="F490" s="11" t="s">
        <v>312</v>
      </c>
      <c r="G490" s="12" t="s">
        <v>339</v>
      </c>
      <c r="H490">
        <v>185825</v>
      </c>
      <c r="I490">
        <v>191492</v>
      </c>
      <c r="J490">
        <v>196759</v>
      </c>
      <c r="K490">
        <v>201000</v>
      </c>
      <c r="L490">
        <v>204916</v>
      </c>
      <c r="M490">
        <v>209079</v>
      </c>
      <c r="N490">
        <v>213498</v>
      </c>
      <c r="O490">
        <v>217840</v>
      </c>
      <c r="P490">
        <v>221729</v>
      </c>
      <c r="Q490">
        <v>225709</v>
      </c>
      <c r="R490">
        <v>229962</v>
      </c>
      <c r="S490">
        <v>234326</v>
      </c>
      <c r="T490">
        <v>239839</v>
      </c>
      <c r="U490">
        <v>246784</v>
      </c>
      <c r="V490">
        <v>254869</v>
      </c>
      <c r="W490">
        <v>263037</v>
      </c>
      <c r="X490">
        <v>271425</v>
      </c>
      <c r="Y490">
        <v>280036</v>
      </c>
      <c r="Z490">
        <v>288472</v>
      </c>
      <c r="AA490">
        <v>296991</v>
      </c>
      <c r="AB490">
        <v>305673</v>
      </c>
      <c r="AC490">
        <v>314476</v>
      </c>
      <c r="AD490">
        <v>322965</v>
      </c>
      <c r="AE490" s="21"/>
    </row>
    <row r="491" spans="1:31" x14ac:dyDescent="0.2">
      <c r="A491" s="27" t="s">
        <v>11</v>
      </c>
      <c r="B491" s="13" t="s">
        <v>11</v>
      </c>
      <c r="C491" s="14">
        <v>120</v>
      </c>
      <c r="D491" s="13" t="s">
        <v>11</v>
      </c>
      <c r="E491" s="13" t="s">
        <v>484</v>
      </c>
      <c r="F491" s="13" t="s">
        <v>313</v>
      </c>
      <c r="G491" s="14" t="s">
        <v>339</v>
      </c>
      <c r="H491">
        <v>186877</v>
      </c>
      <c r="I491">
        <v>192501</v>
      </c>
      <c r="J491">
        <v>197721</v>
      </c>
      <c r="K491">
        <v>202002</v>
      </c>
      <c r="L491">
        <v>205976</v>
      </c>
      <c r="M491">
        <v>210169</v>
      </c>
      <c r="N491">
        <v>214607</v>
      </c>
      <c r="O491">
        <v>218976</v>
      </c>
      <c r="P491">
        <v>222944</v>
      </c>
      <c r="Q491">
        <v>227011</v>
      </c>
      <c r="R491">
        <v>231351</v>
      </c>
      <c r="S491">
        <v>235793</v>
      </c>
      <c r="T491">
        <v>241369</v>
      </c>
      <c r="U491">
        <v>248437</v>
      </c>
      <c r="V491">
        <v>256620</v>
      </c>
      <c r="W491">
        <v>264860</v>
      </c>
      <c r="X491">
        <v>273291</v>
      </c>
      <c r="Y491">
        <v>281999</v>
      </c>
      <c r="Z491">
        <v>290686</v>
      </c>
      <c r="AA491">
        <v>299505</v>
      </c>
      <c r="AB491">
        <v>308448</v>
      </c>
      <c r="AC491">
        <v>317478</v>
      </c>
      <c r="AD491">
        <v>326183</v>
      </c>
      <c r="AE491" s="22"/>
    </row>
    <row r="492" spans="1:31" x14ac:dyDescent="0.2">
      <c r="A492" s="25" t="s">
        <v>11</v>
      </c>
      <c r="B492" s="11" t="s">
        <v>11</v>
      </c>
      <c r="C492" s="12">
        <v>120</v>
      </c>
      <c r="D492" s="11" t="s">
        <v>11</v>
      </c>
      <c r="E492" s="11" t="s">
        <v>478</v>
      </c>
      <c r="F492" s="11" t="s">
        <v>312</v>
      </c>
      <c r="G492" s="12" t="s">
        <v>352</v>
      </c>
      <c r="H492">
        <v>179357</v>
      </c>
      <c r="I492">
        <v>184931</v>
      </c>
      <c r="J492">
        <v>190661</v>
      </c>
      <c r="K492">
        <v>195611</v>
      </c>
      <c r="L492">
        <v>199966</v>
      </c>
      <c r="M492">
        <v>203980</v>
      </c>
      <c r="N492">
        <v>208227</v>
      </c>
      <c r="O492">
        <v>212715</v>
      </c>
      <c r="P492">
        <v>216824</v>
      </c>
      <c r="Q492">
        <v>220789</v>
      </c>
      <c r="R492">
        <v>224840</v>
      </c>
      <c r="S492">
        <v>229147</v>
      </c>
      <c r="T492">
        <v>233549</v>
      </c>
      <c r="U492">
        <v>238888</v>
      </c>
      <c r="V492">
        <v>245857</v>
      </c>
      <c r="W492">
        <v>253980</v>
      </c>
      <c r="X492">
        <v>262196</v>
      </c>
      <c r="Y492">
        <v>270631</v>
      </c>
      <c r="Z492">
        <v>279028</v>
      </c>
      <c r="AA492">
        <v>287528</v>
      </c>
      <c r="AB492">
        <v>296104</v>
      </c>
      <c r="AC492">
        <v>304828</v>
      </c>
      <c r="AD492">
        <v>313659</v>
      </c>
      <c r="AE492" s="21"/>
    </row>
    <row r="493" spans="1:31" x14ac:dyDescent="0.2">
      <c r="A493" s="27" t="s">
        <v>11</v>
      </c>
      <c r="B493" s="13" t="s">
        <v>11</v>
      </c>
      <c r="C493" s="14">
        <v>120</v>
      </c>
      <c r="D493" s="13" t="s">
        <v>11</v>
      </c>
      <c r="E493" s="13" t="s">
        <v>485</v>
      </c>
      <c r="F493" s="13" t="s">
        <v>313</v>
      </c>
      <c r="G493" s="14" t="s">
        <v>352</v>
      </c>
      <c r="H493">
        <v>310307</v>
      </c>
      <c r="I493">
        <v>319396</v>
      </c>
      <c r="J493">
        <v>326470</v>
      </c>
      <c r="K493">
        <v>335750</v>
      </c>
      <c r="L493">
        <v>344681</v>
      </c>
      <c r="M493">
        <v>353062</v>
      </c>
      <c r="N493">
        <v>360721</v>
      </c>
      <c r="O493">
        <v>367486</v>
      </c>
      <c r="P493">
        <v>375078</v>
      </c>
      <c r="Q493">
        <v>382116</v>
      </c>
      <c r="R493">
        <v>388594</v>
      </c>
      <c r="S493">
        <v>394543</v>
      </c>
      <c r="T493">
        <v>400056</v>
      </c>
      <c r="U493">
        <v>240267</v>
      </c>
      <c r="V493">
        <v>247329</v>
      </c>
      <c r="W493">
        <v>255527</v>
      </c>
      <c r="X493">
        <v>263798</v>
      </c>
      <c r="Y493">
        <v>272256</v>
      </c>
      <c r="Z493">
        <v>280795</v>
      </c>
      <c r="AA493">
        <v>289528</v>
      </c>
      <c r="AB493">
        <v>298387</v>
      </c>
      <c r="AC493">
        <v>307352</v>
      </c>
      <c r="AD493">
        <v>316388</v>
      </c>
      <c r="AE493" s="22"/>
    </row>
    <row r="494" spans="1:31" x14ac:dyDescent="0.2">
      <c r="A494" s="25" t="s">
        <v>11</v>
      </c>
      <c r="B494" s="11" t="s">
        <v>11</v>
      </c>
      <c r="C494" s="12">
        <v>120</v>
      </c>
      <c r="D494" s="11" t="s">
        <v>11</v>
      </c>
      <c r="E494" s="11" t="s">
        <v>479</v>
      </c>
      <c r="F494" s="11" t="s">
        <v>312</v>
      </c>
      <c r="G494" s="12" t="s">
        <v>338</v>
      </c>
      <c r="H494">
        <v>172908</v>
      </c>
      <c r="I494">
        <v>178411</v>
      </c>
      <c r="J494">
        <v>184049</v>
      </c>
      <c r="K494">
        <v>189498</v>
      </c>
      <c r="L494">
        <v>194546</v>
      </c>
      <c r="M494">
        <v>198988</v>
      </c>
      <c r="N494">
        <v>203085</v>
      </c>
      <c r="O494">
        <v>207402</v>
      </c>
      <c r="P494">
        <v>211681</v>
      </c>
      <c r="Q494">
        <v>215857</v>
      </c>
      <c r="R494">
        <v>219886</v>
      </c>
      <c r="S494">
        <v>223991</v>
      </c>
      <c r="T494">
        <v>228338</v>
      </c>
      <c r="U494">
        <v>232581</v>
      </c>
      <c r="V494">
        <v>237939</v>
      </c>
      <c r="W494">
        <v>244942</v>
      </c>
      <c r="X494">
        <v>253115</v>
      </c>
      <c r="Y494">
        <v>261379.00000000003</v>
      </c>
      <c r="Z494">
        <v>269614</v>
      </c>
      <c r="AA494">
        <v>278063</v>
      </c>
      <c r="AB494">
        <v>286611</v>
      </c>
      <c r="AC494">
        <v>295229</v>
      </c>
      <c r="AD494">
        <v>303984</v>
      </c>
      <c r="AE494" s="21"/>
    </row>
    <row r="495" spans="1:31" x14ac:dyDescent="0.2">
      <c r="A495" s="27" t="s">
        <v>11</v>
      </c>
      <c r="B495" s="13" t="s">
        <v>11</v>
      </c>
      <c r="C495" s="14">
        <v>120</v>
      </c>
      <c r="D495" s="13" t="s">
        <v>11</v>
      </c>
      <c r="E495" s="13" t="s">
        <v>486</v>
      </c>
      <c r="F495" s="13" t="s">
        <v>313</v>
      </c>
      <c r="G495" s="14" t="s">
        <v>338</v>
      </c>
      <c r="H495">
        <v>173728</v>
      </c>
      <c r="I495">
        <v>179237</v>
      </c>
      <c r="J495">
        <v>184823</v>
      </c>
      <c r="K495">
        <v>190209</v>
      </c>
      <c r="L495">
        <v>195202</v>
      </c>
      <c r="M495">
        <v>199637</v>
      </c>
      <c r="N495">
        <v>203766</v>
      </c>
      <c r="O495">
        <v>208102</v>
      </c>
      <c r="P495">
        <v>212441</v>
      </c>
      <c r="Q495">
        <v>216682</v>
      </c>
      <c r="R495">
        <v>220782</v>
      </c>
      <c r="S495">
        <v>224952</v>
      </c>
      <c r="T495">
        <v>229349</v>
      </c>
      <c r="U495">
        <v>233710</v>
      </c>
      <c r="V495">
        <v>239158</v>
      </c>
      <c r="W495">
        <v>246229</v>
      </c>
      <c r="X495">
        <v>254456</v>
      </c>
      <c r="Y495">
        <v>262759</v>
      </c>
      <c r="Z495">
        <v>271066</v>
      </c>
      <c r="AA495">
        <v>279635</v>
      </c>
      <c r="AB495">
        <v>288396</v>
      </c>
      <c r="AC495">
        <v>297278</v>
      </c>
      <c r="AD495">
        <v>306254</v>
      </c>
      <c r="AE495" s="22"/>
    </row>
    <row r="496" spans="1:31" x14ac:dyDescent="0.2">
      <c r="A496" s="25" t="s">
        <v>11</v>
      </c>
      <c r="B496" s="11" t="s">
        <v>11</v>
      </c>
      <c r="C496" s="12">
        <v>120</v>
      </c>
      <c r="D496" s="11" t="s">
        <v>11</v>
      </c>
      <c r="E496" s="11" t="s">
        <v>458</v>
      </c>
      <c r="F496" s="11" t="s">
        <v>312</v>
      </c>
      <c r="G496" s="12" t="s">
        <v>457</v>
      </c>
      <c r="H496" s="205">
        <v>1066089</v>
      </c>
      <c r="I496" s="205">
        <v>1087269</v>
      </c>
      <c r="J496" s="205">
        <v>1108737</v>
      </c>
      <c r="K496" s="205">
        <v>1128153</v>
      </c>
      <c r="L496" s="205">
        <v>1148293</v>
      </c>
      <c r="M496">
        <v>1170243.0000000002</v>
      </c>
      <c r="N496">
        <v>1195683</v>
      </c>
      <c r="O496">
        <v>1225573</v>
      </c>
      <c r="P496">
        <v>1257811</v>
      </c>
      <c r="Q496">
        <v>1294669</v>
      </c>
      <c r="R496">
        <v>1335110.0000000002</v>
      </c>
      <c r="S496">
        <v>1377377</v>
      </c>
      <c r="T496">
        <v>1420203</v>
      </c>
      <c r="U496">
        <v>1462304</v>
      </c>
      <c r="V496">
        <v>1505064.0000000002</v>
      </c>
      <c r="W496">
        <v>1548030.0000000002</v>
      </c>
      <c r="X496">
        <v>1590611</v>
      </c>
      <c r="Y496">
        <v>1632284.9999999998</v>
      </c>
      <c r="Z496">
        <v>1671274</v>
      </c>
      <c r="AA496">
        <v>1709358.0000000002</v>
      </c>
      <c r="AB496">
        <v>1746345</v>
      </c>
      <c r="AC496">
        <v>1782024</v>
      </c>
      <c r="AD496">
        <v>1816248.9999999998</v>
      </c>
      <c r="AE496" s="21" t="s">
        <v>1</v>
      </c>
    </row>
    <row r="497" spans="1:31" x14ac:dyDescent="0.2">
      <c r="A497" s="27" t="s">
        <v>11</v>
      </c>
      <c r="B497" s="13" t="s">
        <v>11</v>
      </c>
      <c r="C497" s="14">
        <v>120</v>
      </c>
      <c r="D497" s="13" t="s">
        <v>11</v>
      </c>
      <c r="E497" s="13" t="s">
        <v>456</v>
      </c>
      <c r="F497" s="13" t="s">
        <v>312</v>
      </c>
      <c r="G497" s="14" t="s">
        <v>455</v>
      </c>
      <c r="H497" s="205">
        <v>928745</v>
      </c>
      <c r="I497" s="205">
        <v>955190</v>
      </c>
      <c r="J497" s="205">
        <v>980577</v>
      </c>
      <c r="K497" s="205">
        <v>1002943</v>
      </c>
      <c r="L497" s="205">
        <v>1024566</v>
      </c>
      <c r="M497">
        <v>1045696.0000000001</v>
      </c>
      <c r="N497">
        <v>1066781</v>
      </c>
      <c r="O497">
        <v>1088251</v>
      </c>
      <c r="P497">
        <v>1108521.0000000002</v>
      </c>
      <c r="Q497">
        <v>1129068</v>
      </c>
      <c r="R497">
        <v>1151122</v>
      </c>
      <c r="S497">
        <v>1176449</v>
      </c>
      <c r="T497">
        <v>1206119</v>
      </c>
      <c r="U497">
        <v>1238807</v>
      </c>
      <c r="V497">
        <v>1275655.0000000002</v>
      </c>
      <c r="W497">
        <v>1315789</v>
      </c>
      <c r="X497">
        <v>1357711</v>
      </c>
      <c r="Y497">
        <v>1400373</v>
      </c>
      <c r="Z497">
        <v>1442439</v>
      </c>
      <c r="AA497">
        <v>1485240.0000000002</v>
      </c>
      <c r="AB497">
        <v>1528211.0000000002</v>
      </c>
      <c r="AC497">
        <v>1570698.9999999998</v>
      </c>
      <c r="AD497">
        <v>1612255.9999999998</v>
      </c>
      <c r="AE497" s="22" t="s">
        <v>1</v>
      </c>
    </row>
    <row r="498" spans="1:31" x14ac:dyDescent="0.2">
      <c r="A498" s="25" t="s">
        <v>11</v>
      </c>
      <c r="B498" s="11" t="s">
        <v>11</v>
      </c>
      <c r="C498" s="12">
        <v>120</v>
      </c>
      <c r="D498" s="11" t="s">
        <v>11</v>
      </c>
      <c r="E498" s="11" t="s">
        <v>502</v>
      </c>
      <c r="F498" s="11" t="s">
        <v>313</v>
      </c>
      <c r="G498" s="12" t="s">
        <v>457</v>
      </c>
      <c r="H498" s="205">
        <v>1075947</v>
      </c>
      <c r="I498" s="205">
        <v>1097678</v>
      </c>
      <c r="J498" s="205">
        <v>1119670</v>
      </c>
      <c r="K498" s="205">
        <v>1139117</v>
      </c>
      <c r="L498" s="205">
        <v>1159348</v>
      </c>
      <c r="M498">
        <v>1181590</v>
      </c>
      <c r="N498">
        <v>1207568</v>
      </c>
      <c r="O498">
        <v>1238184</v>
      </c>
      <c r="P498">
        <v>1270556</v>
      </c>
      <c r="Q498">
        <v>1307721</v>
      </c>
      <c r="R498">
        <v>1348770</v>
      </c>
      <c r="S498">
        <v>1391994.0000000002</v>
      </c>
      <c r="T498">
        <v>1436046.9999999998</v>
      </c>
      <c r="U498">
        <v>1479011.0000000002</v>
      </c>
      <c r="V498">
        <v>1522855.0000000002</v>
      </c>
      <c r="W498">
        <v>1567196</v>
      </c>
      <c r="X498">
        <v>1611380</v>
      </c>
      <c r="Y498">
        <v>1654722.0000000002</v>
      </c>
      <c r="Z498">
        <v>1694695.0000000002</v>
      </c>
      <c r="AA498">
        <v>1733848</v>
      </c>
      <c r="AB498">
        <v>1772032</v>
      </c>
      <c r="AC498">
        <v>1808918.0000000002</v>
      </c>
      <c r="AD498">
        <v>1844194</v>
      </c>
      <c r="AE498" s="21" t="s">
        <v>1</v>
      </c>
    </row>
    <row r="499" spans="1:31" x14ac:dyDescent="0.2">
      <c r="A499" s="27" t="s">
        <v>11</v>
      </c>
      <c r="B499" s="13" t="s">
        <v>11</v>
      </c>
      <c r="C499" s="14">
        <v>120</v>
      </c>
      <c r="D499" s="13" t="s">
        <v>11</v>
      </c>
      <c r="E499" s="13" t="s">
        <v>503</v>
      </c>
      <c r="F499" s="13" t="s">
        <v>313</v>
      </c>
      <c r="G499" s="14" t="s">
        <v>338</v>
      </c>
      <c r="H499" s="205">
        <v>934044.00000000012</v>
      </c>
      <c r="I499" s="205">
        <v>960439</v>
      </c>
      <c r="J499" s="205">
        <v>985759.99999999988</v>
      </c>
      <c r="K499" s="205">
        <v>1008226.0000000001</v>
      </c>
      <c r="L499" s="205">
        <v>1029960</v>
      </c>
      <c r="M499">
        <v>1051195</v>
      </c>
      <c r="N499">
        <v>1072392</v>
      </c>
      <c r="O499">
        <v>1094068</v>
      </c>
      <c r="P499">
        <v>1114717</v>
      </c>
      <c r="Q499">
        <v>1135686</v>
      </c>
      <c r="R499">
        <v>1158149.9999999998</v>
      </c>
      <c r="S499">
        <v>1183835</v>
      </c>
      <c r="T499">
        <v>1213879</v>
      </c>
      <c r="U499">
        <v>1247176</v>
      </c>
      <c r="V499">
        <v>1284488</v>
      </c>
      <c r="W499">
        <v>1325002</v>
      </c>
      <c r="X499">
        <v>1367380.9999999998</v>
      </c>
      <c r="Y499">
        <v>1410749</v>
      </c>
      <c r="Z499">
        <v>1453886</v>
      </c>
      <c r="AA499">
        <v>1497881.9999999998</v>
      </c>
      <c r="AB499">
        <v>1542086</v>
      </c>
      <c r="AC499">
        <v>1585760</v>
      </c>
      <c r="AD499">
        <v>1628482.9999999998</v>
      </c>
      <c r="AE499" s="22" t="s">
        <v>1</v>
      </c>
    </row>
    <row r="500" spans="1:31" x14ac:dyDescent="0.2">
      <c r="A500" s="25" t="s">
        <v>11</v>
      </c>
      <c r="B500" s="11" t="s">
        <v>11</v>
      </c>
      <c r="C500" s="12">
        <v>120</v>
      </c>
      <c r="D500" s="11" t="s">
        <v>11</v>
      </c>
      <c r="E500" s="11" t="s">
        <v>504</v>
      </c>
      <c r="F500" s="11"/>
      <c r="G500" s="12"/>
      <c r="H500" s="205">
        <v>0</v>
      </c>
      <c r="I500" s="205">
        <v>0</v>
      </c>
      <c r="J500" s="205">
        <v>0</v>
      </c>
      <c r="K500" s="205">
        <v>0</v>
      </c>
      <c r="L500" s="205">
        <v>0</v>
      </c>
      <c r="M500">
        <v>0</v>
      </c>
      <c r="N500">
        <v>0</v>
      </c>
      <c r="O500">
        <v>0</v>
      </c>
      <c r="P500">
        <v>0</v>
      </c>
      <c r="Q500">
        <v>0</v>
      </c>
      <c r="R500">
        <v>0</v>
      </c>
      <c r="S500">
        <v>0</v>
      </c>
      <c r="T500">
        <v>0</v>
      </c>
      <c r="U500">
        <v>0</v>
      </c>
      <c r="V500">
        <v>0</v>
      </c>
      <c r="W500">
        <v>0</v>
      </c>
      <c r="X500">
        <v>0</v>
      </c>
      <c r="Y500">
        <v>0</v>
      </c>
      <c r="Z500">
        <v>0</v>
      </c>
      <c r="AA500">
        <v>0</v>
      </c>
      <c r="AB500">
        <v>0</v>
      </c>
      <c r="AC500">
        <v>0</v>
      </c>
      <c r="AD500">
        <v>0</v>
      </c>
      <c r="AE500" s="21" t="s">
        <v>1</v>
      </c>
    </row>
    <row r="501" spans="1:31" x14ac:dyDescent="0.2">
      <c r="A501" s="27" t="s">
        <v>11</v>
      </c>
      <c r="B501" s="13" t="s">
        <v>11</v>
      </c>
      <c r="C501" s="14">
        <v>120</v>
      </c>
      <c r="D501" s="13" t="s">
        <v>11</v>
      </c>
      <c r="E501" s="13" t="s">
        <v>505</v>
      </c>
      <c r="F501" s="13"/>
      <c r="G501" s="14"/>
      <c r="H501" s="205">
        <v>19252674</v>
      </c>
      <c r="I501" s="205">
        <v>19789922</v>
      </c>
      <c r="J501" s="205">
        <v>20341236</v>
      </c>
      <c r="K501" s="205">
        <v>20906392</v>
      </c>
      <c r="L501" s="205">
        <v>21485267</v>
      </c>
      <c r="M501">
        <v>22077300</v>
      </c>
      <c r="N501">
        <v>22681853</v>
      </c>
      <c r="O501">
        <v>23298376</v>
      </c>
      <c r="P501">
        <v>23926549</v>
      </c>
      <c r="Q501">
        <v>24566070</v>
      </c>
      <c r="R501">
        <v>25216261</v>
      </c>
      <c r="S501">
        <v>25876387</v>
      </c>
      <c r="T501">
        <v>26545864</v>
      </c>
      <c r="U501">
        <v>27224262</v>
      </c>
      <c r="V501">
        <v>27911544</v>
      </c>
      <c r="W501">
        <v>28608129</v>
      </c>
      <c r="X501">
        <v>29314689</v>
      </c>
      <c r="Y501">
        <v>30031677</v>
      </c>
      <c r="Z501">
        <v>30759098</v>
      </c>
      <c r="AA501">
        <v>31496597</v>
      </c>
      <c r="AB501">
        <v>32243884</v>
      </c>
      <c r="AC501">
        <v>33000511</v>
      </c>
      <c r="AD501">
        <v>33766113</v>
      </c>
      <c r="AE501" s="22" t="s">
        <v>1</v>
      </c>
    </row>
    <row r="502" spans="1:31" x14ac:dyDescent="0.2">
      <c r="A502" s="25" t="s">
        <v>12</v>
      </c>
      <c r="B502" s="11" t="s">
        <v>12</v>
      </c>
      <c r="C502" s="12">
        <v>132</v>
      </c>
      <c r="D502" s="11" t="s">
        <v>460</v>
      </c>
      <c r="E502" s="11" t="s">
        <v>440</v>
      </c>
      <c r="F502" s="11" t="s">
        <v>312</v>
      </c>
      <c r="G502" s="12" t="s">
        <v>319</v>
      </c>
      <c r="H502" s="205">
        <v>5404</v>
      </c>
      <c r="I502" s="205">
        <v>5160</v>
      </c>
      <c r="J502" s="205">
        <v>5166</v>
      </c>
      <c r="K502" s="205">
        <v>5139</v>
      </c>
      <c r="L502" s="205">
        <v>5119</v>
      </c>
      <c r="M502">
        <v>5111</v>
      </c>
      <c r="N502">
        <v>5161</v>
      </c>
      <c r="O502">
        <v>5177</v>
      </c>
      <c r="P502">
        <v>5253</v>
      </c>
      <c r="Q502">
        <v>5324</v>
      </c>
      <c r="R502">
        <v>5364</v>
      </c>
      <c r="S502">
        <v>5223</v>
      </c>
      <c r="T502">
        <v>5205</v>
      </c>
      <c r="U502">
        <v>5135</v>
      </c>
      <c r="V502">
        <v>5050</v>
      </c>
      <c r="W502">
        <v>4965</v>
      </c>
      <c r="X502">
        <v>4945</v>
      </c>
      <c r="Y502">
        <v>4873</v>
      </c>
      <c r="Z502">
        <v>4831</v>
      </c>
      <c r="AA502">
        <v>4790</v>
      </c>
      <c r="AB502">
        <v>4741</v>
      </c>
      <c r="AC502">
        <v>4641</v>
      </c>
      <c r="AD502">
        <v>4589</v>
      </c>
      <c r="AE502" s="21" t="s">
        <v>1</v>
      </c>
    </row>
    <row r="503" spans="1:31" x14ac:dyDescent="0.2">
      <c r="A503" s="27" t="s">
        <v>12</v>
      </c>
      <c r="B503" s="13" t="s">
        <v>12</v>
      </c>
      <c r="C503" s="14">
        <v>132</v>
      </c>
      <c r="D503" s="13" t="s">
        <v>460</v>
      </c>
      <c r="E503" s="13" t="s">
        <v>487</v>
      </c>
      <c r="F503" s="13" t="s">
        <v>313</v>
      </c>
      <c r="G503" s="14" t="s">
        <v>319</v>
      </c>
      <c r="H503" s="205">
        <v>5497</v>
      </c>
      <c r="I503" s="205">
        <v>5220</v>
      </c>
      <c r="J503" s="205">
        <v>5224</v>
      </c>
      <c r="K503" s="205">
        <v>5235</v>
      </c>
      <c r="L503" s="205">
        <v>5242</v>
      </c>
      <c r="M503">
        <v>5251</v>
      </c>
      <c r="N503">
        <v>5305</v>
      </c>
      <c r="O503">
        <v>5329</v>
      </c>
      <c r="P503">
        <v>5410</v>
      </c>
      <c r="Q503">
        <v>5484</v>
      </c>
      <c r="R503">
        <v>5523</v>
      </c>
      <c r="S503">
        <v>5386</v>
      </c>
      <c r="T503">
        <v>5361</v>
      </c>
      <c r="U503">
        <v>5279</v>
      </c>
      <c r="V503">
        <v>5179</v>
      </c>
      <c r="W503">
        <v>5080</v>
      </c>
      <c r="X503">
        <v>5068</v>
      </c>
      <c r="Y503">
        <v>4989</v>
      </c>
      <c r="Z503">
        <v>4953</v>
      </c>
      <c r="AA503">
        <v>4917</v>
      </c>
      <c r="AB503">
        <v>4872</v>
      </c>
      <c r="AC503">
        <v>4756</v>
      </c>
      <c r="AD503">
        <v>4705</v>
      </c>
      <c r="AE503" s="22" t="s">
        <v>1</v>
      </c>
    </row>
    <row r="504" spans="1:31" x14ac:dyDescent="0.2">
      <c r="A504" s="25" t="s">
        <v>12</v>
      </c>
      <c r="B504" s="11" t="s">
        <v>12</v>
      </c>
      <c r="C504" s="12">
        <v>132</v>
      </c>
      <c r="D504" s="11" t="s">
        <v>460</v>
      </c>
      <c r="E504" s="11" t="s">
        <v>441</v>
      </c>
      <c r="F504" s="11" t="s">
        <v>312</v>
      </c>
      <c r="G504" s="12" t="s">
        <v>355</v>
      </c>
      <c r="H504" s="205">
        <v>5318</v>
      </c>
      <c r="I504" s="205">
        <v>5291</v>
      </c>
      <c r="J504" s="205">
        <v>5172</v>
      </c>
      <c r="K504" s="205">
        <v>5144</v>
      </c>
      <c r="L504" s="205">
        <v>5120</v>
      </c>
      <c r="M504">
        <v>5103</v>
      </c>
      <c r="N504">
        <v>5100</v>
      </c>
      <c r="O504">
        <v>5121</v>
      </c>
      <c r="P504">
        <v>5181</v>
      </c>
      <c r="Q504">
        <v>5250</v>
      </c>
      <c r="R504">
        <v>5304</v>
      </c>
      <c r="S504">
        <v>5312</v>
      </c>
      <c r="T504">
        <v>5242</v>
      </c>
      <c r="U504">
        <v>5191</v>
      </c>
      <c r="V504">
        <v>5121</v>
      </c>
      <c r="W504">
        <v>5041</v>
      </c>
      <c r="X504">
        <v>4967</v>
      </c>
      <c r="Y504">
        <v>4919</v>
      </c>
      <c r="Z504">
        <v>4872</v>
      </c>
      <c r="AA504">
        <v>4827</v>
      </c>
      <c r="AB504">
        <v>4779</v>
      </c>
      <c r="AC504">
        <v>4719</v>
      </c>
      <c r="AD504">
        <v>4640</v>
      </c>
      <c r="AE504" s="21" t="s">
        <v>1</v>
      </c>
    </row>
    <row r="505" spans="1:31" x14ac:dyDescent="0.2">
      <c r="A505" s="27" t="s">
        <v>12</v>
      </c>
      <c r="B505" s="13" t="s">
        <v>12</v>
      </c>
      <c r="C505" s="14">
        <v>132</v>
      </c>
      <c r="D505" s="13" t="s">
        <v>460</v>
      </c>
      <c r="E505" s="13" t="s">
        <v>488</v>
      </c>
      <c r="F505" s="13" t="s">
        <v>313</v>
      </c>
      <c r="G505" s="14" t="s">
        <v>355</v>
      </c>
      <c r="H505" s="205">
        <v>5391</v>
      </c>
      <c r="I505" s="205">
        <v>5363</v>
      </c>
      <c r="J505" s="205">
        <v>5219</v>
      </c>
      <c r="K505" s="205">
        <v>5224</v>
      </c>
      <c r="L505" s="205">
        <v>5224</v>
      </c>
      <c r="M505">
        <v>5224</v>
      </c>
      <c r="N505">
        <v>5233</v>
      </c>
      <c r="O505">
        <v>5264</v>
      </c>
      <c r="P505">
        <v>5332</v>
      </c>
      <c r="Q505">
        <v>5408</v>
      </c>
      <c r="R505">
        <v>5465</v>
      </c>
      <c r="S505">
        <v>5475</v>
      </c>
      <c r="T505">
        <v>5404</v>
      </c>
      <c r="U505">
        <v>5346</v>
      </c>
      <c r="V505">
        <v>5263</v>
      </c>
      <c r="W505">
        <v>5170</v>
      </c>
      <c r="X505">
        <v>5085</v>
      </c>
      <c r="Y505">
        <v>5035</v>
      </c>
      <c r="Z505">
        <v>4990</v>
      </c>
      <c r="AA505">
        <v>4949</v>
      </c>
      <c r="AB505">
        <v>4903</v>
      </c>
      <c r="AC505">
        <v>4843</v>
      </c>
      <c r="AD505">
        <v>4756</v>
      </c>
      <c r="AE505" s="22" t="s">
        <v>1</v>
      </c>
    </row>
    <row r="506" spans="1:31" x14ac:dyDescent="0.2">
      <c r="A506" s="25" t="s">
        <v>12</v>
      </c>
      <c r="B506" s="11" t="s">
        <v>12</v>
      </c>
      <c r="C506" s="12">
        <v>132</v>
      </c>
      <c r="D506" s="11" t="s">
        <v>460</v>
      </c>
      <c r="E506" s="11" t="s">
        <v>442</v>
      </c>
      <c r="F506" s="11" t="s">
        <v>312</v>
      </c>
      <c r="G506" s="12" t="s">
        <v>317</v>
      </c>
      <c r="H506" s="205">
        <v>5272</v>
      </c>
      <c r="I506" s="205">
        <v>5256</v>
      </c>
      <c r="J506" s="205">
        <v>5183</v>
      </c>
      <c r="K506" s="205">
        <v>5154</v>
      </c>
      <c r="L506" s="205">
        <v>5128</v>
      </c>
      <c r="M506">
        <v>5105</v>
      </c>
      <c r="N506">
        <v>5090</v>
      </c>
      <c r="O506">
        <v>5090</v>
      </c>
      <c r="P506">
        <v>5130</v>
      </c>
      <c r="Q506">
        <v>5191</v>
      </c>
      <c r="R506">
        <v>5250</v>
      </c>
      <c r="S506">
        <v>5283</v>
      </c>
      <c r="T506">
        <v>5260</v>
      </c>
      <c r="U506">
        <v>5229</v>
      </c>
      <c r="V506">
        <v>5176</v>
      </c>
      <c r="W506">
        <v>5107</v>
      </c>
      <c r="X506">
        <v>5033</v>
      </c>
      <c r="Y506">
        <v>4971</v>
      </c>
      <c r="Z506">
        <v>4920</v>
      </c>
      <c r="AA506">
        <v>4872</v>
      </c>
      <c r="AB506">
        <v>4824</v>
      </c>
      <c r="AC506">
        <v>4768</v>
      </c>
      <c r="AD506">
        <v>4697</v>
      </c>
      <c r="AE506" s="21" t="s">
        <v>1</v>
      </c>
    </row>
    <row r="507" spans="1:31" x14ac:dyDescent="0.2">
      <c r="A507" s="27" t="s">
        <v>12</v>
      </c>
      <c r="B507" s="13" t="s">
        <v>12</v>
      </c>
      <c r="C507" s="14">
        <v>132</v>
      </c>
      <c r="D507" s="13" t="s">
        <v>460</v>
      </c>
      <c r="E507" s="13" t="s">
        <v>489</v>
      </c>
      <c r="F507" s="13" t="s">
        <v>313</v>
      </c>
      <c r="G507" s="14" t="s">
        <v>317</v>
      </c>
      <c r="H507" s="205">
        <v>5331</v>
      </c>
      <c r="I507" s="205">
        <v>5315</v>
      </c>
      <c r="J507" s="205">
        <v>5221</v>
      </c>
      <c r="K507" s="205">
        <v>5221</v>
      </c>
      <c r="L507" s="205">
        <v>5215</v>
      </c>
      <c r="M507">
        <v>5208</v>
      </c>
      <c r="N507">
        <v>5206</v>
      </c>
      <c r="O507">
        <v>5218</v>
      </c>
      <c r="P507">
        <v>5271</v>
      </c>
      <c r="Q507">
        <v>5341</v>
      </c>
      <c r="R507">
        <v>5409</v>
      </c>
      <c r="S507">
        <v>5446</v>
      </c>
      <c r="T507">
        <v>5424</v>
      </c>
      <c r="U507">
        <v>5391</v>
      </c>
      <c r="V507">
        <v>5329</v>
      </c>
      <c r="W507">
        <v>5246</v>
      </c>
      <c r="X507">
        <v>5160</v>
      </c>
      <c r="Y507">
        <v>5091</v>
      </c>
      <c r="Z507">
        <v>5038</v>
      </c>
      <c r="AA507">
        <v>4992</v>
      </c>
      <c r="AB507">
        <v>4946</v>
      </c>
      <c r="AC507">
        <v>4890</v>
      </c>
      <c r="AD507">
        <v>4814</v>
      </c>
      <c r="AE507" s="22" t="s">
        <v>1</v>
      </c>
    </row>
    <row r="508" spans="1:31" x14ac:dyDescent="0.2">
      <c r="A508" s="25" t="s">
        <v>12</v>
      </c>
      <c r="B508" s="11" t="s">
        <v>12</v>
      </c>
      <c r="C508" s="12">
        <v>132</v>
      </c>
      <c r="D508" s="11" t="s">
        <v>460</v>
      </c>
      <c r="E508" s="11" t="s">
        <v>443</v>
      </c>
      <c r="F508" s="11" t="s">
        <v>312</v>
      </c>
      <c r="G508" s="12" t="s">
        <v>356</v>
      </c>
      <c r="H508" s="205">
        <v>5261</v>
      </c>
      <c r="I508" s="205">
        <v>5244</v>
      </c>
      <c r="J508" s="205">
        <v>5199</v>
      </c>
      <c r="K508" s="205">
        <v>5169</v>
      </c>
      <c r="L508" s="205">
        <v>5141</v>
      </c>
      <c r="M508">
        <v>5116</v>
      </c>
      <c r="N508">
        <v>5093</v>
      </c>
      <c r="O508">
        <v>5079</v>
      </c>
      <c r="P508">
        <v>5097</v>
      </c>
      <c r="Q508">
        <v>5144</v>
      </c>
      <c r="R508">
        <v>5203</v>
      </c>
      <c r="S508">
        <v>5250</v>
      </c>
      <c r="T508">
        <v>5262</v>
      </c>
      <c r="U508">
        <v>5252</v>
      </c>
      <c r="V508">
        <v>5216</v>
      </c>
      <c r="W508">
        <v>5160</v>
      </c>
      <c r="X508">
        <v>5093</v>
      </c>
      <c r="Y508">
        <v>5026</v>
      </c>
      <c r="Z508">
        <v>4972</v>
      </c>
      <c r="AA508">
        <v>4922</v>
      </c>
      <c r="AB508">
        <v>4874</v>
      </c>
      <c r="AC508">
        <v>4821</v>
      </c>
      <c r="AD508">
        <v>4756</v>
      </c>
      <c r="AE508" s="21" t="s">
        <v>1</v>
      </c>
    </row>
    <row r="509" spans="1:31" x14ac:dyDescent="0.2">
      <c r="A509" s="27" t="s">
        <v>12</v>
      </c>
      <c r="B509" s="13" t="s">
        <v>12</v>
      </c>
      <c r="C509" s="14">
        <v>132</v>
      </c>
      <c r="D509" s="13" t="s">
        <v>460</v>
      </c>
      <c r="E509" s="13" t="s">
        <v>490</v>
      </c>
      <c r="F509" s="13" t="s">
        <v>313</v>
      </c>
      <c r="G509" s="14" t="s">
        <v>356</v>
      </c>
      <c r="H509" s="205">
        <v>5311</v>
      </c>
      <c r="I509" s="205">
        <v>5295</v>
      </c>
      <c r="J509" s="205">
        <v>5232</v>
      </c>
      <c r="K509" s="205">
        <v>5226</v>
      </c>
      <c r="L509" s="205">
        <v>5215</v>
      </c>
      <c r="M509">
        <v>5201</v>
      </c>
      <c r="N509">
        <v>5191</v>
      </c>
      <c r="O509">
        <v>5191</v>
      </c>
      <c r="P509">
        <v>5224</v>
      </c>
      <c r="Q509">
        <v>5284</v>
      </c>
      <c r="R509">
        <v>5353</v>
      </c>
      <c r="S509">
        <v>5409</v>
      </c>
      <c r="T509">
        <v>5424</v>
      </c>
      <c r="U509">
        <v>5417</v>
      </c>
      <c r="V509">
        <v>5375</v>
      </c>
      <c r="W509">
        <v>5310</v>
      </c>
      <c r="X509">
        <v>5230</v>
      </c>
      <c r="Y509">
        <v>5153</v>
      </c>
      <c r="Z509">
        <v>5094</v>
      </c>
      <c r="AA509">
        <v>5043</v>
      </c>
      <c r="AB509">
        <v>4996</v>
      </c>
      <c r="AC509">
        <v>4943</v>
      </c>
      <c r="AD509">
        <v>4876</v>
      </c>
      <c r="AE509" s="22" t="s">
        <v>1</v>
      </c>
    </row>
    <row r="510" spans="1:31" x14ac:dyDescent="0.2">
      <c r="A510" s="25" t="s">
        <v>12</v>
      </c>
      <c r="B510" s="11" t="s">
        <v>12</v>
      </c>
      <c r="C510" s="12">
        <v>132</v>
      </c>
      <c r="D510" s="11" t="s">
        <v>460</v>
      </c>
      <c r="E510" s="11" t="s">
        <v>444</v>
      </c>
      <c r="F510" s="11" t="s">
        <v>312</v>
      </c>
      <c r="G510" s="12" t="s">
        <v>327</v>
      </c>
      <c r="H510" s="205">
        <v>5281</v>
      </c>
      <c r="I510" s="205">
        <v>5253</v>
      </c>
      <c r="J510" s="205">
        <v>5221</v>
      </c>
      <c r="K510" s="205">
        <v>5192</v>
      </c>
      <c r="L510" s="205">
        <v>5161</v>
      </c>
      <c r="M510">
        <v>5132</v>
      </c>
      <c r="N510">
        <v>5106</v>
      </c>
      <c r="O510">
        <v>5083</v>
      </c>
      <c r="P510">
        <v>5076</v>
      </c>
      <c r="Q510">
        <v>5108</v>
      </c>
      <c r="R510">
        <v>5160</v>
      </c>
      <c r="S510">
        <v>5215</v>
      </c>
      <c r="T510">
        <v>5249</v>
      </c>
      <c r="U510">
        <v>5262</v>
      </c>
      <c r="V510">
        <v>5243</v>
      </c>
      <c r="W510">
        <v>5201</v>
      </c>
      <c r="X510">
        <v>5146</v>
      </c>
      <c r="Y510">
        <v>5081</v>
      </c>
      <c r="Z510">
        <v>5025</v>
      </c>
      <c r="AA510">
        <v>4975</v>
      </c>
      <c r="AB510">
        <v>4926</v>
      </c>
      <c r="AC510">
        <v>4876</v>
      </c>
      <c r="AD510">
        <v>4817</v>
      </c>
      <c r="AE510" s="21" t="s">
        <v>1</v>
      </c>
    </row>
    <row r="511" spans="1:31" x14ac:dyDescent="0.2">
      <c r="A511" s="27" t="s">
        <v>12</v>
      </c>
      <c r="B511" s="13" t="s">
        <v>12</v>
      </c>
      <c r="C511" s="14">
        <v>132</v>
      </c>
      <c r="D511" s="13" t="s">
        <v>460</v>
      </c>
      <c r="E511" s="13" t="s">
        <v>491</v>
      </c>
      <c r="F511" s="13" t="s">
        <v>313</v>
      </c>
      <c r="G511" s="14" t="s">
        <v>327</v>
      </c>
      <c r="H511" s="205">
        <v>5326</v>
      </c>
      <c r="I511" s="205">
        <v>5298</v>
      </c>
      <c r="J511" s="205">
        <v>5250</v>
      </c>
      <c r="K511" s="205">
        <v>5241</v>
      </c>
      <c r="L511" s="205">
        <v>5224</v>
      </c>
      <c r="M511">
        <v>5203</v>
      </c>
      <c r="N511">
        <v>5187</v>
      </c>
      <c r="O511">
        <v>5177</v>
      </c>
      <c r="P511">
        <v>5188</v>
      </c>
      <c r="Q511">
        <v>5235</v>
      </c>
      <c r="R511">
        <v>5300</v>
      </c>
      <c r="S511">
        <v>5365</v>
      </c>
      <c r="T511">
        <v>5406</v>
      </c>
      <c r="U511">
        <v>5427</v>
      </c>
      <c r="V511">
        <v>5407</v>
      </c>
      <c r="W511">
        <v>5357</v>
      </c>
      <c r="X511">
        <v>5291</v>
      </c>
      <c r="Y511">
        <v>5215</v>
      </c>
      <c r="Z511">
        <v>5153</v>
      </c>
      <c r="AA511">
        <v>5099</v>
      </c>
      <c r="AB511">
        <v>5050</v>
      </c>
      <c r="AC511">
        <v>4999</v>
      </c>
      <c r="AD511">
        <v>4939</v>
      </c>
      <c r="AE511" s="22" t="s">
        <v>1</v>
      </c>
    </row>
    <row r="512" spans="1:31" x14ac:dyDescent="0.2">
      <c r="A512" s="25" t="s">
        <v>12</v>
      </c>
      <c r="B512" s="11" t="s">
        <v>12</v>
      </c>
      <c r="C512" s="12">
        <v>132</v>
      </c>
      <c r="D512" s="11" t="s">
        <v>460</v>
      </c>
      <c r="E512" s="11" t="s">
        <v>445</v>
      </c>
      <c r="F512" s="11" t="s">
        <v>312</v>
      </c>
      <c r="G512" s="12" t="s">
        <v>320</v>
      </c>
      <c r="H512" s="205">
        <v>5321</v>
      </c>
      <c r="I512" s="205">
        <v>5281</v>
      </c>
      <c r="J512" s="205">
        <v>5250</v>
      </c>
      <c r="K512" s="205">
        <v>5214</v>
      </c>
      <c r="L512" s="205">
        <v>5191</v>
      </c>
      <c r="M512">
        <v>5157</v>
      </c>
      <c r="N512">
        <v>5126</v>
      </c>
      <c r="O512">
        <v>5098</v>
      </c>
      <c r="P512">
        <v>5070</v>
      </c>
      <c r="Q512">
        <v>5078</v>
      </c>
      <c r="R512">
        <v>5121</v>
      </c>
      <c r="S512">
        <v>5177</v>
      </c>
      <c r="T512">
        <v>5225</v>
      </c>
      <c r="U512">
        <v>5253</v>
      </c>
      <c r="V512">
        <v>5261</v>
      </c>
      <c r="W512">
        <v>5233</v>
      </c>
      <c r="X512">
        <v>5188</v>
      </c>
      <c r="Y512">
        <v>5133</v>
      </c>
      <c r="Z512">
        <v>5077</v>
      </c>
      <c r="AA512">
        <v>5026</v>
      </c>
      <c r="AB512">
        <v>4978</v>
      </c>
      <c r="AC512">
        <v>4930</v>
      </c>
      <c r="AD512">
        <v>4877</v>
      </c>
      <c r="AE512" s="21" t="s">
        <v>1</v>
      </c>
    </row>
    <row r="513" spans="1:31" x14ac:dyDescent="0.2">
      <c r="A513" s="27" t="s">
        <v>12</v>
      </c>
      <c r="B513" s="13" t="s">
        <v>12</v>
      </c>
      <c r="C513" s="14">
        <v>132</v>
      </c>
      <c r="D513" s="13" t="s">
        <v>460</v>
      </c>
      <c r="E513" s="13" t="s">
        <v>492</v>
      </c>
      <c r="F513" s="13" t="s">
        <v>313</v>
      </c>
      <c r="G513" s="14" t="s">
        <v>320</v>
      </c>
      <c r="H513" s="205">
        <v>5366</v>
      </c>
      <c r="I513" s="205">
        <v>5323</v>
      </c>
      <c r="J513" s="205">
        <v>5277</v>
      </c>
      <c r="K513" s="205">
        <v>5259</v>
      </c>
      <c r="L513" s="205">
        <v>5244</v>
      </c>
      <c r="M513">
        <v>5216</v>
      </c>
      <c r="N513">
        <v>5191</v>
      </c>
      <c r="O513">
        <v>5176</v>
      </c>
      <c r="P513">
        <v>5165</v>
      </c>
      <c r="Q513">
        <v>5191</v>
      </c>
      <c r="R513">
        <v>5249</v>
      </c>
      <c r="S513">
        <v>5316</v>
      </c>
      <c r="T513">
        <v>5373</v>
      </c>
      <c r="U513">
        <v>5412</v>
      </c>
      <c r="V513">
        <v>5427</v>
      </c>
      <c r="W513">
        <v>5395</v>
      </c>
      <c r="X513">
        <v>5341</v>
      </c>
      <c r="Y513">
        <v>5275</v>
      </c>
      <c r="Z513">
        <v>5210</v>
      </c>
      <c r="AA513">
        <v>5154</v>
      </c>
      <c r="AB513">
        <v>5104</v>
      </c>
      <c r="AC513">
        <v>5056</v>
      </c>
      <c r="AD513">
        <v>5002</v>
      </c>
      <c r="AE513" s="22" t="s">
        <v>1</v>
      </c>
    </row>
    <row r="514" spans="1:31" x14ac:dyDescent="0.2">
      <c r="A514" s="25" t="s">
        <v>12</v>
      </c>
      <c r="B514" s="11" t="s">
        <v>12</v>
      </c>
      <c r="C514" s="12">
        <v>132</v>
      </c>
      <c r="D514" s="11" t="s">
        <v>460</v>
      </c>
      <c r="E514" s="11" t="s">
        <v>446</v>
      </c>
      <c r="F514" s="11" t="s">
        <v>312</v>
      </c>
      <c r="G514" s="12" t="s">
        <v>326</v>
      </c>
      <c r="H514" s="205">
        <v>5367</v>
      </c>
      <c r="I514" s="205">
        <v>5317</v>
      </c>
      <c r="J514" s="205">
        <v>5286</v>
      </c>
      <c r="K514" s="205">
        <v>5229</v>
      </c>
      <c r="L514" s="205">
        <v>5212</v>
      </c>
      <c r="M514">
        <v>5194</v>
      </c>
      <c r="N514">
        <v>5156</v>
      </c>
      <c r="O514">
        <v>5121</v>
      </c>
      <c r="P514">
        <v>5076</v>
      </c>
      <c r="Q514">
        <v>5062</v>
      </c>
      <c r="R514">
        <v>5083</v>
      </c>
      <c r="S514">
        <v>5135</v>
      </c>
      <c r="T514">
        <v>5192</v>
      </c>
      <c r="U514">
        <v>5221</v>
      </c>
      <c r="V514">
        <v>5254</v>
      </c>
      <c r="W514">
        <v>5260</v>
      </c>
      <c r="X514">
        <v>5225</v>
      </c>
      <c r="Y514">
        <v>5176</v>
      </c>
      <c r="Z514">
        <v>5122</v>
      </c>
      <c r="AA514">
        <v>5073</v>
      </c>
      <c r="AB514">
        <v>5028</v>
      </c>
      <c r="AC514">
        <v>4982</v>
      </c>
      <c r="AD514">
        <v>4934</v>
      </c>
      <c r="AE514" s="21" t="s">
        <v>1</v>
      </c>
    </row>
    <row r="515" spans="1:31" x14ac:dyDescent="0.2">
      <c r="A515" s="27" t="s">
        <v>12</v>
      </c>
      <c r="B515" s="13" t="s">
        <v>12</v>
      </c>
      <c r="C515" s="14">
        <v>132</v>
      </c>
      <c r="D515" s="13" t="s">
        <v>460</v>
      </c>
      <c r="E515" s="13" t="s">
        <v>493</v>
      </c>
      <c r="F515" s="13" t="s">
        <v>313</v>
      </c>
      <c r="G515" s="14" t="s">
        <v>326</v>
      </c>
      <c r="H515" s="205">
        <v>5420</v>
      </c>
      <c r="I515" s="205">
        <v>5361</v>
      </c>
      <c r="J515" s="205">
        <v>5312</v>
      </c>
      <c r="K515" s="205">
        <v>5277</v>
      </c>
      <c r="L515" s="205">
        <v>5261</v>
      </c>
      <c r="M515">
        <v>5240</v>
      </c>
      <c r="N515">
        <v>5207</v>
      </c>
      <c r="O515">
        <v>5183</v>
      </c>
      <c r="P515">
        <v>5153</v>
      </c>
      <c r="Q515">
        <v>5158</v>
      </c>
      <c r="R515">
        <v>5197</v>
      </c>
      <c r="S515">
        <v>5262</v>
      </c>
      <c r="T515">
        <v>5329</v>
      </c>
      <c r="U515">
        <v>5370</v>
      </c>
      <c r="V515">
        <v>5416</v>
      </c>
      <c r="W515">
        <v>5426</v>
      </c>
      <c r="X515">
        <v>5384</v>
      </c>
      <c r="Y515">
        <v>5325</v>
      </c>
      <c r="Z515">
        <v>5261</v>
      </c>
      <c r="AA515">
        <v>5206</v>
      </c>
      <c r="AB515">
        <v>5157</v>
      </c>
      <c r="AC515">
        <v>5110</v>
      </c>
      <c r="AD515">
        <v>5061</v>
      </c>
      <c r="AE515" s="22" t="s">
        <v>1</v>
      </c>
    </row>
    <row r="516" spans="1:31" x14ac:dyDescent="0.2">
      <c r="A516" s="25" t="s">
        <v>12</v>
      </c>
      <c r="B516" s="11" t="s">
        <v>12</v>
      </c>
      <c r="C516" s="12">
        <v>132</v>
      </c>
      <c r="D516" s="11" t="s">
        <v>460</v>
      </c>
      <c r="E516" s="11" t="s">
        <v>447</v>
      </c>
      <c r="F516" s="11" t="s">
        <v>312</v>
      </c>
      <c r="G516" s="12" t="s">
        <v>318</v>
      </c>
      <c r="H516" s="205">
        <v>5456</v>
      </c>
      <c r="I516" s="205">
        <v>5348</v>
      </c>
      <c r="J516" s="205">
        <v>5318</v>
      </c>
      <c r="K516" s="205">
        <v>5245</v>
      </c>
      <c r="L516" s="205">
        <v>5215</v>
      </c>
      <c r="M516">
        <v>5214</v>
      </c>
      <c r="N516">
        <v>5200</v>
      </c>
      <c r="O516">
        <v>5156</v>
      </c>
      <c r="P516">
        <v>5091</v>
      </c>
      <c r="Q516">
        <v>5059</v>
      </c>
      <c r="R516">
        <v>5056</v>
      </c>
      <c r="S516">
        <v>5088</v>
      </c>
      <c r="T516">
        <v>5148</v>
      </c>
      <c r="U516">
        <v>5174</v>
      </c>
      <c r="V516">
        <v>5215</v>
      </c>
      <c r="W516">
        <v>5255</v>
      </c>
      <c r="X516">
        <v>5259</v>
      </c>
      <c r="Y516">
        <v>5217</v>
      </c>
      <c r="Z516">
        <v>5159</v>
      </c>
      <c r="AA516">
        <v>5113</v>
      </c>
      <c r="AB516">
        <v>5071</v>
      </c>
      <c r="AC516">
        <v>5030</v>
      </c>
      <c r="AD516">
        <v>4986</v>
      </c>
      <c r="AE516" s="21" t="s">
        <v>1</v>
      </c>
    </row>
    <row r="517" spans="1:31" x14ac:dyDescent="0.2">
      <c r="A517" s="27" t="s">
        <v>12</v>
      </c>
      <c r="B517" s="13" t="s">
        <v>12</v>
      </c>
      <c r="C517" s="14">
        <v>132</v>
      </c>
      <c r="D517" s="13" t="s">
        <v>460</v>
      </c>
      <c r="E517" s="13" t="s">
        <v>494</v>
      </c>
      <c r="F517" s="13" t="s">
        <v>313</v>
      </c>
      <c r="G517" s="14" t="s">
        <v>318</v>
      </c>
      <c r="H517" s="205">
        <v>5511</v>
      </c>
      <c r="I517" s="205">
        <v>5401</v>
      </c>
      <c r="J517" s="205">
        <v>5347</v>
      </c>
      <c r="K517" s="205">
        <v>5297</v>
      </c>
      <c r="L517" s="205">
        <v>5269</v>
      </c>
      <c r="M517">
        <v>5256</v>
      </c>
      <c r="N517">
        <v>5236</v>
      </c>
      <c r="O517">
        <v>5201</v>
      </c>
      <c r="P517">
        <v>5150</v>
      </c>
      <c r="Q517">
        <v>5137</v>
      </c>
      <c r="R517">
        <v>5154</v>
      </c>
      <c r="S517">
        <v>5203</v>
      </c>
      <c r="T517">
        <v>5273</v>
      </c>
      <c r="U517">
        <v>5307</v>
      </c>
      <c r="V517">
        <v>5363</v>
      </c>
      <c r="W517">
        <v>5418</v>
      </c>
      <c r="X517">
        <v>5426</v>
      </c>
      <c r="Y517">
        <v>5374</v>
      </c>
      <c r="Z517">
        <v>5303</v>
      </c>
      <c r="AA517">
        <v>5250</v>
      </c>
      <c r="AB517">
        <v>5203</v>
      </c>
      <c r="AC517">
        <v>5160</v>
      </c>
      <c r="AD517">
        <v>5115</v>
      </c>
      <c r="AE517" s="22" t="s">
        <v>1</v>
      </c>
    </row>
    <row r="518" spans="1:31" x14ac:dyDescent="0.2">
      <c r="A518" s="25" t="s">
        <v>12</v>
      </c>
      <c r="B518" s="11" t="s">
        <v>12</v>
      </c>
      <c r="C518" s="12">
        <v>132</v>
      </c>
      <c r="D518" s="11" t="s">
        <v>460</v>
      </c>
      <c r="E518" s="11" t="s">
        <v>448</v>
      </c>
      <c r="F518" s="11" t="s">
        <v>312</v>
      </c>
      <c r="G518" s="12" t="s">
        <v>333</v>
      </c>
      <c r="H518" s="205">
        <v>5598</v>
      </c>
      <c r="I518" s="205">
        <v>5424</v>
      </c>
      <c r="J518" s="205">
        <v>5333</v>
      </c>
      <c r="K518" s="205">
        <v>5257</v>
      </c>
      <c r="L518" s="205">
        <v>5209</v>
      </c>
      <c r="M518">
        <v>5204</v>
      </c>
      <c r="N518">
        <v>5220</v>
      </c>
      <c r="O518">
        <v>5208</v>
      </c>
      <c r="P518">
        <v>5114</v>
      </c>
      <c r="Q518">
        <v>5065</v>
      </c>
      <c r="R518">
        <v>5045</v>
      </c>
      <c r="S518">
        <v>5050</v>
      </c>
      <c r="T518">
        <v>5091</v>
      </c>
      <c r="U518">
        <v>5118</v>
      </c>
      <c r="V518">
        <v>5154</v>
      </c>
      <c r="W518">
        <v>5209</v>
      </c>
      <c r="X518">
        <v>5258</v>
      </c>
      <c r="Y518">
        <v>5261</v>
      </c>
      <c r="Z518">
        <v>5192</v>
      </c>
      <c r="AA518">
        <v>5143</v>
      </c>
      <c r="AB518">
        <v>5105</v>
      </c>
      <c r="AC518">
        <v>5069</v>
      </c>
      <c r="AD518">
        <v>5031</v>
      </c>
      <c r="AE518" s="21" t="s">
        <v>1</v>
      </c>
    </row>
    <row r="519" spans="1:31" x14ac:dyDescent="0.2">
      <c r="A519" s="27" t="s">
        <v>12</v>
      </c>
      <c r="B519" s="13" t="s">
        <v>12</v>
      </c>
      <c r="C519" s="14">
        <v>132</v>
      </c>
      <c r="D519" s="13" t="s">
        <v>460</v>
      </c>
      <c r="E519" s="13" t="s">
        <v>495</v>
      </c>
      <c r="F519" s="13" t="s">
        <v>313</v>
      </c>
      <c r="G519" s="14" t="s">
        <v>333</v>
      </c>
      <c r="H519" s="205">
        <v>5645</v>
      </c>
      <c r="I519" s="205">
        <v>5477</v>
      </c>
      <c r="J519" s="205">
        <v>5373</v>
      </c>
      <c r="K519" s="205">
        <v>5319</v>
      </c>
      <c r="L519" s="205">
        <v>5275</v>
      </c>
      <c r="M519">
        <v>5255</v>
      </c>
      <c r="N519">
        <v>5252</v>
      </c>
      <c r="O519">
        <v>5235</v>
      </c>
      <c r="P519">
        <v>5157</v>
      </c>
      <c r="Q519">
        <v>5124</v>
      </c>
      <c r="R519">
        <v>5123</v>
      </c>
      <c r="S519">
        <v>5150</v>
      </c>
      <c r="T519">
        <v>5206</v>
      </c>
      <c r="U519">
        <v>5236</v>
      </c>
      <c r="V519">
        <v>5282</v>
      </c>
      <c r="W519">
        <v>5355</v>
      </c>
      <c r="X519">
        <v>5421</v>
      </c>
      <c r="Y519">
        <v>5427</v>
      </c>
      <c r="Z519">
        <v>5342</v>
      </c>
      <c r="AA519">
        <v>5283</v>
      </c>
      <c r="AB519">
        <v>5240</v>
      </c>
      <c r="AC519">
        <v>5200</v>
      </c>
      <c r="AD519">
        <v>5162</v>
      </c>
      <c r="AE519" s="22" t="s">
        <v>1</v>
      </c>
    </row>
    <row r="520" spans="1:31" x14ac:dyDescent="0.2">
      <c r="A520" s="25" t="s">
        <v>12</v>
      </c>
      <c r="B520" s="11" t="s">
        <v>12</v>
      </c>
      <c r="C520" s="12">
        <v>132</v>
      </c>
      <c r="D520" s="11" t="s">
        <v>460</v>
      </c>
      <c r="E520" s="11" t="s">
        <v>449</v>
      </c>
      <c r="F520" s="11" t="s">
        <v>312</v>
      </c>
      <c r="G520" s="12" t="s">
        <v>340</v>
      </c>
      <c r="H520" s="205">
        <v>5766</v>
      </c>
      <c r="I520" s="205">
        <v>5565</v>
      </c>
      <c r="J520" s="205">
        <v>5397</v>
      </c>
      <c r="K520" s="205">
        <v>5255</v>
      </c>
      <c r="L520" s="205">
        <v>5203</v>
      </c>
      <c r="M520">
        <v>5177</v>
      </c>
      <c r="N520">
        <v>5196</v>
      </c>
      <c r="O520">
        <v>5227</v>
      </c>
      <c r="P520">
        <v>5154</v>
      </c>
      <c r="Q520">
        <v>5078</v>
      </c>
      <c r="R520">
        <v>5042</v>
      </c>
      <c r="S520">
        <v>5030</v>
      </c>
      <c r="T520">
        <v>5043</v>
      </c>
      <c r="U520">
        <v>5051</v>
      </c>
      <c r="V520">
        <v>5087</v>
      </c>
      <c r="W520">
        <v>5134</v>
      </c>
      <c r="X520">
        <v>5203</v>
      </c>
      <c r="Y520">
        <v>5261</v>
      </c>
      <c r="Z520">
        <v>5228</v>
      </c>
      <c r="AA520">
        <v>5169</v>
      </c>
      <c r="AB520">
        <v>5128</v>
      </c>
      <c r="AC520">
        <v>5097</v>
      </c>
      <c r="AD520">
        <v>5067</v>
      </c>
      <c r="AE520" s="21" t="s">
        <v>1</v>
      </c>
    </row>
    <row r="521" spans="1:31" x14ac:dyDescent="0.2">
      <c r="A521" s="27" t="s">
        <v>12</v>
      </c>
      <c r="B521" s="13" t="s">
        <v>12</v>
      </c>
      <c r="C521" s="14">
        <v>132</v>
      </c>
      <c r="D521" s="13" t="s">
        <v>460</v>
      </c>
      <c r="E521" s="13" t="s">
        <v>496</v>
      </c>
      <c r="F521" s="13" t="s">
        <v>313</v>
      </c>
      <c r="G521" s="14" t="s">
        <v>340</v>
      </c>
      <c r="H521" s="205">
        <v>5800</v>
      </c>
      <c r="I521" s="205">
        <v>5603</v>
      </c>
      <c r="J521" s="205">
        <v>5435</v>
      </c>
      <c r="K521" s="205">
        <v>5332</v>
      </c>
      <c r="L521" s="205">
        <v>5283</v>
      </c>
      <c r="M521">
        <v>5246</v>
      </c>
      <c r="N521">
        <v>5241</v>
      </c>
      <c r="O521">
        <v>5250</v>
      </c>
      <c r="P521">
        <v>5178</v>
      </c>
      <c r="Q521">
        <v>5118</v>
      </c>
      <c r="R521">
        <v>5100</v>
      </c>
      <c r="S521">
        <v>5109</v>
      </c>
      <c r="T521">
        <v>5143</v>
      </c>
      <c r="U521">
        <v>5156</v>
      </c>
      <c r="V521">
        <v>5196</v>
      </c>
      <c r="W521">
        <v>5256</v>
      </c>
      <c r="X521">
        <v>5348</v>
      </c>
      <c r="Y521">
        <v>5425</v>
      </c>
      <c r="Z521">
        <v>5385</v>
      </c>
      <c r="AA521">
        <v>5312</v>
      </c>
      <c r="AB521">
        <v>5263</v>
      </c>
      <c r="AC521">
        <v>5229</v>
      </c>
      <c r="AD521">
        <v>5197</v>
      </c>
      <c r="AE521" s="22" t="s">
        <v>1</v>
      </c>
    </row>
    <row r="522" spans="1:31" x14ac:dyDescent="0.2">
      <c r="A522" s="25" t="s">
        <v>12</v>
      </c>
      <c r="B522" s="11" t="s">
        <v>12</v>
      </c>
      <c r="C522" s="12">
        <v>132</v>
      </c>
      <c r="D522" s="11" t="s">
        <v>460</v>
      </c>
      <c r="E522" s="11" t="s">
        <v>450</v>
      </c>
      <c r="F522" s="11" t="s">
        <v>312</v>
      </c>
      <c r="G522" s="12" t="s">
        <v>329</v>
      </c>
      <c r="H522" s="205">
        <v>5926</v>
      </c>
      <c r="I522" s="205">
        <v>5738</v>
      </c>
      <c r="J522" s="205">
        <v>5537</v>
      </c>
      <c r="K522" s="205">
        <v>5301</v>
      </c>
      <c r="L522" s="205">
        <v>5182</v>
      </c>
      <c r="M522">
        <v>5152</v>
      </c>
      <c r="N522">
        <v>5148</v>
      </c>
      <c r="O522">
        <v>5190</v>
      </c>
      <c r="P522">
        <v>5161</v>
      </c>
      <c r="Q522">
        <v>5106</v>
      </c>
      <c r="R522">
        <v>5044</v>
      </c>
      <c r="S522">
        <v>5019</v>
      </c>
      <c r="T522">
        <v>5014</v>
      </c>
      <c r="U522">
        <v>4993</v>
      </c>
      <c r="V522">
        <v>5010</v>
      </c>
      <c r="W522">
        <v>5055</v>
      </c>
      <c r="X522">
        <v>5114</v>
      </c>
      <c r="Y522">
        <v>5199</v>
      </c>
      <c r="Z522">
        <v>5220</v>
      </c>
      <c r="AA522">
        <v>5197</v>
      </c>
      <c r="AB522">
        <v>5147</v>
      </c>
      <c r="AC522">
        <v>5113</v>
      </c>
      <c r="AD522">
        <v>5089</v>
      </c>
      <c r="AE522" s="21" t="s">
        <v>1</v>
      </c>
    </row>
    <row r="523" spans="1:31" x14ac:dyDescent="0.2">
      <c r="A523" s="27" t="s">
        <v>12</v>
      </c>
      <c r="B523" s="13" t="s">
        <v>12</v>
      </c>
      <c r="C523" s="14">
        <v>132</v>
      </c>
      <c r="D523" s="13" t="s">
        <v>460</v>
      </c>
      <c r="E523" s="13" t="s">
        <v>497</v>
      </c>
      <c r="F523" s="13" t="s">
        <v>313</v>
      </c>
      <c r="G523" s="14" t="s">
        <v>329</v>
      </c>
      <c r="H523" s="205">
        <v>5951</v>
      </c>
      <c r="I523" s="205">
        <v>5754</v>
      </c>
      <c r="J523" s="205">
        <v>5553</v>
      </c>
      <c r="K523" s="205">
        <v>5382</v>
      </c>
      <c r="L523" s="205">
        <v>5284</v>
      </c>
      <c r="M523">
        <v>5241</v>
      </c>
      <c r="N523">
        <v>5217</v>
      </c>
      <c r="O523">
        <v>5230</v>
      </c>
      <c r="P523">
        <v>5180</v>
      </c>
      <c r="Q523">
        <v>5126</v>
      </c>
      <c r="R523">
        <v>5082</v>
      </c>
      <c r="S523">
        <v>5076</v>
      </c>
      <c r="T523">
        <v>5092</v>
      </c>
      <c r="U523">
        <v>5079</v>
      </c>
      <c r="V523">
        <v>5102</v>
      </c>
      <c r="W523">
        <v>5155</v>
      </c>
      <c r="X523">
        <v>5230</v>
      </c>
      <c r="Y523">
        <v>5342</v>
      </c>
      <c r="Z523">
        <v>5373</v>
      </c>
      <c r="AA523">
        <v>5345</v>
      </c>
      <c r="AB523">
        <v>5283</v>
      </c>
      <c r="AC523">
        <v>5244</v>
      </c>
      <c r="AD523">
        <v>5218</v>
      </c>
      <c r="AE523" s="22" t="s">
        <v>1</v>
      </c>
    </row>
    <row r="524" spans="1:31" x14ac:dyDescent="0.2">
      <c r="A524" s="25" t="s">
        <v>12</v>
      </c>
      <c r="B524" s="11" t="s">
        <v>12</v>
      </c>
      <c r="C524" s="12">
        <v>132</v>
      </c>
      <c r="D524" s="11" t="s">
        <v>460</v>
      </c>
      <c r="E524" s="11" t="s">
        <v>451</v>
      </c>
      <c r="F524" s="11" t="s">
        <v>312</v>
      </c>
      <c r="G524" s="12" t="s">
        <v>361</v>
      </c>
      <c r="H524" s="205">
        <v>6090</v>
      </c>
      <c r="I524" s="205">
        <v>5897</v>
      </c>
      <c r="J524" s="205">
        <v>5715</v>
      </c>
      <c r="K524" s="205">
        <v>5423</v>
      </c>
      <c r="L524" s="205">
        <v>5210</v>
      </c>
      <c r="M524">
        <v>5114</v>
      </c>
      <c r="N524">
        <v>5104</v>
      </c>
      <c r="O524">
        <v>5121</v>
      </c>
      <c r="P524">
        <v>5111</v>
      </c>
      <c r="Q524">
        <v>5099</v>
      </c>
      <c r="R524">
        <v>5059</v>
      </c>
      <c r="S524">
        <v>5010</v>
      </c>
      <c r="T524">
        <v>4994</v>
      </c>
      <c r="U524">
        <v>4953</v>
      </c>
      <c r="V524">
        <v>4941</v>
      </c>
      <c r="W524">
        <v>4968</v>
      </c>
      <c r="X524">
        <v>5024</v>
      </c>
      <c r="Y524">
        <v>5096</v>
      </c>
      <c r="Z524">
        <v>5151</v>
      </c>
      <c r="AA524">
        <v>5182</v>
      </c>
      <c r="AB524">
        <v>5167</v>
      </c>
      <c r="AC524">
        <v>5125</v>
      </c>
      <c r="AD524">
        <v>5098</v>
      </c>
      <c r="AE524" s="21" t="s">
        <v>1</v>
      </c>
    </row>
    <row r="525" spans="1:31" x14ac:dyDescent="0.2">
      <c r="A525" s="27" t="s">
        <v>12</v>
      </c>
      <c r="B525" s="13" t="s">
        <v>12</v>
      </c>
      <c r="C525" s="14">
        <v>132</v>
      </c>
      <c r="D525" s="13" t="s">
        <v>460</v>
      </c>
      <c r="E525" s="13" t="s">
        <v>498</v>
      </c>
      <c r="F525" s="13" t="s">
        <v>313</v>
      </c>
      <c r="G525" s="14" t="s">
        <v>361</v>
      </c>
      <c r="H525" s="205">
        <v>6107</v>
      </c>
      <c r="I525" s="205">
        <v>5896</v>
      </c>
      <c r="J525" s="205">
        <v>5699</v>
      </c>
      <c r="K525" s="205">
        <v>5488</v>
      </c>
      <c r="L525" s="205">
        <v>5322</v>
      </c>
      <c r="M525">
        <v>5230</v>
      </c>
      <c r="N525">
        <v>5199</v>
      </c>
      <c r="O525">
        <v>5192</v>
      </c>
      <c r="P525">
        <v>5147</v>
      </c>
      <c r="Q525">
        <v>5115</v>
      </c>
      <c r="R525">
        <v>5078</v>
      </c>
      <c r="S525">
        <v>5046</v>
      </c>
      <c r="T525">
        <v>5049</v>
      </c>
      <c r="U525">
        <v>5016</v>
      </c>
      <c r="V525">
        <v>5013</v>
      </c>
      <c r="W525">
        <v>5048</v>
      </c>
      <c r="X525">
        <v>5114</v>
      </c>
      <c r="Y525">
        <v>5206</v>
      </c>
      <c r="Z525">
        <v>5280</v>
      </c>
      <c r="AA525">
        <v>5323</v>
      </c>
      <c r="AB525">
        <v>5306</v>
      </c>
      <c r="AC525">
        <v>5253</v>
      </c>
      <c r="AD525">
        <v>5223</v>
      </c>
      <c r="AE525" s="22" t="s">
        <v>1</v>
      </c>
    </row>
    <row r="526" spans="1:31" x14ac:dyDescent="0.2">
      <c r="A526" s="25" t="s">
        <v>12</v>
      </c>
      <c r="B526" s="11" t="s">
        <v>12</v>
      </c>
      <c r="C526" s="12">
        <v>132</v>
      </c>
      <c r="D526" s="11" t="s">
        <v>460</v>
      </c>
      <c r="E526" s="11" t="s">
        <v>452</v>
      </c>
      <c r="F526" s="11" t="s">
        <v>312</v>
      </c>
      <c r="G526" s="12" t="s">
        <v>328</v>
      </c>
      <c r="H526" s="205">
        <v>6169</v>
      </c>
      <c r="I526" s="205">
        <v>6059</v>
      </c>
      <c r="J526" s="205">
        <v>5873</v>
      </c>
      <c r="K526" s="205">
        <v>5585</v>
      </c>
      <c r="L526" s="205">
        <v>5315</v>
      </c>
      <c r="M526">
        <v>5124</v>
      </c>
      <c r="N526">
        <v>5048</v>
      </c>
      <c r="O526">
        <v>5058</v>
      </c>
      <c r="P526">
        <v>5030</v>
      </c>
      <c r="Q526">
        <v>5037</v>
      </c>
      <c r="R526">
        <v>5041</v>
      </c>
      <c r="S526">
        <v>5013</v>
      </c>
      <c r="T526">
        <v>4974</v>
      </c>
      <c r="U526">
        <v>4923</v>
      </c>
      <c r="V526">
        <v>4891</v>
      </c>
      <c r="W526">
        <v>4889</v>
      </c>
      <c r="X526">
        <v>4927</v>
      </c>
      <c r="Y526">
        <v>4995</v>
      </c>
      <c r="Z526">
        <v>5040</v>
      </c>
      <c r="AA526">
        <v>5104</v>
      </c>
      <c r="AB526">
        <v>5144</v>
      </c>
      <c r="AC526">
        <v>5137</v>
      </c>
      <c r="AD526">
        <v>5102</v>
      </c>
      <c r="AE526" s="21" t="s">
        <v>1</v>
      </c>
    </row>
    <row r="527" spans="1:31" x14ac:dyDescent="0.2">
      <c r="A527" s="27" t="s">
        <v>12</v>
      </c>
      <c r="B527" s="13" t="s">
        <v>12</v>
      </c>
      <c r="C527" s="14">
        <v>132</v>
      </c>
      <c r="D527" s="13" t="s">
        <v>460</v>
      </c>
      <c r="E527" s="13" t="s">
        <v>499</v>
      </c>
      <c r="F527" s="13" t="s">
        <v>313</v>
      </c>
      <c r="G527" s="14" t="s">
        <v>328</v>
      </c>
      <c r="H527" s="205">
        <v>6195</v>
      </c>
      <c r="I527" s="205">
        <v>6039</v>
      </c>
      <c r="J527" s="205">
        <v>5831</v>
      </c>
      <c r="K527" s="205">
        <v>5623</v>
      </c>
      <c r="L527" s="205">
        <v>5415</v>
      </c>
      <c r="M527">
        <v>5255</v>
      </c>
      <c r="N527">
        <v>5176</v>
      </c>
      <c r="O527">
        <v>5160</v>
      </c>
      <c r="P527">
        <v>5098</v>
      </c>
      <c r="Q527">
        <v>5071</v>
      </c>
      <c r="R527">
        <v>5054</v>
      </c>
      <c r="S527">
        <v>5028</v>
      </c>
      <c r="T527">
        <v>5007</v>
      </c>
      <c r="U527">
        <v>4961</v>
      </c>
      <c r="V527">
        <v>4937</v>
      </c>
      <c r="W527">
        <v>4946</v>
      </c>
      <c r="X527">
        <v>4995</v>
      </c>
      <c r="Y527">
        <v>5075</v>
      </c>
      <c r="Z527">
        <v>5136</v>
      </c>
      <c r="AA527">
        <v>5221</v>
      </c>
      <c r="AB527">
        <v>5274</v>
      </c>
      <c r="AC527">
        <v>5266</v>
      </c>
      <c r="AD527">
        <v>5223</v>
      </c>
      <c r="AE527" s="22" t="s">
        <v>1</v>
      </c>
    </row>
    <row r="528" spans="1:31" x14ac:dyDescent="0.2">
      <c r="A528" s="25" t="s">
        <v>12</v>
      </c>
      <c r="B528" s="11" t="s">
        <v>12</v>
      </c>
      <c r="C528" s="12">
        <v>132</v>
      </c>
      <c r="D528" s="11" t="s">
        <v>460</v>
      </c>
      <c r="E528" s="11" t="s">
        <v>453</v>
      </c>
      <c r="F528" s="11" t="s">
        <v>312</v>
      </c>
      <c r="G528" s="12" t="s">
        <v>337</v>
      </c>
      <c r="H528" s="205">
        <v>6116</v>
      </c>
      <c r="I528" s="205">
        <v>6128</v>
      </c>
      <c r="J528" s="205">
        <v>6033</v>
      </c>
      <c r="K528" s="205">
        <v>5728</v>
      </c>
      <c r="L528" s="205">
        <v>5461</v>
      </c>
      <c r="M528">
        <v>5211</v>
      </c>
      <c r="N528">
        <v>5040</v>
      </c>
      <c r="O528">
        <v>4984</v>
      </c>
      <c r="P528">
        <v>4956</v>
      </c>
      <c r="Q528">
        <v>4945</v>
      </c>
      <c r="R528">
        <v>4966</v>
      </c>
      <c r="S528">
        <v>4982</v>
      </c>
      <c r="T528">
        <v>4966</v>
      </c>
      <c r="U528">
        <v>4894</v>
      </c>
      <c r="V528">
        <v>4851</v>
      </c>
      <c r="W528">
        <v>4827</v>
      </c>
      <c r="X528">
        <v>4837</v>
      </c>
      <c r="Y528">
        <v>4888</v>
      </c>
      <c r="Z528">
        <v>4932</v>
      </c>
      <c r="AA528">
        <v>4986</v>
      </c>
      <c r="AB528">
        <v>5058</v>
      </c>
      <c r="AC528">
        <v>5106</v>
      </c>
      <c r="AD528">
        <v>5107</v>
      </c>
      <c r="AE528" s="21" t="s">
        <v>1</v>
      </c>
    </row>
    <row r="529" spans="1:31" x14ac:dyDescent="0.2">
      <c r="A529" s="27" t="s">
        <v>12</v>
      </c>
      <c r="B529" s="13" t="s">
        <v>12</v>
      </c>
      <c r="C529" s="14">
        <v>132</v>
      </c>
      <c r="D529" s="13" t="s">
        <v>460</v>
      </c>
      <c r="E529" s="13" t="s">
        <v>500</v>
      </c>
      <c r="F529" s="13" t="s">
        <v>313</v>
      </c>
      <c r="G529" s="14" t="s">
        <v>337</v>
      </c>
      <c r="H529" s="205">
        <v>6179</v>
      </c>
      <c r="I529" s="205">
        <v>6116</v>
      </c>
      <c r="J529" s="205">
        <v>5961</v>
      </c>
      <c r="K529" s="205">
        <v>5744</v>
      </c>
      <c r="L529" s="205">
        <v>5538</v>
      </c>
      <c r="M529">
        <v>5336</v>
      </c>
      <c r="N529">
        <v>5189</v>
      </c>
      <c r="O529">
        <v>5125</v>
      </c>
      <c r="P529">
        <v>5056</v>
      </c>
      <c r="Q529">
        <v>5010</v>
      </c>
      <c r="R529">
        <v>4997</v>
      </c>
      <c r="S529">
        <v>4991</v>
      </c>
      <c r="T529">
        <v>4976</v>
      </c>
      <c r="U529">
        <v>4909</v>
      </c>
      <c r="V529">
        <v>4871</v>
      </c>
      <c r="W529">
        <v>4857</v>
      </c>
      <c r="X529">
        <v>4879</v>
      </c>
      <c r="Y529">
        <v>4942</v>
      </c>
      <c r="Z529">
        <v>4997</v>
      </c>
      <c r="AA529">
        <v>5068</v>
      </c>
      <c r="AB529">
        <v>5162</v>
      </c>
      <c r="AC529">
        <v>5225</v>
      </c>
      <c r="AD529">
        <v>5226</v>
      </c>
      <c r="AE529" s="22" t="s">
        <v>1</v>
      </c>
    </row>
    <row r="530" spans="1:31" x14ac:dyDescent="0.2">
      <c r="A530" s="25" t="s">
        <v>12</v>
      </c>
      <c r="B530" s="11" t="s">
        <v>12</v>
      </c>
      <c r="C530" s="12">
        <v>132</v>
      </c>
      <c r="D530" s="11" t="s">
        <v>460</v>
      </c>
      <c r="E530" s="11" t="s">
        <v>454</v>
      </c>
      <c r="F530" s="11" t="s">
        <v>312</v>
      </c>
      <c r="G530" s="12" t="s">
        <v>369</v>
      </c>
      <c r="H530" s="205">
        <v>5969</v>
      </c>
      <c r="I530" s="205">
        <v>6055</v>
      </c>
      <c r="J530" s="205">
        <v>6093</v>
      </c>
      <c r="K530" s="205">
        <v>5871</v>
      </c>
      <c r="L530" s="205">
        <v>5588</v>
      </c>
      <c r="M530">
        <v>5341</v>
      </c>
      <c r="N530">
        <v>5110</v>
      </c>
      <c r="O530">
        <v>4958</v>
      </c>
      <c r="P530">
        <v>4871</v>
      </c>
      <c r="Q530">
        <v>4859</v>
      </c>
      <c r="R530">
        <v>4862</v>
      </c>
      <c r="S530">
        <v>4895</v>
      </c>
      <c r="T530">
        <v>4922</v>
      </c>
      <c r="U530">
        <v>4875</v>
      </c>
      <c r="V530">
        <v>4812</v>
      </c>
      <c r="W530">
        <v>4778</v>
      </c>
      <c r="X530">
        <v>4765</v>
      </c>
      <c r="Y530">
        <v>4787</v>
      </c>
      <c r="Z530">
        <v>4817</v>
      </c>
      <c r="AA530">
        <v>4870</v>
      </c>
      <c r="AB530">
        <v>4933</v>
      </c>
      <c r="AC530">
        <v>5012</v>
      </c>
      <c r="AD530">
        <v>5068</v>
      </c>
      <c r="AE530" s="21" t="s">
        <v>1</v>
      </c>
    </row>
    <row r="531" spans="1:31" x14ac:dyDescent="0.2">
      <c r="A531" s="27" t="s">
        <v>12</v>
      </c>
      <c r="B531" s="13" t="s">
        <v>12</v>
      </c>
      <c r="C531" s="14">
        <v>132</v>
      </c>
      <c r="D531" s="13" t="s">
        <v>460</v>
      </c>
      <c r="E531" s="13" t="s">
        <v>501</v>
      </c>
      <c r="F531" s="13" t="s">
        <v>313</v>
      </c>
      <c r="G531" s="14" t="s">
        <v>369</v>
      </c>
      <c r="H531" s="205">
        <v>6087</v>
      </c>
      <c r="I531" s="205">
        <v>6090</v>
      </c>
      <c r="J531" s="205">
        <v>6027</v>
      </c>
      <c r="K531" s="205">
        <v>5863</v>
      </c>
      <c r="L531" s="205">
        <v>5648</v>
      </c>
      <c r="M531">
        <v>5447</v>
      </c>
      <c r="N531">
        <v>5257</v>
      </c>
      <c r="O531">
        <v>5125</v>
      </c>
      <c r="P531">
        <v>5010</v>
      </c>
      <c r="Q531">
        <v>4958</v>
      </c>
      <c r="R531">
        <v>4925</v>
      </c>
      <c r="S531">
        <v>4922</v>
      </c>
      <c r="T531">
        <v>4927</v>
      </c>
      <c r="U531">
        <v>4866</v>
      </c>
      <c r="V531">
        <v>4807</v>
      </c>
      <c r="W531">
        <v>4779</v>
      </c>
      <c r="X531">
        <v>4777</v>
      </c>
      <c r="Y531">
        <v>4814</v>
      </c>
      <c r="Z531">
        <v>4856</v>
      </c>
      <c r="AA531">
        <v>4920</v>
      </c>
      <c r="AB531">
        <v>5000</v>
      </c>
      <c r="AC531">
        <v>5103</v>
      </c>
      <c r="AD531">
        <v>5175</v>
      </c>
      <c r="AE531" s="22" t="s">
        <v>1</v>
      </c>
    </row>
    <row r="532" spans="1:31" x14ac:dyDescent="0.2">
      <c r="A532" s="25" t="s">
        <v>12</v>
      </c>
      <c r="B532" s="11" t="s">
        <v>12</v>
      </c>
      <c r="C532" s="12">
        <v>132</v>
      </c>
      <c r="D532" s="11" t="s">
        <v>460</v>
      </c>
      <c r="E532" s="11" t="s">
        <v>473</v>
      </c>
      <c r="F532" s="11" t="s">
        <v>312</v>
      </c>
      <c r="G532" s="12" t="s">
        <v>359</v>
      </c>
      <c r="H532">
        <v>5820</v>
      </c>
      <c r="I532">
        <v>5884</v>
      </c>
      <c r="J532">
        <v>6001</v>
      </c>
      <c r="K532">
        <v>5927</v>
      </c>
      <c r="L532">
        <v>5716</v>
      </c>
      <c r="M532">
        <v>5453</v>
      </c>
      <c r="N532">
        <v>5224</v>
      </c>
      <c r="O532">
        <v>5011</v>
      </c>
      <c r="P532">
        <v>4842</v>
      </c>
      <c r="Q532">
        <v>4763</v>
      </c>
      <c r="R532">
        <v>4765</v>
      </c>
      <c r="S532">
        <v>4778</v>
      </c>
      <c r="T532">
        <v>4822</v>
      </c>
      <c r="U532">
        <v>4829</v>
      </c>
      <c r="V532">
        <v>4784</v>
      </c>
      <c r="W532">
        <v>4729</v>
      </c>
      <c r="X532">
        <v>4706</v>
      </c>
      <c r="Y532">
        <v>4705</v>
      </c>
      <c r="Z532">
        <v>4714</v>
      </c>
      <c r="AA532">
        <v>4748</v>
      </c>
      <c r="AB532">
        <v>4809</v>
      </c>
      <c r="AC532">
        <v>4879</v>
      </c>
      <c r="AD532">
        <v>4966</v>
      </c>
      <c r="AE532" s="21"/>
    </row>
    <row r="533" spans="1:31" x14ac:dyDescent="0.2">
      <c r="A533" s="27" t="s">
        <v>12</v>
      </c>
      <c r="B533" s="13" t="s">
        <v>12</v>
      </c>
      <c r="C533" s="14">
        <v>132</v>
      </c>
      <c r="D533" s="13" t="s">
        <v>460</v>
      </c>
      <c r="E533" s="13" t="s">
        <v>480</v>
      </c>
      <c r="F533" s="13" t="s">
        <v>313</v>
      </c>
      <c r="G533" s="14" t="s">
        <v>359</v>
      </c>
      <c r="H533">
        <v>5991</v>
      </c>
      <c r="I533">
        <v>5991</v>
      </c>
      <c r="J533">
        <v>5992</v>
      </c>
      <c r="K533">
        <v>5927</v>
      </c>
      <c r="L533">
        <v>5756</v>
      </c>
      <c r="M533">
        <v>5547</v>
      </c>
      <c r="N533">
        <v>5356</v>
      </c>
      <c r="O533">
        <v>5180</v>
      </c>
      <c r="P533">
        <v>5009</v>
      </c>
      <c r="Q533">
        <v>4901</v>
      </c>
      <c r="R533">
        <v>4863</v>
      </c>
      <c r="S533">
        <v>4840</v>
      </c>
      <c r="T533">
        <v>4845</v>
      </c>
      <c r="U533">
        <v>4815</v>
      </c>
      <c r="V533">
        <v>4754</v>
      </c>
      <c r="W533">
        <v>4705</v>
      </c>
      <c r="X533">
        <v>4688</v>
      </c>
      <c r="Y533">
        <v>4699</v>
      </c>
      <c r="Z533">
        <v>4725</v>
      </c>
      <c r="AA533">
        <v>4770</v>
      </c>
      <c r="AB533">
        <v>4845</v>
      </c>
      <c r="AC533">
        <v>4933</v>
      </c>
      <c r="AD533">
        <v>5044</v>
      </c>
      <c r="AE533" s="22"/>
    </row>
    <row r="534" spans="1:31" x14ac:dyDescent="0.2">
      <c r="A534" s="25" t="s">
        <v>12</v>
      </c>
      <c r="B534" s="11" t="s">
        <v>12</v>
      </c>
      <c r="C534" s="12">
        <v>132</v>
      </c>
      <c r="D534" s="11" t="s">
        <v>460</v>
      </c>
      <c r="E534" s="11" t="s">
        <v>474</v>
      </c>
      <c r="F534" s="11" t="s">
        <v>312</v>
      </c>
      <c r="G534" s="12" t="s">
        <v>341</v>
      </c>
      <c r="H534">
        <v>5656</v>
      </c>
      <c r="I534">
        <v>5712</v>
      </c>
      <c r="J534">
        <v>5805</v>
      </c>
      <c r="K534">
        <v>5847</v>
      </c>
      <c r="L534">
        <v>5767</v>
      </c>
      <c r="M534">
        <v>5565</v>
      </c>
      <c r="N534">
        <v>5322</v>
      </c>
      <c r="O534">
        <v>5109</v>
      </c>
      <c r="P534">
        <v>4903</v>
      </c>
      <c r="Q534">
        <v>4730</v>
      </c>
      <c r="R534">
        <v>4657</v>
      </c>
      <c r="S534">
        <v>4670</v>
      </c>
      <c r="T534">
        <v>4694</v>
      </c>
      <c r="U534">
        <v>4736</v>
      </c>
      <c r="V534">
        <v>4734</v>
      </c>
      <c r="W534">
        <v>4691</v>
      </c>
      <c r="X534">
        <v>4648</v>
      </c>
      <c r="Y534">
        <v>4635</v>
      </c>
      <c r="Z534">
        <v>4637</v>
      </c>
      <c r="AA534">
        <v>4643</v>
      </c>
      <c r="AB534">
        <v>4680</v>
      </c>
      <c r="AC534">
        <v>4749</v>
      </c>
      <c r="AD534">
        <v>4826</v>
      </c>
      <c r="AE534" s="21"/>
    </row>
    <row r="535" spans="1:31" x14ac:dyDescent="0.2">
      <c r="A535" s="27" t="s">
        <v>12</v>
      </c>
      <c r="B535" s="13" t="s">
        <v>12</v>
      </c>
      <c r="C535" s="14">
        <v>132</v>
      </c>
      <c r="D535" s="13" t="s">
        <v>460</v>
      </c>
      <c r="E535" s="13" t="s">
        <v>481</v>
      </c>
      <c r="F535" s="13" t="s">
        <v>313</v>
      </c>
      <c r="G535" s="14" t="s">
        <v>341</v>
      </c>
      <c r="H535">
        <v>5882</v>
      </c>
      <c r="I535">
        <v>5889</v>
      </c>
      <c r="J535">
        <v>5886</v>
      </c>
      <c r="K535">
        <v>5905</v>
      </c>
      <c r="L535">
        <v>5818</v>
      </c>
      <c r="M535">
        <v>5642</v>
      </c>
      <c r="N535">
        <v>5445</v>
      </c>
      <c r="O535">
        <v>5269</v>
      </c>
      <c r="P535">
        <v>5076</v>
      </c>
      <c r="Q535">
        <v>4898</v>
      </c>
      <c r="R535">
        <v>4795</v>
      </c>
      <c r="S535">
        <v>4767</v>
      </c>
      <c r="T535">
        <v>4751</v>
      </c>
      <c r="U535">
        <v>4746</v>
      </c>
      <c r="V535">
        <v>4701</v>
      </c>
      <c r="W535">
        <v>4640</v>
      </c>
      <c r="X535">
        <v>4603</v>
      </c>
      <c r="Y535">
        <v>4599</v>
      </c>
      <c r="Z535">
        <v>4620</v>
      </c>
      <c r="AA535">
        <v>4639</v>
      </c>
      <c r="AB535">
        <v>4686</v>
      </c>
      <c r="AC535">
        <v>4769</v>
      </c>
      <c r="AD535">
        <v>4865</v>
      </c>
      <c r="AE535" s="22"/>
    </row>
    <row r="536" spans="1:31" x14ac:dyDescent="0.2">
      <c r="A536" s="25" t="s">
        <v>12</v>
      </c>
      <c r="B536" s="11" t="s">
        <v>12</v>
      </c>
      <c r="C536" s="12">
        <v>132</v>
      </c>
      <c r="D536" s="11" t="s">
        <v>460</v>
      </c>
      <c r="E536" s="11" t="s">
        <v>475</v>
      </c>
      <c r="F536" s="11" t="s">
        <v>312</v>
      </c>
      <c r="G536" s="12" t="s">
        <v>334</v>
      </c>
      <c r="H536">
        <v>5471</v>
      </c>
      <c r="I536">
        <v>5523</v>
      </c>
      <c r="J536">
        <v>5609</v>
      </c>
      <c r="K536">
        <v>5674</v>
      </c>
      <c r="L536">
        <v>5700</v>
      </c>
      <c r="M536">
        <v>5612</v>
      </c>
      <c r="N536">
        <v>5418</v>
      </c>
      <c r="O536">
        <v>5191</v>
      </c>
      <c r="P536">
        <v>5017</v>
      </c>
      <c r="Q536">
        <v>4799</v>
      </c>
      <c r="R536">
        <v>4620</v>
      </c>
      <c r="S536">
        <v>4551</v>
      </c>
      <c r="T536">
        <v>4575</v>
      </c>
      <c r="U536">
        <v>4621</v>
      </c>
      <c r="V536">
        <v>4648</v>
      </c>
      <c r="W536">
        <v>4639</v>
      </c>
      <c r="X536">
        <v>4600</v>
      </c>
      <c r="Y536">
        <v>4567</v>
      </c>
      <c r="Z536">
        <v>4578</v>
      </c>
      <c r="AA536">
        <v>4571</v>
      </c>
      <c r="AB536">
        <v>4573</v>
      </c>
      <c r="AC536">
        <v>4613</v>
      </c>
      <c r="AD536">
        <v>4688</v>
      </c>
      <c r="AE536" s="21"/>
    </row>
    <row r="537" spans="1:31" x14ac:dyDescent="0.2">
      <c r="A537" s="27" t="s">
        <v>12</v>
      </c>
      <c r="B537" s="13" t="s">
        <v>12</v>
      </c>
      <c r="C537" s="14">
        <v>132</v>
      </c>
      <c r="D537" s="13" t="s">
        <v>460</v>
      </c>
      <c r="E537" s="13" t="s">
        <v>482</v>
      </c>
      <c r="F537" s="13" t="s">
        <v>313</v>
      </c>
      <c r="G537" s="14" t="s">
        <v>334</v>
      </c>
      <c r="H537">
        <v>5743</v>
      </c>
      <c r="I537">
        <v>5774</v>
      </c>
      <c r="J537">
        <v>5778</v>
      </c>
      <c r="K537">
        <v>5822</v>
      </c>
      <c r="L537">
        <v>5809</v>
      </c>
      <c r="M537">
        <v>5703</v>
      </c>
      <c r="N537">
        <v>5529</v>
      </c>
      <c r="O537">
        <v>5346</v>
      </c>
      <c r="P537">
        <v>5184</v>
      </c>
      <c r="Q537">
        <v>4976</v>
      </c>
      <c r="R537">
        <v>4790</v>
      </c>
      <c r="S537">
        <v>4688</v>
      </c>
      <c r="T537">
        <v>4668</v>
      </c>
      <c r="U537">
        <v>4674</v>
      </c>
      <c r="V537">
        <v>4644</v>
      </c>
      <c r="W537">
        <v>4585</v>
      </c>
      <c r="X537">
        <v>4527</v>
      </c>
      <c r="Y537">
        <v>4503</v>
      </c>
      <c r="Z537">
        <v>4536</v>
      </c>
      <c r="AA537">
        <v>4543</v>
      </c>
      <c r="AB537">
        <v>4553</v>
      </c>
      <c r="AC537">
        <v>4602</v>
      </c>
      <c r="AD537">
        <v>4693</v>
      </c>
      <c r="AE537" s="22"/>
    </row>
    <row r="538" spans="1:31" x14ac:dyDescent="0.2">
      <c r="A538" s="25" t="s">
        <v>12</v>
      </c>
      <c r="B538" s="11" t="s">
        <v>12</v>
      </c>
      <c r="C538" s="12">
        <v>132</v>
      </c>
      <c r="D538" s="11" t="s">
        <v>460</v>
      </c>
      <c r="E538" s="11" t="s">
        <v>476</v>
      </c>
      <c r="F538" s="11" t="s">
        <v>312</v>
      </c>
      <c r="G538" s="12" t="s">
        <v>345</v>
      </c>
      <c r="H538">
        <v>5275</v>
      </c>
      <c r="I538">
        <v>5323</v>
      </c>
      <c r="J538">
        <v>5396</v>
      </c>
      <c r="K538">
        <v>5502</v>
      </c>
      <c r="L538">
        <v>5551</v>
      </c>
      <c r="M538">
        <v>5557</v>
      </c>
      <c r="N538">
        <v>5460</v>
      </c>
      <c r="O538">
        <v>5272</v>
      </c>
      <c r="P538">
        <v>5114</v>
      </c>
      <c r="Q538">
        <v>4929</v>
      </c>
      <c r="R538">
        <v>4698</v>
      </c>
      <c r="S538">
        <v>4511</v>
      </c>
      <c r="T538">
        <v>4443</v>
      </c>
      <c r="U538">
        <v>4516</v>
      </c>
      <c r="V538">
        <v>4547</v>
      </c>
      <c r="W538">
        <v>4560</v>
      </c>
      <c r="X538">
        <v>4544</v>
      </c>
      <c r="Y538">
        <v>4510</v>
      </c>
      <c r="Z538">
        <v>4520</v>
      </c>
      <c r="AA538">
        <v>4522</v>
      </c>
      <c r="AB538">
        <v>4506</v>
      </c>
      <c r="AC538">
        <v>4503</v>
      </c>
      <c r="AD538">
        <v>4544</v>
      </c>
      <c r="AE538" s="21"/>
    </row>
    <row r="539" spans="1:31" x14ac:dyDescent="0.2">
      <c r="A539" s="27" t="s">
        <v>12</v>
      </c>
      <c r="B539" s="13" t="s">
        <v>12</v>
      </c>
      <c r="C539" s="14">
        <v>132</v>
      </c>
      <c r="D539" s="13" t="s">
        <v>460</v>
      </c>
      <c r="E539" s="13" t="s">
        <v>483</v>
      </c>
      <c r="F539" s="13" t="s">
        <v>313</v>
      </c>
      <c r="G539" s="14" t="s">
        <v>345</v>
      </c>
      <c r="H539">
        <v>5575</v>
      </c>
      <c r="I539">
        <v>5634</v>
      </c>
      <c r="J539">
        <v>5656</v>
      </c>
      <c r="K539">
        <v>5735</v>
      </c>
      <c r="L539">
        <v>5749</v>
      </c>
      <c r="M539">
        <v>5707</v>
      </c>
      <c r="N539">
        <v>5587</v>
      </c>
      <c r="O539">
        <v>5418</v>
      </c>
      <c r="P539">
        <v>5282</v>
      </c>
      <c r="Q539">
        <v>5106</v>
      </c>
      <c r="R539">
        <v>4880</v>
      </c>
      <c r="S539">
        <v>4681</v>
      </c>
      <c r="T539">
        <v>4578</v>
      </c>
      <c r="U539">
        <v>4612</v>
      </c>
      <c r="V539">
        <v>4594</v>
      </c>
      <c r="W539">
        <v>4541</v>
      </c>
      <c r="X539">
        <v>4470</v>
      </c>
      <c r="Y539">
        <v>4415</v>
      </c>
      <c r="Z539">
        <v>4457</v>
      </c>
      <c r="AA539">
        <v>4475</v>
      </c>
      <c r="AB539">
        <v>4467</v>
      </c>
      <c r="AC539">
        <v>4468</v>
      </c>
      <c r="AD539">
        <v>4517</v>
      </c>
      <c r="AE539" s="22"/>
    </row>
    <row r="540" spans="1:31" x14ac:dyDescent="0.2">
      <c r="A540" s="25" t="s">
        <v>12</v>
      </c>
      <c r="B540" s="11" t="s">
        <v>12</v>
      </c>
      <c r="C540" s="12">
        <v>132</v>
      </c>
      <c r="D540" s="11" t="s">
        <v>460</v>
      </c>
      <c r="E540" s="11" t="s">
        <v>477</v>
      </c>
      <c r="F540" s="11" t="s">
        <v>312</v>
      </c>
      <c r="G540" s="12" t="s">
        <v>339</v>
      </c>
      <c r="H540">
        <v>5067</v>
      </c>
      <c r="I540">
        <v>5125</v>
      </c>
      <c r="J540">
        <v>5180</v>
      </c>
      <c r="K540">
        <v>5314</v>
      </c>
      <c r="L540">
        <v>5401</v>
      </c>
      <c r="M540">
        <v>5431</v>
      </c>
      <c r="N540">
        <v>5417</v>
      </c>
      <c r="O540">
        <v>5310</v>
      </c>
      <c r="P540">
        <v>5212</v>
      </c>
      <c r="Q540">
        <v>5043</v>
      </c>
      <c r="R540">
        <v>4844</v>
      </c>
      <c r="S540">
        <v>4596</v>
      </c>
      <c r="T540">
        <v>4400</v>
      </c>
      <c r="U540">
        <v>4398</v>
      </c>
      <c r="V540">
        <v>4455</v>
      </c>
      <c r="W540">
        <v>4473</v>
      </c>
      <c r="X540">
        <v>4473</v>
      </c>
      <c r="Y540">
        <v>4451</v>
      </c>
      <c r="Z540">
        <v>4474</v>
      </c>
      <c r="AA540">
        <v>4475</v>
      </c>
      <c r="AB540">
        <v>4467</v>
      </c>
      <c r="AC540">
        <v>4442</v>
      </c>
      <c r="AD540">
        <v>4433</v>
      </c>
      <c r="AE540" s="21"/>
    </row>
    <row r="541" spans="1:31" x14ac:dyDescent="0.2">
      <c r="A541" s="27" t="s">
        <v>12</v>
      </c>
      <c r="B541" s="13" t="s">
        <v>12</v>
      </c>
      <c r="C541" s="14">
        <v>132</v>
      </c>
      <c r="D541" s="13" t="s">
        <v>460</v>
      </c>
      <c r="E541" s="13" t="s">
        <v>484</v>
      </c>
      <c r="F541" s="13" t="s">
        <v>313</v>
      </c>
      <c r="G541" s="14" t="s">
        <v>339</v>
      </c>
      <c r="H541">
        <v>5384</v>
      </c>
      <c r="I541">
        <v>5472</v>
      </c>
      <c r="J541">
        <v>5516</v>
      </c>
      <c r="K541">
        <v>5637</v>
      </c>
      <c r="L541">
        <v>5684</v>
      </c>
      <c r="M541">
        <v>5670</v>
      </c>
      <c r="N541">
        <v>5605</v>
      </c>
      <c r="O541">
        <v>5475</v>
      </c>
      <c r="P541">
        <v>5375</v>
      </c>
      <c r="Q541">
        <v>5224</v>
      </c>
      <c r="R541">
        <v>5031</v>
      </c>
      <c r="S541">
        <v>4783</v>
      </c>
      <c r="T541">
        <v>4569</v>
      </c>
      <c r="U541">
        <v>4544</v>
      </c>
      <c r="V541">
        <v>4553</v>
      </c>
      <c r="W541">
        <v>4513</v>
      </c>
      <c r="X541">
        <v>4439</v>
      </c>
      <c r="Y541">
        <v>4357</v>
      </c>
      <c r="Z541">
        <v>4385</v>
      </c>
      <c r="AA541">
        <v>4411</v>
      </c>
      <c r="AB541">
        <v>4416</v>
      </c>
      <c r="AC541">
        <v>4391</v>
      </c>
      <c r="AD541">
        <v>4381</v>
      </c>
      <c r="AE541" s="22"/>
    </row>
    <row r="542" spans="1:31" x14ac:dyDescent="0.2">
      <c r="A542" s="25" t="s">
        <v>12</v>
      </c>
      <c r="B542" s="11" t="s">
        <v>12</v>
      </c>
      <c r="C542" s="12">
        <v>132</v>
      </c>
      <c r="D542" s="11" t="s">
        <v>460</v>
      </c>
      <c r="E542" s="11" t="s">
        <v>478</v>
      </c>
      <c r="F542" s="11" t="s">
        <v>312</v>
      </c>
      <c r="G542" s="12" t="s">
        <v>352</v>
      </c>
      <c r="H542">
        <v>4845</v>
      </c>
      <c r="I542">
        <v>4925</v>
      </c>
      <c r="J542">
        <v>4980</v>
      </c>
      <c r="K542">
        <v>5121</v>
      </c>
      <c r="L542">
        <v>5238</v>
      </c>
      <c r="M542">
        <v>5304</v>
      </c>
      <c r="N542">
        <v>5314</v>
      </c>
      <c r="O542">
        <v>5279</v>
      </c>
      <c r="P542">
        <v>5265</v>
      </c>
      <c r="Q542">
        <v>5157</v>
      </c>
      <c r="R542">
        <v>4974</v>
      </c>
      <c r="S542">
        <v>4759</v>
      </c>
      <c r="T542">
        <v>4494</v>
      </c>
      <c r="U542">
        <v>4368</v>
      </c>
      <c r="V542">
        <v>4352</v>
      </c>
      <c r="W542">
        <v>4394</v>
      </c>
      <c r="X542">
        <v>4399</v>
      </c>
      <c r="Y542">
        <v>4386</v>
      </c>
      <c r="Z542">
        <v>4425</v>
      </c>
      <c r="AA542">
        <v>4439</v>
      </c>
      <c r="AB542">
        <v>4430</v>
      </c>
      <c r="AC542">
        <v>4413</v>
      </c>
      <c r="AD542">
        <v>4376</v>
      </c>
      <c r="AE542" s="21"/>
    </row>
    <row r="543" spans="1:31" x14ac:dyDescent="0.2">
      <c r="A543" s="27" t="s">
        <v>12</v>
      </c>
      <c r="B543" s="13" t="s">
        <v>12</v>
      </c>
      <c r="C543" s="14">
        <v>132</v>
      </c>
      <c r="D543" s="13" t="s">
        <v>460</v>
      </c>
      <c r="E543" s="13" t="s">
        <v>485</v>
      </c>
      <c r="F543" s="13" t="s">
        <v>313</v>
      </c>
      <c r="G543" s="14" t="s">
        <v>352</v>
      </c>
      <c r="H543">
        <v>5391</v>
      </c>
      <c r="I543">
        <v>5363</v>
      </c>
      <c r="J543">
        <v>5219</v>
      </c>
      <c r="K543">
        <v>5224</v>
      </c>
      <c r="L543">
        <v>5224</v>
      </c>
      <c r="M543">
        <v>5224</v>
      </c>
      <c r="N543">
        <v>5233</v>
      </c>
      <c r="O543">
        <v>5264</v>
      </c>
      <c r="P543">
        <v>5332</v>
      </c>
      <c r="Q543">
        <v>5408</v>
      </c>
      <c r="R543">
        <v>5465</v>
      </c>
      <c r="S543">
        <v>5475</v>
      </c>
      <c r="T543">
        <v>5404</v>
      </c>
      <c r="U543">
        <v>4554</v>
      </c>
      <c r="V543">
        <v>4507</v>
      </c>
      <c r="W543">
        <v>4493</v>
      </c>
      <c r="X543">
        <v>4432</v>
      </c>
      <c r="Y543">
        <v>4338</v>
      </c>
      <c r="Z543">
        <v>4341</v>
      </c>
      <c r="AA543">
        <v>4357</v>
      </c>
      <c r="AB543">
        <v>4367</v>
      </c>
      <c r="AC543">
        <v>4356</v>
      </c>
      <c r="AD543">
        <v>4314</v>
      </c>
      <c r="AE543" s="22"/>
    </row>
    <row r="544" spans="1:31" x14ac:dyDescent="0.2">
      <c r="A544" s="25" t="s">
        <v>12</v>
      </c>
      <c r="B544" s="11" t="s">
        <v>12</v>
      </c>
      <c r="C544" s="12">
        <v>132</v>
      </c>
      <c r="D544" s="11" t="s">
        <v>460</v>
      </c>
      <c r="E544" s="11" t="s">
        <v>479</v>
      </c>
      <c r="F544" s="11" t="s">
        <v>312</v>
      </c>
      <c r="G544" s="12" t="s">
        <v>338</v>
      </c>
      <c r="H544">
        <v>4614</v>
      </c>
      <c r="I544">
        <v>4710</v>
      </c>
      <c r="J544">
        <v>4788</v>
      </c>
      <c r="K544">
        <v>4938</v>
      </c>
      <c r="L544">
        <v>5067</v>
      </c>
      <c r="M544">
        <v>5165</v>
      </c>
      <c r="N544">
        <v>5211</v>
      </c>
      <c r="O544">
        <v>5199</v>
      </c>
      <c r="P544">
        <v>5247</v>
      </c>
      <c r="Q544">
        <v>5226</v>
      </c>
      <c r="R544">
        <v>5105</v>
      </c>
      <c r="S544">
        <v>4904</v>
      </c>
      <c r="T544">
        <v>4672</v>
      </c>
      <c r="U544">
        <v>4472</v>
      </c>
      <c r="V544">
        <v>4335</v>
      </c>
      <c r="W544">
        <v>4305</v>
      </c>
      <c r="X544">
        <v>4334</v>
      </c>
      <c r="Y544">
        <v>4327</v>
      </c>
      <c r="Z544">
        <v>4368</v>
      </c>
      <c r="AA544">
        <v>4400</v>
      </c>
      <c r="AB544">
        <v>4405</v>
      </c>
      <c r="AC544">
        <v>4386</v>
      </c>
      <c r="AD544">
        <v>4358</v>
      </c>
      <c r="AE544" s="21"/>
    </row>
    <row r="545" spans="1:31" x14ac:dyDescent="0.2">
      <c r="A545" s="27" t="s">
        <v>12</v>
      </c>
      <c r="B545" s="13" t="s">
        <v>12</v>
      </c>
      <c r="C545" s="14">
        <v>132</v>
      </c>
      <c r="D545" s="13" t="s">
        <v>460</v>
      </c>
      <c r="E545" s="13" t="s">
        <v>486</v>
      </c>
      <c r="F545" s="13" t="s">
        <v>313</v>
      </c>
      <c r="G545" s="14" t="s">
        <v>338</v>
      </c>
      <c r="H545">
        <v>4970</v>
      </c>
      <c r="I545">
        <v>5101</v>
      </c>
      <c r="J545">
        <v>5192</v>
      </c>
      <c r="K545">
        <v>5374</v>
      </c>
      <c r="L545">
        <v>5507</v>
      </c>
      <c r="M545">
        <v>5574</v>
      </c>
      <c r="N545">
        <v>5570</v>
      </c>
      <c r="O545">
        <v>5515</v>
      </c>
      <c r="P545">
        <v>5495</v>
      </c>
      <c r="Q545">
        <v>5432</v>
      </c>
      <c r="R545">
        <v>5304</v>
      </c>
      <c r="S545">
        <v>5112</v>
      </c>
      <c r="T545">
        <v>4876</v>
      </c>
      <c r="U545">
        <v>4682</v>
      </c>
      <c r="V545">
        <v>4537</v>
      </c>
      <c r="W545">
        <v>4469</v>
      </c>
      <c r="X545">
        <v>4433</v>
      </c>
      <c r="Y545">
        <v>4353</v>
      </c>
      <c r="Z545">
        <v>4332</v>
      </c>
      <c r="AA545">
        <v>4327</v>
      </c>
      <c r="AB545">
        <v>4329</v>
      </c>
      <c r="AC545">
        <v>4323</v>
      </c>
      <c r="AD545">
        <v>4295</v>
      </c>
      <c r="AE545" s="22"/>
    </row>
    <row r="546" spans="1:31" x14ac:dyDescent="0.2">
      <c r="A546" s="25" t="s">
        <v>12</v>
      </c>
      <c r="B546" s="11" t="s">
        <v>12</v>
      </c>
      <c r="C546" s="12">
        <v>132</v>
      </c>
      <c r="D546" s="11" t="s">
        <v>460</v>
      </c>
      <c r="E546" s="11" t="s">
        <v>458</v>
      </c>
      <c r="F546" s="11" t="s">
        <v>312</v>
      </c>
      <c r="G546" s="12" t="s">
        <v>457</v>
      </c>
      <c r="H546" s="205">
        <v>29730</v>
      </c>
      <c r="I546" s="205">
        <v>29838</v>
      </c>
      <c r="J546" s="205">
        <v>29805.000000000004</v>
      </c>
      <c r="K546" s="205">
        <v>28958</v>
      </c>
      <c r="L546" s="205">
        <v>27847</v>
      </c>
      <c r="M546">
        <v>26694.000000000004</v>
      </c>
      <c r="N546">
        <v>25744</v>
      </c>
      <c r="O546">
        <v>25119.999999999996</v>
      </c>
      <c r="P546">
        <v>24602</v>
      </c>
      <c r="Q546">
        <v>24334</v>
      </c>
      <c r="R546">
        <v>24291</v>
      </c>
      <c r="S546">
        <v>24338</v>
      </c>
      <c r="T546">
        <v>24378</v>
      </c>
      <c r="U546">
        <v>24257</v>
      </c>
      <c r="V546">
        <v>24072.000000000004</v>
      </c>
      <c r="W546">
        <v>23913.999999999996</v>
      </c>
      <c r="X546">
        <v>23883</v>
      </c>
      <c r="Y546">
        <v>24009.999999999996</v>
      </c>
      <c r="Z546">
        <v>24140</v>
      </c>
      <c r="AA546">
        <v>24351.000000000004</v>
      </c>
      <c r="AB546">
        <v>24624</v>
      </c>
      <c r="AC546">
        <v>24883</v>
      </c>
      <c r="AD546">
        <v>25069</v>
      </c>
      <c r="AE546" s="21" t="s">
        <v>1</v>
      </c>
    </row>
    <row r="547" spans="1:31" x14ac:dyDescent="0.2">
      <c r="A547" s="27" t="s">
        <v>12</v>
      </c>
      <c r="B547" s="13" t="s">
        <v>12</v>
      </c>
      <c r="C547" s="14">
        <v>132</v>
      </c>
      <c r="D547" s="13" t="s">
        <v>460</v>
      </c>
      <c r="E547" s="13" t="s">
        <v>456</v>
      </c>
      <c r="F547" s="13" t="s">
        <v>312</v>
      </c>
      <c r="G547" s="14" t="s">
        <v>455</v>
      </c>
      <c r="H547" s="205">
        <v>25272.000000000004</v>
      </c>
      <c r="I547" s="205">
        <v>25606</v>
      </c>
      <c r="J547" s="205">
        <v>25953</v>
      </c>
      <c r="K547" s="205">
        <v>26549.000000000004</v>
      </c>
      <c r="L547" s="205">
        <v>26957</v>
      </c>
      <c r="M547">
        <v>27069.000000000004</v>
      </c>
      <c r="N547">
        <v>26820</v>
      </c>
      <c r="O547">
        <v>26250.999999999996</v>
      </c>
      <c r="P547">
        <v>25855</v>
      </c>
      <c r="Q547">
        <v>25154</v>
      </c>
      <c r="R547">
        <v>24241.000000000004</v>
      </c>
      <c r="S547">
        <v>23321</v>
      </c>
      <c r="T547">
        <v>22584</v>
      </c>
      <c r="U547">
        <v>22375</v>
      </c>
      <c r="V547">
        <v>22337.000000000004</v>
      </c>
      <c r="W547">
        <v>22371.000000000004</v>
      </c>
      <c r="X547">
        <v>22349.999999999996</v>
      </c>
      <c r="Y547">
        <v>22241</v>
      </c>
      <c r="Z547">
        <v>22365.000000000004</v>
      </c>
      <c r="AA547">
        <v>22406.999999999996</v>
      </c>
      <c r="AB547">
        <v>22381</v>
      </c>
      <c r="AC547">
        <v>22357</v>
      </c>
      <c r="AD547">
        <v>22399</v>
      </c>
      <c r="AE547" s="22" t="s">
        <v>1</v>
      </c>
    </row>
    <row r="548" spans="1:31" x14ac:dyDescent="0.2">
      <c r="A548" s="25" t="s">
        <v>12</v>
      </c>
      <c r="B548" s="11" t="s">
        <v>12</v>
      </c>
      <c r="C548" s="12">
        <v>132</v>
      </c>
      <c r="D548" s="11" t="s">
        <v>460</v>
      </c>
      <c r="E548" s="11" t="s">
        <v>502</v>
      </c>
      <c r="F548" s="11" t="s">
        <v>313</v>
      </c>
      <c r="G548" s="12" t="s">
        <v>457</v>
      </c>
      <c r="H548" s="205">
        <v>30333.999999999996</v>
      </c>
      <c r="I548" s="205">
        <v>30124.999999999996</v>
      </c>
      <c r="J548" s="205">
        <v>29697.000000000004</v>
      </c>
      <c r="K548" s="205">
        <v>29062</v>
      </c>
      <c r="L548" s="205">
        <v>28174.999999999996</v>
      </c>
      <c r="M548">
        <v>27227</v>
      </c>
      <c r="N548">
        <v>26423</v>
      </c>
      <c r="O548">
        <v>25859</v>
      </c>
      <c r="P548">
        <v>25249.000000000004</v>
      </c>
      <c r="Q548">
        <v>24837.999999999996</v>
      </c>
      <c r="R548">
        <v>24634</v>
      </c>
      <c r="S548">
        <v>24548</v>
      </c>
      <c r="T548">
        <v>24506</v>
      </c>
      <c r="U548">
        <v>24297.000000000004</v>
      </c>
      <c r="V548">
        <v>24070</v>
      </c>
      <c r="W548">
        <v>23927</v>
      </c>
      <c r="X548">
        <v>23942</v>
      </c>
      <c r="Y548">
        <v>24129</v>
      </c>
      <c r="Z548">
        <v>24334</v>
      </c>
      <c r="AA548">
        <v>24618</v>
      </c>
      <c r="AB548">
        <v>24967</v>
      </c>
      <c r="AC548">
        <v>25296</v>
      </c>
      <c r="AD548">
        <v>25533</v>
      </c>
      <c r="AE548" s="21" t="s">
        <v>1</v>
      </c>
    </row>
    <row r="549" spans="1:31" x14ac:dyDescent="0.2">
      <c r="A549" s="27" t="s">
        <v>12</v>
      </c>
      <c r="B549" s="13" t="s">
        <v>12</v>
      </c>
      <c r="C549" s="14">
        <v>132</v>
      </c>
      <c r="D549" s="13" t="s">
        <v>460</v>
      </c>
      <c r="E549" s="13" t="s">
        <v>503</v>
      </c>
      <c r="F549" s="13" t="s">
        <v>313</v>
      </c>
      <c r="G549" s="14" t="s">
        <v>338</v>
      </c>
      <c r="H549" s="205">
        <v>26853</v>
      </c>
      <c r="I549" s="205">
        <v>27273.000000000004</v>
      </c>
      <c r="J549" s="205">
        <v>27502</v>
      </c>
      <c r="K549" s="205">
        <v>28084</v>
      </c>
      <c r="L549" s="205">
        <v>28357</v>
      </c>
      <c r="M549">
        <v>28281</v>
      </c>
      <c r="N549">
        <v>27882</v>
      </c>
      <c r="O549">
        <v>27259.999999999996</v>
      </c>
      <c r="P549">
        <v>26787.000000000004</v>
      </c>
      <c r="Q549">
        <v>26076</v>
      </c>
      <c r="R549">
        <v>25173</v>
      </c>
      <c r="S549">
        <v>24219</v>
      </c>
      <c r="T549">
        <v>23375.000000000004</v>
      </c>
      <c r="U549">
        <v>23066.000000000004</v>
      </c>
      <c r="V549">
        <v>22835</v>
      </c>
      <c r="W549">
        <v>22601.000000000004</v>
      </c>
      <c r="X549">
        <v>22301.000000000004</v>
      </c>
      <c r="Y549">
        <v>21966</v>
      </c>
      <c r="Z549">
        <v>22051</v>
      </c>
      <c r="AA549">
        <v>22113</v>
      </c>
      <c r="AB549">
        <v>22132</v>
      </c>
      <c r="AC549">
        <v>22140</v>
      </c>
      <c r="AD549">
        <v>22200.000000000004</v>
      </c>
      <c r="AE549" s="22" t="s">
        <v>1</v>
      </c>
    </row>
    <row r="550" spans="1:31" x14ac:dyDescent="0.2">
      <c r="A550" s="25" t="s">
        <v>12</v>
      </c>
      <c r="B550" s="11" t="s">
        <v>12</v>
      </c>
      <c r="C550" s="12">
        <v>132</v>
      </c>
      <c r="D550" s="11" t="s">
        <v>460</v>
      </c>
      <c r="E550" s="11" t="s">
        <v>504</v>
      </c>
      <c r="F550" s="11"/>
      <c r="G550" s="12"/>
      <c r="H550" s="205">
        <v>0</v>
      </c>
      <c r="I550" s="205">
        <v>0</v>
      </c>
      <c r="J550" s="205">
        <v>0</v>
      </c>
      <c r="K550" s="205">
        <v>0</v>
      </c>
      <c r="L550" s="205">
        <v>0</v>
      </c>
      <c r="M550">
        <v>0</v>
      </c>
      <c r="N550">
        <v>0</v>
      </c>
      <c r="O550">
        <v>0</v>
      </c>
      <c r="P550">
        <v>0</v>
      </c>
      <c r="Q550">
        <v>0</v>
      </c>
      <c r="R550">
        <v>0</v>
      </c>
      <c r="S550">
        <v>0</v>
      </c>
      <c r="T550">
        <v>0</v>
      </c>
      <c r="U550">
        <v>0</v>
      </c>
      <c r="V550">
        <v>0</v>
      </c>
      <c r="W550">
        <v>0</v>
      </c>
      <c r="X550">
        <v>0</v>
      </c>
      <c r="Y550">
        <v>0</v>
      </c>
      <c r="Z550">
        <v>0</v>
      </c>
      <c r="AA550">
        <v>0</v>
      </c>
      <c r="AB550">
        <v>0</v>
      </c>
      <c r="AC550">
        <v>0</v>
      </c>
      <c r="AD550">
        <v>0</v>
      </c>
      <c r="AE550" s="21" t="s">
        <v>1</v>
      </c>
    </row>
    <row r="551" spans="1:31" x14ac:dyDescent="0.2">
      <c r="A551" s="27" t="s">
        <v>12</v>
      </c>
      <c r="B551" s="13" t="s">
        <v>12</v>
      </c>
      <c r="C551" s="14">
        <v>132</v>
      </c>
      <c r="D551" s="13" t="s">
        <v>460</v>
      </c>
      <c r="E551" s="13" t="s">
        <v>505</v>
      </c>
      <c r="F551" s="13"/>
      <c r="G551" s="14"/>
      <c r="H551" s="205">
        <v>480846</v>
      </c>
      <c r="I551" s="205">
        <v>486667</v>
      </c>
      <c r="J551" s="205">
        <v>492644</v>
      </c>
      <c r="K551" s="205">
        <v>498858</v>
      </c>
      <c r="L551" s="205">
        <v>505241</v>
      </c>
      <c r="M551">
        <v>511740</v>
      </c>
      <c r="N551">
        <v>518275.99999999994</v>
      </c>
      <c r="O551">
        <v>524740</v>
      </c>
      <c r="P551">
        <v>531140</v>
      </c>
      <c r="Q551">
        <v>537499</v>
      </c>
      <c r="R551">
        <v>543764</v>
      </c>
      <c r="S551">
        <v>549936</v>
      </c>
      <c r="T551">
        <v>555988</v>
      </c>
      <c r="U551">
        <v>561901</v>
      </c>
      <c r="V551">
        <v>567676</v>
      </c>
      <c r="W551">
        <v>573322</v>
      </c>
      <c r="X551">
        <v>578868</v>
      </c>
      <c r="Y551">
        <v>584315</v>
      </c>
      <c r="Z551">
        <v>589668</v>
      </c>
      <c r="AA551">
        <v>594931</v>
      </c>
      <c r="AB551">
        <v>600086</v>
      </c>
      <c r="AC551">
        <v>605125</v>
      </c>
      <c r="AD551">
        <v>610062</v>
      </c>
      <c r="AE551" s="22" t="s">
        <v>1</v>
      </c>
    </row>
    <row r="552" spans="1:31" x14ac:dyDescent="0.2">
      <c r="A552" s="25" t="s">
        <v>13</v>
      </c>
      <c r="B552" s="11" t="s">
        <v>13</v>
      </c>
      <c r="C552" s="12">
        <v>140</v>
      </c>
      <c r="D552" s="11" t="s">
        <v>461</v>
      </c>
      <c r="E552" s="11" t="s">
        <v>440</v>
      </c>
      <c r="F552" s="11" t="s">
        <v>312</v>
      </c>
      <c r="G552" s="12" t="s">
        <v>319</v>
      </c>
      <c r="H552" s="205">
        <v>69753</v>
      </c>
      <c r="I552" s="205">
        <v>70227</v>
      </c>
      <c r="J552" s="205">
        <v>70669</v>
      </c>
      <c r="K552" s="205">
        <v>71629</v>
      </c>
      <c r="L552" s="205">
        <v>72122</v>
      </c>
      <c r="M552">
        <v>72210</v>
      </c>
      <c r="N552">
        <v>71357</v>
      </c>
      <c r="O552">
        <v>71556</v>
      </c>
      <c r="P552">
        <v>71454</v>
      </c>
      <c r="Q552">
        <v>71461</v>
      </c>
      <c r="R552">
        <v>71556</v>
      </c>
      <c r="S552">
        <v>71372</v>
      </c>
      <c r="T552">
        <v>71934</v>
      </c>
      <c r="U552">
        <v>72413</v>
      </c>
      <c r="V552">
        <v>73043</v>
      </c>
      <c r="W552">
        <v>73866</v>
      </c>
      <c r="X552">
        <v>74974</v>
      </c>
      <c r="Y552">
        <v>76332</v>
      </c>
      <c r="Z552">
        <v>78312</v>
      </c>
      <c r="AA552">
        <v>80389</v>
      </c>
      <c r="AB552">
        <v>82272</v>
      </c>
      <c r="AC552">
        <v>82516</v>
      </c>
      <c r="AD552">
        <v>83977</v>
      </c>
      <c r="AE552" s="21" t="s">
        <v>1</v>
      </c>
    </row>
    <row r="553" spans="1:31" x14ac:dyDescent="0.2">
      <c r="A553" s="27" t="s">
        <v>13</v>
      </c>
      <c r="B553" s="13" t="s">
        <v>13</v>
      </c>
      <c r="C553" s="14">
        <v>140</v>
      </c>
      <c r="D553" s="13" t="s">
        <v>461</v>
      </c>
      <c r="E553" s="13" t="s">
        <v>487</v>
      </c>
      <c r="F553" s="13" t="s">
        <v>313</v>
      </c>
      <c r="G553" s="14" t="s">
        <v>319</v>
      </c>
      <c r="H553" s="205">
        <v>70668</v>
      </c>
      <c r="I553" s="205">
        <v>71244</v>
      </c>
      <c r="J553" s="205">
        <v>71689</v>
      </c>
      <c r="K553" s="205">
        <v>72717</v>
      </c>
      <c r="L553" s="205">
        <v>73275</v>
      </c>
      <c r="M553">
        <v>73406</v>
      </c>
      <c r="N553">
        <v>72467</v>
      </c>
      <c r="O553">
        <v>72680</v>
      </c>
      <c r="P553">
        <v>72559</v>
      </c>
      <c r="Q553">
        <v>72535</v>
      </c>
      <c r="R553">
        <v>72600</v>
      </c>
      <c r="S553">
        <v>72438</v>
      </c>
      <c r="T553">
        <v>73003</v>
      </c>
      <c r="U553">
        <v>73494</v>
      </c>
      <c r="V553">
        <v>74138</v>
      </c>
      <c r="W553">
        <v>74980</v>
      </c>
      <c r="X553">
        <v>76112</v>
      </c>
      <c r="Y553">
        <v>77509</v>
      </c>
      <c r="Z553">
        <v>79549</v>
      </c>
      <c r="AA553">
        <v>81686</v>
      </c>
      <c r="AB553">
        <v>83616</v>
      </c>
      <c r="AC553">
        <v>83835</v>
      </c>
      <c r="AD553">
        <v>85330</v>
      </c>
      <c r="AE553" s="22" t="s">
        <v>1</v>
      </c>
    </row>
    <row r="554" spans="1:31" x14ac:dyDescent="0.2">
      <c r="A554" s="25" t="s">
        <v>13</v>
      </c>
      <c r="B554" s="11" t="s">
        <v>13</v>
      </c>
      <c r="C554" s="12">
        <v>140</v>
      </c>
      <c r="D554" s="11" t="s">
        <v>461</v>
      </c>
      <c r="E554" s="11" t="s">
        <v>441</v>
      </c>
      <c r="F554" s="11" t="s">
        <v>312</v>
      </c>
      <c r="G554" s="12" t="s">
        <v>355</v>
      </c>
      <c r="H554" s="205">
        <v>67667</v>
      </c>
      <c r="I554" s="205">
        <v>68540</v>
      </c>
      <c r="J554" s="205">
        <v>68877</v>
      </c>
      <c r="K554" s="205">
        <v>69943</v>
      </c>
      <c r="L554" s="205">
        <v>70587</v>
      </c>
      <c r="M554">
        <v>70859</v>
      </c>
      <c r="N554">
        <v>70860</v>
      </c>
      <c r="O554">
        <v>70646</v>
      </c>
      <c r="P554">
        <v>70629</v>
      </c>
      <c r="Q554">
        <v>70696</v>
      </c>
      <c r="R554">
        <v>70814</v>
      </c>
      <c r="S554">
        <v>70943</v>
      </c>
      <c r="T554">
        <v>71076</v>
      </c>
      <c r="U554">
        <v>71427</v>
      </c>
      <c r="V554">
        <v>71891</v>
      </c>
      <c r="W554">
        <v>72502</v>
      </c>
      <c r="X554">
        <v>73312</v>
      </c>
      <c r="Y554">
        <v>74374</v>
      </c>
      <c r="Z554">
        <v>76063</v>
      </c>
      <c r="AA554">
        <v>77972</v>
      </c>
      <c r="AB554">
        <v>79857</v>
      </c>
      <c r="AC554">
        <v>81406</v>
      </c>
      <c r="AD554">
        <v>82266</v>
      </c>
      <c r="AE554" s="21" t="s">
        <v>1</v>
      </c>
    </row>
    <row r="555" spans="1:31" x14ac:dyDescent="0.2">
      <c r="A555" s="27" t="s">
        <v>13</v>
      </c>
      <c r="B555" s="13" t="s">
        <v>13</v>
      </c>
      <c r="C555" s="14">
        <v>140</v>
      </c>
      <c r="D555" s="13" t="s">
        <v>461</v>
      </c>
      <c r="E555" s="13" t="s">
        <v>488</v>
      </c>
      <c r="F555" s="13" t="s">
        <v>313</v>
      </c>
      <c r="G555" s="14" t="s">
        <v>355</v>
      </c>
      <c r="H555" s="205">
        <v>68505</v>
      </c>
      <c r="I555" s="205">
        <v>69366</v>
      </c>
      <c r="J555" s="205">
        <v>69749</v>
      </c>
      <c r="K555" s="205">
        <v>70875</v>
      </c>
      <c r="L555" s="205">
        <v>71582</v>
      </c>
      <c r="M555">
        <v>71907</v>
      </c>
      <c r="N555">
        <v>71931</v>
      </c>
      <c r="O555">
        <v>71685</v>
      </c>
      <c r="P555">
        <v>71666</v>
      </c>
      <c r="Q555">
        <v>71712</v>
      </c>
      <c r="R555">
        <v>71804</v>
      </c>
      <c r="S555">
        <v>71914</v>
      </c>
      <c r="T555">
        <v>72058</v>
      </c>
      <c r="U555">
        <v>72417</v>
      </c>
      <c r="V555">
        <v>72891</v>
      </c>
      <c r="W555">
        <v>73514</v>
      </c>
      <c r="X555">
        <v>74341</v>
      </c>
      <c r="Y555">
        <v>75427</v>
      </c>
      <c r="Z555">
        <v>77167</v>
      </c>
      <c r="AA555">
        <v>79130</v>
      </c>
      <c r="AB555">
        <v>81063</v>
      </c>
      <c r="AC555">
        <v>82643</v>
      </c>
      <c r="AD555">
        <v>83503</v>
      </c>
      <c r="AE555" s="22" t="s">
        <v>1</v>
      </c>
    </row>
    <row r="556" spans="1:31" x14ac:dyDescent="0.2">
      <c r="A556" s="25" t="s">
        <v>13</v>
      </c>
      <c r="B556" s="11" t="s">
        <v>13</v>
      </c>
      <c r="C556" s="12">
        <v>140</v>
      </c>
      <c r="D556" s="11" t="s">
        <v>461</v>
      </c>
      <c r="E556" s="11" t="s">
        <v>442</v>
      </c>
      <c r="F556" s="11" t="s">
        <v>312</v>
      </c>
      <c r="G556" s="12" t="s">
        <v>317</v>
      </c>
      <c r="H556" s="205">
        <v>65665</v>
      </c>
      <c r="I556" s="205">
        <v>66649</v>
      </c>
      <c r="J556" s="205">
        <v>67139</v>
      </c>
      <c r="K556" s="205">
        <v>68291</v>
      </c>
      <c r="L556" s="205">
        <v>69070</v>
      </c>
      <c r="M556">
        <v>69516</v>
      </c>
      <c r="N556">
        <v>69721</v>
      </c>
      <c r="O556">
        <v>69734</v>
      </c>
      <c r="P556">
        <v>69815</v>
      </c>
      <c r="Q556">
        <v>69965</v>
      </c>
      <c r="R556">
        <v>70140</v>
      </c>
      <c r="S556">
        <v>70284</v>
      </c>
      <c r="T556">
        <v>70379</v>
      </c>
      <c r="U556">
        <v>70638</v>
      </c>
      <c r="V556">
        <v>70977</v>
      </c>
      <c r="W556">
        <v>71422</v>
      </c>
      <c r="X556">
        <v>72019</v>
      </c>
      <c r="Y556">
        <v>72810</v>
      </c>
      <c r="Z556">
        <v>74186</v>
      </c>
      <c r="AA556">
        <v>75876</v>
      </c>
      <c r="AB556">
        <v>77680</v>
      </c>
      <c r="AC556">
        <v>79335</v>
      </c>
      <c r="AD556">
        <v>80535</v>
      </c>
      <c r="AE556" s="21" t="s">
        <v>1</v>
      </c>
    </row>
    <row r="557" spans="1:31" x14ac:dyDescent="0.2">
      <c r="A557" s="27" t="s">
        <v>13</v>
      </c>
      <c r="B557" s="13" t="s">
        <v>13</v>
      </c>
      <c r="C557" s="14">
        <v>140</v>
      </c>
      <c r="D557" s="13" t="s">
        <v>461</v>
      </c>
      <c r="E557" s="13" t="s">
        <v>489</v>
      </c>
      <c r="F557" s="13" t="s">
        <v>313</v>
      </c>
      <c r="G557" s="14" t="s">
        <v>317</v>
      </c>
      <c r="H557" s="205">
        <v>66423</v>
      </c>
      <c r="I557" s="205">
        <v>67379</v>
      </c>
      <c r="J557" s="205">
        <v>67880</v>
      </c>
      <c r="K557" s="205">
        <v>69083</v>
      </c>
      <c r="L557" s="205">
        <v>69920</v>
      </c>
      <c r="M557">
        <v>70423</v>
      </c>
      <c r="N557">
        <v>70665</v>
      </c>
      <c r="O557">
        <v>70677</v>
      </c>
      <c r="P557">
        <v>70773</v>
      </c>
      <c r="Q557">
        <v>70916</v>
      </c>
      <c r="R557">
        <v>71070</v>
      </c>
      <c r="S557">
        <v>71193</v>
      </c>
      <c r="T557">
        <v>71283</v>
      </c>
      <c r="U557">
        <v>71548</v>
      </c>
      <c r="V557">
        <v>71894</v>
      </c>
      <c r="W557">
        <v>72346</v>
      </c>
      <c r="X557">
        <v>72952</v>
      </c>
      <c r="Y557">
        <v>73756</v>
      </c>
      <c r="Z557">
        <v>75174</v>
      </c>
      <c r="AA557">
        <v>76912</v>
      </c>
      <c r="AB557">
        <v>78763</v>
      </c>
      <c r="AC557">
        <v>80452</v>
      </c>
      <c r="AD557">
        <v>81663</v>
      </c>
      <c r="AE557" s="22" t="s">
        <v>1</v>
      </c>
    </row>
    <row r="558" spans="1:31" x14ac:dyDescent="0.2">
      <c r="A558" s="25" t="s">
        <v>13</v>
      </c>
      <c r="B558" s="11" t="s">
        <v>13</v>
      </c>
      <c r="C558" s="12">
        <v>140</v>
      </c>
      <c r="D558" s="11" t="s">
        <v>461</v>
      </c>
      <c r="E558" s="11" t="s">
        <v>443</v>
      </c>
      <c r="F558" s="11" t="s">
        <v>312</v>
      </c>
      <c r="G558" s="12" t="s">
        <v>356</v>
      </c>
      <c r="H558" s="205">
        <v>63743</v>
      </c>
      <c r="I558" s="205">
        <v>64819.999999999993</v>
      </c>
      <c r="J558" s="205">
        <v>65446</v>
      </c>
      <c r="K558" s="205">
        <v>66669</v>
      </c>
      <c r="L558" s="205">
        <v>67560</v>
      </c>
      <c r="M558">
        <v>68167</v>
      </c>
      <c r="N558">
        <v>68567</v>
      </c>
      <c r="O558">
        <v>68802</v>
      </c>
      <c r="P558">
        <v>68998</v>
      </c>
      <c r="Q558">
        <v>69243</v>
      </c>
      <c r="R558">
        <v>69502</v>
      </c>
      <c r="S558">
        <v>69699</v>
      </c>
      <c r="T558">
        <v>69803</v>
      </c>
      <c r="U558">
        <v>70008</v>
      </c>
      <c r="V558">
        <v>70256</v>
      </c>
      <c r="W558">
        <v>70580</v>
      </c>
      <c r="X558">
        <v>71011</v>
      </c>
      <c r="Y558">
        <v>71587</v>
      </c>
      <c r="Z558">
        <v>72631</v>
      </c>
      <c r="AA558">
        <v>74078</v>
      </c>
      <c r="AB558">
        <v>75734</v>
      </c>
      <c r="AC558">
        <v>77397</v>
      </c>
      <c r="AD558">
        <v>78808</v>
      </c>
      <c r="AE558" s="21" t="s">
        <v>1</v>
      </c>
    </row>
    <row r="559" spans="1:31" x14ac:dyDescent="0.2">
      <c r="A559" s="27" t="s">
        <v>13</v>
      </c>
      <c r="B559" s="13" t="s">
        <v>13</v>
      </c>
      <c r="C559" s="14">
        <v>140</v>
      </c>
      <c r="D559" s="13" t="s">
        <v>461</v>
      </c>
      <c r="E559" s="13" t="s">
        <v>490</v>
      </c>
      <c r="F559" s="13" t="s">
        <v>313</v>
      </c>
      <c r="G559" s="14" t="s">
        <v>356</v>
      </c>
      <c r="H559" s="205">
        <v>64415.000000000007</v>
      </c>
      <c r="I559" s="205">
        <v>65459</v>
      </c>
      <c r="J559" s="205">
        <v>66073</v>
      </c>
      <c r="K559" s="205">
        <v>67336</v>
      </c>
      <c r="L559" s="205">
        <v>68280</v>
      </c>
      <c r="M559">
        <v>68942</v>
      </c>
      <c r="N559">
        <v>69387</v>
      </c>
      <c r="O559">
        <v>69641</v>
      </c>
      <c r="P559">
        <v>69870</v>
      </c>
      <c r="Q559">
        <v>70121</v>
      </c>
      <c r="R559">
        <v>70368</v>
      </c>
      <c r="S559">
        <v>70546</v>
      </c>
      <c r="T559">
        <v>70637</v>
      </c>
      <c r="U559">
        <v>70847</v>
      </c>
      <c r="V559">
        <v>71100</v>
      </c>
      <c r="W559">
        <v>71427</v>
      </c>
      <c r="X559">
        <v>71863</v>
      </c>
      <c r="Y559">
        <v>72443</v>
      </c>
      <c r="Z559">
        <v>73519</v>
      </c>
      <c r="AA559">
        <v>75008</v>
      </c>
      <c r="AB559">
        <v>76707</v>
      </c>
      <c r="AC559">
        <v>78406</v>
      </c>
      <c r="AD559">
        <v>79836</v>
      </c>
      <c r="AE559" s="22" t="s">
        <v>1</v>
      </c>
    </row>
    <row r="560" spans="1:31" x14ac:dyDescent="0.2">
      <c r="A560" s="25" t="s">
        <v>13</v>
      </c>
      <c r="B560" s="11" t="s">
        <v>13</v>
      </c>
      <c r="C560" s="12">
        <v>140</v>
      </c>
      <c r="D560" s="11" t="s">
        <v>461</v>
      </c>
      <c r="E560" s="11" t="s">
        <v>444</v>
      </c>
      <c r="F560" s="11" t="s">
        <v>312</v>
      </c>
      <c r="G560" s="12" t="s">
        <v>327</v>
      </c>
      <c r="H560" s="205">
        <v>61893</v>
      </c>
      <c r="I560" s="205">
        <v>63046</v>
      </c>
      <c r="J560" s="205">
        <v>63794</v>
      </c>
      <c r="K560" s="205">
        <v>65075</v>
      </c>
      <c r="L560" s="205">
        <v>66059</v>
      </c>
      <c r="M560">
        <v>66801</v>
      </c>
      <c r="N560">
        <v>67384</v>
      </c>
      <c r="O560">
        <v>67835</v>
      </c>
      <c r="P560">
        <v>68164</v>
      </c>
      <c r="Q560">
        <v>68519</v>
      </c>
      <c r="R560">
        <v>68871</v>
      </c>
      <c r="S560">
        <v>69153</v>
      </c>
      <c r="T560">
        <v>69309</v>
      </c>
      <c r="U560">
        <v>69498</v>
      </c>
      <c r="V560">
        <v>69692</v>
      </c>
      <c r="W560">
        <v>69927</v>
      </c>
      <c r="X560">
        <v>70240</v>
      </c>
      <c r="Y560">
        <v>70651</v>
      </c>
      <c r="Z560">
        <v>71345</v>
      </c>
      <c r="AA560">
        <v>72529</v>
      </c>
      <c r="AB560">
        <v>74014</v>
      </c>
      <c r="AC560">
        <v>75603</v>
      </c>
      <c r="AD560">
        <v>77110</v>
      </c>
      <c r="AE560" s="21" t="s">
        <v>1</v>
      </c>
    </row>
    <row r="561" spans="1:31" x14ac:dyDescent="0.2">
      <c r="A561" s="27" t="s">
        <v>13</v>
      </c>
      <c r="B561" s="13" t="s">
        <v>13</v>
      </c>
      <c r="C561" s="14">
        <v>140</v>
      </c>
      <c r="D561" s="13" t="s">
        <v>461</v>
      </c>
      <c r="E561" s="13" t="s">
        <v>491</v>
      </c>
      <c r="F561" s="13" t="s">
        <v>313</v>
      </c>
      <c r="G561" s="14" t="s">
        <v>327</v>
      </c>
      <c r="H561" s="205">
        <v>62477</v>
      </c>
      <c r="I561" s="205">
        <v>63599</v>
      </c>
      <c r="J561" s="205">
        <v>64319.999999999993</v>
      </c>
      <c r="K561" s="205">
        <v>65627</v>
      </c>
      <c r="L561" s="205">
        <v>66657</v>
      </c>
      <c r="M561">
        <v>67453</v>
      </c>
      <c r="N561">
        <v>68083</v>
      </c>
      <c r="O561">
        <v>68565</v>
      </c>
      <c r="P561">
        <v>68945</v>
      </c>
      <c r="Q561">
        <v>69319</v>
      </c>
      <c r="R561">
        <v>69669</v>
      </c>
      <c r="S561">
        <v>69939</v>
      </c>
      <c r="T561">
        <v>70078</v>
      </c>
      <c r="U561">
        <v>70274</v>
      </c>
      <c r="V561">
        <v>70471</v>
      </c>
      <c r="W561">
        <v>70708</v>
      </c>
      <c r="X561">
        <v>71021</v>
      </c>
      <c r="Y561">
        <v>71432</v>
      </c>
      <c r="Z561">
        <v>72147</v>
      </c>
      <c r="AA561">
        <v>73365</v>
      </c>
      <c r="AB561">
        <v>74889</v>
      </c>
      <c r="AC561">
        <v>76513</v>
      </c>
      <c r="AD561">
        <v>78044</v>
      </c>
      <c r="AE561" s="22" t="s">
        <v>1</v>
      </c>
    </row>
    <row r="562" spans="1:31" x14ac:dyDescent="0.2">
      <c r="A562" s="25" t="s">
        <v>13</v>
      </c>
      <c r="B562" s="11" t="s">
        <v>13</v>
      </c>
      <c r="C562" s="12">
        <v>140</v>
      </c>
      <c r="D562" s="11" t="s">
        <v>461</v>
      </c>
      <c r="E562" s="11" t="s">
        <v>445</v>
      </c>
      <c r="F562" s="11" t="s">
        <v>312</v>
      </c>
      <c r="G562" s="12" t="s">
        <v>320</v>
      </c>
      <c r="H562" s="205">
        <v>60117</v>
      </c>
      <c r="I562" s="205">
        <v>61323</v>
      </c>
      <c r="J562" s="205">
        <v>62174</v>
      </c>
      <c r="K562" s="205">
        <v>63472</v>
      </c>
      <c r="L562" s="205">
        <v>64565</v>
      </c>
      <c r="M562">
        <v>65420</v>
      </c>
      <c r="N562">
        <v>66158</v>
      </c>
      <c r="O562">
        <v>66814</v>
      </c>
      <c r="P562">
        <v>67257</v>
      </c>
      <c r="Q562">
        <v>67779</v>
      </c>
      <c r="R562">
        <v>68236</v>
      </c>
      <c r="S562">
        <v>68611</v>
      </c>
      <c r="T562">
        <v>68855</v>
      </c>
      <c r="U562">
        <v>69046</v>
      </c>
      <c r="V562">
        <v>69249</v>
      </c>
      <c r="W562">
        <v>69429</v>
      </c>
      <c r="X562">
        <v>69655</v>
      </c>
      <c r="Y562">
        <v>69950</v>
      </c>
      <c r="Z562">
        <v>70362</v>
      </c>
      <c r="AA562">
        <v>71180</v>
      </c>
      <c r="AB562">
        <v>72472</v>
      </c>
      <c r="AC562">
        <v>73960</v>
      </c>
      <c r="AD562">
        <v>75467</v>
      </c>
      <c r="AE562" s="21" t="s">
        <v>1</v>
      </c>
    </row>
    <row r="563" spans="1:31" x14ac:dyDescent="0.2">
      <c r="A563" s="27" t="s">
        <v>13</v>
      </c>
      <c r="B563" s="13" t="s">
        <v>13</v>
      </c>
      <c r="C563" s="14">
        <v>140</v>
      </c>
      <c r="D563" s="13" t="s">
        <v>461</v>
      </c>
      <c r="E563" s="13" t="s">
        <v>492</v>
      </c>
      <c r="F563" s="13" t="s">
        <v>313</v>
      </c>
      <c r="G563" s="14" t="s">
        <v>320</v>
      </c>
      <c r="H563" s="205">
        <v>60615</v>
      </c>
      <c r="I563" s="205">
        <v>61792</v>
      </c>
      <c r="J563" s="205">
        <v>62612</v>
      </c>
      <c r="K563" s="205">
        <v>63928</v>
      </c>
      <c r="L563" s="205">
        <v>65049.000000000007</v>
      </c>
      <c r="M563">
        <v>65955</v>
      </c>
      <c r="N563">
        <v>66743</v>
      </c>
      <c r="O563">
        <v>67436</v>
      </c>
      <c r="P563">
        <v>67941</v>
      </c>
      <c r="Q563">
        <v>68502</v>
      </c>
      <c r="R563">
        <v>68967</v>
      </c>
      <c r="S563">
        <v>69335</v>
      </c>
      <c r="T563">
        <v>69565</v>
      </c>
      <c r="U563">
        <v>69762</v>
      </c>
      <c r="V563">
        <v>69970</v>
      </c>
      <c r="W563">
        <v>70152</v>
      </c>
      <c r="X563">
        <v>70376</v>
      </c>
      <c r="Y563">
        <v>70667</v>
      </c>
      <c r="Z563">
        <v>71091</v>
      </c>
      <c r="AA563">
        <v>71933</v>
      </c>
      <c r="AB563">
        <v>73258</v>
      </c>
      <c r="AC563">
        <v>74781</v>
      </c>
      <c r="AD563">
        <v>76314</v>
      </c>
      <c r="AE563" s="22" t="s">
        <v>1</v>
      </c>
    </row>
    <row r="564" spans="1:31" x14ac:dyDescent="0.2">
      <c r="A564" s="25" t="s">
        <v>13</v>
      </c>
      <c r="B564" s="11" t="s">
        <v>13</v>
      </c>
      <c r="C564" s="12">
        <v>140</v>
      </c>
      <c r="D564" s="11" t="s">
        <v>461</v>
      </c>
      <c r="E564" s="11" t="s">
        <v>446</v>
      </c>
      <c r="F564" s="11" t="s">
        <v>312</v>
      </c>
      <c r="G564" s="12" t="s">
        <v>326</v>
      </c>
      <c r="H564" s="205">
        <v>58417</v>
      </c>
      <c r="I564" s="205">
        <v>59653</v>
      </c>
      <c r="J564" s="205">
        <v>60581</v>
      </c>
      <c r="K564" s="205">
        <v>61842</v>
      </c>
      <c r="L564" s="205">
        <v>63015</v>
      </c>
      <c r="M564">
        <v>64027</v>
      </c>
      <c r="N564">
        <v>64894.999999999993</v>
      </c>
      <c r="O564">
        <v>65725</v>
      </c>
      <c r="P564">
        <v>66241</v>
      </c>
      <c r="Q564">
        <v>66928</v>
      </c>
      <c r="R564">
        <v>67588</v>
      </c>
      <c r="S564">
        <v>68065</v>
      </c>
      <c r="T564">
        <v>68402</v>
      </c>
      <c r="U564">
        <v>68599</v>
      </c>
      <c r="V564">
        <v>68838</v>
      </c>
      <c r="W564">
        <v>69051</v>
      </c>
      <c r="X564">
        <v>69222</v>
      </c>
      <c r="Y564">
        <v>69432</v>
      </c>
      <c r="Z564">
        <v>69672</v>
      </c>
      <c r="AA564">
        <v>70149</v>
      </c>
      <c r="AB564">
        <v>71058</v>
      </c>
      <c r="AC564">
        <v>72424</v>
      </c>
      <c r="AD564">
        <v>73902</v>
      </c>
      <c r="AE564" s="21" t="s">
        <v>1</v>
      </c>
    </row>
    <row r="565" spans="1:31" x14ac:dyDescent="0.2">
      <c r="A565" s="27" t="s">
        <v>13</v>
      </c>
      <c r="B565" s="13" t="s">
        <v>13</v>
      </c>
      <c r="C565" s="14">
        <v>140</v>
      </c>
      <c r="D565" s="13" t="s">
        <v>461</v>
      </c>
      <c r="E565" s="13" t="s">
        <v>493</v>
      </c>
      <c r="F565" s="13" t="s">
        <v>313</v>
      </c>
      <c r="G565" s="14" t="s">
        <v>326</v>
      </c>
      <c r="H565" s="205">
        <v>58833</v>
      </c>
      <c r="I565" s="205">
        <v>60046</v>
      </c>
      <c r="J565" s="205">
        <v>60940</v>
      </c>
      <c r="K565" s="205">
        <v>62222</v>
      </c>
      <c r="L565" s="205">
        <v>63408</v>
      </c>
      <c r="M565">
        <v>64449</v>
      </c>
      <c r="N565">
        <v>65367.000000000007</v>
      </c>
      <c r="O565">
        <v>66240</v>
      </c>
      <c r="P565">
        <v>66823</v>
      </c>
      <c r="Q565">
        <v>67565</v>
      </c>
      <c r="R565">
        <v>68254</v>
      </c>
      <c r="S565">
        <v>68731</v>
      </c>
      <c r="T565">
        <v>69056</v>
      </c>
      <c r="U565">
        <v>69260</v>
      </c>
      <c r="V565">
        <v>69506</v>
      </c>
      <c r="W565">
        <v>69723</v>
      </c>
      <c r="X565">
        <v>69892</v>
      </c>
      <c r="Y565">
        <v>70095</v>
      </c>
      <c r="Z565">
        <v>70341</v>
      </c>
      <c r="AA565">
        <v>70832</v>
      </c>
      <c r="AB565">
        <v>71765</v>
      </c>
      <c r="AC565">
        <v>73163</v>
      </c>
      <c r="AD565">
        <v>74669</v>
      </c>
      <c r="AE565" s="22" t="s">
        <v>1</v>
      </c>
    </row>
    <row r="566" spans="1:31" x14ac:dyDescent="0.2">
      <c r="A566" s="25" t="s">
        <v>13</v>
      </c>
      <c r="B566" s="11" t="s">
        <v>13</v>
      </c>
      <c r="C566" s="12">
        <v>140</v>
      </c>
      <c r="D566" s="11" t="s">
        <v>461</v>
      </c>
      <c r="E566" s="11" t="s">
        <v>447</v>
      </c>
      <c r="F566" s="11" t="s">
        <v>312</v>
      </c>
      <c r="G566" s="12" t="s">
        <v>318</v>
      </c>
      <c r="H566" s="205">
        <v>56744</v>
      </c>
      <c r="I566" s="205">
        <v>58043</v>
      </c>
      <c r="J566" s="205">
        <v>59023</v>
      </c>
      <c r="K566" s="205">
        <v>60192</v>
      </c>
      <c r="L566" s="205">
        <v>61378</v>
      </c>
      <c r="M566">
        <v>62531</v>
      </c>
      <c r="N566">
        <v>63600</v>
      </c>
      <c r="O566">
        <v>64575</v>
      </c>
      <c r="P566">
        <v>65117.000000000007</v>
      </c>
      <c r="Q566">
        <v>65914</v>
      </c>
      <c r="R566">
        <v>66792</v>
      </c>
      <c r="S566">
        <v>67509</v>
      </c>
      <c r="T566">
        <v>67946</v>
      </c>
      <c r="U566">
        <v>68129</v>
      </c>
      <c r="V566">
        <v>68399</v>
      </c>
      <c r="W566">
        <v>68682</v>
      </c>
      <c r="X566">
        <v>68909</v>
      </c>
      <c r="Y566">
        <v>69065</v>
      </c>
      <c r="Z566">
        <v>69197</v>
      </c>
      <c r="AA566">
        <v>69470</v>
      </c>
      <c r="AB566">
        <v>69978</v>
      </c>
      <c r="AC566">
        <v>70945</v>
      </c>
      <c r="AD566">
        <v>72371</v>
      </c>
      <c r="AE566" s="21" t="s">
        <v>1</v>
      </c>
    </row>
    <row r="567" spans="1:31" x14ac:dyDescent="0.2">
      <c r="A567" s="27" t="s">
        <v>13</v>
      </c>
      <c r="B567" s="13" t="s">
        <v>13</v>
      </c>
      <c r="C567" s="14">
        <v>140</v>
      </c>
      <c r="D567" s="13" t="s">
        <v>461</v>
      </c>
      <c r="E567" s="13" t="s">
        <v>494</v>
      </c>
      <c r="F567" s="13" t="s">
        <v>313</v>
      </c>
      <c r="G567" s="14" t="s">
        <v>318</v>
      </c>
      <c r="H567" s="205">
        <v>57068</v>
      </c>
      <c r="I567" s="205">
        <v>58369</v>
      </c>
      <c r="J567" s="205">
        <v>59315</v>
      </c>
      <c r="K567" s="205">
        <v>60511</v>
      </c>
      <c r="L567" s="205">
        <v>61708</v>
      </c>
      <c r="M567">
        <v>62866</v>
      </c>
      <c r="N567">
        <v>63960</v>
      </c>
      <c r="O567">
        <v>64983.000000000007</v>
      </c>
      <c r="P567">
        <v>65596</v>
      </c>
      <c r="Q567">
        <v>66455</v>
      </c>
      <c r="R567">
        <v>67382</v>
      </c>
      <c r="S567">
        <v>68121</v>
      </c>
      <c r="T567">
        <v>68550</v>
      </c>
      <c r="U567">
        <v>68736</v>
      </c>
      <c r="V567">
        <v>69014</v>
      </c>
      <c r="W567">
        <v>69305</v>
      </c>
      <c r="X567">
        <v>69534</v>
      </c>
      <c r="Y567">
        <v>69683</v>
      </c>
      <c r="Z567">
        <v>69815</v>
      </c>
      <c r="AA567">
        <v>70095</v>
      </c>
      <c r="AB567">
        <v>70618</v>
      </c>
      <c r="AC567">
        <v>71608</v>
      </c>
      <c r="AD567">
        <v>73062</v>
      </c>
      <c r="AE567" s="22" t="s">
        <v>1</v>
      </c>
    </row>
    <row r="568" spans="1:31" x14ac:dyDescent="0.2">
      <c r="A568" s="25" t="s">
        <v>13</v>
      </c>
      <c r="B568" s="11" t="s">
        <v>13</v>
      </c>
      <c r="C568" s="12">
        <v>140</v>
      </c>
      <c r="D568" s="11" t="s">
        <v>461</v>
      </c>
      <c r="E568" s="11" t="s">
        <v>448</v>
      </c>
      <c r="F568" s="11" t="s">
        <v>312</v>
      </c>
      <c r="G568" s="12" t="s">
        <v>333</v>
      </c>
      <c r="H568" s="205">
        <v>55075</v>
      </c>
      <c r="I568" s="205">
        <v>56428</v>
      </c>
      <c r="J568" s="205">
        <v>57506</v>
      </c>
      <c r="K568" s="205">
        <v>58563</v>
      </c>
      <c r="L568" s="205">
        <v>59675</v>
      </c>
      <c r="M568">
        <v>60888</v>
      </c>
      <c r="N568">
        <v>62156</v>
      </c>
      <c r="O568">
        <v>63376</v>
      </c>
      <c r="P568">
        <v>63932</v>
      </c>
      <c r="Q568">
        <v>64750</v>
      </c>
      <c r="R568">
        <v>65775</v>
      </c>
      <c r="S568">
        <v>66766</v>
      </c>
      <c r="T568">
        <v>67480</v>
      </c>
      <c r="U568">
        <v>67653</v>
      </c>
      <c r="V568">
        <v>67910</v>
      </c>
      <c r="W568">
        <v>68249</v>
      </c>
      <c r="X568">
        <v>68581</v>
      </c>
      <c r="Y568">
        <v>68817</v>
      </c>
      <c r="Z568">
        <v>68836</v>
      </c>
      <c r="AA568">
        <v>69037</v>
      </c>
      <c r="AB568">
        <v>69309</v>
      </c>
      <c r="AC568">
        <v>69816</v>
      </c>
      <c r="AD568">
        <v>70828</v>
      </c>
      <c r="AE568" s="21" t="s">
        <v>1</v>
      </c>
    </row>
    <row r="569" spans="1:31" x14ac:dyDescent="0.2">
      <c r="A569" s="27" t="s">
        <v>13</v>
      </c>
      <c r="B569" s="13" t="s">
        <v>13</v>
      </c>
      <c r="C569" s="14">
        <v>140</v>
      </c>
      <c r="D569" s="13" t="s">
        <v>461</v>
      </c>
      <c r="E569" s="13" t="s">
        <v>495</v>
      </c>
      <c r="F569" s="13" t="s">
        <v>313</v>
      </c>
      <c r="G569" s="14" t="s">
        <v>333</v>
      </c>
      <c r="H569" s="205">
        <v>55291</v>
      </c>
      <c r="I569" s="205">
        <v>56677</v>
      </c>
      <c r="J569" s="205">
        <v>57748</v>
      </c>
      <c r="K569" s="205">
        <v>58831</v>
      </c>
      <c r="L569" s="205">
        <v>59961</v>
      </c>
      <c r="M569">
        <v>61172</v>
      </c>
      <c r="N569">
        <v>62432</v>
      </c>
      <c r="O569">
        <v>63670</v>
      </c>
      <c r="P569">
        <v>64309</v>
      </c>
      <c r="Q569">
        <v>65193</v>
      </c>
      <c r="R569">
        <v>66276</v>
      </c>
      <c r="S569">
        <v>67313</v>
      </c>
      <c r="T569">
        <v>68044</v>
      </c>
      <c r="U569">
        <v>68212</v>
      </c>
      <c r="V569">
        <v>68474</v>
      </c>
      <c r="W569">
        <v>68823</v>
      </c>
      <c r="X569">
        <v>69163</v>
      </c>
      <c r="Y569">
        <v>69397</v>
      </c>
      <c r="Z569">
        <v>69410</v>
      </c>
      <c r="AA569">
        <v>69615</v>
      </c>
      <c r="AB569">
        <v>69894</v>
      </c>
      <c r="AC569">
        <v>70414</v>
      </c>
      <c r="AD569">
        <v>71446</v>
      </c>
      <c r="AE569" s="22" t="s">
        <v>1</v>
      </c>
    </row>
    <row r="570" spans="1:31" x14ac:dyDescent="0.2">
      <c r="A570" s="25" t="s">
        <v>13</v>
      </c>
      <c r="B570" s="11" t="s">
        <v>13</v>
      </c>
      <c r="C570" s="12">
        <v>140</v>
      </c>
      <c r="D570" s="11" t="s">
        <v>461</v>
      </c>
      <c r="E570" s="11" t="s">
        <v>449</v>
      </c>
      <c r="F570" s="11" t="s">
        <v>312</v>
      </c>
      <c r="G570" s="12" t="s">
        <v>340</v>
      </c>
      <c r="H570" s="205">
        <v>53428</v>
      </c>
      <c r="I570" s="205">
        <v>54780</v>
      </c>
      <c r="J570" s="205">
        <v>55954</v>
      </c>
      <c r="K570" s="205">
        <v>56965</v>
      </c>
      <c r="L570" s="205">
        <v>57980</v>
      </c>
      <c r="M570">
        <v>59133</v>
      </c>
      <c r="N570">
        <v>60504</v>
      </c>
      <c r="O570">
        <v>61978</v>
      </c>
      <c r="P570">
        <v>62692</v>
      </c>
      <c r="Q570">
        <v>63525</v>
      </c>
      <c r="R570">
        <v>64569</v>
      </c>
      <c r="S570">
        <v>65745</v>
      </c>
      <c r="T570">
        <v>66790</v>
      </c>
      <c r="U570">
        <v>67164</v>
      </c>
      <c r="V570">
        <v>67414</v>
      </c>
      <c r="W570">
        <v>67742</v>
      </c>
      <c r="X570">
        <v>68154</v>
      </c>
      <c r="Y570">
        <v>68530</v>
      </c>
      <c r="Z570">
        <v>68573</v>
      </c>
      <c r="AA570">
        <v>68682</v>
      </c>
      <c r="AB570">
        <v>68919</v>
      </c>
      <c r="AC570">
        <v>69157</v>
      </c>
      <c r="AD570">
        <v>69650</v>
      </c>
      <c r="AE570" s="21" t="s">
        <v>1</v>
      </c>
    </row>
    <row r="571" spans="1:31" x14ac:dyDescent="0.2">
      <c r="A571" s="27" t="s">
        <v>13</v>
      </c>
      <c r="B571" s="13" t="s">
        <v>13</v>
      </c>
      <c r="C571" s="14">
        <v>140</v>
      </c>
      <c r="D571" s="13" t="s">
        <v>461</v>
      </c>
      <c r="E571" s="13" t="s">
        <v>496</v>
      </c>
      <c r="F571" s="13" t="s">
        <v>313</v>
      </c>
      <c r="G571" s="14" t="s">
        <v>340</v>
      </c>
      <c r="H571" s="205">
        <v>53530</v>
      </c>
      <c r="I571" s="205">
        <v>54931</v>
      </c>
      <c r="J571" s="205">
        <v>56133</v>
      </c>
      <c r="K571" s="205">
        <v>57196</v>
      </c>
      <c r="L571" s="205">
        <v>58229</v>
      </c>
      <c r="M571">
        <v>59390</v>
      </c>
      <c r="N571">
        <v>60742</v>
      </c>
      <c r="O571">
        <v>62193</v>
      </c>
      <c r="P571">
        <v>62962</v>
      </c>
      <c r="Q571">
        <v>63870</v>
      </c>
      <c r="R571">
        <v>64974.999999999993</v>
      </c>
      <c r="S571">
        <v>66209</v>
      </c>
      <c r="T571">
        <v>67300</v>
      </c>
      <c r="U571">
        <v>67685</v>
      </c>
      <c r="V571">
        <v>67933</v>
      </c>
      <c r="W571">
        <v>68267</v>
      </c>
      <c r="X571">
        <v>68690</v>
      </c>
      <c r="Y571">
        <v>69072</v>
      </c>
      <c r="Z571">
        <v>69109</v>
      </c>
      <c r="AA571">
        <v>69217</v>
      </c>
      <c r="AB571">
        <v>69459</v>
      </c>
      <c r="AC571">
        <v>69704</v>
      </c>
      <c r="AD571">
        <v>70206</v>
      </c>
      <c r="AE571" s="22" t="s">
        <v>1</v>
      </c>
    </row>
    <row r="572" spans="1:31" x14ac:dyDescent="0.2">
      <c r="A572" s="25" t="s">
        <v>13</v>
      </c>
      <c r="B572" s="11" t="s">
        <v>13</v>
      </c>
      <c r="C572" s="12">
        <v>140</v>
      </c>
      <c r="D572" s="11" t="s">
        <v>461</v>
      </c>
      <c r="E572" s="11" t="s">
        <v>450</v>
      </c>
      <c r="F572" s="11" t="s">
        <v>312</v>
      </c>
      <c r="G572" s="12" t="s">
        <v>329</v>
      </c>
      <c r="H572" s="205">
        <v>51831</v>
      </c>
      <c r="I572" s="205">
        <v>53127</v>
      </c>
      <c r="J572" s="205">
        <v>54332</v>
      </c>
      <c r="K572" s="205">
        <v>55299</v>
      </c>
      <c r="L572" s="205">
        <v>56303</v>
      </c>
      <c r="M572">
        <v>57372</v>
      </c>
      <c r="N572">
        <v>58693</v>
      </c>
      <c r="O572">
        <v>60312</v>
      </c>
      <c r="P572">
        <v>61240</v>
      </c>
      <c r="Q572">
        <v>62242</v>
      </c>
      <c r="R572">
        <v>63301</v>
      </c>
      <c r="S572">
        <v>64495.000000000007</v>
      </c>
      <c r="T572">
        <v>65765</v>
      </c>
      <c r="U572">
        <v>66443</v>
      </c>
      <c r="V572">
        <v>66901</v>
      </c>
      <c r="W572">
        <v>67226</v>
      </c>
      <c r="X572">
        <v>67629</v>
      </c>
      <c r="Y572">
        <v>68109</v>
      </c>
      <c r="Z572">
        <v>68265</v>
      </c>
      <c r="AA572">
        <v>68402</v>
      </c>
      <c r="AB572">
        <v>68569</v>
      </c>
      <c r="AC572">
        <v>68810</v>
      </c>
      <c r="AD572">
        <v>69001</v>
      </c>
      <c r="AE572" s="21" t="s">
        <v>1</v>
      </c>
    </row>
    <row r="573" spans="1:31" x14ac:dyDescent="0.2">
      <c r="A573" s="27" t="s">
        <v>13</v>
      </c>
      <c r="B573" s="13" t="s">
        <v>13</v>
      </c>
      <c r="C573" s="14">
        <v>140</v>
      </c>
      <c r="D573" s="13" t="s">
        <v>461</v>
      </c>
      <c r="E573" s="13" t="s">
        <v>497</v>
      </c>
      <c r="F573" s="13" t="s">
        <v>313</v>
      </c>
      <c r="G573" s="14" t="s">
        <v>329</v>
      </c>
      <c r="H573" s="205">
        <v>51826</v>
      </c>
      <c r="I573" s="205">
        <v>53170</v>
      </c>
      <c r="J573" s="205">
        <v>54422</v>
      </c>
      <c r="K573" s="205">
        <v>55480</v>
      </c>
      <c r="L573" s="205">
        <v>56530</v>
      </c>
      <c r="M573">
        <v>57608</v>
      </c>
      <c r="N573">
        <v>58922</v>
      </c>
      <c r="O573">
        <v>60501</v>
      </c>
      <c r="P573">
        <v>61436</v>
      </c>
      <c r="Q573">
        <v>62486</v>
      </c>
      <c r="R573">
        <v>63614</v>
      </c>
      <c r="S573">
        <v>64867.000000000007</v>
      </c>
      <c r="T573">
        <v>66197</v>
      </c>
      <c r="U573">
        <v>66910</v>
      </c>
      <c r="V573">
        <v>67383</v>
      </c>
      <c r="W573">
        <v>67707</v>
      </c>
      <c r="X573">
        <v>68118</v>
      </c>
      <c r="Y573">
        <v>68609</v>
      </c>
      <c r="Z573">
        <v>68763</v>
      </c>
      <c r="AA573">
        <v>68900</v>
      </c>
      <c r="AB573">
        <v>69068</v>
      </c>
      <c r="AC573">
        <v>69313</v>
      </c>
      <c r="AD573">
        <v>69508</v>
      </c>
      <c r="AE573" s="22" t="s">
        <v>1</v>
      </c>
    </row>
    <row r="574" spans="1:31" x14ac:dyDescent="0.2">
      <c r="A574" s="25" t="s">
        <v>13</v>
      </c>
      <c r="B574" s="11" t="s">
        <v>13</v>
      </c>
      <c r="C574" s="12">
        <v>140</v>
      </c>
      <c r="D574" s="11" t="s">
        <v>461</v>
      </c>
      <c r="E574" s="11" t="s">
        <v>451</v>
      </c>
      <c r="F574" s="11" t="s">
        <v>312</v>
      </c>
      <c r="G574" s="12" t="s">
        <v>361</v>
      </c>
      <c r="H574" s="205">
        <v>50259</v>
      </c>
      <c r="I574" s="205">
        <v>51511</v>
      </c>
      <c r="J574" s="205">
        <v>52676</v>
      </c>
      <c r="K574" s="205">
        <v>53528</v>
      </c>
      <c r="L574" s="205">
        <v>54527</v>
      </c>
      <c r="M574">
        <v>55618</v>
      </c>
      <c r="N574">
        <v>56863</v>
      </c>
      <c r="O574">
        <v>58440</v>
      </c>
      <c r="P574">
        <v>59504</v>
      </c>
      <c r="Q574">
        <v>60729</v>
      </c>
      <c r="R574">
        <v>61970</v>
      </c>
      <c r="S574">
        <v>63182</v>
      </c>
      <c r="T574">
        <v>64470</v>
      </c>
      <c r="U574">
        <v>65381</v>
      </c>
      <c r="V574">
        <v>66148</v>
      </c>
      <c r="W574">
        <v>66688</v>
      </c>
      <c r="X574">
        <v>67092</v>
      </c>
      <c r="Y574">
        <v>67564</v>
      </c>
      <c r="Z574">
        <v>67822</v>
      </c>
      <c r="AA574">
        <v>68075</v>
      </c>
      <c r="AB574">
        <v>68273</v>
      </c>
      <c r="AC574">
        <v>68465</v>
      </c>
      <c r="AD574">
        <v>68696</v>
      </c>
      <c r="AE574" s="21" t="s">
        <v>1</v>
      </c>
    </row>
    <row r="575" spans="1:31" x14ac:dyDescent="0.2">
      <c r="A575" s="27" t="s">
        <v>13</v>
      </c>
      <c r="B575" s="13" t="s">
        <v>13</v>
      </c>
      <c r="C575" s="14">
        <v>140</v>
      </c>
      <c r="D575" s="13" t="s">
        <v>461</v>
      </c>
      <c r="E575" s="13" t="s">
        <v>498</v>
      </c>
      <c r="F575" s="13" t="s">
        <v>313</v>
      </c>
      <c r="G575" s="14" t="s">
        <v>361</v>
      </c>
      <c r="H575" s="205">
        <v>50146</v>
      </c>
      <c r="I575" s="205">
        <v>51456</v>
      </c>
      <c r="J575" s="205">
        <v>52665</v>
      </c>
      <c r="K575" s="205">
        <v>53630</v>
      </c>
      <c r="L575" s="205">
        <v>54716</v>
      </c>
      <c r="M575">
        <v>55845</v>
      </c>
      <c r="N575">
        <v>57085</v>
      </c>
      <c r="O575">
        <v>58637</v>
      </c>
      <c r="P575">
        <v>59677</v>
      </c>
      <c r="Q575">
        <v>60904</v>
      </c>
      <c r="R575">
        <v>62187</v>
      </c>
      <c r="S575">
        <v>63465</v>
      </c>
      <c r="T575">
        <v>64812</v>
      </c>
      <c r="U575">
        <v>65770</v>
      </c>
      <c r="V575">
        <v>66578</v>
      </c>
      <c r="W575">
        <v>67136</v>
      </c>
      <c r="X575">
        <v>67539</v>
      </c>
      <c r="Y575">
        <v>68019</v>
      </c>
      <c r="Z575">
        <v>68274</v>
      </c>
      <c r="AA575">
        <v>68532</v>
      </c>
      <c r="AB575">
        <v>68736</v>
      </c>
      <c r="AC575">
        <v>68929</v>
      </c>
      <c r="AD575">
        <v>69163</v>
      </c>
      <c r="AE575" s="22" t="s">
        <v>1</v>
      </c>
    </row>
    <row r="576" spans="1:31" x14ac:dyDescent="0.2">
      <c r="A576" s="25" t="s">
        <v>13</v>
      </c>
      <c r="B576" s="11" t="s">
        <v>13</v>
      </c>
      <c r="C576" s="12">
        <v>140</v>
      </c>
      <c r="D576" s="11" t="s">
        <v>461</v>
      </c>
      <c r="E576" s="11" t="s">
        <v>452</v>
      </c>
      <c r="F576" s="11" t="s">
        <v>312</v>
      </c>
      <c r="G576" s="12" t="s">
        <v>328</v>
      </c>
      <c r="H576" s="205">
        <v>48796</v>
      </c>
      <c r="I576" s="205">
        <v>49908</v>
      </c>
      <c r="J576" s="205">
        <v>51046</v>
      </c>
      <c r="K576" s="205">
        <v>51701</v>
      </c>
      <c r="L576" s="205">
        <v>52610</v>
      </c>
      <c r="M576">
        <v>53733</v>
      </c>
      <c r="N576">
        <v>55029</v>
      </c>
      <c r="O576">
        <v>56536</v>
      </c>
      <c r="P576">
        <v>57553</v>
      </c>
      <c r="Q576">
        <v>58918</v>
      </c>
      <c r="R576">
        <v>60393</v>
      </c>
      <c r="S576">
        <v>61800</v>
      </c>
      <c r="T576">
        <v>63109</v>
      </c>
      <c r="U576">
        <v>64046.000000000007</v>
      </c>
      <c r="V576">
        <v>65049.000000000007</v>
      </c>
      <c r="W576">
        <v>65904</v>
      </c>
      <c r="X576">
        <v>66529</v>
      </c>
      <c r="Y576">
        <v>67006</v>
      </c>
      <c r="Z576">
        <v>67254</v>
      </c>
      <c r="AA576">
        <v>67609</v>
      </c>
      <c r="AB576">
        <v>67925</v>
      </c>
      <c r="AC576">
        <v>68153</v>
      </c>
      <c r="AD576">
        <v>68357</v>
      </c>
      <c r="AE576" s="21" t="s">
        <v>1</v>
      </c>
    </row>
    <row r="577" spans="1:31" x14ac:dyDescent="0.2">
      <c r="A577" s="27" t="s">
        <v>13</v>
      </c>
      <c r="B577" s="13" t="s">
        <v>13</v>
      </c>
      <c r="C577" s="14">
        <v>140</v>
      </c>
      <c r="D577" s="13" t="s">
        <v>461</v>
      </c>
      <c r="E577" s="13" t="s">
        <v>499</v>
      </c>
      <c r="F577" s="13" t="s">
        <v>313</v>
      </c>
      <c r="G577" s="14" t="s">
        <v>328</v>
      </c>
      <c r="H577" s="205">
        <v>48613</v>
      </c>
      <c r="I577" s="205">
        <v>49757</v>
      </c>
      <c r="J577" s="205">
        <v>50946</v>
      </c>
      <c r="K577" s="205">
        <v>51711</v>
      </c>
      <c r="L577" s="205">
        <v>52731</v>
      </c>
      <c r="M577">
        <v>53934</v>
      </c>
      <c r="N577">
        <v>55256</v>
      </c>
      <c r="O577">
        <v>56741</v>
      </c>
      <c r="P577">
        <v>57736</v>
      </c>
      <c r="Q577">
        <v>59073</v>
      </c>
      <c r="R577">
        <v>60546</v>
      </c>
      <c r="S577">
        <v>61994</v>
      </c>
      <c r="T577">
        <v>63368</v>
      </c>
      <c r="U577">
        <v>64343</v>
      </c>
      <c r="V577">
        <v>65399</v>
      </c>
      <c r="W577">
        <v>66299</v>
      </c>
      <c r="X577">
        <v>66945</v>
      </c>
      <c r="Y577">
        <v>67421</v>
      </c>
      <c r="Z577">
        <v>67655</v>
      </c>
      <c r="AA577">
        <v>68017</v>
      </c>
      <c r="AB577">
        <v>68346</v>
      </c>
      <c r="AC577">
        <v>68581</v>
      </c>
      <c r="AD577">
        <v>68785</v>
      </c>
      <c r="AE577" s="22" t="s">
        <v>1</v>
      </c>
    </row>
    <row r="578" spans="1:31" x14ac:dyDescent="0.2">
      <c r="A578" s="25" t="s">
        <v>13</v>
      </c>
      <c r="B578" s="11" t="s">
        <v>13</v>
      </c>
      <c r="C578" s="12">
        <v>140</v>
      </c>
      <c r="D578" s="11" t="s">
        <v>461</v>
      </c>
      <c r="E578" s="11" t="s">
        <v>453</v>
      </c>
      <c r="F578" s="11" t="s">
        <v>312</v>
      </c>
      <c r="G578" s="12" t="s">
        <v>337</v>
      </c>
      <c r="H578" s="205">
        <v>47478</v>
      </c>
      <c r="I578" s="205">
        <v>48402</v>
      </c>
      <c r="J578" s="205">
        <v>49417</v>
      </c>
      <c r="K578" s="205">
        <v>49897</v>
      </c>
      <c r="L578" s="205">
        <v>50616</v>
      </c>
      <c r="M578">
        <v>51672</v>
      </c>
      <c r="N578">
        <v>53033</v>
      </c>
      <c r="O578">
        <v>54615</v>
      </c>
      <c r="P578">
        <v>55568</v>
      </c>
      <c r="Q578">
        <v>56882</v>
      </c>
      <c r="R578">
        <v>58501</v>
      </c>
      <c r="S578">
        <v>60157</v>
      </c>
      <c r="T578">
        <v>61676</v>
      </c>
      <c r="U578">
        <v>62642</v>
      </c>
      <c r="V578">
        <v>63673</v>
      </c>
      <c r="W578">
        <v>64766.999999999993</v>
      </c>
      <c r="X578">
        <v>65712</v>
      </c>
      <c r="Y578">
        <v>66418</v>
      </c>
      <c r="Z578">
        <v>66669</v>
      </c>
      <c r="AA578">
        <v>67016</v>
      </c>
      <c r="AB578">
        <v>67436</v>
      </c>
      <c r="AC578">
        <v>67784</v>
      </c>
      <c r="AD578">
        <v>68029</v>
      </c>
      <c r="AE578" s="21" t="s">
        <v>1</v>
      </c>
    </row>
    <row r="579" spans="1:31" x14ac:dyDescent="0.2">
      <c r="A579" s="27" t="s">
        <v>13</v>
      </c>
      <c r="B579" s="13" t="s">
        <v>13</v>
      </c>
      <c r="C579" s="14">
        <v>140</v>
      </c>
      <c r="D579" s="13" t="s">
        <v>461</v>
      </c>
      <c r="E579" s="13" t="s">
        <v>500</v>
      </c>
      <c r="F579" s="13" t="s">
        <v>313</v>
      </c>
      <c r="G579" s="14" t="s">
        <v>337</v>
      </c>
      <c r="H579" s="205">
        <v>47283</v>
      </c>
      <c r="I579" s="205">
        <v>48190</v>
      </c>
      <c r="J579" s="205">
        <v>49232</v>
      </c>
      <c r="K579" s="205">
        <v>49827</v>
      </c>
      <c r="L579" s="205">
        <v>50654</v>
      </c>
      <c r="M579">
        <v>51816</v>
      </c>
      <c r="N579">
        <v>53246</v>
      </c>
      <c r="O579">
        <v>54839</v>
      </c>
      <c r="P579">
        <v>55761</v>
      </c>
      <c r="Q579">
        <v>57049</v>
      </c>
      <c r="R579">
        <v>58637</v>
      </c>
      <c r="S579">
        <v>60290</v>
      </c>
      <c r="T579">
        <v>61850</v>
      </c>
      <c r="U579">
        <v>62854</v>
      </c>
      <c r="V579">
        <v>63929</v>
      </c>
      <c r="W579">
        <v>65081</v>
      </c>
      <c r="X579">
        <v>66076</v>
      </c>
      <c r="Y579">
        <v>66803</v>
      </c>
      <c r="Z579">
        <v>67025</v>
      </c>
      <c r="AA579">
        <v>67369</v>
      </c>
      <c r="AB579">
        <v>67804</v>
      </c>
      <c r="AC579">
        <v>68169</v>
      </c>
      <c r="AD579">
        <v>68422</v>
      </c>
      <c r="AE579" s="22" t="s">
        <v>1</v>
      </c>
    </row>
    <row r="580" spans="1:31" x14ac:dyDescent="0.2">
      <c r="A580" s="25" t="s">
        <v>13</v>
      </c>
      <c r="B580" s="11" t="s">
        <v>13</v>
      </c>
      <c r="C580" s="12">
        <v>140</v>
      </c>
      <c r="D580" s="11" t="s">
        <v>461</v>
      </c>
      <c r="E580" s="11" t="s">
        <v>454</v>
      </c>
      <c r="F580" s="11" t="s">
        <v>312</v>
      </c>
      <c r="G580" s="12" t="s">
        <v>369</v>
      </c>
      <c r="H580" s="205">
        <v>46254</v>
      </c>
      <c r="I580" s="205">
        <v>47034</v>
      </c>
      <c r="J580" s="205">
        <v>47873</v>
      </c>
      <c r="K580" s="205">
        <v>48089</v>
      </c>
      <c r="L580" s="205">
        <v>48643</v>
      </c>
      <c r="M580">
        <v>49512</v>
      </c>
      <c r="N580">
        <v>50825</v>
      </c>
      <c r="O580">
        <v>52501</v>
      </c>
      <c r="P580">
        <v>53563</v>
      </c>
      <c r="Q580">
        <v>54810</v>
      </c>
      <c r="R580">
        <v>56375</v>
      </c>
      <c r="S580">
        <v>58180</v>
      </c>
      <c r="T580">
        <v>59964</v>
      </c>
      <c r="U580">
        <v>61164</v>
      </c>
      <c r="V580">
        <v>62226</v>
      </c>
      <c r="W580">
        <v>63348</v>
      </c>
      <c r="X580">
        <v>64536</v>
      </c>
      <c r="Y580">
        <v>65568</v>
      </c>
      <c r="Z580">
        <v>66051</v>
      </c>
      <c r="AA580">
        <v>66403</v>
      </c>
      <c r="AB580">
        <v>66818</v>
      </c>
      <c r="AC580">
        <v>67272</v>
      </c>
      <c r="AD580">
        <v>67639</v>
      </c>
      <c r="AE580" s="21" t="s">
        <v>1</v>
      </c>
    </row>
    <row r="581" spans="1:31" x14ac:dyDescent="0.2">
      <c r="A581" s="27" t="s">
        <v>13</v>
      </c>
      <c r="B581" s="13" t="s">
        <v>13</v>
      </c>
      <c r="C581" s="14">
        <v>140</v>
      </c>
      <c r="D581" s="13" t="s">
        <v>461</v>
      </c>
      <c r="E581" s="13" t="s">
        <v>501</v>
      </c>
      <c r="F581" s="13" t="s">
        <v>313</v>
      </c>
      <c r="G581" s="14" t="s">
        <v>369</v>
      </c>
      <c r="H581" s="205">
        <v>46086</v>
      </c>
      <c r="I581" s="205">
        <v>46813</v>
      </c>
      <c r="J581" s="205">
        <v>47636</v>
      </c>
      <c r="K581" s="205">
        <v>47942</v>
      </c>
      <c r="L581" s="205">
        <v>48608</v>
      </c>
      <c r="M581">
        <v>49581</v>
      </c>
      <c r="N581">
        <v>50990</v>
      </c>
      <c r="O581">
        <v>52723</v>
      </c>
      <c r="P581">
        <v>53775</v>
      </c>
      <c r="Q581">
        <v>54988</v>
      </c>
      <c r="R581">
        <v>56525</v>
      </c>
      <c r="S581">
        <v>58300</v>
      </c>
      <c r="T581">
        <v>60083</v>
      </c>
      <c r="U581">
        <v>61288</v>
      </c>
      <c r="V581">
        <v>62394</v>
      </c>
      <c r="W581">
        <v>63566</v>
      </c>
      <c r="X581">
        <v>64816.999999999993</v>
      </c>
      <c r="Y581">
        <v>65902</v>
      </c>
      <c r="Z581">
        <v>66372</v>
      </c>
      <c r="AA581">
        <v>66706</v>
      </c>
      <c r="AB581">
        <v>67125</v>
      </c>
      <c r="AC581">
        <v>67600</v>
      </c>
      <c r="AD581">
        <v>67988</v>
      </c>
      <c r="AE581" s="22" t="s">
        <v>1</v>
      </c>
    </row>
    <row r="582" spans="1:31" x14ac:dyDescent="0.2">
      <c r="A582" s="25" t="s">
        <v>13</v>
      </c>
      <c r="B582" s="11" t="s">
        <v>13</v>
      </c>
      <c r="C582" s="12">
        <v>140</v>
      </c>
      <c r="D582" s="11" t="s">
        <v>461</v>
      </c>
      <c r="E582" s="11" t="s">
        <v>473</v>
      </c>
      <c r="F582" s="11" t="s">
        <v>312</v>
      </c>
      <c r="G582" s="12" t="s">
        <v>359</v>
      </c>
      <c r="H582">
        <v>45042</v>
      </c>
      <c r="I582">
        <v>45755</v>
      </c>
      <c r="J582">
        <v>46460</v>
      </c>
      <c r="K582">
        <v>46394</v>
      </c>
      <c r="L582">
        <v>46661</v>
      </c>
      <c r="M582">
        <v>47371</v>
      </c>
      <c r="N582">
        <v>48495</v>
      </c>
      <c r="O582">
        <v>50137</v>
      </c>
      <c r="P582">
        <v>51381</v>
      </c>
      <c r="Q582">
        <v>52714</v>
      </c>
      <c r="R582">
        <v>54209</v>
      </c>
      <c r="S582">
        <v>55959</v>
      </c>
      <c r="T582">
        <v>57902</v>
      </c>
      <c r="U582">
        <v>59414</v>
      </c>
      <c r="V582">
        <v>60702</v>
      </c>
      <c r="W582">
        <v>61857</v>
      </c>
      <c r="X582">
        <v>63075</v>
      </c>
      <c r="Y582">
        <v>64352.000000000007</v>
      </c>
      <c r="Z582">
        <v>65173</v>
      </c>
      <c r="AA582">
        <v>65755</v>
      </c>
      <c r="AB582">
        <v>66177</v>
      </c>
      <c r="AC582">
        <v>66629</v>
      </c>
      <c r="AD582">
        <v>67104</v>
      </c>
      <c r="AE582" s="21"/>
    </row>
    <row r="583" spans="1:31" x14ac:dyDescent="0.2">
      <c r="A583" s="27" t="s">
        <v>13</v>
      </c>
      <c r="B583" s="13" t="s">
        <v>13</v>
      </c>
      <c r="C583" s="14">
        <v>140</v>
      </c>
      <c r="D583" s="13" t="s">
        <v>461</v>
      </c>
      <c r="E583" s="13" t="s">
        <v>480</v>
      </c>
      <c r="F583" s="13" t="s">
        <v>313</v>
      </c>
      <c r="G583" s="14" t="s">
        <v>359</v>
      </c>
      <c r="H583">
        <v>44900</v>
      </c>
      <c r="I583">
        <v>45560</v>
      </c>
      <c r="J583">
        <v>46217</v>
      </c>
      <c r="K583">
        <v>46199</v>
      </c>
      <c r="L583">
        <v>46556</v>
      </c>
      <c r="M583">
        <v>47375</v>
      </c>
      <c r="N583">
        <v>48594</v>
      </c>
      <c r="O583">
        <v>50322</v>
      </c>
      <c r="P583">
        <v>51593</v>
      </c>
      <c r="Q583">
        <v>52913</v>
      </c>
      <c r="R583">
        <v>54372</v>
      </c>
      <c r="S583">
        <v>56095</v>
      </c>
      <c r="T583">
        <v>58009</v>
      </c>
      <c r="U583">
        <v>59481</v>
      </c>
      <c r="V583">
        <v>60779</v>
      </c>
      <c r="W583">
        <v>61983</v>
      </c>
      <c r="X583">
        <v>63256</v>
      </c>
      <c r="Y583">
        <v>64601</v>
      </c>
      <c r="Z583">
        <v>65441</v>
      </c>
      <c r="AA583">
        <v>66017</v>
      </c>
      <c r="AB583">
        <v>66430</v>
      </c>
      <c r="AC583">
        <v>66892</v>
      </c>
      <c r="AD583">
        <v>67393</v>
      </c>
      <c r="AE583" s="22"/>
    </row>
    <row r="584" spans="1:31" x14ac:dyDescent="0.2">
      <c r="A584" s="25" t="s">
        <v>13</v>
      </c>
      <c r="B584" s="11" t="s">
        <v>13</v>
      </c>
      <c r="C584" s="12">
        <v>140</v>
      </c>
      <c r="D584" s="11" t="s">
        <v>461</v>
      </c>
      <c r="E584" s="11" t="s">
        <v>474</v>
      </c>
      <c r="F584" s="11" t="s">
        <v>312</v>
      </c>
      <c r="G584" s="12" t="s">
        <v>341</v>
      </c>
      <c r="H584">
        <v>43867</v>
      </c>
      <c r="I584">
        <v>44482</v>
      </c>
      <c r="J584">
        <v>45128</v>
      </c>
      <c r="K584">
        <v>44874</v>
      </c>
      <c r="L584">
        <v>44818</v>
      </c>
      <c r="M584">
        <v>45216</v>
      </c>
      <c r="N584">
        <v>46182</v>
      </c>
      <c r="O584">
        <v>47631</v>
      </c>
      <c r="P584">
        <v>48976</v>
      </c>
      <c r="Q584">
        <v>50456</v>
      </c>
      <c r="R584">
        <v>52016</v>
      </c>
      <c r="S584">
        <v>53696</v>
      </c>
      <c r="T584">
        <v>55584</v>
      </c>
      <c r="U584">
        <v>57324</v>
      </c>
      <c r="V584">
        <v>58911</v>
      </c>
      <c r="W584">
        <v>60285</v>
      </c>
      <c r="X584">
        <v>61537</v>
      </c>
      <c r="Y584">
        <v>62846</v>
      </c>
      <c r="Z584">
        <v>63934</v>
      </c>
      <c r="AA584">
        <v>64849.000000000007</v>
      </c>
      <c r="AB584">
        <v>65498.000000000007</v>
      </c>
      <c r="AC584">
        <v>65960</v>
      </c>
      <c r="AD584">
        <v>66436</v>
      </c>
      <c r="AE584" s="21"/>
    </row>
    <row r="585" spans="1:31" x14ac:dyDescent="0.2">
      <c r="A585" s="27" t="s">
        <v>13</v>
      </c>
      <c r="B585" s="13" t="s">
        <v>13</v>
      </c>
      <c r="C585" s="14">
        <v>140</v>
      </c>
      <c r="D585" s="13" t="s">
        <v>461</v>
      </c>
      <c r="E585" s="13" t="s">
        <v>481</v>
      </c>
      <c r="F585" s="13" t="s">
        <v>313</v>
      </c>
      <c r="G585" s="14" t="s">
        <v>341</v>
      </c>
      <c r="H585">
        <v>43754</v>
      </c>
      <c r="I585">
        <v>44313</v>
      </c>
      <c r="J585">
        <v>44912</v>
      </c>
      <c r="K585">
        <v>44677</v>
      </c>
      <c r="L585">
        <v>44671</v>
      </c>
      <c r="M585">
        <v>45157</v>
      </c>
      <c r="N585">
        <v>46225</v>
      </c>
      <c r="O585">
        <v>47758</v>
      </c>
      <c r="P585">
        <v>49154</v>
      </c>
      <c r="Q585">
        <v>50657</v>
      </c>
      <c r="R585">
        <v>52201</v>
      </c>
      <c r="S585">
        <v>53847</v>
      </c>
      <c r="T585">
        <v>55709</v>
      </c>
      <c r="U585">
        <v>57383</v>
      </c>
      <c r="V585">
        <v>58931</v>
      </c>
      <c r="W585">
        <v>60318</v>
      </c>
      <c r="X585">
        <v>61625</v>
      </c>
      <c r="Y585">
        <v>62993</v>
      </c>
      <c r="Z585">
        <v>64119</v>
      </c>
      <c r="AA585">
        <v>65055.000000000007</v>
      </c>
      <c r="AB585">
        <v>65705</v>
      </c>
      <c r="AC585">
        <v>66163</v>
      </c>
      <c r="AD585">
        <v>66654</v>
      </c>
      <c r="AE585" s="22"/>
    </row>
    <row r="586" spans="1:31" x14ac:dyDescent="0.2">
      <c r="A586" s="25" t="s">
        <v>13</v>
      </c>
      <c r="B586" s="11" t="s">
        <v>13</v>
      </c>
      <c r="C586" s="12">
        <v>140</v>
      </c>
      <c r="D586" s="11" t="s">
        <v>461</v>
      </c>
      <c r="E586" s="11" t="s">
        <v>475</v>
      </c>
      <c r="F586" s="11" t="s">
        <v>312</v>
      </c>
      <c r="G586" s="12" t="s">
        <v>334</v>
      </c>
      <c r="H586">
        <v>42617</v>
      </c>
      <c r="I586">
        <v>43240</v>
      </c>
      <c r="J586">
        <v>43797</v>
      </c>
      <c r="K586">
        <v>43471</v>
      </c>
      <c r="L586">
        <v>43194</v>
      </c>
      <c r="M586">
        <v>43226</v>
      </c>
      <c r="N586">
        <v>43851</v>
      </c>
      <c r="O586">
        <v>45139</v>
      </c>
      <c r="P586">
        <v>46448</v>
      </c>
      <c r="Q586">
        <v>48001</v>
      </c>
      <c r="R586">
        <v>49676</v>
      </c>
      <c r="S586">
        <v>51402</v>
      </c>
      <c r="T586">
        <v>53221</v>
      </c>
      <c r="U586">
        <v>54987</v>
      </c>
      <c r="V586">
        <v>56792</v>
      </c>
      <c r="W586">
        <v>58453</v>
      </c>
      <c r="X586">
        <v>59917</v>
      </c>
      <c r="Y586">
        <v>61261</v>
      </c>
      <c r="Z586">
        <v>62409</v>
      </c>
      <c r="AA586">
        <v>63586</v>
      </c>
      <c r="AB586">
        <v>64563</v>
      </c>
      <c r="AC586">
        <v>65251.000000000007</v>
      </c>
      <c r="AD586">
        <v>65738</v>
      </c>
      <c r="AE586" s="21"/>
    </row>
    <row r="587" spans="1:31" x14ac:dyDescent="0.2">
      <c r="A587" s="27" t="s">
        <v>13</v>
      </c>
      <c r="B587" s="13" t="s">
        <v>13</v>
      </c>
      <c r="C587" s="14">
        <v>140</v>
      </c>
      <c r="D587" s="13" t="s">
        <v>461</v>
      </c>
      <c r="E587" s="13" t="s">
        <v>482</v>
      </c>
      <c r="F587" s="13" t="s">
        <v>313</v>
      </c>
      <c r="G587" s="14" t="s">
        <v>334</v>
      </c>
      <c r="H587">
        <v>42531</v>
      </c>
      <c r="I587">
        <v>43100</v>
      </c>
      <c r="J587">
        <v>43607</v>
      </c>
      <c r="K587">
        <v>43302</v>
      </c>
      <c r="L587">
        <v>43049</v>
      </c>
      <c r="M587">
        <v>43131</v>
      </c>
      <c r="N587">
        <v>43838</v>
      </c>
      <c r="O587">
        <v>45217</v>
      </c>
      <c r="P587">
        <v>46572</v>
      </c>
      <c r="Q587">
        <v>48170</v>
      </c>
      <c r="R587">
        <v>49865</v>
      </c>
      <c r="S587">
        <v>51577</v>
      </c>
      <c r="T587">
        <v>53363</v>
      </c>
      <c r="U587">
        <v>55069</v>
      </c>
      <c r="V587">
        <v>56806</v>
      </c>
      <c r="W587">
        <v>58428</v>
      </c>
      <c r="X587">
        <v>59908</v>
      </c>
      <c r="Y587">
        <v>61312</v>
      </c>
      <c r="Z587">
        <v>62497</v>
      </c>
      <c r="AA587">
        <v>63711</v>
      </c>
      <c r="AB587">
        <v>64709.999999999993</v>
      </c>
      <c r="AC587">
        <v>65400.999999999993</v>
      </c>
      <c r="AD587">
        <v>65892</v>
      </c>
      <c r="AE587" s="22"/>
    </row>
    <row r="588" spans="1:31" x14ac:dyDescent="0.2">
      <c r="A588" s="25" t="s">
        <v>13</v>
      </c>
      <c r="B588" s="11" t="s">
        <v>13</v>
      </c>
      <c r="C588" s="12">
        <v>140</v>
      </c>
      <c r="D588" s="11" t="s">
        <v>461</v>
      </c>
      <c r="E588" s="11" t="s">
        <v>476</v>
      </c>
      <c r="F588" s="11" t="s">
        <v>312</v>
      </c>
      <c r="G588" s="12" t="s">
        <v>345</v>
      </c>
      <c r="H588">
        <v>41230</v>
      </c>
      <c r="I588">
        <v>41931</v>
      </c>
      <c r="J588">
        <v>42493</v>
      </c>
      <c r="K588">
        <v>42071</v>
      </c>
      <c r="L588">
        <v>41722</v>
      </c>
      <c r="M588">
        <v>41500</v>
      </c>
      <c r="N588">
        <v>41712</v>
      </c>
      <c r="O588">
        <v>42623</v>
      </c>
      <c r="P588">
        <v>43935</v>
      </c>
      <c r="Q588">
        <v>45442</v>
      </c>
      <c r="R588">
        <v>47164</v>
      </c>
      <c r="S588">
        <v>48976</v>
      </c>
      <c r="T588">
        <v>50824</v>
      </c>
      <c r="U588">
        <v>52606</v>
      </c>
      <c r="V588">
        <v>54435</v>
      </c>
      <c r="W588">
        <v>56303</v>
      </c>
      <c r="X588">
        <v>58042</v>
      </c>
      <c r="Y588">
        <v>59591</v>
      </c>
      <c r="Z588">
        <v>60805</v>
      </c>
      <c r="AA588">
        <v>62040</v>
      </c>
      <c r="AB588">
        <v>63275</v>
      </c>
      <c r="AC588">
        <v>64287.000000000007</v>
      </c>
      <c r="AD588">
        <v>64998.999999999993</v>
      </c>
      <c r="AE588" s="21"/>
    </row>
    <row r="589" spans="1:31" x14ac:dyDescent="0.2">
      <c r="A589" s="27" t="s">
        <v>13</v>
      </c>
      <c r="B589" s="13" t="s">
        <v>13</v>
      </c>
      <c r="C589" s="14">
        <v>140</v>
      </c>
      <c r="D589" s="13" t="s">
        <v>461</v>
      </c>
      <c r="E589" s="13" t="s">
        <v>483</v>
      </c>
      <c r="F589" s="13" t="s">
        <v>313</v>
      </c>
      <c r="G589" s="14" t="s">
        <v>345</v>
      </c>
      <c r="H589">
        <v>41165</v>
      </c>
      <c r="I589">
        <v>41821</v>
      </c>
      <c r="J589">
        <v>42332</v>
      </c>
      <c r="K589">
        <v>41930</v>
      </c>
      <c r="L589">
        <v>41607</v>
      </c>
      <c r="M589">
        <v>41410</v>
      </c>
      <c r="N589">
        <v>41668</v>
      </c>
      <c r="O589">
        <v>42653</v>
      </c>
      <c r="P589">
        <v>44013</v>
      </c>
      <c r="Q589">
        <v>45561</v>
      </c>
      <c r="R589">
        <v>47325</v>
      </c>
      <c r="S589">
        <v>49156</v>
      </c>
      <c r="T589">
        <v>50990</v>
      </c>
      <c r="U589">
        <v>52709</v>
      </c>
      <c r="V589">
        <v>54476</v>
      </c>
      <c r="W589">
        <v>56275</v>
      </c>
      <c r="X589">
        <v>57974</v>
      </c>
      <c r="Y589">
        <v>59542</v>
      </c>
      <c r="Z589">
        <v>60801</v>
      </c>
      <c r="AA589">
        <v>62072</v>
      </c>
      <c r="AB589">
        <v>63343</v>
      </c>
      <c r="AC589">
        <v>64375</v>
      </c>
      <c r="AD589">
        <v>65093.999999999993</v>
      </c>
      <c r="AE589" s="22"/>
    </row>
    <row r="590" spans="1:31" x14ac:dyDescent="0.2">
      <c r="A590" s="25" t="s">
        <v>13</v>
      </c>
      <c r="B590" s="11" t="s">
        <v>13</v>
      </c>
      <c r="C590" s="12">
        <v>140</v>
      </c>
      <c r="D590" s="11" t="s">
        <v>461</v>
      </c>
      <c r="E590" s="11" t="s">
        <v>477</v>
      </c>
      <c r="F590" s="11" t="s">
        <v>312</v>
      </c>
      <c r="G590" s="12" t="s">
        <v>339</v>
      </c>
      <c r="H590">
        <v>39758</v>
      </c>
      <c r="I590">
        <v>40498</v>
      </c>
      <c r="J590">
        <v>41128</v>
      </c>
      <c r="K590">
        <v>40703</v>
      </c>
      <c r="L590">
        <v>40256</v>
      </c>
      <c r="M590">
        <v>39960</v>
      </c>
      <c r="N590">
        <v>39881</v>
      </c>
      <c r="O590">
        <v>40327</v>
      </c>
      <c r="P590">
        <v>41403</v>
      </c>
      <c r="Q590">
        <v>42900</v>
      </c>
      <c r="R590">
        <v>44568</v>
      </c>
      <c r="S590">
        <v>46402</v>
      </c>
      <c r="T590">
        <v>48309</v>
      </c>
      <c r="U590">
        <v>50192</v>
      </c>
      <c r="V590">
        <v>52033</v>
      </c>
      <c r="W590">
        <v>53923</v>
      </c>
      <c r="X590">
        <v>55860</v>
      </c>
      <c r="Y590">
        <v>57672</v>
      </c>
      <c r="Z590">
        <v>59118</v>
      </c>
      <c r="AA590">
        <v>60416</v>
      </c>
      <c r="AB590">
        <v>61708</v>
      </c>
      <c r="AC590">
        <v>62974</v>
      </c>
      <c r="AD590">
        <v>64006</v>
      </c>
      <c r="AE590" s="21"/>
    </row>
    <row r="591" spans="1:31" x14ac:dyDescent="0.2">
      <c r="A591" s="27" t="s">
        <v>13</v>
      </c>
      <c r="B591" s="13" t="s">
        <v>13</v>
      </c>
      <c r="C591" s="14">
        <v>140</v>
      </c>
      <c r="D591" s="13" t="s">
        <v>461</v>
      </c>
      <c r="E591" s="13" t="s">
        <v>484</v>
      </c>
      <c r="F591" s="13" t="s">
        <v>313</v>
      </c>
      <c r="G591" s="14" t="s">
        <v>339</v>
      </c>
      <c r="H591">
        <v>39708</v>
      </c>
      <c r="I591">
        <v>40415</v>
      </c>
      <c r="J591">
        <v>41000</v>
      </c>
      <c r="K591">
        <v>40591</v>
      </c>
      <c r="L591">
        <v>40169</v>
      </c>
      <c r="M591">
        <v>39902</v>
      </c>
      <c r="N591">
        <v>39845</v>
      </c>
      <c r="O591">
        <v>40332</v>
      </c>
      <c r="P591">
        <v>41435</v>
      </c>
      <c r="Q591">
        <v>42977</v>
      </c>
      <c r="R591">
        <v>44682</v>
      </c>
      <c r="S591">
        <v>46557</v>
      </c>
      <c r="T591">
        <v>48483</v>
      </c>
      <c r="U591">
        <v>50323</v>
      </c>
      <c r="V591">
        <v>52100</v>
      </c>
      <c r="W591">
        <v>53927</v>
      </c>
      <c r="X591">
        <v>55791</v>
      </c>
      <c r="Y591">
        <v>57562</v>
      </c>
      <c r="Z591">
        <v>59017</v>
      </c>
      <c r="AA591">
        <v>60360</v>
      </c>
      <c r="AB591">
        <v>61687</v>
      </c>
      <c r="AC591">
        <v>62984</v>
      </c>
      <c r="AD591">
        <v>64036</v>
      </c>
      <c r="AE591" s="22"/>
    </row>
    <row r="592" spans="1:31" x14ac:dyDescent="0.2">
      <c r="A592" s="25" t="s">
        <v>13</v>
      </c>
      <c r="B592" s="11" t="s">
        <v>13</v>
      </c>
      <c r="C592" s="12">
        <v>140</v>
      </c>
      <c r="D592" s="11" t="s">
        <v>461</v>
      </c>
      <c r="E592" s="11" t="s">
        <v>478</v>
      </c>
      <c r="F592" s="11" t="s">
        <v>312</v>
      </c>
      <c r="G592" s="12" t="s">
        <v>352</v>
      </c>
      <c r="H592">
        <v>38328</v>
      </c>
      <c r="I592">
        <v>38991</v>
      </c>
      <c r="J592">
        <v>39654</v>
      </c>
      <c r="K592">
        <v>39310</v>
      </c>
      <c r="L592">
        <v>38829</v>
      </c>
      <c r="M592">
        <v>38430</v>
      </c>
      <c r="N592">
        <v>38271</v>
      </c>
      <c r="O592">
        <v>38385</v>
      </c>
      <c r="P592">
        <v>39105</v>
      </c>
      <c r="Q592">
        <v>40341</v>
      </c>
      <c r="R592">
        <v>41989</v>
      </c>
      <c r="S592">
        <v>43764</v>
      </c>
      <c r="T592">
        <v>45671</v>
      </c>
      <c r="U592">
        <v>47670</v>
      </c>
      <c r="V592">
        <v>49601</v>
      </c>
      <c r="W592">
        <v>51500</v>
      </c>
      <c r="X592">
        <v>53456</v>
      </c>
      <c r="Y592">
        <v>55455</v>
      </c>
      <c r="Z592">
        <v>57187</v>
      </c>
      <c r="AA592">
        <v>58709</v>
      </c>
      <c r="AB592">
        <v>60063</v>
      </c>
      <c r="AC592">
        <v>61385</v>
      </c>
      <c r="AD592">
        <v>62668</v>
      </c>
      <c r="AE592" s="21"/>
    </row>
    <row r="593" spans="1:31" x14ac:dyDescent="0.2">
      <c r="A593" s="27" t="s">
        <v>13</v>
      </c>
      <c r="B593" s="13" t="s">
        <v>13</v>
      </c>
      <c r="C593" s="14">
        <v>140</v>
      </c>
      <c r="D593" s="13" t="s">
        <v>461</v>
      </c>
      <c r="E593" s="13" t="s">
        <v>485</v>
      </c>
      <c r="F593" s="13" t="s">
        <v>313</v>
      </c>
      <c r="G593" s="14" t="s">
        <v>352</v>
      </c>
      <c r="H593">
        <v>68505</v>
      </c>
      <c r="I593">
        <v>69366</v>
      </c>
      <c r="J593">
        <v>69749</v>
      </c>
      <c r="K593">
        <v>70875</v>
      </c>
      <c r="L593">
        <v>71582</v>
      </c>
      <c r="M593">
        <v>71907</v>
      </c>
      <c r="N593">
        <v>71931</v>
      </c>
      <c r="O593">
        <v>71685</v>
      </c>
      <c r="P593">
        <v>71666</v>
      </c>
      <c r="Q593">
        <v>71712</v>
      </c>
      <c r="R593">
        <v>71804</v>
      </c>
      <c r="S593">
        <v>71914</v>
      </c>
      <c r="T593">
        <v>72058</v>
      </c>
      <c r="U593">
        <v>47812</v>
      </c>
      <c r="V593">
        <v>49699</v>
      </c>
      <c r="W593">
        <v>51533</v>
      </c>
      <c r="X593">
        <v>53423</v>
      </c>
      <c r="Y593">
        <v>55347</v>
      </c>
      <c r="Z593">
        <v>57031</v>
      </c>
      <c r="AA593">
        <v>58561</v>
      </c>
      <c r="AB593">
        <v>59958</v>
      </c>
      <c r="AC593">
        <v>61311</v>
      </c>
      <c r="AD593">
        <v>62621</v>
      </c>
      <c r="AE593" s="22"/>
    </row>
    <row r="594" spans="1:31" x14ac:dyDescent="0.2">
      <c r="A594" s="25" t="s">
        <v>13</v>
      </c>
      <c r="B594" s="11" t="s">
        <v>13</v>
      </c>
      <c r="C594" s="12">
        <v>140</v>
      </c>
      <c r="D594" s="11" t="s">
        <v>461</v>
      </c>
      <c r="E594" s="11" t="s">
        <v>479</v>
      </c>
      <c r="F594" s="11" t="s">
        <v>312</v>
      </c>
      <c r="G594" s="12" t="s">
        <v>338</v>
      </c>
      <c r="H594">
        <v>36929</v>
      </c>
      <c r="I594">
        <v>37526</v>
      </c>
      <c r="J594">
        <v>38117</v>
      </c>
      <c r="K594">
        <v>37852</v>
      </c>
      <c r="L594">
        <v>37410</v>
      </c>
      <c r="M594">
        <v>36943</v>
      </c>
      <c r="N594">
        <v>36673</v>
      </c>
      <c r="O594">
        <v>36699</v>
      </c>
      <c r="P594">
        <v>37183</v>
      </c>
      <c r="Q594">
        <v>38035</v>
      </c>
      <c r="R594">
        <v>39396</v>
      </c>
      <c r="S594">
        <v>41144</v>
      </c>
      <c r="T594">
        <v>42988</v>
      </c>
      <c r="U594">
        <v>45039</v>
      </c>
      <c r="V594">
        <v>47070</v>
      </c>
      <c r="W594">
        <v>49047</v>
      </c>
      <c r="X594">
        <v>51009</v>
      </c>
      <c r="Y594">
        <v>53025</v>
      </c>
      <c r="Z594">
        <v>54968</v>
      </c>
      <c r="AA594">
        <v>56764</v>
      </c>
      <c r="AB594">
        <v>58335</v>
      </c>
      <c r="AC594">
        <v>59718</v>
      </c>
      <c r="AD594">
        <v>61057</v>
      </c>
      <c r="AE594" s="21"/>
    </row>
    <row r="595" spans="1:31" x14ac:dyDescent="0.2">
      <c r="A595" s="27" t="s">
        <v>13</v>
      </c>
      <c r="B595" s="13" t="s">
        <v>13</v>
      </c>
      <c r="C595" s="14">
        <v>140</v>
      </c>
      <c r="D595" s="13" t="s">
        <v>461</v>
      </c>
      <c r="E595" s="13" t="s">
        <v>486</v>
      </c>
      <c r="F595" s="13" t="s">
        <v>313</v>
      </c>
      <c r="G595" s="14" t="s">
        <v>338</v>
      </c>
      <c r="H595">
        <v>36928</v>
      </c>
      <c r="I595">
        <v>37495</v>
      </c>
      <c r="J595">
        <v>38052</v>
      </c>
      <c r="K595">
        <v>37800</v>
      </c>
      <c r="L595">
        <v>37381</v>
      </c>
      <c r="M595">
        <v>36941</v>
      </c>
      <c r="N595">
        <v>36700</v>
      </c>
      <c r="O595">
        <v>36750</v>
      </c>
      <c r="P595">
        <v>37202</v>
      </c>
      <c r="Q595">
        <v>38045</v>
      </c>
      <c r="R595">
        <v>39430</v>
      </c>
      <c r="S595">
        <v>41218</v>
      </c>
      <c r="T595">
        <v>43099</v>
      </c>
      <c r="U595">
        <v>45162</v>
      </c>
      <c r="V595">
        <v>47183</v>
      </c>
      <c r="W595">
        <v>49115</v>
      </c>
      <c r="X595">
        <v>51010</v>
      </c>
      <c r="Y595">
        <v>52958</v>
      </c>
      <c r="Z595">
        <v>54817</v>
      </c>
      <c r="AA595">
        <v>56565</v>
      </c>
      <c r="AB595">
        <v>58142</v>
      </c>
      <c r="AC595">
        <v>59564</v>
      </c>
      <c r="AD595">
        <v>60931</v>
      </c>
      <c r="AE595" s="22"/>
    </row>
    <row r="596" spans="1:31" x14ac:dyDescent="0.2">
      <c r="A596" s="25" t="s">
        <v>13</v>
      </c>
      <c r="B596" s="11" t="s">
        <v>13</v>
      </c>
      <c r="C596" s="12">
        <v>140</v>
      </c>
      <c r="D596" s="11" t="s">
        <v>461</v>
      </c>
      <c r="E596" s="11" t="s">
        <v>458</v>
      </c>
      <c r="F596" s="11" t="s">
        <v>312</v>
      </c>
      <c r="G596" s="12" t="s">
        <v>457</v>
      </c>
      <c r="H596" s="205">
        <v>231436.99999999997</v>
      </c>
      <c r="I596" s="205">
        <v>235581</v>
      </c>
      <c r="J596" s="205">
        <v>239923.99999999997</v>
      </c>
      <c r="K596" s="205">
        <v>240955</v>
      </c>
      <c r="L596" s="205">
        <v>243348</v>
      </c>
      <c r="M596">
        <v>247504.00000000003</v>
      </c>
      <c r="N596">
        <v>253564.00000000003</v>
      </c>
      <c r="O596">
        <v>261420.00000000003</v>
      </c>
      <c r="P596">
        <v>267041</v>
      </c>
      <c r="Q596">
        <v>273780.00000000006</v>
      </c>
      <c r="R596">
        <v>281494</v>
      </c>
      <c r="S596">
        <v>289792.00000000006</v>
      </c>
      <c r="T596">
        <v>298235</v>
      </c>
      <c r="U596">
        <v>304590.00000000006</v>
      </c>
      <c r="V596">
        <v>310561.00000000006</v>
      </c>
      <c r="W596">
        <v>316161</v>
      </c>
      <c r="X596">
        <v>321388.99999999994</v>
      </c>
      <c r="Y596">
        <v>326190.00000000006</v>
      </c>
      <c r="Z596">
        <v>329081</v>
      </c>
      <c r="AA596">
        <v>331632</v>
      </c>
      <c r="AB596">
        <v>333854</v>
      </c>
      <c r="AC596">
        <v>335798</v>
      </c>
      <c r="AD596">
        <v>337564.99999999994</v>
      </c>
      <c r="AE596" s="21" t="s">
        <v>1</v>
      </c>
    </row>
    <row r="597" spans="1:31" x14ac:dyDescent="0.2">
      <c r="A597" s="27" t="s">
        <v>13</v>
      </c>
      <c r="B597" s="13" t="s">
        <v>13</v>
      </c>
      <c r="C597" s="14">
        <v>140</v>
      </c>
      <c r="D597" s="13" t="s">
        <v>461</v>
      </c>
      <c r="E597" s="13" t="s">
        <v>456</v>
      </c>
      <c r="F597" s="13" t="s">
        <v>312</v>
      </c>
      <c r="G597" s="14" t="s">
        <v>455</v>
      </c>
      <c r="H597" s="205">
        <v>198862</v>
      </c>
      <c r="I597" s="205">
        <v>202185.99999999997</v>
      </c>
      <c r="J597" s="205">
        <v>205189</v>
      </c>
      <c r="K597" s="205">
        <v>203407</v>
      </c>
      <c r="L597" s="205">
        <v>201411</v>
      </c>
      <c r="M597">
        <v>200059.00000000003</v>
      </c>
      <c r="N597">
        <v>200388</v>
      </c>
      <c r="O597">
        <v>203173</v>
      </c>
      <c r="P597">
        <v>208073.99999999997</v>
      </c>
      <c r="Q597">
        <v>214719</v>
      </c>
      <c r="R597">
        <v>222793</v>
      </c>
      <c r="S597">
        <v>231688.00000000003</v>
      </c>
      <c r="T597">
        <v>241012.99999999997</v>
      </c>
      <c r="U597">
        <v>250493.99999999997</v>
      </c>
      <c r="V597">
        <v>259930.99999999997</v>
      </c>
      <c r="W597">
        <v>269226</v>
      </c>
      <c r="X597">
        <v>278284.00000000006</v>
      </c>
      <c r="Y597">
        <v>287003.99999999994</v>
      </c>
      <c r="Z597">
        <v>294487</v>
      </c>
      <c r="AA597">
        <v>301515</v>
      </c>
      <c r="AB597">
        <v>307943.99999999994</v>
      </c>
      <c r="AC597">
        <v>313615</v>
      </c>
      <c r="AD597">
        <v>318468</v>
      </c>
      <c r="AE597" s="22" t="s">
        <v>1</v>
      </c>
    </row>
    <row r="598" spans="1:31" x14ac:dyDescent="0.2">
      <c r="A598" s="25" t="s">
        <v>13</v>
      </c>
      <c r="B598" s="11" t="s">
        <v>13</v>
      </c>
      <c r="C598" s="12">
        <v>140</v>
      </c>
      <c r="D598" s="11" t="s">
        <v>461</v>
      </c>
      <c r="E598" s="11" t="s">
        <v>502</v>
      </c>
      <c r="F598" s="11" t="s">
        <v>313</v>
      </c>
      <c r="G598" s="12" t="s">
        <v>457</v>
      </c>
      <c r="H598" s="205">
        <v>230636</v>
      </c>
      <c r="I598" s="205">
        <v>234632.99999999997</v>
      </c>
      <c r="J598" s="205">
        <v>238943</v>
      </c>
      <c r="K598" s="205">
        <v>240355.99999999997</v>
      </c>
      <c r="L598" s="205">
        <v>243219.99999999997</v>
      </c>
      <c r="M598">
        <v>247863</v>
      </c>
      <c r="N598">
        <v>254311</v>
      </c>
      <c r="O598">
        <v>262383</v>
      </c>
      <c r="P598">
        <v>268019</v>
      </c>
      <c r="Q598">
        <v>274680</v>
      </c>
      <c r="R598">
        <v>282281</v>
      </c>
      <c r="S598">
        <v>290526</v>
      </c>
      <c r="T598">
        <v>299019</v>
      </c>
      <c r="U598">
        <v>305349</v>
      </c>
      <c r="V598">
        <v>311432</v>
      </c>
      <c r="W598">
        <v>317246.99999999994</v>
      </c>
      <c r="X598">
        <v>322718.99999999994</v>
      </c>
      <c r="Y598">
        <v>327719.99999999994</v>
      </c>
      <c r="Z598">
        <v>330612.00000000006</v>
      </c>
      <c r="AA598">
        <v>333164</v>
      </c>
      <c r="AB598">
        <v>335410</v>
      </c>
      <c r="AC598">
        <v>337405</v>
      </c>
      <c r="AD598">
        <v>339241.99999999994</v>
      </c>
      <c r="AE598" s="21" t="s">
        <v>1</v>
      </c>
    </row>
    <row r="599" spans="1:31" x14ac:dyDescent="0.2">
      <c r="A599" s="27" t="s">
        <v>13</v>
      </c>
      <c r="B599" s="13" t="s">
        <v>13</v>
      </c>
      <c r="C599" s="14">
        <v>140</v>
      </c>
      <c r="D599" s="13" t="s">
        <v>461</v>
      </c>
      <c r="E599" s="13" t="s">
        <v>503</v>
      </c>
      <c r="F599" s="13" t="s">
        <v>313</v>
      </c>
      <c r="G599" s="14" t="s">
        <v>338</v>
      </c>
      <c r="H599" s="205">
        <v>198630</v>
      </c>
      <c r="I599" s="205">
        <v>201762.99999999997</v>
      </c>
      <c r="J599" s="205">
        <v>204548.99999999997</v>
      </c>
      <c r="K599" s="205">
        <v>202852.00000000003</v>
      </c>
      <c r="L599" s="205">
        <v>200976</v>
      </c>
      <c r="M599">
        <v>199784</v>
      </c>
      <c r="N599">
        <v>200319.00000000003</v>
      </c>
      <c r="O599">
        <v>203353</v>
      </c>
      <c r="P599">
        <v>208336</v>
      </c>
      <c r="Q599">
        <v>215128</v>
      </c>
      <c r="R599">
        <v>223365</v>
      </c>
      <c r="S599">
        <v>232383.00000000003</v>
      </c>
      <c r="T599">
        <v>241758</v>
      </c>
      <c r="U599">
        <v>251075.00000000003</v>
      </c>
      <c r="V599">
        <v>260264</v>
      </c>
      <c r="W599">
        <v>269278</v>
      </c>
      <c r="X599">
        <v>278106</v>
      </c>
      <c r="Y599">
        <v>286721</v>
      </c>
      <c r="Z599">
        <v>294163</v>
      </c>
      <c r="AA599">
        <v>301269</v>
      </c>
      <c r="AB599">
        <v>307840.00000000006</v>
      </c>
      <c r="AC599">
        <v>313635.00000000006</v>
      </c>
      <c r="AD599">
        <v>318573.99999999994</v>
      </c>
      <c r="AE599" s="22" t="s">
        <v>1</v>
      </c>
    </row>
    <row r="600" spans="1:31" x14ac:dyDescent="0.2">
      <c r="A600" s="25" t="s">
        <v>13</v>
      </c>
      <c r="B600" s="11" t="s">
        <v>13</v>
      </c>
      <c r="C600" s="12">
        <v>140</v>
      </c>
      <c r="D600" s="11" t="s">
        <v>461</v>
      </c>
      <c r="E600" s="11" t="s">
        <v>504</v>
      </c>
      <c r="F600" s="11"/>
      <c r="G600" s="12"/>
      <c r="H600" s="205">
        <v>0</v>
      </c>
      <c r="I600" s="205">
        <v>0</v>
      </c>
      <c r="J600" s="205">
        <v>0</v>
      </c>
      <c r="K600" s="205">
        <v>0</v>
      </c>
      <c r="L600" s="205">
        <v>0</v>
      </c>
      <c r="M600">
        <v>0</v>
      </c>
      <c r="N600">
        <v>0</v>
      </c>
      <c r="O600">
        <v>0</v>
      </c>
      <c r="P600">
        <v>0</v>
      </c>
      <c r="Q600">
        <v>0</v>
      </c>
      <c r="R600">
        <v>0</v>
      </c>
      <c r="S600">
        <v>0</v>
      </c>
      <c r="T600">
        <v>0</v>
      </c>
      <c r="U600">
        <v>0</v>
      </c>
      <c r="V600">
        <v>0</v>
      </c>
      <c r="W600">
        <v>0</v>
      </c>
      <c r="X600">
        <v>0</v>
      </c>
      <c r="Y600">
        <v>0</v>
      </c>
      <c r="Z600">
        <v>0</v>
      </c>
      <c r="AA600">
        <v>0</v>
      </c>
      <c r="AB600">
        <v>0</v>
      </c>
      <c r="AC600">
        <v>0</v>
      </c>
      <c r="AD600">
        <v>0</v>
      </c>
      <c r="AE600" s="21" t="s">
        <v>1</v>
      </c>
    </row>
    <row r="601" spans="1:31" x14ac:dyDescent="0.2">
      <c r="A601" s="27" t="s">
        <v>13</v>
      </c>
      <c r="B601" s="13" t="s">
        <v>13</v>
      </c>
      <c r="C601" s="14">
        <v>140</v>
      </c>
      <c r="D601" s="13" t="s">
        <v>461</v>
      </c>
      <c r="E601" s="13" t="s">
        <v>505</v>
      </c>
      <c r="F601" s="13"/>
      <c r="G601" s="14"/>
      <c r="H601" s="205">
        <v>4273368</v>
      </c>
      <c r="I601" s="205">
        <v>4337623</v>
      </c>
      <c r="J601" s="205">
        <v>4386765</v>
      </c>
      <c r="K601" s="205">
        <v>4418639</v>
      </c>
      <c r="L601" s="205">
        <v>4436411</v>
      </c>
      <c r="M601">
        <v>4447945</v>
      </c>
      <c r="N601">
        <v>4464171</v>
      </c>
      <c r="O601">
        <v>4493171</v>
      </c>
      <c r="P601">
        <v>4537683</v>
      </c>
      <c r="Q601">
        <v>4596023</v>
      </c>
      <c r="R601">
        <v>4666375</v>
      </c>
      <c r="S601">
        <v>4745179</v>
      </c>
      <c r="T601">
        <v>4829764</v>
      </c>
      <c r="U601">
        <v>4919987</v>
      </c>
      <c r="V601">
        <v>5016678</v>
      </c>
      <c r="W601">
        <v>5119136</v>
      </c>
      <c r="X601">
        <v>5226574</v>
      </c>
      <c r="Y601">
        <v>5338265</v>
      </c>
      <c r="Z601">
        <v>5453695</v>
      </c>
      <c r="AA601">
        <v>5572383</v>
      </c>
      <c r="AB601">
        <v>5693742</v>
      </c>
      <c r="AC601">
        <v>5817201</v>
      </c>
      <c r="AD601">
        <v>5942207</v>
      </c>
      <c r="AE601" s="22" t="s">
        <v>1</v>
      </c>
    </row>
    <row r="602" spans="1:31" x14ac:dyDescent="0.2">
      <c r="A602" s="25" t="s">
        <v>14</v>
      </c>
      <c r="B602" s="11" t="s">
        <v>14</v>
      </c>
      <c r="C602" s="12">
        <v>148</v>
      </c>
      <c r="D602" s="11" t="s">
        <v>14</v>
      </c>
      <c r="E602" s="11" t="s">
        <v>440</v>
      </c>
      <c r="F602" s="11" t="s">
        <v>312</v>
      </c>
      <c r="G602" s="12" t="s">
        <v>319</v>
      </c>
      <c r="H602" s="205">
        <v>211776</v>
      </c>
      <c r="I602" s="205">
        <v>216069</v>
      </c>
      <c r="J602" s="205">
        <v>222331</v>
      </c>
      <c r="K602" s="205">
        <v>228993</v>
      </c>
      <c r="L602" s="205">
        <v>235517</v>
      </c>
      <c r="M602">
        <v>241771</v>
      </c>
      <c r="N602">
        <v>246988</v>
      </c>
      <c r="O602">
        <v>253011</v>
      </c>
      <c r="P602">
        <v>259327</v>
      </c>
      <c r="Q602">
        <v>265348</v>
      </c>
      <c r="R602">
        <v>271088</v>
      </c>
      <c r="S602">
        <v>276022</v>
      </c>
      <c r="T602">
        <v>281864</v>
      </c>
      <c r="U602">
        <v>288316</v>
      </c>
      <c r="V602">
        <v>294614</v>
      </c>
      <c r="W602">
        <v>300626</v>
      </c>
      <c r="X602">
        <v>305310</v>
      </c>
      <c r="Y602">
        <v>311222</v>
      </c>
      <c r="Z602">
        <v>317584</v>
      </c>
      <c r="AA602">
        <v>323705</v>
      </c>
      <c r="AB602">
        <v>329438</v>
      </c>
      <c r="AC602">
        <v>333632</v>
      </c>
      <c r="AD602">
        <v>339105</v>
      </c>
      <c r="AE602" s="21" t="s">
        <v>1</v>
      </c>
    </row>
    <row r="603" spans="1:31" x14ac:dyDescent="0.2">
      <c r="A603" s="27" t="s">
        <v>14</v>
      </c>
      <c r="B603" s="13" t="s">
        <v>14</v>
      </c>
      <c r="C603" s="14">
        <v>148</v>
      </c>
      <c r="D603" s="13" t="s">
        <v>14</v>
      </c>
      <c r="E603" s="13" t="s">
        <v>487</v>
      </c>
      <c r="F603" s="13" t="s">
        <v>313</v>
      </c>
      <c r="G603" s="14" t="s">
        <v>319</v>
      </c>
      <c r="H603" s="205">
        <v>213047</v>
      </c>
      <c r="I603" s="205">
        <v>217576</v>
      </c>
      <c r="J603" s="205">
        <v>223876</v>
      </c>
      <c r="K603" s="205">
        <v>230899</v>
      </c>
      <c r="L603" s="205">
        <v>237800</v>
      </c>
      <c r="M603">
        <v>244353</v>
      </c>
      <c r="N603">
        <v>249228</v>
      </c>
      <c r="O603">
        <v>255487</v>
      </c>
      <c r="P603">
        <v>262074</v>
      </c>
      <c r="Q603">
        <v>268329</v>
      </c>
      <c r="R603">
        <v>274254</v>
      </c>
      <c r="S603">
        <v>279213</v>
      </c>
      <c r="T603">
        <v>285234</v>
      </c>
      <c r="U603">
        <v>291986</v>
      </c>
      <c r="V603">
        <v>298532</v>
      </c>
      <c r="W603">
        <v>304706</v>
      </c>
      <c r="X603">
        <v>309183</v>
      </c>
      <c r="Y603">
        <v>315207</v>
      </c>
      <c r="Z603">
        <v>321733</v>
      </c>
      <c r="AA603">
        <v>327958</v>
      </c>
      <c r="AB603">
        <v>333739</v>
      </c>
      <c r="AC603">
        <v>337830</v>
      </c>
      <c r="AD603">
        <v>343384</v>
      </c>
      <c r="AE603" s="22" t="s">
        <v>1</v>
      </c>
    </row>
    <row r="604" spans="1:31" x14ac:dyDescent="0.2">
      <c r="A604" s="25" t="s">
        <v>14</v>
      </c>
      <c r="B604" s="11" t="s">
        <v>14</v>
      </c>
      <c r="C604" s="12">
        <v>148</v>
      </c>
      <c r="D604" s="11" t="s">
        <v>14</v>
      </c>
      <c r="E604" s="11" t="s">
        <v>441</v>
      </c>
      <c r="F604" s="11" t="s">
        <v>312</v>
      </c>
      <c r="G604" s="12" t="s">
        <v>355</v>
      </c>
      <c r="H604" s="205">
        <v>203029</v>
      </c>
      <c r="I604" s="205">
        <v>208888</v>
      </c>
      <c r="J604" s="205">
        <v>214076</v>
      </c>
      <c r="K604" s="205">
        <v>220729</v>
      </c>
      <c r="L604" s="205">
        <v>227271</v>
      </c>
      <c r="M604">
        <v>233564</v>
      </c>
      <c r="N604">
        <v>239478</v>
      </c>
      <c r="O604">
        <v>244925</v>
      </c>
      <c r="P604">
        <v>251221</v>
      </c>
      <c r="Q604">
        <v>257228.99999999997</v>
      </c>
      <c r="R604">
        <v>262954</v>
      </c>
      <c r="S604">
        <v>268418</v>
      </c>
      <c r="T604">
        <v>273640</v>
      </c>
      <c r="U604">
        <v>279981</v>
      </c>
      <c r="V604">
        <v>286215</v>
      </c>
      <c r="W604">
        <v>292222</v>
      </c>
      <c r="X604">
        <v>297867</v>
      </c>
      <c r="Y604">
        <v>303012</v>
      </c>
      <c r="Z604">
        <v>309328</v>
      </c>
      <c r="AA604">
        <v>315467</v>
      </c>
      <c r="AB604">
        <v>321293</v>
      </c>
      <c r="AC604">
        <v>326657</v>
      </c>
      <c r="AD604">
        <v>331406</v>
      </c>
      <c r="AE604" s="21" t="s">
        <v>1</v>
      </c>
    </row>
    <row r="605" spans="1:31" x14ac:dyDescent="0.2">
      <c r="A605" s="27" t="s">
        <v>14</v>
      </c>
      <c r="B605" s="13" t="s">
        <v>14</v>
      </c>
      <c r="C605" s="14">
        <v>148</v>
      </c>
      <c r="D605" s="13" t="s">
        <v>14</v>
      </c>
      <c r="E605" s="13" t="s">
        <v>488</v>
      </c>
      <c r="F605" s="13" t="s">
        <v>313</v>
      </c>
      <c r="G605" s="14" t="s">
        <v>355</v>
      </c>
      <c r="H605" s="205">
        <v>204226</v>
      </c>
      <c r="I605" s="205">
        <v>209951</v>
      </c>
      <c r="J605" s="205">
        <v>215195</v>
      </c>
      <c r="K605" s="205">
        <v>222098</v>
      </c>
      <c r="L605" s="205">
        <v>228941</v>
      </c>
      <c r="M605">
        <v>235509</v>
      </c>
      <c r="N605">
        <v>241570</v>
      </c>
      <c r="O605">
        <v>246924</v>
      </c>
      <c r="P605">
        <v>253470</v>
      </c>
      <c r="Q605">
        <v>259699</v>
      </c>
      <c r="R605">
        <v>265597</v>
      </c>
      <c r="S605">
        <v>271183</v>
      </c>
      <c r="T605">
        <v>276467</v>
      </c>
      <c r="U605">
        <v>283089</v>
      </c>
      <c r="V605">
        <v>289569</v>
      </c>
      <c r="W605">
        <v>295751</v>
      </c>
      <c r="X605">
        <v>301463</v>
      </c>
      <c r="Y605">
        <v>306531</v>
      </c>
      <c r="Z605">
        <v>313012</v>
      </c>
      <c r="AA605">
        <v>319254</v>
      </c>
      <c r="AB605">
        <v>325121</v>
      </c>
      <c r="AC605">
        <v>330469</v>
      </c>
      <c r="AD605">
        <v>335156</v>
      </c>
      <c r="AE605" s="22" t="s">
        <v>1</v>
      </c>
    </row>
    <row r="606" spans="1:31" x14ac:dyDescent="0.2">
      <c r="A606" s="25" t="s">
        <v>14</v>
      </c>
      <c r="B606" s="11" t="s">
        <v>14</v>
      </c>
      <c r="C606" s="12">
        <v>148</v>
      </c>
      <c r="D606" s="11" t="s">
        <v>14</v>
      </c>
      <c r="E606" s="11" t="s">
        <v>442</v>
      </c>
      <c r="F606" s="11" t="s">
        <v>312</v>
      </c>
      <c r="G606" s="12" t="s">
        <v>317</v>
      </c>
      <c r="H606" s="205">
        <v>194712</v>
      </c>
      <c r="I606" s="205">
        <v>200677</v>
      </c>
      <c r="J606" s="205">
        <v>206116</v>
      </c>
      <c r="K606" s="205">
        <v>212745</v>
      </c>
      <c r="L606" s="205">
        <v>219296</v>
      </c>
      <c r="M606">
        <v>225627</v>
      </c>
      <c r="N606">
        <v>231599</v>
      </c>
      <c r="O606">
        <v>237121</v>
      </c>
      <c r="P606">
        <v>243401</v>
      </c>
      <c r="Q606">
        <v>249411</v>
      </c>
      <c r="R606">
        <v>255140</v>
      </c>
      <c r="S606">
        <v>260600.00000000003</v>
      </c>
      <c r="T606">
        <v>265799</v>
      </c>
      <c r="U606">
        <v>272026</v>
      </c>
      <c r="V606">
        <v>278191</v>
      </c>
      <c r="W606">
        <v>284181</v>
      </c>
      <c r="X606">
        <v>289869</v>
      </c>
      <c r="Y606">
        <v>295127</v>
      </c>
      <c r="Z606">
        <v>301382</v>
      </c>
      <c r="AA606">
        <v>307519</v>
      </c>
      <c r="AB606">
        <v>313410</v>
      </c>
      <c r="AC606">
        <v>318919</v>
      </c>
      <c r="AD606">
        <v>323899</v>
      </c>
      <c r="AE606" s="21" t="s">
        <v>1</v>
      </c>
    </row>
    <row r="607" spans="1:31" x14ac:dyDescent="0.2">
      <c r="A607" s="27" t="s">
        <v>14</v>
      </c>
      <c r="B607" s="13" t="s">
        <v>14</v>
      </c>
      <c r="C607" s="14">
        <v>148</v>
      </c>
      <c r="D607" s="13" t="s">
        <v>14</v>
      </c>
      <c r="E607" s="13" t="s">
        <v>489</v>
      </c>
      <c r="F607" s="13" t="s">
        <v>313</v>
      </c>
      <c r="G607" s="14" t="s">
        <v>317</v>
      </c>
      <c r="H607" s="205">
        <v>195906</v>
      </c>
      <c r="I607" s="205">
        <v>201653</v>
      </c>
      <c r="J607" s="205">
        <v>206984</v>
      </c>
      <c r="K607" s="205">
        <v>213752</v>
      </c>
      <c r="L607" s="205">
        <v>220519</v>
      </c>
      <c r="M607">
        <v>227081</v>
      </c>
      <c r="N607">
        <v>233213</v>
      </c>
      <c r="O607">
        <v>238723</v>
      </c>
      <c r="P607">
        <v>245232</v>
      </c>
      <c r="Q607">
        <v>251447</v>
      </c>
      <c r="R607">
        <v>257341</v>
      </c>
      <c r="S607">
        <v>262916</v>
      </c>
      <c r="T607">
        <v>268170</v>
      </c>
      <c r="U607">
        <v>274658</v>
      </c>
      <c r="V607">
        <v>281062</v>
      </c>
      <c r="W607">
        <v>287235</v>
      </c>
      <c r="X607">
        <v>293018</v>
      </c>
      <c r="Y607">
        <v>298243</v>
      </c>
      <c r="Z607">
        <v>304667</v>
      </c>
      <c r="AA607">
        <v>310913</v>
      </c>
      <c r="AB607">
        <v>316847</v>
      </c>
      <c r="AC607">
        <v>322332</v>
      </c>
      <c r="AD607">
        <v>327230</v>
      </c>
      <c r="AE607" s="22" t="s">
        <v>1</v>
      </c>
    </row>
    <row r="608" spans="1:31" x14ac:dyDescent="0.2">
      <c r="A608" s="25" t="s">
        <v>14</v>
      </c>
      <c r="B608" s="11" t="s">
        <v>14</v>
      </c>
      <c r="C608" s="12">
        <v>148</v>
      </c>
      <c r="D608" s="11" t="s">
        <v>14</v>
      </c>
      <c r="E608" s="11" t="s">
        <v>443</v>
      </c>
      <c r="F608" s="11" t="s">
        <v>312</v>
      </c>
      <c r="G608" s="12" t="s">
        <v>356</v>
      </c>
      <c r="H608" s="205">
        <v>186803</v>
      </c>
      <c r="I608" s="205">
        <v>192819</v>
      </c>
      <c r="J608" s="205">
        <v>198439</v>
      </c>
      <c r="K608" s="205">
        <v>205036</v>
      </c>
      <c r="L608" s="205">
        <v>211577</v>
      </c>
      <c r="M608">
        <v>217939</v>
      </c>
      <c r="N608">
        <v>223972</v>
      </c>
      <c r="O608">
        <v>229574</v>
      </c>
      <c r="P608">
        <v>235849</v>
      </c>
      <c r="Q608">
        <v>241858</v>
      </c>
      <c r="R608">
        <v>247608</v>
      </c>
      <c r="S608">
        <v>253089</v>
      </c>
      <c r="T608">
        <v>258296</v>
      </c>
      <c r="U608">
        <v>264414</v>
      </c>
      <c r="V608">
        <v>270504</v>
      </c>
      <c r="W608">
        <v>276467</v>
      </c>
      <c r="X608">
        <v>282185</v>
      </c>
      <c r="Y608">
        <v>287537</v>
      </c>
      <c r="Z608">
        <v>293720</v>
      </c>
      <c r="AA608">
        <v>299834</v>
      </c>
      <c r="AB608">
        <v>305768</v>
      </c>
      <c r="AC608">
        <v>311391</v>
      </c>
      <c r="AD608">
        <v>316567</v>
      </c>
      <c r="AE608" s="21" t="s">
        <v>1</v>
      </c>
    </row>
    <row r="609" spans="1:31" x14ac:dyDescent="0.2">
      <c r="A609" s="27" t="s">
        <v>14</v>
      </c>
      <c r="B609" s="13" t="s">
        <v>14</v>
      </c>
      <c r="C609" s="14">
        <v>148</v>
      </c>
      <c r="D609" s="13" t="s">
        <v>14</v>
      </c>
      <c r="E609" s="13" t="s">
        <v>490</v>
      </c>
      <c r="F609" s="13" t="s">
        <v>313</v>
      </c>
      <c r="G609" s="14" t="s">
        <v>356</v>
      </c>
      <c r="H609" s="205">
        <v>188047</v>
      </c>
      <c r="I609" s="205">
        <v>193800</v>
      </c>
      <c r="J609" s="205">
        <v>199203</v>
      </c>
      <c r="K609" s="205">
        <v>205828</v>
      </c>
      <c r="L609" s="205">
        <v>212499</v>
      </c>
      <c r="M609">
        <v>219035</v>
      </c>
      <c r="N609">
        <v>225215</v>
      </c>
      <c r="O609">
        <v>230855</v>
      </c>
      <c r="P609">
        <v>237335</v>
      </c>
      <c r="Q609">
        <v>243533</v>
      </c>
      <c r="R609">
        <v>249439</v>
      </c>
      <c r="S609">
        <v>255031</v>
      </c>
      <c r="T609">
        <v>260291</v>
      </c>
      <c r="U609">
        <v>266645</v>
      </c>
      <c r="V609">
        <v>272962</v>
      </c>
      <c r="W609">
        <v>279115</v>
      </c>
      <c r="X609">
        <v>284948</v>
      </c>
      <c r="Y609">
        <v>290307</v>
      </c>
      <c r="Z609">
        <v>296667</v>
      </c>
      <c r="AA609">
        <v>302897</v>
      </c>
      <c r="AB609">
        <v>308883</v>
      </c>
      <c r="AC609">
        <v>314487</v>
      </c>
      <c r="AD609">
        <v>319574</v>
      </c>
      <c r="AE609" s="22" t="s">
        <v>1</v>
      </c>
    </row>
    <row r="610" spans="1:31" x14ac:dyDescent="0.2">
      <c r="A610" s="25" t="s">
        <v>14</v>
      </c>
      <c r="B610" s="11" t="s">
        <v>14</v>
      </c>
      <c r="C610" s="12">
        <v>148</v>
      </c>
      <c r="D610" s="11" t="s">
        <v>14</v>
      </c>
      <c r="E610" s="11" t="s">
        <v>444</v>
      </c>
      <c r="F610" s="11" t="s">
        <v>312</v>
      </c>
      <c r="G610" s="12" t="s">
        <v>327</v>
      </c>
      <c r="H610" s="205">
        <v>179278</v>
      </c>
      <c r="I610" s="205">
        <v>185294</v>
      </c>
      <c r="J610" s="205">
        <v>191035</v>
      </c>
      <c r="K610" s="205">
        <v>197596</v>
      </c>
      <c r="L610" s="205">
        <v>204113</v>
      </c>
      <c r="M610">
        <v>210482</v>
      </c>
      <c r="N610">
        <v>216572</v>
      </c>
      <c r="O610">
        <v>222258</v>
      </c>
      <c r="P610">
        <v>228542</v>
      </c>
      <c r="Q610">
        <v>234557</v>
      </c>
      <c r="R610">
        <v>240323</v>
      </c>
      <c r="S610">
        <v>245844</v>
      </c>
      <c r="T610">
        <v>251086</v>
      </c>
      <c r="U610">
        <v>257103.99999999997</v>
      </c>
      <c r="V610">
        <v>263117</v>
      </c>
      <c r="W610">
        <v>269044</v>
      </c>
      <c r="X610">
        <v>274780</v>
      </c>
      <c r="Y610">
        <v>280209</v>
      </c>
      <c r="Z610">
        <v>286315</v>
      </c>
      <c r="AA610">
        <v>292392</v>
      </c>
      <c r="AB610">
        <v>298344</v>
      </c>
      <c r="AC610">
        <v>304054</v>
      </c>
      <c r="AD610">
        <v>309393</v>
      </c>
      <c r="AE610" s="21" t="s">
        <v>1</v>
      </c>
    </row>
    <row r="611" spans="1:31" x14ac:dyDescent="0.2">
      <c r="A611" s="27" t="s">
        <v>14</v>
      </c>
      <c r="B611" s="13" t="s">
        <v>14</v>
      </c>
      <c r="C611" s="14">
        <v>148</v>
      </c>
      <c r="D611" s="13" t="s">
        <v>14</v>
      </c>
      <c r="E611" s="13" t="s">
        <v>491</v>
      </c>
      <c r="F611" s="13" t="s">
        <v>313</v>
      </c>
      <c r="G611" s="14" t="s">
        <v>327</v>
      </c>
      <c r="H611" s="205">
        <v>180609</v>
      </c>
      <c r="I611" s="205">
        <v>186355</v>
      </c>
      <c r="J611" s="205">
        <v>191814</v>
      </c>
      <c r="K611" s="205">
        <v>198293</v>
      </c>
      <c r="L611" s="205">
        <v>204854</v>
      </c>
      <c r="M611">
        <v>211337</v>
      </c>
      <c r="N611">
        <v>217544</v>
      </c>
      <c r="O611">
        <v>223290</v>
      </c>
      <c r="P611">
        <v>229756</v>
      </c>
      <c r="Q611">
        <v>235940</v>
      </c>
      <c r="R611">
        <v>241850</v>
      </c>
      <c r="S611">
        <v>247479</v>
      </c>
      <c r="T611">
        <v>252776</v>
      </c>
      <c r="U611">
        <v>259005</v>
      </c>
      <c r="V611">
        <v>265231</v>
      </c>
      <c r="W611">
        <v>271346</v>
      </c>
      <c r="X611">
        <v>277214</v>
      </c>
      <c r="Y611">
        <v>282684</v>
      </c>
      <c r="Z611">
        <v>288978</v>
      </c>
      <c r="AA611">
        <v>295181</v>
      </c>
      <c r="AB611">
        <v>301194</v>
      </c>
      <c r="AC611">
        <v>306899</v>
      </c>
      <c r="AD611">
        <v>312156</v>
      </c>
      <c r="AE611" s="22" t="s">
        <v>1</v>
      </c>
    </row>
    <row r="612" spans="1:31" x14ac:dyDescent="0.2">
      <c r="A612" s="25" t="s">
        <v>14</v>
      </c>
      <c r="B612" s="11" t="s">
        <v>14</v>
      </c>
      <c r="C612" s="12">
        <v>148</v>
      </c>
      <c r="D612" s="11" t="s">
        <v>14</v>
      </c>
      <c r="E612" s="11" t="s">
        <v>445</v>
      </c>
      <c r="F612" s="11" t="s">
        <v>312</v>
      </c>
      <c r="G612" s="12" t="s">
        <v>320</v>
      </c>
      <c r="H612" s="205">
        <v>172112</v>
      </c>
      <c r="I612" s="205">
        <v>178086</v>
      </c>
      <c r="J612" s="205">
        <v>183891</v>
      </c>
      <c r="K612" s="205">
        <v>190369</v>
      </c>
      <c r="L612" s="205">
        <v>196903</v>
      </c>
      <c r="M612">
        <v>203260</v>
      </c>
      <c r="N612">
        <v>209377</v>
      </c>
      <c r="O612">
        <v>215148</v>
      </c>
      <c r="P612">
        <v>221409</v>
      </c>
      <c r="Q612">
        <v>227492</v>
      </c>
      <c r="R612">
        <v>233273</v>
      </c>
      <c r="S612">
        <v>238824</v>
      </c>
      <c r="T612">
        <v>244126</v>
      </c>
      <c r="U612">
        <v>250043</v>
      </c>
      <c r="V612">
        <v>255998</v>
      </c>
      <c r="W612">
        <v>261882</v>
      </c>
      <c r="X612">
        <v>267621</v>
      </c>
      <c r="Y612">
        <v>273113</v>
      </c>
      <c r="Z612">
        <v>279130</v>
      </c>
      <c r="AA612">
        <v>285171</v>
      </c>
      <c r="AB612">
        <v>291121</v>
      </c>
      <c r="AC612">
        <v>296889</v>
      </c>
      <c r="AD612">
        <v>302361</v>
      </c>
      <c r="AE612" s="21" t="s">
        <v>1</v>
      </c>
    </row>
    <row r="613" spans="1:31" x14ac:dyDescent="0.2">
      <c r="A613" s="27" t="s">
        <v>14</v>
      </c>
      <c r="B613" s="13" t="s">
        <v>14</v>
      </c>
      <c r="C613" s="14">
        <v>148</v>
      </c>
      <c r="D613" s="13" t="s">
        <v>14</v>
      </c>
      <c r="E613" s="13" t="s">
        <v>492</v>
      </c>
      <c r="F613" s="13" t="s">
        <v>313</v>
      </c>
      <c r="G613" s="14" t="s">
        <v>320</v>
      </c>
      <c r="H613" s="205">
        <v>173572</v>
      </c>
      <c r="I613" s="205">
        <v>179277</v>
      </c>
      <c r="J613" s="205">
        <v>184778</v>
      </c>
      <c r="K613" s="205">
        <v>191088</v>
      </c>
      <c r="L613" s="205">
        <v>197559</v>
      </c>
      <c r="M613">
        <v>203968</v>
      </c>
      <c r="N613">
        <v>210169</v>
      </c>
      <c r="O613">
        <v>215997</v>
      </c>
      <c r="P613">
        <v>222407</v>
      </c>
      <c r="Q613">
        <v>228651</v>
      </c>
      <c r="R613">
        <v>234561</v>
      </c>
      <c r="S613">
        <v>240212</v>
      </c>
      <c r="T613">
        <v>245572</v>
      </c>
      <c r="U613">
        <v>251670</v>
      </c>
      <c r="V613">
        <v>257825</v>
      </c>
      <c r="W613">
        <v>263892</v>
      </c>
      <c r="X613">
        <v>269773</v>
      </c>
      <c r="Y613">
        <v>275335</v>
      </c>
      <c r="Z613">
        <v>281542</v>
      </c>
      <c r="AA613">
        <v>287737</v>
      </c>
      <c r="AB613">
        <v>293761</v>
      </c>
      <c r="AC613">
        <v>299537</v>
      </c>
      <c r="AD613">
        <v>304945</v>
      </c>
      <c r="AE613" s="22" t="s">
        <v>1</v>
      </c>
    </row>
    <row r="614" spans="1:31" x14ac:dyDescent="0.2">
      <c r="A614" s="25" t="s">
        <v>14</v>
      </c>
      <c r="B614" s="11" t="s">
        <v>14</v>
      </c>
      <c r="C614" s="12">
        <v>148</v>
      </c>
      <c r="D614" s="11" t="s">
        <v>14</v>
      </c>
      <c r="E614" s="11" t="s">
        <v>446</v>
      </c>
      <c r="F614" s="11" t="s">
        <v>312</v>
      </c>
      <c r="G614" s="12" t="s">
        <v>326</v>
      </c>
      <c r="H614" s="205">
        <v>165281</v>
      </c>
      <c r="I614" s="205">
        <v>171177</v>
      </c>
      <c r="J614" s="205">
        <v>176996</v>
      </c>
      <c r="K614" s="205">
        <v>183325</v>
      </c>
      <c r="L614" s="205">
        <v>189848</v>
      </c>
      <c r="M614">
        <v>196278</v>
      </c>
      <c r="N614">
        <v>202398</v>
      </c>
      <c r="O614">
        <v>208218</v>
      </c>
      <c r="P614">
        <v>214401</v>
      </c>
      <c r="Q614">
        <v>220542</v>
      </c>
      <c r="R614">
        <v>226449</v>
      </c>
      <c r="S614">
        <v>232025</v>
      </c>
      <c r="T614">
        <v>237371</v>
      </c>
      <c r="U614">
        <v>243185</v>
      </c>
      <c r="V614">
        <v>249083</v>
      </c>
      <c r="W614">
        <v>254951</v>
      </c>
      <c r="X614">
        <v>260682.00000000003</v>
      </c>
      <c r="Y614">
        <v>266217</v>
      </c>
      <c r="Z614">
        <v>272134</v>
      </c>
      <c r="AA614">
        <v>278127</v>
      </c>
      <c r="AB614">
        <v>284081</v>
      </c>
      <c r="AC614">
        <v>289884</v>
      </c>
      <c r="AD614">
        <v>295456</v>
      </c>
      <c r="AE614" s="21" t="s">
        <v>1</v>
      </c>
    </row>
    <row r="615" spans="1:31" x14ac:dyDescent="0.2">
      <c r="A615" s="27" t="s">
        <v>14</v>
      </c>
      <c r="B615" s="13" t="s">
        <v>14</v>
      </c>
      <c r="C615" s="14">
        <v>148</v>
      </c>
      <c r="D615" s="13" t="s">
        <v>14</v>
      </c>
      <c r="E615" s="13" t="s">
        <v>493</v>
      </c>
      <c r="F615" s="13" t="s">
        <v>313</v>
      </c>
      <c r="G615" s="14" t="s">
        <v>326</v>
      </c>
      <c r="H615" s="205">
        <v>166915</v>
      </c>
      <c r="I615" s="205">
        <v>172554</v>
      </c>
      <c r="J615" s="205">
        <v>178057</v>
      </c>
      <c r="K615" s="205">
        <v>184167</v>
      </c>
      <c r="L615" s="205">
        <v>190533</v>
      </c>
      <c r="M615">
        <v>196910</v>
      </c>
      <c r="N615">
        <v>203078</v>
      </c>
      <c r="O615">
        <v>208948</v>
      </c>
      <c r="P615">
        <v>215232</v>
      </c>
      <c r="Q615">
        <v>221518</v>
      </c>
      <c r="R615">
        <v>227560</v>
      </c>
      <c r="S615">
        <v>233225</v>
      </c>
      <c r="T615">
        <v>238627</v>
      </c>
      <c r="U615">
        <v>244587</v>
      </c>
      <c r="V615">
        <v>250669</v>
      </c>
      <c r="W615">
        <v>256720.00000000003</v>
      </c>
      <c r="X615">
        <v>262597</v>
      </c>
      <c r="Y615">
        <v>268222</v>
      </c>
      <c r="Z615">
        <v>274312</v>
      </c>
      <c r="AA615">
        <v>280486</v>
      </c>
      <c r="AB615">
        <v>286561</v>
      </c>
      <c r="AC615">
        <v>292385</v>
      </c>
      <c r="AD615">
        <v>297908</v>
      </c>
      <c r="AE615" s="22" t="s">
        <v>1</v>
      </c>
    </row>
    <row r="616" spans="1:31" x14ac:dyDescent="0.2">
      <c r="A616" s="25" t="s">
        <v>14</v>
      </c>
      <c r="B616" s="11" t="s">
        <v>14</v>
      </c>
      <c r="C616" s="12">
        <v>148</v>
      </c>
      <c r="D616" s="11" t="s">
        <v>14</v>
      </c>
      <c r="E616" s="11" t="s">
        <v>447</v>
      </c>
      <c r="F616" s="11" t="s">
        <v>312</v>
      </c>
      <c r="G616" s="12" t="s">
        <v>318</v>
      </c>
      <c r="H616" s="205">
        <v>158765</v>
      </c>
      <c r="I616" s="205">
        <v>164546</v>
      </c>
      <c r="J616" s="205">
        <v>170339</v>
      </c>
      <c r="K616" s="205">
        <v>176475</v>
      </c>
      <c r="L616" s="205">
        <v>182900</v>
      </c>
      <c r="M616">
        <v>189394</v>
      </c>
      <c r="N616">
        <v>195645</v>
      </c>
      <c r="O616">
        <v>201484</v>
      </c>
      <c r="P616">
        <v>207516</v>
      </c>
      <c r="Q616">
        <v>213636</v>
      </c>
      <c r="R616">
        <v>219681</v>
      </c>
      <c r="S616">
        <v>225441</v>
      </c>
      <c r="T616">
        <v>230821</v>
      </c>
      <c r="U616">
        <v>236495</v>
      </c>
      <c r="V616">
        <v>242325</v>
      </c>
      <c r="W616">
        <v>248181</v>
      </c>
      <c r="X616">
        <v>253940</v>
      </c>
      <c r="Y616">
        <v>259500.99999999997</v>
      </c>
      <c r="Z616">
        <v>265303</v>
      </c>
      <c r="AA616">
        <v>271229</v>
      </c>
      <c r="AB616">
        <v>277177</v>
      </c>
      <c r="AC616">
        <v>283025</v>
      </c>
      <c r="AD616">
        <v>288668</v>
      </c>
      <c r="AE616" s="21" t="s">
        <v>1</v>
      </c>
    </row>
    <row r="617" spans="1:31" x14ac:dyDescent="0.2">
      <c r="A617" s="27" t="s">
        <v>14</v>
      </c>
      <c r="B617" s="13" t="s">
        <v>14</v>
      </c>
      <c r="C617" s="14">
        <v>148</v>
      </c>
      <c r="D617" s="13" t="s">
        <v>14</v>
      </c>
      <c r="E617" s="13" t="s">
        <v>494</v>
      </c>
      <c r="F617" s="13" t="s">
        <v>313</v>
      </c>
      <c r="G617" s="14" t="s">
        <v>318</v>
      </c>
      <c r="H617" s="205">
        <v>160501</v>
      </c>
      <c r="I617" s="205">
        <v>166173</v>
      </c>
      <c r="J617" s="205">
        <v>171644</v>
      </c>
      <c r="K617" s="205">
        <v>177506</v>
      </c>
      <c r="L617" s="205">
        <v>183720</v>
      </c>
      <c r="M617">
        <v>190058</v>
      </c>
      <c r="N617">
        <v>196256</v>
      </c>
      <c r="O617">
        <v>202135</v>
      </c>
      <c r="P617">
        <v>208228</v>
      </c>
      <c r="Q617">
        <v>214460</v>
      </c>
      <c r="R617">
        <v>220643</v>
      </c>
      <c r="S617">
        <v>226512</v>
      </c>
      <c r="T617">
        <v>231941</v>
      </c>
      <c r="U617">
        <v>237713</v>
      </c>
      <c r="V617">
        <v>243702</v>
      </c>
      <c r="W617">
        <v>249739</v>
      </c>
      <c r="X617">
        <v>255657</v>
      </c>
      <c r="Y617">
        <v>261322.99999999997</v>
      </c>
      <c r="Z617">
        <v>267266</v>
      </c>
      <c r="AA617">
        <v>273374</v>
      </c>
      <c r="AB617">
        <v>279493</v>
      </c>
      <c r="AC617">
        <v>285427</v>
      </c>
      <c r="AD617">
        <v>291036</v>
      </c>
      <c r="AE617" s="22" t="s">
        <v>1</v>
      </c>
    </row>
    <row r="618" spans="1:31" x14ac:dyDescent="0.2">
      <c r="A618" s="25" t="s">
        <v>14</v>
      </c>
      <c r="B618" s="11" t="s">
        <v>14</v>
      </c>
      <c r="C618" s="12">
        <v>148</v>
      </c>
      <c r="D618" s="11" t="s">
        <v>14</v>
      </c>
      <c r="E618" s="11" t="s">
        <v>448</v>
      </c>
      <c r="F618" s="11" t="s">
        <v>312</v>
      </c>
      <c r="G618" s="12" t="s">
        <v>333</v>
      </c>
      <c r="H618" s="205">
        <v>152541</v>
      </c>
      <c r="I618" s="205">
        <v>158183</v>
      </c>
      <c r="J618" s="205">
        <v>163905</v>
      </c>
      <c r="K618" s="205">
        <v>169848</v>
      </c>
      <c r="L618" s="205">
        <v>176089</v>
      </c>
      <c r="M618">
        <v>182538</v>
      </c>
      <c r="N618">
        <v>188931</v>
      </c>
      <c r="O618">
        <v>194961</v>
      </c>
      <c r="P618">
        <v>200815</v>
      </c>
      <c r="Q618">
        <v>206797</v>
      </c>
      <c r="R618">
        <v>212878</v>
      </c>
      <c r="S618">
        <v>218854</v>
      </c>
      <c r="T618">
        <v>224476</v>
      </c>
      <c r="U618">
        <v>229986</v>
      </c>
      <c r="V618">
        <v>235698</v>
      </c>
      <c r="W618">
        <v>241522</v>
      </c>
      <c r="X618">
        <v>247313</v>
      </c>
      <c r="Y618">
        <v>252946</v>
      </c>
      <c r="Z618">
        <v>258628</v>
      </c>
      <c r="AA618">
        <v>264462</v>
      </c>
      <c r="AB618">
        <v>270376</v>
      </c>
      <c r="AC618">
        <v>276260</v>
      </c>
      <c r="AD618">
        <v>281989</v>
      </c>
      <c r="AE618" s="21" t="s">
        <v>1</v>
      </c>
    </row>
    <row r="619" spans="1:31" x14ac:dyDescent="0.2">
      <c r="A619" s="27" t="s">
        <v>14</v>
      </c>
      <c r="B619" s="13" t="s">
        <v>14</v>
      </c>
      <c r="C619" s="14">
        <v>148</v>
      </c>
      <c r="D619" s="13" t="s">
        <v>14</v>
      </c>
      <c r="E619" s="13" t="s">
        <v>495</v>
      </c>
      <c r="F619" s="13" t="s">
        <v>313</v>
      </c>
      <c r="G619" s="14" t="s">
        <v>333</v>
      </c>
      <c r="H619" s="205">
        <v>154250</v>
      </c>
      <c r="I619" s="205">
        <v>159963</v>
      </c>
      <c r="J619" s="205">
        <v>165534</v>
      </c>
      <c r="K619" s="205">
        <v>171127</v>
      </c>
      <c r="L619" s="205">
        <v>177114</v>
      </c>
      <c r="M619">
        <v>183351</v>
      </c>
      <c r="N619">
        <v>189580</v>
      </c>
      <c r="O619">
        <v>195552</v>
      </c>
      <c r="P619">
        <v>201446</v>
      </c>
      <c r="Q619">
        <v>207502</v>
      </c>
      <c r="R619">
        <v>213702</v>
      </c>
      <c r="S619">
        <v>219810</v>
      </c>
      <c r="T619">
        <v>225514</v>
      </c>
      <c r="U619">
        <v>231068</v>
      </c>
      <c r="V619">
        <v>236897</v>
      </c>
      <c r="W619">
        <v>242888</v>
      </c>
      <c r="X619">
        <v>248850</v>
      </c>
      <c r="Y619">
        <v>254614</v>
      </c>
      <c r="Z619">
        <v>260406.99999999997</v>
      </c>
      <c r="AA619">
        <v>266392</v>
      </c>
      <c r="AB619">
        <v>272497</v>
      </c>
      <c r="AC619">
        <v>278542</v>
      </c>
      <c r="AD619">
        <v>284321</v>
      </c>
      <c r="AE619" s="22" t="s">
        <v>1</v>
      </c>
    </row>
    <row r="620" spans="1:31" x14ac:dyDescent="0.2">
      <c r="A620" s="25" t="s">
        <v>14</v>
      </c>
      <c r="B620" s="11" t="s">
        <v>14</v>
      </c>
      <c r="C620" s="12">
        <v>148</v>
      </c>
      <c r="D620" s="11" t="s">
        <v>14</v>
      </c>
      <c r="E620" s="11" t="s">
        <v>449</v>
      </c>
      <c r="F620" s="11" t="s">
        <v>312</v>
      </c>
      <c r="G620" s="12" t="s">
        <v>340</v>
      </c>
      <c r="H620" s="205">
        <v>146584</v>
      </c>
      <c r="I620" s="205">
        <v>152072</v>
      </c>
      <c r="J620" s="205">
        <v>157692</v>
      </c>
      <c r="K620" s="205">
        <v>163425</v>
      </c>
      <c r="L620" s="205">
        <v>169488</v>
      </c>
      <c r="M620">
        <v>175764</v>
      </c>
      <c r="N620">
        <v>182167</v>
      </c>
      <c r="O620">
        <v>188419</v>
      </c>
      <c r="P620">
        <v>194306</v>
      </c>
      <c r="Q620">
        <v>200130</v>
      </c>
      <c r="R620">
        <v>206085</v>
      </c>
      <c r="S620">
        <v>212153</v>
      </c>
      <c r="T620">
        <v>218069</v>
      </c>
      <c r="U620">
        <v>223657</v>
      </c>
      <c r="V620">
        <v>229228</v>
      </c>
      <c r="W620">
        <v>234957</v>
      </c>
      <c r="X620">
        <v>240751</v>
      </c>
      <c r="Y620">
        <v>246463</v>
      </c>
      <c r="Z620">
        <v>252088</v>
      </c>
      <c r="AA620">
        <v>257826.00000000003</v>
      </c>
      <c r="AB620">
        <v>263671</v>
      </c>
      <c r="AC620">
        <v>269555</v>
      </c>
      <c r="AD620">
        <v>275362</v>
      </c>
      <c r="AE620" s="21" t="s">
        <v>1</v>
      </c>
    </row>
    <row r="621" spans="1:31" x14ac:dyDescent="0.2">
      <c r="A621" s="27" t="s">
        <v>14</v>
      </c>
      <c r="B621" s="13" t="s">
        <v>14</v>
      </c>
      <c r="C621" s="14">
        <v>148</v>
      </c>
      <c r="D621" s="13" t="s">
        <v>14</v>
      </c>
      <c r="E621" s="13" t="s">
        <v>496</v>
      </c>
      <c r="F621" s="13" t="s">
        <v>313</v>
      </c>
      <c r="G621" s="14" t="s">
        <v>340</v>
      </c>
      <c r="H621" s="205">
        <v>148181</v>
      </c>
      <c r="I621" s="205">
        <v>153832</v>
      </c>
      <c r="J621" s="205">
        <v>159525</v>
      </c>
      <c r="K621" s="205">
        <v>165022</v>
      </c>
      <c r="L621" s="205">
        <v>170762</v>
      </c>
      <c r="M621">
        <v>176797</v>
      </c>
      <c r="N621">
        <v>182978</v>
      </c>
      <c r="O621">
        <v>189052</v>
      </c>
      <c r="P621">
        <v>194873</v>
      </c>
      <c r="Q621">
        <v>200752</v>
      </c>
      <c r="R621">
        <v>206790</v>
      </c>
      <c r="S621">
        <v>212985</v>
      </c>
      <c r="T621">
        <v>219025</v>
      </c>
      <c r="U621">
        <v>224653</v>
      </c>
      <c r="V621">
        <v>230290</v>
      </c>
      <c r="W621">
        <v>236149</v>
      </c>
      <c r="X621">
        <v>242113</v>
      </c>
      <c r="Y621">
        <v>247982</v>
      </c>
      <c r="Z621">
        <v>253709</v>
      </c>
      <c r="AA621">
        <v>259570</v>
      </c>
      <c r="AB621">
        <v>265577</v>
      </c>
      <c r="AC621">
        <v>271660</v>
      </c>
      <c r="AD621">
        <v>277618</v>
      </c>
      <c r="AE621" s="22" t="s">
        <v>1</v>
      </c>
    </row>
    <row r="622" spans="1:31" x14ac:dyDescent="0.2">
      <c r="A622" s="25" t="s">
        <v>14</v>
      </c>
      <c r="B622" s="11" t="s">
        <v>14</v>
      </c>
      <c r="C622" s="12">
        <v>148</v>
      </c>
      <c r="D622" s="11" t="s">
        <v>14</v>
      </c>
      <c r="E622" s="11" t="s">
        <v>450</v>
      </c>
      <c r="F622" s="11" t="s">
        <v>312</v>
      </c>
      <c r="G622" s="12" t="s">
        <v>329</v>
      </c>
      <c r="H622" s="205">
        <v>140891</v>
      </c>
      <c r="I622" s="205">
        <v>146192</v>
      </c>
      <c r="J622" s="205">
        <v>151690</v>
      </c>
      <c r="K622" s="205">
        <v>157219</v>
      </c>
      <c r="L622" s="205">
        <v>163070</v>
      </c>
      <c r="M622">
        <v>169186</v>
      </c>
      <c r="N622">
        <v>175431</v>
      </c>
      <c r="O622">
        <v>181750</v>
      </c>
      <c r="P622">
        <v>187775</v>
      </c>
      <c r="Q622">
        <v>193636</v>
      </c>
      <c r="R622">
        <v>199451</v>
      </c>
      <c r="S622">
        <v>205404</v>
      </c>
      <c r="T622">
        <v>211468</v>
      </c>
      <c r="U622">
        <v>217262</v>
      </c>
      <c r="V622">
        <v>222913</v>
      </c>
      <c r="W622">
        <v>228524</v>
      </c>
      <c r="X622">
        <v>234247</v>
      </c>
      <c r="Y622">
        <v>239998</v>
      </c>
      <c r="Z622">
        <v>245615</v>
      </c>
      <c r="AA622">
        <v>251299</v>
      </c>
      <c r="AB622">
        <v>257072</v>
      </c>
      <c r="AC622">
        <v>262912</v>
      </c>
      <c r="AD622">
        <v>268753</v>
      </c>
      <c r="AE622" s="21" t="s">
        <v>1</v>
      </c>
    </row>
    <row r="623" spans="1:31" x14ac:dyDescent="0.2">
      <c r="A623" s="27" t="s">
        <v>14</v>
      </c>
      <c r="B623" s="13" t="s">
        <v>14</v>
      </c>
      <c r="C623" s="14">
        <v>148</v>
      </c>
      <c r="D623" s="13" t="s">
        <v>14</v>
      </c>
      <c r="E623" s="13" t="s">
        <v>497</v>
      </c>
      <c r="F623" s="13" t="s">
        <v>313</v>
      </c>
      <c r="G623" s="14" t="s">
        <v>329</v>
      </c>
      <c r="H623" s="205">
        <v>142395</v>
      </c>
      <c r="I623" s="205">
        <v>147820</v>
      </c>
      <c r="J623" s="205">
        <v>153511</v>
      </c>
      <c r="K623" s="205">
        <v>159007</v>
      </c>
      <c r="L623" s="205">
        <v>164657</v>
      </c>
      <c r="M623">
        <v>170471</v>
      </c>
      <c r="N623">
        <v>176476</v>
      </c>
      <c r="O623">
        <v>182558</v>
      </c>
      <c r="P623">
        <v>188370</v>
      </c>
      <c r="Q623">
        <v>194189</v>
      </c>
      <c r="R623">
        <v>200071</v>
      </c>
      <c r="S623">
        <v>206116</v>
      </c>
      <c r="T623">
        <v>212314</v>
      </c>
      <c r="U623">
        <v>218162</v>
      </c>
      <c r="V623">
        <v>223884</v>
      </c>
      <c r="W623">
        <v>229579</v>
      </c>
      <c r="X623">
        <v>235440</v>
      </c>
      <c r="Y623">
        <v>241358</v>
      </c>
      <c r="Z623">
        <v>247072</v>
      </c>
      <c r="AA623">
        <v>252882</v>
      </c>
      <c r="AB623">
        <v>258791</v>
      </c>
      <c r="AC623">
        <v>264803</v>
      </c>
      <c r="AD623">
        <v>270850</v>
      </c>
      <c r="AE623" s="22" t="s">
        <v>1</v>
      </c>
    </row>
    <row r="624" spans="1:31" x14ac:dyDescent="0.2">
      <c r="A624" s="25" t="s">
        <v>14</v>
      </c>
      <c r="B624" s="11" t="s">
        <v>14</v>
      </c>
      <c r="C624" s="12">
        <v>148</v>
      </c>
      <c r="D624" s="11" t="s">
        <v>14</v>
      </c>
      <c r="E624" s="11" t="s">
        <v>451</v>
      </c>
      <c r="F624" s="11" t="s">
        <v>312</v>
      </c>
      <c r="G624" s="12" t="s">
        <v>361</v>
      </c>
      <c r="H624" s="205">
        <v>135465</v>
      </c>
      <c r="I624" s="205">
        <v>140541</v>
      </c>
      <c r="J624" s="205">
        <v>145884</v>
      </c>
      <c r="K624" s="205">
        <v>151234</v>
      </c>
      <c r="L624" s="205">
        <v>156866</v>
      </c>
      <c r="M624">
        <v>162772</v>
      </c>
      <c r="N624">
        <v>168877</v>
      </c>
      <c r="O624">
        <v>175053</v>
      </c>
      <c r="P624">
        <v>181126</v>
      </c>
      <c r="Q624">
        <v>187116</v>
      </c>
      <c r="R624">
        <v>192972</v>
      </c>
      <c r="S624">
        <v>198803</v>
      </c>
      <c r="T624">
        <v>204762</v>
      </c>
      <c r="U624">
        <v>210681</v>
      </c>
      <c r="V624">
        <v>216528</v>
      </c>
      <c r="W624">
        <v>222221</v>
      </c>
      <c r="X624">
        <v>227851</v>
      </c>
      <c r="Y624">
        <v>233554</v>
      </c>
      <c r="Z624">
        <v>239166</v>
      </c>
      <c r="AA624">
        <v>244834</v>
      </c>
      <c r="AB624">
        <v>250557</v>
      </c>
      <c r="AC624">
        <v>256349</v>
      </c>
      <c r="AD624">
        <v>262171</v>
      </c>
      <c r="AE624" s="21" t="s">
        <v>1</v>
      </c>
    </row>
    <row r="625" spans="1:31" x14ac:dyDescent="0.2">
      <c r="A625" s="27" t="s">
        <v>14</v>
      </c>
      <c r="B625" s="13" t="s">
        <v>14</v>
      </c>
      <c r="C625" s="14">
        <v>148</v>
      </c>
      <c r="D625" s="13" t="s">
        <v>14</v>
      </c>
      <c r="E625" s="13" t="s">
        <v>498</v>
      </c>
      <c r="F625" s="13" t="s">
        <v>313</v>
      </c>
      <c r="G625" s="14" t="s">
        <v>361</v>
      </c>
      <c r="H625" s="205">
        <v>136876</v>
      </c>
      <c r="I625" s="205">
        <v>142065</v>
      </c>
      <c r="J625" s="205">
        <v>147552</v>
      </c>
      <c r="K625" s="205">
        <v>152992</v>
      </c>
      <c r="L625" s="205">
        <v>158631</v>
      </c>
      <c r="M625">
        <v>164362</v>
      </c>
      <c r="N625">
        <v>170176</v>
      </c>
      <c r="O625">
        <v>176111</v>
      </c>
      <c r="P625">
        <v>181872</v>
      </c>
      <c r="Q625">
        <v>187683</v>
      </c>
      <c r="R625">
        <v>193516</v>
      </c>
      <c r="S625">
        <v>199427</v>
      </c>
      <c r="T625">
        <v>205488</v>
      </c>
      <c r="U625">
        <v>211445</v>
      </c>
      <c r="V625">
        <v>217388</v>
      </c>
      <c r="W625">
        <v>223180</v>
      </c>
      <c r="X625">
        <v>228905</v>
      </c>
      <c r="Y625">
        <v>234750</v>
      </c>
      <c r="Z625">
        <v>240437</v>
      </c>
      <c r="AA625">
        <v>246238</v>
      </c>
      <c r="AB625">
        <v>252111</v>
      </c>
      <c r="AC625">
        <v>258051</v>
      </c>
      <c r="AD625">
        <v>264053</v>
      </c>
      <c r="AE625" s="22" t="s">
        <v>1</v>
      </c>
    </row>
    <row r="626" spans="1:31" x14ac:dyDescent="0.2">
      <c r="A626" s="25" t="s">
        <v>14</v>
      </c>
      <c r="B626" s="11" t="s">
        <v>14</v>
      </c>
      <c r="C626" s="12">
        <v>148</v>
      </c>
      <c r="D626" s="11" t="s">
        <v>14</v>
      </c>
      <c r="E626" s="11" t="s">
        <v>452</v>
      </c>
      <c r="F626" s="11" t="s">
        <v>312</v>
      </c>
      <c r="G626" s="12" t="s">
        <v>328</v>
      </c>
      <c r="H626" s="205">
        <v>130151.00000000001</v>
      </c>
      <c r="I626" s="205">
        <v>135124</v>
      </c>
      <c r="J626" s="205">
        <v>140272</v>
      </c>
      <c r="K626" s="205">
        <v>145449</v>
      </c>
      <c r="L626" s="205">
        <v>150894</v>
      </c>
      <c r="M626">
        <v>156568</v>
      </c>
      <c r="N626">
        <v>162466</v>
      </c>
      <c r="O626">
        <v>168524</v>
      </c>
      <c r="P626">
        <v>174452</v>
      </c>
      <c r="Q626">
        <v>180488</v>
      </c>
      <c r="R626">
        <v>186462</v>
      </c>
      <c r="S626">
        <v>192337</v>
      </c>
      <c r="T626">
        <v>198193</v>
      </c>
      <c r="U626">
        <v>203996</v>
      </c>
      <c r="V626">
        <v>209964</v>
      </c>
      <c r="W626">
        <v>215844</v>
      </c>
      <c r="X626">
        <v>221559</v>
      </c>
      <c r="Y626">
        <v>227194</v>
      </c>
      <c r="Z626">
        <v>232738</v>
      </c>
      <c r="AA626">
        <v>238398</v>
      </c>
      <c r="AB626">
        <v>244099</v>
      </c>
      <c r="AC626">
        <v>249846</v>
      </c>
      <c r="AD626">
        <v>255645</v>
      </c>
      <c r="AE626" s="21" t="s">
        <v>1</v>
      </c>
    </row>
    <row r="627" spans="1:31" x14ac:dyDescent="0.2">
      <c r="A627" s="27" t="s">
        <v>14</v>
      </c>
      <c r="B627" s="13" t="s">
        <v>14</v>
      </c>
      <c r="C627" s="14">
        <v>148</v>
      </c>
      <c r="D627" s="13" t="s">
        <v>14</v>
      </c>
      <c r="E627" s="13" t="s">
        <v>499</v>
      </c>
      <c r="F627" s="13" t="s">
        <v>313</v>
      </c>
      <c r="G627" s="14" t="s">
        <v>328</v>
      </c>
      <c r="H627" s="205">
        <v>131469</v>
      </c>
      <c r="I627" s="205">
        <v>136544</v>
      </c>
      <c r="J627" s="205">
        <v>141823</v>
      </c>
      <c r="K627" s="205">
        <v>147031</v>
      </c>
      <c r="L627" s="205">
        <v>152608</v>
      </c>
      <c r="M627">
        <v>158323</v>
      </c>
      <c r="N627">
        <v>164063</v>
      </c>
      <c r="O627">
        <v>169837</v>
      </c>
      <c r="P627">
        <v>175418</v>
      </c>
      <c r="Q627">
        <v>181181</v>
      </c>
      <c r="R627">
        <v>187007</v>
      </c>
      <c r="S627">
        <v>192880</v>
      </c>
      <c r="T627">
        <v>198827</v>
      </c>
      <c r="U627">
        <v>204609</v>
      </c>
      <c r="V627">
        <v>210663</v>
      </c>
      <c r="W627">
        <v>216677</v>
      </c>
      <c r="X627">
        <v>222512</v>
      </c>
      <c r="Y627">
        <v>228250</v>
      </c>
      <c r="Z627">
        <v>233809</v>
      </c>
      <c r="AA627">
        <v>239589</v>
      </c>
      <c r="AB627">
        <v>245459</v>
      </c>
      <c r="AC627">
        <v>251378</v>
      </c>
      <c r="AD627">
        <v>257334.99999999997</v>
      </c>
      <c r="AE627" s="22" t="s">
        <v>1</v>
      </c>
    </row>
    <row r="628" spans="1:31" x14ac:dyDescent="0.2">
      <c r="A628" s="25" t="s">
        <v>14</v>
      </c>
      <c r="B628" s="11" t="s">
        <v>14</v>
      </c>
      <c r="C628" s="12">
        <v>148</v>
      </c>
      <c r="D628" s="11" t="s">
        <v>14</v>
      </c>
      <c r="E628" s="11" t="s">
        <v>453</v>
      </c>
      <c r="F628" s="11" t="s">
        <v>312</v>
      </c>
      <c r="G628" s="12" t="s">
        <v>337</v>
      </c>
      <c r="H628" s="205">
        <v>124871</v>
      </c>
      <c r="I628" s="205">
        <v>129814</v>
      </c>
      <c r="J628" s="205">
        <v>134860</v>
      </c>
      <c r="K628" s="205">
        <v>139842</v>
      </c>
      <c r="L628" s="205">
        <v>145126</v>
      </c>
      <c r="M628">
        <v>150607</v>
      </c>
      <c r="N628">
        <v>156262</v>
      </c>
      <c r="O628">
        <v>162118</v>
      </c>
      <c r="P628">
        <v>167931</v>
      </c>
      <c r="Q628">
        <v>173837</v>
      </c>
      <c r="R628">
        <v>179855</v>
      </c>
      <c r="S628">
        <v>185838</v>
      </c>
      <c r="T628">
        <v>191739</v>
      </c>
      <c r="U628">
        <v>197433</v>
      </c>
      <c r="V628">
        <v>203298</v>
      </c>
      <c r="W628">
        <v>209296</v>
      </c>
      <c r="X628">
        <v>215189</v>
      </c>
      <c r="Y628">
        <v>220914</v>
      </c>
      <c r="Z628">
        <v>226379</v>
      </c>
      <c r="AA628">
        <v>231984</v>
      </c>
      <c r="AB628">
        <v>237676</v>
      </c>
      <c r="AC628">
        <v>243393</v>
      </c>
      <c r="AD628">
        <v>249152</v>
      </c>
      <c r="AE628" s="21" t="s">
        <v>1</v>
      </c>
    </row>
    <row r="629" spans="1:31" x14ac:dyDescent="0.2">
      <c r="A629" s="27" t="s">
        <v>14</v>
      </c>
      <c r="B629" s="13" t="s">
        <v>14</v>
      </c>
      <c r="C629" s="14">
        <v>148</v>
      </c>
      <c r="D629" s="13" t="s">
        <v>14</v>
      </c>
      <c r="E629" s="13" t="s">
        <v>500</v>
      </c>
      <c r="F629" s="13" t="s">
        <v>313</v>
      </c>
      <c r="G629" s="14" t="s">
        <v>337</v>
      </c>
      <c r="H629" s="205">
        <v>126109</v>
      </c>
      <c r="I629" s="205">
        <v>131127</v>
      </c>
      <c r="J629" s="205">
        <v>136298</v>
      </c>
      <c r="K629" s="205">
        <v>141282</v>
      </c>
      <c r="L629" s="205">
        <v>146641</v>
      </c>
      <c r="M629">
        <v>152291</v>
      </c>
      <c r="N629">
        <v>158011</v>
      </c>
      <c r="O629">
        <v>163722</v>
      </c>
      <c r="P629">
        <v>169120</v>
      </c>
      <c r="Q629">
        <v>174720</v>
      </c>
      <c r="R629">
        <v>180502</v>
      </c>
      <c r="S629">
        <v>186367</v>
      </c>
      <c r="T629">
        <v>192287</v>
      </c>
      <c r="U629">
        <v>197922</v>
      </c>
      <c r="V629">
        <v>203815</v>
      </c>
      <c r="W629">
        <v>209942</v>
      </c>
      <c r="X629">
        <v>216001</v>
      </c>
      <c r="Y629">
        <v>221863</v>
      </c>
      <c r="Z629">
        <v>227275</v>
      </c>
      <c r="AA629">
        <v>232941</v>
      </c>
      <c r="AB629">
        <v>238794</v>
      </c>
      <c r="AC629">
        <v>244716</v>
      </c>
      <c r="AD629">
        <v>250669</v>
      </c>
      <c r="AE629" s="22" t="s">
        <v>1</v>
      </c>
    </row>
    <row r="630" spans="1:31" x14ac:dyDescent="0.2">
      <c r="A630" s="25" t="s">
        <v>14</v>
      </c>
      <c r="B630" s="11" t="s">
        <v>14</v>
      </c>
      <c r="C630" s="12">
        <v>148</v>
      </c>
      <c r="D630" s="11" t="s">
        <v>14</v>
      </c>
      <c r="E630" s="11" t="s">
        <v>454</v>
      </c>
      <c r="F630" s="11" t="s">
        <v>312</v>
      </c>
      <c r="G630" s="12" t="s">
        <v>369</v>
      </c>
      <c r="H630" s="205">
        <v>119680</v>
      </c>
      <c r="I630" s="205">
        <v>124548</v>
      </c>
      <c r="J630" s="205">
        <v>129550.99999999999</v>
      </c>
      <c r="K630" s="205">
        <v>134423</v>
      </c>
      <c r="L630" s="205">
        <v>139519</v>
      </c>
      <c r="M630">
        <v>144852</v>
      </c>
      <c r="N630">
        <v>150312</v>
      </c>
      <c r="O630">
        <v>155917</v>
      </c>
      <c r="P630">
        <v>161520</v>
      </c>
      <c r="Q630">
        <v>167323</v>
      </c>
      <c r="R630">
        <v>173228</v>
      </c>
      <c r="S630">
        <v>179250</v>
      </c>
      <c r="T630">
        <v>185248</v>
      </c>
      <c r="U630">
        <v>190973</v>
      </c>
      <c r="V630">
        <v>196739</v>
      </c>
      <c r="W630">
        <v>202648</v>
      </c>
      <c r="X630">
        <v>208656</v>
      </c>
      <c r="Y630">
        <v>214550</v>
      </c>
      <c r="Z630">
        <v>220087</v>
      </c>
      <c r="AA630">
        <v>225624</v>
      </c>
      <c r="AB630">
        <v>231275</v>
      </c>
      <c r="AC630">
        <v>236982</v>
      </c>
      <c r="AD630">
        <v>242705</v>
      </c>
      <c r="AE630" s="21" t="s">
        <v>1</v>
      </c>
    </row>
    <row r="631" spans="1:31" x14ac:dyDescent="0.2">
      <c r="A631" s="27" t="s">
        <v>14</v>
      </c>
      <c r="B631" s="13" t="s">
        <v>14</v>
      </c>
      <c r="C631" s="14">
        <v>148</v>
      </c>
      <c r="D631" s="13" t="s">
        <v>14</v>
      </c>
      <c r="E631" s="13" t="s">
        <v>501</v>
      </c>
      <c r="F631" s="13" t="s">
        <v>313</v>
      </c>
      <c r="G631" s="14" t="s">
        <v>369</v>
      </c>
      <c r="H631" s="205">
        <v>120844</v>
      </c>
      <c r="I631" s="205">
        <v>125764</v>
      </c>
      <c r="J631" s="205">
        <v>130866.99999999999</v>
      </c>
      <c r="K631" s="205">
        <v>135724</v>
      </c>
      <c r="L631" s="205">
        <v>140867</v>
      </c>
      <c r="M631">
        <v>146313</v>
      </c>
      <c r="N631">
        <v>151970</v>
      </c>
      <c r="O631">
        <v>157659</v>
      </c>
      <c r="P631">
        <v>162969</v>
      </c>
      <c r="Q631">
        <v>168400</v>
      </c>
      <c r="R631">
        <v>174034</v>
      </c>
      <c r="S631">
        <v>179856</v>
      </c>
      <c r="T631">
        <v>185767</v>
      </c>
      <c r="U631">
        <v>191341</v>
      </c>
      <c r="V631">
        <v>197098</v>
      </c>
      <c r="W631">
        <v>203079</v>
      </c>
      <c r="X631">
        <v>209255</v>
      </c>
      <c r="Y631">
        <v>215343</v>
      </c>
      <c r="Z631">
        <v>220838</v>
      </c>
      <c r="AA631">
        <v>226369</v>
      </c>
      <c r="AB631">
        <v>232124</v>
      </c>
      <c r="AC631">
        <v>238036</v>
      </c>
      <c r="AD631">
        <v>243997</v>
      </c>
      <c r="AE631" s="22" t="s">
        <v>1</v>
      </c>
    </row>
    <row r="632" spans="1:31" x14ac:dyDescent="0.2">
      <c r="A632" s="25" t="s">
        <v>14</v>
      </c>
      <c r="B632" s="11" t="s">
        <v>14</v>
      </c>
      <c r="C632" s="12">
        <v>148</v>
      </c>
      <c r="D632" s="11" t="s">
        <v>14</v>
      </c>
      <c r="E632" s="11" t="s">
        <v>473</v>
      </c>
      <c r="F632" s="11" t="s">
        <v>312</v>
      </c>
      <c r="G632" s="12" t="s">
        <v>359</v>
      </c>
      <c r="H632">
        <v>114700</v>
      </c>
      <c r="I632">
        <v>119374</v>
      </c>
      <c r="J632">
        <v>124296</v>
      </c>
      <c r="K632">
        <v>129104.00000000001</v>
      </c>
      <c r="L632">
        <v>134089</v>
      </c>
      <c r="M632">
        <v>139244</v>
      </c>
      <c r="N632">
        <v>144573</v>
      </c>
      <c r="O632">
        <v>149979</v>
      </c>
      <c r="P632">
        <v>155310</v>
      </c>
      <c r="Q632">
        <v>160909</v>
      </c>
      <c r="R632">
        <v>166721</v>
      </c>
      <c r="S632">
        <v>172645</v>
      </c>
      <c r="T632">
        <v>178679</v>
      </c>
      <c r="U632">
        <v>184473</v>
      </c>
      <c r="V632">
        <v>190271</v>
      </c>
      <c r="W632">
        <v>196090</v>
      </c>
      <c r="X632">
        <v>202025</v>
      </c>
      <c r="Y632">
        <v>208032</v>
      </c>
      <c r="Z632">
        <v>213708</v>
      </c>
      <c r="AA632">
        <v>219320</v>
      </c>
      <c r="AB632">
        <v>224912</v>
      </c>
      <c r="AC632">
        <v>230594</v>
      </c>
      <c r="AD632">
        <v>236305</v>
      </c>
      <c r="AE632" s="21"/>
    </row>
    <row r="633" spans="1:31" x14ac:dyDescent="0.2">
      <c r="A633" s="27" t="s">
        <v>14</v>
      </c>
      <c r="B633" s="13" t="s">
        <v>14</v>
      </c>
      <c r="C633" s="14">
        <v>148</v>
      </c>
      <c r="D633" s="13" t="s">
        <v>14</v>
      </c>
      <c r="E633" s="13" t="s">
        <v>480</v>
      </c>
      <c r="F633" s="13" t="s">
        <v>313</v>
      </c>
      <c r="G633" s="14" t="s">
        <v>359</v>
      </c>
      <c r="H633">
        <v>115782</v>
      </c>
      <c r="I633">
        <v>120496</v>
      </c>
      <c r="J633">
        <v>125496</v>
      </c>
      <c r="K633">
        <v>130267</v>
      </c>
      <c r="L633">
        <v>135271</v>
      </c>
      <c r="M633">
        <v>140512</v>
      </c>
      <c r="N633">
        <v>145982</v>
      </c>
      <c r="O633">
        <v>151609</v>
      </c>
      <c r="P633">
        <v>156875</v>
      </c>
      <c r="Q633">
        <v>162211</v>
      </c>
      <c r="R633">
        <v>167689</v>
      </c>
      <c r="S633">
        <v>173380</v>
      </c>
      <c r="T633">
        <v>179250</v>
      </c>
      <c r="U633">
        <v>184789</v>
      </c>
      <c r="V633">
        <v>190474</v>
      </c>
      <c r="W633">
        <v>196331</v>
      </c>
      <c r="X633">
        <v>202377</v>
      </c>
      <c r="Y633">
        <v>208586</v>
      </c>
      <c r="Z633">
        <v>214278</v>
      </c>
      <c r="AA633">
        <v>219881</v>
      </c>
      <c r="AB633">
        <v>225514</v>
      </c>
      <c r="AC633">
        <v>231342</v>
      </c>
      <c r="AD633">
        <v>237300</v>
      </c>
      <c r="AE633" s="22"/>
    </row>
    <row r="634" spans="1:31" x14ac:dyDescent="0.2">
      <c r="A634" s="25" t="s">
        <v>14</v>
      </c>
      <c r="B634" s="11" t="s">
        <v>14</v>
      </c>
      <c r="C634" s="12">
        <v>148</v>
      </c>
      <c r="D634" s="11" t="s">
        <v>14</v>
      </c>
      <c r="E634" s="11" t="s">
        <v>474</v>
      </c>
      <c r="F634" s="11" t="s">
        <v>312</v>
      </c>
      <c r="G634" s="12" t="s">
        <v>341</v>
      </c>
      <c r="H634">
        <v>109894</v>
      </c>
      <c r="I634">
        <v>114392</v>
      </c>
      <c r="J634">
        <v>119137</v>
      </c>
      <c r="K634">
        <v>123839</v>
      </c>
      <c r="L634">
        <v>128755</v>
      </c>
      <c r="M634">
        <v>133801</v>
      </c>
      <c r="N634">
        <v>138963</v>
      </c>
      <c r="O634">
        <v>144256</v>
      </c>
      <c r="P634">
        <v>149362</v>
      </c>
      <c r="Q634">
        <v>154691</v>
      </c>
      <c r="R634">
        <v>160303</v>
      </c>
      <c r="S634">
        <v>166145</v>
      </c>
      <c r="T634">
        <v>172095</v>
      </c>
      <c r="U634">
        <v>177893</v>
      </c>
      <c r="V634">
        <v>183759</v>
      </c>
      <c r="W634">
        <v>189613</v>
      </c>
      <c r="X634">
        <v>195469</v>
      </c>
      <c r="Y634">
        <v>201417</v>
      </c>
      <c r="Z634">
        <v>207173</v>
      </c>
      <c r="AA634">
        <v>212925</v>
      </c>
      <c r="AB634">
        <v>218595</v>
      </c>
      <c r="AC634">
        <v>224228</v>
      </c>
      <c r="AD634">
        <v>229929</v>
      </c>
      <c r="AE634" s="21"/>
    </row>
    <row r="635" spans="1:31" x14ac:dyDescent="0.2">
      <c r="A635" s="27" t="s">
        <v>14</v>
      </c>
      <c r="B635" s="13" t="s">
        <v>14</v>
      </c>
      <c r="C635" s="14">
        <v>148</v>
      </c>
      <c r="D635" s="13" t="s">
        <v>14</v>
      </c>
      <c r="E635" s="13" t="s">
        <v>481</v>
      </c>
      <c r="F635" s="13" t="s">
        <v>313</v>
      </c>
      <c r="G635" s="14" t="s">
        <v>341</v>
      </c>
      <c r="H635">
        <v>110897</v>
      </c>
      <c r="I635">
        <v>115412</v>
      </c>
      <c r="J635">
        <v>120223</v>
      </c>
      <c r="K635">
        <v>124885</v>
      </c>
      <c r="L635">
        <v>129782.00000000001</v>
      </c>
      <c r="M635">
        <v>134875</v>
      </c>
      <c r="N635">
        <v>140155</v>
      </c>
      <c r="O635">
        <v>145614</v>
      </c>
      <c r="P635">
        <v>150813</v>
      </c>
      <c r="Q635">
        <v>156088</v>
      </c>
      <c r="R635">
        <v>161463</v>
      </c>
      <c r="S635">
        <v>167011</v>
      </c>
      <c r="T635">
        <v>172765</v>
      </c>
      <c r="U635">
        <v>178256</v>
      </c>
      <c r="V635">
        <v>183886</v>
      </c>
      <c r="W635">
        <v>189662</v>
      </c>
      <c r="X635">
        <v>195596</v>
      </c>
      <c r="Y635">
        <v>201691</v>
      </c>
      <c r="Z635">
        <v>207499</v>
      </c>
      <c r="AA635">
        <v>213278</v>
      </c>
      <c r="AB635">
        <v>218973</v>
      </c>
      <c r="AC635">
        <v>224692</v>
      </c>
      <c r="AD635">
        <v>230582</v>
      </c>
      <c r="AE635" s="22"/>
    </row>
    <row r="636" spans="1:31" x14ac:dyDescent="0.2">
      <c r="A636" s="25" t="s">
        <v>14</v>
      </c>
      <c r="B636" s="11" t="s">
        <v>14</v>
      </c>
      <c r="C636" s="12">
        <v>148</v>
      </c>
      <c r="D636" s="11" t="s">
        <v>14</v>
      </c>
      <c r="E636" s="11" t="s">
        <v>475</v>
      </c>
      <c r="F636" s="11" t="s">
        <v>312</v>
      </c>
      <c r="G636" s="12" t="s">
        <v>334</v>
      </c>
      <c r="H636">
        <v>105296</v>
      </c>
      <c r="I636">
        <v>109572</v>
      </c>
      <c r="J636">
        <v>114151</v>
      </c>
      <c r="K636">
        <v>118668</v>
      </c>
      <c r="L636">
        <v>123476</v>
      </c>
      <c r="M636">
        <v>128452</v>
      </c>
      <c r="N636">
        <v>133507</v>
      </c>
      <c r="O636">
        <v>138646</v>
      </c>
      <c r="P636">
        <v>143626</v>
      </c>
      <c r="Q636">
        <v>148733</v>
      </c>
      <c r="R636">
        <v>154077</v>
      </c>
      <c r="S636">
        <v>159721</v>
      </c>
      <c r="T636">
        <v>165600</v>
      </c>
      <c r="U636">
        <v>171296</v>
      </c>
      <c r="V636">
        <v>177166</v>
      </c>
      <c r="W636">
        <v>183089</v>
      </c>
      <c r="X636">
        <v>188982</v>
      </c>
      <c r="Y636">
        <v>194862</v>
      </c>
      <c r="Z636">
        <v>200539</v>
      </c>
      <c r="AA636">
        <v>206370</v>
      </c>
      <c r="AB636">
        <v>212181</v>
      </c>
      <c r="AC636">
        <v>217896</v>
      </c>
      <c r="AD636">
        <v>223559</v>
      </c>
      <c r="AE636" s="21"/>
    </row>
    <row r="637" spans="1:31" x14ac:dyDescent="0.2">
      <c r="A637" s="27" t="s">
        <v>14</v>
      </c>
      <c r="B637" s="13" t="s">
        <v>14</v>
      </c>
      <c r="C637" s="14">
        <v>148</v>
      </c>
      <c r="D637" s="13" t="s">
        <v>14</v>
      </c>
      <c r="E637" s="13" t="s">
        <v>482</v>
      </c>
      <c r="F637" s="13" t="s">
        <v>313</v>
      </c>
      <c r="G637" s="14" t="s">
        <v>334</v>
      </c>
      <c r="H637">
        <v>106207</v>
      </c>
      <c r="I637">
        <v>110490</v>
      </c>
      <c r="J637">
        <v>115114</v>
      </c>
      <c r="K637">
        <v>119611</v>
      </c>
      <c r="L637">
        <v>124385</v>
      </c>
      <c r="M637">
        <v>129353.00000000001</v>
      </c>
      <c r="N637">
        <v>134477</v>
      </c>
      <c r="O637">
        <v>139761</v>
      </c>
      <c r="P637">
        <v>144815</v>
      </c>
      <c r="Q637">
        <v>150012</v>
      </c>
      <c r="R637">
        <v>155310</v>
      </c>
      <c r="S637">
        <v>160745</v>
      </c>
      <c r="T637">
        <v>166369</v>
      </c>
      <c r="U637">
        <v>171767</v>
      </c>
      <c r="V637">
        <v>177336</v>
      </c>
      <c r="W637">
        <v>183037</v>
      </c>
      <c r="X637">
        <v>188881</v>
      </c>
      <c r="Y637">
        <v>194877</v>
      </c>
      <c r="Z637">
        <v>200596</v>
      </c>
      <c r="AA637">
        <v>206476</v>
      </c>
      <c r="AB637">
        <v>212326</v>
      </c>
      <c r="AC637">
        <v>218098</v>
      </c>
      <c r="AD637">
        <v>223892</v>
      </c>
      <c r="AE637" s="22"/>
    </row>
    <row r="638" spans="1:31" x14ac:dyDescent="0.2">
      <c r="A638" s="25" t="s">
        <v>14</v>
      </c>
      <c r="B638" s="11" t="s">
        <v>14</v>
      </c>
      <c r="C638" s="12">
        <v>148</v>
      </c>
      <c r="D638" s="11" t="s">
        <v>14</v>
      </c>
      <c r="E638" s="11" t="s">
        <v>476</v>
      </c>
      <c r="F638" s="11" t="s">
        <v>312</v>
      </c>
      <c r="G638" s="12" t="s">
        <v>345</v>
      </c>
      <c r="H638">
        <v>100932</v>
      </c>
      <c r="I638">
        <v>104955</v>
      </c>
      <c r="J638">
        <v>109313</v>
      </c>
      <c r="K638">
        <v>113667</v>
      </c>
      <c r="L638">
        <v>118290</v>
      </c>
      <c r="M638">
        <v>123157</v>
      </c>
      <c r="N638">
        <v>128142</v>
      </c>
      <c r="O638">
        <v>133179</v>
      </c>
      <c r="P638">
        <v>138001</v>
      </c>
      <c r="Q638">
        <v>142986</v>
      </c>
      <c r="R638">
        <v>148109</v>
      </c>
      <c r="S638">
        <v>153486</v>
      </c>
      <c r="T638">
        <v>159170</v>
      </c>
      <c r="U638">
        <v>164784</v>
      </c>
      <c r="V638">
        <v>170554</v>
      </c>
      <c r="W638">
        <v>176481</v>
      </c>
      <c r="X638">
        <v>182443</v>
      </c>
      <c r="Y638">
        <v>188364</v>
      </c>
      <c r="Z638">
        <v>193961</v>
      </c>
      <c r="AA638">
        <v>199716</v>
      </c>
      <c r="AB638">
        <v>205607</v>
      </c>
      <c r="AC638">
        <v>211463</v>
      </c>
      <c r="AD638">
        <v>217212</v>
      </c>
      <c r="AE638" s="21"/>
    </row>
    <row r="639" spans="1:31" x14ac:dyDescent="0.2">
      <c r="A639" s="27" t="s">
        <v>14</v>
      </c>
      <c r="B639" s="13" t="s">
        <v>14</v>
      </c>
      <c r="C639" s="14">
        <v>148</v>
      </c>
      <c r="D639" s="13" t="s">
        <v>14</v>
      </c>
      <c r="E639" s="13" t="s">
        <v>483</v>
      </c>
      <c r="F639" s="13" t="s">
        <v>313</v>
      </c>
      <c r="G639" s="14" t="s">
        <v>345</v>
      </c>
      <c r="H639">
        <v>101731</v>
      </c>
      <c r="I639">
        <v>105769</v>
      </c>
      <c r="J639">
        <v>110152</v>
      </c>
      <c r="K639">
        <v>114496</v>
      </c>
      <c r="L639">
        <v>119105</v>
      </c>
      <c r="M639">
        <v>123938</v>
      </c>
      <c r="N639">
        <v>128920.99999999999</v>
      </c>
      <c r="O639">
        <v>134044</v>
      </c>
      <c r="P639">
        <v>138955</v>
      </c>
      <c r="Q639">
        <v>144013</v>
      </c>
      <c r="R639">
        <v>149221</v>
      </c>
      <c r="S639">
        <v>154561</v>
      </c>
      <c r="T639">
        <v>160063</v>
      </c>
      <c r="U639">
        <v>165363</v>
      </c>
      <c r="V639">
        <v>170841</v>
      </c>
      <c r="W639">
        <v>176467</v>
      </c>
      <c r="X639">
        <v>182217</v>
      </c>
      <c r="Y639">
        <v>188115</v>
      </c>
      <c r="Z639">
        <v>193768</v>
      </c>
      <c r="AA639">
        <v>199562</v>
      </c>
      <c r="AB639">
        <v>205499</v>
      </c>
      <c r="AC639">
        <v>211406</v>
      </c>
      <c r="AD639">
        <v>217243</v>
      </c>
      <c r="AE639" s="22"/>
    </row>
    <row r="640" spans="1:31" x14ac:dyDescent="0.2">
      <c r="A640" s="25" t="s">
        <v>14</v>
      </c>
      <c r="B640" s="11" t="s">
        <v>14</v>
      </c>
      <c r="C640" s="12">
        <v>148</v>
      </c>
      <c r="D640" s="11" t="s">
        <v>14</v>
      </c>
      <c r="E640" s="11" t="s">
        <v>477</v>
      </c>
      <c r="F640" s="11" t="s">
        <v>312</v>
      </c>
      <c r="G640" s="12" t="s">
        <v>339</v>
      </c>
      <c r="H640">
        <v>96767</v>
      </c>
      <c r="I640">
        <v>100569</v>
      </c>
      <c r="J640">
        <v>104674</v>
      </c>
      <c r="K640">
        <v>108812</v>
      </c>
      <c r="L640">
        <v>113270</v>
      </c>
      <c r="M640">
        <v>117953</v>
      </c>
      <c r="N640">
        <v>122831</v>
      </c>
      <c r="O640">
        <v>127800</v>
      </c>
      <c r="P640">
        <v>132515</v>
      </c>
      <c r="Q640">
        <v>137344</v>
      </c>
      <c r="R640">
        <v>142349</v>
      </c>
      <c r="S640">
        <v>147508</v>
      </c>
      <c r="T640">
        <v>152925</v>
      </c>
      <c r="U640">
        <v>158336</v>
      </c>
      <c r="V640">
        <v>164024</v>
      </c>
      <c r="W640">
        <v>169852</v>
      </c>
      <c r="X640">
        <v>175819</v>
      </c>
      <c r="Y640">
        <v>181811</v>
      </c>
      <c r="Z640">
        <v>187439</v>
      </c>
      <c r="AA640">
        <v>193113</v>
      </c>
      <c r="AB640">
        <v>198930</v>
      </c>
      <c r="AC640">
        <v>204868</v>
      </c>
      <c r="AD640">
        <v>210761</v>
      </c>
      <c r="AE640" s="21"/>
    </row>
    <row r="641" spans="1:31" x14ac:dyDescent="0.2">
      <c r="A641" s="27" t="s">
        <v>14</v>
      </c>
      <c r="B641" s="13" t="s">
        <v>14</v>
      </c>
      <c r="C641" s="14">
        <v>148</v>
      </c>
      <c r="D641" s="13" t="s">
        <v>14</v>
      </c>
      <c r="E641" s="13" t="s">
        <v>484</v>
      </c>
      <c r="F641" s="13" t="s">
        <v>313</v>
      </c>
      <c r="G641" s="14" t="s">
        <v>339</v>
      </c>
      <c r="H641">
        <v>97447</v>
      </c>
      <c r="I641">
        <v>101273</v>
      </c>
      <c r="J641">
        <v>105396</v>
      </c>
      <c r="K641">
        <v>109525</v>
      </c>
      <c r="L641">
        <v>113980</v>
      </c>
      <c r="M641">
        <v>118650</v>
      </c>
      <c r="N641">
        <v>123488</v>
      </c>
      <c r="O641">
        <v>128455.99999999999</v>
      </c>
      <c r="P641">
        <v>133229</v>
      </c>
      <c r="Q641">
        <v>138146</v>
      </c>
      <c r="R641">
        <v>143220</v>
      </c>
      <c r="S641">
        <v>148458</v>
      </c>
      <c r="T641">
        <v>153847</v>
      </c>
      <c r="U641">
        <v>159046</v>
      </c>
      <c r="V641">
        <v>164425</v>
      </c>
      <c r="W641">
        <v>169964</v>
      </c>
      <c r="X641">
        <v>175627</v>
      </c>
      <c r="Y641">
        <v>181413</v>
      </c>
      <c r="Z641">
        <v>186989</v>
      </c>
      <c r="AA641">
        <v>192719</v>
      </c>
      <c r="AB641">
        <v>198572</v>
      </c>
      <c r="AC641">
        <v>204552</v>
      </c>
      <c r="AD641">
        <v>210505</v>
      </c>
      <c r="AE641" s="22"/>
    </row>
    <row r="642" spans="1:31" x14ac:dyDescent="0.2">
      <c r="A642" s="25" t="s">
        <v>14</v>
      </c>
      <c r="B642" s="11" t="s">
        <v>14</v>
      </c>
      <c r="C642" s="12">
        <v>148</v>
      </c>
      <c r="D642" s="11" t="s">
        <v>14</v>
      </c>
      <c r="E642" s="11" t="s">
        <v>478</v>
      </c>
      <c r="F642" s="11" t="s">
        <v>312</v>
      </c>
      <c r="G642" s="12" t="s">
        <v>352</v>
      </c>
      <c r="H642">
        <v>92741</v>
      </c>
      <c r="I642">
        <v>96381</v>
      </c>
      <c r="J642">
        <v>100263</v>
      </c>
      <c r="K642">
        <v>104154</v>
      </c>
      <c r="L642">
        <v>108395</v>
      </c>
      <c r="M642">
        <v>112913</v>
      </c>
      <c r="N642">
        <v>117611</v>
      </c>
      <c r="O642">
        <v>122474</v>
      </c>
      <c r="P642">
        <v>127117</v>
      </c>
      <c r="Q642">
        <v>131841</v>
      </c>
      <c r="R642">
        <v>136692</v>
      </c>
      <c r="S642">
        <v>141734</v>
      </c>
      <c r="T642">
        <v>146934</v>
      </c>
      <c r="U642">
        <v>152070</v>
      </c>
      <c r="V642">
        <v>157555</v>
      </c>
      <c r="W642">
        <v>163302</v>
      </c>
      <c r="X642">
        <v>169173</v>
      </c>
      <c r="Y642">
        <v>175171</v>
      </c>
      <c r="Z642">
        <v>180859</v>
      </c>
      <c r="AA642">
        <v>186564</v>
      </c>
      <c r="AB642">
        <v>192302</v>
      </c>
      <c r="AC642">
        <v>198168</v>
      </c>
      <c r="AD642">
        <v>204144</v>
      </c>
      <c r="AE642" s="21"/>
    </row>
    <row r="643" spans="1:31" x14ac:dyDescent="0.2">
      <c r="A643" s="27" t="s">
        <v>14</v>
      </c>
      <c r="B643" s="13" t="s">
        <v>14</v>
      </c>
      <c r="C643" s="14">
        <v>148</v>
      </c>
      <c r="D643" s="13" t="s">
        <v>14</v>
      </c>
      <c r="E643" s="13" t="s">
        <v>485</v>
      </c>
      <c r="F643" s="13" t="s">
        <v>313</v>
      </c>
      <c r="G643" s="14" t="s">
        <v>352</v>
      </c>
      <c r="H643">
        <v>204226</v>
      </c>
      <c r="I643">
        <v>209951</v>
      </c>
      <c r="J643">
        <v>215195</v>
      </c>
      <c r="K643">
        <v>222098</v>
      </c>
      <c r="L643">
        <v>228941</v>
      </c>
      <c r="M643">
        <v>235509</v>
      </c>
      <c r="N643">
        <v>241570</v>
      </c>
      <c r="O643">
        <v>246924</v>
      </c>
      <c r="P643">
        <v>253470</v>
      </c>
      <c r="Q643">
        <v>259699</v>
      </c>
      <c r="R643">
        <v>265597</v>
      </c>
      <c r="S643">
        <v>271183</v>
      </c>
      <c r="T643">
        <v>276467</v>
      </c>
      <c r="U643">
        <v>152825</v>
      </c>
      <c r="V643">
        <v>158094</v>
      </c>
      <c r="W643">
        <v>163535</v>
      </c>
      <c r="X643">
        <v>169115</v>
      </c>
      <c r="Y643">
        <v>174801</v>
      </c>
      <c r="Z643">
        <v>180278</v>
      </c>
      <c r="AA643">
        <v>185921</v>
      </c>
      <c r="AB643">
        <v>191712</v>
      </c>
      <c r="AC643">
        <v>197613</v>
      </c>
      <c r="AD643">
        <v>203625</v>
      </c>
      <c r="AE643" s="22"/>
    </row>
    <row r="644" spans="1:31" x14ac:dyDescent="0.2">
      <c r="A644" s="25" t="s">
        <v>14</v>
      </c>
      <c r="B644" s="11" t="s">
        <v>14</v>
      </c>
      <c r="C644" s="12">
        <v>148</v>
      </c>
      <c r="D644" s="11" t="s">
        <v>14</v>
      </c>
      <c r="E644" s="11" t="s">
        <v>479</v>
      </c>
      <c r="F644" s="11" t="s">
        <v>312</v>
      </c>
      <c r="G644" s="12" t="s">
        <v>338</v>
      </c>
      <c r="H644">
        <v>88860</v>
      </c>
      <c r="I644">
        <v>92327</v>
      </c>
      <c r="J644">
        <v>96049</v>
      </c>
      <c r="K644">
        <v>99722</v>
      </c>
      <c r="L644">
        <v>103714</v>
      </c>
      <c r="M644">
        <v>108015</v>
      </c>
      <c r="N644">
        <v>112550</v>
      </c>
      <c r="O644">
        <v>117238</v>
      </c>
      <c r="P644">
        <v>121770</v>
      </c>
      <c r="Q644">
        <v>126423</v>
      </c>
      <c r="R644">
        <v>131171</v>
      </c>
      <c r="S644">
        <v>136061</v>
      </c>
      <c r="T644">
        <v>141147</v>
      </c>
      <c r="U644">
        <v>146056</v>
      </c>
      <c r="V644">
        <v>151267</v>
      </c>
      <c r="W644">
        <v>156811</v>
      </c>
      <c r="X644">
        <v>162602</v>
      </c>
      <c r="Y644">
        <v>168506</v>
      </c>
      <c r="Z644">
        <v>174191</v>
      </c>
      <c r="AA644">
        <v>179957</v>
      </c>
      <c r="AB644">
        <v>185726</v>
      </c>
      <c r="AC644">
        <v>191514</v>
      </c>
      <c r="AD644">
        <v>197421</v>
      </c>
      <c r="AE644" s="21"/>
    </row>
    <row r="645" spans="1:31" x14ac:dyDescent="0.2">
      <c r="A645" s="27" t="s">
        <v>14</v>
      </c>
      <c r="B645" s="13" t="s">
        <v>14</v>
      </c>
      <c r="C645" s="14">
        <v>148</v>
      </c>
      <c r="D645" s="13" t="s">
        <v>14</v>
      </c>
      <c r="E645" s="13" t="s">
        <v>486</v>
      </c>
      <c r="F645" s="13" t="s">
        <v>313</v>
      </c>
      <c r="G645" s="14" t="s">
        <v>338</v>
      </c>
      <c r="H645">
        <v>89300</v>
      </c>
      <c r="I645">
        <v>92822</v>
      </c>
      <c r="J645">
        <v>96572</v>
      </c>
      <c r="K645">
        <v>100251</v>
      </c>
      <c r="L645">
        <v>104227</v>
      </c>
      <c r="M645">
        <v>108513</v>
      </c>
      <c r="N645">
        <v>113042</v>
      </c>
      <c r="O645">
        <v>117703</v>
      </c>
      <c r="P645">
        <v>122192</v>
      </c>
      <c r="Q645">
        <v>126815</v>
      </c>
      <c r="R645">
        <v>131599</v>
      </c>
      <c r="S645">
        <v>136571</v>
      </c>
      <c r="T645">
        <v>141718</v>
      </c>
      <c r="U645">
        <v>146712</v>
      </c>
      <c r="V645">
        <v>151867</v>
      </c>
      <c r="W645">
        <v>157188</v>
      </c>
      <c r="X645">
        <v>162672</v>
      </c>
      <c r="Y645">
        <v>168279</v>
      </c>
      <c r="Z645">
        <v>173669</v>
      </c>
      <c r="AA645">
        <v>179199</v>
      </c>
      <c r="AB645">
        <v>184894</v>
      </c>
      <c r="AC645">
        <v>190734</v>
      </c>
      <c r="AD645">
        <v>196672</v>
      </c>
      <c r="AE645" s="22"/>
    </row>
    <row r="646" spans="1:31" x14ac:dyDescent="0.2">
      <c r="A646" s="25" t="s">
        <v>14</v>
      </c>
      <c r="B646" s="11" t="s">
        <v>14</v>
      </c>
      <c r="C646" s="12">
        <v>148</v>
      </c>
      <c r="D646" s="11" t="s">
        <v>14</v>
      </c>
      <c r="E646" s="11" t="s">
        <v>458</v>
      </c>
      <c r="F646" s="11" t="s">
        <v>312</v>
      </c>
      <c r="G646" s="12" t="s">
        <v>457</v>
      </c>
      <c r="H646" s="205">
        <v>599296</v>
      </c>
      <c r="I646" s="205">
        <v>623252</v>
      </c>
      <c r="J646" s="205">
        <v>648116</v>
      </c>
      <c r="K646" s="205">
        <v>672657.00000000012</v>
      </c>
      <c r="L646" s="205">
        <v>698382.99999999988</v>
      </c>
      <c r="M646">
        <v>725072.00000000012</v>
      </c>
      <c r="N646">
        <v>752576</v>
      </c>
      <c r="O646">
        <v>780794</v>
      </c>
      <c r="P646">
        <v>808574.99999999988</v>
      </c>
      <c r="Q646">
        <v>837248</v>
      </c>
      <c r="R646">
        <v>866569.00000000012</v>
      </c>
      <c r="S646">
        <v>896214.99999999988</v>
      </c>
      <c r="T646">
        <v>925954.00000000012</v>
      </c>
      <c r="U646">
        <v>954768</v>
      </c>
      <c r="V646">
        <v>984031</v>
      </c>
      <c r="W646">
        <v>1013491</v>
      </c>
      <c r="X646">
        <v>1042897.9999999999</v>
      </c>
      <c r="Y646">
        <v>1072107</v>
      </c>
      <c r="Z646">
        <v>1100085</v>
      </c>
      <c r="AA646">
        <v>1128251</v>
      </c>
      <c r="AB646">
        <v>1156557</v>
      </c>
      <c r="AC646">
        <v>1185043.0000000002</v>
      </c>
      <c r="AD646">
        <v>1213736</v>
      </c>
      <c r="AE646" s="21" t="s">
        <v>1</v>
      </c>
    </row>
    <row r="647" spans="1:31" x14ac:dyDescent="0.2">
      <c r="A647" s="27" t="s">
        <v>14</v>
      </c>
      <c r="B647" s="13" t="s">
        <v>14</v>
      </c>
      <c r="C647" s="14">
        <v>148</v>
      </c>
      <c r="D647" s="13" t="s">
        <v>14</v>
      </c>
      <c r="E647" s="13" t="s">
        <v>456</v>
      </c>
      <c r="F647" s="13" t="s">
        <v>312</v>
      </c>
      <c r="G647" s="14" t="s">
        <v>455</v>
      </c>
      <c r="H647" s="205">
        <v>484596</v>
      </c>
      <c r="I647" s="205">
        <v>503804</v>
      </c>
      <c r="J647" s="205">
        <v>524450</v>
      </c>
      <c r="K647" s="205">
        <v>545023</v>
      </c>
      <c r="L647" s="205">
        <v>567145</v>
      </c>
      <c r="M647">
        <v>590490</v>
      </c>
      <c r="N647">
        <v>614641</v>
      </c>
      <c r="O647">
        <v>639337</v>
      </c>
      <c r="P647">
        <v>663029</v>
      </c>
      <c r="Q647">
        <v>687327</v>
      </c>
      <c r="R647">
        <v>712398.00000000012</v>
      </c>
      <c r="S647">
        <v>738510.00000000012</v>
      </c>
      <c r="T647">
        <v>765776.00000000012</v>
      </c>
      <c r="U647">
        <v>792542</v>
      </c>
      <c r="V647">
        <v>820566</v>
      </c>
      <c r="W647">
        <v>849535.00000000012</v>
      </c>
      <c r="X647">
        <v>879019</v>
      </c>
      <c r="Y647">
        <v>908714</v>
      </c>
      <c r="Z647">
        <v>936989</v>
      </c>
      <c r="AA647">
        <v>965720</v>
      </c>
      <c r="AB647">
        <v>994746.00000000012</v>
      </c>
      <c r="AC647">
        <v>1023909</v>
      </c>
      <c r="AD647">
        <v>1053097</v>
      </c>
      <c r="AE647" s="22" t="s">
        <v>1</v>
      </c>
    </row>
    <row r="648" spans="1:31" x14ac:dyDescent="0.2">
      <c r="A648" s="25" t="s">
        <v>14</v>
      </c>
      <c r="B648" s="11" t="s">
        <v>14</v>
      </c>
      <c r="C648" s="12">
        <v>148</v>
      </c>
      <c r="D648" s="11" t="s">
        <v>14</v>
      </c>
      <c r="E648" s="11" t="s">
        <v>502</v>
      </c>
      <c r="F648" s="11" t="s">
        <v>313</v>
      </c>
      <c r="G648" s="12" t="s">
        <v>457</v>
      </c>
      <c r="H648" s="205">
        <v>605101</v>
      </c>
      <c r="I648" s="205">
        <v>629343.00000000012</v>
      </c>
      <c r="J648" s="205">
        <v>654706.99999999988</v>
      </c>
      <c r="K648" s="205">
        <v>679189</v>
      </c>
      <c r="L648" s="205">
        <v>705169</v>
      </c>
      <c r="M648">
        <v>732314.00000000012</v>
      </c>
      <c r="N648">
        <v>760180.99999999988</v>
      </c>
      <c r="O648">
        <v>788441</v>
      </c>
      <c r="P648">
        <v>815195</v>
      </c>
      <c r="Q648">
        <v>842600</v>
      </c>
      <c r="R648">
        <v>870694.99999999988</v>
      </c>
      <c r="S648">
        <v>899493.99999999988</v>
      </c>
      <c r="T648">
        <v>928896.00000000012</v>
      </c>
      <c r="U648">
        <v>956917</v>
      </c>
      <c r="V648">
        <v>985935.99999999988</v>
      </c>
      <c r="W648">
        <v>1015691.0000000001</v>
      </c>
      <c r="X648">
        <v>1045741</v>
      </c>
      <c r="Y648">
        <v>1075733</v>
      </c>
      <c r="Z648">
        <v>1103699</v>
      </c>
      <c r="AA648">
        <v>1132058</v>
      </c>
      <c r="AB648">
        <v>1160864</v>
      </c>
      <c r="AC648">
        <v>1190164</v>
      </c>
      <c r="AD648">
        <v>1219882.9999999998</v>
      </c>
      <c r="AE648" s="21" t="s">
        <v>1</v>
      </c>
    </row>
    <row r="649" spans="1:31" x14ac:dyDescent="0.2">
      <c r="A649" s="27" t="s">
        <v>14</v>
      </c>
      <c r="B649" s="13" t="s">
        <v>14</v>
      </c>
      <c r="C649" s="14">
        <v>148</v>
      </c>
      <c r="D649" s="13" t="s">
        <v>14</v>
      </c>
      <c r="E649" s="13" t="s">
        <v>503</v>
      </c>
      <c r="F649" s="13" t="s">
        <v>313</v>
      </c>
      <c r="G649" s="14" t="s">
        <v>338</v>
      </c>
      <c r="H649" s="205">
        <v>487989</v>
      </c>
      <c r="I649" s="205">
        <v>507333</v>
      </c>
      <c r="J649" s="205">
        <v>528113</v>
      </c>
      <c r="K649" s="205">
        <v>548648</v>
      </c>
      <c r="L649" s="205">
        <v>570693</v>
      </c>
      <c r="M649">
        <v>593966</v>
      </c>
      <c r="N649">
        <v>618120</v>
      </c>
      <c r="O649">
        <v>642969.99999999988</v>
      </c>
      <c r="P649">
        <v>666828</v>
      </c>
      <c r="Q649">
        <v>691396</v>
      </c>
      <c r="R649">
        <v>716695.99999999988</v>
      </c>
      <c r="S649">
        <v>742788</v>
      </c>
      <c r="T649">
        <v>769725</v>
      </c>
      <c r="U649">
        <v>795713</v>
      </c>
      <c r="V649">
        <v>822563.00000000012</v>
      </c>
      <c r="W649">
        <v>850191</v>
      </c>
      <c r="X649">
        <v>878512</v>
      </c>
      <c r="Y649">
        <v>907484.99999999988</v>
      </c>
      <c r="Z649">
        <v>935300.00000000012</v>
      </c>
      <c r="AA649">
        <v>963877.00000000023</v>
      </c>
      <c r="AB649">
        <v>993002.99999999988</v>
      </c>
      <c r="AC649">
        <v>1022403.0000000001</v>
      </c>
      <c r="AD649">
        <v>1051937</v>
      </c>
      <c r="AE649" s="22" t="s">
        <v>1</v>
      </c>
    </row>
    <row r="650" spans="1:31" x14ac:dyDescent="0.2">
      <c r="A650" s="25" t="s">
        <v>14</v>
      </c>
      <c r="B650" s="11" t="s">
        <v>14</v>
      </c>
      <c r="C650" s="12">
        <v>148</v>
      </c>
      <c r="D650" s="11" t="s">
        <v>14</v>
      </c>
      <c r="E650" s="11" t="s">
        <v>504</v>
      </c>
      <c r="F650" s="11"/>
      <c r="G650" s="12"/>
      <c r="H650" s="205">
        <v>0</v>
      </c>
      <c r="I650" s="205">
        <v>0</v>
      </c>
      <c r="J650" s="205">
        <v>0</v>
      </c>
      <c r="K650" s="205">
        <v>0</v>
      </c>
      <c r="L650" s="205">
        <v>0</v>
      </c>
      <c r="M650">
        <v>0</v>
      </c>
      <c r="N650">
        <v>0</v>
      </c>
      <c r="O650">
        <v>0</v>
      </c>
      <c r="P650">
        <v>0</v>
      </c>
      <c r="Q650">
        <v>0</v>
      </c>
      <c r="R650">
        <v>0</v>
      </c>
      <c r="S650">
        <v>0</v>
      </c>
      <c r="T650">
        <v>0</v>
      </c>
      <c r="U650">
        <v>0</v>
      </c>
      <c r="V650">
        <v>0</v>
      </c>
      <c r="W650">
        <v>0</v>
      </c>
      <c r="X650">
        <v>0</v>
      </c>
      <c r="Y650">
        <v>0</v>
      </c>
      <c r="Z650">
        <v>0</v>
      </c>
      <c r="AA650">
        <v>0</v>
      </c>
      <c r="AB650">
        <v>0</v>
      </c>
      <c r="AC650">
        <v>0</v>
      </c>
      <c r="AD650">
        <v>0</v>
      </c>
      <c r="AE650" s="21" t="s">
        <v>1</v>
      </c>
    </row>
    <row r="651" spans="1:31" x14ac:dyDescent="0.2">
      <c r="A651" s="27" t="s">
        <v>14</v>
      </c>
      <c r="B651" s="13" t="s">
        <v>14</v>
      </c>
      <c r="C651" s="14">
        <v>148</v>
      </c>
      <c r="D651" s="13" t="s">
        <v>14</v>
      </c>
      <c r="E651" s="13" t="s">
        <v>505</v>
      </c>
      <c r="F651" s="13"/>
      <c r="G651" s="14"/>
      <c r="H651" s="205">
        <v>11183589</v>
      </c>
      <c r="I651" s="205">
        <v>11560142</v>
      </c>
      <c r="J651" s="205">
        <v>11952134</v>
      </c>
      <c r="K651" s="205">
        <v>12360986</v>
      </c>
      <c r="L651" s="205">
        <v>12784748</v>
      </c>
      <c r="M651">
        <v>13220433</v>
      </c>
      <c r="N651">
        <v>13663562</v>
      </c>
      <c r="O651">
        <v>14110971</v>
      </c>
      <c r="P651">
        <v>14561658</v>
      </c>
      <c r="Q651">
        <v>15016761</v>
      </c>
      <c r="R651">
        <v>15477727</v>
      </c>
      <c r="S651">
        <v>15946882</v>
      </c>
      <c r="T651">
        <v>16425859</v>
      </c>
      <c r="U651">
        <v>16914985</v>
      </c>
      <c r="V651">
        <v>17413574</v>
      </c>
      <c r="W651">
        <v>17921183</v>
      </c>
      <c r="X651">
        <v>18437025</v>
      </c>
      <c r="Y651">
        <v>18960527</v>
      </c>
      <c r="Z651">
        <v>19491499</v>
      </c>
      <c r="AA651">
        <v>20029998</v>
      </c>
      <c r="AB651">
        <v>20575999</v>
      </c>
      <c r="AC651">
        <v>21129478</v>
      </c>
      <c r="AD651">
        <v>21690376</v>
      </c>
      <c r="AE651" s="22" t="s">
        <v>1</v>
      </c>
    </row>
    <row r="652" spans="1:31" x14ac:dyDescent="0.2">
      <c r="A652" s="25" t="s">
        <v>15</v>
      </c>
      <c r="B652" s="11" t="s">
        <v>15</v>
      </c>
      <c r="C652" s="12">
        <v>174</v>
      </c>
      <c r="D652" s="11" t="s">
        <v>15</v>
      </c>
      <c r="E652" s="11" t="s">
        <v>440</v>
      </c>
      <c r="F652" s="11" t="s">
        <v>312</v>
      </c>
      <c r="G652" s="12" t="s">
        <v>319</v>
      </c>
      <c r="H652" s="205">
        <v>9792</v>
      </c>
      <c r="I652" s="205">
        <v>9951</v>
      </c>
      <c r="J652" s="205">
        <v>10161</v>
      </c>
      <c r="K652" s="205">
        <v>10395</v>
      </c>
      <c r="L652" s="205">
        <v>10628</v>
      </c>
      <c r="M652">
        <v>10851</v>
      </c>
      <c r="N652">
        <v>11022</v>
      </c>
      <c r="O652">
        <v>11225</v>
      </c>
      <c r="P652">
        <v>11440</v>
      </c>
      <c r="Q652">
        <v>11639</v>
      </c>
      <c r="R652">
        <v>11810</v>
      </c>
      <c r="S652">
        <v>11876</v>
      </c>
      <c r="T652">
        <v>12001</v>
      </c>
      <c r="U652">
        <v>12088</v>
      </c>
      <c r="V652">
        <v>12156</v>
      </c>
      <c r="W652">
        <v>12225</v>
      </c>
      <c r="X652">
        <v>12369</v>
      </c>
      <c r="Y652">
        <v>12460</v>
      </c>
      <c r="Z652">
        <v>12588</v>
      </c>
      <c r="AA652">
        <v>12714</v>
      </c>
      <c r="AB652">
        <v>12833</v>
      </c>
      <c r="AC652">
        <v>12897</v>
      </c>
      <c r="AD652">
        <v>13012</v>
      </c>
      <c r="AE652" s="21" t="s">
        <v>1</v>
      </c>
    </row>
    <row r="653" spans="1:31" x14ac:dyDescent="0.2">
      <c r="A653" s="27" t="s">
        <v>15</v>
      </c>
      <c r="B653" s="13" t="s">
        <v>15</v>
      </c>
      <c r="C653" s="14">
        <v>174</v>
      </c>
      <c r="D653" s="13" t="s">
        <v>15</v>
      </c>
      <c r="E653" s="13" t="s">
        <v>487</v>
      </c>
      <c r="F653" s="13" t="s">
        <v>313</v>
      </c>
      <c r="G653" s="14" t="s">
        <v>319</v>
      </c>
      <c r="H653" s="205">
        <v>10145</v>
      </c>
      <c r="I653" s="205">
        <v>10313</v>
      </c>
      <c r="J653" s="205">
        <v>10533</v>
      </c>
      <c r="K653" s="205">
        <v>10781</v>
      </c>
      <c r="L653" s="205">
        <v>11029</v>
      </c>
      <c r="M653">
        <v>11265</v>
      </c>
      <c r="N653">
        <v>11439</v>
      </c>
      <c r="O653">
        <v>11651</v>
      </c>
      <c r="P653">
        <v>11876</v>
      </c>
      <c r="Q653">
        <v>12083</v>
      </c>
      <c r="R653">
        <v>12259</v>
      </c>
      <c r="S653">
        <v>12325</v>
      </c>
      <c r="T653">
        <v>12454</v>
      </c>
      <c r="U653">
        <v>12544</v>
      </c>
      <c r="V653">
        <v>12614</v>
      </c>
      <c r="W653">
        <v>12685</v>
      </c>
      <c r="X653">
        <v>12832</v>
      </c>
      <c r="Y653">
        <v>12926</v>
      </c>
      <c r="Z653">
        <v>13060</v>
      </c>
      <c r="AA653">
        <v>13193</v>
      </c>
      <c r="AB653">
        <v>13317</v>
      </c>
      <c r="AC653">
        <v>13378</v>
      </c>
      <c r="AD653">
        <v>13497</v>
      </c>
      <c r="AE653" s="22" t="s">
        <v>1</v>
      </c>
    </row>
    <row r="654" spans="1:31" x14ac:dyDescent="0.2">
      <c r="A654" s="25" t="s">
        <v>15</v>
      </c>
      <c r="B654" s="11" t="s">
        <v>15</v>
      </c>
      <c r="C654" s="12">
        <v>174</v>
      </c>
      <c r="D654" s="11" t="s">
        <v>15</v>
      </c>
      <c r="E654" s="11" t="s">
        <v>441</v>
      </c>
      <c r="F654" s="11" t="s">
        <v>312</v>
      </c>
      <c r="G654" s="12" t="s">
        <v>355</v>
      </c>
      <c r="H654" s="205">
        <v>9520</v>
      </c>
      <c r="I654" s="205">
        <v>9705</v>
      </c>
      <c r="J654" s="205">
        <v>9882</v>
      </c>
      <c r="K654" s="205">
        <v>10106</v>
      </c>
      <c r="L654" s="205">
        <v>10334</v>
      </c>
      <c r="M654">
        <v>10557</v>
      </c>
      <c r="N654">
        <v>10767</v>
      </c>
      <c r="O654">
        <v>10952</v>
      </c>
      <c r="P654">
        <v>11173</v>
      </c>
      <c r="Q654">
        <v>11384</v>
      </c>
      <c r="R654">
        <v>11574</v>
      </c>
      <c r="S654">
        <v>11729</v>
      </c>
      <c r="T654">
        <v>11834</v>
      </c>
      <c r="U654">
        <v>11943</v>
      </c>
      <c r="V654">
        <v>12027</v>
      </c>
      <c r="W654">
        <v>12101</v>
      </c>
      <c r="X654">
        <v>12183</v>
      </c>
      <c r="Y654">
        <v>12296</v>
      </c>
      <c r="Z654">
        <v>12418</v>
      </c>
      <c r="AA654">
        <v>12540</v>
      </c>
      <c r="AB654">
        <v>12658</v>
      </c>
      <c r="AC654">
        <v>12765</v>
      </c>
      <c r="AD654">
        <v>12851</v>
      </c>
      <c r="AE654" s="21" t="s">
        <v>1</v>
      </c>
    </row>
    <row r="655" spans="1:31" x14ac:dyDescent="0.2">
      <c r="A655" s="27" t="s">
        <v>15</v>
      </c>
      <c r="B655" s="13" t="s">
        <v>15</v>
      </c>
      <c r="C655" s="14">
        <v>174</v>
      </c>
      <c r="D655" s="13" t="s">
        <v>15</v>
      </c>
      <c r="E655" s="13" t="s">
        <v>488</v>
      </c>
      <c r="F655" s="13" t="s">
        <v>313</v>
      </c>
      <c r="G655" s="14" t="s">
        <v>355</v>
      </c>
      <c r="H655" s="205">
        <v>9860</v>
      </c>
      <c r="I655" s="205">
        <v>10051</v>
      </c>
      <c r="J655" s="205">
        <v>10236</v>
      </c>
      <c r="K655" s="205">
        <v>10474</v>
      </c>
      <c r="L655" s="205">
        <v>10715</v>
      </c>
      <c r="M655">
        <v>10951</v>
      </c>
      <c r="N655">
        <v>11171</v>
      </c>
      <c r="O655">
        <v>11362</v>
      </c>
      <c r="P655">
        <v>11593</v>
      </c>
      <c r="Q655">
        <v>11813</v>
      </c>
      <c r="R655">
        <v>12010</v>
      </c>
      <c r="S655">
        <v>12169</v>
      </c>
      <c r="T655">
        <v>12276</v>
      </c>
      <c r="U655">
        <v>12389</v>
      </c>
      <c r="V655">
        <v>12476</v>
      </c>
      <c r="W655">
        <v>12550</v>
      </c>
      <c r="X655">
        <v>12634</v>
      </c>
      <c r="Y655">
        <v>12749</v>
      </c>
      <c r="Z655">
        <v>12877</v>
      </c>
      <c r="AA655">
        <v>13006</v>
      </c>
      <c r="AB655">
        <v>13129</v>
      </c>
      <c r="AC655">
        <v>13238</v>
      </c>
      <c r="AD655">
        <v>13324</v>
      </c>
      <c r="AE655" s="22" t="s">
        <v>1</v>
      </c>
    </row>
    <row r="656" spans="1:31" x14ac:dyDescent="0.2">
      <c r="A656" s="25" t="s">
        <v>15</v>
      </c>
      <c r="B656" s="11" t="s">
        <v>15</v>
      </c>
      <c r="C656" s="12">
        <v>174</v>
      </c>
      <c r="D656" s="11" t="s">
        <v>15</v>
      </c>
      <c r="E656" s="11" t="s">
        <v>442</v>
      </c>
      <c r="F656" s="11" t="s">
        <v>312</v>
      </c>
      <c r="G656" s="12" t="s">
        <v>317</v>
      </c>
      <c r="H656" s="205">
        <v>9268</v>
      </c>
      <c r="I656" s="205">
        <v>9446</v>
      </c>
      <c r="J656" s="205">
        <v>9620</v>
      </c>
      <c r="K656" s="205">
        <v>9834</v>
      </c>
      <c r="L656" s="205">
        <v>10054</v>
      </c>
      <c r="M656">
        <v>10275</v>
      </c>
      <c r="N656">
        <v>10488</v>
      </c>
      <c r="O656">
        <v>10684</v>
      </c>
      <c r="P656">
        <v>10906</v>
      </c>
      <c r="Q656">
        <v>11125</v>
      </c>
      <c r="R656">
        <v>11330</v>
      </c>
      <c r="S656">
        <v>11508</v>
      </c>
      <c r="T656">
        <v>11647</v>
      </c>
      <c r="U656">
        <v>11780</v>
      </c>
      <c r="V656">
        <v>11883</v>
      </c>
      <c r="W656">
        <v>11966</v>
      </c>
      <c r="X656">
        <v>12046</v>
      </c>
      <c r="Y656">
        <v>12142</v>
      </c>
      <c r="Z656">
        <v>12258</v>
      </c>
      <c r="AA656">
        <v>12377</v>
      </c>
      <c r="AB656">
        <v>12494</v>
      </c>
      <c r="AC656">
        <v>12603</v>
      </c>
      <c r="AD656">
        <v>12696</v>
      </c>
      <c r="AE656" s="21" t="s">
        <v>1</v>
      </c>
    </row>
    <row r="657" spans="1:31" x14ac:dyDescent="0.2">
      <c r="A657" s="27" t="s">
        <v>15</v>
      </c>
      <c r="B657" s="13" t="s">
        <v>15</v>
      </c>
      <c r="C657" s="14">
        <v>174</v>
      </c>
      <c r="D657" s="13" t="s">
        <v>15</v>
      </c>
      <c r="E657" s="13" t="s">
        <v>489</v>
      </c>
      <c r="F657" s="13" t="s">
        <v>313</v>
      </c>
      <c r="G657" s="14" t="s">
        <v>317</v>
      </c>
      <c r="H657" s="205">
        <v>9596</v>
      </c>
      <c r="I657" s="205">
        <v>9780</v>
      </c>
      <c r="J657" s="205">
        <v>9960</v>
      </c>
      <c r="K657" s="205">
        <v>10185</v>
      </c>
      <c r="L657" s="205">
        <v>10418</v>
      </c>
      <c r="M657">
        <v>10651</v>
      </c>
      <c r="N657">
        <v>10875</v>
      </c>
      <c r="O657">
        <v>11078</v>
      </c>
      <c r="P657">
        <v>11311</v>
      </c>
      <c r="Q657">
        <v>11539</v>
      </c>
      <c r="R657">
        <v>11752</v>
      </c>
      <c r="S657">
        <v>11936</v>
      </c>
      <c r="T657">
        <v>12077</v>
      </c>
      <c r="U657">
        <v>12216</v>
      </c>
      <c r="V657">
        <v>12322</v>
      </c>
      <c r="W657">
        <v>12407</v>
      </c>
      <c r="X657">
        <v>12488</v>
      </c>
      <c r="Y657">
        <v>12584</v>
      </c>
      <c r="Z657">
        <v>12706</v>
      </c>
      <c r="AA657">
        <v>12830</v>
      </c>
      <c r="AB657">
        <v>12952</v>
      </c>
      <c r="AC657">
        <v>13064</v>
      </c>
      <c r="AD657">
        <v>13158</v>
      </c>
      <c r="AE657" s="22" t="s">
        <v>1</v>
      </c>
    </row>
    <row r="658" spans="1:31" x14ac:dyDescent="0.2">
      <c r="A658" s="25" t="s">
        <v>15</v>
      </c>
      <c r="B658" s="11" t="s">
        <v>15</v>
      </c>
      <c r="C658" s="12">
        <v>174</v>
      </c>
      <c r="D658" s="11" t="s">
        <v>15</v>
      </c>
      <c r="E658" s="11" t="s">
        <v>443</v>
      </c>
      <c r="F658" s="11" t="s">
        <v>312</v>
      </c>
      <c r="G658" s="12" t="s">
        <v>356</v>
      </c>
      <c r="H658" s="205">
        <v>9032</v>
      </c>
      <c r="I658" s="205">
        <v>9205</v>
      </c>
      <c r="J658" s="205">
        <v>9374</v>
      </c>
      <c r="K658" s="205">
        <v>9576</v>
      </c>
      <c r="L658" s="205">
        <v>9789</v>
      </c>
      <c r="M658">
        <v>10005</v>
      </c>
      <c r="N658">
        <v>10218</v>
      </c>
      <c r="O658">
        <v>10420</v>
      </c>
      <c r="P658">
        <v>10642</v>
      </c>
      <c r="Q658">
        <v>10865</v>
      </c>
      <c r="R658">
        <v>11080</v>
      </c>
      <c r="S658">
        <v>11276</v>
      </c>
      <c r="T658">
        <v>11442</v>
      </c>
      <c r="U658">
        <v>11600</v>
      </c>
      <c r="V658">
        <v>11723</v>
      </c>
      <c r="W658">
        <v>11821</v>
      </c>
      <c r="X658">
        <v>11906</v>
      </c>
      <c r="Y658">
        <v>11993</v>
      </c>
      <c r="Z658">
        <v>12106</v>
      </c>
      <c r="AA658">
        <v>12222</v>
      </c>
      <c r="AB658">
        <v>12338</v>
      </c>
      <c r="AC658">
        <v>12448</v>
      </c>
      <c r="AD658">
        <v>12547</v>
      </c>
      <c r="AE658" s="21" t="s">
        <v>1</v>
      </c>
    </row>
    <row r="659" spans="1:31" x14ac:dyDescent="0.2">
      <c r="A659" s="27" t="s">
        <v>15</v>
      </c>
      <c r="B659" s="13" t="s">
        <v>15</v>
      </c>
      <c r="C659" s="14">
        <v>174</v>
      </c>
      <c r="D659" s="13" t="s">
        <v>15</v>
      </c>
      <c r="E659" s="13" t="s">
        <v>490</v>
      </c>
      <c r="F659" s="13" t="s">
        <v>313</v>
      </c>
      <c r="G659" s="14" t="s">
        <v>356</v>
      </c>
      <c r="H659" s="205">
        <v>9351</v>
      </c>
      <c r="I659" s="205">
        <v>9527</v>
      </c>
      <c r="J659" s="205">
        <v>9702</v>
      </c>
      <c r="K659" s="205">
        <v>9913</v>
      </c>
      <c r="L659" s="205">
        <v>10136</v>
      </c>
      <c r="M659">
        <v>10364</v>
      </c>
      <c r="N659">
        <v>10589</v>
      </c>
      <c r="O659">
        <v>10799</v>
      </c>
      <c r="P659">
        <v>11032</v>
      </c>
      <c r="Q659">
        <v>11265</v>
      </c>
      <c r="R659">
        <v>11489</v>
      </c>
      <c r="S659">
        <v>11691</v>
      </c>
      <c r="T659">
        <v>11861</v>
      </c>
      <c r="U659">
        <v>12026</v>
      </c>
      <c r="V659">
        <v>12153</v>
      </c>
      <c r="W659">
        <v>12253</v>
      </c>
      <c r="X659">
        <v>12339</v>
      </c>
      <c r="Y659">
        <v>12426</v>
      </c>
      <c r="Z659">
        <v>12544</v>
      </c>
      <c r="AA659">
        <v>12665</v>
      </c>
      <c r="AB659">
        <v>12785</v>
      </c>
      <c r="AC659">
        <v>12899</v>
      </c>
      <c r="AD659">
        <v>12999</v>
      </c>
      <c r="AE659" s="22" t="s">
        <v>1</v>
      </c>
    </row>
    <row r="660" spans="1:31" x14ac:dyDescent="0.2">
      <c r="A660" s="25" t="s">
        <v>15</v>
      </c>
      <c r="B660" s="11" t="s">
        <v>15</v>
      </c>
      <c r="C660" s="12">
        <v>174</v>
      </c>
      <c r="D660" s="11" t="s">
        <v>15</v>
      </c>
      <c r="E660" s="11" t="s">
        <v>444</v>
      </c>
      <c r="F660" s="11" t="s">
        <v>312</v>
      </c>
      <c r="G660" s="12" t="s">
        <v>327</v>
      </c>
      <c r="H660" s="205">
        <v>8813</v>
      </c>
      <c r="I660" s="205">
        <v>8978</v>
      </c>
      <c r="J660" s="205">
        <v>9143</v>
      </c>
      <c r="K660" s="205">
        <v>9333</v>
      </c>
      <c r="L660" s="205">
        <v>9535</v>
      </c>
      <c r="M660">
        <v>9746</v>
      </c>
      <c r="N660">
        <v>9956</v>
      </c>
      <c r="O660">
        <v>10162</v>
      </c>
      <c r="P660">
        <v>10379</v>
      </c>
      <c r="Q660">
        <v>10604</v>
      </c>
      <c r="R660">
        <v>10826</v>
      </c>
      <c r="S660">
        <v>11035</v>
      </c>
      <c r="T660">
        <v>11221</v>
      </c>
      <c r="U660">
        <v>11407</v>
      </c>
      <c r="V660">
        <v>11551</v>
      </c>
      <c r="W660">
        <v>11665</v>
      </c>
      <c r="X660">
        <v>11761</v>
      </c>
      <c r="Y660">
        <v>11848</v>
      </c>
      <c r="Z660">
        <v>11958</v>
      </c>
      <c r="AA660">
        <v>12072</v>
      </c>
      <c r="AB660">
        <v>12187</v>
      </c>
      <c r="AC660">
        <v>12298</v>
      </c>
      <c r="AD660">
        <v>12401</v>
      </c>
      <c r="AE660" s="21" t="s">
        <v>1</v>
      </c>
    </row>
    <row r="661" spans="1:31" x14ac:dyDescent="0.2">
      <c r="A661" s="27" t="s">
        <v>15</v>
      </c>
      <c r="B661" s="13" t="s">
        <v>15</v>
      </c>
      <c r="C661" s="14">
        <v>174</v>
      </c>
      <c r="D661" s="13" t="s">
        <v>15</v>
      </c>
      <c r="E661" s="13" t="s">
        <v>491</v>
      </c>
      <c r="F661" s="13" t="s">
        <v>313</v>
      </c>
      <c r="G661" s="14" t="s">
        <v>327</v>
      </c>
      <c r="H661" s="205">
        <v>9122</v>
      </c>
      <c r="I661" s="205">
        <v>9292</v>
      </c>
      <c r="J661" s="205">
        <v>9460</v>
      </c>
      <c r="K661" s="205">
        <v>9657</v>
      </c>
      <c r="L661" s="205">
        <v>9870</v>
      </c>
      <c r="M661">
        <v>10090</v>
      </c>
      <c r="N661">
        <v>10312</v>
      </c>
      <c r="O661">
        <v>10527</v>
      </c>
      <c r="P661">
        <v>10755</v>
      </c>
      <c r="Q661">
        <v>10990</v>
      </c>
      <c r="R661">
        <v>11221</v>
      </c>
      <c r="S661">
        <v>11438</v>
      </c>
      <c r="T661">
        <v>11629</v>
      </c>
      <c r="U661">
        <v>11823</v>
      </c>
      <c r="V661">
        <v>11972</v>
      </c>
      <c r="W661">
        <v>12089</v>
      </c>
      <c r="X661">
        <v>12186</v>
      </c>
      <c r="Y661">
        <v>12273</v>
      </c>
      <c r="Z661">
        <v>12387</v>
      </c>
      <c r="AA661">
        <v>12506</v>
      </c>
      <c r="AB661">
        <v>12625</v>
      </c>
      <c r="AC661">
        <v>12739</v>
      </c>
      <c r="AD661">
        <v>12844</v>
      </c>
      <c r="AE661" s="22" t="s">
        <v>1</v>
      </c>
    </row>
    <row r="662" spans="1:31" x14ac:dyDescent="0.2">
      <c r="A662" s="25" t="s">
        <v>15</v>
      </c>
      <c r="B662" s="11" t="s">
        <v>15</v>
      </c>
      <c r="C662" s="12">
        <v>174</v>
      </c>
      <c r="D662" s="11" t="s">
        <v>15</v>
      </c>
      <c r="E662" s="11" t="s">
        <v>445</v>
      </c>
      <c r="F662" s="11" t="s">
        <v>312</v>
      </c>
      <c r="G662" s="12" t="s">
        <v>320</v>
      </c>
      <c r="H662" s="205">
        <v>8608</v>
      </c>
      <c r="I662" s="205">
        <v>8766</v>
      </c>
      <c r="J662" s="205">
        <v>8926</v>
      </c>
      <c r="K662" s="205">
        <v>9103</v>
      </c>
      <c r="L662" s="205">
        <v>9294</v>
      </c>
      <c r="M662">
        <v>9497</v>
      </c>
      <c r="N662">
        <v>9704</v>
      </c>
      <c r="O662">
        <v>9909</v>
      </c>
      <c r="P662">
        <v>10122</v>
      </c>
      <c r="Q662">
        <v>10343</v>
      </c>
      <c r="R662">
        <v>10568</v>
      </c>
      <c r="S662">
        <v>10787</v>
      </c>
      <c r="T662">
        <v>10989</v>
      </c>
      <c r="U662">
        <v>11195</v>
      </c>
      <c r="V662">
        <v>11369</v>
      </c>
      <c r="W662">
        <v>11501</v>
      </c>
      <c r="X662">
        <v>11608</v>
      </c>
      <c r="Y662">
        <v>11702</v>
      </c>
      <c r="Z662">
        <v>11813</v>
      </c>
      <c r="AA662">
        <v>11925</v>
      </c>
      <c r="AB662">
        <v>12040</v>
      </c>
      <c r="AC662">
        <v>12152</v>
      </c>
      <c r="AD662">
        <v>12258</v>
      </c>
      <c r="AE662" s="21" t="s">
        <v>1</v>
      </c>
    </row>
    <row r="663" spans="1:31" x14ac:dyDescent="0.2">
      <c r="A663" s="27" t="s">
        <v>15</v>
      </c>
      <c r="B663" s="13" t="s">
        <v>15</v>
      </c>
      <c r="C663" s="14">
        <v>174</v>
      </c>
      <c r="D663" s="13" t="s">
        <v>15</v>
      </c>
      <c r="E663" s="13" t="s">
        <v>492</v>
      </c>
      <c r="F663" s="13" t="s">
        <v>313</v>
      </c>
      <c r="G663" s="14" t="s">
        <v>320</v>
      </c>
      <c r="H663" s="205">
        <v>8909</v>
      </c>
      <c r="I663" s="205">
        <v>9071</v>
      </c>
      <c r="J663" s="205">
        <v>9234</v>
      </c>
      <c r="K663" s="205">
        <v>9418</v>
      </c>
      <c r="L663" s="205">
        <v>9616</v>
      </c>
      <c r="M663">
        <v>9829</v>
      </c>
      <c r="N663">
        <v>10046</v>
      </c>
      <c r="O663">
        <v>10261</v>
      </c>
      <c r="P663">
        <v>10484</v>
      </c>
      <c r="Q663">
        <v>10716</v>
      </c>
      <c r="R663">
        <v>10951</v>
      </c>
      <c r="S663">
        <v>11177</v>
      </c>
      <c r="T663">
        <v>11385</v>
      </c>
      <c r="U663">
        <v>11600</v>
      </c>
      <c r="V663">
        <v>11781</v>
      </c>
      <c r="W663">
        <v>11916</v>
      </c>
      <c r="X663">
        <v>12026</v>
      </c>
      <c r="Y663">
        <v>12120</v>
      </c>
      <c r="Z663">
        <v>12234</v>
      </c>
      <c r="AA663">
        <v>12350</v>
      </c>
      <c r="AB663">
        <v>12469</v>
      </c>
      <c r="AC663">
        <v>12585</v>
      </c>
      <c r="AD663">
        <v>12693</v>
      </c>
      <c r="AE663" s="22" t="s">
        <v>1</v>
      </c>
    </row>
    <row r="664" spans="1:31" x14ac:dyDescent="0.2">
      <c r="A664" s="25" t="s">
        <v>15</v>
      </c>
      <c r="B664" s="11" t="s">
        <v>15</v>
      </c>
      <c r="C664" s="12">
        <v>174</v>
      </c>
      <c r="D664" s="11" t="s">
        <v>15</v>
      </c>
      <c r="E664" s="11" t="s">
        <v>446</v>
      </c>
      <c r="F664" s="11" t="s">
        <v>312</v>
      </c>
      <c r="G664" s="12" t="s">
        <v>326</v>
      </c>
      <c r="H664" s="205">
        <v>8415</v>
      </c>
      <c r="I664" s="205">
        <v>8566</v>
      </c>
      <c r="J664" s="205">
        <v>8720</v>
      </c>
      <c r="K664" s="205">
        <v>8887</v>
      </c>
      <c r="L664" s="205">
        <v>9066</v>
      </c>
      <c r="M664">
        <v>9258</v>
      </c>
      <c r="N664">
        <v>9459</v>
      </c>
      <c r="O664">
        <v>9663</v>
      </c>
      <c r="P664">
        <v>9871</v>
      </c>
      <c r="Q664">
        <v>10086</v>
      </c>
      <c r="R664">
        <v>10309</v>
      </c>
      <c r="S664">
        <v>10533</v>
      </c>
      <c r="T664">
        <v>10747</v>
      </c>
      <c r="U664">
        <v>10964</v>
      </c>
      <c r="V664">
        <v>11166</v>
      </c>
      <c r="W664">
        <v>11331</v>
      </c>
      <c r="X664">
        <v>11452</v>
      </c>
      <c r="Y664">
        <v>11553</v>
      </c>
      <c r="Z664">
        <v>11668</v>
      </c>
      <c r="AA664">
        <v>11780</v>
      </c>
      <c r="AB664">
        <v>11893</v>
      </c>
      <c r="AC664">
        <v>12007</v>
      </c>
      <c r="AD664">
        <v>12117</v>
      </c>
      <c r="AE664" s="21" t="s">
        <v>1</v>
      </c>
    </row>
    <row r="665" spans="1:31" x14ac:dyDescent="0.2">
      <c r="A665" s="27" t="s">
        <v>15</v>
      </c>
      <c r="B665" s="13" t="s">
        <v>15</v>
      </c>
      <c r="C665" s="14">
        <v>174</v>
      </c>
      <c r="D665" s="13" t="s">
        <v>15</v>
      </c>
      <c r="E665" s="13" t="s">
        <v>493</v>
      </c>
      <c r="F665" s="13" t="s">
        <v>313</v>
      </c>
      <c r="G665" s="14" t="s">
        <v>326</v>
      </c>
      <c r="H665" s="205">
        <v>8710</v>
      </c>
      <c r="I665" s="205">
        <v>8864</v>
      </c>
      <c r="J665" s="205">
        <v>9022</v>
      </c>
      <c r="K665" s="205">
        <v>9193</v>
      </c>
      <c r="L665" s="205">
        <v>9378</v>
      </c>
      <c r="M665">
        <v>9577</v>
      </c>
      <c r="N665">
        <v>9789</v>
      </c>
      <c r="O665">
        <v>10002</v>
      </c>
      <c r="P665">
        <v>10220</v>
      </c>
      <c r="Q665">
        <v>10446</v>
      </c>
      <c r="R665">
        <v>10678</v>
      </c>
      <c r="S665">
        <v>10911</v>
      </c>
      <c r="T665">
        <v>11132</v>
      </c>
      <c r="U665">
        <v>11358</v>
      </c>
      <c r="V665">
        <v>11568</v>
      </c>
      <c r="W665">
        <v>11739</v>
      </c>
      <c r="X665">
        <v>11862</v>
      </c>
      <c r="Y665">
        <v>11964</v>
      </c>
      <c r="Z665">
        <v>12082</v>
      </c>
      <c r="AA665">
        <v>12197</v>
      </c>
      <c r="AB665">
        <v>12314</v>
      </c>
      <c r="AC665">
        <v>12432</v>
      </c>
      <c r="AD665">
        <v>12544</v>
      </c>
      <c r="AE665" s="22" t="s">
        <v>1</v>
      </c>
    </row>
    <row r="666" spans="1:31" x14ac:dyDescent="0.2">
      <c r="A666" s="25" t="s">
        <v>15</v>
      </c>
      <c r="B666" s="11" t="s">
        <v>15</v>
      </c>
      <c r="C666" s="12">
        <v>174</v>
      </c>
      <c r="D666" s="11" t="s">
        <v>15</v>
      </c>
      <c r="E666" s="11" t="s">
        <v>447</v>
      </c>
      <c r="F666" s="11" t="s">
        <v>312</v>
      </c>
      <c r="G666" s="12" t="s">
        <v>318</v>
      </c>
      <c r="H666" s="205">
        <v>8233</v>
      </c>
      <c r="I666" s="205">
        <v>8378</v>
      </c>
      <c r="J666" s="205">
        <v>8527</v>
      </c>
      <c r="K666" s="205">
        <v>8684</v>
      </c>
      <c r="L666" s="205">
        <v>8852</v>
      </c>
      <c r="M666">
        <v>9032</v>
      </c>
      <c r="N666">
        <v>9223</v>
      </c>
      <c r="O666">
        <v>9423</v>
      </c>
      <c r="P666">
        <v>9627</v>
      </c>
      <c r="Q666">
        <v>9837</v>
      </c>
      <c r="R666">
        <v>10053</v>
      </c>
      <c r="S666">
        <v>10275</v>
      </c>
      <c r="T666">
        <v>10497</v>
      </c>
      <c r="U666">
        <v>10718</v>
      </c>
      <c r="V666">
        <v>10936</v>
      </c>
      <c r="W666">
        <v>11137</v>
      </c>
      <c r="X666">
        <v>11294</v>
      </c>
      <c r="Y666">
        <v>11404</v>
      </c>
      <c r="Z666">
        <v>11520</v>
      </c>
      <c r="AA666">
        <v>11636</v>
      </c>
      <c r="AB666">
        <v>11748</v>
      </c>
      <c r="AC666">
        <v>11861</v>
      </c>
      <c r="AD666">
        <v>11974</v>
      </c>
      <c r="AE666" s="21" t="s">
        <v>1</v>
      </c>
    </row>
    <row r="667" spans="1:31" x14ac:dyDescent="0.2">
      <c r="A667" s="27" t="s">
        <v>15</v>
      </c>
      <c r="B667" s="13" t="s">
        <v>15</v>
      </c>
      <c r="C667" s="14">
        <v>174</v>
      </c>
      <c r="D667" s="13" t="s">
        <v>15</v>
      </c>
      <c r="E667" s="13" t="s">
        <v>494</v>
      </c>
      <c r="F667" s="13" t="s">
        <v>313</v>
      </c>
      <c r="G667" s="14" t="s">
        <v>318</v>
      </c>
      <c r="H667" s="205">
        <v>8521</v>
      </c>
      <c r="I667" s="205">
        <v>8671</v>
      </c>
      <c r="J667" s="205">
        <v>8822</v>
      </c>
      <c r="K667" s="205">
        <v>8983</v>
      </c>
      <c r="L667" s="205">
        <v>9156</v>
      </c>
      <c r="M667">
        <v>9341</v>
      </c>
      <c r="N667">
        <v>9540</v>
      </c>
      <c r="O667">
        <v>9749</v>
      </c>
      <c r="P667">
        <v>9963</v>
      </c>
      <c r="Q667">
        <v>10183</v>
      </c>
      <c r="R667">
        <v>10410</v>
      </c>
      <c r="S667">
        <v>10641</v>
      </c>
      <c r="T667">
        <v>10870</v>
      </c>
      <c r="U667">
        <v>11101</v>
      </c>
      <c r="V667">
        <v>11327</v>
      </c>
      <c r="W667">
        <v>11536</v>
      </c>
      <c r="X667">
        <v>11698</v>
      </c>
      <c r="Y667">
        <v>11809</v>
      </c>
      <c r="Z667">
        <v>11928</v>
      </c>
      <c r="AA667">
        <v>12046</v>
      </c>
      <c r="AB667">
        <v>12162</v>
      </c>
      <c r="AC667">
        <v>12278</v>
      </c>
      <c r="AD667">
        <v>12394</v>
      </c>
      <c r="AE667" s="22" t="s">
        <v>1</v>
      </c>
    </row>
    <row r="668" spans="1:31" x14ac:dyDescent="0.2">
      <c r="A668" s="25" t="s">
        <v>15</v>
      </c>
      <c r="B668" s="11" t="s">
        <v>15</v>
      </c>
      <c r="C668" s="12">
        <v>174</v>
      </c>
      <c r="D668" s="11" t="s">
        <v>15</v>
      </c>
      <c r="E668" s="11" t="s">
        <v>448</v>
      </c>
      <c r="F668" s="11" t="s">
        <v>312</v>
      </c>
      <c r="G668" s="12" t="s">
        <v>333</v>
      </c>
      <c r="H668" s="205">
        <v>8060.0000000000009</v>
      </c>
      <c r="I668" s="205">
        <v>8200</v>
      </c>
      <c r="J668" s="205">
        <v>8343</v>
      </c>
      <c r="K668" s="205">
        <v>8490</v>
      </c>
      <c r="L668" s="205">
        <v>8650</v>
      </c>
      <c r="M668">
        <v>8819</v>
      </c>
      <c r="N668">
        <v>8998</v>
      </c>
      <c r="O668">
        <v>9189</v>
      </c>
      <c r="P668">
        <v>9387</v>
      </c>
      <c r="Q668">
        <v>9594</v>
      </c>
      <c r="R668">
        <v>9805</v>
      </c>
      <c r="S668">
        <v>10020</v>
      </c>
      <c r="T668">
        <v>10239</v>
      </c>
      <c r="U668">
        <v>10467</v>
      </c>
      <c r="V668">
        <v>10687</v>
      </c>
      <c r="W668">
        <v>10908</v>
      </c>
      <c r="X668">
        <v>11108</v>
      </c>
      <c r="Y668">
        <v>11259</v>
      </c>
      <c r="Z668">
        <v>11371</v>
      </c>
      <c r="AA668">
        <v>11489</v>
      </c>
      <c r="AB668">
        <v>11605</v>
      </c>
      <c r="AC668">
        <v>11716</v>
      </c>
      <c r="AD668">
        <v>11828</v>
      </c>
      <c r="AE668" s="21" t="s">
        <v>1</v>
      </c>
    </row>
    <row r="669" spans="1:31" x14ac:dyDescent="0.2">
      <c r="A669" s="27" t="s">
        <v>15</v>
      </c>
      <c r="B669" s="13" t="s">
        <v>15</v>
      </c>
      <c r="C669" s="14">
        <v>174</v>
      </c>
      <c r="D669" s="13" t="s">
        <v>15</v>
      </c>
      <c r="E669" s="13" t="s">
        <v>495</v>
      </c>
      <c r="F669" s="13" t="s">
        <v>313</v>
      </c>
      <c r="G669" s="14" t="s">
        <v>333</v>
      </c>
      <c r="H669" s="205">
        <v>8340</v>
      </c>
      <c r="I669" s="205">
        <v>8485</v>
      </c>
      <c r="J669" s="205">
        <v>8633</v>
      </c>
      <c r="K669" s="205">
        <v>8783</v>
      </c>
      <c r="L669" s="205">
        <v>8947</v>
      </c>
      <c r="M669">
        <v>9120</v>
      </c>
      <c r="N669">
        <v>9305</v>
      </c>
      <c r="O669">
        <v>9503</v>
      </c>
      <c r="P669">
        <v>9711</v>
      </c>
      <c r="Q669">
        <v>9928</v>
      </c>
      <c r="R669">
        <v>10149</v>
      </c>
      <c r="S669">
        <v>10373</v>
      </c>
      <c r="T669">
        <v>10602</v>
      </c>
      <c r="U669">
        <v>10837</v>
      </c>
      <c r="V669">
        <v>11067</v>
      </c>
      <c r="W669">
        <v>11296</v>
      </c>
      <c r="X669">
        <v>11504</v>
      </c>
      <c r="Y669">
        <v>11658</v>
      </c>
      <c r="Z669">
        <v>11773</v>
      </c>
      <c r="AA669">
        <v>11893</v>
      </c>
      <c r="AB669">
        <v>12012</v>
      </c>
      <c r="AC669">
        <v>12126</v>
      </c>
      <c r="AD669">
        <v>12241</v>
      </c>
      <c r="AE669" s="22" t="s">
        <v>1</v>
      </c>
    </row>
    <row r="670" spans="1:31" x14ac:dyDescent="0.2">
      <c r="A670" s="25" t="s">
        <v>15</v>
      </c>
      <c r="B670" s="11" t="s">
        <v>15</v>
      </c>
      <c r="C670" s="12">
        <v>174</v>
      </c>
      <c r="D670" s="11" t="s">
        <v>15</v>
      </c>
      <c r="E670" s="11" t="s">
        <v>449</v>
      </c>
      <c r="F670" s="11" t="s">
        <v>312</v>
      </c>
      <c r="G670" s="12" t="s">
        <v>340</v>
      </c>
      <c r="H670" s="205">
        <v>7895</v>
      </c>
      <c r="I670" s="205">
        <v>8028.0000000000009</v>
      </c>
      <c r="J670" s="205">
        <v>8167</v>
      </c>
      <c r="K670" s="205">
        <v>8306</v>
      </c>
      <c r="L670" s="205">
        <v>8457</v>
      </c>
      <c r="M670">
        <v>8618</v>
      </c>
      <c r="N670">
        <v>8787</v>
      </c>
      <c r="O670">
        <v>8965</v>
      </c>
      <c r="P670">
        <v>9152</v>
      </c>
      <c r="Q670">
        <v>9355</v>
      </c>
      <c r="R670">
        <v>9564</v>
      </c>
      <c r="S670">
        <v>9773</v>
      </c>
      <c r="T670">
        <v>9985</v>
      </c>
      <c r="U670">
        <v>10209</v>
      </c>
      <c r="V670">
        <v>10434</v>
      </c>
      <c r="W670">
        <v>10656</v>
      </c>
      <c r="X670">
        <v>10880</v>
      </c>
      <c r="Y670">
        <v>11081</v>
      </c>
      <c r="Z670">
        <v>11225</v>
      </c>
      <c r="AA670">
        <v>11340</v>
      </c>
      <c r="AB670">
        <v>11459</v>
      </c>
      <c r="AC670">
        <v>11574</v>
      </c>
      <c r="AD670">
        <v>11683</v>
      </c>
      <c r="AE670" s="21" t="s">
        <v>1</v>
      </c>
    </row>
    <row r="671" spans="1:31" x14ac:dyDescent="0.2">
      <c r="A671" s="27" t="s">
        <v>15</v>
      </c>
      <c r="B671" s="13" t="s">
        <v>15</v>
      </c>
      <c r="C671" s="14">
        <v>174</v>
      </c>
      <c r="D671" s="13" t="s">
        <v>15</v>
      </c>
      <c r="E671" s="13" t="s">
        <v>496</v>
      </c>
      <c r="F671" s="13" t="s">
        <v>313</v>
      </c>
      <c r="G671" s="14" t="s">
        <v>340</v>
      </c>
      <c r="H671" s="205">
        <v>8166</v>
      </c>
      <c r="I671" s="205">
        <v>8306</v>
      </c>
      <c r="J671" s="205">
        <v>8451</v>
      </c>
      <c r="K671" s="205">
        <v>8593</v>
      </c>
      <c r="L671" s="205">
        <v>8747</v>
      </c>
      <c r="M671">
        <v>8912</v>
      </c>
      <c r="N671">
        <v>9085</v>
      </c>
      <c r="O671">
        <v>9269</v>
      </c>
      <c r="P671">
        <v>9463</v>
      </c>
      <c r="Q671">
        <v>9676</v>
      </c>
      <c r="R671">
        <v>9895</v>
      </c>
      <c r="S671">
        <v>10114</v>
      </c>
      <c r="T671">
        <v>10336</v>
      </c>
      <c r="U671">
        <v>10568</v>
      </c>
      <c r="V671">
        <v>10802</v>
      </c>
      <c r="W671">
        <v>11032</v>
      </c>
      <c r="X671">
        <v>11265</v>
      </c>
      <c r="Y671">
        <v>11473</v>
      </c>
      <c r="Z671">
        <v>11621</v>
      </c>
      <c r="AA671">
        <v>11738</v>
      </c>
      <c r="AB671">
        <v>11860</v>
      </c>
      <c r="AC671">
        <v>11977</v>
      </c>
      <c r="AD671">
        <v>12089</v>
      </c>
      <c r="AE671" s="22" t="s">
        <v>1</v>
      </c>
    </row>
    <row r="672" spans="1:31" x14ac:dyDescent="0.2">
      <c r="A672" s="25" t="s">
        <v>15</v>
      </c>
      <c r="B672" s="11" t="s">
        <v>15</v>
      </c>
      <c r="C672" s="12">
        <v>174</v>
      </c>
      <c r="D672" s="11" t="s">
        <v>15</v>
      </c>
      <c r="E672" s="11" t="s">
        <v>450</v>
      </c>
      <c r="F672" s="11" t="s">
        <v>312</v>
      </c>
      <c r="G672" s="12" t="s">
        <v>329</v>
      </c>
      <c r="H672" s="205">
        <v>7735</v>
      </c>
      <c r="I672" s="205">
        <v>7863</v>
      </c>
      <c r="J672" s="205">
        <v>7997</v>
      </c>
      <c r="K672" s="205">
        <v>8130.0000000000009</v>
      </c>
      <c r="L672" s="205">
        <v>8272</v>
      </c>
      <c r="M672">
        <v>8425</v>
      </c>
      <c r="N672">
        <v>8587</v>
      </c>
      <c r="O672">
        <v>8756</v>
      </c>
      <c r="P672">
        <v>8928</v>
      </c>
      <c r="Q672">
        <v>9119</v>
      </c>
      <c r="R672">
        <v>9325</v>
      </c>
      <c r="S672">
        <v>9534</v>
      </c>
      <c r="T672">
        <v>9740</v>
      </c>
      <c r="U672">
        <v>9954</v>
      </c>
      <c r="V672">
        <v>10176</v>
      </c>
      <c r="W672">
        <v>10401</v>
      </c>
      <c r="X672">
        <v>10625</v>
      </c>
      <c r="Y672">
        <v>10854</v>
      </c>
      <c r="Z672">
        <v>11047</v>
      </c>
      <c r="AA672">
        <v>11194</v>
      </c>
      <c r="AB672">
        <v>11310</v>
      </c>
      <c r="AC672">
        <v>11429</v>
      </c>
      <c r="AD672">
        <v>11542</v>
      </c>
      <c r="AE672" s="21" t="s">
        <v>1</v>
      </c>
    </row>
    <row r="673" spans="1:31" x14ac:dyDescent="0.2">
      <c r="A673" s="27" t="s">
        <v>15</v>
      </c>
      <c r="B673" s="13" t="s">
        <v>15</v>
      </c>
      <c r="C673" s="14">
        <v>174</v>
      </c>
      <c r="D673" s="13" t="s">
        <v>15</v>
      </c>
      <c r="E673" s="13" t="s">
        <v>497</v>
      </c>
      <c r="F673" s="13" t="s">
        <v>313</v>
      </c>
      <c r="G673" s="14" t="s">
        <v>329</v>
      </c>
      <c r="H673" s="205">
        <v>7999</v>
      </c>
      <c r="I673" s="205">
        <v>8132.9999999999991</v>
      </c>
      <c r="J673" s="205">
        <v>8274</v>
      </c>
      <c r="K673" s="205">
        <v>8411</v>
      </c>
      <c r="L673" s="205">
        <v>8557</v>
      </c>
      <c r="M673">
        <v>8713</v>
      </c>
      <c r="N673">
        <v>8879</v>
      </c>
      <c r="O673">
        <v>9052</v>
      </c>
      <c r="P673">
        <v>9229</v>
      </c>
      <c r="Q673">
        <v>9428</v>
      </c>
      <c r="R673">
        <v>9643</v>
      </c>
      <c r="S673">
        <v>9862</v>
      </c>
      <c r="T673">
        <v>10078</v>
      </c>
      <c r="U673">
        <v>10302</v>
      </c>
      <c r="V673">
        <v>10532</v>
      </c>
      <c r="W673">
        <v>10765</v>
      </c>
      <c r="X673">
        <v>10997</v>
      </c>
      <c r="Y673">
        <v>11236</v>
      </c>
      <c r="Z673">
        <v>11435</v>
      </c>
      <c r="AA673">
        <v>11585</v>
      </c>
      <c r="AB673">
        <v>11704</v>
      </c>
      <c r="AC673">
        <v>11826</v>
      </c>
      <c r="AD673">
        <v>11941</v>
      </c>
      <c r="AE673" s="22" t="s">
        <v>1</v>
      </c>
    </row>
    <row r="674" spans="1:31" x14ac:dyDescent="0.2">
      <c r="A674" s="25" t="s">
        <v>15</v>
      </c>
      <c r="B674" s="11" t="s">
        <v>15</v>
      </c>
      <c r="C674" s="12">
        <v>174</v>
      </c>
      <c r="D674" s="11" t="s">
        <v>15</v>
      </c>
      <c r="E674" s="11" t="s">
        <v>451</v>
      </c>
      <c r="F674" s="11" t="s">
        <v>312</v>
      </c>
      <c r="G674" s="12" t="s">
        <v>361</v>
      </c>
      <c r="H674" s="205">
        <v>7579</v>
      </c>
      <c r="I674" s="205">
        <v>7703</v>
      </c>
      <c r="J674" s="205">
        <v>7833</v>
      </c>
      <c r="K674" s="205">
        <v>7959</v>
      </c>
      <c r="L674" s="205">
        <v>8095.0000000000009</v>
      </c>
      <c r="M674">
        <v>8239</v>
      </c>
      <c r="N674">
        <v>8394</v>
      </c>
      <c r="O674">
        <v>8557</v>
      </c>
      <c r="P674">
        <v>8719</v>
      </c>
      <c r="Q674">
        <v>8895</v>
      </c>
      <c r="R674">
        <v>9089</v>
      </c>
      <c r="S674">
        <v>9295</v>
      </c>
      <c r="T674">
        <v>9502</v>
      </c>
      <c r="U674">
        <v>9709</v>
      </c>
      <c r="V674">
        <v>9921</v>
      </c>
      <c r="W674">
        <v>10143</v>
      </c>
      <c r="X674">
        <v>10369</v>
      </c>
      <c r="Y674">
        <v>10595</v>
      </c>
      <c r="Z674">
        <v>10820</v>
      </c>
      <c r="AA674">
        <v>11014</v>
      </c>
      <c r="AB674">
        <v>11163</v>
      </c>
      <c r="AC674">
        <v>11281</v>
      </c>
      <c r="AD674">
        <v>11399</v>
      </c>
      <c r="AE674" s="21" t="s">
        <v>1</v>
      </c>
    </row>
    <row r="675" spans="1:31" x14ac:dyDescent="0.2">
      <c r="A675" s="27" t="s">
        <v>15</v>
      </c>
      <c r="B675" s="13" t="s">
        <v>15</v>
      </c>
      <c r="C675" s="14">
        <v>174</v>
      </c>
      <c r="D675" s="13" t="s">
        <v>15</v>
      </c>
      <c r="E675" s="13" t="s">
        <v>498</v>
      </c>
      <c r="F675" s="13" t="s">
        <v>313</v>
      </c>
      <c r="G675" s="14" t="s">
        <v>361</v>
      </c>
      <c r="H675" s="205">
        <v>7834</v>
      </c>
      <c r="I675" s="205">
        <v>7965</v>
      </c>
      <c r="J675" s="205">
        <v>8101.0000000000009</v>
      </c>
      <c r="K675" s="205">
        <v>8233</v>
      </c>
      <c r="L675" s="205">
        <v>8373</v>
      </c>
      <c r="M675">
        <v>8522</v>
      </c>
      <c r="N675">
        <v>8680</v>
      </c>
      <c r="O675">
        <v>8847</v>
      </c>
      <c r="P675">
        <v>9011</v>
      </c>
      <c r="Q675">
        <v>9193</v>
      </c>
      <c r="R675">
        <v>9394</v>
      </c>
      <c r="S675">
        <v>9610</v>
      </c>
      <c r="T675">
        <v>9827</v>
      </c>
      <c r="U675">
        <v>10043</v>
      </c>
      <c r="V675">
        <v>10265</v>
      </c>
      <c r="W675">
        <v>10495</v>
      </c>
      <c r="X675">
        <v>10730</v>
      </c>
      <c r="Y675">
        <v>10965</v>
      </c>
      <c r="Z675">
        <v>11197</v>
      </c>
      <c r="AA675">
        <v>11398</v>
      </c>
      <c r="AB675">
        <v>11551</v>
      </c>
      <c r="AC675">
        <v>11671</v>
      </c>
      <c r="AD675">
        <v>11792</v>
      </c>
      <c r="AE675" s="22" t="s">
        <v>1</v>
      </c>
    </row>
    <row r="676" spans="1:31" x14ac:dyDescent="0.2">
      <c r="A676" s="25" t="s">
        <v>15</v>
      </c>
      <c r="B676" s="11" t="s">
        <v>15</v>
      </c>
      <c r="C676" s="12">
        <v>174</v>
      </c>
      <c r="D676" s="11" t="s">
        <v>15</v>
      </c>
      <c r="E676" s="11" t="s">
        <v>452</v>
      </c>
      <c r="F676" s="11" t="s">
        <v>312</v>
      </c>
      <c r="G676" s="12" t="s">
        <v>328</v>
      </c>
      <c r="H676" s="205">
        <v>7429</v>
      </c>
      <c r="I676" s="205">
        <v>7546</v>
      </c>
      <c r="J676" s="205">
        <v>7673</v>
      </c>
      <c r="K676" s="205">
        <v>7795</v>
      </c>
      <c r="L676" s="205">
        <v>7924</v>
      </c>
      <c r="M676">
        <v>8061</v>
      </c>
      <c r="N676">
        <v>8208</v>
      </c>
      <c r="O676">
        <v>8364</v>
      </c>
      <c r="P676">
        <v>8520</v>
      </c>
      <c r="Q676">
        <v>8685</v>
      </c>
      <c r="R676">
        <v>8864</v>
      </c>
      <c r="S676">
        <v>9058</v>
      </c>
      <c r="T676">
        <v>9264</v>
      </c>
      <c r="U676">
        <v>9471</v>
      </c>
      <c r="V676">
        <v>9676</v>
      </c>
      <c r="W676">
        <v>9887</v>
      </c>
      <c r="X676">
        <v>10110</v>
      </c>
      <c r="Y676">
        <v>10339</v>
      </c>
      <c r="Z676">
        <v>10561</v>
      </c>
      <c r="AA676">
        <v>10787</v>
      </c>
      <c r="AB676">
        <v>10983</v>
      </c>
      <c r="AC676">
        <v>11132</v>
      </c>
      <c r="AD676">
        <v>11250</v>
      </c>
      <c r="AE676" s="21" t="s">
        <v>1</v>
      </c>
    </row>
    <row r="677" spans="1:31" x14ac:dyDescent="0.2">
      <c r="A677" s="27" t="s">
        <v>15</v>
      </c>
      <c r="B677" s="13" t="s">
        <v>15</v>
      </c>
      <c r="C677" s="14">
        <v>174</v>
      </c>
      <c r="D677" s="13" t="s">
        <v>15</v>
      </c>
      <c r="E677" s="13" t="s">
        <v>499</v>
      </c>
      <c r="F677" s="13" t="s">
        <v>313</v>
      </c>
      <c r="G677" s="14" t="s">
        <v>328</v>
      </c>
      <c r="H677" s="205">
        <v>7676</v>
      </c>
      <c r="I677" s="205">
        <v>7799</v>
      </c>
      <c r="J677" s="205">
        <v>7933</v>
      </c>
      <c r="K677" s="205">
        <v>8060.0000000000009</v>
      </c>
      <c r="L677" s="205">
        <v>8195</v>
      </c>
      <c r="M677">
        <v>8338</v>
      </c>
      <c r="N677">
        <v>8488</v>
      </c>
      <c r="O677">
        <v>8648</v>
      </c>
      <c r="P677">
        <v>8806</v>
      </c>
      <c r="Q677">
        <v>8974</v>
      </c>
      <c r="R677">
        <v>9158</v>
      </c>
      <c r="S677">
        <v>9361</v>
      </c>
      <c r="T677">
        <v>9576</v>
      </c>
      <c r="U677">
        <v>9792</v>
      </c>
      <c r="V677">
        <v>10006</v>
      </c>
      <c r="W677">
        <v>10227</v>
      </c>
      <c r="X677">
        <v>10459</v>
      </c>
      <c r="Y677">
        <v>10696</v>
      </c>
      <c r="Z677">
        <v>10925</v>
      </c>
      <c r="AA677">
        <v>11160</v>
      </c>
      <c r="AB677">
        <v>11363</v>
      </c>
      <c r="AC677">
        <v>11516</v>
      </c>
      <c r="AD677">
        <v>11636</v>
      </c>
      <c r="AE677" s="22" t="s">
        <v>1</v>
      </c>
    </row>
    <row r="678" spans="1:31" x14ac:dyDescent="0.2">
      <c r="A678" s="25" t="s">
        <v>15</v>
      </c>
      <c r="B678" s="11" t="s">
        <v>15</v>
      </c>
      <c r="C678" s="12">
        <v>174</v>
      </c>
      <c r="D678" s="11" t="s">
        <v>15</v>
      </c>
      <c r="E678" s="11" t="s">
        <v>453</v>
      </c>
      <c r="F678" s="11" t="s">
        <v>312</v>
      </c>
      <c r="G678" s="12" t="s">
        <v>337</v>
      </c>
      <c r="H678" s="205">
        <v>7288</v>
      </c>
      <c r="I678" s="205">
        <v>7395</v>
      </c>
      <c r="J678" s="205">
        <v>7514</v>
      </c>
      <c r="K678" s="205">
        <v>7635</v>
      </c>
      <c r="L678" s="205">
        <v>7760</v>
      </c>
      <c r="M678">
        <v>7891</v>
      </c>
      <c r="N678">
        <v>8029</v>
      </c>
      <c r="O678">
        <v>8177</v>
      </c>
      <c r="P678">
        <v>8327</v>
      </c>
      <c r="Q678">
        <v>8487</v>
      </c>
      <c r="R678">
        <v>8654</v>
      </c>
      <c r="S678">
        <v>8832</v>
      </c>
      <c r="T678">
        <v>9026</v>
      </c>
      <c r="U678">
        <v>9232</v>
      </c>
      <c r="V678">
        <v>9438</v>
      </c>
      <c r="W678">
        <v>9642</v>
      </c>
      <c r="X678">
        <v>9854</v>
      </c>
      <c r="Y678">
        <v>10079</v>
      </c>
      <c r="Z678">
        <v>10304</v>
      </c>
      <c r="AA678">
        <v>10528</v>
      </c>
      <c r="AB678">
        <v>10756</v>
      </c>
      <c r="AC678">
        <v>10952</v>
      </c>
      <c r="AD678">
        <v>11101</v>
      </c>
      <c r="AE678" s="21" t="s">
        <v>1</v>
      </c>
    </row>
    <row r="679" spans="1:31" x14ac:dyDescent="0.2">
      <c r="A679" s="27" t="s">
        <v>15</v>
      </c>
      <c r="B679" s="13" t="s">
        <v>15</v>
      </c>
      <c r="C679" s="14">
        <v>174</v>
      </c>
      <c r="D679" s="13" t="s">
        <v>15</v>
      </c>
      <c r="E679" s="13" t="s">
        <v>500</v>
      </c>
      <c r="F679" s="13" t="s">
        <v>313</v>
      </c>
      <c r="G679" s="14" t="s">
        <v>337</v>
      </c>
      <c r="H679" s="205">
        <v>7526</v>
      </c>
      <c r="I679" s="205">
        <v>7641</v>
      </c>
      <c r="J679" s="205">
        <v>7766</v>
      </c>
      <c r="K679" s="205">
        <v>7891</v>
      </c>
      <c r="L679" s="205">
        <v>8021.0000000000009</v>
      </c>
      <c r="M679">
        <v>8159.0000000000009</v>
      </c>
      <c r="N679">
        <v>8303</v>
      </c>
      <c r="O679">
        <v>8455</v>
      </c>
      <c r="P679">
        <v>8606</v>
      </c>
      <c r="Q679">
        <v>8769</v>
      </c>
      <c r="R679">
        <v>8939</v>
      </c>
      <c r="S679">
        <v>9124</v>
      </c>
      <c r="T679">
        <v>9326</v>
      </c>
      <c r="U679">
        <v>9540</v>
      </c>
      <c r="V679">
        <v>9754</v>
      </c>
      <c r="W679">
        <v>9967</v>
      </c>
      <c r="X679">
        <v>10190</v>
      </c>
      <c r="Y679">
        <v>10424</v>
      </c>
      <c r="Z679">
        <v>10655</v>
      </c>
      <c r="AA679">
        <v>10887</v>
      </c>
      <c r="AB679">
        <v>11123</v>
      </c>
      <c r="AC679">
        <v>11327</v>
      </c>
      <c r="AD679">
        <v>11481</v>
      </c>
      <c r="AE679" s="22" t="s">
        <v>1</v>
      </c>
    </row>
    <row r="680" spans="1:31" x14ac:dyDescent="0.2">
      <c r="A680" s="25" t="s">
        <v>15</v>
      </c>
      <c r="B680" s="11" t="s">
        <v>15</v>
      </c>
      <c r="C680" s="12">
        <v>174</v>
      </c>
      <c r="D680" s="11" t="s">
        <v>15</v>
      </c>
      <c r="E680" s="11" t="s">
        <v>454</v>
      </c>
      <c r="F680" s="11" t="s">
        <v>312</v>
      </c>
      <c r="G680" s="12" t="s">
        <v>369</v>
      </c>
      <c r="H680" s="205">
        <v>7151</v>
      </c>
      <c r="I680" s="205">
        <v>7254</v>
      </c>
      <c r="J680" s="205">
        <v>7363</v>
      </c>
      <c r="K680" s="205">
        <v>7476</v>
      </c>
      <c r="L680" s="205">
        <v>7599</v>
      </c>
      <c r="M680">
        <v>7726</v>
      </c>
      <c r="N680">
        <v>7858</v>
      </c>
      <c r="O680">
        <v>7998</v>
      </c>
      <c r="P680">
        <v>8140.0000000000009</v>
      </c>
      <c r="Q680">
        <v>8294</v>
      </c>
      <c r="R680">
        <v>8455</v>
      </c>
      <c r="S680">
        <v>8622</v>
      </c>
      <c r="T680">
        <v>8800</v>
      </c>
      <c r="U680">
        <v>8994</v>
      </c>
      <c r="V680">
        <v>9199</v>
      </c>
      <c r="W680">
        <v>9404</v>
      </c>
      <c r="X680">
        <v>9608</v>
      </c>
      <c r="Y680">
        <v>9822</v>
      </c>
      <c r="Z680">
        <v>10044</v>
      </c>
      <c r="AA680">
        <v>10271</v>
      </c>
      <c r="AB680">
        <v>10497</v>
      </c>
      <c r="AC680">
        <v>10724</v>
      </c>
      <c r="AD680">
        <v>10920</v>
      </c>
      <c r="AE680" s="21" t="s">
        <v>1</v>
      </c>
    </row>
    <row r="681" spans="1:31" x14ac:dyDescent="0.2">
      <c r="A681" s="27" t="s">
        <v>15</v>
      </c>
      <c r="B681" s="13" t="s">
        <v>15</v>
      </c>
      <c r="C681" s="14">
        <v>174</v>
      </c>
      <c r="D681" s="13" t="s">
        <v>15</v>
      </c>
      <c r="E681" s="13" t="s">
        <v>501</v>
      </c>
      <c r="F681" s="13" t="s">
        <v>313</v>
      </c>
      <c r="G681" s="14" t="s">
        <v>369</v>
      </c>
      <c r="H681" s="205">
        <v>7378</v>
      </c>
      <c r="I681" s="205">
        <v>7489</v>
      </c>
      <c r="J681" s="205">
        <v>7606</v>
      </c>
      <c r="K681" s="205">
        <v>7723</v>
      </c>
      <c r="L681" s="205">
        <v>7851</v>
      </c>
      <c r="M681">
        <v>7984</v>
      </c>
      <c r="N681">
        <v>8122.9999999999991</v>
      </c>
      <c r="O681">
        <v>8269</v>
      </c>
      <c r="P681">
        <v>8413</v>
      </c>
      <c r="Q681">
        <v>8568</v>
      </c>
      <c r="R681">
        <v>8734</v>
      </c>
      <c r="S681">
        <v>8904</v>
      </c>
      <c r="T681">
        <v>9088</v>
      </c>
      <c r="U681">
        <v>9289</v>
      </c>
      <c r="V681">
        <v>9501</v>
      </c>
      <c r="W681">
        <v>9715</v>
      </c>
      <c r="X681">
        <v>9930</v>
      </c>
      <c r="Y681">
        <v>10154</v>
      </c>
      <c r="Z681">
        <v>10382</v>
      </c>
      <c r="AA681">
        <v>10616</v>
      </c>
      <c r="AB681">
        <v>10850</v>
      </c>
      <c r="AC681">
        <v>11087</v>
      </c>
      <c r="AD681">
        <v>11291</v>
      </c>
      <c r="AE681" s="22" t="s">
        <v>1</v>
      </c>
    </row>
    <row r="682" spans="1:31" x14ac:dyDescent="0.2">
      <c r="A682" s="25" t="s">
        <v>15</v>
      </c>
      <c r="B682" s="11" t="s">
        <v>15</v>
      </c>
      <c r="C682" s="12">
        <v>174</v>
      </c>
      <c r="D682" s="11" t="s">
        <v>15</v>
      </c>
      <c r="E682" s="11" t="s">
        <v>473</v>
      </c>
      <c r="F682" s="11" t="s">
        <v>312</v>
      </c>
      <c r="G682" s="12" t="s">
        <v>359</v>
      </c>
      <c r="H682">
        <v>7012</v>
      </c>
      <c r="I682">
        <v>7117</v>
      </c>
      <c r="J682">
        <v>7221</v>
      </c>
      <c r="K682">
        <v>7324</v>
      </c>
      <c r="L682">
        <v>7440</v>
      </c>
      <c r="M682">
        <v>7565</v>
      </c>
      <c r="N682">
        <v>7694</v>
      </c>
      <c r="O682">
        <v>7827</v>
      </c>
      <c r="P682">
        <v>7960</v>
      </c>
      <c r="Q682">
        <v>8105</v>
      </c>
      <c r="R682">
        <v>8262</v>
      </c>
      <c r="S682">
        <v>8424</v>
      </c>
      <c r="T682">
        <v>8590</v>
      </c>
      <c r="U682">
        <v>8768</v>
      </c>
      <c r="V682">
        <v>8961</v>
      </c>
      <c r="W682">
        <v>9165</v>
      </c>
      <c r="X682">
        <v>9371</v>
      </c>
      <c r="Y682">
        <v>9576</v>
      </c>
      <c r="Z682">
        <v>9787</v>
      </c>
      <c r="AA682">
        <v>10010</v>
      </c>
      <c r="AB682">
        <v>10239</v>
      </c>
      <c r="AC682">
        <v>10465</v>
      </c>
      <c r="AD682">
        <v>10692</v>
      </c>
      <c r="AE682" s="21"/>
    </row>
    <row r="683" spans="1:31" x14ac:dyDescent="0.2">
      <c r="A683" s="27" t="s">
        <v>15</v>
      </c>
      <c r="B683" s="13" t="s">
        <v>15</v>
      </c>
      <c r="C683" s="14">
        <v>174</v>
      </c>
      <c r="D683" s="13" t="s">
        <v>15</v>
      </c>
      <c r="E683" s="13" t="s">
        <v>480</v>
      </c>
      <c r="F683" s="13" t="s">
        <v>313</v>
      </c>
      <c r="G683" s="14" t="s">
        <v>359</v>
      </c>
      <c r="H683">
        <v>7228</v>
      </c>
      <c r="I683">
        <v>7341</v>
      </c>
      <c r="J683">
        <v>7454</v>
      </c>
      <c r="K683">
        <v>7563</v>
      </c>
      <c r="L683">
        <v>7683</v>
      </c>
      <c r="M683">
        <v>7814</v>
      </c>
      <c r="N683">
        <v>7949</v>
      </c>
      <c r="O683">
        <v>8089</v>
      </c>
      <c r="P683">
        <v>8226</v>
      </c>
      <c r="Q683">
        <v>8374</v>
      </c>
      <c r="R683">
        <v>8532</v>
      </c>
      <c r="S683">
        <v>8698</v>
      </c>
      <c r="T683">
        <v>8868</v>
      </c>
      <c r="U683">
        <v>9050</v>
      </c>
      <c r="V683">
        <v>9249</v>
      </c>
      <c r="W683">
        <v>9462</v>
      </c>
      <c r="X683">
        <v>9677</v>
      </c>
      <c r="Y683">
        <v>9894</v>
      </c>
      <c r="Z683">
        <v>10112</v>
      </c>
      <c r="AA683">
        <v>10342</v>
      </c>
      <c r="AB683">
        <v>10578</v>
      </c>
      <c r="AC683">
        <v>10813</v>
      </c>
      <c r="AD683">
        <v>11050</v>
      </c>
      <c r="AE683" s="22"/>
    </row>
    <row r="684" spans="1:31" x14ac:dyDescent="0.2">
      <c r="A684" s="25" t="s">
        <v>15</v>
      </c>
      <c r="B684" s="11" t="s">
        <v>15</v>
      </c>
      <c r="C684" s="12">
        <v>174</v>
      </c>
      <c r="D684" s="11" t="s">
        <v>15</v>
      </c>
      <c r="E684" s="11" t="s">
        <v>474</v>
      </c>
      <c r="F684" s="11" t="s">
        <v>312</v>
      </c>
      <c r="G684" s="12" t="s">
        <v>341</v>
      </c>
      <c r="H684">
        <v>6874</v>
      </c>
      <c r="I684">
        <v>6978</v>
      </c>
      <c r="J684">
        <v>7084</v>
      </c>
      <c r="K684">
        <v>7183</v>
      </c>
      <c r="L684">
        <v>7288</v>
      </c>
      <c r="M684">
        <v>7406</v>
      </c>
      <c r="N684">
        <v>7533</v>
      </c>
      <c r="O684">
        <v>7662</v>
      </c>
      <c r="P684">
        <v>7789</v>
      </c>
      <c r="Q684">
        <v>7926</v>
      </c>
      <c r="R684">
        <v>8073</v>
      </c>
      <c r="S684">
        <v>8230</v>
      </c>
      <c r="T684">
        <v>8392</v>
      </c>
      <c r="U684">
        <v>8557</v>
      </c>
      <c r="V684">
        <v>8734</v>
      </c>
      <c r="W684">
        <v>8926</v>
      </c>
      <c r="X684">
        <v>9131</v>
      </c>
      <c r="Y684">
        <v>9339</v>
      </c>
      <c r="Z684">
        <v>9541</v>
      </c>
      <c r="AA684">
        <v>9753</v>
      </c>
      <c r="AB684">
        <v>9978</v>
      </c>
      <c r="AC684">
        <v>10207</v>
      </c>
      <c r="AD684">
        <v>10433</v>
      </c>
      <c r="AE684" s="21"/>
    </row>
    <row r="685" spans="1:31" x14ac:dyDescent="0.2">
      <c r="A685" s="27" t="s">
        <v>15</v>
      </c>
      <c r="B685" s="13" t="s">
        <v>15</v>
      </c>
      <c r="C685" s="14">
        <v>174</v>
      </c>
      <c r="D685" s="13" t="s">
        <v>15</v>
      </c>
      <c r="E685" s="13" t="s">
        <v>481</v>
      </c>
      <c r="F685" s="13" t="s">
        <v>313</v>
      </c>
      <c r="G685" s="14" t="s">
        <v>341</v>
      </c>
      <c r="H685">
        <v>7080</v>
      </c>
      <c r="I685">
        <v>7190</v>
      </c>
      <c r="J685">
        <v>7305</v>
      </c>
      <c r="K685">
        <v>7411</v>
      </c>
      <c r="L685">
        <v>7522</v>
      </c>
      <c r="M685">
        <v>7645</v>
      </c>
      <c r="N685">
        <v>7777</v>
      </c>
      <c r="O685">
        <v>7914</v>
      </c>
      <c r="P685">
        <v>8045.9999999999991</v>
      </c>
      <c r="Q685">
        <v>8186</v>
      </c>
      <c r="R685">
        <v>8336</v>
      </c>
      <c r="S685">
        <v>8496</v>
      </c>
      <c r="T685">
        <v>8662</v>
      </c>
      <c r="U685">
        <v>8830</v>
      </c>
      <c r="V685">
        <v>9010</v>
      </c>
      <c r="W685">
        <v>9209</v>
      </c>
      <c r="X685">
        <v>9423</v>
      </c>
      <c r="Y685">
        <v>9640</v>
      </c>
      <c r="Z685">
        <v>9851</v>
      </c>
      <c r="AA685">
        <v>10071</v>
      </c>
      <c r="AB685">
        <v>10303</v>
      </c>
      <c r="AC685">
        <v>10540</v>
      </c>
      <c r="AD685">
        <v>10775</v>
      </c>
      <c r="AE685" s="22"/>
    </row>
    <row r="686" spans="1:31" x14ac:dyDescent="0.2">
      <c r="A686" s="25" t="s">
        <v>15</v>
      </c>
      <c r="B686" s="11" t="s">
        <v>15</v>
      </c>
      <c r="C686" s="12">
        <v>174</v>
      </c>
      <c r="D686" s="11" t="s">
        <v>15</v>
      </c>
      <c r="E686" s="11" t="s">
        <v>475</v>
      </c>
      <c r="F686" s="11" t="s">
        <v>312</v>
      </c>
      <c r="G686" s="12" t="s">
        <v>334</v>
      </c>
      <c r="H686">
        <v>6718</v>
      </c>
      <c r="I686">
        <v>6839</v>
      </c>
      <c r="J686">
        <v>6944</v>
      </c>
      <c r="K686">
        <v>7046</v>
      </c>
      <c r="L686">
        <v>7147</v>
      </c>
      <c r="M686">
        <v>7254</v>
      </c>
      <c r="N686">
        <v>7372</v>
      </c>
      <c r="O686">
        <v>7501</v>
      </c>
      <c r="P686">
        <v>7625</v>
      </c>
      <c r="Q686">
        <v>7755</v>
      </c>
      <c r="R686">
        <v>7893</v>
      </c>
      <c r="S686">
        <v>8041</v>
      </c>
      <c r="T686">
        <v>8198</v>
      </c>
      <c r="U686">
        <v>8360</v>
      </c>
      <c r="V686">
        <v>8523</v>
      </c>
      <c r="W686">
        <v>8699</v>
      </c>
      <c r="X686">
        <v>8892</v>
      </c>
      <c r="Y686">
        <v>9099</v>
      </c>
      <c r="Z686">
        <v>9304</v>
      </c>
      <c r="AA686">
        <v>9507</v>
      </c>
      <c r="AB686">
        <v>9720</v>
      </c>
      <c r="AC686">
        <v>9945</v>
      </c>
      <c r="AD686">
        <v>10174</v>
      </c>
      <c r="AE686" s="21"/>
    </row>
    <row r="687" spans="1:31" x14ac:dyDescent="0.2">
      <c r="A687" s="27" t="s">
        <v>15</v>
      </c>
      <c r="B687" s="13" t="s">
        <v>15</v>
      </c>
      <c r="C687" s="14">
        <v>174</v>
      </c>
      <c r="D687" s="13" t="s">
        <v>15</v>
      </c>
      <c r="E687" s="13" t="s">
        <v>482</v>
      </c>
      <c r="F687" s="13" t="s">
        <v>313</v>
      </c>
      <c r="G687" s="14" t="s">
        <v>334</v>
      </c>
      <c r="H687">
        <v>6912</v>
      </c>
      <c r="I687">
        <v>7041</v>
      </c>
      <c r="J687">
        <v>7154</v>
      </c>
      <c r="K687">
        <v>7262</v>
      </c>
      <c r="L687">
        <v>7370</v>
      </c>
      <c r="M687">
        <v>7483</v>
      </c>
      <c r="N687">
        <v>7607</v>
      </c>
      <c r="O687">
        <v>7742</v>
      </c>
      <c r="P687">
        <v>7871</v>
      </c>
      <c r="Q687">
        <v>8006</v>
      </c>
      <c r="R687">
        <v>8148</v>
      </c>
      <c r="S687">
        <v>8299</v>
      </c>
      <c r="T687">
        <v>8459</v>
      </c>
      <c r="U687">
        <v>8624</v>
      </c>
      <c r="V687">
        <v>8790</v>
      </c>
      <c r="W687">
        <v>8969</v>
      </c>
      <c r="X687">
        <v>9169</v>
      </c>
      <c r="Y687">
        <v>9386</v>
      </c>
      <c r="Z687">
        <v>9599</v>
      </c>
      <c r="AA687">
        <v>9810</v>
      </c>
      <c r="AB687">
        <v>10031</v>
      </c>
      <c r="AC687">
        <v>10264</v>
      </c>
      <c r="AD687">
        <v>10501</v>
      </c>
      <c r="AE687" s="22"/>
    </row>
    <row r="688" spans="1:31" x14ac:dyDescent="0.2">
      <c r="A688" s="25" t="s">
        <v>15</v>
      </c>
      <c r="B688" s="11" t="s">
        <v>15</v>
      </c>
      <c r="C688" s="12">
        <v>174</v>
      </c>
      <c r="D688" s="11" t="s">
        <v>15</v>
      </c>
      <c r="E688" s="11" t="s">
        <v>476</v>
      </c>
      <c r="F688" s="11" t="s">
        <v>312</v>
      </c>
      <c r="G688" s="12" t="s">
        <v>345</v>
      </c>
      <c r="H688">
        <v>6533</v>
      </c>
      <c r="I688">
        <v>6683</v>
      </c>
      <c r="J688">
        <v>6806</v>
      </c>
      <c r="K688">
        <v>6906</v>
      </c>
      <c r="L688">
        <v>7009</v>
      </c>
      <c r="M688">
        <v>7112</v>
      </c>
      <c r="N688">
        <v>7220</v>
      </c>
      <c r="O688">
        <v>7340</v>
      </c>
      <c r="P688">
        <v>7464</v>
      </c>
      <c r="Q688">
        <v>7591</v>
      </c>
      <c r="R688">
        <v>7722</v>
      </c>
      <c r="S688">
        <v>7861</v>
      </c>
      <c r="T688">
        <v>8007.9999999999991</v>
      </c>
      <c r="U688">
        <v>8166</v>
      </c>
      <c r="V688">
        <v>8326</v>
      </c>
      <c r="W688">
        <v>8489</v>
      </c>
      <c r="X688">
        <v>8665</v>
      </c>
      <c r="Y688">
        <v>8860</v>
      </c>
      <c r="Z688">
        <v>9064</v>
      </c>
      <c r="AA688">
        <v>9270</v>
      </c>
      <c r="AB688">
        <v>9474</v>
      </c>
      <c r="AC688">
        <v>9687</v>
      </c>
      <c r="AD688">
        <v>9912</v>
      </c>
      <c r="AE688" s="21"/>
    </row>
    <row r="689" spans="1:31" x14ac:dyDescent="0.2">
      <c r="A689" s="27" t="s">
        <v>15</v>
      </c>
      <c r="B689" s="13" t="s">
        <v>15</v>
      </c>
      <c r="C689" s="14">
        <v>174</v>
      </c>
      <c r="D689" s="13" t="s">
        <v>15</v>
      </c>
      <c r="E689" s="13" t="s">
        <v>483</v>
      </c>
      <c r="F689" s="13" t="s">
        <v>313</v>
      </c>
      <c r="G689" s="14" t="s">
        <v>345</v>
      </c>
      <c r="H689">
        <v>6714</v>
      </c>
      <c r="I689">
        <v>6872</v>
      </c>
      <c r="J689">
        <v>7004</v>
      </c>
      <c r="K689">
        <v>7111</v>
      </c>
      <c r="L689">
        <v>7221</v>
      </c>
      <c r="M689">
        <v>7330</v>
      </c>
      <c r="N689">
        <v>7444</v>
      </c>
      <c r="O689">
        <v>7570</v>
      </c>
      <c r="P689">
        <v>7699</v>
      </c>
      <c r="Q689">
        <v>7832</v>
      </c>
      <c r="R689">
        <v>7968</v>
      </c>
      <c r="S689">
        <v>8109.9999999999991</v>
      </c>
      <c r="T689">
        <v>8261</v>
      </c>
      <c r="U689">
        <v>8421</v>
      </c>
      <c r="V689">
        <v>8584</v>
      </c>
      <c r="W689">
        <v>8749</v>
      </c>
      <c r="X689">
        <v>8929</v>
      </c>
      <c r="Y689">
        <v>9131</v>
      </c>
      <c r="Z689">
        <v>9344</v>
      </c>
      <c r="AA689">
        <v>9558</v>
      </c>
      <c r="AB689">
        <v>9771</v>
      </c>
      <c r="AC689">
        <v>9991</v>
      </c>
      <c r="AD689">
        <v>10224</v>
      </c>
      <c r="AE689" s="22"/>
    </row>
    <row r="690" spans="1:31" x14ac:dyDescent="0.2">
      <c r="A690" s="25" t="s">
        <v>15</v>
      </c>
      <c r="B690" s="11" t="s">
        <v>15</v>
      </c>
      <c r="C690" s="12">
        <v>174</v>
      </c>
      <c r="D690" s="11" t="s">
        <v>15</v>
      </c>
      <c r="E690" s="11" t="s">
        <v>477</v>
      </c>
      <c r="F690" s="11" t="s">
        <v>312</v>
      </c>
      <c r="G690" s="12" t="s">
        <v>339</v>
      </c>
      <c r="H690">
        <v>6328</v>
      </c>
      <c r="I690">
        <v>6498</v>
      </c>
      <c r="J690">
        <v>6648</v>
      </c>
      <c r="K690">
        <v>6768</v>
      </c>
      <c r="L690">
        <v>6870</v>
      </c>
      <c r="M690">
        <v>6975</v>
      </c>
      <c r="N690">
        <v>7078</v>
      </c>
      <c r="O690">
        <v>7187</v>
      </c>
      <c r="P690">
        <v>7303</v>
      </c>
      <c r="Q690">
        <v>7429</v>
      </c>
      <c r="R690">
        <v>7558</v>
      </c>
      <c r="S690">
        <v>7689</v>
      </c>
      <c r="T690">
        <v>7827</v>
      </c>
      <c r="U690">
        <v>7976</v>
      </c>
      <c r="V690">
        <v>8132</v>
      </c>
      <c r="W690">
        <v>8291</v>
      </c>
      <c r="X690">
        <v>8455</v>
      </c>
      <c r="Y690">
        <v>8632</v>
      </c>
      <c r="Z690">
        <v>8825</v>
      </c>
      <c r="AA690">
        <v>9031</v>
      </c>
      <c r="AB690">
        <v>9237</v>
      </c>
      <c r="AC690">
        <v>9442</v>
      </c>
      <c r="AD690">
        <v>9654</v>
      </c>
      <c r="AE690" s="21"/>
    </row>
    <row r="691" spans="1:31" x14ac:dyDescent="0.2">
      <c r="A691" s="27" t="s">
        <v>15</v>
      </c>
      <c r="B691" s="13" t="s">
        <v>15</v>
      </c>
      <c r="C691" s="14">
        <v>174</v>
      </c>
      <c r="D691" s="13" t="s">
        <v>15</v>
      </c>
      <c r="E691" s="13" t="s">
        <v>484</v>
      </c>
      <c r="F691" s="13" t="s">
        <v>313</v>
      </c>
      <c r="G691" s="14" t="s">
        <v>339</v>
      </c>
      <c r="H691">
        <v>6496</v>
      </c>
      <c r="I691">
        <v>6675</v>
      </c>
      <c r="J691">
        <v>6834</v>
      </c>
      <c r="K691">
        <v>6961</v>
      </c>
      <c r="L691">
        <v>7071</v>
      </c>
      <c r="M691">
        <v>7182</v>
      </c>
      <c r="N691">
        <v>7292</v>
      </c>
      <c r="O691">
        <v>7407</v>
      </c>
      <c r="P691">
        <v>7528</v>
      </c>
      <c r="Q691">
        <v>7660</v>
      </c>
      <c r="R691">
        <v>7794</v>
      </c>
      <c r="S691">
        <v>7930</v>
      </c>
      <c r="T691">
        <v>8071</v>
      </c>
      <c r="U691">
        <v>8224</v>
      </c>
      <c r="V691">
        <v>8382</v>
      </c>
      <c r="W691">
        <v>8544</v>
      </c>
      <c r="X691">
        <v>8709</v>
      </c>
      <c r="Y691">
        <v>8890</v>
      </c>
      <c r="Z691">
        <v>9090</v>
      </c>
      <c r="AA691">
        <v>9305</v>
      </c>
      <c r="AB691">
        <v>9519</v>
      </c>
      <c r="AC691">
        <v>9731</v>
      </c>
      <c r="AD691">
        <v>9951</v>
      </c>
      <c r="AE691" s="22"/>
    </row>
    <row r="692" spans="1:31" x14ac:dyDescent="0.2">
      <c r="A692" s="25" t="s">
        <v>15</v>
      </c>
      <c r="B692" s="11" t="s">
        <v>15</v>
      </c>
      <c r="C692" s="12">
        <v>174</v>
      </c>
      <c r="D692" s="11" t="s">
        <v>15</v>
      </c>
      <c r="E692" s="11" t="s">
        <v>478</v>
      </c>
      <c r="F692" s="11" t="s">
        <v>312</v>
      </c>
      <c r="G692" s="12" t="s">
        <v>352</v>
      </c>
      <c r="H692">
        <v>6124</v>
      </c>
      <c r="I692">
        <v>6293</v>
      </c>
      <c r="J692">
        <v>6464</v>
      </c>
      <c r="K692">
        <v>6611</v>
      </c>
      <c r="L692">
        <v>6732</v>
      </c>
      <c r="M692">
        <v>6836</v>
      </c>
      <c r="N692">
        <v>6941</v>
      </c>
      <c r="O692">
        <v>7045</v>
      </c>
      <c r="P692">
        <v>7150</v>
      </c>
      <c r="Q692">
        <v>7269</v>
      </c>
      <c r="R692">
        <v>7397</v>
      </c>
      <c r="S692">
        <v>7526</v>
      </c>
      <c r="T692">
        <v>7656</v>
      </c>
      <c r="U692">
        <v>7795</v>
      </c>
      <c r="V692">
        <v>7943</v>
      </c>
      <c r="W692">
        <v>8096.9999999999991</v>
      </c>
      <c r="X692">
        <v>8257</v>
      </c>
      <c r="Y692">
        <v>8422</v>
      </c>
      <c r="Z692">
        <v>8598</v>
      </c>
      <c r="AA692">
        <v>8792</v>
      </c>
      <c r="AB692">
        <v>8999</v>
      </c>
      <c r="AC692">
        <v>9205</v>
      </c>
      <c r="AD692">
        <v>9408</v>
      </c>
      <c r="AE692" s="21"/>
    </row>
    <row r="693" spans="1:31" x14ac:dyDescent="0.2">
      <c r="A693" s="27" t="s">
        <v>15</v>
      </c>
      <c r="B693" s="13" t="s">
        <v>15</v>
      </c>
      <c r="C693" s="14">
        <v>174</v>
      </c>
      <c r="D693" s="13" t="s">
        <v>15</v>
      </c>
      <c r="E693" s="13" t="s">
        <v>485</v>
      </c>
      <c r="F693" s="13" t="s">
        <v>313</v>
      </c>
      <c r="G693" s="14" t="s">
        <v>352</v>
      </c>
      <c r="H693">
        <v>9860</v>
      </c>
      <c r="I693">
        <v>10051</v>
      </c>
      <c r="J693">
        <v>10236</v>
      </c>
      <c r="K693">
        <v>10474</v>
      </c>
      <c r="L693">
        <v>10715</v>
      </c>
      <c r="M693">
        <v>10951</v>
      </c>
      <c r="N693">
        <v>11171</v>
      </c>
      <c r="O693">
        <v>11362</v>
      </c>
      <c r="P693">
        <v>11593</v>
      </c>
      <c r="Q693">
        <v>11813</v>
      </c>
      <c r="R693">
        <v>12010</v>
      </c>
      <c r="S693">
        <v>12169</v>
      </c>
      <c r="T693">
        <v>12276</v>
      </c>
      <c r="U693">
        <v>8035</v>
      </c>
      <c r="V693">
        <v>8185.0000000000009</v>
      </c>
      <c r="W693">
        <v>8342</v>
      </c>
      <c r="X693">
        <v>8504</v>
      </c>
      <c r="Y693">
        <v>8670</v>
      </c>
      <c r="Z693">
        <v>8850</v>
      </c>
      <c r="AA693">
        <v>9051</v>
      </c>
      <c r="AB693">
        <v>9266</v>
      </c>
      <c r="AC693">
        <v>9480</v>
      </c>
      <c r="AD693">
        <v>9690</v>
      </c>
      <c r="AE693" s="22"/>
    </row>
    <row r="694" spans="1:31" x14ac:dyDescent="0.2">
      <c r="A694" s="25" t="s">
        <v>15</v>
      </c>
      <c r="B694" s="11" t="s">
        <v>15</v>
      </c>
      <c r="C694" s="12">
        <v>174</v>
      </c>
      <c r="D694" s="11" t="s">
        <v>15</v>
      </c>
      <c r="E694" s="11" t="s">
        <v>479</v>
      </c>
      <c r="F694" s="11" t="s">
        <v>312</v>
      </c>
      <c r="G694" s="12" t="s">
        <v>338</v>
      </c>
      <c r="H694">
        <v>5922</v>
      </c>
      <c r="I694">
        <v>6090</v>
      </c>
      <c r="J694">
        <v>6260</v>
      </c>
      <c r="K694">
        <v>6427</v>
      </c>
      <c r="L694">
        <v>6575</v>
      </c>
      <c r="M694">
        <v>6697</v>
      </c>
      <c r="N694">
        <v>6802</v>
      </c>
      <c r="O694">
        <v>6908</v>
      </c>
      <c r="P694">
        <v>7009</v>
      </c>
      <c r="Q694">
        <v>7116</v>
      </c>
      <c r="R694">
        <v>7236</v>
      </c>
      <c r="S694">
        <v>7365</v>
      </c>
      <c r="T694">
        <v>7492</v>
      </c>
      <c r="U694">
        <v>7624</v>
      </c>
      <c r="V694">
        <v>7762</v>
      </c>
      <c r="W694">
        <v>7908</v>
      </c>
      <c r="X694">
        <v>8064</v>
      </c>
      <c r="Y694">
        <v>8225</v>
      </c>
      <c r="Z694">
        <v>8388</v>
      </c>
      <c r="AA694">
        <v>8565</v>
      </c>
      <c r="AB694">
        <v>8760</v>
      </c>
      <c r="AC694">
        <v>8966</v>
      </c>
      <c r="AD694">
        <v>9172</v>
      </c>
      <c r="AE694" s="21"/>
    </row>
    <row r="695" spans="1:31" x14ac:dyDescent="0.2">
      <c r="A695" s="27" t="s">
        <v>15</v>
      </c>
      <c r="B695" s="13" t="s">
        <v>15</v>
      </c>
      <c r="C695" s="14">
        <v>174</v>
      </c>
      <c r="D695" s="13" t="s">
        <v>15</v>
      </c>
      <c r="E695" s="13" t="s">
        <v>486</v>
      </c>
      <c r="F695" s="13" t="s">
        <v>313</v>
      </c>
      <c r="G695" s="14" t="s">
        <v>338</v>
      </c>
      <c r="H695">
        <v>6063</v>
      </c>
      <c r="I695">
        <v>6241</v>
      </c>
      <c r="J695">
        <v>6420</v>
      </c>
      <c r="K695">
        <v>6596</v>
      </c>
      <c r="L695">
        <v>6753</v>
      </c>
      <c r="M695">
        <v>6882</v>
      </c>
      <c r="N695">
        <v>6994</v>
      </c>
      <c r="O695">
        <v>7107</v>
      </c>
      <c r="P695">
        <v>7213</v>
      </c>
      <c r="Q695">
        <v>7327</v>
      </c>
      <c r="R695">
        <v>7452</v>
      </c>
      <c r="S695">
        <v>7585</v>
      </c>
      <c r="T695">
        <v>7717</v>
      </c>
      <c r="U695">
        <v>7855</v>
      </c>
      <c r="V695">
        <v>7996</v>
      </c>
      <c r="W695">
        <v>8145</v>
      </c>
      <c r="X695">
        <v>8302</v>
      </c>
      <c r="Y695">
        <v>8465</v>
      </c>
      <c r="Z695">
        <v>8630</v>
      </c>
      <c r="AA695">
        <v>8811</v>
      </c>
      <c r="AB695">
        <v>9012</v>
      </c>
      <c r="AC695">
        <v>9227</v>
      </c>
      <c r="AD695">
        <v>9439</v>
      </c>
      <c r="AE695" s="22"/>
    </row>
    <row r="696" spans="1:31" x14ac:dyDescent="0.2">
      <c r="A696" s="25" t="s">
        <v>15</v>
      </c>
      <c r="B696" s="11" t="s">
        <v>15</v>
      </c>
      <c r="C696" s="12">
        <v>174</v>
      </c>
      <c r="D696" s="11" t="s">
        <v>15</v>
      </c>
      <c r="E696" s="11" t="s">
        <v>458</v>
      </c>
      <c r="F696" s="11" t="s">
        <v>312</v>
      </c>
      <c r="G696" s="12" t="s">
        <v>457</v>
      </c>
      <c r="H696" s="205">
        <v>35754.000000000007</v>
      </c>
      <c r="I696" s="205">
        <v>36290</v>
      </c>
      <c r="J696" s="205">
        <v>36855.000000000007</v>
      </c>
      <c r="K696" s="205">
        <v>37413</v>
      </c>
      <c r="L696" s="205">
        <v>38011</v>
      </c>
      <c r="M696">
        <v>38649</v>
      </c>
      <c r="N696">
        <v>39322</v>
      </c>
      <c r="O696">
        <v>40028</v>
      </c>
      <c r="P696">
        <v>40736.000000000007</v>
      </c>
      <c r="Q696">
        <v>41497</v>
      </c>
      <c r="R696">
        <v>42308</v>
      </c>
      <c r="S696">
        <v>43166</v>
      </c>
      <c r="T696">
        <v>44072</v>
      </c>
      <c r="U696">
        <v>45022.000000000007</v>
      </c>
      <c r="V696">
        <v>46008</v>
      </c>
      <c r="W696">
        <v>47024</v>
      </c>
      <c r="X696">
        <v>48074</v>
      </c>
      <c r="Y696">
        <v>49155</v>
      </c>
      <c r="Z696">
        <v>50237.000000000007</v>
      </c>
      <c r="AA696">
        <v>51349.000000000007</v>
      </c>
      <c r="AB696">
        <v>52453.000000000007</v>
      </c>
      <c r="AC696">
        <v>53480</v>
      </c>
      <c r="AD696">
        <v>54396</v>
      </c>
      <c r="AE696" s="21" t="s">
        <v>1</v>
      </c>
    </row>
    <row r="697" spans="1:31" x14ac:dyDescent="0.2">
      <c r="A697" s="27" t="s">
        <v>15</v>
      </c>
      <c r="B697" s="13" t="s">
        <v>15</v>
      </c>
      <c r="C697" s="14">
        <v>174</v>
      </c>
      <c r="D697" s="13" t="s">
        <v>15</v>
      </c>
      <c r="E697" s="13" t="s">
        <v>456</v>
      </c>
      <c r="F697" s="13" t="s">
        <v>312</v>
      </c>
      <c r="G697" s="14" t="s">
        <v>455</v>
      </c>
      <c r="H697" s="205">
        <v>31625</v>
      </c>
      <c r="I697" s="205">
        <v>32403</v>
      </c>
      <c r="J697" s="205">
        <v>33122</v>
      </c>
      <c r="K697" s="205">
        <v>33757.999999999993</v>
      </c>
      <c r="L697" s="205">
        <v>34333</v>
      </c>
      <c r="M697">
        <v>34874</v>
      </c>
      <c r="N697">
        <v>35413</v>
      </c>
      <c r="O697">
        <v>35981</v>
      </c>
      <c r="P697">
        <v>36551</v>
      </c>
      <c r="Q697">
        <v>37160</v>
      </c>
      <c r="R697">
        <v>37806</v>
      </c>
      <c r="S697">
        <v>38482</v>
      </c>
      <c r="T697">
        <v>39181</v>
      </c>
      <c r="U697">
        <v>39921</v>
      </c>
      <c r="V697">
        <v>40686</v>
      </c>
      <c r="W697">
        <v>41484</v>
      </c>
      <c r="X697">
        <v>42333</v>
      </c>
      <c r="Y697">
        <v>43238.000000000007</v>
      </c>
      <c r="Z697">
        <v>44179</v>
      </c>
      <c r="AA697">
        <v>45165</v>
      </c>
      <c r="AB697">
        <v>46190.000000000007</v>
      </c>
      <c r="AC697">
        <v>47245</v>
      </c>
      <c r="AD697">
        <v>48319.999999999993</v>
      </c>
      <c r="AE697" s="22" t="s">
        <v>1</v>
      </c>
    </row>
    <row r="698" spans="1:31" x14ac:dyDescent="0.2">
      <c r="A698" s="25" t="s">
        <v>15</v>
      </c>
      <c r="B698" s="11" t="s">
        <v>15</v>
      </c>
      <c r="C698" s="12">
        <v>174</v>
      </c>
      <c r="D698" s="11" t="s">
        <v>15</v>
      </c>
      <c r="E698" s="11" t="s">
        <v>502</v>
      </c>
      <c r="F698" s="11" t="s">
        <v>313</v>
      </c>
      <c r="G698" s="12" t="s">
        <v>457</v>
      </c>
      <c r="H698" s="205">
        <v>36888</v>
      </c>
      <c r="I698" s="205">
        <v>37460</v>
      </c>
      <c r="J698" s="205">
        <v>38064</v>
      </c>
      <c r="K698" s="205">
        <v>38647.999999999993</v>
      </c>
      <c r="L698" s="205">
        <v>39272</v>
      </c>
      <c r="M698">
        <v>39940</v>
      </c>
      <c r="N698">
        <v>40640</v>
      </c>
      <c r="O698">
        <v>41375</v>
      </c>
      <c r="P698">
        <v>42097</v>
      </c>
      <c r="Q698">
        <v>42871</v>
      </c>
      <c r="R698">
        <v>43699</v>
      </c>
      <c r="S698">
        <v>44583.000000000007</v>
      </c>
      <c r="T698">
        <v>45520</v>
      </c>
      <c r="U698">
        <v>46501.000000000007</v>
      </c>
      <c r="V698">
        <v>47519.999999999993</v>
      </c>
      <c r="W698">
        <v>48580</v>
      </c>
      <c r="X698">
        <v>49679</v>
      </c>
      <c r="Y698">
        <v>50808</v>
      </c>
      <c r="Z698">
        <v>51925</v>
      </c>
      <c r="AA698">
        <v>53075.999999999993</v>
      </c>
      <c r="AB698">
        <v>54217</v>
      </c>
      <c r="AC698">
        <v>55283</v>
      </c>
      <c r="AD698">
        <v>56233</v>
      </c>
      <c r="AE698" s="21" t="s">
        <v>1</v>
      </c>
    </row>
    <row r="699" spans="1:31" x14ac:dyDescent="0.2">
      <c r="A699" s="27" t="s">
        <v>15</v>
      </c>
      <c r="B699" s="13" t="s">
        <v>15</v>
      </c>
      <c r="C699" s="14">
        <v>174</v>
      </c>
      <c r="D699" s="13" t="s">
        <v>15</v>
      </c>
      <c r="E699" s="13" t="s">
        <v>503</v>
      </c>
      <c r="F699" s="13" t="s">
        <v>313</v>
      </c>
      <c r="G699" s="14" t="s">
        <v>338</v>
      </c>
      <c r="H699" s="205">
        <v>32464</v>
      </c>
      <c r="I699" s="205">
        <v>33286</v>
      </c>
      <c r="J699" s="205">
        <v>34049</v>
      </c>
      <c r="K699" s="205">
        <v>34721.999999999993</v>
      </c>
      <c r="L699" s="205">
        <v>35336</v>
      </c>
      <c r="M699">
        <v>35909</v>
      </c>
      <c r="N699">
        <v>36481</v>
      </c>
      <c r="O699">
        <v>37080</v>
      </c>
      <c r="P699">
        <v>37676</v>
      </c>
      <c r="Q699">
        <v>38314</v>
      </c>
      <c r="R699">
        <v>38985</v>
      </c>
      <c r="S699">
        <v>39680</v>
      </c>
      <c r="T699">
        <v>40398.999999999993</v>
      </c>
      <c r="U699">
        <v>41159.000000000007</v>
      </c>
      <c r="V699">
        <v>41937.000000000007</v>
      </c>
      <c r="W699">
        <v>42748.999999999993</v>
      </c>
      <c r="X699">
        <v>43613</v>
      </c>
      <c r="Y699">
        <v>44542</v>
      </c>
      <c r="Z699">
        <v>45513</v>
      </c>
      <c r="AA699">
        <v>46535.000000000007</v>
      </c>
      <c r="AB699">
        <v>47599</v>
      </c>
      <c r="AC699">
        <v>48693</v>
      </c>
      <c r="AD699">
        <v>49805</v>
      </c>
      <c r="AE699" s="22" t="s">
        <v>1</v>
      </c>
    </row>
    <row r="700" spans="1:31" x14ac:dyDescent="0.2">
      <c r="A700" s="25" t="s">
        <v>15</v>
      </c>
      <c r="B700" s="11" t="s">
        <v>15</v>
      </c>
      <c r="C700" s="12">
        <v>174</v>
      </c>
      <c r="D700" s="11" t="s">
        <v>15</v>
      </c>
      <c r="E700" s="11" t="s">
        <v>504</v>
      </c>
      <c r="F700" s="11"/>
      <c r="G700" s="12"/>
      <c r="H700" s="205">
        <v>0</v>
      </c>
      <c r="I700" s="205">
        <v>0</v>
      </c>
      <c r="J700" s="205">
        <v>0</v>
      </c>
      <c r="K700" s="205">
        <v>0</v>
      </c>
      <c r="L700" s="205">
        <v>0</v>
      </c>
      <c r="M700">
        <v>0</v>
      </c>
      <c r="N700">
        <v>0</v>
      </c>
      <c r="O700">
        <v>0</v>
      </c>
      <c r="P700">
        <v>0</v>
      </c>
      <c r="Q700">
        <v>0</v>
      </c>
      <c r="R700">
        <v>0</v>
      </c>
      <c r="S700">
        <v>0</v>
      </c>
      <c r="T700">
        <v>0</v>
      </c>
      <c r="U700">
        <v>0</v>
      </c>
      <c r="V700">
        <v>0</v>
      </c>
      <c r="W700">
        <v>0</v>
      </c>
      <c r="X700">
        <v>0</v>
      </c>
      <c r="Y700">
        <v>0</v>
      </c>
      <c r="Z700">
        <v>0</v>
      </c>
      <c r="AA700">
        <v>0</v>
      </c>
      <c r="AB700">
        <v>0</v>
      </c>
      <c r="AC700">
        <v>0</v>
      </c>
      <c r="AD700">
        <v>0</v>
      </c>
      <c r="AE700" s="21" t="s">
        <v>1</v>
      </c>
    </row>
    <row r="701" spans="1:31" x14ac:dyDescent="0.2">
      <c r="A701" s="27" t="s">
        <v>15</v>
      </c>
      <c r="B701" s="13" t="s">
        <v>15</v>
      </c>
      <c r="C701" s="14">
        <v>174</v>
      </c>
      <c r="D701" s="13" t="s">
        <v>15</v>
      </c>
      <c r="E701" s="13" t="s">
        <v>505</v>
      </c>
      <c r="F701" s="13"/>
      <c r="G701" s="14"/>
      <c r="H701" s="205">
        <v>657227</v>
      </c>
      <c r="I701" s="205">
        <v>673251</v>
      </c>
      <c r="J701" s="205">
        <v>689696</v>
      </c>
      <c r="K701" s="205">
        <v>706578</v>
      </c>
      <c r="L701" s="205">
        <v>723865</v>
      </c>
      <c r="M701">
        <v>741511</v>
      </c>
      <c r="N701">
        <v>759390</v>
      </c>
      <c r="O701">
        <v>777435</v>
      </c>
      <c r="P701">
        <v>795597</v>
      </c>
      <c r="Q701">
        <v>813890</v>
      </c>
      <c r="R701">
        <v>832322</v>
      </c>
      <c r="S701">
        <v>850891</v>
      </c>
      <c r="T701">
        <v>869595</v>
      </c>
      <c r="U701">
        <v>888456</v>
      </c>
      <c r="V701">
        <v>907411</v>
      </c>
      <c r="W701">
        <v>926492</v>
      </c>
      <c r="X701">
        <v>945693</v>
      </c>
      <c r="Y701">
        <v>965002</v>
      </c>
      <c r="Z701">
        <v>984415</v>
      </c>
      <c r="AA701">
        <v>1003919</v>
      </c>
      <c r="AB701">
        <v>1023549</v>
      </c>
      <c r="AC701">
        <v>1043282.9999999999</v>
      </c>
      <c r="AD701">
        <v>1063111</v>
      </c>
      <c r="AE701" s="22" t="s">
        <v>1</v>
      </c>
    </row>
    <row r="702" spans="1:31" x14ac:dyDescent="0.2">
      <c r="A702" s="25" t="s">
        <v>16</v>
      </c>
      <c r="B702" s="11" t="s">
        <v>16</v>
      </c>
      <c r="C702" s="12">
        <v>178</v>
      </c>
      <c r="D702" s="11" t="s">
        <v>16</v>
      </c>
      <c r="E702" s="11" t="s">
        <v>440</v>
      </c>
      <c r="F702" s="11" t="s">
        <v>312</v>
      </c>
      <c r="G702" s="12" t="s">
        <v>319</v>
      </c>
      <c r="H702" s="205">
        <v>62848</v>
      </c>
      <c r="I702" s="205">
        <v>65051</v>
      </c>
      <c r="J702" s="205">
        <v>66989</v>
      </c>
      <c r="K702" s="205">
        <v>69417</v>
      </c>
      <c r="L702" s="205">
        <v>71644</v>
      </c>
      <c r="M702">
        <v>73567</v>
      </c>
      <c r="N702">
        <v>74540</v>
      </c>
      <c r="O702">
        <v>76025</v>
      </c>
      <c r="P702">
        <v>77179</v>
      </c>
      <c r="Q702">
        <v>78202</v>
      </c>
      <c r="R702">
        <v>79117</v>
      </c>
      <c r="S702">
        <v>79979</v>
      </c>
      <c r="T702">
        <v>80785</v>
      </c>
      <c r="U702">
        <v>81319</v>
      </c>
      <c r="V702">
        <v>81815</v>
      </c>
      <c r="W702">
        <v>82478</v>
      </c>
      <c r="X702">
        <v>84169</v>
      </c>
      <c r="Y702">
        <v>85340</v>
      </c>
      <c r="Z702">
        <v>87041</v>
      </c>
      <c r="AA702">
        <v>88875</v>
      </c>
      <c r="AB702">
        <v>90712</v>
      </c>
      <c r="AC702">
        <v>91849</v>
      </c>
      <c r="AD702">
        <v>93674</v>
      </c>
      <c r="AE702" s="21" t="s">
        <v>1</v>
      </c>
    </row>
    <row r="703" spans="1:31" x14ac:dyDescent="0.2">
      <c r="A703" s="27" t="s">
        <v>16</v>
      </c>
      <c r="B703" s="13" t="s">
        <v>16</v>
      </c>
      <c r="C703" s="14">
        <v>178</v>
      </c>
      <c r="D703" s="13" t="s">
        <v>16</v>
      </c>
      <c r="E703" s="13" t="s">
        <v>487</v>
      </c>
      <c r="F703" s="13" t="s">
        <v>313</v>
      </c>
      <c r="G703" s="14" t="s">
        <v>319</v>
      </c>
      <c r="H703" s="205">
        <v>63902</v>
      </c>
      <c r="I703" s="205">
        <v>66111</v>
      </c>
      <c r="J703" s="205">
        <v>68109</v>
      </c>
      <c r="K703" s="205">
        <v>70631</v>
      </c>
      <c r="L703" s="205">
        <v>72944</v>
      </c>
      <c r="M703">
        <v>74937</v>
      </c>
      <c r="N703">
        <v>75919</v>
      </c>
      <c r="O703">
        <v>77454</v>
      </c>
      <c r="P703">
        <v>78681</v>
      </c>
      <c r="Q703">
        <v>79764</v>
      </c>
      <c r="R703">
        <v>80728</v>
      </c>
      <c r="S703">
        <v>81627</v>
      </c>
      <c r="T703">
        <v>82469</v>
      </c>
      <c r="U703">
        <v>83052</v>
      </c>
      <c r="V703">
        <v>83585</v>
      </c>
      <c r="W703">
        <v>84276</v>
      </c>
      <c r="X703">
        <v>85970</v>
      </c>
      <c r="Y703">
        <v>87157</v>
      </c>
      <c r="Z703">
        <v>88879</v>
      </c>
      <c r="AA703">
        <v>90727</v>
      </c>
      <c r="AB703">
        <v>92577</v>
      </c>
      <c r="AC703">
        <v>93743</v>
      </c>
      <c r="AD703">
        <v>95589</v>
      </c>
      <c r="AE703" s="22" t="s">
        <v>1</v>
      </c>
    </row>
    <row r="704" spans="1:31" x14ac:dyDescent="0.2">
      <c r="A704" s="25" t="s">
        <v>16</v>
      </c>
      <c r="B704" s="11" t="s">
        <v>16</v>
      </c>
      <c r="C704" s="12">
        <v>178</v>
      </c>
      <c r="D704" s="11" t="s">
        <v>16</v>
      </c>
      <c r="E704" s="11" t="s">
        <v>441</v>
      </c>
      <c r="F704" s="11" t="s">
        <v>312</v>
      </c>
      <c r="G704" s="12" t="s">
        <v>355</v>
      </c>
      <c r="H704" s="205">
        <v>60595</v>
      </c>
      <c r="I704" s="205">
        <v>62606</v>
      </c>
      <c r="J704" s="205">
        <v>64566</v>
      </c>
      <c r="K704" s="205">
        <v>66948</v>
      </c>
      <c r="L704" s="205">
        <v>69212</v>
      </c>
      <c r="M704">
        <v>71273</v>
      </c>
      <c r="N704">
        <v>73040</v>
      </c>
      <c r="O704">
        <v>74385</v>
      </c>
      <c r="P704">
        <v>75753</v>
      </c>
      <c r="Q704">
        <v>76976</v>
      </c>
      <c r="R704">
        <v>78063</v>
      </c>
      <c r="S704">
        <v>79032</v>
      </c>
      <c r="T704">
        <v>79932</v>
      </c>
      <c r="U704">
        <v>80591</v>
      </c>
      <c r="V704">
        <v>81114</v>
      </c>
      <c r="W704">
        <v>81675</v>
      </c>
      <c r="X704">
        <v>82495</v>
      </c>
      <c r="Y704">
        <v>83817</v>
      </c>
      <c r="Z704">
        <v>85295</v>
      </c>
      <c r="AA704">
        <v>86953</v>
      </c>
      <c r="AB704">
        <v>88687</v>
      </c>
      <c r="AC704">
        <v>90350</v>
      </c>
      <c r="AD704">
        <v>91770</v>
      </c>
      <c r="AE704" s="21" t="s">
        <v>1</v>
      </c>
    </row>
    <row r="705" spans="1:31" x14ac:dyDescent="0.2">
      <c r="A705" s="27" t="s">
        <v>16</v>
      </c>
      <c r="B705" s="13" t="s">
        <v>16</v>
      </c>
      <c r="C705" s="14">
        <v>178</v>
      </c>
      <c r="D705" s="13" t="s">
        <v>16</v>
      </c>
      <c r="E705" s="13" t="s">
        <v>488</v>
      </c>
      <c r="F705" s="13" t="s">
        <v>313</v>
      </c>
      <c r="G705" s="14" t="s">
        <v>355</v>
      </c>
      <c r="H705" s="205">
        <v>61525</v>
      </c>
      <c r="I705" s="205">
        <v>63586</v>
      </c>
      <c r="J705" s="205">
        <v>65573</v>
      </c>
      <c r="K705" s="205">
        <v>68045</v>
      </c>
      <c r="L705" s="205">
        <v>70393</v>
      </c>
      <c r="M705">
        <v>72528</v>
      </c>
      <c r="N705">
        <v>74348</v>
      </c>
      <c r="O705">
        <v>75721</v>
      </c>
      <c r="P705">
        <v>77166</v>
      </c>
      <c r="Q705">
        <v>78453</v>
      </c>
      <c r="R705">
        <v>79593</v>
      </c>
      <c r="S705">
        <v>80605</v>
      </c>
      <c r="T705">
        <v>81541</v>
      </c>
      <c r="U705">
        <v>82251</v>
      </c>
      <c r="V705">
        <v>82817</v>
      </c>
      <c r="W705">
        <v>83411</v>
      </c>
      <c r="X705">
        <v>84251</v>
      </c>
      <c r="Y705">
        <v>85581</v>
      </c>
      <c r="Z705">
        <v>87083</v>
      </c>
      <c r="AA705">
        <v>88756</v>
      </c>
      <c r="AB705">
        <v>90499</v>
      </c>
      <c r="AC705">
        <v>92172</v>
      </c>
      <c r="AD705">
        <v>93610</v>
      </c>
      <c r="AE705" s="22" t="s">
        <v>1</v>
      </c>
    </row>
    <row r="706" spans="1:31" x14ac:dyDescent="0.2">
      <c r="A706" s="25" t="s">
        <v>16</v>
      </c>
      <c r="B706" s="11" t="s">
        <v>16</v>
      </c>
      <c r="C706" s="12">
        <v>178</v>
      </c>
      <c r="D706" s="11" t="s">
        <v>16</v>
      </c>
      <c r="E706" s="11" t="s">
        <v>442</v>
      </c>
      <c r="F706" s="11" t="s">
        <v>312</v>
      </c>
      <c r="G706" s="12" t="s">
        <v>317</v>
      </c>
      <c r="H706" s="205">
        <v>58445</v>
      </c>
      <c r="I706" s="205">
        <v>60376</v>
      </c>
      <c r="J706" s="205">
        <v>62256</v>
      </c>
      <c r="K706" s="205">
        <v>64561.000000000007</v>
      </c>
      <c r="L706" s="205">
        <v>66816</v>
      </c>
      <c r="M706">
        <v>68956</v>
      </c>
      <c r="N706">
        <v>70908</v>
      </c>
      <c r="O706">
        <v>72565</v>
      </c>
      <c r="P706">
        <v>74132</v>
      </c>
      <c r="Q706">
        <v>75550</v>
      </c>
      <c r="R706">
        <v>76815</v>
      </c>
      <c r="S706">
        <v>77929</v>
      </c>
      <c r="T706">
        <v>78926</v>
      </c>
      <c r="U706">
        <v>79744</v>
      </c>
      <c r="V706">
        <v>80351</v>
      </c>
      <c r="W706">
        <v>80890</v>
      </c>
      <c r="X706">
        <v>81546</v>
      </c>
      <c r="Y706">
        <v>82531</v>
      </c>
      <c r="Z706">
        <v>83797</v>
      </c>
      <c r="AA706">
        <v>85271</v>
      </c>
      <c r="AB706">
        <v>86876</v>
      </c>
      <c r="AC706">
        <v>88493</v>
      </c>
      <c r="AD706">
        <v>89975</v>
      </c>
      <c r="AE706" s="21" t="s">
        <v>1</v>
      </c>
    </row>
    <row r="707" spans="1:31" x14ac:dyDescent="0.2">
      <c r="A707" s="27" t="s">
        <v>16</v>
      </c>
      <c r="B707" s="13" t="s">
        <v>16</v>
      </c>
      <c r="C707" s="14">
        <v>178</v>
      </c>
      <c r="D707" s="13" t="s">
        <v>16</v>
      </c>
      <c r="E707" s="13" t="s">
        <v>489</v>
      </c>
      <c r="F707" s="13" t="s">
        <v>313</v>
      </c>
      <c r="G707" s="14" t="s">
        <v>317</v>
      </c>
      <c r="H707" s="205">
        <v>59268</v>
      </c>
      <c r="I707" s="205">
        <v>61248</v>
      </c>
      <c r="J707" s="205">
        <v>63159</v>
      </c>
      <c r="K707" s="205">
        <v>65549</v>
      </c>
      <c r="L707" s="205">
        <v>67887</v>
      </c>
      <c r="M707">
        <v>70102</v>
      </c>
      <c r="N707">
        <v>72113</v>
      </c>
      <c r="O707">
        <v>73808</v>
      </c>
      <c r="P707">
        <v>75454</v>
      </c>
      <c r="Q707">
        <v>76940</v>
      </c>
      <c r="R707">
        <v>78262</v>
      </c>
      <c r="S707">
        <v>79423</v>
      </c>
      <c r="T707">
        <v>80460</v>
      </c>
      <c r="U707">
        <v>81332</v>
      </c>
      <c r="V707">
        <v>81987</v>
      </c>
      <c r="W707">
        <v>82562</v>
      </c>
      <c r="X707">
        <v>83244</v>
      </c>
      <c r="Y707">
        <v>84242</v>
      </c>
      <c r="Z707">
        <v>85536</v>
      </c>
      <c r="AA707">
        <v>87027</v>
      </c>
      <c r="AB707">
        <v>88641</v>
      </c>
      <c r="AC707">
        <v>90263</v>
      </c>
      <c r="AD707">
        <v>91753</v>
      </c>
      <c r="AE707" s="22" t="s">
        <v>1</v>
      </c>
    </row>
    <row r="708" spans="1:31" x14ac:dyDescent="0.2">
      <c r="A708" s="25" t="s">
        <v>16</v>
      </c>
      <c r="B708" s="11" t="s">
        <v>16</v>
      </c>
      <c r="C708" s="12">
        <v>178</v>
      </c>
      <c r="D708" s="11" t="s">
        <v>16</v>
      </c>
      <c r="E708" s="11" t="s">
        <v>443</v>
      </c>
      <c r="F708" s="11" t="s">
        <v>312</v>
      </c>
      <c r="G708" s="12" t="s">
        <v>356</v>
      </c>
      <c r="H708" s="205">
        <v>56397</v>
      </c>
      <c r="I708" s="205">
        <v>58251</v>
      </c>
      <c r="J708" s="205">
        <v>60053</v>
      </c>
      <c r="K708" s="205">
        <v>62252</v>
      </c>
      <c r="L708" s="205">
        <v>64468</v>
      </c>
      <c r="M708">
        <v>66635</v>
      </c>
      <c r="N708">
        <v>68707</v>
      </c>
      <c r="O708">
        <v>70595</v>
      </c>
      <c r="P708">
        <v>72346</v>
      </c>
      <c r="Q708">
        <v>73945</v>
      </c>
      <c r="R708">
        <v>75388</v>
      </c>
      <c r="S708">
        <v>76658</v>
      </c>
      <c r="T708">
        <v>77774</v>
      </c>
      <c r="U708">
        <v>78785</v>
      </c>
      <c r="V708">
        <v>79511</v>
      </c>
      <c r="W708">
        <v>80094</v>
      </c>
      <c r="X708">
        <v>80675</v>
      </c>
      <c r="Y708">
        <v>81434</v>
      </c>
      <c r="Z708">
        <v>82498</v>
      </c>
      <c r="AA708">
        <v>83799</v>
      </c>
      <c r="AB708">
        <v>85258</v>
      </c>
      <c r="AC708">
        <v>86794</v>
      </c>
      <c r="AD708">
        <v>88286</v>
      </c>
      <c r="AE708" s="21" t="s">
        <v>1</v>
      </c>
    </row>
    <row r="709" spans="1:31" x14ac:dyDescent="0.2">
      <c r="A709" s="27" t="s">
        <v>16</v>
      </c>
      <c r="B709" s="13" t="s">
        <v>16</v>
      </c>
      <c r="C709" s="14">
        <v>178</v>
      </c>
      <c r="D709" s="13" t="s">
        <v>16</v>
      </c>
      <c r="E709" s="13" t="s">
        <v>490</v>
      </c>
      <c r="F709" s="13" t="s">
        <v>313</v>
      </c>
      <c r="G709" s="14" t="s">
        <v>356</v>
      </c>
      <c r="H709" s="205">
        <v>57127</v>
      </c>
      <c r="I709" s="205">
        <v>59027</v>
      </c>
      <c r="J709" s="205">
        <v>60864</v>
      </c>
      <c r="K709" s="205">
        <v>63140</v>
      </c>
      <c r="L709" s="205">
        <v>65435</v>
      </c>
      <c r="M709">
        <v>67677</v>
      </c>
      <c r="N709">
        <v>69812</v>
      </c>
      <c r="O709">
        <v>71746</v>
      </c>
      <c r="P709">
        <v>73579</v>
      </c>
      <c r="Q709">
        <v>75249</v>
      </c>
      <c r="R709">
        <v>76752</v>
      </c>
      <c r="S709">
        <v>78073</v>
      </c>
      <c r="T709">
        <v>79232</v>
      </c>
      <c r="U709">
        <v>80302</v>
      </c>
      <c r="V709">
        <v>81078</v>
      </c>
      <c r="W709">
        <v>81702</v>
      </c>
      <c r="X709">
        <v>82315</v>
      </c>
      <c r="Y709">
        <v>83093</v>
      </c>
      <c r="Z709">
        <v>84190</v>
      </c>
      <c r="AA709">
        <v>85510</v>
      </c>
      <c r="AB709">
        <v>86980</v>
      </c>
      <c r="AC709">
        <v>88519</v>
      </c>
      <c r="AD709">
        <v>90013</v>
      </c>
      <c r="AE709" s="22" t="s">
        <v>1</v>
      </c>
    </row>
    <row r="710" spans="1:31" x14ac:dyDescent="0.2">
      <c r="A710" s="25" t="s">
        <v>16</v>
      </c>
      <c r="B710" s="11" t="s">
        <v>16</v>
      </c>
      <c r="C710" s="12">
        <v>178</v>
      </c>
      <c r="D710" s="11" t="s">
        <v>16</v>
      </c>
      <c r="E710" s="11" t="s">
        <v>444</v>
      </c>
      <c r="F710" s="11" t="s">
        <v>312</v>
      </c>
      <c r="G710" s="12" t="s">
        <v>327</v>
      </c>
      <c r="H710" s="205">
        <v>54449</v>
      </c>
      <c r="I710" s="205">
        <v>56228</v>
      </c>
      <c r="J710" s="205">
        <v>57957</v>
      </c>
      <c r="K710" s="205">
        <v>60018</v>
      </c>
      <c r="L710" s="205">
        <v>62163</v>
      </c>
      <c r="M710">
        <v>64325.999999999993</v>
      </c>
      <c r="N710">
        <v>66459</v>
      </c>
      <c r="O710">
        <v>68507</v>
      </c>
      <c r="P710">
        <v>70429</v>
      </c>
      <c r="Q710">
        <v>72193</v>
      </c>
      <c r="R710">
        <v>73799</v>
      </c>
      <c r="S710">
        <v>75231</v>
      </c>
      <c r="T710">
        <v>76482</v>
      </c>
      <c r="U710">
        <v>77721</v>
      </c>
      <c r="V710">
        <v>78600</v>
      </c>
      <c r="W710">
        <v>79261</v>
      </c>
      <c r="X710">
        <v>79845</v>
      </c>
      <c r="Y710">
        <v>80478</v>
      </c>
      <c r="Z710">
        <v>81351</v>
      </c>
      <c r="AA710">
        <v>82487</v>
      </c>
      <c r="AB710">
        <v>83811</v>
      </c>
      <c r="AC710">
        <v>85239</v>
      </c>
      <c r="AD710">
        <v>86698</v>
      </c>
      <c r="AE710" s="21" t="s">
        <v>1</v>
      </c>
    </row>
    <row r="711" spans="1:31" x14ac:dyDescent="0.2">
      <c r="A711" s="27" t="s">
        <v>16</v>
      </c>
      <c r="B711" s="13" t="s">
        <v>16</v>
      </c>
      <c r="C711" s="14">
        <v>178</v>
      </c>
      <c r="D711" s="13" t="s">
        <v>16</v>
      </c>
      <c r="E711" s="13" t="s">
        <v>491</v>
      </c>
      <c r="F711" s="13" t="s">
        <v>313</v>
      </c>
      <c r="G711" s="14" t="s">
        <v>327</v>
      </c>
      <c r="H711" s="205">
        <v>55099</v>
      </c>
      <c r="I711" s="205">
        <v>56919</v>
      </c>
      <c r="J711" s="205">
        <v>58683</v>
      </c>
      <c r="K711" s="205">
        <v>60816</v>
      </c>
      <c r="L711" s="205">
        <v>63035</v>
      </c>
      <c r="M711">
        <v>65271</v>
      </c>
      <c r="N711">
        <v>67468</v>
      </c>
      <c r="O711">
        <v>69567</v>
      </c>
      <c r="P711">
        <v>71573</v>
      </c>
      <c r="Q711">
        <v>73411</v>
      </c>
      <c r="R711">
        <v>75080</v>
      </c>
      <c r="S711">
        <v>76566</v>
      </c>
      <c r="T711">
        <v>77864</v>
      </c>
      <c r="U711">
        <v>79165</v>
      </c>
      <c r="V711">
        <v>80099</v>
      </c>
      <c r="W711">
        <v>80805</v>
      </c>
      <c r="X711">
        <v>81426</v>
      </c>
      <c r="Y711">
        <v>82083</v>
      </c>
      <c r="Z711">
        <v>82995</v>
      </c>
      <c r="AA711">
        <v>84156</v>
      </c>
      <c r="AB711">
        <v>85492</v>
      </c>
      <c r="AC711">
        <v>86925</v>
      </c>
      <c r="AD711">
        <v>88383</v>
      </c>
      <c r="AE711" s="22" t="s">
        <v>1</v>
      </c>
    </row>
    <row r="712" spans="1:31" x14ac:dyDescent="0.2">
      <c r="A712" s="25" t="s">
        <v>16</v>
      </c>
      <c r="B712" s="11" t="s">
        <v>16</v>
      </c>
      <c r="C712" s="12">
        <v>178</v>
      </c>
      <c r="D712" s="11" t="s">
        <v>16</v>
      </c>
      <c r="E712" s="11" t="s">
        <v>445</v>
      </c>
      <c r="F712" s="11" t="s">
        <v>312</v>
      </c>
      <c r="G712" s="12" t="s">
        <v>320</v>
      </c>
      <c r="H712" s="205">
        <v>52603</v>
      </c>
      <c r="I712" s="205">
        <v>54304</v>
      </c>
      <c r="J712" s="205">
        <v>55962</v>
      </c>
      <c r="K712" s="205">
        <v>57896</v>
      </c>
      <c r="L712" s="205">
        <v>59901</v>
      </c>
      <c r="M712">
        <v>62028</v>
      </c>
      <c r="N712">
        <v>64190</v>
      </c>
      <c r="O712">
        <v>66332</v>
      </c>
      <c r="P712">
        <v>68379</v>
      </c>
      <c r="Q712">
        <v>70327</v>
      </c>
      <c r="R712">
        <v>72080</v>
      </c>
      <c r="S712">
        <v>73657</v>
      </c>
      <c r="T712">
        <v>75054</v>
      </c>
      <c r="U712">
        <v>76491</v>
      </c>
      <c r="V712">
        <v>77625</v>
      </c>
      <c r="W712">
        <v>78397</v>
      </c>
      <c r="X712">
        <v>79019</v>
      </c>
      <c r="Y712">
        <v>79615</v>
      </c>
      <c r="Z712">
        <v>80359</v>
      </c>
      <c r="AA712">
        <v>81289</v>
      </c>
      <c r="AB712">
        <v>82486</v>
      </c>
      <c r="AC712">
        <v>83817</v>
      </c>
      <c r="AD712">
        <v>85208</v>
      </c>
      <c r="AE712" s="21" t="s">
        <v>1</v>
      </c>
    </row>
    <row r="713" spans="1:31" x14ac:dyDescent="0.2">
      <c r="A713" s="27" t="s">
        <v>16</v>
      </c>
      <c r="B713" s="13" t="s">
        <v>16</v>
      </c>
      <c r="C713" s="14">
        <v>178</v>
      </c>
      <c r="D713" s="13" t="s">
        <v>16</v>
      </c>
      <c r="E713" s="13" t="s">
        <v>492</v>
      </c>
      <c r="F713" s="13" t="s">
        <v>313</v>
      </c>
      <c r="G713" s="14" t="s">
        <v>320</v>
      </c>
      <c r="H713" s="205">
        <v>53185</v>
      </c>
      <c r="I713" s="205">
        <v>54921</v>
      </c>
      <c r="J713" s="205">
        <v>56612</v>
      </c>
      <c r="K713" s="205">
        <v>58611</v>
      </c>
      <c r="L713" s="205">
        <v>60685</v>
      </c>
      <c r="M713">
        <v>62881</v>
      </c>
      <c r="N713">
        <v>65108.000000000007</v>
      </c>
      <c r="O713">
        <v>67303</v>
      </c>
      <c r="P713">
        <v>69435</v>
      </c>
      <c r="Q713">
        <v>71460</v>
      </c>
      <c r="R713">
        <v>73278</v>
      </c>
      <c r="S713">
        <v>74913</v>
      </c>
      <c r="T713">
        <v>76360</v>
      </c>
      <c r="U713">
        <v>77861</v>
      </c>
      <c r="V713">
        <v>79054</v>
      </c>
      <c r="W713">
        <v>79876</v>
      </c>
      <c r="X713">
        <v>80539</v>
      </c>
      <c r="Y713">
        <v>81165</v>
      </c>
      <c r="Z713">
        <v>81953</v>
      </c>
      <c r="AA713">
        <v>82916</v>
      </c>
      <c r="AB713">
        <v>84130</v>
      </c>
      <c r="AC713">
        <v>85467</v>
      </c>
      <c r="AD713">
        <v>86857</v>
      </c>
      <c r="AE713" s="22" t="s">
        <v>1</v>
      </c>
    </row>
    <row r="714" spans="1:31" x14ac:dyDescent="0.2">
      <c r="A714" s="25" t="s">
        <v>16</v>
      </c>
      <c r="B714" s="11" t="s">
        <v>16</v>
      </c>
      <c r="C714" s="12">
        <v>178</v>
      </c>
      <c r="D714" s="11" t="s">
        <v>16</v>
      </c>
      <c r="E714" s="11" t="s">
        <v>446</v>
      </c>
      <c r="F714" s="11" t="s">
        <v>312</v>
      </c>
      <c r="G714" s="12" t="s">
        <v>326</v>
      </c>
      <c r="H714" s="205">
        <v>50864</v>
      </c>
      <c r="I714" s="205">
        <v>52484</v>
      </c>
      <c r="J714" s="205">
        <v>54066</v>
      </c>
      <c r="K714" s="205">
        <v>55901</v>
      </c>
      <c r="L714" s="205">
        <v>57757</v>
      </c>
      <c r="M714">
        <v>59740</v>
      </c>
      <c r="N714">
        <v>61899</v>
      </c>
      <c r="O714">
        <v>64101</v>
      </c>
      <c r="P714">
        <v>66210</v>
      </c>
      <c r="Q714">
        <v>68312</v>
      </c>
      <c r="R714">
        <v>70264</v>
      </c>
      <c r="S714">
        <v>71971</v>
      </c>
      <c r="T714">
        <v>73497</v>
      </c>
      <c r="U714">
        <v>75066</v>
      </c>
      <c r="V714">
        <v>76457</v>
      </c>
      <c r="W714">
        <v>77510</v>
      </c>
      <c r="X714">
        <v>78203</v>
      </c>
      <c r="Y714">
        <v>78795</v>
      </c>
      <c r="Z714">
        <v>79500</v>
      </c>
      <c r="AA714">
        <v>80261</v>
      </c>
      <c r="AB714">
        <v>81237</v>
      </c>
      <c r="AC714">
        <v>82480</v>
      </c>
      <c r="AD714">
        <v>83812</v>
      </c>
      <c r="AE714" s="21" t="s">
        <v>1</v>
      </c>
    </row>
    <row r="715" spans="1:31" x14ac:dyDescent="0.2">
      <c r="A715" s="27" t="s">
        <v>16</v>
      </c>
      <c r="B715" s="13" t="s">
        <v>16</v>
      </c>
      <c r="C715" s="14">
        <v>178</v>
      </c>
      <c r="D715" s="13" t="s">
        <v>16</v>
      </c>
      <c r="E715" s="13" t="s">
        <v>493</v>
      </c>
      <c r="F715" s="13" t="s">
        <v>313</v>
      </c>
      <c r="G715" s="14" t="s">
        <v>326</v>
      </c>
      <c r="H715" s="205">
        <v>51387</v>
      </c>
      <c r="I715" s="205">
        <v>53037</v>
      </c>
      <c r="J715" s="205">
        <v>54649</v>
      </c>
      <c r="K715" s="205">
        <v>56543</v>
      </c>
      <c r="L715" s="205">
        <v>58460</v>
      </c>
      <c r="M715">
        <v>60507</v>
      </c>
      <c r="N715">
        <v>62729</v>
      </c>
      <c r="O715">
        <v>64986.999999999993</v>
      </c>
      <c r="P715">
        <v>67178</v>
      </c>
      <c r="Q715">
        <v>69359</v>
      </c>
      <c r="R715">
        <v>71381</v>
      </c>
      <c r="S715">
        <v>73148</v>
      </c>
      <c r="T715">
        <v>74727</v>
      </c>
      <c r="U715">
        <v>76361</v>
      </c>
      <c r="V715">
        <v>77814</v>
      </c>
      <c r="W715">
        <v>78923</v>
      </c>
      <c r="X715">
        <v>79661</v>
      </c>
      <c r="Y715">
        <v>80288</v>
      </c>
      <c r="Z715">
        <v>81039</v>
      </c>
      <c r="AA715">
        <v>81841</v>
      </c>
      <c r="AB715">
        <v>82845</v>
      </c>
      <c r="AC715">
        <v>84096</v>
      </c>
      <c r="AD715">
        <v>85428</v>
      </c>
      <c r="AE715" s="22" t="s">
        <v>1</v>
      </c>
    </row>
    <row r="716" spans="1:31" x14ac:dyDescent="0.2">
      <c r="A716" s="25" t="s">
        <v>16</v>
      </c>
      <c r="B716" s="11" t="s">
        <v>16</v>
      </c>
      <c r="C716" s="12">
        <v>178</v>
      </c>
      <c r="D716" s="11" t="s">
        <v>16</v>
      </c>
      <c r="E716" s="11" t="s">
        <v>447</v>
      </c>
      <c r="F716" s="11" t="s">
        <v>312</v>
      </c>
      <c r="G716" s="12" t="s">
        <v>318</v>
      </c>
      <c r="H716" s="205">
        <v>49201</v>
      </c>
      <c r="I716" s="205">
        <v>50774</v>
      </c>
      <c r="J716" s="205">
        <v>52275</v>
      </c>
      <c r="K716" s="205">
        <v>54019</v>
      </c>
      <c r="L716" s="205">
        <v>55765</v>
      </c>
      <c r="M716">
        <v>57574</v>
      </c>
      <c r="N716">
        <v>59583</v>
      </c>
      <c r="O716">
        <v>61814</v>
      </c>
      <c r="P716">
        <v>63966</v>
      </c>
      <c r="Q716">
        <v>66149</v>
      </c>
      <c r="R716">
        <v>68283</v>
      </c>
      <c r="S716">
        <v>70204</v>
      </c>
      <c r="T716">
        <v>71843</v>
      </c>
      <c r="U716">
        <v>73476</v>
      </c>
      <c r="V716">
        <v>75036</v>
      </c>
      <c r="W716">
        <v>76405</v>
      </c>
      <c r="X716">
        <v>77404</v>
      </c>
      <c r="Y716">
        <v>78027</v>
      </c>
      <c r="Z716">
        <v>78708</v>
      </c>
      <c r="AA716">
        <v>79405</v>
      </c>
      <c r="AB716">
        <v>80172</v>
      </c>
      <c r="AC716">
        <v>81180</v>
      </c>
      <c r="AD716">
        <v>82462</v>
      </c>
      <c r="AE716" s="21" t="s">
        <v>1</v>
      </c>
    </row>
    <row r="717" spans="1:31" x14ac:dyDescent="0.2">
      <c r="A717" s="27" t="s">
        <v>16</v>
      </c>
      <c r="B717" s="13" t="s">
        <v>16</v>
      </c>
      <c r="C717" s="14">
        <v>178</v>
      </c>
      <c r="D717" s="13" t="s">
        <v>16</v>
      </c>
      <c r="E717" s="13" t="s">
        <v>494</v>
      </c>
      <c r="F717" s="13" t="s">
        <v>313</v>
      </c>
      <c r="G717" s="14" t="s">
        <v>318</v>
      </c>
      <c r="H717" s="205">
        <v>49675</v>
      </c>
      <c r="I717" s="205">
        <v>51270</v>
      </c>
      <c r="J717" s="205">
        <v>52798</v>
      </c>
      <c r="K717" s="205">
        <v>54596</v>
      </c>
      <c r="L717" s="205">
        <v>56397</v>
      </c>
      <c r="M717">
        <v>58263</v>
      </c>
      <c r="N717">
        <v>60330</v>
      </c>
      <c r="O717">
        <v>62617</v>
      </c>
      <c r="P717">
        <v>64848</v>
      </c>
      <c r="Q717">
        <v>67108</v>
      </c>
      <c r="R717">
        <v>69317</v>
      </c>
      <c r="S717">
        <v>71303</v>
      </c>
      <c r="T717">
        <v>72998</v>
      </c>
      <c r="U717">
        <v>74694</v>
      </c>
      <c r="V717">
        <v>76319</v>
      </c>
      <c r="W717">
        <v>77748</v>
      </c>
      <c r="X717">
        <v>78799</v>
      </c>
      <c r="Y717">
        <v>79461</v>
      </c>
      <c r="Z717">
        <v>80188</v>
      </c>
      <c r="AA717">
        <v>80931</v>
      </c>
      <c r="AB717">
        <v>81737</v>
      </c>
      <c r="AC717">
        <v>82766</v>
      </c>
      <c r="AD717">
        <v>84050</v>
      </c>
      <c r="AE717" s="22" t="s">
        <v>1</v>
      </c>
    </row>
    <row r="718" spans="1:31" x14ac:dyDescent="0.2">
      <c r="A718" s="25" t="s">
        <v>16</v>
      </c>
      <c r="B718" s="11" t="s">
        <v>16</v>
      </c>
      <c r="C718" s="12">
        <v>178</v>
      </c>
      <c r="D718" s="11" t="s">
        <v>16</v>
      </c>
      <c r="E718" s="11" t="s">
        <v>448</v>
      </c>
      <c r="F718" s="11" t="s">
        <v>312</v>
      </c>
      <c r="G718" s="12" t="s">
        <v>333</v>
      </c>
      <c r="H718" s="205">
        <v>47598</v>
      </c>
      <c r="I718" s="205">
        <v>49131</v>
      </c>
      <c r="J718" s="205">
        <v>50596</v>
      </c>
      <c r="K718" s="205">
        <v>52224</v>
      </c>
      <c r="L718" s="205">
        <v>53899</v>
      </c>
      <c r="M718">
        <v>55587</v>
      </c>
      <c r="N718">
        <v>57397</v>
      </c>
      <c r="O718">
        <v>59470</v>
      </c>
      <c r="P718">
        <v>61674</v>
      </c>
      <c r="Q718">
        <v>63890</v>
      </c>
      <c r="R718">
        <v>66123</v>
      </c>
      <c r="S718">
        <v>68259</v>
      </c>
      <c r="T718">
        <v>70127</v>
      </c>
      <c r="U718">
        <v>71810</v>
      </c>
      <c r="V718">
        <v>73414</v>
      </c>
      <c r="W718">
        <v>74989</v>
      </c>
      <c r="X718">
        <v>76363</v>
      </c>
      <c r="Y718">
        <v>77316</v>
      </c>
      <c r="Z718">
        <v>77947</v>
      </c>
      <c r="AA718">
        <v>78640</v>
      </c>
      <c r="AB718">
        <v>79320</v>
      </c>
      <c r="AC718">
        <v>80078</v>
      </c>
      <c r="AD718">
        <v>81111</v>
      </c>
      <c r="AE718" s="21" t="s">
        <v>1</v>
      </c>
    </row>
    <row r="719" spans="1:31" x14ac:dyDescent="0.2">
      <c r="A719" s="27" t="s">
        <v>16</v>
      </c>
      <c r="B719" s="13" t="s">
        <v>16</v>
      </c>
      <c r="C719" s="14">
        <v>178</v>
      </c>
      <c r="D719" s="13" t="s">
        <v>16</v>
      </c>
      <c r="E719" s="13" t="s">
        <v>495</v>
      </c>
      <c r="F719" s="13" t="s">
        <v>313</v>
      </c>
      <c r="G719" s="14" t="s">
        <v>333</v>
      </c>
      <c r="H719" s="205">
        <v>48035</v>
      </c>
      <c r="I719" s="205">
        <v>49580</v>
      </c>
      <c r="J719" s="205">
        <v>51064</v>
      </c>
      <c r="K719" s="205">
        <v>52742</v>
      </c>
      <c r="L719" s="205">
        <v>54468</v>
      </c>
      <c r="M719">
        <v>56207</v>
      </c>
      <c r="N719">
        <v>58067</v>
      </c>
      <c r="O719">
        <v>60192</v>
      </c>
      <c r="P719">
        <v>62472</v>
      </c>
      <c r="Q719">
        <v>64762</v>
      </c>
      <c r="R719">
        <v>67070</v>
      </c>
      <c r="S719">
        <v>69277</v>
      </c>
      <c r="T719">
        <v>71207</v>
      </c>
      <c r="U719">
        <v>72951</v>
      </c>
      <c r="V719">
        <v>74619</v>
      </c>
      <c r="W719">
        <v>76258</v>
      </c>
      <c r="X719">
        <v>77690</v>
      </c>
      <c r="Y719">
        <v>78691</v>
      </c>
      <c r="Z719">
        <v>79368</v>
      </c>
      <c r="AA719">
        <v>80106</v>
      </c>
      <c r="AB719">
        <v>80831</v>
      </c>
      <c r="AC719">
        <v>81625</v>
      </c>
      <c r="AD719">
        <v>82675</v>
      </c>
      <c r="AE719" s="22" t="s">
        <v>1</v>
      </c>
    </row>
    <row r="720" spans="1:31" x14ac:dyDescent="0.2">
      <c r="A720" s="25" t="s">
        <v>16</v>
      </c>
      <c r="B720" s="11" t="s">
        <v>16</v>
      </c>
      <c r="C720" s="12">
        <v>178</v>
      </c>
      <c r="D720" s="11" t="s">
        <v>16</v>
      </c>
      <c r="E720" s="11" t="s">
        <v>449</v>
      </c>
      <c r="F720" s="11" t="s">
        <v>312</v>
      </c>
      <c r="G720" s="12" t="s">
        <v>340</v>
      </c>
      <c r="H720" s="205">
        <v>46072</v>
      </c>
      <c r="I720" s="205">
        <v>47536</v>
      </c>
      <c r="J720" s="205">
        <v>48976</v>
      </c>
      <c r="K720" s="205">
        <v>50532</v>
      </c>
      <c r="L720" s="205">
        <v>52103</v>
      </c>
      <c r="M720">
        <v>53738</v>
      </c>
      <c r="N720">
        <v>55414</v>
      </c>
      <c r="O720">
        <v>57261</v>
      </c>
      <c r="P720">
        <v>59329</v>
      </c>
      <c r="Q720">
        <v>61590</v>
      </c>
      <c r="R720">
        <v>63848</v>
      </c>
      <c r="S720">
        <v>66102</v>
      </c>
      <c r="T720">
        <v>68217</v>
      </c>
      <c r="U720">
        <v>70089</v>
      </c>
      <c r="V720">
        <v>71736</v>
      </c>
      <c r="W720">
        <v>73335</v>
      </c>
      <c r="X720">
        <v>74951</v>
      </c>
      <c r="Y720">
        <v>76337</v>
      </c>
      <c r="Z720">
        <v>77234</v>
      </c>
      <c r="AA720">
        <v>77887</v>
      </c>
      <c r="AB720">
        <v>78582</v>
      </c>
      <c r="AC720">
        <v>79229</v>
      </c>
      <c r="AD720">
        <v>79972</v>
      </c>
      <c r="AE720" s="21" t="s">
        <v>1</v>
      </c>
    </row>
    <row r="721" spans="1:31" x14ac:dyDescent="0.2">
      <c r="A721" s="27" t="s">
        <v>16</v>
      </c>
      <c r="B721" s="13" t="s">
        <v>16</v>
      </c>
      <c r="C721" s="14">
        <v>178</v>
      </c>
      <c r="D721" s="13" t="s">
        <v>16</v>
      </c>
      <c r="E721" s="13" t="s">
        <v>496</v>
      </c>
      <c r="F721" s="13" t="s">
        <v>313</v>
      </c>
      <c r="G721" s="14" t="s">
        <v>340</v>
      </c>
      <c r="H721" s="205">
        <v>46478</v>
      </c>
      <c r="I721" s="205">
        <v>47948</v>
      </c>
      <c r="J721" s="205">
        <v>49398</v>
      </c>
      <c r="K721" s="205">
        <v>50996</v>
      </c>
      <c r="L721" s="205">
        <v>52615</v>
      </c>
      <c r="M721">
        <v>54298</v>
      </c>
      <c r="N721">
        <v>56019</v>
      </c>
      <c r="O721">
        <v>57909</v>
      </c>
      <c r="P721">
        <v>60045</v>
      </c>
      <c r="Q721">
        <v>62379</v>
      </c>
      <c r="R721">
        <v>64708</v>
      </c>
      <c r="S721">
        <v>67035</v>
      </c>
      <c r="T721">
        <v>69219</v>
      </c>
      <c r="U721">
        <v>71156</v>
      </c>
      <c r="V721">
        <v>72863</v>
      </c>
      <c r="W721">
        <v>74526</v>
      </c>
      <c r="X721">
        <v>76204</v>
      </c>
      <c r="Y721">
        <v>77647</v>
      </c>
      <c r="Z721">
        <v>78594</v>
      </c>
      <c r="AA721">
        <v>79292</v>
      </c>
      <c r="AB721">
        <v>80031</v>
      </c>
      <c r="AC721">
        <v>80724</v>
      </c>
      <c r="AD721">
        <v>81501</v>
      </c>
      <c r="AE721" s="22" t="s">
        <v>1</v>
      </c>
    </row>
    <row r="722" spans="1:31" x14ac:dyDescent="0.2">
      <c r="A722" s="25" t="s">
        <v>16</v>
      </c>
      <c r="B722" s="11" t="s">
        <v>16</v>
      </c>
      <c r="C722" s="12">
        <v>178</v>
      </c>
      <c r="D722" s="11" t="s">
        <v>16</v>
      </c>
      <c r="E722" s="11" t="s">
        <v>450</v>
      </c>
      <c r="F722" s="11" t="s">
        <v>312</v>
      </c>
      <c r="G722" s="12" t="s">
        <v>329</v>
      </c>
      <c r="H722" s="205">
        <v>44641</v>
      </c>
      <c r="I722" s="205">
        <v>46010</v>
      </c>
      <c r="J722" s="205">
        <v>47391</v>
      </c>
      <c r="K722" s="205">
        <v>48892</v>
      </c>
      <c r="L722" s="205">
        <v>50399</v>
      </c>
      <c r="M722">
        <v>51942</v>
      </c>
      <c r="N722">
        <v>53583</v>
      </c>
      <c r="O722">
        <v>55281</v>
      </c>
      <c r="P722">
        <v>57114</v>
      </c>
      <c r="Q722">
        <v>59240</v>
      </c>
      <c r="R722">
        <v>61540</v>
      </c>
      <c r="S722">
        <v>63810</v>
      </c>
      <c r="T722">
        <v>66064</v>
      </c>
      <c r="U722">
        <v>68173</v>
      </c>
      <c r="V722">
        <v>70012</v>
      </c>
      <c r="W722">
        <v>71645</v>
      </c>
      <c r="X722">
        <v>73265</v>
      </c>
      <c r="Y722">
        <v>74929</v>
      </c>
      <c r="Z722">
        <v>76250</v>
      </c>
      <c r="AA722">
        <v>77171</v>
      </c>
      <c r="AB722">
        <v>77836</v>
      </c>
      <c r="AC722">
        <v>78519</v>
      </c>
      <c r="AD722">
        <v>79128</v>
      </c>
      <c r="AE722" s="21" t="s">
        <v>1</v>
      </c>
    </row>
    <row r="723" spans="1:31" x14ac:dyDescent="0.2">
      <c r="A723" s="27" t="s">
        <v>16</v>
      </c>
      <c r="B723" s="13" t="s">
        <v>16</v>
      </c>
      <c r="C723" s="14">
        <v>178</v>
      </c>
      <c r="D723" s="13" t="s">
        <v>16</v>
      </c>
      <c r="E723" s="13" t="s">
        <v>497</v>
      </c>
      <c r="F723" s="13" t="s">
        <v>313</v>
      </c>
      <c r="G723" s="14" t="s">
        <v>329</v>
      </c>
      <c r="H723" s="205">
        <v>45021</v>
      </c>
      <c r="I723" s="205">
        <v>46392</v>
      </c>
      <c r="J723" s="205">
        <v>47777</v>
      </c>
      <c r="K723" s="205">
        <v>49310</v>
      </c>
      <c r="L723" s="205">
        <v>50858</v>
      </c>
      <c r="M723">
        <v>52446</v>
      </c>
      <c r="N723">
        <v>54130</v>
      </c>
      <c r="O723">
        <v>55866</v>
      </c>
      <c r="P723">
        <v>57756</v>
      </c>
      <c r="Q723">
        <v>59947</v>
      </c>
      <c r="R723">
        <v>62316</v>
      </c>
      <c r="S723">
        <v>64655</v>
      </c>
      <c r="T723">
        <v>66981</v>
      </c>
      <c r="U723">
        <v>69160</v>
      </c>
      <c r="V723">
        <v>71065</v>
      </c>
      <c r="W723">
        <v>72758</v>
      </c>
      <c r="X723">
        <v>74440</v>
      </c>
      <c r="Y723">
        <v>76165</v>
      </c>
      <c r="Z723">
        <v>77543</v>
      </c>
      <c r="AA723">
        <v>78514</v>
      </c>
      <c r="AB723">
        <v>79223</v>
      </c>
      <c r="AC723">
        <v>79949</v>
      </c>
      <c r="AD723">
        <v>80604</v>
      </c>
      <c r="AE723" s="22" t="s">
        <v>1</v>
      </c>
    </row>
    <row r="724" spans="1:31" x14ac:dyDescent="0.2">
      <c r="A724" s="25" t="s">
        <v>16</v>
      </c>
      <c r="B724" s="11" t="s">
        <v>16</v>
      </c>
      <c r="C724" s="12">
        <v>178</v>
      </c>
      <c r="D724" s="11" t="s">
        <v>16</v>
      </c>
      <c r="E724" s="11" t="s">
        <v>451</v>
      </c>
      <c r="F724" s="11" t="s">
        <v>312</v>
      </c>
      <c r="G724" s="12" t="s">
        <v>361</v>
      </c>
      <c r="H724" s="205">
        <v>43289</v>
      </c>
      <c r="I724" s="205">
        <v>44582</v>
      </c>
      <c r="J724" s="205">
        <v>45869</v>
      </c>
      <c r="K724" s="205">
        <v>47281</v>
      </c>
      <c r="L724" s="205">
        <v>48741</v>
      </c>
      <c r="M724">
        <v>50229</v>
      </c>
      <c r="N724">
        <v>51787</v>
      </c>
      <c r="O724">
        <v>53466</v>
      </c>
      <c r="P724">
        <v>55125</v>
      </c>
      <c r="Q724">
        <v>57018</v>
      </c>
      <c r="R724">
        <v>59185</v>
      </c>
      <c r="S724">
        <v>61494</v>
      </c>
      <c r="T724">
        <v>63756</v>
      </c>
      <c r="U724">
        <v>66011</v>
      </c>
      <c r="V724">
        <v>68091</v>
      </c>
      <c r="W724">
        <v>69919</v>
      </c>
      <c r="X724">
        <v>71563</v>
      </c>
      <c r="Y724">
        <v>73211</v>
      </c>
      <c r="Z724">
        <v>74836</v>
      </c>
      <c r="AA724">
        <v>76182</v>
      </c>
      <c r="AB724">
        <v>77118</v>
      </c>
      <c r="AC724">
        <v>77781</v>
      </c>
      <c r="AD724">
        <v>78444</v>
      </c>
      <c r="AE724" s="21" t="s">
        <v>1</v>
      </c>
    </row>
    <row r="725" spans="1:31" x14ac:dyDescent="0.2">
      <c r="A725" s="27" t="s">
        <v>16</v>
      </c>
      <c r="B725" s="13" t="s">
        <v>16</v>
      </c>
      <c r="C725" s="14">
        <v>178</v>
      </c>
      <c r="D725" s="13" t="s">
        <v>16</v>
      </c>
      <c r="E725" s="13" t="s">
        <v>498</v>
      </c>
      <c r="F725" s="13" t="s">
        <v>313</v>
      </c>
      <c r="G725" s="14" t="s">
        <v>361</v>
      </c>
      <c r="H725" s="205">
        <v>43647</v>
      </c>
      <c r="I725" s="205">
        <v>44937</v>
      </c>
      <c r="J725" s="205">
        <v>46226</v>
      </c>
      <c r="K725" s="205">
        <v>47662</v>
      </c>
      <c r="L725" s="205">
        <v>49155</v>
      </c>
      <c r="M725">
        <v>50681</v>
      </c>
      <c r="N725">
        <v>52280</v>
      </c>
      <c r="O725">
        <v>53996</v>
      </c>
      <c r="P725">
        <v>55702</v>
      </c>
      <c r="Q725">
        <v>57650</v>
      </c>
      <c r="R725">
        <v>59878</v>
      </c>
      <c r="S725">
        <v>62254</v>
      </c>
      <c r="T725">
        <v>64584.999999999993</v>
      </c>
      <c r="U725">
        <v>66911</v>
      </c>
      <c r="V725">
        <v>69062</v>
      </c>
      <c r="W725">
        <v>70956</v>
      </c>
      <c r="X725">
        <v>72659</v>
      </c>
      <c r="Y725">
        <v>74368</v>
      </c>
      <c r="Z725">
        <v>76052</v>
      </c>
      <c r="AA725">
        <v>77456</v>
      </c>
      <c r="AB725">
        <v>78441</v>
      </c>
      <c r="AC725">
        <v>79147</v>
      </c>
      <c r="AD725">
        <v>79855</v>
      </c>
      <c r="AE725" s="22" t="s">
        <v>1</v>
      </c>
    </row>
    <row r="726" spans="1:31" x14ac:dyDescent="0.2">
      <c r="A726" s="25" t="s">
        <v>16</v>
      </c>
      <c r="B726" s="11" t="s">
        <v>16</v>
      </c>
      <c r="C726" s="12">
        <v>178</v>
      </c>
      <c r="D726" s="11" t="s">
        <v>16</v>
      </c>
      <c r="E726" s="11" t="s">
        <v>452</v>
      </c>
      <c r="F726" s="11" t="s">
        <v>312</v>
      </c>
      <c r="G726" s="12" t="s">
        <v>328</v>
      </c>
      <c r="H726" s="205">
        <v>42087</v>
      </c>
      <c r="I726" s="205">
        <v>43230</v>
      </c>
      <c r="J726" s="205">
        <v>44446</v>
      </c>
      <c r="K726" s="205">
        <v>45727</v>
      </c>
      <c r="L726" s="205">
        <v>47105</v>
      </c>
      <c r="M726">
        <v>48555</v>
      </c>
      <c r="N726">
        <v>50063</v>
      </c>
      <c r="O726">
        <v>51668</v>
      </c>
      <c r="P726">
        <v>53299</v>
      </c>
      <c r="Q726">
        <v>55019</v>
      </c>
      <c r="R726">
        <v>56954</v>
      </c>
      <c r="S726">
        <v>59133</v>
      </c>
      <c r="T726">
        <v>61431</v>
      </c>
      <c r="U726">
        <v>63693</v>
      </c>
      <c r="V726">
        <v>65922</v>
      </c>
      <c r="W726">
        <v>67993</v>
      </c>
      <c r="X726">
        <v>69834</v>
      </c>
      <c r="Y726">
        <v>71497</v>
      </c>
      <c r="Z726">
        <v>73110</v>
      </c>
      <c r="AA726">
        <v>74761</v>
      </c>
      <c r="AB726">
        <v>76124</v>
      </c>
      <c r="AC726">
        <v>77059</v>
      </c>
      <c r="AD726">
        <v>77714</v>
      </c>
      <c r="AE726" s="21" t="s">
        <v>1</v>
      </c>
    </row>
    <row r="727" spans="1:31" x14ac:dyDescent="0.2">
      <c r="A727" s="27" t="s">
        <v>16</v>
      </c>
      <c r="B727" s="13" t="s">
        <v>16</v>
      </c>
      <c r="C727" s="14">
        <v>178</v>
      </c>
      <c r="D727" s="13" t="s">
        <v>16</v>
      </c>
      <c r="E727" s="13" t="s">
        <v>499</v>
      </c>
      <c r="F727" s="13" t="s">
        <v>313</v>
      </c>
      <c r="G727" s="14" t="s">
        <v>328</v>
      </c>
      <c r="H727" s="205">
        <v>42421</v>
      </c>
      <c r="I727" s="205">
        <v>43563</v>
      </c>
      <c r="J727" s="205">
        <v>44775</v>
      </c>
      <c r="K727" s="205">
        <v>46077</v>
      </c>
      <c r="L727" s="205">
        <v>47481</v>
      </c>
      <c r="M727">
        <v>48962</v>
      </c>
      <c r="N727">
        <v>50506</v>
      </c>
      <c r="O727">
        <v>52146</v>
      </c>
      <c r="P727">
        <v>53819</v>
      </c>
      <c r="Q727">
        <v>55584</v>
      </c>
      <c r="R727">
        <v>57572</v>
      </c>
      <c r="S727">
        <v>59811</v>
      </c>
      <c r="T727">
        <v>62176</v>
      </c>
      <c r="U727">
        <v>64503</v>
      </c>
      <c r="V727">
        <v>66804</v>
      </c>
      <c r="W727">
        <v>68947</v>
      </c>
      <c r="X727">
        <v>70854</v>
      </c>
      <c r="Y727">
        <v>72574</v>
      </c>
      <c r="Z727">
        <v>74243</v>
      </c>
      <c r="AA727">
        <v>75955</v>
      </c>
      <c r="AB727">
        <v>77376</v>
      </c>
      <c r="AC727">
        <v>78362</v>
      </c>
      <c r="AD727">
        <v>79059</v>
      </c>
      <c r="AE727" s="22" t="s">
        <v>1</v>
      </c>
    </row>
    <row r="728" spans="1:31" x14ac:dyDescent="0.2">
      <c r="A728" s="25" t="s">
        <v>16</v>
      </c>
      <c r="B728" s="11" t="s">
        <v>16</v>
      </c>
      <c r="C728" s="12">
        <v>178</v>
      </c>
      <c r="D728" s="11" t="s">
        <v>16</v>
      </c>
      <c r="E728" s="11" t="s">
        <v>453</v>
      </c>
      <c r="F728" s="11" t="s">
        <v>312</v>
      </c>
      <c r="G728" s="12" t="s">
        <v>337</v>
      </c>
      <c r="H728" s="205">
        <v>41070</v>
      </c>
      <c r="I728" s="205">
        <v>42040</v>
      </c>
      <c r="J728" s="205">
        <v>43097</v>
      </c>
      <c r="K728" s="205">
        <v>44271</v>
      </c>
      <c r="L728" s="205">
        <v>45523</v>
      </c>
      <c r="M728">
        <v>46895</v>
      </c>
      <c r="N728">
        <v>48373</v>
      </c>
      <c r="O728">
        <v>49933</v>
      </c>
      <c r="P728">
        <v>51490</v>
      </c>
      <c r="Q728">
        <v>53181</v>
      </c>
      <c r="R728">
        <v>54944</v>
      </c>
      <c r="S728">
        <v>56894</v>
      </c>
      <c r="T728">
        <v>59066</v>
      </c>
      <c r="U728">
        <v>61358</v>
      </c>
      <c r="V728">
        <v>63595</v>
      </c>
      <c r="W728">
        <v>65817</v>
      </c>
      <c r="X728">
        <v>67903</v>
      </c>
      <c r="Y728">
        <v>69765</v>
      </c>
      <c r="Z728">
        <v>71387</v>
      </c>
      <c r="AA728">
        <v>73027</v>
      </c>
      <c r="AB728">
        <v>74696</v>
      </c>
      <c r="AC728">
        <v>76060</v>
      </c>
      <c r="AD728">
        <v>76989</v>
      </c>
      <c r="AE728" s="21" t="s">
        <v>1</v>
      </c>
    </row>
    <row r="729" spans="1:31" x14ac:dyDescent="0.2">
      <c r="A729" s="27" t="s">
        <v>16</v>
      </c>
      <c r="B729" s="13" t="s">
        <v>16</v>
      </c>
      <c r="C729" s="14">
        <v>178</v>
      </c>
      <c r="D729" s="13" t="s">
        <v>16</v>
      </c>
      <c r="E729" s="13" t="s">
        <v>500</v>
      </c>
      <c r="F729" s="13" t="s">
        <v>313</v>
      </c>
      <c r="G729" s="14" t="s">
        <v>337</v>
      </c>
      <c r="H729" s="205">
        <v>41373</v>
      </c>
      <c r="I729" s="205">
        <v>42348</v>
      </c>
      <c r="J729" s="205">
        <v>43403</v>
      </c>
      <c r="K729" s="205">
        <v>44593</v>
      </c>
      <c r="L729" s="205">
        <v>45865</v>
      </c>
      <c r="M729">
        <v>47263</v>
      </c>
      <c r="N729">
        <v>48770</v>
      </c>
      <c r="O729">
        <v>50362</v>
      </c>
      <c r="P729">
        <v>51955</v>
      </c>
      <c r="Q729">
        <v>53686</v>
      </c>
      <c r="R729">
        <v>55493</v>
      </c>
      <c r="S729">
        <v>57495</v>
      </c>
      <c r="T729">
        <v>59728</v>
      </c>
      <c r="U729">
        <v>62080</v>
      </c>
      <c r="V729">
        <v>64384</v>
      </c>
      <c r="W729">
        <v>66680</v>
      </c>
      <c r="X729">
        <v>68839</v>
      </c>
      <c r="Y729">
        <v>70765</v>
      </c>
      <c r="Z729">
        <v>72437</v>
      </c>
      <c r="AA729">
        <v>74134</v>
      </c>
      <c r="AB729">
        <v>75865</v>
      </c>
      <c r="AC729">
        <v>77290</v>
      </c>
      <c r="AD729">
        <v>78270</v>
      </c>
      <c r="AE729" s="22" t="s">
        <v>1</v>
      </c>
    </row>
    <row r="730" spans="1:31" x14ac:dyDescent="0.2">
      <c r="A730" s="25" t="s">
        <v>16</v>
      </c>
      <c r="B730" s="11" t="s">
        <v>16</v>
      </c>
      <c r="C730" s="12">
        <v>178</v>
      </c>
      <c r="D730" s="11" t="s">
        <v>16</v>
      </c>
      <c r="E730" s="11" t="s">
        <v>454</v>
      </c>
      <c r="F730" s="11" t="s">
        <v>312</v>
      </c>
      <c r="G730" s="12" t="s">
        <v>369</v>
      </c>
      <c r="H730" s="205">
        <v>40196</v>
      </c>
      <c r="I730" s="205">
        <v>41053</v>
      </c>
      <c r="J730" s="205">
        <v>41921</v>
      </c>
      <c r="K730" s="205">
        <v>42889</v>
      </c>
      <c r="L730" s="205">
        <v>44036</v>
      </c>
      <c r="M730">
        <v>45284</v>
      </c>
      <c r="N730">
        <v>46689</v>
      </c>
      <c r="O730">
        <v>48225</v>
      </c>
      <c r="P730">
        <v>49741</v>
      </c>
      <c r="Q730">
        <v>51357</v>
      </c>
      <c r="R730">
        <v>53091</v>
      </c>
      <c r="S730">
        <v>54871</v>
      </c>
      <c r="T730">
        <v>56819</v>
      </c>
      <c r="U730">
        <v>58980</v>
      </c>
      <c r="V730">
        <v>61250</v>
      </c>
      <c r="W730">
        <v>63482</v>
      </c>
      <c r="X730">
        <v>65720</v>
      </c>
      <c r="Y730">
        <v>67828</v>
      </c>
      <c r="Z730">
        <v>69645</v>
      </c>
      <c r="AA730">
        <v>71295</v>
      </c>
      <c r="AB730">
        <v>72954</v>
      </c>
      <c r="AC730">
        <v>74626</v>
      </c>
      <c r="AD730">
        <v>75986</v>
      </c>
      <c r="AE730" s="21" t="s">
        <v>1</v>
      </c>
    </row>
    <row r="731" spans="1:31" x14ac:dyDescent="0.2">
      <c r="A731" s="27" t="s">
        <v>16</v>
      </c>
      <c r="B731" s="13" t="s">
        <v>16</v>
      </c>
      <c r="C731" s="14">
        <v>178</v>
      </c>
      <c r="D731" s="13" t="s">
        <v>16</v>
      </c>
      <c r="E731" s="13" t="s">
        <v>501</v>
      </c>
      <c r="F731" s="13" t="s">
        <v>313</v>
      </c>
      <c r="G731" s="14" t="s">
        <v>369</v>
      </c>
      <c r="H731" s="205">
        <v>40463</v>
      </c>
      <c r="I731" s="205">
        <v>41330</v>
      </c>
      <c r="J731" s="205">
        <v>42201</v>
      </c>
      <c r="K731" s="205">
        <v>43185</v>
      </c>
      <c r="L731" s="205">
        <v>44349</v>
      </c>
      <c r="M731">
        <v>45618</v>
      </c>
      <c r="N731">
        <v>47047</v>
      </c>
      <c r="O731">
        <v>48610</v>
      </c>
      <c r="P731">
        <v>50156</v>
      </c>
      <c r="Q731">
        <v>51807</v>
      </c>
      <c r="R731">
        <v>53579</v>
      </c>
      <c r="S731">
        <v>55403</v>
      </c>
      <c r="T731">
        <v>57403</v>
      </c>
      <c r="U731">
        <v>59617</v>
      </c>
      <c r="V731">
        <v>61949</v>
      </c>
      <c r="W731">
        <v>64248.999999999993</v>
      </c>
      <c r="X731">
        <v>66562</v>
      </c>
      <c r="Y731">
        <v>68743</v>
      </c>
      <c r="Z731">
        <v>70614</v>
      </c>
      <c r="AA731">
        <v>72315</v>
      </c>
      <c r="AB731">
        <v>74032</v>
      </c>
      <c r="AC731">
        <v>75769</v>
      </c>
      <c r="AD731">
        <v>77191</v>
      </c>
      <c r="AE731" s="22" t="s">
        <v>1</v>
      </c>
    </row>
    <row r="732" spans="1:31" x14ac:dyDescent="0.2">
      <c r="A732" s="25" t="s">
        <v>16</v>
      </c>
      <c r="B732" s="11" t="s">
        <v>16</v>
      </c>
      <c r="C732" s="12">
        <v>178</v>
      </c>
      <c r="D732" s="11" t="s">
        <v>16</v>
      </c>
      <c r="E732" s="11" t="s">
        <v>473</v>
      </c>
      <c r="F732" s="11" t="s">
        <v>312</v>
      </c>
      <c r="G732" s="12" t="s">
        <v>359</v>
      </c>
      <c r="H732">
        <v>39378</v>
      </c>
      <c r="I732">
        <v>40220</v>
      </c>
      <c r="J732">
        <v>40965</v>
      </c>
      <c r="K732">
        <v>41683</v>
      </c>
      <c r="L732">
        <v>42622</v>
      </c>
      <c r="M732">
        <v>43768</v>
      </c>
      <c r="N732">
        <v>45050</v>
      </c>
      <c r="O732">
        <v>46517</v>
      </c>
      <c r="P732">
        <v>48022</v>
      </c>
      <c r="Q732">
        <v>49594</v>
      </c>
      <c r="R732">
        <v>51254</v>
      </c>
      <c r="S732">
        <v>53005</v>
      </c>
      <c r="T732">
        <v>54785</v>
      </c>
      <c r="U732">
        <v>56722</v>
      </c>
      <c r="V732">
        <v>58862</v>
      </c>
      <c r="W732">
        <v>61128</v>
      </c>
      <c r="X732">
        <v>63377</v>
      </c>
      <c r="Y732">
        <v>65638</v>
      </c>
      <c r="Z732">
        <v>67700</v>
      </c>
      <c r="AA732">
        <v>69544</v>
      </c>
      <c r="AB732">
        <v>71212</v>
      </c>
      <c r="AC732">
        <v>72875</v>
      </c>
      <c r="AD732">
        <v>74545</v>
      </c>
      <c r="AE732" s="21"/>
    </row>
    <row r="733" spans="1:31" x14ac:dyDescent="0.2">
      <c r="A733" s="27" t="s">
        <v>16</v>
      </c>
      <c r="B733" s="13" t="s">
        <v>16</v>
      </c>
      <c r="C733" s="14">
        <v>178</v>
      </c>
      <c r="D733" s="13" t="s">
        <v>16</v>
      </c>
      <c r="E733" s="13" t="s">
        <v>480</v>
      </c>
      <c r="F733" s="13" t="s">
        <v>313</v>
      </c>
      <c r="G733" s="14" t="s">
        <v>359</v>
      </c>
      <c r="H733">
        <v>39612</v>
      </c>
      <c r="I733">
        <v>40462</v>
      </c>
      <c r="J733">
        <v>41215</v>
      </c>
      <c r="K733">
        <v>41953</v>
      </c>
      <c r="L733">
        <v>42908</v>
      </c>
      <c r="M733">
        <v>44071</v>
      </c>
      <c r="N733">
        <v>45373</v>
      </c>
      <c r="O733">
        <v>46862</v>
      </c>
      <c r="P733">
        <v>48391</v>
      </c>
      <c r="Q733">
        <v>49990</v>
      </c>
      <c r="R733">
        <v>51683</v>
      </c>
      <c r="S733">
        <v>53474</v>
      </c>
      <c r="T733">
        <v>55299</v>
      </c>
      <c r="U733">
        <v>57280</v>
      </c>
      <c r="V733">
        <v>59472</v>
      </c>
      <c r="W733">
        <v>61802</v>
      </c>
      <c r="X733">
        <v>64120.000000000007</v>
      </c>
      <c r="Y733">
        <v>66458</v>
      </c>
      <c r="Z733">
        <v>68582</v>
      </c>
      <c r="AA733">
        <v>70479</v>
      </c>
      <c r="AB733">
        <v>72200</v>
      </c>
      <c r="AC733">
        <v>73924</v>
      </c>
      <c r="AD733">
        <v>75661</v>
      </c>
      <c r="AE733" s="22"/>
    </row>
    <row r="734" spans="1:31" x14ac:dyDescent="0.2">
      <c r="A734" s="25" t="s">
        <v>16</v>
      </c>
      <c r="B734" s="11" t="s">
        <v>16</v>
      </c>
      <c r="C734" s="12">
        <v>178</v>
      </c>
      <c r="D734" s="11" t="s">
        <v>16</v>
      </c>
      <c r="E734" s="11" t="s">
        <v>474</v>
      </c>
      <c r="F734" s="11" t="s">
        <v>312</v>
      </c>
      <c r="G734" s="12" t="s">
        <v>341</v>
      </c>
      <c r="H734">
        <v>38615</v>
      </c>
      <c r="I734">
        <v>39439</v>
      </c>
      <c r="J734">
        <v>40174</v>
      </c>
      <c r="K734">
        <v>40704</v>
      </c>
      <c r="L734">
        <v>41388</v>
      </c>
      <c r="M734">
        <v>42323</v>
      </c>
      <c r="N734">
        <v>43505</v>
      </c>
      <c r="O734">
        <v>44848</v>
      </c>
      <c r="P734">
        <v>46305</v>
      </c>
      <c r="Q734">
        <v>47862</v>
      </c>
      <c r="R734">
        <v>49475</v>
      </c>
      <c r="S734">
        <v>51153</v>
      </c>
      <c r="T734">
        <v>52906</v>
      </c>
      <c r="U734">
        <v>54679</v>
      </c>
      <c r="V734">
        <v>56594</v>
      </c>
      <c r="W734">
        <v>58730</v>
      </c>
      <c r="X734">
        <v>61013</v>
      </c>
      <c r="Y734">
        <v>63285</v>
      </c>
      <c r="Z734">
        <v>65503</v>
      </c>
      <c r="AA734">
        <v>67589</v>
      </c>
      <c r="AB734">
        <v>69451</v>
      </c>
      <c r="AC734">
        <v>71124</v>
      </c>
      <c r="AD734">
        <v>72786</v>
      </c>
      <c r="AE734" s="21"/>
    </row>
    <row r="735" spans="1:31" x14ac:dyDescent="0.2">
      <c r="A735" s="27" t="s">
        <v>16</v>
      </c>
      <c r="B735" s="13" t="s">
        <v>16</v>
      </c>
      <c r="C735" s="14">
        <v>178</v>
      </c>
      <c r="D735" s="13" t="s">
        <v>16</v>
      </c>
      <c r="E735" s="13" t="s">
        <v>481</v>
      </c>
      <c r="F735" s="13" t="s">
        <v>313</v>
      </c>
      <c r="G735" s="14" t="s">
        <v>341</v>
      </c>
      <c r="H735">
        <v>38823</v>
      </c>
      <c r="I735">
        <v>39650</v>
      </c>
      <c r="J735">
        <v>40391</v>
      </c>
      <c r="K735">
        <v>40946</v>
      </c>
      <c r="L735">
        <v>41647</v>
      </c>
      <c r="M735">
        <v>42597</v>
      </c>
      <c r="N735">
        <v>43795</v>
      </c>
      <c r="O735">
        <v>45156</v>
      </c>
      <c r="P735">
        <v>46635</v>
      </c>
      <c r="Q735">
        <v>48212</v>
      </c>
      <c r="R735">
        <v>49849</v>
      </c>
      <c r="S735">
        <v>51561</v>
      </c>
      <c r="T735">
        <v>53354</v>
      </c>
      <c r="U735">
        <v>55168</v>
      </c>
      <c r="V735">
        <v>57124</v>
      </c>
      <c r="W735">
        <v>59313</v>
      </c>
      <c r="X735">
        <v>61662</v>
      </c>
      <c r="Y735">
        <v>64004.000000000007</v>
      </c>
      <c r="Z735">
        <v>66290</v>
      </c>
      <c r="AA735">
        <v>68435</v>
      </c>
      <c r="AB735">
        <v>70350</v>
      </c>
      <c r="AC735">
        <v>72079</v>
      </c>
      <c r="AD735">
        <v>73804</v>
      </c>
      <c r="AE735" s="22"/>
    </row>
    <row r="736" spans="1:31" x14ac:dyDescent="0.2">
      <c r="A736" s="25" t="s">
        <v>16</v>
      </c>
      <c r="B736" s="11" t="s">
        <v>16</v>
      </c>
      <c r="C736" s="12">
        <v>178</v>
      </c>
      <c r="D736" s="11" t="s">
        <v>16</v>
      </c>
      <c r="E736" s="11" t="s">
        <v>475</v>
      </c>
      <c r="F736" s="11" t="s">
        <v>312</v>
      </c>
      <c r="G736" s="12" t="s">
        <v>334</v>
      </c>
      <c r="H736">
        <v>37927</v>
      </c>
      <c r="I736">
        <v>38712</v>
      </c>
      <c r="J736">
        <v>39432</v>
      </c>
      <c r="K736">
        <v>39896</v>
      </c>
      <c r="L736">
        <v>40388</v>
      </c>
      <c r="M736">
        <v>41062</v>
      </c>
      <c r="N736">
        <v>42029</v>
      </c>
      <c r="O736">
        <v>43273</v>
      </c>
      <c r="P736">
        <v>44630</v>
      </c>
      <c r="Q736">
        <v>46135</v>
      </c>
      <c r="R736">
        <v>47728</v>
      </c>
      <c r="S736">
        <v>49358</v>
      </c>
      <c r="T736">
        <v>51039</v>
      </c>
      <c r="U736">
        <v>52791</v>
      </c>
      <c r="V736">
        <v>54543</v>
      </c>
      <c r="W736">
        <v>56452</v>
      </c>
      <c r="X736">
        <v>58604</v>
      </c>
      <c r="Y736">
        <v>60912</v>
      </c>
      <c r="Z736">
        <v>63144</v>
      </c>
      <c r="AA736">
        <v>65384</v>
      </c>
      <c r="AB736">
        <v>67486</v>
      </c>
      <c r="AC736">
        <v>69353</v>
      </c>
      <c r="AD736">
        <v>71026</v>
      </c>
      <c r="AE736" s="21"/>
    </row>
    <row r="737" spans="1:31" x14ac:dyDescent="0.2">
      <c r="A737" s="27" t="s">
        <v>16</v>
      </c>
      <c r="B737" s="13" t="s">
        <v>16</v>
      </c>
      <c r="C737" s="14">
        <v>178</v>
      </c>
      <c r="D737" s="13" t="s">
        <v>16</v>
      </c>
      <c r="E737" s="13" t="s">
        <v>482</v>
      </c>
      <c r="F737" s="13" t="s">
        <v>313</v>
      </c>
      <c r="G737" s="14" t="s">
        <v>334</v>
      </c>
      <c r="H737">
        <v>38094</v>
      </c>
      <c r="I737">
        <v>38898</v>
      </c>
      <c r="J737">
        <v>39618</v>
      </c>
      <c r="K737">
        <v>40107</v>
      </c>
      <c r="L737">
        <v>40620</v>
      </c>
      <c r="M737">
        <v>41309</v>
      </c>
      <c r="N737">
        <v>42288</v>
      </c>
      <c r="O737">
        <v>43546</v>
      </c>
      <c r="P737">
        <v>44927</v>
      </c>
      <c r="Q737">
        <v>46448</v>
      </c>
      <c r="R737">
        <v>48056</v>
      </c>
      <c r="S737">
        <v>49709</v>
      </c>
      <c r="T737">
        <v>51426</v>
      </c>
      <c r="U737">
        <v>53219</v>
      </c>
      <c r="V737">
        <v>55005</v>
      </c>
      <c r="W737">
        <v>56955</v>
      </c>
      <c r="X737">
        <v>59159</v>
      </c>
      <c r="Y737">
        <v>61533</v>
      </c>
      <c r="Z737">
        <v>63834</v>
      </c>
      <c r="AA737">
        <v>66137</v>
      </c>
      <c r="AB737">
        <v>68294</v>
      </c>
      <c r="AC737">
        <v>70214</v>
      </c>
      <c r="AD737">
        <v>71947</v>
      </c>
      <c r="AE737" s="22"/>
    </row>
    <row r="738" spans="1:31" x14ac:dyDescent="0.2">
      <c r="A738" s="25" t="s">
        <v>16</v>
      </c>
      <c r="B738" s="11" t="s">
        <v>16</v>
      </c>
      <c r="C738" s="12">
        <v>178</v>
      </c>
      <c r="D738" s="11" t="s">
        <v>16</v>
      </c>
      <c r="E738" s="11" t="s">
        <v>476</v>
      </c>
      <c r="F738" s="11" t="s">
        <v>312</v>
      </c>
      <c r="G738" s="12" t="s">
        <v>345</v>
      </c>
      <c r="H738">
        <v>37308</v>
      </c>
      <c r="I738">
        <v>38059</v>
      </c>
      <c r="J738">
        <v>38742</v>
      </c>
      <c r="K738">
        <v>39137</v>
      </c>
      <c r="L738">
        <v>39564</v>
      </c>
      <c r="M738">
        <v>40042</v>
      </c>
      <c r="N738">
        <v>40741</v>
      </c>
      <c r="O738">
        <v>41765</v>
      </c>
      <c r="P738">
        <v>43047</v>
      </c>
      <c r="Q738">
        <v>44452</v>
      </c>
      <c r="R738">
        <v>45990</v>
      </c>
      <c r="S738">
        <v>47597</v>
      </c>
      <c r="T738">
        <v>49228</v>
      </c>
      <c r="U738">
        <v>50916</v>
      </c>
      <c r="V738">
        <v>52648</v>
      </c>
      <c r="W738">
        <v>54393</v>
      </c>
      <c r="X738">
        <v>56317</v>
      </c>
      <c r="Y738">
        <v>58492</v>
      </c>
      <c r="Z738">
        <v>60764</v>
      </c>
      <c r="AA738">
        <v>63018</v>
      </c>
      <c r="AB738">
        <v>65272.999999999993</v>
      </c>
      <c r="AC738">
        <v>67379</v>
      </c>
      <c r="AD738">
        <v>69245</v>
      </c>
      <c r="AE738" s="21"/>
    </row>
    <row r="739" spans="1:31" x14ac:dyDescent="0.2">
      <c r="A739" s="27" t="s">
        <v>16</v>
      </c>
      <c r="B739" s="13" t="s">
        <v>16</v>
      </c>
      <c r="C739" s="14">
        <v>178</v>
      </c>
      <c r="D739" s="13" t="s">
        <v>16</v>
      </c>
      <c r="E739" s="13" t="s">
        <v>483</v>
      </c>
      <c r="F739" s="13" t="s">
        <v>313</v>
      </c>
      <c r="G739" s="14" t="s">
        <v>345</v>
      </c>
      <c r="H739">
        <v>37410</v>
      </c>
      <c r="I739">
        <v>38206</v>
      </c>
      <c r="J739">
        <v>38904</v>
      </c>
      <c r="K739">
        <v>39321</v>
      </c>
      <c r="L739">
        <v>39769</v>
      </c>
      <c r="M739">
        <v>40263</v>
      </c>
      <c r="N739">
        <v>40972</v>
      </c>
      <c r="O739">
        <v>42006</v>
      </c>
      <c r="P739">
        <v>43313</v>
      </c>
      <c r="Q739">
        <v>44734</v>
      </c>
      <c r="R739">
        <v>46282</v>
      </c>
      <c r="S739">
        <v>47901</v>
      </c>
      <c r="T739">
        <v>49556</v>
      </c>
      <c r="U739">
        <v>51285</v>
      </c>
      <c r="V739">
        <v>53053</v>
      </c>
      <c r="W739">
        <v>54830</v>
      </c>
      <c r="X739">
        <v>56790</v>
      </c>
      <c r="Y739">
        <v>59017</v>
      </c>
      <c r="Z739">
        <v>61360</v>
      </c>
      <c r="AA739">
        <v>63678</v>
      </c>
      <c r="AB739">
        <v>65990</v>
      </c>
      <c r="AC739">
        <v>68148</v>
      </c>
      <c r="AD739">
        <v>70068</v>
      </c>
      <c r="AE739" s="22"/>
    </row>
    <row r="740" spans="1:31" x14ac:dyDescent="0.2">
      <c r="A740" s="25" t="s">
        <v>16</v>
      </c>
      <c r="B740" s="11" t="s">
        <v>16</v>
      </c>
      <c r="C740" s="12">
        <v>178</v>
      </c>
      <c r="D740" s="11" t="s">
        <v>16</v>
      </c>
      <c r="E740" s="11" t="s">
        <v>477</v>
      </c>
      <c r="F740" s="11" t="s">
        <v>312</v>
      </c>
      <c r="G740" s="12" t="s">
        <v>339</v>
      </c>
      <c r="H740">
        <v>36738</v>
      </c>
      <c r="I740">
        <v>37473</v>
      </c>
      <c r="J740">
        <v>38125</v>
      </c>
      <c r="K740">
        <v>38431</v>
      </c>
      <c r="L740">
        <v>38789</v>
      </c>
      <c r="M740">
        <v>39203</v>
      </c>
      <c r="N740">
        <v>39699</v>
      </c>
      <c r="O740">
        <v>40448</v>
      </c>
      <c r="P740">
        <v>41533</v>
      </c>
      <c r="Q740">
        <v>42861</v>
      </c>
      <c r="R740">
        <v>44298</v>
      </c>
      <c r="S740">
        <v>45848</v>
      </c>
      <c r="T740">
        <v>47453</v>
      </c>
      <c r="U740">
        <v>49097</v>
      </c>
      <c r="V740">
        <v>50765</v>
      </c>
      <c r="W740">
        <v>52492</v>
      </c>
      <c r="X740">
        <v>54250</v>
      </c>
      <c r="Y740">
        <v>56195</v>
      </c>
      <c r="Z740">
        <v>58338</v>
      </c>
      <c r="AA740">
        <v>60632</v>
      </c>
      <c r="AB740">
        <v>62901</v>
      </c>
      <c r="AC740">
        <v>65158</v>
      </c>
      <c r="AD740">
        <v>67262</v>
      </c>
      <c r="AE740" s="21"/>
    </row>
    <row r="741" spans="1:31" x14ac:dyDescent="0.2">
      <c r="A741" s="27" t="s">
        <v>16</v>
      </c>
      <c r="B741" s="13" t="s">
        <v>16</v>
      </c>
      <c r="C741" s="14">
        <v>178</v>
      </c>
      <c r="D741" s="13" t="s">
        <v>16</v>
      </c>
      <c r="E741" s="13" t="s">
        <v>484</v>
      </c>
      <c r="F741" s="13" t="s">
        <v>313</v>
      </c>
      <c r="G741" s="14" t="s">
        <v>339</v>
      </c>
      <c r="H741">
        <v>36763</v>
      </c>
      <c r="I741">
        <v>37559</v>
      </c>
      <c r="J741">
        <v>38251</v>
      </c>
      <c r="K741">
        <v>38593</v>
      </c>
      <c r="L741">
        <v>38969</v>
      </c>
      <c r="M741">
        <v>39399</v>
      </c>
      <c r="N741">
        <v>39908</v>
      </c>
      <c r="O741">
        <v>40662</v>
      </c>
      <c r="P741">
        <v>41769</v>
      </c>
      <c r="Q741">
        <v>43115</v>
      </c>
      <c r="R741">
        <v>44563</v>
      </c>
      <c r="S741">
        <v>46118</v>
      </c>
      <c r="T741">
        <v>47733</v>
      </c>
      <c r="U741">
        <v>49410</v>
      </c>
      <c r="V741">
        <v>51115</v>
      </c>
      <c r="W741">
        <v>52874</v>
      </c>
      <c r="X741">
        <v>54659</v>
      </c>
      <c r="Y741">
        <v>56637</v>
      </c>
      <c r="Z741">
        <v>58841</v>
      </c>
      <c r="AA741">
        <v>61200</v>
      </c>
      <c r="AB741">
        <v>63528</v>
      </c>
      <c r="AC741">
        <v>65837</v>
      </c>
      <c r="AD741">
        <v>67991</v>
      </c>
      <c r="AE741" s="22"/>
    </row>
    <row r="742" spans="1:31" x14ac:dyDescent="0.2">
      <c r="A742" s="25" t="s">
        <v>16</v>
      </c>
      <c r="B742" s="11" t="s">
        <v>16</v>
      </c>
      <c r="C742" s="12">
        <v>178</v>
      </c>
      <c r="D742" s="11" t="s">
        <v>16</v>
      </c>
      <c r="E742" s="11" t="s">
        <v>478</v>
      </c>
      <c r="F742" s="11" t="s">
        <v>312</v>
      </c>
      <c r="G742" s="12" t="s">
        <v>352</v>
      </c>
      <c r="H742">
        <v>36191</v>
      </c>
      <c r="I742">
        <v>36933</v>
      </c>
      <c r="J742">
        <v>37573</v>
      </c>
      <c r="K742">
        <v>37803</v>
      </c>
      <c r="L742">
        <v>38067</v>
      </c>
      <c r="M742">
        <v>38412</v>
      </c>
      <c r="N742">
        <v>38845</v>
      </c>
      <c r="O742">
        <v>39386</v>
      </c>
      <c r="P742">
        <v>40211</v>
      </c>
      <c r="Q742">
        <v>41338</v>
      </c>
      <c r="R742">
        <v>42698</v>
      </c>
      <c r="S742">
        <v>44147</v>
      </c>
      <c r="T742">
        <v>45694</v>
      </c>
      <c r="U742">
        <v>47316</v>
      </c>
      <c r="V742">
        <v>48939</v>
      </c>
      <c r="W742">
        <v>50603</v>
      </c>
      <c r="X742">
        <v>52342</v>
      </c>
      <c r="Y742">
        <v>54120</v>
      </c>
      <c r="Z742">
        <v>56036</v>
      </c>
      <c r="AA742">
        <v>58199</v>
      </c>
      <c r="AB742">
        <v>60507</v>
      </c>
      <c r="AC742">
        <v>62779</v>
      </c>
      <c r="AD742">
        <v>65034.000000000007</v>
      </c>
      <c r="AE742" s="21"/>
    </row>
    <row r="743" spans="1:31" x14ac:dyDescent="0.2">
      <c r="A743" s="27" t="s">
        <v>16</v>
      </c>
      <c r="B743" s="13" t="s">
        <v>16</v>
      </c>
      <c r="C743" s="14">
        <v>178</v>
      </c>
      <c r="D743" s="13" t="s">
        <v>16</v>
      </c>
      <c r="E743" s="13" t="s">
        <v>485</v>
      </c>
      <c r="F743" s="13" t="s">
        <v>313</v>
      </c>
      <c r="G743" s="14" t="s">
        <v>352</v>
      </c>
      <c r="H743">
        <v>61525</v>
      </c>
      <c r="I743">
        <v>63586</v>
      </c>
      <c r="J743">
        <v>65573</v>
      </c>
      <c r="K743">
        <v>68045</v>
      </c>
      <c r="L743">
        <v>70393</v>
      </c>
      <c r="M743">
        <v>72528</v>
      </c>
      <c r="N743">
        <v>74348</v>
      </c>
      <c r="O743">
        <v>75721</v>
      </c>
      <c r="P743">
        <v>77166</v>
      </c>
      <c r="Q743">
        <v>78453</v>
      </c>
      <c r="R743">
        <v>79593</v>
      </c>
      <c r="S743">
        <v>80605</v>
      </c>
      <c r="T743">
        <v>81541</v>
      </c>
      <c r="U743">
        <v>47584</v>
      </c>
      <c r="V743">
        <v>49236</v>
      </c>
      <c r="W743">
        <v>50933</v>
      </c>
      <c r="X743">
        <v>52701</v>
      </c>
      <c r="Y743">
        <v>54499</v>
      </c>
      <c r="Z743">
        <v>56459</v>
      </c>
      <c r="AA743">
        <v>58678</v>
      </c>
      <c r="AB743">
        <v>61046</v>
      </c>
      <c r="AC743">
        <v>63372</v>
      </c>
      <c r="AD743">
        <v>65675</v>
      </c>
      <c r="AE743" s="22"/>
    </row>
    <row r="744" spans="1:31" x14ac:dyDescent="0.2">
      <c r="A744" s="25" t="s">
        <v>16</v>
      </c>
      <c r="B744" s="11" t="s">
        <v>16</v>
      </c>
      <c r="C744" s="12">
        <v>178</v>
      </c>
      <c r="D744" s="11" t="s">
        <v>16</v>
      </c>
      <c r="E744" s="11" t="s">
        <v>479</v>
      </c>
      <c r="F744" s="11" t="s">
        <v>312</v>
      </c>
      <c r="G744" s="12" t="s">
        <v>338</v>
      </c>
      <c r="H744">
        <v>35656</v>
      </c>
      <c r="I744">
        <v>36414</v>
      </c>
      <c r="J744">
        <v>37064</v>
      </c>
      <c r="K744">
        <v>37247</v>
      </c>
      <c r="L744">
        <v>37429</v>
      </c>
      <c r="M744">
        <v>37676</v>
      </c>
      <c r="N744">
        <v>38039</v>
      </c>
      <c r="O744">
        <v>38515</v>
      </c>
      <c r="P744">
        <v>39146</v>
      </c>
      <c r="Q744">
        <v>40010</v>
      </c>
      <c r="R744">
        <v>41166</v>
      </c>
      <c r="S744">
        <v>42538</v>
      </c>
      <c r="T744">
        <v>43984</v>
      </c>
      <c r="U744">
        <v>45552</v>
      </c>
      <c r="V744">
        <v>47151</v>
      </c>
      <c r="W744">
        <v>48769</v>
      </c>
      <c r="X744">
        <v>50446</v>
      </c>
      <c r="Y744">
        <v>52204</v>
      </c>
      <c r="Z744">
        <v>53957</v>
      </c>
      <c r="AA744">
        <v>55891</v>
      </c>
      <c r="AB744">
        <v>58067</v>
      </c>
      <c r="AC744">
        <v>60378</v>
      </c>
      <c r="AD744">
        <v>62648</v>
      </c>
      <c r="AE744" s="21"/>
    </row>
    <row r="745" spans="1:31" x14ac:dyDescent="0.2">
      <c r="A745" s="27" t="s">
        <v>16</v>
      </c>
      <c r="B745" s="13" t="s">
        <v>16</v>
      </c>
      <c r="C745" s="14">
        <v>178</v>
      </c>
      <c r="D745" s="13" t="s">
        <v>16</v>
      </c>
      <c r="E745" s="13" t="s">
        <v>486</v>
      </c>
      <c r="F745" s="13" t="s">
        <v>313</v>
      </c>
      <c r="G745" s="14" t="s">
        <v>338</v>
      </c>
      <c r="H745">
        <v>35536</v>
      </c>
      <c r="I745">
        <v>36363</v>
      </c>
      <c r="J745">
        <v>37069</v>
      </c>
      <c r="K745">
        <v>37323</v>
      </c>
      <c r="L745">
        <v>37560</v>
      </c>
      <c r="M745">
        <v>37835</v>
      </c>
      <c r="N745">
        <v>38207</v>
      </c>
      <c r="O745">
        <v>38689</v>
      </c>
      <c r="P745">
        <v>39338</v>
      </c>
      <c r="Q745">
        <v>40216</v>
      </c>
      <c r="R745">
        <v>41383</v>
      </c>
      <c r="S745">
        <v>42763</v>
      </c>
      <c r="T745">
        <v>44212</v>
      </c>
      <c r="U745">
        <v>45791</v>
      </c>
      <c r="V745">
        <v>47407</v>
      </c>
      <c r="W745">
        <v>49050</v>
      </c>
      <c r="X745">
        <v>50755</v>
      </c>
      <c r="Y745">
        <v>52537</v>
      </c>
      <c r="Z745">
        <v>54321</v>
      </c>
      <c r="AA745">
        <v>56294</v>
      </c>
      <c r="AB745">
        <v>58520</v>
      </c>
      <c r="AC745">
        <v>60887</v>
      </c>
      <c r="AD745">
        <v>63206</v>
      </c>
      <c r="AE745" s="22"/>
    </row>
    <row r="746" spans="1:31" x14ac:dyDescent="0.2">
      <c r="A746" s="25" t="s">
        <v>16</v>
      </c>
      <c r="B746" s="11" t="s">
        <v>16</v>
      </c>
      <c r="C746" s="12">
        <v>178</v>
      </c>
      <c r="D746" s="11" t="s">
        <v>16</v>
      </c>
      <c r="E746" s="11" t="s">
        <v>458</v>
      </c>
      <c r="F746" s="11" t="s">
        <v>312</v>
      </c>
      <c r="G746" s="12" t="s">
        <v>457</v>
      </c>
      <c r="H746" s="205">
        <v>201346</v>
      </c>
      <c r="I746" s="205">
        <v>205982</v>
      </c>
      <c r="J746" s="205">
        <v>210603</v>
      </c>
      <c r="K746" s="205">
        <v>215274</v>
      </c>
      <c r="L746" s="205">
        <v>220674</v>
      </c>
      <c r="M746">
        <v>226825.00000000003</v>
      </c>
      <c r="N746">
        <v>233680</v>
      </c>
      <c r="O746">
        <v>241190.99999999997</v>
      </c>
      <c r="P746">
        <v>248857</v>
      </c>
      <c r="Q746">
        <v>257012.99999999997</v>
      </c>
      <c r="R746">
        <v>265718</v>
      </c>
      <c r="S746">
        <v>275056</v>
      </c>
      <c r="T746">
        <v>285007</v>
      </c>
      <c r="U746">
        <v>295432</v>
      </c>
      <c r="V746">
        <v>306223</v>
      </c>
      <c r="W746">
        <v>317150.00000000006</v>
      </c>
      <c r="X746">
        <v>327847</v>
      </c>
      <c r="Y746">
        <v>338013.00000000006</v>
      </c>
      <c r="Z746">
        <v>347344.99999999994</v>
      </c>
      <c r="AA746">
        <v>356216</v>
      </c>
      <c r="AB746">
        <v>364437</v>
      </c>
      <c r="AC746">
        <v>371744</v>
      </c>
      <c r="AD746">
        <v>378020.00000000006</v>
      </c>
      <c r="AE746" s="21" t="s">
        <v>1</v>
      </c>
    </row>
    <row r="747" spans="1:31" x14ac:dyDescent="0.2">
      <c r="A747" s="27" t="s">
        <v>16</v>
      </c>
      <c r="B747" s="13" t="s">
        <v>16</v>
      </c>
      <c r="C747" s="14">
        <v>178</v>
      </c>
      <c r="D747" s="13" t="s">
        <v>16</v>
      </c>
      <c r="E747" s="13" t="s">
        <v>456</v>
      </c>
      <c r="F747" s="13" t="s">
        <v>312</v>
      </c>
      <c r="G747" s="14" t="s">
        <v>455</v>
      </c>
      <c r="H747" s="205">
        <v>183820</v>
      </c>
      <c r="I747" s="205">
        <v>187591</v>
      </c>
      <c r="J747" s="205">
        <v>190936</v>
      </c>
      <c r="K747" s="205">
        <v>192514</v>
      </c>
      <c r="L747" s="205">
        <v>194237</v>
      </c>
      <c r="M747">
        <v>196394.99999999997</v>
      </c>
      <c r="N747">
        <v>199353</v>
      </c>
      <c r="O747">
        <v>203387</v>
      </c>
      <c r="P747">
        <v>208567</v>
      </c>
      <c r="Q747">
        <v>214795.99999999997</v>
      </c>
      <c r="R747">
        <v>221880.00000000003</v>
      </c>
      <c r="S747">
        <v>229488</v>
      </c>
      <c r="T747">
        <v>237398</v>
      </c>
      <c r="U747">
        <v>245672</v>
      </c>
      <c r="V747">
        <v>254046.00000000003</v>
      </c>
      <c r="W747">
        <v>262709</v>
      </c>
      <c r="X747">
        <v>271958.99999999994</v>
      </c>
      <c r="Y747">
        <v>281923</v>
      </c>
      <c r="Z747">
        <v>292239.00000000006</v>
      </c>
      <c r="AA747">
        <v>303124</v>
      </c>
      <c r="AB747">
        <v>314234.00000000006</v>
      </c>
      <c r="AC747">
        <v>325046.99999999994</v>
      </c>
      <c r="AD747">
        <v>335215.00000000006</v>
      </c>
      <c r="AE747" s="22" t="s">
        <v>1</v>
      </c>
    </row>
    <row r="748" spans="1:31" x14ac:dyDescent="0.2">
      <c r="A748" s="25" t="s">
        <v>16</v>
      </c>
      <c r="B748" s="11" t="s">
        <v>16</v>
      </c>
      <c r="C748" s="12">
        <v>178</v>
      </c>
      <c r="D748" s="11" t="s">
        <v>16</v>
      </c>
      <c r="E748" s="11" t="s">
        <v>502</v>
      </c>
      <c r="F748" s="11" t="s">
        <v>313</v>
      </c>
      <c r="G748" s="12" t="s">
        <v>457</v>
      </c>
      <c r="H748" s="205">
        <v>202692</v>
      </c>
      <c r="I748" s="205">
        <v>207353</v>
      </c>
      <c r="J748" s="205">
        <v>211984.99999999997</v>
      </c>
      <c r="K748" s="205">
        <v>216754.00000000003</v>
      </c>
      <c r="L748" s="205">
        <v>222250</v>
      </c>
      <c r="M748">
        <v>228511</v>
      </c>
      <c r="N748">
        <v>235491</v>
      </c>
      <c r="O748">
        <v>243136</v>
      </c>
      <c r="P748">
        <v>250956</v>
      </c>
      <c r="Q748">
        <v>259279</v>
      </c>
      <c r="R748">
        <v>268176</v>
      </c>
      <c r="S748">
        <v>277744</v>
      </c>
      <c r="T748">
        <v>287960</v>
      </c>
      <c r="U748">
        <v>298647.99999999994</v>
      </c>
      <c r="V748">
        <v>309733</v>
      </c>
      <c r="W748">
        <v>320991</v>
      </c>
      <c r="X748">
        <v>332037</v>
      </c>
      <c r="Y748">
        <v>342544</v>
      </c>
      <c r="Z748">
        <v>352166</v>
      </c>
      <c r="AA748">
        <v>361318</v>
      </c>
      <c r="AB748">
        <v>369823</v>
      </c>
      <c r="AC748">
        <v>377424.00000000006</v>
      </c>
      <c r="AD748">
        <v>383985</v>
      </c>
      <c r="AE748" s="21" t="s">
        <v>1</v>
      </c>
    </row>
    <row r="749" spans="1:31" x14ac:dyDescent="0.2">
      <c r="A749" s="27" t="s">
        <v>16</v>
      </c>
      <c r="B749" s="13" t="s">
        <v>16</v>
      </c>
      <c r="C749" s="14">
        <v>178</v>
      </c>
      <c r="D749" s="13" t="s">
        <v>16</v>
      </c>
      <c r="E749" s="13" t="s">
        <v>503</v>
      </c>
      <c r="F749" s="13" t="s">
        <v>313</v>
      </c>
      <c r="G749" s="14" t="s">
        <v>338</v>
      </c>
      <c r="H749" s="205">
        <v>183946</v>
      </c>
      <c r="I749" s="205">
        <v>187974.00000000003</v>
      </c>
      <c r="J749" s="205">
        <v>191485</v>
      </c>
      <c r="K749" s="205">
        <v>193275</v>
      </c>
      <c r="L749" s="205">
        <v>195147</v>
      </c>
      <c r="M749">
        <v>197393</v>
      </c>
      <c r="N749">
        <v>200406.99999999997</v>
      </c>
      <c r="O749">
        <v>204481</v>
      </c>
      <c r="P749">
        <v>209769</v>
      </c>
      <c r="Q749">
        <v>216079</v>
      </c>
      <c r="R749">
        <v>223222</v>
      </c>
      <c r="S749">
        <v>230885.00000000003</v>
      </c>
      <c r="T749">
        <v>238869.00000000003</v>
      </c>
      <c r="U749">
        <v>247289</v>
      </c>
      <c r="V749">
        <v>255815.99999999997</v>
      </c>
      <c r="W749">
        <v>264642</v>
      </c>
      <c r="X749">
        <v>274064</v>
      </c>
      <c r="Y749">
        <v>284223</v>
      </c>
      <c r="Z749">
        <v>294815</v>
      </c>
      <c r="AA749">
        <v>305986.99999999994</v>
      </c>
      <c r="AB749">
        <v>317378</v>
      </c>
      <c r="AC749">
        <v>328458</v>
      </c>
      <c r="AD749">
        <v>338887</v>
      </c>
      <c r="AE749" s="22" t="s">
        <v>1</v>
      </c>
    </row>
    <row r="750" spans="1:31" x14ac:dyDescent="0.2">
      <c r="A750" s="25" t="s">
        <v>16</v>
      </c>
      <c r="B750" s="11" t="s">
        <v>16</v>
      </c>
      <c r="C750" s="12">
        <v>178</v>
      </c>
      <c r="D750" s="11" t="s">
        <v>16</v>
      </c>
      <c r="E750" s="11" t="s">
        <v>504</v>
      </c>
      <c r="F750" s="11"/>
      <c r="G750" s="12"/>
      <c r="H750" s="205">
        <v>0</v>
      </c>
      <c r="I750" s="205">
        <v>0</v>
      </c>
      <c r="J750" s="205">
        <v>0</v>
      </c>
      <c r="K750" s="205">
        <v>0</v>
      </c>
      <c r="L750" s="205">
        <v>0</v>
      </c>
      <c r="M750">
        <v>0</v>
      </c>
      <c r="N750">
        <v>0</v>
      </c>
      <c r="O750">
        <v>0</v>
      </c>
      <c r="P750">
        <v>0</v>
      </c>
      <c r="Q750">
        <v>0</v>
      </c>
      <c r="R750">
        <v>0</v>
      </c>
      <c r="S750">
        <v>0</v>
      </c>
      <c r="T750">
        <v>0</v>
      </c>
      <c r="U750">
        <v>0</v>
      </c>
      <c r="V750">
        <v>0</v>
      </c>
      <c r="W750">
        <v>0</v>
      </c>
      <c r="X750">
        <v>0</v>
      </c>
      <c r="Y750">
        <v>0</v>
      </c>
      <c r="Z750">
        <v>0</v>
      </c>
      <c r="AA750">
        <v>0</v>
      </c>
      <c r="AB750">
        <v>0</v>
      </c>
      <c r="AC750">
        <v>0</v>
      </c>
      <c r="AD750">
        <v>0</v>
      </c>
      <c r="AE750" s="21" t="s">
        <v>1</v>
      </c>
    </row>
    <row r="751" spans="1:31" x14ac:dyDescent="0.2">
      <c r="A751" s="27" t="s">
        <v>16</v>
      </c>
      <c r="B751" s="13" t="s">
        <v>16</v>
      </c>
      <c r="C751" s="14">
        <v>178</v>
      </c>
      <c r="D751" s="13" t="s">
        <v>16</v>
      </c>
      <c r="E751" s="13" t="s">
        <v>505</v>
      </c>
      <c r="F751" s="13"/>
      <c r="G751" s="14"/>
      <c r="H751" s="205">
        <v>4011487</v>
      </c>
      <c r="I751" s="205">
        <v>4145399.9999999995</v>
      </c>
      <c r="J751" s="205">
        <v>4273738</v>
      </c>
      <c r="K751" s="205">
        <v>4394842</v>
      </c>
      <c r="L751" s="205">
        <v>4510197</v>
      </c>
      <c r="M751">
        <v>4622757</v>
      </c>
      <c r="N751">
        <v>4736965</v>
      </c>
      <c r="O751">
        <v>4856093</v>
      </c>
      <c r="P751">
        <v>4980996</v>
      </c>
      <c r="Q751">
        <v>5110701</v>
      </c>
      <c r="R751">
        <v>5244363</v>
      </c>
      <c r="S751">
        <v>5380504</v>
      </c>
      <c r="T751">
        <v>5518092</v>
      </c>
      <c r="U751">
        <v>5657017</v>
      </c>
      <c r="V751">
        <v>5797801</v>
      </c>
      <c r="W751">
        <v>5940746</v>
      </c>
      <c r="X751">
        <v>6086280</v>
      </c>
      <c r="Y751">
        <v>6234721</v>
      </c>
      <c r="Z751">
        <v>6386128</v>
      </c>
      <c r="AA751">
        <v>6540366</v>
      </c>
      <c r="AB751">
        <v>6697444</v>
      </c>
      <c r="AC751">
        <v>6857284</v>
      </c>
      <c r="AD751">
        <v>7019835</v>
      </c>
      <c r="AE751" s="22" t="s">
        <v>1</v>
      </c>
    </row>
    <row r="752" spans="1:31" x14ac:dyDescent="0.2">
      <c r="A752" s="25" t="s">
        <v>17</v>
      </c>
      <c r="B752" s="11" t="s">
        <v>17</v>
      </c>
      <c r="C752" s="12">
        <v>384</v>
      </c>
      <c r="D752" s="11" t="s">
        <v>17</v>
      </c>
      <c r="E752" s="11" t="s">
        <v>440</v>
      </c>
      <c r="F752" s="11" t="s">
        <v>312</v>
      </c>
      <c r="G752" s="12" t="s">
        <v>319</v>
      </c>
      <c r="H752" s="205">
        <v>316829</v>
      </c>
      <c r="I752" s="205">
        <v>319750</v>
      </c>
      <c r="J752" s="205">
        <v>324873</v>
      </c>
      <c r="K752" s="205">
        <v>329465</v>
      </c>
      <c r="L752" s="205">
        <v>334207</v>
      </c>
      <c r="M752">
        <v>339622</v>
      </c>
      <c r="N752">
        <v>347669</v>
      </c>
      <c r="O752">
        <v>355223</v>
      </c>
      <c r="P752">
        <v>365075</v>
      </c>
      <c r="Q752">
        <v>375362</v>
      </c>
      <c r="R752">
        <v>385270</v>
      </c>
      <c r="S752">
        <v>390593</v>
      </c>
      <c r="T752">
        <v>399761</v>
      </c>
      <c r="U752">
        <v>408735</v>
      </c>
      <c r="V752">
        <v>417438</v>
      </c>
      <c r="W752">
        <v>425702</v>
      </c>
      <c r="X752">
        <v>432584</v>
      </c>
      <c r="Y752">
        <v>440333</v>
      </c>
      <c r="Z752">
        <v>447958</v>
      </c>
      <c r="AA752">
        <v>455224</v>
      </c>
      <c r="AB752">
        <v>462287</v>
      </c>
      <c r="AC752">
        <v>469601</v>
      </c>
      <c r="AD752">
        <v>476733</v>
      </c>
      <c r="AE752" s="21" t="s">
        <v>1</v>
      </c>
    </row>
    <row r="753" spans="1:31" x14ac:dyDescent="0.2">
      <c r="A753" s="27" t="s">
        <v>17</v>
      </c>
      <c r="B753" s="13" t="s">
        <v>17</v>
      </c>
      <c r="C753" s="14">
        <v>384</v>
      </c>
      <c r="D753" s="13" t="s">
        <v>17</v>
      </c>
      <c r="E753" s="13" t="s">
        <v>487</v>
      </c>
      <c r="F753" s="13" t="s">
        <v>313</v>
      </c>
      <c r="G753" s="14" t="s">
        <v>319</v>
      </c>
      <c r="H753" s="205">
        <v>319812</v>
      </c>
      <c r="I753" s="205">
        <v>322331</v>
      </c>
      <c r="J753" s="205">
        <v>327805</v>
      </c>
      <c r="K753" s="205">
        <v>332721</v>
      </c>
      <c r="L753" s="205">
        <v>337744</v>
      </c>
      <c r="M753">
        <v>343375</v>
      </c>
      <c r="N753">
        <v>351397</v>
      </c>
      <c r="O753">
        <v>359168</v>
      </c>
      <c r="P753">
        <v>369284</v>
      </c>
      <c r="Q753">
        <v>379751</v>
      </c>
      <c r="R753">
        <v>389767</v>
      </c>
      <c r="S753">
        <v>395066</v>
      </c>
      <c r="T753">
        <v>404350</v>
      </c>
      <c r="U753">
        <v>413534</v>
      </c>
      <c r="V753">
        <v>422393</v>
      </c>
      <c r="W753">
        <v>430767</v>
      </c>
      <c r="X753">
        <v>437616</v>
      </c>
      <c r="Y753">
        <v>445533</v>
      </c>
      <c r="Z753">
        <v>453479</v>
      </c>
      <c r="AA753">
        <v>461048</v>
      </c>
      <c r="AB753">
        <v>468348</v>
      </c>
      <c r="AC753">
        <v>475489</v>
      </c>
      <c r="AD753">
        <v>482817</v>
      </c>
      <c r="AE753" s="22" t="s">
        <v>1</v>
      </c>
    </row>
    <row r="754" spans="1:31" x14ac:dyDescent="0.2">
      <c r="A754" s="25" t="s">
        <v>17</v>
      </c>
      <c r="B754" s="11" t="s">
        <v>17</v>
      </c>
      <c r="C754" s="12">
        <v>384</v>
      </c>
      <c r="D754" s="11" t="s">
        <v>17</v>
      </c>
      <c r="E754" s="11" t="s">
        <v>441</v>
      </c>
      <c r="F754" s="11" t="s">
        <v>312</v>
      </c>
      <c r="G754" s="12" t="s">
        <v>355</v>
      </c>
      <c r="H754" s="205">
        <v>309603</v>
      </c>
      <c r="I754" s="205">
        <v>314200</v>
      </c>
      <c r="J754" s="205">
        <v>318230</v>
      </c>
      <c r="K754" s="205">
        <v>322856</v>
      </c>
      <c r="L754" s="205">
        <v>327365</v>
      </c>
      <c r="M754">
        <v>332187</v>
      </c>
      <c r="N754">
        <v>337897</v>
      </c>
      <c r="O754">
        <v>345134</v>
      </c>
      <c r="P754">
        <v>354004</v>
      </c>
      <c r="Q754">
        <v>363632</v>
      </c>
      <c r="R754">
        <v>373340</v>
      </c>
      <c r="S754">
        <v>382249</v>
      </c>
      <c r="T754">
        <v>389362</v>
      </c>
      <c r="U754">
        <v>398353</v>
      </c>
      <c r="V754">
        <v>407168</v>
      </c>
      <c r="W754">
        <v>415641</v>
      </c>
      <c r="X754">
        <v>423627</v>
      </c>
      <c r="Y754">
        <v>430985</v>
      </c>
      <c r="Z754">
        <v>438872</v>
      </c>
      <c r="AA754">
        <v>446341</v>
      </c>
      <c r="AB754">
        <v>453506</v>
      </c>
      <c r="AC754">
        <v>460540</v>
      </c>
      <c r="AD754">
        <v>467666</v>
      </c>
      <c r="AE754" s="21" t="s">
        <v>1</v>
      </c>
    </row>
    <row r="755" spans="1:31" x14ac:dyDescent="0.2">
      <c r="A755" s="27" t="s">
        <v>17</v>
      </c>
      <c r="B755" s="13" t="s">
        <v>17</v>
      </c>
      <c r="C755" s="14">
        <v>384</v>
      </c>
      <c r="D755" s="13" t="s">
        <v>17</v>
      </c>
      <c r="E755" s="13" t="s">
        <v>488</v>
      </c>
      <c r="F755" s="13" t="s">
        <v>313</v>
      </c>
      <c r="G755" s="14" t="s">
        <v>355</v>
      </c>
      <c r="H755" s="205">
        <v>311638</v>
      </c>
      <c r="I755" s="205">
        <v>316471</v>
      </c>
      <c r="J755" s="205">
        <v>320483</v>
      </c>
      <c r="K755" s="205">
        <v>325477</v>
      </c>
      <c r="L755" s="205">
        <v>330317</v>
      </c>
      <c r="M755">
        <v>335404</v>
      </c>
      <c r="N755">
        <v>341296</v>
      </c>
      <c r="O755">
        <v>348625</v>
      </c>
      <c r="P755">
        <v>357800</v>
      </c>
      <c r="Q755">
        <v>367644</v>
      </c>
      <c r="R755">
        <v>377485</v>
      </c>
      <c r="S755">
        <v>386458</v>
      </c>
      <c r="T755">
        <v>393586</v>
      </c>
      <c r="U755">
        <v>402778</v>
      </c>
      <c r="V755">
        <v>411739</v>
      </c>
      <c r="W755">
        <v>420307</v>
      </c>
      <c r="X755">
        <v>428346</v>
      </c>
      <c r="Y755">
        <v>435724</v>
      </c>
      <c r="Z755">
        <v>443881</v>
      </c>
      <c r="AA755">
        <v>451622</v>
      </c>
      <c r="AB755">
        <v>459014</v>
      </c>
      <c r="AC755">
        <v>466177</v>
      </c>
      <c r="AD755">
        <v>473272</v>
      </c>
      <c r="AE755" s="22" t="s">
        <v>1</v>
      </c>
    </row>
    <row r="756" spans="1:31" x14ac:dyDescent="0.2">
      <c r="A756" s="25" t="s">
        <v>17</v>
      </c>
      <c r="B756" s="11" t="s">
        <v>17</v>
      </c>
      <c r="C756" s="12">
        <v>384</v>
      </c>
      <c r="D756" s="11" t="s">
        <v>17</v>
      </c>
      <c r="E756" s="11" t="s">
        <v>442</v>
      </c>
      <c r="F756" s="11" t="s">
        <v>312</v>
      </c>
      <c r="G756" s="12" t="s">
        <v>317</v>
      </c>
      <c r="H756" s="205">
        <v>302379</v>
      </c>
      <c r="I756" s="205">
        <v>307309</v>
      </c>
      <c r="J756" s="205">
        <v>311645</v>
      </c>
      <c r="K756" s="205">
        <v>316424</v>
      </c>
      <c r="L756" s="205">
        <v>320882</v>
      </c>
      <c r="M756">
        <v>325353</v>
      </c>
      <c r="N756">
        <v>330319</v>
      </c>
      <c r="O756">
        <v>336321</v>
      </c>
      <c r="P756">
        <v>344183</v>
      </c>
      <c r="Q756">
        <v>353037</v>
      </c>
      <c r="R756">
        <v>362341</v>
      </c>
      <c r="S756">
        <v>371355</v>
      </c>
      <c r="T756">
        <v>379216</v>
      </c>
      <c r="U756">
        <v>388159</v>
      </c>
      <c r="V756">
        <v>397021</v>
      </c>
      <c r="W756">
        <v>405637</v>
      </c>
      <c r="X756">
        <v>413864</v>
      </c>
      <c r="Y756">
        <v>421559</v>
      </c>
      <c r="Z756">
        <v>429704</v>
      </c>
      <c r="AA756">
        <v>437404</v>
      </c>
      <c r="AB756">
        <v>444726</v>
      </c>
      <c r="AC756">
        <v>451800</v>
      </c>
      <c r="AD756">
        <v>458803</v>
      </c>
      <c r="AE756" s="21" t="s">
        <v>1</v>
      </c>
    </row>
    <row r="757" spans="1:31" x14ac:dyDescent="0.2">
      <c r="A757" s="27" t="s">
        <v>17</v>
      </c>
      <c r="B757" s="13" t="s">
        <v>17</v>
      </c>
      <c r="C757" s="14">
        <v>384</v>
      </c>
      <c r="D757" s="13" t="s">
        <v>17</v>
      </c>
      <c r="E757" s="13" t="s">
        <v>489</v>
      </c>
      <c r="F757" s="13" t="s">
        <v>313</v>
      </c>
      <c r="G757" s="14" t="s">
        <v>317</v>
      </c>
      <c r="H757" s="205">
        <v>303582</v>
      </c>
      <c r="I757" s="205">
        <v>308793</v>
      </c>
      <c r="J757" s="205">
        <v>313242</v>
      </c>
      <c r="K757" s="205">
        <v>318422</v>
      </c>
      <c r="L757" s="205">
        <v>323254</v>
      </c>
      <c r="M757">
        <v>328040</v>
      </c>
      <c r="N757">
        <v>333234</v>
      </c>
      <c r="O757">
        <v>339370</v>
      </c>
      <c r="P757">
        <v>347578</v>
      </c>
      <c r="Q757">
        <v>356690</v>
      </c>
      <c r="R757">
        <v>366161</v>
      </c>
      <c r="S757">
        <v>375258</v>
      </c>
      <c r="T757">
        <v>383135</v>
      </c>
      <c r="U757">
        <v>392276</v>
      </c>
      <c r="V757">
        <v>401281</v>
      </c>
      <c r="W757">
        <v>409987</v>
      </c>
      <c r="X757">
        <v>418254</v>
      </c>
      <c r="Y757">
        <v>425949</v>
      </c>
      <c r="Z757">
        <v>434315</v>
      </c>
      <c r="AA757">
        <v>442252</v>
      </c>
      <c r="AB757">
        <v>449787</v>
      </c>
      <c r="AC757">
        <v>457000</v>
      </c>
      <c r="AD757">
        <v>464014</v>
      </c>
      <c r="AE757" s="22" t="s">
        <v>1</v>
      </c>
    </row>
    <row r="758" spans="1:31" x14ac:dyDescent="0.2">
      <c r="A758" s="25" t="s">
        <v>17</v>
      </c>
      <c r="B758" s="11" t="s">
        <v>17</v>
      </c>
      <c r="C758" s="12">
        <v>384</v>
      </c>
      <c r="D758" s="11" t="s">
        <v>17</v>
      </c>
      <c r="E758" s="11" t="s">
        <v>443</v>
      </c>
      <c r="F758" s="11" t="s">
        <v>312</v>
      </c>
      <c r="G758" s="12" t="s">
        <v>356</v>
      </c>
      <c r="H758" s="205">
        <v>295141</v>
      </c>
      <c r="I758" s="205">
        <v>300414</v>
      </c>
      <c r="J758" s="205">
        <v>305087</v>
      </c>
      <c r="K758" s="205">
        <v>310143</v>
      </c>
      <c r="L758" s="205">
        <v>314662</v>
      </c>
      <c r="M758">
        <v>318995</v>
      </c>
      <c r="N758">
        <v>323490</v>
      </c>
      <c r="O758">
        <v>328597</v>
      </c>
      <c r="P758">
        <v>335429</v>
      </c>
      <c r="Q758">
        <v>343478</v>
      </c>
      <c r="R758">
        <v>352219</v>
      </c>
      <c r="S758">
        <v>361088</v>
      </c>
      <c r="T758">
        <v>369358</v>
      </c>
      <c r="U758">
        <v>378191</v>
      </c>
      <c r="V758">
        <v>387031</v>
      </c>
      <c r="W758">
        <v>395724</v>
      </c>
      <c r="X758">
        <v>404124</v>
      </c>
      <c r="Y758">
        <v>412092</v>
      </c>
      <c r="Z758">
        <v>420495</v>
      </c>
      <c r="AA758">
        <v>428418</v>
      </c>
      <c r="AB758">
        <v>435938</v>
      </c>
      <c r="AC758">
        <v>443123</v>
      </c>
      <c r="AD758">
        <v>450103</v>
      </c>
      <c r="AE758" s="21" t="s">
        <v>1</v>
      </c>
    </row>
    <row r="759" spans="1:31" x14ac:dyDescent="0.2">
      <c r="A759" s="27" t="s">
        <v>17</v>
      </c>
      <c r="B759" s="13" t="s">
        <v>17</v>
      </c>
      <c r="C759" s="14">
        <v>384</v>
      </c>
      <c r="D759" s="13" t="s">
        <v>17</v>
      </c>
      <c r="E759" s="13" t="s">
        <v>490</v>
      </c>
      <c r="F759" s="13" t="s">
        <v>313</v>
      </c>
      <c r="G759" s="14" t="s">
        <v>356</v>
      </c>
      <c r="H759" s="205">
        <v>295624</v>
      </c>
      <c r="I759" s="205">
        <v>301189</v>
      </c>
      <c r="J759" s="205">
        <v>306057</v>
      </c>
      <c r="K759" s="205">
        <v>311540</v>
      </c>
      <c r="L759" s="205">
        <v>316465</v>
      </c>
      <c r="M759">
        <v>321156</v>
      </c>
      <c r="N759">
        <v>325928</v>
      </c>
      <c r="O759">
        <v>331212</v>
      </c>
      <c r="P759">
        <v>338434</v>
      </c>
      <c r="Q759">
        <v>346781</v>
      </c>
      <c r="R759">
        <v>355731</v>
      </c>
      <c r="S759">
        <v>364716</v>
      </c>
      <c r="T759">
        <v>373018</v>
      </c>
      <c r="U759">
        <v>382055</v>
      </c>
      <c r="V759">
        <v>391039</v>
      </c>
      <c r="W759">
        <v>399825</v>
      </c>
      <c r="X759">
        <v>408267</v>
      </c>
      <c r="Y759">
        <v>416225</v>
      </c>
      <c r="Z759">
        <v>424802</v>
      </c>
      <c r="AA759">
        <v>432928</v>
      </c>
      <c r="AB759">
        <v>440644</v>
      </c>
      <c r="AC759">
        <v>447971</v>
      </c>
      <c r="AD759">
        <v>454994</v>
      </c>
      <c r="AE759" s="22" t="s">
        <v>1</v>
      </c>
    </row>
    <row r="760" spans="1:31" x14ac:dyDescent="0.2">
      <c r="A760" s="25" t="s">
        <v>17</v>
      </c>
      <c r="B760" s="11" t="s">
        <v>17</v>
      </c>
      <c r="C760" s="12">
        <v>384</v>
      </c>
      <c r="D760" s="11" t="s">
        <v>17</v>
      </c>
      <c r="E760" s="11" t="s">
        <v>444</v>
      </c>
      <c r="F760" s="11" t="s">
        <v>312</v>
      </c>
      <c r="G760" s="12" t="s">
        <v>327</v>
      </c>
      <c r="H760" s="205">
        <v>287873</v>
      </c>
      <c r="I760" s="205">
        <v>293493</v>
      </c>
      <c r="J760" s="205">
        <v>298521</v>
      </c>
      <c r="K760" s="205">
        <v>303983</v>
      </c>
      <c r="L760" s="205">
        <v>308681</v>
      </c>
      <c r="M760">
        <v>312983</v>
      </c>
      <c r="N760">
        <v>317253</v>
      </c>
      <c r="O760">
        <v>321770</v>
      </c>
      <c r="P760">
        <v>327556</v>
      </c>
      <c r="Q760">
        <v>334776</v>
      </c>
      <c r="R760">
        <v>342918</v>
      </c>
      <c r="S760">
        <v>351437</v>
      </c>
      <c r="T760">
        <v>359823</v>
      </c>
      <c r="U760">
        <v>368488</v>
      </c>
      <c r="V760">
        <v>377239</v>
      </c>
      <c r="W760">
        <v>385936</v>
      </c>
      <c r="X760">
        <v>394444</v>
      </c>
      <c r="Y760">
        <v>402617</v>
      </c>
      <c r="Z760">
        <v>411281</v>
      </c>
      <c r="AA760">
        <v>419424</v>
      </c>
      <c r="AB760">
        <v>427133</v>
      </c>
      <c r="AC760">
        <v>434484</v>
      </c>
      <c r="AD760">
        <v>441528</v>
      </c>
      <c r="AE760" s="21" t="s">
        <v>1</v>
      </c>
    </row>
    <row r="761" spans="1:31" x14ac:dyDescent="0.2">
      <c r="A761" s="27" t="s">
        <v>17</v>
      </c>
      <c r="B761" s="13" t="s">
        <v>17</v>
      </c>
      <c r="C761" s="14">
        <v>384</v>
      </c>
      <c r="D761" s="13" t="s">
        <v>17</v>
      </c>
      <c r="E761" s="13" t="s">
        <v>491</v>
      </c>
      <c r="F761" s="13" t="s">
        <v>313</v>
      </c>
      <c r="G761" s="14" t="s">
        <v>327</v>
      </c>
      <c r="H761" s="205">
        <v>287748</v>
      </c>
      <c r="I761" s="205">
        <v>293638</v>
      </c>
      <c r="J761" s="205">
        <v>298904</v>
      </c>
      <c r="K761" s="205">
        <v>304811</v>
      </c>
      <c r="L761" s="205">
        <v>309939</v>
      </c>
      <c r="M761">
        <v>314631</v>
      </c>
      <c r="N761">
        <v>319221</v>
      </c>
      <c r="O761">
        <v>323961</v>
      </c>
      <c r="P761">
        <v>330185</v>
      </c>
      <c r="Q761">
        <v>337743</v>
      </c>
      <c r="R761">
        <v>346133</v>
      </c>
      <c r="S761">
        <v>354810</v>
      </c>
      <c r="T761">
        <v>363258</v>
      </c>
      <c r="U761">
        <v>372141</v>
      </c>
      <c r="V761">
        <v>381046</v>
      </c>
      <c r="W761">
        <v>389842</v>
      </c>
      <c r="X761">
        <v>398401</v>
      </c>
      <c r="Y761">
        <v>406569</v>
      </c>
      <c r="Z761">
        <v>415365</v>
      </c>
      <c r="AA761">
        <v>423678</v>
      </c>
      <c r="AB761">
        <v>431562</v>
      </c>
      <c r="AC761">
        <v>439055</v>
      </c>
      <c r="AD761">
        <v>446164</v>
      </c>
      <c r="AE761" s="22" t="s">
        <v>1</v>
      </c>
    </row>
    <row r="762" spans="1:31" x14ac:dyDescent="0.2">
      <c r="A762" s="25" t="s">
        <v>17</v>
      </c>
      <c r="B762" s="11" t="s">
        <v>17</v>
      </c>
      <c r="C762" s="12">
        <v>384</v>
      </c>
      <c r="D762" s="11" t="s">
        <v>17</v>
      </c>
      <c r="E762" s="11" t="s">
        <v>445</v>
      </c>
      <c r="F762" s="11" t="s">
        <v>312</v>
      </c>
      <c r="G762" s="12" t="s">
        <v>320</v>
      </c>
      <c r="H762" s="205">
        <v>280615</v>
      </c>
      <c r="I762" s="205">
        <v>286520</v>
      </c>
      <c r="J762" s="205">
        <v>291916</v>
      </c>
      <c r="K762" s="205">
        <v>297697</v>
      </c>
      <c r="L762" s="205">
        <v>302920</v>
      </c>
      <c r="M762">
        <v>307303</v>
      </c>
      <c r="N762">
        <v>311448</v>
      </c>
      <c r="O762">
        <v>315651</v>
      </c>
      <c r="P762">
        <v>320619</v>
      </c>
      <c r="Q762">
        <v>326750</v>
      </c>
      <c r="R762">
        <v>334263</v>
      </c>
      <c r="S762">
        <v>342393</v>
      </c>
      <c r="T762">
        <v>350645</v>
      </c>
      <c r="U762">
        <v>359065</v>
      </c>
      <c r="V762">
        <v>367687</v>
      </c>
      <c r="W762">
        <v>376319</v>
      </c>
      <c r="X762">
        <v>384859</v>
      </c>
      <c r="Y762">
        <v>393171</v>
      </c>
      <c r="Z762">
        <v>401993</v>
      </c>
      <c r="AA762">
        <v>410464</v>
      </c>
      <c r="AB762">
        <v>418355</v>
      </c>
      <c r="AC762">
        <v>425860</v>
      </c>
      <c r="AD762">
        <v>433039</v>
      </c>
      <c r="AE762" s="21" t="s">
        <v>1</v>
      </c>
    </row>
    <row r="763" spans="1:31" x14ac:dyDescent="0.2">
      <c r="A763" s="27" t="s">
        <v>17</v>
      </c>
      <c r="B763" s="13" t="s">
        <v>17</v>
      </c>
      <c r="C763" s="14">
        <v>384</v>
      </c>
      <c r="D763" s="13" t="s">
        <v>17</v>
      </c>
      <c r="E763" s="13" t="s">
        <v>492</v>
      </c>
      <c r="F763" s="13" t="s">
        <v>313</v>
      </c>
      <c r="G763" s="14" t="s">
        <v>320</v>
      </c>
      <c r="H763" s="205">
        <v>279971</v>
      </c>
      <c r="I763" s="205">
        <v>286119</v>
      </c>
      <c r="J763" s="205">
        <v>291758</v>
      </c>
      <c r="K763" s="205">
        <v>297979</v>
      </c>
      <c r="L763" s="205">
        <v>303664</v>
      </c>
      <c r="M763">
        <v>308457</v>
      </c>
      <c r="N763">
        <v>312954</v>
      </c>
      <c r="O763">
        <v>317427</v>
      </c>
      <c r="P763">
        <v>322861</v>
      </c>
      <c r="Q763">
        <v>329396</v>
      </c>
      <c r="R763">
        <v>337195</v>
      </c>
      <c r="S763">
        <v>345520</v>
      </c>
      <c r="T763">
        <v>353877</v>
      </c>
      <c r="U763">
        <v>362525</v>
      </c>
      <c r="V763">
        <v>371333</v>
      </c>
      <c r="W763">
        <v>380076</v>
      </c>
      <c r="X763">
        <v>388676</v>
      </c>
      <c r="Y763">
        <v>396999</v>
      </c>
      <c r="Z763">
        <v>405918</v>
      </c>
      <c r="AA763">
        <v>414528</v>
      </c>
      <c r="AB763">
        <v>422573</v>
      </c>
      <c r="AC763">
        <v>430214</v>
      </c>
      <c r="AD763">
        <v>437473</v>
      </c>
      <c r="AE763" s="22" t="s">
        <v>1</v>
      </c>
    </row>
    <row r="764" spans="1:31" x14ac:dyDescent="0.2">
      <c r="A764" s="25" t="s">
        <v>17</v>
      </c>
      <c r="B764" s="11" t="s">
        <v>17</v>
      </c>
      <c r="C764" s="12">
        <v>384</v>
      </c>
      <c r="D764" s="11" t="s">
        <v>17</v>
      </c>
      <c r="E764" s="11" t="s">
        <v>446</v>
      </c>
      <c r="F764" s="11" t="s">
        <v>312</v>
      </c>
      <c r="G764" s="12" t="s">
        <v>326</v>
      </c>
      <c r="H764" s="205">
        <v>273404</v>
      </c>
      <c r="I764" s="205">
        <v>279544</v>
      </c>
      <c r="J764" s="205">
        <v>285237</v>
      </c>
      <c r="K764" s="205">
        <v>291146</v>
      </c>
      <c r="L764" s="205">
        <v>296912</v>
      </c>
      <c r="M764">
        <v>301938</v>
      </c>
      <c r="N764">
        <v>306065</v>
      </c>
      <c r="O764">
        <v>310050</v>
      </c>
      <c r="P764">
        <v>314554</v>
      </c>
      <c r="Q764">
        <v>319698</v>
      </c>
      <c r="R764">
        <v>326080</v>
      </c>
      <c r="S764">
        <v>333786</v>
      </c>
      <c r="T764">
        <v>341859</v>
      </c>
      <c r="U764">
        <v>349952</v>
      </c>
      <c r="V764">
        <v>358375</v>
      </c>
      <c r="W764">
        <v>366918</v>
      </c>
      <c r="X764">
        <v>375417</v>
      </c>
      <c r="Y764">
        <v>383787</v>
      </c>
      <c r="Z764">
        <v>392614</v>
      </c>
      <c r="AA764">
        <v>401362</v>
      </c>
      <c r="AB764">
        <v>409649</v>
      </c>
      <c r="AC764">
        <v>417297</v>
      </c>
      <c r="AD764">
        <v>424595</v>
      </c>
      <c r="AE764" s="21" t="s">
        <v>1</v>
      </c>
    </row>
    <row r="765" spans="1:31" x14ac:dyDescent="0.2">
      <c r="A765" s="27" t="s">
        <v>17</v>
      </c>
      <c r="B765" s="13" t="s">
        <v>17</v>
      </c>
      <c r="C765" s="14">
        <v>384</v>
      </c>
      <c r="D765" s="13" t="s">
        <v>17</v>
      </c>
      <c r="E765" s="13" t="s">
        <v>493</v>
      </c>
      <c r="F765" s="13" t="s">
        <v>313</v>
      </c>
      <c r="G765" s="14" t="s">
        <v>326</v>
      </c>
      <c r="H765" s="205">
        <v>272313</v>
      </c>
      <c r="I765" s="205">
        <v>278658</v>
      </c>
      <c r="J765" s="205">
        <v>284593</v>
      </c>
      <c r="K765" s="205">
        <v>290904</v>
      </c>
      <c r="L765" s="205">
        <v>297149</v>
      </c>
      <c r="M765">
        <v>302633</v>
      </c>
      <c r="N765">
        <v>307131</v>
      </c>
      <c r="O765">
        <v>311418</v>
      </c>
      <c r="P765">
        <v>316387</v>
      </c>
      <c r="Q765">
        <v>321994</v>
      </c>
      <c r="R765">
        <v>328747</v>
      </c>
      <c r="S765">
        <v>336682</v>
      </c>
      <c r="T765">
        <v>344897</v>
      </c>
      <c r="U765">
        <v>353214</v>
      </c>
      <c r="V765">
        <v>361859</v>
      </c>
      <c r="W765">
        <v>370564</v>
      </c>
      <c r="X765">
        <v>379136</v>
      </c>
      <c r="Y765">
        <v>387532</v>
      </c>
      <c r="Z765">
        <v>396429</v>
      </c>
      <c r="AA765">
        <v>405289</v>
      </c>
      <c r="AB765">
        <v>413710</v>
      </c>
      <c r="AC765">
        <v>421487</v>
      </c>
      <c r="AD765">
        <v>428875</v>
      </c>
      <c r="AE765" s="22" t="s">
        <v>1</v>
      </c>
    </row>
    <row r="766" spans="1:31" x14ac:dyDescent="0.2">
      <c r="A766" s="25" t="s">
        <v>17</v>
      </c>
      <c r="B766" s="11" t="s">
        <v>17</v>
      </c>
      <c r="C766" s="12">
        <v>384</v>
      </c>
      <c r="D766" s="11" t="s">
        <v>17</v>
      </c>
      <c r="E766" s="11" t="s">
        <v>447</v>
      </c>
      <c r="F766" s="11" t="s">
        <v>312</v>
      </c>
      <c r="G766" s="12" t="s">
        <v>318</v>
      </c>
      <c r="H766" s="205">
        <v>265957</v>
      </c>
      <c r="I766" s="205">
        <v>272610</v>
      </c>
      <c r="J766" s="205">
        <v>278540</v>
      </c>
      <c r="K766" s="205">
        <v>284376</v>
      </c>
      <c r="L766" s="205">
        <v>290414</v>
      </c>
      <c r="M766">
        <v>296207</v>
      </c>
      <c r="N766">
        <v>301094</v>
      </c>
      <c r="O766">
        <v>304963</v>
      </c>
      <c r="P766">
        <v>309094</v>
      </c>
      <c r="Q766">
        <v>313681</v>
      </c>
      <c r="R766">
        <v>318911</v>
      </c>
      <c r="S766">
        <v>325445</v>
      </c>
      <c r="T766">
        <v>333299</v>
      </c>
      <c r="U766">
        <v>341192</v>
      </c>
      <c r="V766">
        <v>349324</v>
      </c>
      <c r="W766">
        <v>357716</v>
      </c>
      <c r="X766">
        <v>366166</v>
      </c>
      <c r="Y766">
        <v>374520</v>
      </c>
      <c r="Z766">
        <v>383220</v>
      </c>
      <c r="AA766">
        <v>392052</v>
      </c>
      <c r="AB766">
        <v>400733</v>
      </c>
      <c r="AC766">
        <v>408845</v>
      </c>
      <c r="AD766">
        <v>416248</v>
      </c>
      <c r="AE766" s="21" t="s">
        <v>1</v>
      </c>
    </row>
    <row r="767" spans="1:31" x14ac:dyDescent="0.2">
      <c r="A767" s="27" t="s">
        <v>17</v>
      </c>
      <c r="B767" s="13" t="s">
        <v>17</v>
      </c>
      <c r="C767" s="14">
        <v>384</v>
      </c>
      <c r="D767" s="13" t="s">
        <v>17</v>
      </c>
      <c r="E767" s="13" t="s">
        <v>494</v>
      </c>
      <c r="F767" s="13" t="s">
        <v>313</v>
      </c>
      <c r="G767" s="14" t="s">
        <v>318</v>
      </c>
      <c r="H767" s="205">
        <v>264572</v>
      </c>
      <c r="I767" s="205">
        <v>271285</v>
      </c>
      <c r="J767" s="205">
        <v>277447</v>
      </c>
      <c r="K767" s="205">
        <v>283650</v>
      </c>
      <c r="L767" s="205">
        <v>290144</v>
      </c>
      <c r="M767">
        <v>296433</v>
      </c>
      <c r="N767">
        <v>301754</v>
      </c>
      <c r="O767">
        <v>305943</v>
      </c>
      <c r="P767">
        <v>310506</v>
      </c>
      <c r="Q767">
        <v>315575</v>
      </c>
      <c r="R767">
        <v>321264</v>
      </c>
      <c r="S767">
        <v>328132</v>
      </c>
      <c r="T767">
        <v>336159</v>
      </c>
      <c r="U767">
        <v>344250</v>
      </c>
      <c r="V767">
        <v>352617</v>
      </c>
      <c r="W767">
        <v>361230</v>
      </c>
      <c r="X767">
        <v>369823</v>
      </c>
      <c r="Y767">
        <v>378217</v>
      </c>
      <c r="Z767">
        <v>386955</v>
      </c>
      <c r="AA767">
        <v>395880</v>
      </c>
      <c r="AB767">
        <v>404679</v>
      </c>
      <c r="AC767">
        <v>412910</v>
      </c>
      <c r="AD767">
        <v>420409</v>
      </c>
      <c r="AE767" s="22" t="s">
        <v>1</v>
      </c>
    </row>
    <row r="768" spans="1:31" x14ac:dyDescent="0.2">
      <c r="A768" s="25" t="s">
        <v>17</v>
      </c>
      <c r="B768" s="11" t="s">
        <v>17</v>
      </c>
      <c r="C768" s="12">
        <v>384</v>
      </c>
      <c r="D768" s="11" t="s">
        <v>17</v>
      </c>
      <c r="E768" s="11" t="s">
        <v>448</v>
      </c>
      <c r="F768" s="11" t="s">
        <v>312</v>
      </c>
      <c r="G768" s="12" t="s">
        <v>333</v>
      </c>
      <c r="H768" s="205">
        <v>258153.00000000003</v>
      </c>
      <c r="I768" s="205">
        <v>265338</v>
      </c>
      <c r="J768" s="205">
        <v>271883</v>
      </c>
      <c r="K768" s="205">
        <v>277632</v>
      </c>
      <c r="L768" s="205">
        <v>283553</v>
      </c>
      <c r="M768">
        <v>289760</v>
      </c>
      <c r="N768">
        <v>295636</v>
      </c>
      <c r="O768">
        <v>300384</v>
      </c>
      <c r="P768">
        <v>304040</v>
      </c>
      <c r="Q768">
        <v>308359</v>
      </c>
      <c r="R768">
        <v>312940</v>
      </c>
      <c r="S768">
        <v>318157</v>
      </c>
      <c r="T768">
        <v>324800</v>
      </c>
      <c r="U768">
        <v>332641</v>
      </c>
      <c r="V768">
        <v>340590</v>
      </c>
      <c r="W768">
        <v>348728</v>
      </c>
      <c r="X768">
        <v>357074</v>
      </c>
      <c r="Y768">
        <v>365420</v>
      </c>
      <c r="Z768">
        <v>373954</v>
      </c>
      <c r="AA768">
        <v>382646</v>
      </c>
      <c r="AB768">
        <v>391491</v>
      </c>
      <c r="AC768">
        <v>400116</v>
      </c>
      <c r="AD768">
        <v>408049</v>
      </c>
      <c r="AE768" s="21" t="s">
        <v>1</v>
      </c>
    </row>
    <row r="769" spans="1:31" x14ac:dyDescent="0.2">
      <c r="A769" s="27" t="s">
        <v>17</v>
      </c>
      <c r="B769" s="13" t="s">
        <v>17</v>
      </c>
      <c r="C769" s="14">
        <v>384</v>
      </c>
      <c r="D769" s="13" t="s">
        <v>17</v>
      </c>
      <c r="E769" s="13" t="s">
        <v>495</v>
      </c>
      <c r="F769" s="13" t="s">
        <v>313</v>
      </c>
      <c r="G769" s="14" t="s">
        <v>333</v>
      </c>
      <c r="H769" s="205">
        <v>256656.99999999997</v>
      </c>
      <c r="I769" s="205">
        <v>263731</v>
      </c>
      <c r="J769" s="205">
        <v>270356</v>
      </c>
      <c r="K769" s="205">
        <v>276457</v>
      </c>
      <c r="L769" s="205">
        <v>282798</v>
      </c>
      <c r="M769">
        <v>289495</v>
      </c>
      <c r="N769">
        <v>295867</v>
      </c>
      <c r="O769">
        <v>301012</v>
      </c>
      <c r="P769">
        <v>305053</v>
      </c>
      <c r="Q769">
        <v>309818</v>
      </c>
      <c r="R769">
        <v>314897</v>
      </c>
      <c r="S769">
        <v>320567</v>
      </c>
      <c r="T769">
        <v>327508</v>
      </c>
      <c r="U769">
        <v>335508</v>
      </c>
      <c r="V769">
        <v>343666</v>
      </c>
      <c r="W769">
        <v>352056</v>
      </c>
      <c r="X769">
        <v>360630</v>
      </c>
      <c r="Y769">
        <v>369104</v>
      </c>
      <c r="Z769">
        <v>377640</v>
      </c>
      <c r="AA769">
        <v>386399</v>
      </c>
      <c r="AB769">
        <v>395349</v>
      </c>
      <c r="AC769">
        <v>404086</v>
      </c>
      <c r="AD769">
        <v>412117</v>
      </c>
      <c r="AE769" s="22" t="s">
        <v>1</v>
      </c>
    </row>
    <row r="770" spans="1:31" x14ac:dyDescent="0.2">
      <c r="A770" s="25" t="s">
        <v>17</v>
      </c>
      <c r="B770" s="11" t="s">
        <v>17</v>
      </c>
      <c r="C770" s="12">
        <v>384</v>
      </c>
      <c r="D770" s="11" t="s">
        <v>17</v>
      </c>
      <c r="E770" s="11" t="s">
        <v>449</v>
      </c>
      <c r="F770" s="11" t="s">
        <v>312</v>
      </c>
      <c r="G770" s="12" t="s">
        <v>340</v>
      </c>
      <c r="H770" s="205">
        <v>250135</v>
      </c>
      <c r="I770" s="205">
        <v>257562</v>
      </c>
      <c r="J770" s="205">
        <v>264785</v>
      </c>
      <c r="K770" s="205">
        <v>270935</v>
      </c>
      <c r="L770" s="205">
        <v>276759</v>
      </c>
      <c r="M770">
        <v>282805</v>
      </c>
      <c r="N770">
        <v>289239</v>
      </c>
      <c r="O770">
        <v>295198</v>
      </c>
      <c r="P770">
        <v>299429</v>
      </c>
      <c r="Q770">
        <v>303334</v>
      </c>
      <c r="R770">
        <v>307753</v>
      </c>
      <c r="S770">
        <v>312232</v>
      </c>
      <c r="T770">
        <v>317394</v>
      </c>
      <c r="U770">
        <v>324134</v>
      </c>
      <c r="V770">
        <v>332047</v>
      </c>
      <c r="W770">
        <v>340018</v>
      </c>
      <c r="X770">
        <v>348147</v>
      </c>
      <c r="Y770">
        <v>356437</v>
      </c>
      <c r="Z770">
        <v>364853</v>
      </c>
      <c r="AA770">
        <v>373382</v>
      </c>
      <c r="AB770">
        <v>382074</v>
      </c>
      <c r="AC770">
        <v>390941</v>
      </c>
      <c r="AD770">
        <v>399506</v>
      </c>
      <c r="AE770" s="21" t="s">
        <v>1</v>
      </c>
    </row>
    <row r="771" spans="1:31" x14ac:dyDescent="0.2">
      <c r="A771" s="27" t="s">
        <v>17</v>
      </c>
      <c r="B771" s="13" t="s">
        <v>17</v>
      </c>
      <c r="C771" s="14">
        <v>384</v>
      </c>
      <c r="D771" s="13" t="s">
        <v>17</v>
      </c>
      <c r="E771" s="13" t="s">
        <v>496</v>
      </c>
      <c r="F771" s="13" t="s">
        <v>313</v>
      </c>
      <c r="G771" s="14" t="s">
        <v>340</v>
      </c>
      <c r="H771" s="205">
        <v>248660</v>
      </c>
      <c r="I771" s="205">
        <v>255879</v>
      </c>
      <c r="J771" s="205">
        <v>262988</v>
      </c>
      <c r="K771" s="205">
        <v>269327</v>
      </c>
      <c r="L771" s="205">
        <v>275555</v>
      </c>
      <c r="M771">
        <v>282054</v>
      </c>
      <c r="N771">
        <v>288992</v>
      </c>
      <c r="O771">
        <v>295435</v>
      </c>
      <c r="P771">
        <v>300076</v>
      </c>
      <c r="Q771">
        <v>304382</v>
      </c>
      <c r="R771">
        <v>309262</v>
      </c>
      <c r="S771">
        <v>314253</v>
      </c>
      <c r="T771">
        <v>319860</v>
      </c>
      <c r="U771">
        <v>326831</v>
      </c>
      <c r="V771">
        <v>334920</v>
      </c>
      <c r="W771">
        <v>343118</v>
      </c>
      <c r="X771">
        <v>351523</v>
      </c>
      <c r="Y771">
        <v>360050</v>
      </c>
      <c r="Z771">
        <v>368516</v>
      </c>
      <c r="AA771">
        <v>377082</v>
      </c>
      <c r="AB771">
        <v>385861</v>
      </c>
      <c r="AC771">
        <v>394835</v>
      </c>
      <c r="AD771">
        <v>403500</v>
      </c>
      <c r="AE771" s="22" t="s">
        <v>1</v>
      </c>
    </row>
    <row r="772" spans="1:31" x14ac:dyDescent="0.2">
      <c r="A772" s="25" t="s">
        <v>17</v>
      </c>
      <c r="B772" s="11" t="s">
        <v>17</v>
      </c>
      <c r="C772" s="12">
        <v>384</v>
      </c>
      <c r="D772" s="11" t="s">
        <v>17</v>
      </c>
      <c r="E772" s="11" t="s">
        <v>450</v>
      </c>
      <c r="F772" s="11" t="s">
        <v>312</v>
      </c>
      <c r="G772" s="12" t="s">
        <v>329</v>
      </c>
      <c r="H772" s="205">
        <v>242193</v>
      </c>
      <c r="I772" s="205">
        <v>249470</v>
      </c>
      <c r="J772" s="205">
        <v>257034</v>
      </c>
      <c r="K772" s="205">
        <v>263788</v>
      </c>
      <c r="L772" s="205">
        <v>270024</v>
      </c>
      <c r="M772">
        <v>275961</v>
      </c>
      <c r="N772">
        <v>282187</v>
      </c>
      <c r="O772">
        <v>288847</v>
      </c>
      <c r="P772">
        <v>294203</v>
      </c>
      <c r="Q772">
        <v>298689</v>
      </c>
      <c r="R772">
        <v>302756</v>
      </c>
      <c r="S772">
        <v>307179</v>
      </c>
      <c r="T772">
        <v>311514</v>
      </c>
      <c r="U772">
        <v>316705</v>
      </c>
      <c r="V772">
        <v>323529</v>
      </c>
      <c r="W772">
        <v>331482</v>
      </c>
      <c r="X772">
        <v>339461</v>
      </c>
      <c r="Y772">
        <v>347571</v>
      </c>
      <c r="Z772">
        <v>355857</v>
      </c>
      <c r="AA772">
        <v>364280</v>
      </c>
      <c r="AB772">
        <v>372812</v>
      </c>
      <c r="AC772">
        <v>381512</v>
      </c>
      <c r="AD772">
        <v>390398</v>
      </c>
      <c r="AE772" s="21" t="s">
        <v>1</v>
      </c>
    </row>
    <row r="773" spans="1:31" x14ac:dyDescent="0.2">
      <c r="A773" s="27" t="s">
        <v>17</v>
      </c>
      <c r="B773" s="13" t="s">
        <v>17</v>
      </c>
      <c r="C773" s="14">
        <v>384</v>
      </c>
      <c r="D773" s="13" t="s">
        <v>17</v>
      </c>
      <c r="E773" s="13" t="s">
        <v>497</v>
      </c>
      <c r="F773" s="13" t="s">
        <v>313</v>
      </c>
      <c r="G773" s="14" t="s">
        <v>329</v>
      </c>
      <c r="H773" s="205">
        <v>240794</v>
      </c>
      <c r="I773" s="205">
        <v>247854</v>
      </c>
      <c r="J773" s="205">
        <v>255196</v>
      </c>
      <c r="K773" s="205">
        <v>261904</v>
      </c>
      <c r="L773" s="205">
        <v>268384</v>
      </c>
      <c r="M773">
        <v>274760</v>
      </c>
      <c r="N773">
        <v>281452</v>
      </c>
      <c r="O773">
        <v>288620</v>
      </c>
      <c r="P773">
        <v>294442</v>
      </c>
      <c r="Q773">
        <v>299358</v>
      </c>
      <c r="R773">
        <v>303842</v>
      </c>
      <c r="S773">
        <v>308739</v>
      </c>
      <c r="T773">
        <v>313598</v>
      </c>
      <c r="U773">
        <v>319143</v>
      </c>
      <c r="V773">
        <v>326215</v>
      </c>
      <c r="W773">
        <v>334365</v>
      </c>
      <c r="X773">
        <v>342597</v>
      </c>
      <c r="Y773">
        <v>351010</v>
      </c>
      <c r="Z773">
        <v>359439</v>
      </c>
      <c r="AA773">
        <v>367947</v>
      </c>
      <c r="AB773">
        <v>376542</v>
      </c>
      <c r="AC773">
        <v>385339</v>
      </c>
      <c r="AD773">
        <v>394329</v>
      </c>
      <c r="AE773" s="22" t="s">
        <v>1</v>
      </c>
    </row>
    <row r="774" spans="1:31" x14ac:dyDescent="0.2">
      <c r="A774" s="25" t="s">
        <v>17</v>
      </c>
      <c r="B774" s="11" t="s">
        <v>17</v>
      </c>
      <c r="C774" s="12">
        <v>384</v>
      </c>
      <c r="D774" s="11" t="s">
        <v>17</v>
      </c>
      <c r="E774" s="11" t="s">
        <v>451</v>
      </c>
      <c r="F774" s="11" t="s">
        <v>312</v>
      </c>
      <c r="G774" s="12" t="s">
        <v>361</v>
      </c>
      <c r="H774" s="205">
        <v>234291</v>
      </c>
      <c r="I774" s="205">
        <v>241445</v>
      </c>
      <c r="J774" s="205">
        <v>248866</v>
      </c>
      <c r="K774" s="205">
        <v>255987</v>
      </c>
      <c r="L774" s="205">
        <v>262825</v>
      </c>
      <c r="M774">
        <v>269184</v>
      </c>
      <c r="N774">
        <v>275289</v>
      </c>
      <c r="O774">
        <v>281694</v>
      </c>
      <c r="P774">
        <v>287809</v>
      </c>
      <c r="Q774">
        <v>293418</v>
      </c>
      <c r="R774">
        <v>298075</v>
      </c>
      <c r="S774">
        <v>302210</v>
      </c>
      <c r="T774">
        <v>306596</v>
      </c>
      <c r="U774">
        <v>310794</v>
      </c>
      <c r="V774">
        <v>316076</v>
      </c>
      <c r="W774">
        <v>322953</v>
      </c>
      <c r="X774">
        <v>330932</v>
      </c>
      <c r="Y774">
        <v>338909</v>
      </c>
      <c r="Z774">
        <v>346974</v>
      </c>
      <c r="AA774">
        <v>355273</v>
      </c>
      <c r="AB774">
        <v>363709</v>
      </c>
      <c r="AC774">
        <v>372252</v>
      </c>
      <c r="AD774">
        <v>380958</v>
      </c>
      <c r="AE774" s="21" t="s">
        <v>1</v>
      </c>
    </row>
    <row r="775" spans="1:31" x14ac:dyDescent="0.2">
      <c r="A775" s="27" t="s">
        <v>17</v>
      </c>
      <c r="B775" s="13" t="s">
        <v>17</v>
      </c>
      <c r="C775" s="14">
        <v>384</v>
      </c>
      <c r="D775" s="13" t="s">
        <v>17</v>
      </c>
      <c r="E775" s="13" t="s">
        <v>498</v>
      </c>
      <c r="F775" s="13" t="s">
        <v>313</v>
      </c>
      <c r="G775" s="14" t="s">
        <v>361</v>
      </c>
      <c r="H775" s="205">
        <v>233051</v>
      </c>
      <c r="I775" s="205">
        <v>239937</v>
      </c>
      <c r="J775" s="205">
        <v>247139</v>
      </c>
      <c r="K775" s="205">
        <v>254050</v>
      </c>
      <c r="L775" s="205">
        <v>260904</v>
      </c>
      <c r="M775">
        <v>267544</v>
      </c>
      <c r="N775">
        <v>274103</v>
      </c>
      <c r="O775">
        <v>280978</v>
      </c>
      <c r="P775">
        <v>287572</v>
      </c>
      <c r="Q775">
        <v>293663</v>
      </c>
      <c r="R775">
        <v>298766</v>
      </c>
      <c r="S775">
        <v>303333</v>
      </c>
      <c r="T775">
        <v>308205</v>
      </c>
      <c r="U775">
        <v>312833</v>
      </c>
      <c r="V775">
        <v>318485</v>
      </c>
      <c r="W775">
        <v>325633</v>
      </c>
      <c r="X775">
        <v>333837</v>
      </c>
      <c r="Y775">
        <v>342095</v>
      </c>
      <c r="Z775">
        <v>350371</v>
      </c>
      <c r="AA775">
        <v>358847</v>
      </c>
      <c r="AB775">
        <v>367396</v>
      </c>
      <c r="AC775">
        <v>376018</v>
      </c>
      <c r="AD775">
        <v>384824</v>
      </c>
      <c r="AE775" s="22" t="s">
        <v>1</v>
      </c>
    </row>
    <row r="776" spans="1:31" x14ac:dyDescent="0.2">
      <c r="A776" s="25" t="s">
        <v>17</v>
      </c>
      <c r="B776" s="11" t="s">
        <v>17</v>
      </c>
      <c r="C776" s="12">
        <v>384</v>
      </c>
      <c r="D776" s="11" t="s">
        <v>17</v>
      </c>
      <c r="E776" s="11" t="s">
        <v>452</v>
      </c>
      <c r="F776" s="11" t="s">
        <v>312</v>
      </c>
      <c r="G776" s="12" t="s">
        <v>328</v>
      </c>
      <c r="H776" s="205">
        <v>226507</v>
      </c>
      <c r="I776" s="205">
        <v>233441</v>
      </c>
      <c r="J776" s="205">
        <v>240757</v>
      </c>
      <c r="K776" s="205">
        <v>247766</v>
      </c>
      <c r="L776" s="205">
        <v>254973</v>
      </c>
      <c r="M776">
        <v>261933</v>
      </c>
      <c r="N776">
        <v>268467</v>
      </c>
      <c r="O776">
        <v>274739</v>
      </c>
      <c r="P776">
        <v>280613</v>
      </c>
      <c r="Q776">
        <v>286978</v>
      </c>
      <c r="R776">
        <v>292756</v>
      </c>
      <c r="S776">
        <v>297491</v>
      </c>
      <c r="T776">
        <v>301654</v>
      </c>
      <c r="U776">
        <v>305837</v>
      </c>
      <c r="V776">
        <v>310133</v>
      </c>
      <c r="W776">
        <v>315475</v>
      </c>
      <c r="X776">
        <v>322391</v>
      </c>
      <c r="Y776">
        <v>330387</v>
      </c>
      <c r="Z776">
        <v>338290</v>
      </c>
      <c r="AA776">
        <v>346373</v>
      </c>
      <c r="AB776">
        <v>354689</v>
      </c>
      <c r="AC776">
        <v>363148</v>
      </c>
      <c r="AD776">
        <v>371700</v>
      </c>
      <c r="AE776" s="21" t="s">
        <v>1</v>
      </c>
    </row>
    <row r="777" spans="1:31" x14ac:dyDescent="0.2">
      <c r="A777" s="27" t="s">
        <v>17</v>
      </c>
      <c r="B777" s="13" t="s">
        <v>17</v>
      </c>
      <c r="C777" s="14">
        <v>384</v>
      </c>
      <c r="D777" s="13" t="s">
        <v>17</v>
      </c>
      <c r="E777" s="13" t="s">
        <v>499</v>
      </c>
      <c r="F777" s="13" t="s">
        <v>313</v>
      </c>
      <c r="G777" s="14" t="s">
        <v>328</v>
      </c>
      <c r="H777" s="205">
        <v>225362</v>
      </c>
      <c r="I777" s="205">
        <v>232116</v>
      </c>
      <c r="J777" s="205">
        <v>239168</v>
      </c>
      <c r="K777" s="205">
        <v>245928</v>
      </c>
      <c r="L777" s="205">
        <v>252987</v>
      </c>
      <c r="M777">
        <v>260004.00000000003</v>
      </c>
      <c r="N777">
        <v>266840</v>
      </c>
      <c r="O777">
        <v>273569</v>
      </c>
      <c r="P777">
        <v>279873</v>
      </c>
      <c r="Q777">
        <v>286732</v>
      </c>
      <c r="R777">
        <v>293008</v>
      </c>
      <c r="S777">
        <v>298206</v>
      </c>
      <c r="T777">
        <v>302815</v>
      </c>
      <c r="U777">
        <v>307387</v>
      </c>
      <c r="V777">
        <v>312127</v>
      </c>
      <c r="W777">
        <v>317860</v>
      </c>
      <c r="X777">
        <v>325076</v>
      </c>
      <c r="Y777">
        <v>333328</v>
      </c>
      <c r="Z777">
        <v>341425</v>
      </c>
      <c r="AA777">
        <v>349752</v>
      </c>
      <c r="AB777">
        <v>358272</v>
      </c>
      <c r="AC777">
        <v>366861</v>
      </c>
      <c r="AD777">
        <v>375501</v>
      </c>
      <c r="AE777" s="22" t="s">
        <v>1</v>
      </c>
    </row>
    <row r="778" spans="1:31" x14ac:dyDescent="0.2">
      <c r="A778" s="25" t="s">
        <v>17</v>
      </c>
      <c r="B778" s="11" t="s">
        <v>17</v>
      </c>
      <c r="C778" s="12">
        <v>384</v>
      </c>
      <c r="D778" s="11" t="s">
        <v>17</v>
      </c>
      <c r="E778" s="11" t="s">
        <v>453</v>
      </c>
      <c r="F778" s="11" t="s">
        <v>312</v>
      </c>
      <c r="G778" s="12" t="s">
        <v>337</v>
      </c>
      <c r="H778" s="205">
        <v>218914</v>
      </c>
      <c r="I778" s="205">
        <v>225543</v>
      </c>
      <c r="J778" s="205">
        <v>232648</v>
      </c>
      <c r="K778" s="205">
        <v>239592</v>
      </c>
      <c r="L778" s="205">
        <v>246699</v>
      </c>
      <c r="M778">
        <v>254027</v>
      </c>
      <c r="N778">
        <v>261161</v>
      </c>
      <c r="O778">
        <v>267871</v>
      </c>
      <c r="P778">
        <v>273603</v>
      </c>
      <c r="Q778">
        <v>279732</v>
      </c>
      <c r="R778">
        <v>286267</v>
      </c>
      <c r="S778">
        <v>292125</v>
      </c>
      <c r="T778">
        <v>296899</v>
      </c>
      <c r="U778">
        <v>300846</v>
      </c>
      <c r="V778">
        <v>305136</v>
      </c>
      <c r="W778">
        <v>309499</v>
      </c>
      <c r="X778">
        <v>314889</v>
      </c>
      <c r="Y778">
        <v>321834</v>
      </c>
      <c r="Z778">
        <v>329732</v>
      </c>
      <c r="AA778">
        <v>337665</v>
      </c>
      <c r="AB778">
        <v>345772</v>
      </c>
      <c r="AC778">
        <v>354116</v>
      </c>
      <c r="AD778">
        <v>362594</v>
      </c>
      <c r="AE778" s="21" t="s">
        <v>1</v>
      </c>
    </row>
    <row r="779" spans="1:31" x14ac:dyDescent="0.2">
      <c r="A779" s="27" t="s">
        <v>17</v>
      </c>
      <c r="B779" s="13" t="s">
        <v>17</v>
      </c>
      <c r="C779" s="14">
        <v>384</v>
      </c>
      <c r="D779" s="13" t="s">
        <v>17</v>
      </c>
      <c r="E779" s="13" t="s">
        <v>500</v>
      </c>
      <c r="F779" s="13" t="s">
        <v>313</v>
      </c>
      <c r="G779" s="14" t="s">
        <v>337</v>
      </c>
      <c r="H779" s="205">
        <v>217724</v>
      </c>
      <c r="I779" s="205">
        <v>224324</v>
      </c>
      <c r="J779" s="205">
        <v>231267</v>
      </c>
      <c r="K779" s="205">
        <v>237877</v>
      </c>
      <c r="L779" s="205">
        <v>244796</v>
      </c>
      <c r="M779">
        <v>252020</v>
      </c>
      <c r="N779">
        <v>259235</v>
      </c>
      <c r="O779">
        <v>266256</v>
      </c>
      <c r="P779">
        <v>272394</v>
      </c>
      <c r="Q779">
        <v>278971</v>
      </c>
      <c r="R779">
        <v>286013</v>
      </c>
      <c r="S779">
        <v>292385</v>
      </c>
      <c r="T779">
        <v>297636</v>
      </c>
      <c r="U779">
        <v>301929</v>
      </c>
      <c r="V779">
        <v>306625</v>
      </c>
      <c r="W779">
        <v>311452</v>
      </c>
      <c r="X779">
        <v>317259</v>
      </c>
      <c r="Y779">
        <v>324538</v>
      </c>
      <c r="Z779">
        <v>332611</v>
      </c>
      <c r="AA779">
        <v>340772</v>
      </c>
      <c r="AB779">
        <v>349148</v>
      </c>
      <c r="AC779">
        <v>357712</v>
      </c>
      <c r="AD779">
        <v>366332</v>
      </c>
      <c r="AE779" s="22" t="s">
        <v>1</v>
      </c>
    </row>
    <row r="780" spans="1:31" x14ac:dyDescent="0.2">
      <c r="A780" s="25" t="s">
        <v>17</v>
      </c>
      <c r="B780" s="11" t="s">
        <v>17</v>
      </c>
      <c r="C780" s="12">
        <v>384</v>
      </c>
      <c r="D780" s="11" t="s">
        <v>17</v>
      </c>
      <c r="E780" s="11" t="s">
        <v>454</v>
      </c>
      <c r="F780" s="11" t="s">
        <v>312</v>
      </c>
      <c r="G780" s="12" t="s">
        <v>369</v>
      </c>
      <c r="H780" s="205">
        <v>211497</v>
      </c>
      <c r="I780" s="205">
        <v>217843</v>
      </c>
      <c r="J780" s="205">
        <v>224635</v>
      </c>
      <c r="K780" s="205">
        <v>231407</v>
      </c>
      <c r="L780" s="205">
        <v>238458</v>
      </c>
      <c r="M780">
        <v>245697</v>
      </c>
      <c r="N780">
        <v>253198</v>
      </c>
      <c r="O780">
        <v>260505</v>
      </c>
      <c r="P780">
        <v>266670</v>
      </c>
      <c r="Q780">
        <v>272662</v>
      </c>
      <c r="R780">
        <v>278970</v>
      </c>
      <c r="S780">
        <v>285585</v>
      </c>
      <c r="T780">
        <v>291485</v>
      </c>
      <c r="U780">
        <v>296032</v>
      </c>
      <c r="V780">
        <v>300094</v>
      </c>
      <c r="W780">
        <v>304462</v>
      </c>
      <c r="X780">
        <v>308879</v>
      </c>
      <c r="Y780">
        <v>314307</v>
      </c>
      <c r="Z780">
        <v>321136</v>
      </c>
      <c r="AA780">
        <v>329073</v>
      </c>
      <c r="AB780">
        <v>337042</v>
      </c>
      <c r="AC780">
        <v>345182</v>
      </c>
      <c r="AD780">
        <v>353549</v>
      </c>
      <c r="AE780" s="21" t="s">
        <v>1</v>
      </c>
    </row>
    <row r="781" spans="1:31" x14ac:dyDescent="0.2">
      <c r="A781" s="27" t="s">
        <v>17</v>
      </c>
      <c r="B781" s="13" t="s">
        <v>17</v>
      </c>
      <c r="C781" s="14">
        <v>384</v>
      </c>
      <c r="D781" s="13" t="s">
        <v>17</v>
      </c>
      <c r="E781" s="13" t="s">
        <v>501</v>
      </c>
      <c r="F781" s="13" t="s">
        <v>313</v>
      </c>
      <c r="G781" s="14" t="s">
        <v>369</v>
      </c>
      <c r="H781" s="205">
        <v>210188</v>
      </c>
      <c r="I781" s="205">
        <v>216570</v>
      </c>
      <c r="J781" s="205">
        <v>223369</v>
      </c>
      <c r="K781" s="205">
        <v>229883</v>
      </c>
      <c r="L781" s="205">
        <v>236664</v>
      </c>
      <c r="M781">
        <v>243759</v>
      </c>
      <c r="N781">
        <v>251181</v>
      </c>
      <c r="O781">
        <v>258583.00000000003</v>
      </c>
      <c r="P781">
        <v>264999</v>
      </c>
      <c r="Q781">
        <v>271416</v>
      </c>
      <c r="R781">
        <v>278187</v>
      </c>
      <c r="S781">
        <v>285325</v>
      </c>
      <c r="T781">
        <v>291751</v>
      </c>
      <c r="U781">
        <v>296672</v>
      </c>
      <c r="V781">
        <v>301100</v>
      </c>
      <c r="W781">
        <v>305895</v>
      </c>
      <c r="X781">
        <v>310802</v>
      </c>
      <c r="Y781">
        <v>316677</v>
      </c>
      <c r="Z781">
        <v>323762</v>
      </c>
      <c r="AA781">
        <v>331911</v>
      </c>
      <c r="AB781">
        <v>340135</v>
      </c>
      <c r="AC781">
        <v>348560</v>
      </c>
      <c r="AD781">
        <v>357159</v>
      </c>
      <c r="AE781" s="22" t="s">
        <v>1</v>
      </c>
    </row>
    <row r="782" spans="1:31" x14ac:dyDescent="0.2">
      <c r="A782" s="25" t="s">
        <v>17</v>
      </c>
      <c r="B782" s="11" t="s">
        <v>17</v>
      </c>
      <c r="C782" s="12">
        <v>384</v>
      </c>
      <c r="D782" s="11" t="s">
        <v>17</v>
      </c>
      <c r="E782" s="11" t="s">
        <v>473</v>
      </c>
      <c r="F782" s="11" t="s">
        <v>312</v>
      </c>
      <c r="G782" s="12" t="s">
        <v>359</v>
      </c>
      <c r="H782">
        <v>204163</v>
      </c>
      <c r="I782">
        <v>210322</v>
      </c>
      <c r="J782">
        <v>216825</v>
      </c>
      <c r="K782">
        <v>223331</v>
      </c>
      <c r="L782">
        <v>230197</v>
      </c>
      <c r="M782">
        <v>237389</v>
      </c>
      <c r="N782">
        <v>244808</v>
      </c>
      <c r="O782">
        <v>252481</v>
      </c>
      <c r="P782">
        <v>259250.99999999997</v>
      </c>
      <c r="Q782">
        <v>265659</v>
      </c>
      <c r="R782">
        <v>271836</v>
      </c>
      <c r="S782">
        <v>278236</v>
      </c>
      <c r="T782">
        <v>284896</v>
      </c>
      <c r="U782">
        <v>290563</v>
      </c>
      <c r="V782">
        <v>295221</v>
      </c>
      <c r="W782">
        <v>299370</v>
      </c>
      <c r="X782">
        <v>303802</v>
      </c>
      <c r="Y782">
        <v>308264</v>
      </c>
      <c r="Z782">
        <v>313561</v>
      </c>
      <c r="AA782">
        <v>320433</v>
      </c>
      <c r="AB782">
        <v>328415</v>
      </c>
      <c r="AC782">
        <v>336427</v>
      </c>
      <c r="AD782">
        <v>344597</v>
      </c>
      <c r="AE782" s="21"/>
    </row>
    <row r="783" spans="1:31" x14ac:dyDescent="0.2">
      <c r="A783" s="27" t="s">
        <v>17</v>
      </c>
      <c r="B783" s="13" t="s">
        <v>17</v>
      </c>
      <c r="C783" s="14">
        <v>384</v>
      </c>
      <c r="D783" s="13" t="s">
        <v>17</v>
      </c>
      <c r="E783" s="13" t="s">
        <v>480</v>
      </c>
      <c r="F783" s="13" t="s">
        <v>313</v>
      </c>
      <c r="G783" s="14" t="s">
        <v>359</v>
      </c>
      <c r="H783">
        <v>202813</v>
      </c>
      <c r="I783">
        <v>208908</v>
      </c>
      <c r="J783">
        <v>215494</v>
      </c>
      <c r="K783">
        <v>221916</v>
      </c>
      <c r="L783">
        <v>228574</v>
      </c>
      <c r="M783">
        <v>235541</v>
      </c>
      <c r="N783">
        <v>242844</v>
      </c>
      <c r="O783">
        <v>250455</v>
      </c>
      <c r="P783">
        <v>257264</v>
      </c>
      <c r="Q783">
        <v>263933</v>
      </c>
      <c r="R783">
        <v>270554</v>
      </c>
      <c r="S783">
        <v>277433</v>
      </c>
      <c r="T783">
        <v>284627</v>
      </c>
      <c r="U783">
        <v>290722</v>
      </c>
      <c r="V783">
        <v>295763</v>
      </c>
      <c r="W783">
        <v>300302</v>
      </c>
      <c r="X783">
        <v>305190</v>
      </c>
      <c r="Y783">
        <v>310169</v>
      </c>
      <c r="Z783">
        <v>315847</v>
      </c>
      <c r="AA783">
        <v>323004</v>
      </c>
      <c r="AB783">
        <v>331227</v>
      </c>
      <c r="AC783">
        <v>339514</v>
      </c>
      <c r="AD783">
        <v>347978</v>
      </c>
      <c r="AE783" s="22"/>
    </row>
    <row r="784" spans="1:31" x14ac:dyDescent="0.2">
      <c r="A784" s="25" t="s">
        <v>17</v>
      </c>
      <c r="B784" s="11" t="s">
        <v>17</v>
      </c>
      <c r="C784" s="12">
        <v>384</v>
      </c>
      <c r="D784" s="11" t="s">
        <v>17</v>
      </c>
      <c r="E784" s="11" t="s">
        <v>474</v>
      </c>
      <c r="F784" s="11" t="s">
        <v>312</v>
      </c>
      <c r="G784" s="12" t="s">
        <v>341</v>
      </c>
      <c r="H784">
        <v>196929</v>
      </c>
      <c r="I784">
        <v>202868</v>
      </c>
      <c r="J784">
        <v>209198</v>
      </c>
      <c r="K784">
        <v>215481</v>
      </c>
      <c r="L784">
        <v>222057</v>
      </c>
      <c r="M784">
        <v>229049</v>
      </c>
      <c r="N784">
        <v>236428</v>
      </c>
      <c r="O784">
        <v>244028</v>
      </c>
      <c r="P784">
        <v>251194</v>
      </c>
      <c r="Q784">
        <v>258182.00000000003</v>
      </c>
      <c r="R784">
        <v>264761</v>
      </c>
      <c r="S784">
        <v>271038</v>
      </c>
      <c r="T784">
        <v>277493</v>
      </c>
      <c r="U784">
        <v>283928</v>
      </c>
      <c r="V784">
        <v>289695</v>
      </c>
      <c r="W784">
        <v>294436</v>
      </c>
      <c r="X784">
        <v>298658</v>
      </c>
      <c r="Y784">
        <v>303147</v>
      </c>
      <c r="Z784">
        <v>307469</v>
      </c>
      <c r="AA784">
        <v>312810</v>
      </c>
      <c r="AB784">
        <v>319731</v>
      </c>
      <c r="AC784">
        <v>327766</v>
      </c>
      <c r="AD784">
        <v>335820</v>
      </c>
      <c r="AE784" s="21"/>
    </row>
    <row r="785" spans="1:31" x14ac:dyDescent="0.2">
      <c r="A785" s="27" t="s">
        <v>17</v>
      </c>
      <c r="B785" s="13" t="s">
        <v>17</v>
      </c>
      <c r="C785" s="14">
        <v>384</v>
      </c>
      <c r="D785" s="13" t="s">
        <v>17</v>
      </c>
      <c r="E785" s="13" t="s">
        <v>481</v>
      </c>
      <c r="F785" s="13" t="s">
        <v>313</v>
      </c>
      <c r="G785" s="14" t="s">
        <v>341</v>
      </c>
      <c r="H785">
        <v>195593</v>
      </c>
      <c r="I785">
        <v>201391</v>
      </c>
      <c r="J785">
        <v>207704</v>
      </c>
      <c r="K785">
        <v>214012</v>
      </c>
      <c r="L785">
        <v>220535</v>
      </c>
      <c r="M785">
        <v>227353</v>
      </c>
      <c r="N785">
        <v>234537</v>
      </c>
      <c r="O785">
        <v>242039</v>
      </c>
      <c r="P785">
        <v>249107</v>
      </c>
      <c r="Q785">
        <v>256130.99999999997</v>
      </c>
      <c r="R785">
        <v>262980</v>
      </c>
      <c r="S785">
        <v>269720</v>
      </c>
      <c r="T785">
        <v>276669</v>
      </c>
      <c r="U785">
        <v>283558</v>
      </c>
      <c r="V785">
        <v>289747</v>
      </c>
      <c r="W785">
        <v>294884</v>
      </c>
      <c r="X785">
        <v>299527</v>
      </c>
      <c r="Y785">
        <v>304501</v>
      </c>
      <c r="Z785">
        <v>309296</v>
      </c>
      <c r="AA785">
        <v>315034</v>
      </c>
      <c r="AB785">
        <v>322261</v>
      </c>
      <c r="AC785">
        <v>330557</v>
      </c>
      <c r="AD785">
        <v>338898</v>
      </c>
      <c r="AE785" s="22"/>
    </row>
    <row r="786" spans="1:31" x14ac:dyDescent="0.2">
      <c r="A786" s="25" t="s">
        <v>17</v>
      </c>
      <c r="B786" s="11" t="s">
        <v>17</v>
      </c>
      <c r="C786" s="12">
        <v>384</v>
      </c>
      <c r="D786" s="11" t="s">
        <v>17</v>
      </c>
      <c r="E786" s="11" t="s">
        <v>475</v>
      </c>
      <c r="F786" s="11" t="s">
        <v>312</v>
      </c>
      <c r="G786" s="12" t="s">
        <v>334</v>
      </c>
      <c r="H786">
        <v>189937</v>
      </c>
      <c r="I786">
        <v>195501</v>
      </c>
      <c r="J786">
        <v>201621</v>
      </c>
      <c r="K786">
        <v>207829</v>
      </c>
      <c r="L786">
        <v>214166</v>
      </c>
      <c r="M786">
        <v>220843</v>
      </c>
      <c r="N786">
        <v>228006</v>
      </c>
      <c r="O786">
        <v>235572</v>
      </c>
      <c r="P786">
        <v>242723</v>
      </c>
      <c r="Q786">
        <v>250087</v>
      </c>
      <c r="R786">
        <v>257221.99999999997</v>
      </c>
      <c r="S786">
        <v>263890</v>
      </c>
      <c r="T786">
        <v>270232</v>
      </c>
      <c r="U786">
        <v>276487</v>
      </c>
      <c r="V786">
        <v>283013</v>
      </c>
      <c r="W786">
        <v>288853</v>
      </c>
      <c r="X786">
        <v>293664</v>
      </c>
      <c r="Y786">
        <v>297951</v>
      </c>
      <c r="Z786">
        <v>302302</v>
      </c>
      <c r="AA786">
        <v>306670</v>
      </c>
      <c r="AB786">
        <v>312061</v>
      </c>
      <c r="AC786">
        <v>319038</v>
      </c>
      <c r="AD786">
        <v>327123</v>
      </c>
      <c r="AE786" s="21"/>
    </row>
    <row r="787" spans="1:31" x14ac:dyDescent="0.2">
      <c r="A787" s="27" t="s">
        <v>17</v>
      </c>
      <c r="B787" s="13" t="s">
        <v>17</v>
      </c>
      <c r="C787" s="14">
        <v>384</v>
      </c>
      <c r="D787" s="13" t="s">
        <v>17</v>
      </c>
      <c r="E787" s="13" t="s">
        <v>482</v>
      </c>
      <c r="F787" s="13" t="s">
        <v>313</v>
      </c>
      <c r="G787" s="14" t="s">
        <v>334</v>
      </c>
      <c r="H787">
        <v>188661</v>
      </c>
      <c r="I787">
        <v>194014</v>
      </c>
      <c r="J787">
        <v>200042</v>
      </c>
      <c r="K787">
        <v>206221</v>
      </c>
      <c r="L787">
        <v>212601</v>
      </c>
      <c r="M787">
        <v>219239</v>
      </c>
      <c r="N787">
        <v>226246</v>
      </c>
      <c r="O787">
        <v>233638</v>
      </c>
      <c r="P787">
        <v>240687</v>
      </c>
      <c r="Q787">
        <v>247941</v>
      </c>
      <c r="R787">
        <v>255107</v>
      </c>
      <c r="S787">
        <v>262055</v>
      </c>
      <c r="T787">
        <v>268877</v>
      </c>
      <c r="U787">
        <v>275579</v>
      </c>
      <c r="V787">
        <v>282543</v>
      </c>
      <c r="W787">
        <v>288802</v>
      </c>
      <c r="X787">
        <v>294029</v>
      </c>
      <c r="Y787">
        <v>298769</v>
      </c>
      <c r="Z787">
        <v>303592</v>
      </c>
      <c r="AA787">
        <v>308439</v>
      </c>
      <c r="AB787">
        <v>314236</v>
      </c>
      <c r="AC787">
        <v>321531</v>
      </c>
      <c r="AD787">
        <v>329893</v>
      </c>
      <c r="AE787" s="22"/>
    </row>
    <row r="788" spans="1:31" x14ac:dyDescent="0.2">
      <c r="A788" s="25" t="s">
        <v>17</v>
      </c>
      <c r="B788" s="11" t="s">
        <v>17</v>
      </c>
      <c r="C788" s="12">
        <v>384</v>
      </c>
      <c r="D788" s="11" t="s">
        <v>17</v>
      </c>
      <c r="E788" s="11" t="s">
        <v>476</v>
      </c>
      <c r="F788" s="11" t="s">
        <v>312</v>
      </c>
      <c r="G788" s="12" t="s">
        <v>345</v>
      </c>
      <c r="H788">
        <v>183247</v>
      </c>
      <c r="I788">
        <v>188403</v>
      </c>
      <c r="J788">
        <v>194120</v>
      </c>
      <c r="K788">
        <v>200227</v>
      </c>
      <c r="L788">
        <v>206489</v>
      </c>
      <c r="M788">
        <v>212909</v>
      </c>
      <c r="N788">
        <v>219729</v>
      </c>
      <c r="O788">
        <v>227064</v>
      </c>
      <c r="P788">
        <v>234247</v>
      </c>
      <c r="Q788">
        <v>241592</v>
      </c>
      <c r="R788">
        <v>249085</v>
      </c>
      <c r="S788">
        <v>256288</v>
      </c>
      <c r="T788">
        <v>263011</v>
      </c>
      <c r="U788">
        <v>269185</v>
      </c>
      <c r="V788">
        <v>275533</v>
      </c>
      <c r="W788">
        <v>282124</v>
      </c>
      <c r="X788">
        <v>288024</v>
      </c>
      <c r="Y788">
        <v>292896</v>
      </c>
      <c r="Z788">
        <v>297054</v>
      </c>
      <c r="AA788">
        <v>301453</v>
      </c>
      <c r="AB788">
        <v>305871</v>
      </c>
      <c r="AC788">
        <v>311320</v>
      </c>
      <c r="AD788">
        <v>318352</v>
      </c>
      <c r="AE788" s="21"/>
    </row>
    <row r="789" spans="1:31" x14ac:dyDescent="0.2">
      <c r="A789" s="27" t="s">
        <v>17</v>
      </c>
      <c r="B789" s="13" t="s">
        <v>17</v>
      </c>
      <c r="C789" s="14">
        <v>384</v>
      </c>
      <c r="D789" s="13" t="s">
        <v>17</v>
      </c>
      <c r="E789" s="13" t="s">
        <v>483</v>
      </c>
      <c r="F789" s="13" t="s">
        <v>313</v>
      </c>
      <c r="G789" s="14" t="s">
        <v>345</v>
      </c>
      <c r="H789">
        <v>182092</v>
      </c>
      <c r="I789">
        <v>186965</v>
      </c>
      <c r="J789">
        <v>192504</v>
      </c>
      <c r="K789">
        <v>198555</v>
      </c>
      <c r="L789">
        <v>204806</v>
      </c>
      <c r="M789">
        <v>211271</v>
      </c>
      <c r="N789">
        <v>218054</v>
      </c>
      <c r="O789">
        <v>225241</v>
      </c>
      <c r="P789">
        <v>232278</v>
      </c>
      <c r="Q789">
        <v>239509</v>
      </c>
      <c r="R789">
        <v>246879</v>
      </c>
      <c r="S789">
        <v>254109</v>
      </c>
      <c r="T789">
        <v>261120.99999999997</v>
      </c>
      <c r="U789">
        <v>267761</v>
      </c>
      <c r="V789">
        <v>274540</v>
      </c>
      <c r="W789">
        <v>281556</v>
      </c>
      <c r="X789">
        <v>287879</v>
      </c>
      <c r="Y789">
        <v>293190</v>
      </c>
      <c r="Z789">
        <v>297820</v>
      </c>
      <c r="AA789">
        <v>302699</v>
      </c>
      <c r="AB789">
        <v>307597</v>
      </c>
      <c r="AC789">
        <v>313451</v>
      </c>
      <c r="AD789">
        <v>320808</v>
      </c>
      <c r="AE789" s="22"/>
    </row>
    <row r="790" spans="1:31" x14ac:dyDescent="0.2">
      <c r="A790" s="25" t="s">
        <v>17</v>
      </c>
      <c r="B790" s="11" t="s">
        <v>17</v>
      </c>
      <c r="C790" s="12">
        <v>384</v>
      </c>
      <c r="D790" s="11" t="s">
        <v>17</v>
      </c>
      <c r="E790" s="11" t="s">
        <v>477</v>
      </c>
      <c r="F790" s="11" t="s">
        <v>312</v>
      </c>
      <c r="G790" s="12" t="s">
        <v>339</v>
      </c>
      <c r="H790">
        <v>176817</v>
      </c>
      <c r="I790">
        <v>181650</v>
      </c>
      <c r="J790">
        <v>186912</v>
      </c>
      <c r="K790">
        <v>192700</v>
      </c>
      <c r="L790">
        <v>198860</v>
      </c>
      <c r="M790">
        <v>205205</v>
      </c>
      <c r="N790">
        <v>211749</v>
      </c>
      <c r="O790">
        <v>218714</v>
      </c>
      <c r="P790">
        <v>225719</v>
      </c>
      <c r="Q790">
        <v>233089</v>
      </c>
      <c r="R790">
        <v>240562</v>
      </c>
      <c r="S790">
        <v>248108</v>
      </c>
      <c r="T790">
        <v>255347</v>
      </c>
      <c r="U790">
        <v>261921</v>
      </c>
      <c r="V790">
        <v>268188</v>
      </c>
      <c r="W790">
        <v>274603</v>
      </c>
      <c r="X790">
        <v>281247</v>
      </c>
      <c r="Y790">
        <v>287200</v>
      </c>
      <c r="Z790">
        <v>291945</v>
      </c>
      <c r="AA790">
        <v>296153</v>
      </c>
      <c r="AB790">
        <v>300605</v>
      </c>
      <c r="AC790">
        <v>305082</v>
      </c>
      <c r="AD790">
        <v>310586</v>
      </c>
      <c r="AE790" s="21"/>
    </row>
    <row r="791" spans="1:31" x14ac:dyDescent="0.2">
      <c r="A791" s="27" t="s">
        <v>17</v>
      </c>
      <c r="B791" s="13" t="s">
        <v>17</v>
      </c>
      <c r="C791" s="14">
        <v>384</v>
      </c>
      <c r="D791" s="13" t="s">
        <v>17</v>
      </c>
      <c r="E791" s="13" t="s">
        <v>484</v>
      </c>
      <c r="F791" s="13" t="s">
        <v>313</v>
      </c>
      <c r="G791" s="14" t="s">
        <v>339</v>
      </c>
      <c r="H791">
        <v>175846</v>
      </c>
      <c r="I791">
        <v>180345</v>
      </c>
      <c r="J791">
        <v>185335</v>
      </c>
      <c r="K791">
        <v>191013</v>
      </c>
      <c r="L791">
        <v>197133</v>
      </c>
      <c r="M791">
        <v>203471</v>
      </c>
      <c r="N791">
        <v>210048</v>
      </c>
      <c r="O791">
        <v>216966</v>
      </c>
      <c r="P791">
        <v>223873</v>
      </c>
      <c r="Q791">
        <v>231087</v>
      </c>
      <c r="R791">
        <v>238433</v>
      </c>
      <c r="S791">
        <v>245843</v>
      </c>
      <c r="T791">
        <v>253103</v>
      </c>
      <c r="U791">
        <v>259978</v>
      </c>
      <c r="V791">
        <v>266695</v>
      </c>
      <c r="W791">
        <v>273529</v>
      </c>
      <c r="X791">
        <v>280591</v>
      </c>
      <c r="Y791">
        <v>286973</v>
      </c>
      <c r="Z791">
        <v>292199</v>
      </c>
      <c r="AA791">
        <v>296888</v>
      </c>
      <c r="AB791">
        <v>301821</v>
      </c>
      <c r="AC791">
        <v>306768</v>
      </c>
      <c r="AD791">
        <v>312672</v>
      </c>
      <c r="AE791" s="22"/>
    </row>
    <row r="792" spans="1:31" x14ac:dyDescent="0.2">
      <c r="A792" s="25" t="s">
        <v>17</v>
      </c>
      <c r="B792" s="11" t="s">
        <v>17</v>
      </c>
      <c r="C792" s="12">
        <v>384</v>
      </c>
      <c r="D792" s="11" t="s">
        <v>17</v>
      </c>
      <c r="E792" s="11" t="s">
        <v>478</v>
      </c>
      <c r="F792" s="11" t="s">
        <v>312</v>
      </c>
      <c r="G792" s="12" t="s">
        <v>352</v>
      </c>
      <c r="H792">
        <v>170493</v>
      </c>
      <c r="I792">
        <v>175188</v>
      </c>
      <c r="J792">
        <v>180095</v>
      </c>
      <c r="K792">
        <v>185476</v>
      </c>
      <c r="L792">
        <v>191307</v>
      </c>
      <c r="M792">
        <v>197547</v>
      </c>
      <c r="N792">
        <v>204014</v>
      </c>
      <c r="O792">
        <v>210682</v>
      </c>
      <c r="P792">
        <v>217357</v>
      </c>
      <c r="Q792">
        <v>224536</v>
      </c>
      <c r="R792">
        <v>232030</v>
      </c>
      <c r="S792">
        <v>239557</v>
      </c>
      <c r="T792">
        <v>247124</v>
      </c>
      <c r="U792">
        <v>254224</v>
      </c>
      <c r="V792">
        <v>260880.99999999997</v>
      </c>
      <c r="W792">
        <v>267216</v>
      </c>
      <c r="X792">
        <v>273685</v>
      </c>
      <c r="Y792">
        <v>280375</v>
      </c>
      <c r="Z792">
        <v>286201</v>
      </c>
      <c r="AA792">
        <v>290990</v>
      </c>
      <c r="AB792">
        <v>295253</v>
      </c>
      <c r="AC792">
        <v>299766</v>
      </c>
      <c r="AD792">
        <v>304298</v>
      </c>
      <c r="AE792" s="21"/>
    </row>
    <row r="793" spans="1:31" x14ac:dyDescent="0.2">
      <c r="A793" s="27" t="s">
        <v>17</v>
      </c>
      <c r="B793" s="13" t="s">
        <v>17</v>
      </c>
      <c r="C793" s="14">
        <v>384</v>
      </c>
      <c r="D793" s="13" t="s">
        <v>17</v>
      </c>
      <c r="E793" s="13" t="s">
        <v>485</v>
      </c>
      <c r="F793" s="13" t="s">
        <v>313</v>
      </c>
      <c r="G793" s="14" t="s">
        <v>352</v>
      </c>
      <c r="H793">
        <v>311638</v>
      </c>
      <c r="I793">
        <v>316471</v>
      </c>
      <c r="J793">
        <v>320483</v>
      </c>
      <c r="K793">
        <v>325477</v>
      </c>
      <c r="L793">
        <v>330317</v>
      </c>
      <c r="M793">
        <v>335404</v>
      </c>
      <c r="N793">
        <v>341296</v>
      </c>
      <c r="O793">
        <v>348625</v>
      </c>
      <c r="P793">
        <v>357800</v>
      </c>
      <c r="Q793">
        <v>367644</v>
      </c>
      <c r="R793">
        <v>377485</v>
      </c>
      <c r="S793">
        <v>386458</v>
      </c>
      <c r="T793">
        <v>393586</v>
      </c>
      <c r="U793">
        <v>251943</v>
      </c>
      <c r="V793">
        <v>258884</v>
      </c>
      <c r="W793">
        <v>265656</v>
      </c>
      <c r="X793">
        <v>272540</v>
      </c>
      <c r="Y793">
        <v>279642</v>
      </c>
      <c r="Z793">
        <v>285947</v>
      </c>
      <c r="AA793">
        <v>291223</v>
      </c>
      <c r="AB793">
        <v>295969</v>
      </c>
      <c r="AC793">
        <v>300955</v>
      </c>
      <c r="AD793">
        <v>305944</v>
      </c>
      <c r="AE793" s="22"/>
    </row>
    <row r="794" spans="1:31" x14ac:dyDescent="0.2">
      <c r="A794" s="25" t="s">
        <v>17</v>
      </c>
      <c r="B794" s="11" t="s">
        <v>17</v>
      </c>
      <c r="C794" s="12">
        <v>384</v>
      </c>
      <c r="D794" s="11" t="s">
        <v>17</v>
      </c>
      <c r="E794" s="11" t="s">
        <v>479</v>
      </c>
      <c r="F794" s="11" t="s">
        <v>312</v>
      </c>
      <c r="G794" s="12" t="s">
        <v>338</v>
      </c>
      <c r="H794">
        <v>164241</v>
      </c>
      <c r="I794">
        <v>168832</v>
      </c>
      <c r="J794">
        <v>173600</v>
      </c>
      <c r="K794">
        <v>178650</v>
      </c>
      <c r="L794">
        <v>184064</v>
      </c>
      <c r="M794">
        <v>189966</v>
      </c>
      <c r="N794">
        <v>196323</v>
      </c>
      <c r="O794">
        <v>202914</v>
      </c>
      <c r="P794">
        <v>209324</v>
      </c>
      <c r="Q794">
        <v>216157</v>
      </c>
      <c r="R794">
        <v>223447</v>
      </c>
      <c r="S794">
        <v>230994</v>
      </c>
      <c r="T794">
        <v>238544</v>
      </c>
      <c r="U794">
        <v>245981</v>
      </c>
      <c r="V794">
        <v>253150</v>
      </c>
      <c r="W794">
        <v>259865</v>
      </c>
      <c r="X794">
        <v>266255</v>
      </c>
      <c r="Y794">
        <v>272772</v>
      </c>
      <c r="Z794">
        <v>279340</v>
      </c>
      <c r="AA794">
        <v>285198</v>
      </c>
      <c r="AB794">
        <v>290036</v>
      </c>
      <c r="AC794">
        <v>294361</v>
      </c>
      <c r="AD794">
        <v>298932</v>
      </c>
      <c r="AE794" s="21"/>
    </row>
    <row r="795" spans="1:31" x14ac:dyDescent="0.2">
      <c r="A795" s="27" t="s">
        <v>17</v>
      </c>
      <c r="B795" s="13" t="s">
        <v>17</v>
      </c>
      <c r="C795" s="14">
        <v>384</v>
      </c>
      <c r="D795" s="13" t="s">
        <v>17</v>
      </c>
      <c r="E795" s="13" t="s">
        <v>486</v>
      </c>
      <c r="F795" s="13" t="s">
        <v>313</v>
      </c>
      <c r="G795" s="14" t="s">
        <v>338</v>
      </c>
      <c r="H795">
        <v>163738</v>
      </c>
      <c r="I795">
        <v>167984</v>
      </c>
      <c r="J795">
        <v>172406</v>
      </c>
      <c r="K795">
        <v>177189</v>
      </c>
      <c r="L795">
        <v>182421</v>
      </c>
      <c r="M795">
        <v>188228</v>
      </c>
      <c r="N795">
        <v>194540</v>
      </c>
      <c r="O795">
        <v>201094</v>
      </c>
      <c r="P795">
        <v>207561</v>
      </c>
      <c r="Q795">
        <v>214388</v>
      </c>
      <c r="R795">
        <v>221557</v>
      </c>
      <c r="S795">
        <v>228924</v>
      </c>
      <c r="T795">
        <v>236323</v>
      </c>
      <c r="U795">
        <v>243632</v>
      </c>
      <c r="V795">
        <v>250829</v>
      </c>
      <c r="W795">
        <v>257817</v>
      </c>
      <c r="X795">
        <v>264639</v>
      </c>
      <c r="Y795">
        <v>271566</v>
      </c>
      <c r="Z795">
        <v>278594</v>
      </c>
      <c r="AA795">
        <v>284936</v>
      </c>
      <c r="AB795">
        <v>290261</v>
      </c>
      <c r="AC795">
        <v>295063</v>
      </c>
      <c r="AD795">
        <v>300095</v>
      </c>
      <c r="AE795" s="22"/>
    </row>
    <row r="796" spans="1:31" x14ac:dyDescent="0.2">
      <c r="A796" s="25" t="s">
        <v>17</v>
      </c>
      <c r="B796" s="11" t="s">
        <v>17</v>
      </c>
      <c r="C796" s="12">
        <v>384</v>
      </c>
      <c r="D796" s="11" t="s">
        <v>17</v>
      </c>
      <c r="E796" s="11" t="s">
        <v>458</v>
      </c>
      <c r="F796" s="11" t="s">
        <v>312</v>
      </c>
      <c r="G796" s="12" t="s">
        <v>457</v>
      </c>
      <c r="H796" s="205">
        <v>1058010</v>
      </c>
      <c r="I796" s="205">
        <v>1090017</v>
      </c>
      <c r="J796" s="205">
        <v>1124063</v>
      </c>
      <c r="K796" s="205">
        <v>1157577</v>
      </c>
      <c r="L796" s="205">
        <v>1192384</v>
      </c>
      <c r="M796">
        <v>1228095</v>
      </c>
      <c r="N796">
        <v>1264062</v>
      </c>
      <c r="O796">
        <v>1299624</v>
      </c>
      <c r="P796">
        <v>1331331</v>
      </c>
      <c r="Q796">
        <v>1363213</v>
      </c>
      <c r="R796">
        <v>1394590</v>
      </c>
      <c r="S796">
        <v>1424475</v>
      </c>
      <c r="T796">
        <v>1452427</v>
      </c>
      <c r="U796">
        <v>1477205.9999999998</v>
      </c>
      <c r="V796">
        <v>1500279</v>
      </c>
      <c r="W796">
        <v>1523242</v>
      </c>
      <c r="X796">
        <v>1548619.0000000002</v>
      </c>
      <c r="Y796">
        <v>1577938.9999999998</v>
      </c>
      <c r="Z796">
        <v>1610188</v>
      </c>
      <c r="AA796">
        <v>1646353.9999999998</v>
      </c>
      <c r="AB796">
        <v>1685649</v>
      </c>
      <c r="AC796">
        <v>1726639.0000000002</v>
      </c>
      <c r="AD796">
        <v>1768259.9999999998</v>
      </c>
      <c r="AE796" s="21" t="s">
        <v>1</v>
      </c>
    </row>
    <row r="797" spans="1:31" x14ac:dyDescent="0.2">
      <c r="A797" s="27" t="s">
        <v>17</v>
      </c>
      <c r="B797" s="13" t="s">
        <v>17</v>
      </c>
      <c r="C797" s="14">
        <v>384</v>
      </c>
      <c r="D797" s="13" t="s">
        <v>17</v>
      </c>
      <c r="E797" s="13" t="s">
        <v>456</v>
      </c>
      <c r="F797" s="13" t="s">
        <v>312</v>
      </c>
      <c r="G797" s="14" t="s">
        <v>455</v>
      </c>
      <c r="H797" s="205">
        <v>884734.99999999988</v>
      </c>
      <c r="I797" s="205">
        <v>909574</v>
      </c>
      <c r="J797" s="205">
        <v>936348.00000000012</v>
      </c>
      <c r="K797" s="205">
        <v>964882.00000000012</v>
      </c>
      <c r="L797" s="205">
        <v>994886</v>
      </c>
      <c r="M797">
        <v>1026470</v>
      </c>
      <c r="N797">
        <v>1059821.0000000002</v>
      </c>
      <c r="O797">
        <v>1094946</v>
      </c>
      <c r="P797">
        <v>1129370.0000000002</v>
      </c>
      <c r="Q797">
        <v>1165461</v>
      </c>
      <c r="R797">
        <v>1202346</v>
      </c>
      <c r="S797">
        <v>1238837</v>
      </c>
      <c r="T797">
        <v>1274258</v>
      </c>
      <c r="U797">
        <v>1307798</v>
      </c>
      <c r="V797">
        <v>1340765</v>
      </c>
      <c r="W797">
        <v>1372661.0000000002</v>
      </c>
      <c r="X797">
        <v>1402875</v>
      </c>
      <c r="Y797">
        <v>1431194</v>
      </c>
      <c r="Z797">
        <v>1456841.9999999998</v>
      </c>
      <c r="AA797">
        <v>1480464</v>
      </c>
      <c r="AB797">
        <v>1503826</v>
      </c>
      <c r="AC797">
        <v>1529567</v>
      </c>
      <c r="AD797">
        <v>1559291</v>
      </c>
      <c r="AE797" s="22" t="s">
        <v>1</v>
      </c>
    </row>
    <row r="798" spans="1:31" x14ac:dyDescent="0.2">
      <c r="A798" s="25" t="s">
        <v>17</v>
      </c>
      <c r="B798" s="11" t="s">
        <v>17</v>
      </c>
      <c r="C798" s="12">
        <v>384</v>
      </c>
      <c r="D798" s="11" t="s">
        <v>17</v>
      </c>
      <c r="E798" s="11" t="s">
        <v>502</v>
      </c>
      <c r="F798" s="11" t="s">
        <v>313</v>
      </c>
      <c r="G798" s="12" t="s">
        <v>457</v>
      </c>
      <c r="H798" s="205">
        <v>1051680</v>
      </c>
      <c r="I798" s="205">
        <v>1083309</v>
      </c>
      <c r="J798" s="205">
        <v>1117002</v>
      </c>
      <c r="K798" s="205">
        <v>1149616</v>
      </c>
      <c r="L798" s="205">
        <v>1183556</v>
      </c>
      <c r="M798">
        <v>1218677.0000000002</v>
      </c>
      <c r="N798">
        <v>1254637.0000000002</v>
      </c>
      <c r="O798">
        <v>1290902</v>
      </c>
      <c r="P798">
        <v>1323637.0000000002</v>
      </c>
      <c r="Q798">
        <v>1357183</v>
      </c>
      <c r="R798">
        <v>1390742</v>
      </c>
      <c r="S798">
        <v>1423069</v>
      </c>
      <c r="T798">
        <v>1453498</v>
      </c>
      <c r="U798">
        <v>1480268</v>
      </c>
      <c r="V798">
        <v>1505362</v>
      </c>
      <c r="W798">
        <v>1530393</v>
      </c>
      <c r="X798">
        <v>1557854</v>
      </c>
      <c r="Y798">
        <v>1589213</v>
      </c>
      <c r="Z798">
        <v>1622941</v>
      </c>
      <c r="AA798">
        <v>1660473</v>
      </c>
      <c r="AB798">
        <v>1701043.0000000002</v>
      </c>
      <c r="AC798">
        <v>1743204</v>
      </c>
      <c r="AD798">
        <v>1785868</v>
      </c>
      <c r="AE798" s="21" t="s">
        <v>1</v>
      </c>
    </row>
    <row r="799" spans="1:31" x14ac:dyDescent="0.2">
      <c r="A799" s="27" t="s">
        <v>17</v>
      </c>
      <c r="B799" s="13" t="s">
        <v>17</v>
      </c>
      <c r="C799" s="14">
        <v>384</v>
      </c>
      <c r="D799" s="13" t="s">
        <v>17</v>
      </c>
      <c r="E799" s="13" t="s">
        <v>503</v>
      </c>
      <c r="F799" s="13" t="s">
        <v>313</v>
      </c>
      <c r="G799" s="14" t="s">
        <v>338</v>
      </c>
      <c r="H799" s="205">
        <v>880080.00000000012</v>
      </c>
      <c r="I799" s="205">
        <v>903403.00000000012</v>
      </c>
      <c r="J799" s="205">
        <v>928949.00000000012</v>
      </c>
      <c r="K799" s="205">
        <v>956825.99999999988</v>
      </c>
      <c r="L799" s="205">
        <v>986545.00000000012</v>
      </c>
      <c r="M799">
        <v>1017996.0000000001</v>
      </c>
      <c r="N799">
        <v>1051125</v>
      </c>
      <c r="O799">
        <v>1085857</v>
      </c>
      <c r="P799">
        <v>1119997.9999999998</v>
      </c>
      <c r="Q799">
        <v>1155593</v>
      </c>
      <c r="R799">
        <v>1191969</v>
      </c>
      <c r="S799">
        <v>1228312.9999999998</v>
      </c>
      <c r="T799">
        <v>1264223.0000000002</v>
      </c>
      <c r="U799">
        <v>1298893</v>
      </c>
      <c r="V799">
        <v>1333491</v>
      </c>
      <c r="W799">
        <v>1367360</v>
      </c>
      <c r="X799">
        <v>1399678</v>
      </c>
      <c r="Y799">
        <v>1430140</v>
      </c>
      <c r="Z799">
        <v>1458152</v>
      </c>
      <c r="AA799">
        <v>1484185</v>
      </c>
      <c r="AB799">
        <v>1509884</v>
      </c>
      <c r="AC799">
        <v>1537768</v>
      </c>
      <c r="AD799">
        <v>1569412</v>
      </c>
      <c r="AE799" s="22" t="s">
        <v>1</v>
      </c>
    </row>
    <row r="800" spans="1:31" x14ac:dyDescent="0.2">
      <c r="A800" s="25" t="s">
        <v>17</v>
      </c>
      <c r="B800" s="11" t="s">
        <v>17</v>
      </c>
      <c r="C800" s="12">
        <v>384</v>
      </c>
      <c r="D800" s="11" t="s">
        <v>17</v>
      </c>
      <c r="E800" s="11" t="s">
        <v>504</v>
      </c>
      <c r="F800" s="11"/>
      <c r="G800" s="12"/>
      <c r="H800" s="205">
        <v>0</v>
      </c>
      <c r="I800" s="205">
        <v>0</v>
      </c>
      <c r="J800" s="205">
        <v>0</v>
      </c>
      <c r="K800" s="205">
        <v>0</v>
      </c>
      <c r="L800" s="205">
        <v>0</v>
      </c>
      <c r="M800">
        <v>0</v>
      </c>
      <c r="N800">
        <v>0</v>
      </c>
      <c r="O800">
        <v>0</v>
      </c>
      <c r="P800">
        <v>0</v>
      </c>
      <c r="Q800">
        <v>0</v>
      </c>
      <c r="R800">
        <v>0</v>
      </c>
      <c r="S800">
        <v>0</v>
      </c>
      <c r="T800">
        <v>0</v>
      </c>
      <c r="U800">
        <v>0</v>
      </c>
      <c r="V800">
        <v>0</v>
      </c>
      <c r="W800">
        <v>0</v>
      </c>
      <c r="X800">
        <v>0</v>
      </c>
      <c r="Y800">
        <v>0</v>
      </c>
      <c r="Z800">
        <v>0</v>
      </c>
      <c r="AA800">
        <v>0</v>
      </c>
      <c r="AB800">
        <v>0</v>
      </c>
      <c r="AC800">
        <v>0</v>
      </c>
      <c r="AD800">
        <v>0</v>
      </c>
      <c r="AE800" s="21" t="s">
        <v>1</v>
      </c>
    </row>
    <row r="801" spans="1:31" x14ac:dyDescent="0.2">
      <c r="A801" s="27" t="s">
        <v>17</v>
      </c>
      <c r="B801" s="13" t="s">
        <v>17</v>
      </c>
      <c r="C801" s="14">
        <v>384</v>
      </c>
      <c r="D801" s="13" t="s">
        <v>17</v>
      </c>
      <c r="E801" s="13" t="s">
        <v>505</v>
      </c>
      <c r="F801" s="13"/>
      <c r="G801" s="14"/>
      <c r="H801" s="205">
        <v>19605568</v>
      </c>
      <c r="I801" s="205">
        <v>20059147</v>
      </c>
      <c r="J801" s="205">
        <v>20532944</v>
      </c>
      <c r="K801" s="205">
        <v>21028652</v>
      </c>
      <c r="L801" s="205">
        <v>21547188</v>
      </c>
      <c r="M801">
        <v>22087506</v>
      </c>
      <c r="N801">
        <v>22647672</v>
      </c>
      <c r="O801">
        <v>23226148</v>
      </c>
      <c r="P801">
        <v>23822726</v>
      </c>
      <c r="Q801">
        <v>24437475</v>
      </c>
      <c r="R801">
        <v>25069226</v>
      </c>
      <c r="S801">
        <v>25716554</v>
      </c>
      <c r="T801">
        <v>26378275</v>
      </c>
      <c r="U801">
        <v>27053629</v>
      </c>
      <c r="V801">
        <v>27742301</v>
      </c>
      <c r="W801">
        <v>28444206</v>
      </c>
      <c r="X801">
        <v>29159503</v>
      </c>
      <c r="Y801">
        <v>29888170</v>
      </c>
      <c r="Z801">
        <v>30629934</v>
      </c>
      <c r="AA801">
        <v>31384161</v>
      </c>
      <c r="AB801">
        <v>32149984</v>
      </c>
      <c r="AC801">
        <v>32926400</v>
      </c>
      <c r="AD801">
        <v>33712604</v>
      </c>
      <c r="AE801" s="22" t="s">
        <v>1</v>
      </c>
    </row>
    <row r="802" spans="1:31" x14ac:dyDescent="0.2">
      <c r="A802" s="25" t="s">
        <v>18</v>
      </c>
      <c r="B802" s="11" t="s">
        <v>18</v>
      </c>
      <c r="C802" s="12">
        <v>408</v>
      </c>
      <c r="D802" s="11" t="s">
        <v>18</v>
      </c>
      <c r="E802" s="11" t="s">
        <v>440</v>
      </c>
      <c r="F802" s="11" t="s">
        <v>312</v>
      </c>
      <c r="G802" s="12" t="s">
        <v>319</v>
      </c>
      <c r="H802" s="205">
        <v>183380</v>
      </c>
      <c r="I802" s="205">
        <v>175513</v>
      </c>
      <c r="J802" s="205">
        <v>172644</v>
      </c>
      <c r="K802" s="205">
        <v>166917</v>
      </c>
      <c r="L802" s="205">
        <v>161441</v>
      </c>
      <c r="M802">
        <v>157464</v>
      </c>
      <c r="N802">
        <v>161301</v>
      </c>
      <c r="O802">
        <v>160438</v>
      </c>
      <c r="P802">
        <v>163384</v>
      </c>
      <c r="Q802">
        <v>166992</v>
      </c>
      <c r="R802">
        <v>170183</v>
      </c>
      <c r="S802">
        <v>167602</v>
      </c>
      <c r="T802">
        <v>169507</v>
      </c>
      <c r="U802">
        <v>170607</v>
      </c>
      <c r="V802">
        <v>171431</v>
      </c>
      <c r="W802">
        <v>171871</v>
      </c>
      <c r="X802">
        <v>171663</v>
      </c>
      <c r="Y802">
        <v>171246</v>
      </c>
      <c r="Z802">
        <v>170060</v>
      </c>
      <c r="AA802">
        <v>168537</v>
      </c>
      <c r="AB802">
        <v>166993</v>
      </c>
      <c r="AC802">
        <v>167099</v>
      </c>
      <c r="AD802">
        <v>165548</v>
      </c>
      <c r="AE802" s="21" t="s">
        <v>1</v>
      </c>
    </row>
    <row r="803" spans="1:31" x14ac:dyDescent="0.2">
      <c r="A803" s="27" t="s">
        <v>18</v>
      </c>
      <c r="B803" s="13" t="s">
        <v>18</v>
      </c>
      <c r="C803" s="14">
        <v>408</v>
      </c>
      <c r="D803" s="13" t="s">
        <v>462</v>
      </c>
      <c r="E803" s="13" t="s">
        <v>487</v>
      </c>
      <c r="F803" s="13" t="s">
        <v>313</v>
      </c>
      <c r="G803" s="14" t="s">
        <v>319</v>
      </c>
      <c r="H803" s="205">
        <v>190278</v>
      </c>
      <c r="I803" s="205">
        <v>182883</v>
      </c>
      <c r="J803" s="205">
        <v>179765</v>
      </c>
      <c r="K803" s="205">
        <v>174217</v>
      </c>
      <c r="L803" s="205">
        <v>168987</v>
      </c>
      <c r="M803">
        <v>165232</v>
      </c>
      <c r="N803">
        <v>168768</v>
      </c>
      <c r="O803">
        <v>168082</v>
      </c>
      <c r="P803">
        <v>171201</v>
      </c>
      <c r="Q803">
        <v>174986</v>
      </c>
      <c r="R803">
        <v>178332</v>
      </c>
      <c r="S803">
        <v>175791</v>
      </c>
      <c r="T803">
        <v>177786</v>
      </c>
      <c r="U803">
        <v>178955</v>
      </c>
      <c r="V803">
        <v>179825</v>
      </c>
      <c r="W803">
        <v>180286</v>
      </c>
      <c r="X803">
        <v>180077</v>
      </c>
      <c r="Y803">
        <v>179635</v>
      </c>
      <c r="Z803">
        <v>178398</v>
      </c>
      <c r="AA803">
        <v>176794</v>
      </c>
      <c r="AB803">
        <v>175160</v>
      </c>
      <c r="AC803">
        <v>175255</v>
      </c>
      <c r="AD803">
        <v>173604</v>
      </c>
      <c r="AE803" s="22" t="s">
        <v>1</v>
      </c>
    </row>
    <row r="804" spans="1:31" x14ac:dyDescent="0.2">
      <c r="A804" s="25" t="s">
        <v>18</v>
      </c>
      <c r="B804" s="11" t="s">
        <v>18</v>
      </c>
      <c r="C804" s="12">
        <v>408</v>
      </c>
      <c r="D804" s="11" t="s">
        <v>462</v>
      </c>
      <c r="E804" s="11" t="s">
        <v>441</v>
      </c>
      <c r="F804" s="11" t="s">
        <v>312</v>
      </c>
      <c r="G804" s="12" t="s">
        <v>355</v>
      </c>
      <c r="H804" s="205">
        <v>184599</v>
      </c>
      <c r="I804" s="205">
        <v>182053</v>
      </c>
      <c r="J804" s="205">
        <v>177058</v>
      </c>
      <c r="K804" s="205">
        <v>171901</v>
      </c>
      <c r="L804" s="205">
        <v>166383</v>
      </c>
      <c r="M804">
        <v>161536</v>
      </c>
      <c r="N804">
        <v>158704</v>
      </c>
      <c r="O804">
        <v>159446</v>
      </c>
      <c r="P804">
        <v>160969</v>
      </c>
      <c r="Q804">
        <v>163618</v>
      </c>
      <c r="R804">
        <v>166527</v>
      </c>
      <c r="S804">
        <v>168521</v>
      </c>
      <c r="T804">
        <v>168180</v>
      </c>
      <c r="U804">
        <v>169435</v>
      </c>
      <c r="V804">
        <v>170513</v>
      </c>
      <c r="W804">
        <v>171302</v>
      </c>
      <c r="X804">
        <v>171712</v>
      </c>
      <c r="Y804">
        <v>171653</v>
      </c>
      <c r="Z804">
        <v>170989</v>
      </c>
      <c r="AA804">
        <v>169865</v>
      </c>
      <c r="AB804">
        <v>168528</v>
      </c>
      <c r="AC804">
        <v>167319</v>
      </c>
      <c r="AD804">
        <v>166656</v>
      </c>
      <c r="AE804" s="21" t="s">
        <v>1</v>
      </c>
    </row>
    <row r="805" spans="1:31" x14ac:dyDescent="0.2">
      <c r="A805" s="27" t="s">
        <v>18</v>
      </c>
      <c r="B805" s="13" t="s">
        <v>18</v>
      </c>
      <c r="C805" s="14">
        <v>408</v>
      </c>
      <c r="D805" s="13" t="s">
        <v>462</v>
      </c>
      <c r="E805" s="13" t="s">
        <v>488</v>
      </c>
      <c r="F805" s="13" t="s">
        <v>313</v>
      </c>
      <c r="G805" s="14" t="s">
        <v>355</v>
      </c>
      <c r="H805" s="205">
        <v>192117</v>
      </c>
      <c r="I805" s="205">
        <v>189127</v>
      </c>
      <c r="J805" s="205">
        <v>184177</v>
      </c>
      <c r="K805" s="205">
        <v>179060</v>
      </c>
      <c r="L805" s="205">
        <v>173684</v>
      </c>
      <c r="M805">
        <v>169011</v>
      </c>
      <c r="N805">
        <v>166285</v>
      </c>
      <c r="O805">
        <v>166942</v>
      </c>
      <c r="P805">
        <v>168612</v>
      </c>
      <c r="Q805">
        <v>171423</v>
      </c>
      <c r="R805">
        <v>174490</v>
      </c>
      <c r="S805">
        <v>176613</v>
      </c>
      <c r="T805">
        <v>176346</v>
      </c>
      <c r="U805">
        <v>177693</v>
      </c>
      <c r="V805">
        <v>178842</v>
      </c>
      <c r="W805">
        <v>179678</v>
      </c>
      <c r="X805">
        <v>180111</v>
      </c>
      <c r="Y805">
        <v>180053</v>
      </c>
      <c r="Z805">
        <v>179369</v>
      </c>
      <c r="AA805">
        <v>178186</v>
      </c>
      <c r="AB805">
        <v>176770</v>
      </c>
      <c r="AC805">
        <v>175480</v>
      </c>
      <c r="AD805">
        <v>174757</v>
      </c>
      <c r="AE805" s="22" t="s">
        <v>1</v>
      </c>
    </row>
    <row r="806" spans="1:31" x14ac:dyDescent="0.2">
      <c r="A806" s="25" t="s">
        <v>18</v>
      </c>
      <c r="B806" s="11" t="s">
        <v>18</v>
      </c>
      <c r="C806" s="12">
        <v>408</v>
      </c>
      <c r="D806" s="11" t="s">
        <v>462</v>
      </c>
      <c r="E806" s="11" t="s">
        <v>442</v>
      </c>
      <c r="F806" s="11" t="s">
        <v>312</v>
      </c>
      <c r="G806" s="12" t="s">
        <v>317</v>
      </c>
      <c r="H806" s="205">
        <v>185820</v>
      </c>
      <c r="I806" s="205">
        <v>184111</v>
      </c>
      <c r="J806" s="205">
        <v>180663</v>
      </c>
      <c r="K806" s="205">
        <v>176259</v>
      </c>
      <c r="L806" s="205">
        <v>171023</v>
      </c>
      <c r="M806">
        <v>165778</v>
      </c>
      <c r="N806">
        <v>161651</v>
      </c>
      <c r="O806">
        <v>159989</v>
      </c>
      <c r="P806">
        <v>160059</v>
      </c>
      <c r="Q806">
        <v>161575</v>
      </c>
      <c r="R806">
        <v>163884</v>
      </c>
      <c r="S806">
        <v>166029</v>
      </c>
      <c r="T806">
        <v>166803</v>
      </c>
      <c r="U806">
        <v>168115</v>
      </c>
      <c r="V806">
        <v>169348</v>
      </c>
      <c r="W806">
        <v>170391</v>
      </c>
      <c r="X806">
        <v>171148</v>
      </c>
      <c r="Y806">
        <v>171530</v>
      </c>
      <c r="Z806">
        <v>171380</v>
      </c>
      <c r="AA806">
        <v>170690</v>
      </c>
      <c r="AB806">
        <v>169642</v>
      </c>
      <c r="AC806">
        <v>168508</v>
      </c>
      <c r="AD806">
        <v>167638</v>
      </c>
      <c r="AE806" s="21" t="s">
        <v>1</v>
      </c>
    </row>
    <row r="807" spans="1:31" x14ac:dyDescent="0.2">
      <c r="A807" s="27" t="s">
        <v>18</v>
      </c>
      <c r="B807" s="13" t="s">
        <v>18</v>
      </c>
      <c r="C807" s="14">
        <v>408</v>
      </c>
      <c r="D807" s="13" t="s">
        <v>462</v>
      </c>
      <c r="E807" s="13" t="s">
        <v>489</v>
      </c>
      <c r="F807" s="13" t="s">
        <v>313</v>
      </c>
      <c r="G807" s="14" t="s">
        <v>317</v>
      </c>
      <c r="H807" s="205">
        <v>193898</v>
      </c>
      <c r="I807" s="205">
        <v>191622</v>
      </c>
      <c r="J807" s="205">
        <v>187925</v>
      </c>
      <c r="K807" s="205">
        <v>183426</v>
      </c>
      <c r="L807" s="205">
        <v>178220</v>
      </c>
      <c r="M807">
        <v>173078</v>
      </c>
      <c r="N807">
        <v>169050</v>
      </c>
      <c r="O807">
        <v>167376</v>
      </c>
      <c r="P807">
        <v>167558</v>
      </c>
      <c r="Q807">
        <v>169214</v>
      </c>
      <c r="R807">
        <v>171675</v>
      </c>
      <c r="S807">
        <v>173960</v>
      </c>
      <c r="T807">
        <v>174840</v>
      </c>
      <c r="U807">
        <v>176262</v>
      </c>
      <c r="V807">
        <v>177588</v>
      </c>
      <c r="W807">
        <v>178700</v>
      </c>
      <c r="X807">
        <v>179504</v>
      </c>
      <c r="Y807">
        <v>179910</v>
      </c>
      <c r="Z807">
        <v>179771</v>
      </c>
      <c r="AA807">
        <v>179049</v>
      </c>
      <c r="AB807">
        <v>177938</v>
      </c>
      <c r="AC807">
        <v>176726</v>
      </c>
      <c r="AD807">
        <v>175785</v>
      </c>
      <c r="AE807" s="22" t="s">
        <v>1</v>
      </c>
    </row>
    <row r="808" spans="1:31" x14ac:dyDescent="0.2">
      <c r="A808" s="25" t="s">
        <v>18</v>
      </c>
      <c r="B808" s="11" t="s">
        <v>18</v>
      </c>
      <c r="C808" s="12">
        <v>408</v>
      </c>
      <c r="D808" s="11" t="s">
        <v>462</v>
      </c>
      <c r="E808" s="11" t="s">
        <v>443</v>
      </c>
      <c r="F808" s="11" t="s">
        <v>312</v>
      </c>
      <c r="G808" s="12" t="s">
        <v>356</v>
      </c>
      <c r="H808" s="205">
        <v>187045</v>
      </c>
      <c r="I808" s="205">
        <v>185866</v>
      </c>
      <c r="J808" s="205">
        <v>183559</v>
      </c>
      <c r="K808" s="205">
        <v>180090</v>
      </c>
      <c r="L808" s="205">
        <v>175320</v>
      </c>
      <c r="M808">
        <v>170073</v>
      </c>
      <c r="N808">
        <v>165193</v>
      </c>
      <c r="O808">
        <v>161812</v>
      </c>
      <c r="P808">
        <v>160396</v>
      </c>
      <c r="Q808">
        <v>160746</v>
      </c>
      <c r="R808">
        <v>162212</v>
      </c>
      <c r="S808">
        <v>164119</v>
      </c>
      <c r="T808">
        <v>165477</v>
      </c>
      <c r="U808">
        <v>166747</v>
      </c>
      <c r="V808">
        <v>168036</v>
      </c>
      <c r="W808">
        <v>169234</v>
      </c>
      <c r="X808">
        <v>170244</v>
      </c>
      <c r="Y808">
        <v>170972</v>
      </c>
      <c r="Z808">
        <v>171328</v>
      </c>
      <c r="AA808">
        <v>171065</v>
      </c>
      <c r="AB808">
        <v>170363</v>
      </c>
      <c r="AC808">
        <v>169407</v>
      </c>
      <c r="AD808">
        <v>168480</v>
      </c>
      <c r="AE808" s="21" t="s">
        <v>1</v>
      </c>
    </row>
    <row r="809" spans="1:31" x14ac:dyDescent="0.2">
      <c r="A809" s="27" t="s">
        <v>18</v>
      </c>
      <c r="B809" s="13" t="s">
        <v>18</v>
      </c>
      <c r="C809" s="14">
        <v>408</v>
      </c>
      <c r="D809" s="13" t="s">
        <v>462</v>
      </c>
      <c r="E809" s="13" t="s">
        <v>490</v>
      </c>
      <c r="F809" s="13" t="s">
        <v>313</v>
      </c>
      <c r="G809" s="14" t="s">
        <v>356</v>
      </c>
      <c r="H809" s="205">
        <v>195612</v>
      </c>
      <c r="I809" s="205">
        <v>193824</v>
      </c>
      <c r="J809" s="205">
        <v>191075</v>
      </c>
      <c r="K809" s="205">
        <v>187382</v>
      </c>
      <c r="L809" s="205">
        <v>182535</v>
      </c>
      <c r="M809">
        <v>177307</v>
      </c>
      <c r="N809">
        <v>172489</v>
      </c>
      <c r="O809">
        <v>169127</v>
      </c>
      <c r="P809">
        <v>167785</v>
      </c>
      <c r="Q809">
        <v>168247</v>
      </c>
      <c r="R809">
        <v>169846</v>
      </c>
      <c r="S809">
        <v>171892</v>
      </c>
      <c r="T809">
        <v>173375</v>
      </c>
      <c r="U809">
        <v>174768</v>
      </c>
      <c r="V809">
        <v>176166</v>
      </c>
      <c r="W809">
        <v>177455</v>
      </c>
      <c r="X809">
        <v>178532</v>
      </c>
      <c r="Y809">
        <v>179304</v>
      </c>
      <c r="Z809">
        <v>179704</v>
      </c>
      <c r="AA809">
        <v>179436</v>
      </c>
      <c r="AB809">
        <v>178693</v>
      </c>
      <c r="AC809">
        <v>177670</v>
      </c>
      <c r="AD809">
        <v>176667</v>
      </c>
      <c r="AE809" s="22" t="s">
        <v>1</v>
      </c>
    </row>
    <row r="810" spans="1:31" x14ac:dyDescent="0.2">
      <c r="A810" s="25" t="s">
        <v>18</v>
      </c>
      <c r="B810" s="11" t="s">
        <v>18</v>
      </c>
      <c r="C810" s="12">
        <v>408</v>
      </c>
      <c r="D810" s="11" t="s">
        <v>462</v>
      </c>
      <c r="E810" s="11" t="s">
        <v>444</v>
      </c>
      <c r="F810" s="11" t="s">
        <v>312</v>
      </c>
      <c r="G810" s="12" t="s">
        <v>327</v>
      </c>
      <c r="H810" s="205">
        <v>188273</v>
      </c>
      <c r="I810" s="205">
        <v>187368</v>
      </c>
      <c r="J810" s="205">
        <v>185847</v>
      </c>
      <c r="K810" s="205">
        <v>183496</v>
      </c>
      <c r="L810" s="205">
        <v>179374</v>
      </c>
      <c r="M810">
        <v>174307</v>
      </c>
      <c r="N810">
        <v>169143</v>
      </c>
      <c r="O810">
        <v>164656</v>
      </c>
      <c r="P810">
        <v>161724</v>
      </c>
      <c r="Q810">
        <v>160877</v>
      </c>
      <c r="R810">
        <v>161465</v>
      </c>
      <c r="S810">
        <v>162818</v>
      </c>
      <c r="T810">
        <v>164299</v>
      </c>
      <c r="U810">
        <v>165429</v>
      </c>
      <c r="V810">
        <v>166675</v>
      </c>
      <c r="W810">
        <v>167929</v>
      </c>
      <c r="X810">
        <v>169094</v>
      </c>
      <c r="Y810">
        <v>170074</v>
      </c>
      <c r="Z810">
        <v>170929</v>
      </c>
      <c r="AA810">
        <v>171083</v>
      </c>
      <c r="AB810">
        <v>170720</v>
      </c>
      <c r="AC810">
        <v>170023</v>
      </c>
      <c r="AD810">
        <v>169164</v>
      </c>
      <c r="AE810" s="21" t="s">
        <v>1</v>
      </c>
    </row>
    <row r="811" spans="1:31" x14ac:dyDescent="0.2">
      <c r="A811" s="27" t="s">
        <v>18</v>
      </c>
      <c r="B811" s="13" t="s">
        <v>18</v>
      </c>
      <c r="C811" s="14">
        <v>408</v>
      </c>
      <c r="D811" s="13" t="s">
        <v>462</v>
      </c>
      <c r="E811" s="13" t="s">
        <v>491</v>
      </c>
      <c r="F811" s="13" t="s">
        <v>313</v>
      </c>
      <c r="G811" s="14" t="s">
        <v>327</v>
      </c>
      <c r="H811" s="205">
        <v>197251</v>
      </c>
      <c r="I811" s="205">
        <v>195761</v>
      </c>
      <c r="J811" s="205">
        <v>193696</v>
      </c>
      <c r="K811" s="205">
        <v>190997</v>
      </c>
      <c r="L811" s="205">
        <v>186698</v>
      </c>
      <c r="M811">
        <v>181570</v>
      </c>
      <c r="N811">
        <v>176410</v>
      </c>
      <c r="O811">
        <v>171939</v>
      </c>
      <c r="P811">
        <v>169034</v>
      </c>
      <c r="Q811">
        <v>168266</v>
      </c>
      <c r="R811">
        <v>168965</v>
      </c>
      <c r="S811">
        <v>170445</v>
      </c>
      <c r="T811">
        <v>172056</v>
      </c>
      <c r="U811">
        <v>173316</v>
      </c>
      <c r="V811">
        <v>174683</v>
      </c>
      <c r="W811">
        <v>176043</v>
      </c>
      <c r="X811">
        <v>177295</v>
      </c>
      <c r="Y811">
        <v>178338</v>
      </c>
      <c r="Z811">
        <v>179268</v>
      </c>
      <c r="AA811">
        <v>179445</v>
      </c>
      <c r="AB811">
        <v>179064</v>
      </c>
      <c r="AC811">
        <v>178317</v>
      </c>
      <c r="AD811">
        <v>177387</v>
      </c>
      <c r="AE811" s="22" t="s">
        <v>1</v>
      </c>
    </row>
    <row r="812" spans="1:31" x14ac:dyDescent="0.2">
      <c r="A812" s="25" t="s">
        <v>18</v>
      </c>
      <c r="B812" s="11" t="s">
        <v>18</v>
      </c>
      <c r="C812" s="12">
        <v>408</v>
      </c>
      <c r="D812" s="11" t="s">
        <v>462</v>
      </c>
      <c r="E812" s="11" t="s">
        <v>445</v>
      </c>
      <c r="F812" s="11" t="s">
        <v>312</v>
      </c>
      <c r="G812" s="12" t="s">
        <v>320</v>
      </c>
      <c r="H812" s="205">
        <v>189358</v>
      </c>
      <c r="I812" s="205">
        <v>188668</v>
      </c>
      <c r="J812" s="205">
        <v>187626</v>
      </c>
      <c r="K812" s="205">
        <v>186144</v>
      </c>
      <c r="L812" s="205">
        <v>183288</v>
      </c>
      <c r="M812">
        <v>178582</v>
      </c>
      <c r="N812">
        <v>173315</v>
      </c>
      <c r="O812">
        <v>168262</v>
      </c>
      <c r="P812">
        <v>164209</v>
      </c>
      <c r="Q812">
        <v>161711</v>
      </c>
      <c r="R812">
        <v>161389</v>
      </c>
      <c r="S812">
        <v>162153</v>
      </c>
      <c r="T812">
        <v>163370</v>
      </c>
      <c r="U812">
        <v>164255</v>
      </c>
      <c r="V812">
        <v>165366</v>
      </c>
      <c r="W812">
        <v>166576</v>
      </c>
      <c r="X812">
        <v>167797</v>
      </c>
      <c r="Y812">
        <v>168933</v>
      </c>
      <c r="Z812">
        <v>170143</v>
      </c>
      <c r="AA812">
        <v>170843</v>
      </c>
      <c r="AB812">
        <v>170810</v>
      </c>
      <c r="AC812">
        <v>170364</v>
      </c>
      <c r="AD812">
        <v>169676</v>
      </c>
      <c r="AE812" s="21" t="s">
        <v>1</v>
      </c>
    </row>
    <row r="813" spans="1:31" x14ac:dyDescent="0.2">
      <c r="A813" s="27" t="s">
        <v>18</v>
      </c>
      <c r="B813" s="13" t="s">
        <v>18</v>
      </c>
      <c r="C813" s="14">
        <v>408</v>
      </c>
      <c r="D813" s="13" t="s">
        <v>462</v>
      </c>
      <c r="E813" s="13" t="s">
        <v>492</v>
      </c>
      <c r="F813" s="13" t="s">
        <v>313</v>
      </c>
      <c r="G813" s="14" t="s">
        <v>320</v>
      </c>
      <c r="H813" s="205">
        <v>198693</v>
      </c>
      <c r="I813" s="205">
        <v>197464</v>
      </c>
      <c r="J813" s="205">
        <v>195856</v>
      </c>
      <c r="K813" s="205">
        <v>193947</v>
      </c>
      <c r="L813" s="205">
        <v>190776</v>
      </c>
      <c r="M813">
        <v>185936</v>
      </c>
      <c r="N813">
        <v>180621</v>
      </c>
      <c r="O813">
        <v>175553</v>
      </c>
      <c r="P813">
        <v>171483</v>
      </c>
      <c r="Q813">
        <v>169014</v>
      </c>
      <c r="R813">
        <v>168776</v>
      </c>
      <c r="S813">
        <v>169650</v>
      </c>
      <c r="T813">
        <v>170990</v>
      </c>
      <c r="U813">
        <v>172005</v>
      </c>
      <c r="V813">
        <v>173245</v>
      </c>
      <c r="W813">
        <v>174572</v>
      </c>
      <c r="X813">
        <v>175893</v>
      </c>
      <c r="Y813">
        <v>177109</v>
      </c>
      <c r="Z813">
        <v>178420</v>
      </c>
      <c r="AA813">
        <v>179178</v>
      </c>
      <c r="AB813">
        <v>179150</v>
      </c>
      <c r="AC813">
        <v>178671</v>
      </c>
      <c r="AD813">
        <v>177925</v>
      </c>
      <c r="AE813" s="22" t="s">
        <v>1</v>
      </c>
    </row>
    <row r="814" spans="1:31" x14ac:dyDescent="0.2">
      <c r="A814" s="25" t="s">
        <v>18</v>
      </c>
      <c r="B814" s="11" t="s">
        <v>18</v>
      </c>
      <c r="C814" s="12">
        <v>408</v>
      </c>
      <c r="D814" s="11" t="s">
        <v>462</v>
      </c>
      <c r="E814" s="11" t="s">
        <v>446</v>
      </c>
      <c r="F814" s="11" t="s">
        <v>312</v>
      </c>
      <c r="G814" s="12" t="s">
        <v>326</v>
      </c>
      <c r="H814" s="205">
        <v>190153</v>
      </c>
      <c r="I814" s="205">
        <v>189620</v>
      </c>
      <c r="J814" s="205">
        <v>188998</v>
      </c>
      <c r="K814" s="205">
        <v>187917</v>
      </c>
      <c r="L814" s="205">
        <v>186295</v>
      </c>
      <c r="M814">
        <v>183003</v>
      </c>
      <c r="N814">
        <v>177813</v>
      </c>
      <c r="O814">
        <v>172373</v>
      </c>
      <c r="P814">
        <v>167805</v>
      </c>
      <c r="Q814">
        <v>163838</v>
      </c>
      <c r="R814">
        <v>161730</v>
      </c>
      <c r="S814">
        <v>161871</v>
      </c>
      <c r="T814">
        <v>162787</v>
      </c>
      <c r="U814">
        <v>163321</v>
      </c>
      <c r="V814">
        <v>164195</v>
      </c>
      <c r="W814">
        <v>165276</v>
      </c>
      <c r="X814">
        <v>166453</v>
      </c>
      <c r="Y814">
        <v>167644</v>
      </c>
      <c r="Z814">
        <v>169000</v>
      </c>
      <c r="AA814">
        <v>170170</v>
      </c>
      <c r="AB814">
        <v>170729</v>
      </c>
      <c r="AC814">
        <v>170525</v>
      </c>
      <c r="AD814">
        <v>170000</v>
      </c>
      <c r="AE814" s="21" t="s">
        <v>1</v>
      </c>
    </row>
    <row r="815" spans="1:31" x14ac:dyDescent="0.2">
      <c r="A815" s="27" t="s">
        <v>18</v>
      </c>
      <c r="B815" s="13" t="s">
        <v>18</v>
      </c>
      <c r="C815" s="14">
        <v>408</v>
      </c>
      <c r="D815" s="13" t="s">
        <v>462</v>
      </c>
      <c r="E815" s="13" t="s">
        <v>493</v>
      </c>
      <c r="F815" s="13" t="s">
        <v>313</v>
      </c>
      <c r="G815" s="14" t="s">
        <v>326</v>
      </c>
      <c r="H815" s="205">
        <v>199817</v>
      </c>
      <c r="I815" s="205">
        <v>198812</v>
      </c>
      <c r="J815" s="205">
        <v>197623</v>
      </c>
      <c r="K815" s="205">
        <v>196104</v>
      </c>
      <c r="L815" s="205">
        <v>194053</v>
      </c>
      <c r="M815">
        <v>190475</v>
      </c>
      <c r="N815">
        <v>185192</v>
      </c>
      <c r="O815">
        <v>179714</v>
      </c>
      <c r="P815">
        <v>175089</v>
      </c>
      <c r="Q815">
        <v>171100</v>
      </c>
      <c r="R815">
        <v>169023</v>
      </c>
      <c r="S815">
        <v>169252</v>
      </c>
      <c r="T815">
        <v>170281</v>
      </c>
      <c r="U815">
        <v>170936</v>
      </c>
      <c r="V815">
        <v>171942</v>
      </c>
      <c r="W815">
        <v>173148</v>
      </c>
      <c r="X815">
        <v>174434</v>
      </c>
      <c r="Y815">
        <v>175718</v>
      </c>
      <c r="Z815">
        <v>177190</v>
      </c>
      <c r="AA815">
        <v>178450</v>
      </c>
      <c r="AB815">
        <v>179052</v>
      </c>
      <c r="AC815">
        <v>178834</v>
      </c>
      <c r="AD815">
        <v>178264</v>
      </c>
      <c r="AE815" s="22" t="s">
        <v>1</v>
      </c>
    </row>
    <row r="816" spans="1:31" x14ac:dyDescent="0.2">
      <c r="A816" s="25" t="s">
        <v>18</v>
      </c>
      <c r="B816" s="11" t="s">
        <v>18</v>
      </c>
      <c r="C816" s="12">
        <v>408</v>
      </c>
      <c r="D816" s="11" t="s">
        <v>462</v>
      </c>
      <c r="E816" s="11" t="s">
        <v>447</v>
      </c>
      <c r="F816" s="11" t="s">
        <v>312</v>
      </c>
      <c r="G816" s="12" t="s">
        <v>318</v>
      </c>
      <c r="H816" s="205">
        <v>191393</v>
      </c>
      <c r="I816" s="205">
        <v>190079</v>
      </c>
      <c r="J816" s="205">
        <v>189817</v>
      </c>
      <c r="K816" s="205">
        <v>189062</v>
      </c>
      <c r="L816" s="205">
        <v>188060</v>
      </c>
      <c r="M816">
        <v>186366</v>
      </c>
      <c r="N816">
        <v>182739</v>
      </c>
      <c r="O816">
        <v>177094</v>
      </c>
      <c r="P816">
        <v>172113</v>
      </c>
      <c r="Q816">
        <v>167425</v>
      </c>
      <c r="R816">
        <v>163499</v>
      </c>
      <c r="S816">
        <v>161717</v>
      </c>
      <c r="T816">
        <v>162299</v>
      </c>
      <c r="U816">
        <v>162728</v>
      </c>
      <c r="V816">
        <v>163257</v>
      </c>
      <c r="W816">
        <v>164109</v>
      </c>
      <c r="X816">
        <v>165162</v>
      </c>
      <c r="Y816">
        <v>166308</v>
      </c>
      <c r="Z816">
        <v>167639</v>
      </c>
      <c r="AA816">
        <v>169024</v>
      </c>
      <c r="AB816">
        <v>170168</v>
      </c>
      <c r="AC816">
        <v>170603</v>
      </c>
      <c r="AD816">
        <v>170232</v>
      </c>
      <c r="AE816" s="21" t="s">
        <v>1</v>
      </c>
    </row>
    <row r="817" spans="1:31" x14ac:dyDescent="0.2">
      <c r="A817" s="27" t="s">
        <v>18</v>
      </c>
      <c r="B817" s="13" t="s">
        <v>18</v>
      </c>
      <c r="C817" s="14">
        <v>408</v>
      </c>
      <c r="D817" s="13" t="s">
        <v>462</v>
      </c>
      <c r="E817" s="13" t="s">
        <v>494</v>
      </c>
      <c r="F817" s="13" t="s">
        <v>313</v>
      </c>
      <c r="G817" s="14" t="s">
        <v>318</v>
      </c>
      <c r="H817" s="205">
        <v>201179</v>
      </c>
      <c r="I817" s="205">
        <v>199684</v>
      </c>
      <c r="J817" s="205">
        <v>198876</v>
      </c>
      <c r="K817" s="205">
        <v>197667</v>
      </c>
      <c r="L817" s="205">
        <v>196205</v>
      </c>
      <c r="M817">
        <v>194078</v>
      </c>
      <c r="N817">
        <v>190192</v>
      </c>
      <c r="O817">
        <v>184490</v>
      </c>
      <c r="P817">
        <v>179453</v>
      </c>
      <c r="Q817">
        <v>174700</v>
      </c>
      <c r="R817">
        <v>170747</v>
      </c>
      <c r="S817">
        <v>168999</v>
      </c>
      <c r="T817">
        <v>169677</v>
      </c>
      <c r="U817">
        <v>170218</v>
      </c>
      <c r="V817">
        <v>170870</v>
      </c>
      <c r="W817">
        <v>171852</v>
      </c>
      <c r="X817">
        <v>173024</v>
      </c>
      <c r="Y817">
        <v>174271</v>
      </c>
      <c r="Z817">
        <v>175724</v>
      </c>
      <c r="AA817">
        <v>177219</v>
      </c>
      <c r="AB817">
        <v>178444</v>
      </c>
      <c r="AC817">
        <v>178906</v>
      </c>
      <c r="AD817">
        <v>178504</v>
      </c>
      <c r="AE817" s="22" t="s">
        <v>1</v>
      </c>
    </row>
    <row r="818" spans="1:31" x14ac:dyDescent="0.2">
      <c r="A818" s="25" t="s">
        <v>18</v>
      </c>
      <c r="B818" s="11" t="s">
        <v>18</v>
      </c>
      <c r="C818" s="12">
        <v>408</v>
      </c>
      <c r="D818" s="11" t="s">
        <v>462</v>
      </c>
      <c r="E818" s="11" t="s">
        <v>448</v>
      </c>
      <c r="F818" s="11" t="s">
        <v>312</v>
      </c>
      <c r="G818" s="12" t="s">
        <v>333</v>
      </c>
      <c r="H818" s="205">
        <v>193372</v>
      </c>
      <c r="I818" s="205">
        <v>191075</v>
      </c>
      <c r="J818" s="205">
        <v>189941</v>
      </c>
      <c r="K818" s="205">
        <v>189796</v>
      </c>
      <c r="L818" s="205">
        <v>188977</v>
      </c>
      <c r="M818">
        <v>188124</v>
      </c>
      <c r="N818">
        <v>186460</v>
      </c>
      <c r="O818">
        <v>182528</v>
      </c>
      <c r="P818">
        <v>176887</v>
      </c>
      <c r="Q818">
        <v>171933</v>
      </c>
      <c r="R818">
        <v>167077</v>
      </c>
      <c r="S818">
        <v>163129</v>
      </c>
      <c r="T818">
        <v>161650</v>
      </c>
      <c r="U818">
        <v>162230</v>
      </c>
      <c r="V818">
        <v>162655</v>
      </c>
      <c r="W818">
        <v>163167</v>
      </c>
      <c r="X818">
        <v>164000</v>
      </c>
      <c r="Y818">
        <v>165027</v>
      </c>
      <c r="Z818">
        <v>166275</v>
      </c>
      <c r="AA818">
        <v>167593</v>
      </c>
      <c r="AB818">
        <v>169021</v>
      </c>
      <c r="AC818">
        <v>170154</v>
      </c>
      <c r="AD818">
        <v>170469</v>
      </c>
      <c r="AE818" s="21" t="s">
        <v>1</v>
      </c>
    </row>
    <row r="819" spans="1:31" x14ac:dyDescent="0.2">
      <c r="A819" s="27" t="s">
        <v>18</v>
      </c>
      <c r="B819" s="13" t="s">
        <v>18</v>
      </c>
      <c r="C819" s="14">
        <v>408</v>
      </c>
      <c r="D819" s="13" t="s">
        <v>462</v>
      </c>
      <c r="E819" s="13" t="s">
        <v>495</v>
      </c>
      <c r="F819" s="13" t="s">
        <v>313</v>
      </c>
      <c r="G819" s="14" t="s">
        <v>333</v>
      </c>
      <c r="H819" s="205">
        <v>202997</v>
      </c>
      <c r="I819" s="205">
        <v>200864</v>
      </c>
      <c r="J819" s="205">
        <v>199497</v>
      </c>
      <c r="K819" s="205">
        <v>198844</v>
      </c>
      <c r="L819" s="205">
        <v>197564</v>
      </c>
      <c r="M819">
        <v>196225</v>
      </c>
      <c r="N819">
        <v>194121</v>
      </c>
      <c r="O819">
        <v>189952</v>
      </c>
      <c r="P819">
        <v>184285</v>
      </c>
      <c r="Q819">
        <v>179270</v>
      </c>
      <c r="R819">
        <v>174341</v>
      </c>
      <c r="S819">
        <v>170361</v>
      </c>
      <c r="T819">
        <v>168921</v>
      </c>
      <c r="U819">
        <v>169604</v>
      </c>
      <c r="V819">
        <v>170143</v>
      </c>
      <c r="W819">
        <v>170778</v>
      </c>
      <c r="X819">
        <v>171736</v>
      </c>
      <c r="Y819">
        <v>172874</v>
      </c>
      <c r="Z819">
        <v>174248</v>
      </c>
      <c r="AA819">
        <v>175680</v>
      </c>
      <c r="AB819">
        <v>177212</v>
      </c>
      <c r="AC819">
        <v>178417</v>
      </c>
      <c r="AD819">
        <v>178744</v>
      </c>
      <c r="AE819" s="22" t="s">
        <v>1</v>
      </c>
    </row>
    <row r="820" spans="1:31" x14ac:dyDescent="0.2">
      <c r="A820" s="25" t="s">
        <v>18</v>
      </c>
      <c r="B820" s="11" t="s">
        <v>18</v>
      </c>
      <c r="C820" s="12">
        <v>408</v>
      </c>
      <c r="D820" s="11" t="s">
        <v>462</v>
      </c>
      <c r="E820" s="11" t="s">
        <v>449</v>
      </c>
      <c r="F820" s="11" t="s">
        <v>312</v>
      </c>
      <c r="G820" s="12" t="s">
        <v>340</v>
      </c>
      <c r="H820" s="205">
        <v>195649</v>
      </c>
      <c r="I820" s="205">
        <v>193049</v>
      </c>
      <c r="J820" s="205">
        <v>190691</v>
      </c>
      <c r="K820" s="205">
        <v>189901</v>
      </c>
      <c r="L820" s="205">
        <v>189625</v>
      </c>
      <c r="M820">
        <v>188812</v>
      </c>
      <c r="N820">
        <v>188209</v>
      </c>
      <c r="O820">
        <v>186607</v>
      </c>
      <c r="P820">
        <v>182298</v>
      </c>
      <c r="Q820">
        <v>176761</v>
      </c>
      <c r="R820">
        <v>171786</v>
      </c>
      <c r="S820">
        <v>166698</v>
      </c>
      <c r="T820">
        <v>162704</v>
      </c>
      <c r="U820">
        <v>161570</v>
      </c>
      <c r="V820">
        <v>162146</v>
      </c>
      <c r="W820">
        <v>162555</v>
      </c>
      <c r="X820">
        <v>163053</v>
      </c>
      <c r="Y820">
        <v>163868</v>
      </c>
      <c r="Z820">
        <v>164986</v>
      </c>
      <c r="AA820">
        <v>166201</v>
      </c>
      <c r="AB820">
        <v>167518</v>
      </c>
      <c r="AC820">
        <v>169005</v>
      </c>
      <c r="AD820">
        <v>170132</v>
      </c>
      <c r="AE820" s="21" t="s">
        <v>1</v>
      </c>
    </row>
    <row r="821" spans="1:31" x14ac:dyDescent="0.2">
      <c r="A821" s="27" t="s">
        <v>18</v>
      </c>
      <c r="B821" s="13" t="s">
        <v>18</v>
      </c>
      <c r="C821" s="14">
        <v>408</v>
      </c>
      <c r="D821" s="13" t="s">
        <v>462</v>
      </c>
      <c r="E821" s="13" t="s">
        <v>496</v>
      </c>
      <c r="F821" s="13" t="s">
        <v>313</v>
      </c>
      <c r="G821" s="14" t="s">
        <v>340</v>
      </c>
      <c r="H821" s="205">
        <v>204923</v>
      </c>
      <c r="I821" s="205">
        <v>202681</v>
      </c>
      <c r="J821" s="205">
        <v>200493</v>
      </c>
      <c r="K821" s="205">
        <v>199449</v>
      </c>
      <c r="L821" s="205">
        <v>198663</v>
      </c>
      <c r="M821">
        <v>197378</v>
      </c>
      <c r="N821">
        <v>196262</v>
      </c>
      <c r="O821">
        <v>194208</v>
      </c>
      <c r="P821">
        <v>189726</v>
      </c>
      <c r="Q821">
        <v>184159</v>
      </c>
      <c r="R821">
        <v>179117</v>
      </c>
      <c r="S821">
        <v>173948</v>
      </c>
      <c r="T821">
        <v>169921</v>
      </c>
      <c r="U821">
        <v>168838</v>
      </c>
      <c r="V821">
        <v>169519</v>
      </c>
      <c r="W821">
        <v>170042</v>
      </c>
      <c r="X821">
        <v>170660</v>
      </c>
      <c r="Y821">
        <v>171595</v>
      </c>
      <c r="Z821">
        <v>172844</v>
      </c>
      <c r="AA821">
        <v>174175</v>
      </c>
      <c r="AB821">
        <v>175599</v>
      </c>
      <c r="AC821">
        <v>177185</v>
      </c>
      <c r="AD821">
        <v>178375</v>
      </c>
      <c r="AE821" s="22" t="s">
        <v>1</v>
      </c>
    </row>
    <row r="822" spans="1:31" x14ac:dyDescent="0.2">
      <c r="A822" s="25" t="s">
        <v>18</v>
      </c>
      <c r="B822" s="11" t="s">
        <v>18</v>
      </c>
      <c r="C822" s="12">
        <v>408</v>
      </c>
      <c r="D822" s="11" t="s">
        <v>462</v>
      </c>
      <c r="E822" s="11" t="s">
        <v>450</v>
      </c>
      <c r="F822" s="11" t="s">
        <v>312</v>
      </c>
      <c r="G822" s="12" t="s">
        <v>329</v>
      </c>
      <c r="H822" s="205">
        <v>197690</v>
      </c>
      <c r="I822" s="205">
        <v>195464</v>
      </c>
      <c r="J822" s="205">
        <v>192659</v>
      </c>
      <c r="K822" s="205">
        <v>190638</v>
      </c>
      <c r="L822" s="205">
        <v>189712</v>
      </c>
      <c r="M822">
        <v>189373</v>
      </c>
      <c r="N822">
        <v>188670</v>
      </c>
      <c r="O822">
        <v>188348</v>
      </c>
      <c r="P822">
        <v>186360</v>
      </c>
      <c r="Q822">
        <v>182153</v>
      </c>
      <c r="R822">
        <v>176670</v>
      </c>
      <c r="S822">
        <v>171606</v>
      </c>
      <c r="T822">
        <v>166263</v>
      </c>
      <c r="U822">
        <v>162613</v>
      </c>
      <c r="V822">
        <v>161474</v>
      </c>
      <c r="W822">
        <v>162036</v>
      </c>
      <c r="X822">
        <v>162432</v>
      </c>
      <c r="Y822">
        <v>162918</v>
      </c>
      <c r="Z822">
        <v>163821</v>
      </c>
      <c r="AA822">
        <v>164904</v>
      </c>
      <c r="AB822">
        <v>166099</v>
      </c>
      <c r="AC822">
        <v>167432</v>
      </c>
      <c r="AD822">
        <v>168982</v>
      </c>
      <c r="AE822" s="21" t="s">
        <v>1</v>
      </c>
    </row>
    <row r="823" spans="1:31" x14ac:dyDescent="0.2">
      <c r="A823" s="27" t="s">
        <v>18</v>
      </c>
      <c r="B823" s="13" t="s">
        <v>18</v>
      </c>
      <c r="C823" s="14">
        <v>408</v>
      </c>
      <c r="D823" s="13" t="s">
        <v>462</v>
      </c>
      <c r="E823" s="13" t="s">
        <v>497</v>
      </c>
      <c r="F823" s="13" t="s">
        <v>313</v>
      </c>
      <c r="G823" s="14" t="s">
        <v>329</v>
      </c>
      <c r="H823" s="205">
        <v>206593</v>
      </c>
      <c r="I823" s="205">
        <v>204716</v>
      </c>
      <c r="J823" s="205">
        <v>202310</v>
      </c>
      <c r="K823" s="205">
        <v>200429</v>
      </c>
      <c r="L823" s="205">
        <v>199252</v>
      </c>
      <c r="M823">
        <v>198399</v>
      </c>
      <c r="N823">
        <v>197210</v>
      </c>
      <c r="O823">
        <v>196344</v>
      </c>
      <c r="P823">
        <v>193962</v>
      </c>
      <c r="Q823">
        <v>189582</v>
      </c>
      <c r="R823">
        <v>184065</v>
      </c>
      <c r="S823">
        <v>178930</v>
      </c>
      <c r="T823">
        <v>173500</v>
      </c>
      <c r="U823">
        <v>169825</v>
      </c>
      <c r="V823">
        <v>168742</v>
      </c>
      <c r="W823">
        <v>169409</v>
      </c>
      <c r="X823">
        <v>169915</v>
      </c>
      <c r="Y823">
        <v>170517</v>
      </c>
      <c r="Z823">
        <v>171555</v>
      </c>
      <c r="AA823">
        <v>172763</v>
      </c>
      <c r="AB823">
        <v>174065</v>
      </c>
      <c r="AC823">
        <v>175498</v>
      </c>
      <c r="AD823">
        <v>177142</v>
      </c>
      <c r="AE823" s="22" t="s">
        <v>1</v>
      </c>
    </row>
    <row r="824" spans="1:31" x14ac:dyDescent="0.2">
      <c r="A824" s="25" t="s">
        <v>18</v>
      </c>
      <c r="B824" s="11" t="s">
        <v>18</v>
      </c>
      <c r="C824" s="12">
        <v>408</v>
      </c>
      <c r="D824" s="11" t="s">
        <v>462</v>
      </c>
      <c r="E824" s="11" t="s">
        <v>451</v>
      </c>
      <c r="F824" s="11" t="s">
        <v>312</v>
      </c>
      <c r="G824" s="12" t="s">
        <v>361</v>
      </c>
      <c r="H824" s="205">
        <v>199838</v>
      </c>
      <c r="I824" s="205">
        <v>197538</v>
      </c>
      <c r="J824" s="205">
        <v>195211</v>
      </c>
      <c r="K824" s="205">
        <v>192599</v>
      </c>
      <c r="L824" s="205">
        <v>190434</v>
      </c>
      <c r="M824">
        <v>189443</v>
      </c>
      <c r="N824">
        <v>189144</v>
      </c>
      <c r="O824">
        <v>188581</v>
      </c>
      <c r="P824">
        <v>188094</v>
      </c>
      <c r="Q824">
        <v>186199</v>
      </c>
      <c r="R824">
        <v>182043</v>
      </c>
      <c r="S824">
        <v>176545</v>
      </c>
      <c r="T824">
        <v>171369</v>
      </c>
      <c r="U824">
        <v>166165</v>
      </c>
      <c r="V824">
        <v>162507</v>
      </c>
      <c r="W824">
        <v>161353</v>
      </c>
      <c r="X824">
        <v>161903</v>
      </c>
      <c r="Y824">
        <v>162287</v>
      </c>
      <c r="Z824">
        <v>162866</v>
      </c>
      <c r="AA824">
        <v>163733</v>
      </c>
      <c r="AB824">
        <v>164795</v>
      </c>
      <c r="AC824">
        <v>165985</v>
      </c>
      <c r="AD824">
        <v>167338</v>
      </c>
      <c r="AE824" s="21" t="s">
        <v>1</v>
      </c>
    </row>
    <row r="825" spans="1:31" x14ac:dyDescent="0.2">
      <c r="A825" s="27" t="s">
        <v>18</v>
      </c>
      <c r="B825" s="13" t="s">
        <v>18</v>
      </c>
      <c r="C825" s="14">
        <v>408</v>
      </c>
      <c r="D825" s="13" t="s">
        <v>462</v>
      </c>
      <c r="E825" s="13" t="s">
        <v>498</v>
      </c>
      <c r="F825" s="13" t="s">
        <v>313</v>
      </c>
      <c r="G825" s="14" t="s">
        <v>361</v>
      </c>
      <c r="H825" s="205">
        <v>208318</v>
      </c>
      <c r="I825" s="205">
        <v>206412</v>
      </c>
      <c r="J825" s="205">
        <v>204452</v>
      </c>
      <c r="K825" s="205">
        <v>202229</v>
      </c>
      <c r="L825" s="205">
        <v>200213</v>
      </c>
      <c r="M825">
        <v>198972</v>
      </c>
      <c r="N825">
        <v>198152</v>
      </c>
      <c r="O825">
        <v>197087</v>
      </c>
      <c r="P825">
        <v>196082</v>
      </c>
      <c r="Q825">
        <v>193800</v>
      </c>
      <c r="R825">
        <v>189471</v>
      </c>
      <c r="S825">
        <v>183935</v>
      </c>
      <c r="T825">
        <v>178686</v>
      </c>
      <c r="U825">
        <v>173390</v>
      </c>
      <c r="V825">
        <v>169716</v>
      </c>
      <c r="W825">
        <v>168621</v>
      </c>
      <c r="X825">
        <v>169272</v>
      </c>
      <c r="Y825">
        <v>169763</v>
      </c>
      <c r="Z825">
        <v>170468</v>
      </c>
      <c r="AA825">
        <v>171465</v>
      </c>
      <c r="AB825">
        <v>172646</v>
      </c>
      <c r="AC825">
        <v>173936</v>
      </c>
      <c r="AD825">
        <v>175382</v>
      </c>
      <c r="AE825" s="22" t="s">
        <v>1</v>
      </c>
    </row>
    <row r="826" spans="1:31" x14ac:dyDescent="0.2">
      <c r="A826" s="25" t="s">
        <v>18</v>
      </c>
      <c r="B826" s="11" t="s">
        <v>18</v>
      </c>
      <c r="C826" s="12">
        <v>408</v>
      </c>
      <c r="D826" s="11" t="s">
        <v>462</v>
      </c>
      <c r="E826" s="11" t="s">
        <v>452</v>
      </c>
      <c r="F826" s="11" t="s">
        <v>312</v>
      </c>
      <c r="G826" s="12" t="s">
        <v>328</v>
      </c>
      <c r="H826" s="205">
        <v>200371</v>
      </c>
      <c r="I826" s="205">
        <v>199666</v>
      </c>
      <c r="J826" s="205">
        <v>197319</v>
      </c>
      <c r="K826" s="205">
        <v>195148</v>
      </c>
      <c r="L826" s="205">
        <v>192387</v>
      </c>
      <c r="M826">
        <v>190150</v>
      </c>
      <c r="N826">
        <v>189196</v>
      </c>
      <c r="O826">
        <v>188969</v>
      </c>
      <c r="P826">
        <v>188324</v>
      </c>
      <c r="Q826">
        <v>187926</v>
      </c>
      <c r="R826">
        <v>186075</v>
      </c>
      <c r="S826">
        <v>181898</v>
      </c>
      <c r="T826">
        <v>176362</v>
      </c>
      <c r="U826">
        <v>171267</v>
      </c>
      <c r="V826">
        <v>166052</v>
      </c>
      <c r="W826">
        <v>162375</v>
      </c>
      <c r="X826">
        <v>161208</v>
      </c>
      <c r="Y826">
        <v>161748</v>
      </c>
      <c r="Z826">
        <v>162232</v>
      </c>
      <c r="AA826">
        <v>162774</v>
      </c>
      <c r="AB826">
        <v>163617</v>
      </c>
      <c r="AC826">
        <v>164674</v>
      </c>
      <c r="AD826">
        <v>165864</v>
      </c>
      <c r="AE826" s="21" t="s">
        <v>1</v>
      </c>
    </row>
    <row r="827" spans="1:31" x14ac:dyDescent="0.2">
      <c r="A827" s="27" t="s">
        <v>18</v>
      </c>
      <c r="B827" s="13" t="s">
        <v>18</v>
      </c>
      <c r="C827" s="14">
        <v>408</v>
      </c>
      <c r="D827" s="13" t="s">
        <v>462</v>
      </c>
      <c r="E827" s="13" t="s">
        <v>499</v>
      </c>
      <c r="F827" s="13" t="s">
        <v>313</v>
      </c>
      <c r="G827" s="14" t="s">
        <v>328</v>
      </c>
      <c r="H827" s="205">
        <v>208485</v>
      </c>
      <c r="I827" s="205">
        <v>208121</v>
      </c>
      <c r="J827" s="205">
        <v>206175</v>
      </c>
      <c r="K827" s="205">
        <v>204351</v>
      </c>
      <c r="L827" s="205">
        <v>201995</v>
      </c>
      <c r="M827">
        <v>199915</v>
      </c>
      <c r="N827">
        <v>198709</v>
      </c>
      <c r="O827">
        <v>197952</v>
      </c>
      <c r="P827">
        <v>196809</v>
      </c>
      <c r="Q827">
        <v>195904</v>
      </c>
      <c r="R827">
        <v>193670</v>
      </c>
      <c r="S827">
        <v>189322</v>
      </c>
      <c r="T827">
        <v>183748</v>
      </c>
      <c r="U827">
        <v>178561</v>
      </c>
      <c r="V827">
        <v>173268</v>
      </c>
      <c r="W827">
        <v>169582</v>
      </c>
      <c r="X827">
        <v>168473</v>
      </c>
      <c r="Y827">
        <v>169111</v>
      </c>
      <c r="Z827">
        <v>169703</v>
      </c>
      <c r="AA827">
        <v>170369</v>
      </c>
      <c r="AB827">
        <v>171339</v>
      </c>
      <c r="AC827">
        <v>172509</v>
      </c>
      <c r="AD827">
        <v>173792</v>
      </c>
      <c r="AE827" s="22" t="s">
        <v>1</v>
      </c>
    </row>
    <row r="828" spans="1:31" x14ac:dyDescent="0.2">
      <c r="A828" s="25" t="s">
        <v>18</v>
      </c>
      <c r="B828" s="11" t="s">
        <v>18</v>
      </c>
      <c r="C828" s="12">
        <v>408</v>
      </c>
      <c r="D828" s="11" t="s">
        <v>462</v>
      </c>
      <c r="E828" s="11" t="s">
        <v>453</v>
      </c>
      <c r="F828" s="11" t="s">
        <v>312</v>
      </c>
      <c r="G828" s="12" t="s">
        <v>337</v>
      </c>
      <c r="H828" s="205">
        <v>198451</v>
      </c>
      <c r="I828" s="205">
        <v>200183</v>
      </c>
      <c r="J828" s="205">
        <v>199426</v>
      </c>
      <c r="K828" s="205">
        <v>197251</v>
      </c>
      <c r="L828" s="205">
        <v>194931</v>
      </c>
      <c r="M828">
        <v>192094</v>
      </c>
      <c r="N828">
        <v>189889</v>
      </c>
      <c r="O828">
        <v>189004</v>
      </c>
      <c r="P828">
        <v>188708</v>
      </c>
      <c r="Q828">
        <v>188155</v>
      </c>
      <c r="R828">
        <v>187795</v>
      </c>
      <c r="S828">
        <v>185914</v>
      </c>
      <c r="T828">
        <v>181693</v>
      </c>
      <c r="U828">
        <v>176253</v>
      </c>
      <c r="V828">
        <v>171148</v>
      </c>
      <c r="W828">
        <v>165913</v>
      </c>
      <c r="X828">
        <v>162219</v>
      </c>
      <c r="Y828">
        <v>161041</v>
      </c>
      <c r="Z828">
        <v>161689</v>
      </c>
      <c r="AA828">
        <v>162137</v>
      </c>
      <c r="AB828">
        <v>162655</v>
      </c>
      <c r="AC828">
        <v>163490</v>
      </c>
      <c r="AD828">
        <v>164546</v>
      </c>
      <c r="AE828" s="21" t="s">
        <v>1</v>
      </c>
    </row>
    <row r="829" spans="1:31" x14ac:dyDescent="0.2">
      <c r="A829" s="27" t="s">
        <v>18</v>
      </c>
      <c r="B829" s="13" t="s">
        <v>18</v>
      </c>
      <c r="C829" s="14">
        <v>408</v>
      </c>
      <c r="D829" s="13" t="s">
        <v>462</v>
      </c>
      <c r="E829" s="13" t="s">
        <v>500</v>
      </c>
      <c r="F829" s="13" t="s">
        <v>313</v>
      </c>
      <c r="G829" s="14" t="s">
        <v>337</v>
      </c>
      <c r="H829" s="205">
        <v>206329</v>
      </c>
      <c r="I829" s="205">
        <v>208271</v>
      </c>
      <c r="J829" s="205">
        <v>207867</v>
      </c>
      <c r="K829" s="205">
        <v>206054</v>
      </c>
      <c r="L829" s="205">
        <v>204098</v>
      </c>
      <c r="M829">
        <v>201677</v>
      </c>
      <c r="N829">
        <v>199635</v>
      </c>
      <c r="O829">
        <v>198493</v>
      </c>
      <c r="P829">
        <v>197657</v>
      </c>
      <c r="Q829">
        <v>196616</v>
      </c>
      <c r="R829">
        <v>195760</v>
      </c>
      <c r="S829">
        <v>193503</v>
      </c>
      <c r="T829">
        <v>189114</v>
      </c>
      <c r="U829">
        <v>183605</v>
      </c>
      <c r="V829">
        <v>178423</v>
      </c>
      <c r="W829">
        <v>173119</v>
      </c>
      <c r="X829">
        <v>169421</v>
      </c>
      <c r="Y829">
        <v>168302</v>
      </c>
      <c r="Z829">
        <v>169039</v>
      </c>
      <c r="AA829">
        <v>169593</v>
      </c>
      <c r="AB829">
        <v>170234</v>
      </c>
      <c r="AC829">
        <v>171195</v>
      </c>
      <c r="AD829">
        <v>172358</v>
      </c>
      <c r="AE829" s="22" t="s">
        <v>1</v>
      </c>
    </row>
    <row r="830" spans="1:31" x14ac:dyDescent="0.2">
      <c r="A830" s="25" t="s">
        <v>18</v>
      </c>
      <c r="B830" s="11" t="s">
        <v>18</v>
      </c>
      <c r="C830" s="12">
        <v>408</v>
      </c>
      <c r="D830" s="11" t="s">
        <v>462</v>
      </c>
      <c r="E830" s="11" t="s">
        <v>454</v>
      </c>
      <c r="F830" s="11" t="s">
        <v>312</v>
      </c>
      <c r="G830" s="12" t="s">
        <v>369</v>
      </c>
      <c r="H830" s="205">
        <v>194968</v>
      </c>
      <c r="I830" s="205">
        <v>198256</v>
      </c>
      <c r="J830" s="205">
        <v>199926</v>
      </c>
      <c r="K830" s="205">
        <v>199354</v>
      </c>
      <c r="L830" s="205">
        <v>197028</v>
      </c>
      <c r="M830">
        <v>194632</v>
      </c>
      <c r="N830">
        <v>191824</v>
      </c>
      <c r="O830">
        <v>189681</v>
      </c>
      <c r="P830">
        <v>188740</v>
      </c>
      <c r="Q830">
        <v>188535</v>
      </c>
      <c r="R830">
        <v>188022</v>
      </c>
      <c r="S830">
        <v>187628</v>
      </c>
      <c r="T830">
        <v>185693</v>
      </c>
      <c r="U830">
        <v>181578</v>
      </c>
      <c r="V830">
        <v>176128</v>
      </c>
      <c r="W830">
        <v>171003</v>
      </c>
      <c r="X830">
        <v>165749</v>
      </c>
      <c r="Y830">
        <v>162042</v>
      </c>
      <c r="Z830">
        <v>160979</v>
      </c>
      <c r="AA830">
        <v>161590</v>
      </c>
      <c r="AB830">
        <v>162015</v>
      </c>
      <c r="AC830">
        <v>162524</v>
      </c>
      <c r="AD830">
        <v>163356</v>
      </c>
      <c r="AE830" s="21" t="s">
        <v>1</v>
      </c>
    </row>
    <row r="831" spans="1:31" x14ac:dyDescent="0.2">
      <c r="A831" s="27" t="s">
        <v>18</v>
      </c>
      <c r="B831" s="13" t="s">
        <v>18</v>
      </c>
      <c r="C831" s="14">
        <v>408</v>
      </c>
      <c r="D831" s="13" t="s">
        <v>462</v>
      </c>
      <c r="E831" s="13" t="s">
        <v>501</v>
      </c>
      <c r="F831" s="13" t="s">
        <v>313</v>
      </c>
      <c r="G831" s="14" t="s">
        <v>369</v>
      </c>
      <c r="H831" s="205">
        <v>202693</v>
      </c>
      <c r="I831" s="205">
        <v>206098</v>
      </c>
      <c r="J831" s="205">
        <v>207999</v>
      </c>
      <c r="K831" s="205">
        <v>207726</v>
      </c>
      <c r="L831" s="205">
        <v>205778</v>
      </c>
      <c r="M831">
        <v>203759</v>
      </c>
      <c r="N831">
        <v>201377</v>
      </c>
      <c r="O831">
        <v>199400</v>
      </c>
      <c r="P831">
        <v>198181</v>
      </c>
      <c r="Q831">
        <v>197447</v>
      </c>
      <c r="R831">
        <v>196457</v>
      </c>
      <c r="S831">
        <v>195577</v>
      </c>
      <c r="T831">
        <v>193276</v>
      </c>
      <c r="U831">
        <v>188955</v>
      </c>
      <c r="V831">
        <v>183450</v>
      </c>
      <c r="W831">
        <v>178257</v>
      </c>
      <c r="X831">
        <v>172943</v>
      </c>
      <c r="Y831">
        <v>169236</v>
      </c>
      <c r="Z831">
        <v>168216</v>
      </c>
      <c r="AA831">
        <v>168916</v>
      </c>
      <c r="AB831">
        <v>169447</v>
      </c>
      <c r="AC831">
        <v>170080</v>
      </c>
      <c r="AD831">
        <v>171036</v>
      </c>
      <c r="AE831" s="22" t="s">
        <v>1</v>
      </c>
    </row>
    <row r="832" spans="1:31" x14ac:dyDescent="0.2">
      <c r="A832" s="25" t="s">
        <v>18</v>
      </c>
      <c r="B832" s="11" t="s">
        <v>18</v>
      </c>
      <c r="C832" s="12">
        <v>408</v>
      </c>
      <c r="D832" s="11" t="s">
        <v>462</v>
      </c>
      <c r="E832" s="11" t="s">
        <v>473</v>
      </c>
      <c r="F832" s="11" t="s">
        <v>312</v>
      </c>
      <c r="G832" s="12" t="s">
        <v>359</v>
      </c>
      <c r="H832">
        <v>191451</v>
      </c>
      <c r="I832">
        <v>194770</v>
      </c>
      <c r="J832">
        <v>197993</v>
      </c>
      <c r="K832">
        <v>199842</v>
      </c>
      <c r="L832">
        <v>199125</v>
      </c>
      <c r="M832">
        <v>196721</v>
      </c>
      <c r="N832">
        <v>194356</v>
      </c>
      <c r="O832">
        <v>191608</v>
      </c>
      <c r="P832">
        <v>189406</v>
      </c>
      <c r="Q832">
        <v>188564</v>
      </c>
      <c r="R832">
        <v>188398</v>
      </c>
      <c r="S832">
        <v>187852</v>
      </c>
      <c r="T832">
        <v>187399</v>
      </c>
      <c r="U832">
        <v>185566</v>
      </c>
      <c r="V832">
        <v>181447</v>
      </c>
      <c r="W832">
        <v>175974</v>
      </c>
      <c r="X832">
        <v>170832</v>
      </c>
      <c r="Y832">
        <v>165563</v>
      </c>
      <c r="Z832">
        <v>161970</v>
      </c>
      <c r="AA832">
        <v>160876</v>
      </c>
      <c r="AB832">
        <v>161464</v>
      </c>
      <c r="AC832">
        <v>161881</v>
      </c>
      <c r="AD832">
        <v>162386</v>
      </c>
      <c r="AE832" s="21"/>
    </row>
    <row r="833" spans="1:31" x14ac:dyDescent="0.2">
      <c r="A833" s="27" t="s">
        <v>18</v>
      </c>
      <c r="B833" s="13" t="s">
        <v>18</v>
      </c>
      <c r="C833" s="14">
        <v>408</v>
      </c>
      <c r="D833" s="13" t="s">
        <v>462</v>
      </c>
      <c r="E833" s="13" t="s">
        <v>480</v>
      </c>
      <c r="F833" s="13" t="s">
        <v>313</v>
      </c>
      <c r="G833" s="14" t="s">
        <v>359</v>
      </c>
      <c r="H833">
        <v>198976</v>
      </c>
      <c r="I833">
        <v>202445</v>
      </c>
      <c r="J833">
        <v>205811</v>
      </c>
      <c r="K833">
        <v>207832</v>
      </c>
      <c r="L833">
        <v>207428</v>
      </c>
      <c r="M833">
        <v>205417</v>
      </c>
      <c r="N833">
        <v>203439</v>
      </c>
      <c r="O833">
        <v>201124</v>
      </c>
      <c r="P833">
        <v>199065</v>
      </c>
      <c r="Q833">
        <v>197955</v>
      </c>
      <c r="R833">
        <v>197272</v>
      </c>
      <c r="S833">
        <v>196259</v>
      </c>
      <c r="T833">
        <v>195333</v>
      </c>
      <c r="U833">
        <v>193094</v>
      </c>
      <c r="V833">
        <v>188782</v>
      </c>
      <c r="W833">
        <v>183267</v>
      </c>
      <c r="X833">
        <v>178065</v>
      </c>
      <c r="Y833">
        <v>172743</v>
      </c>
      <c r="Z833">
        <v>169133</v>
      </c>
      <c r="AA833">
        <v>168082</v>
      </c>
      <c r="AB833">
        <v>168760</v>
      </c>
      <c r="AC833">
        <v>169283</v>
      </c>
      <c r="AD833">
        <v>169912</v>
      </c>
      <c r="AE833" s="22"/>
    </row>
    <row r="834" spans="1:31" x14ac:dyDescent="0.2">
      <c r="A834" s="25" t="s">
        <v>18</v>
      </c>
      <c r="B834" s="11" t="s">
        <v>18</v>
      </c>
      <c r="C834" s="12">
        <v>408</v>
      </c>
      <c r="D834" s="11" t="s">
        <v>462</v>
      </c>
      <c r="E834" s="11" t="s">
        <v>474</v>
      </c>
      <c r="F834" s="11" t="s">
        <v>312</v>
      </c>
      <c r="G834" s="12" t="s">
        <v>341</v>
      </c>
      <c r="H834">
        <v>187363</v>
      </c>
      <c r="I834">
        <v>191248</v>
      </c>
      <c r="J834">
        <v>194505</v>
      </c>
      <c r="K834">
        <v>197886</v>
      </c>
      <c r="L834">
        <v>199601</v>
      </c>
      <c r="M834">
        <v>198811</v>
      </c>
      <c r="N834">
        <v>196438</v>
      </c>
      <c r="O834">
        <v>194135</v>
      </c>
      <c r="P834">
        <v>191307</v>
      </c>
      <c r="Q834">
        <v>189218</v>
      </c>
      <c r="R834">
        <v>188424</v>
      </c>
      <c r="S834">
        <v>188225</v>
      </c>
      <c r="T834">
        <v>187621</v>
      </c>
      <c r="U834">
        <v>187251</v>
      </c>
      <c r="V834">
        <v>185422</v>
      </c>
      <c r="W834">
        <v>181287</v>
      </c>
      <c r="X834">
        <v>175795</v>
      </c>
      <c r="Y834">
        <v>170638</v>
      </c>
      <c r="Z834">
        <v>165473</v>
      </c>
      <c r="AA834">
        <v>161857</v>
      </c>
      <c r="AB834">
        <v>160746</v>
      </c>
      <c r="AC834">
        <v>161326</v>
      </c>
      <c r="AD834">
        <v>161740</v>
      </c>
      <c r="AE834" s="21"/>
    </row>
    <row r="835" spans="1:31" x14ac:dyDescent="0.2">
      <c r="A835" s="27" t="s">
        <v>18</v>
      </c>
      <c r="B835" s="13" t="s">
        <v>18</v>
      </c>
      <c r="C835" s="14">
        <v>408</v>
      </c>
      <c r="D835" s="13" t="s">
        <v>462</v>
      </c>
      <c r="E835" s="13" t="s">
        <v>481</v>
      </c>
      <c r="F835" s="13" t="s">
        <v>313</v>
      </c>
      <c r="G835" s="14" t="s">
        <v>341</v>
      </c>
      <c r="H835">
        <v>194648</v>
      </c>
      <c r="I835">
        <v>198708</v>
      </c>
      <c r="J835">
        <v>202141</v>
      </c>
      <c r="K835">
        <v>205611</v>
      </c>
      <c r="L835">
        <v>207508</v>
      </c>
      <c r="M835">
        <v>207044</v>
      </c>
      <c r="N835">
        <v>205075</v>
      </c>
      <c r="O835">
        <v>203165</v>
      </c>
      <c r="P835">
        <v>200752</v>
      </c>
      <c r="Q835">
        <v>198815</v>
      </c>
      <c r="R835">
        <v>197763</v>
      </c>
      <c r="S835">
        <v>197057</v>
      </c>
      <c r="T835">
        <v>196000</v>
      </c>
      <c r="U835">
        <v>195121</v>
      </c>
      <c r="V835">
        <v>192898</v>
      </c>
      <c r="W835">
        <v>188580</v>
      </c>
      <c r="X835">
        <v>183056</v>
      </c>
      <c r="Y835">
        <v>177846</v>
      </c>
      <c r="Z835">
        <v>172613</v>
      </c>
      <c r="AA835">
        <v>168980</v>
      </c>
      <c r="AB835">
        <v>167913</v>
      </c>
      <c r="AC835">
        <v>168583</v>
      </c>
      <c r="AD835">
        <v>169105</v>
      </c>
      <c r="AE835" s="22"/>
    </row>
    <row r="836" spans="1:31" x14ac:dyDescent="0.2">
      <c r="A836" s="25" t="s">
        <v>18</v>
      </c>
      <c r="B836" s="11" t="s">
        <v>18</v>
      </c>
      <c r="C836" s="12">
        <v>408</v>
      </c>
      <c r="D836" s="11" t="s">
        <v>462</v>
      </c>
      <c r="E836" s="11" t="s">
        <v>475</v>
      </c>
      <c r="F836" s="11" t="s">
        <v>312</v>
      </c>
      <c r="G836" s="12" t="s">
        <v>334</v>
      </c>
      <c r="H836">
        <v>184515</v>
      </c>
      <c r="I836">
        <v>187156</v>
      </c>
      <c r="J836">
        <v>190980</v>
      </c>
      <c r="K836">
        <v>194368</v>
      </c>
      <c r="L836">
        <v>197623</v>
      </c>
      <c r="M836">
        <v>199275</v>
      </c>
      <c r="N836">
        <v>198522</v>
      </c>
      <c r="O836">
        <v>196211</v>
      </c>
      <c r="P836">
        <v>193799</v>
      </c>
      <c r="Q836">
        <v>191093</v>
      </c>
      <c r="R836">
        <v>189067</v>
      </c>
      <c r="S836">
        <v>188248</v>
      </c>
      <c r="T836">
        <v>187989</v>
      </c>
      <c r="U836">
        <v>187447</v>
      </c>
      <c r="V836">
        <v>187086</v>
      </c>
      <c r="W836">
        <v>185249</v>
      </c>
      <c r="X836">
        <v>181100</v>
      </c>
      <c r="Y836">
        <v>175593</v>
      </c>
      <c r="Z836">
        <v>170524</v>
      </c>
      <c r="AA836">
        <v>165340</v>
      </c>
      <c r="AB836">
        <v>161717</v>
      </c>
      <c r="AC836">
        <v>160605</v>
      </c>
      <c r="AD836">
        <v>161181</v>
      </c>
      <c r="AE836" s="21"/>
    </row>
    <row r="837" spans="1:31" x14ac:dyDescent="0.2">
      <c r="A837" s="27" t="s">
        <v>18</v>
      </c>
      <c r="B837" s="13" t="s">
        <v>18</v>
      </c>
      <c r="C837" s="14">
        <v>408</v>
      </c>
      <c r="D837" s="13" t="s">
        <v>462</v>
      </c>
      <c r="E837" s="13" t="s">
        <v>482</v>
      </c>
      <c r="F837" s="13" t="s">
        <v>313</v>
      </c>
      <c r="G837" s="14" t="s">
        <v>334</v>
      </c>
      <c r="H837">
        <v>191624</v>
      </c>
      <c r="I837">
        <v>194360</v>
      </c>
      <c r="J837">
        <v>198385</v>
      </c>
      <c r="K837">
        <v>201904</v>
      </c>
      <c r="L837">
        <v>205256</v>
      </c>
      <c r="M837">
        <v>207098</v>
      </c>
      <c r="N837">
        <v>206679</v>
      </c>
      <c r="O837">
        <v>204780</v>
      </c>
      <c r="P837">
        <v>202751</v>
      </c>
      <c r="Q837">
        <v>200468</v>
      </c>
      <c r="R837">
        <v>198599</v>
      </c>
      <c r="S837">
        <v>197532</v>
      </c>
      <c r="T837">
        <v>196781</v>
      </c>
      <c r="U837">
        <v>195754</v>
      </c>
      <c r="V837">
        <v>194895</v>
      </c>
      <c r="W837">
        <v>192673</v>
      </c>
      <c r="X837">
        <v>188350</v>
      </c>
      <c r="Y837">
        <v>182818</v>
      </c>
      <c r="Z837">
        <v>177685</v>
      </c>
      <c r="AA837">
        <v>172433</v>
      </c>
      <c r="AB837">
        <v>168792</v>
      </c>
      <c r="AC837">
        <v>167725</v>
      </c>
      <c r="AD837">
        <v>168393</v>
      </c>
      <c r="AE837" s="22"/>
    </row>
    <row r="838" spans="1:31" x14ac:dyDescent="0.2">
      <c r="A838" s="25" t="s">
        <v>18</v>
      </c>
      <c r="B838" s="11" t="s">
        <v>18</v>
      </c>
      <c r="C838" s="12">
        <v>408</v>
      </c>
      <c r="D838" s="11" t="s">
        <v>462</v>
      </c>
      <c r="E838" s="11" t="s">
        <v>476</v>
      </c>
      <c r="F838" s="11" t="s">
        <v>312</v>
      </c>
      <c r="G838" s="12" t="s">
        <v>345</v>
      </c>
      <c r="H838">
        <v>183890</v>
      </c>
      <c r="I838">
        <v>184294</v>
      </c>
      <c r="J838">
        <v>186886</v>
      </c>
      <c r="K838">
        <v>190814</v>
      </c>
      <c r="L838">
        <v>194078</v>
      </c>
      <c r="M838">
        <v>197276</v>
      </c>
      <c r="N838">
        <v>198974</v>
      </c>
      <c r="O838">
        <v>198289</v>
      </c>
      <c r="P838">
        <v>195843</v>
      </c>
      <c r="Q838">
        <v>193553</v>
      </c>
      <c r="R838">
        <v>190917</v>
      </c>
      <c r="S838">
        <v>188880</v>
      </c>
      <c r="T838">
        <v>188010</v>
      </c>
      <c r="U838">
        <v>187790</v>
      </c>
      <c r="V838">
        <v>187255</v>
      </c>
      <c r="W838">
        <v>186892</v>
      </c>
      <c r="X838">
        <v>185049</v>
      </c>
      <c r="Y838">
        <v>180889</v>
      </c>
      <c r="Z838">
        <v>175456</v>
      </c>
      <c r="AA838">
        <v>170367</v>
      </c>
      <c r="AB838">
        <v>165181</v>
      </c>
      <c r="AC838">
        <v>161566</v>
      </c>
      <c r="AD838">
        <v>160457</v>
      </c>
      <c r="AE838" s="21"/>
    </row>
    <row r="839" spans="1:31" x14ac:dyDescent="0.2">
      <c r="A839" s="27" t="s">
        <v>18</v>
      </c>
      <c r="B839" s="13" t="s">
        <v>18</v>
      </c>
      <c r="C839" s="14">
        <v>408</v>
      </c>
      <c r="D839" s="13" t="s">
        <v>462</v>
      </c>
      <c r="E839" s="13" t="s">
        <v>483</v>
      </c>
      <c r="F839" s="13" t="s">
        <v>313</v>
      </c>
      <c r="G839" s="14" t="s">
        <v>345</v>
      </c>
      <c r="H839">
        <v>190920</v>
      </c>
      <c r="I839">
        <v>191307</v>
      </c>
      <c r="J839">
        <v>194020</v>
      </c>
      <c r="K839">
        <v>198113</v>
      </c>
      <c r="L839">
        <v>201515</v>
      </c>
      <c r="M839">
        <v>204816</v>
      </c>
      <c r="N839">
        <v>206707</v>
      </c>
      <c r="O839">
        <v>206361</v>
      </c>
      <c r="P839">
        <v>204326</v>
      </c>
      <c r="Q839">
        <v>202425</v>
      </c>
      <c r="R839">
        <v>200217</v>
      </c>
      <c r="S839">
        <v>198344</v>
      </c>
      <c r="T839">
        <v>197239</v>
      </c>
      <c r="U839">
        <v>196502</v>
      </c>
      <c r="V839">
        <v>195494</v>
      </c>
      <c r="W839">
        <v>194640</v>
      </c>
      <c r="X839">
        <v>192419</v>
      </c>
      <c r="Y839">
        <v>188092</v>
      </c>
      <c r="Z839">
        <v>182626</v>
      </c>
      <c r="AA839">
        <v>177472</v>
      </c>
      <c r="AB839">
        <v>172217</v>
      </c>
      <c r="AC839">
        <v>168586</v>
      </c>
      <c r="AD839">
        <v>167523</v>
      </c>
      <c r="AE839" s="22"/>
    </row>
    <row r="840" spans="1:31" x14ac:dyDescent="0.2">
      <c r="A840" s="25" t="s">
        <v>18</v>
      </c>
      <c r="B840" s="11" t="s">
        <v>18</v>
      </c>
      <c r="C840" s="12">
        <v>408</v>
      </c>
      <c r="D840" s="11" t="s">
        <v>462</v>
      </c>
      <c r="E840" s="11" t="s">
        <v>477</v>
      </c>
      <c r="F840" s="11" t="s">
        <v>312</v>
      </c>
      <c r="G840" s="12" t="s">
        <v>339</v>
      </c>
      <c r="H840">
        <v>184510</v>
      </c>
      <c r="I840">
        <v>183635</v>
      </c>
      <c r="J840">
        <v>184009</v>
      </c>
      <c r="K840">
        <v>186692</v>
      </c>
      <c r="L840">
        <v>190499</v>
      </c>
      <c r="M840">
        <v>193705</v>
      </c>
      <c r="N840">
        <v>196953</v>
      </c>
      <c r="O840">
        <v>198729</v>
      </c>
      <c r="P840">
        <v>197889</v>
      </c>
      <c r="Q840">
        <v>195566</v>
      </c>
      <c r="R840">
        <v>193344</v>
      </c>
      <c r="S840">
        <v>190704</v>
      </c>
      <c r="T840">
        <v>188630</v>
      </c>
      <c r="U840">
        <v>187786</v>
      </c>
      <c r="V840">
        <v>187573</v>
      </c>
      <c r="W840">
        <v>187034</v>
      </c>
      <c r="X840">
        <v>186670</v>
      </c>
      <c r="Y840">
        <v>184824</v>
      </c>
      <c r="Z840">
        <v>180729</v>
      </c>
      <c r="AA840">
        <v>175275</v>
      </c>
      <c r="AB840">
        <v>170181</v>
      </c>
      <c r="AC840">
        <v>165009</v>
      </c>
      <c r="AD840">
        <v>161407</v>
      </c>
      <c r="AE840" s="21"/>
    </row>
    <row r="841" spans="1:31" x14ac:dyDescent="0.2">
      <c r="A841" s="27" t="s">
        <v>18</v>
      </c>
      <c r="B841" s="13" t="s">
        <v>18</v>
      </c>
      <c r="C841" s="14">
        <v>408</v>
      </c>
      <c r="D841" s="13" t="s">
        <v>462</v>
      </c>
      <c r="E841" s="13" t="s">
        <v>484</v>
      </c>
      <c r="F841" s="13" t="s">
        <v>313</v>
      </c>
      <c r="G841" s="14" t="s">
        <v>339</v>
      </c>
      <c r="H841">
        <v>191513</v>
      </c>
      <c r="I841">
        <v>190557</v>
      </c>
      <c r="J841">
        <v>190937</v>
      </c>
      <c r="K841">
        <v>193713</v>
      </c>
      <c r="L841">
        <v>197692</v>
      </c>
      <c r="M841">
        <v>201043</v>
      </c>
      <c r="N841">
        <v>204394</v>
      </c>
      <c r="O841">
        <v>206363</v>
      </c>
      <c r="P841">
        <v>205867</v>
      </c>
      <c r="Q841">
        <v>203960</v>
      </c>
      <c r="R841">
        <v>202134</v>
      </c>
      <c r="S841">
        <v>199927</v>
      </c>
      <c r="T841">
        <v>198027</v>
      </c>
      <c r="U841">
        <v>196927</v>
      </c>
      <c r="V841">
        <v>196208</v>
      </c>
      <c r="W841">
        <v>195205</v>
      </c>
      <c r="X841">
        <v>194355</v>
      </c>
      <c r="Y841">
        <v>192136</v>
      </c>
      <c r="Z841">
        <v>187869</v>
      </c>
      <c r="AA841">
        <v>182381</v>
      </c>
      <c r="AB841">
        <v>177223</v>
      </c>
      <c r="AC841">
        <v>171982</v>
      </c>
      <c r="AD841">
        <v>168365</v>
      </c>
      <c r="AE841" s="22"/>
    </row>
    <row r="842" spans="1:31" x14ac:dyDescent="0.2">
      <c r="A842" s="25" t="s">
        <v>18</v>
      </c>
      <c r="B842" s="11" t="s">
        <v>18</v>
      </c>
      <c r="C842" s="12">
        <v>408</v>
      </c>
      <c r="D842" s="11" t="s">
        <v>462</v>
      </c>
      <c r="E842" s="11" t="s">
        <v>478</v>
      </c>
      <c r="F842" s="11" t="s">
        <v>312</v>
      </c>
      <c r="G842" s="12" t="s">
        <v>352</v>
      </c>
      <c r="H842">
        <v>185244</v>
      </c>
      <c r="I842">
        <v>184213</v>
      </c>
      <c r="J842">
        <v>183318</v>
      </c>
      <c r="K842">
        <v>183794</v>
      </c>
      <c r="L842">
        <v>186352</v>
      </c>
      <c r="M842">
        <v>190103</v>
      </c>
      <c r="N842">
        <v>193356</v>
      </c>
      <c r="O842">
        <v>196686</v>
      </c>
      <c r="P842">
        <v>198306</v>
      </c>
      <c r="Q842">
        <v>197580</v>
      </c>
      <c r="R842">
        <v>195326</v>
      </c>
      <c r="S842">
        <v>193097</v>
      </c>
      <c r="T842">
        <v>190428</v>
      </c>
      <c r="U842">
        <v>188386</v>
      </c>
      <c r="V842">
        <v>187545</v>
      </c>
      <c r="W842">
        <v>187327</v>
      </c>
      <c r="X842">
        <v>186785</v>
      </c>
      <c r="Y842">
        <v>186423</v>
      </c>
      <c r="Z842">
        <v>184646</v>
      </c>
      <c r="AA842">
        <v>180524</v>
      </c>
      <c r="AB842">
        <v>175065</v>
      </c>
      <c r="AC842">
        <v>169984</v>
      </c>
      <c r="AD842">
        <v>164830</v>
      </c>
      <c r="AE842" s="21"/>
    </row>
    <row r="843" spans="1:31" x14ac:dyDescent="0.2">
      <c r="A843" s="27" t="s">
        <v>18</v>
      </c>
      <c r="B843" s="13" t="s">
        <v>18</v>
      </c>
      <c r="C843" s="14">
        <v>408</v>
      </c>
      <c r="D843" s="13" t="s">
        <v>462</v>
      </c>
      <c r="E843" s="13" t="s">
        <v>485</v>
      </c>
      <c r="F843" s="13" t="s">
        <v>313</v>
      </c>
      <c r="G843" s="14" t="s">
        <v>352</v>
      </c>
      <c r="H843">
        <v>192117</v>
      </c>
      <c r="I843">
        <v>189127</v>
      </c>
      <c r="J843">
        <v>184177</v>
      </c>
      <c r="K843">
        <v>179060</v>
      </c>
      <c r="L843">
        <v>173684</v>
      </c>
      <c r="M843">
        <v>169011</v>
      </c>
      <c r="N843">
        <v>166285</v>
      </c>
      <c r="O843">
        <v>166942</v>
      </c>
      <c r="P843">
        <v>168612</v>
      </c>
      <c r="Q843">
        <v>171423</v>
      </c>
      <c r="R843">
        <v>174490</v>
      </c>
      <c r="S843">
        <v>176613</v>
      </c>
      <c r="T843">
        <v>176346</v>
      </c>
      <c r="U843">
        <v>197686</v>
      </c>
      <c r="V843">
        <v>196601</v>
      </c>
      <c r="W843">
        <v>195885</v>
      </c>
      <c r="X843">
        <v>194885</v>
      </c>
      <c r="Y843">
        <v>194041</v>
      </c>
      <c r="Z843">
        <v>191887</v>
      </c>
      <c r="AA843">
        <v>187592</v>
      </c>
      <c r="AB843">
        <v>182099</v>
      </c>
      <c r="AC843">
        <v>176953</v>
      </c>
      <c r="AD843">
        <v>171732</v>
      </c>
      <c r="AE843" s="22"/>
    </row>
    <row r="844" spans="1:31" x14ac:dyDescent="0.2">
      <c r="A844" s="25" t="s">
        <v>18</v>
      </c>
      <c r="B844" s="11" t="s">
        <v>18</v>
      </c>
      <c r="C844" s="12">
        <v>408</v>
      </c>
      <c r="D844" s="11" t="s">
        <v>462</v>
      </c>
      <c r="E844" s="11" t="s">
        <v>479</v>
      </c>
      <c r="F844" s="11" t="s">
        <v>312</v>
      </c>
      <c r="G844" s="12" t="s">
        <v>338</v>
      </c>
      <c r="H844">
        <v>187310</v>
      </c>
      <c r="I844">
        <v>184905</v>
      </c>
      <c r="J844">
        <v>183851</v>
      </c>
      <c r="K844">
        <v>183092</v>
      </c>
      <c r="L844">
        <v>183435</v>
      </c>
      <c r="M844">
        <v>185933</v>
      </c>
      <c r="N844">
        <v>189729</v>
      </c>
      <c r="O844">
        <v>193062</v>
      </c>
      <c r="P844">
        <v>196256</v>
      </c>
      <c r="Q844">
        <v>197974</v>
      </c>
      <c r="R844">
        <v>197310</v>
      </c>
      <c r="S844">
        <v>195049</v>
      </c>
      <c r="T844">
        <v>192787</v>
      </c>
      <c r="U844">
        <v>190173</v>
      </c>
      <c r="V844">
        <v>188125</v>
      </c>
      <c r="W844">
        <v>187274</v>
      </c>
      <c r="X844">
        <v>187053</v>
      </c>
      <c r="Y844">
        <v>186512</v>
      </c>
      <c r="Z844">
        <v>186235</v>
      </c>
      <c r="AA844">
        <v>184422</v>
      </c>
      <c r="AB844">
        <v>180289</v>
      </c>
      <c r="AC844">
        <v>174842</v>
      </c>
      <c r="AD844">
        <v>169779</v>
      </c>
      <c r="AE844" s="21"/>
    </row>
    <row r="845" spans="1:31" x14ac:dyDescent="0.2">
      <c r="A845" s="27" t="s">
        <v>18</v>
      </c>
      <c r="B845" s="13" t="s">
        <v>18</v>
      </c>
      <c r="C845" s="14">
        <v>408</v>
      </c>
      <c r="D845" s="13" t="s">
        <v>462</v>
      </c>
      <c r="E845" s="13" t="s">
        <v>486</v>
      </c>
      <c r="F845" s="13" t="s">
        <v>313</v>
      </c>
      <c r="G845" s="14" t="s">
        <v>338</v>
      </c>
      <c r="H845">
        <v>194278</v>
      </c>
      <c r="I845">
        <v>191742</v>
      </c>
      <c r="J845">
        <v>190625</v>
      </c>
      <c r="K845">
        <v>189783</v>
      </c>
      <c r="L845">
        <v>190121</v>
      </c>
      <c r="M845">
        <v>192728</v>
      </c>
      <c r="N845">
        <v>196703</v>
      </c>
      <c r="O845">
        <v>200181</v>
      </c>
      <c r="P845">
        <v>203477</v>
      </c>
      <c r="Q845">
        <v>205401</v>
      </c>
      <c r="R845">
        <v>205092</v>
      </c>
      <c r="S845">
        <v>203259</v>
      </c>
      <c r="T845">
        <v>201408</v>
      </c>
      <c r="U845">
        <v>199211</v>
      </c>
      <c r="V845">
        <v>197330</v>
      </c>
      <c r="W845">
        <v>196244</v>
      </c>
      <c r="X845">
        <v>195532</v>
      </c>
      <c r="Y845">
        <v>194537</v>
      </c>
      <c r="Z845">
        <v>193773</v>
      </c>
      <c r="AA845">
        <v>191582</v>
      </c>
      <c r="AB845">
        <v>187275</v>
      </c>
      <c r="AC845">
        <v>181795</v>
      </c>
      <c r="AD845">
        <v>176669</v>
      </c>
      <c r="AE845" s="22"/>
    </row>
    <row r="846" spans="1:31" x14ac:dyDescent="0.2">
      <c r="A846" s="25" t="s">
        <v>18</v>
      </c>
      <c r="B846" s="11" t="s">
        <v>18</v>
      </c>
      <c r="C846" s="12">
        <v>408</v>
      </c>
      <c r="D846" s="11" t="s">
        <v>462</v>
      </c>
      <c r="E846" s="11" t="s">
        <v>458</v>
      </c>
      <c r="F846" s="11" t="s">
        <v>312</v>
      </c>
      <c r="G846" s="12" t="s">
        <v>457</v>
      </c>
      <c r="H846" s="205">
        <v>972604</v>
      </c>
      <c r="I846" s="205">
        <v>984123</v>
      </c>
      <c r="J846" s="205">
        <v>989169</v>
      </c>
      <c r="K846" s="205">
        <v>989481</v>
      </c>
      <c r="L846" s="205">
        <v>983072</v>
      </c>
      <c r="M846">
        <v>972408</v>
      </c>
      <c r="N846">
        <v>961703.00000000012</v>
      </c>
      <c r="O846">
        <v>953396.99999999988</v>
      </c>
      <c r="P846">
        <v>946485.00000000012</v>
      </c>
      <c r="Q846">
        <v>942397.99999999988</v>
      </c>
      <c r="R846">
        <v>938714</v>
      </c>
      <c r="S846">
        <v>931517</v>
      </c>
      <c r="T846">
        <v>918768</v>
      </c>
      <c r="U846">
        <v>901915</v>
      </c>
      <c r="V846">
        <v>880197</v>
      </c>
      <c r="W846">
        <v>856552</v>
      </c>
      <c r="X846">
        <v>835803</v>
      </c>
      <c r="Y846">
        <v>821032</v>
      </c>
      <c r="Z846">
        <v>812343.00000000012</v>
      </c>
      <c r="AA846">
        <v>809233.99999999988</v>
      </c>
      <c r="AB846">
        <v>810497</v>
      </c>
      <c r="AC846">
        <v>813895</v>
      </c>
      <c r="AD846">
        <v>817891.99999999988</v>
      </c>
      <c r="AE846" s="21" t="s">
        <v>1</v>
      </c>
    </row>
    <row r="847" spans="1:31" x14ac:dyDescent="0.2">
      <c r="A847" s="27" t="s">
        <v>18</v>
      </c>
      <c r="B847" s="13" t="s">
        <v>18</v>
      </c>
      <c r="C847" s="14">
        <v>408</v>
      </c>
      <c r="D847" s="13" t="s">
        <v>462</v>
      </c>
      <c r="E847" s="13" t="s">
        <v>456</v>
      </c>
      <c r="F847" s="13" t="s">
        <v>312</v>
      </c>
      <c r="G847" s="14" t="s">
        <v>455</v>
      </c>
      <c r="H847" s="205">
        <v>925469</v>
      </c>
      <c r="I847" s="205">
        <v>924203</v>
      </c>
      <c r="J847" s="205">
        <v>929044</v>
      </c>
      <c r="K847" s="205">
        <v>938760</v>
      </c>
      <c r="L847" s="205">
        <v>951987.00000000012</v>
      </c>
      <c r="M847">
        <v>966292.00000000012</v>
      </c>
      <c r="N847">
        <v>977534</v>
      </c>
      <c r="O847">
        <v>982977.00000000012</v>
      </c>
      <c r="P847">
        <v>982093</v>
      </c>
      <c r="Q847">
        <v>975766.00000000012</v>
      </c>
      <c r="R847">
        <v>965964</v>
      </c>
      <c r="S847">
        <v>955978</v>
      </c>
      <c r="T847">
        <v>947844</v>
      </c>
      <c r="U847">
        <v>941581.99999999988</v>
      </c>
      <c r="V847">
        <v>937584</v>
      </c>
      <c r="W847">
        <v>933776</v>
      </c>
      <c r="X847">
        <v>926656.99999999988</v>
      </c>
      <c r="Y847">
        <v>914241</v>
      </c>
      <c r="Z847">
        <v>897590</v>
      </c>
      <c r="AA847">
        <v>875928</v>
      </c>
      <c r="AB847">
        <v>852433</v>
      </c>
      <c r="AC847">
        <v>832006</v>
      </c>
      <c r="AD847">
        <v>817654.00000000012</v>
      </c>
      <c r="AE847" s="22" t="s">
        <v>1</v>
      </c>
    </row>
    <row r="848" spans="1:31" x14ac:dyDescent="0.2">
      <c r="A848" s="25" t="s">
        <v>18</v>
      </c>
      <c r="B848" s="11" t="s">
        <v>18</v>
      </c>
      <c r="C848" s="12">
        <v>408</v>
      </c>
      <c r="D848" s="11" t="s">
        <v>462</v>
      </c>
      <c r="E848" s="11" t="s">
        <v>502</v>
      </c>
      <c r="F848" s="11" t="s">
        <v>313</v>
      </c>
      <c r="G848" s="12" t="s">
        <v>457</v>
      </c>
      <c r="H848" s="205">
        <v>1011131.0000000001</v>
      </c>
      <c r="I848" s="205">
        <v>1023642.9999999999</v>
      </c>
      <c r="J848" s="205">
        <v>1029993.0000000001</v>
      </c>
      <c r="K848" s="205">
        <v>1031574.0000000001</v>
      </c>
      <c r="L848" s="205">
        <v>1026807</v>
      </c>
      <c r="M848">
        <v>1017812</v>
      </c>
      <c r="N848">
        <v>1008234.9999999999</v>
      </c>
      <c r="O848">
        <v>1000134</v>
      </c>
      <c r="P848">
        <v>992464</v>
      </c>
      <c r="Q848">
        <v>986737.00000000012</v>
      </c>
      <c r="R848">
        <v>980921.99999999988</v>
      </c>
      <c r="S848">
        <v>971718.00000000012</v>
      </c>
      <c r="T848">
        <v>957470.99999999988</v>
      </c>
      <c r="U848">
        <v>939335.99999999988</v>
      </c>
      <c r="V848">
        <v>916821.00000000012</v>
      </c>
      <c r="W848">
        <v>892805.00000000023</v>
      </c>
      <c r="X848">
        <v>871958.00000000012</v>
      </c>
      <c r="Y848">
        <v>857238</v>
      </c>
      <c r="Z848">
        <v>848704</v>
      </c>
      <c r="AA848">
        <v>845940</v>
      </c>
      <c r="AB848">
        <v>847693</v>
      </c>
      <c r="AC848">
        <v>851650</v>
      </c>
      <c r="AD848">
        <v>856203</v>
      </c>
      <c r="AE848" s="21" t="s">
        <v>1</v>
      </c>
    </row>
    <row r="849" spans="1:31" x14ac:dyDescent="0.2">
      <c r="A849" s="27" t="s">
        <v>18</v>
      </c>
      <c r="B849" s="13" t="s">
        <v>18</v>
      </c>
      <c r="C849" s="14">
        <v>408</v>
      </c>
      <c r="D849" s="13" t="s">
        <v>462</v>
      </c>
      <c r="E849" s="13" t="s">
        <v>503</v>
      </c>
      <c r="F849" s="13" t="s">
        <v>313</v>
      </c>
      <c r="G849" s="14" t="s">
        <v>338</v>
      </c>
      <c r="H849" s="205">
        <v>960549</v>
      </c>
      <c r="I849" s="205">
        <v>959061</v>
      </c>
      <c r="J849" s="205">
        <v>964108.99999999988</v>
      </c>
      <c r="K849" s="205">
        <v>974114</v>
      </c>
      <c r="L849" s="205">
        <v>987844.99999999988</v>
      </c>
      <c r="M849">
        <v>1002873</v>
      </c>
      <c r="N849">
        <v>1015071.9999999999</v>
      </c>
      <c r="O849">
        <v>1021704</v>
      </c>
      <c r="P849">
        <v>1022258.9999999999</v>
      </c>
      <c r="Q849">
        <v>1017716.0000000001</v>
      </c>
      <c r="R849">
        <v>1009672</v>
      </c>
      <c r="S849">
        <v>1000865</v>
      </c>
      <c r="T849">
        <v>993029.00000000012</v>
      </c>
      <c r="U849">
        <v>986080</v>
      </c>
      <c r="V849">
        <v>980528</v>
      </c>
      <c r="W849">
        <v>974647</v>
      </c>
      <c r="X849">
        <v>965541</v>
      </c>
      <c r="Y849">
        <v>951624</v>
      </c>
      <c r="Z849">
        <v>933840</v>
      </c>
      <c r="AA849">
        <v>911459.99999999988</v>
      </c>
      <c r="AB849">
        <v>887605.99999999988</v>
      </c>
      <c r="AC849">
        <v>867040.99999999988</v>
      </c>
      <c r="AD849">
        <v>852682</v>
      </c>
      <c r="AE849" s="22" t="s">
        <v>1</v>
      </c>
    </row>
    <row r="850" spans="1:31" x14ac:dyDescent="0.2">
      <c r="A850" s="25" t="s">
        <v>18</v>
      </c>
      <c r="B850" s="11" t="s">
        <v>18</v>
      </c>
      <c r="C850" s="12">
        <v>408</v>
      </c>
      <c r="D850" s="11" t="s">
        <v>462</v>
      </c>
      <c r="E850" s="11" t="s">
        <v>504</v>
      </c>
      <c r="F850" s="11"/>
      <c r="G850" s="12"/>
      <c r="H850" s="205">
        <v>0</v>
      </c>
      <c r="I850" s="205">
        <v>0</v>
      </c>
      <c r="J850" s="205">
        <v>0</v>
      </c>
      <c r="K850" s="205">
        <v>0</v>
      </c>
      <c r="L850" s="205">
        <v>0</v>
      </c>
      <c r="M850">
        <v>0</v>
      </c>
      <c r="N850">
        <v>0</v>
      </c>
      <c r="O850">
        <v>0</v>
      </c>
      <c r="P850">
        <v>0</v>
      </c>
      <c r="Q850">
        <v>0</v>
      </c>
      <c r="R850">
        <v>0</v>
      </c>
      <c r="S850">
        <v>0</v>
      </c>
      <c r="T850">
        <v>0</v>
      </c>
      <c r="U850">
        <v>0</v>
      </c>
      <c r="V850">
        <v>0</v>
      </c>
      <c r="W850">
        <v>0</v>
      </c>
      <c r="X850">
        <v>0</v>
      </c>
      <c r="Y850">
        <v>0</v>
      </c>
      <c r="Z850">
        <v>0</v>
      </c>
      <c r="AA850">
        <v>0</v>
      </c>
      <c r="AB850">
        <v>0</v>
      </c>
      <c r="AC850">
        <v>0</v>
      </c>
      <c r="AD850">
        <v>0</v>
      </c>
      <c r="AE850" s="21" t="s">
        <v>1</v>
      </c>
    </row>
    <row r="851" spans="1:31" x14ac:dyDescent="0.2">
      <c r="A851" s="27" t="s">
        <v>18</v>
      </c>
      <c r="B851" s="13" t="s">
        <v>18</v>
      </c>
      <c r="C851" s="14">
        <v>408</v>
      </c>
      <c r="D851" s="13" t="s">
        <v>462</v>
      </c>
      <c r="E851" s="13" t="s">
        <v>505</v>
      </c>
      <c r="F851" s="13"/>
      <c r="G851" s="14"/>
      <c r="H851" s="205">
        <v>24310143</v>
      </c>
      <c r="I851" s="205">
        <v>24428340</v>
      </c>
      <c r="J851" s="205">
        <v>24548840</v>
      </c>
      <c r="K851" s="205">
        <v>24673392</v>
      </c>
      <c r="L851" s="205">
        <v>24800638</v>
      </c>
      <c r="M851">
        <v>24929500</v>
      </c>
      <c r="N851">
        <v>25057793</v>
      </c>
      <c r="O851">
        <v>25183832</v>
      </c>
      <c r="P851">
        <v>25307665</v>
      </c>
      <c r="Q851">
        <v>25429816</v>
      </c>
      <c r="R851">
        <v>25549606</v>
      </c>
      <c r="S851">
        <v>25666158</v>
      </c>
      <c r="T851">
        <v>25778815</v>
      </c>
      <c r="U851">
        <v>25887045</v>
      </c>
      <c r="V851">
        <v>25990675</v>
      </c>
      <c r="W851">
        <v>26089814</v>
      </c>
      <c r="X851">
        <v>26184714</v>
      </c>
      <c r="Y851">
        <v>26275486</v>
      </c>
      <c r="Z851">
        <v>26362050</v>
      </c>
      <c r="AA851">
        <v>26443896</v>
      </c>
      <c r="AB851">
        <v>26520112</v>
      </c>
      <c r="AC851">
        <v>26589553</v>
      </c>
      <c r="AD851">
        <v>26651329</v>
      </c>
      <c r="AE851" s="22" t="s">
        <v>1</v>
      </c>
    </row>
    <row r="852" spans="1:31" x14ac:dyDescent="0.2">
      <c r="A852" s="25" t="s">
        <v>19</v>
      </c>
      <c r="B852" s="11" t="s">
        <v>19</v>
      </c>
      <c r="C852" s="12">
        <v>180</v>
      </c>
      <c r="D852" s="11" t="s">
        <v>463</v>
      </c>
      <c r="E852" s="11" t="s">
        <v>440</v>
      </c>
      <c r="F852" s="11" t="s">
        <v>312</v>
      </c>
      <c r="G852" s="12" t="s">
        <v>319</v>
      </c>
      <c r="H852" s="205">
        <v>1076868</v>
      </c>
      <c r="I852" s="205">
        <v>1105507</v>
      </c>
      <c r="J852" s="205">
        <v>1146187</v>
      </c>
      <c r="K852" s="205">
        <v>1189685</v>
      </c>
      <c r="L852" s="205">
        <v>1232551</v>
      </c>
      <c r="M852">
        <v>1273575</v>
      </c>
      <c r="N852">
        <v>1305226</v>
      </c>
      <c r="O852">
        <v>1344971</v>
      </c>
      <c r="P852">
        <v>1386505</v>
      </c>
      <c r="Q852">
        <v>1426291</v>
      </c>
      <c r="R852">
        <v>1463288</v>
      </c>
      <c r="S852">
        <v>1490525</v>
      </c>
      <c r="T852">
        <v>1524615</v>
      </c>
      <c r="U852">
        <v>1558068</v>
      </c>
      <c r="V852">
        <v>1589454</v>
      </c>
      <c r="W852">
        <v>1619630</v>
      </c>
      <c r="X852">
        <v>1649634</v>
      </c>
      <c r="Y852">
        <v>1681358</v>
      </c>
      <c r="Z852">
        <v>1716975</v>
      </c>
      <c r="AA852">
        <v>1751922</v>
      </c>
      <c r="AB852">
        <v>1785721</v>
      </c>
      <c r="AC852">
        <v>1813022</v>
      </c>
      <c r="AD852">
        <v>1847636</v>
      </c>
      <c r="AE852" s="21" t="s">
        <v>1</v>
      </c>
    </row>
    <row r="853" spans="1:31" x14ac:dyDescent="0.2">
      <c r="A853" s="27" t="s">
        <v>19</v>
      </c>
      <c r="B853" s="13" t="s">
        <v>19</v>
      </c>
      <c r="C853" s="14">
        <v>180</v>
      </c>
      <c r="D853" s="13" t="s">
        <v>463</v>
      </c>
      <c r="E853" s="13" t="s">
        <v>487</v>
      </c>
      <c r="F853" s="13" t="s">
        <v>313</v>
      </c>
      <c r="G853" s="14" t="s">
        <v>319</v>
      </c>
      <c r="H853" s="205">
        <v>1094365</v>
      </c>
      <c r="I853" s="205">
        <v>1123020</v>
      </c>
      <c r="J853" s="205">
        <v>1165251</v>
      </c>
      <c r="K853" s="205">
        <v>1210159</v>
      </c>
      <c r="L853" s="205">
        <v>1254335</v>
      </c>
      <c r="M853">
        <v>1296561</v>
      </c>
      <c r="N853">
        <v>1329315</v>
      </c>
      <c r="O853">
        <v>1370140</v>
      </c>
      <c r="P853">
        <v>1412966</v>
      </c>
      <c r="Q853">
        <v>1453878</v>
      </c>
      <c r="R853">
        <v>1491779</v>
      </c>
      <c r="S853">
        <v>1519240</v>
      </c>
      <c r="T853">
        <v>1553999</v>
      </c>
      <c r="U853">
        <v>1588194</v>
      </c>
      <c r="V853">
        <v>1620137</v>
      </c>
      <c r="W853">
        <v>1650732</v>
      </c>
      <c r="X853">
        <v>1680996</v>
      </c>
      <c r="Y853">
        <v>1713205</v>
      </c>
      <c r="Z853">
        <v>1749768</v>
      </c>
      <c r="AA853">
        <v>1785544</v>
      </c>
      <c r="AB853">
        <v>1819983</v>
      </c>
      <c r="AC853">
        <v>1847116</v>
      </c>
      <c r="AD853">
        <v>1882294</v>
      </c>
      <c r="AE853" s="22" t="s">
        <v>1</v>
      </c>
    </row>
    <row r="854" spans="1:31" x14ac:dyDescent="0.2">
      <c r="A854" s="25" t="s">
        <v>19</v>
      </c>
      <c r="B854" s="11" t="s">
        <v>19</v>
      </c>
      <c r="C854" s="12">
        <v>180</v>
      </c>
      <c r="D854" s="11" t="s">
        <v>463</v>
      </c>
      <c r="E854" s="11" t="s">
        <v>441</v>
      </c>
      <c r="F854" s="11" t="s">
        <v>312</v>
      </c>
      <c r="G854" s="12" t="s">
        <v>355</v>
      </c>
      <c r="H854" s="205">
        <v>1026046</v>
      </c>
      <c r="I854" s="205">
        <v>1062626</v>
      </c>
      <c r="J854" s="205">
        <v>1095911</v>
      </c>
      <c r="K854" s="205">
        <v>1138229</v>
      </c>
      <c r="L854" s="205">
        <v>1180494</v>
      </c>
      <c r="M854">
        <v>1221596</v>
      </c>
      <c r="N854">
        <v>1260375</v>
      </c>
      <c r="O854">
        <v>1295551</v>
      </c>
      <c r="P854">
        <v>1337447</v>
      </c>
      <c r="Q854">
        <v>1378063</v>
      </c>
      <c r="R854">
        <v>1416389</v>
      </c>
      <c r="S854">
        <v>1451351</v>
      </c>
      <c r="T854">
        <v>1481980</v>
      </c>
      <c r="U854">
        <v>1516670</v>
      </c>
      <c r="V854">
        <v>1548952</v>
      </c>
      <c r="W854">
        <v>1579443</v>
      </c>
      <c r="X854">
        <v>1609104</v>
      </c>
      <c r="Y854">
        <v>1639100</v>
      </c>
      <c r="Z854">
        <v>1674010</v>
      </c>
      <c r="AA854">
        <v>1708393</v>
      </c>
      <c r="AB854">
        <v>1741806</v>
      </c>
      <c r="AC854">
        <v>1773736</v>
      </c>
      <c r="AD854">
        <v>1803620</v>
      </c>
      <c r="AE854" s="21" t="s">
        <v>1</v>
      </c>
    </row>
    <row r="855" spans="1:31" x14ac:dyDescent="0.2">
      <c r="A855" s="27" t="s">
        <v>19</v>
      </c>
      <c r="B855" s="13" t="s">
        <v>19</v>
      </c>
      <c r="C855" s="14">
        <v>180</v>
      </c>
      <c r="D855" s="13" t="s">
        <v>463</v>
      </c>
      <c r="E855" s="13" t="s">
        <v>488</v>
      </c>
      <c r="F855" s="13" t="s">
        <v>313</v>
      </c>
      <c r="G855" s="14" t="s">
        <v>355</v>
      </c>
      <c r="H855" s="205">
        <v>1041031</v>
      </c>
      <c r="I855" s="205">
        <v>1079034</v>
      </c>
      <c r="J855" s="205">
        <v>1113037</v>
      </c>
      <c r="K855" s="205">
        <v>1156770</v>
      </c>
      <c r="L855" s="205">
        <v>1200358</v>
      </c>
      <c r="M855">
        <v>1242668</v>
      </c>
      <c r="N855">
        <v>1282552</v>
      </c>
      <c r="O855">
        <v>1318755</v>
      </c>
      <c r="P855">
        <v>1361954</v>
      </c>
      <c r="Q855">
        <v>1403736</v>
      </c>
      <c r="R855">
        <v>1443031</v>
      </c>
      <c r="S855">
        <v>1478699</v>
      </c>
      <c r="T855">
        <v>1509717</v>
      </c>
      <c r="U855">
        <v>1545192</v>
      </c>
      <c r="V855">
        <v>1578053</v>
      </c>
      <c r="W855">
        <v>1608946</v>
      </c>
      <c r="X855">
        <v>1638890</v>
      </c>
      <c r="Y855">
        <v>1669121</v>
      </c>
      <c r="Z855">
        <v>1704871</v>
      </c>
      <c r="AA855">
        <v>1740004</v>
      </c>
      <c r="AB855">
        <v>1774005</v>
      </c>
      <c r="AC855">
        <v>1806285</v>
      </c>
      <c r="AD855">
        <v>1836205</v>
      </c>
      <c r="AE855" s="22" t="s">
        <v>1</v>
      </c>
    </row>
    <row r="856" spans="1:31" x14ac:dyDescent="0.2">
      <c r="A856" s="25" t="s">
        <v>19</v>
      </c>
      <c r="B856" s="11" t="s">
        <v>19</v>
      </c>
      <c r="C856" s="12">
        <v>180</v>
      </c>
      <c r="D856" s="11" t="s">
        <v>463</v>
      </c>
      <c r="E856" s="11" t="s">
        <v>442</v>
      </c>
      <c r="F856" s="11" t="s">
        <v>312</v>
      </c>
      <c r="G856" s="12" t="s">
        <v>317</v>
      </c>
      <c r="H856" s="205">
        <v>979096</v>
      </c>
      <c r="I856" s="205">
        <v>1014989</v>
      </c>
      <c r="J856" s="205">
        <v>1048611</v>
      </c>
      <c r="K856" s="205">
        <v>1089539</v>
      </c>
      <c r="L856" s="205">
        <v>1130938</v>
      </c>
      <c r="M856">
        <v>1171791</v>
      </c>
      <c r="N856">
        <v>1211034</v>
      </c>
      <c r="O856">
        <v>1247480</v>
      </c>
      <c r="P856">
        <v>1289489</v>
      </c>
      <c r="Q856">
        <v>1330675</v>
      </c>
      <c r="R856">
        <v>1370057</v>
      </c>
      <c r="S856">
        <v>1406593</v>
      </c>
      <c r="T856">
        <v>1439335</v>
      </c>
      <c r="U856">
        <v>1475333</v>
      </c>
      <c r="V856">
        <v>1508740</v>
      </c>
      <c r="W856">
        <v>1539933</v>
      </c>
      <c r="X856">
        <v>1569635</v>
      </c>
      <c r="Y856">
        <v>1598771</v>
      </c>
      <c r="Z856">
        <v>1633085</v>
      </c>
      <c r="AA856">
        <v>1666994</v>
      </c>
      <c r="AB856">
        <v>1700089</v>
      </c>
      <c r="AC856">
        <v>1731892</v>
      </c>
      <c r="AD856">
        <v>1761875</v>
      </c>
      <c r="AE856" s="21" t="s">
        <v>1</v>
      </c>
    </row>
    <row r="857" spans="1:31" x14ac:dyDescent="0.2">
      <c r="A857" s="27" t="s">
        <v>19</v>
      </c>
      <c r="B857" s="13" t="s">
        <v>19</v>
      </c>
      <c r="C857" s="14">
        <v>180</v>
      </c>
      <c r="D857" s="13" t="s">
        <v>463</v>
      </c>
      <c r="E857" s="13" t="s">
        <v>489</v>
      </c>
      <c r="F857" s="13" t="s">
        <v>313</v>
      </c>
      <c r="G857" s="14" t="s">
        <v>317</v>
      </c>
      <c r="H857" s="205">
        <v>991920</v>
      </c>
      <c r="I857" s="205">
        <v>1029286</v>
      </c>
      <c r="J857" s="205">
        <v>1063910</v>
      </c>
      <c r="K857" s="205">
        <v>1106248</v>
      </c>
      <c r="L857" s="205">
        <v>1148976</v>
      </c>
      <c r="M857">
        <v>1191048</v>
      </c>
      <c r="N857">
        <v>1231397</v>
      </c>
      <c r="O857">
        <v>1268849</v>
      </c>
      <c r="P857">
        <v>1312164</v>
      </c>
      <c r="Q857">
        <v>1354548</v>
      </c>
      <c r="R857">
        <v>1394958</v>
      </c>
      <c r="S857">
        <v>1432284</v>
      </c>
      <c r="T857">
        <v>1465524</v>
      </c>
      <c r="U857">
        <v>1502361</v>
      </c>
      <c r="V857">
        <v>1536393</v>
      </c>
      <c r="W857">
        <v>1568007</v>
      </c>
      <c r="X857">
        <v>1597964</v>
      </c>
      <c r="Y857">
        <v>1627244</v>
      </c>
      <c r="Z857">
        <v>1662304</v>
      </c>
      <c r="AA857">
        <v>1696893</v>
      </c>
      <c r="AB857">
        <v>1730533</v>
      </c>
      <c r="AC857">
        <v>1762671</v>
      </c>
      <c r="AD857">
        <v>1792706</v>
      </c>
      <c r="AE857" s="22" t="s">
        <v>1</v>
      </c>
    </row>
    <row r="858" spans="1:31" x14ac:dyDescent="0.2">
      <c r="A858" s="25" t="s">
        <v>19</v>
      </c>
      <c r="B858" s="11" t="s">
        <v>19</v>
      </c>
      <c r="C858" s="12">
        <v>180</v>
      </c>
      <c r="D858" s="11" t="s">
        <v>463</v>
      </c>
      <c r="E858" s="11" t="s">
        <v>443</v>
      </c>
      <c r="F858" s="11" t="s">
        <v>312</v>
      </c>
      <c r="G858" s="12" t="s">
        <v>356</v>
      </c>
      <c r="H858" s="205">
        <v>935763</v>
      </c>
      <c r="I858" s="205">
        <v>970638</v>
      </c>
      <c r="J858" s="205">
        <v>1004152</v>
      </c>
      <c r="K858" s="205">
        <v>1043518</v>
      </c>
      <c r="L858" s="205">
        <v>1083805</v>
      </c>
      <c r="M858">
        <v>1124115</v>
      </c>
      <c r="N858">
        <v>1163467</v>
      </c>
      <c r="O858">
        <v>1200768</v>
      </c>
      <c r="P858">
        <v>1242677</v>
      </c>
      <c r="Q858">
        <v>1284150</v>
      </c>
      <c r="R858">
        <v>1324324</v>
      </c>
      <c r="S858">
        <v>1362156</v>
      </c>
      <c r="T858">
        <v>1396722</v>
      </c>
      <c r="U858">
        <v>1434133</v>
      </c>
      <c r="V858">
        <v>1468701</v>
      </c>
      <c r="W858">
        <v>1500905</v>
      </c>
      <c r="X858">
        <v>1531113</v>
      </c>
      <c r="Y858">
        <v>1560014</v>
      </c>
      <c r="Z858">
        <v>1593878</v>
      </c>
      <c r="AA858">
        <v>1627392</v>
      </c>
      <c r="AB858">
        <v>1660250</v>
      </c>
      <c r="AC858">
        <v>1691984</v>
      </c>
      <c r="AD858">
        <v>1722101</v>
      </c>
      <c r="AE858" s="21" t="s">
        <v>1</v>
      </c>
    </row>
    <row r="859" spans="1:31" x14ac:dyDescent="0.2">
      <c r="A859" s="27" t="s">
        <v>19</v>
      </c>
      <c r="B859" s="13" t="s">
        <v>19</v>
      </c>
      <c r="C859" s="14">
        <v>180</v>
      </c>
      <c r="D859" s="13" t="s">
        <v>463</v>
      </c>
      <c r="E859" s="13" t="s">
        <v>490</v>
      </c>
      <c r="F859" s="13" t="s">
        <v>313</v>
      </c>
      <c r="G859" s="14" t="s">
        <v>356</v>
      </c>
      <c r="H859" s="205">
        <v>946755</v>
      </c>
      <c r="I859" s="205">
        <v>983066</v>
      </c>
      <c r="J859" s="205">
        <v>1017744</v>
      </c>
      <c r="K859" s="205">
        <v>1058502</v>
      </c>
      <c r="L859" s="205">
        <v>1100114</v>
      </c>
      <c r="M859">
        <v>1141653</v>
      </c>
      <c r="N859">
        <v>1182120</v>
      </c>
      <c r="O859">
        <v>1220423</v>
      </c>
      <c r="P859">
        <v>1263632</v>
      </c>
      <c r="Q859">
        <v>1306323</v>
      </c>
      <c r="R859">
        <v>1347576</v>
      </c>
      <c r="S859">
        <v>1386277</v>
      </c>
      <c r="T859">
        <v>1421446</v>
      </c>
      <c r="U859">
        <v>1459764</v>
      </c>
      <c r="V859">
        <v>1495012</v>
      </c>
      <c r="W859">
        <v>1527686</v>
      </c>
      <c r="X859">
        <v>1558166</v>
      </c>
      <c r="Y859">
        <v>1587174</v>
      </c>
      <c r="Z859">
        <v>1621701</v>
      </c>
      <c r="AA859">
        <v>1655834</v>
      </c>
      <c r="AB859">
        <v>1689200</v>
      </c>
      <c r="AC859">
        <v>1721262</v>
      </c>
      <c r="AD859">
        <v>1751454</v>
      </c>
      <c r="AE859" s="22" t="s">
        <v>1</v>
      </c>
    </row>
    <row r="860" spans="1:31" x14ac:dyDescent="0.2">
      <c r="A860" s="25" t="s">
        <v>19</v>
      </c>
      <c r="B860" s="11" t="s">
        <v>19</v>
      </c>
      <c r="C860" s="12">
        <v>180</v>
      </c>
      <c r="D860" s="11" t="s">
        <v>463</v>
      </c>
      <c r="E860" s="11" t="s">
        <v>444</v>
      </c>
      <c r="F860" s="11" t="s">
        <v>312</v>
      </c>
      <c r="G860" s="12" t="s">
        <v>327</v>
      </c>
      <c r="H860" s="205">
        <v>895793</v>
      </c>
      <c r="I860" s="205">
        <v>929380</v>
      </c>
      <c r="J860" s="205">
        <v>962395</v>
      </c>
      <c r="K860" s="205">
        <v>1000066</v>
      </c>
      <c r="L860" s="205">
        <v>1039035.0000000001</v>
      </c>
      <c r="M860">
        <v>1078520</v>
      </c>
      <c r="N860">
        <v>1117656</v>
      </c>
      <c r="O860">
        <v>1155429</v>
      </c>
      <c r="P860">
        <v>1197060</v>
      </c>
      <c r="Q860">
        <v>1238571</v>
      </c>
      <c r="R860">
        <v>1279218</v>
      </c>
      <c r="S860">
        <v>1318075</v>
      </c>
      <c r="T860">
        <v>1354182</v>
      </c>
      <c r="U860">
        <v>1393145</v>
      </c>
      <c r="V860">
        <v>1428945</v>
      </c>
      <c r="W860">
        <v>1462162</v>
      </c>
      <c r="X860">
        <v>1493263</v>
      </c>
      <c r="Y860">
        <v>1522476</v>
      </c>
      <c r="Z860">
        <v>1556067</v>
      </c>
      <c r="AA860">
        <v>1589300</v>
      </c>
      <c r="AB860">
        <v>1621965</v>
      </c>
      <c r="AC860">
        <v>1653699</v>
      </c>
      <c r="AD860">
        <v>1683998</v>
      </c>
      <c r="AE860" s="21" t="s">
        <v>1</v>
      </c>
    </row>
    <row r="861" spans="1:31" x14ac:dyDescent="0.2">
      <c r="A861" s="27" t="s">
        <v>19</v>
      </c>
      <c r="B861" s="13" t="s">
        <v>19</v>
      </c>
      <c r="C861" s="14">
        <v>180</v>
      </c>
      <c r="D861" s="13" t="s">
        <v>463</v>
      </c>
      <c r="E861" s="13" t="s">
        <v>491</v>
      </c>
      <c r="F861" s="13" t="s">
        <v>313</v>
      </c>
      <c r="G861" s="14" t="s">
        <v>327</v>
      </c>
      <c r="H861" s="205">
        <v>905262</v>
      </c>
      <c r="I861" s="205">
        <v>940173</v>
      </c>
      <c r="J861" s="205">
        <v>974411</v>
      </c>
      <c r="K861" s="205">
        <v>1013445</v>
      </c>
      <c r="L861" s="205">
        <v>1053720</v>
      </c>
      <c r="M861">
        <v>1094431</v>
      </c>
      <c r="N861">
        <v>1134696</v>
      </c>
      <c r="O861">
        <v>1173478</v>
      </c>
      <c r="P861">
        <v>1216397</v>
      </c>
      <c r="Q861">
        <v>1259137</v>
      </c>
      <c r="R861">
        <v>1300902</v>
      </c>
      <c r="S861">
        <v>1340700</v>
      </c>
      <c r="T861">
        <v>1377510</v>
      </c>
      <c r="U861">
        <v>1417461</v>
      </c>
      <c r="V861">
        <v>1454009</v>
      </c>
      <c r="W861">
        <v>1487753</v>
      </c>
      <c r="X861">
        <v>1519179</v>
      </c>
      <c r="Y861">
        <v>1548511</v>
      </c>
      <c r="Z861">
        <v>1582698</v>
      </c>
      <c r="AA861">
        <v>1616497</v>
      </c>
      <c r="AB861">
        <v>1649642</v>
      </c>
      <c r="AC861">
        <v>1681703</v>
      </c>
      <c r="AD861">
        <v>1712105</v>
      </c>
      <c r="AE861" s="22" t="s">
        <v>1</v>
      </c>
    </row>
    <row r="862" spans="1:31" x14ac:dyDescent="0.2">
      <c r="A862" s="25" t="s">
        <v>19</v>
      </c>
      <c r="B862" s="11" t="s">
        <v>19</v>
      </c>
      <c r="C862" s="12">
        <v>180</v>
      </c>
      <c r="D862" s="11" t="s">
        <v>463</v>
      </c>
      <c r="E862" s="11" t="s">
        <v>445</v>
      </c>
      <c r="F862" s="11" t="s">
        <v>312</v>
      </c>
      <c r="G862" s="12" t="s">
        <v>320</v>
      </c>
      <c r="H862" s="205">
        <v>858874</v>
      </c>
      <c r="I862" s="205">
        <v>891018</v>
      </c>
      <c r="J862" s="205">
        <v>923205</v>
      </c>
      <c r="K862" s="205">
        <v>959037</v>
      </c>
      <c r="L862" s="205">
        <v>996564</v>
      </c>
      <c r="M862">
        <v>1034980</v>
      </c>
      <c r="N862">
        <v>1073583</v>
      </c>
      <c r="O862">
        <v>1111474</v>
      </c>
      <c r="P862">
        <v>1152506</v>
      </c>
      <c r="Q862">
        <v>1194022</v>
      </c>
      <c r="R862">
        <v>1234858</v>
      </c>
      <c r="S862">
        <v>1274385</v>
      </c>
      <c r="T862">
        <v>1311756</v>
      </c>
      <c r="U862">
        <v>1351764</v>
      </c>
      <c r="V862">
        <v>1389581</v>
      </c>
      <c r="W862">
        <v>1423847</v>
      </c>
      <c r="X862">
        <v>1455811</v>
      </c>
      <c r="Y862">
        <v>1485801</v>
      </c>
      <c r="Z862">
        <v>1519199</v>
      </c>
      <c r="AA862">
        <v>1552428</v>
      </c>
      <c r="AB862">
        <v>1584981</v>
      </c>
      <c r="AC862">
        <v>1616727</v>
      </c>
      <c r="AD862">
        <v>1647266</v>
      </c>
      <c r="AE862" s="21" t="s">
        <v>1</v>
      </c>
    </row>
    <row r="863" spans="1:31" x14ac:dyDescent="0.2">
      <c r="A863" s="27" t="s">
        <v>19</v>
      </c>
      <c r="B863" s="13" t="s">
        <v>19</v>
      </c>
      <c r="C863" s="14">
        <v>180</v>
      </c>
      <c r="D863" s="13" t="s">
        <v>463</v>
      </c>
      <c r="E863" s="13" t="s">
        <v>492</v>
      </c>
      <c r="F863" s="13" t="s">
        <v>313</v>
      </c>
      <c r="G863" s="14" t="s">
        <v>320</v>
      </c>
      <c r="H863" s="205">
        <v>867063</v>
      </c>
      <c r="I863" s="205">
        <v>900404</v>
      </c>
      <c r="J863" s="205">
        <v>933783</v>
      </c>
      <c r="K863" s="205">
        <v>970911</v>
      </c>
      <c r="L863" s="205">
        <v>1009744</v>
      </c>
      <c r="M863">
        <v>1049369</v>
      </c>
      <c r="N863">
        <v>1089099</v>
      </c>
      <c r="O863">
        <v>1128014</v>
      </c>
      <c r="P863">
        <v>1170304</v>
      </c>
      <c r="Q863">
        <v>1213065</v>
      </c>
      <c r="R863">
        <v>1255047</v>
      </c>
      <c r="S863">
        <v>1295574</v>
      </c>
      <c r="T863">
        <v>1333741</v>
      </c>
      <c r="U863">
        <v>1374789</v>
      </c>
      <c r="V863">
        <v>1413482</v>
      </c>
      <c r="W863">
        <v>1448342</v>
      </c>
      <c r="X863">
        <v>1480688</v>
      </c>
      <c r="Y863">
        <v>1510853</v>
      </c>
      <c r="Z863">
        <v>1544787</v>
      </c>
      <c r="AA863">
        <v>1578552</v>
      </c>
      <c r="AB863">
        <v>1611564</v>
      </c>
      <c r="AC863">
        <v>1643642</v>
      </c>
      <c r="AD863">
        <v>1674319</v>
      </c>
      <c r="AE863" s="22" t="s">
        <v>1</v>
      </c>
    </row>
    <row r="864" spans="1:31" x14ac:dyDescent="0.2">
      <c r="A864" s="25" t="s">
        <v>19</v>
      </c>
      <c r="B864" s="11" t="s">
        <v>19</v>
      </c>
      <c r="C864" s="12">
        <v>180</v>
      </c>
      <c r="D864" s="11" t="s">
        <v>463</v>
      </c>
      <c r="E864" s="11" t="s">
        <v>446</v>
      </c>
      <c r="F864" s="11" t="s">
        <v>312</v>
      </c>
      <c r="G864" s="12" t="s">
        <v>326</v>
      </c>
      <c r="H864" s="205">
        <v>824694</v>
      </c>
      <c r="I864" s="205">
        <v>855280</v>
      </c>
      <c r="J864" s="205">
        <v>886445</v>
      </c>
      <c r="K864" s="205">
        <v>920310</v>
      </c>
      <c r="L864" s="205">
        <v>956238</v>
      </c>
      <c r="M864">
        <v>993473</v>
      </c>
      <c r="N864">
        <v>1031262</v>
      </c>
      <c r="O864">
        <v>1068914</v>
      </c>
      <c r="P864">
        <v>1108974</v>
      </c>
      <c r="Q864">
        <v>1150228</v>
      </c>
      <c r="R864">
        <v>1191363</v>
      </c>
      <c r="S864">
        <v>1231240</v>
      </c>
      <c r="T864">
        <v>1269485</v>
      </c>
      <c r="U864">
        <v>1309724</v>
      </c>
      <c r="V864">
        <v>1349358</v>
      </c>
      <c r="W864">
        <v>1386104</v>
      </c>
      <c r="X864">
        <v>1418932</v>
      </c>
      <c r="Y864">
        <v>1449634</v>
      </c>
      <c r="Z864">
        <v>1482884</v>
      </c>
      <c r="AA864">
        <v>1516221</v>
      </c>
      <c r="AB864">
        <v>1549041</v>
      </c>
      <c r="AC864">
        <v>1580847</v>
      </c>
      <c r="AD864">
        <v>1611606</v>
      </c>
      <c r="AE864" s="21" t="s">
        <v>1</v>
      </c>
    </row>
    <row r="865" spans="1:31" x14ac:dyDescent="0.2">
      <c r="A865" s="27" t="s">
        <v>19</v>
      </c>
      <c r="B865" s="13" t="s">
        <v>19</v>
      </c>
      <c r="C865" s="14">
        <v>180</v>
      </c>
      <c r="D865" s="13" t="s">
        <v>463</v>
      </c>
      <c r="E865" s="13" t="s">
        <v>493</v>
      </c>
      <c r="F865" s="13" t="s">
        <v>313</v>
      </c>
      <c r="G865" s="14" t="s">
        <v>326</v>
      </c>
      <c r="H865" s="205">
        <v>831782</v>
      </c>
      <c r="I865" s="205">
        <v>863424</v>
      </c>
      <c r="J865" s="205">
        <v>895734</v>
      </c>
      <c r="K865" s="205">
        <v>930773</v>
      </c>
      <c r="L865" s="205">
        <v>967983</v>
      </c>
      <c r="M865">
        <v>1006455</v>
      </c>
      <c r="N865">
        <v>1045356</v>
      </c>
      <c r="O865">
        <v>1084034</v>
      </c>
      <c r="P865">
        <v>1125297</v>
      </c>
      <c r="Q865">
        <v>1167798</v>
      </c>
      <c r="R865">
        <v>1210123</v>
      </c>
      <c r="S865">
        <v>1251047</v>
      </c>
      <c r="T865">
        <v>1290166</v>
      </c>
      <c r="U865">
        <v>1331444</v>
      </c>
      <c r="V865">
        <v>1372073</v>
      </c>
      <c r="W865">
        <v>1409588</v>
      </c>
      <c r="X865">
        <v>1442864</v>
      </c>
      <c r="Y865">
        <v>1473801</v>
      </c>
      <c r="Z865">
        <v>1507531</v>
      </c>
      <c r="AA865">
        <v>1541384</v>
      </c>
      <c r="AB865">
        <v>1574670</v>
      </c>
      <c r="AC865">
        <v>1606818</v>
      </c>
      <c r="AD865">
        <v>1637752</v>
      </c>
      <c r="AE865" s="22" t="s">
        <v>1</v>
      </c>
    </row>
    <row r="866" spans="1:31" x14ac:dyDescent="0.2">
      <c r="A866" s="25" t="s">
        <v>19</v>
      </c>
      <c r="B866" s="11" t="s">
        <v>19</v>
      </c>
      <c r="C866" s="12">
        <v>180</v>
      </c>
      <c r="D866" s="11" t="s">
        <v>463</v>
      </c>
      <c r="E866" s="11" t="s">
        <v>447</v>
      </c>
      <c r="F866" s="11" t="s">
        <v>312</v>
      </c>
      <c r="G866" s="12" t="s">
        <v>318</v>
      </c>
      <c r="H866" s="205">
        <v>793289</v>
      </c>
      <c r="I866" s="205">
        <v>821893</v>
      </c>
      <c r="J866" s="205">
        <v>851881</v>
      </c>
      <c r="K866" s="205">
        <v>883799</v>
      </c>
      <c r="L866" s="205">
        <v>917950</v>
      </c>
      <c r="M866">
        <v>953834</v>
      </c>
      <c r="N866">
        <v>990706</v>
      </c>
      <c r="O866">
        <v>1027801.9999999999</v>
      </c>
      <c r="P866">
        <v>1066571</v>
      </c>
      <c r="Q866">
        <v>1107095</v>
      </c>
      <c r="R866">
        <v>1148315</v>
      </c>
      <c r="S866">
        <v>1188796</v>
      </c>
      <c r="T866">
        <v>1227560</v>
      </c>
      <c r="U866">
        <v>1267329</v>
      </c>
      <c r="V866">
        <v>1307705</v>
      </c>
      <c r="W866">
        <v>1347037</v>
      </c>
      <c r="X866">
        <v>1382806</v>
      </c>
      <c r="Y866">
        <v>1414188</v>
      </c>
      <c r="Z866">
        <v>1446846</v>
      </c>
      <c r="AA866">
        <v>1480260</v>
      </c>
      <c r="AB866">
        <v>1513491</v>
      </c>
      <c r="AC866">
        <v>1545835</v>
      </c>
      <c r="AD866">
        <v>1576827</v>
      </c>
      <c r="AE866" s="21" t="s">
        <v>1</v>
      </c>
    </row>
    <row r="867" spans="1:31" x14ac:dyDescent="0.2">
      <c r="A867" s="27" t="s">
        <v>19</v>
      </c>
      <c r="B867" s="13" t="s">
        <v>19</v>
      </c>
      <c r="C867" s="14">
        <v>180</v>
      </c>
      <c r="D867" s="13" t="s">
        <v>463</v>
      </c>
      <c r="E867" s="13" t="s">
        <v>494</v>
      </c>
      <c r="F867" s="13" t="s">
        <v>313</v>
      </c>
      <c r="G867" s="14" t="s">
        <v>318</v>
      </c>
      <c r="H867" s="205">
        <v>799649</v>
      </c>
      <c r="I867" s="205">
        <v>828894</v>
      </c>
      <c r="J867" s="205">
        <v>859965</v>
      </c>
      <c r="K867" s="205">
        <v>892968</v>
      </c>
      <c r="L867" s="205">
        <v>928311</v>
      </c>
      <c r="M867">
        <v>965450</v>
      </c>
      <c r="N867">
        <v>1003491</v>
      </c>
      <c r="O867">
        <v>1041599.9999999999</v>
      </c>
      <c r="P867">
        <v>1081477</v>
      </c>
      <c r="Q867">
        <v>1123221</v>
      </c>
      <c r="R867">
        <v>1165668</v>
      </c>
      <c r="S867">
        <v>1207269</v>
      </c>
      <c r="T867">
        <v>1246971</v>
      </c>
      <c r="U867">
        <v>1287732</v>
      </c>
      <c r="V867">
        <v>1329152</v>
      </c>
      <c r="W867">
        <v>1369439</v>
      </c>
      <c r="X867">
        <v>1405877</v>
      </c>
      <c r="Y867">
        <v>1437560</v>
      </c>
      <c r="Z867">
        <v>1470613</v>
      </c>
      <c r="AA867">
        <v>1504522</v>
      </c>
      <c r="AB867">
        <v>1538241</v>
      </c>
      <c r="AC867">
        <v>1570972</v>
      </c>
      <c r="AD867">
        <v>1602180</v>
      </c>
      <c r="AE867" s="22" t="s">
        <v>1</v>
      </c>
    </row>
    <row r="868" spans="1:31" x14ac:dyDescent="0.2">
      <c r="A868" s="25" t="s">
        <v>19</v>
      </c>
      <c r="B868" s="11" t="s">
        <v>19</v>
      </c>
      <c r="C868" s="12">
        <v>180</v>
      </c>
      <c r="D868" s="11" t="s">
        <v>463</v>
      </c>
      <c r="E868" s="11" t="s">
        <v>448</v>
      </c>
      <c r="F868" s="11" t="s">
        <v>312</v>
      </c>
      <c r="G868" s="12" t="s">
        <v>333</v>
      </c>
      <c r="H868" s="205">
        <v>764521</v>
      </c>
      <c r="I868" s="205">
        <v>791048</v>
      </c>
      <c r="J868" s="205">
        <v>819280</v>
      </c>
      <c r="K868" s="205">
        <v>849320</v>
      </c>
      <c r="L868" s="205">
        <v>881669</v>
      </c>
      <c r="M868">
        <v>915970</v>
      </c>
      <c r="N868">
        <v>951741</v>
      </c>
      <c r="O868">
        <v>988187</v>
      </c>
      <c r="P868">
        <v>1025502.9999999999</v>
      </c>
      <c r="Q868">
        <v>1064823</v>
      </c>
      <c r="R868">
        <v>1105566</v>
      </c>
      <c r="S868">
        <v>1146492</v>
      </c>
      <c r="T868">
        <v>1186169</v>
      </c>
      <c r="U868">
        <v>1225343</v>
      </c>
      <c r="V868">
        <v>1265185</v>
      </c>
      <c r="W868">
        <v>1305767</v>
      </c>
      <c r="X868">
        <v>1344889</v>
      </c>
      <c r="Y868">
        <v>1379675</v>
      </c>
      <c r="Z868">
        <v>1411415</v>
      </c>
      <c r="AA868">
        <v>1444342</v>
      </c>
      <c r="AB868">
        <v>1477876</v>
      </c>
      <c r="AC868">
        <v>1510937</v>
      </c>
      <c r="AD868">
        <v>1542741</v>
      </c>
      <c r="AE868" s="21" t="s">
        <v>1</v>
      </c>
    </row>
    <row r="869" spans="1:31" x14ac:dyDescent="0.2">
      <c r="A869" s="27" t="s">
        <v>19</v>
      </c>
      <c r="B869" s="13" t="s">
        <v>19</v>
      </c>
      <c r="C869" s="14">
        <v>180</v>
      </c>
      <c r="D869" s="13" t="s">
        <v>463</v>
      </c>
      <c r="E869" s="13" t="s">
        <v>495</v>
      </c>
      <c r="F869" s="13" t="s">
        <v>313</v>
      </c>
      <c r="G869" s="14" t="s">
        <v>333</v>
      </c>
      <c r="H869" s="205">
        <v>770592</v>
      </c>
      <c r="I869" s="205">
        <v>797290</v>
      </c>
      <c r="J869" s="205">
        <v>826181</v>
      </c>
      <c r="K869" s="205">
        <v>857277</v>
      </c>
      <c r="L869" s="205">
        <v>890729</v>
      </c>
      <c r="M869">
        <v>926229</v>
      </c>
      <c r="N869">
        <v>963229</v>
      </c>
      <c r="O869">
        <v>1000775</v>
      </c>
      <c r="P869">
        <v>1039079.9999999999</v>
      </c>
      <c r="Q869">
        <v>1079535</v>
      </c>
      <c r="R869">
        <v>1121507</v>
      </c>
      <c r="S869">
        <v>1163622</v>
      </c>
      <c r="T869">
        <v>1204341</v>
      </c>
      <c r="U869">
        <v>1244461</v>
      </c>
      <c r="V869">
        <v>1285302</v>
      </c>
      <c r="W869">
        <v>1326939</v>
      </c>
      <c r="X869">
        <v>1366984</v>
      </c>
      <c r="Y869">
        <v>1402336</v>
      </c>
      <c r="Z869">
        <v>1434376</v>
      </c>
      <c r="AA869">
        <v>1467731</v>
      </c>
      <c r="AB869">
        <v>1501766</v>
      </c>
      <c r="AC869">
        <v>1535276</v>
      </c>
      <c r="AD869">
        <v>1567380</v>
      </c>
      <c r="AE869" s="22" t="s">
        <v>1</v>
      </c>
    </row>
    <row r="870" spans="1:31" x14ac:dyDescent="0.2">
      <c r="A870" s="25" t="s">
        <v>19</v>
      </c>
      <c r="B870" s="11" t="s">
        <v>19</v>
      </c>
      <c r="C870" s="12">
        <v>180</v>
      </c>
      <c r="D870" s="11" t="s">
        <v>463</v>
      </c>
      <c r="E870" s="11" t="s">
        <v>449</v>
      </c>
      <c r="F870" s="11" t="s">
        <v>312</v>
      </c>
      <c r="G870" s="12" t="s">
        <v>340</v>
      </c>
      <c r="H870" s="205">
        <v>737961</v>
      </c>
      <c r="I870" s="205">
        <v>762704</v>
      </c>
      <c r="J870" s="205">
        <v>788989</v>
      </c>
      <c r="K870" s="205">
        <v>816640</v>
      </c>
      <c r="L870" s="205">
        <v>847254</v>
      </c>
      <c r="M870">
        <v>879902</v>
      </c>
      <c r="N870">
        <v>914288</v>
      </c>
      <c r="O870">
        <v>949886</v>
      </c>
      <c r="P870">
        <v>985799</v>
      </c>
      <c r="Q870">
        <v>1023777</v>
      </c>
      <c r="R870">
        <v>1063414</v>
      </c>
      <c r="S870">
        <v>1104125</v>
      </c>
      <c r="T870">
        <v>1144610</v>
      </c>
      <c r="U870">
        <v>1183850</v>
      </c>
      <c r="V870">
        <v>1223138</v>
      </c>
      <c r="W870">
        <v>1263120</v>
      </c>
      <c r="X870">
        <v>1303997</v>
      </c>
      <c r="Y870">
        <v>1342903</v>
      </c>
      <c r="Z870">
        <v>1376791</v>
      </c>
      <c r="AA870">
        <v>1408921</v>
      </c>
      <c r="AB870">
        <v>1442074</v>
      </c>
      <c r="AC870">
        <v>1475666</v>
      </c>
      <c r="AD870">
        <v>1508493</v>
      </c>
      <c r="AE870" s="21" t="s">
        <v>1</v>
      </c>
    </row>
    <row r="871" spans="1:31" x14ac:dyDescent="0.2">
      <c r="A871" s="27" t="s">
        <v>19</v>
      </c>
      <c r="B871" s="13" t="s">
        <v>19</v>
      </c>
      <c r="C871" s="14">
        <v>180</v>
      </c>
      <c r="D871" s="13" t="s">
        <v>463</v>
      </c>
      <c r="E871" s="13" t="s">
        <v>496</v>
      </c>
      <c r="F871" s="13" t="s">
        <v>313</v>
      </c>
      <c r="G871" s="14" t="s">
        <v>340</v>
      </c>
      <c r="H871" s="205">
        <v>744029</v>
      </c>
      <c r="I871" s="205">
        <v>768679</v>
      </c>
      <c r="J871" s="205">
        <v>795100</v>
      </c>
      <c r="K871" s="205">
        <v>823404</v>
      </c>
      <c r="L871" s="205">
        <v>855093</v>
      </c>
      <c r="M871">
        <v>888853</v>
      </c>
      <c r="N871">
        <v>924445</v>
      </c>
      <c r="O871">
        <v>961247</v>
      </c>
      <c r="P871">
        <v>998153</v>
      </c>
      <c r="Q871">
        <v>1037152</v>
      </c>
      <c r="R871">
        <v>1077942</v>
      </c>
      <c r="S871">
        <v>1119873</v>
      </c>
      <c r="T871">
        <v>1161506</v>
      </c>
      <c r="U871">
        <v>1201714</v>
      </c>
      <c r="V871">
        <v>1241956</v>
      </c>
      <c r="W871">
        <v>1282950</v>
      </c>
      <c r="X871">
        <v>1324900</v>
      </c>
      <c r="Y871">
        <v>1364695</v>
      </c>
      <c r="Z871">
        <v>1399021</v>
      </c>
      <c r="AA871">
        <v>1431490</v>
      </c>
      <c r="AB871">
        <v>1465095</v>
      </c>
      <c r="AC871">
        <v>1499185</v>
      </c>
      <c r="AD871">
        <v>1532415</v>
      </c>
      <c r="AE871" s="22" t="s">
        <v>1</v>
      </c>
    </row>
    <row r="872" spans="1:31" x14ac:dyDescent="0.2">
      <c r="A872" s="25" t="s">
        <v>19</v>
      </c>
      <c r="B872" s="11" t="s">
        <v>19</v>
      </c>
      <c r="C872" s="12">
        <v>180</v>
      </c>
      <c r="D872" s="11" t="s">
        <v>463</v>
      </c>
      <c r="E872" s="11" t="s">
        <v>450</v>
      </c>
      <c r="F872" s="11" t="s">
        <v>312</v>
      </c>
      <c r="G872" s="12" t="s">
        <v>329</v>
      </c>
      <c r="H872" s="205">
        <v>713296</v>
      </c>
      <c r="I872" s="205">
        <v>736434</v>
      </c>
      <c r="J872" s="205">
        <v>761064</v>
      </c>
      <c r="K872" s="205">
        <v>786280</v>
      </c>
      <c r="L872" s="205">
        <v>814475</v>
      </c>
      <c r="M872">
        <v>845538</v>
      </c>
      <c r="N872">
        <v>878421</v>
      </c>
      <c r="O872">
        <v>912836</v>
      </c>
      <c r="P872">
        <v>947423</v>
      </c>
      <c r="Q872">
        <v>983963</v>
      </c>
      <c r="R872">
        <v>1022376</v>
      </c>
      <c r="S872">
        <v>1062087</v>
      </c>
      <c r="T872">
        <v>1102627</v>
      </c>
      <c r="U872">
        <v>1142200</v>
      </c>
      <c r="V872">
        <v>1181543</v>
      </c>
      <c r="W872">
        <v>1221009</v>
      </c>
      <c r="X872">
        <v>1261217</v>
      </c>
      <c r="Y872">
        <v>1302386</v>
      </c>
      <c r="Z872">
        <v>1339919</v>
      </c>
      <c r="AA872">
        <v>1374179</v>
      </c>
      <c r="AB872">
        <v>1406656</v>
      </c>
      <c r="AC872">
        <v>1439975</v>
      </c>
      <c r="AD872">
        <v>1473562</v>
      </c>
      <c r="AE872" s="21" t="s">
        <v>1</v>
      </c>
    </row>
    <row r="873" spans="1:31" x14ac:dyDescent="0.2">
      <c r="A873" s="27" t="s">
        <v>19</v>
      </c>
      <c r="B873" s="13" t="s">
        <v>19</v>
      </c>
      <c r="C873" s="14">
        <v>180</v>
      </c>
      <c r="D873" s="13" t="s">
        <v>463</v>
      </c>
      <c r="E873" s="13" t="s">
        <v>497</v>
      </c>
      <c r="F873" s="13" t="s">
        <v>313</v>
      </c>
      <c r="G873" s="14" t="s">
        <v>329</v>
      </c>
      <c r="H873" s="205">
        <v>719452</v>
      </c>
      <c r="I873" s="205">
        <v>742455</v>
      </c>
      <c r="J873" s="205">
        <v>766930</v>
      </c>
      <c r="K873" s="205">
        <v>792211</v>
      </c>
      <c r="L873" s="205">
        <v>821113</v>
      </c>
      <c r="M873">
        <v>853259</v>
      </c>
      <c r="N873">
        <v>887265</v>
      </c>
      <c r="O873">
        <v>922891</v>
      </c>
      <c r="P873">
        <v>958502</v>
      </c>
      <c r="Q873">
        <v>996101</v>
      </c>
      <c r="R873">
        <v>1035559</v>
      </c>
      <c r="S873">
        <v>1076426</v>
      </c>
      <c r="T873">
        <v>1118173</v>
      </c>
      <c r="U873">
        <v>1158730</v>
      </c>
      <c r="V873">
        <v>1199090</v>
      </c>
      <c r="W873">
        <v>1239526</v>
      </c>
      <c r="X873">
        <v>1280764</v>
      </c>
      <c r="Y873">
        <v>1323021</v>
      </c>
      <c r="Z873">
        <v>1361209</v>
      </c>
      <c r="AA873">
        <v>1395996</v>
      </c>
      <c r="AB873">
        <v>1428845</v>
      </c>
      <c r="AC873">
        <v>1462630</v>
      </c>
      <c r="AD873">
        <v>1496705</v>
      </c>
      <c r="AE873" s="22" t="s">
        <v>1</v>
      </c>
    </row>
    <row r="874" spans="1:31" x14ac:dyDescent="0.2">
      <c r="A874" s="25" t="s">
        <v>19</v>
      </c>
      <c r="B874" s="11" t="s">
        <v>19</v>
      </c>
      <c r="C874" s="12">
        <v>180</v>
      </c>
      <c r="D874" s="11" t="s">
        <v>463</v>
      </c>
      <c r="E874" s="11" t="s">
        <v>451</v>
      </c>
      <c r="F874" s="11" t="s">
        <v>312</v>
      </c>
      <c r="G874" s="12" t="s">
        <v>361</v>
      </c>
      <c r="H874" s="205">
        <v>690558</v>
      </c>
      <c r="I874" s="205">
        <v>711835</v>
      </c>
      <c r="J874" s="205">
        <v>735078</v>
      </c>
      <c r="K874" s="205">
        <v>758393</v>
      </c>
      <c r="L874" s="205">
        <v>784029</v>
      </c>
      <c r="M874">
        <v>812646</v>
      </c>
      <c r="N874">
        <v>844097</v>
      </c>
      <c r="O874">
        <v>877163</v>
      </c>
      <c r="P874">
        <v>910401</v>
      </c>
      <c r="Q874">
        <v>945489</v>
      </c>
      <c r="R874">
        <v>982439</v>
      </c>
      <c r="S874">
        <v>1021055</v>
      </c>
      <c r="T874">
        <v>1060707</v>
      </c>
      <c r="U874">
        <v>1100223</v>
      </c>
      <c r="V874">
        <v>1139801</v>
      </c>
      <c r="W874">
        <v>1179310</v>
      </c>
      <c r="X874">
        <v>1219038</v>
      </c>
      <c r="Y874">
        <v>1259467</v>
      </c>
      <c r="Z874">
        <v>1299392</v>
      </c>
      <c r="AA874">
        <v>1337198</v>
      </c>
      <c r="AB874">
        <v>1371791</v>
      </c>
      <c r="AC874">
        <v>1404556</v>
      </c>
      <c r="AD874">
        <v>1437980</v>
      </c>
      <c r="AE874" s="21" t="s">
        <v>1</v>
      </c>
    </row>
    <row r="875" spans="1:31" x14ac:dyDescent="0.2">
      <c r="A875" s="27" t="s">
        <v>19</v>
      </c>
      <c r="B875" s="13" t="s">
        <v>19</v>
      </c>
      <c r="C875" s="14">
        <v>180</v>
      </c>
      <c r="D875" s="13" t="s">
        <v>463</v>
      </c>
      <c r="E875" s="13" t="s">
        <v>498</v>
      </c>
      <c r="F875" s="13" t="s">
        <v>313</v>
      </c>
      <c r="G875" s="14" t="s">
        <v>361</v>
      </c>
      <c r="H875" s="205">
        <v>696953</v>
      </c>
      <c r="I875" s="205">
        <v>717950</v>
      </c>
      <c r="J875" s="205">
        <v>741039</v>
      </c>
      <c r="K875" s="205">
        <v>763993</v>
      </c>
      <c r="L875" s="205">
        <v>789790</v>
      </c>
      <c r="M875">
        <v>819156</v>
      </c>
      <c r="N875">
        <v>851700</v>
      </c>
      <c r="O875">
        <v>885896</v>
      </c>
      <c r="P875">
        <v>920083</v>
      </c>
      <c r="Q875">
        <v>956303</v>
      </c>
      <c r="R875">
        <v>994369</v>
      </c>
      <c r="S875">
        <v>1034040</v>
      </c>
      <c r="T875">
        <v>1074846</v>
      </c>
      <c r="U875">
        <v>1115294</v>
      </c>
      <c r="V875">
        <v>1155959</v>
      </c>
      <c r="W875">
        <v>1196539</v>
      </c>
      <c r="X875">
        <v>1237257</v>
      </c>
      <c r="Y875">
        <v>1278734</v>
      </c>
      <c r="Z875">
        <v>1319398</v>
      </c>
      <c r="AA875">
        <v>1358007</v>
      </c>
      <c r="AB875">
        <v>1393205</v>
      </c>
      <c r="AC875">
        <v>1426366</v>
      </c>
      <c r="AD875">
        <v>1460264</v>
      </c>
      <c r="AE875" s="22" t="s">
        <v>1</v>
      </c>
    </row>
    <row r="876" spans="1:31" x14ac:dyDescent="0.2">
      <c r="A876" s="25" t="s">
        <v>19</v>
      </c>
      <c r="B876" s="11" t="s">
        <v>19</v>
      </c>
      <c r="C876" s="12">
        <v>180</v>
      </c>
      <c r="D876" s="11" t="s">
        <v>463</v>
      </c>
      <c r="E876" s="11" t="s">
        <v>452</v>
      </c>
      <c r="F876" s="11" t="s">
        <v>312</v>
      </c>
      <c r="G876" s="12" t="s">
        <v>328</v>
      </c>
      <c r="H876" s="205">
        <v>668059</v>
      </c>
      <c r="I876" s="205">
        <v>688967</v>
      </c>
      <c r="J876" s="205">
        <v>710539</v>
      </c>
      <c r="K876" s="205">
        <v>732504</v>
      </c>
      <c r="L876" s="205">
        <v>756165</v>
      </c>
      <c r="M876">
        <v>782102</v>
      </c>
      <c r="N876">
        <v>811082</v>
      </c>
      <c r="O876">
        <v>842869</v>
      </c>
      <c r="P876">
        <v>874812</v>
      </c>
      <c r="Q876">
        <v>908475</v>
      </c>
      <c r="R876">
        <v>943856</v>
      </c>
      <c r="S876">
        <v>980991</v>
      </c>
      <c r="T876">
        <v>1019683</v>
      </c>
      <c r="U876">
        <v>1058361</v>
      </c>
      <c r="V876">
        <v>1097829</v>
      </c>
      <c r="W876">
        <v>1137473</v>
      </c>
      <c r="X876">
        <v>1177228</v>
      </c>
      <c r="Y876">
        <v>1217214</v>
      </c>
      <c r="Z876">
        <v>1256515</v>
      </c>
      <c r="AA876">
        <v>1296654</v>
      </c>
      <c r="AB876">
        <v>1334696</v>
      </c>
      <c r="AC876">
        <v>1369564</v>
      </c>
      <c r="AD876">
        <v>1402557</v>
      </c>
      <c r="AE876" s="21" t="s">
        <v>1</v>
      </c>
    </row>
    <row r="877" spans="1:31" x14ac:dyDescent="0.2">
      <c r="A877" s="27" t="s">
        <v>19</v>
      </c>
      <c r="B877" s="13" t="s">
        <v>19</v>
      </c>
      <c r="C877" s="14">
        <v>180</v>
      </c>
      <c r="D877" s="13" t="s">
        <v>463</v>
      </c>
      <c r="E877" s="13" t="s">
        <v>499</v>
      </c>
      <c r="F877" s="13" t="s">
        <v>313</v>
      </c>
      <c r="G877" s="14" t="s">
        <v>328</v>
      </c>
      <c r="H877" s="205">
        <v>674404</v>
      </c>
      <c r="I877" s="205">
        <v>695308</v>
      </c>
      <c r="J877" s="205">
        <v>716602</v>
      </c>
      <c r="K877" s="205">
        <v>738082</v>
      </c>
      <c r="L877" s="205">
        <v>761506</v>
      </c>
      <c r="M877">
        <v>787692</v>
      </c>
      <c r="N877">
        <v>817465</v>
      </c>
      <c r="O877">
        <v>850353</v>
      </c>
      <c r="P877">
        <v>883054</v>
      </c>
      <c r="Q877">
        <v>917799</v>
      </c>
      <c r="R877">
        <v>954412</v>
      </c>
      <c r="S877">
        <v>992709</v>
      </c>
      <c r="T877">
        <v>1032459.0000000001</v>
      </c>
      <c r="U877">
        <v>1071886</v>
      </c>
      <c r="V877">
        <v>1112419</v>
      </c>
      <c r="W877">
        <v>1153257</v>
      </c>
      <c r="X877">
        <v>1194144</v>
      </c>
      <c r="Y877">
        <v>1235138</v>
      </c>
      <c r="Z877">
        <v>1274989</v>
      </c>
      <c r="AA877">
        <v>1316049</v>
      </c>
      <c r="AB877">
        <v>1355033</v>
      </c>
      <c r="AC877">
        <v>1390577</v>
      </c>
      <c r="AD877">
        <v>1423984</v>
      </c>
      <c r="AE877" s="22" t="s">
        <v>1</v>
      </c>
    </row>
    <row r="878" spans="1:31" x14ac:dyDescent="0.2">
      <c r="A878" s="25" t="s">
        <v>19</v>
      </c>
      <c r="B878" s="11" t="s">
        <v>19</v>
      </c>
      <c r="C878" s="12">
        <v>180</v>
      </c>
      <c r="D878" s="11" t="s">
        <v>463</v>
      </c>
      <c r="E878" s="11" t="s">
        <v>453</v>
      </c>
      <c r="F878" s="11" t="s">
        <v>312</v>
      </c>
      <c r="G878" s="12" t="s">
        <v>337</v>
      </c>
      <c r="H878" s="205">
        <v>644911</v>
      </c>
      <c r="I878" s="205">
        <v>666356</v>
      </c>
      <c r="J878" s="205">
        <v>687534</v>
      </c>
      <c r="K878" s="205">
        <v>707973</v>
      </c>
      <c r="L878" s="205">
        <v>730357</v>
      </c>
      <c r="M878">
        <v>754249</v>
      </c>
      <c r="N878">
        <v>780429</v>
      </c>
      <c r="O878">
        <v>809722</v>
      </c>
      <c r="P878">
        <v>840519</v>
      </c>
      <c r="Q878">
        <v>872951</v>
      </c>
      <c r="R878">
        <v>906838</v>
      </c>
      <c r="S878">
        <v>942296</v>
      </c>
      <c r="T878">
        <v>979494</v>
      </c>
      <c r="U878">
        <v>1017316</v>
      </c>
      <c r="V878">
        <v>1056025</v>
      </c>
      <c r="W878">
        <v>1095504</v>
      </c>
      <c r="X878">
        <v>1135292</v>
      </c>
      <c r="Y878">
        <v>1175289</v>
      </c>
      <c r="Z878">
        <v>1214229</v>
      </c>
      <c r="AA878">
        <v>1253811</v>
      </c>
      <c r="AB878">
        <v>1294128</v>
      </c>
      <c r="AC878">
        <v>1332349</v>
      </c>
      <c r="AD878">
        <v>1367436</v>
      </c>
      <c r="AE878" s="21" t="s">
        <v>1</v>
      </c>
    </row>
    <row r="879" spans="1:31" x14ac:dyDescent="0.2">
      <c r="A879" s="27" t="s">
        <v>19</v>
      </c>
      <c r="B879" s="13" t="s">
        <v>19</v>
      </c>
      <c r="C879" s="14">
        <v>180</v>
      </c>
      <c r="D879" s="13" t="s">
        <v>463</v>
      </c>
      <c r="E879" s="13" t="s">
        <v>500</v>
      </c>
      <c r="F879" s="13" t="s">
        <v>313</v>
      </c>
      <c r="G879" s="14" t="s">
        <v>337</v>
      </c>
      <c r="H879" s="205">
        <v>650685</v>
      </c>
      <c r="I879" s="205">
        <v>672604</v>
      </c>
      <c r="J879" s="205">
        <v>693810</v>
      </c>
      <c r="K879" s="205">
        <v>713539</v>
      </c>
      <c r="L879" s="205">
        <v>735561</v>
      </c>
      <c r="M879">
        <v>759330</v>
      </c>
      <c r="N879">
        <v>785847</v>
      </c>
      <c r="O879">
        <v>815976</v>
      </c>
      <c r="P879">
        <v>847394</v>
      </c>
      <c r="Q879">
        <v>880716</v>
      </c>
      <c r="R879">
        <v>915811</v>
      </c>
      <c r="S879">
        <v>952591</v>
      </c>
      <c r="T879">
        <v>990989</v>
      </c>
      <c r="U879">
        <v>1029339</v>
      </c>
      <c r="V879">
        <v>1068930</v>
      </c>
      <c r="W879">
        <v>1109611</v>
      </c>
      <c r="X879">
        <v>1150705</v>
      </c>
      <c r="Y879">
        <v>1191893</v>
      </c>
      <c r="Z879">
        <v>1231197</v>
      </c>
      <c r="AA879">
        <v>1271509</v>
      </c>
      <c r="AB879">
        <v>1312921</v>
      </c>
      <c r="AC879">
        <v>1352216</v>
      </c>
      <c r="AD879">
        <v>1388043</v>
      </c>
      <c r="AE879" s="22" t="s">
        <v>1</v>
      </c>
    </row>
    <row r="880" spans="1:31" x14ac:dyDescent="0.2">
      <c r="A880" s="25" t="s">
        <v>19</v>
      </c>
      <c r="B880" s="11" t="s">
        <v>19</v>
      </c>
      <c r="C880" s="12">
        <v>180</v>
      </c>
      <c r="D880" s="11" t="s">
        <v>463</v>
      </c>
      <c r="E880" s="11" t="s">
        <v>454</v>
      </c>
      <c r="F880" s="11" t="s">
        <v>312</v>
      </c>
      <c r="G880" s="12" t="s">
        <v>369</v>
      </c>
      <c r="H880" s="205">
        <v>621665</v>
      </c>
      <c r="I880" s="205">
        <v>643220</v>
      </c>
      <c r="J880" s="205">
        <v>664807</v>
      </c>
      <c r="K880" s="205">
        <v>684916</v>
      </c>
      <c r="L880" s="205">
        <v>705819</v>
      </c>
      <c r="M880">
        <v>728512</v>
      </c>
      <c r="N880">
        <v>752579</v>
      </c>
      <c r="O880">
        <v>778953</v>
      </c>
      <c r="P880">
        <v>807318</v>
      </c>
      <c r="Q880">
        <v>838639</v>
      </c>
      <c r="R880">
        <v>871367</v>
      </c>
      <c r="S880">
        <v>905271</v>
      </c>
      <c r="T880">
        <v>940689</v>
      </c>
      <c r="U880">
        <v>977054</v>
      </c>
      <c r="V880">
        <v>1014959</v>
      </c>
      <c r="W880">
        <v>1053755</v>
      </c>
      <c r="X880">
        <v>1093319</v>
      </c>
      <c r="Y880">
        <v>1133247</v>
      </c>
      <c r="Z880">
        <v>1172221</v>
      </c>
      <c r="AA880">
        <v>1211484</v>
      </c>
      <c r="AB880">
        <v>1251311</v>
      </c>
      <c r="AC880">
        <v>1291753</v>
      </c>
      <c r="AD880">
        <v>1330099</v>
      </c>
      <c r="AE880" s="21" t="s">
        <v>1</v>
      </c>
    </row>
    <row r="881" spans="1:31" x14ac:dyDescent="0.2">
      <c r="A881" s="27" t="s">
        <v>19</v>
      </c>
      <c r="B881" s="13" t="s">
        <v>19</v>
      </c>
      <c r="C881" s="14">
        <v>180</v>
      </c>
      <c r="D881" s="13" t="s">
        <v>463</v>
      </c>
      <c r="E881" s="13" t="s">
        <v>501</v>
      </c>
      <c r="F881" s="13" t="s">
        <v>313</v>
      </c>
      <c r="G881" s="14" t="s">
        <v>369</v>
      </c>
      <c r="H881" s="205">
        <v>626532</v>
      </c>
      <c r="I881" s="205">
        <v>648814</v>
      </c>
      <c r="J881" s="205">
        <v>670947</v>
      </c>
      <c r="K881" s="205">
        <v>690575</v>
      </c>
      <c r="L881" s="205">
        <v>710897</v>
      </c>
      <c r="M881">
        <v>733341</v>
      </c>
      <c r="N881">
        <v>757399</v>
      </c>
      <c r="O881">
        <v>784197</v>
      </c>
      <c r="P881">
        <v>812837</v>
      </c>
      <c r="Q881">
        <v>844918</v>
      </c>
      <c r="R881">
        <v>878661</v>
      </c>
      <c r="S881">
        <v>913889</v>
      </c>
      <c r="T881">
        <v>950711</v>
      </c>
      <c r="U881">
        <v>987648</v>
      </c>
      <c r="V881">
        <v>1026223.9999999999</v>
      </c>
      <c r="W881">
        <v>1066039</v>
      </c>
      <c r="X881">
        <v>1106948</v>
      </c>
      <c r="Y881">
        <v>1148292</v>
      </c>
      <c r="Z881">
        <v>1187697</v>
      </c>
      <c r="AA881">
        <v>1227513</v>
      </c>
      <c r="AB881">
        <v>1268243</v>
      </c>
      <c r="AC881">
        <v>1309946</v>
      </c>
      <c r="AD881">
        <v>1349491</v>
      </c>
      <c r="AE881" s="22" t="s">
        <v>1</v>
      </c>
    </row>
    <row r="882" spans="1:31" x14ac:dyDescent="0.2">
      <c r="A882" s="25" t="s">
        <v>19</v>
      </c>
      <c r="B882" s="11" t="s">
        <v>19</v>
      </c>
      <c r="C882" s="12">
        <v>180</v>
      </c>
      <c r="D882" s="11" t="s">
        <v>463</v>
      </c>
      <c r="E882" s="11" t="s">
        <v>473</v>
      </c>
      <c r="F882" s="11" t="s">
        <v>312</v>
      </c>
      <c r="G882" s="12" t="s">
        <v>359</v>
      </c>
      <c r="H882">
        <v>599725</v>
      </c>
      <c r="I882">
        <v>620052</v>
      </c>
      <c r="J882">
        <v>641677</v>
      </c>
      <c r="K882">
        <v>662155</v>
      </c>
      <c r="L882">
        <v>682696</v>
      </c>
      <c r="M882">
        <v>703956</v>
      </c>
      <c r="N882">
        <v>726903</v>
      </c>
      <c r="O882">
        <v>751098</v>
      </c>
      <c r="P882">
        <v>776509</v>
      </c>
      <c r="Q882">
        <v>805365</v>
      </c>
      <c r="R882">
        <v>837025</v>
      </c>
      <c r="S882">
        <v>869850</v>
      </c>
      <c r="T882">
        <v>903659</v>
      </c>
      <c r="U882">
        <v>938197</v>
      </c>
      <c r="V882">
        <v>974623</v>
      </c>
      <c r="W882">
        <v>1012666</v>
      </c>
      <c r="X882">
        <v>1051621</v>
      </c>
      <c r="Y882">
        <v>1091267</v>
      </c>
      <c r="Z882">
        <v>1130126</v>
      </c>
      <c r="AA882">
        <v>1169386</v>
      </c>
      <c r="AB882">
        <v>1208937</v>
      </c>
      <c r="AC882">
        <v>1248957</v>
      </c>
      <c r="AD882">
        <v>1289471</v>
      </c>
      <c r="AE882" s="21"/>
    </row>
    <row r="883" spans="1:31" x14ac:dyDescent="0.2">
      <c r="A883" s="27" t="s">
        <v>19</v>
      </c>
      <c r="B883" s="13" t="s">
        <v>19</v>
      </c>
      <c r="C883" s="14">
        <v>180</v>
      </c>
      <c r="D883" s="13" t="s">
        <v>463</v>
      </c>
      <c r="E883" s="13" t="s">
        <v>480</v>
      </c>
      <c r="F883" s="13" t="s">
        <v>313</v>
      </c>
      <c r="G883" s="14" t="s">
        <v>359</v>
      </c>
      <c r="H883">
        <v>603777</v>
      </c>
      <c r="I883">
        <v>624634</v>
      </c>
      <c r="J883">
        <v>647081</v>
      </c>
      <c r="K883">
        <v>667593</v>
      </c>
      <c r="L883">
        <v>687749</v>
      </c>
      <c r="M883">
        <v>708546</v>
      </c>
      <c r="N883">
        <v>731357</v>
      </c>
      <c r="O883">
        <v>755656</v>
      </c>
      <c r="P883">
        <v>780931</v>
      </c>
      <c r="Q883">
        <v>810163</v>
      </c>
      <c r="R883">
        <v>842714</v>
      </c>
      <c r="S883">
        <v>876670</v>
      </c>
      <c r="T883">
        <v>911911</v>
      </c>
      <c r="U883">
        <v>947218</v>
      </c>
      <c r="V883">
        <v>984310</v>
      </c>
      <c r="W883">
        <v>1023170</v>
      </c>
      <c r="X883">
        <v>1063286</v>
      </c>
      <c r="Y883">
        <v>1104418</v>
      </c>
      <c r="Z883">
        <v>1143923</v>
      </c>
      <c r="AA883">
        <v>1183747</v>
      </c>
      <c r="AB883">
        <v>1224034</v>
      </c>
      <c r="AC883">
        <v>1265124</v>
      </c>
      <c r="AD883">
        <v>1307060</v>
      </c>
      <c r="AE883" s="22"/>
    </row>
    <row r="884" spans="1:31" x14ac:dyDescent="0.2">
      <c r="A884" s="25" t="s">
        <v>19</v>
      </c>
      <c r="B884" s="11" t="s">
        <v>19</v>
      </c>
      <c r="C884" s="12">
        <v>180</v>
      </c>
      <c r="D884" s="11" t="s">
        <v>463</v>
      </c>
      <c r="E884" s="11" t="s">
        <v>474</v>
      </c>
      <c r="F884" s="11" t="s">
        <v>312</v>
      </c>
      <c r="G884" s="12" t="s">
        <v>341</v>
      </c>
      <c r="H884">
        <v>578772</v>
      </c>
      <c r="I884">
        <v>598099</v>
      </c>
      <c r="J884">
        <v>618582</v>
      </c>
      <c r="K884">
        <v>639036</v>
      </c>
      <c r="L884">
        <v>659890</v>
      </c>
      <c r="M884">
        <v>680759</v>
      </c>
      <c r="N884">
        <v>702323</v>
      </c>
      <c r="O884">
        <v>725478</v>
      </c>
      <c r="P884">
        <v>748651</v>
      </c>
      <c r="Q884">
        <v>774499</v>
      </c>
      <c r="R884">
        <v>803668</v>
      </c>
      <c r="S884">
        <v>835477</v>
      </c>
      <c r="T884">
        <v>868290</v>
      </c>
      <c r="U884">
        <v>901164</v>
      </c>
      <c r="V884">
        <v>935715</v>
      </c>
      <c r="W884">
        <v>972252</v>
      </c>
      <c r="X884">
        <v>1010502</v>
      </c>
      <c r="Y884">
        <v>1049614</v>
      </c>
      <c r="Z884">
        <v>1088146</v>
      </c>
      <c r="AA884">
        <v>1127228</v>
      </c>
      <c r="AB884">
        <v>1166741</v>
      </c>
      <c r="AC884">
        <v>1206531</v>
      </c>
      <c r="AD884">
        <v>1246694</v>
      </c>
      <c r="AE884" s="21"/>
    </row>
    <row r="885" spans="1:31" x14ac:dyDescent="0.2">
      <c r="A885" s="27" t="s">
        <v>19</v>
      </c>
      <c r="B885" s="13" t="s">
        <v>19</v>
      </c>
      <c r="C885" s="14">
        <v>180</v>
      </c>
      <c r="D885" s="13" t="s">
        <v>463</v>
      </c>
      <c r="E885" s="13" t="s">
        <v>481</v>
      </c>
      <c r="F885" s="13" t="s">
        <v>313</v>
      </c>
      <c r="G885" s="14" t="s">
        <v>341</v>
      </c>
      <c r="H885">
        <v>582026</v>
      </c>
      <c r="I885">
        <v>601762</v>
      </c>
      <c r="J885">
        <v>622869</v>
      </c>
      <c r="K885">
        <v>643707</v>
      </c>
      <c r="L885">
        <v>664634</v>
      </c>
      <c r="M885">
        <v>685204</v>
      </c>
      <c r="N885">
        <v>706424</v>
      </c>
      <c r="O885">
        <v>729554</v>
      </c>
      <c r="P885">
        <v>752356</v>
      </c>
      <c r="Q885">
        <v>778111</v>
      </c>
      <c r="R885">
        <v>807750</v>
      </c>
      <c r="S885">
        <v>840571</v>
      </c>
      <c r="T885">
        <v>874625</v>
      </c>
      <c r="U885">
        <v>908390</v>
      </c>
      <c r="V885">
        <v>943728</v>
      </c>
      <c r="W885">
        <v>981032</v>
      </c>
      <c r="X885">
        <v>1020250</v>
      </c>
      <c r="Y885">
        <v>1060662</v>
      </c>
      <c r="Z885">
        <v>1100024</v>
      </c>
      <c r="AA885">
        <v>1139793</v>
      </c>
      <c r="AB885">
        <v>1179997</v>
      </c>
      <c r="AC885">
        <v>1220698</v>
      </c>
      <c r="AD885">
        <v>1262091</v>
      </c>
      <c r="AE885" s="22"/>
    </row>
    <row r="886" spans="1:31" x14ac:dyDescent="0.2">
      <c r="A886" s="25" t="s">
        <v>19</v>
      </c>
      <c r="B886" s="11" t="s">
        <v>19</v>
      </c>
      <c r="C886" s="12">
        <v>180</v>
      </c>
      <c r="D886" s="11" t="s">
        <v>463</v>
      </c>
      <c r="E886" s="11" t="s">
        <v>475</v>
      </c>
      <c r="F886" s="11" t="s">
        <v>312</v>
      </c>
      <c r="G886" s="12" t="s">
        <v>334</v>
      </c>
      <c r="H886">
        <v>558527</v>
      </c>
      <c r="I886">
        <v>577074</v>
      </c>
      <c r="J886">
        <v>596610</v>
      </c>
      <c r="K886">
        <v>615978</v>
      </c>
      <c r="L886">
        <v>636767</v>
      </c>
      <c r="M886">
        <v>657897</v>
      </c>
      <c r="N886">
        <v>679043</v>
      </c>
      <c r="O886">
        <v>700866</v>
      </c>
      <c r="P886">
        <v>723052</v>
      </c>
      <c r="Q886">
        <v>746624</v>
      </c>
      <c r="R886">
        <v>772736</v>
      </c>
      <c r="S886">
        <v>802033</v>
      </c>
      <c r="T886">
        <v>833886</v>
      </c>
      <c r="U886">
        <v>865823</v>
      </c>
      <c r="V886">
        <v>898678</v>
      </c>
      <c r="W886">
        <v>933291</v>
      </c>
      <c r="X886">
        <v>970007</v>
      </c>
      <c r="Y886">
        <v>1008461</v>
      </c>
      <c r="Z886">
        <v>1046529</v>
      </c>
      <c r="AA886">
        <v>1085240</v>
      </c>
      <c r="AB886">
        <v>1124514</v>
      </c>
      <c r="AC886">
        <v>1164232</v>
      </c>
      <c r="AD886">
        <v>1204211</v>
      </c>
      <c r="AE886" s="21"/>
    </row>
    <row r="887" spans="1:31" x14ac:dyDescent="0.2">
      <c r="A887" s="27" t="s">
        <v>19</v>
      </c>
      <c r="B887" s="13" t="s">
        <v>19</v>
      </c>
      <c r="C887" s="14">
        <v>180</v>
      </c>
      <c r="D887" s="13" t="s">
        <v>463</v>
      </c>
      <c r="E887" s="13" t="s">
        <v>482</v>
      </c>
      <c r="F887" s="13" t="s">
        <v>313</v>
      </c>
      <c r="G887" s="14" t="s">
        <v>334</v>
      </c>
      <c r="H887">
        <v>560991</v>
      </c>
      <c r="I887">
        <v>579830</v>
      </c>
      <c r="J887">
        <v>599874</v>
      </c>
      <c r="K887">
        <v>619542</v>
      </c>
      <c r="L887">
        <v>640715</v>
      </c>
      <c r="M887">
        <v>661947</v>
      </c>
      <c r="N887">
        <v>682879</v>
      </c>
      <c r="O887">
        <v>704475</v>
      </c>
      <c r="P887">
        <v>726286</v>
      </c>
      <c r="Q887">
        <v>749487</v>
      </c>
      <c r="R887">
        <v>775540</v>
      </c>
      <c r="S887">
        <v>805394</v>
      </c>
      <c r="T887">
        <v>838377</v>
      </c>
      <c r="U887">
        <v>871160</v>
      </c>
      <c r="V887">
        <v>904873</v>
      </c>
      <c r="W887">
        <v>940296</v>
      </c>
      <c r="X887">
        <v>977882</v>
      </c>
      <c r="Y887">
        <v>1017452</v>
      </c>
      <c r="Z887">
        <v>1056340</v>
      </c>
      <c r="AA887">
        <v>1095858</v>
      </c>
      <c r="AB887">
        <v>1135855</v>
      </c>
      <c r="AC887">
        <v>1176383</v>
      </c>
      <c r="AD887">
        <v>1217445</v>
      </c>
      <c r="AE887" s="22"/>
    </row>
    <row r="888" spans="1:31" x14ac:dyDescent="0.2">
      <c r="A888" s="25" t="s">
        <v>19</v>
      </c>
      <c r="B888" s="11" t="s">
        <v>19</v>
      </c>
      <c r="C888" s="12">
        <v>180</v>
      </c>
      <c r="D888" s="11" t="s">
        <v>463</v>
      </c>
      <c r="E888" s="11" t="s">
        <v>476</v>
      </c>
      <c r="F888" s="11" t="s">
        <v>312</v>
      </c>
      <c r="G888" s="12" t="s">
        <v>345</v>
      </c>
      <c r="H888">
        <v>538976</v>
      </c>
      <c r="I888">
        <v>556774</v>
      </c>
      <c r="J888">
        <v>575508</v>
      </c>
      <c r="K888">
        <v>594031</v>
      </c>
      <c r="L888">
        <v>613735</v>
      </c>
      <c r="M888">
        <v>634762</v>
      </c>
      <c r="N888">
        <v>656117</v>
      </c>
      <c r="O888">
        <v>677497</v>
      </c>
      <c r="P888">
        <v>698449</v>
      </c>
      <c r="Q888">
        <v>721031</v>
      </c>
      <c r="R888">
        <v>744834</v>
      </c>
      <c r="S888">
        <v>771033</v>
      </c>
      <c r="T888">
        <v>800357</v>
      </c>
      <c r="U888">
        <v>831435</v>
      </c>
      <c r="V888">
        <v>863365</v>
      </c>
      <c r="W888">
        <v>896249</v>
      </c>
      <c r="X888">
        <v>930987</v>
      </c>
      <c r="Y888">
        <v>967879</v>
      </c>
      <c r="Z888">
        <v>1005402</v>
      </c>
      <c r="AA888">
        <v>1043651.0000000001</v>
      </c>
      <c r="AB888">
        <v>1082511</v>
      </c>
      <c r="AC888">
        <v>1121931</v>
      </c>
      <c r="AD888">
        <v>1161807</v>
      </c>
      <c r="AE888" s="21"/>
    </row>
    <row r="889" spans="1:31" x14ac:dyDescent="0.2">
      <c r="A889" s="27" t="s">
        <v>19</v>
      </c>
      <c r="B889" s="13" t="s">
        <v>19</v>
      </c>
      <c r="C889" s="14">
        <v>180</v>
      </c>
      <c r="D889" s="13" t="s">
        <v>463</v>
      </c>
      <c r="E889" s="13" t="s">
        <v>483</v>
      </c>
      <c r="F889" s="13" t="s">
        <v>313</v>
      </c>
      <c r="G889" s="14" t="s">
        <v>345</v>
      </c>
      <c r="H889">
        <v>540700</v>
      </c>
      <c r="I889">
        <v>558659</v>
      </c>
      <c r="J889">
        <v>577756</v>
      </c>
      <c r="K889">
        <v>596577</v>
      </c>
      <c r="L889">
        <v>616581</v>
      </c>
      <c r="M889">
        <v>637984</v>
      </c>
      <c r="N889">
        <v>659473</v>
      </c>
      <c r="O889">
        <v>680723</v>
      </c>
      <c r="P889">
        <v>701223</v>
      </c>
      <c r="Q889">
        <v>723433</v>
      </c>
      <c r="R889">
        <v>746858</v>
      </c>
      <c r="S889">
        <v>773025</v>
      </c>
      <c r="T889">
        <v>802989</v>
      </c>
      <c r="U889">
        <v>834950</v>
      </c>
      <c r="V889">
        <v>867698</v>
      </c>
      <c r="W889">
        <v>901410</v>
      </c>
      <c r="X889">
        <v>936985</v>
      </c>
      <c r="Y889">
        <v>974849</v>
      </c>
      <c r="Z889">
        <v>1013187</v>
      </c>
      <c r="AA889">
        <v>1052239</v>
      </c>
      <c r="AB889">
        <v>1091877</v>
      </c>
      <c r="AC889">
        <v>1132048</v>
      </c>
      <c r="AD889">
        <v>1172849</v>
      </c>
      <c r="AE889" s="22"/>
    </row>
    <row r="890" spans="1:31" x14ac:dyDescent="0.2">
      <c r="A890" s="25" t="s">
        <v>19</v>
      </c>
      <c r="B890" s="11" t="s">
        <v>19</v>
      </c>
      <c r="C890" s="12">
        <v>180</v>
      </c>
      <c r="D890" s="11" t="s">
        <v>463</v>
      </c>
      <c r="E890" s="11" t="s">
        <v>477</v>
      </c>
      <c r="F890" s="11" t="s">
        <v>312</v>
      </c>
      <c r="G890" s="12" t="s">
        <v>339</v>
      </c>
      <c r="H890">
        <v>520076</v>
      </c>
      <c r="I890">
        <v>537208</v>
      </c>
      <c r="J890">
        <v>555148</v>
      </c>
      <c r="K890">
        <v>572947</v>
      </c>
      <c r="L890">
        <v>591799</v>
      </c>
      <c r="M890">
        <v>611744</v>
      </c>
      <c r="N890">
        <v>632963</v>
      </c>
      <c r="O890">
        <v>654503</v>
      </c>
      <c r="P890">
        <v>675082</v>
      </c>
      <c r="Q890">
        <v>696423</v>
      </c>
      <c r="R890">
        <v>719239</v>
      </c>
      <c r="S890">
        <v>743101</v>
      </c>
      <c r="T890">
        <v>769290</v>
      </c>
      <c r="U890">
        <v>797917</v>
      </c>
      <c r="V890">
        <v>828992</v>
      </c>
      <c r="W890">
        <v>860960</v>
      </c>
      <c r="X890">
        <v>893935</v>
      </c>
      <c r="Y890">
        <v>928796</v>
      </c>
      <c r="Z890">
        <v>964843</v>
      </c>
      <c r="AA890">
        <v>1002542</v>
      </c>
      <c r="AB890">
        <v>1040944</v>
      </c>
      <c r="AC890">
        <v>1079909</v>
      </c>
      <c r="AD890">
        <v>1119429</v>
      </c>
      <c r="AE890" s="21"/>
    </row>
    <row r="891" spans="1:31" x14ac:dyDescent="0.2">
      <c r="A891" s="27" t="s">
        <v>19</v>
      </c>
      <c r="B891" s="13" t="s">
        <v>19</v>
      </c>
      <c r="C891" s="14">
        <v>180</v>
      </c>
      <c r="D891" s="13" t="s">
        <v>463</v>
      </c>
      <c r="E891" s="13" t="s">
        <v>484</v>
      </c>
      <c r="F891" s="13" t="s">
        <v>313</v>
      </c>
      <c r="G891" s="14" t="s">
        <v>339</v>
      </c>
      <c r="H891">
        <v>521096</v>
      </c>
      <c r="I891">
        <v>538319</v>
      </c>
      <c r="J891">
        <v>556445</v>
      </c>
      <c r="K891">
        <v>574483</v>
      </c>
      <c r="L891">
        <v>593633</v>
      </c>
      <c r="M891">
        <v>613873</v>
      </c>
      <c r="N891">
        <v>635459</v>
      </c>
      <c r="O891">
        <v>657162</v>
      </c>
      <c r="P891">
        <v>677481</v>
      </c>
      <c r="Q891">
        <v>698372</v>
      </c>
      <c r="R891">
        <v>720812</v>
      </c>
      <c r="S891">
        <v>744282</v>
      </c>
      <c r="T891">
        <v>770463</v>
      </c>
      <c r="U891">
        <v>799600</v>
      </c>
      <c r="V891">
        <v>831527</v>
      </c>
      <c r="W891">
        <v>864288</v>
      </c>
      <c r="X891">
        <v>898065</v>
      </c>
      <c r="Y891">
        <v>933788</v>
      </c>
      <c r="Z891">
        <v>970640</v>
      </c>
      <c r="AA891">
        <v>1009133</v>
      </c>
      <c r="AB891">
        <v>1048314.0000000001</v>
      </c>
      <c r="AC891">
        <v>1088023</v>
      </c>
      <c r="AD891">
        <v>1128317</v>
      </c>
      <c r="AE891" s="22"/>
    </row>
    <row r="892" spans="1:31" x14ac:dyDescent="0.2">
      <c r="A892" s="25" t="s">
        <v>19</v>
      </c>
      <c r="B892" s="11" t="s">
        <v>19</v>
      </c>
      <c r="C892" s="12">
        <v>180</v>
      </c>
      <c r="D892" s="11" t="s">
        <v>463</v>
      </c>
      <c r="E892" s="11" t="s">
        <v>478</v>
      </c>
      <c r="F892" s="11" t="s">
        <v>312</v>
      </c>
      <c r="G892" s="12" t="s">
        <v>352</v>
      </c>
      <c r="H892">
        <v>501807</v>
      </c>
      <c r="I892">
        <v>518318</v>
      </c>
      <c r="J892">
        <v>535563</v>
      </c>
      <c r="K892">
        <v>552609</v>
      </c>
      <c r="L892">
        <v>570719</v>
      </c>
      <c r="M892">
        <v>589811</v>
      </c>
      <c r="N892">
        <v>609953</v>
      </c>
      <c r="O892">
        <v>631322</v>
      </c>
      <c r="P892">
        <v>652099</v>
      </c>
      <c r="Q892">
        <v>673046</v>
      </c>
      <c r="R892">
        <v>694618</v>
      </c>
      <c r="S892">
        <v>717503</v>
      </c>
      <c r="T892">
        <v>741330</v>
      </c>
      <c r="U892">
        <v>766866</v>
      </c>
      <c r="V892">
        <v>795485</v>
      </c>
      <c r="W892">
        <v>826600</v>
      </c>
      <c r="X892">
        <v>858666</v>
      </c>
      <c r="Y892">
        <v>891728</v>
      </c>
      <c r="Z892">
        <v>925793</v>
      </c>
      <c r="AA892">
        <v>961997</v>
      </c>
      <c r="AB892">
        <v>999846</v>
      </c>
      <c r="AC892">
        <v>1038358</v>
      </c>
      <c r="AD892">
        <v>1077384</v>
      </c>
      <c r="AE892" s="21"/>
    </row>
    <row r="893" spans="1:31" x14ac:dyDescent="0.2">
      <c r="A893" s="27" t="s">
        <v>19</v>
      </c>
      <c r="B893" s="13" t="s">
        <v>19</v>
      </c>
      <c r="C893" s="14">
        <v>180</v>
      </c>
      <c r="D893" s="13" t="s">
        <v>463</v>
      </c>
      <c r="E893" s="13" t="s">
        <v>485</v>
      </c>
      <c r="F893" s="13" t="s">
        <v>313</v>
      </c>
      <c r="G893" s="14" t="s">
        <v>352</v>
      </c>
      <c r="H893">
        <v>1041031</v>
      </c>
      <c r="I893">
        <v>1079034</v>
      </c>
      <c r="J893">
        <v>1113037</v>
      </c>
      <c r="K893">
        <v>1156770</v>
      </c>
      <c r="L893">
        <v>1200358</v>
      </c>
      <c r="M893">
        <v>1242668</v>
      </c>
      <c r="N893">
        <v>1282552</v>
      </c>
      <c r="O893">
        <v>1318755</v>
      </c>
      <c r="P893">
        <v>1361954</v>
      </c>
      <c r="Q893">
        <v>1403736</v>
      </c>
      <c r="R893">
        <v>1443031</v>
      </c>
      <c r="S893">
        <v>1478699</v>
      </c>
      <c r="T893">
        <v>1509717</v>
      </c>
      <c r="U893">
        <v>767133</v>
      </c>
      <c r="V893">
        <v>796214</v>
      </c>
      <c r="W893">
        <v>828154</v>
      </c>
      <c r="X893">
        <v>860991</v>
      </c>
      <c r="Y893">
        <v>894828</v>
      </c>
      <c r="Z893">
        <v>929666</v>
      </c>
      <c r="AA893">
        <v>966633</v>
      </c>
      <c r="AB893">
        <v>1005249</v>
      </c>
      <c r="AC893">
        <v>1044511</v>
      </c>
      <c r="AD893">
        <v>1084241</v>
      </c>
      <c r="AE893" s="22"/>
    </row>
    <row r="894" spans="1:31" x14ac:dyDescent="0.2">
      <c r="A894" s="25" t="s">
        <v>19</v>
      </c>
      <c r="B894" s="11" t="s">
        <v>19</v>
      </c>
      <c r="C894" s="12">
        <v>180</v>
      </c>
      <c r="D894" s="11" t="s">
        <v>463</v>
      </c>
      <c r="E894" s="11" t="s">
        <v>479</v>
      </c>
      <c r="F894" s="11" t="s">
        <v>312</v>
      </c>
      <c r="G894" s="12" t="s">
        <v>338</v>
      </c>
      <c r="H894">
        <v>484187</v>
      </c>
      <c r="I894">
        <v>500047</v>
      </c>
      <c r="J894">
        <v>516679</v>
      </c>
      <c r="K894">
        <v>533053</v>
      </c>
      <c r="L894">
        <v>550393</v>
      </c>
      <c r="M894">
        <v>568728</v>
      </c>
      <c r="N894">
        <v>588014</v>
      </c>
      <c r="O894">
        <v>608314</v>
      </c>
      <c r="P894">
        <v>628941</v>
      </c>
      <c r="Q894">
        <v>650060</v>
      </c>
      <c r="R894">
        <v>671223</v>
      </c>
      <c r="S894">
        <v>692867</v>
      </c>
      <c r="T894">
        <v>715730</v>
      </c>
      <c r="U894">
        <v>738927</v>
      </c>
      <c r="V894">
        <v>764449</v>
      </c>
      <c r="W894">
        <v>793103</v>
      </c>
      <c r="X894">
        <v>824315</v>
      </c>
      <c r="Y894">
        <v>856476</v>
      </c>
      <c r="Z894">
        <v>888771</v>
      </c>
      <c r="AA894">
        <v>922973</v>
      </c>
      <c r="AB894">
        <v>959308</v>
      </c>
      <c r="AC894">
        <v>997266</v>
      </c>
      <c r="AD894">
        <v>1035847</v>
      </c>
      <c r="AE894" s="21"/>
    </row>
    <row r="895" spans="1:31" x14ac:dyDescent="0.2">
      <c r="A895" s="27" t="s">
        <v>19</v>
      </c>
      <c r="B895" s="13" t="s">
        <v>19</v>
      </c>
      <c r="C895" s="14">
        <v>180</v>
      </c>
      <c r="D895" s="13" t="s">
        <v>463</v>
      </c>
      <c r="E895" s="13" t="s">
        <v>486</v>
      </c>
      <c r="F895" s="13" t="s">
        <v>313</v>
      </c>
      <c r="G895" s="14" t="s">
        <v>338</v>
      </c>
      <c r="H895">
        <v>483772</v>
      </c>
      <c r="I895">
        <v>499730</v>
      </c>
      <c r="J895">
        <v>516460.00000000006</v>
      </c>
      <c r="K895">
        <v>532908</v>
      </c>
      <c r="L895">
        <v>550325</v>
      </c>
      <c r="M895">
        <v>568851</v>
      </c>
      <c r="N895">
        <v>588420</v>
      </c>
      <c r="O895">
        <v>609002</v>
      </c>
      <c r="P895">
        <v>629966</v>
      </c>
      <c r="Q895">
        <v>651133</v>
      </c>
      <c r="R895">
        <v>671990</v>
      </c>
      <c r="S895">
        <v>693167</v>
      </c>
      <c r="T895">
        <v>715630</v>
      </c>
      <c r="U895">
        <v>738411</v>
      </c>
      <c r="V895">
        <v>763805</v>
      </c>
      <c r="W895">
        <v>792876</v>
      </c>
      <c r="X895">
        <v>824890</v>
      </c>
      <c r="Y895">
        <v>857798</v>
      </c>
      <c r="Z895">
        <v>890828</v>
      </c>
      <c r="AA895">
        <v>925739</v>
      </c>
      <c r="AB895">
        <v>962789</v>
      </c>
      <c r="AC895">
        <v>1001481</v>
      </c>
      <c r="AD895">
        <v>1040778</v>
      </c>
      <c r="AE895" s="22"/>
    </row>
    <row r="896" spans="1:31" x14ac:dyDescent="0.2">
      <c r="A896" s="25" t="s">
        <v>19</v>
      </c>
      <c r="B896" s="11" t="s">
        <v>19</v>
      </c>
      <c r="C896" s="12">
        <v>180</v>
      </c>
      <c r="D896" s="11" t="s">
        <v>463</v>
      </c>
      <c r="E896" s="11" t="s">
        <v>458</v>
      </c>
      <c r="F896" s="11" t="s">
        <v>312</v>
      </c>
      <c r="G896" s="12" t="s">
        <v>457</v>
      </c>
      <c r="H896" s="205">
        <v>3113131.9999999995</v>
      </c>
      <c r="I896" s="205">
        <v>3216694</v>
      </c>
      <c r="J896" s="205">
        <v>3323139</v>
      </c>
      <c r="K896" s="205">
        <v>3426584</v>
      </c>
      <c r="L896" s="205">
        <v>3534926.9999999995</v>
      </c>
      <c r="M896">
        <v>3649578.0000000005</v>
      </c>
      <c r="N896">
        <v>3773316.0000000005</v>
      </c>
      <c r="O896">
        <v>3908120</v>
      </c>
      <c r="P896">
        <v>4047809</v>
      </c>
      <c r="Q896">
        <v>4199929</v>
      </c>
      <c r="R896">
        <v>4362754</v>
      </c>
      <c r="S896">
        <v>4533885</v>
      </c>
      <c r="T896">
        <v>4711815.0000000009</v>
      </c>
      <c r="U896">
        <v>4892092.0000000009</v>
      </c>
      <c r="V896">
        <v>5079151</v>
      </c>
      <c r="W896">
        <v>5271650</v>
      </c>
      <c r="X896">
        <v>5467962</v>
      </c>
      <c r="Y896">
        <v>5666630.9999999991</v>
      </c>
      <c r="Z896">
        <v>5861237</v>
      </c>
      <c r="AA896">
        <v>6058563</v>
      </c>
      <c r="AB896">
        <v>6255812.9999999991</v>
      </c>
      <c r="AC896">
        <v>6449154</v>
      </c>
      <c r="AD896">
        <v>6636257</v>
      </c>
      <c r="AE896" s="21" t="s">
        <v>1</v>
      </c>
    </row>
    <row r="897" spans="1:31" x14ac:dyDescent="0.2">
      <c r="A897" s="27" t="s">
        <v>19</v>
      </c>
      <c r="B897" s="13" t="s">
        <v>19</v>
      </c>
      <c r="C897" s="14">
        <v>180</v>
      </c>
      <c r="D897" s="13" t="s">
        <v>463</v>
      </c>
      <c r="E897" s="13" t="s">
        <v>456</v>
      </c>
      <c r="F897" s="13" t="s">
        <v>312</v>
      </c>
      <c r="G897" s="14" t="s">
        <v>455</v>
      </c>
      <c r="H897" s="205">
        <v>2603573.0000000005</v>
      </c>
      <c r="I897" s="205">
        <v>2689421</v>
      </c>
      <c r="J897" s="205">
        <v>2779508.0000000005</v>
      </c>
      <c r="K897" s="205">
        <v>2868618</v>
      </c>
      <c r="L897" s="205">
        <v>2963413</v>
      </c>
      <c r="M897">
        <v>3062942.0000000005</v>
      </c>
      <c r="N897">
        <v>3166090</v>
      </c>
      <c r="O897">
        <v>3272502</v>
      </c>
      <c r="P897">
        <v>3377623.0000000005</v>
      </c>
      <c r="Q897">
        <v>3487183.9999999995</v>
      </c>
      <c r="R897">
        <v>3602650</v>
      </c>
      <c r="S897">
        <v>3726537.0000000005</v>
      </c>
      <c r="T897">
        <v>3860593</v>
      </c>
      <c r="U897">
        <v>4000968</v>
      </c>
      <c r="V897">
        <v>4150969</v>
      </c>
      <c r="W897">
        <v>4310202.9999999991</v>
      </c>
      <c r="X897">
        <v>4477910</v>
      </c>
      <c r="Y897">
        <v>4653340</v>
      </c>
      <c r="Z897">
        <v>4831338</v>
      </c>
      <c r="AA897">
        <v>5016403</v>
      </c>
      <c r="AB897">
        <v>5207123</v>
      </c>
      <c r="AC897">
        <v>5401696</v>
      </c>
      <c r="AD897">
        <v>5598678</v>
      </c>
      <c r="AE897" s="22" t="s">
        <v>1</v>
      </c>
    </row>
    <row r="898" spans="1:31" x14ac:dyDescent="0.2">
      <c r="A898" s="25" t="s">
        <v>19</v>
      </c>
      <c r="B898" s="11" t="s">
        <v>19</v>
      </c>
      <c r="C898" s="12">
        <v>180</v>
      </c>
      <c r="D898" s="11" t="s">
        <v>463</v>
      </c>
      <c r="E898" s="11" t="s">
        <v>502</v>
      </c>
      <c r="F898" s="11" t="s">
        <v>313</v>
      </c>
      <c r="G898" s="12" t="s">
        <v>457</v>
      </c>
      <c r="H898" s="205">
        <v>3137424</v>
      </c>
      <c r="I898" s="205">
        <v>3243122.0000000005</v>
      </c>
      <c r="J898" s="205">
        <v>3351309</v>
      </c>
      <c r="K898" s="205">
        <v>3453495.9999999995</v>
      </c>
      <c r="L898" s="205">
        <v>3560346.9999999995</v>
      </c>
      <c r="M898">
        <v>3674112.9999999995</v>
      </c>
      <c r="N898">
        <v>3798491.9999999995</v>
      </c>
      <c r="O898">
        <v>3935736</v>
      </c>
      <c r="P898">
        <v>4076572</v>
      </c>
      <c r="Q898">
        <v>4231707</v>
      </c>
      <c r="R898">
        <v>4399348</v>
      </c>
      <c r="S898">
        <v>4576430</v>
      </c>
      <c r="T898">
        <v>4760695</v>
      </c>
      <c r="U898">
        <v>4944481</v>
      </c>
      <c r="V898">
        <v>5135611</v>
      </c>
      <c r="W898">
        <v>5333109</v>
      </c>
      <c r="X898">
        <v>5535333.0000000009</v>
      </c>
      <c r="Y898">
        <v>5740403</v>
      </c>
      <c r="Z898">
        <v>5937830</v>
      </c>
      <c r="AA898">
        <v>6138611</v>
      </c>
      <c r="AB898">
        <v>6340228</v>
      </c>
      <c r="AC898">
        <v>6538561</v>
      </c>
      <c r="AD898">
        <v>6730669</v>
      </c>
      <c r="AE898" s="21" t="s">
        <v>1</v>
      </c>
    </row>
    <row r="899" spans="1:31" x14ac:dyDescent="0.2">
      <c r="A899" s="27" t="s">
        <v>19</v>
      </c>
      <c r="B899" s="13" t="s">
        <v>19</v>
      </c>
      <c r="C899" s="14">
        <v>180</v>
      </c>
      <c r="D899" s="13" t="s">
        <v>463</v>
      </c>
      <c r="E899" s="13" t="s">
        <v>503</v>
      </c>
      <c r="F899" s="13" t="s">
        <v>313</v>
      </c>
      <c r="G899" s="14" t="s">
        <v>338</v>
      </c>
      <c r="H899" s="205">
        <v>2608667</v>
      </c>
      <c r="I899" s="205">
        <v>2695262</v>
      </c>
      <c r="J899" s="205">
        <v>2786586.0000000005</v>
      </c>
      <c r="K899" s="205">
        <v>2876731</v>
      </c>
      <c r="L899" s="205">
        <v>2972804</v>
      </c>
      <c r="M899">
        <v>3073586.0000000005</v>
      </c>
      <c r="N899">
        <v>3177594</v>
      </c>
      <c r="O899">
        <v>3284452</v>
      </c>
      <c r="P899">
        <v>3388917</v>
      </c>
      <c r="Q899">
        <v>3497051.9999999995</v>
      </c>
      <c r="R899">
        <v>3610944.9999999995</v>
      </c>
      <c r="S899">
        <v>3734111</v>
      </c>
      <c r="T899">
        <v>3869120</v>
      </c>
      <c r="U899">
        <v>4011254</v>
      </c>
      <c r="V899">
        <v>4164117</v>
      </c>
      <c r="W899">
        <v>4327024</v>
      </c>
      <c r="X899">
        <v>4498813</v>
      </c>
      <c r="Y899">
        <v>4678715</v>
      </c>
      <c r="Z899">
        <v>4860661</v>
      </c>
      <c r="AA899">
        <v>5049601.9999999991</v>
      </c>
      <c r="AB899">
        <v>5244084</v>
      </c>
      <c r="AC899">
        <v>5442446</v>
      </c>
      <c r="AD899">
        <v>5643630</v>
      </c>
      <c r="AE899" s="22" t="s">
        <v>1</v>
      </c>
    </row>
    <row r="900" spans="1:31" x14ac:dyDescent="0.2">
      <c r="A900" s="25" t="s">
        <v>19</v>
      </c>
      <c r="B900" s="11" t="s">
        <v>19</v>
      </c>
      <c r="C900" s="12">
        <v>180</v>
      </c>
      <c r="D900" s="11" t="s">
        <v>463</v>
      </c>
      <c r="E900" s="11" t="s">
        <v>504</v>
      </c>
      <c r="F900" s="11"/>
      <c r="G900" s="12"/>
      <c r="H900" s="205">
        <v>0</v>
      </c>
      <c r="I900" s="205">
        <v>0</v>
      </c>
      <c r="J900" s="205">
        <v>0</v>
      </c>
      <c r="K900" s="205">
        <v>0</v>
      </c>
      <c r="L900" s="205">
        <v>0</v>
      </c>
      <c r="M900">
        <v>0</v>
      </c>
      <c r="N900">
        <v>0</v>
      </c>
      <c r="O900">
        <v>0</v>
      </c>
      <c r="P900">
        <v>0</v>
      </c>
      <c r="Q900">
        <v>0</v>
      </c>
      <c r="R900">
        <v>0</v>
      </c>
      <c r="S900">
        <v>0</v>
      </c>
      <c r="T900">
        <v>0</v>
      </c>
      <c r="U900">
        <v>0</v>
      </c>
      <c r="V900">
        <v>0</v>
      </c>
      <c r="W900">
        <v>0</v>
      </c>
      <c r="X900">
        <v>0</v>
      </c>
      <c r="Y900">
        <v>0</v>
      </c>
      <c r="Z900">
        <v>0</v>
      </c>
      <c r="AA900">
        <v>0</v>
      </c>
      <c r="AB900">
        <v>0</v>
      </c>
      <c r="AC900">
        <v>0</v>
      </c>
      <c r="AD900">
        <v>0</v>
      </c>
      <c r="AE900" s="21" t="s">
        <v>1</v>
      </c>
    </row>
    <row r="901" spans="1:31" x14ac:dyDescent="0.2">
      <c r="A901" s="27" t="s">
        <v>19</v>
      </c>
      <c r="B901" s="13" t="s">
        <v>19</v>
      </c>
      <c r="C901" s="14">
        <v>180</v>
      </c>
      <c r="D901" s="13" t="s">
        <v>463</v>
      </c>
      <c r="E901" s="13" t="s">
        <v>505</v>
      </c>
      <c r="F901" s="13"/>
      <c r="G901" s="14"/>
      <c r="H901" s="205">
        <v>60411195</v>
      </c>
      <c r="I901" s="205">
        <v>62448572</v>
      </c>
      <c r="J901" s="205">
        <v>64563853</v>
      </c>
      <c r="K901" s="205">
        <v>66755151</v>
      </c>
      <c r="L901" s="205">
        <v>69020749</v>
      </c>
      <c r="M901">
        <v>71358804</v>
      </c>
      <c r="N901">
        <v>73767445</v>
      </c>
      <c r="O901">
        <v>76244532</v>
      </c>
      <c r="P901">
        <v>78789130</v>
      </c>
      <c r="Q901">
        <v>81398765</v>
      </c>
      <c r="R901">
        <v>84068092</v>
      </c>
      <c r="S901">
        <v>86790568</v>
      </c>
      <c r="T901">
        <v>89561404</v>
      </c>
      <c r="U901">
        <v>92377986</v>
      </c>
      <c r="V901">
        <v>95240782</v>
      </c>
      <c r="W901">
        <v>98151951</v>
      </c>
      <c r="X901">
        <v>101115265</v>
      </c>
      <c r="Y901">
        <v>104133554</v>
      </c>
      <c r="Z901">
        <v>107206339</v>
      </c>
      <c r="AA901">
        <v>110332493</v>
      </c>
      <c r="AB901">
        <v>113513533</v>
      </c>
      <c r="AC901">
        <v>116751302</v>
      </c>
      <c r="AD901">
        <v>120046720</v>
      </c>
      <c r="AE901" s="22" t="s">
        <v>1</v>
      </c>
    </row>
    <row r="902" spans="1:31" x14ac:dyDescent="0.2">
      <c r="A902" s="25" t="s">
        <v>20</v>
      </c>
      <c r="B902" s="11" t="s">
        <v>20</v>
      </c>
      <c r="C902" s="12">
        <v>262</v>
      </c>
      <c r="D902" s="11" t="s">
        <v>20</v>
      </c>
      <c r="E902" s="11" t="s">
        <v>440</v>
      </c>
      <c r="F902" s="11" t="s">
        <v>312</v>
      </c>
      <c r="G902" s="12" t="s">
        <v>319</v>
      </c>
      <c r="H902" s="205">
        <v>8997</v>
      </c>
      <c r="I902" s="205">
        <v>8421</v>
      </c>
      <c r="J902" s="205">
        <v>8218</v>
      </c>
      <c r="K902" s="205">
        <v>8121</v>
      </c>
      <c r="L902" s="205">
        <v>8100</v>
      </c>
      <c r="M902">
        <v>8202</v>
      </c>
      <c r="N902">
        <v>8733</v>
      </c>
      <c r="O902">
        <v>9040</v>
      </c>
      <c r="P902">
        <v>9632</v>
      </c>
      <c r="Q902">
        <v>10223</v>
      </c>
      <c r="R902">
        <v>10658</v>
      </c>
      <c r="S902">
        <v>10143</v>
      </c>
      <c r="T902">
        <v>10240</v>
      </c>
      <c r="U902">
        <v>9962</v>
      </c>
      <c r="V902">
        <v>9609</v>
      </c>
      <c r="W902">
        <v>9303</v>
      </c>
      <c r="X902">
        <v>9646</v>
      </c>
      <c r="Y902">
        <v>9471</v>
      </c>
      <c r="Z902">
        <v>9454</v>
      </c>
      <c r="AA902">
        <v>9443</v>
      </c>
      <c r="AB902">
        <v>9415</v>
      </c>
      <c r="AC902">
        <v>9223</v>
      </c>
      <c r="AD902">
        <v>9174</v>
      </c>
      <c r="AE902" s="21" t="s">
        <v>1</v>
      </c>
    </row>
    <row r="903" spans="1:31" x14ac:dyDescent="0.2">
      <c r="A903" s="27" t="s">
        <v>20</v>
      </c>
      <c r="B903" s="13" t="s">
        <v>20</v>
      </c>
      <c r="C903" s="14">
        <v>262</v>
      </c>
      <c r="D903" s="13" t="s">
        <v>20</v>
      </c>
      <c r="E903" s="13" t="s">
        <v>487</v>
      </c>
      <c r="F903" s="13" t="s">
        <v>313</v>
      </c>
      <c r="G903" s="14" t="s">
        <v>319</v>
      </c>
      <c r="H903" s="205">
        <v>10312</v>
      </c>
      <c r="I903" s="205">
        <v>10184</v>
      </c>
      <c r="J903" s="205">
        <v>10104</v>
      </c>
      <c r="K903" s="205">
        <v>10044</v>
      </c>
      <c r="L903" s="205">
        <v>9952</v>
      </c>
      <c r="M903">
        <v>9864</v>
      </c>
      <c r="N903">
        <v>9906</v>
      </c>
      <c r="O903">
        <v>9890</v>
      </c>
      <c r="P903">
        <v>9983</v>
      </c>
      <c r="Q903">
        <v>10086</v>
      </c>
      <c r="R903">
        <v>10165</v>
      </c>
      <c r="S903">
        <v>10040</v>
      </c>
      <c r="T903">
        <v>10057</v>
      </c>
      <c r="U903">
        <v>10034</v>
      </c>
      <c r="V903">
        <v>9992</v>
      </c>
      <c r="W903">
        <v>9936</v>
      </c>
      <c r="X903">
        <v>9889</v>
      </c>
      <c r="Y903">
        <v>9815</v>
      </c>
      <c r="Z903">
        <v>9736</v>
      </c>
      <c r="AA903">
        <v>9646</v>
      </c>
      <c r="AB903">
        <v>9553</v>
      </c>
      <c r="AC903">
        <v>9485</v>
      </c>
      <c r="AD903">
        <v>9397</v>
      </c>
      <c r="AE903" s="22" t="s">
        <v>1</v>
      </c>
    </row>
    <row r="904" spans="1:31" x14ac:dyDescent="0.2">
      <c r="A904" s="25" t="s">
        <v>20</v>
      </c>
      <c r="B904" s="11" t="s">
        <v>20</v>
      </c>
      <c r="C904" s="12">
        <v>262</v>
      </c>
      <c r="D904" s="11" t="s">
        <v>20</v>
      </c>
      <c r="E904" s="11" t="s">
        <v>441</v>
      </c>
      <c r="F904" s="11" t="s">
        <v>312</v>
      </c>
      <c r="G904" s="12" t="s">
        <v>355</v>
      </c>
      <c r="H904" s="205">
        <v>8981</v>
      </c>
      <c r="I904" s="205">
        <v>8604</v>
      </c>
      <c r="J904" s="205">
        <v>8233</v>
      </c>
      <c r="K904" s="205">
        <v>8125.9999999999991</v>
      </c>
      <c r="L904" s="205">
        <v>8063.0000000000009</v>
      </c>
      <c r="M904">
        <v>8082.0000000000009</v>
      </c>
      <c r="N904">
        <v>8236</v>
      </c>
      <c r="O904">
        <v>8593</v>
      </c>
      <c r="P904">
        <v>9091</v>
      </c>
      <c r="Q904">
        <v>9658</v>
      </c>
      <c r="R904">
        <v>10169</v>
      </c>
      <c r="S904">
        <v>10451</v>
      </c>
      <c r="T904">
        <v>10309</v>
      </c>
      <c r="U904">
        <v>10169</v>
      </c>
      <c r="V904">
        <v>9907</v>
      </c>
      <c r="W904">
        <v>9618</v>
      </c>
      <c r="X904">
        <v>9436</v>
      </c>
      <c r="Y904">
        <v>9512</v>
      </c>
      <c r="Z904">
        <v>9474</v>
      </c>
      <c r="AA904">
        <v>9450</v>
      </c>
      <c r="AB904">
        <v>9422</v>
      </c>
      <c r="AC904">
        <v>9363</v>
      </c>
      <c r="AD904">
        <v>9241</v>
      </c>
      <c r="AE904" s="21" t="s">
        <v>1</v>
      </c>
    </row>
    <row r="905" spans="1:31" x14ac:dyDescent="0.2">
      <c r="A905" s="27" t="s">
        <v>20</v>
      </c>
      <c r="B905" s="13" t="s">
        <v>20</v>
      </c>
      <c r="C905" s="14">
        <v>262</v>
      </c>
      <c r="D905" s="13" t="s">
        <v>20</v>
      </c>
      <c r="E905" s="13" t="s">
        <v>488</v>
      </c>
      <c r="F905" s="13" t="s">
        <v>313</v>
      </c>
      <c r="G905" s="14" t="s">
        <v>355</v>
      </c>
      <c r="H905" s="205">
        <v>10278</v>
      </c>
      <c r="I905" s="205">
        <v>10236</v>
      </c>
      <c r="J905" s="205">
        <v>10125</v>
      </c>
      <c r="K905" s="205">
        <v>10079</v>
      </c>
      <c r="L905" s="205">
        <v>9989</v>
      </c>
      <c r="M905">
        <v>9887</v>
      </c>
      <c r="N905">
        <v>9814</v>
      </c>
      <c r="O905">
        <v>9812</v>
      </c>
      <c r="P905">
        <v>9874</v>
      </c>
      <c r="Q905">
        <v>9962</v>
      </c>
      <c r="R905">
        <v>10046</v>
      </c>
      <c r="S905">
        <v>10086</v>
      </c>
      <c r="T905">
        <v>10037</v>
      </c>
      <c r="U905">
        <v>10032</v>
      </c>
      <c r="V905">
        <v>10006</v>
      </c>
      <c r="W905">
        <v>9965</v>
      </c>
      <c r="X905">
        <v>9912</v>
      </c>
      <c r="Y905">
        <v>9857</v>
      </c>
      <c r="Z905">
        <v>9793</v>
      </c>
      <c r="AA905">
        <v>9713</v>
      </c>
      <c r="AB905">
        <v>9624</v>
      </c>
      <c r="AC905">
        <v>9535</v>
      </c>
      <c r="AD905">
        <v>9456</v>
      </c>
      <c r="AE905" s="22" t="s">
        <v>1</v>
      </c>
    </row>
    <row r="906" spans="1:31" x14ac:dyDescent="0.2">
      <c r="A906" s="25" t="s">
        <v>20</v>
      </c>
      <c r="B906" s="11" t="s">
        <v>20</v>
      </c>
      <c r="C906" s="12">
        <v>262</v>
      </c>
      <c r="D906" s="11" t="s">
        <v>20</v>
      </c>
      <c r="E906" s="11" t="s">
        <v>442</v>
      </c>
      <c r="F906" s="11" t="s">
        <v>312</v>
      </c>
      <c r="G906" s="12" t="s">
        <v>317</v>
      </c>
      <c r="H906" s="205">
        <v>8961</v>
      </c>
      <c r="I906" s="205">
        <v>8603</v>
      </c>
      <c r="J906" s="205">
        <v>8248</v>
      </c>
      <c r="K906" s="205">
        <v>8141.9999999999991</v>
      </c>
      <c r="L906" s="205">
        <v>8057</v>
      </c>
      <c r="M906">
        <v>8018.0000000000009</v>
      </c>
      <c r="N906">
        <v>8071</v>
      </c>
      <c r="O906">
        <v>8274</v>
      </c>
      <c r="P906">
        <v>8657</v>
      </c>
      <c r="Q906">
        <v>9164</v>
      </c>
      <c r="R906">
        <v>9696</v>
      </c>
      <c r="S906">
        <v>10108</v>
      </c>
      <c r="T906">
        <v>10231</v>
      </c>
      <c r="U906">
        <v>10233</v>
      </c>
      <c r="V906">
        <v>10078</v>
      </c>
      <c r="W906">
        <v>9840</v>
      </c>
      <c r="X906">
        <v>9629</v>
      </c>
      <c r="Y906">
        <v>9574</v>
      </c>
      <c r="Z906">
        <v>9518</v>
      </c>
      <c r="AA906">
        <v>9480</v>
      </c>
      <c r="AB906">
        <v>9448</v>
      </c>
      <c r="AC906">
        <v>9400</v>
      </c>
      <c r="AD906">
        <v>9309</v>
      </c>
      <c r="AE906" s="21" t="s">
        <v>1</v>
      </c>
    </row>
    <row r="907" spans="1:31" x14ac:dyDescent="0.2">
      <c r="A907" s="27" t="s">
        <v>20</v>
      </c>
      <c r="B907" s="13" t="s">
        <v>20</v>
      </c>
      <c r="C907" s="14">
        <v>262</v>
      </c>
      <c r="D907" s="13" t="s">
        <v>20</v>
      </c>
      <c r="E907" s="13" t="s">
        <v>489</v>
      </c>
      <c r="F907" s="13" t="s">
        <v>313</v>
      </c>
      <c r="G907" s="14" t="s">
        <v>317</v>
      </c>
      <c r="H907" s="205">
        <v>10235</v>
      </c>
      <c r="I907" s="205">
        <v>10216</v>
      </c>
      <c r="J907" s="205">
        <v>10132</v>
      </c>
      <c r="K907" s="205">
        <v>10106</v>
      </c>
      <c r="L907" s="205">
        <v>10025</v>
      </c>
      <c r="M907">
        <v>9917</v>
      </c>
      <c r="N907">
        <v>9820</v>
      </c>
      <c r="O907">
        <v>9772</v>
      </c>
      <c r="P907">
        <v>9802</v>
      </c>
      <c r="Q907">
        <v>9868</v>
      </c>
      <c r="R907">
        <v>9947</v>
      </c>
      <c r="S907">
        <v>10005</v>
      </c>
      <c r="T907">
        <v>10003</v>
      </c>
      <c r="U907">
        <v>10014</v>
      </c>
      <c r="V907">
        <v>10004</v>
      </c>
      <c r="W907">
        <v>9977</v>
      </c>
      <c r="X907">
        <v>9936</v>
      </c>
      <c r="Y907">
        <v>9888</v>
      </c>
      <c r="Z907">
        <v>9837</v>
      </c>
      <c r="AA907">
        <v>9769</v>
      </c>
      <c r="AB907">
        <v>9688</v>
      </c>
      <c r="AC907">
        <v>9601</v>
      </c>
      <c r="AD907">
        <v>9516</v>
      </c>
      <c r="AE907" s="22" t="s">
        <v>1</v>
      </c>
    </row>
    <row r="908" spans="1:31" x14ac:dyDescent="0.2">
      <c r="A908" s="25" t="s">
        <v>20</v>
      </c>
      <c r="B908" s="11" t="s">
        <v>20</v>
      </c>
      <c r="C908" s="12">
        <v>262</v>
      </c>
      <c r="D908" s="11" t="s">
        <v>20</v>
      </c>
      <c r="E908" s="11" t="s">
        <v>443</v>
      </c>
      <c r="F908" s="11" t="s">
        <v>312</v>
      </c>
      <c r="G908" s="12" t="s">
        <v>356</v>
      </c>
      <c r="H908" s="205">
        <v>8937</v>
      </c>
      <c r="I908" s="205">
        <v>8598</v>
      </c>
      <c r="J908" s="205">
        <v>8260</v>
      </c>
      <c r="K908" s="205">
        <v>8170</v>
      </c>
      <c r="L908" s="205">
        <v>8074.9999999999991</v>
      </c>
      <c r="M908">
        <v>8000.9999999999991</v>
      </c>
      <c r="N908">
        <v>7982</v>
      </c>
      <c r="O908">
        <v>8064</v>
      </c>
      <c r="P908">
        <v>8314</v>
      </c>
      <c r="Q908">
        <v>8742</v>
      </c>
      <c r="R908">
        <v>9248</v>
      </c>
      <c r="S908">
        <v>9726</v>
      </c>
      <c r="T908">
        <v>10034</v>
      </c>
      <c r="U908">
        <v>10179</v>
      </c>
      <c r="V908">
        <v>10135</v>
      </c>
      <c r="W908">
        <v>9974</v>
      </c>
      <c r="X908">
        <v>9775</v>
      </c>
      <c r="Y908">
        <v>9646</v>
      </c>
      <c r="Z908">
        <v>9575</v>
      </c>
      <c r="AA908">
        <v>9527</v>
      </c>
      <c r="AB908">
        <v>9489</v>
      </c>
      <c r="AC908">
        <v>9445</v>
      </c>
      <c r="AD908">
        <v>9375</v>
      </c>
      <c r="AE908" s="21" t="s">
        <v>1</v>
      </c>
    </row>
    <row r="909" spans="1:31" x14ac:dyDescent="0.2">
      <c r="A909" s="27" t="s">
        <v>20</v>
      </c>
      <c r="B909" s="13" t="s">
        <v>20</v>
      </c>
      <c r="C909" s="14">
        <v>262</v>
      </c>
      <c r="D909" s="13" t="s">
        <v>20</v>
      </c>
      <c r="E909" s="13" t="s">
        <v>490</v>
      </c>
      <c r="F909" s="13" t="s">
        <v>313</v>
      </c>
      <c r="G909" s="14" t="s">
        <v>356</v>
      </c>
      <c r="H909" s="205">
        <v>10184</v>
      </c>
      <c r="I909" s="205">
        <v>10185</v>
      </c>
      <c r="J909" s="205">
        <v>10126</v>
      </c>
      <c r="K909" s="205">
        <v>10123</v>
      </c>
      <c r="L909" s="205">
        <v>10056</v>
      </c>
      <c r="M909">
        <v>9952</v>
      </c>
      <c r="N909">
        <v>9844</v>
      </c>
      <c r="O909">
        <v>9763</v>
      </c>
      <c r="P909">
        <v>9759</v>
      </c>
      <c r="Q909">
        <v>9801</v>
      </c>
      <c r="R909">
        <v>9867</v>
      </c>
      <c r="S909">
        <v>9931</v>
      </c>
      <c r="T909">
        <v>9960</v>
      </c>
      <c r="U909">
        <v>9984</v>
      </c>
      <c r="V909">
        <v>9989</v>
      </c>
      <c r="W909">
        <v>9976</v>
      </c>
      <c r="X909">
        <v>9946</v>
      </c>
      <c r="Y909">
        <v>9907</v>
      </c>
      <c r="Z909">
        <v>9871</v>
      </c>
      <c r="AA909">
        <v>9815</v>
      </c>
      <c r="AB909">
        <v>9744</v>
      </c>
      <c r="AC909">
        <v>9662</v>
      </c>
      <c r="AD909">
        <v>9576</v>
      </c>
      <c r="AE909" s="22" t="s">
        <v>1</v>
      </c>
    </row>
    <row r="910" spans="1:31" x14ac:dyDescent="0.2">
      <c r="A910" s="25" t="s">
        <v>20</v>
      </c>
      <c r="B910" s="11" t="s">
        <v>20</v>
      </c>
      <c r="C910" s="12">
        <v>262</v>
      </c>
      <c r="D910" s="11" t="s">
        <v>20</v>
      </c>
      <c r="E910" s="11" t="s">
        <v>444</v>
      </c>
      <c r="F910" s="11" t="s">
        <v>312</v>
      </c>
      <c r="G910" s="12" t="s">
        <v>327</v>
      </c>
      <c r="H910" s="205">
        <v>8907</v>
      </c>
      <c r="I910" s="205">
        <v>8589</v>
      </c>
      <c r="J910" s="205">
        <v>8270</v>
      </c>
      <c r="K910" s="205">
        <v>8208</v>
      </c>
      <c r="L910" s="205">
        <v>8116</v>
      </c>
      <c r="M910">
        <v>8021.0000000000009</v>
      </c>
      <c r="N910">
        <v>7954</v>
      </c>
      <c r="O910">
        <v>7948</v>
      </c>
      <c r="P910">
        <v>8045</v>
      </c>
      <c r="Q910">
        <v>8375</v>
      </c>
      <c r="R910">
        <v>8837</v>
      </c>
      <c r="S910">
        <v>9326</v>
      </c>
      <c r="T910">
        <v>9745</v>
      </c>
      <c r="U910">
        <v>10037</v>
      </c>
      <c r="V910">
        <v>10106</v>
      </c>
      <c r="W910">
        <v>10026</v>
      </c>
      <c r="X910">
        <v>9873</v>
      </c>
      <c r="Y910">
        <v>9717</v>
      </c>
      <c r="Z910">
        <v>9636</v>
      </c>
      <c r="AA910">
        <v>9580</v>
      </c>
      <c r="AB910">
        <v>9539</v>
      </c>
      <c r="AC910">
        <v>9496</v>
      </c>
      <c r="AD910">
        <v>9440</v>
      </c>
      <c r="AE910" s="21" t="s">
        <v>1</v>
      </c>
    </row>
    <row r="911" spans="1:31" x14ac:dyDescent="0.2">
      <c r="A911" s="27" t="s">
        <v>20</v>
      </c>
      <c r="B911" s="13" t="s">
        <v>20</v>
      </c>
      <c r="C911" s="14">
        <v>262</v>
      </c>
      <c r="D911" s="13" t="s">
        <v>20</v>
      </c>
      <c r="E911" s="13" t="s">
        <v>491</v>
      </c>
      <c r="F911" s="13" t="s">
        <v>313</v>
      </c>
      <c r="G911" s="14" t="s">
        <v>327</v>
      </c>
      <c r="H911" s="205">
        <v>10125</v>
      </c>
      <c r="I911" s="205">
        <v>10145</v>
      </c>
      <c r="J911" s="205">
        <v>10107</v>
      </c>
      <c r="K911" s="205">
        <v>10133</v>
      </c>
      <c r="L911" s="205">
        <v>10084</v>
      </c>
      <c r="M911">
        <v>9988</v>
      </c>
      <c r="N911">
        <v>9879</v>
      </c>
      <c r="O911">
        <v>9779</v>
      </c>
      <c r="P911">
        <v>9738</v>
      </c>
      <c r="Q911">
        <v>9755</v>
      </c>
      <c r="R911">
        <v>9805</v>
      </c>
      <c r="S911">
        <v>9865</v>
      </c>
      <c r="T911">
        <v>9911</v>
      </c>
      <c r="U911">
        <v>9947</v>
      </c>
      <c r="V911">
        <v>9964</v>
      </c>
      <c r="W911">
        <v>9962</v>
      </c>
      <c r="X911">
        <v>9946</v>
      </c>
      <c r="Y911">
        <v>9915</v>
      </c>
      <c r="Z911">
        <v>9896</v>
      </c>
      <c r="AA911">
        <v>9853</v>
      </c>
      <c r="AB911">
        <v>9792</v>
      </c>
      <c r="AC911">
        <v>9718</v>
      </c>
      <c r="AD911">
        <v>9635</v>
      </c>
      <c r="AE911" s="22" t="s">
        <v>1</v>
      </c>
    </row>
    <row r="912" spans="1:31" x14ac:dyDescent="0.2">
      <c r="A912" s="25" t="s">
        <v>20</v>
      </c>
      <c r="B912" s="11" t="s">
        <v>20</v>
      </c>
      <c r="C912" s="12">
        <v>262</v>
      </c>
      <c r="D912" s="11" t="s">
        <v>20</v>
      </c>
      <c r="E912" s="11" t="s">
        <v>445</v>
      </c>
      <c r="F912" s="11" t="s">
        <v>312</v>
      </c>
      <c r="G912" s="12" t="s">
        <v>320</v>
      </c>
      <c r="H912" s="205">
        <v>8877</v>
      </c>
      <c r="I912" s="205">
        <v>8575</v>
      </c>
      <c r="J912" s="205">
        <v>8276</v>
      </c>
      <c r="K912" s="205">
        <v>8237</v>
      </c>
      <c r="L912" s="205">
        <v>8180</v>
      </c>
      <c r="M912">
        <v>8076.0000000000009</v>
      </c>
      <c r="N912">
        <v>7975</v>
      </c>
      <c r="O912">
        <v>7910</v>
      </c>
      <c r="P912">
        <v>7888</v>
      </c>
      <c r="Q912">
        <v>8045.9999999999991</v>
      </c>
      <c r="R912">
        <v>8445</v>
      </c>
      <c r="S912">
        <v>8926</v>
      </c>
      <c r="T912">
        <v>9392</v>
      </c>
      <c r="U912">
        <v>9788</v>
      </c>
      <c r="V912">
        <v>10019</v>
      </c>
      <c r="W912">
        <v>10022</v>
      </c>
      <c r="X912">
        <v>9918</v>
      </c>
      <c r="Y912">
        <v>9778</v>
      </c>
      <c r="Z912">
        <v>9700</v>
      </c>
      <c r="AA912">
        <v>9629</v>
      </c>
      <c r="AB912">
        <v>9588</v>
      </c>
      <c r="AC912">
        <v>9550</v>
      </c>
      <c r="AD912">
        <v>9501</v>
      </c>
      <c r="AE912" s="21" t="s">
        <v>1</v>
      </c>
    </row>
    <row r="913" spans="1:31" x14ac:dyDescent="0.2">
      <c r="A913" s="27" t="s">
        <v>20</v>
      </c>
      <c r="B913" s="13" t="s">
        <v>20</v>
      </c>
      <c r="C913" s="14">
        <v>262</v>
      </c>
      <c r="D913" s="13" t="s">
        <v>20</v>
      </c>
      <c r="E913" s="13" t="s">
        <v>492</v>
      </c>
      <c r="F913" s="13" t="s">
        <v>313</v>
      </c>
      <c r="G913" s="14" t="s">
        <v>320</v>
      </c>
      <c r="H913" s="205">
        <v>10061</v>
      </c>
      <c r="I913" s="205">
        <v>10095</v>
      </c>
      <c r="J913" s="205">
        <v>10078</v>
      </c>
      <c r="K913" s="205">
        <v>10126</v>
      </c>
      <c r="L913" s="205">
        <v>10110</v>
      </c>
      <c r="M913">
        <v>10027</v>
      </c>
      <c r="N913">
        <v>9920</v>
      </c>
      <c r="O913">
        <v>9814</v>
      </c>
      <c r="P913">
        <v>9747</v>
      </c>
      <c r="Q913">
        <v>9723</v>
      </c>
      <c r="R913">
        <v>9757</v>
      </c>
      <c r="S913">
        <v>9809</v>
      </c>
      <c r="T913">
        <v>9859</v>
      </c>
      <c r="U913">
        <v>9903</v>
      </c>
      <c r="V913">
        <v>9932</v>
      </c>
      <c r="W913">
        <v>9942</v>
      </c>
      <c r="X913">
        <v>9935</v>
      </c>
      <c r="Y913">
        <v>9915</v>
      </c>
      <c r="Z913">
        <v>9909</v>
      </c>
      <c r="AA913">
        <v>9883</v>
      </c>
      <c r="AB913">
        <v>9833</v>
      </c>
      <c r="AC913">
        <v>9768</v>
      </c>
      <c r="AD913">
        <v>9691</v>
      </c>
      <c r="AE913" s="22" t="s">
        <v>1</v>
      </c>
    </row>
    <row r="914" spans="1:31" x14ac:dyDescent="0.2">
      <c r="A914" s="25" t="s">
        <v>20</v>
      </c>
      <c r="B914" s="11" t="s">
        <v>20</v>
      </c>
      <c r="C914" s="12">
        <v>262</v>
      </c>
      <c r="D914" s="11" t="s">
        <v>20</v>
      </c>
      <c r="E914" s="11" t="s">
        <v>446</v>
      </c>
      <c r="F914" s="11" t="s">
        <v>312</v>
      </c>
      <c r="G914" s="12" t="s">
        <v>326</v>
      </c>
      <c r="H914" s="205">
        <v>8850</v>
      </c>
      <c r="I914" s="205">
        <v>8561</v>
      </c>
      <c r="J914" s="205">
        <v>8278</v>
      </c>
      <c r="K914" s="205">
        <v>8246</v>
      </c>
      <c r="L914" s="205">
        <v>8228</v>
      </c>
      <c r="M914">
        <v>8164.9999999999991</v>
      </c>
      <c r="N914">
        <v>8044.0000000000009</v>
      </c>
      <c r="O914">
        <v>7932</v>
      </c>
      <c r="P914">
        <v>7852</v>
      </c>
      <c r="Q914">
        <v>7847</v>
      </c>
      <c r="R914">
        <v>8057</v>
      </c>
      <c r="S914">
        <v>8510</v>
      </c>
      <c r="T914">
        <v>9004</v>
      </c>
      <c r="U914">
        <v>9437</v>
      </c>
      <c r="V914">
        <v>9811</v>
      </c>
      <c r="W914">
        <v>9991</v>
      </c>
      <c r="X914">
        <v>9939</v>
      </c>
      <c r="Y914">
        <v>9817</v>
      </c>
      <c r="Z914">
        <v>9762</v>
      </c>
      <c r="AA914">
        <v>9686</v>
      </c>
      <c r="AB914">
        <v>9626</v>
      </c>
      <c r="AC914">
        <v>9595</v>
      </c>
      <c r="AD914">
        <v>9558</v>
      </c>
      <c r="AE914" s="21" t="s">
        <v>1</v>
      </c>
    </row>
    <row r="915" spans="1:31" x14ac:dyDescent="0.2">
      <c r="A915" s="27" t="s">
        <v>20</v>
      </c>
      <c r="B915" s="13" t="s">
        <v>20</v>
      </c>
      <c r="C915" s="14">
        <v>262</v>
      </c>
      <c r="D915" s="13" t="s">
        <v>20</v>
      </c>
      <c r="E915" s="13" t="s">
        <v>493</v>
      </c>
      <c r="F915" s="13" t="s">
        <v>313</v>
      </c>
      <c r="G915" s="14" t="s">
        <v>326</v>
      </c>
      <c r="H915" s="205">
        <v>9994</v>
      </c>
      <c r="I915" s="205">
        <v>10040</v>
      </c>
      <c r="J915" s="205">
        <v>10038</v>
      </c>
      <c r="K915" s="205">
        <v>10100</v>
      </c>
      <c r="L915" s="205">
        <v>10115</v>
      </c>
      <c r="M915">
        <v>10069</v>
      </c>
      <c r="N915">
        <v>9969</v>
      </c>
      <c r="O915">
        <v>9860</v>
      </c>
      <c r="P915">
        <v>9784</v>
      </c>
      <c r="Q915">
        <v>9724</v>
      </c>
      <c r="R915">
        <v>9713</v>
      </c>
      <c r="S915">
        <v>9757</v>
      </c>
      <c r="T915">
        <v>9809</v>
      </c>
      <c r="U915">
        <v>9853</v>
      </c>
      <c r="V915">
        <v>9893</v>
      </c>
      <c r="W915">
        <v>9916</v>
      </c>
      <c r="X915">
        <v>9918</v>
      </c>
      <c r="Y915">
        <v>9907</v>
      </c>
      <c r="Z915">
        <v>9910</v>
      </c>
      <c r="AA915">
        <v>9901</v>
      </c>
      <c r="AB915">
        <v>9869</v>
      </c>
      <c r="AC915">
        <v>9813</v>
      </c>
      <c r="AD915">
        <v>9743</v>
      </c>
      <c r="AE915" s="22" t="s">
        <v>1</v>
      </c>
    </row>
    <row r="916" spans="1:31" x14ac:dyDescent="0.2">
      <c r="A916" s="25" t="s">
        <v>20</v>
      </c>
      <c r="B916" s="11" t="s">
        <v>20</v>
      </c>
      <c r="C916" s="12">
        <v>262</v>
      </c>
      <c r="D916" s="11" t="s">
        <v>20</v>
      </c>
      <c r="E916" s="11" t="s">
        <v>447</v>
      </c>
      <c r="F916" s="11" t="s">
        <v>312</v>
      </c>
      <c r="G916" s="12" t="s">
        <v>318</v>
      </c>
      <c r="H916" s="205">
        <v>8806</v>
      </c>
      <c r="I916" s="205">
        <v>8552</v>
      </c>
      <c r="J916" s="205">
        <v>8281</v>
      </c>
      <c r="K916" s="205">
        <v>8241</v>
      </c>
      <c r="L916" s="205">
        <v>8240</v>
      </c>
      <c r="M916">
        <v>8232</v>
      </c>
      <c r="N916">
        <v>8159.0000000000009</v>
      </c>
      <c r="O916">
        <v>8015.0000000000009</v>
      </c>
      <c r="P916">
        <v>7902</v>
      </c>
      <c r="Q916">
        <v>7813</v>
      </c>
      <c r="R916">
        <v>7815</v>
      </c>
      <c r="S916">
        <v>8061.9999999999991</v>
      </c>
      <c r="T916">
        <v>8565</v>
      </c>
      <c r="U916">
        <v>9028</v>
      </c>
      <c r="V916">
        <v>9462</v>
      </c>
      <c r="W916">
        <v>9823</v>
      </c>
      <c r="X916">
        <v>9963</v>
      </c>
      <c r="Y916">
        <v>9863</v>
      </c>
      <c r="Z916">
        <v>9809</v>
      </c>
      <c r="AA916">
        <v>9750</v>
      </c>
      <c r="AB916">
        <v>9674</v>
      </c>
      <c r="AC916">
        <v>9621</v>
      </c>
      <c r="AD916">
        <v>9598</v>
      </c>
      <c r="AE916" s="21" t="s">
        <v>1</v>
      </c>
    </row>
    <row r="917" spans="1:31" x14ac:dyDescent="0.2">
      <c r="A917" s="27" t="s">
        <v>20</v>
      </c>
      <c r="B917" s="13" t="s">
        <v>20</v>
      </c>
      <c r="C917" s="14">
        <v>262</v>
      </c>
      <c r="D917" s="13" t="s">
        <v>20</v>
      </c>
      <c r="E917" s="13" t="s">
        <v>494</v>
      </c>
      <c r="F917" s="13" t="s">
        <v>313</v>
      </c>
      <c r="G917" s="14" t="s">
        <v>318</v>
      </c>
      <c r="H917" s="205">
        <v>9920</v>
      </c>
      <c r="I917" s="205">
        <v>9979</v>
      </c>
      <c r="J917" s="205">
        <v>9991</v>
      </c>
      <c r="K917" s="205">
        <v>10059</v>
      </c>
      <c r="L917" s="205">
        <v>10093</v>
      </c>
      <c r="M917">
        <v>10086</v>
      </c>
      <c r="N917">
        <v>10026</v>
      </c>
      <c r="O917">
        <v>9920</v>
      </c>
      <c r="P917">
        <v>9838</v>
      </c>
      <c r="Q917">
        <v>9763</v>
      </c>
      <c r="R917">
        <v>9706</v>
      </c>
      <c r="S917">
        <v>9703</v>
      </c>
      <c r="T917">
        <v>9754</v>
      </c>
      <c r="U917">
        <v>9804</v>
      </c>
      <c r="V917">
        <v>9846</v>
      </c>
      <c r="W917">
        <v>9882</v>
      </c>
      <c r="X917">
        <v>9899</v>
      </c>
      <c r="Y917">
        <v>9894</v>
      </c>
      <c r="Z917">
        <v>9903</v>
      </c>
      <c r="AA917">
        <v>9904</v>
      </c>
      <c r="AB917">
        <v>9891</v>
      </c>
      <c r="AC917">
        <v>9854</v>
      </c>
      <c r="AD917">
        <v>9792</v>
      </c>
      <c r="AE917" s="22" t="s">
        <v>1</v>
      </c>
    </row>
    <row r="918" spans="1:31" x14ac:dyDescent="0.2">
      <c r="A918" s="25" t="s">
        <v>20</v>
      </c>
      <c r="B918" s="11" t="s">
        <v>20</v>
      </c>
      <c r="C918" s="12">
        <v>262</v>
      </c>
      <c r="D918" s="11" t="s">
        <v>20</v>
      </c>
      <c r="E918" s="11" t="s">
        <v>448</v>
      </c>
      <c r="F918" s="11" t="s">
        <v>312</v>
      </c>
      <c r="G918" s="12" t="s">
        <v>333</v>
      </c>
      <c r="H918" s="205">
        <v>8739</v>
      </c>
      <c r="I918" s="205">
        <v>8522</v>
      </c>
      <c r="J918" s="205">
        <v>8290</v>
      </c>
      <c r="K918" s="205">
        <v>8243</v>
      </c>
      <c r="L918" s="205">
        <v>8228</v>
      </c>
      <c r="M918">
        <v>8247</v>
      </c>
      <c r="N918">
        <v>8245</v>
      </c>
      <c r="O918">
        <v>8156.0000000000009</v>
      </c>
      <c r="P918">
        <v>7995</v>
      </c>
      <c r="Q918">
        <v>7893</v>
      </c>
      <c r="R918">
        <v>7783</v>
      </c>
      <c r="S918">
        <v>7777</v>
      </c>
      <c r="T918">
        <v>8057</v>
      </c>
      <c r="U918">
        <v>8582</v>
      </c>
      <c r="V918">
        <v>9033</v>
      </c>
      <c r="W918">
        <v>9477</v>
      </c>
      <c r="X918">
        <v>9836</v>
      </c>
      <c r="Y918">
        <v>9943</v>
      </c>
      <c r="Z918">
        <v>9858</v>
      </c>
      <c r="AA918">
        <v>9804</v>
      </c>
      <c r="AB918">
        <v>9741</v>
      </c>
      <c r="AC918">
        <v>9662</v>
      </c>
      <c r="AD918">
        <v>9613</v>
      </c>
      <c r="AE918" s="21" t="s">
        <v>1</v>
      </c>
    </row>
    <row r="919" spans="1:31" x14ac:dyDescent="0.2">
      <c r="A919" s="27" t="s">
        <v>20</v>
      </c>
      <c r="B919" s="13" t="s">
        <v>20</v>
      </c>
      <c r="C919" s="14">
        <v>262</v>
      </c>
      <c r="D919" s="13" t="s">
        <v>20</v>
      </c>
      <c r="E919" s="13" t="s">
        <v>495</v>
      </c>
      <c r="F919" s="13" t="s">
        <v>313</v>
      </c>
      <c r="G919" s="14" t="s">
        <v>333</v>
      </c>
      <c r="H919" s="205">
        <v>9839</v>
      </c>
      <c r="I919" s="205">
        <v>9910</v>
      </c>
      <c r="J919" s="205">
        <v>9938</v>
      </c>
      <c r="K919" s="205">
        <v>10011</v>
      </c>
      <c r="L919" s="205">
        <v>10049</v>
      </c>
      <c r="M919">
        <v>10067</v>
      </c>
      <c r="N919">
        <v>10056</v>
      </c>
      <c r="O919">
        <v>9993</v>
      </c>
      <c r="P919">
        <v>9901</v>
      </c>
      <c r="Q919">
        <v>9826</v>
      </c>
      <c r="R919">
        <v>9748</v>
      </c>
      <c r="S919">
        <v>9688</v>
      </c>
      <c r="T919">
        <v>9688</v>
      </c>
      <c r="U919">
        <v>9751</v>
      </c>
      <c r="V919">
        <v>9797</v>
      </c>
      <c r="W919">
        <v>9837</v>
      </c>
      <c r="X919">
        <v>9870</v>
      </c>
      <c r="Y919">
        <v>9881</v>
      </c>
      <c r="Z919">
        <v>9892</v>
      </c>
      <c r="AA919">
        <v>9897</v>
      </c>
      <c r="AB919">
        <v>9897</v>
      </c>
      <c r="AC919">
        <v>9881</v>
      </c>
      <c r="AD919">
        <v>9838</v>
      </c>
      <c r="AE919" s="22" t="s">
        <v>1</v>
      </c>
    </row>
    <row r="920" spans="1:31" x14ac:dyDescent="0.2">
      <c r="A920" s="25" t="s">
        <v>20</v>
      </c>
      <c r="B920" s="11" t="s">
        <v>20</v>
      </c>
      <c r="C920" s="12">
        <v>262</v>
      </c>
      <c r="D920" s="11" t="s">
        <v>20</v>
      </c>
      <c r="E920" s="11" t="s">
        <v>449</v>
      </c>
      <c r="F920" s="11" t="s">
        <v>312</v>
      </c>
      <c r="G920" s="12" t="s">
        <v>340</v>
      </c>
      <c r="H920" s="205">
        <v>8659</v>
      </c>
      <c r="I920" s="205">
        <v>8459</v>
      </c>
      <c r="J920" s="205">
        <v>8273</v>
      </c>
      <c r="K920" s="205">
        <v>8254</v>
      </c>
      <c r="L920" s="205">
        <v>8229</v>
      </c>
      <c r="M920">
        <v>8229</v>
      </c>
      <c r="N920">
        <v>8263</v>
      </c>
      <c r="O920">
        <v>8262</v>
      </c>
      <c r="P920">
        <v>8138</v>
      </c>
      <c r="Q920">
        <v>7996</v>
      </c>
      <c r="R920">
        <v>7891</v>
      </c>
      <c r="S920">
        <v>7748</v>
      </c>
      <c r="T920">
        <v>7730</v>
      </c>
      <c r="U920">
        <v>8074.9999999999991</v>
      </c>
      <c r="V920">
        <v>8581</v>
      </c>
      <c r="W920">
        <v>9027</v>
      </c>
      <c r="X920">
        <v>9493</v>
      </c>
      <c r="Y920">
        <v>9856</v>
      </c>
      <c r="Z920">
        <v>9940</v>
      </c>
      <c r="AA920">
        <v>9857</v>
      </c>
      <c r="AB920">
        <v>9802</v>
      </c>
      <c r="AC920">
        <v>9730</v>
      </c>
      <c r="AD920">
        <v>9647</v>
      </c>
      <c r="AE920" s="21" t="s">
        <v>1</v>
      </c>
    </row>
    <row r="921" spans="1:31" x14ac:dyDescent="0.2">
      <c r="A921" s="27" t="s">
        <v>20</v>
      </c>
      <c r="B921" s="13" t="s">
        <v>20</v>
      </c>
      <c r="C921" s="14">
        <v>262</v>
      </c>
      <c r="D921" s="13" t="s">
        <v>20</v>
      </c>
      <c r="E921" s="13" t="s">
        <v>496</v>
      </c>
      <c r="F921" s="13" t="s">
        <v>313</v>
      </c>
      <c r="G921" s="14" t="s">
        <v>340</v>
      </c>
      <c r="H921" s="205">
        <v>9755</v>
      </c>
      <c r="I921" s="205">
        <v>9832</v>
      </c>
      <c r="J921" s="205">
        <v>9874</v>
      </c>
      <c r="K921" s="205">
        <v>9959</v>
      </c>
      <c r="L921" s="205">
        <v>10002</v>
      </c>
      <c r="M921">
        <v>10021</v>
      </c>
      <c r="N921">
        <v>10040</v>
      </c>
      <c r="O921">
        <v>10035</v>
      </c>
      <c r="P921">
        <v>9976</v>
      </c>
      <c r="Q921">
        <v>9893</v>
      </c>
      <c r="R921">
        <v>9819</v>
      </c>
      <c r="S921">
        <v>9732</v>
      </c>
      <c r="T921">
        <v>9666</v>
      </c>
      <c r="U921">
        <v>9686</v>
      </c>
      <c r="V921">
        <v>9745</v>
      </c>
      <c r="W921">
        <v>9789</v>
      </c>
      <c r="X921">
        <v>9827</v>
      </c>
      <c r="Y921">
        <v>9857</v>
      </c>
      <c r="Z921">
        <v>9880</v>
      </c>
      <c r="AA921">
        <v>9887</v>
      </c>
      <c r="AB921">
        <v>9890</v>
      </c>
      <c r="AC921">
        <v>9889</v>
      </c>
      <c r="AD921">
        <v>9869</v>
      </c>
      <c r="AE921" s="22" t="s">
        <v>1</v>
      </c>
    </row>
    <row r="922" spans="1:31" x14ac:dyDescent="0.2">
      <c r="A922" s="25" t="s">
        <v>20</v>
      </c>
      <c r="B922" s="11" t="s">
        <v>20</v>
      </c>
      <c r="C922" s="12">
        <v>262</v>
      </c>
      <c r="D922" s="11" t="s">
        <v>20</v>
      </c>
      <c r="E922" s="11" t="s">
        <v>450</v>
      </c>
      <c r="F922" s="11" t="s">
        <v>312</v>
      </c>
      <c r="G922" s="12" t="s">
        <v>329</v>
      </c>
      <c r="H922" s="205">
        <v>8574</v>
      </c>
      <c r="I922" s="205">
        <v>8380</v>
      </c>
      <c r="J922" s="205">
        <v>8215</v>
      </c>
      <c r="K922" s="205">
        <v>8239</v>
      </c>
      <c r="L922" s="205">
        <v>8242</v>
      </c>
      <c r="M922">
        <v>8229</v>
      </c>
      <c r="N922">
        <v>8238</v>
      </c>
      <c r="O922">
        <v>8283</v>
      </c>
      <c r="P922">
        <v>8245</v>
      </c>
      <c r="Q922">
        <v>8141</v>
      </c>
      <c r="R922">
        <v>8006</v>
      </c>
      <c r="S922">
        <v>7885</v>
      </c>
      <c r="T922">
        <v>7703</v>
      </c>
      <c r="U922">
        <v>7750</v>
      </c>
      <c r="V922">
        <v>8077</v>
      </c>
      <c r="W922">
        <v>8571</v>
      </c>
      <c r="X922">
        <v>9023</v>
      </c>
      <c r="Y922">
        <v>9515</v>
      </c>
      <c r="Z922">
        <v>9855</v>
      </c>
      <c r="AA922">
        <v>9941</v>
      </c>
      <c r="AB922">
        <v>9859</v>
      </c>
      <c r="AC922">
        <v>9799</v>
      </c>
      <c r="AD922">
        <v>9717</v>
      </c>
      <c r="AE922" s="21" t="s">
        <v>1</v>
      </c>
    </row>
    <row r="923" spans="1:31" x14ac:dyDescent="0.2">
      <c r="A923" s="27" t="s">
        <v>20</v>
      </c>
      <c r="B923" s="13" t="s">
        <v>20</v>
      </c>
      <c r="C923" s="14">
        <v>262</v>
      </c>
      <c r="D923" s="13" t="s">
        <v>20</v>
      </c>
      <c r="E923" s="13" t="s">
        <v>497</v>
      </c>
      <c r="F923" s="13" t="s">
        <v>313</v>
      </c>
      <c r="G923" s="14" t="s">
        <v>329</v>
      </c>
      <c r="H923" s="205">
        <v>9660</v>
      </c>
      <c r="I923" s="205">
        <v>9748</v>
      </c>
      <c r="J923" s="205">
        <v>9798</v>
      </c>
      <c r="K923" s="205">
        <v>9896</v>
      </c>
      <c r="L923" s="205">
        <v>9951</v>
      </c>
      <c r="M923">
        <v>9975</v>
      </c>
      <c r="N923">
        <v>9992</v>
      </c>
      <c r="O923">
        <v>10022</v>
      </c>
      <c r="P923">
        <v>10019</v>
      </c>
      <c r="Q923">
        <v>9969</v>
      </c>
      <c r="R923">
        <v>9889</v>
      </c>
      <c r="S923">
        <v>9811</v>
      </c>
      <c r="T923">
        <v>9712</v>
      </c>
      <c r="U923">
        <v>9665</v>
      </c>
      <c r="V923">
        <v>9682</v>
      </c>
      <c r="W923">
        <v>9738</v>
      </c>
      <c r="X923">
        <v>9780</v>
      </c>
      <c r="Y923">
        <v>9817</v>
      </c>
      <c r="Z923">
        <v>9857</v>
      </c>
      <c r="AA923">
        <v>9877</v>
      </c>
      <c r="AB923">
        <v>9882</v>
      </c>
      <c r="AC923">
        <v>9882</v>
      </c>
      <c r="AD923">
        <v>9879</v>
      </c>
      <c r="AE923" s="22" t="s">
        <v>1</v>
      </c>
    </row>
    <row r="924" spans="1:31" x14ac:dyDescent="0.2">
      <c r="A924" s="25" t="s">
        <v>20</v>
      </c>
      <c r="B924" s="11" t="s">
        <v>20</v>
      </c>
      <c r="C924" s="12">
        <v>262</v>
      </c>
      <c r="D924" s="11" t="s">
        <v>20</v>
      </c>
      <c r="E924" s="11" t="s">
        <v>451</v>
      </c>
      <c r="F924" s="11" t="s">
        <v>312</v>
      </c>
      <c r="G924" s="12" t="s">
        <v>361</v>
      </c>
      <c r="H924" s="205">
        <v>8465</v>
      </c>
      <c r="I924" s="205">
        <v>8297</v>
      </c>
      <c r="J924" s="205">
        <v>8135.9999999999991</v>
      </c>
      <c r="K924" s="205">
        <v>8183.9999999999991</v>
      </c>
      <c r="L924" s="205">
        <v>8229</v>
      </c>
      <c r="M924">
        <v>8243</v>
      </c>
      <c r="N924">
        <v>8237</v>
      </c>
      <c r="O924">
        <v>8250</v>
      </c>
      <c r="P924">
        <v>8268</v>
      </c>
      <c r="Q924">
        <v>8249</v>
      </c>
      <c r="R924">
        <v>8151.9999999999991</v>
      </c>
      <c r="S924">
        <v>8010</v>
      </c>
      <c r="T924">
        <v>7869</v>
      </c>
      <c r="U924">
        <v>7724</v>
      </c>
      <c r="V924">
        <v>7754</v>
      </c>
      <c r="W924">
        <v>8069.0000000000009</v>
      </c>
      <c r="X924">
        <v>8562</v>
      </c>
      <c r="Y924">
        <v>9025</v>
      </c>
      <c r="Z924">
        <v>9516</v>
      </c>
      <c r="AA924">
        <v>9857</v>
      </c>
      <c r="AB924">
        <v>9944</v>
      </c>
      <c r="AC924">
        <v>9860</v>
      </c>
      <c r="AD924">
        <v>9793</v>
      </c>
      <c r="AE924" s="21" t="s">
        <v>1</v>
      </c>
    </row>
    <row r="925" spans="1:31" x14ac:dyDescent="0.2">
      <c r="A925" s="27" t="s">
        <v>20</v>
      </c>
      <c r="B925" s="13" t="s">
        <v>20</v>
      </c>
      <c r="C925" s="14">
        <v>262</v>
      </c>
      <c r="D925" s="13" t="s">
        <v>20</v>
      </c>
      <c r="E925" s="13" t="s">
        <v>498</v>
      </c>
      <c r="F925" s="13" t="s">
        <v>313</v>
      </c>
      <c r="G925" s="14" t="s">
        <v>361</v>
      </c>
      <c r="H925" s="205">
        <v>9541</v>
      </c>
      <c r="I925" s="205">
        <v>9653</v>
      </c>
      <c r="J925" s="205">
        <v>9714</v>
      </c>
      <c r="K925" s="205">
        <v>9821</v>
      </c>
      <c r="L925" s="205">
        <v>9889</v>
      </c>
      <c r="M925">
        <v>9926</v>
      </c>
      <c r="N925">
        <v>9946</v>
      </c>
      <c r="O925">
        <v>9972</v>
      </c>
      <c r="P925">
        <v>10007</v>
      </c>
      <c r="Q925">
        <v>10013</v>
      </c>
      <c r="R925">
        <v>9967</v>
      </c>
      <c r="S925">
        <v>9885</v>
      </c>
      <c r="T925">
        <v>9799</v>
      </c>
      <c r="U925">
        <v>9712</v>
      </c>
      <c r="V925">
        <v>9662</v>
      </c>
      <c r="W925">
        <v>9677</v>
      </c>
      <c r="X925">
        <v>9730</v>
      </c>
      <c r="Y925">
        <v>9770</v>
      </c>
      <c r="Z925">
        <v>9818</v>
      </c>
      <c r="AA925">
        <v>9855</v>
      </c>
      <c r="AB925">
        <v>9873</v>
      </c>
      <c r="AC925">
        <v>9875</v>
      </c>
      <c r="AD925">
        <v>9873</v>
      </c>
      <c r="AE925" s="22" t="s">
        <v>1</v>
      </c>
    </row>
    <row r="926" spans="1:31" x14ac:dyDescent="0.2">
      <c r="A926" s="25" t="s">
        <v>20</v>
      </c>
      <c r="B926" s="11" t="s">
        <v>20</v>
      </c>
      <c r="C926" s="12">
        <v>262</v>
      </c>
      <c r="D926" s="11" t="s">
        <v>20</v>
      </c>
      <c r="E926" s="11" t="s">
        <v>452</v>
      </c>
      <c r="F926" s="11" t="s">
        <v>312</v>
      </c>
      <c r="G926" s="12" t="s">
        <v>328</v>
      </c>
      <c r="H926" s="205">
        <v>8418</v>
      </c>
      <c r="I926" s="205">
        <v>8193</v>
      </c>
      <c r="J926" s="205">
        <v>8055</v>
      </c>
      <c r="K926" s="205">
        <v>8108.0000000000009</v>
      </c>
      <c r="L926" s="205">
        <v>8176</v>
      </c>
      <c r="M926">
        <v>8232</v>
      </c>
      <c r="N926">
        <v>8253</v>
      </c>
      <c r="O926">
        <v>8248</v>
      </c>
      <c r="P926">
        <v>8237</v>
      </c>
      <c r="Q926">
        <v>8273</v>
      </c>
      <c r="R926">
        <v>8262</v>
      </c>
      <c r="S926">
        <v>8157.9999999999991</v>
      </c>
      <c r="T926">
        <v>8005.0000000000009</v>
      </c>
      <c r="U926">
        <v>7892</v>
      </c>
      <c r="V926">
        <v>7730</v>
      </c>
      <c r="W926">
        <v>7749</v>
      </c>
      <c r="X926">
        <v>8063.0000000000009</v>
      </c>
      <c r="Y926">
        <v>8559</v>
      </c>
      <c r="Z926">
        <v>9028</v>
      </c>
      <c r="AA926">
        <v>9521</v>
      </c>
      <c r="AB926">
        <v>9863</v>
      </c>
      <c r="AC926">
        <v>9947</v>
      </c>
      <c r="AD926">
        <v>9857</v>
      </c>
      <c r="AE926" s="21" t="s">
        <v>1</v>
      </c>
    </row>
    <row r="927" spans="1:31" x14ac:dyDescent="0.2">
      <c r="A927" s="27" t="s">
        <v>20</v>
      </c>
      <c r="B927" s="13" t="s">
        <v>20</v>
      </c>
      <c r="C927" s="14">
        <v>262</v>
      </c>
      <c r="D927" s="13" t="s">
        <v>20</v>
      </c>
      <c r="E927" s="13" t="s">
        <v>499</v>
      </c>
      <c r="F927" s="13" t="s">
        <v>313</v>
      </c>
      <c r="G927" s="14" t="s">
        <v>328</v>
      </c>
      <c r="H927" s="205">
        <v>9466</v>
      </c>
      <c r="I927" s="205">
        <v>9538</v>
      </c>
      <c r="J927" s="205">
        <v>9621</v>
      </c>
      <c r="K927" s="205">
        <v>9738</v>
      </c>
      <c r="L927" s="205">
        <v>9815</v>
      </c>
      <c r="M927">
        <v>9865</v>
      </c>
      <c r="N927">
        <v>9899</v>
      </c>
      <c r="O927">
        <v>9927</v>
      </c>
      <c r="P927">
        <v>9957</v>
      </c>
      <c r="Q927">
        <v>10001</v>
      </c>
      <c r="R927">
        <v>10012</v>
      </c>
      <c r="S927">
        <v>9964</v>
      </c>
      <c r="T927">
        <v>9877</v>
      </c>
      <c r="U927">
        <v>9799</v>
      </c>
      <c r="V927">
        <v>9710</v>
      </c>
      <c r="W927">
        <v>9658</v>
      </c>
      <c r="X927">
        <v>9671</v>
      </c>
      <c r="Y927">
        <v>9722</v>
      </c>
      <c r="Z927">
        <v>9771</v>
      </c>
      <c r="AA927">
        <v>9817</v>
      </c>
      <c r="AB927">
        <v>9853</v>
      </c>
      <c r="AC927">
        <v>9868</v>
      </c>
      <c r="AD927">
        <v>9867</v>
      </c>
      <c r="AE927" s="22" t="s">
        <v>1</v>
      </c>
    </row>
    <row r="928" spans="1:31" x14ac:dyDescent="0.2">
      <c r="A928" s="25" t="s">
        <v>20</v>
      </c>
      <c r="B928" s="11" t="s">
        <v>20</v>
      </c>
      <c r="C928" s="12">
        <v>262</v>
      </c>
      <c r="D928" s="11" t="s">
        <v>20</v>
      </c>
      <c r="E928" s="11" t="s">
        <v>453</v>
      </c>
      <c r="F928" s="11" t="s">
        <v>312</v>
      </c>
      <c r="G928" s="12" t="s">
        <v>337</v>
      </c>
      <c r="H928" s="205">
        <v>8471</v>
      </c>
      <c r="I928" s="205">
        <v>8153.0000000000009</v>
      </c>
      <c r="J928" s="205">
        <v>7955</v>
      </c>
      <c r="K928" s="205">
        <v>8029</v>
      </c>
      <c r="L928" s="205">
        <v>8102</v>
      </c>
      <c r="M928">
        <v>8182</v>
      </c>
      <c r="N928">
        <v>8244</v>
      </c>
      <c r="O928">
        <v>8267</v>
      </c>
      <c r="P928">
        <v>8236</v>
      </c>
      <c r="Q928">
        <v>8244</v>
      </c>
      <c r="R928">
        <v>8288</v>
      </c>
      <c r="S928">
        <v>8270</v>
      </c>
      <c r="T928">
        <v>8154</v>
      </c>
      <c r="U928">
        <v>8029</v>
      </c>
      <c r="V928">
        <v>7899</v>
      </c>
      <c r="W928">
        <v>7726</v>
      </c>
      <c r="X928">
        <v>7745</v>
      </c>
      <c r="Y928">
        <v>8061.9999999999991</v>
      </c>
      <c r="Z928">
        <v>8564</v>
      </c>
      <c r="AA928">
        <v>9035</v>
      </c>
      <c r="AB928">
        <v>9528</v>
      </c>
      <c r="AC928">
        <v>9867</v>
      </c>
      <c r="AD928">
        <v>9946</v>
      </c>
      <c r="AE928" s="21" t="s">
        <v>1</v>
      </c>
    </row>
    <row r="929" spans="1:31" x14ac:dyDescent="0.2">
      <c r="A929" s="27" t="s">
        <v>20</v>
      </c>
      <c r="B929" s="13" t="s">
        <v>20</v>
      </c>
      <c r="C929" s="14">
        <v>262</v>
      </c>
      <c r="D929" s="13" t="s">
        <v>20</v>
      </c>
      <c r="E929" s="13" t="s">
        <v>500</v>
      </c>
      <c r="F929" s="13" t="s">
        <v>313</v>
      </c>
      <c r="G929" s="14" t="s">
        <v>337</v>
      </c>
      <c r="H929" s="205">
        <v>9461</v>
      </c>
      <c r="I929" s="205">
        <v>9460</v>
      </c>
      <c r="J929" s="205">
        <v>9508</v>
      </c>
      <c r="K929" s="205">
        <v>9645</v>
      </c>
      <c r="L929" s="205">
        <v>9733</v>
      </c>
      <c r="M929">
        <v>9792</v>
      </c>
      <c r="N929">
        <v>9839</v>
      </c>
      <c r="O929">
        <v>9880</v>
      </c>
      <c r="P929">
        <v>9912</v>
      </c>
      <c r="Q929">
        <v>9952</v>
      </c>
      <c r="R929">
        <v>10001</v>
      </c>
      <c r="S929">
        <v>10010</v>
      </c>
      <c r="T929">
        <v>9958</v>
      </c>
      <c r="U929">
        <v>9877</v>
      </c>
      <c r="V929">
        <v>9798</v>
      </c>
      <c r="W929">
        <v>9706</v>
      </c>
      <c r="X929">
        <v>9653</v>
      </c>
      <c r="Y929">
        <v>9664</v>
      </c>
      <c r="Z929">
        <v>9724</v>
      </c>
      <c r="AA929">
        <v>9771</v>
      </c>
      <c r="AB929">
        <v>9815</v>
      </c>
      <c r="AC929">
        <v>9849</v>
      </c>
      <c r="AD929">
        <v>9862</v>
      </c>
      <c r="AE929" s="22" t="s">
        <v>1</v>
      </c>
    </row>
    <row r="930" spans="1:31" x14ac:dyDescent="0.2">
      <c r="A930" s="25" t="s">
        <v>20</v>
      </c>
      <c r="B930" s="11" t="s">
        <v>20</v>
      </c>
      <c r="C930" s="12">
        <v>262</v>
      </c>
      <c r="D930" s="11" t="s">
        <v>20</v>
      </c>
      <c r="E930" s="11" t="s">
        <v>454</v>
      </c>
      <c r="F930" s="11" t="s">
        <v>312</v>
      </c>
      <c r="G930" s="12" t="s">
        <v>369</v>
      </c>
      <c r="H930" s="205">
        <v>8576</v>
      </c>
      <c r="I930" s="205">
        <v>8215</v>
      </c>
      <c r="J930" s="205">
        <v>7922</v>
      </c>
      <c r="K930" s="205">
        <v>7932</v>
      </c>
      <c r="L930" s="205">
        <v>8026</v>
      </c>
      <c r="M930">
        <v>8109.9999999999991</v>
      </c>
      <c r="N930">
        <v>8196</v>
      </c>
      <c r="O930">
        <v>8259</v>
      </c>
      <c r="P930">
        <v>8256</v>
      </c>
      <c r="Q930">
        <v>8245</v>
      </c>
      <c r="R930">
        <v>8260</v>
      </c>
      <c r="S930">
        <v>8297</v>
      </c>
      <c r="T930">
        <v>8267</v>
      </c>
      <c r="U930">
        <v>8180</v>
      </c>
      <c r="V930">
        <v>8037.0000000000009</v>
      </c>
      <c r="W930">
        <v>7897</v>
      </c>
      <c r="X930">
        <v>7724</v>
      </c>
      <c r="Y930">
        <v>7746</v>
      </c>
      <c r="Z930">
        <v>8069.0000000000009</v>
      </c>
      <c r="AA930">
        <v>8572</v>
      </c>
      <c r="AB930">
        <v>9044</v>
      </c>
      <c r="AC930">
        <v>9534</v>
      </c>
      <c r="AD930">
        <v>9868</v>
      </c>
      <c r="AE930" s="21" t="s">
        <v>1</v>
      </c>
    </row>
    <row r="931" spans="1:31" x14ac:dyDescent="0.2">
      <c r="A931" s="27" t="s">
        <v>20</v>
      </c>
      <c r="B931" s="13" t="s">
        <v>20</v>
      </c>
      <c r="C931" s="14">
        <v>262</v>
      </c>
      <c r="D931" s="13" t="s">
        <v>20</v>
      </c>
      <c r="E931" s="13" t="s">
        <v>501</v>
      </c>
      <c r="F931" s="13" t="s">
        <v>313</v>
      </c>
      <c r="G931" s="14" t="s">
        <v>369</v>
      </c>
      <c r="H931" s="205">
        <v>9490</v>
      </c>
      <c r="I931" s="205">
        <v>9446</v>
      </c>
      <c r="J931" s="205">
        <v>9429</v>
      </c>
      <c r="K931" s="205">
        <v>9532</v>
      </c>
      <c r="L931" s="205">
        <v>9640</v>
      </c>
      <c r="M931">
        <v>9710</v>
      </c>
      <c r="N931">
        <v>9767</v>
      </c>
      <c r="O931">
        <v>9822</v>
      </c>
      <c r="P931">
        <v>9866</v>
      </c>
      <c r="Q931">
        <v>9907</v>
      </c>
      <c r="R931">
        <v>9952</v>
      </c>
      <c r="S931">
        <v>10000</v>
      </c>
      <c r="T931">
        <v>10005</v>
      </c>
      <c r="U931">
        <v>9958</v>
      </c>
      <c r="V931">
        <v>9876</v>
      </c>
      <c r="W931">
        <v>9794</v>
      </c>
      <c r="X931">
        <v>9702</v>
      </c>
      <c r="Y931">
        <v>9647</v>
      </c>
      <c r="Z931">
        <v>9666</v>
      </c>
      <c r="AA931">
        <v>9724</v>
      </c>
      <c r="AB931">
        <v>9770</v>
      </c>
      <c r="AC931">
        <v>9812</v>
      </c>
      <c r="AD931">
        <v>9844</v>
      </c>
      <c r="AE931" s="22" t="s">
        <v>1</v>
      </c>
    </row>
    <row r="932" spans="1:31" x14ac:dyDescent="0.2">
      <c r="A932" s="25" t="s">
        <v>20</v>
      </c>
      <c r="B932" s="11" t="s">
        <v>20</v>
      </c>
      <c r="C932" s="12">
        <v>262</v>
      </c>
      <c r="D932" s="11" t="s">
        <v>20</v>
      </c>
      <c r="E932" s="11" t="s">
        <v>473</v>
      </c>
      <c r="F932" s="11" t="s">
        <v>312</v>
      </c>
      <c r="G932" s="12" t="s">
        <v>359</v>
      </c>
      <c r="H932">
        <v>8662</v>
      </c>
      <c r="I932">
        <v>8334</v>
      </c>
      <c r="J932">
        <v>7994</v>
      </c>
      <c r="K932">
        <v>7899</v>
      </c>
      <c r="L932">
        <v>7930</v>
      </c>
      <c r="M932">
        <v>8036</v>
      </c>
      <c r="N932">
        <v>8127.0000000000009</v>
      </c>
      <c r="O932">
        <v>8213</v>
      </c>
      <c r="P932">
        <v>8249</v>
      </c>
      <c r="Q932">
        <v>8265</v>
      </c>
      <c r="R932">
        <v>8263</v>
      </c>
      <c r="S932">
        <v>8271</v>
      </c>
      <c r="T932">
        <v>8296</v>
      </c>
      <c r="U932">
        <v>8294</v>
      </c>
      <c r="V932">
        <v>8189</v>
      </c>
      <c r="W932">
        <v>8036</v>
      </c>
      <c r="X932">
        <v>7896</v>
      </c>
      <c r="Y932">
        <v>7727</v>
      </c>
      <c r="Z932">
        <v>7754</v>
      </c>
      <c r="AA932">
        <v>8079.0000000000009</v>
      </c>
      <c r="AB932">
        <v>8583</v>
      </c>
      <c r="AC932">
        <v>9052</v>
      </c>
      <c r="AD932">
        <v>9538</v>
      </c>
      <c r="AE932" s="21"/>
    </row>
    <row r="933" spans="1:31" x14ac:dyDescent="0.2">
      <c r="A933" s="27" t="s">
        <v>20</v>
      </c>
      <c r="B933" s="13" t="s">
        <v>20</v>
      </c>
      <c r="C933" s="14">
        <v>262</v>
      </c>
      <c r="D933" s="13" t="s">
        <v>20</v>
      </c>
      <c r="E933" s="13" t="s">
        <v>480</v>
      </c>
      <c r="F933" s="13" t="s">
        <v>313</v>
      </c>
      <c r="G933" s="14" t="s">
        <v>359</v>
      </c>
      <c r="H933">
        <v>9504</v>
      </c>
      <c r="I933">
        <v>9462</v>
      </c>
      <c r="J933">
        <v>9406</v>
      </c>
      <c r="K933">
        <v>9452</v>
      </c>
      <c r="L933">
        <v>9527</v>
      </c>
      <c r="M933">
        <v>9618</v>
      </c>
      <c r="N933">
        <v>9686</v>
      </c>
      <c r="O933">
        <v>9751</v>
      </c>
      <c r="P933">
        <v>9807</v>
      </c>
      <c r="Q933">
        <v>9860</v>
      </c>
      <c r="R933">
        <v>9907</v>
      </c>
      <c r="S933">
        <v>9952</v>
      </c>
      <c r="T933">
        <v>9996</v>
      </c>
      <c r="U933">
        <v>10004</v>
      </c>
      <c r="V933">
        <v>9956</v>
      </c>
      <c r="W933">
        <v>9873</v>
      </c>
      <c r="X933">
        <v>9790</v>
      </c>
      <c r="Y933">
        <v>9697</v>
      </c>
      <c r="Z933">
        <v>9649</v>
      </c>
      <c r="AA933">
        <v>9666</v>
      </c>
      <c r="AB933">
        <v>9723</v>
      </c>
      <c r="AC933">
        <v>9768</v>
      </c>
      <c r="AD933">
        <v>9808</v>
      </c>
      <c r="AE933" s="22"/>
    </row>
    <row r="934" spans="1:31" x14ac:dyDescent="0.2">
      <c r="A934" s="25" t="s">
        <v>20</v>
      </c>
      <c r="B934" s="11" t="s">
        <v>20</v>
      </c>
      <c r="C934" s="12">
        <v>262</v>
      </c>
      <c r="D934" s="11" t="s">
        <v>20</v>
      </c>
      <c r="E934" s="11" t="s">
        <v>474</v>
      </c>
      <c r="F934" s="11" t="s">
        <v>312</v>
      </c>
      <c r="G934" s="12" t="s">
        <v>341</v>
      </c>
      <c r="H934">
        <v>8759</v>
      </c>
      <c r="I934">
        <v>8432</v>
      </c>
      <c r="J934">
        <v>8125.9999999999991</v>
      </c>
      <c r="K934">
        <v>7970</v>
      </c>
      <c r="L934">
        <v>7898</v>
      </c>
      <c r="M934">
        <v>7942</v>
      </c>
      <c r="N934">
        <v>8054</v>
      </c>
      <c r="O934">
        <v>8146.0000000000009</v>
      </c>
      <c r="P934">
        <v>8203</v>
      </c>
      <c r="Q934">
        <v>8259</v>
      </c>
      <c r="R934">
        <v>8284</v>
      </c>
      <c r="S934">
        <v>8275</v>
      </c>
      <c r="T934">
        <v>8272</v>
      </c>
      <c r="U934">
        <v>8323</v>
      </c>
      <c r="V934">
        <v>8304</v>
      </c>
      <c r="W934">
        <v>8189</v>
      </c>
      <c r="X934">
        <v>8036</v>
      </c>
      <c r="Y934">
        <v>7900</v>
      </c>
      <c r="Z934">
        <v>7735</v>
      </c>
      <c r="AA934">
        <v>7765</v>
      </c>
      <c r="AB934">
        <v>8090.9999999999991</v>
      </c>
      <c r="AC934">
        <v>8593</v>
      </c>
      <c r="AD934">
        <v>9057</v>
      </c>
      <c r="AE934" s="21"/>
    </row>
    <row r="935" spans="1:31" x14ac:dyDescent="0.2">
      <c r="A935" s="27" t="s">
        <v>20</v>
      </c>
      <c r="B935" s="13" t="s">
        <v>20</v>
      </c>
      <c r="C935" s="14">
        <v>262</v>
      </c>
      <c r="D935" s="13" t="s">
        <v>20</v>
      </c>
      <c r="E935" s="13" t="s">
        <v>481</v>
      </c>
      <c r="F935" s="13" t="s">
        <v>313</v>
      </c>
      <c r="G935" s="14" t="s">
        <v>341</v>
      </c>
      <c r="H935">
        <v>9535</v>
      </c>
      <c r="I935">
        <v>9465</v>
      </c>
      <c r="J935">
        <v>9409</v>
      </c>
      <c r="K935">
        <v>9427</v>
      </c>
      <c r="L935">
        <v>9447</v>
      </c>
      <c r="M935">
        <v>9505</v>
      </c>
      <c r="N935">
        <v>9594</v>
      </c>
      <c r="O935">
        <v>9671</v>
      </c>
      <c r="P935">
        <v>9735</v>
      </c>
      <c r="Q935">
        <v>9801</v>
      </c>
      <c r="R935">
        <v>9861</v>
      </c>
      <c r="S935">
        <v>9907</v>
      </c>
      <c r="T935">
        <v>9947</v>
      </c>
      <c r="U935">
        <v>9994</v>
      </c>
      <c r="V935">
        <v>10002</v>
      </c>
      <c r="W935">
        <v>9953</v>
      </c>
      <c r="X935">
        <v>9869</v>
      </c>
      <c r="Y935">
        <v>9785</v>
      </c>
      <c r="Z935">
        <v>9698</v>
      </c>
      <c r="AA935">
        <v>9650</v>
      </c>
      <c r="AB935">
        <v>9666</v>
      </c>
      <c r="AC935">
        <v>9721</v>
      </c>
      <c r="AD935">
        <v>9764</v>
      </c>
      <c r="AE935" s="22"/>
    </row>
    <row r="936" spans="1:31" x14ac:dyDescent="0.2">
      <c r="A936" s="25" t="s">
        <v>20</v>
      </c>
      <c r="B936" s="11" t="s">
        <v>20</v>
      </c>
      <c r="C936" s="12">
        <v>262</v>
      </c>
      <c r="D936" s="11" t="s">
        <v>20</v>
      </c>
      <c r="E936" s="11" t="s">
        <v>475</v>
      </c>
      <c r="F936" s="11" t="s">
        <v>312</v>
      </c>
      <c r="G936" s="12" t="s">
        <v>334</v>
      </c>
      <c r="H936">
        <v>8740</v>
      </c>
      <c r="I936">
        <v>8535</v>
      </c>
      <c r="J936">
        <v>8237</v>
      </c>
      <c r="K936">
        <v>8100</v>
      </c>
      <c r="L936">
        <v>7968</v>
      </c>
      <c r="M936">
        <v>7911</v>
      </c>
      <c r="N936">
        <v>7962</v>
      </c>
      <c r="O936">
        <v>8076.0000000000009</v>
      </c>
      <c r="P936">
        <v>8135</v>
      </c>
      <c r="Q936">
        <v>8213</v>
      </c>
      <c r="R936">
        <v>8278</v>
      </c>
      <c r="S936">
        <v>8298</v>
      </c>
      <c r="T936">
        <v>8277</v>
      </c>
      <c r="U936">
        <v>8297</v>
      </c>
      <c r="V936">
        <v>8332</v>
      </c>
      <c r="W936">
        <v>8304</v>
      </c>
      <c r="X936">
        <v>8189.9999999999991</v>
      </c>
      <c r="Y936">
        <v>8042</v>
      </c>
      <c r="Z936">
        <v>7907</v>
      </c>
      <c r="AA936">
        <v>7745</v>
      </c>
      <c r="AB936">
        <v>7778</v>
      </c>
      <c r="AC936">
        <v>8102</v>
      </c>
      <c r="AD936">
        <v>8600</v>
      </c>
      <c r="AE936" s="21"/>
    </row>
    <row r="937" spans="1:31" x14ac:dyDescent="0.2">
      <c r="A937" s="27" t="s">
        <v>20</v>
      </c>
      <c r="B937" s="13" t="s">
        <v>20</v>
      </c>
      <c r="C937" s="14">
        <v>262</v>
      </c>
      <c r="D937" s="13" t="s">
        <v>20</v>
      </c>
      <c r="E937" s="13" t="s">
        <v>482</v>
      </c>
      <c r="F937" s="13" t="s">
        <v>313</v>
      </c>
      <c r="G937" s="14" t="s">
        <v>334</v>
      </c>
      <c r="H937">
        <v>9440</v>
      </c>
      <c r="I937">
        <v>9481</v>
      </c>
      <c r="J937">
        <v>9400</v>
      </c>
      <c r="K937">
        <v>9430</v>
      </c>
      <c r="L937">
        <v>9421</v>
      </c>
      <c r="M937">
        <v>9424</v>
      </c>
      <c r="N937">
        <v>9482</v>
      </c>
      <c r="O937">
        <v>9580</v>
      </c>
      <c r="P937">
        <v>9655</v>
      </c>
      <c r="Q937">
        <v>9729</v>
      </c>
      <c r="R937">
        <v>9801</v>
      </c>
      <c r="S937">
        <v>9860</v>
      </c>
      <c r="T937">
        <v>9902</v>
      </c>
      <c r="U937">
        <v>9945</v>
      </c>
      <c r="V937">
        <v>9991</v>
      </c>
      <c r="W937">
        <v>9999</v>
      </c>
      <c r="X937">
        <v>9949</v>
      </c>
      <c r="Y937">
        <v>9864</v>
      </c>
      <c r="Z937">
        <v>9785</v>
      </c>
      <c r="AA937">
        <v>9698</v>
      </c>
      <c r="AB937">
        <v>9649</v>
      </c>
      <c r="AC937">
        <v>9664</v>
      </c>
      <c r="AD937">
        <v>9718</v>
      </c>
      <c r="AE937" s="22"/>
    </row>
    <row r="938" spans="1:31" x14ac:dyDescent="0.2">
      <c r="A938" s="25" t="s">
        <v>20</v>
      </c>
      <c r="B938" s="11" t="s">
        <v>20</v>
      </c>
      <c r="C938" s="12">
        <v>262</v>
      </c>
      <c r="D938" s="11" t="s">
        <v>20</v>
      </c>
      <c r="E938" s="11" t="s">
        <v>476</v>
      </c>
      <c r="F938" s="11" t="s">
        <v>312</v>
      </c>
      <c r="G938" s="12" t="s">
        <v>345</v>
      </c>
      <c r="H938">
        <v>8542</v>
      </c>
      <c r="I938">
        <v>8544</v>
      </c>
      <c r="J938">
        <v>8349</v>
      </c>
      <c r="K938">
        <v>8208</v>
      </c>
      <c r="L938">
        <v>8096</v>
      </c>
      <c r="M938">
        <v>7980</v>
      </c>
      <c r="N938">
        <v>7931</v>
      </c>
      <c r="O938">
        <v>7986</v>
      </c>
      <c r="P938">
        <v>8064</v>
      </c>
      <c r="Q938">
        <v>8144</v>
      </c>
      <c r="R938">
        <v>8232</v>
      </c>
      <c r="S938">
        <v>8292</v>
      </c>
      <c r="T938">
        <v>8300</v>
      </c>
      <c r="U938">
        <v>8301</v>
      </c>
      <c r="V938">
        <v>8306</v>
      </c>
      <c r="W938">
        <v>8332</v>
      </c>
      <c r="X938">
        <v>8305</v>
      </c>
      <c r="Y938">
        <v>8197</v>
      </c>
      <c r="Z938">
        <v>8047.0000000000009</v>
      </c>
      <c r="AA938">
        <v>7916</v>
      </c>
      <c r="AB938">
        <v>7758</v>
      </c>
      <c r="AC938">
        <v>7790</v>
      </c>
      <c r="AD938">
        <v>8111.0000000000009</v>
      </c>
      <c r="AE938" s="21"/>
    </row>
    <row r="939" spans="1:31" x14ac:dyDescent="0.2">
      <c r="A939" s="27" t="s">
        <v>20</v>
      </c>
      <c r="B939" s="13" t="s">
        <v>20</v>
      </c>
      <c r="C939" s="14">
        <v>262</v>
      </c>
      <c r="D939" s="13" t="s">
        <v>20</v>
      </c>
      <c r="E939" s="13" t="s">
        <v>483</v>
      </c>
      <c r="F939" s="13" t="s">
        <v>313</v>
      </c>
      <c r="G939" s="14" t="s">
        <v>345</v>
      </c>
      <c r="H939">
        <v>9151</v>
      </c>
      <c r="I939">
        <v>9390</v>
      </c>
      <c r="J939">
        <v>9401</v>
      </c>
      <c r="K939">
        <v>9419</v>
      </c>
      <c r="L939">
        <v>9422</v>
      </c>
      <c r="M939">
        <v>9398</v>
      </c>
      <c r="N939">
        <v>9401</v>
      </c>
      <c r="O939">
        <v>9468</v>
      </c>
      <c r="P939">
        <v>9562</v>
      </c>
      <c r="Q939">
        <v>9647</v>
      </c>
      <c r="R939">
        <v>9728</v>
      </c>
      <c r="S939">
        <v>9800</v>
      </c>
      <c r="T939">
        <v>9855</v>
      </c>
      <c r="U939">
        <v>9899</v>
      </c>
      <c r="V939">
        <v>9941</v>
      </c>
      <c r="W939">
        <v>9987</v>
      </c>
      <c r="X939">
        <v>9994</v>
      </c>
      <c r="Y939">
        <v>9944</v>
      </c>
      <c r="Z939">
        <v>9862</v>
      </c>
      <c r="AA939">
        <v>9784</v>
      </c>
      <c r="AB939">
        <v>9696</v>
      </c>
      <c r="AC939">
        <v>9647</v>
      </c>
      <c r="AD939">
        <v>9661</v>
      </c>
      <c r="AE939" s="22"/>
    </row>
    <row r="940" spans="1:31" x14ac:dyDescent="0.2">
      <c r="A940" s="25" t="s">
        <v>20</v>
      </c>
      <c r="B940" s="11" t="s">
        <v>20</v>
      </c>
      <c r="C940" s="12">
        <v>262</v>
      </c>
      <c r="D940" s="11" t="s">
        <v>20</v>
      </c>
      <c r="E940" s="11" t="s">
        <v>477</v>
      </c>
      <c r="F940" s="11" t="s">
        <v>312</v>
      </c>
      <c r="G940" s="12" t="s">
        <v>339</v>
      </c>
      <c r="H940">
        <v>8229</v>
      </c>
      <c r="I940">
        <v>8402</v>
      </c>
      <c r="J940">
        <v>8384</v>
      </c>
      <c r="K940">
        <v>8317</v>
      </c>
      <c r="L940">
        <v>8202</v>
      </c>
      <c r="M940">
        <v>8106</v>
      </c>
      <c r="N940">
        <v>8000</v>
      </c>
      <c r="O940">
        <v>7956</v>
      </c>
      <c r="P940">
        <v>7972</v>
      </c>
      <c r="Q940">
        <v>8071.9999999999991</v>
      </c>
      <c r="R940">
        <v>8162.0000000000009</v>
      </c>
      <c r="S940">
        <v>8245</v>
      </c>
      <c r="T940">
        <v>8296</v>
      </c>
      <c r="U940">
        <v>8323</v>
      </c>
      <c r="V940">
        <v>8308</v>
      </c>
      <c r="W940">
        <v>8304</v>
      </c>
      <c r="X940">
        <v>8333</v>
      </c>
      <c r="Y940">
        <v>8312</v>
      </c>
      <c r="Z940">
        <v>8201</v>
      </c>
      <c r="AA940">
        <v>8055.9999999999991</v>
      </c>
      <c r="AB940">
        <v>7928</v>
      </c>
      <c r="AC940">
        <v>7770</v>
      </c>
      <c r="AD940">
        <v>7800</v>
      </c>
      <c r="AE940" s="21"/>
    </row>
    <row r="941" spans="1:31" x14ac:dyDescent="0.2">
      <c r="A941" s="27" t="s">
        <v>20</v>
      </c>
      <c r="B941" s="13" t="s">
        <v>20</v>
      </c>
      <c r="C941" s="14">
        <v>262</v>
      </c>
      <c r="D941" s="13" t="s">
        <v>20</v>
      </c>
      <c r="E941" s="13" t="s">
        <v>484</v>
      </c>
      <c r="F941" s="13" t="s">
        <v>313</v>
      </c>
      <c r="G941" s="14" t="s">
        <v>339</v>
      </c>
      <c r="H941">
        <v>8742</v>
      </c>
      <c r="I941">
        <v>9134</v>
      </c>
      <c r="J941">
        <v>9314</v>
      </c>
      <c r="K941">
        <v>9418</v>
      </c>
      <c r="L941">
        <v>9410</v>
      </c>
      <c r="M941">
        <v>9397</v>
      </c>
      <c r="N941">
        <v>9374</v>
      </c>
      <c r="O941">
        <v>9386</v>
      </c>
      <c r="P941">
        <v>9449</v>
      </c>
      <c r="Q941">
        <v>9554</v>
      </c>
      <c r="R941">
        <v>9646</v>
      </c>
      <c r="S941">
        <v>9726</v>
      </c>
      <c r="T941">
        <v>9795</v>
      </c>
      <c r="U941">
        <v>9851</v>
      </c>
      <c r="V941">
        <v>9894</v>
      </c>
      <c r="W941">
        <v>9936</v>
      </c>
      <c r="X941">
        <v>9981</v>
      </c>
      <c r="Y941">
        <v>9988</v>
      </c>
      <c r="Z941">
        <v>9941</v>
      </c>
      <c r="AA941">
        <v>9859</v>
      </c>
      <c r="AB941">
        <v>9781</v>
      </c>
      <c r="AC941">
        <v>9693</v>
      </c>
      <c r="AD941">
        <v>9644</v>
      </c>
      <c r="AE941" s="22"/>
    </row>
    <row r="942" spans="1:31" x14ac:dyDescent="0.2">
      <c r="A942" s="25" t="s">
        <v>20</v>
      </c>
      <c r="B942" s="11" t="s">
        <v>20</v>
      </c>
      <c r="C942" s="12">
        <v>262</v>
      </c>
      <c r="D942" s="11" t="s">
        <v>20</v>
      </c>
      <c r="E942" s="11" t="s">
        <v>478</v>
      </c>
      <c r="F942" s="11" t="s">
        <v>312</v>
      </c>
      <c r="G942" s="12" t="s">
        <v>352</v>
      </c>
      <c r="H942">
        <v>7923</v>
      </c>
      <c r="I942">
        <v>8161</v>
      </c>
      <c r="J942">
        <v>8298</v>
      </c>
      <c r="K942">
        <v>8350</v>
      </c>
      <c r="L942">
        <v>8309</v>
      </c>
      <c r="M942">
        <v>8211</v>
      </c>
      <c r="N942">
        <v>8125</v>
      </c>
      <c r="O942">
        <v>8023.9999999999991</v>
      </c>
      <c r="P942">
        <v>7941</v>
      </c>
      <c r="Q942">
        <v>7979</v>
      </c>
      <c r="R942">
        <v>8089</v>
      </c>
      <c r="S942">
        <v>8175.0000000000009</v>
      </c>
      <c r="T942">
        <v>8248</v>
      </c>
      <c r="U942">
        <v>8317</v>
      </c>
      <c r="V942">
        <v>8329</v>
      </c>
      <c r="W942">
        <v>8306</v>
      </c>
      <c r="X942">
        <v>8305</v>
      </c>
      <c r="Y942">
        <v>8340</v>
      </c>
      <c r="Z942">
        <v>8315</v>
      </c>
      <c r="AA942">
        <v>8208</v>
      </c>
      <c r="AB942">
        <v>8066.0000000000009</v>
      </c>
      <c r="AC942">
        <v>7939</v>
      </c>
      <c r="AD942">
        <v>7780</v>
      </c>
      <c r="AE942" s="21"/>
    </row>
    <row r="943" spans="1:31" x14ac:dyDescent="0.2">
      <c r="A943" s="27" t="s">
        <v>20</v>
      </c>
      <c r="B943" s="13" t="s">
        <v>20</v>
      </c>
      <c r="C943" s="14">
        <v>262</v>
      </c>
      <c r="D943" s="13" t="s">
        <v>20</v>
      </c>
      <c r="E943" s="13" t="s">
        <v>485</v>
      </c>
      <c r="F943" s="13" t="s">
        <v>313</v>
      </c>
      <c r="G943" s="14" t="s">
        <v>352</v>
      </c>
      <c r="H943">
        <v>10278</v>
      </c>
      <c r="I943">
        <v>10236</v>
      </c>
      <c r="J943">
        <v>10125</v>
      </c>
      <c r="K943">
        <v>10079</v>
      </c>
      <c r="L943">
        <v>9989</v>
      </c>
      <c r="M943">
        <v>9887</v>
      </c>
      <c r="N943">
        <v>9814</v>
      </c>
      <c r="O943">
        <v>9812</v>
      </c>
      <c r="P943">
        <v>9874</v>
      </c>
      <c r="Q943">
        <v>9962</v>
      </c>
      <c r="R943">
        <v>10046</v>
      </c>
      <c r="S943">
        <v>10086</v>
      </c>
      <c r="T943">
        <v>10037</v>
      </c>
      <c r="U943">
        <v>9789</v>
      </c>
      <c r="V943">
        <v>9844</v>
      </c>
      <c r="W943">
        <v>9887</v>
      </c>
      <c r="X943">
        <v>9929</v>
      </c>
      <c r="Y943">
        <v>9975</v>
      </c>
      <c r="Z943">
        <v>9984</v>
      </c>
      <c r="AA943">
        <v>9936</v>
      </c>
      <c r="AB943">
        <v>9855</v>
      </c>
      <c r="AC943">
        <v>9777</v>
      </c>
      <c r="AD943">
        <v>9689</v>
      </c>
      <c r="AE943" s="22"/>
    </row>
    <row r="944" spans="1:31" x14ac:dyDescent="0.2">
      <c r="A944" s="25" t="s">
        <v>20</v>
      </c>
      <c r="B944" s="11" t="s">
        <v>20</v>
      </c>
      <c r="C944" s="12">
        <v>262</v>
      </c>
      <c r="D944" s="11" t="s">
        <v>20</v>
      </c>
      <c r="E944" s="11" t="s">
        <v>479</v>
      </c>
      <c r="F944" s="11" t="s">
        <v>312</v>
      </c>
      <c r="G944" s="12" t="s">
        <v>338</v>
      </c>
      <c r="H944">
        <v>7593</v>
      </c>
      <c r="I944">
        <v>7925</v>
      </c>
      <c r="J944">
        <v>8130.0000000000009</v>
      </c>
      <c r="K944">
        <v>8262</v>
      </c>
      <c r="L944">
        <v>8339</v>
      </c>
      <c r="M944">
        <v>8314</v>
      </c>
      <c r="N944">
        <v>8227</v>
      </c>
      <c r="O944">
        <v>8147</v>
      </c>
      <c r="P944">
        <v>8007</v>
      </c>
      <c r="Q944">
        <v>7946</v>
      </c>
      <c r="R944">
        <v>7994</v>
      </c>
      <c r="S944">
        <v>8100</v>
      </c>
      <c r="T944">
        <v>8177</v>
      </c>
      <c r="U944">
        <v>8268</v>
      </c>
      <c r="V944">
        <v>8321</v>
      </c>
      <c r="W944">
        <v>8326</v>
      </c>
      <c r="X944">
        <v>8305</v>
      </c>
      <c r="Y944">
        <v>8310</v>
      </c>
      <c r="Z944">
        <v>8341</v>
      </c>
      <c r="AA944">
        <v>8320</v>
      </c>
      <c r="AB944">
        <v>8217</v>
      </c>
      <c r="AC944">
        <v>8076.0000000000009</v>
      </c>
      <c r="AD944">
        <v>7947</v>
      </c>
      <c r="AE944" s="21"/>
    </row>
    <row r="945" spans="1:31" x14ac:dyDescent="0.2">
      <c r="A945" s="27" t="s">
        <v>20</v>
      </c>
      <c r="B945" s="13" t="s">
        <v>20</v>
      </c>
      <c r="C945" s="14">
        <v>262</v>
      </c>
      <c r="D945" s="13" t="s">
        <v>20</v>
      </c>
      <c r="E945" s="13" t="s">
        <v>486</v>
      </c>
      <c r="F945" s="13" t="s">
        <v>313</v>
      </c>
      <c r="G945" s="14" t="s">
        <v>338</v>
      </c>
      <c r="H945">
        <v>7920</v>
      </c>
      <c r="I945">
        <v>8429</v>
      </c>
      <c r="J945">
        <v>8788</v>
      </c>
      <c r="K945">
        <v>9107</v>
      </c>
      <c r="L945">
        <v>9317</v>
      </c>
      <c r="M945">
        <v>9379</v>
      </c>
      <c r="N945">
        <v>9357</v>
      </c>
      <c r="O945">
        <v>9355</v>
      </c>
      <c r="P945">
        <v>9337</v>
      </c>
      <c r="Q945">
        <v>9356</v>
      </c>
      <c r="R945">
        <v>9435</v>
      </c>
      <c r="S945">
        <v>9547</v>
      </c>
      <c r="T945">
        <v>9637</v>
      </c>
      <c r="U945">
        <v>9713</v>
      </c>
      <c r="V945">
        <v>9781</v>
      </c>
      <c r="W945">
        <v>9836</v>
      </c>
      <c r="X945">
        <v>9880</v>
      </c>
      <c r="Y945">
        <v>9922</v>
      </c>
      <c r="Z945">
        <v>9969</v>
      </c>
      <c r="AA945">
        <v>9978</v>
      </c>
      <c r="AB945">
        <v>9930</v>
      </c>
      <c r="AC945">
        <v>9850</v>
      </c>
      <c r="AD945">
        <v>9772</v>
      </c>
      <c r="AE945" s="22"/>
    </row>
    <row r="946" spans="1:31" x14ac:dyDescent="0.2">
      <c r="A946" s="25" t="s">
        <v>20</v>
      </c>
      <c r="B946" s="11" t="s">
        <v>20</v>
      </c>
      <c r="C946" s="12">
        <v>262</v>
      </c>
      <c r="D946" s="11" t="s">
        <v>20</v>
      </c>
      <c r="E946" s="11" t="s">
        <v>458</v>
      </c>
      <c r="F946" s="11" t="s">
        <v>312</v>
      </c>
      <c r="G946" s="12" t="s">
        <v>457</v>
      </c>
      <c r="H946" s="205">
        <v>42886</v>
      </c>
      <c r="I946" s="205">
        <v>41327</v>
      </c>
      <c r="J946" s="205">
        <v>40052</v>
      </c>
      <c r="K946" s="205">
        <v>39938</v>
      </c>
      <c r="L946" s="205">
        <v>40131.999999999993</v>
      </c>
      <c r="M946">
        <v>40502</v>
      </c>
      <c r="N946">
        <v>40874</v>
      </c>
      <c r="O946">
        <v>41133</v>
      </c>
      <c r="P946">
        <v>41181</v>
      </c>
      <c r="Q946">
        <v>41286</v>
      </c>
      <c r="R946">
        <v>41357</v>
      </c>
      <c r="S946">
        <v>41270.999999999993</v>
      </c>
      <c r="T946">
        <v>40993.999999999993</v>
      </c>
      <c r="U946">
        <v>40718</v>
      </c>
      <c r="V946">
        <v>40159.000000000007</v>
      </c>
      <c r="W946">
        <v>39597</v>
      </c>
      <c r="X946">
        <v>39464</v>
      </c>
      <c r="Y946">
        <v>39993.999999999993</v>
      </c>
      <c r="Z946">
        <v>41150</v>
      </c>
      <c r="AA946">
        <v>42972</v>
      </c>
      <c r="AB946">
        <v>45109</v>
      </c>
      <c r="AC946">
        <v>46992.999999999993</v>
      </c>
      <c r="AD946">
        <v>48266.000000000007</v>
      </c>
      <c r="AE946" s="21" t="s">
        <v>1</v>
      </c>
    </row>
    <row r="947" spans="1:31" x14ac:dyDescent="0.2">
      <c r="A947" s="27" t="s">
        <v>20</v>
      </c>
      <c r="B947" s="13" t="s">
        <v>20</v>
      </c>
      <c r="C947" s="14">
        <v>262</v>
      </c>
      <c r="D947" s="13" t="s">
        <v>20</v>
      </c>
      <c r="E947" s="13" t="s">
        <v>456</v>
      </c>
      <c r="F947" s="13" t="s">
        <v>312</v>
      </c>
      <c r="G947" s="14" t="s">
        <v>455</v>
      </c>
      <c r="H947" s="205">
        <v>41027</v>
      </c>
      <c r="I947" s="205">
        <v>41567</v>
      </c>
      <c r="J947" s="205">
        <v>41398</v>
      </c>
      <c r="K947" s="205">
        <v>41237</v>
      </c>
      <c r="L947" s="205">
        <v>40913.999999999993</v>
      </c>
      <c r="M947">
        <v>40522</v>
      </c>
      <c r="N947">
        <v>40245.000000000007</v>
      </c>
      <c r="O947">
        <v>40189</v>
      </c>
      <c r="P947">
        <v>40119</v>
      </c>
      <c r="Q947">
        <v>40354</v>
      </c>
      <c r="R947">
        <v>40754.999999999993</v>
      </c>
      <c r="S947">
        <v>41110.000000000007</v>
      </c>
      <c r="T947">
        <v>41297.999999999993</v>
      </c>
      <c r="U947">
        <v>41506</v>
      </c>
      <c r="V947">
        <v>41596</v>
      </c>
      <c r="W947">
        <v>41572</v>
      </c>
      <c r="X947">
        <v>41437.999999999993</v>
      </c>
      <c r="Y947">
        <v>41200.999999999993</v>
      </c>
      <c r="Z947">
        <v>40811</v>
      </c>
      <c r="AA947">
        <v>40245</v>
      </c>
      <c r="AB947">
        <v>39747</v>
      </c>
      <c r="AC947">
        <v>39677</v>
      </c>
      <c r="AD947">
        <v>40238</v>
      </c>
      <c r="AE947" s="22" t="s">
        <v>1</v>
      </c>
    </row>
    <row r="948" spans="1:31" x14ac:dyDescent="0.2">
      <c r="A948" s="25" t="s">
        <v>20</v>
      </c>
      <c r="B948" s="11" t="s">
        <v>20</v>
      </c>
      <c r="C948" s="12">
        <v>262</v>
      </c>
      <c r="D948" s="11" t="s">
        <v>20</v>
      </c>
      <c r="E948" s="11" t="s">
        <v>502</v>
      </c>
      <c r="F948" s="11" t="s">
        <v>313</v>
      </c>
      <c r="G948" s="12" t="s">
        <v>457</v>
      </c>
      <c r="H948" s="205">
        <v>47456</v>
      </c>
      <c r="I948" s="205">
        <v>47371.000000000007</v>
      </c>
      <c r="J948" s="205">
        <v>47373</v>
      </c>
      <c r="K948" s="205">
        <v>47794</v>
      </c>
      <c r="L948" s="205">
        <v>48162.000000000007</v>
      </c>
      <c r="M948">
        <v>48490</v>
      </c>
      <c r="N948">
        <v>48785.000000000007</v>
      </c>
      <c r="O948">
        <v>49051</v>
      </c>
      <c r="P948">
        <v>49277</v>
      </c>
      <c r="Q948">
        <v>49521</v>
      </c>
      <c r="R948">
        <v>49733.000000000007</v>
      </c>
      <c r="S948">
        <v>49833</v>
      </c>
      <c r="T948">
        <v>49783</v>
      </c>
      <c r="U948">
        <v>49632</v>
      </c>
      <c r="V948">
        <v>49342.000000000007</v>
      </c>
      <c r="W948">
        <v>48983.999999999993</v>
      </c>
      <c r="X948">
        <v>48684.999999999993</v>
      </c>
      <c r="Y948">
        <v>48515</v>
      </c>
      <c r="Z948">
        <v>48508</v>
      </c>
      <c r="AA948">
        <v>48628</v>
      </c>
      <c r="AB948">
        <v>48827</v>
      </c>
      <c r="AC948">
        <v>49018</v>
      </c>
      <c r="AD948">
        <v>49144.999999999993</v>
      </c>
      <c r="AE948" s="21" t="s">
        <v>1</v>
      </c>
    </row>
    <row r="949" spans="1:31" x14ac:dyDescent="0.2">
      <c r="A949" s="27" t="s">
        <v>20</v>
      </c>
      <c r="B949" s="13" t="s">
        <v>20</v>
      </c>
      <c r="C949" s="14">
        <v>262</v>
      </c>
      <c r="D949" s="13" t="s">
        <v>20</v>
      </c>
      <c r="E949" s="13" t="s">
        <v>503</v>
      </c>
      <c r="F949" s="13" t="s">
        <v>313</v>
      </c>
      <c r="G949" s="14" t="s">
        <v>338</v>
      </c>
      <c r="H949" s="205">
        <v>43598.000000000007</v>
      </c>
      <c r="I949" s="205">
        <v>45211.000000000007</v>
      </c>
      <c r="J949" s="205">
        <v>45995.999999999993</v>
      </c>
      <c r="K949" s="205">
        <v>46703</v>
      </c>
      <c r="L949" s="205">
        <v>46977</v>
      </c>
      <c r="M949">
        <v>46982</v>
      </c>
      <c r="N949">
        <v>46986</v>
      </c>
      <c r="O949">
        <v>47147.000000000007</v>
      </c>
      <c r="P949">
        <v>47369</v>
      </c>
      <c r="Q949">
        <v>47726</v>
      </c>
      <c r="R949">
        <v>48161</v>
      </c>
      <c r="S949">
        <v>48576.000000000007</v>
      </c>
      <c r="T949">
        <v>48910</v>
      </c>
      <c r="U949">
        <v>49197</v>
      </c>
      <c r="V949">
        <v>49451</v>
      </c>
      <c r="W949">
        <v>49644.999999999993</v>
      </c>
      <c r="X949">
        <v>49733.000000000007</v>
      </c>
      <c r="Y949">
        <v>49693</v>
      </c>
      <c r="Z949">
        <v>49541.000000000007</v>
      </c>
      <c r="AA949">
        <v>49255</v>
      </c>
      <c r="AB949">
        <v>48910.999999999993</v>
      </c>
      <c r="AC949">
        <v>48631</v>
      </c>
      <c r="AD949">
        <v>48483.999999999993</v>
      </c>
      <c r="AE949" s="22" t="s">
        <v>1</v>
      </c>
    </row>
    <row r="950" spans="1:31" x14ac:dyDescent="0.2">
      <c r="A950" s="25" t="s">
        <v>20</v>
      </c>
      <c r="B950" s="11" t="s">
        <v>20</v>
      </c>
      <c r="C950" s="12">
        <v>262</v>
      </c>
      <c r="D950" s="11" t="s">
        <v>20</v>
      </c>
      <c r="E950" s="11" t="s">
        <v>504</v>
      </c>
      <c r="F950" s="11"/>
      <c r="G950" s="12"/>
      <c r="H950" s="205">
        <v>0</v>
      </c>
      <c r="I950" s="205">
        <v>0</v>
      </c>
      <c r="J950" s="205">
        <v>0</v>
      </c>
      <c r="K950" s="205">
        <v>0</v>
      </c>
      <c r="L950" s="205">
        <v>0</v>
      </c>
      <c r="M950" s="205">
        <v>0</v>
      </c>
      <c r="N950">
        <v>0</v>
      </c>
      <c r="O950">
        <v>0</v>
      </c>
      <c r="P950">
        <v>0</v>
      </c>
      <c r="Q950">
        <v>0</v>
      </c>
      <c r="R950">
        <v>0</v>
      </c>
      <c r="S950">
        <v>0</v>
      </c>
      <c r="T950">
        <v>0</v>
      </c>
      <c r="U950">
        <v>0</v>
      </c>
      <c r="V950">
        <v>0</v>
      </c>
      <c r="W950">
        <v>0</v>
      </c>
      <c r="X950">
        <v>0</v>
      </c>
      <c r="Y950">
        <v>0</v>
      </c>
      <c r="Z950">
        <v>0</v>
      </c>
      <c r="AA950">
        <v>0</v>
      </c>
      <c r="AB950">
        <v>0</v>
      </c>
      <c r="AC950">
        <v>0</v>
      </c>
      <c r="AD950">
        <v>0</v>
      </c>
      <c r="AE950" s="21" t="s">
        <v>1</v>
      </c>
    </row>
    <row r="951" spans="1:31" x14ac:dyDescent="0.2">
      <c r="A951" s="27" t="s">
        <v>20</v>
      </c>
      <c r="B951" s="13" t="s">
        <v>20</v>
      </c>
      <c r="C951" s="14">
        <v>262</v>
      </c>
      <c r="D951" s="13" t="s">
        <v>20</v>
      </c>
      <c r="E951" s="13" t="s">
        <v>505</v>
      </c>
      <c r="F951" s="13"/>
      <c r="G951" s="14"/>
      <c r="H951" s="205">
        <v>816361</v>
      </c>
      <c r="I951" s="205">
        <v>827820</v>
      </c>
      <c r="J951" s="205">
        <v>840194</v>
      </c>
      <c r="K951" s="205">
        <v>853671</v>
      </c>
      <c r="L951" s="205">
        <v>868136</v>
      </c>
      <c r="M951">
        <v>883296</v>
      </c>
      <c r="N951">
        <v>898707</v>
      </c>
      <c r="O951">
        <v>913998</v>
      </c>
      <c r="P951">
        <v>929117</v>
      </c>
      <c r="Q951">
        <v>944100</v>
      </c>
      <c r="R951">
        <v>958923</v>
      </c>
      <c r="S951">
        <v>973557</v>
      </c>
      <c r="T951">
        <v>988002</v>
      </c>
      <c r="U951">
        <v>1002197</v>
      </c>
      <c r="V951">
        <v>1016098</v>
      </c>
      <c r="W951">
        <v>1029701</v>
      </c>
      <c r="X951">
        <v>1043016.0000000001</v>
      </c>
      <c r="Y951">
        <v>1056058</v>
      </c>
      <c r="Z951">
        <v>1068802</v>
      </c>
      <c r="AA951">
        <v>1081237</v>
      </c>
      <c r="AB951">
        <v>1093376</v>
      </c>
      <c r="AC951">
        <v>1105197</v>
      </c>
      <c r="AD951">
        <v>1116713</v>
      </c>
      <c r="AE951" s="22" t="s">
        <v>1</v>
      </c>
    </row>
    <row r="952" spans="1:31" x14ac:dyDescent="0.2">
      <c r="A952" s="25" t="s">
        <v>21</v>
      </c>
      <c r="B952" s="11" t="s">
        <v>21</v>
      </c>
      <c r="C952" s="12">
        <v>818</v>
      </c>
      <c r="D952" s="11" t="s">
        <v>21</v>
      </c>
      <c r="E952" s="11" t="s">
        <v>440</v>
      </c>
      <c r="F952" s="11" t="s">
        <v>312</v>
      </c>
      <c r="G952" s="12" t="s">
        <v>319</v>
      </c>
      <c r="H952" s="205">
        <v>865883</v>
      </c>
      <c r="I952" s="205">
        <v>887688</v>
      </c>
      <c r="J952" s="205">
        <v>910929</v>
      </c>
      <c r="K952" s="205">
        <v>938717</v>
      </c>
      <c r="L952" s="205">
        <v>971825</v>
      </c>
      <c r="M952">
        <v>1011796</v>
      </c>
      <c r="N952">
        <v>1074832</v>
      </c>
      <c r="O952">
        <v>1120549</v>
      </c>
      <c r="P952">
        <v>1189397</v>
      </c>
      <c r="Q952">
        <v>1256016</v>
      </c>
      <c r="R952">
        <v>1306121</v>
      </c>
      <c r="S952">
        <v>1269351</v>
      </c>
      <c r="T952">
        <v>1282365</v>
      </c>
      <c r="U952">
        <v>1255034</v>
      </c>
      <c r="V952">
        <v>1218330</v>
      </c>
      <c r="W952">
        <v>1186109</v>
      </c>
      <c r="X952">
        <v>1225082</v>
      </c>
      <c r="Y952">
        <v>1207820</v>
      </c>
      <c r="Z952">
        <v>1205894</v>
      </c>
      <c r="AA952">
        <v>1205723</v>
      </c>
      <c r="AB952">
        <v>1206244</v>
      </c>
      <c r="AC952">
        <v>1196561</v>
      </c>
      <c r="AD952">
        <v>1201161</v>
      </c>
      <c r="AE952" s="21" t="s">
        <v>1</v>
      </c>
    </row>
    <row r="953" spans="1:31" x14ac:dyDescent="0.2">
      <c r="A953" s="27" t="s">
        <v>21</v>
      </c>
      <c r="B953" s="13" t="s">
        <v>21</v>
      </c>
      <c r="C953" s="14">
        <v>818</v>
      </c>
      <c r="D953" s="13" t="s">
        <v>21</v>
      </c>
      <c r="E953" s="13" t="s">
        <v>487</v>
      </c>
      <c r="F953" s="13" t="s">
        <v>313</v>
      </c>
      <c r="G953" s="14" t="s">
        <v>319</v>
      </c>
      <c r="H953" s="205">
        <v>922560</v>
      </c>
      <c r="I953" s="205">
        <v>944324</v>
      </c>
      <c r="J953" s="205">
        <v>969204</v>
      </c>
      <c r="K953" s="205">
        <v>998298</v>
      </c>
      <c r="L953" s="205">
        <v>1032729</v>
      </c>
      <c r="M953">
        <v>1074544</v>
      </c>
      <c r="N953">
        <v>1143190</v>
      </c>
      <c r="O953">
        <v>1191326</v>
      </c>
      <c r="P953">
        <v>1264961</v>
      </c>
      <c r="Q953">
        <v>1336235</v>
      </c>
      <c r="R953">
        <v>1389503</v>
      </c>
      <c r="S953">
        <v>1347388</v>
      </c>
      <c r="T953">
        <v>1360306</v>
      </c>
      <c r="U953">
        <v>1328893</v>
      </c>
      <c r="V953">
        <v>1287379</v>
      </c>
      <c r="W953">
        <v>1251203</v>
      </c>
      <c r="X953">
        <v>1294601</v>
      </c>
      <c r="Y953">
        <v>1275623</v>
      </c>
      <c r="Z953">
        <v>1274599</v>
      </c>
      <c r="AA953">
        <v>1275675</v>
      </c>
      <c r="AB953">
        <v>1277225</v>
      </c>
      <c r="AC953">
        <v>1265104</v>
      </c>
      <c r="AD953">
        <v>1270321</v>
      </c>
      <c r="AE953" s="22" t="s">
        <v>1</v>
      </c>
    </row>
    <row r="954" spans="1:31" x14ac:dyDescent="0.2">
      <c r="A954" s="25" t="s">
        <v>21</v>
      </c>
      <c r="B954" s="11" t="s">
        <v>21</v>
      </c>
      <c r="C954" s="12">
        <v>818</v>
      </c>
      <c r="D954" s="11" t="s">
        <v>21</v>
      </c>
      <c r="E954" s="11" t="s">
        <v>441</v>
      </c>
      <c r="F954" s="11" t="s">
        <v>312</v>
      </c>
      <c r="G954" s="12" t="s">
        <v>355</v>
      </c>
      <c r="H954" s="205">
        <v>856589</v>
      </c>
      <c r="I954" s="205">
        <v>867767</v>
      </c>
      <c r="J954" s="205">
        <v>888022</v>
      </c>
      <c r="K954" s="205">
        <v>910568</v>
      </c>
      <c r="L954" s="205">
        <v>937576</v>
      </c>
      <c r="M954">
        <v>970480</v>
      </c>
      <c r="N954">
        <v>1011254</v>
      </c>
      <c r="O954">
        <v>1061647</v>
      </c>
      <c r="P954">
        <v>1125051</v>
      </c>
      <c r="Q954">
        <v>1192886</v>
      </c>
      <c r="R954">
        <v>1253222</v>
      </c>
      <c r="S954">
        <v>1290249</v>
      </c>
      <c r="T954">
        <v>1286397</v>
      </c>
      <c r="U954">
        <v>1275692</v>
      </c>
      <c r="V954">
        <v>1249975</v>
      </c>
      <c r="W954">
        <v>1220459</v>
      </c>
      <c r="X954">
        <v>1202169</v>
      </c>
      <c r="Y954">
        <v>1212486</v>
      </c>
      <c r="Z954">
        <v>1208253</v>
      </c>
      <c r="AA954">
        <v>1205805</v>
      </c>
      <c r="AB954">
        <v>1204469</v>
      </c>
      <c r="AC954">
        <v>1202668</v>
      </c>
      <c r="AD954">
        <v>1198496</v>
      </c>
      <c r="AE954" s="21" t="s">
        <v>1</v>
      </c>
    </row>
    <row r="955" spans="1:31" x14ac:dyDescent="0.2">
      <c r="A955" s="27" t="s">
        <v>21</v>
      </c>
      <c r="B955" s="13" t="s">
        <v>21</v>
      </c>
      <c r="C955" s="14">
        <v>818</v>
      </c>
      <c r="D955" s="13" t="s">
        <v>21</v>
      </c>
      <c r="E955" s="13" t="s">
        <v>488</v>
      </c>
      <c r="F955" s="13" t="s">
        <v>313</v>
      </c>
      <c r="G955" s="14" t="s">
        <v>355</v>
      </c>
      <c r="H955" s="205">
        <v>911318</v>
      </c>
      <c r="I955" s="205">
        <v>923862</v>
      </c>
      <c r="J955" s="205">
        <v>944894</v>
      </c>
      <c r="K955" s="205">
        <v>968745</v>
      </c>
      <c r="L955" s="205">
        <v>996870</v>
      </c>
      <c r="M955">
        <v>1031136</v>
      </c>
      <c r="N955">
        <v>1074131</v>
      </c>
      <c r="O955">
        <v>1128230</v>
      </c>
      <c r="P955">
        <v>1195985</v>
      </c>
      <c r="Q955">
        <v>1268636</v>
      </c>
      <c r="R955">
        <v>1333118</v>
      </c>
      <c r="S955">
        <v>1372055</v>
      </c>
      <c r="T955">
        <v>1366199</v>
      </c>
      <c r="U955">
        <v>1352878</v>
      </c>
      <c r="V955">
        <v>1323161</v>
      </c>
      <c r="W955">
        <v>1289563</v>
      </c>
      <c r="X955">
        <v>1268815</v>
      </c>
      <c r="Y955">
        <v>1280191</v>
      </c>
      <c r="Z955">
        <v>1276179</v>
      </c>
      <c r="AA955">
        <v>1274507</v>
      </c>
      <c r="AB955">
        <v>1274060</v>
      </c>
      <c r="AC955">
        <v>1272602</v>
      </c>
      <c r="AD955">
        <v>1267462</v>
      </c>
      <c r="AE955" s="22" t="s">
        <v>1</v>
      </c>
    </row>
    <row r="956" spans="1:31" x14ac:dyDescent="0.2">
      <c r="A956" s="25" t="s">
        <v>21</v>
      </c>
      <c r="B956" s="11" t="s">
        <v>21</v>
      </c>
      <c r="C956" s="12">
        <v>818</v>
      </c>
      <c r="D956" s="11" t="s">
        <v>21</v>
      </c>
      <c r="E956" s="11" t="s">
        <v>442</v>
      </c>
      <c r="F956" s="11" t="s">
        <v>312</v>
      </c>
      <c r="G956" s="12" t="s">
        <v>317</v>
      </c>
      <c r="H956" s="205">
        <v>848818</v>
      </c>
      <c r="I956" s="205">
        <v>855997</v>
      </c>
      <c r="J956" s="205">
        <v>869726</v>
      </c>
      <c r="K956" s="205">
        <v>887719</v>
      </c>
      <c r="L956" s="205">
        <v>909382</v>
      </c>
      <c r="M956">
        <v>936041</v>
      </c>
      <c r="N956">
        <v>969539</v>
      </c>
      <c r="O956">
        <v>1011492</v>
      </c>
      <c r="P956">
        <v>1067146</v>
      </c>
      <c r="Q956">
        <v>1132408</v>
      </c>
      <c r="R956">
        <v>1197678</v>
      </c>
      <c r="S956">
        <v>1249533</v>
      </c>
      <c r="T956">
        <v>1272662</v>
      </c>
      <c r="U956">
        <v>1278974</v>
      </c>
      <c r="V956">
        <v>1266414</v>
      </c>
      <c r="W956">
        <v>1243527</v>
      </c>
      <c r="X956">
        <v>1222758</v>
      </c>
      <c r="Y956">
        <v>1218907</v>
      </c>
      <c r="Z956">
        <v>1213143</v>
      </c>
      <c r="AA956">
        <v>1208932</v>
      </c>
      <c r="AB956">
        <v>1205992</v>
      </c>
      <c r="AC956">
        <v>1203138</v>
      </c>
      <c r="AD956">
        <v>1198855</v>
      </c>
      <c r="AE956" s="21" t="s">
        <v>1</v>
      </c>
    </row>
    <row r="957" spans="1:31" x14ac:dyDescent="0.2">
      <c r="A957" s="27" t="s">
        <v>21</v>
      </c>
      <c r="B957" s="13" t="s">
        <v>21</v>
      </c>
      <c r="C957" s="14">
        <v>818</v>
      </c>
      <c r="D957" s="13" t="s">
        <v>21</v>
      </c>
      <c r="E957" s="13" t="s">
        <v>489</v>
      </c>
      <c r="F957" s="13" t="s">
        <v>313</v>
      </c>
      <c r="G957" s="14" t="s">
        <v>317</v>
      </c>
      <c r="H957" s="205">
        <v>901684</v>
      </c>
      <c r="I957" s="205">
        <v>910335</v>
      </c>
      <c r="J957" s="205">
        <v>925101</v>
      </c>
      <c r="K957" s="205">
        <v>944465</v>
      </c>
      <c r="L957" s="205">
        <v>967157</v>
      </c>
      <c r="M957">
        <v>994862</v>
      </c>
      <c r="N957">
        <v>1029958.0000000001</v>
      </c>
      <c r="O957">
        <v>1074610</v>
      </c>
      <c r="P957">
        <v>1133984</v>
      </c>
      <c r="Q957">
        <v>1203891</v>
      </c>
      <c r="R957">
        <v>1273817</v>
      </c>
      <c r="S957">
        <v>1329003</v>
      </c>
      <c r="T957">
        <v>1352676</v>
      </c>
      <c r="U957">
        <v>1357935</v>
      </c>
      <c r="V957">
        <v>1342472</v>
      </c>
      <c r="W957">
        <v>1315850</v>
      </c>
      <c r="X957">
        <v>1291954</v>
      </c>
      <c r="Y957">
        <v>1287208</v>
      </c>
      <c r="Z957">
        <v>1281014</v>
      </c>
      <c r="AA957">
        <v>1277062</v>
      </c>
      <c r="AB957">
        <v>1274744</v>
      </c>
      <c r="AC957">
        <v>1272337</v>
      </c>
      <c r="AD957">
        <v>1267681</v>
      </c>
      <c r="AE957" s="22" t="s">
        <v>1</v>
      </c>
    </row>
    <row r="958" spans="1:31" x14ac:dyDescent="0.2">
      <c r="A958" s="25" t="s">
        <v>21</v>
      </c>
      <c r="B958" s="11" t="s">
        <v>21</v>
      </c>
      <c r="C958" s="12">
        <v>818</v>
      </c>
      <c r="D958" s="11" t="s">
        <v>21</v>
      </c>
      <c r="E958" s="11" t="s">
        <v>443</v>
      </c>
      <c r="F958" s="11" t="s">
        <v>312</v>
      </c>
      <c r="G958" s="12" t="s">
        <v>356</v>
      </c>
      <c r="H958" s="205">
        <v>842348</v>
      </c>
      <c r="I958" s="205">
        <v>846736</v>
      </c>
      <c r="J958" s="205">
        <v>855481</v>
      </c>
      <c r="K958" s="205">
        <v>869611</v>
      </c>
      <c r="L958" s="205">
        <v>886610</v>
      </c>
      <c r="M958">
        <v>907813</v>
      </c>
      <c r="N958">
        <v>934896</v>
      </c>
      <c r="O958">
        <v>969346</v>
      </c>
      <c r="P958">
        <v>1014947</v>
      </c>
      <c r="Q958">
        <v>1075349</v>
      </c>
      <c r="R958">
        <v>1141010</v>
      </c>
      <c r="S958">
        <v>1201633</v>
      </c>
      <c r="T958">
        <v>1244185</v>
      </c>
      <c r="U958">
        <v>1267914</v>
      </c>
      <c r="V958">
        <v>1268937</v>
      </c>
      <c r="W958">
        <v>1255733</v>
      </c>
      <c r="X958">
        <v>1237269</v>
      </c>
      <c r="Y958">
        <v>1225763</v>
      </c>
      <c r="Z958">
        <v>1219246</v>
      </c>
      <c r="AA958">
        <v>1214046</v>
      </c>
      <c r="AB958">
        <v>1209887</v>
      </c>
      <c r="AC958">
        <v>1206104</v>
      </c>
      <c r="AD958">
        <v>1201572</v>
      </c>
      <c r="AE958" s="21" t="s">
        <v>1</v>
      </c>
    </row>
    <row r="959" spans="1:31" x14ac:dyDescent="0.2">
      <c r="A959" s="27" t="s">
        <v>21</v>
      </c>
      <c r="B959" s="13" t="s">
        <v>21</v>
      </c>
      <c r="C959" s="14">
        <v>818</v>
      </c>
      <c r="D959" s="13" t="s">
        <v>21</v>
      </c>
      <c r="E959" s="13" t="s">
        <v>490</v>
      </c>
      <c r="F959" s="13" t="s">
        <v>313</v>
      </c>
      <c r="G959" s="14" t="s">
        <v>356</v>
      </c>
      <c r="H959" s="205">
        <v>893444</v>
      </c>
      <c r="I959" s="205">
        <v>899337</v>
      </c>
      <c r="J959" s="205">
        <v>909291</v>
      </c>
      <c r="K959" s="205">
        <v>924914</v>
      </c>
      <c r="L959" s="205">
        <v>942937</v>
      </c>
      <c r="M959">
        <v>965007</v>
      </c>
      <c r="N959">
        <v>993253</v>
      </c>
      <c r="O959">
        <v>1029635</v>
      </c>
      <c r="P959">
        <v>1078132</v>
      </c>
      <c r="Q959">
        <v>1142816</v>
      </c>
      <c r="R959">
        <v>1213237</v>
      </c>
      <c r="S959">
        <v>1278065</v>
      </c>
      <c r="T959">
        <v>1323021</v>
      </c>
      <c r="U959">
        <v>1347359</v>
      </c>
      <c r="V959">
        <v>1346680</v>
      </c>
      <c r="W959">
        <v>1330468</v>
      </c>
      <c r="X959">
        <v>1308769</v>
      </c>
      <c r="Y959">
        <v>1295157</v>
      </c>
      <c r="Z959">
        <v>1287594</v>
      </c>
      <c r="AA959">
        <v>1282166</v>
      </c>
      <c r="AB959">
        <v>1278275</v>
      </c>
      <c r="AC959">
        <v>1274874</v>
      </c>
      <c r="AD959">
        <v>1270316</v>
      </c>
      <c r="AE959" s="22" t="s">
        <v>1</v>
      </c>
    </row>
    <row r="960" spans="1:31" x14ac:dyDescent="0.2">
      <c r="A960" s="25" t="s">
        <v>21</v>
      </c>
      <c r="B960" s="11" t="s">
        <v>21</v>
      </c>
      <c r="C960" s="12">
        <v>818</v>
      </c>
      <c r="D960" s="11" t="s">
        <v>21</v>
      </c>
      <c r="E960" s="11" t="s">
        <v>444</v>
      </c>
      <c r="F960" s="11" t="s">
        <v>312</v>
      </c>
      <c r="G960" s="12" t="s">
        <v>327</v>
      </c>
      <c r="H960" s="205">
        <v>836954</v>
      </c>
      <c r="I960" s="205">
        <v>839592</v>
      </c>
      <c r="J960" s="205">
        <v>844729</v>
      </c>
      <c r="K960" s="205">
        <v>855688</v>
      </c>
      <c r="L960" s="205">
        <v>868707</v>
      </c>
      <c r="M960">
        <v>885129</v>
      </c>
      <c r="N960">
        <v>906622</v>
      </c>
      <c r="O960">
        <v>934471</v>
      </c>
      <c r="P960">
        <v>967724</v>
      </c>
      <c r="Q960">
        <v>1020978</v>
      </c>
      <c r="R960">
        <v>1084737</v>
      </c>
      <c r="S960">
        <v>1148823</v>
      </c>
      <c r="T960">
        <v>1203994</v>
      </c>
      <c r="U960">
        <v>1245547</v>
      </c>
      <c r="V960">
        <v>1260581</v>
      </c>
      <c r="W960">
        <v>1257496</v>
      </c>
      <c r="X960">
        <v>1245251</v>
      </c>
      <c r="Y960">
        <v>1231735</v>
      </c>
      <c r="Z960">
        <v>1225245</v>
      </c>
      <c r="AA960">
        <v>1219832</v>
      </c>
      <c r="AB960">
        <v>1215226</v>
      </c>
      <c r="AC960">
        <v>1210767</v>
      </c>
      <c r="AD960">
        <v>1205979</v>
      </c>
      <c r="AE960" s="21" t="s">
        <v>1</v>
      </c>
    </row>
    <row r="961" spans="1:31" x14ac:dyDescent="0.2">
      <c r="A961" s="27" t="s">
        <v>21</v>
      </c>
      <c r="B961" s="13" t="s">
        <v>21</v>
      </c>
      <c r="C961" s="14">
        <v>818</v>
      </c>
      <c r="D961" s="13" t="s">
        <v>21</v>
      </c>
      <c r="E961" s="13" t="s">
        <v>491</v>
      </c>
      <c r="F961" s="13" t="s">
        <v>313</v>
      </c>
      <c r="G961" s="14" t="s">
        <v>327</v>
      </c>
      <c r="H961" s="205">
        <v>886384</v>
      </c>
      <c r="I961" s="205">
        <v>890495</v>
      </c>
      <c r="J961" s="205">
        <v>896931</v>
      </c>
      <c r="K961" s="205">
        <v>909545</v>
      </c>
      <c r="L961" s="205">
        <v>923650</v>
      </c>
      <c r="M961">
        <v>940860</v>
      </c>
      <c r="N961">
        <v>963245</v>
      </c>
      <c r="O961">
        <v>992470</v>
      </c>
      <c r="P961">
        <v>1027599.9999999999</v>
      </c>
      <c r="Q961">
        <v>1084583</v>
      </c>
      <c r="R961">
        <v>1153016</v>
      </c>
      <c r="S961">
        <v>1221705</v>
      </c>
      <c r="T961">
        <v>1280520</v>
      </c>
      <c r="U961">
        <v>1324444</v>
      </c>
      <c r="V961">
        <v>1339082</v>
      </c>
      <c r="W961">
        <v>1333824</v>
      </c>
      <c r="X961">
        <v>1318707</v>
      </c>
      <c r="Y961">
        <v>1302524</v>
      </c>
      <c r="Z961">
        <v>1294404</v>
      </c>
      <c r="AA961">
        <v>1288310</v>
      </c>
      <c r="AB961">
        <v>1283649</v>
      </c>
      <c r="AC961">
        <v>1279380</v>
      </c>
      <c r="AD961">
        <v>1274705</v>
      </c>
      <c r="AE961" s="22" t="s">
        <v>1</v>
      </c>
    </row>
    <row r="962" spans="1:31" x14ac:dyDescent="0.2">
      <c r="A962" s="25" t="s">
        <v>21</v>
      </c>
      <c r="B962" s="11" t="s">
        <v>21</v>
      </c>
      <c r="C962" s="12">
        <v>818</v>
      </c>
      <c r="D962" s="11" t="s">
        <v>21</v>
      </c>
      <c r="E962" s="11" t="s">
        <v>445</v>
      </c>
      <c r="F962" s="11" t="s">
        <v>312</v>
      </c>
      <c r="G962" s="12" t="s">
        <v>320</v>
      </c>
      <c r="H962" s="205">
        <v>832899</v>
      </c>
      <c r="I962" s="205">
        <v>834172</v>
      </c>
      <c r="J962" s="205">
        <v>836910</v>
      </c>
      <c r="K962" s="205">
        <v>845163</v>
      </c>
      <c r="L962" s="205">
        <v>855118</v>
      </c>
      <c r="M962">
        <v>867438</v>
      </c>
      <c r="N962">
        <v>884017</v>
      </c>
      <c r="O962">
        <v>906130</v>
      </c>
      <c r="P962">
        <v>929231</v>
      </c>
      <c r="Q962">
        <v>968566</v>
      </c>
      <c r="R962">
        <v>1028132.0000000001</v>
      </c>
      <c r="S962">
        <v>1093379</v>
      </c>
      <c r="T962">
        <v>1155114</v>
      </c>
      <c r="U962">
        <v>1209671</v>
      </c>
      <c r="V962">
        <v>1244383</v>
      </c>
      <c r="W962">
        <v>1251851</v>
      </c>
      <c r="X962">
        <v>1246255</v>
      </c>
      <c r="Y962">
        <v>1235504</v>
      </c>
      <c r="Z962">
        <v>1230594</v>
      </c>
      <c r="AA962">
        <v>1224977</v>
      </c>
      <c r="AB962">
        <v>1220697</v>
      </c>
      <c r="AC962">
        <v>1216331</v>
      </c>
      <c r="AD962">
        <v>1211410</v>
      </c>
      <c r="AE962" s="21" t="s">
        <v>1</v>
      </c>
    </row>
    <row r="963" spans="1:31" x14ac:dyDescent="0.2">
      <c r="A963" s="27" t="s">
        <v>21</v>
      </c>
      <c r="B963" s="13" t="s">
        <v>21</v>
      </c>
      <c r="C963" s="14">
        <v>818</v>
      </c>
      <c r="D963" s="13" t="s">
        <v>21</v>
      </c>
      <c r="E963" s="13" t="s">
        <v>492</v>
      </c>
      <c r="F963" s="13" t="s">
        <v>313</v>
      </c>
      <c r="G963" s="14" t="s">
        <v>320</v>
      </c>
      <c r="H963" s="205">
        <v>880745</v>
      </c>
      <c r="I963" s="205">
        <v>883435</v>
      </c>
      <c r="J963" s="205">
        <v>887489</v>
      </c>
      <c r="K963" s="205">
        <v>897525</v>
      </c>
      <c r="L963" s="205">
        <v>908740</v>
      </c>
      <c r="M963">
        <v>921849</v>
      </c>
      <c r="N963">
        <v>939161</v>
      </c>
      <c r="O963">
        <v>962284</v>
      </c>
      <c r="P963">
        <v>986474</v>
      </c>
      <c r="Q963">
        <v>1028367</v>
      </c>
      <c r="R963">
        <v>1092329</v>
      </c>
      <c r="S963">
        <v>1162385</v>
      </c>
      <c r="T963">
        <v>1228460</v>
      </c>
      <c r="U963">
        <v>1286703</v>
      </c>
      <c r="V963">
        <v>1322973</v>
      </c>
      <c r="W963">
        <v>1329210</v>
      </c>
      <c r="X963">
        <v>1321212</v>
      </c>
      <c r="Y963">
        <v>1307793</v>
      </c>
      <c r="Z963">
        <v>1300942</v>
      </c>
      <c r="AA963">
        <v>1293984</v>
      </c>
      <c r="AB963">
        <v>1289358</v>
      </c>
      <c r="AC963">
        <v>1285023</v>
      </c>
      <c r="AD963">
        <v>1280187</v>
      </c>
      <c r="AE963" s="22" t="s">
        <v>1</v>
      </c>
    </row>
    <row r="964" spans="1:31" x14ac:dyDescent="0.2">
      <c r="A964" s="25" t="s">
        <v>21</v>
      </c>
      <c r="B964" s="11" t="s">
        <v>21</v>
      </c>
      <c r="C964" s="12">
        <v>818</v>
      </c>
      <c r="D964" s="11" t="s">
        <v>21</v>
      </c>
      <c r="E964" s="11" t="s">
        <v>446</v>
      </c>
      <c r="F964" s="11" t="s">
        <v>312</v>
      </c>
      <c r="G964" s="12" t="s">
        <v>326</v>
      </c>
      <c r="H964" s="205">
        <v>830448</v>
      </c>
      <c r="I964" s="205">
        <v>830735</v>
      </c>
      <c r="J964" s="205">
        <v>831465</v>
      </c>
      <c r="K964" s="205">
        <v>837366</v>
      </c>
      <c r="L964" s="205">
        <v>844831</v>
      </c>
      <c r="M964">
        <v>854189</v>
      </c>
      <c r="N964">
        <v>866531</v>
      </c>
      <c r="O964">
        <v>883585</v>
      </c>
      <c r="P964">
        <v>900982</v>
      </c>
      <c r="Q964">
        <v>926364</v>
      </c>
      <c r="R964">
        <v>970464</v>
      </c>
      <c r="S964">
        <v>1034571.9999999999</v>
      </c>
      <c r="T964">
        <v>1100571</v>
      </c>
      <c r="U964">
        <v>1160701</v>
      </c>
      <c r="V964">
        <v>1212904</v>
      </c>
      <c r="W964">
        <v>1241834</v>
      </c>
      <c r="X964">
        <v>1243315</v>
      </c>
      <c r="Y964">
        <v>1235751</v>
      </c>
      <c r="Z964">
        <v>1234359</v>
      </c>
      <c r="AA964">
        <v>1229703</v>
      </c>
      <c r="AB964">
        <v>1224989</v>
      </c>
      <c r="AC964">
        <v>1221487</v>
      </c>
      <c r="AD964">
        <v>1217198</v>
      </c>
      <c r="AE964" s="21" t="s">
        <v>1</v>
      </c>
    </row>
    <row r="965" spans="1:31" x14ac:dyDescent="0.2">
      <c r="A965" s="27" t="s">
        <v>21</v>
      </c>
      <c r="B965" s="13" t="s">
        <v>21</v>
      </c>
      <c r="C965" s="14">
        <v>818</v>
      </c>
      <c r="D965" s="13" t="s">
        <v>21</v>
      </c>
      <c r="E965" s="13" t="s">
        <v>493</v>
      </c>
      <c r="F965" s="13" t="s">
        <v>313</v>
      </c>
      <c r="G965" s="14" t="s">
        <v>326</v>
      </c>
      <c r="H965" s="205">
        <v>876770</v>
      </c>
      <c r="I965" s="205">
        <v>878391</v>
      </c>
      <c r="J965" s="205">
        <v>880430</v>
      </c>
      <c r="K965" s="205">
        <v>888167</v>
      </c>
      <c r="L965" s="205">
        <v>897075</v>
      </c>
      <c r="M965">
        <v>907406</v>
      </c>
      <c r="N965">
        <v>920419</v>
      </c>
      <c r="O965">
        <v>938243</v>
      </c>
      <c r="P965">
        <v>956386</v>
      </c>
      <c r="Q965">
        <v>983176</v>
      </c>
      <c r="R965">
        <v>1030351.0000000001</v>
      </c>
      <c r="S965">
        <v>1099283</v>
      </c>
      <c r="T965">
        <v>1170125</v>
      </c>
      <c r="U965">
        <v>1234541</v>
      </c>
      <c r="V965">
        <v>1290086</v>
      </c>
      <c r="W965">
        <v>1319918</v>
      </c>
      <c r="X965">
        <v>1319574</v>
      </c>
      <c r="Y965">
        <v>1309450</v>
      </c>
      <c r="Z965">
        <v>1306198</v>
      </c>
      <c r="AA965">
        <v>1299694</v>
      </c>
      <c r="AB965">
        <v>1293897</v>
      </c>
      <c r="AC965">
        <v>1290298</v>
      </c>
      <c r="AD965">
        <v>1286098</v>
      </c>
      <c r="AE965" s="22" t="s">
        <v>1</v>
      </c>
    </row>
    <row r="966" spans="1:31" x14ac:dyDescent="0.2">
      <c r="A966" s="25" t="s">
        <v>21</v>
      </c>
      <c r="B966" s="11" t="s">
        <v>21</v>
      </c>
      <c r="C966" s="12">
        <v>818</v>
      </c>
      <c r="D966" s="11" t="s">
        <v>21</v>
      </c>
      <c r="E966" s="11" t="s">
        <v>447</v>
      </c>
      <c r="F966" s="11" t="s">
        <v>312</v>
      </c>
      <c r="G966" s="12" t="s">
        <v>318</v>
      </c>
      <c r="H966" s="205">
        <v>826941</v>
      </c>
      <c r="I966" s="205">
        <v>829539</v>
      </c>
      <c r="J966" s="205">
        <v>828645</v>
      </c>
      <c r="K966" s="205">
        <v>831815</v>
      </c>
      <c r="L966" s="205">
        <v>837063</v>
      </c>
      <c r="M966">
        <v>844143</v>
      </c>
      <c r="N966">
        <v>853615</v>
      </c>
      <c r="O966">
        <v>866291</v>
      </c>
      <c r="P966">
        <v>880746</v>
      </c>
      <c r="Q966">
        <v>898135</v>
      </c>
      <c r="R966">
        <v>924500</v>
      </c>
      <c r="S966">
        <v>971678</v>
      </c>
      <c r="T966">
        <v>1039642</v>
      </c>
      <c r="U966">
        <v>1103417</v>
      </c>
      <c r="V966">
        <v>1163943</v>
      </c>
      <c r="W966">
        <v>1214783</v>
      </c>
      <c r="X966">
        <v>1239466</v>
      </c>
      <c r="Y966">
        <v>1235510</v>
      </c>
      <c r="Z966">
        <v>1234967</v>
      </c>
      <c r="AA966">
        <v>1233464</v>
      </c>
      <c r="AB966">
        <v>1229093</v>
      </c>
      <c r="AC966">
        <v>1224924</v>
      </c>
      <c r="AD966">
        <v>1222037</v>
      </c>
      <c r="AE966" s="21" t="s">
        <v>1</v>
      </c>
    </row>
    <row r="967" spans="1:31" x14ac:dyDescent="0.2">
      <c r="A967" s="27" t="s">
        <v>21</v>
      </c>
      <c r="B967" s="13" t="s">
        <v>21</v>
      </c>
      <c r="C967" s="14">
        <v>818</v>
      </c>
      <c r="D967" s="13" t="s">
        <v>21</v>
      </c>
      <c r="E967" s="13" t="s">
        <v>494</v>
      </c>
      <c r="F967" s="13" t="s">
        <v>313</v>
      </c>
      <c r="G967" s="14" t="s">
        <v>318</v>
      </c>
      <c r="H967" s="205">
        <v>871967</v>
      </c>
      <c r="I967" s="205">
        <v>875597</v>
      </c>
      <c r="J967" s="205">
        <v>875980</v>
      </c>
      <c r="K967" s="205">
        <v>881019</v>
      </c>
      <c r="L967" s="205">
        <v>887813</v>
      </c>
      <c r="M967">
        <v>896102</v>
      </c>
      <c r="N967">
        <v>906436</v>
      </c>
      <c r="O967">
        <v>919753</v>
      </c>
      <c r="P967">
        <v>934867</v>
      </c>
      <c r="Q967">
        <v>953104</v>
      </c>
      <c r="R967">
        <v>981034</v>
      </c>
      <c r="S967">
        <v>1031575</v>
      </c>
      <c r="T967">
        <v>1104695</v>
      </c>
      <c r="U967">
        <v>1173179</v>
      </c>
      <c r="V967">
        <v>1237937</v>
      </c>
      <c r="W967">
        <v>1291920</v>
      </c>
      <c r="X967">
        <v>1317086</v>
      </c>
      <c r="Y967">
        <v>1310785</v>
      </c>
      <c r="Z967">
        <v>1308325</v>
      </c>
      <c r="AA967">
        <v>1304938</v>
      </c>
      <c r="AB967">
        <v>1298781</v>
      </c>
      <c r="AC967">
        <v>1293701</v>
      </c>
      <c r="AD967">
        <v>1290937</v>
      </c>
      <c r="AE967" s="22" t="s">
        <v>1</v>
      </c>
    </row>
    <row r="968" spans="1:31" x14ac:dyDescent="0.2">
      <c r="A968" s="25" t="s">
        <v>21</v>
      </c>
      <c r="B968" s="11" t="s">
        <v>21</v>
      </c>
      <c r="C968" s="12">
        <v>818</v>
      </c>
      <c r="D968" s="11" t="s">
        <v>21</v>
      </c>
      <c r="E968" s="11" t="s">
        <v>448</v>
      </c>
      <c r="F968" s="11" t="s">
        <v>312</v>
      </c>
      <c r="G968" s="12" t="s">
        <v>333</v>
      </c>
      <c r="H968" s="205">
        <v>821180</v>
      </c>
      <c r="I968" s="205">
        <v>826945</v>
      </c>
      <c r="J968" s="205">
        <v>828703</v>
      </c>
      <c r="K968" s="205">
        <v>828941</v>
      </c>
      <c r="L968" s="205">
        <v>831410</v>
      </c>
      <c r="M968">
        <v>836407</v>
      </c>
      <c r="N968">
        <v>843806</v>
      </c>
      <c r="O968">
        <v>853699</v>
      </c>
      <c r="P968">
        <v>864237</v>
      </c>
      <c r="Q968">
        <v>880152</v>
      </c>
      <c r="R968">
        <v>896260</v>
      </c>
      <c r="S968">
        <v>921976</v>
      </c>
      <c r="T968">
        <v>971603</v>
      </c>
      <c r="U968">
        <v>1041462</v>
      </c>
      <c r="V968">
        <v>1104028</v>
      </c>
      <c r="W968">
        <v>1165885</v>
      </c>
      <c r="X968">
        <v>1216831</v>
      </c>
      <c r="Y968">
        <v>1237819</v>
      </c>
      <c r="Z968">
        <v>1234816</v>
      </c>
      <c r="AA968">
        <v>1234434</v>
      </c>
      <c r="AB968">
        <v>1232852</v>
      </c>
      <c r="AC968">
        <v>1228406</v>
      </c>
      <c r="AD968">
        <v>1224618</v>
      </c>
      <c r="AE968" s="21" t="s">
        <v>1</v>
      </c>
    </row>
    <row r="969" spans="1:31" x14ac:dyDescent="0.2">
      <c r="A969" s="27" t="s">
        <v>21</v>
      </c>
      <c r="B969" s="13" t="s">
        <v>21</v>
      </c>
      <c r="C969" s="14">
        <v>818</v>
      </c>
      <c r="D969" s="13" t="s">
        <v>21</v>
      </c>
      <c r="E969" s="13" t="s">
        <v>495</v>
      </c>
      <c r="F969" s="13" t="s">
        <v>313</v>
      </c>
      <c r="G969" s="14" t="s">
        <v>333</v>
      </c>
      <c r="H969" s="205">
        <v>865209</v>
      </c>
      <c r="I969" s="205">
        <v>871641</v>
      </c>
      <c r="J969" s="205">
        <v>874365</v>
      </c>
      <c r="K969" s="205">
        <v>876565</v>
      </c>
      <c r="L969" s="205">
        <v>880584</v>
      </c>
      <c r="M969">
        <v>886940</v>
      </c>
      <c r="N969">
        <v>895488</v>
      </c>
      <c r="O969">
        <v>906219</v>
      </c>
      <c r="P969">
        <v>917221</v>
      </c>
      <c r="Q969">
        <v>934044</v>
      </c>
      <c r="R969">
        <v>950942</v>
      </c>
      <c r="S969">
        <v>978158</v>
      </c>
      <c r="T969">
        <v>1031351.0000000001</v>
      </c>
      <c r="U969">
        <v>1106616</v>
      </c>
      <c r="V969">
        <v>1173674</v>
      </c>
      <c r="W969">
        <v>1239845</v>
      </c>
      <c r="X969">
        <v>1293961</v>
      </c>
      <c r="Y969">
        <v>1315088</v>
      </c>
      <c r="Z969">
        <v>1309777</v>
      </c>
      <c r="AA969">
        <v>1307536</v>
      </c>
      <c r="AB969">
        <v>1304015</v>
      </c>
      <c r="AC969">
        <v>1297758</v>
      </c>
      <c r="AD969">
        <v>1293203</v>
      </c>
      <c r="AE969" s="22" t="s">
        <v>1</v>
      </c>
    </row>
    <row r="970" spans="1:31" x14ac:dyDescent="0.2">
      <c r="A970" s="25" t="s">
        <v>21</v>
      </c>
      <c r="B970" s="11" t="s">
        <v>21</v>
      </c>
      <c r="C970" s="12">
        <v>818</v>
      </c>
      <c r="D970" s="11" t="s">
        <v>21</v>
      </c>
      <c r="E970" s="11" t="s">
        <v>449</v>
      </c>
      <c r="F970" s="11" t="s">
        <v>312</v>
      </c>
      <c r="G970" s="12" t="s">
        <v>340</v>
      </c>
      <c r="H970" s="205">
        <v>814403</v>
      </c>
      <c r="I970" s="205">
        <v>821264</v>
      </c>
      <c r="J970" s="205">
        <v>827022</v>
      </c>
      <c r="K970" s="205">
        <v>828949</v>
      </c>
      <c r="L970" s="205">
        <v>828486</v>
      </c>
      <c r="M970">
        <v>830656</v>
      </c>
      <c r="N970">
        <v>836098</v>
      </c>
      <c r="O970">
        <v>844120</v>
      </c>
      <c r="P970">
        <v>851658</v>
      </c>
      <c r="Q970">
        <v>864386</v>
      </c>
      <c r="R970">
        <v>880515</v>
      </c>
      <c r="S970">
        <v>893745</v>
      </c>
      <c r="T970">
        <v>918228</v>
      </c>
      <c r="U970">
        <v>973242</v>
      </c>
      <c r="V970">
        <v>1041171</v>
      </c>
      <c r="W970">
        <v>1103408</v>
      </c>
      <c r="X970">
        <v>1167989</v>
      </c>
      <c r="Y970">
        <v>1219582</v>
      </c>
      <c r="Z970">
        <v>1237074</v>
      </c>
      <c r="AA970">
        <v>1234374</v>
      </c>
      <c r="AB970">
        <v>1234184</v>
      </c>
      <c r="AC970">
        <v>1232162</v>
      </c>
      <c r="AD970">
        <v>1227478</v>
      </c>
      <c r="AE970" s="21" t="s">
        <v>1</v>
      </c>
    </row>
    <row r="971" spans="1:31" x14ac:dyDescent="0.2">
      <c r="A971" s="27" t="s">
        <v>21</v>
      </c>
      <c r="B971" s="13" t="s">
        <v>21</v>
      </c>
      <c r="C971" s="14">
        <v>818</v>
      </c>
      <c r="D971" s="13" t="s">
        <v>21</v>
      </c>
      <c r="E971" s="13" t="s">
        <v>496</v>
      </c>
      <c r="F971" s="13" t="s">
        <v>313</v>
      </c>
      <c r="G971" s="14" t="s">
        <v>340</v>
      </c>
      <c r="H971" s="205">
        <v>857652</v>
      </c>
      <c r="I971" s="205">
        <v>864936</v>
      </c>
      <c r="J971" s="205">
        <v>871257</v>
      </c>
      <c r="K971" s="205">
        <v>875001</v>
      </c>
      <c r="L971" s="205">
        <v>876130</v>
      </c>
      <c r="M971">
        <v>879636</v>
      </c>
      <c r="N971">
        <v>886424</v>
      </c>
      <c r="O971">
        <v>895619</v>
      </c>
      <c r="P971">
        <v>903664</v>
      </c>
      <c r="Q971">
        <v>917191</v>
      </c>
      <c r="R971">
        <v>934323</v>
      </c>
      <c r="S971">
        <v>948068</v>
      </c>
      <c r="T971">
        <v>973907</v>
      </c>
      <c r="U971">
        <v>1033073.0000000001</v>
      </c>
      <c r="V971">
        <v>1106121</v>
      </c>
      <c r="W971">
        <v>1172763</v>
      </c>
      <c r="X971">
        <v>1241953</v>
      </c>
      <c r="Y971">
        <v>1296817</v>
      </c>
      <c r="Z971">
        <v>1314015</v>
      </c>
      <c r="AA971">
        <v>1309105</v>
      </c>
      <c r="AB971">
        <v>1307084</v>
      </c>
      <c r="AC971">
        <v>1302981</v>
      </c>
      <c r="AD971">
        <v>1296432</v>
      </c>
      <c r="AE971" s="22" t="s">
        <v>1</v>
      </c>
    </row>
    <row r="972" spans="1:31" x14ac:dyDescent="0.2">
      <c r="A972" s="25" t="s">
        <v>21</v>
      </c>
      <c r="B972" s="11" t="s">
        <v>21</v>
      </c>
      <c r="C972" s="12">
        <v>818</v>
      </c>
      <c r="D972" s="11" t="s">
        <v>21</v>
      </c>
      <c r="E972" s="11" t="s">
        <v>450</v>
      </c>
      <c r="F972" s="11" t="s">
        <v>312</v>
      </c>
      <c r="G972" s="12" t="s">
        <v>329</v>
      </c>
      <c r="H972" s="205">
        <v>807886</v>
      </c>
      <c r="I972" s="205">
        <v>814050</v>
      </c>
      <c r="J972" s="205">
        <v>821419</v>
      </c>
      <c r="K972" s="205">
        <v>827250</v>
      </c>
      <c r="L972" s="205">
        <v>828444</v>
      </c>
      <c r="M972">
        <v>827682</v>
      </c>
      <c r="N972">
        <v>830247</v>
      </c>
      <c r="O972">
        <v>836434</v>
      </c>
      <c r="P972">
        <v>842084</v>
      </c>
      <c r="Q972">
        <v>851787</v>
      </c>
      <c r="R972">
        <v>865475</v>
      </c>
      <c r="S972">
        <v>880254</v>
      </c>
      <c r="T972">
        <v>890043</v>
      </c>
      <c r="U972">
        <v>919698</v>
      </c>
      <c r="V972">
        <v>972909</v>
      </c>
      <c r="W972">
        <v>1039720</v>
      </c>
      <c r="X972">
        <v>1102947</v>
      </c>
      <c r="Y972">
        <v>1170768</v>
      </c>
      <c r="Z972">
        <v>1218777</v>
      </c>
      <c r="AA972">
        <v>1236581</v>
      </c>
      <c r="AB972">
        <v>1234214</v>
      </c>
      <c r="AC972">
        <v>1233856</v>
      </c>
      <c r="AD972">
        <v>1231230</v>
      </c>
      <c r="AE972" s="21" t="s">
        <v>1</v>
      </c>
    </row>
    <row r="973" spans="1:31" x14ac:dyDescent="0.2">
      <c r="A973" s="27" t="s">
        <v>21</v>
      </c>
      <c r="B973" s="13" t="s">
        <v>21</v>
      </c>
      <c r="C973" s="14">
        <v>818</v>
      </c>
      <c r="D973" s="13" t="s">
        <v>21</v>
      </c>
      <c r="E973" s="13" t="s">
        <v>497</v>
      </c>
      <c r="F973" s="13" t="s">
        <v>313</v>
      </c>
      <c r="G973" s="14" t="s">
        <v>329</v>
      </c>
      <c r="H973" s="205">
        <v>850353</v>
      </c>
      <c r="I973" s="205">
        <v>856929</v>
      </c>
      <c r="J973" s="205">
        <v>864604</v>
      </c>
      <c r="K973" s="205">
        <v>871778</v>
      </c>
      <c r="L973" s="205">
        <v>874618</v>
      </c>
      <c r="M973">
        <v>875184</v>
      </c>
      <c r="N973">
        <v>879040</v>
      </c>
      <c r="O973">
        <v>886643</v>
      </c>
      <c r="P973">
        <v>893053</v>
      </c>
      <c r="Q973">
        <v>903575</v>
      </c>
      <c r="R973">
        <v>918246</v>
      </c>
      <c r="S973">
        <v>933909</v>
      </c>
      <c r="T973">
        <v>943862</v>
      </c>
      <c r="U973">
        <v>975435</v>
      </c>
      <c r="V973">
        <v>1032539</v>
      </c>
      <c r="W973">
        <v>1104301</v>
      </c>
      <c r="X973">
        <v>1172045</v>
      </c>
      <c r="Y973">
        <v>1244842</v>
      </c>
      <c r="Z973">
        <v>1295666</v>
      </c>
      <c r="AA973">
        <v>1313278</v>
      </c>
      <c r="AB973">
        <v>1308771</v>
      </c>
      <c r="AC973">
        <v>1306522</v>
      </c>
      <c r="AD973">
        <v>1301643</v>
      </c>
      <c r="AE973" s="22" t="s">
        <v>1</v>
      </c>
    </row>
    <row r="974" spans="1:31" x14ac:dyDescent="0.2">
      <c r="A974" s="25" t="s">
        <v>21</v>
      </c>
      <c r="B974" s="11" t="s">
        <v>21</v>
      </c>
      <c r="C974" s="12">
        <v>818</v>
      </c>
      <c r="D974" s="11" t="s">
        <v>21</v>
      </c>
      <c r="E974" s="11" t="s">
        <v>451</v>
      </c>
      <c r="F974" s="11" t="s">
        <v>312</v>
      </c>
      <c r="G974" s="12" t="s">
        <v>361</v>
      </c>
      <c r="H974" s="205">
        <v>799984</v>
      </c>
      <c r="I974" s="205">
        <v>807408</v>
      </c>
      <c r="J974" s="205">
        <v>813770</v>
      </c>
      <c r="K974" s="205">
        <v>821689</v>
      </c>
      <c r="L974" s="205">
        <v>826728</v>
      </c>
      <c r="M974">
        <v>827590</v>
      </c>
      <c r="N974">
        <v>827222</v>
      </c>
      <c r="O974">
        <v>830478</v>
      </c>
      <c r="P974">
        <v>834407</v>
      </c>
      <c r="Q974">
        <v>842195</v>
      </c>
      <c r="R974">
        <v>852843</v>
      </c>
      <c r="S974">
        <v>865953</v>
      </c>
      <c r="T974">
        <v>878825</v>
      </c>
      <c r="U974">
        <v>891376</v>
      </c>
      <c r="V974">
        <v>919305</v>
      </c>
      <c r="W974">
        <v>971492</v>
      </c>
      <c r="X974">
        <v>1038420.0000000001</v>
      </c>
      <c r="Y974">
        <v>1103125</v>
      </c>
      <c r="Z974">
        <v>1169900</v>
      </c>
      <c r="AA974">
        <v>1218221</v>
      </c>
      <c r="AB974">
        <v>1236371</v>
      </c>
      <c r="AC974">
        <v>1233976</v>
      </c>
      <c r="AD974">
        <v>1233286</v>
      </c>
      <c r="AE974" s="21" t="s">
        <v>1</v>
      </c>
    </row>
    <row r="975" spans="1:31" x14ac:dyDescent="0.2">
      <c r="A975" s="27" t="s">
        <v>21</v>
      </c>
      <c r="B975" s="13" t="s">
        <v>21</v>
      </c>
      <c r="C975" s="14">
        <v>818</v>
      </c>
      <c r="D975" s="13" t="s">
        <v>21</v>
      </c>
      <c r="E975" s="13" t="s">
        <v>498</v>
      </c>
      <c r="F975" s="13" t="s">
        <v>313</v>
      </c>
      <c r="G975" s="14" t="s">
        <v>361</v>
      </c>
      <c r="H975" s="205">
        <v>841638</v>
      </c>
      <c r="I975" s="205">
        <v>849463</v>
      </c>
      <c r="J975" s="205">
        <v>856150</v>
      </c>
      <c r="K975" s="205">
        <v>864769</v>
      </c>
      <c r="L975" s="205">
        <v>871285</v>
      </c>
      <c r="M975">
        <v>873726</v>
      </c>
      <c r="N975">
        <v>874589</v>
      </c>
      <c r="O975">
        <v>879174</v>
      </c>
      <c r="P975">
        <v>884106</v>
      </c>
      <c r="Q975">
        <v>892925</v>
      </c>
      <c r="R975">
        <v>904554</v>
      </c>
      <c r="S975">
        <v>918621</v>
      </c>
      <c r="T975">
        <v>932183</v>
      </c>
      <c r="U975">
        <v>945219</v>
      </c>
      <c r="V975">
        <v>974832</v>
      </c>
      <c r="W975">
        <v>1030768</v>
      </c>
      <c r="X975">
        <v>1102666</v>
      </c>
      <c r="Y975">
        <v>1172068</v>
      </c>
      <c r="Z975">
        <v>1243608</v>
      </c>
      <c r="AA975">
        <v>1294849</v>
      </c>
      <c r="AB975">
        <v>1312881</v>
      </c>
      <c r="AC975">
        <v>1308326</v>
      </c>
      <c r="AD975">
        <v>1305654</v>
      </c>
      <c r="AE975" s="22" t="s">
        <v>1</v>
      </c>
    </row>
    <row r="976" spans="1:31" x14ac:dyDescent="0.2">
      <c r="A976" s="25" t="s">
        <v>21</v>
      </c>
      <c r="B976" s="11" t="s">
        <v>21</v>
      </c>
      <c r="C976" s="12">
        <v>818</v>
      </c>
      <c r="D976" s="11" t="s">
        <v>21</v>
      </c>
      <c r="E976" s="11" t="s">
        <v>452</v>
      </c>
      <c r="F976" s="11" t="s">
        <v>312</v>
      </c>
      <c r="G976" s="12" t="s">
        <v>328</v>
      </c>
      <c r="H976" s="205">
        <v>797584</v>
      </c>
      <c r="I976" s="205">
        <v>799543</v>
      </c>
      <c r="J976" s="205">
        <v>807002</v>
      </c>
      <c r="K976" s="205">
        <v>814106</v>
      </c>
      <c r="L976" s="205">
        <v>821215</v>
      </c>
      <c r="M976">
        <v>825858</v>
      </c>
      <c r="N976">
        <v>827080</v>
      </c>
      <c r="O976">
        <v>827399</v>
      </c>
      <c r="P976">
        <v>828457</v>
      </c>
      <c r="Q976">
        <v>834505</v>
      </c>
      <c r="R976">
        <v>843221</v>
      </c>
      <c r="S976">
        <v>853297</v>
      </c>
      <c r="T976">
        <v>865282</v>
      </c>
      <c r="U976">
        <v>880043</v>
      </c>
      <c r="V976">
        <v>890903</v>
      </c>
      <c r="W976">
        <v>917886</v>
      </c>
      <c r="X976">
        <v>970216</v>
      </c>
      <c r="Y976">
        <v>1037723.9999999999</v>
      </c>
      <c r="Z976">
        <v>1102189</v>
      </c>
      <c r="AA976">
        <v>1169270</v>
      </c>
      <c r="AB976">
        <v>1217943</v>
      </c>
      <c r="AC976">
        <v>1236083</v>
      </c>
      <c r="AD976">
        <v>1233497</v>
      </c>
      <c r="AE976" s="21" t="s">
        <v>1</v>
      </c>
    </row>
    <row r="977" spans="1:31" x14ac:dyDescent="0.2">
      <c r="A977" s="27" t="s">
        <v>21</v>
      </c>
      <c r="B977" s="13" t="s">
        <v>21</v>
      </c>
      <c r="C977" s="14">
        <v>818</v>
      </c>
      <c r="D977" s="13" t="s">
        <v>21</v>
      </c>
      <c r="E977" s="13" t="s">
        <v>499</v>
      </c>
      <c r="F977" s="13" t="s">
        <v>313</v>
      </c>
      <c r="G977" s="14" t="s">
        <v>328</v>
      </c>
      <c r="H977" s="205">
        <v>838600</v>
      </c>
      <c r="I977" s="205">
        <v>840733</v>
      </c>
      <c r="J977" s="205">
        <v>848516</v>
      </c>
      <c r="K977" s="205">
        <v>855801</v>
      </c>
      <c r="L977" s="205">
        <v>863928</v>
      </c>
      <c r="M977">
        <v>870284</v>
      </c>
      <c r="N977">
        <v>873184</v>
      </c>
      <c r="O977">
        <v>874721</v>
      </c>
      <c r="P977">
        <v>876674</v>
      </c>
      <c r="Q977">
        <v>883981</v>
      </c>
      <c r="R977">
        <v>893852</v>
      </c>
      <c r="S977">
        <v>904864</v>
      </c>
      <c r="T977">
        <v>917706</v>
      </c>
      <c r="U977">
        <v>933386</v>
      </c>
      <c r="V977">
        <v>944512</v>
      </c>
      <c r="W977">
        <v>973062</v>
      </c>
      <c r="X977">
        <v>1029170.0000000001</v>
      </c>
      <c r="Y977">
        <v>1101729</v>
      </c>
      <c r="Z977">
        <v>1170746</v>
      </c>
      <c r="AA977">
        <v>1242694</v>
      </c>
      <c r="AB977">
        <v>1294366</v>
      </c>
      <c r="AC977">
        <v>1312372</v>
      </c>
      <c r="AD977">
        <v>1307575</v>
      </c>
      <c r="AE977" s="22" t="s">
        <v>1</v>
      </c>
    </row>
    <row r="978" spans="1:31" x14ac:dyDescent="0.2">
      <c r="A978" s="25" t="s">
        <v>21</v>
      </c>
      <c r="B978" s="11" t="s">
        <v>21</v>
      </c>
      <c r="C978" s="12">
        <v>818</v>
      </c>
      <c r="D978" s="11" t="s">
        <v>21</v>
      </c>
      <c r="E978" s="11" t="s">
        <v>453</v>
      </c>
      <c r="F978" s="11" t="s">
        <v>312</v>
      </c>
      <c r="G978" s="12" t="s">
        <v>337</v>
      </c>
      <c r="H978" s="205">
        <v>803791</v>
      </c>
      <c r="I978" s="205">
        <v>797074</v>
      </c>
      <c r="J978" s="205">
        <v>799172</v>
      </c>
      <c r="K978" s="205">
        <v>807379</v>
      </c>
      <c r="L978" s="205">
        <v>813703</v>
      </c>
      <c r="M978">
        <v>820394</v>
      </c>
      <c r="N978">
        <v>825332</v>
      </c>
      <c r="O978">
        <v>827207</v>
      </c>
      <c r="P978">
        <v>825362</v>
      </c>
      <c r="Q978">
        <v>828547</v>
      </c>
      <c r="R978">
        <v>835512</v>
      </c>
      <c r="S978">
        <v>843653</v>
      </c>
      <c r="T978">
        <v>852619</v>
      </c>
      <c r="U978">
        <v>866375</v>
      </c>
      <c r="V978">
        <v>879477</v>
      </c>
      <c r="W978">
        <v>889436</v>
      </c>
      <c r="X978">
        <v>916602</v>
      </c>
      <c r="Y978">
        <v>969504</v>
      </c>
      <c r="Z978">
        <v>1036715.9999999999</v>
      </c>
      <c r="AA978">
        <v>1101478</v>
      </c>
      <c r="AB978">
        <v>1168906</v>
      </c>
      <c r="AC978">
        <v>1217589</v>
      </c>
      <c r="AD978">
        <v>1235553</v>
      </c>
      <c r="AE978" s="21" t="s">
        <v>1</v>
      </c>
    </row>
    <row r="979" spans="1:31" x14ac:dyDescent="0.2">
      <c r="A979" s="27" t="s">
        <v>21</v>
      </c>
      <c r="B979" s="13" t="s">
        <v>21</v>
      </c>
      <c r="C979" s="14">
        <v>818</v>
      </c>
      <c r="D979" s="13" t="s">
        <v>21</v>
      </c>
      <c r="E979" s="13" t="s">
        <v>500</v>
      </c>
      <c r="F979" s="13" t="s">
        <v>313</v>
      </c>
      <c r="G979" s="14" t="s">
        <v>337</v>
      </c>
      <c r="H979" s="205">
        <v>844404</v>
      </c>
      <c r="I979" s="205">
        <v>837517</v>
      </c>
      <c r="J979" s="205">
        <v>839771</v>
      </c>
      <c r="K979" s="205">
        <v>847677</v>
      </c>
      <c r="L979" s="205">
        <v>854455</v>
      </c>
      <c r="M979">
        <v>862584</v>
      </c>
      <c r="N979">
        <v>869632</v>
      </c>
      <c r="O979">
        <v>873367</v>
      </c>
      <c r="P979">
        <v>872225</v>
      </c>
      <c r="Q979">
        <v>876566</v>
      </c>
      <c r="R979">
        <v>884900</v>
      </c>
      <c r="S979">
        <v>894117</v>
      </c>
      <c r="T979">
        <v>903903</v>
      </c>
      <c r="U979">
        <v>918746</v>
      </c>
      <c r="V979">
        <v>932550</v>
      </c>
      <c r="W979">
        <v>942673</v>
      </c>
      <c r="X979">
        <v>971455</v>
      </c>
      <c r="Y979">
        <v>1028223.9999999999</v>
      </c>
      <c r="Z979">
        <v>1100313</v>
      </c>
      <c r="AA979">
        <v>1169725</v>
      </c>
      <c r="AB979">
        <v>1242101</v>
      </c>
      <c r="AC979">
        <v>1293773</v>
      </c>
      <c r="AD979">
        <v>1311557</v>
      </c>
      <c r="AE979" s="22" t="s">
        <v>1</v>
      </c>
    </row>
    <row r="980" spans="1:31" x14ac:dyDescent="0.2">
      <c r="A980" s="25" t="s">
        <v>21</v>
      </c>
      <c r="B980" s="11" t="s">
        <v>21</v>
      </c>
      <c r="C980" s="12">
        <v>818</v>
      </c>
      <c r="D980" s="11" t="s">
        <v>21</v>
      </c>
      <c r="E980" s="11" t="s">
        <v>454</v>
      </c>
      <c r="F980" s="11" t="s">
        <v>312</v>
      </c>
      <c r="G980" s="12" t="s">
        <v>369</v>
      </c>
      <c r="H980" s="205">
        <v>814604</v>
      </c>
      <c r="I980" s="205">
        <v>803064</v>
      </c>
      <c r="J980" s="205">
        <v>796635</v>
      </c>
      <c r="K980" s="205">
        <v>799599</v>
      </c>
      <c r="L980" s="205">
        <v>807025</v>
      </c>
      <c r="M980">
        <v>812958</v>
      </c>
      <c r="N980">
        <v>819915</v>
      </c>
      <c r="O980">
        <v>825441</v>
      </c>
      <c r="P980">
        <v>825121</v>
      </c>
      <c r="Q980">
        <v>825427</v>
      </c>
      <c r="R980">
        <v>829538</v>
      </c>
      <c r="S980">
        <v>835929</v>
      </c>
      <c r="T980">
        <v>842965</v>
      </c>
      <c r="U980">
        <v>853584</v>
      </c>
      <c r="V980">
        <v>865712</v>
      </c>
      <c r="W980">
        <v>877931</v>
      </c>
      <c r="X980">
        <v>888099</v>
      </c>
      <c r="Y980">
        <v>915850</v>
      </c>
      <c r="Z980">
        <v>968420</v>
      </c>
      <c r="AA980">
        <v>1035919.0000000001</v>
      </c>
      <c r="AB980">
        <v>1101018</v>
      </c>
      <c r="AC980">
        <v>1168470</v>
      </c>
      <c r="AD980">
        <v>1216997</v>
      </c>
      <c r="AE980" s="21" t="s">
        <v>1</v>
      </c>
    </row>
    <row r="981" spans="1:31" x14ac:dyDescent="0.2">
      <c r="A981" s="27" t="s">
        <v>21</v>
      </c>
      <c r="B981" s="13" t="s">
        <v>21</v>
      </c>
      <c r="C981" s="14">
        <v>818</v>
      </c>
      <c r="D981" s="13" t="s">
        <v>21</v>
      </c>
      <c r="E981" s="13" t="s">
        <v>501</v>
      </c>
      <c r="F981" s="13" t="s">
        <v>313</v>
      </c>
      <c r="G981" s="14" t="s">
        <v>369</v>
      </c>
      <c r="H981" s="205">
        <v>854908</v>
      </c>
      <c r="I981" s="205">
        <v>842910</v>
      </c>
      <c r="J981" s="205">
        <v>836377</v>
      </c>
      <c r="K981" s="205">
        <v>838458</v>
      </c>
      <c r="L981" s="205">
        <v>845851</v>
      </c>
      <c r="M981">
        <v>852613</v>
      </c>
      <c r="N981">
        <v>861586</v>
      </c>
      <c r="O981">
        <v>869703</v>
      </c>
      <c r="P981">
        <v>870861</v>
      </c>
      <c r="Q981">
        <v>872108</v>
      </c>
      <c r="R981">
        <v>877494</v>
      </c>
      <c r="S981">
        <v>885165</v>
      </c>
      <c r="T981">
        <v>893127</v>
      </c>
      <c r="U981">
        <v>904774</v>
      </c>
      <c r="V981">
        <v>917778</v>
      </c>
      <c r="W981">
        <v>930598</v>
      </c>
      <c r="X981">
        <v>940993</v>
      </c>
      <c r="Y981">
        <v>970464</v>
      </c>
      <c r="Z981">
        <v>1026711</v>
      </c>
      <c r="AA981">
        <v>1099181</v>
      </c>
      <c r="AB981">
        <v>1169005</v>
      </c>
      <c r="AC981">
        <v>1241402</v>
      </c>
      <c r="AD981">
        <v>1292878</v>
      </c>
      <c r="AE981" s="22" t="s">
        <v>1</v>
      </c>
    </row>
    <row r="982" spans="1:31" x14ac:dyDescent="0.2">
      <c r="A982" s="25" t="s">
        <v>21</v>
      </c>
      <c r="B982" s="11" t="s">
        <v>21</v>
      </c>
      <c r="C982" s="12">
        <v>818</v>
      </c>
      <c r="D982" s="11" t="s">
        <v>21</v>
      </c>
      <c r="E982" s="11" t="s">
        <v>473</v>
      </c>
      <c r="F982" s="11" t="s">
        <v>312</v>
      </c>
      <c r="G982" s="12" t="s">
        <v>359</v>
      </c>
      <c r="H982">
        <v>823531</v>
      </c>
      <c r="I982">
        <v>813563</v>
      </c>
      <c r="J982">
        <v>802407</v>
      </c>
      <c r="K982">
        <v>796978</v>
      </c>
      <c r="L982">
        <v>799301</v>
      </c>
      <c r="M982">
        <v>806331</v>
      </c>
      <c r="N982">
        <v>812551</v>
      </c>
      <c r="O982">
        <v>820067</v>
      </c>
      <c r="P982">
        <v>823338</v>
      </c>
      <c r="Q982">
        <v>825138</v>
      </c>
      <c r="R982">
        <v>826390</v>
      </c>
      <c r="S982">
        <v>829944</v>
      </c>
      <c r="T982">
        <v>835236</v>
      </c>
      <c r="U982">
        <v>843820</v>
      </c>
      <c r="V982">
        <v>852818</v>
      </c>
      <c r="W982">
        <v>864084</v>
      </c>
      <c r="X982">
        <v>876513</v>
      </c>
      <c r="Y982">
        <v>887279</v>
      </c>
      <c r="Z982">
        <v>914698</v>
      </c>
      <c r="AA982">
        <v>967534</v>
      </c>
      <c r="AB982">
        <v>1035358.9999999999</v>
      </c>
      <c r="AC982">
        <v>1100489</v>
      </c>
      <c r="AD982">
        <v>1167805</v>
      </c>
      <c r="AE982" s="21"/>
    </row>
    <row r="983" spans="1:31" x14ac:dyDescent="0.2">
      <c r="A983" s="27" t="s">
        <v>21</v>
      </c>
      <c r="B983" s="13" t="s">
        <v>21</v>
      </c>
      <c r="C983" s="14">
        <v>818</v>
      </c>
      <c r="D983" s="13" t="s">
        <v>21</v>
      </c>
      <c r="E983" s="13" t="s">
        <v>480</v>
      </c>
      <c r="F983" s="13" t="s">
        <v>313</v>
      </c>
      <c r="G983" s="14" t="s">
        <v>359</v>
      </c>
      <c r="H983">
        <v>863487</v>
      </c>
      <c r="I983">
        <v>852854</v>
      </c>
      <c r="J983">
        <v>841359</v>
      </c>
      <c r="K983">
        <v>834572</v>
      </c>
      <c r="L983">
        <v>836167</v>
      </c>
      <c r="M983">
        <v>843533</v>
      </c>
      <c r="N983">
        <v>851113</v>
      </c>
      <c r="O983">
        <v>861304</v>
      </c>
      <c r="P983">
        <v>867096</v>
      </c>
      <c r="Q983">
        <v>870732</v>
      </c>
      <c r="R983">
        <v>873023</v>
      </c>
      <c r="S983">
        <v>877773</v>
      </c>
      <c r="T983">
        <v>884186</v>
      </c>
      <c r="U983">
        <v>893853</v>
      </c>
      <c r="V983">
        <v>903667</v>
      </c>
      <c r="W983">
        <v>915712</v>
      </c>
      <c r="X983">
        <v>928802</v>
      </c>
      <c r="Y983">
        <v>939909</v>
      </c>
      <c r="Z983">
        <v>968865</v>
      </c>
      <c r="AA983">
        <v>1025462</v>
      </c>
      <c r="AB983">
        <v>1098332</v>
      </c>
      <c r="AC983">
        <v>1168187</v>
      </c>
      <c r="AD983">
        <v>1240413</v>
      </c>
      <c r="AE983" s="22"/>
    </row>
    <row r="984" spans="1:31" x14ac:dyDescent="0.2">
      <c r="A984" s="25" t="s">
        <v>21</v>
      </c>
      <c r="B984" s="11" t="s">
        <v>21</v>
      </c>
      <c r="C984" s="12">
        <v>818</v>
      </c>
      <c r="D984" s="11" t="s">
        <v>21</v>
      </c>
      <c r="E984" s="11" t="s">
        <v>474</v>
      </c>
      <c r="F984" s="11" t="s">
        <v>312</v>
      </c>
      <c r="G984" s="12" t="s">
        <v>341</v>
      </c>
      <c r="H984">
        <v>832611</v>
      </c>
      <c r="I984">
        <v>822188</v>
      </c>
      <c r="J984">
        <v>812593</v>
      </c>
      <c r="K984">
        <v>802465</v>
      </c>
      <c r="L984">
        <v>796598</v>
      </c>
      <c r="M984">
        <v>798666</v>
      </c>
      <c r="N984">
        <v>805972</v>
      </c>
      <c r="O984">
        <v>812770</v>
      </c>
      <c r="P984">
        <v>818000</v>
      </c>
      <c r="Q984">
        <v>823332</v>
      </c>
      <c r="R984">
        <v>826053</v>
      </c>
      <c r="S984">
        <v>826769</v>
      </c>
      <c r="T984">
        <v>829249</v>
      </c>
      <c r="U984">
        <v>836008</v>
      </c>
      <c r="V984">
        <v>842963</v>
      </c>
      <c r="W984">
        <v>851102</v>
      </c>
      <c r="X984">
        <v>862583</v>
      </c>
      <c r="Y984">
        <v>875605</v>
      </c>
      <c r="Z984">
        <v>886073</v>
      </c>
      <c r="AA984">
        <v>913733</v>
      </c>
      <c r="AB984">
        <v>966868</v>
      </c>
      <c r="AC984">
        <v>1034733.9999999999</v>
      </c>
      <c r="AD984">
        <v>1099745</v>
      </c>
      <c r="AE984" s="21"/>
    </row>
    <row r="985" spans="1:31" x14ac:dyDescent="0.2">
      <c r="A985" s="27" t="s">
        <v>21</v>
      </c>
      <c r="B985" s="13" t="s">
        <v>21</v>
      </c>
      <c r="C985" s="14">
        <v>818</v>
      </c>
      <c r="D985" s="13" t="s">
        <v>21</v>
      </c>
      <c r="E985" s="13" t="s">
        <v>481</v>
      </c>
      <c r="F985" s="13" t="s">
        <v>313</v>
      </c>
      <c r="G985" s="14" t="s">
        <v>341</v>
      </c>
      <c r="H985">
        <v>872285</v>
      </c>
      <c r="I985">
        <v>860902</v>
      </c>
      <c r="J985">
        <v>850744</v>
      </c>
      <c r="K985">
        <v>839057</v>
      </c>
      <c r="L985">
        <v>831795</v>
      </c>
      <c r="M985">
        <v>833391</v>
      </c>
      <c r="N985">
        <v>841555</v>
      </c>
      <c r="O985">
        <v>850321</v>
      </c>
      <c r="P985">
        <v>858462</v>
      </c>
      <c r="Q985">
        <v>866855</v>
      </c>
      <c r="R985">
        <v>871632</v>
      </c>
      <c r="S985">
        <v>873291</v>
      </c>
      <c r="T985">
        <v>876819</v>
      </c>
      <c r="U985">
        <v>884803</v>
      </c>
      <c r="V985">
        <v>892625</v>
      </c>
      <c r="W985">
        <v>901479</v>
      </c>
      <c r="X985">
        <v>913799</v>
      </c>
      <c r="Y985">
        <v>927595</v>
      </c>
      <c r="Z985">
        <v>938242</v>
      </c>
      <c r="AA985">
        <v>967515</v>
      </c>
      <c r="AB985">
        <v>1024478.0000000001</v>
      </c>
      <c r="AC985">
        <v>1097390</v>
      </c>
      <c r="AD985">
        <v>1167095</v>
      </c>
      <c r="AE985" s="22"/>
    </row>
    <row r="986" spans="1:31" x14ac:dyDescent="0.2">
      <c r="A986" s="25" t="s">
        <v>21</v>
      </c>
      <c r="B986" s="11" t="s">
        <v>21</v>
      </c>
      <c r="C986" s="12">
        <v>818</v>
      </c>
      <c r="D986" s="11" t="s">
        <v>21</v>
      </c>
      <c r="E986" s="11" t="s">
        <v>475</v>
      </c>
      <c r="F986" s="11" t="s">
        <v>312</v>
      </c>
      <c r="G986" s="12" t="s">
        <v>334</v>
      </c>
      <c r="H986">
        <v>833228</v>
      </c>
      <c r="I986">
        <v>830968</v>
      </c>
      <c r="J986">
        <v>820917</v>
      </c>
      <c r="K986">
        <v>812241</v>
      </c>
      <c r="L986">
        <v>801796</v>
      </c>
      <c r="M986">
        <v>795882</v>
      </c>
      <c r="N986">
        <v>798363</v>
      </c>
      <c r="O986">
        <v>806234</v>
      </c>
      <c r="P986">
        <v>810761</v>
      </c>
      <c r="Q986">
        <v>818016</v>
      </c>
      <c r="R986">
        <v>824222</v>
      </c>
      <c r="S986">
        <v>826384</v>
      </c>
      <c r="T986">
        <v>826052</v>
      </c>
      <c r="U986">
        <v>829957</v>
      </c>
      <c r="V986">
        <v>835083</v>
      </c>
      <c r="W986">
        <v>841168</v>
      </c>
      <c r="X986">
        <v>849510</v>
      </c>
      <c r="Y986">
        <v>861583</v>
      </c>
      <c r="Z986">
        <v>874356</v>
      </c>
      <c r="AA986">
        <v>885048</v>
      </c>
      <c r="AB986">
        <v>912976</v>
      </c>
      <c r="AC986">
        <v>966142</v>
      </c>
      <c r="AD986">
        <v>1033906</v>
      </c>
      <c r="AE986" s="21"/>
    </row>
    <row r="987" spans="1:31" x14ac:dyDescent="0.2">
      <c r="A987" s="27" t="s">
        <v>21</v>
      </c>
      <c r="B987" s="13" t="s">
        <v>21</v>
      </c>
      <c r="C987" s="14">
        <v>818</v>
      </c>
      <c r="D987" s="13" t="s">
        <v>21</v>
      </c>
      <c r="E987" s="13" t="s">
        <v>482</v>
      </c>
      <c r="F987" s="13" t="s">
        <v>313</v>
      </c>
      <c r="G987" s="14" t="s">
        <v>334</v>
      </c>
      <c r="H987">
        <v>872036</v>
      </c>
      <c r="I987">
        <v>869189</v>
      </c>
      <c r="J987">
        <v>858261</v>
      </c>
      <c r="K987">
        <v>847970</v>
      </c>
      <c r="L987">
        <v>835776</v>
      </c>
      <c r="M987">
        <v>828535</v>
      </c>
      <c r="N987">
        <v>830952</v>
      </c>
      <c r="O987">
        <v>840276</v>
      </c>
      <c r="P987">
        <v>847156</v>
      </c>
      <c r="Q987">
        <v>857963</v>
      </c>
      <c r="R987">
        <v>867638</v>
      </c>
      <c r="S987">
        <v>871887</v>
      </c>
      <c r="T987">
        <v>872332</v>
      </c>
      <c r="U987">
        <v>877352</v>
      </c>
      <c r="V987">
        <v>883485</v>
      </c>
      <c r="W987">
        <v>890329</v>
      </c>
      <c r="X987">
        <v>899443</v>
      </c>
      <c r="Y987">
        <v>912466</v>
      </c>
      <c r="Z987">
        <v>925875</v>
      </c>
      <c r="AA987">
        <v>936817</v>
      </c>
      <c r="AB987">
        <v>966414</v>
      </c>
      <c r="AC987">
        <v>1023406</v>
      </c>
      <c r="AD987">
        <v>1096191</v>
      </c>
      <c r="AE987" s="22"/>
    </row>
    <row r="988" spans="1:31" x14ac:dyDescent="0.2">
      <c r="A988" s="25" t="s">
        <v>21</v>
      </c>
      <c r="B988" s="11" t="s">
        <v>21</v>
      </c>
      <c r="C988" s="12">
        <v>818</v>
      </c>
      <c r="D988" s="11" t="s">
        <v>21</v>
      </c>
      <c r="E988" s="11" t="s">
        <v>476</v>
      </c>
      <c r="F988" s="11" t="s">
        <v>312</v>
      </c>
      <c r="G988" s="12" t="s">
        <v>345</v>
      </c>
      <c r="H988">
        <v>820672</v>
      </c>
      <c r="I988">
        <v>831304</v>
      </c>
      <c r="J988">
        <v>829398</v>
      </c>
      <c r="K988">
        <v>820181</v>
      </c>
      <c r="L988">
        <v>811151</v>
      </c>
      <c r="M988">
        <v>800789</v>
      </c>
      <c r="N988">
        <v>795498</v>
      </c>
      <c r="O988">
        <v>798675</v>
      </c>
      <c r="P988">
        <v>804268</v>
      </c>
      <c r="Q988">
        <v>810817</v>
      </c>
      <c r="R988">
        <v>818923</v>
      </c>
      <c r="S988">
        <v>824530</v>
      </c>
      <c r="T988">
        <v>825619</v>
      </c>
      <c r="U988">
        <v>826702</v>
      </c>
      <c r="V988">
        <v>828981</v>
      </c>
      <c r="W988">
        <v>833229</v>
      </c>
      <c r="X988">
        <v>839496</v>
      </c>
      <c r="Y988">
        <v>848413</v>
      </c>
      <c r="Z988">
        <v>860292</v>
      </c>
      <c r="AA988">
        <v>873285</v>
      </c>
      <c r="AB988">
        <v>884225</v>
      </c>
      <c r="AC988">
        <v>912162</v>
      </c>
      <c r="AD988">
        <v>965226</v>
      </c>
      <c r="AE988" s="21"/>
    </row>
    <row r="989" spans="1:31" x14ac:dyDescent="0.2">
      <c r="A989" s="27" t="s">
        <v>21</v>
      </c>
      <c r="B989" s="13" t="s">
        <v>21</v>
      </c>
      <c r="C989" s="14">
        <v>818</v>
      </c>
      <c r="D989" s="13" t="s">
        <v>21</v>
      </c>
      <c r="E989" s="13" t="s">
        <v>483</v>
      </c>
      <c r="F989" s="13" t="s">
        <v>313</v>
      </c>
      <c r="G989" s="14" t="s">
        <v>345</v>
      </c>
      <c r="H989">
        <v>857716</v>
      </c>
      <c r="I989">
        <v>868447</v>
      </c>
      <c r="J989">
        <v>866036</v>
      </c>
      <c r="K989">
        <v>855034</v>
      </c>
      <c r="L989">
        <v>844207</v>
      </c>
      <c r="M989">
        <v>832012</v>
      </c>
      <c r="N989">
        <v>825609</v>
      </c>
      <c r="O989">
        <v>829203</v>
      </c>
      <c r="P989">
        <v>836805</v>
      </c>
      <c r="Q989">
        <v>846303</v>
      </c>
      <c r="R989">
        <v>858478</v>
      </c>
      <c r="S989">
        <v>867778</v>
      </c>
      <c r="T989">
        <v>870917</v>
      </c>
      <c r="U989">
        <v>872786</v>
      </c>
      <c r="V989">
        <v>875967</v>
      </c>
      <c r="W989">
        <v>881110</v>
      </c>
      <c r="X989">
        <v>888183</v>
      </c>
      <c r="Y989">
        <v>897978</v>
      </c>
      <c r="Z989">
        <v>910695</v>
      </c>
      <c r="AA989">
        <v>924395</v>
      </c>
      <c r="AB989">
        <v>935634</v>
      </c>
      <c r="AC989">
        <v>965231</v>
      </c>
      <c r="AD989">
        <v>1022096</v>
      </c>
      <c r="AE989" s="22"/>
    </row>
    <row r="990" spans="1:31" x14ac:dyDescent="0.2">
      <c r="A990" s="25" t="s">
        <v>21</v>
      </c>
      <c r="B990" s="11" t="s">
        <v>21</v>
      </c>
      <c r="C990" s="12">
        <v>818</v>
      </c>
      <c r="D990" s="11" t="s">
        <v>21</v>
      </c>
      <c r="E990" s="11" t="s">
        <v>477</v>
      </c>
      <c r="F990" s="11" t="s">
        <v>312</v>
      </c>
      <c r="G990" s="12" t="s">
        <v>339</v>
      </c>
      <c r="H990">
        <v>799111</v>
      </c>
      <c r="I990">
        <v>818511</v>
      </c>
      <c r="J990">
        <v>829454</v>
      </c>
      <c r="K990">
        <v>828287</v>
      </c>
      <c r="L990">
        <v>818700</v>
      </c>
      <c r="M990">
        <v>809721</v>
      </c>
      <c r="N990">
        <v>800115</v>
      </c>
      <c r="O990">
        <v>795726</v>
      </c>
      <c r="P990">
        <v>796767</v>
      </c>
      <c r="Q990">
        <v>804351</v>
      </c>
      <c r="R990">
        <v>811756</v>
      </c>
      <c r="S990">
        <v>819252</v>
      </c>
      <c r="T990">
        <v>823745</v>
      </c>
      <c r="U990">
        <v>826217</v>
      </c>
      <c r="V990">
        <v>825675</v>
      </c>
      <c r="W990">
        <v>827083</v>
      </c>
      <c r="X990">
        <v>831497</v>
      </c>
      <c r="Y990">
        <v>838313</v>
      </c>
      <c r="Z990">
        <v>847081</v>
      </c>
      <c r="AA990">
        <v>859175</v>
      </c>
      <c r="AB990">
        <v>872413</v>
      </c>
      <c r="AC990">
        <v>883346</v>
      </c>
      <c r="AD990">
        <v>911169</v>
      </c>
      <c r="AE990" s="21"/>
    </row>
    <row r="991" spans="1:31" x14ac:dyDescent="0.2">
      <c r="A991" s="27" t="s">
        <v>21</v>
      </c>
      <c r="B991" s="13" t="s">
        <v>21</v>
      </c>
      <c r="C991" s="14">
        <v>818</v>
      </c>
      <c r="D991" s="13" t="s">
        <v>21</v>
      </c>
      <c r="E991" s="13" t="s">
        <v>484</v>
      </c>
      <c r="F991" s="13" t="s">
        <v>313</v>
      </c>
      <c r="G991" s="14" t="s">
        <v>339</v>
      </c>
      <c r="H991">
        <v>833812</v>
      </c>
      <c r="I991">
        <v>853679</v>
      </c>
      <c r="J991">
        <v>864801</v>
      </c>
      <c r="K991">
        <v>862344</v>
      </c>
      <c r="L991">
        <v>850809</v>
      </c>
      <c r="M991">
        <v>839955</v>
      </c>
      <c r="N991">
        <v>828584</v>
      </c>
      <c r="O991">
        <v>823370</v>
      </c>
      <c r="P991">
        <v>825446</v>
      </c>
      <c r="Q991">
        <v>835618</v>
      </c>
      <c r="R991">
        <v>846450</v>
      </c>
      <c r="S991">
        <v>858356</v>
      </c>
      <c r="T991">
        <v>866701</v>
      </c>
      <c r="U991">
        <v>871299</v>
      </c>
      <c r="V991">
        <v>871332</v>
      </c>
      <c r="W991">
        <v>873534</v>
      </c>
      <c r="X991">
        <v>878883</v>
      </c>
      <c r="Y991">
        <v>886601</v>
      </c>
      <c r="Z991">
        <v>896157</v>
      </c>
      <c r="AA991">
        <v>909158</v>
      </c>
      <c r="AB991">
        <v>923152</v>
      </c>
      <c r="AC991">
        <v>934370</v>
      </c>
      <c r="AD991">
        <v>963823</v>
      </c>
      <c r="AE991" s="22"/>
    </row>
    <row r="992" spans="1:31" x14ac:dyDescent="0.2">
      <c r="A992" s="25" t="s">
        <v>21</v>
      </c>
      <c r="B992" s="11" t="s">
        <v>21</v>
      </c>
      <c r="C992" s="12">
        <v>818</v>
      </c>
      <c r="D992" s="11" t="s">
        <v>21</v>
      </c>
      <c r="E992" s="11" t="s">
        <v>478</v>
      </c>
      <c r="F992" s="11" t="s">
        <v>312</v>
      </c>
      <c r="G992" s="12" t="s">
        <v>352</v>
      </c>
      <c r="H992">
        <v>777806</v>
      </c>
      <c r="I992">
        <v>796758</v>
      </c>
      <c r="J992">
        <v>816423</v>
      </c>
      <c r="K992">
        <v>828001</v>
      </c>
      <c r="L992">
        <v>826425</v>
      </c>
      <c r="M992">
        <v>816876</v>
      </c>
      <c r="N992">
        <v>808628</v>
      </c>
      <c r="O992">
        <v>800057</v>
      </c>
      <c r="P992">
        <v>793752</v>
      </c>
      <c r="Q992">
        <v>796890</v>
      </c>
      <c r="R992">
        <v>805309</v>
      </c>
      <c r="S992">
        <v>812121</v>
      </c>
      <c r="T992">
        <v>818493</v>
      </c>
      <c r="U992">
        <v>824303</v>
      </c>
      <c r="V992">
        <v>825139</v>
      </c>
      <c r="W992">
        <v>823728</v>
      </c>
      <c r="X992">
        <v>825306</v>
      </c>
      <c r="Y992">
        <v>830249</v>
      </c>
      <c r="Z992">
        <v>836952</v>
      </c>
      <c r="AA992">
        <v>845921</v>
      </c>
      <c r="AB992">
        <v>858255</v>
      </c>
      <c r="AC992">
        <v>871487</v>
      </c>
      <c r="AD992">
        <v>882294</v>
      </c>
      <c r="AE992" s="21"/>
    </row>
    <row r="993" spans="1:31" x14ac:dyDescent="0.2">
      <c r="A993" s="27" t="s">
        <v>21</v>
      </c>
      <c r="B993" s="13" t="s">
        <v>21</v>
      </c>
      <c r="C993" s="14">
        <v>818</v>
      </c>
      <c r="D993" s="13" t="s">
        <v>21</v>
      </c>
      <c r="E993" s="13" t="s">
        <v>485</v>
      </c>
      <c r="F993" s="13" t="s">
        <v>313</v>
      </c>
      <c r="G993" s="14" t="s">
        <v>352</v>
      </c>
      <c r="H993">
        <v>911318</v>
      </c>
      <c r="I993">
        <v>923862</v>
      </c>
      <c r="J993">
        <v>944894</v>
      </c>
      <c r="K993">
        <v>968745</v>
      </c>
      <c r="L993">
        <v>996870</v>
      </c>
      <c r="M993">
        <v>1031136</v>
      </c>
      <c r="N993">
        <v>1074131</v>
      </c>
      <c r="O993">
        <v>1128230</v>
      </c>
      <c r="P993">
        <v>1195985</v>
      </c>
      <c r="Q993">
        <v>1268636</v>
      </c>
      <c r="R993">
        <v>1333118</v>
      </c>
      <c r="S993">
        <v>1372055</v>
      </c>
      <c r="T993">
        <v>1366199</v>
      </c>
      <c r="U993">
        <v>867025</v>
      </c>
      <c r="V993">
        <v>869776</v>
      </c>
      <c r="W993">
        <v>868836</v>
      </c>
      <c r="X993">
        <v>871248</v>
      </c>
      <c r="Y993">
        <v>877215</v>
      </c>
      <c r="Z993">
        <v>884745</v>
      </c>
      <c r="AA993">
        <v>894567</v>
      </c>
      <c r="AB993">
        <v>907856</v>
      </c>
      <c r="AC993">
        <v>921830</v>
      </c>
      <c r="AD993">
        <v>932889</v>
      </c>
      <c r="AE993" s="22"/>
    </row>
    <row r="994" spans="1:31" x14ac:dyDescent="0.2">
      <c r="A994" s="25" t="s">
        <v>21</v>
      </c>
      <c r="B994" s="11" t="s">
        <v>21</v>
      </c>
      <c r="C994" s="12">
        <v>818</v>
      </c>
      <c r="D994" s="11" t="s">
        <v>21</v>
      </c>
      <c r="E994" s="11" t="s">
        <v>479</v>
      </c>
      <c r="F994" s="11" t="s">
        <v>312</v>
      </c>
      <c r="G994" s="12" t="s">
        <v>338</v>
      </c>
      <c r="H994">
        <v>755361</v>
      </c>
      <c r="I994">
        <v>775263</v>
      </c>
      <c r="J994">
        <v>794475</v>
      </c>
      <c r="K994">
        <v>814690</v>
      </c>
      <c r="L994">
        <v>825796</v>
      </c>
      <c r="M994">
        <v>824216</v>
      </c>
      <c r="N994">
        <v>815392</v>
      </c>
      <c r="O994">
        <v>808158</v>
      </c>
      <c r="P994">
        <v>797824</v>
      </c>
      <c r="Q994">
        <v>793800</v>
      </c>
      <c r="R994">
        <v>797879</v>
      </c>
      <c r="S994">
        <v>805698</v>
      </c>
      <c r="T994">
        <v>811409</v>
      </c>
      <c r="U994">
        <v>819025</v>
      </c>
      <c r="V994">
        <v>823189</v>
      </c>
      <c r="W994">
        <v>823142</v>
      </c>
      <c r="X994">
        <v>821903</v>
      </c>
      <c r="Y994">
        <v>824009</v>
      </c>
      <c r="Z994">
        <v>828877</v>
      </c>
      <c r="AA994">
        <v>835761</v>
      </c>
      <c r="AB994">
        <v>844954</v>
      </c>
      <c r="AC994">
        <v>857281</v>
      </c>
      <c r="AD994">
        <v>870389</v>
      </c>
      <c r="AE994" s="21"/>
    </row>
    <row r="995" spans="1:31" x14ac:dyDescent="0.2">
      <c r="A995" s="27" t="s">
        <v>21</v>
      </c>
      <c r="B995" s="13" t="s">
        <v>21</v>
      </c>
      <c r="C995" s="14">
        <v>818</v>
      </c>
      <c r="D995" s="13" t="s">
        <v>21</v>
      </c>
      <c r="E995" s="13" t="s">
        <v>486</v>
      </c>
      <c r="F995" s="13" t="s">
        <v>313</v>
      </c>
      <c r="G995" s="14" t="s">
        <v>338</v>
      </c>
      <c r="H995">
        <v>784791</v>
      </c>
      <c r="I995">
        <v>805281</v>
      </c>
      <c r="J995">
        <v>824914</v>
      </c>
      <c r="K995">
        <v>845848</v>
      </c>
      <c r="L995">
        <v>855990</v>
      </c>
      <c r="M995">
        <v>852451</v>
      </c>
      <c r="N995">
        <v>841719</v>
      </c>
      <c r="O995">
        <v>832828</v>
      </c>
      <c r="P995">
        <v>821389</v>
      </c>
      <c r="Q995">
        <v>817446</v>
      </c>
      <c r="R995">
        <v>823413</v>
      </c>
      <c r="S995">
        <v>834596</v>
      </c>
      <c r="T995">
        <v>844298</v>
      </c>
      <c r="U995">
        <v>857312</v>
      </c>
      <c r="V995">
        <v>865454</v>
      </c>
      <c r="W995">
        <v>867213</v>
      </c>
      <c r="X995">
        <v>866487</v>
      </c>
      <c r="Y995">
        <v>869516</v>
      </c>
      <c r="Z995">
        <v>875340</v>
      </c>
      <c r="AA995">
        <v>883115</v>
      </c>
      <c r="AB995">
        <v>893207</v>
      </c>
      <c r="AC995">
        <v>906476</v>
      </c>
      <c r="AD995">
        <v>920294</v>
      </c>
      <c r="AE995" s="22"/>
    </row>
    <row r="996" spans="1:31" x14ac:dyDescent="0.2">
      <c r="A996" s="25" t="s">
        <v>21</v>
      </c>
      <c r="B996" s="11" t="s">
        <v>21</v>
      </c>
      <c r="C996" s="12">
        <v>818</v>
      </c>
      <c r="D996" s="11" t="s">
        <v>21</v>
      </c>
      <c r="E996" s="11" t="s">
        <v>458</v>
      </c>
      <c r="F996" s="11" t="s">
        <v>312</v>
      </c>
      <c r="G996" s="12" t="s">
        <v>457</v>
      </c>
      <c r="H996" s="205">
        <v>4072121</v>
      </c>
      <c r="I996" s="205">
        <v>4035432.0000000005</v>
      </c>
      <c r="J996" s="205">
        <v>4017809</v>
      </c>
      <c r="K996" s="205">
        <v>4020527.0000000005</v>
      </c>
      <c r="L996" s="205">
        <v>4037842</v>
      </c>
      <c r="M996">
        <v>4064207.0000000005</v>
      </c>
      <c r="N996">
        <v>4090850.0000000005</v>
      </c>
      <c r="O996">
        <v>4112884</v>
      </c>
      <c r="P996">
        <v>4120278.0000000005</v>
      </c>
      <c r="Q996">
        <v>4136949.0000000005</v>
      </c>
      <c r="R996">
        <v>4160714</v>
      </c>
      <c r="S996">
        <v>4189591.9999999995</v>
      </c>
      <c r="T996">
        <v>4225351</v>
      </c>
      <c r="U996">
        <v>4279830</v>
      </c>
      <c r="V996">
        <v>4331873</v>
      </c>
      <c r="W996">
        <v>4400439</v>
      </c>
      <c r="X996">
        <v>4514013</v>
      </c>
      <c r="Y996">
        <v>4685962</v>
      </c>
      <c r="Z996">
        <v>4908096</v>
      </c>
      <c r="AA996">
        <v>5187934</v>
      </c>
      <c r="AB996">
        <v>5490094.0000000009</v>
      </c>
      <c r="AC996">
        <v>5757365</v>
      </c>
      <c r="AD996">
        <v>5953597.0000000009</v>
      </c>
      <c r="AE996" s="21" t="s">
        <v>1</v>
      </c>
    </row>
    <row r="997" spans="1:31" x14ac:dyDescent="0.2">
      <c r="A997" s="27" t="s">
        <v>21</v>
      </c>
      <c r="B997" s="13" t="s">
        <v>21</v>
      </c>
      <c r="C997" s="14">
        <v>818</v>
      </c>
      <c r="D997" s="13" t="s">
        <v>21</v>
      </c>
      <c r="E997" s="13" t="s">
        <v>456</v>
      </c>
      <c r="F997" s="13" t="s">
        <v>312</v>
      </c>
      <c r="G997" s="14" t="s">
        <v>455</v>
      </c>
      <c r="H997" s="205">
        <v>3986178</v>
      </c>
      <c r="I997" s="205">
        <v>4052804</v>
      </c>
      <c r="J997" s="205">
        <v>4090667</v>
      </c>
      <c r="K997" s="205">
        <v>4103399.9999999995</v>
      </c>
      <c r="L997" s="205">
        <v>4083868.0000000005</v>
      </c>
      <c r="M997">
        <v>4047484</v>
      </c>
      <c r="N997">
        <v>4017996</v>
      </c>
      <c r="O997">
        <v>4008850</v>
      </c>
      <c r="P997">
        <v>4003372.0000000005</v>
      </c>
      <c r="Q997">
        <v>4023874</v>
      </c>
      <c r="R997">
        <v>4058089</v>
      </c>
      <c r="S997">
        <v>4087985</v>
      </c>
      <c r="T997">
        <v>4105318</v>
      </c>
      <c r="U997">
        <v>4126203.9999999995</v>
      </c>
      <c r="V997">
        <v>4138067</v>
      </c>
      <c r="W997">
        <v>4148350.0000000005</v>
      </c>
      <c r="X997">
        <v>4167711.9999999995</v>
      </c>
      <c r="Y997">
        <v>4202567</v>
      </c>
      <c r="Z997">
        <v>4247558.0000000009</v>
      </c>
      <c r="AA997">
        <v>4299190.0000000009</v>
      </c>
      <c r="AB997">
        <v>4372823</v>
      </c>
      <c r="AC997">
        <v>4490418</v>
      </c>
      <c r="AD997">
        <v>4662983.9999999991</v>
      </c>
      <c r="AE997" s="22" t="s">
        <v>1</v>
      </c>
    </row>
    <row r="998" spans="1:31" x14ac:dyDescent="0.2">
      <c r="A998" s="25" t="s">
        <v>21</v>
      </c>
      <c r="B998" s="11" t="s">
        <v>21</v>
      </c>
      <c r="C998" s="12">
        <v>818</v>
      </c>
      <c r="D998" s="11" t="s">
        <v>21</v>
      </c>
      <c r="E998" s="11" t="s">
        <v>502</v>
      </c>
      <c r="F998" s="11" t="s">
        <v>313</v>
      </c>
      <c r="G998" s="12" t="s">
        <v>457</v>
      </c>
      <c r="H998" s="205">
        <v>4273684</v>
      </c>
      <c r="I998" s="205">
        <v>4234916</v>
      </c>
      <c r="J998" s="205">
        <v>4216767</v>
      </c>
      <c r="K998" s="205">
        <v>4215565.0000000009</v>
      </c>
      <c r="L998" s="205">
        <v>4232196</v>
      </c>
      <c r="M998">
        <v>4262405</v>
      </c>
      <c r="N998">
        <v>4297070.0000000009</v>
      </c>
      <c r="O998">
        <v>4329416</v>
      </c>
      <c r="P998">
        <v>4345317.9999999991</v>
      </c>
      <c r="Q998">
        <v>4370242</v>
      </c>
      <c r="R998">
        <v>4400901</v>
      </c>
      <c r="S998">
        <v>4435210</v>
      </c>
      <c r="T998">
        <v>4475741</v>
      </c>
      <c r="U998">
        <v>4535562</v>
      </c>
      <c r="V998">
        <v>4591132</v>
      </c>
      <c r="W998">
        <v>4663524</v>
      </c>
      <c r="X998">
        <v>4784219</v>
      </c>
      <c r="Y998">
        <v>4967921</v>
      </c>
      <c r="Z998">
        <v>5204877</v>
      </c>
      <c r="AA998">
        <v>5504577</v>
      </c>
      <c r="AB998">
        <v>5828282</v>
      </c>
      <c r="AC998">
        <v>6113124.0000000009</v>
      </c>
      <c r="AD998">
        <v>6319518.0000000009</v>
      </c>
      <c r="AE998" s="21" t="s">
        <v>1</v>
      </c>
    </row>
    <row r="999" spans="1:31" x14ac:dyDescent="0.2">
      <c r="A999" s="27" t="s">
        <v>21</v>
      </c>
      <c r="B999" s="13" t="s">
        <v>21</v>
      </c>
      <c r="C999" s="14">
        <v>818</v>
      </c>
      <c r="D999" s="13" t="s">
        <v>21</v>
      </c>
      <c r="E999" s="13" t="s">
        <v>503</v>
      </c>
      <c r="F999" s="13" t="s">
        <v>313</v>
      </c>
      <c r="G999" s="14" t="s">
        <v>338</v>
      </c>
      <c r="H999" s="205">
        <v>4158416</v>
      </c>
      <c r="I999" s="205">
        <v>4225985.0000000009</v>
      </c>
      <c r="J999" s="205">
        <v>4263598</v>
      </c>
      <c r="K999" s="205">
        <v>4272094</v>
      </c>
      <c r="L999" s="205">
        <v>4244427</v>
      </c>
      <c r="M999">
        <v>4199045</v>
      </c>
      <c r="N999">
        <v>4162907.9999999995</v>
      </c>
      <c r="O999">
        <v>4151520.9999999995</v>
      </c>
      <c r="P999">
        <v>4150085</v>
      </c>
      <c r="Q999">
        <v>4181274.0000000005</v>
      </c>
      <c r="R999">
        <v>4231397</v>
      </c>
      <c r="S999">
        <v>4278584.9999999991</v>
      </c>
      <c r="T999">
        <v>4311277</v>
      </c>
      <c r="U999">
        <v>4345774</v>
      </c>
      <c r="V999">
        <v>4366014</v>
      </c>
      <c r="W999">
        <v>4381022</v>
      </c>
      <c r="X999">
        <v>4404244</v>
      </c>
      <c r="Y999">
        <v>4443776</v>
      </c>
      <c r="Z999">
        <v>4492812</v>
      </c>
      <c r="AA999">
        <v>4548052</v>
      </c>
      <c r="AB999">
        <v>4626263</v>
      </c>
      <c r="AC999">
        <v>4751313</v>
      </c>
      <c r="AD999">
        <v>4935293.0000000009</v>
      </c>
      <c r="AE999" s="22" t="s">
        <v>1</v>
      </c>
    </row>
    <row r="1000" spans="1:31" x14ac:dyDescent="0.2">
      <c r="A1000" s="25" t="s">
        <v>21</v>
      </c>
      <c r="B1000" s="11" t="s">
        <v>21</v>
      </c>
      <c r="C1000" s="12">
        <v>818</v>
      </c>
      <c r="D1000" s="11" t="s">
        <v>21</v>
      </c>
      <c r="E1000" s="11" t="s">
        <v>504</v>
      </c>
      <c r="F1000" s="11"/>
      <c r="G1000" s="12"/>
      <c r="H1000" s="205">
        <v>0</v>
      </c>
      <c r="I1000" s="205">
        <v>0</v>
      </c>
      <c r="J1000" s="205">
        <v>0</v>
      </c>
      <c r="K1000" s="205">
        <v>0</v>
      </c>
      <c r="L1000" s="205">
        <v>0</v>
      </c>
      <c r="M1000">
        <v>0</v>
      </c>
      <c r="N1000">
        <v>0</v>
      </c>
      <c r="O1000">
        <v>0</v>
      </c>
      <c r="P1000">
        <v>0</v>
      </c>
      <c r="Q1000">
        <v>0</v>
      </c>
      <c r="R1000">
        <v>0</v>
      </c>
      <c r="S1000">
        <v>0</v>
      </c>
      <c r="T1000">
        <v>0</v>
      </c>
      <c r="U1000">
        <v>0</v>
      </c>
      <c r="V1000">
        <v>0</v>
      </c>
      <c r="W1000">
        <v>0</v>
      </c>
      <c r="X1000">
        <v>0</v>
      </c>
      <c r="Y1000">
        <v>0</v>
      </c>
      <c r="Z1000">
        <v>0</v>
      </c>
      <c r="AA1000">
        <v>0</v>
      </c>
      <c r="AB1000">
        <v>0</v>
      </c>
      <c r="AC1000">
        <v>0</v>
      </c>
      <c r="AD1000">
        <v>0</v>
      </c>
      <c r="AE1000" s="21" t="s">
        <v>1</v>
      </c>
    </row>
    <row r="1001" spans="1:31" x14ac:dyDescent="0.2">
      <c r="A1001" s="27" t="s">
        <v>21</v>
      </c>
      <c r="B1001" s="13" t="s">
        <v>21</v>
      </c>
      <c r="C1001" s="14">
        <v>818</v>
      </c>
      <c r="D1001" s="13" t="s">
        <v>21</v>
      </c>
      <c r="E1001" s="13" t="s">
        <v>505</v>
      </c>
      <c r="F1001" s="13"/>
      <c r="G1001" s="14"/>
      <c r="H1001" s="205">
        <v>79636081</v>
      </c>
      <c r="I1001" s="205">
        <v>81134789</v>
      </c>
      <c r="J1001" s="205">
        <v>82761244</v>
      </c>
      <c r="K1001" s="205">
        <v>84529251</v>
      </c>
      <c r="L1001" s="205">
        <v>86422240</v>
      </c>
      <c r="M1001">
        <v>88404652</v>
      </c>
      <c r="N1001">
        <v>90424668</v>
      </c>
      <c r="O1001">
        <v>92442549</v>
      </c>
      <c r="P1001">
        <v>94447071</v>
      </c>
      <c r="Q1001">
        <v>96442590</v>
      </c>
      <c r="R1001">
        <v>98423602</v>
      </c>
      <c r="S1001">
        <v>100388076</v>
      </c>
      <c r="T1001">
        <v>102334403</v>
      </c>
      <c r="U1001">
        <v>104258327</v>
      </c>
      <c r="V1001">
        <v>106156692</v>
      </c>
      <c r="W1001">
        <v>108031556</v>
      </c>
      <c r="X1001">
        <v>109887164</v>
      </c>
      <c r="Y1001">
        <v>111727822</v>
      </c>
      <c r="Z1001">
        <v>113553583</v>
      </c>
      <c r="AA1001">
        <v>115366619</v>
      </c>
      <c r="AB1001">
        <v>117176387</v>
      </c>
      <c r="AC1001">
        <v>118994941</v>
      </c>
      <c r="AD1001">
        <v>120831556</v>
      </c>
      <c r="AE1001" s="22" t="s">
        <v>1</v>
      </c>
    </row>
    <row r="1002" spans="1:31" x14ac:dyDescent="0.2">
      <c r="A1002" s="25" t="s">
        <v>22</v>
      </c>
      <c r="B1002" s="11" t="s">
        <v>22</v>
      </c>
      <c r="C1002" s="12">
        <v>222</v>
      </c>
      <c r="D1002" s="11" t="s">
        <v>22</v>
      </c>
      <c r="E1002" s="11" t="s">
        <v>440</v>
      </c>
      <c r="F1002" s="11" t="s">
        <v>312</v>
      </c>
      <c r="G1002" s="12" t="s">
        <v>319</v>
      </c>
      <c r="H1002" s="205">
        <v>58914</v>
      </c>
      <c r="I1002" s="205">
        <v>59276</v>
      </c>
      <c r="J1002" s="205">
        <v>58151</v>
      </c>
      <c r="K1002" s="205">
        <v>58318</v>
      </c>
      <c r="L1002" s="205">
        <v>58768</v>
      </c>
      <c r="M1002">
        <v>59081</v>
      </c>
      <c r="N1002">
        <v>57047</v>
      </c>
      <c r="O1002">
        <v>57045</v>
      </c>
      <c r="P1002">
        <v>56652</v>
      </c>
      <c r="Q1002">
        <v>56301</v>
      </c>
      <c r="R1002">
        <v>56025</v>
      </c>
      <c r="S1002">
        <v>56156</v>
      </c>
      <c r="T1002">
        <v>55949</v>
      </c>
      <c r="U1002">
        <v>56002</v>
      </c>
      <c r="V1002">
        <v>56027</v>
      </c>
      <c r="W1002">
        <v>55912</v>
      </c>
      <c r="X1002">
        <v>55107</v>
      </c>
      <c r="Y1002">
        <v>54699</v>
      </c>
      <c r="Z1002">
        <v>53987</v>
      </c>
      <c r="AA1002">
        <v>53185</v>
      </c>
      <c r="AB1002">
        <v>52361</v>
      </c>
      <c r="AC1002">
        <v>51874</v>
      </c>
      <c r="AD1002">
        <v>51041</v>
      </c>
      <c r="AE1002" s="21" t="s">
        <v>1</v>
      </c>
    </row>
    <row r="1003" spans="1:31" x14ac:dyDescent="0.2">
      <c r="A1003" s="27" t="s">
        <v>22</v>
      </c>
      <c r="B1003" s="13" t="s">
        <v>22</v>
      </c>
      <c r="C1003" s="14">
        <v>222</v>
      </c>
      <c r="D1003" s="13" t="s">
        <v>22</v>
      </c>
      <c r="E1003" s="13" t="s">
        <v>487</v>
      </c>
      <c r="F1003" s="13" t="s">
        <v>313</v>
      </c>
      <c r="G1003" s="14" t="s">
        <v>319</v>
      </c>
      <c r="H1003" s="205">
        <v>61493</v>
      </c>
      <c r="I1003" s="205">
        <v>61801</v>
      </c>
      <c r="J1003" s="205">
        <v>60657</v>
      </c>
      <c r="K1003" s="205">
        <v>60876</v>
      </c>
      <c r="L1003" s="205">
        <v>61420</v>
      </c>
      <c r="M1003">
        <v>61816</v>
      </c>
      <c r="N1003">
        <v>59594</v>
      </c>
      <c r="O1003">
        <v>59644</v>
      </c>
      <c r="P1003">
        <v>59281</v>
      </c>
      <c r="Q1003">
        <v>58973</v>
      </c>
      <c r="R1003">
        <v>58730</v>
      </c>
      <c r="S1003">
        <v>58780</v>
      </c>
      <c r="T1003">
        <v>58598</v>
      </c>
      <c r="U1003">
        <v>58662</v>
      </c>
      <c r="V1003">
        <v>58713</v>
      </c>
      <c r="W1003">
        <v>58615</v>
      </c>
      <c r="X1003">
        <v>57717</v>
      </c>
      <c r="Y1003">
        <v>57311</v>
      </c>
      <c r="Z1003">
        <v>56570</v>
      </c>
      <c r="AA1003">
        <v>55746</v>
      </c>
      <c r="AB1003">
        <v>54898</v>
      </c>
      <c r="AC1003">
        <v>54336</v>
      </c>
      <c r="AD1003">
        <v>53483</v>
      </c>
      <c r="AE1003" s="22" t="s">
        <v>1</v>
      </c>
    </row>
    <row r="1004" spans="1:31" x14ac:dyDescent="0.2">
      <c r="A1004" s="25" t="s">
        <v>22</v>
      </c>
      <c r="B1004" s="11" t="s">
        <v>22</v>
      </c>
      <c r="C1004" s="12">
        <v>222</v>
      </c>
      <c r="D1004" s="11" t="s">
        <v>22</v>
      </c>
      <c r="E1004" s="11" t="s">
        <v>441</v>
      </c>
      <c r="F1004" s="11" t="s">
        <v>312</v>
      </c>
      <c r="G1004" s="12" t="s">
        <v>355</v>
      </c>
      <c r="H1004" s="205">
        <v>60922</v>
      </c>
      <c r="I1004" s="205">
        <v>59070</v>
      </c>
      <c r="J1004" s="205">
        <v>58437</v>
      </c>
      <c r="K1004" s="205">
        <v>58078</v>
      </c>
      <c r="L1004" s="205">
        <v>58170</v>
      </c>
      <c r="M1004">
        <v>58375</v>
      </c>
      <c r="N1004">
        <v>58232</v>
      </c>
      <c r="O1004">
        <v>57196</v>
      </c>
      <c r="P1004">
        <v>56780</v>
      </c>
      <c r="Q1004">
        <v>56397</v>
      </c>
      <c r="R1004">
        <v>56069</v>
      </c>
      <c r="S1004">
        <v>55843</v>
      </c>
      <c r="T1004">
        <v>55776</v>
      </c>
      <c r="U1004">
        <v>55787</v>
      </c>
      <c r="V1004">
        <v>55828</v>
      </c>
      <c r="W1004">
        <v>55804</v>
      </c>
      <c r="X1004">
        <v>55591</v>
      </c>
      <c r="Y1004">
        <v>55056</v>
      </c>
      <c r="Z1004">
        <v>54485</v>
      </c>
      <c r="AA1004">
        <v>53796</v>
      </c>
      <c r="AB1004">
        <v>53041</v>
      </c>
      <c r="AC1004">
        <v>52295</v>
      </c>
      <c r="AD1004">
        <v>51655</v>
      </c>
      <c r="AE1004" s="21" t="s">
        <v>1</v>
      </c>
    </row>
    <row r="1005" spans="1:31" x14ac:dyDescent="0.2">
      <c r="A1005" s="27" t="s">
        <v>22</v>
      </c>
      <c r="B1005" s="13" t="s">
        <v>22</v>
      </c>
      <c r="C1005" s="14">
        <v>222</v>
      </c>
      <c r="D1005" s="13" t="s">
        <v>22</v>
      </c>
      <c r="E1005" s="13" t="s">
        <v>488</v>
      </c>
      <c r="F1005" s="13" t="s">
        <v>313</v>
      </c>
      <c r="G1005" s="14" t="s">
        <v>355</v>
      </c>
      <c r="H1005" s="205">
        <v>63577</v>
      </c>
      <c r="I1005" s="205">
        <v>61627</v>
      </c>
      <c r="J1005" s="205">
        <v>60940</v>
      </c>
      <c r="K1005" s="205">
        <v>60580</v>
      </c>
      <c r="L1005" s="205">
        <v>60734</v>
      </c>
      <c r="M1005">
        <v>61016</v>
      </c>
      <c r="N1005">
        <v>60905</v>
      </c>
      <c r="O1005">
        <v>59791</v>
      </c>
      <c r="P1005">
        <v>59383</v>
      </c>
      <c r="Q1005">
        <v>59031</v>
      </c>
      <c r="R1005">
        <v>58734</v>
      </c>
      <c r="S1005">
        <v>58522</v>
      </c>
      <c r="T1005">
        <v>58427</v>
      </c>
      <c r="U1005">
        <v>58433</v>
      </c>
      <c r="V1005">
        <v>58495</v>
      </c>
      <c r="W1005">
        <v>58494</v>
      </c>
      <c r="X1005">
        <v>58283</v>
      </c>
      <c r="Y1005">
        <v>57705</v>
      </c>
      <c r="Z1005">
        <v>57099</v>
      </c>
      <c r="AA1005">
        <v>56387</v>
      </c>
      <c r="AB1005">
        <v>55610</v>
      </c>
      <c r="AC1005">
        <v>54835</v>
      </c>
      <c r="AD1005">
        <v>54148</v>
      </c>
      <c r="AE1005" s="22" t="s">
        <v>1</v>
      </c>
    </row>
    <row r="1006" spans="1:31" x14ac:dyDescent="0.2">
      <c r="A1006" s="25" t="s">
        <v>22</v>
      </c>
      <c r="B1006" s="11" t="s">
        <v>22</v>
      </c>
      <c r="C1006" s="12">
        <v>222</v>
      </c>
      <c r="D1006" s="11" t="s">
        <v>22</v>
      </c>
      <c r="E1006" s="11" t="s">
        <v>442</v>
      </c>
      <c r="F1006" s="11" t="s">
        <v>312</v>
      </c>
      <c r="G1006" s="12" t="s">
        <v>317</v>
      </c>
      <c r="H1006" s="205">
        <v>62957</v>
      </c>
      <c r="I1006" s="205">
        <v>60708</v>
      </c>
      <c r="J1006" s="205">
        <v>59274</v>
      </c>
      <c r="K1006" s="205">
        <v>58393</v>
      </c>
      <c r="L1006" s="205">
        <v>58076</v>
      </c>
      <c r="M1006">
        <v>58067</v>
      </c>
      <c r="N1006">
        <v>57988</v>
      </c>
      <c r="O1006">
        <v>57372</v>
      </c>
      <c r="P1006">
        <v>56928</v>
      </c>
      <c r="Q1006">
        <v>56514</v>
      </c>
      <c r="R1006">
        <v>56140</v>
      </c>
      <c r="S1006">
        <v>55845</v>
      </c>
      <c r="T1006">
        <v>55672</v>
      </c>
      <c r="U1006">
        <v>55618</v>
      </c>
      <c r="V1006">
        <v>55643</v>
      </c>
      <c r="W1006">
        <v>55666</v>
      </c>
      <c r="X1006">
        <v>55581</v>
      </c>
      <c r="Y1006">
        <v>55268</v>
      </c>
      <c r="Z1006">
        <v>54834</v>
      </c>
      <c r="AA1006">
        <v>54267</v>
      </c>
      <c r="AB1006">
        <v>53602</v>
      </c>
      <c r="AC1006">
        <v>52894</v>
      </c>
      <c r="AD1006">
        <v>52225</v>
      </c>
      <c r="AE1006" s="21" t="s">
        <v>1</v>
      </c>
    </row>
    <row r="1007" spans="1:31" x14ac:dyDescent="0.2">
      <c r="A1007" s="27" t="s">
        <v>22</v>
      </c>
      <c r="B1007" s="13" t="s">
        <v>22</v>
      </c>
      <c r="C1007" s="14">
        <v>222</v>
      </c>
      <c r="D1007" s="13" t="s">
        <v>22</v>
      </c>
      <c r="E1007" s="13" t="s">
        <v>489</v>
      </c>
      <c r="F1007" s="13" t="s">
        <v>313</v>
      </c>
      <c r="G1007" s="14" t="s">
        <v>317</v>
      </c>
      <c r="H1007" s="205">
        <v>65701</v>
      </c>
      <c r="I1007" s="205">
        <v>63344</v>
      </c>
      <c r="J1007" s="205">
        <v>61828</v>
      </c>
      <c r="K1007" s="205">
        <v>60892</v>
      </c>
      <c r="L1007" s="205">
        <v>60603</v>
      </c>
      <c r="M1007">
        <v>60659</v>
      </c>
      <c r="N1007">
        <v>60627</v>
      </c>
      <c r="O1007">
        <v>59985</v>
      </c>
      <c r="P1007">
        <v>59525</v>
      </c>
      <c r="Q1007">
        <v>59129</v>
      </c>
      <c r="R1007">
        <v>58786</v>
      </c>
      <c r="S1007">
        <v>58515</v>
      </c>
      <c r="T1007">
        <v>58339</v>
      </c>
      <c r="U1007">
        <v>58265</v>
      </c>
      <c r="V1007">
        <v>58304</v>
      </c>
      <c r="W1007">
        <v>58353</v>
      </c>
      <c r="X1007">
        <v>58285</v>
      </c>
      <c r="Y1007">
        <v>57957</v>
      </c>
      <c r="Z1007">
        <v>57483</v>
      </c>
      <c r="AA1007">
        <v>56893</v>
      </c>
      <c r="AB1007">
        <v>56209</v>
      </c>
      <c r="AC1007">
        <v>55480</v>
      </c>
      <c r="AD1007">
        <v>54775</v>
      </c>
      <c r="AE1007" s="22" t="s">
        <v>1</v>
      </c>
    </row>
    <row r="1008" spans="1:31" x14ac:dyDescent="0.2">
      <c r="A1008" s="25" t="s">
        <v>22</v>
      </c>
      <c r="B1008" s="11" t="s">
        <v>22</v>
      </c>
      <c r="C1008" s="12">
        <v>222</v>
      </c>
      <c r="D1008" s="11" t="s">
        <v>22</v>
      </c>
      <c r="E1008" s="11" t="s">
        <v>443</v>
      </c>
      <c r="F1008" s="11" t="s">
        <v>312</v>
      </c>
      <c r="G1008" s="12" t="s">
        <v>356</v>
      </c>
      <c r="H1008" s="205">
        <v>64949</v>
      </c>
      <c r="I1008" s="205">
        <v>62514</v>
      </c>
      <c r="J1008" s="205">
        <v>60543</v>
      </c>
      <c r="K1008" s="205">
        <v>59144</v>
      </c>
      <c r="L1008" s="205">
        <v>58420</v>
      </c>
      <c r="M1008">
        <v>58120</v>
      </c>
      <c r="N1008">
        <v>57971</v>
      </c>
      <c r="O1008">
        <v>57590</v>
      </c>
      <c r="P1008">
        <v>57112</v>
      </c>
      <c r="Q1008">
        <v>56657</v>
      </c>
      <c r="R1008">
        <v>56245</v>
      </c>
      <c r="S1008">
        <v>55892</v>
      </c>
      <c r="T1008">
        <v>55634</v>
      </c>
      <c r="U1008">
        <v>55494</v>
      </c>
      <c r="V1008">
        <v>55479</v>
      </c>
      <c r="W1008">
        <v>55512</v>
      </c>
      <c r="X1008">
        <v>55506</v>
      </c>
      <c r="Y1008">
        <v>55356</v>
      </c>
      <c r="Z1008">
        <v>55058</v>
      </c>
      <c r="AA1008">
        <v>54609</v>
      </c>
      <c r="AB1008">
        <v>54047</v>
      </c>
      <c r="AC1008">
        <v>53404</v>
      </c>
      <c r="AD1008">
        <v>52743</v>
      </c>
      <c r="AE1008" s="21" t="s">
        <v>1</v>
      </c>
    </row>
    <row r="1009" spans="1:31" x14ac:dyDescent="0.2">
      <c r="A1009" s="27" t="s">
        <v>22</v>
      </c>
      <c r="B1009" s="13" t="s">
        <v>22</v>
      </c>
      <c r="C1009" s="14">
        <v>222</v>
      </c>
      <c r="D1009" s="13" t="s">
        <v>22</v>
      </c>
      <c r="E1009" s="13" t="s">
        <v>490</v>
      </c>
      <c r="F1009" s="13" t="s">
        <v>313</v>
      </c>
      <c r="G1009" s="14" t="s">
        <v>356</v>
      </c>
      <c r="H1009" s="205">
        <v>67779</v>
      </c>
      <c r="I1009" s="205">
        <v>65242.000000000007</v>
      </c>
      <c r="J1009" s="205">
        <v>63179</v>
      </c>
      <c r="K1009" s="205">
        <v>61677</v>
      </c>
      <c r="L1009" s="205">
        <v>60944</v>
      </c>
      <c r="M1009">
        <v>60692</v>
      </c>
      <c r="N1009">
        <v>60599</v>
      </c>
      <c r="O1009">
        <v>60231</v>
      </c>
      <c r="P1009">
        <v>59715</v>
      </c>
      <c r="Q1009">
        <v>59265</v>
      </c>
      <c r="R1009">
        <v>58880</v>
      </c>
      <c r="S1009">
        <v>58561</v>
      </c>
      <c r="T1009">
        <v>58321</v>
      </c>
      <c r="U1009">
        <v>58149</v>
      </c>
      <c r="V1009">
        <v>58139</v>
      </c>
      <c r="W1009">
        <v>58200</v>
      </c>
      <c r="X1009">
        <v>58223</v>
      </c>
      <c r="Y1009">
        <v>58082</v>
      </c>
      <c r="Z1009">
        <v>57742</v>
      </c>
      <c r="AA1009">
        <v>57268</v>
      </c>
      <c r="AB1009">
        <v>56691</v>
      </c>
      <c r="AC1009">
        <v>56036</v>
      </c>
      <c r="AD1009">
        <v>55353</v>
      </c>
      <c r="AE1009" s="22" t="s">
        <v>1</v>
      </c>
    </row>
    <row r="1010" spans="1:31" x14ac:dyDescent="0.2">
      <c r="A1010" s="25" t="s">
        <v>22</v>
      </c>
      <c r="B1010" s="11" t="s">
        <v>22</v>
      </c>
      <c r="C1010" s="12">
        <v>222</v>
      </c>
      <c r="D1010" s="11" t="s">
        <v>22</v>
      </c>
      <c r="E1010" s="11" t="s">
        <v>444</v>
      </c>
      <c r="F1010" s="11" t="s">
        <v>312</v>
      </c>
      <c r="G1010" s="12" t="s">
        <v>327</v>
      </c>
      <c r="H1010" s="205">
        <v>66828</v>
      </c>
      <c r="I1010" s="205">
        <v>64393</v>
      </c>
      <c r="J1010" s="205">
        <v>62122</v>
      </c>
      <c r="K1010" s="205">
        <v>60214</v>
      </c>
      <c r="L1010" s="205">
        <v>59087</v>
      </c>
      <c r="M1010">
        <v>58494</v>
      </c>
      <c r="N1010">
        <v>58170</v>
      </c>
      <c r="O1010">
        <v>57864</v>
      </c>
      <c r="P1010">
        <v>57349</v>
      </c>
      <c r="Q1010">
        <v>56849</v>
      </c>
      <c r="R1010">
        <v>56385</v>
      </c>
      <c r="S1010">
        <v>55984</v>
      </c>
      <c r="T1010">
        <v>55657</v>
      </c>
      <c r="U1010">
        <v>55413</v>
      </c>
      <c r="V1010">
        <v>55336</v>
      </c>
      <c r="W1010">
        <v>55352</v>
      </c>
      <c r="X1010">
        <v>55382</v>
      </c>
      <c r="Y1010">
        <v>55343</v>
      </c>
      <c r="Z1010">
        <v>55181</v>
      </c>
      <c r="AA1010">
        <v>54846</v>
      </c>
      <c r="AB1010">
        <v>54381</v>
      </c>
      <c r="AC1010">
        <v>53823</v>
      </c>
      <c r="AD1010">
        <v>53202</v>
      </c>
      <c r="AE1010" s="21" t="s">
        <v>1</v>
      </c>
    </row>
    <row r="1011" spans="1:31" x14ac:dyDescent="0.2">
      <c r="A1011" s="27" t="s">
        <v>22</v>
      </c>
      <c r="B1011" s="13" t="s">
        <v>22</v>
      </c>
      <c r="C1011" s="14">
        <v>222</v>
      </c>
      <c r="D1011" s="13" t="s">
        <v>22</v>
      </c>
      <c r="E1011" s="13" t="s">
        <v>491</v>
      </c>
      <c r="F1011" s="13" t="s">
        <v>313</v>
      </c>
      <c r="G1011" s="14" t="s">
        <v>327</v>
      </c>
      <c r="H1011" s="205">
        <v>69725</v>
      </c>
      <c r="I1011" s="205">
        <v>67208</v>
      </c>
      <c r="J1011" s="205">
        <v>64852.999999999993</v>
      </c>
      <c r="K1011" s="205">
        <v>62800</v>
      </c>
      <c r="L1011" s="205">
        <v>61628</v>
      </c>
      <c r="M1011">
        <v>61062</v>
      </c>
      <c r="N1011">
        <v>60797</v>
      </c>
      <c r="O1011">
        <v>60532</v>
      </c>
      <c r="P1011">
        <v>59964</v>
      </c>
      <c r="Q1011">
        <v>59453</v>
      </c>
      <c r="R1011">
        <v>59011</v>
      </c>
      <c r="S1011">
        <v>58651</v>
      </c>
      <c r="T1011">
        <v>58361</v>
      </c>
      <c r="U1011">
        <v>58074</v>
      </c>
      <c r="V1011">
        <v>57993</v>
      </c>
      <c r="W1011">
        <v>58037</v>
      </c>
      <c r="X1011">
        <v>58106</v>
      </c>
      <c r="Y1011">
        <v>58098</v>
      </c>
      <c r="Z1011">
        <v>57893</v>
      </c>
      <c r="AA1011">
        <v>57533</v>
      </c>
      <c r="AB1011">
        <v>57057</v>
      </c>
      <c r="AC1011">
        <v>56496</v>
      </c>
      <c r="AD1011">
        <v>55866</v>
      </c>
      <c r="AE1011" s="22" t="s">
        <v>1</v>
      </c>
    </row>
    <row r="1012" spans="1:31" x14ac:dyDescent="0.2">
      <c r="A1012" s="25" t="s">
        <v>22</v>
      </c>
      <c r="B1012" s="11" t="s">
        <v>22</v>
      </c>
      <c r="C1012" s="12">
        <v>222</v>
      </c>
      <c r="D1012" s="11" t="s">
        <v>22</v>
      </c>
      <c r="E1012" s="11" t="s">
        <v>445</v>
      </c>
      <c r="F1012" s="11" t="s">
        <v>312</v>
      </c>
      <c r="G1012" s="12" t="s">
        <v>320</v>
      </c>
      <c r="H1012" s="205">
        <v>68611</v>
      </c>
      <c r="I1012" s="205">
        <v>66250</v>
      </c>
      <c r="J1012" s="205">
        <v>63890</v>
      </c>
      <c r="K1012" s="205">
        <v>61632</v>
      </c>
      <c r="L1012" s="205">
        <v>59960</v>
      </c>
      <c r="M1012">
        <v>59075</v>
      </c>
      <c r="N1012">
        <v>58573</v>
      </c>
      <c r="O1012">
        <v>58210</v>
      </c>
      <c r="P1012">
        <v>57623</v>
      </c>
      <c r="Q1012">
        <v>57107</v>
      </c>
      <c r="R1012">
        <v>56584</v>
      </c>
      <c r="S1012">
        <v>56121</v>
      </c>
      <c r="T1012">
        <v>55737</v>
      </c>
      <c r="U1012">
        <v>55393</v>
      </c>
      <c r="V1012">
        <v>55212</v>
      </c>
      <c r="W1012">
        <v>55189</v>
      </c>
      <c r="X1012">
        <v>55227</v>
      </c>
      <c r="Y1012">
        <v>55250</v>
      </c>
      <c r="Z1012">
        <v>55181</v>
      </c>
      <c r="AA1012">
        <v>55003</v>
      </c>
      <c r="AB1012">
        <v>54630</v>
      </c>
      <c r="AC1012">
        <v>54149</v>
      </c>
      <c r="AD1012">
        <v>53594</v>
      </c>
      <c r="AE1012" s="21" t="s">
        <v>1</v>
      </c>
    </row>
    <row r="1013" spans="1:31" x14ac:dyDescent="0.2">
      <c r="A1013" s="27" t="s">
        <v>22</v>
      </c>
      <c r="B1013" s="13" t="s">
        <v>22</v>
      </c>
      <c r="C1013" s="14">
        <v>222</v>
      </c>
      <c r="D1013" s="13" t="s">
        <v>22</v>
      </c>
      <c r="E1013" s="13" t="s">
        <v>492</v>
      </c>
      <c r="F1013" s="13" t="s">
        <v>313</v>
      </c>
      <c r="G1013" s="14" t="s">
        <v>320</v>
      </c>
      <c r="H1013" s="205">
        <v>71558</v>
      </c>
      <c r="I1013" s="205">
        <v>69128</v>
      </c>
      <c r="J1013" s="205">
        <v>66709</v>
      </c>
      <c r="K1013" s="205">
        <v>64266.999999999993</v>
      </c>
      <c r="L1013" s="205">
        <v>62525</v>
      </c>
      <c r="M1013">
        <v>61645</v>
      </c>
      <c r="N1013">
        <v>61196</v>
      </c>
      <c r="O1013">
        <v>60895</v>
      </c>
      <c r="P1013">
        <v>60235</v>
      </c>
      <c r="Q1013">
        <v>59705</v>
      </c>
      <c r="R1013">
        <v>59196</v>
      </c>
      <c r="S1013">
        <v>58777</v>
      </c>
      <c r="T1013">
        <v>58448</v>
      </c>
      <c r="U1013">
        <v>58047</v>
      </c>
      <c r="V1013">
        <v>57862</v>
      </c>
      <c r="W1013">
        <v>57862</v>
      </c>
      <c r="X1013">
        <v>57946</v>
      </c>
      <c r="Y1013">
        <v>58018</v>
      </c>
      <c r="Z1013">
        <v>57905</v>
      </c>
      <c r="AA1013">
        <v>57710</v>
      </c>
      <c r="AB1013">
        <v>57329</v>
      </c>
      <c r="AC1013">
        <v>56852</v>
      </c>
      <c r="AD1013">
        <v>56303</v>
      </c>
      <c r="AE1013" s="22" t="s">
        <v>1</v>
      </c>
    </row>
    <row r="1014" spans="1:31" x14ac:dyDescent="0.2">
      <c r="A1014" s="25" t="s">
        <v>22</v>
      </c>
      <c r="B1014" s="11" t="s">
        <v>22</v>
      </c>
      <c r="C1014" s="12">
        <v>222</v>
      </c>
      <c r="D1014" s="11" t="s">
        <v>22</v>
      </c>
      <c r="E1014" s="11" t="s">
        <v>446</v>
      </c>
      <c r="F1014" s="11" t="s">
        <v>312</v>
      </c>
      <c r="G1014" s="12" t="s">
        <v>326</v>
      </c>
      <c r="H1014" s="205">
        <v>70316</v>
      </c>
      <c r="I1014" s="205">
        <v>68106</v>
      </c>
      <c r="J1014" s="205">
        <v>65726</v>
      </c>
      <c r="K1014" s="205">
        <v>63354</v>
      </c>
      <c r="L1014" s="205">
        <v>61220</v>
      </c>
      <c r="M1014">
        <v>59752</v>
      </c>
      <c r="N1014">
        <v>59070</v>
      </c>
      <c r="O1014">
        <v>58643</v>
      </c>
      <c r="P1014">
        <v>57931</v>
      </c>
      <c r="Q1014">
        <v>57379</v>
      </c>
      <c r="R1014">
        <v>56862</v>
      </c>
      <c r="S1014">
        <v>56327</v>
      </c>
      <c r="T1014">
        <v>55871</v>
      </c>
      <c r="U1014">
        <v>55440</v>
      </c>
      <c r="V1014">
        <v>55148</v>
      </c>
      <c r="W1014">
        <v>55022</v>
      </c>
      <c r="X1014">
        <v>55043</v>
      </c>
      <c r="Y1014">
        <v>55099</v>
      </c>
      <c r="Z1014">
        <v>55059</v>
      </c>
      <c r="AA1014">
        <v>55016</v>
      </c>
      <c r="AB1014">
        <v>54822</v>
      </c>
      <c r="AC1014">
        <v>54411</v>
      </c>
      <c r="AD1014">
        <v>53913</v>
      </c>
      <c r="AE1014" s="21" t="s">
        <v>1</v>
      </c>
    </row>
    <row r="1015" spans="1:31" x14ac:dyDescent="0.2">
      <c r="A1015" s="27" t="s">
        <v>22</v>
      </c>
      <c r="B1015" s="13" t="s">
        <v>22</v>
      </c>
      <c r="C1015" s="14">
        <v>222</v>
      </c>
      <c r="D1015" s="13" t="s">
        <v>22</v>
      </c>
      <c r="E1015" s="13" t="s">
        <v>493</v>
      </c>
      <c r="F1015" s="13" t="s">
        <v>313</v>
      </c>
      <c r="G1015" s="14" t="s">
        <v>326</v>
      </c>
      <c r="H1015" s="205">
        <v>73295</v>
      </c>
      <c r="I1015" s="205">
        <v>71029</v>
      </c>
      <c r="J1015" s="205">
        <v>68606</v>
      </c>
      <c r="K1015" s="205">
        <v>66014</v>
      </c>
      <c r="L1015" s="205">
        <v>63788</v>
      </c>
      <c r="M1015">
        <v>62318</v>
      </c>
      <c r="N1015">
        <v>61678</v>
      </c>
      <c r="O1015">
        <v>61323</v>
      </c>
      <c r="P1015">
        <v>60513</v>
      </c>
      <c r="Q1015">
        <v>59944</v>
      </c>
      <c r="R1015">
        <v>59452</v>
      </c>
      <c r="S1015">
        <v>58958</v>
      </c>
      <c r="T1015">
        <v>58567</v>
      </c>
      <c r="U1015">
        <v>58064</v>
      </c>
      <c r="V1015">
        <v>57767</v>
      </c>
      <c r="W1015">
        <v>57674</v>
      </c>
      <c r="X1015">
        <v>57742</v>
      </c>
      <c r="Y1015">
        <v>57860</v>
      </c>
      <c r="Z1015">
        <v>57771</v>
      </c>
      <c r="AA1015">
        <v>57719</v>
      </c>
      <c r="AB1015">
        <v>57532</v>
      </c>
      <c r="AC1015">
        <v>57131</v>
      </c>
      <c r="AD1015">
        <v>56650</v>
      </c>
      <c r="AE1015" s="22" t="s">
        <v>1</v>
      </c>
    </row>
    <row r="1016" spans="1:31" x14ac:dyDescent="0.2">
      <c r="A1016" s="25" t="s">
        <v>22</v>
      </c>
      <c r="B1016" s="11" t="s">
        <v>22</v>
      </c>
      <c r="C1016" s="12">
        <v>222</v>
      </c>
      <c r="D1016" s="11" t="s">
        <v>22</v>
      </c>
      <c r="E1016" s="11" t="s">
        <v>447</v>
      </c>
      <c r="F1016" s="11" t="s">
        <v>312</v>
      </c>
      <c r="G1016" s="12" t="s">
        <v>318</v>
      </c>
      <c r="H1016" s="205">
        <v>71437</v>
      </c>
      <c r="I1016" s="205">
        <v>69981</v>
      </c>
      <c r="J1016" s="205">
        <v>67656</v>
      </c>
      <c r="K1016" s="205">
        <v>65212.999999999993</v>
      </c>
      <c r="L1016" s="205">
        <v>62898</v>
      </c>
      <c r="M1016">
        <v>60855</v>
      </c>
      <c r="N1016">
        <v>59551</v>
      </c>
      <c r="O1016">
        <v>59055</v>
      </c>
      <c r="P1016">
        <v>58304</v>
      </c>
      <c r="Q1016">
        <v>57650</v>
      </c>
      <c r="R1016">
        <v>57134</v>
      </c>
      <c r="S1016">
        <v>56626</v>
      </c>
      <c r="T1016">
        <v>56084</v>
      </c>
      <c r="U1016">
        <v>55547</v>
      </c>
      <c r="V1016">
        <v>55162</v>
      </c>
      <c r="W1016">
        <v>54915</v>
      </c>
      <c r="X1016">
        <v>54834</v>
      </c>
      <c r="Y1016">
        <v>54895</v>
      </c>
      <c r="Z1016">
        <v>54854</v>
      </c>
      <c r="AA1016">
        <v>54866</v>
      </c>
      <c r="AB1016">
        <v>54848</v>
      </c>
      <c r="AC1016">
        <v>54637</v>
      </c>
      <c r="AD1016">
        <v>54188</v>
      </c>
      <c r="AE1016" s="21" t="s">
        <v>1</v>
      </c>
    </row>
    <row r="1017" spans="1:31" x14ac:dyDescent="0.2">
      <c r="A1017" s="27" t="s">
        <v>22</v>
      </c>
      <c r="B1017" s="13" t="s">
        <v>22</v>
      </c>
      <c r="C1017" s="14">
        <v>222</v>
      </c>
      <c r="D1017" s="13" t="s">
        <v>22</v>
      </c>
      <c r="E1017" s="13" t="s">
        <v>494</v>
      </c>
      <c r="F1017" s="13" t="s">
        <v>313</v>
      </c>
      <c r="G1017" s="14" t="s">
        <v>318</v>
      </c>
      <c r="H1017" s="205">
        <v>74334</v>
      </c>
      <c r="I1017" s="205">
        <v>72935</v>
      </c>
      <c r="J1017" s="205">
        <v>70577</v>
      </c>
      <c r="K1017" s="205">
        <v>67859</v>
      </c>
      <c r="L1017" s="205">
        <v>65429</v>
      </c>
      <c r="M1017">
        <v>63378</v>
      </c>
      <c r="N1017">
        <v>62126</v>
      </c>
      <c r="O1017">
        <v>61705</v>
      </c>
      <c r="P1017">
        <v>60822</v>
      </c>
      <c r="Q1017">
        <v>60138</v>
      </c>
      <c r="R1017">
        <v>59660</v>
      </c>
      <c r="S1017">
        <v>59218</v>
      </c>
      <c r="T1017">
        <v>58746</v>
      </c>
      <c r="U1017">
        <v>58113</v>
      </c>
      <c r="V1017">
        <v>57715</v>
      </c>
      <c r="W1017">
        <v>57511</v>
      </c>
      <c r="X1017">
        <v>57498</v>
      </c>
      <c r="Y1017">
        <v>57628</v>
      </c>
      <c r="Z1017">
        <v>57526</v>
      </c>
      <c r="AA1017">
        <v>57529</v>
      </c>
      <c r="AB1017">
        <v>57537</v>
      </c>
      <c r="AC1017">
        <v>57359</v>
      </c>
      <c r="AD1017">
        <v>56936</v>
      </c>
      <c r="AE1017" s="22" t="s">
        <v>1</v>
      </c>
    </row>
    <row r="1018" spans="1:31" x14ac:dyDescent="0.2">
      <c r="A1018" s="25" t="s">
        <v>22</v>
      </c>
      <c r="B1018" s="11" t="s">
        <v>22</v>
      </c>
      <c r="C1018" s="12">
        <v>222</v>
      </c>
      <c r="D1018" s="11" t="s">
        <v>22</v>
      </c>
      <c r="E1018" s="11" t="s">
        <v>448</v>
      </c>
      <c r="F1018" s="11" t="s">
        <v>312</v>
      </c>
      <c r="G1018" s="12" t="s">
        <v>333</v>
      </c>
      <c r="H1018" s="205">
        <v>71731</v>
      </c>
      <c r="I1018" s="205">
        <v>71199</v>
      </c>
      <c r="J1018" s="205">
        <v>69702</v>
      </c>
      <c r="K1018" s="205">
        <v>67110</v>
      </c>
      <c r="L1018" s="205">
        <v>64782</v>
      </c>
      <c r="M1018">
        <v>62491</v>
      </c>
      <c r="N1018">
        <v>60496</v>
      </c>
      <c r="O1018">
        <v>59339</v>
      </c>
      <c r="P1018">
        <v>58664</v>
      </c>
      <c r="Q1018">
        <v>57963</v>
      </c>
      <c r="R1018">
        <v>57367</v>
      </c>
      <c r="S1018">
        <v>56898</v>
      </c>
      <c r="T1018">
        <v>56403</v>
      </c>
      <c r="U1018">
        <v>55723</v>
      </c>
      <c r="V1018">
        <v>55243</v>
      </c>
      <c r="W1018">
        <v>54897</v>
      </c>
      <c r="X1018">
        <v>54683</v>
      </c>
      <c r="Y1018">
        <v>54643</v>
      </c>
      <c r="Z1018">
        <v>54608</v>
      </c>
      <c r="AA1018">
        <v>54607</v>
      </c>
      <c r="AB1018">
        <v>54669</v>
      </c>
      <c r="AC1018">
        <v>54677</v>
      </c>
      <c r="AD1018">
        <v>54448</v>
      </c>
      <c r="AE1018" s="21" t="s">
        <v>1</v>
      </c>
    </row>
    <row r="1019" spans="1:31" x14ac:dyDescent="0.2">
      <c r="A1019" s="27" t="s">
        <v>22</v>
      </c>
      <c r="B1019" s="13" t="s">
        <v>22</v>
      </c>
      <c r="C1019" s="14">
        <v>222</v>
      </c>
      <c r="D1019" s="13" t="s">
        <v>22</v>
      </c>
      <c r="E1019" s="13" t="s">
        <v>495</v>
      </c>
      <c r="F1019" s="13" t="s">
        <v>313</v>
      </c>
      <c r="G1019" s="14" t="s">
        <v>333</v>
      </c>
      <c r="H1019" s="205">
        <v>74381</v>
      </c>
      <c r="I1019" s="205">
        <v>74042</v>
      </c>
      <c r="J1019" s="205">
        <v>72654</v>
      </c>
      <c r="K1019" s="205">
        <v>69719</v>
      </c>
      <c r="L1019" s="205">
        <v>67225</v>
      </c>
      <c r="M1019">
        <v>64916</v>
      </c>
      <c r="N1019">
        <v>62984</v>
      </c>
      <c r="O1019">
        <v>61927</v>
      </c>
      <c r="P1019">
        <v>61091</v>
      </c>
      <c r="Q1019">
        <v>60329</v>
      </c>
      <c r="R1019">
        <v>59768</v>
      </c>
      <c r="S1019">
        <v>59395</v>
      </c>
      <c r="T1019">
        <v>59010</v>
      </c>
      <c r="U1019">
        <v>58208</v>
      </c>
      <c r="V1019">
        <v>57693</v>
      </c>
      <c r="W1019">
        <v>57391</v>
      </c>
      <c r="X1019">
        <v>57267</v>
      </c>
      <c r="Y1019">
        <v>57326</v>
      </c>
      <c r="Z1019">
        <v>57217</v>
      </c>
      <c r="AA1019">
        <v>57197</v>
      </c>
      <c r="AB1019">
        <v>57293</v>
      </c>
      <c r="AC1019">
        <v>57361</v>
      </c>
      <c r="AD1019">
        <v>57190</v>
      </c>
      <c r="AE1019" s="22" t="s">
        <v>1</v>
      </c>
    </row>
    <row r="1020" spans="1:31" x14ac:dyDescent="0.2">
      <c r="A1020" s="25" t="s">
        <v>22</v>
      </c>
      <c r="B1020" s="11" t="s">
        <v>22</v>
      </c>
      <c r="C1020" s="12">
        <v>222</v>
      </c>
      <c r="D1020" s="11" t="s">
        <v>22</v>
      </c>
      <c r="E1020" s="11" t="s">
        <v>449</v>
      </c>
      <c r="F1020" s="11" t="s">
        <v>312</v>
      </c>
      <c r="G1020" s="12" t="s">
        <v>340</v>
      </c>
      <c r="H1020" s="205">
        <v>71389</v>
      </c>
      <c r="I1020" s="205">
        <v>71435</v>
      </c>
      <c r="J1020" s="205">
        <v>71019</v>
      </c>
      <c r="K1020" s="205">
        <v>69094</v>
      </c>
      <c r="L1020" s="205">
        <v>66649</v>
      </c>
      <c r="M1020">
        <v>64400.000000000007</v>
      </c>
      <c r="N1020">
        <v>62090</v>
      </c>
      <c r="O1020">
        <v>60126</v>
      </c>
      <c r="P1020">
        <v>58897</v>
      </c>
      <c r="Q1020">
        <v>58271</v>
      </c>
      <c r="R1020">
        <v>57620</v>
      </c>
      <c r="S1020">
        <v>57094</v>
      </c>
      <c r="T1020">
        <v>56674</v>
      </c>
      <c r="U1020">
        <v>55998</v>
      </c>
      <c r="V1020">
        <v>55382</v>
      </c>
      <c r="W1020">
        <v>54950</v>
      </c>
      <c r="X1020">
        <v>54632</v>
      </c>
      <c r="Y1020">
        <v>54449</v>
      </c>
      <c r="Z1020">
        <v>54319</v>
      </c>
      <c r="AA1020">
        <v>54319</v>
      </c>
      <c r="AB1020">
        <v>54357</v>
      </c>
      <c r="AC1020">
        <v>54470</v>
      </c>
      <c r="AD1020">
        <v>54501</v>
      </c>
      <c r="AE1020" s="21" t="s">
        <v>1</v>
      </c>
    </row>
    <row r="1021" spans="1:31" x14ac:dyDescent="0.2">
      <c r="A1021" s="27" t="s">
        <v>22</v>
      </c>
      <c r="B1021" s="13" t="s">
        <v>22</v>
      </c>
      <c r="C1021" s="14">
        <v>222</v>
      </c>
      <c r="D1021" s="13" t="s">
        <v>22</v>
      </c>
      <c r="E1021" s="13" t="s">
        <v>496</v>
      </c>
      <c r="F1021" s="13" t="s">
        <v>313</v>
      </c>
      <c r="G1021" s="14" t="s">
        <v>340</v>
      </c>
      <c r="H1021" s="205">
        <v>73662</v>
      </c>
      <c r="I1021" s="205">
        <v>73962</v>
      </c>
      <c r="J1021" s="205">
        <v>73831</v>
      </c>
      <c r="K1021" s="205">
        <v>71651</v>
      </c>
      <c r="L1021" s="205">
        <v>68977</v>
      </c>
      <c r="M1021">
        <v>66664</v>
      </c>
      <c r="N1021">
        <v>64417</v>
      </c>
      <c r="O1021">
        <v>62583</v>
      </c>
      <c r="P1021">
        <v>61201</v>
      </c>
      <c r="Q1021">
        <v>60485</v>
      </c>
      <c r="R1021">
        <v>59841</v>
      </c>
      <c r="S1021">
        <v>59419</v>
      </c>
      <c r="T1021">
        <v>59156</v>
      </c>
      <c r="U1021">
        <v>58380</v>
      </c>
      <c r="V1021">
        <v>57706</v>
      </c>
      <c r="W1021">
        <v>57298</v>
      </c>
      <c r="X1021">
        <v>57078</v>
      </c>
      <c r="Y1021">
        <v>57027</v>
      </c>
      <c r="Z1021">
        <v>56843</v>
      </c>
      <c r="AA1021">
        <v>56812</v>
      </c>
      <c r="AB1021">
        <v>56873</v>
      </c>
      <c r="AC1021">
        <v>57062</v>
      </c>
      <c r="AD1021">
        <v>57189</v>
      </c>
      <c r="AE1021" s="22" t="s">
        <v>1</v>
      </c>
    </row>
    <row r="1022" spans="1:31" x14ac:dyDescent="0.2">
      <c r="A1022" s="25" t="s">
        <v>22</v>
      </c>
      <c r="B1022" s="11" t="s">
        <v>22</v>
      </c>
      <c r="C1022" s="12">
        <v>222</v>
      </c>
      <c r="D1022" s="11" t="s">
        <v>22</v>
      </c>
      <c r="E1022" s="11" t="s">
        <v>450</v>
      </c>
      <c r="F1022" s="11" t="s">
        <v>312</v>
      </c>
      <c r="G1022" s="12" t="s">
        <v>329</v>
      </c>
      <c r="H1022" s="205">
        <v>70929</v>
      </c>
      <c r="I1022" s="205">
        <v>70940</v>
      </c>
      <c r="J1022" s="205">
        <v>71196</v>
      </c>
      <c r="K1022" s="205">
        <v>70360</v>
      </c>
      <c r="L1022" s="205">
        <v>68573</v>
      </c>
      <c r="M1022">
        <v>66239</v>
      </c>
      <c r="N1022">
        <v>64025.000000000007</v>
      </c>
      <c r="O1022">
        <v>61677</v>
      </c>
      <c r="P1022">
        <v>59641</v>
      </c>
      <c r="Q1022">
        <v>58453</v>
      </c>
      <c r="R1022">
        <v>57875</v>
      </c>
      <c r="S1022">
        <v>57286</v>
      </c>
      <c r="T1022">
        <v>56833</v>
      </c>
      <c r="U1022">
        <v>56232</v>
      </c>
      <c r="V1022">
        <v>55613</v>
      </c>
      <c r="W1022">
        <v>55053</v>
      </c>
      <c r="X1022">
        <v>54659</v>
      </c>
      <c r="Y1022">
        <v>54365</v>
      </c>
      <c r="Z1022">
        <v>54093</v>
      </c>
      <c r="AA1022">
        <v>53993</v>
      </c>
      <c r="AB1022">
        <v>54027</v>
      </c>
      <c r="AC1022">
        <v>54103</v>
      </c>
      <c r="AD1022">
        <v>54265</v>
      </c>
      <c r="AE1022" s="21" t="s">
        <v>1</v>
      </c>
    </row>
    <row r="1023" spans="1:31" x14ac:dyDescent="0.2">
      <c r="A1023" s="27" t="s">
        <v>22</v>
      </c>
      <c r="B1023" s="13" t="s">
        <v>22</v>
      </c>
      <c r="C1023" s="14">
        <v>222</v>
      </c>
      <c r="D1023" s="13" t="s">
        <v>22</v>
      </c>
      <c r="E1023" s="13" t="s">
        <v>497</v>
      </c>
      <c r="F1023" s="13" t="s">
        <v>313</v>
      </c>
      <c r="G1023" s="14" t="s">
        <v>329</v>
      </c>
      <c r="H1023" s="205">
        <v>72795</v>
      </c>
      <c r="I1023" s="205">
        <v>72996</v>
      </c>
      <c r="J1023" s="205">
        <v>73624</v>
      </c>
      <c r="K1023" s="205">
        <v>72700</v>
      </c>
      <c r="L1023" s="205">
        <v>70769</v>
      </c>
      <c r="M1023">
        <v>68310</v>
      </c>
      <c r="N1023">
        <v>66119</v>
      </c>
      <c r="O1023">
        <v>63911</v>
      </c>
      <c r="P1023">
        <v>61752</v>
      </c>
      <c r="Q1023">
        <v>60483</v>
      </c>
      <c r="R1023">
        <v>59885</v>
      </c>
      <c r="S1023">
        <v>59373</v>
      </c>
      <c r="T1023">
        <v>59095</v>
      </c>
      <c r="U1023">
        <v>58442</v>
      </c>
      <c r="V1023">
        <v>57786</v>
      </c>
      <c r="W1023">
        <v>57228</v>
      </c>
      <c r="X1023">
        <v>56914</v>
      </c>
      <c r="Y1023">
        <v>56769</v>
      </c>
      <c r="Z1023">
        <v>56477</v>
      </c>
      <c r="AA1023">
        <v>56366</v>
      </c>
      <c r="AB1023">
        <v>56412</v>
      </c>
      <c r="AC1023">
        <v>56555</v>
      </c>
      <c r="AD1023">
        <v>56834</v>
      </c>
      <c r="AE1023" s="22" t="s">
        <v>1</v>
      </c>
    </row>
    <row r="1024" spans="1:31" x14ac:dyDescent="0.2">
      <c r="A1024" s="25" t="s">
        <v>22</v>
      </c>
      <c r="B1024" s="11" t="s">
        <v>22</v>
      </c>
      <c r="C1024" s="12">
        <v>222</v>
      </c>
      <c r="D1024" s="11" t="s">
        <v>22</v>
      </c>
      <c r="E1024" s="11" t="s">
        <v>451</v>
      </c>
      <c r="F1024" s="11" t="s">
        <v>312</v>
      </c>
      <c r="G1024" s="12" t="s">
        <v>361</v>
      </c>
      <c r="H1024" s="205">
        <v>70348</v>
      </c>
      <c r="I1024" s="205">
        <v>70378</v>
      </c>
      <c r="J1024" s="205">
        <v>70548</v>
      </c>
      <c r="K1024" s="205">
        <v>70504</v>
      </c>
      <c r="L1024" s="205">
        <v>69788</v>
      </c>
      <c r="M1024">
        <v>68105</v>
      </c>
      <c r="N1024">
        <v>65835</v>
      </c>
      <c r="O1024">
        <v>63639</v>
      </c>
      <c r="P1024">
        <v>61162</v>
      </c>
      <c r="Q1024">
        <v>59154</v>
      </c>
      <c r="R1024">
        <v>58007</v>
      </c>
      <c r="S1024">
        <v>57489</v>
      </c>
      <c r="T1024">
        <v>56965</v>
      </c>
      <c r="U1024">
        <v>56366</v>
      </c>
      <c r="V1024">
        <v>55810</v>
      </c>
      <c r="W1024">
        <v>55240</v>
      </c>
      <c r="X1024">
        <v>54725</v>
      </c>
      <c r="Y1024">
        <v>54365</v>
      </c>
      <c r="Z1024">
        <v>53988</v>
      </c>
      <c r="AA1024">
        <v>53734</v>
      </c>
      <c r="AB1024">
        <v>53663</v>
      </c>
      <c r="AC1024">
        <v>53731</v>
      </c>
      <c r="AD1024">
        <v>53845</v>
      </c>
      <c r="AE1024" s="21" t="s">
        <v>1</v>
      </c>
    </row>
    <row r="1025" spans="1:31" x14ac:dyDescent="0.2">
      <c r="A1025" s="27" t="s">
        <v>22</v>
      </c>
      <c r="B1025" s="13" t="s">
        <v>22</v>
      </c>
      <c r="C1025" s="14">
        <v>222</v>
      </c>
      <c r="D1025" s="13" t="s">
        <v>22</v>
      </c>
      <c r="E1025" s="13" t="s">
        <v>498</v>
      </c>
      <c r="F1025" s="13" t="s">
        <v>313</v>
      </c>
      <c r="G1025" s="14" t="s">
        <v>361</v>
      </c>
      <c r="H1025" s="205">
        <v>71780</v>
      </c>
      <c r="I1025" s="205">
        <v>71938</v>
      </c>
      <c r="J1025" s="205">
        <v>72410</v>
      </c>
      <c r="K1025" s="205">
        <v>72391</v>
      </c>
      <c r="L1025" s="205">
        <v>71691</v>
      </c>
      <c r="M1025">
        <v>69964</v>
      </c>
      <c r="N1025">
        <v>67660</v>
      </c>
      <c r="O1025">
        <v>65566</v>
      </c>
      <c r="P1025">
        <v>62992</v>
      </c>
      <c r="Q1025">
        <v>60929</v>
      </c>
      <c r="R1025">
        <v>59770</v>
      </c>
      <c r="S1025">
        <v>59304</v>
      </c>
      <c r="T1025">
        <v>58930</v>
      </c>
      <c r="U1025">
        <v>58314</v>
      </c>
      <c r="V1025">
        <v>57764</v>
      </c>
      <c r="W1025">
        <v>57216</v>
      </c>
      <c r="X1025">
        <v>56760</v>
      </c>
      <c r="Y1025">
        <v>56534</v>
      </c>
      <c r="Z1025">
        <v>56164</v>
      </c>
      <c r="AA1025">
        <v>55933</v>
      </c>
      <c r="AB1025">
        <v>55893</v>
      </c>
      <c r="AC1025">
        <v>56018</v>
      </c>
      <c r="AD1025">
        <v>56240</v>
      </c>
      <c r="AE1025" s="22" t="s">
        <v>1</v>
      </c>
    </row>
    <row r="1026" spans="1:31" x14ac:dyDescent="0.2">
      <c r="A1026" s="25" t="s">
        <v>22</v>
      </c>
      <c r="B1026" s="11" t="s">
        <v>22</v>
      </c>
      <c r="C1026" s="12">
        <v>222</v>
      </c>
      <c r="D1026" s="11" t="s">
        <v>22</v>
      </c>
      <c r="E1026" s="11" t="s">
        <v>452</v>
      </c>
      <c r="F1026" s="11" t="s">
        <v>312</v>
      </c>
      <c r="G1026" s="12" t="s">
        <v>328</v>
      </c>
      <c r="H1026" s="205">
        <v>69244</v>
      </c>
      <c r="I1026" s="205">
        <v>69716</v>
      </c>
      <c r="J1026" s="205">
        <v>69883</v>
      </c>
      <c r="K1026" s="205">
        <v>69835</v>
      </c>
      <c r="L1026" s="205">
        <v>69899</v>
      </c>
      <c r="M1026">
        <v>69271</v>
      </c>
      <c r="N1026">
        <v>67644</v>
      </c>
      <c r="O1026">
        <v>65420</v>
      </c>
      <c r="P1026">
        <v>63104</v>
      </c>
      <c r="Q1026">
        <v>60645</v>
      </c>
      <c r="R1026">
        <v>58664</v>
      </c>
      <c r="S1026">
        <v>57570</v>
      </c>
      <c r="T1026">
        <v>57116</v>
      </c>
      <c r="U1026">
        <v>56482</v>
      </c>
      <c r="V1026">
        <v>55919</v>
      </c>
      <c r="W1026">
        <v>55400</v>
      </c>
      <c r="X1026">
        <v>54868</v>
      </c>
      <c r="Y1026">
        <v>54394</v>
      </c>
      <c r="Z1026">
        <v>53974</v>
      </c>
      <c r="AA1026">
        <v>53608</v>
      </c>
      <c r="AB1026">
        <v>53373</v>
      </c>
      <c r="AC1026">
        <v>53330</v>
      </c>
      <c r="AD1026">
        <v>53431</v>
      </c>
      <c r="AE1026" s="21" t="s">
        <v>1</v>
      </c>
    </row>
    <row r="1027" spans="1:31" x14ac:dyDescent="0.2">
      <c r="A1027" s="27" t="s">
        <v>22</v>
      </c>
      <c r="B1027" s="13" t="s">
        <v>22</v>
      </c>
      <c r="C1027" s="14">
        <v>222</v>
      </c>
      <c r="D1027" s="13" t="s">
        <v>22</v>
      </c>
      <c r="E1027" s="13" t="s">
        <v>499</v>
      </c>
      <c r="F1027" s="13" t="s">
        <v>313</v>
      </c>
      <c r="G1027" s="14" t="s">
        <v>328</v>
      </c>
      <c r="H1027" s="205">
        <v>70112</v>
      </c>
      <c r="I1027" s="205">
        <v>70753</v>
      </c>
      <c r="J1027" s="205">
        <v>71158</v>
      </c>
      <c r="K1027" s="205">
        <v>71098</v>
      </c>
      <c r="L1027" s="205">
        <v>71280</v>
      </c>
      <c r="M1027">
        <v>70759</v>
      </c>
      <c r="N1027">
        <v>69175</v>
      </c>
      <c r="O1027">
        <v>67001</v>
      </c>
      <c r="P1027">
        <v>64571</v>
      </c>
      <c r="Q1027">
        <v>62080</v>
      </c>
      <c r="R1027">
        <v>60112</v>
      </c>
      <c r="S1027">
        <v>59078</v>
      </c>
      <c r="T1027">
        <v>58749</v>
      </c>
      <c r="U1027">
        <v>58093</v>
      </c>
      <c r="V1027">
        <v>57567</v>
      </c>
      <c r="W1027">
        <v>57111</v>
      </c>
      <c r="X1027">
        <v>56657</v>
      </c>
      <c r="Y1027">
        <v>56298</v>
      </c>
      <c r="Z1027">
        <v>55883</v>
      </c>
      <c r="AA1027">
        <v>55564</v>
      </c>
      <c r="AB1027">
        <v>55393</v>
      </c>
      <c r="AC1027">
        <v>55426</v>
      </c>
      <c r="AD1027">
        <v>55626</v>
      </c>
      <c r="AE1027" s="22" t="s">
        <v>1</v>
      </c>
    </row>
    <row r="1028" spans="1:31" x14ac:dyDescent="0.2">
      <c r="A1028" s="25" t="s">
        <v>22</v>
      </c>
      <c r="B1028" s="11" t="s">
        <v>22</v>
      </c>
      <c r="C1028" s="12">
        <v>222</v>
      </c>
      <c r="D1028" s="11" t="s">
        <v>22</v>
      </c>
      <c r="E1028" s="11" t="s">
        <v>453</v>
      </c>
      <c r="F1028" s="11" t="s">
        <v>312</v>
      </c>
      <c r="G1028" s="12" t="s">
        <v>337</v>
      </c>
      <c r="H1028" s="205">
        <v>67504</v>
      </c>
      <c r="I1028" s="205">
        <v>68545</v>
      </c>
      <c r="J1028" s="205">
        <v>69141</v>
      </c>
      <c r="K1028" s="205">
        <v>69149</v>
      </c>
      <c r="L1028" s="205">
        <v>69209</v>
      </c>
      <c r="M1028">
        <v>69348</v>
      </c>
      <c r="N1028">
        <v>68760</v>
      </c>
      <c r="O1028">
        <v>67170</v>
      </c>
      <c r="P1028">
        <v>64864.999999999993</v>
      </c>
      <c r="Q1028">
        <v>62567</v>
      </c>
      <c r="R1028">
        <v>60126</v>
      </c>
      <c r="S1028">
        <v>58185</v>
      </c>
      <c r="T1028">
        <v>57147</v>
      </c>
      <c r="U1028">
        <v>56616</v>
      </c>
      <c r="V1028">
        <v>56019</v>
      </c>
      <c r="W1028">
        <v>55483</v>
      </c>
      <c r="X1028">
        <v>54991</v>
      </c>
      <c r="Y1028">
        <v>54493</v>
      </c>
      <c r="Z1028">
        <v>53988</v>
      </c>
      <c r="AA1028">
        <v>53580</v>
      </c>
      <c r="AB1028">
        <v>53225</v>
      </c>
      <c r="AC1028">
        <v>53008</v>
      </c>
      <c r="AD1028">
        <v>52992</v>
      </c>
      <c r="AE1028" s="21" t="s">
        <v>1</v>
      </c>
    </row>
    <row r="1029" spans="1:31" x14ac:dyDescent="0.2">
      <c r="A1029" s="27" t="s">
        <v>22</v>
      </c>
      <c r="B1029" s="13" t="s">
        <v>22</v>
      </c>
      <c r="C1029" s="14">
        <v>222</v>
      </c>
      <c r="D1029" s="13" t="s">
        <v>22</v>
      </c>
      <c r="E1029" s="13" t="s">
        <v>500</v>
      </c>
      <c r="F1029" s="13" t="s">
        <v>313</v>
      </c>
      <c r="G1029" s="14" t="s">
        <v>337</v>
      </c>
      <c r="H1029" s="205">
        <v>67640</v>
      </c>
      <c r="I1029" s="205">
        <v>68934</v>
      </c>
      <c r="J1029" s="205">
        <v>69801</v>
      </c>
      <c r="K1029" s="205">
        <v>69770</v>
      </c>
      <c r="L1029" s="205">
        <v>69907</v>
      </c>
      <c r="M1029">
        <v>70247</v>
      </c>
      <c r="N1029">
        <v>69844</v>
      </c>
      <c r="O1029">
        <v>68377</v>
      </c>
      <c r="P1029">
        <v>65933</v>
      </c>
      <c r="Q1029">
        <v>63585</v>
      </c>
      <c r="R1029">
        <v>61175</v>
      </c>
      <c r="S1029">
        <v>59315</v>
      </c>
      <c r="T1029">
        <v>58410</v>
      </c>
      <c r="U1029">
        <v>57857</v>
      </c>
      <c r="V1029">
        <v>57291</v>
      </c>
      <c r="W1029">
        <v>56845</v>
      </c>
      <c r="X1029">
        <v>56468</v>
      </c>
      <c r="Y1029">
        <v>56103</v>
      </c>
      <c r="Z1029">
        <v>55602</v>
      </c>
      <c r="AA1029">
        <v>55238</v>
      </c>
      <c r="AB1029">
        <v>54970</v>
      </c>
      <c r="AC1029">
        <v>54859</v>
      </c>
      <c r="AD1029">
        <v>54961</v>
      </c>
      <c r="AE1029" s="22" t="s">
        <v>1</v>
      </c>
    </row>
    <row r="1030" spans="1:31" x14ac:dyDescent="0.2">
      <c r="A1030" s="25" t="s">
        <v>22</v>
      </c>
      <c r="B1030" s="11" t="s">
        <v>22</v>
      </c>
      <c r="C1030" s="12">
        <v>222</v>
      </c>
      <c r="D1030" s="11" t="s">
        <v>22</v>
      </c>
      <c r="E1030" s="11" t="s">
        <v>454</v>
      </c>
      <c r="F1030" s="11" t="s">
        <v>312</v>
      </c>
      <c r="G1030" s="12" t="s">
        <v>369</v>
      </c>
      <c r="H1030" s="205">
        <v>65343</v>
      </c>
      <c r="I1030" s="205">
        <v>66761</v>
      </c>
      <c r="J1030" s="205">
        <v>67902</v>
      </c>
      <c r="K1030" s="205">
        <v>68388</v>
      </c>
      <c r="L1030" s="205">
        <v>68502</v>
      </c>
      <c r="M1030">
        <v>68637</v>
      </c>
      <c r="N1030">
        <v>68804</v>
      </c>
      <c r="O1030">
        <v>68237</v>
      </c>
      <c r="P1030">
        <v>66596</v>
      </c>
      <c r="Q1030">
        <v>64308.000000000007</v>
      </c>
      <c r="R1030">
        <v>62027</v>
      </c>
      <c r="S1030">
        <v>59616</v>
      </c>
      <c r="T1030">
        <v>57718</v>
      </c>
      <c r="U1030">
        <v>56631</v>
      </c>
      <c r="V1030">
        <v>56136</v>
      </c>
      <c r="W1030">
        <v>55567</v>
      </c>
      <c r="X1030">
        <v>55049</v>
      </c>
      <c r="Y1030">
        <v>54579</v>
      </c>
      <c r="Z1030">
        <v>54075</v>
      </c>
      <c r="AA1030">
        <v>53580</v>
      </c>
      <c r="AB1030">
        <v>53183</v>
      </c>
      <c r="AC1030">
        <v>52838</v>
      </c>
      <c r="AD1030">
        <v>52638</v>
      </c>
      <c r="AE1030" s="21" t="s">
        <v>1</v>
      </c>
    </row>
    <row r="1031" spans="1:31" x14ac:dyDescent="0.2">
      <c r="A1031" s="27" t="s">
        <v>22</v>
      </c>
      <c r="B1031" s="13" t="s">
        <v>22</v>
      </c>
      <c r="C1031" s="14">
        <v>222</v>
      </c>
      <c r="D1031" s="13" t="s">
        <v>22</v>
      </c>
      <c r="E1031" s="13" t="s">
        <v>501</v>
      </c>
      <c r="F1031" s="13" t="s">
        <v>313</v>
      </c>
      <c r="G1031" s="14" t="s">
        <v>369</v>
      </c>
      <c r="H1031" s="205">
        <v>64635.000000000007</v>
      </c>
      <c r="I1031" s="205">
        <v>66348</v>
      </c>
      <c r="J1031" s="205">
        <v>67830</v>
      </c>
      <c r="K1031" s="205">
        <v>68340</v>
      </c>
      <c r="L1031" s="205">
        <v>68500</v>
      </c>
      <c r="M1031">
        <v>68791</v>
      </c>
      <c r="N1031">
        <v>69229</v>
      </c>
      <c r="O1031">
        <v>68919</v>
      </c>
      <c r="P1031">
        <v>67240</v>
      </c>
      <c r="Q1031">
        <v>64873.999999999993</v>
      </c>
      <c r="R1031">
        <v>62605</v>
      </c>
      <c r="S1031">
        <v>60290</v>
      </c>
      <c r="T1031">
        <v>58543</v>
      </c>
      <c r="U1031">
        <v>57467</v>
      </c>
      <c r="V1031">
        <v>57000</v>
      </c>
      <c r="W1031">
        <v>56513</v>
      </c>
      <c r="X1031">
        <v>56134</v>
      </c>
      <c r="Y1031">
        <v>55830</v>
      </c>
      <c r="Z1031">
        <v>55363</v>
      </c>
      <c r="AA1031">
        <v>54911</v>
      </c>
      <c r="AB1031">
        <v>54597</v>
      </c>
      <c r="AC1031">
        <v>54380</v>
      </c>
      <c r="AD1031">
        <v>54328</v>
      </c>
      <c r="AE1031" s="22" t="s">
        <v>1</v>
      </c>
    </row>
    <row r="1032" spans="1:31" x14ac:dyDescent="0.2">
      <c r="A1032" s="25" t="s">
        <v>22</v>
      </c>
      <c r="B1032" s="11" t="s">
        <v>22</v>
      </c>
      <c r="C1032" s="12">
        <v>222</v>
      </c>
      <c r="D1032" s="11" t="s">
        <v>22</v>
      </c>
      <c r="E1032" s="11" t="s">
        <v>473</v>
      </c>
      <c r="F1032" s="11" t="s">
        <v>312</v>
      </c>
      <c r="G1032" s="12" t="s">
        <v>359</v>
      </c>
      <c r="H1032">
        <v>63095</v>
      </c>
      <c r="I1032">
        <v>64571</v>
      </c>
      <c r="J1032">
        <v>66071</v>
      </c>
      <c r="K1032">
        <v>67138</v>
      </c>
      <c r="L1032">
        <v>67720</v>
      </c>
      <c r="M1032">
        <v>67908</v>
      </c>
      <c r="N1032">
        <v>68071</v>
      </c>
      <c r="O1032">
        <v>68248</v>
      </c>
      <c r="P1032">
        <v>67651</v>
      </c>
      <c r="Q1032">
        <v>66019</v>
      </c>
      <c r="R1032">
        <v>63748</v>
      </c>
      <c r="S1032">
        <v>61498</v>
      </c>
      <c r="T1032">
        <v>59120</v>
      </c>
      <c r="U1032">
        <v>57193</v>
      </c>
      <c r="V1032">
        <v>56136</v>
      </c>
      <c r="W1032">
        <v>55668</v>
      </c>
      <c r="X1032">
        <v>55117</v>
      </c>
      <c r="Y1032">
        <v>54612</v>
      </c>
      <c r="Z1032">
        <v>54153</v>
      </c>
      <c r="AA1032">
        <v>53653</v>
      </c>
      <c r="AB1032">
        <v>53169</v>
      </c>
      <c r="AC1032">
        <v>52782</v>
      </c>
      <c r="AD1032">
        <v>52447</v>
      </c>
      <c r="AE1032" s="21"/>
    </row>
    <row r="1033" spans="1:31" x14ac:dyDescent="0.2">
      <c r="A1033" s="27" t="s">
        <v>22</v>
      </c>
      <c r="B1033" s="13" t="s">
        <v>22</v>
      </c>
      <c r="C1033" s="14">
        <v>222</v>
      </c>
      <c r="D1033" s="13" t="s">
        <v>22</v>
      </c>
      <c r="E1033" s="13" t="s">
        <v>480</v>
      </c>
      <c r="F1033" s="13" t="s">
        <v>313</v>
      </c>
      <c r="G1033" s="14" t="s">
        <v>359</v>
      </c>
      <c r="H1033">
        <v>61534</v>
      </c>
      <c r="I1033">
        <v>63257</v>
      </c>
      <c r="J1033">
        <v>65126.999999999993</v>
      </c>
      <c r="K1033">
        <v>66327</v>
      </c>
      <c r="L1033">
        <v>66994</v>
      </c>
      <c r="M1033">
        <v>67303</v>
      </c>
      <c r="N1033">
        <v>67691</v>
      </c>
      <c r="O1033">
        <v>68202</v>
      </c>
      <c r="P1033">
        <v>67736</v>
      </c>
      <c r="Q1033">
        <v>66111</v>
      </c>
      <c r="R1033">
        <v>63822</v>
      </c>
      <c r="S1033">
        <v>61646</v>
      </c>
      <c r="T1033">
        <v>59430</v>
      </c>
      <c r="U1033">
        <v>57562</v>
      </c>
      <c r="V1033">
        <v>56558</v>
      </c>
      <c r="W1033">
        <v>56168</v>
      </c>
      <c r="X1033">
        <v>55746</v>
      </c>
      <c r="Y1033">
        <v>55428</v>
      </c>
      <c r="Z1033">
        <v>55059</v>
      </c>
      <c r="AA1033">
        <v>54628</v>
      </c>
      <c r="AB1033">
        <v>54225</v>
      </c>
      <c r="AC1033">
        <v>53961</v>
      </c>
      <c r="AD1033">
        <v>53793</v>
      </c>
      <c r="AE1033" s="22"/>
    </row>
    <row r="1034" spans="1:31" x14ac:dyDescent="0.2">
      <c r="A1034" s="25" t="s">
        <v>22</v>
      </c>
      <c r="B1034" s="11" t="s">
        <v>22</v>
      </c>
      <c r="C1034" s="12">
        <v>222</v>
      </c>
      <c r="D1034" s="11" t="s">
        <v>22</v>
      </c>
      <c r="E1034" s="11" t="s">
        <v>474</v>
      </c>
      <c r="F1034" s="11" t="s">
        <v>312</v>
      </c>
      <c r="G1034" s="12" t="s">
        <v>341</v>
      </c>
      <c r="H1034">
        <v>60702</v>
      </c>
      <c r="I1034">
        <v>62296</v>
      </c>
      <c r="J1034">
        <v>63852</v>
      </c>
      <c r="K1034">
        <v>65309</v>
      </c>
      <c r="L1034">
        <v>66459</v>
      </c>
      <c r="M1034">
        <v>67105</v>
      </c>
      <c r="N1034">
        <v>67320</v>
      </c>
      <c r="O1034">
        <v>67493</v>
      </c>
      <c r="P1034">
        <v>67660</v>
      </c>
      <c r="Q1034">
        <v>67063</v>
      </c>
      <c r="R1034">
        <v>65440</v>
      </c>
      <c r="S1034">
        <v>63198</v>
      </c>
      <c r="T1034">
        <v>60982</v>
      </c>
      <c r="U1034">
        <v>58592</v>
      </c>
      <c r="V1034">
        <v>56688</v>
      </c>
      <c r="W1034">
        <v>55652</v>
      </c>
      <c r="X1034">
        <v>55201</v>
      </c>
      <c r="Y1034">
        <v>54664</v>
      </c>
      <c r="Z1034">
        <v>54185</v>
      </c>
      <c r="AA1034">
        <v>53723</v>
      </c>
      <c r="AB1034">
        <v>53229</v>
      </c>
      <c r="AC1034">
        <v>52754</v>
      </c>
      <c r="AD1034">
        <v>52378</v>
      </c>
      <c r="AE1034" s="21"/>
    </row>
    <row r="1035" spans="1:31" x14ac:dyDescent="0.2">
      <c r="A1035" s="27" t="s">
        <v>22</v>
      </c>
      <c r="B1035" s="13" t="s">
        <v>22</v>
      </c>
      <c r="C1035" s="14">
        <v>222</v>
      </c>
      <c r="D1035" s="13" t="s">
        <v>22</v>
      </c>
      <c r="E1035" s="13" t="s">
        <v>481</v>
      </c>
      <c r="F1035" s="13" t="s">
        <v>313</v>
      </c>
      <c r="G1035" s="14" t="s">
        <v>341</v>
      </c>
      <c r="H1035">
        <v>58270</v>
      </c>
      <c r="I1035">
        <v>60072</v>
      </c>
      <c r="J1035">
        <v>61947</v>
      </c>
      <c r="K1035">
        <v>63626</v>
      </c>
      <c r="L1035">
        <v>64937</v>
      </c>
      <c r="M1035">
        <v>65721</v>
      </c>
      <c r="N1035">
        <v>66122</v>
      </c>
      <c r="O1035">
        <v>66581</v>
      </c>
      <c r="P1035">
        <v>67006</v>
      </c>
      <c r="Q1035">
        <v>66562</v>
      </c>
      <c r="R1035">
        <v>64989.000000000007</v>
      </c>
      <c r="S1035">
        <v>62791</v>
      </c>
      <c r="T1035">
        <v>60712</v>
      </c>
      <c r="U1035">
        <v>58430</v>
      </c>
      <c r="V1035">
        <v>56616</v>
      </c>
      <c r="W1035">
        <v>55674</v>
      </c>
      <c r="X1035">
        <v>55346</v>
      </c>
      <c r="Y1035">
        <v>54983</v>
      </c>
      <c r="Z1035">
        <v>54647</v>
      </c>
      <c r="AA1035">
        <v>54295</v>
      </c>
      <c r="AB1035">
        <v>53898</v>
      </c>
      <c r="AC1035">
        <v>53544</v>
      </c>
      <c r="AD1035">
        <v>53329</v>
      </c>
      <c r="AE1035" s="22"/>
    </row>
    <row r="1036" spans="1:31" x14ac:dyDescent="0.2">
      <c r="A1036" s="25" t="s">
        <v>22</v>
      </c>
      <c r="B1036" s="11" t="s">
        <v>22</v>
      </c>
      <c r="C1036" s="12">
        <v>222</v>
      </c>
      <c r="D1036" s="11" t="s">
        <v>22</v>
      </c>
      <c r="E1036" s="11" t="s">
        <v>475</v>
      </c>
      <c r="F1036" s="11" t="s">
        <v>312</v>
      </c>
      <c r="G1036" s="12" t="s">
        <v>334</v>
      </c>
      <c r="H1036">
        <v>58567</v>
      </c>
      <c r="I1036">
        <v>59875</v>
      </c>
      <c r="J1036">
        <v>61546</v>
      </c>
      <c r="K1036">
        <v>63101</v>
      </c>
      <c r="L1036">
        <v>64629.999999999993</v>
      </c>
      <c r="M1036">
        <v>65832</v>
      </c>
      <c r="N1036">
        <v>66496</v>
      </c>
      <c r="O1036">
        <v>66720</v>
      </c>
      <c r="P1036">
        <v>66911</v>
      </c>
      <c r="Q1036">
        <v>67070</v>
      </c>
      <c r="R1036">
        <v>66473</v>
      </c>
      <c r="S1036">
        <v>64872</v>
      </c>
      <c r="T1036">
        <v>62663</v>
      </c>
      <c r="U1036">
        <v>60457</v>
      </c>
      <c r="V1036">
        <v>58085</v>
      </c>
      <c r="W1036">
        <v>56195</v>
      </c>
      <c r="X1036">
        <v>55170</v>
      </c>
      <c r="Y1036">
        <v>54731</v>
      </c>
      <c r="Z1036">
        <v>54241</v>
      </c>
      <c r="AA1036">
        <v>53755</v>
      </c>
      <c r="AB1036">
        <v>53291</v>
      </c>
      <c r="AC1036">
        <v>52801</v>
      </c>
      <c r="AD1036">
        <v>52335</v>
      </c>
      <c r="AE1036" s="21"/>
    </row>
    <row r="1037" spans="1:31" x14ac:dyDescent="0.2">
      <c r="A1037" s="27" t="s">
        <v>22</v>
      </c>
      <c r="B1037" s="13" t="s">
        <v>22</v>
      </c>
      <c r="C1037" s="14">
        <v>222</v>
      </c>
      <c r="D1037" s="13" t="s">
        <v>22</v>
      </c>
      <c r="E1037" s="13" t="s">
        <v>482</v>
      </c>
      <c r="F1037" s="13" t="s">
        <v>313</v>
      </c>
      <c r="G1037" s="14" t="s">
        <v>334</v>
      </c>
      <c r="H1037">
        <v>55279</v>
      </c>
      <c r="I1037">
        <v>56728</v>
      </c>
      <c r="J1037">
        <v>58673</v>
      </c>
      <c r="K1037">
        <v>60480</v>
      </c>
      <c r="L1037">
        <v>62234</v>
      </c>
      <c r="M1037">
        <v>63617</v>
      </c>
      <c r="N1037">
        <v>64462.999999999993</v>
      </c>
      <c r="O1037">
        <v>64932</v>
      </c>
      <c r="P1037">
        <v>65396</v>
      </c>
      <c r="Q1037">
        <v>65818</v>
      </c>
      <c r="R1037">
        <v>65394.000000000007</v>
      </c>
      <c r="S1037">
        <v>63889</v>
      </c>
      <c r="T1037">
        <v>61785</v>
      </c>
      <c r="U1037">
        <v>59708</v>
      </c>
      <c r="V1037">
        <v>57465</v>
      </c>
      <c r="W1037">
        <v>55694</v>
      </c>
      <c r="X1037">
        <v>54799</v>
      </c>
      <c r="Y1037">
        <v>54528</v>
      </c>
      <c r="Z1037">
        <v>54206</v>
      </c>
      <c r="AA1037">
        <v>53871</v>
      </c>
      <c r="AB1037">
        <v>53535</v>
      </c>
      <c r="AC1037">
        <v>53173</v>
      </c>
      <c r="AD1037">
        <v>52866</v>
      </c>
      <c r="AE1037" s="22"/>
    </row>
    <row r="1038" spans="1:31" x14ac:dyDescent="0.2">
      <c r="A1038" s="25" t="s">
        <v>22</v>
      </c>
      <c r="B1038" s="11" t="s">
        <v>22</v>
      </c>
      <c r="C1038" s="12">
        <v>222</v>
      </c>
      <c r="D1038" s="11" t="s">
        <v>22</v>
      </c>
      <c r="E1038" s="11" t="s">
        <v>476</v>
      </c>
      <c r="F1038" s="11" t="s">
        <v>312</v>
      </c>
      <c r="G1038" s="12" t="s">
        <v>345</v>
      </c>
      <c r="H1038">
        <v>56929</v>
      </c>
      <c r="I1038">
        <v>57726</v>
      </c>
      <c r="J1038">
        <v>59097</v>
      </c>
      <c r="K1038">
        <v>60808</v>
      </c>
      <c r="L1038">
        <v>62428</v>
      </c>
      <c r="M1038">
        <v>64000</v>
      </c>
      <c r="N1038">
        <v>65209.999999999993</v>
      </c>
      <c r="O1038">
        <v>65875</v>
      </c>
      <c r="P1038">
        <v>66145</v>
      </c>
      <c r="Q1038">
        <v>66326</v>
      </c>
      <c r="R1038">
        <v>66477</v>
      </c>
      <c r="S1038">
        <v>65893</v>
      </c>
      <c r="T1038">
        <v>64318</v>
      </c>
      <c r="U1038">
        <v>62143</v>
      </c>
      <c r="V1038">
        <v>59953</v>
      </c>
      <c r="W1038">
        <v>57590</v>
      </c>
      <c r="X1038">
        <v>55703</v>
      </c>
      <c r="Y1038">
        <v>54685</v>
      </c>
      <c r="Z1038">
        <v>54315</v>
      </c>
      <c r="AA1038">
        <v>53816</v>
      </c>
      <c r="AB1038">
        <v>53322</v>
      </c>
      <c r="AC1038">
        <v>52855</v>
      </c>
      <c r="AD1038">
        <v>52368</v>
      </c>
      <c r="AE1038" s="21"/>
    </row>
    <row r="1039" spans="1:31" x14ac:dyDescent="0.2">
      <c r="A1039" s="27" t="s">
        <v>22</v>
      </c>
      <c r="B1039" s="13" t="s">
        <v>22</v>
      </c>
      <c r="C1039" s="14">
        <v>222</v>
      </c>
      <c r="D1039" s="13" t="s">
        <v>22</v>
      </c>
      <c r="E1039" s="13" t="s">
        <v>483</v>
      </c>
      <c r="F1039" s="13" t="s">
        <v>313</v>
      </c>
      <c r="G1039" s="14" t="s">
        <v>345</v>
      </c>
      <c r="H1039">
        <v>52831</v>
      </c>
      <c r="I1039">
        <v>53691</v>
      </c>
      <c r="J1039">
        <v>55246</v>
      </c>
      <c r="K1039">
        <v>57247</v>
      </c>
      <c r="L1039">
        <v>59116</v>
      </c>
      <c r="M1039">
        <v>60908</v>
      </c>
      <c r="N1039">
        <v>62311</v>
      </c>
      <c r="O1039">
        <v>63195</v>
      </c>
      <c r="P1039">
        <v>63764</v>
      </c>
      <c r="Q1039">
        <v>64218.999999999993</v>
      </c>
      <c r="R1039">
        <v>64635.999999999993</v>
      </c>
      <c r="S1039">
        <v>64248.000000000007</v>
      </c>
      <c r="T1039">
        <v>62815</v>
      </c>
      <c r="U1039">
        <v>60782</v>
      </c>
      <c r="V1039">
        <v>58739</v>
      </c>
      <c r="W1039">
        <v>56525</v>
      </c>
      <c r="X1039">
        <v>54782</v>
      </c>
      <c r="Y1039">
        <v>53929</v>
      </c>
      <c r="Z1039">
        <v>53757</v>
      </c>
      <c r="AA1039">
        <v>53433</v>
      </c>
      <c r="AB1039">
        <v>53100</v>
      </c>
      <c r="AC1039">
        <v>52780</v>
      </c>
      <c r="AD1039">
        <v>52452</v>
      </c>
      <c r="AE1039" s="22"/>
    </row>
    <row r="1040" spans="1:31" x14ac:dyDescent="0.2">
      <c r="A1040" s="25" t="s">
        <v>22</v>
      </c>
      <c r="B1040" s="11" t="s">
        <v>22</v>
      </c>
      <c r="C1040" s="12">
        <v>222</v>
      </c>
      <c r="D1040" s="11" t="s">
        <v>22</v>
      </c>
      <c r="E1040" s="11" t="s">
        <v>477</v>
      </c>
      <c r="F1040" s="11" t="s">
        <v>312</v>
      </c>
      <c r="G1040" s="12" t="s">
        <v>339</v>
      </c>
      <c r="H1040">
        <v>55639</v>
      </c>
      <c r="I1040">
        <v>56089</v>
      </c>
      <c r="J1040">
        <v>56932</v>
      </c>
      <c r="K1040">
        <v>58376</v>
      </c>
      <c r="L1040">
        <v>60146</v>
      </c>
      <c r="M1040">
        <v>61804</v>
      </c>
      <c r="N1040">
        <v>63376</v>
      </c>
      <c r="O1040">
        <v>64577</v>
      </c>
      <c r="P1040">
        <v>65311.000000000007</v>
      </c>
      <c r="Q1040">
        <v>65568</v>
      </c>
      <c r="R1040">
        <v>65739</v>
      </c>
      <c r="S1040">
        <v>65895</v>
      </c>
      <c r="T1040">
        <v>65327</v>
      </c>
      <c r="U1040">
        <v>63805</v>
      </c>
      <c r="V1040">
        <v>61644</v>
      </c>
      <c r="W1040">
        <v>59461</v>
      </c>
      <c r="X1040">
        <v>57096</v>
      </c>
      <c r="Y1040">
        <v>55209</v>
      </c>
      <c r="Z1040">
        <v>54277</v>
      </c>
      <c r="AA1040">
        <v>53896</v>
      </c>
      <c r="AB1040">
        <v>53387</v>
      </c>
      <c r="AC1040">
        <v>52886</v>
      </c>
      <c r="AD1040">
        <v>52415</v>
      </c>
      <c r="AE1040" s="21"/>
    </row>
    <row r="1041" spans="1:31" x14ac:dyDescent="0.2">
      <c r="A1041" s="27" t="s">
        <v>22</v>
      </c>
      <c r="B1041" s="13" t="s">
        <v>22</v>
      </c>
      <c r="C1041" s="14">
        <v>222</v>
      </c>
      <c r="D1041" s="13" t="s">
        <v>22</v>
      </c>
      <c r="E1041" s="13" t="s">
        <v>484</v>
      </c>
      <c r="F1041" s="13" t="s">
        <v>313</v>
      </c>
      <c r="G1041" s="14" t="s">
        <v>339</v>
      </c>
      <c r="H1041">
        <v>50775</v>
      </c>
      <c r="I1041">
        <v>51241</v>
      </c>
      <c r="J1041">
        <v>52159</v>
      </c>
      <c r="K1041">
        <v>53868</v>
      </c>
      <c r="L1041">
        <v>55918</v>
      </c>
      <c r="M1041">
        <v>57816</v>
      </c>
      <c r="N1041">
        <v>59596</v>
      </c>
      <c r="O1041">
        <v>60996</v>
      </c>
      <c r="P1041">
        <v>62050</v>
      </c>
      <c r="Q1041">
        <v>62604</v>
      </c>
      <c r="R1041">
        <v>63049</v>
      </c>
      <c r="S1041">
        <v>63477</v>
      </c>
      <c r="T1041">
        <v>63129</v>
      </c>
      <c r="U1041">
        <v>61819</v>
      </c>
      <c r="V1041">
        <v>59815</v>
      </c>
      <c r="W1041">
        <v>57796</v>
      </c>
      <c r="X1041">
        <v>55595</v>
      </c>
      <c r="Y1041">
        <v>53875</v>
      </c>
      <c r="Z1041">
        <v>53170</v>
      </c>
      <c r="AA1041">
        <v>52991</v>
      </c>
      <c r="AB1041">
        <v>52665</v>
      </c>
      <c r="AC1041">
        <v>52334</v>
      </c>
      <c r="AD1041">
        <v>52028</v>
      </c>
      <c r="AE1041" s="22"/>
    </row>
    <row r="1042" spans="1:31" x14ac:dyDescent="0.2">
      <c r="A1042" s="25" t="s">
        <v>22</v>
      </c>
      <c r="B1042" s="11" t="s">
        <v>22</v>
      </c>
      <c r="C1042" s="12">
        <v>222</v>
      </c>
      <c r="D1042" s="11" t="s">
        <v>22</v>
      </c>
      <c r="E1042" s="11" t="s">
        <v>478</v>
      </c>
      <c r="F1042" s="11" t="s">
        <v>312</v>
      </c>
      <c r="G1042" s="12" t="s">
        <v>352</v>
      </c>
      <c r="H1042">
        <v>54271</v>
      </c>
      <c r="I1042">
        <v>54811</v>
      </c>
      <c r="J1042">
        <v>55294</v>
      </c>
      <c r="K1042">
        <v>56229</v>
      </c>
      <c r="L1042">
        <v>57728</v>
      </c>
      <c r="M1042">
        <v>59531</v>
      </c>
      <c r="N1042">
        <v>61187</v>
      </c>
      <c r="O1042">
        <v>62741</v>
      </c>
      <c r="P1042">
        <v>64025.999999999993</v>
      </c>
      <c r="Q1042">
        <v>64745.000000000007</v>
      </c>
      <c r="R1042">
        <v>64989.000000000007</v>
      </c>
      <c r="S1042">
        <v>65162.000000000007</v>
      </c>
      <c r="T1042">
        <v>65328</v>
      </c>
      <c r="U1042">
        <v>64824</v>
      </c>
      <c r="V1042">
        <v>63314</v>
      </c>
      <c r="W1042">
        <v>61158</v>
      </c>
      <c r="X1042">
        <v>58971</v>
      </c>
      <c r="Y1042">
        <v>56600</v>
      </c>
      <c r="Z1042">
        <v>54810</v>
      </c>
      <c r="AA1042">
        <v>53867</v>
      </c>
      <c r="AB1042">
        <v>53474</v>
      </c>
      <c r="AC1042">
        <v>52955</v>
      </c>
      <c r="AD1042">
        <v>52445</v>
      </c>
      <c r="AE1042" s="21"/>
    </row>
    <row r="1043" spans="1:31" x14ac:dyDescent="0.2">
      <c r="A1043" s="27" t="s">
        <v>22</v>
      </c>
      <c r="B1043" s="13" t="s">
        <v>22</v>
      </c>
      <c r="C1043" s="14">
        <v>222</v>
      </c>
      <c r="D1043" s="13" t="s">
        <v>22</v>
      </c>
      <c r="E1043" s="13" t="s">
        <v>485</v>
      </c>
      <c r="F1043" s="13" t="s">
        <v>313</v>
      </c>
      <c r="G1043" s="14" t="s">
        <v>352</v>
      </c>
      <c r="H1043">
        <v>63577</v>
      </c>
      <c r="I1043">
        <v>61627</v>
      </c>
      <c r="J1043">
        <v>60940</v>
      </c>
      <c r="K1043">
        <v>60580</v>
      </c>
      <c r="L1043">
        <v>60734</v>
      </c>
      <c r="M1043">
        <v>61016</v>
      </c>
      <c r="N1043">
        <v>60905</v>
      </c>
      <c r="O1043">
        <v>59791</v>
      </c>
      <c r="P1043">
        <v>59383</v>
      </c>
      <c r="Q1043">
        <v>59031</v>
      </c>
      <c r="R1043">
        <v>58734</v>
      </c>
      <c r="S1043">
        <v>58522</v>
      </c>
      <c r="T1043">
        <v>58427</v>
      </c>
      <c r="U1043">
        <v>62151</v>
      </c>
      <c r="V1043">
        <v>60859</v>
      </c>
      <c r="W1043">
        <v>58874</v>
      </c>
      <c r="X1043">
        <v>56863</v>
      </c>
      <c r="Y1043">
        <v>54669</v>
      </c>
      <c r="Z1043">
        <v>53131</v>
      </c>
      <c r="AA1043">
        <v>52416</v>
      </c>
      <c r="AB1043">
        <v>52230</v>
      </c>
      <c r="AC1043">
        <v>51903</v>
      </c>
      <c r="AD1043">
        <v>51571</v>
      </c>
      <c r="AE1043" s="22"/>
    </row>
    <row r="1044" spans="1:31" x14ac:dyDescent="0.2">
      <c r="A1044" s="25" t="s">
        <v>22</v>
      </c>
      <c r="B1044" s="11" t="s">
        <v>22</v>
      </c>
      <c r="C1044" s="12">
        <v>222</v>
      </c>
      <c r="D1044" s="11" t="s">
        <v>22</v>
      </c>
      <c r="E1044" s="11" t="s">
        <v>479</v>
      </c>
      <c r="F1044" s="11" t="s">
        <v>312</v>
      </c>
      <c r="G1044" s="12" t="s">
        <v>338</v>
      </c>
      <c r="H1044">
        <v>52866</v>
      </c>
      <c r="I1044">
        <v>53459</v>
      </c>
      <c r="J1044">
        <v>54027</v>
      </c>
      <c r="K1044">
        <v>54609</v>
      </c>
      <c r="L1044">
        <v>55596</v>
      </c>
      <c r="M1044">
        <v>57125</v>
      </c>
      <c r="N1044">
        <v>58921</v>
      </c>
      <c r="O1044">
        <v>60557</v>
      </c>
      <c r="P1044">
        <v>62204</v>
      </c>
      <c r="Q1044">
        <v>63473</v>
      </c>
      <c r="R1044">
        <v>64176</v>
      </c>
      <c r="S1044">
        <v>64420</v>
      </c>
      <c r="T1044">
        <v>64599.999999999993</v>
      </c>
      <c r="U1044">
        <v>64836</v>
      </c>
      <c r="V1044">
        <v>64343.999999999993</v>
      </c>
      <c r="W1044">
        <v>62837</v>
      </c>
      <c r="X1044">
        <v>60674</v>
      </c>
      <c r="Y1044">
        <v>58478</v>
      </c>
      <c r="Z1044">
        <v>56211</v>
      </c>
      <c r="AA1044">
        <v>54409</v>
      </c>
      <c r="AB1044">
        <v>53453</v>
      </c>
      <c r="AC1044">
        <v>53048</v>
      </c>
      <c r="AD1044">
        <v>52519</v>
      </c>
      <c r="AE1044" s="21"/>
    </row>
    <row r="1045" spans="1:31" x14ac:dyDescent="0.2">
      <c r="A1045" s="27" t="s">
        <v>22</v>
      </c>
      <c r="B1045" s="13" t="s">
        <v>22</v>
      </c>
      <c r="C1045" s="14">
        <v>222</v>
      </c>
      <c r="D1045" s="13" t="s">
        <v>22</v>
      </c>
      <c r="E1045" s="13" t="s">
        <v>486</v>
      </c>
      <c r="F1045" s="13" t="s">
        <v>313</v>
      </c>
      <c r="G1045" s="14" t="s">
        <v>338</v>
      </c>
      <c r="H1045">
        <v>46515</v>
      </c>
      <c r="I1045">
        <v>47138</v>
      </c>
      <c r="J1045">
        <v>47712</v>
      </c>
      <c r="K1045">
        <v>48457</v>
      </c>
      <c r="L1045">
        <v>49611</v>
      </c>
      <c r="M1045">
        <v>51353</v>
      </c>
      <c r="N1045">
        <v>53392</v>
      </c>
      <c r="O1045">
        <v>55232</v>
      </c>
      <c r="P1045">
        <v>57225</v>
      </c>
      <c r="Q1045">
        <v>58791</v>
      </c>
      <c r="R1045">
        <v>59783</v>
      </c>
      <c r="S1045">
        <v>60317</v>
      </c>
      <c r="T1045">
        <v>60776</v>
      </c>
      <c r="U1045">
        <v>61400</v>
      </c>
      <c r="V1045">
        <v>61212</v>
      </c>
      <c r="W1045">
        <v>59926</v>
      </c>
      <c r="X1045">
        <v>57944</v>
      </c>
      <c r="Y1045">
        <v>55935</v>
      </c>
      <c r="Z1045">
        <v>53944</v>
      </c>
      <c r="AA1045">
        <v>52393</v>
      </c>
      <c r="AB1045">
        <v>51666</v>
      </c>
      <c r="AC1045">
        <v>51474</v>
      </c>
      <c r="AD1045">
        <v>51143</v>
      </c>
      <c r="AE1045" s="22"/>
    </row>
    <row r="1046" spans="1:31" x14ac:dyDescent="0.2">
      <c r="A1046" s="25" t="s">
        <v>22</v>
      </c>
      <c r="B1046" s="11" t="s">
        <v>22</v>
      </c>
      <c r="C1046" s="12">
        <v>222</v>
      </c>
      <c r="D1046" s="11" t="s">
        <v>22</v>
      </c>
      <c r="E1046" s="11" t="s">
        <v>458</v>
      </c>
      <c r="F1046" s="11" t="s">
        <v>312</v>
      </c>
      <c r="G1046" s="12" t="s">
        <v>457</v>
      </c>
      <c r="H1046" s="205">
        <v>325888.00000000006</v>
      </c>
      <c r="I1046" s="205">
        <v>331888.99999999994</v>
      </c>
      <c r="J1046" s="205">
        <v>336848.99999999994</v>
      </c>
      <c r="K1046" s="205">
        <v>339818.99999999994</v>
      </c>
      <c r="L1046" s="205">
        <v>341789.00000000006</v>
      </c>
      <c r="M1046">
        <v>342269</v>
      </c>
      <c r="N1046">
        <v>340599</v>
      </c>
      <c r="O1046">
        <v>336568</v>
      </c>
      <c r="P1046">
        <v>329876</v>
      </c>
      <c r="Q1046">
        <v>320602.00000000006</v>
      </c>
      <c r="R1046">
        <v>310005</v>
      </c>
      <c r="S1046">
        <v>300066.99999999994</v>
      </c>
      <c r="T1046">
        <v>292082.99999999994</v>
      </c>
      <c r="U1046">
        <v>285513.99999999994</v>
      </c>
      <c r="V1046">
        <v>280897.99999999994</v>
      </c>
      <c r="W1046">
        <v>277770</v>
      </c>
      <c r="X1046">
        <v>275226</v>
      </c>
      <c r="Y1046">
        <v>272742</v>
      </c>
      <c r="Z1046">
        <v>270375</v>
      </c>
      <c r="AA1046">
        <v>268143.99999999994</v>
      </c>
      <c r="AB1046">
        <v>266179</v>
      </c>
      <c r="AC1046">
        <v>264712</v>
      </c>
      <c r="AD1046">
        <v>263886</v>
      </c>
      <c r="AE1046" s="21" t="s">
        <v>1</v>
      </c>
    </row>
    <row r="1047" spans="1:31" x14ac:dyDescent="0.2">
      <c r="A1047" s="27" t="s">
        <v>22</v>
      </c>
      <c r="B1047" s="13" t="s">
        <v>22</v>
      </c>
      <c r="C1047" s="14">
        <v>222</v>
      </c>
      <c r="D1047" s="13" t="s">
        <v>22</v>
      </c>
      <c r="E1047" s="13" t="s">
        <v>456</v>
      </c>
      <c r="F1047" s="13" t="s">
        <v>312</v>
      </c>
      <c r="G1047" s="14" t="s">
        <v>455</v>
      </c>
      <c r="H1047" s="205">
        <v>278272</v>
      </c>
      <c r="I1047" s="205">
        <v>281960.00000000006</v>
      </c>
      <c r="J1047" s="205">
        <v>286895.99999999994</v>
      </c>
      <c r="K1047" s="205">
        <v>293123</v>
      </c>
      <c r="L1047" s="205">
        <v>300528</v>
      </c>
      <c r="M1047">
        <v>308292.00000000006</v>
      </c>
      <c r="N1047">
        <v>315190</v>
      </c>
      <c r="O1047">
        <v>320470</v>
      </c>
      <c r="P1047">
        <v>324597</v>
      </c>
      <c r="Q1047">
        <v>327182</v>
      </c>
      <c r="R1047">
        <v>327854</v>
      </c>
      <c r="S1047">
        <v>326242</v>
      </c>
      <c r="T1047">
        <v>322236</v>
      </c>
      <c r="U1047">
        <v>316065</v>
      </c>
      <c r="V1047">
        <v>307340.00000000006</v>
      </c>
      <c r="W1047">
        <v>297241</v>
      </c>
      <c r="X1047">
        <v>287614</v>
      </c>
      <c r="Y1047">
        <v>279703</v>
      </c>
      <c r="Z1047">
        <v>273854</v>
      </c>
      <c r="AA1047">
        <v>269743</v>
      </c>
      <c r="AB1047">
        <v>266927</v>
      </c>
      <c r="AC1047">
        <v>264545</v>
      </c>
      <c r="AD1047">
        <v>262082</v>
      </c>
      <c r="AE1047" s="22" t="s">
        <v>1</v>
      </c>
    </row>
    <row r="1048" spans="1:31" x14ac:dyDescent="0.2">
      <c r="A1048" s="25" t="s">
        <v>22</v>
      </c>
      <c r="B1048" s="11" t="s">
        <v>22</v>
      </c>
      <c r="C1048" s="12">
        <v>222</v>
      </c>
      <c r="D1048" s="11" t="s">
        <v>22</v>
      </c>
      <c r="E1048" s="11" t="s">
        <v>502</v>
      </c>
      <c r="F1048" s="11" t="s">
        <v>313</v>
      </c>
      <c r="G1048" s="12" t="s">
        <v>457</v>
      </c>
      <c r="H1048" s="205">
        <v>322191</v>
      </c>
      <c r="I1048" s="205">
        <v>329364.00000000006</v>
      </c>
      <c r="J1048" s="205">
        <v>335863</v>
      </c>
      <c r="K1048" s="205">
        <v>339160.99999999994</v>
      </c>
      <c r="L1048" s="205">
        <v>341618.00000000006</v>
      </c>
      <c r="M1048">
        <v>342821</v>
      </c>
      <c r="N1048">
        <v>342061</v>
      </c>
      <c r="O1048">
        <v>339080</v>
      </c>
      <c r="P1048">
        <v>332486</v>
      </c>
      <c r="Q1048">
        <v>323212</v>
      </c>
      <c r="R1048">
        <v>312703</v>
      </c>
      <c r="S1048">
        <v>303120</v>
      </c>
      <c r="T1048">
        <v>295844</v>
      </c>
      <c r="U1048">
        <v>289409</v>
      </c>
      <c r="V1048">
        <v>285032</v>
      </c>
      <c r="W1048">
        <v>282311</v>
      </c>
      <c r="X1048">
        <v>280351</v>
      </c>
      <c r="Y1048">
        <v>278642</v>
      </c>
      <c r="Z1048">
        <v>276554.00000000006</v>
      </c>
      <c r="AA1048">
        <v>274636</v>
      </c>
      <c r="AB1048">
        <v>273083</v>
      </c>
      <c r="AC1048">
        <v>272169.99999999994</v>
      </c>
      <c r="AD1048">
        <v>272037</v>
      </c>
      <c r="AE1048" s="21" t="s">
        <v>1</v>
      </c>
    </row>
    <row r="1049" spans="1:31" x14ac:dyDescent="0.2">
      <c r="A1049" s="27" t="s">
        <v>22</v>
      </c>
      <c r="B1049" s="13" t="s">
        <v>22</v>
      </c>
      <c r="C1049" s="14">
        <v>222</v>
      </c>
      <c r="D1049" s="13" t="s">
        <v>22</v>
      </c>
      <c r="E1049" s="13" t="s">
        <v>503</v>
      </c>
      <c r="F1049" s="13" t="s">
        <v>313</v>
      </c>
      <c r="G1049" s="14" t="s">
        <v>338</v>
      </c>
      <c r="H1049" s="205">
        <v>254056.00000000003</v>
      </c>
      <c r="I1049" s="205">
        <v>258016.00000000003</v>
      </c>
      <c r="J1049" s="205">
        <v>263495</v>
      </c>
      <c r="K1049" s="205">
        <v>270894</v>
      </c>
      <c r="L1049" s="205">
        <v>279461</v>
      </c>
      <c r="M1049">
        <v>288343</v>
      </c>
      <c r="N1049">
        <v>296290</v>
      </c>
      <c r="O1049">
        <v>302631</v>
      </c>
      <c r="P1049">
        <v>308325</v>
      </c>
      <c r="Q1049">
        <v>312344.99999999994</v>
      </c>
      <c r="R1049">
        <v>314312</v>
      </c>
      <c r="S1049">
        <v>313830</v>
      </c>
      <c r="T1049">
        <v>310848</v>
      </c>
      <c r="U1049">
        <v>305860</v>
      </c>
      <c r="V1049">
        <v>298090.00000000006</v>
      </c>
      <c r="W1049">
        <v>288815</v>
      </c>
      <c r="X1049">
        <v>279983</v>
      </c>
      <c r="Y1049">
        <v>272936</v>
      </c>
      <c r="Z1049">
        <v>268207.99999999994</v>
      </c>
      <c r="AA1049">
        <v>265104.00000000006</v>
      </c>
      <c r="AB1049">
        <v>263195.99999999994</v>
      </c>
      <c r="AC1049">
        <v>261664</v>
      </c>
      <c r="AD1049">
        <v>260060</v>
      </c>
      <c r="AE1049" s="22" t="s">
        <v>1</v>
      </c>
    </row>
    <row r="1050" spans="1:31" x14ac:dyDescent="0.2">
      <c r="A1050" s="25" t="s">
        <v>22</v>
      </c>
      <c r="B1050" s="11" t="s">
        <v>22</v>
      </c>
      <c r="C1050" s="12">
        <v>222</v>
      </c>
      <c r="D1050" s="11" t="s">
        <v>22</v>
      </c>
      <c r="E1050" s="11" t="s">
        <v>504</v>
      </c>
      <c r="F1050" s="11"/>
      <c r="G1050" s="12"/>
      <c r="H1050" s="205">
        <v>0</v>
      </c>
      <c r="I1050" s="205">
        <v>0</v>
      </c>
      <c r="J1050" s="205">
        <v>0</v>
      </c>
      <c r="K1050" s="205">
        <v>0</v>
      </c>
      <c r="L1050" s="205">
        <v>0</v>
      </c>
      <c r="M1050">
        <v>0</v>
      </c>
      <c r="N1050">
        <v>0</v>
      </c>
      <c r="O1050">
        <v>0</v>
      </c>
      <c r="P1050">
        <v>0</v>
      </c>
      <c r="Q1050">
        <v>0</v>
      </c>
      <c r="R1050">
        <v>0</v>
      </c>
      <c r="S1050">
        <v>0</v>
      </c>
      <c r="T1050">
        <v>0</v>
      </c>
      <c r="U1050">
        <v>0</v>
      </c>
      <c r="V1050">
        <v>0</v>
      </c>
      <c r="W1050">
        <v>0</v>
      </c>
      <c r="X1050">
        <v>0</v>
      </c>
      <c r="Y1050">
        <v>0</v>
      </c>
      <c r="Z1050">
        <v>0</v>
      </c>
      <c r="AA1050">
        <v>0</v>
      </c>
      <c r="AB1050">
        <v>0</v>
      </c>
      <c r="AC1050">
        <v>0</v>
      </c>
      <c r="AD1050">
        <v>0</v>
      </c>
      <c r="AE1050" s="21" t="s">
        <v>1</v>
      </c>
    </row>
    <row r="1051" spans="1:31" x14ac:dyDescent="0.2">
      <c r="A1051" s="27" t="s">
        <v>22</v>
      </c>
      <c r="B1051" s="13" t="s">
        <v>22</v>
      </c>
      <c r="C1051" s="14">
        <v>222</v>
      </c>
      <c r="D1051" s="13" t="s">
        <v>22</v>
      </c>
      <c r="E1051" s="13" t="s">
        <v>505</v>
      </c>
      <c r="F1051" s="13"/>
      <c r="G1051" s="14"/>
      <c r="H1051" s="205">
        <v>6131767</v>
      </c>
      <c r="I1051" s="205">
        <v>6157678</v>
      </c>
      <c r="J1051" s="205">
        <v>6183877</v>
      </c>
      <c r="K1051" s="205">
        <v>6210567</v>
      </c>
      <c r="L1051" s="205">
        <v>6237922</v>
      </c>
      <c r="M1051">
        <v>6266076</v>
      </c>
      <c r="N1051">
        <v>6295124</v>
      </c>
      <c r="O1051">
        <v>6325121</v>
      </c>
      <c r="P1051">
        <v>6356137</v>
      </c>
      <c r="Q1051">
        <v>6388124</v>
      </c>
      <c r="R1051">
        <v>6420740</v>
      </c>
      <c r="S1051">
        <v>6453550</v>
      </c>
      <c r="T1051">
        <v>6486201</v>
      </c>
      <c r="U1051">
        <v>6518500</v>
      </c>
      <c r="V1051">
        <v>6550396</v>
      </c>
      <c r="W1051">
        <v>6581790</v>
      </c>
      <c r="X1051">
        <v>6612662</v>
      </c>
      <c r="Y1051">
        <v>6642934</v>
      </c>
      <c r="Z1051">
        <v>6672550</v>
      </c>
      <c r="AA1051">
        <v>6701346</v>
      </c>
      <c r="AB1051">
        <v>6728924</v>
      </c>
      <c r="AC1051">
        <v>6754784</v>
      </c>
      <c r="AD1051">
        <v>6778592</v>
      </c>
      <c r="AE1051" s="22" t="s">
        <v>1</v>
      </c>
    </row>
    <row r="1052" spans="1:31" x14ac:dyDescent="0.2">
      <c r="A1052" s="25" t="s">
        <v>23</v>
      </c>
      <c r="B1052" s="11" t="s">
        <v>23</v>
      </c>
      <c r="C1052" s="12">
        <v>232</v>
      </c>
      <c r="D1052" s="11" t="s">
        <v>23</v>
      </c>
      <c r="E1052" s="11" t="s">
        <v>440</v>
      </c>
      <c r="F1052" s="11" t="s">
        <v>312</v>
      </c>
      <c r="G1052" s="12" t="s">
        <v>319</v>
      </c>
      <c r="H1052" s="205">
        <v>47326</v>
      </c>
      <c r="I1052" s="205">
        <v>47779</v>
      </c>
      <c r="J1052" s="205">
        <v>49698</v>
      </c>
      <c r="K1052" s="205">
        <v>51569</v>
      </c>
      <c r="L1052" s="205">
        <v>52970</v>
      </c>
      <c r="M1052">
        <v>53669</v>
      </c>
      <c r="N1052">
        <v>52444</v>
      </c>
      <c r="O1052">
        <v>51919</v>
      </c>
      <c r="P1052">
        <v>49511</v>
      </c>
      <c r="Q1052">
        <v>46862</v>
      </c>
      <c r="R1052">
        <v>44800</v>
      </c>
      <c r="S1052">
        <v>47067</v>
      </c>
      <c r="T1052">
        <v>46547</v>
      </c>
      <c r="U1052">
        <v>47596</v>
      </c>
      <c r="V1052">
        <v>48913</v>
      </c>
      <c r="W1052">
        <v>50033</v>
      </c>
      <c r="X1052">
        <v>48424</v>
      </c>
      <c r="Y1052">
        <v>49126</v>
      </c>
      <c r="Z1052">
        <v>49089</v>
      </c>
      <c r="AA1052">
        <v>49050</v>
      </c>
      <c r="AB1052">
        <v>49165</v>
      </c>
      <c r="AC1052">
        <v>50259</v>
      </c>
      <c r="AD1052">
        <v>50746</v>
      </c>
      <c r="AE1052" s="21" t="s">
        <v>1</v>
      </c>
    </row>
    <row r="1053" spans="1:31" x14ac:dyDescent="0.2">
      <c r="A1053" s="27" t="s">
        <v>23</v>
      </c>
      <c r="B1053" s="13" t="s">
        <v>23</v>
      </c>
      <c r="C1053" s="14">
        <v>232</v>
      </c>
      <c r="D1053" s="13" t="s">
        <v>23</v>
      </c>
      <c r="E1053" s="13" t="s">
        <v>487</v>
      </c>
      <c r="F1053" s="13" t="s">
        <v>313</v>
      </c>
      <c r="G1053" s="14" t="s">
        <v>319</v>
      </c>
      <c r="H1053" s="205">
        <v>49261</v>
      </c>
      <c r="I1053" s="205">
        <v>49801</v>
      </c>
      <c r="J1053" s="205">
        <v>51814</v>
      </c>
      <c r="K1053" s="205">
        <v>53787</v>
      </c>
      <c r="L1053" s="205">
        <v>55287</v>
      </c>
      <c r="M1053">
        <v>56062</v>
      </c>
      <c r="N1053">
        <v>54822</v>
      </c>
      <c r="O1053">
        <v>54293</v>
      </c>
      <c r="P1053">
        <v>51829</v>
      </c>
      <c r="Q1053">
        <v>49089</v>
      </c>
      <c r="R1053">
        <v>46933</v>
      </c>
      <c r="S1053">
        <v>49211</v>
      </c>
      <c r="T1053">
        <v>48634</v>
      </c>
      <c r="U1053">
        <v>49640</v>
      </c>
      <c r="V1053">
        <v>50924</v>
      </c>
      <c r="W1053">
        <v>52020</v>
      </c>
      <c r="X1053">
        <v>50384</v>
      </c>
      <c r="Y1053">
        <v>51092</v>
      </c>
      <c r="Z1053">
        <v>51089</v>
      </c>
      <c r="AA1053">
        <v>51092</v>
      </c>
      <c r="AB1053">
        <v>51248</v>
      </c>
      <c r="AC1053">
        <v>52322</v>
      </c>
      <c r="AD1053">
        <v>52851</v>
      </c>
      <c r="AE1053" s="22" t="s">
        <v>1</v>
      </c>
    </row>
    <row r="1054" spans="1:31" x14ac:dyDescent="0.2">
      <c r="A1054" s="25" t="s">
        <v>23</v>
      </c>
      <c r="B1054" s="11" t="s">
        <v>23</v>
      </c>
      <c r="C1054" s="12">
        <v>232</v>
      </c>
      <c r="D1054" s="11" t="s">
        <v>23</v>
      </c>
      <c r="E1054" s="11" t="s">
        <v>441</v>
      </c>
      <c r="F1054" s="11" t="s">
        <v>312</v>
      </c>
      <c r="G1054" s="12" t="s">
        <v>355</v>
      </c>
      <c r="H1054" s="205">
        <v>43584</v>
      </c>
      <c r="I1054" s="205">
        <v>46174</v>
      </c>
      <c r="J1054" s="205">
        <v>47389</v>
      </c>
      <c r="K1054" s="205">
        <v>49529</v>
      </c>
      <c r="L1054" s="205">
        <v>51349</v>
      </c>
      <c r="M1054">
        <v>52641</v>
      </c>
      <c r="N1054">
        <v>53161</v>
      </c>
      <c r="O1054">
        <v>52675</v>
      </c>
      <c r="P1054">
        <v>50964</v>
      </c>
      <c r="Q1054">
        <v>48663</v>
      </c>
      <c r="R1054">
        <v>46463</v>
      </c>
      <c r="S1054">
        <v>45233</v>
      </c>
      <c r="T1054">
        <v>45942</v>
      </c>
      <c r="U1054">
        <v>46564</v>
      </c>
      <c r="V1054">
        <v>47628</v>
      </c>
      <c r="W1054">
        <v>48751</v>
      </c>
      <c r="X1054">
        <v>49397</v>
      </c>
      <c r="Y1054">
        <v>48968</v>
      </c>
      <c r="Z1054">
        <v>49008</v>
      </c>
      <c r="AA1054">
        <v>48975</v>
      </c>
      <c r="AB1054">
        <v>48998</v>
      </c>
      <c r="AC1054">
        <v>49265</v>
      </c>
      <c r="AD1054">
        <v>49981</v>
      </c>
      <c r="AE1054" s="21" t="s">
        <v>1</v>
      </c>
    </row>
    <row r="1055" spans="1:31" x14ac:dyDescent="0.2">
      <c r="A1055" s="27" t="s">
        <v>23</v>
      </c>
      <c r="B1055" s="13" t="s">
        <v>23</v>
      </c>
      <c r="C1055" s="14">
        <v>232</v>
      </c>
      <c r="D1055" s="13" t="s">
        <v>23</v>
      </c>
      <c r="E1055" s="13" t="s">
        <v>488</v>
      </c>
      <c r="F1055" s="13" t="s">
        <v>313</v>
      </c>
      <c r="G1055" s="14" t="s">
        <v>355</v>
      </c>
      <c r="H1055" s="205">
        <v>45365</v>
      </c>
      <c r="I1055" s="205">
        <v>48060</v>
      </c>
      <c r="J1055" s="205">
        <v>49371</v>
      </c>
      <c r="K1055" s="205">
        <v>51619</v>
      </c>
      <c r="L1055" s="205">
        <v>53553</v>
      </c>
      <c r="M1055">
        <v>54944</v>
      </c>
      <c r="N1055">
        <v>55524</v>
      </c>
      <c r="O1055">
        <v>55038</v>
      </c>
      <c r="P1055">
        <v>53305</v>
      </c>
      <c r="Q1055">
        <v>50934</v>
      </c>
      <c r="R1055">
        <v>48647</v>
      </c>
      <c r="S1055">
        <v>47348</v>
      </c>
      <c r="T1055">
        <v>48035</v>
      </c>
      <c r="U1055">
        <v>48612</v>
      </c>
      <c r="V1055">
        <v>49637</v>
      </c>
      <c r="W1055">
        <v>50728</v>
      </c>
      <c r="X1055">
        <v>51347</v>
      </c>
      <c r="Y1055">
        <v>50898</v>
      </c>
      <c r="Z1055">
        <v>50953</v>
      </c>
      <c r="AA1055">
        <v>50949</v>
      </c>
      <c r="AB1055">
        <v>51005</v>
      </c>
      <c r="AC1055">
        <v>51297</v>
      </c>
      <c r="AD1055">
        <v>52017</v>
      </c>
      <c r="AE1055" s="22" t="s">
        <v>1</v>
      </c>
    </row>
    <row r="1056" spans="1:31" x14ac:dyDescent="0.2">
      <c r="A1056" s="25" t="s">
        <v>23</v>
      </c>
      <c r="B1056" s="11" t="s">
        <v>23</v>
      </c>
      <c r="C1056" s="12">
        <v>232</v>
      </c>
      <c r="D1056" s="11" t="s">
        <v>23</v>
      </c>
      <c r="E1056" s="11" t="s">
        <v>442</v>
      </c>
      <c r="F1056" s="11" t="s">
        <v>312</v>
      </c>
      <c r="G1056" s="12" t="s">
        <v>317</v>
      </c>
      <c r="H1056" s="205">
        <v>40308</v>
      </c>
      <c r="I1056" s="205">
        <v>43057</v>
      </c>
      <c r="J1056" s="205">
        <v>44950</v>
      </c>
      <c r="K1056" s="205">
        <v>47249</v>
      </c>
      <c r="L1056" s="205">
        <v>49368</v>
      </c>
      <c r="M1056">
        <v>51118</v>
      </c>
      <c r="N1056">
        <v>52275</v>
      </c>
      <c r="O1056">
        <v>52626</v>
      </c>
      <c r="P1056">
        <v>51684</v>
      </c>
      <c r="Q1056">
        <v>49894</v>
      </c>
      <c r="R1056">
        <v>47813</v>
      </c>
      <c r="S1056">
        <v>46176</v>
      </c>
      <c r="T1056">
        <v>45810</v>
      </c>
      <c r="U1056">
        <v>46003</v>
      </c>
      <c r="V1056">
        <v>46758</v>
      </c>
      <c r="W1056">
        <v>47772</v>
      </c>
      <c r="X1056">
        <v>48597</v>
      </c>
      <c r="Y1056">
        <v>48721</v>
      </c>
      <c r="Z1056">
        <v>48850</v>
      </c>
      <c r="AA1056">
        <v>48857</v>
      </c>
      <c r="AB1056">
        <v>48842</v>
      </c>
      <c r="AC1056">
        <v>48962</v>
      </c>
      <c r="AD1056">
        <v>49393</v>
      </c>
      <c r="AE1056" s="21" t="s">
        <v>1</v>
      </c>
    </row>
    <row r="1057" spans="1:31" x14ac:dyDescent="0.2">
      <c r="A1057" s="27" t="s">
        <v>23</v>
      </c>
      <c r="B1057" s="13" t="s">
        <v>23</v>
      </c>
      <c r="C1057" s="14">
        <v>232</v>
      </c>
      <c r="D1057" s="13" t="s">
        <v>23</v>
      </c>
      <c r="E1057" s="13" t="s">
        <v>489</v>
      </c>
      <c r="F1057" s="13" t="s">
        <v>313</v>
      </c>
      <c r="G1057" s="14" t="s">
        <v>317</v>
      </c>
      <c r="H1057" s="205">
        <v>41936</v>
      </c>
      <c r="I1057" s="205">
        <v>44796</v>
      </c>
      <c r="J1057" s="205">
        <v>46794</v>
      </c>
      <c r="K1057" s="205">
        <v>49206</v>
      </c>
      <c r="L1057" s="205">
        <v>51447</v>
      </c>
      <c r="M1057">
        <v>53313</v>
      </c>
      <c r="N1057">
        <v>54557</v>
      </c>
      <c r="O1057">
        <v>54946</v>
      </c>
      <c r="P1057">
        <v>54015</v>
      </c>
      <c r="Q1057">
        <v>52183</v>
      </c>
      <c r="R1057">
        <v>50031</v>
      </c>
      <c r="S1057">
        <v>48323</v>
      </c>
      <c r="T1057">
        <v>47916</v>
      </c>
      <c r="U1057">
        <v>48062</v>
      </c>
      <c r="V1057">
        <v>48776</v>
      </c>
      <c r="W1057">
        <v>49753</v>
      </c>
      <c r="X1057">
        <v>50543</v>
      </c>
      <c r="Y1057">
        <v>50636</v>
      </c>
      <c r="Z1057">
        <v>50763</v>
      </c>
      <c r="AA1057">
        <v>50786</v>
      </c>
      <c r="AB1057">
        <v>50794</v>
      </c>
      <c r="AC1057">
        <v>50936</v>
      </c>
      <c r="AD1057">
        <v>51375</v>
      </c>
      <c r="AE1057" s="22" t="s">
        <v>1</v>
      </c>
    </row>
    <row r="1058" spans="1:31" x14ac:dyDescent="0.2">
      <c r="A1058" s="25" t="s">
        <v>23</v>
      </c>
      <c r="B1058" s="11" t="s">
        <v>23</v>
      </c>
      <c r="C1058" s="12">
        <v>232</v>
      </c>
      <c r="D1058" s="11" t="s">
        <v>23</v>
      </c>
      <c r="E1058" s="11" t="s">
        <v>443</v>
      </c>
      <c r="F1058" s="11" t="s">
        <v>312</v>
      </c>
      <c r="G1058" s="12" t="s">
        <v>356</v>
      </c>
      <c r="H1058" s="205">
        <v>37506</v>
      </c>
      <c r="I1058" s="205">
        <v>40185</v>
      </c>
      <c r="J1058" s="205">
        <v>42458</v>
      </c>
      <c r="K1058" s="205">
        <v>44805</v>
      </c>
      <c r="L1058" s="205">
        <v>47117</v>
      </c>
      <c r="M1058">
        <v>49197</v>
      </c>
      <c r="N1058">
        <v>50850</v>
      </c>
      <c r="O1058">
        <v>51882</v>
      </c>
      <c r="P1058">
        <v>51781</v>
      </c>
      <c r="Q1058">
        <v>50575</v>
      </c>
      <c r="R1058">
        <v>48823</v>
      </c>
      <c r="S1058">
        <v>47079</v>
      </c>
      <c r="T1058">
        <v>46033</v>
      </c>
      <c r="U1058">
        <v>45797</v>
      </c>
      <c r="V1058">
        <v>46240</v>
      </c>
      <c r="W1058">
        <v>47061</v>
      </c>
      <c r="X1058">
        <v>47925</v>
      </c>
      <c r="Y1058">
        <v>48405</v>
      </c>
      <c r="Z1058">
        <v>48638</v>
      </c>
      <c r="AA1058">
        <v>48699</v>
      </c>
      <c r="AB1058">
        <v>48689</v>
      </c>
      <c r="AC1058">
        <v>48726</v>
      </c>
      <c r="AD1058">
        <v>48955</v>
      </c>
      <c r="AE1058" s="21" t="s">
        <v>1</v>
      </c>
    </row>
    <row r="1059" spans="1:31" x14ac:dyDescent="0.2">
      <c r="A1059" s="27" t="s">
        <v>23</v>
      </c>
      <c r="B1059" s="13" t="s">
        <v>23</v>
      </c>
      <c r="C1059" s="14">
        <v>232</v>
      </c>
      <c r="D1059" s="13" t="s">
        <v>23</v>
      </c>
      <c r="E1059" s="13" t="s">
        <v>490</v>
      </c>
      <c r="F1059" s="13" t="s">
        <v>313</v>
      </c>
      <c r="G1059" s="14" t="s">
        <v>356</v>
      </c>
      <c r="H1059" s="205">
        <v>38983</v>
      </c>
      <c r="I1059" s="205">
        <v>41777</v>
      </c>
      <c r="J1059" s="205">
        <v>44162</v>
      </c>
      <c r="K1059" s="205">
        <v>46623</v>
      </c>
      <c r="L1059" s="205">
        <v>49063</v>
      </c>
      <c r="M1059">
        <v>51270</v>
      </c>
      <c r="N1059">
        <v>53030</v>
      </c>
      <c r="O1059">
        <v>54132</v>
      </c>
      <c r="P1059">
        <v>54077</v>
      </c>
      <c r="Q1059">
        <v>52857</v>
      </c>
      <c r="R1059">
        <v>51055</v>
      </c>
      <c r="S1059">
        <v>49249</v>
      </c>
      <c r="T1059">
        <v>48152</v>
      </c>
      <c r="U1059">
        <v>47872</v>
      </c>
      <c r="V1059">
        <v>48273</v>
      </c>
      <c r="W1059">
        <v>49056</v>
      </c>
      <c r="X1059">
        <v>49880</v>
      </c>
      <c r="Y1059">
        <v>50322</v>
      </c>
      <c r="Z1059">
        <v>50537</v>
      </c>
      <c r="AA1059">
        <v>50600</v>
      </c>
      <c r="AB1059">
        <v>50602</v>
      </c>
      <c r="AC1059">
        <v>50655</v>
      </c>
      <c r="AD1059">
        <v>50894</v>
      </c>
      <c r="AE1059" s="22" t="s">
        <v>1</v>
      </c>
    </row>
    <row r="1060" spans="1:31" x14ac:dyDescent="0.2">
      <c r="A1060" s="25" t="s">
        <v>23</v>
      </c>
      <c r="B1060" s="11" t="s">
        <v>23</v>
      </c>
      <c r="C1060" s="12">
        <v>232</v>
      </c>
      <c r="D1060" s="11" t="s">
        <v>23</v>
      </c>
      <c r="E1060" s="11" t="s">
        <v>444</v>
      </c>
      <c r="F1060" s="11" t="s">
        <v>312</v>
      </c>
      <c r="G1060" s="12" t="s">
        <v>327</v>
      </c>
      <c r="H1060" s="205">
        <v>35183</v>
      </c>
      <c r="I1060" s="205">
        <v>37600</v>
      </c>
      <c r="J1060" s="205">
        <v>39990</v>
      </c>
      <c r="K1060" s="205">
        <v>42268</v>
      </c>
      <c r="L1060" s="205">
        <v>44667</v>
      </c>
      <c r="M1060">
        <v>46975</v>
      </c>
      <c r="N1060">
        <v>48990</v>
      </c>
      <c r="O1060">
        <v>50556</v>
      </c>
      <c r="P1060">
        <v>51370</v>
      </c>
      <c r="Q1060">
        <v>50819</v>
      </c>
      <c r="R1060">
        <v>49465</v>
      </c>
      <c r="S1060">
        <v>47870</v>
      </c>
      <c r="T1060">
        <v>46491</v>
      </c>
      <c r="U1060">
        <v>45827</v>
      </c>
      <c r="V1060">
        <v>45958</v>
      </c>
      <c r="W1060">
        <v>46584</v>
      </c>
      <c r="X1060">
        <v>47374</v>
      </c>
      <c r="Y1060">
        <v>48041</v>
      </c>
      <c r="Z1060">
        <v>48394</v>
      </c>
      <c r="AA1060">
        <v>48522</v>
      </c>
      <c r="AB1060">
        <v>48530</v>
      </c>
      <c r="AC1060">
        <v>48537</v>
      </c>
      <c r="AD1060">
        <v>48637</v>
      </c>
      <c r="AE1060" s="21" t="s">
        <v>1</v>
      </c>
    </row>
    <row r="1061" spans="1:31" x14ac:dyDescent="0.2">
      <c r="A1061" s="27" t="s">
        <v>23</v>
      </c>
      <c r="B1061" s="13" t="s">
        <v>23</v>
      </c>
      <c r="C1061" s="14">
        <v>232</v>
      </c>
      <c r="D1061" s="13" t="s">
        <v>23</v>
      </c>
      <c r="E1061" s="13" t="s">
        <v>491</v>
      </c>
      <c r="F1061" s="13" t="s">
        <v>313</v>
      </c>
      <c r="G1061" s="14" t="s">
        <v>327</v>
      </c>
      <c r="H1061" s="205">
        <v>36511</v>
      </c>
      <c r="I1061" s="205">
        <v>39046</v>
      </c>
      <c r="J1061" s="205">
        <v>41553</v>
      </c>
      <c r="K1061" s="205">
        <v>43945</v>
      </c>
      <c r="L1061" s="205">
        <v>46472</v>
      </c>
      <c r="M1061">
        <v>48915</v>
      </c>
      <c r="N1061">
        <v>51051</v>
      </c>
      <c r="O1061">
        <v>52710</v>
      </c>
      <c r="P1061">
        <v>53605</v>
      </c>
      <c r="Q1061">
        <v>53072</v>
      </c>
      <c r="R1061">
        <v>51692</v>
      </c>
      <c r="S1061">
        <v>50051</v>
      </c>
      <c r="T1061">
        <v>48622</v>
      </c>
      <c r="U1061">
        <v>47919</v>
      </c>
      <c r="V1061">
        <v>48010</v>
      </c>
      <c r="W1061">
        <v>48598</v>
      </c>
      <c r="X1061">
        <v>49349</v>
      </c>
      <c r="Y1061">
        <v>49974</v>
      </c>
      <c r="Z1061">
        <v>50294</v>
      </c>
      <c r="AA1061">
        <v>50410</v>
      </c>
      <c r="AB1061">
        <v>50420</v>
      </c>
      <c r="AC1061">
        <v>50436</v>
      </c>
      <c r="AD1061">
        <v>50545</v>
      </c>
      <c r="AE1061" s="22" t="s">
        <v>1</v>
      </c>
    </row>
    <row r="1062" spans="1:31" x14ac:dyDescent="0.2">
      <c r="A1062" s="25" t="s">
        <v>23</v>
      </c>
      <c r="B1062" s="11" t="s">
        <v>23</v>
      </c>
      <c r="C1062" s="12">
        <v>232</v>
      </c>
      <c r="D1062" s="11" t="s">
        <v>23</v>
      </c>
      <c r="E1062" s="11" t="s">
        <v>445</v>
      </c>
      <c r="F1062" s="11" t="s">
        <v>312</v>
      </c>
      <c r="G1062" s="12" t="s">
        <v>320</v>
      </c>
      <c r="H1062" s="205">
        <v>33232</v>
      </c>
      <c r="I1062" s="205">
        <v>35344</v>
      </c>
      <c r="J1062" s="205">
        <v>37625</v>
      </c>
      <c r="K1062" s="205">
        <v>39779</v>
      </c>
      <c r="L1062" s="205">
        <v>42087</v>
      </c>
      <c r="M1062">
        <v>44520</v>
      </c>
      <c r="N1062">
        <v>46800</v>
      </c>
      <c r="O1062">
        <v>48758</v>
      </c>
      <c r="P1062">
        <v>50277</v>
      </c>
      <c r="Q1062">
        <v>50739</v>
      </c>
      <c r="R1062">
        <v>49855</v>
      </c>
      <c r="S1062">
        <v>48476</v>
      </c>
      <c r="T1062">
        <v>47065</v>
      </c>
      <c r="U1062">
        <v>46136</v>
      </c>
      <c r="V1062">
        <v>45796</v>
      </c>
      <c r="W1062">
        <v>46226</v>
      </c>
      <c r="X1062">
        <v>46938</v>
      </c>
      <c r="Y1062">
        <v>47651</v>
      </c>
      <c r="Z1062">
        <v>48076</v>
      </c>
      <c r="AA1062">
        <v>48351</v>
      </c>
      <c r="AB1062">
        <v>48389</v>
      </c>
      <c r="AC1062">
        <v>48378</v>
      </c>
      <c r="AD1062">
        <v>48413</v>
      </c>
      <c r="AE1062" s="21" t="s">
        <v>1</v>
      </c>
    </row>
    <row r="1063" spans="1:31" x14ac:dyDescent="0.2">
      <c r="A1063" s="27" t="s">
        <v>23</v>
      </c>
      <c r="B1063" s="13" t="s">
        <v>23</v>
      </c>
      <c r="C1063" s="14">
        <v>232</v>
      </c>
      <c r="D1063" s="13" t="s">
        <v>23</v>
      </c>
      <c r="E1063" s="13" t="s">
        <v>492</v>
      </c>
      <c r="F1063" s="13" t="s">
        <v>313</v>
      </c>
      <c r="G1063" s="14" t="s">
        <v>320</v>
      </c>
      <c r="H1063" s="205">
        <v>34416</v>
      </c>
      <c r="I1063" s="205">
        <v>36646</v>
      </c>
      <c r="J1063" s="205">
        <v>39047</v>
      </c>
      <c r="K1063" s="205">
        <v>41311</v>
      </c>
      <c r="L1063" s="205">
        <v>43747</v>
      </c>
      <c r="M1063">
        <v>46317</v>
      </c>
      <c r="N1063">
        <v>48727</v>
      </c>
      <c r="O1063">
        <v>50796</v>
      </c>
      <c r="P1063">
        <v>52427</v>
      </c>
      <c r="Q1063">
        <v>52943</v>
      </c>
      <c r="R1063">
        <v>52060</v>
      </c>
      <c r="S1063">
        <v>50653</v>
      </c>
      <c r="T1063">
        <v>49203</v>
      </c>
      <c r="U1063">
        <v>48241</v>
      </c>
      <c r="V1063">
        <v>47870</v>
      </c>
      <c r="W1063">
        <v>48263</v>
      </c>
      <c r="X1063">
        <v>48937</v>
      </c>
      <c r="Y1063">
        <v>49608</v>
      </c>
      <c r="Z1063">
        <v>49988</v>
      </c>
      <c r="AA1063">
        <v>50237</v>
      </c>
      <c r="AB1063">
        <v>50268</v>
      </c>
      <c r="AC1063">
        <v>50258</v>
      </c>
      <c r="AD1063">
        <v>50298</v>
      </c>
      <c r="AE1063" s="22" t="s">
        <v>1</v>
      </c>
    </row>
    <row r="1064" spans="1:31" x14ac:dyDescent="0.2">
      <c r="A1064" s="25" t="s">
        <v>23</v>
      </c>
      <c r="B1064" s="11" t="s">
        <v>23</v>
      </c>
      <c r="C1064" s="12">
        <v>232</v>
      </c>
      <c r="D1064" s="11" t="s">
        <v>23</v>
      </c>
      <c r="E1064" s="11" t="s">
        <v>446</v>
      </c>
      <c r="F1064" s="11" t="s">
        <v>312</v>
      </c>
      <c r="G1064" s="12" t="s">
        <v>326</v>
      </c>
      <c r="H1064" s="205">
        <v>31543</v>
      </c>
      <c r="I1064" s="205">
        <v>33308</v>
      </c>
      <c r="J1064" s="205">
        <v>35441</v>
      </c>
      <c r="K1064" s="205">
        <v>37443</v>
      </c>
      <c r="L1064" s="205">
        <v>39575</v>
      </c>
      <c r="M1064">
        <v>41895</v>
      </c>
      <c r="N1064">
        <v>44341</v>
      </c>
      <c r="O1064">
        <v>46600</v>
      </c>
      <c r="P1064">
        <v>48475</v>
      </c>
      <c r="Q1064">
        <v>49883</v>
      </c>
      <c r="R1064">
        <v>50106</v>
      </c>
      <c r="S1064">
        <v>49012</v>
      </c>
      <c r="T1064">
        <v>47635</v>
      </c>
      <c r="U1064">
        <v>46686</v>
      </c>
      <c r="V1064">
        <v>45958</v>
      </c>
      <c r="W1064">
        <v>45872</v>
      </c>
      <c r="X1064">
        <v>46503</v>
      </c>
      <c r="Y1064">
        <v>47257</v>
      </c>
      <c r="Z1064">
        <v>47673</v>
      </c>
      <c r="AA1064">
        <v>48078</v>
      </c>
      <c r="AB1064">
        <v>48290</v>
      </c>
      <c r="AC1064">
        <v>48272</v>
      </c>
      <c r="AD1064">
        <v>48252</v>
      </c>
      <c r="AE1064" s="21" t="s">
        <v>1</v>
      </c>
    </row>
    <row r="1065" spans="1:31" x14ac:dyDescent="0.2">
      <c r="A1065" s="27" t="s">
        <v>23</v>
      </c>
      <c r="B1065" s="13" t="s">
        <v>23</v>
      </c>
      <c r="C1065" s="14">
        <v>232</v>
      </c>
      <c r="D1065" s="13" t="s">
        <v>23</v>
      </c>
      <c r="E1065" s="13" t="s">
        <v>493</v>
      </c>
      <c r="F1065" s="13" t="s">
        <v>313</v>
      </c>
      <c r="G1065" s="14" t="s">
        <v>326</v>
      </c>
      <c r="H1065" s="205">
        <v>32589</v>
      </c>
      <c r="I1065" s="205">
        <v>34468</v>
      </c>
      <c r="J1065" s="205">
        <v>36721</v>
      </c>
      <c r="K1065" s="205">
        <v>38829</v>
      </c>
      <c r="L1065" s="205">
        <v>41087</v>
      </c>
      <c r="M1065">
        <v>43544</v>
      </c>
      <c r="N1065">
        <v>46124</v>
      </c>
      <c r="O1065">
        <v>48505</v>
      </c>
      <c r="P1065">
        <v>50514</v>
      </c>
      <c r="Q1065">
        <v>52011</v>
      </c>
      <c r="R1065">
        <v>52273</v>
      </c>
      <c r="S1065">
        <v>51174</v>
      </c>
      <c r="T1065">
        <v>49773</v>
      </c>
      <c r="U1065">
        <v>48795</v>
      </c>
      <c r="V1065">
        <v>48045</v>
      </c>
      <c r="W1065">
        <v>47935</v>
      </c>
      <c r="X1065">
        <v>48529</v>
      </c>
      <c r="Y1065">
        <v>49242</v>
      </c>
      <c r="Z1065">
        <v>49608</v>
      </c>
      <c r="AA1065">
        <v>49975</v>
      </c>
      <c r="AB1065">
        <v>50165</v>
      </c>
      <c r="AC1065">
        <v>50142</v>
      </c>
      <c r="AD1065">
        <v>50124</v>
      </c>
      <c r="AE1065" s="22" t="s">
        <v>1</v>
      </c>
    </row>
    <row r="1066" spans="1:31" x14ac:dyDescent="0.2">
      <c r="A1066" s="25" t="s">
        <v>23</v>
      </c>
      <c r="B1066" s="11" t="s">
        <v>23</v>
      </c>
      <c r="C1066" s="12">
        <v>232</v>
      </c>
      <c r="D1066" s="11" t="s">
        <v>23</v>
      </c>
      <c r="E1066" s="11" t="s">
        <v>447</v>
      </c>
      <c r="F1066" s="11" t="s">
        <v>312</v>
      </c>
      <c r="G1066" s="12" t="s">
        <v>318</v>
      </c>
      <c r="H1066" s="205">
        <v>30698</v>
      </c>
      <c r="I1066" s="205">
        <v>31380</v>
      </c>
      <c r="J1066" s="205">
        <v>33323</v>
      </c>
      <c r="K1066" s="205">
        <v>35311</v>
      </c>
      <c r="L1066" s="205">
        <v>37267</v>
      </c>
      <c r="M1066">
        <v>39362</v>
      </c>
      <c r="N1066">
        <v>41674</v>
      </c>
      <c r="O1066">
        <v>44138</v>
      </c>
      <c r="P1066">
        <v>46169</v>
      </c>
      <c r="Q1066">
        <v>48080</v>
      </c>
      <c r="R1066">
        <v>49484</v>
      </c>
      <c r="S1066">
        <v>49594</v>
      </c>
      <c r="T1066">
        <v>48320</v>
      </c>
      <c r="U1066">
        <v>47307</v>
      </c>
      <c r="V1066">
        <v>46487</v>
      </c>
      <c r="W1066">
        <v>45886</v>
      </c>
      <c r="X1066">
        <v>45956</v>
      </c>
      <c r="Y1066">
        <v>46746</v>
      </c>
      <c r="Z1066">
        <v>47231</v>
      </c>
      <c r="AA1066">
        <v>47664</v>
      </c>
      <c r="AB1066">
        <v>48063</v>
      </c>
      <c r="AC1066">
        <v>48245</v>
      </c>
      <c r="AD1066">
        <v>48182</v>
      </c>
      <c r="AE1066" s="21" t="s">
        <v>1</v>
      </c>
    </row>
    <row r="1067" spans="1:31" x14ac:dyDescent="0.2">
      <c r="A1067" s="27" t="s">
        <v>23</v>
      </c>
      <c r="B1067" s="13" t="s">
        <v>23</v>
      </c>
      <c r="C1067" s="14">
        <v>232</v>
      </c>
      <c r="D1067" s="13" t="s">
        <v>23</v>
      </c>
      <c r="E1067" s="13" t="s">
        <v>494</v>
      </c>
      <c r="F1067" s="13" t="s">
        <v>313</v>
      </c>
      <c r="G1067" s="14" t="s">
        <v>318</v>
      </c>
      <c r="H1067" s="205">
        <v>31610</v>
      </c>
      <c r="I1067" s="205">
        <v>32405</v>
      </c>
      <c r="J1067" s="205">
        <v>34466</v>
      </c>
      <c r="K1067" s="205">
        <v>36553</v>
      </c>
      <c r="L1067" s="205">
        <v>38628</v>
      </c>
      <c r="M1067">
        <v>40858</v>
      </c>
      <c r="N1067">
        <v>43307</v>
      </c>
      <c r="O1067">
        <v>45899</v>
      </c>
      <c r="P1067">
        <v>48078</v>
      </c>
      <c r="Q1067">
        <v>50105</v>
      </c>
      <c r="R1067">
        <v>51586</v>
      </c>
      <c r="S1067">
        <v>51728</v>
      </c>
      <c r="T1067">
        <v>50448</v>
      </c>
      <c r="U1067">
        <v>49408</v>
      </c>
      <c r="V1067">
        <v>48574</v>
      </c>
      <c r="W1067">
        <v>47964</v>
      </c>
      <c r="X1067">
        <v>48011</v>
      </c>
      <c r="Y1067">
        <v>48762</v>
      </c>
      <c r="Z1067">
        <v>49192</v>
      </c>
      <c r="AA1067">
        <v>49580</v>
      </c>
      <c r="AB1067">
        <v>49945</v>
      </c>
      <c r="AC1067">
        <v>50110</v>
      </c>
      <c r="AD1067">
        <v>50044</v>
      </c>
      <c r="AE1067" s="22" t="s">
        <v>1</v>
      </c>
    </row>
    <row r="1068" spans="1:31" x14ac:dyDescent="0.2">
      <c r="A1068" s="25" t="s">
        <v>23</v>
      </c>
      <c r="B1068" s="11" t="s">
        <v>23</v>
      </c>
      <c r="C1068" s="12">
        <v>232</v>
      </c>
      <c r="D1068" s="11" t="s">
        <v>23</v>
      </c>
      <c r="E1068" s="11" t="s">
        <v>448</v>
      </c>
      <c r="F1068" s="11" t="s">
        <v>312</v>
      </c>
      <c r="G1068" s="12" t="s">
        <v>333</v>
      </c>
      <c r="H1068" s="205">
        <v>30933</v>
      </c>
      <c r="I1068" s="205">
        <v>30366</v>
      </c>
      <c r="J1068" s="205">
        <v>31162</v>
      </c>
      <c r="K1068" s="205">
        <v>33224</v>
      </c>
      <c r="L1068" s="205">
        <v>35188</v>
      </c>
      <c r="M1068">
        <v>37082</v>
      </c>
      <c r="N1068">
        <v>39121</v>
      </c>
      <c r="O1068">
        <v>41431</v>
      </c>
      <c r="P1068">
        <v>43652</v>
      </c>
      <c r="Q1068">
        <v>45632</v>
      </c>
      <c r="R1068">
        <v>47681</v>
      </c>
      <c r="S1068">
        <v>49206</v>
      </c>
      <c r="T1068">
        <v>49235</v>
      </c>
      <c r="U1068">
        <v>47984</v>
      </c>
      <c r="V1068">
        <v>47161</v>
      </c>
      <c r="W1068">
        <v>46395</v>
      </c>
      <c r="X1068">
        <v>45823</v>
      </c>
      <c r="Y1068">
        <v>46005</v>
      </c>
      <c r="Z1068">
        <v>46689</v>
      </c>
      <c r="AA1068">
        <v>47173</v>
      </c>
      <c r="AB1068">
        <v>47636</v>
      </c>
      <c r="AC1068">
        <v>48064</v>
      </c>
      <c r="AD1068">
        <v>48228</v>
      </c>
      <c r="AE1068" s="21" t="s">
        <v>1</v>
      </c>
    </row>
    <row r="1069" spans="1:31" x14ac:dyDescent="0.2">
      <c r="A1069" s="27" t="s">
        <v>23</v>
      </c>
      <c r="B1069" s="13" t="s">
        <v>23</v>
      </c>
      <c r="C1069" s="14">
        <v>232</v>
      </c>
      <c r="D1069" s="13" t="s">
        <v>23</v>
      </c>
      <c r="E1069" s="13" t="s">
        <v>495</v>
      </c>
      <c r="F1069" s="13" t="s">
        <v>313</v>
      </c>
      <c r="G1069" s="14" t="s">
        <v>333</v>
      </c>
      <c r="H1069" s="205">
        <v>31714</v>
      </c>
      <c r="I1069" s="205">
        <v>31258</v>
      </c>
      <c r="J1069" s="205">
        <v>32171.999999999996</v>
      </c>
      <c r="K1069" s="205">
        <v>34323</v>
      </c>
      <c r="L1069" s="205">
        <v>36401</v>
      </c>
      <c r="M1069">
        <v>38423</v>
      </c>
      <c r="N1069">
        <v>40597</v>
      </c>
      <c r="O1069">
        <v>43039</v>
      </c>
      <c r="P1069">
        <v>45421</v>
      </c>
      <c r="Q1069">
        <v>47531</v>
      </c>
      <c r="R1069">
        <v>49686</v>
      </c>
      <c r="S1069">
        <v>51285</v>
      </c>
      <c r="T1069">
        <v>51348</v>
      </c>
      <c r="U1069">
        <v>50070</v>
      </c>
      <c r="V1069">
        <v>49235</v>
      </c>
      <c r="W1069">
        <v>48469</v>
      </c>
      <c r="X1069">
        <v>47894</v>
      </c>
      <c r="Y1069">
        <v>48054</v>
      </c>
      <c r="Z1069">
        <v>48679</v>
      </c>
      <c r="AA1069">
        <v>49114</v>
      </c>
      <c r="AB1069">
        <v>49537</v>
      </c>
      <c r="AC1069">
        <v>49933</v>
      </c>
      <c r="AD1069">
        <v>50082</v>
      </c>
      <c r="AE1069" s="22" t="s">
        <v>1</v>
      </c>
    </row>
    <row r="1070" spans="1:31" x14ac:dyDescent="0.2">
      <c r="A1070" s="25" t="s">
        <v>23</v>
      </c>
      <c r="B1070" s="11" t="s">
        <v>23</v>
      </c>
      <c r="C1070" s="12">
        <v>232</v>
      </c>
      <c r="D1070" s="11" t="s">
        <v>23</v>
      </c>
      <c r="E1070" s="11" t="s">
        <v>449</v>
      </c>
      <c r="F1070" s="11" t="s">
        <v>312</v>
      </c>
      <c r="G1070" s="12" t="s">
        <v>340</v>
      </c>
      <c r="H1070" s="205">
        <v>31909</v>
      </c>
      <c r="I1070" s="205">
        <v>30615</v>
      </c>
      <c r="J1070" s="205">
        <v>29983</v>
      </c>
      <c r="K1070" s="205">
        <v>31084</v>
      </c>
      <c r="L1070" s="205">
        <v>33130</v>
      </c>
      <c r="M1070">
        <v>35057</v>
      </c>
      <c r="N1070">
        <v>36871</v>
      </c>
      <c r="O1070">
        <v>38859</v>
      </c>
      <c r="P1070">
        <v>40932</v>
      </c>
      <c r="Q1070">
        <v>43066</v>
      </c>
      <c r="R1070">
        <v>45093</v>
      </c>
      <c r="S1070">
        <v>47398</v>
      </c>
      <c r="T1070">
        <v>49080</v>
      </c>
      <c r="U1070">
        <v>48862</v>
      </c>
      <c r="V1070">
        <v>47833</v>
      </c>
      <c r="W1070">
        <v>47124</v>
      </c>
      <c r="X1070">
        <v>46312</v>
      </c>
      <c r="Y1070">
        <v>45724</v>
      </c>
      <c r="Z1070">
        <v>45928</v>
      </c>
      <c r="AA1070">
        <v>46602</v>
      </c>
      <c r="AB1070">
        <v>47098</v>
      </c>
      <c r="AC1070">
        <v>47625</v>
      </c>
      <c r="AD1070">
        <v>48092</v>
      </c>
      <c r="AE1070" s="21" t="s">
        <v>1</v>
      </c>
    </row>
    <row r="1071" spans="1:31" x14ac:dyDescent="0.2">
      <c r="A1071" s="27" t="s">
        <v>23</v>
      </c>
      <c r="B1071" s="13" t="s">
        <v>23</v>
      </c>
      <c r="C1071" s="14">
        <v>232</v>
      </c>
      <c r="D1071" s="13" t="s">
        <v>23</v>
      </c>
      <c r="E1071" s="13" t="s">
        <v>496</v>
      </c>
      <c r="F1071" s="13" t="s">
        <v>313</v>
      </c>
      <c r="G1071" s="14" t="s">
        <v>340</v>
      </c>
      <c r="H1071" s="205">
        <v>32567.999999999996</v>
      </c>
      <c r="I1071" s="205">
        <v>31375</v>
      </c>
      <c r="J1071" s="205">
        <v>30861</v>
      </c>
      <c r="K1071" s="205">
        <v>32043.999999999996</v>
      </c>
      <c r="L1071" s="205">
        <v>34195</v>
      </c>
      <c r="M1071">
        <v>36244</v>
      </c>
      <c r="N1071">
        <v>38188</v>
      </c>
      <c r="O1071">
        <v>40307</v>
      </c>
      <c r="P1071">
        <v>42557</v>
      </c>
      <c r="Q1071">
        <v>44830</v>
      </c>
      <c r="R1071">
        <v>46975</v>
      </c>
      <c r="S1071">
        <v>49387</v>
      </c>
      <c r="T1071">
        <v>51147</v>
      </c>
      <c r="U1071">
        <v>50925</v>
      </c>
      <c r="V1071">
        <v>49885</v>
      </c>
      <c r="W1071">
        <v>49177</v>
      </c>
      <c r="X1071">
        <v>48376</v>
      </c>
      <c r="Y1071">
        <v>47790</v>
      </c>
      <c r="Z1071">
        <v>47947</v>
      </c>
      <c r="AA1071">
        <v>48569</v>
      </c>
      <c r="AB1071">
        <v>49022</v>
      </c>
      <c r="AC1071">
        <v>49511</v>
      </c>
      <c r="AD1071">
        <v>49949</v>
      </c>
      <c r="AE1071" s="22" t="s">
        <v>1</v>
      </c>
    </row>
    <row r="1072" spans="1:31" x14ac:dyDescent="0.2">
      <c r="A1072" s="25" t="s">
        <v>23</v>
      </c>
      <c r="B1072" s="11" t="s">
        <v>23</v>
      </c>
      <c r="C1072" s="12">
        <v>232</v>
      </c>
      <c r="D1072" s="11" t="s">
        <v>23</v>
      </c>
      <c r="E1072" s="11" t="s">
        <v>450</v>
      </c>
      <c r="F1072" s="11" t="s">
        <v>312</v>
      </c>
      <c r="G1072" s="12" t="s">
        <v>329</v>
      </c>
      <c r="H1072" s="205">
        <v>32987</v>
      </c>
      <c r="I1072" s="205">
        <v>31709</v>
      </c>
      <c r="J1072" s="205">
        <v>30245</v>
      </c>
      <c r="K1072" s="205">
        <v>29879</v>
      </c>
      <c r="L1072" s="205">
        <v>31012</v>
      </c>
      <c r="M1072">
        <v>33029</v>
      </c>
      <c r="N1072">
        <v>34901</v>
      </c>
      <c r="O1072">
        <v>36642</v>
      </c>
      <c r="P1072">
        <v>38360</v>
      </c>
      <c r="Q1072">
        <v>40339</v>
      </c>
      <c r="R1072">
        <v>42478</v>
      </c>
      <c r="S1072">
        <v>44663</v>
      </c>
      <c r="T1072">
        <v>47262</v>
      </c>
      <c r="U1072">
        <v>48672</v>
      </c>
      <c r="V1072">
        <v>48676</v>
      </c>
      <c r="W1072">
        <v>47793</v>
      </c>
      <c r="X1072">
        <v>47095</v>
      </c>
      <c r="Y1072">
        <v>46193</v>
      </c>
      <c r="Z1072">
        <v>45625</v>
      </c>
      <c r="AA1072">
        <v>45820</v>
      </c>
      <c r="AB1072">
        <v>46498</v>
      </c>
      <c r="AC1072">
        <v>47038</v>
      </c>
      <c r="AD1072">
        <v>47641</v>
      </c>
      <c r="AE1072" s="21" t="s">
        <v>1</v>
      </c>
    </row>
    <row r="1073" spans="1:31" x14ac:dyDescent="0.2">
      <c r="A1073" s="27" t="s">
        <v>23</v>
      </c>
      <c r="B1073" s="13" t="s">
        <v>23</v>
      </c>
      <c r="C1073" s="14">
        <v>232</v>
      </c>
      <c r="D1073" s="13" t="s">
        <v>23</v>
      </c>
      <c r="E1073" s="13" t="s">
        <v>497</v>
      </c>
      <c r="F1073" s="13" t="s">
        <v>313</v>
      </c>
      <c r="G1073" s="14" t="s">
        <v>329</v>
      </c>
      <c r="H1073" s="205">
        <v>33528</v>
      </c>
      <c r="I1073" s="205">
        <v>32343.000000000004</v>
      </c>
      <c r="J1073" s="205">
        <v>30989</v>
      </c>
      <c r="K1073" s="205">
        <v>30708</v>
      </c>
      <c r="L1073" s="205">
        <v>31930</v>
      </c>
      <c r="M1073">
        <v>34063</v>
      </c>
      <c r="N1073">
        <v>36059</v>
      </c>
      <c r="O1073">
        <v>37925</v>
      </c>
      <c r="P1073">
        <v>39823</v>
      </c>
      <c r="Q1073">
        <v>41968</v>
      </c>
      <c r="R1073">
        <v>44231</v>
      </c>
      <c r="S1073">
        <v>46532</v>
      </c>
      <c r="T1073">
        <v>49244</v>
      </c>
      <c r="U1073">
        <v>50685</v>
      </c>
      <c r="V1073">
        <v>50699</v>
      </c>
      <c r="W1073">
        <v>49819</v>
      </c>
      <c r="X1073">
        <v>49132</v>
      </c>
      <c r="Y1073">
        <v>48248</v>
      </c>
      <c r="Z1073">
        <v>47656</v>
      </c>
      <c r="AA1073">
        <v>47813</v>
      </c>
      <c r="AB1073">
        <v>48444</v>
      </c>
      <c r="AC1073">
        <v>48946</v>
      </c>
      <c r="AD1073">
        <v>49512</v>
      </c>
      <c r="AE1073" s="22" t="s">
        <v>1</v>
      </c>
    </row>
    <row r="1074" spans="1:31" x14ac:dyDescent="0.2">
      <c r="A1074" s="25" t="s">
        <v>23</v>
      </c>
      <c r="B1074" s="11" t="s">
        <v>23</v>
      </c>
      <c r="C1074" s="12">
        <v>232</v>
      </c>
      <c r="D1074" s="11" t="s">
        <v>23</v>
      </c>
      <c r="E1074" s="11" t="s">
        <v>451</v>
      </c>
      <c r="F1074" s="11" t="s">
        <v>312</v>
      </c>
      <c r="G1074" s="12" t="s">
        <v>361</v>
      </c>
      <c r="H1074" s="205">
        <v>34215</v>
      </c>
      <c r="I1074" s="205">
        <v>32828</v>
      </c>
      <c r="J1074" s="205">
        <v>31455</v>
      </c>
      <c r="K1074" s="205">
        <v>30045</v>
      </c>
      <c r="L1074" s="205">
        <v>29781</v>
      </c>
      <c r="M1074">
        <v>30933</v>
      </c>
      <c r="N1074">
        <v>32904</v>
      </c>
      <c r="O1074">
        <v>34728</v>
      </c>
      <c r="P1074">
        <v>36164</v>
      </c>
      <c r="Q1074">
        <v>37774</v>
      </c>
      <c r="R1074">
        <v>39744</v>
      </c>
      <c r="S1074">
        <v>41993</v>
      </c>
      <c r="T1074">
        <v>44372</v>
      </c>
      <c r="U1074">
        <v>46827</v>
      </c>
      <c r="V1074">
        <v>48451</v>
      </c>
      <c r="W1074">
        <v>48603</v>
      </c>
      <c r="X1074">
        <v>47761</v>
      </c>
      <c r="Y1074">
        <v>47030</v>
      </c>
      <c r="Z1074">
        <v>46070</v>
      </c>
      <c r="AA1074">
        <v>45495</v>
      </c>
      <c r="AB1074">
        <v>45695</v>
      </c>
      <c r="AC1074">
        <v>46409</v>
      </c>
      <c r="AD1074">
        <v>47005</v>
      </c>
      <c r="AE1074" s="21" t="s">
        <v>1</v>
      </c>
    </row>
    <row r="1075" spans="1:31" x14ac:dyDescent="0.2">
      <c r="A1075" s="27" t="s">
        <v>23</v>
      </c>
      <c r="B1075" s="13" t="s">
        <v>23</v>
      </c>
      <c r="C1075" s="14">
        <v>232</v>
      </c>
      <c r="D1075" s="13" t="s">
        <v>23</v>
      </c>
      <c r="E1075" s="13" t="s">
        <v>498</v>
      </c>
      <c r="F1075" s="13" t="s">
        <v>313</v>
      </c>
      <c r="G1075" s="14" t="s">
        <v>361</v>
      </c>
      <c r="H1075" s="205">
        <v>34640</v>
      </c>
      <c r="I1075" s="205">
        <v>33340</v>
      </c>
      <c r="J1075" s="205">
        <v>32067.999999999996</v>
      </c>
      <c r="K1075" s="205">
        <v>30754</v>
      </c>
      <c r="L1075" s="205">
        <v>30569</v>
      </c>
      <c r="M1075">
        <v>31812</v>
      </c>
      <c r="N1075">
        <v>33904</v>
      </c>
      <c r="O1075">
        <v>35849</v>
      </c>
      <c r="P1075">
        <v>37445</v>
      </c>
      <c r="Q1075">
        <v>39239</v>
      </c>
      <c r="R1075">
        <v>41372</v>
      </c>
      <c r="S1075">
        <v>43739</v>
      </c>
      <c r="T1075">
        <v>46237</v>
      </c>
      <c r="U1075">
        <v>48751</v>
      </c>
      <c r="V1075">
        <v>50418</v>
      </c>
      <c r="W1075">
        <v>50593</v>
      </c>
      <c r="X1075">
        <v>49764</v>
      </c>
      <c r="Y1075">
        <v>49052</v>
      </c>
      <c r="Z1075">
        <v>48086</v>
      </c>
      <c r="AA1075">
        <v>47495</v>
      </c>
      <c r="AB1075">
        <v>47663</v>
      </c>
      <c r="AC1075">
        <v>48335</v>
      </c>
      <c r="AD1075">
        <v>48896</v>
      </c>
      <c r="AE1075" s="22" t="s">
        <v>1</v>
      </c>
    </row>
    <row r="1076" spans="1:31" x14ac:dyDescent="0.2">
      <c r="A1076" s="25" t="s">
        <v>23</v>
      </c>
      <c r="B1076" s="11" t="s">
        <v>23</v>
      </c>
      <c r="C1076" s="12">
        <v>232</v>
      </c>
      <c r="D1076" s="11" t="s">
        <v>23</v>
      </c>
      <c r="E1076" s="11" t="s">
        <v>452</v>
      </c>
      <c r="F1076" s="11" t="s">
        <v>312</v>
      </c>
      <c r="G1076" s="12" t="s">
        <v>328</v>
      </c>
      <c r="H1076" s="205">
        <v>35382</v>
      </c>
      <c r="I1076" s="205">
        <v>34063</v>
      </c>
      <c r="J1076" s="205">
        <v>32610.999999999996</v>
      </c>
      <c r="K1076" s="205">
        <v>31112</v>
      </c>
      <c r="L1076" s="205">
        <v>29850</v>
      </c>
      <c r="M1076">
        <v>29676</v>
      </c>
      <c r="N1076">
        <v>30832</v>
      </c>
      <c r="O1076">
        <v>32762</v>
      </c>
      <c r="P1076">
        <v>34285</v>
      </c>
      <c r="Q1076">
        <v>35605</v>
      </c>
      <c r="R1076">
        <v>37186</v>
      </c>
      <c r="S1076">
        <v>39246</v>
      </c>
      <c r="T1076">
        <v>41637</v>
      </c>
      <c r="U1076">
        <v>43916</v>
      </c>
      <c r="V1076">
        <v>46573</v>
      </c>
      <c r="W1076">
        <v>48342</v>
      </c>
      <c r="X1076">
        <v>48538</v>
      </c>
      <c r="Y1076">
        <v>47692</v>
      </c>
      <c r="Z1076">
        <v>46886</v>
      </c>
      <c r="AA1076">
        <v>45918</v>
      </c>
      <c r="AB1076">
        <v>45348</v>
      </c>
      <c r="AC1076">
        <v>45586</v>
      </c>
      <c r="AD1076">
        <v>46346</v>
      </c>
      <c r="AE1076" s="21" t="s">
        <v>1</v>
      </c>
    </row>
    <row r="1077" spans="1:31" x14ac:dyDescent="0.2">
      <c r="A1077" s="27" t="s">
        <v>23</v>
      </c>
      <c r="B1077" s="13" t="s">
        <v>23</v>
      </c>
      <c r="C1077" s="14">
        <v>232</v>
      </c>
      <c r="D1077" s="13" t="s">
        <v>23</v>
      </c>
      <c r="E1077" s="13" t="s">
        <v>499</v>
      </c>
      <c r="F1077" s="13" t="s">
        <v>313</v>
      </c>
      <c r="G1077" s="14" t="s">
        <v>328</v>
      </c>
      <c r="H1077" s="205">
        <v>35728</v>
      </c>
      <c r="I1077" s="205">
        <v>34455</v>
      </c>
      <c r="J1077" s="205">
        <v>33101</v>
      </c>
      <c r="K1077" s="205">
        <v>31713</v>
      </c>
      <c r="L1077" s="205">
        <v>30533</v>
      </c>
      <c r="M1077">
        <v>30427</v>
      </c>
      <c r="N1077">
        <v>31669</v>
      </c>
      <c r="O1077">
        <v>33720</v>
      </c>
      <c r="P1077">
        <v>35375</v>
      </c>
      <c r="Q1077">
        <v>36870</v>
      </c>
      <c r="R1077">
        <v>38649</v>
      </c>
      <c r="S1077">
        <v>40876</v>
      </c>
      <c r="T1077">
        <v>43385</v>
      </c>
      <c r="U1077">
        <v>45721</v>
      </c>
      <c r="V1077">
        <v>48447</v>
      </c>
      <c r="W1077">
        <v>50270</v>
      </c>
      <c r="X1077">
        <v>50499</v>
      </c>
      <c r="Y1077">
        <v>49674</v>
      </c>
      <c r="Z1077">
        <v>48863</v>
      </c>
      <c r="AA1077">
        <v>47897</v>
      </c>
      <c r="AB1077">
        <v>47320</v>
      </c>
      <c r="AC1077">
        <v>47530</v>
      </c>
      <c r="AD1077">
        <v>48253</v>
      </c>
      <c r="AE1077" s="22" t="s">
        <v>1</v>
      </c>
    </row>
    <row r="1078" spans="1:31" x14ac:dyDescent="0.2">
      <c r="A1078" s="25" t="s">
        <v>23</v>
      </c>
      <c r="B1078" s="11" t="s">
        <v>23</v>
      </c>
      <c r="C1078" s="12">
        <v>232</v>
      </c>
      <c r="D1078" s="11" t="s">
        <v>23</v>
      </c>
      <c r="E1078" s="11" t="s">
        <v>453</v>
      </c>
      <c r="F1078" s="11" t="s">
        <v>312</v>
      </c>
      <c r="G1078" s="12" t="s">
        <v>337</v>
      </c>
      <c r="H1078" s="205">
        <v>36294</v>
      </c>
      <c r="I1078" s="205">
        <v>35199</v>
      </c>
      <c r="J1078" s="205">
        <v>33852</v>
      </c>
      <c r="K1078" s="205">
        <v>32128</v>
      </c>
      <c r="L1078" s="205">
        <v>30774</v>
      </c>
      <c r="M1078">
        <v>29648</v>
      </c>
      <c r="N1078">
        <v>29550</v>
      </c>
      <c r="O1078">
        <v>30715</v>
      </c>
      <c r="P1078">
        <v>32350</v>
      </c>
      <c r="Q1078">
        <v>33763</v>
      </c>
      <c r="R1078">
        <v>35043</v>
      </c>
      <c r="S1078">
        <v>36687</v>
      </c>
      <c r="T1078">
        <v>38869</v>
      </c>
      <c r="U1078">
        <v>41161</v>
      </c>
      <c r="V1078">
        <v>43630</v>
      </c>
      <c r="W1078">
        <v>46426</v>
      </c>
      <c r="X1078">
        <v>48242</v>
      </c>
      <c r="Y1078">
        <v>48436</v>
      </c>
      <c r="Z1078">
        <v>47526</v>
      </c>
      <c r="AA1078">
        <v>46710</v>
      </c>
      <c r="AB1078">
        <v>45748</v>
      </c>
      <c r="AC1078">
        <v>45217</v>
      </c>
      <c r="AD1078">
        <v>45502</v>
      </c>
      <c r="AE1078" s="21" t="s">
        <v>1</v>
      </c>
    </row>
    <row r="1079" spans="1:31" x14ac:dyDescent="0.2">
      <c r="A1079" s="27" t="s">
        <v>23</v>
      </c>
      <c r="B1079" s="13" t="s">
        <v>23</v>
      </c>
      <c r="C1079" s="14">
        <v>232</v>
      </c>
      <c r="D1079" s="13" t="s">
        <v>23</v>
      </c>
      <c r="E1079" s="13" t="s">
        <v>500</v>
      </c>
      <c r="F1079" s="13" t="s">
        <v>313</v>
      </c>
      <c r="G1079" s="14" t="s">
        <v>337</v>
      </c>
      <c r="H1079" s="205">
        <v>36611</v>
      </c>
      <c r="I1079" s="205">
        <v>35505</v>
      </c>
      <c r="J1079" s="205">
        <v>34218</v>
      </c>
      <c r="K1079" s="205">
        <v>32625.999999999996</v>
      </c>
      <c r="L1079" s="205">
        <v>31372</v>
      </c>
      <c r="M1079">
        <v>30309</v>
      </c>
      <c r="N1079">
        <v>30260</v>
      </c>
      <c r="O1079">
        <v>31504</v>
      </c>
      <c r="P1079">
        <v>33250</v>
      </c>
      <c r="Q1079">
        <v>34812</v>
      </c>
      <c r="R1079">
        <v>36290</v>
      </c>
      <c r="S1079">
        <v>38153</v>
      </c>
      <c r="T1079">
        <v>40510</v>
      </c>
      <c r="U1079">
        <v>42846</v>
      </c>
      <c r="V1079">
        <v>45383</v>
      </c>
      <c r="W1079">
        <v>48257</v>
      </c>
      <c r="X1079">
        <v>50134</v>
      </c>
      <c r="Y1079">
        <v>50369</v>
      </c>
      <c r="Z1079">
        <v>49457</v>
      </c>
      <c r="AA1079">
        <v>48646</v>
      </c>
      <c r="AB1079">
        <v>47693</v>
      </c>
      <c r="AC1079">
        <v>47160</v>
      </c>
      <c r="AD1079">
        <v>47424</v>
      </c>
      <c r="AE1079" s="22" t="s">
        <v>1</v>
      </c>
    </row>
    <row r="1080" spans="1:31" x14ac:dyDescent="0.2">
      <c r="A1080" s="25" t="s">
        <v>23</v>
      </c>
      <c r="B1080" s="11" t="s">
        <v>23</v>
      </c>
      <c r="C1080" s="12">
        <v>232</v>
      </c>
      <c r="D1080" s="11" t="s">
        <v>23</v>
      </c>
      <c r="E1080" s="11" t="s">
        <v>454</v>
      </c>
      <c r="F1080" s="11" t="s">
        <v>312</v>
      </c>
      <c r="G1080" s="12" t="s">
        <v>369</v>
      </c>
      <c r="H1080" s="205">
        <v>36972</v>
      </c>
      <c r="I1080" s="205">
        <v>36019</v>
      </c>
      <c r="J1080" s="205">
        <v>34954</v>
      </c>
      <c r="K1080" s="205">
        <v>33224</v>
      </c>
      <c r="L1080" s="205">
        <v>31649</v>
      </c>
      <c r="M1080">
        <v>30429</v>
      </c>
      <c r="N1080">
        <v>29425</v>
      </c>
      <c r="O1080">
        <v>29409</v>
      </c>
      <c r="P1080">
        <v>30332</v>
      </c>
      <c r="Q1080">
        <v>31863</v>
      </c>
      <c r="R1080">
        <v>33241</v>
      </c>
      <c r="S1080">
        <v>34567</v>
      </c>
      <c r="T1080">
        <v>36303</v>
      </c>
      <c r="U1080">
        <v>38371</v>
      </c>
      <c r="V1080">
        <v>40843</v>
      </c>
      <c r="W1080">
        <v>43445</v>
      </c>
      <c r="X1080">
        <v>46287</v>
      </c>
      <c r="Y1080">
        <v>48104</v>
      </c>
      <c r="Z1080">
        <v>48246</v>
      </c>
      <c r="AA1080">
        <v>47327</v>
      </c>
      <c r="AB1080">
        <v>46517</v>
      </c>
      <c r="AC1080">
        <v>45594</v>
      </c>
      <c r="AD1080">
        <v>45111</v>
      </c>
      <c r="AE1080" s="21" t="s">
        <v>1</v>
      </c>
    </row>
    <row r="1081" spans="1:31" x14ac:dyDescent="0.2">
      <c r="A1081" s="27" t="s">
        <v>23</v>
      </c>
      <c r="B1081" s="13" t="s">
        <v>23</v>
      </c>
      <c r="C1081" s="14">
        <v>232</v>
      </c>
      <c r="D1081" s="13" t="s">
        <v>23</v>
      </c>
      <c r="E1081" s="13" t="s">
        <v>501</v>
      </c>
      <c r="F1081" s="13" t="s">
        <v>313</v>
      </c>
      <c r="G1081" s="14" t="s">
        <v>369</v>
      </c>
      <c r="H1081" s="205">
        <v>37294</v>
      </c>
      <c r="I1081" s="205">
        <v>36288</v>
      </c>
      <c r="J1081" s="205">
        <v>35228</v>
      </c>
      <c r="K1081" s="205">
        <v>33622</v>
      </c>
      <c r="L1081" s="205">
        <v>32165.999999999996</v>
      </c>
      <c r="M1081">
        <v>31027</v>
      </c>
      <c r="N1081">
        <v>30060</v>
      </c>
      <c r="O1081">
        <v>30072</v>
      </c>
      <c r="P1081">
        <v>31036</v>
      </c>
      <c r="Q1081">
        <v>32697.000000000004</v>
      </c>
      <c r="R1081">
        <v>34244</v>
      </c>
      <c r="S1081">
        <v>35798</v>
      </c>
      <c r="T1081">
        <v>37776</v>
      </c>
      <c r="U1081">
        <v>39947</v>
      </c>
      <c r="V1081">
        <v>42474</v>
      </c>
      <c r="W1081">
        <v>45152</v>
      </c>
      <c r="X1081">
        <v>48078</v>
      </c>
      <c r="Y1081">
        <v>49963</v>
      </c>
      <c r="Z1081">
        <v>50124</v>
      </c>
      <c r="AA1081">
        <v>49213</v>
      </c>
      <c r="AB1081">
        <v>48414</v>
      </c>
      <c r="AC1081">
        <v>47506</v>
      </c>
      <c r="AD1081">
        <v>47027</v>
      </c>
      <c r="AE1081" s="22" t="s">
        <v>1</v>
      </c>
    </row>
    <row r="1082" spans="1:31" x14ac:dyDescent="0.2">
      <c r="A1082" s="25" t="s">
        <v>23</v>
      </c>
      <c r="B1082" s="11" t="s">
        <v>23</v>
      </c>
      <c r="C1082" s="12">
        <v>232</v>
      </c>
      <c r="D1082" s="11" t="s">
        <v>23</v>
      </c>
      <c r="E1082" s="11" t="s">
        <v>473</v>
      </c>
      <c r="F1082" s="11" t="s">
        <v>312</v>
      </c>
      <c r="G1082" s="12" t="s">
        <v>359</v>
      </c>
      <c r="H1082">
        <v>37681</v>
      </c>
      <c r="I1082">
        <v>36570</v>
      </c>
      <c r="J1082">
        <v>35682</v>
      </c>
      <c r="K1082">
        <v>34187</v>
      </c>
      <c r="L1082">
        <v>32601</v>
      </c>
      <c r="M1082">
        <v>31164</v>
      </c>
      <c r="N1082">
        <v>30062</v>
      </c>
      <c r="O1082">
        <v>29187</v>
      </c>
      <c r="P1082">
        <v>29043</v>
      </c>
      <c r="Q1082">
        <v>29879</v>
      </c>
      <c r="R1082">
        <v>31374</v>
      </c>
      <c r="S1082">
        <v>32798</v>
      </c>
      <c r="T1082">
        <v>34197</v>
      </c>
      <c r="U1082">
        <v>35793</v>
      </c>
      <c r="V1082">
        <v>38022</v>
      </c>
      <c r="W1082">
        <v>40621</v>
      </c>
      <c r="X1082">
        <v>43268</v>
      </c>
      <c r="Y1082">
        <v>46112</v>
      </c>
      <c r="Z1082">
        <v>47898</v>
      </c>
      <c r="AA1082">
        <v>48025</v>
      </c>
      <c r="AB1082">
        <v>47112</v>
      </c>
      <c r="AC1082">
        <v>46340</v>
      </c>
      <c r="AD1082">
        <v>45465</v>
      </c>
      <c r="AE1082" s="21"/>
    </row>
    <row r="1083" spans="1:31" x14ac:dyDescent="0.2">
      <c r="A1083" s="27" t="s">
        <v>23</v>
      </c>
      <c r="B1083" s="13" t="s">
        <v>23</v>
      </c>
      <c r="C1083" s="14">
        <v>232</v>
      </c>
      <c r="D1083" s="13" t="s">
        <v>23</v>
      </c>
      <c r="E1083" s="13" t="s">
        <v>480</v>
      </c>
      <c r="F1083" s="13" t="s">
        <v>313</v>
      </c>
      <c r="G1083" s="14" t="s">
        <v>359</v>
      </c>
      <c r="H1083">
        <v>38007</v>
      </c>
      <c r="I1083">
        <v>36834</v>
      </c>
      <c r="J1083">
        <v>35911</v>
      </c>
      <c r="K1083">
        <v>34507</v>
      </c>
      <c r="L1083">
        <v>33040</v>
      </c>
      <c r="M1083">
        <v>31701</v>
      </c>
      <c r="N1083">
        <v>30657</v>
      </c>
      <c r="O1083">
        <v>29790</v>
      </c>
      <c r="P1083">
        <v>29607</v>
      </c>
      <c r="Q1083">
        <v>30490</v>
      </c>
      <c r="R1083">
        <v>32139.000000000004</v>
      </c>
      <c r="S1083">
        <v>33758</v>
      </c>
      <c r="T1083">
        <v>35418</v>
      </c>
      <c r="U1083">
        <v>37202</v>
      </c>
      <c r="V1083">
        <v>39539</v>
      </c>
      <c r="W1083">
        <v>42201</v>
      </c>
      <c r="X1083">
        <v>44931</v>
      </c>
      <c r="Y1083">
        <v>47865</v>
      </c>
      <c r="Z1083">
        <v>49699</v>
      </c>
      <c r="AA1083">
        <v>49851</v>
      </c>
      <c r="AB1083">
        <v>48953</v>
      </c>
      <c r="AC1083">
        <v>48199</v>
      </c>
      <c r="AD1083">
        <v>47345</v>
      </c>
      <c r="AE1083" s="22"/>
    </row>
    <row r="1084" spans="1:31" x14ac:dyDescent="0.2">
      <c r="A1084" s="25" t="s">
        <v>23</v>
      </c>
      <c r="B1084" s="11" t="s">
        <v>23</v>
      </c>
      <c r="C1084" s="12">
        <v>232</v>
      </c>
      <c r="D1084" s="11" t="s">
        <v>23</v>
      </c>
      <c r="E1084" s="11" t="s">
        <v>474</v>
      </c>
      <c r="F1084" s="11" t="s">
        <v>312</v>
      </c>
      <c r="G1084" s="12" t="s">
        <v>341</v>
      </c>
      <c r="H1084">
        <v>38429</v>
      </c>
      <c r="I1084">
        <v>37159</v>
      </c>
      <c r="J1084">
        <v>36107</v>
      </c>
      <c r="K1084">
        <v>34797</v>
      </c>
      <c r="L1084">
        <v>33426</v>
      </c>
      <c r="M1084">
        <v>31970</v>
      </c>
      <c r="N1084">
        <v>30656</v>
      </c>
      <c r="O1084">
        <v>29680</v>
      </c>
      <c r="P1084">
        <v>28819</v>
      </c>
      <c r="Q1084">
        <v>28611</v>
      </c>
      <c r="R1084">
        <v>29426</v>
      </c>
      <c r="S1084">
        <v>30962</v>
      </c>
      <c r="T1084">
        <v>32458</v>
      </c>
      <c r="U1084">
        <v>33690</v>
      </c>
      <c r="V1084">
        <v>35422</v>
      </c>
      <c r="W1084">
        <v>37760</v>
      </c>
      <c r="X1084">
        <v>40404</v>
      </c>
      <c r="Y1084">
        <v>43056</v>
      </c>
      <c r="Z1084">
        <v>45901</v>
      </c>
      <c r="AA1084">
        <v>47661</v>
      </c>
      <c r="AB1084">
        <v>47786</v>
      </c>
      <c r="AC1084">
        <v>46912</v>
      </c>
      <c r="AD1084">
        <v>46189</v>
      </c>
      <c r="AE1084" s="21"/>
    </row>
    <row r="1085" spans="1:31" x14ac:dyDescent="0.2">
      <c r="A1085" s="27" t="s">
        <v>23</v>
      </c>
      <c r="B1085" s="13" t="s">
        <v>23</v>
      </c>
      <c r="C1085" s="14">
        <v>232</v>
      </c>
      <c r="D1085" s="13" t="s">
        <v>23</v>
      </c>
      <c r="E1085" s="13" t="s">
        <v>481</v>
      </c>
      <c r="F1085" s="13" t="s">
        <v>313</v>
      </c>
      <c r="G1085" s="14" t="s">
        <v>341</v>
      </c>
      <c r="H1085">
        <v>38761</v>
      </c>
      <c r="I1085">
        <v>37417</v>
      </c>
      <c r="J1085">
        <v>36320</v>
      </c>
      <c r="K1085">
        <v>35067</v>
      </c>
      <c r="L1085">
        <v>33800</v>
      </c>
      <c r="M1085">
        <v>32454</v>
      </c>
      <c r="N1085">
        <v>31212</v>
      </c>
      <c r="O1085">
        <v>30266</v>
      </c>
      <c r="P1085">
        <v>29329</v>
      </c>
      <c r="Q1085">
        <v>29068</v>
      </c>
      <c r="R1085">
        <v>29941</v>
      </c>
      <c r="S1085">
        <v>31659</v>
      </c>
      <c r="T1085">
        <v>33379</v>
      </c>
      <c r="U1085">
        <v>34851</v>
      </c>
      <c r="V1085">
        <v>36772</v>
      </c>
      <c r="W1085">
        <v>39224</v>
      </c>
      <c r="X1085">
        <v>41939</v>
      </c>
      <c r="Y1085">
        <v>44678</v>
      </c>
      <c r="Z1085">
        <v>47598</v>
      </c>
      <c r="AA1085">
        <v>49408</v>
      </c>
      <c r="AB1085">
        <v>49563</v>
      </c>
      <c r="AC1085">
        <v>48710</v>
      </c>
      <c r="AD1085">
        <v>48010</v>
      </c>
      <c r="AE1085" s="22"/>
    </row>
    <row r="1086" spans="1:31" x14ac:dyDescent="0.2">
      <c r="A1086" s="25" t="s">
        <v>23</v>
      </c>
      <c r="B1086" s="11" t="s">
        <v>23</v>
      </c>
      <c r="C1086" s="12">
        <v>232</v>
      </c>
      <c r="D1086" s="11" t="s">
        <v>23</v>
      </c>
      <c r="E1086" s="11" t="s">
        <v>475</v>
      </c>
      <c r="F1086" s="11" t="s">
        <v>312</v>
      </c>
      <c r="G1086" s="12" t="s">
        <v>334</v>
      </c>
      <c r="H1086">
        <v>38532</v>
      </c>
      <c r="I1086">
        <v>37784</v>
      </c>
      <c r="J1086">
        <v>36576</v>
      </c>
      <c r="K1086">
        <v>35117</v>
      </c>
      <c r="L1086">
        <v>33917</v>
      </c>
      <c r="M1086">
        <v>32656.999999999996</v>
      </c>
      <c r="N1086">
        <v>31316</v>
      </c>
      <c r="O1086">
        <v>30132</v>
      </c>
      <c r="P1086">
        <v>29294</v>
      </c>
      <c r="Q1086">
        <v>28384</v>
      </c>
      <c r="R1086">
        <v>28177</v>
      </c>
      <c r="S1086">
        <v>29043</v>
      </c>
      <c r="T1086">
        <v>30646</v>
      </c>
      <c r="U1086">
        <v>31962</v>
      </c>
      <c r="V1086">
        <v>33314</v>
      </c>
      <c r="W1086">
        <v>35133</v>
      </c>
      <c r="X1086">
        <v>37504</v>
      </c>
      <c r="Y1086">
        <v>40156</v>
      </c>
      <c r="Z1086">
        <v>42845</v>
      </c>
      <c r="AA1086">
        <v>45659</v>
      </c>
      <c r="AB1086">
        <v>47406</v>
      </c>
      <c r="AC1086">
        <v>47563</v>
      </c>
      <c r="AD1086">
        <v>46738</v>
      </c>
      <c r="AE1086" s="21"/>
    </row>
    <row r="1087" spans="1:31" x14ac:dyDescent="0.2">
      <c r="A1087" s="27" t="s">
        <v>23</v>
      </c>
      <c r="B1087" s="13" t="s">
        <v>23</v>
      </c>
      <c r="C1087" s="14">
        <v>232</v>
      </c>
      <c r="D1087" s="13" t="s">
        <v>23</v>
      </c>
      <c r="E1087" s="13" t="s">
        <v>482</v>
      </c>
      <c r="F1087" s="13" t="s">
        <v>313</v>
      </c>
      <c r="G1087" s="14" t="s">
        <v>334</v>
      </c>
      <c r="H1087">
        <v>38858</v>
      </c>
      <c r="I1087">
        <v>38037</v>
      </c>
      <c r="J1087">
        <v>36773</v>
      </c>
      <c r="K1087">
        <v>35359</v>
      </c>
      <c r="L1087">
        <v>34239</v>
      </c>
      <c r="M1087">
        <v>33090</v>
      </c>
      <c r="N1087">
        <v>31842</v>
      </c>
      <c r="O1087">
        <v>30701</v>
      </c>
      <c r="P1087">
        <v>29808</v>
      </c>
      <c r="Q1087">
        <v>28795</v>
      </c>
      <c r="R1087">
        <v>28525</v>
      </c>
      <c r="S1087">
        <v>29463</v>
      </c>
      <c r="T1087">
        <v>31278</v>
      </c>
      <c r="U1087">
        <v>32831</v>
      </c>
      <c r="V1087">
        <v>34419</v>
      </c>
      <c r="W1087">
        <v>36429</v>
      </c>
      <c r="X1087">
        <v>38918</v>
      </c>
      <c r="Y1087">
        <v>41645</v>
      </c>
      <c r="Z1087">
        <v>44416</v>
      </c>
      <c r="AA1087">
        <v>47304</v>
      </c>
      <c r="AB1087">
        <v>49102</v>
      </c>
      <c r="AC1087">
        <v>49291</v>
      </c>
      <c r="AD1087">
        <v>48494</v>
      </c>
      <c r="AE1087" s="22"/>
    </row>
    <row r="1088" spans="1:31" x14ac:dyDescent="0.2">
      <c r="A1088" s="25" t="s">
        <v>23</v>
      </c>
      <c r="B1088" s="11" t="s">
        <v>23</v>
      </c>
      <c r="C1088" s="12">
        <v>232</v>
      </c>
      <c r="D1088" s="11" t="s">
        <v>23</v>
      </c>
      <c r="E1088" s="11" t="s">
        <v>476</v>
      </c>
      <c r="F1088" s="11" t="s">
        <v>312</v>
      </c>
      <c r="G1088" s="12" t="s">
        <v>345</v>
      </c>
      <c r="H1088">
        <v>37699</v>
      </c>
      <c r="I1088">
        <v>37798</v>
      </c>
      <c r="J1088">
        <v>37077</v>
      </c>
      <c r="K1088">
        <v>35485</v>
      </c>
      <c r="L1088">
        <v>34134</v>
      </c>
      <c r="M1088">
        <v>33029</v>
      </c>
      <c r="N1088">
        <v>31865</v>
      </c>
      <c r="O1088">
        <v>30647</v>
      </c>
      <c r="P1088">
        <v>29730</v>
      </c>
      <c r="Q1088">
        <v>28841</v>
      </c>
      <c r="R1088">
        <v>27948</v>
      </c>
      <c r="S1088">
        <v>27812</v>
      </c>
      <c r="T1088">
        <v>28751</v>
      </c>
      <c r="U1088">
        <v>30164</v>
      </c>
      <c r="V1088">
        <v>31591</v>
      </c>
      <c r="W1088">
        <v>33014</v>
      </c>
      <c r="X1088">
        <v>34849</v>
      </c>
      <c r="Y1088">
        <v>37219</v>
      </c>
      <c r="Z1088">
        <v>39947</v>
      </c>
      <c r="AA1088">
        <v>42606</v>
      </c>
      <c r="AB1088">
        <v>45400</v>
      </c>
      <c r="AC1088">
        <v>47167</v>
      </c>
      <c r="AD1088">
        <v>47366</v>
      </c>
      <c r="AE1088" s="21"/>
    </row>
    <row r="1089" spans="1:31" x14ac:dyDescent="0.2">
      <c r="A1089" s="27" t="s">
        <v>23</v>
      </c>
      <c r="B1089" s="13" t="s">
        <v>23</v>
      </c>
      <c r="C1089" s="14">
        <v>232</v>
      </c>
      <c r="D1089" s="13" t="s">
        <v>23</v>
      </c>
      <c r="E1089" s="13" t="s">
        <v>483</v>
      </c>
      <c r="F1089" s="13" t="s">
        <v>313</v>
      </c>
      <c r="G1089" s="14" t="s">
        <v>345</v>
      </c>
      <c r="H1089">
        <v>37992</v>
      </c>
      <c r="I1089">
        <v>38039</v>
      </c>
      <c r="J1089">
        <v>37259</v>
      </c>
      <c r="K1089">
        <v>35698</v>
      </c>
      <c r="L1089">
        <v>34413</v>
      </c>
      <c r="M1089">
        <v>33406</v>
      </c>
      <c r="N1089">
        <v>32353</v>
      </c>
      <c r="O1089">
        <v>31208</v>
      </c>
      <c r="P1089">
        <v>30245</v>
      </c>
      <c r="Q1089">
        <v>29275</v>
      </c>
      <c r="R1089">
        <v>28256</v>
      </c>
      <c r="S1089">
        <v>28051</v>
      </c>
      <c r="T1089">
        <v>29079</v>
      </c>
      <c r="U1089">
        <v>30750</v>
      </c>
      <c r="V1089">
        <v>32411</v>
      </c>
      <c r="W1089">
        <v>34069</v>
      </c>
      <c r="X1089">
        <v>36094</v>
      </c>
      <c r="Y1089">
        <v>38584</v>
      </c>
      <c r="Z1089">
        <v>41390</v>
      </c>
      <c r="AA1089">
        <v>44130</v>
      </c>
      <c r="AB1089">
        <v>46995</v>
      </c>
      <c r="AC1089">
        <v>48812</v>
      </c>
      <c r="AD1089">
        <v>49047</v>
      </c>
      <c r="AE1089" s="22"/>
    </row>
    <row r="1090" spans="1:31" x14ac:dyDescent="0.2">
      <c r="A1090" s="25" t="s">
        <v>23</v>
      </c>
      <c r="B1090" s="11" t="s">
        <v>23</v>
      </c>
      <c r="C1090" s="12">
        <v>232</v>
      </c>
      <c r="D1090" s="11" t="s">
        <v>23</v>
      </c>
      <c r="E1090" s="11" t="s">
        <v>477</v>
      </c>
      <c r="F1090" s="11" t="s">
        <v>312</v>
      </c>
      <c r="G1090" s="12" t="s">
        <v>339</v>
      </c>
      <c r="H1090">
        <v>36206</v>
      </c>
      <c r="I1090">
        <v>36930</v>
      </c>
      <c r="J1090">
        <v>37002</v>
      </c>
      <c r="K1090">
        <v>35893</v>
      </c>
      <c r="L1090">
        <v>34399</v>
      </c>
      <c r="M1090">
        <v>33141</v>
      </c>
      <c r="N1090">
        <v>32118.000000000004</v>
      </c>
      <c r="O1090">
        <v>31057</v>
      </c>
      <c r="P1090">
        <v>30228</v>
      </c>
      <c r="Q1090">
        <v>29260</v>
      </c>
      <c r="R1090">
        <v>28386</v>
      </c>
      <c r="S1090">
        <v>27580</v>
      </c>
      <c r="T1090">
        <v>27533</v>
      </c>
      <c r="U1090">
        <v>28284</v>
      </c>
      <c r="V1090">
        <v>29799</v>
      </c>
      <c r="W1090">
        <v>31293</v>
      </c>
      <c r="X1090">
        <v>32719</v>
      </c>
      <c r="Y1090">
        <v>34538</v>
      </c>
      <c r="Z1090">
        <v>37012</v>
      </c>
      <c r="AA1090">
        <v>39711</v>
      </c>
      <c r="AB1090">
        <v>42352</v>
      </c>
      <c r="AC1090">
        <v>45156</v>
      </c>
      <c r="AD1090">
        <v>46955</v>
      </c>
      <c r="AE1090" s="21"/>
    </row>
    <row r="1091" spans="1:31" x14ac:dyDescent="0.2">
      <c r="A1091" s="27" t="s">
        <v>23</v>
      </c>
      <c r="B1091" s="13" t="s">
        <v>23</v>
      </c>
      <c r="C1091" s="14">
        <v>232</v>
      </c>
      <c r="D1091" s="13" t="s">
        <v>23</v>
      </c>
      <c r="E1091" s="13" t="s">
        <v>484</v>
      </c>
      <c r="F1091" s="13" t="s">
        <v>313</v>
      </c>
      <c r="G1091" s="14" t="s">
        <v>339</v>
      </c>
      <c r="H1091">
        <v>36447</v>
      </c>
      <c r="I1091">
        <v>37141</v>
      </c>
      <c r="J1091">
        <v>37167</v>
      </c>
      <c r="K1091">
        <v>36077</v>
      </c>
      <c r="L1091">
        <v>34638</v>
      </c>
      <c r="M1091">
        <v>33463</v>
      </c>
      <c r="N1091">
        <v>32546.999999999996</v>
      </c>
      <c r="O1091">
        <v>31593</v>
      </c>
      <c r="P1091">
        <v>30754</v>
      </c>
      <c r="Q1091">
        <v>29713</v>
      </c>
      <c r="R1091">
        <v>28738</v>
      </c>
      <c r="S1091">
        <v>27786</v>
      </c>
      <c r="T1091">
        <v>27665</v>
      </c>
      <c r="U1091">
        <v>28574</v>
      </c>
      <c r="V1091">
        <v>30343</v>
      </c>
      <c r="W1091">
        <v>32067.999999999996</v>
      </c>
      <c r="X1091">
        <v>33725</v>
      </c>
      <c r="Y1091">
        <v>35733</v>
      </c>
      <c r="Z1091">
        <v>38337</v>
      </c>
      <c r="AA1091">
        <v>41112</v>
      </c>
      <c r="AB1091">
        <v>43830</v>
      </c>
      <c r="AC1091">
        <v>46703</v>
      </c>
      <c r="AD1091">
        <v>48549</v>
      </c>
      <c r="AE1091" s="22"/>
    </row>
    <row r="1092" spans="1:31" x14ac:dyDescent="0.2">
      <c r="A1092" s="25" t="s">
        <v>23</v>
      </c>
      <c r="B1092" s="11" t="s">
        <v>23</v>
      </c>
      <c r="C1092" s="12">
        <v>232</v>
      </c>
      <c r="D1092" s="11" t="s">
        <v>23</v>
      </c>
      <c r="E1092" s="11" t="s">
        <v>478</v>
      </c>
      <c r="F1092" s="11" t="s">
        <v>312</v>
      </c>
      <c r="G1092" s="12" t="s">
        <v>352</v>
      </c>
      <c r="H1092">
        <v>34681</v>
      </c>
      <c r="I1092">
        <v>35441</v>
      </c>
      <c r="J1092">
        <v>36102</v>
      </c>
      <c r="K1092">
        <v>35734</v>
      </c>
      <c r="L1092">
        <v>34714</v>
      </c>
      <c r="M1092">
        <v>33305</v>
      </c>
      <c r="N1092">
        <v>32125</v>
      </c>
      <c r="O1092">
        <v>31190</v>
      </c>
      <c r="P1092">
        <v>30615</v>
      </c>
      <c r="Q1092">
        <v>29740</v>
      </c>
      <c r="R1092">
        <v>28788</v>
      </c>
      <c r="S1092">
        <v>28001</v>
      </c>
      <c r="T1092">
        <v>27297</v>
      </c>
      <c r="U1092">
        <v>27081</v>
      </c>
      <c r="V1092">
        <v>27928</v>
      </c>
      <c r="W1092">
        <v>29502</v>
      </c>
      <c r="X1092">
        <v>30999</v>
      </c>
      <c r="Y1092">
        <v>32399</v>
      </c>
      <c r="Z1092">
        <v>34335</v>
      </c>
      <c r="AA1092">
        <v>36781</v>
      </c>
      <c r="AB1092">
        <v>39460</v>
      </c>
      <c r="AC1092">
        <v>42111</v>
      </c>
      <c r="AD1092">
        <v>44938</v>
      </c>
      <c r="AE1092" s="21"/>
    </row>
    <row r="1093" spans="1:31" x14ac:dyDescent="0.2">
      <c r="A1093" s="27" t="s">
        <v>23</v>
      </c>
      <c r="B1093" s="13" t="s">
        <v>23</v>
      </c>
      <c r="C1093" s="14">
        <v>232</v>
      </c>
      <c r="D1093" s="13" t="s">
        <v>23</v>
      </c>
      <c r="E1093" s="13" t="s">
        <v>485</v>
      </c>
      <c r="F1093" s="13" t="s">
        <v>313</v>
      </c>
      <c r="G1093" s="14" t="s">
        <v>352</v>
      </c>
      <c r="H1093">
        <v>45365</v>
      </c>
      <c r="I1093">
        <v>48060</v>
      </c>
      <c r="J1093">
        <v>49371</v>
      </c>
      <c r="K1093">
        <v>51619</v>
      </c>
      <c r="L1093">
        <v>53553</v>
      </c>
      <c r="M1093">
        <v>54944</v>
      </c>
      <c r="N1093">
        <v>55524</v>
      </c>
      <c r="O1093">
        <v>55038</v>
      </c>
      <c r="P1093">
        <v>53305</v>
      </c>
      <c r="Q1093">
        <v>50934</v>
      </c>
      <c r="R1093">
        <v>48647</v>
      </c>
      <c r="S1093">
        <v>47348</v>
      </c>
      <c r="T1093">
        <v>48035</v>
      </c>
      <c r="U1093">
        <v>27181</v>
      </c>
      <c r="V1093">
        <v>28182</v>
      </c>
      <c r="W1093">
        <v>30006</v>
      </c>
      <c r="X1093">
        <v>31731</v>
      </c>
      <c r="Y1093">
        <v>33357</v>
      </c>
      <c r="Z1093">
        <v>35495</v>
      </c>
      <c r="AA1093">
        <v>38068</v>
      </c>
      <c r="AB1093">
        <v>40821</v>
      </c>
      <c r="AC1093">
        <v>43545</v>
      </c>
      <c r="AD1093">
        <v>46436</v>
      </c>
      <c r="AE1093" s="22"/>
    </row>
    <row r="1094" spans="1:31" x14ac:dyDescent="0.2">
      <c r="A1094" s="25" t="s">
        <v>23</v>
      </c>
      <c r="B1094" s="11" t="s">
        <v>23</v>
      </c>
      <c r="C1094" s="12">
        <v>232</v>
      </c>
      <c r="D1094" s="11" t="s">
        <v>23</v>
      </c>
      <c r="E1094" s="11" t="s">
        <v>479</v>
      </c>
      <c r="F1094" s="11" t="s">
        <v>312</v>
      </c>
      <c r="G1094" s="12" t="s">
        <v>338</v>
      </c>
      <c r="H1094">
        <v>33066</v>
      </c>
      <c r="I1094">
        <v>33919</v>
      </c>
      <c r="J1094">
        <v>34621</v>
      </c>
      <c r="K1094">
        <v>34758</v>
      </c>
      <c r="L1094">
        <v>34470</v>
      </c>
      <c r="M1094">
        <v>33526</v>
      </c>
      <c r="N1094">
        <v>32186.999999999996</v>
      </c>
      <c r="O1094">
        <v>31094</v>
      </c>
      <c r="P1094">
        <v>30715</v>
      </c>
      <c r="Q1094">
        <v>30102</v>
      </c>
      <c r="R1094">
        <v>29251</v>
      </c>
      <c r="S1094">
        <v>28386</v>
      </c>
      <c r="T1094">
        <v>27702</v>
      </c>
      <c r="U1094">
        <v>26855</v>
      </c>
      <c r="V1094">
        <v>26734</v>
      </c>
      <c r="W1094">
        <v>27636</v>
      </c>
      <c r="X1094">
        <v>29210</v>
      </c>
      <c r="Y1094">
        <v>30681</v>
      </c>
      <c r="Z1094">
        <v>32202</v>
      </c>
      <c r="AA1094">
        <v>34110</v>
      </c>
      <c r="AB1094">
        <v>36536</v>
      </c>
      <c r="AC1094">
        <v>39223</v>
      </c>
      <c r="AD1094">
        <v>41894</v>
      </c>
      <c r="AE1094" s="21"/>
    </row>
    <row r="1095" spans="1:31" x14ac:dyDescent="0.2">
      <c r="A1095" s="27" t="s">
        <v>23</v>
      </c>
      <c r="B1095" s="13" t="s">
        <v>23</v>
      </c>
      <c r="C1095" s="14">
        <v>232</v>
      </c>
      <c r="D1095" s="13" t="s">
        <v>23</v>
      </c>
      <c r="E1095" s="13" t="s">
        <v>486</v>
      </c>
      <c r="F1095" s="13" t="s">
        <v>313</v>
      </c>
      <c r="G1095" s="14" t="s">
        <v>338</v>
      </c>
      <c r="H1095">
        <v>33231</v>
      </c>
      <c r="I1095">
        <v>34051</v>
      </c>
      <c r="J1095">
        <v>34723</v>
      </c>
      <c r="K1095">
        <v>34896</v>
      </c>
      <c r="L1095">
        <v>34636</v>
      </c>
      <c r="M1095">
        <v>33739</v>
      </c>
      <c r="N1095">
        <v>32482</v>
      </c>
      <c r="O1095">
        <v>31486</v>
      </c>
      <c r="P1095">
        <v>31182</v>
      </c>
      <c r="Q1095">
        <v>30593</v>
      </c>
      <c r="R1095">
        <v>29689</v>
      </c>
      <c r="S1095">
        <v>28712</v>
      </c>
      <c r="T1095">
        <v>27893</v>
      </c>
      <c r="U1095">
        <v>26933</v>
      </c>
      <c r="V1095">
        <v>26804</v>
      </c>
      <c r="W1095">
        <v>27856</v>
      </c>
      <c r="X1095">
        <v>29676</v>
      </c>
      <c r="Y1095">
        <v>31370</v>
      </c>
      <c r="Z1095">
        <v>33129</v>
      </c>
      <c r="AA1095">
        <v>35237</v>
      </c>
      <c r="AB1095">
        <v>37787</v>
      </c>
      <c r="AC1095">
        <v>40544</v>
      </c>
      <c r="AD1095">
        <v>43284</v>
      </c>
      <c r="AE1095" s="22"/>
    </row>
    <row r="1096" spans="1:31" x14ac:dyDescent="0.2">
      <c r="A1096" s="25" t="s">
        <v>23</v>
      </c>
      <c r="B1096" s="11" t="s">
        <v>23</v>
      </c>
      <c r="C1096" s="12">
        <v>232</v>
      </c>
      <c r="D1096" s="11" t="s">
        <v>23</v>
      </c>
      <c r="E1096" s="11" t="s">
        <v>458</v>
      </c>
      <c r="F1096" s="11" t="s">
        <v>312</v>
      </c>
      <c r="G1096" s="12" t="s">
        <v>457</v>
      </c>
      <c r="H1096" s="205">
        <v>184758</v>
      </c>
      <c r="I1096" s="205">
        <v>179010</v>
      </c>
      <c r="J1096" s="205">
        <v>173206</v>
      </c>
      <c r="K1096" s="205">
        <v>165448</v>
      </c>
      <c r="L1096" s="205">
        <v>158300</v>
      </c>
      <c r="M1096">
        <v>152887</v>
      </c>
      <c r="N1096">
        <v>150525</v>
      </c>
      <c r="O1096">
        <v>151753</v>
      </c>
      <c r="P1096">
        <v>154828.99999999997</v>
      </c>
      <c r="Q1096">
        <v>159720.99999999997</v>
      </c>
      <c r="R1096">
        <v>166269.99999999997</v>
      </c>
      <c r="S1096">
        <v>174260</v>
      </c>
      <c r="T1096">
        <v>183464</v>
      </c>
      <c r="U1096">
        <v>192931</v>
      </c>
      <c r="V1096">
        <v>204489.99999999997</v>
      </c>
      <c r="W1096">
        <v>216594</v>
      </c>
      <c r="X1096">
        <v>226739</v>
      </c>
      <c r="Y1096">
        <v>233399.99999999997</v>
      </c>
      <c r="Z1096">
        <v>236457.00000000003</v>
      </c>
      <c r="AA1096">
        <v>235641</v>
      </c>
      <c r="AB1096">
        <v>232511</v>
      </c>
      <c r="AC1096">
        <v>229649</v>
      </c>
      <c r="AD1096">
        <v>228613</v>
      </c>
      <c r="AE1096" s="21" t="s">
        <v>1</v>
      </c>
    </row>
    <row r="1097" spans="1:31" x14ac:dyDescent="0.2">
      <c r="A1097" s="27" t="s">
        <v>23</v>
      </c>
      <c r="B1097" s="13" t="s">
        <v>23</v>
      </c>
      <c r="C1097" s="14">
        <v>232</v>
      </c>
      <c r="D1097" s="13" t="s">
        <v>23</v>
      </c>
      <c r="E1097" s="13" t="s">
        <v>456</v>
      </c>
      <c r="F1097" s="13" t="s">
        <v>312</v>
      </c>
      <c r="G1097" s="14" t="s">
        <v>455</v>
      </c>
      <c r="H1097" s="205">
        <v>180184</v>
      </c>
      <c r="I1097" s="205">
        <v>181872</v>
      </c>
      <c r="J1097" s="205">
        <v>181378</v>
      </c>
      <c r="K1097" s="205">
        <v>176987.00000000003</v>
      </c>
      <c r="L1097" s="205">
        <v>171634</v>
      </c>
      <c r="M1097">
        <v>165658.00000000003</v>
      </c>
      <c r="N1097">
        <v>159611</v>
      </c>
      <c r="O1097">
        <v>154120</v>
      </c>
      <c r="P1097">
        <v>150582</v>
      </c>
      <c r="Q1097">
        <v>146327</v>
      </c>
      <c r="R1097">
        <v>142549.99999999997</v>
      </c>
      <c r="S1097">
        <v>140822</v>
      </c>
      <c r="T1097">
        <v>141929</v>
      </c>
      <c r="U1097">
        <v>144346</v>
      </c>
      <c r="V1097">
        <v>149366</v>
      </c>
      <c r="W1097">
        <v>156578</v>
      </c>
      <c r="X1097">
        <v>165281</v>
      </c>
      <c r="Y1097">
        <v>174993.00000000003</v>
      </c>
      <c r="Z1097">
        <v>186341</v>
      </c>
      <c r="AA1097">
        <v>198867.00000000003</v>
      </c>
      <c r="AB1097">
        <v>211154</v>
      </c>
      <c r="AC1097">
        <v>221219.99999999997</v>
      </c>
      <c r="AD1097">
        <v>227891.00000000003</v>
      </c>
      <c r="AE1097" s="22" t="s">
        <v>1</v>
      </c>
    </row>
    <row r="1098" spans="1:31" x14ac:dyDescent="0.2">
      <c r="A1098" s="25" t="s">
        <v>23</v>
      </c>
      <c r="B1098" s="11" t="s">
        <v>23</v>
      </c>
      <c r="C1098" s="12">
        <v>232</v>
      </c>
      <c r="D1098" s="11" t="s">
        <v>23</v>
      </c>
      <c r="E1098" s="11" t="s">
        <v>502</v>
      </c>
      <c r="F1098" s="11" t="s">
        <v>313</v>
      </c>
      <c r="G1098" s="12" t="s">
        <v>457</v>
      </c>
      <c r="H1098" s="205">
        <v>186400.99999999997</v>
      </c>
      <c r="I1098" s="205">
        <v>180499</v>
      </c>
      <c r="J1098" s="205">
        <v>174778</v>
      </c>
      <c r="K1098" s="205">
        <v>167535</v>
      </c>
      <c r="L1098" s="205">
        <v>160911</v>
      </c>
      <c r="M1098">
        <v>155918</v>
      </c>
      <c r="N1098">
        <v>153858</v>
      </c>
      <c r="O1098">
        <v>155352</v>
      </c>
      <c r="P1098">
        <v>158597</v>
      </c>
      <c r="Q1098">
        <v>163937</v>
      </c>
      <c r="R1098">
        <v>171263</v>
      </c>
      <c r="S1098">
        <v>180244</v>
      </c>
      <c r="T1098">
        <v>190468</v>
      </c>
      <c r="U1098">
        <v>200567</v>
      </c>
      <c r="V1098">
        <v>212615</v>
      </c>
      <c r="W1098">
        <v>225103.99999999997</v>
      </c>
      <c r="X1098">
        <v>235581</v>
      </c>
      <c r="Y1098">
        <v>242549</v>
      </c>
      <c r="Z1098">
        <v>245741</v>
      </c>
      <c r="AA1098">
        <v>245015</v>
      </c>
      <c r="AB1098">
        <v>241943.00000000003</v>
      </c>
      <c r="AC1098">
        <v>239105</v>
      </c>
      <c r="AD1098">
        <v>238059</v>
      </c>
      <c r="AE1098" s="21" t="s">
        <v>1</v>
      </c>
    </row>
    <row r="1099" spans="1:31" x14ac:dyDescent="0.2">
      <c r="A1099" s="27" t="s">
        <v>23</v>
      </c>
      <c r="B1099" s="13" t="s">
        <v>23</v>
      </c>
      <c r="C1099" s="14">
        <v>232</v>
      </c>
      <c r="D1099" s="13" t="s">
        <v>23</v>
      </c>
      <c r="E1099" s="13" t="s">
        <v>503</v>
      </c>
      <c r="F1099" s="13" t="s">
        <v>313</v>
      </c>
      <c r="G1099" s="14" t="s">
        <v>338</v>
      </c>
      <c r="H1099" s="205">
        <v>181406.99999999997</v>
      </c>
      <c r="I1099" s="205">
        <v>182877</v>
      </c>
      <c r="J1099" s="205">
        <v>182162.00000000003</v>
      </c>
      <c r="K1099" s="205">
        <v>177923.99999999997</v>
      </c>
      <c r="L1099" s="205">
        <v>172837</v>
      </c>
      <c r="M1099">
        <v>167272.00000000003</v>
      </c>
      <c r="N1099">
        <v>161708.99999999997</v>
      </c>
      <c r="O1099">
        <v>156653</v>
      </c>
      <c r="P1099">
        <v>153121</v>
      </c>
      <c r="Q1099">
        <v>148600</v>
      </c>
      <c r="R1099">
        <v>144385</v>
      </c>
      <c r="S1099">
        <v>142284</v>
      </c>
      <c r="T1099">
        <v>143317.99999999997</v>
      </c>
      <c r="U1099">
        <v>146269</v>
      </c>
      <c r="V1099">
        <v>152159</v>
      </c>
      <c r="W1099">
        <v>160428</v>
      </c>
      <c r="X1099">
        <v>170143.99999999997</v>
      </c>
      <c r="Y1099">
        <v>180689.00000000003</v>
      </c>
      <c r="Z1099">
        <v>192767</v>
      </c>
      <c r="AA1099">
        <v>205850.99999999997</v>
      </c>
      <c r="AB1099">
        <v>218535</v>
      </c>
      <c r="AC1099">
        <v>228894.99999999997</v>
      </c>
      <c r="AD1099">
        <v>235810</v>
      </c>
      <c r="AE1099" s="22" t="s">
        <v>1</v>
      </c>
    </row>
    <row r="1100" spans="1:31" x14ac:dyDescent="0.2">
      <c r="A1100" s="25" t="s">
        <v>23</v>
      </c>
      <c r="B1100" s="11" t="s">
        <v>23</v>
      </c>
      <c r="C1100" s="12">
        <v>232</v>
      </c>
      <c r="D1100" s="11" t="s">
        <v>23</v>
      </c>
      <c r="E1100" s="11" t="s">
        <v>504</v>
      </c>
      <c r="F1100" s="11"/>
      <c r="G1100" s="12"/>
      <c r="H1100" s="205">
        <v>0</v>
      </c>
      <c r="I1100" s="205">
        <v>0</v>
      </c>
      <c r="J1100" s="205">
        <v>0</v>
      </c>
      <c r="K1100" s="205">
        <v>0</v>
      </c>
      <c r="L1100" s="205">
        <v>0</v>
      </c>
      <c r="M1100">
        <v>0</v>
      </c>
      <c r="N1100">
        <v>0</v>
      </c>
      <c r="O1100">
        <v>0</v>
      </c>
      <c r="P1100">
        <v>0</v>
      </c>
      <c r="Q1100">
        <v>0</v>
      </c>
      <c r="R1100">
        <v>0</v>
      </c>
      <c r="S1100">
        <v>0</v>
      </c>
      <c r="T1100">
        <v>0</v>
      </c>
      <c r="U1100">
        <v>0</v>
      </c>
      <c r="V1100">
        <v>0</v>
      </c>
      <c r="W1100">
        <v>0</v>
      </c>
      <c r="X1100">
        <v>0</v>
      </c>
      <c r="Y1100">
        <v>0</v>
      </c>
      <c r="Z1100">
        <v>0</v>
      </c>
      <c r="AA1100">
        <v>0</v>
      </c>
      <c r="AB1100">
        <v>0</v>
      </c>
      <c r="AC1100">
        <v>0</v>
      </c>
      <c r="AD1100">
        <v>0</v>
      </c>
      <c r="AE1100" s="21" t="s">
        <v>1</v>
      </c>
    </row>
    <row r="1101" spans="1:31" x14ac:dyDescent="0.2">
      <c r="A1101" s="27" t="s">
        <v>23</v>
      </c>
      <c r="B1101" s="13" t="s">
        <v>23</v>
      </c>
      <c r="C1101" s="14">
        <v>232</v>
      </c>
      <c r="D1101" s="13" t="s">
        <v>23</v>
      </c>
      <c r="E1101" s="13" t="s">
        <v>505</v>
      </c>
      <c r="F1101" s="13"/>
      <c r="G1101" s="14"/>
      <c r="H1101" s="205">
        <v>3062782</v>
      </c>
      <c r="I1101" s="205">
        <v>3119920</v>
      </c>
      <c r="J1101" s="205">
        <v>3170437</v>
      </c>
      <c r="K1101" s="205">
        <v>3213969</v>
      </c>
      <c r="L1101" s="205">
        <v>3250104</v>
      </c>
      <c r="M1101">
        <v>3281453</v>
      </c>
      <c r="N1101">
        <v>3311444</v>
      </c>
      <c r="O1101">
        <v>3342818</v>
      </c>
      <c r="P1101">
        <v>3376558</v>
      </c>
      <c r="Q1101">
        <v>3412894</v>
      </c>
      <c r="R1101">
        <v>3452797</v>
      </c>
      <c r="S1101">
        <v>3497117</v>
      </c>
      <c r="T1101">
        <v>3546427</v>
      </c>
      <c r="U1101">
        <v>3601462</v>
      </c>
      <c r="V1101">
        <v>3662248</v>
      </c>
      <c r="W1101">
        <v>3727656</v>
      </c>
      <c r="X1101">
        <v>3795984</v>
      </c>
      <c r="Y1101">
        <v>3865964</v>
      </c>
      <c r="Z1101">
        <v>3937196</v>
      </c>
      <c r="AA1101">
        <v>4009964</v>
      </c>
      <c r="AB1101">
        <v>4084469</v>
      </c>
      <c r="AC1101">
        <v>4161129</v>
      </c>
      <c r="AD1101">
        <v>4240216</v>
      </c>
      <c r="AE1101" s="22" t="s">
        <v>1</v>
      </c>
    </row>
    <row r="1102" spans="1:31" x14ac:dyDescent="0.2">
      <c r="A1102" s="25" t="s">
        <v>24</v>
      </c>
      <c r="B1102" s="11" t="s">
        <v>24</v>
      </c>
      <c r="C1102" s="12">
        <v>231</v>
      </c>
      <c r="D1102" s="11" t="s">
        <v>24</v>
      </c>
      <c r="E1102" s="11" t="s">
        <v>440</v>
      </c>
      <c r="F1102" s="11" t="s">
        <v>312</v>
      </c>
      <c r="G1102" s="12" t="s">
        <v>319</v>
      </c>
      <c r="H1102" s="205">
        <v>1356015</v>
      </c>
      <c r="I1102" s="205">
        <v>1372325</v>
      </c>
      <c r="J1102" s="205">
        <v>1385740</v>
      </c>
      <c r="K1102" s="205">
        <v>1399216</v>
      </c>
      <c r="L1102" s="205">
        <v>1413791</v>
      </c>
      <c r="M1102">
        <v>1431142</v>
      </c>
      <c r="N1102">
        <v>1457846</v>
      </c>
      <c r="O1102">
        <v>1482271</v>
      </c>
      <c r="P1102">
        <v>1516039</v>
      </c>
      <c r="Q1102">
        <v>1551158</v>
      </c>
      <c r="R1102">
        <v>1584120</v>
      </c>
      <c r="S1102">
        <v>1597363</v>
      </c>
      <c r="T1102">
        <v>1625441</v>
      </c>
      <c r="U1102">
        <v>1651649</v>
      </c>
      <c r="V1102">
        <v>1676245</v>
      </c>
      <c r="W1102">
        <v>1698957</v>
      </c>
      <c r="X1102">
        <v>1719087</v>
      </c>
      <c r="Y1102">
        <v>1738374</v>
      </c>
      <c r="Z1102">
        <v>1757135</v>
      </c>
      <c r="AA1102">
        <v>1773776</v>
      </c>
      <c r="AB1102">
        <v>1788351</v>
      </c>
      <c r="AC1102">
        <v>1800445</v>
      </c>
      <c r="AD1102">
        <v>1811898</v>
      </c>
      <c r="AE1102" s="21" t="s">
        <v>1</v>
      </c>
    </row>
    <row r="1103" spans="1:31" x14ac:dyDescent="0.2">
      <c r="A1103" s="27" t="s">
        <v>24</v>
      </c>
      <c r="B1103" s="13" t="s">
        <v>24</v>
      </c>
      <c r="C1103" s="14">
        <v>231</v>
      </c>
      <c r="D1103" s="13" t="s">
        <v>24</v>
      </c>
      <c r="E1103" s="13" t="s">
        <v>487</v>
      </c>
      <c r="F1103" s="13" t="s">
        <v>313</v>
      </c>
      <c r="G1103" s="14" t="s">
        <v>319</v>
      </c>
      <c r="H1103" s="205">
        <v>1385340</v>
      </c>
      <c r="I1103" s="205">
        <v>1404712</v>
      </c>
      <c r="J1103" s="205">
        <v>1418885</v>
      </c>
      <c r="K1103" s="205">
        <v>1434719</v>
      </c>
      <c r="L1103" s="205">
        <v>1452218</v>
      </c>
      <c r="M1103">
        <v>1472328</v>
      </c>
      <c r="N1103">
        <v>1498333</v>
      </c>
      <c r="O1103">
        <v>1524692</v>
      </c>
      <c r="P1103">
        <v>1560253</v>
      </c>
      <c r="Q1103">
        <v>1596802</v>
      </c>
      <c r="R1103">
        <v>1630805</v>
      </c>
      <c r="S1103">
        <v>1644520</v>
      </c>
      <c r="T1103">
        <v>1673184</v>
      </c>
      <c r="U1103">
        <v>1700221</v>
      </c>
      <c r="V1103">
        <v>1725326</v>
      </c>
      <c r="W1103">
        <v>1748359</v>
      </c>
      <c r="X1103">
        <v>1768879</v>
      </c>
      <c r="Y1103">
        <v>1788596</v>
      </c>
      <c r="Z1103">
        <v>1808156</v>
      </c>
      <c r="AA1103">
        <v>1825484</v>
      </c>
      <c r="AB1103">
        <v>1840552</v>
      </c>
      <c r="AC1103">
        <v>1852282</v>
      </c>
      <c r="AD1103">
        <v>1864146</v>
      </c>
      <c r="AE1103" s="22" t="s">
        <v>1</v>
      </c>
    </row>
    <row r="1104" spans="1:31" x14ac:dyDescent="0.2">
      <c r="A1104" s="25" t="s">
        <v>24</v>
      </c>
      <c r="B1104" s="11" t="s">
        <v>24</v>
      </c>
      <c r="C1104" s="12">
        <v>231</v>
      </c>
      <c r="D1104" s="11" t="s">
        <v>24</v>
      </c>
      <c r="E1104" s="11" t="s">
        <v>441</v>
      </c>
      <c r="F1104" s="11" t="s">
        <v>312</v>
      </c>
      <c r="G1104" s="12" t="s">
        <v>355</v>
      </c>
      <c r="H1104" s="205">
        <v>1339811</v>
      </c>
      <c r="I1104" s="205">
        <v>1351704</v>
      </c>
      <c r="J1104" s="205">
        <v>1366934</v>
      </c>
      <c r="K1104" s="205">
        <v>1380334</v>
      </c>
      <c r="L1104" s="205">
        <v>1393791</v>
      </c>
      <c r="M1104">
        <v>1408748</v>
      </c>
      <c r="N1104">
        <v>1426953</v>
      </c>
      <c r="O1104">
        <v>1450323</v>
      </c>
      <c r="P1104">
        <v>1480319</v>
      </c>
      <c r="Q1104">
        <v>1513101</v>
      </c>
      <c r="R1104">
        <v>1545791</v>
      </c>
      <c r="S1104">
        <v>1574642</v>
      </c>
      <c r="T1104">
        <v>1595304</v>
      </c>
      <c r="U1104">
        <v>1622422</v>
      </c>
      <c r="V1104">
        <v>1648194</v>
      </c>
      <c r="W1104">
        <v>1672308</v>
      </c>
      <c r="X1104">
        <v>1694631</v>
      </c>
      <c r="Y1104">
        <v>1715044</v>
      </c>
      <c r="Z1104">
        <v>1735661</v>
      </c>
      <c r="AA1104">
        <v>1754220</v>
      </c>
      <c r="AB1104">
        <v>1770702</v>
      </c>
      <c r="AC1104">
        <v>1785152</v>
      </c>
      <c r="AD1104">
        <v>1797743</v>
      </c>
      <c r="AE1104" s="21" t="s">
        <v>1</v>
      </c>
    </row>
    <row r="1105" spans="1:31" x14ac:dyDescent="0.2">
      <c r="A1105" s="27" t="s">
        <v>24</v>
      </c>
      <c r="B1105" s="13" t="s">
        <v>24</v>
      </c>
      <c r="C1105" s="14">
        <v>231</v>
      </c>
      <c r="D1105" s="13" t="s">
        <v>24</v>
      </c>
      <c r="E1105" s="13" t="s">
        <v>488</v>
      </c>
      <c r="F1105" s="13" t="s">
        <v>313</v>
      </c>
      <c r="G1105" s="14" t="s">
        <v>355</v>
      </c>
      <c r="H1105" s="205">
        <v>1369114</v>
      </c>
      <c r="I1105" s="205">
        <v>1380452</v>
      </c>
      <c r="J1105" s="205">
        <v>1397344</v>
      </c>
      <c r="K1105" s="205">
        <v>1412403</v>
      </c>
      <c r="L1105" s="205">
        <v>1428318</v>
      </c>
      <c r="M1105">
        <v>1445911</v>
      </c>
      <c r="N1105">
        <v>1466104</v>
      </c>
      <c r="O1105">
        <v>1489954</v>
      </c>
      <c r="P1105">
        <v>1521815</v>
      </c>
      <c r="Q1105">
        <v>1556136</v>
      </c>
      <c r="R1105">
        <v>1590003</v>
      </c>
      <c r="S1105">
        <v>1619685</v>
      </c>
      <c r="T1105">
        <v>1640864</v>
      </c>
      <c r="U1105">
        <v>1668975</v>
      </c>
      <c r="V1105">
        <v>1695386</v>
      </c>
      <c r="W1105">
        <v>1719886</v>
      </c>
      <c r="X1105">
        <v>1742487</v>
      </c>
      <c r="Y1105">
        <v>1763242</v>
      </c>
      <c r="Z1105">
        <v>1784628</v>
      </c>
      <c r="AA1105">
        <v>1803870</v>
      </c>
      <c r="AB1105">
        <v>1820872</v>
      </c>
      <c r="AC1105">
        <v>1835591</v>
      </c>
      <c r="AD1105">
        <v>1848114</v>
      </c>
      <c r="AE1105" s="22" t="s">
        <v>1</v>
      </c>
    </row>
    <row r="1106" spans="1:31" x14ac:dyDescent="0.2">
      <c r="A1106" s="25" t="s">
        <v>24</v>
      </c>
      <c r="B1106" s="11" t="s">
        <v>24</v>
      </c>
      <c r="C1106" s="12">
        <v>231</v>
      </c>
      <c r="D1106" s="11" t="s">
        <v>24</v>
      </c>
      <c r="E1106" s="11" t="s">
        <v>442</v>
      </c>
      <c r="F1106" s="11" t="s">
        <v>312</v>
      </c>
      <c r="G1106" s="12" t="s">
        <v>317</v>
      </c>
      <c r="H1106" s="205">
        <v>1320780</v>
      </c>
      <c r="I1106" s="205">
        <v>1333915</v>
      </c>
      <c r="J1106" s="205">
        <v>1348025</v>
      </c>
      <c r="K1106" s="205">
        <v>1361976</v>
      </c>
      <c r="L1106" s="205">
        <v>1375098</v>
      </c>
      <c r="M1106">
        <v>1388601</v>
      </c>
      <c r="N1106">
        <v>1403997</v>
      </c>
      <c r="O1106">
        <v>1422969</v>
      </c>
      <c r="P1106">
        <v>1449056</v>
      </c>
      <c r="Q1106">
        <v>1478949</v>
      </c>
      <c r="R1106">
        <v>1510401</v>
      </c>
      <c r="S1106">
        <v>1540297</v>
      </c>
      <c r="T1106">
        <v>1564917</v>
      </c>
      <c r="U1106">
        <v>1592658</v>
      </c>
      <c r="V1106">
        <v>1619346</v>
      </c>
      <c r="W1106">
        <v>1644631</v>
      </c>
      <c r="X1106">
        <v>1668334</v>
      </c>
      <c r="Y1106">
        <v>1690300</v>
      </c>
      <c r="Z1106">
        <v>1712609</v>
      </c>
      <c r="AA1106">
        <v>1732972</v>
      </c>
      <c r="AB1106">
        <v>1751297</v>
      </c>
      <c r="AC1106">
        <v>1767556</v>
      </c>
      <c r="AD1106">
        <v>1781847</v>
      </c>
      <c r="AE1106" s="21" t="s">
        <v>1</v>
      </c>
    </row>
    <row r="1107" spans="1:31" x14ac:dyDescent="0.2">
      <c r="A1107" s="27" t="s">
        <v>24</v>
      </c>
      <c r="B1107" s="13" t="s">
        <v>24</v>
      </c>
      <c r="C1107" s="14">
        <v>231</v>
      </c>
      <c r="D1107" s="13" t="s">
        <v>24</v>
      </c>
      <c r="E1107" s="13" t="s">
        <v>489</v>
      </c>
      <c r="F1107" s="13" t="s">
        <v>313</v>
      </c>
      <c r="G1107" s="14" t="s">
        <v>317</v>
      </c>
      <c r="H1107" s="205">
        <v>1350071</v>
      </c>
      <c r="I1107" s="205">
        <v>1362101</v>
      </c>
      <c r="J1107" s="205">
        <v>1376585</v>
      </c>
      <c r="K1107" s="205">
        <v>1391486</v>
      </c>
      <c r="L1107" s="205">
        <v>1406515</v>
      </c>
      <c r="M1107">
        <v>1422373</v>
      </c>
      <c r="N1107">
        <v>1439860</v>
      </c>
      <c r="O1107">
        <v>1459910</v>
      </c>
      <c r="P1107">
        <v>1487895</v>
      </c>
      <c r="Q1107">
        <v>1519403</v>
      </c>
      <c r="R1107">
        <v>1552141</v>
      </c>
      <c r="S1107">
        <v>1582999</v>
      </c>
      <c r="T1107">
        <v>1608273</v>
      </c>
      <c r="U1107">
        <v>1637168</v>
      </c>
      <c r="V1107">
        <v>1664644</v>
      </c>
      <c r="W1107">
        <v>1690418</v>
      </c>
      <c r="X1107">
        <v>1714428</v>
      </c>
      <c r="Y1107">
        <v>1736653</v>
      </c>
      <c r="Z1107">
        <v>1759706</v>
      </c>
      <c r="AA1107">
        <v>1780751</v>
      </c>
      <c r="AB1107">
        <v>1799623</v>
      </c>
      <c r="AC1107">
        <v>1816209</v>
      </c>
      <c r="AD1107">
        <v>1830525</v>
      </c>
      <c r="AE1107" s="22" t="s">
        <v>1</v>
      </c>
    </row>
    <row r="1108" spans="1:31" x14ac:dyDescent="0.2">
      <c r="A1108" s="25" t="s">
        <v>24</v>
      </c>
      <c r="B1108" s="11" t="s">
        <v>24</v>
      </c>
      <c r="C1108" s="12">
        <v>231</v>
      </c>
      <c r="D1108" s="11" t="s">
        <v>24</v>
      </c>
      <c r="E1108" s="11" t="s">
        <v>443</v>
      </c>
      <c r="F1108" s="11" t="s">
        <v>312</v>
      </c>
      <c r="G1108" s="12" t="s">
        <v>356</v>
      </c>
      <c r="H1108" s="205">
        <v>1298938</v>
      </c>
      <c r="I1108" s="205">
        <v>1314289</v>
      </c>
      <c r="J1108" s="205">
        <v>1328640</v>
      </c>
      <c r="K1108" s="205">
        <v>1343780</v>
      </c>
      <c r="L1108" s="205">
        <v>1357186</v>
      </c>
      <c r="M1108">
        <v>1370096</v>
      </c>
      <c r="N1108">
        <v>1383700</v>
      </c>
      <c r="O1108">
        <v>1399446</v>
      </c>
      <c r="P1108">
        <v>1421500</v>
      </c>
      <c r="Q1108">
        <v>1448359</v>
      </c>
      <c r="R1108">
        <v>1477813</v>
      </c>
      <c r="S1108">
        <v>1507578</v>
      </c>
      <c r="T1108">
        <v>1534561</v>
      </c>
      <c r="U1108">
        <v>1562648</v>
      </c>
      <c r="V1108">
        <v>1589957</v>
      </c>
      <c r="W1108">
        <v>1616165</v>
      </c>
      <c r="X1108">
        <v>1641031</v>
      </c>
      <c r="Y1108">
        <v>1664357</v>
      </c>
      <c r="Z1108">
        <v>1688202</v>
      </c>
      <c r="AA1108">
        <v>1710199</v>
      </c>
      <c r="AB1108">
        <v>1730276</v>
      </c>
      <c r="AC1108">
        <v>1748303</v>
      </c>
      <c r="AD1108">
        <v>1764303</v>
      </c>
      <c r="AE1108" s="21" t="s">
        <v>1</v>
      </c>
    </row>
    <row r="1109" spans="1:31" x14ac:dyDescent="0.2">
      <c r="A1109" s="27" t="s">
        <v>24</v>
      </c>
      <c r="B1109" s="13" t="s">
        <v>24</v>
      </c>
      <c r="C1109" s="14">
        <v>231</v>
      </c>
      <c r="D1109" s="13" t="s">
        <v>24</v>
      </c>
      <c r="E1109" s="13" t="s">
        <v>490</v>
      </c>
      <c r="F1109" s="13" t="s">
        <v>313</v>
      </c>
      <c r="G1109" s="14" t="s">
        <v>356</v>
      </c>
      <c r="H1109" s="205">
        <v>1328178</v>
      </c>
      <c r="I1109" s="205">
        <v>1342214</v>
      </c>
      <c r="J1109" s="205">
        <v>1356090</v>
      </c>
      <c r="K1109" s="205">
        <v>1371457</v>
      </c>
      <c r="L1109" s="205">
        <v>1386211</v>
      </c>
      <c r="M1109">
        <v>1401075</v>
      </c>
      <c r="N1109">
        <v>1416680</v>
      </c>
      <c r="O1109">
        <v>1433839</v>
      </c>
      <c r="P1109">
        <v>1457780</v>
      </c>
      <c r="Q1109">
        <v>1486291</v>
      </c>
      <c r="R1109">
        <v>1517111</v>
      </c>
      <c r="S1109">
        <v>1547947</v>
      </c>
      <c r="T1109">
        <v>1575710</v>
      </c>
      <c r="U1109">
        <v>1605110</v>
      </c>
      <c r="V1109">
        <v>1633352</v>
      </c>
      <c r="W1109">
        <v>1660184</v>
      </c>
      <c r="X1109">
        <v>1685433</v>
      </c>
      <c r="Y1109">
        <v>1709007</v>
      </c>
      <c r="Z1109">
        <v>1733577</v>
      </c>
      <c r="AA1109">
        <v>1756258</v>
      </c>
      <c r="AB1109">
        <v>1776913</v>
      </c>
      <c r="AC1109">
        <v>1795325</v>
      </c>
      <c r="AD1109">
        <v>1811441</v>
      </c>
      <c r="AE1109" s="22" t="s">
        <v>1</v>
      </c>
    </row>
    <row r="1110" spans="1:31" x14ac:dyDescent="0.2">
      <c r="A1110" s="25" t="s">
        <v>24</v>
      </c>
      <c r="B1110" s="11" t="s">
        <v>24</v>
      </c>
      <c r="C1110" s="12">
        <v>231</v>
      </c>
      <c r="D1110" s="11" t="s">
        <v>24</v>
      </c>
      <c r="E1110" s="11" t="s">
        <v>444</v>
      </c>
      <c r="F1110" s="11" t="s">
        <v>312</v>
      </c>
      <c r="G1110" s="12" t="s">
        <v>327</v>
      </c>
      <c r="H1110" s="205">
        <v>1274301</v>
      </c>
      <c r="I1110" s="205">
        <v>1292647</v>
      </c>
      <c r="J1110" s="205">
        <v>1308409</v>
      </c>
      <c r="K1110" s="205">
        <v>1325382</v>
      </c>
      <c r="L1110" s="205">
        <v>1339700</v>
      </c>
      <c r="M1110">
        <v>1352626</v>
      </c>
      <c r="N1110">
        <v>1365377</v>
      </c>
      <c r="O1110">
        <v>1378994</v>
      </c>
      <c r="P1110">
        <v>1396898</v>
      </c>
      <c r="Q1110">
        <v>1420590</v>
      </c>
      <c r="R1110">
        <v>1447891</v>
      </c>
      <c r="S1110">
        <v>1476556</v>
      </c>
      <c r="T1110">
        <v>1504518</v>
      </c>
      <c r="U1110">
        <v>1532682</v>
      </c>
      <c r="V1110">
        <v>1560326</v>
      </c>
      <c r="W1110">
        <v>1587153</v>
      </c>
      <c r="X1110">
        <v>1612948</v>
      </c>
      <c r="Y1110">
        <v>1637427</v>
      </c>
      <c r="Z1110">
        <v>1662661</v>
      </c>
      <c r="AA1110">
        <v>1686128</v>
      </c>
      <c r="AB1110">
        <v>1707781</v>
      </c>
      <c r="AC1110">
        <v>1727510</v>
      </c>
      <c r="AD1110">
        <v>1745204</v>
      </c>
      <c r="AE1110" s="21" t="s">
        <v>1</v>
      </c>
    </row>
    <row r="1111" spans="1:31" x14ac:dyDescent="0.2">
      <c r="A1111" s="27" t="s">
        <v>24</v>
      </c>
      <c r="B1111" s="13" t="s">
        <v>24</v>
      </c>
      <c r="C1111" s="14">
        <v>231</v>
      </c>
      <c r="D1111" s="13" t="s">
        <v>24</v>
      </c>
      <c r="E1111" s="13" t="s">
        <v>491</v>
      </c>
      <c r="F1111" s="13" t="s">
        <v>313</v>
      </c>
      <c r="G1111" s="14" t="s">
        <v>327</v>
      </c>
      <c r="H1111" s="205">
        <v>1303405</v>
      </c>
      <c r="I1111" s="205">
        <v>1320520</v>
      </c>
      <c r="J1111" s="205">
        <v>1335345</v>
      </c>
      <c r="K1111" s="205">
        <v>1351809</v>
      </c>
      <c r="L1111" s="205">
        <v>1366905</v>
      </c>
      <c r="M1111">
        <v>1381379</v>
      </c>
      <c r="N1111">
        <v>1395884</v>
      </c>
      <c r="O1111">
        <v>1411017</v>
      </c>
      <c r="P1111">
        <v>1430757</v>
      </c>
      <c r="Q1111">
        <v>1456095</v>
      </c>
      <c r="R1111">
        <v>1484804</v>
      </c>
      <c r="S1111">
        <v>1514625</v>
      </c>
      <c r="T1111">
        <v>1543475</v>
      </c>
      <c r="U1111">
        <v>1573110</v>
      </c>
      <c r="V1111">
        <v>1601830</v>
      </c>
      <c r="W1111">
        <v>1629409</v>
      </c>
      <c r="X1111">
        <v>1655705</v>
      </c>
      <c r="Y1111">
        <v>1680484</v>
      </c>
      <c r="Z1111">
        <v>1706430</v>
      </c>
      <c r="AA1111">
        <v>1730589</v>
      </c>
      <c r="AB1111">
        <v>1752850</v>
      </c>
      <c r="AC1111">
        <v>1773024</v>
      </c>
      <c r="AD1111">
        <v>1790923</v>
      </c>
      <c r="AE1111" s="22" t="s">
        <v>1</v>
      </c>
    </row>
    <row r="1112" spans="1:31" x14ac:dyDescent="0.2">
      <c r="A1112" s="25" t="s">
        <v>24</v>
      </c>
      <c r="B1112" s="11" t="s">
        <v>24</v>
      </c>
      <c r="C1112" s="12">
        <v>231</v>
      </c>
      <c r="D1112" s="11" t="s">
        <v>24</v>
      </c>
      <c r="E1112" s="11" t="s">
        <v>445</v>
      </c>
      <c r="F1112" s="11" t="s">
        <v>312</v>
      </c>
      <c r="G1112" s="12" t="s">
        <v>320</v>
      </c>
      <c r="H1112" s="205">
        <v>1247462</v>
      </c>
      <c r="I1112" s="205">
        <v>1268813</v>
      </c>
      <c r="J1112" s="205">
        <v>1286958</v>
      </c>
      <c r="K1112" s="205">
        <v>1305899</v>
      </c>
      <c r="L1112" s="205">
        <v>1322285</v>
      </c>
      <c r="M1112">
        <v>1335847</v>
      </c>
      <c r="N1112">
        <v>1348346</v>
      </c>
      <c r="O1112">
        <v>1360852</v>
      </c>
      <c r="P1112">
        <v>1375691</v>
      </c>
      <c r="Q1112">
        <v>1394899</v>
      </c>
      <c r="R1112">
        <v>1419904</v>
      </c>
      <c r="S1112">
        <v>1447305</v>
      </c>
      <c r="T1112">
        <v>1475068</v>
      </c>
      <c r="U1112">
        <v>1502916</v>
      </c>
      <c r="V1112">
        <v>1530750</v>
      </c>
      <c r="W1112">
        <v>1557902</v>
      </c>
      <c r="X1112">
        <v>1584313</v>
      </c>
      <c r="Y1112">
        <v>1609727</v>
      </c>
      <c r="Z1112">
        <v>1636017</v>
      </c>
      <c r="AA1112">
        <v>1660989</v>
      </c>
      <c r="AB1112">
        <v>1684047</v>
      </c>
      <c r="AC1112">
        <v>1705294</v>
      </c>
      <c r="AD1112">
        <v>1724641</v>
      </c>
      <c r="AE1112" s="21" t="s">
        <v>1</v>
      </c>
    </row>
    <row r="1113" spans="1:31" x14ac:dyDescent="0.2">
      <c r="A1113" s="27" t="s">
        <v>24</v>
      </c>
      <c r="B1113" s="13" t="s">
        <v>24</v>
      </c>
      <c r="C1113" s="14">
        <v>231</v>
      </c>
      <c r="D1113" s="13" t="s">
        <v>24</v>
      </c>
      <c r="E1113" s="13" t="s">
        <v>492</v>
      </c>
      <c r="F1113" s="13" t="s">
        <v>313</v>
      </c>
      <c r="G1113" s="14" t="s">
        <v>320</v>
      </c>
      <c r="H1113" s="205">
        <v>1276353</v>
      </c>
      <c r="I1113" s="205">
        <v>1296743</v>
      </c>
      <c r="J1113" s="205">
        <v>1313832</v>
      </c>
      <c r="K1113" s="205">
        <v>1331743</v>
      </c>
      <c r="L1113" s="205">
        <v>1348094</v>
      </c>
      <c r="M1113">
        <v>1362788</v>
      </c>
      <c r="N1113">
        <v>1376792</v>
      </c>
      <c r="O1113">
        <v>1390724</v>
      </c>
      <c r="P1113">
        <v>1407284</v>
      </c>
      <c r="Q1113">
        <v>1428113</v>
      </c>
      <c r="R1113">
        <v>1454526</v>
      </c>
      <c r="S1113">
        <v>1483127</v>
      </c>
      <c r="T1113">
        <v>1511866</v>
      </c>
      <c r="U1113">
        <v>1541274</v>
      </c>
      <c r="V1113">
        <v>1570395</v>
      </c>
      <c r="W1113">
        <v>1598424</v>
      </c>
      <c r="X1113">
        <v>1625448</v>
      </c>
      <c r="Y1113">
        <v>1651263</v>
      </c>
      <c r="Z1113">
        <v>1678259</v>
      </c>
      <c r="AA1113">
        <v>1703939</v>
      </c>
      <c r="AB1113">
        <v>1727639</v>
      </c>
      <c r="AC1113">
        <v>1749391</v>
      </c>
      <c r="AD1113">
        <v>1769033</v>
      </c>
      <c r="AE1113" s="22" t="s">
        <v>1</v>
      </c>
    </row>
    <row r="1114" spans="1:31" x14ac:dyDescent="0.2">
      <c r="A1114" s="25" t="s">
        <v>24</v>
      </c>
      <c r="B1114" s="11" t="s">
        <v>24</v>
      </c>
      <c r="C1114" s="12">
        <v>231</v>
      </c>
      <c r="D1114" s="11" t="s">
        <v>24</v>
      </c>
      <c r="E1114" s="11" t="s">
        <v>446</v>
      </c>
      <c r="F1114" s="11" t="s">
        <v>312</v>
      </c>
      <c r="G1114" s="12" t="s">
        <v>326</v>
      </c>
      <c r="H1114" s="205">
        <v>1219018</v>
      </c>
      <c r="I1114" s="205">
        <v>1243380</v>
      </c>
      <c r="J1114" s="205">
        <v>1263916</v>
      </c>
      <c r="K1114" s="205">
        <v>1284709</v>
      </c>
      <c r="L1114" s="205">
        <v>1303549</v>
      </c>
      <c r="M1114">
        <v>1319413</v>
      </c>
      <c r="N1114">
        <v>1332271</v>
      </c>
      <c r="O1114">
        <v>1344258</v>
      </c>
      <c r="P1114">
        <v>1357723</v>
      </c>
      <c r="Q1114">
        <v>1372929</v>
      </c>
      <c r="R1114">
        <v>1393121</v>
      </c>
      <c r="S1114">
        <v>1419104</v>
      </c>
      <c r="T1114">
        <v>1446492</v>
      </c>
      <c r="U1114">
        <v>1473574</v>
      </c>
      <c r="V1114">
        <v>1501263</v>
      </c>
      <c r="W1114">
        <v>1528719</v>
      </c>
      <c r="X1114">
        <v>1555442</v>
      </c>
      <c r="Y1114">
        <v>1581469</v>
      </c>
      <c r="Z1114">
        <v>1608396</v>
      </c>
      <c r="AA1114">
        <v>1634629</v>
      </c>
      <c r="AB1114">
        <v>1659310</v>
      </c>
      <c r="AC1114">
        <v>1681898</v>
      </c>
      <c r="AD1114">
        <v>1702705</v>
      </c>
      <c r="AE1114" s="21" t="s">
        <v>1</v>
      </c>
    </row>
    <row r="1115" spans="1:31" x14ac:dyDescent="0.2">
      <c r="A1115" s="27" t="s">
        <v>24</v>
      </c>
      <c r="B1115" s="13" t="s">
        <v>24</v>
      </c>
      <c r="C1115" s="14">
        <v>231</v>
      </c>
      <c r="D1115" s="13" t="s">
        <v>24</v>
      </c>
      <c r="E1115" s="13" t="s">
        <v>493</v>
      </c>
      <c r="F1115" s="13" t="s">
        <v>313</v>
      </c>
      <c r="G1115" s="14" t="s">
        <v>326</v>
      </c>
      <c r="H1115" s="205">
        <v>1247623</v>
      </c>
      <c r="I1115" s="205">
        <v>1271455</v>
      </c>
      <c r="J1115" s="205">
        <v>1291036</v>
      </c>
      <c r="K1115" s="205">
        <v>1310608</v>
      </c>
      <c r="L1115" s="205">
        <v>1328700</v>
      </c>
      <c r="M1115">
        <v>1344808</v>
      </c>
      <c r="N1115">
        <v>1358915</v>
      </c>
      <c r="O1115">
        <v>1372235</v>
      </c>
      <c r="P1115">
        <v>1387232</v>
      </c>
      <c r="Q1115">
        <v>1403980</v>
      </c>
      <c r="R1115">
        <v>1425581</v>
      </c>
      <c r="S1115">
        <v>1452770</v>
      </c>
      <c r="T1115">
        <v>1481184</v>
      </c>
      <c r="U1115">
        <v>1509809</v>
      </c>
      <c r="V1115">
        <v>1538961</v>
      </c>
      <c r="W1115">
        <v>1567557</v>
      </c>
      <c r="X1115">
        <v>1595001</v>
      </c>
      <c r="Y1115">
        <v>1621523</v>
      </c>
      <c r="Z1115">
        <v>1649155</v>
      </c>
      <c r="AA1115">
        <v>1676118</v>
      </c>
      <c r="AB1115">
        <v>1701486</v>
      </c>
      <c r="AC1115">
        <v>1724640</v>
      </c>
      <c r="AD1115">
        <v>1745832</v>
      </c>
      <c r="AE1115" s="22" t="s">
        <v>1</v>
      </c>
    </row>
    <row r="1116" spans="1:31" x14ac:dyDescent="0.2">
      <c r="A1116" s="25" t="s">
        <v>24</v>
      </c>
      <c r="B1116" s="11" t="s">
        <v>24</v>
      </c>
      <c r="C1116" s="12">
        <v>231</v>
      </c>
      <c r="D1116" s="11" t="s">
        <v>24</v>
      </c>
      <c r="E1116" s="11" t="s">
        <v>447</v>
      </c>
      <c r="F1116" s="11" t="s">
        <v>312</v>
      </c>
      <c r="G1116" s="12" t="s">
        <v>318</v>
      </c>
      <c r="H1116" s="205">
        <v>1186084</v>
      </c>
      <c r="I1116" s="205">
        <v>1216945</v>
      </c>
      <c r="J1116" s="205">
        <v>1239879</v>
      </c>
      <c r="K1116" s="205">
        <v>1261621</v>
      </c>
      <c r="L1116" s="205">
        <v>1282616</v>
      </c>
      <c r="M1116">
        <v>1301420</v>
      </c>
      <c r="N1116">
        <v>1316814</v>
      </c>
      <c r="O1116">
        <v>1328885</v>
      </c>
      <c r="P1116">
        <v>1341846</v>
      </c>
      <c r="Q1116">
        <v>1355129</v>
      </c>
      <c r="R1116">
        <v>1370384</v>
      </c>
      <c r="S1116">
        <v>1391229</v>
      </c>
      <c r="T1116">
        <v>1418080</v>
      </c>
      <c r="U1116">
        <v>1444990</v>
      </c>
      <c r="V1116">
        <v>1472029</v>
      </c>
      <c r="W1116">
        <v>1499513</v>
      </c>
      <c r="X1116">
        <v>1526653</v>
      </c>
      <c r="Y1116">
        <v>1552980</v>
      </c>
      <c r="Z1116">
        <v>1580084</v>
      </c>
      <c r="AA1116">
        <v>1607089</v>
      </c>
      <c r="AB1116">
        <v>1633235</v>
      </c>
      <c r="AC1116">
        <v>1657563</v>
      </c>
      <c r="AD1116">
        <v>1679647</v>
      </c>
      <c r="AE1116" s="21" t="s">
        <v>1</v>
      </c>
    </row>
    <row r="1117" spans="1:31" x14ac:dyDescent="0.2">
      <c r="A1117" s="27" t="s">
        <v>24</v>
      </c>
      <c r="B1117" s="13" t="s">
        <v>24</v>
      </c>
      <c r="C1117" s="14">
        <v>231</v>
      </c>
      <c r="D1117" s="13" t="s">
        <v>24</v>
      </c>
      <c r="E1117" s="13" t="s">
        <v>494</v>
      </c>
      <c r="F1117" s="13" t="s">
        <v>313</v>
      </c>
      <c r="G1117" s="14" t="s">
        <v>318</v>
      </c>
      <c r="H1117" s="205">
        <v>1214024</v>
      </c>
      <c r="I1117" s="205">
        <v>1245227</v>
      </c>
      <c r="J1117" s="205">
        <v>1267497</v>
      </c>
      <c r="K1117" s="205">
        <v>1287990</v>
      </c>
      <c r="L1117" s="205">
        <v>1307933</v>
      </c>
      <c r="M1117">
        <v>1326079</v>
      </c>
      <c r="N1117">
        <v>1341763</v>
      </c>
      <c r="O1117">
        <v>1355071</v>
      </c>
      <c r="P1117">
        <v>1369498</v>
      </c>
      <c r="Q1117">
        <v>1384163</v>
      </c>
      <c r="R1117">
        <v>1400787</v>
      </c>
      <c r="S1117">
        <v>1422867</v>
      </c>
      <c r="T1117">
        <v>1450752</v>
      </c>
      <c r="U1117">
        <v>1479092</v>
      </c>
      <c r="V1117">
        <v>1507642</v>
      </c>
      <c r="W1117">
        <v>1536527</v>
      </c>
      <c r="X1117">
        <v>1564703</v>
      </c>
      <c r="Y1117">
        <v>1591613</v>
      </c>
      <c r="Z1117">
        <v>1619370</v>
      </c>
      <c r="AA1117">
        <v>1647130</v>
      </c>
      <c r="AB1117">
        <v>1674015</v>
      </c>
      <c r="AC1117">
        <v>1698984</v>
      </c>
      <c r="AD1117">
        <v>1721542</v>
      </c>
      <c r="AE1117" s="22" t="s">
        <v>1</v>
      </c>
    </row>
    <row r="1118" spans="1:31" x14ac:dyDescent="0.2">
      <c r="A1118" s="25" t="s">
        <v>24</v>
      </c>
      <c r="B1118" s="11" t="s">
        <v>24</v>
      </c>
      <c r="C1118" s="12">
        <v>231</v>
      </c>
      <c r="D1118" s="11" t="s">
        <v>24</v>
      </c>
      <c r="E1118" s="11" t="s">
        <v>448</v>
      </c>
      <c r="F1118" s="11" t="s">
        <v>312</v>
      </c>
      <c r="G1118" s="12" t="s">
        <v>333</v>
      </c>
      <c r="H1118" s="205">
        <v>1147513</v>
      </c>
      <c r="I1118" s="205">
        <v>1185460</v>
      </c>
      <c r="J1118" s="205">
        <v>1215443</v>
      </c>
      <c r="K1118" s="205">
        <v>1237663</v>
      </c>
      <c r="L1118" s="205">
        <v>1259480</v>
      </c>
      <c r="M1118">
        <v>1280742</v>
      </c>
      <c r="N1118">
        <v>1299560</v>
      </c>
      <c r="O1118">
        <v>1314404</v>
      </c>
      <c r="P1118">
        <v>1326741</v>
      </c>
      <c r="Q1118">
        <v>1339963</v>
      </c>
      <c r="R1118">
        <v>1352748</v>
      </c>
      <c r="S1118">
        <v>1367727</v>
      </c>
      <c r="T1118">
        <v>1389119</v>
      </c>
      <c r="U1118">
        <v>1416566</v>
      </c>
      <c r="V1118">
        <v>1443437</v>
      </c>
      <c r="W1118">
        <v>1470389</v>
      </c>
      <c r="X1118">
        <v>1497728</v>
      </c>
      <c r="Y1118">
        <v>1524584</v>
      </c>
      <c r="Z1118">
        <v>1551566</v>
      </c>
      <c r="AA1118">
        <v>1578722</v>
      </c>
      <c r="AB1118">
        <v>1605775</v>
      </c>
      <c r="AC1118">
        <v>1631775</v>
      </c>
      <c r="AD1118">
        <v>1655717</v>
      </c>
      <c r="AE1118" s="21" t="s">
        <v>1</v>
      </c>
    </row>
    <row r="1119" spans="1:31" x14ac:dyDescent="0.2">
      <c r="A1119" s="27" t="s">
        <v>24</v>
      </c>
      <c r="B1119" s="13" t="s">
        <v>24</v>
      </c>
      <c r="C1119" s="14">
        <v>231</v>
      </c>
      <c r="D1119" s="13" t="s">
        <v>24</v>
      </c>
      <c r="E1119" s="13" t="s">
        <v>495</v>
      </c>
      <c r="F1119" s="13" t="s">
        <v>313</v>
      </c>
      <c r="G1119" s="14" t="s">
        <v>333</v>
      </c>
      <c r="H1119" s="205">
        <v>1174258</v>
      </c>
      <c r="I1119" s="205">
        <v>1213566</v>
      </c>
      <c r="J1119" s="205">
        <v>1243754</v>
      </c>
      <c r="K1119" s="205">
        <v>1264672</v>
      </c>
      <c r="L1119" s="205">
        <v>1285483</v>
      </c>
      <c r="M1119">
        <v>1305674</v>
      </c>
      <c r="N1119">
        <v>1323696</v>
      </c>
      <c r="O1119">
        <v>1338747</v>
      </c>
      <c r="P1119">
        <v>1352636</v>
      </c>
      <c r="Q1119">
        <v>1367179</v>
      </c>
      <c r="R1119">
        <v>1381204</v>
      </c>
      <c r="S1119">
        <v>1397414</v>
      </c>
      <c r="T1119">
        <v>1419896</v>
      </c>
      <c r="U1119">
        <v>1448631</v>
      </c>
      <c r="V1119">
        <v>1476893</v>
      </c>
      <c r="W1119">
        <v>1505356</v>
      </c>
      <c r="X1119">
        <v>1534077</v>
      </c>
      <c r="Y1119">
        <v>1561882</v>
      </c>
      <c r="Z1119">
        <v>1589424</v>
      </c>
      <c r="AA1119">
        <v>1617299</v>
      </c>
      <c r="AB1119">
        <v>1645141</v>
      </c>
      <c r="AC1119">
        <v>1671864</v>
      </c>
      <c r="AD1119">
        <v>1696385</v>
      </c>
      <c r="AE1119" s="22" t="s">
        <v>1</v>
      </c>
    </row>
    <row r="1120" spans="1:31" x14ac:dyDescent="0.2">
      <c r="A1120" s="25" t="s">
        <v>24</v>
      </c>
      <c r="B1120" s="11" t="s">
        <v>24</v>
      </c>
      <c r="C1120" s="12">
        <v>231</v>
      </c>
      <c r="D1120" s="11" t="s">
        <v>24</v>
      </c>
      <c r="E1120" s="11" t="s">
        <v>449</v>
      </c>
      <c r="F1120" s="11" t="s">
        <v>312</v>
      </c>
      <c r="G1120" s="12" t="s">
        <v>340</v>
      </c>
      <c r="H1120" s="205">
        <v>1105063</v>
      </c>
      <c r="I1120" s="205">
        <v>1147201</v>
      </c>
      <c r="J1120" s="205">
        <v>1185395</v>
      </c>
      <c r="K1120" s="205">
        <v>1213340</v>
      </c>
      <c r="L1120" s="205">
        <v>1235598</v>
      </c>
      <c r="M1120">
        <v>1257553</v>
      </c>
      <c r="N1120">
        <v>1279132</v>
      </c>
      <c r="O1120">
        <v>1297887</v>
      </c>
      <c r="P1120">
        <v>1312280</v>
      </c>
      <c r="Q1120">
        <v>1325120</v>
      </c>
      <c r="R1120">
        <v>1338291</v>
      </c>
      <c r="S1120">
        <v>1350257</v>
      </c>
      <c r="T1120">
        <v>1364855</v>
      </c>
      <c r="U1120">
        <v>1387571</v>
      </c>
      <c r="V1120">
        <v>1415002</v>
      </c>
      <c r="W1120">
        <v>1441790</v>
      </c>
      <c r="X1120">
        <v>1468716</v>
      </c>
      <c r="Y1120">
        <v>1495940</v>
      </c>
      <c r="Z1120">
        <v>1523136</v>
      </c>
      <c r="AA1120">
        <v>1550175</v>
      </c>
      <c r="AB1120">
        <v>1577354</v>
      </c>
      <c r="AC1120">
        <v>1604395</v>
      </c>
      <c r="AD1120">
        <v>1630216</v>
      </c>
      <c r="AE1120" s="21" t="s">
        <v>1</v>
      </c>
    </row>
    <row r="1121" spans="1:31" x14ac:dyDescent="0.2">
      <c r="A1121" s="27" t="s">
        <v>24</v>
      </c>
      <c r="B1121" s="13" t="s">
        <v>24</v>
      </c>
      <c r="C1121" s="14">
        <v>231</v>
      </c>
      <c r="D1121" s="13" t="s">
        <v>24</v>
      </c>
      <c r="E1121" s="13" t="s">
        <v>496</v>
      </c>
      <c r="F1121" s="13" t="s">
        <v>313</v>
      </c>
      <c r="G1121" s="14" t="s">
        <v>340</v>
      </c>
      <c r="H1121" s="205">
        <v>1130192</v>
      </c>
      <c r="I1121" s="205">
        <v>1174513</v>
      </c>
      <c r="J1121" s="205">
        <v>1214013</v>
      </c>
      <c r="K1121" s="205">
        <v>1241147</v>
      </c>
      <c r="L1121" s="205">
        <v>1262376</v>
      </c>
      <c r="M1121">
        <v>1283386</v>
      </c>
      <c r="N1121">
        <v>1303649</v>
      </c>
      <c r="O1121">
        <v>1321342</v>
      </c>
      <c r="P1121">
        <v>1336368</v>
      </c>
      <c r="Q1121">
        <v>1350615</v>
      </c>
      <c r="R1121">
        <v>1364968</v>
      </c>
      <c r="S1121">
        <v>1378068</v>
      </c>
      <c r="T1121">
        <v>1393790</v>
      </c>
      <c r="U1121">
        <v>1417727</v>
      </c>
      <c r="V1121">
        <v>1446404</v>
      </c>
      <c r="W1121">
        <v>1474579</v>
      </c>
      <c r="X1121">
        <v>1503055</v>
      </c>
      <c r="Y1121">
        <v>1531660</v>
      </c>
      <c r="Z1121">
        <v>1559643</v>
      </c>
      <c r="AA1121">
        <v>1587316</v>
      </c>
      <c r="AB1121">
        <v>1615263</v>
      </c>
      <c r="AC1121">
        <v>1643106</v>
      </c>
      <c r="AD1121">
        <v>1669616</v>
      </c>
      <c r="AE1121" s="22" t="s">
        <v>1</v>
      </c>
    </row>
    <row r="1122" spans="1:31" x14ac:dyDescent="0.2">
      <c r="A1122" s="25" t="s">
        <v>24</v>
      </c>
      <c r="B1122" s="11" t="s">
        <v>24</v>
      </c>
      <c r="C1122" s="12">
        <v>231</v>
      </c>
      <c r="D1122" s="11" t="s">
        <v>24</v>
      </c>
      <c r="E1122" s="11" t="s">
        <v>450</v>
      </c>
      <c r="F1122" s="11" t="s">
        <v>312</v>
      </c>
      <c r="G1122" s="12" t="s">
        <v>329</v>
      </c>
      <c r="H1122" s="205">
        <v>1062262</v>
      </c>
      <c r="I1122" s="205">
        <v>1104310</v>
      </c>
      <c r="J1122" s="205">
        <v>1147429</v>
      </c>
      <c r="K1122" s="205">
        <v>1183422</v>
      </c>
      <c r="L1122" s="205">
        <v>1211385</v>
      </c>
      <c r="M1122">
        <v>1233742</v>
      </c>
      <c r="N1122">
        <v>1255887</v>
      </c>
      <c r="O1122">
        <v>1277706</v>
      </c>
      <c r="P1122">
        <v>1295788</v>
      </c>
      <c r="Q1122">
        <v>1310672</v>
      </c>
      <c r="R1122">
        <v>1323708</v>
      </c>
      <c r="S1122">
        <v>1336509</v>
      </c>
      <c r="T1122">
        <v>1347554</v>
      </c>
      <c r="U1122">
        <v>1363268</v>
      </c>
      <c r="V1122">
        <v>1385974</v>
      </c>
      <c r="W1122">
        <v>1413347</v>
      </c>
      <c r="X1122">
        <v>1440111</v>
      </c>
      <c r="Y1122">
        <v>1467039</v>
      </c>
      <c r="Z1122">
        <v>1494457</v>
      </c>
      <c r="AA1122">
        <v>1521710</v>
      </c>
      <c r="AB1122">
        <v>1548776</v>
      </c>
      <c r="AC1122">
        <v>1575921</v>
      </c>
      <c r="AD1122">
        <v>1602919</v>
      </c>
      <c r="AE1122" s="21" t="s">
        <v>1</v>
      </c>
    </row>
    <row r="1123" spans="1:31" x14ac:dyDescent="0.2">
      <c r="A1123" s="27" t="s">
        <v>24</v>
      </c>
      <c r="B1123" s="13" t="s">
        <v>24</v>
      </c>
      <c r="C1123" s="14">
        <v>231</v>
      </c>
      <c r="D1123" s="13" t="s">
        <v>24</v>
      </c>
      <c r="E1123" s="13" t="s">
        <v>497</v>
      </c>
      <c r="F1123" s="13" t="s">
        <v>313</v>
      </c>
      <c r="G1123" s="14" t="s">
        <v>329</v>
      </c>
      <c r="H1123" s="205">
        <v>1085627</v>
      </c>
      <c r="I1123" s="205">
        <v>1130326</v>
      </c>
      <c r="J1123" s="205">
        <v>1175645</v>
      </c>
      <c r="K1123" s="205">
        <v>1211603</v>
      </c>
      <c r="L1123" s="205">
        <v>1239060</v>
      </c>
      <c r="M1123">
        <v>1260482</v>
      </c>
      <c r="N1123">
        <v>1281518</v>
      </c>
      <c r="O1123">
        <v>1301654</v>
      </c>
      <c r="P1123">
        <v>1318975</v>
      </c>
      <c r="Q1123">
        <v>1334397</v>
      </c>
      <c r="R1123">
        <v>1348700</v>
      </c>
      <c r="S1123">
        <v>1362582</v>
      </c>
      <c r="T1123">
        <v>1374684</v>
      </c>
      <c r="U1123">
        <v>1391521</v>
      </c>
      <c r="V1123">
        <v>1415455</v>
      </c>
      <c r="W1123">
        <v>1444064</v>
      </c>
      <c r="X1123">
        <v>1472248</v>
      </c>
      <c r="Y1123">
        <v>1500787</v>
      </c>
      <c r="Z1123">
        <v>1529330</v>
      </c>
      <c r="AA1123">
        <v>1557484</v>
      </c>
      <c r="AB1123">
        <v>1585242</v>
      </c>
      <c r="AC1123">
        <v>1613182</v>
      </c>
      <c r="AD1123">
        <v>1640976</v>
      </c>
      <c r="AE1123" s="22" t="s">
        <v>1</v>
      </c>
    </row>
    <row r="1124" spans="1:31" x14ac:dyDescent="0.2">
      <c r="A1124" s="25" t="s">
        <v>24</v>
      </c>
      <c r="B1124" s="11" t="s">
        <v>24</v>
      </c>
      <c r="C1124" s="12">
        <v>231</v>
      </c>
      <c r="D1124" s="11" t="s">
        <v>24</v>
      </c>
      <c r="E1124" s="11" t="s">
        <v>451</v>
      </c>
      <c r="F1124" s="11" t="s">
        <v>312</v>
      </c>
      <c r="G1124" s="12" t="s">
        <v>361</v>
      </c>
      <c r="H1124" s="205">
        <v>1019163</v>
      </c>
      <c r="I1124" s="205">
        <v>1061372</v>
      </c>
      <c r="J1124" s="205">
        <v>1104076</v>
      </c>
      <c r="K1124" s="205">
        <v>1145633</v>
      </c>
      <c r="L1124" s="205">
        <v>1181592</v>
      </c>
      <c r="M1124">
        <v>1209636</v>
      </c>
      <c r="N1124">
        <v>1232142</v>
      </c>
      <c r="O1124">
        <v>1254400</v>
      </c>
      <c r="P1124">
        <v>1275666</v>
      </c>
      <c r="Q1124">
        <v>1294198</v>
      </c>
      <c r="R1124">
        <v>1309271</v>
      </c>
      <c r="S1124">
        <v>1322189</v>
      </c>
      <c r="T1124">
        <v>1334518</v>
      </c>
      <c r="U1124">
        <v>1345945</v>
      </c>
      <c r="V1124">
        <v>1361634</v>
      </c>
      <c r="W1124">
        <v>1384288</v>
      </c>
      <c r="X1124">
        <v>1411659</v>
      </c>
      <c r="Y1124">
        <v>1438429</v>
      </c>
      <c r="Z1124">
        <v>1465540</v>
      </c>
      <c r="AA1124">
        <v>1492996</v>
      </c>
      <c r="AB1124">
        <v>1520278</v>
      </c>
      <c r="AC1124">
        <v>1547316</v>
      </c>
      <c r="AD1124">
        <v>1574393</v>
      </c>
      <c r="AE1124" s="21" t="s">
        <v>1</v>
      </c>
    </row>
    <row r="1125" spans="1:31" x14ac:dyDescent="0.2">
      <c r="A1125" s="27" t="s">
        <v>24</v>
      </c>
      <c r="B1125" s="13" t="s">
        <v>24</v>
      </c>
      <c r="C1125" s="14">
        <v>231</v>
      </c>
      <c r="D1125" s="13" t="s">
        <v>24</v>
      </c>
      <c r="E1125" s="13" t="s">
        <v>498</v>
      </c>
      <c r="F1125" s="13" t="s">
        <v>313</v>
      </c>
      <c r="G1125" s="14" t="s">
        <v>361</v>
      </c>
      <c r="H1125" s="205">
        <v>1040571.9999999999</v>
      </c>
      <c r="I1125" s="205">
        <v>1085993</v>
      </c>
      <c r="J1125" s="205">
        <v>1131302</v>
      </c>
      <c r="K1125" s="205">
        <v>1173428</v>
      </c>
      <c r="L1125" s="205">
        <v>1209701</v>
      </c>
      <c r="M1125">
        <v>1237366</v>
      </c>
      <c r="N1125">
        <v>1258813</v>
      </c>
      <c r="O1125">
        <v>1279679</v>
      </c>
      <c r="P1125">
        <v>1299264</v>
      </c>
      <c r="Q1125">
        <v>1317010</v>
      </c>
      <c r="R1125">
        <v>1332531</v>
      </c>
      <c r="S1125">
        <v>1346613</v>
      </c>
      <c r="T1125">
        <v>1359951</v>
      </c>
      <c r="U1125">
        <v>1372268</v>
      </c>
      <c r="V1125">
        <v>1389151</v>
      </c>
      <c r="W1125">
        <v>1413072</v>
      </c>
      <c r="X1125">
        <v>1441709</v>
      </c>
      <c r="Y1125">
        <v>1469950</v>
      </c>
      <c r="Z1125">
        <v>1498330</v>
      </c>
      <c r="AA1125">
        <v>1527078</v>
      </c>
      <c r="AB1125">
        <v>1555359</v>
      </c>
      <c r="AC1125">
        <v>1583124</v>
      </c>
      <c r="AD1125">
        <v>1611008</v>
      </c>
      <c r="AE1125" s="22" t="s">
        <v>1</v>
      </c>
    </row>
    <row r="1126" spans="1:31" x14ac:dyDescent="0.2">
      <c r="A1126" s="25" t="s">
        <v>24</v>
      </c>
      <c r="B1126" s="11" t="s">
        <v>24</v>
      </c>
      <c r="C1126" s="12">
        <v>231</v>
      </c>
      <c r="D1126" s="11" t="s">
        <v>24</v>
      </c>
      <c r="E1126" s="11" t="s">
        <v>452</v>
      </c>
      <c r="F1126" s="11" t="s">
        <v>312</v>
      </c>
      <c r="G1126" s="12" t="s">
        <v>328</v>
      </c>
      <c r="H1126" s="205">
        <v>975602</v>
      </c>
      <c r="I1126" s="205">
        <v>1018333</v>
      </c>
      <c r="J1126" s="205">
        <v>1060981</v>
      </c>
      <c r="K1126" s="205">
        <v>1102480</v>
      </c>
      <c r="L1126" s="205">
        <v>1143977</v>
      </c>
      <c r="M1126">
        <v>1179964</v>
      </c>
      <c r="N1126">
        <v>1208137</v>
      </c>
      <c r="O1126">
        <v>1230719</v>
      </c>
      <c r="P1126">
        <v>1252436</v>
      </c>
      <c r="Q1126">
        <v>1274128</v>
      </c>
      <c r="R1126">
        <v>1292813</v>
      </c>
      <c r="S1126">
        <v>1307764</v>
      </c>
      <c r="T1126">
        <v>1320461</v>
      </c>
      <c r="U1126">
        <v>1332895</v>
      </c>
      <c r="V1126">
        <v>1344290</v>
      </c>
      <c r="W1126">
        <v>1359911</v>
      </c>
      <c r="X1126">
        <v>1382570</v>
      </c>
      <c r="Y1126">
        <v>1409969</v>
      </c>
      <c r="Z1126">
        <v>1436921</v>
      </c>
      <c r="AA1126">
        <v>1464062</v>
      </c>
      <c r="AB1126">
        <v>1491529</v>
      </c>
      <c r="AC1126">
        <v>1518784</v>
      </c>
      <c r="AD1126">
        <v>1545762</v>
      </c>
      <c r="AE1126" s="21" t="s">
        <v>1</v>
      </c>
    </row>
    <row r="1127" spans="1:31" x14ac:dyDescent="0.2">
      <c r="A1127" s="27" t="s">
        <v>24</v>
      </c>
      <c r="B1127" s="13" t="s">
        <v>24</v>
      </c>
      <c r="C1127" s="14">
        <v>231</v>
      </c>
      <c r="D1127" s="13" t="s">
        <v>24</v>
      </c>
      <c r="E1127" s="13" t="s">
        <v>499</v>
      </c>
      <c r="F1127" s="13" t="s">
        <v>313</v>
      </c>
      <c r="G1127" s="14" t="s">
        <v>328</v>
      </c>
      <c r="H1127" s="205">
        <v>994802</v>
      </c>
      <c r="I1127" s="205">
        <v>1041444.9999999999</v>
      </c>
      <c r="J1127" s="205">
        <v>1087170</v>
      </c>
      <c r="K1127" s="205">
        <v>1129267</v>
      </c>
      <c r="L1127" s="205">
        <v>1171702</v>
      </c>
      <c r="M1127">
        <v>1208183</v>
      </c>
      <c r="N1127">
        <v>1235895</v>
      </c>
      <c r="O1127">
        <v>1257174</v>
      </c>
      <c r="P1127">
        <v>1277243</v>
      </c>
      <c r="Q1127">
        <v>1297271</v>
      </c>
      <c r="R1127">
        <v>1315150</v>
      </c>
      <c r="S1127">
        <v>1330495</v>
      </c>
      <c r="T1127">
        <v>1344283</v>
      </c>
      <c r="U1127">
        <v>1357359</v>
      </c>
      <c r="V1127">
        <v>1369753</v>
      </c>
      <c r="W1127">
        <v>1386672</v>
      </c>
      <c r="X1127">
        <v>1410674</v>
      </c>
      <c r="Y1127">
        <v>1439385</v>
      </c>
      <c r="Z1127">
        <v>1467344</v>
      </c>
      <c r="AA1127">
        <v>1495950</v>
      </c>
      <c r="AB1127">
        <v>1524859</v>
      </c>
      <c r="AC1127">
        <v>1553189</v>
      </c>
      <c r="AD1127">
        <v>1580914</v>
      </c>
      <c r="AE1127" s="22" t="s">
        <v>1</v>
      </c>
    </row>
    <row r="1128" spans="1:31" x14ac:dyDescent="0.2">
      <c r="A1128" s="25" t="s">
        <v>24</v>
      </c>
      <c r="B1128" s="11" t="s">
        <v>24</v>
      </c>
      <c r="C1128" s="12">
        <v>231</v>
      </c>
      <c r="D1128" s="11" t="s">
        <v>24</v>
      </c>
      <c r="E1128" s="11" t="s">
        <v>453</v>
      </c>
      <c r="F1128" s="11" t="s">
        <v>312</v>
      </c>
      <c r="G1128" s="12" t="s">
        <v>337</v>
      </c>
      <c r="H1128" s="205">
        <v>932102</v>
      </c>
      <c r="I1128" s="205">
        <v>974402</v>
      </c>
      <c r="J1128" s="205">
        <v>1017983</v>
      </c>
      <c r="K1128" s="205">
        <v>1059548</v>
      </c>
      <c r="L1128" s="205">
        <v>1101018</v>
      </c>
      <c r="M1128">
        <v>1142515</v>
      </c>
      <c r="N1128">
        <v>1178579</v>
      </c>
      <c r="O1128">
        <v>1206811</v>
      </c>
      <c r="P1128">
        <v>1228802</v>
      </c>
      <c r="Q1128">
        <v>1250965</v>
      </c>
      <c r="R1128">
        <v>1272791</v>
      </c>
      <c r="S1128">
        <v>1291323</v>
      </c>
      <c r="T1128">
        <v>1306051</v>
      </c>
      <c r="U1128">
        <v>1318799</v>
      </c>
      <c r="V1128">
        <v>1331225</v>
      </c>
      <c r="W1128">
        <v>1342547</v>
      </c>
      <c r="X1128">
        <v>1358158</v>
      </c>
      <c r="Y1128">
        <v>1380849</v>
      </c>
      <c r="Z1128">
        <v>1408431</v>
      </c>
      <c r="AA1128">
        <v>1435434</v>
      </c>
      <c r="AB1128">
        <v>1462578</v>
      </c>
      <c r="AC1128">
        <v>1490001</v>
      </c>
      <c r="AD1128">
        <v>1517198</v>
      </c>
      <c r="AE1128" s="21" t="s">
        <v>1</v>
      </c>
    </row>
    <row r="1129" spans="1:31" x14ac:dyDescent="0.2">
      <c r="A1129" s="27" t="s">
        <v>24</v>
      </c>
      <c r="B1129" s="13" t="s">
        <v>24</v>
      </c>
      <c r="C1129" s="14">
        <v>231</v>
      </c>
      <c r="D1129" s="13" t="s">
        <v>24</v>
      </c>
      <c r="E1129" s="13" t="s">
        <v>500</v>
      </c>
      <c r="F1129" s="13" t="s">
        <v>313</v>
      </c>
      <c r="G1129" s="14" t="s">
        <v>337</v>
      </c>
      <c r="H1129" s="205">
        <v>948843</v>
      </c>
      <c r="I1129" s="205">
        <v>995398</v>
      </c>
      <c r="J1129" s="205">
        <v>1043097</v>
      </c>
      <c r="K1129" s="205">
        <v>1085281</v>
      </c>
      <c r="L1129" s="205">
        <v>1127704</v>
      </c>
      <c r="M1129">
        <v>1170350</v>
      </c>
      <c r="N1129">
        <v>1206882</v>
      </c>
      <c r="O1129">
        <v>1234452</v>
      </c>
      <c r="P1129">
        <v>1254665</v>
      </c>
      <c r="Q1129">
        <v>1275197</v>
      </c>
      <c r="R1129">
        <v>1295381</v>
      </c>
      <c r="S1129">
        <v>1313121</v>
      </c>
      <c r="T1129">
        <v>1328219</v>
      </c>
      <c r="U1129">
        <v>1341493</v>
      </c>
      <c r="V1129">
        <v>1354668</v>
      </c>
      <c r="W1129">
        <v>1367130</v>
      </c>
      <c r="X1129">
        <v>1384178</v>
      </c>
      <c r="Y1129">
        <v>1408307</v>
      </c>
      <c r="Z1129">
        <v>1436608</v>
      </c>
      <c r="AA1129">
        <v>1464813</v>
      </c>
      <c r="AB1129">
        <v>1493603</v>
      </c>
      <c r="AC1129">
        <v>1522597</v>
      </c>
      <c r="AD1129">
        <v>1550930</v>
      </c>
      <c r="AE1129" s="22" t="s">
        <v>1</v>
      </c>
    </row>
    <row r="1130" spans="1:31" x14ac:dyDescent="0.2">
      <c r="A1130" s="25" t="s">
        <v>24</v>
      </c>
      <c r="B1130" s="11" t="s">
        <v>24</v>
      </c>
      <c r="C1130" s="12">
        <v>231</v>
      </c>
      <c r="D1130" s="11" t="s">
        <v>24</v>
      </c>
      <c r="E1130" s="11" t="s">
        <v>454</v>
      </c>
      <c r="F1130" s="11" t="s">
        <v>312</v>
      </c>
      <c r="G1130" s="12" t="s">
        <v>369</v>
      </c>
      <c r="H1130" s="205">
        <v>889366</v>
      </c>
      <c r="I1130" s="205">
        <v>929928</v>
      </c>
      <c r="J1130" s="205">
        <v>973660</v>
      </c>
      <c r="K1130" s="205">
        <v>1016689</v>
      </c>
      <c r="L1130" s="205">
        <v>1058245</v>
      </c>
      <c r="M1130">
        <v>1099743</v>
      </c>
      <c r="N1130">
        <v>1141289</v>
      </c>
      <c r="O1130">
        <v>1177364</v>
      </c>
      <c r="P1130">
        <v>1204922</v>
      </c>
      <c r="Q1130">
        <v>1227368</v>
      </c>
      <c r="R1130">
        <v>1249691</v>
      </c>
      <c r="S1130">
        <v>1271351</v>
      </c>
      <c r="T1130">
        <v>1289630</v>
      </c>
      <c r="U1130">
        <v>1304334</v>
      </c>
      <c r="V1130">
        <v>1317092</v>
      </c>
      <c r="W1130">
        <v>1329469</v>
      </c>
      <c r="X1130">
        <v>1340774</v>
      </c>
      <c r="Y1130">
        <v>1356402</v>
      </c>
      <c r="Z1130">
        <v>1379267</v>
      </c>
      <c r="AA1130">
        <v>1406915</v>
      </c>
      <c r="AB1130">
        <v>1433941</v>
      </c>
      <c r="AC1130">
        <v>1461034</v>
      </c>
      <c r="AD1130">
        <v>1488384</v>
      </c>
      <c r="AE1130" s="21" t="s">
        <v>1</v>
      </c>
    </row>
    <row r="1131" spans="1:31" x14ac:dyDescent="0.2">
      <c r="A1131" s="27" t="s">
        <v>24</v>
      </c>
      <c r="B1131" s="13" t="s">
        <v>24</v>
      </c>
      <c r="C1131" s="14">
        <v>231</v>
      </c>
      <c r="D1131" s="13" t="s">
        <v>24</v>
      </c>
      <c r="E1131" s="13" t="s">
        <v>501</v>
      </c>
      <c r="F1131" s="13" t="s">
        <v>313</v>
      </c>
      <c r="G1131" s="14" t="s">
        <v>369</v>
      </c>
      <c r="H1131" s="205">
        <v>903412</v>
      </c>
      <c r="I1131" s="205">
        <v>948017</v>
      </c>
      <c r="J1131" s="205">
        <v>996737</v>
      </c>
      <c r="K1131" s="205">
        <v>1041320.9999999999</v>
      </c>
      <c r="L1131" s="205">
        <v>1083845</v>
      </c>
      <c r="M1131">
        <v>1126501</v>
      </c>
      <c r="N1131">
        <v>1169206</v>
      </c>
      <c r="O1131">
        <v>1205609</v>
      </c>
      <c r="P1131">
        <v>1231843</v>
      </c>
      <c r="Q1131">
        <v>1252539</v>
      </c>
      <c r="R1131">
        <v>1273251</v>
      </c>
      <c r="S1131">
        <v>1293324</v>
      </c>
      <c r="T1131">
        <v>1310855</v>
      </c>
      <c r="U1131">
        <v>1325206</v>
      </c>
      <c r="V1131">
        <v>1338605</v>
      </c>
      <c r="W1131">
        <v>1351872</v>
      </c>
      <c r="X1131">
        <v>1364493</v>
      </c>
      <c r="Y1131">
        <v>1381714</v>
      </c>
      <c r="Z1131">
        <v>1405336</v>
      </c>
      <c r="AA1131">
        <v>1433905</v>
      </c>
      <c r="AB1131">
        <v>1462313</v>
      </c>
      <c r="AC1131">
        <v>1491213</v>
      </c>
      <c r="AD1131">
        <v>1520247</v>
      </c>
      <c r="AE1131" s="22" t="s">
        <v>1</v>
      </c>
    </row>
    <row r="1132" spans="1:31" x14ac:dyDescent="0.2">
      <c r="A1132" s="25" t="s">
        <v>24</v>
      </c>
      <c r="B1132" s="11" t="s">
        <v>24</v>
      </c>
      <c r="C1132" s="12">
        <v>231</v>
      </c>
      <c r="D1132" s="11" t="s">
        <v>24</v>
      </c>
      <c r="E1132" s="11" t="s">
        <v>473</v>
      </c>
      <c r="F1132" s="11" t="s">
        <v>312</v>
      </c>
      <c r="G1132" s="12" t="s">
        <v>359</v>
      </c>
      <c r="H1132">
        <v>846734</v>
      </c>
      <c r="I1132">
        <v>885875</v>
      </c>
      <c r="J1132">
        <v>928190</v>
      </c>
      <c r="K1132">
        <v>972474</v>
      </c>
      <c r="L1132">
        <v>1015520</v>
      </c>
      <c r="M1132">
        <v>1057121</v>
      </c>
      <c r="N1132">
        <v>1098696</v>
      </c>
      <c r="O1132">
        <v>1140227</v>
      </c>
      <c r="P1132">
        <v>1175495</v>
      </c>
      <c r="Q1132">
        <v>1203506</v>
      </c>
      <c r="R1132">
        <v>1226129</v>
      </c>
      <c r="S1132">
        <v>1248316</v>
      </c>
      <c r="T1132">
        <v>1269711</v>
      </c>
      <c r="U1132">
        <v>1287861</v>
      </c>
      <c r="V1132">
        <v>1302571</v>
      </c>
      <c r="W1132">
        <v>1315299</v>
      </c>
      <c r="X1132">
        <v>1327683</v>
      </c>
      <c r="Y1132">
        <v>1338999</v>
      </c>
      <c r="Z1132">
        <v>1354774</v>
      </c>
      <c r="AA1132">
        <v>1377705</v>
      </c>
      <c r="AB1132">
        <v>1405392</v>
      </c>
      <c r="AC1132">
        <v>1432390</v>
      </c>
      <c r="AD1132">
        <v>1459403</v>
      </c>
      <c r="AE1132" s="21"/>
    </row>
    <row r="1133" spans="1:31" x14ac:dyDescent="0.2">
      <c r="A1133" s="27" t="s">
        <v>24</v>
      </c>
      <c r="B1133" s="13" t="s">
        <v>24</v>
      </c>
      <c r="C1133" s="14">
        <v>231</v>
      </c>
      <c r="D1133" s="13" t="s">
        <v>24</v>
      </c>
      <c r="E1133" s="13" t="s">
        <v>480</v>
      </c>
      <c r="F1133" s="13" t="s">
        <v>313</v>
      </c>
      <c r="G1133" s="14" t="s">
        <v>359</v>
      </c>
      <c r="H1133">
        <v>858099</v>
      </c>
      <c r="I1133">
        <v>900479</v>
      </c>
      <c r="J1133">
        <v>947895</v>
      </c>
      <c r="K1133">
        <v>995071</v>
      </c>
      <c r="L1133">
        <v>1039981</v>
      </c>
      <c r="M1133">
        <v>1082755</v>
      </c>
      <c r="N1133">
        <v>1125499</v>
      </c>
      <c r="O1133">
        <v>1168090</v>
      </c>
      <c r="P1133">
        <v>1202938</v>
      </c>
      <c r="Q1133">
        <v>1229610</v>
      </c>
      <c r="R1133">
        <v>1250513</v>
      </c>
      <c r="S1133">
        <v>1271143</v>
      </c>
      <c r="T1133">
        <v>1291035</v>
      </c>
      <c r="U1133">
        <v>1307672</v>
      </c>
      <c r="V1133">
        <v>1322097</v>
      </c>
      <c r="W1133">
        <v>1335613</v>
      </c>
      <c r="X1133">
        <v>1349060</v>
      </c>
      <c r="Y1133">
        <v>1361886</v>
      </c>
      <c r="Z1133">
        <v>1378590</v>
      </c>
      <c r="AA1133">
        <v>1402436</v>
      </c>
      <c r="AB1133">
        <v>1431232</v>
      </c>
      <c r="AC1133">
        <v>1459772</v>
      </c>
      <c r="AD1133">
        <v>1488737</v>
      </c>
      <c r="AE1133" s="22"/>
    </row>
    <row r="1134" spans="1:31" x14ac:dyDescent="0.2">
      <c r="A1134" s="25" t="s">
        <v>24</v>
      </c>
      <c r="B1134" s="11" t="s">
        <v>24</v>
      </c>
      <c r="C1134" s="12">
        <v>231</v>
      </c>
      <c r="D1134" s="11" t="s">
        <v>24</v>
      </c>
      <c r="E1134" s="11" t="s">
        <v>474</v>
      </c>
      <c r="F1134" s="11" t="s">
        <v>312</v>
      </c>
      <c r="G1134" s="12" t="s">
        <v>341</v>
      </c>
      <c r="H1134">
        <v>803335</v>
      </c>
      <c r="I1134">
        <v>841941</v>
      </c>
      <c r="J1134">
        <v>882798</v>
      </c>
      <c r="K1134">
        <v>927069</v>
      </c>
      <c r="L1134">
        <v>971406</v>
      </c>
      <c r="M1134">
        <v>1014522</v>
      </c>
      <c r="N1134">
        <v>1056215</v>
      </c>
      <c r="O1134">
        <v>1097806</v>
      </c>
      <c r="P1134">
        <v>1138375</v>
      </c>
      <c r="Q1134">
        <v>1174089</v>
      </c>
      <c r="R1134">
        <v>1202281</v>
      </c>
      <c r="S1134">
        <v>1224789</v>
      </c>
      <c r="T1134">
        <v>1246745</v>
      </c>
      <c r="U1134">
        <v>1267902</v>
      </c>
      <c r="V1134">
        <v>1286048</v>
      </c>
      <c r="W1134">
        <v>1300724</v>
      </c>
      <c r="X1134">
        <v>1313476</v>
      </c>
      <c r="Y1134">
        <v>1325894</v>
      </c>
      <c r="Z1134">
        <v>1337329</v>
      </c>
      <c r="AA1134">
        <v>1353166</v>
      </c>
      <c r="AB1134">
        <v>1376137</v>
      </c>
      <c r="AC1134">
        <v>1403812</v>
      </c>
      <c r="AD1134">
        <v>1430753</v>
      </c>
      <c r="AE1134" s="21"/>
    </row>
    <row r="1135" spans="1:31" x14ac:dyDescent="0.2">
      <c r="A1135" s="27" t="s">
        <v>24</v>
      </c>
      <c r="B1135" s="13" t="s">
        <v>24</v>
      </c>
      <c r="C1135" s="14">
        <v>231</v>
      </c>
      <c r="D1135" s="13" t="s">
        <v>24</v>
      </c>
      <c r="E1135" s="13" t="s">
        <v>481</v>
      </c>
      <c r="F1135" s="13" t="s">
        <v>313</v>
      </c>
      <c r="G1135" s="14" t="s">
        <v>341</v>
      </c>
      <c r="H1135">
        <v>812267</v>
      </c>
      <c r="I1135">
        <v>853129</v>
      </c>
      <c r="J1135">
        <v>898212</v>
      </c>
      <c r="K1135">
        <v>946348</v>
      </c>
      <c r="L1135">
        <v>993821</v>
      </c>
      <c r="M1135">
        <v>1038971</v>
      </c>
      <c r="N1135">
        <v>1081859</v>
      </c>
      <c r="O1135">
        <v>1124523</v>
      </c>
      <c r="P1135">
        <v>1165429</v>
      </c>
      <c r="Q1135">
        <v>1200635</v>
      </c>
      <c r="R1135">
        <v>1227474</v>
      </c>
      <c r="S1135">
        <v>1248326</v>
      </c>
      <c r="T1135">
        <v>1268805</v>
      </c>
      <c r="U1135">
        <v>1287772</v>
      </c>
      <c r="V1135">
        <v>1304393</v>
      </c>
      <c r="W1135">
        <v>1318884</v>
      </c>
      <c r="X1135">
        <v>1332606</v>
      </c>
      <c r="Y1135">
        <v>1346279</v>
      </c>
      <c r="Z1135">
        <v>1358681</v>
      </c>
      <c r="AA1135">
        <v>1375536</v>
      </c>
      <c r="AB1135">
        <v>1399567</v>
      </c>
      <c r="AC1135">
        <v>1428519</v>
      </c>
      <c r="AD1135">
        <v>1457147</v>
      </c>
      <c r="AE1135" s="22"/>
    </row>
    <row r="1136" spans="1:31" x14ac:dyDescent="0.2">
      <c r="A1136" s="25" t="s">
        <v>24</v>
      </c>
      <c r="B1136" s="11" t="s">
        <v>24</v>
      </c>
      <c r="C1136" s="12">
        <v>231</v>
      </c>
      <c r="D1136" s="11" t="s">
        <v>24</v>
      </c>
      <c r="E1136" s="11" t="s">
        <v>475</v>
      </c>
      <c r="F1136" s="11" t="s">
        <v>312</v>
      </c>
      <c r="G1136" s="12" t="s">
        <v>334</v>
      </c>
      <c r="H1136">
        <v>767102</v>
      </c>
      <c r="I1136">
        <v>797088</v>
      </c>
      <c r="J1136">
        <v>837539</v>
      </c>
      <c r="K1136">
        <v>881707</v>
      </c>
      <c r="L1136">
        <v>926061</v>
      </c>
      <c r="M1136">
        <v>970503</v>
      </c>
      <c r="N1136">
        <v>1013735</v>
      </c>
      <c r="O1136">
        <v>1055461</v>
      </c>
      <c r="P1136">
        <v>1095964</v>
      </c>
      <c r="Q1136">
        <v>1136970</v>
      </c>
      <c r="R1136">
        <v>1172868</v>
      </c>
      <c r="S1136">
        <v>1200958</v>
      </c>
      <c r="T1136">
        <v>1223257</v>
      </c>
      <c r="U1136">
        <v>1244904</v>
      </c>
      <c r="V1136">
        <v>1266050</v>
      </c>
      <c r="W1136">
        <v>1284150</v>
      </c>
      <c r="X1136">
        <v>1298847</v>
      </c>
      <c r="Y1136">
        <v>1311651</v>
      </c>
      <c r="Z1136">
        <v>1324183</v>
      </c>
      <c r="AA1136">
        <v>1335678</v>
      </c>
      <c r="AB1136">
        <v>1351552</v>
      </c>
      <c r="AC1136">
        <v>1374513</v>
      </c>
      <c r="AD1136">
        <v>1402148</v>
      </c>
      <c r="AE1136" s="21"/>
    </row>
    <row r="1137" spans="1:31" x14ac:dyDescent="0.2">
      <c r="A1137" s="27" t="s">
        <v>24</v>
      </c>
      <c r="B1137" s="13" t="s">
        <v>24</v>
      </c>
      <c r="C1137" s="14">
        <v>231</v>
      </c>
      <c r="D1137" s="13" t="s">
        <v>24</v>
      </c>
      <c r="E1137" s="13" t="s">
        <v>482</v>
      </c>
      <c r="F1137" s="13" t="s">
        <v>313</v>
      </c>
      <c r="G1137" s="14" t="s">
        <v>334</v>
      </c>
      <c r="H1137">
        <v>772716</v>
      </c>
      <c r="I1137">
        <v>805098</v>
      </c>
      <c r="J1137">
        <v>848785</v>
      </c>
      <c r="K1137">
        <v>896780</v>
      </c>
      <c r="L1137">
        <v>945196</v>
      </c>
      <c r="M1137">
        <v>992887</v>
      </c>
      <c r="N1137">
        <v>1038147.9999999999</v>
      </c>
      <c r="O1137">
        <v>1080989</v>
      </c>
      <c r="P1137">
        <v>1121917</v>
      </c>
      <c r="Q1137">
        <v>1163123</v>
      </c>
      <c r="R1137">
        <v>1198426</v>
      </c>
      <c r="S1137">
        <v>1225181</v>
      </c>
      <c r="T1137">
        <v>1245914</v>
      </c>
      <c r="U1137">
        <v>1265525</v>
      </c>
      <c r="V1137">
        <v>1284415</v>
      </c>
      <c r="W1137">
        <v>1301012</v>
      </c>
      <c r="X1137">
        <v>1315657</v>
      </c>
      <c r="Y1137">
        <v>1329629</v>
      </c>
      <c r="Z1137">
        <v>1343041</v>
      </c>
      <c r="AA1137">
        <v>1355544</v>
      </c>
      <c r="AB1137">
        <v>1372512</v>
      </c>
      <c r="AC1137">
        <v>1396659</v>
      </c>
      <c r="AD1137">
        <v>1425724</v>
      </c>
      <c r="AE1137" s="22"/>
    </row>
    <row r="1138" spans="1:31" x14ac:dyDescent="0.2">
      <c r="A1138" s="25" t="s">
        <v>24</v>
      </c>
      <c r="B1138" s="11" t="s">
        <v>24</v>
      </c>
      <c r="C1138" s="12">
        <v>231</v>
      </c>
      <c r="D1138" s="11" t="s">
        <v>24</v>
      </c>
      <c r="E1138" s="11" t="s">
        <v>476</v>
      </c>
      <c r="F1138" s="11" t="s">
        <v>312</v>
      </c>
      <c r="G1138" s="12" t="s">
        <v>345</v>
      </c>
      <c r="H1138">
        <v>741602</v>
      </c>
      <c r="I1138">
        <v>760076</v>
      </c>
      <c r="J1138">
        <v>791209</v>
      </c>
      <c r="K1138">
        <v>836466</v>
      </c>
      <c r="L1138">
        <v>880724</v>
      </c>
      <c r="M1138">
        <v>925209</v>
      </c>
      <c r="N1138">
        <v>969800</v>
      </c>
      <c r="O1138">
        <v>1013093</v>
      </c>
      <c r="P1138">
        <v>1053620</v>
      </c>
      <c r="Q1138">
        <v>1094552</v>
      </c>
      <c r="R1138">
        <v>1135744</v>
      </c>
      <c r="S1138">
        <v>1171552</v>
      </c>
      <c r="T1138">
        <v>1199446</v>
      </c>
      <c r="U1138">
        <v>1221378</v>
      </c>
      <c r="V1138">
        <v>1243020</v>
      </c>
      <c r="W1138">
        <v>1264115</v>
      </c>
      <c r="X1138">
        <v>1282224</v>
      </c>
      <c r="Y1138">
        <v>1296967</v>
      </c>
      <c r="Z1138">
        <v>1309892</v>
      </c>
      <c r="AA1138">
        <v>1322491</v>
      </c>
      <c r="AB1138">
        <v>1334022</v>
      </c>
      <c r="AC1138">
        <v>1349883</v>
      </c>
      <c r="AD1138">
        <v>1372806</v>
      </c>
      <c r="AE1138" s="21"/>
    </row>
    <row r="1139" spans="1:31" x14ac:dyDescent="0.2">
      <c r="A1139" s="27" t="s">
        <v>24</v>
      </c>
      <c r="B1139" s="13" t="s">
        <v>24</v>
      </c>
      <c r="C1139" s="14">
        <v>231</v>
      </c>
      <c r="D1139" s="13" t="s">
        <v>24</v>
      </c>
      <c r="E1139" s="13" t="s">
        <v>483</v>
      </c>
      <c r="F1139" s="13" t="s">
        <v>313</v>
      </c>
      <c r="G1139" s="14" t="s">
        <v>345</v>
      </c>
      <c r="H1139">
        <v>742563</v>
      </c>
      <c r="I1139">
        <v>764150</v>
      </c>
      <c r="J1139">
        <v>798515</v>
      </c>
      <c r="K1139">
        <v>847447</v>
      </c>
      <c r="L1139">
        <v>895723</v>
      </c>
      <c r="M1139">
        <v>944345</v>
      </c>
      <c r="N1139">
        <v>992132</v>
      </c>
      <c r="O1139">
        <v>1037348.9999999999</v>
      </c>
      <c r="P1139">
        <v>1078422</v>
      </c>
      <c r="Q1139">
        <v>1119654</v>
      </c>
      <c r="R1139">
        <v>1160909</v>
      </c>
      <c r="S1139">
        <v>1196063</v>
      </c>
      <c r="T1139">
        <v>1222667</v>
      </c>
      <c r="U1139">
        <v>1242607</v>
      </c>
      <c r="V1139">
        <v>1262152</v>
      </c>
      <c r="W1139">
        <v>1280957</v>
      </c>
      <c r="X1139">
        <v>1297618</v>
      </c>
      <c r="Y1139">
        <v>1312460</v>
      </c>
      <c r="Z1139">
        <v>1326349</v>
      </c>
      <c r="AA1139">
        <v>1339871</v>
      </c>
      <c r="AB1139">
        <v>1352438</v>
      </c>
      <c r="AC1139">
        <v>1369449</v>
      </c>
      <c r="AD1139">
        <v>1393670</v>
      </c>
      <c r="AE1139" s="22"/>
    </row>
    <row r="1140" spans="1:31" x14ac:dyDescent="0.2">
      <c r="A1140" s="25" t="s">
        <v>24</v>
      </c>
      <c r="B1140" s="11" t="s">
        <v>24</v>
      </c>
      <c r="C1140" s="12">
        <v>231</v>
      </c>
      <c r="D1140" s="11" t="s">
        <v>24</v>
      </c>
      <c r="E1140" s="11" t="s">
        <v>477</v>
      </c>
      <c r="F1140" s="11" t="s">
        <v>312</v>
      </c>
      <c r="G1140" s="12" t="s">
        <v>339</v>
      </c>
      <c r="H1140">
        <v>723062</v>
      </c>
      <c r="I1140">
        <v>734886</v>
      </c>
      <c r="J1140">
        <v>753399</v>
      </c>
      <c r="K1140">
        <v>790143</v>
      </c>
      <c r="L1140">
        <v>835495</v>
      </c>
      <c r="M1140">
        <v>879890</v>
      </c>
      <c r="N1140">
        <v>924550</v>
      </c>
      <c r="O1140">
        <v>969238</v>
      </c>
      <c r="P1140">
        <v>1011241</v>
      </c>
      <c r="Q1140">
        <v>1052193</v>
      </c>
      <c r="R1140">
        <v>1093314</v>
      </c>
      <c r="S1140">
        <v>1134426</v>
      </c>
      <c r="T1140">
        <v>1170052</v>
      </c>
      <c r="U1140">
        <v>1197525</v>
      </c>
      <c r="V1140">
        <v>1219457</v>
      </c>
      <c r="W1140">
        <v>1241056</v>
      </c>
      <c r="X1140">
        <v>1262152</v>
      </c>
      <c r="Y1140">
        <v>1280295</v>
      </c>
      <c r="Z1140">
        <v>1295156</v>
      </c>
      <c r="AA1140">
        <v>1308152</v>
      </c>
      <c r="AB1140">
        <v>1320794</v>
      </c>
      <c r="AC1140">
        <v>1332312</v>
      </c>
      <c r="AD1140">
        <v>1348133</v>
      </c>
      <c r="AE1140" s="21"/>
    </row>
    <row r="1141" spans="1:31" x14ac:dyDescent="0.2">
      <c r="A1141" s="27" t="s">
        <v>24</v>
      </c>
      <c r="B1141" s="13" t="s">
        <v>24</v>
      </c>
      <c r="C1141" s="14">
        <v>231</v>
      </c>
      <c r="D1141" s="13" t="s">
        <v>24</v>
      </c>
      <c r="E1141" s="13" t="s">
        <v>484</v>
      </c>
      <c r="F1141" s="13" t="s">
        <v>313</v>
      </c>
      <c r="G1141" s="14" t="s">
        <v>339</v>
      </c>
      <c r="H1141">
        <v>718730</v>
      </c>
      <c r="I1141">
        <v>733937</v>
      </c>
      <c r="J1141">
        <v>756139</v>
      </c>
      <c r="K1141">
        <v>797255</v>
      </c>
      <c r="L1141">
        <v>846463</v>
      </c>
      <c r="M1141">
        <v>894951</v>
      </c>
      <c r="N1141">
        <v>943663</v>
      </c>
      <c r="O1141">
        <v>991399</v>
      </c>
      <c r="P1141">
        <v>1034811.9999999999</v>
      </c>
      <c r="Q1141">
        <v>1076185</v>
      </c>
      <c r="R1141">
        <v>1117479</v>
      </c>
      <c r="S1141">
        <v>1158546</v>
      </c>
      <c r="T1141">
        <v>1193486</v>
      </c>
      <c r="U1141">
        <v>1219333</v>
      </c>
      <c r="V1141">
        <v>1239209</v>
      </c>
      <c r="W1141">
        <v>1258680</v>
      </c>
      <c r="X1141">
        <v>1277486</v>
      </c>
      <c r="Y1141">
        <v>1294252</v>
      </c>
      <c r="Z1141">
        <v>1309136</v>
      </c>
      <c r="AA1141">
        <v>1323136</v>
      </c>
      <c r="AB1141">
        <v>1336731</v>
      </c>
      <c r="AC1141">
        <v>1349293</v>
      </c>
      <c r="AD1141">
        <v>1366307</v>
      </c>
      <c r="AE1141" s="22"/>
    </row>
    <row r="1142" spans="1:31" x14ac:dyDescent="0.2">
      <c r="A1142" s="25" t="s">
        <v>24</v>
      </c>
      <c r="B1142" s="11" t="s">
        <v>24</v>
      </c>
      <c r="C1142" s="12">
        <v>231</v>
      </c>
      <c r="D1142" s="11" t="s">
        <v>24</v>
      </c>
      <c r="E1142" s="11" t="s">
        <v>478</v>
      </c>
      <c r="F1142" s="11" t="s">
        <v>312</v>
      </c>
      <c r="G1142" s="12" t="s">
        <v>352</v>
      </c>
      <c r="H1142">
        <v>704626</v>
      </c>
      <c r="I1142">
        <v>717341</v>
      </c>
      <c r="J1142">
        <v>728509</v>
      </c>
      <c r="K1142">
        <v>752304</v>
      </c>
      <c r="L1142">
        <v>789174</v>
      </c>
      <c r="M1142">
        <v>834666</v>
      </c>
      <c r="N1142">
        <v>879238</v>
      </c>
      <c r="O1142">
        <v>924023</v>
      </c>
      <c r="P1142">
        <v>967377</v>
      </c>
      <c r="Q1142">
        <v>1009788</v>
      </c>
      <c r="R1142">
        <v>1050932</v>
      </c>
      <c r="S1142">
        <v>1091987</v>
      </c>
      <c r="T1142">
        <v>1132930</v>
      </c>
      <c r="U1142">
        <v>1168090</v>
      </c>
      <c r="V1142">
        <v>1195562</v>
      </c>
      <c r="W1142">
        <v>1217457</v>
      </c>
      <c r="X1142">
        <v>1239063</v>
      </c>
      <c r="Y1142">
        <v>1260186</v>
      </c>
      <c r="Z1142">
        <v>1278425</v>
      </c>
      <c r="AA1142">
        <v>1293364</v>
      </c>
      <c r="AB1142">
        <v>1306406</v>
      </c>
      <c r="AC1142">
        <v>1319042</v>
      </c>
      <c r="AD1142">
        <v>1330521</v>
      </c>
      <c r="AE1142" s="21"/>
    </row>
    <row r="1143" spans="1:31" x14ac:dyDescent="0.2">
      <c r="A1143" s="27" t="s">
        <v>24</v>
      </c>
      <c r="B1143" s="13" t="s">
        <v>24</v>
      </c>
      <c r="C1143" s="14">
        <v>231</v>
      </c>
      <c r="D1143" s="13" t="s">
        <v>24</v>
      </c>
      <c r="E1143" s="13" t="s">
        <v>485</v>
      </c>
      <c r="F1143" s="13" t="s">
        <v>313</v>
      </c>
      <c r="G1143" s="14" t="s">
        <v>352</v>
      </c>
      <c r="H1143">
        <v>1369114</v>
      </c>
      <c r="I1143">
        <v>1380452</v>
      </c>
      <c r="J1143">
        <v>1397344</v>
      </c>
      <c r="K1143">
        <v>1412403</v>
      </c>
      <c r="L1143">
        <v>1428318</v>
      </c>
      <c r="M1143">
        <v>1445911</v>
      </c>
      <c r="N1143">
        <v>1466104</v>
      </c>
      <c r="O1143">
        <v>1489954</v>
      </c>
      <c r="P1143">
        <v>1521815</v>
      </c>
      <c r="Q1143">
        <v>1556136</v>
      </c>
      <c r="R1143">
        <v>1590003</v>
      </c>
      <c r="S1143">
        <v>1619685</v>
      </c>
      <c r="T1143">
        <v>1640864</v>
      </c>
      <c r="U1143">
        <v>1190154</v>
      </c>
      <c r="V1143">
        <v>1215909</v>
      </c>
      <c r="W1143">
        <v>1235715</v>
      </c>
      <c r="X1143">
        <v>1255195</v>
      </c>
      <c r="Y1143">
        <v>1274042</v>
      </c>
      <c r="Z1143">
        <v>1290899</v>
      </c>
      <c r="AA1143">
        <v>1305878</v>
      </c>
      <c r="AB1143">
        <v>1319952</v>
      </c>
      <c r="AC1143">
        <v>1333552</v>
      </c>
      <c r="AD1143">
        <v>1346070</v>
      </c>
      <c r="AE1143" s="22"/>
    </row>
    <row r="1144" spans="1:31" x14ac:dyDescent="0.2">
      <c r="A1144" s="25" t="s">
        <v>24</v>
      </c>
      <c r="B1144" s="11" t="s">
        <v>24</v>
      </c>
      <c r="C1144" s="12">
        <v>231</v>
      </c>
      <c r="D1144" s="11" t="s">
        <v>24</v>
      </c>
      <c r="E1144" s="11" t="s">
        <v>479</v>
      </c>
      <c r="F1144" s="11" t="s">
        <v>312</v>
      </c>
      <c r="G1144" s="12" t="s">
        <v>338</v>
      </c>
      <c r="H1144">
        <v>688244</v>
      </c>
      <c r="I1144">
        <v>699803</v>
      </c>
      <c r="J1144">
        <v>711950</v>
      </c>
      <c r="K1144">
        <v>727343</v>
      </c>
      <c r="L1144">
        <v>751302</v>
      </c>
      <c r="M1144">
        <v>788338</v>
      </c>
      <c r="N1144">
        <v>834010</v>
      </c>
      <c r="O1144">
        <v>878713</v>
      </c>
      <c r="P1144">
        <v>922159</v>
      </c>
      <c r="Q1144">
        <v>965897</v>
      </c>
      <c r="R1144">
        <v>1008493</v>
      </c>
      <c r="S1144">
        <v>1049585</v>
      </c>
      <c r="T1144">
        <v>1090488</v>
      </c>
      <c r="U1144">
        <v>1130934</v>
      </c>
      <c r="V1144">
        <v>1166089</v>
      </c>
      <c r="W1144">
        <v>1193521</v>
      </c>
      <c r="X1144">
        <v>1215429</v>
      </c>
      <c r="Y1144">
        <v>1237068</v>
      </c>
      <c r="Z1144">
        <v>1258250</v>
      </c>
      <c r="AA1144">
        <v>1276574</v>
      </c>
      <c r="AB1144">
        <v>1291565</v>
      </c>
      <c r="AC1144">
        <v>1304607</v>
      </c>
      <c r="AD1144">
        <v>1317212</v>
      </c>
      <c r="AE1144" s="21"/>
    </row>
    <row r="1145" spans="1:31" x14ac:dyDescent="0.2">
      <c r="A1145" s="27" t="s">
        <v>24</v>
      </c>
      <c r="B1145" s="13" t="s">
        <v>24</v>
      </c>
      <c r="C1145" s="14">
        <v>231</v>
      </c>
      <c r="D1145" s="13" t="s">
        <v>24</v>
      </c>
      <c r="E1145" s="13" t="s">
        <v>486</v>
      </c>
      <c r="F1145" s="13" t="s">
        <v>313</v>
      </c>
      <c r="G1145" s="14" t="s">
        <v>338</v>
      </c>
      <c r="H1145">
        <v>674276</v>
      </c>
      <c r="I1145">
        <v>688283</v>
      </c>
      <c r="J1145">
        <v>703613</v>
      </c>
      <c r="K1145">
        <v>724619</v>
      </c>
      <c r="L1145">
        <v>754019</v>
      </c>
      <c r="M1145">
        <v>795656</v>
      </c>
      <c r="N1145">
        <v>845185</v>
      </c>
      <c r="O1145">
        <v>893750</v>
      </c>
      <c r="P1145">
        <v>940581</v>
      </c>
      <c r="Q1145">
        <v>986720</v>
      </c>
      <c r="R1145">
        <v>1030451</v>
      </c>
      <c r="S1145">
        <v>1071742</v>
      </c>
      <c r="T1145">
        <v>1112641</v>
      </c>
      <c r="U1145">
        <v>1152680</v>
      </c>
      <c r="V1145">
        <v>1186735</v>
      </c>
      <c r="W1145">
        <v>1212391</v>
      </c>
      <c r="X1145">
        <v>1232207</v>
      </c>
      <c r="Y1145">
        <v>1251738</v>
      </c>
      <c r="Z1145">
        <v>1270675</v>
      </c>
      <c r="AA1145">
        <v>1287611</v>
      </c>
      <c r="AB1145">
        <v>1302650</v>
      </c>
      <c r="AC1145">
        <v>1316731</v>
      </c>
      <c r="AD1145">
        <v>1330297</v>
      </c>
      <c r="AE1145" s="22"/>
    </row>
    <row r="1146" spans="1:31" x14ac:dyDescent="0.2">
      <c r="A1146" s="25" t="s">
        <v>24</v>
      </c>
      <c r="B1146" s="11" t="s">
        <v>24</v>
      </c>
      <c r="C1146" s="12">
        <v>231</v>
      </c>
      <c r="D1146" s="11" t="s">
        <v>24</v>
      </c>
      <c r="E1146" s="11" t="s">
        <v>458</v>
      </c>
      <c r="F1146" s="11" t="s">
        <v>312</v>
      </c>
      <c r="G1146" s="12" t="s">
        <v>457</v>
      </c>
      <c r="H1146" s="205">
        <v>4447138.9999999991</v>
      </c>
      <c r="I1146" s="205">
        <v>4650479</v>
      </c>
      <c r="J1146" s="205">
        <v>4863612</v>
      </c>
      <c r="K1146" s="205">
        <v>5078260</v>
      </c>
      <c r="L1146" s="205">
        <v>5290166</v>
      </c>
      <c r="M1146">
        <v>5493865.0000000009</v>
      </c>
      <c r="N1146">
        <v>5682916</v>
      </c>
      <c r="O1146">
        <v>5852927</v>
      </c>
      <c r="P1146">
        <v>6000030</v>
      </c>
      <c r="Q1146">
        <v>6130056</v>
      </c>
      <c r="R1146">
        <v>6243705</v>
      </c>
      <c r="S1146">
        <v>6343543</v>
      </c>
      <c r="T1146">
        <v>6432598</v>
      </c>
      <c r="U1146">
        <v>6511791</v>
      </c>
      <c r="V1146">
        <v>6581226</v>
      </c>
      <c r="W1146">
        <v>6647950.0000000009</v>
      </c>
      <c r="X1146">
        <v>6722661</v>
      </c>
      <c r="Y1146">
        <v>6812113</v>
      </c>
      <c r="Z1146">
        <v>6916722</v>
      </c>
      <c r="AA1146">
        <v>7037282</v>
      </c>
      <c r="AB1146">
        <v>7169576.9999999991</v>
      </c>
      <c r="AC1146">
        <v>7306021</v>
      </c>
      <c r="AD1146">
        <v>7441500</v>
      </c>
      <c r="AE1146" s="21" t="s">
        <v>1</v>
      </c>
    </row>
    <row r="1147" spans="1:31" x14ac:dyDescent="0.2">
      <c r="A1147" s="27" t="s">
        <v>24</v>
      </c>
      <c r="B1147" s="13" t="s">
        <v>24</v>
      </c>
      <c r="C1147" s="14">
        <v>231</v>
      </c>
      <c r="D1147" s="13" t="s">
        <v>24</v>
      </c>
      <c r="E1147" s="13" t="s">
        <v>456</v>
      </c>
      <c r="F1147" s="13" t="s">
        <v>312</v>
      </c>
      <c r="G1147" s="14" t="s">
        <v>455</v>
      </c>
      <c r="H1147" s="205">
        <v>3624636</v>
      </c>
      <c r="I1147" s="205">
        <v>3709194</v>
      </c>
      <c r="J1147" s="205">
        <v>3822606</v>
      </c>
      <c r="K1147" s="205">
        <v>3987962.9999999995</v>
      </c>
      <c r="L1147" s="205">
        <v>4182756.0000000005</v>
      </c>
      <c r="M1147">
        <v>4398606</v>
      </c>
      <c r="N1147">
        <v>4621333.0000000009</v>
      </c>
      <c r="O1147">
        <v>4840528</v>
      </c>
      <c r="P1147">
        <v>5050360.9999999991</v>
      </c>
      <c r="Q1147">
        <v>5259400.0000000009</v>
      </c>
      <c r="R1147">
        <v>5461351.0000000009</v>
      </c>
      <c r="S1147">
        <v>5648508.0000000009</v>
      </c>
      <c r="T1147">
        <v>5816173.0000000009</v>
      </c>
      <c r="U1147">
        <v>5962831</v>
      </c>
      <c r="V1147">
        <v>6090178</v>
      </c>
      <c r="W1147">
        <v>6200299</v>
      </c>
      <c r="X1147">
        <v>6297715</v>
      </c>
      <c r="Y1147">
        <v>6386167</v>
      </c>
      <c r="Z1147">
        <v>6465906</v>
      </c>
      <c r="AA1147">
        <v>6536259</v>
      </c>
      <c r="AB1147">
        <v>6604339</v>
      </c>
      <c r="AC1147">
        <v>6680357</v>
      </c>
      <c r="AD1147">
        <v>6770820</v>
      </c>
      <c r="AE1147" s="22" t="s">
        <v>1</v>
      </c>
    </row>
    <row r="1148" spans="1:31" x14ac:dyDescent="0.2">
      <c r="A1148" s="25" t="s">
        <v>24</v>
      </c>
      <c r="B1148" s="11" t="s">
        <v>24</v>
      </c>
      <c r="C1148" s="12">
        <v>231</v>
      </c>
      <c r="D1148" s="11" t="s">
        <v>24</v>
      </c>
      <c r="E1148" s="11" t="s">
        <v>502</v>
      </c>
      <c r="F1148" s="11" t="s">
        <v>313</v>
      </c>
      <c r="G1148" s="12" t="s">
        <v>457</v>
      </c>
      <c r="H1148" s="205">
        <v>4517423</v>
      </c>
      <c r="I1148" s="205">
        <v>4738468</v>
      </c>
      <c r="J1148" s="205">
        <v>4973111</v>
      </c>
      <c r="K1148" s="205">
        <v>5197288</v>
      </c>
      <c r="L1148" s="205">
        <v>5417053</v>
      </c>
      <c r="M1148">
        <v>5626760</v>
      </c>
      <c r="N1148">
        <v>5819341</v>
      </c>
      <c r="O1148">
        <v>5989848</v>
      </c>
      <c r="P1148">
        <v>6132118</v>
      </c>
      <c r="Q1148">
        <v>6255251.9999999991</v>
      </c>
      <c r="R1148">
        <v>6361769</v>
      </c>
      <c r="S1148">
        <v>6456409.0000000009</v>
      </c>
      <c r="T1148">
        <v>6543197</v>
      </c>
      <c r="U1148">
        <v>6619501.9999999991</v>
      </c>
      <c r="V1148">
        <v>6689516</v>
      </c>
      <c r="W1148">
        <v>6760171</v>
      </c>
      <c r="X1148">
        <v>6841010.9999999981</v>
      </c>
      <c r="Y1148">
        <v>6937571</v>
      </c>
      <c r="Z1148">
        <v>7046559.0000000009</v>
      </c>
      <c r="AA1148">
        <v>7172639.9999999991</v>
      </c>
      <c r="AB1148">
        <v>7311574</v>
      </c>
      <c r="AC1148">
        <v>7455290</v>
      </c>
      <c r="AD1148">
        <v>7597975</v>
      </c>
      <c r="AE1148" s="21" t="s">
        <v>1</v>
      </c>
    </row>
    <row r="1149" spans="1:31" x14ac:dyDescent="0.2">
      <c r="A1149" s="27" t="s">
        <v>24</v>
      </c>
      <c r="B1149" s="13" t="s">
        <v>24</v>
      </c>
      <c r="C1149" s="14">
        <v>231</v>
      </c>
      <c r="D1149" s="13" t="s">
        <v>24</v>
      </c>
      <c r="E1149" s="13" t="s">
        <v>503</v>
      </c>
      <c r="F1149" s="13" t="s">
        <v>313</v>
      </c>
      <c r="G1149" s="14" t="s">
        <v>338</v>
      </c>
      <c r="H1149" s="205">
        <v>3603705</v>
      </c>
      <c r="I1149" s="205">
        <v>3702381</v>
      </c>
      <c r="J1149" s="205">
        <v>3832894.9999999995</v>
      </c>
      <c r="K1149" s="205">
        <v>4021023</v>
      </c>
      <c r="L1149" s="205">
        <v>4237730</v>
      </c>
      <c r="M1149">
        <v>4473587</v>
      </c>
      <c r="N1149">
        <v>4713468</v>
      </c>
      <c r="O1149">
        <v>4946490</v>
      </c>
      <c r="P1149">
        <v>5164641</v>
      </c>
      <c r="Q1149">
        <v>5378273</v>
      </c>
      <c r="R1149">
        <v>5581297.0000000009</v>
      </c>
      <c r="S1149">
        <v>5766692</v>
      </c>
      <c r="T1149">
        <v>5930682.9999999991</v>
      </c>
      <c r="U1149">
        <v>6070299.0000000009</v>
      </c>
      <c r="V1149">
        <v>6188419.9999999991</v>
      </c>
      <c r="W1149">
        <v>6288755.0000000009</v>
      </c>
      <c r="X1149">
        <v>6378163</v>
      </c>
      <c r="Y1149">
        <v>6462121</v>
      </c>
      <c r="Z1149">
        <v>6540099.9999999991</v>
      </c>
      <c r="AA1149">
        <v>6612040</v>
      </c>
      <c r="AB1149">
        <v>6684282.9999999991</v>
      </c>
      <c r="AC1149">
        <v>6765683.9999999991</v>
      </c>
      <c r="AD1149">
        <v>6862067.9999999991</v>
      </c>
      <c r="AE1149" s="22" t="s">
        <v>1</v>
      </c>
    </row>
    <row r="1150" spans="1:31" x14ac:dyDescent="0.2">
      <c r="A1150" s="25" t="s">
        <v>24</v>
      </c>
      <c r="B1150" s="11" t="s">
        <v>24</v>
      </c>
      <c r="C1150" s="12">
        <v>231</v>
      </c>
      <c r="D1150" s="11" t="s">
        <v>24</v>
      </c>
      <c r="E1150" s="11" t="s">
        <v>504</v>
      </c>
      <c r="F1150" s="11"/>
      <c r="G1150" s="12"/>
      <c r="H1150" s="205">
        <v>0</v>
      </c>
      <c r="I1150" s="205">
        <v>0</v>
      </c>
      <c r="J1150" s="205">
        <v>0</v>
      </c>
      <c r="K1150" s="205">
        <v>0</v>
      </c>
      <c r="L1150" s="205">
        <v>0</v>
      </c>
      <c r="M1150">
        <v>0</v>
      </c>
      <c r="N1150">
        <v>0</v>
      </c>
      <c r="O1150">
        <v>0</v>
      </c>
      <c r="P1150">
        <v>0</v>
      </c>
      <c r="Q1150">
        <v>0</v>
      </c>
      <c r="R1150">
        <v>0</v>
      </c>
      <c r="S1150">
        <v>0</v>
      </c>
      <c r="T1150">
        <v>0</v>
      </c>
      <c r="U1150">
        <v>0</v>
      </c>
      <c r="V1150">
        <v>0</v>
      </c>
      <c r="W1150">
        <v>0</v>
      </c>
      <c r="X1150">
        <v>0</v>
      </c>
      <c r="Y1150">
        <v>0</v>
      </c>
      <c r="Z1150">
        <v>0</v>
      </c>
      <c r="AA1150">
        <v>0</v>
      </c>
      <c r="AB1150">
        <v>0</v>
      </c>
      <c r="AC1150">
        <v>0</v>
      </c>
      <c r="AD1150">
        <v>0</v>
      </c>
      <c r="AE1150" s="21" t="s">
        <v>1</v>
      </c>
    </row>
    <row r="1151" spans="1:31" x14ac:dyDescent="0.2">
      <c r="A1151" s="27" t="s">
        <v>24</v>
      </c>
      <c r="B1151" s="13" t="s">
        <v>24</v>
      </c>
      <c r="C1151" s="14">
        <v>231</v>
      </c>
      <c r="D1151" s="13" t="s">
        <v>24</v>
      </c>
      <c r="E1151" s="13" t="s">
        <v>505</v>
      </c>
      <c r="F1151" s="13"/>
      <c r="G1151" s="14"/>
      <c r="H1151" s="205">
        <v>82916236</v>
      </c>
      <c r="I1151" s="205">
        <v>85233923</v>
      </c>
      <c r="J1151" s="205">
        <v>87639962</v>
      </c>
      <c r="K1151" s="205">
        <v>90139928</v>
      </c>
      <c r="L1151" s="205">
        <v>92726982</v>
      </c>
      <c r="M1151">
        <v>95385793</v>
      </c>
      <c r="N1151">
        <v>98094264</v>
      </c>
      <c r="O1151">
        <v>100835453</v>
      </c>
      <c r="P1151">
        <v>103603461</v>
      </c>
      <c r="Q1151">
        <v>106399926</v>
      </c>
      <c r="R1151">
        <v>109224410</v>
      </c>
      <c r="S1151">
        <v>112078727</v>
      </c>
      <c r="T1151">
        <v>114963583</v>
      </c>
      <c r="U1151">
        <v>117876226</v>
      </c>
      <c r="V1151">
        <v>120812698</v>
      </c>
      <c r="W1151">
        <v>123771387</v>
      </c>
      <c r="X1151">
        <v>126750868</v>
      </c>
      <c r="Y1151">
        <v>129749447</v>
      </c>
      <c r="Z1151">
        <v>132765521.00000001</v>
      </c>
      <c r="AA1151">
        <v>135796650</v>
      </c>
      <c r="AB1151">
        <v>138839374</v>
      </c>
      <c r="AC1151">
        <v>141889688</v>
      </c>
      <c r="AD1151">
        <v>144944302</v>
      </c>
      <c r="AE1151" s="22" t="s">
        <v>1</v>
      </c>
    </row>
    <row r="1152" spans="1:31" x14ac:dyDescent="0.2">
      <c r="A1152" s="25" t="s">
        <v>25</v>
      </c>
      <c r="B1152" s="11" t="s">
        <v>25</v>
      </c>
      <c r="C1152" s="12">
        <v>270</v>
      </c>
      <c r="D1152" s="11" t="s">
        <v>25</v>
      </c>
      <c r="E1152" s="11" t="s">
        <v>440</v>
      </c>
      <c r="F1152" s="11" t="s">
        <v>312</v>
      </c>
      <c r="G1152" s="12" t="s">
        <v>319</v>
      </c>
      <c r="H1152" s="205">
        <v>28493</v>
      </c>
      <c r="I1152" s="205">
        <v>29146</v>
      </c>
      <c r="J1152" s="205">
        <v>30022</v>
      </c>
      <c r="K1152" s="205">
        <v>31057</v>
      </c>
      <c r="L1152" s="205">
        <v>32116.999999999996</v>
      </c>
      <c r="M1152">
        <v>33149</v>
      </c>
      <c r="N1152">
        <v>33868</v>
      </c>
      <c r="O1152">
        <v>34865</v>
      </c>
      <c r="P1152">
        <v>35879</v>
      </c>
      <c r="Q1152">
        <v>36859</v>
      </c>
      <c r="R1152">
        <v>37787</v>
      </c>
      <c r="S1152">
        <v>38551</v>
      </c>
      <c r="T1152">
        <v>39424</v>
      </c>
      <c r="U1152">
        <v>40296</v>
      </c>
      <c r="V1152">
        <v>41114</v>
      </c>
      <c r="W1152">
        <v>41878</v>
      </c>
      <c r="X1152">
        <v>42533</v>
      </c>
      <c r="Y1152">
        <v>43256</v>
      </c>
      <c r="Z1152">
        <v>43973</v>
      </c>
      <c r="AA1152">
        <v>44639</v>
      </c>
      <c r="AB1152">
        <v>45267</v>
      </c>
      <c r="AC1152">
        <v>45854</v>
      </c>
      <c r="AD1152">
        <v>46472</v>
      </c>
      <c r="AE1152" s="21" t="s">
        <v>1</v>
      </c>
    </row>
    <row r="1153" spans="1:31" x14ac:dyDescent="0.2">
      <c r="A1153" s="27" t="s">
        <v>25</v>
      </c>
      <c r="B1153" s="13" t="s">
        <v>25</v>
      </c>
      <c r="C1153" s="14">
        <v>270</v>
      </c>
      <c r="D1153" s="13" t="s">
        <v>25</v>
      </c>
      <c r="E1153" s="13" t="s">
        <v>487</v>
      </c>
      <c r="F1153" s="13" t="s">
        <v>313</v>
      </c>
      <c r="G1153" s="14" t="s">
        <v>319</v>
      </c>
      <c r="H1153" s="205">
        <v>29053</v>
      </c>
      <c r="I1153" s="205">
        <v>29703</v>
      </c>
      <c r="J1153" s="205">
        <v>30608</v>
      </c>
      <c r="K1153" s="205">
        <v>31664</v>
      </c>
      <c r="L1153" s="205">
        <v>32747</v>
      </c>
      <c r="M1153">
        <v>33804</v>
      </c>
      <c r="N1153">
        <v>34556</v>
      </c>
      <c r="O1153">
        <v>35574</v>
      </c>
      <c r="P1153">
        <v>36605</v>
      </c>
      <c r="Q1153">
        <v>37602</v>
      </c>
      <c r="R1153">
        <v>38550</v>
      </c>
      <c r="S1153">
        <v>39335</v>
      </c>
      <c r="T1153">
        <v>40224</v>
      </c>
      <c r="U1153">
        <v>41104</v>
      </c>
      <c r="V1153">
        <v>41932</v>
      </c>
      <c r="W1153">
        <v>42708</v>
      </c>
      <c r="X1153">
        <v>43390</v>
      </c>
      <c r="Y1153">
        <v>44127</v>
      </c>
      <c r="Z1153">
        <v>44860</v>
      </c>
      <c r="AA1153">
        <v>45546</v>
      </c>
      <c r="AB1153">
        <v>46193</v>
      </c>
      <c r="AC1153">
        <v>46790</v>
      </c>
      <c r="AD1153">
        <v>47423</v>
      </c>
      <c r="AE1153" s="22" t="s">
        <v>1</v>
      </c>
    </row>
    <row r="1154" spans="1:31" x14ac:dyDescent="0.2">
      <c r="A1154" s="25" t="s">
        <v>25</v>
      </c>
      <c r="B1154" s="11" t="s">
        <v>25</v>
      </c>
      <c r="C1154" s="12">
        <v>270</v>
      </c>
      <c r="D1154" s="11" t="s">
        <v>25</v>
      </c>
      <c r="E1154" s="11" t="s">
        <v>441</v>
      </c>
      <c r="F1154" s="11" t="s">
        <v>312</v>
      </c>
      <c r="G1154" s="12" t="s">
        <v>355</v>
      </c>
      <c r="H1154" s="205">
        <v>27422</v>
      </c>
      <c r="I1154" s="205">
        <v>28137</v>
      </c>
      <c r="J1154" s="205">
        <v>28851</v>
      </c>
      <c r="K1154" s="205">
        <v>29813</v>
      </c>
      <c r="L1154" s="205">
        <v>30821</v>
      </c>
      <c r="M1154">
        <v>31831</v>
      </c>
      <c r="N1154">
        <v>32786</v>
      </c>
      <c r="O1154">
        <v>33624</v>
      </c>
      <c r="P1154">
        <v>34638</v>
      </c>
      <c r="Q1154">
        <v>35627</v>
      </c>
      <c r="R1154">
        <v>36576</v>
      </c>
      <c r="S1154">
        <v>37469</v>
      </c>
      <c r="T1154">
        <v>38290</v>
      </c>
      <c r="U1154">
        <v>39196</v>
      </c>
      <c r="V1154">
        <v>40050</v>
      </c>
      <c r="W1154">
        <v>40849</v>
      </c>
      <c r="X1154">
        <v>41593</v>
      </c>
      <c r="Y1154">
        <v>42288</v>
      </c>
      <c r="Z1154">
        <v>43040</v>
      </c>
      <c r="AA1154">
        <v>43736</v>
      </c>
      <c r="AB1154">
        <v>44385</v>
      </c>
      <c r="AC1154">
        <v>45001</v>
      </c>
      <c r="AD1154">
        <v>45598</v>
      </c>
      <c r="AE1154" s="21" t="s">
        <v>1</v>
      </c>
    </row>
    <row r="1155" spans="1:31" x14ac:dyDescent="0.2">
      <c r="A1155" s="27" t="s">
        <v>25</v>
      </c>
      <c r="B1155" s="13" t="s">
        <v>25</v>
      </c>
      <c r="C1155" s="14">
        <v>270</v>
      </c>
      <c r="D1155" s="13" t="s">
        <v>25</v>
      </c>
      <c r="E1155" s="13" t="s">
        <v>488</v>
      </c>
      <c r="F1155" s="13" t="s">
        <v>313</v>
      </c>
      <c r="G1155" s="14" t="s">
        <v>355</v>
      </c>
      <c r="H1155" s="205">
        <v>27937</v>
      </c>
      <c r="I1155" s="205">
        <v>28683</v>
      </c>
      <c r="J1155" s="205">
        <v>29411</v>
      </c>
      <c r="K1155" s="205">
        <v>30393</v>
      </c>
      <c r="L1155" s="205">
        <v>31425</v>
      </c>
      <c r="M1155">
        <v>32460</v>
      </c>
      <c r="N1155">
        <v>33443</v>
      </c>
      <c r="O1155">
        <v>34309</v>
      </c>
      <c r="P1155">
        <v>35340</v>
      </c>
      <c r="Q1155">
        <v>36348</v>
      </c>
      <c r="R1155">
        <v>37317</v>
      </c>
      <c r="S1155">
        <v>38230</v>
      </c>
      <c r="T1155">
        <v>39071</v>
      </c>
      <c r="U1155">
        <v>39985</v>
      </c>
      <c r="V1155">
        <v>40848</v>
      </c>
      <c r="W1155">
        <v>41659</v>
      </c>
      <c r="X1155">
        <v>42419</v>
      </c>
      <c r="Y1155">
        <v>43133</v>
      </c>
      <c r="Z1155">
        <v>43898</v>
      </c>
      <c r="AA1155">
        <v>44611</v>
      </c>
      <c r="AB1155">
        <v>45280</v>
      </c>
      <c r="AC1155">
        <v>45913</v>
      </c>
      <c r="AD1155">
        <v>46522</v>
      </c>
      <c r="AE1155" s="22" t="s">
        <v>1</v>
      </c>
    </row>
    <row r="1156" spans="1:31" x14ac:dyDescent="0.2">
      <c r="A1156" s="25" t="s">
        <v>25</v>
      </c>
      <c r="B1156" s="11" t="s">
        <v>25</v>
      </c>
      <c r="C1156" s="12">
        <v>270</v>
      </c>
      <c r="D1156" s="11" t="s">
        <v>25</v>
      </c>
      <c r="E1156" s="11" t="s">
        <v>442</v>
      </c>
      <c r="F1156" s="11" t="s">
        <v>312</v>
      </c>
      <c r="G1156" s="12" t="s">
        <v>317</v>
      </c>
      <c r="H1156" s="205">
        <v>26461</v>
      </c>
      <c r="I1156" s="205">
        <v>27124</v>
      </c>
      <c r="J1156" s="205">
        <v>27792</v>
      </c>
      <c r="K1156" s="205">
        <v>28678</v>
      </c>
      <c r="L1156" s="205">
        <v>29626</v>
      </c>
      <c r="M1156">
        <v>30598</v>
      </c>
      <c r="N1156">
        <v>31549</v>
      </c>
      <c r="O1156">
        <v>32424</v>
      </c>
      <c r="P1156">
        <v>33431</v>
      </c>
      <c r="Q1156">
        <v>34422</v>
      </c>
      <c r="R1156">
        <v>35383</v>
      </c>
      <c r="S1156">
        <v>36300</v>
      </c>
      <c r="T1156">
        <v>37156</v>
      </c>
      <c r="U1156">
        <v>38093</v>
      </c>
      <c r="V1156">
        <v>38979</v>
      </c>
      <c r="W1156">
        <v>39811</v>
      </c>
      <c r="X1156">
        <v>40589</v>
      </c>
      <c r="Y1156">
        <v>41312</v>
      </c>
      <c r="Z1156">
        <v>42100</v>
      </c>
      <c r="AA1156">
        <v>42828</v>
      </c>
      <c r="AB1156">
        <v>43504</v>
      </c>
      <c r="AC1156">
        <v>44137</v>
      </c>
      <c r="AD1156">
        <v>44739</v>
      </c>
      <c r="AE1156" s="21" t="s">
        <v>1</v>
      </c>
    </row>
    <row r="1157" spans="1:31" x14ac:dyDescent="0.2">
      <c r="A1157" s="27" t="s">
        <v>25</v>
      </c>
      <c r="B1157" s="13" t="s">
        <v>25</v>
      </c>
      <c r="C1157" s="14">
        <v>270</v>
      </c>
      <c r="D1157" s="13" t="s">
        <v>25</v>
      </c>
      <c r="E1157" s="13" t="s">
        <v>489</v>
      </c>
      <c r="F1157" s="13" t="s">
        <v>313</v>
      </c>
      <c r="G1157" s="14" t="s">
        <v>317</v>
      </c>
      <c r="H1157" s="205">
        <v>26935</v>
      </c>
      <c r="I1157" s="205">
        <v>27633</v>
      </c>
      <c r="J1157" s="205">
        <v>28324</v>
      </c>
      <c r="K1157" s="205">
        <v>29230</v>
      </c>
      <c r="L1157" s="205">
        <v>30201</v>
      </c>
      <c r="M1157">
        <v>31200</v>
      </c>
      <c r="N1157">
        <v>32177.999999999996</v>
      </c>
      <c r="O1157">
        <v>33082</v>
      </c>
      <c r="P1157">
        <v>34106</v>
      </c>
      <c r="Q1157">
        <v>35117</v>
      </c>
      <c r="R1157">
        <v>36099</v>
      </c>
      <c r="S1157">
        <v>37037</v>
      </c>
      <c r="T1157">
        <v>37915</v>
      </c>
      <c r="U1157">
        <v>38860</v>
      </c>
      <c r="V1157">
        <v>39756</v>
      </c>
      <c r="W1157">
        <v>40600</v>
      </c>
      <c r="X1157">
        <v>41392</v>
      </c>
      <c r="Y1157">
        <v>42133</v>
      </c>
      <c r="Z1157">
        <v>42930</v>
      </c>
      <c r="AA1157">
        <v>43674</v>
      </c>
      <c r="AB1157">
        <v>44368</v>
      </c>
      <c r="AC1157">
        <v>45019</v>
      </c>
      <c r="AD1157">
        <v>45637</v>
      </c>
      <c r="AE1157" s="22" t="s">
        <v>1</v>
      </c>
    </row>
    <row r="1158" spans="1:31" x14ac:dyDescent="0.2">
      <c r="A1158" s="25" t="s">
        <v>25</v>
      </c>
      <c r="B1158" s="11" t="s">
        <v>25</v>
      </c>
      <c r="C1158" s="12">
        <v>270</v>
      </c>
      <c r="D1158" s="11" t="s">
        <v>25</v>
      </c>
      <c r="E1158" s="11" t="s">
        <v>443</v>
      </c>
      <c r="F1158" s="11" t="s">
        <v>312</v>
      </c>
      <c r="G1158" s="12" t="s">
        <v>356</v>
      </c>
      <c r="H1158" s="205">
        <v>25597</v>
      </c>
      <c r="I1158" s="205">
        <v>26213</v>
      </c>
      <c r="J1158" s="205">
        <v>26837</v>
      </c>
      <c r="K1158" s="205">
        <v>27642</v>
      </c>
      <c r="L1158" s="205">
        <v>28526</v>
      </c>
      <c r="M1158">
        <v>29451</v>
      </c>
      <c r="N1158">
        <v>30380</v>
      </c>
      <c r="O1158">
        <v>31269</v>
      </c>
      <c r="P1158">
        <v>32261.000000000004</v>
      </c>
      <c r="Q1158">
        <v>33248</v>
      </c>
      <c r="R1158">
        <v>34214</v>
      </c>
      <c r="S1158">
        <v>35146</v>
      </c>
      <c r="T1158">
        <v>36029</v>
      </c>
      <c r="U1158">
        <v>36991</v>
      </c>
      <c r="V1158">
        <v>37906</v>
      </c>
      <c r="W1158">
        <v>38770</v>
      </c>
      <c r="X1158">
        <v>39578</v>
      </c>
      <c r="Y1158">
        <v>40332</v>
      </c>
      <c r="Z1158">
        <v>41155</v>
      </c>
      <c r="AA1158">
        <v>41917</v>
      </c>
      <c r="AB1158">
        <v>42622</v>
      </c>
      <c r="AC1158">
        <v>43277</v>
      </c>
      <c r="AD1158">
        <v>43892</v>
      </c>
      <c r="AE1158" s="21" t="s">
        <v>1</v>
      </c>
    </row>
    <row r="1159" spans="1:31" x14ac:dyDescent="0.2">
      <c r="A1159" s="27" t="s">
        <v>25</v>
      </c>
      <c r="B1159" s="13" t="s">
        <v>25</v>
      </c>
      <c r="C1159" s="14">
        <v>270</v>
      </c>
      <c r="D1159" s="13" t="s">
        <v>25</v>
      </c>
      <c r="E1159" s="13" t="s">
        <v>490</v>
      </c>
      <c r="F1159" s="13" t="s">
        <v>313</v>
      </c>
      <c r="G1159" s="14" t="s">
        <v>356</v>
      </c>
      <c r="H1159" s="205">
        <v>26036</v>
      </c>
      <c r="I1159" s="205">
        <v>26685</v>
      </c>
      <c r="J1159" s="205">
        <v>27338</v>
      </c>
      <c r="K1159" s="205">
        <v>28163</v>
      </c>
      <c r="L1159" s="205">
        <v>29070</v>
      </c>
      <c r="M1159">
        <v>30020</v>
      </c>
      <c r="N1159">
        <v>30978</v>
      </c>
      <c r="O1159">
        <v>31897</v>
      </c>
      <c r="P1159">
        <v>32906</v>
      </c>
      <c r="Q1159">
        <v>33913</v>
      </c>
      <c r="R1159">
        <v>34901</v>
      </c>
      <c r="S1159">
        <v>35856</v>
      </c>
      <c r="T1159">
        <v>36763</v>
      </c>
      <c r="U1159">
        <v>37734</v>
      </c>
      <c r="V1159">
        <v>38659</v>
      </c>
      <c r="W1159">
        <v>39535</v>
      </c>
      <c r="X1159">
        <v>40358</v>
      </c>
      <c r="Y1159">
        <v>41128</v>
      </c>
      <c r="Z1159">
        <v>41958</v>
      </c>
      <c r="AA1159">
        <v>42733</v>
      </c>
      <c r="AB1159">
        <v>43456</v>
      </c>
      <c r="AC1159">
        <v>44130</v>
      </c>
      <c r="AD1159">
        <v>44762</v>
      </c>
      <c r="AE1159" s="22" t="s">
        <v>1</v>
      </c>
    </row>
    <row r="1160" spans="1:31" x14ac:dyDescent="0.2">
      <c r="A1160" s="25" t="s">
        <v>25</v>
      </c>
      <c r="B1160" s="11" t="s">
        <v>25</v>
      </c>
      <c r="C1160" s="12">
        <v>270</v>
      </c>
      <c r="D1160" s="11" t="s">
        <v>25</v>
      </c>
      <c r="E1160" s="11" t="s">
        <v>444</v>
      </c>
      <c r="F1160" s="11" t="s">
        <v>312</v>
      </c>
      <c r="G1160" s="12" t="s">
        <v>327</v>
      </c>
      <c r="H1160" s="205">
        <v>24820</v>
      </c>
      <c r="I1160" s="205">
        <v>25392</v>
      </c>
      <c r="J1160" s="205">
        <v>25975</v>
      </c>
      <c r="K1160" s="205">
        <v>26696</v>
      </c>
      <c r="L1160" s="205">
        <v>27513</v>
      </c>
      <c r="M1160">
        <v>28386</v>
      </c>
      <c r="N1160">
        <v>29280</v>
      </c>
      <c r="O1160">
        <v>30164</v>
      </c>
      <c r="P1160">
        <v>31133</v>
      </c>
      <c r="Q1160">
        <v>32107.999999999996</v>
      </c>
      <c r="R1160">
        <v>33072</v>
      </c>
      <c r="S1160">
        <v>34012</v>
      </c>
      <c r="T1160">
        <v>34913</v>
      </c>
      <c r="U1160">
        <v>35895</v>
      </c>
      <c r="V1160">
        <v>36835</v>
      </c>
      <c r="W1160">
        <v>37726</v>
      </c>
      <c r="X1160">
        <v>38565</v>
      </c>
      <c r="Y1160">
        <v>39349</v>
      </c>
      <c r="Z1160">
        <v>40207</v>
      </c>
      <c r="AA1160">
        <v>41003</v>
      </c>
      <c r="AB1160">
        <v>41739</v>
      </c>
      <c r="AC1160">
        <v>42421</v>
      </c>
      <c r="AD1160">
        <v>43055</v>
      </c>
      <c r="AE1160" s="21" t="s">
        <v>1</v>
      </c>
    </row>
    <row r="1161" spans="1:31" x14ac:dyDescent="0.2">
      <c r="A1161" s="27" t="s">
        <v>25</v>
      </c>
      <c r="B1161" s="13" t="s">
        <v>25</v>
      </c>
      <c r="C1161" s="14">
        <v>270</v>
      </c>
      <c r="D1161" s="13" t="s">
        <v>25</v>
      </c>
      <c r="E1161" s="13" t="s">
        <v>491</v>
      </c>
      <c r="F1161" s="13" t="s">
        <v>313</v>
      </c>
      <c r="G1161" s="14" t="s">
        <v>327</v>
      </c>
      <c r="H1161" s="205">
        <v>25226</v>
      </c>
      <c r="I1161" s="205">
        <v>25829</v>
      </c>
      <c r="J1161" s="205">
        <v>26444</v>
      </c>
      <c r="K1161" s="205">
        <v>27184</v>
      </c>
      <c r="L1161" s="205">
        <v>28022</v>
      </c>
      <c r="M1161">
        <v>28921</v>
      </c>
      <c r="N1161">
        <v>29844</v>
      </c>
      <c r="O1161">
        <v>30758</v>
      </c>
      <c r="P1161">
        <v>31745</v>
      </c>
      <c r="Q1161">
        <v>32740.000000000004</v>
      </c>
      <c r="R1161">
        <v>33727</v>
      </c>
      <c r="S1161">
        <v>34691</v>
      </c>
      <c r="T1161">
        <v>35618</v>
      </c>
      <c r="U1161">
        <v>36611</v>
      </c>
      <c r="V1161">
        <v>37562</v>
      </c>
      <c r="W1161">
        <v>38466</v>
      </c>
      <c r="X1161">
        <v>39319</v>
      </c>
      <c r="Y1161">
        <v>40119</v>
      </c>
      <c r="Z1161">
        <v>40982</v>
      </c>
      <c r="AA1161">
        <v>41789</v>
      </c>
      <c r="AB1161">
        <v>42541</v>
      </c>
      <c r="AC1161">
        <v>43242</v>
      </c>
      <c r="AD1161">
        <v>43896</v>
      </c>
      <c r="AE1161" s="22" t="s">
        <v>1</v>
      </c>
    </row>
    <row r="1162" spans="1:31" x14ac:dyDescent="0.2">
      <c r="A1162" s="25" t="s">
        <v>25</v>
      </c>
      <c r="B1162" s="11" t="s">
        <v>25</v>
      </c>
      <c r="C1162" s="12">
        <v>270</v>
      </c>
      <c r="D1162" s="11" t="s">
        <v>25</v>
      </c>
      <c r="E1162" s="11" t="s">
        <v>445</v>
      </c>
      <c r="F1162" s="11" t="s">
        <v>312</v>
      </c>
      <c r="G1162" s="12" t="s">
        <v>320</v>
      </c>
      <c r="H1162" s="205">
        <v>24116</v>
      </c>
      <c r="I1162" s="205">
        <v>24652</v>
      </c>
      <c r="J1162" s="205">
        <v>25197</v>
      </c>
      <c r="K1162" s="205">
        <v>25848</v>
      </c>
      <c r="L1162" s="205">
        <v>26576</v>
      </c>
      <c r="M1162">
        <v>27395</v>
      </c>
      <c r="N1162">
        <v>28251</v>
      </c>
      <c r="O1162">
        <v>29112</v>
      </c>
      <c r="P1162">
        <v>30053</v>
      </c>
      <c r="Q1162">
        <v>31006</v>
      </c>
      <c r="R1162">
        <v>31962</v>
      </c>
      <c r="S1162">
        <v>32903</v>
      </c>
      <c r="T1162">
        <v>33814</v>
      </c>
      <c r="U1162">
        <v>34809</v>
      </c>
      <c r="V1162">
        <v>35771</v>
      </c>
      <c r="W1162">
        <v>36686</v>
      </c>
      <c r="X1162">
        <v>37552</v>
      </c>
      <c r="Y1162">
        <v>38364</v>
      </c>
      <c r="Z1162">
        <v>39254</v>
      </c>
      <c r="AA1162">
        <v>40087</v>
      </c>
      <c r="AB1162">
        <v>40855</v>
      </c>
      <c r="AC1162">
        <v>41566</v>
      </c>
      <c r="AD1162">
        <v>42224</v>
      </c>
      <c r="AE1162" s="21" t="s">
        <v>1</v>
      </c>
    </row>
    <row r="1163" spans="1:31" x14ac:dyDescent="0.2">
      <c r="A1163" s="27" t="s">
        <v>25</v>
      </c>
      <c r="B1163" s="13" t="s">
        <v>25</v>
      </c>
      <c r="C1163" s="14">
        <v>270</v>
      </c>
      <c r="D1163" s="13" t="s">
        <v>25</v>
      </c>
      <c r="E1163" s="13" t="s">
        <v>492</v>
      </c>
      <c r="F1163" s="13" t="s">
        <v>313</v>
      </c>
      <c r="G1163" s="14" t="s">
        <v>320</v>
      </c>
      <c r="H1163" s="205">
        <v>24491</v>
      </c>
      <c r="I1163" s="205">
        <v>25055</v>
      </c>
      <c r="J1163" s="205">
        <v>25632</v>
      </c>
      <c r="K1163" s="205">
        <v>26299</v>
      </c>
      <c r="L1163" s="205">
        <v>27049</v>
      </c>
      <c r="M1163">
        <v>27892</v>
      </c>
      <c r="N1163">
        <v>28776</v>
      </c>
      <c r="O1163">
        <v>29668</v>
      </c>
      <c r="P1163">
        <v>30627</v>
      </c>
      <c r="Q1163">
        <v>31602</v>
      </c>
      <c r="R1163">
        <v>32581.000000000004</v>
      </c>
      <c r="S1163">
        <v>33547</v>
      </c>
      <c r="T1163">
        <v>34486</v>
      </c>
      <c r="U1163">
        <v>35493</v>
      </c>
      <c r="V1163">
        <v>36468</v>
      </c>
      <c r="W1163">
        <v>37397</v>
      </c>
      <c r="X1163">
        <v>38277</v>
      </c>
      <c r="Y1163">
        <v>39107</v>
      </c>
      <c r="Z1163">
        <v>39999</v>
      </c>
      <c r="AA1163">
        <v>40842</v>
      </c>
      <c r="AB1163">
        <v>41624</v>
      </c>
      <c r="AC1163">
        <v>42354</v>
      </c>
      <c r="AD1163">
        <v>43033</v>
      </c>
      <c r="AE1163" s="22" t="s">
        <v>1</v>
      </c>
    </row>
    <row r="1164" spans="1:31" x14ac:dyDescent="0.2">
      <c r="A1164" s="25" t="s">
        <v>25</v>
      </c>
      <c r="B1164" s="11" t="s">
        <v>25</v>
      </c>
      <c r="C1164" s="12">
        <v>270</v>
      </c>
      <c r="D1164" s="11" t="s">
        <v>25</v>
      </c>
      <c r="E1164" s="11" t="s">
        <v>446</v>
      </c>
      <c r="F1164" s="11" t="s">
        <v>312</v>
      </c>
      <c r="G1164" s="12" t="s">
        <v>326</v>
      </c>
      <c r="H1164" s="205">
        <v>23469</v>
      </c>
      <c r="I1164" s="205">
        <v>23978</v>
      </c>
      <c r="J1164" s="205">
        <v>24493</v>
      </c>
      <c r="K1164" s="205">
        <v>25097</v>
      </c>
      <c r="L1164" s="205">
        <v>25741</v>
      </c>
      <c r="M1164">
        <v>26466</v>
      </c>
      <c r="N1164">
        <v>27281</v>
      </c>
      <c r="O1164">
        <v>28117</v>
      </c>
      <c r="P1164">
        <v>29029</v>
      </c>
      <c r="Q1164">
        <v>29953</v>
      </c>
      <c r="R1164">
        <v>30887</v>
      </c>
      <c r="S1164">
        <v>31822</v>
      </c>
      <c r="T1164">
        <v>32738</v>
      </c>
      <c r="U1164">
        <v>33737</v>
      </c>
      <c r="V1164">
        <v>34715</v>
      </c>
      <c r="W1164">
        <v>35654</v>
      </c>
      <c r="X1164">
        <v>36543</v>
      </c>
      <c r="Y1164">
        <v>37381</v>
      </c>
      <c r="Z1164">
        <v>38295</v>
      </c>
      <c r="AA1164">
        <v>39164</v>
      </c>
      <c r="AB1164">
        <v>39972</v>
      </c>
      <c r="AC1164">
        <v>40712</v>
      </c>
      <c r="AD1164">
        <v>41397</v>
      </c>
      <c r="AE1164" s="21" t="s">
        <v>1</v>
      </c>
    </row>
    <row r="1165" spans="1:31" x14ac:dyDescent="0.2">
      <c r="A1165" s="27" t="s">
        <v>25</v>
      </c>
      <c r="B1165" s="13" t="s">
        <v>25</v>
      </c>
      <c r="C1165" s="14">
        <v>270</v>
      </c>
      <c r="D1165" s="13" t="s">
        <v>25</v>
      </c>
      <c r="E1165" s="13" t="s">
        <v>493</v>
      </c>
      <c r="F1165" s="13" t="s">
        <v>313</v>
      </c>
      <c r="G1165" s="14" t="s">
        <v>326</v>
      </c>
      <c r="H1165" s="205">
        <v>23814</v>
      </c>
      <c r="I1165" s="205">
        <v>24346</v>
      </c>
      <c r="J1165" s="205">
        <v>24893</v>
      </c>
      <c r="K1165" s="205">
        <v>25508</v>
      </c>
      <c r="L1165" s="205">
        <v>26173</v>
      </c>
      <c r="M1165">
        <v>26924</v>
      </c>
      <c r="N1165">
        <v>27766</v>
      </c>
      <c r="O1165">
        <v>28633</v>
      </c>
      <c r="P1165">
        <v>29559</v>
      </c>
      <c r="Q1165">
        <v>30506</v>
      </c>
      <c r="R1165">
        <v>31466</v>
      </c>
      <c r="S1165">
        <v>32427.999999999996</v>
      </c>
      <c r="T1165">
        <v>33372</v>
      </c>
      <c r="U1165">
        <v>34381</v>
      </c>
      <c r="V1165">
        <v>35376</v>
      </c>
      <c r="W1165">
        <v>36332</v>
      </c>
      <c r="X1165">
        <v>37237</v>
      </c>
      <c r="Y1165">
        <v>38093</v>
      </c>
      <c r="Z1165">
        <v>39007</v>
      </c>
      <c r="AA1165">
        <v>39884</v>
      </c>
      <c r="AB1165">
        <v>40706</v>
      </c>
      <c r="AC1165">
        <v>41465</v>
      </c>
      <c r="AD1165">
        <v>42170</v>
      </c>
      <c r="AE1165" s="22" t="s">
        <v>1</v>
      </c>
    </row>
    <row r="1166" spans="1:31" x14ac:dyDescent="0.2">
      <c r="A1166" s="25" t="s">
        <v>25</v>
      </c>
      <c r="B1166" s="11" t="s">
        <v>25</v>
      </c>
      <c r="C1166" s="12">
        <v>270</v>
      </c>
      <c r="D1166" s="11" t="s">
        <v>25</v>
      </c>
      <c r="E1166" s="11" t="s">
        <v>447</v>
      </c>
      <c r="F1166" s="11" t="s">
        <v>312</v>
      </c>
      <c r="G1166" s="12" t="s">
        <v>318</v>
      </c>
      <c r="H1166" s="205">
        <v>22884</v>
      </c>
      <c r="I1166" s="205">
        <v>23355</v>
      </c>
      <c r="J1166" s="205">
        <v>23849</v>
      </c>
      <c r="K1166" s="205">
        <v>24428</v>
      </c>
      <c r="L1166" s="205">
        <v>25017</v>
      </c>
      <c r="M1166">
        <v>25644</v>
      </c>
      <c r="N1166">
        <v>26361</v>
      </c>
      <c r="O1166">
        <v>27169</v>
      </c>
      <c r="P1166">
        <v>28061</v>
      </c>
      <c r="Q1166">
        <v>28955</v>
      </c>
      <c r="R1166">
        <v>29859</v>
      </c>
      <c r="S1166">
        <v>30773</v>
      </c>
      <c r="T1166">
        <v>31687</v>
      </c>
      <c r="U1166">
        <v>32685.000000000004</v>
      </c>
      <c r="V1166">
        <v>33669</v>
      </c>
      <c r="W1166">
        <v>34627</v>
      </c>
      <c r="X1166">
        <v>35541</v>
      </c>
      <c r="Y1166">
        <v>36402</v>
      </c>
      <c r="Z1166">
        <v>37334</v>
      </c>
      <c r="AA1166">
        <v>38231</v>
      </c>
      <c r="AB1166">
        <v>39079</v>
      </c>
      <c r="AC1166">
        <v>39861</v>
      </c>
      <c r="AD1166">
        <v>40573</v>
      </c>
      <c r="AE1166" s="21" t="s">
        <v>1</v>
      </c>
    </row>
    <row r="1167" spans="1:31" x14ac:dyDescent="0.2">
      <c r="A1167" s="27" t="s">
        <v>25</v>
      </c>
      <c r="B1167" s="13" t="s">
        <v>25</v>
      </c>
      <c r="C1167" s="14">
        <v>270</v>
      </c>
      <c r="D1167" s="13" t="s">
        <v>25</v>
      </c>
      <c r="E1167" s="13" t="s">
        <v>494</v>
      </c>
      <c r="F1167" s="13" t="s">
        <v>313</v>
      </c>
      <c r="G1167" s="14" t="s">
        <v>318</v>
      </c>
      <c r="H1167" s="205">
        <v>23202</v>
      </c>
      <c r="I1167" s="205">
        <v>23687</v>
      </c>
      <c r="J1167" s="205">
        <v>24210</v>
      </c>
      <c r="K1167" s="205">
        <v>24795</v>
      </c>
      <c r="L1167" s="205">
        <v>25401</v>
      </c>
      <c r="M1167">
        <v>26057</v>
      </c>
      <c r="N1167">
        <v>26803</v>
      </c>
      <c r="O1167">
        <v>27641</v>
      </c>
      <c r="P1167">
        <v>28543</v>
      </c>
      <c r="Q1167">
        <v>29459</v>
      </c>
      <c r="R1167">
        <v>30392</v>
      </c>
      <c r="S1167">
        <v>31336</v>
      </c>
      <c r="T1167">
        <v>32278</v>
      </c>
      <c r="U1167">
        <v>33283</v>
      </c>
      <c r="V1167">
        <v>34285</v>
      </c>
      <c r="W1167">
        <v>35266</v>
      </c>
      <c r="X1167">
        <v>36202</v>
      </c>
      <c r="Y1167">
        <v>37080</v>
      </c>
      <c r="Z1167">
        <v>38007</v>
      </c>
      <c r="AA1167">
        <v>38911</v>
      </c>
      <c r="AB1167">
        <v>39773</v>
      </c>
      <c r="AC1167">
        <v>40575</v>
      </c>
      <c r="AD1167">
        <v>41309</v>
      </c>
      <c r="AE1167" s="22" t="s">
        <v>1</v>
      </c>
    </row>
    <row r="1168" spans="1:31" x14ac:dyDescent="0.2">
      <c r="A1168" s="25" t="s">
        <v>25</v>
      </c>
      <c r="B1168" s="11" t="s">
        <v>25</v>
      </c>
      <c r="C1168" s="12">
        <v>270</v>
      </c>
      <c r="D1168" s="11" t="s">
        <v>25</v>
      </c>
      <c r="E1168" s="11" t="s">
        <v>448</v>
      </c>
      <c r="F1168" s="11" t="s">
        <v>312</v>
      </c>
      <c r="G1168" s="12" t="s">
        <v>333</v>
      </c>
      <c r="H1168" s="205">
        <v>22356</v>
      </c>
      <c r="I1168" s="205">
        <v>22795</v>
      </c>
      <c r="J1168" s="205">
        <v>23251</v>
      </c>
      <c r="K1168" s="205">
        <v>23810</v>
      </c>
      <c r="L1168" s="205">
        <v>24381</v>
      </c>
      <c r="M1168">
        <v>24946</v>
      </c>
      <c r="N1168">
        <v>25552</v>
      </c>
      <c r="O1168">
        <v>26257</v>
      </c>
      <c r="P1168">
        <v>27137</v>
      </c>
      <c r="Q1168">
        <v>28014</v>
      </c>
      <c r="R1168">
        <v>28888</v>
      </c>
      <c r="S1168">
        <v>29771</v>
      </c>
      <c r="T1168">
        <v>30663</v>
      </c>
      <c r="U1168">
        <v>31656</v>
      </c>
      <c r="V1168">
        <v>32640</v>
      </c>
      <c r="W1168">
        <v>33608</v>
      </c>
      <c r="X1168">
        <v>34544</v>
      </c>
      <c r="Y1168">
        <v>35432</v>
      </c>
      <c r="Z1168">
        <v>36377</v>
      </c>
      <c r="AA1168">
        <v>37292</v>
      </c>
      <c r="AB1168">
        <v>38171</v>
      </c>
      <c r="AC1168">
        <v>38998</v>
      </c>
      <c r="AD1168">
        <v>39754</v>
      </c>
      <c r="AE1168" s="21" t="s">
        <v>1</v>
      </c>
    </row>
    <row r="1169" spans="1:31" x14ac:dyDescent="0.2">
      <c r="A1169" s="27" t="s">
        <v>25</v>
      </c>
      <c r="B1169" s="13" t="s">
        <v>25</v>
      </c>
      <c r="C1169" s="14">
        <v>270</v>
      </c>
      <c r="D1169" s="13" t="s">
        <v>25</v>
      </c>
      <c r="E1169" s="13" t="s">
        <v>495</v>
      </c>
      <c r="F1169" s="13" t="s">
        <v>313</v>
      </c>
      <c r="G1169" s="14" t="s">
        <v>333</v>
      </c>
      <c r="H1169" s="205">
        <v>22650</v>
      </c>
      <c r="I1169" s="205">
        <v>23093</v>
      </c>
      <c r="J1169" s="205">
        <v>23569</v>
      </c>
      <c r="K1169" s="205">
        <v>24131</v>
      </c>
      <c r="L1169" s="205">
        <v>24714</v>
      </c>
      <c r="M1169">
        <v>25305</v>
      </c>
      <c r="N1169">
        <v>25944</v>
      </c>
      <c r="O1169">
        <v>26683</v>
      </c>
      <c r="P1169">
        <v>27567</v>
      </c>
      <c r="Q1169">
        <v>28461</v>
      </c>
      <c r="R1169">
        <v>29365</v>
      </c>
      <c r="S1169">
        <v>30283</v>
      </c>
      <c r="T1169">
        <v>31210</v>
      </c>
      <c r="U1169">
        <v>32205</v>
      </c>
      <c r="V1169">
        <v>33202</v>
      </c>
      <c r="W1169">
        <v>34195</v>
      </c>
      <c r="X1169">
        <v>35160</v>
      </c>
      <c r="Y1169">
        <v>36074</v>
      </c>
      <c r="Z1169">
        <v>37010</v>
      </c>
      <c r="AA1169">
        <v>37927</v>
      </c>
      <c r="AB1169">
        <v>38820</v>
      </c>
      <c r="AC1169">
        <v>39667</v>
      </c>
      <c r="AD1169">
        <v>40448</v>
      </c>
      <c r="AE1169" s="22" t="s">
        <v>1</v>
      </c>
    </row>
    <row r="1170" spans="1:31" x14ac:dyDescent="0.2">
      <c r="A1170" s="25" t="s">
        <v>25</v>
      </c>
      <c r="B1170" s="11" t="s">
        <v>25</v>
      </c>
      <c r="C1170" s="12">
        <v>270</v>
      </c>
      <c r="D1170" s="11" t="s">
        <v>25</v>
      </c>
      <c r="E1170" s="11" t="s">
        <v>449</v>
      </c>
      <c r="F1170" s="11" t="s">
        <v>312</v>
      </c>
      <c r="G1170" s="12" t="s">
        <v>340</v>
      </c>
      <c r="H1170" s="205">
        <v>21864</v>
      </c>
      <c r="I1170" s="205">
        <v>22293</v>
      </c>
      <c r="J1170" s="205">
        <v>22714</v>
      </c>
      <c r="K1170" s="205">
        <v>23232</v>
      </c>
      <c r="L1170" s="205">
        <v>23788</v>
      </c>
      <c r="M1170">
        <v>24344</v>
      </c>
      <c r="N1170">
        <v>24880</v>
      </c>
      <c r="O1170">
        <v>25461</v>
      </c>
      <c r="P1170">
        <v>26246</v>
      </c>
      <c r="Q1170">
        <v>27113</v>
      </c>
      <c r="R1170">
        <v>27974</v>
      </c>
      <c r="S1170">
        <v>28827</v>
      </c>
      <c r="T1170">
        <v>29687</v>
      </c>
      <c r="U1170">
        <v>30653</v>
      </c>
      <c r="V1170">
        <v>31634</v>
      </c>
      <c r="W1170">
        <v>32601.999999999996</v>
      </c>
      <c r="X1170">
        <v>33551</v>
      </c>
      <c r="Y1170">
        <v>34464</v>
      </c>
      <c r="Z1170">
        <v>35427</v>
      </c>
      <c r="AA1170">
        <v>36356</v>
      </c>
      <c r="AB1170">
        <v>37254</v>
      </c>
      <c r="AC1170">
        <v>38116</v>
      </c>
      <c r="AD1170">
        <v>38920</v>
      </c>
      <c r="AE1170" s="21" t="s">
        <v>1</v>
      </c>
    </row>
    <row r="1171" spans="1:31" x14ac:dyDescent="0.2">
      <c r="A1171" s="27" t="s">
        <v>25</v>
      </c>
      <c r="B1171" s="13" t="s">
        <v>25</v>
      </c>
      <c r="C1171" s="14">
        <v>270</v>
      </c>
      <c r="D1171" s="13" t="s">
        <v>25</v>
      </c>
      <c r="E1171" s="13" t="s">
        <v>496</v>
      </c>
      <c r="F1171" s="13" t="s">
        <v>313</v>
      </c>
      <c r="G1171" s="14" t="s">
        <v>340</v>
      </c>
      <c r="H1171" s="205">
        <v>22136</v>
      </c>
      <c r="I1171" s="205">
        <v>22562</v>
      </c>
      <c r="J1171" s="205">
        <v>22991</v>
      </c>
      <c r="K1171" s="205">
        <v>23503</v>
      </c>
      <c r="L1171" s="205">
        <v>24068</v>
      </c>
      <c r="M1171">
        <v>24643</v>
      </c>
      <c r="N1171">
        <v>25212</v>
      </c>
      <c r="O1171">
        <v>25833</v>
      </c>
      <c r="P1171">
        <v>26623</v>
      </c>
      <c r="Q1171">
        <v>27502</v>
      </c>
      <c r="R1171">
        <v>28386</v>
      </c>
      <c r="S1171">
        <v>29276</v>
      </c>
      <c r="T1171">
        <v>30178</v>
      </c>
      <c r="U1171">
        <v>31150</v>
      </c>
      <c r="V1171">
        <v>32139.000000000004</v>
      </c>
      <c r="W1171">
        <v>33128</v>
      </c>
      <c r="X1171">
        <v>34109</v>
      </c>
      <c r="Y1171">
        <v>35059</v>
      </c>
      <c r="Z1171">
        <v>36017</v>
      </c>
      <c r="AA1171">
        <v>36944</v>
      </c>
      <c r="AB1171">
        <v>37851</v>
      </c>
      <c r="AC1171">
        <v>38734</v>
      </c>
      <c r="AD1171">
        <v>39565</v>
      </c>
      <c r="AE1171" s="22" t="s">
        <v>1</v>
      </c>
    </row>
    <row r="1172" spans="1:31" x14ac:dyDescent="0.2">
      <c r="A1172" s="25" t="s">
        <v>25</v>
      </c>
      <c r="B1172" s="11" t="s">
        <v>25</v>
      </c>
      <c r="C1172" s="12">
        <v>270</v>
      </c>
      <c r="D1172" s="11" t="s">
        <v>25</v>
      </c>
      <c r="E1172" s="11" t="s">
        <v>450</v>
      </c>
      <c r="F1172" s="11" t="s">
        <v>312</v>
      </c>
      <c r="G1172" s="12" t="s">
        <v>329</v>
      </c>
      <c r="H1172" s="205">
        <v>21403</v>
      </c>
      <c r="I1172" s="205">
        <v>21829</v>
      </c>
      <c r="J1172" s="205">
        <v>22239</v>
      </c>
      <c r="K1172" s="205">
        <v>22711</v>
      </c>
      <c r="L1172" s="205">
        <v>23230</v>
      </c>
      <c r="M1172">
        <v>23776</v>
      </c>
      <c r="N1172">
        <v>24311</v>
      </c>
      <c r="O1172">
        <v>24815</v>
      </c>
      <c r="P1172">
        <v>25466</v>
      </c>
      <c r="Q1172">
        <v>26243</v>
      </c>
      <c r="R1172">
        <v>27096</v>
      </c>
      <c r="S1172">
        <v>27939</v>
      </c>
      <c r="T1172">
        <v>28769</v>
      </c>
      <c r="U1172">
        <v>29694</v>
      </c>
      <c r="V1172">
        <v>30651</v>
      </c>
      <c r="W1172">
        <v>31618</v>
      </c>
      <c r="X1172">
        <v>32567.999999999996</v>
      </c>
      <c r="Y1172">
        <v>33496</v>
      </c>
      <c r="Z1172">
        <v>34476</v>
      </c>
      <c r="AA1172">
        <v>35427</v>
      </c>
      <c r="AB1172">
        <v>36340</v>
      </c>
      <c r="AC1172">
        <v>37220</v>
      </c>
      <c r="AD1172">
        <v>38064</v>
      </c>
      <c r="AE1172" s="21" t="s">
        <v>1</v>
      </c>
    </row>
    <row r="1173" spans="1:31" x14ac:dyDescent="0.2">
      <c r="A1173" s="27" t="s">
        <v>25</v>
      </c>
      <c r="B1173" s="13" t="s">
        <v>25</v>
      </c>
      <c r="C1173" s="14">
        <v>270</v>
      </c>
      <c r="D1173" s="13" t="s">
        <v>25</v>
      </c>
      <c r="E1173" s="13" t="s">
        <v>497</v>
      </c>
      <c r="F1173" s="13" t="s">
        <v>313</v>
      </c>
      <c r="G1173" s="14" t="s">
        <v>329</v>
      </c>
      <c r="H1173" s="205">
        <v>21647</v>
      </c>
      <c r="I1173" s="205">
        <v>22068</v>
      </c>
      <c r="J1173" s="205">
        <v>22481</v>
      </c>
      <c r="K1173" s="205">
        <v>22935</v>
      </c>
      <c r="L1173" s="205">
        <v>23454</v>
      </c>
      <c r="M1173">
        <v>24015</v>
      </c>
      <c r="N1173">
        <v>24576</v>
      </c>
      <c r="O1173">
        <v>25121</v>
      </c>
      <c r="P1173">
        <v>25783</v>
      </c>
      <c r="Q1173">
        <v>26572</v>
      </c>
      <c r="R1173">
        <v>27443</v>
      </c>
      <c r="S1173">
        <v>28316</v>
      </c>
      <c r="T1173">
        <v>29191</v>
      </c>
      <c r="U1173">
        <v>30128</v>
      </c>
      <c r="V1173">
        <v>31098</v>
      </c>
      <c r="W1173">
        <v>32080</v>
      </c>
      <c r="X1173">
        <v>33058</v>
      </c>
      <c r="Y1173">
        <v>34027</v>
      </c>
      <c r="Z1173">
        <v>35011</v>
      </c>
      <c r="AA1173">
        <v>35965</v>
      </c>
      <c r="AB1173">
        <v>36883</v>
      </c>
      <c r="AC1173">
        <v>37780</v>
      </c>
      <c r="AD1173">
        <v>38651</v>
      </c>
      <c r="AE1173" s="22" t="s">
        <v>1</v>
      </c>
    </row>
    <row r="1174" spans="1:31" x14ac:dyDescent="0.2">
      <c r="A1174" s="25" t="s">
        <v>25</v>
      </c>
      <c r="B1174" s="11" t="s">
        <v>25</v>
      </c>
      <c r="C1174" s="12">
        <v>270</v>
      </c>
      <c r="D1174" s="11" t="s">
        <v>25</v>
      </c>
      <c r="E1174" s="11" t="s">
        <v>451</v>
      </c>
      <c r="F1174" s="11" t="s">
        <v>312</v>
      </c>
      <c r="G1174" s="12" t="s">
        <v>361</v>
      </c>
      <c r="H1174" s="205">
        <v>20984</v>
      </c>
      <c r="I1174" s="205">
        <v>21390</v>
      </c>
      <c r="J1174" s="205">
        <v>21802</v>
      </c>
      <c r="K1174" s="205">
        <v>22248</v>
      </c>
      <c r="L1174" s="205">
        <v>22725</v>
      </c>
      <c r="M1174">
        <v>23238</v>
      </c>
      <c r="N1174">
        <v>23768</v>
      </c>
      <c r="O1174">
        <v>24279</v>
      </c>
      <c r="P1174">
        <v>24832</v>
      </c>
      <c r="Q1174">
        <v>25480</v>
      </c>
      <c r="R1174">
        <v>26246</v>
      </c>
      <c r="S1174">
        <v>27084</v>
      </c>
      <c r="T1174">
        <v>27907</v>
      </c>
      <c r="U1174">
        <v>28788</v>
      </c>
      <c r="V1174">
        <v>29709</v>
      </c>
      <c r="W1174">
        <v>30656</v>
      </c>
      <c r="X1174">
        <v>31606</v>
      </c>
      <c r="Y1174">
        <v>32537</v>
      </c>
      <c r="Z1174">
        <v>33520</v>
      </c>
      <c r="AA1174">
        <v>34491</v>
      </c>
      <c r="AB1174">
        <v>35430</v>
      </c>
      <c r="AC1174">
        <v>36328</v>
      </c>
      <c r="AD1174">
        <v>37190</v>
      </c>
      <c r="AE1174" s="21" t="s">
        <v>1</v>
      </c>
    </row>
    <row r="1175" spans="1:31" x14ac:dyDescent="0.2">
      <c r="A1175" s="27" t="s">
        <v>25</v>
      </c>
      <c r="B1175" s="13" t="s">
        <v>25</v>
      </c>
      <c r="C1175" s="14">
        <v>270</v>
      </c>
      <c r="D1175" s="13" t="s">
        <v>25</v>
      </c>
      <c r="E1175" s="13" t="s">
        <v>498</v>
      </c>
      <c r="F1175" s="13" t="s">
        <v>313</v>
      </c>
      <c r="G1175" s="14" t="s">
        <v>361</v>
      </c>
      <c r="H1175" s="205">
        <v>21194</v>
      </c>
      <c r="I1175" s="205">
        <v>21595</v>
      </c>
      <c r="J1175" s="205">
        <v>22008</v>
      </c>
      <c r="K1175" s="205">
        <v>22429</v>
      </c>
      <c r="L1175" s="205">
        <v>22895</v>
      </c>
      <c r="M1175">
        <v>23413</v>
      </c>
      <c r="N1175">
        <v>23965</v>
      </c>
      <c r="O1175">
        <v>24510</v>
      </c>
      <c r="P1175">
        <v>25076</v>
      </c>
      <c r="Q1175">
        <v>25741</v>
      </c>
      <c r="R1175">
        <v>26526</v>
      </c>
      <c r="S1175">
        <v>27388</v>
      </c>
      <c r="T1175">
        <v>28250</v>
      </c>
      <c r="U1175">
        <v>29147</v>
      </c>
      <c r="V1175">
        <v>30086</v>
      </c>
      <c r="W1175">
        <v>31052</v>
      </c>
      <c r="X1175">
        <v>32024</v>
      </c>
      <c r="Y1175">
        <v>32991</v>
      </c>
      <c r="Z1175">
        <v>33985</v>
      </c>
      <c r="AA1175">
        <v>34969</v>
      </c>
      <c r="AB1175">
        <v>35917</v>
      </c>
      <c r="AC1175">
        <v>36826</v>
      </c>
      <c r="AD1175">
        <v>37712</v>
      </c>
      <c r="AE1175" s="22" t="s">
        <v>1</v>
      </c>
    </row>
    <row r="1176" spans="1:31" x14ac:dyDescent="0.2">
      <c r="A1176" s="25" t="s">
        <v>25</v>
      </c>
      <c r="B1176" s="11" t="s">
        <v>25</v>
      </c>
      <c r="C1176" s="12">
        <v>270</v>
      </c>
      <c r="D1176" s="11" t="s">
        <v>25</v>
      </c>
      <c r="E1176" s="11" t="s">
        <v>452</v>
      </c>
      <c r="F1176" s="11" t="s">
        <v>312</v>
      </c>
      <c r="G1176" s="12" t="s">
        <v>328</v>
      </c>
      <c r="H1176" s="205">
        <v>20477</v>
      </c>
      <c r="I1176" s="205">
        <v>20989</v>
      </c>
      <c r="J1176" s="205">
        <v>21385</v>
      </c>
      <c r="K1176" s="205">
        <v>21817</v>
      </c>
      <c r="L1176" s="205">
        <v>22273</v>
      </c>
      <c r="M1176">
        <v>22749</v>
      </c>
      <c r="N1176">
        <v>23250</v>
      </c>
      <c r="O1176">
        <v>23761</v>
      </c>
      <c r="P1176">
        <v>24302</v>
      </c>
      <c r="Q1176">
        <v>24856</v>
      </c>
      <c r="R1176">
        <v>25499</v>
      </c>
      <c r="S1176">
        <v>26254</v>
      </c>
      <c r="T1176">
        <v>27075</v>
      </c>
      <c r="U1176">
        <v>27933</v>
      </c>
      <c r="V1176">
        <v>28814</v>
      </c>
      <c r="W1176">
        <v>29729</v>
      </c>
      <c r="X1176">
        <v>30664</v>
      </c>
      <c r="Y1176">
        <v>31597</v>
      </c>
      <c r="Z1176">
        <v>32567.999999999996</v>
      </c>
      <c r="AA1176">
        <v>33547</v>
      </c>
      <c r="AB1176">
        <v>34511</v>
      </c>
      <c r="AC1176">
        <v>35438</v>
      </c>
      <c r="AD1176">
        <v>36319</v>
      </c>
      <c r="AE1176" s="21" t="s">
        <v>1</v>
      </c>
    </row>
    <row r="1177" spans="1:31" x14ac:dyDescent="0.2">
      <c r="A1177" s="27" t="s">
        <v>25</v>
      </c>
      <c r="B1177" s="13" t="s">
        <v>25</v>
      </c>
      <c r="C1177" s="14">
        <v>270</v>
      </c>
      <c r="D1177" s="13" t="s">
        <v>25</v>
      </c>
      <c r="E1177" s="13" t="s">
        <v>499</v>
      </c>
      <c r="F1177" s="13" t="s">
        <v>313</v>
      </c>
      <c r="G1177" s="14" t="s">
        <v>328</v>
      </c>
      <c r="H1177" s="205">
        <v>20649</v>
      </c>
      <c r="I1177" s="205">
        <v>21154</v>
      </c>
      <c r="J1177" s="205">
        <v>21550</v>
      </c>
      <c r="K1177" s="205">
        <v>21958</v>
      </c>
      <c r="L1177" s="205">
        <v>22393</v>
      </c>
      <c r="M1177">
        <v>22864</v>
      </c>
      <c r="N1177">
        <v>23377</v>
      </c>
      <c r="O1177">
        <v>23917</v>
      </c>
      <c r="P1177">
        <v>24466</v>
      </c>
      <c r="Q1177">
        <v>25039</v>
      </c>
      <c r="R1177">
        <v>25704</v>
      </c>
      <c r="S1177">
        <v>26485</v>
      </c>
      <c r="T1177">
        <v>27338</v>
      </c>
      <c r="U1177">
        <v>28208</v>
      </c>
      <c r="V1177">
        <v>29110</v>
      </c>
      <c r="W1177">
        <v>30049</v>
      </c>
      <c r="X1177">
        <v>31010</v>
      </c>
      <c r="Y1177">
        <v>31972</v>
      </c>
      <c r="Z1177">
        <v>32950</v>
      </c>
      <c r="AA1177">
        <v>33947</v>
      </c>
      <c r="AB1177">
        <v>34930</v>
      </c>
      <c r="AC1177">
        <v>35873</v>
      </c>
      <c r="AD1177">
        <v>36772</v>
      </c>
      <c r="AE1177" s="22" t="s">
        <v>1</v>
      </c>
    </row>
    <row r="1178" spans="1:31" x14ac:dyDescent="0.2">
      <c r="A1178" s="25" t="s">
        <v>25</v>
      </c>
      <c r="B1178" s="11" t="s">
        <v>25</v>
      </c>
      <c r="C1178" s="12">
        <v>270</v>
      </c>
      <c r="D1178" s="11" t="s">
        <v>25</v>
      </c>
      <c r="E1178" s="11" t="s">
        <v>453</v>
      </c>
      <c r="F1178" s="11" t="s">
        <v>312</v>
      </c>
      <c r="G1178" s="12" t="s">
        <v>337</v>
      </c>
      <c r="H1178" s="205">
        <v>19821</v>
      </c>
      <c r="I1178" s="205">
        <v>20498</v>
      </c>
      <c r="J1178" s="205">
        <v>21003</v>
      </c>
      <c r="K1178" s="205">
        <v>21405</v>
      </c>
      <c r="L1178" s="205">
        <v>21848</v>
      </c>
      <c r="M1178">
        <v>22307</v>
      </c>
      <c r="N1178">
        <v>22776</v>
      </c>
      <c r="O1178">
        <v>23262</v>
      </c>
      <c r="P1178">
        <v>23789</v>
      </c>
      <c r="Q1178">
        <v>24333</v>
      </c>
      <c r="R1178">
        <v>24887</v>
      </c>
      <c r="S1178">
        <v>25523</v>
      </c>
      <c r="T1178">
        <v>26265</v>
      </c>
      <c r="U1178">
        <v>27106</v>
      </c>
      <c r="V1178">
        <v>27967</v>
      </c>
      <c r="W1178">
        <v>28846</v>
      </c>
      <c r="X1178">
        <v>29754</v>
      </c>
      <c r="Y1178">
        <v>30675</v>
      </c>
      <c r="Z1178">
        <v>31632</v>
      </c>
      <c r="AA1178">
        <v>32601.999999999996</v>
      </c>
      <c r="AB1178">
        <v>33578</v>
      </c>
      <c r="AC1178">
        <v>34535</v>
      </c>
      <c r="AD1178">
        <v>35449</v>
      </c>
      <c r="AE1178" s="21" t="s">
        <v>1</v>
      </c>
    </row>
    <row r="1179" spans="1:31" x14ac:dyDescent="0.2">
      <c r="A1179" s="27" t="s">
        <v>25</v>
      </c>
      <c r="B1179" s="13" t="s">
        <v>25</v>
      </c>
      <c r="C1179" s="14">
        <v>270</v>
      </c>
      <c r="D1179" s="13" t="s">
        <v>25</v>
      </c>
      <c r="E1179" s="13" t="s">
        <v>500</v>
      </c>
      <c r="F1179" s="13" t="s">
        <v>313</v>
      </c>
      <c r="G1179" s="14" t="s">
        <v>337</v>
      </c>
      <c r="H1179" s="205">
        <v>19949</v>
      </c>
      <c r="I1179" s="205">
        <v>20617</v>
      </c>
      <c r="J1179" s="205">
        <v>21121</v>
      </c>
      <c r="K1179" s="205">
        <v>21499</v>
      </c>
      <c r="L1179" s="205">
        <v>21923</v>
      </c>
      <c r="M1179">
        <v>22367</v>
      </c>
      <c r="N1179">
        <v>22836</v>
      </c>
      <c r="O1179">
        <v>23341</v>
      </c>
      <c r="P1179">
        <v>23872</v>
      </c>
      <c r="Q1179">
        <v>24430</v>
      </c>
      <c r="R1179">
        <v>25007</v>
      </c>
      <c r="S1179">
        <v>25672</v>
      </c>
      <c r="T1179">
        <v>26447</v>
      </c>
      <c r="U1179">
        <v>27295</v>
      </c>
      <c r="V1179">
        <v>28172</v>
      </c>
      <c r="W1179">
        <v>29078</v>
      </c>
      <c r="X1179">
        <v>30017</v>
      </c>
      <c r="Y1179">
        <v>30971</v>
      </c>
      <c r="Z1179">
        <v>31931</v>
      </c>
      <c r="AA1179">
        <v>32913</v>
      </c>
      <c r="AB1179">
        <v>33913</v>
      </c>
      <c r="AC1179">
        <v>34895</v>
      </c>
      <c r="AD1179">
        <v>35832</v>
      </c>
      <c r="AE1179" s="22" t="s">
        <v>1</v>
      </c>
    </row>
    <row r="1180" spans="1:31" x14ac:dyDescent="0.2">
      <c r="A1180" s="25" t="s">
        <v>25</v>
      </c>
      <c r="B1180" s="11" t="s">
        <v>25</v>
      </c>
      <c r="C1180" s="12">
        <v>270</v>
      </c>
      <c r="D1180" s="11" t="s">
        <v>25</v>
      </c>
      <c r="E1180" s="11" t="s">
        <v>454</v>
      </c>
      <c r="F1180" s="11" t="s">
        <v>312</v>
      </c>
      <c r="G1180" s="12" t="s">
        <v>369</v>
      </c>
      <c r="H1180" s="205">
        <v>19072</v>
      </c>
      <c r="I1180" s="205">
        <v>19854</v>
      </c>
      <c r="J1180" s="205">
        <v>20527</v>
      </c>
      <c r="K1180" s="205">
        <v>21025</v>
      </c>
      <c r="L1180" s="205">
        <v>21440</v>
      </c>
      <c r="M1180">
        <v>21889</v>
      </c>
      <c r="N1180">
        <v>22345</v>
      </c>
      <c r="O1180">
        <v>22805</v>
      </c>
      <c r="P1180">
        <v>23293</v>
      </c>
      <c r="Q1180">
        <v>23824</v>
      </c>
      <c r="R1180">
        <v>24370</v>
      </c>
      <c r="S1180">
        <v>24921</v>
      </c>
      <c r="T1180">
        <v>25550</v>
      </c>
      <c r="U1180">
        <v>26299</v>
      </c>
      <c r="V1180">
        <v>27145</v>
      </c>
      <c r="W1180">
        <v>28006</v>
      </c>
      <c r="X1180">
        <v>28882</v>
      </c>
      <c r="Y1180">
        <v>29781</v>
      </c>
      <c r="Z1180">
        <v>30714</v>
      </c>
      <c r="AA1180">
        <v>31671</v>
      </c>
      <c r="AB1180">
        <v>32640</v>
      </c>
      <c r="AC1180">
        <v>33614</v>
      </c>
      <c r="AD1180">
        <v>34563</v>
      </c>
      <c r="AE1180" s="21" t="s">
        <v>1</v>
      </c>
    </row>
    <row r="1181" spans="1:31" x14ac:dyDescent="0.2">
      <c r="A1181" s="27" t="s">
        <v>25</v>
      </c>
      <c r="B1181" s="13" t="s">
        <v>25</v>
      </c>
      <c r="C1181" s="14">
        <v>270</v>
      </c>
      <c r="D1181" s="13" t="s">
        <v>25</v>
      </c>
      <c r="E1181" s="13" t="s">
        <v>501</v>
      </c>
      <c r="F1181" s="13" t="s">
        <v>313</v>
      </c>
      <c r="G1181" s="14" t="s">
        <v>369</v>
      </c>
      <c r="H1181" s="205">
        <v>19149</v>
      </c>
      <c r="I1181" s="205">
        <v>19923</v>
      </c>
      <c r="J1181" s="205">
        <v>20593</v>
      </c>
      <c r="K1181" s="205">
        <v>21068</v>
      </c>
      <c r="L1181" s="205">
        <v>21464</v>
      </c>
      <c r="M1181">
        <v>21897</v>
      </c>
      <c r="N1181">
        <v>22343</v>
      </c>
      <c r="O1181">
        <v>22808</v>
      </c>
      <c r="P1181">
        <v>23294</v>
      </c>
      <c r="Q1181">
        <v>23836</v>
      </c>
      <c r="R1181">
        <v>24399</v>
      </c>
      <c r="S1181">
        <v>24980</v>
      </c>
      <c r="T1181">
        <v>25644</v>
      </c>
      <c r="U1181">
        <v>26403</v>
      </c>
      <c r="V1181">
        <v>27259</v>
      </c>
      <c r="W1181">
        <v>28142</v>
      </c>
      <c r="X1181">
        <v>29051</v>
      </c>
      <c r="Y1181">
        <v>29988</v>
      </c>
      <c r="Z1181">
        <v>30928</v>
      </c>
      <c r="AA1181">
        <v>31893</v>
      </c>
      <c r="AB1181">
        <v>32881</v>
      </c>
      <c r="AC1181">
        <v>33883</v>
      </c>
      <c r="AD1181">
        <v>34864</v>
      </c>
      <c r="AE1181" s="22" t="s">
        <v>1</v>
      </c>
    </row>
    <row r="1182" spans="1:31" x14ac:dyDescent="0.2">
      <c r="A1182" s="25" t="s">
        <v>25</v>
      </c>
      <c r="B1182" s="11" t="s">
        <v>25</v>
      </c>
      <c r="C1182" s="12">
        <v>270</v>
      </c>
      <c r="D1182" s="11" t="s">
        <v>25</v>
      </c>
      <c r="E1182" s="11" t="s">
        <v>473</v>
      </c>
      <c r="F1182" s="11" t="s">
        <v>312</v>
      </c>
      <c r="G1182" s="12" t="s">
        <v>359</v>
      </c>
      <c r="H1182">
        <v>18351</v>
      </c>
      <c r="I1182">
        <v>19113</v>
      </c>
      <c r="J1182">
        <v>19894</v>
      </c>
      <c r="K1182">
        <v>20547</v>
      </c>
      <c r="L1182">
        <v>21063</v>
      </c>
      <c r="M1182">
        <v>21485</v>
      </c>
      <c r="N1182">
        <v>21933</v>
      </c>
      <c r="O1182">
        <v>22384</v>
      </c>
      <c r="P1182">
        <v>22832</v>
      </c>
      <c r="Q1182">
        <v>23330</v>
      </c>
      <c r="R1182">
        <v>23865</v>
      </c>
      <c r="S1182">
        <v>24411</v>
      </c>
      <c r="T1182">
        <v>24959</v>
      </c>
      <c r="U1182">
        <v>25583</v>
      </c>
      <c r="V1182">
        <v>26341</v>
      </c>
      <c r="W1182">
        <v>27188</v>
      </c>
      <c r="X1182">
        <v>28049</v>
      </c>
      <c r="Y1182">
        <v>28921</v>
      </c>
      <c r="Z1182">
        <v>29818</v>
      </c>
      <c r="AA1182">
        <v>30755</v>
      </c>
      <c r="AB1182">
        <v>31714</v>
      </c>
      <c r="AC1182">
        <v>32682.000000000004</v>
      </c>
      <c r="AD1182">
        <v>33652</v>
      </c>
      <c r="AE1182" s="21"/>
    </row>
    <row r="1183" spans="1:31" x14ac:dyDescent="0.2">
      <c r="A1183" s="27" t="s">
        <v>25</v>
      </c>
      <c r="B1183" s="13" t="s">
        <v>25</v>
      </c>
      <c r="C1183" s="14">
        <v>270</v>
      </c>
      <c r="D1183" s="13" t="s">
        <v>25</v>
      </c>
      <c r="E1183" s="13" t="s">
        <v>480</v>
      </c>
      <c r="F1183" s="13" t="s">
        <v>313</v>
      </c>
      <c r="G1183" s="14" t="s">
        <v>359</v>
      </c>
      <c r="H1183">
        <v>18374</v>
      </c>
      <c r="I1183">
        <v>19125</v>
      </c>
      <c r="J1183">
        <v>19904</v>
      </c>
      <c r="K1183">
        <v>20535</v>
      </c>
      <c r="L1183">
        <v>21030</v>
      </c>
      <c r="M1183">
        <v>21436</v>
      </c>
      <c r="N1183">
        <v>21874</v>
      </c>
      <c r="O1183">
        <v>22320</v>
      </c>
      <c r="P1183">
        <v>22757</v>
      </c>
      <c r="Q1183">
        <v>23255</v>
      </c>
      <c r="R1183">
        <v>23804</v>
      </c>
      <c r="S1183">
        <v>24372</v>
      </c>
      <c r="T1183">
        <v>24955</v>
      </c>
      <c r="U1183">
        <v>25596</v>
      </c>
      <c r="V1183">
        <v>26366</v>
      </c>
      <c r="W1183">
        <v>27229</v>
      </c>
      <c r="X1183">
        <v>28115</v>
      </c>
      <c r="Y1183">
        <v>29026</v>
      </c>
      <c r="Z1183">
        <v>29940</v>
      </c>
      <c r="AA1183">
        <v>30888</v>
      </c>
      <c r="AB1183">
        <v>31860</v>
      </c>
      <c r="AC1183">
        <v>32851</v>
      </c>
      <c r="AD1183">
        <v>33856</v>
      </c>
      <c r="AE1183" s="22"/>
    </row>
    <row r="1184" spans="1:31" x14ac:dyDescent="0.2">
      <c r="A1184" s="25" t="s">
        <v>25</v>
      </c>
      <c r="B1184" s="11" t="s">
        <v>25</v>
      </c>
      <c r="C1184" s="12">
        <v>270</v>
      </c>
      <c r="D1184" s="11" t="s">
        <v>25</v>
      </c>
      <c r="E1184" s="11" t="s">
        <v>474</v>
      </c>
      <c r="F1184" s="11" t="s">
        <v>312</v>
      </c>
      <c r="G1184" s="12" t="s">
        <v>341</v>
      </c>
      <c r="H1184">
        <v>17636</v>
      </c>
      <c r="I1184">
        <v>18398</v>
      </c>
      <c r="J1184">
        <v>19162</v>
      </c>
      <c r="K1184">
        <v>19908</v>
      </c>
      <c r="L1184">
        <v>20582</v>
      </c>
      <c r="M1184">
        <v>21109</v>
      </c>
      <c r="N1184">
        <v>21533</v>
      </c>
      <c r="O1184">
        <v>21978</v>
      </c>
      <c r="P1184">
        <v>22403</v>
      </c>
      <c r="Q1184">
        <v>22867</v>
      </c>
      <c r="R1184">
        <v>23373</v>
      </c>
      <c r="S1184">
        <v>23910</v>
      </c>
      <c r="T1184">
        <v>24455</v>
      </c>
      <c r="U1184">
        <v>24984</v>
      </c>
      <c r="V1184">
        <v>25622</v>
      </c>
      <c r="W1184">
        <v>26387</v>
      </c>
      <c r="X1184">
        <v>27236</v>
      </c>
      <c r="Y1184">
        <v>28094</v>
      </c>
      <c r="Z1184">
        <v>28950</v>
      </c>
      <c r="AA1184">
        <v>29858</v>
      </c>
      <c r="AB1184">
        <v>30801</v>
      </c>
      <c r="AC1184">
        <v>31761</v>
      </c>
      <c r="AD1184">
        <v>32726.999999999996</v>
      </c>
      <c r="AE1184" s="21"/>
    </row>
    <row r="1185" spans="1:31" x14ac:dyDescent="0.2">
      <c r="A1185" s="27" t="s">
        <v>25</v>
      </c>
      <c r="B1185" s="13" t="s">
        <v>25</v>
      </c>
      <c r="C1185" s="14">
        <v>270</v>
      </c>
      <c r="D1185" s="13" t="s">
        <v>25</v>
      </c>
      <c r="E1185" s="13" t="s">
        <v>481</v>
      </c>
      <c r="F1185" s="13" t="s">
        <v>313</v>
      </c>
      <c r="G1185" s="14" t="s">
        <v>341</v>
      </c>
      <c r="H1185">
        <v>17613</v>
      </c>
      <c r="I1185">
        <v>18351</v>
      </c>
      <c r="J1185">
        <v>19108</v>
      </c>
      <c r="K1185">
        <v>19840</v>
      </c>
      <c r="L1185">
        <v>20493</v>
      </c>
      <c r="M1185">
        <v>21000</v>
      </c>
      <c r="N1185">
        <v>21412</v>
      </c>
      <c r="O1185">
        <v>21851</v>
      </c>
      <c r="P1185">
        <v>22261</v>
      </c>
      <c r="Q1185">
        <v>22713</v>
      </c>
      <c r="R1185">
        <v>23221</v>
      </c>
      <c r="S1185">
        <v>23776</v>
      </c>
      <c r="T1185">
        <v>24349</v>
      </c>
      <c r="U1185">
        <v>24899</v>
      </c>
      <c r="V1185">
        <v>25553</v>
      </c>
      <c r="W1185">
        <v>26333</v>
      </c>
      <c r="X1185">
        <v>27202</v>
      </c>
      <c r="Y1185">
        <v>28092</v>
      </c>
      <c r="Z1185">
        <v>28971</v>
      </c>
      <c r="AA1185">
        <v>29895</v>
      </c>
      <c r="AB1185">
        <v>30852</v>
      </c>
      <c r="AC1185">
        <v>31830</v>
      </c>
      <c r="AD1185">
        <v>32825</v>
      </c>
      <c r="AE1185" s="22"/>
    </row>
    <row r="1186" spans="1:31" x14ac:dyDescent="0.2">
      <c r="A1186" s="25" t="s">
        <v>25</v>
      </c>
      <c r="B1186" s="11" t="s">
        <v>25</v>
      </c>
      <c r="C1186" s="12">
        <v>270</v>
      </c>
      <c r="D1186" s="11" t="s">
        <v>25</v>
      </c>
      <c r="E1186" s="11" t="s">
        <v>475</v>
      </c>
      <c r="F1186" s="11" t="s">
        <v>312</v>
      </c>
      <c r="G1186" s="12" t="s">
        <v>334</v>
      </c>
      <c r="H1186">
        <v>16951</v>
      </c>
      <c r="I1186">
        <v>17687</v>
      </c>
      <c r="J1186">
        <v>18452</v>
      </c>
      <c r="K1186">
        <v>19165</v>
      </c>
      <c r="L1186">
        <v>19936</v>
      </c>
      <c r="M1186">
        <v>20626</v>
      </c>
      <c r="N1186">
        <v>21158</v>
      </c>
      <c r="O1186">
        <v>21582</v>
      </c>
      <c r="P1186">
        <v>21985</v>
      </c>
      <c r="Q1186">
        <v>22430</v>
      </c>
      <c r="R1186">
        <v>22907</v>
      </c>
      <c r="S1186">
        <v>23420</v>
      </c>
      <c r="T1186">
        <v>23959</v>
      </c>
      <c r="U1186">
        <v>24468</v>
      </c>
      <c r="V1186">
        <v>25015</v>
      </c>
      <c r="W1186">
        <v>25666</v>
      </c>
      <c r="X1186">
        <v>26437</v>
      </c>
      <c r="Y1186">
        <v>27286</v>
      </c>
      <c r="Z1186">
        <v>28111</v>
      </c>
      <c r="AA1186">
        <v>28982</v>
      </c>
      <c r="AB1186">
        <v>29901</v>
      </c>
      <c r="AC1186">
        <v>30850</v>
      </c>
      <c r="AD1186">
        <v>31810</v>
      </c>
      <c r="AE1186" s="21"/>
    </row>
    <row r="1187" spans="1:31" x14ac:dyDescent="0.2">
      <c r="A1187" s="27" t="s">
        <v>25</v>
      </c>
      <c r="B1187" s="13" t="s">
        <v>25</v>
      </c>
      <c r="C1187" s="14">
        <v>270</v>
      </c>
      <c r="D1187" s="13" t="s">
        <v>25</v>
      </c>
      <c r="E1187" s="13" t="s">
        <v>482</v>
      </c>
      <c r="F1187" s="13" t="s">
        <v>313</v>
      </c>
      <c r="G1187" s="14" t="s">
        <v>334</v>
      </c>
      <c r="H1187">
        <v>16834</v>
      </c>
      <c r="I1187">
        <v>17589</v>
      </c>
      <c r="J1187">
        <v>18334</v>
      </c>
      <c r="K1187">
        <v>19036</v>
      </c>
      <c r="L1187">
        <v>19790</v>
      </c>
      <c r="M1187">
        <v>20458</v>
      </c>
      <c r="N1187">
        <v>20973</v>
      </c>
      <c r="O1187">
        <v>21389</v>
      </c>
      <c r="P1187">
        <v>21782</v>
      </c>
      <c r="Q1187">
        <v>22208</v>
      </c>
      <c r="R1187">
        <v>22674</v>
      </c>
      <c r="S1187">
        <v>23191</v>
      </c>
      <c r="T1187">
        <v>23752</v>
      </c>
      <c r="U1187">
        <v>24283</v>
      </c>
      <c r="V1187">
        <v>24849</v>
      </c>
      <c r="W1187">
        <v>25516</v>
      </c>
      <c r="X1187">
        <v>26305</v>
      </c>
      <c r="Y1187">
        <v>27178</v>
      </c>
      <c r="Z1187">
        <v>28027</v>
      </c>
      <c r="AA1187">
        <v>28919</v>
      </c>
      <c r="AB1187">
        <v>29855</v>
      </c>
      <c r="AC1187">
        <v>30820</v>
      </c>
      <c r="AD1187">
        <v>31803</v>
      </c>
      <c r="AE1187" s="22"/>
    </row>
    <row r="1188" spans="1:31" x14ac:dyDescent="0.2">
      <c r="A1188" s="25" t="s">
        <v>25</v>
      </c>
      <c r="B1188" s="11" t="s">
        <v>25</v>
      </c>
      <c r="C1188" s="12">
        <v>270</v>
      </c>
      <c r="D1188" s="11" t="s">
        <v>25</v>
      </c>
      <c r="E1188" s="11" t="s">
        <v>476</v>
      </c>
      <c r="F1188" s="11" t="s">
        <v>312</v>
      </c>
      <c r="G1188" s="12" t="s">
        <v>345</v>
      </c>
      <c r="H1188">
        <v>16320</v>
      </c>
      <c r="I1188">
        <v>17000</v>
      </c>
      <c r="J1188">
        <v>17743</v>
      </c>
      <c r="K1188">
        <v>18443</v>
      </c>
      <c r="L1188">
        <v>19182</v>
      </c>
      <c r="M1188">
        <v>19972</v>
      </c>
      <c r="N1188">
        <v>20673</v>
      </c>
      <c r="O1188">
        <v>21209</v>
      </c>
      <c r="P1188">
        <v>21575</v>
      </c>
      <c r="Q1188">
        <v>21999</v>
      </c>
      <c r="R1188">
        <v>22461</v>
      </c>
      <c r="S1188">
        <v>22952</v>
      </c>
      <c r="T1188">
        <v>23470</v>
      </c>
      <c r="U1188">
        <v>23958</v>
      </c>
      <c r="V1188">
        <v>24487</v>
      </c>
      <c r="W1188">
        <v>25051</v>
      </c>
      <c r="X1188">
        <v>25713</v>
      </c>
      <c r="Y1188">
        <v>26489</v>
      </c>
      <c r="Z1188">
        <v>27290</v>
      </c>
      <c r="AA1188">
        <v>28132</v>
      </c>
      <c r="AB1188">
        <v>29018</v>
      </c>
      <c r="AC1188">
        <v>29948</v>
      </c>
      <c r="AD1188">
        <v>30902</v>
      </c>
      <c r="AE1188" s="21"/>
    </row>
    <row r="1189" spans="1:31" x14ac:dyDescent="0.2">
      <c r="A1189" s="27" t="s">
        <v>25</v>
      </c>
      <c r="B1189" s="13" t="s">
        <v>25</v>
      </c>
      <c r="C1189" s="14">
        <v>270</v>
      </c>
      <c r="D1189" s="13" t="s">
        <v>25</v>
      </c>
      <c r="E1189" s="13" t="s">
        <v>483</v>
      </c>
      <c r="F1189" s="13" t="s">
        <v>313</v>
      </c>
      <c r="G1189" s="14" t="s">
        <v>345</v>
      </c>
      <c r="H1189">
        <v>16038</v>
      </c>
      <c r="I1189">
        <v>16806</v>
      </c>
      <c r="J1189">
        <v>17571</v>
      </c>
      <c r="K1189">
        <v>18253</v>
      </c>
      <c r="L1189">
        <v>18977</v>
      </c>
      <c r="M1189">
        <v>19748</v>
      </c>
      <c r="N1189">
        <v>20426</v>
      </c>
      <c r="O1189">
        <v>20947</v>
      </c>
      <c r="P1189">
        <v>21308</v>
      </c>
      <c r="Q1189">
        <v>21719</v>
      </c>
      <c r="R1189">
        <v>22161</v>
      </c>
      <c r="S1189">
        <v>22639</v>
      </c>
      <c r="T1189">
        <v>23164</v>
      </c>
      <c r="U1189">
        <v>23675</v>
      </c>
      <c r="V1189">
        <v>24223</v>
      </c>
      <c r="W1189">
        <v>24804</v>
      </c>
      <c r="X1189">
        <v>25482</v>
      </c>
      <c r="Y1189">
        <v>26278</v>
      </c>
      <c r="Z1189">
        <v>27103</v>
      </c>
      <c r="AA1189">
        <v>27966</v>
      </c>
      <c r="AB1189">
        <v>28871</v>
      </c>
      <c r="AC1189">
        <v>29818</v>
      </c>
      <c r="AD1189">
        <v>30791</v>
      </c>
      <c r="AE1189" s="22"/>
    </row>
    <row r="1190" spans="1:31" x14ac:dyDescent="0.2">
      <c r="A1190" s="25" t="s">
        <v>25</v>
      </c>
      <c r="B1190" s="11" t="s">
        <v>25</v>
      </c>
      <c r="C1190" s="12">
        <v>270</v>
      </c>
      <c r="D1190" s="11" t="s">
        <v>25</v>
      </c>
      <c r="E1190" s="11" t="s">
        <v>477</v>
      </c>
      <c r="F1190" s="11" t="s">
        <v>312</v>
      </c>
      <c r="G1190" s="12" t="s">
        <v>339</v>
      </c>
      <c r="H1190">
        <v>15730</v>
      </c>
      <c r="I1190">
        <v>16361.999999999998</v>
      </c>
      <c r="J1190">
        <v>17055</v>
      </c>
      <c r="K1190">
        <v>17722</v>
      </c>
      <c r="L1190">
        <v>18448</v>
      </c>
      <c r="M1190">
        <v>19207</v>
      </c>
      <c r="N1190">
        <v>20012</v>
      </c>
      <c r="O1190">
        <v>20721</v>
      </c>
      <c r="P1190">
        <v>21188</v>
      </c>
      <c r="Q1190">
        <v>21575</v>
      </c>
      <c r="R1190">
        <v>22018</v>
      </c>
      <c r="S1190">
        <v>22497</v>
      </c>
      <c r="T1190">
        <v>22999</v>
      </c>
      <c r="U1190">
        <v>23455</v>
      </c>
      <c r="V1190">
        <v>23963</v>
      </c>
      <c r="W1190">
        <v>24510</v>
      </c>
      <c r="X1190">
        <v>25091</v>
      </c>
      <c r="Y1190">
        <v>25763</v>
      </c>
      <c r="Z1190">
        <v>26480</v>
      </c>
      <c r="AA1190">
        <v>27298</v>
      </c>
      <c r="AB1190">
        <v>28156</v>
      </c>
      <c r="AC1190">
        <v>29057</v>
      </c>
      <c r="AD1190">
        <v>29998</v>
      </c>
      <c r="AE1190" s="21"/>
    </row>
    <row r="1191" spans="1:31" x14ac:dyDescent="0.2">
      <c r="A1191" s="27" t="s">
        <v>25</v>
      </c>
      <c r="B1191" s="13" t="s">
        <v>25</v>
      </c>
      <c r="C1191" s="14">
        <v>270</v>
      </c>
      <c r="D1191" s="13" t="s">
        <v>25</v>
      </c>
      <c r="E1191" s="13" t="s">
        <v>484</v>
      </c>
      <c r="F1191" s="13" t="s">
        <v>313</v>
      </c>
      <c r="G1191" s="14" t="s">
        <v>339</v>
      </c>
      <c r="H1191">
        <v>15242</v>
      </c>
      <c r="I1191">
        <v>16003</v>
      </c>
      <c r="J1191">
        <v>16784</v>
      </c>
      <c r="K1191">
        <v>17480</v>
      </c>
      <c r="L1191">
        <v>18185</v>
      </c>
      <c r="M1191">
        <v>18926</v>
      </c>
      <c r="N1191">
        <v>19708</v>
      </c>
      <c r="O1191">
        <v>20395</v>
      </c>
      <c r="P1191">
        <v>20855</v>
      </c>
      <c r="Q1191">
        <v>21234</v>
      </c>
      <c r="R1191">
        <v>21660</v>
      </c>
      <c r="S1191">
        <v>22117</v>
      </c>
      <c r="T1191">
        <v>22606</v>
      </c>
      <c r="U1191">
        <v>23076</v>
      </c>
      <c r="V1191">
        <v>23604</v>
      </c>
      <c r="W1191">
        <v>24167</v>
      </c>
      <c r="X1191">
        <v>24762</v>
      </c>
      <c r="Y1191">
        <v>25451</v>
      </c>
      <c r="Z1191">
        <v>26192</v>
      </c>
      <c r="AA1191">
        <v>27031</v>
      </c>
      <c r="AB1191">
        <v>27908</v>
      </c>
      <c r="AC1191">
        <v>28826</v>
      </c>
      <c r="AD1191">
        <v>29783</v>
      </c>
      <c r="AE1191" s="22"/>
    </row>
    <row r="1192" spans="1:31" x14ac:dyDescent="0.2">
      <c r="A1192" s="25" t="s">
        <v>25</v>
      </c>
      <c r="B1192" s="11" t="s">
        <v>25</v>
      </c>
      <c r="C1192" s="12">
        <v>270</v>
      </c>
      <c r="D1192" s="11" t="s">
        <v>25</v>
      </c>
      <c r="E1192" s="11" t="s">
        <v>478</v>
      </c>
      <c r="F1192" s="11" t="s">
        <v>312</v>
      </c>
      <c r="G1192" s="12" t="s">
        <v>352</v>
      </c>
      <c r="H1192">
        <v>15136</v>
      </c>
      <c r="I1192">
        <v>15760</v>
      </c>
      <c r="J1192">
        <v>16410</v>
      </c>
      <c r="K1192">
        <v>17019</v>
      </c>
      <c r="L1192">
        <v>17714</v>
      </c>
      <c r="M1192">
        <v>18461</v>
      </c>
      <c r="N1192">
        <v>19235</v>
      </c>
      <c r="O1192">
        <v>20052</v>
      </c>
      <c r="P1192">
        <v>20683</v>
      </c>
      <c r="Q1192">
        <v>21174</v>
      </c>
      <c r="R1192">
        <v>21581</v>
      </c>
      <c r="S1192">
        <v>22041</v>
      </c>
      <c r="T1192">
        <v>22536</v>
      </c>
      <c r="U1192">
        <v>22966</v>
      </c>
      <c r="V1192">
        <v>23446</v>
      </c>
      <c r="W1192">
        <v>23972</v>
      </c>
      <c r="X1192">
        <v>24537</v>
      </c>
      <c r="Y1192">
        <v>25132</v>
      </c>
      <c r="Z1192">
        <v>25737</v>
      </c>
      <c r="AA1192">
        <v>26473</v>
      </c>
      <c r="AB1192">
        <v>27308</v>
      </c>
      <c r="AC1192">
        <v>28183</v>
      </c>
      <c r="AD1192">
        <v>29099</v>
      </c>
      <c r="AE1192" s="21"/>
    </row>
    <row r="1193" spans="1:31" x14ac:dyDescent="0.2">
      <c r="A1193" s="27" t="s">
        <v>25</v>
      </c>
      <c r="B1193" s="13" t="s">
        <v>25</v>
      </c>
      <c r="C1193" s="14">
        <v>270</v>
      </c>
      <c r="D1193" s="13" t="s">
        <v>25</v>
      </c>
      <c r="E1193" s="13" t="s">
        <v>485</v>
      </c>
      <c r="F1193" s="13" t="s">
        <v>313</v>
      </c>
      <c r="G1193" s="14" t="s">
        <v>352</v>
      </c>
      <c r="H1193">
        <v>27937</v>
      </c>
      <c r="I1193">
        <v>28683</v>
      </c>
      <c r="J1193">
        <v>29411</v>
      </c>
      <c r="K1193">
        <v>30393</v>
      </c>
      <c r="L1193">
        <v>31425</v>
      </c>
      <c r="M1193">
        <v>32460</v>
      </c>
      <c r="N1193">
        <v>33443</v>
      </c>
      <c r="O1193">
        <v>34309</v>
      </c>
      <c r="P1193">
        <v>35340</v>
      </c>
      <c r="Q1193">
        <v>36348</v>
      </c>
      <c r="R1193">
        <v>37317</v>
      </c>
      <c r="S1193">
        <v>38230</v>
      </c>
      <c r="T1193">
        <v>39071</v>
      </c>
      <c r="U1193">
        <v>22507</v>
      </c>
      <c r="V1193">
        <v>22993</v>
      </c>
      <c r="W1193">
        <v>23537</v>
      </c>
      <c r="X1193">
        <v>24115</v>
      </c>
      <c r="Y1193">
        <v>24723</v>
      </c>
      <c r="Z1193">
        <v>25354</v>
      </c>
      <c r="AA1193">
        <v>26110</v>
      </c>
      <c r="AB1193">
        <v>26963</v>
      </c>
      <c r="AC1193">
        <v>27853</v>
      </c>
      <c r="AD1193">
        <v>28784</v>
      </c>
      <c r="AE1193" s="22"/>
    </row>
    <row r="1194" spans="1:31" x14ac:dyDescent="0.2">
      <c r="A1194" s="25" t="s">
        <v>25</v>
      </c>
      <c r="B1194" s="11" t="s">
        <v>25</v>
      </c>
      <c r="C1194" s="12">
        <v>270</v>
      </c>
      <c r="D1194" s="11" t="s">
        <v>25</v>
      </c>
      <c r="E1194" s="11" t="s">
        <v>479</v>
      </c>
      <c r="F1194" s="11" t="s">
        <v>312</v>
      </c>
      <c r="G1194" s="12" t="s">
        <v>338</v>
      </c>
      <c r="H1194">
        <v>14539</v>
      </c>
      <c r="I1194">
        <v>15154</v>
      </c>
      <c r="J1194">
        <v>15797</v>
      </c>
      <c r="K1194">
        <v>16355</v>
      </c>
      <c r="L1194">
        <v>16995</v>
      </c>
      <c r="M1194">
        <v>17714</v>
      </c>
      <c r="N1194">
        <v>18476</v>
      </c>
      <c r="O1194">
        <v>19264</v>
      </c>
      <c r="P1194">
        <v>19995</v>
      </c>
      <c r="Q1194">
        <v>20652</v>
      </c>
      <c r="R1194">
        <v>21164</v>
      </c>
      <c r="S1194">
        <v>21590</v>
      </c>
      <c r="T1194">
        <v>22067</v>
      </c>
      <c r="U1194">
        <v>22483</v>
      </c>
      <c r="V1194">
        <v>22940</v>
      </c>
      <c r="W1194">
        <v>23441</v>
      </c>
      <c r="X1194">
        <v>23986</v>
      </c>
      <c r="Y1194">
        <v>24566</v>
      </c>
      <c r="Z1194">
        <v>25085</v>
      </c>
      <c r="AA1194">
        <v>25713</v>
      </c>
      <c r="AB1194">
        <v>26470</v>
      </c>
      <c r="AC1194">
        <v>27322</v>
      </c>
      <c r="AD1194">
        <v>28213</v>
      </c>
      <c r="AE1194" s="21"/>
    </row>
    <row r="1195" spans="1:31" x14ac:dyDescent="0.2">
      <c r="A1195" s="27" t="s">
        <v>25</v>
      </c>
      <c r="B1195" s="13" t="s">
        <v>25</v>
      </c>
      <c r="C1195" s="14">
        <v>270</v>
      </c>
      <c r="D1195" s="13" t="s">
        <v>25</v>
      </c>
      <c r="E1195" s="13" t="s">
        <v>486</v>
      </c>
      <c r="F1195" s="13" t="s">
        <v>313</v>
      </c>
      <c r="G1195" s="14" t="s">
        <v>338</v>
      </c>
      <c r="H1195">
        <v>13660</v>
      </c>
      <c r="I1195">
        <v>14401</v>
      </c>
      <c r="J1195">
        <v>15161</v>
      </c>
      <c r="K1195">
        <v>15867</v>
      </c>
      <c r="L1195">
        <v>16595</v>
      </c>
      <c r="M1195">
        <v>17330</v>
      </c>
      <c r="N1195">
        <v>18065</v>
      </c>
      <c r="O1195">
        <v>18829</v>
      </c>
      <c r="P1195">
        <v>19557</v>
      </c>
      <c r="Q1195">
        <v>20195</v>
      </c>
      <c r="R1195">
        <v>20687</v>
      </c>
      <c r="S1195">
        <v>21099</v>
      </c>
      <c r="T1195">
        <v>21554</v>
      </c>
      <c r="U1195">
        <v>21966</v>
      </c>
      <c r="V1195">
        <v>22413</v>
      </c>
      <c r="W1195">
        <v>22915</v>
      </c>
      <c r="X1195">
        <v>23474</v>
      </c>
      <c r="Y1195">
        <v>24065</v>
      </c>
      <c r="Z1195">
        <v>24616</v>
      </c>
      <c r="AA1195">
        <v>25261</v>
      </c>
      <c r="AB1195">
        <v>26030</v>
      </c>
      <c r="AC1195">
        <v>26897</v>
      </c>
      <c r="AD1195">
        <v>27801</v>
      </c>
      <c r="AE1195" s="22"/>
    </row>
    <row r="1196" spans="1:31" x14ac:dyDescent="0.2">
      <c r="A1196" s="25" t="s">
        <v>25</v>
      </c>
      <c r="B1196" s="11" t="s">
        <v>25</v>
      </c>
      <c r="C1196" s="12">
        <v>270</v>
      </c>
      <c r="D1196" s="11" t="s">
        <v>25</v>
      </c>
      <c r="E1196" s="11" t="s">
        <v>458</v>
      </c>
      <c r="F1196" s="11" t="s">
        <v>312</v>
      </c>
      <c r="G1196" s="12" t="s">
        <v>457</v>
      </c>
      <c r="H1196" s="205">
        <v>95357</v>
      </c>
      <c r="I1196" s="205">
        <v>98852</v>
      </c>
      <c r="J1196" s="205">
        <v>101971</v>
      </c>
      <c r="K1196" s="205">
        <v>104702</v>
      </c>
      <c r="L1196" s="205">
        <v>107205.99999999999</v>
      </c>
      <c r="M1196">
        <v>109538.99999999999</v>
      </c>
      <c r="N1196">
        <v>111837</v>
      </c>
      <c r="O1196">
        <v>114190</v>
      </c>
      <c r="P1196">
        <v>116619</v>
      </c>
      <c r="Q1196">
        <v>119210.00000000001</v>
      </c>
      <c r="R1196">
        <v>121994</v>
      </c>
      <c r="S1196">
        <v>125019</v>
      </c>
      <c r="T1196">
        <v>128304</v>
      </c>
      <c r="U1196">
        <v>131905</v>
      </c>
      <c r="V1196">
        <v>135889</v>
      </c>
      <c r="W1196">
        <v>140156</v>
      </c>
      <c r="X1196">
        <v>144585</v>
      </c>
      <c r="Y1196">
        <v>149067.99999999997</v>
      </c>
      <c r="Z1196">
        <v>153682</v>
      </c>
      <c r="AA1196">
        <v>158433</v>
      </c>
      <c r="AB1196">
        <v>163243.99999999997</v>
      </c>
      <c r="AC1196">
        <v>168030</v>
      </c>
      <c r="AD1196">
        <v>172710</v>
      </c>
      <c r="AE1196" s="21" t="s">
        <v>1</v>
      </c>
    </row>
    <row r="1197" spans="1:31" x14ac:dyDescent="0.2">
      <c r="A1197" s="27" t="s">
        <v>25</v>
      </c>
      <c r="B1197" s="13" t="s">
        <v>25</v>
      </c>
      <c r="C1197" s="14">
        <v>270</v>
      </c>
      <c r="D1197" s="13" t="s">
        <v>25</v>
      </c>
      <c r="E1197" s="13" t="s">
        <v>456</v>
      </c>
      <c r="F1197" s="13" t="s">
        <v>312</v>
      </c>
      <c r="G1197" s="14" t="s">
        <v>455</v>
      </c>
      <c r="H1197" s="205">
        <v>78676</v>
      </c>
      <c r="I1197" s="205">
        <v>81963</v>
      </c>
      <c r="J1197" s="205">
        <v>85457</v>
      </c>
      <c r="K1197" s="205">
        <v>88704.000000000015</v>
      </c>
      <c r="L1197" s="205">
        <v>92275</v>
      </c>
      <c r="M1197">
        <v>95979.999999999985</v>
      </c>
      <c r="N1197">
        <v>99554</v>
      </c>
      <c r="O1197">
        <v>102827.99999999999</v>
      </c>
      <c r="P1197">
        <v>105426.00000000001</v>
      </c>
      <c r="Q1197">
        <v>107830</v>
      </c>
      <c r="R1197">
        <v>110131</v>
      </c>
      <c r="S1197">
        <v>112500</v>
      </c>
      <c r="T1197">
        <v>115031</v>
      </c>
      <c r="U1197">
        <v>117330.00000000001</v>
      </c>
      <c r="V1197">
        <v>119851</v>
      </c>
      <c r="W1197">
        <v>122640.00000000001</v>
      </c>
      <c r="X1197">
        <v>125764.00000000003</v>
      </c>
      <c r="Y1197">
        <v>129236.00000000001</v>
      </c>
      <c r="Z1197">
        <v>132703</v>
      </c>
      <c r="AA1197">
        <v>136598</v>
      </c>
      <c r="AB1197">
        <v>140852.99999999997</v>
      </c>
      <c r="AC1197">
        <v>145360</v>
      </c>
      <c r="AD1197">
        <v>150022.00000000003</v>
      </c>
      <c r="AE1197" s="22" t="s">
        <v>1</v>
      </c>
    </row>
    <row r="1198" spans="1:31" x14ac:dyDescent="0.2">
      <c r="A1198" s="25" t="s">
        <v>25</v>
      </c>
      <c r="B1198" s="11" t="s">
        <v>25</v>
      </c>
      <c r="C1198" s="12">
        <v>270</v>
      </c>
      <c r="D1198" s="11" t="s">
        <v>25</v>
      </c>
      <c r="E1198" s="11" t="s">
        <v>502</v>
      </c>
      <c r="F1198" s="11" t="s">
        <v>313</v>
      </c>
      <c r="G1198" s="12" t="s">
        <v>457</v>
      </c>
      <c r="H1198" s="205">
        <v>95734</v>
      </c>
      <c r="I1198" s="205">
        <v>99170</v>
      </c>
      <c r="J1198" s="205">
        <v>102276</v>
      </c>
      <c r="K1198" s="205">
        <v>104899.99999999999</v>
      </c>
      <c r="L1198" s="205">
        <v>107303</v>
      </c>
      <c r="M1198">
        <v>109564</v>
      </c>
      <c r="N1198">
        <v>111841.99999999999</v>
      </c>
      <c r="O1198">
        <v>114237</v>
      </c>
      <c r="P1198">
        <v>116650</v>
      </c>
      <c r="Q1198">
        <v>119273</v>
      </c>
      <c r="R1198">
        <v>122135</v>
      </c>
      <c r="S1198">
        <v>125285</v>
      </c>
      <c r="T1198">
        <v>128733</v>
      </c>
      <c r="U1198">
        <v>132401</v>
      </c>
      <c r="V1198">
        <v>136460</v>
      </c>
      <c r="W1198">
        <v>140831</v>
      </c>
      <c r="X1198">
        <v>145395</v>
      </c>
      <c r="Y1198">
        <v>150048.99999999997</v>
      </c>
      <c r="Z1198">
        <v>154720</v>
      </c>
      <c r="AA1198">
        <v>159536</v>
      </c>
      <c r="AB1198">
        <v>164436</v>
      </c>
      <c r="AC1198">
        <v>169332</v>
      </c>
      <c r="AD1198">
        <v>174149</v>
      </c>
      <c r="AE1198" s="21" t="s">
        <v>1</v>
      </c>
    </row>
    <row r="1199" spans="1:31" x14ac:dyDescent="0.2">
      <c r="A1199" s="27" t="s">
        <v>25</v>
      </c>
      <c r="B1199" s="13" t="s">
        <v>25</v>
      </c>
      <c r="C1199" s="14">
        <v>270</v>
      </c>
      <c r="D1199" s="13" t="s">
        <v>25</v>
      </c>
      <c r="E1199" s="13" t="s">
        <v>503</v>
      </c>
      <c r="F1199" s="13" t="s">
        <v>313</v>
      </c>
      <c r="G1199" s="14" t="s">
        <v>338</v>
      </c>
      <c r="H1199" s="205">
        <v>76227</v>
      </c>
      <c r="I1199" s="205">
        <v>79997.999999999985</v>
      </c>
      <c r="J1199" s="205">
        <v>83825</v>
      </c>
      <c r="K1199" s="205">
        <v>87320.000000000015</v>
      </c>
      <c r="L1199" s="205">
        <v>90948</v>
      </c>
      <c r="M1199">
        <v>94586</v>
      </c>
      <c r="N1199">
        <v>98048.999999999985</v>
      </c>
      <c r="O1199">
        <v>101229.99999999999</v>
      </c>
      <c r="P1199">
        <v>103794.00000000001</v>
      </c>
      <c r="Q1199">
        <v>106125</v>
      </c>
      <c r="R1199">
        <v>108346</v>
      </c>
      <c r="S1199">
        <v>110652</v>
      </c>
      <c r="T1199">
        <v>113151.99999999999</v>
      </c>
      <c r="U1199">
        <v>115507</v>
      </c>
      <c r="V1199">
        <v>118082</v>
      </c>
      <c r="W1199">
        <v>120939</v>
      </c>
      <c r="X1199">
        <v>124138</v>
      </c>
      <c r="Y1199">
        <v>127695.00000000001</v>
      </c>
      <c r="Z1199">
        <v>131292</v>
      </c>
      <c r="AA1199">
        <v>135287</v>
      </c>
      <c r="AB1199">
        <v>139627</v>
      </c>
      <c r="AC1199">
        <v>144214</v>
      </c>
      <c r="AD1199">
        <v>148962</v>
      </c>
      <c r="AE1199" s="22" t="s">
        <v>1</v>
      </c>
    </row>
    <row r="1200" spans="1:31" x14ac:dyDescent="0.2">
      <c r="A1200" s="25" t="s">
        <v>25</v>
      </c>
      <c r="B1200" s="11" t="s">
        <v>25</v>
      </c>
      <c r="C1200" s="12">
        <v>270</v>
      </c>
      <c r="D1200" s="11" t="s">
        <v>25</v>
      </c>
      <c r="E1200" s="11" t="s">
        <v>504</v>
      </c>
      <c r="F1200" s="11"/>
      <c r="G1200" s="12"/>
      <c r="H1200" s="205">
        <v>0</v>
      </c>
      <c r="I1200" s="205">
        <v>0</v>
      </c>
      <c r="J1200" s="205">
        <v>0</v>
      </c>
      <c r="K1200" s="205">
        <v>0</v>
      </c>
      <c r="L1200" s="205">
        <v>0</v>
      </c>
      <c r="M1200">
        <v>0</v>
      </c>
      <c r="N1200">
        <v>0</v>
      </c>
      <c r="O1200">
        <v>0</v>
      </c>
      <c r="P1200">
        <v>0</v>
      </c>
      <c r="Q1200">
        <v>0</v>
      </c>
      <c r="R1200">
        <v>0</v>
      </c>
      <c r="S1200">
        <v>0</v>
      </c>
      <c r="T1200">
        <v>0</v>
      </c>
      <c r="U1200">
        <v>0</v>
      </c>
      <c r="V1200">
        <v>0</v>
      </c>
      <c r="W1200">
        <v>0</v>
      </c>
      <c r="X1200">
        <v>0</v>
      </c>
      <c r="Y1200">
        <v>0</v>
      </c>
      <c r="Z1200">
        <v>0</v>
      </c>
      <c r="AA1200">
        <v>0</v>
      </c>
      <c r="AB1200">
        <v>0</v>
      </c>
      <c r="AC1200">
        <v>0</v>
      </c>
      <c r="AD1200">
        <v>0</v>
      </c>
      <c r="AE1200" s="21" t="s">
        <v>1</v>
      </c>
    </row>
    <row r="1201" spans="1:31" x14ac:dyDescent="0.2">
      <c r="A1201" s="27" t="s">
        <v>25</v>
      </c>
      <c r="B1201" s="13" t="s">
        <v>25</v>
      </c>
      <c r="C1201" s="14">
        <v>270</v>
      </c>
      <c r="D1201" s="13" t="s">
        <v>25</v>
      </c>
      <c r="E1201" s="13" t="s">
        <v>505</v>
      </c>
      <c r="F1201" s="13"/>
      <c r="G1201" s="14"/>
      <c r="H1201" s="205">
        <v>1689288</v>
      </c>
      <c r="I1201" s="205">
        <v>1740277</v>
      </c>
      <c r="J1201" s="205">
        <v>1793199</v>
      </c>
      <c r="K1201" s="205">
        <v>1848142</v>
      </c>
      <c r="L1201" s="205">
        <v>1905020</v>
      </c>
      <c r="M1201">
        <v>1963708</v>
      </c>
      <c r="N1201">
        <v>2024037</v>
      </c>
      <c r="O1201">
        <v>2085860.0000000002</v>
      </c>
      <c r="P1201">
        <v>2149134</v>
      </c>
      <c r="Q1201">
        <v>2213900</v>
      </c>
      <c r="R1201">
        <v>2280092</v>
      </c>
      <c r="S1201">
        <v>2347696</v>
      </c>
      <c r="T1201">
        <v>2416664</v>
      </c>
      <c r="U1201">
        <v>2486937</v>
      </c>
      <c r="V1201">
        <v>2558493</v>
      </c>
      <c r="W1201">
        <v>2631251</v>
      </c>
      <c r="X1201">
        <v>2705194</v>
      </c>
      <c r="Y1201">
        <v>2780255</v>
      </c>
      <c r="Z1201">
        <v>2856404</v>
      </c>
      <c r="AA1201">
        <v>2933573</v>
      </c>
      <c r="AB1201">
        <v>3011723</v>
      </c>
      <c r="AC1201">
        <v>3090775</v>
      </c>
      <c r="AD1201">
        <v>3170687</v>
      </c>
      <c r="AE1201" s="22" t="s">
        <v>1</v>
      </c>
    </row>
    <row r="1202" spans="1:31" x14ac:dyDescent="0.2">
      <c r="A1202" s="25" t="s">
        <v>26</v>
      </c>
      <c r="B1202" s="11" t="s">
        <v>26</v>
      </c>
      <c r="C1202" s="12">
        <v>268</v>
      </c>
      <c r="D1202" s="11" t="s">
        <v>26</v>
      </c>
      <c r="E1202" s="11" t="s">
        <v>440</v>
      </c>
      <c r="F1202" s="11" t="s">
        <v>312</v>
      </c>
      <c r="G1202" s="12" t="s">
        <v>319</v>
      </c>
      <c r="H1202" s="205">
        <v>22081</v>
      </c>
      <c r="I1202" s="205">
        <v>22440</v>
      </c>
      <c r="J1202" s="205">
        <v>23122</v>
      </c>
      <c r="K1202" s="205">
        <v>24358</v>
      </c>
      <c r="L1202" s="205">
        <v>25642</v>
      </c>
      <c r="M1202">
        <v>26754</v>
      </c>
      <c r="N1202">
        <v>26668</v>
      </c>
      <c r="O1202">
        <v>27343</v>
      </c>
      <c r="P1202">
        <v>27756</v>
      </c>
      <c r="Q1202">
        <v>27997</v>
      </c>
      <c r="R1202">
        <v>28020</v>
      </c>
      <c r="S1202">
        <v>27640</v>
      </c>
      <c r="T1202">
        <v>27240</v>
      </c>
      <c r="U1202">
        <v>26305</v>
      </c>
      <c r="V1202">
        <v>25222</v>
      </c>
      <c r="W1202">
        <v>24205</v>
      </c>
      <c r="X1202">
        <v>24241</v>
      </c>
      <c r="Y1202">
        <v>23488</v>
      </c>
      <c r="Z1202">
        <v>22982</v>
      </c>
      <c r="AA1202">
        <v>22520</v>
      </c>
      <c r="AB1202">
        <v>22085</v>
      </c>
      <c r="AC1202">
        <v>21498</v>
      </c>
      <c r="AD1202">
        <v>21175</v>
      </c>
      <c r="AE1202" s="21" t="s">
        <v>1</v>
      </c>
    </row>
    <row r="1203" spans="1:31" x14ac:dyDescent="0.2">
      <c r="A1203" s="27" t="s">
        <v>26</v>
      </c>
      <c r="B1203" s="13" t="s">
        <v>26</v>
      </c>
      <c r="C1203" s="14">
        <v>268</v>
      </c>
      <c r="D1203" s="13" t="s">
        <v>26</v>
      </c>
      <c r="E1203" s="13" t="s">
        <v>487</v>
      </c>
      <c r="F1203" s="13" t="s">
        <v>313</v>
      </c>
      <c r="G1203" s="14" t="s">
        <v>319</v>
      </c>
      <c r="H1203" s="205">
        <v>24639</v>
      </c>
      <c r="I1203" s="205">
        <v>25170</v>
      </c>
      <c r="J1203" s="205">
        <v>25763</v>
      </c>
      <c r="K1203" s="205">
        <v>27053</v>
      </c>
      <c r="L1203" s="205">
        <v>28409</v>
      </c>
      <c r="M1203">
        <v>29550</v>
      </c>
      <c r="N1203">
        <v>29125</v>
      </c>
      <c r="O1203">
        <v>29719</v>
      </c>
      <c r="P1203">
        <v>29961</v>
      </c>
      <c r="Q1203">
        <v>30009</v>
      </c>
      <c r="R1203">
        <v>29851</v>
      </c>
      <c r="S1203">
        <v>29455</v>
      </c>
      <c r="T1203">
        <v>28929</v>
      </c>
      <c r="U1203">
        <v>27910</v>
      </c>
      <c r="V1203">
        <v>26758</v>
      </c>
      <c r="W1203">
        <v>25683</v>
      </c>
      <c r="X1203">
        <v>25632</v>
      </c>
      <c r="Y1203">
        <v>24843</v>
      </c>
      <c r="Z1203">
        <v>24303</v>
      </c>
      <c r="AA1203">
        <v>23820</v>
      </c>
      <c r="AB1203">
        <v>23370</v>
      </c>
      <c r="AC1203">
        <v>22743</v>
      </c>
      <c r="AD1203">
        <v>22412</v>
      </c>
      <c r="AE1203" s="22" t="s">
        <v>1</v>
      </c>
    </row>
    <row r="1204" spans="1:31" x14ac:dyDescent="0.2">
      <c r="A1204" s="25" t="s">
        <v>26</v>
      </c>
      <c r="B1204" s="11" t="s">
        <v>26</v>
      </c>
      <c r="C1204" s="12">
        <v>268</v>
      </c>
      <c r="D1204" s="11" t="s">
        <v>26</v>
      </c>
      <c r="E1204" s="11" t="s">
        <v>441</v>
      </c>
      <c r="F1204" s="11" t="s">
        <v>312</v>
      </c>
      <c r="G1204" s="12" t="s">
        <v>355</v>
      </c>
      <c r="H1204" s="205">
        <v>21418</v>
      </c>
      <c r="I1204" s="205">
        <v>21749</v>
      </c>
      <c r="J1204" s="205">
        <v>22122</v>
      </c>
      <c r="K1204" s="205">
        <v>23120</v>
      </c>
      <c r="L1204" s="205">
        <v>24281</v>
      </c>
      <c r="M1204">
        <v>25423</v>
      </c>
      <c r="N1204">
        <v>26315</v>
      </c>
      <c r="O1204">
        <v>26681</v>
      </c>
      <c r="P1204">
        <v>27261</v>
      </c>
      <c r="Q1204">
        <v>27705</v>
      </c>
      <c r="R1204">
        <v>27965</v>
      </c>
      <c r="S1204">
        <v>27991</v>
      </c>
      <c r="T1204">
        <v>27747</v>
      </c>
      <c r="U1204">
        <v>27092</v>
      </c>
      <c r="V1204">
        <v>26194</v>
      </c>
      <c r="W1204">
        <v>25227</v>
      </c>
      <c r="X1204">
        <v>24417</v>
      </c>
      <c r="Y1204">
        <v>24039</v>
      </c>
      <c r="Z1204">
        <v>23475</v>
      </c>
      <c r="AA1204">
        <v>22952</v>
      </c>
      <c r="AB1204">
        <v>22458</v>
      </c>
      <c r="AC1204">
        <v>21974</v>
      </c>
      <c r="AD1204">
        <v>21468</v>
      </c>
      <c r="AE1204" s="21" t="s">
        <v>1</v>
      </c>
    </row>
    <row r="1205" spans="1:31" x14ac:dyDescent="0.2">
      <c r="A1205" s="27" t="s">
        <v>26</v>
      </c>
      <c r="B1205" s="13" t="s">
        <v>26</v>
      </c>
      <c r="C1205" s="14">
        <v>268</v>
      </c>
      <c r="D1205" s="13" t="s">
        <v>26</v>
      </c>
      <c r="E1205" s="13" t="s">
        <v>488</v>
      </c>
      <c r="F1205" s="13" t="s">
        <v>313</v>
      </c>
      <c r="G1205" s="14" t="s">
        <v>355</v>
      </c>
      <c r="H1205" s="205">
        <v>24139</v>
      </c>
      <c r="I1205" s="205">
        <v>24344</v>
      </c>
      <c r="J1205" s="205">
        <v>24744</v>
      </c>
      <c r="K1205" s="205">
        <v>25758</v>
      </c>
      <c r="L1205" s="205">
        <v>26976</v>
      </c>
      <c r="M1205">
        <v>28165</v>
      </c>
      <c r="N1205">
        <v>29023</v>
      </c>
      <c r="O1205">
        <v>29189</v>
      </c>
      <c r="P1205">
        <v>29630</v>
      </c>
      <c r="Q1205">
        <v>29899</v>
      </c>
      <c r="R1205">
        <v>29976</v>
      </c>
      <c r="S1205">
        <v>29852</v>
      </c>
      <c r="T1205">
        <v>29533</v>
      </c>
      <c r="U1205">
        <v>28778</v>
      </c>
      <c r="V1205">
        <v>27796</v>
      </c>
      <c r="W1205">
        <v>26758</v>
      </c>
      <c r="X1205">
        <v>25885</v>
      </c>
      <c r="Y1205">
        <v>25439</v>
      </c>
      <c r="Z1205">
        <v>24827</v>
      </c>
      <c r="AA1205">
        <v>24271</v>
      </c>
      <c r="AB1205">
        <v>23755</v>
      </c>
      <c r="AC1205">
        <v>23250</v>
      </c>
      <c r="AD1205">
        <v>22719</v>
      </c>
      <c r="AE1205" s="22" t="s">
        <v>1</v>
      </c>
    </row>
    <row r="1206" spans="1:31" x14ac:dyDescent="0.2">
      <c r="A1206" s="25" t="s">
        <v>26</v>
      </c>
      <c r="B1206" s="11" t="s">
        <v>26</v>
      </c>
      <c r="C1206" s="12">
        <v>268</v>
      </c>
      <c r="D1206" s="11" t="s">
        <v>26</v>
      </c>
      <c r="E1206" s="11" t="s">
        <v>442</v>
      </c>
      <c r="F1206" s="11" t="s">
        <v>312</v>
      </c>
      <c r="G1206" s="12" t="s">
        <v>317</v>
      </c>
      <c r="H1206" s="205">
        <v>21098</v>
      </c>
      <c r="I1206" s="205">
        <v>21210</v>
      </c>
      <c r="J1206" s="205">
        <v>21426</v>
      </c>
      <c r="K1206" s="205">
        <v>22152</v>
      </c>
      <c r="L1206" s="205">
        <v>23131</v>
      </c>
      <c r="M1206">
        <v>24217</v>
      </c>
      <c r="N1206">
        <v>25219</v>
      </c>
      <c r="O1206">
        <v>25898</v>
      </c>
      <c r="P1206">
        <v>26605</v>
      </c>
      <c r="Q1206">
        <v>27213</v>
      </c>
      <c r="R1206">
        <v>27673</v>
      </c>
      <c r="S1206">
        <v>27933</v>
      </c>
      <c r="T1206">
        <v>27951</v>
      </c>
      <c r="U1206">
        <v>27592</v>
      </c>
      <c r="V1206">
        <v>26922</v>
      </c>
      <c r="W1206">
        <v>26073</v>
      </c>
      <c r="X1206">
        <v>25233</v>
      </c>
      <c r="Y1206">
        <v>24635</v>
      </c>
      <c r="Z1206">
        <v>24034</v>
      </c>
      <c r="AA1206">
        <v>23464</v>
      </c>
      <c r="AB1206">
        <v>22923</v>
      </c>
      <c r="AC1206">
        <v>22396</v>
      </c>
      <c r="AD1206">
        <v>21860</v>
      </c>
      <c r="AE1206" s="21" t="s">
        <v>1</v>
      </c>
    </row>
    <row r="1207" spans="1:31" x14ac:dyDescent="0.2">
      <c r="A1207" s="27" t="s">
        <v>26</v>
      </c>
      <c r="B1207" s="13" t="s">
        <v>26</v>
      </c>
      <c r="C1207" s="14">
        <v>268</v>
      </c>
      <c r="D1207" s="13" t="s">
        <v>26</v>
      </c>
      <c r="E1207" s="13" t="s">
        <v>489</v>
      </c>
      <c r="F1207" s="13" t="s">
        <v>313</v>
      </c>
      <c r="G1207" s="14" t="s">
        <v>317</v>
      </c>
      <c r="H1207" s="205">
        <v>23966</v>
      </c>
      <c r="I1207" s="205">
        <v>23918</v>
      </c>
      <c r="J1207" s="205">
        <v>24076</v>
      </c>
      <c r="K1207" s="205">
        <v>24775</v>
      </c>
      <c r="L1207" s="205">
        <v>25786</v>
      </c>
      <c r="M1207">
        <v>26923</v>
      </c>
      <c r="N1207">
        <v>27932</v>
      </c>
      <c r="O1207">
        <v>28503</v>
      </c>
      <c r="P1207">
        <v>29104</v>
      </c>
      <c r="Q1207">
        <v>29562</v>
      </c>
      <c r="R1207">
        <v>29849</v>
      </c>
      <c r="S1207">
        <v>29945</v>
      </c>
      <c r="T1207">
        <v>29849</v>
      </c>
      <c r="U1207">
        <v>29375</v>
      </c>
      <c r="V1207">
        <v>28607</v>
      </c>
      <c r="W1207">
        <v>27677</v>
      </c>
      <c r="X1207">
        <v>26764</v>
      </c>
      <c r="Y1207">
        <v>26096</v>
      </c>
      <c r="Z1207">
        <v>25432</v>
      </c>
      <c r="AA1207">
        <v>24817</v>
      </c>
      <c r="AB1207">
        <v>24244</v>
      </c>
      <c r="AC1207">
        <v>23693</v>
      </c>
      <c r="AD1207">
        <v>23132</v>
      </c>
      <c r="AE1207" s="22" t="s">
        <v>1</v>
      </c>
    </row>
    <row r="1208" spans="1:31" x14ac:dyDescent="0.2">
      <c r="A1208" s="25" t="s">
        <v>26</v>
      </c>
      <c r="B1208" s="11" t="s">
        <v>26</v>
      </c>
      <c r="C1208" s="12">
        <v>268</v>
      </c>
      <c r="D1208" s="11" t="s">
        <v>26</v>
      </c>
      <c r="E1208" s="11" t="s">
        <v>443</v>
      </c>
      <c r="F1208" s="11" t="s">
        <v>312</v>
      </c>
      <c r="G1208" s="12" t="s">
        <v>356</v>
      </c>
      <c r="H1208" s="205">
        <v>21088</v>
      </c>
      <c r="I1208" s="205">
        <v>20974</v>
      </c>
      <c r="J1208" s="205">
        <v>21012</v>
      </c>
      <c r="K1208" s="205">
        <v>21432</v>
      </c>
      <c r="L1208" s="205">
        <v>22194</v>
      </c>
      <c r="M1208">
        <v>23153</v>
      </c>
      <c r="N1208">
        <v>24167</v>
      </c>
      <c r="O1208">
        <v>25036</v>
      </c>
      <c r="P1208">
        <v>25830</v>
      </c>
      <c r="Q1208">
        <v>26563</v>
      </c>
      <c r="R1208">
        <v>27185</v>
      </c>
      <c r="S1208">
        <v>27642</v>
      </c>
      <c r="T1208">
        <v>27889</v>
      </c>
      <c r="U1208">
        <v>27841</v>
      </c>
      <c r="V1208">
        <v>27413</v>
      </c>
      <c r="W1208">
        <v>26740</v>
      </c>
      <c r="X1208">
        <v>25953</v>
      </c>
      <c r="Y1208">
        <v>25246</v>
      </c>
      <c r="Z1208">
        <v>24627</v>
      </c>
      <c r="AA1208">
        <v>24031</v>
      </c>
      <c r="AB1208">
        <v>23456</v>
      </c>
      <c r="AC1208">
        <v>22895</v>
      </c>
      <c r="AD1208">
        <v>22332</v>
      </c>
      <c r="AE1208" s="21" t="s">
        <v>1</v>
      </c>
    </row>
    <row r="1209" spans="1:31" x14ac:dyDescent="0.2">
      <c r="A1209" s="27" t="s">
        <v>26</v>
      </c>
      <c r="B1209" s="13" t="s">
        <v>26</v>
      </c>
      <c r="C1209" s="14">
        <v>268</v>
      </c>
      <c r="D1209" s="13" t="s">
        <v>26</v>
      </c>
      <c r="E1209" s="13" t="s">
        <v>490</v>
      </c>
      <c r="F1209" s="13" t="s">
        <v>313</v>
      </c>
      <c r="G1209" s="14" t="s">
        <v>356</v>
      </c>
      <c r="H1209" s="205">
        <v>24080</v>
      </c>
      <c r="I1209" s="205">
        <v>23797</v>
      </c>
      <c r="J1209" s="205">
        <v>23724</v>
      </c>
      <c r="K1209" s="205">
        <v>24071</v>
      </c>
      <c r="L1209" s="205">
        <v>24839</v>
      </c>
      <c r="M1209">
        <v>25838</v>
      </c>
      <c r="N1209">
        <v>26882</v>
      </c>
      <c r="O1209">
        <v>27707</v>
      </c>
      <c r="P1209">
        <v>28431</v>
      </c>
      <c r="Q1209">
        <v>29040</v>
      </c>
      <c r="R1209">
        <v>29506</v>
      </c>
      <c r="S1209">
        <v>29800</v>
      </c>
      <c r="T1209">
        <v>29910</v>
      </c>
      <c r="U1209">
        <v>29734</v>
      </c>
      <c r="V1209">
        <v>29198</v>
      </c>
      <c r="W1209">
        <v>28431</v>
      </c>
      <c r="X1209">
        <v>27563</v>
      </c>
      <c r="Y1209">
        <v>26780</v>
      </c>
      <c r="Z1209">
        <v>26084</v>
      </c>
      <c r="AA1209">
        <v>25430</v>
      </c>
      <c r="AB1209">
        <v>24812</v>
      </c>
      <c r="AC1209">
        <v>24220</v>
      </c>
      <c r="AD1209">
        <v>23631</v>
      </c>
      <c r="AE1209" s="22" t="s">
        <v>1</v>
      </c>
    </row>
    <row r="1210" spans="1:31" x14ac:dyDescent="0.2">
      <c r="A1210" s="25" t="s">
        <v>26</v>
      </c>
      <c r="B1210" s="11" t="s">
        <v>26</v>
      </c>
      <c r="C1210" s="12">
        <v>268</v>
      </c>
      <c r="D1210" s="11" t="s">
        <v>26</v>
      </c>
      <c r="E1210" s="11" t="s">
        <v>444</v>
      </c>
      <c r="F1210" s="11" t="s">
        <v>312</v>
      </c>
      <c r="G1210" s="12" t="s">
        <v>327</v>
      </c>
      <c r="H1210" s="205">
        <v>21354</v>
      </c>
      <c r="I1210" s="205">
        <v>21012</v>
      </c>
      <c r="J1210" s="205">
        <v>20859</v>
      </c>
      <c r="K1210" s="205">
        <v>20938</v>
      </c>
      <c r="L1210" s="205">
        <v>21449</v>
      </c>
      <c r="M1210">
        <v>22247</v>
      </c>
      <c r="N1210">
        <v>23189</v>
      </c>
      <c r="O1210">
        <v>24137</v>
      </c>
      <c r="P1210">
        <v>24978</v>
      </c>
      <c r="Q1210">
        <v>25795</v>
      </c>
      <c r="R1210">
        <v>26539</v>
      </c>
      <c r="S1210">
        <v>27157</v>
      </c>
      <c r="T1210">
        <v>27599</v>
      </c>
      <c r="U1210">
        <v>27876</v>
      </c>
      <c r="V1210">
        <v>27707</v>
      </c>
      <c r="W1210">
        <v>27224</v>
      </c>
      <c r="X1210">
        <v>26560</v>
      </c>
      <c r="Y1210">
        <v>25841</v>
      </c>
      <c r="Z1210">
        <v>25224</v>
      </c>
      <c r="AA1210">
        <v>24621</v>
      </c>
      <c r="AB1210">
        <v>24031</v>
      </c>
      <c r="AC1210">
        <v>23446</v>
      </c>
      <c r="AD1210">
        <v>22864</v>
      </c>
      <c r="AE1210" s="21" t="s">
        <v>1</v>
      </c>
    </row>
    <row r="1211" spans="1:31" x14ac:dyDescent="0.2">
      <c r="A1211" s="27" t="s">
        <v>26</v>
      </c>
      <c r="B1211" s="13" t="s">
        <v>26</v>
      </c>
      <c r="C1211" s="14">
        <v>268</v>
      </c>
      <c r="D1211" s="13" t="s">
        <v>26</v>
      </c>
      <c r="E1211" s="13" t="s">
        <v>491</v>
      </c>
      <c r="F1211" s="13" t="s">
        <v>313</v>
      </c>
      <c r="G1211" s="14" t="s">
        <v>327</v>
      </c>
      <c r="H1211" s="205">
        <v>24445</v>
      </c>
      <c r="I1211" s="205">
        <v>23945</v>
      </c>
      <c r="J1211" s="205">
        <v>23655</v>
      </c>
      <c r="K1211" s="205">
        <v>23611</v>
      </c>
      <c r="L1211" s="205">
        <v>24099</v>
      </c>
      <c r="M1211">
        <v>24925</v>
      </c>
      <c r="N1211">
        <v>25901</v>
      </c>
      <c r="O1211">
        <v>26847</v>
      </c>
      <c r="P1211">
        <v>27657</v>
      </c>
      <c r="Q1211">
        <v>28379</v>
      </c>
      <c r="R1211">
        <v>28987</v>
      </c>
      <c r="S1211">
        <v>29452</v>
      </c>
      <c r="T1211">
        <v>29747</v>
      </c>
      <c r="U1211">
        <v>29887</v>
      </c>
      <c r="V1211">
        <v>29599</v>
      </c>
      <c r="W1211">
        <v>29013</v>
      </c>
      <c r="X1211">
        <v>28260</v>
      </c>
      <c r="Y1211">
        <v>27459</v>
      </c>
      <c r="Z1211">
        <v>26750</v>
      </c>
      <c r="AA1211">
        <v>26078</v>
      </c>
      <c r="AB1211">
        <v>25434</v>
      </c>
      <c r="AC1211">
        <v>24810</v>
      </c>
      <c r="AD1211">
        <v>24196</v>
      </c>
      <c r="AE1211" s="22" t="s">
        <v>1</v>
      </c>
    </row>
    <row r="1212" spans="1:31" x14ac:dyDescent="0.2">
      <c r="A1212" s="25" t="s">
        <v>26</v>
      </c>
      <c r="B1212" s="11" t="s">
        <v>26</v>
      </c>
      <c r="C1212" s="12">
        <v>268</v>
      </c>
      <c r="D1212" s="11" t="s">
        <v>26</v>
      </c>
      <c r="E1212" s="11" t="s">
        <v>445</v>
      </c>
      <c r="F1212" s="11" t="s">
        <v>312</v>
      </c>
      <c r="G1212" s="12" t="s">
        <v>320</v>
      </c>
      <c r="H1212" s="205">
        <v>21843</v>
      </c>
      <c r="I1212" s="205">
        <v>21295</v>
      </c>
      <c r="J1212" s="205">
        <v>20944</v>
      </c>
      <c r="K1212" s="205">
        <v>20725</v>
      </c>
      <c r="L1212" s="205">
        <v>20874</v>
      </c>
      <c r="M1212">
        <v>21477</v>
      </c>
      <c r="N1212">
        <v>22313</v>
      </c>
      <c r="O1212">
        <v>23244</v>
      </c>
      <c r="P1212">
        <v>24085</v>
      </c>
      <c r="Q1212">
        <v>24952</v>
      </c>
      <c r="R1212">
        <v>25777</v>
      </c>
      <c r="S1212">
        <v>26516</v>
      </c>
      <c r="T1212">
        <v>27118</v>
      </c>
      <c r="U1212">
        <v>27653</v>
      </c>
      <c r="V1212">
        <v>27840</v>
      </c>
      <c r="W1212">
        <v>27562</v>
      </c>
      <c r="X1212">
        <v>27036</v>
      </c>
      <c r="Y1212">
        <v>26388</v>
      </c>
      <c r="Z1212">
        <v>25806</v>
      </c>
      <c r="AA1212">
        <v>25204</v>
      </c>
      <c r="AB1212">
        <v>24618</v>
      </c>
      <c r="AC1212">
        <v>24030</v>
      </c>
      <c r="AD1212">
        <v>23435</v>
      </c>
      <c r="AE1212" s="21" t="s">
        <v>1</v>
      </c>
    </row>
    <row r="1213" spans="1:31" x14ac:dyDescent="0.2">
      <c r="A1213" s="27" t="s">
        <v>26</v>
      </c>
      <c r="B1213" s="13" t="s">
        <v>26</v>
      </c>
      <c r="C1213" s="14">
        <v>268</v>
      </c>
      <c r="D1213" s="13" t="s">
        <v>26</v>
      </c>
      <c r="E1213" s="13" t="s">
        <v>492</v>
      </c>
      <c r="F1213" s="13" t="s">
        <v>313</v>
      </c>
      <c r="G1213" s="14" t="s">
        <v>320</v>
      </c>
      <c r="H1213" s="205">
        <v>25019</v>
      </c>
      <c r="I1213" s="205">
        <v>24325</v>
      </c>
      <c r="J1213" s="205">
        <v>23836</v>
      </c>
      <c r="K1213" s="205">
        <v>23462</v>
      </c>
      <c r="L1213" s="205">
        <v>23529</v>
      </c>
      <c r="M1213">
        <v>24148</v>
      </c>
      <c r="N1213">
        <v>25023</v>
      </c>
      <c r="O1213">
        <v>25972</v>
      </c>
      <c r="P1213">
        <v>26811</v>
      </c>
      <c r="Q1213">
        <v>27627</v>
      </c>
      <c r="R1213">
        <v>28339</v>
      </c>
      <c r="S1213">
        <v>28936</v>
      </c>
      <c r="T1213">
        <v>29393</v>
      </c>
      <c r="U1213">
        <v>29788</v>
      </c>
      <c r="V1213">
        <v>29845</v>
      </c>
      <c r="W1213">
        <v>29458</v>
      </c>
      <c r="X1213">
        <v>28836</v>
      </c>
      <c r="Y1213">
        <v>28100</v>
      </c>
      <c r="Z1213">
        <v>27414</v>
      </c>
      <c r="AA1213">
        <v>26726</v>
      </c>
      <c r="AB1213">
        <v>26077</v>
      </c>
      <c r="AC1213">
        <v>25441</v>
      </c>
      <c r="AD1213">
        <v>24809</v>
      </c>
      <c r="AE1213" s="22" t="s">
        <v>1</v>
      </c>
    </row>
    <row r="1214" spans="1:31" x14ac:dyDescent="0.2">
      <c r="A1214" s="25" t="s">
        <v>26</v>
      </c>
      <c r="B1214" s="11" t="s">
        <v>26</v>
      </c>
      <c r="C1214" s="12">
        <v>268</v>
      </c>
      <c r="D1214" s="11" t="s">
        <v>26</v>
      </c>
      <c r="E1214" s="11" t="s">
        <v>446</v>
      </c>
      <c r="F1214" s="11" t="s">
        <v>312</v>
      </c>
      <c r="G1214" s="12" t="s">
        <v>326</v>
      </c>
      <c r="H1214" s="205">
        <v>22506</v>
      </c>
      <c r="I1214" s="205">
        <v>21774</v>
      </c>
      <c r="J1214" s="205">
        <v>21246</v>
      </c>
      <c r="K1214" s="205">
        <v>20811</v>
      </c>
      <c r="L1214" s="205">
        <v>20601</v>
      </c>
      <c r="M1214">
        <v>20820</v>
      </c>
      <c r="N1214">
        <v>21517</v>
      </c>
      <c r="O1214">
        <v>22398</v>
      </c>
      <c r="P1214">
        <v>23189</v>
      </c>
      <c r="Q1214">
        <v>24063</v>
      </c>
      <c r="R1214">
        <v>24943</v>
      </c>
      <c r="S1214">
        <v>25761</v>
      </c>
      <c r="T1214">
        <v>26482</v>
      </c>
      <c r="U1214">
        <v>27167</v>
      </c>
      <c r="V1214">
        <v>27684</v>
      </c>
      <c r="W1214">
        <v>27792</v>
      </c>
      <c r="X1214">
        <v>27419</v>
      </c>
      <c r="Y1214">
        <v>26856</v>
      </c>
      <c r="Z1214">
        <v>26348</v>
      </c>
      <c r="AA1214">
        <v>25773</v>
      </c>
      <c r="AB1214">
        <v>25186</v>
      </c>
      <c r="AC1214">
        <v>24614</v>
      </c>
      <c r="AD1214">
        <v>24027</v>
      </c>
      <c r="AE1214" s="21" t="s">
        <v>1</v>
      </c>
    </row>
    <row r="1215" spans="1:31" x14ac:dyDescent="0.2">
      <c r="A1215" s="27" t="s">
        <v>26</v>
      </c>
      <c r="B1215" s="13" t="s">
        <v>26</v>
      </c>
      <c r="C1215" s="14">
        <v>268</v>
      </c>
      <c r="D1215" s="13" t="s">
        <v>26</v>
      </c>
      <c r="E1215" s="13" t="s">
        <v>493</v>
      </c>
      <c r="F1215" s="13" t="s">
        <v>313</v>
      </c>
      <c r="G1215" s="14" t="s">
        <v>326</v>
      </c>
      <c r="H1215" s="205">
        <v>25761</v>
      </c>
      <c r="I1215" s="205">
        <v>24898</v>
      </c>
      <c r="J1215" s="205">
        <v>24231</v>
      </c>
      <c r="K1215" s="205">
        <v>23641</v>
      </c>
      <c r="L1215" s="205">
        <v>23300</v>
      </c>
      <c r="M1215">
        <v>23469</v>
      </c>
      <c r="N1215">
        <v>24208</v>
      </c>
      <c r="O1215">
        <v>25127</v>
      </c>
      <c r="P1215">
        <v>25931</v>
      </c>
      <c r="Q1215">
        <v>26794</v>
      </c>
      <c r="R1215">
        <v>27608</v>
      </c>
      <c r="S1215">
        <v>28299</v>
      </c>
      <c r="T1215">
        <v>28880</v>
      </c>
      <c r="U1215">
        <v>29429</v>
      </c>
      <c r="V1215">
        <v>29810</v>
      </c>
      <c r="W1215">
        <v>29796</v>
      </c>
      <c r="X1215">
        <v>29323</v>
      </c>
      <c r="Y1215">
        <v>28668</v>
      </c>
      <c r="Z1215">
        <v>28049</v>
      </c>
      <c r="AA1215">
        <v>27374</v>
      </c>
      <c r="AB1215">
        <v>26708</v>
      </c>
      <c r="AC1215">
        <v>26079</v>
      </c>
      <c r="AD1215">
        <v>25448</v>
      </c>
      <c r="AE1215" s="22" t="s">
        <v>1</v>
      </c>
    </row>
    <row r="1216" spans="1:31" x14ac:dyDescent="0.2">
      <c r="A1216" s="25" t="s">
        <v>26</v>
      </c>
      <c r="B1216" s="11" t="s">
        <v>26</v>
      </c>
      <c r="C1216" s="12">
        <v>268</v>
      </c>
      <c r="D1216" s="11" t="s">
        <v>26</v>
      </c>
      <c r="E1216" s="11" t="s">
        <v>447</v>
      </c>
      <c r="F1216" s="11" t="s">
        <v>312</v>
      </c>
      <c r="G1216" s="12" t="s">
        <v>318</v>
      </c>
      <c r="H1216" s="205">
        <v>23392</v>
      </c>
      <c r="I1216" s="205">
        <v>22399</v>
      </c>
      <c r="J1216" s="205">
        <v>21715</v>
      </c>
      <c r="K1216" s="205">
        <v>21148</v>
      </c>
      <c r="L1216" s="205">
        <v>20688</v>
      </c>
      <c r="M1216">
        <v>20488</v>
      </c>
      <c r="N1216">
        <v>20779</v>
      </c>
      <c r="O1216">
        <v>21576</v>
      </c>
      <c r="P1216">
        <v>22334</v>
      </c>
      <c r="Q1216">
        <v>23163</v>
      </c>
      <c r="R1216">
        <v>24057</v>
      </c>
      <c r="S1216">
        <v>24935</v>
      </c>
      <c r="T1216">
        <v>25733</v>
      </c>
      <c r="U1216">
        <v>26482</v>
      </c>
      <c r="V1216">
        <v>27193</v>
      </c>
      <c r="W1216">
        <v>27703</v>
      </c>
      <c r="X1216">
        <v>27746</v>
      </c>
      <c r="Y1216">
        <v>27283</v>
      </c>
      <c r="Z1216">
        <v>26816</v>
      </c>
      <c r="AA1216">
        <v>26312</v>
      </c>
      <c r="AB1216">
        <v>25743</v>
      </c>
      <c r="AC1216">
        <v>25168</v>
      </c>
      <c r="AD1216">
        <v>24608</v>
      </c>
      <c r="AE1216" s="21" t="s">
        <v>1</v>
      </c>
    </row>
    <row r="1217" spans="1:31" x14ac:dyDescent="0.2">
      <c r="A1217" s="27" t="s">
        <v>26</v>
      </c>
      <c r="B1217" s="13" t="s">
        <v>26</v>
      </c>
      <c r="C1217" s="14">
        <v>268</v>
      </c>
      <c r="D1217" s="13" t="s">
        <v>26</v>
      </c>
      <c r="E1217" s="13" t="s">
        <v>494</v>
      </c>
      <c r="F1217" s="13" t="s">
        <v>313</v>
      </c>
      <c r="G1217" s="14" t="s">
        <v>318</v>
      </c>
      <c r="H1217" s="205">
        <v>26646</v>
      </c>
      <c r="I1217" s="205">
        <v>25625</v>
      </c>
      <c r="J1217" s="205">
        <v>24804</v>
      </c>
      <c r="K1217" s="205">
        <v>24079</v>
      </c>
      <c r="L1217" s="205">
        <v>23478</v>
      </c>
      <c r="M1217">
        <v>23159</v>
      </c>
      <c r="N1217">
        <v>23419</v>
      </c>
      <c r="O1217">
        <v>24274</v>
      </c>
      <c r="P1217">
        <v>25071</v>
      </c>
      <c r="Q1217">
        <v>25910</v>
      </c>
      <c r="R1217">
        <v>26787</v>
      </c>
      <c r="S1217">
        <v>27590</v>
      </c>
      <c r="T1217">
        <v>28256</v>
      </c>
      <c r="U1217">
        <v>28869</v>
      </c>
      <c r="V1217">
        <v>29446</v>
      </c>
      <c r="W1217">
        <v>29824</v>
      </c>
      <c r="X1217">
        <v>29754</v>
      </c>
      <c r="Y1217">
        <v>29198</v>
      </c>
      <c r="Z1217">
        <v>28617</v>
      </c>
      <c r="AA1217">
        <v>28004</v>
      </c>
      <c r="AB1217">
        <v>27341</v>
      </c>
      <c r="AC1217">
        <v>26693</v>
      </c>
      <c r="AD1217">
        <v>26082</v>
      </c>
      <c r="AE1217" s="22" t="s">
        <v>1</v>
      </c>
    </row>
    <row r="1218" spans="1:31" x14ac:dyDescent="0.2">
      <c r="A1218" s="25" t="s">
        <v>26</v>
      </c>
      <c r="B1218" s="11" t="s">
        <v>26</v>
      </c>
      <c r="C1218" s="12">
        <v>268</v>
      </c>
      <c r="D1218" s="11" t="s">
        <v>26</v>
      </c>
      <c r="E1218" s="11" t="s">
        <v>448</v>
      </c>
      <c r="F1218" s="11" t="s">
        <v>312</v>
      </c>
      <c r="G1218" s="12" t="s">
        <v>333</v>
      </c>
      <c r="H1218" s="205">
        <v>24501</v>
      </c>
      <c r="I1218" s="205">
        <v>23253</v>
      </c>
      <c r="J1218" s="205">
        <v>22301</v>
      </c>
      <c r="K1218" s="205">
        <v>21623</v>
      </c>
      <c r="L1218" s="205">
        <v>21060</v>
      </c>
      <c r="M1218">
        <v>20576</v>
      </c>
      <c r="N1218">
        <v>20387</v>
      </c>
      <c r="O1218">
        <v>20755</v>
      </c>
      <c r="P1218">
        <v>21504</v>
      </c>
      <c r="Q1218">
        <v>22298</v>
      </c>
      <c r="R1218">
        <v>23153</v>
      </c>
      <c r="S1218">
        <v>24052</v>
      </c>
      <c r="T1218">
        <v>24916</v>
      </c>
      <c r="U1218">
        <v>25712</v>
      </c>
      <c r="V1218">
        <v>26461</v>
      </c>
      <c r="W1218">
        <v>27208</v>
      </c>
      <c r="X1218">
        <v>27724</v>
      </c>
      <c r="Y1218">
        <v>27707</v>
      </c>
      <c r="Z1218">
        <v>27238</v>
      </c>
      <c r="AA1218">
        <v>26780</v>
      </c>
      <c r="AB1218">
        <v>26277</v>
      </c>
      <c r="AC1218">
        <v>25712</v>
      </c>
      <c r="AD1218">
        <v>25148</v>
      </c>
      <c r="AE1218" s="21" t="s">
        <v>1</v>
      </c>
    </row>
    <row r="1219" spans="1:31" x14ac:dyDescent="0.2">
      <c r="A1219" s="27" t="s">
        <v>26</v>
      </c>
      <c r="B1219" s="13" t="s">
        <v>26</v>
      </c>
      <c r="C1219" s="14">
        <v>268</v>
      </c>
      <c r="D1219" s="13" t="s">
        <v>26</v>
      </c>
      <c r="E1219" s="13" t="s">
        <v>495</v>
      </c>
      <c r="F1219" s="13" t="s">
        <v>313</v>
      </c>
      <c r="G1219" s="14" t="s">
        <v>333</v>
      </c>
      <c r="H1219" s="205">
        <v>27641</v>
      </c>
      <c r="I1219" s="205">
        <v>26486</v>
      </c>
      <c r="J1219" s="205">
        <v>25517</v>
      </c>
      <c r="K1219" s="205">
        <v>24657</v>
      </c>
      <c r="L1219" s="205">
        <v>23958</v>
      </c>
      <c r="M1219">
        <v>23336</v>
      </c>
      <c r="N1219">
        <v>23029</v>
      </c>
      <c r="O1219">
        <v>23375</v>
      </c>
      <c r="P1219">
        <v>24207</v>
      </c>
      <c r="Q1219">
        <v>25034</v>
      </c>
      <c r="R1219">
        <v>25899</v>
      </c>
      <c r="S1219">
        <v>26782</v>
      </c>
      <c r="T1219">
        <v>27568</v>
      </c>
      <c r="U1219">
        <v>28222</v>
      </c>
      <c r="V1219">
        <v>28839</v>
      </c>
      <c r="W1219">
        <v>29455</v>
      </c>
      <c r="X1219">
        <v>29845</v>
      </c>
      <c r="Y1219">
        <v>29722</v>
      </c>
      <c r="Z1219">
        <v>29140</v>
      </c>
      <c r="AA1219">
        <v>28572</v>
      </c>
      <c r="AB1219">
        <v>27965</v>
      </c>
      <c r="AC1219">
        <v>27310</v>
      </c>
      <c r="AD1219">
        <v>26678</v>
      </c>
      <c r="AE1219" s="22" t="s">
        <v>1</v>
      </c>
    </row>
    <row r="1220" spans="1:31" x14ac:dyDescent="0.2">
      <c r="A1220" s="25" t="s">
        <v>26</v>
      </c>
      <c r="B1220" s="11" t="s">
        <v>26</v>
      </c>
      <c r="C1220" s="12">
        <v>268</v>
      </c>
      <c r="D1220" s="11" t="s">
        <v>26</v>
      </c>
      <c r="E1220" s="11" t="s">
        <v>449</v>
      </c>
      <c r="F1220" s="11" t="s">
        <v>312</v>
      </c>
      <c r="G1220" s="12" t="s">
        <v>340</v>
      </c>
      <c r="H1220" s="205">
        <v>25749</v>
      </c>
      <c r="I1220" s="205">
        <v>24353</v>
      </c>
      <c r="J1220" s="205">
        <v>23123</v>
      </c>
      <c r="K1220" s="205">
        <v>22204</v>
      </c>
      <c r="L1220" s="205">
        <v>21543</v>
      </c>
      <c r="M1220">
        <v>20983</v>
      </c>
      <c r="N1220">
        <v>20476</v>
      </c>
      <c r="O1220">
        <v>20303</v>
      </c>
      <c r="P1220">
        <v>20676</v>
      </c>
      <c r="Q1220">
        <v>21460</v>
      </c>
      <c r="R1220">
        <v>22278</v>
      </c>
      <c r="S1220">
        <v>23143</v>
      </c>
      <c r="T1220">
        <v>24038</v>
      </c>
      <c r="U1220">
        <v>24885</v>
      </c>
      <c r="V1220">
        <v>25669</v>
      </c>
      <c r="W1220">
        <v>26429</v>
      </c>
      <c r="X1220">
        <v>27225</v>
      </c>
      <c r="Y1220">
        <v>27752</v>
      </c>
      <c r="Z1220">
        <v>27653</v>
      </c>
      <c r="AA1220">
        <v>27195</v>
      </c>
      <c r="AB1220">
        <v>26745</v>
      </c>
      <c r="AC1220">
        <v>26242</v>
      </c>
      <c r="AD1220">
        <v>25680</v>
      </c>
      <c r="AE1220" s="21" t="s">
        <v>1</v>
      </c>
    </row>
    <row r="1221" spans="1:31" x14ac:dyDescent="0.2">
      <c r="A1221" s="27" t="s">
        <v>26</v>
      </c>
      <c r="B1221" s="13" t="s">
        <v>26</v>
      </c>
      <c r="C1221" s="14">
        <v>268</v>
      </c>
      <c r="D1221" s="13" t="s">
        <v>26</v>
      </c>
      <c r="E1221" s="13" t="s">
        <v>496</v>
      </c>
      <c r="F1221" s="13" t="s">
        <v>313</v>
      </c>
      <c r="G1221" s="14" t="s">
        <v>340</v>
      </c>
      <c r="H1221" s="205">
        <v>28699</v>
      </c>
      <c r="I1221" s="205">
        <v>27453</v>
      </c>
      <c r="J1221" s="205">
        <v>26355</v>
      </c>
      <c r="K1221" s="205">
        <v>25360</v>
      </c>
      <c r="L1221" s="205">
        <v>24543</v>
      </c>
      <c r="M1221">
        <v>23860</v>
      </c>
      <c r="N1221">
        <v>23204</v>
      </c>
      <c r="O1221">
        <v>22904</v>
      </c>
      <c r="P1221">
        <v>23299</v>
      </c>
      <c r="Q1221">
        <v>24158</v>
      </c>
      <c r="R1221">
        <v>25006</v>
      </c>
      <c r="S1221">
        <v>25888</v>
      </c>
      <c r="T1221">
        <v>26773</v>
      </c>
      <c r="U1221">
        <v>27524</v>
      </c>
      <c r="V1221">
        <v>28170</v>
      </c>
      <c r="W1221">
        <v>28802</v>
      </c>
      <c r="X1221">
        <v>29471</v>
      </c>
      <c r="Y1221">
        <v>29877</v>
      </c>
      <c r="Z1221">
        <v>29653</v>
      </c>
      <c r="AA1221">
        <v>29088</v>
      </c>
      <c r="AB1221">
        <v>28534</v>
      </c>
      <c r="AC1221">
        <v>27930</v>
      </c>
      <c r="AD1221">
        <v>27280</v>
      </c>
      <c r="AE1221" s="22" t="s">
        <v>1</v>
      </c>
    </row>
    <row r="1222" spans="1:31" x14ac:dyDescent="0.2">
      <c r="A1222" s="25" t="s">
        <v>26</v>
      </c>
      <c r="B1222" s="11" t="s">
        <v>26</v>
      </c>
      <c r="C1222" s="12">
        <v>268</v>
      </c>
      <c r="D1222" s="11" t="s">
        <v>26</v>
      </c>
      <c r="E1222" s="11" t="s">
        <v>450</v>
      </c>
      <c r="F1222" s="11" t="s">
        <v>312</v>
      </c>
      <c r="G1222" s="12" t="s">
        <v>329</v>
      </c>
      <c r="H1222" s="205">
        <v>27040</v>
      </c>
      <c r="I1222" s="205">
        <v>25605</v>
      </c>
      <c r="J1222" s="205">
        <v>24215</v>
      </c>
      <c r="K1222" s="205">
        <v>23005</v>
      </c>
      <c r="L1222" s="205">
        <v>22119</v>
      </c>
      <c r="M1222">
        <v>21473</v>
      </c>
      <c r="N1222">
        <v>20919</v>
      </c>
      <c r="O1222">
        <v>20393</v>
      </c>
      <c r="P1222">
        <v>20212</v>
      </c>
      <c r="Q1222">
        <v>20623</v>
      </c>
      <c r="R1222">
        <v>21430</v>
      </c>
      <c r="S1222">
        <v>22259</v>
      </c>
      <c r="T1222">
        <v>23124</v>
      </c>
      <c r="U1222">
        <v>23994</v>
      </c>
      <c r="V1222">
        <v>24834</v>
      </c>
      <c r="W1222">
        <v>25615</v>
      </c>
      <c r="X1222">
        <v>26398</v>
      </c>
      <c r="Y1222">
        <v>27250</v>
      </c>
      <c r="Z1222">
        <v>27685</v>
      </c>
      <c r="AA1222">
        <v>27601</v>
      </c>
      <c r="AB1222">
        <v>27154</v>
      </c>
      <c r="AC1222">
        <v>26710</v>
      </c>
      <c r="AD1222">
        <v>26205</v>
      </c>
      <c r="AE1222" s="21" t="s">
        <v>1</v>
      </c>
    </row>
    <row r="1223" spans="1:31" x14ac:dyDescent="0.2">
      <c r="A1223" s="27" t="s">
        <v>26</v>
      </c>
      <c r="B1223" s="13" t="s">
        <v>26</v>
      </c>
      <c r="C1223" s="14">
        <v>268</v>
      </c>
      <c r="D1223" s="13" t="s">
        <v>26</v>
      </c>
      <c r="E1223" s="13" t="s">
        <v>497</v>
      </c>
      <c r="F1223" s="13" t="s">
        <v>313</v>
      </c>
      <c r="G1223" s="14" t="s">
        <v>329</v>
      </c>
      <c r="H1223" s="205">
        <v>29792</v>
      </c>
      <c r="I1223" s="205">
        <v>28478</v>
      </c>
      <c r="J1223" s="205">
        <v>27295</v>
      </c>
      <c r="K1223" s="205">
        <v>26162</v>
      </c>
      <c r="L1223" s="205">
        <v>25238</v>
      </c>
      <c r="M1223">
        <v>24452</v>
      </c>
      <c r="N1223">
        <v>23772</v>
      </c>
      <c r="O1223">
        <v>23079</v>
      </c>
      <c r="P1223">
        <v>22814</v>
      </c>
      <c r="Q1223">
        <v>23240</v>
      </c>
      <c r="R1223">
        <v>24118</v>
      </c>
      <c r="S1223">
        <v>24979</v>
      </c>
      <c r="T1223">
        <v>25875</v>
      </c>
      <c r="U1223">
        <v>26714</v>
      </c>
      <c r="V1223">
        <v>27461</v>
      </c>
      <c r="W1223">
        <v>28111</v>
      </c>
      <c r="X1223">
        <v>28771</v>
      </c>
      <c r="Y1223">
        <v>29499</v>
      </c>
      <c r="Z1223">
        <v>29794</v>
      </c>
      <c r="AA1223">
        <v>29592</v>
      </c>
      <c r="AB1223">
        <v>29043</v>
      </c>
      <c r="AC1223">
        <v>28498</v>
      </c>
      <c r="AD1223">
        <v>27895</v>
      </c>
      <c r="AE1223" s="22" t="s">
        <v>1</v>
      </c>
    </row>
    <row r="1224" spans="1:31" x14ac:dyDescent="0.2">
      <c r="A1224" s="25" t="s">
        <v>26</v>
      </c>
      <c r="B1224" s="11" t="s">
        <v>26</v>
      </c>
      <c r="C1224" s="12">
        <v>268</v>
      </c>
      <c r="D1224" s="11" t="s">
        <v>26</v>
      </c>
      <c r="E1224" s="11" t="s">
        <v>451</v>
      </c>
      <c r="F1224" s="11" t="s">
        <v>312</v>
      </c>
      <c r="G1224" s="12" t="s">
        <v>361</v>
      </c>
      <c r="H1224" s="205">
        <v>28385</v>
      </c>
      <c r="I1224" s="205">
        <v>26886</v>
      </c>
      <c r="J1224" s="205">
        <v>25472</v>
      </c>
      <c r="K1224" s="205">
        <v>24053</v>
      </c>
      <c r="L1224" s="205">
        <v>22899</v>
      </c>
      <c r="M1224">
        <v>22044</v>
      </c>
      <c r="N1224">
        <v>21416</v>
      </c>
      <c r="O1224">
        <v>20872</v>
      </c>
      <c r="P1224">
        <v>20285</v>
      </c>
      <c r="Q1224">
        <v>20147</v>
      </c>
      <c r="R1224">
        <v>20584</v>
      </c>
      <c r="S1224">
        <v>21401</v>
      </c>
      <c r="T1224">
        <v>22230</v>
      </c>
      <c r="U1224">
        <v>23063</v>
      </c>
      <c r="V1224">
        <v>23930</v>
      </c>
      <c r="W1224">
        <v>24772</v>
      </c>
      <c r="X1224">
        <v>25564</v>
      </c>
      <c r="Y1224">
        <v>26375</v>
      </c>
      <c r="Z1224">
        <v>27166</v>
      </c>
      <c r="AA1224">
        <v>27621</v>
      </c>
      <c r="AB1224">
        <v>27552</v>
      </c>
      <c r="AC1224">
        <v>27113</v>
      </c>
      <c r="AD1224">
        <v>26672</v>
      </c>
      <c r="AE1224" s="21" t="s">
        <v>1</v>
      </c>
    </row>
    <row r="1225" spans="1:31" x14ac:dyDescent="0.2">
      <c r="A1225" s="27" t="s">
        <v>26</v>
      </c>
      <c r="B1225" s="13" t="s">
        <v>26</v>
      </c>
      <c r="C1225" s="14">
        <v>268</v>
      </c>
      <c r="D1225" s="13" t="s">
        <v>26</v>
      </c>
      <c r="E1225" s="13" t="s">
        <v>498</v>
      </c>
      <c r="F1225" s="13" t="s">
        <v>313</v>
      </c>
      <c r="G1225" s="14" t="s">
        <v>361</v>
      </c>
      <c r="H1225" s="205">
        <v>30902</v>
      </c>
      <c r="I1225" s="205">
        <v>29531</v>
      </c>
      <c r="J1225" s="205">
        <v>28288</v>
      </c>
      <c r="K1225" s="205">
        <v>27024</v>
      </c>
      <c r="L1225" s="205">
        <v>26004</v>
      </c>
      <c r="M1225">
        <v>25139</v>
      </c>
      <c r="N1225">
        <v>24370</v>
      </c>
      <c r="O1225">
        <v>23690</v>
      </c>
      <c r="P1225">
        <v>22967</v>
      </c>
      <c r="Q1225">
        <v>22740</v>
      </c>
      <c r="R1225">
        <v>23190</v>
      </c>
      <c r="S1225">
        <v>24079</v>
      </c>
      <c r="T1225">
        <v>24949</v>
      </c>
      <c r="U1225">
        <v>25795</v>
      </c>
      <c r="V1225">
        <v>26637</v>
      </c>
      <c r="W1225">
        <v>27392</v>
      </c>
      <c r="X1225">
        <v>28058</v>
      </c>
      <c r="Y1225">
        <v>28751</v>
      </c>
      <c r="Z1225">
        <v>29395</v>
      </c>
      <c r="AA1225">
        <v>29717</v>
      </c>
      <c r="AB1225">
        <v>29536</v>
      </c>
      <c r="AC1225">
        <v>29001</v>
      </c>
      <c r="AD1225">
        <v>28464</v>
      </c>
      <c r="AE1225" s="22" t="s">
        <v>1</v>
      </c>
    </row>
    <row r="1226" spans="1:31" x14ac:dyDescent="0.2">
      <c r="A1226" s="25" t="s">
        <v>26</v>
      </c>
      <c r="B1226" s="11" t="s">
        <v>26</v>
      </c>
      <c r="C1226" s="12">
        <v>268</v>
      </c>
      <c r="D1226" s="11" t="s">
        <v>26</v>
      </c>
      <c r="E1226" s="11" t="s">
        <v>452</v>
      </c>
      <c r="F1226" s="11" t="s">
        <v>312</v>
      </c>
      <c r="G1226" s="12" t="s">
        <v>328</v>
      </c>
      <c r="H1226" s="205">
        <v>29538</v>
      </c>
      <c r="I1226" s="205">
        <v>28212</v>
      </c>
      <c r="J1226" s="205">
        <v>26744</v>
      </c>
      <c r="K1226" s="205">
        <v>25252</v>
      </c>
      <c r="L1226" s="205">
        <v>23903</v>
      </c>
      <c r="M1226">
        <v>22803</v>
      </c>
      <c r="N1226">
        <v>21982</v>
      </c>
      <c r="O1226">
        <v>21377</v>
      </c>
      <c r="P1226">
        <v>20743</v>
      </c>
      <c r="Q1226">
        <v>20203</v>
      </c>
      <c r="R1226">
        <v>20096</v>
      </c>
      <c r="S1226">
        <v>20546</v>
      </c>
      <c r="T1226">
        <v>21363</v>
      </c>
      <c r="U1226">
        <v>22148</v>
      </c>
      <c r="V1226">
        <v>22982</v>
      </c>
      <c r="W1226">
        <v>23856</v>
      </c>
      <c r="X1226">
        <v>24712</v>
      </c>
      <c r="Y1226">
        <v>25519</v>
      </c>
      <c r="Z1226">
        <v>26272</v>
      </c>
      <c r="AA1226">
        <v>27085</v>
      </c>
      <c r="AB1226">
        <v>27559</v>
      </c>
      <c r="AC1226">
        <v>27501</v>
      </c>
      <c r="AD1226">
        <v>27070</v>
      </c>
      <c r="AE1226" s="21" t="s">
        <v>1</v>
      </c>
    </row>
    <row r="1227" spans="1:31" x14ac:dyDescent="0.2">
      <c r="A1227" s="27" t="s">
        <v>26</v>
      </c>
      <c r="B1227" s="13" t="s">
        <v>26</v>
      </c>
      <c r="C1227" s="14">
        <v>268</v>
      </c>
      <c r="D1227" s="13" t="s">
        <v>26</v>
      </c>
      <c r="E1227" s="13" t="s">
        <v>499</v>
      </c>
      <c r="F1227" s="13" t="s">
        <v>313</v>
      </c>
      <c r="G1227" s="14" t="s">
        <v>328</v>
      </c>
      <c r="H1227" s="205">
        <v>31878</v>
      </c>
      <c r="I1227" s="205">
        <v>30598</v>
      </c>
      <c r="J1227" s="205">
        <v>29303</v>
      </c>
      <c r="K1227" s="205">
        <v>27918</v>
      </c>
      <c r="L1227" s="205">
        <v>26791</v>
      </c>
      <c r="M1227">
        <v>25870</v>
      </c>
      <c r="N1227">
        <v>25050</v>
      </c>
      <c r="O1227">
        <v>24296</v>
      </c>
      <c r="P1227">
        <v>23553</v>
      </c>
      <c r="Q1227">
        <v>22873</v>
      </c>
      <c r="R1227">
        <v>22675</v>
      </c>
      <c r="S1227">
        <v>23141</v>
      </c>
      <c r="T1227">
        <v>24037</v>
      </c>
      <c r="U1227">
        <v>24845</v>
      </c>
      <c r="V1227">
        <v>25698</v>
      </c>
      <c r="W1227">
        <v>26554</v>
      </c>
      <c r="X1227">
        <v>27329</v>
      </c>
      <c r="Y1227">
        <v>28015</v>
      </c>
      <c r="Z1227">
        <v>28623</v>
      </c>
      <c r="AA1227">
        <v>29297</v>
      </c>
      <c r="AB1227">
        <v>29647</v>
      </c>
      <c r="AC1227">
        <v>29484</v>
      </c>
      <c r="AD1227">
        <v>28960</v>
      </c>
      <c r="AE1227" s="22" t="s">
        <v>1</v>
      </c>
    </row>
    <row r="1228" spans="1:31" x14ac:dyDescent="0.2">
      <c r="A1228" s="25" t="s">
        <v>26</v>
      </c>
      <c r="B1228" s="11" t="s">
        <v>26</v>
      </c>
      <c r="C1228" s="12">
        <v>268</v>
      </c>
      <c r="D1228" s="11" t="s">
        <v>26</v>
      </c>
      <c r="E1228" s="11" t="s">
        <v>453</v>
      </c>
      <c r="F1228" s="11" t="s">
        <v>312</v>
      </c>
      <c r="G1228" s="12" t="s">
        <v>337</v>
      </c>
      <c r="H1228" s="205">
        <v>30366</v>
      </c>
      <c r="I1228" s="205">
        <v>29345</v>
      </c>
      <c r="J1228" s="205">
        <v>28052</v>
      </c>
      <c r="K1228" s="205">
        <v>26469</v>
      </c>
      <c r="L1228" s="205">
        <v>25046</v>
      </c>
      <c r="M1228">
        <v>23765</v>
      </c>
      <c r="N1228">
        <v>22722</v>
      </c>
      <c r="O1228">
        <v>21939</v>
      </c>
      <c r="P1228">
        <v>21228</v>
      </c>
      <c r="Q1228">
        <v>20641</v>
      </c>
      <c r="R1228">
        <v>20135</v>
      </c>
      <c r="S1228">
        <v>20045</v>
      </c>
      <c r="T1228">
        <v>20499</v>
      </c>
      <c r="U1228">
        <v>21261</v>
      </c>
      <c r="V1228">
        <v>22048</v>
      </c>
      <c r="W1228">
        <v>22892</v>
      </c>
      <c r="X1228">
        <v>23784</v>
      </c>
      <c r="Y1228">
        <v>24658</v>
      </c>
      <c r="Z1228">
        <v>25396</v>
      </c>
      <c r="AA1228">
        <v>26171</v>
      </c>
      <c r="AB1228">
        <v>27006</v>
      </c>
      <c r="AC1228">
        <v>27497</v>
      </c>
      <c r="AD1228">
        <v>27449</v>
      </c>
      <c r="AE1228" s="21" t="s">
        <v>1</v>
      </c>
    </row>
    <row r="1229" spans="1:31" x14ac:dyDescent="0.2">
      <c r="A1229" s="27" t="s">
        <v>26</v>
      </c>
      <c r="B1229" s="13" t="s">
        <v>26</v>
      </c>
      <c r="C1229" s="14">
        <v>268</v>
      </c>
      <c r="D1229" s="13" t="s">
        <v>26</v>
      </c>
      <c r="E1229" s="13" t="s">
        <v>500</v>
      </c>
      <c r="F1229" s="13" t="s">
        <v>313</v>
      </c>
      <c r="G1229" s="14" t="s">
        <v>337</v>
      </c>
      <c r="H1229" s="205">
        <v>32631.999999999996</v>
      </c>
      <c r="I1229" s="205">
        <v>31525</v>
      </c>
      <c r="J1229" s="205">
        <v>30328</v>
      </c>
      <c r="K1229" s="205">
        <v>28836</v>
      </c>
      <c r="L1229" s="205">
        <v>27585</v>
      </c>
      <c r="M1229">
        <v>26582</v>
      </c>
      <c r="N1229">
        <v>25747</v>
      </c>
      <c r="O1229">
        <v>24969</v>
      </c>
      <c r="P1229">
        <v>24134</v>
      </c>
      <c r="Q1229">
        <v>23434</v>
      </c>
      <c r="R1229">
        <v>22787</v>
      </c>
      <c r="S1229">
        <v>22611</v>
      </c>
      <c r="T1229">
        <v>23089</v>
      </c>
      <c r="U1229">
        <v>23909</v>
      </c>
      <c r="V1229">
        <v>24724</v>
      </c>
      <c r="W1229">
        <v>25595</v>
      </c>
      <c r="X1229">
        <v>26477</v>
      </c>
      <c r="Y1229">
        <v>27277</v>
      </c>
      <c r="Z1229">
        <v>27863</v>
      </c>
      <c r="AA1229">
        <v>28502</v>
      </c>
      <c r="AB1229">
        <v>29207</v>
      </c>
      <c r="AC1229">
        <v>29580</v>
      </c>
      <c r="AD1229">
        <v>29433</v>
      </c>
      <c r="AE1229" s="22" t="s">
        <v>1</v>
      </c>
    </row>
    <row r="1230" spans="1:31" x14ac:dyDescent="0.2">
      <c r="A1230" s="25" t="s">
        <v>26</v>
      </c>
      <c r="B1230" s="11" t="s">
        <v>26</v>
      </c>
      <c r="C1230" s="12">
        <v>268</v>
      </c>
      <c r="D1230" s="11" t="s">
        <v>26</v>
      </c>
      <c r="E1230" s="11" t="s">
        <v>454</v>
      </c>
      <c r="F1230" s="11" t="s">
        <v>312</v>
      </c>
      <c r="G1230" s="12" t="s">
        <v>369</v>
      </c>
      <c r="H1230" s="205">
        <v>30943</v>
      </c>
      <c r="I1230" s="205">
        <v>30152</v>
      </c>
      <c r="J1230" s="205">
        <v>29165</v>
      </c>
      <c r="K1230" s="205">
        <v>27718</v>
      </c>
      <c r="L1230" s="205">
        <v>26208</v>
      </c>
      <c r="M1230">
        <v>24852</v>
      </c>
      <c r="N1230">
        <v>23641</v>
      </c>
      <c r="O1230">
        <v>22659</v>
      </c>
      <c r="P1230">
        <v>21770</v>
      </c>
      <c r="Q1230">
        <v>21106</v>
      </c>
      <c r="R1230">
        <v>20553</v>
      </c>
      <c r="S1230">
        <v>20067</v>
      </c>
      <c r="T1230">
        <v>19986</v>
      </c>
      <c r="U1230">
        <v>20377</v>
      </c>
      <c r="V1230">
        <v>21141</v>
      </c>
      <c r="W1230">
        <v>21938</v>
      </c>
      <c r="X1230">
        <v>22803</v>
      </c>
      <c r="Y1230">
        <v>23719</v>
      </c>
      <c r="Z1230">
        <v>24516</v>
      </c>
      <c r="AA1230">
        <v>25276</v>
      </c>
      <c r="AB1230">
        <v>26072</v>
      </c>
      <c r="AC1230">
        <v>26926</v>
      </c>
      <c r="AD1230">
        <v>27432</v>
      </c>
      <c r="AE1230" s="21" t="s">
        <v>1</v>
      </c>
    </row>
    <row r="1231" spans="1:31" x14ac:dyDescent="0.2">
      <c r="A1231" s="27" t="s">
        <v>26</v>
      </c>
      <c r="B1231" s="13" t="s">
        <v>26</v>
      </c>
      <c r="C1231" s="14">
        <v>268</v>
      </c>
      <c r="D1231" s="13" t="s">
        <v>26</v>
      </c>
      <c r="E1231" s="13" t="s">
        <v>501</v>
      </c>
      <c r="F1231" s="13" t="s">
        <v>313</v>
      </c>
      <c r="G1231" s="14" t="s">
        <v>369</v>
      </c>
      <c r="H1231" s="205">
        <v>33193</v>
      </c>
      <c r="I1231" s="205">
        <v>32223.999999999996</v>
      </c>
      <c r="J1231" s="205">
        <v>31207</v>
      </c>
      <c r="K1231" s="205">
        <v>29762</v>
      </c>
      <c r="L1231" s="205">
        <v>28409</v>
      </c>
      <c r="M1231">
        <v>27278</v>
      </c>
      <c r="N1231">
        <v>26384</v>
      </c>
      <c r="O1231">
        <v>25631</v>
      </c>
      <c r="P1231">
        <v>24782</v>
      </c>
      <c r="Q1231">
        <v>23990</v>
      </c>
      <c r="R1231">
        <v>23323</v>
      </c>
      <c r="S1231">
        <v>22702</v>
      </c>
      <c r="T1231">
        <v>22545</v>
      </c>
      <c r="U1231">
        <v>22936</v>
      </c>
      <c r="V1231">
        <v>23765</v>
      </c>
      <c r="W1231">
        <v>24598</v>
      </c>
      <c r="X1231">
        <v>25497</v>
      </c>
      <c r="Y1231">
        <v>26409</v>
      </c>
      <c r="Z1231">
        <v>27101</v>
      </c>
      <c r="AA1231">
        <v>27718</v>
      </c>
      <c r="AB1231">
        <v>28386</v>
      </c>
      <c r="AC1231">
        <v>29119</v>
      </c>
      <c r="AD1231">
        <v>29514</v>
      </c>
      <c r="AE1231" s="22" t="s">
        <v>1</v>
      </c>
    </row>
    <row r="1232" spans="1:31" x14ac:dyDescent="0.2">
      <c r="A1232" s="25" t="s">
        <v>26</v>
      </c>
      <c r="B1232" s="11" t="s">
        <v>26</v>
      </c>
      <c r="C1232" s="12">
        <v>268</v>
      </c>
      <c r="D1232" s="11" t="s">
        <v>26</v>
      </c>
      <c r="E1232" s="11" t="s">
        <v>473</v>
      </c>
      <c r="F1232" s="11" t="s">
        <v>312</v>
      </c>
      <c r="G1232" s="12" t="s">
        <v>359</v>
      </c>
      <c r="H1232">
        <v>31509</v>
      </c>
      <c r="I1232">
        <v>30706</v>
      </c>
      <c r="J1232">
        <v>29950</v>
      </c>
      <c r="K1232">
        <v>28793</v>
      </c>
      <c r="L1232">
        <v>27399</v>
      </c>
      <c r="M1232">
        <v>25960</v>
      </c>
      <c r="N1232">
        <v>24673</v>
      </c>
      <c r="O1232">
        <v>23537</v>
      </c>
      <c r="P1232">
        <v>22472</v>
      </c>
      <c r="Q1232">
        <v>21628</v>
      </c>
      <c r="R1232">
        <v>20999</v>
      </c>
      <c r="S1232">
        <v>20465</v>
      </c>
      <c r="T1232">
        <v>19990</v>
      </c>
      <c r="U1232">
        <v>19847</v>
      </c>
      <c r="V1232">
        <v>20238</v>
      </c>
      <c r="W1232">
        <v>21013</v>
      </c>
      <c r="X1232">
        <v>21830</v>
      </c>
      <c r="Y1232">
        <v>22721</v>
      </c>
      <c r="Z1232">
        <v>23560</v>
      </c>
      <c r="AA1232">
        <v>24376</v>
      </c>
      <c r="AB1232">
        <v>25158</v>
      </c>
      <c r="AC1232">
        <v>25973</v>
      </c>
      <c r="AD1232">
        <v>26845</v>
      </c>
      <c r="AE1232" s="21"/>
    </row>
    <row r="1233" spans="1:31" x14ac:dyDescent="0.2">
      <c r="A1233" s="27" t="s">
        <v>26</v>
      </c>
      <c r="B1233" s="13" t="s">
        <v>26</v>
      </c>
      <c r="C1233" s="14">
        <v>268</v>
      </c>
      <c r="D1233" s="13" t="s">
        <v>26</v>
      </c>
      <c r="E1233" s="13" t="s">
        <v>480</v>
      </c>
      <c r="F1233" s="13" t="s">
        <v>313</v>
      </c>
      <c r="G1233" s="14" t="s">
        <v>359</v>
      </c>
      <c r="H1233">
        <v>33715</v>
      </c>
      <c r="I1233">
        <v>32728</v>
      </c>
      <c r="J1233">
        <v>31851</v>
      </c>
      <c r="K1233">
        <v>30569</v>
      </c>
      <c r="L1233">
        <v>29238</v>
      </c>
      <c r="M1233">
        <v>28007</v>
      </c>
      <c r="N1233">
        <v>26982</v>
      </c>
      <c r="O1233">
        <v>26193</v>
      </c>
      <c r="P1233">
        <v>25422</v>
      </c>
      <c r="Q1233">
        <v>24613</v>
      </c>
      <c r="R1233">
        <v>23856</v>
      </c>
      <c r="S1233">
        <v>23214</v>
      </c>
      <c r="T1233">
        <v>22615</v>
      </c>
      <c r="U1233">
        <v>22371</v>
      </c>
      <c r="V1233">
        <v>22769</v>
      </c>
      <c r="W1233">
        <v>23615</v>
      </c>
      <c r="X1233">
        <v>24477</v>
      </c>
      <c r="Y1233">
        <v>25410</v>
      </c>
      <c r="Z1233">
        <v>26214</v>
      </c>
      <c r="AA1233">
        <v>26932</v>
      </c>
      <c r="AB1233">
        <v>27579</v>
      </c>
      <c r="AC1233">
        <v>28274</v>
      </c>
      <c r="AD1233">
        <v>29032</v>
      </c>
      <c r="AE1233" s="22"/>
    </row>
    <row r="1234" spans="1:31" x14ac:dyDescent="0.2">
      <c r="A1234" s="25" t="s">
        <v>26</v>
      </c>
      <c r="B1234" s="11" t="s">
        <v>26</v>
      </c>
      <c r="C1234" s="12">
        <v>268</v>
      </c>
      <c r="D1234" s="11" t="s">
        <v>26</v>
      </c>
      <c r="E1234" s="11" t="s">
        <v>474</v>
      </c>
      <c r="F1234" s="11" t="s">
        <v>312</v>
      </c>
      <c r="G1234" s="12" t="s">
        <v>341</v>
      </c>
      <c r="H1234">
        <v>32057.000000000004</v>
      </c>
      <c r="I1234">
        <v>31251</v>
      </c>
      <c r="J1234">
        <v>30483</v>
      </c>
      <c r="K1234">
        <v>29572</v>
      </c>
      <c r="L1234">
        <v>28435</v>
      </c>
      <c r="M1234">
        <v>27093</v>
      </c>
      <c r="N1234">
        <v>25727</v>
      </c>
      <c r="O1234">
        <v>24514</v>
      </c>
      <c r="P1234">
        <v>23337</v>
      </c>
      <c r="Q1234">
        <v>22314</v>
      </c>
      <c r="R1234">
        <v>21501</v>
      </c>
      <c r="S1234">
        <v>20892</v>
      </c>
      <c r="T1234">
        <v>20369</v>
      </c>
      <c r="U1234">
        <v>19840</v>
      </c>
      <c r="V1234">
        <v>19691</v>
      </c>
      <c r="W1234">
        <v>20090</v>
      </c>
      <c r="X1234">
        <v>20886</v>
      </c>
      <c r="Y1234">
        <v>21728</v>
      </c>
      <c r="Z1234">
        <v>22551</v>
      </c>
      <c r="AA1234">
        <v>23404</v>
      </c>
      <c r="AB1234">
        <v>24238</v>
      </c>
      <c r="AC1234">
        <v>25039</v>
      </c>
      <c r="AD1234">
        <v>25872</v>
      </c>
      <c r="AE1234" s="21"/>
    </row>
    <row r="1235" spans="1:31" x14ac:dyDescent="0.2">
      <c r="A1235" s="27" t="s">
        <v>26</v>
      </c>
      <c r="B1235" s="13" t="s">
        <v>26</v>
      </c>
      <c r="C1235" s="14">
        <v>268</v>
      </c>
      <c r="D1235" s="13" t="s">
        <v>26</v>
      </c>
      <c r="E1235" s="13" t="s">
        <v>481</v>
      </c>
      <c r="F1235" s="13" t="s">
        <v>313</v>
      </c>
      <c r="G1235" s="14" t="s">
        <v>341</v>
      </c>
      <c r="H1235">
        <v>34214</v>
      </c>
      <c r="I1235">
        <v>33194</v>
      </c>
      <c r="J1235">
        <v>32299</v>
      </c>
      <c r="K1235">
        <v>31186</v>
      </c>
      <c r="L1235">
        <v>29974</v>
      </c>
      <c r="M1235">
        <v>28740</v>
      </c>
      <c r="N1235">
        <v>27617</v>
      </c>
      <c r="O1235">
        <v>26693</v>
      </c>
      <c r="P1235">
        <v>25968</v>
      </c>
      <c r="Q1235">
        <v>25231</v>
      </c>
      <c r="R1235">
        <v>24454</v>
      </c>
      <c r="S1235">
        <v>23722</v>
      </c>
      <c r="T1235">
        <v>23102</v>
      </c>
      <c r="U1235">
        <v>22426</v>
      </c>
      <c r="V1235">
        <v>22183</v>
      </c>
      <c r="W1235">
        <v>22596</v>
      </c>
      <c r="X1235">
        <v>23471</v>
      </c>
      <c r="Y1235">
        <v>24365</v>
      </c>
      <c r="Z1235">
        <v>25200</v>
      </c>
      <c r="AA1235">
        <v>26024</v>
      </c>
      <c r="AB1235">
        <v>26768</v>
      </c>
      <c r="AC1235">
        <v>27443</v>
      </c>
      <c r="AD1235">
        <v>28163</v>
      </c>
      <c r="AE1235" s="22"/>
    </row>
    <row r="1236" spans="1:31" x14ac:dyDescent="0.2">
      <c r="A1236" s="25" t="s">
        <v>26</v>
      </c>
      <c r="B1236" s="11" t="s">
        <v>26</v>
      </c>
      <c r="C1236" s="12">
        <v>268</v>
      </c>
      <c r="D1236" s="11" t="s">
        <v>26</v>
      </c>
      <c r="E1236" s="11" t="s">
        <v>475</v>
      </c>
      <c r="F1236" s="11" t="s">
        <v>312</v>
      </c>
      <c r="G1236" s="12" t="s">
        <v>334</v>
      </c>
      <c r="H1236">
        <v>32327</v>
      </c>
      <c r="I1236">
        <v>31778</v>
      </c>
      <c r="J1236">
        <v>31006</v>
      </c>
      <c r="K1236">
        <v>30120</v>
      </c>
      <c r="L1236">
        <v>29209</v>
      </c>
      <c r="M1236">
        <v>28092</v>
      </c>
      <c r="N1236">
        <v>26804</v>
      </c>
      <c r="O1236">
        <v>25516</v>
      </c>
      <c r="P1236">
        <v>24306</v>
      </c>
      <c r="Q1236">
        <v>23167</v>
      </c>
      <c r="R1236">
        <v>22171</v>
      </c>
      <c r="S1236">
        <v>21375</v>
      </c>
      <c r="T1236">
        <v>20776</v>
      </c>
      <c r="U1236">
        <v>20212</v>
      </c>
      <c r="V1236">
        <v>19673</v>
      </c>
      <c r="W1236">
        <v>19527</v>
      </c>
      <c r="X1236">
        <v>19944</v>
      </c>
      <c r="Y1236">
        <v>20765</v>
      </c>
      <c r="Z1236">
        <v>21552</v>
      </c>
      <c r="AA1236">
        <v>22384</v>
      </c>
      <c r="AB1236">
        <v>23250</v>
      </c>
      <c r="AC1236">
        <v>24100</v>
      </c>
      <c r="AD1236">
        <v>24918</v>
      </c>
      <c r="AE1236" s="21"/>
    </row>
    <row r="1237" spans="1:31" x14ac:dyDescent="0.2">
      <c r="A1237" s="27" t="s">
        <v>26</v>
      </c>
      <c r="B1237" s="13" t="s">
        <v>26</v>
      </c>
      <c r="C1237" s="14">
        <v>268</v>
      </c>
      <c r="D1237" s="13" t="s">
        <v>26</v>
      </c>
      <c r="E1237" s="13" t="s">
        <v>482</v>
      </c>
      <c r="F1237" s="13" t="s">
        <v>313</v>
      </c>
      <c r="G1237" s="14" t="s">
        <v>334</v>
      </c>
      <c r="H1237">
        <v>34365</v>
      </c>
      <c r="I1237">
        <v>33639</v>
      </c>
      <c r="J1237">
        <v>32710</v>
      </c>
      <c r="K1237">
        <v>31637</v>
      </c>
      <c r="L1237">
        <v>30565</v>
      </c>
      <c r="M1237">
        <v>29407</v>
      </c>
      <c r="N1237">
        <v>28254</v>
      </c>
      <c r="O1237">
        <v>27234</v>
      </c>
      <c r="P1237">
        <v>26455</v>
      </c>
      <c r="Q1237">
        <v>25762</v>
      </c>
      <c r="R1237">
        <v>25051</v>
      </c>
      <c r="S1237">
        <v>24296</v>
      </c>
      <c r="T1237">
        <v>23585</v>
      </c>
      <c r="U1237">
        <v>22902</v>
      </c>
      <c r="V1237">
        <v>22223</v>
      </c>
      <c r="W1237">
        <v>21990</v>
      </c>
      <c r="X1237">
        <v>22428</v>
      </c>
      <c r="Y1237">
        <v>23336</v>
      </c>
      <c r="Z1237">
        <v>24147</v>
      </c>
      <c r="AA1237">
        <v>24996</v>
      </c>
      <c r="AB1237">
        <v>25840</v>
      </c>
      <c r="AC1237">
        <v>26607</v>
      </c>
      <c r="AD1237">
        <v>27307</v>
      </c>
      <c r="AE1237" s="22"/>
    </row>
    <row r="1238" spans="1:31" x14ac:dyDescent="0.2">
      <c r="A1238" s="25" t="s">
        <v>26</v>
      </c>
      <c r="B1238" s="11" t="s">
        <v>26</v>
      </c>
      <c r="C1238" s="12">
        <v>268</v>
      </c>
      <c r="D1238" s="11" t="s">
        <v>26</v>
      </c>
      <c r="E1238" s="11" t="s">
        <v>476</v>
      </c>
      <c r="F1238" s="11" t="s">
        <v>312</v>
      </c>
      <c r="G1238" s="12" t="s">
        <v>345</v>
      </c>
      <c r="H1238">
        <v>32226</v>
      </c>
      <c r="I1238">
        <v>32026.000000000004</v>
      </c>
      <c r="J1238">
        <v>31513</v>
      </c>
      <c r="K1238">
        <v>30656</v>
      </c>
      <c r="L1238">
        <v>29772</v>
      </c>
      <c r="M1238">
        <v>28860</v>
      </c>
      <c r="N1238">
        <v>27766</v>
      </c>
      <c r="O1238">
        <v>26537</v>
      </c>
      <c r="P1238">
        <v>25299</v>
      </c>
      <c r="Q1238">
        <v>24128</v>
      </c>
      <c r="R1238">
        <v>23013</v>
      </c>
      <c r="S1238">
        <v>22028</v>
      </c>
      <c r="T1238">
        <v>21239</v>
      </c>
      <c r="U1238">
        <v>20613</v>
      </c>
      <c r="V1238">
        <v>20038</v>
      </c>
      <c r="W1238">
        <v>19498</v>
      </c>
      <c r="X1238">
        <v>19365</v>
      </c>
      <c r="Y1238">
        <v>19803</v>
      </c>
      <c r="Z1238">
        <v>20582</v>
      </c>
      <c r="AA1238">
        <v>21378</v>
      </c>
      <c r="AB1238">
        <v>22219</v>
      </c>
      <c r="AC1238">
        <v>23095</v>
      </c>
      <c r="AD1238">
        <v>23960</v>
      </c>
      <c r="AE1238" s="21"/>
    </row>
    <row r="1239" spans="1:31" x14ac:dyDescent="0.2">
      <c r="A1239" s="27" t="s">
        <v>26</v>
      </c>
      <c r="B1239" s="13" t="s">
        <v>26</v>
      </c>
      <c r="C1239" s="14">
        <v>268</v>
      </c>
      <c r="D1239" s="13" t="s">
        <v>26</v>
      </c>
      <c r="E1239" s="13" t="s">
        <v>483</v>
      </c>
      <c r="F1239" s="13" t="s">
        <v>313</v>
      </c>
      <c r="G1239" s="14" t="s">
        <v>345</v>
      </c>
      <c r="H1239">
        <v>34037</v>
      </c>
      <c r="I1239">
        <v>33750</v>
      </c>
      <c r="J1239">
        <v>33100</v>
      </c>
      <c r="K1239">
        <v>32049.999999999996</v>
      </c>
      <c r="L1239">
        <v>31018</v>
      </c>
      <c r="M1239">
        <v>29971</v>
      </c>
      <c r="N1239">
        <v>28851</v>
      </c>
      <c r="O1239">
        <v>27775</v>
      </c>
      <c r="P1239">
        <v>26985</v>
      </c>
      <c r="Q1239">
        <v>26237</v>
      </c>
      <c r="R1239">
        <v>25565</v>
      </c>
      <c r="S1239">
        <v>24871</v>
      </c>
      <c r="T1239">
        <v>24134</v>
      </c>
      <c r="U1239">
        <v>23376</v>
      </c>
      <c r="V1239">
        <v>22688</v>
      </c>
      <c r="W1239">
        <v>22015</v>
      </c>
      <c r="X1239">
        <v>21802</v>
      </c>
      <c r="Y1239">
        <v>22269</v>
      </c>
      <c r="Z1239">
        <v>23108</v>
      </c>
      <c r="AA1239">
        <v>23933</v>
      </c>
      <c r="AB1239">
        <v>24798</v>
      </c>
      <c r="AC1239">
        <v>25659</v>
      </c>
      <c r="AD1239">
        <v>26447</v>
      </c>
      <c r="AE1239" s="22"/>
    </row>
    <row r="1240" spans="1:31" x14ac:dyDescent="0.2">
      <c r="A1240" s="25" t="s">
        <v>26</v>
      </c>
      <c r="B1240" s="11" t="s">
        <v>26</v>
      </c>
      <c r="C1240" s="12">
        <v>268</v>
      </c>
      <c r="D1240" s="11" t="s">
        <v>26</v>
      </c>
      <c r="E1240" s="11" t="s">
        <v>477</v>
      </c>
      <c r="F1240" s="11" t="s">
        <v>312</v>
      </c>
      <c r="G1240" s="12" t="s">
        <v>339</v>
      </c>
      <c r="H1240">
        <v>31871</v>
      </c>
      <c r="I1240">
        <v>31902</v>
      </c>
      <c r="J1240">
        <v>31740</v>
      </c>
      <c r="K1240">
        <v>31178</v>
      </c>
      <c r="L1240">
        <v>30322</v>
      </c>
      <c r="M1240">
        <v>29439</v>
      </c>
      <c r="N1240">
        <v>28529</v>
      </c>
      <c r="O1240">
        <v>27463</v>
      </c>
      <c r="P1240">
        <v>26312</v>
      </c>
      <c r="Q1240">
        <v>25113</v>
      </c>
      <c r="R1240">
        <v>23967</v>
      </c>
      <c r="S1240">
        <v>22859</v>
      </c>
      <c r="T1240">
        <v>21876</v>
      </c>
      <c r="U1240">
        <v>21070</v>
      </c>
      <c r="V1240">
        <v>20431</v>
      </c>
      <c r="W1240">
        <v>19855</v>
      </c>
      <c r="X1240">
        <v>19325</v>
      </c>
      <c r="Y1240">
        <v>19208</v>
      </c>
      <c r="Z1240">
        <v>19615</v>
      </c>
      <c r="AA1240">
        <v>20402</v>
      </c>
      <c r="AB1240">
        <v>21206</v>
      </c>
      <c r="AC1240">
        <v>22053</v>
      </c>
      <c r="AD1240">
        <v>22939</v>
      </c>
      <c r="AE1240" s="21"/>
    </row>
    <row r="1241" spans="1:31" x14ac:dyDescent="0.2">
      <c r="A1241" s="27" t="s">
        <v>26</v>
      </c>
      <c r="B1241" s="13" t="s">
        <v>26</v>
      </c>
      <c r="C1241" s="14">
        <v>268</v>
      </c>
      <c r="D1241" s="13" t="s">
        <v>26</v>
      </c>
      <c r="E1241" s="13" t="s">
        <v>484</v>
      </c>
      <c r="F1241" s="13" t="s">
        <v>313</v>
      </c>
      <c r="G1241" s="14" t="s">
        <v>339</v>
      </c>
      <c r="H1241">
        <v>33381</v>
      </c>
      <c r="I1241">
        <v>33403</v>
      </c>
      <c r="J1241">
        <v>33171</v>
      </c>
      <c r="K1241">
        <v>32444.000000000004</v>
      </c>
      <c r="L1241">
        <v>31434</v>
      </c>
      <c r="M1241">
        <v>30428</v>
      </c>
      <c r="N1241">
        <v>29389</v>
      </c>
      <c r="O1241">
        <v>28302</v>
      </c>
      <c r="P1241">
        <v>27514</v>
      </c>
      <c r="Q1241">
        <v>26756</v>
      </c>
      <c r="R1241">
        <v>26030</v>
      </c>
      <c r="S1241">
        <v>25370</v>
      </c>
      <c r="T1241">
        <v>24688</v>
      </c>
      <c r="U1241">
        <v>23914</v>
      </c>
      <c r="V1241">
        <v>23150</v>
      </c>
      <c r="W1241">
        <v>22469</v>
      </c>
      <c r="X1241">
        <v>21811</v>
      </c>
      <c r="Y1241">
        <v>21622</v>
      </c>
      <c r="Z1241">
        <v>22033</v>
      </c>
      <c r="AA1241">
        <v>22886</v>
      </c>
      <c r="AB1241">
        <v>23726</v>
      </c>
      <c r="AC1241">
        <v>24602</v>
      </c>
      <c r="AD1241">
        <v>25478</v>
      </c>
      <c r="AE1241" s="22"/>
    </row>
    <row r="1242" spans="1:31" x14ac:dyDescent="0.2">
      <c r="A1242" s="25" t="s">
        <v>26</v>
      </c>
      <c r="B1242" s="11" t="s">
        <v>26</v>
      </c>
      <c r="C1242" s="12">
        <v>268</v>
      </c>
      <c r="D1242" s="11" t="s">
        <v>26</v>
      </c>
      <c r="E1242" s="11" t="s">
        <v>478</v>
      </c>
      <c r="F1242" s="11" t="s">
        <v>312</v>
      </c>
      <c r="G1242" s="12" t="s">
        <v>352</v>
      </c>
      <c r="H1242">
        <v>31476</v>
      </c>
      <c r="I1242">
        <v>31525</v>
      </c>
      <c r="J1242">
        <v>31592</v>
      </c>
      <c r="K1242">
        <v>31417</v>
      </c>
      <c r="L1242">
        <v>30859</v>
      </c>
      <c r="M1242">
        <v>30002</v>
      </c>
      <c r="N1242">
        <v>29125</v>
      </c>
      <c r="O1242">
        <v>28221</v>
      </c>
      <c r="P1242">
        <v>27233</v>
      </c>
      <c r="Q1242">
        <v>26120</v>
      </c>
      <c r="R1242">
        <v>24946</v>
      </c>
      <c r="S1242">
        <v>23806</v>
      </c>
      <c r="T1242">
        <v>22696</v>
      </c>
      <c r="U1242">
        <v>21704</v>
      </c>
      <c r="V1242">
        <v>20882</v>
      </c>
      <c r="W1242">
        <v>20242</v>
      </c>
      <c r="X1242">
        <v>19675</v>
      </c>
      <c r="Y1242">
        <v>19157</v>
      </c>
      <c r="Z1242">
        <v>19017</v>
      </c>
      <c r="AA1242">
        <v>19428</v>
      </c>
      <c r="AB1242">
        <v>20223</v>
      </c>
      <c r="AC1242">
        <v>21033</v>
      </c>
      <c r="AD1242">
        <v>21886</v>
      </c>
      <c r="AE1242" s="21"/>
    </row>
    <row r="1243" spans="1:31" x14ac:dyDescent="0.2">
      <c r="A1243" s="27" t="s">
        <v>26</v>
      </c>
      <c r="B1243" s="13" t="s">
        <v>26</v>
      </c>
      <c r="C1243" s="14">
        <v>268</v>
      </c>
      <c r="D1243" s="13" t="s">
        <v>26</v>
      </c>
      <c r="E1243" s="13" t="s">
        <v>485</v>
      </c>
      <c r="F1243" s="13" t="s">
        <v>313</v>
      </c>
      <c r="G1243" s="14" t="s">
        <v>352</v>
      </c>
      <c r="H1243">
        <v>24139</v>
      </c>
      <c r="I1243">
        <v>24344</v>
      </c>
      <c r="J1243">
        <v>24744</v>
      </c>
      <c r="K1243">
        <v>25758</v>
      </c>
      <c r="L1243">
        <v>26976</v>
      </c>
      <c r="M1243">
        <v>28165</v>
      </c>
      <c r="N1243">
        <v>29023</v>
      </c>
      <c r="O1243">
        <v>29189</v>
      </c>
      <c r="P1243">
        <v>29630</v>
      </c>
      <c r="Q1243">
        <v>29899</v>
      </c>
      <c r="R1243">
        <v>29976</v>
      </c>
      <c r="S1243">
        <v>29852</v>
      </c>
      <c r="T1243">
        <v>29533</v>
      </c>
      <c r="U1243">
        <v>24463</v>
      </c>
      <c r="V1243">
        <v>23679</v>
      </c>
      <c r="W1243">
        <v>22920</v>
      </c>
      <c r="X1243">
        <v>22254</v>
      </c>
      <c r="Y1243">
        <v>21616</v>
      </c>
      <c r="Z1243">
        <v>21382</v>
      </c>
      <c r="AA1243">
        <v>21802</v>
      </c>
      <c r="AB1243">
        <v>22669</v>
      </c>
      <c r="AC1243">
        <v>23520</v>
      </c>
      <c r="AD1243">
        <v>24407</v>
      </c>
      <c r="AE1243" s="22"/>
    </row>
    <row r="1244" spans="1:31" x14ac:dyDescent="0.2">
      <c r="A1244" s="25" t="s">
        <v>26</v>
      </c>
      <c r="B1244" s="11" t="s">
        <v>26</v>
      </c>
      <c r="C1244" s="12">
        <v>268</v>
      </c>
      <c r="D1244" s="11" t="s">
        <v>26</v>
      </c>
      <c r="E1244" s="11" t="s">
        <v>479</v>
      </c>
      <c r="F1244" s="11" t="s">
        <v>312</v>
      </c>
      <c r="G1244" s="12" t="s">
        <v>338</v>
      </c>
      <c r="H1244">
        <v>31004</v>
      </c>
      <c r="I1244">
        <v>31107</v>
      </c>
      <c r="J1244">
        <v>31192</v>
      </c>
      <c r="K1244">
        <v>31275</v>
      </c>
      <c r="L1244">
        <v>31111</v>
      </c>
      <c r="M1244">
        <v>30556</v>
      </c>
      <c r="N1244">
        <v>29701</v>
      </c>
      <c r="O1244">
        <v>28833</v>
      </c>
      <c r="P1244">
        <v>27993</v>
      </c>
      <c r="Q1244">
        <v>27039</v>
      </c>
      <c r="R1244">
        <v>25946</v>
      </c>
      <c r="S1244">
        <v>24778</v>
      </c>
      <c r="T1244">
        <v>23635</v>
      </c>
      <c r="U1244">
        <v>22527</v>
      </c>
      <c r="V1244">
        <v>21514</v>
      </c>
      <c r="W1244">
        <v>20686</v>
      </c>
      <c r="X1244">
        <v>20054</v>
      </c>
      <c r="Y1244">
        <v>19499</v>
      </c>
      <c r="Z1244">
        <v>18968</v>
      </c>
      <c r="AA1244">
        <v>18829</v>
      </c>
      <c r="AB1244">
        <v>19243</v>
      </c>
      <c r="AC1244">
        <v>20043</v>
      </c>
      <c r="AD1244">
        <v>20859</v>
      </c>
      <c r="AE1244" s="21"/>
    </row>
    <row r="1245" spans="1:31" x14ac:dyDescent="0.2">
      <c r="A1245" s="27" t="s">
        <v>26</v>
      </c>
      <c r="B1245" s="13" t="s">
        <v>26</v>
      </c>
      <c r="C1245" s="14">
        <v>268</v>
      </c>
      <c r="D1245" s="13" t="s">
        <v>26</v>
      </c>
      <c r="E1245" s="13" t="s">
        <v>486</v>
      </c>
      <c r="F1245" s="13" t="s">
        <v>313</v>
      </c>
      <c r="G1245" s="14" t="s">
        <v>338</v>
      </c>
      <c r="H1245">
        <v>31915</v>
      </c>
      <c r="I1245">
        <v>32055.999999999996</v>
      </c>
      <c r="J1245">
        <v>32146</v>
      </c>
      <c r="K1245">
        <v>32191.000000000004</v>
      </c>
      <c r="L1245">
        <v>31935</v>
      </c>
      <c r="M1245">
        <v>31251</v>
      </c>
      <c r="N1245">
        <v>30271</v>
      </c>
      <c r="O1245">
        <v>29280</v>
      </c>
      <c r="P1245">
        <v>28546</v>
      </c>
      <c r="Q1245">
        <v>27789</v>
      </c>
      <c r="R1245">
        <v>27045</v>
      </c>
      <c r="S1245">
        <v>26319</v>
      </c>
      <c r="T1245">
        <v>25613</v>
      </c>
      <c r="U1245">
        <v>24946</v>
      </c>
      <c r="V1245">
        <v>24221</v>
      </c>
      <c r="W1245">
        <v>23438</v>
      </c>
      <c r="X1245">
        <v>22694</v>
      </c>
      <c r="Y1245">
        <v>22048</v>
      </c>
      <c r="Z1245">
        <v>21376</v>
      </c>
      <c r="AA1245">
        <v>21146</v>
      </c>
      <c r="AB1245">
        <v>21576</v>
      </c>
      <c r="AC1245">
        <v>22454</v>
      </c>
      <c r="AD1245">
        <v>23315</v>
      </c>
      <c r="AE1245" s="22"/>
    </row>
    <row r="1246" spans="1:31" x14ac:dyDescent="0.2">
      <c r="A1246" s="25" t="s">
        <v>26</v>
      </c>
      <c r="B1246" s="11" t="s">
        <v>26</v>
      </c>
      <c r="C1246" s="12">
        <v>268</v>
      </c>
      <c r="D1246" s="11" t="s">
        <v>26</v>
      </c>
      <c r="E1246" s="11" t="s">
        <v>458</v>
      </c>
      <c r="F1246" s="11" t="s">
        <v>312</v>
      </c>
      <c r="G1246" s="12" t="s">
        <v>457</v>
      </c>
      <c r="H1246" s="205">
        <v>154413</v>
      </c>
      <c r="I1246" s="205">
        <v>149666</v>
      </c>
      <c r="J1246" s="205">
        <v>144394</v>
      </c>
      <c r="K1246" s="205">
        <v>137804</v>
      </c>
      <c r="L1246" s="205">
        <v>130990.99999999999</v>
      </c>
      <c r="M1246">
        <v>124473</v>
      </c>
      <c r="N1246">
        <v>118745</v>
      </c>
      <c r="O1246">
        <v>114026</v>
      </c>
      <c r="P1246">
        <v>109550</v>
      </c>
      <c r="Q1246">
        <v>105892</v>
      </c>
      <c r="R1246">
        <v>103284</v>
      </c>
      <c r="S1246">
        <v>102015</v>
      </c>
      <c r="T1246">
        <v>102207</v>
      </c>
      <c r="U1246">
        <v>103473.00000000001</v>
      </c>
      <c r="V1246">
        <v>106100</v>
      </c>
      <c r="W1246">
        <v>109789.00000000001</v>
      </c>
      <c r="X1246">
        <v>114014.99999999999</v>
      </c>
      <c r="Y1246">
        <v>118345</v>
      </c>
      <c r="Z1246">
        <v>122295</v>
      </c>
      <c r="AA1246">
        <v>126312</v>
      </c>
      <c r="AB1246">
        <v>130033.00000000001</v>
      </c>
      <c r="AC1246">
        <v>132936</v>
      </c>
      <c r="AD1246">
        <v>134668</v>
      </c>
      <c r="AE1246" s="21" t="s">
        <v>1</v>
      </c>
    </row>
    <row r="1247" spans="1:31" x14ac:dyDescent="0.2">
      <c r="A1247" s="27" t="s">
        <v>26</v>
      </c>
      <c r="B1247" s="13" t="s">
        <v>26</v>
      </c>
      <c r="C1247" s="14">
        <v>268</v>
      </c>
      <c r="D1247" s="13" t="s">
        <v>26</v>
      </c>
      <c r="E1247" s="13" t="s">
        <v>456</v>
      </c>
      <c r="F1247" s="13" t="s">
        <v>312</v>
      </c>
      <c r="G1247" s="14" t="s">
        <v>455</v>
      </c>
      <c r="H1247" s="205">
        <v>158904</v>
      </c>
      <c r="I1247" s="205">
        <v>158338</v>
      </c>
      <c r="J1247" s="205">
        <v>157043</v>
      </c>
      <c r="K1247" s="205">
        <v>154646</v>
      </c>
      <c r="L1247" s="205">
        <v>151273</v>
      </c>
      <c r="M1247">
        <v>146948.99999999997</v>
      </c>
      <c r="N1247">
        <v>141924.99999999997</v>
      </c>
      <c r="O1247">
        <v>136570</v>
      </c>
      <c r="P1247">
        <v>131143</v>
      </c>
      <c r="Q1247">
        <v>125567</v>
      </c>
      <c r="R1247">
        <v>120042.99999999999</v>
      </c>
      <c r="S1247">
        <v>114846</v>
      </c>
      <c r="T1247">
        <v>110222.00000000001</v>
      </c>
      <c r="U1247">
        <v>106126</v>
      </c>
      <c r="V1247">
        <v>102538</v>
      </c>
      <c r="W1247">
        <v>99808.000000000015</v>
      </c>
      <c r="X1247">
        <v>98363</v>
      </c>
      <c r="Y1247">
        <v>98431.999999999985</v>
      </c>
      <c r="Z1247">
        <v>99734</v>
      </c>
      <c r="AA1247">
        <v>102420.99999999999</v>
      </c>
      <c r="AB1247">
        <v>106140.99999999999</v>
      </c>
      <c r="AC1247">
        <v>110324.00000000001</v>
      </c>
      <c r="AD1247">
        <v>114562.00000000001</v>
      </c>
      <c r="AE1247" s="22" t="s">
        <v>1</v>
      </c>
    </row>
    <row r="1248" spans="1:31" x14ac:dyDescent="0.2">
      <c r="A1248" s="25" t="s">
        <v>26</v>
      </c>
      <c r="B1248" s="11" t="s">
        <v>26</v>
      </c>
      <c r="C1248" s="12">
        <v>268</v>
      </c>
      <c r="D1248" s="11" t="s">
        <v>26</v>
      </c>
      <c r="E1248" s="11" t="s">
        <v>502</v>
      </c>
      <c r="F1248" s="11" t="s">
        <v>313</v>
      </c>
      <c r="G1248" s="12" t="s">
        <v>457</v>
      </c>
      <c r="H1248" s="205">
        <v>165632</v>
      </c>
      <c r="I1248" s="205">
        <v>160269</v>
      </c>
      <c r="J1248" s="205">
        <v>154988</v>
      </c>
      <c r="K1248" s="205">
        <v>148271</v>
      </c>
      <c r="L1248" s="205">
        <v>141997</v>
      </c>
      <c r="M1248">
        <v>136477</v>
      </c>
      <c r="N1248">
        <v>131780</v>
      </c>
      <c r="O1248">
        <v>127782</v>
      </c>
      <c r="P1248">
        <v>123859</v>
      </c>
      <c r="Q1248">
        <v>120140.99999999999</v>
      </c>
      <c r="R1248">
        <v>117095</v>
      </c>
      <c r="S1248">
        <v>115389.99999999999</v>
      </c>
      <c r="T1248">
        <v>115387.99999999999</v>
      </c>
      <c r="U1248">
        <v>116487</v>
      </c>
      <c r="V1248">
        <v>119138.99999999999</v>
      </c>
      <c r="W1248">
        <v>122958</v>
      </c>
      <c r="X1248">
        <v>127251</v>
      </c>
      <c r="Y1248">
        <v>131476</v>
      </c>
      <c r="Z1248">
        <v>135001</v>
      </c>
      <c r="AA1248">
        <v>138473</v>
      </c>
      <c r="AB1248">
        <v>141587</v>
      </c>
      <c r="AC1248">
        <v>143900</v>
      </c>
      <c r="AD1248">
        <v>145102</v>
      </c>
      <c r="AE1248" s="21" t="s">
        <v>1</v>
      </c>
    </row>
    <row r="1249" spans="1:31" x14ac:dyDescent="0.2">
      <c r="A1249" s="27" t="s">
        <v>26</v>
      </c>
      <c r="B1249" s="13" t="s">
        <v>26</v>
      </c>
      <c r="C1249" s="14">
        <v>268</v>
      </c>
      <c r="D1249" s="13" t="s">
        <v>26</v>
      </c>
      <c r="E1249" s="13" t="s">
        <v>503</v>
      </c>
      <c r="F1249" s="13" t="s">
        <v>313</v>
      </c>
      <c r="G1249" s="14" t="s">
        <v>338</v>
      </c>
      <c r="H1249" s="205">
        <v>166388.99999999997</v>
      </c>
      <c r="I1249" s="205">
        <v>165594</v>
      </c>
      <c r="J1249" s="205">
        <v>163932.00000000003</v>
      </c>
      <c r="K1249" s="205">
        <v>160853</v>
      </c>
      <c r="L1249" s="205">
        <v>156785</v>
      </c>
      <c r="M1249">
        <v>151903</v>
      </c>
      <c r="N1249">
        <v>146616</v>
      </c>
      <c r="O1249">
        <v>141405</v>
      </c>
      <c r="P1249">
        <v>137535</v>
      </c>
      <c r="Q1249">
        <v>133817.99999999997</v>
      </c>
      <c r="R1249">
        <v>130228.00000000001</v>
      </c>
      <c r="S1249">
        <v>126679.00000000001</v>
      </c>
      <c r="T1249">
        <v>123191</v>
      </c>
      <c r="U1249">
        <v>119601</v>
      </c>
      <c r="V1249">
        <v>115961.00000000001</v>
      </c>
      <c r="W1249">
        <v>112832</v>
      </c>
      <c r="X1249">
        <v>110989</v>
      </c>
      <c r="Y1249">
        <v>110891</v>
      </c>
      <c r="Z1249">
        <v>112046</v>
      </c>
      <c r="AA1249">
        <v>114762.99999999999</v>
      </c>
      <c r="AB1249">
        <v>118609.00000000001</v>
      </c>
      <c r="AC1249">
        <v>122841.99999999999</v>
      </c>
      <c r="AD1249">
        <v>126954</v>
      </c>
      <c r="AE1249" s="22" t="s">
        <v>1</v>
      </c>
    </row>
    <row r="1250" spans="1:31" x14ac:dyDescent="0.2">
      <c r="A1250" s="25" t="s">
        <v>26</v>
      </c>
      <c r="B1250" s="11" t="s">
        <v>26</v>
      </c>
      <c r="C1250" s="12">
        <v>268</v>
      </c>
      <c r="D1250" s="11" t="s">
        <v>26</v>
      </c>
      <c r="E1250" s="11" t="s">
        <v>504</v>
      </c>
      <c r="F1250" s="11"/>
      <c r="G1250" s="12"/>
      <c r="H1250" s="205">
        <v>0</v>
      </c>
      <c r="I1250" s="205">
        <v>0</v>
      </c>
      <c r="J1250" s="205">
        <v>0</v>
      </c>
      <c r="K1250" s="205">
        <v>0</v>
      </c>
      <c r="L1250" s="205">
        <v>0</v>
      </c>
      <c r="M1250">
        <v>0</v>
      </c>
      <c r="N1250">
        <v>0</v>
      </c>
      <c r="O1250">
        <v>0</v>
      </c>
      <c r="P1250">
        <v>0</v>
      </c>
      <c r="Q1250">
        <v>0</v>
      </c>
      <c r="R1250">
        <v>0</v>
      </c>
      <c r="S1250">
        <v>0</v>
      </c>
      <c r="T1250">
        <v>0</v>
      </c>
      <c r="U1250">
        <v>0</v>
      </c>
      <c r="V1250">
        <v>0</v>
      </c>
      <c r="W1250">
        <v>0</v>
      </c>
      <c r="X1250">
        <v>0</v>
      </c>
      <c r="Y1250">
        <v>0</v>
      </c>
      <c r="Z1250">
        <v>0</v>
      </c>
      <c r="AA1250">
        <v>0</v>
      </c>
      <c r="AB1250">
        <v>0</v>
      </c>
      <c r="AC1250">
        <v>0</v>
      </c>
      <c r="AD1250">
        <v>0</v>
      </c>
      <c r="AE1250" s="21" t="s">
        <v>1</v>
      </c>
    </row>
    <row r="1251" spans="1:31" x14ac:dyDescent="0.2">
      <c r="A1251" s="27" t="s">
        <v>26</v>
      </c>
      <c r="B1251" s="13" t="s">
        <v>26</v>
      </c>
      <c r="C1251" s="14">
        <v>268</v>
      </c>
      <c r="D1251" s="13" t="s">
        <v>26</v>
      </c>
      <c r="E1251" s="13" t="s">
        <v>505</v>
      </c>
      <c r="F1251" s="13"/>
      <c r="G1251" s="14"/>
      <c r="H1251" s="205">
        <v>4142648</v>
      </c>
      <c r="I1251" s="205">
        <v>4119490</v>
      </c>
      <c r="J1251" s="205">
        <v>4099095.9999999995</v>
      </c>
      <c r="K1251" s="205">
        <v>4081012</v>
      </c>
      <c r="L1251" s="205">
        <v>4064097</v>
      </c>
      <c r="M1251">
        <v>4048701</v>
      </c>
      <c r="N1251">
        <v>4035310</v>
      </c>
      <c r="O1251">
        <v>4024180</v>
      </c>
      <c r="P1251">
        <v>4015457</v>
      </c>
      <c r="Q1251">
        <v>4008723</v>
      </c>
      <c r="R1251">
        <v>4002946</v>
      </c>
      <c r="S1251">
        <v>3996762</v>
      </c>
      <c r="T1251">
        <v>3989175</v>
      </c>
      <c r="U1251">
        <v>3979773</v>
      </c>
      <c r="V1251">
        <v>3968728</v>
      </c>
      <c r="W1251">
        <v>3956337</v>
      </c>
      <c r="X1251">
        <v>3943050</v>
      </c>
      <c r="Y1251">
        <v>3929288</v>
      </c>
      <c r="Z1251">
        <v>3915051</v>
      </c>
      <c r="AA1251">
        <v>3900212</v>
      </c>
      <c r="AB1251">
        <v>3884887</v>
      </c>
      <c r="AC1251">
        <v>3869218</v>
      </c>
      <c r="AD1251">
        <v>3853301</v>
      </c>
      <c r="AE1251" s="22" t="s">
        <v>1</v>
      </c>
    </row>
    <row r="1252" spans="1:31" x14ac:dyDescent="0.2">
      <c r="A1252" s="25" t="s">
        <v>27</v>
      </c>
      <c r="B1252" s="11" t="s">
        <v>27</v>
      </c>
      <c r="C1252" s="12">
        <v>288</v>
      </c>
      <c r="D1252" s="11" t="s">
        <v>27</v>
      </c>
      <c r="E1252" s="11" t="s">
        <v>440</v>
      </c>
      <c r="F1252" s="11" t="s">
        <v>312</v>
      </c>
      <c r="G1252" s="12" t="s">
        <v>319</v>
      </c>
      <c r="H1252" s="205">
        <v>328467</v>
      </c>
      <c r="I1252" s="205">
        <v>335714</v>
      </c>
      <c r="J1252" s="205">
        <v>341562</v>
      </c>
      <c r="K1252" s="205">
        <v>349391</v>
      </c>
      <c r="L1252" s="205">
        <v>357287</v>
      </c>
      <c r="M1252">
        <v>364895</v>
      </c>
      <c r="N1252">
        <v>370395</v>
      </c>
      <c r="O1252">
        <v>377440</v>
      </c>
      <c r="P1252">
        <v>385255</v>
      </c>
      <c r="Q1252">
        <v>392705</v>
      </c>
      <c r="R1252">
        <v>399124</v>
      </c>
      <c r="S1252">
        <v>401102</v>
      </c>
      <c r="T1252">
        <v>405592</v>
      </c>
      <c r="U1252">
        <v>408143</v>
      </c>
      <c r="V1252">
        <v>410088</v>
      </c>
      <c r="W1252">
        <v>412235</v>
      </c>
      <c r="X1252">
        <v>418323</v>
      </c>
      <c r="Y1252">
        <v>421439</v>
      </c>
      <c r="Z1252">
        <v>425951</v>
      </c>
      <c r="AA1252">
        <v>430465</v>
      </c>
      <c r="AB1252">
        <v>434727</v>
      </c>
      <c r="AC1252">
        <v>437072</v>
      </c>
      <c r="AD1252">
        <v>441067</v>
      </c>
      <c r="AE1252" s="21" t="s">
        <v>1</v>
      </c>
    </row>
    <row r="1253" spans="1:31" x14ac:dyDescent="0.2">
      <c r="A1253" s="27" t="s">
        <v>27</v>
      </c>
      <c r="B1253" s="13" t="s">
        <v>27</v>
      </c>
      <c r="C1253" s="14">
        <v>288</v>
      </c>
      <c r="D1253" s="13" t="s">
        <v>27</v>
      </c>
      <c r="E1253" s="13" t="s">
        <v>487</v>
      </c>
      <c r="F1253" s="13" t="s">
        <v>313</v>
      </c>
      <c r="G1253" s="14" t="s">
        <v>319</v>
      </c>
      <c r="H1253" s="205">
        <v>342593</v>
      </c>
      <c r="I1253" s="205">
        <v>349318</v>
      </c>
      <c r="J1253" s="205">
        <v>355402</v>
      </c>
      <c r="K1253" s="205">
        <v>363596</v>
      </c>
      <c r="L1253" s="205">
        <v>371855</v>
      </c>
      <c r="M1253">
        <v>379835</v>
      </c>
      <c r="N1253">
        <v>385804</v>
      </c>
      <c r="O1253">
        <v>393278</v>
      </c>
      <c r="P1253">
        <v>401833</v>
      </c>
      <c r="Q1253">
        <v>409975</v>
      </c>
      <c r="R1253">
        <v>416907</v>
      </c>
      <c r="S1253">
        <v>418489</v>
      </c>
      <c r="T1253">
        <v>423206</v>
      </c>
      <c r="U1253">
        <v>425845</v>
      </c>
      <c r="V1253">
        <v>427777</v>
      </c>
      <c r="W1253">
        <v>429890</v>
      </c>
      <c r="X1253">
        <v>436229</v>
      </c>
      <c r="Y1253">
        <v>439405</v>
      </c>
      <c r="Z1253">
        <v>444268</v>
      </c>
      <c r="AA1253">
        <v>449104</v>
      </c>
      <c r="AB1253">
        <v>453611</v>
      </c>
      <c r="AC1253">
        <v>455774</v>
      </c>
      <c r="AD1253">
        <v>459951</v>
      </c>
      <c r="AE1253" s="22" t="s">
        <v>1</v>
      </c>
    </row>
    <row r="1254" spans="1:31" x14ac:dyDescent="0.2">
      <c r="A1254" s="25" t="s">
        <v>27</v>
      </c>
      <c r="B1254" s="11" t="s">
        <v>27</v>
      </c>
      <c r="C1254" s="12">
        <v>288</v>
      </c>
      <c r="D1254" s="11" t="s">
        <v>27</v>
      </c>
      <c r="E1254" s="11" t="s">
        <v>441</v>
      </c>
      <c r="F1254" s="11" t="s">
        <v>312</v>
      </c>
      <c r="G1254" s="12" t="s">
        <v>355</v>
      </c>
      <c r="H1254" s="205">
        <v>322554</v>
      </c>
      <c r="I1254" s="205">
        <v>327390</v>
      </c>
      <c r="J1254" s="205">
        <v>333490</v>
      </c>
      <c r="K1254" s="205">
        <v>340684</v>
      </c>
      <c r="L1254" s="205">
        <v>348119</v>
      </c>
      <c r="M1254">
        <v>355515</v>
      </c>
      <c r="N1254">
        <v>362521</v>
      </c>
      <c r="O1254">
        <v>368674</v>
      </c>
      <c r="P1254">
        <v>376468</v>
      </c>
      <c r="Q1254">
        <v>384213</v>
      </c>
      <c r="R1254">
        <v>391332</v>
      </c>
      <c r="S1254">
        <v>397104</v>
      </c>
      <c r="T1254">
        <v>400767</v>
      </c>
      <c r="U1254">
        <v>404260</v>
      </c>
      <c r="V1254">
        <v>406810</v>
      </c>
      <c r="W1254">
        <v>409071</v>
      </c>
      <c r="X1254">
        <v>411931</v>
      </c>
      <c r="Y1254">
        <v>416412</v>
      </c>
      <c r="Z1254">
        <v>420706</v>
      </c>
      <c r="AA1254">
        <v>425086</v>
      </c>
      <c r="AB1254">
        <v>429350</v>
      </c>
      <c r="AC1254">
        <v>433204</v>
      </c>
      <c r="AD1254">
        <v>436308</v>
      </c>
      <c r="AE1254" s="21" t="s">
        <v>1</v>
      </c>
    </row>
    <row r="1255" spans="1:31" x14ac:dyDescent="0.2">
      <c r="A1255" s="27" t="s">
        <v>27</v>
      </c>
      <c r="B1255" s="13" t="s">
        <v>27</v>
      </c>
      <c r="C1255" s="14">
        <v>288</v>
      </c>
      <c r="D1255" s="13" t="s">
        <v>27</v>
      </c>
      <c r="E1255" s="13" t="s">
        <v>488</v>
      </c>
      <c r="F1255" s="13" t="s">
        <v>313</v>
      </c>
      <c r="G1255" s="14" t="s">
        <v>355</v>
      </c>
      <c r="H1255" s="205">
        <v>336213</v>
      </c>
      <c r="I1255" s="205">
        <v>341112</v>
      </c>
      <c r="J1255" s="205">
        <v>347029</v>
      </c>
      <c r="K1255" s="205">
        <v>354546</v>
      </c>
      <c r="L1255" s="205">
        <v>362293</v>
      </c>
      <c r="M1255">
        <v>369996</v>
      </c>
      <c r="N1255">
        <v>377330</v>
      </c>
      <c r="O1255">
        <v>383860</v>
      </c>
      <c r="P1255">
        <v>392319</v>
      </c>
      <c r="Q1255">
        <v>400740</v>
      </c>
      <c r="R1255">
        <v>408432</v>
      </c>
      <c r="S1255">
        <v>414532</v>
      </c>
      <c r="T1255">
        <v>418121</v>
      </c>
      <c r="U1255">
        <v>421784</v>
      </c>
      <c r="V1255">
        <v>424370</v>
      </c>
      <c r="W1255">
        <v>426596</v>
      </c>
      <c r="X1255">
        <v>429438</v>
      </c>
      <c r="Y1255">
        <v>434022</v>
      </c>
      <c r="Z1255">
        <v>438609</v>
      </c>
      <c r="AA1255">
        <v>443274</v>
      </c>
      <c r="AB1255">
        <v>447773</v>
      </c>
      <c r="AC1255">
        <v>451752</v>
      </c>
      <c r="AD1255">
        <v>454814</v>
      </c>
      <c r="AE1255" s="22" t="s">
        <v>1</v>
      </c>
    </row>
    <row r="1256" spans="1:31" x14ac:dyDescent="0.2">
      <c r="A1256" s="25" t="s">
        <v>27</v>
      </c>
      <c r="B1256" s="11" t="s">
        <v>27</v>
      </c>
      <c r="C1256" s="12">
        <v>288</v>
      </c>
      <c r="D1256" s="11" t="s">
        <v>27</v>
      </c>
      <c r="E1256" s="11" t="s">
        <v>442</v>
      </c>
      <c r="F1256" s="11" t="s">
        <v>312</v>
      </c>
      <c r="G1256" s="12" t="s">
        <v>317</v>
      </c>
      <c r="H1256" s="205">
        <v>316839</v>
      </c>
      <c r="I1256" s="205">
        <v>321142</v>
      </c>
      <c r="J1256" s="205">
        <v>326222</v>
      </c>
      <c r="K1256" s="205">
        <v>332779</v>
      </c>
      <c r="L1256" s="205">
        <v>339701</v>
      </c>
      <c r="M1256">
        <v>346784</v>
      </c>
      <c r="N1256">
        <v>353747</v>
      </c>
      <c r="O1256">
        <v>360203</v>
      </c>
      <c r="P1256">
        <v>367840</v>
      </c>
      <c r="Q1256">
        <v>375689</v>
      </c>
      <c r="R1256">
        <v>383258</v>
      </c>
      <c r="S1256">
        <v>389917</v>
      </c>
      <c r="T1256">
        <v>394989</v>
      </c>
      <c r="U1256">
        <v>399468</v>
      </c>
      <c r="V1256">
        <v>402769</v>
      </c>
      <c r="W1256">
        <v>405392</v>
      </c>
      <c r="X1256">
        <v>408070</v>
      </c>
      <c r="Y1256">
        <v>411673</v>
      </c>
      <c r="Z1256">
        <v>415775</v>
      </c>
      <c r="AA1256">
        <v>420014</v>
      </c>
      <c r="AB1256">
        <v>424240</v>
      </c>
      <c r="AC1256">
        <v>428209</v>
      </c>
      <c r="AD1256">
        <v>431633</v>
      </c>
      <c r="AE1256" s="21" t="s">
        <v>1</v>
      </c>
    </row>
    <row r="1257" spans="1:31" x14ac:dyDescent="0.2">
      <c r="A1257" s="27" t="s">
        <v>27</v>
      </c>
      <c r="B1257" s="13" t="s">
        <v>27</v>
      </c>
      <c r="C1257" s="14">
        <v>288</v>
      </c>
      <c r="D1257" s="13" t="s">
        <v>27</v>
      </c>
      <c r="E1257" s="13" t="s">
        <v>489</v>
      </c>
      <c r="F1257" s="13" t="s">
        <v>313</v>
      </c>
      <c r="G1257" s="14" t="s">
        <v>317</v>
      </c>
      <c r="H1257" s="205">
        <v>330126</v>
      </c>
      <c r="I1257" s="205">
        <v>334544</v>
      </c>
      <c r="J1257" s="205">
        <v>339530</v>
      </c>
      <c r="K1257" s="205">
        <v>346377</v>
      </c>
      <c r="L1257" s="205">
        <v>353572</v>
      </c>
      <c r="M1257">
        <v>360911</v>
      </c>
      <c r="N1257">
        <v>368137</v>
      </c>
      <c r="O1257">
        <v>374883</v>
      </c>
      <c r="P1257">
        <v>383096</v>
      </c>
      <c r="Q1257">
        <v>391577</v>
      </c>
      <c r="R1257">
        <v>399742</v>
      </c>
      <c r="S1257">
        <v>406835</v>
      </c>
      <c r="T1257">
        <v>412041</v>
      </c>
      <c r="U1257">
        <v>416775</v>
      </c>
      <c r="V1257">
        <v>420179</v>
      </c>
      <c r="W1257">
        <v>422796</v>
      </c>
      <c r="X1257">
        <v>425427</v>
      </c>
      <c r="Y1257">
        <v>429031</v>
      </c>
      <c r="Z1257">
        <v>433371</v>
      </c>
      <c r="AA1257">
        <v>437857</v>
      </c>
      <c r="AB1257">
        <v>442300</v>
      </c>
      <c r="AC1257">
        <v>446407</v>
      </c>
      <c r="AD1257">
        <v>449835</v>
      </c>
      <c r="AE1257" s="22" t="s">
        <v>1</v>
      </c>
    </row>
    <row r="1258" spans="1:31" x14ac:dyDescent="0.2">
      <c r="A1258" s="25" t="s">
        <v>27</v>
      </c>
      <c r="B1258" s="11" t="s">
        <v>27</v>
      </c>
      <c r="C1258" s="12">
        <v>288</v>
      </c>
      <c r="D1258" s="11" t="s">
        <v>27</v>
      </c>
      <c r="E1258" s="11" t="s">
        <v>443</v>
      </c>
      <c r="F1258" s="11" t="s">
        <v>312</v>
      </c>
      <c r="G1258" s="12" t="s">
        <v>356</v>
      </c>
      <c r="H1258" s="205">
        <v>311270</v>
      </c>
      <c r="I1258" s="205">
        <v>315276</v>
      </c>
      <c r="J1258" s="205">
        <v>319640</v>
      </c>
      <c r="K1258" s="205">
        <v>325558</v>
      </c>
      <c r="L1258" s="205">
        <v>331965</v>
      </c>
      <c r="M1258">
        <v>338657</v>
      </c>
      <c r="N1258">
        <v>345451</v>
      </c>
      <c r="O1258">
        <v>352034</v>
      </c>
      <c r="P1258">
        <v>359379</v>
      </c>
      <c r="Q1258">
        <v>367196</v>
      </c>
      <c r="R1258">
        <v>374995</v>
      </c>
      <c r="S1258">
        <v>382263</v>
      </c>
      <c r="T1258">
        <v>388409</v>
      </c>
      <c r="U1258">
        <v>393916</v>
      </c>
      <c r="V1258">
        <v>398012</v>
      </c>
      <c r="W1258">
        <v>401194</v>
      </c>
      <c r="X1258">
        <v>403990</v>
      </c>
      <c r="Y1258">
        <v>407115</v>
      </c>
      <c r="Z1258">
        <v>411052</v>
      </c>
      <c r="AA1258">
        <v>415178</v>
      </c>
      <c r="AB1258">
        <v>419342</v>
      </c>
      <c r="AC1258">
        <v>423369</v>
      </c>
      <c r="AD1258">
        <v>427022</v>
      </c>
      <c r="AE1258" s="21" t="s">
        <v>1</v>
      </c>
    </row>
    <row r="1259" spans="1:31" x14ac:dyDescent="0.2">
      <c r="A1259" s="27" t="s">
        <v>27</v>
      </c>
      <c r="B1259" s="13" t="s">
        <v>27</v>
      </c>
      <c r="C1259" s="14">
        <v>288</v>
      </c>
      <c r="D1259" s="13" t="s">
        <v>27</v>
      </c>
      <c r="E1259" s="13" t="s">
        <v>490</v>
      </c>
      <c r="F1259" s="13" t="s">
        <v>313</v>
      </c>
      <c r="G1259" s="14" t="s">
        <v>356</v>
      </c>
      <c r="H1259" s="205">
        <v>324267</v>
      </c>
      <c r="I1259" s="205">
        <v>328430</v>
      </c>
      <c r="J1259" s="205">
        <v>332775</v>
      </c>
      <c r="K1259" s="205">
        <v>338963</v>
      </c>
      <c r="L1259" s="205">
        <v>345610</v>
      </c>
      <c r="M1259">
        <v>352521</v>
      </c>
      <c r="N1259">
        <v>359528</v>
      </c>
      <c r="O1259">
        <v>366334</v>
      </c>
      <c r="P1259">
        <v>374153</v>
      </c>
      <c r="Q1259">
        <v>382544</v>
      </c>
      <c r="R1259">
        <v>390929</v>
      </c>
      <c r="S1259">
        <v>398693</v>
      </c>
      <c r="T1259">
        <v>405125</v>
      </c>
      <c r="U1259">
        <v>410980</v>
      </c>
      <c r="V1259">
        <v>415249</v>
      </c>
      <c r="W1259">
        <v>418476</v>
      </c>
      <c r="X1259">
        <v>421233</v>
      </c>
      <c r="Y1259">
        <v>424304</v>
      </c>
      <c r="Z1259">
        <v>428430</v>
      </c>
      <c r="AA1259">
        <v>432764</v>
      </c>
      <c r="AB1259">
        <v>437124</v>
      </c>
      <c r="AC1259">
        <v>441292</v>
      </c>
      <c r="AD1259">
        <v>444982</v>
      </c>
      <c r="AE1259" s="22" t="s">
        <v>1</v>
      </c>
    </row>
    <row r="1260" spans="1:31" x14ac:dyDescent="0.2">
      <c r="A1260" s="25" t="s">
        <v>27</v>
      </c>
      <c r="B1260" s="11" t="s">
        <v>27</v>
      </c>
      <c r="C1260" s="12">
        <v>288</v>
      </c>
      <c r="D1260" s="11" t="s">
        <v>27</v>
      </c>
      <c r="E1260" s="11" t="s">
        <v>444</v>
      </c>
      <c r="F1260" s="11" t="s">
        <v>312</v>
      </c>
      <c r="G1260" s="12" t="s">
        <v>327</v>
      </c>
      <c r="H1260" s="205">
        <v>305796</v>
      </c>
      <c r="I1260" s="205">
        <v>309709</v>
      </c>
      <c r="J1260" s="205">
        <v>313626</v>
      </c>
      <c r="K1260" s="205">
        <v>318906</v>
      </c>
      <c r="L1260" s="205">
        <v>324795</v>
      </c>
      <c r="M1260">
        <v>331091</v>
      </c>
      <c r="N1260">
        <v>337615</v>
      </c>
      <c r="O1260">
        <v>344172</v>
      </c>
      <c r="P1260">
        <v>351090</v>
      </c>
      <c r="Q1260">
        <v>358740</v>
      </c>
      <c r="R1260">
        <v>366634</v>
      </c>
      <c r="S1260">
        <v>374261</v>
      </c>
      <c r="T1260">
        <v>381175</v>
      </c>
      <c r="U1260">
        <v>387753</v>
      </c>
      <c r="V1260">
        <v>392688</v>
      </c>
      <c r="W1260">
        <v>396474</v>
      </c>
      <c r="X1260">
        <v>399635</v>
      </c>
      <c r="Y1260">
        <v>402633</v>
      </c>
      <c r="Z1260">
        <v>406431</v>
      </c>
      <c r="AA1260">
        <v>410471</v>
      </c>
      <c r="AB1260">
        <v>414601</v>
      </c>
      <c r="AC1260">
        <v>418645</v>
      </c>
      <c r="AD1260">
        <v>422452</v>
      </c>
      <c r="AE1260" s="21" t="s">
        <v>1</v>
      </c>
    </row>
    <row r="1261" spans="1:31" x14ac:dyDescent="0.2">
      <c r="A1261" s="27" t="s">
        <v>27</v>
      </c>
      <c r="B1261" s="13" t="s">
        <v>27</v>
      </c>
      <c r="C1261" s="14">
        <v>288</v>
      </c>
      <c r="D1261" s="13" t="s">
        <v>27</v>
      </c>
      <c r="E1261" s="13" t="s">
        <v>491</v>
      </c>
      <c r="F1261" s="13" t="s">
        <v>313</v>
      </c>
      <c r="G1261" s="14" t="s">
        <v>327</v>
      </c>
      <c r="H1261" s="205">
        <v>318570</v>
      </c>
      <c r="I1261" s="205">
        <v>322673</v>
      </c>
      <c r="J1261" s="205">
        <v>326636</v>
      </c>
      <c r="K1261" s="205">
        <v>332176</v>
      </c>
      <c r="L1261" s="205">
        <v>338282</v>
      </c>
      <c r="M1261">
        <v>344767</v>
      </c>
      <c r="N1261">
        <v>351469</v>
      </c>
      <c r="O1261">
        <v>358200</v>
      </c>
      <c r="P1261">
        <v>365480</v>
      </c>
      <c r="Q1261">
        <v>373630</v>
      </c>
      <c r="R1261">
        <v>382083</v>
      </c>
      <c r="S1261">
        <v>390231</v>
      </c>
      <c r="T1261">
        <v>397532</v>
      </c>
      <c r="U1261">
        <v>404559</v>
      </c>
      <c r="V1261">
        <v>409741</v>
      </c>
      <c r="W1261">
        <v>413625</v>
      </c>
      <c r="X1261">
        <v>416785</v>
      </c>
      <c r="Y1261">
        <v>419716</v>
      </c>
      <c r="Z1261">
        <v>423659</v>
      </c>
      <c r="AA1261">
        <v>427872</v>
      </c>
      <c r="AB1261">
        <v>432176</v>
      </c>
      <c r="AC1261">
        <v>436358</v>
      </c>
      <c r="AD1261">
        <v>440226</v>
      </c>
      <c r="AE1261" s="22" t="s">
        <v>1</v>
      </c>
    </row>
    <row r="1262" spans="1:31" x14ac:dyDescent="0.2">
      <c r="A1262" s="25" t="s">
        <v>27</v>
      </c>
      <c r="B1262" s="11" t="s">
        <v>27</v>
      </c>
      <c r="C1262" s="12">
        <v>288</v>
      </c>
      <c r="D1262" s="11" t="s">
        <v>27</v>
      </c>
      <c r="E1262" s="11" t="s">
        <v>445</v>
      </c>
      <c r="F1262" s="11" t="s">
        <v>312</v>
      </c>
      <c r="G1262" s="12" t="s">
        <v>320</v>
      </c>
      <c r="H1262" s="205">
        <v>300471</v>
      </c>
      <c r="I1262" s="205">
        <v>304355</v>
      </c>
      <c r="J1262" s="205">
        <v>308062</v>
      </c>
      <c r="K1262" s="205">
        <v>312848</v>
      </c>
      <c r="L1262" s="205">
        <v>318074</v>
      </c>
      <c r="M1262">
        <v>323972</v>
      </c>
      <c r="N1262">
        <v>330220</v>
      </c>
      <c r="O1262">
        <v>336626</v>
      </c>
      <c r="P1262">
        <v>343153</v>
      </c>
      <c r="Q1262">
        <v>350328</v>
      </c>
      <c r="R1262">
        <v>358182</v>
      </c>
      <c r="S1262">
        <v>366034</v>
      </c>
      <c r="T1262">
        <v>373438</v>
      </c>
      <c r="U1262">
        <v>380824</v>
      </c>
      <c r="V1262">
        <v>386944</v>
      </c>
      <c r="W1262">
        <v>391379</v>
      </c>
      <c r="X1262">
        <v>394951</v>
      </c>
      <c r="Y1262">
        <v>398121</v>
      </c>
      <c r="Z1262">
        <v>401909</v>
      </c>
      <c r="AA1262">
        <v>405787</v>
      </c>
      <c r="AB1262">
        <v>409910</v>
      </c>
      <c r="AC1262">
        <v>413999</v>
      </c>
      <c r="AD1262">
        <v>417903</v>
      </c>
      <c r="AE1262" s="21" t="s">
        <v>1</v>
      </c>
    </row>
    <row r="1263" spans="1:31" x14ac:dyDescent="0.2">
      <c r="A1263" s="27" t="s">
        <v>27</v>
      </c>
      <c r="B1263" s="13" t="s">
        <v>27</v>
      </c>
      <c r="C1263" s="14">
        <v>288</v>
      </c>
      <c r="D1263" s="13" t="s">
        <v>27</v>
      </c>
      <c r="E1263" s="13" t="s">
        <v>492</v>
      </c>
      <c r="F1263" s="13" t="s">
        <v>313</v>
      </c>
      <c r="G1263" s="14" t="s">
        <v>320</v>
      </c>
      <c r="H1263" s="205">
        <v>313082</v>
      </c>
      <c r="I1263" s="205">
        <v>317176</v>
      </c>
      <c r="J1263" s="205">
        <v>320984</v>
      </c>
      <c r="K1263" s="205">
        <v>326014</v>
      </c>
      <c r="L1263" s="205">
        <v>331466</v>
      </c>
      <c r="M1263">
        <v>337527</v>
      </c>
      <c r="N1263">
        <v>343922</v>
      </c>
      <c r="O1263">
        <v>350470</v>
      </c>
      <c r="P1263">
        <v>357261</v>
      </c>
      <c r="Q1263">
        <v>364828</v>
      </c>
      <c r="R1263">
        <v>373197</v>
      </c>
      <c r="S1263">
        <v>381573</v>
      </c>
      <c r="T1263">
        <v>389423</v>
      </c>
      <c r="U1263">
        <v>397322</v>
      </c>
      <c r="V1263">
        <v>403818</v>
      </c>
      <c r="W1263">
        <v>408406</v>
      </c>
      <c r="X1263">
        <v>412013</v>
      </c>
      <c r="Y1263">
        <v>415138</v>
      </c>
      <c r="Z1263">
        <v>419039</v>
      </c>
      <c r="AA1263">
        <v>423056</v>
      </c>
      <c r="AB1263">
        <v>427332</v>
      </c>
      <c r="AC1263">
        <v>431554</v>
      </c>
      <c r="AD1263">
        <v>435534</v>
      </c>
      <c r="AE1263" s="22" t="s">
        <v>1</v>
      </c>
    </row>
    <row r="1264" spans="1:31" x14ac:dyDescent="0.2">
      <c r="A1264" s="25" t="s">
        <v>27</v>
      </c>
      <c r="B1264" s="11" t="s">
        <v>27</v>
      </c>
      <c r="C1264" s="12">
        <v>288</v>
      </c>
      <c r="D1264" s="11" t="s">
        <v>27</v>
      </c>
      <c r="E1264" s="11" t="s">
        <v>446</v>
      </c>
      <c r="F1264" s="11" t="s">
        <v>312</v>
      </c>
      <c r="G1264" s="12" t="s">
        <v>326</v>
      </c>
      <c r="H1264" s="205">
        <v>295348</v>
      </c>
      <c r="I1264" s="205">
        <v>299270</v>
      </c>
      <c r="J1264" s="205">
        <v>302830</v>
      </c>
      <c r="K1264" s="205">
        <v>307340</v>
      </c>
      <c r="L1264" s="205">
        <v>311975</v>
      </c>
      <c r="M1264">
        <v>317185</v>
      </c>
      <c r="N1264">
        <v>323153</v>
      </c>
      <c r="O1264">
        <v>329400</v>
      </c>
      <c r="P1264">
        <v>335661</v>
      </c>
      <c r="Q1264">
        <v>342311</v>
      </c>
      <c r="R1264">
        <v>349644</v>
      </c>
      <c r="S1264">
        <v>357587</v>
      </c>
      <c r="T1264">
        <v>365346</v>
      </c>
      <c r="U1264">
        <v>373129</v>
      </c>
      <c r="V1264">
        <v>380324</v>
      </c>
      <c r="W1264">
        <v>386055</v>
      </c>
      <c r="X1264">
        <v>390084</v>
      </c>
      <c r="Y1264">
        <v>393473</v>
      </c>
      <c r="Z1264">
        <v>397432</v>
      </c>
      <c r="AA1264">
        <v>401225</v>
      </c>
      <c r="AB1264">
        <v>405162</v>
      </c>
      <c r="AC1264">
        <v>409324</v>
      </c>
      <c r="AD1264">
        <v>413352</v>
      </c>
      <c r="AE1264" s="21" t="s">
        <v>1</v>
      </c>
    </row>
    <row r="1265" spans="1:31" x14ac:dyDescent="0.2">
      <c r="A1265" s="27" t="s">
        <v>27</v>
      </c>
      <c r="B1265" s="13" t="s">
        <v>27</v>
      </c>
      <c r="C1265" s="14">
        <v>288</v>
      </c>
      <c r="D1265" s="13" t="s">
        <v>27</v>
      </c>
      <c r="E1265" s="13" t="s">
        <v>493</v>
      </c>
      <c r="F1265" s="13" t="s">
        <v>313</v>
      </c>
      <c r="G1265" s="14" t="s">
        <v>326</v>
      </c>
      <c r="H1265" s="205">
        <v>307847</v>
      </c>
      <c r="I1265" s="205">
        <v>311990</v>
      </c>
      <c r="J1265" s="205">
        <v>315688</v>
      </c>
      <c r="K1265" s="205">
        <v>320412</v>
      </c>
      <c r="L1265" s="205">
        <v>325283</v>
      </c>
      <c r="M1265">
        <v>330683</v>
      </c>
      <c r="N1265">
        <v>336772</v>
      </c>
      <c r="O1265">
        <v>343131</v>
      </c>
      <c r="P1265">
        <v>349583</v>
      </c>
      <c r="Q1265">
        <v>356519</v>
      </c>
      <c r="R1265">
        <v>364264</v>
      </c>
      <c r="S1265">
        <v>372715</v>
      </c>
      <c r="T1265">
        <v>380957</v>
      </c>
      <c r="U1265">
        <v>389254</v>
      </c>
      <c r="V1265">
        <v>396940</v>
      </c>
      <c r="W1265">
        <v>402983</v>
      </c>
      <c r="X1265">
        <v>407083</v>
      </c>
      <c r="Y1265">
        <v>410446</v>
      </c>
      <c r="Z1265">
        <v>414498</v>
      </c>
      <c r="AA1265">
        <v>418404</v>
      </c>
      <c r="AB1265">
        <v>422471</v>
      </c>
      <c r="AC1265">
        <v>426759</v>
      </c>
      <c r="AD1265">
        <v>430876</v>
      </c>
      <c r="AE1265" s="22" t="s">
        <v>1</v>
      </c>
    </row>
    <row r="1266" spans="1:31" x14ac:dyDescent="0.2">
      <c r="A1266" s="25" t="s">
        <v>27</v>
      </c>
      <c r="B1266" s="11" t="s">
        <v>27</v>
      </c>
      <c r="C1266" s="12">
        <v>288</v>
      </c>
      <c r="D1266" s="11" t="s">
        <v>27</v>
      </c>
      <c r="E1266" s="11" t="s">
        <v>447</v>
      </c>
      <c r="F1266" s="11" t="s">
        <v>312</v>
      </c>
      <c r="G1266" s="12" t="s">
        <v>318</v>
      </c>
      <c r="H1266" s="205">
        <v>289854</v>
      </c>
      <c r="I1266" s="205">
        <v>294508</v>
      </c>
      <c r="J1266" s="205">
        <v>297986</v>
      </c>
      <c r="K1266" s="205">
        <v>302215</v>
      </c>
      <c r="L1266" s="205">
        <v>306524</v>
      </c>
      <c r="M1266">
        <v>311045</v>
      </c>
      <c r="N1266">
        <v>316299</v>
      </c>
      <c r="O1266">
        <v>322383</v>
      </c>
      <c r="P1266">
        <v>328562</v>
      </c>
      <c r="Q1266">
        <v>334869</v>
      </c>
      <c r="R1266">
        <v>341546</v>
      </c>
      <c r="S1266">
        <v>348924</v>
      </c>
      <c r="T1266">
        <v>356905</v>
      </c>
      <c r="U1266">
        <v>364916</v>
      </c>
      <c r="V1266">
        <v>372673</v>
      </c>
      <c r="W1266">
        <v>379745</v>
      </c>
      <c r="X1266">
        <v>385181</v>
      </c>
      <c r="Y1266">
        <v>388834</v>
      </c>
      <c r="Z1266">
        <v>392858</v>
      </c>
      <c r="AA1266">
        <v>396782</v>
      </c>
      <c r="AB1266">
        <v>400560</v>
      </c>
      <c r="AC1266">
        <v>404512</v>
      </c>
      <c r="AD1266">
        <v>408694</v>
      </c>
      <c r="AE1266" s="21" t="s">
        <v>1</v>
      </c>
    </row>
    <row r="1267" spans="1:31" x14ac:dyDescent="0.2">
      <c r="A1267" s="27" t="s">
        <v>27</v>
      </c>
      <c r="B1267" s="13" t="s">
        <v>27</v>
      </c>
      <c r="C1267" s="14">
        <v>288</v>
      </c>
      <c r="D1267" s="13" t="s">
        <v>27</v>
      </c>
      <c r="E1267" s="13" t="s">
        <v>494</v>
      </c>
      <c r="F1267" s="13" t="s">
        <v>313</v>
      </c>
      <c r="G1267" s="14" t="s">
        <v>318</v>
      </c>
      <c r="H1267" s="205">
        <v>302251</v>
      </c>
      <c r="I1267" s="205">
        <v>307162</v>
      </c>
      <c r="J1267" s="205">
        <v>310804</v>
      </c>
      <c r="K1267" s="205">
        <v>315202</v>
      </c>
      <c r="L1267" s="205">
        <v>319732</v>
      </c>
      <c r="M1267">
        <v>324480</v>
      </c>
      <c r="N1267">
        <v>329899</v>
      </c>
      <c r="O1267">
        <v>336067</v>
      </c>
      <c r="P1267">
        <v>342371</v>
      </c>
      <c r="Q1267">
        <v>348890</v>
      </c>
      <c r="R1267">
        <v>355863</v>
      </c>
      <c r="S1267">
        <v>363652</v>
      </c>
      <c r="T1267">
        <v>372130</v>
      </c>
      <c r="U1267">
        <v>380633</v>
      </c>
      <c r="V1267">
        <v>388917</v>
      </c>
      <c r="W1267">
        <v>396465</v>
      </c>
      <c r="X1267">
        <v>402159</v>
      </c>
      <c r="Y1267">
        <v>405803</v>
      </c>
      <c r="Z1267">
        <v>409875</v>
      </c>
      <c r="AA1267">
        <v>413899</v>
      </c>
      <c r="AB1267">
        <v>417788</v>
      </c>
      <c r="AC1267">
        <v>421854</v>
      </c>
      <c r="AD1267">
        <v>426131</v>
      </c>
      <c r="AE1267" s="22" t="s">
        <v>1</v>
      </c>
    </row>
    <row r="1268" spans="1:31" x14ac:dyDescent="0.2">
      <c r="A1268" s="25" t="s">
        <v>27</v>
      </c>
      <c r="B1268" s="11" t="s">
        <v>27</v>
      </c>
      <c r="C1268" s="12">
        <v>288</v>
      </c>
      <c r="D1268" s="11" t="s">
        <v>27</v>
      </c>
      <c r="E1268" s="11" t="s">
        <v>448</v>
      </c>
      <c r="F1268" s="11" t="s">
        <v>312</v>
      </c>
      <c r="G1268" s="12" t="s">
        <v>333</v>
      </c>
      <c r="H1268" s="205">
        <v>283728</v>
      </c>
      <c r="I1268" s="205">
        <v>289290</v>
      </c>
      <c r="J1268" s="205">
        <v>293588</v>
      </c>
      <c r="K1268" s="205">
        <v>297417</v>
      </c>
      <c r="L1268" s="205">
        <v>301509</v>
      </c>
      <c r="M1268">
        <v>305652</v>
      </c>
      <c r="N1268">
        <v>310118</v>
      </c>
      <c r="O1268">
        <v>315461</v>
      </c>
      <c r="P1268">
        <v>321604</v>
      </c>
      <c r="Q1268">
        <v>327893</v>
      </c>
      <c r="R1268">
        <v>334153</v>
      </c>
      <c r="S1268">
        <v>340745</v>
      </c>
      <c r="T1268">
        <v>348119</v>
      </c>
      <c r="U1268">
        <v>356446</v>
      </c>
      <c r="V1268">
        <v>364342</v>
      </c>
      <c r="W1268">
        <v>372141</v>
      </c>
      <c r="X1268">
        <v>379180</v>
      </c>
      <c r="Y1268">
        <v>384351</v>
      </c>
      <c r="Z1268">
        <v>388252</v>
      </c>
      <c r="AA1268">
        <v>392283</v>
      </c>
      <c r="AB1268">
        <v>396151</v>
      </c>
      <c r="AC1268">
        <v>399870</v>
      </c>
      <c r="AD1268">
        <v>403819</v>
      </c>
      <c r="AE1268" s="21" t="s">
        <v>1</v>
      </c>
    </row>
    <row r="1269" spans="1:31" x14ac:dyDescent="0.2">
      <c r="A1269" s="27" t="s">
        <v>27</v>
      </c>
      <c r="B1269" s="13" t="s">
        <v>27</v>
      </c>
      <c r="C1269" s="14">
        <v>288</v>
      </c>
      <c r="D1269" s="13" t="s">
        <v>27</v>
      </c>
      <c r="E1269" s="13" t="s">
        <v>495</v>
      </c>
      <c r="F1269" s="13" t="s">
        <v>313</v>
      </c>
      <c r="G1269" s="14" t="s">
        <v>333</v>
      </c>
      <c r="H1269" s="205">
        <v>296007</v>
      </c>
      <c r="I1269" s="205">
        <v>301864</v>
      </c>
      <c r="J1269" s="205">
        <v>306386</v>
      </c>
      <c r="K1269" s="205">
        <v>310341</v>
      </c>
      <c r="L1269" s="205">
        <v>314610</v>
      </c>
      <c r="M1269">
        <v>318983</v>
      </c>
      <c r="N1269">
        <v>323677</v>
      </c>
      <c r="O1269">
        <v>329165</v>
      </c>
      <c r="P1269">
        <v>335352</v>
      </c>
      <c r="Q1269">
        <v>341801</v>
      </c>
      <c r="R1269">
        <v>348280</v>
      </c>
      <c r="S1269">
        <v>355160</v>
      </c>
      <c r="T1269">
        <v>362940</v>
      </c>
      <c r="U1269">
        <v>371754</v>
      </c>
      <c r="V1269">
        <v>380145</v>
      </c>
      <c r="W1269">
        <v>388488</v>
      </c>
      <c r="X1269">
        <v>396000</v>
      </c>
      <c r="Y1269">
        <v>401378</v>
      </c>
      <c r="Z1269">
        <v>405253</v>
      </c>
      <c r="AA1269">
        <v>409346</v>
      </c>
      <c r="AB1269">
        <v>413318</v>
      </c>
      <c r="AC1269">
        <v>417139</v>
      </c>
      <c r="AD1269">
        <v>421182</v>
      </c>
      <c r="AE1269" s="22" t="s">
        <v>1</v>
      </c>
    </row>
    <row r="1270" spans="1:31" x14ac:dyDescent="0.2">
      <c r="A1270" s="25" t="s">
        <v>27</v>
      </c>
      <c r="B1270" s="11" t="s">
        <v>27</v>
      </c>
      <c r="C1270" s="12">
        <v>288</v>
      </c>
      <c r="D1270" s="11" t="s">
        <v>27</v>
      </c>
      <c r="E1270" s="11" t="s">
        <v>449</v>
      </c>
      <c r="F1270" s="11" t="s">
        <v>312</v>
      </c>
      <c r="G1270" s="12" t="s">
        <v>340</v>
      </c>
      <c r="H1270" s="205">
        <v>277235</v>
      </c>
      <c r="I1270" s="205">
        <v>283250</v>
      </c>
      <c r="J1270" s="205">
        <v>288645</v>
      </c>
      <c r="K1270" s="205">
        <v>293030</v>
      </c>
      <c r="L1270" s="205">
        <v>296757</v>
      </c>
      <c r="M1270">
        <v>300747</v>
      </c>
      <c r="N1270">
        <v>304783</v>
      </c>
      <c r="O1270">
        <v>309238</v>
      </c>
      <c r="P1270">
        <v>314707</v>
      </c>
      <c r="Q1270">
        <v>320990</v>
      </c>
      <c r="R1270">
        <v>327299</v>
      </c>
      <c r="S1270">
        <v>333402</v>
      </c>
      <c r="T1270">
        <v>339862</v>
      </c>
      <c r="U1270">
        <v>347679</v>
      </c>
      <c r="V1270">
        <v>355847</v>
      </c>
      <c r="W1270">
        <v>363693</v>
      </c>
      <c r="X1270">
        <v>371622</v>
      </c>
      <c r="Y1270">
        <v>378658</v>
      </c>
      <c r="Z1270">
        <v>383781</v>
      </c>
      <c r="AA1270">
        <v>387709</v>
      </c>
      <c r="AB1270">
        <v>391726</v>
      </c>
      <c r="AC1270">
        <v>395496</v>
      </c>
      <c r="AD1270">
        <v>399137</v>
      </c>
      <c r="AE1270" s="21" t="s">
        <v>1</v>
      </c>
    </row>
    <row r="1271" spans="1:31" x14ac:dyDescent="0.2">
      <c r="A1271" s="27" t="s">
        <v>27</v>
      </c>
      <c r="B1271" s="13" t="s">
        <v>27</v>
      </c>
      <c r="C1271" s="14">
        <v>288</v>
      </c>
      <c r="D1271" s="13" t="s">
        <v>27</v>
      </c>
      <c r="E1271" s="13" t="s">
        <v>496</v>
      </c>
      <c r="F1271" s="13" t="s">
        <v>313</v>
      </c>
      <c r="G1271" s="14" t="s">
        <v>340</v>
      </c>
      <c r="H1271" s="205">
        <v>289382</v>
      </c>
      <c r="I1271" s="205">
        <v>295704</v>
      </c>
      <c r="J1271" s="205">
        <v>301387</v>
      </c>
      <c r="K1271" s="205">
        <v>305908</v>
      </c>
      <c r="L1271" s="205">
        <v>309773</v>
      </c>
      <c r="M1271">
        <v>313949</v>
      </c>
      <c r="N1271">
        <v>318233</v>
      </c>
      <c r="O1271">
        <v>322923</v>
      </c>
      <c r="P1271">
        <v>328449</v>
      </c>
      <c r="Q1271">
        <v>334822</v>
      </c>
      <c r="R1271">
        <v>341312</v>
      </c>
      <c r="S1271">
        <v>347625</v>
      </c>
      <c r="T1271">
        <v>354359</v>
      </c>
      <c r="U1271">
        <v>362558</v>
      </c>
      <c r="V1271">
        <v>371216</v>
      </c>
      <c r="W1271">
        <v>379568</v>
      </c>
      <c r="X1271">
        <v>388070</v>
      </c>
      <c r="Y1271">
        <v>395578</v>
      </c>
      <c r="Z1271">
        <v>400819</v>
      </c>
      <c r="AA1271">
        <v>404743</v>
      </c>
      <c r="AB1271">
        <v>408834</v>
      </c>
      <c r="AC1271">
        <v>412705</v>
      </c>
      <c r="AD1271">
        <v>416436</v>
      </c>
      <c r="AE1271" s="22" t="s">
        <v>1</v>
      </c>
    </row>
    <row r="1272" spans="1:31" x14ac:dyDescent="0.2">
      <c r="A1272" s="25" t="s">
        <v>27</v>
      </c>
      <c r="B1272" s="11" t="s">
        <v>27</v>
      </c>
      <c r="C1272" s="12">
        <v>288</v>
      </c>
      <c r="D1272" s="11" t="s">
        <v>27</v>
      </c>
      <c r="E1272" s="11" t="s">
        <v>450</v>
      </c>
      <c r="F1272" s="11" t="s">
        <v>312</v>
      </c>
      <c r="G1272" s="12" t="s">
        <v>329</v>
      </c>
      <c r="H1272" s="205">
        <v>270806</v>
      </c>
      <c r="I1272" s="205">
        <v>276723</v>
      </c>
      <c r="J1272" s="205">
        <v>282693</v>
      </c>
      <c r="K1272" s="205">
        <v>288071</v>
      </c>
      <c r="L1272" s="205">
        <v>292382</v>
      </c>
      <c r="M1272">
        <v>296043</v>
      </c>
      <c r="N1272">
        <v>299989</v>
      </c>
      <c r="O1272">
        <v>303960</v>
      </c>
      <c r="P1272">
        <v>308478</v>
      </c>
      <c r="Q1272">
        <v>314115</v>
      </c>
      <c r="R1272">
        <v>320449</v>
      </c>
      <c r="S1272">
        <v>326669</v>
      </c>
      <c r="T1272">
        <v>332570</v>
      </c>
      <c r="U1272">
        <v>339411</v>
      </c>
      <c r="V1272">
        <v>347102</v>
      </c>
      <c r="W1272">
        <v>355175</v>
      </c>
      <c r="X1272">
        <v>363058</v>
      </c>
      <c r="Y1272">
        <v>371145</v>
      </c>
      <c r="Z1272">
        <v>378075</v>
      </c>
      <c r="AA1272">
        <v>383249</v>
      </c>
      <c r="AB1272">
        <v>387185</v>
      </c>
      <c r="AC1272">
        <v>391146</v>
      </c>
      <c r="AD1272">
        <v>394798</v>
      </c>
      <c r="AE1272" s="21" t="s">
        <v>1</v>
      </c>
    </row>
    <row r="1273" spans="1:31" x14ac:dyDescent="0.2">
      <c r="A1273" s="27" t="s">
        <v>27</v>
      </c>
      <c r="B1273" s="13" t="s">
        <v>27</v>
      </c>
      <c r="C1273" s="14">
        <v>288</v>
      </c>
      <c r="D1273" s="13" t="s">
        <v>27</v>
      </c>
      <c r="E1273" s="13" t="s">
        <v>497</v>
      </c>
      <c r="F1273" s="13" t="s">
        <v>313</v>
      </c>
      <c r="G1273" s="14" t="s">
        <v>329</v>
      </c>
      <c r="H1273" s="205">
        <v>282826</v>
      </c>
      <c r="I1273" s="205">
        <v>289025</v>
      </c>
      <c r="J1273" s="205">
        <v>295313</v>
      </c>
      <c r="K1273" s="205">
        <v>300872</v>
      </c>
      <c r="L1273" s="205">
        <v>305328</v>
      </c>
      <c r="M1273">
        <v>309139</v>
      </c>
      <c r="N1273">
        <v>313287</v>
      </c>
      <c r="O1273">
        <v>317532</v>
      </c>
      <c r="P1273">
        <v>322178</v>
      </c>
      <c r="Q1273">
        <v>327914</v>
      </c>
      <c r="R1273">
        <v>334372</v>
      </c>
      <c r="S1273">
        <v>340780</v>
      </c>
      <c r="T1273">
        <v>346873</v>
      </c>
      <c r="U1273">
        <v>353946</v>
      </c>
      <c r="V1273">
        <v>362019</v>
      </c>
      <c r="W1273">
        <v>370592</v>
      </c>
      <c r="X1273">
        <v>379001</v>
      </c>
      <c r="Y1273">
        <v>387693</v>
      </c>
      <c r="Z1273">
        <v>394989</v>
      </c>
      <c r="AA1273">
        <v>400300</v>
      </c>
      <c r="AB1273">
        <v>404251</v>
      </c>
      <c r="AC1273">
        <v>408291</v>
      </c>
      <c r="AD1273">
        <v>412039</v>
      </c>
      <c r="AE1273" s="22" t="s">
        <v>1</v>
      </c>
    </row>
    <row r="1274" spans="1:31" x14ac:dyDescent="0.2">
      <c r="A1274" s="25" t="s">
        <v>27</v>
      </c>
      <c r="B1274" s="11" t="s">
        <v>27</v>
      </c>
      <c r="C1274" s="12">
        <v>288</v>
      </c>
      <c r="D1274" s="11" t="s">
        <v>27</v>
      </c>
      <c r="E1274" s="11" t="s">
        <v>451</v>
      </c>
      <c r="F1274" s="11" t="s">
        <v>312</v>
      </c>
      <c r="G1274" s="12" t="s">
        <v>361</v>
      </c>
      <c r="H1274" s="205">
        <v>264247</v>
      </c>
      <c r="I1274" s="205">
        <v>270318</v>
      </c>
      <c r="J1274" s="205">
        <v>276135</v>
      </c>
      <c r="K1274" s="205">
        <v>282068</v>
      </c>
      <c r="L1274" s="205">
        <v>287408</v>
      </c>
      <c r="M1274">
        <v>291681</v>
      </c>
      <c r="N1274">
        <v>295332</v>
      </c>
      <c r="O1274">
        <v>299276</v>
      </c>
      <c r="P1274">
        <v>303152</v>
      </c>
      <c r="Q1274">
        <v>307876</v>
      </c>
      <c r="R1274">
        <v>313593</v>
      </c>
      <c r="S1274">
        <v>319874</v>
      </c>
      <c r="T1274">
        <v>325961</v>
      </c>
      <c r="U1274">
        <v>332070</v>
      </c>
      <c r="V1274">
        <v>338826</v>
      </c>
      <c r="W1274">
        <v>346453</v>
      </c>
      <c r="X1274">
        <v>354516</v>
      </c>
      <c r="Y1274">
        <v>362463</v>
      </c>
      <c r="Z1274">
        <v>370517</v>
      </c>
      <c r="AA1274">
        <v>377530</v>
      </c>
      <c r="AB1274">
        <v>382735</v>
      </c>
      <c r="AC1274">
        <v>386637</v>
      </c>
      <c r="AD1274">
        <v>390523</v>
      </c>
      <c r="AE1274" s="21" t="s">
        <v>1</v>
      </c>
    </row>
    <row r="1275" spans="1:31" x14ac:dyDescent="0.2">
      <c r="A1275" s="27" t="s">
        <v>27</v>
      </c>
      <c r="B1275" s="13" t="s">
        <v>27</v>
      </c>
      <c r="C1275" s="14">
        <v>288</v>
      </c>
      <c r="D1275" s="13" t="s">
        <v>27</v>
      </c>
      <c r="E1275" s="13" t="s">
        <v>498</v>
      </c>
      <c r="F1275" s="13" t="s">
        <v>313</v>
      </c>
      <c r="G1275" s="14" t="s">
        <v>361</v>
      </c>
      <c r="H1275" s="205">
        <v>276132</v>
      </c>
      <c r="I1275" s="205">
        <v>282466</v>
      </c>
      <c r="J1275" s="205">
        <v>288583</v>
      </c>
      <c r="K1275" s="205">
        <v>294736</v>
      </c>
      <c r="L1275" s="205">
        <v>300257</v>
      </c>
      <c r="M1275">
        <v>304682</v>
      </c>
      <c r="N1275">
        <v>308502</v>
      </c>
      <c r="O1275">
        <v>312673</v>
      </c>
      <c r="P1275">
        <v>316729</v>
      </c>
      <c r="Q1275">
        <v>321612</v>
      </c>
      <c r="R1275">
        <v>327457</v>
      </c>
      <c r="S1275">
        <v>333880</v>
      </c>
      <c r="T1275">
        <v>340152</v>
      </c>
      <c r="U1275">
        <v>346400</v>
      </c>
      <c r="V1275">
        <v>353381</v>
      </c>
      <c r="W1275">
        <v>361395</v>
      </c>
      <c r="X1275">
        <v>369978</v>
      </c>
      <c r="Y1275">
        <v>378474</v>
      </c>
      <c r="Z1275">
        <v>387046</v>
      </c>
      <c r="AA1275">
        <v>394438</v>
      </c>
      <c r="AB1275">
        <v>399799</v>
      </c>
      <c r="AC1275">
        <v>403727</v>
      </c>
      <c r="AD1275">
        <v>407695</v>
      </c>
      <c r="AE1275" s="22" t="s">
        <v>1</v>
      </c>
    </row>
    <row r="1276" spans="1:31" x14ac:dyDescent="0.2">
      <c r="A1276" s="25" t="s">
        <v>27</v>
      </c>
      <c r="B1276" s="11" t="s">
        <v>27</v>
      </c>
      <c r="C1276" s="12">
        <v>288</v>
      </c>
      <c r="D1276" s="11" t="s">
        <v>27</v>
      </c>
      <c r="E1276" s="11" t="s">
        <v>452</v>
      </c>
      <c r="F1276" s="11" t="s">
        <v>312</v>
      </c>
      <c r="G1276" s="12" t="s">
        <v>328</v>
      </c>
      <c r="H1276" s="205">
        <v>258224</v>
      </c>
      <c r="I1276" s="205">
        <v>263808</v>
      </c>
      <c r="J1276" s="205">
        <v>269756</v>
      </c>
      <c r="K1276" s="205">
        <v>275437</v>
      </c>
      <c r="L1276" s="205">
        <v>281356</v>
      </c>
      <c r="M1276">
        <v>286693</v>
      </c>
      <c r="N1276">
        <v>290983</v>
      </c>
      <c r="O1276">
        <v>294666</v>
      </c>
      <c r="P1276">
        <v>298392</v>
      </c>
      <c r="Q1276">
        <v>302499</v>
      </c>
      <c r="R1276">
        <v>307344</v>
      </c>
      <c r="S1276">
        <v>313039</v>
      </c>
      <c r="T1276">
        <v>319223</v>
      </c>
      <c r="U1276">
        <v>325387</v>
      </c>
      <c r="V1276">
        <v>331440</v>
      </c>
      <c r="W1276">
        <v>338172</v>
      </c>
      <c r="X1276">
        <v>345817</v>
      </c>
      <c r="Y1276">
        <v>353897</v>
      </c>
      <c r="Z1276">
        <v>361768</v>
      </c>
      <c r="AA1276">
        <v>369925</v>
      </c>
      <c r="AB1276">
        <v>377002</v>
      </c>
      <c r="AC1276">
        <v>382199</v>
      </c>
      <c r="AD1276">
        <v>386046</v>
      </c>
      <c r="AE1276" s="21" t="s">
        <v>1</v>
      </c>
    </row>
    <row r="1277" spans="1:31" x14ac:dyDescent="0.2">
      <c r="A1277" s="27" t="s">
        <v>27</v>
      </c>
      <c r="B1277" s="13" t="s">
        <v>27</v>
      </c>
      <c r="C1277" s="14">
        <v>288</v>
      </c>
      <c r="D1277" s="13" t="s">
        <v>27</v>
      </c>
      <c r="E1277" s="13" t="s">
        <v>499</v>
      </c>
      <c r="F1277" s="13" t="s">
        <v>313</v>
      </c>
      <c r="G1277" s="14" t="s">
        <v>328</v>
      </c>
      <c r="H1277" s="205">
        <v>269952</v>
      </c>
      <c r="I1277" s="205">
        <v>275782</v>
      </c>
      <c r="J1277" s="205">
        <v>282021</v>
      </c>
      <c r="K1277" s="205">
        <v>287930</v>
      </c>
      <c r="L1277" s="205">
        <v>294062</v>
      </c>
      <c r="M1277">
        <v>299576</v>
      </c>
      <c r="N1277">
        <v>304034</v>
      </c>
      <c r="O1277">
        <v>307914</v>
      </c>
      <c r="P1277">
        <v>311792</v>
      </c>
      <c r="Q1277">
        <v>316102</v>
      </c>
      <c r="R1277">
        <v>321123</v>
      </c>
      <c r="S1277">
        <v>326959</v>
      </c>
      <c r="T1277">
        <v>333294</v>
      </c>
      <c r="U1277">
        <v>339600</v>
      </c>
      <c r="V1277">
        <v>345777</v>
      </c>
      <c r="W1277">
        <v>352732</v>
      </c>
      <c r="X1277">
        <v>360781</v>
      </c>
      <c r="Y1277">
        <v>369403</v>
      </c>
      <c r="Z1277">
        <v>377753</v>
      </c>
      <c r="AA1277">
        <v>386438</v>
      </c>
      <c r="AB1277">
        <v>393905</v>
      </c>
      <c r="AC1277">
        <v>399267</v>
      </c>
      <c r="AD1277">
        <v>403151</v>
      </c>
      <c r="AE1277" s="22" t="s">
        <v>1</v>
      </c>
    </row>
    <row r="1278" spans="1:31" x14ac:dyDescent="0.2">
      <c r="A1278" s="25" t="s">
        <v>27</v>
      </c>
      <c r="B1278" s="11" t="s">
        <v>27</v>
      </c>
      <c r="C1278" s="12">
        <v>288</v>
      </c>
      <c r="D1278" s="11" t="s">
        <v>27</v>
      </c>
      <c r="E1278" s="11" t="s">
        <v>453</v>
      </c>
      <c r="F1278" s="11" t="s">
        <v>312</v>
      </c>
      <c r="G1278" s="12" t="s">
        <v>337</v>
      </c>
      <c r="H1278" s="205">
        <v>253077</v>
      </c>
      <c r="I1278" s="205">
        <v>257821.00000000003</v>
      </c>
      <c r="J1278" s="205">
        <v>263295</v>
      </c>
      <c r="K1278" s="205">
        <v>268982</v>
      </c>
      <c r="L1278" s="205">
        <v>274655</v>
      </c>
      <c r="M1278">
        <v>280594</v>
      </c>
      <c r="N1278">
        <v>285981</v>
      </c>
      <c r="O1278">
        <v>290329</v>
      </c>
      <c r="P1278">
        <v>293705</v>
      </c>
      <c r="Q1278">
        <v>297661</v>
      </c>
      <c r="R1278">
        <v>301914</v>
      </c>
      <c r="S1278">
        <v>306779</v>
      </c>
      <c r="T1278">
        <v>312410</v>
      </c>
      <c r="U1278">
        <v>318574</v>
      </c>
      <c r="V1278">
        <v>324685</v>
      </c>
      <c r="W1278">
        <v>330741</v>
      </c>
      <c r="X1278">
        <v>337531</v>
      </c>
      <c r="Y1278">
        <v>345220</v>
      </c>
      <c r="Z1278">
        <v>353134</v>
      </c>
      <c r="AA1278">
        <v>361108</v>
      </c>
      <c r="AB1278">
        <v>369351</v>
      </c>
      <c r="AC1278">
        <v>376452</v>
      </c>
      <c r="AD1278">
        <v>381620</v>
      </c>
      <c r="AE1278" s="21" t="s">
        <v>1</v>
      </c>
    </row>
    <row r="1279" spans="1:31" x14ac:dyDescent="0.2">
      <c r="A1279" s="27" t="s">
        <v>27</v>
      </c>
      <c r="B1279" s="13" t="s">
        <v>27</v>
      </c>
      <c r="C1279" s="14">
        <v>288</v>
      </c>
      <c r="D1279" s="13" t="s">
        <v>27</v>
      </c>
      <c r="E1279" s="13" t="s">
        <v>500</v>
      </c>
      <c r="F1279" s="13" t="s">
        <v>313</v>
      </c>
      <c r="G1279" s="14" t="s">
        <v>337</v>
      </c>
      <c r="H1279" s="205">
        <v>264619</v>
      </c>
      <c r="I1279" s="205">
        <v>269606</v>
      </c>
      <c r="J1279" s="205">
        <v>275350</v>
      </c>
      <c r="K1279" s="205">
        <v>281285</v>
      </c>
      <c r="L1279" s="205">
        <v>287180</v>
      </c>
      <c r="M1279">
        <v>293323</v>
      </c>
      <c r="N1279">
        <v>298894</v>
      </c>
      <c r="O1279">
        <v>303433</v>
      </c>
      <c r="P1279">
        <v>306950</v>
      </c>
      <c r="Q1279">
        <v>311084</v>
      </c>
      <c r="R1279">
        <v>315550</v>
      </c>
      <c r="S1279">
        <v>320593</v>
      </c>
      <c r="T1279">
        <v>326369</v>
      </c>
      <c r="U1279">
        <v>332658</v>
      </c>
      <c r="V1279">
        <v>338901</v>
      </c>
      <c r="W1279">
        <v>345074</v>
      </c>
      <c r="X1279">
        <v>352094</v>
      </c>
      <c r="Y1279">
        <v>360206</v>
      </c>
      <c r="Z1279">
        <v>368603</v>
      </c>
      <c r="AA1279">
        <v>377069</v>
      </c>
      <c r="AB1279">
        <v>385846</v>
      </c>
      <c r="AC1279">
        <v>393342</v>
      </c>
      <c r="AD1279">
        <v>398683</v>
      </c>
      <c r="AE1279" s="22" t="s">
        <v>1</v>
      </c>
    </row>
    <row r="1280" spans="1:31" x14ac:dyDescent="0.2">
      <c r="A1280" s="25" t="s">
        <v>27</v>
      </c>
      <c r="B1280" s="11" t="s">
        <v>27</v>
      </c>
      <c r="C1280" s="12">
        <v>288</v>
      </c>
      <c r="D1280" s="11" t="s">
        <v>27</v>
      </c>
      <c r="E1280" s="11" t="s">
        <v>454</v>
      </c>
      <c r="F1280" s="11" t="s">
        <v>312</v>
      </c>
      <c r="G1280" s="12" t="s">
        <v>369</v>
      </c>
      <c r="H1280" s="205">
        <v>248431</v>
      </c>
      <c r="I1280" s="205">
        <v>252700</v>
      </c>
      <c r="J1280" s="205">
        <v>257346.99999999997</v>
      </c>
      <c r="K1280" s="205">
        <v>262438</v>
      </c>
      <c r="L1280" s="205">
        <v>268126</v>
      </c>
      <c r="M1280">
        <v>273823</v>
      </c>
      <c r="N1280">
        <v>279834</v>
      </c>
      <c r="O1280">
        <v>285312</v>
      </c>
      <c r="P1280">
        <v>289285</v>
      </c>
      <c r="Q1280">
        <v>292896</v>
      </c>
      <c r="R1280">
        <v>296998</v>
      </c>
      <c r="S1280">
        <v>301298</v>
      </c>
      <c r="T1280">
        <v>306141</v>
      </c>
      <c r="U1280">
        <v>311680</v>
      </c>
      <c r="V1280">
        <v>317799</v>
      </c>
      <c r="W1280">
        <v>323916</v>
      </c>
      <c r="X1280">
        <v>330054</v>
      </c>
      <c r="Y1280">
        <v>336927</v>
      </c>
      <c r="Z1280">
        <v>344384</v>
      </c>
      <c r="AA1280">
        <v>352405</v>
      </c>
      <c r="AB1280">
        <v>360466</v>
      </c>
      <c r="AC1280">
        <v>368754</v>
      </c>
      <c r="AD1280">
        <v>375861</v>
      </c>
      <c r="AE1280" s="21" t="s">
        <v>1</v>
      </c>
    </row>
    <row r="1281" spans="1:31" x14ac:dyDescent="0.2">
      <c r="A1281" s="27" t="s">
        <v>27</v>
      </c>
      <c r="B1281" s="13" t="s">
        <v>27</v>
      </c>
      <c r="C1281" s="14">
        <v>288</v>
      </c>
      <c r="D1281" s="13" t="s">
        <v>27</v>
      </c>
      <c r="E1281" s="13" t="s">
        <v>501</v>
      </c>
      <c r="F1281" s="13" t="s">
        <v>313</v>
      </c>
      <c r="G1281" s="14" t="s">
        <v>369</v>
      </c>
      <c r="H1281" s="205">
        <v>259745</v>
      </c>
      <c r="I1281" s="205">
        <v>264280</v>
      </c>
      <c r="J1281" s="205">
        <v>269180</v>
      </c>
      <c r="K1281" s="205">
        <v>274522</v>
      </c>
      <c r="L1281" s="205">
        <v>280454</v>
      </c>
      <c r="M1281">
        <v>286368</v>
      </c>
      <c r="N1281">
        <v>292583</v>
      </c>
      <c r="O1281">
        <v>298257</v>
      </c>
      <c r="P1281">
        <v>302378</v>
      </c>
      <c r="Q1281">
        <v>306156</v>
      </c>
      <c r="R1281">
        <v>310450</v>
      </c>
      <c r="S1281">
        <v>314957</v>
      </c>
      <c r="T1281">
        <v>319973</v>
      </c>
      <c r="U1281">
        <v>325643</v>
      </c>
      <c r="V1281">
        <v>331878</v>
      </c>
      <c r="W1281">
        <v>338122</v>
      </c>
      <c r="X1281">
        <v>344379</v>
      </c>
      <c r="Y1281">
        <v>351493</v>
      </c>
      <c r="Z1281">
        <v>359321</v>
      </c>
      <c r="AA1281">
        <v>367840</v>
      </c>
      <c r="AB1281">
        <v>376401</v>
      </c>
      <c r="AC1281">
        <v>385225</v>
      </c>
      <c r="AD1281">
        <v>392727</v>
      </c>
      <c r="AE1281" s="22" t="s">
        <v>1</v>
      </c>
    </row>
    <row r="1282" spans="1:31" x14ac:dyDescent="0.2">
      <c r="A1282" s="25" t="s">
        <v>27</v>
      </c>
      <c r="B1282" s="11" t="s">
        <v>27</v>
      </c>
      <c r="C1282" s="12">
        <v>288</v>
      </c>
      <c r="D1282" s="11" t="s">
        <v>27</v>
      </c>
      <c r="E1282" s="11" t="s">
        <v>473</v>
      </c>
      <c r="F1282" s="11" t="s">
        <v>312</v>
      </c>
      <c r="G1282" s="12" t="s">
        <v>359</v>
      </c>
      <c r="H1282">
        <v>243661</v>
      </c>
      <c r="I1282">
        <v>248070</v>
      </c>
      <c r="J1282">
        <v>252253</v>
      </c>
      <c r="K1282">
        <v>256423</v>
      </c>
      <c r="L1282">
        <v>261500</v>
      </c>
      <c r="M1282">
        <v>267221</v>
      </c>
      <c r="N1282">
        <v>272994</v>
      </c>
      <c r="O1282">
        <v>279116</v>
      </c>
      <c r="P1282">
        <v>284203</v>
      </c>
      <c r="Q1282">
        <v>288390</v>
      </c>
      <c r="R1282">
        <v>292153</v>
      </c>
      <c r="S1282">
        <v>296303</v>
      </c>
      <c r="T1282">
        <v>300609</v>
      </c>
      <c r="U1282">
        <v>305346</v>
      </c>
      <c r="V1282">
        <v>310828</v>
      </c>
      <c r="W1282">
        <v>316959</v>
      </c>
      <c r="X1282">
        <v>323159</v>
      </c>
      <c r="Y1282">
        <v>329405</v>
      </c>
      <c r="Z1282">
        <v>336033</v>
      </c>
      <c r="AA1282">
        <v>343581</v>
      </c>
      <c r="AB1282">
        <v>351694</v>
      </c>
      <c r="AC1282">
        <v>359802</v>
      </c>
      <c r="AD1282">
        <v>368117</v>
      </c>
      <c r="AE1282" s="21"/>
    </row>
    <row r="1283" spans="1:31" x14ac:dyDescent="0.2">
      <c r="A1283" s="27" t="s">
        <v>27</v>
      </c>
      <c r="B1283" s="13" t="s">
        <v>27</v>
      </c>
      <c r="C1283" s="14">
        <v>288</v>
      </c>
      <c r="D1283" s="13" t="s">
        <v>27</v>
      </c>
      <c r="E1283" s="13" t="s">
        <v>480</v>
      </c>
      <c r="F1283" s="13" t="s">
        <v>313</v>
      </c>
      <c r="G1283" s="14" t="s">
        <v>359</v>
      </c>
      <c r="H1283">
        <v>254731</v>
      </c>
      <c r="I1283">
        <v>259415.00000000003</v>
      </c>
      <c r="J1283">
        <v>263863</v>
      </c>
      <c r="K1283">
        <v>268279</v>
      </c>
      <c r="L1283">
        <v>273602</v>
      </c>
      <c r="M1283">
        <v>279562</v>
      </c>
      <c r="N1283">
        <v>285555</v>
      </c>
      <c r="O1283">
        <v>291888</v>
      </c>
      <c r="P1283">
        <v>297132</v>
      </c>
      <c r="Q1283">
        <v>301491</v>
      </c>
      <c r="R1283">
        <v>305435</v>
      </c>
      <c r="S1283">
        <v>309776</v>
      </c>
      <c r="T1283">
        <v>314277</v>
      </c>
      <c r="U1283">
        <v>319173</v>
      </c>
      <c r="V1283">
        <v>324776</v>
      </c>
      <c r="W1283">
        <v>331021</v>
      </c>
      <c r="X1283">
        <v>337353</v>
      </c>
      <c r="Y1283">
        <v>343722</v>
      </c>
      <c r="Z1283">
        <v>350540</v>
      </c>
      <c r="AA1283">
        <v>358473</v>
      </c>
      <c r="AB1283">
        <v>367093</v>
      </c>
      <c r="AC1283">
        <v>375705</v>
      </c>
      <c r="AD1283">
        <v>384553</v>
      </c>
      <c r="AE1283" s="22"/>
    </row>
    <row r="1284" spans="1:31" x14ac:dyDescent="0.2">
      <c r="A1284" s="25" t="s">
        <v>27</v>
      </c>
      <c r="B1284" s="11" t="s">
        <v>27</v>
      </c>
      <c r="C1284" s="12">
        <v>288</v>
      </c>
      <c r="D1284" s="11" t="s">
        <v>27</v>
      </c>
      <c r="E1284" s="11" t="s">
        <v>474</v>
      </c>
      <c r="F1284" s="11" t="s">
        <v>312</v>
      </c>
      <c r="G1284" s="12" t="s">
        <v>341</v>
      </c>
      <c r="H1284">
        <v>239005</v>
      </c>
      <c r="I1284">
        <v>243310</v>
      </c>
      <c r="J1284">
        <v>247641</v>
      </c>
      <c r="K1284">
        <v>251293</v>
      </c>
      <c r="L1284">
        <v>255421</v>
      </c>
      <c r="M1284">
        <v>260515</v>
      </c>
      <c r="N1284">
        <v>266318</v>
      </c>
      <c r="O1284">
        <v>272206</v>
      </c>
      <c r="P1284">
        <v>277978</v>
      </c>
      <c r="Q1284">
        <v>283241</v>
      </c>
      <c r="R1284">
        <v>287560</v>
      </c>
      <c r="S1284">
        <v>291378</v>
      </c>
      <c r="T1284">
        <v>295538</v>
      </c>
      <c r="U1284">
        <v>299776</v>
      </c>
      <c r="V1284">
        <v>304430</v>
      </c>
      <c r="W1284">
        <v>309912</v>
      </c>
      <c r="X1284">
        <v>316131</v>
      </c>
      <c r="Y1284">
        <v>322438</v>
      </c>
      <c r="Z1284">
        <v>328478</v>
      </c>
      <c r="AA1284">
        <v>335171</v>
      </c>
      <c r="AB1284">
        <v>342796</v>
      </c>
      <c r="AC1284">
        <v>350961</v>
      </c>
      <c r="AD1284">
        <v>359098</v>
      </c>
      <c r="AE1284" s="21"/>
    </row>
    <row r="1285" spans="1:31" x14ac:dyDescent="0.2">
      <c r="A1285" s="27" t="s">
        <v>27</v>
      </c>
      <c r="B1285" s="13" t="s">
        <v>27</v>
      </c>
      <c r="C1285" s="14">
        <v>288</v>
      </c>
      <c r="D1285" s="13" t="s">
        <v>27</v>
      </c>
      <c r="E1285" s="13" t="s">
        <v>481</v>
      </c>
      <c r="F1285" s="13" t="s">
        <v>313</v>
      </c>
      <c r="G1285" s="14" t="s">
        <v>341</v>
      </c>
      <c r="H1285">
        <v>249833</v>
      </c>
      <c r="I1285">
        <v>254397</v>
      </c>
      <c r="J1285">
        <v>259009</v>
      </c>
      <c r="K1285">
        <v>262920</v>
      </c>
      <c r="L1285">
        <v>267288</v>
      </c>
      <c r="M1285">
        <v>272623</v>
      </c>
      <c r="N1285">
        <v>278670</v>
      </c>
      <c r="O1285">
        <v>284786</v>
      </c>
      <c r="P1285">
        <v>290727</v>
      </c>
      <c r="Q1285">
        <v>296171</v>
      </c>
      <c r="R1285">
        <v>300675</v>
      </c>
      <c r="S1285">
        <v>304675</v>
      </c>
      <c r="T1285">
        <v>309016</v>
      </c>
      <c r="U1285">
        <v>313433</v>
      </c>
      <c r="V1285">
        <v>318235</v>
      </c>
      <c r="W1285">
        <v>323833</v>
      </c>
      <c r="X1285">
        <v>330172</v>
      </c>
      <c r="Y1285">
        <v>336620</v>
      </c>
      <c r="Z1285">
        <v>342732</v>
      </c>
      <c r="AA1285">
        <v>349622</v>
      </c>
      <c r="AB1285">
        <v>357639</v>
      </c>
      <c r="AC1285">
        <v>366318</v>
      </c>
      <c r="AD1285">
        <v>374959</v>
      </c>
      <c r="AE1285" s="22"/>
    </row>
    <row r="1286" spans="1:31" x14ac:dyDescent="0.2">
      <c r="A1286" s="25" t="s">
        <v>27</v>
      </c>
      <c r="B1286" s="11" t="s">
        <v>27</v>
      </c>
      <c r="C1286" s="12">
        <v>288</v>
      </c>
      <c r="D1286" s="11" t="s">
        <v>27</v>
      </c>
      <c r="E1286" s="11" t="s">
        <v>475</v>
      </c>
      <c r="F1286" s="11" t="s">
        <v>312</v>
      </c>
      <c r="G1286" s="12" t="s">
        <v>334</v>
      </c>
      <c r="H1286">
        <v>233599</v>
      </c>
      <c r="I1286">
        <v>238655</v>
      </c>
      <c r="J1286">
        <v>242892</v>
      </c>
      <c r="K1286">
        <v>246666</v>
      </c>
      <c r="L1286">
        <v>250256</v>
      </c>
      <c r="M1286">
        <v>254372</v>
      </c>
      <c r="N1286">
        <v>259531.99999999997</v>
      </c>
      <c r="O1286">
        <v>265456</v>
      </c>
      <c r="P1286">
        <v>271061</v>
      </c>
      <c r="Q1286">
        <v>276983</v>
      </c>
      <c r="R1286">
        <v>282343</v>
      </c>
      <c r="S1286">
        <v>286699</v>
      </c>
      <c r="T1286">
        <v>290534</v>
      </c>
      <c r="U1286">
        <v>294685</v>
      </c>
      <c r="V1286">
        <v>298824</v>
      </c>
      <c r="W1286">
        <v>303452</v>
      </c>
      <c r="X1286">
        <v>309007</v>
      </c>
      <c r="Y1286">
        <v>315338</v>
      </c>
      <c r="Z1286">
        <v>321498</v>
      </c>
      <c r="AA1286">
        <v>327584</v>
      </c>
      <c r="AB1286">
        <v>334326</v>
      </c>
      <c r="AC1286">
        <v>341989</v>
      </c>
      <c r="AD1286">
        <v>350190</v>
      </c>
      <c r="AE1286" s="21"/>
    </row>
    <row r="1287" spans="1:31" x14ac:dyDescent="0.2">
      <c r="A1287" s="27" t="s">
        <v>27</v>
      </c>
      <c r="B1287" s="13" t="s">
        <v>27</v>
      </c>
      <c r="C1287" s="14">
        <v>288</v>
      </c>
      <c r="D1287" s="13" t="s">
        <v>27</v>
      </c>
      <c r="E1287" s="13" t="s">
        <v>482</v>
      </c>
      <c r="F1287" s="13" t="s">
        <v>313</v>
      </c>
      <c r="G1287" s="14" t="s">
        <v>334</v>
      </c>
      <c r="H1287">
        <v>244029</v>
      </c>
      <c r="I1287">
        <v>249486</v>
      </c>
      <c r="J1287">
        <v>253989</v>
      </c>
      <c r="K1287">
        <v>258046</v>
      </c>
      <c r="L1287">
        <v>261889</v>
      </c>
      <c r="M1287">
        <v>266238</v>
      </c>
      <c r="N1287">
        <v>271642</v>
      </c>
      <c r="O1287">
        <v>277820</v>
      </c>
      <c r="P1287">
        <v>283615</v>
      </c>
      <c r="Q1287">
        <v>289728</v>
      </c>
      <c r="R1287">
        <v>295280</v>
      </c>
      <c r="S1287">
        <v>299821</v>
      </c>
      <c r="T1287">
        <v>303830</v>
      </c>
      <c r="U1287">
        <v>308149</v>
      </c>
      <c r="V1287">
        <v>312454</v>
      </c>
      <c r="W1287">
        <v>317223</v>
      </c>
      <c r="X1287">
        <v>322899</v>
      </c>
      <c r="Y1287">
        <v>329360</v>
      </c>
      <c r="Z1287">
        <v>335613</v>
      </c>
      <c r="AA1287">
        <v>341776</v>
      </c>
      <c r="AB1287">
        <v>348720</v>
      </c>
      <c r="AC1287">
        <v>356778</v>
      </c>
      <c r="AD1287">
        <v>365495</v>
      </c>
      <c r="AE1287" s="22"/>
    </row>
    <row r="1288" spans="1:31" x14ac:dyDescent="0.2">
      <c r="A1288" s="25" t="s">
        <v>27</v>
      </c>
      <c r="B1288" s="11" t="s">
        <v>27</v>
      </c>
      <c r="C1288" s="12">
        <v>288</v>
      </c>
      <c r="D1288" s="11" t="s">
        <v>27</v>
      </c>
      <c r="E1288" s="11" t="s">
        <v>476</v>
      </c>
      <c r="F1288" s="11" t="s">
        <v>312</v>
      </c>
      <c r="G1288" s="12" t="s">
        <v>345</v>
      </c>
      <c r="H1288">
        <v>226985</v>
      </c>
      <c r="I1288">
        <v>233257</v>
      </c>
      <c r="J1288">
        <v>238239</v>
      </c>
      <c r="K1288">
        <v>241899</v>
      </c>
      <c r="L1288">
        <v>245616</v>
      </c>
      <c r="M1288">
        <v>249173</v>
      </c>
      <c r="N1288">
        <v>253325</v>
      </c>
      <c r="O1288">
        <v>258589</v>
      </c>
      <c r="P1288">
        <v>264302</v>
      </c>
      <c r="Q1288">
        <v>270057</v>
      </c>
      <c r="R1288">
        <v>276050</v>
      </c>
      <c r="S1288">
        <v>281415</v>
      </c>
      <c r="T1288">
        <v>285770</v>
      </c>
      <c r="U1288">
        <v>289659</v>
      </c>
      <c r="V1288">
        <v>293716</v>
      </c>
      <c r="W1288">
        <v>297811</v>
      </c>
      <c r="X1288">
        <v>302485</v>
      </c>
      <c r="Y1288">
        <v>308137</v>
      </c>
      <c r="Z1288">
        <v>314382</v>
      </c>
      <c r="AA1288">
        <v>320590</v>
      </c>
      <c r="AB1288">
        <v>326706</v>
      </c>
      <c r="AC1288">
        <v>333460</v>
      </c>
      <c r="AD1288">
        <v>341145</v>
      </c>
      <c r="AE1288" s="21"/>
    </row>
    <row r="1289" spans="1:31" x14ac:dyDescent="0.2">
      <c r="A1289" s="27" t="s">
        <v>27</v>
      </c>
      <c r="B1289" s="13" t="s">
        <v>27</v>
      </c>
      <c r="C1289" s="14">
        <v>288</v>
      </c>
      <c r="D1289" s="13" t="s">
        <v>27</v>
      </c>
      <c r="E1289" s="13" t="s">
        <v>483</v>
      </c>
      <c r="F1289" s="13" t="s">
        <v>313</v>
      </c>
      <c r="G1289" s="14" t="s">
        <v>345</v>
      </c>
      <c r="H1289">
        <v>236792</v>
      </c>
      <c r="I1289">
        <v>243679</v>
      </c>
      <c r="J1289">
        <v>249065</v>
      </c>
      <c r="K1289">
        <v>253004</v>
      </c>
      <c r="L1289">
        <v>256997</v>
      </c>
      <c r="M1289">
        <v>260800</v>
      </c>
      <c r="N1289">
        <v>265188</v>
      </c>
      <c r="O1289">
        <v>270704</v>
      </c>
      <c r="P1289">
        <v>276636</v>
      </c>
      <c r="Q1289">
        <v>282602</v>
      </c>
      <c r="R1289">
        <v>288797</v>
      </c>
      <c r="S1289">
        <v>294352</v>
      </c>
      <c r="T1289">
        <v>298883</v>
      </c>
      <c r="U1289">
        <v>302937</v>
      </c>
      <c r="V1289">
        <v>307149</v>
      </c>
      <c r="W1289">
        <v>311401</v>
      </c>
      <c r="X1289">
        <v>316219</v>
      </c>
      <c r="Y1289">
        <v>321999</v>
      </c>
      <c r="Z1289">
        <v>328333</v>
      </c>
      <c r="AA1289">
        <v>334639</v>
      </c>
      <c r="AB1289">
        <v>340834</v>
      </c>
      <c r="AC1289">
        <v>347790</v>
      </c>
      <c r="AD1289">
        <v>355871</v>
      </c>
      <c r="AE1289" s="22"/>
    </row>
    <row r="1290" spans="1:31" x14ac:dyDescent="0.2">
      <c r="A1290" s="25" t="s">
        <v>27</v>
      </c>
      <c r="B1290" s="11" t="s">
        <v>27</v>
      </c>
      <c r="C1290" s="12">
        <v>288</v>
      </c>
      <c r="D1290" s="11" t="s">
        <v>27</v>
      </c>
      <c r="E1290" s="11" t="s">
        <v>477</v>
      </c>
      <c r="F1290" s="11" t="s">
        <v>312</v>
      </c>
      <c r="G1290" s="12" t="s">
        <v>339</v>
      </c>
      <c r="H1290">
        <v>219624</v>
      </c>
      <c r="I1290">
        <v>226665</v>
      </c>
      <c r="J1290">
        <v>232850</v>
      </c>
      <c r="K1290">
        <v>237229</v>
      </c>
      <c r="L1290">
        <v>240832</v>
      </c>
      <c r="M1290">
        <v>244521</v>
      </c>
      <c r="N1290">
        <v>248093</v>
      </c>
      <c r="O1290">
        <v>252317</v>
      </c>
      <c r="P1290">
        <v>257425</v>
      </c>
      <c r="Q1290">
        <v>263284</v>
      </c>
      <c r="R1290">
        <v>269113</v>
      </c>
      <c r="S1290">
        <v>275088</v>
      </c>
      <c r="T1290">
        <v>280419</v>
      </c>
      <c r="U1290">
        <v>284872</v>
      </c>
      <c r="V1290">
        <v>288670</v>
      </c>
      <c r="W1290">
        <v>292687</v>
      </c>
      <c r="X1290">
        <v>296809</v>
      </c>
      <c r="Y1290">
        <v>301553</v>
      </c>
      <c r="Z1290">
        <v>307165</v>
      </c>
      <c r="AA1290">
        <v>313457</v>
      </c>
      <c r="AB1290">
        <v>319697</v>
      </c>
      <c r="AC1290">
        <v>325808</v>
      </c>
      <c r="AD1290">
        <v>332558</v>
      </c>
      <c r="AE1290" s="21"/>
    </row>
    <row r="1291" spans="1:31" x14ac:dyDescent="0.2">
      <c r="A1291" s="27" t="s">
        <v>27</v>
      </c>
      <c r="B1291" s="13" t="s">
        <v>27</v>
      </c>
      <c r="C1291" s="14">
        <v>288</v>
      </c>
      <c r="D1291" s="13" t="s">
        <v>27</v>
      </c>
      <c r="E1291" s="13" t="s">
        <v>484</v>
      </c>
      <c r="F1291" s="13" t="s">
        <v>313</v>
      </c>
      <c r="G1291" s="14" t="s">
        <v>339</v>
      </c>
      <c r="H1291">
        <v>228665</v>
      </c>
      <c r="I1291">
        <v>236458</v>
      </c>
      <c r="J1291">
        <v>243256</v>
      </c>
      <c r="K1291">
        <v>248057</v>
      </c>
      <c r="L1291">
        <v>251934</v>
      </c>
      <c r="M1291">
        <v>255892</v>
      </c>
      <c r="N1291">
        <v>259711</v>
      </c>
      <c r="O1291">
        <v>264178</v>
      </c>
      <c r="P1291">
        <v>269507</v>
      </c>
      <c r="Q1291">
        <v>275606</v>
      </c>
      <c r="R1291">
        <v>281656</v>
      </c>
      <c r="S1291">
        <v>287830</v>
      </c>
      <c r="T1291">
        <v>293341</v>
      </c>
      <c r="U1291">
        <v>297963</v>
      </c>
      <c r="V1291">
        <v>301913</v>
      </c>
      <c r="W1291">
        <v>306077</v>
      </c>
      <c r="X1291">
        <v>310357</v>
      </c>
      <c r="Y1291">
        <v>315249</v>
      </c>
      <c r="Z1291">
        <v>320953</v>
      </c>
      <c r="AA1291">
        <v>327339</v>
      </c>
      <c r="AB1291">
        <v>333680</v>
      </c>
      <c r="AC1291">
        <v>339867</v>
      </c>
      <c r="AD1291">
        <v>346815</v>
      </c>
      <c r="AE1291" s="22"/>
    </row>
    <row r="1292" spans="1:31" x14ac:dyDescent="0.2">
      <c r="A1292" s="25" t="s">
        <v>27</v>
      </c>
      <c r="B1292" s="11" t="s">
        <v>27</v>
      </c>
      <c r="C1292" s="12">
        <v>288</v>
      </c>
      <c r="D1292" s="11" t="s">
        <v>27</v>
      </c>
      <c r="E1292" s="11" t="s">
        <v>478</v>
      </c>
      <c r="F1292" s="11" t="s">
        <v>312</v>
      </c>
      <c r="G1292" s="12" t="s">
        <v>352</v>
      </c>
      <c r="H1292">
        <v>212465</v>
      </c>
      <c r="I1292">
        <v>219334</v>
      </c>
      <c r="J1292">
        <v>226282</v>
      </c>
      <c r="K1292">
        <v>231834</v>
      </c>
      <c r="L1292">
        <v>236146</v>
      </c>
      <c r="M1292">
        <v>239722</v>
      </c>
      <c r="N1292">
        <v>243428</v>
      </c>
      <c r="O1292">
        <v>247051</v>
      </c>
      <c r="P1292">
        <v>251152</v>
      </c>
      <c r="Q1292">
        <v>256394</v>
      </c>
      <c r="R1292">
        <v>262324</v>
      </c>
      <c r="S1292">
        <v>268140</v>
      </c>
      <c r="T1292">
        <v>274060</v>
      </c>
      <c r="U1292">
        <v>279509</v>
      </c>
      <c r="V1292">
        <v>283863</v>
      </c>
      <c r="W1292">
        <v>287622</v>
      </c>
      <c r="X1292">
        <v>291669</v>
      </c>
      <c r="Y1292">
        <v>295841</v>
      </c>
      <c r="Z1292">
        <v>300572</v>
      </c>
      <c r="AA1292">
        <v>306223</v>
      </c>
      <c r="AB1292">
        <v>312546</v>
      </c>
      <c r="AC1292">
        <v>318785</v>
      </c>
      <c r="AD1292">
        <v>324874</v>
      </c>
      <c r="AE1292" s="21"/>
    </row>
    <row r="1293" spans="1:31" x14ac:dyDescent="0.2">
      <c r="A1293" s="27" t="s">
        <v>27</v>
      </c>
      <c r="B1293" s="13" t="s">
        <v>27</v>
      </c>
      <c r="C1293" s="14">
        <v>288</v>
      </c>
      <c r="D1293" s="13" t="s">
        <v>27</v>
      </c>
      <c r="E1293" s="13" t="s">
        <v>485</v>
      </c>
      <c r="F1293" s="13" t="s">
        <v>313</v>
      </c>
      <c r="G1293" s="14" t="s">
        <v>352</v>
      </c>
      <c r="H1293">
        <v>336213</v>
      </c>
      <c r="I1293">
        <v>341112</v>
      </c>
      <c r="J1293">
        <v>347029</v>
      </c>
      <c r="K1293">
        <v>354546</v>
      </c>
      <c r="L1293">
        <v>362293</v>
      </c>
      <c r="M1293">
        <v>369996</v>
      </c>
      <c r="N1293">
        <v>377330</v>
      </c>
      <c r="O1293">
        <v>383860</v>
      </c>
      <c r="P1293">
        <v>392319</v>
      </c>
      <c r="Q1293">
        <v>400740</v>
      </c>
      <c r="R1293">
        <v>408432</v>
      </c>
      <c r="S1293">
        <v>414532</v>
      </c>
      <c r="T1293">
        <v>418121</v>
      </c>
      <c r="U1293">
        <v>292408</v>
      </c>
      <c r="V1293">
        <v>296914</v>
      </c>
      <c r="W1293">
        <v>300818</v>
      </c>
      <c r="X1293">
        <v>305013</v>
      </c>
      <c r="Y1293">
        <v>309346</v>
      </c>
      <c r="Z1293">
        <v>314193</v>
      </c>
      <c r="AA1293">
        <v>319938</v>
      </c>
      <c r="AB1293">
        <v>326360</v>
      </c>
      <c r="AC1293">
        <v>332695</v>
      </c>
      <c r="AD1293">
        <v>338855</v>
      </c>
      <c r="AE1293" s="22"/>
    </row>
    <row r="1294" spans="1:31" x14ac:dyDescent="0.2">
      <c r="A1294" s="25" t="s">
        <v>27</v>
      </c>
      <c r="B1294" s="11" t="s">
        <v>27</v>
      </c>
      <c r="C1294" s="12">
        <v>288</v>
      </c>
      <c r="D1294" s="11" t="s">
        <v>27</v>
      </c>
      <c r="E1294" s="11" t="s">
        <v>479</v>
      </c>
      <c r="F1294" s="11" t="s">
        <v>312</v>
      </c>
      <c r="G1294" s="12" t="s">
        <v>338</v>
      </c>
      <c r="H1294">
        <v>205353</v>
      </c>
      <c r="I1294">
        <v>212198</v>
      </c>
      <c r="J1294">
        <v>218983</v>
      </c>
      <c r="K1294">
        <v>225275</v>
      </c>
      <c r="L1294">
        <v>230747</v>
      </c>
      <c r="M1294">
        <v>235020</v>
      </c>
      <c r="N1294">
        <v>238614</v>
      </c>
      <c r="O1294">
        <v>242373</v>
      </c>
      <c r="P1294">
        <v>245890</v>
      </c>
      <c r="Q1294">
        <v>250115</v>
      </c>
      <c r="R1294">
        <v>255421</v>
      </c>
      <c r="S1294">
        <v>261338.00000000003</v>
      </c>
      <c r="T1294">
        <v>267103</v>
      </c>
      <c r="U1294">
        <v>273151</v>
      </c>
      <c r="V1294">
        <v>278489</v>
      </c>
      <c r="W1294">
        <v>282794</v>
      </c>
      <c r="X1294">
        <v>286584</v>
      </c>
      <c r="Y1294">
        <v>290684</v>
      </c>
      <c r="Z1294">
        <v>294859</v>
      </c>
      <c r="AA1294">
        <v>299620</v>
      </c>
      <c r="AB1294">
        <v>305295</v>
      </c>
      <c r="AC1294">
        <v>311617</v>
      </c>
      <c r="AD1294">
        <v>317838</v>
      </c>
      <c r="AE1294" s="21"/>
    </row>
    <row r="1295" spans="1:31" x14ac:dyDescent="0.2">
      <c r="A1295" s="27" t="s">
        <v>27</v>
      </c>
      <c r="B1295" s="13" t="s">
        <v>27</v>
      </c>
      <c r="C1295" s="14">
        <v>288</v>
      </c>
      <c r="D1295" s="13" t="s">
        <v>27</v>
      </c>
      <c r="E1295" s="13" t="s">
        <v>486</v>
      </c>
      <c r="F1295" s="13" t="s">
        <v>313</v>
      </c>
      <c r="G1295" s="14" t="s">
        <v>338</v>
      </c>
      <c r="H1295">
        <v>212859</v>
      </c>
      <c r="I1295">
        <v>220467</v>
      </c>
      <c r="J1295">
        <v>227988</v>
      </c>
      <c r="K1295">
        <v>235055</v>
      </c>
      <c r="L1295">
        <v>241147</v>
      </c>
      <c r="M1295">
        <v>245822</v>
      </c>
      <c r="N1295">
        <v>249684</v>
      </c>
      <c r="O1295">
        <v>253719</v>
      </c>
      <c r="P1295">
        <v>257473</v>
      </c>
      <c r="Q1295">
        <v>261926</v>
      </c>
      <c r="R1295">
        <v>267477</v>
      </c>
      <c r="S1295">
        <v>273641</v>
      </c>
      <c r="T1295">
        <v>279614</v>
      </c>
      <c r="U1295">
        <v>285855</v>
      </c>
      <c r="V1295">
        <v>291349</v>
      </c>
      <c r="W1295">
        <v>295796</v>
      </c>
      <c r="X1295">
        <v>299732</v>
      </c>
      <c r="Y1295">
        <v>303982</v>
      </c>
      <c r="Z1295">
        <v>308294</v>
      </c>
      <c r="AA1295">
        <v>313169</v>
      </c>
      <c r="AB1295">
        <v>318938</v>
      </c>
      <c r="AC1295">
        <v>325355</v>
      </c>
      <c r="AD1295">
        <v>331667</v>
      </c>
      <c r="AE1295" s="22"/>
    </row>
    <row r="1296" spans="1:31" x14ac:dyDescent="0.2">
      <c r="A1296" s="25" t="s">
        <v>27</v>
      </c>
      <c r="B1296" s="11" t="s">
        <v>27</v>
      </c>
      <c r="C1296" s="12">
        <v>288</v>
      </c>
      <c r="D1296" s="11" t="s">
        <v>27</v>
      </c>
      <c r="E1296" s="11" t="s">
        <v>458</v>
      </c>
      <c r="F1296" s="11" t="s">
        <v>312</v>
      </c>
      <c r="G1296" s="12" t="s">
        <v>457</v>
      </c>
      <c r="H1296" s="205">
        <v>1242398.0000000002</v>
      </c>
      <c r="I1296" s="205">
        <v>1265708.9999999998</v>
      </c>
      <c r="J1296" s="205">
        <v>1290292</v>
      </c>
      <c r="K1296" s="205">
        <v>1314573.0000000002</v>
      </c>
      <c r="L1296" s="205">
        <v>1341058</v>
      </c>
      <c r="M1296">
        <v>1368846</v>
      </c>
      <c r="N1296">
        <v>1396110</v>
      </c>
      <c r="O1296">
        <v>1421629</v>
      </c>
      <c r="P1296">
        <v>1443563</v>
      </c>
      <c r="Q1296">
        <v>1464687</v>
      </c>
      <c r="R1296">
        <v>1485969</v>
      </c>
      <c r="S1296">
        <v>1508796.9999999998</v>
      </c>
      <c r="T1296">
        <v>1533921</v>
      </c>
      <c r="U1296">
        <v>1560763.0000000002</v>
      </c>
      <c r="V1296">
        <v>1589182</v>
      </c>
      <c r="W1296">
        <v>1619700</v>
      </c>
      <c r="X1296">
        <v>1652692</v>
      </c>
      <c r="Y1296">
        <v>1687886.9999999998</v>
      </c>
      <c r="Z1296">
        <v>1723797</v>
      </c>
      <c r="AA1296">
        <v>1762190.0000000002</v>
      </c>
      <c r="AB1296">
        <v>1801309</v>
      </c>
      <c r="AC1296">
        <v>1838168.0000000002</v>
      </c>
      <c r="AD1296">
        <v>1870742</v>
      </c>
      <c r="AE1296" s="21" t="s">
        <v>1</v>
      </c>
    </row>
    <row r="1297" spans="1:31" x14ac:dyDescent="0.2">
      <c r="A1297" s="27" t="s">
        <v>27</v>
      </c>
      <c r="B1297" s="13" t="s">
        <v>27</v>
      </c>
      <c r="C1297" s="14">
        <v>288</v>
      </c>
      <c r="D1297" s="13" t="s">
        <v>27</v>
      </c>
      <c r="E1297" s="13" t="s">
        <v>456</v>
      </c>
      <c r="F1297" s="13" t="s">
        <v>312</v>
      </c>
      <c r="G1297" s="14" t="s">
        <v>455</v>
      </c>
      <c r="H1297" s="205">
        <v>1098026</v>
      </c>
      <c r="I1297" s="205">
        <v>1130109.0000000002</v>
      </c>
      <c r="J1297" s="205">
        <v>1159246</v>
      </c>
      <c r="K1297" s="205">
        <v>1182903</v>
      </c>
      <c r="L1297" s="205">
        <v>1203597</v>
      </c>
      <c r="M1297">
        <v>1222808</v>
      </c>
      <c r="N1297">
        <v>1242992</v>
      </c>
      <c r="O1297">
        <v>1265786</v>
      </c>
      <c r="P1297">
        <v>1289830</v>
      </c>
      <c r="Q1297">
        <v>1316832.9999999998</v>
      </c>
      <c r="R1297">
        <v>1345251.0000000002</v>
      </c>
      <c r="S1297">
        <v>1372680</v>
      </c>
      <c r="T1297">
        <v>1397886</v>
      </c>
      <c r="U1297">
        <v>1421876.0000000002</v>
      </c>
      <c r="V1297">
        <v>1443562.0000000002</v>
      </c>
      <c r="W1297">
        <v>1464366</v>
      </c>
      <c r="X1297">
        <v>1486553.9999999998</v>
      </c>
      <c r="Y1297">
        <v>1511553</v>
      </c>
      <c r="Z1297">
        <v>1538476</v>
      </c>
      <c r="AA1297">
        <v>1567474.0000000002</v>
      </c>
      <c r="AB1297">
        <v>1598570.0000000002</v>
      </c>
      <c r="AC1297">
        <v>1631658.9999999998</v>
      </c>
      <c r="AD1297">
        <v>1666605</v>
      </c>
      <c r="AE1297" s="22" t="s">
        <v>1</v>
      </c>
    </row>
    <row r="1298" spans="1:31" x14ac:dyDescent="0.2">
      <c r="A1298" s="25" t="s">
        <v>27</v>
      </c>
      <c r="B1298" s="11" t="s">
        <v>27</v>
      </c>
      <c r="C1298" s="12">
        <v>288</v>
      </c>
      <c r="D1298" s="11" t="s">
        <v>27</v>
      </c>
      <c r="E1298" s="11" t="s">
        <v>502</v>
      </c>
      <c r="F1298" s="11" t="s">
        <v>313</v>
      </c>
      <c r="G1298" s="12" t="s">
        <v>457</v>
      </c>
      <c r="H1298" s="205">
        <v>1298880</v>
      </c>
      <c r="I1298" s="205">
        <v>1323479.9999999998</v>
      </c>
      <c r="J1298" s="205">
        <v>1349423.0000000002</v>
      </c>
      <c r="K1298" s="205">
        <v>1374936.0000000002</v>
      </c>
      <c r="L1298" s="205">
        <v>1402585.9999999998</v>
      </c>
      <c r="M1298">
        <v>1431452.0000000002</v>
      </c>
      <c r="N1298">
        <v>1459736</v>
      </c>
      <c r="O1298">
        <v>1486278</v>
      </c>
      <c r="P1298">
        <v>1508978.9999999998</v>
      </c>
      <c r="Q1298">
        <v>1531004</v>
      </c>
      <c r="R1298">
        <v>1553233</v>
      </c>
      <c r="S1298">
        <v>1576960</v>
      </c>
      <c r="T1298">
        <v>1602929</v>
      </c>
      <c r="U1298">
        <v>1630507</v>
      </c>
      <c r="V1298">
        <v>1659567</v>
      </c>
      <c r="W1298">
        <v>1690782.0000000002</v>
      </c>
      <c r="X1298">
        <v>1724779</v>
      </c>
      <c r="Y1298">
        <v>1761444</v>
      </c>
      <c r="Z1298">
        <v>1798949</v>
      </c>
      <c r="AA1298">
        <v>1839442</v>
      </c>
      <c r="AB1298">
        <v>1880884</v>
      </c>
      <c r="AC1298">
        <v>1919856.9999999998</v>
      </c>
      <c r="AD1298">
        <v>1954073</v>
      </c>
      <c r="AE1298" s="21" t="s">
        <v>1</v>
      </c>
    </row>
    <row r="1299" spans="1:31" x14ac:dyDescent="0.2">
      <c r="A1299" s="27" t="s">
        <v>27</v>
      </c>
      <c r="B1299" s="13" t="s">
        <v>27</v>
      </c>
      <c r="C1299" s="14">
        <v>288</v>
      </c>
      <c r="D1299" s="13" t="s">
        <v>27</v>
      </c>
      <c r="E1299" s="13" t="s">
        <v>503</v>
      </c>
      <c r="F1299" s="13" t="s">
        <v>313</v>
      </c>
      <c r="G1299" s="14" t="s">
        <v>338</v>
      </c>
      <c r="H1299" s="205">
        <v>1143092.9999999998</v>
      </c>
      <c r="I1299" s="205">
        <v>1178450</v>
      </c>
      <c r="J1299" s="205">
        <v>1210353</v>
      </c>
      <c r="K1299" s="205">
        <v>1236404</v>
      </c>
      <c r="L1299" s="205">
        <v>1258934</v>
      </c>
      <c r="M1299">
        <v>1279562</v>
      </c>
      <c r="N1299">
        <v>1301010</v>
      </c>
      <c r="O1299">
        <v>1325082</v>
      </c>
      <c r="P1299">
        <v>1350210</v>
      </c>
      <c r="Q1299">
        <v>1378322</v>
      </c>
      <c r="R1299">
        <v>1407851</v>
      </c>
      <c r="S1299">
        <v>1436318</v>
      </c>
      <c r="T1299">
        <v>1462450</v>
      </c>
      <c r="U1299">
        <v>1487312</v>
      </c>
      <c r="V1299">
        <v>1509779</v>
      </c>
      <c r="W1299">
        <v>1531315</v>
      </c>
      <c r="X1299">
        <v>1554219.9999999998</v>
      </c>
      <c r="Y1299">
        <v>1579936.0000000002</v>
      </c>
      <c r="Z1299">
        <v>1607386</v>
      </c>
      <c r="AA1299">
        <v>1636860.9999999998</v>
      </c>
      <c r="AB1299">
        <v>1668532.0000000002</v>
      </c>
      <c r="AC1299">
        <v>1702485</v>
      </c>
      <c r="AD1299">
        <v>1738703</v>
      </c>
      <c r="AE1299" s="22" t="s">
        <v>1</v>
      </c>
    </row>
    <row r="1300" spans="1:31" x14ac:dyDescent="0.2">
      <c r="A1300" s="25" t="s">
        <v>27</v>
      </c>
      <c r="B1300" s="11" t="s">
        <v>27</v>
      </c>
      <c r="C1300" s="12">
        <v>288</v>
      </c>
      <c r="D1300" s="11" t="s">
        <v>27</v>
      </c>
      <c r="E1300" s="11" t="s">
        <v>504</v>
      </c>
      <c r="F1300" s="11"/>
      <c r="G1300" s="12"/>
      <c r="H1300" s="205">
        <v>0</v>
      </c>
      <c r="I1300" s="205">
        <v>0</v>
      </c>
      <c r="J1300" s="205">
        <v>0</v>
      </c>
      <c r="K1300" s="205">
        <v>0</v>
      </c>
      <c r="L1300" s="205">
        <v>0</v>
      </c>
      <c r="M1300">
        <v>0</v>
      </c>
      <c r="N1300">
        <v>0</v>
      </c>
      <c r="O1300">
        <v>0</v>
      </c>
      <c r="P1300">
        <v>0</v>
      </c>
      <c r="Q1300">
        <v>0</v>
      </c>
      <c r="R1300">
        <v>0</v>
      </c>
      <c r="S1300">
        <v>0</v>
      </c>
      <c r="T1300">
        <v>0</v>
      </c>
      <c r="U1300">
        <v>0</v>
      </c>
      <c r="V1300">
        <v>0</v>
      </c>
      <c r="W1300">
        <v>0</v>
      </c>
      <c r="X1300">
        <v>0</v>
      </c>
      <c r="Y1300">
        <v>0</v>
      </c>
      <c r="Z1300">
        <v>0</v>
      </c>
      <c r="AA1300">
        <v>0</v>
      </c>
      <c r="AB1300">
        <v>0</v>
      </c>
      <c r="AC1300">
        <v>0</v>
      </c>
      <c r="AD1300">
        <v>0</v>
      </c>
      <c r="AE1300" s="21" t="s">
        <v>1</v>
      </c>
    </row>
    <row r="1301" spans="1:31" x14ac:dyDescent="0.2">
      <c r="A1301" s="27" t="s">
        <v>27</v>
      </c>
      <c r="B1301" s="13" t="s">
        <v>27</v>
      </c>
      <c r="C1301" s="14">
        <v>288</v>
      </c>
      <c r="D1301" s="13" t="s">
        <v>27</v>
      </c>
      <c r="E1301" s="13" t="s">
        <v>505</v>
      </c>
      <c r="F1301" s="13"/>
      <c r="G1301" s="14"/>
      <c r="H1301" s="205">
        <v>23563832</v>
      </c>
      <c r="I1301" s="205">
        <v>24170943</v>
      </c>
      <c r="J1301" s="205">
        <v>24779614</v>
      </c>
      <c r="K1301" s="205">
        <v>25387713</v>
      </c>
      <c r="L1301" s="205">
        <v>25996454</v>
      </c>
      <c r="M1301">
        <v>26607641</v>
      </c>
      <c r="N1301">
        <v>27224480</v>
      </c>
      <c r="O1301">
        <v>27849203</v>
      </c>
      <c r="P1301">
        <v>28481947</v>
      </c>
      <c r="Q1301">
        <v>29121464</v>
      </c>
      <c r="R1301">
        <v>29767108</v>
      </c>
      <c r="S1301">
        <v>30417858</v>
      </c>
      <c r="T1301">
        <v>31072945</v>
      </c>
      <c r="U1301">
        <v>31732128</v>
      </c>
      <c r="V1301">
        <v>32395454</v>
      </c>
      <c r="W1301">
        <v>33062741</v>
      </c>
      <c r="X1301">
        <v>33733902</v>
      </c>
      <c r="Y1301">
        <v>34408762</v>
      </c>
      <c r="Z1301">
        <v>35087160</v>
      </c>
      <c r="AA1301">
        <v>35768893</v>
      </c>
      <c r="AB1301">
        <v>36453875</v>
      </c>
      <c r="AC1301">
        <v>37142078</v>
      </c>
      <c r="AD1301">
        <v>37833419</v>
      </c>
      <c r="AE1301" s="22" t="s">
        <v>1</v>
      </c>
    </row>
    <row r="1302" spans="1:31" x14ac:dyDescent="0.2">
      <c r="A1302" s="25" t="s">
        <v>28</v>
      </c>
      <c r="B1302" s="11" t="s">
        <v>28</v>
      </c>
      <c r="C1302" s="12">
        <v>320</v>
      </c>
      <c r="D1302" s="11" t="s">
        <v>28</v>
      </c>
      <c r="E1302" s="11" t="s">
        <v>440</v>
      </c>
      <c r="F1302" s="11" t="s">
        <v>312</v>
      </c>
      <c r="G1302" s="12" t="s">
        <v>319</v>
      </c>
      <c r="H1302" s="205">
        <v>196653</v>
      </c>
      <c r="I1302" s="205">
        <v>193790</v>
      </c>
      <c r="J1302" s="205">
        <v>193508</v>
      </c>
      <c r="K1302" s="205">
        <v>191137</v>
      </c>
      <c r="L1302" s="205">
        <v>188628</v>
      </c>
      <c r="M1302">
        <v>186940</v>
      </c>
      <c r="N1302">
        <v>190637</v>
      </c>
      <c r="O1302">
        <v>190948</v>
      </c>
      <c r="P1302">
        <v>193647</v>
      </c>
      <c r="Q1302">
        <v>196748</v>
      </c>
      <c r="R1302">
        <v>199549</v>
      </c>
      <c r="S1302">
        <v>198486</v>
      </c>
      <c r="T1302">
        <v>200469</v>
      </c>
      <c r="U1302">
        <v>201952</v>
      </c>
      <c r="V1302">
        <v>203294</v>
      </c>
      <c r="W1302">
        <v>204430</v>
      </c>
      <c r="X1302">
        <v>205258</v>
      </c>
      <c r="Y1302">
        <v>205900</v>
      </c>
      <c r="Z1302">
        <v>206347</v>
      </c>
      <c r="AA1302">
        <v>206577</v>
      </c>
      <c r="AB1302">
        <v>206680</v>
      </c>
      <c r="AC1302">
        <v>207065</v>
      </c>
      <c r="AD1302">
        <v>207004</v>
      </c>
      <c r="AE1302" s="21" t="s">
        <v>1</v>
      </c>
    </row>
    <row r="1303" spans="1:31" x14ac:dyDescent="0.2">
      <c r="A1303" s="27" t="s">
        <v>28</v>
      </c>
      <c r="B1303" s="13" t="s">
        <v>28</v>
      </c>
      <c r="C1303" s="14">
        <v>320</v>
      </c>
      <c r="D1303" s="13" t="s">
        <v>28</v>
      </c>
      <c r="E1303" s="13" t="s">
        <v>487</v>
      </c>
      <c r="F1303" s="13" t="s">
        <v>313</v>
      </c>
      <c r="G1303" s="14" t="s">
        <v>319</v>
      </c>
      <c r="H1303" s="205">
        <v>205245</v>
      </c>
      <c r="I1303" s="205">
        <v>202401</v>
      </c>
      <c r="J1303" s="205">
        <v>202150</v>
      </c>
      <c r="K1303" s="205">
        <v>199727</v>
      </c>
      <c r="L1303" s="205">
        <v>197125</v>
      </c>
      <c r="M1303">
        <v>195356</v>
      </c>
      <c r="N1303">
        <v>199177</v>
      </c>
      <c r="O1303">
        <v>199511</v>
      </c>
      <c r="P1303">
        <v>202320</v>
      </c>
      <c r="Q1303">
        <v>205560</v>
      </c>
      <c r="R1303">
        <v>208486</v>
      </c>
      <c r="S1303">
        <v>207331</v>
      </c>
      <c r="T1303">
        <v>209396</v>
      </c>
      <c r="U1303">
        <v>210960</v>
      </c>
      <c r="V1303">
        <v>212379</v>
      </c>
      <c r="W1303">
        <v>213578</v>
      </c>
      <c r="X1303">
        <v>214419</v>
      </c>
      <c r="Y1303">
        <v>215106</v>
      </c>
      <c r="Z1303">
        <v>215617</v>
      </c>
      <c r="AA1303">
        <v>215905</v>
      </c>
      <c r="AB1303">
        <v>216054</v>
      </c>
      <c r="AC1303">
        <v>216427</v>
      </c>
      <c r="AD1303">
        <v>216396</v>
      </c>
      <c r="AE1303" s="22" t="s">
        <v>1</v>
      </c>
    </row>
    <row r="1304" spans="1:31" x14ac:dyDescent="0.2">
      <c r="A1304" s="25" t="s">
        <v>28</v>
      </c>
      <c r="B1304" s="11" t="s">
        <v>28</v>
      </c>
      <c r="C1304" s="12">
        <v>320</v>
      </c>
      <c r="D1304" s="11" t="s">
        <v>28</v>
      </c>
      <c r="E1304" s="11" t="s">
        <v>441</v>
      </c>
      <c r="F1304" s="11" t="s">
        <v>312</v>
      </c>
      <c r="G1304" s="12" t="s">
        <v>355</v>
      </c>
      <c r="H1304" s="205">
        <v>195418</v>
      </c>
      <c r="I1304" s="205">
        <v>195816</v>
      </c>
      <c r="J1304" s="205">
        <v>194618</v>
      </c>
      <c r="K1304" s="205">
        <v>192900</v>
      </c>
      <c r="L1304" s="205">
        <v>190598</v>
      </c>
      <c r="M1304">
        <v>188511</v>
      </c>
      <c r="N1304">
        <v>187678</v>
      </c>
      <c r="O1304">
        <v>189264</v>
      </c>
      <c r="P1304">
        <v>191125</v>
      </c>
      <c r="Q1304">
        <v>193668</v>
      </c>
      <c r="R1304">
        <v>196329</v>
      </c>
      <c r="S1304">
        <v>198336</v>
      </c>
      <c r="T1304">
        <v>198778</v>
      </c>
      <c r="U1304">
        <v>200329</v>
      </c>
      <c r="V1304">
        <v>201787</v>
      </c>
      <c r="W1304">
        <v>203087</v>
      </c>
      <c r="X1304">
        <v>204181</v>
      </c>
      <c r="Y1304">
        <v>205022</v>
      </c>
      <c r="Z1304">
        <v>205713</v>
      </c>
      <c r="AA1304">
        <v>206159</v>
      </c>
      <c r="AB1304">
        <v>206427</v>
      </c>
      <c r="AC1304">
        <v>206612</v>
      </c>
      <c r="AD1304">
        <v>206836</v>
      </c>
      <c r="AE1304" s="21" t="s">
        <v>1</v>
      </c>
    </row>
    <row r="1305" spans="1:31" x14ac:dyDescent="0.2">
      <c r="A1305" s="27" t="s">
        <v>28</v>
      </c>
      <c r="B1305" s="13" t="s">
        <v>28</v>
      </c>
      <c r="C1305" s="14">
        <v>320</v>
      </c>
      <c r="D1305" s="13" t="s">
        <v>28</v>
      </c>
      <c r="E1305" s="13" t="s">
        <v>488</v>
      </c>
      <c r="F1305" s="13" t="s">
        <v>313</v>
      </c>
      <c r="G1305" s="14" t="s">
        <v>355</v>
      </c>
      <c r="H1305" s="205">
        <v>203906</v>
      </c>
      <c r="I1305" s="205">
        <v>204393</v>
      </c>
      <c r="J1305" s="205">
        <v>203239</v>
      </c>
      <c r="K1305" s="205">
        <v>201509</v>
      </c>
      <c r="L1305" s="205">
        <v>199134</v>
      </c>
      <c r="M1305">
        <v>196959</v>
      </c>
      <c r="N1305">
        <v>196085</v>
      </c>
      <c r="O1305">
        <v>197733</v>
      </c>
      <c r="P1305">
        <v>199665</v>
      </c>
      <c r="Q1305">
        <v>202322</v>
      </c>
      <c r="R1305">
        <v>205103</v>
      </c>
      <c r="S1305">
        <v>207188</v>
      </c>
      <c r="T1305">
        <v>207615</v>
      </c>
      <c r="U1305">
        <v>209240</v>
      </c>
      <c r="V1305">
        <v>210770</v>
      </c>
      <c r="W1305">
        <v>212132</v>
      </c>
      <c r="X1305">
        <v>213275</v>
      </c>
      <c r="Y1305">
        <v>214143</v>
      </c>
      <c r="Z1305">
        <v>214896</v>
      </c>
      <c r="AA1305">
        <v>215402</v>
      </c>
      <c r="AB1305">
        <v>215721</v>
      </c>
      <c r="AC1305">
        <v>215942</v>
      </c>
      <c r="AD1305">
        <v>216177</v>
      </c>
      <c r="AE1305" s="22" t="s">
        <v>1</v>
      </c>
    </row>
    <row r="1306" spans="1:31" x14ac:dyDescent="0.2">
      <c r="A1306" s="25" t="s">
        <v>28</v>
      </c>
      <c r="B1306" s="11" t="s">
        <v>28</v>
      </c>
      <c r="C1306" s="12">
        <v>320</v>
      </c>
      <c r="D1306" s="11" t="s">
        <v>28</v>
      </c>
      <c r="E1306" s="11" t="s">
        <v>442</v>
      </c>
      <c r="F1306" s="11" t="s">
        <v>312</v>
      </c>
      <c r="G1306" s="12" t="s">
        <v>317</v>
      </c>
      <c r="H1306" s="205">
        <v>193807</v>
      </c>
      <c r="I1306" s="205">
        <v>194983</v>
      </c>
      <c r="J1306" s="205">
        <v>194919</v>
      </c>
      <c r="K1306" s="205">
        <v>193982</v>
      </c>
      <c r="L1306" s="205">
        <v>192124</v>
      </c>
      <c r="M1306">
        <v>189981</v>
      </c>
      <c r="N1306">
        <v>188434</v>
      </c>
      <c r="O1306">
        <v>188488</v>
      </c>
      <c r="P1306">
        <v>189508</v>
      </c>
      <c r="Q1306">
        <v>191400</v>
      </c>
      <c r="R1306">
        <v>193738</v>
      </c>
      <c r="S1306">
        <v>195887</v>
      </c>
      <c r="T1306">
        <v>197074</v>
      </c>
      <c r="U1306">
        <v>198649</v>
      </c>
      <c r="V1306">
        <v>200180</v>
      </c>
      <c r="W1306">
        <v>201599</v>
      </c>
      <c r="X1306">
        <v>202861</v>
      </c>
      <c r="Y1306">
        <v>203915</v>
      </c>
      <c r="Z1306">
        <v>204836</v>
      </c>
      <c r="AA1306">
        <v>205500</v>
      </c>
      <c r="AB1306">
        <v>205950</v>
      </c>
      <c r="AC1306">
        <v>206258</v>
      </c>
      <c r="AD1306">
        <v>206524</v>
      </c>
      <c r="AE1306" s="21" t="s">
        <v>1</v>
      </c>
    </row>
    <row r="1307" spans="1:31" x14ac:dyDescent="0.2">
      <c r="A1307" s="27" t="s">
        <v>28</v>
      </c>
      <c r="B1307" s="13" t="s">
        <v>28</v>
      </c>
      <c r="C1307" s="14">
        <v>320</v>
      </c>
      <c r="D1307" s="13" t="s">
        <v>28</v>
      </c>
      <c r="E1307" s="13" t="s">
        <v>489</v>
      </c>
      <c r="F1307" s="13" t="s">
        <v>313</v>
      </c>
      <c r="G1307" s="14" t="s">
        <v>317</v>
      </c>
      <c r="H1307" s="205">
        <v>202138</v>
      </c>
      <c r="I1307" s="205">
        <v>203451</v>
      </c>
      <c r="J1307" s="205">
        <v>203473</v>
      </c>
      <c r="K1307" s="205">
        <v>202571</v>
      </c>
      <c r="L1307" s="205">
        <v>200672</v>
      </c>
      <c r="M1307">
        <v>198453</v>
      </c>
      <c r="N1307">
        <v>196846</v>
      </c>
      <c r="O1307">
        <v>196905</v>
      </c>
      <c r="P1307">
        <v>197961</v>
      </c>
      <c r="Q1307">
        <v>199940</v>
      </c>
      <c r="R1307">
        <v>202386</v>
      </c>
      <c r="S1307">
        <v>204622</v>
      </c>
      <c r="T1307">
        <v>205833</v>
      </c>
      <c r="U1307">
        <v>207473</v>
      </c>
      <c r="V1307">
        <v>209071</v>
      </c>
      <c r="W1307">
        <v>210552</v>
      </c>
      <c r="X1307">
        <v>211866</v>
      </c>
      <c r="Y1307">
        <v>212957</v>
      </c>
      <c r="Z1307">
        <v>213937</v>
      </c>
      <c r="AA1307">
        <v>214661</v>
      </c>
      <c r="AB1307">
        <v>215167</v>
      </c>
      <c r="AC1307">
        <v>215520</v>
      </c>
      <c r="AD1307">
        <v>215812</v>
      </c>
      <c r="AE1307" s="22" t="s">
        <v>1</v>
      </c>
    </row>
    <row r="1308" spans="1:31" x14ac:dyDescent="0.2">
      <c r="A1308" s="25" t="s">
        <v>28</v>
      </c>
      <c r="B1308" s="11" t="s">
        <v>28</v>
      </c>
      <c r="C1308" s="12">
        <v>320</v>
      </c>
      <c r="D1308" s="11" t="s">
        <v>28</v>
      </c>
      <c r="E1308" s="11" t="s">
        <v>443</v>
      </c>
      <c r="F1308" s="11" t="s">
        <v>312</v>
      </c>
      <c r="G1308" s="12" t="s">
        <v>356</v>
      </c>
      <c r="H1308" s="205">
        <v>191857</v>
      </c>
      <c r="I1308" s="205">
        <v>193637</v>
      </c>
      <c r="J1308" s="205">
        <v>194489</v>
      </c>
      <c r="K1308" s="205">
        <v>194463</v>
      </c>
      <c r="L1308" s="205">
        <v>193176</v>
      </c>
      <c r="M1308">
        <v>191268</v>
      </c>
      <c r="N1308">
        <v>189405</v>
      </c>
      <c r="O1308">
        <v>188430</v>
      </c>
      <c r="P1308">
        <v>188610</v>
      </c>
      <c r="Q1308">
        <v>189850</v>
      </c>
      <c r="R1308">
        <v>191726</v>
      </c>
      <c r="S1308">
        <v>193786</v>
      </c>
      <c r="T1308">
        <v>195397</v>
      </c>
      <c r="U1308">
        <v>196954</v>
      </c>
      <c r="V1308">
        <v>198512</v>
      </c>
      <c r="W1308">
        <v>200008</v>
      </c>
      <c r="X1308">
        <v>201393</v>
      </c>
      <c r="Y1308">
        <v>202617</v>
      </c>
      <c r="Z1308">
        <v>203757</v>
      </c>
      <c r="AA1308">
        <v>204625</v>
      </c>
      <c r="AB1308">
        <v>205266</v>
      </c>
      <c r="AC1308">
        <v>205723</v>
      </c>
      <c r="AD1308">
        <v>206070</v>
      </c>
      <c r="AE1308" s="21" t="s">
        <v>1</v>
      </c>
    </row>
    <row r="1309" spans="1:31" x14ac:dyDescent="0.2">
      <c r="A1309" s="27" t="s">
        <v>28</v>
      </c>
      <c r="B1309" s="13" t="s">
        <v>28</v>
      </c>
      <c r="C1309" s="14">
        <v>320</v>
      </c>
      <c r="D1309" s="13" t="s">
        <v>28</v>
      </c>
      <c r="E1309" s="13" t="s">
        <v>490</v>
      </c>
      <c r="F1309" s="13" t="s">
        <v>313</v>
      </c>
      <c r="G1309" s="14" t="s">
        <v>356</v>
      </c>
      <c r="H1309" s="205">
        <v>199977</v>
      </c>
      <c r="I1309" s="205">
        <v>201945</v>
      </c>
      <c r="J1309" s="205">
        <v>202928</v>
      </c>
      <c r="K1309" s="205">
        <v>202992</v>
      </c>
      <c r="L1309" s="205">
        <v>201706</v>
      </c>
      <c r="M1309">
        <v>199747</v>
      </c>
      <c r="N1309">
        <v>197824</v>
      </c>
      <c r="O1309">
        <v>196825</v>
      </c>
      <c r="P1309">
        <v>197006</v>
      </c>
      <c r="Q1309">
        <v>198308</v>
      </c>
      <c r="R1309">
        <v>200276</v>
      </c>
      <c r="S1309">
        <v>202426</v>
      </c>
      <c r="T1309">
        <v>204085</v>
      </c>
      <c r="U1309">
        <v>205698</v>
      </c>
      <c r="V1309">
        <v>207319</v>
      </c>
      <c r="W1309">
        <v>208875</v>
      </c>
      <c r="X1309">
        <v>210315</v>
      </c>
      <c r="Y1309">
        <v>211583</v>
      </c>
      <c r="Z1309">
        <v>212778</v>
      </c>
      <c r="AA1309">
        <v>213706</v>
      </c>
      <c r="AB1309">
        <v>214406</v>
      </c>
      <c r="AC1309">
        <v>214915</v>
      </c>
      <c r="AD1309">
        <v>215301</v>
      </c>
      <c r="AE1309" s="22" t="s">
        <v>1</v>
      </c>
    </row>
    <row r="1310" spans="1:31" x14ac:dyDescent="0.2">
      <c r="A1310" s="25" t="s">
        <v>28</v>
      </c>
      <c r="B1310" s="11" t="s">
        <v>28</v>
      </c>
      <c r="C1310" s="12">
        <v>320</v>
      </c>
      <c r="D1310" s="11" t="s">
        <v>28</v>
      </c>
      <c r="E1310" s="11" t="s">
        <v>444</v>
      </c>
      <c r="F1310" s="11" t="s">
        <v>312</v>
      </c>
      <c r="G1310" s="12" t="s">
        <v>327</v>
      </c>
      <c r="H1310" s="205">
        <v>189605</v>
      </c>
      <c r="I1310" s="205">
        <v>191836</v>
      </c>
      <c r="J1310" s="205">
        <v>193409</v>
      </c>
      <c r="K1310" s="205">
        <v>194423</v>
      </c>
      <c r="L1310" s="205">
        <v>193837</v>
      </c>
      <c r="M1310">
        <v>192291</v>
      </c>
      <c r="N1310">
        <v>190454</v>
      </c>
      <c r="O1310">
        <v>188901</v>
      </c>
      <c r="P1310">
        <v>188242</v>
      </c>
      <c r="Q1310">
        <v>188829</v>
      </c>
      <c r="R1310">
        <v>190241</v>
      </c>
      <c r="S1310">
        <v>192030</v>
      </c>
      <c r="T1310">
        <v>193788</v>
      </c>
      <c r="U1310">
        <v>195283</v>
      </c>
      <c r="V1310">
        <v>196825</v>
      </c>
      <c r="W1310">
        <v>198352</v>
      </c>
      <c r="X1310">
        <v>199817</v>
      </c>
      <c r="Y1310">
        <v>201169</v>
      </c>
      <c r="Z1310">
        <v>202515</v>
      </c>
      <c r="AA1310">
        <v>203574</v>
      </c>
      <c r="AB1310">
        <v>204393</v>
      </c>
      <c r="AC1310">
        <v>205015</v>
      </c>
      <c r="AD1310">
        <v>205476</v>
      </c>
      <c r="AE1310" s="21" t="s">
        <v>1</v>
      </c>
    </row>
    <row r="1311" spans="1:31" x14ac:dyDescent="0.2">
      <c r="A1311" s="27" t="s">
        <v>28</v>
      </c>
      <c r="B1311" s="13" t="s">
        <v>28</v>
      </c>
      <c r="C1311" s="14">
        <v>320</v>
      </c>
      <c r="D1311" s="13" t="s">
        <v>28</v>
      </c>
      <c r="E1311" s="13" t="s">
        <v>491</v>
      </c>
      <c r="F1311" s="13" t="s">
        <v>313</v>
      </c>
      <c r="G1311" s="14" t="s">
        <v>327</v>
      </c>
      <c r="H1311" s="205">
        <v>197461</v>
      </c>
      <c r="I1311" s="205">
        <v>199931</v>
      </c>
      <c r="J1311" s="205">
        <v>201684</v>
      </c>
      <c r="K1311" s="205">
        <v>202851</v>
      </c>
      <c r="L1311" s="205">
        <v>202314</v>
      </c>
      <c r="M1311">
        <v>200751</v>
      </c>
      <c r="N1311">
        <v>198875</v>
      </c>
      <c r="O1311">
        <v>197289</v>
      </c>
      <c r="P1311">
        <v>196598</v>
      </c>
      <c r="Q1311">
        <v>197224</v>
      </c>
      <c r="R1311">
        <v>198715</v>
      </c>
      <c r="S1311">
        <v>200588</v>
      </c>
      <c r="T1311">
        <v>202411</v>
      </c>
      <c r="U1311">
        <v>203951</v>
      </c>
      <c r="V1311">
        <v>205551</v>
      </c>
      <c r="W1311">
        <v>207138</v>
      </c>
      <c r="X1311">
        <v>208659</v>
      </c>
      <c r="Y1311">
        <v>210061</v>
      </c>
      <c r="Z1311">
        <v>211455</v>
      </c>
      <c r="AA1311">
        <v>212574</v>
      </c>
      <c r="AB1311">
        <v>213455</v>
      </c>
      <c r="AC1311">
        <v>214135</v>
      </c>
      <c r="AD1311">
        <v>214645</v>
      </c>
      <c r="AE1311" s="22" t="s">
        <v>1</v>
      </c>
    </row>
    <row r="1312" spans="1:31" x14ac:dyDescent="0.2">
      <c r="A1312" s="25" t="s">
        <v>28</v>
      </c>
      <c r="B1312" s="11" t="s">
        <v>28</v>
      </c>
      <c r="C1312" s="12">
        <v>320</v>
      </c>
      <c r="D1312" s="11" t="s">
        <v>28</v>
      </c>
      <c r="E1312" s="11" t="s">
        <v>445</v>
      </c>
      <c r="F1312" s="11" t="s">
        <v>312</v>
      </c>
      <c r="G1312" s="12" t="s">
        <v>320</v>
      </c>
      <c r="H1312" s="205">
        <v>187025</v>
      </c>
      <c r="I1312" s="205">
        <v>189638</v>
      </c>
      <c r="J1312" s="205">
        <v>191757</v>
      </c>
      <c r="K1312" s="205">
        <v>193615</v>
      </c>
      <c r="L1312" s="205">
        <v>194187</v>
      </c>
      <c r="M1312">
        <v>193131</v>
      </c>
      <c r="N1312">
        <v>191447</v>
      </c>
      <c r="O1312">
        <v>189713</v>
      </c>
      <c r="P1312">
        <v>188486</v>
      </c>
      <c r="Q1312">
        <v>188152</v>
      </c>
      <c r="R1312">
        <v>189097</v>
      </c>
      <c r="S1312">
        <v>190610</v>
      </c>
      <c r="T1312">
        <v>192287</v>
      </c>
      <c r="U1312">
        <v>193673</v>
      </c>
      <c r="V1312">
        <v>195160</v>
      </c>
      <c r="W1312">
        <v>196674</v>
      </c>
      <c r="X1312">
        <v>198174</v>
      </c>
      <c r="Y1312">
        <v>199610</v>
      </c>
      <c r="Z1312">
        <v>201102</v>
      </c>
      <c r="AA1312">
        <v>202387</v>
      </c>
      <c r="AB1312">
        <v>203370</v>
      </c>
      <c r="AC1312">
        <v>204143</v>
      </c>
      <c r="AD1312">
        <v>204744</v>
      </c>
      <c r="AE1312" s="21" t="s">
        <v>1</v>
      </c>
    </row>
    <row r="1313" spans="1:31" x14ac:dyDescent="0.2">
      <c r="A1313" s="27" t="s">
        <v>28</v>
      </c>
      <c r="B1313" s="13" t="s">
        <v>28</v>
      </c>
      <c r="C1313" s="14">
        <v>320</v>
      </c>
      <c r="D1313" s="13" t="s">
        <v>28</v>
      </c>
      <c r="E1313" s="13" t="s">
        <v>492</v>
      </c>
      <c r="F1313" s="13" t="s">
        <v>313</v>
      </c>
      <c r="G1313" s="14" t="s">
        <v>320</v>
      </c>
      <c r="H1313" s="205">
        <v>194566</v>
      </c>
      <c r="I1313" s="205">
        <v>197469</v>
      </c>
      <c r="J1313" s="205">
        <v>199819</v>
      </c>
      <c r="K1313" s="205">
        <v>201886</v>
      </c>
      <c r="L1313" s="205">
        <v>202578</v>
      </c>
      <c r="M1313">
        <v>201547</v>
      </c>
      <c r="N1313">
        <v>199850</v>
      </c>
      <c r="O1313">
        <v>198096</v>
      </c>
      <c r="P1313">
        <v>196819</v>
      </c>
      <c r="Q1313">
        <v>196490</v>
      </c>
      <c r="R1313">
        <v>197503</v>
      </c>
      <c r="S1313">
        <v>199099</v>
      </c>
      <c r="T1313">
        <v>200847</v>
      </c>
      <c r="U1313">
        <v>202271</v>
      </c>
      <c r="V1313">
        <v>203805</v>
      </c>
      <c r="W1313">
        <v>205378</v>
      </c>
      <c r="X1313">
        <v>206937</v>
      </c>
      <c r="Y1313">
        <v>208428</v>
      </c>
      <c r="Z1313">
        <v>209963</v>
      </c>
      <c r="AA1313">
        <v>211302</v>
      </c>
      <c r="AB1313">
        <v>212350</v>
      </c>
      <c r="AC1313">
        <v>213187</v>
      </c>
      <c r="AD1313">
        <v>213845</v>
      </c>
      <c r="AE1313" s="22" t="s">
        <v>1</v>
      </c>
    </row>
    <row r="1314" spans="1:31" x14ac:dyDescent="0.2">
      <c r="A1314" s="25" t="s">
        <v>28</v>
      </c>
      <c r="B1314" s="11" t="s">
        <v>28</v>
      </c>
      <c r="C1314" s="12">
        <v>320</v>
      </c>
      <c r="D1314" s="11" t="s">
        <v>28</v>
      </c>
      <c r="E1314" s="11" t="s">
        <v>446</v>
      </c>
      <c r="F1314" s="11" t="s">
        <v>312</v>
      </c>
      <c r="G1314" s="12" t="s">
        <v>326</v>
      </c>
      <c r="H1314" s="205">
        <v>184093</v>
      </c>
      <c r="I1314" s="205">
        <v>187018</v>
      </c>
      <c r="J1314" s="205">
        <v>189613</v>
      </c>
      <c r="K1314" s="205">
        <v>191956</v>
      </c>
      <c r="L1314" s="205">
        <v>193653</v>
      </c>
      <c r="M1314">
        <v>193871</v>
      </c>
      <c r="N1314">
        <v>192467</v>
      </c>
      <c r="O1314">
        <v>190677</v>
      </c>
      <c r="P1314">
        <v>189287</v>
      </c>
      <c r="Q1314">
        <v>188168</v>
      </c>
      <c r="R1314">
        <v>188110</v>
      </c>
      <c r="S1314">
        <v>189344</v>
      </c>
      <c r="T1314">
        <v>190934</v>
      </c>
      <c r="U1314">
        <v>192164</v>
      </c>
      <c r="V1314">
        <v>193550</v>
      </c>
      <c r="W1314">
        <v>195014</v>
      </c>
      <c r="X1314">
        <v>196504</v>
      </c>
      <c r="Y1314">
        <v>197979</v>
      </c>
      <c r="Z1314">
        <v>199534</v>
      </c>
      <c r="AA1314">
        <v>201009</v>
      </c>
      <c r="AB1314">
        <v>202239</v>
      </c>
      <c r="AC1314">
        <v>203149</v>
      </c>
      <c r="AD1314">
        <v>203874</v>
      </c>
      <c r="AE1314" s="21" t="s">
        <v>1</v>
      </c>
    </row>
    <row r="1315" spans="1:31" x14ac:dyDescent="0.2">
      <c r="A1315" s="27" t="s">
        <v>28</v>
      </c>
      <c r="B1315" s="13" t="s">
        <v>28</v>
      </c>
      <c r="C1315" s="14">
        <v>320</v>
      </c>
      <c r="D1315" s="13" t="s">
        <v>28</v>
      </c>
      <c r="E1315" s="13" t="s">
        <v>493</v>
      </c>
      <c r="F1315" s="13" t="s">
        <v>313</v>
      </c>
      <c r="G1315" s="14" t="s">
        <v>326</v>
      </c>
      <c r="H1315" s="205">
        <v>191272</v>
      </c>
      <c r="I1315" s="205">
        <v>194535</v>
      </c>
      <c r="J1315" s="205">
        <v>197411</v>
      </c>
      <c r="K1315" s="205">
        <v>200006</v>
      </c>
      <c r="L1315" s="205">
        <v>201893</v>
      </c>
      <c r="M1315">
        <v>202214</v>
      </c>
      <c r="N1315">
        <v>200833</v>
      </c>
      <c r="O1315">
        <v>199043</v>
      </c>
      <c r="P1315">
        <v>197607</v>
      </c>
      <c r="Q1315">
        <v>196467</v>
      </c>
      <c r="R1315">
        <v>196442</v>
      </c>
      <c r="S1315">
        <v>197759</v>
      </c>
      <c r="T1315">
        <v>199429</v>
      </c>
      <c r="U1315">
        <v>200694</v>
      </c>
      <c r="V1315">
        <v>202118</v>
      </c>
      <c r="W1315">
        <v>203632</v>
      </c>
      <c r="X1315">
        <v>205185</v>
      </c>
      <c r="Y1315">
        <v>206721</v>
      </c>
      <c r="Z1315">
        <v>208317</v>
      </c>
      <c r="AA1315">
        <v>209840</v>
      </c>
      <c r="AB1315">
        <v>211129</v>
      </c>
      <c r="AC1315">
        <v>212110</v>
      </c>
      <c r="AD1315">
        <v>212902</v>
      </c>
      <c r="AE1315" s="22" t="s">
        <v>1</v>
      </c>
    </row>
    <row r="1316" spans="1:31" x14ac:dyDescent="0.2">
      <c r="A1316" s="25" t="s">
        <v>28</v>
      </c>
      <c r="B1316" s="11" t="s">
        <v>28</v>
      </c>
      <c r="C1316" s="12">
        <v>320</v>
      </c>
      <c r="D1316" s="11" t="s">
        <v>28</v>
      </c>
      <c r="E1316" s="11" t="s">
        <v>447</v>
      </c>
      <c r="F1316" s="11" t="s">
        <v>312</v>
      </c>
      <c r="G1316" s="12" t="s">
        <v>318</v>
      </c>
      <c r="H1316" s="205">
        <v>181152</v>
      </c>
      <c r="I1316" s="205">
        <v>183953</v>
      </c>
      <c r="J1316" s="205">
        <v>186954</v>
      </c>
      <c r="K1316" s="205">
        <v>189636</v>
      </c>
      <c r="L1316" s="205">
        <v>191988</v>
      </c>
      <c r="M1316">
        <v>193611</v>
      </c>
      <c r="N1316">
        <v>193596</v>
      </c>
      <c r="O1316">
        <v>191877</v>
      </c>
      <c r="P1316">
        <v>190370</v>
      </c>
      <c r="Q1316">
        <v>188959</v>
      </c>
      <c r="R1316">
        <v>187898</v>
      </c>
      <c r="S1316">
        <v>188047</v>
      </c>
      <c r="T1316">
        <v>189546</v>
      </c>
      <c r="U1316">
        <v>190797</v>
      </c>
      <c r="V1316">
        <v>192033</v>
      </c>
      <c r="W1316">
        <v>193404</v>
      </c>
      <c r="X1316">
        <v>194851</v>
      </c>
      <c r="Y1316">
        <v>196318</v>
      </c>
      <c r="Z1316">
        <v>197867</v>
      </c>
      <c r="AA1316">
        <v>199434</v>
      </c>
      <c r="AB1316">
        <v>200897</v>
      </c>
      <c r="AC1316">
        <v>202073</v>
      </c>
      <c r="AD1316">
        <v>202908</v>
      </c>
      <c r="AE1316" s="21" t="s">
        <v>1</v>
      </c>
    </row>
    <row r="1317" spans="1:31" x14ac:dyDescent="0.2">
      <c r="A1317" s="27" t="s">
        <v>28</v>
      </c>
      <c r="B1317" s="13" t="s">
        <v>28</v>
      </c>
      <c r="C1317" s="14">
        <v>320</v>
      </c>
      <c r="D1317" s="13" t="s">
        <v>28</v>
      </c>
      <c r="E1317" s="13" t="s">
        <v>494</v>
      </c>
      <c r="F1317" s="13" t="s">
        <v>313</v>
      </c>
      <c r="G1317" s="14" t="s">
        <v>318</v>
      </c>
      <c r="H1317" s="205">
        <v>187913</v>
      </c>
      <c r="I1317" s="205">
        <v>191107</v>
      </c>
      <c r="J1317" s="205">
        <v>194438</v>
      </c>
      <c r="K1317" s="205">
        <v>197402</v>
      </c>
      <c r="L1317" s="205">
        <v>199999</v>
      </c>
      <c r="M1317">
        <v>201810</v>
      </c>
      <c r="N1317">
        <v>201904</v>
      </c>
      <c r="O1317">
        <v>200213</v>
      </c>
      <c r="P1317">
        <v>198669</v>
      </c>
      <c r="Q1317">
        <v>197238</v>
      </c>
      <c r="R1317">
        <v>196176</v>
      </c>
      <c r="S1317">
        <v>196370</v>
      </c>
      <c r="T1317">
        <v>197962</v>
      </c>
      <c r="U1317">
        <v>199258</v>
      </c>
      <c r="V1317">
        <v>200529</v>
      </c>
      <c r="W1317">
        <v>201940</v>
      </c>
      <c r="X1317">
        <v>203440</v>
      </c>
      <c r="Y1317">
        <v>204976</v>
      </c>
      <c r="Z1317">
        <v>206569</v>
      </c>
      <c r="AA1317">
        <v>208182</v>
      </c>
      <c r="AB1317">
        <v>209698</v>
      </c>
      <c r="AC1317">
        <v>210940</v>
      </c>
      <c r="AD1317">
        <v>211852</v>
      </c>
      <c r="AE1317" s="22" t="s">
        <v>1</v>
      </c>
    </row>
    <row r="1318" spans="1:31" x14ac:dyDescent="0.2">
      <c r="A1318" s="25" t="s">
        <v>28</v>
      </c>
      <c r="B1318" s="11" t="s">
        <v>28</v>
      </c>
      <c r="C1318" s="12">
        <v>320</v>
      </c>
      <c r="D1318" s="11" t="s">
        <v>28</v>
      </c>
      <c r="E1318" s="11" t="s">
        <v>448</v>
      </c>
      <c r="F1318" s="11" t="s">
        <v>312</v>
      </c>
      <c r="G1318" s="12" t="s">
        <v>333</v>
      </c>
      <c r="H1318" s="205">
        <v>178360</v>
      </c>
      <c r="I1318" s="205">
        <v>180910</v>
      </c>
      <c r="J1318" s="205">
        <v>183757</v>
      </c>
      <c r="K1318" s="205">
        <v>186904</v>
      </c>
      <c r="L1318" s="205">
        <v>189493</v>
      </c>
      <c r="M1318">
        <v>191941</v>
      </c>
      <c r="N1318">
        <v>193609</v>
      </c>
      <c r="O1318">
        <v>193396</v>
      </c>
      <c r="P1318">
        <v>191594</v>
      </c>
      <c r="Q1318">
        <v>190160</v>
      </c>
      <c r="R1318">
        <v>188680</v>
      </c>
      <c r="S1318">
        <v>187608</v>
      </c>
      <c r="T1318">
        <v>187938</v>
      </c>
      <c r="U1318">
        <v>189394</v>
      </c>
      <c r="V1318">
        <v>190652</v>
      </c>
      <c r="W1318">
        <v>191880</v>
      </c>
      <c r="X1318">
        <v>193241</v>
      </c>
      <c r="Y1318">
        <v>194671</v>
      </c>
      <c r="Z1318">
        <v>196184</v>
      </c>
      <c r="AA1318">
        <v>197731</v>
      </c>
      <c r="AB1318">
        <v>199313</v>
      </c>
      <c r="AC1318">
        <v>200766</v>
      </c>
      <c r="AD1318">
        <v>201888</v>
      </c>
      <c r="AE1318" s="21" t="s">
        <v>1</v>
      </c>
    </row>
    <row r="1319" spans="1:31" x14ac:dyDescent="0.2">
      <c r="A1319" s="27" t="s">
        <v>28</v>
      </c>
      <c r="B1319" s="13" t="s">
        <v>28</v>
      </c>
      <c r="C1319" s="14">
        <v>320</v>
      </c>
      <c r="D1319" s="13" t="s">
        <v>28</v>
      </c>
      <c r="E1319" s="13" t="s">
        <v>495</v>
      </c>
      <c r="F1319" s="13" t="s">
        <v>313</v>
      </c>
      <c r="G1319" s="14" t="s">
        <v>333</v>
      </c>
      <c r="H1319" s="205">
        <v>184647</v>
      </c>
      <c r="I1319" s="205">
        <v>187644</v>
      </c>
      <c r="J1319" s="205">
        <v>190879</v>
      </c>
      <c r="K1319" s="205">
        <v>194341</v>
      </c>
      <c r="L1319" s="205">
        <v>197202</v>
      </c>
      <c r="M1319">
        <v>199903</v>
      </c>
      <c r="N1319">
        <v>201780</v>
      </c>
      <c r="O1319">
        <v>201689</v>
      </c>
      <c r="P1319">
        <v>199853</v>
      </c>
      <c r="Q1319">
        <v>198414</v>
      </c>
      <c r="R1319">
        <v>196929</v>
      </c>
      <c r="S1319">
        <v>195861</v>
      </c>
      <c r="T1319">
        <v>196246</v>
      </c>
      <c r="U1319">
        <v>197767</v>
      </c>
      <c r="V1319">
        <v>199074</v>
      </c>
      <c r="W1319">
        <v>200339</v>
      </c>
      <c r="X1319">
        <v>201742</v>
      </c>
      <c r="Y1319">
        <v>203232</v>
      </c>
      <c r="Z1319">
        <v>204795</v>
      </c>
      <c r="AA1319">
        <v>206394</v>
      </c>
      <c r="AB1319">
        <v>208028</v>
      </c>
      <c r="AC1319">
        <v>209539</v>
      </c>
      <c r="AD1319">
        <v>210734</v>
      </c>
      <c r="AE1319" s="22" t="s">
        <v>1</v>
      </c>
    </row>
    <row r="1320" spans="1:31" x14ac:dyDescent="0.2">
      <c r="A1320" s="25" t="s">
        <v>28</v>
      </c>
      <c r="B1320" s="11" t="s">
        <v>28</v>
      </c>
      <c r="C1320" s="12">
        <v>320</v>
      </c>
      <c r="D1320" s="11" t="s">
        <v>28</v>
      </c>
      <c r="E1320" s="11" t="s">
        <v>449</v>
      </c>
      <c r="F1320" s="11" t="s">
        <v>312</v>
      </c>
      <c r="G1320" s="12" t="s">
        <v>340</v>
      </c>
      <c r="H1320" s="205">
        <v>175571</v>
      </c>
      <c r="I1320" s="205">
        <v>178110</v>
      </c>
      <c r="J1320" s="205">
        <v>180612</v>
      </c>
      <c r="K1320" s="205">
        <v>183686</v>
      </c>
      <c r="L1320" s="205">
        <v>186691</v>
      </c>
      <c r="M1320">
        <v>189272</v>
      </c>
      <c r="N1320">
        <v>191934</v>
      </c>
      <c r="O1320">
        <v>193683</v>
      </c>
      <c r="P1320">
        <v>193089</v>
      </c>
      <c r="Q1320">
        <v>191410</v>
      </c>
      <c r="R1320">
        <v>190001</v>
      </c>
      <c r="S1320">
        <v>188379</v>
      </c>
      <c r="T1320">
        <v>187271</v>
      </c>
      <c r="U1320">
        <v>187770</v>
      </c>
      <c r="V1320">
        <v>189233</v>
      </c>
      <c r="W1320">
        <v>190485</v>
      </c>
      <c r="X1320">
        <v>191708</v>
      </c>
      <c r="Y1320">
        <v>193061</v>
      </c>
      <c r="Z1320">
        <v>194521</v>
      </c>
      <c r="AA1320">
        <v>196027</v>
      </c>
      <c r="AB1320">
        <v>197576</v>
      </c>
      <c r="AC1320">
        <v>199175</v>
      </c>
      <c r="AD1320">
        <v>200617</v>
      </c>
      <c r="AE1320" s="21" t="s">
        <v>1</v>
      </c>
    </row>
    <row r="1321" spans="1:31" x14ac:dyDescent="0.2">
      <c r="A1321" s="27" t="s">
        <v>28</v>
      </c>
      <c r="B1321" s="13" t="s">
        <v>28</v>
      </c>
      <c r="C1321" s="14">
        <v>320</v>
      </c>
      <c r="D1321" s="13" t="s">
        <v>28</v>
      </c>
      <c r="E1321" s="13" t="s">
        <v>496</v>
      </c>
      <c r="F1321" s="13" t="s">
        <v>313</v>
      </c>
      <c r="G1321" s="14" t="s">
        <v>340</v>
      </c>
      <c r="H1321" s="205">
        <v>181332</v>
      </c>
      <c r="I1321" s="205">
        <v>184361</v>
      </c>
      <c r="J1321" s="205">
        <v>187312</v>
      </c>
      <c r="K1321" s="205">
        <v>190748</v>
      </c>
      <c r="L1321" s="205">
        <v>194056</v>
      </c>
      <c r="M1321">
        <v>196914</v>
      </c>
      <c r="N1321">
        <v>199859</v>
      </c>
      <c r="O1321">
        <v>201844</v>
      </c>
      <c r="P1321">
        <v>201290</v>
      </c>
      <c r="Q1321">
        <v>199612</v>
      </c>
      <c r="R1321">
        <v>198220</v>
      </c>
      <c r="S1321">
        <v>196596</v>
      </c>
      <c r="T1321">
        <v>195493</v>
      </c>
      <c r="U1321">
        <v>196026</v>
      </c>
      <c r="V1321">
        <v>197561</v>
      </c>
      <c r="W1321">
        <v>198865</v>
      </c>
      <c r="X1321">
        <v>200129</v>
      </c>
      <c r="Y1321">
        <v>201529</v>
      </c>
      <c r="Z1321">
        <v>203027</v>
      </c>
      <c r="AA1321">
        <v>204590</v>
      </c>
      <c r="AB1321">
        <v>206199</v>
      </c>
      <c r="AC1321">
        <v>207857</v>
      </c>
      <c r="AD1321">
        <v>209364</v>
      </c>
      <c r="AE1321" s="22" t="s">
        <v>1</v>
      </c>
    </row>
    <row r="1322" spans="1:31" x14ac:dyDescent="0.2">
      <c r="A1322" s="25" t="s">
        <v>28</v>
      </c>
      <c r="B1322" s="11" t="s">
        <v>28</v>
      </c>
      <c r="C1322" s="12">
        <v>320</v>
      </c>
      <c r="D1322" s="11" t="s">
        <v>28</v>
      </c>
      <c r="E1322" s="11" t="s">
        <v>450</v>
      </c>
      <c r="F1322" s="11" t="s">
        <v>312</v>
      </c>
      <c r="G1322" s="12" t="s">
        <v>329</v>
      </c>
      <c r="H1322" s="205">
        <v>172593</v>
      </c>
      <c r="I1322" s="205">
        <v>175366</v>
      </c>
      <c r="J1322" s="205">
        <v>177805</v>
      </c>
      <c r="K1322" s="205">
        <v>180517</v>
      </c>
      <c r="L1322" s="205">
        <v>183455</v>
      </c>
      <c r="M1322">
        <v>186402</v>
      </c>
      <c r="N1322">
        <v>189091</v>
      </c>
      <c r="O1322">
        <v>192002</v>
      </c>
      <c r="P1322">
        <v>193351</v>
      </c>
      <c r="Q1322">
        <v>192882</v>
      </c>
      <c r="R1322">
        <v>191275</v>
      </c>
      <c r="S1322">
        <v>189819</v>
      </c>
      <c r="T1322">
        <v>188033</v>
      </c>
      <c r="U1322">
        <v>187082</v>
      </c>
      <c r="V1322">
        <v>187593</v>
      </c>
      <c r="W1322">
        <v>189051</v>
      </c>
      <c r="X1322">
        <v>190301</v>
      </c>
      <c r="Y1322">
        <v>191521</v>
      </c>
      <c r="Z1322">
        <v>192891</v>
      </c>
      <c r="AA1322">
        <v>194348</v>
      </c>
      <c r="AB1322">
        <v>195849</v>
      </c>
      <c r="AC1322">
        <v>197402</v>
      </c>
      <c r="AD1322">
        <v>199018</v>
      </c>
      <c r="AE1322" s="21" t="s">
        <v>1</v>
      </c>
    </row>
    <row r="1323" spans="1:31" x14ac:dyDescent="0.2">
      <c r="A1323" s="27" t="s">
        <v>28</v>
      </c>
      <c r="B1323" s="13" t="s">
        <v>28</v>
      </c>
      <c r="C1323" s="14">
        <v>320</v>
      </c>
      <c r="D1323" s="13" t="s">
        <v>28</v>
      </c>
      <c r="E1323" s="13" t="s">
        <v>497</v>
      </c>
      <c r="F1323" s="13" t="s">
        <v>313</v>
      </c>
      <c r="G1323" s="14" t="s">
        <v>329</v>
      </c>
      <c r="H1323" s="205">
        <v>177785</v>
      </c>
      <c r="I1323" s="205">
        <v>181078</v>
      </c>
      <c r="J1323" s="205">
        <v>184014</v>
      </c>
      <c r="K1323" s="205">
        <v>187134</v>
      </c>
      <c r="L1323" s="205">
        <v>190432</v>
      </c>
      <c r="M1323">
        <v>193685</v>
      </c>
      <c r="N1323">
        <v>196679</v>
      </c>
      <c r="O1323">
        <v>199909</v>
      </c>
      <c r="P1323">
        <v>201400</v>
      </c>
      <c r="Q1323">
        <v>201014</v>
      </c>
      <c r="R1323">
        <v>199433</v>
      </c>
      <c r="S1323">
        <v>198002</v>
      </c>
      <c r="T1323">
        <v>196210</v>
      </c>
      <c r="U1323">
        <v>195234</v>
      </c>
      <c r="V1323">
        <v>195795</v>
      </c>
      <c r="W1323">
        <v>197329</v>
      </c>
      <c r="X1323">
        <v>198638</v>
      </c>
      <c r="Y1323">
        <v>199904</v>
      </c>
      <c r="Z1323">
        <v>201287</v>
      </c>
      <c r="AA1323">
        <v>202798</v>
      </c>
      <c r="AB1323">
        <v>204366</v>
      </c>
      <c r="AC1323">
        <v>205988</v>
      </c>
      <c r="AD1323">
        <v>207669</v>
      </c>
      <c r="AE1323" s="22" t="s">
        <v>1</v>
      </c>
    </row>
    <row r="1324" spans="1:31" x14ac:dyDescent="0.2">
      <c r="A1324" s="25" t="s">
        <v>28</v>
      </c>
      <c r="B1324" s="11" t="s">
        <v>28</v>
      </c>
      <c r="C1324" s="12">
        <v>320</v>
      </c>
      <c r="D1324" s="11" t="s">
        <v>28</v>
      </c>
      <c r="E1324" s="11" t="s">
        <v>451</v>
      </c>
      <c r="F1324" s="11" t="s">
        <v>312</v>
      </c>
      <c r="G1324" s="12" t="s">
        <v>361</v>
      </c>
      <c r="H1324" s="205">
        <v>169602</v>
      </c>
      <c r="I1324" s="205">
        <v>172386</v>
      </c>
      <c r="J1324" s="205">
        <v>175107</v>
      </c>
      <c r="K1324" s="205">
        <v>177682</v>
      </c>
      <c r="L1324" s="205">
        <v>180264</v>
      </c>
      <c r="M1324">
        <v>183148</v>
      </c>
      <c r="N1324">
        <v>186152</v>
      </c>
      <c r="O1324">
        <v>188983</v>
      </c>
      <c r="P1324">
        <v>191645</v>
      </c>
      <c r="Q1324">
        <v>193119</v>
      </c>
      <c r="R1324">
        <v>192725</v>
      </c>
      <c r="S1324">
        <v>191119</v>
      </c>
      <c r="T1324">
        <v>189592</v>
      </c>
      <c r="U1324">
        <v>187817</v>
      </c>
      <c r="V1324">
        <v>186884</v>
      </c>
      <c r="W1324">
        <v>187395</v>
      </c>
      <c r="X1324">
        <v>188852</v>
      </c>
      <c r="Y1324">
        <v>190100</v>
      </c>
      <c r="Z1324">
        <v>191327</v>
      </c>
      <c r="AA1324">
        <v>192698</v>
      </c>
      <c r="AB1324">
        <v>194155</v>
      </c>
      <c r="AC1324">
        <v>195654</v>
      </c>
      <c r="AD1324">
        <v>197210</v>
      </c>
      <c r="AE1324" s="21" t="s">
        <v>1</v>
      </c>
    </row>
    <row r="1325" spans="1:31" x14ac:dyDescent="0.2">
      <c r="A1325" s="27" t="s">
        <v>28</v>
      </c>
      <c r="B1325" s="13" t="s">
        <v>28</v>
      </c>
      <c r="C1325" s="14">
        <v>320</v>
      </c>
      <c r="D1325" s="13" t="s">
        <v>28</v>
      </c>
      <c r="E1325" s="13" t="s">
        <v>498</v>
      </c>
      <c r="F1325" s="13" t="s">
        <v>313</v>
      </c>
      <c r="G1325" s="14" t="s">
        <v>361</v>
      </c>
      <c r="H1325" s="205">
        <v>174181</v>
      </c>
      <c r="I1325" s="205">
        <v>177517</v>
      </c>
      <c r="J1325" s="205">
        <v>180765</v>
      </c>
      <c r="K1325" s="205">
        <v>183774</v>
      </c>
      <c r="L1325" s="205">
        <v>186775</v>
      </c>
      <c r="M1325">
        <v>190032</v>
      </c>
      <c r="N1325">
        <v>193365</v>
      </c>
      <c r="O1325">
        <v>196535</v>
      </c>
      <c r="P1325">
        <v>199408</v>
      </c>
      <c r="Q1325">
        <v>201077</v>
      </c>
      <c r="R1325">
        <v>200798</v>
      </c>
      <c r="S1325">
        <v>199229</v>
      </c>
      <c r="T1325">
        <v>197730</v>
      </c>
      <c r="U1325">
        <v>195892</v>
      </c>
      <c r="V1325">
        <v>194964</v>
      </c>
      <c r="W1325">
        <v>195539</v>
      </c>
      <c r="X1325">
        <v>197078</v>
      </c>
      <c r="Y1325">
        <v>198394</v>
      </c>
      <c r="Z1325">
        <v>199610</v>
      </c>
      <c r="AA1325">
        <v>201021</v>
      </c>
      <c r="AB1325">
        <v>202550</v>
      </c>
      <c r="AC1325">
        <v>204126</v>
      </c>
      <c r="AD1325">
        <v>205761</v>
      </c>
      <c r="AE1325" s="22" t="s">
        <v>1</v>
      </c>
    </row>
    <row r="1326" spans="1:31" x14ac:dyDescent="0.2">
      <c r="A1326" s="25" t="s">
        <v>28</v>
      </c>
      <c r="B1326" s="11" t="s">
        <v>28</v>
      </c>
      <c r="C1326" s="12">
        <v>320</v>
      </c>
      <c r="D1326" s="11" t="s">
        <v>28</v>
      </c>
      <c r="E1326" s="11" t="s">
        <v>452</v>
      </c>
      <c r="F1326" s="11" t="s">
        <v>312</v>
      </c>
      <c r="G1326" s="12" t="s">
        <v>328</v>
      </c>
      <c r="H1326" s="205">
        <v>165934</v>
      </c>
      <c r="I1326" s="205">
        <v>169370</v>
      </c>
      <c r="J1326" s="205">
        <v>172127</v>
      </c>
      <c r="K1326" s="205">
        <v>174955</v>
      </c>
      <c r="L1326" s="205">
        <v>177403</v>
      </c>
      <c r="M1326">
        <v>179937</v>
      </c>
      <c r="N1326">
        <v>182880</v>
      </c>
      <c r="O1326">
        <v>185974</v>
      </c>
      <c r="P1326">
        <v>188602</v>
      </c>
      <c r="Q1326">
        <v>191387</v>
      </c>
      <c r="R1326">
        <v>192937</v>
      </c>
      <c r="S1326">
        <v>192546</v>
      </c>
      <c r="T1326">
        <v>190917</v>
      </c>
      <c r="U1326">
        <v>189346</v>
      </c>
      <c r="V1326">
        <v>187593</v>
      </c>
      <c r="W1326">
        <v>186665</v>
      </c>
      <c r="X1326">
        <v>187179</v>
      </c>
      <c r="Y1326">
        <v>188636</v>
      </c>
      <c r="Z1326">
        <v>189879</v>
      </c>
      <c r="AA1326">
        <v>191109</v>
      </c>
      <c r="AB1326">
        <v>192486</v>
      </c>
      <c r="AC1326">
        <v>193944</v>
      </c>
      <c r="AD1326">
        <v>195440</v>
      </c>
      <c r="AE1326" s="21" t="s">
        <v>1</v>
      </c>
    </row>
    <row r="1327" spans="1:31" x14ac:dyDescent="0.2">
      <c r="A1327" s="27" t="s">
        <v>28</v>
      </c>
      <c r="B1327" s="13" t="s">
        <v>28</v>
      </c>
      <c r="C1327" s="14">
        <v>320</v>
      </c>
      <c r="D1327" s="13" t="s">
        <v>28</v>
      </c>
      <c r="E1327" s="13" t="s">
        <v>499</v>
      </c>
      <c r="F1327" s="13" t="s">
        <v>313</v>
      </c>
      <c r="G1327" s="14" t="s">
        <v>328</v>
      </c>
      <c r="H1327" s="205">
        <v>169866</v>
      </c>
      <c r="I1327" s="205">
        <v>173879</v>
      </c>
      <c r="J1327" s="205">
        <v>177191</v>
      </c>
      <c r="K1327" s="205">
        <v>180453</v>
      </c>
      <c r="L1327" s="205">
        <v>183355</v>
      </c>
      <c r="M1327">
        <v>186333</v>
      </c>
      <c r="N1327">
        <v>189682</v>
      </c>
      <c r="O1327">
        <v>193136</v>
      </c>
      <c r="P1327">
        <v>195972</v>
      </c>
      <c r="Q1327">
        <v>199028</v>
      </c>
      <c r="R1327">
        <v>200815</v>
      </c>
      <c r="S1327">
        <v>200559</v>
      </c>
      <c r="T1327">
        <v>198972</v>
      </c>
      <c r="U1327">
        <v>197340</v>
      </c>
      <c r="V1327">
        <v>195562</v>
      </c>
      <c r="W1327">
        <v>194668</v>
      </c>
      <c r="X1327">
        <v>195265</v>
      </c>
      <c r="Y1327">
        <v>196813</v>
      </c>
      <c r="Z1327">
        <v>198037</v>
      </c>
      <c r="AA1327">
        <v>199291</v>
      </c>
      <c r="AB1327">
        <v>200738</v>
      </c>
      <c r="AC1327">
        <v>202286</v>
      </c>
      <c r="AD1327">
        <v>203869</v>
      </c>
      <c r="AE1327" s="22" t="s">
        <v>1</v>
      </c>
    </row>
    <row r="1328" spans="1:31" x14ac:dyDescent="0.2">
      <c r="A1328" s="25" t="s">
        <v>28</v>
      </c>
      <c r="B1328" s="11" t="s">
        <v>28</v>
      </c>
      <c r="C1328" s="12">
        <v>320</v>
      </c>
      <c r="D1328" s="11" t="s">
        <v>28</v>
      </c>
      <c r="E1328" s="11" t="s">
        <v>453</v>
      </c>
      <c r="F1328" s="11" t="s">
        <v>312</v>
      </c>
      <c r="G1328" s="12" t="s">
        <v>337</v>
      </c>
      <c r="H1328" s="205">
        <v>161285</v>
      </c>
      <c r="I1328" s="205">
        <v>165668</v>
      </c>
      <c r="J1328" s="205">
        <v>169087</v>
      </c>
      <c r="K1328" s="205">
        <v>171945</v>
      </c>
      <c r="L1328" s="205">
        <v>174649</v>
      </c>
      <c r="M1328">
        <v>177052</v>
      </c>
      <c r="N1328">
        <v>179648</v>
      </c>
      <c r="O1328">
        <v>182683</v>
      </c>
      <c r="P1328">
        <v>185568</v>
      </c>
      <c r="Q1328">
        <v>188319</v>
      </c>
      <c r="R1328">
        <v>191179</v>
      </c>
      <c r="S1328">
        <v>192733</v>
      </c>
      <c r="T1328">
        <v>192321</v>
      </c>
      <c r="U1328">
        <v>190642</v>
      </c>
      <c r="V1328">
        <v>189092</v>
      </c>
      <c r="W1328">
        <v>187347</v>
      </c>
      <c r="X1328">
        <v>186429</v>
      </c>
      <c r="Y1328">
        <v>186948</v>
      </c>
      <c r="Z1328">
        <v>188388</v>
      </c>
      <c r="AA1328">
        <v>189634</v>
      </c>
      <c r="AB1328">
        <v>190873</v>
      </c>
      <c r="AC1328">
        <v>192256</v>
      </c>
      <c r="AD1328">
        <v>193716</v>
      </c>
      <c r="AE1328" s="21" t="s">
        <v>1</v>
      </c>
    </row>
    <row r="1329" spans="1:31" x14ac:dyDescent="0.2">
      <c r="A1329" s="27" t="s">
        <v>28</v>
      </c>
      <c r="B1329" s="13" t="s">
        <v>28</v>
      </c>
      <c r="C1329" s="14">
        <v>320</v>
      </c>
      <c r="D1329" s="13" t="s">
        <v>28</v>
      </c>
      <c r="E1329" s="13" t="s">
        <v>500</v>
      </c>
      <c r="F1329" s="13" t="s">
        <v>313</v>
      </c>
      <c r="G1329" s="14" t="s">
        <v>337</v>
      </c>
      <c r="H1329" s="205">
        <v>164538</v>
      </c>
      <c r="I1329" s="205">
        <v>169505</v>
      </c>
      <c r="J1329" s="205">
        <v>173519</v>
      </c>
      <c r="K1329" s="205">
        <v>176808</v>
      </c>
      <c r="L1329" s="205">
        <v>179967</v>
      </c>
      <c r="M1329">
        <v>182856</v>
      </c>
      <c r="N1329">
        <v>185940</v>
      </c>
      <c r="O1329">
        <v>189421</v>
      </c>
      <c r="P1329">
        <v>192511</v>
      </c>
      <c r="Q1329">
        <v>195527</v>
      </c>
      <c r="R1329">
        <v>198708</v>
      </c>
      <c r="S1329">
        <v>200530</v>
      </c>
      <c r="T1329">
        <v>200265</v>
      </c>
      <c r="U1329">
        <v>198511</v>
      </c>
      <c r="V1329">
        <v>196938</v>
      </c>
      <c r="W1329">
        <v>195207</v>
      </c>
      <c r="X1329">
        <v>194355</v>
      </c>
      <c r="Y1329">
        <v>194975</v>
      </c>
      <c r="Z1329">
        <v>196393</v>
      </c>
      <c r="AA1329">
        <v>197656</v>
      </c>
      <c r="AB1329">
        <v>198955</v>
      </c>
      <c r="AC1329">
        <v>200438</v>
      </c>
      <c r="AD1329">
        <v>202006</v>
      </c>
      <c r="AE1329" s="22" t="s">
        <v>1</v>
      </c>
    </row>
    <row r="1330" spans="1:31" x14ac:dyDescent="0.2">
      <c r="A1330" s="25" t="s">
        <v>28</v>
      </c>
      <c r="B1330" s="11" t="s">
        <v>28</v>
      </c>
      <c r="C1330" s="12">
        <v>320</v>
      </c>
      <c r="D1330" s="11" t="s">
        <v>28</v>
      </c>
      <c r="E1330" s="11" t="s">
        <v>454</v>
      </c>
      <c r="F1330" s="11" t="s">
        <v>312</v>
      </c>
      <c r="G1330" s="12" t="s">
        <v>369</v>
      </c>
      <c r="H1330" s="205">
        <v>156049</v>
      </c>
      <c r="I1330" s="205">
        <v>160973</v>
      </c>
      <c r="J1330" s="205">
        <v>165351</v>
      </c>
      <c r="K1330" s="205">
        <v>168874</v>
      </c>
      <c r="L1330" s="205">
        <v>171612</v>
      </c>
      <c r="M1330">
        <v>174272</v>
      </c>
      <c r="N1330">
        <v>176738</v>
      </c>
      <c r="O1330">
        <v>179428</v>
      </c>
      <c r="P1330">
        <v>182253</v>
      </c>
      <c r="Q1330">
        <v>185259</v>
      </c>
      <c r="R1330">
        <v>188084</v>
      </c>
      <c r="S1330">
        <v>190949</v>
      </c>
      <c r="T1330">
        <v>192482</v>
      </c>
      <c r="U1330">
        <v>192016</v>
      </c>
      <c r="V1330">
        <v>190358</v>
      </c>
      <c r="W1330">
        <v>188816</v>
      </c>
      <c r="X1330">
        <v>187084</v>
      </c>
      <c r="Y1330">
        <v>186176</v>
      </c>
      <c r="Z1330">
        <v>186673</v>
      </c>
      <c r="AA1330">
        <v>188117</v>
      </c>
      <c r="AB1330">
        <v>189371</v>
      </c>
      <c r="AC1330">
        <v>190619</v>
      </c>
      <c r="AD1330">
        <v>192008</v>
      </c>
      <c r="AE1330" s="21" t="s">
        <v>1</v>
      </c>
    </row>
    <row r="1331" spans="1:31" x14ac:dyDescent="0.2">
      <c r="A1331" s="27" t="s">
        <v>28</v>
      </c>
      <c r="B1331" s="13" t="s">
        <v>28</v>
      </c>
      <c r="C1331" s="14">
        <v>320</v>
      </c>
      <c r="D1331" s="13" t="s">
        <v>28</v>
      </c>
      <c r="E1331" s="13" t="s">
        <v>501</v>
      </c>
      <c r="F1331" s="13" t="s">
        <v>313</v>
      </c>
      <c r="G1331" s="14" t="s">
        <v>369</v>
      </c>
      <c r="H1331" s="205">
        <v>158592</v>
      </c>
      <c r="I1331" s="205">
        <v>164085</v>
      </c>
      <c r="J1331" s="205">
        <v>169087</v>
      </c>
      <c r="K1331" s="205">
        <v>173063</v>
      </c>
      <c r="L1331" s="205">
        <v>176254</v>
      </c>
      <c r="M1331">
        <v>179401</v>
      </c>
      <c r="N1331">
        <v>182404</v>
      </c>
      <c r="O1331">
        <v>185634</v>
      </c>
      <c r="P1331">
        <v>188731</v>
      </c>
      <c r="Q1331">
        <v>192001</v>
      </c>
      <c r="R1331">
        <v>195141</v>
      </c>
      <c r="S1331">
        <v>198364</v>
      </c>
      <c r="T1331">
        <v>200190</v>
      </c>
      <c r="U1331">
        <v>199731</v>
      </c>
      <c r="V1331">
        <v>198038</v>
      </c>
      <c r="W1331">
        <v>196511</v>
      </c>
      <c r="X1331">
        <v>194833</v>
      </c>
      <c r="Y1331">
        <v>194026</v>
      </c>
      <c r="Z1331">
        <v>194491</v>
      </c>
      <c r="AA1331">
        <v>195949</v>
      </c>
      <c r="AB1331">
        <v>197257</v>
      </c>
      <c r="AC1331">
        <v>198603</v>
      </c>
      <c r="AD1331">
        <v>200122</v>
      </c>
      <c r="AE1331" s="22" t="s">
        <v>1</v>
      </c>
    </row>
    <row r="1332" spans="1:31" x14ac:dyDescent="0.2">
      <c r="A1332" s="25" t="s">
        <v>28</v>
      </c>
      <c r="B1332" s="11" t="s">
        <v>28</v>
      </c>
      <c r="C1332" s="12">
        <v>320</v>
      </c>
      <c r="D1332" s="11" t="s">
        <v>28</v>
      </c>
      <c r="E1332" s="11" t="s">
        <v>473</v>
      </c>
      <c r="F1332" s="11" t="s">
        <v>312</v>
      </c>
      <c r="G1332" s="12" t="s">
        <v>359</v>
      </c>
      <c r="H1332">
        <v>150829</v>
      </c>
      <c r="I1332">
        <v>155686</v>
      </c>
      <c r="J1332">
        <v>160612</v>
      </c>
      <c r="K1332">
        <v>165115</v>
      </c>
      <c r="L1332">
        <v>168513</v>
      </c>
      <c r="M1332">
        <v>171209</v>
      </c>
      <c r="N1332">
        <v>173932</v>
      </c>
      <c r="O1332">
        <v>176493</v>
      </c>
      <c r="P1332">
        <v>178979</v>
      </c>
      <c r="Q1332">
        <v>181918</v>
      </c>
      <c r="R1332">
        <v>184997</v>
      </c>
      <c r="S1332">
        <v>187828</v>
      </c>
      <c r="T1332">
        <v>190673</v>
      </c>
      <c r="U1332">
        <v>192154</v>
      </c>
      <c r="V1332">
        <v>191703</v>
      </c>
      <c r="W1332">
        <v>190054</v>
      </c>
      <c r="X1332">
        <v>188523</v>
      </c>
      <c r="Y1332">
        <v>186804</v>
      </c>
      <c r="Z1332">
        <v>185879</v>
      </c>
      <c r="AA1332">
        <v>186375</v>
      </c>
      <c r="AB1332">
        <v>187827</v>
      </c>
      <c r="AC1332">
        <v>189090</v>
      </c>
      <c r="AD1332">
        <v>190347</v>
      </c>
      <c r="AE1332" s="21"/>
    </row>
    <row r="1333" spans="1:31" x14ac:dyDescent="0.2">
      <c r="A1333" s="27" t="s">
        <v>28</v>
      </c>
      <c r="B1333" s="13" t="s">
        <v>28</v>
      </c>
      <c r="C1333" s="14">
        <v>320</v>
      </c>
      <c r="D1333" s="13" t="s">
        <v>28</v>
      </c>
      <c r="E1333" s="13" t="s">
        <v>480</v>
      </c>
      <c r="F1333" s="13" t="s">
        <v>313</v>
      </c>
      <c r="G1333" s="14" t="s">
        <v>359</v>
      </c>
      <c r="H1333">
        <v>152627</v>
      </c>
      <c r="I1333">
        <v>158027</v>
      </c>
      <c r="J1333">
        <v>163576</v>
      </c>
      <c r="K1333">
        <v>168573</v>
      </c>
      <c r="L1333">
        <v>172438</v>
      </c>
      <c r="M1333">
        <v>175622</v>
      </c>
      <c r="N1333">
        <v>178882</v>
      </c>
      <c r="O1333">
        <v>182039</v>
      </c>
      <c r="P1333">
        <v>184893</v>
      </c>
      <c r="Q1333">
        <v>188156</v>
      </c>
      <c r="R1333">
        <v>191550</v>
      </c>
      <c r="S1333">
        <v>194732</v>
      </c>
      <c r="T1333">
        <v>197966</v>
      </c>
      <c r="U1333">
        <v>199595</v>
      </c>
      <c r="V1333">
        <v>199184</v>
      </c>
      <c r="W1333">
        <v>197539</v>
      </c>
      <c r="X1333">
        <v>196065</v>
      </c>
      <c r="Y1333">
        <v>194444</v>
      </c>
      <c r="Z1333">
        <v>193485</v>
      </c>
      <c r="AA1333">
        <v>193984</v>
      </c>
      <c r="AB1333">
        <v>195488</v>
      </c>
      <c r="AC1333">
        <v>196843</v>
      </c>
      <c r="AD1333">
        <v>198235</v>
      </c>
      <c r="AE1333" s="22"/>
    </row>
    <row r="1334" spans="1:31" x14ac:dyDescent="0.2">
      <c r="A1334" s="25" t="s">
        <v>28</v>
      </c>
      <c r="B1334" s="11" t="s">
        <v>28</v>
      </c>
      <c r="C1334" s="12">
        <v>320</v>
      </c>
      <c r="D1334" s="11" t="s">
        <v>28</v>
      </c>
      <c r="E1334" s="11" t="s">
        <v>474</v>
      </c>
      <c r="F1334" s="11" t="s">
        <v>312</v>
      </c>
      <c r="G1334" s="12" t="s">
        <v>341</v>
      </c>
      <c r="H1334">
        <v>145385</v>
      </c>
      <c r="I1334">
        <v>150415</v>
      </c>
      <c r="J1334">
        <v>155275</v>
      </c>
      <c r="K1334">
        <v>160362</v>
      </c>
      <c r="L1334">
        <v>164734</v>
      </c>
      <c r="M1334">
        <v>168084</v>
      </c>
      <c r="N1334">
        <v>170843</v>
      </c>
      <c r="O1334">
        <v>173659</v>
      </c>
      <c r="P1334">
        <v>176033</v>
      </c>
      <c r="Q1334">
        <v>178622</v>
      </c>
      <c r="R1334">
        <v>181629</v>
      </c>
      <c r="S1334">
        <v>184715</v>
      </c>
      <c r="T1334">
        <v>187527</v>
      </c>
      <c r="U1334">
        <v>190332</v>
      </c>
      <c r="V1334">
        <v>191818</v>
      </c>
      <c r="W1334">
        <v>191368</v>
      </c>
      <c r="X1334">
        <v>189731</v>
      </c>
      <c r="Y1334">
        <v>188214</v>
      </c>
      <c r="Z1334">
        <v>186492</v>
      </c>
      <c r="AA1334">
        <v>185559</v>
      </c>
      <c r="AB1334">
        <v>186058</v>
      </c>
      <c r="AC1334">
        <v>187520</v>
      </c>
      <c r="AD1334">
        <v>188792</v>
      </c>
      <c r="AE1334" s="21"/>
    </row>
    <row r="1335" spans="1:31" x14ac:dyDescent="0.2">
      <c r="A1335" s="27" t="s">
        <v>28</v>
      </c>
      <c r="B1335" s="13" t="s">
        <v>28</v>
      </c>
      <c r="C1335" s="14">
        <v>320</v>
      </c>
      <c r="D1335" s="13" t="s">
        <v>28</v>
      </c>
      <c r="E1335" s="13" t="s">
        <v>481</v>
      </c>
      <c r="F1335" s="13" t="s">
        <v>313</v>
      </c>
      <c r="G1335" s="14" t="s">
        <v>341</v>
      </c>
      <c r="H1335">
        <v>146411</v>
      </c>
      <c r="I1335">
        <v>151954</v>
      </c>
      <c r="J1335">
        <v>157410</v>
      </c>
      <c r="K1335">
        <v>163032</v>
      </c>
      <c r="L1335">
        <v>167896</v>
      </c>
      <c r="M1335">
        <v>171737</v>
      </c>
      <c r="N1335">
        <v>175036</v>
      </c>
      <c r="O1335">
        <v>178447</v>
      </c>
      <c r="P1335">
        <v>181265</v>
      </c>
      <c r="Q1335">
        <v>184264</v>
      </c>
      <c r="R1335">
        <v>187638</v>
      </c>
      <c r="S1335">
        <v>191076</v>
      </c>
      <c r="T1335">
        <v>194271</v>
      </c>
      <c r="U1335">
        <v>197331</v>
      </c>
      <c r="V1335">
        <v>198988</v>
      </c>
      <c r="W1335">
        <v>198612</v>
      </c>
      <c r="X1335">
        <v>197022</v>
      </c>
      <c r="Y1335">
        <v>195604</v>
      </c>
      <c r="Z1335">
        <v>193861</v>
      </c>
      <c r="AA1335">
        <v>192922</v>
      </c>
      <c r="AB1335">
        <v>193459</v>
      </c>
      <c r="AC1335">
        <v>195012</v>
      </c>
      <c r="AD1335">
        <v>196412</v>
      </c>
      <c r="AE1335" s="22"/>
    </row>
    <row r="1336" spans="1:31" x14ac:dyDescent="0.2">
      <c r="A1336" s="25" t="s">
        <v>28</v>
      </c>
      <c r="B1336" s="11" t="s">
        <v>28</v>
      </c>
      <c r="C1336" s="12">
        <v>320</v>
      </c>
      <c r="D1336" s="11" t="s">
        <v>28</v>
      </c>
      <c r="E1336" s="11" t="s">
        <v>475</v>
      </c>
      <c r="F1336" s="11" t="s">
        <v>312</v>
      </c>
      <c r="G1336" s="12" t="s">
        <v>334</v>
      </c>
      <c r="H1336">
        <v>140762</v>
      </c>
      <c r="I1336">
        <v>144920</v>
      </c>
      <c r="J1336">
        <v>149955</v>
      </c>
      <c r="K1336">
        <v>155020</v>
      </c>
      <c r="L1336">
        <v>159972</v>
      </c>
      <c r="M1336">
        <v>164285</v>
      </c>
      <c r="N1336">
        <v>167690</v>
      </c>
      <c r="O1336">
        <v>170542</v>
      </c>
      <c r="P1336">
        <v>173195</v>
      </c>
      <c r="Q1336">
        <v>175664</v>
      </c>
      <c r="R1336">
        <v>178312</v>
      </c>
      <c r="S1336">
        <v>181320</v>
      </c>
      <c r="T1336">
        <v>184388</v>
      </c>
      <c r="U1336">
        <v>187179</v>
      </c>
      <c r="V1336">
        <v>189981</v>
      </c>
      <c r="W1336">
        <v>191459</v>
      </c>
      <c r="X1336">
        <v>191015</v>
      </c>
      <c r="Y1336">
        <v>189392</v>
      </c>
      <c r="Z1336">
        <v>187893</v>
      </c>
      <c r="AA1336">
        <v>186157</v>
      </c>
      <c r="AB1336">
        <v>185220</v>
      </c>
      <c r="AC1336">
        <v>185725</v>
      </c>
      <c r="AD1336">
        <v>187195</v>
      </c>
      <c r="AE1336" s="21"/>
    </row>
    <row r="1337" spans="1:31" x14ac:dyDescent="0.2">
      <c r="A1337" s="27" t="s">
        <v>28</v>
      </c>
      <c r="B1337" s="13" t="s">
        <v>28</v>
      </c>
      <c r="C1337" s="14">
        <v>320</v>
      </c>
      <c r="D1337" s="13" t="s">
        <v>28</v>
      </c>
      <c r="E1337" s="13" t="s">
        <v>482</v>
      </c>
      <c r="F1337" s="13" t="s">
        <v>313</v>
      </c>
      <c r="G1337" s="14" t="s">
        <v>334</v>
      </c>
      <c r="H1337">
        <v>140970</v>
      </c>
      <c r="I1337">
        <v>145625</v>
      </c>
      <c r="J1337">
        <v>151230</v>
      </c>
      <c r="K1337">
        <v>156855</v>
      </c>
      <c r="L1337">
        <v>162330</v>
      </c>
      <c r="M1337">
        <v>167144</v>
      </c>
      <c r="N1337">
        <v>171081</v>
      </c>
      <c r="O1337">
        <v>174533</v>
      </c>
      <c r="P1337">
        <v>177654</v>
      </c>
      <c r="Q1337">
        <v>180600</v>
      </c>
      <c r="R1337">
        <v>183690</v>
      </c>
      <c r="S1337">
        <v>187097</v>
      </c>
      <c r="T1337">
        <v>190551</v>
      </c>
      <c r="U1337">
        <v>193611</v>
      </c>
      <c r="V1337">
        <v>196684</v>
      </c>
      <c r="W1337">
        <v>198355</v>
      </c>
      <c r="X1337">
        <v>198022</v>
      </c>
      <c r="Y1337">
        <v>196490</v>
      </c>
      <c r="Z1337">
        <v>194987</v>
      </c>
      <c r="AA1337">
        <v>193254</v>
      </c>
      <c r="AB1337">
        <v>192340</v>
      </c>
      <c r="AC1337">
        <v>192918</v>
      </c>
      <c r="AD1337">
        <v>194519</v>
      </c>
      <c r="AE1337" s="22"/>
    </row>
    <row r="1338" spans="1:31" x14ac:dyDescent="0.2">
      <c r="A1338" s="25" t="s">
        <v>28</v>
      </c>
      <c r="B1338" s="11" t="s">
        <v>28</v>
      </c>
      <c r="C1338" s="12">
        <v>320</v>
      </c>
      <c r="D1338" s="11" t="s">
        <v>28</v>
      </c>
      <c r="E1338" s="11" t="s">
        <v>476</v>
      </c>
      <c r="F1338" s="11" t="s">
        <v>312</v>
      </c>
      <c r="G1338" s="12" t="s">
        <v>345</v>
      </c>
      <c r="H1338">
        <v>137502</v>
      </c>
      <c r="I1338">
        <v>140258</v>
      </c>
      <c r="J1338">
        <v>144410</v>
      </c>
      <c r="K1338">
        <v>149694</v>
      </c>
      <c r="L1338">
        <v>154629</v>
      </c>
      <c r="M1338">
        <v>159517</v>
      </c>
      <c r="N1338">
        <v>163871</v>
      </c>
      <c r="O1338">
        <v>167361</v>
      </c>
      <c r="P1338">
        <v>170075</v>
      </c>
      <c r="Q1338">
        <v>172821</v>
      </c>
      <c r="R1338">
        <v>175341</v>
      </c>
      <c r="S1338">
        <v>177982</v>
      </c>
      <c r="T1338">
        <v>180966</v>
      </c>
      <c r="U1338">
        <v>184033</v>
      </c>
      <c r="V1338">
        <v>186822</v>
      </c>
      <c r="W1338">
        <v>189610</v>
      </c>
      <c r="X1338">
        <v>191083</v>
      </c>
      <c r="Y1338">
        <v>190646</v>
      </c>
      <c r="Z1338">
        <v>189062</v>
      </c>
      <c r="AA1338">
        <v>187548</v>
      </c>
      <c r="AB1338">
        <v>185803</v>
      </c>
      <c r="AC1338">
        <v>184864</v>
      </c>
      <c r="AD1338">
        <v>185374</v>
      </c>
      <c r="AE1338" s="21"/>
    </row>
    <row r="1339" spans="1:31" x14ac:dyDescent="0.2">
      <c r="A1339" s="27" t="s">
        <v>28</v>
      </c>
      <c r="B1339" s="13" t="s">
        <v>28</v>
      </c>
      <c r="C1339" s="14">
        <v>320</v>
      </c>
      <c r="D1339" s="13" t="s">
        <v>28</v>
      </c>
      <c r="E1339" s="13" t="s">
        <v>483</v>
      </c>
      <c r="F1339" s="13" t="s">
        <v>313</v>
      </c>
      <c r="G1339" s="14" t="s">
        <v>345</v>
      </c>
      <c r="H1339">
        <v>136840</v>
      </c>
      <c r="I1339">
        <v>140107</v>
      </c>
      <c r="J1339">
        <v>144790</v>
      </c>
      <c r="K1339">
        <v>150664</v>
      </c>
      <c r="L1339">
        <v>156148</v>
      </c>
      <c r="M1339">
        <v>161557</v>
      </c>
      <c r="N1339">
        <v>166436</v>
      </c>
      <c r="O1339">
        <v>170506</v>
      </c>
      <c r="P1339">
        <v>173722</v>
      </c>
      <c r="Q1339">
        <v>176968</v>
      </c>
      <c r="R1339">
        <v>179991</v>
      </c>
      <c r="S1339">
        <v>183095</v>
      </c>
      <c r="T1339">
        <v>186506</v>
      </c>
      <c r="U1339">
        <v>189865</v>
      </c>
      <c r="V1339">
        <v>192939</v>
      </c>
      <c r="W1339">
        <v>196012</v>
      </c>
      <c r="X1339">
        <v>197703</v>
      </c>
      <c r="Y1339">
        <v>197416</v>
      </c>
      <c r="Z1339">
        <v>195841</v>
      </c>
      <c r="AA1339">
        <v>194347</v>
      </c>
      <c r="AB1339">
        <v>192630</v>
      </c>
      <c r="AC1339">
        <v>191744</v>
      </c>
      <c r="AD1339">
        <v>192363</v>
      </c>
      <c r="AE1339" s="22"/>
    </row>
    <row r="1340" spans="1:31" x14ac:dyDescent="0.2">
      <c r="A1340" s="25" t="s">
        <v>28</v>
      </c>
      <c r="B1340" s="11" t="s">
        <v>28</v>
      </c>
      <c r="C1340" s="12">
        <v>320</v>
      </c>
      <c r="D1340" s="11" t="s">
        <v>28</v>
      </c>
      <c r="E1340" s="11" t="s">
        <v>477</v>
      </c>
      <c r="F1340" s="11" t="s">
        <v>312</v>
      </c>
      <c r="G1340" s="12" t="s">
        <v>339</v>
      </c>
      <c r="H1340">
        <v>135080</v>
      </c>
      <c r="I1340">
        <v>136982</v>
      </c>
      <c r="J1340">
        <v>139712</v>
      </c>
      <c r="K1340">
        <v>144145</v>
      </c>
      <c r="L1340">
        <v>149303</v>
      </c>
      <c r="M1340">
        <v>154175</v>
      </c>
      <c r="N1340">
        <v>159095</v>
      </c>
      <c r="O1340">
        <v>163521</v>
      </c>
      <c r="P1340">
        <v>166891</v>
      </c>
      <c r="Q1340">
        <v>169696</v>
      </c>
      <c r="R1340">
        <v>172492</v>
      </c>
      <c r="S1340">
        <v>174998</v>
      </c>
      <c r="T1340">
        <v>177608</v>
      </c>
      <c r="U1340">
        <v>180606</v>
      </c>
      <c r="V1340">
        <v>183671</v>
      </c>
      <c r="W1340">
        <v>186444</v>
      </c>
      <c r="X1340">
        <v>189220</v>
      </c>
      <c r="Y1340">
        <v>190690</v>
      </c>
      <c r="Z1340">
        <v>190308</v>
      </c>
      <c r="AA1340">
        <v>188708</v>
      </c>
      <c r="AB1340">
        <v>187185</v>
      </c>
      <c r="AC1340">
        <v>185432</v>
      </c>
      <c r="AD1340">
        <v>184491</v>
      </c>
      <c r="AE1340" s="21"/>
    </row>
    <row r="1341" spans="1:31" x14ac:dyDescent="0.2">
      <c r="A1341" s="27" t="s">
        <v>28</v>
      </c>
      <c r="B1341" s="13" t="s">
        <v>28</v>
      </c>
      <c r="C1341" s="14">
        <v>320</v>
      </c>
      <c r="D1341" s="13" t="s">
        <v>28</v>
      </c>
      <c r="E1341" s="13" t="s">
        <v>484</v>
      </c>
      <c r="F1341" s="13" t="s">
        <v>313</v>
      </c>
      <c r="G1341" s="14" t="s">
        <v>339</v>
      </c>
      <c r="H1341">
        <v>133506</v>
      </c>
      <c r="I1341">
        <v>135956</v>
      </c>
      <c r="J1341">
        <v>139197</v>
      </c>
      <c r="K1341">
        <v>144218</v>
      </c>
      <c r="L1341">
        <v>149952</v>
      </c>
      <c r="M1341">
        <v>155372</v>
      </c>
      <c r="N1341">
        <v>160826</v>
      </c>
      <c r="O1341">
        <v>165807</v>
      </c>
      <c r="P1341">
        <v>169680</v>
      </c>
      <c r="Q1341">
        <v>173016</v>
      </c>
      <c r="R1341">
        <v>176337</v>
      </c>
      <c r="S1341">
        <v>179359</v>
      </c>
      <c r="T1341">
        <v>182450</v>
      </c>
      <c r="U1341">
        <v>185799</v>
      </c>
      <c r="V1341">
        <v>189169</v>
      </c>
      <c r="W1341">
        <v>192242</v>
      </c>
      <c r="X1341">
        <v>195321</v>
      </c>
      <c r="Y1341">
        <v>197037</v>
      </c>
      <c r="Z1341">
        <v>196736</v>
      </c>
      <c r="AA1341">
        <v>195168</v>
      </c>
      <c r="AB1341">
        <v>193690</v>
      </c>
      <c r="AC1341">
        <v>191990</v>
      </c>
      <c r="AD1341">
        <v>191132</v>
      </c>
      <c r="AE1341" s="22"/>
    </row>
    <row r="1342" spans="1:31" x14ac:dyDescent="0.2">
      <c r="A1342" s="25" t="s">
        <v>28</v>
      </c>
      <c r="B1342" s="11" t="s">
        <v>28</v>
      </c>
      <c r="C1342" s="12">
        <v>320</v>
      </c>
      <c r="D1342" s="11" t="s">
        <v>28</v>
      </c>
      <c r="E1342" s="11" t="s">
        <v>478</v>
      </c>
      <c r="F1342" s="11" t="s">
        <v>312</v>
      </c>
      <c r="G1342" s="12" t="s">
        <v>352</v>
      </c>
      <c r="H1342">
        <v>132467</v>
      </c>
      <c r="I1342">
        <v>134558</v>
      </c>
      <c r="J1342">
        <v>136419</v>
      </c>
      <c r="K1342">
        <v>139448</v>
      </c>
      <c r="L1342">
        <v>143754</v>
      </c>
      <c r="M1342">
        <v>148850</v>
      </c>
      <c r="N1342">
        <v>153753</v>
      </c>
      <c r="O1342">
        <v>158735</v>
      </c>
      <c r="P1342">
        <v>163055</v>
      </c>
      <c r="Q1342">
        <v>166507</v>
      </c>
      <c r="R1342">
        <v>169360</v>
      </c>
      <c r="S1342">
        <v>172142</v>
      </c>
      <c r="T1342">
        <v>174612</v>
      </c>
      <c r="U1342">
        <v>177248</v>
      </c>
      <c r="V1342">
        <v>180238</v>
      </c>
      <c r="W1342">
        <v>183287</v>
      </c>
      <c r="X1342">
        <v>186049</v>
      </c>
      <c r="Y1342">
        <v>188814</v>
      </c>
      <c r="Z1342">
        <v>190350</v>
      </c>
      <c r="AA1342">
        <v>189946</v>
      </c>
      <c r="AB1342">
        <v>188336</v>
      </c>
      <c r="AC1342">
        <v>186804</v>
      </c>
      <c r="AD1342">
        <v>185045</v>
      </c>
      <c r="AE1342" s="21"/>
    </row>
    <row r="1343" spans="1:31" x14ac:dyDescent="0.2">
      <c r="A1343" s="27" t="s">
        <v>28</v>
      </c>
      <c r="B1343" s="13" t="s">
        <v>28</v>
      </c>
      <c r="C1343" s="14">
        <v>320</v>
      </c>
      <c r="D1343" s="13" t="s">
        <v>28</v>
      </c>
      <c r="E1343" s="13" t="s">
        <v>485</v>
      </c>
      <c r="F1343" s="13" t="s">
        <v>313</v>
      </c>
      <c r="G1343" s="14" t="s">
        <v>352</v>
      </c>
      <c r="H1343">
        <v>203906</v>
      </c>
      <c r="I1343">
        <v>204393</v>
      </c>
      <c r="J1343">
        <v>203239</v>
      </c>
      <c r="K1343">
        <v>201509</v>
      </c>
      <c r="L1343">
        <v>199134</v>
      </c>
      <c r="M1343">
        <v>196959</v>
      </c>
      <c r="N1343">
        <v>196085</v>
      </c>
      <c r="O1343">
        <v>197733</v>
      </c>
      <c r="P1343">
        <v>199665</v>
      </c>
      <c r="Q1343">
        <v>202322</v>
      </c>
      <c r="R1343">
        <v>205103</v>
      </c>
      <c r="S1343">
        <v>207188</v>
      </c>
      <c r="T1343">
        <v>207615</v>
      </c>
      <c r="U1343">
        <v>181725</v>
      </c>
      <c r="V1343">
        <v>185081</v>
      </c>
      <c r="W1343">
        <v>188448</v>
      </c>
      <c r="X1343">
        <v>191527</v>
      </c>
      <c r="Y1343">
        <v>194616</v>
      </c>
      <c r="Z1343">
        <v>196332</v>
      </c>
      <c r="AA1343">
        <v>196033</v>
      </c>
      <c r="AB1343">
        <v>194478</v>
      </c>
      <c r="AC1343">
        <v>193017</v>
      </c>
      <c r="AD1343">
        <v>191335</v>
      </c>
      <c r="AE1343" s="22"/>
    </row>
    <row r="1344" spans="1:31" x14ac:dyDescent="0.2">
      <c r="A1344" s="25" t="s">
        <v>28</v>
      </c>
      <c r="B1344" s="11" t="s">
        <v>28</v>
      </c>
      <c r="C1344" s="12">
        <v>320</v>
      </c>
      <c r="D1344" s="11" t="s">
        <v>28</v>
      </c>
      <c r="E1344" s="11" t="s">
        <v>479</v>
      </c>
      <c r="F1344" s="11" t="s">
        <v>312</v>
      </c>
      <c r="G1344" s="12" t="s">
        <v>338</v>
      </c>
      <c r="H1344">
        <v>129916</v>
      </c>
      <c r="I1344">
        <v>131943</v>
      </c>
      <c r="J1344">
        <v>133994</v>
      </c>
      <c r="K1344">
        <v>136164</v>
      </c>
      <c r="L1344">
        <v>139063</v>
      </c>
      <c r="M1344">
        <v>143304</v>
      </c>
      <c r="N1344">
        <v>148430</v>
      </c>
      <c r="O1344">
        <v>153391</v>
      </c>
      <c r="P1344">
        <v>158282</v>
      </c>
      <c r="Q1344">
        <v>162674</v>
      </c>
      <c r="R1344">
        <v>166167</v>
      </c>
      <c r="S1344">
        <v>169006</v>
      </c>
      <c r="T1344">
        <v>171752</v>
      </c>
      <c r="U1344">
        <v>174260</v>
      </c>
      <c r="V1344">
        <v>176880</v>
      </c>
      <c r="W1344">
        <v>179850</v>
      </c>
      <c r="X1344">
        <v>182887</v>
      </c>
      <c r="Y1344">
        <v>185638</v>
      </c>
      <c r="Z1344">
        <v>188479</v>
      </c>
      <c r="AA1344">
        <v>189985</v>
      </c>
      <c r="AB1344">
        <v>189564</v>
      </c>
      <c r="AC1344">
        <v>187946</v>
      </c>
      <c r="AD1344">
        <v>186407</v>
      </c>
      <c r="AE1344" s="21"/>
    </row>
    <row r="1345" spans="1:31" x14ac:dyDescent="0.2">
      <c r="A1345" s="27" t="s">
        <v>28</v>
      </c>
      <c r="B1345" s="13" t="s">
        <v>28</v>
      </c>
      <c r="C1345" s="14">
        <v>320</v>
      </c>
      <c r="D1345" s="13" t="s">
        <v>28</v>
      </c>
      <c r="E1345" s="13" t="s">
        <v>486</v>
      </c>
      <c r="F1345" s="13" t="s">
        <v>313</v>
      </c>
      <c r="G1345" s="14" t="s">
        <v>338</v>
      </c>
      <c r="H1345">
        <v>126536</v>
      </c>
      <c r="I1345">
        <v>129133.99999999999</v>
      </c>
      <c r="J1345">
        <v>131731</v>
      </c>
      <c r="K1345">
        <v>134439</v>
      </c>
      <c r="L1345">
        <v>137904</v>
      </c>
      <c r="M1345">
        <v>142729</v>
      </c>
      <c r="N1345">
        <v>148435</v>
      </c>
      <c r="O1345">
        <v>153975</v>
      </c>
      <c r="P1345">
        <v>159336</v>
      </c>
      <c r="Q1345">
        <v>164239</v>
      </c>
      <c r="R1345">
        <v>168284</v>
      </c>
      <c r="S1345">
        <v>171688</v>
      </c>
      <c r="T1345">
        <v>174983</v>
      </c>
      <c r="U1345">
        <v>177940</v>
      </c>
      <c r="V1345">
        <v>180990</v>
      </c>
      <c r="W1345">
        <v>184339</v>
      </c>
      <c r="X1345">
        <v>187709</v>
      </c>
      <c r="Y1345">
        <v>190798</v>
      </c>
      <c r="Z1345">
        <v>193892</v>
      </c>
      <c r="AA1345">
        <v>195604</v>
      </c>
      <c r="AB1345">
        <v>195312</v>
      </c>
      <c r="AC1345">
        <v>193772</v>
      </c>
      <c r="AD1345">
        <v>192328</v>
      </c>
      <c r="AE1345" s="22"/>
    </row>
    <row r="1346" spans="1:31" x14ac:dyDescent="0.2">
      <c r="A1346" s="25" t="s">
        <v>28</v>
      </c>
      <c r="B1346" s="11" t="s">
        <v>28</v>
      </c>
      <c r="C1346" s="12">
        <v>320</v>
      </c>
      <c r="D1346" s="11" t="s">
        <v>28</v>
      </c>
      <c r="E1346" s="11" t="s">
        <v>458</v>
      </c>
      <c r="F1346" s="11" t="s">
        <v>312</v>
      </c>
      <c r="G1346" s="12" t="s">
        <v>457</v>
      </c>
      <c r="H1346" s="205">
        <v>779482</v>
      </c>
      <c r="I1346" s="205">
        <v>802112</v>
      </c>
      <c r="J1346" s="205">
        <v>822452</v>
      </c>
      <c r="K1346" s="205">
        <v>841251</v>
      </c>
      <c r="L1346" s="205">
        <v>856911</v>
      </c>
      <c r="M1346">
        <v>870554.00000000012</v>
      </c>
      <c r="N1346">
        <v>884041</v>
      </c>
      <c r="O1346">
        <v>898237</v>
      </c>
      <c r="P1346">
        <v>911435.00000000012</v>
      </c>
      <c r="Q1346">
        <v>925505.00000000012</v>
      </c>
      <c r="R1346">
        <v>938826.00000000012</v>
      </c>
      <c r="S1346">
        <v>948771.00000000012</v>
      </c>
      <c r="T1346">
        <v>953920.00000000012</v>
      </c>
      <c r="U1346">
        <v>954490</v>
      </c>
      <c r="V1346">
        <v>950564</v>
      </c>
      <c r="W1346">
        <v>944250</v>
      </c>
      <c r="X1346">
        <v>938946</v>
      </c>
      <c r="Y1346">
        <v>936778</v>
      </c>
      <c r="Z1346">
        <v>937311</v>
      </c>
      <c r="AA1346">
        <v>940794</v>
      </c>
      <c r="AB1346">
        <v>946615</v>
      </c>
      <c r="AC1346">
        <v>953429</v>
      </c>
      <c r="AD1346">
        <v>960303</v>
      </c>
      <c r="AE1346" s="21" t="s">
        <v>1</v>
      </c>
    </row>
    <row r="1347" spans="1:31" x14ac:dyDescent="0.2">
      <c r="A1347" s="27" t="s">
        <v>28</v>
      </c>
      <c r="B1347" s="13" t="s">
        <v>28</v>
      </c>
      <c r="C1347" s="14">
        <v>320</v>
      </c>
      <c r="D1347" s="13" t="s">
        <v>28</v>
      </c>
      <c r="E1347" s="13" t="s">
        <v>456</v>
      </c>
      <c r="F1347" s="13" t="s">
        <v>312</v>
      </c>
      <c r="G1347" s="14" t="s">
        <v>455</v>
      </c>
      <c r="H1347" s="205">
        <v>675727.00000000012</v>
      </c>
      <c r="I1347" s="205">
        <v>688661</v>
      </c>
      <c r="J1347" s="205">
        <v>704490</v>
      </c>
      <c r="K1347" s="205">
        <v>724471</v>
      </c>
      <c r="L1347" s="205">
        <v>746721</v>
      </c>
      <c r="M1347">
        <v>770131</v>
      </c>
      <c r="N1347">
        <v>792839.00000000012</v>
      </c>
      <c r="O1347">
        <v>813550</v>
      </c>
      <c r="P1347">
        <v>831497.99999999988</v>
      </c>
      <c r="Q1347">
        <v>847362.00000000012</v>
      </c>
      <c r="R1347">
        <v>861672</v>
      </c>
      <c r="S1347">
        <v>875448</v>
      </c>
      <c r="T1347">
        <v>889326</v>
      </c>
      <c r="U1347">
        <v>903326</v>
      </c>
      <c r="V1347">
        <v>917592</v>
      </c>
      <c r="W1347">
        <v>930650.00000000012</v>
      </c>
      <c r="X1347">
        <v>940253.99999999988</v>
      </c>
      <c r="Y1347">
        <v>945180.00000000012</v>
      </c>
      <c r="Z1347">
        <v>946092.00000000012</v>
      </c>
      <c r="AA1347">
        <v>942344</v>
      </c>
      <c r="AB1347">
        <v>936108.00000000012</v>
      </c>
      <c r="AC1347">
        <v>930771</v>
      </c>
      <c r="AD1347">
        <v>928512</v>
      </c>
      <c r="AE1347" s="22" t="s">
        <v>1</v>
      </c>
    </row>
    <row r="1348" spans="1:31" x14ac:dyDescent="0.2">
      <c r="A1348" s="25" t="s">
        <v>28</v>
      </c>
      <c r="B1348" s="11" t="s">
        <v>28</v>
      </c>
      <c r="C1348" s="12">
        <v>320</v>
      </c>
      <c r="D1348" s="11" t="s">
        <v>28</v>
      </c>
      <c r="E1348" s="11" t="s">
        <v>502</v>
      </c>
      <c r="F1348" s="11" t="s">
        <v>313</v>
      </c>
      <c r="G1348" s="12" t="s">
        <v>457</v>
      </c>
      <c r="H1348" s="205">
        <v>792034.00000000012</v>
      </c>
      <c r="I1348" s="205">
        <v>817450</v>
      </c>
      <c r="J1348" s="205">
        <v>840783</v>
      </c>
      <c r="K1348" s="205">
        <v>861929</v>
      </c>
      <c r="L1348" s="205">
        <v>879910</v>
      </c>
      <c r="M1348">
        <v>895949</v>
      </c>
      <c r="N1348">
        <v>911944</v>
      </c>
      <c r="O1348">
        <v>928677</v>
      </c>
      <c r="P1348">
        <v>943372</v>
      </c>
      <c r="Q1348">
        <v>958976</v>
      </c>
      <c r="R1348">
        <v>973852</v>
      </c>
      <c r="S1348">
        <v>985261</v>
      </c>
      <c r="T1348">
        <v>991663.99999999988</v>
      </c>
      <c r="U1348">
        <v>992508</v>
      </c>
      <c r="V1348">
        <v>988710</v>
      </c>
      <c r="W1348">
        <v>982536.99999999988</v>
      </c>
      <c r="X1348">
        <v>977540</v>
      </c>
      <c r="Y1348">
        <v>975862.00000000012</v>
      </c>
      <c r="Z1348">
        <v>976267</v>
      </c>
      <c r="AA1348">
        <v>979802</v>
      </c>
      <c r="AB1348">
        <v>985897.00000000012</v>
      </c>
      <c r="AC1348">
        <v>993182</v>
      </c>
      <c r="AD1348">
        <v>1000644.0000000001</v>
      </c>
      <c r="AE1348" s="21" t="s">
        <v>1</v>
      </c>
    </row>
    <row r="1349" spans="1:31" x14ac:dyDescent="0.2">
      <c r="A1349" s="27" t="s">
        <v>28</v>
      </c>
      <c r="B1349" s="13" t="s">
        <v>28</v>
      </c>
      <c r="C1349" s="14">
        <v>320</v>
      </c>
      <c r="D1349" s="13" t="s">
        <v>28</v>
      </c>
      <c r="E1349" s="13" t="s">
        <v>503</v>
      </c>
      <c r="F1349" s="13" t="s">
        <v>313</v>
      </c>
      <c r="G1349" s="14" t="s">
        <v>338</v>
      </c>
      <c r="H1349" s="205">
        <v>667834.00000000012</v>
      </c>
      <c r="I1349" s="205">
        <v>683463</v>
      </c>
      <c r="J1349" s="205">
        <v>701974.99999999988</v>
      </c>
      <c r="K1349" s="205">
        <v>724794</v>
      </c>
      <c r="L1349" s="205">
        <v>749839</v>
      </c>
      <c r="M1349">
        <v>775976.00000000012</v>
      </c>
      <c r="N1349">
        <v>801415</v>
      </c>
      <c r="O1349">
        <v>824992.00000000012</v>
      </c>
      <c r="P1349">
        <v>845365</v>
      </c>
      <c r="Q1349">
        <v>863780</v>
      </c>
      <c r="R1349">
        <v>880664</v>
      </c>
      <c r="S1349">
        <v>896922</v>
      </c>
      <c r="T1349">
        <v>913169.00000000012</v>
      </c>
      <c r="U1349">
        <v>928940</v>
      </c>
      <c r="V1349">
        <v>944863</v>
      </c>
      <c r="W1349">
        <v>959396</v>
      </c>
      <c r="X1349">
        <v>970282.00000000012</v>
      </c>
      <c r="Y1349">
        <v>976357</v>
      </c>
      <c r="Z1349">
        <v>977788</v>
      </c>
      <c r="AA1349">
        <v>974406.00000000012</v>
      </c>
      <c r="AB1349">
        <v>968450.00000000012</v>
      </c>
      <c r="AC1349">
        <v>963441</v>
      </c>
      <c r="AD1349">
        <v>961677</v>
      </c>
      <c r="AE1349" s="22" t="s">
        <v>1</v>
      </c>
    </row>
    <row r="1350" spans="1:31" x14ac:dyDescent="0.2">
      <c r="A1350" s="25" t="s">
        <v>28</v>
      </c>
      <c r="B1350" s="11" t="s">
        <v>28</v>
      </c>
      <c r="C1350" s="12">
        <v>320</v>
      </c>
      <c r="D1350" s="11" t="s">
        <v>28</v>
      </c>
      <c r="E1350" s="11" t="s">
        <v>504</v>
      </c>
      <c r="F1350" s="11"/>
      <c r="G1350" s="12"/>
      <c r="H1350" s="205">
        <v>0</v>
      </c>
      <c r="I1350" s="205">
        <v>0</v>
      </c>
      <c r="J1350" s="205">
        <v>0</v>
      </c>
      <c r="K1350" s="205">
        <v>0</v>
      </c>
      <c r="L1350" s="205">
        <v>0</v>
      </c>
      <c r="M1350">
        <v>0</v>
      </c>
      <c r="N1350">
        <v>0</v>
      </c>
      <c r="O1350">
        <v>0</v>
      </c>
      <c r="P1350">
        <v>0</v>
      </c>
      <c r="Q1350">
        <v>0</v>
      </c>
      <c r="R1350">
        <v>0</v>
      </c>
      <c r="S1350">
        <v>0</v>
      </c>
      <c r="T1350">
        <v>0</v>
      </c>
      <c r="U1350">
        <v>0</v>
      </c>
      <c r="V1350">
        <v>0</v>
      </c>
      <c r="W1350">
        <v>0</v>
      </c>
      <c r="X1350">
        <v>0</v>
      </c>
      <c r="Y1350">
        <v>0</v>
      </c>
      <c r="Z1350">
        <v>0</v>
      </c>
      <c r="AA1350">
        <v>0</v>
      </c>
      <c r="AB1350">
        <v>0</v>
      </c>
      <c r="AC1350">
        <v>0</v>
      </c>
      <c r="AD1350">
        <v>0</v>
      </c>
      <c r="AE1350" s="21" t="s">
        <v>1</v>
      </c>
    </row>
    <row r="1351" spans="1:31" x14ac:dyDescent="0.2">
      <c r="A1351" s="27" t="s">
        <v>28</v>
      </c>
      <c r="B1351" s="13" t="s">
        <v>28</v>
      </c>
      <c r="C1351" s="14">
        <v>320</v>
      </c>
      <c r="D1351" s="13" t="s">
        <v>28</v>
      </c>
      <c r="E1351" s="13" t="s">
        <v>505</v>
      </c>
      <c r="F1351" s="13"/>
      <c r="G1351" s="14"/>
      <c r="H1351" s="205">
        <v>14006420</v>
      </c>
      <c r="I1351" s="205">
        <v>14316251</v>
      </c>
      <c r="J1351" s="205">
        <v>14630420</v>
      </c>
      <c r="K1351" s="205">
        <v>14948792</v>
      </c>
      <c r="L1351" s="205">
        <v>15270774</v>
      </c>
      <c r="M1351">
        <v>15595821</v>
      </c>
      <c r="N1351">
        <v>15923238</v>
      </c>
      <c r="O1351">
        <v>16252425</v>
      </c>
      <c r="P1351">
        <v>16583079.000000002</v>
      </c>
      <c r="Q1351">
        <v>16914979</v>
      </c>
      <c r="R1351">
        <v>17247855</v>
      </c>
      <c r="S1351">
        <v>17581476</v>
      </c>
      <c r="T1351">
        <v>17915567</v>
      </c>
      <c r="U1351">
        <v>18249868</v>
      </c>
      <c r="V1351">
        <v>18584043</v>
      </c>
      <c r="W1351">
        <v>18917714</v>
      </c>
      <c r="X1351">
        <v>19250479</v>
      </c>
      <c r="Y1351">
        <v>19581999</v>
      </c>
      <c r="Z1351">
        <v>19911940</v>
      </c>
      <c r="AA1351">
        <v>20240101</v>
      </c>
      <c r="AB1351">
        <v>20566327</v>
      </c>
      <c r="AC1351">
        <v>20890528</v>
      </c>
      <c r="AD1351">
        <v>21212560</v>
      </c>
      <c r="AE1351" s="22" t="s">
        <v>1</v>
      </c>
    </row>
    <row r="1352" spans="1:31" x14ac:dyDescent="0.2">
      <c r="A1352" s="25" t="s">
        <v>29</v>
      </c>
      <c r="B1352" s="11" t="s">
        <v>29</v>
      </c>
      <c r="C1352" s="12">
        <v>324</v>
      </c>
      <c r="D1352" s="11" t="s">
        <v>29</v>
      </c>
      <c r="E1352" s="11" t="s">
        <v>440</v>
      </c>
      <c r="F1352" s="11" t="s">
        <v>312</v>
      </c>
      <c r="G1352" s="12" t="s">
        <v>319</v>
      </c>
      <c r="H1352" s="205">
        <v>166478</v>
      </c>
      <c r="I1352" s="205">
        <v>168250</v>
      </c>
      <c r="J1352" s="205">
        <v>171241</v>
      </c>
      <c r="K1352" s="205">
        <v>174498</v>
      </c>
      <c r="L1352" s="205">
        <v>177578</v>
      </c>
      <c r="M1352">
        <v>180445</v>
      </c>
      <c r="N1352">
        <v>182102</v>
      </c>
      <c r="O1352">
        <v>185441</v>
      </c>
      <c r="P1352">
        <v>188616</v>
      </c>
      <c r="Q1352">
        <v>191993</v>
      </c>
      <c r="R1352">
        <v>195519</v>
      </c>
      <c r="S1352">
        <v>198920</v>
      </c>
      <c r="T1352">
        <v>202821</v>
      </c>
      <c r="U1352">
        <v>207258</v>
      </c>
      <c r="V1352">
        <v>211675</v>
      </c>
      <c r="W1352">
        <v>215889</v>
      </c>
      <c r="X1352">
        <v>218816</v>
      </c>
      <c r="Y1352">
        <v>222826</v>
      </c>
      <c r="Z1352">
        <v>226979</v>
      </c>
      <c r="AA1352">
        <v>230975</v>
      </c>
      <c r="AB1352">
        <v>234729</v>
      </c>
      <c r="AC1352">
        <v>237693</v>
      </c>
      <c r="AD1352">
        <v>241151</v>
      </c>
      <c r="AE1352" s="21" t="s">
        <v>1</v>
      </c>
    </row>
    <row r="1353" spans="1:31" x14ac:dyDescent="0.2">
      <c r="A1353" s="27" t="s">
        <v>29</v>
      </c>
      <c r="B1353" s="13" t="s">
        <v>29</v>
      </c>
      <c r="C1353" s="14">
        <v>324</v>
      </c>
      <c r="D1353" s="13" t="s">
        <v>29</v>
      </c>
      <c r="E1353" s="13" t="s">
        <v>487</v>
      </c>
      <c r="F1353" s="13" t="s">
        <v>313</v>
      </c>
      <c r="G1353" s="14" t="s">
        <v>319</v>
      </c>
      <c r="H1353" s="205">
        <v>168154</v>
      </c>
      <c r="I1353" s="205">
        <v>169822</v>
      </c>
      <c r="J1353" s="205">
        <v>172859</v>
      </c>
      <c r="K1353" s="205">
        <v>176058</v>
      </c>
      <c r="L1353" s="205">
        <v>179154</v>
      </c>
      <c r="M1353">
        <v>182106</v>
      </c>
      <c r="N1353">
        <v>183755</v>
      </c>
      <c r="O1353">
        <v>187436</v>
      </c>
      <c r="P1353">
        <v>190686</v>
      </c>
      <c r="Q1353">
        <v>194271</v>
      </c>
      <c r="R1353">
        <v>198048</v>
      </c>
      <c r="S1353">
        <v>201466</v>
      </c>
      <c r="T1353">
        <v>205558</v>
      </c>
      <c r="U1353">
        <v>210152</v>
      </c>
      <c r="V1353">
        <v>214686</v>
      </c>
      <c r="W1353">
        <v>218968</v>
      </c>
      <c r="X1353">
        <v>221848</v>
      </c>
      <c r="Y1353">
        <v>225899</v>
      </c>
      <c r="Z1353">
        <v>230101</v>
      </c>
      <c r="AA1353">
        <v>234126</v>
      </c>
      <c r="AB1353">
        <v>237894</v>
      </c>
      <c r="AC1353">
        <v>240876</v>
      </c>
      <c r="AD1353">
        <v>244369</v>
      </c>
      <c r="AE1353" s="22" t="s">
        <v>1</v>
      </c>
    </row>
    <row r="1354" spans="1:31" x14ac:dyDescent="0.2">
      <c r="A1354" s="25" t="s">
        <v>29</v>
      </c>
      <c r="B1354" s="11" t="s">
        <v>29</v>
      </c>
      <c r="C1354" s="12">
        <v>324</v>
      </c>
      <c r="D1354" s="11" t="s">
        <v>29</v>
      </c>
      <c r="E1354" s="11" t="s">
        <v>441</v>
      </c>
      <c r="F1354" s="11" t="s">
        <v>312</v>
      </c>
      <c r="G1354" s="12" t="s">
        <v>355</v>
      </c>
      <c r="H1354" s="205">
        <v>161734</v>
      </c>
      <c r="I1354" s="205">
        <v>164534</v>
      </c>
      <c r="J1354" s="205">
        <v>166780</v>
      </c>
      <c r="K1354" s="205">
        <v>169989</v>
      </c>
      <c r="L1354" s="205">
        <v>173069</v>
      </c>
      <c r="M1354">
        <v>175987</v>
      </c>
      <c r="N1354">
        <v>178728</v>
      </c>
      <c r="O1354">
        <v>181236</v>
      </c>
      <c r="P1354">
        <v>184330</v>
      </c>
      <c r="Q1354">
        <v>187601</v>
      </c>
      <c r="R1354">
        <v>190992</v>
      </c>
      <c r="S1354">
        <v>194439</v>
      </c>
      <c r="T1354">
        <v>197910</v>
      </c>
      <c r="U1354">
        <v>202132</v>
      </c>
      <c r="V1354">
        <v>206417</v>
      </c>
      <c r="W1354">
        <v>210607</v>
      </c>
      <c r="X1354">
        <v>214520</v>
      </c>
      <c r="Y1354">
        <v>217937</v>
      </c>
      <c r="Z1354">
        <v>222104</v>
      </c>
      <c r="AA1354">
        <v>226162</v>
      </c>
      <c r="AB1354">
        <v>230026</v>
      </c>
      <c r="AC1354">
        <v>233613</v>
      </c>
      <c r="AD1354">
        <v>236837</v>
      </c>
      <c r="AE1354" s="21" t="s">
        <v>1</v>
      </c>
    </row>
    <row r="1355" spans="1:31" x14ac:dyDescent="0.2">
      <c r="A1355" s="27" t="s">
        <v>29</v>
      </c>
      <c r="B1355" s="13" t="s">
        <v>29</v>
      </c>
      <c r="C1355" s="14">
        <v>324</v>
      </c>
      <c r="D1355" s="13" t="s">
        <v>29</v>
      </c>
      <c r="E1355" s="13" t="s">
        <v>488</v>
      </c>
      <c r="F1355" s="13" t="s">
        <v>313</v>
      </c>
      <c r="G1355" s="14" t="s">
        <v>355</v>
      </c>
      <c r="H1355" s="205">
        <v>163472</v>
      </c>
      <c r="I1355" s="205">
        <v>166196</v>
      </c>
      <c r="J1355" s="205">
        <v>168411</v>
      </c>
      <c r="K1355" s="205">
        <v>171525</v>
      </c>
      <c r="L1355" s="205">
        <v>174590</v>
      </c>
      <c r="M1355">
        <v>177569</v>
      </c>
      <c r="N1355">
        <v>180441</v>
      </c>
      <c r="O1355">
        <v>183134</v>
      </c>
      <c r="P1355">
        <v>186253</v>
      </c>
      <c r="Q1355">
        <v>189699</v>
      </c>
      <c r="R1355">
        <v>193330</v>
      </c>
      <c r="S1355">
        <v>196985</v>
      </c>
      <c r="T1355">
        <v>200540</v>
      </c>
      <c r="U1355">
        <v>204918</v>
      </c>
      <c r="V1355">
        <v>209324</v>
      </c>
      <c r="W1355">
        <v>213594</v>
      </c>
      <c r="X1355">
        <v>217545</v>
      </c>
      <c r="Y1355">
        <v>220957</v>
      </c>
      <c r="Z1355">
        <v>225179</v>
      </c>
      <c r="AA1355">
        <v>229266</v>
      </c>
      <c r="AB1355">
        <v>233140</v>
      </c>
      <c r="AC1355">
        <v>236726</v>
      </c>
      <c r="AD1355">
        <v>239954</v>
      </c>
      <c r="AE1355" s="22" t="s">
        <v>1</v>
      </c>
    </row>
    <row r="1356" spans="1:31" x14ac:dyDescent="0.2">
      <c r="A1356" s="25" t="s">
        <v>29</v>
      </c>
      <c r="B1356" s="11" t="s">
        <v>29</v>
      </c>
      <c r="C1356" s="12">
        <v>324</v>
      </c>
      <c r="D1356" s="11" t="s">
        <v>29</v>
      </c>
      <c r="E1356" s="11" t="s">
        <v>442</v>
      </c>
      <c r="F1356" s="11" t="s">
        <v>312</v>
      </c>
      <c r="G1356" s="12" t="s">
        <v>317</v>
      </c>
      <c r="H1356" s="205">
        <v>157253</v>
      </c>
      <c r="I1356" s="205">
        <v>160145</v>
      </c>
      <c r="J1356" s="205">
        <v>162551</v>
      </c>
      <c r="K1356" s="205">
        <v>165705</v>
      </c>
      <c r="L1356" s="205">
        <v>168778</v>
      </c>
      <c r="M1356">
        <v>171737</v>
      </c>
      <c r="N1356">
        <v>174567</v>
      </c>
      <c r="O1356">
        <v>177215</v>
      </c>
      <c r="P1356">
        <v>180252</v>
      </c>
      <c r="Q1356">
        <v>183446</v>
      </c>
      <c r="R1356">
        <v>186734</v>
      </c>
      <c r="S1356">
        <v>190048</v>
      </c>
      <c r="T1356">
        <v>193350</v>
      </c>
      <c r="U1356">
        <v>197347</v>
      </c>
      <c r="V1356">
        <v>201469</v>
      </c>
      <c r="W1356">
        <v>205590</v>
      </c>
      <c r="X1356">
        <v>209551</v>
      </c>
      <c r="Y1356">
        <v>213164</v>
      </c>
      <c r="Z1356">
        <v>217323</v>
      </c>
      <c r="AA1356">
        <v>221416</v>
      </c>
      <c r="AB1356">
        <v>225363</v>
      </c>
      <c r="AC1356">
        <v>229085</v>
      </c>
      <c r="AD1356">
        <v>232498</v>
      </c>
      <c r="AE1356" s="21" t="s">
        <v>1</v>
      </c>
    </row>
    <row r="1357" spans="1:31" x14ac:dyDescent="0.2">
      <c r="A1357" s="27" t="s">
        <v>29</v>
      </c>
      <c r="B1357" s="13" t="s">
        <v>29</v>
      </c>
      <c r="C1357" s="14">
        <v>324</v>
      </c>
      <c r="D1357" s="13" t="s">
        <v>29</v>
      </c>
      <c r="E1357" s="13" t="s">
        <v>489</v>
      </c>
      <c r="F1357" s="13" t="s">
        <v>313</v>
      </c>
      <c r="G1357" s="14" t="s">
        <v>317</v>
      </c>
      <c r="H1357" s="205">
        <v>159090</v>
      </c>
      <c r="I1357" s="205">
        <v>161900</v>
      </c>
      <c r="J1357" s="205">
        <v>164258</v>
      </c>
      <c r="K1357" s="205">
        <v>167286</v>
      </c>
      <c r="L1357" s="205">
        <v>170316</v>
      </c>
      <c r="M1357">
        <v>173313</v>
      </c>
      <c r="N1357">
        <v>176262</v>
      </c>
      <c r="O1357">
        <v>179091</v>
      </c>
      <c r="P1357">
        <v>182101</v>
      </c>
      <c r="Q1357">
        <v>185429</v>
      </c>
      <c r="R1357">
        <v>188938</v>
      </c>
      <c r="S1357">
        <v>192467</v>
      </c>
      <c r="T1357">
        <v>195894</v>
      </c>
      <c r="U1357">
        <v>200044</v>
      </c>
      <c r="V1357">
        <v>204292</v>
      </c>
      <c r="W1357">
        <v>208501</v>
      </c>
      <c r="X1357">
        <v>212516</v>
      </c>
      <c r="Y1357">
        <v>216143</v>
      </c>
      <c r="Z1357">
        <v>220364</v>
      </c>
      <c r="AA1357">
        <v>224493</v>
      </c>
      <c r="AB1357">
        <v>228450</v>
      </c>
      <c r="AC1357">
        <v>232163</v>
      </c>
      <c r="AD1357">
        <v>235560</v>
      </c>
      <c r="AE1357" s="22" t="s">
        <v>1</v>
      </c>
    </row>
    <row r="1358" spans="1:31" x14ac:dyDescent="0.2">
      <c r="A1358" s="25" t="s">
        <v>29</v>
      </c>
      <c r="B1358" s="11" t="s">
        <v>29</v>
      </c>
      <c r="C1358" s="12">
        <v>324</v>
      </c>
      <c r="D1358" s="11" t="s">
        <v>29</v>
      </c>
      <c r="E1358" s="11" t="s">
        <v>443</v>
      </c>
      <c r="F1358" s="11" t="s">
        <v>312</v>
      </c>
      <c r="G1358" s="12" t="s">
        <v>356</v>
      </c>
      <c r="H1358" s="205">
        <v>152999</v>
      </c>
      <c r="I1358" s="205">
        <v>155969</v>
      </c>
      <c r="J1358" s="205">
        <v>158520</v>
      </c>
      <c r="K1358" s="205">
        <v>161617</v>
      </c>
      <c r="L1358" s="205">
        <v>164671</v>
      </c>
      <c r="M1358">
        <v>167662</v>
      </c>
      <c r="N1358">
        <v>170572</v>
      </c>
      <c r="O1358">
        <v>173349</v>
      </c>
      <c r="P1358">
        <v>176352</v>
      </c>
      <c r="Q1358">
        <v>179490</v>
      </c>
      <c r="R1358">
        <v>182706</v>
      </c>
      <c r="S1358">
        <v>185923</v>
      </c>
      <c r="T1358">
        <v>189096</v>
      </c>
      <c r="U1358">
        <v>192859</v>
      </c>
      <c r="V1358">
        <v>196808</v>
      </c>
      <c r="W1358">
        <v>200821</v>
      </c>
      <c r="X1358">
        <v>204775</v>
      </c>
      <c r="Y1358">
        <v>208509</v>
      </c>
      <c r="Z1358">
        <v>212639</v>
      </c>
      <c r="AA1358">
        <v>216742</v>
      </c>
      <c r="AB1358">
        <v>220745</v>
      </c>
      <c r="AC1358">
        <v>224572</v>
      </c>
      <c r="AD1358">
        <v>228144</v>
      </c>
      <c r="AE1358" s="21" t="s">
        <v>1</v>
      </c>
    </row>
    <row r="1359" spans="1:31" x14ac:dyDescent="0.2">
      <c r="A1359" s="27" t="s">
        <v>29</v>
      </c>
      <c r="B1359" s="13" t="s">
        <v>29</v>
      </c>
      <c r="C1359" s="14">
        <v>324</v>
      </c>
      <c r="D1359" s="13" t="s">
        <v>29</v>
      </c>
      <c r="E1359" s="13" t="s">
        <v>490</v>
      </c>
      <c r="F1359" s="13" t="s">
        <v>313</v>
      </c>
      <c r="G1359" s="14" t="s">
        <v>356</v>
      </c>
      <c r="H1359" s="205">
        <v>154956</v>
      </c>
      <c r="I1359" s="205">
        <v>157849</v>
      </c>
      <c r="J1359" s="205">
        <v>160348</v>
      </c>
      <c r="K1359" s="205">
        <v>163293</v>
      </c>
      <c r="L1359" s="205">
        <v>166282</v>
      </c>
      <c r="M1359">
        <v>169293</v>
      </c>
      <c r="N1359">
        <v>172308</v>
      </c>
      <c r="O1359">
        <v>175263</v>
      </c>
      <c r="P1359">
        <v>178188</v>
      </c>
      <c r="Q1359">
        <v>181419</v>
      </c>
      <c r="R1359">
        <v>184827</v>
      </c>
      <c r="S1359">
        <v>188253</v>
      </c>
      <c r="T1359">
        <v>191577</v>
      </c>
      <c r="U1359">
        <v>195488</v>
      </c>
      <c r="V1359">
        <v>199562</v>
      </c>
      <c r="W1359">
        <v>203671</v>
      </c>
      <c r="X1359">
        <v>207692</v>
      </c>
      <c r="Y1359">
        <v>211458</v>
      </c>
      <c r="Z1359">
        <v>215660</v>
      </c>
      <c r="AA1359">
        <v>219806</v>
      </c>
      <c r="AB1359">
        <v>223825</v>
      </c>
      <c r="AC1359">
        <v>227643</v>
      </c>
      <c r="AD1359">
        <v>231188</v>
      </c>
      <c r="AE1359" s="22" t="s">
        <v>1</v>
      </c>
    </row>
    <row r="1360" spans="1:31" x14ac:dyDescent="0.2">
      <c r="A1360" s="25" t="s">
        <v>29</v>
      </c>
      <c r="B1360" s="11" t="s">
        <v>29</v>
      </c>
      <c r="C1360" s="12">
        <v>324</v>
      </c>
      <c r="D1360" s="11" t="s">
        <v>29</v>
      </c>
      <c r="E1360" s="11" t="s">
        <v>444</v>
      </c>
      <c r="F1360" s="11" t="s">
        <v>312</v>
      </c>
      <c r="G1360" s="12" t="s">
        <v>327</v>
      </c>
      <c r="H1360" s="205">
        <v>148933</v>
      </c>
      <c r="I1360" s="205">
        <v>151969</v>
      </c>
      <c r="J1360" s="205">
        <v>154649</v>
      </c>
      <c r="K1360" s="205">
        <v>157692</v>
      </c>
      <c r="L1360" s="205">
        <v>160720</v>
      </c>
      <c r="M1360">
        <v>163728</v>
      </c>
      <c r="N1360">
        <v>166708</v>
      </c>
      <c r="O1360">
        <v>169603</v>
      </c>
      <c r="P1360">
        <v>172601</v>
      </c>
      <c r="Q1360">
        <v>175705</v>
      </c>
      <c r="R1360">
        <v>178869</v>
      </c>
      <c r="S1360">
        <v>182022</v>
      </c>
      <c r="T1360">
        <v>185103</v>
      </c>
      <c r="U1360">
        <v>188627</v>
      </c>
      <c r="V1360">
        <v>192393</v>
      </c>
      <c r="W1360">
        <v>196283</v>
      </c>
      <c r="X1360">
        <v>200184</v>
      </c>
      <c r="Y1360">
        <v>203974</v>
      </c>
      <c r="Z1360">
        <v>208055</v>
      </c>
      <c r="AA1360">
        <v>212146</v>
      </c>
      <c r="AB1360">
        <v>216178</v>
      </c>
      <c r="AC1360">
        <v>220082</v>
      </c>
      <c r="AD1360">
        <v>223781</v>
      </c>
      <c r="AE1360" s="21" t="s">
        <v>1</v>
      </c>
    </row>
    <row r="1361" spans="1:31" x14ac:dyDescent="0.2">
      <c r="A1361" s="27" t="s">
        <v>29</v>
      </c>
      <c r="B1361" s="13" t="s">
        <v>29</v>
      </c>
      <c r="C1361" s="14">
        <v>324</v>
      </c>
      <c r="D1361" s="13" t="s">
        <v>29</v>
      </c>
      <c r="E1361" s="13" t="s">
        <v>491</v>
      </c>
      <c r="F1361" s="13" t="s">
        <v>313</v>
      </c>
      <c r="G1361" s="14" t="s">
        <v>327</v>
      </c>
      <c r="H1361" s="205">
        <v>151018</v>
      </c>
      <c r="I1361" s="205">
        <v>153993</v>
      </c>
      <c r="J1361" s="205">
        <v>156630</v>
      </c>
      <c r="K1361" s="205">
        <v>159499</v>
      </c>
      <c r="L1361" s="205">
        <v>162446</v>
      </c>
      <c r="M1361">
        <v>165459</v>
      </c>
      <c r="N1361">
        <v>168535</v>
      </c>
      <c r="O1361">
        <v>171605</v>
      </c>
      <c r="P1361">
        <v>174474</v>
      </c>
      <c r="Q1361">
        <v>177628</v>
      </c>
      <c r="R1361">
        <v>180953</v>
      </c>
      <c r="S1361">
        <v>184300</v>
      </c>
      <c r="T1361">
        <v>187543</v>
      </c>
      <c r="U1361">
        <v>191208</v>
      </c>
      <c r="V1361">
        <v>195095</v>
      </c>
      <c r="W1361">
        <v>199085</v>
      </c>
      <c r="X1361">
        <v>203063</v>
      </c>
      <c r="Y1361">
        <v>206901</v>
      </c>
      <c r="Z1361">
        <v>211069</v>
      </c>
      <c r="AA1361">
        <v>215211</v>
      </c>
      <c r="AB1361">
        <v>219266</v>
      </c>
      <c r="AC1361">
        <v>223167</v>
      </c>
      <c r="AD1361">
        <v>226838</v>
      </c>
      <c r="AE1361" s="22" t="s">
        <v>1</v>
      </c>
    </row>
    <row r="1362" spans="1:31" x14ac:dyDescent="0.2">
      <c r="A1362" s="25" t="s">
        <v>29</v>
      </c>
      <c r="B1362" s="11" t="s">
        <v>29</v>
      </c>
      <c r="C1362" s="12">
        <v>324</v>
      </c>
      <c r="D1362" s="11" t="s">
        <v>29</v>
      </c>
      <c r="E1362" s="11" t="s">
        <v>445</v>
      </c>
      <c r="F1362" s="11" t="s">
        <v>312</v>
      </c>
      <c r="G1362" s="12" t="s">
        <v>320</v>
      </c>
      <c r="H1362" s="205">
        <v>145035</v>
      </c>
      <c r="I1362" s="205">
        <v>148108</v>
      </c>
      <c r="J1362" s="205">
        <v>150904</v>
      </c>
      <c r="K1362" s="205">
        <v>153876</v>
      </c>
      <c r="L1362" s="205">
        <v>156902</v>
      </c>
      <c r="M1362">
        <v>159914</v>
      </c>
      <c r="N1362">
        <v>162943</v>
      </c>
      <c r="O1362">
        <v>165947</v>
      </c>
      <c r="P1362">
        <v>168941</v>
      </c>
      <c r="Q1362">
        <v>172065</v>
      </c>
      <c r="R1362">
        <v>175197</v>
      </c>
      <c r="S1362">
        <v>178302</v>
      </c>
      <c r="T1362">
        <v>181329</v>
      </c>
      <c r="U1362">
        <v>184652</v>
      </c>
      <c r="V1362">
        <v>188182</v>
      </c>
      <c r="W1362">
        <v>191939</v>
      </c>
      <c r="X1362">
        <v>195770</v>
      </c>
      <c r="Y1362">
        <v>199560</v>
      </c>
      <c r="Z1362">
        <v>203572</v>
      </c>
      <c r="AA1362">
        <v>207632</v>
      </c>
      <c r="AB1362">
        <v>211669</v>
      </c>
      <c r="AC1362">
        <v>215622</v>
      </c>
      <c r="AD1362">
        <v>219419</v>
      </c>
      <c r="AE1362" s="21" t="s">
        <v>1</v>
      </c>
    </row>
    <row r="1363" spans="1:31" x14ac:dyDescent="0.2">
      <c r="A1363" s="27" t="s">
        <v>29</v>
      </c>
      <c r="B1363" s="13" t="s">
        <v>29</v>
      </c>
      <c r="C1363" s="14">
        <v>324</v>
      </c>
      <c r="D1363" s="13" t="s">
        <v>29</v>
      </c>
      <c r="E1363" s="13" t="s">
        <v>492</v>
      </c>
      <c r="F1363" s="13" t="s">
        <v>313</v>
      </c>
      <c r="G1363" s="14" t="s">
        <v>320</v>
      </c>
      <c r="H1363" s="205">
        <v>147244</v>
      </c>
      <c r="I1363" s="205">
        <v>150278</v>
      </c>
      <c r="J1363" s="205">
        <v>153051</v>
      </c>
      <c r="K1363" s="205">
        <v>155839</v>
      </c>
      <c r="L1363" s="205">
        <v>158765</v>
      </c>
      <c r="M1363">
        <v>161775</v>
      </c>
      <c r="N1363">
        <v>164896</v>
      </c>
      <c r="O1363">
        <v>168074</v>
      </c>
      <c r="P1363">
        <v>170898</v>
      </c>
      <c r="Q1363">
        <v>174020</v>
      </c>
      <c r="R1363">
        <v>177280</v>
      </c>
      <c r="S1363">
        <v>180561</v>
      </c>
      <c r="T1363">
        <v>183748</v>
      </c>
      <c r="U1363">
        <v>187199</v>
      </c>
      <c r="V1363">
        <v>190852</v>
      </c>
      <c r="W1363">
        <v>194707</v>
      </c>
      <c r="X1363">
        <v>198621</v>
      </c>
      <c r="Y1363">
        <v>202474</v>
      </c>
      <c r="Z1363">
        <v>206579</v>
      </c>
      <c r="AA1363">
        <v>210713</v>
      </c>
      <c r="AB1363">
        <v>214780</v>
      </c>
      <c r="AC1363">
        <v>218735</v>
      </c>
      <c r="AD1363">
        <v>222510</v>
      </c>
      <c r="AE1363" s="22" t="s">
        <v>1</v>
      </c>
    </row>
    <row r="1364" spans="1:31" x14ac:dyDescent="0.2">
      <c r="A1364" s="25" t="s">
        <v>29</v>
      </c>
      <c r="B1364" s="11" t="s">
        <v>29</v>
      </c>
      <c r="C1364" s="12">
        <v>324</v>
      </c>
      <c r="D1364" s="11" t="s">
        <v>29</v>
      </c>
      <c r="E1364" s="11" t="s">
        <v>446</v>
      </c>
      <c r="F1364" s="11" t="s">
        <v>312</v>
      </c>
      <c r="G1364" s="12" t="s">
        <v>326</v>
      </c>
      <c r="H1364" s="205">
        <v>141286</v>
      </c>
      <c r="I1364" s="205">
        <v>144373</v>
      </c>
      <c r="J1364" s="205">
        <v>147248</v>
      </c>
      <c r="K1364" s="205">
        <v>150125</v>
      </c>
      <c r="L1364" s="205">
        <v>153140</v>
      </c>
      <c r="M1364">
        <v>156200</v>
      </c>
      <c r="N1364">
        <v>159262</v>
      </c>
      <c r="O1364">
        <v>162348</v>
      </c>
      <c r="P1364">
        <v>165329</v>
      </c>
      <c r="Q1364">
        <v>168487</v>
      </c>
      <c r="R1364">
        <v>171665</v>
      </c>
      <c r="S1364">
        <v>174742</v>
      </c>
      <c r="T1364">
        <v>177728</v>
      </c>
      <c r="U1364">
        <v>180913</v>
      </c>
      <c r="V1364">
        <v>184224</v>
      </c>
      <c r="W1364">
        <v>187751</v>
      </c>
      <c r="X1364">
        <v>191497</v>
      </c>
      <c r="Y1364">
        <v>195269</v>
      </c>
      <c r="Z1364">
        <v>199191</v>
      </c>
      <c r="AA1364">
        <v>203200</v>
      </c>
      <c r="AB1364">
        <v>207225</v>
      </c>
      <c r="AC1364">
        <v>211200</v>
      </c>
      <c r="AD1364">
        <v>215066</v>
      </c>
      <c r="AE1364" s="21" t="s">
        <v>1</v>
      </c>
    </row>
    <row r="1365" spans="1:31" x14ac:dyDescent="0.2">
      <c r="A1365" s="27" t="s">
        <v>29</v>
      </c>
      <c r="B1365" s="13" t="s">
        <v>29</v>
      </c>
      <c r="C1365" s="14">
        <v>324</v>
      </c>
      <c r="D1365" s="13" t="s">
        <v>29</v>
      </c>
      <c r="E1365" s="13" t="s">
        <v>493</v>
      </c>
      <c r="F1365" s="13" t="s">
        <v>313</v>
      </c>
      <c r="G1365" s="14" t="s">
        <v>326</v>
      </c>
      <c r="H1365" s="205">
        <v>143599</v>
      </c>
      <c r="I1365" s="205">
        <v>146678</v>
      </c>
      <c r="J1365" s="205">
        <v>149559</v>
      </c>
      <c r="K1365" s="205">
        <v>152255</v>
      </c>
      <c r="L1365" s="205">
        <v>155159</v>
      </c>
      <c r="M1365">
        <v>158203</v>
      </c>
      <c r="N1365">
        <v>161359</v>
      </c>
      <c r="O1365">
        <v>164624</v>
      </c>
      <c r="P1365">
        <v>167409</v>
      </c>
      <c r="Q1365">
        <v>170518</v>
      </c>
      <c r="R1365">
        <v>173775</v>
      </c>
      <c r="S1365">
        <v>177005</v>
      </c>
      <c r="T1365">
        <v>180145</v>
      </c>
      <c r="U1365">
        <v>183436</v>
      </c>
      <c r="V1365">
        <v>186867</v>
      </c>
      <c r="W1365">
        <v>190501</v>
      </c>
      <c r="X1365">
        <v>194331</v>
      </c>
      <c r="Y1365">
        <v>198175</v>
      </c>
      <c r="Z1365">
        <v>202184</v>
      </c>
      <c r="AA1365">
        <v>206287</v>
      </c>
      <c r="AB1365">
        <v>210375</v>
      </c>
      <c r="AC1365">
        <v>214357</v>
      </c>
      <c r="AD1365">
        <v>218206</v>
      </c>
      <c r="AE1365" s="22" t="s">
        <v>1</v>
      </c>
    </row>
    <row r="1366" spans="1:31" x14ac:dyDescent="0.2">
      <c r="A1366" s="25" t="s">
        <v>29</v>
      </c>
      <c r="B1366" s="11" t="s">
        <v>29</v>
      </c>
      <c r="C1366" s="12">
        <v>324</v>
      </c>
      <c r="D1366" s="11" t="s">
        <v>29</v>
      </c>
      <c r="E1366" s="11" t="s">
        <v>447</v>
      </c>
      <c r="F1366" s="11" t="s">
        <v>312</v>
      </c>
      <c r="G1366" s="12" t="s">
        <v>318</v>
      </c>
      <c r="H1366" s="205">
        <v>137558</v>
      </c>
      <c r="I1366" s="205">
        <v>140750</v>
      </c>
      <c r="J1366" s="205">
        <v>143677</v>
      </c>
      <c r="K1366" s="205">
        <v>146417</v>
      </c>
      <c r="L1366" s="205">
        <v>149383</v>
      </c>
      <c r="M1366">
        <v>152489</v>
      </c>
      <c r="N1366">
        <v>155648</v>
      </c>
      <c r="O1366">
        <v>158795</v>
      </c>
      <c r="P1366">
        <v>161744</v>
      </c>
      <c r="Q1366">
        <v>164914</v>
      </c>
      <c r="R1366">
        <v>168165</v>
      </c>
      <c r="S1366">
        <v>171317</v>
      </c>
      <c r="T1366">
        <v>174279</v>
      </c>
      <c r="U1366">
        <v>177354</v>
      </c>
      <c r="V1366">
        <v>180521</v>
      </c>
      <c r="W1366">
        <v>183809</v>
      </c>
      <c r="X1366">
        <v>187330</v>
      </c>
      <c r="Y1366">
        <v>191068</v>
      </c>
      <c r="Z1366">
        <v>194919</v>
      </c>
      <c r="AA1366">
        <v>198853</v>
      </c>
      <c r="AB1366">
        <v>202844</v>
      </c>
      <c r="AC1366">
        <v>206825</v>
      </c>
      <c r="AD1366">
        <v>210731</v>
      </c>
      <c r="AE1366" s="21" t="s">
        <v>1</v>
      </c>
    </row>
    <row r="1367" spans="1:31" x14ac:dyDescent="0.2">
      <c r="A1367" s="27" t="s">
        <v>29</v>
      </c>
      <c r="B1367" s="13" t="s">
        <v>29</v>
      </c>
      <c r="C1367" s="14">
        <v>324</v>
      </c>
      <c r="D1367" s="13" t="s">
        <v>29</v>
      </c>
      <c r="E1367" s="13" t="s">
        <v>494</v>
      </c>
      <c r="F1367" s="13" t="s">
        <v>313</v>
      </c>
      <c r="G1367" s="14" t="s">
        <v>318</v>
      </c>
      <c r="H1367" s="205">
        <v>139940</v>
      </c>
      <c r="I1367" s="205">
        <v>143164</v>
      </c>
      <c r="J1367" s="205">
        <v>146132</v>
      </c>
      <c r="K1367" s="205">
        <v>148707</v>
      </c>
      <c r="L1367" s="205">
        <v>151569</v>
      </c>
      <c r="M1367">
        <v>154649</v>
      </c>
      <c r="N1367">
        <v>157889</v>
      </c>
      <c r="O1367">
        <v>161228</v>
      </c>
      <c r="P1367">
        <v>163973</v>
      </c>
      <c r="Q1367">
        <v>167066</v>
      </c>
      <c r="R1367">
        <v>170343</v>
      </c>
      <c r="S1367">
        <v>173600</v>
      </c>
      <c r="T1367">
        <v>176707</v>
      </c>
      <c r="U1367">
        <v>179866</v>
      </c>
      <c r="V1367">
        <v>183137</v>
      </c>
      <c r="W1367">
        <v>186540</v>
      </c>
      <c r="X1367">
        <v>190162</v>
      </c>
      <c r="Y1367">
        <v>193974</v>
      </c>
      <c r="Z1367">
        <v>197892</v>
      </c>
      <c r="AA1367">
        <v>201924</v>
      </c>
      <c r="AB1367">
        <v>206013</v>
      </c>
      <c r="AC1367">
        <v>210045</v>
      </c>
      <c r="AD1367">
        <v>213937</v>
      </c>
      <c r="AE1367" s="22" t="s">
        <v>1</v>
      </c>
    </row>
    <row r="1368" spans="1:31" x14ac:dyDescent="0.2">
      <c r="A1368" s="25" t="s">
        <v>29</v>
      </c>
      <c r="B1368" s="11" t="s">
        <v>29</v>
      </c>
      <c r="C1368" s="12">
        <v>324</v>
      </c>
      <c r="D1368" s="11" t="s">
        <v>29</v>
      </c>
      <c r="E1368" s="11" t="s">
        <v>448</v>
      </c>
      <c r="F1368" s="11" t="s">
        <v>312</v>
      </c>
      <c r="G1368" s="12" t="s">
        <v>333</v>
      </c>
      <c r="H1368" s="205">
        <v>133781</v>
      </c>
      <c r="I1368" s="205">
        <v>137086</v>
      </c>
      <c r="J1368" s="205">
        <v>140182</v>
      </c>
      <c r="K1368" s="205">
        <v>142777</v>
      </c>
      <c r="L1368" s="205">
        <v>145621</v>
      </c>
      <c r="M1368">
        <v>148723</v>
      </c>
      <c r="N1368">
        <v>151986</v>
      </c>
      <c r="O1368">
        <v>155278</v>
      </c>
      <c r="P1368">
        <v>158201</v>
      </c>
      <c r="Q1368">
        <v>161339</v>
      </c>
      <c r="R1368">
        <v>164630</v>
      </c>
      <c r="S1368">
        <v>167894</v>
      </c>
      <c r="T1368">
        <v>170962</v>
      </c>
      <c r="U1368">
        <v>173920</v>
      </c>
      <c r="V1368">
        <v>177003</v>
      </c>
      <c r="W1368">
        <v>180141</v>
      </c>
      <c r="X1368">
        <v>183404</v>
      </c>
      <c r="Y1368">
        <v>186922</v>
      </c>
      <c r="Z1368">
        <v>190724</v>
      </c>
      <c r="AA1368">
        <v>194597</v>
      </c>
      <c r="AB1368">
        <v>198530</v>
      </c>
      <c r="AC1368">
        <v>202495</v>
      </c>
      <c r="AD1368">
        <v>206426</v>
      </c>
      <c r="AE1368" s="21" t="s">
        <v>1</v>
      </c>
    </row>
    <row r="1369" spans="1:31" x14ac:dyDescent="0.2">
      <c r="A1369" s="27" t="s">
        <v>29</v>
      </c>
      <c r="B1369" s="13" t="s">
        <v>29</v>
      </c>
      <c r="C1369" s="14">
        <v>324</v>
      </c>
      <c r="D1369" s="13" t="s">
        <v>29</v>
      </c>
      <c r="E1369" s="13" t="s">
        <v>495</v>
      </c>
      <c r="F1369" s="13" t="s">
        <v>313</v>
      </c>
      <c r="G1369" s="14" t="s">
        <v>333</v>
      </c>
      <c r="H1369" s="205">
        <v>136178</v>
      </c>
      <c r="I1369" s="205">
        <v>139562</v>
      </c>
      <c r="J1369" s="205">
        <v>142749</v>
      </c>
      <c r="K1369" s="205">
        <v>145201</v>
      </c>
      <c r="L1369" s="205">
        <v>147963</v>
      </c>
      <c r="M1369">
        <v>151047</v>
      </c>
      <c r="N1369">
        <v>154380</v>
      </c>
      <c r="O1369">
        <v>157855</v>
      </c>
      <c r="P1369">
        <v>160579</v>
      </c>
      <c r="Q1369">
        <v>163636</v>
      </c>
      <c r="R1369">
        <v>166922</v>
      </c>
      <c r="S1369">
        <v>170238</v>
      </c>
      <c r="T1369">
        <v>173404</v>
      </c>
      <c r="U1369">
        <v>176431</v>
      </c>
      <c r="V1369">
        <v>179599</v>
      </c>
      <c r="W1369">
        <v>182843</v>
      </c>
      <c r="X1369">
        <v>186225</v>
      </c>
      <c r="Y1369">
        <v>189841</v>
      </c>
      <c r="Z1369">
        <v>193687</v>
      </c>
      <c r="AA1369">
        <v>197638</v>
      </c>
      <c r="AB1369">
        <v>201681</v>
      </c>
      <c r="AC1369">
        <v>205747</v>
      </c>
      <c r="AD1369">
        <v>209717</v>
      </c>
      <c r="AE1369" s="22" t="s">
        <v>1</v>
      </c>
    </row>
    <row r="1370" spans="1:31" x14ac:dyDescent="0.2">
      <c r="A1370" s="25" t="s">
        <v>29</v>
      </c>
      <c r="B1370" s="11" t="s">
        <v>29</v>
      </c>
      <c r="C1370" s="12">
        <v>324</v>
      </c>
      <c r="D1370" s="11" t="s">
        <v>29</v>
      </c>
      <c r="E1370" s="11" t="s">
        <v>449</v>
      </c>
      <c r="F1370" s="11" t="s">
        <v>312</v>
      </c>
      <c r="G1370" s="12" t="s">
        <v>340</v>
      </c>
      <c r="H1370" s="205">
        <v>129967.99999999999</v>
      </c>
      <c r="I1370" s="205">
        <v>133298</v>
      </c>
      <c r="J1370" s="205">
        <v>136583</v>
      </c>
      <c r="K1370" s="205">
        <v>139205</v>
      </c>
      <c r="L1370" s="205">
        <v>141912</v>
      </c>
      <c r="M1370">
        <v>144906</v>
      </c>
      <c r="N1370">
        <v>148207</v>
      </c>
      <c r="O1370">
        <v>151659</v>
      </c>
      <c r="P1370">
        <v>154688</v>
      </c>
      <c r="Q1370">
        <v>157802</v>
      </c>
      <c r="R1370">
        <v>161061</v>
      </c>
      <c r="S1370">
        <v>164395</v>
      </c>
      <c r="T1370">
        <v>167616</v>
      </c>
      <c r="U1370">
        <v>170600</v>
      </c>
      <c r="V1370">
        <v>173584</v>
      </c>
      <c r="W1370">
        <v>176664</v>
      </c>
      <c r="X1370">
        <v>179771</v>
      </c>
      <c r="Y1370">
        <v>183012</v>
      </c>
      <c r="Z1370">
        <v>186576</v>
      </c>
      <c r="AA1370">
        <v>190409</v>
      </c>
      <c r="AB1370">
        <v>194291</v>
      </c>
      <c r="AC1370">
        <v>198213</v>
      </c>
      <c r="AD1370">
        <v>202147</v>
      </c>
      <c r="AE1370" s="21" t="s">
        <v>1</v>
      </c>
    </row>
    <row r="1371" spans="1:31" x14ac:dyDescent="0.2">
      <c r="A1371" s="27" t="s">
        <v>29</v>
      </c>
      <c r="B1371" s="13" t="s">
        <v>29</v>
      </c>
      <c r="C1371" s="14">
        <v>324</v>
      </c>
      <c r="D1371" s="13" t="s">
        <v>29</v>
      </c>
      <c r="E1371" s="13" t="s">
        <v>496</v>
      </c>
      <c r="F1371" s="13" t="s">
        <v>313</v>
      </c>
      <c r="G1371" s="14" t="s">
        <v>340</v>
      </c>
      <c r="H1371" s="205">
        <v>132317</v>
      </c>
      <c r="I1371" s="205">
        <v>135773</v>
      </c>
      <c r="J1371" s="205">
        <v>139205</v>
      </c>
      <c r="K1371" s="205">
        <v>141723</v>
      </c>
      <c r="L1371" s="205">
        <v>144374</v>
      </c>
      <c r="M1371">
        <v>147379</v>
      </c>
      <c r="N1371">
        <v>150763</v>
      </c>
      <c r="O1371">
        <v>154386</v>
      </c>
      <c r="P1371">
        <v>157199</v>
      </c>
      <c r="Q1371">
        <v>160239</v>
      </c>
      <c r="R1371">
        <v>163495</v>
      </c>
      <c r="S1371">
        <v>166847</v>
      </c>
      <c r="T1371">
        <v>170110</v>
      </c>
      <c r="U1371">
        <v>173112</v>
      </c>
      <c r="V1371">
        <v>176168</v>
      </c>
      <c r="W1371">
        <v>179337</v>
      </c>
      <c r="X1371">
        <v>182560</v>
      </c>
      <c r="Y1371">
        <v>185927</v>
      </c>
      <c r="Z1371">
        <v>189539</v>
      </c>
      <c r="AA1371">
        <v>193429</v>
      </c>
      <c r="AB1371">
        <v>197401</v>
      </c>
      <c r="AC1371">
        <v>201447</v>
      </c>
      <c r="AD1371">
        <v>205484</v>
      </c>
      <c r="AE1371" s="22" t="s">
        <v>1</v>
      </c>
    </row>
    <row r="1372" spans="1:31" x14ac:dyDescent="0.2">
      <c r="A1372" s="25" t="s">
        <v>29</v>
      </c>
      <c r="B1372" s="11" t="s">
        <v>29</v>
      </c>
      <c r="C1372" s="12">
        <v>324</v>
      </c>
      <c r="D1372" s="11" t="s">
        <v>29</v>
      </c>
      <c r="E1372" s="11" t="s">
        <v>450</v>
      </c>
      <c r="F1372" s="11" t="s">
        <v>312</v>
      </c>
      <c r="G1372" s="12" t="s">
        <v>329</v>
      </c>
      <c r="H1372" s="205">
        <v>126229</v>
      </c>
      <c r="I1372" s="205">
        <v>129419.00000000001</v>
      </c>
      <c r="J1372" s="205">
        <v>132785</v>
      </c>
      <c r="K1372" s="205">
        <v>135493</v>
      </c>
      <c r="L1372" s="205">
        <v>138262</v>
      </c>
      <c r="M1372">
        <v>141126</v>
      </c>
      <c r="N1372">
        <v>144331</v>
      </c>
      <c r="O1372">
        <v>147864</v>
      </c>
      <c r="P1372">
        <v>151061</v>
      </c>
      <c r="Q1372">
        <v>154287</v>
      </c>
      <c r="R1372">
        <v>157526</v>
      </c>
      <c r="S1372">
        <v>160832</v>
      </c>
      <c r="T1372">
        <v>164153</v>
      </c>
      <c r="U1372">
        <v>167241</v>
      </c>
      <c r="V1372">
        <v>170260</v>
      </c>
      <c r="W1372">
        <v>173259</v>
      </c>
      <c r="X1372">
        <v>176336</v>
      </c>
      <c r="Y1372">
        <v>179414</v>
      </c>
      <c r="Z1372">
        <v>182653</v>
      </c>
      <c r="AA1372">
        <v>186258</v>
      </c>
      <c r="AB1372">
        <v>190109</v>
      </c>
      <c r="AC1372">
        <v>193992</v>
      </c>
      <c r="AD1372">
        <v>197897</v>
      </c>
      <c r="AE1372" s="21" t="s">
        <v>1</v>
      </c>
    </row>
    <row r="1373" spans="1:31" x14ac:dyDescent="0.2">
      <c r="A1373" s="27" t="s">
        <v>29</v>
      </c>
      <c r="B1373" s="13" t="s">
        <v>29</v>
      </c>
      <c r="C1373" s="14">
        <v>324</v>
      </c>
      <c r="D1373" s="13" t="s">
        <v>29</v>
      </c>
      <c r="E1373" s="13" t="s">
        <v>497</v>
      </c>
      <c r="F1373" s="13" t="s">
        <v>313</v>
      </c>
      <c r="G1373" s="14" t="s">
        <v>329</v>
      </c>
      <c r="H1373" s="205">
        <v>128477</v>
      </c>
      <c r="I1373" s="205">
        <v>131817</v>
      </c>
      <c r="J1373" s="205">
        <v>135388</v>
      </c>
      <c r="K1373" s="205">
        <v>138034</v>
      </c>
      <c r="L1373" s="205">
        <v>140800</v>
      </c>
      <c r="M1373">
        <v>143705</v>
      </c>
      <c r="N1373">
        <v>147027</v>
      </c>
      <c r="O1373">
        <v>150746</v>
      </c>
      <c r="P1373">
        <v>153712</v>
      </c>
      <c r="Q1373">
        <v>156844</v>
      </c>
      <c r="R1373">
        <v>160091</v>
      </c>
      <c r="S1373">
        <v>163422</v>
      </c>
      <c r="T1373">
        <v>166751</v>
      </c>
      <c r="U1373">
        <v>169792</v>
      </c>
      <c r="V1373">
        <v>172832</v>
      </c>
      <c r="W1373">
        <v>175909</v>
      </c>
      <c r="X1373">
        <v>179086</v>
      </c>
      <c r="Y1373">
        <v>182295</v>
      </c>
      <c r="Z1373">
        <v>185600</v>
      </c>
      <c r="AA1373">
        <v>189266</v>
      </c>
      <c r="AB1373">
        <v>193187</v>
      </c>
      <c r="AC1373">
        <v>197172</v>
      </c>
      <c r="AD1373">
        <v>201214</v>
      </c>
      <c r="AE1373" s="22" t="s">
        <v>1</v>
      </c>
    </row>
    <row r="1374" spans="1:31" x14ac:dyDescent="0.2">
      <c r="A1374" s="25" t="s">
        <v>29</v>
      </c>
      <c r="B1374" s="11" t="s">
        <v>29</v>
      </c>
      <c r="C1374" s="12">
        <v>324</v>
      </c>
      <c r="D1374" s="11" t="s">
        <v>29</v>
      </c>
      <c r="E1374" s="11" t="s">
        <v>451</v>
      </c>
      <c r="F1374" s="11" t="s">
        <v>312</v>
      </c>
      <c r="G1374" s="12" t="s">
        <v>361</v>
      </c>
      <c r="H1374" s="205">
        <v>122569</v>
      </c>
      <c r="I1374" s="205">
        <v>125596</v>
      </c>
      <c r="J1374" s="205">
        <v>128840</v>
      </c>
      <c r="K1374" s="205">
        <v>131540</v>
      </c>
      <c r="L1374" s="205">
        <v>134435</v>
      </c>
      <c r="M1374">
        <v>137395</v>
      </c>
      <c r="N1374">
        <v>140476</v>
      </c>
      <c r="O1374">
        <v>143924</v>
      </c>
      <c r="P1374">
        <v>147248</v>
      </c>
      <c r="Q1374">
        <v>150648</v>
      </c>
      <c r="R1374">
        <v>154008</v>
      </c>
      <c r="S1374">
        <v>157299</v>
      </c>
      <c r="T1374">
        <v>160597</v>
      </c>
      <c r="U1374">
        <v>163753</v>
      </c>
      <c r="V1374">
        <v>166886</v>
      </c>
      <c r="W1374">
        <v>169932</v>
      </c>
      <c r="X1374">
        <v>172944</v>
      </c>
      <c r="Y1374">
        <v>176019</v>
      </c>
      <c r="Z1374">
        <v>179030</v>
      </c>
      <c r="AA1374">
        <v>182321</v>
      </c>
      <c r="AB1374">
        <v>185955</v>
      </c>
      <c r="AC1374">
        <v>189815</v>
      </c>
      <c r="AD1374">
        <v>193693</v>
      </c>
      <c r="AE1374" s="21" t="s">
        <v>1</v>
      </c>
    </row>
    <row r="1375" spans="1:31" x14ac:dyDescent="0.2">
      <c r="A1375" s="27" t="s">
        <v>29</v>
      </c>
      <c r="B1375" s="13" t="s">
        <v>29</v>
      </c>
      <c r="C1375" s="14">
        <v>324</v>
      </c>
      <c r="D1375" s="13" t="s">
        <v>29</v>
      </c>
      <c r="E1375" s="13" t="s">
        <v>498</v>
      </c>
      <c r="F1375" s="13" t="s">
        <v>313</v>
      </c>
      <c r="G1375" s="14" t="s">
        <v>361</v>
      </c>
      <c r="H1375" s="205">
        <v>124668</v>
      </c>
      <c r="I1375" s="205">
        <v>127858</v>
      </c>
      <c r="J1375" s="205">
        <v>131335</v>
      </c>
      <c r="K1375" s="205">
        <v>134011</v>
      </c>
      <c r="L1375" s="205">
        <v>136964</v>
      </c>
      <c r="M1375">
        <v>140030</v>
      </c>
      <c r="N1375">
        <v>143261</v>
      </c>
      <c r="O1375">
        <v>146935</v>
      </c>
      <c r="P1375">
        <v>150048</v>
      </c>
      <c r="Q1375">
        <v>153333</v>
      </c>
      <c r="R1375">
        <v>156677</v>
      </c>
      <c r="S1375">
        <v>160008</v>
      </c>
      <c r="T1375">
        <v>163327</v>
      </c>
      <c r="U1375">
        <v>166399</v>
      </c>
      <c r="V1375">
        <v>169486</v>
      </c>
      <c r="W1375">
        <v>172556</v>
      </c>
      <c r="X1375">
        <v>175661</v>
      </c>
      <c r="Y1375">
        <v>178852</v>
      </c>
      <c r="Z1375">
        <v>181935</v>
      </c>
      <c r="AA1375">
        <v>185302</v>
      </c>
      <c r="AB1375">
        <v>189009</v>
      </c>
      <c r="AC1375">
        <v>192953</v>
      </c>
      <c r="AD1375">
        <v>196945</v>
      </c>
      <c r="AE1375" s="22" t="s">
        <v>1</v>
      </c>
    </row>
    <row r="1376" spans="1:31" x14ac:dyDescent="0.2">
      <c r="A1376" s="25" t="s">
        <v>29</v>
      </c>
      <c r="B1376" s="11" t="s">
        <v>29</v>
      </c>
      <c r="C1376" s="12">
        <v>324</v>
      </c>
      <c r="D1376" s="11" t="s">
        <v>29</v>
      </c>
      <c r="E1376" s="11" t="s">
        <v>452</v>
      </c>
      <c r="F1376" s="11" t="s">
        <v>312</v>
      </c>
      <c r="G1376" s="12" t="s">
        <v>328</v>
      </c>
      <c r="H1376" s="205">
        <v>118738</v>
      </c>
      <c r="I1376" s="205">
        <v>121837</v>
      </c>
      <c r="J1376" s="205">
        <v>124935</v>
      </c>
      <c r="K1376" s="205">
        <v>127420</v>
      </c>
      <c r="L1376" s="205">
        <v>130327</v>
      </c>
      <c r="M1376">
        <v>133453</v>
      </c>
      <c r="N1376">
        <v>136662</v>
      </c>
      <c r="O1376">
        <v>139990</v>
      </c>
      <c r="P1376">
        <v>143283</v>
      </c>
      <c r="Q1376">
        <v>146812</v>
      </c>
      <c r="R1376">
        <v>150354</v>
      </c>
      <c r="S1376">
        <v>153776</v>
      </c>
      <c r="T1376">
        <v>157065</v>
      </c>
      <c r="U1376">
        <v>160165</v>
      </c>
      <c r="V1376">
        <v>163373</v>
      </c>
      <c r="W1376">
        <v>166544</v>
      </c>
      <c r="X1376">
        <v>169614</v>
      </c>
      <c r="Y1376">
        <v>172641</v>
      </c>
      <c r="Z1376">
        <v>175605</v>
      </c>
      <c r="AA1376">
        <v>178674</v>
      </c>
      <c r="AB1376">
        <v>182004</v>
      </c>
      <c r="AC1376">
        <v>185658</v>
      </c>
      <c r="AD1376">
        <v>189522</v>
      </c>
      <c r="AE1376" s="21" t="s">
        <v>1</v>
      </c>
    </row>
    <row r="1377" spans="1:31" x14ac:dyDescent="0.2">
      <c r="A1377" s="27" t="s">
        <v>29</v>
      </c>
      <c r="B1377" s="13" t="s">
        <v>29</v>
      </c>
      <c r="C1377" s="14">
        <v>324</v>
      </c>
      <c r="D1377" s="13" t="s">
        <v>29</v>
      </c>
      <c r="E1377" s="13" t="s">
        <v>499</v>
      </c>
      <c r="F1377" s="13" t="s">
        <v>313</v>
      </c>
      <c r="G1377" s="14" t="s">
        <v>328</v>
      </c>
      <c r="H1377" s="205">
        <v>120527</v>
      </c>
      <c r="I1377" s="205">
        <v>123917</v>
      </c>
      <c r="J1377" s="205">
        <v>127258</v>
      </c>
      <c r="K1377" s="205">
        <v>129719</v>
      </c>
      <c r="L1377" s="205">
        <v>132732</v>
      </c>
      <c r="M1377">
        <v>136043</v>
      </c>
      <c r="N1377">
        <v>139480</v>
      </c>
      <c r="O1377">
        <v>143071</v>
      </c>
      <c r="P1377">
        <v>146210</v>
      </c>
      <c r="Q1377">
        <v>149638</v>
      </c>
      <c r="R1377">
        <v>153138</v>
      </c>
      <c r="S1377">
        <v>156575</v>
      </c>
      <c r="T1377">
        <v>159905</v>
      </c>
      <c r="U1377">
        <v>162938</v>
      </c>
      <c r="V1377">
        <v>166059</v>
      </c>
      <c r="W1377">
        <v>169184</v>
      </c>
      <c r="X1377">
        <v>172292</v>
      </c>
      <c r="Y1377">
        <v>175430</v>
      </c>
      <c r="Z1377">
        <v>178455</v>
      </c>
      <c r="AA1377">
        <v>181604</v>
      </c>
      <c r="AB1377">
        <v>185019</v>
      </c>
      <c r="AC1377">
        <v>188759</v>
      </c>
      <c r="AD1377">
        <v>192721</v>
      </c>
      <c r="AE1377" s="22" t="s">
        <v>1</v>
      </c>
    </row>
    <row r="1378" spans="1:31" x14ac:dyDescent="0.2">
      <c r="A1378" s="25" t="s">
        <v>29</v>
      </c>
      <c r="B1378" s="11" t="s">
        <v>29</v>
      </c>
      <c r="C1378" s="12">
        <v>324</v>
      </c>
      <c r="D1378" s="11" t="s">
        <v>29</v>
      </c>
      <c r="E1378" s="11" t="s">
        <v>453</v>
      </c>
      <c r="F1378" s="11" t="s">
        <v>312</v>
      </c>
      <c r="G1378" s="12" t="s">
        <v>337</v>
      </c>
      <c r="H1378" s="205">
        <v>114632</v>
      </c>
      <c r="I1378" s="205">
        <v>117886</v>
      </c>
      <c r="J1378" s="205">
        <v>121078</v>
      </c>
      <c r="K1378" s="205">
        <v>123341</v>
      </c>
      <c r="L1378" s="205">
        <v>126032</v>
      </c>
      <c r="M1378">
        <v>129187.99999999999</v>
      </c>
      <c r="N1378">
        <v>132600</v>
      </c>
      <c r="O1378">
        <v>136087</v>
      </c>
      <c r="P1378">
        <v>139321</v>
      </c>
      <c r="Q1378">
        <v>142819</v>
      </c>
      <c r="R1378">
        <v>146493</v>
      </c>
      <c r="S1378">
        <v>150105</v>
      </c>
      <c r="T1378">
        <v>153537</v>
      </c>
      <c r="U1378">
        <v>156597</v>
      </c>
      <c r="V1378">
        <v>159754</v>
      </c>
      <c r="W1378">
        <v>163005</v>
      </c>
      <c r="X1378">
        <v>166211</v>
      </c>
      <c r="Y1378">
        <v>169307</v>
      </c>
      <c r="Z1378">
        <v>172192</v>
      </c>
      <c r="AA1378">
        <v>175217</v>
      </c>
      <c r="AB1378">
        <v>178332</v>
      </c>
      <c r="AC1378">
        <v>181693</v>
      </c>
      <c r="AD1378">
        <v>185362</v>
      </c>
      <c r="AE1378" s="21" t="s">
        <v>1</v>
      </c>
    </row>
    <row r="1379" spans="1:31" x14ac:dyDescent="0.2">
      <c r="A1379" s="27" t="s">
        <v>29</v>
      </c>
      <c r="B1379" s="13" t="s">
        <v>29</v>
      </c>
      <c r="C1379" s="14">
        <v>324</v>
      </c>
      <c r="D1379" s="13" t="s">
        <v>29</v>
      </c>
      <c r="E1379" s="13" t="s">
        <v>500</v>
      </c>
      <c r="F1379" s="13" t="s">
        <v>313</v>
      </c>
      <c r="G1379" s="14" t="s">
        <v>337</v>
      </c>
      <c r="H1379" s="205">
        <v>115892</v>
      </c>
      <c r="I1379" s="205">
        <v>119587</v>
      </c>
      <c r="J1379" s="205">
        <v>123182</v>
      </c>
      <c r="K1379" s="205">
        <v>125404</v>
      </c>
      <c r="L1379" s="205">
        <v>128199.00000000001</v>
      </c>
      <c r="M1379">
        <v>131599</v>
      </c>
      <c r="N1379">
        <v>135335</v>
      </c>
      <c r="O1379">
        <v>139176</v>
      </c>
      <c r="P1379">
        <v>142313</v>
      </c>
      <c r="Q1379">
        <v>145766</v>
      </c>
      <c r="R1379">
        <v>149408</v>
      </c>
      <c r="S1379">
        <v>153006</v>
      </c>
      <c r="T1379">
        <v>156452</v>
      </c>
      <c r="U1379">
        <v>159472</v>
      </c>
      <c r="V1379">
        <v>162560</v>
      </c>
      <c r="W1379">
        <v>165724</v>
      </c>
      <c r="X1379">
        <v>168892</v>
      </c>
      <c r="Y1379">
        <v>172043</v>
      </c>
      <c r="Z1379">
        <v>174989</v>
      </c>
      <c r="AA1379">
        <v>178084</v>
      </c>
      <c r="AB1379">
        <v>181287</v>
      </c>
      <c r="AC1379">
        <v>184744</v>
      </c>
      <c r="AD1379">
        <v>188512</v>
      </c>
      <c r="AE1379" s="22" t="s">
        <v>1</v>
      </c>
    </row>
    <row r="1380" spans="1:31" x14ac:dyDescent="0.2">
      <c r="A1380" s="25" t="s">
        <v>29</v>
      </c>
      <c r="B1380" s="11" t="s">
        <v>29</v>
      </c>
      <c r="C1380" s="12">
        <v>324</v>
      </c>
      <c r="D1380" s="11" t="s">
        <v>29</v>
      </c>
      <c r="E1380" s="11" t="s">
        <v>454</v>
      </c>
      <c r="F1380" s="11" t="s">
        <v>312</v>
      </c>
      <c r="G1380" s="12" t="s">
        <v>369</v>
      </c>
      <c r="H1380" s="205">
        <v>110357</v>
      </c>
      <c r="I1380" s="205">
        <v>113640</v>
      </c>
      <c r="J1380" s="205">
        <v>117006</v>
      </c>
      <c r="K1380" s="205">
        <v>119303</v>
      </c>
      <c r="L1380" s="205">
        <v>121779</v>
      </c>
      <c r="M1380">
        <v>124714</v>
      </c>
      <c r="N1380">
        <v>128173</v>
      </c>
      <c r="O1380">
        <v>131901</v>
      </c>
      <c r="P1380">
        <v>135384</v>
      </c>
      <c r="Q1380">
        <v>138824</v>
      </c>
      <c r="R1380">
        <v>142468</v>
      </c>
      <c r="S1380">
        <v>146217</v>
      </c>
      <c r="T1380">
        <v>149850</v>
      </c>
      <c r="U1380">
        <v>153029</v>
      </c>
      <c r="V1380">
        <v>156150</v>
      </c>
      <c r="W1380">
        <v>159353</v>
      </c>
      <c r="X1380">
        <v>162647</v>
      </c>
      <c r="Y1380">
        <v>165889</v>
      </c>
      <c r="Z1380">
        <v>168818</v>
      </c>
      <c r="AA1380">
        <v>171768</v>
      </c>
      <c r="AB1380">
        <v>174843</v>
      </c>
      <c r="AC1380">
        <v>177995</v>
      </c>
      <c r="AD1380">
        <v>181382</v>
      </c>
      <c r="AE1380" s="21" t="s">
        <v>1</v>
      </c>
    </row>
    <row r="1381" spans="1:31" x14ac:dyDescent="0.2">
      <c r="A1381" s="27" t="s">
        <v>29</v>
      </c>
      <c r="B1381" s="13" t="s">
        <v>29</v>
      </c>
      <c r="C1381" s="14">
        <v>324</v>
      </c>
      <c r="D1381" s="13" t="s">
        <v>29</v>
      </c>
      <c r="E1381" s="13" t="s">
        <v>501</v>
      </c>
      <c r="F1381" s="13" t="s">
        <v>313</v>
      </c>
      <c r="G1381" s="14" t="s">
        <v>369</v>
      </c>
      <c r="H1381" s="205">
        <v>110920</v>
      </c>
      <c r="I1381" s="205">
        <v>114700</v>
      </c>
      <c r="J1381" s="205">
        <v>118663</v>
      </c>
      <c r="K1381" s="205">
        <v>121085</v>
      </c>
      <c r="L1381" s="205">
        <v>123645</v>
      </c>
      <c r="M1381">
        <v>126820</v>
      </c>
      <c r="N1381">
        <v>130672</v>
      </c>
      <c r="O1381">
        <v>134866</v>
      </c>
      <c r="P1381">
        <v>138380</v>
      </c>
      <c r="Q1381">
        <v>141828</v>
      </c>
      <c r="R1381">
        <v>145496</v>
      </c>
      <c r="S1381">
        <v>149239</v>
      </c>
      <c r="T1381">
        <v>152853</v>
      </c>
      <c r="U1381">
        <v>155971</v>
      </c>
      <c r="V1381">
        <v>159051</v>
      </c>
      <c r="W1381">
        <v>162187</v>
      </c>
      <c r="X1381">
        <v>165399</v>
      </c>
      <c r="Y1381">
        <v>168617</v>
      </c>
      <c r="Z1381">
        <v>171554</v>
      </c>
      <c r="AA1381">
        <v>174575</v>
      </c>
      <c r="AB1381">
        <v>177729</v>
      </c>
      <c r="AC1381">
        <v>180978</v>
      </c>
      <c r="AD1381">
        <v>184471</v>
      </c>
      <c r="AE1381" s="22" t="s">
        <v>1</v>
      </c>
    </row>
    <row r="1382" spans="1:31" x14ac:dyDescent="0.2">
      <c r="A1382" s="25" t="s">
        <v>29</v>
      </c>
      <c r="B1382" s="11" t="s">
        <v>29</v>
      </c>
      <c r="C1382" s="12">
        <v>324</v>
      </c>
      <c r="D1382" s="11" t="s">
        <v>29</v>
      </c>
      <c r="E1382" s="11" t="s">
        <v>473</v>
      </c>
      <c r="F1382" s="11" t="s">
        <v>312</v>
      </c>
      <c r="G1382" s="12" t="s">
        <v>359</v>
      </c>
      <c r="H1382">
        <v>106148</v>
      </c>
      <c r="I1382">
        <v>109218</v>
      </c>
      <c r="J1382">
        <v>112622</v>
      </c>
      <c r="K1382">
        <v>115123</v>
      </c>
      <c r="L1382">
        <v>117558</v>
      </c>
      <c r="M1382">
        <v>120285</v>
      </c>
      <c r="N1382">
        <v>123517</v>
      </c>
      <c r="O1382">
        <v>127306</v>
      </c>
      <c r="P1382">
        <v>131177</v>
      </c>
      <c r="Q1382">
        <v>134847</v>
      </c>
      <c r="R1382">
        <v>138435</v>
      </c>
      <c r="S1382">
        <v>142159</v>
      </c>
      <c r="T1382">
        <v>145936</v>
      </c>
      <c r="U1382">
        <v>149313</v>
      </c>
      <c r="V1382">
        <v>152540</v>
      </c>
      <c r="W1382">
        <v>155713</v>
      </c>
      <c r="X1382">
        <v>158962</v>
      </c>
      <c r="Y1382">
        <v>162299</v>
      </c>
      <c r="Z1382">
        <v>165370</v>
      </c>
      <c r="AA1382">
        <v>168353</v>
      </c>
      <c r="AB1382">
        <v>171358</v>
      </c>
      <c r="AC1382">
        <v>174474</v>
      </c>
      <c r="AD1382">
        <v>177660</v>
      </c>
      <c r="AE1382" s="21"/>
    </row>
    <row r="1383" spans="1:31" x14ac:dyDescent="0.2">
      <c r="A1383" s="27" t="s">
        <v>29</v>
      </c>
      <c r="B1383" s="13" t="s">
        <v>29</v>
      </c>
      <c r="C1383" s="14">
        <v>324</v>
      </c>
      <c r="D1383" s="13" t="s">
        <v>29</v>
      </c>
      <c r="E1383" s="13" t="s">
        <v>480</v>
      </c>
      <c r="F1383" s="13" t="s">
        <v>313</v>
      </c>
      <c r="G1383" s="14" t="s">
        <v>359</v>
      </c>
      <c r="H1383">
        <v>105977</v>
      </c>
      <c r="I1383">
        <v>109440</v>
      </c>
      <c r="J1383">
        <v>113523</v>
      </c>
      <c r="K1383">
        <v>116388</v>
      </c>
      <c r="L1383">
        <v>119080</v>
      </c>
      <c r="M1383">
        <v>122023</v>
      </c>
      <c r="N1383">
        <v>125639</v>
      </c>
      <c r="O1383">
        <v>129973.99999999999</v>
      </c>
      <c r="P1383">
        <v>134045</v>
      </c>
      <c r="Q1383">
        <v>137850</v>
      </c>
      <c r="R1383">
        <v>141514</v>
      </c>
      <c r="S1383">
        <v>145286</v>
      </c>
      <c r="T1383">
        <v>149050</v>
      </c>
      <c r="U1383">
        <v>152336</v>
      </c>
      <c r="V1383">
        <v>155501</v>
      </c>
      <c r="W1383">
        <v>158634</v>
      </c>
      <c r="X1383">
        <v>161823</v>
      </c>
      <c r="Y1383">
        <v>165089</v>
      </c>
      <c r="Z1383">
        <v>168090</v>
      </c>
      <c r="AA1383">
        <v>171091</v>
      </c>
      <c r="AB1383">
        <v>174176</v>
      </c>
      <c r="AC1383">
        <v>177381</v>
      </c>
      <c r="AD1383">
        <v>180671</v>
      </c>
      <c r="AE1383" s="22"/>
    </row>
    <row r="1384" spans="1:31" x14ac:dyDescent="0.2">
      <c r="A1384" s="25" t="s">
        <v>29</v>
      </c>
      <c r="B1384" s="11" t="s">
        <v>29</v>
      </c>
      <c r="C1384" s="12">
        <v>324</v>
      </c>
      <c r="D1384" s="11" t="s">
        <v>29</v>
      </c>
      <c r="E1384" s="11" t="s">
        <v>474</v>
      </c>
      <c r="F1384" s="11" t="s">
        <v>312</v>
      </c>
      <c r="G1384" s="12" t="s">
        <v>341</v>
      </c>
      <c r="H1384">
        <v>101989</v>
      </c>
      <c r="I1384">
        <v>104861</v>
      </c>
      <c r="J1384">
        <v>108054</v>
      </c>
      <c r="K1384">
        <v>110744</v>
      </c>
      <c r="L1384">
        <v>113269</v>
      </c>
      <c r="M1384">
        <v>115880</v>
      </c>
      <c r="N1384">
        <v>118908</v>
      </c>
      <c r="O1384">
        <v>122462</v>
      </c>
      <c r="P1384">
        <v>126585</v>
      </c>
      <c r="Q1384">
        <v>130615.00000000001</v>
      </c>
      <c r="R1384">
        <v>134417</v>
      </c>
      <c r="S1384">
        <v>138089</v>
      </c>
      <c r="T1384">
        <v>141844</v>
      </c>
      <c r="U1384">
        <v>145391</v>
      </c>
      <c r="V1384">
        <v>148795</v>
      </c>
      <c r="W1384">
        <v>152062</v>
      </c>
      <c r="X1384">
        <v>155286</v>
      </c>
      <c r="Y1384">
        <v>158582</v>
      </c>
      <c r="Z1384">
        <v>161769</v>
      </c>
      <c r="AA1384">
        <v>164875</v>
      </c>
      <c r="AB1384">
        <v>167902</v>
      </c>
      <c r="AC1384">
        <v>170953</v>
      </c>
      <c r="AD1384">
        <v>174106</v>
      </c>
      <c r="AE1384" s="21"/>
    </row>
    <row r="1385" spans="1:31" x14ac:dyDescent="0.2">
      <c r="A1385" s="27" t="s">
        <v>29</v>
      </c>
      <c r="B1385" s="13" t="s">
        <v>29</v>
      </c>
      <c r="C1385" s="14">
        <v>324</v>
      </c>
      <c r="D1385" s="13" t="s">
        <v>29</v>
      </c>
      <c r="E1385" s="13" t="s">
        <v>481</v>
      </c>
      <c r="F1385" s="13" t="s">
        <v>313</v>
      </c>
      <c r="G1385" s="14" t="s">
        <v>341</v>
      </c>
      <c r="H1385">
        <v>101055</v>
      </c>
      <c r="I1385">
        <v>104213</v>
      </c>
      <c r="J1385">
        <v>107974</v>
      </c>
      <c r="K1385">
        <v>111175</v>
      </c>
      <c r="L1385">
        <v>114203</v>
      </c>
      <c r="M1385">
        <v>117207</v>
      </c>
      <c r="N1385">
        <v>120590</v>
      </c>
      <c r="O1385">
        <v>124678</v>
      </c>
      <c r="P1385">
        <v>129154</v>
      </c>
      <c r="Q1385">
        <v>133483</v>
      </c>
      <c r="R1385">
        <v>137484</v>
      </c>
      <c r="S1385">
        <v>141257</v>
      </c>
      <c r="T1385">
        <v>145056</v>
      </c>
      <c r="U1385">
        <v>148516</v>
      </c>
      <c r="V1385">
        <v>151828</v>
      </c>
      <c r="W1385">
        <v>155036</v>
      </c>
      <c r="X1385">
        <v>158227</v>
      </c>
      <c r="Y1385">
        <v>161475</v>
      </c>
      <c r="Z1385">
        <v>164544</v>
      </c>
      <c r="AA1385">
        <v>167588</v>
      </c>
      <c r="AB1385">
        <v>170642</v>
      </c>
      <c r="AC1385">
        <v>173783</v>
      </c>
      <c r="AD1385">
        <v>177034</v>
      </c>
      <c r="AE1385" s="22"/>
    </row>
    <row r="1386" spans="1:31" x14ac:dyDescent="0.2">
      <c r="A1386" s="25" t="s">
        <v>29</v>
      </c>
      <c r="B1386" s="11" t="s">
        <v>29</v>
      </c>
      <c r="C1386" s="12">
        <v>324</v>
      </c>
      <c r="D1386" s="11" t="s">
        <v>29</v>
      </c>
      <c r="E1386" s="11" t="s">
        <v>475</v>
      </c>
      <c r="F1386" s="11" t="s">
        <v>312</v>
      </c>
      <c r="G1386" s="12" t="s">
        <v>334</v>
      </c>
      <c r="H1386">
        <v>97848</v>
      </c>
      <c r="I1386">
        <v>100542</v>
      </c>
      <c r="J1386">
        <v>103548</v>
      </c>
      <c r="K1386">
        <v>106262</v>
      </c>
      <c r="L1386">
        <v>108895</v>
      </c>
      <c r="M1386">
        <v>111479</v>
      </c>
      <c r="N1386">
        <v>114314</v>
      </c>
      <c r="O1386">
        <v>117667</v>
      </c>
      <c r="P1386">
        <v>121760</v>
      </c>
      <c r="Q1386">
        <v>126020</v>
      </c>
      <c r="R1386">
        <v>130155</v>
      </c>
      <c r="S1386">
        <v>134027</v>
      </c>
      <c r="T1386">
        <v>137737</v>
      </c>
      <c r="U1386">
        <v>141305</v>
      </c>
      <c r="V1386">
        <v>144864</v>
      </c>
      <c r="W1386">
        <v>148287</v>
      </c>
      <c r="X1386">
        <v>151593</v>
      </c>
      <c r="Y1386">
        <v>154869</v>
      </c>
      <c r="Z1386">
        <v>158055</v>
      </c>
      <c r="AA1386">
        <v>161264</v>
      </c>
      <c r="AB1386">
        <v>164394</v>
      </c>
      <c r="AC1386">
        <v>167457</v>
      </c>
      <c r="AD1386">
        <v>170549</v>
      </c>
      <c r="AE1386" s="21"/>
    </row>
    <row r="1387" spans="1:31" x14ac:dyDescent="0.2">
      <c r="A1387" s="27" t="s">
        <v>29</v>
      </c>
      <c r="B1387" s="13" t="s">
        <v>29</v>
      </c>
      <c r="C1387" s="14">
        <v>324</v>
      </c>
      <c r="D1387" s="13" t="s">
        <v>29</v>
      </c>
      <c r="E1387" s="13" t="s">
        <v>482</v>
      </c>
      <c r="F1387" s="13" t="s">
        <v>313</v>
      </c>
      <c r="G1387" s="14" t="s">
        <v>334</v>
      </c>
      <c r="H1387">
        <v>95995</v>
      </c>
      <c r="I1387">
        <v>99000</v>
      </c>
      <c r="J1387">
        <v>102461</v>
      </c>
      <c r="K1387">
        <v>105631</v>
      </c>
      <c r="L1387">
        <v>108914</v>
      </c>
      <c r="M1387">
        <v>112145</v>
      </c>
      <c r="N1387">
        <v>115517</v>
      </c>
      <c r="O1387">
        <v>119367</v>
      </c>
      <c r="P1387">
        <v>123874</v>
      </c>
      <c r="Q1387">
        <v>128582</v>
      </c>
      <c r="R1387">
        <v>133080</v>
      </c>
      <c r="S1387">
        <v>137175</v>
      </c>
      <c r="T1387">
        <v>140981</v>
      </c>
      <c r="U1387">
        <v>144520</v>
      </c>
      <c r="V1387">
        <v>147992</v>
      </c>
      <c r="W1387">
        <v>151326</v>
      </c>
      <c r="X1387">
        <v>154579</v>
      </c>
      <c r="Y1387">
        <v>157835</v>
      </c>
      <c r="Z1387">
        <v>160925</v>
      </c>
      <c r="AA1387">
        <v>164023</v>
      </c>
      <c r="AB1387">
        <v>167101</v>
      </c>
      <c r="AC1387">
        <v>170200</v>
      </c>
      <c r="AD1387">
        <v>173393</v>
      </c>
      <c r="AE1387" s="22"/>
    </row>
    <row r="1388" spans="1:31" x14ac:dyDescent="0.2">
      <c r="A1388" s="25" t="s">
        <v>29</v>
      </c>
      <c r="B1388" s="11" t="s">
        <v>29</v>
      </c>
      <c r="C1388" s="12">
        <v>324</v>
      </c>
      <c r="D1388" s="11" t="s">
        <v>29</v>
      </c>
      <c r="E1388" s="11" t="s">
        <v>476</v>
      </c>
      <c r="F1388" s="11" t="s">
        <v>312</v>
      </c>
      <c r="G1388" s="12" t="s">
        <v>345</v>
      </c>
      <c r="H1388">
        <v>93743</v>
      </c>
      <c r="I1388">
        <v>96307</v>
      </c>
      <c r="J1388">
        <v>99071</v>
      </c>
      <c r="K1388">
        <v>101837</v>
      </c>
      <c r="L1388">
        <v>104497</v>
      </c>
      <c r="M1388">
        <v>107109</v>
      </c>
      <c r="N1388">
        <v>109798</v>
      </c>
      <c r="O1388">
        <v>112878</v>
      </c>
      <c r="P1388">
        <v>116981</v>
      </c>
      <c r="Q1388">
        <v>121208</v>
      </c>
      <c r="R1388">
        <v>125554</v>
      </c>
      <c r="S1388">
        <v>129735.00000000001</v>
      </c>
      <c r="T1388">
        <v>133631</v>
      </c>
      <c r="U1388">
        <v>137201</v>
      </c>
      <c r="V1388">
        <v>140784</v>
      </c>
      <c r="W1388">
        <v>144347</v>
      </c>
      <c r="X1388">
        <v>147788</v>
      </c>
      <c r="Y1388">
        <v>151133</v>
      </c>
      <c r="Z1388">
        <v>154343</v>
      </c>
      <c r="AA1388">
        <v>157552</v>
      </c>
      <c r="AB1388">
        <v>160772</v>
      </c>
      <c r="AC1388">
        <v>163918</v>
      </c>
      <c r="AD1388">
        <v>167012</v>
      </c>
      <c r="AE1388" s="21"/>
    </row>
    <row r="1389" spans="1:31" x14ac:dyDescent="0.2">
      <c r="A1389" s="27" t="s">
        <v>29</v>
      </c>
      <c r="B1389" s="13" t="s">
        <v>29</v>
      </c>
      <c r="C1389" s="14">
        <v>324</v>
      </c>
      <c r="D1389" s="13" t="s">
        <v>29</v>
      </c>
      <c r="E1389" s="13" t="s">
        <v>483</v>
      </c>
      <c r="F1389" s="13" t="s">
        <v>313</v>
      </c>
      <c r="G1389" s="14" t="s">
        <v>345</v>
      </c>
      <c r="H1389">
        <v>90779</v>
      </c>
      <c r="I1389">
        <v>93727</v>
      </c>
      <c r="J1389">
        <v>96955</v>
      </c>
      <c r="K1389">
        <v>100123</v>
      </c>
      <c r="L1389">
        <v>103371</v>
      </c>
      <c r="M1389">
        <v>106775</v>
      </c>
      <c r="N1389">
        <v>110262</v>
      </c>
      <c r="O1389">
        <v>114026</v>
      </c>
      <c r="P1389">
        <v>118579</v>
      </c>
      <c r="Q1389">
        <v>123309</v>
      </c>
      <c r="R1389">
        <v>128163.99999999999</v>
      </c>
      <c r="S1389">
        <v>132732</v>
      </c>
      <c r="T1389">
        <v>136848</v>
      </c>
      <c r="U1389">
        <v>140441</v>
      </c>
      <c r="V1389">
        <v>143993</v>
      </c>
      <c r="W1389">
        <v>147472</v>
      </c>
      <c r="X1389">
        <v>150832</v>
      </c>
      <c r="Y1389">
        <v>154138</v>
      </c>
      <c r="Z1389">
        <v>157278</v>
      </c>
      <c r="AA1389">
        <v>160399</v>
      </c>
      <c r="AB1389">
        <v>163517</v>
      </c>
      <c r="AC1389">
        <v>166620</v>
      </c>
      <c r="AD1389">
        <v>169759</v>
      </c>
      <c r="AE1389" s="22"/>
    </row>
    <row r="1390" spans="1:31" x14ac:dyDescent="0.2">
      <c r="A1390" s="25" t="s">
        <v>29</v>
      </c>
      <c r="B1390" s="11" t="s">
        <v>29</v>
      </c>
      <c r="C1390" s="12">
        <v>324</v>
      </c>
      <c r="D1390" s="11" t="s">
        <v>29</v>
      </c>
      <c r="E1390" s="11" t="s">
        <v>477</v>
      </c>
      <c r="F1390" s="11" t="s">
        <v>312</v>
      </c>
      <c r="G1390" s="12" t="s">
        <v>339</v>
      </c>
      <c r="H1390">
        <v>89704</v>
      </c>
      <c r="I1390">
        <v>92210</v>
      </c>
      <c r="J1390">
        <v>94744</v>
      </c>
      <c r="K1390">
        <v>97446</v>
      </c>
      <c r="L1390">
        <v>100151</v>
      </c>
      <c r="M1390">
        <v>102791</v>
      </c>
      <c r="N1390">
        <v>105425</v>
      </c>
      <c r="O1390">
        <v>108241</v>
      </c>
      <c r="P1390">
        <v>112209</v>
      </c>
      <c r="Q1390">
        <v>116439</v>
      </c>
      <c r="R1390">
        <v>120751</v>
      </c>
      <c r="S1390">
        <v>125126</v>
      </c>
      <c r="T1390">
        <v>129309</v>
      </c>
      <c r="U1390">
        <v>133100</v>
      </c>
      <c r="V1390">
        <v>136683</v>
      </c>
      <c r="W1390">
        <v>140272</v>
      </c>
      <c r="X1390">
        <v>143839</v>
      </c>
      <c r="Y1390">
        <v>147299</v>
      </c>
      <c r="Z1390">
        <v>150608</v>
      </c>
      <c r="AA1390">
        <v>153840</v>
      </c>
      <c r="AB1390">
        <v>157062</v>
      </c>
      <c r="AC1390">
        <v>160285</v>
      </c>
      <c r="AD1390">
        <v>163443</v>
      </c>
      <c r="AE1390" s="21"/>
    </row>
    <row r="1391" spans="1:31" x14ac:dyDescent="0.2">
      <c r="A1391" s="27" t="s">
        <v>29</v>
      </c>
      <c r="B1391" s="13" t="s">
        <v>29</v>
      </c>
      <c r="C1391" s="14">
        <v>324</v>
      </c>
      <c r="D1391" s="13" t="s">
        <v>29</v>
      </c>
      <c r="E1391" s="13" t="s">
        <v>484</v>
      </c>
      <c r="F1391" s="13" t="s">
        <v>313</v>
      </c>
      <c r="G1391" s="14" t="s">
        <v>339</v>
      </c>
      <c r="H1391">
        <v>85508</v>
      </c>
      <c r="I1391">
        <v>88418</v>
      </c>
      <c r="J1391">
        <v>91467</v>
      </c>
      <c r="K1391">
        <v>94629</v>
      </c>
      <c r="L1391">
        <v>97864</v>
      </c>
      <c r="M1391">
        <v>101227</v>
      </c>
      <c r="N1391">
        <v>104802</v>
      </c>
      <c r="O1391">
        <v>108568</v>
      </c>
      <c r="P1391">
        <v>113254</v>
      </c>
      <c r="Q1391">
        <v>118019</v>
      </c>
      <c r="R1391">
        <v>122891</v>
      </c>
      <c r="S1391">
        <v>127798</v>
      </c>
      <c r="T1391">
        <v>132366</v>
      </c>
      <c r="U1391">
        <v>136304</v>
      </c>
      <c r="V1391">
        <v>139910</v>
      </c>
      <c r="W1391">
        <v>143470</v>
      </c>
      <c r="X1391">
        <v>146961</v>
      </c>
      <c r="Y1391">
        <v>150353</v>
      </c>
      <c r="Z1391">
        <v>153575</v>
      </c>
      <c r="AA1391">
        <v>156746</v>
      </c>
      <c r="AB1391">
        <v>159887</v>
      </c>
      <c r="AC1391">
        <v>163017</v>
      </c>
      <c r="AD1391">
        <v>166141</v>
      </c>
      <c r="AE1391" s="22"/>
    </row>
    <row r="1392" spans="1:31" x14ac:dyDescent="0.2">
      <c r="A1392" s="25" t="s">
        <v>29</v>
      </c>
      <c r="B1392" s="11" t="s">
        <v>29</v>
      </c>
      <c r="C1392" s="12">
        <v>324</v>
      </c>
      <c r="D1392" s="11" t="s">
        <v>29</v>
      </c>
      <c r="E1392" s="11" t="s">
        <v>478</v>
      </c>
      <c r="F1392" s="11" t="s">
        <v>312</v>
      </c>
      <c r="G1392" s="12" t="s">
        <v>352</v>
      </c>
      <c r="H1392">
        <v>85736</v>
      </c>
      <c r="I1392">
        <v>88247</v>
      </c>
      <c r="J1392">
        <v>90655</v>
      </c>
      <c r="K1392">
        <v>93225</v>
      </c>
      <c r="L1392">
        <v>95847</v>
      </c>
      <c r="M1392">
        <v>98524</v>
      </c>
      <c r="N1392">
        <v>101185</v>
      </c>
      <c r="O1392">
        <v>103862</v>
      </c>
      <c r="P1392">
        <v>107591</v>
      </c>
      <c r="Q1392">
        <v>111677</v>
      </c>
      <c r="R1392">
        <v>115988</v>
      </c>
      <c r="S1392">
        <v>120330</v>
      </c>
      <c r="T1392">
        <v>124693</v>
      </c>
      <c r="U1392">
        <v>128787</v>
      </c>
      <c r="V1392">
        <v>132586</v>
      </c>
      <c r="W1392">
        <v>136175</v>
      </c>
      <c r="X1392">
        <v>139769</v>
      </c>
      <c r="Y1392">
        <v>143340</v>
      </c>
      <c r="Z1392">
        <v>146779</v>
      </c>
      <c r="AA1392">
        <v>150106</v>
      </c>
      <c r="AB1392">
        <v>153349</v>
      </c>
      <c r="AC1392">
        <v>156576</v>
      </c>
      <c r="AD1392">
        <v>159799</v>
      </c>
      <c r="AE1392" s="21"/>
    </row>
    <row r="1393" spans="1:31" x14ac:dyDescent="0.2">
      <c r="A1393" s="27" t="s">
        <v>29</v>
      </c>
      <c r="B1393" s="13" t="s">
        <v>29</v>
      </c>
      <c r="C1393" s="14">
        <v>324</v>
      </c>
      <c r="D1393" s="13" t="s">
        <v>29</v>
      </c>
      <c r="E1393" s="13" t="s">
        <v>485</v>
      </c>
      <c r="F1393" s="13" t="s">
        <v>313</v>
      </c>
      <c r="G1393" s="14" t="s">
        <v>352</v>
      </c>
      <c r="H1393">
        <v>163472</v>
      </c>
      <c r="I1393">
        <v>166196</v>
      </c>
      <c r="J1393">
        <v>168411</v>
      </c>
      <c r="K1393">
        <v>171525</v>
      </c>
      <c r="L1393">
        <v>174590</v>
      </c>
      <c r="M1393">
        <v>177569</v>
      </c>
      <c r="N1393">
        <v>180441</v>
      </c>
      <c r="O1393">
        <v>183134</v>
      </c>
      <c r="P1393">
        <v>186253</v>
      </c>
      <c r="Q1393">
        <v>189699</v>
      </c>
      <c r="R1393">
        <v>193330</v>
      </c>
      <c r="S1393">
        <v>196985</v>
      </c>
      <c r="T1393">
        <v>200540</v>
      </c>
      <c r="U1393">
        <v>131827</v>
      </c>
      <c r="V1393">
        <v>135770</v>
      </c>
      <c r="W1393">
        <v>139383</v>
      </c>
      <c r="X1393">
        <v>142956</v>
      </c>
      <c r="Y1393">
        <v>146464</v>
      </c>
      <c r="Z1393">
        <v>149792</v>
      </c>
      <c r="AA1393">
        <v>153036</v>
      </c>
      <c r="AB1393">
        <v>156227</v>
      </c>
      <c r="AC1393">
        <v>159381</v>
      </c>
      <c r="AD1393">
        <v>162519</v>
      </c>
      <c r="AE1393" s="22"/>
    </row>
    <row r="1394" spans="1:31" x14ac:dyDescent="0.2">
      <c r="A1394" s="25" t="s">
        <v>29</v>
      </c>
      <c r="B1394" s="11" t="s">
        <v>29</v>
      </c>
      <c r="C1394" s="12">
        <v>324</v>
      </c>
      <c r="D1394" s="11" t="s">
        <v>29</v>
      </c>
      <c r="E1394" s="11" t="s">
        <v>479</v>
      </c>
      <c r="F1394" s="11" t="s">
        <v>312</v>
      </c>
      <c r="G1394" s="12" t="s">
        <v>338</v>
      </c>
      <c r="H1394">
        <v>81836</v>
      </c>
      <c r="I1394">
        <v>84353</v>
      </c>
      <c r="J1394">
        <v>86769</v>
      </c>
      <c r="K1394">
        <v>89259</v>
      </c>
      <c r="L1394">
        <v>91731</v>
      </c>
      <c r="M1394">
        <v>94302</v>
      </c>
      <c r="N1394">
        <v>96991</v>
      </c>
      <c r="O1394">
        <v>99694</v>
      </c>
      <c r="P1394">
        <v>103234</v>
      </c>
      <c r="Q1394">
        <v>107073</v>
      </c>
      <c r="R1394">
        <v>111234</v>
      </c>
      <c r="S1394">
        <v>115573</v>
      </c>
      <c r="T1394">
        <v>119904</v>
      </c>
      <c r="U1394">
        <v>124185</v>
      </c>
      <c r="V1394">
        <v>128281</v>
      </c>
      <c r="W1394">
        <v>132081</v>
      </c>
      <c r="X1394">
        <v>135674</v>
      </c>
      <c r="Y1394">
        <v>139275</v>
      </c>
      <c r="Z1394">
        <v>142830</v>
      </c>
      <c r="AA1394">
        <v>146281</v>
      </c>
      <c r="AB1394">
        <v>149615</v>
      </c>
      <c r="AC1394">
        <v>152863</v>
      </c>
      <c r="AD1394">
        <v>156091</v>
      </c>
      <c r="AE1394" s="21"/>
    </row>
    <row r="1395" spans="1:31" x14ac:dyDescent="0.2">
      <c r="A1395" s="27" t="s">
        <v>29</v>
      </c>
      <c r="B1395" s="13" t="s">
        <v>29</v>
      </c>
      <c r="C1395" s="14">
        <v>324</v>
      </c>
      <c r="D1395" s="13" t="s">
        <v>29</v>
      </c>
      <c r="E1395" s="13" t="s">
        <v>486</v>
      </c>
      <c r="F1395" s="13" t="s">
        <v>313</v>
      </c>
      <c r="G1395" s="14" t="s">
        <v>338</v>
      </c>
      <c r="H1395">
        <v>75188</v>
      </c>
      <c r="I1395">
        <v>77951</v>
      </c>
      <c r="J1395">
        <v>80788</v>
      </c>
      <c r="K1395">
        <v>83933</v>
      </c>
      <c r="L1395">
        <v>87013</v>
      </c>
      <c r="M1395">
        <v>90230</v>
      </c>
      <c r="N1395">
        <v>93715</v>
      </c>
      <c r="O1395">
        <v>97421</v>
      </c>
      <c r="P1395">
        <v>102293</v>
      </c>
      <c r="Q1395">
        <v>107279</v>
      </c>
      <c r="R1395">
        <v>112280</v>
      </c>
      <c r="S1395">
        <v>117229</v>
      </c>
      <c r="T1395">
        <v>122140</v>
      </c>
      <c r="U1395">
        <v>126894</v>
      </c>
      <c r="V1395">
        <v>131298</v>
      </c>
      <c r="W1395">
        <v>135239</v>
      </c>
      <c r="X1395">
        <v>138865</v>
      </c>
      <c r="Y1395">
        <v>142455</v>
      </c>
      <c r="Z1395">
        <v>145915</v>
      </c>
      <c r="AA1395">
        <v>149254</v>
      </c>
      <c r="AB1395">
        <v>152510</v>
      </c>
      <c r="AC1395">
        <v>155714</v>
      </c>
      <c r="AD1395">
        <v>158877</v>
      </c>
      <c r="AE1395" s="22"/>
    </row>
    <row r="1396" spans="1:31" x14ac:dyDescent="0.2">
      <c r="A1396" s="25" t="s">
        <v>29</v>
      </c>
      <c r="B1396" s="11" t="s">
        <v>29</v>
      </c>
      <c r="C1396" s="12">
        <v>324</v>
      </c>
      <c r="D1396" s="11" t="s">
        <v>29</v>
      </c>
      <c r="E1396" s="11" t="s">
        <v>458</v>
      </c>
      <c r="F1396" s="11" t="s">
        <v>312</v>
      </c>
      <c r="G1396" s="12" t="s">
        <v>457</v>
      </c>
      <c r="H1396" s="205">
        <v>551864</v>
      </c>
      <c r="I1396" s="205">
        <v>567442</v>
      </c>
      <c r="J1396" s="205">
        <v>583695</v>
      </c>
      <c r="K1396" s="205">
        <v>595930.99999999988</v>
      </c>
      <c r="L1396" s="205">
        <v>608964.99999999988</v>
      </c>
      <c r="M1396">
        <v>623520</v>
      </c>
      <c r="N1396">
        <v>639860</v>
      </c>
      <c r="O1396">
        <v>657746</v>
      </c>
      <c r="P1396">
        <v>675750</v>
      </c>
      <c r="Q1396">
        <v>693917</v>
      </c>
      <c r="R1396">
        <v>712167</v>
      </c>
      <c r="S1396">
        <v>730346</v>
      </c>
      <c r="T1396">
        <v>748232</v>
      </c>
      <c r="U1396">
        <v>764495</v>
      </c>
      <c r="V1396">
        <v>780611.99999999988</v>
      </c>
      <c r="W1396">
        <v>796677</v>
      </c>
      <c r="X1396">
        <v>812720</v>
      </c>
      <c r="Y1396">
        <v>828718</v>
      </c>
      <c r="Z1396">
        <v>843754</v>
      </c>
      <c r="AA1396">
        <v>858887</v>
      </c>
      <c r="AB1396">
        <v>874439.00000000012</v>
      </c>
      <c r="AC1396">
        <v>890772.99999999988</v>
      </c>
      <c r="AD1396">
        <v>908032</v>
      </c>
      <c r="AE1396" s="21" t="s">
        <v>1</v>
      </c>
    </row>
    <row r="1397" spans="1:31" x14ac:dyDescent="0.2">
      <c r="A1397" s="27" t="s">
        <v>29</v>
      </c>
      <c r="B1397" s="13" t="s">
        <v>29</v>
      </c>
      <c r="C1397" s="14">
        <v>324</v>
      </c>
      <c r="D1397" s="13" t="s">
        <v>29</v>
      </c>
      <c r="E1397" s="13" t="s">
        <v>456</v>
      </c>
      <c r="F1397" s="13" t="s">
        <v>312</v>
      </c>
      <c r="G1397" s="14" t="s">
        <v>455</v>
      </c>
      <c r="H1397" s="205">
        <v>448867</v>
      </c>
      <c r="I1397" s="205">
        <v>461659</v>
      </c>
      <c r="J1397" s="205">
        <v>474787.00000000006</v>
      </c>
      <c r="K1397" s="205">
        <v>488029</v>
      </c>
      <c r="L1397" s="205">
        <v>501121</v>
      </c>
      <c r="M1397">
        <v>514205.00000000006</v>
      </c>
      <c r="N1397">
        <v>527713</v>
      </c>
      <c r="O1397">
        <v>542342</v>
      </c>
      <c r="P1397">
        <v>561775</v>
      </c>
      <c r="Q1397">
        <v>582417</v>
      </c>
      <c r="R1397">
        <v>603682</v>
      </c>
      <c r="S1397">
        <v>624791</v>
      </c>
      <c r="T1397">
        <v>645274</v>
      </c>
      <c r="U1397">
        <v>664578</v>
      </c>
      <c r="V1397">
        <v>683198.00000000012</v>
      </c>
      <c r="W1397">
        <v>701162</v>
      </c>
      <c r="X1397">
        <v>718663</v>
      </c>
      <c r="Y1397">
        <v>735916</v>
      </c>
      <c r="Z1397">
        <v>752615.00000000012</v>
      </c>
      <c r="AA1397">
        <v>769043.00000000012</v>
      </c>
      <c r="AB1397">
        <v>785192</v>
      </c>
      <c r="AC1397">
        <v>801098.99999999988</v>
      </c>
      <c r="AD1397">
        <v>816894</v>
      </c>
      <c r="AE1397" s="22" t="s">
        <v>1</v>
      </c>
    </row>
    <row r="1398" spans="1:31" x14ac:dyDescent="0.2">
      <c r="A1398" s="25" t="s">
        <v>29</v>
      </c>
      <c r="B1398" s="11" t="s">
        <v>29</v>
      </c>
      <c r="C1398" s="12">
        <v>324</v>
      </c>
      <c r="D1398" s="11" t="s">
        <v>29</v>
      </c>
      <c r="E1398" s="11" t="s">
        <v>502</v>
      </c>
      <c r="F1398" s="11" t="s">
        <v>313</v>
      </c>
      <c r="G1398" s="12" t="s">
        <v>457</v>
      </c>
      <c r="H1398" s="205">
        <v>554371.00000000012</v>
      </c>
      <c r="I1398" s="205">
        <v>571857</v>
      </c>
      <c r="J1398" s="205">
        <v>590600</v>
      </c>
      <c r="K1398" s="205">
        <v>603771</v>
      </c>
      <c r="L1398" s="205">
        <v>617859</v>
      </c>
      <c r="M1398">
        <v>633692</v>
      </c>
      <c r="N1398">
        <v>651716</v>
      </c>
      <c r="O1398">
        <v>671765</v>
      </c>
      <c r="P1398">
        <v>690102</v>
      </c>
      <c r="Q1398">
        <v>708565</v>
      </c>
      <c r="R1398">
        <v>727040.00000000012</v>
      </c>
      <c r="S1398">
        <v>745363</v>
      </c>
      <c r="T1398">
        <v>763316</v>
      </c>
      <c r="U1398">
        <v>779233</v>
      </c>
      <c r="V1398">
        <v>794999</v>
      </c>
      <c r="W1398">
        <v>810765.00000000012</v>
      </c>
      <c r="X1398">
        <v>826632.99999999988</v>
      </c>
      <c r="Y1398">
        <v>842654.00000000012</v>
      </c>
      <c r="Z1398">
        <v>857632.00000000012</v>
      </c>
      <c r="AA1398">
        <v>872941.99999999988</v>
      </c>
      <c r="AB1398">
        <v>888853.00000000012</v>
      </c>
      <c r="AC1398">
        <v>905645</v>
      </c>
      <c r="AD1398">
        <v>923409</v>
      </c>
      <c r="AE1398" s="21" t="s">
        <v>1</v>
      </c>
    </row>
    <row r="1399" spans="1:31" x14ac:dyDescent="0.2">
      <c r="A1399" s="27" t="s">
        <v>29</v>
      </c>
      <c r="B1399" s="13" t="s">
        <v>29</v>
      </c>
      <c r="C1399" s="14">
        <v>324</v>
      </c>
      <c r="D1399" s="13" t="s">
        <v>29</v>
      </c>
      <c r="E1399" s="13" t="s">
        <v>503</v>
      </c>
      <c r="F1399" s="13" t="s">
        <v>313</v>
      </c>
      <c r="G1399" s="14" t="s">
        <v>338</v>
      </c>
      <c r="H1399" s="205">
        <v>427785.99999999994</v>
      </c>
      <c r="I1399" s="205">
        <v>442240</v>
      </c>
      <c r="J1399" s="205">
        <v>457736</v>
      </c>
      <c r="K1399" s="205">
        <v>473521</v>
      </c>
      <c r="L1399" s="205">
        <v>489539</v>
      </c>
      <c r="M1399">
        <v>506092.00000000012</v>
      </c>
      <c r="N1399">
        <v>523535.00000000006</v>
      </c>
      <c r="O1399">
        <v>542390</v>
      </c>
      <c r="P1399">
        <v>565819</v>
      </c>
      <c r="Q1399">
        <v>589887.99999999988</v>
      </c>
      <c r="R1399">
        <v>614015</v>
      </c>
      <c r="S1399">
        <v>637458.00000000012</v>
      </c>
      <c r="T1399">
        <v>659751.00000000012</v>
      </c>
      <c r="U1399">
        <v>679986</v>
      </c>
      <c r="V1399">
        <v>698963</v>
      </c>
      <c r="W1399">
        <v>716890.00000000012</v>
      </c>
      <c r="X1399">
        <v>734193</v>
      </c>
      <c r="Y1399">
        <v>751245</v>
      </c>
      <c r="Z1399">
        <v>767484.99999999988</v>
      </c>
      <c r="AA1399">
        <v>783458</v>
      </c>
      <c r="AB1399">
        <v>799242</v>
      </c>
      <c r="AC1399">
        <v>814932</v>
      </c>
      <c r="AD1399">
        <v>830689.00000000012</v>
      </c>
      <c r="AE1399" s="22" t="s">
        <v>1</v>
      </c>
    </row>
    <row r="1400" spans="1:31" x14ac:dyDescent="0.2">
      <c r="A1400" s="25" t="s">
        <v>29</v>
      </c>
      <c r="B1400" s="11" t="s">
        <v>29</v>
      </c>
      <c r="C1400" s="12">
        <v>324</v>
      </c>
      <c r="D1400" s="11" t="s">
        <v>29</v>
      </c>
      <c r="E1400" s="11" t="s">
        <v>504</v>
      </c>
      <c r="F1400" s="11"/>
      <c r="G1400" s="12"/>
      <c r="H1400" s="205">
        <v>0</v>
      </c>
      <c r="I1400" s="205">
        <v>0</v>
      </c>
      <c r="J1400" s="205">
        <v>0</v>
      </c>
      <c r="K1400" s="205">
        <v>0</v>
      </c>
      <c r="L1400" s="205">
        <v>0</v>
      </c>
      <c r="M1400">
        <v>0</v>
      </c>
      <c r="N1400">
        <v>0</v>
      </c>
      <c r="O1400">
        <v>0</v>
      </c>
      <c r="P1400">
        <v>0</v>
      </c>
      <c r="Q1400">
        <v>0</v>
      </c>
      <c r="R1400">
        <v>0</v>
      </c>
      <c r="S1400">
        <v>0</v>
      </c>
      <c r="T1400">
        <v>0</v>
      </c>
      <c r="U1400">
        <v>0</v>
      </c>
      <c r="V1400">
        <v>0</v>
      </c>
      <c r="W1400">
        <v>0</v>
      </c>
      <c r="X1400">
        <v>0</v>
      </c>
      <c r="Y1400">
        <v>0</v>
      </c>
      <c r="Z1400">
        <v>0</v>
      </c>
      <c r="AA1400">
        <v>0</v>
      </c>
      <c r="AB1400">
        <v>0</v>
      </c>
      <c r="AC1400">
        <v>0</v>
      </c>
      <c r="AD1400">
        <v>0</v>
      </c>
      <c r="AE1400" s="21" t="s">
        <v>1</v>
      </c>
    </row>
    <row r="1401" spans="1:31" x14ac:dyDescent="0.2">
      <c r="A1401" s="27" t="s">
        <v>29</v>
      </c>
      <c r="B1401" s="13" t="s">
        <v>29</v>
      </c>
      <c r="C1401" s="14">
        <v>324</v>
      </c>
      <c r="D1401" s="13" t="s">
        <v>29</v>
      </c>
      <c r="E1401" s="13" t="s">
        <v>505</v>
      </c>
      <c r="F1401" s="13"/>
      <c r="G1401" s="14"/>
      <c r="H1401" s="205">
        <v>9738796</v>
      </c>
      <c r="I1401" s="205">
        <v>9964470</v>
      </c>
      <c r="J1401" s="205">
        <v>10192168</v>
      </c>
      <c r="K1401" s="205">
        <v>10420459</v>
      </c>
      <c r="L1401" s="205">
        <v>10652032</v>
      </c>
      <c r="M1401">
        <v>10892821</v>
      </c>
      <c r="N1401">
        <v>11150970</v>
      </c>
      <c r="O1401">
        <v>11432096</v>
      </c>
      <c r="P1401">
        <v>11738434</v>
      </c>
      <c r="Q1401">
        <v>12067516</v>
      </c>
      <c r="R1401">
        <v>12414292</v>
      </c>
      <c r="S1401">
        <v>12771246</v>
      </c>
      <c r="T1401">
        <v>13132792</v>
      </c>
      <c r="U1401">
        <v>13497237</v>
      </c>
      <c r="V1401">
        <v>13865692</v>
      </c>
      <c r="W1401">
        <v>14238716</v>
      </c>
      <c r="X1401">
        <v>14617784</v>
      </c>
      <c r="Y1401">
        <v>15003848</v>
      </c>
      <c r="Z1401">
        <v>15396570</v>
      </c>
      <c r="AA1401">
        <v>15794994</v>
      </c>
      <c r="AB1401">
        <v>16198774</v>
      </c>
      <c r="AC1401">
        <v>16607517</v>
      </c>
      <c r="AD1401">
        <v>17020912</v>
      </c>
      <c r="AE1401" s="22" t="s">
        <v>1</v>
      </c>
    </row>
    <row r="1402" spans="1:31" x14ac:dyDescent="0.2">
      <c r="A1402" s="25" t="s">
        <v>30</v>
      </c>
      <c r="B1402" s="11" t="s">
        <v>30</v>
      </c>
      <c r="C1402" s="12">
        <v>624</v>
      </c>
      <c r="D1402" s="11" t="s">
        <v>30</v>
      </c>
      <c r="E1402" s="11" t="s">
        <v>440</v>
      </c>
      <c r="F1402" s="11" t="s">
        <v>312</v>
      </c>
      <c r="G1402" s="12" t="s">
        <v>319</v>
      </c>
      <c r="H1402" s="205">
        <v>23230</v>
      </c>
      <c r="I1402" s="205">
        <v>23623</v>
      </c>
      <c r="J1402" s="205">
        <v>24284</v>
      </c>
      <c r="K1402" s="205">
        <v>25050</v>
      </c>
      <c r="L1402" s="205">
        <v>25825</v>
      </c>
      <c r="M1402">
        <v>26547</v>
      </c>
      <c r="N1402">
        <v>26929</v>
      </c>
      <c r="O1402">
        <v>27540</v>
      </c>
      <c r="P1402">
        <v>28114</v>
      </c>
      <c r="Q1402">
        <v>28631</v>
      </c>
      <c r="R1402">
        <v>29086</v>
      </c>
      <c r="S1402">
        <v>29439</v>
      </c>
      <c r="T1402">
        <v>29814</v>
      </c>
      <c r="U1402">
        <v>30143</v>
      </c>
      <c r="V1402">
        <v>30425</v>
      </c>
      <c r="W1402">
        <v>30687</v>
      </c>
      <c r="X1402">
        <v>31014</v>
      </c>
      <c r="Y1402">
        <v>31294</v>
      </c>
      <c r="Z1402">
        <v>31614</v>
      </c>
      <c r="AA1402">
        <v>31922</v>
      </c>
      <c r="AB1402">
        <v>32220</v>
      </c>
      <c r="AC1402">
        <v>32470</v>
      </c>
      <c r="AD1402">
        <v>32788</v>
      </c>
      <c r="AE1402" s="21" t="s">
        <v>1</v>
      </c>
    </row>
    <row r="1403" spans="1:31" x14ac:dyDescent="0.2">
      <c r="A1403" s="27" t="s">
        <v>30</v>
      </c>
      <c r="B1403" s="13" t="s">
        <v>30</v>
      </c>
      <c r="C1403" s="14">
        <v>624</v>
      </c>
      <c r="D1403" s="13" t="s">
        <v>30</v>
      </c>
      <c r="E1403" s="13" t="s">
        <v>487</v>
      </c>
      <c r="F1403" s="13" t="s">
        <v>313</v>
      </c>
      <c r="G1403" s="14" t="s">
        <v>319</v>
      </c>
      <c r="H1403" s="205">
        <v>23503</v>
      </c>
      <c r="I1403" s="205">
        <v>23916</v>
      </c>
      <c r="J1403" s="205">
        <v>24605</v>
      </c>
      <c r="K1403" s="205">
        <v>25383</v>
      </c>
      <c r="L1403" s="205">
        <v>26164</v>
      </c>
      <c r="M1403">
        <v>26892</v>
      </c>
      <c r="N1403">
        <v>27303</v>
      </c>
      <c r="O1403">
        <v>27939</v>
      </c>
      <c r="P1403">
        <v>28553</v>
      </c>
      <c r="Q1403">
        <v>29111</v>
      </c>
      <c r="R1403">
        <v>29602</v>
      </c>
      <c r="S1403">
        <v>29942</v>
      </c>
      <c r="T1403">
        <v>30339</v>
      </c>
      <c r="U1403">
        <v>30681</v>
      </c>
      <c r="V1403">
        <v>30969</v>
      </c>
      <c r="W1403">
        <v>31234</v>
      </c>
      <c r="X1403">
        <v>31566</v>
      </c>
      <c r="Y1403">
        <v>31850</v>
      </c>
      <c r="Z1403">
        <v>32179.000000000004</v>
      </c>
      <c r="AA1403">
        <v>32494.999999999996</v>
      </c>
      <c r="AB1403">
        <v>32797</v>
      </c>
      <c r="AC1403">
        <v>33042</v>
      </c>
      <c r="AD1403">
        <v>33366</v>
      </c>
      <c r="AE1403" s="22" t="s">
        <v>1</v>
      </c>
    </row>
    <row r="1404" spans="1:31" x14ac:dyDescent="0.2">
      <c r="A1404" s="25" t="s">
        <v>30</v>
      </c>
      <c r="B1404" s="11" t="s">
        <v>30</v>
      </c>
      <c r="C1404" s="12">
        <v>624</v>
      </c>
      <c r="D1404" s="11" t="s">
        <v>30</v>
      </c>
      <c r="E1404" s="11" t="s">
        <v>441</v>
      </c>
      <c r="F1404" s="11" t="s">
        <v>312</v>
      </c>
      <c r="G1404" s="12" t="s">
        <v>355</v>
      </c>
      <c r="H1404" s="205">
        <v>22400</v>
      </c>
      <c r="I1404" s="205">
        <v>22933</v>
      </c>
      <c r="J1404" s="205">
        <v>23429</v>
      </c>
      <c r="K1404" s="205">
        <v>24152</v>
      </c>
      <c r="L1404" s="205">
        <v>24908</v>
      </c>
      <c r="M1404">
        <v>25645</v>
      </c>
      <c r="N1404">
        <v>26299</v>
      </c>
      <c r="O1404">
        <v>26801</v>
      </c>
      <c r="P1404">
        <v>27413</v>
      </c>
      <c r="Q1404">
        <v>27974</v>
      </c>
      <c r="R1404">
        <v>28477</v>
      </c>
      <c r="S1404">
        <v>28920</v>
      </c>
      <c r="T1404">
        <v>29304</v>
      </c>
      <c r="U1404">
        <v>29683</v>
      </c>
      <c r="V1404">
        <v>30003</v>
      </c>
      <c r="W1404">
        <v>30287</v>
      </c>
      <c r="X1404">
        <v>30562</v>
      </c>
      <c r="Y1404">
        <v>30863</v>
      </c>
      <c r="Z1404">
        <v>31185</v>
      </c>
      <c r="AA1404">
        <v>31492</v>
      </c>
      <c r="AB1404">
        <v>31786</v>
      </c>
      <c r="AC1404">
        <v>32067.999999999996</v>
      </c>
      <c r="AD1404">
        <v>32339</v>
      </c>
      <c r="AE1404" s="21" t="s">
        <v>1</v>
      </c>
    </row>
    <row r="1405" spans="1:31" x14ac:dyDescent="0.2">
      <c r="A1405" s="27" t="s">
        <v>30</v>
      </c>
      <c r="B1405" s="13" t="s">
        <v>30</v>
      </c>
      <c r="C1405" s="14">
        <v>624</v>
      </c>
      <c r="D1405" s="13" t="s">
        <v>30</v>
      </c>
      <c r="E1405" s="13" t="s">
        <v>488</v>
      </c>
      <c r="F1405" s="13" t="s">
        <v>313</v>
      </c>
      <c r="G1405" s="14" t="s">
        <v>355</v>
      </c>
      <c r="H1405" s="205">
        <v>22619</v>
      </c>
      <c r="I1405" s="205">
        <v>23184</v>
      </c>
      <c r="J1405" s="205">
        <v>23705</v>
      </c>
      <c r="K1405" s="205">
        <v>24446</v>
      </c>
      <c r="L1405" s="205">
        <v>25211</v>
      </c>
      <c r="M1405">
        <v>25954</v>
      </c>
      <c r="N1405">
        <v>26620</v>
      </c>
      <c r="O1405">
        <v>27147</v>
      </c>
      <c r="P1405">
        <v>27795</v>
      </c>
      <c r="Q1405">
        <v>28397</v>
      </c>
      <c r="R1405">
        <v>28938</v>
      </c>
      <c r="S1405">
        <v>29407</v>
      </c>
      <c r="T1405">
        <v>29796</v>
      </c>
      <c r="U1405">
        <v>30191</v>
      </c>
      <c r="V1405">
        <v>30521</v>
      </c>
      <c r="W1405">
        <v>30809</v>
      </c>
      <c r="X1405">
        <v>31087</v>
      </c>
      <c r="Y1405">
        <v>31391</v>
      </c>
      <c r="Z1405">
        <v>31722</v>
      </c>
      <c r="AA1405">
        <v>32037</v>
      </c>
      <c r="AB1405">
        <v>32335</v>
      </c>
      <c r="AC1405">
        <v>32618.000000000004</v>
      </c>
      <c r="AD1405">
        <v>32887</v>
      </c>
      <c r="AE1405" s="22" t="s">
        <v>1</v>
      </c>
    </row>
    <row r="1406" spans="1:31" x14ac:dyDescent="0.2">
      <c r="A1406" s="25" t="s">
        <v>30</v>
      </c>
      <c r="B1406" s="11" t="s">
        <v>30</v>
      </c>
      <c r="C1406" s="12">
        <v>624</v>
      </c>
      <c r="D1406" s="11" t="s">
        <v>30</v>
      </c>
      <c r="E1406" s="11" t="s">
        <v>442</v>
      </c>
      <c r="F1406" s="11" t="s">
        <v>312</v>
      </c>
      <c r="G1406" s="12" t="s">
        <v>317</v>
      </c>
      <c r="H1406" s="205">
        <v>21660</v>
      </c>
      <c r="I1406" s="205">
        <v>22164</v>
      </c>
      <c r="J1406" s="205">
        <v>22650</v>
      </c>
      <c r="K1406" s="205">
        <v>23321</v>
      </c>
      <c r="L1406" s="205">
        <v>24045</v>
      </c>
      <c r="M1406">
        <v>24779</v>
      </c>
      <c r="N1406">
        <v>25466</v>
      </c>
      <c r="O1406">
        <v>26046</v>
      </c>
      <c r="P1406">
        <v>26689</v>
      </c>
      <c r="Q1406">
        <v>27288</v>
      </c>
      <c r="R1406">
        <v>27835</v>
      </c>
      <c r="S1406">
        <v>28324</v>
      </c>
      <c r="T1406">
        <v>28755</v>
      </c>
      <c r="U1406">
        <v>29185</v>
      </c>
      <c r="V1406">
        <v>29550</v>
      </c>
      <c r="W1406">
        <v>29864</v>
      </c>
      <c r="X1406">
        <v>30152</v>
      </c>
      <c r="Y1406">
        <v>30440</v>
      </c>
      <c r="Z1406">
        <v>30767</v>
      </c>
      <c r="AA1406">
        <v>31077</v>
      </c>
      <c r="AB1406">
        <v>31372</v>
      </c>
      <c r="AC1406">
        <v>31652</v>
      </c>
      <c r="AD1406">
        <v>31918</v>
      </c>
      <c r="AE1406" s="21" t="s">
        <v>1</v>
      </c>
    </row>
    <row r="1407" spans="1:31" x14ac:dyDescent="0.2">
      <c r="A1407" s="27" t="s">
        <v>30</v>
      </c>
      <c r="B1407" s="13" t="s">
        <v>30</v>
      </c>
      <c r="C1407" s="14">
        <v>624</v>
      </c>
      <c r="D1407" s="13" t="s">
        <v>30</v>
      </c>
      <c r="E1407" s="13" t="s">
        <v>489</v>
      </c>
      <c r="F1407" s="13" t="s">
        <v>313</v>
      </c>
      <c r="G1407" s="14" t="s">
        <v>317</v>
      </c>
      <c r="H1407" s="205">
        <v>21820</v>
      </c>
      <c r="I1407" s="205">
        <v>22362</v>
      </c>
      <c r="J1407" s="205">
        <v>22878</v>
      </c>
      <c r="K1407" s="205">
        <v>23573</v>
      </c>
      <c r="L1407" s="205">
        <v>24312</v>
      </c>
      <c r="M1407">
        <v>25053</v>
      </c>
      <c r="N1407">
        <v>25750</v>
      </c>
      <c r="O1407">
        <v>26348</v>
      </c>
      <c r="P1407">
        <v>27022</v>
      </c>
      <c r="Q1407">
        <v>27659</v>
      </c>
      <c r="R1407">
        <v>28244</v>
      </c>
      <c r="S1407">
        <v>28765</v>
      </c>
      <c r="T1407">
        <v>29212</v>
      </c>
      <c r="U1407">
        <v>29662</v>
      </c>
      <c r="V1407">
        <v>30040</v>
      </c>
      <c r="W1407">
        <v>30362</v>
      </c>
      <c r="X1407">
        <v>30653</v>
      </c>
      <c r="Y1407">
        <v>30943</v>
      </c>
      <c r="Z1407">
        <v>31280</v>
      </c>
      <c r="AA1407">
        <v>31597</v>
      </c>
      <c r="AB1407">
        <v>31897</v>
      </c>
      <c r="AC1407">
        <v>32177.999999999996</v>
      </c>
      <c r="AD1407">
        <v>32441.000000000004</v>
      </c>
      <c r="AE1407" s="22" t="s">
        <v>1</v>
      </c>
    </row>
    <row r="1408" spans="1:31" x14ac:dyDescent="0.2">
      <c r="A1408" s="25" t="s">
        <v>30</v>
      </c>
      <c r="B1408" s="11" t="s">
        <v>30</v>
      </c>
      <c r="C1408" s="12">
        <v>624</v>
      </c>
      <c r="D1408" s="11" t="s">
        <v>30</v>
      </c>
      <c r="E1408" s="11" t="s">
        <v>443</v>
      </c>
      <c r="F1408" s="11" t="s">
        <v>312</v>
      </c>
      <c r="G1408" s="12" t="s">
        <v>356</v>
      </c>
      <c r="H1408" s="205">
        <v>21003</v>
      </c>
      <c r="I1408" s="205">
        <v>21472</v>
      </c>
      <c r="J1408" s="205">
        <v>21942</v>
      </c>
      <c r="K1408" s="205">
        <v>22553</v>
      </c>
      <c r="L1408" s="205">
        <v>23237</v>
      </c>
      <c r="M1408">
        <v>23952</v>
      </c>
      <c r="N1408">
        <v>24652</v>
      </c>
      <c r="O1408">
        <v>25284</v>
      </c>
      <c r="P1408">
        <v>25951</v>
      </c>
      <c r="Q1408">
        <v>26580</v>
      </c>
      <c r="R1408">
        <v>27165</v>
      </c>
      <c r="S1408">
        <v>27696</v>
      </c>
      <c r="T1408">
        <v>28172</v>
      </c>
      <c r="U1408">
        <v>28655</v>
      </c>
      <c r="V1408">
        <v>29065</v>
      </c>
      <c r="W1408">
        <v>29418</v>
      </c>
      <c r="X1408">
        <v>29728</v>
      </c>
      <c r="Y1408">
        <v>30019</v>
      </c>
      <c r="Z1408">
        <v>30355</v>
      </c>
      <c r="AA1408">
        <v>30673</v>
      </c>
      <c r="AB1408">
        <v>30973</v>
      </c>
      <c r="AC1408">
        <v>31255</v>
      </c>
      <c r="AD1408">
        <v>31519</v>
      </c>
      <c r="AE1408" s="21" t="s">
        <v>1</v>
      </c>
    </row>
    <row r="1409" spans="1:31" x14ac:dyDescent="0.2">
      <c r="A1409" s="27" t="s">
        <v>30</v>
      </c>
      <c r="B1409" s="13" t="s">
        <v>30</v>
      </c>
      <c r="C1409" s="14">
        <v>624</v>
      </c>
      <c r="D1409" s="13" t="s">
        <v>30</v>
      </c>
      <c r="E1409" s="13" t="s">
        <v>490</v>
      </c>
      <c r="F1409" s="13" t="s">
        <v>313</v>
      </c>
      <c r="G1409" s="14" t="s">
        <v>356</v>
      </c>
      <c r="H1409" s="205">
        <v>21098</v>
      </c>
      <c r="I1409" s="205">
        <v>21613</v>
      </c>
      <c r="J1409" s="205">
        <v>22117</v>
      </c>
      <c r="K1409" s="205">
        <v>22760</v>
      </c>
      <c r="L1409" s="205">
        <v>23464</v>
      </c>
      <c r="M1409">
        <v>24191</v>
      </c>
      <c r="N1409">
        <v>24900</v>
      </c>
      <c r="O1409">
        <v>25546</v>
      </c>
      <c r="P1409">
        <v>26240</v>
      </c>
      <c r="Q1409">
        <v>26904</v>
      </c>
      <c r="R1409">
        <v>27527</v>
      </c>
      <c r="S1409">
        <v>28093</v>
      </c>
      <c r="T1409">
        <v>28593</v>
      </c>
      <c r="U1409">
        <v>29099</v>
      </c>
      <c r="V1409">
        <v>29526</v>
      </c>
      <c r="W1409">
        <v>29889</v>
      </c>
      <c r="X1409">
        <v>30205</v>
      </c>
      <c r="Y1409">
        <v>30499</v>
      </c>
      <c r="Z1409">
        <v>30845</v>
      </c>
      <c r="AA1409">
        <v>31170</v>
      </c>
      <c r="AB1409">
        <v>31475</v>
      </c>
      <c r="AC1409">
        <v>31759</v>
      </c>
      <c r="AD1409">
        <v>32021</v>
      </c>
      <c r="AE1409" s="22" t="s">
        <v>1</v>
      </c>
    </row>
    <row r="1410" spans="1:31" x14ac:dyDescent="0.2">
      <c r="A1410" s="25" t="s">
        <v>30</v>
      </c>
      <c r="B1410" s="11" t="s">
        <v>30</v>
      </c>
      <c r="C1410" s="12">
        <v>624</v>
      </c>
      <c r="D1410" s="11" t="s">
        <v>30</v>
      </c>
      <c r="E1410" s="11" t="s">
        <v>444</v>
      </c>
      <c r="F1410" s="11" t="s">
        <v>312</v>
      </c>
      <c r="G1410" s="12" t="s">
        <v>327</v>
      </c>
      <c r="H1410" s="205">
        <v>20420</v>
      </c>
      <c r="I1410" s="205">
        <v>20852</v>
      </c>
      <c r="J1410" s="205">
        <v>21298</v>
      </c>
      <c r="K1410" s="205">
        <v>21843</v>
      </c>
      <c r="L1410" s="205">
        <v>22479</v>
      </c>
      <c r="M1410">
        <v>23166</v>
      </c>
      <c r="N1410">
        <v>23861</v>
      </c>
      <c r="O1410">
        <v>24521</v>
      </c>
      <c r="P1410">
        <v>25206</v>
      </c>
      <c r="Q1410">
        <v>25858</v>
      </c>
      <c r="R1410">
        <v>26472</v>
      </c>
      <c r="S1410">
        <v>27042</v>
      </c>
      <c r="T1410">
        <v>27559</v>
      </c>
      <c r="U1410">
        <v>28096</v>
      </c>
      <c r="V1410">
        <v>28553</v>
      </c>
      <c r="W1410">
        <v>28945</v>
      </c>
      <c r="X1410">
        <v>29288</v>
      </c>
      <c r="Y1410">
        <v>29594</v>
      </c>
      <c r="Z1410">
        <v>29945</v>
      </c>
      <c r="AA1410">
        <v>30273</v>
      </c>
      <c r="AB1410">
        <v>30581</v>
      </c>
      <c r="AC1410">
        <v>30870</v>
      </c>
      <c r="AD1410">
        <v>31138</v>
      </c>
      <c r="AE1410" s="21" t="s">
        <v>1</v>
      </c>
    </row>
    <row r="1411" spans="1:31" x14ac:dyDescent="0.2">
      <c r="A1411" s="27" t="s">
        <v>30</v>
      </c>
      <c r="B1411" s="13" t="s">
        <v>30</v>
      </c>
      <c r="C1411" s="14">
        <v>624</v>
      </c>
      <c r="D1411" s="13" t="s">
        <v>30</v>
      </c>
      <c r="E1411" s="13" t="s">
        <v>491</v>
      </c>
      <c r="F1411" s="13" t="s">
        <v>313</v>
      </c>
      <c r="G1411" s="14" t="s">
        <v>327</v>
      </c>
      <c r="H1411" s="205">
        <v>20445</v>
      </c>
      <c r="I1411" s="205">
        <v>20930</v>
      </c>
      <c r="J1411" s="205">
        <v>21417</v>
      </c>
      <c r="K1411" s="205">
        <v>22002</v>
      </c>
      <c r="L1411" s="205">
        <v>22665</v>
      </c>
      <c r="M1411">
        <v>23368</v>
      </c>
      <c r="N1411">
        <v>24075</v>
      </c>
      <c r="O1411">
        <v>24747</v>
      </c>
      <c r="P1411">
        <v>25454</v>
      </c>
      <c r="Q1411">
        <v>26139</v>
      </c>
      <c r="R1411">
        <v>26790</v>
      </c>
      <c r="S1411">
        <v>27395</v>
      </c>
      <c r="T1411">
        <v>27942</v>
      </c>
      <c r="U1411">
        <v>28507</v>
      </c>
      <c r="V1411">
        <v>28984</v>
      </c>
      <c r="W1411">
        <v>29390</v>
      </c>
      <c r="X1411">
        <v>29742</v>
      </c>
      <c r="Y1411">
        <v>30052</v>
      </c>
      <c r="Z1411">
        <v>30414</v>
      </c>
      <c r="AA1411">
        <v>30750</v>
      </c>
      <c r="AB1411">
        <v>31064</v>
      </c>
      <c r="AC1411">
        <v>31355</v>
      </c>
      <c r="AD1411">
        <v>31621</v>
      </c>
      <c r="AE1411" s="22" t="s">
        <v>1</v>
      </c>
    </row>
    <row r="1412" spans="1:31" x14ac:dyDescent="0.2">
      <c r="A1412" s="25" t="s">
        <v>30</v>
      </c>
      <c r="B1412" s="11" t="s">
        <v>30</v>
      </c>
      <c r="C1412" s="12">
        <v>624</v>
      </c>
      <c r="D1412" s="11" t="s">
        <v>30</v>
      </c>
      <c r="E1412" s="11" t="s">
        <v>445</v>
      </c>
      <c r="F1412" s="11" t="s">
        <v>312</v>
      </c>
      <c r="G1412" s="12" t="s">
        <v>320</v>
      </c>
      <c r="H1412" s="205">
        <v>19899</v>
      </c>
      <c r="I1412" s="205">
        <v>20296</v>
      </c>
      <c r="J1412" s="205">
        <v>20715</v>
      </c>
      <c r="K1412" s="205">
        <v>21199</v>
      </c>
      <c r="L1412" s="205">
        <v>21767</v>
      </c>
      <c r="M1412">
        <v>22418</v>
      </c>
      <c r="N1412">
        <v>23097</v>
      </c>
      <c r="O1412">
        <v>23765</v>
      </c>
      <c r="P1412">
        <v>24456</v>
      </c>
      <c r="Q1412">
        <v>25130</v>
      </c>
      <c r="R1412">
        <v>25766</v>
      </c>
      <c r="S1412">
        <v>26365</v>
      </c>
      <c r="T1412">
        <v>26919</v>
      </c>
      <c r="U1412">
        <v>27501</v>
      </c>
      <c r="V1412">
        <v>28019</v>
      </c>
      <c r="W1412">
        <v>28452</v>
      </c>
      <c r="X1412">
        <v>28828</v>
      </c>
      <c r="Y1412">
        <v>29161</v>
      </c>
      <c r="Z1412">
        <v>29528</v>
      </c>
      <c r="AA1412">
        <v>29873</v>
      </c>
      <c r="AB1412">
        <v>30193</v>
      </c>
      <c r="AC1412">
        <v>30491</v>
      </c>
      <c r="AD1412">
        <v>30768</v>
      </c>
      <c r="AE1412" s="21" t="s">
        <v>1</v>
      </c>
    </row>
    <row r="1413" spans="1:31" x14ac:dyDescent="0.2">
      <c r="A1413" s="27" t="s">
        <v>30</v>
      </c>
      <c r="B1413" s="13" t="s">
        <v>30</v>
      </c>
      <c r="C1413" s="14">
        <v>624</v>
      </c>
      <c r="D1413" s="13" t="s">
        <v>30</v>
      </c>
      <c r="E1413" s="13" t="s">
        <v>492</v>
      </c>
      <c r="F1413" s="13" t="s">
        <v>313</v>
      </c>
      <c r="G1413" s="14" t="s">
        <v>320</v>
      </c>
      <c r="H1413" s="205">
        <v>19853</v>
      </c>
      <c r="I1413" s="205">
        <v>20307</v>
      </c>
      <c r="J1413" s="205">
        <v>20773</v>
      </c>
      <c r="K1413" s="205">
        <v>21304</v>
      </c>
      <c r="L1413" s="205">
        <v>21909</v>
      </c>
      <c r="M1413">
        <v>22582</v>
      </c>
      <c r="N1413">
        <v>23277</v>
      </c>
      <c r="O1413">
        <v>23959</v>
      </c>
      <c r="P1413">
        <v>24668</v>
      </c>
      <c r="Q1413">
        <v>25369</v>
      </c>
      <c r="R1413">
        <v>26042</v>
      </c>
      <c r="S1413">
        <v>26677</v>
      </c>
      <c r="T1413">
        <v>27264</v>
      </c>
      <c r="U1413">
        <v>27876</v>
      </c>
      <c r="V1413">
        <v>28420</v>
      </c>
      <c r="W1413">
        <v>28870</v>
      </c>
      <c r="X1413">
        <v>29257</v>
      </c>
      <c r="Y1413">
        <v>29597</v>
      </c>
      <c r="Z1413">
        <v>29976</v>
      </c>
      <c r="AA1413">
        <v>30331</v>
      </c>
      <c r="AB1413">
        <v>30657</v>
      </c>
      <c r="AC1413">
        <v>30959</v>
      </c>
      <c r="AD1413">
        <v>31235</v>
      </c>
      <c r="AE1413" s="22" t="s">
        <v>1</v>
      </c>
    </row>
    <row r="1414" spans="1:31" x14ac:dyDescent="0.2">
      <c r="A1414" s="25" t="s">
        <v>30</v>
      </c>
      <c r="B1414" s="11" t="s">
        <v>30</v>
      </c>
      <c r="C1414" s="12">
        <v>624</v>
      </c>
      <c r="D1414" s="11" t="s">
        <v>30</v>
      </c>
      <c r="E1414" s="11" t="s">
        <v>446</v>
      </c>
      <c r="F1414" s="11" t="s">
        <v>312</v>
      </c>
      <c r="G1414" s="12" t="s">
        <v>326</v>
      </c>
      <c r="H1414" s="205">
        <v>19430</v>
      </c>
      <c r="I1414" s="205">
        <v>19793</v>
      </c>
      <c r="J1414" s="205">
        <v>20185</v>
      </c>
      <c r="K1414" s="205">
        <v>20622</v>
      </c>
      <c r="L1414" s="205">
        <v>21121</v>
      </c>
      <c r="M1414">
        <v>21702</v>
      </c>
      <c r="N1414">
        <v>22358</v>
      </c>
      <c r="O1414">
        <v>23025</v>
      </c>
      <c r="P1414">
        <v>23706</v>
      </c>
      <c r="Q1414">
        <v>24392</v>
      </c>
      <c r="R1414">
        <v>25055</v>
      </c>
      <c r="S1414">
        <v>25675</v>
      </c>
      <c r="T1414">
        <v>26258</v>
      </c>
      <c r="U1414">
        <v>26866</v>
      </c>
      <c r="V1414">
        <v>27442</v>
      </c>
      <c r="W1414">
        <v>27943</v>
      </c>
      <c r="X1414">
        <v>28353</v>
      </c>
      <c r="Y1414">
        <v>28713</v>
      </c>
      <c r="Z1414">
        <v>29099</v>
      </c>
      <c r="AA1414">
        <v>29464</v>
      </c>
      <c r="AB1414">
        <v>29803</v>
      </c>
      <c r="AC1414">
        <v>30115</v>
      </c>
      <c r="AD1414">
        <v>30402</v>
      </c>
      <c r="AE1414" s="21" t="s">
        <v>1</v>
      </c>
    </row>
    <row r="1415" spans="1:31" x14ac:dyDescent="0.2">
      <c r="A1415" s="27" t="s">
        <v>30</v>
      </c>
      <c r="B1415" s="13" t="s">
        <v>30</v>
      </c>
      <c r="C1415" s="14">
        <v>624</v>
      </c>
      <c r="D1415" s="13" t="s">
        <v>30</v>
      </c>
      <c r="E1415" s="13" t="s">
        <v>493</v>
      </c>
      <c r="F1415" s="13" t="s">
        <v>313</v>
      </c>
      <c r="G1415" s="14" t="s">
        <v>326</v>
      </c>
      <c r="H1415" s="205">
        <v>19310</v>
      </c>
      <c r="I1415" s="205">
        <v>19736</v>
      </c>
      <c r="J1415" s="205">
        <v>20180</v>
      </c>
      <c r="K1415" s="205">
        <v>20669</v>
      </c>
      <c r="L1415" s="205">
        <v>21214</v>
      </c>
      <c r="M1415">
        <v>21828</v>
      </c>
      <c r="N1415">
        <v>22504</v>
      </c>
      <c r="O1415">
        <v>23186</v>
      </c>
      <c r="P1415">
        <v>23885</v>
      </c>
      <c r="Q1415">
        <v>24595</v>
      </c>
      <c r="R1415">
        <v>25288</v>
      </c>
      <c r="S1415">
        <v>25946</v>
      </c>
      <c r="T1415">
        <v>26564</v>
      </c>
      <c r="U1415">
        <v>27204</v>
      </c>
      <c r="V1415">
        <v>27809</v>
      </c>
      <c r="W1415">
        <v>28333</v>
      </c>
      <c r="X1415">
        <v>28758</v>
      </c>
      <c r="Y1415">
        <v>29127</v>
      </c>
      <c r="Z1415">
        <v>29526</v>
      </c>
      <c r="AA1415">
        <v>29903</v>
      </c>
      <c r="AB1415">
        <v>30251</v>
      </c>
      <c r="AC1415">
        <v>30567</v>
      </c>
      <c r="AD1415">
        <v>30855</v>
      </c>
      <c r="AE1415" s="22" t="s">
        <v>1</v>
      </c>
    </row>
    <row r="1416" spans="1:31" x14ac:dyDescent="0.2">
      <c r="A1416" s="25" t="s">
        <v>30</v>
      </c>
      <c r="B1416" s="11" t="s">
        <v>30</v>
      </c>
      <c r="C1416" s="12">
        <v>624</v>
      </c>
      <c r="D1416" s="11" t="s">
        <v>30</v>
      </c>
      <c r="E1416" s="11" t="s">
        <v>447</v>
      </c>
      <c r="F1416" s="11" t="s">
        <v>312</v>
      </c>
      <c r="G1416" s="12" t="s">
        <v>318</v>
      </c>
      <c r="H1416" s="205">
        <v>19018</v>
      </c>
      <c r="I1416" s="205">
        <v>19334</v>
      </c>
      <c r="J1416" s="205">
        <v>19700</v>
      </c>
      <c r="K1416" s="205">
        <v>20103</v>
      </c>
      <c r="L1416" s="205">
        <v>20550</v>
      </c>
      <c r="M1416">
        <v>21055</v>
      </c>
      <c r="N1416">
        <v>21640</v>
      </c>
      <c r="O1416">
        <v>22295</v>
      </c>
      <c r="P1416">
        <v>22965</v>
      </c>
      <c r="Q1416">
        <v>23648</v>
      </c>
      <c r="R1416">
        <v>24330</v>
      </c>
      <c r="S1416">
        <v>24981</v>
      </c>
      <c r="T1416">
        <v>25584</v>
      </c>
      <c r="U1416">
        <v>26202</v>
      </c>
      <c r="V1416">
        <v>26812</v>
      </c>
      <c r="W1416">
        <v>27384</v>
      </c>
      <c r="X1416">
        <v>27869</v>
      </c>
      <c r="Y1416">
        <v>28257</v>
      </c>
      <c r="Z1416">
        <v>28653</v>
      </c>
      <c r="AA1416">
        <v>29039</v>
      </c>
      <c r="AB1416">
        <v>29402</v>
      </c>
      <c r="AC1416">
        <v>29736</v>
      </c>
      <c r="AD1416">
        <v>30037</v>
      </c>
      <c r="AE1416" s="21" t="s">
        <v>1</v>
      </c>
    </row>
    <row r="1417" spans="1:31" x14ac:dyDescent="0.2">
      <c r="A1417" s="27" t="s">
        <v>30</v>
      </c>
      <c r="B1417" s="13" t="s">
        <v>30</v>
      </c>
      <c r="C1417" s="14">
        <v>624</v>
      </c>
      <c r="D1417" s="13" t="s">
        <v>30</v>
      </c>
      <c r="E1417" s="13" t="s">
        <v>494</v>
      </c>
      <c r="F1417" s="13" t="s">
        <v>313</v>
      </c>
      <c r="G1417" s="14" t="s">
        <v>318</v>
      </c>
      <c r="H1417" s="205">
        <v>18820</v>
      </c>
      <c r="I1417" s="205">
        <v>19207</v>
      </c>
      <c r="J1417" s="205">
        <v>19630</v>
      </c>
      <c r="K1417" s="205">
        <v>20087</v>
      </c>
      <c r="L1417" s="205">
        <v>20586</v>
      </c>
      <c r="M1417">
        <v>21134</v>
      </c>
      <c r="N1417">
        <v>21751</v>
      </c>
      <c r="O1417">
        <v>22426</v>
      </c>
      <c r="P1417">
        <v>23115</v>
      </c>
      <c r="Q1417">
        <v>23819</v>
      </c>
      <c r="R1417">
        <v>24525</v>
      </c>
      <c r="S1417">
        <v>25208</v>
      </c>
      <c r="T1417">
        <v>25849</v>
      </c>
      <c r="U1417">
        <v>26500</v>
      </c>
      <c r="V1417">
        <v>27142</v>
      </c>
      <c r="W1417">
        <v>27743</v>
      </c>
      <c r="X1417">
        <v>28249</v>
      </c>
      <c r="Y1417">
        <v>28649</v>
      </c>
      <c r="Z1417">
        <v>29057</v>
      </c>
      <c r="AA1417">
        <v>29457</v>
      </c>
      <c r="AB1417">
        <v>29832</v>
      </c>
      <c r="AC1417">
        <v>30173</v>
      </c>
      <c r="AD1417">
        <v>30477</v>
      </c>
      <c r="AE1417" s="22" t="s">
        <v>1</v>
      </c>
    </row>
    <row r="1418" spans="1:31" x14ac:dyDescent="0.2">
      <c r="A1418" s="25" t="s">
        <v>30</v>
      </c>
      <c r="B1418" s="11" t="s">
        <v>30</v>
      </c>
      <c r="C1418" s="12">
        <v>624</v>
      </c>
      <c r="D1418" s="11" t="s">
        <v>30</v>
      </c>
      <c r="E1418" s="11" t="s">
        <v>448</v>
      </c>
      <c r="F1418" s="11" t="s">
        <v>312</v>
      </c>
      <c r="G1418" s="12" t="s">
        <v>333</v>
      </c>
      <c r="H1418" s="205">
        <v>18661</v>
      </c>
      <c r="I1418" s="205">
        <v>18929</v>
      </c>
      <c r="J1418" s="205">
        <v>19249</v>
      </c>
      <c r="K1418" s="205">
        <v>19622</v>
      </c>
      <c r="L1418" s="205">
        <v>20042</v>
      </c>
      <c r="M1418">
        <v>20490</v>
      </c>
      <c r="N1418">
        <v>20990</v>
      </c>
      <c r="O1418">
        <v>21574</v>
      </c>
      <c r="P1418">
        <v>22237</v>
      </c>
      <c r="Q1418">
        <v>22908</v>
      </c>
      <c r="R1418">
        <v>23591</v>
      </c>
      <c r="S1418">
        <v>24268</v>
      </c>
      <c r="T1418">
        <v>24907</v>
      </c>
      <c r="U1418">
        <v>25527</v>
      </c>
      <c r="V1418">
        <v>26144</v>
      </c>
      <c r="W1418">
        <v>26759</v>
      </c>
      <c r="X1418">
        <v>27328</v>
      </c>
      <c r="Y1418">
        <v>27798</v>
      </c>
      <c r="Z1418">
        <v>28197</v>
      </c>
      <c r="AA1418">
        <v>28595</v>
      </c>
      <c r="AB1418">
        <v>28982</v>
      </c>
      <c r="AC1418">
        <v>29342</v>
      </c>
      <c r="AD1418">
        <v>29669</v>
      </c>
      <c r="AE1418" s="21" t="s">
        <v>1</v>
      </c>
    </row>
    <row r="1419" spans="1:31" x14ac:dyDescent="0.2">
      <c r="A1419" s="27" t="s">
        <v>30</v>
      </c>
      <c r="B1419" s="13" t="s">
        <v>30</v>
      </c>
      <c r="C1419" s="14">
        <v>624</v>
      </c>
      <c r="D1419" s="13" t="s">
        <v>30</v>
      </c>
      <c r="E1419" s="13" t="s">
        <v>495</v>
      </c>
      <c r="F1419" s="13" t="s">
        <v>313</v>
      </c>
      <c r="G1419" s="14" t="s">
        <v>333</v>
      </c>
      <c r="H1419" s="205">
        <v>18379</v>
      </c>
      <c r="I1419" s="205">
        <v>18727</v>
      </c>
      <c r="J1419" s="205">
        <v>19114</v>
      </c>
      <c r="K1419" s="205">
        <v>19541</v>
      </c>
      <c r="L1419" s="205">
        <v>20014</v>
      </c>
      <c r="M1419">
        <v>20514</v>
      </c>
      <c r="N1419">
        <v>21059</v>
      </c>
      <c r="O1419">
        <v>21675</v>
      </c>
      <c r="P1419">
        <v>22355</v>
      </c>
      <c r="Q1419">
        <v>23050</v>
      </c>
      <c r="R1419">
        <v>23755</v>
      </c>
      <c r="S1419">
        <v>24457</v>
      </c>
      <c r="T1419">
        <v>25127</v>
      </c>
      <c r="U1419">
        <v>25784</v>
      </c>
      <c r="V1419">
        <v>26434</v>
      </c>
      <c r="W1419">
        <v>27081</v>
      </c>
      <c r="X1419">
        <v>27679</v>
      </c>
      <c r="Y1419">
        <v>28168</v>
      </c>
      <c r="Z1419">
        <v>28579</v>
      </c>
      <c r="AA1419">
        <v>28990</v>
      </c>
      <c r="AB1419">
        <v>29391</v>
      </c>
      <c r="AC1419">
        <v>29762</v>
      </c>
      <c r="AD1419">
        <v>30095</v>
      </c>
      <c r="AE1419" s="22" t="s">
        <v>1</v>
      </c>
    </row>
    <row r="1420" spans="1:31" x14ac:dyDescent="0.2">
      <c r="A1420" s="25" t="s">
        <v>30</v>
      </c>
      <c r="B1420" s="11" t="s">
        <v>30</v>
      </c>
      <c r="C1420" s="12">
        <v>624</v>
      </c>
      <c r="D1420" s="11" t="s">
        <v>30</v>
      </c>
      <c r="E1420" s="11" t="s">
        <v>449</v>
      </c>
      <c r="F1420" s="11" t="s">
        <v>312</v>
      </c>
      <c r="G1420" s="12" t="s">
        <v>340</v>
      </c>
      <c r="H1420" s="205">
        <v>18341</v>
      </c>
      <c r="I1420" s="205">
        <v>18578</v>
      </c>
      <c r="J1420" s="205">
        <v>18851</v>
      </c>
      <c r="K1420" s="205">
        <v>19171</v>
      </c>
      <c r="L1420" s="205">
        <v>19565</v>
      </c>
      <c r="M1420">
        <v>19992</v>
      </c>
      <c r="N1420">
        <v>20432</v>
      </c>
      <c r="O1420">
        <v>20923</v>
      </c>
      <c r="P1420">
        <v>21515</v>
      </c>
      <c r="Q1420">
        <v>22180</v>
      </c>
      <c r="R1420">
        <v>22852</v>
      </c>
      <c r="S1420">
        <v>23534</v>
      </c>
      <c r="T1420">
        <v>24207</v>
      </c>
      <c r="U1420">
        <v>24849</v>
      </c>
      <c r="V1420">
        <v>25468</v>
      </c>
      <c r="W1420">
        <v>26087</v>
      </c>
      <c r="X1420">
        <v>26708</v>
      </c>
      <c r="Y1420">
        <v>27274</v>
      </c>
      <c r="Z1420">
        <v>27737</v>
      </c>
      <c r="AA1420">
        <v>28140</v>
      </c>
      <c r="AB1420">
        <v>28539</v>
      </c>
      <c r="AC1420">
        <v>28926</v>
      </c>
      <c r="AD1420">
        <v>29283</v>
      </c>
      <c r="AE1420" s="21" t="s">
        <v>1</v>
      </c>
    </row>
    <row r="1421" spans="1:31" x14ac:dyDescent="0.2">
      <c r="A1421" s="27" t="s">
        <v>30</v>
      </c>
      <c r="B1421" s="13" t="s">
        <v>30</v>
      </c>
      <c r="C1421" s="14">
        <v>624</v>
      </c>
      <c r="D1421" s="13" t="s">
        <v>30</v>
      </c>
      <c r="E1421" s="13" t="s">
        <v>496</v>
      </c>
      <c r="F1421" s="13" t="s">
        <v>313</v>
      </c>
      <c r="G1421" s="14" t="s">
        <v>340</v>
      </c>
      <c r="H1421" s="205">
        <v>17972</v>
      </c>
      <c r="I1421" s="205">
        <v>18294</v>
      </c>
      <c r="J1421" s="205">
        <v>18643</v>
      </c>
      <c r="K1421" s="205">
        <v>19026</v>
      </c>
      <c r="L1421" s="205">
        <v>19472</v>
      </c>
      <c r="M1421">
        <v>19952</v>
      </c>
      <c r="N1421">
        <v>20446</v>
      </c>
      <c r="O1421">
        <v>20985</v>
      </c>
      <c r="P1421">
        <v>21605</v>
      </c>
      <c r="Q1421">
        <v>22291</v>
      </c>
      <c r="R1421">
        <v>22988</v>
      </c>
      <c r="S1421">
        <v>23693</v>
      </c>
      <c r="T1421">
        <v>24388</v>
      </c>
      <c r="U1421">
        <v>25062</v>
      </c>
      <c r="V1421">
        <v>25717</v>
      </c>
      <c r="W1421">
        <v>26369</v>
      </c>
      <c r="X1421">
        <v>27022</v>
      </c>
      <c r="Y1421">
        <v>27617</v>
      </c>
      <c r="Z1421">
        <v>28098</v>
      </c>
      <c r="AA1421">
        <v>28513</v>
      </c>
      <c r="AB1421">
        <v>28925</v>
      </c>
      <c r="AC1421">
        <v>29326</v>
      </c>
      <c r="AD1421">
        <v>29694</v>
      </c>
      <c r="AE1421" s="22" t="s">
        <v>1</v>
      </c>
    </row>
    <row r="1422" spans="1:31" x14ac:dyDescent="0.2">
      <c r="A1422" s="25" t="s">
        <v>30</v>
      </c>
      <c r="B1422" s="11" t="s">
        <v>30</v>
      </c>
      <c r="C1422" s="12">
        <v>624</v>
      </c>
      <c r="D1422" s="11" t="s">
        <v>30</v>
      </c>
      <c r="E1422" s="11" t="s">
        <v>450</v>
      </c>
      <c r="F1422" s="11" t="s">
        <v>312</v>
      </c>
      <c r="G1422" s="12" t="s">
        <v>329</v>
      </c>
      <c r="H1422" s="205">
        <v>18046</v>
      </c>
      <c r="I1422" s="205">
        <v>18266</v>
      </c>
      <c r="J1422" s="205">
        <v>18508</v>
      </c>
      <c r="K1422" s="205">
        <v>18772</v>
      </c>
      <c r="L1422" s="205">
        <v>19113</v>
      </c>
      <c r="M1422">
        <v>19518</v>
      </c>
      <c r="N1422">
        <v>19944</v>
      </c>
      <c r="O1422">
        <v>20371</v>
      </c>
      <c r="P1422">
        <v>20863</v>
      </c>
      <c r="Q1422">
        <v>21459</v>
      </c>
      <c r="R1422">
        <v>22124</v>
      </c>
      <c r="S1422">
        <v>22796</v>
      </c>
      <c r="T1422">
        <v>23479</v>
      </c>
      <c r="U1422">
        <v>24148</v>
      </c>
      <c r="V1422">
        <v>24791</v>
      </c>
      <c r="W1422">
        <v>25410</v>
      </c>
      <c r="X1422">
        <v>26032</v>
      </c>
      <c r="Y1422">
        <v>26659</v>
      </c>
      <c r="Z1422">
        <v>27213</v>
      </c>
      <c r="AA1422">
        <v>27679</v>
      </c>
      <c r="AB1422">
        <v>28084</v>
      </c>
      <c r="AC1422">
        <v>28484</v>
      </c>
      <c r="AD1422">
        <v>28871</v>
      </c>
      <c r="AE1422" s="21" t="s">
        <v>1</v>
      </c>
    </row>
    <row r="1423" spans="1:31" x14ac:dyDescent="0.2">
      <c r="A1423" s="27" t="s">
        <v>30</v>
      </c>
      <c r="B1423" s="13" t="s">
        <v>30</v>
      </c>
      <c r="C1423" s="14">
        <v>624</v>
      </c>
      <c r="D1423" s="13" t="s">
        <v>30</v>
      </c>
      <c r="E1423" s="13" t="s">
        <v>497</v>
      </c>
      <c r="F1423" s="13" t="s">
        <v>313</v>
      </c>
      <c r="G1423" s="14" t="s">
        <v>329</v>
      </c>
      <c r="H1423" s="205">
        <v>17592</v>
      </c>
      <c r="I1423" s="205">
        <v>17895</v>
      </c>
      <c r="J1423" s="205">
        <v>18219</v>
      </c>
      <c r="K1423" s="205">
        <v>18554</v>
      </c>
      <c r="L1423" s="205">
        <v>18956</v>
      </c>
      <c r="M1423">
        <v>19413</v>
      </c>
      <c r="N1423">
        <v>19893</v>
      </c>
      <c r="O1423">
        <v>20379</v>
      </c>
      <c r="P1423">
        <v>20913</v>
      </c>
      <c r="Q1423">
        <v>21540</v>
      </c>
      <c r="R1423">
        <v>22230</v>
      </c>
      <c r="S1423">
        <v>22927</v>
      </c>
      <c r="T1423">
        <v>23630</v>
      </c>
      <c r="U1423">
        <v>24321</v>
      </c>
      <c r="V1423">
        <v>24994</v>
      </c>
      <c r="W1423">
        <v>25651</v>
      </c>
      <c r="X1423">
        <v>26306</v>
      </c>
      <c r="Y1423">
        <v>26966</v>
      </c>
      <c r="Z1423">
        <v>27545</v>
      </c>
      <c r="AA1423">
        <v>28030</v>
      </c>
      <c r="AB1423">
        <v>28448</v>
      </c>
      <c r="AC1423">
        <v>28862</v>
      </c>
      <c r="AD1423">
        <v>29263</v>
      </c>
      <c r="AE1423" s="22" t="s">
        <v>1</v>
      </c>
    </row>
    <row r="1424" spans="1:31" x14ac:dyDescent="0.2">
      <c r="A1424" s="25" t="s">
        <v>30</v>
      </c>
      <c r="B1424" s="11" t="s">
        <v>30</v>
      </c>
      <c r="C1424" s="12">
        <v>624</v>
      </c>
      <c r="D1424" s="11" t="s">
        <v>30</v>
      </c>
      <c r="E1424" s="11" t="s">
        <v>451</v>
      </c>
      <c r="F1424" s="11" t="s">
        <v>312</v>
      </c>
      <c r="G1424" s="12" t="s">
        <v>361</v>
      </c>
      <c r="H1424" s="205">
        <v>17780</v>
      </c>
      <c r="I1424" s="205">
        <v>17973</v>
      </c>
      <c r="J1424" s="205">
        <v>18202</v>
      </c>
      <c r="K1424" s="205">
        <v>18428</v>
      </c>
      <c r="L1424" s="205">
        <v>18712</v>
      </c>
      <c r="M1424">
        <v>19066</v>
      </c>
      <c r="N1424">
        <v>19473</v>
      </c>
      <c r="O1424">
        <v>19892</v>
      </c>
      <c r="P1424">
        <v>20310</v>
      </c>
      <c r="Q1424">
        <v>20805</v>
      </c>
      <c r="R1424">
        <v>21403</v>
      </c>
      <c r="S1424">
        <v>22069</v>
      </c>
      <c r="T1424">
        <v>22741</v>
      </c>
      <c r="U1424">
        <v>23419</v>
      </c>
      <c r="V1424">
        <v>24089</v>
      </c>
      <c r="W1424">
        <v>24732</v>
      </c>
      <c r="X1424">
        <v>25355</v>
      </c>
      <c r="Y1424">
        <v>25979</v>
      </c>
      <c r="Z1424">
        <v>26596</v>
      </c>
      <c r="AA1424">
        <v>27154</v>
      </c>
      <c r="AB1424">
        <v>27624</v>
      </c>
      <c r="AC1424">
        <v>28031</v>
      </c>
      <c r="AD1424">
        <v>28431</v>
      </c>
      <c r="AE1424" s="21" t="s">
        <v>1</v>
      </c>
    </row>
    <row r="1425" spans="1:31" x14ac:dyDescent="0.2">
      <c r="A1425" s="27" t="s">
        <v>30</v>
      </c>
      <c r="B1425" s="13" t="s">
        <v>30</v>
      </c>
      <c r="C1425" s="14">
        <v>624</v>
      </c>
      <c r="D1425" s="13" t="s">
        <v>30</v>
      </c>
      <c r="E1425" s="13" t="s">
        <v>498</v>
      </c>
      <c r="F1425" s="13" t="s">
        <v>313</v>
      </c>
      <c r="G1425" s="14" t="s">
        <v>361</v>
      </c>
      <c r="H1425" s="205">
        <v>17242</v>
      </c>
      <c r="I1425" s="205">
        <v>17517</v>
      </c>
      <c r="J1425" s="205">
        <v>17827</v>
      </c>
      <c r="K1425" s="205">
        <v>18128</v>
      </c>
      <c r="L1425" s="205">
        <v>18482</v>
      </c>
      <c r="M1425">
        <v>18897</v>
      </c>
      <c r="N1425">
        <v>19359</v>
      </c>
      <c r="O1425">
        <v>19836</v>
      </c>
      <c r="P1425">
        <v>20304</v>
      </c>
      <c r="Q1425">
        <v>20846</v>
      </c>
      <c r="R1425">
        <v>21479</v>
      </c>
      <c r="S1425">
        <v>22170</v>
      </c>
      <c r="T1425">
        <v>22866</v>
      </c>
      <c r="U1425">
        <v>23560</v>
      </c>
      <c r="V1425">
        <v>24252</v>
      </c>
      <c r="W1425">
        <v>24927</v>
      </c>
      <c r="X1425">
        <v>25586</v>
      </c>
      <c r="Y1425">
        <v>26245</v>
      </c>
      <c r="Z1425">
        <v>26891</v>
      </c>
      <c r="AA1425">
        <v>27475</v>
      </c>
      <c r="AB1425">
        <v>27965</v>
      </c>
      <c r="AC1425">
        <v>28386</v>
      </c>
      <c r="AD1425">
        <v>28800</v>
      </c>
      <c r="AE1425" s="22" t="s">
        <v>1</v>
      </c>
    </row>
    <row r="1426" spans="1:31" x14ac:dyDescent="0.2">
      <c r="A1426" s="25" t="s">
        <v>30</v>
      </c>
      <c r="B1426" s="11" t="s">
        <v>30</v>
      </c>
      <c r="C1426" s="12">
        <v>624</v>
      </c>
      <c r="D1426" s="11" t="s">
        <v>30</v>
      </c>
      <c r="E1426" s="11" t="s">
        <v>452</v>
      </c>
      <c r="F1426" s="11" t="s">
        <v>312</v>
      </c>
      <c r="G1426" s="12" t="s">
        <v>328</v>
      </c>
      <c r="H1426" s="205">
        <v>17474</v>
      </c>
      <c r="I1426" s="205">
        <v>17706</v>
      </c>
      <c r="J1426" s="205">
        <v>17912</v>
      </c>
      <c r="K1426" s="205">
        <v>18121</v>
      </c>
      <c r="L1426" s="205">
        <v>18368</v>
      </c>
      <c r="M1426">
        <v>18663</v>
      </c>
      <c r="N1426">
        <v>19020</v>
      </c>
      <c r="O1426">
        <v>19425</v>
      </c>
      <c r="P1426">
        <v>19830</v>
      </c>
      <c r="Q1426">
        <v>20251</v>
      </c>
      <c r="R1426">
        <v>20748</v>
      </c>
      <c r="S1426">
        <v>21347</v>
      </c>
      <c r="T1426">
        <v>22014</v>
      </c>
      <c r="U1426">
        <v>22680</v>
      </c>
      <c r="V1426">
        <v>23358</v>
      </c>
      <c r="W1426">
        <v>24030</v>
      </c>
      <c r="X1426">
        <v>24676</v>
      </c>
      <c r="Y1426">
        <v>25301</v>
      </c>
      <c r="Z1426">
        <v>25915</v>
      </c>
      <c r="AA1426">
        <v>26535</v>
      </c>
      <c r="AB1426">
        <v>27097</v>
      </c>
      <c r="AC1426">
        <v>27569</v>
      </c>
      <c r="AD1426">
        <v>27978</v>
      </c>
      <c r="AE1426" s="21" t="s">
        <v>1</v>
      </c>
    </row>
    <row r="1427" spans="1:31" x14ac:dyDescent="0.2">
      <c r="A1427" s="27" t="s">
        <v>30</v>
      </c>
      <c r="B1427" s="13" t="s">
        <v>30</v>
      </c>
      <c r="C1427" s="14">
        <v>624</v>
      </c>
      <c r="D1427" s="13" t="s">
        <v>30</v>
      </c>
      <c r="E1427" s="13" t="s">
        <v>499</v>
      </c>
      <c r="F1427" s="13" t="s">
        <v>313</v>
      </c>
      <c r="G1427" s="14" t="s">
        <v>328</v>
      </c>
      <c r="H1427" s="205">
        <v>16860</v>
      </c>
      <c r="I1427" s="205">
        <v>17167</v>
      </c>
      <c r="J1427" s="205">
        <v>17452</v>
      </c>
      <c r="K1427" s="205">
        <v>17732</v>
      </c>
      <c r="L1427" s="205">
        <v>18054</v>
      </c>
      <c r="M1427">
        <v>18422</v>
      </c>
      <c r="N1427">
        <v>18842</v>
      </c>
      <c r="O1427">
        <v>19304</v>
      </c>
      <c r="P1427">
        <v>19758</v>
      </c>
      <c r="Q1427">
        <v>20235</v>
      </c>
      <c r="R1427">
        <v>20783</v>
      </c>
      <c r="S1427">
        <v>21418</v>
      </c>
      <c r="T1427">
        <v>22110</v>
      </c>
      <c r="U1427">
        <v>22792</v>
      </c>
      <c r="V1427">
        <v>23488</v>
      </c>
      <c r="W1427">
        <v>24183</v>
      </c>
      <c r="X1427">
        <v>24863</v>
      </c>
      <c r="Y1427">
        <v>25524</v>
      </c>
      <c r="Z1427">
        <v>26166</v>
      </c>
      <c r="AA1427">
        <v>26818</v>
      </c>
      <c r="AB1427">
        <v>27408</v>
      </c>
      <c r="AC1427">
        <v>27902</v>
      </c>
      <c r="AD1427">
        <v>28324</v>
      </c>
      <c r="AE1427" s="22" t="s">
        <v>1</v>
      </c>
    </row>
    <row r="1428" spans="1:31" x14ac:dyDescent="0.2">
      <c r="A1428" s="25" t="s">
        <v>30</v>
      </c>
      <c r="B1428" s="11" t="s">
        <v>30</v>
      </c>
      <c r="C1428" s="12">
        <v>624</v>
      </c>
      <c r="D1428" s="11" t="s">
        <v>30</v>
      </c>
      <c r="E1428" s="11" t="s">
        <v>453</v>
      </c>
      <c r="F1428" s="11" t="s">
        <v>312</v>
      </c>
      <c r="G1428" s="12" t="s">
        <v>337</v>
      </c>
      <c r="H1428" s="205">
        <v>17091</v>
      </c>
      <c r="I1428" s="205">
        <v>17397</v>
      </c>
      <c r="J1428" s="205">
        <v>17642</v>
      </c>
      <c r="K1428" s="205">
        <v>17829</v>
      </c>
      <c r="L1428" s="205">
        <v>18060</v>
      </c>
      <c r="M1428">
        <v>18317</v>
      </c>
      <c r="N1428">
        <v>18615</v>
      </c>
      <c r="O1428">
        <v>18971</v>
      </c>
      <c r="P1428">
        <v>19360</v>
      </c>
      <c r="Q1428">
        <v>19770</v>
      </c>
      <c r="R1428">
        <v>20192</v>
      </c>
      <c r="S1428">
        <v>20692</v>
      </c>
      <c r="T1428">
        <v>21292</v>
      </c>
      <c r="U1428">
        <v>21951</v>
      </c>
      <c r="V1428">
        <v>22618</v>
      </c>
      <c r="W1428">
        <v>23298</v>
      </c>
      <c r="X1428">
        <v>23972</v>
      </c>
      <c r="Y1428">
        <v>24622</v>
      </c>
      <c r="Z1428">
        <v>25234</v>
      </c>
      <c r="AA1428">
        <v>25852</v>
      </c>
      <c r="AB1428">
        <v>26477</v>
      </c>
      <c r="AC1428">
        <v>27041</v>
      </c>
      <c r="AD1428">
        <v>27516</v>
      </c>
      <c r="AE1428" s="21" t="s">
        <v>1</v>
      </c>
    </row>
    <row r="1429" spans="1:31" x14ac:dyDescent="0.2">
      <c r="A1429" s="27" t="s">
        <v>30</v>
      </c>
      <c r="B1429" s="13" t="s">
        <v>30</v>
      </c>
      <c r="C1429" s="14">
        <v>624</v>
      </c>
      <c r="D1429" s="13" t="s">
        <v>30</v>
      </c>
      <c r="E1429" s="13" t="s">
        <v>500</v>
      </c>
      <c r="F1429" s="13" t="s">
        <v>313</v>
      </c>
      <c r="G1429" s="14" t="s">
        <v>337</v>
      </c>
      <c r="H1429" s="205">
        <v>16414</v>
      </c>
      <c r="I1429" s="205">
        <v>16782</v>
      </c>
      <c r="J1429" s="205">
        <v>17100</v>
      </c>
      <c r="K1429" s="205">
        <v>17354</v>
      </c>
      <c r="L1429" s="205">
        <v>17656</v>
      </c>
      <c r="M1429">
        <v>17990</v>
      </c>
      <c r="N1429">
        <v>18364</v>
      </c>
      <c r="O1429">
        <v>18787</v>
      </c>
      <c r="P1429">
        <v>19222</v>
      </c>
      <c r="Q1429">
        <v>19686</v>
      </c>
      <c r="R1429">
        <v>20169</v>
      </c>
      <c r="S1429">
        <v>20721</v>
      </c>
      <c r="T1429">
        <v>21357</v>
      </c>
      <c r="U1429">
        <v>22032</v>
      </c>
      <c r="V1429">
        <v>22718</v>
      </c>
      <c r="W1429">
        <v>23417</v>
      </c>
      <c r="X1429">
        <v>24116</v>
      </c>
      <c r="Y1429">
        <v>24800</v>
      </c>
      <c r="Z1429">
        <v>25441</v>
      </c>
      <c r="AA1429">
        <v>26089</v>
      </c>
      <c r="AB1429">
        <v>26747</v>
      </c>
      <c r="AC1429">
        <v>27342</v>
      </c>
      <c r="AD1429">
        <v>27839</v>
      </c>
      <c r="AE1429" s="22" t="s">
        <v>1</v>
      </c>
    </row>
    <row r="1430" spans="1:31" x14ac:dyDescent="0.2">
      <c r="A1430" s="25" t="s">
        <v>30</v>
      </c>
      <c r="B1430" s="11" t="s">
        <v>30</v>
      </c>
      <c r="C1430" s="12">
        <v>624</v>
      </c>
      <c r="D1430" s="11" t="s">
        <v>30</v>
      </c>
      <c r="E1430" s="11" t="s">
        <v>454</v>
      </c>
      <c r="F1430" s="11" t="s">
        <v>312</v>
      </c>
      <c r="G1430" s="12" t="s">
        <v>369</v>
      </c>
      <c r="H1430" s="205">
        <v>16658</v>
      </c>
      <c r="I1430" s="205">
        <v>17014</v>
      </c>
      <c r="J1430" s="205">
        <v>17332</v>
      </c>
      <c r="K1430" s="205">
        <v>17557</v>
      </c>
      <c r="L1430" s="205">
        <v>17765</v>
      </c>
      <c r="M1430">
        <v>18008</v>
      </c>
      <c r="N1430">
        <v>18268</v>
      </c>
      <c r="O1430">
        <v>18565</v>
      </c>
      <c r="P1430">
        <v>18903</v>
      </c>
      <c r="Q1430">
        <v>19297</v>
      </c>
      <c r="R1430">
        <v>19710</v>
      </c>
      <c r="S1430">
        <v>20135</v>
      </c>
      <c r="T1430">
        <v>20636</v>
      </c>
      <c r="U1430">
        <v>21226</v>
      </c>
      <c r="V1430">
        <v>21887</v>
      </c>
      <c r="W1430">
        <v>22556</v>
      </c>
      <c r="X1430">
        <v>23240</v>
      </c>
      <c r="Y1430">
        <v>23917</v>
      </c>
      <c r="Z1430">
        <v>24552</v>
      </c>
      <c r="AA1430">
        <v>25169</v>
      </c>
      <c r="AB1430">
        <v>25792</v>
      </c>
      <c r="AC1430">
        <v>26420</v>
      </c>
      <c r="AD1430">
        <v>26987</v>
      </c>
      <c r="AE1430" s="21" t="s">
        <v>1</v>
      </c>
    </row>
    <row r="1431" spans="1:31" x14ac:dyDescent="0.2">
      <c r="A1431" s="27" t="s">
        <v>30</v>
      </c>
      <c r="B1431" s="13" t="s">
        <v>30</v>
      </c>
      <c r="C1431" s="14">
        <v>624</v>
      </c>
      <c r="D1431" s="13" t="s">
        <v>30</v>
      </c>
      <c r="E1431" s="13" t="s">
        <v>501</v>
      </c>
      <c r="F1431" s="13" t="s">
        <v>313</v>
      </c>
      <c r="G1431" s="14" t="s">
        <v>369</v>
      </c>
      <c r="H1431" s="205">
        <v>15927</v>
      </c>
      <c r="I1431" s="205">
        <v>16334</v>
      </c>
      <c r="J1431" s="205">
        <v>16713</v>
      </c>
      <c r="K1431" s="205">
        <v>16997</v>
      </c>
      <c r="L1431" s="205">
        <v>17272</v>
      </c>
      <c r="M1431">
        <v>17589</v>
      </c>
      <c r="N1431">
        <v>17930</v>
      </c>
      <c r="O1431">
        <v>18307</v>
      </c>
      <c r="P1431">
        <v>18700</v>
      </c>
      <c r="Q1431">
        <v>19146</v>
      </c>
      <c r="R1431">
        <v>19616</v>
      </c>
      <c r="S1431">
        <v>20104</v>
      </c>
      <c r="T1431">
        <v>20658</v>
      </c>
      <c r="U1431">
        <v>21274</v>
      </c>
      <c r="V1431">
        <v>21953</v>
      </c>
      <c r="W1431">
        <v>22643</v>
      </c>
      <c r="X1431">
        <v>23348</v>
      </c>
      <c r="Y1431">
        <v>24052</v>
      </c>
      <c r="Z1431">
        <v>24711</v>
      </c>
      <c r="AA1431">
        <v>25359</v>
      </c>
      <c r="AB1431">
        <v>26015</v>
      </c>
      <c r="AC1431">
        <v>26678</v>
      </c>
      <c r="AD1431">
        <v>27277</v>
      </c>
      <c r="AE1431" s="22" t="s">
        <v>1</v>
      </c>
    </row>
    <row r="1432" spans="1:31" x14ac:dyDescent="0.2">
      <c r="A1432" s="25" t="s">
        <v>30</v>
      </c>
      <c r="B1432" s="11" t="s">
        <v>30</v>
      </c>
      <c r="C1432" s="12">
        <v>624</v>
      </c>
      <c r="D1432" s="11" t="s">
        <v>30</v>
      </c>
      <c r="E1432" s="11" t="s">
        <v>473</v>
      </c>
      <c r="F1432" s="11" t="s">
        <v>312</v>
      </c>
      <c r="G1432" s="12" t="s">
        <v>359</v>
      </c>
      <c r="H1432">
        <v>16232</v>
      </c>
      <c r="I1432">
        <v>16581</v>
      </c>
      <c r="J1432">
        <v>16948</v>
      </c>
      <c r="K1432">
        <v>17244</v>
      </c>
      <c r="L1432">
        <v>17489</v>
      </c>
      <c r="M1432">
        <v>17710</v>
      </c>
      <c r="N1432">
        <v>17957</v>
      </c>
      <c r="O1432">
        <v>18216</v>
      </c>
      <c r="P1432">
        <v>18494</v>
      </c>
      <c r="Q1432">
        <v>18837</v>
      </c>
      <c r="R1432">
        <v>19235</v>
      </c>
      <c r="S1432">
        <v>19650</v>
      </c>
      <c r="T1432">
        <v>20077</v>
      </c>
      <c r="U1432">
        <v>20567</v>
      </c>
      <c r="V1432">
        <v>21159</v>
      </c>
      <c r="W1432">
        <v>21823</v>
      </c>
      <c r="X1432">
        <v>22497</v>
      </c>
      <c r="Y1432">
        <v>23184</v>
      </c>
      <c r="Z1432">
        <v>23845</v>
      </c>
      <c r="AA1432">
        <v>24484</v>
      </c>
      <c r="AB1432">
        <v>25106</v>
      </c>
      <c r="AC1432">
        <v>25733</v>
      </c>
      <c r="AD1432">
        <v>26364</v>
      </c>
      <c r="AE1432" s="21"/>
    </row>
    <row r="1433" spans="1:31" x14ac:dyDescent="0.2">
      <c r="A1433" s="27" t="s">
        <v>30</v>
      </c>
      <c r="B1433" s="13" t="s">
        <v>30</v>
      </c>
      <c r="C1433" s="14">
        <v>624</v>
      </c>
      <c r="D1433" s="13" t="s">
        <v>30</v>
      </c>
      <c r="E1433" s="13" t="s">
        <v>480</v>
      </c>
      <c r="F1433" s="13" t="s">
        <v>313</v>
      </c>
      <c r="G1433" s="14" t="s">
        <v>359</v>
      </c>
      <c r="H1433">
        <v>15451</v>
      </c>
      <c r="I1433">
        <v>15845</v>
      </c>
      <c r="J1433">
        <v>16263.000000000002</v>
      </c>
      <c r="K1433">
        <v>16606</v>
      </c>
      <c r="L1433">
        <v>16910</v>
      </c>
      <c r="M1433">
        <v>17201</v>
      </c>
      <c r="N1433">
        <v>17525</v>
      </c>
      <c r="O1433">
        <v>17870</v>
      </c>
      <c r="P1433">
        <v>18216</v>
      </c>
      <c r="Q1433">
        <v>18618</v>
      </c>
      <c r="R1433">
        <v>19072</v>
      </c>
      <c r="S1433">
        <v>19547</v>
      </c>
      <c r="T1433">
        <v>20038</v>
      </c>
      <c r="U1433">
        <v>20571</v>
      </c>
      <c r="V1433">
        <v>21190</v>
      </c>
      <c r="W1433">
        <v>21875</v>
      </c>
      <c r="X1433">
        <v>22570</v>
      </c>
      <c r="Y1433">
        <v>23281</v>
      </c>
      <c r="Z1433">
        <v>23959</v>
      </c>
      <c r="AA1433">
        <v>24624</v>
      </c>
      <c r="AB1433">
        <v>25279</v>
      </c>
      <c r="AC1433">
        <v>25941</v>
      </c>
      <c r="AD1433">
        <v>26610</v>
      </c>
      <c r="AE1433" s="22"/>
    </row>
    <row r="1434" spans="1:31" x14ac:dyDescent="0.2">
      <c r="A1434" s="25" t="s">
        <v>30</v>
      </c>
      <c r="B1434" s="11" t="s">
        <v>30</v>
      </c>
      <c r="C1434" s="12">
        <v>624</v>
      </c>
      <c r="D1434" s="11" t="s">
        <v>30</v>
      </c>
      <c r="E1434" s="11" t="s">
        <v>474</v>
      </c>
      <c r="F1434" s="11" t="s">
        <v>312</v>
      </c>
      <c r="G1434" s="12" t="s">
        <v>341</v>
      </c>
      <c r="H1434">
        <v>15797</v>
      </c>
      <c r="I1434">
        <v>16154</v>
      </c>
      <c r="J1434">
        <v>16515</v>
      </c>
      <c r="K1434">
        <v>16858</v>
      </c>
      <c r="L1434">
        <v>17174</v>
      </c>
      <c r="M1434">
        <v>17432</v>
      </c>
      <c r="N1434">
        <v>17657</v>
      </c>
      <c r="O1434">
        <v>17904</v>
      </c>
      <c r="P1434">
        <v>18142</v>
      </c>
      <c r="Q1434">
        <v>18424</v>
      </c>
      <c r="R1434">
        <v>18771</v>
      </c>
      <c r="S1434">
        <v>19173</v>
      </c>
      <c r="T1434">
        <v>19591</v>
      </c>
      <c r="U1434">
        <v>20006</v>
      </c>
      <c r="V1434">
        <v>20497</v>
      </c>
      <c r="W1434">
        <v>21093</v>
      </c>
      <c r="X1434">
        <v>21762</v>
      </c>
      <c r="Y1434">
        <v>22439</v>
      </c>
      <c r="Z1434">
        <v>23109</v>
      </c>
      <c r="AA1434">
        <v>23774</v>
      </c>
      <c r="AB1434">
        <v>24418</v>
      </c>
      <c r="AC1434">
        <v>25045</v>
      </c>
      <c r="AD1434">
        <v>25675</v>
      </c>
      <c r="AE1434" s="21"/>
    </row>
    <row r="1435" spans="1:31" x14ac:dyDescent="0.2">
      <c r="A1435" s="27" t="s">
        <v>30</v>
      </c>
      <c r="B1435" s="13" t="s">
        <v>30</v>
      </c>
      <c r="C1435" s="14">
        <v>624</v>
      </c>
      <c r="D1435" s="13" t="s">
        <v>30</v>
      </c>
      <c r="E1435" s="13" t="s">
        <v>481</v>
      </c>
      <c r="F1435" s="13" t="s">
        <v>313</v>
      </c>
      <c r="G1435" s="14" t="s">
        <v>341</v>
      </c>
      <c r="H1435">
        <v>14972</v>
      </c>
      <c r="I1435">
        <v>15366</v>
      </c>
      <c r="J1435">
        <v>15772</v>
      </c>
      <c r="K1435">
        <v>16154</v>
      </c>
      <c r="L1435">
        <v>16515</v>
      </c>
      <c r="M1435">
        <v>16833</v>
      </c>
      <c r="N1435">
        <v>17133</v>
      </c>
      <c r="O1435">
        <v>17462</v>
      </c>
      <c r="P1435">
        <v>17777</v>
      </c>
      <c r="Q1435">
        <v>18130</v>
      </c>
      <c r="R1435">
        <v>18539</v>
      </c>
      <c r="S1435">
        <v>18999</v>
      </c>
      <c r="T1435">
        <v>19478</v>
      </c>
      <c r="U1435">
        <v>19949</v>
      </c>
      <c r="V1435">
        <v>20483</v>
      </c>
      <c r="W1435">
        <v>21107</v>
      </c>
      <c r="X1435">
        <v>21798</v>
      </c>
      <c r="Y1435">
        <v>22500</v>
      </c>
      <c r="Z1435">
        <v>23185</v>
      </c>
      <c r="AA1435">
        <v>23867</v>
      </c>
      <c r="AB1435">
        <v>24539</v>
      </c>
      <c r="AC1435">
        <v>25201</v>
      </c>
      <c r="AD1435">
        <v>25869</v>
      </c>
      <c r="AE1435" s="22"/>
    </row>
    <row r="1436" spans="1:31" x14ac:dyDescent="0.2">
      <c r="A1436" s="25" t="s">
        <v>30</v>
      </c>
      <c r="B1436" s="11" t="s">
        <v>30</v>
      </c>
      <c r="C1436" s="12">
        <v>624</v>
      </c>
      <c r="D1436" s="11" t="s">
        <v>30</v>
      </c>
      <c r="E1436" s="11" t="s">
        <v>475</v>
      </c>
      <c r="F1436" s="11" t="s">
        <v>312</v>
      </c>
      <c r="G1436" s="12" t="s">
        <v>334</v>
      </c>
      <c r="H1436">
        <v>15366</v>
      </c>
      <c r="I1436">
        <v>15717</v>
      </c>
      <c r="J1436">
        <v>16085.999999999998</v>
      </c>
      <c r="K1436">
        <v>16423</v>
      </c>
      <c r="L1436">
        <v>16785</v>
      </c>
      <c r="M1436">
        <v>17113</v>
      </c>
      <c r="N1436">
        <v>17375</v>
      </c>
      <c r="O1436">
        <v>17602</v>
      </c>
      <c r="P1436">
        <v>17827</v>
      </c>
      <c r="Q1436">
        <v>18070</v>
      </c>
      <c r="R1436">
        <v>18356</v>
      </c>
      <c r="S1436">
        <v>18706</v>
      </c>
      <c r="T1436">
        <v>19112</v>
      </c>
      <c r="U1436">
        <v>19518</v>
      </c>
      <c r="V1436">
        <v>19934</v>
      </c>
      <c r="W1436">
        <v>20428</v>
      </c>
      <c r="X1436">
        <v>21028</v>
      </c>
      <c r="Y1436">
        <v>21702</v>
      </c>
      <c r="Z1436">
        <v>22363</v>
      </c>
      <c r="AA1436">
        <v>23036</v>
      </c>
      <c r="AB1436">
        <v>23704</v>
      </c>
      <c r="AC1436">
        <v>24353</v>
      </c>
      <c r="AD1436">
        <v>24984</v>
      </c>
      <c r="AE1436" s="21"/>
    </row>
    <row r="1437" spans="1:31" x14ac:dyDescent="0.2">
      <c r="A1437" s="27" t="s">
        <v>30</v>
      </c>
      <c r="B1437" s="13" t="s">
        <v>30</v>
      </c>
      <c r="C1437" s="14">
        <v>624</v>
      </c>
      <c r="D1437" s="13" t="s">
        <v>30</v>
      </c>
      <c r="E1437" s="13" t="s">
        <v>482</v>
      </c>
      <c r="F1437" s="13" t="s">
        <v>313</v>
      </c>
      <c r="G1437" s="14" t="s">
        <v>334</v>
      </c>
      <c r="H1437">
        <v>14503</v>
      </c>
      <c r="I1437">
        <v>14883</v>
      </c>
      <c r="J1437">
        <v>15290</v>
      </c>
      <c r="K1437">
        <v>15663</v>
      </c>
      <c r="L1437">
        <v>16061</v>
      </c>
      <c r="M1437">
        <v>16434</v>
      </c>
      <c r="N1437">
        <v>16759</v>
      </c>
      <c r="O1437">
        <v>17065</v>
      </c>
      <c r="P1437">
        <v>17366</v>
      </c>
      <c r="Q1437">
        <v>17688</v>
      </c>
      <c r="R1437">
        <v>18047</v>
      </c>
      <c r="S1437">
        <v>18461</v>
      </c>
      <c r="T1437">
        <v>18926</v>
      </c>
      <c r="U1437">
        <v>19388</v>
      </c>
      <c r="V1437">
        <v>19859</v>
      </c>
      <c r="W1437">
        <v>20396</v>
      </c>
      <c r="X1437">
        <v>21025</v>
      </c>
      <c r="Y1437">
        <v>21723</v>
      </c>
      <c r="Z1437">
        <v>22404</v>
      </c>
      <c r="AA1437">
        <v>23091</v>
      </c>
      <c r="AB1437">
        <v>23777</v>
      </c>
      <c r="AC1437">
        <v>24455</v>
      </c>
      <c r="AD1437">
        <v>25124</v>
      </c>
      <c r="AE1437" s="22"/>
    </row>
    <row r="1438" spans="1:31" x14ac:dyDescent="0.2">
      <c r="A1438" s="25" t="s">
        <v>30</v>
      </c>
      <c r="B1438" s="11" t="s">
        <v>30</v>
      </c>
      <c r="C1438" s="12">
        <v>624</v>
      </c>
      <c r="D1438" s="11" t="s">
        <v>30</v>
      </c>
      <c r="E1438" s="11" t="s">
        <v>476</v>
      </c>
      <c r="F1438" s="11" t="s">
        <v>312</v>
      </c>
      <c r="G1438" s="12" t="s">
        <v>345</v>
      </c>
      <c r="H1438">
        <v>14949</v>
      </c>
      <c r="I1438">
        <v>15284</v>
      </c>
      <c r="J1438">
        <v>15647</v>
      </c>
      <c r="K1438">
        <v>15993</v>
      </c>
      <c r="L1438">
        <v>16349</v>
      </c>
      <c r="M1438">
        <v>16722</v>
      </c>
      <c r="N1438">
        <v>17053</v>
      </c>
      <c r="O1438">
        <v>17316</v>
      </c>
      <c r="P1438">
        <v>17522</v>
      </c>
      <c r="Q1438">
        <v>17752</v>
      </c>
      <c r="R1438">
        <v>17998</v>
      </c>
      <c r="S1438">
        <v>18287</v>
      </c>
      <c r="T1438">
        <v>18641</v>
      </c>
      <c r="U1438">
        <v>19036</v>
      </c>
      <c r="V1438">
        <v>19444</v>
      </c>
      <c r="W1438">
        <v>19862</v>
      </c>
      <c r="X1438">
        <v>20360</v>
      </c>
      <c r="Y1438">
        <v>20965</v>
      </c>
      <c r="Z1438">
        <v>21623</v>
      </c>
      <c r="AA1438">
        <v>22288</v>
      </c>
      <c r="AB1438">
        <v>22964</v>
      </c>
      <c r="AC1438">
        <v>23637</v>
      </c>
      <c r="AD1438">
        <v>24289</v>
      </c>
      <c r="AE1438" s="21"/>
    </row>
    <row r="1439" spans="1:31" x14ac:dyDescent="0.2">
      <c r="A1439" s="27" t="s">
        <v>30</v>
      </c>
      <c r="B1439" s="13" t="s">
        <v>30</v>
      </c>
      <c r="C1439" s="14">
        <v>624</v>
      </c>
      <c r="D1439" s="13" t="s">
        <v>30</v>
      </c>
      <c r="E1439" s="13" t="s">
        <v>483</v>
      </c>
      <c r="F1439" s="13" t="s">
        <v>313</v>
      </c>
      <c r="G1439" s="14" t="s">
        <v>345</v>
      </c>
      <c r="H1439">
        <v>14052</v>
      </c>
      <c r="I1439">
        <v>14410</v>
      </c>
      <c r="J1439">
        <v>14803</v>
      </c>
      <c r="K1439">
        <v>15179</v>
      </c>
      <c r="L1439">
        <v>15569</v>
      </c>
      <c r="M1439">
        <v>15977</v>
      </c>
      <c r="N1439">
        <v>16355</v>
      </c>
      <c r="O1439">
        <v>16686</v>
      </c>
      <c r="P1439">
        <v>16968</v>
      </c>
      <c r="Q1439">
        <v>17276</v>
      </c>
      <c r="R1439">
        <v>17602</v>
      </c>
      <c r="S1439">
        <v>17964</v>
      </c>
      <c r="T1439">
        <v>18382</v>
      </c>
      <c r="U1439">
        <v>18834</v>
      </c>
      <c r="V1439">
        <v>19297</v>
      </c>
      <c r="W1439">
        <v>19769</v>
      </c>
      <c r="X1439">
        <v>20310</v>
      </c>
      <c r="Y1439">
        <v>20945</v>
      </c>
      <c r="Z1439">
        <v>21626</v>
      </c>
      <c r="AA1439">
        <v>22309</v>
      </c>
      <c r="AB1439">
        <v>22999</v>
      </c>
      <c r="AC1439">
        <v>23689</v>
      </c>
      <c r="AD1439">
        <v>24372</v>
      </c>
      <c r="AE1439" s="22"/>
    </row>
    <row r="1440" spans="1:31" x14ac:dyDescent="0.2">
      <c r="A1440" s="25" t="s">
        <v>30</v>
      </c>
      <c r="B1440" s="11" t="s">
        <v>30</v>
      </c>
      <c r="C1440" s="12">
        <v>624</v>
      </c>
      <c r="D1440" s="11" t="s">
        <v>30</v>
      </c>
      <c r="E1440" s="11" t="s">
        <v>477</v>
      </c>
      <c r="F1440" s="11" t="s">
        <v>312</v>
      </c>
      <c r="G1440" s="12" t="s">
        <v>339</v>
      </c>
      <c r="H1440">
        <v>14533</v>
      </c>
      <c r="I1440">
        <v>14865</v>
      </c>
      <c r="J1440">
        <v>15212</v>
      </c>
      <c r="K1440">
        <v>15552</v>
      </c>
      <c r="L1440">
        <v>15916</v>
      </c>
      <c r="M1440">
        <v>16283.000000000002</v>
      </c>
      <c r="N1440">
        <v>16660</v>
      </c>
      <c r="O1440">
        <v>16991</v>
      </c>
      <c r="P1440">
        <v>17234</v>
      </c>
      <c r="Q1440">
        <v>17444</v>
      </c>
      <c r="R1440">
        <v>17678</v>
      </c>
      <c r="S1440">
        <v>17927</v>
      </c>
      <c r="T1440">
        <v>18219</v>
      </c>
      <c r="U1440">
        <v>18563</v>
      </c>
      <c r="V1440">
        <v>18959</v>
      </c>
      <c r="W1440">
        <v>19370</v>
      </c>
      <c r="X1440">
        <v>19792</v>
      </c>
      <c r="Y1440">
        <v>20294</v>
      </c>
      <c r="Z1440">
        <v>20885</v>
      </c>
      <c r="AA1440">
        <v>21547</v>
      </c>
      <c r="AB1440">
        <v>22215</v>
      </c>
      <c r="AC1440">
        <v>22895</v>
      </c>
      <c r="AD1440">
        <v>23570</v>
      </c>
      <c r="AE1440" s="21"/>
    </row>
    <row r="1441" spans="1:31" x14ac:dyDescent="0.2">
      <c r="A1441" s="27" t="s">
        <v>30</v>
      </c>
      <c r="B1441" s="13" t="s">
        <v>30</v>
      </c>
      <c r="C1441" s="14">
        <v>624</v>
      </c>
      <c r="D1441" s="13" t="s">
        <v>30</v>
      </c>
      <c r="E1441" s="13" t="s">
        <v>484</v>
      </c>
      <c r="F1441" s="13" t="s">
        <v>313</v>
      </c>
      <c r="G1441" s="14" t="s">
        <v>339</v>
      </c>
      <c r="H1441">
        <v>13608</v>
      </c>
      <c r="I1441">
        <v>13957</v>
      </c>
      <c r="J1441">
        <v>14326</v>
      </c>
      <c r="K1441">
        <v>14691</v>
      </c>
      <c r="L1441">
        <v>15084</v>
      </c>
      <c r="M1441">
        <v>15483</v>
      </c>
      <c r="N1441">
        <v>15896</v>
      </c>
      <c r="O1441">
        <v>16277.000000000002</v>
      </c>
      <c r="P1441">
        <v>16587</v>
      </c>
      <c r="Q1441">
        <v>16876</v>
      </c>
      <c r="R1441">
        <v>17188</v>
      </c>
      <c r="S1441">
        <v>17516</v>
      </c>
      <c r="T1441">
        <v>17881</v>
      </c>
      <c r="U1441">
        <v>18289</v>
      </c>
      <c r="V1441">
        <v>18741</v>
      </c>
      <c r="W1441">
        <v>19206</v>
      </c>
      <c r="X1441">
        <v>19681</v>
      </c>
      <c r="Y1441">
        <v>20226</v>
      </c>
      <c r="Z1441">
        <v>20847</v>
      </c>
      <c r="AA1441">
        <v>21530</v>
      </c>
      <c r="AB1441">
        <v>22216</v>
      </c>
      <c r="AC1441">
        <v>22909</v>
      </c>
      <c r="AD1441">
        <v>23602</v>
      </c>
      <c r="AE1441" s="22"/>
    </row>
    <row r="1442" spans="1:31" x14ac:dyDescent="0.2">
      <c r="A1442" s="25" t="s">
        <v>30</v>
      </c>
      <c r="B1442" s="11" t="s">
        <v>30</v>
      </c>
      <c r="C1442" s="12">
        <v>624</v>
      </c>
      <c r="D1442" s="11" t="s">
        <v>30</v>
      </c>
      <c r="E1442" s="11" t="s">
        <v>478</v>
      </c>
      <c r="F1442" s="11" t="s">
        <v>312</v>
      </c>
      <c r="G1442" s="12" t="s">
        <v>352</v>
      </c>
      <c r="H1442">
        <v>14107</v>
      </c>
      <c r="I1442">
        <v>14448</v>
      </c>
      <c r="J1442">
        <v>14791</v>
      </c>
      <c r="K1442">
        <v>15115</v>
      </c>
      <c r="L1442">
        <v>15473</v>
      </c>
      <c r="M1442">
        <v>15848</v>
      </c>
      <c r="N1442">
        <v>16218</v>
      </c>
      <c r="O1442">
        <v>16595</v>
      </c>
      <c r="P1442">
        <v>16906</v>
      </c>
      <c r="Q1442">
        <v>17152</v>
      </c>
      <c r="R1442">
        <v>17366</v>
      </c>
      <c r="S1442">
        <v>17604</v>
      </c>
      <c r="T1442">
        <v>17856</v>
      </c>
      <c r="U1442">
        <v>18139</v>
      </c>
      <c r="V1442">
        <v>18484</v>
      </c>
      <c r="W1442">
        <v>18883</v>
      </c>
      <c r="X1442">
        <v>19298</v>
      </c>
      <c r="Y1442">
        <v>19724</v>
      </c>
      <c r="Z1442">
        <v>20213</v>
      </c>
      <c r="AA1442">
        <v>20806</v>
      </c>
      <c r="AB1442">
        <v>21472</v>
      </c>
      <c r="AC1442">
        <v>22143</v>
      </c>
      <c r="AD1442">
        <v>22825</v>
      </c>
      <c r="AE1442" s="21"/>
    </row>
    <row r="1443" spans="1:31" x14ac:dyDescent="0.2">
      <c r="A1443" s="27" t="s">
        <v>30</v>
      </c>
      <c r="B1443" s="13" t="s">
        <v>30</v>
      </c>
      <c r="C1443" s="14">
        <v>624</v>
      </c>
      <c r="D1443" s="13" t="s">
        <v>30</v>
      </c>
      <c r="E1443" s="13" t="s">
        <v>485</v>
      </c>
      <c r="F1443" s="13" t="s">
        <v>313</v>
      </c>
      <c r="G1443" s="14" t="s">
        <v>352</v>
      </c>
      <c r="H1443">
        <v>22619</v>
      </c>
      <c r="I1443">
        <v>23184</v>
      </c>
      <c r="J1443">
        <v>23705</v>
      </c>
      <c r="K1443">
        <v>24446</v>
      </c>
      <c r="L1443">
        <v>25211</v>
      </c>
      <c r="M1443">
        <v>25954</v>
      </c>
      <c r="N1443">
        <v>26620</v>
      </c>
      <c r="O1443">
        <v>27147</v>
      </c>
      <c r="P1443">
        <v>27795</v>
      </c>
      <c r="Q1443">
        <v>28397</v>
      </c>
      <c r="R1443">
        <v>28938</v>
      </c>
      <c r="S1443">
        <v>29407</v>
      </c>
      <c r="T1443">
        <v>29796</v>
      </c>
      <c r="U1443">
        <v>17787</v>
      </c>
      <c r="V1443">
        <v>18195</v>
      </c>
      <c r="W1443">
        <v>18648</v>
      </c>
      <c r="X1443">
        <v>19116</v>
      </c>
      <c r="Y1443">
        <v>19594</v>
      </c>
      <c r="Z1443">
        <v>20126</v>
      </c>
      <c r="AA1443">
        <v>20750</v>
      </c>
      <c r="AB1443">
        <v>21436</v>
      </c>
      <c r="AC1443">
        <v>22125</v>
      </c>
      <c r="AD1443">
        <v>22819</v>
      </c>
      <c r="AE1443" s="22"/>
    </row>
    <row r="1444" spans="1:31" x14ac:dyDescent="0.2">
      <c r="A1444" s="25" t="s">
        <v>30</v>
      </c>
      <c r="B1444" s="11" t="s">
        <v>30</v>
      </c>
      <c r="C1444" s="12">
        <v>624</v>
      </c>
      <c r="D1444" s="11" t="s">
        <v>30</v>
      </c>
      <c r="E1444" s="11" t="s">
        <v>479</v>
      </c>
      <c r="F1444" s="11" t="s">
        <v>312</v>
      </c>
      <c r="G1444" s="12" t="s">
        <v>338</v>
      </c>
      <c r="H1444">
        <v>13688</v>
      </c>
      <c r="I1444">
        <v>14020</v>
      </c>
      <c r="J1444">
        <v>14371</v>
      </c>
      <c r="K1444">
        <v>14693</v>
      </c>
      <c r="L1444">
        <v>15034</v>
      </c>
      <c r="M1444">
        <v>15402</v>
      </c>
      <c r="N1444">
        <v>15781</v>
      </c>
      <c r="O1444">
        <v>16151</v>
      </c>
      <c r="P1444">
        <v>16508</v>
      </c>
      <c r="Q1444">
        <v>16822</v>
      </c>
      <c r="R1444">
        <v>17072</v>
      </c>
      <c r="S1444">
        <v>17289</v>
      </c>
      <c r="T1444">
        <v>17530</v>
      </c>
      <c r="U1444">
        <v>17773</v>
      </c>
      <c r="V1444">
        <v>18057</v>
      </c>
      <c r="W1444">
        <v>18405</v>
      </c>
      <c r="X1444">
        <v>18809</v>
      </c>
      <c r="Y1444">
        <v>19227</v>
      </c>
      <c r="Z1444">
        <v>19641</v>
      </c>
      <c r="AA1444">
        <v>20132</v>
      </c>
      <c r="AB1444">
        <v>20729</v>
      </c>
      <c r="AC1444">
        <v>21398</v>
      </c>
      <c r="AD1444">
        <v>22072</v>
      </c>
      <c r="AE1444" s="21"/>
    </row>
    <row r="1445" spans="1:31" x14ac:dyDescent="0.2">
      <c r="A1445" s="27" t="s">
        <v>30</v>
      </c>
      <c r="B1445" s="13" t="s">
        <v>30</v>
      </c>
      <c r="C1445" s="14">
        <v>624</v>
      </c>
      <c r="D1445" s="13" t="s">
        <v>30</v>
      </c>
      <c r="E1445" s="13" t="s">
        <v>486</v>
      </c>
      <c r="F1445" s="13" t="s">
        <v>313</v>
      </c>
      <c r="G1445" s="14" t="s">
        <v>338</v>
      </c>
      <c r="H1445">
        <v>12725</v>
      </c>
      <c r="I1445">
        <v>13064</v>
      </c>
      <c r="J1445">
        <v>13425</v>
      </c>
      <c r="K1445">
        <v>13759</v>
      </c>
      <c r="L1445">
        <v>14117</v>
      </c>
      <c r="M1445">
        <v>14506</v>
      </c>
      <c r="N1445">
        <v>14913</v>
      </c>
      <c r="O1445">
        <v>15319</v>
      </c>
      <c r="P1445">
        <v>15714</v>
      </c>
      <c r="Q1445">
        <v>16081</v>
      </c>
      <c r="R1445">
        <v>16401</v>
      </c>
      <c r="S1445">
        <v>16697</v>
      </c>
      <c r="T1445">
        <v>17014</v>
      </c>
      <c r="U1445">
        <v>17335</v>
      </c>
      <c r="V1445">
        <v>17691</v>
      </c>
      <c r="W1445">
        <v>18100</v>
      </c>
      <c r="X1445">
        <v>18557</v>
      </c>
      <c r="Y1445">
        <v>19029</v>
      </c>
      <c r="Z1445">
        <v>19495</v>
      </c>
      <c r="AA1445">
        <v>20029</v>
      </c>
      <c r="AB1445">
        <v>20655</v>
      </c>
      <c r="AC1445">
        <v>21344</v>
      </c>
      <c r="AD1445">
        <v>22034</v>
      </c>
      <c r="AE1445" s="22"/>
    </row>
    <row r="1446" spans="1:31" x14ac:dyDescent="0.2">
      <c r="A1446" s="25" t="s">
        <v>30</v>
      </c>
      <c r="B1446" s="11" t="s">
        <v>30</v>
      </c>
      <c r="C1446" s="12">
        <v>624</v>
      </c>
      <c r="D1446" s="11" t="s">
        <v>30</v>
      </c>
      <c r="E1446" s="11" t="s">
        <v>458</v>
      </c>
      <c r="F1446" s="11" t="s">
        <v>312</v>
      </c>
      <c r="G1446" s="12" t="s">
        <v>457</v>
      </c>
      <c r="H1446" s="205">
        <v>83252</v>
      </c>
      <c r="I1446" s="205">
        <v>84851.999999999985</v>
      </c>
      <c r="J1446" s="205">
        <v>86349</v>
      </c>
      <c r="K1446" s="205">
        <v>87609.000000000015</v>
      </c>
      <c r="L1446" s="205">
        <v>88856</v>
      </c>
      <c r="M1446">
        <v>90130.000000000015</v>
      </c>
      <c r="N1446">
        <v>91517</v>
      </c>
      <c r="O1446">
        <v>93080.999999999985</v>
      </c>
      <c r="P1446">
        <v>94728.999999999985</v>
      </c>
      <c r="Q1446">
        <v>96579.000000000015</v>
      </c>
      <c r="R1446">
        <v>98655.999999999985</v>
      </c>
      <c r="S1446">
        <v>100997.00000000001</v>
      </c>
      <c r="T1446">
        <v>103609.99999999999</v>
      </c>
      <c r="U1446">
        <v>106430</v>
      </c>
      <c r="V1446">
        <v>109518.99999999999</v>
      </c>
      <c r="W1446">
        <v>112800</v>
      </c>
      <c r="X1446">
        <v>116146.99999999999</v>
      </c>
      <c r="Y1446">
        <v>119463</v>
      </c>
      <c r="Z1446">
        <v>122655</v>
      </c>
      <c r="AA1446">
        <v>125814</v>
      </c>
      <c r="AB1446">
        <v>128890.00000000001</v>
      </c>
      <c r="AC1446">
        <v>131808</v>
      </c>
      <c r="AD1446">
        <v>134520</v>
      </c>
      <c r="AE1446" s="21" t="s">
        <v>1</v>
      </c>
    </row>
    <row r="1447" spans="1:31" x14ac:dyDescent="0.2">
      <c r="A1447" s="27" t="s">
        <v>30</v>
      </c>
      <c r="B1447" s="13" t="s">
        <v>30</v>
      </c>
      <c r="C1447" s="14">
        <v>624</v>
      </c>
      <c r="D1447" s="13" t="s">
        <v>30</v>
      </c>
      <c r="E1447" s="13" t="s">
        <v>456</v>
      </c>
      <c r="F1447" s="13" t="s">
        <v>312</v>
      </c>
      <c r="G1447" s="14" t="s">
        <v>455</v>
      </c>
      <c r="H1447" s="205">
        <v>72643</v>
      </c>
      <c r="I1447" s="205">
        <v>74334</v>
      </c>
      <c r="J1447" s="205">
        <v>76106.999999999985</v>
      </c>
      <c r="K1447" s="205">
        <v>77776</v>
      </c>
      <c r="L1447" s="205">
        <v>79557</v>
      </c>
      <c r="M1447">
        <v>81368.000000000015</v>
      </c>
      <c r="N1447">
        <v>83087</v>
      </c>
      <c r="O1447">
        <v>84654.999999999985</v>
      </c>
      <c r="P1447">
        <v>85997</v>
      </c>
      <c r="Q1447">
        <v>87240.000000000015</v>
      </c>
      <c r="R1447">
        <v>88470</v>
      </c>
      <c r="S1447">
        <v>89813</v>
      </c>
      <c r="T1447">
        <v>91358</v>
      </c>
      <c r="U1447">
        <v>93029</v>
      </c>
      <c r="V1447">
        <v>94878</v>
      </c>
      <c r="W1447">
        <v>96948</v>
      </c>
      <c r="X1447">
        <v>99286.999999999985</v>
      </c>
      <c r="Y1447">
        <v>101912</v>
      </c>
      <c r="Z1447">
        <v>104725</v>
      </c>
      <c r="AA1447">
        <v>107809</v>
      </c>
      <c r="AB1447">
        <v>111083.99999999999</v>
      </c>
      <c r="AC1447">
        <v>114426</v>
      </c>
      <c r="AD1447">
        <v>117740.00000000001</v>
      </c>
      <c r="AE1447" s="22" t="s">
        <v>1</v>
      </c>
    </row>
    <row r="1448" spans="1:31" x14ac:dyDescent="0.2">
      <c r="A1448" s="25" t="s">
        <v>30</v>
      </c>
      <c r="B1448" s="11" t="s">
        <v>30</v>
      </c>
      <c r="C1448" s="12">
        <v>624</v>
      </c>
      <c r="D1448" s="11" t="s">
        <v>30</v>
      </c>
      <c r="E1448" s="11" t="s">
        <v>502</v>
      </c>
      <c r="F1448" s="11" t="s">
        <v>313</v>
      </c>
      <c r="G1448" s="12" t="s">
        <v>457</v>
      </c>
      <c r="H1448" s="205">
        <v>79624</v>
      </c>
      <c r="I1448" s="205">
        <v>81494</v>
      </c>
      <c r="J1448" s="205">
        <v>83300.000000000015</v>
      </c>
      <c r="K1448" s="205">
        <v>84842.999999999985</v>
      </c>
      <c r="L1448" s="205">
        <v>86407</v>
      </c>
      <c r="M1448">
        <v>88035</v>
      </c>
      <c r="N1448">
        <v>89794</v>
      </c>
      <c r="O1448">
        <v>91730</v>
      </c>
      <c r="P1448">
        <v>93673.000000000015</v>
      </c>
      <c r="Q1448">
        <v>95815</v>
      </c>
      <c r="R1448">
        <v>98179</v>
      </c>
      <c r="S1448">
        <v>100788.99999999999</v>
      </c>
      <c r="T1448">
        <v>103640.99999999999</v>
      </c>
      <c r="U1448">
        <v>106618</v>
      </c>
      <c r="V1448">
        <v>109832.00000000001</v>
      </c>
      <c r="W1448">
        <v>113225</v>
      </c>
      <c r="X1448">
        <v>116695</v>
      </c>
      <c r="Y1448">
        <v>120157.00000000001</v>
      </c>
      <c r="Z1448">
        <v>123462</v>
      </c>
      <c r="AA1448">
        <v>126756.99999999999</v>
      </c>
      <c r="AB1448">
        <v>129988</v>
      </c>
      <c r="AC1448">
        <v>133064</v>
      </c>
      <c r="AD1448">
        <v>135918.99999999997</v>
      </c>
      <c r="AE1448" s="21" t="s">
        <v>1</v>
      </c>
    </row>
    <row r="1449" spans="1:31" x14ac:dyDescent="0.2">
      <c r="A1449" s="27" t="s">
        <v>30</v>
      </c>
      <c r="B1449" s="13" t="s">
        <v>30</v>
      </c>
      <c r="C1449" s="14">
        <v>624</v>
      </c>
      <c r="D1449" s="13" t="s">
        <v>30</v>
      </c>
      <c r="E1449" s="13" t="s">
        <v>503</v>
      </c>
      <c r="F1449" s="13" t="s">
        <v>313</v>
      </c>
      <c r="G1449" s="14" t="s">
        <v>338</v>
      </c>
      <c r="H1449" s="205">
        <v>68048.999999999985</v>
      </c>
      <c r="I1449" s="205">
        <v>69827</v>
      </c>
      <c r="J1449" s="205">
        <v>71714</v>
      </c>
      <c r="K1449" s="205">
        <v>73506</v>
      </c>
      <c r="L1449" s="205">
        <v>75425</v>
      </c>
      <c r="M1449">
        <v>77397</v>
      </c>
      <c r="N1449">
        <v>79324</v>
      </c>
      <c r="O1449">
        <v>81162</v>
      </c>
      <c r="P1449">
        <v>82812.000000000015</v>
      </c>
      <c r="Q1449">
        <v>84413.000000000015</v>
      </c>
      <c r="R1449">
        <v>86024</v>
      </c>
      <c r="S1449">
        <v>87739</v>
      </c>
      <c r="T1449">
        <v>89633</v>
      </c>
      <c r="U1449">
        <v>91633.000000000015</v>
      </c>
      <c r="V1449">
        <v>93783.000000000015</v>
      </c>
      <c r="W1449">
        <v>96119</v>
      </c>
      <c r="X1449">
        <v>98689</v>
      </c>
      <c r="Y1449">
        <v>101517</v>
      </c>
      <c r="Z1449">
        <v>104498.00000000001</v>
      </c>
      <c r="AA1449">
        <v>107709</v>
      </c>
      <c r="AB1449">
        <v>111083</v>
      </c>
      <c r="AC1449">
        <v>114521.99999999999</v>
      </c>
      <c r="AD1449">
        <v>117951</v>
      </c>
      <c r="AE1449" s="22" t="s">
        <v>1</v>
      </c>
    </row>
    <row r="1450" spans="1:31" x14ac:dyDescent="0.2">
      <c r="A1450" s="25" t="s">
        <v>30</v>
      </c>
      <c r="B1450" s="11" t="s">
        <v>30</v>
      </c>
      <c r="C1450" s="12">
        <v>624</v>
      </c>
      <c r="D1450" s="11" t="s">
        <v>30</v>
      </c>
      <c r="E1450" s="11" t="s">
        <v>504</v>
      </c>
      <c r="F1450" s="11"/>
      <c r="G1450" s="12"/>
      <c r="H1450" s="205">
        <v>0</v>
      </c>
      <c r="I1450" s="205">
        <v>0</v>
      </c>
      <c r="J1450" s="205">
        <v>0</v>
      </c>
      <c r="K1450" s="205">
        <v>0</v>
      </c>
      <c r="L1450" s="205">
        <v>0</v>
      </c>
      <c r="M1450">
        <v>0</v>
      </c>
      <c r="N1450">
        <v>0</v>
      </c>
      <c r="O1450">
        <v>0</v>
      </c>
      <c r="P1450">
        <v>0</v>
      </c>
      <c r="Q1450">
        <v>0</v>
      </c>
      <c r="R1450">
        <v>0</v>
      </c>
      <c r="S1450">
        <v>0</v>
      </c>
      <c r="T1450">
        <v>0</v>
      </c>
      <c r="U1450">
        <v>0</v>
      </c>
      <c r="V1450">
        <v>0</v>
      </c>
      <c r="W1450">
        <v>0</v>
      </c>
      <c r="X1450">
        <v>0</v>
      </c>
      <c r="Y1450">
        <v>0</v>
      </c>
      <c r="Z1450">
        <v>0</v>
      </c>
      <c r="AA1450">
        <v>0</v>
      </c>
      <c r="AB1450">
        <v>0</v>
      </c>
      <c r="AC1450">
        <v>0</v>
      </c>
      <c r="AD1450">
        <v>0</v>
      </c>
      <c r="AE1450" s="21" t="s">
        <v>1</v>
      </c>
    </row>
    <row r="1451" spans="1:31" x14ac:dyDescent="0.2">
      <c r="A1451" s="27" t="s">
        <v>30</v>
      </c>
      <c r="B1451" s="13" t="s">
        <v>30</v>
      </c>
      <c r="C1451" s="14">
        <v>624</v>
      </c>
      <c r="D1451" s="13" t="s">
        <v>30</v>
      </c>
      <c r="E1451" s="13" t="s">
        <v>505</v>
      </c>
      <c r="F1451" s="13"/>
      <c r="G1451" s="14"/>
      <c r="H1451" s="205">
        <v>1446936</v>
      </c>
      <c r="I1451" s="205">
        <v>1483920</v>
      </c>
      <c r="J1451" s="205">
        <v>1522603</v>
      </c>
      <c r="K1451" s="205">
        <v>1562996</v>
      </c>
      <c r="L1451" s="205">
        <v>1604981</v>
      </c>
      <c r="M1451">
        <v>1648259</v>
      </c>
      <c r="N1451">
        <v>1692433</v>
      </c>
      <c r="O1451">
        <v>1737207</v>
      </c>
      <c r="P1451">
        <v>1782434</v>
      </c>
      <c r="Q1451">
        <v>1828146</v>
      </c>
      <c r="R1451">
        <v>1874304</v>
      </c>
      <c r="S1451">
        <v>1920917</v>
      </c>
      <c r="T1451">
        <v>1967998</v>
      </c>
      <c r="U1451">
        <v>2015490</v>
      </c>
      <c r="V1451">
        <v>2063360.9999999998</v>
      </c>
      <c r="W1451">
        <v>2111612</v>
      </c>
      <c r="X1451">
        <v>2160280</v>
      </c>
      <c r="Y1451">
        <v>2209378</v>
      </c>
      <c r="Z1451">
        <v>2258895</v>
      </c>
      <c r="AA1451">
        <v>2308813</v>
      </c>
      <c r="AB1451">
        <v>2359159</v>
      </c>
      <c r="AC1451">
        <v>2409956</v>
      </c>
      <c r="AD1451">
        <v>2461208</v>
      </c>
      <c r="AE1451" s="22" t="s">
        <v>1</v>
      </c>
    </row>
    <row r="1452" spans="1:31" x14ac:dyDescent="0.2">
      <c r="A1452" s="25" t="s">
        <v>31</v>
      </c>
      <c r="B1452" s="11" t="s">
        <v>31</v>
      </c>
      <c r="C1452" s="12">
        <v>328</v>
      </c>
      <c r="D1452" s="11" t="s">
        <v>31</v>
      </c>
      <c r="E1452" s="11" t="s">
        <v>440</v>
      </c>
      <c r="F1452" s="11" t="s">
        <v>312</v>
      </c>
      <c r="G1452" s="12" t="s">
        <v>319</v>
      </c>
      <c r="H1452" s="205">
        <v>7723</v>
      </c>
      <c r="I1452" s="205">
        <v>7437</v>
      </c>
      <c r="J1452" s="205">
        <v>7279</v>
      </c>
      <c r="K1452" s="205">
        <v>7124</v>
      </c>
      <c r="L1452" s="205">
        <v>6996</v>
      </c>
      <c r="M1452">
        <v>6914</v>
      </c>
      <c r="N1452">
        <v>6964</v>
      </c>
      <c r="O1452">
        <v>6979</v>
      </c>
      <c r="P1452">
        <v>7169</v>
      </c>
      <c r="Q1452">
        <v>7378</v>
      </c>
      <c r="R1452">
        <v>7531</v>
      </c>
      <c r="S1452">
        <v>7250</v>
      </c>
      <c r="T1452">
        <v>7284</v>
      </c>
      <c r="U1452">
        <v>7206</v>
      </c>
      <c r="V1452">
        <v>7105</v>
      </c>
      <c r="W1452">
        <v>7007</v>
      </c>
      <c r="X1452">
        <v>7038</v>
      </c>
      <c r="Y1452">
        <v>6961</v>
      </c>
      <c r="Z1452">
        <v>6923</v>
      </c>
      <c r="AA1452">
        <v>6882</v>
      </c>
      <c r="AB1452">
        <v>6830</v>
      </c>
      <c r="AC1452">
        <v>6724</v>
      </c>
      <c r="AD1452">
        <v>6664</v>
      </c>
      <c r="AE1452" s="21" t="s">
        <v>1</v>
      </c>
    </row>
    <row r="1453" spans="1:31" x14ac:dyDescent="0.2">
      <c r="A1453" s="27" t="s">
        <v>31</v>
      </c>
      <c r="B1453" s="13" t="s">
        <v>31</v>
      </c>
      <c r="C1453" s="14">
        <v>328</v>
      </c>
      <c r="D1453" s="13" t="s">
        <v>31</v>
      </c>
      <c r="E1453" s="13" t="s">
        <v>487</v>
      </c>
      <c r="F1453" s="13" t="s">
        <v>313</v>
      </c>
      <c r="G1453" s="14" t="s">
        <v>319</v>
      </c>
      <c r="H1453" s="205">
        <v>7655</v>
      </c>
      <c r="I1453" s="205">
        <v>7409</v>
      </c>
      <c r="J1453" s="205">
        <v>7256</v>
      </c>
      <c r="K1453" s="205">
        <v>7245</v>
      </c>
      <c r="L1453" s="205">
        <v>7300</v>
      </c>
      <c r="M1453">
        <v>7382</v>
      </c>
      <c r="N1453">
        <v>7321</v>
      </c>
      <c r="O1453">
        <v>7425</v>
      </c>
      <c r="P1453">
        <v>7618</v>
      </c>
      <c r="Q1453">
        <v>7815</v>
      </c>
      <c r="R1453">
        <v>7953</v>
      </c>
      <c r="S1453">
        <v>7722</v>
      </c>
      <c r="T1453">
        <v>7733</v>
      </c>
      <c r="U1453">
        <v>7621</v>
      </c>
      <c r="V1453">
        <v>7481</v>
      </c>
      <c r="W1453">
        <v>7350</v>
      </c>
      <c r="X1453">
        <v>7419</v>
      </c>
      <c r="Y1453">
        <v>7325</v>
      </c>
      <c r="Z1453">
        <v>7285</v>
      </c>
      <c r="AA1453">
        <v>7243</v>
      </c>
      <c r="AB1453">
        <v>7189</v>
      </c>
      <c r="AC1453">
        <v>7064</v>
      </c>
      <c r="AD1453">
        <v>6997</v>
      </c>
      <c r="AE1453" s="22" t="s">
        <v>1</v>
      </c>
    </row>
    <row r="1454" spans="1:31" x14ac:dyDescent="0.2">
      <c r="A1454" s="25" t="s">
        <v>31</v>
      </c>
      <c r="B1454" s="11" t="s">
        <v>31</v>
      </c>
      <c r="C1454" s="12">
        <v>328</v>
      </c>
      <c r="D1454" s="11" t="s">
        <v>31</v>
      </c>
      <c r="E1454" s="11" t="s">
        <v>441</v>
      </c>
      <c r="F1454" s="11" t="s">
        <v>312</v>
      </c>
      <c r="G1454" s="12" t="s">
        <v>355</v>
      </c>
      <c r="H1454" s="205">
        <v>7891</v>
      </c>
      <c r="I1454" s="205">
        <v>7670</v>
      </c>
      <c r="J1454" s="205">
        <v>7436</v>
      </c>
      <c r="K1454" s="205">
        <v>7253</v>
      </c>
      <c r="L1454" s="205">
        <v>7088</v>
      </c>
      <c r="M1454">
        <v>6955</v>
      </c>
      <c r="N1454">
        <v>6874</v>
      </c>
      <c r="O1454">
        <v>6868</v>
      </c>
      <c r="P1454">
        <v>6989</v>
      </c>
      <c r="Q1454">
        <v>7163</v>
      </c>
      <c r="R1454">
        <v>7329</v>
      </c>
      <c r="S1454">
        <v>7403</v>
      </c>
      <c r="T1454">
        <v>7293</v>
      </c>
      <c r="U1454">
        <v>7249</v>
      </c>
      <c r="V1454">
        <v>7173</v>
      </c>
      <c r="W1454">
        <v>7084</v>
      </c>
      <c r="X1454">
        <v>7011</v>
      </c>
      <c r="Y1454">
        <v>6988</v>
      </c>
      <c r="Z1454">
        <v>6948</v>
      </c>
      <c r="AA1454">
        <v>6907</v>
      </c>
      <c r="AB1454">
        <v>6859</v>
      </c>
      <c r="AC1454">
        <v>6796</v>
      </c>
      <c r="AD1454">
        <v>6711</v>
      </c>
      <c r="AE1454" s="21" t="s">
        <v>1</v>
      </c>
    </row>
    <row r="1455" spans="1:31" x14ac:dyDescent="0.2">
      <c r="A1455" s="27" t="s">
        <v>31</v>
      </c>
      <c r="B1455" s="13" t="s">
        <v>31</v>
      </c>
      <c r="C1455" s="14">
        <v>328</v>
      </c>
      <c r="D1455" s="13" t="s">
        <v>31</v>
      </c>
      <c r="E1455" s="13" t="s">
        <v>488</v>
      </c>
      <c r="F1455" s="13" t="s">
        <v>313</v>
      </c>
      <c r="G1455" s="14" t="s">
        <v>355</v>
      </c>
      <c r="H1455" s="205">
        <v>7871</v>
      </c>
      <c r="I1455" s="205">
        <v>7558</v>
      </c>
      <c r="J1455" s="205">
        <v>7328</v>
      </c>
      <c r="K1455" s="205">
        <v>7240</v>
      </c>
      <c r="L1455" s="205">
        <v>7228</v>
      </c>
      <c r="M1455">
        <v>7261</v>
      </c>
      <c r="N1455">
        <v>7296</v>
      </c>
      <c r="O1455">
        <v>7287</v>
      </c>
      <c r="P1455">
        <v>7434</v>
      </c>
      <c r="Q1455">
        <v>7615</v>
      </c>
      <c r="R1455">
        <v>7776</v>
      </c>
      <c r="S1455">
        <v>7850</v>
      </c>
      <c r="T1455">
        <v>7762</v>
      </c>
      <c r="U1455">
        <v>7696</v>
      </c>
      <c r="V1455">
        <v>7589</v>
      </c>
      <c r="W1455">
        <v>7467</v>
      </c>
      <c r="X1455">
        <v>7374</v>
      </c>
      <c r="Y1455">
        <v>7360</v>
      </c>
      <c r="Z1455">
        <v>7316</v>
      </c>
      <c r="AA1455">
        <v>7272</v>
      </c>
      <c r="AB1455">
        <v>7221</v>
      </c>
      <c r="AC1455">
        <v>7152</v>
      </c>
      <c r="AD1455">
        <v>7055</v>
      </c>
      <c r="AE1455" s="22" t="s">
        <v>1</v>
      </c>
    </row>
    <row r="1456" spans="1:31" x14ac:dyDescent="0.2">
      <c r="A1456" s="25" t="s">
        <v>31</v>
      </c>
      <c r="B1456" s="11" t="s">
        <v>31</v>
      </c>
      <c r="C1456" s="12">
        <v>328</v>
      </c>
      <c r="D1456" s="11" t="s">
        <v>31</v>
      </c>
      <c r="E1456" s="11" t="s">
        <v>442</v>
      </c>
      <c r="F1456" s="11" t="s">
        <v>312</v>
      </c>
      <c r="G1456" s="12" t="s">
        <v>317</v>
      </c>
      <c r="H1456" s="205">
        <v>8079.0000000000009</v>
      </c>
      <c r="I1456" s="205">
        <v>7851</v>
      </c>
      <c r="J1456" s="205">
        <v>7615</v>
      </c>
      <c r="K1456" s="205">
        <v>7414</v>
      </c>
      <c r="L1456" s="205">
        <v>7221</v>
      </c>
      <c r="M1456">
        <v>7050</v>
      </c>
      <c r="N1456">
        <v>6917</v>
      </c>
      <c r="O1456">
        <v>6841</v>
      </c>
      <c r="P1456">
        <v>6887</v>
      </c>
      <c r="Q1456">
        <v>7012</v>
      </c>
      <c r="R1456">
        <v>7166</v>
      </c>
      <c r="S1456">
        <v>7280</v>
      </c>
      <c r="T1456">
        <v>7272</v>
      </c>
      <c r="U1456">
        <v>7259</v>
      </c>
      <c r="V1456">
        <v>7211</v>
      </c>
      <c r="W1456">
        <v>7139</v>
      </c>
      <c r="X1456">
        <v>7065</v>
      </c>
      <c r="Y1456">
        <v>7018</v>
      </c>
      <c r="Z1456">
        <v>6977</v>
      </c>
      <c r="AA1456">
        <v>6937</v>
      </c>
      <c r="AB1456">
        <v>6893</v>
      </c>
      <c r="AC1456">
        <v>6836</v>
      </c>
      <c r="AD1456">
        <v>6762</v>
      </c>
      <c r="AE1456" s="21" t="s">
        <v>1</v>
      </c>
    </row>
    <row r="1457" spans="1:31" x14ac:dyDescent="0.2">
      <c r="A1457" s="27" t="s">
        <v>31</v>
      </c>
      <c r="B1457" s="13" t="s">
        <v>31</v>
      </c>
      <c r="C1457" s="14">
        <v>328</v>
      </c>
      <c r="D1457" s="13" t="s">
        <v>31</v>
      </c>
      <c r="E1457" s="13" t="s">
        <v>489</v>
      </c>
      <c r="F1457" s="13" t="s">
        <v>313</v>
      </c>
      <c r="G1457" s="14" t="s">
        <v>317</v>
      </c>
      <c r="H1457" s="205">
        <v>8116</v>
      </c>
      <c r="I1457" s="205">
        <v>7769</v>
      </c>
      <c r="J1457" s="205">
        <v>7477</v>
      </c>
      <c r="K1457" s="205">
        <v>7319</v>
      </c>
      <c r="L1457" s="205">
        <v>7242</v>
      </c>
      <c r="M1457">
        <v>7222</v>
      </c>
      <c r="N1457">
        <v>7225</v>
      </c>
      <c r="O1457">
        <v>7211</v>
      </c>
      <c r="P1457">
        <v>7303</v>
      </c>
      <c r="Q1457">
        <v>7452</v>
      </c>
      <c r="R1457">
        <v>7615</v>
      </c>
      <c r="S1457">
        <v>7735</v>
      </c>
      <c r="T1457">
        <v>7745</v>
      </c>
      <c r="U1457">
        <v>7725</v>
      </c>
      <c r="V1457">
        <v>7655</v>
      </c>
      <c r="W1457">
        <v>7554</v>
      </c>
      <c r="X1457">
        <v>7455</v>
      </c>
      <c r="Y1457">
        <v>7401</v>
      </c>
      <c r="Z1457">
        <v>7353</v>
      </c>
      <c r="AA1457">
        <v>7308</v>
      </c>
      <c r="AB1457">
        <v>7259</v>
      </c>
      <c r="AC1457">
        <v>7198</v>
      </c>
      <c r="AD1457">
        <v>7114</v>
      </c>
      <c r="AE1457" s="22" t="s">
        <v>1</v>
      </c>
    </row>
    <row r="1458" spans="1:31" x14ac:dyDescent="0.2">
      <c r="A1458" s="25" t="s">
        <v>31</v>
      </c>
      <c r="B1458" s="11" t="s">
        <v>31</v>
      </c>
      <c r="C1458" s="12">
        <v>328</v>
      </c>
      <c r="D1458" s="11" t="s">
        <v>31</v>
      </c>
      <c r="E1458" s="11" t="s">
        <v>443</v>
      </c>
      <c r="F1458" s="11" t="s">
        <v>312</v>
      </c>
      <c r="G1458" s="12" t="s">
        <v>356</v>
      </c>
      <c r="H1458" s="205">
        <v>8274</v>
      </c>
      <c r="I1458" s="205">
        <v>8044.0000000000009</v>
      </c>
      <c r="J1458" s="205">
        <v>7809</v>
      </c>
      <c r="K1458" s="205">
        <v>7598</v>
      </c>
      <c r="L1458" s="205">
        <v>7386</v>
      </c>
      <c r="M1458">
        <v>7187</v>
      </c>
      <c r="N1458">
        <v>7015</v>
      </c>
      <c r="O1458">
        <v>6885</v>
      </c>
      <c r="P1458">
        <v>6850</v>
      </c>
      <c r="Q1458">
        <v>6918</v>
      </c>
      <c r="R1458">
        <v>7042</v>
      </c>
      <c r="S1458">
        <v>7168</v>
      </c>
      <c r="T1458">
        <v>7228</v>
      </c>
      <c r="U1458">
        <v>7246</v>
      </c>
      <c r="V1458">
        <v>7223</v>
      </c>
      <c r="W1458">
        <v>7173</v>
      </c>
      <c r="X1458">
        <v>7108</v>
      </c>
      <c r="Y1458">
        <v>7050</v>
      </c>
      <c r="Z1458">
        <v>7008</v>
      </c>
      <c r="AA1458">
        <v>6969</v>
      </c>
      <c r="AB1458">
        <v>6928</v>
      </c>
      <c r="AC1458">
        <v>6878</v>
      </c>
      <c r="AD1458">
        <v>6813</v>
      </c>
      <c r="AE1458" s="21" t="s">
        <v>1</v>
      </c>
    </row>
    <row r="1459" spans="1:31" x14ac:dyDescent="0.2">
      <c r="A1459" s="27" t="s">
        <v>31</v>
      </c>
      <c r="B1459" s="13" t="s">
        <v>31</v>
      </c>
      <c r="C1459" s="14">
        <v>328</v>
      </c>
      <c r="D1459" s="13" t="s">
        <v>31</v>
      </c>
      <c r="E1459" s="13" t="s">
        <v>490</v>
      </c>
      <c r="F1459" s="13" t="s">
        <v>313</v>
      </c>
      <c r="G1459" s="14" t="s">
        <v>356</v>
      </c>
      <c r="H1459" s="205">
        <v>8376</v>
      </c>
      <c r="I1459" s="205">
        <v>8015.0000000000009</v>
      </c>
      <c r="J1459" s="205">
        <v>7685</v>
      </c>
      <c r="K1459" s="205">
        <v>7462</v>
      </c>
      <c r="L1459" s="205">
        <v>7326</v>
      </c>
      <c r="M1459">
        <v>7253</v>
      </c>
      <c r="N1459">
        <v>7219</v>
      </c>
      <c r="O1459">
        <v>7189</v>
      </c>
      <c r="P1459">
        <v>7219</v>
      </c>
      <c r="Q1459">
        <v>7327</v>
      </c>
      <c r="R1459">
        <v>7474</v>
      </c>
      <c r="S1459">
        <v>7614</v>
      </c>
      <c r="T1459">
        <v>7691</v>
      </c>
      <c r="U1459">
        <v>7717</v>
      </c>
      <c r="V1459">
        <v>7683</v>
      </c>
      <c r="W1459">
        <v>7610</v>
      </c>
      <c r="X1459">
        <v>7520</v>
      </c>
      <c r="Y1459">
        <v>7446</v>
      </c>
      <c r="Z1459">
        <v>7394</v>
      </c>
      <c r="AA1459">
        <v>7348</v>
      </c>
      <c r="AB1459">
        <v>7301</v>
      </c>
      <c r="AC1459">
        <v>7246</v>
      </c>
      <c r="AD1459">
        <v>7174</v>
      </c>
      <c r="AE1459" s="22" t="s">
        <v>1</v>
      </c>
    </row>
    <row r="1460" spans="1:31" x14ac:dyDescent="0.2">
      <c r="A1460" s="25" t="s">
        <v>31</v>
      </c>
      <c r="B1460" s="11" t="s">
        <v>31</v>
      </c>
      <c r="C1460" s="12">
        <v>328</v>
      </c>
      <c r="D1460" s="11" t="s">
        <v>31</v>
      </c>
      <c r="E1460" s="11" t="s">
        <v>444</v>
      </c>
      <c r="F1460" s="11" t="s">
        <v>312</v>
      </c>
      <c r="G1460" s="12" t="s">
        <v>327</v>
      </c>
      <c r="H1460" s="205">
        <v>8469</v>
      </c>
      <c r="I1460" s="205">
        <v>8240</v>
      </c>
      <c r="J1460" s="205">
        <v>8007.9999999999991</v>
      </c>
      <c r="K1460" s="205">
        <v>7798</v>
      </c>
      <c r="L1460" s="205">
        <v>7576</v>
      </c>
      <c r="M1460">
        <v>7357</v>
      </c>
      <c r="N1460">
        <v>7157</v>
      </c>
      <c r="O1460">
        <v>6987</v>
      </c>
      <c r="P1460">
        <v>6865</v>
      </c>
      <c r="Q1460">
        <v>6871</v>
      </c>
      <c r="R1460">
        <v>6957</v>
      </c>
      <c r="S1460">
        <v>7072</v>
      </c>
      <c r="T1460">
        <v>7168</v>
      </c>
      <c r="U1460">
        <v>7216</v>
      </c>
      <c r="V1460">
        <v>7218</v>
      </c>
      <c r="W1460">
        <v>7186</v>
      </c>
      <c r="X1460">
        <v>7137</v>
      </c>
      <c r="Y1460">
        <v>7080</v>
      </c>
      <c r="Z1460">
        <v>7039</v>
      </c>
      <c r="AA1460">
        <v>7001</v>
      </c>
      <c r="AB1460">
        <v>6963</v>
      </c>
      <c r="AC1460">
        <v>6920</v>
      </c>
      <c r="AD1460">
        <v>6863</v>
      </c>
      <c r="AE1460" s="21" t="s">
        <v>1</v>
      </c>
    </row>
    <row r="1461" spans="1:31" x14ac:dyDescent="0.2">
      <c r="A1461" s="27" t="s">
        <v>31</v>
      </c>
      <c r="B1461" s="13" t="s">
        <v>31</v>
      </c>
      <c r="C1461" s="14">
        <v>328</v>
      </c>
      <c r="D1461" s="13" t="s">
        <v>31</v>
      </c>
      <c r="E1461" s="13" t="s">
        <v>491</v>
      </c>
      <c r="F1461" s="13" t="s">
        <v>313</v>
      </c>
      <c r="G1461" s="14" t="s">
        <v>327</v>
      </c>
      <c r="H1461" s="205">
        <v>8636</v>
      </c>
      <c r="I1461" s="205">
        <v>8278</v>
      </c>
      <c r="J1461" s="205">
        <v>7931</v>
      </c>
      <c r="K1461" s="205">
        <v>7652</v>
      </c>
      <c r="L1461" s="205">
        <v>7464</v>
      </c>
      <c r="M1461">
        <v>7344</v>
      </c>
      <c r="N1461">
        <v>7269</v>
      </c>
      <c r="O1461">
        <v>7216</v>
      </c>
      <c r="P1461">
        <v>7174</v>
      </c>
      <c r="Q1461">
        <v>7234</v>
      </c>
      <c r="R1461">
        <v>7355</v>
      </c>
      <c r="S1461">
        <v>7494</v>
      </c>
      <c r="T1461">
        <v>7610</v>
      </c>
      <c r="U1461">
        <v>7683</v>
      </c>
      <c r="V1461">
        <v>7685</v>
      </c>
      <c r="W1461">
        <v>7639</v>
      </c>
      <c r="X1461">
        <v>7567</v>
      </c>
      <c r="Y1461">
        <v>7488</v>
      </c>
      <c r="Z1461">
        <v>7436</v>
      </c>
      <c r="AA1461">
        <v>7389</v>
      </c>
      <c r="AB1461">
        <v>7344</v>
      </c>
      <c r="AC1461">
        <v>7294</v>
      </c>
      <c r="AD1461">
        <v>7231</v>
      </c>
      <c r="AE1461" s="22" t="s">
        <v>1</v>
      </c>
    </row>
    <row r="1462" spans="1:31" x14ac:dyDescent="0.2">
      <c r="A1462" s="25" t="s">
        <v>31</v>
      </c>
      <c r="B1462" s="11" t="s">
        <v>31</v>
      </c>
      <c r="C1462" s="12">
        <v>328</v>
      </c>
      <c r="D1462" s="11" t="s">
        <v>31</v>
      </c>
      <c r="E1462" s="11" t="s">
        <v>445</v>
      </c>
      <c r="F1462" s="11" t="s">
        <v>312</v>
      </c>
      <c r="G1462" s="12" t="s">
        <v>320</v>
      </c>
      <c r="H1462" s="205">
        <v>8652</v>
      </c>
      <c r="I1462" s="205">
        <v>8429</v>
      </c>
      <c r="J1462" s="205">
        <v>8203</v>
      </c>
      <c r="K1462" s="205">
        <v>7996</v>
      </c>
      <c r="L1462" s="205">
        <v>7782</v>
      </c>
      <c r="M1462">
        <v>7551</v>
      </c>
      <c r="N1462">
        <v>7331</v>
      </c>
      <c r="O1462">
        <v>7134</v>
      </c>
      <c r="P1462">
        <v>6941</v>
      </c>
      <c r="Q1462">
        <v>6857</v>
      </c>
      <c r="R1462">
        <v>6899</v>
      </c>
      <c r="S1462">
        <v>6995</v>
      </c>
      <c r="T1462">
        <v>7100</v>
      </c>
      <c r="U1462">
        <v>7163</v>
      </c>
      <c r="V1462">
        <v>7203</v>
      </c>
      <c r="W1462">
        <v>7189</v>
      </c>
      <c r="X1462">
        <v>7152</v>
      </c>
      <c r="Y1462">
        <v>7105</v>
      </c>
      <c r="Z1462">
        <v>7065</v>
      </c>
      <c r="AA1462">
        <v>7031</v>
      </c>
      <c r="AB1462">
        <v>6996</v>
      </c>
      <c r="AC1462">
        <v>6958</v>
      </c>
      <c r="AD1462">
        <v>6910</v>
      </c>
      <c r="AE1462" s="21" t="s">
        <v>1</v>
      </c>
    </row>
    <row r="1463" spans="1:31" x14ac:dyDescent="0.2">
      <c r="A1463" s="27" t="s">
        <v>31</v>
      </c>
      <c r="B1463" s="13" t="s">
        <v>31</v>
      </c>
      <c r="C1463" s="14">
        <v>328</v>
      </c>
      <c r="D1463" s="13" t="s">
        <v>31</v>
      </c>
      <c r="E1463" s="13" t="s">
        <v>492</v>
      </c>
      <c r="F1463" s="13" t="s">
        <v>313</v>
      </c>
      <c r="G1463" s="14" t="s">
        <v>320</v>
      </c>
      <c r="H1463" s="205">
        <v>8889</v>
      </c>
      <c r="I1463" s="205">
        <v>8541</v>
      </c>
      <c r="J1463" s="205">
        <v>8197</v>
      </c>
      <c r="K1463" s="205">
        <v>7882</v>
      </c>
      <c r="L1463" s="205">
        <v>7637</v>
      </c>
      <c r="M1463">
        <v>7476</v>
      </c>
      <c r="N1463">
        <v>7366</v>
      </c>
      <c r="O1463">
        <v>7285</v>
      </c>
      <c r="P1463">
        <v>7182</v>
      </c>
      <c r="Q1463">
        <v>7167</v>
      </c>
      <c r="R1463">
        <v>7254</v>
      </c>
      <c r="S1463">
        <v>7382</v>
      </c>
      <c r="T1463">
        <v>7512</v>
      </c>
      <c r="U1463">
        <v>7613</v>
      </c>
      <c r="V1463">
        <v>7669</v>
      </c>
      <c r="W1463">
        <v>7650</v>
      </c>
      <c r="X1463">
        <v>7595</v>
      </c>
      <c r="Y1463">
        <v>7526</v>
      </c>
      <c r="Z1463">
        <v>7474</v>
      </c>
      <c r="AA1463">
        <v>7427</v>
      </c>
      <c r="AB1463">
        <v>7385</v>
      </c>
      <c r="AC1463">
        <v>7340</v>
      </c>
      <c r="AD1463">
        <v>7285</v>
      </c>
      <c r="AE1463" s="22" t="s">
        <v>1</v>
      </c>
    </row>
    <row r="1464" spans="1:31" x14ac:dyDescent="0.2">
      <c r="A1464" s="25" t="s">
        <v>31</v>
      </c>
      <c r="B1464" s="11" t="s">
        <v>31</v>
      </c>
      <c r="C1464" s="12">
        <v>328</v>
      </c>
      <c r="D1464" s="11" t="s">
        <v>31</v>
      </c>
      <c r="E1464" s="11" t="s">
        <v>446</v>
      </c>
      <c r="F1464" s="11" t="s">
        <v>312</v>
      </c>
      <c r="G1464" s="12" t="s">
        <v>326</v>
      </c>
      <c r="H1464" s="205">
        <v>8815</v>
      </c>
      <c r="I1464" s="205">
        <v>8603</v>
      </c>
      <c r="J1464" s="205">
        <v>8387</v>
      </c>
      <c r="K1464" s="205">
        <v>8179</v>
      </c>
      <c r="L1464" s="205">
        <v>7979</v>
      </c>
      <c r="M1464">
        <v>7764</v>
      </c>
      <c r="N1464">
        <v>7530</v>
      </c>
      <c r="O1464">
        <v>7311</v>
      </c>
      <c r="P1464">
        <v>7077</v>
      </c>
      <c r="Q1464">
        <v>6908</v>
      </c>
      <c r="R1464">
        <v>6857</v>
      </c>
      <c r="S1464">
        <v>6927</v>
      </c>
      <c r="T1464">
        <v>7032</v>
      </c>
      <c r="U1464">
        <v>7086</v>
      </c>
      <c r="V1464">
        <v>7157</v>
      </c>
      <c r="W1464">
        <v>7189</v>
      </c>
      <c r="X1464">
        <v>7162</v>
      </c>
      <c r="Y1464">
        <v>7121</v>
      </c>
      <c r="Z1464">
        <v>7083</v>
      </c>
      <c r="AA1464">
        <v>7053</v>
      </c>
      <c r="AB1464">
        <v>7025</v>
      </c>
      <c r="AC1464">
        <v>6991</v>
      </c>
      <c r="AD1464">
        <v>6951</v>
      </c>
      <c r="AE1464" s="21" t="s">
        <v>1</v>
      </c>
    </row>
    <row r="1465" spans="1:31" x14ac:dyDescent="0.2">
      <c r="A1465" s="27" t="s">
        <v>31</v>
      </c>
      <c r="B1465" s="13" t="s">
        <v>31</v>
      </c>
      <c r="C1465" s="14">
        <v>328</v>
      </c>
      <c r="D1465" s="13" t="s">
        <v>31</v>
      </c>
      <c r="E1465" s="13" t="s">
        <v>493</v>
      </c>
      <c r="F1465" s="13" t="s">
        <v>313</v>
      </c>
      <c r="G1465" s="14" t="s">
        <v>326</v>
      </c>
      <c r="H1465" s="205">
        <v>9133</v>
      </c>
      <c r="I1465" s="205">
        <v>8801</v>
      </c>
      <c r="J1465" s="205">
        <v>8465</v>
      </c>
      <c r="K1465" s="205">
        <v>8140.0000000000009</v>
      </c>
      <c r="L1465" s="205">
        <v>7851</v>
      </c>
      <c r="M1465">
        <v>7632</v>
      </c>
      <c r="N1465">
        <v>7492</v>
      </c>
      <c r="O1465">
        <v>7388</v>
      </c>
      <c r="P1465">
        <v>7244</v>
      </c>
      <c r="Q1465">
        <v>7156</v>
      </c>
      <c r="R1465">
        <v>7164</v>
      </c>
      <c r="S1465">
        <v>7272</v>
      </c>
      <c r="T1465">
        <v>7406</v>
      </c>
      <c r="U1465">
        <v>7509</v>
      </c>
      <c r="V1465">
        <v>7611</v>
      </c>
      <c r="W1465">
        <v>7653</v>
      </c>
      <c r="X1465">
        <v>7615</v>
      </c>
      <c r="Y1465">
        <v>7554</v>
      </c>
      <c r="Z1465">
        <v>7507</v>
      </c>
      <c r="AA1465">
        <v>7462</v>
      </c>
      <c r="AB1465">
        <v>7420</v>
      </c>
      <c r="AC1465">
        <v>7380</v>
      </c>
      <c r="AD1465">
        <v>7333</v>
      </c>
      <c r="AE1465" s="22" t="s">
        <v>1</v>
      </c>
    </row>
    <row r="1466" spans="1:31" x14ac:dyDescent="0.2">
      <c r="A1466" s="25" t="s">
        <v>31</v>
      </c>
      <c r="B1466" s="11" t="s">
        <v>31</v>
      </c>
      <c r="C1466" s="12">
        <v>328</v>
      </c>
      <c r="D1466" s="11" t="s">
        <v>31</v>
      </c>
      <c r="E1466" s="11" t="s">
        <v>447</v>
      </c>
      <c r="F1466" s="11" t="s">
        <v>312</v>
      </c>
      <c r="G1466" s="12" t="s">
        <v>318</v>
      </c>
      <c r="H1466" s="205">
        <v>8943</v>
      </c>
      <c r="I1466" s="205">
        <v>8754</v>
      </c>
      <c r="J1466" s="205">
        <v>8552</v>
      </c>
      <c r="K1466" s="205">
        <v>8343</v>
      </c>
      <c r="L1466" s="205">
        <v>8148.9999999999991</v>
      </c>
      <c r="M1466">
        <v>7959</v>
      </c>
      <c r="N1466">
        <v>7749</v>
      </c>
      <c r="O1466">
        <v>7516</v>
      </c>
      <c r="P1466">
        <v>7251</v>
      </c>
      <c r="Q1466">
        <v>7032</v>
      </c>
      <c r="R1466">
        <v>6882</v>
      </c>
      <c r="S1466">
        <v>6856</v>
      </c>
      <c r="T1466">
        <v>6952</v>
      </c>
      <c r="U1466">
        <v>6999</v>
      </c>
      <c r="V1466">
        <v>7071</v>
      </c>
      <c r="W1466">
        <v>7149</v>
      </c>
      <c r="X1466">
        <v>7178</v>
      </c>
      <c r="Y1466">
        <v>7139</v>
      </c>
      <c r="Z1466">
        <v>7090</v>
      </c>
      <c r="AA1466">
        <v>7064</v>
      </c>
      <c r="AB1466">
        <v>7043</v>
      </c>
      <c r="AC1466">
        <v>7018</v>
      </c>
      <c r="AD1466">
        <v>6985</v>
      </c>
      <c r="AE1466" s="21" t="s">
        <v>1</v>
      </c>
    </row>
    <row r="1467" spans="1:31" x14ac:dyDescent="0.2">
      <c r="A1467" s="27" t="s">
        <v>31</v>
      </c>
      <c r="B1467" s="13" t="s">
        <v>31</v>
      </c>
      <c r="C1467" s="14">
        <v>328</v>
      </c>
      <c r="D1467" s="13" t="s">
        <v>31</v>
      </c>
      <c r="E1467" s="13" t="s">
        <v>494</v>
      </c>
      <c r="F1467" s="13" t="s">
        <v>313</v>
      </c>
      <c r="G1467" s="14" t="s">
        <v>318</v>
      </c>
      <c r="H1467" s="205">
        <v>9296</v>
      </c>
      <c r="I1467" s="205">
        <v>9057</v>
      </c>
      <c r="J1467" s="205">
        <v>8733</v>
      </c>
      <c r="K1467" s="205">
        <v>8402</v>
      </c>
      <c r="L1467" s="205">
        <v>8100</v>
      </c>
      <c r="M1467">
        <v>7831</v>
      </c>
      <c r="N1467">
        <v>7632</v>
      </c>
      <c r="O1467">
        <v>7509</v>
      </c>
      <c r="P1467">
        <v>7348</v>
      </c>
      <c r="Q1467">
        <v>7211</v>
      </c>
      <c r="R1467">
        <v>7133</v>
      </c>
      <c r="S1467">
        <v>7159</v>
      </c>
      <c r="T1467">
        <v>7288</v>
      </c>
      <c r="U1467">
        <v>7388</v>
      </c>
      <c r="V1467">
        <v>7502</v>
      </c>
      <c r="W1467">
        <v>7606</v>
      </c>
      <c r="X1467">
        <v>7638</v>
      </c>
      <c r="Y1467">
        <v>7583</v>
      </c>
      <c r="Z1467">
        <v>7529</v>
      </c>
      <c r="AA1467">
        <v>7490</v>
      </c>
      <c r="AB1467">
        <v>7450</v>
      </c>
      <c r="AC1467">
        <v>7412</v>
      </c>
      <c r="AD1467">
        <v>7373</v>
      </c>
      <c r="AE1467" s="22" t="s">
        <v>1</v>
      </c>
    </row>
    <row r="1468" spans="1:31" x14ac:dyDescent="0.2">
      <c r="A1468" s="25" t="s">
        <v>31</v>
      </c>
      <c r="B1468" s="11" t="s">
        <v>31</v>
      </c>
      <c r="C1468" s="12">
        <v>328</v>
      </c>
      <c r="D1468" s="11" t="s">
        <v>31</v>
      </c>
      <c r="E1468" s="11" t="s">
        <v>448</v>
      </c>
      <c r="F1468" s="11" t="s">
        <v>312</v>
      </c>
      <c r="G1468" s="12" t="s">
        <v>333</v>
      </c>
      <c r="H1468" s="205">
        <v>9024</v>
      </c>
      <c r="I1468" s="205">
        <v>8866</v>
      </c>
      <c r="J1468" s="205">
        <v>8691</v>
      </c>
      <c r="K1468" s="205">
        <v>8488</v>
      </c>
      <c r="L1468" s="205">
        <v>8292</v>
      </c>
      <c r="M1468">
        <v>8116</v>
      </c>
      <c r="N1468">
        <v>7943</v>
      </c>
      <c r="O1468">
        <v>7741</v>
      </c>
      <c r="P1468">
        <v>7443</v>
      </c>
      <c r="Q1468">
        <v>7204</v>
      </c>
      <c r="R1468">
        <v>6995</v>
      </c>
      <c r="S1468">
        <v>6856</v>
      </c>
      <c r="T1468">
        <v>6853</v>
      </c>
      <c r="U1468">
        <v>6905</v>
      </c>
      <c r="V1468">
        <v>6965</v>
      </c>
      <c r="W1468">
        <v>7054</v>
      </c>
      <c r="X1468">
        <v>7144</v>
      </c>
      <c r="Y1468">
        <v>7170</v>
      </c>
      <c r="Z1468">
        <v>7098</v>
      </c>
      <c r="AA1468">
        <v>7062</v>
      </c>
      <c r="AB1468">
        <v>7047</v>
      </c>
      <c r="AC1468">
        <v>7033</v>
      </c>
      <c r="AD1468">
        <v>7012</v>
      </c>
      <c r="AE1468" s="21" t="s">
        <v>1</v>
      </c>
    </row>
    <row r="1469" spans="1:31" x14ac:dyDescent="0.2">
      <c r="A1469" s="27" t="s">
        <v>31</v>
      </c>
      <c r="B1469" s="13" t="s">
        <v>31</v>
      </c>
      <c r="C1469" s="14">
        <v>328</v>
      </c>
      <c r="D1469" s="13" t="s">
        <v>31</v>
      </c>
      <c r="E1469" s="13" t="s">
        <v>495</v>
      </c>
      <c r="F1469" s="13" t="s">
        <v>313</v>
      </c>
      <c r="G1469" s="14" t="s">
        <v>333</v>
      </c>
      <c r="H1469" s="205">
        <v>9341</v>
      </c>
      <c r="I1469" s="205">
        <v>9217</v>
      </c>
      <c r="J1469" s="205">
        <v>9001</v>
      </c>
      <c r="K1469" s="205">
        <v>8661</v>
      </c>
      <c r="L1469" s="205">
        <v>8359</v>
      </c>
      <c r="M1469">
        <v>8073</v>
      </c>
      <c r="N1469">
        <v>7815</v>
      </c>
      <c r="O1469">
        <v>7632</v>
      </c>
      <c r="P1469">
        <v>7462</v>
      </c>
      <c r="Q1469">
        <v>7316</v>
      </c>
      <c r="R1469">
        <v>7182</v>
      </c>
      <c r="S1469">
        <v>7109</v>
      </c>
      <c r="T1469">
        <v>7152</v>
      </c>
      <c r="U1469">
        <v>7259</v>
      </c>
      <c r="V1469">
        <v>7365</v>
      </c>
      <c r="W1469">
        <v>7492</v>
      </c>
      <c r="X1469">
        <v>7603</v>
      </c>
      <c r="Y1469">
        <v>7626</v>
      </c>
      <c r="Z1469">
        <v>7553</v>
      </c>
      <c r="AA1469">
        <v>7507</v>
      </c>
      <c r="AB1469">
        <v>7473</v>
      </c>
      <c r="AC1469">
        <v>7437</v>
      </c>
      <c r="AD1469">
        <v>7402</v>
      </c>
      <c r="AE1469" s="22" t="s">
        <v>1</v>
      </c>
    </row>
    <row r="1470" spans="1:31" x14ac:dyDescent="0.2">
      <c r="A1470" s="25" t="s">
        <v>31</v>
      </c>
      <c r="B1470" s="11" t="s">
        <v>31</v>
      </c>
      <c r="C1470" s="12">
        <v>328</v>
      </c>
      <c r="D1470" s="11" t="s">
        <v>31</v>
      </c>
      <c r="E1470" s="11" t="s">
        <v>449</v>
      </c>
      <c r="F1470" s="11" t="s">
        <v>312</v>
      </c>
      <c r="G1470" s="12" t="s">
        <v>340</v>
      </c>
      <c r="H1470" s="205">
        <v>9051</v>
      </c>
      <c r="I1470" s="205">
        <v>8928</v>
      </c>
      <c r="J1470" s="205">
        <v>8787</v>
      </c>
      <c r="K1470" s="205">
        <v>8608</v>
      </c>
      <c r="L1470" s="205">
        <v>8418</v>
      </c>
      <c r="M1470">
        <v>8238</v>
      </c>
      <c r="N1470">
        <v>8087.9999999999991</v>
      </c>
      <c r="O1470">
        <v>7935</v>
      </c>
      <c r="P1470">
        <v>7652</v>
      </c>
      <c r="Q1470">
        <v>7385</v>
      </c>
      <c r="R1470">
        <v>7164</v>
      </c>
      <c r="S1470">
        <v>6959</v>
      </c>
      <c r="T1470">
        <v>6827</v>
      </c>
      <c r="U1470">
        <v>6792</v>
      </c>
      <c r="V1470">
        <v>6855</v>
      </c>
      <c r="W1470">
        <v>6930</v>
      </c>
      <c r="X1470">
        <v>7040</v>
      </c>
      <c r="Y1470">
        <v>7143</v>
      </c>
      <c r="Z1470">
        <v>7118</v>
      </c>
      <c r="AA1470">
        <v>7060</v>
      </c>
      <c r="AB1470">
        <v>7036</v>
      </c>
      <c r="AC1470">
        <v>7030</v>
      </c>
      <c r="AD1470">
        <v>7022</v>
      </c>
      <c r="AE1470" s="21" t="s">
        <v>1</v>
      </c>
    </row>
    <row r="1471" spans="1:31" x14ac:dyDescent="0.2">
      <c r="A1471" s="27" t="s">
        <v>31</v>
      </c>
      <c r="B1471" s="13" t="s">
        <v>31</v>
      </c>
      <c r="C1471" s="14">
        <v>328</v>
      </c>
      <c r="D1471" s="13" t="s">
        <v>31</v>
      </c>
      <c r="E1471" s="13" t="s">
        <v>496</v>
      </c>
      <c r="F1471" s="13" t="s">
        <v>313</v>
      </c>
      <c r="G1471" s="14" t="s">
        <v>340</v>
      </c>
      <c r="H1471" s="205">
        <v>9285</v>
      </c>
      <c r="I1471" s="205">
        <v>9235</v>
      </c>
      <c r="J1471" s="205">
        <v>9159</v>
      </c>
      <c r="K1471" s="205">
        <v>8916</v>
      </c>
      <c r="L1471" s="205">
        <v>8608</v>
      </c>
      <c r="M1471">
        <v>8328</v>
      </c>
      <c r="N1471">
        <v>8048.9999999999991</v>
      </c>
      <c r="O1471">
        <v>7799</v>
      </c>
      <c r="P1471">
        <v>7575</v>
      </c>
      <c r="Q1471">
        <v>7424</v>
      </c>
      <c r="R1471">
        <v>7287</v>
      </c>
      <c r="S1471">
        <v>7152</v>
      </c>
      <c r="T1471">
        <v>7082</v>
      </c>
      <c r="U1471">
        <v>7115</v>
      </c>
      <c r="V1471">
        <v>7226</v>
      </c>
      <c r="W1471">
        <v>7340</v>
      </c>
      <c r="X1471">
        <v>7483</v>
      </c>
      <c r="Y1471">
        <v>7602</v>
      </c>
      <c r="Z1471">
        <v>7588</v>
      </c>
      <c r="AA1471">
        <v>7523</v>
      </c>
      <c r="AB1471">
        <v>7485</v>
      </c>
      <c r="AC1471">
        <v>7456</v>
      </c>
      <c r="AD1471">
        <v>7423</v>
      </c>
      <c r="AE1471" s="22" t="s">
        <v>1</v>
      </c>
    </row>
    <row r="1472" spans="1:31" x14ac:dyDescent="0.2">
      <c r="A1472" s="25" t="s">
        <v>31</v>
      </c>
      <c r="B1472" s="11" t="s">
        <v>31</v>
      </c>
      <c r="C1472" s="12">
        <v>328</v>
      </c>
      <c r="D1472" s="11" t="s">
        <v>31</v>
      </c>
      <c r="E1472" s="11" t="s">
        <v>450</v>
      </c>
      <c r="F1472" s="11" t="s">
        <v>312</v>
      </c>
      <c r="G1472" s="12" t="s">
        <v>329</v>
      </c>
      <c r="H1472" s="205">
        <v>9063</v>
      </c>
      <c r="I1472" s="205">
        <v>8934</v>
      </c>
      <c r="J1472" s="205">
        <v>8830</v>
      </c>
      <c r="K1472" s="205">
        <v>8684</v>
      </c>
      <c r="L1472" s="205">
        <v>8518</v>
      </c>
      <c r="M1472">
        <v>8345</v>
      </c>
      <c r="N1472">
        <v>8189</v>
      </c>
      <c r="O1472">
        <v>8066.0000000000009</v>
      </c>
      <c r="P1472">
        <v>7828</v>
      </c>
      <c r="Q1472">
        <v>7577</v>
      </c>
      <c r="R1472">
        <v>7333</v>
      </c>
      <c r="S1472">
        <v>7125</v>
      </c>
      <c r="T1472">
        <v>6919</v>
      </c>
      <c r="U1472">
        <v>6752</v>
      </c>
      <c r="V1472">
        <v>6729</v>
      </c>
      <c r="W1472">
        <v>6805</v>
      </c>
      <c r="X1472">
        <v>6897</v>
      </c>
      <c r="Y1472">
        <v>7030</v>
      </c>
      <c r="Z1472">
        <v>7081</v>
      </c>
      <c r="AA1472">
        <v>7069</v>
      </c>
      <c r="AB1472">
        <v>7024</v>
      </c>
      <c r="AC1472">
        <v>7009</v>
      </c>
      <c r="AD1472">
        <v>7012</v>
      </c>
      <c r="AE1472" s="21" t="s">
        <v>1</v>
      </c>
    </row>
    <row r="1473" spans="1:31" x14ac:dyDescent="0.2">
      <c r="A1473" s="27" t="s">
        <v>31</v>
      </c>
      <c r="B1473" s="13" t="s">
        <v>31</v>
      </c>
      <c r="C1473" s="14">
        <v>328</v>
      </c>
      <c r="D1473" s="13" t="s">
        <v>31</v>
      </c>
      <c r="E1473" s="13" t="s">
        <v>497</v>
      </c>
      <c r="F1473" s="13" t="s">
        <v>313</v>
      </c>
      <c r="G1473" s="14" t="s">
        <v>329</v>
      </c>
      <c r="H1473" s="205">
        <v>9220</v>
      </c>
      <c r="I1473" s="205">
        <v>9137</v>
      </c>
      <c r="J1473" s="205">
        <v>9149</v>
      </c>
      <c r="K1473" s="205">
        <v>9060</v>
      </c>
      <c r="L1473" s="205">
        <v>8852</v>
      </c>
      <c r="M1473">
        <v>8568</v>
      </c>
      <c r="N1473">
        <v>8301</v>
      </c>
      <c r="O1473">
        <v>8026</v>
      </c>
      <c r="P1473">
        <v>7731</v>
      </c>
      <c r="Q1473">
        <v>7526</v>
      </c>
      <c r="R1473">
        <v>7389</v>
      </c>
      <c r="S1473">
        <v>7258</v>
      </c>
      <c r="T1473">
        <v>7118</v>
      </c>
      <c r="U1473">
        <v>7036</v>
      </c>
      <c r="V1473">
        <v>7073</v>
      </c>
      <c r="W1473">
        <v>7189</v>
      </c>
      <c r="X1473">
        <v>7315</v>
      </c>
      <c r="Y1473">
        <v>7477</v>
      </c>
      <c r="Z1473">
        <v>7556</v>
      </c>
      <c r="AA1473">
        <v>7551</v>
      </c>
      <c r="AB1473">
        <v>7495</v>
      </c>
      <c r="AC1473">
        <v>7463</v>
      </c>
      <c r="AD1473">
        <v>7437</v>
      </c>
      <c r="AE1473" s="22" t="s">
        <v>1</v>
      </c>
    </row>
    <row r="1474" spans="1:31" x14ac:dyDescent="0.2">
      <c r="A1474" s="25" t="s">
        <v>31</v>
      </c>
      <c r="B1474" s="11" t="s">
        <v>31</v>
      </c>
      <c r="C1474" s="12">
        <v>328</v>
      </c>
      <c r="D1474" s="11" t="s">
        <v>31</v>
      </c>
      <c r="E1474" s="11" t="s">
        <v>451</v>
      </c>
      <c r="F1474" s="11" t="s">
        <v>312</v>
      </c>
      <c r="G1474" s="12" t="s">
        <v>361</v>
      </c>
      <c r="H1474" s="205">
        <v>9093</v>
      </c>
      <c r="I1474" s="205">
        <v>8926</v>
      </c>
      <c r="J1474" s="205">
        <v>8815</v>
      </c>
      <c r="K1474" s="205">
        <v>8708</v>
      </c>
      <c r="L1474" s="205">
        <v>8575</v>
      </c>
      <c r="M1474">
        <v>8426</v>
      </c>
      <c r="N1474">
        <v>8276</v>
      </c>
      <c r="O1474">
        <v>8148</v>
      </c>
      <c r="P1474">
        <v>7943</v>
      </c>
      <c r="Q1474">
        <v>7736</v>
      </c>
      <c r="R1474">
        <v>7510</v>
      </c>
      <c r="S1474">
        <v>7282</v>
      </c>
      <c r="T1474">
        <v>7083</v>
      </c>
      <c r="U1474">
        <v>6830</v>
      </c>
      <c r="V1474">
        <v>6675</v>
      </c>
      <c r="W1474">
        <v>6665</v>
      </c>
      <c r="X1474">
        <v>6757</v>
      </c>
      <c r="Y1474">
        <v>6867</v>
      </c>
      <c r="Z1474">
        <v>6957</v>
      </c>
      <c r="AA1474">
        <v>7021</v>
      </c>
      <c r="AB1474">
        <v>7023</v>
      </c>
      <c r="AC1474">
        <v>6988</v>
      </c>
      <c r="AD1474">
        <v>6982</v>
      </c>
      <c r="AE1474" s="21" t="s">
        <v>1</v>
      </c>
    </row>
    <row r="1475" spans="1:31" x14ac:dyDescent="0.2">
      <c r="A1475" s="27" t="s">
        <v>31</v>
      </c>
      <c r="B1475" s="13" t="s">
        <v>31</v>
      </c>
      <c r="C1475" s="14">
        <v>328</v>
      </c>
      <c r="D1475" s="13" t="s">
        <v>31</v>
      </c>
      <c r="E1475" s="13" t="s">
        <v>498</v>
      </c>
      <c r="F1475" s="13" t="s">
        <v>313</v>
      </c>
      <c r="G1475" s="14" t="s">
        <v>361</v>
      </c>
      <c r="H1475" s="205">
        <v>9170</v>
      </c>
      <c r="I1475" s="205">
        <v>9035</v>
      </c>
      <c r="J1475" s="205">
        <v>9009</v>
      </c>
      <c r="K1475" s="205">
        <v>9037</v>
      </c>
      <c r="L1475" s="205">
        <v>8982</v>
      </c>
      <c r="M1475">
        <v>8799</v>
      </c>
      <c r="N1475">
        <v>8532</v>
      </c>
      <c r="O1475">
        <v>8275</v>
      </c>
      <c r="P1475">
        <v>7945</v>
      </c>
      <c r="Q1475">
        <v>7672</v>
      </c>
      <c r="R1475">
        <v>7482</v>
      </c>
      <c r="S1475">
        <v>7354</v>
      </c>
      <c r="T1475">
        <v>7225</v>
      </c>
      <c r="U1475">
        <v>7062</v>
      </c>
      <c r="V1475">
        <v>6985</v>
      </c>
      <c r="W1475">
        <v>7029</v>
      </c>
      <c r="X1475">
        <v>7154</v>
      </c>
      <c r="Y1475">
        <v>7293</v>
      </c>
      <c r="Z1475">
        <v>7423</v>
      </c>
      <c r="AA1475">
        <v>7511</v>
      </c>
      <c r="AB1475">
        <v>7516</v>
      </c>
      <c r="AC1475">
        <v>7466</v>
      </c>
      <c r="AD1475">
        <v>7439</v>
      </c>
      <c r="AE1475" s="22" t="s">
        <v>1</v>
      </c>
    </row>
    <row r="1476" spans="1:31" x14ac:dyDescent="0.2">
      <c r="A1476" s="25" t="s">
        <v>31</v>
      </c>
      <c r="B1476" s="11" t="s">
        <v>31</v>
      </c>
      <c r="C1476" s="12">
        <v>328</v>
      </c>
      <c r="D1476" s="11" t="s">
        <v>31</v>
      </c>
      <c r="E1476" s="11" t="s">
        <v>452</v>
      </c>
      <c r="F1476" s="11" t="s">
        <v>312</v>
      </c>
      <c r="G1476" s="12" t="s">
        <v>328</v>
      </c>
      <c r="H1476" s="205">
        <v>8910</v>
      </c>
      <c r="I1476" s="205">
        <v>8939</v>
      </c>
      <c r="J1476" s="205">
        <v>8787</v>
      </c>
      <c r="K1476" s="205">
        <v>8674</v>
      </c>
      <c r="L1476" s="205">
        <v>8579</v>
      </c>
      <c r="M1476">
        <v>8463</v>
      </c>
      <c r="N1476">
        <v>8338</v>
      </c>
      <c r="O1476">
        <v>8215</v>
      </c>
      <c r="P1476">
        <v>8007.9999999999991</v>
      </c>
      <c r="Q1476">
        <v>7834</v>
      </c>
      <c r="R1476">
        <v>7652</v>
      </c>
      <c r="S1476">
        <v>7442</v>
      </c>
      <c r="T1476">
        <v>7228</v>
      </c>
      <c r="U1476">
        <v>6980</v>
      </c>
      <c r="V1476">
        <v>6739</v>
      </c>
      <c r="W1476">
        <v>6598</v>
      </c>
      <c r="X1476">
        <v>6603</v>
      </c>
      <c r="Y1476">
        <v>6713</v>
      </c>
      <c r="Z1476">
        <v>6784</v>
      </c>
      <c r="AA1476">
        <v>6887</v>
      </c>
      <c r="AB1476">
        <v>6964</v>
      </c>
      <c r="AC1476">
        <v>6976</v>
      </c>
      <c r="AD1476">
        <v>6951</v>
      </c>
      <c r="AE1476" s="21" t="s">
        <v>1</v>
      </c>
    </row>
    <row r="1477" spans="1:31" x14ac:dyDescent="0.2">
      <c r="A1477" s="27" t="s">
        <v>31</v>
      </c>
      <c r="B1477" s="13" t="s">
        <v>31</v>
      </c>
      <c r="C1477" s="14">
        <v>328</v>
      </c>
      <c r="D1477" s="13" t="s">
        <v>31</v>
      </c>
      <c r="E1477" s="13" t="s">
        <v>499</v>
      </c>
      <c r="F1477" s="13" t="s">
        <v>313</v>
      </c>
      <c r="G1477" s="14" t="s">
        <v>328</v>
      </c>
      <c r="H1477" s="205">
        <v>8918</v>
      </c>
      <c r="I1477" s="205">
        <v>8952</v>
      </c>
      <c r="J1477" s="205">
        <v>8871</v>
      </c>
      <c r="K1477" s="205">
        <v>8883</v>
      </c>
      <c r="L1477" s="205">
        <v>8945</v>
      </c>
      <c r="M1477">
        <v>8917</v>
      </c>
      <c r="N1477">
        <v>8752</v>
      </c>
      <c r="O1477">
        <v>8497</v>
      </c>
      <c r="P1477">
        <v>8180.9999999999991</v>
      </c>
      <c r="Q1477">
        <v>7874</v>
      </c>
      <c r="R1477">
        <v>7616</v>
      </c>
      <c r="S1477">
        <v>7436</v>
      </c>
      <c r="T1477">
        <v>7315</v>
      </c>
      <c r="U1477">
        <v>7159</v>
      </c>
      <c r="V1477">
        <v>7001</v>
      </c>
      <c r="W1477">
        <v>6932</v>
      </c>
      <c r="X1477">
        <v>6985</v>
      </c>
      <c r="Y1477">
        <v>7122</v>
      </c>
      <c r="Z1477">
        <v>7230</v>
      </c>
      <c r="AA1477">
        <v>7370</v>
      </c>
      <c r="AB1477">
        <v>7468</v>
      </c>
      <c r="AC1477">
        <v>7479</v>
      </c>
      <c r="AD1477">
        <v>7435</v>
      </c>
      <c r="AE1477" s="22" t="s">
        <v>1</v>
      </c>
    </row>
    <row r="1478" spans="1:31" x14ac:dyDescent="0.2">
      <c r="A1478" s="25" t="s">
        <v>31</v>
      </c>
      <c r="B1478" s="11" t="s">
        <v>31</v>
      </c>
      <c r="C1478" s="12">
        <v>328</v>
      </c>
      <c r="D1478" s="11" t="s">
        <v>31</v>
      </c>
      <c r="E1478" s="11" t="s">
        <v>453</v>
      </c>
      <c r="F1478" s="11" t="s">
        <v>312</v>
      </c>
      <c r="G1478" s="12" t="s">
        <v>337</v>
      </c>
      <c r="H1478" s="205">
        <v>8415</v>
      </c>
      <c r="I1478" s="205">
        <v>8740</v>
      </c>
      <c r="J1478" s="205">
        <v>8783</v>
      </c>
      <c r="K1478" s="205">
        <v>8628</v>
      </c>
      <c r="L1478" s="205">
        <v>8526</v>
      </c>
      <c r="M1478">
        <v>8447</v>
      </c>
      <c r="N1478">
        <v>8356</v>
      </c>
      <c r="O1478">
        <v>8258</v>
      </c>
      <c r="P1478">
        <v>8060.0000000000009</v>
      </c>
      <c r="Q1478">
        <v>7883</v>
      </c>
      <c r="R1478">
        <v>7733</v>
      </c>
      <c r="S1478">
        <v>7568</v>
      </c>
      <c r="T1478">
        <v>7372</v>
      </c>
      <c r="U1478">
        <v>7113</v>
      </c>
      <c r="V1478">
        <v>6875</v>
      </c>
      <c r="W1478">
        <v>6647</v>
      </c>
      <c r="X1478">
        <v>6522</v>
      </c>
      <c r="Y1478">
        <v>6545</v>
      </c>
      <c r="Z1478">
        <v>6620</v>
      </c>
      <c r="AA1478">
        <v>6704</v>
      </c>
      <c r="AB1478">
        <v>6819</v>
      </c>
      <c r="AC1478">
        <v>6907</v>
      </c>
      <c r="AD1478">
        <v>6929</v>
      </c>
      <c r="AE1478" s="21" t="s">
        <v>1</v>
      </c>
    </row>
    <row r="1479" spans="1:31" x14ac:dyDescent="0.2">
      <c r="A1479" s="27" t="s">
        <v>31</v>
      </c>
      <c r="B1479" s="13" t="s">
        <v>31</v>
      </c>
      <c r="C1479" s="14">
        <v>328</v>
      </c>
      <c r="D1479" s="13" t="s">
        <v>31</v>
      </c>
      <c r="E1479" s="13" t="s">
        <v>500</v>
      </c>
      <c r="F1479" s="13" t="s">
        <v>313</v>
      </c>
      <c r="G1479" s="14" t="s">
        <v>337</v>
      </c>
      <c r="H1479" s="205">
        <v>8379</v>
      </c>
      <c r="I1479" s="205">
        <v>8671</v>
      </c>
      <c r="J1479" s="205">
        <v>8755</v>
      </c>
      <c r="K1479" s="205">
        <v>8731</v>
      </c>
      <c r="L1479" s="205">
        <v>8777</v>
      </c>
      <c r="M1479">
        <v>8866</v>
      </c>
      <c r="N1479">
        <v>8857</v>
      </c>
      <c r="O1479">
        <v>8705</v>
      </c>
      <c r="P1479">
        <v>8390</v>
      </c>
      <c r="Q1479">
        <v>8096</v>
      </c>
      <c r="R1479">
        <v>7806</v>
      </c>
      <c r="S1479">
        <v>7559</v>
      </c>
      <c r="T1479">
        <v>7387</v>
      </c>
      <c r="U1479">
        <v>7238</v>
      </c>
      <c r="V1479">
        <v>7088</v>
      </c>
      <c r="W1479">
        <v>6938</v>
      </c>
      <c r="X1479">
        <v>6879</v>
      </c>
      <c r="Y1479">
        <v>6944</v>
      </c>
      <c r="Z1479">
        <v>7050</v>
      </c>
      <c r="AA1479">
        <v>7169</v>
      </c>
      <c r="AB1479">
        <v>7318</v>
      </c>
      <c r="AC1479">
        <v>7423</v>
      </c>
      <c r="AD1479">
        <v>7441</v>
      </c>
      <c r="AE1479" s="22" t="s">
        <v>1</v>
      </c>
    </row>
    <row r="1480" spans="1:31" x14ac:dyDescent="0.2">
      <c r="A1480" s="25" t="s">
        <v>31</v>
      </c>
      <c r="B1480" s="11" t="s">
        <v>31</v>
      </c>
      <c r="C1480" s="12">
        <v>328</v>
      </c>
      <c r="D1480" s="11" t="s">
        <v>31</v>
      </c>
      <c r="E1480" s="11" t="s">
        <v>454</v>
      </c>
      <c r="F1480" s="11" t="s">
        <v>312</v>
      </c>
      <c r="G1480" s="12" t="s">
        <v>369</v>
      </c>
      <c r="H1480" s="205">
        <v>7733</v>
      </c>
      <c r="I1480" s="205">
        <v>8231</v>
      </c>
      <c r="J1480" s="205">
        <v>8568</v>
      </c>
      <c r="K1480" s="205">
        <v>8605</v>
      </c>
      <c r="L1480" s="205">
        <v>8461</v>
      </c>
      <c r="M1480">
        <v>8376</v>
      </c>
      <c r="N1480">
        <v>8320</v>
      </c>
      <c r="O1480">
        <v>8256</v>
      </c>
      <c r="P1480">
        <v>8086</v>
      </c>
      <c r="Q1480">
        <v>7919</v>
      </c>
      <c r="R1480">
        <v>7766</v>
      </c>
      <c r="S1480">
        <v>7632</v>
      </c>
      <c r="T1480">
        <v>7481</v>
      </c>
      <c r="U1480">
        <v>7243</v>
      </c>
      <c r="V1480">
        <v>6995</v>
      </c>
      <c r="W1480">
        <v>6770</v>
      </c>
      <c r="X1480">
        <v>6558</v>
      </c>
      <c r="Y1480">
        <v>6450</v>
      </c>
      <c r="Z1480">
        <v>6442</v>
      </c>
      <c r="AA1480">
        <v>6529</v>
      </c>
      <c r="AB1480">
        <v>6626</v>
      </c>
      <c r="AC1480">
        <v>6751</v>
      </c>
      <c r="AD1480">
        <v>6848</v>
      </c>
      <c r="AE1480" s="21" t="s">
        <v>1</v>
      </c>
    </row>
    <row r="1481" spans="1:31" x14ac:dyDescent="0.2">
      <c r="A1481" s="27" t="s">
        <v>31</v>
      </c>
      <c r="B1481" s="13" t="s">
        <v>31</v>
      </c>
      <c r="C1481" s="14">
        <v>328</v>
      </c>
      <c r="D1481" s="13" t="s">
        <v>31</v>
      </c>
      <c r="E1481" s="13" t="s">
        <v>501</v>
      </c>
      <c r="F1481" s="13" t="s">
        <v>313</v>
      </c>
      <c r="G1481" s="14" t="s">
        <v>369</v>
      </c>
      <c r="H1481" s="205">
        <v>7669</v>
      </c>
      <c r="I1481" s="205">
        <v>8108.0000000000009</v>
      </c>
      <c r="J1481" s="205">
        <v>8443</v>
      </c>
      <c r="K1481" s="205">
        <v>8601</v>
      </c>
      <c r="L1481" s="205">
        <v>8612</v>
      </c>
      <c r="M1481">
        <v>8684</v>
      </c>
      <c r="N1481">
        <v>8791</v>
      </c>
      <c r="O1481">
        <v>8797</v>
      </c>
      <c r="P1481">
        <v>8586</v>
      </c>
      <c r="Q1481">
        <v>8293</v>
      </c>
      <c r="R1481">
        <v>8016</v>
      </c>
      <c r="S1481">
        <v>7736</v>
      </c>
      <c r="T1481">
        <v>7499</v>
      </c>
      <c r="U1481">
        <v>7301</v>
      </c>
      <c r="V1481">
        <v>7157</v>
      </c>
      <c r="W1481">
        <v>7014</v>
      </c>
      <c r="X1481">
        <v>6875</v>
      </c>
      <c r="Y1481">
        <v>6829</v>
      </c>
      <c r="Z1481">
        <v>6865</v>
      </c>
      <c r="AA1481">
        <v>6981</v>
      </c>
      <c r="AB1481">
        <v>7109</v>
      </c>
      <c r="AC1481">
        <v>7265</v>
      </c>
      <c r="AD1481">
        <v>7377</v>
      </c>
      <c r="AE1481" s="22" t="s">
        <v>1</v>
      </c>
    </row>
    <row r="1482" spans="1:31" x14ac:dyDescent="0.2">
      <c r="A1482" s="25" t="s">
        <v>31</v>
      </c>
      <c r="B1482" s="11" t="s">
        <v>31</v>
      </c>
      <c r="C1482" s="12">
        <v>328</v>
      </c>
      <c r="D1482" s="11" t="s">
        <v>31</v>
      </c>
      <c r="E1482" s="11" t="s">
        <v>473</v>
      </c>
      <c r="F1482" s="11" t="s">
        <v>312</v>
      </c>
      <c r="G1482" s="12" t="s">
        <v>359</v>
      </c>
      <c r="H1482">
        <v>7069</v>
      </c>
      <c r="I1482">
        <v>7537</v>
      </c>
      <c r="J1482">
        <v>8044.0000000000009</v>
      </c>
      <c r="K1482">
        <v>8377</v>
      </c>
      <c r="L1482">
        <v>8420</v>
      </c>
      <c r="M1482">
        <v>8293</v>
      </c>
      <c r="N1482">
        <v>8230</v>
      </c>
      <c r="O1482">
        <v>8200</v>
      </c>
      <c r="P1482">
        <v>8073</v>
      </c>
      <c r="Q1482">
        <v>7929</v>
      </c>
      <c r="R1482">
        <v>7786</v>
      </c>
      <c r="S1482">
        <v>7649</v>
      </c>
      <c r="T1482">
        <v>7528</v>
      </c>
      <c r="U1482">
        <v>7342</v>
      </c>
      <c r="V1482">
        <v>7111</v>
      </c>
      <c r="W1482">
        <v>6876</v>
      </c>
      <c r="X1482">
        <v>6667</v>
      </c>
      <c r="Y1482">
        <v>6472</v>
      </c>
      <c r="Z1482">
        <v>6340</v>
      </c>
      <c r="AA1482">
        <v>6342</v>
      </c>
      <c r="AB1482">
        <v>6441</v>
      </c>
      <c r="AC1482">
        <v>6548</v>
      </c>
      <c r="AD1482">
        <v>6682</v>
      </c>
      <c r="AE1482" s="21"/>
    </row>
    <row r="1483" spans="1:31" x14ac:dyDescent="0.2">
      <c r="A1483" s="27" t="s">
        <v>31</v>
      </c>
      <c r="B1483" s="13" t="s">
        <v>31</v>
      </c>
      <c r="C1483" s="14">
        <v>328</v>
      </c>
      <c r="D1483" s="13" t="s">
        <v>31</v>
      </c>
      <c r="E1483" s="13" t="s">
        <v>480</v>
      </c>
      <c r="F1483" s="13" t="s">
        <v>313</v>
      </c>
      <c r="G1483" s="14" t="s">
        <v>359</v>
      </c>
      <c r="H1483">
        <v>6972</v>
      </c>
      <c r="I1483">
        <v>7381</v>
      </c>
      <c r="J1483">
        <v>7855</v>
      </c>
      <c r="K1483">
        <v>8281</v>
      </c>
      <c r="L1483">
        <v>8468</v>
      </c>
      <c r="M1483">
        <v>8505</v>
      </c>
      <c r="N1483">
        <v>8595</v>
      </c>
      <c r="O1483">
        <v>8717</v>
      </c>
      <c r="P1483">
        <v>8668</v>
      </c>
      <c r="Q1483">
        <v>8476</v>
      </c>
      <c r="R1483">
        <v>8200</v>
      </c>
      <c r="S1483">
        <v>7934</v>
      </c>
      <c r="T1483">
        <v>7664</v>
      </c>
      <c r="U1483">
        <v>7405</v>
      </c>
      <c r="V1483">
        <v>7210</v>
      </c>
      <c r="W1483">
        <v>7074</v>
      </c>
      <c r="X1483">
        <v>6942</v>
      </c>
      <c r="Y1483">
        <v>6815</v>
      </c>
      <c r="Z1483">
        <v>6743</v>
      </c>
      <c r="AA1483">
        <v>6787</v>
      </c>
      <c r="AB1483">
        <v>6912</v>
      </c>
      <c r="AC1483">
        <v>7048</v>
      </c>
      <c r="AD1483">
        <v>7211</v>
      </c>
      <c r="AE1483" s="22"/>
    </row>
    <row r="1484" spans="1:31" x14ac:dyDescent="0.2">
      <c r="A1484" s="25" t="s">
        <v>31</v>
      </c>
      <c r="B1484" s="11" t="s">
        <v>31</v>
      </c>
      <c r="C1484" s="12">
        <v>328</v>
      </c>
      <c r="D1484" s="11" t="s">
        <v>31</v>
      </c>
      <c r="E1484" s="11" t="s">
        <v>474</v>
      </c>
      <c r="F1484" s="11" t="s">
        <v>312</v>
      </c>
      <c r="G1484" s="12" t="s">
        <v>341</v>
      </c>
      <c r="H1484">
        <v>6362</v>
      </c>
      <c r="I1484">
        <v>6862</v>
      </c>
      <c r="J1484">
        <v>7339</v>
      </c>
      <c r="K1484">
        <v>7851</v>
      </c>
      <c r="L1484">
        <v>8180</v>
      </c>
      <c r="M1484">
        <v>8232</v>
      </c>
      <c r="N1484">
        <v>8128</v>
      </c>
      <c r="O1484">
        <v>8092.0000000000009</v>
      </c>
      <c r="P1484">
        <v>8015.0000000000009</v>
      </c>
      <c r="Q1484">
        <v>7906</v>
      </c>
      <c r="R1484">
        <v>7780</v>
      </c>
      <c r="S1484">
        <v>7653</v>
      </c>
      <c r="T1484">
        <v>7529</v>
      </c>
      <c r="U1484">
        <v>7387</v>
      </c>
      <c r="V1484">
        <v>7202</v>
      </c>
      <c r="W1484">
        <v>6979</v>
      </c>
      <c r="X1484">
        <v>6760</v>
      </c>
      <c r="Y1484">
        <v>6568</v>
      </c>
      <c r="Z1484">
        <v>6360</v>
      </c>
      <c r="AA1484">
        <v>6233</v>
      </c>
      <c r="AB1484">
        <v>6243</v>
      </c>
      <c r="AC1484">
        <v>6353</v>
      </c>
      <c r="AD1484">
        <v>6469</v>
      </c>
      <c r="AE1484" s="21"/>
    </row>
    <row r="1485" spans="1:31" x14ac:dyDescent="0.2">
      <c r="A1485" s="27" t="s">
        <v>31</v>
      </c>
      <c r="B1485" s="13" t="s">
        <v>31</v>
      </c>
      <c r="C1485" s="14">
        <v>328</v>
      </c>
      <c r="D1485" s="13" t="s">
        <v>31</v>
      </c>
      <c r="E1485" s="13" t="s">
        <v>481</v>
      </c>
      <c r="F1485" s="13" t="s">
        <v>313</v>
      </c>
      <c r="G1485" s="14" t="s">
        <v>341</v>
      </c>
      <c r="H1485">
        <v>6228</v>
      </c>
      <c r="I1485">
        <v>6667</v>
      </c>
      <c r="J1485">
        <v>7110</v>
      </c>
      <c r="K1485">
        <v>7693</v>
      </c>
      <c r="L1485">
        <v>8138.9999999999991</v>
      </c>
      <c r="M1485">
        <v>8346</v>
      </c>
      <c r="N1485">
        <v>8402</v>
      </c>
      <c r="O1485">
        <v>8507</v>
      </c>
      <c r="P1485">
        <v>8585</v>
      </c>
      <c r="Q1485">
        <v>8550</v>
      </c>
      <c r="R1485">
        <v>8371</v>
      </c>
      <c r="S1485">
        <v>8106</v>
      </c>
      <c r="T1485">
        <v>7849</v>
      </c>
      <c r="U1485">
        <v>7566</v>
      </c>
      <c r="V1485">
        <v>7306</v>
      </c>
      <c r="W1485">
        <v>7116</v>
      </c>
      <c r="X1485">
        <v>6991</v>
      </c>
      <c r="Y1485">
        <v>6871</v>
      </c>
      <c r="Z1485">
        <v>6726</v>
      </c>
      <c r="AA1485">
        <v>6659</v>
      </c>
      <c r="AB1485">
        <v>6710</v>
      </c>
      <c r="AC1485">
        <v>6843</v>
      </c>
      <c r="AD1485">
        <v>6985</v>
      </c>
      <c r="AE1485" s="22"/>
    </row>
    <row r="1486" spans="1:31" x14ac:dyDescent="0.2">
      <c r="A1486" s="25" t="s">
        <v>31</v>
      </c>
      <c r="B1486" s="11" t="s">
        <v>31</v>
      </c>
      <c r="C1486" s="12">
        <v>328</v>
      </c>
      <c r="D1486" s="11" t="s">
        <v>31</v>
      </c>
      <c r="E1486" s="11" t="s">
        <v>475</v>
      </c>
      <c r="F1486" s="11" t="s">
        <v>312</v>
      </c>
      <c r="G1486" s="12" t="s">
        <v>334</v>
      </c>
      <c r="H1486">
        <v>5858</v>
      </c>
      <c r="I1486">
        <v>6136</v>
      </c>
      <c r="J1486">
        <v>6652</v>
      </c>
      <c r="K1486">
        <v>7151</v>
      </c>
      <c r="L1486">
        <v>7652</v>
      </c>
      <c r="M1486">
        <v>7981</v>
      </c>
      <c r="N1486">
        <v>8048.9999999999991</v>
      </c>
      <c r="O1486">
        <v>7971</v>
      </c>
      <c r="P1486">
        <v>7910</v>
      </c>
      <c r="Q1486">
        <v>7845</v>
      </c>
      <c r="R1486">
        <v>7746</v>
      </c>
      <c r="S1486">
        <v>7632</v>
      </c>
      <c r="T1486">
        <v>7517</v>
      </c>
      <c r="U1486">
        <v>7390</v>
      </c>
      <c r="V1486">
        <v>7245</v>
      </c>
      <c r="W1486">
        <v>7061</v>
      </c>
      <c r="X1486">
        <v>6850</v>
      </c>
      <c r="Y1486">
        <v>6647</v>
      </c>
      <c r="Z1486">
        <v>6457</v>
      </c>
      <c r="AA1486">
        <v>6251</v>
      </c>
      <c r="AB1486">
        <v>6128</v>
      </c>
      <c r="AC1486">
        <v>6145</v>
      </c>
      <c r="AD1486">
        <v>6264</v>
      </c>
      <c r="AE1486" s="21"/>
    </row>
    <row r="1487" spans="1:31" x14ac:dyDescent="0.2">
      <c r="A1487" s="27" t="s">
        <v>31</v>
      </c>
      <c r="B1487" s="13" t="s">
        <v>31</v>
      </c>
      <c r="C1487" s="14">
        <v>328</v>
      </c>
      <c r="D1487" s="13" t="s">
        <v>31</v>
      </c>
      <c r="E1487" s="13" t="s">
        <v>482</v>
      </c>
      <c r="F1487" s="13" t="s">
        <v>313</v>
      </c>
      <c r="G1487" s="14" t="s">
        <v>334</v>
      </c>
      <c r="H1487">
        <v>5705</v>
      </c>
      <c r="I1487">
        <v>5899</v>
      </c>
      <c r="J1487">
        <v>6376</v>
      </c>
      <c r="K1487">
        <v>6953</v>
      </c>
      <c r="L1487">
        <v>7549</v>
      </c>
      <c r="M1487">
        <v>8007.9999999999991</v>
      </c>
      <c r="N1487">
        <v>8229</v>
      </c>
      <c r="O1487">
        <v>8299</v>
      </c>
      <c r="P1487">
        <v>8375</v>
      </c>
      <c r="Q1487">
        <v>8463</v>
      </c>
      <c r="R1487">
        <v>8436</v>
      </c>
      <c r="S1487">
        <v>8264</v>
      </c>
      <c r="T1487">
        <v>8009</v>
      </c>
      <c r="U1487">
        <v>7749</v>
      </c>
      <c r="V1487">
        <v>7463</v>
      </c>
      <c r="W1487">
        <v>7204</v>
      </c>
      <c r="X1487">
        <v>7023</v>
      </c>
      <c r="Y1487">
        <v>6910</v>
      </c>
      <c r="Z1487">
        <v>6781</v>
      </c>
      <c r="AA1487">
        <v>6639</v>
      </c>
      <c r="AB1487">
        <v>6575</v>
      </c>
      <c r="AC1487">
        <v>6632</v>
      </c>
      <c r="AD1487">
        <v>6772</v>
      </c>
      <c r="AE1487" s="22"/>
    </row>
    <row r="1488" spans="1:31" x14ac:dyDescent="0.2">
      <c r="A1488" s="25" t="s">
        <v>31</v>
      </c>
      <c r="B1488" s="11" t="s">
        <v>31</v>
      </c>
      <c r="C1488" s="12">
        <v>328</v>
      </c>
      <c r="D1488" s="11" t="s">
        <v>31</v>
      </c>
      <c r="E1488" s="11" t="s">
        <v>476</v>
      </c>
      <c r="F1488" s="11" t="s">
        <v>312</v>
      </c>
      <c r="G1488" s="12" t="s">
        <v>345</v>
      </c>
      <c r="H1488">
        <v>5697</v>
      </c>
      <c r="I1488">
        <v>5647</v>
      </c>
      <c r="J1488">
        <v>5909</v>
      </c>
      <c r="K1488">
        <v>6469</v>
      </c>
      <c r="L1488">
        <v>6957</v>
      </c>
      <c r="M1488">
        <v>7451</v>
      </c>
      <c r="N1488">
        <v>7786</v>
      </c>
      <c r="O1488">
        <v>7873</v>
      </c>
      <c r="P1488">
        <v>7793</v>
      </c>
      <c r="Q1488">
        <v>7742</v>
      </c>
      <c r="R1488">
        <v>7683</v>
      </c>
      <c r="S1488">
        <v>7587</v>
      </c>
      <c r="T1488">
        <v>7480</v>
      </c>
      <c r="U1488">
        <v>7381</v>
      </c>
      <c r="V1488">
        <v>7249</v>
      </c>
      <c r="W1488">
        <v>7101</v>
      </c>
      <c r="X1488">
        <v>6922</v>
      </c>
      <c r="Y1488">
        <v>6723</v>
      </c>
      <c r="Z1488">
        <v>6538</v>
      </c>
      <c r="AA1488">
        <v>6350</v>
      </c>
      <c r="AB1488">
        <v>6143</v>
      </c>
      <c r="AC1488">
        <v>6022</v>
      </c>
      <c r="AD1488">
        <v>6046</v>
      </c>
      <c r="AE1488" s="21"/>
    </row>
    <row r="1489" spans="1:31" x14ac:dyDescent="0.2">
      <c r="A1489" s="27" t="s">
        <v>31</v>
      </c>
      <c r="B1489" s="13" t="s">
        <v>31</v>
      </c>
      <c r="C1489" s="14">
        <v>328</v>
      </c>
      <c r="D1489" s="13" t="s">
        <v>31</v>
      </c>
      <c r="E1489" s="13" t="s">
        <v>483</v>
      </c>
      <c r="F1489" s="13" t="s">
        <v>313</v>
      </c>
      <c r="G1489" s="14" t="s">
        <v>345</v>
      </c>
      <c r="H1489">
        <v>5549</v>
      </c>
      <c r="I1489">
        <v>5389</v>
      </c>
      <c r="J1489">
        <v>5583</v>
      </c>
      <c r="K1489">
        <v>6225</v>
      </c>
      <c r="L1489">
        <v>6812</v>
      </c>
      <c r="M1489">
        <v>7415</v>
      </c>
      <c r="N1489">
        <v>7881</v>
      </c>
      <c r="O1489">
        <v>8112</v>
      </c>
      <c r="P1489">
        <v>8167</v>
      </c>
      <c r="Q1489">
        <v>8252</v>
      </c>
      <c r="R1489">
        <v>8344</v>
      </c>
      <c r="S1489">
        <v>8320</v>
      </c>
      <c r="T1489">
        <v>8154.9999999999991</v>
      </c>
      <c r="U1489">
        <v>7908</v>
      </c>
      <c r="V1489">
        <v>7644</v>
      </c>
      <c r="W1489">
        <v>7357</v>
      </c>
      <c r="X1489">
        <v>7104</v>
      </c>
      <c r="Y1489">
        <v>6932</v>
      </c>
      <c r="Z1489">
        <v>6820</v>
      </c>
      <c r="AA1489">
        <v>6693</v>
      </c>
      <c r="AB1489">
        <v>6552</v>
      </c>
      <c r="AC1489">
        <v>6491</v>
      </c>
      <c r="AD1489">
        <v>6552</v>
      </c>
      <c r="AE1489" s="22"/>
    </row>
    <row r="1490" spans="1:31" x14ac:dyDescent="0.2">
      <c r="A1490" s="25" t="s">
        <v>31</v>
      </c>
      <c r="B1490" s="11" t="s">
        <v>31</v>
      </c>
      <c r="C1490" s="12">
        <v>328</v>
      </c>
      <c r="D1490" s="11" t="s">
        <v>31</v>
      </c>
      <c r="E1490" s="11" t="s">
        <v>477</v>
      </c>
      <c r="F1490" s="11" t="s">
        <v>312</v>
      </c>
      <c r="G1490" s="12" t="s">
        <v>339</v>
      </c>
      <c r="H1490">
        <v>5758</v>
      </c>
      <c r="I1490">
        <v>5548</v>
      </c>
      <c r="J1490">
        <v>5434</v>
      </c>
      <c r="K1490">
        <v>5732</v>
      </c>
      <c r="L1490">
        <v>6281</v>
      </c>
      <c r="M1490">
        <v>6762</v>
      </c>
      <c r="N1490">
        <v>7254</v>
      </c>
      <c r="O1490">
        <v>7598</v>
      </c>
      <c r="P1490">
        <v>7700</v>
      </c>
      <c r="Q1490">
        <v>7629</v>
      </c>
      <c r="R1490">
        <v>7583</v>
      </c>
      <c r="S1490">
        <v>7521</v>
      </c>
      <c r="T1490">
        <v>7424</v>
      </c>
      <c r="U1490">
        <v>7347</v>
      </c>
      <c r="V1490">
        <v>7243</v>
      </c>
      <c r="W1490">
        <v>7108</v>
      </c>
      <c r="X1490">
        <v>6960</v>
      </c>
      <c r="Y1490">
        <v>6787</v>
      </c>
      <c r="Z1490">
        <v>6617</v>
      </c>
      <c r="AA1490">
        <v>6433</v>
      </c>
      <c r="AB1490">
        <v>6244</v>
      </c>
      <c r="AC1490">
        <v>6036</v>
      </c>
      <c r="AD1490">
        <v>5916</v>
      </c>
      <c r="AE1490" s="21"/>
    </row>
    <row r="1491" spans="1:31" x14ac:dyDescent="0.2">
      <c r="A1491" s="27" t="s">
        <v>31</v>
      </c>
      <c r="B1491" s="13" t="s">
        <v>31</v>
      </c>
      <c r="C1491" s="14">
        <v>328</v>
      </c>
      <c r="D1491" s="13" t="s">
        <v>31</v>
      </c>
      <c r="E1491" s="13" t="s">
        <v>484</v>
      </c>
      <c r="F1491" s="13" t="s">
        <v>313</v>
      </c>
      <c r="G1491" s="14" t="s">
        <v>339</v>
      </c>
      <c r="H1491">
        <v>5631</v>
      </c>
      <c r="I1491">
        <v>5298</v>
      </c>
      <c r="J1491">
        <v>5084</v>
      </c>
      <c r="K1491">
        <v>5438</v>
      </c>
      <c r="L1491">
        <v>6088</v>
      </c>
      <c r="M1491">
        <v>6681</v>
      </c>
      <c r="N1491">
        <v>7285</v>
      </c>
      <c r="O1491">
        <v>7754</v>
      </c>
      <c r="P1491">
        <v>7981</v>
      </c>
      <c r="Q1491">
        <v>8045</v>
      </c>
      <c r="R1491">
        <v>8134</v>
      </c>
      <c r="S1491">
        <v>8225</v>
      </c>
      <c r="T1491">
        <v>8201</v>
      </c>
      <c r="U1491">
        <v>8053.0000000000009</v>
      </c>
      <c r="V1491">
        <v>7802</v>
      </c>
      <c r="W1491">
        <v>7537</v>
      </c>
      <c r="X1491">
        <v>7252</v>
      </c>
      <c r="Y1491">
        <v>7005</v>
      </c>
      <c r="Z1491">
        <v>6842</v>
      </c>
      <c r="AA1491">
        <v>6731</v>
      </c>
      <c r="AB1491">
        <v>6606</v>
      </c>
      <c r="AC1491">
        <v>6465</v>
      </c>
      <c r="AD1491">
        <v>6405</v>
      </c>
      <c r="AE1491" s="22"/>
    </row>
    <row r="1492" spans="1:31" x14ac:dyDescent="0.2">
      <c r="A1492" s="25" t="s">
        <v>31</v>
      </c>
      <c r="B1492" s="11" t="s">
        <v>31</v>
      </c>
      <c r="C1492" s="12">
        <v>328</v>
      </c>
      <c r="D1492" s="11" t="s">
        <v>31</v>
      </c>
      <c r="E1492" s="11" t="s">
        <v>478</v>
      </c>
      <c r="F1492" s="11" t="s">
        <v>312</v>
      </c>
      <c r="G1492" s="12" t="s">
        <v>352</v>
      </c>
      <c r="H1492">
        <v>5785</v>
      </c>
      <c r="I1492">
        <v>5699</v>
      </c>
      <c r="J1492">
        <v>5397</v>
      </c>
      <c r="K1492">
        <v>5264</v>
      </c>
      <c r="L1492">
        <v>5551</v>
      </c>
      <c r="M1492">
        <v>6091</v>
      </c>
      <c r="N1492">
        <v>6570</v>
      </c>
      <c r="O1492">
        <v>7064</v>
      </c>
      <c r="P1492">
        <v>7431</v>
      </c>
      <c r="Q1492">
        <v>7540</v>
      </c>
      <c r="R1492">
        <v>7472</v>
      </c>
      <c r="S1492">
        <v>7423</v>
      </c>
      <c r="T1492">
        <v>7355</v>
      </c>
      <c r="U1492">
        <v>7296</v>
      </c>
      <c r="V1492">
        <v>7213</v>
      </c>
      <c r="W1492">
        <v>7104</v>
      </c>
      <c r="X1492">
        <v>6969</v>
      </c>
      <c r="Y1492">
        <v>6822</v>
      </c>
      <c r="Z1492">
        <v>6684</v>
      </c>
      <c r="AA1492">
        <v>6514</v>
      </c>
      <c r="AB1492">
        <v>6329</v>
      </c>
      <c r="AC1492">
        <v>6138</v>
      </c>
      <c r="AD1492">
        <v>5928</v>
      </c>
      <c r="AE1492" s="21"/>
    </row>
    <row r="1493" spans="1:31" x14ac:dyDescent="0.2">
      <c r="A1493" s="27" t="s">
        <v>31</v>
      </c>
      <c r="B1493" s="13" t="s">
        <v>31</v>
      </c>
      <c r="C1493" s="14">
        <v>328</v>
      </c>
      <c r="D1493" s="13" t="s">
        <v>31</v>
      </c>
      <c r="E1493" s="13" t="s">
        <v>485</v>
      </c>
      <c r="F1493" s="13" t="s">
        <v>313</v>
      </c>
      <c r="G1493" s="14" t="s">
        <v>352</v>
      </c>
      <c r="H1493">
        <v>7871</v>
      </c>
      <c r="I1493">
        <v>7558</v>
      </c>
      <c r="J1493">
        <v>7328</v>
      </c>
      <c r="K1493">
        <v>7240</v>
      </c>
      <c r="L1493">
        <v>7228</v>
      </c>
      <c r="M1493">
        <v>7261</v>
      </c>
      <c r="N1493">
        <v>7296</v>
      </c>
      <c r="O1493">
        <v>7287</v>
      </c>
      <c r="P1493">
        <v>7434</v>
      </c>
      <c r="Q1493">
        <v>7615</v>
      </c>
      <c r="R1493">
        <v>7776</v>
      </c>
      <c r="S1493">
        <v>7850</v>
      </c>
      <c r="T1493">
        <v>7762</v>
      </c>
      <c r="U1493">
        <v>8101.0000000000009</v>
      </c>
      <c r="V1493">
        <v>7946</v>
      </c>
      <c r="W1493">
        <v>7693</v>
      </c>
      <c r="X1493">
        <v>7430</v>
      </c>
      <c r="Y1493">
        <v>7149</v>
      </c>
      <c r="Z1493">
        <v>6916</v>
      </c>
      <c r="AA1493">
        <v>6753</v>
      </c>
      <c r="AB1493">
        <v>6643</v>
      </c>
      <c r="AC1493">
        <v>6518</v>
      </c>
      <c r="AD1493">
        <v>6376</v>
      </c>
      <c r="AE1493" s="22"/>
    </row>
    <row r="1494" spans="1:31" x14ac:dyDescent="0.2">
      <c r="A1494" s="25" t="s">
        <v>31</v>
      </c>
      <c r="B1494" s="11" t="s">
        <v>31</v>
      </c>
      <c r="C1494" s="12">
        <v>328</v>
      </c>
      <c r="D1494" s="11" t="s">
        <v>31</v>
      </c>
      <c r="E1494" s="11" t="s">
        <v>479</v>
      </c>
      <c r="F1494" s="11" t="s">
        <v>312</v>
      </c>
      <c r="G1494" s="12" t="s">
        <v>338</v>
      </c>
      <c r="H1494">
        <v>5830</v>
      </c>
      <c r="I1494">
        <v>5812</v>
      </c>
      <c r="J1494">
        <v>5638</v>
      </c>
      <c r="K1494">
        <v>5235</v>
      </c>
      <c r="L1494">
        <v>5091</v>
      </c>
      <c r="M1494">
        <v>5368</v>
      </c>
      <c r="N1494">
        <v>5904</v>
      </c>
      <c r="O1494">
        <v>6383</v>
      </c>
      <c r="P1494">
        <v>6904</v>
      </c>
      <c r="Q1494">
        <v>7277</v>
      </c>
      <c r="R1494">
        <v>7388</v>
      </c>
      <c r="S1494">
        <v>7316</v>
      </c>
      <c r="T1494">
        <v>7261</v>
      </c>
      <c r="U1494">
        <v>7232</v>
      </c>
      <c r="V1494">
        <v>7166</v>
      </c>
      <c r="W1494">
        <v>7077</v>
      </c>
      <c r="X1494">
        <v>6967</v>
      </c>
      <c r="Y1494">
        <v>6833</v>
      </c>
      <c r="Z1494">
        <v>6723</v>
      </c>
      <c r="AA1494">
        <v>6584</v>
      </c>
      <c r="AB1494">
        <v>6413</v>
      </c>
      <c r="AC1494">
        <v>6225</v>
      </c>
      <c r="AD1494">
        <v>6032</v>
      </c>
      <c r="AE1494" s="21"/>
    </row>
    <row r="1495" spans="1:31" x14ac:dyDescent="0.2">
      <c r="A1495" s="27" t="s">
        <v>31</v>
      </c>
      <c r="B1495" s="13" t="s">
        <v>31</v>
      </c>
      <c r="C1495" s="14">
        <v>328</v>
      </c>
      <c r="D1495" s="13" t="s">
        <v>31</v>
      </c>
      <c r="E1495" s="13" t="s">
        <v>486</v>
      </c>
      <c r="F1495" s="13" t="s">
        <v>313</v>
      </c>
      <c r="G1495" s="14" t="s">
        <v>338</v>
      </c>
      <c r="H1495">
        <v>5752</v>
      </c>
      <c r="I1495">
        <v>5618</v>
      </c>
      <c r="J1495">
        <v>5333</v>
      </c>
      <c r="K1495">
        <v>4921</v>
      </c>
      <c r="L1495">
        <v>4816</v>
      </c>
      <c r="M1495">
        <v>5181</v>
      </c>
      <c r="N1495">
        <v>5833</v>
      </c>
      <c r="O1495">
        <v>6425</v>
      </c>
      <c r="P1495">
        <v>7033</v>
      </c>
      <c r="Q1495">
        <v>7507</v>
      </c>
      <c r="R1495">
        <v>7741</v>
      </c>
      <c r="S1495">
        <v>7806</v>
      </c>
      <c r="T1495">
        <v>7891</v>
      </c>
      <c r="U1495">
        <v>8003</v>
      </c>
      <c r="V1495">
        <v>7995</v>
      </c>
      <c r="W1495">
        <v>7837</v>
      </c>
      <c r="X1495">
        <v>7585</v>
      </c>
      <c r="Y1495">
        <v>7326</v>
      </c>
      <c r="Z1495">
        <v>7060</v>
      </c>
      <c r="AA1495">
        <v>6827</v>
      </c>
      <c r="AB1495">
        <v>6665</v>
      </c>
      <c r="AC1495">
        <v>6555</v>
      </c>
      <c r="AD1495">
        <v>6428</v>
      </c>
      <c r="AE1495" s="22"/>
    </row>
    <row r="1496" spans="1:31" x14ac:dyDescent="0.2">
      <c r="A1496" s="25" t="s">
        <v>31</v>
      </c>
      <c r="B1496" s="11" t="s">
        <v>31</v>
      </c>
      <c r="C1496" s="12">
        <v>328</v>
      </c>
      <c r="D1496" s="11" t="s">
        <v>31</v>
      </c>
      <c r="E1496" s="11" t="s">
        <v>458</v>
      </c>
      <c r="F1496" s="11" t="s">
        <v>312</v>
      </c>
      <c r="G1496" s="12" t="s">
        <v>457</v>
      </c>
      <c r="H1496" s="205">
        <v>38489.000000000007</v>
      </c>
      <c r="I1496" s="205">
        <v>40309.000000000007</v>
      </c>
      <c r="J1496" s="205">
        <v>41521</v>
      </c>
      <c r="K1496" s="205">
        <v>42135</v>
      </c>
      <c r="L1496" s="205">
        <v>42166.000000000007</v>
      </c>
      <c r="M1496">
        <v>41810.999999999993</v>
      </c>
      <c r="N1496">
        <v>41372</v>
      </c>
      <c r="O1496">
        <v>41021</v>
      </c>
      <c r="P1496">
        <v>40242</v>
      </c>
      <c r="Q1496">
        <v>39471</v>
      </c>
      <c r="R1496">
        <v>38717</v>
      </c>
      <c r="S1496">
        <v>37944</v>
      </c>
      <c r="T1496">
        <v>37138</v>
      </c>
      <c r="U1496">
        <v>36065</v>
      </c>
      <c r="V1496">
        <v>34922.000000000007</v>
      </c>
      <c r="W1496">
        <v>33870.000000000007</v>
      </c>
      <c r="X1496">
        <v>33110</v>
      </c>
      <c r="Y1496">
        <v>32747.999999999996</v>
      </c>
      <c r="Z1496">
        <v>32546</v>
      </c>
      <c r="AA1496">
        <v>32694.999999999993</v>
      </c>
      <c r="AB1496">
        <v>33093</v>
      </c>
      <c r="AC1496">
        <v>33535.000000000007</v>
      </c>
      <c r="AD1496">
        <v>33879</v>
      </c>
      <c r="AE1496" s="21" t="s">
        <v>1</v>
      </c>
    </row>
    <row r="1497" spans="1:31" x14ac:dyDescent="0.2">
      <c r="A1497" s="27" t="s">
        <v>31</v>
      </c>
      <c r="B1497" s="13" t="s">
        <v>31</v>
      </c>
      <c r="C1497" s="14">
        <v>328</v>
      </c>
      <c r="D1497" s="13" t="s">
        <v>31</v>
      </c>
      <c r="E1497" s="13" t="s">
        <v>456</v>
      </c>
      <c r="F1497" s="13" t="s">
        <v>312</v>
      </c>
      <c r="G1497" s="14" t="s">
        <v>455</v>
      </c>
      <c r="H1497" s="205">
        <v>28927.999999999996</v>
      </c>
      <c r="I1497" s="205">
        <v>28842.000000000004</v>
      </c>
      <c r="J1497" s="205">
        <v>29030</v>
      </c>
      <c r="K1497" s="205">
        <v>29851</v>
      </c>
      <c r="L1497" s="205">
        <v>31532.000000000004</v>
      </c>
      <c r="M1497">
        <v>33653</v>
      </c>
      <c r="N1497">
        <v>35563</v>
      </c>
      <c r="O1497">
        <v>36889</v>
      </c>
      <c r="P1497">
        <v>37738</v>
      </c>
      <c r="Q1497">
        <v>38033</v>
      </c>
      <c r="R1497">
        <v>37872</v>
      </c>
      <c r="S1497">
        <v>37479</v>
      </c>
      <c r="T1497">
        <v>37037</v>
      </c>
      <c r="U1497">
        <v>36646</v>
      </c>
      <c r="V1497">
        <v>36116</v>
      </c>
      <c r="W1497">
        <v>35451</v>
      </c>
      <c r="X1497">
        <v>34668</v>
      </c>
      <c r="Y1497">
        <v>33812</v>
      </c>
      <c r="Z1497">
        <v>33019.000000000007</v>
      </c>
      <c r="AA1497">
        <v>32131.999999999996</v>
      </c>
      <c r="AB1497">
        <v>31257</v>
      </c>
      <c r="AC1497">
        <v>30566.000000000004</v>
      </c>
      <c r="AD1497">
        <v>30186</v>
      </c>
      <c r="AE1497" s="22" t="s">
        <v>1</v>
      </c>
    </row>
    <row r="1498" spans="1:31" x14ac:dyDescent="0.2">
      <c r="A1498" s="25" t="s">
        <v>31</v>
      </c>
      <c r="B1498" s="11" t="s">
        <v>31</v>
      </c>
      <c r="C1498" s="12">
        <v>328</v>
      </c>
      <c r="D1498" s="11" t="s">
        <v>31</v>
      </c>
      <c r="E1498" s="11" t="s">
        <v>502</v>
      </c>
      <c r="F1498" s="11" t="s">
        <v>313</v>
      </c>
      <c r="G1498" s="12" t="s">
        <v>457</v>
      </c>
      <c r="H1498" s="205">
        <v>38166</v>
      </c>
      <c r="I1498" s="205">
        <v>39779</v>
      </c>
      <c r="J1498" s="205">
        <v>41034.000000000007</v>
      </c>
      <c r="K1498" s="205">
        <v>42188.999999999993</v>
      </c>
      <c r="L1498" s="205">
        <v>42941</v>
      </c>
      <c r="M1498">
        <v>43318</v>
      </c>
      <c r="N1498">
        <v>43397.000000000007</v>
      </c>
      <c r="O1498">
        <v>43223</v>
      </c>
      <c r="P1498">
        <v>42410</v>
      </c>
      <c r="Q1498">
        <v>41289</v>
      </c>
      <c r="R1498">
        <v>40009</v>
      </c>
      <c r="S1498">
        <v>38771</v>
      </c>
      <c r="T1498">
        <v>37714</v>
      </c>
      <c r="U1498">
        <v>36669.000000000007</v>
      </c>
      <c r="V1498">
        <v>35762</v>
      </c>
      <c r="W1498">
        <v>35074</v>
      </c>
      <c r="X1498">
        <v>34672</v>
      </c>
      <c r="Y1498">
        <v>34581</v>
      </c>
      <c r="Z1498">
        <v>34614.000000000007</v>
      </c>
      <c r="AA1498">
        <v>34966</v>
      </c>
      <c r="AB1498">
        <v>35516.999999999993</v>
      </c>
      <c r="AC1498">
        <v>36058.000000000007</v>
      </c>
      <c r="AD1498">
        <v>36449</v>
      </c>
      <c r="AE1498" s="21" t="s">
        <v>1</v>
      </c>
    </row>
    <row r="1499" spans="1:31" x14ac:dyDescent="0.2">
      <c r="A1499" s="27" t="s">
        <v>31</v>
      </c>
      <c r="B1499" s="13" t="s">
        <v>31</v>
      </c>
      <c r="C1499" s="14">
        <v>328</v>
      </c>
      <c r="D1499" s="13" t="s">
        <v>31</v>
      </c>
      <c r="E1499" s="13" t="s">
        <v>503</v>
      </c>
      <c r="F1499" s="13" t="s">
        <v>313</v>
      </c>
      <c r="G1499" s="14" t="s">
        <v>338</v>
      </c>
      <c r="H1499" s="205">
        <v>28317</v>
      </c>
      <c r="I1499" s="205">
        <v>27680</v>
      </c>
      <c r="J1499" s="205">
        <v>27433.999999999996</v>
      </c>
      <c r="K1499" s="205">
        <v>28480.999999999996</v>
      </c>
      <c r="L1499" s="205">
        <v>30571</v>
      </c>
      <c r="M1499">
        <v>33244</v>
      </c>
      <c r="N1499">
        <v>35781</v>
      </c>
      <c r="O1499">
        <v>37745</v>
      </c>
      <c r="P1499">
        <v>39182</v>
      </c>
      <c r="Q1499">
        <v>40126</v>
      </c>
      <c r="R1499">
        <v>40581</v>
      </c>
      <c r="S1499">
        <v>40628.999999999993</v>
      </c>
      <c r="T1499">
        <v>40358</v>
      </c>
      <c r="U1499">
        <v>39814</v>
      </c>
      <c r="V1499">
        <v>38849.999999999993</v>
      </c>
      <c r="W1499">
        <v>37628</v>
      </c>
      <c r="X1499">
        <v>36394</v>
      </c>
      <c r="Y1499">
        <v>35322</v>
      </c>
      <c r="Z1499">
        <v>34419</v>
      </c>
      <c r="AA1499">
        <v>33643</v>
      </c>
      <c r="AB1499">
        <v>33041</v>
      </c>
      <c r="AC1499">
        <v>32661</v>
      </c>
      <c r="AD1499">
        <v>32533</v>
      </c>
      <c r="AE1499" s="22" t="s">
        <v>1</v>
      </c>
    </row>
    <row r="1500" spans="1:31" x14ac:dyDescent="0.2">
      <c r="A1500" s="25" t="s">
        <v>31</v>
      </c>
      <c r="B1500" s="11" t="s">
        <v>31</v>
      </c>
      <c r="C1500" s="12">
        <v>328</v>
      </c>
      <c r="D1500" s="11" t="s">
        <v>31</v>
      </c>
      <c r="E1500" s="11" t="s">
        <v>504</v>
      </c>
      <c r="F1500" s="11"/>
      <c r="G1500" s="12"/>
      <c r="H1500" s="205">
        <v>0</v>
      </c>
      <c r="I1500" s="205">
        <v>0</v>
      </c>
      <c r="J1500" s="205">
        <v>0</v>
      </c>
      <c r="K1500" s="205">
        <v>0</v>
      </c>
      <c r="L1500" s="205">
        <v>0</v>
      </c>
      <c r="M1500">
        <v>0</v>
      </c>
      <c r="N1500">
        <v>0</v>
      </c>
      <c r="O1500">
        <v>0</v>
      </c>
      <c r="P1500">
        <v>0</v>
      </c>
      <c r="Q1500">
        <v>0</v>
      </c>
      <c r="R1500">
        <v>0</v>
      </c>
      <c r="S1500">
        <v>0</v>
      </c>
      <c r="T1500">
        <v>0</v>
      </c>
      <c r="U1500">
        <v>0</v>
      </c>
      <c r="V1500">
        <v>0</v>
      </c>
      <c r="W1500">
        <v>0</v>
      </c>
      <c r="X1500">
        <v>0</v>
      </c>
      <c r="Y1500">
        <v>0</v>
      </c>
      <c r="Z1500">
        <v>0</v>
      </c>
      <c r="AA1500">
        <v>0</v>
      </c>
      <c r="AB1500">
        <v>0</v>
      </c>
      <c r="AC1500">
        <v>0</v>
      </c>
      <c r="AD1500">
        <v>0</v>
      </c>
      <c r="AE1500" s="21" t="s">
        <v>1</v>
      </c>
    </row>
    <row r="1501" spans="1:31" x14ac:dyDescent="0.2">
      <c r="A1501" s="27" t="s">
        <v>31</v>
      </c>
      <c r="B1501" s="13" t="s">
        <v>31</v>
      </c>
      <c r="C1501" s="14">
        <v>328</v>
      </c>
      <c r="D1501" s="13" t="s">
        <v>31</v>
      </c>
      <c r="E1501" s="13" t="s">
        <v>505</v>
      </c>
      <c r="F1501" s="13"/>
      <c r="G1501" s="14"/>
      <c r="H1501" s="205">
        <v>746815</v>
      </c>
      <c r="I1501" s="205">
        <v>747718</v>
      </c>
      <c r="J1501" s="205">
        <v>749430</v>
      </c>
      <c r="K1501" s="205">
        <v>752029</v>
      </c>
      <c r="L1501" s="205">
        <v>755388</v>
      </c>
      <c r="M1501">
        <v>759281</v>
      </c>
      <c r="N1501">
        <v>763371</v>
      </c>
      <c r="O1501">
        <v>767433</v>
      </c>
      <c r="P1501">
        <v>771363</v>
      </c>
      <c r="Q1501">
        <v>775218</v>
      </c>
      <c r="R1501">
        <v>779007</v>
      </c>
      <c r="S1501">
        <v>782775</v>
      </c>
      <c r="T1501">
        <v>786559</v>
      </c>
      <c r="U1501">
        <v>790329</v>
      </c>
      <c r="V1501">
        <v>794039</v>
      </c>
      <c r="W1501">
        <v>797711</v>
      </c>
      <c r="X1501">
        <v>801343</v>
      </c>
      <c r="Y1501">
        <v>804950</v>
      </c>
      <c r="Z1501">
        <v>808538</v>
      </c>
      <c r="AA1501">
        <v>812058</v>
      </c>
      <c r="AB1501">
        <v>815463</v>
      </c>
      <c r="AC1501">
        <v>818648</v>
      </c>
      <c r="AD1501">
        <v>821585</v>
      </c>
      <c r="AE1501" s="22" t="s">
        <v>1</v>
      </c>
    </row>
    <row r="1502" spans="1:31" x14ac:dyDescent="0.2">
      <c r="A1502" s="25" t="s">
        <v>32</v>
      </c>
      <c r="B1502" s="11" t="s">
        <v>32</v>
      </c>
      <c r="C1502" s="12">
        <v>332</v>
      </c>
      <c r="D1502" s="11" t="s">
        <v>32</v>
      </c>
      <c r="E1502" s="11" t="s">
        <v>440</v>
      </c>
      <c r="F1502" s="11" t="s">
        <v>312</v>
      </c>
      <c r="G1502" s="12" t="s">
        <v>319</v>
      </c>
      <c r="H1502" s="205">
        <v>122174</v>
      </c>
      <c r="I1502" s="205">
        <v>122227</v>
      </c>
      <c r="J1502" s="205">
        <v>122619</v>
      </c>
      <c r="K1502" s="205">
        <v>123059</v>
      </c>
      <c r="L1502" s="205">
        <v>123390</v>
      </c>
      <c r="M1502">
        <v>123607</v>
      </c>
      <c r="N1502">
        <v>123573</v>
      </c>
      <c r="O1502">
        <v>123716</v>
      </c>
      <c r="P1502">
        <v>124054</v>
      </c>
      <c r="Q1502">
        <v>124285</v>
      </c>
      <c r="R1502">
        <v>124329</v>
      </c>
      <c r="S1502">
        <v>123672</v>
      </c>
      <c r="T1502">
        <v>123494</v>
      </c>
      <c r="U1502">
        <v>123307</v>
      </c>
      <c r="V1502">
        <v>122974</v>
      </c>
      <c r="W1502">
        <v>122534</v>
      </c>
      <c r="X1502">
        <v>122003</v>
      </c>
      <c r="Y1502">
        <v>121593</v>
      </c>
      <c r="Z1502">
        <v>121480</v>
      </c>
      <c r="AA1502">
        <v>121299</v>
      </c>
      <c r="AB1502">
        <v>120981</v>
      </c>
      <c r="AC1502">
        <v>120021</v>
      </c>
      <c r="AD1502">
        <v>119625</v>
      </c>
      <c r="AE1502" s="21" t="s">
        <v>1</v>
      </c>
    </row>
    <row r="1503" spans="1:31" x14ac:dyDescent="0.2">
      <c r="A1503" s="27" t="s">
        <v>32</v>
      </c>
      <c r="B1503" s="13" t="s">
        <v>32</v>
      </c>
      <c r="C1503" s="14">
        <v>332</v>
      </c>
      <c r="D1503" s="13" t="s">
        <v>32</v>
      </c>
      <c r="E1503" s="13" t="s">
        <v>487</v>
      </c>
      <c r="F1503" s="13" t="s">
        <v>313</v>
      </c>
      <c r="G1503" s="14" t="s">
        <v>319</v>
      </c>
      <c r="H1503" s="205">
        <v>126542</v>
      </c>
      <c r="I1503" s="205">
        <v>126866</v>
      </c>
      <c r="J1503" s="205">
        <v>127359</v>
      </c>
      <c r="K1503" s="205">
        <v>127973</v>
      </c>
      <c r="L1503" s="205">
        <v>128481</v>
      </c>
      <c r="M1503">
        <v>128814</v>
      </c>
      <c r="N1503">
        <v>128530</v>
      </c>
      <c r="O1503">
        <v>128649</v>
      </c>
      <c r="P1503">
        <v>128815</v>
      </c>
      <c r="Q1503">
        <v>128854.99999999999</v>
      </c>
      <c r="R1503">
        <v>128761</v>
      </c>
      <c r="S1503">
        <v>128354.00000000001</v>
      </c>
      <c r="T1503">
        <v>128167</v>
      </c>
      <c r="U1503">
        <v>128047</v>
      </c>
      <c r="V1503">
        <v>127807</v>
      </c>
      <c r="W1503">
        <v>127440</v>
      </c>
      <c r="X1503">
        <v>126725</v>
      </c>
      <c r="Y1503">
        <v>126331</v>
      </c>
      <c r="Z1503">
        <v>126164</v>
      </c>
      <c r="AA1503">
        <v>125913</v>
      </c>
      <c r="AB1503">
        <v>125526</v>
      </c>
      <c r="AC1503">
        <v>124565</v>
      </c>
      <c r="AD1503">
        <v>124125</v>
      </c>
      <c r="AE1503" s="22" t="s">
        <v>1</v>
      </c>
    </row>
    <row r="1504" spans="1:31" x14ac:dyDescent="0.2">
      <c r="A1504" s="25" t="s">
        <v>32</v>
      </c>
      <c r="B1504" s="11" t="s">
        <v>32</v>
      </c>
      <c r="C1504" s="12">
        <v>332</v>
      </c>
      <c r="D1504" s="11" t="s">
        <v>32</v>
      </c>
      <c r="E1504" s="11" t="s">
        <v>441</v>
      </c>
      <c r="F1504" s="11" t="s">
        <v>312</v>
      </c>
      <c r="G1504" s="12" t="s">
        <v>355</v>
      </c>
      <c r="H1504" s="205">
        <v>120893</v>
      </c>
      <c r="I1504" s="205">
        <v>121302</v>
      </c>
      <c r="J1504" s="205">
        <v>121515</v>
      </c>
      <c r="K1504" s="205">
        <v>122000</v>
      </c>
      <c r="L1504" s="205">
        <v>122379</v>
      </c>
      <c r="M1504">
        <v>122642</v>
      </c>
      <c r="N1504">
        <v>122788</v>
      </c>
      <c r="O1504">
        <v>122820</v>
      </c>
      <c r="P1504">
        <v>123172</v>
      </c>
      <c r="Q1504">
        <v>123452</v>
      </c>
      <c r="R1504">
        <v>123588</v>
      </c>
      <c r="S1504">
        <v>123499</v>
      </c>
      <c r="T1504">
        <v>123097</v>
      </c>
      <c r="U1504">
        <v>123006</v>
      </c>
      <c r="V1504">
        <v>122755</v>
      </c>
      <c r="W1504">
        <v>122365</v>
      </c>
      <c r="X1504">
        <v>121883</v>
      </c>
      <c r="Y1504">
        <v>121370</v>
      </c>
      <c r="Z1504">
        <v>121225</v>
      </c>
      <c r="AA1504">
        <v>121039</v>
      </c>
      <c r="AB1504">
        <v>120749</v>
      </c>
      <c r="AC1504">
        <v>120286</v>
      </c>
      <c r="AD1504">
        <v>119572</v>
      </c>
      <c r="AE1504" s="21" t="s">
        <v>1</v>
      </c>
    </row>
    <row r="1505" spans="1:31" x14ac:dyDescent="0.2">
      <c r="A1505" s="27" t="s">
        <v>32</v>
      </c>
      <c r="B1505" s="13" t="s">
        <v>32</v>
      </c>
      <c r="C1505" s="14">
        <v>332</v>
      </c>
      <c r="D1505" s="13" t="s">
        <v>32</v>
      </c>
      <c r="E1505" s="13" t="s">
        <v>488</v>
      </c>
      <c r="F1505" s="13" t="s">
        <v>313</v>
      </c>
      <c r="G1505" s="14" t="s">
        <v>355</v>
      </c>
      <c r="H1505" s="205">
        <v>125108</v>
      </c>
      <c r="I1505" s="205">
        <v>125617</v>
      </c>
      <c r="J1505" s="205">
        <v>126010</v>
      </c>
      <c r="K1505" s="205">
        <v>126648</v>
      </c>
      <c r="L1505" s="205">
        <v>127210</v>
      </c>
      <c r="M1505">
        <v>127630</v>
      </c>
      <c r="N1505">
        <v>127833</v>
      </c>
      <c r="O1505">
        <v>127748</v>
      </c>
      <c r="P1505">
        <v>127969</v>
      </c>
      <c r="Q1505">
        <v>128077</v>
      </c>
      <c r="R1505">
        <v>128058</v>
      </c>
      <c r="S1505">
        <v>127909</v>
      </c>
      <c r="T1505">
        <v>127627</v>
      </c>
      <c r="U1505">
        <v>127578</v>
      </c>
      <c r="V1505">
        <v>127409</v>
      </c>
      <c r="W1505">
        <v>127103</v>
      </c>
      <c r="X1505">
        <v>126651</v>
      </c>
      <c r="Y1505">
        <v>126056</v>
      </c>
      <c r="Z1505">
        <v>125872</v>
      </c>
      <c r="AA1505">
        <v>125624</v>
      </c>
      <c r="AB1505">
        <v>125263</v>
      </c>
      <c r="AC1505">
        <v>124738</v>
      </c>
      <c r="AD1505">
        <v>123995</v>
      </c>
      <c r="AE1505" s="22" t="s">
        <v>1</v>
      </c>
    </row>
    <row r="1506" spans="1:31" x14ac:dyDescent="0.2">
      <c r="A1506" s="25" t="s">
        <v>32</v>
      </c>
      <c r="B1506" s="11" t="s">
        <v>32</v>
      </c>
      <c r="C1506" s="12">
        <v>332</v>
      </c>
      <c r="D1506" s="11" t="s">
        <v>32</v>
      </c>
      <c r="E1506" s="11" t="s">
        <v>442</v>
      </c>
      <c r="F1506" s="11" t="s">
        <v>312</v>
      </c>
      <c r="G1506" s="12" t="s">
        <v>317</v>
      </c>
      <c r="H1506" s="205">
        <v>119643</v>
      </c>
      <c r="I1506" s="205">
        <v>120128</v>
      </c>
      <c r="J1506" s="205">
        <v>120434</v>
      </c>
      <c r="K1506" s="205">
        <v>120962</v>
      </c>
      <c r="L1506" s="205">
        <v>121392</v>
      </c>
      <c r="M1506">
        <v>121708</v>
      </c>
      <c r="N1506">
        <v>121905</v>
      </c>
      <c r="O1506">
        <v>121980</v>
      </c>
      <c r="P1506">
        <v>122337</v>
      </c>
      <c r="Q1506">
        <v>122653</v>
      </c>
      <c r="R1506">
        <v>122865</v>
      </c>
      <c r="S1506">
        <v>122896</v>
      </c>
      <c r="T1506">
        <v>122667</v>
      </c>
      <c r="U1506">
        <v>122676</v>
      </c>
      <c r="V1506">
        <v>122520</v>
      </c>
      <c r="W1506">
        <v>122207</v>
      </c>
      <c r="X1506">
        <v>121765</v>
      </c>
      <c r="Y1506">
        <v>121239</v>
      </c>
      <c r="Z1506">
        <v>121066</v>
      </c>
      <c r="AA1506">
        <v>120874</v>
      </c>
      <c r="AB1506">
        <v>120609</v>
      </c>
      <c r="AC1506">
        <v>120205</v>
      </c>
      <c r="AD1506">
        <v>119591</v>
      </c>
      <c r="AE1506" s="21" t="s">
        <v>1</v>
      </c>
    </row>
    <row r="1507" spans="1:31" x14ac:dyDescent="0.2">
      <c r="A1507" s="27" t="s">
        <v>32</v>
      </c>
      <c r="B1507" s="13" t="s">
        <v>32</v>
      </c>
      <c r="C1507" s="14">
        <v>332</v>
      </c>
      <c r="D1507" s="13" t="s">
        <v>32</v>
      </c>
      <c r="E1507" s="13" t="s">
        <v>489</v>
      </c>
      <c r="F1507" s="13" t="s">
        <v>313</v>
      </c>
      <c r="G1507" s="14" t="s">
        <v>317</v>
      </c>
      <c r="H1507" s="205">
        <v>123703</v>
      </c>
      <c r="I1507" s="205">
        <v>124265</v>
      </c>
      <c r="J1507" s="205">
        <v>124708</v>
      </c>
      <c r="K1507" s="205">
        <v>125363</v>
      </c>
      <c r="L1507" s="205">
        <v>125970</v>
      </c>
      <c r="M1507" s="205">
        <v>126465</v>
      </c>
      <c r="N1507">
        <v>126777</v>
      </c>
      <c r="O1507">
        <v>126839</v>
      </c>
      <c r="P1507">
        <v>127113</v>
      </c>
      <c r="Q1507">
        <v>127287</v>
      </c>
      <c r="R1507">
        <v>127346</v>
      </c>
      <c r="S1507">
        <v>127282</v>
      </c>
      <c r="T1507">
        <v>127089</v>
      </c>
      <c r="U1507">
        <v>127115</v>
      </c>
      <c r="V1507">
        <v>127026</v>
      </c>
      <c r="W1507">
        <v>126798</v>
      </c>
      <c r="X1507">
        <v>126412</v>
      </c>
      <c r="Y1507">
        <v>125863</v>
      </c>
      <c r="Z1507">
        <v>125667</v>
      </c>
      <c r="AA1507">
        <v>125426</v>
      </c>
      <c r="AB1507">
        <v>125093</v>
      </c>
      <c r="AC1507">
        <v>124620</v>
      </c>
      <c r="AD1507">
        <v>123956</v>
      </c>
      <c r="AE1507" s="22" t="s">
        <v>1</v>
      </c>
    </row>
    <row r="1508" spans="1:31" x14ac:dyDescent="0.2">
      <c r="A1508" s="25" t="s">
        <v>32</v>
      </c>
      <c r="B1508" s="11" t="s">
        <v>32</v>
      </c>
      <c r="C1508" s="12">
        <v>332</v>
      </c>
      <c r="D1508" s="11" t="s">
        <v>32</v>
      </c>
      <c r="E1508" s="11" t="s">
        <v>443</v>
      </c>
      <c r="F1508" s="11" t="s">
        <v>312</v>
      </c>
      <c r="G1508" s="12" t="s">
        <v>356</v>
      </c>
      <c r="H1508" s="205">
        <v>118420</v>
      </c>
      <c r="I1508" s="205">
        <v>118974</v>
      </c>
      <c r="J1508" s="205">
        <v>119368</v>
      </c>
      <c r="K1508" s="205">
        <v>119942</v>
      </c>
      <c r="L1508" s="205">
        <v>120420</v>
      </c>
      <c r="M1508">
        <v>120794</v>
      </c>
      <c r="N1508">
        <v>121050</v>
      </c>
      <c r="O1508">
        <v>121179</v>
      </c>
      <c r="P1508">
        <v>121537</v>
      </c>
      <c r="Q1508">
        <v>121879</v>
      </c>
      <c r="R1508">
        <v>122150</v>
      </c>
      <c r="S1508">
        <v>122281</v>
      </c>
      <c r="T1508">
        <v>122201</v>
      </c>
      <c r="U1508">
        <v>122316</v>
      </c>
      <c r="V1508">
        <v>122256</v>
      </c>
      <c r="W1508">
        <v>122039</v>
      </c>
      <c r="X1508">
        <v>121667</v>
      </c>
      <c r="Y1508">
        <v>121170</v>
      </c>
      <c r="Z1508">
        <v>120975</v>
      </c>
      <c r="AA1508">
        <v>120779</v>
      </c>
      <c r="AB1508">
        <v>120535</v>
      </c>
      <c r="AC1508">
        <v>120184</v>
      </c>
      <c r="AD1508">
        <v>119660</v>
      </c>
      <c r="AE1508" s="21" t="s">
        <v>1</v>
      </c>
    </row>
    <row r="1509" spans="1:31" x14ac:dyDescent="0.2">
      <c r="A1509" s="27" t="s">
        <v>32</v>
      </c>
      <c r="B1509" s="13" t="s">
        <v>32</v>
      </c>
      <c r="C1509" s="14">
        <v>332</v>
      </c>
      <c r="D1509" s="13" t="s">
        <v>32</v>
      </c>
      <c r="E1509" s="13" t="s">
        <v>490</v>
      </c>
      <c r="F1509" s="13" t="s">
        <v>313</v>
      </c>
      <c r="G1509" s="14" t="s">
        <v>356</v>
      </c>
      <c r="H1509" s="205">
        <v>122319</v>
      </c>
      <c r="I1509" s="205">
        <v>122937</v>
      </c>
      <c r="J1509" s="205">
        <v>123439</v>
      </c>
      <c r="K1509" s="205">
        <v>124106</v>
      </c>
      <c r="L1509" s="205">
        <v>124747</v>
      </c>
      <c r="M1509">
        <v>125307</v>
      </c>
      <c r="N1509">
        <v>125718</v>
      </c>
      <c r="O1509">
        <v>125912</v>
      </c>
      <c r="P1509">
        <v>126238</v>
      </c>
      <c r="Q1509">
        <v>126475</v>
      </c>
      <c r="R1509">
        <v>126612</v>
      </c>
      <c r="S1509">
        <v>126636</v>
      </c>
      <c r="T1509">
        <v>126537</v>
      </c>
      <c r="U1509">
        <v>126646</v>
      </c>
      <c r="V1509">
        <v>126639</v>
      </c>
      <c r="W1509">
        <v>126502</v>
      </c>
      <c r="X1509">
        <v>126202</v>
      </c>
      <c r="Y1509">
        <v>125723</v>
      </c>
      <c r="Z1509">
        <v>125525</v>
      </c>
      <c r="AA1509">
        <v>125292</v>
      </c>
      <c r="AB1509">
        <v>124990</v>
      </c>
      <c r="AC1509">
        <v>124570</v>
      </c>
      <c r="AD1509">
        <v>123982</v>
      </c>
      <c r="AE1509" s="22" t="s">
        <v>1</v>
      </c>
    </row>
    <row r="1510" spans="1:31" x14ac:dyDescent="0.2">
      <c r="A1510" s="25" t="s">
        <v>32</v>
      </c>
      <c r="B1510" s="11" t="s">
        <v>32</v>
      </c>
      <c r="C1510" s="12">
        <v>332</v>
      </c>
      <c r="D1510" s="11" t="s">
        <v>32</v>
      </c>
      <c r="E1510" s="11" t="s">
        <v>444</v>
      </c>
      <c r="F1510" s="11" t="s">
        <v>312</v>
      </c>
      <c r="G1510" s="12" t="s">
        <v>327</v>
      </c>
      <c r="H1510" s="205">
        <v>117217</v>
      </c>
      <c r="I1510" s="205">
        <v>117835</v>
      </c>
      <c r="J1510" s="205">
        <v>118310</v>
      </c>
      <c r="K1510" s="205">
        <v>118935</v>
      </c>
      <c r="L1510" s="205">
        <v>119460</v>
      </c>
      <c r="M1510">
        <v>119888</v>
      </c>
      <c r="N1510">
        <v>120208</v>
      </c>
      <c r="O1510">
        <v>120401</v>
      </c>
      <c r="P1510">
        <v>120758</v>
      </c>
      <c r="Q1510">
        <v>121119</v>
      </c>
      <c r="R1510">
        <v>121437</v>
      </c>
      <c r="S1510">
        <v>121651</v>
      </c>
      <c r="T1510">
        <v>121696</v>
      </c>
      <c r="U1510">
        <v>121930</v>
      </c>
      <c r="V1510">
        <v>121968</v>
      </c>
      <c r="W1510">
        <v>121841</v>
      </c>
      <c r="X1510">
        <v>121565</v>
      </c>
      <c r="Y1510">
        <v>121133</v>
      </c>
      <c r="Z1510">
        <v>120927</v>
      </c>
      <c r="AA1510">
        <v>120728</v>
      </c>
      <c r="AB1510">
        <v>120503</v>
      </c>
      <c r="AC1510">
        <v>120200</v>
      </c>
      <c r="AD1510">
        <v>119758</v>
      </c>
      <c r="AE1510" s="21" t="s">
        <v>1</v>
      </c>
    </row>
    <row r="1511" spans="1:31" x14ac:dyDescent="0.2">
      <c r="A1511" s="27" t="s">
        <v>32</v>
      </c>
      <c r="B1511" s="13" t="s">
        <v>32</v>
      </c>
      <c r="C1511" s="14">
        <v>332</v>
      </c>
      <c r="D1511" s="13" t="s">
        <v>32</v>
      </c>
      <c r="E1511" s="13" t="s">
        <v>491</v>
      </c>
      <c r="F1511" s="13" t="s">
        <v>313</v>
      </c>
      <c r="G1511" s="14" t="s">
        <v>327</v>
      </c>
      <c r="H1511" s="205">
        <v>120944</v>
      </c>
      <c r="I1511" s="205">
        <v>121622</v>
      </c>
      <c r="J1511" s="205">
        <v>122188</v>
      </c>
      <c r="K1511" s="205">
        <v>122865</v>
      </c>
      <c r="L1511" s="205">
        <v>123534</v>
      </c>
      <c r="M1511">
        <v>124148</v>
      </c>
      <c r="N1511">
        <v>124644</v>
      </c>
      <c r="O1511">
        <v>124959</v>
      </c>
      <c r="P1511">
        <v>125339</v>
      </c>
      <c r="Q1511">
        <v>125635</v>
      </c>
      <c r="R1511">
        <v>125843</v>
      </c>
      <c r="S1511">
        <v>125957</v>
      </c>
      <c r="T1511">
        <v>125956</v>
      </c>
      <c r="U1511">
        <v>126161</v>
      </c>
      <c r="V1511">
        <v>126241</v>
      </c>
      <c r="W1511">
        <v>126192</v>
      </c>
      <c r="X1511">
        <v>125992</v>
      </c>
      <c r="Y1511">
        <v>125606</v>
      </c>
      <c r="Z1511">
        <v>125418</v>
      </c>
      <c r="AA1511">
        <v>125199</v>
      </c>
      <c r="AB1511">
        <v>124926</v>
      </c>
      <c r="AC1511">
        <v>124560</v>
      </c>
      <c r="AD1511">
        <v>124051</v>
      </c>
      <c r="AE1511" s="22" t="s">
        <v>1</v>
      </c>
    </row>
    <row r="1512" spans="1:31" x14ac:dyDescent="0.2">
      <c r="A1512" s="25" t="s">
        <v>32</v>
      </c>
      <c r="B1512" s="11" t="s">
        <v>32</v>
      </c>
      <c r="C1512" s="12">
        <v>332</v>
      </c>
      <c r="D1512" s="11" t="s">
        <v>32</v>
      </c>
      <c r="E1512" s="11" t="s">
        <v>445</v>
      </c>
      <c r="F1512" s="11" t="s">
        <v>312</v>
      </c>
      <c r="G1512" s="12" t="s">
        <v>320</v>
      </c>
      <c r="H1512" s="205">
        <v>116037</v>
      </c>
      <c r="I1512" s="205">
        <v>116702</v>
      </c>
      <c r="J1512" s="205">
        <v>117254</v>
      </c>
      <c r="K1512" s="205">
        <v>117910</v>
      </c>
      <c r="L1512" s="205">
        <v>118512</v>
      </c>
      <c r="M1512">
        <v>118989</v>
      </c>
      <c r="N1512">
        <v>119367</v>
      </c>
      <c r="O1512">
        <v>119633</v>
      </c>
      <c r="P1512">
        <v>119987</v>
      </c>
      <c r="Q1512">
        <v>120362</v>
      </c>
      <c r="R1512">
        <v>120716</v>
      </c>
      <c r="S1512">
        <v>120998</v>
      </c>
      <c r="T1512">
        <v>121149</v>
      </c>
      <c r="U1512">
        <v>121459</v>
      </c>
      <c r="V1512">
        <v>121661</v>
      </c>
      <c r="W1512">
        <v>121624</v>
      </c>
      <c r="X1512">
        <v>121434</v>
      </c>
      <c r="Y1512">
        <v>121097</v>
      </c>
      <c r="Z1512">
        <v>120884</v>
      </c>
      <c r="AA1512">
        <v>120701</v>
      </c>
      <c r="AB1512">
        <v>120493</v>
      </c>
      <c r="AC1512">
        <v>120231</v>
      </c>
      <c r="AD1512">
        <v>119865</v>
      </c>
      <c r="AE1512" s="21" t="s">
        <v>1</v>
      </c>
    </row>
    <row r="1513" spans="1:31" x14ac:dyDescent="0.2">
      <c r="A1513" s="27" t="s">
        <v>32</v>
      </c>
      <c r="B1513" s="13" t="s">
        <v>32</v>
      </c>
      <c r="C1513" s="14">
        <v>332</v>
      </c>
      <c r="D1513" s="13" t="s">
        <v>32</v>
      </c>
      <c r="E1513" s="13" t="s">
        <v>492</v>
      </c>
      <c r="F1513" s="13" t="s">
        <v>313</v>
      </c>
      <c r="G1513" s="14" t="s">
        <v>320</v>
      </c>
      <c r="H1513" s="205">
        <v>119583</v>
      </c>
      <c r="I1513" s="205">
        <v>120308</v>
      </c>
      <c r="J1513" s="205">
        <v>120942</v>
      </c>
      <c r="K1513" s="205">
        <v>121620</v>
      </c>
      <c r="L1513" s="205">
        <v>122322</v>
      </c>
      <c r="M1513">
        <v>122979</v>
      </c>
      <c r="N1513">
        <v>123547</v>
      </c>
      <c r="O1513">
        <v>123969</v>
      </c>
      <c r="P1513">
        <v>124387</v>
      </c>
      <c r="Q1513">
        <v>124764</v>
      </c>
      <c r="R1513">
        <v>125038</v>
      </c>
      <c r="S1513">
        <v>125232</v>
      </c>
      <c r="T1513">
        <v>125333</v>
      </c>
      <c r="U1513">
        <v>125609</v>
      </c>
      <c r="V1513">
        <v>125823</v>
      </c>
      <c r="W1513">
        <v>125863</v>
      </c>
      <c r="X1513">
        <v>125757</v>
      </c>
      <c r="Y1513">
        <v>125483</v>
      </c>
      <c r="Z1513">
        <v>125305</v>
      </c>
      <c r="AA1513">
        <v>125126</v>
      </c>
      <c r="AB1513">
        <v>124884</v>
      </c>
      <c r="AC1513">
        <v>124567</v>
      </c>
      <c r="AD1513">
        <v>124136</v>
      </c>
      <c r="AE1513" s="22" t="s">
        <v>1</v>
      </c>
    </row>
    <row r="1514" spans="1:31" x14ac:dyDescent="0.2">
      <c r="A1514" s="25" t="s">
        <v>32</v>
      </c>
      <c r="B1514" s="11" t="s">
        <v>32</v>
      </c>
      <c r="C1514" s="12">
        <v>332</v>
      </c>
      <c r="D1514" s="11" t="s">
        <v>32</v>
      </c>
      <c r="E1514" s="11" t="s">
        <v>446</v>
      </c>
      <c r="F1514" s="11" t="s">
        <v>312</v>
      </c>
      <c r="G1514" s="12" t="s">
        <v>326</v>
      </c>
      <c r="H1514" s="205">
        <v>114883</v>
      </c>
      <c r="I1514" s="205">
        <v>115582</v>
      </c>
      <c r="J1514" s="205">
        <v>116192</v>
      </c>
      <c r="K1514" s="205">
        <v>116851</v>
      </c>
      <c r="L1514" s="205">
        <v>117522</v>
      </c>
      <c r="M1514">
        <v>118100</v>
      </c>
      <c r="N1514">
        <v>118529</v>
      </c>
      <c r="O1514">
        <v>118856</v>
      </c>
      <c r="P1514">
        <v>119211</v>
      </c>
      <c r="Q1514">
        <v>119597</v>
      </c>
      <c r="R1514">
        <v>119981</v>
      </c>
      <c r="S1514">
        <v>120317</v>
      </c>
      <c r="T1514">
        <v>120557</v>
      </c>
      <c r="U1514">
        <v>120878</v>
      </c>
      <c r="V1514">
        <v>121225</v>
      </c>
      <c r="W1514">
        <v>121395</v>
      </c>
      <c r="X1514">
        <v>121287</v>
      </c>
      <c r="Y1514">
        <v>121033</v>
      </c>
      <c r="Z1514">
        <v>120814</v>
      </c>
      <c r="AA1514">
        <v>120652</v>
      </c>
      <c r="AB1514">
        <v>120487</v>
      </c>
      <c r="AC1514">
        <v>120262</v>
      </c>
      <c r="AD1514">
        <v>119960</v>
      </c>
      <c r="AE1514" s="21" t="s">
        <v>1</v>
      </c>
    </row>
    <row r="1515" spans="1:31" x14ac:dyDescent="0.2">
      <c r="A1515" s="27" t="s">
        <v>32</v>
      </c>
      <c r="B1515" s="13" t="s">
        <v>32</v>
      </c>
      <c r="C1515" s="14">
        <v>332</v>
      </c>
      <c r="D1515" s="13" t="s">
        <v>32</v>
      </c>
      <c r="E1515" s="13" t="s">
        <v>493</v>
      </c>
      <c r="F1515" s="13" t="s">
        <v>313</v>
      </c>
      <c r="G1515" s="14" t="s">
        <v>326</v>
      </c>
      <c r="H1515" s="205">
        <v>118236</v>
      </c>
      <c r="I1515" s="205">
        <v>118999</v>
      </c>
      <c r="J1515" s="205">
        <v>119687</v>
      </c>
      <c r="K1515" s="205">
        <v>120355</v>
      </c>
      <c r="L1515" s="205">
        <v>121082</v>
      </c>
      <c r="M1515">
        <v>121795</v>
      </c>
      <c r="N1515">
        <v>122423</v>
      </c>
      <c r="O1515">
        <v>122935</v>
      </c>
      <c r="P1515">
        <v>123366</v>
      </c>
      <c r="Q1515">
        <v>123814</v>
      </c>
      <c r="R1515">
        <v>124194</v>
      </c>
      <c r="S1515">
        <v>124461</v>
      </c>
      <c r="T1515">
        <v>124651</v>
      </c>
      <c r="U1515">
        <v>124958</v>
      </c>
      <c r="V1515">
        <v>125299</v>
      </c>
      <c r="W1515">
        <v>125512</v>
      </c>
      <c r="X1515">
        <v>125498</v>
      </c>
      <c r="Y1515">
        <v>125325</v>
      </c>
      <c r="Z1515">
        <v>125155</v>
      </c>
      <c r="AA1515">
        <v>125018</v>
      </c>
      <c r="AB1515">
        <v>124843</v>
      </c>
      <c r="AC1515">
        <v>124575</v>
      </c>
      <c r="AD1515">
        <v>124213</v>
      </c>
      <c r="AE1515" s="22" t="s">
        <v>1</v>
      </c>
    </row>
    <row r="1516" spans="1:31" x14ac:dyDescent="0.2">
      <c r="A1516" s="25" t="s">
        <v>32</v>
      </c>
      <c r="B1516" s="11" t="s">
        <v>32</v>
      </c>
      <c r="C1516" s="12">
        <v>332</v>
      </c>
      <c r="D1516" s="11" t="s">
        <v>32</v>
      </c>
      <c r="E1516" s="11" t="s">
        <v>447</v>
      </c>
      <c r="F1516" s="11" t="s">
        <v>312</v>
      </c>
      <c r="G1516" s="12" t="s">
        <v>318</v>
      </c>
      <c r="H1516" s="205">
        <v>113703</v>
      </c>
      <c r="I1516" s="205">
        <v>114481</v>
      </c>
      <c r="J1516" s="205">
        <v>115132</v>
      </c>
      <c r="K1516" s="205">
        <v>115762</v>
      </c>
      <c r="L1516" s="205">
        <v>116460</v>
      </c>
      <c r="M1516">
        <v>117143</v>
      </c>
      <c r="N1516">
        <v>117699</v>
      </c>
      <c r="O1516">
        <v>118079</v>
      </c>
      <c r="P1516">
        <v>118416</v>
      </c>
      <c r="Q1516">
        <v>118813</v>
      </c>
      <c r="R1516">
        <v>119222</v>
      </c>
      <c r="S1516">
        <v>119604</v>
      </c>
      <c r="T1516">
        <v>119916</v>
      </c>
      <c r="U1516">
        <v>120205</v>
      </c>
      <c r="V1516">
        <v>120609</v>
      </c>
      <c r="W1516">
        <v>120994</v>
      </c>
      <c r="X1516">
        <v>121138</v>
      </c>
      <c r="Y1516">
        <v>120957</v>
      </c>
      <c r="Z1516">
        <v>120694</v>
      </c>
      <c r="AA1516">
        <v>120548</v>
      </c>
      <c r="AB1516">
        <v>120432</v>
      </c>
      <c r="AC1516">
        <v>120277</v>
      </c>
      <c r="AD1516">
        <v>120031</v>
      </c>
      <c r="AE1516" s="21" t="s">
        <v>1</v>
      </c>
    </row>
    <row r="1517" spans="1:31" x14ac:dyDescent="0.2">
      <c r="A1517" s="27" t="s">
        <v>32</v>
      </c>
      <c r="B1517" s="13" t="s">
        <v>32</v>
      </c>
      <c r="C1517" s="14">
        <v>332</v>
      </c>
      <c r="D1517" s="13" t="s">
        <v>32</v>
      </c>
      <c r="E1517" s="13" t="s">
        <v>494</v>
      </c>
      <c r="F1517" s="13" t="s">
        <v>313</v>
      </c>
      <c r="G1517" s="14" t="s">
        <v>318</v>
      </c>
      <c r="H1517" s="205">
        <v>116830</v>
      </c>
      <c r="I1517" s="205">
        <v>117700</v>
      </c>
      <c r="J1517" s="205">
        <v>118431</v>
      </c>
      <c r="K1517" s="205">
        <v>119061</v>
      </c>
      <c r="L1517" s="205">
        <v>119797</v>
      </c>
      <c r="M1517">
        <v>120561</v>
      </c>
      <c r="N1517">
        <v>121268</v>
      </c>
      <c r="O1517">
        <v>121855</v>
      </c>
      <c r="P1517">
        <v>122276</v>
      </c>
      <c r="Q1517">
        <v>122761</v>
      </c>
      <c r="R1517">
        <v>123247</v>
      </c>
      <c r="S1517">
        <v>123646</v>
      </c>
      <c r="T1517">
        <v>123915</v>
      </c>
      <c r="U1517">
        <v>124211</v>
      </c>
      <c r="V1517">
        <v>124620</v>
      </c>
      <c r="W1517">
        <v>125016</v>
      </c>
      <c r="X1517">
        <v>125215</v>
      </c>
      <c r="Y1517">
        <v>125135</v>
      </c>
      <c r="Z1517">
        <v>124945</v>
      </c>
      <c r="AA1517">
        <v>124840</v>
      </c>
      <c r="AB1517">
        <v>124741</v>
      </c>
      <c r="AC1517">
        <v>124568</v>
      </c>
      <c r="AD1517">
        <v>124271</v>
      </c>
      <c r="AE1517" s="22" t="s">
        <v>1</v>
      </c>
    </row>
    <row r="1518" spans="1:31" x14ac:dyDescent="0.2">
      <c r="A1518" s="25" t="s">
        <v>32</v>
      </c>
      <c r="B1518" s="11" t="s">
        <v>32</v>
      </c>
      <c r="C1518" s="12">
        <v>332</v>
      </c>
      <c r="D1518" s="11" t="s">
        <v>32</v>
      </c>
      <c r="E1518" s="11" t="s">
        <v>448</v>
      </c>
      <c r="F1518" s="11" t="s">
        <v>312</v>
      </c>
      <c r="G1518" s="12" t="s">
        <v>333</v>
      </c>
      <c r="H1518" s="205">
        <v>112474</v>
      </c>
      <c r="I1518" s="205">
        <v>113331</v>
      </c>
      <c r="J1518" s="205">
        <v>114084</v>
      </c>
      <c r="K1518" s="205">
        <v>114672</v>
      </c>
      <c r="L1518" s="205">
        <v>115343</v>
      </c>
      <c r="M1518" s="205">
        <v>116078</v>
      </c>
      <c r="N1518">
        <v>116775</v>
      </c>
      <c r="O1518">
        <v>117308</v>
      </c>
      <c r="P1518">
        <v>117609</v>
      </c>
      <c r="Q1518">
        <v>118000</v>
      </c>
      <c r="R1518">
        <v>118430</v>
      </c>
      <c r="S1518">
        <v>118851</v>
      </c>
      <c r="T1518">
        <v>119225</v>
      </c>
      <c r="U1518">
        <v>119488</v>
      </c>
      <c r="V1518">
        <v>119855</v>
      </c>
      <c r="W1518">
        <v>120344</v>
      </c>
      <c r="X1518">
        <v>120771</v>
      </c>
      <c r="Y1518">
        <v>120887</v>
      </c>
      <c r="Z1518">
        <v>120554</v>
      </c>
      <c r="AA1518">
        <v>120373</v>
      </c>
      <c r="AB1518">
        <v>120293</v>
      </c>
      <c r="AC1518">
        <v>120216</v>
      </c>
      <c r="AD1518">
        <v>120067</v>
      </c>
      <c r="AE1518" s="21" t="s">
        <v>1</v>
      </c>
    </row>
    <row r="1519" spans="1:31" x14ac:dyDescent="0.2">
      <c r="A1519" s="27" t="s">
        <v>32</v>
      </c>
      <c r="B1519" s="13" t="s">
        <v>32</v>
      </c>
      <c r="C1519" s="14">
        <v>332</v>
      </c>
      <c r="D1519" s="13" t="s">
        <v>32</v>
      </c>
      <c r="E1519" s="13" t="s">
        <v>495</v>
      </c>
      <c r="F1519" s="13" t="s">
        <v>313</v>
      </c>
      <c r="G1519" s="14" t="s">
        <v>333</v>
      </c>
      <c r="H1519" s="205">
        <v>115329</v>
      </c>
      <c r="I1519" s="205">
        <v>116315</v>
      </c>
      <c r="J1519" s="205">
        <v>117181</v>
      </c>
      <c r="K1519" s="205">
        <v>117758</v>
      </c>
      <c r="L1519" s="205">
        <v>118464</v>
      </c>
      <c r="M1519">
        <v>119256</v>
      </c>
      <c r="N1519">
        <v>120039</v>
      </c>
      <c r="O1519">
        <v>120728</v>
      </c>
      <c r="P1519">
        <v>121137</v>
      </c>
      <c r="Q1519">
        <v>121614</v>
      </c>
      <c r="R1519">
        <v>122162</v>
      </c>
      <c r="S1519">
        <v>122700</v>
      </c>
      <c r="T1519">
        <v>123127</v>
      </c>
      <c r="U1519">
        <v>123407</v>
      </c>
      <c r="V1519">
        <v>123807</v>
      </c>
      <c r="W1519">
        <v>124309</v>
      </c>
      <c r="X1519">
        <v>124746</v>
      </c>
      <c r="Y1519">
        <v>124919</v>
      </c>
      <c r="Z1519">
        <v>124695</v>
      </c>
      <c r="AA1519">
        <v>124578</v>
      </c>
      <c r="AB1519">
        <v>124535</v>
      </c>
      <c r="AC1519">
        <v>124470</v>
      </c>
      <c r="AD1519">
        <v>124297</v>
      </c>
      <c r="AE1519" s="22" t="s">
        <v>1</v>
      </c>
    </row>
    <row r="1520" spans="1:31" x14ac:dyDescent="0.2">
      <c r="A1520" s="25" t="s">
        <v>32</v>
      </c>
      <c r="B1520" s="11" t="s">
        <v>32</v>
      </c>
      <c r="C1520" s="12">
        <v>332</v>
      </c>
      <c r="D1520" s="11" t="s">
        <v>32</v>
      </c>
      <c r="E1520" s="11" t="s">
        <v>449</v>
      </c>
      <c r="F1520" s="11" t="s">
        <v>312</v>
      </c>
      <c r="G1520" s="12" t="s">
        <v>340</v>
      </c>
      <c r="H1520" s="205">
        <v>111217</v>
      </c>
      <c r="I1520" s="205">
        <v>112103</v>
      </c>
      <c r="J1520" s="205">
        <v>112964</v>
      </c>
      <c r="K1520" s="205">
        <v>113583</v>
      </c>
      <c r="L1520" s="205">
        <v>114222</v>
      </c>
      <c r="M1520">
        <v>114933</v>
      </c>
      <c r="N1520">
        <v>115707</v>
      </c>
      <c r="O1520">
        <v>116417</v>
      </c>
      <c r="P1520">
        <v>116796</v>
      </c>
      <c r="Q1520">
        <v>117164</v>
      </c>
      <c r="R1520">
        <v>117599</v>
      </c>
      <c r="S1520">
        <v>118051</v>
      </c>
      <c r="T1520">
        <v>118478</v>
      </c>
      <c r="U1520">
        <v>118719</v>
      </c>
      <c r="V1520">
        <v>119063</v>
      </c>
      <c r="W1520">
        <v>119510</v>
      </c>
      <c r="X1520">
        <v>120086</v>
      </c>
      <c r="Y1520">
        <v>120555</v>
      </c>
      <c r="Z1520">
        <v>120410</v>
      </c>
      <c r="AA1520">
        <v>120167</v>
      </c>
      <c r="AB1520">
        <v>120062</v>
      </c>
      <c r="AC1520">
        <v>120043</v>
      </c>
      <c r="AD1520">
        <v>120000</v>
      </c>
      <c r="AE1520" s="21" t="s">
        <v>1</v>
      </c>
    </row>
    <row r="1521" spans="1:31" x14ac:dyDescent="0.2">
      <c r="A1521" s="27" t="s">
        <v>32</v>
      </c>
      <c r="B1521" s="13" t="s">
        <v>32</v>
      </c>
      <c r="C1521" s="14">
        <v>332</v>
      </c>
      <c r="D1521" s="13" t="s">
        <v>32</v>
      </c>
      <c r="E1521" s="13" t="s">
        <v>496</v>
      </c>
      <c r="F1521" s="13" t="s">
        <v>313</v>
      </c>
      <c r="G1521" s="14" t="s">
        <v>340</v>
      </c>
      <c r="H1521" s="205">
        <v>113763</v>
      </c>
      <c r="I1521" s="205">
        <v>114798</v>
      </c>
      <c r="J1521" s="205">
        <v>115817</v>
      </c>
      <c r="K1521" s="205">
        <v>116456</v>
      </c>
      <c r="L1521" s="205">
        <v>117114</v>
      </c>
      <c r="M1521">
        <v>117883</v>
      </c>
      <c r="N1521">
        <v>118713</v>
      </c>
      <c r="O1521">
        <v>119505</v>
      </c>
      <c r="P1521">
        <v>119951</v>
      </c>
      <c r="Q1521">
        <v>120418</v>
      </c>
      <c r="R1521">
        <v>120959</v>
      </c>
      <c r="S1521">
        <v>121583</v>
      </c>
      <c r="T1521">
        <v>122183</v>
      </c>
      <c r="U1521">
        <v>122546</v>
      </c>
      <c r="V1521">
        <v>122936</v>
      </c>
      <c r="W1521">
        <v>123430</v>
      </c>
      <c r="X1521">
        <v>124012</v>
      </c>
      <c r="Y1521">
        <v>124478</v>
      </c>
      <c r="Z1521">
        <v>124410</v>
      </c>
      <c r="AA1521">
        <v>124268</v>
      </c>
      <c r="AB1521">
        <v>124221</v>
      </c>
      <c r="AC1521">
        <v>124236</v>
      </c>
      <c r="AD1521">
        <v>124205</v>
      </c>
      <c r="AE1521" s="22" t="s">
        <v>1</v>
      </c>
    </row>
    <row r="1522" spans="1:31" x14ac:dyDescent="0.2">
      <c r="A1522" s="25" t="s">
        <v>32</v>
      </c>
      <c r="B1522" s="11" t="s">
        <v>32</v>
      </c>
      <c r="C1522" s="12">
        <v>332</v>
      </c>
      <c r="D1522" s="11" t="s">
        <v>32</v>
      </c>
      <c r="E1522" s="11" t="s">
        <v>450</v>
      </c>
      <c r="F1522" s="11" t="s">
        <v>312</v>
      </c>
      <c r="G1522" s="12" t="s">
        <v>329</v>
      </c>
      <c r="H1522" s="205">
        <v>109958</v>
      </c>
      <c r="I1522" s="205">
        <v>110825</v>
      </c>
      <c r="J1522" s="205">
        <v>111736</v>
      </c>
      <c r="K1522" s="205">
        <v>112431</v>
      </c>
      <c r="L1522" s="205">
        <v>113094</v>
      </c>
      <c r="M1522">
        <v>113781</v>
      </c>
      <c r="N1522">
        <v>114535</v>
      </c>
      <c r="O1522">
        <v>115346</v>
      </c>
      <c r="P1522">
        <v>115870</v>
      </c>
      <c r="Q1522">
        <v>116308</v>
      </c>
      <c r="R1522">
        <v>116732</v>
      </c>
      <c r="S1522">
        <v>117201</v>
      </c>
      <c r="T1522">
        <v>117671</v>
      </c>
      <c r="U1522">
        <v>117892</v>
      </c>
      <c r="V1522">
        <v>118215</v>
      </c>
      <c r="W1522">
        <v>118641</v>
      </c>
      <c r="X1522">
        <v>119172</v>
      </c>
      <c r="Y1522">
        <v>119835</v>
      </c>
      <c r="Z1522">
        <v>120003</v>
      </c>
      <c r="AA1522">
        <v>119949</v>
      </c>
      <c r="AB1522">
        <v>119791</v>
      </c>
      <c r="AC1522">
        <v>119756</v>
      </c>
      <c r="AD1522">
        <v>119793</v>
      </c>
      <c r="AE1522" s="21" t="s">
        <v>1</v>
      </c>
    </row>
    <row r="1523" spans="1:31" x14ac:dyDescent="0.2">
      <c r="A1523" s="27" t="s">
        <v>32</v>
      </c>
      <c r="B1523" s="13" t="s">
        <v>32</v>
      </c>
      <c r="C1523" s="14">
        <v>332</v>
      </c>
      <c r="D1523" s="13" t="s">
        <v>32</v>
      </c>
      <c r="E1523" s="13" t="s">
        <v>497</v>
      </c>
      <c r="F1523" s="13" t="s">
        <v>313</v>
      </c>
      <c r="G1523" s="14" t="s">
        <v>329</v>
      </c>
      <c r="H1523" s="205">
        <v>112186</v>
      </c>
      <c r="I1523" s="205">
        <v>113188</v>
      </c>
      <c r="J1523" s="205">
        <v>114282</v>
      </c>
      <c r="K1523" s="205">
        <v>115029</v>
      </c>
      <c r="L1523" s="205">
        <v>115760</v>
      </c>
      <c r="M1523">
        <v>116486</v>
      </c>
      <c r="N1523">
        <v>117301</v>
      </c>
      <c r="O1523">
        <v>118159</v>
      </c>
      <c r="P1523">
        <v>118655</v>
      </c>
      <c r="Q1523">
        <v>119172</v>
      </c>
      <c r="R1523">
        <v>119704</v>
      </c>
      <c r="S1523">
        <v>120324</v>
      </c>
      <c r="T1523">
        <v>121034</v>
      </c>
      <c r="U1523">
        <v>121526</v>
      </c>
      <c r="V1523">
        <v>122002</v>
      </c>
      <c r="W1523">
        <v>122491</v>
      </c>
      <c r="X1523">
        <v>123066</v>
      </c>
      <c r="Y1523">
        <v>123716</v>
      </c>
      <c r="Z1523">
        <v>123896</v>
      </c>
      <c r="AA1523">
        <v>123914</v>
      </c>
      <c r="AB1523">
        <v>123850</v>
      </c>
      <c r="AC1523">
        <v>123871</v>
      </c>
      <c r="AD1523">
        <v>123943</v>
      </c>
      <c r="AE1523" s="22" t="s">
        <v>1</v>
      </c>
    </row>
    <row r="1524" spans="1:31" x14ac:dyDescent="0.2">
      <c r="A1524" s="25" t="s">
        <v>32</v>
      </c>
      <c r="B1524" s="11" t="s">
        <v>32</v>
      </c>
      <c r="C1524" s="12">
        <v>332</v>
      </c>
      <c r="D1524" s="11" t="s">
        <v>32</v>
      </c>
      <c r="E1524" s="11" t="s">
        <v>451</v>
      </c>
      <c r="F1524" s="11" t="s">
        <v>312</v>
      </c>
      <c r="G1524" s="12" t="s">
        <v>361</v>
      </c>
      <c r="H1524" s="205">
        <v>108671</v>
      </c>
      <c r="I1524" s="205">
        <v>109540</v>
      </c>
      <c r="J1524" s="205">
        <v>110438</v>
      </c>
      <c r="K1524" s="205">
        <v>111187</v>
      </c>
      <c r="L1524" s="205">
        <v>111908</v>
      </c>
      <c r="M1524">
        <v>112614</v>
      </c>
      <c r="N1524">
        <v>113352</v>
      </c>
      <c r="O1524">
        <v>114146</v>
      </c>
      <c r="P1524">
        <v>114782</v>
      </c>
      <c r="Q1524">
        <v>115347</v>
      </c>
      <c r="R1524">
        <v>115834</v>
      </c>
      <c r="S1524">
        <v>116304</v>
      </c>
      <c r="T1524">
        <v>116802</v>
      </c>
      <c r="U1524">
        <v>117010</v>
      </c>
      <c r="V1524">
        <v>117308</v>
      </c>
      <c r="W1524">
        <v>117715</v>
      </c>
      <c r="X1524">
        <v>118227</v>
      </c>
      <c r="Y1524">
        <v>118840</v>
      </c>
      <c r="Z1524">
        <v>119213</v>
      </c>
      <c r="AA1524">
        <v>119468</v>
      </c>
      <c r="AB1524">
        <v>119500</v>
      </c>
      <c r="AC1524">
        <v>119420</v>
      </c>
      <c r="AD1524">
        <v>119450</v>
      </c>
      <c r="AE1524" s="21" t="s">
        <v>1</v>
      </c>
    </row>
    <row r="1525" spans="1:31" x14ac:dyDescent="0.2">
      <c r="A1525" s="27" t="s">
        <v>32</v>
      </c>
      <c r="B1525" s="13" t="s">
        <v>32</v>
      </c>
      <c r="C1525" s="14">
        <v>332</v>
      </c>
      <c r="D1525" s="13" t="s">
        <v>32</v>
      </c>
      <c r="E1525" s="13" t="s">
        <v>498</v>
      </c>
      <c r="F1525" s="13" t="s">
        <v>313</v>
      </c>
      <c r="G1525" s="14" t="s">
        <v>361</v>
      </c>
      <c r="H1525" s="205">
        <v>110579</v>
      </c>
      <c r="I1525" s="205">
        <v>111565</v>
      </c>
      <c r="J1525" s="205">
        <v>112627</v>
      </c>
      <c r="K1525" s="205">
        <v>113422</v>
      </c>
      <c r="L1525" s="205">
        <v>114270</v>
      </c>
      <c r="M1525">
        <v>115079</v>
      </c>
      <c r="N1525">
        <v>115857</v>
      </c>
      <c r="O1525">
        <v>116707</v>
      </c>
      <c r="P1525">
        <v>117222</v>
      </c>
      <c r="Q1525">
        <v>117804</v>
      </c>
      <c r="R1525">
        <v>118399</v>
      </c>
      <c r="S1525">
        <v>119010</v>
      </c>
      <c r="T1525">
        <v>119718</v>
      </c>
      <c r="U1525">
        <v>120301</v>
      </c>
      <c r="V1525">
        <v>120904</v>
      </c>
      <c r="W1525">
        <v>121484</v>
      </c>
      <c r="X1525">
        <v>122060</v>
      </c>
      <c r="Y1525">
        <v>122704</v>
      </c>
      <c r="Z1525">
        <v>123062</v>
      </c>
      <c r="AA1525">
        <v>123328</v>
      </c>
      <c r="AB1525">
        <v>123428</v>
      </c>
      <c r="AC1525">
        <v>123440</v>
      </c>
      <c r="AD1525">
        <v>123526</v>
      </c>
      <c r="AE1525" s="22" t="s">
        <v>1</v>
      </c>
    </row>
    <row r="1526" spans="1:31" x14ac:dyDescent="0.2">
      <c r="A1526" s="25" t="s">
        <v>32</v>
      </c>
      <c r="B1526" s="11" t="s">
        <v>32</v>
      </c>
      <c r="C1526" s="12">
        <v>332</v>
      </c>
      <c r="D1526" s="11" t="s">
        <v>32</v>
      </c>
      <c r="E1526" s="11" t="s">
        <v>452</v>
      </c>
      <c r="F1526" s="11" t="s">
        <v>312</v>
      </c>
      <c r="G1526" s="12" t="s">
        <v>328</v>
      </c>
      <c r="H1526" s="205">
        <v>107453</v>
      </c>
      <c r="I1526" s="205">
        <v>108217</v>
      </c>
      <c r="J1526" s="205">
        <v>109127</v>
      </c>
      <c r="K1526" s="205">
        <v>109881</v>
      </c>
      <c r="L1526" s="205">
        <v>110648</v>
      </c>
      <c r="M1526">
        <v>111396</v>
      </c>
      <c r="N1526">
        <v>112145</v>
      </c>
      <c r="O1526">
        <v>112932</v>
      </c>
      <c r="P1526">
        <v>113574</v>
      </c>
      <c r="Q1526">
        <v>114241</v>
      </c>
      <c r="R1526">
        <v>114839</v>
      </c>
      <c r="S1526">
        <v>115364</v>
      </c>
      <c r="T1526">
        <v>115875</v>
      </c>
      <c r="U1526">
        <v>116072</v>
      </c>
      <c r="V1526">
        <v>116352</v>
      </c>
      <c r="W1526">
        <v>116728</v>
      </c>
      <c r="X1526">
        <v>117222</v>
      </c>
      <c r="Y1526">
        <v>117819</v>
      </c>
      <c r="Z1526">
        <v>118153</v>
      </c>
      <c r="AA1526">
        <v>118608</v>
      </c>
      <c r="AB1526">
        <v>118943</v>
      </c>
      <c r="AC1526">
        <v>119056</v>
      </c>
      <c r="AD1526">
        <v>119049</v>
      </c>
      <c r="AE1526" s="21" t="s">
        <v>1</v>
      </c>
    </row>
    <row r="1527" spans="1:31" x14ac:dyDescent="0.2">
      <c r="A1527" s="27" t="s">
        <v>32</v>
      </c>
      <c r="B1527" s="13" t="s">
        <v>32</v>
      </c>
      <c r="C1527" s="14">
        <v>332</v>
      </c>
      <c r="D1527" s="13" t="s">
        <v>32</v>
      </c>
      <c r="E1527" s="13" t="s">
        <v>499</v>
      </c>
      <c r="F1527" s="13" t="s">
        <v>313</v>
      </c>
      <c r="G1527" s="14" t="s">
        <v>328</v>
      </c>
      <c r="H1527" s="205">
        <v>108980</v>
      </c>
      <c r="I1527" s="205">
        <v>109909</v>
      </c>
      <c r="J1527" s="205">
        <v>110958</v>
      </c>
      <c r="K1527" s="205">
        <v>111689</v>
      </c>
      <c r="L1527" s="205">
        <v>112589</v>
      </c>
      <c r="M1527">
        <v>113527</v>
      </c>
      <c r="N1527">
        <v>114398</v>
      </c>
      <c r="O1527">
        <v>115216</v>
      </c>
      <c r="P1527">
        <v>115676</v>
      </c>
      <c r="Q1527">
        <v>116283</v>
      </c>
      <c r="R1527">
        <v>116958</v>
      </c>
      <c r="S1527">
        <v>117645</v>
      </c>
      <c r="T1527">
        <v>118345</v>
      </c>
      <c r="U1527">
        <v>118912</v>
      </c>
      <c r="V1527">
        <v>119604</v>
      </c>
      <c r="W1527">
        <v>120309</v>
      </c>
      <c r="X1527">
        <v>120980</v>
      </c>
      <c r="Y1527">
        <v>121629</v>
      </c>
      <c r="Z1527">
        <v>121979</v>
      </c>
      <c r="AA1527">
        <v>122421</v>
      </c>
      <c r="AB1527">
        <v>122769</v>
      </c>
      <c r="AC1527">
        <v>122949</v>
      </c>
      <c r="AD1527">
        <v>123034</v>
      </c>
      <c r="AE1527" s="22" t="s">
        <v>1</v>
      </c>
    </row>
    <row r="1528" spans="1:31" x14ac:dyDescent="0.2">
      <c r="A1528" s="25" t="s">
        <v>32</v>
      </c>
      <c r="B1528" s="11" t="s">
        <v>32</v>
      </c>
      <c r="C1528" s="12">
        <v>332</v>
      </c>
      <c r="D1528" s="11" t="s">
        <v>32</v>
      </c>
      <c r="E1528" s="11" t="s">
        <v>453</v>
      </c>
      <c r="F1528" s="11" t="s">
        <v>312</v>
      </c>
      <c r="G1528" s="12" t="s">
        <v>337</v>
      </c>
      <c r="H1528" s="205">
        <v>106348</v>
      </c>
      <c r="I1528" s="205">
        <v>106968</v>
      </c>
      <c r="J1528" s="205">
        <v>107768</v>
      </c>
      <c r="K1528" s="205">
        <v>108557</v>
      </c>
      <c r="L1528" s="205">
        <v>109335</v>
      </c>
      <c r="M1528">
        <v>110118</v>
      </c>
      <c r="N1528">
        <v>110893</v>
      </c>
      <c r="O1528">
        <v>111685</v>
      </c>
      <c r="P1528">
        <v>112346</v>
      </c>
      <c r="Q1528">
        <v>113025</v>
      </c>
      <c r="R1528">
        <v>113715</v>
      </c>
      <c r="S1528">
        <v>114333</v>
      </c>
      <c r="T1528">
        <v>114892</v>
      </c>
      <c r="U1528">
        <v>115074</v>
      </c>
      <c r="V1528">
        <v>115345</v>
      </c>
      <c r="W1528">
        <v>115697</v>
      </c>
      <c r="X1528">
        <v>116156</v>
      </c>
      <c r="Y1528">
        <v>116736</v>
      </c>
      <c r="Z1528">
        <v>117065</v>
      </c>
      <c r="AA1528">
        <v>117483</v>
      </c>
      <c r="AB1528">
        <v>118014</v>
      </c>
      <c r="AC1528">
        <v>118424</v>
      </c>
      <c r="AD1528">
        <v>118611</v>
      </c>
      <c r="AE1528" s="21" t="s">
        <v>1</v>
      </c>
    </row>
    <row r="1529" spans="1:31" x14ac:dyDescent="0.2">
      <c r="A1529" s="27" t="s">
        <v>32</v>
      </c>
      <c r="B1529" s="13" t="s">
        <v>32</v>
      </c>
      <c r="C1529" s="14">
        <v>332</v>
      </c>
      <c r="D1529" s="13" t="s">
        <v>32</v>
      </c>
      <c r="E1529" s="13" t="s">
        <v>500</v>
      </c>
      <c r="F1529" s="13" t="s">
        <v>313</v>
      </c>
      <c r="G1529" s="14" t="s">
        <v>337</v>
      </c>
      <c r="H1529" s="205">
        <v>107411</v>
      </c>
      <c r="I1529" s="205">
        <v>108251</v>
      </c>
      <c r="J1529" s="205">
        <v>109254</v>
      </c>
      <c r="K1529" s="205">
        <v>109943</v>
      </c>
      <c r="L1529" s="205">
        <v>110780</v>
      </c>
      <c r="M1529">
        <v>111772</v>
      </c>
      <c r="N1529">
        <v>112783</v>
      </c>
      <c r="O1529">
        <v>113705</v>
      </c>
      <c r="P1529">
        <v>114093</v>
      </c>
      <c r="Q1529">
        <v>114644</v>
      </c>
      <c r="R1529">
        <v>115350</v>
      </c>
      <c r="S1529">
        <v>116132</v>
      </c>
      <c r="T1529">
        <v>116920</v>
      </c>
      <c r="U1529">
        <v>117464</v>
      </c>
      <c r="V1529">
        <v>118141</v>
      </c>
      <c r="W1529">
        <v>118933</v>
      </c>
      <c r="X1529">
        <v>119727</v>
      </c>
      <c r="Y1529">
        <v>120476</v>
      </c>
      <c r="Z1529">
        <v>120832</v>
      </c>
      <c r="AA1529">
        <v>121268</v>
      </c>
      <c r="AB1529">
        <v>121789</v>
      </c>
      <c r="AC1529">
        <v>122216</v>
      </c>
      <c r="AD1529">
        <v>122474</v>
      </c>
      <c r="AE1529" s="22" t="s">
        <v>1</v>
      </c>
    </row>
    <row r="1530" spans="1:31" x14ac:dyDescent="0.2">
      <c r="A1530" s="25" t="s">
        <v>32</v>
      </c>
      <c r="B1530" s="11" t="s">
        <v>32</v>
      </c>
      <c r="C1530" s="12">
        <v>332</v>
      </c>
      <c r="D1530" s="11" t="s">
        <v>32</v>
      </c>
      <c r="E1530" s="11" t="s">
        <v>454</v>
      </c>
      <c r="F1530" s="11" t="s">
        <v>312</v>
      </c>
      <c r="G1530" s="12" t="s">
        <v>369</v>
      </c>
      <c r="H1530" s="205">
        <v>105297</v>
      </c>
      <c r="I1530" s="205">
        <v>105846</v>
      </c>
      <c r="J1530" s="205">
        <v>106488</v>
      </c>
      <c r="K1530" s="205">
        <v>107185</v>
      </c>
      <c r="L1530" s="205">
        <v>107996</v>
      </c>
      <c r="M1530">
        <v>108797</v>
      </c>
      <c r="N1530">
        <v>109599</v>
      </c>
      <c r="O1530">
        <v>110400</v>
      </c>
      <c r="P1530">
        <v>111087</v>
      </c>
      <c r="Q1530">
        <v>111783</v>
      </c>
      <c r="R1530">
        <v>112490</v>
      </c>
      <c r="S1530">
        <v>113192</v>
      </c>
      <c r="T1530">
        <v>113827</v>
      </c>
      <c r="U1530">
        <v>114017</v>
      </c>
      <c r="V1530">
        <v>114275</v>
      </c>
      <c r="W1530">
        <v>114621</v>
      </c>
      <c r="X1530">
        <v>115050</v>
      </c>
      <c r="Y1530">
        <v>115589</v>
      </c>
      <c r="Z1530">
        <v>115913</v>
      </c>
      <c r="AA1530">
        <v>116328</v>
      </c>
      <c r="AB1530">
        <v>116824</v>
      </c>
      <c r="AC1530">
        <v>117424</v>
      </c>
      <c r="AD1530">
        <v>117904</v>
      </c>
      <c r="AE1530" s="21" t="s">
        <v>1</v>
      </c>
    </row>
    <row r="1531" spans="1:31" x14ac:dyDescent="0.2">
      <c r="A1531" s="27" t="s">
        <v>32</v>
      </c>
      <c r="B1531" s="13" t="s">
        <v>32</v>
      </c>
      <c r="C1531" s="14">
        <v>332</v>
      </c>
      <c r="D1531" s="13" t="s">
        <v>32</v>
      </c>
      <c r="E1531" s="13" t="s">
        <v>501</v>
      </c>
      <c r="F1531" s="13" t="s">
        <v>313</v>
      </c>
      <c r="G1531" s="14" t="s">
        <v>369</v>
      </c>
      <c r="H1531" s="205">
        <v>105846</v>
      </c>
      <c r="I1531" s="205">
        <v>106611</v>
      </c>
      <c r="J1531" s="205">
        <v>107536</v>
      </c>
      <c r="K1531" s="205">
        <v>108158</v>
      </c>
      <c r="L1531" s="205">
        <v>108955</v>
      </c>
      <c r="M1531">
        <v>109885</v>
      </c>
      <c r="N1531">
        <v>110954</v>
      </c>
      <c r="O1531">
        <v>112027</v>
      </c>
      <c r="P1531">
        <v>112487</v>
      </c>
      <c r="Q1531">
        <v>112969</v>
      </c>
      <c r="R1531">
        <v>113617</v>
      </c>
      <c r="S1531">
        <v>114436</v>
      </c>
      <c r="T1531">
        <v>115333</v>
      </c>
      <c r="U1531">
        <v>115960</v>
      </c>
      <c r="V1531">
        <v>116617</v>
      </c>
      <c r="W1531">
        <v>117397</v>
      </c>
      <c r="X1531">
        <v>118274</v>
      </c>
      <c r="Y1531">
        <v>119146</v>
      </c>
      <c r="Z1531">
        <v>119603</v>
      </c>
      <c r="AA1531">
        <v>120048</v>
      </c>
      <c r="AB1531">
        <v>120566</v>
      </c>
      <c r="AC1531">
        <v>121164</v>
      </c>
      <c r="AD1531">
        <v>121669</v>
      </c>
      <c r="AE1531" s="22" t="s">
        <v>1</v>
      </c>
    </row>
    <row r="1532" spans="1:31" x14ac:dyDescent="0.2">
      <c r="A1532" s="25" t="s">
        <v>32</v>
      </c>
      <c r="B1532" s="11" t="s">
        <v>32</v>
      </c>
      <c r="C1532" s="12">
        <v>332</v>
      </c>
      <c r="D1532" s="11" t="s">
        <v>32</v>
      </c>
      <c r="E1532" s="11" t="s">
        <v>473</v>
      </c>
      <c r="F1532" s="11" t="s">
        <v>312</v>
      </c>
      <c r="G1532" s="12" t="s">
        <v>359</v>
      </c>
      <c r="H1532">
        <v>104106</v>
      </c>
      <c r="I1532">
        <v>104786</v>
      </c>
      <c r="J1532">
        <v>105349</v>
      </c>
      <c r="K1532">
        <v>105878</v>
      </c>
      <c r="L1532">
        <v>106612</v>
      </c>
      <c r="M1532">
        <v>107445</v>
      </c>
      <c r="N1532">
        <v>108270</v>
      </c>
      <c r="O1532">
        <v>109089</v>
      </c>
      <c r="P1532">
        <v>109775</v>
      </c>
      <c r="Q1532">
        <v>110512</v>
      </c>
      <c r="R1532">
        <v>111234</v>
      </c>
      <c r="S1532">
        <v>111958</v>
      </c>
      <c r="T1532">
        <v>112667</v>
      </c>
      <c r="U1532">
        <v>112901</v>
      </c>
      <c r="V1532">
        <v>113144</v>
      </c>
      <c r="W1532">
        <v>113480</v>
      </c>
      <c r="X1532">
        <v>113905</v>
      </c>
      <c r="Y1532">
        <v>114409</v>
      </c>
      <c r="Z1532">
        <v>114719</v>
      </c>
      <c r="AA1532">
        <v>115107</v>
      </c>
      <c r="AB1532">
        <v>115602</v>
      </c>
      <c r="AC1532">
        <v>116169</v>
      </c>
      <c r="AD1532">
        <v>116834</v>
      </c>
      <c r="AE1532" s="21"/>
    </row>
    <row r="1533" spans="1:31" x14ac:dyDescent="0.2">
      <c r="A1533" s="27" t="s">
        <v>32</v>
      </c>
      <c r="B1533" s="13" t="s">
        <v>32</v>
      </c>
      <c r="C1533" s="14">
        <v>332</v>
      </c>
      <c r="D1533" s="13" t="s">
        <v>32</v>
      </c>
      <c r="E1533" s="13" t="s">
        <v>480</v>
      </c>
      <c r="F1533" s="13" t="s">
        <v>313</v>
      </c>
      <c r="G1533" s="14" t="s">
        <v>359</v>
      </c>
      <c r="H1533">
        <v>104141</v>
      </c>
      <c r="I1533">
        <v>104970</v>
      </c>
      <c r="J1533">
        <v>105825</v>
      </c>
      <c r="K1533">
        <v>106389</v>
      </c>
      <c r="L1533">
        <v>107088</v>
      </c>
      <c r="M1533">
        <v>107982</v>
      </c>
      <c r="N1533">
        <v>108989</v>
      </c>
      <c r="O1533">
        <v>110125</v>
      </c>
      <c r="P1533">
        <v>110750</v>
      </c>
      <c r="Q1533">
        <v>111266</v>
      </c>
      <c r="R1533">
        <v>111849</v>
      </c>
      <c r="S1533">
        <v>112608</v>
      </c>
      <c r="T1533">
        <v>113549</v>
      </c>
      <c r="U1533">
        <v>114317</v>
      </c>
      <c r="V1533">
        <v>115035</v>
      </c>
      <c r="W1533">
        <v>115796</v>
      </c>
      <c r="X1533">
        <v>116665</v>
      </c>
      <c r="Y1533">
        <v>117617</v>
      </c>
      <c r="Z1533">
        <v>118219</v>
      </c>
      <c r="AA1533">
        <v>118744</v>
      </c>
      <c r="AB1533">
        <v>119273</v>
      </c>
      <c r="AC1533">
        <v>119870</v>
      </c>
      <c r="AD1533">
        <v>120544</v>
      </c>
      <c r="AE1533" s="22"/>
    </row>
    <row r="1534" spans="1:31" x14ac:dyDescent="0.2">
      <c r="A1534" s="25" t="s">
        <v>32</v>
      </c>
      <c r="B1534" s="11" t="s">
        <v>32</v>
      </c>
      <c r="C1534" s="12">
        <v>332</v>
      </c>
      <c r="D1534" s="11" t="s">
        <v>32</v>
      </c>
      <c r="E1534" s="11" t="s">
        <v>474</v>
      </c>
      <c r="F1534" s="11" t="s">
        <v>312</v>
      </c>
      <c r="G1534" s="12" t="s">
        <v>341</v>
      </c>
      <c r="H1534">
        <v>102708</v>
      </c>
      <c r="I1534">
        <v>103581</v>
      </c>
      <c r="J1534">
        <v>104279</v>
      </c>
      <c r="K1534">
        <v>104689</v>
      </c>
      <c r="L1534">
        <v>105278</v>
      </c>
      <c r="M1534">
        <v>106048</v>
      </c>
      <c r="N1534">
        <v>106905</v>
      </c>
      <c r="O1534">
        <v>107752</v>
      </c>
      <c r="P1534">
        <v>108411</v>
      </c>
      <c r="Q1534">
        <v>109172</v>
      </c>
      <c r="R1534">
        <v>109951</v>
      </c>
      <c r="S1534">
        <v>110689</v>
      </c>
      <c r="T1534">
        <v>111425</v>
      </c>
      <c r="U1534">
        <v>111725</v>
      </c>
      <c r="V1534">
        <v>111977</v>
      </c>
      <c r="W1534">
        <v>112275</v>
      </c>
      <c r="X1534">
        <v>112693</v>
      </c>
      <c r="Y1534">
        <v>113195</v>
      </c>
      <c r="Z1534">
        <v>113525</v>
      </c>
      <c r="AA1534">
        <v>113866</v>
      </c>
      <c r="AB1534">
        <v>114311</v>
      </c>
      <c r="AC1534">
        <v>114880</v>
      </c>
      <c r="AD1534">
        <v>115514</v>
      </c>
      <c r="AE1534" s="21"/>
    </row>
    <row r="1535" spans="1:31" x14ac:dyDescent="0.2">
      <c r="A1535" s="27" t="s">
        <v>32</v>
      </c>
      <c r="B1535" s="13" t="s">
        <v>32</v>
      </c>
      <c r="C1535" s="14">
        <v>332</v>
      </c>
      <c r="D1535" s="13" t="s">
        <v>32</v>
      </c>
      <c r="E1535" s="13" t="s">
        <v>481</v>
      </c>
      <c r="F1535" s="13" t="s">
        <v>313</v>
      </c>
      <c r="G1535" s="14" t="s">
        <v>341</v>
      </c>
      <c r="H1535">
        <v>102208</v>
      </c>
      <c r="I1535">
        <v>103189</v>
      </c>
      <c r="J1535">
        <v>104108</v>
      </c>
      <c r="K1535">
        <v>104674</v>
      </c>
      <c r="L1535">
        <v>105268</v>
      </c>
      <c r="M1535">
        <v>106033</v>
      </c>
      <c r="N1535">
        <v>107008</v>
      </c>
      <c r="O1535">
        <v>108082</v>
      </c>
      <c r="P1535">
        <v>108847</v>
      </c>
      <c r="Q1535">
        <v>109471</v>
      </c>
      <c r="R1535">
        <v>110051</v>
      </c>
      <c r="S1535">
        <v>110749</v>
      </c>
      <c r="T1535">
        <v>111627</v>
      </c>
      <c r="U1535">
        <v>112511</v>
      </c>
      <c r="V1535">
        <v>113335</v>
      </c>
      <c r="W1535">
        <v>114134</v>
      </c>
      <c r="X1535">
        <v>114988</v>
      </c>
      <c r="Y1535">
        <v>115933</v>
      </c>
      <c r="Z1535">
        <v>116667</v>
      </c>
      <c r="AA1535">
        <v>117305</v>
      </c>
      <c r="AB1535">
        <v>117893</v>
      </c>
      <c r="AC1535">
        <v>118505</v>
      </c>
      <c r="AD1535">
        <v>119179</v>
      </c>
      <c r="AE1535" s="22"/>
    </row>
    <row r="1536" spans="1:31" x14ac:dyDescent="0.2">
      <c r="A1536" s="25" t="s">
        <v>32</v>
      </c>
      <c r="B1536" s="11" t="s">
        <v>32</v>
      </c>
      <c r="C1536" s="12">
        <v>332</v>
      </c>
      <c r="D1536" s="11" t="s">
        <v>32</v>
      </c>
      <c r="E1536" s="11" t="s">
        <v>475</v>
      </c>
      <c r="F1536" s="11" t="s">
        <v>312</v>
      </c>
      <c r="G1536" s="12" t="s">
        <v>334</v>
      </c>
      <c r="H1536">
        <v>101465</v>
      </c>
      <c r="I1536">
        <v>102170</v>
      </c>
      <c r="J1536">
        <v>103060</v>
      </c>
      <c r="K1536">
        <v>103557</v>
      </c>
      <c r="L1536">
        <v>104039</v>
      </c>
      <c r="M1536">
        <v>104687</v>
      </c>
      <c r="N1536">
        <v>105495</v>
      </c>
      <c r="O1536">
        <v>106373</v>
      </c>
      <c r="P1536">
        <v>107007</v>
      </c>
      <c r="Q1536">
        <v>107755</v>
      </c>
      <c r="R1536">
        <v>108582</v>
      </c>
      <c r="S1536">
        <v>109393</v>
      </c>
      <c r="T1536">
        <v>110142</v>
      </c>
      <c r="U1536">
        <v>110491</v>
      </c>
      <c r="V1536">
        <v>110786</v>
      </c>
      <c r="W1536">
        <v>111057</v>
      </c>
      <c r="X1536">
        <v>111413</v>
      </c>
      <c r="Y1536">
        <v>111911</v>
      </c>
      <c r="Z1536">
        <v>112319</v>
      </c>
      <c r="AA1536">
        <v>112656</v>
      </c>
      <c r="AB1536">
        <v>113022</v>
      </c>
      <c r="AC1536">
        <v>113520</v>
      </c>
      <c r="AD1536">
        <v>114158</v>
      </c>
      <c r="AE1536" s="21"/>
    </row>
    <row r="1537" spans="1:31" x14ac:dyDescent="0.2">
      <c r="A1537" s="27" t="s">
        <v>32</v>
      </c>
      <c r="B1537" s="13" t="s">
        <v>32</v>
      </c>
      <c r="C1537" s="14">
        <v>332</v>
      </c>
      <c r="D1537" s="13" t="s">
        <v>32</v>
      </c>
      <c r="E1537" s="13" t="s">
        <v>482</v>
      </c>
      <c r="F1537" s="13" t="s">
        <v>313</v>
      </c>
      <c r="G1537" s="14" t="s">
        <v>334</v>
      </c>
      <c r="H1537">
        <v>100493</v>
      </c>
      <c r="I1537">
        <v>101178</v>
      </c>
      <c r="J1537">
        <v>102250</v>
      </c>
      <c r="K1537">
        <v>102984</v>
      </c>
      <c r="L1537">
        <v>103549</v>
      </c>
      <c r="M1537">
        <v>104161</v>
      </c>
      <c r="N1537">
        <v>104977</v>
      </c>
      <c r="O1537">
        <v>106023</v>
      </c>
      <c r="P1537">
        <v>106842</v>
      </c>
      <c r="Q1537">
        <v>107567</v>
      </c>
      <c r="R1537">
        <v>108197</v>
      </c>
      <c r="S1537">
        <v>108854</v>
      </c>
      <c r="T1537">
        <v>109675</v>
      </c>
      <c r="U1537">
        <v>110591</v>
      </c>
      <c r="V1537">
        <v>111506</v>
      </c>
      <c r="W1537">
        <v>112377</v>
      </c>
      <c r="X1537">
        <v>113246</v>
      </c>
      <c r="Y1537">
        <v>114180</v>
      </c>
      <c r="Z1537">
        <v>114984</v>
      </c>
      <c r="AA1537">
        <v>115731</v>
      </c>
      <c r="AB1537">
        <v>116400</v>
      </c>
      <c r="AC1537">
        <v>117049</v>
      </c>
      <c r="AD1537">
        <v>117741</v>
      </c>
      <c r="AE1537" s="22"/>
    </row>
    <row r="1538" spans="1:31" x14ac:dyDescent="0.2">
      <c r="A1538" s="25" t="s">
        <v>32</v>
      </c>
      <c r="B1538" s="11" t="s">
        <v>32</v>
      </c>
      <c r="C1538" s="12">
        <v>332</v>
      </c>
      <c r="D1538" s="11" t="s">
        <v>32</v>
      </c>
      <c r="E1538" s="11" t="s">
        <v>476</v>
      </c>
      <c r="F1538" s="11" t="s">
        <v>312</v>
      </c>
      <c r="G1538" s="12" t="s">
        <v>345</v>
      </c>
      <c r="H1538">
        <v>100503</v>
      </c>
      <c r="I1538">
        <v>100899</v>
      </c>
      <c r="J1538">
        <v>101635</v>
      </c>
      <c r="K1538">
        <v>102280</v>
      </c>
      <c r="L1538">
        <v>102844</v>
      </c>
      <c r="M1538">
        <v>103398</v>
      </c>
      <c r="N1538">
        <v>104105</v>
      </c>
      <c r="O1538">
        <v>104950</v>
      </c>
      <c r="P1538">
        <v>105566</v>
      </c>
      <c r="Q1538">
        <v>106284</v>
      </c>
      <c r="R1538">
        <v>107112</v>
      </c>
      <c r="S1538">
        <v>107996</v>
      </c>
      <c r="T1538">
        <v>108833</v>
      </c>
      <c r="U1538">
        <v>109218</v>
      </c>
      <c r="V1538">
        <v>109560</v>
      </c>
      <c r="W1538">
        <v>109850</v>
      </c>
      <c r="X1538">
        <v>110144</v>
      </c>
      <c r="Y1538">
        <v>110557</v>
      </c>
      <c r="Z1538">
        <v>111044</v>
      </c>
      <c r="AA1538">
        <v>111458</v>
      </c>
      <c r="AB1538">
        <v>111798</v>
      </c>
      <c r="AC1538">
        <v>112183</v>
      </c>
      <c r="AD1538">
        <v>112728</v>
      </c>
      <c r="AE1538" s="21"/>
    </row>
    <row r="1539" spans="1:31" x14ac:dyDescent="0.2">
      <c r="A1539" s="27" t="s">
        <v>32</v>
      </c>
      <c r="B1539" s="13" t="s">
        <v>32</v>
      </c>
      <c r="C1539" s="14">
        <v>332</v>
      </c>
      <c r="D1539" s="13" t="s">
        <v>32</v>
      </c>
      <c r="E1539" s="13" t="s">
        <v>483</v>
      </c>
      <c r="F1539" s="13" t="s">
        <v>313</v>
      </c>
      <c r="G1539" s="14" t="s">
        <v>345</v>
      </c>
      <c r="H1539">
        <v>99165</v>
      </c>
      <c r="I1539">
        <v>99412</v>
      </c>
      <c r="J1539">
        <v>100161</v>
      </c>
      <c r="K1539">
        <v>101155</v>
      </c>
      <c r="L1539">
        <v>101887</v>
      </c>
      <c r="M1539">
        <v>102438</v>
      </c>
      <c r="N1539">
        <v>103053</v>
      </c>
      <c r="O1539">
        <v>103910</v>
      </c>
      <c r="P1539">
        <v>104820</v>
      </c>
      <c r="Q1539">
        <v>105600</v>
      </c>
      <c r="R1539">
        <v>106293</v>
      </c>
      <c r="S1539">
        <v>106942</v>
      </c>
      <c r="T1539">
        <v>107683</v>
      </c>
      <c r="U1539">
        <v>108642</v>
      </c>
      <c r="V1539">
        <v>109588</v>
      </c>
      <c r="W1539">
        <v>110525</v>
      </c>
      <c r="X1539">
        <v>111431</v>
      </c>
      <c r="Y1539">
        <v>112358</v>
      </c>
      <c r="Z1539">
        <v>113232</v>
      </c>
      <c r="AA1539">
        <v>114047</v>
      </c>
      <c r="AB1539">
        <v>114803</v>
      </c>
      <c r="AC1539">
        <v>115501</v>
      </c>
      <c r="AD1539">
        <v>116209</v>
      </c>
      <c r="AE1539" s="22"/>
    </row>
    <row r="1540" spans="1:31" x14ac:dyDescent="0.2">
      <c r="A1540" s="25" t="s">
        <v>32</v>
      </c>
      <c r="B1540" s="11" t="s">
        <v>32</v>
      </c>
      <c r="C1540" s="12">
        <v>332</v>
      </c>
      <c r="D1540" s="11" t="s">
        <v>32</v>
      </c>
      <c r="E1540" s="11" t="s">
        <v>477</v>
      </c>
      <c r="F1540" s="11" t="s">
        <v>312</v>
      </c>
      <c r="G1540" s="12" t="s">
        <v>339</v>
      </c>
      <c r="H1540">
        <v>99589</v>
      </c>
      <c r="I1540">
        <v>99889</v>
      </c>
      <c r="J1540">
        <v>100338</v>
      </c>
      <c r="K1540">
        <v>100796</v>
      </c>
      <c r="L1540">
        <v>101508</v>
      </c>
      <c r="M1540">
        <v>102139</v>
      </c>
      <c r="N1540">
        <v>102766</v>
      </c>
      <c r="O1540">
        <v>103533</v>
      </c>
      <c r="P1540">
        <v>104080</v>
      </c>
      <c r="Q1540">
        <v>104780</v>
      </c>
      <c r="R1540">
        <v>105574</v>
      </c>
      <c r="S1540">
        <v>106472</v>
      </c>
      <c r="T1540">
        <v>107408</v>
      </c>
      <c r="U1540">
        <v>107925</v>
      </c>
      <c r="V1540">
        <v>108297</v>
      </c>
      <c r="W1540">
        <v>108633</v>
      </c>
      <c r="X1540">
        <v>108921</v>
      </c>
      <c r="Y1540">
        <v>109237</v>
      </c>
      <c r="Z1540">
        <v>109704</v>
      </c>
      <c r="AA1540">
        <v>110193</v>
      </c>
      <c r="AB1540">
        <v>110608</v>
      </c>
      <c r="AC1540">
        <v>110944</v>
      </c>
      <c r="AD1540">
        <v>111344</v>
      </c>
      <c r="AE1540" s="21"/>
    </row>
    <row r="1541" spans="1:31" x14ac:dyDescent="0.2">
      <c r="A1541" s="27" t="s">
        <v>32</v>
      </c>
      <c r="B1541" s="13" t="s">
        <v>32</v>
      </c>
      <c r="C1541" s="14">
        <v>332</v>
      </c>
      <c r="D1541" s="13" t="s">
        <v>32</v>
      </c>
      <c r="E1541" s="13" t="s">
        <v>484</v>
      </c>
      <c r="F1541" s="13" t="s">
        <v>313</v>
      </c>
      <c r="G1541" s="14" t="s">
        <v>339</v>
      </c>
      <c r="H1541">
        <v>97951</v>
      </c>
      <c r="I1541">
        <v>98076</v>
      </c>
      <c r="J1541">
        <v>98344</v>
      </c>
      <c r="K1541">
        <v>99098</v>
      </c>
      <c r="L1541">
        <v>100084</v>
      </c>
      <c r="M1541">
        <v>100803</v>
      </c>
      <c r="N1541">
        <v>101325</v>
      </c>
      <c r="O1541">
        <v>101936</v>
      </c>
      <c r="P1541">
        <v>102749</v>
      </c>
      <c r="Q1541">
        <v>103616</v>
      </c>
      <c r="R1541">
        <v>104364</v>
      </c>
      <c r="S1541">
        <v>105036</v>
      </c>
      <c r="T1541">
        <v>105712</v>
      </c>
      <c r="U1541">
        <v>106658</v>
      </c>
      <c r="V1541">
        <v>107641</v>
      </c>
      <c r="W1541">
        <v>108608</v>
      </c>
      <c r="X1541">
        <v>109556</v>
      </c>
      <c r="Y1541">
        <v>110486</v>
      </c>
      <c r="Z1541">
        <v>111416</v>
      </c>
      <c r="AA1541">
        <v>112297</v>
      </c>
      <c r="AB1541">
        <v>113120</v>
      </c>
      <c r="AC1541">
        <v>113881</v>
      </c>
      <c r="AD1541">
        <v>114606</v>
      </c>
      <c r="AE1541" s="22"/>
    </row>
    <row r="1542" spans="1:31" x14ac:dyDescent="0.2">
      <c r="A1542" s="25" t="s">
        <v>32</v>
      </c>
      <c r="B1542" s="11" t="s">
        <v>32</v>
      </c>
      <c r="C1542" s="12">
        <v>332</v>
      </c>
      <c r="D1542" s="11" t="s">
        <v>32</v>
      </c>
      <c r="E1542" s="11" t="s">
        <v>478</v>
      </c>
      <c r="F1542" s="11" t="s">
        <v>312</v>
      </c>
      <c r="G1542" s="12" t="s">
        <v>352</v>
      </c>
      <c r="H1542">
        <v>98508</v>
      </c>
      <c r="I1542">
        <v>98915</v>
      </c>
      <c r="J1542">
        <v>99279</v>
      </c>
      <c r="K1542">
        <v>99459</v>
      </c>
      <c r="L1542">
        <v>99967</v>
      </c>
      <c r="M1542">
        <v>100746</v>
      </c>
      <c r="N1542">
        <v>101445</v>
      </c>
      <c r="O1542">
        <v>102143</v>
      </c>
      <c r="P1542">
        <v>102621</v>
      </c>
      <c r="Q1542">
        <v>103231</v>
      </c>
      <c r="R1542">
        <v>104008</v>
      </c>
      <c r="S1542">
        <v>104867</v>
      </c>
      <c r="T1542">
        <v>105831</v>
      </c>
      <c r="U1542">
        <v>106519</v>
      </c>
      <c r="V1542">
        <v>107018</v>
      </c>
      <c r="W1542">
        <v>107380</v>
      </c>
      <c r="X1542">
        <v>107712</v>
      </c>
      <c r="Y1542">
        <v>107997</v>
      </c>
      <c r="Z1542">
        <v>108403</v>
      </c>
      <c r="AA1542">
        <v>108867</v>
      </c>
      <c r="AB1542">
        <v>109352</v>
      </c>
      <c r="AC1542">
        <v>109761</v>
      </c>
      <c r="AD1542">
        <v>110090</v>
      </c>
      <c r="AE1542" s="21"/>
    </row>
    <row r="1543" spans="1:31" x14ac:dyDescent="0.2">
      <c r="A1543" s="27" t="s">
        <v>32</v>
      </c>
      <c r="B1543" s="13" t="s">
        <v>32</v>
      </c>
      <c r="C1543" s="14">
        <v>332</v>
      </c>
      <c r="D1543" s="13" t="s">
        <v>32</v>
      </c>
      <c r="E1543" s="13" t="s">
        <v>485</v>
      </c>
      <c r="F1543" s="13" t="s">
        <v>313</v>
      </c>
      <c r="G1543" s="14" t="s">
        <v>352</v>
      </c>
      <c r="H1543">
        <v>125108</v>
      </c>
      <c r="I1543">
        <v>125617</v>
      </c>
      <c r="J1543">
        <v>126010</v>
      </c>
      <c r="K1543">
        <v>126648</v>
      </c>
      <c r="L1543">
        <v>127210</v>
      </c>
      <c r="M1543">
        <v>127630</v>
      </c>
      <c r="N1543">
        <v>127833</v>
      </c>
      <c r="O1543">
        <v>127748</v>
      </c>
      <c r="P1543">
        <v>127969</v>
      </c>
      <c r="Q1543">
        <v>128077</v>
      </c>
      <c r="R1543">
        <v>128058</v>
      </c>
      <c r="S1543">
        <v>127909</v>
      </c>
      <c r="T1543">
        <v>127627</v>
      </c>
      <c r="U1543">
        <v>104701</v>
      </c>
      <c r="V1543">
        <v>105665</v>
      </c>
      <c r="W1543">
        <v>106664</v>
      </c>
      <c r="X1543">
        <v>107640</v>
      </c>
      <c r="Y1543">
        <v>108588</v>
      </c>
      <c r="Z1543">
        <v>109556</v>
      </c>
      <c r="AA1543">
        <v>110486</v>
      </c>
      <c r="AB1543">
        <v>111370</v>
      </c>
      <c r="AC1543">
        <v>112198</v>
      </c>
      <c r="AD1543">
        <v>112964</v>
      </c>
      <c r="AE1543" s="22"/>
    </row>
    <row r="1544" spans="1:31" x14ac:dyDescent="0.2">
      <c r="A1544" s="25" t="s">
        <v>32</v>
      </c>
      <c r="B1544" s="11" t="s">
        <v>32</v>
      </c>
      <c r="C1544" s="12">
        <v>332</v>
      </c>
      <c r="D1544" s="11" t="s">
        <v>32</v>
      </c>
      <c r="E1544" s="11" t="s">
        <v>479</v>
      </c>
      <c r="F1544" s="11" t="s">
        <v>312</v>
      </c>
      <c r="G1544" s="12" t="s">
        <v>338</v>
      </c>
      <c r="H1544">
        <v>97477</v>
      </c>
      <c r="I1544">
        <v>97778</v>
      </c>
      <c r="J1544">
        <v>98245</v>
      </c>
      <c r="K1544">
        <v>98391</v>
      </c>
      <c r="L1544">
        <v>98590</v>
      </c>
      <c r="M1544">
        <v>99146</v>
      </c>
      <c r="N1544">
        <v>99993</v>
      </c>
      <c r="O1544">
        <v>100759</v>
      </c>
      <c r="P1544">
        <v>101223</v>
      </c>
      <c r="Q1544">
        <v>101730</v>
      </c>
      <c r="R1544">
        <v>102395</v>
      </c>
      <c r="S1544">
        <v>103238</v>
      </c>
      <c r="T1544">
        <v>104159</v>
      </c>
      <c r="U1544">
        <v>104966</v>
      </c>
      <c r="V1544">
        <v>105633</v>
      </c>
      <c r="W1544">
        <v>106116</v>
      </c>
      <c r="X1544">
        <v>106469</v>
      </c>
      <c r="Y1544">
        <v>106797</v>
      </c>
      <c r="Z1544">
        <v>107184</v>
      </c>
      <c r="AA1544">
        <v>107584</v>
      </c>
      <c r="AB1544">
        <v>108040</v>
      </c>
      <c r="AC1544">
        <v>108515</v>
      </c>
      <c r="AD1544">
        <v>108915</v>
      </c>
      <c r="AE1544" s="21"/>
    </row>
    <row r="1545" spans="1:31" x14ac:dyDescent="0.2">
      <c r="A1545" s="27" t="s">
        <v>32</v>
      </c>
      <c r="B1545" s="13" t="s">
        <v>32</v>
      </c>
      <c r="C1545" s="14">
        <v>332</v>
      </c>
      <c r="D1545" s="13" t="s">
        <v>32</v>
      </c>
      <c r="E1545" s="13" t="s">
        <v>486</v>
      </c>
      <c r="F1545" s="13" t="s">
        <v>313</v>
      </c>
      <c r="G1545" s="14" t="s">
        <v>338</v>
      </c>
      <c r="H1545">
        <v>95245</v>
      </c>
      <c r="I1545">
        <v>95518</v>
      </c>
      <c r="J1545">
        <v>95828</v>
      </c>
      <c r="K1545">
        <v>95995</v>
      </c>
      <c r="L1545">
        <v>96308</v>
      </c>
      <c r="M1545">
        <v>97036</v>
      </c>
      <c r="N1545">
        <v>97969</v>
      </c>
      <c r="O1545">
        <v>98623</v>
      </c>
      <c r="P1545">
        <v>99120</v>
      </c>
      <c r="Q1545">
        <v>99697</v>
      </c>
      <c r="R1545">
        <v>100430</v>
      </c>
      <c r="S1545">
        <v>101234</v>
      </c>
      <c r="T1545">
        <v>101950</v>
      </c>
      <c r="U1545">
        <v>102812</v>
      </c>
      <c r="V1545">
        <v>103721</v>
      </c>
      <c r="W1545">
        <v>104694</v>
      </c>
      <c r="X1545">
        <v>105699</v>
      </c>
      <c r="Y1545">
        <v>106673</v>
      </c>
      <c r="Z1545">
        <v>107674</v>
      </c>
      <c r="AA1545">
        <v>108637</v>
      </c>
      <c r="AB1545">
        <v>109564</v>
      </c>
      <c r="AC1545">
        <v>110449</v>
      </c>
      <c r="AD1545">
        <v>111280</v>
      </c>
      <c r="AE1545" s="22"/>
    </row>
    <row r="1546" spans="1:31" x14ac:dyDescent="0.2">
      <c r="A1546" s="25" t="s">
        <v>32</v>
      </c>
      <c r="B1546" s="11" t="s">
        <v>32</v>
      </c>
      <c r="C1546" s="12">
        <v>332</v>
      </c>
      <c r="D1546" s="11" t="s">
        <v>32</v>
      </c>
      <c r="E1546" s="11" t="s">
        <v>458</v>
      </c>
      <c r="F1546" s="11" t="s">
        <v>312</v>
      </c>
      <c r="G1546" s="12" t="s">
        <v>457</v>
      </c>
      <c r="H1546" s="205">
        <v>525911.99999999988</v>
      </c>
      <c r="I1546" s="205">
        <v>529398</v>
      </c>
      <c r="J1546" s="205">
        <v>533011</v>
      </c>
      <c r="K1546" s="205">
        <v>536189.99999999988</v>
      </c>
      <c r="L1546" s="205">
        <v>539869</v>
      </c>
      <c r="M1546">
        <v>543804.00000000012</v>
      </c>
      <c r="N1546">
        <v>547812</v>
      </c>
      <c r="O1546">
        <v>551858.00000000012</v>
      </c>
      <c r="P1546">
        <v>555193</v>
      </c>
      <c r="Q1546">
        <v>558733.00000000012</v>
      </c>
      <c r="R1546">
        <v>562228.99999999988</v>
      </c>
      <c r="S1546">
        <v>565536</v>
      </c>
      <c r="T1546">
        <v>568685.99999999988</v>
      </c>
      <c r="U1546">
        <v>569789</v>
      </c>
      <c r="V1546">
        <v>571093</v>
      </c>
      <c r="W1546">
        <v>572801</v>
      </c>
      <c r="X1546">
        <v>575026</v>
      </c>
      <c r="Y1546">
        <v>577748</v>
      </c>
      <c r="Z1546">
        <v>579375</v>
      </c>
      <c r="AA1546">
        <v>581391.99999999988</v>
      </c>
      <c r="AB1546">
        <v>583694.00000000012</v>
      </c>
      <c r="AC1546">
        <v>585953</v>
      </c>
      <c r="AD1546">
        <v>587912</v>
      </c>
      <c r="AE1546" s="21" t="s">
        <v>1</v>
      </c>
    </row>
    <row r="1547" spans="1:31" x14ac:dyDescent="0.2">
      <c r="A1547" s="27" t="s">
        <v>32</v>
      </c>
      <c r="B1547" s="13" t="s">
        <v>32</v>
      </c>
      <c r="C1547" s="14">
        <v>332</v>
      </c>
      <c r="D1547" s="13" t="s">
        <v>32</v>
      </c>
      <c r="E1547" s="13" t="s">
        <v>456</v>
      </c>
      <c r="F1547" s="13" t="s">
        <v>312</v>
      </c>
      <c r="G1547" s="14" t="s">
        <v>455</v>
      </c>
      <c r="H1547" s="205">
        <v>497542.00000000006</v>
      </c>
      <c r="I1547" s="205">
        <v>499651.00000000006</v>
      </c>
      <c r="J1547" s="205">
        <v>502557</v>
      </c>
      <c r="K1547" s="205">
        <v>504483</v>
      </c>
      <c r="L1547" s="205">
        <v>506948</v>
      </c>
      <c r="M1547">
        <v>510116</v>
      </c>
      <c r="N1547">
        <v>513804.00000000012</v>
      </c>
      <c r="O1547">
        <v>517758.00000000006</v>
      </c>
      <c r="P1547">
        <v>520496.99999999994</v>
      </c>
      <c r="Q1547">
        <v>523780</v>
      </c>
      <c r="R1547">
        <v>527670.99999999988</v>
      </c>
      <c r="S1547">
        <v>531966</v>
      </c>
      <c r="T1547">
        <v>536373</v>
      </c>
      <c r="U1547">
        <v>539119</v>
      </c>
      <c r="V1547">
        <v>541294.00000000012</v>
      </c>
      <c r="W1547">
        <v>543036</v>
      </c>
      <c r="X1547">
        <v>544659</v>
      </c>
      <c r="Y1547">
        <v>546499</v>
      </c>
      <c r="Z1547">
        <v>548654</v>
      </c>
      <c r="AA1547">
        <v>550758</v>
      </c>
      <c r="AB1547">
        <v>552819.99999999988</v>
      </c>
      <c r="AC1547">
        <v>554923</v>
      </c>
      <c r="AD1547">
        <v>557235</v>
      </c>
      <c r="AE1547" s="22" t="s">
        <v>1</v>
      </c>
    </row>
    <row r="1548" spans="1:31" x14ac:dyDescent="0.2">
      <c r="A1548" s="25" t="s">
        <v>32</v>
      </c>
      <c r="B1548" s="11" t="s">
        <v>32</v>
      </c>
      <c r="C1548" s="12">
        <v>332</v>
      </c>
      <c r="D1548" s="11" t="s">
        <v>32</v>
      </c>
      <c r="E1548" s="11" t="s">
        <v>502</v>
      </c>
      <c r="F1548" s="11" t="s">
        <v>313</v>
      </c>
      <c r="G1548" s="12" t="s">
        <v>457</v>
      </c>
      <c r="H1548" s="205">
        <v>528586</v>
      </c>
      <c r="I1548" s="205">
        <v>532930</v>
      </c>
      <c r="J1548" s="205">
        <v>537681</v>
      </c>
      <c r="K1548" s="205">
        <v>540853.00000000012</v>
      </c>
      <c r="L1548" s="205">
        <v>544680.00000000012</v>
      </c>
      <c r="M1548">
        <v>549199.00000000012</v>
      </c>
      <c r="N1548">
        <v>554132.00000000012</v>
      </c>
      <c r="O1548">
        <v>559155</v>
      </c>
      <c r="P1548">
        <v>561853</v>
      </c>
      <c r="Q1548">
        <v>564633</v>
      </c>
      <c r="R1548">
        <v>567825</v>
      </c>
      <c r="S1548">
        <v>571569.99999999988</v>
      </c>
      <c r="T1548">
        <v>575773.99999999988</v>
      </c>
      <c r="U1548">
        <v>579164</v>
      </c>
      <c r="V1548">
        <v>582732.00000000012</v>
      </c>
      <c r="W1548">
        <v>586569</v>
      </c>
      <c r="X1548">
        <v>590634</v>
      </c>
      <c r="Y1548">
        <v>594801</v>
      </c>
      <c r="Z1548">
        <v>597300</v>
      </c>
      <c r="AA1548">
        <v>599786</v>
      </c>
      <c r="AB1548">
        <v>602290.00000000012</v>
      </c>
      <c r="AC1548">
        <v>604704</v>
      </c>
      <c r="AD1548">
        <v>606900</v>
      </c>
      <c r="AE1548" s="21" t="s">
        <v>1</v>
      </c>
    </row>
    <row r="1549" spans="1:31" x14ac:dyDescent="0.2">
      <c r="A1549" s="27" t="s">
        <v>32</v>
      </c>
      <c r="B1549" s="13" t="s">
        <v>32</v>
      </c>
      <c r="C1549" s="14">
        <v>332</v>
      </c>
      <c r="D1549" s="13" t="s">
        <v>32</v>
      </c>
      <c r="E1549" s="13" t="s">
        <v>503</v>
      </c>
      <c r="F1549" s="13" t="s">
        <v>313</v>
      </c>
      <c r="G1549" s="14" t="s">
        <v>338</v>
      </c>
      <c r="H1549" s="205">
        <v>489418</v>
      </c>
      <c r="I1549" s="205">
        <v>491068</v>
      </c>
      <c r="J1549" s="205">
        <v>493582</v>
      </c>
      <c r="K1549" s="205">
        <v>496546.00000000006</v>
      </c>
      <c r="L1549" s="205">
        <v>499888</v>
      </c>
      <c r="M1549">
        <v>503465</v>
      </c>
      <c r="N1549">
        <v>507042.00000000006</v>
      </c>
      <c r="O1549">
        <v>510695</v>
      </c>
      <c r="P1549">
        <v>514347.99999999994</v>
      </c>
      <c r="Q1549">
        <v>518067</v>
      </c>
      <c r="R1549">
        <v>521700.00000000006</v>
      </c>
      <c r="S1549">
        <v>525211</v>
      </c>
      <c r="T1549">
        <v>528825</v>
      </c>
      <c r="U1549">
        <v>533404</v>
      </c>
      <c r="V1549">
        <v>538121.00000000012</v>
      </c>
      <c r="W1549">
        <v>542867.99999999988</v>
      </c>
      <c r="X1549">
        <v>547572</v>
      </c>
      <c r="Y1549">
        <v>552285</v>
      </c>
      <c r="Z1549">
        <v>556862</v>
      </c>
      <c r="AA1549">
        <v>561198</v>
      </c>
      <c r="AB1549">
        <v>565257</v>
      </c>
      <c r="AC1549">
        <v>569078</v>
      </c>
      <c r="AD1549">
        <v>572800</v>
      </c>
      <c r="AE1549" s="22" t="s">
        <v>1</v>
      </c>
    </row>
    <row r="1550" spans="1:31" x14ac:dyDescent="0.2">
      <c r="A1550" s="25" t="s">
        <v>32</v>
      </c>
      <c r="B1550" s="11" t="s">
        <v>32</v>
      </c>
      <c r="C1550" s="12">
        <v>332</v>
      </c>
      <c r="D1550" s="11" t="s">
        <v>32</v>
      </c>
      <c r="E1550" s="11" t="s">
        <v>504</v>
      </c>
      <c r="F1550" s="11"/>
      <c r="G1550" s="12"/>
      <c r="H1550" s="205">
        <v>0</v>
      </c>
      <c r="I1550" s="205">
        <v>0</v>
      </c>
      <c r="J1550" s="205">
        <v>0</v>
      </c>
      <c r="K1550" s="205">
        <v>0</v>
      </c>
      <c r="L1550" s="205">
        <v>0</v>
      </c>
      <c r="M1550">
        <v>0</v>
      </c>
      <c r="N1550">
        <v>0</v>
      </c>
      <c r="O1550">
        <v>0</v>
      </c>
      <c r="P1550">
        <v>0</v>
      </c>
      <c r="Q1550">
        <v>0</v>
      </c>
      <c r="R1550">
        <v>0</v>
      </c>
      <c r="S1550">
        <v>0</v>
      </c>
      <c r="T1550">
        <v>0</v>
      </c>
      <c r="U1550">
        <v>0</v>
      </c>
      <c r="V1550">
        <v>0</v>
      </c>
      <c r="W1550">
        <v>0</v>
      </c>
      <c r="X1550">
        <v>0</v>
      </c>
      <c r="Y1550">
        <v>0</v>
      </c>
      <c r="Z1550">
        <v>0</v>
      </c>
      <c r="AA1550">
        <v>0</v>
      </c>
      <c r="AB1550">
        <v>0</v>
      </c>
      <c r="AC1550">
        <v>0</v>
      </c>
      <c r="AD1550">
        <v>0</v>
      </c>
      <c r="AE1550" s="21" t="s">
        <v>1</v>
      </c>
    </row>
    <row r="1551" spans="1:31" x14ac:dyDescent="0.2">
      <c r="A1551" s="27" t="s">
        <v>32</v>
      </c>
      <c r="B1551" s="13" t="s">
        <v>32</v>
      </c>
      <c r="C1551" s="14">
        <v>332</v>
      </c>
      <c r="D1551" s="13" t="s">
        <v>32</v>
      </c>
      <c r="E1551" s="13" t="s">
        <v>505</v>
      </c>
      <c r="F1551" s="13"/>
      <c r="G1551" s="14"/>
      <c r="H1551" s="205">
        <v>9646570</v>
      </c>
      <c r="I1551" s="205">
        <v>9798046</v>
      </c>
      <c r="J1551" s="205">
        <v>9949318</v>
      </c>
      <c r="K1551" s="205">
        <v>10100320</v>
      </c>
      <c r="L1551" s="205">
        <v>10250922</v>
      </c>
      <c r="M1551">
        <v>10400672</v>
      </c>
      <c r="N1551">
        <v>10549007</v>
      </c>
      <c r="O1551">
        <v>10695540</v>
      </c>
      <c r="P1551">
        <v>10839976</v>
      </c>
      <c r="Q1551">
        <v>10982367</v>
      </c>
      <c r="R1551">
        <v>11123183</v>
      </c>
      <c r="S1551">
        <v>11263079</v>
      </c>
      <c r="T1551">
        <v>11402533</v>
      </c>
      <c r="U1551">
        <v>11541683</v>
      </c>
      <c r="V1551">
        <v>11680288</v>
      </c>
      <c r="W1551">
        <v>11817963</v>
      </c>
      <c r="X1551">
        <v>11954192</v>
      </c>
      <c r="Y1551">
        <v>12088555</v>
      </c>
      <c r="Z1551">
        <v>12220965</v>
      </c>
      <c r="AA1551">
        <v>12351508</v>
      </c>
      <c r="AB1551">
        <v>12480291</v>
      </c>
      <c r="AC1551">
        <v>12607489</v>
      </c>
      <c r="AD1551">
        <v>12733227</v>
      </c>
      <c r="AE1551" s="22" t="s">
        <v>1</v>
      </c>
    </row>
    <row r="1552" spans="1:31" x14ac:dyDescent="0.2">
      <c r="A1552" s="25" t="s">
        <v>33</v>
      </c>
      <c r="B1552" s="11" t="s">
        <v>33</v>
      </c>
      <c r="C1552" s="12">
        <v>340</v>
      </c>
      <c r="D1552" s="11" t="s">
        <v>33</v>
      </c>
      <c r="E1552" s="11" t="s">
        <v>440</v>
      </c>
      <c r="F1552" s="11" t="s">
        <v>312</v>
      </c>
      <c r="G1552" s="12" t="s">
        <v>319</v>
      </c>
      <c r="H1552" s="205">
        <v>101909</v>
      </c>
      <c r="I1552" s="205">
        <v>102687</v>
      </c>
      <c r="J1552" s="205">
        <v>101642</v>
      </c>
      <c r="K1552" s="205">
        <v>101160</v>
      </c>
      <c r="L1552" s="205">
        <v>100658</v>
      </c>
      <c r="M1552">
        <v>100051</v>
      </c>
      <c r="N1552">
        <v>98542</v>
      </c>
      <c r="O1552">
        <v>97996</v>
      </c>
      <c r="P1552">
        <v>97206</v>
      </c>
      <c r="Q1552">
        <v>96549</v>
      </c>
      <c r="R1552">
        <v>96212</v>
      </c>
      <c r="S1552">
        <v>97162</v>
      </c>
      <c r="T1552">
        <v>97443</v>
      </c>
      <c r="U1552">
        <v>98725</v>
      </c>
      <c r="V1552">
        <v>100127</v>
      </c>
      <c r="W1552">
        <v>101262</v>
      </c>
      <c r="X1552">
        <v>100231</v>
      </c>
      <c r="Y1552">
        <v>100695</v>
      </c>
      <c r="Z1552">
        <v>100604</v>
      </c>
      <c r="AA1552">
        <v>100350</v>
      </c>
      <c r="AB1552">
        <v>100031</v>
      </c>
      <c r="AC1552">
        <v>100220</v>
      </c>
      <c r="AD1552">
        <v>99783</v>
      </c>
      <c r="AE1552" s="21" t="s">
        <v>1</v>
      </c>
    </row>
    <row r="1553" spans="1:31" x14ac:dyDescent="0.2">
      <c r="A1553" s="27" t="s">
        <v>33</v>
      </c>
      <c r="B1553" s="13" t="s">
        <v>33</v>
      </c>
      <c r="C1553" s="14">
        <v>340</v>
      </c>
      <c r="D1553" s="13" t="s">
        <v>33</v>
      </c>
      <c r="E1553" s="13" t="s">
        <v>487</v>
      </c>
      <c r="F1553" s="13" t="s">
        <v>313</v>
      </c>
      <c r="G1553" s="14" t="s">
        <v>319</v>
      </c>
      <c r="H1553" s="205">
        <v>106525</v>
      </c>
      <c r="I1553" s="205">
        <v>107224</v>
      </c>
      <c r="J1553" s="205">
        <v>106146</v>
      </c>
      <c r="K1553" s="205">
        <v>105564</v>
      </c>
      <c r="L1553" s="205">
        <v>104948</v>
      </c>
      <c r="M1553">
        <v>104247</v>
      </c>
      <c r="N1553">
        <v>102802</v>
      </c>
      <c r="O1553">
        <v>102241</v>
      </c>
      <c r="P1553">
        <v>101524</v>
      </c>
      <c r="Q1553">
        <v>100957</v>
      </c>
      <c r="R1553">
        <v>100712</v>
      </c>
      <c r="S1553">
        <v>101683</v>
      </c>
      <c r="T1553">
        <v>102053</v>
      </c>
      <c r="U1553">
        <v>103448</v>
      </c>
      <c r="V1553">
        <v>104963</v>
      </c>
      <c r="W1553">
        <v>106181</v>
      </c>
      <c r="X1553">
        <v>105089</v>
      </c>
      <c r="Y1553">
        <v>105576</v>
      </c>
      <c r="Z1553">
        <v>105449</v>
      </c>
      <c r="AA1553">
        <v>105142</v>
      </c>
      <c r="AB1553">
        <v>104775</v>
      </c>
      <c r="AC1553">
        <v>105023</v>
      </c>
      <c r="AD1553">
        <v>104559</v>
      </c>
      <c r="AE1553" s="22" t="s">
        <v>1</v>
      </c>
    </row>
    <row r="1554" spans="1:31" x14ac:dyDescent="0.2">
      <c r="A1554" s="25" t="s">
        <v>33</v>
      </c>
      <c r="B1554" s="11" t="s">
        <v>33</v>
      </c>
      <c r="C1554" s="12">
        <v>340</v>
      </c>
      <c r="D1554" s="11" t="s">
        <v>33</v>
      </c>
      <c r="E1554" s="11" t="s">
        <v>441</v>
      </c>
      <c r="F1554" s="11" t="s">
        <v>312</v>
      </c>
      <c r="G1554" s="12" t="s">
        <v>355</v>
      </c>
      <c r="H1554" s="205">
        <v>103163</v>
      </c>
      <c r="I1554" s="205">
        <v>102222</v>
      </c>
      <c r="J1554" s="205">
        <v>102088</v>
      </c>
      <c r="K1554" s="205">
        <v>101578</v>
      </c>
      <c r="L1554" s="205">
        <v>101069</v>
      </c>
      <c r="M1554">
        <v>100496</v>
      </c>
      <c r="N1554">
        <v>99747</v>
      </c>
      <c r="O1554">
        <v>98702</v>
      </c>
      <c r="P1554">
        <v>97857</v>
      </c>
      <c r="Q1554">
        <v>97045</v>
      </c>
      <c r="R1554">
        <v>96430</v>
      </c>
      <c r="S1554">
        <v>96217</v>
      </c>
      <c r="T1554">
        <v>96627</v>
      </c>
      <c r="U1554">
        <v>97540</v>
      </c>
      <c r="V1554">
        <v>98747</v>
      </c>
      <c r="W1554">
        <v>99926</v>
      </c>
      <c r="X1554">
        <v>100658</v>
      </c>
      <c r="Y1554">
        <v>100453</v>
      </c>
      <c r="Z1554">
        <v>100566</v>
      </c>
      <c r="AA1554">
        <v>100486</v>
      </c>
      <c r="AB1554">
        <v>100286</v>
      </c>
      <c r="AC1554">
        <v>100080</v>
      </c>
      <c r="AD1554">
        <v>100008</v>
      </c>
      <c r="AE1554" s="21" t="s">
        <v>1</v>
      </c>
    </row>
    <row r="1555" spans="1:31" x14ac:dyDescent="0.2">
      <c r="A1555" s="27" t="s">
        <v>33</v>
      </c>
      <c r="B1555" s="13" t="s">
        <v>33</v>
      </c>
      <c r="C1555" s="14">
        <v>340</v>
      </c>
      <c r="D1555" s="13" t="s">
        <v>33</v>
      </c>
      <c r="E1555" s="13" t="s">
        <v>488</v>
      </c>
      <c r="F1555" s="13" t="s">
        <v>313</v>
      </c>
      <c r="G1555" s="14" t="s">
        <v>355</v>
      </c>
      <c r="H1555" s="205">
        <v>107718</v>
      </c>
      <c r="I1555" s="205">
        <v>106787</v>
      </c>
      <c r="J1555" s="205">
        <v>106612</v>
      </c>
      <c r="K1555" s="205">
        <v>106033</v>
      </c>
      <c r="L1555" s="205">
        <v>105424</v>
      </c>
      <c r="M1555">
        <v>104748</v>
      </c>
      <c r="N1555">
        <v>103931</v>
      </c>
      <c r="O1555">
        <v>102896</v>
      </c>
      <c r="P1555">
        <v>102091</v>
      </c>
      <c r="Q1555">
        <v>101344</v>
      </c>
      <c r="R1555">
        <v>100803</v>
      </c>
      <c r="S1555">
        <v>100662</v>
      </c>
      <c r="T1555">
        <v>101118</v>
      </c>
      <c r="U1555">
        <v>102134</v>
      </c>
      <c r="V1555">
        <v>103452</v>
      </c>
      <c r="W1555">
        <v>104733</v>
      </c>
      <c r="X1555">
        <v>105526</v>
      </c>
      <c r="Y1555">
        <v>105314</v>
      </c>
      <c r="Z1555">
        <v>105417</v>
      </c>
      <c r="AA1555">
        <v>105302</v>
      </c>
      <c r="AB1555">
        <v>105059</v>
      </c>
      <c r="AC1555">
        <v>104826</v>
      </c>
      <c r="AD1555">
        <v>104770</v>
      </c>
      <c r="AE1555" s="22" t="s">
        <v>1</v>
      </c>
    </row>
    <row r="1556" spans="1:31" x14ac:dyDescent="0.2">
      <c r="A1556" s="25" t="s">
        <v>33</v>
      </c>
      <c r="B1556" s="11" t="s">
        <v>33</v>
      </c>
      <c r="C1556" s="12">
        <v>340</v>
      </c>
      <c r="D1556" s="11" t="s">
        <v>33</v>
      </c>
      <c r="E1556" s="11" t="s">
        <v>442</v>
      </c>
      <c r="F1556" s="11" t="s">
        <v>312</v>
      </c>
      <c r="G1556" s="12" t="s">
        <v>317</v>
      </c>
      <c r="H1556" s="205">
        <v>104013</v>
      </c>
      <c r="I1556" s="205">
        <v>103068</v>
      </c>
      <c r="J1556" s="205">
        <v>102557</v>
      </c>
      <c r="K1556" s="205">
        <v>102043</v>
      </c>
      <c r="L1556" s="205">
        <v>101537</v>
      </c>
      <c r="M1556">
        <v>100994</v>
      </c>
      <c r="N1556">
        <v>100321</v>
      </c>
      <c r="O1556">
        <v>99417</v>
      </c>
      <c r="P1556">
        <v>98566</v>
      </c>
      <c r="Q1556">
        <v>97668</v>
      </c>
      <c r="R1556">
        <v>96859</v>
      </c>
      <c r="S1556">
        <v>96320</v>
      </c>
      <c r="T1556">
        <v>96244</v>
      </c>
      <c r="U1556">
        <v>96757</v>
      </c>
      <c r="V1556">
        <v>97690</v>
      </c>
      <c r="W1556">
        <v>98792</v>
      </c>
      <c r="X1556">
        <v>99711</v>
      </c>
      <c r="Y1556">
        <v>100027</v>
      </c>
      <c r="Z1556">
        <v>100323</v>
      </c>
      <c r="AA1556">
        <v>100416</v>
      </c>
      <c r="AB1556">
        <v>100349</v>
      </c>
      <c r="AC1556">
        <v>100213</v>
      </c>
      <c r="AD1556">
        <v>100122</v>
      </c>
      <c r="AE1556" s="21" t="s">
        <v>1</v>
      </c>
    </row>
    <row r="1557" spans="1:31" x14ac:dyDescent="0.2">
      <c r="A1557" s="27" t="s">
        <v>33</v>
      </c>
      <c r="B1557" s="13" t="s">
        <v>33</v>
      </c>
      <c r="C1557" s="14">
        <v>340</v>
      </c>
      <c r="D1557" s="13" t="s">
        <v>33</v>
      </c>
      <c r="E1557" s="13" t="s">
        <v>489</v>
      </c>
      <c r="F1557" s="13" t="s">
        <v>313</v>
      </c>
      <c r="G1557" s="14" t="s">
        <v>317</v>
      </c>
      <c r="H1557" s="205">
        <v>108485</v>
      </c>
      <c r="I1557" s="205">
        <v>107583</v>
      </c>
      <c r="J1557" s="205">
        <v>107070</v>
      </c>
      <c r="K1557" s="205">
        <v>106521</v>
      </c>
      <c r="L1557" s="205">
        <v>105938</v>
      </c>
      <c r="M1557">
        <v>105296</v>
      </c>
      <c r="N1557">
        <v>104535</v>
      </c>
      <c r="O1557">
        <v>103590</v>
      </c>
      <c r="P1557">
        <v>102751</v>
      </c>
      <c r="Q1557">
        <v>101891</v>
      </c>
      <c r="R1557">
        <v>101137</v>
      </c>
      <c r="S1557">
        <v>100659</v>
      </c>
      <c r="T1557">
        <v>100635</v>
      </c>
      <c r="U1557">
        <v>101235</v>
      </c>
      <c r="V1557">
        <v>102274</v>
      </c>
      <c r="W1557">
        <v>103483</v>
      </c>
      <c r="X1557">
        <v>104487</v>
      </c>
      <c r="Y1557">
        <v>104840</v>
      </c>
      <c r="Z1557">
        <v>105153</v>
      </c>
      <c r="AA1557">
        <v>105232</v>
      </c>
      <c r="AB1557">
        <v>105134</v>
      </c>
      <c r="AC1557">
        <v>104968</v>
      </c>
      <c r="AD1557">
        <v>104873</v>
      </c>
      <c r="AE1557" s="22" t="s">
        <v>1</v>
      </c>
    </row>
    <row r="1558" spans="1:31" x14ac:dyDescent="0.2">
      <c r="A1558" s="25" t="s">
        <v>33</v>
      </c>
      <c r="B1558" s="11" t="s">
        <v>33</v>
      </c>
      <c r="C1558" s="12">
        <v>340</v>
      </c>
      <c r="D1558" s="11" t="s">
        <v>33</v>
      </c>
      <c r="E1558" s="11" t="s">
        <v>443</v>
      </c>
      <c r="F1558" s="11" t="s">
        <v>312</v>
      </c>
      <c r="G1558" s="12" t="s">
        <v>356</v>
      </c>
      <c r="H1558" s="205">
        <v>104461</v>
      </c>
      <c r="I1558" s="205">
        <v>103672</v>
      </c>
      <c r="J1558" s="205">
        <v>102996</v>
      </c>
      <c r="K1558" s="205">
        <v>102502</v>
      </c>
      <c r="L1558" s="205">
        <v>102021</v>
      </c>
      <c r="M1558">
        <v>101511</v>
      </c>
      <c r="N1558">
        <v>100904</v>
      </c>
      <c r="O1558">
        <v>100118</v>
      </c>
      <c r="P1558">
        <v>99314</v>
      </c>
      <c r="Q1558">
        <v>98380</v>
      </c>
      <c r="R1558">
        <v>97453</v>
      </c>
      <c r="S1558">
        <v>96682</v>
      </c>
      <c r="T1558">
        <v>96232</v>
      </c>
      <c r="U1558">
        <v>96313</v>
      </c>
      <c r="V1558">
        <v>96940</v>
      </c>
      <c r="W1558">
        <v>97863</v>
      </c>
      <c r="X1558">
        <v>98823</v>
      </c>
      <c r="Y1558">
        <v>99467</v>
      </c>
      <c r="Z1558">
        <v>99928</v>
      </c>
      <c r="AA1558">
        <v>100173</v>
      </c>
      <c r="AB1558">
        <v>100246</v>
      </c>
      <c r="AC1558">
        <v>100203</v>
      </c>
      <c r="AD1558">
        <v>100133</v>
      </c>
      <c r="AE1558" s="21" t="s">
        <v>1</v>
      </c>
    </row>
    <row r="1559" spans="1:31" x14ac:dyDescent="0.2">
      <c r="A1559" s="27" t="s">
        <v>33</v>
      </c>
      <c r="B1559" s="13" t="s">
        <v>33</v>
      </c>
      <c r="C1559" s="14">
        <v>340</v>
      </c>
      <c r="D1559" s="13" t="s">
        <v>33</v>
      </c>
      <c r="E1559" s="13" t="s">
        <v>490</v>
      </c>
      <c r="F1559" s="13" t="s">
        <v>313</v>
      </c>
      <c r="G1559" s="14" t="s">
        <v>356</v>
      </c>
      <c r="H1559" s="205">
        <v>108830</v>
      </c>
      <c r="I1559" s="205">
        <v>108112</v>
      </c>
      <c r="J1559" s="205">
        <v>107469</v>
      </c>
      <c r="K1559" s="205">
        <v>106979</v>
      </c>
      <c r="L1559" s="205">
        <v>106447</v>
      </c>
      <c r="M1559">
        <v>105854</v>
      </c>
      <c r="N1559">
        <v>105154</v>
      </c>
      <c r="O1559">
        <v>104296</v>
      </c>
      <c r="P1559">
        <v>103476</v>
      </c>
      <c r="Q1559">
        <v>102555</v>
      </c>
      <c r="R1559">
        <v>101663</v>
      </c>
      <c r="S1559">
        <v>100940</v>
      </c>
      <c r="T1559">
        <v>100539</v>
      </c>
      <c r="U1559">
        <v>100688</v>
      </c>
      <c r="V1559">
        <v>101411</v>
      </c>
      <c r="W1559">
        <v>102440</v>
      </c>
      <c r="X1559">
        <v>103498</v>
      </c>
      <c r="Y1559">
        <v>104210</v>
      </c>
      <c r="Z1559">
        <v>104715</v>
      </c>
      <c r="AA1559">
        <v>104967</v>
      </c>
      <c r="AB1559">
        <v>105026</v>
      </c>
      <c r="AC1559">
        <v>104958</v>
      </c>
      <c r="AD1559">
        <v>104873</v>
      </c>
      <c r="AE1559" s="22" t="s">
        <v>1</v>
      </c>
    </row>
    <row r="1560" spans="1:31" x14ac:dyDescent="0.2">
      <c r="A1560" s="25" t="s">
        <v>33</v>
      </c>
      <c r="B1560" s="11" t="s">
        <v>33</v>
      </c>
      <c r="C1560" s="12">
        <v>340</v>
      </c>
      <c r="D1560" s="11" t="s">
        <v>33</v>
      </c>
      <c r="E1560" s="11" t="s">
        <v>444</v>
      </c>
      <c r="F1560" s="11" t="s">
        <v>312</v>
      </c>
      <c r="G1560" s="12" t="s">
        <v>327</v>
      </c>
      <c r="H1560" s="205">
        <v>104512</v>
      </c>
      <c r="I1560" s="205">
        <v>104009</v>
      </c>
      <c r="J1560" s="205">
        <v>103355</v>
      </c>
      <c r="K1560" s="205">
        <v>102904</v>
      </c>
      <c r="L1560" s="205">
        <v>102471</v>
      </c>
      <c r="M1560">
        <v>102015</v>
      </c>
      <c r="N1560">
        <v>101471</v>
      </c>
      <c r="O1560">
        <v>100787</v>
      </c>
      <c r="P1560">
        <v>100082</v>
      </c>
      <c r="Q1560">
        <v>99162</v>
      </c>
      <c r="R1560">
        <v>98167</v>
      </c>
      <c r="S1560">
        <v>97249</v>
      </c>
      <c r="T1560">
        <v>96527</v>
      </c>
      <c r="U1560">
        <v>96145</v>
      </c>
      <c r="V1560">
        <v>96434</v>
      </c>
      <c r="W1560">
        <v>97146</v>
      </c>
      <c r="X1560">
        <v>98022</v>
      </c>
      <c r="Y1560">
        <v>98826</v>
      </c>
      <c r="Z1560">
        <v>99433</v>
      </c>
      <c r="AA1560">
        <v>99809</v>
      </c>
      <c r="AB1560">
        <v>100003</v>
      </c>
      <c r="AC1560">
        <v>100068</v>
      </c>
      <c r="AD1560">
        <v>100051</v>
      </c>
      <c r="AE1560" s="21" t="s">
        <v>1</v>
      </c>
    </row>
    <row r="1561" spans="1:31" x14ac:dyDescent="0.2">
      <c r="A1561" s="27" t="s">
        <v>33</v>
      </c>
      <c r="B1561" s="13" t="s">
        <v>33</v>
      </c>
      <c r="C1561" s="14">
        <v>340</v>
      </c>
      <c r="D1561" s="13" t="s">
        <v>33</v>
      </c>
      <c r="E1561" s="13" t="s">
        <v>491</v>
      </c>
      <c r="F1561" s="13" t="s">
        <v>313</v>
      </c>
      <c r="G1561" s="14" t="s">
        <v>327</v>
      </c>
      <c r="H1561" s="205">
        <v>108758</v>
      </c>
      <c r="I1561" s="205">
        <v>108350</v>
      </c>
      <c r="J1561" s="205">
        <v>107759</v>
      </c>
      <c r="K1561" s="205">
        <v>107356</v>
      </c>
      <c r="L1561" s="205">
        <v>106905</v>
      </c>
      <c r="M1561">
        <v>106385</v>
      </c>
      <c r="N1561">
        <v>105756</v>
      </c>
      <c r="O1561">
        <v>104986</v>
      </c>
      <c r="P1561">
        <v>104239</v>
      </c>
      <c r="Q1561">
        <v>103311</v>
      </c>
      <c r="R1561">
        <v>102332</v>
      </c>
      <c r="S1561">
        <v>101445</v>
      </c>
      <c r="T1561">
        <v>100766</v>
      </c>
      <c r="U1561">
        <v>100428</v>
      </c>
      <c r="V1561">
        <v>100799</v>
      </c>
      <c r="W1561">
        <v>101612</v>
      </c>
      <c r="X1561">
        <v>102591</v>
      </c>
      <c r="Y1561">
        <v>103482</v>
      </c>
      <c r="Z1561">
        <v>104160</v>
      </c>
      <c r="AA1561">
        <v>104566</v>
      </c>
      <c r="AB1561">
        <v>104760</v>
      </c>
      <c r="AC1561">
        <v>104811</v>
      </c>
      <c r="AD1561">
        <v>104778</v>
      </c>
      <c r="AE1561" s="22" t="s">
        <v>1</v>
      </c>
    </row>
    <row r="1562" spans="1:31" x14ac:dyDescent="0.2">
      <c r="A1562" s="25" t="s">
        <v>33</v>
      </c>
      <c r="B1562" s="11" t="s">
        <v>33</v>
      </c>
      <c r="C1562" s="12">
        <v>340</v>
      </c>
      <c r="D1562" s="11" t="s">
        <v>33</v>
      </c>
      <c r="E1562" s="11" t="s">
        <v>445</v>
      </c>
      <c r="F1562" s="11" t="s">
        <v>312</v>
      </c>
      <c r="G1562" s="12" t="s">
        <v>320</v>
      </c>
      <c r="H1562" s="205">
        <v>104253</v>
      </c>
      <c r="I1562" s="205">
        <v>104054</v>
      </c>
      <c r="J1562" s="205">
        <v>103580</v>
      </c>
      <c r="K1562" s="205">
        <v>103231</v>
      </c>
      <c r="L1562" s="205">
        <v>102835</v>
      </c>
      <c r="M1562">
        <v>102455</v>
      </c>
      <c r="N1562">
        <v>101994</v>
      </c>
      <c r="O1562">
        <v>101403</v>
      </c>
      <c r="P1562">
        <v>100793</v>
      </c>
      <c r="Q1562">
        <v>99995</v>
      </c>
      <c r="R1562">
        <v>98983</v>
      </c>
      <c r="S1562">
        <v>97965</v>
      </c>
      <c r="T1562">
        <v>97066</v>
      </c>
      <c r="U1562">
        <v>96325</v>
      </c>
      <c r="V1562">
        <v>96110</v>
      </c>
      <c r="W1562">
        <v>96578</v>
      </c>
      <c r="X1562">
        <v>97338</v>
      </c>
      <c r="Y1562">
        <v>98154</v>
      </c>
      <c r="Z1562">
        <v>98835</v>
      </c>
      <c r="AA1562">
        <v>99378</v>
      </c>
      <c r="AB1562">
        <v>99671</v>
      </c>
      <c r="AC1562">
        <v>99824</v>
      </c>
      <c r="AD1562">
        <v>99884</v>
      </c>
      <c r="AE1562" s="21" t="s">
        <v>1</v>
      </c>
    </row>
    <row r="1563" spans="1:31" x14ac:dyDescent="0.2">
      <c r="A1563" s="27" t="s">
        <v>33</v>
      </c>
      <c r="B1563" s="13" t="s">
        <v>33</v>
      </c>
      <c r="C1563" s="14">
        <v>340</v>
      </c>
      <c r="D1563" s="13" t="s">
        <v>33</v>
      </c>
      <c r="E1563" s="13" t="s">
        <v>492</v>
      </c>
      <c r="F1563" s="13" t="s">
        <v>313</v>
      </c>
      <c r="G1563" s="14" t="s">
        <v>320</v>
      </c>
      <c r="H1563" s="205">
        <v>108359</v>
      </c>
      <c r="I1563" s="205">
        <v>108276</v>
      </c>
      <c r="J1563" s="205">
        <v>107891</v>
      </c>
      <c r="K1563" s="205">
        <v>107628</v>
      </c>
      <c r="L1563" s="205">
        <v>107261</v>
      </c>
      <c r="M1563">
        <v>106843</v>
      </c>
      <c r="N1563">
        <v>106309</v>
      </c>
      <c r="O1563">
        <v>105633</v>
      </c>
      <c r="P1563">
        <v>104966</v>
      </c>
      <c r="Q1563">
        <v>104131</v>
      </c>
      <c r="R1563">
        <v>103118</v>
      </c>
      <c r="S1563">
        <v>102119</v>
      </c>
      <c r="T1563">
        <v>101251</v>
      </c>
      <c r="U1563">
        <v>100534</v>
      </c>
      <c r="V1563">
        <v>100375</v>
      </c>
      <c r="W1563">
        <v>100935</v>
      </c>
      <c r="X1563">
        <v>101798</v>
      </c>
      <c r="Y1563">
        <v>102712</v>
      </c>
      <c r="Z1563">
        <v>103482</v>
      </c>
      <c r="AA1563">
        <v>104084</v>
      </c>
      <c r="AB1563">
        <v>104395</v>
      </c>
      <c r="AC1563">
        <v>104545</v>
      </c>
      <c r="AD1563">
        <v>104593</v>
      </c>
      <c r="AE1563" s="22" t="s">
        <v>1</v>
      </c>
    </row>
    <row r="1564" spans="1:31" x14ac:dyDescent="0.2">
      <c r="A1564" s="25" t="s">
        <v>33</v>
      </c>
      <c r="B1564" s="11" t="s">
        <v>33</v>
      </c>
      <c r="C1564" s="12">
        <v>340</v>
      </c>
      <c r="D1564" s="11" t="s">
        <v>33</v>
      </c>
      <c r="E1564" s="11" t="s">
        <v>446</v>
      </c>
      <c r="F1564" s="11" t="s">
        <v>312</v>
      </c>
      <c r="G1564" s="12" t="s">
        <v>326</v>
      </c>
      <c r="H1564" s="205">
        <v>103773</v>
      </c>
      <c r="I1564" s="205">
        <v>103895</v>
      </c>
      <c r="J1564" s="205">
        <v>103618</v>
      </c>
      <c r="K1564" s="205">
        <v>103449</v>
      </c>
      <c r="L1564" s="205">
        <v>103131</v>
      </c>
      <c r="M1564">
        <v>102781</v>
      </c>
      <c r="N1564">
        <v>102425</v>
      </c>
      <c r="O1564">
        <v>101946</v>
      </c>
      <c r="P1564">
        <v>101400</v>
      </c>
      <c r="Q1564">
        <v>100748</v>
      </c>
      <c r="R1564">
        <v>99881</v>
      </c>
      <c r="S1564">
        <v>98813</v>
      </c>
      <c r="T1564">
        <v>97785</v>
      </c>
      <c r="U1564">
        <v>96857</v>
      </c>
      <c r="V1564">
        <v>96175</v>
      </c>
      <c r="W1564">
        <v>96099</v>
      </c>
      <c r="X1564">
        <v>96709</v>
      </c>
      <c r="Y1564">
        <v>97503</v>
      </c>
      <c r="Z1564">
        <v>98159</v>
      </c>
      <c r="AA1564">
        <v>98823</v>
      </c>
      <c r="AB1564">
        <v>99303</v>
      </c>
      <c r="AC1564">
        <v>99524</v>
      </c>
      <c r="AD1564">
        <v>99639</v>
      </c>
      <c r="AE1564" s="21" t="s">
        <v>1</v>
      </c>
    </row>
    <row r="1565" spans="1:31" x14ac:dyDescent="0.2">
      <c r="A1565" s="27" t="s">
        <v>33</v>
      </c>
      <c r="B1565" s="13" t="s">
        <v>33</v>
      </c>
      <c r="C1565" s="14">
        <v>340</v>
      </c>
      <c r="D1565" s="13" t="s">
        <v>33</v>
      </c>
      <c r="E1565" s="13" t="s">
        <v>493</v>
      </c>
      <c r="F1565" s="13" t="s">
        <v>313</v>
      </c>
      <c r="G1565" s="14" t="s">
        <v>326</v>
      </c>
      <c r="H1565" s="205">
        <v>107722</v>
      </c>
      <c r="I1565" s="205">
        <v>107980</v>
      </c>
      <c r="J1565" s="205">
        <v>107815</v>
      </c>
      <c r="K1565" s="205">
        <v>107755</v>
      </c>
      <c r="L1565" s="205">
        <v>107513</v>
      </c>
      <c r="M1565">
        <v>107178</v>
      </c>
      <c r="N1565">
        <v>106767</v>
      </c>
      <c r="O1565">
        <v>106208</v>
      </c>
      <c r="P1565">
        <v>105605</v>
      </c>
      <c r="Q1565">
        <v>104894</v>
      </c>
      <c r="R1565">
        <v>103994</v>
      </c>
      <c r="S1565">
        <v>102935</v>
      </c>
      <c r="T1565">
        <v>101930</v>
      </c>
      <c r="U1565">
        <v>101014</v>
      </c>
      <c r="V1565">
        <v>100360</v>
      </c>
      <c r="W1565">
        <v>100347</v>
      </c>
      <c r="X1565">
        <v>101057</v>
      </c>
      <c r="Y1565">
        <v>101955</v>
      </c>
      <c r="Z1565">
        <v>102708</v>
      </c>
      <c r="AA1565">
        <v>103457</v>
      </c>
      <c r="AB1565">
        <v>103987</v>
      </c>
      <c r="AC1565">
        <v>104216</v>
      </c>
      <c r="AD1565">
        <v>104326</v>
      </c>
      <c r="AE1565" s="22" t="s">
        <v>1</v>
      </c>
    </row>
    <row r="1566" spans="1:31" x14ac:dyDescent="0.2">
      <c r="A1566" s="25" t="s">
        <v>33</v>
      </c>
      <c r="B1566" s="11" t="s">
        <v>33</v>
      </c>
      <c r="C1566" s="12">
        <v>340</v>
      </c>
      <c r="D1566" s="11" t="s">
        <v>33</v>
      </c>
      <c r="E1566" s="11" t="s">
        <v>447</v>
      </c>
      <c r="F1566" s="11" t="s">
        <v>312</v>
      </c>
      <c r="G1566" s="12" t="s">
        <v>318</v>
      </c>
      <c r="H1566" s="205">
        <v>102647</v>
      </c>
      <c r="I1566" s="205">
        <v>103623</v>
      </c>
      <c r="J1566" s="205">
        <v>103560</v>
      </c>
      <c r="K1566" s="205">
        <v>103494</v>
      </c>
      <c r="L1566" s="205">
        <v>103342</v>
      </c>
      <c r="M1566">
        <v>103045</v>
      </c>
      <c r="N1566">
        <v>102712</v>
      </c>
      <c r="O1566">
        <v>102367</v>
      </c>
      <c r="P1566">
        <v>101903</v>
      </c>
      <c r="Q1566">
        <v>101346</v>
      </c>
      <c r="R1566">
        <v>100676</v>
      </c>
      <c r="S1566">
        <v>99777</v>
      </c>
      <c r="T1566">
        <v>98667</v>
      </c>
      <c r="U1566">
        <v>97633</v>
      </c>
      <c r="V1566">
        <v>96701</v>
      </c>
      <c r="W1566">
        <v>96049</v>
      </c>
      <c r="X1566">
        <v>96073</v>
      </c>
      <c r="Y1566">
        <v>96812</v>
      </c>
      <c r="Z1566">
        <v>97475</v>
      </c>
      <c r="AA1566">
        <v>98143</v>
      </c>
      <c r="AB1566">
        <v>98792</v>
      </c>
      <c r="AC1566">
        <v>99220</v>
      </c>
      <c r="AD1566">
        <v>99370</v>
      </c>
      <c r="AE1566" s="21" t="s">
        <v>1</v>
      </c>
    </row>
    <row r="1567" spans="1:31" x14ac:dyDescent="0.2">
      <c r="A1567" s="27" t="s">
        <v>33</v>
      </c>
      <c r="B1567" s="13" t="s">
        <v>33</v>
      </c>
      <c r="C1567" s="14">
        <v>340</v>
      </c>
      <c r="D1567" s="13" t="s">
        <v>33</v>
      </c>
      <c r="E1567" s="13" t="s">
        <v>494</v>
      </c>
      <c r="F1567" s="13" t="s">
        <v>313</v>
      </c>
      <c r="G1567" s="14" t="s">
        <v>318</v>
      </c>
      <c r="H1567" s="205">
        <v>106429</v>
      </c>
      <c r="I1567" s="205">
        <v>107550</v>
      </c>
      <c r="J1567" s="205">
        <v>107620</v>
      </c>
      <c r="K1567" s="205">
        <v>107681</v>
      </c>
      <c r="L1567" s="205">
        <v>107635</v>
      </c>
      <c r="M1567">
        <v>107411</v>
      </c>
      <c r="N1567">
        <v>107081</v>
      </c>
      <c r="O1567">
        <v>106665</v>
      </c>
      <c r="P1567">
        <v>106146</v>
      </c>
      <c r="Q1567">
        <v>105526</v>
      </c>
      <c r="R1567">
        <v>104793</v>
      </c>
      <c r="S1567">
        <v>103868</v>
      </c>
      <c r="T1567">
        <v>102777</v>
      </c>
      <c r="U1567">
        <v>101755</v>
      </c>
      <c r="V1567">
        <v>100835</v>
      </c>
      <c r="W1567">
        <v>100212</v>
      </c>
      <c r="X1567">
        <v>100304</v>
      </c>
      <c r="Y1567">
        <v>101149</v>
      </c>
      <c r="Z1567">
        <v>101916</v>
      </c>
      <c r="AA1567">
        <v>102680</v>
      </c>
      <c r="AB1567">
        <v>103411</v>
      </c>
      <c r="AC1567">
        <v>103882</v>
      </c>
      <c r="AD1567">
        <v>104033</v>
      </c>
      <c r="AE1567" s="22" t="s">
        <v>1</v>
      </c>
    </row>
    <row r="1568" spans="1:31" x14ac:dyDescent="0.2">
      <c r="A1568" s="25" t="s">
        <v>33</v>
      </c>
      <c r="B1568" s="11" t="s">
        <v>33</v>
      </c>
      <c r="C1568" s="12">
        <v>340</v>
      </c>
      <c r="D1568" s="11" t="s">
        <v>33</v>
      </c>
      <c r="E1568" s="11" t="s">
        <v>448</v>
      </c>
      <c r="F1568" s="11" t="s">
        <v>312</v>
      </c>
      <c r="G1568" s="12" t="s">
        <v>333</v>
      </c>
      <c r="H1568" s="205">
        <v>100706</v>
      </c>
      <c r="I1568" s="205">
        <v>102642</v>
      </c>
      <c r="J1568" s="205">
        <v>103495</v>
      </c>
      <c r="K1568" s="205">
        <v>103429</v>
      </c>
      <c r="L1568" s="205">
        <v>103394</v>
      </c>
      <c r="M1568">
        <v>103250</v>
      </c>
      <c r="N1568">
        <v>102945</v>
      </c>
      <c r="O1568">
        <v>102616</v>
      </c>
      <c r="P1568">
        <v>102300</v>
      </c>
      <c r="Q1568">
        <v>101809</v>
      </c>
      <c r="R1568">
        <v>101265</v>
      </c>
      <c r="S1568">
        <v>100613</v>
      </c>
      <c r="T1568">
        <v>99696</v>
      </c>
      <c r="U1568">
        <v>98526</v>
      </c>
      <c r="V1568">
        <v>97535</v>
      </c>
      <c r="W1568">
        <v>96568</v>
      </c>
      <c r="X1568">
        <v>95908</v>
      </c>
      <c r="Y1568">
        <v>96020</v>
      </c>
      <c r="Z1568">
        <v>96767</v>
      </c>
      <c r="AA1568">
        <v>97427</v>
      </c>
      <c r="AB1568">
        <v>98109</v>
      </c>
      <c r="AC1568">
        <v>98752</v>
      </c>
      <c r="AD1568">
        <v>99131</v>
      </c>
      <c r="AE1568" s="21" t="s">
        <v>1</v>
      </c>
    </row>
    <row r="1569" spans="1:31" x14ac:dyDescent="0.2">
      <c r="A1569" s="27" t="s">
        <v>33</v>
      </c>
      <c r="B1569" s="13" t="s">
        <v>33</v>
      </c>
      <c r="C1569" s="14">
        <v>340</v>
      </c>
      <c r="D1569" s="13" t="s">
        <v>33</v>
      </c>
      <c r="E1569" s="13" t="s">
        <v>495</v>
      </c>
      <c r="F1569" s="13" t="s">
        <v>313</v>
      </c>
      <c r="G1569" s="14" t="s">
        <v>333</v>
      </c>
      <c r="H1569" s="205">
        <v>104317</v>
      </c>
      <c r="I1569" s="205">
        <v>106404</v>
      </c>
      <c r="J1569" s="205">
        <v>107399</v>
      </c>
      <c r="K1569" s="205">
        <v>107478</v>
      </c>
      <c r="L1569" s="205">
        <v>107564</v>
      </c>
      <c r="M1569">
        <v>107528</v>
      </c>
      <c r="N1569">
        <v>107295</v>
      </c>
      <c r="O1569">
        <v>106958</v>
      </c>
      <c r="P1569">
        <v>106582</v>
      </c>
      <c r="Q1569">
        <v>106031</v>
      </c>
      <c r="R1569">
        <v>105418</v>
      </c>
      <c r="S1569">
        <v>104703</v>
      </c>
      <c r="T1569">
        <v>103767</v>
      </c>
      <c r="U1569">
        <v>102614</v>
      </c>
      <c r="V1569">
        <v>101639</v>
      </c>
      <c r="W1569">
        <v>100681</v>
      </c>
      <c r="X1569">
        <v>100049</v>
      </c>
      <c r="Y1569">
        <v>100232</v>
      </c>
      <c r="Z1569">
        <v>101093</v>
      </c>
      <c r="AA1569">
        <v>101852</v>
      </c>
      <c r="AB1569">
        <v>102632</v>
      </c>
      <c r="AC1569">
        <v>103357</v>
      </c>
      <c r="AD1569">
        <v>103773</v>
      </c>
      <c r="AE1569" s="22" t="s">
        <v>1</v>
      </c>
    </row>
    <row r="1570" spans="1:31" x14ac:dyDescent="0.2">
      <c r="A1570" s="25" t="s">
        <v>33</v>
      </c>
      <c r="B1570" s="11" t="s">
        <v>33</v>
      </c>
      <c r="C1570" s="12">
        <v>340</v>
      </c>
      <c r="D1570" s="11" t="s">
        <v>33</v>
      </c>
      <c r="E1570" s="11" t="s">
        <v>449</v>
      </c>
      <c r="F1570" s="11" t="s">
        <v>312</v>
      </c>
      <c r="G1570" s="12" t="s">
        <v>340</v>
      </c>
      <c r="H1570" s="205">
        <v>98212</v>
      </c>
      <c r="I1570" s="205">
        <v>100700</v>
      </c>
      <c r="J1570" s="205">
        <v>102660</v>
      </c>
      <c r="K1570" s="205">
        <v>103349</v>
      </c>
      <c r="L1570" s="205">
        <v>103322</v>
      </c>
      <c r="M1570">
        <v>103309</v>
      </c>
      <c r="N1570">
        <v>103143</v>
      </c>
      <c r="O1570">
        <v>102818</v>
      </c>
      <c r="P1570">
        <v>102533</v>
      </c>
      <c r="Q1570">
        <v>102181</v>
      </c>
      <c r="R1570">
        <v>101687</v>
      </c>
      <c r="S1570">
        <v>101194</v>
      </c>
      <c r="T1570">
        <v>100574</v>
      </c>
      <c r="U1570">
        <v>99540</v>
      </c>
      <c r="V1570">
        <v>98439</v>
      </c>
      <c r="W1570">
        <v>97461</v>
      </c>
      <c r="X1570">
        <v>96421</v>
      </c>
      <c r="Y1570">
        <v>95740</v>
      </c>
      <c r="Z1570">
        <v>95967</v>
      </c>
      <c r="AA1570">
        <v>96702</v>
      </c>
      <c r="AB1570">
        <v>97360</v>
      </c>
      <c r="AC1570">
        <v>98066</v>
      </c>
      <c r="AD1570">
        <v>98706</v>
      </c>
      <c r="AE1570" s="21" t="s">
        <v>1</v>
      </c>
    </row>
    <row r="1571" spans="1:31" x14ac:dyDescent="0.2">
      <c r="A1571" s="27" t="s">
        <v>33</v>
      </c>
      <c r="B1571" s="13" t="s">
        <v>33</v>
      </c>
      <c r="C1571" s="14">
        <v>340</v>
      </c>
      <c r="D1571" s="13" t="s">
        <v>33</v>
      </c>
      <c r="E1571" s="13" t="s">
        <v>496</v>
      </c>
      <c r="F1571" s="13" t="s">
        <v>313</v>
      </c>
      <c r="G1571" s="14" t="s">
        <v>340</v>
      </c>
      <c r="H1571" s="205">
        <v>101644</v>
      </c>
      <c r="I1571" s="205">
        <v>104292</v>
      </c>
      <c r="J1571" s="205">
        <v>106398</v>
      </c>
      <c r="K1571" s="205">
        <v>107241</v>
      </c>
      <c r="L1571" s="205">
        <v>107352</v>
      </c>
      <c r="M1571">
        <v>107459</v>
      </c>
      <c r="N1571">
        <v>107407</v>
      </c>
      <c r="O1571">
        <v>107153</v>
      </c>
      <c r="P1571">
        <v>106859</v>
      </c>
      <c r="Q1571">
        <v>106445</v>
      </c>
      <c r="R1571">
        <v>105888</v>
      </c>
      <c r="S1571">
        <v>105320</v>
      </c>
      <c r="T1571">
        <v>104638</v>
      </c>
      <c r="U1571">
        <v>103590</v>
      </c>
      <c r="V1571">
        <v>102511</v>
      </c>
      <c r="W1571">
        <v>101549</v>
      </c>
      <c r="X1571">
        <v>100513</v>
      </c>
      <c r="Y1571">
        <v>99856</v>
      </c>
      <c r="Z1571">
        <v>100167</v>
      </c>
      <c r="AA1571">
        <v>101012</v>
      </c>
      <c r="AB1571">
        <v>101768</v>
      </c>
      <c r="AC1571">
        <v>102575</v>
      </c>
      <c r="AD1571">
        <v>103298</v>
      </c>
      <c r="AE1571" s="22" t="s">
        <v>1</v>
      </c>
    </row>
    <row r="1572" spans="1:31" x14ac:dyDescent="0.2">
      <c r="A1572" s="25" t="s">
        <v>33</v>
      </c>
      <c r="B1572" s="11" t="s">
        <v>33</v>
      </c>
      <c r="C1572" s="12">
        <v>340</v>
      </c>
      <c r="D1572" s="11" t="s">
        <v>33</v>
      </c>
      <c r="E1572" s="11" t="s">
        <v>450</v>
      </c>
      <c r="F1572" s="11" t="s">
        <v>312</v>
      </c>
      <c r="G1572" s="12" t="s">
        <v>329</v>
      </c>
      <c r="H1572" s="205">
        <v>95586</v>
      </c>
      <c r="I1572" s="205">
        <v>98114</v>
      </c>
      <c r="J1572" s="205">
        <v>100716</v>
      </c>
      <c r="K1572" s="205">
        <v>102498</v>
      </c>
      <c r="L1572" s="205">
        <v>103227</v>
      </c>
      <c r="M1572">
        <v>103230</v>
      </c>
      <c r="N1572">
        <v>103210</v>
      </c>
      <c r="O1572">
        <v>103009</v>
      </c>
      <c r="P1572">
        <v>102716</v>
      </c>
      <c r="Q1572">
        <v>102397</v>
      </c>
      <c r="R1572">
        <v>102035</v>
      </c>
      <c r="S1572">
        <v>101576</v>
      </c>
      <c r="T1572">
        <v>101146</v>
      </c>
      <c r="U1572">
        <v>100404</v>
      </c>
      <c r="V1572">
        <v>99440</v>
      </c>
      <c r="W1572">
        <v>98375</v>
      </c>
      <c r="X1572">
        <v>97372</v>
      </c>
      <c r="Y1572">
        <v>96247</v>
      </c>
      <c r="Z1572">
        <v>95676</v>
      </c>
      <c r="AA1572">
        <v>95893</v>
      </c>
      <c r="AB1572">
        <v>96619</v>
      </c>
      <c r="AC1572">
        <v>97284</v>
      </c>
      <c r="AD1572">
        <v>98016</v>
      </c>
      <c r="AE1572" s="21" t="s">
        <v>1</v>
      </c>
    </row>
    <row r="1573" spans="1:31" x14ac:dyDescent="0.2">
      <c r="A1573" s="27" t="s">
        <v>33</v>
      </c>
      <c r="B1573" s="13" t="s">
        <v>33</v>
      </c>
      <c r="C1573" s="14">
        <v>340</v>
      </c>
      <c r="D1573" s="13" t="s">
        <v>33</v>
      </c>
      <c r="E1573" s="13" t="s">
        <v>497</v>
      </c>
      <c r="F1573" s="13" t="s">
        <v>313</v>
      </c>
      <c r="G1573" s="14" t="s">
        <v>329</v>
      </c>
      <c r="H1573" s="205">
        <v>98827</v>
      </c>
      <c r="I1573" s="205">
        <v>101531</v>
      </c>
      <c r="J1573" s="205">
        <v>104286</v>
      </c>
      <c r="K1573" s="205">
        <v>106223</v>
      </c>
      <c r="L1573" s="205">
        <v>107101</v>
      </c>
      <c r="M1573">
        <v>107239</v>
      </c>
      <c r="N1573">
        <v>107340</v>
      </c>
      <c r="O1573">
        <v>107260</v>
      </c>
      <c r="P1573">
        <v>107034</v>
      </c>
      <c r="Q1573">
        <v>106706</v>
      </c>
      <c r="R1573">
        <v>106280</v>
      </c>
      <c r="S1573">
        <v>105756</v>
      </c>
      <c r="T1573">
        <v>105247</v>
      </c>
      <c r="U1573">
        <v>104445</v>
      </c>
      <c r="V1573">
        <v>103474</v>
      </c>
      <c r="W1573">
        <v>102433</v>
      </c>
      <c r="X1573">
        <v>101443</v>
      </c>
      <c r="Y1573">
        <v>100315</v>
      </c>
      <c r="Z1573">
        <v>99779</v>
      </c>
      <c r="AA1573">
        <v>100077</v>
      </c>
      <c r="AB1573">
        <v>100910</v>
      </c>
      <c r="AC1573">
        <v>101676</v>
      </c>
      <c r="AD1573">
        <v>102514</v>
      </c>
      <c r="AE1573" s="22" t="s">
        <v>1</v>
      </c>
    </row>
    <row r="1574" spans="1:31" x14ac:dyDescent="0.2">
      <c r="A1574" s="25" t="s">
        <v>33</v>
      </c>
      <c r="B1574" s="11" t="s">
        <v>33</v>
      </c>
      <c r="C1574" s="12">
        <v>340</v>
      </c>
      <c r="D1574" s="11" t="s">
        <v>33</v>
      </c>
      <c r="E1574" s="11" t="s">
        <v>451</v>
      </c>
      <c r="F1574" s="11" t="s">
        <v>312</v>
      </c>
      <c r="G1574" s="12" t="s">
        <v>361</v>
      </c>
      <c r="H1574" s="205">
        <v>92740</v>
      </c>
      <c r="I1574" s="205">
        <v>95451</v>
      </c>
      <c r="J1574" s="205">
        <v>98039</v>
      </c>
      <c r="K1574" s="205">
        <v>100539</v>
      </c>
      <c r="L1574" s="205">
        <v>102360</v>
      </c>
      <c r="M1574">
        <v>103120</v>
      </c>
      <c r="N1574">
        <v>103123</v>
      </c>
      <c r="O1574">
        <v>103083</v>
      </c>
      <c r="P1574">
        <v>102887</v>
      </c>
      <c r="Q1574">
        <v>102562</v>
      </c>
      <c r="R1574">
        <v>102234</v>
      </c>
      <c r="S1574">
        <v>101899</v>
      </c>
      <c r="T1574">
        <v>101488</v>
      </c>
      <c r="U1574">
        <v>100960</v>
      </c>
      <c r="V1574">
        <v>100288</v>
      </c>
      <c r="W1574">
        <v>99363</v>
      </c>
      <c r="X1574">
        <v>98297</v>
      </c>
      <c r="Y1574">
        <v>97255</v>
      </c>
      <c r="Z1574">
        <v>96171</v>
      </c>
      <c r="AA1574">
        <v>95591</v>
      </c>
      <c r="AB1574">
        <v>95800</v>
      </c>
      <c r="AC1574">
        <v>96527</v>
      </c>
      <c r="AD1574">
        <v>97202</v>
      </c>
      <c r="AE1574" s="21" t="s">
        <v>1</v>
      </c>
    </row>
    <row r="1575" spans="1:31" x14ac:dyDescent="0.2">
      <c r="A1575" s="27" t="s">
        <v>33</v>
      </c>
      <c r="B1575" s="13" t="s">
        <v>33</v>
      </c>
      <c r="C1575" s="14">
        <v>340</v>
      </c>
      <c r="D1575" s="13" t="s">
        <v>33</v>
      </c>
      <c r="E1575" s="13" t="s">
        <v>498</v>
      </c>
      <c r="F1575" s="13" t="s">
        <v>313</v>
      </c>
      <c r="G1575" s="14" t="s">
        <v>361</v>
      </c>
      <c r="H1575" s="205">
        <v>95778</v>
      </c>
      <c r="I1575" s="205">
        <v>98677</v>
      </c>
      <c r="J1575" s="205">
        <v>101436</v>
      </c>
      <c r="K1575" s="205">
        <v>104093</v>
      </c>
      <c r="L1575" s="205">
        <v>106065</v>
      </c>
      <c r="M1575">
        <v>106972</v>
      </c>
      <c r="N1575">
        <v>107111</v>
      </c>
      <c r="O1575">
        <v>107195</v>
      </c>
      <c r="P1575">
        <v>107118</v>
      </c>
      <c r="Q1575">
        <v>106862</v>
      </c>
      <c r="R1575">
        <v>106525</v>
      </c>
      <c r="S1575">
        <v>106125</v>
      </c>
      <c r="T1575">
        <v>105648</v>
      </c>
      <c r="U1575">
        <v>105034</v>
      </c>
      <c r="V1575">
        <v>104313</v>
      </c>
      <c r="W1575">
        <v>103384</v>
      </c>
      <c r="X1575">
        <v>102341</v>
      </c>
      <c r="Y1575">
        <v>101308</v>
      </c>
      <c r="Z1575">
        <v>100222</v>
      </c>
      <c r="AA1575">
        <v>99677</v>
      </c>
      <c r="AB1575">
        <v>99967</v>
      </c>
      <c r="AC1575">
        <v>100801</v>
      </c>
      <c r="AD1575">
        <v>101580</v>
      </c>
      <c r="AE1575" s="22" t="s">
        <v>1</v>
      </c>
    </row>
    <row r="1576" spans="1:31" x14ac:dyDescent="0.2">
      <c r="A1576" s="25" t="s">
        <v>33</v>
      </c>
      <c r="B1576" s="11" t="s">
        <v>33</v>
      </c>
      <c r="C1576" s="12">
        <v>340</v>
      </c>
      <c r="D1576" s="11" t="s">
        <v>33</v>
      </c>
      <c r="E1576" s="11" t="s">
        <v>452</v>
      </c>
      <c r="F1576" s="11" t="s">
        <v>312</v>
      </c>
      <c r="G1576" s="12" t="s">
        <v>328</v>
      </c>
      <c r="H1576" s="205">
        <v>90136</v>
      </c>
      <c r="I1576" s="205">
        <v>92593</v>
      </c>
      <c r="J1576" s="205">
        <v>95338</v>
      </c>
      <c r="K1576" s="205">
        <v>97846</v>
      </c>
      <c r="L1576" s="205">
        <v>100385</v>
      </c>
      <c r="M1576">
        <v>102237</v>
      </c>
      <c r="N1576">
        <v>102998</v>
      </c>
      <c r="O1576">
        <v>102989</v>
      </c>
      <c r="P1576">
        <v>102941</v>
      </c>
      <c r="Q1576">
        <v>102713</v>
      </c>
      <c r="R1576">
        <v>102380</v>
      </c>
      <c r="S1576">
        <v>102081</v>
      </c>
      <c r="T1576">
        <v>101787</v>
      </c>
      <c r="U1576">
        <v>101285</v>
      </c>
      <c r="V1576">
        <v>100828</v>
      </c>
      <c r="W1576">
        <v>100197</v>
      </c>
      <c r="X1576">
        <v>99271</v>
      </c>
      <c r="Y1576">
        <v>98191</v>
      </c>
      <c r="Z1576">
        <v>97167</v>
      </c>
      <c r="AA1576">
        <v>96074</v>
      </c>
      <c r="AB1576">
        <v>95488</v>
      </c>
      <c r="AC1576">
        <v>95699</v>
      </c>
      <c r="AD1576">
        <v>96429</v>
      </c>
      <c r="AE1576" s="21" t="s">
        <v>1</v>
      </c>
    </row>
    <row r="1577" spans="1:31" x14ac:dyDescent="0.2">
      <c r="A1577" s="27" t="s">
        <v>33</v>
      </c>
      <c r="B1577" s="13" t="s">
        <v>33</v>
      </c>
      <c r="C1577" s="14">
        <v>340</v>
      </c>
      <c r="D1577" s="13" t="s">
        <v>33</v>
      </c>
      <c r="E1577" s="13" t="s">
        <v>499</v>
      </c>
      <c r="F1577" s="13" t="s">
        <v>313</v>
      </c>
      <c r="G1577" s="14" t="s">
        <v>328</v>
      </c>
      <c r="H1577" s="205">
        <v>92967</v>
      </c>
      <c r="I1577" s="205">
        <v>95617</v>
      </c>
      <c r="J1577" s="205">
        <v>98546</v>
      </c>
      <c r="K1577" s="205">
        <v>101223</v>
      </c>
      <c r="L1577" s="205">
        <v>103916</v>
      </c>
      <c r="M1577">
        <v>105919</v>
      </c>
      <c r="N1577">
        <v>106830</v>
      </c>
      <c r="O1577">
        <v>106958</v>
      </c>
      <c r="P1577">
        <v>107027</v>
      </c>
      <c r="Q1577">
        <v>106922</v>
      </c>
      <c r="R1577">
        <v>106662</v>
      </c>
      <c r="S1577">
        <v>106355</v>
      </c>
      <c r="T1577">
        <v>105996</v>
      </c>
      <c r="U1577">
        <v>105413</v>
      </c>
      <c r="V1577">
        <v>104882</v>
      </c>
      <c r="W1577">
        <v>104206</v>
      </c>
      <c r="X1577">
        <v>103278</v>
      </c>
      <c r="Y1577">
        <v>102218</v>
      </c>
      <c r="Z1577">
        <v>101197</v>
      </c>
      <c r="AA1577">
        <v>100105</v>
      </c>
      <c r="AB1577">
        <v>99556</v>
      </c>
      <c r="AC1577">
        <v>99850</v>
      </c>
      <c r="AD1577">
        <v>100688</v>
      </c>
      <c r="AE1577" s="22" t="s">
        <v>1</v>
      </c>
    </row>
    <row r="1578" spans="1:31" x14ac:dyDescent="0.2">
      <c r="A1578" s="25" t="s">
        <v>33</v>
      </c>
      <c r="B1578" s="11" t="s">
        <v>33</v>
      </c>
      <c r="C1578" s="12">
        <v>340</v>
      </c>
      <c r="D1578" s="11" t="s">
        <v>33</v>
      </c>
      <c r="E1578" s="11" t="s">
        <v>453</v>
      </c>
      <c r="F1578" s="11" t="s">
        <v>312</v>
      </c>
      <c r="G1578" s="12" t="s">
        <v>337</v>
      </c>
      <c r="H1578" s="205">
        <v>88045</v>
      </c>
      <c r="I1578" s="205">
        <v>89976</v>
      </c>
      <c r="J1578" s="205">
        <v>92467</v>
      </c>
      <c r="K1578" s="205">
        <v>95130</v>
      </c>
      <c r="L1578" s="205">
        <v>97677</v>
      </c>
      <c r="M1578">
        <v>100245</v>
      </c>
      <c r="N1578">
        <v>102099</v>
      </c>
      <c r="O1578">
        <v>102849</v>
      </c>
      <c r="P1578">
        <v>102827</v>
      </c>
      <c r="Q1578">
        <v>102747</v>
      </c>
      <c r="R1578">
        <v>102512</v>
      </c>
      <c r="S1578">
        <v>102209</v>
      </c>
      <c r="T1578">
        <v>101952</v>
      </c>
      <c r="U1578">
        <v>101567</v>
      </c>
      <c r="V1578">
        <v>101138</v>
      </c>
      <c r="W1578">
        <v>100721</v>
      </c>
      <c r="X1578">
        <v>100090</v>
      </c>
      <c r="Y1578">
        <v>99152</v>
      </c>
      <c r="Z1578">
        <v>98089</v>
      </c>
      <c r="AA1578">
        <v>97057</v>
      </c>
      <c r="AB1578">
        <v>95959</v>
      </c>
      <c r="AC1578">
        <v>95377</v>
      </c>
      <c r="AD1578">
        <v>95593</v>
      </c>
      <c r="AE1578" s="21" t="s">
        <v>1</v>
      </c>
    </row>
    <row r="1579" spans="1:31" x14ac:dyDescent="0.2">
      <c r="A1579" s="27" t="s">
        <v>33</v>
      </c>
      <c r="B1579" s="13" t="s">
        <v>33</v>
      </c>
      <c r="C1579" s="14">
        <v>340</v>
      </c>
      <c r="D1579" s="13" t="s">
        <v>33</v>
      </c>
      <c r="E1579" s="13" t="s">
        <v>500</v>
      </c>
      <c r="F1579" s="13" t="s">
        <v>313</v>
      </c>
      <c r="G1579" s="14" t="s">
        <v>337</v>
      </c>
      <c r="H1579" s="205">
        <v>90670</v>
      </c>
      <c r="I1579" s="205">
        <v>92793</v>
      </c>
      <c r="J1579" s="205">
        <v>95474</v>
      </c>
      <c r="K1579" s="205">
        <v>98313</v>
      </c>
      <c r="L1579" s="205">
        <v>101026</v>
      </c>
      <c r="M1579">
        <v>103751</v>
      </c>
      <c r="N1579">
        <v>105760</v>
      </c>
      <c r="O1579">
        <v>106661</v>
      </c>
      <c r="P1579">
        <v>106763</v>
      </c>
      <c r="Q1579">
        <v>106805</v>
      </c>
      <c r="R1579">
        <v>106698</v>
      </c>
      <c r="S1579">
        <v>106472</v>
      </c>
      <c r="T1579">
        <v>106210</v>
      </c>
      <c r="U1579">
        <v>105738</v>
      </c>
      <c r="V1579">
        <v>105239</v>
      </c>
      <c r="W1579">
        <v>104756</v>
      </c>
      <c r="X1579">
        <v>104085</v>
      </c>
      <c r="Y1579">
        <v>103143</v>
      </c>
      <c r="Z1579">
        <v>102089</v>
      </c>
      <c r="AA1579">
        <v>101063</v>
      </c>
      <c r="AB1579">
        <v>99968</v>
      </c>
      <c r="AC1579">
        <v>99426</v>
      </c>
      <c r="AD1579">
        <v>99728</v>
      </c>
      <c r="AE1579" s="22" t="s">
        <v>1</v>
      </c>
    </row>
    <row r="1580" spans="1:31" x14ac:dyDescent="0.2">
      <c r="A1580" s="25" t="s">
        <v>33</v>
      </c>
      <c r="B1580" s="11" t="s">
        <v>33</v>
      </c>
      <c r="C1580" s="12">
        <v>340</v>
      </c>
      <c r="D1580" s="11" t="s">
        <v>33</v>
      </c>
      <c r="E1580" s="11" t="s">
        <v>454</v>
      </c>
      <c r="F1580" s="11" t="s">
        <v>312</v>
      </c>
      <c r="G1580" s="12" t="s">
        <v>369</v>
      </c>
      <c r="H1580" s="205">
        <v>86281</v>
      </c>
      <c r="I1580" s="205">
        <v>87873</v>
      </c>
      <c r="J1580" s="205">
        <v>89837</v>
      </c>
      <c r="K1580" s="205">
        <v>92244</v>
      </c>
      <c r="L1580" s="205">
        <v>94944</v>
      </c>
      <c r="M1580">
        <v>97521</v>
      </c>
      <c r="N1580">
        <v>100092</v>
      </c>
      <c r="O1580">
        <v>101934</v>
      </c>
      <c r="P1580">
        <v>102666</v>
      </c>
      <c r="Q1580">
        <v>102613</v>
      </c>
      <c r="R1580">
        <v>102526</v>
      </c>
      <c r="S1580">
        <v>102321</v>
      </c>
      <c r="T1580">
        <v>102061</v>
      </c>
      <c r="U1580">
        <v>101716</v>
      </c>
      <c r="V1580">
        <v>101404</v>
      </c>
      <c r="W1580">
        <v>101014</v>
      </c>
      <c r="X1580">
        <v>100599</v>
      </c>
      <c r="Y1580">
        <v>99956</v>
      </c>
      <c r="Z1580">
        <v>99037</v>
      </c>
      <c r="AA1580">
        <v>97967</v>
      </c>
      <c r="AB1580">
        <v>96930</v>
      </c>
      <c r="AC1580">
        <v>95836</v>
      </c>
      <c r="AD1580">
        <v>95260</v>
      </c>
      <c r="AE1580" s="21" t="s">
        <v>1</v>
      </c>
    </row>
    <row r="1581" spans="1:31" x14ac:dyDescent="0.2">
      <c r="A1581" s="27" t="s">
        <v>33</v>
      </c>
      <c r="B1581" s="13" t="s">
        <v>33</v>
      </c>
      <c r="C1581" s="14">
        <v>340</v>
      </c>
      <c r="D1581" s="13" t="s">
        <v>33</v>
      </c>
      <c r="E1581" s="13" t="s">
        <v>501</v>
      </c>
      <c r="F1581" s="13" t="s">
        <v>313</v>
      </c>
      <c r="G1581" s="14" t="s">
        <v>369</v>
      </c>
      <c r="H1581" s="205">
        <v>88697</v>
      </c>
      <c r="I1581" s="205">
        <v>90480</v>
      </c>
      <c r="J1581" s="205">
        <v>92636</v>
      </c>
      <c r="K1581" s="205">
        <v>95220</v>
      </c>
      <c r="L1581" s="205">
        <v>98096</v>
      </c>
      <c r="M1581">
        <v>100841</v>
      </c>
      <c r="N1581">
        <v>103572</v>
      </c>
      <c r="O1581">
        <v>105574</v>
      </c>
      <c r="P1581">
        <v>106440</v>
      </c>
      <c r="Q1581">
        <v>106516</v>
      </c>
      <c r="R1581">
        <v>106555</v>
      </c>
      <c r="S1581">
        <v>106484</v>
      </c>
      <c r="T1581">
        <v>106307</v>
      </c>
      <c r="U1581">
        <v>105929</v>
      </c>
      <c r="V1581">
        <v>105542</v>
      </c>
      <c r="W1581">
        <v>105091</v>
      </c>
      <c r="X1581">
        <v>104615</v>
      </c>
      <c r="Y1581">
        <v>103933</v>
      </c>
      <c r="Z1581">
        <v>102995</v>
      </c>
      <c r="AA1581">
        <v>101936</v>
      </c>
      <c r="AB1581">
        <v>100907</v>
      </c>
      <c r="AC1581">
        <v>99823</v>
      </c>
      <c r="AD1581">
        <v>99293</v>
      </c>
      <c r="AE1581" s="22" t="s">
        <v>1</v>
      </c>
    </row>
    <row r="1582" spans="1:31" x14ac:dyDescent="0.2">
      <c r="A1582" s="25" t="s">
        <v>33</v>
      </c>
      <c r="B1582" s="11" t="s">
        <v>33</v>
      </c>
      <c r="C1582" s="12">
        <v>340</v>
      </c>
      <c r="D1582" s="11" t="s">
        <v>33</v>
      </c>
      <c r="E1582" s="11" t="s">
        <v>473</v>
      </c>
      <c r="F1582" s="11" t="s">
        <v>312</v>
      </c>
      <c r="G1582" s="12" t="s">
        <v>359</v>
      </c>
      <c r="H1582">
        <v>84368</v>
      </c>
      <c r="I1582">
        <v>86097</v>
      </c>
      <c r="J1582">
        <v>87721</v>
      </c>
      <c r="K1582">
        <v>89602</v>
      </c>
      <c r="L1582">
        <v>92041</v>
      </c>
      <c r="M1582">
        <v>94772</v>
      </c>
      <c r="N1582">
        <v>97352</v>
      </c>
      <c r="O1582">
        <v>99911</v>
      </c>
      <c r="P1582">
        <v>101736</v>
      </c>
      <c r="Q1582">
        <v>102431</v>
      </c>
      <c r="R1582">
        <v>102371</v>
      </c>
      <c r="S1582">
        <v>102315</v>
      </c>
      <c r="T1582">
        <v>102153</v>
      </c>
      <c r="U1582">
        <v>101811</v>
      </c>
      <c r="V1582">
        <v>101535</v>
      </c>
      <c r="W1582">
        <v>101264</v>
      </c>
      <c r="X1582">
        <v>100876</v>
      </c>
      <c r="Y1582">
        <v>100448</v>
      </c>
      <c r="Z1582">
        <v>99830</v>
      </c>
      <c r="AA1582">
        <v>98901</v>
      </c>
      <c r="AB1582">
        <v>97826</v>
      </c>
      <c r="AC1582">
        <v>96794</v>
      </c>
      <c r="AD1582">
        <v>95707</v>
      </c>
      <c r="AE1582" s="21"/>
    </row>
    <row r="1583" spans="1:31" x14ac:dyDescent="0.2">
      <c r="A1583" s="27" t="s">
        <v>33</v>
      </c>
      <c r="B1583" s="13" t="s">
        <v>33</v>
      </c>
      <c r="C1583" s="14">
        <v>340</v>
      </c>
      <c r="D1583" s="13" t="s">
        <v>33</v>
      </c>
      <c r="E1583" s="13" t="s">
        <v>480</v>
      </c>
      <c r="F1583" s="13" t="s">
        <v>313</v>
      </c>
      <c r="G1583" s="14" t="s">
        <v>359</v>
      </c>
      <c r="H1583">
        <v>86566</v>
      </c>
      <c r="I1583">
        <v>88491</v>
      </c>
      <c r="J1583">
        <v>90308</v>
      </c>
      <c r="K1583">
        <v>92365</v>
      </c>
      <c r="L1583">
        <v>94981</v>
      </c>
      <c r="M1583">
        <v>97889</v>
      </c>
      <c r="N1583">
        <v>100642</v>
      </c>
      <c r="O1583">
        <v>103368</v>
      </c>
      <c r="P1583">
        <v>105331</v>
      </c>
      <c r="Q1583">
        <v>106165</v>
      </c>
      <c r="R1583">
        <v>106240</v>
      </c>
      <c r="S1583">
        <v>106315</v>
      </c>
      <c r="T1583">
        <v>106296</v>
      </c>
      <c r="U1583">
        <v>106007</v>
      </c>
      <c r="V1583">
        <v>105710</v>
      </c>
      <c r="W1583">
        <v>105372</v>
      </c>
      <c r="X1583">
        <v>104928</v>
      </c>
      <c r="Y1583">
        <v>104443</v>
      </c>
      <c r="Z1583">
        <v>103768</v>
      </c>
      <c r="AA1583">
        <v>102823</v>
      </c>
      <c r="AB1583">
        <v>101763</v>
      </c>
      <c r="AC1583">
        <v>100744</v>
      </c>
      <c r="AD1583">
        <v>99674</v>
      </c>
      <c r="AE1583" s="22"/>
    </row>
    <row r="1584" spans="1:31" x14ac:dyDescent="0.2">
      <c r="A1584" s="25" t="s">
        <v>33</v>
      </c>
      <c r="B1584" s="11" t="s">
        <v>33</v>
      </c>
      <c r="C1584" s="12">
        <v>340</v>
      </c>
      <c r="D1584" s="11" t="s">
        <v>33</v>
      </c>
      <c r="E1584" s="11" t="s">
        <v>474</v>
      </c>
      <c r="F1584" s="11" t="s">
        <v>312</v>
      </c>
      <c r="G1584" s="12" t="s">
        <v>341</v>
      </c>
      <c r="H1584">
        <v>82380</v>
      </c>
      <c r="I1584">
        <v>84171</v>
      </c>
      <c r="J1584">
        <v>85932</v>
      </c>
      <c r="K1584">
        <v>87480</v>
      </c>
      <c r="L1584">
        <v>89387</v>
      </c>
      <c r="M1584">
        <v>91852</v>
      </c>
      <c r="N1584">
        <v>94587</v>
      </c>
      <c r="O1584">
        <v>97157</v>
      </c>
      <c r="P1584">
        <v>99706</v>
      </c>
      <c r="Q1584">
        <v>101486</v>
      </c>
      <c r="R1584">
        <v>102169</v>
      </c>
      <c r="S1584">
        <v>102140</v>
      </c>
      <c r="T1584">
        <v>102127</v>
      </c>
      <c r="U1584">
        <v>101895</v>
      </c>
      <c r="V1584">
        <v>101617</v>
      </c>
      <c r="W1584">
        <v>101378</v>
      </c>
      <c r="X1584">
        <v>101110</v>
      </c>
      <c r="Y1584">
        <v>100709</v>
      </c>
      <c r="Z1584">
        <v>100316</v>
      </c>
      <c r="AA1584">
        <v>99683</v>
      </c>
      <c r="AB1584">
        <v>98746</v>
      </c>
      <c r="AC1584">
        <v>97677</v>
      </c>
      <c r="AD1584">
        <v>96651</v>
      </c>
      <c r="AE1584" s="21"/>
    </row>
    <row r="1585" spans="1:31" x14ac:dyDescent="0.2">
      <c r="A1585" s="27" t="s">
        <v>33</v>
      </c>
      <c r="B1585" s="13" t="s">
        <v>33</v>
      </c>
      <c r="C1585" s="14">
        <v>340</v>
      </c>
      <c r="D1585" s="13" t="s">
        <v>33</v>
      </c>
      <c r="E1585" s="13" t="s">
        <v>481</v>
      </c>
      <c r="F1585" s="13" t="s">
        <v>313</v>
      </c>
      <c r="G1585" s="14" t="s">
        <v>341</v>
      </c>
      <c r="H1585">
        <v>84353</v>
      </c>
      <c r="I1585">
        <v>86342</v>
      </c>
      <c r="J1585">
        <v>88301</v>
      </c>
      <c r="K1585">
        <v>90027</v>
      </c>
      <c r="L1585">
        <v>92109</v>
      </c>
      <c r="M1585">
        <v>94753</v>
      </c>
      <c r="N1585">
        <v>97670</v>
      </c>
      <c r="O1585">
        <v>100419</v>
      </c>
      <c r="P1585">
        <v>103113</v>
      </c>
      <c r="Q1585">
        <v>105036</v>
      </c>
      <c r="R1585">
        <v>105863</v>
      </c>
      <c r="S1585">
        <v>105974</v>
      </c>
      <c r="T1585">
        <v>106101</v>
      </c>
      <c r="U1585">
        <v>105981</v>
      </c>
      <c r="V1585">
        <v>105768</v>
      </c>
      <c r="W1585">
        <v>105517</v>
      </c>
      <c r="X1585">
        <v>105187</v>
      </c>
      <c r="Y1585">
        <v>104734</v>
      </c>
      <c r="Z1585">
        <v>104265</v>
      </c>
      <c r="AA1585">
        <v>103579</v>
      </c>
      <c r="AB1585">
        <v>102630</v>
      </c>
      <c r="AC1585">
        <v>101581</v>
      </c>
      <c r="AD1585">
        <v>100577</v>
      </c>
      <c r="AE1585" s="22"/>
    </row>
    <row r="1586" spans="1:31" x14ac:dyDescent="0.2">
      <c r="A1586" s="25" t="s">
        <v>33</v>
      </c>
      <c r="B1586" s="11" t="s">
        <v>33</v>
      </c>
      <c r="C1586" s="12">
        <v>340</v>
      </c>
      <c r="D1586" s="11" t="s">
        <v>33</v>
      </c>
      <c r="E1586" s="11" t="s">
        <v>475</v>
      </c>
      <c r="F1586" s="11" t="s">
        <v>312</v>
      </c>
      <c r="G1586" s="12" t="s">
        <v>334</v>
      </c>
      <c r="H1586">
        <v>80474</v>
      </c>
      <c r="I1586">
        <v>82169</v>
      </c>
      <c r="J1586">
        <v>83992</v>
      </c>
      <c r="K1586">
        <v>85691</v>
      </c>
      <c r="L1586">
        <v>87260</v>
      </c>
      <c r="M1586">
        <v>89185</v>
      </c>
      <c r="N1586">
        <v>91650</v>
      </c>
      <c r="O1586">
        <v>94376</v>
      </c>
      <c r="P1586">
        <v>96950</v>
      </c>
      <c r="Q1586">
        <v>99450</v>
      </c>
      <c r="R1586">
        <v>101208</v>
      </c>
      <c r="S1586">
        <v>101917</v>
      </c>
      <c r="T1586">
        <v>101932</v>
      </c>
      <c r="U1586">
        <v>101865</v>
      </c>
      <c r="V1586">
        <v>101693</v>
      </c>
      <c r="W1586">
        <v>101447</v>
      </c>
      <c r="X1586">
        <v>101207</v>
      </c>
      <c r="Y1586">
        <v>100927</v>
      </c>
      <c r="Z1586">
        <v>100572</v>
      </c>
      <c r="AA1586">
        <v>100161</v>
      </c>
      <c r="AB1586">
        <v>99517</v>
      </c>
      <c r="AC1586">
        <v>98583</v>
      </c>
      <c r="AD1586">
        <v>97521</v>
      </c>
      <c r="AE1586" s="21"/>
    </row>
    <row r="1587" spans="1:31" x14ac:dyDescent="0.2">
      <c r="A1587" s="27" t="s">
        <v>33</v>
      </c>
      <c r="B1587" s="13" t="s">
        <v>33</v>
      </c>
      <c r="C1587" s="14">
        <v>340</v>
      </c>
      <c r="D1587" s="13" t="s">
        <v>33</v>
      </c>
      <c r="E1587" s="13" t="s">
        <v>482</v>
      </c>
      <c r="F1587" s="13" t="s">
        <v>313</v>
      </c>
      <c r="G1587" s="14" t="s">
        <v>334</v>
      </c>
      <c r="H1587">
        <v>82207</v>
      </c>
      <c r="I1587">
        <v>84110</v>
      </c>
      <c r="J1587">
        <v>86134</v>
      </c>
      <c r="K1587">
        <v>88015</v>
      </c>
      <c r="L1587">
        <v>89761</v>
      </c>
      <c r="M1587">
        <v>91863</v>
      </c>
      <c r="N1587">
        <v>94513</v>
      </c>
      <c r="O1587">
        <v>97428</v>
      </c>
      <c r="P1587">
        <v>100158</v>
      </c>
      <c r="Q1587">
        <v>102807</v>
      </c>
      <c r="R1587">
        <v>104713</v>
      </c>
      <c r="S1587">
        <v>105570</v>
      </c>
      <c r="T1587">
        <v>105734</v>
      </c>
      <c r="U1587">
        <v>105776</v>
      </c>
      <c r="V1587">
        <v>105727</v>
      </c>
      <c r="W1587">
        <v>105556</v>
      </c>
      <c r="X1587">
        <v>105309</v>
      </c>
      <c r="Y1587">
        <v>104971</v>
      </c>
      <c r="Z1587">
        <v>104546</v>
      </c>
      <c r="AA1587">
        <v>104063</v>
      </c>
      <c r="AB1587">
        <v>103369</v>
      </c>
      <c r="AC1587">
        <v>102429</v>
      </c>
      <c r="AD1587">
        <v>101395</v>
      </c>
      <c r="AE1587" s="22"/>
    </row>
    <row r="1588" spans="1:31" x14ac:dyDescent="0.2">
      <c r="A1588" s="25" t="s">
        <v>33</v>
      </c>
      <c r="B1588" s="11" t="s">
        <v>33</v>
      </c>
      <c r="C1588" s="12">
        <v>340</v>
      </c>
      <c r="D1588" s="11" t="s">
        <v>33</v>
      </c>
      <c r="E1588" s="11" t="s">
        <v>476</v>
      </c>
      <c r="F1588" s="11" t="s">
        <v>312</v>
      </c>
      <c r="G1588" s="12" t="s">
        <v>345</v>
      </c>
      <c r="H1588">
        <v>78672</v>
      </c>
      <c r="I1588">
        <v>80252</v>
      </c>
      <c r="J1588">
        <v>81975</v>
      </c>
      <c r="K1588">
        <v>83751</v>
      </c>
      <c r="L1588">
        <v>85471</v>
      </c>
      <c r="M1588">
        <v>87053</v>
      </c>
      <c r="N1588">
        <v>88971</v>
      </c>
      <c r="O1588">
        <v>91424</v>
      </c>
      <c r="P1588">
        <v>94169</v>
      </c>
      <c r="Q1588">
        <v>96695</v>
      </c>
      <c r="R1588">
        <v>99167</v>
      </c>
      <c r="S1588">
        <v>100942</v>
      </c>
      <c r="T1588">
        <v>101688</v>
      </c>
      <c r="U1588">
        <v>101667</v>
      </c>
      <c r="V1588">
        <v>101659</v>
      </c>
      <c r="W1588">
        <v>101515</v>
      </c>
      <c r="X1588">
        <v>101262</v>
      </c>
      <c r="Y1588">
        <v>101007</v>
      </c>
      <c r="Z1588">
        <v>100785</v>
      </c>
      <c r="AA1588">
        <v>100414</v>
      </c>
      <c r="AB1588">
        <v>99988</v>
      </c>
      <c r="AC1588">
        <v>99342</v>
      </c>
      <c r="AD1588">
        <v>98413</v>
      </c>
      <c r="AE1588" s="21"/>
    </row>
    <row r="1589" spans="1:31" x14ac:dyDescent="0.2">
      <c r="A1589" s="27" t="s">
        <v>33</v>
      </c>
      <c r="B1589" s="13" t="s">
        <v>33</v>
      </c>
      <c r="C1589" s="14">
        <v>340</v>
      </c>
      <c r="D1589" s="13" t="s">
        <v>33</v>
      </c>
      <c r="E1589" s="13" t="s">
        <v>483</v>
      </c>
      <c r="F1589" s="13" t="s">
        <v>313</v>
      </c>
      <c r="G1589" s="14" t="s">
        <v>345</v>
      </c>
      <c r="H1589">
        <v>80147</v>
      </c>
      <c r="I1589">
        <v>81949</v>
      </c>
      <c r="J1589">
        <v>83884</v>
      </c>
      <c r="K1589">
        <v>85843</v>
      </c>
      <c r="L1589">
        <v>87744</v>
      </c>
      <c r="M1589">
        <v>89504</v>
      </c>
      <c r="N1589">
        <v>91606</v>
      </c>
      <c r="O1589">
        <v>94249</v>
      </c>
      <c r="P1589">
        <v>97160</v>
      </c>
      <c r="Q1589">
        <v>99847</v>
      </c>
      <c r="R1589">
        <v>102473</v>
      </c>
      <c r="S1589">
        <v>104400</v>
      </c>
      <c r="T1589">
        <v>105303</v>
      </c>
      <c r="U1589">
        <v>105398</v>
      </c>
      <c r="V1589">
        <v>105512</v>
      </c>
      <c r="W1589">
        <v>105501</v>
      </c>
      <c r="X1589">
        <v>105328</v>
      </c>
      <c r="Y1589">
        <v>105070</v>
      </c>
      <c r="Z1589">
        <v>104772</v>
      </c>
      <c r="AA1589">
        <v>104333</v>
      </c>
      <c r="AB1589">
        <v>103839</v>
      </c>
      <c r="AC1589">
        <v>103150</v>
      </c>
      <c r="AD1589">
        <v>102224</v>
      </c>
      <c r="AE1589" s="22"/>
    </row>
    <row r="1590" spans="1:31" x14ac:dyDescent="0.2">
      <c r="A1590" s="25" t="s">
        <v>33</v>
      </c>
      <c r="B1590" s="11" t="s">
        <v>33</v>
      </c>
      <c r="C1590" s="12">
        <v>340</v>
      </c>
      <c r="D1590" s="11" t="s">
        <v>33</v>
      </c>
      <c r="E1590" s="11" t="s">
        <v>477</v>
      </c>
      <c r="F1590" s="11" t="s">
        <v>312</v>
      </c>
      <c r="G1590" s="12" t="s">
        <v>339</v>
      </c>
      <c r="H1590">
        <v>76931</v>
      </c>
      <c r="I1590">
        <v>78445</v>
      </c>
      <c r="J1590">
        <v>80047</v>
      </c>
      <c r="K1590">
        <v>81736</v>
      </c>
      <c r="L1590">
        <v>83530</v>
      </c>
      <c r="M1590">
        <v>85262</v>
      </c>
      <c r="N1590">
        <v>86833</v>
      </c>
      <c r="O1590">
        <v>88733</v>
      </c>
      <c r="P1590">
        <v>91217</v>
      </c>
      <c r="Q1590">
        <v>93914</v>
      </c>
      <c r="R1590">
        <v>96414</v>
      </c>
      <c r="S1590">
        <v>98895</v>
      </c>
      <c r="T1590">
        <v>100698</v>
      </c>
      <c r="U1590">
        <v>101419</v>
      </c>
      <c r="V1590">
        <v>101457</v>
      </c>
      <c r="W1590">
        <v>101477</v>
      </c>
      <c r="X1590">
        <v>101323</v>
      </c>
      <c r="Y1590">
        <v>101049</v>
      </c>
      <c r="Z1590">
        <v>100862</v>
      </c>
      <c r="AA1590">
        <v>100622</v>
      </c>
      <c r="AB1590">
        <v>100236</v>
      </c>
      <c r="AC1590">
        <v>99806</v>
      </c>
      <c r="AD1590">
        <v>99161</v>
      </c>
      <c r="AE1590" s="21"/>
    </row>
    <row r="1591" spans="1:31" x14ac:dyDescent="0.2">
      <c r="A1591" s="27" t="s">
        <v>33</v>
      </c>
      <c r="B1591" s="13" t="s">
        <v>33</v>
      </c>
      <c r="C1591" s="14">
        <v>340</v>
      </c>
      <c r="D1591" s="13" t="s">
        <v>33</v>
      </c>
      <c r="E1591" s="13" t="s">
        <v>484</v>
      </c>
      <c r="F1591" s="13" t="s">
        <v>313</v>
      </c>
      <c r="G1591" s="14" t="s">
        <v>339</v>
      </c>
      <c r="H1591">
        <v>78134</v>
      </c>
      <c r="I1591">
        <v>79881</v>
      </c>
      <c r="J1591">
        <v>81707</v>
      </c>
      <c r="K1591">
        <v>83589</v>
      </c>
      <c r="L1591">
        <v>85567</v>
      </c>
      <c r="M1591">
        <v>87482</v>
      </c>
      <c r="N1591">
        <v>89237</v>
      </c>
      <c r="O1591">
        <v>91326</v>
      </c>
      <c r="P1591">
        <v>93977</v>
      </c>
      <c r="Q1591">
        <v>96845</v>
      </c>
      <c r="R1591">
        <v>99509</v>
      </c>
      <c r="S1591">
        <v>102149</v>
      </c>
      <c r="T1591">
        <v>104112</v>
      </c>
      <c r="U1591">
        <v>104958</v>
      </c>
      <c r="V1591">
        <v>105124</v>
      </c>
      <c r="W1591">
        <v>105274</v>
      </c>
      <c r="X1591">
        <v>105258</v>
      </c>
      <c r="Y1591">
        <v>105069</v>
      </c>
      <c r="Z1591">
        <v>104861</v>
      </c>
      <c r="AA1591">
        <v>104548</v>
      </c>
      <c r="AB1591">
        <v>104098</v>
      </c>
      <c r="AC1591">
        <v>103607</v>
      </c>
      <c r="AD1591">
        <v>102928</v>
      </c>
      <c r="AE1591" s="22"/>
    </row>
    <row r="1592" spans="1:31" x14ac:dyDescent="0.2">
      <c r="A1592" s="25" t="s">
        <v>33</v>
      </c>
      <c r="B1592" s="11" t="s">
        <v>33</v>
      </c>
      <c r="C1592" s="12">
        <v>340</v>
      </c>
      <c r="D1592" s="11" t="s">
        <v>33</v>
      </c>
      <c r="E1592" s="11" t="s">
        <v>478</v>
      </c>
      <c r="F1592" s="11" t="s">
        <v>312</v>
      </c>
      <c r="G1592" s="12" t="s">
        <v>352</v>
      </c>
      <c r="H1592">
        <v>75188</v>
      </c>
      <c r="I1592">
        <v>76704</v>
      </c>
      <c r="J1592">
        <v>78236</v>
      </c>
      <c r="K1592">
        <v>79810</v>
      </c>
      <c r="L1592">
        <v>81515</v>
      </c>
      <c r="M1592">
        <v>83321</v>
      </c>
      <c r="N1592">
        <v>85042</v>
      </c>
      <c r="O1592">
        <v>86590</v>
      </c>
      <c r="P1592">
        <v>88527</v>
      </c>
      <c r="Q1592">
        <v>90963</v>
      </c>
      <c r="R1592">
        <v>93634</v>
      </c>
      <c r="S1592">
        <v>96142</v>
      </c>
      <c r="T1592">
        <v>98645</v>
      </c>
      <c r="U1592">
        <v>100429</v>
      </c>
      <c r="V1592">
        <v>101207</v>
      </c>
      <c r="W1592">
        <v>101271</v>
      </c>
      <c r="X1592">
        <v>101281</v>
      </c>
      <c r="Y1592">
        <v>101102</v>
      </c>
      <c r="Z1592">
        <v>100900</v>
      </c>
      <c r="AA1592">
        <v>100695</v>
      </c>
      <c r="AB1592">
        <v>100440</v>
      </c>
      <c r="AC1592">
        <v>100049</v>
      </c>
      <c r="AD1592">
        <v>99617</v>
      </c>
      <c r="AE1592" s="21"/>
    </row>
    <row r="1593" spans="1:31" x14ac:dyDescent="0.2">
      <c r="A1593" s="27" t="s">
        <v>33</v>
      </c>
      <c r="B1593" s="13" t="s">
        <v>33</v>
      </c>
      <c r="C1593" s="14">
        <v>340</v>
      </c>
      <c r="D1593" s="13" t="s">
        <v>33</v>
      </c>
      <c r="E1593" s="13" t="s">
        <v>485</v>
      </c>
      <c r="F1593" s="13" t="s">
        <v>313</v>
      </c>
      <c r="G1593" s="14" t="s">
        <v>352</v>
      </c>
      <c r="H1593">
        <v>107718</v>
      </c>
      <c r="I1593">
        <v>106787</v>
      </c>
      <c r="J1593">
        <v>106612</v>
      </c>
      <c r="K1593">
        <v>106033</v>
      </c>
      <c r="L1593">
        <v>105424</v>
      </c>
      <c r="M1593">
        <v>104748</v>
      </c>
      <c r="N1593">
        <v>103931</v>
      </c>
      <c r="O1593">
        <v>102896</v>
      </c>
      <c r="P1593">
        <v>102091</v>
      </c>
      <c r="Q1593">
        <v>101344</v>
      </c>
      <c r="R1593">
        <v>100803</v>
      </c>
      <c r="S1593">
        <v>100662</v>
      </c>
      <c r="T1593">
        <v>101118</v>
      </c>
      <c r="U1593">
        <v>103760</v>
      </c>
      <c r="V1593">
        <v>104674</v>
      </c>
      <c r="W1593">
        <v>104876</v>
      </c>
      <c r="X1593">
        <v>105021</v>
      </c>
      <c r="Y1593">
        <v>104985</v>
      </c>
      <c r="Z1593">
        <v>104851</v>
      </c>
      <c r="AA1593">
        <v>104627</v>
      </c>
      <c r="AB1593">
        <v>104303</v>
      </c>
      <c r="AC1593">
        <v>103856</v>
      </c>
      <c r="AD1593">
        <v>103371</v>
      </c>
      <c r="AE1593" s="22"/>
    </row>
    <row r="1594" spans="1:31" x14ac:dyDescent="0.2">
      <c r="A1594" s="25" t="s">
        <v>33</v>
      </c>
      <c r="B1594" s="11" t="s">
        <v>33</v>
      </c>
      <c r="C1594" s="12">
        <v>340</v>
      </c>
      <c r="D1594" s="11" t="s">
        <v>33</v>
      </c>
      <c r="E1594" s="11" t="s">
        <v>479</v>
      </c>
      <c r="F1594" s="11" t="s">
        <v>312</v>
      </c>
      <c r="G1594" s="12" t="s">
        <v>338</v>
      </c>
      <c r="H1594">
        <v>73461</v>
      </c>
      <c r="I1594">
        <v>74961</v>
      </c>
      <c r="J1594">
        <v>76494</v>
      </c>
      <c r="K1594">
        <v>78001</v>
      </c>
      <c r="L1594">
        <v>79590</v>
      </c>
      <c r="M1594">
        <v>81306</v>
      </c>
      <c r="N1594">
        <v>83100</v>
      </c>
      <c r="O1594">
        <v>84799</v>
      </c>
      <c r="P1594">
        <v>86387</v>
      </c>
      <c r="Q1594">
        <v>88277</v>
      </c>
      <c r="R1594">
        <v>90686</v>
      </c>
      <c r="S1594">
        <v>93364</v>
      </c>
      <c r="T1594">
        <v>95893</v>
      </c>
      <c r="U1594">
        <v>98378</v>
      </c>
      <c r="V1594">
        <v>100215</v>
      </c>
      <c r="W1594">
        <v>101018</v>
      </c>
      <c r="X1594">
        <v>101071</v>
      </c>
      <c r="Y1594">
        <v>101056</v>
      </c>
      <c r="Z1594">
        <v>100949</v>
      </c>
      <c r="AA1594">
        <v>100730</v>
      </c>
      <c r="AB1594">
        <v>100509</v>
      </c>
      <c r="AC1594">
        <v>100249</v>
      </c>
      <c r="AD1594">
        <v>99856</v>
      </c>
      <c r="AE1594" s="21"/>
    </row>
    <row r="1595" spans="1:31" x14ac:dyDescent="0.2">
      <c r="A1595" s="27" t="s">
        <v>33</v>
      </c>
      <c r="B1595" s="13" t="s">
        <v>33</v>
      </c>
      <c r="C1595" s="14">
        <v>340</v>
      </c>
      <c r="D1595" s="13" t="s">
        <v>33</v>
      </c>
      <c r="E1595" s="13" t="s">
        <v>486</v>
      </c>
      <c r="F1595" s="13" t="s">
        <v>313</v>
      </c>
      <c r="G1595" s="14" t="s">
        <v>338</v>
      </c>
      <c r="H1595">
        <v>74113</v>
      </c>
      <c r="I1595">
        <v>75841</v>
      </c>
      <c r="J1595">
        <v>77607</v>
      </c>
      <c r="K1595">
        <v>79332</v>
      </c>
      <c r="L1595">
        <v>81127</v>
      </c>
      <c r="M1595">
        <v>83036</v>
      </c>
      <c r="N1595">
        <v>85021</v>
      </c>
      <c r="O1595">
        <v>86914</v>
      </c>
      <c r="P1595">
        <v>88671</v>
      </c>
      <c r="Q1595">
        <v>90730</v>
      </c>
      <c r="R1595">
        <v>93314</v>
      </c>
      <c r="S1595">
        <v>96172</v>
      </c>
      <c r="T1595">
        <v>98877</v>
      </c>
      <c r="U1595">
        <v>101496</v>
      </c>
      <c r="V1595">
        <v>103469</v>
      </c>
      <c r="W1595">
        <v>104416</v>
      </c>
      <c r="X1595">
        <v>104612</v>
      </c>
      <c r="Y1595">
        <v>104737</v>
      </c>
      <c r="Z1595">
        <v>104759</v>
      </c>
      <c r="AA1595">
        <v>104607</v>
      </c>
      <c r="AB1595">
        <v>104372</v>
      </c>
      <c r="AC1595">
        <v>104049</v>
      </c>
      <c r="AD1595">
        <v>103609</v>
      </c>
      <c r="AE1595" s="22"/>
    </row>
    <row r="1596" spans="1:31" x14ac:dyDescent="0.2">
      <c r="A1596" s="25" t="s">
        <v>33</v>
      </c>
      <c r="B1596" s="11" t="s">
        <v>33</v>
      </c>
      <c r="C1596" s="12">
        <v>340</v>
      </c>
      <c r="D1596" s="11" t="s">
        <v>33</v>
      </c>
      <c r="E1596" s="11" t="s">
        <v>458</v>
      </c>
      <c r="F1596" s="11" t="s">
        <v>312</v>
      </c>
      <c r="G1596" s="12" t="s">
        <v>457</v>
      </c>
      <c r="H1596" s="205">
        <v>431210</v>
      </c>
      <c r="I1596" s="205">
        <v>440710</v>
      </c>
      <c r="J1596" s="205">
        <v>451295</v>
      </c>
      <c r="K1596" s="205">
        <v>462302</v>
      </c>
      <c r="L1596" s="205">
        <v>474434</v>
      </c>
      <c r="M1596">
        <v>486626.99999999994</v>
      </c>
      <c r="N1596">
        <v>497128.00000000006</v>
      </c>
      <c r="O1596">
        <v>504840.00000000006</v>
      </c>
      <c r="P1596">
        <v>509876</v>
      </c>
      <c r="Q1596">
        <v>511989.99999999994</v>
      </c>
      <c r="R1596">
        <v>511957.99999999994</v>
      </c>
      <c r="S1596">
        <v>511066</v>
      </c>
      <c r="T1596">
        <v>510080.00000000006</v>
      </c>
      <c r="U1596">
        <v>508274</v>
      </c>
      <c r="V1596">
        <v>506522</v>
      </c>
      <c r="W1596">
        <v>504574</v>
      </c>
      <c r="X1596">
        <v>501946</v>
      </c>
      <c r="Y1596">
        <v>498456</v>
      </c>
      <c r="Z1596">
        <v>494438.99999999994</v>
      </c>
      <c r="AA1596">
        <v>489682</v>
      </c>
      <c r="AB1596">
        <v>484948.99999999994</v>
      </c>
      <c r="AC1596">
        <v>481383</v>
      </c>
      <c r="AD1596">
        <v>479640</v>
      </c>
      <c r="AE1596" s="21" t="s">
        <v>1</v>
      </c>
    </row>
    <row r="1597" spans="1:31" x14ac:dyDescent="0.2">
      <c r="A1597" s="27" t="s">
        <v>33</v>
      </c>
      <c r="B1597" s="13" t="s">
        <v>33</v>
      </c>
      <c r="C1597" s="14">
        <v>340</v>
      </c>
      <c r="D1597" s="13" t="s">
        <v>33</v>
      </c>
      <c r="E1597" s="13" t="s">
        <v>456</v>
      </c>
      <c r="F1597" s="13" t="s">
        <v>312</v>
      </c>
      <c r="G1597" s="14" t="s">
        <v>455</v>
      </c>
      <c r="H1597" s="205">
        <v>384726</v>
      </c>
      <c r="I1597" s="205">
        <v>392531</v>
      </c>
      <c r="J1597" s="205">
        <v>400744</v>
      </c>
      <c r="K1597" s="205">
        <v>408989.00000000006</v>
      </c>
      <c r="L1597" s="205">
        <v>417366</v>
      </c>
      <c r="M1597">
        <v>426127</v>
      </c>
      <c r="N1597">
        <v>435596</v>
      </c>
      <c r="O1597">
        <v>445922</v>
      </c>
      <c r="P1597">
        <v>457250</v>
      </c>
      <c r="Q1597">
        <v>469298.99999999994</v>
      </c>
      <c r="R1597">
        <v>481109.00000000006</v>
      </c>
      <c r="S1597">
        <v>491260</v>
      </c>
      <c r="T1597">
        <v>498856</v>
      </c>
      <c r="U1597">
        <v>503758</v>
      </c>
      <c r="V1597">
        <v>506231</v>
      </c>
      <c r="W1597">
        <v>506727.99999999994</v>
      </c>
      <c r="X1597">
        <v>506144</v>
      </c>
      <c r="Y1597">
        <v>505141</v>
      </c>
      <c r="Z1597">
        <v>504068.00000000006</v>
      </c>
      <c r="AA1597">
        <v>502622</v>
      </c>
      <c r="AB1597">
        <v>500690</v>
      </c>
      <c r="AC1597">
        <v>498029</v>
      </c>
      <c r="AD1597">
        <v>494568.00000000006</v>
      </c>
      <c r="AE1597" s="22" t="s">
        <v>1</v>
      </c>
    </row>
    <row r="1598" spans="1:31" x14ac:dyDescent="0.2">
      <c r="A1598" s="25" t="s">
        <v>33</v>
      </c>
      <c r="B1598" s="11" t="s">
        <v>33</v>
      </c>
      <c r="C1598" s="12">
        <v>340</v>
      </c>
      <c r="D1598" s="11" t="s">
        <v>33</v>
      </c>
      <c r="E1598" s="11" t="s">
        <v>502</v>
      </c>
      <c r="F1598" s="11" t="s">
        <v>313</v>
      </c>
      <c r="G1598" s="12" t="s">
        <v>457</v>
      </c>
      <c r="H1598" s="205">
        <v>443253</v>
      </c>
      <c r="I1598" s="205">
        <v>453723</v>
      </c>
      <c r="J1598" s="205">
        <v>465265</v>
      </c>
      <c r="K1598" s="205">
        <v>477147.99999999994</v>
      </c>
      <c r="L1598" s="205">
        <v>490128</v>
      </c>
      <c r="M1598">
        <v>503153</v>
      </c>
      <c r="N1598">
        <v>514474.00000000006</v>
      </c>
      <c r="O1598">
        <v>522980</v>
      </c>
      <c r="P1598">
        <v>528674</v>
      </c>
      <c r="Q1598">
        <v>531444</v>
      </c>
      <c r="R1598">
        <v>532018</v>
      </c>
      <c r="S1598">
        <v>531600</v>
      </c>
      <c r="T1598">
        <v>530910</v>
      </c>
      <c r="U1598">
        <v>529068</v>
      </c>
      <c r="V1598">
        <v>527141</v>
      </c>
      <c r="W1598">
        <v>524942</v>
      </c>
      <c r="X1598">
        <v>522092.99999999994</v>
      </c>
      <c r="Y1598">
        <v>518471</v>
      </c>
      <c r="Z1598">
        <v>514313.99999999994</v>
      </c>
      <c r="AA1598">
        <v>509506</v>
      </c>
      <c r="AB1598">
        <v>504823.99999999994</v>
      </c>
      <c r="AC1598">
        <v>501424</v>
      </c>
      <c r="AD1598">
        <v>499960.00000000006</v>
      </c>
      <c r="AE1598" s="21" t="s">
        <v>1</v>
      </c>
    </row>
    <row r="1599" spans="1:31" x14ac:dyDescent="0.2">
      <c r="A1599" s="27" t="s">
        <v>33</v>
      </c>
      <c r="B1599" s="13" t="s">
        <v>33</v>
      </c>
      <c r="C1599" s="14">
        <v>340</v>
      </c>
      <c r="D1599" s="13" t="s">
        <v>33</v>
      </c>
      <c r="E1599" s="13" t="s">
        <v>503</v>
      </c>
      <c r="F1599" s="13" t="s">
        <v>313</v>
      </c>
      <c r="G1599" s="14" t="s">
        <v>338</v>
      </c>
      <c r="H1599" s="205">
        <v>390717</v>
      </c>
      <c r="I1599" s="205">
        <v>399644</v>
      </c>
      <c r="J1599" s="205">
        <v>408961</v>
      </c>
      <c r="K1599" s="205">
        <v>418190</v>
      </c>
      <c r="L1599" s="205">
        <v>427507</v>
      </c>
      <c r="M1599">
        <v>437184</v>
      </c>
      <c r="N1599">
        <v>447586</v>
      </c>
      <c r="O1599">
        <v>458864</v>
      </c>
      <c r="P1599">
        <v>471016.99999999994</v>
      </c>
      <c r="Q1599">
        <v>483887.00000000006</v>
      </c>
      <c r="R1599">
        <v>496513.00000000006</v>
      </c>
      <c r="S1599">
        <v>507473.00000000006</v>
      </c>
      <c r="T1599">
        <v>515875</v>
      </c>
      <c r="U1599">
        <v>521387.99999999994</v>
      </c>
      <c r="V1599">
        <v>524506.00000000012</v>
      </c>
      <c r="W1599">
        <v>525623</v>
      </c>
      <c r="X1599">
        <v>525528</v>
      </c>
      <c r="Y1599">
        <v>524832</v>
      </c>
      <c r="Z1599">
        <v>523789</v>
      </c>
      <c r="AA1599">
        <v>522178</v>
      </c>
      <c r="AB1599">
        <v>519981</v>
      </c>
      <c r="AC1599">
        <v>517091</v>
      </c>
      <c r="AD1599">
        <v>513527.00000000006</v>
      </c>
      <c r="AE1599" s="22" t="s">
        <v>1</v>
      </c>
    </row>
    <row r="1600" spans="1:31" x14ac:dyDescent="0.2">
      <c r="A1600" s="25" t="s">
        <v>33</v>
      </c>
      <c r="B1600" s="11" t="s">
        <v>33</v>
      </c>
      <c r="C1600" s="12">
        <v>340</v>
      </c>
      <c r="D1600" s="11" t="s">
        <v>33</v>
      </c>
      <c r="E1600" s="11" t="s">
        <v>504</v>
      </c>
      <c r="F1600" s="11"/>
      <c r="G1600" s="12"/>
      <c r="H1600" s="205">
        <v>0</v>
      </c>
      <c r="I1600" s="205">
        <v>0</v>
      </c>
      <c r="J1600" s="205">
        <v>0</v>
      </c>
      <c r="K1600" s="205">
        <v>0</v>
      </c>
      <c r="L1600" s="205">
        <v>0</v>
      </c>
      <c r="M1600">
        <v>0</v>
      </c>
      <c r="N1600">
        <v>0</v>
      </c>
      <c r="O1600">
        <v>0</v>
      </c>
      <c r="P1600">
        <v>0</v>
      </c>
      <c r="Q1600">
        <v>0</v>
      </c>
      <c r="R1600">
        <v>0</v>
      </c>
      <c r="S1600">
        <v>0</v>
      </c>
      <c r="T1600">
        <v>0</v>
      </c>
      <c r="U1600">
        <v>0</v>
      </c>
      <c r="V1600">
        <v>0</v>
      </c>
      <c r="W1600">
        <v>0</v>
      </c>
      <c r="X1600">
        <v>0</v>
      </c>
      <c r="Y1600">
        <v>0</v>
      </c>
      <c r="Z1600">
        <v>0</v>
      </c>
      <c r="AA1600">
        <v>0</v>
      </c>
      <c r="AB1600">
        <v>0</v>
      </c>
      <c r="AC1600">
        <v>0</v>
      </c>
      <c r="AD1600">
        <v>0</v>
      </c>
      <c r="AE1600" s="21" t="s">
        <v>1</v>
      </c>
    </row>
    <row r="1601" spans="1:31" x14ac:dyDescent="0.2">
      <c r="A1601" s="27" t="s">
        <v>33</v>
      </c>
      <c r="B1601" s="13" t="s">
        <v>33</v>
      </c>
      <c r="C1601" s="14">
        <v>340</v>
      </c>
      <c r="D1601" s="13" t="s">
        <v>33</v>
      </c>
      <c r="E1601" s="13" t="s">
        <v>505</v>
      </c>
      <c r="F1601" s="13"/>
      <c r="G1601" s="14"/>
      <c r="H1601" s="205">
        <v>7980955</v>
      </c>
      <c r="I1601" s="205">
        <v>8150780</v>
      </c>
      <c r="J1601" s="205">
        <v>8317467.0000000009</v>
      </c>
      <c r="K1601" s="205">
        <v>8480670</v>
      </c>
      <c r="L1601" s="205">
        <v>8640692</v>
      </c>
      <c r="M1601">
        <v>8798524</v>
      </c>
      <c r="N1601">
        <v>8955579</v>
      </c>
      <c r="O1601">
        <v>9112904</v>
      </c>
      <c r="P1601">
        <v>9270794</v>
      </c>
      <c r="Q1601">
        <v>9429016</v>
      </c>
      <c r="R1601">
        <v>9587523</v>
      </c>
      <c r="S1601">
        <v>9746115</v>
      </c>
      <c r="T1601">
        <v>9904608</v>
      </c>
      <c r="U1601">
        <v>10062994</v>
      </c>
      <c r="V1601">
        <v>10221256</v>
      </c>
      <c r="W1601">
        <v>10379104</v>
      </c>
      <c r="X1601">
        <v>10536194</v>
      </c>
      <c r="Y1601">
        <v>10692205</v>
      </c>
      <c r="Z1601">
        <v>10846964</v>
      </c>
      <c r="AA1601">
        <v>11000358</v>
      </c>
      <c r="AB1601">
        <v>11152068</v>
      </c>
      <c r="AC1601">
        <v>11301787</v>
      </c>
      <c r="AD1601">
        <v>11449246</v>
      </c>
      <c r="AE1601" s="22" t="s">
        <v>1</v>
      </c>
    </row>
    <row r="1602" spans="1:31" x14ac:dyDescent="0.2">
      <c r="A1602" s="25" t="s">
        <v>34</v>
      </c>
      <c r="B1602" s="11" t="s">
        <v>34</v>
      </c>
      <c r="C1602" s="12">
        <v>356</v>
      </c>
      <c r="D1602" s="11" t="s">
        <v>34</v>
      </c>
      <c r="E1602" s="11" t="s">
        <v>440</v>
      </c>
      <c r="F1602" s="11" t="s">
        <v>312</v>
      </c>
      <c r="G1602" s="12" t="s">
        <v>319</v>
      </c>
      <c r="H1602" s="205">
        <v>12225416</v>
      </c>
      <c r="I1602" s="205">
        <v>12209894</v>
      </c>
      <c r="J1602" s="205">
        <v>12170012</v>
      </c>
      <c r="K1602" s="205">
        <v>12157028</v>
      </c>
      <c r="L1602" s="205">
        <v>12116656</v>
      </c>
      <c r="M1602">
        <v>12028562</v>
      </c>
      <c r="N1602">
        <v>11752457</v>
      </c>
      <c r="O1602">
        <v>11606945</v>
      </c>
      <c r="P1602">
        <v>11351310</v>
      </c>
      <c r="Q1602">
        <v>11092003</v>
      </c>
      <c r="R1602">
        <v>10888071</v>
      </c>
      <c r="S1602">
        <v>11025350</v>
      </c>
      <c r="T1602">
        <v>10948961</v>
      </c>
      <c r="U1602">
        <v>11038855</v>
      </c>
      <c r="V1602">
        <v>11152379</v>
      </c>
      <c r="W1602">
        <v>11240478</v>
      </c>
      <c r="X1602">
        <v>11047530</v>
      </c>
      <c r="Y1602">
        <v>11076647</v>
      </c>
      <c r="Z1602">
        <v>11056257</v>
      </c>
      <c r="AA1602">
        <v>11027452</v>
      </c>
      <c r="AB1602">
        <v>10996113</v>
      </c>
      <c r="AC1602">
        <v>11003223</v>
      </c>
      <c r="AD1602">
        <v>10964687</v>
      </c>
      <c r="AE1602" s="21" t="s">
        <v>1</v>
      </c>
    </row>
    <row r="1603" spans="1:31" x14ac:dyDescent="0.2">
      <c r="A1603" s="27" t="s">
        <v>34</v>
      </c>
      <c r="B1603" s="13" t="s">
        <v>34</v>
      </c>
      <c r="C1603" s="14">
        <v>356</v>
      </c>
      <c r="D1603" s="13" t="s">
        <v>34</v>
      </c>
      <c r="E1603" s="13" t="s">
        <v>487</v>
      </c>
      <c r="F1603" s="13" t="s">
        <v>313</v>
      </c>
      <c r="G1603" s="14" t="s">
        <v>319</v>
      </c>
      <c r="H1603" s="205">
        <v>13658766</v>
      </c>
      <c r="I1603" s="205">
        <v>13602705</v>
      </c>
      <c r="J1603" s="205">
        <v>13529752</v>
      </c>
      <c r="K1603" s="205">
        <v>13459601</v>
      </c>
      <c r="L1603" s="205">
        <v>13359592</v>
      </c>
      <c r="M1603">
        <v>13219385</v>
      </c>
      <c r="N1603">
        <v>12945778</v>
      </c>
      <c r="O1603">
        <v>12766940</v>
      </c>
      <c r="P1603">
        <v>12494178</v>
      </c>
      <c r="Q1603">
        <v>12223507</v>
      </c>
      <c r="R1603">
        <v>12011920</v>
      </c>
      <c r="S1603">
        <v>12133716</v>
      </c>
      <c r="T1603">
        <v>12055649</v>
      </c>
      <c r="U1603">
        <v>12149704</v>
      </c>
      <c r="V1603">
        <v>12270362</v>
      </c>
      <c r="W1603">
        <v>12365246</v>
      </c>
      <c r="X1603">
        <v>12167664</v>
      </c>
      <c r="Y1603">
        <v>12196978</v>
      </c>
      <c r="Z1603">
        <v>12177958</v>
      </c>
      <c r="AA1603">
        <v>12147786</v>
      </c>
      <c r="AB1603">
        <v>12110058</v>
      </c>
      <c r="AC1603">
        <v>12095370</v>
      </c>
      <c r="AD1603">
        <v>12039914</v>
      </c>
      <c r="AE1603" s="22" t="s">
        <v>1</v>
      </c>
    </row>
    <row r="1604" spans="1:31" x14ac:dyDescent="0.2">
      <c r="A1604" s="25" t="s">
        <v>34</v>
      </c>
      <c r="B1604" s="11" t="s">
        <v>34</v>
      </c>
      <c r="C1604" s="12">
        <v>356</v>
      </c>
      <c r="D1604" s="11" t="s">
        <v>34</v>
      </c>
      <c r="E1604" s="11" t="s">
        <v>441</v>
      </c>
      <c r="F1604" s="11" t="s">
        <v>312</v>
      </c>
      <c r="G1604" s="12" t="s">
        <v>355</v>
      </c>
      <c r="H1604" s="205">
        <v>12171206</v>
      </c>
      <c r="I1604" s="205">
        <v>12170117</v>
      </c>
      <c r="J1604" s="205">
        <v>12147010</v>
      </c>
      <c r="K1604" s="205">
        <v>12149797</v>
      </c>
      <c r="L1604" s="205">
        <v>12134987</v>
      </c>
      <c r="M1604">
        <v>12084768</v>
      </c>
      <c r="N1604">
        <v>11976184</v>
      </c>
      <c r="O1604">
        <v>11785763</v>
      </c>
      <c r="P1604">
        <v>11566044</v>
      </c>
      <c r="Q1604">
        <v>11314652</v>
      </c>
      <c r="R1604">
        <v>11080744</v>
      </c>
      <c r="S1604">
        <v>10927902</v>
      </c>
      <c r="T1604">
        <v>10928726</v>
      </c>
      <c r="U1604">
        <v>10961986</v>
      </c>
      <c r="V1604">
        <v>11039358</v>
      </c>
      <c r="W1604">
        <v>11121326</v>
      </c>
      <c r="X1604">
        <v>11154087</v>
      </c>
      <c r="Y1604">
        <v>11073698</v>
      </c>
      <c r="Z1604">
        <v>11062255</v>
      </c>
      <c r="AA1604">
        <v>11040973</v>
      </c>
      <c r="AB1604">
        <v>11013970</v>
      </c>
      <c r="AC1604">
        <v>10988788</v>
      </c>
      <c r="AD1604">
        <v>10974620</v>
      </c>
      <c r="AE1604" s="21" t="s">
        <v>1</v>
      </c>
    </row>
    <row r="1605" spans="1:31" x14ac:dyDescent="0.2">
      <c r="A1605" s="27" t="s">
        <v>34</v>
      </c>
      <c r="B1605" s="13" t="s">
        <v>34</v>
      </c>
      <c r="C1605" s="14">
        <v>356</v>
      </c>
      <c r="D1605" s="13" t="s">
        <v>34</v>
      </c>
      <c r="E1605" s="13" t="s">
        <v>488</v>
      </c>
      <c r="F1605" s="13" t="s">
        <v>313</v>
      </c>
      <c r="G1605" s="14" t="s">
        <v>355</v>
      </c>
      <c r="H1605" s="205">
        <v>13625987</v>
      </c>
      <c r="I1605" s="205">
        <v>13606964</v>
      </c>
      <c r="J1605" s="205">
        <v>13552002</v>
      </c>
      <c r="K1605" s="205">
        <v>13506250</v>
      </c>
      <c r="L1605" s="205">
        <v>13435834</v>
      </c>
      <c r="M1605">
        <v>13331331</v>
      </c>
      <c r="N1605">
        <v>13180523</v>
      </c>
      <c r="O1605">
        <v>12972128</v>
      </c>
      <c r="P1605">
        <v>12728639</v>
      </c>
      <c r="Q1605">
        <v>12459614</v>
      </c>
      <c r="R1605">
        <v>12212819</v>
      </c>
      <c r="S1605">
        <v>12049429</v>
      </c>
      <c r="T1605">
        <v>12038851</v>
      </c>
      <c r="U1605">
        <v>12071105</v>
      </c>
      <c r="V1605">
        <v>12151907</v>
      </c>
      <c r="W1605">
        <v>12239058</v>
      </c>
      <c r="X1605">
        <v>12275331</v>
      </c>
      <c r="Y1605">
        <v>12192629</v>
      </c>
      <c r="Z1605">
        <v>12183576</v>
      </c>
      <c r="AA1605">
        <v>12163328</v>
      </c>
      <c r="AB1605">
        <v>12133996</v>
      </c>
      <c r="AC1605">
        <v>12100728</v>
      </c>
      <c r="AD1605">
        <v>12070126</v>
      </c>
      <c r="AE1605" s="22" t="s">
        <v>1</v>
      </c>
    </row>
    <row r="1606" spans="1:31" x14ac:dyDescent="0.2">
      <c r="A1606" s="25" t="s">
        <v>34</v>
      </c>
      <c r="B1606" s="11" t="s">
        <v>34</v>
      </c>
      <c r="C1606" s="12">
        <v>356</v>
      </c>
      <c r="D1606" s="11" t="s">
        <v>34</v>
      </c>
      <c r="E1606" s="11" t="s">
        <v>442</v>
      </c>
      <c r="F1606" s="11" t="s">
        <v>312</v>
      </c>
      <c r="G1606" s="12" t="s">
        <v>317</v>
      </c>
      <c r="H1606" s="205">
        <v>12112251</v>
      </c>
      <c r="I1606" s="205">
        <v>12124184</v>
      </c>
      <c r="J1606" s="205">
        <v>12116486</v>
      </c>
      <c r="K1606" s="205">
        <v>12130789</v>
      </c>
      <c r="L1606" s="205">
        <v>12135615</v>
      </c>
      <c r="M1606">
        <v>12115676</v>
      </c>
      <c r="N1606">
        <v>12050514</v>
      </c>
      <c r="O1606">
        <v>11919110</v>
      </c>
      <c r="P1606">
        <v>11743596</v>
      </c>
      <c r="Q1606">
        <v>11515087</v>
      </c>
      <c r="R1606">
        <v>11272808</v>
      </c>
      <c r="S1606">
        <v>11070531</v>
      </c>
      <c r="T1606">
        <v>10970949</v>
      </c>
      <c r="U1606">
        <v>10946498</v>
      </c>
      <c r="V1606">
        <v>10980305</v>
      </c>
      <c r="W1606">
        <v>11042369</v>
      </c>
      <c r="X1606">
        <v>11088481</v>
      </c>
      <c r="Y1606">
        <v>11064259</v>
      </c>
      <c r="Z1606">
        <v>11059943</v>
      </c>
      <c r="AA1606">
        <v>11045539</v>
      </c>
      <c r="AB1606">
        <v>11023402</v>
      </c>
      <c r="AC1606">
        <v>10999311</v>
      </c>
      <c r="AD1606">
        <v>10980704</v>
      </c>
      <c r="AE1606" s="21" t="s">
        <v>1</v>
      </c>
    </row>
    <row r="1607" spans="1:31" x14ac:dyDescent="0.2">
      <c r="A1607" s="27" t="s">
        <v>34</v>
      </c>
      <c r="B1607" s="13" t="s">
        <v>34</v>
      </c>
      <c r="C1607" s="14">
        <v>356</v>
      </c>
      <c r="D1607" s="13" t="s">
        <v>34</v>
      </c>
      <c r="E1607" s="13" t="s">
        <v>489</v>
      </c>
      <c r="F1607" s="13" t="s">
        <v>313</v>
      </c>
      <c r="G1607" s="14" t="s">
        <v>317</v>
      </c>
      <c r="H1607" s="205">
        <v>13581146</v>
      </c>
      <c r="I1607" s="205">
        <v>13583663</v>
      </c>
      <c r="J1607" s="205">
        <v>13555491</v>
      </c>
      <c r="K1607" s="205">
        <v>13531131</v>
      </c>
      <c r="L1607" s="205">
        <v>13486688</v>
      </c>
      <c r="M1607">
        <v>13413660</v>
      </c>
      <c r="N1607">
        <v>13300715</v>
      </c>
      <c r="O1607">
        <v>13137441</v>
      </c>
      <c r="P1607">
        <v>12932341</v>
      </c>
      <c r="Q1607">
        <v>12680315</v>
      </c>
      <c r="R1607">
        <v>12419865</v>
      </c>
      <c r="S1607">
        <v>12203000</v>
      </c>
      <c r="T1607">
        <v>12089870</v>
      </c>
      <c r="U1607">
        <v>12058978</v>
      </c>
      <c r="V1607">
        <v>12091819</v>
      </c>
      <c r="W1607">
        <v>12156348</v>
      </c>
      <c r="X1607">
        <v>12205565</v>
      </c>
      <c r="Y1607">
        <v>12181569</v>
      </c>
      <c r="Z1607">
        <v>12179787</v>
      </c>
      <c r="AA1607">
        <v>12167756</v>
      </c>
      <c r="AB1607">
        <v>12146102</v>
      </c>
      <c r="AC1607">
        <v>12118488</v>
      </c>
      <c r="AD1607">
        <v>12090035</v>
      </c>
      <c r="AE1607" s="22" t="s">
        <v>1</v>
      </c>
    </row>
    <row r="1608" spans="1:31" x14ac:dyDescent="0.2">
      <c r="A1608" s="25" t="s">
        <v>34</v>
      </c>
      <c r="B1608" s="11" t="s">
        <v>34</v>
      </c>
      <c r="C1608" s="12">
        <v>356</v>
      </c>
      <c r="D1608" s="11" t="s">
        <v>34</v>
      </c>
      <c r="E1608" s="11" t="s">
        <v>443</v>
      </c>
      <c r="F1608" s="11" t="s">
        <v>312</v>
      </c>
      <c r="G1608" s="12" t="s">
        <v>356</v>
      </c>
      <c r="H1608" s="205">
        <v>12048910</v>
      </c>
      <c r="I1608" s="205">
        <v>12072500</v>
      </c>
      <c r="J1608" s="205">
        <v>12078823</v>
      </c>
      <c r="K1608" s="205">
        <v>12100449</v>
      </c>
      <c r="L1608" s="205">
        <v>12120590</v>
      </c>
      <c r="M1608">
        <v>12124168</v>
      </c>
      <c r="N1608">
        <v>12094001</v>
      </c>
      <c r="O1608">
        <v>12011534</v>
      </c>
      <c r="P1608">
        <v>11888558</v>
      </c>
      <c r="Q1608">
        <v>11691218</v>
      </c>
      <c r="R1608">
        <v>11458857</v>
      </c>
      <c r="S1608">
        <v>11232052</v>
      </c>
      <c r="T1608">
        <v>11063597</v>
      </c>
      <c r="U1608">
        <v>10980402</v>
      </c>
      <c r="V1608">
        <v>10969557</v>
      </c>
      <c r="W1608">
        <v>11001127</v>
      </c>
      <c r="X1608">
        <v>11043618</v>
      </c>
      <c r="Y1608">
        <v>11052219</v>
      </c>
      <c r="Z1608">
        <v>11053230</v>
      </c>
      <c r="AA1608">
        <v>11043866</v>
      </c>
      <c r="AB1608">
        <v>11026536</v>
      </c>
      <c r="AC1608">
        <v>11004653</v>
      </c>
      <c r="AD1608">
        <v>10983895</v>
      </c>
      <c r="AE1608" s="21" t="s">
        <v>1</v>
      </c>
    </row>
    <row r="1609" spans="1:31" x14ac:dyDescent="0.2">
      <c r="A1609" s="27" t="s">
        <v>34</v>
      </c>
      <c r="B1609" s="13" t="s">
        <v>34</v>
      </c>
      <c r="C1609" s="14">
        <v>356</v>
      </c>
      <c r="D1609" s="13" t="s">
        <v>34</v>
      </c>
      <c r="E1609" s="13" t="s">
        <v>490</v>
      </c>
      <c r="F1609" s="13" t="s">
        <v>313</v>
      </c>
      <c r="G1609" s="14" t="s">
        <v>356</v>
      </c>
      <c r="H1609" s="205">
        <v>13525291</v>
      </c>
      <c r="I1609" s="205">
        <v>13546399</v>
      </c>
      <c r="J1609" s="205">
        <v>13541668</v>
      </c>
      <c r="K1609" s="205">
        <v>13535708</v>
      </c>
      <c r="L1609" s="205">
        <v>13514208</v>
      </c>
      <c r="M1609">
        <v>13468727</v>
      </c>
      <c r="N1609">
        <v>13389118</v>
      </c>
      <c r="O1609">
        <v>13265841</v>
      </c>
      <c r="P1609">
        <v>13108260</v>
      </c>
      <c r="Q1609">
        <v>12882370</v>
      </c>
      <c r="R1609">
        <v>12626719</v>
      </c>
      <c r="S1609">
        <v>12381020</v>
      </c>
      <c r="T1609">
        <v>12196171</v>
      </c>
      <c r="U1609">
        <v>12100805</v>
      </c>
      <c r="V1609">
        <v>12084356</v>
      </c>
      <c r="W1609">
        <v>12114768</v>
      </c>
      <c r="X1609">
        <v>12158629</v>
      </c>
      <c r="Y1609">
        <v>12168243</v>
      </c>
      <c r="Z1609">
        <v>12171035</v>
      </c>
      <c r="AA1609">
        <v>12164528</v>
      </c>
      <c r="AB1609">
        <v>12149339</v>
      </c>
      <c r="AC1609">
        <v>12127155</v>
      </c>
      <c r="AD1609">
        <v>12101616</v>
      </c>
      <c r="AE1609" s="22" t="s">
        <v>1</v>
      </c>
    </row>
    <row r="1610" spans="1:31" x14ac:dyDescent="0.2">
      <c r="A1610" s="25" t="s">
        <v>34</v>
      </c>
      <c r="B1610" s="11" t="s">
        <v>34</v>
      </c>
      <c r="C1610" s="12">
        <v>356</v>
      </c>
      <c r="D1610" s="11" t="s">
        <v>34</v>
      </c>
      <c r="E1610" s="11" t="s">
        <v>444</v>
      </c>
      <c r="F1610" s="11" t="s">
        <v>312</v>
      </c>
      <c r="G1610" s="12" t="s">
        <v>327</v>
      </c>
      <c r="H1610" s="205">
        <v>11981545</v>
      </c>
      <c r="I1610" s="205">
        <v>12015439</v>
      </c>
      <c r="J1610" s="205">
        <v>12034405</v>
      </c>
      <c r="K1610" s="205">
        <v>12059226</v>
      </c>
      <c r="L1610" s="205">
        <v>12090421</v>
      </c>
      <c r="M1610">
        <v>12113125</v>
      </c>
      <c r="N1610">
        <v>12110358</v>
      </c>
      <c r="O1610">
        <v>12067580</v>
      </c>
      <c r="P1610">
        <v>12005522</v>
      </c>
      <c r="Q1610">
        <v>11847680</v>
      </c>
      <c r="R1610">
        <v>11633488</v>
      </c>
      <c r="S1610">
        <v>11403745</v>
      </c>
      <c r="T1610">
        <v>11194636</v>
      </c>
      <c r="U1610">
        <v>11051706</v>
      </c>
      <c r="V1610">
        <v>10995160</v>
      </c>
      <c r="W1610">
        <v>10995118</v>
      </c>
      <c r="X1610">
        <v>11020201</v>
      </c>
      <c r="Y1610">
        <v>11041463</v>
      </c>
      <c r="Z1610">
        <v>11046023</v>
      </c>
      <c r="AA1610">
        <v>11039881</v>
      </c>
      <c r="AB1610">
        <v>11025502</v>
      </c>
      <c r="AC1610">
        <v>11006355</v>
      </c>
      <c r="AD1610">
        <v>10985148</v>
      </c>
      <c r="AE1610" s="21" t="s">
        <v>1</v>
      </c>
    </row>
    <row r="1611" spans="1:31" x14ac:dyDescent="0.2">
      <c r="A1611" s="27" t="s">
        <v>34</v>
      </c>
      <c r="B1611" s="13" t="s">
        <v>34</v>
      </c>
      <c r="C1611" s="14">
        <v>356</v>
      </c>
      <c r="D1611" s="13" t="s">
        <v>34</v>
      </c>
      <c r="E1611" s="13" t="s">
        <v>491</v>
      </c>
      <c r="F1611" s="13" t="s">
        <v>313</v>
      </c>
      <c r="G1611" s="14" t="s">
        <v>327</v>
      </c>
      <c r="H1611" s="205">
        <v>13459470</v>
      </c>
      <c r="I1611" s="205">
        <v>13496418</v>
      </c>
      <c r="J1611" s="205">
        <v>13511979</v>
      </c>
      <c r="K1611" s="205">
        <v>13521445</v>
      </c>
      <c r="L1611" s="205">
        <v>13519874</v>
      </c>
      <c r="M1611">
        <v>13498890</v>
      </c>
      <c r="N1611">
        <v>13448390</v>
      </c>
      <c r="O1611">
        <v>13360288</v>
      </c>
      <c r="P1611">
        <v>13259369</v>
      </c>
      <c r="Q1611">
        <v>13068765</v>
      </c>
      <c r="R1611">
        <v>12827043</v>
      </c>
      <c r="S1611">
        <v>12574051</v>
      </c>
      <c r="T1611">
        <v>12345220</v>
      </c>
      <c r="U1611">
        <v>12184069</v>
      </c>
      <c r="V1611">
        <v>12117012</v>
      </c>
      <c r="W1611">
        <v>12111970</v>
      </c>
      <c r="X1611">
        <v>12135572</v>
      </c>
      <c r="Y1611">
        <v>12157093</v>
      </c>
      <c r="Z1611">
        <v>12161767</v>
      </c>
      <c r="AA1611">
        <v>12158088</v>
      </c>
      <c r="AB1611">
        <v>12146672</v>
      </c>
      <c r="AC1611">
        <v>12129201</v>
      </c>
      <c r="AD1611">
        <v>12106847</v>
      </c>
      <c r="AE1611" s="22" t="s">
        <v>1</v>
      </c>
    </row>
    <row r="1612" spans="1:31" x14ac:dyDescent="0.2">
      <c r="A1612" s="25" t="s">
        <v>34</v>
      </c>
      <c r="B1612" s="11" t="s">
        <v>34</v>
      </c>
      <c r="C1612" s="12">
        <v>356</v>
      </c>
      <c r="D1612" s="11" t="s">
        <v>34</v>
      </c>
      <c r="E1612" s="11" t="s">
        <v>445</v>
      </c>
      <c r="F1612" s="11" t="s">
        <v>312</v>
      </c>
      <c r="G1612" s="12" t="s">
        <v>320</v>
      </c>
      <c r="H1612" s="205">
        <v>11910855</v>
      </c>
      <c r="I1612" s="205">
        <v>11953372</v>
      </c>
      <c r="J1612" s="205">
        <v>11983616</v>
      </c>
      <c r="K1612" s="205">
        <v>12012180</v>
      </c>
      <c r="L1612" s="205">
        <v>12045617</v>
      </c>
      <c r="M1612">
        <v>12083119</v>
      </c>
      <c r="N1612">
        <v>12103300</v>
      </c>
      <c r="O1612">
        <v>12091796</v>
      </c>
      <c r="P1612">
        <v>12078918</v>
      </c>
      <c r="Q1612">
        <v>11989104</v>
      </c>
      <c r="R1612">
        <v>11801372</v>
      </c>
      <c r="S1612">
        <v>11576893</v>
      </c>
      <c r="T1612">
        <v>11352030</v>
      </c>
      <c r="U1612">
        <v>11167286</v>
      </c>
      <c r="V1612">
        <v>11045161</v>
      </c>
      <c r="W1612">
        <v>11012423</v>
      </c>
      <c r="X1612">
        <v>11018934</v>
      </c>
      <c r="Y1612">
        <v>11035879</v>
      </c>
      <c r="Z1612">
        <v>11038595</v>
      </c>
      <c r="AA1612">
        <v>11037513</v>
      </c>
      <c r="AB1612">
        <v>11024246</v>
      </c>
      <c r="AC1612">
        <v>11005960</v>
      </c>
      <c r="AD1612">
        <v>10985418</v>
      </c>
      <c r="AE1612" s="21" t="s">
        <v>1</v>
      </c>
    </row>
    <row r="1613" spans="1:31" x14ac:dyDescent="0.2">
      <c r="A1613" s="27" t="s">
        <v>34</v>
      </c>
      <c r="B1613" s="13" t="s">
        <v>34</v>
      </c>
      <c r="C1613" s="14">
        <v>356</v>
      </c>
      <c r="D1613" s="13" t="s">
        <v>34</v>
      </c>
      <c r="E1613" s="13" t="s">
        <v>492</v>
      </c>
      <c r="F1613" s="13" t="s">
        <v>313</v>
      </c>
      <c r="G1613" s="14" t="s">
        <v>320</v>
      </c>
      <c r="H1613" s="205">
        <v>13384372</v>
      </c>
      <c r="I1613" s="205">
        <v>13434970</v>
      </c>
      <c r="J1613" s="205">
        <v>13467872</v>
      </c>
      <c r="K1613" s="205">
        <v>13491522</v>
      </c>
      <c r="L1613" s="205">
        <v>13505167</v>
      </c>
      <c r="M1613">
        <v>13505646</v>
      </c>
      <c r="N1613">
        <v>13481192</v>
      </c>
      <c r="O1613">
        <v>13423745</v>
      </c>
      <c r="P1613">
        <v>13369970</v>
      </c>
      <c r="Q1613">
        <v>13242484</v>
      </c>
      <c r="R1613">
        <v>13023831</v>
      </c>
      <c r="S1613">
        <v>12772660</v>
      </c>
      <c r="T1613">
        <v>12524483</v>
      </c>
      <c r="U1613">
        <v>12316543</v>
      </c>
      <c r="V1613">
        <v>12177281</v>
      </c>
      <c r="W1613">
        <v>12135457</v>
      </c>
      <c r="X1613">
        <v>12137440</v>
      </c>
      <c r="Y1613">
        <v>12152564</v>
      </c>
      <c r="Z1613">
        <v>12153468</v>
      </c>
      <c r="AA1613">
        <v>12152882</v>
      </c>
      <c r="AB1613">
        <v>12142545</v>
      </c>
      <c r="AC1613">
        <v>12127097</v>
      </c>
      <c r="AD1613">
        <v>12107702</v>
      </c>
      <c r="AE1613" s="22" t="s">
        <v>1</v>
      </c>
    </row>
    <row r="1614" spans="1:31" x14ac:dyDescent="0.2">
      <c r="A1614" s="25" t="s">
        <v>34</v>
      </c>
      <c r="B1614" s="11" t="s">
        <v>34</v>
      </c>
      <c r="C1614" s="12">
        <v>356</v>
      </c>
      <c r="D1614" s="11" t="s">
        <v>34</v>
      </c>
      <c r="E1614" s="11" t="s">
        <v>446</v>
      </c>
      <c r="F1614" s="11" t="s">
        <v>312</v>
      </c>
      <c r="G1614" s="12" t="s">
        <v>326</v>
      </c>
      <c r="H1614" s="205">
        <v>11837542</v>
      </c>
      <c r="I1614" s="205">
        <v>11887125</v>
      </c>
      <c r="J1614" s="205">
        <v>11926840</v>
      </c>
      <c r="K1614" s="205">
        <v>11962068</v>
      </c>
      <c r="L1614" s="205">
        <v>11995921</v>
      </c>
      <c r="M1614">
        <v>12034722</v>
      </c>
      <c r="N1614">
        <v>12073464</v>
      </c>
      <c r="O1614">
        <v>12088726</v>
      </c>
      <c r="P1614">
        <v>12103257</v>
      </c>
      <c r="Q1614">
        <v>12079802</v>
      </c>
      <c r="R1614">
        <v>11967180</v>
      </c>
      <c r="S1614">
        <v>11756206</v>
      </c>
      <c r="T1614">
        <v>11523746</v>
      </c>
      <c r="U1614">
        <v>11324584</v>
      </c>
      <c r="V1614">
        <v>11145343</v>
      </c>
      <c r="W1614">
        <v>11041124</v>
      </c>
      <c r="X1614">
        <v>11027935</v>
      </c>
      <c r="Y1614">
        <v>11039355</v>
      </c>
      <c r="Z1614">
        <v>11033035</v>
      </c>
      <c r="AA1614">
        <v>11033415</v>
      </c>
      <c r="AB1614">
        <v>11026716</v>
      </c>
      <c r="AC1614">
        <v>11007433</v>
      </c>
      <c r="AD1614">
        <v>10985662</v>
      </c>
      <c r="AE1614" s="21" t="s">
        <v>1</v>
      </c>
    </row>
    <row r="1615" spans="1:31" x14ac:dyDescent="0.2">
      <c r="A1615" s="27" t="s">
        <v>34</v>
      </c>
      <c r="B1615" s="13" t="s">
        <v>34</v>
      </c>
      <c r="C1615" s="14">
        <v>356</v>
      </c>
      <c r="D1615" s="13" t="s">
        <v>34</v>
      </c>
      <c r="E1615" s="13" t="s">
        <v>493</v>
      </c>
      <c r="F1615" s="13" t="s">
        <v>313</v>
      </c>
      <c r="G1615" s="14" t="s">
        <v>326</v>
      </c>
      <c r="H1615" s="205">
        <v>13300685</v>
      </c>
      <c r="I1615" s="205">
        <v>13362821</v>
      </c>
      <c r="J1615" s="205">
        <v>13410794</v>
      </c>
      <c r="K1615" s="205">
        <v>13448261</v>
      </c>
      <c r="L1615" s="205">
        <v>13475001</v>
      </c>
      <c r="M1615">
        <v>13490493</v>
      </c>
      <c r="N1615">
        <v>13489037</v>
      </c>
      <c r="O1615">
        <v>13459174</v>
      </c>
      <c r="P1615">
        <v>13433701</v>
      </c>
      <c r="Q1615">
        <v>13369165</v>
      </c>
      <c r="R1615">
        <v>13220079</v>
      </c>
      <c r="S1615">
        <v>12979849</v>
      </c>
      <c r="T1615">
        <v>12721425</v>
      </c>
      <c r="U1615">
        <v>12495854</v>
      </c>
      <c r="V1615">
        <v>12293241</v>
      </c>
      <c r="W1615">
        <v>12172732</v>
      </c>
      <c r="X1615">
        <v>12151750</v>
      </c>
      <c r="Y1615">
        <v>12159099</v>
      </c>
      <c r="Z1615">
        <v>12149105</v>
      </c>
      <c r="AA1615">
        <v>12147437</v>
      </c>
      <c r="AB1615">
        <v>12141403</v>
      </c>
      <c r="AC1615">
        <v>12125283</v>
      </c>
      <c r="AD1615">
        <v>12106160</v>
      </c>
      <c r="AE1615" s="22" t="s">
        <v>1</v>
      </c>
    </row>
    <row r="1616" spans="1:31" x14ac:dyDescent="0.2">
      <c r="A1616" s="25" t="s">
        <v>34</v>
      </c>
      <c r="B1616" s="11" t="s">
        <v>34</v>
      </c>
      <c r="C1616" s="12">
        <v>356</v>
      </c>
      <c r="D1616" s="11" t="s">
        <v>34</v>
      </c>
      <c r="E1616" s="11" t="s">
        <v>447</v>
      </c>
      <c r="F1616" s="11" t="s">
        <v>312</v>
      </c>
      <c r="G1616" s="12" t="s">
        <v>318</v>
      </c>
      <c r="H1616" s="205">
        <v>11760268</v>
      </c>
      <c r="I1616" s="205">
        <v>11817522</v>
      </c>
      <c r="J1616" s="205">
        <v>11865026</v>
      </c>
      <c r="K1616" s="205">
        <v>11907796</v>
      </c>
      <c r="L1616" s="205">
        <v>11946461</v>
      </c>
      <c r="M1616">
        <v>11982364</v>
      </c>
      <c r="N1616">
        <v>12021482</v>
      </c>
      <c r="O1616">
        <v>12059070</v>
      </c>
      <c r="P1616">
        <v>12089851</v>
      </c>
      <c r="Q1616">
        <v>12104244</v>
      </c>
      <c r="R1616">
        <v>12075130</v>
      </c>
      <c r="S1616">
        <v>11946395</v>
      </c>
      <c r="T1616">
        <v>11714536</v>
      </c>
      <c r="U1616">
        <v>11505320</v>
      </c>
      <c r="V1616">
        <v>11302620</v>
      </c>
      <c r="W1616">
        <v>11125924</v>
      </c>
      <c r="X1616">
        <v>11035320</v>
      </c>
      <c r="Y1616">
        <v>11040048</v>
      </c>
      <c r="Z1616">
        <v>11034464</v>
      </c>
      <c r="AA1616">
        <v>11027880</v>
      </c>
      <c r="AB1616">
        <v>11025950</v>
      </c>
      <c r="AC1616">
        <v>11014740</v>
      </c>
      <c r="AD1616">
        <v>10989863</v>
      </c>
      <c r="AE1616" s="21" t="s">
        <v>1</v>
      </c>
    </row>
    <row r="1617" spans="1:31" x14ac:dyDescent="0.2">
      <c r="A1617" s="27" t="s">
        <v>34</v>
      </c>
      <c r="B1617" s="13" t="s">
        <v>34</v>
      </c>
      <c r="C1617" s="14">
        <v>356</v>
      </c>
      <c r="D1617" s="13" t="s">
        <v>34</v>
      </c>
      <c r="E1617" s="13" t="s">
        <v>494</v>
      </c>
      <c r="F1617" s="13" t="s">
        <v>313</v>
      </c>
      <c r="G1617" s="14" t="s">
        <v>318</v>
      </c>
      <c r="H1617" s="205">
        <v>13211258</v>
      </c>
      <c r="I1617" s="205">
        <v>13280739</v>
      </c>
      <c r="J1617" s="205">
        <v>13341591</v>
      </c>
      <c r="K1617" s="205">
        <v>13392554</v>
      </c>
      <c r="L1617" s="205">
        <v>13432574</v>
      </c>
      <c r="M1617">
        <v>13460081</v>
      </c>
      <c r="N1617">
        <v>13473440</v>
      </c>
      <c r="O1617">
        <v>13468105</v>
      </c>
      <c r="P1617">
        <v>13459762</v>
      </c>
      <c r="Q1617">
        <v>13433121</v>
      </c>
      <c r="R1617">
        <v>13362782</v>
      </c>
      <c r="S1617">
        <v>13198622</v>
      </c>
      <c r="T1617">
        <v>12939060</v>
      </c>
      <c r="U1617">
        <v>12702721</v>
      </c>
      <c r="V1617">
        <v>12472679</v>
      </c>
      <c r="W1617">
        <v>12272193</v>
      </c>
      <c r="X1617">
        <v>12166016</v>
      </c>
      <c r="Y1617">
        <v>12164228</v>
      </c>
      <c r="Z1617">
        <v>12154107</v>
      </c>
      <c r="AA1617">
        <v>12143241</v>
      </c>
      <c r="AB1617">
        <v>12138814</v>
      </c>
      <c r="AC1617">
        <v>12128204</v>
      </c>
      <c r="AD1617">
        <v>12106658</v>
      </c>
      <c r="AE1617" s="22" t="s">
        <v>1</v>
      </c>
    </row>
    <row r="1618" spans="1:31" x14ac:dyDescent="0.2">
      <c r="A1618" s="25" t="s">
        <v>34</v>
      </c>
      <c r="B1618" s="11" t="s">
        <v>34</v>
      </c>
      <c r="C1618" s="12">
        <v>356</v>
      </c>
      <c r="D1618" s="11" t="s">
        <v>34</v>
      </c>
      <c r="E1618" s="11" t="s">
        <v>448</v>
      </c>
      <c r="F1618" s="11" t="s">
        <v>312</v>
      </c>
      <c r="G1618" s="12" t="s">
        <v>333</v>
      </c>
      <c r="H1618" s="205">
        <v>11678712</v>
      </c>
      <c r="I1618" s="205">
        <v>11742672</v>
      </c>
      <c r="J1618" s="205">
        <v>11799125</v>
      </c>
      <c r="K1618" s="205">
        <v>11846543</v>
      </c>
      <c r="L1618" s="205">
        <v>11894666</v>
      </c>
      <c r="M1618">
        <v>11933544</v>
      </c>
      <c r="N1618">
        <v>11966470</v>
      </c>
      <c r="O1618">
        <v>12003525</v>
      </c>
      <c r="P1618">
        <v>12056288</v>
      </c>
      <c r="Q1618">
        <v>12080503</v>
      </c>
      <c r="R1618">
        <v>12099663</v>
      </c>
      <c r="S1618">
        <v>12071592</v>
      </c>
      <c r="T1618">
        <v>11929151</v>
      </c>
      <c r="U1618">
        <v>11698597</v>
      </c>
      <c r="V1618">
        <v>11492462</v>
      </c>
      <c r="W1618">
        <v>11283217</v>
      </c>
      <c r="X1618">
        <v>11104718</v>
      </c>
      <c r="Y1618">
        <v>11026116</v>
      </c>
      <c r="Z1618">
        <v>11034141</v>
      </c>
      <c r="AA1618">
        <v>11027260</v>
      </c>
      <c r="AB1618">
        <v>11020442</v>
      </c>
      <c r="AC1618">
        <v>11017305</v>
      </c>
      <c r="AD1618">
        <v>11002005</v>
      </c>
      <c r="AE1618" s="21" t="s">
        <v>1</v>
      </c>
    </row>
    <row r="1619" spans="1:31" x14ac:dyDescent="0.2">
      <c r="A1619" s="27" t="s">
        <v>34</v>
      </c>
      <c r="B1619" s="13" t="s">
        <v>34</v>
      </c>
      <c r="C1619" s="14">
        <v>356</v>
      </c>
      <c r="D1619" s="13" t="s">
        <v>34</v>
      </c>
      <c r="E1619" s="13" t="s">
        <v>495</v>
      </c>
      <c r="F1619" s="13" t="s">
        <v>313</v>
      </c>
      <c r="G1619" s="14" t="s">
        <v>333</v>
      </c>
      <c r="H1619" s="205">
        <v>13117859</v>
      </c>
      <c r="I1619" s="205">
        <v>13192372</v>
      </c>
      <c r="J1619" s="205">
        <v>13261112</v>
      </c>
      <c r="K1619" s="205">
        <v>13323857</v>
      </c>
      <c r="L1619" s="205">
        <v>13378223</v>
      </c>
      <c r="M1619">
        <v>13418483</v>
      </c>
      <c r="N1619">
        <v>13442786</v>
      </c>
      <c r="O1619">
        <v>13452070</v>
      </c>
      <c r="P1619">
        <v>13465308</v>
      </c>
      <c r="Q1619">
        <v>13449785</v>
      </c>
      <c r="R1619">
        <v>13426935</v>
      </c>
      <c r="S1619">
        <v>13357345</v>
      </c>
      <c r="T1619">
        <v>13180404</v>
      </c>
      <c r="U1619">
        <v>12923305</v>
      </c>
      <c r="V1619">
        <v>12689559</v>
      </c>
      <c r="W1619">
        <v>12451790</v>
      </c>
      <c r="X1619">
        <v>12248954</v>
      </c>
      <c r="Y1619">
        <v>12155481</v>
      </c>
      <c r="Z1619">
        <v>12158522</v>
      </c>
      <c r="AA1619">
        <v>12146709</v>
      </c>
      <c r="AB1619">
        <v>12134785</v>
      </c>
      <c r="AC1619">
        <v>12128470</v>
      </c>
      <c r="AD1619">
        <v>12113639</v>
      </c>
      <c r="AE1619" s="22" t="s">
        <v>1</v>
      </c>
    </row>
    <row r="1620" spans="1:31" x14ac:dyDescent="0.2">
      <c r="A1620" s="25" t="s">
        <v>34</v>
      </c>
      <c r="B1620" s="11" t="s">
        <v>34</v>
      </c>
      <c r="C1620" s="12">
        <v>356</v>
      </c>
      <c r="D1620" s="11" t="s">
        <v>34</v>
      </c>
      <c r="E1620" s="11" t="s">
        <v>449</v>
      </c>
      <c r="F1620" s="11" t="s">
        <v>312</v>
      </c>
      <c r="G1620" s="12" t="s">
        <v>340</v>
      </c>
      <c r="H1620" s="205">
        <v>11594256</v>
      </c>
      <c r="I1620" s="205">
        <v>11662039</v>
      </c>
      <c r="J1620" s="205">
        <v>11726688</v>
      </c>
      <c r="K1620" s="205">
        <v>11780102</v>
      </c>
      <c r="L1620" s="205">
        <v>11833943</v>
      </c>
      <c r="M1620">
        <v>11884217</v>
      </c>
      <c r="N1620">
        <v>11918301</v>
      </c>
      <c r="O1620">
        <v>11945881</v>
      </c>
      <c r="P1620">
        <v>11999993</v>
      </c>
      <c r="Q1620">
        <v>12043058</v>
      </c>
      <c r="R1620">
        <v>12065604</v>
      </c>
      <c r="S1620">
        <v>12096219</v>
      </c>
      <c r="T1620">
        <v>12071625</v>
      </c>
      <c r="U1620">
        <v>11912385</v>
      </c>
      <c r="V1620">
        <v>11688319</v>
      </c>
      <c r="W1620">
        <v>11482210</v>
      </c>
      <c r="X1620">
        <v>11262002</v>
      </c>
      <c r="Y1620">
        <v>11080090</v>
      </c>
      <c r="Z1620">
        <v>11019695</v>
      </c>
      <c r="AA1620">
        <v>11025923</v>
      </c>
      <c r="AB1620">
        <v>11017773</v>
      </c>
      <c r="AC1620">
        <v>11011823</v>
      </c>
      <c r="AD1620">
        <v>11007899</v>
      </c>
      <c r="AE1620" s="21" t="s">
        <v>1</v>
      </c>
    </row>
    <row r="1621" spans="1:31" x14ac:dyDescent="0.2">
      <c r="A1621" s="27" t="s">
        <v>34</v>
      </c>
      <c r="B1621" s="13" t="s">
        <v>34</v>
      </c>
      <c r="C1621" s="14">
        <v>356</v>
      </c>
      <c r="D1621" s="13" t="s">
        <v>34</v>
      </c>
      <c r="E1621" s="13" t="s">
        <v>496</v>
      </c>
      <c r="F1621" s="13" t="s">
        <v>313</v>
      </c>
      <c r="G1621" s="14" t="s">
        <v>340</v>
      </c>
      <c r="H1621" s="205">
        <v>13020457</v>
      </c>
      <c r="I1621" s="205">
        <v>13099929</v>
      </c>
      <c r="J1621" s="205">
        <v>13173804</v>
      </c>
      <c r="K1621" s="205">
        <v>13243343</v>
      </c>
      <c r="L1621" s="205">
        <v>13310011</v>
      </c>
      <c r="M1621">
        <v>13365480</v>
      </c>
      <c r="N1621">
        <v>13402025</v>
      </c>
      <c r="O1621">
        <v>13421185</v>
      </c>
      <c r="P1621">
        <v>13448821</v>
      </c>
      <c r="Q1621">
        <v>13451938</v>
      </c>
      <c r="R1621">
        <v>13434200</v>
      </c>
      <c r="S1621">
        <v>13421700</v>
      </c>
      <c r="T1621">
        <v>13355178</v>
      </c>
      <c r="U1621">
        <v>13164052</v>
      </c>
      <c r="V1621">
        <v>12913185</v>
      </c>
      <c r="W1621">
        <v>12678728</v>
      </c>
      <c r="X1621">
        <v>12428678</v>
      </c>
      <c r="Y1621">
        <v>12221871</v>
      </c>
      <c r="Z1621">
        <v>12149439</v>
      </c>
      <c r="AA1621">
        <v>12150408</v>
      </c>
      <c r="AB1621">
        <v>12136718</v>
      </c>
      <c r="AC1621">
        <v>12124609</v>
      </c>
      <c r="AD1621">
        <v>12116759</v>
      </c>
      <c r="AE1621" s="22" t="s">
        <v>1</v>
      </c>
    </row>
    <row r="1622" spans="1:31" x14ac:dyDescent="0.2">
      <c r="A1622" s="25" t="s">
        <v>34</v>
      </c>
      <c r="B1622" s="11" t="s">
        <v>34</v>
      </c>
      <c r="C1622" s="12">
        <v>356</v>
      </c>
      <c r="D1622" s="11" t="s">
        <v>34</v>
      </c>
      <c r="E1622" s="11" t="s">
        <v>450</v>
      </c>
      <c r="F1622" s="11" t="s">
        <v>312</v>
      </c>
      <c r="G1622" s="12" t="s">
        <v>329</v>
      </c>
      <c r="H1622" s="205">
        <v>11505337</v>
      </c>
      <c r="I1622" s="205">
        <v>11577356</v>
      </c>
      <c r="J1622" s="205">
        <v>11646967</v>
      </c>
      <c r="K1622" s="205">
        <v>11706797</v>
      </c>
      <c r="L1622" s="205">
        <v>11766929</v>
      </c>
      <c r="M1622">
        <v>11824009</v>
      </c>
      <c r="N1622">
        <v>11871451</v>
      </c>
      <c r="O1622">
        <v>11898382</v>
      </c>
      <c r="P1622">
        <v>11941223</v>
      </c>
      <c r="Q1622">
        <v>11986062</v>
      </c>
      <c r="R1622">
        <v>12024296</v>
      </c>
      <c r="S1622">
        <v>12051847</v>
      </c>
      <c r="T1622">
        <v>12096353</v>
      </c>
      <c r="U1622">
        <v>12053756</v>
      </c>
      <c r="V1622">
        <v>11901384</v>
      </c>
      <c r="W1622">
        <v>11680693</v>
      </c>
      <c r="X1622">
        <v>11470118</v>
      </c>
      <c r="Y1622">
        <v>11237316</v>
      </c>
      <c r="Z1622">
        <v>11072806</v>
      </c>
      <c r="AA1622">
        <v>11010964</v>
      </c>
      <c r="AB1622">
        <v>11015421</v>
      </c>
      <c r="AC1622">
        <v>11007107</v>
      </c>
      <c r="AD1622">
        <v>11002444</v>
      </c>
      <c r="AE1622" s="21" t="s">
        <v>1</v>
      </c>
    </row>
    <row r="1623" spans="1:31" x14ac:dyDescent="0.2">
      <c r="A1623" s="27" t="s">
        <v>34</v>
      </c>
      <c r="B1623" s="13" t="s">
        <v>34</v>
      </c>
      <c r="C1623" s="14">
        <v>356</v>
      </c>
      <c r="D1623" s="13" t="s">
        <v>34</v>
      </c>
      <c r="E1623" s="13" t="s">
        <v>497</v>
      </c>
      <c r="F1623" s="13" t="s">
        <v>313</v>
      </c>
      <c r="G1623" s="14" t="s">
        <v>329</v>
      </c>
      <c r="H1623" s="205">
        <v>12914896</v>
      </c>
      <c r="I1623" s="205">
        <v>13003217</v>
      </c>
      <c r="J1623" s="205">
        <v>13082314</v>
      </c>
      <c r="K1623" s="205">
        <v>13155646</v>
      </c>
      <c r="L1623" s="205">
        <v>13229438</v>
      </c>
      <c r="M1623">
        <v>13297746</v>
      </c>
      <c r="N1623">
        <v>13350382</v>
      </c>
      <c r="O1623">
        <v>13381274</v>
      </c>
      <c r="P1623">
        <v>13417064</v>
      </c>
      <c r="Q1623">
        <v>13435012</v>
      </c>
      <c r="R1623">
        <v>13432960</v>
      </c>
      <c r="S1623">
        <v>13419573</v>
      </c>
      <c r="T1623">
        <v>13419751</v>
      </c>
      <c r="U1623">
        <v>13337906</v>
      </c>
      <c r="V1623">
        <v>13153442</v>
      </c>
      <c r="W1623">
        <v>12905440</v>
      </c>
      <c r="X1623">
        <v>12665638</v>
      </c>
      <c r="Y1623">
        <v>12401667</v>
      </c>
      <c r="Z1623">
        <v>12215121</v>
      </c>
      <c r="AA1623">
        <v>12140989</v>
      </c>
      <c r="AB1623">
        <v>12139701</v>
      </c>
      <c r="AC1623">
        <v>12125007</v>
      </c>
      <c r="AD1623">
        <v>12113067</v>
      </c>
      <c r="AE1623" s="22" t="s">
        <v>1</v>
      </c>
    </row>
    <row r="1624" spans="1:31" x14ac:dyDescent="0.2">
      <c r="A1624" s="25" t="s">
        <v>34</v>
      </c>
      <c r="B1624" s="11" t="s">
        <v>34</v>
      </c>
      <c r="C1624" s="12">
        <v>356</v>
      </c>
      <c r="D1624" s="11" t="s">
        <v>34</v>
      </c>
      <c r="E1624" s="11" t="s">
        <v>451</v>
      </c>
      <c r="F1624" s="11" t="s">
        <v>312</v>
      </c>
      <c r="G1624" s="12" t="s">
        <v>361</v>
      </c>
      <c r="H1624" s="205">
        <v>11408353</v>
      </c>
      <c r="I1624" s="205">
        <v>11487759</v>
      </c>
      <c r="J1624" s="205">
        <v>11562045</v>
      </c>
      <c r="K1624" s="205">
        <v>11625916</v>
      </c>
      <c r="L1624" s="205">
        <v>11692719</v>
      </c>
      <c r="M1624">
        <v>11756408</v>
      </c>
      <c r="N1624">
        <v>11811773</v>
      </c>
      <c r="O1624">
        <v>11854027</v>
      </c>
      <c r="P1624">
        <v>11892179</v>
      </c>
      <c r="Q1624">
        <v>11926216</v>
      </c>
      <c r="R1624">
        <v>11966625</v>
      </c>
      <c r="S1624">
        <v>12006675</v>
      </c>
      <c r="T1624">
        <v>12041659</v>
      </c>
      <c r="U1624">
        <v>12077086</v>
      </c>
      <c r="V1624">
        <v>12041720</v>
      </c>
      <c r="W1624">
        <v>11893083</v>
      </c>
      <c r="X1624">
        <v>11671198</v>
      </c>
      <c r="Y1624">
        <v>11454492</v>
      </c>
      <c r="Z1624">
        <v>11228735</v>
      </c>
      <c r="AA1624">
        <v>11063200</v>
      </c>
      <c r="AB1624">
        <v>10999952</v>
      </c>
      <c r="AC1624">
        <v>11003740</v>
      </c>
      <c r="AD1624">
        <v>10995682</v>
      </c>
      <c r="AE1624" s="21" t="s">
        <v>1</v>
      </c>
    </row>
    <row r="1625" spans="1:31" x14ac:dyDescent="0.2">
      <c r="A1625" s="27" t="s">
        <v>34</v>
      </c>
      <c r="B1625" s="13" t="s">
        <v>34</v>
      </c>
      <c r="C1625" s="14">
        <v>356</v>
      </c>
      <c r="D1625" s="13" t="s">
        <v>34</v>
      </c>
      <c r="E1625" s="13" t="s">
        <v>498</v>
      </c>
      <c r="F1625" s="13" t="s">
        <v>313</v>
      </c>
      <c r="G1625" s="14" t="s">
        <v>361</v>
      </c>
      <c r="H1625" s="205">
        <v>12799181</v>
      </c>
      <c r="I1625" s="205">
        <v>12897562</v>
      </c>
      <c r="J1625" s="205">
        <v>12986290</v>
      </c>
      <c r="K1625" s="205">
        <v>13063384</v>
      </c>
      <c r="L1625" s="205">
        <v>13141327</v>
      </c>
      <c r="M1625">
        <v>13217105</v>
      </c>
      <c r="N1625">
        <v>13283137</v>
      </c>
      <c r="O1625">
        <v>13331005</v>
      </c>
      <c r="P1625">
        <v>13375773</v>
      </c>
      <c r="Q1625">
        <v>13402408</v>
      </c>
      <c r="R1625">
        <v>13415602</v>
      </c>
      <c r="S1625">
        <v>13414943</v>
      </c>
      <c r="T1625">
        <v>13408235</v>
      </c>
      <c r="U1625">
        <v>13401178</v>
      </c>
      <c r="V1625">
        <v>13326451</v>
      </c>
      <c r="W1625">
        <v>13145250</v>
      </c>
      <c r="X1625">
        <v>12895395</v>
      </c>
      <c r="Y1625">
        <v>12648572</v>
      </c>
      <c r="Z1625">
        <v>12393741</v>
      </c>
      <c r="AA1625">
        <v>12205952</v>
      </c>
      <c r="AB1625">
        <v>12129948</v>
      </c>
      <c r="AC1625">
        <v>12127274</v>
      </c>
      <c r="AD1625">
        <v>12111931</v>
      </c>
      <c r="AE1625" s="22" t="s">
        <v>1</v>
      </c>
    </row>
    <row r="1626" spans="1:31" x14ac:dyDescent="0.2">
      <c r="A1626" s="25" t="s">
        <v>34</v>
      </c>
      <c r="B1626" s="11" t="s">
        <v>34</v>
      </c>
      <c r="C1626" s="12">
        <v>356</v>
      </c>
      <c r="D1626" s="11" t="s">
        <v>34</v>
      </c>
      <c r="E1626" s="11" t="s">
        <v>452</v>
      </c>
      <c r="F1626" s="11" t="s">
        <v>312</v>
      </c>
      <c r="G1626" s="12" t="s">
        <v>328</v>
      </c>
      <c r="H1626" s="205">
        <v>11323474</v>
      </c>
      <c r="I1626" s="205">
        <v>11389667</v>
      </c>
      <c r="J1626" s="205">
        <v>11471758</v>
      </c>
      <c r="K1626" s="205">
        <v>11539643</v>
      </c>
      <c r="L1626" s="205">
        <v>11610639</v>
      </c>
      <c r="M1626">
        <v>11681276</v>
      </c>
      <c r="N1626">
        <v>11743596</v>
      </c>
      <c r="O1626">
        <v>11794901</v>
      </c>
      <c r="P1626">
        <v>11846038</v>
      </c>
      <c r="Q1626">
        <v>11875668</v>
      </c>
      <c r="R1626">
        <v>11905731</v>
      </c>
      <c r="S1626">
        <v>11948324</v>
      </c>
      <c r="T1626">
        <v>11992612</v>
      </c>
      <c r="U1626">
        <v>12020833</v>
      </c>
      <c r="V1626">
        <v>12063663</v>
      </c>
      <c r="W1626">
        <v>12032415</v>
      </c>
      <c r="X1626">
        <v>11882878</v>
      </c>
      <c r="Y1626">
        <v>11658105</v>
      </c>
      <c r="Z1626">
        <v>11444361</v>
      </c>
      <c r="AA1626">
        <v>11217799</v>
      </c>
      <c r="AB1626">
        <v>11051303</v>
      </c>
      <c r="AC1626">
        <v>10987764</v>
      </c>
      <c r="AD1626">
        <v>10991301</v>
      </c>
      <c r="AE1626" s="21" t="s">
        <v>1</v>
      </c>
    </row>
    <row r="1627" spans="1:31" x14ac:dyDescent="0.2">
      <c r="A1627" s="27" t="s">
        <v>34</v>
      </c>
      <c r="B1627" s="13" t="s">
        <v>34</v>
      </c>
      <c r="C1627" s="14">
        <v>356</v>
      </c>
      <c r="D1627" s="13" t="s">
        <v>34</v>
      </c>
      <c r="E1627" s="13" t="s">
        <v>499</v>
      </c>
      <c r="F1627" s="13" t="s">
        <v>313</v>
      </c>
      <c r="G1627" s="14" t="s">
        <v>328</v>
      </c>
      <c r="H1627" s="205">
        <v>12689576</v>
      </c>
      <c r="I1627" s="205">
        <v>12781172</v>
      </c>
      <c r="J1627" s="205">
        <v>12880539</v>
      </c>
      <c r="K1627" s="205">
        <v>12966290</v>
      </c>
      <c r="L1627" s="205">
        <v>13048266</v>
      </c>
      <c r="M1627">
        <v>13128569</v>
      </c>
      <c r="N1627">
        <v>13202442</v>
      </c>
      <c r="O1627">
        <v>13264271</v>
      </c>
      <c r="P1627">
        <v>13323782</v>
      </c>
      <c r="Q1627">
        <v>13359769</v>
      </c>
      <c r="R1627">
        <v>13382165</v>
      </c>
      <c r="S1627">
        <v>13397151</v>
      </c>
      <c r="T1627">
        <v>13400215</v>
      </c>
      <c r="U1627">
        <v>13388106</v>
      </c>
      <c r="V1627">
        <v>13388450</v>
      </c>
      <c r="W1627">
        <v>13317445</v>
      </c>
      <c r="X1627">
        <v>13134716</v>
      </c>
      <c r="Y1627">
        <v>12881304</v>
      </c>
      <c r="Z1627">
        <v>12639153</v>
      </c>
      <c r="AA1627">
        <v>12383359</v>
      </c>
      <c r="AB1627">
        <v>12194177</v>
      </c>
      <c r="AC1627">
        <v>12117189</v>
      </c>
      <c r="AD1627">
        <v>12113481</v>
      </c>
      <c r="AE1627" s="22" t="s">
        <v>1</v>
      </c>
    </row>
    <row r="1628" spans="1:31" x14ac:dyDescent="0.2">
      <c r="A1628" s="25" t="s">
        <v>34</v>
      </c>
      <c r="B1628" s="11" t="s">
        <v>34</v>
      </c>
      <c r="C1628" s="12">
        <v>356</v>
      </c>
      <c r="D1628" s="11" t="s">
        <v>34</v>
      </c>
      <c r="E1628" s="11" t="s">
        <v>453</v>
      </c>
      <c r="F1628" s="11" t="s">
        <v>312</v>
      </c>
      <c r="G1628" s="12" t="s">
        <v>337</v>
      </c>
      <c r="H1628" s="205">
        <v>11259325</v>
      </c>
      <c r="I1628" s="205">
        <v>11303218</v>
      </c>
      <c r="J1628" s="205">
        <v>11372546</v>
      </c>
      <c r="K1628" s="205">
        <v>11447885</v>
      </c>
      <c r="L1628" s="205">
        <v>11522973</v>
      </c>
      <c r="M1628">
        <v>11597978</v>
      </c>
      <c r="N1628">
        <v>11667556</v>
      </c>
      <c r="O1628">
        <v>11726176</v>
      </c>
      <c r="P1628">
        <v>11785083</v>
      </c>
      <c r="Q1628">
        <v>11827779</v>
      </c>
      <c r="R1628">
        <v>11853704</v>
      </c>
      <c r="S1628">
        <v>11886377</v>
      </c>
      <c r="T1628">
        <v>11933564</v>
      </c>
      <c r="U1628">
        <v>11970201</v>
      </c>
      <c r="V1628">
        <v>12005825</v>
      </c>
      <c r="W1628">
        <v>12052977</v>
      </c>
      <c r="X1628">
        <v>12021183</v>
      </c>
      <c r="Y1628">
        <v>11869011</v>
      </c>
      <c r="Z1628">
        <v>11646419</v>
      </c>
      <c r="AA1628">
        <v>11431829</v>
      </c>
      <c r="AB1628">
        <v>11204540</v>
      </c>
      <c r="AC1628">
        <v>11038223</v>
      </c>
      <c r="AD1628">
        <v>10974819</v>
      </c>
      <c r="AE1628" s="21" t="s">
        <v>1</v>
      </c>
    </row>
    <row r="1629" spans="1:31" x14ac:dyDescent="0.2">
      <c r="A1629" s="27" t="s">
        <v>34</v>
      </c>
      <c r="B1629" s="13" t="s">
        <v>34</v>
      </c>
      <c r="C1629" s="14">
        <v>356</v>
      </c>
      <c r="D1629" s="13" t="s">
        <v>34</v>
      </c>
      <c r="E1629" s="13" t="s">
        <v>500</v>
      </c>
      <c r="F1629" s="13" t="s">
        <v>313</v>
      </c>
      <c r="G1629" s="14" t="s">
        <v>337</v>
      </c>
      <c r="H1629" s="205">
        <v>12592858</v>
      </c>
      <c r="I1629" s="205">
        <v>12670498</v>
      </c>
      <c r="J1629" s="205">
        <v>12763472</v>
      </c>
      <c r="K1629" s="205">
        <v>12859330</v>
      </c>
      <c r="L1629" s="205">
        <v>12950074</v>
      </c>
      <c r="M1629">
        <v>13034698</v>
      </c>
      <c r="N1629">
        <v>13113497</v>
      </c>
      <c r="O1629">
        <v>13183548</v>
      </c>
      <c r="P1629">
        <v>13255247</v>
      </c>
      <c r="Q1629">
        <v>13306095</v>
      </c>
      <c r="R1629">
        <v>13338195</v>
      </c>
      <c r="S1629">
        <v>13362879</v>
      </c>
      <c r="T1629">
        <v>13381987</v>
      </c>
      <c r="U1629">
        <v>13378464</v>
      </c>
      <c r="V1629">
        <v>13373817</v>
      </c>
      <c r="W1629">
        <v>13378182</v>
      </c>
      <c r="X1629">
        <v>13306067</v>
      </c>
      <c r="Y1629">
        <v>13120059</v>
      </c>
      <c r="Z1629">
        <v>12870339</v>
      </c>
      <c r="AA1629">
        <v>12627229</v>
      </c>
      <c r="AB1629">
        <v>12370334</v>
      </c>
      <c r="AC1629">
        <v>12180675</v>
      </c>
      <c r="AD1629">
        <v>12103065</v>
      </c>
      <c r="AE1629" s="22" t="s">
        <v>1</v>
      </c>
    </row>
    <row r="1630" spans="1:31" x14ac:dyDescent="0.2">
      <c r="A1630" s="25" t="s">
        <v>34</v>
      </c>
      <c r="B1630" s="11" t="s">
        <v>34</v>
      </c>
      <c r="C1630" s="12">
        <v>356</v>
      </c>
      <c r="D1630" s="11" t="s">
        <v>34</v>
      </c>
      <c r="E1630" s="11" t="s">
        <v>454</v>
      </c>
      <c r="F1630" s="11" t="s">
        <v>312</v>
      </c>
      <c r="G1630" s="12" t="s">
        <v>369</v>
      </c>
      <c r="H1630" s="205">
        <v>11204720</v>
      </c>
      <c r="I1630" s="205">
        <v>11237143</v>
      </c>
      <c r="J1630" s="205">
        <v>11284514</v>
      </c>
      <c r="K1630" s="205">
        <v>11347080</v>
      </c>
      <c r="L1630" s="205">
        <v>11429698</v>
      </c>
      <c r="M1630">
        <v>11508897</v>
      </c>
      <c r="N1630">
        <v>11583055</v>
      </c>
      <c r="O1630">
        <v>11649258</v>
      </c>
      <c r="P1630">
        <v>11714428</v>
      </c>
      <c r="Q1630">
        <v>11765047</v>
      </c>
      <c r="R1630">
        <v>11804088</v>
      </c>
      <c r="S1630">
        <v>11832867</v>
      </c>
      <c r="T1630">
        <v>11870547</v>
      </c>
      <c r="U1630">
        <v>11909497</v>
      </c>
      <c r="V1630">
        <v>11953585</v>
      </c>
      <c r="W1630">
        <v>11993539</v>
      </c>
      <c r="X1630">
        <v>12040359</v>
      </c>
      <c r="Y1630">
        <v>12006247</v>
      </c>
      <c r="Z1630">
        <v>11855700</v>
      </c>
      <c r="AA1630">
        <v>11632289</v>
      </c>
      <c r="AB1630">
        <v>11416929</v>
      </c>
      <c r="AC1630">
        <v>11190083</v>
      </c>
      <c r="AD1630">
        <v>11024383</v>
      </c>
      <c r="AE1630" s="21" t="s">
        <v>1</v>
      </c>
    </row>
    <row r="1631" spans="1:31" x14ac:dyDescent="0.2">
      <c r="A1631" s="27" t="s">
        <v>34</v>
      </c>
      <c r="B1631" s="13" t="s">
        <v>34</v>
      </c>
      <c r="C1631" s="14">
        <v>356</v>
      </c>
      <c r="D1631" s="13" t="s">
        <v>34</v>
      </c>
      <c r="E1631" s="13" t="s">
        <v>501</v>
      </c>
      <c r="F1631" s="13" t="s">
        <v>313</v>
      </c>
      <c r="G1631" s="14" t="s">
        <v>369</v>
      </c>
      <c r="H1631" s="205">
        <v>12500583</v>
      </c>
      <c r="I1631" s="205">
        <v>12572387</v>
      </c>
      <c r="J1631" s="205">
        <v>12651724</v>
      </c>
      <c r="K1631" s="205">
        <v>12740931</v>
      </c>
      <c r="L1631" s="205">
        <v>12841872</v>
      </c>
      <c r="M1631">
        <v>12935395</v>
      </c>
      <c r="N1631">
        <v>13018831</v>
      </c>
      <c r="O1631">
        <v>13094222</v>
      </c>
      <c r="P1631">
        <v>13172604</v>
      </c>
      <c r="Q1631">
        <v>13235810</v>
      </c>
      <c r="R1631">
        <v>13282861</v>
      </c>
      <c r="S1631">
        <v>13317578</v>
      </c>
      <c r="T1631">
        <v>13346872</v>
      </c>
      <c r="U1631">
        <v>13358518</v>
      </c>
      <c r="V1631">
        <v>13362548</v>
      </c>
      <c r="W1631">
        <v>13361984</v>
      </c>
      <c r="X1631">
        <v>13365531</v>
      </c>
      <c r="Y1631">
        <v>13290512</v>
      </c>
      <c r="Z1631">
        <v>13107455</v>
      </c>
      <c r="AA1631">
        <v>12856822</v>
      </c>
      <c r="AB1631">
        <v>12612609</v>
      </c>
      <c r="AC1631">
        <v>12355556</v>
      </c>
      <c r="AD1631">
        <v>12165802</v>
      </c>
      <c r="AE1631" s="22" t="s">
        <v>1</v>
      </c>
    </row>
    <row r="1632" spans="1:31" x14ac:dyDescent="0.2">
      <c r="A1632" s="25" t="s">
        <v>34</v>
      </c>
      <c r="B1632" s="11" t="s">
        <v>34</v>
      </c>
      <c r="C1632" s="12">
        <v>356</v>
      </c>
      <c r="D1632" s="11" t="s">
        <v>34</v>
      </c>
      <c r="E1632" s="11" t="s">
        <v>473</v>
      </c>
      <c r="F1632" s="11" t="s">
        <v>312</v>
      </c>
      <c r="G1632" s="12" t="s">
        <v>359</v>
      </c>
      <c r="H1632">
        <v>11139680</v>
      </c>
      <c r="I1632">
        <v>11180408</v>
      </c>
      <c r="J1632">
        <v>11216504</v>
      </c>
      <c r="K1632">
        <v>11257718</v>
      </c>
      <c r="L1632">
        <v>11327251</v>
      </c>
      <c r="M1632">
        <v>11414085</v>
      </c>
      <c r="N1632">
        <v>11492577</v>
      </c>
      <c r="O1632">
        <v>11563588</v>
      </c>
      <c r="P1632">
        <v>11636056</v>
      </c>
      <c r="Q1632">
        <v>11692521</v>
      </c>
      <c r="R1632">
        <v>11739610</v>
      </c>
      <c r="S1632">
        <v>11781522</v>
      </c>
      <c r="T1632">
        <v>11815538</v>
      </c>
      <c r="U1632">
        <v>11845241</v>
      </c>
      <c r="V1632">
        <v>11891195</v>
      </c>
      <c r="W1632">
        <v>11939678</v>
      </c>
      <c r="X1632">
        <v>11979332</v>
      </c>
      <c r="Y1632">
        <v>12024031</v>
      </c>
      <c r="Z1632">
        <v>11991694</v>
      </c>
      <c r="AA1632">
        <v>11839901</v>
      </c>
      <c r="AB1632">
        <v>11615750</v>
      </c>
      <c r="AC1632">
        <v>11400809</v>
      </c>
      <c r="AD1632">
        <v>11174856</v>
      </c>
      <c r="AE1632" s="21"/>
    </row>
    <row r="1633" spans="1:31" x14ac:dyDescent="0.2">
      <c r="A1633" s="27" t="s">
        <v>34</v>
      </c>
      <c r="B1633" s="13" t="s">
        <v>34</v>
      </c>
      <c r="C1633" s="14">
        <v>356</v>
      </c>
      <c r="D1633" s="13" t="s">
        <v>34</v>
      </c>
      <c r="E1633" s="13" t="s">
        <v>480</v>
      </c>
      <c r="F1633" s="13" t="s">
        <v>313</v>
      </c>
      <c r="G1633" s="14" t="s">
        <v>359</v>
      </c>
      <c r="H1633">
        <v>12396192</v>
      </c>
      <c r="I1633">
        <v>12478486</v>
      </c>
      <c r="J1633">
        <v>12552220</v>
      </c>
      <c r="K1633">
        <v>12627738</v>
      </c>
      <c r="L1633">
        <v>12722108</v>
      </c>
      <c r="M1633">
        <v>12825940</v>
      </c>
      <c r="N1633">
        <v>12918435</v>
      </c>
      <c r="O1633">
        <v>12998792</v>
      </c>
      <c r="P1633">
        <v>13081518</v>
      </c>
      <c r="Q1633">
        <v>13151310</v>
      </c>
      <c r="R1633">
        <v>13210858</v>
      </c>
      <c r="S1633">
        <v>13260581</v>
      </c>
      <c r="T1633">
        <v>13300227</v>
      </c>
      <c r="U1633">
        <v>13321833</v>
      </c>
      <c r="V1633">
        <v>13340878</v>
      </c>
      <c r="W1633">
        <v>13349087</v>
      </c>
      <c r="X1633">
        <v>13347771</v>
      </c>
      <c r="Y1633">
        <v>13348684</v>
      </c>
      <c r="Z1633">
        <v>13276386</v>
      </c>
      <c r="AA1633">
        <v>13092251</v>
      </c>
      <c r="AB1633">
        <v>12840561</v>
      </c>
      <c r="AC1633">
        <v>12596203</v>
      </c>
      <c r="AD1633">
        <v>12339389</v>
      </c>
      <c r="AE1633" s="22"/>
    </row>
    <row r="1634" spans="1:31" x14ac:dyDescent="0.2">
      <c r="A1634" s="25" t="s">
        <v>34</v>
      </c>
      <c r="B1634" s="11" t="s">
        <v>34</v>
      </c>
      <c r="C1634" s="12">
        <v>356</v>
      </c>
      <c r="D1634" s="11" t="s">
        <v>34</v>
      </c>
      <c r="E1634" s="11" t="s">
        <v>474</v>
      </c>
      <c r="F1634" s="11" t="s">
        <v>312</v>
      </c>
      <c r="G1634" s="12" t="s">
        <v>341</v>
      </c>
      <c r="H1634">
        <v>11067995</v>
      </c>
      <c r="I1634">
        <v>11113054</v>
      </c>
      <c r="J1634">
        <v>11157630</v>
      </c>
      <c r="K1634">
        <v>11188843</v>
      </c>
      <c r="L1634">
        <v>11236515</v>
      </c>
      <c r="M1634">
        <v>11309971</v>
      </c>
      <c r="N1634">
        <v>11396244</v>
      </c>
      <c r="O1634">
        <v>11471747</v>
      </c>
      <c r="P1634">
        <v>11549709</v>
      </c>
      <c r="Q1634">
        <v>11612761</v>
      </c>
      <c r="R1634">
        <v>11665247</v>
      </c>
      <c r="S1634">
        <v>11715292</v>
      </c>
      <c r="T1634">
        <v>11762450</v>
      </c>
      <c r="U1634">
        <v>11789663</v>
      </c>
      <c r="V1634">
        <v>11825669</v>
      </c>
      <c r="W1634">
        <v>11875587</v>
      </c>
      <c r="X1634">
        <v>11923857</v>
      </c>
      <c r="Y1634">
        <v>11961432</v>
      </c>
      <c r="Z1634">
        <v>12008866</v>
      </c>
      <c r="AA1634">
        <v>11974625</v>
      </c>
      <c r="AB1634">
        <v>11821650</v>
      </c>
      <c r="AC1634">
        <v>11597970</v>
      </c>
      <c r="AD1634">
        <v>11383904</v>
      </c>
      <c r="AE1634" s="21"/>
    </row>
    <row r="1635" spans="1:31" x14ac:dyDescent="0.2">
      <c r="A1635" s="27" t="s">
        <v>34</v>
      </c>
      <c r="B1635" s="13" t="s">
        <v>34</v>
      </c>
      <c r="C1635" s="14">
        <v>356</v>
      </c>
      <c r="D1635" s="13" t="s">
        <v>34</v>
      </c>
      <c r="E1635" s="13" t="s">
        <v>481</v>
      </c>
      <c r="F1635" s="13" t="s">
        <v>313</v>
      </c>
      <c r="G1635" s="14" t="s">
        <v>341</v>
      </c>
      <c r="H1635">
        <v>12281386</v>
      </c>
      <c r="I1635">
        <v>12372267</v>
      </c>
      <c r="J1635">
        <v>12456691</v>
      </c>
      <c r="K1635">
        <v>12526709</v>
      </c>
      <c r="L1635">
        <v>12607436</v>
      </c>
      <c r="M1635">
        <v>12704794</v>
      </c>
      <c r="N1635">
        <v>12807744</v>
      </c>
      <c r="O1635">
        <v>12897336</v>
      </c>
      <c r="P1635">
        <v>12984660</v>
      </c>
      <c r="Q1635">
        <v>13058535</v>
      </c>
      <c r="R1635">
        <v>13124537</v>
      </c>
      <c r="S1635">
        <v>13186855</v>
      </c>
      <c r="T1635">
        <v>13241554</v>
      </c>
      <c r="U1635">
        <v>13273907</v>
      </c>
      <c r="V1635">
        <v>13302606</v>
      </c>
      <c r="W1635">
        <v>13325686</v>
      </c>
      <c r="X1635">
        <v>13333246</v>
      </c>
      <c r="Y1635">
        <v>13329368</v>
      </c>
      <c r="Z1635">
        <v>13333289</v>
      </c>
      <c r="AA1635">
        <v>13259626</v>
      </c>
      <c r="AB1635">
        <v>13074252</v>
      </c>
      <c r="AC1635">
        <v>12822482</v>
      </c>
      <c r="AD1635">
        <v>12578380</v>
      </c>
      <c r="AE1635" s="22"/>
    </row>
    <row r="1636" spans="1:31" x14ac:dyDescent="0.2">
      <c r="A1636" s="25" t="s">
        <v>34</v>
      </c>
      <c r="B1636" s="11" t="s">
        <v>34</v>
      </c>
      <c r="C1636" s="12">
        <v>356</v>
      </c>
      <c r="D1636" s="11" t="s">
        <v>34</v>
      </c>
      <c r="E1636" s="11" t="s">
        <v>475</v>
      </c>
      <c r="F1636" s="11" t="s">
        <v>312</v>
      </c>
      <c r="G1636" s="12" t="s">
        <v>334</v>
      </c>
      <c r="H1636">
        <v>10974911</v>
      </c>
      <c r="I1636">
        <v>11038844</v>
      </c>
      <c r="J1636">
        <v>11087954</v>
      </c>
      <c r="K1636">
        <v>11129452</v>
      </c>
      <c r="L1636">
        <v>11166741</v>
      </c>
      <c r="M1636">
        <v>11217839</v>
      </c>
      <c r="N1636">
        <v>11290483</v>
      </c>
      <c r="O1636">
        <v>11373932</v>
      </c>
      <c r="P1636">
        <v>11457740</v>
      </c>
      <c r="Q1636">
        <v>11525813</v>
      </c>
      <c r="R1636">
        <v>11584137</v>
      </c>
      <c r="S1636">
        <v>11639087</v>
      </c>
      <c r="T1636">
        <v>11694449</v>
      </c>
      <c r="U1636">
        <v>11736481</v>
      </c>
      <c r="V1636">
        <v>11769495</v>
      </c>
      <c r="W1636">
        <v>11808777</v>
      </c>
      <c r="X1636">
        <v>11858075</v>
      </c>
      <c r="Y1636">
        <v>11904361</v>
      </c>
      <c r="Z1636">
        <v>11946097</v>
      </c>
      <c r="AA1636">
        <v>11991180</v>
      </c>
      <c r="AB1636">
        <v>11955074</v>
      </c>
      <c r="AC1636">
        <v>11802135</v>
      </c>
      <c r="AD1636">
        <v>11579391</v>
      </c>
      <c r="AE1636" s="21"/>
    </row>
    <row r="1637" spans="1:31" x14ac:dyDescent="0.2">
      <c r="A1637" s="27" t="s">
        <v>34</v>
      </c>
      <c r="B1637" s="13" t="s">
        <v>34</v>
      </c>
      <c r="C1637" s="14">
        <v>356</v>
      </c>
      <c r="D1637" s="13" t="s">
        <v>34</v>
      </c>
      <c r="E1637" s="13" t="s">
        <v>482</v>
      </c>
      <c r="F1637" s="13" t="s">
        <v>313</v>
      </c>
      <c r="G1637" s="14" t="s">
        <v>334</v>
      </c>
      <c r="H1637">
        <v>12151795</v>
      </c>
      <c r="I1637">
        <v>12255444</v>
      </c>
      <c r="J1637">
        <v>12348641</v>
      </c>
      <c r="K1637">
        <v>12429623</v>
      </c>
      <c r="L1637">
        <v>12504854</v>
      </c>
      <c r="M1637">
        <v>12588629</v>
      </c>
      <c r="N1637">
        <v>12685239</v>
      </c>
      <c r="O1637">
        <v>12785446</v>
      </c>
      <c r="P1637">
        <v>12882010</v>
      </c>
      <c r="Q1637">
        <v>12960324</v>
      </c>
      <c r="R1637">
        <v>13030112</v>
      </c>
      <c r="S1637">
        <v>13098708</v>
      </c>
      <c r="T1637">
        <v>13166089</v>
      </c>
      <c r="U1637">
        <v>13214160</v>
      </c>
      <c r="V1637">
        <v>13253379</v>
      </c>
      <c r="W1637">
        <v>13285821</v>
      </c>
      <c r="X1637">
        <v>13308118</v>
      </c>
      <c r="Y1637">
        <v>13313220</v>
      </c>
      <c r="Z1637">
        <v>13312884</v>
      </c>
      <c r="AA1637">
        <v>13315249</v>
      </c>
      <c r="AB1637">
        <v>13240035</v>
      </c>
      <c r="AC1637">
        <v>13054402</v>
      </c>
      <c r="AD1637">
        <v>12802961</v>
      </c>
      <c r="AE1637" s="22"/>
    </row>
    <row r="1638" spans="1:31" x14ac:dyDescent="0.2">
      <c r="A1638" s="25" t="s">
        <v>34</v>
      </c>
      <c r="B1638" s="11" t="s">
        <v>34</v>
      </c>
      <c r="C1638" s="12">
        <v>356</v>
      </c>
      <c r="D1638" s="11" t="s">
        <v>34</v>
      </c>
      <c r="E1638" s="11" t="s">
        <v>476</v>
      </c>
      <c r="F1638" s="11" t="s">
        <v>312</v>
      </c>
      <c r="G1638" s="12" t="s">
        <v>345</v>
      </c>
      <c r="H1638">
        <v>10850986</v>
      </c>
      <c r="I1638">
        <v>10943924</v>
      </c>
      <c r="J1638">
        <v>11011207</v>
      </c>
      <c r="K1638">
        <v>11059248</v>
      </c>
      <c r="L1638">
        <v>11106804</v>
      </c>
      <c r="M1638">
        <v>11147150</v>
      </c>
      <c r="N1638">
        <v>11196973</v>
      </c>
      <c r="O1638">
        <v>11266566</v>
      </c>
      <c r="P1638">
        <v>11359755</v>
      </c>
      <c r="Q1638">
        <v>11433794</v>
      </c>
      <c r="R1638">
        <v>11496627</v>
      </c>
      <c r="S1638">
        <v>11556620</v>
      </c>
      <c r="T1638">
        <v>11616380</v>
      </c>
      <c r="U1638">
        <v>11668363</v>
      </c>
      <c r="V1638">
        <v>11716194</v>
      </c>
      <c r="W1638">
        <v>11751994</v>
      </c>
      <c r="X1638">
        <v>11789990</v>
      </c>
      <c r="Y1638">
        <v>11836909</v>
      </c>
      <c r="Z1638">
        <v>11888821</v>
      </c>
      <c r="AA1638">
        <v>11928255</v>
      </c>
      <c r="AB1638">
        <v>11971009</v>
      </c>
      <c r="AC1638">
        <v>11934247</v>
      </c>
      <c r="AD1638">
        <v>11781810</v>
      </c>
      <c r="AE1638" s="21"/>
    </row>
    <row r="1639" spans="1:31" x14ac:dyDescent="0.2">
      <c r="A1639" s="27" t="s">
        <v>34</v>
      </c>
      <c r="B1639" s="13" t="s">
        <v>34</v>
      </c>
      <c r="C1639" s="14">
        <v>356</v>
      </c>
      <c r="D1639" s="13" t="s">
        <v>34</v>
      </c>
      <c r="E1639" s="13" t="s">
        <v>483</v>
      </c>
      <c r="F1639" s="13" t="s">
        <v>313</v>
      </c>
      <c r="G1639" s="14" t="s">
        <v>345</v>
      </c>
      <c r="H1639">
        <v>12003042</v>
      </c>
      <c r="I1639">
        <v>12124051</v>
      </c>
      <c r="J1639">
        <v>12229798</v>
      </c>
      <c r="K1639">
        <v>12319976</v>
      </c>
      <c r="L1639">
        <v>12406183</v>
      </c>
      <c r="M1639">
        <v>12484481</v>
      </c>
      <c r="N1639">
        <v>12567601</v>
      </c>
      <c r="O1639">
        <v>12661620</v>
      </c>
      <c r="P1639">
        <v>12768848</v>
      </c>
      <c r="Q1639">
        <v>12856560</v>
      </c>
      <c r="R1639">
        <v>12930588</v>
      </c>
      <c r="S1639">
        <v>13002628</v>
      </c>
      <c r="T1639">
        <v>13076095</v>
      </c>
      <c r="U1639">
        <v>13137556</v>
      </c>
      <c r="V1639">
        <v>13192532</v>
      </c>
      <c r="W1639">
        <v>13235282</v>
      </c>
      <c r="X1639">
        <v>13266666</v>
      </c>
      <c r="Y1639">
        <v>13286374</v>
      </c>
      <c r="Z1639">
        <v>13295570</v>
      </c>
      <c r="AA1639">
        <v>13293757</v>
      </c>
      <c r="AB1639">
        <v>13294366</v>
      </c>
      <c r="AC1639">
        <v>13218569</v>
      </c>
      <c r="AD1639">
        <v>13033085</v>
      </c>
      <c r="AE1639" s="22"/>
    </row>
    <row r="1640" spans="1:31" x14ac:dyDescent="0.2">
      <c r="A1640" s="25" t="s">
        <v>34</v>
      </c>
      <c r="B1640" s="11" t="s">
        <v>34</v>
      </c>
      <c r="C1640" s="12">
        <v>356</v>
      </c>
      <c r="D1640" s="11" t="s">
        <v>34</v>
      </c>
      <c r="E1640" s="11" t="s">
        <v>477</v>
      </c>
      <c r="F1640" s="11" t="s">
        <v>312</v>
      </c>
      <c r="G1640" s="12" t="s">
        <v>339</v>
      </c>
      <c r="H1640">
        <v>10702230</v>
      </c>
      <c r="I1640">
        <v>10819297</v>
      </c>
      <c r="J1640">
        <v>10914438</v>
      </c>
      <c r="K1640">
        <v>10981989</v>
      </c>
      <c r="L1640">
        <v>11036037</v>
      </c>
      <c r="M1640">
        <v>11086653</v>
      </c>
      <c r="N1640">
        <v>11125383</v>
      </c>
      <c r="O1640">
        <v>11171715</v>
      </c>
      <c r="P1640">
        <v>11252233</v>
      </c>
      <c r="Q1640">
        <v>11335725</v>
      </c>
      <c r="R1640">
        <v>11404601</v>
      </c>
      <c r="S1640">
        <v>11468540</v>
      </c>
      <c r="T1640">
        <v>11532532</v>
      </c>
      <c r="U1640">
        <v>11590191</v>
      </c>
      <c r="V1640">
        <v>11647926</v>
      </c>
      <c r="W1640">
        <v>11698562</v>
      </c>
      <c r="X1640">
        <v>11732608</v>
      </c>
      <c r="Y1640">
        <v>11767570</v>
      </c>
      <c r="Z1640">
        <v>11821166</v>
      </c>
      <c r="AA1640">
        <v>11870784</v>
      </c>
      <c r="AB1640">
        <v>11907941</v>
      </c>
      <c r="AC1640">
        <v>11949561</v>
      </c>
      <c r="AD1640">
        <v>11912600</v>
      </c>
      <c r="AE1640" s="21"/>
    </row>
    <row r="1641" spans="1:31" x14ac:dyDescent="0.2">
      <c r="A1641" s="27" t="s">
        <v>34</v>
      </c>
      <c r="B1641" s="13" t="s">
        <v>34</v>
      </c>
      <c r="C1641" s="14">
        <v>356</v>
      </c>
      <c r="D1641" s="13" t="s">
        <v>34</v>
      </c>
      <c r="E1641" s="13" t="s">
        <v>484</v>
      </c>
      <c r="F1641" s="13" t="s">
        <v>313</v>
      </c>
      <c r="G1641" s="14" t="s">
        <v>339</v>
      </c>
      <c r="H1641">
        <v>11835806</v>
      </c>
      <c r="I1641">
        <v>11973921</v>
      </c>
      <c r="J1641">
        <v>12096599</v>
      </c>
      <c r="K1641">
        <v>12199476</v>
      </c>
      <c r="L1641">
        <v>12294906</v>
      </c>
      <c r="M1641">
        <v>12384213</v>
      </c>
      <c r="N1641">
        <v>12461905</v>
      </c>
      <c r="O1641">
        <v>12542548</v>
      </c>
      <c r="P1641">
        <v>12643681</v>
      </c>
      <c r="Q1641">
        <v>12742214</v>
      </c>
      <c r="R1641">
        <v>12825754</v>
      </c>
      <c r="S1641">
        <v>12901786</v>
      </c>
      <c r="T1641">
        <v>12978336</v>
      </c>
      <c r="U1641">
        <v>13046355</v>
      </c>
      <c r="V1641">
        <v>13114756</v>
      </c>
      <c r="W1641">
        <v>13173324</v>
      </c>
      <c r="X1641">
        <v>13214824</v>
      </c>
      <c r="Y1641">
        <v>13243347</v>
      </c>
      <c r="Z1641">
        <v>13267480</v>
      </c>
      <c r="AA1641">
        <v>13275281</v>
      </c>
      <c r="AB1641">
        <v>13271793</v>
      </c>
      <c r="AC1641">
        <v>13271600</v>
      </c>
      <c r="AD1641">
        <v>13195619</v>
      </c>
      <c r="AE1641" s="22"/>
    </row>
    <row r="1642" spans="1:31" x14ac:dyDescent="0.2">
      <c r="A1642" s="25" t="s">
        <v>34</v>
      </c>
      <c r="B1642" s="11" t="s">
        <v>34</v>
      </c>
      <c r="C1642" s="12">
        <v>356</v>
      </c>
      <c r="D1642" s="11" t="s">
        <v>34</v>
      </c>
      <c r="E1642" s="11" t="s">
        <v>478</v>
      </c>
      <c r="F1642" s="11" t="s">
        <v>312</v>
      </c>
      <c r="G1642" s="12" t="s">
        <v>352</v>
      </c>
      <c r="H1642">
        <v>10549157</v>
      </c>
      <c r="I1642">
        <v>10670641</v>
      </c>
      <c r="J1642">
        <v>10789093</v>
      </c>
      <c r="K1642">
        <v>10885039</v>
      </c>
      <c r="L1642">
        <v>10958227</v>
      </c>
      <c r="M1642">
        <v>11015308</v>
      </c>
      <c r="N1642">
        <v>11064338</v>
      </c>
      <c r="O1642">
        <v>11099251</v>
      </c>
      <c r="P1642">
        <v>11157507</v>
      </c>
      <c r="Q1642">
        <v>11228139</v>
      </c>
      <c r="R1642">
        <v>11306493</v>
      </c>
      <c r="S1642">
        <v>11376499</v>
      </c>
      <c r="T1642">
        <v>11443858</v>
      </c>
      <c r="U1642">
        <v>11506507</v>
      </c>
      <c r="V1642">
        <v>11569612</v>
      </c>
      <c r="W1642">
        <v>11630128</v>
      </c>
      <c r="X1642">
        <v>11679052</v>
      </c>
      <c r="Y1642">
        <v>11709605</v>
      </c>
      <c r="Z1642">
        <v>11751872</v>
      </c>
      <c r="AA1642">
        <v>11802941</v>
      </c>
      <c r="AB1642">
        <v>11850289</v>
      </c>
      <c r="AC1642">
        <v>11886356</v>
      </c>
      <c r="AD1642">
        <v>11927291</v>
      </c>
      <c r="AE1642" s="21"/>
    </row>
    <row r="1643" spans="1:31" x14ac:dyDescent="0.2">
      <c r="A1643" s="27" t="s">
        <v>34</v>
      </c>
      <c r="B1643" s="13" t="s">
        <v>34</v>
      </c>
      <c r="C1643" s="14">
        <v>356</v>
      </c>
      <c r="D1643" s="13" t="s">
        <v>34</v>
      </c>
      <c r="E1643" s="13" t="s">
        <v>485</v>
      </c>
      <c r="F1643" s="13" t="s">
        <v>313</v>
      </c>
      <c r="G1643" s="14" t="s">
        <v>352</v>
      </c>
      <c r="H1643">
        <v>13625987</v>
      </c>
      <c r="I1643">
        <v>13606964</v>
      </c>
      <c r="J1643">
        <v>13552002</v>
      </c>
      <c r="K1643">
        <v>13506250</v>
      </c>
      <c r="L1643">
        <v>13435834</v>
      </c>
      <c r="M1643">
        <v>13331331</v>
      </c>
      <c r="N1643">
        <v>13180523</v>
      </c>
      <c r="O1643">
        <v>12972128</v>
      </c>
      <c r="P1643">
        <v>12728639</v>
      </c>
      <c r="Q1643">
        <v>12459614</v>
      </c>
      <c r="R1643">
        <v>12212819</v>
      </c>
      <c r="S1643">
        <v>12049429</v>
      </c>
      <c r="T1643">
        <v>12038851</v>
      </c>
      <c r="U1643">
        <v>12947656</v>
      </c>
      <c r="V1643">
        <v>13022307</v>
      </c>
      <c r="W1643">
        <v>13094361</v>
      </c>
      <c r="X1643">
        <v>13151766</v>
      </c>
      <c r="Y1643">
        <v>13190219</v>
      </c>
      <c r="Z1643">
        <v>13223453</v>
      </c>
      <c r="AA1643">
        <v>13245951</v>
      </c>
      <c r="AB1643">
        <v>13252157</v>
      </c>
      <c r="AC1643">
        <v>13247950</v>
      </c>
      <c r="AD1643">
        <v>13247346</v>
      </c>
      <c r="AE1643" s="22"/>
    </row>
    <row r="1644" spans="1:31" x14ac:dyDescent="0.2">
      <c r="A1644" s="25" t="s">
        <v>34</v>
      </c>
      <c r="B1644" s="11" t="s">
        <v>34</v>
      </c>
      <c r="C1644" s="12">
        <v>356</v>
      </c>
      <c r="D1644" s="11" t="s">
        <v>34</v>
      </c>
      <c r="E1644" s="11" t="s">
        <v>479</v>
      </c>
      <c r="F1644" s="11" t="s">
        <v>312</v>
      </c>
      <c r="G1644" s="12" t="s">
        <v>338</v>
      </c>
      <c r="H1644">
        <v>10393736</v>
      </c>
      <c r="I1644">
        <v>10517616</v>
      </c>
      <c r="J1644">
        <v>10640516</v>
      </c>
      <c r="K1644">
        <v>10759950</v>
      </c>
      <c r="L1644">
        <v>10861048</v>
      </c>
      <c r="M1644">
        <v>10936930</v>
      </c>
      <c r="N1644">
        <v>10992428</v>
      </c>
      <c r="O1644">
        <v>11037682</v>
      </c>
      <c r="P1644">
        <v>11085506</v>
      </c>
      <c r="Q1644">
        <v>11133621</v>
      </c>
      <c r="R1644">
        <v>11198893</v>
      </c>
      <c r="S1644">
        <v>11278343</v>
      </c>
      <c r="T1644">
        <v>11351774</v>
      </c>
      <c r="U1644">
        <v>11418321</v>
      </c>
      <c r="V1644">
        <v>11486052</v>
      </c>
      <c r="W1644">
        <v>11551654</v>
      </c>
      <c r="X1644">
        <v>11610463</v>
      </c>
      <c r="Y1644">
        <v>11655943</v>
      </c>
      <c r="Z1644">
        <v>11694258</v>
      </c>
      <c r="AA1644">
        <v>11733708</v>
      </c>
      <c r="AB1644">
        <v>11782271</v>
      </c>
      <c r="AC1644">
        <v>11828528</v>
      </c>
      <c r="AD1644">
        <v>11863954</v>
      </c>
      <c r="AE1644" s="21"/>
    </row>
    <row r="1645" spans="1:31" x14ac:dyDescent="0.2">
      <c r="A1645" s="27" t="s">
        <v>34</v>
      </c>
      <c r="B1645" s="13" t="s">
        <v>34</v>
      </c>
      <c r="C1645" s="14">
        <v>356</v>
      </c>
      <c r="D1645" s="13" t="s">
        <v>34</v>
      </c>
      <c r="E1645" s="13" t="s">
        <v>486</v>
      </c>
      <c r="F1645" s="13" t="s">
        <v>313</v>
      </c>
      <c r="G1645" s="14" t="s">
        <v>338</v>
      </c>
      <c r="H1645">
        <v>11486920</v>
      </c>
      <c r="I1645">
        <v>11630558</v>
      </c>
      <c r="J1645">
        <v>11775723</v>
      </c>
      <c r="K1645">
        <v>11912424</v>
      </c>
      <c r="L1645">
        <v>12036706</v>
      </c>
      <c r="M1645">
        <v>12147395</v>
      </c>
      <c r="N1645">
        <v>12245512</v>
      </c>
      <c r="O1645">
        <v>12331941</v>
      </c>
      <c r="P1645">
        <v>12415656</v>
      </c>
      <c r="Q1645">
        <v>12494686</v>
      </c>
      <c r="R1645">
        <v>12582669</v>
      </c>
      <c r="S1645">
        <v>12679250</v>
      </c>
      <c r="T1645">
        <v>12769139</v>
      </c>
      <c r="U1645">
        <v>12844924</v>
      </c>
      <c r="V1645">
        <v>12922627</v>
      </c>
      <c r="W1645">
        <v>13000648</v>
      </c>
      <c r="X1645">
        <v>13071629</v>
      </c>
      <c r="Y1645">
        <v>13126080</v>
      </c>
      <c r="Z1645">
        <v>13169689</v>
      </c>
      <c r="AA1645">
        <v>13200933</v>
      </c>
      <c r="AB1645">
        <v>13221592</v>
      </c>
      <c r="AC1645">
        <v>13227158</v>
      </c>
      <c r="AD1645">
        <v>13222620</v>
      </c>
      <c r="AE1645" s="22"/>
    </row>
    <row r="1646" spans="1:31" x14ac:dyDescent="0.2">
      <c r="A1646" s="25" t="s">
        <v>34</v>
      </c>
      <c r="B1646" s="11" t="s">
        <v>34</v>
      </c>
      <c r="C1646" s="12">
        <v>356</v>
      </c>
      <c r="D1646" s="11" t="s">
        <v>34</v>
      </c>
      <c r="E1646" s="11" t="s">
        <v>458</v>
      </c>
      <c r="F1646" s="11" t="s">
        <v>312</v>
      </c>
      <c r="G1646" s="12" t="s">
        <v>457</v>
      </c>
      <c r="H1646" s="205">
        <v>55995194</v>
      </c>
      <c r="I1646" s="205">
        <v>56223490.000000007</v>
      </c>
      <c r="J1646" s="205">
        <v>56502952</v>
      </c>
      <c r="K1646" s="205">
        <v>56781169</v>
      </c>
      <c r="L1646" s="205">
        <v>57127076</v>
      </c>
      <c r="M1646">
        <v>57512206.999999993</v>
      </c>
      <c r="N1646">
        <v>57883028</v>
      </c>
      <c r="O1646">
        <v>58205670</v>
      </c>
      <c r="P1646">
        <v>58531314</v>
      </c>
      <c r="Q1646">
        <v>58773776</v>
      </c>
      <c r="R1646">
        <v>58968380.000000007</v>
      </c>
      <c r="S1646">
        <v>59164382</v>
      </c>
      <c r="T1646">
        <v>59374710.999999993</v>
      </c>
      <c r="U1646">
        <v>59535435.000000007</v>
      </c>
      <c r="V1646">
        <v>59739937.000000007</v>
      </c>
      <c r="W1646">
        <v>59894196</v>
      </c>
      <c r="X1646">
        <v>59847609</v>
      </c>
      <c r="Y1646">
        <v>59518826</v>
      </c>
      <c r="Z1646">
        <v>58947040</v>
      </c>
      <c r="AA1646">
        <v>58096443</v>
      </c>
      <c r="AB1646">
        <v>57110172</v>
      </c>
      <c r="AC1646">
        <v>56214849</v>
      </c>
      <c r="AD1646">
        <v>55549263</v>
      </c>
      <c r="AE1646" s="21" t="s">
        <v>1</v>
      </c>
    </row>
    <row r="1647" spans="1:31" x14ac:dyDescent="0.2">
      <c r="A1647" s="27" t="s">
        <v>34</v>
      </c>
      <c r="B1647" s="13" t="s">
        <v>34</v>
      </c>
      <c r="C1647" s="14">
        <v>356</v>
      </c>
      <c r="D1647" s="13" t="s">
        <v>34</v>
      </c>
      <c r="E1647" s="13" t="s">
        <v>456</v>
      </c>
      <c r="F1647" s="13" t="s">
        <v>312</v>
      </c>
      <c r="G1647" s="14" t="s">
        <v>455</v>
      </c>
      <c r="H1647" s="205">
        <v>53471020.000000007</v>
      </c>
      <c r="I1647" s="205">
        <v>53990322.000000007</v>
      </c>
      <c r="J1647" s="205">
        <v>54443208</v>
      </c>
      <c r="K1647" s="205">
        <v>54815678</v>
      </c>
      <c r="L1647" s="205">
        <v>55128857</v>
      </c>
      <c r="M1647">
        <v>55403880</v>
      </c>
      <c r="N1647">
        <v>55669604.999999993</v>
      </c>
      <c r="O1647">
        <v>55949146.000000007</v>
      </c>
      <c r="P1647">
        <v>56312741</v>
      </c>
      <c r="Q1647">
        <v>56657092.000000007</v>
      </c>
      <c r="R1647">
        <v>56990751.000000007</v>
      </c>
      <c r="S1647">
        <v>57319089</v>
      </c>
      <c r="T1647">
        <v>57638992.999999993</v>
      </c>
      <c r="U1647">
        <v>57919863</v>
      </c>
      <c r="V1647">
        <v>58189278.999999993</v>
      </c>
      <c r="W1647">
        <v>58441115</v>
      </c>
      <c r="X1647">
        <v>58670188.000000007</v>
      </c>
      <c r="Y1647">
        <v>58874387.999999993</v>
      </c>
      <c r="Z1647">
        <v>59102213.999999993</v>
      </c>
      <c r="AA1647">
        <v>59326867.999999993</v>
      </c>
      <c r="AB1647">
        <v>59466583.999999993</v>
      </c>
      <c r="AC1647">
        <v>59400827</v>
      </c>
      <c r="AD1647">
        <v>59065045.999999993</v>
      </c>
      <c r="AE1647" s="22" t="s">
        <v>1</v>
      </c>
    </row>
    <row r="1648" spans="1:31" x14ac:dyDescent="0.2">
      <c r="A1648" s="25" t="s">
        <v>34</v>
      </c>
      <c r="B1648" s="11" t="s">
        <v>34</v>
      </c>
      <c r="C1648" s="12">
        <v>356</v>
      </c>
      <c r="D1648" s="11" t="s">
        <v>34</v>
      </c>
      <c r="E1648" s="11" t="s">
        <v>502</v>
      </c>
      <c r="F1648" s="11" t="s">
        <v>313</v>
      </c>
      <c r="G1648" s="12" t="s">
        <v>457</v>
      </c>
      <c r="H1648" s="205">
        <v>62460595</v>
      </c>
      <c r="I1648" s="205">
        <v>62874810.000000007</v>
      </c>
      <c r="J1648" s="205">
        <v>63304646</v>
      </c>
      <c r="K1648" s="205">
        <v>63720998.000000007</v>
      </c>
      <c r="L1648" s="205">
        <v>64169756</v>
      </c>
      <c r="M1648">
        <v>64629396</v>
      </c>
      <c r="N1648">
        <v>65060948.999999993</v>
      </c>
      <c r="O1648">
        <v>65438169.000000007</v>
      </c>
      <c r="P1648">
        <v>65817811</v>
      </c>
      <c r="Q1648">
        <v>66111519</v>
      </c>
      <c r="R1648">
        <v>66338616.000000007</v>
      </c>
      <c r="S1648">
        <v>66525043.999999993</v>
      </c>
      <c r="T1648">
        <v>66670854.999999993</v>
      </c>
      <c r="U1648">
        <v>66720828.000000007</v>
      </c>
      <c r="V1648">
        <v>66768299</v>
      </c>
      <c r="W1648">
        <v>66732384.000000007</v>
      </c>
      <c r="X1648">
        <v>66487331.000000007</v>
      </c>
      <c r="Y1648">
        <v>65969926.999999993</v>
      </c>
      <c r="Z1648">
        <v>65226622</v>
      </c>
      <c r="AA1648">
        <v>64219287.000000015</v>
      </c>
      <c r="AB1648">
        <v>63091933</v>
      </c>
      <c r="AC1648">
        <v>62072104.999999993</v>
      </c>
      <c r="AD1648">
        <v>61300116.999999993</v>
      </c>
      <c r="AE1648" s="21" t="s">
        <v>1</v>
      </c>
    </row>
    <row r="1649" spans="1:31" x14ac:dyDescent="0.2">
      <c r="A1649" s="27" t="s">
        <v>34</v>
      </c>
      <c r="B1649" s="13" t="s">
        <v>34</v>
      </c>
      <c r="C1649" s="14">
        <v>356</v>
      </c>
      <c r="D1649" s="13" t="s">
        <v>34</v>
      </c>
      <c r="E1649" s="13" t="s">
        <v>503</v>
      </c>
      <c r="F1649" s="13" t="s">
        <v>313</v>
      </c>
      <c r="G1649" s="14" t="s">
        <v>338</v>
      </c>
      <c r="H1649" s="205">
        <v>59139425.999999993</v>
      </c>
      <c r="I1649" s="205">
        <v>59789596.999999993</v>
      </c>
      <c r="J1649" s="205">
        <v>60395850</v>
      </c>
      <c r="K1649" s="205">
        <v>60926391</v>
      </c>
      <c r="L1649" s="205">
        <v>61415363.999999993</v>
      </c>
      <c r="M1649">
        <v>61876010.000000007</v>
      </c>
      <c r="N1649">
        <v>62320313.000000007</v>
      </c>
      <c r="O1649">
        <v>62756892</v>
      </c>
      <c r="P1649">
        <v>63233735.000000007</v>
      </c>
      <c r="Q1649">
        <v>63669585.999999993</v>
      </c>
      <c r="R1649">
        <v>64079395</v>
      </c>
      <c r="S1649">
        <v>64478247</v>
      </c>
      <c r="T1649">
        <v>64865811</v>
      </c>
      <c r="U1649">
        <v>65190651</v>
      </c>
      <c r="V1649">
        <v>65505601</v>
      </c>
      <c r="W1649">
        <v>65789436</v>
      </c>
      <c r="X1649">
        <v>66013003</v>
      </c>
      <c r="Y1649">
        <v>66159239.999999993</v>
      </c>
      <c r="Z1649">
        <v>66269076</v>
      </c>
      <c r="AA1649">
        <v>66331171</v>
      </c>
      <c r="AB1649">
        <v>66279943</v>
      </c>
      <c r="AC1649">
        <v>66019678.999999993</v>
      </c>
      <c r="AD1649">
        <v>65501631</v>
      </c>
      <c r="AE1649" s="22" t="s">
        <v>1</v>
      </c>
    </row>
    <row r="1650" spans="1:31" x14ac:dyDescent="0.2">
      <c r="A1650" s="25" t="s">
        <v>34</v>
      </c>
      <c r="B1650" s="11" t="s">
        <v>34</v>
      </c>
      <c r="C1650" s="12">
        <v>356</v>
      </c>
      <c r="D1650" s="11" t="s">
        <v>34</v>
      </c>
      <c r="E1650" s="11" t="s">
        <v>504</v>
      </c>
      <c r="F1650" s="11"/>
      <c r="G1650" s="12"/>
      <c r="H1650" s="205">
        <v>0</v>
      </c>
      <c r="I1650" s="205">
        <v>0</v>
      </c>
      <c r="J1650" s="205">
        <v>0</v>
      </c>
      <c r="K1650" s="205">
        <v>0</v>
      </c>
      <c r="L1650" s="205">
        <v>0</v>
      </c>
      <c r="M1650">
        <v>0</v>
      </c>
      <c r="N1650">
        <v>0</v>
      </c>
      <c r="O1650">
        <v>0</v>
      </c>
      <c r="P1650">
        <v>0</v>
      </c>
      <c r="Q1650">
        <v>0</v>
      </c>
      <c r="R1650">
        <v>0</v>
      </c>
      <c r="S1650">
        <v>0</v>
      </c>
      <c r="T1650">
        <v>0</v>
      </c>
      <c r="U1650">
        <v>0</v>
      </c>
      <c r="V1650">
        <v>0</v>
      </c>
      <c r="W1650">
        <v>0</v>
      </c>
      <c r="X1650">
        <v>0</v>
      </c>
      <c r="Y1650">
        <v>0</v>
      </c>
      <c r="Z1650">
        <v>0</v>
      </c>
      <c r="AA1650">
        <v>0</v>
      </c>
      <c r="AB1650">
        <v>0</v>
      </c>
      <c r="AC1650">
        <v>0</v>
      </c>
      <c r="AD1650">
        <v>0</v>
      </c>
      <c r="AE1650" s="21" t="s">
        <v>1</v>
      </c>
    </row>
    <row r="1651" spans="1:31" x14ac:dyDescent="0.2">
      <c r="A1651" s="27" t="s">
        <v>34</v>
      </c>
      <c r="B1651" s="13" t="s">
        <v>34</v>
      </c>
      <c r="C1651" s="14">
        <v>356</v>
      </c>
      <c r="D1651" s="13" t="s">
        <v>34</v>
      </c>
      <c r="E1651" s="13" t="s">
        <v>505</v>
      </c>
      <c r="F1651" s="13"/>
      <c r="G1651" s="14"/>
      <c r="H1651" s="205">
        <v>1200669762</v>
      </c>
      <c r="I1651" s="205">
        <v>1217726217</v>
      </c>
      <c r="J1651" s="205">
        <v>1234281163</v>
      </c>
      <c r="K1651" s="205">
        <v>1250287939</v>
      </c>
      <c r="L1651" s="205">
        <v>1265780243</v>
      </c>
      <c r="M1651">
        <v>1280842119</v>
      </c>
      <c r="N1651">
        <v>1295600768</v>
      </c>
      <c r="O1651">
        <v>1310152392</v>
      </c>
      <c r="P1651">
        <v>1324517250</v>
      </c>
      <c r="Q1651">
        <v>1338676779</v>
      </c>
      <c r="R1651">
        <v>1352642283</v>
      </c>
      <c r="S1651">
        <v>1366417756</v>
      </c>
      <c r="T1651">
        <v>1380004385</v>
      </c>
      <c r="U1651">
        <v>1393409033</v>
      </c>
      <c r="V1651">
        <v>1406631781</v>
      </c>
      <c r="W1651">
        <v>1419655800</v>
      </c>
      <c r="X1651">
        <v>1432456474</v>
      </c>
      <c r="Y1651">
        <v>1445011620</v>
      </c>
      <c r="Z1651">
        <v>1457308849</v>
      </c>
      <c r="AA1651">
        <v>1469338564</v>
      </c>
      <c r="AB1651">
        <v>1481083336</v>
      </c>
      <c r="AC1651">
        <v>1492524276</v>
      </c>
      <c r="AD1651">
        <v>1503642327</v>
      </c>
      <c r="AE1651" s="22" t="s">
        <v>1</v>
      </c>
    </row>
    <row r="1652" spans="1:31" x14ac:dyDescent="0.2">
      <c r="A1652" s="25" t="s">
        <v>35</v>
      </c>
      <c r="B1652" s="11" t="s">
        <v>35</v>
      </c>
      <c r="C1652" s="12">
        <v>360</v>
      </c>
      <c r="D1652" s="11" t="s">
        <v>35</v>
      </c>
      <c r="E1652" s="11" t="s">
        <v>440</v>
      </c>
      <c r="F1652" s="11" t="s">
        <v>312</v>
      </c>
      <c r="G1652" s="12" t="s">
        <v>319</v>
      </c>
      <c r="H1652" s="205">
        <v>2222617</v>
      </c>
      <c r="I1652" s="205">
        <v>2254456</v>
      </c>
      <c r="J1652" s="205">
        <v>2265314</v>
      </c>
      <c r="K1652" s="205">
        <v>2251426</v>
      </c>
      <c r="L1652" s="205">
        <v>2241150</v>
      </c>
      <c r="M1652">
        <v>2242271</v>
      </c>
      <c r="N1652">
        <v>2303023</v>
      </c>
      <c r="O1652">
        <v>2316778</v>
      </c>
      <c r="P1652">
        <v>2372446</v>
      </c>
      <c r="Q1652">
        <v>2426979</v>
      </c>
      <c r="R1652">
        <v>2462275</v>
      </c>
      <c r="S1652">
        <v>2383568</v>
      </c>
      <c r="T1652">
        <v>2380862</v>
      </c>
      <c r="U1652">
        <v>2332110</v>
      </c>
      <c r="V1652">
        <v>2276518</v>
      </c>
      <c r="W1652">
        <v>2229740</v>
      </c>
      <c r="X1652">
        <v>2270323</v>
      </c>
      <c r="Y1652">
        <v>2245625</v>
      </c>
      <c r="Z1652">
        <v>2248769</v>
      </c>
      <c r="AA1652">
        <v>2254634</v>
      </c>
      <c r="AB1652">
        <v>2257750</v>
      </c>
      <c r="AC1652">
        <v>2227020</v>
      </c>
      <c r="AD1652">
        <v>2225140</v>
      </c>
      <c r="AE1652" s="21" t="s">
        <v>1</v>
      </c>
    </row>
    <row r="1653" spans="1:31" x14ac:dyDescent="0.2">
      <c r="A1653" s="27" t="s">
        <v>35</v>
      </c>
      <c r="B1653" s="13" t="s">
        <v>35</v>
      </c>
      <c r="C1653" s="14">
        <v>360</v>
      </c>
      <c r="D1653" s="13" t="s">
        <v>35</v>
      </c>
      <c r="E1653" s="13" t="s">
        <v>487</v>
      </c>
      <c r="F1653" s="13" t="s">
        <v>313</v>
      </c>
      <c r="G1653" s="14" t="s">
        <v>319</v>
      </c>
      <c r="H1653" s="205">
        <v>2356398</v>
      </c>
      <c r="I1653" s="205">
        <v>2386470</v>
      </c>
      <c r="J1653" s="205">
        <v>2399974</v>
      </c>
      <c r="K1653" s="205">
        <v>2382215</v>
      </c>
      <c r="L1653" s="205">
        <v>2366351</v>
      </c>
      <c r="M1653">
        <v>2361306</v>
      </c>
      <c r="N1653">
        <v>2419357</v>
      </c>
      <c r="O1653">
        <v>2426991</v>
      </c>
      <c r="P1653">
        <v>2477903</v>
      </c>
      <c r="Q1653">
        <v>2528475</v>
      </c>
      <c r="R1653">
        <v>2561127</v>
      </c>
      <c r="S1653">
        <v>2484000</v>
      </c>
      <c r="T1653">
        <v>2480880</v>
      </c>
      <c r="U1653">
        <v>2435633</v>
      </c>
      <c r="V1653">
        <v>2383923</v>
      </c>
      <c r="W1653">
        <v>2339966</v>
      </c>
      <c r="X1653">
        <v>2375044</v>
      </c>
      <c r="Y1653">
        <v>2350822</v>
      </c>
      <c r="Z1653">
        <v>2352379</v>
      </c>
      <c r="AA1653">
        <v>2356288</v>
      </c>
      <c r="AB1653">
        <v>2357711</v>
      </c>
      <c r="AC1653">
        <v>2328905</v>
      </c>
      <c r="AD1653">
        <v>2325928</v>
      </c>
      <c r="AE1653" s="22" t="s">
        <v>1</v>
      </c>
    </row>
    <row r="1654" spans="1:31" x14ac:dyDescent="0.2">
      <c r="A1654" s="25" t="s">
        <v>35</v>
      </c>
      <c r="B1654" s="11" t="s">
        <v>35</v>
      </c>
      <c r="C1654" s="12">
        <v>360</v>
      </c>
      <c r="D1654" s="11" t="s">
        <v>35</v>
      </c>
      <c r="E1654" s="11" t="s">
        <v>441</v>
      </c>
      <c r="F1654" s="11" t="s">
        <v>312</v>
      </c>
      <c r="G1654" s="12" t="s">
        <v>355</v>
      </c>
      <c r="H1654" s="205">
        <v>2235499</v>
      </c>
      <c r="I1654" s="205">
        <v>2251846</v>
      </c>
      <c r="J1654" s="205">
        <v>2274151</v>
      </c>
      <c r="K1654" s="205">
        <v>2260611</v>
      </c>
      <c r="L1654" s="205">
        <v>2246842</v>
      </c>
      <c r="M1654">
        <v>2239506</v>
      </c>
      <c r="N1654">
        <v>2246827</v>
      </c>
      <c r="O1654">
        <v>2277663</v>
      </c>
      <c r="P1654">
        <v>2323127</v>
      </c>
      <c r="Q1654">
        <v>2375770</v>
      </c>
      <c r="R1654">
        <v>2420598</v>
      </c>
      <c r="S1654">
        <v>2437870</v>
      </c>
      <c r="T1654">
        <v>2404991</v>
      </c>
      <c r="U1654">
        <v>2371992</v>
      </c>
      <c r="V1654">
        <v>2325400</v>
      </c>
      <c r="W1654">
        <v>2277885</v>
      </c>
      <c r="X1654">
        <v>2246512</v>
      </c>
      <c r="Y1654">
        <v>2251299</v>
      </c>
      <c r="Z1654">
        <v>2247861</v>
      </c>
      <c r="AA1654">
        <v>2249218</v>
      </c>
      <c r="AB1654">
        <v>2251053</v>
      </c>
      <c r="AC1654">
        <v>2247172</v>
      </c>
      <c r="AD1654">
        <v>2230183</v>
      </c>
      <c r="AE1654" s="21" t="s">
        <v>1</v>
      </c>
    </row>
    <row r="1655" spans="1:31" x14ac:dyDescent="0.2">
      <c r="A1655" s="27" t="s">
        <v>35</v>
      </c>
      <c r="B1655" s="13" t="s">
        <v>35</v>
      </c>
      <c r="C1655" s="14">
        <v>360</v>
      </c>
      <c r="D1655" s="13" t="s">
        <v>35</v>
      </c>
      <c r="E1655" s="13" t="s">
        <v>488</v>
      </c>
      <c r="F1655" s="13" t="s">
        <v>313</v>
      </c>
      <c r="G1655" s="14" t="s">
        <v>355</v>
      </c>
      <c r="H1655" s="205">
        <v>2364512</v>
      </c>
      <c r="I1655" s="205">
        <v>2388908</v>
      </c>
      <c r="J1655" s="205">
        <v>2411836</v>
      </c>
      <c r="K1655" s="205">
        <v>2395694</v>
      </c>
      <c r="L1655" s="205">
        <v>2377231</v>
      </c>
      <c r="M1655">
        <v>2364136</v>
      </c>
      <c r="N1655">
        <v>2365860</v>
      </c>
      <c r="O1655">
        <v>2392381</v>
      </c>
      <c r="P1655">
        <v>2432842</v>
      </c>
      <c r="Q1655">
        <v>2480890</v>
      </c>
      <c r="R1655">
        <v>2521987</v>
      </c>
      <c r="S1655">
        <v>2536917</v>
      </c>
      <c r="T1655">
        <v>2503733</v>
      </c>
      <c r="U1655">
        <v>2472769</v>
      </c>
      <c r="V1655">
        <v>2429229</v>
      </c>
      <c r="W1655">
        <v>2384616</v>
      </c>
      <c r="X1655">
        <v>2354475</v>
      </c>
      <c r="Y1655">
        <v>2356994</v>
      </c>
      <c r="Z1655">
        <v>2352615</v>
      </c>
      <c r="AA1655">
        <v>2352417</v>
      </c>
      <c r="AB1655">
        <v>2352585</v>
      </c>
      <c r="AC1655">
        <v>2347620</v>
      </c>
      <c r="AD1655">
        <v>2330969</v>
      </c>
      <c r="AE1655" s="22" t="s">
        <v>1</v>
      </c>
    </row>
    <row r="1656" spans="1:31" x14ac:dyDescent="0.2">
      <c r="A1656" s="25" t="s">
        <v>35</v>
      </c>
      <c r="B1656" s="11" t="s">
        <v>35</v>
      </c>
      <c r="C1656" s="12">
        <v>360</v>
      </c>
      <c r="D1656" s="11" t="s">
        <v>35</v>
      </c>
      <c r="E1656" s="11" t="s">
        <v>442</v>
      </c>
      <c r="F1656" s="11" t="s">
        <v>312</v>
      </c>
      <c r="G1656" s="12" t="s">
        <v>317</v>
      </c>
      <c r="H1656" s="205">
        <v>2245090</v>
      </c>
      <c r="I1656" s="205">
        <v>2260450</v>
      </c>
      <c r="J1656" s="205">
        <v>2280853</v>
      </c>
      <c r="K1656" s="205">
        <v>2269321</v>
      </c>
      <c r="L1656" s="205">
        <v>2254474</v>
      </c>
      <c r="M1656">
        <v>2241847</v>
      </c>
      <c r="N1656">
        <v>2238538</v>
      </c>
      <c r="O1656">
        <v>2252261</v>
      </c>
      <c r="P1656">
        <v>2285418</v>
      </c>
      <c r="Q1656">
        <v>2332028</v>
      </c>
      <c r="R1656">
        <v>2380191</v>
      </c>
      <c r="S1656">
        <v>2413297</v>
      </c>
      <c r="T1656">
        <v>2411824</v>
      </c>
      <c r="U1656">
        <v>2395422</v>
      </c>
      <c r="V1656">
        <v>2360683</v>
      </c>
      <c r="W1656">
        <v>2317272</v>
      </c>
      <c r="X1656">
        <v>2279307</v>
      </c>
      <c r="Y1656">
        <v>2263846</v>
      </c>
      <c r="Z1656">
        <v>2254149</v>
      </c>
      <c r="AA1656">
        <v>2250555</v>
      </c>
      <c r="AB1656">
        <v>2249897</v>
      </c>
      <c r="AC1656">
        <v>2247135</v>
      </c>
      <c r="AD1656">
        <v>2236030</v>
      </c>
      <c r="AE1656" s="21" t="s">
        <v>1</v>
      </c>
    </row>
    <row r="1657" spans="1:31" x14ac:dyDescent="0.2">
      <c r="A1657" s="27" t="s">
        <v>35</v>
      </c>
      <c r="B1657" s="13" t="s">
        <v>35</v>
      </c>
      <c r="C1657" s="14">
        <v>360</v>
      </c>
      <c r="D1657" s="13" t="s">
        <v>35</v>
      </c>
      <c r="E1657" s="13" t="s">
        <v>489</v>
      </c>
      <c r="F1657" s="13" t="s">
        <v>313</v>
      </c>
      <c r="G1657" s="14" t="s">
        <v>317</v>
      </c>
      <c r="H1657" s="205">
        <v>2369806</v>
      </c>
      <c r="I1657" s="205">
        <v>2395289</v>
      </c>
      <c r="J1657" s="205">
        <v>2420186</v>
      </c>
      <c r="K1657" s="205">
        <v>2407437</v>
      </c>
      <c r="L1657" s="205">
        <v>2388990</v>
      </c>
      <c r="M1657">
        <v>2371290</v>
      </c>
      <c r="N1657">
        <v>2362549</v>
      </c>
      <c r="O1657">
        <v>2371488</v>
      </c>
      <c r="P1657">
        <v>2399642</v>
      </c>
      <c r="Q1657">
        <v>2441317</v>
      </c>
      <c r="R1657">
        <v>2484997</v>
      </c>
      <c r="S1657">
        <v>2514529</v>
      </c>
      <c r="T1657">
        <v>2510972</v>
      </c>
      <c r="U1657">
        <v>2495043</v>
      </c>
      <c r="V1657">
        <v>2462242</v>
      </c>
      <c r="W1657">
        <v>2421351</v>
      </c>
      <c r="X1657">
        <v>2385235</v>
      </c>
      <c r="Y1657">
        <v>2369400</v>
      </c>
      <c r="Z1657">
        <v>2359389</v>
      </c>
      <c r="AA1657">
        <v>2354702</v>
      </c>
      <c r="AB1657">
        <v>2352552</v>
      </c>
      <c r="AC1657">
        <v>2348466</v>
      </c>
      <c r="AD1657">
        <v>2336917</v>
      </c>
      <c r="AE1657" s="22" t="s">
        <v>1</v>
      </c>
    </row>
    <row r="1658" spans="1:31" x14ac:dyDescent="0.2">
      <c r="A1658" s="25" t="s">
        <v>35</v>
      </c>
      <c r="B1658" s="11" t="s">
        <v>35</v>
      </c>
      <c r="C1658" s="12">
        <v>360</v>
      </c>
      <c r="D1658" s="11" t="s">
        <v>35</v>
      </c>
      <c r="E1658" s="11" t="s">
        <v>443</v>
      </c>
      <c r="F1658" s="11" t="s">
        <v>312</v>
      </c>
      <c r="G1658" s="12" t="s">
        <v>356</v>
      </c>
      <c r="H1658" s="205">
        <v>2251363</v>
      </c>
      <c r="I1658" s="205">
        <v>2266103</v>
      </c>
      <c r="J1658" s="205">
        <v>2285182</v>
      </c>
      <c r="K1658" s="205">
        <v>2277332</v>
      </c>
      <c r="L1658" s="205">
        <v>2263051</v>
      </c>
      <c r="M1658">
        <v>2247925</v>
      </c>
      <c r="N1658">
        <v>2237531</v>
      </c>
      <c r="O1658">
        <v>2238445</v>
      </c>
      <c r="P1658">
        <v>2257213</v>
      </c>
      <c r="Q1658">
        <v>2295681</v>
      </c>
      <c r="R1658">
        <v>2342010</v>
      </c>
      <c r="S1658">
        <v>2383719</v>
      </c>
      <c r="T1658">
        <v>2404371</v>
      </c>
      <c r="U1658">
        <v>2405432</v>
      </c>
      <c r="V1658">
        <v>2383390</v>
      </c>
      <c r="W1658">
        <v>2347935</v>
      </c>
      <c r="X1658">
        <v>2309211</v>
      </c>
      <c r="Y1658">
        <v>2281312</v>
      </c>
      <c r="Z1658">
        <v>2265698</v>
      </c>
      <c r="AA1658">
        <v>2257459</v>
      </c>
      <c r="AB1658">
        <v>2253479</v>
      </c>
      <c r="AC1658">
        <v>2250238</v>
      </c>
      <c r="AD1658">
        <v>2242650</v>
      </c>
      <c r="AE1658" s="21" t="s">
        <v>1</v>
      </c>
    </row>
    <row r="1659" spans="1:31" x14ac:dyDescent="0.2">
      <c r="A1659" s="27" t="s">
        <v>35</v>
      </c>
      <c r="B1659" s="13" t="s">
        <v>35</v>
      </c>
      <c r="C1659" s="14">
        <v>360</v>
      </c>
      <c r="D1659" s="13" t="s">
        <v>35</v>
      </c>
      <c r="E1659" s="13" t="s">
        <v>490</v>
      </c>
      <c r="F1659" s="13" t="s">
        <v>313</v>
      </c>
      <c r="G1659" s="14" t="s">
        <v>356</v>
      </c>
      <c r="H1659" s="205">
        <v>2372127</v>
      </c>
      <c r="I1659" s="205">
        <v>2398311</v>
      </c>
      <c r="J1659" s="205">
        <v>2424832</v>
      </c>
      <c r="K1659" s="205">
        <v>2417263</v>
      </c>
      <c r="L1659" s="205">
        <v>2400602</v>
      </c>
      <c r="M1659">
        <v>2381325</v>
      </c>
      <c r="N1659">
        <v>2365981</v>
      </c>
      <c r="O1659">
        <v>2362034</v>
      </c>
      <c r="P1659">
        <v>2376043</v>
      </c>
      <c r="Q1659">
        <v>2409490</v>
      </c>
      <c r="R1659">
        <v>2450898</v>
      </c>
      <c r="S1659">
        <v>2488159</v>
      </c>
      <c r="T1659">
        <v>2505349</v>
      </c>
      <c r="U1659">
        <v>2505218</v>
      </c>
      <c r="V1659">
        <v>2483915</v>
      </c>
      <c r="W1659">
        <v>2450223</v>
      </c>
      <c r="X1659">
        <v>2413407</v>
      </c>
      <c r="Y1659">
        <v>2386288</v>
      </c>
      <c r="Z1659">
        <v>2370960</v>
      </c>
      <c r="AA1659">
        <v>2362079</v>
      </c>
      <c r="AB1659">
        <v>2356888</v>
      </c>
      <c r="AC1659">
        <v>2352272</v>
      </c>
      <c r="AD1659">
        <v>2343732</v>
      </c>
      <c r="AE1659" s="22" t="s">
        <v>1</v>
      </c>
    </row>
    <row r="1660" spans="1:31" x14ac:dyDescent="0.2">
      <c r="A1660" s="25" t="s">
        <v>35</v>
      </c>
      <c r="B1660" s="11" t="s">
        <v>35</v>
      </c>
      <c r="C1660" s="12">
        <v>360</v>
      </c>
      <c r="D1660" s="11" t="s">
        <v>35</v>
      </c>
      <c r="E1660" s="11" t="s">
        <v>444</v>
      </c>
      <c r="F1660" s="11" t="s">
        <v>312</v>
      </c>
      <c r="G1660" s="12" t="s">
        <v>327</v>
      </c>
      <c r="H1660" s="205">
        <v>2254291</v>
      </c>
      <c r="I1660" s="205">
        <v>2268672</v>
      </c>
      <c r="J1660" s="205">
        <v>2286899</v>
      </c>
      <c r="K1660" s="205">
        <v>2284422</v>
      </c>
      <c r="L1660" s="205">
        <v>2272366</v>
      </c>
      <c r="M1660">
        <v>2256368</v>
      </c>
      <c r="N1660">
        <v>2242057</v>
      </c>
      <c r="O1660">
        <v>2234088</v>
      </c>
      <c r="P1660">
        <v>2236409</v>
      </c>
      <c r="Q1660">
        <v>2264644</v>
      </c>
      <c r="R1660">
        <v>2307010</v>
      </c>
      <c r="S1660">
        <v>2351119</v>
      </c>
      <c r="T1660">
        <v>2385641</v>
      </c>
      <c r="U1660">
        <v>2405050</v>
      </c>
      <c r="V1660">
        <v>2396569</v>
      </c>
      <c r="W1660">
        <v>2369905</v>
      </c>
      <c r="X1660">
        <v>2335260</v>
      </c>
      <c r="Y1660">
        <v>2301745</v>
      </c>
      <c r="Z1660">
        <v>2280572</v>
      </c>
      <c r="AA1660">
        <v>2268013</v>
      </c>
      <c r="AB1660">
        <v>2261001</v>
      </c>
      <c r="AC1660">
        <v>2256066</v>
      </c>
      <c r="AD1660">
        <v>2250012</v>
      </c>
      <c r="AE1660" s="21" t="s">
        <v>1</v>
      </c>
    </row>
    <row r="1661" spans="1:31" x14ac:dyDescent="0.2">
      <c r="A1661" s="27" t="s">
        <v>35</v>
      </c>
      <c r="B1661" s="13" t="s">
        <v>35</v>
      </c>
      <c r="C1661" s="14">
        <v>360</v>
      </c>
      <c r="D1661" s="13" t="s">
        <v>35</v>
      </c>
      <c r="E1661" s="13" t="s">
        <v>491</v>
      </c>
      <c r="F1661" s="13" t="s">
        <v>313</v>
      </c>
      <c r="G1661" s="14" t="s">
        <v>327</v>
      </c>
      <c r="H1661" s="205">
        <v>2371319</v>
      </c>
      <c r="I1661" s="205">
        <v>2397802</v>
      </c>
      <c r="J1661" s="205">
        <v>2425583</v>
      </c>
      <c r="K1661" s="205">
        <v>2424991</v>
      </c>
      <c r="L1661" s="205">
        <v>2411896</v>
      </c>
      <c r="M1661">
        <v>2392801</v>
      </c>
      <c r="N1661">
        <v>2374297</v>
      </c>
      <c r="O1661">
        <v>2361746</v>
      </c>
      <c r="P1661">
        <v>2359786</v>
      </c>
      <c r="Q1661">
        <v>2383162</v>
      </c>
      <c r="R1661">
        <v>2420431</v>
      </c>
      <c r="S1661">
        <v>2459553</v>
      </c>
      <c r="T1661">
        <v>2489616</v>
      </c>
      <c r="U1661">
        <v>2506058</v>
      </c>
      <c r="V1661">
        <v>2497020</v>
      </c>
      <c r="W1661">
        <v>2471281</v>
      </c>
      <c r="X1661">
        <v>2438141</v>
      </c>
      <c r="Y1661">
        <v>2405909</v>
      </c>
      <c r="Z1661">
        <v>2385588</v>
      </c>
      <c r="AA1661">
        <v>2372817</v>
      </c>
      <c r="AB1661">
        <v>2364868</v>
      </c>
      <c r="AC1661">
        <v>2358657</v>
      </c>
      <c r="AD1661">
        <v>2351375</v>
      </c>
      <c r="AE1661" s="22" t="s">
        <v>1</v>
      </c>
    </row>
    <row r="1662" spans="1:31" x14ac:dyDescent="0.2">
      <c r="A1662" s="25" t="s">
        <v>35</v>
      </c>
      <c r="B1662" s="11" t="s">
        <v>35</v>
      </c>
      <c r="C1662" s="12">
        <v>360</v>
      </c>
      <c r="D1662" s="11" t="s">
        <v>35</v>
      </c>
      <c r="E1662" s="11" t="s">
        <v>445</v>
      </c>
      <c r="F1662" s="11" t="s">
        <v>312</v>
      </c>
      <c r="G1662" s="12" t="s">
        <v>320</v>
      </c>
      <c r="H1662" s="205">
        <v>2254899</v>
      </c>
      <c r="I1662" s="205">
        <v>2268023</v>
      </c>
      <c r="J1662" s="205">
        <v>2285766</v>
      </c>
      <c r="K1662" s="205">
        <v>2288006</v>
      </c>
      <c r="L1662" s="205">
        <v>2282212</v>
      </c>
      <c r="M1662">
        <v>2266984</v>
      </c>
      <c r="N1662">
        <v>2250369</v>
      </c>
      <c r="O1662">
        <v>2237065</v>
      </c>
      <c r="P1662">
        <v>2226938</v>
      </c>
      <c r="Q1662">
        <v>2236834</v>
      </c>
      <c r="R1662">
        <v>2273125</v>
      </c>
      <c r="S1662">
        <v>2317480</v>
      </c>
      <c r="T1662">
        <v>2358644</v>
      </c>
      <c r="U1662">
        <v>2391243</v>
      </c>
      <c r="V1662">
        <v>2403268</v>
      </c>
      <c r="W1662">
        <v>2386245</v>
      </c>
      <c r="X1662">
        <v>2356494</v>
      </c>
      <c r="Y1662">
        <v>2323191</v>
      </c>
      <c r="Z1662">
        <v>2299037</v>
      </c>
      <c r="AA1662">
        <v>2280297</v>
      </c>
      <c r="AB1662">
        <v>2270560</v>
      </c>
      <c r="AC1662">
        <v>2264204</v>
      </c>
      <c r="AD1662">
        <v>2258085</v>
      </c>
      <c r="AE1662" s="21" t="s">
        <v>1</v>
      </c>
    </row>
    <row r="1663" spans="1:31" x14ac:dyDescent="0.2">
      <c r="A1663" s="27" t="s">
        <v>35</v>
      </c>
      <c r="B1663" s="13" t="s">
        <v>35</v>
      </c>
      <c r="C1663" s="14">
        <v>360</v>
      </c>
      <c r="D1663" s="13" t="s">
        <v>35</v>
      </c>
      <c r="E1663" s="13" t="s">
        <v>492</v>
      </c>
      <c r="F1663" s="13" t="s">
        <v>313</v>
      </c>
      <c r="G1663" s="14" t="s">
        <v>320</v>
      </c>
      <c r="H1663" s="205">
        <v>2368193</v>
      </c>
      <c r="I1663" s="205">
        <v>2393590</v>
      </c>
      <c r="J1663" s="205">
        <v>2422249</v>
      </c>
      <c r="K1663" s="205">
        <v>2427877</v>
      </c>
      <c r="L1663" s="205">
        <v>2422701</v>
      </c>
      <c r="M1663">
        <v>2405557</v>
      </c>
      <c r="N1663">
        <v>2385641</v>
      </c>
      <c r="O1663">
        <v>2368347</v>
      </c>
      <c r="P1663">
        <v>2354556</v>
      </c>
      <c r="Q1663">
        <v>2360087</v>
      </c>
      <c r="R1663">
        <v>2391360</v>
      </c>
      <c r="S1663">
        <v>2430459</v>
      </c>
      <c r="T1663">
        <v>2466522</v>
      </c>
      <c r="U1663">
        <v>2494863</v>
      </c>
      <c r="V1663">
        <v>2504330</v>
      </c>
      <c r="W1663">
        <v>2487307</v>
      </c>
      <c r="X1663">
        <v>2458585</v>
      </c>
      <c r="Y1663">
        <v>2426512</v>
      </c>
      <c r="Z1663">
        <v>2403524</v>
      </c>
      <c r="AA1663">
        <v>2385186</v>
      </c>
      <c r="AB1663">
        <v>2374773</v>
      </c>
      <c r="AC1663">
        <v>2367239</v>
      </c>
      <c r="AD1663">
        <v>2359806</v>
      </c>
      <c r="AE1663" s="22" t="s">
        <v>1</v>
      </c>
    </row>
    <row r="1664" spans="1:31" x14ac:dyDescent="0.2">
      <c r="A1664" s="25" t="s">
        <v>35</v>
      </c>
      <c r="B1664" s="11" t="s">
        <v>35</v>
      </c>
      <c r="C1664" s="12">
        <v>360</v>
      </c>
      <c r="D1664" s="11" t="s">
        <v>35</v>
      </c>
      <c r="E1664" s="11" t="s">
        <v>446</v>
      </c>
      <c r="F1664" s="11" t="s">
        <v>312</v>
      </c>
      <c r="G1664" s="12" t="s">
        <v>326</v>
      </c>
      <c r="H1664" s="205">
        <v>2254214</v>
      </c>
      <c r="I1664" s="205">
        <v>2265428</v>
      </c>
      <c r="J1664" s="205">
        <v>2281544</v>
      </c>
      <c r="K1664" s="205">
        <v>2286682</v>
      </c>
      <c r="L1664" s="205">
        <v>2287661</v>
      </c>
      <c r="M1664">
        <v>2279583</v>
      </c>
      <c r="N1664">
        <v>2262289</v>
      </c>
      <c r="O1664">
        <v>2245248</v>
      </c>
      <c r="P1664">
        <v>2229714</v>
      </c>
      <c r="Q1664">
        <v>2222241</v>
      </c>
      <c r="R1664">
        <v>2238289</v>
      </c>
      <c r="S1664">
        <v>2280757</v>
      </c>
      <c r="T1664">
        <v>2326390</v>
      </c>
      <c r="U1664">
        <v>2364007</v>
      </c>
      <c r="V1664">
        <v>2394403</v>
      </c>
      <c r="W1664">
        <v>2400018</v>
      </c>
      <c r="X1664">
        <v>2375992</v>
      </c>
      <c r="Y1664">
        <v>2343695</v>
      </c>
      <c r="Z1664">
        <v>2320257</v>
      </c>
      <c r="AA1664">
        <v>2296797</v>
      </c>
      <c r="AB1664">
        <v>2280254</v>
      </c>
      <c r="AC1664">
        <v>2272766</v>
      </c>
      <c r="AD1664">
        <v>2266836</v>
      </c>
      <c r="AE1664" s="21" t="s">
        <v>1</v>
      </c>
    </row>
    <row r="1665" spans="1:31" x14ac:dyDescent="0.2">
      <c r="A1665" s="27" t="s">
        <v>35</v>
      </c>
      <c r="B1665" s="13" t="s">
        <v>35</v>
      </c>
      <c r="C1665" s="14">
        <v>360</v>
      </c>
      <c r="D1665" s="13" t="s">
        <v>35</v>
      </c>
      <c r="E1665" s="13" t="s">
        <v>493</v>
      </c>
      <c r="F1665" s="13" t="s">
        <v>313</v>
      </c>
      <c r="G1665" s="14" t="s">
        <v>326</v>
      </c>
      <c r="H1665" s="205">
        <v>2363556</v>
      </c>
      <c r="I1665" s="205">
        <v>2386785</v>
      </c>
      <c r="J1665" s="205">
        <v>2414639</v>
      </c>
      <c r="K1665" s="205">
        <v>2424455</v>
      </c>
      <c r="L1665" s="205">
        <v>2427719</v>
      </c>
      <c r="M1665">
        <v>2419433</v>
      </c>
      <c r="N1665">
        <v>2399861</v>
      </c>
      <c r="O1665">
        <v>2379563</v>
      </c>
      <c r="P1665">
        <v>2361066</v>
      </c>
      <c r="Q1665">
        <v>2349913</v>
      </c>
      <c r="R1665">
        <v>2361451</v>
      </c>
      <c r="S1665">
        <v>2398653</v>
      </c>
      <c r="T1665">
        <v>2438821</v>
      </c>
      <c r="U1665">
        <v>2471666</v>
      </c>
      <c r="V1665">
        <v>2497691</v>
      </c>
      <c r="W1665">
        <v>2501082</v>
      </c>
      <c r="X1665">
        <v>2477529</v>
      </c>
      <c r="Y1665">
        <v>2446346</v>
      </c>
      <c r="Z1665">
        <v>2424024</v>
      </c>
      <c r="AA1665">
        <v>2401439</v>
      </c>
      <c r="AB1665">
        <v>2384882</v>
      </c>
      <c r="AC1665">
        <v>2376309</v>
      </c>
      <c r="AD1665">
        <v>2368988</v>
      </c>
      <c r="AE1665" s="22" t="s">
        <v>1</v>
      </c>
    </row>
    <row r="1666" spans="1:31" x14ac:dyDescent="0.2">
      <c r="A1666" s="25" t="s">
        <v>35</v>
      </c>
      <c r="B1666" s="11" t="s">
        <v>35</v>
      </c>
      <c r="C1666" s="12">
        <v>360</v>
      </c>
      <c r="D1666" s="11" t="s">
        <v>35</v>
      </c>
      <c r="E1666" s="11" t="s">
        <v>447</v>
      </c>
      <c r="F1666" s="11" t="s">
        <v>312</v>
      </c>
      <c r="G1666" s="12" t="s">
        <v>318</v>
      </c>
      <c r="H1666" s="205">
        <v>2246942</v>
      </c>
      <c r="I1666" s="205">
        <v>2262158</v>
      </c>
      <c r="J1666" s="205">
        <v>2275748</v>
      </c>
      <c r="K1666" s="205">
        <v>2281014</v>
      </c>
      <c r="L1666" s="205">
        <v>2286148</v>
      </c>
      <c r="M1666">
        <v>2286896</v>
      </c>
      <c r="N1666">
        <v>2277643</v>
      </c>
      <c r="O1666">
        <v>2258478</v>
      </c>
      <c r="P1666">
        <v>2240620</v>
      </c>
      <c r="Q1666">
        <v>2224820</v>
      </c>
      <c r="R1666">
        <v>2218564</v>
      </c>
      <c r="S1666">
        <v>2238901</v>
      </c>
      <c r="T1666">
        <v>2286852</v>
      </c>
      <c r="U1666">
        <v>2328395</v>
      </c>
      <c r="V1666">
        <v>2366956</v>
      </c>
      <c r="W1666">
        <v>2396099</v>
      </c>
      <c r="X1666">
        <v>2396831</v>
      </c>
      <c r="Y1666">
        <v>2366353</v>
      </c>
      <c r="Z1666">
        <v>2341564</v>
      </c>
      <c r="AA1666">
        <v>2317797</v>
      </c>
      <c r="AB1666">
        <v>2294791</v>
      </c>
      <c r="AC1666">
        <v>2279870</v>
      </c>
      <c r="AD1666">
        <v>2274400</v>
      </c>
      <c r="AE1666" s="21" t="s">
        <v>1</v>
      </c>
    </row>
    <row r="1667" spans="1:31" x14ac:dyDescent="0.2">
      <c r="A1667" s="27" t="s">
        <v>35</v>
      </c>
      <c r="B1667" s="13" t="s">
        <v>35</v>
      </c>
      <c r="C1667" s="14">
        <v>360</v>
      </c>
      <c r="D1667" s="13" t="s">
        <v>35</v>
      </c>
      <c r="E1667" s="13" t="s">
        <v>494</v>
      </c>
      <c r="F1667" s="13" t="s">
        <v>313</v>
      </c>
      <c r="G1667" s="14" t="s">
        <v>318</v>
      </c>
      <c r="H1667" s="205">
        <v>2352442</v>
      </c>
      <c r="I1667" s="205">
        <v>2378499</v>
      </c>
      <c r="J1667" s="205">
        <v>2404164</v>
      </c>
      <c r="K1667" s="205">
        <v>2415401</v>
      </c>
      <c r="L1667" s="205">
        <v>2424213</v>
      </c>
      <c r="M1667">
        <v>2426579</v>
      </c>
      <c r="N1667">
        <v>2416807</v>
      </c>
      <c r="O1667">
        <v>2395254</v>
      </c>
      <c r="P1667">
        <v>2375075</v>
      </c>
      <c r="Q1667">
        <v>2356339</v>
      </c>
      <c r="R1667">
        <v>2346323</v>
      </c>
      <c r="S1667">
        <v>2361914</v>
      </c>
      <c r="T1667">
        <v>2404302</v>
      </c>
      <c r="U1667">
        <v>2441051</v>
      </c>
      <c r="V1667">
        <v>2474413</v>
      </c>
      <c r="W1667">
        <v>2499001</v>
      </c>
      <c r="X1667">
        <v>2497760</v>
      </c>
      <c r="Y1667">
        <v>2468209</v>
      </c>
      <c r="Z1667">
        <v>2444683</v>
      </c>
      <c r="AA1667">
        <v>2421837</v>
      </c>
      <c r="AB1667">
        <v>2399453</v>
      </c>
      <c r="AC1667">
        <v>2384158</v>
      </c>
      <c r="AD1667">
        <v>2377221</v>
      </c>
      <c r="AE1667" s="22" t="s">
        <v>1</v>
      </c>
    </row>
    <row r="1668" spans="1:31" x14ac:dyDescent="0.2">
      <c r="A1668" s="25" t="s">
        <v>35</v>
      </c>
      <c r="B1668" s="11" t="s">
        <v>35</v>
      </c>
      <c r="C1668" s="12">
        <v>360</v>
      </c>
      <c r="D1668" s="11" t="s">
        <v>35</v>
      </c>
      <c r="E1668" s="11" t="s">
        <v>448</v>
      </c>
      <c r="F1668" s="11" t="s">
        <v>312</v>
      </c>
      <c r="G1668" s="12" t="s">
        <v>333</v>
      </c>
      <c r="H1668" s="205">
        <v>2230950</v>
      </c>
      <c r="I1668" s="205">
        <v>2251059</v>
      </c>
      <c r="J1668" s="205">
        <v>2269894</v>
      </c>
      <c r="K1668" s="205">
        <v>2274499</v>
      </c>
      <c r="L1668" s="205">
        <v>2279037</v>
      </c>
      <c r="M1668">
        <v>2285193</v>
      </c>
      <c r="N1668">
        <v>2286820</v>
      </c>
      <c r="O1668">
        <v>2276593</v>
      </c>
      <c r="P1668">
        <v>2254483</v>
      </c>
      <c r="Q1668">
        <v>2238460</v>
      </c>
      <c r="R1668">
        <v>2220946</v>
      </c>
      <c r="S1668">
        <v>2214045</v>
      </c>
      <c r="T1668">
        <v>2238006</v>
      </c>
      <c r="U1668">
        <v>2287449</v>
      </c>
      <c r="V1668">
        <v>2328018</v>
      </c>
      <c r="W1668">
        <v>2368458</v>
      </c>
      <c r="X1668">
        <v>2397853</v>
      </c>
      <c r="Y1668">
        <v>2394260</v>
      </c>
      <c r="Z1668">
        <v>2364229</v>
      </c>
      <c r="AA1668">
        <v>2339910</v>
      </c>
      <c r="AB1668">
        <v>2315573</v>
      </c>
      <c r="AC1668">
        <v>2292440</v>
      </c>
      <c r="AD1668">
        <v>2278911</v>
      </c>
      <c r="AE1668" s="21" t="s">
        <v>1</v>
      </c>
    </row>
    <row r="1669" spans="1:31" x14ac:dyDescent="0.2">
      <c r="A1669" s="27" t="s">
        <v>35</v>
      </c>
      <c r="B1669" s="13" t="s">
        <v>35</v>
      </c>
      <c r="C1669" s="14">
        <v>360</v>
      </c>
      <c r="D1669" s="13" t="s">
        <v>35</v>
      </c>
      <c r="E1669" s="13" t="s">
        <v>495</v>
      </c>
      <c r="F1669" s="13" t="s">
        <v>313</v>
      </c>
      <c r="G1669" s="14" t="s">
        <v>333</v>
      </c>
      <c r="H1669" s="205">
        <v>2332770</v>
      </c>
      <c r="I1669" s="205">
        <v>2362142</v>
      </c>
      <c r="J1669" s="205">
        <v>2392236</v>
      </c>
      <c r="K1669" s="205">
        <v>2404284</v>
      </c>
      <c r="L1669" s="205">
        <v>2413724</v>
      </c>
      <c r="M1669">
        <v>2422991</v>
      </c>
      <c r="N1669">
        <v>2426082</v>
      </c>
      <c r="O1669">
        <v>2415279</v>
      </c>
      <c r="P1669">
        <v>2391508</v>
      </c>
      <c r="Q1669">
        <v>2373155</v>
      </c>
      <c r="R1669">
        <v>2352668</v>
      </c>
      <c r="S1669">
        <v>2341834</v>
      </c>
      <c r="T1669">
        <v>2360760</v>
      </c>
      <c r="U1669">
        <v>2405379</v>
      </c>
      <c r="V1669">
        <v>2440909</v>
      </c>
      <c r="W1669">
        <v>2475655</v>
      </c>
      <c r="X1669">
        <v>2500234</v>
      </c>
      <c r="Y1669">
        <v>2494896</v>
      </c>
      <c r="Z1669">
        <v>2466654</v>
      </c>
      <c r="AA1669">
        <v>2443323</v>
      </c>
      <c r="AB1669">
        <v>2419751</v>
      </c>
      <c r="AC1669">
        <v>2397042</v>
      </c>
      <c r="AD1669">
        <v>2382807</v>
      </c>
      <c r="AE1669" s="22" t="s">
        <v>1</v>
      </c>
    </row>
    <row r="1670" spans="1:31" x14ac:dyDescent="0.2">
      <c r="A1670" s="25" t="s">
        <v>35</v>
      </c>
      <c r="B1670" s="11" t="s">
        <v>35</v>
      </c>
      <c r="C1670" s="12">
        <v>360</v>
      </c>
      <c r="D1670" s="11" t="s">
        <v>35</v>
      </c>
      <c r="E1670" s="11" t="s">
        <v>449</v>
      </c>
      <c r="F1670" s="11" t="s">
        <v>312</v>
      </c>
      <c r="G1670" s="12" t="s">
        <v>340</v>
      </c>
      <c r="H1670" s="205">
        <v>2209369</v>
      </c>
      <c r="I1670" s="205">
        <v>2229192</v>
      </c>
      <c r="J1670" s="205">
        <v>2254972</v>
      </c>
      <c r="K1670" s="205">
        <v>2268275</v>
      </c>
      <c r="L1670" s="205">
        <v>2271807</v>
      </c>
      <c r="M1670">
        <v>2276641</v>
      </c>
      <c r="N1670">
        <v>2284927</v>
      </c>
      <c r="O1670">
        <v>2287639</v>
      </c>
      <c r="P1670">
        <v>2272164</v>
      </c>
      <c r="Q1670">
        <v>2252970</v>
      </c>
      <c r="R1670">
        <v>2237328</v>
      </c>
      <c r="S1670">
        <v>2216230</v>
      </c>
      <c r="T1670">
        <v>2208036</v>
      </c>
      <c r="U1670">
        <v>2238149</v>
      </c>
      <c r="V1670">
        <v>2285705</v>
      </c>
      <c r="W1670">
        <v>2326219</v>
      </c>
      <c r="X1670">
        <v>2370017</v>
      </c>
      <c r="Y1670">
        <v>2400220</v>
      </c>
      <c r="Z1670">
        <v>2391728</v>
      </c>
      <c r="AA1670">
        <v>2362587</v>
      </c>
      <c r="AB1670">
        <v>2338495</v>
      </c>
      <c r="AC1670">
        <v>2313001</v>
      </c>
      <c r="AD1670">
        <v>2289513</v>
      </c>
      <c r="AE1670" s="21" t="s">
        <v>1</v>
      </c>
    </row>
    <row r="1671" spans="1:31" x14ac:dyDescent="0.2">
      <c r="A1671" s="27" t="s">
        <v>35</v>
      </c>
      <c r="B1671" s="13" t="s">
        <v>35</v>
      </c>
      <c r="C1671" s="14">
        <v>360</v>
      </c>
      <c r="D1671" s="13" t="s">
        <v>35</v>
      </c>
      <c r="E1671" s="13" t="s">
        <v>496</v>
      </c>
      <c r="F1671" s="13" t="s">
        <v>313</v>
      </c>
      <c r="G1671" s="14" t="s">
        <v>340</v>
      </c>
      <c r="H1671" s="205">
        <v>2307274</v>
      </c>
      <c r="I1671" s="205">
        <v>2334975</v>
      </c>
      <c r="J1671" s="205">
        <v>2370652</v>
      </c>
      <c r="K1671" s="205">
        <v>2392105</v>
      </c>
      <c r="L1671" s="205">
        <v>2401974</v>
      </c>
      <c r="M1671">
        <v>2411071</v>
      </c>
      <c r="N1671">
        <v>2422411</v>
      </c>
      <c r="O1671">
        <v>2426686</v>
      </c>
      <c r="P1671">
        <v>2411238</v>
      </c>
      <c r="Q1671">
        <v>2390348</v>
      </c>
      <c r="R1671">
        <v>2372301</v>
      </c>
      <c r="S1671">
        <v>2348096</v>
      </c>
      <c r="T1671">
        <v>2335741</v>
      </c>
      <c r="U1671">
        <v>2361552</v>
      </c>
      <c r="V1671">
        <v>2404118</v>
      </c>
      <c r="W1671">
        <v>2439286</v>
      </c>
      <c r="X1671">
        <v>2476822</v>
      </c>
      <c r="Y1671">
        <v>2501921</v>
      </c>
      <c r="Z1671">
        <v>2493082</v>
      </c>
      <c r="AA1671">
        <v>2465406</v>
      </c>
      <c r="AB1671">
        <v>2442065</v>
      </c>
      <c r="AC1671">
        <v>2417236</v>
      </c>
      <c r="AD1671">
        <v>2394003</v>
      </c>
      <c r="AE1671" s="22" t="s">
        <v>1</v>
      </c>
    </row>
    <row r="1672" spans="1:31" x14ac:dyDescent="0.2">
      <c r="A1672" s="25" t="s">
        <v>35</v>
      </c>
      <c r="B1672" s="11" t="s">
        <v>35</v>
      </c>
      <c r="C1672" s="12">
        <v>360</v>
      </c>
      <c r="D1672" s="11" t="s">
        <v>35</v>
      </c>
      <c r="E1672" s="11" t="s">
        <v>450</v>
      </c>
      <c r="F1672" s="11" t="s">
        <v>312</v>
      </c>
      <c r="G1672" s="12" t="s">
        <v>329</v>
      </c>
      <c r="H1672" s="205">
        <v>2187785</v>
      </c>
      <c r="I1672" s="205">
        <v>2200635</v>
      </c>
      <c r="J1672" s="205">
        <v>2227237</v>
      </c>
      <c r="K1672" s="205">
        <v>2252955</v>
      </c>
      <c r="L1672" s="205">
        <v>2265217</v>
      </c>
      <c r="M1672">
        <v>2268698</v>
      </c>
      <c r="N1672">
        <v>2274934</v>
      </c>
      <c r="O1672">
        <v>2285555</v>
      </c>
      <c r="P1672">
        <v>2282762</v>
      </c>
      <c r="Q1672">
        <v>2270236</v>
      </c>
      <c r="R1672">
        <v>2252493</v>
      </c>
      <c r="S1672">
        <v>2235351</v>
      </c>
      <c r="T1672">
        <v>2210022</v>
      </c>
      <c r="U1672">
        <v>2207717</v>
      </c>
      <c r="V1672">
        <v>2236001</v>
      </c>
      <c r="W1672">
        <v>2282565</v>
      </c>
      <c r="X1672">
        <v>2324481</v>
      </c>
      <c r="Y1672">
        <v>2372182</v>
      </c>
      <c r="Z1672">
        <v>2397272</v>
      </c>
      <c r="AA1672">
        <v>2389684</v>
      </c>
      <c r="AB1672">
        <v>2361186</v>
      </c>
      <c r="AC1672">
        <v>2336728</v>
      </c>
      <c r="AD1672">
        <v>2309846</v>
      </c>
      <c r="AE1672" s="21" t="s">
        <v>1</v>
      </c>
    </row>
    <row r="1673" spans="1:31" x14ac:dyDescent="0.2">
      <c r="A1673" s="27" t="s">
        <v>35</v>
      </c>
      <c r="B1673" s="13" t="s">
        <v>35</v>
      </c>
      <c r="C1673" s="14">
        <v>360</v>
      </c>
      <c r="D1673" s="13" t="s">
        <v>35</v>
      </c>
      <c r="E1673" s="13" t="s">
        <v>497</v>
      </c>
      <c r="F1673" s="13" t="s">
        <v>313</v>
      </c>
      <c r="G1673" s="14" t="s">
        <v>329</v>
      </c>
      <c r="H1673" s="205">
        <v>2281765</v>
      </c>
      <c r="I1673" s="205">
        <v>2300675</v>
      </c>
      <c r="J1673" s="205">
        <v>2336013</v>
      </c>
      <c r="K1673" s="205">
        <v>2370199</v>
      </c>
      <c r="L1673" s="205">
        <v>2389557</v>
      </c>
      <c r="M1673">
        <v>2398694</v>
      </c>
      <c r="N1673">
        <v>2409059</v>
      </c>
      <c r="O1673">
        <v>2422930</v>
      </c>
      <c r="P1673">
        <v>2422291</v>
      </c>
      <c r="Q1673">
        <v>2409804</v>
      </c>
      <c r="R1673">
        <v>2390263</v>
      </c>
      <c r="S1673">
        <v>2370540</v>
      </c>
      <c r="T1673">
        <v>2341915</v>
      </c>
      <c r="U1673">
        <v>2336188</v>
      </c>
      <c r="V1673">
        <v>2360047</v>
      </c>
      <c r="W1673">
        <v>2401397</v>
      </c>
      <c r="X1673">
        <v>2437589</v>
      </c>
      <c r="Y1673">
        <v>2478438</v>
      </c>
      <c r="Z1673">
        <v>2499796</v>
      </c>
      <c r="AA1673">
        <v>2491577</v>
      </c>
      <c r="AB1673">
        <v>2464261</v>
      </c>
      <c r="AC1673">
        <v>2440375</v>
      </c>
      <c r="AD1673">
        <v>2414088</v>
      </c>
      <c r="AE1673" s="22" t="s">
        <v>1</v>
      </c>
    </row>
    <row r="1674" spans="1:31" x14ac:dyDescent="0.2">
      <c r="A1674" s="25" t="s">
        <v>35</v>
      </c>
      <c r="B1674" s="11" t="s">
        <v>35</v>
      </c>
      <c r="C1674" s="12">
        <v>360</v>
      </c>
      <c r="D1674" s="11" t="s">
        <v>35</v>
      </c>
      <c r="E1674" s="11" t="s">
        <v>451</v>
      </c>
      <c r="F1674" s="11" t="s">
        <v>312</v>
      </c>
      <c r="G1674" s="12" t="s">
        <v>361</v>
      </c>
      <c r="H1674" s="205">
        <v>2165463</v>
      </c>
      <c r="I1674" s="205">
        <v>2172900</v>
      </c>
      <c r="J1674" s="205">
        <v>2191711</v>
      </c>
      <c r="K1674" s="205">
        <v>2224808</v>
      </c>
      <c r="L1674" s="205">
        <v>2249508</v>
      </c>
      <c r="M1674">
        <v>2261743</v>
      </c>
      <c r="N1674">
        <v>2266275</v>
      </c>
      <c r="O1674">
        <v>2274115</v>
      </c>
      <c r="P1674">
        <v>2280251</v>
      </c>
      <c r="Q1674">
        <v>2280398</v>
      </c>
      <c r="R1674">
        <v>2269352</v>
      </c>
      <c r="S1674">
        <v>2251166</v>
      </c>
      <c r="T1674">
        <v>2231869</v>
      </c>
      <c r="U1674">
        <v>2209263</v>
      </c>
      <c r="V1674">
        <v>2205137</v>
      </c>
      <c r="W1674">
        <v>2232487</v>
      </c>
      <c r="X1674">
        <v>2279485</v>
      </c>
      <c r="Y1674">
        <v>2323338</v>
      </c>
      <c r="Z1674">
        <v>2368837</v>
      </c>
      <c r="AA1674">
        <v>2394814</v>
      </c>
      <c r="AB1674">
        <v>2387883</v>
      </c>
      <c r="AC1674">
        <v>2359430</v>
      </c>
      <c r="AD1674">
        <v>2334374</v>
      </c>
      <c r="AE1674" s="21" t="s">
        <v>1</v>
      </c>
    </row>
    <row r="1675" spans="1:31" x14ac:dyDescent="0.2">
      <c r="A1675" s="27" t="s">
        <v>35</v>
      </c>
      <c r="B1675" s="13" t="s">
        <v>35</v>
      </c>
      <c r="C1675" s="14">
        <v>360</v>
      </c>
      <c r="D1675" s="13" t="s">
        <v>35</v>
      </c>
      <c r="E1675" s="13" t="s">
        <v>498</v>
      </c>
      <c r="F1675" s="13" t="s">
        <v>313</v>
      </c>
      <c r="G1675" s="14" t="s">
        <v>361</v>
      </c>
      <c r="H1675" s="205">
        <v>2256274</v>
      </c>
      <c r="I1675" s="205">
        <v>2267034</v>
      </c>
      <c r="J1675" s="205">
        <v>2292939</v>
      </c>
      <c r="K1675" s="205">
        <v>2335158</v>
      </c>
      <c r="L1675" s="205">
        <v>2367350</v>
      </c>
      <c r="M1675">
        <v>2386045</v>
      </c>
      <c r="N1675">
        <v>2396052</v>
      </c>
      <c r="O1675">
        <v>2408140</v>
      </c>
      <c r="P1675">
        <v>2418125</v>
      </c>
      <c r="Q1675">
        <v>2420514</v>
      </c>
      <c r="R1675">
        <v>2409453</v>
      </c>
      <c r="S1675">
        <v>2389265</v>
      </c>
      <c r="T1675">
        <v>2367156</v>
      </c>
      <c r="U1675">
        <v>2341960</v>
      </c>
      <c r="V1675">
        <v>2334364</v>
      </c>
      <c r="W1675">
        <v>2357110</v>
      </c>
      <c r="X1675">
        <v>2398606</v>
      </c>
      <c r="Y1675">
        <v>2436338</v>
      </c>
      <c r="Z1675">
        <v>2475954</v>
      </c>
      <c r="AA1675">
        <v>2497983</v>
      </c>
      <c r="AB1675">
        <v>2490176</v>
      </c>
      <c r="AC1675">
        <v>2462679</v>
      </c>
      <c r="AD1675">
        <v>2438045</v>
      </c>
      <c r="AE1675" s="22" t="s">
        <v>1</v>
      </c>
    </row>
    <row r="1676" spans="1:31" x14ac:dyDescent="0.2">
      <c r="A1676" s="25" t="s">
        <v>35</v>
      </c>
      <c r="B1676" s="11" t="s">
        <v>35</v>
      </c>
      <c r="C1676" s="12">
        <v>360</v>
      </c>
      <c r="D1676" s="11" t="s">
        <v>35</v>
      </c>
      <c r="E1676" s="11" t="s">
        <v>452</v>
      </c>
      <c r="F1676" s="11" t="s">
        <v>312</v>
      </c>
      <c r="G1676" s="12" t="s">
        <v>328</v>
      </c>
      <c r="H1676" s="205">
        <v>2145912</v>
      </c>
      <c r="I1676" s="205">
        <v>2145077</v>
      </c>
      <c r="J1676" s="205">
        <v>2157832</v>
      </c>
      <c r="K1676" s="205">
        <v>2188874</v>
      </c>
      <c r="L1676" s="205">
        <v>2220968</v>
      </c>
      <c r="M1676">
        <v>2245649</v>
      </c>
      <c r="N1676">
        <v>2258954</v>
      </c>
      <c r="O1676">
        <v>2264737</v>
      </c>
      <c r="P1676">
        <v>2268409</v>
      </c>
      <c r="Q1676">
        <v>2277458</v>
      </c>
      <c r="R1676">
        <v>2279083</v>
      </c>
      <c r="S1676">
        <v>2267610</v>
      </c>
      <c r="T1676">
        <v>2248323</v>
      </c>
      <c r="U1676">
        <v>2230696</v>
      </c>
      <c r="V1676">
        <v>2206241</v>
      </c>
      <c r="W1676">
        <v>2201210</v>
      </c>
      <c r="X1676">
        <v>2229033</v>
      </c>
      <c r="Y1676">
        <v>2276990</v>
      </c>
      <c r="Z1676">
        <v>2319620</v>
      </c>
      <c r="AA1676">
        <v>2365976</v>
      </c>
      <c r="AB1676">
        <v>2392599</v>
      </c>
      <c r="AC1676">
        <v>2385724</v>
      </c>
      <c r="AD1676">
        <v>2357080</v>
      </c>
      <c r="AE1676" s="21" t="s">
        <v>1</v>
      </c>
    </row>
    <row r="1677" spans="1:31" x14ac:dyDescent="0.2">
      <c r="A1677" s="27" t="s">
        <v>35</v>
      </c>
      <c r="B1677" s="13" t="s">
        <v>35</v>
      </c>
      <c r="C1677" s="14">
        <v>360</v>
      </c>
      <c r="D1677" s="13" t="s">
        <v>35</v>
      </c>
      <c r="E1677" s="13" t="s">
        <v>499</v>
      </c>
      <c r="F1677" s="13" t="s">
        <v>313</v>
      </c>
      <c r="G1677" s="14" t="s">
        <v>328</v>
      </c>
      <c r="H1677" s="205">
        <v>2229717</v>
      </c>
      <c r="I1677" s="205">
        <v>2234143</v>
      </c>
      <c r="J1677" s="205">
        <v>2251194</v>
      </c>
      <c r="K1677" s="205">
        <v>2291639</v>
      </c>
      <c r="L1677" s="205">
        <v>2331942</v>
      </c>
      <c r="M1677">
        <v>2363547</v>
      </c>
      <c r="N1677">
        <v>2383167</v>
      </c>
      <c r="O1677">
        <v>2394498</v>
      </c>
      <c r="P1677">
        <v>2402903</v>
      </c>
      <c r="Q1677">
        <v>2415934</v>
      </c>
      <c r="R1677">
        <v>2419824</v>
      </c>
      <c r="S1677">
        <v>2408181</v>
      </c>
      <c r="T1677">
        <v>2386630</v>
      </c>
      <c r="U1677">
        <v>2366770</v>
      </c>
      <c r="V1677">
        <v>2339728</v>
      </c>
      <c r="W1677">
        <v>2331123</v>
      </c>
      <c r="X1677">
        <v>2354105</v>
      </c>
      <c r="Y1677">
        <v>2396253</v>
      </c>
      <c r="Z1677">
        <v>2433470</v>
      </c>
      <c r="AA1677">
        <v>2473778</v>
      </c>
      <c r="AB1677">
        <v>2496272</v>
      </c>
      <c r="AC1677">
        <v>2488334</v>
      </c>
      <c r="AD1677">
        <v>2460452</v>
      </c>
      <c r="AE1677" s="22" t="s">
        <v>1</v>
      </c>
    </row>
    <row r="1678" spans="1:31" x14ac:dyDescent="0.2">
      <c r="A1678" s="25" t="s">
        <v>35</v>
      </c>
      <c r="B1678" s="11" t="s">
        <v>35</v>
      </c>
      <c r="C1678" s="12">
        <v>360</v>
      </c>
      <c r="D1678" s="11" t="s">
        <v>35</v>
      </c>
      <c r="E1678" s="11" t="s">
        <v>453</v>
      </c>
      <c r="F1678" s="11" t="s">
        <v>312</v>
      </c>
      <c r="G1678" s="12" t="s">
        <v>337</v>
      </c>
      <c r="H1678" s="205">
        <v>2131571</v>
      </c>
      <c r="I1678" s="205">
        <v>2120920</v>
      </c>
      <c r="J1678" s="205">
        <v>2124513</v>
      </c>
      <c r="K1678" s="205">
        <v>2154577</v>
      </c>
      <c r="L1678" s="205">
        <v>2184648</v>
      </c>
      <c r="M1678">
        <v>2216721</v>
      </c>
      <c r="N1678">
        <v>2242470</v>
      </c>
      <c r="O1678">
        <v>2257047</v>
      </c>
      <c r="P1678">
        <v>2258616</v>
      </c>
      <c r="Q1678">
        <v>2265202</v>
      </c>
      <c r="R1678">
        <v>2275711</v>
      </c>
      <c r="S1678">
        <v>2276907</v>
      </c>
      <c r="T1678">
        <v>2264342</v>
      </c>
      <c r="U1678">
        <v>2246726</v>
      </c>
      <c r="V1678">
        <v>2227238</v>
      </c>
      <c r="W1678">
        <v>2201872</v>
      </c>
      <c r="X1678">
        <v>2197342</v>
      </c>
      <c r="Y1678">
        <v>2226152</v>
      </c>
      <c r="Z1678">
        <v>2272890</v>
      </c>
      <c r="AA1678">
        <v>2316375</v>
      </c>
      <c r="AB1678">
        <v>2363356</v>
      </c>
      <c r="AC1678">
        <v>2390024</v>
      </c>
      <c r="AD1678">
        <v>2382964</v>
      </c>
      <c r="AE1678" s="21" t="s">
        <v>1</v>
      </c>
    </row>
    <row r="1679" spans="1:31" x14ac:dyDescent="0.2">
      <c r="A1679" s="27" t="s">
        <v>35</v>
      </c>
      <c r="B1679" s="13" t="s">
        <v>35</v>
      </c>
      <c r="C1679" s="14">
        <v>360</v>
      </c>
      <c r="D1679" s="13" t="s">
        <v>35</v>
      </c>
      <c r="E1679" s="13" t="s">
        <v>500</v>
      </c>
      <c r="F1679" s="13" t="s">
        <v>313</v>
      </c>
      <c r="G1679" s="14" t="s">
        <v>337</v>
      </c>
      <c r="H1679" s="205">
        <v>2202529</v>
      </c>
      <c r="I1679" s="205">
        <v>2200511</v>
      </c>
      <c r="J1679" s="205">
        <v>2210928</v>
      </c>
      <c r="K1679" s="205">
        <v>2249443</v>
      </c>
      <c r="L1679" s="205">
        <v>2288022</v>
      </c>
      <c r="M1679">
        <v>2327786</v>
      </c>
      <c r="N1679">
        <v>2360372</v>
      </c>
      <c r="O1679">
        <v>2381370</v>
      </c>
      <c r="P1679">
        <v>2388819</v>
      </c>
      <c r="Q1679">
        <v>2400264</v>
      </c>
      <c r="R1679">
        <v>2414829</v>
      </c>
      <c r="S1679">
        <v>2418210</v>
      </c>
      <c r="T1679">
        <v>2405260</v>
      </c>
      <c r="U1679">
        <v>2385805</v>
      </c>
      <c r="V1679">
        <v>2364082</v>
      </c>
      <c r="W1679">
        <v>2336075</v>
      </c>
      <c r="X1679">
        <v>2327814</v>
      </c>
      <c r="Y1679">
        <v>2351529</v>
      </c>
      <c r="Z1679">
        <v>2392995</v>
      </c>
      <c r="AA1679">
        <v>2430905</v>
      </c>
      <c r="AB1679">
        <v>2471704</v>
      </c>
      <c r="AC1679">
        <v>2494121</v>
      </c>
      <c r="AD1679">
        <v>2485840</v>
      </c>
      <c r="AE1679" s="22" t="s">
        <v>1</v>
      </c>
    </row>
    <row r="1680" spans="1:31" x14ac:dyDescent="0.2">
      <c r="A1680" s="25" t="s">
        <v>35</v>
      </c>
      <c r="B1680" s="11" t="s">
        <v>35</v>
      </c>
      <c r="C1680" s="12">
        <v>360</v>
      </c>
      <c r="D1680" s="11" t="s">
        <v>35</v>
      </c>
      <c r="E1680" s="11" t="s">
        <v>454</v>
      </c>
      <c r="F1680" s="11" t="s">
        <v>312</v>
      </c>
      <c r="G1680" s="12" t="s">
        <v>369</v>
      </c>
      <c r="H1680" s="205">
        <v>2121345</v>
      </c>
      <c r="I1680" s="205">
        <v>2103257</v>
      </c>
      <c r="J1680" s="205">
        <v>2095757</v>
      </c>
      <c r="K1680" s="205">
        <v>2120821</v>
      </c>
      <c r="L1680" s="205">
        <v>2149956</v>
      </c>
      <c r="M1680">
        <v>2180022</v>
      </c>
      <c r="N1680">
        <v>2213145</v>
      </c>
      <c r="O1680">
        <v>2240166</v>
      </c>
      <c r="P1680">
        <v>2250488</v>
      </c>
      <c r="Q1680">
        <v>2254983</v>
      </c>
      <c r="R1680">
        <v>2263034</v>
      </c>
      <c r="S1680">
        <v>2273103</v>
      </c>
      <c r="T1680">
        <v>2273197</v>
      </c>
      <c r="U1680">
        <v>2262304</v>
      </c>
      <c r="V1680">
        <v>2242827</v>
      </c>
      <c r="W1680">
        <v>2222421</v>
      </c>
      <c r="X1680">
        <v>2197562</v>
      </c>
      <c r="Y1680">
        <v>2194040</v>
      </c>
      <c r="Z1680">
        <v>2221658</v>
      </c>
      <c r="AA1680">
        <v>2269255</v>
      </c>
      <c r="AB1680">
        <v>2313365</v>
      </c>
      <c r="AC1680">
        <v>2360380</v>
      </c>
      <c r="AD1680">
        <v>2386849</v>
      </c>
      <c r="AE1680" s="21" t="s">
        <v>1</v>
      </c>
    </row>
    <row r="1681" spans="1:31" x14ac:dyDescent="0.2">
      <c r="A1681" s="27" t="s">
        <v>35</v>
      </c>
      <c r="B1681" s="13" t="s">
        <v>35</v>
      </c>
      <c r="C1681" s="14">
        <v>360</v>
      </c>
      <c r="D1681" s="13" t="s">
        <v>35</v>
      </c>
      <c r="E1681" s="13" t="s">
        <v>501</v>
      </c>
      <c r="F1681" s="13" t="s">
        <v>313</v>
      </c>
      <c r="G1681" s="14" t="s">
        <v>369</v>
      </c>
      <c r="H1681" s="205">
        <v>2176079</v>
      </c>
      <c r="I1681" s="205">
        <v>2166722</v>
      </c>
      <c r="J1681" s="205">
        <v>2170247</v>
      </c>
      <c r="K1681" s="205">
        <v>2208699</v>
      </c>
      <c r="L1681" s="205">
        <v>2245418</v>
      </c>
      <c r="M1681">
        <v>2283483</v>
      </c>
      <c r="N1681">
        <v>2324250</v>
      </c>
      <c r="O1681">
        <v>2358269</v>
      </c>
      <c r="P1681">
        <v>2375224</v>
      </c>
      <c r="Q1681">
        <v>2385724</v>
      </c>
      <c r="R1681">
        <v>2398702</v>
      </c>
      <c r="S1681">
        <v>2412800</v>
      </c>
      <c r="T1681">
        <v>2414940</v>
      </c>
      <c r="U1681">
        <v>2403975</v>
      </c>
      <c r="V1681">
        <v>2382659</v>
      </c>
      <c r="W1681">
        <v>2359959</v>
      </c>
      <c r="X1681">
        <v>2332355</v>
      </c>
      <c r="Y1681">
        <v>2324932</v>
      </c>
      <c r="Z1681">
        <v>2347865</v>
      </c>
      <c r="AA1681">
        <v>2390035</v>
      </c>
      <c r="AB1681">
        <v>2428441</v>
      </c>
      <c r="AC1681">
        <v>2469193</v>
      </c>
      <c r="AD1681">
        <v>2491315</v>
      </c>
      <c r="AE1681" s="22" t="s">
        <v>1</v>
      </c>
    </row>
    <row r="1682" spans="1:31" x14ac:dyDescent="0.2">
      <c r="A1682" s="25" t="s">
        <v>35</v>
      </c>
      <c r="B1682" s="11" t="s">
        <v>35</v>
      </c>
      <c r="C1682" s="12">
        <v>360</v>
      </c>
      <c r="D1682" s="11" t="s">
        <v>35</v>
      </c>
      <c r="E1682" s="11" t="s">
        <v>473</v>
      </c>
      <c r="F1682" s="11" t="s">
        <v>312</v>
      </c>
      <c r="G1682" s="12" t="s">
        <v>359</v>
      </c>
      <c r="H1682">
        <v>2109849</v>
      </c>
      <c r="I1682">
        <v>2091025</v>
      </c>
      <c r="J1682">
        <v>2074775</v>
      </c>
      <c r="K1682">
        <v>2091757.9999999998</v>
      </c>
      <c r="L1682">
        <v>2115783</v>
      </c>
      <c r="M1682">
        <v>2144941</v>
      </c>
      <c r="N1682">
        <v>2176056</v>
      </c>
      <c r="O1682">
        <v>2210434</v>
      </c>
      <c r="P1682">
        <v>2233320</v>
      </c>
      <c r="Q1682">
        <v>2246409</v>
      </c>
      <c r="R1682">
        <v>2252384</v>
      </c>
      <c r="S1682">
        <v>2260011</v>
      </c>
      <c r="T1682">
        <v>2268966</v>
      </c>
      <c r="U1682">
        <v>2270849</v>
      </c>
      <c r="V1682">
        <v>2257948</v>
      </c>
      <c r="W1682">
        <v>2237558</v>
      </c>
      <c r="X1682">
        <v>2217664</v>
      </c>
      <c r="Y1682">
        <v>2193818</v>
      </c>
      <c r="Z1682">
        <v>2189266</v>
      </c>
      <c r="AA1682">
        <v>2217618</v>
      </c>
      <c r="AB1682">
        <v>2265849</v>
      </c>
      <c r="AC1682">
        <v>2310008</v>
      </c>
      <c r="AD1682">
        <v>2356811</v>
      </c>
      <c r="AE1682" s="21"/>
    </row>
    <row r="1683" spans="1:31" x14ac:dyDescent="0.2">
      <c r="A1683" s="27" t="s">
        <v>35</v>
      </c>
      <c r="B1683" s="13" t="s">
        <v>35</v>
      </c>
      <c r="C1683" s="14">
        <v>360</v>
      </c>
      <c r="D1683" s="13" t="s">
        <v>35</v>
      </c>
      <c r="E1683" s="13" t="s">
        <v>480</v>
      </c>
      <c r="F1683" s="13" t="s">
        <v>313</v>
      </c>
      <c r="G1683" s="14" t="s">
        <v>359</v>
      </c>
      <c r="H1683">
        <v>2149263</v>
      </c>
      <c r="I1683">
        <v>2134677</v>
      </c>
      <c r="J1683">
        <v>2129882</v>
      </c>
      <c r="K1683">
        <v>2167676</v>
      </c>
      <c r="L1683">
        <v>2204237</v>
      </c>
      <c r="M1683">
        <v>2240488</v>
      </c>
      <c r="N1683">
        <v>2279552</v>
      </c>
      <c r="O1683">
        <v>2321768</v>
      </c>
      <c r="P1683">
        <v>2351810</v>
      </c>
      <c r="Q1683">
        <v>2371647</v>
      </c>
      <c r="R1683">
        <v>2383700</v>
      </c>
      <c r="S1683">
        <v>2396223</v>
      </c>
      <c r="T1683">
        <v>2409119</v>
      </c>
      <c r="U1683">
        <v>2413314</v>
      </c>
      <c r="V1683">
        <v>2400350</v>
      </c>
      <c r="W1683">
        <v>2378067</v>
      </c>
      <c r="X1683">
        <v>2355768</v>
      </c>
      <c r="Y1683">
        <v>2329062</v>
      </c>
      <c r="Z1683">
        <v>2320958</v>
      </c>
      <c r="AA1683">
        <v>2344493</v>
      </c>
      <c r="AB1683">
        <v>2387174</v>
      </c>
      <c r="AC1683">
        <v>2425547</v>
      </c>
      <c r="AD1683">
        <v>2466035</v>
      </c>
      <c r="AE1683" s="22"/>
    </row>
    <row r="1684" spans="1:31" x14ac:dyDescent="0.2">
      <c r="A1684" s="25" t="s">
        <v>35</v>
      </c>
      <c r="B1684" s="11" t="s">
        <v>35</v>
      </c>
      <c r="C1684" s="12">
        <v>360</v>
      </c>
      <c r="D1684" s="11" t="s">
        <v>35</v>
      </c>
      <c r="E1684" s="11" t="s">
        <v>474</v>
      </c>
      <c r="F1684" s="11" t="s">
        <v>312</v>
      </c>
      <c r="G1684" s="12" t="s">
        <v>341</v>
      </c>
      <c r="H1684">
        <v>2095942</v>
      </c>
      <c r="I1684">
        <v>2077607</v>
      </c>
      <c r="J1684">
        <v>2060540</v>
      </c>
      <c r="K1684">
        <v>2070668.0000000002</v>
      </c>
      <c r="L1684">
        <v>2086429.9999999998</v>
      </c>
      <c r="M1684">
        <v>2110359</v>
      </c>
      <c r="N1684">
        <v>2140575</v>
      </c>
      <c r="O1684">
        <v>2172940</v>
      </c>
      <c r="P1684">
        <v>2203528</v>
      </c>
      <c r="Q1684">
        <v>2228935</v>
      </c>
      <c r="R1684">
        <v>2243360</v>
      </c>
      <c r="S1684">
        <v>2248934</v>
      </c>
      <c r="T1684">
        <v>2255466</v>
      </c>
      <c r="U1684">
        <v>2266504</v>
      </c>
      <c r="V1684">
        <v>2266174</v>
      </c>
      <c r="W1684">
        <v>2252213</v>
      </c>
      <c r="X1684">
        <v>2232351</v>
      </c>
      <c r="Y1684">
        <v>2213478</v>
      </c>
      <c r="Z1684">
        <v>2188935</v>
      </c>
      <c r="AA1684">
        <v>2184940</v>
      </c>
      <c r="AB1684">
        <v>2213804</v>
      </c>
      <c r="AC1684">
        <v>2262103</v>
      </c>
      <c r="AD1684">
        <v>2306070</v>
      </c>
      <c r="AE1684" s="21"/>
    </row>
    <row r="1685" spans="1:31" x14ac:dyDescent="0.2">
      <c r="A1685" s="27" t="s">
        <v>35</v>
      </c>
      <c r="B1685" s="13" t="s">
        <v>35</v>
      </c>
      <c r="C1685" s="14">
        <v>360</v>
      </c>
      <c r="D1685" s="13" t="s">
        <v>35</v>
      </c>
      <c r="E1685" s="13" t="s">
        <v>481</v>
      </c>
      <c r="F1685" s="13" t="s">
        <v>313</v>
      </c>
      <c r="G1685" s="14" t="s">
        <v>341</v>
      </c>
      <c r="H1685">
        <v>2119861</v>
      </c>
      <c r="I1685">
        <v>2102543</v>
      </c>
      <c r="J1685">
        <v>2092266</v>
      </c>
      <c r="K1685">
        <v>2127186</v>
      </c>
      <c r="L1685">
        <v>2162914</v>
      </c>
      <c r="M1685">
        <v>2198887</v>
      </c>
      <c r="N1685">
        <v>2236155</v>
      </c>
      <c r="O1685">
        <v>2276656</v>
      </c>
      <c r="P1685">
        <v>2315240</v>
      </c>
      <c r="Q1685">
        <v>2347896</v>
      </c>
      <c r="R1685">
        <v>2369134</v>
      </c>
      <c r="S1685">
        <v>2380763</v>
      </c>
      <c r="T1685">
        <v>2392103</v>
      </c>
      <c r="U1685">
        <v>2407342</v>
      </c>
      <c r="V1685">
        <v>2409339</v>
      </c>
      <c r="W1685">
        <v>2395268</v>
      </c>
      <c r="X1685">
        <v>2373407</v>
      </c>
      <c r="Y1685">
        <v>2352010</v>
      </c>
      <c r="Z1685">
        <v>2324932</v>
      </c>
      <c r="AA1685">
        <v>2317273</v>
      </c>
      <c r="AB1685">
        <v>2341218</v>
      </c>
      <c r="AC1685">
        <v>2383890</v>
      </c>
      <c r="AD1685">
        <v>2422017</v>
      </c>
      <c r="AE1685" s="22"/>
    </row>
    <row r="1686" spans="1:31" x14ac:dyDescent="0.2">
      <c r="A1686" s="25" t="s">
        <v>35</v>
      </c>
      <c r="B1686" s="11" t="s">
        <v>35</v>
      </c>
      <c r="C1686" s="12">
        <v>360</v>
      </c>
      <c r="D1686" s="11" t="s">
        <v>35</v>
      </c>
      <c r="E1686" s="11" t="s">
        <v>475</v>
      </c>
      <c r="F1686" s="11" t="s">
        <v>312</v>
      </c>
      <c r="G1686" s="12" t="s">
        <v>334</v>
      </c>
      <c r="H1686">
        <v>2091487.9999999998</v>
      </c>
      <c r="I1686">
        <v>2061054</v>
      </c>
      <c r="J1686">
        <v>2045202</v>
      </c>
      <c r="K1686">
        <v>2056456.9999999998</v>
      </c>
      <c r="L1686">
        <v>2065245</v>
      </c>
      <c r="M1686">
        <v>2080722.0000000002</v>
      </c>
      <c r="N1686">
        <v>2105574</v>
      </c>
      <c r="O1686">
        <v>2137046</v>
      </c>
      <c r="P1686">
        <v>2166128</v>
      </c>
      <c r="Q1686">
        <v>2199050</v>
      </c>
      <c r="R1686">
        <v>2225572</v>
      </c>
      <c r="S1686">
        <v>2239462</v>
      </c>
      <c r="T1686">
        <v>2243969</v>
      </c>
      <c r="U1686">
        <v>2253026</v>
      </c>
      <c r="V1686">
        <v>2261719</v>
      </c>
      <c r="W1686">
        <v>2260115</v>
      </c>
      <c r="X1686">
        <v>2246541</v>
      </c>
      <c r="Y1686">
        <v>2227719</v>
      </c>
      <c r="Z1686">
        <v>2208603</v>
      </c>
      <c r="AA1686">
        <v>2184498</v>
      </c>
      <c r="AB1686">
        <v>2180835</v>
      </c>
      <c r="AC1686">
        <v>2209656</v>
      </c>
      <c r="AD1686">
        <v>2257787</v>
      </c>
      <c r="AE1686" s="21"/>
    </row>
    <row r="1687" spans="1:31" x14ac:dyDescent="0.2">
      <c r="A1687" s="27" t="s">
        <v>35</v>
      </c>
      <c r="B1687" s="13" t="s">
        <v>35</v>
      </c>
      <c r="C1687" s="14">
        <v>360</v>
      </c>
      <c r="D1687" s="13" t="s">
        <v>35</v>
      </c>
      <c r="E1687" s="13" t="s">
        <v>482</v>
      </c>
      <c r="F1687" s="13" t="s">
        <v>313</v>
      </c>
      <c r="G1687" s="14" t="s">
        <v>334</v>
      </c>
      <c r="H1687">
        <v>2103830</v>
      </c>
      <c r="I1687">
        <v>2066905.0000000002</v>
      </c>
      <c r="J1687">
        <v>2054837</v>
      </c>
      <c r="K1687">
        <v>2089588.0000000002</v>
      </c>
      <c r="L1687">
        <v>2122338</v>
      </c>
      <c r="M1687">
        <v>2157280</v>
      </c>
      <c r="N1687">
        <v>2194124</v>
      </c>
      <c r="O1687">
        <v>2232837</v>
      </c>
      <c r="P1687">
        <v>2270221</v>
      </c>
      <c r="Q1687">
        <v>2311216</v>
      </c>
      <c r="R1687">
        <v>2345034</v>
      </c>
      <c r="S1687">
        <v>2365714</v>
      </c>
      <c r="T1687">
        <v>2376196</v>
      </c>
      <c r="U1687">
        <v>2390305</v>
      </c>
      <c r="V1687">
        <v>2403222</v>
      </c>
      <c r="W1687">
        <v>2403901</v>
      </c>
      <c r="X1687">
        <v>2390118</v>
      </c>
      <c r="Y1687">
        <v>2369183</v>
      </c>
      <c r="Z1687">
        <v>2347830</v>
      </c>
      <c r="AA1687">
        <v>2321092</v>
      </c>
      <c r="AB1687">
        <v>2313683</v>
      </c>
      <c r="AC1687">
        <v>2337528</v>
      </c>
      <c r="AD1687">
        <v>2379981</v>
      </c>
      <c r="AE1687" s="22"/>
    </row>
    <row r="1688" spans="1:31" x14ac:dyDescent="0.2">
      <c r="A1688" s="25" t="s">
        <v>35</v>
      </c>
      <c r="B1688" s="11" t="s">
        <v>35</v>
      </c>
      <c r="C1688" s="12">
        <v>360</v>
      </c>
      <c r="D1688" s="11" t="s">
        <v>35</v>
      </c>
      <c r="E1688" s="11" t="s">
        <v>476</v>
      </c>
      <c r="F1688" s="11" t="s">
        <v>312</v>
      </c>
      <c r="G1688" s="12" t="s">
        <v>345</v>
      </c>
      <c r="H1688">
        <v>2101142</v>
      </c>
      <c r="I1688">
        <v>2058739.9999999998</v>
      </c>
      <c r="J1688">
        <v>2026007</v>
      </c>
      <c r="K1688">
        <v>2041142</v>
      </c>
      <c r="L1688">
        <v>2051069</v>
      </c>
      <c r="M1688">
        <v>2059446</v>
      </c>
      <c r="N1688">
        <v>2075645</v>
      </c>
      <c r="O1688">
        <v>2101611</v>
      </c>
      <c r="P1688">
        <v>2130323</v>
      </c>
      <c r="Q1688">
        <v>2161703</v>
      </c>
      <c r="R1688">
        <v>2195581</v>
      </c>
      <c r="S1688">
        <v>2221366</v>
      </c>
      <c r="T1688">
        <v>2234056</v>
      </c>
      <c r="U1688">
        <v>2241553</v>
      </c>
      <c r="V1688">
        <v>2248277</v>
      </c>
      <c r="W1688">
        <v>2255554</v>
      </c>
      <c r="X1688">
        <v>2254119</v>
      </c>
      <c r="Y1688">
        <v>2241447</v>
      </c>
      <c r="Z1688">
        <v>2222858</v>
      </c>
      <c r="AA1688">
        <v>2204179</v>
      </c>
      <c r="AB1688">
        <v>2180283</v>
      </c>
      <c r="AC1688">
        <v>2176402</v>
      </c>
      <c r="AD1688">
        <v>2204952</v>
      </c>
      <c r="AE1688" s="21"/>
    </row>
    <row r="1689" spans="1:31" x14ac:dyDescent="0.2">
      <c r="A1689" s="27" t="s">
        <v>35</v>
      </c>
      <c r="B1689" s="13" t="s">
        <v>35</v>
      </c>
      <c r="C1689" s="14">
        <v>360</v>
      </c>
      <c r="D1689" s="13" t="s">
        <v>35</v>
      </c>
      <c r="E1689" s="13" t="s">
        <v>483</v>
      </c>
      <c r="F1689" s="13" t="s">
        <v>313</v>
      </c>
      <c r="G1689" s="14" t="s">
        <v>345</v>
      </c>
      <c r="H1689">
        <v>2108226</v>
      </c>
      <c r="I1689">
        <v>2051503.0000000002</v>
      </c>
      <c r="J1689">
        <v>2012988</v>
      </c>
      <c r="K1689">
        <v>2052164.0000000002</v>
      </c>
      <c r="L1689">
        <v>2084797</v>
      </c>
      <c r="M1689">
        <v>2116636</v>
      </c>
      <c r="N1689">
        <v>2152222</v>
      </c>
      <c r="O1689">
        <v>2190357</v>
      </c>
      <c r="P1689">
        <v>2226479</v>
      </c>
      <c r="Q1689">
        <v>2266243</v>
      </c>
      <c r="R1689">
        <v>2308229</v>
      </c>
      <c r="S1689">
        <v>2341275</v>
      </c>
      <c r="T1689">
        <v>2360674</v>
      </c>
      <c r="U1689">
        <v>2374370</v>
      </c>
      <c r="V1689">
        <v>2386181</v>
      </c>
      <c r="W1689">
        <v>2397643</v>
      </c>
      <c r="X1689">
        <v>2398397</v>
      </c>
      <c r="Y1689">
        <v>2385408</v>
      </c>
      <c r="Z1689">
        <v>2364950</v>
      </c>
      <c r="AA1689">
        <v>2343943</v>
      </c>
      <c r="AB1689">
        <v>2317346</v>
      </c>
      <c r="AC1689">
        <v>2309684</v>
      </c>
      <c r="AD1689">
        <v>2333225</v>
      </c>
      <c r="AE1689" s="22"/>
    </row>
    <row r="1690" spans="1:31" x14ac:dyDescent="0.2">
      <c r="A1690" s="25" t="s">
        <v>35</v>
      </c>
      <c r="B1690" s="11" t="s">
        <v>35</v>
      </c>
      <c r="C1690" s="12">
        <v>360</v>
      </c>
      <c r="D1690" s="11" t="s">
        <v>35</v>
      </c>
      <c r="E1690" s="11" t="s">
        <v>477</v>
      </c>
      <c r="F1690" s="11" t="s">
        <v>312</v>
      </c>
      <c r="G1690" s="12" t="s">
        <v>339</v>
      </c>
      <c r="H1690">
        <v>2118719</v>
      </c>
      <c r="I1690">
        <v>2077599.0000000002</v>
      </c>
      <c r="J1690">
        <v>2025831</v>
      </c>
      <c r="K1690">
        <v>2021990</v>
      </c>
      <c r="L1690">
        <v>2035786</v>
      </c>
      <c r="M1690">
        <v>2045307</v>
      </c>
      <c r="N1690">
        <v>2054271.0000000002</v>
      </c>
      <c r="O1690">
        <v>2071378.0000000002</v>
      </c>
      <c r="P1690">
        <v>2094993</v>
      </c>
      <c r="Q1690">
        <v>2125947</v>
      </c>
      <c r="R1690">
        <v>2158269</v>
      </c>
      <c r="S1690">
        <v>2191280</v>
      </c>
      <c r="T1690">
        <v>2215664</v>
      </c>
      <c r="U1690">
        <v>2231684</v>
      </c>
      <c r="V1690">
        <v>2236839</v>
      </c>
      <c r="W1690">
        <v>2242155</v>
      </c>
      <c r="X1690">
        <v>2249451</v>
      </c>
      <c r="Y1690">
        <v>2248704</v>
      </c>
      <c r="Z1690">
        <v>2236619</v>
      </c>
      <c r="AA1690">
        <v>2218450</v>
      </c>
      <c r="AB1690">
        <v>2199979</v>
      </c>
      <c r="AC1690">
        <v>2175741</v>
      </c>
      <c r="AD1690">
        <v>2171422</v>
      </c>
      <c r="AE1690" s="21"/>
    </row>
    <row r="1691" spans="1:31" x14ac:dyDescent="0.2">
      <c r="A1691" s="27" t="s">
        <v>35</v>
      </c>
      <c r="B1691" s="13" t="s">
        <v>35</v>
      </c>
      <c r="C1691" s="14">
        <v>360</v>
      </c>
      <c r="D1691" s="13" t="s">
        <v>35</v>
      </c>
      <c r="E1691" s="13" t="s">
        <v>484</v>
      </c>
      <c r="F1691" s="13" t="s">
        <v>313</v>
      </c>
      <c r="G1691" s="14" t="s">
        <v>339</v>
      </c>
      <c r="H1691">
        <v>2124953</v>
      </c>
      <c r="I1691">
        <v>2066763</v>
      </c>
      <c r="J1691">
        <v>1998221</v>
      </c>
      <c r="K1691">
        <v>2010332</v>
      </c>
      <c r="L1691">
        <v>2047416</v>
      </c>
      <c r="M1691">
        <v>2079166.0000000002</v>
      </c>
      <c r="N1691">
        <v>2111499</v>
      </c>
      <c r="O1691">
        <v>2148141</v>
      </c>
      <c r="P1691">
        <v>2184080</v>
      </c>
      <c r="Q1691">
        <v>2222531</v>
      </c>
      <c r="R1691">
        <v>2263280</v>
      </c>
      <c r="S1691">
        <v>2304357</v>
      </c>
      <c r="T1691">
        <v>2335912</v>
      </c>
      <c r="U1691">
        <v>2358827</v>
      </c>
      <c r="V1691">
        <v>2370231</v>
      </c>
      <c r="W1691">
        <v>2380608</v>
      </c>
      <c r="X1691">
        <v>2391997</v>
      </c>
      <c r="Y1691">
        <v>2393332</v>
      </c>
      <c r="Z1691">
        <v>2381130</v>
      </c>
      <c r="AA1691">
        <v>2361011</v>
      </c>
      <c r="AB1691">
        <v>2340151</v>
      </c>
      <c r="AC1691">
        <v>2313191</v>
      </c>
      <c r="AD1691">
        <v>2305080</v>
      </c>
      <c r="AE1691" s="22"/>
    </row>
    <row r="1692" spans="1:31" x14ac:dyDescent="0.2">
      <c r="A1692" s="25" t="s">
        <v>35</v>
      </c>
      <c r="B1692" s="11" t="s">
        <v>35</v>
      </c>
      <c r="C1692" s="12">
        <v>360</v>
      </c>
      <c r="D1692" s="11" t="s">
        <v>35</v>
      </c>
      <c r="E1692" s="11" t="s">
        <v>478</v>
      </c>
      <c r="F1692" s="11" t="s">
        <v>312</v>
      </c>
      <c r="G1692" s="12" t="s">
        <v>352</v>
      </c>
      <c r="H1692">
        <v>2134212</v>
      </c>
      <c r="I1692">
        <v>2108461</v>
      </c>
      <c r="J1692">
        <v>2053886</v>
      </c>
      <c r="K1692">
        <v>2021852</v>
      </c>
      <c r="L1692">
        <v>2016689</v>
      </c>
      <c r="M1692">
        <v>2030059</v>
      </c>
      <c r="N1692">
        <v>2040164</v>
      </c>
      <c r="O1692">
        <v>2049897</v>
      </c>
      <c r="P1692">
        <v>2064873</v>
      </c>
      <c r="Q1692">
        <v>2090681.9999999998</v>
      </c>
      <c r="R1692">
        <v>2122546</v>
      </c>
      <c r="S1692">
        <v>2154018</v>
      </c>
      <c r="T1692">
        <v>2185503</v>
      </c>
      <c r="U1692">
        <v>2213354</v>
      </c>
      <c r="V1692">
        <v>2227026</v>
      </c>
      <c r="W1692">
        <v>2230760</v>
      </c>
      <c r="X1692">
        <v>2236096</v>
      </c>
      <c r="Y1692">
        <v>2243928</v>
      </c>
      <c r="Z1692">
        <v>2243930</v>
      </c>
      <c r="AA1692">
        <v>2232247</v>
      </c>
      <c r="AB1692">
        <v>2214267</v>
      </c>
      <c r="AC1692">
        <v>2195447</v>
      </c>
      <c r="AD1692">
        <v>2170651</v>
      </c>
      <c r="AE1692" s="21"/>
    </row>
    <row r="1693" spans="1:31" x14ac:dyDescent="0.2">
      <c r="A1693" s="27" t="s">
        <v>35</v>
      </c>
      <c r="B1693" s="13" t="s">
        <v>35</v>
      </c>
      <c r="C1693" s="14">
        <v>360</v>
      </c>
      <c r="D1693" s="13" t="s">
        <v>35</v>
      </c>
      <c r="E1693" s="13" t="s">
        <v>485</v>
      </c>
      <c r="F1693" s="13" t="s">
        <v>313</v>
      </c>
      <c r="G1693" s="14" t="s">
        <v>352</v>
      </c>
      <c r="H1693">
        <v>2364512</v>
      </c>
      <c r="I1693">
        <v>2388908</v>
      </c>
      <c r="J1693">
        <v>2411836</v>
      </c>
      <c r="K1693">
        <v>2395694</v>
      </c>
      <c r="L1693">
        <v>2377231</v>
      </c>
      <c r="M1693">
        <v>2364136</v>
      </c>
      <c r="N1693">
        <v>2365860</v>
      </c>
      <c r="O1693">
        <v>2392381</v>
      </c>
      <c r="P1693">
        <v>2432842</v>
      </c>
      <c r="Q1693">
        <v>2480890</v>
      </c>
      <c r="R1693">
        <v>2521987</v>
      </c>
      <c r="S1693">
        <v>2536917</v>
      </c>
      <c r="T1693">
        <v>2503733</v>
      </c>
      <c r="U1693">
        <v>2334076</v>
      </c>
      <c r="V1693">
        <v>2354684</v>
      </c>
      <c r="W1693">
        <v>2364655</v>
      </c>
      <c r="X1693">
        <v>2374968</v>
      </c>
      <c r="Y1693">
        <v>2386790</v>
      </c>
      <c r="Z1693">
        <v>2389046</v>
      </c>
      <c r="AA1693">
        <v>2377149</v>
      </c>
      <c r="AB1693">
        <v>2357169</v>
      </c>
      <c r="AC1693">
        <v>2335946</v>
      </c>
      <c r="AD1693">
        <v>2308429</v>
      </c>
      <c r="AE1693" s="22"/>
    </row>
    <row r="1694" spans="1:31" x14ac:dyDescent="0.2">
      <c r="A1694" s="25" t="s">
        <v>35</v>
      </c>
      <c r="B1694" s="11" t="s">
        <v>35</v>
      </c>
      <c r="C1694" s="12">
        <v>360</v>
      </c>
      <c r="D1694" s="11" t="s">
        <v>35</v>
      </c>
      <c r="E1694" s="11" t="s">
        <v>479</v>
      </c>
      <c r="F1694" s="11" t="s">
        <v>312</v>
      </c>
      <c r="G1694" s="12" t="s">
        <v>338</v>
      </c>
      <c r="H1694">
        <v>2150620</v>
      </c>
      <c r="I1694">
        <v>2136801</v>
      </c>
      <c r="J1694">
        <v>2098023</v>
      </c>
      <c r="K1694">
        <v>2049911.9999999998</v>
      </c>
      <c r="L1694">
        <v>2016589</v>
      </c>
      <c r="M1694">
        <v>2011021</v>
      </c>
      <c r="N1694">
        <v>2024947</v>
      </c>
      <c r="O1694">
        <v>2035818</v>
      </c>
      <c r="P1694">
        <v>2043492</v>
      </c>
      <c r="Q1694">
        <v>2060643</v>
      </c>
      <c r="R1694">
        <v>2087331.0000000002</v>
      </c>
      <c r="S1694">
        <v>2118341</v>
      </c>
      <c r="T1694">
        <v>2148316</v>
      </c>
      <c r="U1694">
        <v>2183252</v>
      </c>
      <c r="V1694">
        <v>2208775</v>
      </c>
      <c r="W1694">
        <v>2221008</v>
      </c>
      <c r="X1694">
        <v>2224743</v>
      </c>
      <c r="Y1694">
        <v>2230613</v>
      </c>
      <c r="Z1694">
        <v>2239216</v>
      </c>
      <c r="AA1694">
        <v>2239613</v>
      </c>
      <c r="AB1694">
        <v>2228102</v>
      </c>
      <c r="AC1694">
        <v>2209751</v>
      </c>
      <c r="AD1694">
        <v>2190364</v>
      </c>
      <c r="AE1694" s="21"/>
    </row>
    <row r="1695" spans="1:31" x14ac:dyDescent="0.2">
      <c r="A1695" s="27" t="s">
        <v>35</v>
      </c>
      <c r="B1695" s="13" t="s">
        <v>35</v>
      </c>
      <c r="C1695" s="14">
        <v>360</v>
      </c>
      <c r="D1695" s="13" t="s">
        <v>35</v>
      </c>
      <c r="E1695" s="13" t="s">
        <v>486</v>
      </c>
      <c r="F1695" s="13" t="s">
        <v>313</v>
      </c>
      <c r="G1695" s="14" t="s">
        <v>338</v>
      </c>
      <c r="H1695">
        <v>2155403</v>
      </c>
      <c r="I1695">
        <v>2131403</v>
      </c>
      <c r="J1695">
        <v>2074996.9999999998</v>
      </c>
      <c r="K1695">
        <v>2021686</v>
      </c>
      <c r="L1695">
        <v>1990929</v>
      </c>
      <c r="M1695">
        <v>2000146</v>
      </c>
      <c r="N1695">
        <v>2036815</v>
      </c>
      <c r="O1695">
        <v>2069956.0000000002</v>
      </c>
      <c r="P1695">
        <v>2101280</v>
      </c>
      <c r="Q1695">
        <v>2138125</v>
      </c>
      <c r="R1695">
        <v>2177231</v>
      </c>
      <c r="S1695">
        <v>2215776</v>
      </c>
      <c r="T1695">
        <v>2254073</v>
      </c>
      <c r="U1695">
        <v>2297106</v>
      </c>
      <c r="V1695">
        <v>2329967</v>
      </c>
      <c r="W1695">
        <v>2349112</v>
      </c>
      <c r="X1695">
        <v>2359012</v>
      </c>
      <c r="Y1695">
        <v>2369765</v>
      </c>
      <c r="Z1695">
        <v>2382529</v>
      </c>
      <c r="AA1695">
        <v>2385057</v>
      </c>
      <c r="AB1695">
        <v>2373266</v>
      </c>
      <c r="AC1695">
        <v>2352910</v>
      </c>
      <c r="AD1695">
        <v>2331129</v>
      </c>
      <c r="AE1695" s="22"/>
    </row>
    <row r="1696" spans="1:31" x14ac:dyDescent="0.2">
      <c r="A1696" s="25" t="s">
        <v>35</v>
      </c>
      <c r="B1696" s="11" t="s">
        <v>35</v>
      </c>
      <c r="C1696" s="12">
        <v>360</v>
      </c>
      <c r="D1696" s="11" t="s">
        <v>35</v>
      </c>
      <c r="E1696" s="11" t="s">
        <v>458</v>
      </c>
      <c r="F1696" s="11" t="s">
        <v>312</v>
      </c>
      <c r="G1696" s="12" t="s">
        <v>457</v>
      </c>
      <c r="H1696" s="205">
        <v>10604618.999999998</v>
      </c>
      <c r="I1696" s="205">
        <v>10537886</v>
      </c>
      <c r="J1696" s="205">
        <v>10513416.999999998</v>
      </c>
      <c r="K1696" s="205">
        <v>10626697.999999998</v>
      </c>
      <c r="L1696" s="205">
        <v>10757785</v>
      </c>
      <c r="M1696">
        <v>10897692</v>
      </c>
      <c r="N1696">
        <v>11031200</v>
      </c>
      <c r="O1696">
        <v>11145324</v>
      </c>
      <c r="P1696">
        <v>11214360.999999998</v>
      </c>
      <c r="Q1696">
        <v>11272987</v>
      </c>
      <c r="R1696">
        <v>11313572</v>
      </c>
      <c r="S1696">
        <v>11326564.999999998</v>
      </c>
      <c r="T1696">
        <v>11310294</v>
      </c>
      <c r="U1696">
        <v>11277079.000000002</v>
      </c>
      <c r="V1696">
        <v>11200428</v>
      </c>
      <c r="W1696">
        <v>11115274.000000002</v>
      </c>
      <c r="X1696">
        <v>11073952.000000002</v>
      </c>
      <c r="Y1696">
        <v>11104478</v>
      </c>
      <c r="Z1696">
        <v>11192368.999999998</v>
      </c>
      <c r="AA1696">
        <v>11354164</v>
      </c>
      <c r="AB1696">
        <v>11548973</v>
      </c>
      <c r="AC1696">
        <v>11708238.999999998</v>
      </c>
      <c r="AD1696">
        <v>11789774</v>
      </c>
      <c r="AE1696" s="21" t="s">
        <v>1</v>
      </c>
    </row>
    <row r="1697" spans="1:31" x14ac:dyDescent="0.2">
      <c r="A1697" s="27" t="s">
        <v>35</v>
      </c>
      <c r="B1697" s="13" t="s">
        <v>35</v>
      </c>
      <c r="C1697" s="14">
        <v>360</v>
      </c>
      <c r="D1697" s="13" t="s">
        <v>35</v>
      </c>
      <c r="E1697" s="13" t="s">
        <v>456</v>
      </c>
      <c r="F1697" s="13" t="s">
        <v>312</v>
      </c>
      <c r="G1697" s="14" t="s">
        <v>455</v>
      </c>
      <c r="H1697" s="205">
        <v>10596181</v>
      </c>
      <c r="I1697" s="205">
        <v>10442654.999999998</v>
      </c>
      <c r="J1697" s="205">
        <v>10248949</v>
      </c>
      <c r="K1697" s="205">
        <v>10191353</v>
      </c>
      <c r="L1697" s="205">
        <v>10185378</v>
      </c>
      <c r="M1697">
        <v>10226555</v>
      </c>
      <c r="N1697">
        <v>10300601</v>
      </c>
      <c r="O1697">
        <v>10395750</v>
      </c>
      <c r="P1697">
        <v>10499809</v>
      </c>
      <c r="Q1697">
        <v>10638025.000000002</v>
      </c>
      <c r="R1697">
        <v>10789299</v>
      </c>
      <c r="S1697">
        <v>10924467</v>
      </c>
      <c r="T1697">
        <v>11027508.000000002</v>
      </c>
      <c r="U1697">
        <v>11122869</v>
      </c>
      <c r="V1697">
        <v>11182636</v>
      </c>
      <c r="W1697">
        <v>11209592</v>
      </c>
      <c r="X1697">
        <v>11210950</v>
      </c>
      <c r="Y1697">
        <v>11192411</v>
      </c>
      <c r="Z1697">
        <v>11151226</v>
      </c>
      <c r="AA1697">
        <v>11078987</v>
      </c>
      <c r="AB1697">
        <v>11003466</v>
      </c>
      <c r="AC1697">
        <v>10966997</v>
      </c>
      <c r="AD1697">
        <v>10995176</v>
      </c>
      <c r="AE1697" s="22" t="s">
        <v>1</v>
      </c>
    </row>
    <row r="1698" spans="1:31" x14ac:dyDescent="0.2">
      <c r="A1698" s="25" t="s">
        <v>35</v>
      </c>
      <c r="B1698" s="11" t="s">
        <v>35</v>
      </c>
      <c r="C1698" s="12">
        <v>360</v>
      </c>
      <c r="D1698" s="11" t="s">
        <v>35</v>
      </c>
      <c r="E1698" s="11" t="s">
        <v>502</v>
      </c>
      <c r="F1698" s="11" t="s">
        <v>313</v>
      </c>
      <c r="G1698" s="12" t="s">
        <v>457</v>
      </c>
      <c r="H1698" s="205">
        <v>10877449</v>
      </c>
      <c r="I1698" s="205">
        <v>10838596</v>
      </c>
      <c r="J1698" s="205">
        <v>10854516.999999998</v>
      </c>
      <c r="K1698" s="205">
        <v>11044643</v>
      </c>
      <c r="L1698" s="205">
        <v>11232533</v>
      </c>
      <c r="M1698">
        <v>11414191</v>
      </c>
      <c r="N1698">
        <v>11583496.000000002</v>
      </c>
      <c r="O1698">
        <v>11732561.000000002</v>
      </c>
      <c r="P1698">
        <v>11833996</v>
      </c>
      <c r="Q1698">
        <v>11921465</v>
      </c>
      <c r="R1698">
        <v>11986189</v>
      </c>
      <c r="S1698">
        <v>12016177</v>
      </c>
      <c r="T1698">
        <v>12008052</v>
      </c>
      <c r="U1698">
        <v>11977206</v>
      </c>
      <c r="V1698">
        <v>11896158</v>
      </c>
      <c r="W1698">
        <v>11800492</v>
      </c>
      <c r="X1698">
        <v>11743449</v>
      </c>
      <c r="Y1698">
        <v>11753786</v>
      </c>
      <c r="Z1698">
        <v>11820220.000000002</v>
      </c>
      <c r="AA1698">
        <v>11956484</v>
      </c>
      <c r="AB1698">
        <v>12124809.000000002</v>
      </c>
      <c r="AC1698">
        <v>12261085</v>
      </c>
      <c r="AD1698">
        <v>12325659</v>
      </c>
      <c r="AE1698" s="21" t="s">
        <v>1</v>
      </c>
    </row>
    <row r="1699" spans="1:31" x14ac:dyDescent="0.2">
      <c r="A1699" s="27" t="s">
        <v>35</v>
      </c>
      <c r="B1699" s="13" t="s">
        <v>35</v>
      </c>
      <c r="C1699" s="14">
        <v>360</v>
      </c>
      <c r="D1699" s="13" t="s">
        <v>35</v>
      </c>
      <c r="E1699" s="13" t="s">
        <v>503</v>
      </c>
      <c r="F1699" s="13" t="s">
        <v>313</v>
      </c>
      <c r="G1699" s="14" t="s">
        <v>338</v>
      </c>
      <c r="H1699" s="205">
        <v>10631880</v>
      </c>
      <c r="I1699" s="205">
        <v>10417057</v>
      </c>
      <c r="J1699" s="205">
        <v>10165368</v>
      </c>
      <c r="K1699" s="205">
        <v>10169355.000000002</v>
      </c>
      <c r="L1699" s="205">
        <v>10251123</v>
      </c>
      <c r="M1699">
        <v>10395071.000000002</v>
      </c>
      <c r="N1699">
        <v>10568750</v>
      </c>
      <c r="O1699">
        <v>10748610.999999998</v>
      </c>
      <c r="P1699">
        <v>10924035</v>
      </c>
      <c r="Q1699">
        <v>11118282</v>
      </c>
      <c r="R1699">
        <v>11313351.999999998</v>
      </c>
      <c r="S1699">
        <v>11486571.999999998</v>
      </c>
      <c r="T1699">
        <v>11625761.999999998</v>
      </c>
      <c r="U1699">
        <v>11754684</v>
      </c>
      <c r="V1699">
        <v>11844285</v>
      </c>
      <c r="W1699">
        <v>11895919.000000002</v>
      </c>
      <c r="X1699">
        <v>11914492</v>
      </c>
      <c r="Y1699">
        <v>11904478</v>
      </c>
      <c r="Z1699">
        <v>11865485</v>
      </c>
      <c r="AA1699">
        <v>11788252</v>
      </c>
      <c r="AB1699">
        <v>11701615</v>
      </c>
      <c r="AC1699">
        <v>11649258.999999998</v>
      </c>
      <c r="AD1699">
        <v>11657844.000000002</v>
      </c>
      <c r="AE1699" s="22" t="s">
        <v>1</v>
      </c>
    </row>
    <row r="1700" spans="1:31" x14ac:dyDescent="0.2">
      <c r="A1700" s="25" t="s">
        <v>35</v>
      </c>
      <c r="B1700" s="11" t="s">
        <v>35</v>
      </c>
      <c r="C1700" s="12">
        <v>360</v>
      </c>
      <c r="D1700" s="11" t="s">
        <v>35</v>
      </c>
      <c r="E1700" s="11" t="s">
        <v>504</v>
      </c>
      <c r="F1700" s="11"/>
      <c r="G1700" s="12"/>
      <c r="H1700" s="205">
        <v>0</v>
      </c>
      <c r="I1700" s="205">
        <v>0</v>
      </c>
      <c r="J1700" s="205">
        <v>0</v>
      </c>
      <c r="K1700" s="205">
        <v>0</v>
      </c>
      <c r="L1700" s="205">
        <v>0</v>
      </c>
      <c r="M1700">
        <v>0</v>
      </c>
      <c r="N1700">
        <v>0</v>
      </c>
      <c r="O1700">
        <v>0</v>
      </c>
      <c r="P1700">
        <v>0</v>
      </c>
      <c r="Q1700">
        <v>0</v>
      </c>
      <c r="R1700">
        <v>0</v>
      </c>
      <c r="S1700">
        <v>0</v>
      </c>
      <c r="T1700">
        <v>0</v>
      </c>
      <c r="U1700">
        <v>0</v>
      </c>
      <c r="V1700">
        <v>0</v>
      </c>
      <c r="W1700">
        <v>0</v>
      </c>
      <c r="X1700">
        <v>0</v>
      </c>
      <c r="Y1700">
        <v>0</v>
      </c>
      <c r="Z1700">
        <v>0</v>
      </c>
      <c r="AA1700">
        <v>0</v>
      </c>
      <c r="AB1700">
        <v>0</v>
      </c>
      <c r="AC1700">
        <v>0</v>
      </c>
      <c r="AD1700">
        <v>0</v>
      </c>
      <c r="AE1700" s="21" t="s">
        <v>1</v>
      </c>
    </row>
    <row r="1701" spans="1:31" x14ac:dyDescent="0.2">
      <c r="A1701" s="27" t="s">
        <v>35</v>
      </c>
      <c r="B1701" s="13" t="s">
        <v>35</v>
      </c>
      <c r="C1701" s="14">
        <v>360</v>
      </c>
      <c r="D1701" s="13" t="s">
        <v>35</v>
      </c>
      <c r="E1701" s="13" t="s">
        <v>505</v>
      </c>
      <c r="F1701" s="13"/>
      <c r="G1701" s="14"/>
      <c r="H1701" s="205">
        <v>235469755</v>
      </c>
      <c r="I1701" s="205">
        <v>238620554</v>
      </c>
      <c r="J1701" s="205">
        <v>241834226</v>
      </c>
      <c r="K1701" s="205">
        <v>245115988</v>
      </c>
      <c r="L1701" s="205">
        <v>248451714</v>
      </c>
      <c r="M1701">
        <v>251805314</v>
      </c>
      <c r="N1701">
        <v>255128076</v>
      </c>
      <c r="O1701">
        <v>258383257</v>
      </c>
      <c r="P1701">
        <v>261556386</v>
      </c>
      <c r="Q1701">
        <v>264650968.99999997</v>
      </c>
      <c r="R1701">
        <v>267670549</v>
      </c>
      <c r="S1701">
        <v>270625567</v>
      </c>
      <c r="T1701">
        <v>273523621</v>
      </c>
      <c r="U1701">
        <v>276361788</v>
      </c>
      <c r="V1701">
        <v>279134505</v>
      </c>
      <c r="W1701">
        <v>281844348</v>
      </c>
      <c r="X1701">
        <v>284495157</v>
      </c>
      <c r="Y1701">
        <v>287089641</v>
      </c>
      <c r="Z1701">
        <v>289628160</v>
      </c>
      <c r="AA1701">
        <v>292109442</v>
      </c>
      <c r="AB1701">
        <v>294532571</v>
      </c>
      <c r="AC1701">
        <v>296896014</v>
      </c>
      <c r="AD1701">
        <v>299198430</v>
      </c>
      <c r="AE1701" s="22" t="s">
        <v>1</v>
      </c>
    </row>
    <row r="1702" spans="1:31" x14ac:dyDescent="0.2">
      <c r="A1702" s="25" t="s">
        <v>36</v>
      </c>
      <c r="B1702" s="11" t="s">
        <v>36</v>
      </c>
      <c r="C1702" s="12">
        <v>404</v>
      </c>
      <c r="D1702" s="11" t="s">
        <v>36</v>
      </c>
      <c r="E1702" s="11" t="s">
        <v>440</v>
      </c>
      <c r="F1702" s="11" t="s">
        <v>312</v>
      </c>
      <c r="G1702" s="12" t="s">
        <v>319</v>
      </c>
      <c r="H1702" s="205">
        <v>633281</v>
      </c>
      <c r="I1702" s="205">
        <v>651785</v>
      </c>
      <c r="J1702" s="205">
        <v>662157</v>
      </c>
      <c r="K1702" s="205">
        <v>675763</v>
      </c>
      <c r="L1702" s="205">
        <v>688435</v>
      </c>
      <c r="M1702">
        <v>698387</v>
      </c>
      <c r="N1702">
        <v>696823</v>
      </c>
      <c r="O1702">
        <v>701056</v>
      </c>
      <c r="P1702">
        <v>700015</v>
      </c>
      <c r="Q1702">
        <v>697214</v>
      </c>
      <c r="R1702">
        <v>694261</v>
      </c>
      <c r="S1702">
        <v>696778</v>
      </c>
      <c r="T1702">
        <v>696331</v>
      </c>
      <c r="U1702">
        <v>695956</v>
      </c>
      <c r="V1702">
        <v>696506</v>
      </c>
      <c r="W1702">
        <v>699630</v>
      </c>
      <c r="X1702">
        <v>712920</v>
      </c>
      <c r="Y1702">
        <v>721588</v>
      </c>
      <c r="Z1702">
        <v>738226</v>
      </c>
      <c r="AA1702">
        <v>756060</v>
      </c>
      <c r="AB1702">
        <v>771936</v>
      </c>
      <c r="AC1702">
        <v>770322</v>
      </c>
      <c r="AD1702">
        <v>781303</v>
      </c>
      <c r="AE1702" s="21" t="s">
        <v>1</v>
      </c>
    </row>
    <row r="1703" spans="1:31" x14ac:dyDescent="0.2">
      <c r="A1703" s="27" t="s">
        <v>36</v>
      </c>
      <c r="B1703" s="13" t="s">
        <v>36</v>
      </c>
      <c r="C1703" s="14">
        <v>404</v>
      </c>
      <c r="D1703" s="13" t="s">
        <v>36</v>
      </c>
      <c r="E1703" s="13" t="s">
        <v>487</v>
      </c>
      <c r="F1703" s="13" t="s">
        <v>313</v>
      </c>
      <c r="G1703" s="14" t="s">
        <v>319</v>
      </c>
      <c r="H1703" s="205">
        <v>645417</v>
      </c>
      <c r="I1703" s="205">
        <v>664597</v>
      </c>
      <c r="J1703" s="205">
        <v>675369</v>
      </c>
      <c r="K1703" s="205">
        <v>689419</v>
      </c>
      <c r="L1703" s="205">
        <v>702349</v>
      </c>
      <c r="M1703">
        <v>712210</v>
      </c>
      <c r="N1703">
        <v>708893</v>
      </c>
      <c r="O1703">
        <v>712759</v>
      </c>
      <c r="P1703">
        <v>710776</v>
      </c>
      <c r="Q1703">
        <v>706979</v>
      </c>
      <c r="R1703">
        <v>703445</v>
      </c>
      <c r="S1703">
        <v>708084</v>
      </c>
      <c r="T1703">
        <v>708013</v>
      </c>
      <c r="U1703">
        <v>709500</v>
      </c>
      <c r="V1703">
        <v>712018</v>
      </c>
      <c r="W1703">
        <v>716662</v>
      </c>
      <c r="X1703">
        <v>728181</v>
      </c>
      <c r="Y1703">
        <v>737409</v>
      </c>
      <c r="Z1703">
        <v>753674</v>
      </c>
      <c r="AA1703">
        <v>770952</v>
      </c>
      <c r="AB1703">
        <v>786354</v>
      </c>
      <c r="AC1703">
        <v>785739</v>
      </c>
      <c r="AD1703">
        <v>796535</v>
      </c>
      <c r="AE1703" s="22" t="s">
        <v>1</v>
      </c>
    </row>
    <row r="1704" spans="1:31" x14ac:dyDescent="0.2">
      <c r="A1704" s="25" t="s">
        <v>36</v>
      </c>
      <c r="B1704" s="11" t="s">
        <v>36</v>
      </c>
      <c r="C1704" s="12">
        <v>404</v>
      </c>
      <c r="D1704" s="11" t="s">
        <v>36</v>
      </c>
      <c r="E1704" s="11" t="s">
        <v>441</v>
      </c>
      <c r="F1704" s="11" t="s">
        <v>312</v>
      </c>
      <c r="G1704" s="12" t="s">
        <v>355</v>
      </c>
      <c r="H1704" s="205">
        <v>621563</v>
      </c>
      <c r="I1704" s="205">
        <v>632586</v>
      </c>
      <c r="J1704" s="205">
        <v>647098</v>
      </c>
      <c r="K1704" s="205">
        <v>660938</v>
      </c>
      <c r="L1704" s="205">
        <v>674626</v>
      </c>
      <c r="M1704">
        <v>686635</v>
      </c>
      <c r="N1704">
        <v>694972</v>
      </c>
      <c r="O1704">
        <v>697560</v>
      </c>
      <c r="P1704">
        <v>699173</v>
      </c>
      <c r="Q1704">
        <v>698329</v>
      </c>
      <c r="R1704">
        <v>696311</v>
      </c>
      <c r="S1704">
        <v>694815</v>
      </c>
      <c r="T1704">
        <v>695889</v>
      </c>
      <c r="U1704">
        <v>695217</v>
      </c>
      <c r="V1704">
        <v>694599</v>
      </c>
      <c r="W1704">
        <v>695475</v>
      </c>
      <c r="X1704">
        <v>699607</v>
      </c>
      <c r="Y1704">
        <v>708850</v>
      </c>
      <c r="Z1704">
        <v>722353</v>
      </c>
      <c r="AA1704">
        <v>738397</v>
      </c>
      <c r="AB1704">
        <v>754397</v>
      </c>
      <c r="AC1704">
        <v>766932</v>
      </c>
      <c r="AD1704">
        <v>772040</v>
      </c>
      <c r="AE1704" s="21" t="s">
        <v>1</v>
      </c>
    </row>
    <row r="1705" spans="1:31" x14ac:dyDescent="0.2">
      <c r="A1705" s="27" t="s">
        <v>36</v>
      </c>
      <c r="B1705" s="13" t="s">
        <v>36</v>
      </c>
      <c r="C1705" s="14">
        <v>404</v>
      </c>
      <c r="D1705" s="13" t="s">
        <v>36</v>
      </c>
      <c r="E1705" s="13" t="s">
        <v>488</v>
      </c>
      <c r="F1705" s="13" t="s">
        <v>313</v>
      </c>
      <c r="G1705" s="14" t="s">
        <v>355</v>
      </c>
      <c r="H1705" s="205">
        <v>632504</v>
      </c>
      <c r="I1705" s="205">
        <v>644130</v>
      </c>
      <c r="J1705" s="205">
        <v>659220</v>
      </c>
      <c r="K1705" s="205">
        <v>673639</v>
      </c>
      <c r="L1705" s="205">
        <v>687791</v>
      </c>
      <c r="M1705">
        <v>699995</v>
      </c>
      <c r="N1705">
        <v>708049</v>
      </c>
      <c r="O1705">
        <v>709682</v>
      </c>
      <c r="P1705">
        <v>710563</v>
      </c>
      <c r="Q1705">
        <v>708724</v>
      </c>
      <c r="R1705">
        <v>705840</v>
      </c>
      <c r="S1705">
        <v>704128</v>
      </c>
      <c r="T1705">
        <v>706197</v>
      </c>
      <c r="U1705">
        <v>706930</v>
      </c>
      <c r="V1705">
        <v>708065</v>
      </c>
      <c r="W1705">
        <v>710583</v>
      </c>
      <c r="X1705">
        <v>715634</v>
      </c>
      <c r="Y1705">
        <v>724384</v>
      </c>
      <c r="Z1705">
        <v>737806</v>
      </c>
      <c r="AA1705">
        <v>753474</v>
      </c>
      <c r="AB1705">
        <v>769014</v>
      </c>
      <c r="AC1705">
        <v>781307</v>
      </c>
      <c r="AD1705">
        <v>786759</v>
      </c>
      <c r="AE1705" s="22" t="s">
        <v>1</v>
      </c>
    </row>
    <row r="1706" spans="1:31" x14ac:dyDescent="0.2">
      <c r="A1706" s="25" t="s">
        <v>36</v>
      </c>
      <c r="B1706" s="11" t="s">
        <v>36</v>
      </c>
      <c r="C1706" s="12">
        <v>404</v>
      </c>
      <c r="D1706" s="11" t="s">
        <v>36</v>
      </c>
      <c r="E1706" s="11" t="s">
        <v>442</v>
      </c>
      <c r="F1706" s="11" t="s">
        <v>312</v>
      </c>
      <c r="G1706" s="12" t="s">
        <v>317</v>
      </c>
      <c r="H1706" s="205">
        <v>608730</v>
      </c>
      <c r="I1706" s="205">
        <v>619499</v>
      </c>
      <c r="J1706" s="205">
        <v>632380</v>
      </c>
      <c r="K1706" s="205">
        <v>646182</v>
      </c>
      <c r="L1706" s="205">
        <v>660450</v>
      </c>
      <c r="M1706">
        <v>673913</v>
      </c>
      <c r="N1706">
        <v>684837</v>
      </c>
      <c r="O1706">
        <v>691394</v>
      </c>
      <c r="P1706">
        <v>695740</v>
      </c>
      <c r="Q1706">
        <v>697148</v>
      </c>
      <c r="R1706">
        <v>696577</v>
      </c>
      <c r="S1706">
        <v>695398</v>
      </c>
      <c r="T1706">
        <v>695335</v>
      </c>
      <c r="U1706">
        <v>694841</v>
      </c>
      <c r="V1706">
        <v>693670</v>
      </c>
      <c r="W1706">
        <v>693053</v>
      </c>
      <c r="X1706">
        <v>694540</v>
      </c>
      <c r="Y1706">
        <v>699776</v>
      </c>
      <c r="Z1706">
        <v>709935</v>
      </c>
      <c r="AA1706">
        <v>723609</v>
      </c>
      <c r="AB1706">
        <v>738778</v>
      </c>
      <c r="AC1706">
        <v>752591</v>
      </c>
      <c r="AD1706">
        <v>761656</v>
      </c>
      <c r="AE1706" s="21" t="s">
        <v>1</v>
      </c>
    </row>
    <row r="1707" spans="1:31" x14ac:dyDescent="0.2">
      <c r="A1707" s="27" t="s">
        <v>36</v>
      </c>
      <c r="B1707" s="13" t="s">
        <v>36</v>
      </c>
      <c r="C1707" s="14">
        <v>404</v>
      </c>
      <c r="D1707" s="13" t="s">
        <v>36</v>
      </c>
      <c r="E1707" s="13" t="s">
        <v>489</v>
      </c>
      <c r="F1707" s="13" t="s">
        <v>313</v>
      </c>
      <c r="G1707" s="14" t="s">
        <v>317</v>
      </c>
      <c r="H1707" s="205">
        <v>618470</v>
      </c>
      <c r="I1707" s="205">
        <v>629887</v>
      </c>
      <c r="J1707" s="205">
        <v>643394</v>
      </c>
      <c r="K1707" s="205">
        <v>657876</v>
      </c>
      <c r="L1707" s="205">
        <v>672769</v>
      </c>
      <c r="M1707">
        <v>686664</v>
      </c>
      <c r="N1707">
        <v>697629</v>
      </c>
      <c r="O1707">
        <v>703659</v>
      </c>
      <c r="P1707">
        <v>707550</v>
      </c>
      <c r="Q1707">
        <v>708081</v>
      </c>
      <c r="R1707">
        <v>706526</v>
      </c>
      <c r="S1707">
        <v>704704</v>
      </c>
      <c r="T1707">
        <v>704826</v>
      </c>
      <c r="U1707">
        <v>705242</v>
      </c>
      <c r="V1707">
        <v>705506</v>
      </c>
      <c r="W1707">
        <v>706483</v>
      </c>
      <c r="X1707">
        <v>709212</v>
      </c>
      <c r="Y1707">
        <v>714742</v>
      </c>
      <c r="Z1707">
        <v>725118</v>
      </c>
      <c r="AA1707">
        <v>738641</v>
      </c>
      <c r="AB1707">
        <v>753444</v>
      </c>
      <c r="AC1707">
        <v>766923</v>
      </c>
      <c r="AD1707">
        <v>775990</v>
      </c>
      <c r="AE1707" s="22" t="s">
        <v>1</v>
      </c>
    </row>
    <row r="1708" spans="1:31" x14ac:dyDescent="0.2">
      <c r="A1708" s="25" t="s">
        <v>36</v>
      </c>
      <c r="B1708" s="11" t="s">
        <v>36</v>
      </c>
      <c r="C1708" s="12">
        <v>404</v>
      </c>
      <c r="D1708" s="11" t="s">
        <v>36</v>
      </c>
      <c r="E1708" s="11" t="s">
        <v>443</v>
      </c>
      <c r="F1708" s="11" t="s">
        <v>312</v>
      </c>
      <c r="G1708" s="12" t="s">
        <v>356</v>
      </c>
      <c r="H1708" s="205">
        <v>594921</v>
      </c>
      <c r="I1708" s="205">
        <v>605934</v>
      </c>
      <c r="J1708" s="205">
        <v>617913</v>
      </c>
      <c r="K1708" s="205">
        <v>631408</v>
      </c>
      <c r="L1708" s="205">
        <v>645981</v>
      </c>
      <c r="M1708">
        <v>660378</v>
      </c>
      <c r="N1708">
        <v>673202</v>
      </c>
      <c r="O1708">
        <v>682878</v>
      </c>
      <c r="P1708">
        <v>690042</v>
      </c>
      <c r="Q1708">
        <v>693779</v>
      </c>
      <c r="R1708">
        <v>695058</v>
      </c>
      <c r="S1708">
        <v>694816</v>
      </c>
      <c r="T1708">
        <v>694451</v>
      </c>
      <c r="U1708">
        <v>694612</v>
      </c>
      <c r="V1708">
        <v>693360</v>
      </c>
      <c r="W1708">
        <v>691934</v>
      </c>
      <c r="X1708">
        <v>691602</v>
      </c>
      <c r="Y1708">
        <v>693796</v>
      </c>
      <c r="Z1708">
        <v>700407</v>
      </c>
      <c r="AA1708">
        <v>711503</v>
      </c>
      <c r="AB1708">
        <v>725073</v>
      </c>
      <c r="AC1708">
        <v>739020</v>
      </c>
      <c r="AD1708">
        <v>750519</v>
      </c>
      <c r="AE1708" s="21" t="s">
        <v>1</v>
      </c>
    </row>
    <row r="1709" spans="1:31" x14ac:dyDescent="0.2">
      <c r="A1709" s="27" t="s">
        <v>36</v>
      </c>
      <c r="B1709" s="13" t="s">
        <v>36</v>
      </c>
      <c r="C1709" s="14">
        <v>404</v>
      </c>
      <c r="D1709" s="13" t="s">
        <v>36</v>
      </c>
      <c r="E1709" s="13" t="s">
        <v>490</v>
      </c>
      <c r="F1709" s="13" t="s">
        <v>313</v>
      </c>
      <c r="G1709" s="14" t="s">
        <v>356</v>
      </c>
      <c r="H1709" s="205">
        <v>603460</v>
      </c>
      <c r="I1709" s="205">
        <v>615159</v>
      </c>
      <c r="J1709" s="205">
        <v>627806</v>
      </c>
      <c r="K1709" s="205">
        <v>642049</v>
      </c>
      <c r="L1709" s="205">
        <v>657371</v>
      </c>
      <c r="M1709">
        <v>672389</v>
      </c>
      <c r="N1709">
        <v>685525</v>
      </c>
      <c r="O1709">
        <v>695039</v>
      </c>
      <c r="P1709">
        <v>702090</v>
      </c>
      <c r="Q1709">
        <v>705133</v>
      </c>
      <c r="R1709">
        <v>705454</v>
      </c>
      <c r="S1709">
        <v>704333</v>
      </c>
      <c r="T1709">
        <v>703585</v>
      </c>
      <c r="U1709">
        <v>704123</v>
      </c>
      <c r="V1709">
        <v>703946</v>
      </c>
      <c r="W1709">
        <v>703933</v>
      </c>
      <c r="X1709">
        <v>704965</v>
      </c>
      <c r="Y1709">
        <v>707977</v>
      </c>
      <c r="Z1709">
        <v>715108</v>
      </c>
      <c r="AA1709">
        <v>726282</v>
      </c>
      <c r="AB1709">
        <v>739643</v>
      </c>
      <c r="AC1709">
        <v>753263</v>
      </c>
      <c r="AD1709">
        <v>764565</v>
      </c>
      <c r="AE1709" s="22" t="s">
        <v>1</v>
      </c>
    </row>
    <row r="1710" spans="1:31" x14ac:dyDescent="0.2">
      <c r="A1710" s="25" t="s">
        <v>36</v>
      </c>
      <c r="B1710" s="11" t="s">
        <v>36</v>
      </c>
      <c r="C1710" s="12">
        <v>404</v>
      </c>
      <c r="D1710" s="11" t="s">
        <v>36</v>
      </c>
      <c r="E1710" s="11" t="s">
        <v>444</v>
      </c>
      <c r="F1710" s="11" t="s">
        <v>312</v>
      </c>
      <c r="G1710" s="12" t="s">
        <v>327</v>
      </c>
      <c r="H1710" s="205">
        <v>580275</v>
      </c>
      <c r="I1710" s="205">
        <v>591916</v>
      </c>
      <c r="J1710" s="205">
        <v>603605</v>
      </c>
      <c r="K1710" s="205">
        <v>616530</v>
      </c>
      <c r="L1710" s="205">
        <v>631135</v>
      </c>
      <c r="M1710">
        <v>646186</v>
      </c>
      <c r="N1710">
        <v>660308</v>
      </c>
      <c r="O1710">
        <v>672335</v>
      </c>
      <c r="P1710">
        <v>682402</v>
      </c>
      <c r="Q1710">
        <v>688549</v>
      </c>
      <c r="R1710">
        <v>691753</v>
      </c>
      <c r="S1710">
        <v>692959</v>
      </c>
      <c r="T1710">
        <v>693021</v>
      </c>
      <c r="U1710">
        <v>694315</v>
      </c>
      <c r="V1710">
        <v>693456</v>
      </c>
      <c r="W1710">
        <v>691690</v>
      </c>
      <c r="X1710">
        <v>690294</v>
      </c>
      <c r="Y1710">
        <v>690342</v>
      </c>
      <c r="Z1710">
        <v>693203</v>
      </c>
      <c r="AA1710">
        <v>701515</v>
      </c>
      <c r="AB1710">
        <v>713275</v>
      </c>
      <c r="AC1710">
        <v>726400</v>
      </c>
      <c r="AD1710">
        <v>739000</v>
      </c>
      <c r="AE1710" s="21" t="s">
        <v>1</v>
      </c>
    </row>
    <row r="1711" spans="1:31" x14ac:dyDescent="0.2">
      <c r="A1711" s="27" t="s">
        <v>36</v>
      </c>
      <c r="B1711" s="13" t="s">
        <v>36</v>
      </c>
      <c r="C1711" s="14">
        <v>404</v>
      </c>
      <c r="D1711" s="13" t="s">
        <v>36</v>
      </c>
      <c r="E1711" s="13" t="s">
        <v>491</v>
      </c>
      <c r="F1711" s="13" t="s">
        <v>313</v>
      </c>
      <c r="G1711" s="14" t="s">
        <v>327</v>
      </c>
      <c r="H1711" s="205">
        <v>587622</v>
      </c>
      <c r="I1711" s="205">
        <v>599977</v>
      </c>
      <c r="J1711" s="205">
        <v>612372</v>
      </c>
      <c r="K1711" s="205">
        <v>626080</v>
      </c>
      <c r="L1711" s="205">
        <v>641524</v>
      </c>
      <c r="M1711">
        <v>657345</v>
      </c>
      <c r="N1711">
        <v>671998</v>
      </c>
      <c r="O1711">
        <v>684168</v>
      </c>
      <c r="P1711">
        <v>694534</v>
      </c>
      <c r="Q1711">
        <v>700238</v>
      </c>
      <c r="R1711">
        <v>702572</v>
      </c>
      <c r="S1711">
        <v>702831</v>
      </c>
      <c r="T1711">
        <v>702156</v>
      </c>
      <c r="U1711">
        <v>703261</v>
      </c>
      <c r="V1711">
        <v>703080</v>
      </c>
      <c r="W1711">
        <v>702503</v>
      </c>
      <c r="X1711">
        <v>702426</v>
      </c>
      <c r="Y1711">
        <v>703582</v>
      </c>
      <c r="Z1711">
        <v>707274</v>
      </c>
      <c r="AA1711">
        <v>715899</v>
      </c>
      <c r="AB1711">
        <v>727610</v>
      </c>
      <c r="AC1711">
        <v>740498</v>
      </c>
      <c r="AD1711">
        <v>752821</v>
      </c>
      <c r="AE1711" s="22" t="s">
        <v>1</v>
      </c>
    </row>
    <row r="1712" spans="1:31" x14ac:dyDescent="0.2">
      <c r="A1712" s="25" t="s">
        <v>36</v>
      </c>
      <c r="B1712" s="11" t="s">
        <v>36</v>
      </c>
      <c r="C1712" s="12">
        <v>404</v>
      </c>
      <c r="D1712" s="11" t="s">
        <v>36</v>
      </c>
      <c r="E1712" s="11" t="s">
        <v>445</v>
      </c>
      <c r="F1712" s="11" t="s">
        <v>312</v>
      </c>
      <c r="G1712" s="12" t="s">
        <v>320</v>
      </c>
      <c r="H1712" s="205">
        <v>565287</v>
      </c>
      <c r="I1712" s="205">
        <v>577467</v>
      </c>
      <c r="J1712" s="205">
        <v>589366</v>
      </c>
      <c r="K1712" s="205">
        <v>601930</v>
      </c>
      <c r="L1712" s="205">
        <v>615828</v>
      </c>
      <c r="M1712">
        <v>631258</v>
      </c>
      <c r="N1712">
        <v>646394</v>
      </c>
      <c r="O1712">
        <v>660085</v>
      </c>
      <c r="P1712">
        <v>672479</v>
      </c>
      <c r="Q1712">
        <v>681788</v>
      </c>
      <c r="R1712">
        <v>686992</v>
      </c>
      <c r="S1712">
        <v>689716</v>
      </c>
      <c r="T1712">
        <v>690825</v>
      </c>
      <c r="U1712">
        <v>693297</v>
      </c>
      <c r="V1712">
        <v>693747</v>
      </c>
      <c r="W1712">
        <v>692112</v>
      </c>
      <c r="X1712">
        <v>690116</v>
      </c>
      <c r="Y1712">
        <v>688843</v>
      </c>
      <c r="Z1712">
        <v>688866</v>
      </c>
      <c r="AA1712">
        <v>693081</v>
      </c>
      <c r="AB1712">
        <v>702823</v>
      </c>
      <c r="AC1712">
        <v>714912</v>
      </c>
      <c r="AD1712">
        <v>727469</v>
      </c>
      <c r="AE1712" s="21" t="s">
        <v>1</v>
      </c>
    </row>
    <row r="1713" spans="1:31" x14ac:dyDescent="0.2">
      <c r="A1713" s="27" t="s">
        <v>36</v>
      </c>
      <c r="B1713" s="13" t="s">
        <v>36</v>
      </c>
      <c r="C1713" s="14">
        <v>404</v>
      </c>
      <c r="D1713" s="13" t="s">
        <v>36</v>
      </c>
      <c r="E1713" s="13" t="s">
        <v>492</v>
      </c>
      <c r="F1713" s="13" t="s">
        <v>313</v>
      </c>
      <c r="G1713" s="14" t="s">
        <v>320</v>
      </c>
      <c r="H1713" s="205">
        <v>571459</v>
      </c>
      <c r="I1713" s="205">
        <v>584372</v>
      </c>
      <c r="J1713" s="205">
        <v>597005</v>
      </c>
      <c r="K1713" s="205">
        <v>610373</v>
      </c>
      <c r="L1713" s="205">
        <v>625153</v>
      </c>
      <c r="M1713">
        <v>641465</v>
      </c>
      <c r="N1713">
        <v>657309</v>
      </c>
      <c r="O1713">
        <v>671394</v>
      </c>
      <c r="P1713">
        <v>684412</v>
      </c>
      <c r="Q1713">
        <v>693751</v>
      </c>
      <c r="R1713">
        <v>698242</v>
      </c>
      <c r="S1713">
        <v>700015</v>
      </c>
      <c r="T1713">
        <v>700225</v>
      </c>
      <c r="U1713">
        <v>702091</v>
      </c>
      <c r="V1713">
        <v>702597</v>
      </c>
      <c r="W1713">
        <v>701889</v>
      </c>
      <c r="X1713">
        <v>701125</v>
      </c>
      <c r="Y1713">
        <v>701052</v>
      </c>
      <c r="Z1713">
        <v>702105</v>
      </c>
      <c r="AA1713">
        <v>706992</v>
      </c>
      <c r="AB1713">
        <v>716851</v>
      </c>
      <c r="AC1713">
        <v>728794</v>
      </c>
      <c r="AD1713">
        <v>741096</v>
      </c>
      <c r="AE1713" s="22" t="s">
        <v>1</v>
      </c>
    </row>
    <row r="1714" spans="1:31" x14ac:dyDescent="0.2">
      <c r="A1714" s="25" t="s">
        <v>36</v>
      </c>
      <c r="B1714" s="11" t="s">
        <v>36</v>
      </c>
      <c r="C1714" s="12">
        <v>404</v>
      </c>
      <c r="D1714" s="11" t="s">
        <v>36</v>
      </c>
      <c r="E1714" s="11" t="s">
        <v>446</v>
      </c>
      <c r="F1714" s="11" t="s">
        <v>312</v>
      </c>
      <c r="G1714" s="12" t="s">
        <v>326</v>
      </c>
      <c r="H1714" s="205">
        <v>550454</v>
      </c>
      <c r="I1714" s="205">
        <v>563089</v>
      </c>
      <c r="J1714" s="205">
        <v>575103</v>
      </c>
      <c r="K1714" s="205">
        <v>587759</v>
      </c>
      <c r="L1714" s="205">
        <v>600922</v>
      </c>
      <c r="M1714">
        <v>615514</v>
      </c>
      <c r="N1714">
        <v>631384</v>
      </c>
      <c r="O1714">
        <v>646452</v>
      </c>
      <c r="P1714">
        <v>660261</v>
      </c>
      <c r="Q1714">
        <v>672486</v>
      </c>
      <c r="R1714">
        <v>681110</v>
      </c>
      <c r="S1714">
        <v>685425</v>
      </c>
      <c r="T1714">
        <v>687647</v>
      </c>
      <c r="U1714">
        <v>691122</v>
      </c>
      <c r="V1714">
        <v>693142</v>
      </c>
      <c r="W1714">
        <v>692990</v>
      </c>
      <c r="X1714">
        <v>690863</v>
      </c>
      <c r="Y1714">
        <v>688731</v>
      </c>
      <c r="Z1714">
        <v>687387</v>
      </c>
      <c r="AA1714">
        <v>687860</v>
      </c>
      <c r="AB1714">
        <v>693157</v>
      </c>
      <c r="AC1714">
        <v>704000</v>
      </c>
      <c r="AD1714">
        <v>716297</v>
      </c>
      <c r="AE1714" s="21" t="s">
        <v>1</v>
      </c>
    </row>
    <row r="1715" spans="1:31" x14ac:dyDescent="0.2">
      <c r="A1715" s="27" t="s">
        <v>36</v>
      </c>
      <c r="B1715" s="13" t="s">
        <v>36</v>
      </c>
      <c r="C1715" s="14">
        <v>404</v>
      </c>
      <c r="D1715" s="13" t="s">
        <v>36</v>
      </c>
      <c r="E1715" s="13" t="s">
        <v>493</v>
      </c>
      <c r="F1715" s="13" t="s">
        <v>313</v>
      </c>
      <c r="G1715" s="14" t="s">
        <v>326</v>
      </c>
      <c r="H1715" s="205">
        <v>555478</v>
      </c>
      <c r="I1715" s="205">
        <v>568853</v>
      </c>
      <c r="J1715" s="205">
        <v>581621</v>
      </c>
      <c r="K1715" s="205">
        <v>595089</v>
      </c>
      <c r="L1715" s="205">
        <v>609153</v>
      </c>
      <c r="M1715">
        <v>624681</v>
      </c>
      <c r="N1715">
        <v>641397</v>
      </c>
      <c r="O1715">
        <v>657065</v>
      </c>
      <c r="P1715">
        <v>671663</v>
      </c>
      <c r="Q1715">
        <v>684381</v>
      </c>
      <c r="R1715">
        <v>692825</v>
      </c>
      <c r="S1715">
        <v>696250</v>
      </c>
      <c r="T1715">
        <v>697475</v>
      </c>
      <c r="U1715">
        <v>700174</v>
      </c>
      <c r="V1715">
        <v>701686</v>
      </c>
      <c r="W1715">
        <v>701786</v>
      </c>
      <c r="X1715">
        <v>700762</v>
      </c>
      <c r="Y1715">
        <v>699880</v>
      </c>
      <c r="Z1715">
        <v>699592</v>
      </c>
      <c r="AA1715">
        <v>701045</v>
      </c>
      <c r="AB1715">
        <v>706869</v>
      </c>
      <c r="AC1715">
        <v>717661</v>
      </c>
      <c r="AD1715">
        <v>729725</v>
      </c>
      <c r="AE1715" s="22" t="s">
        <v>1</v>
      </c>
    </row>
    <row r="1716" spans="1:31" x14ac:dyDescent="0.2">
      <c r="A1716" s="25" t="s">
        <v>36</v>
      </c>
      <c r="B1716" s="11" t="s">
        <v>36</v>
      </c>
      <c r="C1716" s="12">
        <v>404</v>
      </c>
      <c r="D1716" s="11" t="s">
        <v>36</v>
      </c>
      <c r="E1716" s="11" t="s">
        <v>447</v>
      </c>
      <c r="F1716" s="11" t="s">
        <v>312</v>
      </c>
      <c r="G1716" s="12" t="s">
        <v>318</v>
      </c>
      <c r="H1716" s="205">
        <v>534123</v>
      </c>
      <c r="I1716" s="205">
        <v>549283</v>
      </c>
      <c r="J1716" s="205">
        <v>561325</v>
      </c>
      <c r="K1716" s="205">
        <v>573771</v>
      </c>
      <c r="L1716" s="205">
        <v>586803</v>
      </c>
      <c r="M1716">
        <v>600291</v>
      </c>
      <c r="N1716">
        <v>615203</v>
      </c>
      <c r="O1716">
        <v>631364</v>
      </c>
      <c r="P1716">
        <v>646298</v>
      </c>
      <c r="Q1716">
        <v>660303</v>
      </c>
      <c r="R1716">
        <v>672431</v>
      </c>
      <c r="S1716">
        <v>680422</v>
      </c>
      <c r="T1716">
        <v>683825</v>
      </c>
      <c r="U1716">
        <v>687721</v>
      </c>
      <c r="V1716">
        <v>690988</v>
      </c>
      <c r="W1716">
        <v>692798</v>
      </c>
      <c r="X1716">
        <v>692328</v>
      </c>
      <c r="Y1716">
        <v>689804</v>
      </c>
      <c r="Z1716">
        <v>687828</v>
      </c>
      <c r="AA1716">
        <v>686399</v>
      </c>
      <c r="AB1716">
        <v>687049</v>
      </c>
      <c r="AC1716">
        <v>693102</v>
      </c>
      <c r="AD1716">
        <v>704927</v>
      </c>
      <c r="AE1716" s="21" t="s">
        <v>1</v>
      </c>
    </row>
    <row r="1717" spans="1:31" x14ac:dyDescent="0.2">
      <c r="A1717" s="27" t="s">
        <v>36</v>
      </c>
      <c r="B1717" s="13" t="s">
        <v>36</v>
      </c>
      <c r="C1717" s="14">
        <v>404</v>
      </c>
      <c r="D1717" s="13" t="s">
        <v>36</v>
      </c>
      <c r="E1717" s="13" t="s">
        <v>494</v>
      </c>
      <c r="F1717" s="13" t="s">
        <v>313</v>
      </c>
      <c r="G1717" s="14" t="s">
        <v>318</v>
      </c>
      <c r="H1717" s="205">
        <v>538030</v>
      </c>
      <c r="I1717" s="205">
        <v>553928</v>
      </c>
      <c r="J1717" s="205">
        <v>566732</v>
      </c>
      <c r="K1717" s="205">
        <v>579989</v>
      </c>
      <c r="L1717" s="205">
        <v>593933</v>
      </c>
      <c r="M1717">
        <v>608377</v>
      </c>
      <c r="N1717">
        <v>624200</v>
      </c>
      <c r="O1717">
        <v>641125</v>
      </c>
      <c r="P1717">
        <v>656915</v>
      </c>
      <c r="Q1717">
        <v>671663</v>
      </c>
      <c r="R1717">
        <v>684210</v>
      </c>
      <c r="S1717">
        <v>691902</v>
      </c>
      <c r="T1717">
        <v>694275</v>
      </c>
      <c r="U1717">
        <v>697284</v>
      </c>
      <c r="V1717">
        <v>699785</v>
      </c>
      <c r="W1717">
        <v>701133</v>
      </c>
      <c r="X1717">
        <v>701039</v>
      </c>
      <c r="Y1717">
        <v>699769</v>
      </c>
      <c r="Z1717">
        <v>698904</v>
      </c>
      <c r="AA1717">
        <v>698549</v>
      </c>
      <c r="AB1717">
        <v>700142</v>
      </c>
      <c r="AC1717">
        <v>706604</v>
      </c>
      <c r="AD1717">
        <v>718221</v>
      </c>
      <c r="AE1717" s="22" t="s">
        <v>1</v>
      </c>
    </row>
    <row r="1718" spans="1:31" x14ac:dyDescent="0.2">
      <c r="A1718" s="25" t="s">
        <v>36</v>
      </c>
      <c r="B1718" s="11" t="s">
        <v>36</v>
      </c>
      <c r="C1718" s="12">
        <v>404</v>
      </c>
      <c r="D1718" s="11" t="s">
        <v>36</v>
      </c>
      <c r="E1718" s="11" t="s">
        <v>448</v>
      </c>
      <c r="F1718" s="11" t="s">
        <v>312</v>
      </c>
      <c r="G1718" s="12" t="s">
        <v>333</v>
      </c>
      <c r="H1718" s="205">
        <v>515716</v>
      </c>
      <c r="I1718" s="205">
        <v>533685</v>
      </c>
      <c r="J1718" s="205">
        <v>548536</v>
      </c>
      <c r="K1718" s="205">
        <v>560082</v>
      </c>
      <c r="L1718" s="205">
        <v>573074</v>
      </c>
      <c r="M1718">
        <v>586215</v>
      </c>
      <c r="N1718">
        <v>599662</v>
      </c>
      <c r="O1718">
        <v>614748</v>
      </c>
      <c r="P1718">
        <v>631080</v>
      </c>
      <c r="Q1718">
        <v>646014</v>
      </c>
      <c r="R1718">
        <v>660283</v>
      </c>
      <c r="S1718">
        <v>672366</v>
      </c>
      <c r="T1718">
        <v>679701</v>
      </c>
      <c r="U1718">
        <v>683804</v>
      </c>
      <c r="V1718">
        <v>687368</v>
      </c>
      <c r="W1718">
        <v>690667</v>
      </c>
      <c r="X1718">
        <v>692549</v>
      </c>
      <c r="Y1718">
        <v>691856</v>
      </c>
      <c r="Z1718">
        <v>689063</v>
      </c>
      <c r="AA1718">
        <v>687393</v>
      </c>
      <c r="AB1718">
        <v>685606</v>
      </c>
      <c r="AC1718">
        <v>686108</v>
      </c>
      <c r="AD1718">
        <v>692802</v>
      </c>
      <c r="AE1718" s="21" t="s">
        <v>1</v>
      </c>
    </row>
    <row r="1719" spans="1:31" x14ac:dyDescent="0.2">
      <c r="A1719" s="27" t="s">
        <v>36</v>
      </c>
      <c r="B1719" s="13" t="s">
        <v>36</v>
      </c>
      <c r="C1719" s="14">
        <v>404</v>
      </c>
      <c r="D1719" s="13" t="s">
        <v>36</v>
      </c>
      <c r="E1719" s="13" t="s">
        <v>495</v>
      </c>
      <c r="F1719" s="13" t="s">
        <v>313</v>
      </c>
      <c r="G1719" s="14" t="s">
        <v>333</v>
      </c>
      <c r="H1719" s="205">
        <v>518543</v>
      </c>
      <c r="I1719" s="205">
        <v>537237</v>
      </c>
      <c r="J1719" s="205">
        <v>552853</v>
      </c>
      <c r="K1719" s="205">
        <v>565186</v>
      </c>
      <c r="L1719" s="205">
        <v>579097</v>
      </c>
      <c r="M1719">
        <v>593209</v>
      </c>
      <c r="N1719">
        <v>607591</v>
      </c>
      <c r="O1719">
        <v>623520</v>
      </c>
      <c r="P1719">
        <v>640803</v>
      </c>
      <c r="Q1719">
        <v>656501</v>
      </c>
      <c r="R1719">
        <v>671525</v>
      </c>
      <c r="S1719">
        <v>684043</v>
      </c>
      <c r="T1719">
        <v>690996</v>
      </c>
      <c r="U1719">
        <v>694003</v>
      </c>
      <c r="V1719">
        <v>696756</v>
      </c>
      <c r="W1719">
        <v>699249</v>
      </c>
      <c r="X1719">
        <v>700645</v>
      </c>
      <c r="Y1719">
        <v>700425</v>
      </c>
      <c r="Z1719">
        <v>698924</v>
      </c>
      <c r="AA1719">
        <v>698345</v>
      </c>
      <c r="AB1719">
        <v>697662</v>
      </c>
      <c r="AC1719">
        <v>699099</v>
      </c>
      <c r="AD1719">
        <v>706095</v>
      </c>
      <c r="AE1719" s="22" t="s">
        <v>1</v>
      </c>
    </row>
    <row r="1720" spans="1:31" x14ac:dyDescent="0.2">
      <c r="A1720" s="25" t="s">
        <v>36</v>
      </c>
      <c r="B1720" s="11" t="s">
        <v>36</v>
      </c>
      <c r="C1720" s="12">
        <v>404</v>
      </c>
      <c r="D1720" s="11" t="s">
        <v>36</v>
      </c>
      <c r="E1720" s="11" t="s">
        <v>449</v>
      </c>
      <c r="F1720" s="11" t="s">
        <v>312</v>
      </c>
      <c r="G1720" s="12" t="s">
        <v>340</v>
      </c>
      <c r="H1720" s="205">
        <v>496446</v>
      </c>
      <c r="I1720" s="205">
        <v>515361</v>
      </c>
      <c r="J1720" s="205">
        <v>533659</v>
      </c>
      <c r="K1720" s="205">
        <v>547278</v>
      </c>
      <c r="L1720" s="205">
        <v>559459</v>
      </c>
      <c r="M1720">
        <v>572736</v>
      </c>
      <c r="N1720">
        <v>585629</v>
      </c>
      <c r="O1720">
        <v>598893</v>
      </c>
      <c r="P1720">
        <v>614425</v>
      </c>
      <c r="Q1720">
        <v>630668</v>
      </c>
      <c r="R1720">
        <v>645668</v>
      </c>
      <c r="S1720">
        <v>660253</v>
      </c>
      <c r="T1720">
        <v>672268</v>
      </c>
      <c r="U1720">
        <v>679640</v>
      </c>
      <c r="V1720">
        <v>683358</v>
      </c>
      <c r="W1720">
        <v>686828</v>
      </c>
      <c r="X1720">
        <v>690440</v>
      </c>
      <c r="Y1720">
        <v>692490</v>
      </c>
      <c r="Z1720">
        <v>691077</v>
      </c>
      <c r="AA1720">
        <v>688792</v>
      </c>
      <c r="AB1720">
        <v>687153</v>
      </c>
      <c r="AC1720">
        <v>684683</v>
      </c>
      <c r="AD1720">
        <v>684924</v>
      </c>
      <c r="AE1720" s="21" t="s">
        <v>1</v>
      </c>
    </row>
    <row r="1721" spans="1:31" x14ac:dyDescent="0.2">
      <c r="A1721" s="27" t="s">
        <v>36</v>
      </c>
      <c r="B1721" s="13" t="s">
        <v>36</v>
      </c>
      <c r="C1721" s="14">
        <v>404</v>
      </c>
      <c r="D1721" s="13" t="s">
        <v>36</v>
      </c>
      <c r="E1721" s="13" t="s">
        <v>496</v>
      </c>
      <c r="F1721" s="13" t="s">
        <v>313</v>
      </c>
      <c r="G1721" s="14" t="s">
        <v>340</v>
      </c>
      <c r="H1721" s="205">
        <v>498241</v>
      </c>
      <c r="I1721" s="205">
        <v>517852</v>
      </c>
      <c r="J1721" s="205">
        <v>536904</v>
      </c>
      <c r="K1721" s="205">
        <v>551278</v>
      </c>
      <c r="L1721" s="205">
        <v>564362</v>
      </c>
      <c r="M1721">
        <v>578627</v>
      </c>
      <c r="N1721">
        <v>592476</v>
      </c>
      <c r="O1721">
        <v>606611</v>
      </c>
      <c r="P1721">
        <v>623139</v>
      </c>
      <c r="Q1721">
        <v>640223</v>
      </c>
      <c r="R1721">
        <v>655953</v>
      </c>
      <c r="S1721">
        <v>671390</v>
      </c>
      <c r="T1721">
        <v>683891</v>
      </c>
      <c r="U1721">
        <v>690665</v>
      </c>
      <c r="V1721">
        <v>693396</v>
      </c>
      <c r="W1721">
        <v>696082</v>
      </c>
      <c r="X1721">
        <v>698777</v>
      </c>
      <c r="Y1721">
        <v>700290</v>
      </c>
      <c r="Z1721">
        <v>699525</v>
      </c>
      <c r="AA1721">
        <v>698493</v>
      </c>
      <c r="AB1721">
        <v>697941</v>
      </c>
      <c r="AC1721">
        <v>696636</v>
      </c>
      <c r="AD1721">
        <v>697814</v>
      </c>
      <c r="AE1721" s="22" t="s">
        <v>1</v>
      </c>
    </row>
    <row r="1722" spans="1:31" x14ac:dyDescent="0.2">
      <c r="A1722" s="25" t="s">
        <v>36</v>
      </c>
      <c r="B1722" s="11" t="s">
        <v>36</v>
      </c>
      <c r="C1722" s="12">
        <v>404</v>
      </c>
      <c r="D1722" s="11" t="s">
        <v>36</v>
      </c>
      <c r="E1722" s="11" t="s">
        <v>450</v>
      </c>
      <c r="F1722" s="11" t="s">
        <v>312</v>
      </c>
      <c r="G1722" s="12" t="s">
        <v>329</v>
      </c>
      <c r="H1722" s="205">
        <v>477446</v>
      </c>
      <c r="I1722" s="205">
        <v>495770</v>
      </c>
      <c r="J1722" s="205">
        <v>515405</v>
      </c>
      <c r="K1722" s="205">
        <v>532376</v>
      </c>
      <c r="L1722" s="205">
        <v>546625</v>
      </c>
      <c r="M1722">
        <v>559187</v>
      </c>
      <c r="N1722">
        <v>572401</v>
      </c>
      <c r="O1722">
        <v>584908</v>
      </c>
      <c r="P1722">
        <v>598519</v>
      </c>
      <c r="Q1722">
        <v>613978</v>
      </c>
      <c r="R1722">
        <v>630198</v>
      </c>
      <c r="S1722">
        <v>645314</v>
      </c>
      <c r="T1722">
        <v>660191</v>
      </c>
      <c r="U1722">
        <v>672154</v>
      </c>
      <c r="V1722">
        <v>679156</v>
      </c>
      <c r="W1722">
        <v>682726</v>
      </c>
      <c r="X1722">
        <v>686381</v>
      </c>
      <c r="Y1722">
        <v>690403</v>
      </c>
      <c r="Z1722">
        <v>691661</v>
      </c>
      <c r="AA1722">
        <v>690769</v>
      </c>
      <c r="AB1722">
        <v>688717</v>
      </c>
      <c r="AC1722">
        <v>686783</v>
      </c>
      <c r="AD1722">
        <v>683517</v>
      </c>
      <c r="AE1722" s="21" t="s">
        <v>1</v>
      </c>
    </row>
    <row r="1723" spans="1:31" x14ac:dyDescent="0.2">
      <c r="A1723" s="27" t="s">
        <v>36</v>
      </c>
      <c r="B1723" s="13" t="s">
        <v>36</v>
      </c>
      <c r="C1723" s="14">
        <v>404</v>
      </c>
      <c r="D1723" s="13" t="s">
        <v>36</v>
      </c>
      <c r="E1723" s="13" t="s">
        <v>497</v>
      </c>
      <c r="F1723" s="13" t="s">
        <v>313</v>
      </c>
      <c r="G1723" s="14" t="s">
        <v>329</v>
      </c>
      <c r="H1723" s="205">
        <v>478261</v>
      </c>
      <c r="I1723" s="205">
        <v>497239</v>
      </c>
      <c r="J1723" s="205">
        <v>517604.00000000006</v>
      </c>
      <c r="K1723" s="205">
        <v>535287</v>
      </c>
      <c r="L1723" s="205">
        <v>550407</v>
      </c>
      <c r="M1723">
        <v>563948</v>
      </c>
      <c r="N1723">
        <v>578149</v>
      </c>
      <c r="O1723">
        <v>591554</v>
      </c>
      <c r="P1723">
        <v>606154</v>
      </c>
      <c r="Q1723">
        <v>622508</v>
      </c>
      <c r="R1723">
        <v>639512</v>
      </c>
      <c r="S1723">
        <v>655408</v>
      </c>
      <c r="T1723">
        <v>671270</v>
      </c>
      <c r="U1723">
        <v>683481</v>
      </c>
      <c r="V1723">
        <v>690000</v>
      </c>
      <c r="W1723">
        <v>692643</v>
      </c>
      <c r="X1723">
        <v>695471</v>
      </c>
      <c r="Y1723">
        <v>698438</v>
      </c>
      <c r="Z1723">
        <v>699312</v>
      </c>
      <c r="AA1723">
        <v>699040</v>
      </c>
      <c r="AB1723">
        <v>698220</v>
      </c>
      <c r="AC1723">
        <v>697399</v>
      </c>
      <c r="AD1723">
        <v>695367</v>
      </c>
      <c r="AE1723" s="22" t="s">
        <v>1</v>
      </c>
    </row>
    <row r="1724" spans="1:31" x14ac:dyDescent="0.2">
      <c r="A1724" s="25" t="s">
        <v>36</v>
      </c>
      <c r="B1724" s="11" t="s">
        <v>36</v>
      </c>
      <c r="C1724" s="12">
        <v>404</v>
      </c>
      <c r="D1724" s="11" t="s">
        <v>36</v>
      </c>
      <c r="E1724" s="11" t="s">
        <v>451</v>
      </c>
      <c r="F1724" s="11" t="s">
        <v>312</v>
      </c>
      <c r="G1724" s="12" t="s">
        <v>361</v>
      </c>
      <c r="H1724" s="205">
        <v>457701</v>
      </c>
      <c r="I1724" s="205">
        <v>476648</v>
      </c>
      <c r="J1724" s="205">
        <v>495477</v>
      </c>
      <c r="K1724" s="205">
        <v>514100</v>
      </c>
      <c r="L1724" s="205">
        <v>531683</v>
      </c>
      <c r="M1724">
        <v>546316</v>
      </c>
      <c r="N1724">
        <v>558918</v>
      </c>
      <c r="O1724">
        <v>571933</v>
      </c>
      <c r="P1724">
        <v>584476</v>
      </c>
      <c r="Q1724">
        <v>598023</v>
      </c>
      <c r="R1724">
        <v>613473</v>
      </c>
      <c r="S1724">
        <v>629718</v>
      </c>
      <c r="T1724">
        <v>644928</v>
      </c>
      <c r="U1724">
        <v>660016</v>
      </c>
      <c r="V1724">
        <v>671621</v>
      </c>
      <c r="W1724">
        <v>678487</v>
      </c>
      <c r="X1724">
        <v>682187</v>
      </c>
      <c r="Y1724">
        <v>686124</v>
      </c>
      <c r="Z1724">
        <v>689515</v>
      </c>
      <c r="AA1724">
        <v>691302</v>
      </c>
      <c r="AB1724">
        <v>690657</v>
      </c>
      <c r="AC1724">
        <v>688512</v>
      </c>
      <c r="AD1724">
        <v>686171</v>
      </c>
      <c r="AE1724" s="21" t="s">
        <v>1</v>
      </c>
    </row>
    <row r="1725" spans="1:31" x14ac:dyDescent="0.2">
      <c r="A1725" s="27" t="s">
        <v>36</v>
      </c>
      <c r="B1725" s="13" t="s">
        <v>36</v>
      </c>
      <c r="C1725" s="14">
        <v>404</v>
      </c>
      <c r="D1725" s="13" t="s">
        <v>36</v>
      </c>
      <c r="E1725" s="13" t="s">
        <v>498</v>
      </c>
      <c r="F1725" s="13" t="s">
        <v>313</v>
      </c>
      <c r="G1725" s="14" t="s">
        <v>361</v>
      </c>
      <c r="H1725" s="205">
        <v>457589</v>
      </c>
      <c r="I1725" s="205">
        <v>477146</v>
      </c>
      <c r="J1725" s="205">
        <v>496662</v>
      </c>
      <c r="K1725" s="205">
        <v>515943</v>
      </c>
      <c r="L1725" s="205">
        <v>534354</v>
      </c>
      <c r="M1725">
        <v>549936</v>
      </c>
      <c r="N1725">
        <v>563526</v>
      </c>
      <c r="O1725">
        <v>577486</v>
      </c>
      <c r="P1725">
        <v>591006</v>
      </c>
      <c r="Q1725">
        <v>605453</v>
      </c>
      <c r="R1725">
        <v>621749</v>
      </c>
      <c r="S1725">
        <v>638804</v>
      </c>
      <c r="T1725">
        <v>654878</v>
      </c>
      <c r="U1725">
        <v>670768</v>
      </c>
      <c r="V1725">
        <v>682742</v>
      </c>
      <c r="W1725">
        <v>689190</v>
      </c>
      <c r="X1725">
        <v>691954</v>
      </c>
      <c r="Y1725">
        <v>694993</v>
      </c>
      <c r="Z1725">
        <v>697362</v>
      </c>
      <c r="AA1725">
        <v>698750</v>
      </c>
      <c r="AB1725">
        <v>698712</v>
      </c>
      <c r="AC1725">
        <v>697807</v>
      </c>
      <c r="AD1725">
        <v>696615</v>
      </c>
      <c r="AE1725" s="22" t="s">
        <v>1</v>
      </c>
    </row>
    <row r="1726" spans="1:31" x14ac:dyDescent="0.2">
      <c r="A1726" s="25" t="s">
        <v>36</v>
      </c>
      <c r="B1726" s="11" t="s">
        <v>36</v>
      </c>
      <c r="C1726" s="12">
        <v>404</v>
      </c>
      <c r="D1726" s="11" t="s">
        <v>36</v>
      </c>
      <c r="E1726" s="11" t="s">
        <v>452</v>
      </c>
      <c r="F1726" s="11" t="s">
        <v>312</v>
      </c>
      <c r="G1726" s="12" t="s">
        <v>328</v>
      </c>
      <c r="H1726" s="205">
        <v>443121</v>
      </c>
      <c r="I1726" s="205">
        <v>456866</v>
      </c>
      <c r="J1726" s="205">
        <v>476218</v>
      </c>
      <c r="K1726" s="205">
        <v>494147</v>
      </c>
      <c r="L1726" s="205">
        <v>513365</v>
      </c>
      <c r="M1726">
        <v>531324</v>
      </c>
      <c r="N1726">
        <v>546009</v>
      </c>
      <c r="O1726">
        <v>558520</v>
      </c>
      <c r="P1726">
        <v>571438</v>
      </c>
      <c r="Q1726">
        <v>583925</v>
      </c>
      <c r="R1726">
        <v>597472</v>
      </c>
      <c r="S1726">
        <v>612959</v>
      </c>
      <c r="T1726">
        <v>629207</v>
      </c>
      <c r="U1726">
        <v>644683</v>
      </c>
      <c r="V1726">
        <v>659429</v>
      </c>
      <c r="W1726">
        <v>670906</v>
      </c>
      <c r="X1726">
        <v>677911</v>
      </c>
      <c r="Y1726">
        <v>681835</v>
      </c>
      <c r="Z1726">
        <v>685171</v>
      </c>
      <c r="AA1726">
        <v>689097</v>
      </c>
      <c r="AB1726">
        <v>691141</v>
      </c>
      <c r="AC1726">
        <v>690415</v>
      </c>
      <c r="AD1726">
        <v>688063</v>
      </c>
      <c r="AE1726" s="21" t="s">
        <v>1</v>
      </c>
    </row>
    <row r="1727" spans="1:31" x14ac:dyDescent="0.2">
      <c r="A1727" s="27" t="s">
        <v>36</v>
      </c>
      <c r="B1727" s="13" t="s">
        <v>36</v>
      </c>
      <c r="C1727" s="14">
        <v>404</v>
      </c>
      <c r="D1727" s="13" t="s">
        <v>36</v>
      </c>
      <c r="E1727" s="13" t="s">
        <v>499</v>
      </c>
      <c r="F1727" s="13" t="s">
        <v>313</v>
      </c>
      <c r="G1727" s="14" t="s">
        <v>328</v>
      </c>
      <c r="H1727" s="205">
        <v>442176</v>
      </c>
      <c r="I1727" s="205">
        <v>456448</v>
      </c>
      <c r="J1727" s="205">
        <v>476438</v>
      </c>
      <c r="K1727" s="205">
        <v>494955</v>
      </c>
      <c r="L1727" s="205">
        <v>514942</v>
      </c>
      <c r="M1727">
        <v>533809</v>
      </c>
      <c r="N1727">
        <v>549457</v>
      </c>
      <c r="O1727">
        <v>562924</v>
      </c>
      <c r="P1727">
        <v>576838</v>
      </c>
      <c r="Q1727">
        <v>590220</v>
      </c>
      <c r="R1727">
        <v>604627</v>
      </c>
      <c r="S1727">
        <v>620994</v>
      </c>
      <c r="T1727">
        <v>638111</v>
      </c>
      <c r="U1727">
        <v>654272</v>
      </c>
      <c r="V1727">
        <v>669941</v>
      </c>
      <c r="W1727">
        <v>681860</v>
      </c>
      <c r="X1727">
        <v>688443</v>
      </c>
      <c r="Y1727">
        <v>691396</v>
      </c>
      <c r="Z1727">
        <v>693806</v>
      </c>
      <c r="AA1727">
        <v>696701</v>
      </c>
      <c r="AB1727">
        <v>698345</v>
      </c>
      <c r="AC1727">
        <v>698245</v>
      </c>
      <c r="AD1727">
        <v>697153</v>
      </c>
      <c r="AE1727" s="22" t="s">
        <v>1</v>
      </c>
    </row>
    <row r="1728" spans="1:31" x14ac:dyDescent="0.2">
      <c r="A1728" s="25" t="s">
        <v>36</v>
      </c>
      <c r="B1728" s="11" t="s">
        <v>36</v>
      </c>
      <c r="C1728" s="12">
        <v>404</v>
      </c>
      <c r="D1728" s="11" t="s">
        <v>36</v>
      </c>
      <c r="E1728" s="11" t="s">
        <v>453</v>
      </c>
      <c r="F1728" s="11" t="s">
        <v>312</v>
      </c>
      <c r="G1728" s="12" t="s">
        <v>337</v>
      </c>
      <c r="H1728" s="205">
        <v>436512</v>
      </c>
      <c r="I1728" s="205">
        <v>442213</v>
      </c>
      <c r="J1728" s="205">
        <v>456384</v>
      </c>
      <c r="K1728" s="205">
        <v>474849</v>
      </c>
      <c r="L1728" s="205">
        <v>493365</v>
      </c>
      <c r="M1728">
        <v>512952</v>
      </c>
      <c r="N1728">
        <v>530967</v>
      </c>
      <c r="O1728">
        <v>545575</v>
      </c>
      <c r="P1728">
        <v>557950</v>
      </c>
      <c r="Q1728">
        <v>570826</v>
      </c>
      <c r="R1728">
        <v>583320</v>
      </c>
      <c r="S1728">
        <v>596912</v>
      </c>
      <c r="T1728">
        <v>612415</v>
      </c>
      <c r="U1728">
        <v>628885</v>
      </c>
      <c r="V1728">
        <v>644037</v>
      </c>
      <c r="W1728">
        <v>658663</v>
      </c>
      <c r="X1728">
        <v>670283</v>
      </c>
      <c r="Y1728">
        <v>677521</v>
      </c>
      <c r="Z1728">
        <v>680810</v>
      </c>
      <c r="AA1728">
        <v>684686</v>
      </c>
      <c r="AB1728">
        <v>688875</v>
      </c>
      <c r="AC1728">
        <v>690849</v>
      </c>
      <c r="AD1728">
        <v>689928</v>
      </c>
      <c r="AE1728" s="21" t="s">
        <v>1</v>
      </c>
    </row>
    <row r="1729" spans="1:31" x14ac:dyDescent="0.2">
      <c r="A1729" s="27" t="s">
        <v>36</v>
      </c>
      <c r="B1729" s="13" t="s">
        <v>36</v>
      </c>
      <c r="C1729" s="14">
        <v>404</v>
      </c>
      <c r="D1729" s="13" t="s">
        <v>36</v>
      </c>
      <c r="E1729" s="13" t="s">
        <v>500</v>
      </c>
      <c r="F1729" s="13" t="s">
        <v>313</v>
      </c>
      <c r="G1729" s="14" t="s">
        <v>337</v>
      </c>
      <c r="H1729" s="205">
        <v>434849</v>
      </c>
      <c r="I1729" s="205">
        <v>440948</v>
      </c>
      <c r="J1729" s="205">
        <v>455698</v>
      </c>
      <c r="K1729" s="205">
        <v>474667</v>
      </c>
      <c r="L1729" s="205">
        <v>493880</v>
      </c>
      <c r="M1729">
        <v>514316.00000000006</v>
      </c>
      <c r="N1729">
        <v>533256</v>
      </c>
      <c r="O1729">
        <v>548803</v>
      </c>
      <c r="P1729">
        <v>562165</v>
      </c>
      <c r="Q1729">
        <v>575957</v>
      </c>
      <c r="R1729">
        <v>589313</v>
      </c>
      <c r="S1729">
        <v>603805</v>
      </c>
      <c r="T1729">
        <v>620252</v>
      </c>
      <c r="U1729">
        <v>637393</v>
      </c>
      <c r="V1729">
        <v>653350</v>
      </c>
      <c r="W1729">
        <v>668975</v>
      </c>
      <c r="X1729">
        <v>681039</v>
      </c>
      <c r="Y1729">
        <v>687828</v>
      </c>
      <c r="Z1729">
        <v>690089</v>
      </c>
      <c r="AA1729">
        <v>693031</v>
      </c>
      <c r="AB1729">
        <v>696196</v>
      </c>
      <c r="AC1729">
        <v>697801</v>
      </c>
      <c r="AD1729">
        <v>697535</v>
      </c>
      <c r="AE1729" s="22" t="s">
        <v>1</v>
      </c>
    </row>
    <row r="1730" spans="1:31" x14ac:dyDescent="0.2">
      <c r="A1730" s="25" t="s">
        <v>36</v>
      </c>
      <c r="B1730" s="11" t="s">
        <v>36</v>
      </c>
      <c r="C1730" s="12">
        <v>404</v>
      </c>
      <c r="D1730" s="11" t="s">
        <v>36</v>
      </c>
      <c r="E1730" s="11" t="s">
        <v>454</v>
      </c>
      <c r="F1730" s="11" t="s">
        <v>312</v>
      </c>
      <c r="G1730" s="12" t="s">
        <v>369</v>
      </c>
      <c r="H1730" s="205">
        <v>434907</v>
      </c>
      <c r="I1730" s="205">
        <v>435497</v>
      </c>
      <c r="J1730" s="205">
        <v>441647</v>
      </c>
      <c r="K1730" s="205">
        <v>454968</v>
      </c>
      <c r="L1730" s="205">
        <v>474006</v>
      </c>
      <c r="M1730">
        <v>492892</v>
      </c>
      <c r="N1730">
        <v>512541.00000000006</v>
      </c>
      <c r="O1730">
        <v>530487</v>
      </c>
      <c r="P1730">
        <v>544921</v>
      </c>
      <c r="Q1730">
        <v>557267</v>
      </c>
      <c r="R1730">
        <v>570162</v>
      </c>
      <c r="S1730">
        <v>582706</v>
      </c>
      <c r="T1730">
        <v>596322</v>
      </c>
      <c r="U1730">
        <v>612009</v>
      </c>
      <c r="V1730">
        <v>628171</v>
      </c>
      <c r="W1730">
        <v>643216</v>
      </c>
      <c r="X1730">
        <v>657988</v>
      </c>
      <c r="Y1730">
        <v>669844</v>
      </c>
      <c r="Z1730">
        <v>676418</v>
      </c>
      <c r="AA1730">
        <v>680250</v>
      </c>
      <c r="AB1730">
        <v>684395</v>
      </c>
      <c r="AC1730">
        <v>688523</v>
      </c>
      <c r="AD1730">
        <v>690312</v>
      </c>
      <c r="AE1730" s="21" t="s">
        <v>1</v>
      </c>
    </row>
    <row r="1731" spans="1:31" x14ac:dyDescent="0.2">
      <c r="A1731" s="27" t="s">
        <v>36</v>
      </c>
      <c r="B1731" s="13" t="s">
        <v>36</v>
      </c>
      <c r="C1731" s="14">
        <v>404</v>
      </c>
      <c r="D1731" s="13" t="s">
        <v>36</v>
      </c>
      <c r="E1731" s="13" t="s">
        <v>501</v>
      </c>
      <c r="F1731" s="13" t="s">
        <v>313</v>
      </c>
      <c r="G1731" s="14" t="s">
        <v>369</v>
      </c>
      <c r="H1731" s="205">
        <v>432631</v>
      </c>
      <c r="I1731" s="205">
        <v>433460</v>
      </c>
      <c r="J1731" s="205">
        <v>440096</v>
      </c>
      <c r="K1731" s="205">
        <v>453852</v>
      </c>
      <c r="L1731" s="205">
        <v>473502</v>
      </c>
      <c r="M1731">
        <v>493164</v>
      </c>
      <c r="N1731">
        <v>513681.00000000006</v>
      </c>
      <c r="O1731">
        <v>532533</v>
      </c>
      <c r="P1731">
        <v>547921</v>
      </c>
      <c r="Q1731">
        <v>561179</v>
      </c>
      <c r="R1731">
        <v>574959</v>
      </c>
      <c r="S1731">
        <v>588409</v>
      </c>
      <c r="T1731">
        <v>602997</v>
      </c>
      <c r="U1731">
        <v>619413</v>
      </c>
      <c r="V1731">
        <v>636367</v>
      </c>
      <c r="W1731">
        <v>652291</v>
      </c>
      <c r="X1731">
        <v>668069</v>
      </c>
      <c r="Y1731">
        <v>680349</v>
      </c>
      <c r="Z1731">
        <v>686391</v>
      </c>
      <c r="AA1731">
        <v>689192</v>
      </c>
      <c r="AB1731">
        <v>692411</v>
      </c>
      <c r="AC1731">
        <v>695552</v>
      </c>
      <c r="AD1731">
        <v>697014</v>
      </c>
      <c r="AE1731" s="22" t="s">
        <v>1</v>
      </c>
    </row>
    <row r="1732" spans="1:31" x14ac:dyDescent="0.2">
      <c r="A1732" s="25" t="s">
        <v>36</v>
      </c>
      <c r="B1732" s="11" t="s">
        <v>36</v>
      </c>
      <c r="C1732" s="12">
        <v>404</v>
      </c>
      <c r="D1732" s="11" t="s">
        <v>36</v>
      </c>
      <c r="E1732" s="11" t="s">
        <v>473</v>
      </c>
      <c r="F1732" s="11" t="s">
        <v>312</v>
      </c>
      <c r="G1732" s="12" t="s">
        <v>359</v>
      </c>
      <c r="H1732">
        <v>432639</v>
      </c>
      <c r="I1732">
        <v>433760</v>
      </c>
      <c r="J1732">
        <v>434819</v>
      </c>
      <c r="K1732">
        <v>440168</v>
      </c>
      <c r="L1732">
        <v>454056</v>
      </c>
      <c r="M1732">
        <v>473460</v>
      </c>
      <c r="N1732">
        <v>492421</v>
      </c>
      <c r="O1732">
        <v>512010.99999999994</v>
      </c>
      <c r="P1732">
        <v>529756</v>
      </c>
      <c r="Q1732">
        <v>544157</v>
      </c>
      <c r="R1732">
        <v>556531</v>
      </c>
      <c r="S1732">
        <v>569488</v>
      </c>
      <c r="T1732">
        <v>582064</v>
      </c>
      <c r="U1732">
        <v>595833</v>
      </c>
      <c r="V1732">
        <v>611221</v>
      </c>
      <c r="W1732">
        <v>627287</v>
      </c>
      <c r="X1732">
        <v>642483</v>
      </c>
      <c r="Y1732">
        <v>657493</v>
      </c>
      <c r="Z1732">
        <v>668667</v>
      </c>
      <c r="AA1732">
        <v>675775</v>
      </c>
      <c r="AB1732">
        <v>679882</v>
      </c>
      <c r="AC1732">
        <v>683975</v>
      </c>
      <c r="AD1732">
        <v>687927</v>
      </c>
      <c r="AE1732" s="21"/>
    </row>
    <row r="1733" spans="1:31" x14ac:dyDescent="0.2">
      <c r="A1733" s="27" t="s">
        <v>36</v>
      </c>
      <c r="B1733" s="13" t="s">
        <v>36</v>
      </c>
      <c r="C1733" s="14">
        <v>404</v>
      </c>
      <c r="D1733" s="13" t="s">
        <v>36</v>
      </c>
      <c r="E1733" s="13" t="s">
        <v>480</v>
      </c>
      <c r="F1733" s="13" t="s">
        <v>313</v>
      </c>
      <c r="G1733" s="14" t="s">
        <v>359</v>
      </c>
      <c r="H1733">
        <v>429812</v>
      </c>
      <c r="I1733">
        <v>431033</v>
      </c>
      <c r="J1733">
        <v>432441</v>
      </c>
      <c r="K1733">
        <v>438173</v>
      </c>
      <c r="L1733">
        <v>452586</v>
      </c>
      <c r="M1733">
        <v>472682</v>
      </c>
      <c r="N1733">
        <v>492440</v>
      </c>
      <c r="O1733">
        <v>512883.00000000006</v>
      </c>
      <c r="P1733">
        <v>531551</v>
      </c>
      <c r="Q1733">
        <v>546818</v>
      </c>
      <c r="R1733">
        <v>560079</v>
      </c>
      <c r="S1733">
        <v>573964</v>
      </c>
      <c r="T1733">
        <v>587519</v>
      </c>
      <c r="U1733">
        <v>602053</v>
      </c>
      <c r="V1733">
        <v>618274</v>
      </c>
      <c r="W1733">
        <v>635207</v>
      </c>
      <c r="X1733">
        <v>651291</v>
      </c>
      <c r="Y1733">
        <v>667290</v>
      </c>
      <c r="Z1733">
        <v>678805</v>
      </c>
      <c r="AA1733">
        <v>685362</v>
      </c>
      <c r="AB1733">
        <v>688450</v>
      </c>
      <c r="AC1733">
        <v>691653</v>
      </c>
      <c r="AD1733">
        <v>694667</v>
      </c>
      <c r="AE1733" s="22"/>
    </row>
    <row r="1734" spans="1:31" x14ac:dyDescent="0.2">
      <c r="A1734" s="25" t="s">
        <v>36</v>
      </c>
      <c r="B1734" s="11" t="s">
        <v>36</v>
      </c>
      <c r="C1734" s="12">
        <v>404</v>
      </c>
      <c r="D1734" s="11" t="s">
        <v>36</v>
      </c>
      <c r="E1734" s="11" t="s">
        <v>474</v>
      </c>
      <c r="F1734" s="11" t="s">
        <v>312</v>
      </c>
      <c r="G1734" s="12" t="s">
        <v>341</v>
      </c>
      <c r="H1734">
        <v>430968</v>
      </c>
      <c r="I1734">
        <v>431345</v>
      </c>
      <c r="J1734">
        <v>432949</v>
      </c>
      <c r="K1734">
        <v>433259</v>
      </c>
      <c r="L1734">
        <v>439178</v>
      </c>
      <c r="M1734">
        <v>453428</v>
      </c>
      <c r="N1734">
        <v>472916</v>
      </c>
      <c r="O1734">
        <v>491835</v>
      </c>
      <c r="P1734">
        <v>511218</v>
      </c>
      <c r="Q1734">
        <v>528918</v>
      </c>
      <c r="R1734">
        <v>543341</v>
      </c>
      <c r="S1734">
        <v>555788</v>
      </c>
      <c r="T1734">
        <v>568787</v>
      </c>
      <c r="U1734">
        <v>581497</v>
      </c>
      <c r="V1734">
        <v>594972</v>
      </c>
      <c r="W1734">
        <v>610267</v>
      </c>
      <c r="X1734">
        <v>626488</v>
      </c>
      <c r="Y1734">
        <v>641926</v>
      </c>
      <c r="Z1734">
        <v>656253</v>
      </c>
      <c r="AA1734">
        <v>667945</v>
      </c>
      <c r="AB1734">
        <v>675325</v>
      </c>
      <c r="AC1734">
        <v>679387</v>
      </c>
      <c r="AD1734">
        <v>683313</v>
      </c>
      <c r="AE1734" s="21"/>
    </row>
    <row r="1735" spans="1:31" x14ac:dyDescent="0.2">
      <c r="A1735" s="27" t="s">
        <v>36</v>
      </c>
      <c r="B1735" s="13" t="s">
        <v>36</v>
      </c>
      <c r="C1735" s="14">
        <v>404</v>
      </c>
      <c r="D1735" s="13" t="s">
        <v>36</v>
      </c>
      <c r="E1735" s="13" t="s">
        <v>481</v>
      </c>
      <c r="F1735" s="13" t="s">
        <v>313</v>
      </c>
      <c r="G1735" s="14" t="s">
        <v>341</v>
      </c>
      <c r="H1735">
        <v>427652</v>
      </c>
      <c r="I1735">
        <v>427994</v>
      </c>
      <c r="J1735">
        <v>429803</v>
      </c>
      <c r="K1735">
        <v>430444</v>
      </c>
      <c r="L1735">
        <v>436810</v>
      </c>
      <c r="M1735">
        <v>451649</v>
      </c>
      <c r="N1735">
        <v>471854</v>
      </c>
      <c r="O1735">
        <v>491560</v>
      </c>
      <c r="P1735">
        <v>511840</v>
      </c>
      <c r="Q1735">
        <v>530354</v>
      </c>
      <c r="R1735">
        <v>545603</v>
      </c>
      <c r="S1735">
        <v>558982</v>
      </c>
      <c r="T1735">
        <v>572982</v>
      </c>
      <c r="U1735">
        <v>586499</v>
      </c>
      <c r="V1735">
        <v>600818</v>
      </c>
      <c r="W1735">
        <v>617006</v>
      </c>
      <c r="X1735">
        <v>634106</v>
      </c>
      <c r="Y1735">
        <v>650416</v>
      </c>
      <c r="Z1735">
        <v>665677</v>
      </c>
      <c r="AA1735">
        <v>677664</v>
      </c>
      <c r="AB1735">
        <v>684487</v>
      </c>
      <c r="AC1735">
        <v>687570</v>
      </c>
      <c r="AD1735">
        <v>690655</v>
      </c>
      <c r="AE1735" s="22"/>
    </row>
    <row r="1736" spans="1:31" x14ac:dyDescent="0.2">
      <c r="A1736" s="25" t="s">
        <v>36</v>
      </c>
      <c r="B1736" s="11" t="s">
        <v>36</v>
      </c>
      <c r="C1736" s="12">
        <v>404</v>
      </c>
      <c r="D1736" s="11" t="s">
        <v>36</v>
      </c>
      <c r="E1736" s="11" t="s">
        <v>475</v>
      </c>
      <c r="F1736" s="11" t="s">
        <v>312</v>
      </c>
      <c r="G1736" s="12" t="s">
        <v>334</v>
      </c>
      <c r="H1736">
        <v>426574</v>
      </c>
      <c r="I1736">
        <v>429513</v>
      </c>
      <c r="J1736">
        <v>430384</v>
      </c>
      <c r="K1736">
        <v>431297</v>
      </c>
      <c r="L1736">
        <v>432179</v>
      </c>
      <c r="M1736">
        <v>438462</v>
      </c>
      <c r="N1736">
        <v>452803</v>
      </c>
      <c r="O1736">
        <v>472262</v>
      </c>
      <c r="P1736">
        <v>490991</v>
      </c>
      <c r="Q1736">
        <v>510322</v>
      </c>
      <c r="R1736">
        <v>528030</v>
      </c>
      <c r="S1736">
        <v>542518</v>
      </c>
      <c r="T1736">
        <v>555018</v>
      </c>
      <c r="U1736">
        <v>568149</v>
      </c>
      <c r="V1736">
        <v>580569</v>
      </c>
      <c r="W1736">
        <v>593950</v>
      </c>
      <c r="X1736">
        <v>609397</v>
      </c>
      <c r="Y1736">
        <v>625862</v>
      </c>
      <c r="Z1736">
        <v>640632</v>
      </c>
      <c r="AA1736">
        <v>655460</v>
      </c>
      <c r="AB1736">
        <v>667413</v>
      </c>
      <c r="AC1736">
        <v>674746</v>
      </c>
      <c r="AD1736">
        <v>678650</v>
      </c>
      <c r="AE1736" s="21"/>
    </row>
    <row r="1737" spans="1:31" x14ac:dyDescent="0.2">
      <c r="A1737" s="27" t="s">
        <v>36</v>
      </c>
      <c r="B1737" s="13" t="s">
        <v>36</v>
      </c>
      <c r="C1737" s="14">
        <v>404</v>
      </c>
      <c r="D1737" s="13" t="s">
        <v>36</v>
      </c>
      <c r="E1737" s="13" t="s">
        <v>482</v>
      </c>
      <c r="F1737" s="13" t="s">
        <v>313</v>
      </c>
      <c r="G1737" s="14" t="s">
        <v>334</v>
      </c>
      <c r="H1737">
        <v>422888</v>
      </c>
      <c r="I1737">
        <v>425598</v>
      </c>
      <c r="J1737">
        <v>426542</v>
      </c>
      <c r="K1737">
        <v>427734</v>
      </c>
      <c r="L1737">
        <v>428997</v>
      </c>
      <c r="M1737">
        <v>435765</v>
      </c>
      <c r="N1737">
        <v>450705</v>
      </c>
      <c r="O1737">
        <v>470876</v>
      </c>
      <c r="P1737">
        <v>490484</v>
      </c>
      <c r="Q1737">
        <v>510592</v>
      </c>
      <c r="R1737">
        <v>529048</v>
      </c>
      <c r="S1737">
        <v>544390</v>
      </c>
      <c r="T1737">
        <v>557898</v>
      </c>
      <c r="U1737">
        <v>571907</v>
      </c>
      <c r="V1737">
        <v>585196</v>
      </c>
      <c r="W1737">
        <v>599457</v>
      </c>
      <c r="X1737">
        <v>615795</v>
      </c>
      <c r="Y1737">
        <v>633126</v>
      </c>
      <c r="Z1737">
        <v>648760</v>
      </c>
      <c r="AA1737">
        <v>664460</v>
      </c>
      <c r="AB1737">
        <v>676676</v>
      </c>
      <c r="AC1737">
        <v>683476</v>
      </c>
      <c r="AD1737">
        <v>686451</v>
      </c>
      <c r="AE1737" s="22"/>
    </row>
    <row r="1738" spans="1:31" x14ac:dyDescent="0.2">
      <c r="A1738" s="25" t="s">
        <v>36</v>
      </c>
      <c r="B1738" s="11" t="s">
        <v>36</v>
      </c>
      <c r="C1738" s="12">
        <v>404</v>
      </c>
      <c r="D1738" s="11" t="s">
        <v>36</v>
      </c>
      <c r="E1738" s="11" t="s">
        <v>476</v>
      </c>
      <c r="F1738" s="11" t="s">
        <v>312</v>
      </c>
      <c r="G1738" s="12" t="s">
        <v>345</v>
      </c>
      <c r="H1738">
        <v>417272</v>
      </c>
      <c r="I1738">
        <v>424964</v>
      </c>
      <c r="J1738">
        <v>428388</v>
      </c>
      <c r="K1738">
        <v>428640</v>
      </c>
      <c r="L1738">
        <v>430123</v>
      </c>
      <c r="M1738">
        <v>431371</v>
      </c>
      <c r="N1738">
        <v>437748</v>
      </c>
      <c r="O1738">
        <v>452071</v>
      </c>
      <c r="P1738">
        <v>471363</v>
      </c>
      <c r="Q1738">
        <v>490047</v>
      </c>
      <c r="R1738">
        <v>509378</v>
      </c>
      <c r="S1738">
        <v>527135</v>
      </c>
      <c r="T1738">
        <v>541668</v>
      </c>
      <c r="U1738">
        <v>554305</v>
      </c>
      <c r="V1738">
        <v>567156</v>
      </c>
      <c r="W1738">
        <v>579482</v>
      </c>
      <c r="X1738">
        <v>593009</v>
      </c>
      <c r="Y1738">
        <v>608695</v>
      </c>
      <c r="Z1738">
        <v>624512</v>
      </c>
      <c r="AA1738">
        <v>639774</v>
      </c>
      <c r="AB1738">
        <v>654854</v>
      </c>
      <c r="AC1738">
        <v>666755</v>
      </c>
      <c r="AD1738">
        <v>673929</v>
      </c>
      <c r="AE1738" s="21"/>
    </row>
    <row r="1739" spans="1:31" x14ac:dyDescent="0.2">
      <c r="A1739" s="27" t="s">
        <v>36</v>
      </c>
      <c r="B1739" s="13" t="s">
        <v>36</v>
      </c>
      <c r="C1739" s="14">
        <v>404</v>
      </c>
      <c r="D1739" s="13" t="s">
        <v>36</v>
      </c>
      <c r="E1739" s="13" t="s">
        <v>483</v>
      </c>
      <c r="F1739" s="13" t="s">
        <v>313</v>
      </c>
      <c r="G1739" s="14" t="s">
        <v>345</v>
      </c>
      <c r="H1739">
        <v>413355</v>
      </c>
      <c r="I1739">
        <v>420634</v>
      </c>
      <c r="J1739">
        <v>423906</v>
      </c>
      <c r="K1739">
        <v>424401</v>
      </c>
      <c r="L1739">
        <v>426214</v>
      </c>
      <c r="M1739">
        <v>427862</v>
      </c>
      <c r="N1739">
        <v>434713</v>
      </c>
      <c r="O1739">
        <v>449616</v>
      </c>
      <c r="P1739">
        <v>469761</v>
      </c>
      <c r="Q1739">
        <v>489210</v>
      </c>
      <c r="R1739">
        <v>509239</v>
      </c>
      <c r="S1739">
        <v>527746</v>
      </c>
      <c r="T1739">
        <v>543191</v>
      </c>
      <c r="U1739">
        <v>556763</v>
      </c>
      <c r="V1739">
        <v>570555</v>
      </c>
      <c r="W1739">
        <v>583770</v>
      </c>
      <c r="X1739">
        <v>598150</v>
      </c>
      <c r="Y1739">
        <v>614700</v>
      </c>
      <c r="Z1739">
        <v>631424</v>
      </c>
      <c r="AA1739">
        <v>647491</v>
      </c>
      <c r="AB1739">
        <v>663392</v>
      </c>
      <c r="AC1739">
        <v>675552</v>
      </c>
      <c r="AD1739">
        <v>682227</v>
      </c>
      <c r="AE1739" s="22"/>
    </row>
    <row r="1740" spans="1:31" x14ac:dyDescent="0.2">
      <c r="A1740" s="25" t="s">
        <v>36</v>
      </c>
      <c r="B1740" s="11" t="s">
        <v>36</v>
      </c>
      <c r="C1740" s="12">
        <v>404</v>
      </c>
      <c r="D1740" s="11" t="s">
        <v>36</v>
      </c>
      <c r="E1740" s="11" t="s">
        <v>477</v>
      </c>
      <c r="F1740" s="11" t="s">
        <v>312</v>
      </c>
      <c r="G1740" s="12" t="s">
        <v>339</v>
      </c>
      <c r="H1740">
        <v>404694</v>
      </c>
      <c r="I1740">
        <v>415528</v>
      </c>
      <c r="J1740">
        <v>423682</v>
      </c>
      <c r="K1740">
        <v>426551</v>
      </c>
      <c r="L1740">
        <v>427372</v>
      </c>
      <c r="M1740">
        <v>429219</v>
      </c>
      <c r="N1740">
        <v>430564</v>
      </c>
      <c r="O1740">
        <v>436932</v>
      </c>
      <c r="P1740">
        <v>451119</v>
      </c>
      <c r="Q1740">
        <v>470369</v>
      </c>
      <c r="R1740">
        <v>489057</v>
      </c>
      <c r="S1740">
        <v>508427</v>
      </c>
      <c r="T1740">
        <v>526214</v>
      </c>
      <c r="U1740">
        <v>540879</v>
      </c>
      <c r="V1740">
        <v>553247</v>
      </c>
      <c r="W1740">
        <v>566009</v>
      </c>
      <c r="X1740">
        <v>578475</v>
      </c>
      <c r="Y1740">
        <v>592232</v>
      </c>
      <c r="Z1740">
        <v>607291</v>
      </c>
      <c r="AA1740">
        <v>623589</v>
      </c>
      <c r="AB1740">
        <v>639099</v>
      </c>
      <c r="AC1740">
        <v>654124</v>
      </c>
      <c r="AD1740">
        <v>665861</v>
      </c>
      <c r="AE1740" s="21"/>
    </row>
    <row r="1741" spans="1:31" x14ac:dyDescent="0.2">
      <c r="A1741" s="27" t="s">
        <v>36</v>
      </c>
      <c r="B1741" s="13" t="s">
        <v>36</v>
      </c>
      <c r="C1741" s="14">
        <v>404</v>
      </c>
      <c r="D1741" s="13" t="s">
        <v>36</v>
      </c>
      <c r="E1741" s="13" t="s">
        <v>484</v>
      </c>
      <c r="F1741" s="13" t="s">
        <v>313</v>
      </c>
      <c r="G1741" s="14" t="s">
        <v>339</v>
      </c>
      <c r="H1741">
        <v>400659</v>
      </c>
      <c r="I1741">
        <v>410970</v>
      </c>
      <c r="J1741">
        <v>418738</v>
      </c>
      <c r="K1741">
        <v>421691</v>
      </c>
      <c r="L1741">
        <v>422804</v>
      </c>
      <c r="M1741">
        <v>425002</v>
      </c>
      <c r="N1741">
        <v>426719</v>
      </c>
      <c r="O1741">
        <v>433521</v>
      </c>
      <c r="P1741">
        <v>448465</v>
      </c>
      <c r="Q1741">
        <v>468458</v>
      </c>
      <c r="R1741">
        <v>487837</v>
      </c>
      <c r="S1741">
        <v>507888</v>
      </c>
      <c r="T1741">
        <v>526456</v>
      </c>
      <c r="U1741">
        <v>541994</v>
      </c>
      <c r="V1741">
        <v>555359</v>
      </c>
      <c r="W1741">
        <v>569084</v>
      </c>
      <c r="X1741">
        <v>582397</v>
      </c>
      <c r="Y1741">
        <v>596958</v>
      </c>
      <c r="Z1741">
        <v>612954</v>
      </c>
      <c r="AA1741">
        <v>630099</v>
      </c>
      <c r="AB1741">
        <v>646366</v>
      </c>
      <c r="AC1741">
        <v>662191</v>
      </c>
      <c r="AD1741">
        <v>674193</v>
      </c>
      <c r="AE1741" s="22"/>
    </row>
    <row r="1742" spans="1:31" x14ac:dyDescent="0.2">
      <c r="A1742" s="25" t="s">
        <v>36</v>
      </c>
      <c r="B1742" s="11" t="s">
        <v>36</v>
      </c>
      <c r="C1742" s="12">
        <v>404</v>
      </c>
      <c r="D1742" s="11" t="s">
        <v>36</v>
      </c>
      <c r="E1742" s="11" t="s">
        <v>478</v>
      </c>
      <c r="F1742" s="11" t="s">
        <v>312</v>
      </c>
      <c r="G1742" s="12" t="s">
        <v>352</v>
      </c>
      <c r="H1742">
        <v>392820</v>
      </c>
      <c r="I1742">
        <v>402832</v>
      </c>
      <c r="J1742">
        <v>414104</v>
      </c>
      <c r="K1742">
        <v>421770</v>
      </c>
      <c r="L1742">
        <v>425188</v>
      </c>
      <c r="M1742">
        <v>426372</v>
      </c>
      <c r="N1742">
        <v>428316</v>
      </c>
      <c r="O1742">
        <v>429656</v>
      </c>
      <c r="P1742">
        <v>435926</v>
      </c>
      <c r="Q1742">
        <v>450075</v>
      </c>
      <c r="R1742">
        <v>469330</v>
      </c>
      <c r="S1742">
        <v>488060</v>
      </c>
      <c r="T1742">
        <v>507451</v>
      </c>
      <c r="U1742">
        <v>525363</v>
      </c>
      <c r="V1742">
        <v>539752</v>
      </c>
      <c r="W1742">
        <v>552039</v>
      </c>
      <c r="X1742">
        <v>564940</v>
      </c>
      <c r="Y1742">
        <v>577627</v>
      </c>
      <c r="Z1742">
        <v>590782</v>
      </c>
      <c r="AA1742">
        <v>606301</v>
      </c>
      <c r="AB1742">
        <v>622842</v>
      </c>
      <c r="AC1742">
        <v>638302</v>
      </c>
      <c r="AD1742">
        <v>653161</v>
      </c>
      <c r="AE1742" s="21"/>
    </row>
    <row r="1743" spans="1:31" x14ac:dyDescent="0.2">
      <c r="A1743" s="27" t="s">
        <v>36</v>
      </c>
      <c r="B1743" s="13" t="s">
        <v>36</v>
      </c>
      <c r="C1743" s="14">
        <v>404</v>
      </c>
      <c r="D1743" s="13" t="s">
        <v>36</v>
      </c>
      <c r="E1743" s="13" t="s">
        <v>485</v>
      </c>
      <c r="F1743" s="13" t="s">
        <v>313</v>
      </c>
      <c r="G1743" s="14" t="s">
        <v>352</v>
      </c>
      <c r="H1743">
        <v>632504</v>
      </c>
      <c r="I1743">
        <v>644130</v>
      </c>
      <c r="J1743">
        <v>659220</v>
      </c>
      <c r="K1743">
        <v>673639</v>
      </c>
      <c r="L1743">
        <v>687791</v>
      </c>
      <c r="M1743">
        <v>699995</v>
      </c>
      <c r="N1743">
        <v>708049</v>
      </c>
      <c r="O1743">
        <v>709682</v>
      </c>
      <c r="P1743">
        <v>710563</v>
      </c>
      <c r="Q1743">
        <v>708724</v>
      </c>
      <c r="R1743">
        <v>705840</v>
      </c>
      <c r="S1743">
        <v>704128</v>
      </c>
      <c r="T1743">
        <v>706197</v>
      </c>
      <c r="U1743">
        <v>525214</v>
      </c>
      <c r="V1743">
        <v>540536</v>
      </c>
      <c r="W1743">
        <v>553839</v>
      </c>
      <c r="X1743">
        <v>567665</v>
      </c>
      <c r="Y1743">
        <v>581136</v>
      </c>
      <c r="Z1743">
        <v>595176</v>
      </c>
      <c r="AA1743">
        <v>611573</v>
      </c>
      <c r="AB1743">
        <v>628914</v>
      </c>
      <c r="AC1743">
        <v>645112</v>
      </c>
      <c r="AD1743">
        <v>660760</v>
      </c>
      <c r="AE1743" s="22"/>
    </row>
    <row r="1744" spans="1:31" x14ac:dyDescent="0.2">
      <c r="A1744" s="25" t="s">
        <v>36</v>
      </c>
      <c r="B1744" s="11" t="s">
        <v>36</v>
      </c>
      <c r="C1744" s="12">
        <v>404</v>
      </c>
      <c r="D1744" s="11" t="s">
        <v>36</v>
      </c>
      <c r="E1744" s="11" t="s">
        <v>479</v>
      </c>
      <c r="F1744" s="11" t="s">
        <v>312</v>
      </c>
      <c r="G1744" s="12" t="s">
        <v>338</v>
      </c>
      <c r="H1744">
        <v>381048</v>
      </c>
      <c r="I1744">
        <v>390839</v>
      </c>
      <c r="J1744">
        <v>401281</v>
      </c>
      <c r="K1744">
        <v>412147</v>
      </c>
      <c r="L1744">
        <v>420326</v>
      </c>
      <c r="M1744">
        <v>424091</v>
      </c>
      <c r="N1744">
        <v>425374</v>
      </c>
      <c r="O1744">
        <v>427313</v>
      </c>
      <c r="P1744">
        <v>428596</v>
      </c>
      <c r="Q1744">
        <v>434832</v>
      </c>
      <c r="R1744">
        <v>448988</v>
      </c>
      <c r="S1744">
        <v>468285</v>
      </c>
      <c r="T1744">
        <v>487040</v>
      </c>
      <c r="U1744">
        <v>506561</v>
      </c>
      <c r="V1744">
        <v>524184.99999999994</v>
      </c>
      <c r="W1744">
        <v>538479</v>
      </c>
      <c r="X1744">
        <v>550906</v>
      </c>
      <c r="Y1744">
        <v>564027</v>
      </c>
      <c r="Z1744">
        <v>576142</v>
      </c>
      <c r="AA1744">
        <v>589734</v>
      </c>
      <c r="AB1744">
        <v>605483</v>
      </c>
      <c r="AC1744">
        <v>621978</v>
      </c>
      <c r="AD1744">
        <v>637279</v>
      </c>
      <c r="AE1744" s="21"/>
    </row>
    <row r="1745" spans="1:31" x14ac:dyDescent="0.2">
      <c r="A1745" s="27" t="s">
        <v>36</v>
      </c>
      <c r="B1745" s="13" t="s">
        <v>36</v>
      </c>
      <c r="C1745" s="14">
        <v>404</v>
      </c>
      <c r="D1745" s="13" t="s">
        <v>36</v>
      </c>
      <c r="E1745" s="13" t="s">
        <v>486</v>
      </c>
      <c r="F1745" s="13" t="s">
        <v>313</v>
      </c>
      <c r="G1745" s="14" t="s">
        <v>338</v>
      </c>
      <c r="H1745">
        <v>376930</v>
      </c>
      <c r="I1745">
        <v>386167</v>
      </c>
      <c r="J1745">
        <v>396067</v>
      </c>
      <c r="K1745">
        <v>406647</v>
      </c>
      <c r="L1745">
        <v>414735</v>
      </c>
      <c r="M1745">
        <v>418646</v>
      </c>
      <c r="N1745">
        <v>420217</v>
      </c>
      <c r="O1745">
        <v>422429</v>
      </c>
      <c r="P1745">
        <v>424204</v>
      </c>
      <c r="Q1745">
        <v>430965</v>
      </c>
      <c r="R1745">
        <v>445709</v>
      </c>
      <c r="S1745">
        <v>465662</v>
      </c>
      <c r="T1745">
        <v>485107</v>
      </c>
      <c r="U1745">
        <v>505285</v>
      </c>
      <c r="V1745">
        <v>523717</v>
      </c>
      <c r="W1745">
        <v>538964</v>
      </c>
      <c r="X1745">
        <v>552370</v>
      </c>
      <c r="Y1745">
        <v>566354</v>
      </c>
      <c r="Z1745">
        <v>579327</v>
      </c>
      <c r="AA1745">
        <v>593748</v>
      </c>
      <c r="AB1745">
        <v>610329</v>
      </c>
      <c r="AC1745">
        <v>627604</v>
      </c>
      <c r="AD1745">
        <v>643635</v>
      </c>
      <c r="AE1745" s="22"/>
    </row>
    <row r="1746" spans="1:31" x14ac:dyDescent="0.2">
      <c r="A1746" s="25" t="s">
        <v>36</v>
      </c>
      <c r="B1746" s="11" t="s">
        <v>36</v>
      </c>
      <c r="C1746" s="12">
        <v>404</v>
      </c>
      <c r="D1746" s="11" t="s">
        <v>36</v>
      </c>
      <c r="E1746" s="11" t="s">
        <v>458</v>
      </c>
      <c r="F1746" s="11" t="s">
        <v>312</v>
      </c>
      <c r="G1746" s="12" t="s">
        <v>457</v>
      </c>
      <c r="H1746" s="205">
        <v>2178147</v>
      </c>
      <c r="I1746" s="205">
        <v>2199681</v>
      </c>
      <c r="J1746" s="205">
        <v>2242017</v>
      </c>
      <c r="K1746" s="205">
        <v>2297391</v>
      </c>
      <c r="L1746" s="205">
        <v>2373970</v>
      </c>
      <c r="M1746">
        <v>2464056</v>
      </c>
      <c r="N1746">
        <v>2554854.0000000005</v>
      </c>
      <c r="O1746">
        <v>2638428</v>
      </c>
      <c r="P1746">
        <v>2715283</v>
      </c>
      <c r="Q1746">
        <v>2785093.0000000005</v>
      </c>
      <c r="R1746">
        <v>2850825.9999999995</v>
      </c>
      <c r="S1746">
        <v>2917853.0000000005</v>
      </c>
      <c r="T1746">
        <v>2988795</v>
      </c>
      <c r="U1746">
        <v>3062906.9999999995</v>
      </c>
      <c r="V1746">
        <v>3137830</v>
      </c>
      <c r="W1746">
        <v>3210339</v>
      </c>
      <c r="X1746">
        <v>3275153.0000000005</v>
      </c>
      <c r="Y1746">
        <v>3328619</v>
      </c>
      <c r="Z1746">
        <v>3367319</v>
      </c>
      <c r="AA1746">
        <v>3397753</v>
      </c>
      <c r="AB1746">
        <v>3419618.0000000005</v>
      </c>
      <c r="AC1746">
        <v>3433149.0000000005</v>
      </c>
      <c r="AD1746">
        <v>3439543</v>
      </c>
      <c r="AE1746" s="21" t="s">
        <v>1</v>
      </c>
    </row>
    <row r="1747" spans="1:31" x14ac:dyDescent="0.2">
      <c r="A1747" s="27" t="s">
        <v>36</v>
      </c>
      <c r="B1747" s="13" t="s">
        <v>36</v>
      </c>
      <c r="C1747" s="14">
        <v>404</v>
      </c>
      <c r="D1747" s="13" t="s">
        <v>36</v>
      </c>
      <c r="E1747" s="13" t="s">
        <v>456</v>
      </c>
      <c r="F1747" s="13" t="s">
        <v>312</v>
      </c>
      <c r="G1747" s="14" t="s">
        <v>455</v>
      </c>
      <c r="H1747" s="205">
        <v>2022408</v>
      </c>
      <c r="I1747" s="205">
        <v>2063676</v>
      </c>
      <c r="J1747" s="205">
        <v>2097839</v>
      </c>
      <c r="K1747" s="205">
        <v>2120405</v>
      </c>
      <c r="L1747" s="205">
        <v>2135188</v>
      </c>
      <c r="M1747">
        <v>2149515</v>
      </c>
      <c r="N1747">
        <v>2174805.0000000005</v>
      </c>
      <c r="O1747">
        <v>2218234</v>
      </c>
      <c r="P1747">
        <v>2277995</v>
      </c>
      <c r="Q1747">
        <v>2355645</v>
      </c>
      <c r="R1747">
        <v>2444783</v>
      </c>
      <c r="S1747">
        <v>2534424.9999999995</v>
      </c>
      <c r="T1747">
        <v>2617391</v>
      </c>
      <c r="U1747">
        <v>2695257</v>
      </c>
      <c r="V1747">
        <v>2764908.9999999995</v>
      </c>
      <c r="W1747">
        <v>2829959</v>
      </c>
      <c r="X1747">
        <v>2896727</v>
      </c>
      <c r="Y1747">
        <v>2968443</v>
      </c>
      <c r="Z1747">
        <v>3039359.0000000005</v>
      </c>
      <c r="AA1747">
        <v>3114857.9999999995</v>
      </c>
      <c r="AB1747">
        <v>3189691</v>
      </c>
      <c r="AC1747">
        <v>3255905</v>
      </c>
      <c r="AD1747">
        <v>3308880</v>
      </c>
      <c r="AE1747" s="22" t="s">
        <v>1</v>
      </c>
    </row>
    <row r="1748" spans="1:31" x14ac:dyDescent="0.2">
      <c r="A1748" s="25" t="s">
        <v>36</v>
      </c>
      <c r="B1748" s="11" t="s">
        <v>36</v>
      </c>
      <c r="C1748" s="12">
        <v>404</v>
      </c>
      <c r="D1748" s="11" t="s">
        <v>36</v>
      </c>
      <c r="E1748" s="11" t="s">
        <v>502</v>
      </c>
      <c r="F1748" s="11" t="s">
        <v>313</v>
      </c>
      <c r="G1748" s="12" t="s">
        <v>457</v>
      </c>
      <c r="H1748" s="205">
        <v>2167120</v>
      </c>
      <c r="I1748" s="205">
        <v>2189883.0000000005</v>
      </c>
      <c r="J1748" s="205">
        <v>2234476</v>
      </c>
      <c r="K1748" s="205">
        <v>2292091</v>
      </c>
      <c r="L1748" s="205">
        <v>2371720.0000000005</v>
      </c>
      <c r="M1748">
        <v>2465620</v>
      </c>
      <c r="N1748">
        <v>2560687.9999999995</v>
      </c>
      <c r="O1748">
        <v>2648703</v>
      </c>
      <c r="P1748">
        <v>2730315</v>
      </c>
      <c r="Q1748">
        <v>2804528.0000000005</v>
      </c>
      <c r="R1748">
        <v>2874581</v>
      </c>
      <c r="S1748">
        <v>2946154</v>
      </c>
      <c r="T1748">
        <v>3021861</v>
      </c>
      <c r="U1748">
        <v>3099630</v>
      </c>
      <c r="V1748">
        <v>3178750</v>
      </c>
      <c r="W1748">
        <v>3255339</v>
      </c>
      <c r="X1748">
        <v>3322948.0000000005</v>
      </c>
      <c r="Y1748">
        <v>3377279</v>
      </c>
      <c r="Z1748">
        <v>3414768</v>
      </c>
      <c r="AA1748">
        <v>3441950</v>
      </c>
      <c r="AB1748">
        <v>3459889</v>
      </c>
      <c r="AC1748">
        <v>3470821.0000000005</v>
      </c>
      <c r="AD1748">
        <v>3477024.0000000005</v>
      </c>
      <c r="AE1748" s="21" t="s">
        <v>1</v>
      </c>
    </row>
    <row r="1749" spans="1:31" x14ac:dyDescent="0.2">
      <c r="A1749" s="27" t="s">
        <v>36</v>
      </c>
      <c r="B1749" s="13" t="s">
        <v>36</v>
      </c>
      <c r="C1749" s="14">
        <v>404</v>
      </c>
      <c r="D1749" s="13" t="s">
        <v>36</v>
      </c>
      <c r="E1749" s="13" t="s">
        <v>503</v>
      </c>
      <c r="F1749" s="13" t="s">
        <v>313</v>
      </c>
      <c r="G1749" s="14" t="s">
        <v>338</v>
      </c>
      <c r="H1749" s="205">
        <v>2002551.0000000002</v>
      </c>
      <c r="I1749" s="205">
        <v>2041562</v>
      </c>
      <c r="J1749" s="205">
        <v>2074188.9999999998</v>
      </c>
      <c r="K1749" s="205">
        <v>2096943.0000000002</v>
      </c>
      <c r="L1749" s="205">
        <v>2112766</v>
      </c>
      <c r="M1749">
        <v>2128789</v>
      </c>
      <c r="N1749">
        <v>2156138</v>
      </c>
      <c r="O1749">
        <v>2201882</v>
      </c>
      <c r="P1749">
        <v>2265244</v>
      </c>
      <c r="Q1749">
        <v>2346357</v>
      </c>
      <c r="R1749">
        <v>2438891</v>
      </c>
      <c r="S1749">
        <v>2532151.9999999995</v>
      </c>
      <c r="T1749">
        <v>2619202</v>
      </c>
      <c r="U1749">
        <v>2701163</v>
      </c>
      <c r="V1749">
        <v>2775363.0000000005</v>
      </c>
      <c r="W1749">
        <v>2845113.9999999995</v>
      </c>
      <c r="X1749">
        <v>2916377</v>
      </c>
      <c r="Y1749">
        <v>2992274.0000000005</v>
      </c>
      <c r="Z1749">
        <v>3067640.9999999995</v>
      </c>
      <c r="AA1749">
        <v>3147371</v>
      </c>
      <c r="AB1749">
        <v>3225676.9999999995</v>
      </c>
      <c r="AC1749">
        <v>3293935.0000000005</v>
      </c>
      <c r="AD1749">
        <v>3347265.9999999995</v>
      </c>
      <c r="AE1749" s="22" t="s">
        <v>1</v>
      </c>
    </row>
    <row r="1750" spans="1:31" x14ac:dyDescent="0.2">
      <c r="A1750" s="25" t="s">
        <v>36</v>
      </c>
      <c r="B1750" s="11" t="s">
        <v>36</v>
      </c>
      <c r="C1750" s="12">
        <v>404</v>
      </c>
      <c r="D1750" s="11" t="s">
        <v>36</v>
      </c>
      <c r="E1750" s="11" t="s">
        <v>504</v>
      </c>
      <c r="F1750" s="11"/>
      <c r="G1750" s="12"/>
      <c r="H1750" s="205">
        <v>0</v>
      </c>
      <c r="I1750" s="205">
        <v>0</v>
      </c>
      <c r="J1750" s="205">
        <v>0</v>
      </c>
      <c r="K1750" s="205">
        <v>0</v>
      </c>
      <c r="L1750" s="205">
        <v>0</v>
      </c>
      <c r="M1750">
        <v>0</v>
      </c>
      <c r="N1750">
        <v>0</v>
      </c>
      <c r="O1750">
        <v>0</v>
      </c>
      <c r="P1750">
        <v>0</v>
      </c>
      <c r="Q1750">
        <v>0</v>
      </c>
      <c r="R1750">
        <v>0</v>
      </c>
      <c r="S1750">
        <v>0</v>
      </c>
      <c r="T1750">
        <v>0</v>
      </c>
      <c r="U1750">
        <v>0</v>
      </c>
      <c r="V1750">
        <v>0</v>
      </c>
      <c r="W1750">
        <v>0</v>
      </c>
      <c r="X1750">
        <v>0</v>
      </c>
      <c r="Y1750">
        <v>0</v>
      </c>
      <c r="Z1750">
        <v>0</v>
      </c>
      <c r="AA1750">
        <v>0</v>
      </c>
      <c r="AB1750">
        <v>0</v>
      </c>
      <c r="AC1750">
        <v>0</v>
      </c>
      <c r="AD1750">
        <v>0</v>
      </c>
      <c r="AE1750" s="21" t="s">
        <v>1</v>
      </c>
    </row>
    <row r="1751" spans="1:31" x14ac:dyDescent="0.2">
      <c r="A1751" s="27" t="s">
        <v>36</v>
      </c>
      <c r="B1751" s="13" t="s">
        <v>36</v>
      </c>
      <c r="C1751" s="14">
        <v>404</v>
      </c>
      <c r="D1751" s="13" t="s">
        <v>36</v>
      </c>
      <c r="E1751" s="13" t="s">
        <v>505</v>
      </c>
      <c r="F1751" s="13"/>
      <c r="G1751" s="14"/>
      <c r="H1751" s="205">
        <v>39791984</v>
      </c>
      <c r="I1751" s="205">
        <v>40901798</v>
      </c>
      <c r="J1751" s="205">
        <v>42030684</v>
      </c>
      <c r="K1751" s="205">
        <v>43178270</v>
      </c>
      <c r="L1751" s="205">
        <v>44343469</v>
      </c>
      <c r="M1751">
        <v>45519986</v>
      </c>
      <c r="N1751">
        <v>46700063</v>
      </c>
      <c r="O1751">
        <v>47878339</v>
      </c>
      <c r="P1751">
        <v>49051531</v>
      </c>
      <c r="Q1751">
        <v>50221146</v>
      </c>
      <c r="R1751">
        <v>51392570</v>
      </c>
      <c r="S1751">
        <v>52573967</v>
      </c>
      <c r="T1751">
        <v>53771300</v>
      </c>
      <c r="U1751">
        <v>54985702</v>
      </c>
      <c r="V1751">
        <v>56215224</v>
      </c>
      <c r="W1751">
        <v>57458890</v>
      </c>
      <c r="X1751">
        <v>58714809</v>
      </c>
      <c r="Y1751">
        <v>59981315</v>
      </c>
      <c r="Z1751">
        <v>61257805</v>
      </c>
      <c r="AA1751">
        <v>62544007</v>
      </c>
      <c r="AB1751">
        <v>63838873</v>
      </c>
      <c r="AC1751">
        <v>65141208</v>
      </c>
      <c r="AD1751">
        <v>66449655</v>
      </c>
      <c r="AE1751" s="22" t="s">
        <v>1</v>
      </c>
    </row>
    <row r="1752" spans="1:31" x14ac:dyDescent="0.2">
      <c r="A1752" s="25" t="s">
        <v>37</v>
      </c>
      <c r="B1752" s="11" t="s">
        <v>37</v>
      </c>
      <c r="C1752" s="12">
        <v>296</v>
      </c>
      <c r="D1752" s="11" t="s">
        <v>37</v>
      </c>
      <c r="E1752" s="11" t="s">
        <v>440</v>
      </c>
      <c r="F1752" s="11" t="s">
        <v>312</v>
      </c>
      <c r="G1752" s="12" t="s">
        <v>319</v>
      </c>
      <c r="H1752" s="205">
        <v>955</v>
      </c>
      <c r="I1752" s="205">
        <v>1177</v>
      </c>
      <c r="J1752" s="205">
        <v>1199</v>
      </c>
      <c r="K1752" s="205">
        <v>1325</v>
      </c>
      <c r="L1752" s="205">
        <v>1455</v>
      </c>
      <c r="M1752">
        <v>1553</v>
      </c>
      <c r="N1752">
        <v>1422</v>
      </c>
      <c r="O1752">
        <v>1456</v>
      </c>
      <c r="P1752">
        <v>1415</v>
      </c>
      <c r="Q1752">
        <v>1362</v>
      </c>
      <c r="R1752">
        <v>1323</v>
      </c>
      <c r="S1752">
        <v>1423</v>
      </c>
      <c r="T1752">
        <v>1419</v>
      </c>
      <c r="U1752">
        <v>1458</v>
      </c>
      <c r="V1752">
        <v>1500</v>
      </c>
      <c r="W1752">
        <v>1534</v>
      </c>
      <c r="X1752">
        <v>1493</v>
      </c>
      <c r="Y1752">
        <v>1507</v>
      </c>
      <c r="Z1752">
        <v>1502</v>
      </c>
      <c r="AA1752">
        <v>1492</v>
      </c>
      <c r="AB1752">
        <v>1481</v>
      </c>
      <c r="AC1752">
        <v>1489</v>
      </c>
      <c r="AD1752">
        <v>1481</v>
      </c>
      <c r="AE1752" s="21" t="s">
        <v>1</v>
      </c>
    </row>
    <row r="1753" spans="1:31" x14ac:dyDescent="0.2">
      <c r="A1753" s="27" t="s">
        <v>37</v>
      </c>
      <c r="B1753" s="13" t="s">
        <v>37</v>
      </c>
      <c r="C1753" s="14">
        <v>296</v>
      </c>
      <c r="D1753" s="13" t="s">
        <v>37</v>
      </c>
      <c r="E1753" s="13" t="s">
        <v>487</v>
      </c>
      <c r="F1753" s="13" t="s">
        <v>313</v>
      </c>
      <c r="G1753" s="14" t="s">
        <v>319</v>
      </c>
      <c r="H1753" s="205">
        <v>1051</v>
      </c>
      <c r="I1753" s="205">
        <v>1236</v>
      </c>
      <c r="J1753" s="205">
        <v>1264</v>
      </c>
      <c r="K1753" s="205">
        <v>1377</v>
      </c>
      <c r="L1753" s="205">
        <v>1497</v>
      </c>
      <c r="M1753">
        <v>1595</v>
      </c>
      <c r="N1753">
        <v>1514</v>
      </c>
      <c r="O1753">
        <v>1556</v>
      </c>
      <c r="P1753">
        <v>1542</v>
      </c>
      <c r="Q1753">
        <v>1515</v>
      </c>
      <c r="R1753">
        <v>1492</v>
      </c>
      <c r="S1753">
        <v>1549</v>
      </c>
      <c r="T1753">
        <v>1541</v>
      </c>
      <c r="U1753">
        <v>1547</v>
      </c>
      <c r="V1753">
        <v>1553</v>
      </c>
      <c r="W1753">
        <v>1557</v>
      </c>
      <c r="X1753">
        <v>1549</v>
      </c>
      <c r="Y1753">
        <v>1551</v>
      </c>
      <c r="Z1753">
        <v>1555</v>
      </c>
      <c r="AA1753">
        <v>1557</v>
      </c>
      <c r="AB1753">
        <v>1556</v>
      </c>
      <c r="AC1753">
        <v>1546</v>
      </c>
      <c r="AD1753">
        <v>1543</v>
      </c>
      <c r="AE1753" s="22" t="s">
        <v>1</v>
      </c>
    </row>
    <row r="1754" spans="1:31" x14ac:dyDescent="0.2">
      <c r="A1754" s="25" t="s">
        <v>37</v>
      </c>
      <c r="B1754" s="11" t="s">
        <v>37</v>
      </c>
      <c r="C1754" s="12">
        <v>296</v>
      </c>
      <c r="D1754" s="11" t="s">
        <v>37</v>
      </c>
      <c r="E1754" s="11" t="s">
        <v>441</v>
      </c>
      <c r="F1754" s="11" t="s">
        <v>312</v>
      </c>
      <c r="G1754" s="12" t="s">
        <v>355</v>
      </c>
      <c r="H1754" s="205">
        <v>1010.9999999999999</v>
      </c>
      <c r="I1754" s="205">
        <v>1006.9999999999999</v>
      </c>
      <c r="J1754" s="205">
        <v>1112</v>
      </c>
      <c r="K1754" s="205">
        <v>1210</v>
      </c>
      <c r="L1754" s="205">
        <v>1329</v>
      </c>
      <c r="M1754">
        <v>1439</v>
      </c>
      <c r="N1754">
        <v>1498</v>
      </c>
      <c r="O1754">
        <v>1460</v>
      </c>
      <c r="P1754">
        <v>1442</v>
      </c>
      <c r="Q1754">
        <v>1402</v>
      </c>
      <c r="R1754">
        <v>1361</v>
      </c>
      <c r="S1754">
        <v>1347</v>
      </c>
      <c r="T1754">
        <v>1391</v>
      </c>
      <c r="U1754">
        <v>1420</v>
      </c>
      <c r="V1754">
        <v>1458</v>
      </c>
      <c r="W1754">
        <v>1495</v>
      </c>
      <c r="X1754">
        <v>1515</v>
      </c>
      <c r="Y1754">
        <v>1504</v>
      </c>
      <c r="Z1754">
        <v>1504</v>
      </c>
      <c r="AA1754">
        <v>1498</v>
      </c>
      <c r="AB1754">
        <v>1489</v>
      </c>
      <c r="AC1754">
        <v>1482</v>
      </c>
      <c r="AD1754">
        <v>1482</v>
      </c>
      <c r="AE1754" s="21" t="s">
        <v>1</v>
      </c>
    </row>
    <row r="1755" spans="1:31" x14ac:dyDescent="0.2">
      <c r="A1755" s="27" t="s">
        <v>37</v>
      </c>
      <c r="B1755" s="13" t="s">
        <v>37</v>
      </c>
      <c r="C1755" s="14">
        <v>296</v>
      </c>
      <c r="D1755" s="13" t="s">
        <v>37</v>
      </c>
      <c r="E1755" s="13" t="s">
        <v>488</v>
      </c>
      <c r="F1755" s="13" t="s">
        <v>313</v>
      </c>
      <c r="G1755" s="14" t="s">
        <v>355</v>
      </c>
      <c r="H1755" s="205">
        <v>1094</v>
      </c>
      <c r="I1755" s="205">
        <v>1095</v>
      </c>
      <c r="J1755" s="205">
        <v>1187</v>
      </c>
      <c r="K1755" s="205">
        <v>1272</v>
      </c>
      <c r="L1755" s="205">
        <v>1379</v>
      </c>
      <c r="M1755">
        <v>1483</v>
      </c>
      <c r="N1755">
        <v>1550</v>
      </c>
      <c r="O1755">
        <v>1539</v>
      </c>
      <c r="P1755">
        <v>1543</v>
      </c>
      <c r="Q1755">
        <v>1531</v>
      </c>
      <c r="R1755">
        <v>1512</v>
      </c>
      <c r="S1755">
        <v>1506</v>
      </c>
      <c r="T1755">
        <v>1531</v>
      </c>
      <c r="U1755">
        <v>1537</v>
      </c>
      <c r="V1755">
        <v>1543</v>
      </c>
      <c r="W1755">
        <v>1548</v>
      </c>
      <c r="X1755">
        <v>1550</v>
      </c>
      <c r="Y1755">
        <v>1547</v>
      </c>
      <c r="Z1755">
        <v>1550</v>
      </c>
      <c r="AA1755">
        <v>1552</v>
      </c>
      <c r="AB1755">
        <v>1552</v>
      </c>
      <c r="AC1755">
        <v>1549</v>
      </c>
      <c r="AD1755">
        <v>1542</v>
      </c>
      <c r="AE1755" s="22" t="s">
        <v>1</v>
      </c>
    </row>
    <row r="1756" spans="1:31" x14ac:dyDescent="0.2">
      <c r="A1756" s="25" t="s">
        <v>37</v>
      </c>
      <c r="B1756" s="11" t="s">
        <v>37</v>
      </c>
      <c r="C1756" s="12">
        <v>296</v>
      </c>
      <c r="D1756" s="11" t="s">
        <v>37</v>
      </c>
      <c r="E1756" s="11" t="s">
        <v>442</v>
      </c>
      <c r="F1756" s="11" t="s">
        <v>312</v>
      </c>
      <c r="G1756" s="12" t="s">
        <v>317</v>
      </c>
      <c r="H1756" s="205">
        <v>1064</v>
      </c>
      <c r="I1756" s="205">
        <v>1024</v>
      </c>
      <c r="J1756" s="205">
        <v>1060</v>
      </c>
      <c r="K1756" s="205">
        <v>1127</v>
      </c>
      <c r="L1756" s="205">
        <v>1227</v>
      </c>
      <c r="M1756">
        <v>1336</v>
      </c>
      <c r="N1756">
        <v>1421</v>
      </c>
      <c r="O1756">
        <v>1439</v>
      </c>
      <c r="P1756">
        <v>1445</v>
      </c>
      <c r="Q1756">
        <v>1422</v>
      </c>
      <c r="R1756">
        <v>1387</v>
      </c>
      <c r="S1756">
        <v>1362</v>
      </c>
      <c r="T1756">
        <v>1374</v>
      </c>
      <c r="U1756">
        <v>1393</v>
      </c>
      <c r="V1756">
        <v>1425</v>
      </c>
      <c r="W1756">
        <v>1461</v>
      </c>
      <c r="X1756">
        <v>1489</v>
      </c>
      <c r="Y1756">
        <v>1495</v>
      </c>
      <c r="Z1756">
        <v>1500</v>
      </c>
      <c r="AA1756">
        <v>1499</v>
      </c>
      <c r="AB1756">
        <v>1493</v>
      </c>
      <c r="AC1756">
        <v>1486</v>
      </c>
      <c r="AD1756">
        <v>1483</v>
      </c>
      <c r="AE1756" s="21" t="s">
        <v>1</v>
      </c>
    </row>
    <row r="1757" spans="1:31" x14ac:dyDescent="0.2">
      <c r="A1757" s="27" t="s">
        <v>37</v>
      </c>
      <c r="B1757" s="13" t="s">
        <v>37</v>
      </c>
      <c r="C1757" s="14">
        <v>296</v>
      </c>
      <c r="D1757" s="13" t="s">
        <v>37</v>
      </c>
      <c r="E1757" s="13" t="s">
        <v>489</v>
      </c>
      <c r="F1757" s="13" t="s">
        <v>313</v>
      </c>
      <c r="G1757" s="14" t="s">
        <v>317</v>
      </c>
      <c r="H1757" s="205">
        <v>1136</v>
      </c>
      <c r="I1757" s="205">
        <v>1106</v>
      </c>
      <c r="J1757" s="205">
        <v>1140</v>
      </c>
      <c r="K1757" s="205">
        <v>1196</v>
      </c>
      <c r="L1757" s="205">
        <v>1283</v>
      </c>
      <c r="M1757">
        <v>1383</v>
      </c>
      <c r="N1757">
        <v>1468</v>
      </c>
      <c r="O1757">
        <v>1502</v>
      </c>
      <c r="P1757">
        <v>1525</v>
      </c>
      <c r="Q1757">
        <v>1528</v>
      </c>
      <c r="R1757">
        <v>1518</v>
      </c>
      <c r="S1757">
        <v>1511</v>
      </c>
      <c r="T1757">
        <v>1522</v>
      </c>
      <c r="U1757">
        <v>1528</v>
      </c>
      <c r="V1757">
        <v>1534</v>
      </c>
      <c r="W1757">
        <v>1540</v>
      </c>
      <c r="X1757">
        <v>1544</v>
      </c>
      <c r="Y1757">
        <v>1543</v>
      </c>
      <c r="Z1757">
        <v>1546</v>
      </c>
      <c r="AA1757">
        <v>1548</v>
      </c>
      <c r="AB1757">
        <v>1549</v>
      </c>
      <c r="AC1757">
        <v>1547</v>
      </c>
      <c r="AD1757">
        <v>1542</v>
      </c>
      <c r="AE1757" s="22" t="s">
        <v>1</v>
      </c>
    </row>
    <row r="1758" spans="1:31" x14ac:dyDescent="0.2">
      <c r="A1758" s="25" t="s">
        <v>37</v>
      </c>
      <c r="B1758" s="11" t="s">
        <v>37</v>
      </c>
      <c r="C1758" s="12">
        <v>296</v>
      </c>
      <c r="D1758" s="11" t="s">
        <v>37</v>
      </c>
      <c r="E1758" s="11" t="s">
        <v>443</v>
      </c>
      <c r="F1758" s="11" t="s">
        <v>312</v>
      </c>
      <c r="G1758" s="12" t="s">
        <v>356</v>
      </c>
      <c r="H1758" s="205">
        <v>1113</v>
      </c>
      <c r="I1758" s="205">
        <v>1051</v>
      </c>
      <c r="J1758" s="205">
        <v>1038</v>
      </c>
      <c r="K1758" s="205">
        <v>1071</v>
      </c>
      <c r="L1758" s="205">
        <v>1148</v>
      </c>
      <c r="M1758">
        <v>1247</v>
      </c>
      <c r="N1758">
        <v>1342</v>
      </c>
      <c r="O1758">
        <v>1399</v>
      </c>
      <c r="P1758">
        <v>1429</v>
      </c>
      <c r="Q1758">
        <v>1424</v>
      </c>
      <c r="R1758">
        <v>1400</v>
      </c>
      <c r="S1758">
        <v>1373</v>
      </c>
      <c r="T1758">
        <v>1365</v>
      </c>
      <c r="U1758">
        <v>1375</v>
      </c>
      <c r="V1758">
        <v>1399</v>
      </c>
      <c r="W1758">
        <v>1432</v>
      </c>
      <c r="X1758">
        <v>1463</v>
      </c>
      <c r="Y1758">
        <v>1481</v>
      </c>
      <c r="Z1758">
        <v>1493</v>
      </c>
      <c r="AA1758">
        <v>1496</v>
      </c>
      <c r="AB1758">
        <v>1494</v>
      </c>
      <c r="AC1758">
        <v>1488</v>
      </c>
      <c r="AD1758">
        <v>1483</v>
      </c>
      <c r="AE1758" s="21" t="s">
        <v>1</v>
      </c>
    </row>
    <row r="1759" spans="1:31" x14ac:dyDescent="0.2">
      <c r="A1759" s="27" t="s">
        <v>37</v>
      </c>
      <c r="B1759" s="13" t="s">
        <v>37</v>
      </c>
      <c r="C1759" s="14">
        <v>296</v>
      </c>
      <c r="D1759" s="13" t="s">
        <v>37</v>
      </c>
      <c r="E1759" s="13" t="s">
        <v>490</v>
      </c>
      <c r="F1759" s="13" t="s">
        <v>313</v>
      </c>
      <c r="G1759" s="14" t="s">
        <v>356</v>
      </c>
      <c r="H1759" s="205">
        <v>1175</v>
      </c>
      <c r="I1759" s="205">
        <v>1128</v>
      </c>
      <c r="J1759" s="205">
        <v>1120</v>
      </c>
      <c r="K1759" s="205">
        <v>1143</v>
      </c>
      <c r="L1759" s="205">
        <v>1209</v>
      </c>
      <c r="M1759">
        <v>1297</v>
      </c>
      <c r="N1759">
        <v>1386</v>
      </c>
      <c r="O1759">
        <v>1450</v>
      </c>
      <c r="P1759">
        <v>1492</v>
      </c>
      <c r="Q1759">
        <v>1509</v>
      </c>
      <c r="R1759">
        <v>1511</v>
      </c>
      <c r="S1759">
        <v>1507</v>
      </c>
      <c r="T1759">
        <v>1511</v>
      </c>
      <c r="U1759">
        <v>1518</v>
      </c>
      <c r="V1759">
        <v>1526</v>
      </c>
      <c r="W1759">
        <v>1533</v>
      </c>
      <c r="X1759">
        <v>1538</v>
      </c>
      <c r="Y1759">
        <v>1539</v>
      </c>
      <c r="Z1759">
        <v>1542</v>
      </c>
      <c r="AA1759">
        <v>1544</v>
      </c>
      <c r="AB1759">
        <v>1546</v>
      </c>
      <c r="AC1759">
        <v>1545</v>
      </c>
      <c r="AD1759">
        <v>1542</v>
      </c>
      <c r="AE1759" s="22" t="s">
        <v>1</v>
      </c>
    </row>
    <row r="1760" spans="1:31" x14ac:dyDescent="0.2">
      <c r="A1760" s="25" t="s">
        <v>37</v>
      </c>
      <c r="B1760" s="11" t="s">
        <v>37</v>
      </c>
      <c r="C1760" s="12">
        <v>296</v>
      </c>
      <c r="D1760" s="11" t="s">
        <v>37</v>
      </c>
      <c r="E1760" s="11" t="s">
        <v>444</v>
      </c>
      <c r="F1760" s="11" t="s">
        <v>312</v>
      </c>
      <c r="G1760" s="12" t="s">
        <v>327</v>
      </c>
      <c r="H1760" s="205">
        <v>1155</v>
      </c>
      <c r="I1760" s="205">
        <v>1084</v>
      </c>
      <c r="J1760" s="205">
        <v>1040</v>
      </c>
      <c r="K1760" s="205">
        <v>1035</v>
      </c>
      <c r="L1760" s="205">
        <v>1086</v>
      </c>
      <c r="M1760">
        <v>1172</v>
      </c>
      <c r="N1760">
        <v>1266</v>
      </c>
      <c r="O1760">
        <v>1344</v>
      </c>
      <c r="P1760">
        <v>1400</v>
      </c>
      <c r="Q1760">
        <v>1414</v>
      </c>
      <c r="R1760">
        <v>1401</v>
      </c>
      <c r="S1760">
        <v>1379</v>
      </c>
      <c r="T1760">
        <v>1362</v>
      </c>
      <c r="U1760">
        <v>1361</v>
      </c>
      <c r="V1760">
        <v>1379</v>
      </c>
      <c r="W1760">
        <v>1408</v>
      </c>
      <c r="X1760">
        <v>1439</v>
      </c>
      <c r="Y1760">
        <v>1464</v>
      </c>
      <c r="Z1760">
        <v>1481</v>
      </c>
      <c r="AA1760">
        <v>1489</v>
      </c>
      <c r="AB1760">
        <v>1491</v>
      </c>
      <c r="AC1760">
        <v>1488</v>
      </c>
      <c r="AD1760">
        <v>1484</v>
      </c>
      <c r="AE1760" s="21" t="s">
        <v>1</v>
      </c>
    </row>
    <row r="1761" spans="1:31" x14ac:dyDescent="0.2">
      <c r="A1761" s="27" t="s">
        <v>37</v>
      </c>
      <c r="B1761" s="13" t="s">
        <v>37</v>
      </c>
      <c r="C1761" s="14">
        <v>296</v>
      </c>
      <c r="D1761" s="13" t="s">
        <v>37</v>
      </c>
      <c r="E1761" s="13" t="s">
        <v>491</v>
      </c>
      <c r="F1761" s="13" t="s">
        <v>313</v>
      </c>
      <c r="G1761" s="14" t="s">
        <v>327</v>
      </c>
      <c r="H1761" s="205">
        <v>1210</v>
      </c>
      <c r="I1761" s="205">
        <v>1156</v>
      </c>
      <c r="J1761" s="205">
        <v>1121</v>
      </c>
      <c r="K1761" s="205">
        <v>1110</v>
      </c>
      <c r="L1761" s="205">
        <v>1150</v>
      </c>
      <c r="M1761">
        <v>1223</v>
      </c>
      <c r="N1761">
        <v>1309</v>
      </c>
      <c r="O1761">
        <v>1388</v>
      </c>
      <c r="P1761">
        <v>1448</v>
      </c>
      <c r="Q1761">
        <v>1480</v>
      </c>
      <c r="R1761">
        <v>1493</v>
      </c>
      <c r="S1761">
        <v>1496</v>
      </c>
      <c r="T1761">
        <v>1499</v>
      </c>
      <c r="U1761">
        <v>1507</v>
      </c>
      <c r="V1761">
        <v>1516</v>
      </c>
      <c r="W1761">
        <v>1525</v>
      </c>
      <c r="X1761">
        <v>1532</v>
      </c>
      <c r="Y1761">
        <v>1535</v>
      </c>
      <c r="Z1761">
        <v>1538</v>
      </c>
      <c r="AA1761">
        <v>1541</v>
      </c>
      <c r="AB1761">
        <v>1543</v>
      </c>
      <c r="AC1761">
        <v>1543</v>
      </c>
      <c r="AD1761">
        <v>1542</v>
      </c>
      <c r="AE1761" s="22" t="s">
        <v>1</v>
      </c>
    </row>
    <row r="1762" spans="1:31" x14ac:dyDescent="0.2">
      <c r="A1762" s="25" t="s">
        <v>37</v>
      </c>
      <c r="B1762" s="11" t="s">
        <v>37</v>
      </c>
      <c r="C1762" s="12">
        <v>296</v>
      </c>
      <c r="D1762" s="11" t="s">
        <v>37</v>
      </c>
      <c r="E1762" s="11" t="s">
        <v>445</v>
      </c>
      <c r="F1762" s="11" t="s">
        <v>312</v>
      </c>
      <c r="G1762" s="12" t="s">
        <v>320</v>
      </c>
      <c r="H1762" s="205">
        <v>1194</v>
      </c>
      <c r="I1762" s="205">
        <v>1121</v>
      </c>
      <c r="J1762" s="205">
        <v>1059</v>
      </c>
      <c r="K1762" s="205">
        <v>1026</v>
      </c>
      <c r="L1762" s="205">
        <v>1036</v>
      </c>
      <c r="M1762">
        <v>1105</v>
      </c>
      <c r="N1762">
        <v>1194</v>
      </c>
      <c r="O1762">
        <v>1281</v>
      </c>
      <c r="P1762">
        <v>1353</v>
      </c>
      <c r="Q1762">
        <v>1396</v>
      </c>
      <c r="R1762">
        <v>1396</v>
      </c>
      <c r="S1762">
        <v>1380</v>
      </c>
      <c r="T1762">
        <v>1362</v>
      </c>
      <c r="U1762">
        <v>1354</v>
      </c>
      <c r="V1762">
        <v>1360</v>
      </c>
      <c r="W1762">
        <v>1385</v>
      </c>
      <c r="X1762">
        <v>1416</v>
      </c>
      <c r="Y1762">
        <v>1444</v>
      </c>
      <c r="Z1762">
        <v>1465</v>
      </c>
      <c r="AA1762">
        <v>1480</v>
      </c>
      <c r="AB1762">
        <v>1485</v>
      </c>
      <c r="AC1762">
        <v>1485</v>
      </c>
      <c r="AD1762">
        <v>1483</v>
      </c>
      <c r="AE1762" s="21" t="s">
        <v>1</v>
      </c>
    </row>
    <row r="1763" spans="1:31" x14ac:dyDescent="0.2">
      <c r="A1763" s="27" t="s">
        <v>37</v>
      </c>
      <c r="B1763" s="13" t="s">
        <v>37</v>
      </c>
      <c r="C1763" s="14">
        <v>296</v>
      </c>
      <c r="D1763" s="13" t="s">
        <v>37</v>
      </c>
      <c r="E1763" s="13" t="s">
        <v>492</v>
      </c>
      <c r="F1763" s="13" t="s">
        <v>313</v>
      </c>
      <c r="G1763" s="14" t="s">
        <v>320</v>
      </c>
      <c r="H1763" s="205">
        <v>1244</v>
      </c>
      <c r="I1763" s="205">
        <v>1187</v>
      </c>
      <c r="J1763" s="205">
        <v>1137</v>
      </c>
      <c r="K1763" s="205">
        <v>1100</v>
      </c>
      <c r="L1763" s="205">
        <v>1103</v>
      </c>
      <c r="M1763">
        <v>1159</v>
      </c>
      <c r="N1763">
        <v>1237</v>
      </c>
      <c r="O1763">
        <v>1319</v>
      </c>
      <c r="P1763">
        <v>1391</v>
      </c>
      <c r="Q1763">
        <v>1444</v>
      </c>
      <c r="R1763">
        <v>1467</v>
      </c>
      <c r="S1763">
        <v>1477</v>
      </c>
      <c r="T1763">
        <v>1483</v>
      </c>
      <c r="U1763">
        <v>1494</v>
      </c>
      <c r="V1763">
        <v>1505</v>
      </c>
      <c r="W1763">
        <v>1516</v>
      </c>
      <c r="X1763">
        <v>1525</v>
      </c>
      <c r="Y1763">
        <v>1530</v>
      </c>
      <c r="Z1763">
        <v>1533</v>
      </c>
      <c r="AA1763">
        <v>1537</v>
      </c>
      <c r="AB1763">
        <v>1539</v>
      </c>
      <c r="AC1763">
        <v>1541</v>
      </c>
      <c r="AD1763">
        <v>1541</v>
      </c>
      <c r="AE1763" s="22" t="s">
        <v>1</v>
      </c>
    </row>
    <row r="1764" spans="1:31" x14ac:dyDescent="0.2">
      <c r="A1764" s="25" t="s">
        <v>37</v>
      </c>
      <c r="B1764" s="11" t="s">
        <v>37</v>
      </c>
      <c r="C1764" s="12">
        <v>296</v>
      </c>
      <c r="D1764" s="11" t="s">
        <v>37</v>
      </c>
      <c r="E1764" s="11" t="s">
        <v>446</v>
      </c>
      <c r="F1764" s="11" t="s">
        <v>312</v>
      </c>
      <c r="G1764" s="12" t="s">
        <v>326</v>
      </c>
      <c r="H1764" s="205">
        <v>1234</v>
      </c>
      <c r="I1764" s="205">
        <v>1164</v>
      </c>
      <c r="J1764" s="205">
        <v>1091</v>
      </c>
      <c r="K1764" s="205">
        <v>1045</v>
      </c>
      <c r="L1764" s="205">
        <v>1016.9999999999999</v>
      </c>
      <c r="M1764">
        <v>1041</v>
      </c>
      <c r="N1764">
        <v>1122</v>
      </c>
      <c r="O1764">
        <v>1213</v>
      </c>
      <c r="P1764">
        <v>1288</v>
      </c>
      <c r="Q1764">
        <v>1356</v>
      </c>
      <c r="R1764">
        <v>1389</v>
      </c>
      <c r="S1764">
        <v>1380</v>
      </c>
      <c r="T1764">
        <v>1361</v>
      </c>
      <c r="U1764">
        <v>1353</v>
      </c>
      <c r="V1764">
        <v>1350</v>
      </c>
      <c r="W1764">
        <v>1362</v>
      </c>
      <c r="X1764">
        <v>1391</v>
      </c>
      <c r="Y1764">
        <v>1422</v>
      </c>
      <c r="Z1764">
        <v>1445</v>
      </c>
      <c r="AA1764">
        <v>1465</v>
      </c>
      <c r="AB1764">
        <v>1478</v>
      </c>
      <c r="AC1764">
        <v>1481</v>
      </c>
      <c r="AD1764">
        <v>1480</v>
      </c>
      <c r="AE1764" s="21" t="s">
        <v>1</v>
      </c>
    </row>
    <row r="1765" spans="1:31" x14ac:dyDescent="0.2">
      <c r="A1765" s="27" t="s">
        <v>37</v>
      </c>
      <c r="B1765" s="13" t="s">
        <v>37</v>
      </c>
      <c r="C1765" s="14">
        <v>296</v>
      </c>
      <c r="D1765" s="13" t="s">
        <v>37</v>
      </c>
      <c r="E1765" s="13" t="s">
        <v>493</v>
      </c>
      <c r="F1765" s="13" t="s">
        <v>313</v>
      </c>
      <c r="G1765" s="14" t="s">
        <v>326</v>
      </c>
      <c r="H1765" s="205">
        <v>1280</v>
      </c>
      <c r="I1765" s="205">
        <v>1224</v>
      </c>
      <c r="J1765" s="205">
        <v>1165</v>
      </c>
      <c r="K1765" s="205">
        <v>1116</v>
      </c>
      <c r="L1765" s="205">
        <v>1084</v>
      </c>
      <c r="M1765">
        <v>1098</v>
      </c>
      <c r="N1765">
        <v>1166</v>
      </c>
      <c r="O1765">
        <v>1249</v>
      </c>
      <c r="P1765">
        <v>1321</v>
      </c>
      <c r="Q1765">
        <v>1392</v>
      </c>
      <c r="R1765">
        <v>1439</v>
      </c>
      <c r="S1765">
        <v>1455</v>
      </c>
      <c r="T1765">
        <v>1464</v>
      </c>
      <c r="U1765">
        <v>1479</v>
      </c>
      <c r="V1765">
        <v>1492</v>
      </c>
      <c r="W1765">
        <v>1504</v>
      </c>
      <c r="X1765">
        <v>1515</v>
      </c>
      <c r="Y1765">
        <v>1524</v>
      </c>
      <c r="Z1765">
        <v>1528</v>
      </c>
      <c r="AA1765">
        <v>1532</v>
      </c>
      <c r="AB1765">
        <v>1535</v>
      </c>
      <c r="AC1765">
        <v>1538</v>
      </c>
      <c r="AD1765">
        <v>1539</v>
      </c>
      <c r="AE1765" s="22" t="s">
        <v>1</v>
      </c>
    </row>
    <row r="1766" spans="1:31" x14ac:dyDescent="0.2">
      <c r="A1766" s="25" t="s">
        <v>37</v>
      </c>
      <c r="B1766" s="11" t="s">
        <v>37</v>
      </c>
      <c r="C1766" s="12">
        <v>296</v>
      </c>
      <c r="D1766" s="11" t="s">
        <v>37</v>
      </c>
      <c r="E1766" s="11" t="s">
        <v>447</v>
      </c>
      <c r="F1766" s="11" t="s">
        <v>312</v>
      </c>
      <c r="G1766" s="12" t="s">
        <v>318</v>
      </c>
      <c r="H1766" s="205">
        <v>1248</v>
      </c>
      <c r="I1766" s="205">
        <v>1217</v>
      </c>
      <c r="J1766" s="205">
        <v>1138</v>
      </c>
      <c r="K1766" s="205">
        <v>1083</v>
      </c>
      <c r="L1766" s="205">
        <v>1036</v>
      </c>
      <c r="M1766">
        <v>1010.9999999999999</v>
      </c>
      <c r="N1766">
        <v>1043</v>
      </c>
      <c r="O1766">
        <v>1135</v>
      </c>
      <c r="P1766">
        <v>1213</v>
      </c>
      <c r="Q1766">
        <v>1290</v>
      </c>
      <c r="R1766">
        <v>1357</v>
      </c>
      <c r="S1766">
        <v>1384</v>
      </c>
      <c r="T1766">
        <v>1366</v>
      </c>
      <c r="U1766">
        <v>1354</v>
      </c>
      <c r="V1766">
        <v>1348</v>
      </c>
      <c r="W1766">
        <v>1347</v>
      </c>
      <c r="X1766">
        <v>1363</v>
      </c>
      <c r="Y1766">
        <v>1396</v>
      </c>
      <c r="Z1766">
        <v>1421</v>
      </c>
      <c r="AA1766">
        <v>1444</v>
      </c>
      <c r="AB1766">
        <v>1465</v>
      </c>
      <c r="AC1766">
        <v>1476</v>
      </c>
      <c r="AD1766">
        <v>1477</v>
      </c>
      <c r="AE1766" s="21" t="s">
        <v>1</v>
      </c>
    </row>
    <row r="1767" spans="1:31" x14ac:dyDescent="0.2">
      <c r="A1767" s="27" t="s">
        <v>37</v>
      </c>
      <c r="B1767" s="13" t="s">
        <v>37</v>
      </c>
      <c r="C1767" s="14">
        <v>296</v>
      </c>
      <c r="D1767" s="13" t="s">
        <v>37</v>
      </c>
      <c r="E1767" s="13" t="s">
        <v>494</v>
      </c>
      <c r="F1767" s="13" t="s">
        <v>313</v>
      </c>
      <c r="G1767" s="14" t="s">
        <v>318</v>
      </c>
      <c r="H1767" s="205">
        <v>1293</v>
      </c>
      <c r="I1767" s="205">
        <v>1271</v>
      </c>
      <c r="J1767" s="205">
        <v>1206</v>
      </c>
      <c r="K1767" s="205">
        <v>1148</v>
      </c>
      <c r="L1767" s="205">
        <v>1099</v>
      </c>
      <c r="M1767">
        <v>1068</v>
      </c>
      <c r="N1767">
        <v>1092</v>
      </c>
      <c r="O1767">
        <v>1172</v>
      </c>
      <c r="P1767">
        <v>1246</v>
      </c>
      <c r="Q1767">
        <v>1321</v>
      </c>
      <c r="R1767">
        <v>1392</v>
      </c>
      <c r="S1767">
        <v>1435</v>
      </c>
      <c r="T1767">
        <v>1446</v>
      </c>
      <c r="U1767">
        <v>1459</v>
      </c>
      <c r="V1767">
        <v>1476</v>
      </c>
      <c r="W1767">
        <v>1491</v>
      </c>
      <c r="X1767">
        <v>1504</v>
      </c>
      <c r="Y1767">
        <v>1515</v>
      </c>
      <c r="Z1767">
        <v>1521</v>
      </c>
      <c r="AA1767">
        <v>1526</v>
      </c>
      <c r="AB1767">
        <v>1530</v>
      </c>
      <c r="AC1767">
        <v>1533</v>
      </c>
      <c r="AD1767">
        <v>1536</v>
      </c>
      <c r="AE1767" s="22" t="s">
        <v>1</v>
      </c>
    </row>
    <row r="1768" spans="1:31" x14ac:dyDescent="0.2">
      <c r="A1768" s="25" t="s">
        <v>37</v>
      </c>
      <c r="B1768" s="11" t="s">
        <v>37</v>
      </c>
      <c r="C1768" s="12">
        <v>296</v>
      </c>
      <c r="D1768" s="11" t="s">
        <v>37</v>
      </c>
      <c r="E1768" s="11" t="s">
        <v>448</v>
      </c>
      <c r="F1768" s="11" t="s">
        <v>312</v>
      </c>
      <c r="G1768" s="12" t="s">
        <v>333</v>
      </c>
      <c r="H1768" s="205">
        <v>1224</v>
      </c>
      <c r="I1768" s="205">
        <v>1241</v>
      </c>
      <c r="J1768" s="205">
        <v>1203</v>
      </c>
      <c r="K1768" s="205">
        <v>1131</v>
      </c>
      <c r="L1768" s="205">
        <v>1079</v>
      </c>
      <c r="M1768">
        <v>1030</v>
      </c>
      <c r="N1768">
        <v>1004</v>
      </c>
      <c r="O1768">
        <v>1043</v>
      </c>
      <c r="P1768">
        <v>1133</v>
      </c>
      <c r="Q1768">
        <v>1210</v>
      </c>
      <c r="R1768">
        <v>1290</v>
      </c>
      <c r="S1768">
        <v>1360</v>
      </c>
      <c r="T1768">
        <v>1383</v>
      </c>
      <c r="U1768">
        <v>1359</v>
      </c>
      <c r="V1768">
        <v>1351</v>
      </c>
      <c r="W1768">
        <v>1345</v>
      </c>
      <c r="X1768">
        <v>1345</v>
      </c>
      <c r="Y1768">
        <v>1363</v>
      </c>
      <c r="Z1768">
        <v>1394</v>
      </c>
      <c r="AA1768">
        <v>1419</v>
      </c>
      <c r="AB1768">
        <v>1443</v>
      </c>
      <c r="AC1768">
        <v>1464</v>
      </c>
      <c r="AD1768">
        <v>1474</v>
      </c>
      <c r="AE1768" s="21" t="s">
        <v>1</v>
      </c>
    </row>
    <row r="1769" spans="1:31" x14ac:dyDescent="0.2">
      <c r="A1769" s="27" t="s">
        <v>37</v>
      </c>
      <c r="B1769" s="13" t="s">
        <v>37</v>
      </c>
      <c r="C1769" s="14">
        <v>296</v>
      </c>
      <c r="D1769" s="13" t="s">
        <v>37</v>
      </c>
      <c r="E1769" s="13" t="s">
        <v>495</v>
      </c>
      <c r="F1769" s="13" t="s">
        <v>313</v>
      </c>
      <c r="G1769" s="14" t="s">
        <v>333</v>
      </c>
      <c r="H1769" s="205">
        <v>1272</v>
      </c>
      <c r="I1769" s="205">
        <v>1291</v>
      </c>
      <c r="J1769" s="205">
        <v>1262</v>
      </c>
      <c r="K1769" s="205">
        <v>1190</v>
      </c>
      <c r="L1769" s="205">
        <v>1135</v>
      </c>
      <c r="M1769">
        <v>1082</v>
      </c>
      <c r="N1769">
        <v>1052</v>
      </c>
      <c r="O1769">
        <v>1084</v>
      </c>
      <c r="P1769">
        <v>1167</v>
      </c>
      <c r="Q1769">
        <v>1242</v>
      </c>
      <c r="R1769">
        <v>1321</v>
      </c>
      <c r="S1769">
        <v>1393</v>
      </c>
      <c r="T1769">
        <v>1433</v>
      </c>
      <c r="U1769">
        <v>1440</v>
      </c>
      <c r="V1769">
        <v>1456</v>
      </c>
      <c r="W1769">
        <v>1474</v>
      </c>
      <c r="X1769">
        <v>1489</v>
      </c>
      <c r="Y1769">
        <v>1502</v>
      </c>
      <c r="Z1769">
        <v>1511</v>
      </c>
      <c r="AA1769">
        <v>1518</v>
      </c>
      <c r="AB1769">
        <v>1523</v>
      </c>
      <c r="AC1769">
        <v>1527</v>
      </c>
      <c r="AD1769">
        <v>1531</v>
      </c>
      <c r="AE1769" s="22" t="s">
        <v>1</v>
      </c>
    </row>
    <row r="1770" spans="1:31" x14ac:dyDescent="0.2">
      <c r="A1770" s="25" t="s">
        <v>37</v>
      </c>
      <c r="B1770" s="11" t="s">
        <v>37</v>
      </c>
      <c r="C1770" s="12">
        <v>296</v>
      </c>
      <c r="D1770" s="11" t="s">
        <v>37</v>
      </c>
      <c r="E1770" s="11" t="s">
        <v>449</v>
      </c>
      <c r="F1770" s="11" t="s">
        <v>312</v>
      </c>
      <c r="G1770" s="12" t="s">
        <v>340</v>
      </c>
      <c r="H1770" s="205">
        <v>1176</v>
      </c>
      <c r="I1770" s="205">
        <v>1221</v>
      </c>
      <c r="J1770" s="205">
        <v>1237</v>
      </c>
      <c r="K1770" s="205">
        <v>1194</v>
      </c>
      <c r="L1770" s="205">
        <v>1129</v>
      </c>
      <c r="M1770">
        <v>1079</v>
      </c>
      <c r="N1770">
        <v>1022</v>
      </c>
      <c r="O1770">
        <v>994</v>
      </c>
      <c r="P1770">
        <v>1038</v>
      </c>
      <c r="Q1770">
        <v>1125</v>
      </c>
      <c r="R1770">
        <v>1203</v>
      </c>
      <c r="S1770">
        <v>1292</v>
      </c>
      <c r="T1770">
        <v>1366</v>
      </c>
      <c r="U1770">
        <v>1374</v>
      </c>
      <c r="V1770">
        <v>1355</v>
      </c>
      <c r="W1770">
        <v>1349</v>
      </c>
      <c r="X1770">
        <v>1342</v>
      </c>
      <c r="Y1770">
        <v>1341</v>
      </c>
      <c r="Z1770">
        <v>1359</v>
      </c>
      <c r="AA1770">
        <v>1390</v>
      </c>
      <c r="AB1770">
        <v>1416</v>
      </c>
      <c r="AC1770">
        <v>1442</v>
      </c>
      <c r="AD1770">
        <v>1463</v>
      </c>
      <c r="AE1770" s="21" t="s">
        <v>1</v>
      </c>
    </row>
    <row r="1771" spans="1:31" x14ac:dyDescent="0.2">
      <c r="A1771" s="27" t="s">
        <v>37</v>
      </c>
      <c r="B1771" s="13" t="s">
        <v>37</v>
      </c>
      <c r="C1771" s="14">
        <v>296</v>
      </c>
      <c r="D1771" s="13" t="s">
        <v>37</v>
      </c>
      <c r="E1771" s="13" t="s">
        <v>496</v>
      </c>
      <c r="F1771" s="13" t="s">
        <v>313</v>
      </c>
      <c r="G1771" s="14" t="s">
        <v>340</v>
      </c>
      <c r="H1771" s="205">
        <v>1228</v>
      </c>
      <c r="I1771" s="205">
        <v>1271</v>
      </c>
      <c r="J1771" s="205">
        <v>1291</v>
      </c>
      <c r="K1771" s="205">
        <v>1245</v>
      </c>
      <c r="L1771" s="205">
        <v>1177</v>
      </c>
      <c r="M1771">
        <v>1124</v>
      </c>
      <c r="N1771">
        <v>1065</v>
      </c>
      <c r="O1771">
        <v>1035</v>
      </c>
      <c r="P1771">
        <v>1077</v>
      </c>
      <c r="Q1771">
        <v>1160</v>
      </c>
      <c r="R1771">
        <v>1237</v>
      </c>
      <c r="S1771">
        <v>1321</v>
      </c>
      <c r="T1771">
        <v>1397</v>
      </c>
      <c r="U1771">
        <v>1427</v>
      </c>
      <c r="V1771">
        <v>1436</v>
      </c>
      <c r="W1771">
        <v>1453</v>
      </c>
      <c r="X1771">
        <v>1472</v>
      </c>
      <c r="Y1771">
        <v>1488</v>
      </c>
      <c r="Z1771">
        <v>1498</v>
      </c>
      <c r="AA1771">
        <v>1507</v>
      </c>
      <c r="AB1771">
        <v>1515</v>
      </c>
      <c r="AC1771">
        <v>1520</v>
      </c>
      <c r="AD1771">
        <v>1525</v>
      </c>
      <c r="AE1771" s="22" t="s">
        <v>1</v>
      </c>
    </row>
    <row r="1772" spans="1:31" x14ac:dyDescent="0.2">
      <c r="A1772" s="25" t="s">
        <v>37</v>
      </c>
      <c r="B1772" s="11" t="s">
        <v>37</v>
      </c>
      <c r="C1772" s="12">
        <v>296</v>
      </c>
      <c r="D1772" s="11" t="s">
        <v>37</v>
      </c>
      <c r="E1772" s="11" t="s">
        <v>450</v>
      </c>
      <c r="F1772" s="11" t="s">
        <v>312</v>
      </c>
      <c r="G1772" s="12" t="s">
        <v>329</v>
      </c>
      <c r="H1772" s="205">
        <v>1128</v>
      </c>
      <c r="I1772" s="205">
        <v>1171</v>
      </c>
      <c r="J1772" s="205">
        <v>1220</v>
      </c>
      <c r="K1772" s="205">
        <v>1228</v>
      </c>
      <c r="L1772" s="205">
        <v>1191</v>
      </c>
      <c r="M1772">
        <v>1130</v>
      </c>
      <c r="N1772">
        <v>1077</v>
      </c>
      <c r="O1772">
        <v>1012</v>
      </c>
      <c r="P1772">
        <v>987</v>
      </c>
      <c r="Q1772">
        <v>1030</v>
      </c>
      <c r="R1772">
        <v>1116</v>
      </c>
      <c r="S1772">
        <v>1199</v>
      </c>
      <c r="T1772">
        <v>1296</v>
      </c>
      <c r="U1772">
        <v>1356</v>
      </c>
      <c r="V1772">
        <v>1369</v>
      </c>
      <c r="W1772">
        <v>1353</v>
      </c>
      <c r="X1772">
        <v>1347</v>
      </c>
      <c r="Y1772">
        <v>1338</v>
      </c>
      <c r="Z1772">
        <v>1336</v>
      </c>
      <c r="AA1772">
        <v>1355</v>
      </c>
      <c r="AB1772">
        <v>1386</v>
      </c>
      <c r="AC1772">
        <v>1413</v>
      </c>
      <c r="AD1772">
        <v>1441</v>
      </c>
      <c r="AE1772" s="21" t="s">
        <v>1</v>
      </c>
    </row>
    <row r="1773" spans="1:31" x14ac:dyDescent="0.2">
      <c r="A1773" s="27" t="s">
        <v>37</v>
      </c>
      <c r="B1773" s="13" t="s">
        <v>37</v>
      </c>
      <c r="C1773" s="14">
        <v>296</v>
      </c>
      <c r="D1773" s="13" t="s">
        <v>37</v>
      </c>
      <c r="E1773" s="13" t="s">
        <v>497</v>
      </c>
      <c r="F1773" s="13" t="s">
        <v>313</v>
      </c>
      <c r="G1773" s="14" t="s">
        <v>329</v>
      </c>
      <c r="H1773" s="205">
        <v>1184</v>
      </c>
      <c r="I1773" s="205">
        <v>1223</v>
      </c>
      <c r="J1773" s="205">
        <v>1271</v>
      </c>
      <c r="K1773" s="205">
        <v>1273</v>
      </c>
      <c r="L1773" s="205">
        <v>1231</v>
      </c>
      <c r="M1773">
        <v>1167</v>
      </c>
      <c r="N1773">
        <v>1111</v>
      </c>
      <c r="O1773">
        <v>1047</v>
      </c>
      <c r="P1773">
        <v>1026</v>
      </c>
      <c r="Q1773">
        <v>1068</v>
      </c>
      <c r="R1773">
        <v>1152</v>
      </c>
      <c r="S1773">
        <v>1233</v>
      </c>
      <c r="T1773">
        <v>1324</v>
      </c>
      <c r="U1773">
        <v>1389</v>
      </c>
      <c r="V1773">
        <v>1421</v>
      </c>
      <c r="W1773">
        <v>1433</v>
      </c>
      <c r="X1773">
        <v>1451</v>
      </c>
      <c r="Y1773">
        <v>1470</v>
      </c>
      <c r="Z1773">
        <v>1482</v>
      </c>
      <c r="AA1773">
        <v>1493</v>
      </c>
      <c r="AB1773">
        <v>1503</v>
      </c>
      <c r="AC1773">
        <v>1511</v>
      </c>
      <c r="AD1773">
        <v>1518</v>
      </c>
      <c r="AE1773" s="22" t="s">
        <v>1</v>
      </c>
    </row>
    <row r="1774" spans="1:31" x14ac:dyDescent="0.2">
      <c r="A1774" s="25" t="s">
        <v>37</v>
      </c>
      <c r="B1774" s="11" t="s">
        <v>37</v>
      </c>
      <c r="C1774" s="12">
        <v>296</v>
      </c>
      <c r="D1774" s="11" t="s">
        <v>37</v>
      </c>
      <c r="E1774" s="11" t="s">
        <v>451</v>
      </c>
      <c r="F1774" s="11" t="s">
        <v>312</v>
      </c>
      <c r="G1774" s="12" t="s">
        <v>361</v>
      </c>
      <c r="H1774" s="205">
        <v>1071</v>
      </c>
      <c r="I1774" s="205">
        <v>1126</v>
      </c>
      <c r="J1774" s="205">
        <v>1169</v>
      </c>
      <c r="K1774" s="205">
        <v>1210</v>
      </c>
      <c r="L1774" s="205">
        <v>1224</v>
      </c>
      <c r="M1774">
        <v>1192</v>
      </c>
      <c r="N1774">
        <v>1130</v>
      </c>
      <c r="O1774">
        <v>1072</v>
      </c>
      <c r="P1774">
        <v>1002.9999999999999</v>
      </c>
      <c r="Q1774">
        <v>976</v>
      </c>
      <c r="R1774">
        <v>1018.9999999999999</v>
      </c>
      <c r="S1774">
        <v>1108</v>
      </c>
      <c r="T1774">
        <v>1197</v>
      </c>
      <c r="U1774">
        <v>1287</v>
      </c>
      <c r="V1774">
        <v>1351</v>
      </c>
      <c r="W1774">
        <v>1367</v>
      </c>
      <c r="X1774">
        <v>1351</v>
      </c>
      <c r="Y1774">
        <v>1344</v>
      </c>
      <c r="Z1774">
        <v>1332</v>
      </c>
      <c r="AA1774">
        <v>1331</v>
      </c>
      <c r="AB1774">
        <v>1350</v>
      </c>
      <c r="AC1774">
        <v>1382</v>
      </c>
      <c r="AD1774">
        <v>1410</v>
      </c>
      <c r="AE1774" s="21" t="s">
        <v>1</v>
      </c>
    </row>
    <row r="1775" spans="1:31" x14ac:dyDescent="0.2">
      <c r="A1775" s="27" t="s">
        <v>37</v>
      </c>
      <c r="B1775" s="13" t="s">
        <v>37</v>
      </c>
      <c r="C1775" s="14">
        <v>296</v>
      </c>
      <c r="D1775" s="13" t="s">
        <v>37</v>
      </c>
      <c r="E1775" s="13" t="s">
        <v>498</v>
      </c>
      <c r="F1775" s="13" t="s">
        <v>313</v>
      </c>
      <c r="G1775" s="14" t="s">
        <v>361</v>
      </c>
      <c r="H1775" s="205">
        <v>1131</v>
      </c>
      <c r="I1775" s="205">
        <v>1179</v>
      </c>
      <c r="J1775" s="205">
        <v>1220</v>
      </c>
      <c r="K1775" s="205">
        <v>1253</v>
      </c>
      <c r="L1775" s="205">
        <v>1259</v>
      </c>
      <c r="M1775">
        <v>1219</v>
      </c>
      <c r="N1775">
        <v>1155</v>
      </c>
      <c r="O1775">
        <v>1097</v>
      </c>
      <c r="P1775">
        <v>1036</v>
      </c>
      <c r="Q1775">
        <v>1016</v>
      </c>
      <c r="R1775">
        <v>1059</v>
      </c>
      <c r="S1775">
        <v>1146</v>
      </c>
      <c r="T1775">
        <v>1230</v>
      </c>
      <c r="U1775">
        <v>1315</v>
      </c>
      <c r="V1775">
        <v>1383</v>
      </c>
      <c r="W1775">
        <v>1417</v>
      </c>
      <c r="X1775">
        <v>1430</v>
      </c>
      <c r="Y1775">
        <v>1448</v>
      </c>
      <c r="Z1775">
        <v>1464</v>
      </c>
      <c r="AA1775">
        <v>1477</v>
      </c>
      <c r="AB1775">
        <v>1489</v>
      </c>
      <c r="AC1775">
        <v>1499</v>
      </c>
      <c r="AD1775">
        <v>1508</v>
      </c>
      <c r="AE1775" s="22" t="s">
        <v>1</v>
      </c>
    </row>
    <row r="1776" spans="1:31" x14ac:dyDescent="0.2">
      <c r="A1776" s="25" t="s">
        <v>37</v>
      </c>
      <c r="B1776" s="11" t="s">
        <v>37</v>
      </c>
      <c r="C1776" s="12">
        <v>296</v>
      </c>
      <c r="D1776" s="11" t="s">
        <v>37</v>
      </c>
      <c r="E1776" s="11" t="s">
        <v>452</v>
      </c>
      <c r="F1776" s="11" t="s">
        <v>312</v>
      </c>
      <c r="G1776" s="12" t="s">
        <v>328</v>
      </c>
      <c r="H1776" s="205">
        <v>1033</v>
      </c>
      <c r="I1776" s="205">
        <v>1074</v>
      </c>
      <c r="J1776" s="205">
        <v>1126</v>
      </c>
      <c r="K1776" s="205">
        <v>1159</v>
      </c>
      <c r="L1776" s="205">
        <v>1205</v>
      </c>
      <c r="M1776">
        <v>1224</v>
      </c>
      <c r="N1776">
        <v>1190</v>
      </c>
      <c r="O1776">
        <v>1126</v>
      </c>
      <c r="P1776">
        <v>1062</v>
      </c>
      <c r="Q1776">
        <v>991</v>
      </c>
      <c r="R1776">
        <v>963</v>
      </c>
      <c r="S1776">
        <v>1008.9999999999999</v>
      </c>
      <c r="T1776">
        <v>1103</v>
      </c>
      <c r="U1776">
        <v>1186</v>
      </c>
      <c r="V1776">
        <v>1280</v>
      </c>
      <c r="W1776">
        <v>1347</v>
      </c>
      <c r="X1776">
        <v>1364</v>
      </c>
      <c r="Y1776">
        <v>1348</v>
      </c>
      <c r="Z1776">
        <v>1338</v>
      </c>
      <c r="AA1776">
        <v>1326</v>
      </c>
      <c r="AB1776">
        <v>1325</v>
      </c>
      <c r="AC1776">
        <v>1345</v>
      </c>
      <c r="AD1776">
        <v>1378</v>
      </c>
      <c r="AE1776" s="21" t="s">
        <v>1</v>
      </c>
    </row>
    <row r="1777" spans="1:31" x14ac:dyDescent="0.2">
      <c r="A1777" s="27" t="s">
        <v>37</v>
      </c>
      <c r="B1777" s="13" t="s">
        <v>37</v>
      </c>
      <c r="C1777" s="14">
        <v>296</v>
      </c>
      <c r="D1777" s="13" t="s">
        <v>37</v>
      </c>
      <c r="E1777" s="13" t="s">
        <v>499</v>
      </c>
      <c r="F1777" s="13" t="s">
        <v>313</v>
      </c>
      <c r="G1777" s="14" t="s">
        <v>328</v>
      </c>
      <c r="H1777" s="205">
        <v>1096</v>
      </c>
      <c r="I1777" s="205">
        <v>1128</v>
      </c>
      <c r="J1777" s="205">
        <v>1175</v>
      </c>
      <c r="K1777" s="205">
        <v>1204</v>
      </c>
      <c r="L1777" s="205">
        <v>1240</v>
      </c>
      <c r="M1777">
        <v>1246</v>
      </c>
      <c r="N1777">
        <v>1207</v>
      </c>
      <c r="O1777">
        <v>1142</v>
      </c>
      <c r="P1777">
        <v>1085</v>
      </c>
      <c r="Q1777">
        <v>1024</v>
      </c>
      <c r="R1777">
        <v>1004.9999999999999</v>
      </c>
      <c r="S1777">
        <v>1051</v>
      </c>
      <c r="T1777">
        <v>1141</v>
      </c>
      <c r="U1777">
        <v>1221</v>
      </c>
      <c r="V1777">
        <v>1308</v>
      </c>
      <c r="W1777">
        <v>1378</v>
      </c>
      <c r="X1777">
        <v>1413</v>
      </c>
      <c r="Y1777">
        <v>1426</v>
      </c>
      <c r="Z1777">
        <v>1441</v>
      </c>
      <c r="AA1777">
        <v>1457</v>
      </c>
      <c r="AB1777">
        <v>1471</v>
      </c>
      <c r="AC1777">
        <v>1484</v>
      </c>
      <c r="AD1777">
        <v>1495</v>
      </c>
      <c r="AE1777" s="22" t="s">
        <v>1</v>
      </c>
    </row>
    <row r="1778" spans="1:31" x14ac:dyDescent="0.2">
      <c r="A1778" s="25" t="s">
        <v>37</v>
      </c>
      <c r="B1778" s="11" t="s">
        <v>37</v>
      </c>
      <c r="C1778" s="12">
        <v>296</v>
      </c>
      <c r="D1778" s="11" t="s">
        <v>37</v>
      </c>
      <c r="E1778" s="11" t="s">
        <v>453</v>
      </c>
      <c r="F1778" s="11" t="s">
        <v>312</v>
      </c>
      <c r="G1778" s="12" t="s">
        <v>337</v>
      </c>
      <c r="H1778" s="205">
        <v>1030</v>
      </c>
      <c r="I1778" s="205">
        <v>1040</v>
      </c>
      <c r="J1778" s="205">
        <v>1081</v>
      </c>
      <c r="K1778" s="205">
        <v>1115</v>
      </c>
      <c r="L1778" s="205">
        <v>1154</v>
      </c>
      <c r="M1778">
        <v>1204</v>
      </c>
      <c r="N1778">
        <v>1222</v>
      </c>
      <c r="O1778">
        <v>1186</v>
      </c>
      <c r="P1778">
        <v>1114</v>
      </c>
      <c r="Q1778">
        <v>1048</v>
      </c>
      <c r="R1778">
        <v>976</v>
      </c>
      <c r="S1778">
        <v>952</v>
      </c>
      <c r="T1778">
        <v>1002</v>
      </c>
      <c r="U1778">
        <v>1092</v>
      </c>
      <c r="V1778">
        <v>1179</v>
      </c>
      <c r="W1778">
        <v>1275</v>
      </c>
      <c r="X1778">
        <v>1343</v>
      </c>
      <c r="Y1778">
        <v>1359</v>
      </c>
      <c r="Z1778">
        <v>1341</v>
      </c>
      <c r="AA1778">
        <v>1331</v>
      </c>
      <c r="AB1778">
        <v>1319</v>
      </c>
      <c r="AC1778">
        <v>1319</v>
      </c>
      <c r="AD1778">
        <v>1340</v>
      </c>
      <c r="AE1778" s="21" t="s">
        <v>1</v>
      </c>
    </row>
    <row r="1779" spans="1:31" x14ac:dyDescent="0.2">
      <c r="A1779" s="27" t="s">
        <v>37</v>
      </c>
      <c r="B1779" s="13" t="s">
        <v>37</v>
      </c>
      <c r="C1779" s="14">
        <v>296</v>
      </c>
      <c r="D1779" s="13" t="s">
        <v>37</v>
      </c>
      <c r="E1779" s="13" t="s">
        <v>500</v>
      </c>
      <c r="F1779" s="13" t="s">
        <v>313</v>
      </c>
      <c r="G1779" s="14" t="s">
        <v>337</v>
      </c>
      <c r="H1779" s="205">
        <v>1091</v>
      </c>
      <c r="I1779" s="205">
        <v>1094</v>
      </c>
      <c r="J1779" s="205">
        <v>1127</v>
      </c>
      <c r="K1779" s="205">
        <v>1161</v>
      </c>
      <c r="L1779" s="205">
        <v>1192</v>
      </c>
      <c r="M1779">
        <v>1228</v>
      </c>
      <c r="N1779">
        <v>1233</v>
      </c>
      <c r="O1779">
        <v>1192</v>
      </c>
      <c r="P1779">
        <v>1128</v>
      </c>
      <c r="Q1779">
        <v>1071</v>
      </c>
      <c r="R1779">
        <v>1010.9999999999999</v>
      </c>
      <c r="S1779">
        <v>995</v>
      </c>
      <c r="T1779">
        <v>1044</v>
      </c>
      <c r="U1779">
        <v>1131</v>
      </c>
      <c r="V1779">
        <v>1213</v>
      </c>
      <c r="W1779">
        <v>1302</v>
      </c>
      <c r="X1779">
        <v>1373</v>
      </c>
      <c r="Y1779">
        <v>1409</v>
      </c>
      <c r="Z1779">
        <v>1418</v>
      </c>
      <c r="AA1779">
        <v>1433</v>
      </c>
      <c r="AB1779">
        <v>1450</v>
      </c>
      <c r="AC1779">
        <v>1465</v>
      </c>
      <c r="AD1779">
        <v>1479</v>
      </c>
      <c r="AE1779" s="22" t="s">
        <v>1</v>
      </c>
    </row>
    <row r="1780" spans="1:31" x14ac:dyDescent="0.2">
      <c r="A1780" s="25" t="s">
        <v>37</v>
      </c>
      <c r="B1780" s="11" t="s">
        <v>37</v>
      </c>
      <c r="C1780" s="12">
        <v>296</v>
      </c>
      <c r="D1780" s="11" t="s">
        <v>37</v>
      </c>
      <c r="E1780" s="11" t="s">
        <v>454</v>
      </c>
      <c r="F1780" s="11" t="s">
        <v>312</v>
      </c>
      <c r="G1780" s="12" t="s">
        <v>369</v>
      </c>
      <c r="H1780" s="205">
        <v>1048</v>
      </c>
      <c r="I1780" s="205">
        <v>1034</v>
      </c>
      <c r="J1780" s="205">
        <v>1049</v>
      </c>
      <c r="K1780" s="205">
        <v>1070</v>
      </c>
      <c r="L1780" s="205">
        <v>1110</v>
      </c>
      <c r="M1780">
        <v>1152</v>
      </c>
      <c r="N1780">
        <v>1201</v>
      </c>
      <c r="O1780">
        <v>1216</v>
      </c>
      <c r="P1780">
        <v>1172</v>
      </c>
      <c r="Q1780">
        <v>1098</v>
      </c>
      <c r="R1780">
        <v>1032</v>
      </c>
      <c r="S1780">
        <v>963</v>
      </c>
      <c r="T1780">
        <v>943</v>
      </c>
      <c r="U1780">
        <v>991</v>
      </c>
      <c r="V1780">
        <v>1084</v>
      </c>
      <c r="W1780">
        <v>1173</v>
      </c>
      <c r="X1780">
        <v>1270</v>
      </c>
      <c r="Y1780">
        <v>1338</v>
      </c>
      <c r="Z1780">
        <v>1352</v>
      </c>
      <c r="AA1780">
        <v>1333</v>
      </c>
      <c r="AB1780">
        <v>1323</v>
      </c>
      <c r="AC1780">
        <v>1313</v>
      </c>
      <c r="AD1780">
        <v>1314</v>
      </c>
      <c r="AE1780" s="21" t="s">
        <v>1</v>
      </c>
    </row>
    <row r="1781" spans="1:31" x14ac:dyDescent="0.2">
      <c r="A1781" s="27" t="s">
        <v>37</v>
      </c>
      <c r="B1781" s="13" t="s">
        <v>37</v>
      </c>
      <c r="C1781" s="14">
        <v>296</v>
      </c>
      <c r="D1781" s="13" t="s">
        <v>37</v>
      </c>
      <c r="E1781" s="13" t="s">
        <v>501</v>
      </c>
      <c r="F1781" s="13" t="s">
        <v>313</v>
      </c>
      <c r="G1781" s="14" t="s">
        <v>369</v>
      </c>
      <c r="H1781" s="205">
        <v>1104</v>
      </c>
      <c r="I1781" s="205">
        <v>1087</v>
      </c>
      <c r="J1781" s="205">
        <v>1093</v>
      </c>
      <c r="K1781" s="205">
        <v>1114</v>
      </c>
      <c r="L1781" s="205">
        <v>1149</v>
      </c>
      <c r="M1781">
        <v>1181</v>
      </c>
      <c r="N1781">
        <v>1215</v>
      </c>
      <c r="O1781">
        <v>1218</v>
      </c>
      <c r="P1781">
        <v>1176</v>
      </c>
      <c r="Q1781">
        <v>1112</v>
      </c>
      <c r="R1781">
        <v>1056</v>
      </c>
      <c r="S1781">
        <v>1000</v>
      </c>
      <c r="T1781">
        <v>986</v>
      </c>
      <c r="U1781">
        <v>1034</v>
      </c>
      <c r="V1781">
        <v>1122</v>
      </c>
      <c r="W1781">
        <v>1207</v>
      </c>
      <c r="X1781">
        <v>1296</v>
      </c>
      <c r="Y1781">
        <v>1368</v>
      </c>
      <c r="Z1781">
        <v>1400</v>
      </c>
      <c r="AA1781">
        <v>1409</v>
      </c>
      <c r="AB1781">
        <v>1426</v>
      </c>
      <c r="AC1781">
        <v>1444</v>
      </c>
      <c r="AD1781">
        <v>1459</v>
      </c>
      <c r="AE1781" s="22" t="s">
        <v>1</v>
      </c>
    </row>
    <row r="1782" spans="1:31" x14ac:dyDescent="0.2">
      <c r="A1782" s="25" t="s">
        <v>37</v>
      </c>
      <c r="B1782" s="11" t="s">
        <v>37</v>
      </c>
      <c r="C1782" s="12">
        <v>296</v>
      </c>
      <c r="D1782" s="11" t="s">
        <v>37</v>
      </c>
      <c r="E1782" s="11" t="s">
        <v>473</v>
      </c>
      <c r="F1782" s="11" t="s">
        <v>312</v>
      </c>
      <c r="G1782" s="12" t="s">
        <v>359</v>
      </c>
      <c r="H1782">
        <v>1058</v>
      </c>
      <c r="I1782">
        <v>1047</v>
      </c>
      <c r="J1782">
        <v>1041</v>
      </c>
      <c r="K1782">
        <v>1037</v>
      </c>
      <c r="L1782">
        <v>1064</v>
      </c>
      <c r="M1782">
        <v>1108</v>
      </c>
      <c r="N1782">
        <v>1149</v>
      </c>
      <c r="O1782">
        <v>1195</v>
      </c>
      <c r="P1782">
        <v>1201</v>
      </c>
      <c r="Q1782">
        <v>1155</v>
      </c>
      <c r="R1782">
        <v>1080</v>
      </c>
      <c r="S1782">
        <v>1016.9999999999999</v>
      </c>
      <c r="T1782">
        <v>952</v>
      </c>
      <c r="U1782">
        <v>931</v>
      </c>
      <c r="V1782">
        <v>982</v>
      </c>
      <c r="W1782">
        <v>1078</v>
      </c>
      <c r="X1782">
        <v>1168</v>
      </c>
      <c r="Y1782">
        <v>1264</v>
      </c>
      <c r="Z1782">
        <v>1329</v>
      </c>
      <c r="AA1782">
        <v>1343</v>
      </c>
      <c r="AB1782">
        <v>1325</v>
      </c>
      <c r="AC1782">
        <v>1315</v>
      </c>
      <c r="AD1782">
        <v>1306</v>
      </c>
      <c r="AE1782" s="21"/>
    </row>
    <row r="1783" spans="1:31" x14ac:dyDescent="0.2">
      <c r="A1783" s="27" t="s">
        <v>37</v>
      </c>
      <c r="B1783" s="13" t="s">
        <v>37</v>
      </c>
      <c r="C1783" s="14">
        <v>296</v>
      </c>
      <c r="D1783" s="13" t="s">
        <v>37</v>
      </c>
      <c r="E1783" s="13" t="s">
        <v>480</v>
      </c>
      <c r="F1783" s="13" t="s">
        <v>313</v>
      </c>
      <c r="G1783" s="14" t="s">
        <v>359</v>
      </c>
      <c r="H1783">
        <v>1110</v>
      </c>
      <c r="I1783">
        <v>1096</v>
      </c>
      <c r="J1783">
        <v>1084</v>
      </c>
      <c r="K1783">
        <v>1080</v>
      </c>
      <c r="L1783">
        <v>1105</v>
      </c>
      <c r="M1783">
        <v>1140</v>
      </c>
      <c r="N1783">
        <v>1169</v>
      </c>
      <c r="O1783">
        <v>1200</v>
      </c>
      <c r="P1783">
        <v>1200</v>
      </c>
      <c r="Q1783">
        <v>1158</v>
      </c>
      <c r="R1783">
        <v>1095</v>
      </c>
      <c r="S1783">
        <v>1043</v>
      </c>
      <c r="T1783">
        <v>989</v>
      </c>
      <c r="U1783">
        <v>975</v>
      </c>
      <c r="V1783">
        <v>1024</v>
      </c>
      <c r="W1783">
        <v>1114</v>
      </c>
      <c r="X1783">
        <v>1200</v>
      </c>
      <c r="Y1783">
        <v>1290</v>
      </c>
      <c r="Z1783">
        <v>1357</v>
      </c>
      <c r="AA1783">
        <v>1390</v>
      </c>
      <c r="AB1783">
        <v>1401</v>
      </c>
      <c r="AC1783">
        <v>1418</v>
      </c>
      <c r="AD1783">
        <v>1437</v>
      </c>
      <c r="AE1783" s="22"/>
    </row>
    <row r="1784" spans="1:31" x14ac:dyDescent="0.2">
      <c r="A1784" s="25" t="s">
        <v>37</v>
      </c>
      <c r="B1784" s="11" t="s">
        <v>37</v>
      </c>
      <c r="C1784" s="12">
        <v>296</v>
      </c>
      <c r="D1784" s="11" t="s">
        <v>37</v>
      </c>
      <c r="E1784" s="11" t="s">
        <v>474</v>
      </c>
      <c r="F1784" s="11" t="s">
        <v>312</v>
      </c>
      <c r="G1784" s="12" t="s">
        <v>341</v>
      </c>
      <c r="H1784">
        <v>1068</v>
      </c>
      <c r="I1784">
        <v>1052</v>
      </c>
      <c r="J1784">
        <v>1048</v>
      </c>
      <c r="K1784">
        <v>1030</v>
      </c>
      <c r="L1784">
        <v>1031</v>
      </c>
      <c r="M1784">
        <v>1061</v>
      </c>
      <c r="N1784">
        <v>1104</v>
      </c>
      <c r="O1784">
        <v>1142</v>
      </c>
      <c r="P1784">
        <v>1180</v>
      </c>
      <c r="Q1784">
        <v>1183</v>
      </c>
      <c r="R1784">
        <v>1135</v>
      </c>
      <c r="S1784">
        <v>1064</v>
      </c>
      <c r="T1784">
        <v>1004</v>
      </c>
      <c r="U1784">
        <v>940</v>
      </c>
      <c r="V1784">
        <v>922</v>
      </c>
      <c r="W1784">
        <v>974</v>
      </c>
      <c r="X1784">
        <v>1071</v>
      </c>
      <c r="Y1784">
        <v>1161</v>
      </c>
      <c r="Z1784">
        <v>1256</v>
      </c>
      <c r="AA1784">
        <v>1320</v>
      </c>
      <c r="AB1784">
        <v>1333</v>
      </c>
      <c r="AC1784">
        <v>1316</v>
      </c>
      <c r="AD1784">
        <v>1308</v>
      </c>
      <c r="AE1784" s="21"/>
    </row>
    <row r="1785" spans="1:31" x14ac:dyDescent="0.2">
      <c r="A1785" s="27" t="s">
        <v>37</v>
      </c>
      <c r="B1785" s="13" t="s">
        <v>37</v>
      </c>
      <c r="C1785" s="14">
        <v>296</v>
      </c>
      <c r="D1785" s="13" t="s">
        <v>37</v>
      </c>
      <c r="E1785" s="13" t="s">
        <v>481</v>
      </c>
      <c r="F1785" s="13" t="s">
        <v>313</v>
      </c>
      <c r="G1785" s="14" t="s">
        <v>341</v>
      </c>
      <c r="H1785">
        <v>1116</v>
      </c>
      <c r="I1785">
        <v>1099</v>
      </c>
      <c r="J1785">
        <v>1090</v>
      </c>
      <c r="K1785">
        <v>1069</v>
      </c>
      <c r="L1785">
        <v>1071</v>
      </c>
      <c r="M1785">
        <v>1097</v>
      </c>
      <c r="N1785">
        <v>1130</v>
      </c>
      <c r="O1785">
        <v>1156</v>
      </c>
      <c r="P1785">
        <v>1183</v>
      </c>
      <c r="Q1785">
        <v>1181</v>
      </c>
      <c r="R1785">
        <v>1139</v>
      </c>
      <c r="S1785">
        <v>1080</v>
      </c>
      <c r="T1785">
        <v>1030</v>
      </c>
      <c r="U1785">
        <v>978</v>
      </c>
      <c r="V1785">
        <v>965</v>
      </c>
      <c r="W1785">
        <v>1016</v>
      </c>
      <c r="X1785">
        <v>1107</v>
      </c>
      <c r="Y1785">
        <v>1193</v>
      </c>
      <c r="Z1785">
        <v>1280</v>
      </c>
      <c r="AA1785">
        <v>1347</v>
      </c>
      <c r="AB1785">
        <v>1380</v>
      </c>
      <c r="AC1785">
        <v>1392</v>
      </c>
      <c r="AD1785">
        <v>1410</v>
      </c>
      <c r="AE1785" s="22"/>
    </row>
    <row r="1786" spans="1:31" x14ac:dyDescent="0.2">
      <c r="A1786" s="25" t="s">
        <v>37</v>
      </c>
      <c r="B1786" s="11" t="s">
        <v>37</v>
      </c>
      <c r="C1786" s="12">
        <v>296</v>
      </c>
      <c r="D1786" s="11" t="s">
        <v>37</v>
      </c>
      <c r="E1786" s="11" t="s">
        <v>475</v>
      </c>
      <c r="F1786" s="11" t="s">
        <v>312</v>
      </c>
      <c r="G1786" s="12" t="s">
        <v>334</v>
      </c>
      <c r="H1786">
        <v>1064</v>
      </c>
      <c r="I1786">
        <v>1057</v>
      </c>
      <c r="J1786">
        <v>1049</v>
      </c>
      <c r="K1786">
        <v>1038</v>
      </c>
      <c r="L1786">
        <v>1024</v>
      </c>
      <c r="M1786">
        <v>1028</v>
      </c>
      <c r="N1786">
        <v>1056</v>
      </c>
      <c r="O1786">
        <v>1097</v>
      </c>
      <c r="P1786">
        <v>1128</v>
      </c>
      <c r="Q1786">
        <v>1161</v>
      </c>
      <c r="R1786">
        <v>1162</v>
      </c>
      <c r="S1786">
        <v>1116</v>
      </c>
      <c r="T1786">
        <v>1049</v>
      </c>
      <c r="U1786">
        <v>992</v>
      </c>
      <c r="V1786">
        <v>931</v>
      </c>
      <c r="W1786">
        <v>914</v>
      </c>
      <c r="X1786">
        <v>967</v>
      </c>
      <c r="Y1786">
        <v>1063</v>
      </c>
      <c r="Z1786">
        <v>1152</v>
      </c>
      <c r="AA1786">
        <v>1246</v>
      </c>
      <c r="AB1786">
        <v>1310</v>
      </c>
      <c r="AC1786">
        <v>1324</v>
      </c>
      <c r="AD1786">
        <v>1308</v>
      </c>
      <c r="AE1786" s="21"/>
    </row>
    <row r="1787" spans="1:31" x14ac:dyDescent="0.2">
      <c r="A1787" s="27" t="s">
        <v>37</v>
      </c>
      <c r="B1787" s="13" t="s">
        <v>37</v>
      </c>
      <c r="C1787" s="14">
        <v>296</v>
      </c>
      <c r="D1787" s="13" t="s">
        <v>37</v>
      </c>
      <c r="E1787" s="13" t="s">
        <v>482</v>
      </c>
      <c r="F1787" s="13" t="s">
        <v>313</v>
      </c>
      <c r="G1787" s="14" t="s">
        <v>334</v>
      </c>
      <c r="H1787">
        <v>1103</v>
      </c>
      <c r="I1787">
        <v>1102</v>
      </c>
      <c r="J1787">
        <v>1089</v>
      </c>
      <c r="K1787">
        <v>1071</v>
      </c>
      <c r="L1787">
        <v>1057</v>
      </c>
      <c r="M1787">
        <v>1063</v>
      </c>
      <c r="N1787">
        <v>1088</v>
      </c>
      <c r="O1787">
        <v>1118</v>
      </c>
      <c r="P1787">
        <v>1139</v>
      </c>
      <c r="Q1787">
        <v>1163</v>
      </c>
      <c r="R1787">
        <v>1161</v>
      </c>
      <c r="S1787">
        <v>1122</v>
      </c>
      <c r="T1787">
        <v>1066</v>
      </c>
      <c r="U1787">
        <v>1018.9999999999999</v>
      </c>
      <c r="V1787">
        <v>967</v>
      </c>
      <c r="W1787">
        <v>956</v>
      </c>
      <c r="X1787">
        <v>1006.9999999999999</v>
      </c>
      <c r="Y1787">
        <v>1099</v>
      </c>
      <c r="Z1787">
        <v>1183</v>
      </c>
      <c r="AA1787">
        <v>1270</v>
      </c>
      <c r="AB1787">
        <v>1337</v>
      </c>
      <c r="AC1787">
        <v>1370</v>
      </c>
      <c r="AD1787">
        <v>1383</v>
      </c>
      <c r="AE1787" s="22"/>
    </row>
    <row r="1788" spans="1:31" x14ac:dyDescent="0.2">
      <c r="A1788" s="25" t="s">
        <v>37</v>
      </c>
      <c r="B1788" s="11" t="s">
        <v>37</v>
      </c>
      <c r="C1788" s="12">
        <v>296</v>
      </c>
      <c r="D1788" s="11" t="s">
        <v>37</v>
      </c>
      <c r="E1788" s="11" t="s">
        <v>476</v>
      </c>
      <c r="F1788" s="11" t="s">
        <v>312</v>
      </c>
      <c r="G1788" s="12" t="s">
        <v>345</v>
      </c>
      <c r="H1788">
        <v>1035</v>
      </c>
      <c r="I1788">
        <v>1050</v>
      </c>
      <c r="J1788">
        <v>1049</v>
      </c>
      <c r="K1788">
        <v>1039</v>
      </c>
      <c r="L1788">
        <v>1033</v>
      </c>
      <c r="M1788">
        <v>1020.9999999999999</v>
      </c>
      <c r="N1788">
        <v>1022.9999999999999</v>
      </c>
      <c r="O1788">
        <v>1048</v>
      </c>
      <c r="P1788">
        <v>1083</v>
      </c>
      <c r="Q1788">
        <v>1109</v>
      </c>
      <c r="R1788">
        <v>1140</v>
      </c>
      <c r="S1788">
        <v>1142</v>
      </c>
      <c r="T1788">
        <v>1100</v>
      </c>
      <c r="U1788">
        <v>1037</v>
      </c>
      <c r="V1788">
        <v>983</v>
      </c>
      <c r="W1788">
        <v>923</v>
      </c>
      <c r="X1788">
        <v>906</v>
      </c>
      <c r="Y1788">
        <v>958</v>
      </c>
      <c r="Z1788">
        <v>1055</v>
      </c>
      <c r="AA1788">
        <v>1143</v>
      </c>
      <c r="AB1788">
        <v>1236</v>
      </c>
      <c r="AC1788">
        <v>1300</v>
      </c>
      <c r="AD1788">
        <v>1314</v>
      </c>
      <c r="AE1788" s="21"/>
    </row>
    <row r="1789" spans="1:31" x14ac:dyDescent="0.2">
      <c r="A1789" s="27" t="s">
        <v>37</v>
      </c>
      <c r="B1789" s="13" t="s">
        <v>37</v>
      </c>
      <c r="C1789" s="14">
        <v>296</v>
      </c>
      <c r="D1789" s="13" t="s">
        <v>37</v>
      </c>
      <c r="E1789" s="13" t="s">
        <v>483</v>
      </c>
      <c r="F1789" s="13" t="s">
        <v>313</v>
      </c>
      <c r="G1789" s="14" t="s">
        <v>345</v>
      </c>
      <c r="H1789">
        <v>1058</v>
      </c>
      <c r="I1789">
        <v>1087</v>
      </c>
      <c r="J1789">
        <v>1089</v>
      </c>
      <c r="K1789">
        <v>1067</v>
      </c>
      <c r="L1789">
        <v>1055</v>
      </c>
      <c r="M1789">
        <v>1047</v>
      </c>
      <c r="N1789">
        <v>1054</v>
      </c>
      <c r="O1789">
        <v>1078</v>
      </c>
      <c r="P1789">
        <v>1100</v>
      </c>
      <c r="Q1789">
        <v>1119</v>
      </c>
      <c r="R1789">
        <v>1143</v>
      </c>
      <c r="S1789">
        <v>1142</v>
      </c>
      <c r="T1789">
        <v>1106</v>
      </c>
      <c r="U1789">
        <v>1054</v>
      </c>
      <c r="V1789">
        <v>1008.9999999999999</v>
      </c>
      <c r="W1789">
        <v>958</v>
      </c>
      <c r="X1789">
        <v>946</v>
      </c>
      <c r="Y1789">
        <v>998</v>
      </c>
      <c r="Z1789">
        <v>1089</v>
      </c>
      <c r="AA1789">
        <v>1173</v>
      </c>
      <c r="AB1789">
        <v>1259</v>
      </c>
      <c r="AC1789">
        <v>1326</v>
      </c>
      <c r="AD1789">
        <v>1360</v>
      </c>
      <c r="AE1789" s="22"/>
    </row>
    <row r="1790" spans="1:31" x14ac:dyDescent="0.2">
      <c r="A1790" s="25" t="s">
        <v>37</v>
      </c>
      <c r="B1790" s="11" t="s">
        <v>37</v>
      </c>
      <c r="C1790" s="12">
        <v>296</v>
      </c>
      <c r="D1790" s="11" t="s">
        <v>37</v>
      </c>
      <c r="E1790" s="11" t="s">
        <v>477</v>
      </c>
      <c r="F1790" s="11" t="s">
        <v>312</v>
      </c>
      <c r="G1790" s="12" t="s">
        <v>339</v>
      </c>
      <c r="H1790">
        <v>991</v>
      </c>
      <c r="I1790">
        <v>1022.9999999999999</v>
      </c>
      <c r="J1790">
        <v>1039</v>
      </c>
      <c r="K1790">
        <v>1040</v>
      </c>
      <c r="L1790">
        <v>1035</v>
      </c>
      <c r="M1790">
        <v>1030</v>
      </c>
      <c r="N1790">
        <v>1016</v>
      </c>
      <c r="O1790">
        <v>1014.9999999999999</v>
      </c>
      <c r="P1790">
        <v>1035</v>
      </c>
      <c r="Q1790">
        <v>1065</v>
      </c>
      <c r="R1790">
        <v>1089</v>
      </c>
      <c r="S1790">
        <v>1120</v>
      </c>
      <c r="T1790">
        <v>1125</v>
      </c>
      <c r="U1790">
        <v>1089</v>
      </c>
      <c r="V1790">
        <v>1028</v>
      </c>
      <c r="W1790">
        <v>975</v>
      </c>
      <c r="X1790">
        <v>914</v>
      </c>
      <c r="Y1790">
        <v>897</v>
      </c>
      <c r="Z1790">
        <v>950</v>
      </c>
      <c r="AA1790">
        <v>1046</v>
      </c>
      <c r="AB1790">
        <v>1133</v>
      </c>
      <c r="AC1790">
        <v>1226</v>
      </c>
      <c r="AD1790">
        <v>1290</v>
      </c>
      <c r="AE1790" s="21"/>
    </row>
    <row r="1791" spans="1:31" x14ac:dyDescent="0.2">
      <c r="A1791" s="27" t="s">
        <v>37</v>
      </c>
      <c r="B1791" s="13" t="s">
        <v>37</v>
      </c>
      <c r="C1791" s="14">
        <v>296</v>
      </c>
      <c r="D1791" s="13" t="s">
        <v>37</v>
      </c>
      <c r="E1791" s="13" t="s">
        <v>484</v>
      </c>
      <c r="F1791" s="13" t="s">
        <v>313</v>
      </c>
      <c r="G1791" s="14" t="s">
        <v>339</v>
      </c>
      <c r="H1791">
        <v>994</v>
      </c>
      <c r="I1791">
        <v>1043</v>
      </c>
      <c r="J1791">
        <v>1072</v>
      </c>
      <c r="K1791">
        <v>1063</v>
      </c>
      <c r="L1791">
        <v>1047</v>
      </c>
      <c r="M1791">
        <v>1041</v>
      </c>
      <c r="N1791">
        <v>1035</v>
      </c>
      <c r="O1791">
        <v>1044</v>
      </c>
      <c r="P1791">
        <v>1061</v>
      </c>
      <c r="Q1791">
        <v>1082</v>
      </c>
      <c r="R1791">
        <v>1100</v>
      </c>
      <c r="S1791">
        <v>1124</v>
      </c>
      <c r="T1791">
        <v>1125</v>
      </c>
      <c r="U1791">
        <v>1095</v>
      </c>
      <c r="V1791">
        <v>1044</v>
      </c>
      <c r="W1791">
        <v>999</v>
      </c>
      <c r="X1791">
        <v>948</v>
      </c>
      <c r="Y1791">
        <v>937</v>
      </c>
      <c r="Z1791">
        <v>989</v>
      </c>
      <c r="AA1791">
        <v>1079</v>
      </c>
      <c r="AB1791">
        <v>1162</v>
      </c>
      <c r="AC1791">
        <v>1248</v>
      </c>
      <c r="AD1791">
        <v>1316</v>
      </c>
      <c r="AE1791" s="22"/>
    </row>
    <row r="1792" spans="1:31" x14ac:dyDescent="0.2">
      <c r="A1792" s="25" t="s">
        <v>37</v>
      </c>
      <c r="B1792" s="11" t="s">
        <v>37</v>
      </c>
      <c r="C1792" s="12">
        <v>296</v>
      </c>
      <c r="D1792" s="11" t="s">
        <v>37</v>
      </c>
      <c r="E1792" s="11" t="s">
        <v>478</v>
      </c>
      <c r="F1792" s="11" t="s">
        <v>312</v>
      </c>
      <c r="G1792" s="12" t="s">
        <v>352</v>
      </c>
      <c r="H1792">
        <v>950</v>
      </c>
      <c r="I1792">
        <v>983</v>
      </c>
      <c r="J1792">
        <v>1012.9999999999999</v>
      </c>
      <c r="K1792">
        <v>1031</v>
      </c>
      <c r="L1792">
        <v>1036</v>
      </c>
      <c r="M1792">
        <v>1033</v>
      </c>
      <c r="N1792">
        <v>1026</v>
      </c>
      <c r="O1792">
        <v>1008.9999999999999</v>
      </c>
      <c r="P1792">
        <v>1002</v>
      </c>
      <c r="Q1792">
        <v>1016.9999999999999</v>
      </c>
      <c r="R1792">
        <v>1045</v>
      </c>
      <c r="S1792">
        <v>1070</v>
      </c>
      <c r="T1792">
        <v>1103</v>
      </c>
      <c r="U1792">
        <v>1113</v>
      </c>
      <c r="V1792">
        <v>1079</v>
      </c>
      <c r="W1792">
        <v>1020</v>
      </c>
      <c r="X1792">
        <v>967</v>
      </c>
      <c r="Y1792">
        <v>905</v>
      </c>
      <c r="Z1792">
        <v>889</v>
      </c>
      <c r="AA1792">
        <v>942</v>
      </c>
      <c r="AB1792">
        <v>1037</v>
      </c>
      <c r="AC1792">
        <v>1124</v>
      </c>
      <c r="AD1792">
        <v>1216</v>
      </c>
      <c r="AE1792" s="21"/>
    </row>
    <row r="1793" spans="1:31" x14ac:dyDescent="0.2">
      <c r="A1793" s="27" t="s">
        <v>37</v>
      </c>
      <c r="B1793" s="13" t="s">
        <v>37</v>
      </c>
      <c r="C1793" s="14">
        <v>296</v>
      </c>
      <c r="D1793" s="13" t="s">
        <v>37</v>
      </c>
      <c r="E1793" s="13" t="s">
        <v>485</v>
      </c>
      <c r="F1793" s="13" t="s">
        <v>313</v>
      </c>
      <c r="G1793" s="14" t="s">
        <v>352</v>
      </c>
      <c r="H1793">
        <v>1094</v>
      </c>
      <c r="I1793">
        <v>1095</v>
      </c>
      <c r="J1793">
        <v>1187</v>
      </c>
      <c r="K1793">
        <v>1272</v>
      </c>
      <c r="L1793">
        <v>1379</v>
      </c>
      <c r="M1793">
        <v>1483</v>
      </c>
      <c r="N1793">
        <v>1550</v>
      </c>
      <c r="O1793">
        <v>1539</v>
      </c>
      <c r="P1793">
        <v>1543</v>
      </c>
      <c r="Q1793">
        <v>1531</v>
      </c>
      <c r="R1793">
        <v>1512</v>
      </c>
      <c r="S1793">
        <v>1506</v>
      </c>
      <c r="T1793">
        <v>1531</v>
      </c>
      <c r="U1793">
        <v>1114</v>
      </c>
      <c r="V1793">
        <v>1084</v>
      </c>
      <c r="W1793">
        <v>1034</v>
      </c>
      <c r="X1793">
        <v>990</v>
      </c>
      <c r="Y1793">
        <v>938</v>
      </c>
      <c r="Z1793">
        <v>928</v>
      </c>
      <c r="AA1793">
        <v>979</v>
      </c>
      <c r="AB1793">
        <v>1069</v>
      </c>
      <c r="AC1793">
        <v>1152</v>
      </c>
      <c r="AD1793">
        <v>1238</v>
      </c>
      <c r="AE1793" s="22"/>
    </row>
    <row r="1794" spans="1:31" x14ac:dyDescent="0.2">
      <c r="A1794" s="25" t="s">
        <v>37</v>
      </c>
      <c r="B1794" s="11" t="s">
        <v>37</v>
      </c>
      <c r="C1794" s="12">
        <v>296</v>
      </c>
      <c r="D1794" s="11" t="s">
        <v>37</v>
      </c>
      <c r="E1794" s="11" t="s">
        <v>479</v>
      </c>
      <c r="F1794" s="11" t="s">
        <v>312</v>
      </c>
      <c r="G1794" s="12" t="s">
        <v>338</v>
      </c>
      <c r="H1794">
        <v>909</v>
      </c>
      <c r="I1794">
        <v>944</v>
      </c>
      <c r="J1794">
        <v>976</v>
      </c>
      <c r="K1794">
        <v>1004</v>
      </c>
      <c r="L1794">
        <v>1027</v>
      </c>
      <c r="M1794">
        <v>1035</v>
      </c>
      <c r="N1794">
        <v>1030</v>
      </c>
      <c r="O1794">
        <v>1018.9999999999999</v>
      </c>
      <c r="P1794">
        <v>996</v>
      </c>
      <c r="Q1794">
        <v>985</v>
      </c>
      <c r="R1794">
        <v>998</v>
      </c>
      <c r="S1794">
        <v>1026</v>
      </c>
      <c r="T1794">
        <v>1053</v>
      </c>
      <c r="U1794">
        <v>1092</v>
      </c>
      <c r="V1794">
        <v>1104</v>
      </c>
      <c r="W1794">
        <v>1072</v>
      </c>
      <c r="X1794">
        <v>1012</v>
      </c>
      <c r="Y1794">
        <v>958</v>
      </c>
      <c r="Z1794">
        <v>898</v>
      </c>
      <c r="AA1794">
        <v>881</v>
      </c>
      <c r="AB1794">
        <v>933</v>
      </c>
      <c r="AC1794">
        <v>1027</v>
      </c>
      <c r="AD1794">
        <v>1114</v>
      </c>
      <c r="AE1794" s="21"/>
    </row>
    <row r="1795" spans="1:31" x14ac:dyDescent="0.2">
      <c r="A1795" s="27" t="s">
        <v>37</v>
      </c>
      <c r="B1795" s="13" t="s">
        <v>37</v>
      </c>
      <c r="C1795" s="14">
        <v>296</v>
      </c>
      <c r="D1795" s="13" t="s">
        <v>37</v>
      </c>
      <c r="E1795" s="13" t="s">
        <v>486</v>
      </c>
      <c r="F1795" s="13" t="s">
        <v>313</v>
      </c>
      <c r="G1795" s="14" t="s">
        <v>338</v>
      </c>
      <c r="H1795">
        <v>871</v>
      </c>
      <c r="I1795">
        <v>921</v>
      </c>
      <c r="J1795">
        <v>967</v>
      </c>
      <c r="K1795">
        <v>1002</v>
      </c>
      <c r="L1795">
        <v>1018.9999999999999</v>
      </c>
      <c r="M1795">
        <v>1018</v>
      </c>
      <c r="N1795">
        <v>1010.9999999999999</v>
      </c>
      <c r="O1795">
        <v>1008.9999999999999</v>
      </c>
      <c r="P1795">
        <v>1006.9999999999999</v>
      </c>
      <c r="Q1795">
        <v>1010</v>
      </c>
      <c r="R1795">
        <v>1024</v>
      </c>
      <c r="S1795">
        <v>1044</v>
      </c>
      <c r="T1795">
        <v>1064</v>
      </c>
      <c r="U1795">
        <v>1095</v>
      </c>
      <c r="V1795">
        <v>1104</v>
      </c>
      <c r="W1795">
        <v>1075</v>
      </c>
      <c r="X1795">
        <v>1025</v>
      </c>
      <c r="Y1795">
        <v>980</v>
      </c>
      <c r="Z1795">
        <v>930</v>
      </c>
      <c r="AA1795">
        <v>919</v>
      </c>
      <c r="AB1795">
        <v>970</v>
      </c>
      <c r="AC1795">
        <v>1059</v>
      </c>
      <c r="AD1795">
        <v>1142</v>
      </c>
      <c r="AE1795" s="22"/>
    </row>
    <row r="1796" spans="1:31" x14ac:dyDescent="0.2">
      <c r="A1796" s="25" t="s">
        <v>37</v>
      </c>
      <c r="B1796" s="11" t="s">
        <v>37</v>
      </c>
      <c r="C1796" s="12">
        <v>296</v>
      </c>
      <c r="D1796" s="11" t="s">
        <v>37</v>
      </c>
      <c r="E1796" s="11" t="s">
        <v>458</v>
      </c>
      <c r="F1796" s="11" t="s">
        <v>312</v>
      </c>
      <c r="G1796" s="12" t="s">
        <v>457</v>
      </c>
      <c r="H1796" s="205">
        <v>5237</v>
      </c>
      <c r="I1796" s="205">
        <v>5247</v>
      </c>
      <c r="J1796" s="205">
        <v>5345</v>
      </c>
      <c r="K1796" s="205">
        <v>5411.0000000000009</v>
      </c>
      <c r="L1796" s="205">
        <v>5564</v>
      </c>
      <c r="M1796">
        <v>5749.0000000000009</v>
      </c>
      <c r="N1796">
        <v>5866.0000000000009</v>
      </c>
      <c r="O1796">
        <v>5865</v>
      </c>
      <c r="P1796">
        <v>5728.9999999999991</v>
      </c>
      <c r="Q1796">
        <v>5475.0000000000009</v>
      </c>
      <c r="R1796">
        <v>5186</v>
      </c>
      <c r="S1796">
        <v>5005</v>
      </c>
      <c r="T1796">
        <v>5004</v>
      </c>
      <c r="U1796">
        <v>5140.0000000000009</v>
      </c>
      <c r="V1796">
        <v>5447</v>
      </c>
      <c r="W1796">
        <v>5847</v>
      </c>
      <c r="X1796">
        <v>6215.9999999999991</v>
      </c>
      <c r="Y1796">
        <v>6470.0000000000009</v>
      </c>
      <c r="Z1796">
        <v>6616.0000000000009</v>
      </c>
      <c r="AA1796">
        <v>6653.0000000000009</v>
      </c>
      <c r="AB1796">
        <v>6625</v>
      </c>
      <c r="AC1796">
        <v>6608</v>
      </c>
      <c r="AD1796">
        <v>6646</v>
      </c>
      <c r="AE1796" s="21" t="s">
        <v>1</v>
      </c>
    </row>
    <row r="1797" spans="1:31" x14ac:dyDescent="0.2">
      <c r="A1797" s="27" t="s">
        <v>37</v>
      </c>
      <c r="B1797" s="13" t="s">
        <v>37</v>
      </c>
      <c r="C1797" s="14">
        <v>296</v>
      </c>
      <c r="D1797" s="13" t="s">
        <v>37</v>
      </c>
      <c r="E1797" s="13" t="s">
        <v>456</v>
      </c>
      <c r="F1797" s="13" t="s">
        <v>312</v>
      </c>
      <c r="G1797" s="14" t="s">
        <v>455</v>
      </c>
      <c r="H1797" s="205">
        <v>4949</v>
      </c>
      <c r="I1797" s="205">
        <v>5056.9999999999991</v>
      </c>
      <c r="J1797" s="205">
        <v>5125.9999999999991</v>
      </c>
      <c r="K1797" s="205">
        <v>5151.9999999999991</v>
      </c>
      <c r="L1797" s="205">
        <v>5155</v>
      </c>
      <c r="M1797">
        <v>5147</v>
      </c>
      <c r="N1797">
        <v>5151</v>
      </c>
      <c r="O1797">
        <v>5188.0000000000009</v>
      </c>
      <c r="P1797">
        <v>5244</v>
      </c>
      <c r="Q1797">
        <v>5337.0000000000009</v>
      </c>
      <c r="R1797">
        <v>5434</v>
      </c>
      <c r="S1797">
        <v>5474</v>
      </c>
      <c r="T1797">
        <v>5430</v>
      </c>
      <c r="U1797">
        <v>5323</v>
      </c>
      <c r="V1797">
        <v>5125</v>
      </c>
      <c r="W1797">
        <v>4904</v>
      </c>
      <c r="X1797">
        <v>4766</v>
      </c>
      <c r="Y1797">
        <v>4781.0000000000009</v>
      </c>
      <c r="Z1797">
        <v>4944</v>
      </c>
      <c r="AA1797">
        <v>5258.0000000000009</v>
      </c>
      <c r="AB1797">
        <v>5649</v>
      </c>
      <c r="AC1797">
        <v>6001</v>
      </c>
      <c r="AD1797">
        <v>6242</v>
      </c>
      <c r="AE1797" s="22" t="s">
        <v>1</v>
      </c>
    </row>
    <row r="1798" spans="1:31" x14ac:dyDescent="0.2">
      <c r="A1798" s="25" t="s">
        <v>37</v>
      </c>
      <c r="B1798" s="11" t="s">
        <v>37</v>
      </c>
      <c r="C1798" s="12">
        <v>296</v>
      </c>
      <c r="D1798" s="11" t="s">
        <v>37</v>
      </c>
      <c r="E1798" s="11" t="s">
        <v>502</v>
      </c>
      <c r="F1798" s="11" t="s">
        <v>313</v>
      </c>
      <c r="G1798" s="12" t="s">
        <v>457</v>
      </c>
      <c r="H1798" s="205">
        <v>5517.0000000000009</v>
      </c>
      <c r="I1798" s="205">
        <v>5504</v>
      </c>
      <c r="J1798" s="205">
        <v>5569</v>
      </c>
      <c r="K1798" s="205">
        <v>5628</v>
      </c>
      <c r="L1798" s="205">
        <v>5757</v>
      </c>
      <c r="M1798">
        <v>5891.9999999999991</v>
      </c>
      <c r="N1798">
        <v>5954</v>
      </c>
      <c r="O1798">
        <v>5907.9999999999991</v>
      </c>
      <c r="P1798">
        <v>5772</v>
      </c>
      <c r="Q1798">
        <v>5546</v>
      </c>
      <c r="R1798">
        <v>5306</v>
      </c>
      <c r="S1798">
        <v>5169</v>
      </c>
      <c r="T1798">
        <v>5190</v>
      </c>
      <c r="U1798">
        <v>5338.9999999999991</v>
      </c>
      <c r="V1798">
        <v>5632</v>
      </c>
      <c r="W1798">
        <v>6016.9999999999991</v>
      </c>
      <c r="X1798">
        <v>6389</v>
      </c>
      <c r="Y1798">
        <v>6686</v>
      </c>
      <c r="Z1798">
        <v>6896.0000000000009</v>
      </c>
      <c r="AA1798">
        <v>7036</v>
      </c>
      <c r="AB1798">
        <v>7128</v>
      </c>
      <c r="AC1798">
        <v>7202.9999999999991</v>
      </c>
      <c r="AD1798">
        <v>7280</v>
      </c>
      <c r="AE1798" s="21" t="s">
        <v>1</v>
      </c>
    </row>
    <row r="1799" spans="1:31" x14ac:dyDescent="0.2">
      <c r="A1799" s="27" t="s">
        <v>37</v>
      </c>
      <c r="B1799" s="13" t="s">
        <v>37</v>
      </c>
      <c r="C1799" s="14">
        <v>296</v>
      </c>
      <c r="D1799" s="13" t="s">
        <v>37</v>
      </c>
      <c r="E1799" s="13" t="s">
        <v>503</v>
      </c>
      <c r="F1799" s="13" t="s">
        <v>313</v>
      </c>
      <c r="G1799" s="14" t="s">
        <v>338</v>
      </c>
      <c r="H1799" s="205">
        <v>4960.0000000000009</v>
      </c>
      <c r="I1799" s="205">
        <v>5133</v>
      </c>
      <c r="J1799" s="205">
        <v>5245</v>
      </c>
      <c r="K1799" s="205">
        <v>5246.9999999999991</v>
      </c>
      <c r="L1799" s="205">
        <v>5218</v>
      </c>
      <c r="M1799">
        <v>5199</v>
      </c>
      <c r="N1799">
        <v>5214</v>
      </c>
      <c r="O1799">
        <v>5272</v>
      </c>
      <c r="P1799">
        <v>5334.9999999999991</v>
      </c>
      <c r="Q1799">
        <v>5417</v>
      </c>
      <c r="R1799">
        <v>5490</v>
      </c>
      <c r="S1799">
        <v>5513</v>
      </c>
      <c r="T1799">
        <v>5467.0000000000009</v>
      </c>
      <c r="U1799">
        <v>5377</v>
      </c>
      <c r="V1799">
        <v>5208</v>
      </c>
      <c r="W1799">
        <v>5022</v>
      </c>
      <c r="X1799">
        <v>4916</v>
      </c>
      <c r="Y1799">
        <v>4952</v>
      </c>
      <c r="Z1799">
        <v>5119</v>
      </c>
      <c r="AA1799">
        <v>5420</v>
      </c>
      <c r="AB1799">
        <v>5797</v>
      </c>
      <c r="AC1799">
        <v>6155</v>
      </c>
      <c r="AD1799">
        <v>6439</v>
      </c>
      <c r="AE1799" s="22" t="s">
        <v>1</v>
      </c>
    </row>
    <row r="1800" spans="1:31" x14ac:dyDescent="0.2">
      <c r="A1800" s="25" t="s">
        <v>37</v>
      </c>
      <c r="B1800" s="11" t="s">
        <v>37</v>
      </c>
      <c r="C1800" s="12">
        <v>296</v>
      </c>
      <c r="D1800" s="11" t="s">
        <v>37</v>
      </c>
      <c r="E1800" s="11" t="s">
        <v>504</v>
      </c>
      <c r="F1800" s="11"/>
      <c r="G1800" s="12"/>
      <c r="H1800" s="205">
        <v>0</v>
      </c>
      <c r="I1800" s="205">
        <v>0</v>
      </c>
      <c r="J1800" s="205">
        <v>0</v>
      </c>
      <c r="K1800" s="205">
        <v>0</v>
      </c>
      <c r="L1800" s="205">
        <v>0</v>
      </c>
      <c r="M1800">
        <v>0</v>
      </c>
      <c r="N1800">
        <v>0</v>
      </c>
      <c r="O1800">
        <v>0</v>
      </c>
      <c r="P1800">
        <v>0</v>
      </c>
      <c r="Q1800">
        <v>0</v>
      </c>
      <c r="R1800">
        <v>0</v>
      </c>
      <c r="S1800">
        <v>0</v>
      </c>
      <c r="T1800">
        <v>0</v>
      </c>
      <c r="U1800">
        <v>0</v>
      </c>
      <c r="V1800">
        <v>0</v>
      </c>
      <c r="W1800">
        <v>0</v>
      </c>
      <c r="X1800">
        <v>0</v>
      </c>
      <c r="Y1800">
        <v>0</v>
      </c>
      <c r="Z1800">
        <v>0</v>
      </c>
      <c r="AA1800">
        <v>0</v>
      </c>
      <c r="AB1800">
        <v>0</v>
      </c>
      <c r="AC1800">
        <v>0</v>
      </c>
      <c r="AD1800">
        <v>0</v>
      </c>
      <c r="AE1800" s="21" t="s">
        <v>1</v>
      </c>
    </row>
    <row r="1801" spans="1:31" x14ac:dyDescent="0.2">
      <c r="A1801" s="27" t="s">
        <v>37</v>
      </c>
      <c r="B1801" s="13" t="s">
        <v>37</v>
      </c>
      <c r="C1801" s="14">
        <v>296</v>
      </c>
      <c r="D1801" s="13" t="s">
        <v>37</v>
      </c>
      <c r="E1801" s="13" t="s">
        <v>505</v>
      </c>
      <c r="F1801" s="13"/>
      <c r="G1801" s="14"/>
      <c r="H1801" s="205">
        <v>98760</v>
      </c>
      <c r="I1801" s="205">
        <v>100928</v>
      </c>
      <c r="J1801" s="205">
        <v>102930</v>
      </c>
      <c r="K1801" s="205">
        <v>104735</v>
      </c>
      <c r="L1801" s="205">
        <v>106359</v>
      </c>
      <c r="M1801">
        <v>107887</v>
      </c>
      <c r="N1801">
        <v>109387</v>
      </c>
      <c r="O1801">
        <v>110927</v>
      </c>
      <c r="P1801">
        <v>112529</v>
      </c>
      <c r="Q1801">
        <v>114153</v>
      </c>
      <c r="R1801">
        <v>115842</v>
      </c>
      <c r="S1801">
        <v>117608</v>
      </c>
      <c r="T1801">
        <v>119446</v>
      </c>
      <c r="U1801">
        <v>121388</v>
      </c>
      <c r="V1801">
        <v>123416</v>
      </c>
      <c r="W1801">
        <v>125501</v>
      </c>
      <c r="X1801">
        <v>127580</v>
      </c>
      <c r="Y1801">
        <v>129619</v>
      </c>
      <c r="Z1801">
        <v>131607</v>
      </c>
      <c r="AA1801">
        <v>133539</v>
      </c>
      <c r="AB1801">
        <v>135445</v>
      </c>
      <c r="AC1801">
        <v>137324</v>
      </c>
      <c r="AD1801">
        <v>139178</v>
      </c>
      <c r="AE1801" s="22" t="s">
        <v>1</v>
      </c>
    </row>
    <row r="1802" spans="1:31" x14ac:dyDescent="0.2">
      <c r="A1802" s="25" t="s">
        <v>38</v>
      </c>
      <c r="B1802" s="11" t="s">
        <v>38</v>
      </c>
      <c r="C1802" s="12">
        <v>417</v>
      </c>
      <c r="D1802" s="11" t="s">
        <v>38</v>
      </c>
      <c r="E1802" s="11" t="s">
        <v>440</v>
      </c>
      <c r="F1802" s="11" t="s">
        <v>312</v>
      </c>
      <c r="G1802" s="12" t="s">
        <v>319</v>
      </c>
      <c r="H1802" s="205">
        <v>49770</v>
      </c>
      <c r="I1802" s="205">
        <v>52029</v>
      </c>
      <c r="J1802" s="205">
        <v>54877</v>
      </c>
      <c r="K1802" s="205">
        <v>58428</v>
      </c>
      <c r="L1802" s="205">
        <v>62240</v>
      </c>
      <c r="M1802">
        <v>65974</v>
      </c>
      <c r="N1802">
        <v>68470</v>
      </c>
      <c r="O1802">
        <v>71530</v>
      </c>
      <c r="P1802">
        <v>75103</v>
      </c>
      <c r="Q1802">
        <v>78309</v>
      </c>
      <c r="R1802">
        <v>80462</v>
      </c>
      <c r="S1802">
        <v>78266</v>
      </c>
      <c r="T1802">
        <v>78161</v>
      </c>
      <c r="U1802">
        <v>75484</v>
      </c>
      <c r="V1802">
        <v>72181</v>
      </c>
      <c r="W1802">
        <v>69265</v>
      </c>
      <c r="X1802">
        <v>71519</v>
      </c>
      <c r="Y1802">
        <v>69825</v>
      </c>
      <c r="Z1802">
        <v>69445</v>
      </c>
      <c r="AA1802">
        <v>69234</v>
      </c>
      <c r="AB1802">
        <v>68999</v>
      </c>
      <c r="AC1802">
        <v>67413</v>
      </c>
      <c r="AD1802">
        <v>67285</v>
      </c>
      <c r="AE1802" s="21" t="s">
        <v>1</v>
      </c>
    </row>
    <row r="1803" spans="1:31" x14ac:dyDescent="0.2">
      <c r="A1803" s="27" t="s">
        <v>38</v>
      </c>
      <c r="B1803" s="13" t="s">
        <v>38</v>
      </c>
      <c r="C1803" s="14">
        <v>417</v>
      </c>
      <c r="D1803" s="13" t="s">
        <v>38</v>
      </c>
      <c r="E1803" s="13" t="s">
        <v>487</v>
      </c>
      <c r="F1803" s="13" t="s">
        <v>313</v>
      </c>
      <c r="G1803" s="14" t="s">
        <v>319</v>
      </c>
      <c r="H1803" s="205">
        <v>51816</v>
      </c>
      <c r="I1803" s="205">
        <v>54100</v>
      </c>
      <c r="J1803" s="205">
        <v>57081</v>
      </c>
      <c r="K1803" s="205">
        <v>60833</v>
      </c>
      <c r="L1803" s="205">
        <v>64914</v>
      </c>
      <c r="M1803">
        <v>68952</v>
      </c>
      <c r="N1803">
        <v>71692</v>
      </c>
      <c r="O1803">
        <v>75024</v>
      </c>
      <c r="P1803">
        <v>78947</v>
      </c>
      <c r="Q1803">
        <v>82484</v>
      </c>
      <c r="R1803">
        <v>84878</v>
      </c>
      <c r="S1803">
        <v>82497</v>
      </c>
      <c r="T1803">
        <v>82437</v>
      </c>
      <c r="U1803">
        <v>79615</v>
      </c>
      <c r="V1803">
        <v>76109</v>
      </c>
      <c r="W1803">
        <v>73009</v>
      </c>
      <c r="X1803">
        <v>75444</v>
      </c>
      <c r="Y1803">
        <v>73644</v>
      </c>
      <c r="Z1803">
        <v>73231</v>
      </c>
      <c r="AA1803">
        <v>72994</v>
      </c>
      <c r="AB1803">
        <v>72735</v>
      </c>
      <c r="AC1803">
        <v>71078</v>
      </c>
      <c r="AD1803">
        <v>70939</v>
      </c>
      <c r="AE1803" s="22" t="s">
        <v>1</v>
      </c>
    </row>
    <row r="1804" spans="1:31" x14ac:dyDescent="0.2">
      <c r="A1804" s="25" t="s">
        <v>38</v>
      </c>
      <c r="B1804" s="11" t="s">
        <v>38</v>
      </c>
      <c r="C1804" s="12">
        <v>417</v>
      </c>
      <c r="D1804" s="11" t="s">
        <v>38</v>
      </c>
      <c r="E1804" s="11" t="s">
        <v>441</v>
      </c>
      <c r="F1804" s="11" t="s">
        <v>312</v>
      </c>
      <c r="G1804" s="12" t="s">
        <v>355</v>
      </c>
      <c r="H1804" s="205">
        <v>48214</v>
      </c>
      <c r="I1804" s="205">
        <v>49928</v>
      </c>
      <c r="J1804" s="205">
        <v>52119</v>
      </c>
      <c r="K1804" s="205">
        <v>55069</v>
      </c>
      <c r="L1804" s="205">
        <v>58450</v>
      </c>
      <c r="M1804">
        <v>61981</v>
      </c>
      <c r="N1804">
        <v>65322.999999999993</v>
      </c>
      <c r="O1804">
        <v>68047</v>
      </c>
      <c r="P1804">
        <v>71666</v>
      </c>
      <c r="Q1804">
        <v>75254</v>
      </c>
      <c r="R1804">
        <v>78223</v>
      </c>
      <c r="S1804">
        <v>79819</v>
      </c>
      <c r="T1804">
        <v>79238</v>
      </c>
      <c r="U1804">
        <v>77712</v>
      </c>
      <c r="V1804">
        <v>75136</v>
      </c>
      <c r="W1804">
        <v>72337</v>
      </c>
      <c r="X1804">
        <v>70402</v>
      </c>
      <c r="Y1804">
        <v>70582</v>
      </c>
      <c r="Z1804">
        <v>69924</v>
      </c>
      <c r="AA1804">
        <v>69486</v>
      </c>
      <c r="AB1804">
        <v>69122</v>
      </c>
      <c r="AC1804">
        <v>68598</v>
      </c>
      <c r="AD1804">
        <v>67637</v>
      </c>
      <c r="AE1804" s="21" t="s">
        <v>1</v>
      </c>
    </row>
    <row r="1805" spans="1:31" x14ac:dyDescent="0.2">
      <c r="A1805" s="27" t="s">
        <v>38</v>
      </c>
      <c r="B1805" s="13" t="s">
        <v>38</v>
      </c>
      <c r="C1805" s="14">
        <v>417</v>
      </c>
      <c r="D1805" s="13" t="s">
        <v>38</v>
      </c>
      <c r="E1805" s="13" t="s">
        <v>488</v>
      </c>
      <c r="F1805" s="13" t="s">
        <v>313</v>
      </c>
      <c r="G1805" s="14" t="s">
        <v>355</v>
      </c>
      <c r="H1805" s="205">
        <v>50239</v>
      </c>
      <c r="I1805" s="205">
        <v>51922</v>
      </c>
      <c r="J1805" s="205">
        <v>54173</v>
      </c>
      <c r="K1805" s="205">
        <v>57263</v>
      </c>
      <c r="L1805" s="205">
        <v>60860</v>
      </c>
      <c r="M1805">
        <v>64655</v>
      </c>
      <c r="N1805">
        <v>68267</v>
      </c>
      <c r="O1805">
        <v>71225</v>
      </c>
      <c r="P1805">
        <v>75171</v>
      </c>
      <c r="Q1805">
        <v>79101</v>
      </c>
      <c r="R1805">
        <v>82367</v>
      </c>
      <c r="S1805">
        <v>84138</v>
      </c>
      <c r="T1805">
        <v>83530</v>
      </c>
      <c r="U1805">
        <v>81947</v>
      </c>
      <c r="V1805">
        <v>79226</v>
      </c>
      <c r="W1805">
        <v>76259</v>
      </c>
      <c r="X1805">
        <v>74214</v>
      </c>
      <c r="Y1805">
        <v>74432</v>
      </c>
      <c r="Z1805">
        <v>73733</v>
      </c>
      <c r="AA1805">
        <v>73260</v>
      </c>
      <c r="AB1805">
        <v>72865</v>
      </c>
      <c r="AC1805">
        <v>72307</v>
      </c>
      <c r="AD1805">
        <v>71297</v>
      </c>
      <c r="AE1805" s="22" t="s">
        <v>1</v>
      </c>
    </row>
    <row r="1806" spans="1:31" x14ac:dyDescent="0.2">
      <c r="A1806" s="25" t="s">
        <v>38</v>
      </c>
      <c r="B1806" s="11" t="s">
        <v>38</v>
      </c>
      <c r="C1806" s="12">
        <v>417</v>
      </c>
      <c r="D1806" s="11" t="s">
        <v>38</v>
      </c>
      <c r="E1806" s="11" t="s">
        <v>442</v>
      </c>
      <c r="F1806" s="11" t="s">
        <v>312</v>
      </c>
      <c r="G1806" s="12" t="s">
        <v>317</v>
      </c>
      <c r="H1806" s="205">
        <v>47326</v>
      </c>
      <c r="I1806" s="205">
        <v>48463</v>
      </c>
      <c r="J1806" s="205">
        <v>50084</v>
      </c>
      <c r="K1806" s="205">
        <v>52399</v>
      </c>
      <c r="L1806" s="205">
        <v>55274</v>
      </c>
      <c r="M1806">
        <v>58490</v>
      </c>
      <c r="N1806">
        <v>61762</v>
      </c>
      <c r="O1806">
        <v>64723</v>
      </c>
      <c r="P1806">
        <v>68226</v>
      </c>
      <c r="Q1806">
        <v>71976</v>
      </c>
      <c r="R1806">
        <v>75478</v>
      </c>
      <c r="S1806">
        <v>78079</v>
      </c>
      <c r="T1806">
        <v>79062</v>
      </c>
      <c r="U1806">
        <v>78737</v>
      </c>
      <c r="V1806">
        <v>77066</v>
      </c>
      <c r="W1806">
        <v>74687</v>
      </c>
      <c r="X1806">
        <v>72504</v>
      </c>
      <c r="Y1806">
        <v>71588</v>
      </c>
      <c r="Z1806">
        <v>70703</v>
      </c>
      <c r="AA1806">
        <v>70056</v>
      </c>
      <c r="AB1806">
        <v>69550</v>
      </c>
      <c r="AC1806">
        <v>68998</v>
      </c>
      <c r="AD1806">
        <v>68172</v>
      </c>
      <c r="AE1806" s="21" t="s">
        <v>1</v>
      </c>
    </row>
    <row r="1807" spans="1:31" x14ac:dyDescent="0.2">
      <c r="A1807" s="27" t="s">
        <v>38</v>
      </c>
      <c r="B1807" s="13" t="s">
        <v>38</v>
      </c>
      <c r="C1807" s="14">
        <v>417</v>
      </c>
      <c r="D1807" s="13" t="s">
        <v>38</v>
      </c>
      <c r="E1807" s="13" t="s">
        <v>489</v>
      </c>
      <c r="F1807" s="13" t="s">
        <v>313</v>
      </c>
      <c r="G1807" s="14" t="s">
        <v>317</v>
      </c>
      <c r="H1807" s="205">
        <v>49347</v>
      </c>
      <c r="I1807" s="205">
        <v>50429</v>
      </c>
      <c r="J1807" s="205">
        <v>52051</v>
      </c>
      <c r="K1807" s="205">
        <v>54447</v>
      </c>
      <c r="L1807" s="205">
        <v>57484</v>
      </c>
      <c r="M1807">
        <v>60919</v>
      </c>
      <c r="N1807">
        <v>64434</v>
      </c>
      <c r="O1807">
        <v>67623</v>
      </c>
      <c r="P1807">
        <v>71421</v>
      </c>
      <c r="Q1807">
        <v>75503</v>
      </c>
      <c r="R1807">
        <v>79331</v>
      </c>
      <c r="S1807">
        <v>82184</v>
      </c>
      <c r="T1807">
        <v>83278</v>
      </c>
      <c r="U1807">
        <v>82984</v>
      </c>
      <c r="V1807">
        <v>81238</v>
      </c>
      <c r="W1807">
        <v>78727</v>
      </c>
      <c r="X1807">
        <v>76424</v>
      </c>
      <c r="Y1807">
        <v>75475</v>
      </c>
      <c r="Z1807">
        <v>74544</v>
      </c>
      <c r="AA1807">
        <v>73857</v>
      </c>
      <c r="AB1807">
        <v>73314</v>
      </c>
      <c r="AC1807">
        <v>72724</v>
      </c>
      <c r="AD1807">
        <v>71849</v>
      </c>
      <c r="AE1807" s="22" t="s">
        <v>1</v>
      </c>
    </row>
    <row r="1808" spans="1:31" x14ac:dyDescent="0.2">
      <c r="A1808" s="25" t="s">
        <v>38</v>
      </c>
      <c r="B1808" s="11" t="s">
        <v>38</v>
      </c>
      <c r="C1808" s="12">
        <v>417</v>
      </c>
      <c r="D1808" s="11" t="s">
        <v>38</v>
      </c>
      <c r="E1808" s="11" t="s">
        <v>443</v>
      </c>
      <c r="F1808" s="11" t="s">
        <v>312</v>
      </c>
      <c r="G1808" s="12" t="s">
        <v>356</v>
      </c>
      <c r="H1808" s="205">
        <v>47031</v>
      </c>
      <c r="I1808" s="205">
        <v>47632</v>
      </c>
      <c r="J1808" s="205">
        <v>48711</v>
      </c>
      <c r="K1808" s="205">
        <v>50355</v>
      </c>
      <c r="L1808" s="205">
        <v>52691</v>
      </c>
      <c r="M1808">
        <v>55497</v>
      </c>
      <c r="N1808">
        <v>58567</v>
      </c>
      <c r="O1808">
        <v>61592</v>
      </c>
      <c r="P1808">
        <v>64821</v>
      </c>
      <c r="Q1808">
        <v>68570</v>
      </c>
      <c r="R1808">
        <v>72355</v>
      </c>
      <c r="S1808">
        <v>75647</v>
      </c>
      <c r="T1808">
        <v>77823</v>
      </c>
      <c r="U1808">
        <v>78751</v>
      </c>
      <c r="V1808">
        <v>78037</v>
      </c>
      <c r="W1808">
        <v>76318</v>
      </c>
      <c r="X1808">
        <v>74250</v>
      </c>
      <c r="Y1808">
        <v>72723</v>
      </c>
      <c r="Z1808">
        <v>71664</v>
      </c>
      <c r="AA1808">
        <v>70858</v>
      </c>
      <c r="AB1808">
        <v>70212</v>
      </c>
      <c r="AC1808">
        <v>69603</v>
      </c>
      <c r="AD1808">
        <v>68849</v>
      </c>
      <c r="AE1808" s="21" t="s">
        <v>1</v>
      </c>
    </row>
    <row r="1809" spans="1:31" x14ac:dyDescent="0.2">
      <c r="A1809" s="27" t="s">
        <v>38</v>
      </c>
      <c r="B1809" s="13" t="s">
        <v>38</v>
      </c>
      <c r="C1809" s="14">
        <v>417</v>
      </c>
      <c r="D1809" s="13" t="s">
        <v>38</v>
      </c>
      <c r="E1809" s="13" t="s">
        <v>490</v>
      </c>
      <c r="F1809" s="13" t="s">
        <v>313</v>
      </c>
      <c r="G1809" s="14" t="s">
        <v>356</v>
      </c>
      <c r="H1809" s="205">
        <v>49059</v>
      </c>
      <c r="I1809" s="205">
        <v>49597</v>
      </c>
      <c r="J1809" s="205">
        <v>50641</v>
      </c>
      <c r="K1809" s="205">
        <v>52313</v>
      </c>
      <c r="L1809" s="205">
        <v>54758</v>
      </c>
      <c r="M1809">
        <v>57737</v>
      </c>
      <c r="N1809">
        <v>61016</v>
      </c>
      <c r="O1809">
        <v>64253</v>
      </c>
      <c r="P1809">
        <v>67729</v>
      </c>
      <c r="Q1809">
        <v>71792</v>
      </c>
      <c r="R1809">
        <v>75908</v>
      </c>
      <c r="S1809">
        <v>79499</v>
      </c>
      <c r="T1809">
        <v>81883</v>
      </c>
      <c r="U1809">
        <v>82934</v>
      </c>
      <c r="V1809">
        <v>82217</v>
      </c>
      <c r="W1809">
        <v>80417</v>
      </c>
      <c r="X1809">
        <v>78243</v>
      </c>
      <c r="Y1809">
        <v>76646</v>
      </c>
      <c r="Z1809">
        <v>75540</v>
      </c>
      <c r="AA1809">
        <v>74692</v>
      </c>
      <c r="AB1809">
        <v>74006</v>
      </c>
      <c r="AC1809">
        <v>73356</v>
      </c>
      <c r="AD1809">
        <v>72554</v>
      </c>
      <c r="AE1809" s="22" t="s">
        <v>1</v>
      </c>
    </row>
    <row r="1810" spans="1:31" x14ac:dyDescent="0.2">
      <c r="A1810" s="25" t="s">
        <v>38</v>
      </c>
      <c r="B1810" s="11" t="s">
        <v>38</v>
      </c>
      <c r="C1810" s="12">
        <v>417</v>
      </c>
      <c r="D1810" s="11" t="s">
        <v>38</v>
      </c>
      <c r="E1810" s="11" t="s">
        <v>444</v>
      </c>
      <c r="F1810" s="11" t="s">
        <v>312</v>
      </c>
      <c r="G1810" s="12" t="s">
        <v>327</v>
      </c>
      <c r="H1810" s="205">
        <v>47254</v>
      </c>
      <c r="I1810" s="205">
        <v>47365</v>
      </c>
      <c r="J1810" s="205">
        <v>47937</v>
      </c>
      <c r="K1810" s="205">
        <v>48878</v>
      </c>
      <c r="L1810" s="205">
        <v>50639</v>
      </c>
      <c r="M1810">
        <v>52999</v>
      </c>
      <c r="N1810">
        <v>55755</v>
      </c>
      <c r="O1810">
        <v>58691</v>
      </c>
      <c r="P1810">
        <v>61486</v>
      </c>
      <c r="Q1810">
        <v>65075.999999999993</v>
      </c>
      <c r="R1810">
        <v>68982</v>
      </c>
      <c r="S1810">
        <v>72682</v>
      </c>
      <c r="T1810">
        <v>75707</v>
      </c>
      <c r="U1810">
        <v>77942</v>
      </c>
      <c r="V1810">
        <v>78240</v>
      </c>
      <c r="W1810">
        <v>77233</v>
      </c>
      <c r="X1810">
        <v>75583</v>
      </c>
      <c r="Y1810">
        <v>73868</v>
      </c>
      <c r="Z1810">
        <v>72687</v>
      </c>
      <c r="AA1810">
        <v>71774</v>
      </c>
      <c r="AB1810">
        <v>71037</v>
      </c>
      <c r="AC1810">
        <v>70358</v>
      </c>
      <c r="AD1810">
        <v>69631</v>
      </c>
      <c r="AE1810" s="21" t="s">
        <v>1</v>
      </c>
    </row>
    <row r="1811" spans="1:31" x14ac:dyDescent="0.2">
      <c r="A1811" s="27" t="s">
        <v>38</v>
      </c>
      <c r="B1811" s="13" t="s">
        <v>38</v>
      </c>
      <c r="C1811" s="14">
        <v>417</v>
      </c>
      <c r="D1811" s="13" t="s">
        <v>38</v>
      </c>
      <c r="E1811" s="13" t="s">
        <v>491</v>
      </c>
      <c r="F1811" s="13" t="s">
        <v>313</v>
      </c>
      <c r="G1811" s="14" t="s">
        <v>327</v>
      </c>
      <c r="H1811" s="205">
        <v>49293</v>
      </c>
      <c r="I1811" s="205">
        <v>49348</v>
      </c>
      <c r="J1811" s="205">
        <v>49868</v>
      </c>
      <c r="K1811" s="205">
        <v>50789</v>
      </c>
      <c r="L1811" s="205">
        <v>52611</v>
      </c>
      <c r="M1811">
        <v>55098</v>
      </c>
      <c r="N1811">
        <v>58024</v>
      </c>
      <c r="O1811">
        <v>61150</v>
      </c>
      <c r="P1811">
        <v>64132.000000000007</v>
      </c>
      <c r="Q1811">
        <v>68002</v>
      </c>
      <c r="R1811">
        <v>72232</v>
      </c>
      <c r="S1811">
        <v>76252</v>
      </c>
      <c r="T1811">
        <v>79552</v>
      </c>
      <c r="U1811">
        <v>82001</v>
      </c>
      <c r="V1811">
        <v>82370</v>
      </c>
      <c r="W1811">
        <v>81336</v>
      </c>
      <c r="X1811">
        <v>79612</v>
      </c>
      <c r="Y1811">
        <v>77819</v>
      </c>
      <c r="Z1811">
        <v>76595</v>
      </c>
      <c r="AA1811">
        <v>75641</v>
      </c>
      <c r="AB1811">
        <v>74865</v>
      </c>
      <c r="AC1811">
        <v>74143</v>
      </c>
      <c r="AD1811">
        <v>73368</v>
      </c>
      <c r="AE1811" s="22" t="s">
        <v>1</v>
      </c>
    </row>
    <row r="1812" spans="1:31" x14ac:dyDescent="0.2">
      <c r="A1812" s="25" t="s">
        <v>38</v>
      </c>
      <c r="B1812" s="11" t="s">
        <v>38</v>
      </c>
      <c r="C1812" s="12">
        <v>417</v>
      </c>
      <c r="D1812" s="11" t="s">
        <v>38</v>
      </c>
      <c r="E1812" s="11" t="s">
        <v>445</v>
      </c>
      <c r="F1812" s="11" t="s">
        <v>312</v>
      </c>
      <c r="G1812" s="12" t="s">
        <v>320</v>
      </c>
      <c r="H1812" s="205">
        <v>47898</v>
      </c>
      <c r="I1812" s="205">
        <v>47595</v>
      </c>
      <c r="J1812" s="205">
        <v>47699</v>
      </c>
      <c r="K1812" s="205">
        <v>48018</v>
      </c>
      <c r="L1812" s="205">
        <v>49056</v>
      </c>
      <c r="M1812">
        <v>50937</v>
      </c>
      <c r="N1812">
        <v>53342</v>
      </c>
      <c r="O1812">
        <v>56058</v>
      </c>
      <c r="P1812">
        <v>58438</v>
      </c>
      <c r="Q1812">
        <v>61530</v>
      </c>
      <c r="R1812">
        <v>65394.999999999993</v>
      </c>
      <c r="S1812">
        <v>69342</v>
      </c>
      <c r="T1812">
        <v>72905</v>
      </c>
      <c r="U1812">
        <v>76124</v>
      </c>
      <c r="V1812">
        <v>77865</v>
      </c>
      <c r="W1812">
        <v>77624</v>
      </c>
      <c r="X1812">
        <v>76443</v>
      </c>
      <c r="Y1812">
        <v>74903</v>
      </c>
      <c r="Z1812">
        <v>73745</v>
      </c>
      <c r="AA1812">
        <v>72685</v>
      </c>
      <c r="AB1812">
        <v>71908</v>
      </c>
      <c r="AC1812">
        <v>71206</v>
      </c>
      <c r="AD1812">
        <v>70477</v>
      </c>
      <c r="AE1812" s="21" t="s">
        <v>1</v>
      </c>
    </row>
    <row r="1813" spans="1:31" x14ac:dyDescent="0.2">
      <c r="A1813" s="27" t="s">
        <v>38</v>
      </c>
      <c r="B1813" s="13" t="s">
        <v>38</v>
      </c>
      <c r="C1813" s="14">
        <v>417</v>
      </c>
      <c r="D1813" s="13" t="s">
        <v>38</v>
      </c>
      <c r="E1813" s="13" t="s">
        <v>492</v>
      </c>
      <c r="F1813" s="13" t="s">
        <v>313</v>
      </c>
      <c r="G1813" s="14" t="s">
        <v>320</v>
      </c>
      <c r="H1813" s="205">
        <v>49956</v>
      </c>
      <c r="I1813" s="205">
        <v>49605</v>
      </c>
      <c r="J1813" s="205">
        <v>49659</v>
      </c>
      <c r="K1813" s="205">
        <v>49921</v>
      </c>
      <c r="L1813" s="205">
        <v>50972</v>
      </c>
      <c r="M1813">
        <v>52936</v>
      </c>
      <c r="N1813">
        <v>55472</v>
      </c>
      <c r="O1813">
        <v>58348</v>
      </c>
      <c r="P1813">
        <v>60866</v>
      </c>
      <c r="Q1813">
        <v>64169</v>
      </c>
      <c r="R1813">
        <v>68340</v>
      </c>
      <c r="S1813">
        <v>72615</v>
      </c>
      <c r="T1813">
        <v>76487</v>
      </c>
      <c r="U1813">
        <v>79990</v>
      </c>
      <c r="V1813">
        <v>81903</v>
      </c>
      <c r="W1813">
        <v>81691</v>
      </c>
      <c r="X1813">
        <v>80472</v>
      </c>
      <c r="Y1813">
        <v>78870</v>
      </c>
      <c r="Z1813">
        <v>77678</v>
      </c>
      <c r="AA1813">
        <v>76580</v>
      </c>
      <c r="AB1813">
        <v>75768</v>
      </c>
      <c r="AC1813">
        <v>75026</v>
      </c>
      <c r="AD1813">
        <v>74250</v>
      </c>
      <c r="AE1813" s="22" t="s">
        <v>1</v>
      </c>
    </row>
    <row r="1814" spans="1:31" x14ac:dyDescent="0.2">
      <c r="A1814" s="25" t="s">
        <v>38</v>
      </c>
      <c r="B1814" s="11" t="s">
        <v>38</v>
      </c>
      <c r="C1814" s="12">
        <v>417</v>
      </c>
      <c r="D1814" s="11" t="s">
        <v>38</v>
      </c>
      <c r="E1814" s="11" t="s">
        <v>446</v>
      </c>
      <c r="F1814" s="11" t="s">
        <v>312</v>
      </c>
      <c r="G1814" s="12" t="s">
        <v>326</v>
      </c>
      <c r="H1814" s="205">
        <v>48868</v>
      </c>
      <c r="I1814" s="205">
        <v>48224</v>
      </c>
      <c r="J1814" s="205">
        <v>47935</v>
      </c>
      <c r="K1814" s="205">
        <v>47773</v>
      </c>
      <c r="L1814" s="205">
        <v>48112</v>
      </c>
      <c r="M1814">
        <v>49250</v>
      </c>
      <c r="N1814">
        <v>51268</v>
      </c>
      <c r="O1814">
        <v>53728</v>
      </c>
      <c r="P1814">
        <v>55804</v>
      </c>
      <c r="Q1814">
        <v>58328</v>
      </c>
      <c r="R1814">
        <v>61633</v>
      </c>
      <c r="S1814">
        <v>65666</v>
      </c>
      <c r="T1814">
        <v>69604</v>
      </c>
      <c r="U1814">
        <v>73299</v>
      </c>
      <c r="V1814">
        <v>76350</v>
      </c>
      <c r="W1814">
        <v>77684</v>
      </c>
      <c r="X1814">
        <v>77022</v>
      </c>
      <c r="Y1814">
        <v>75709</v>
      </c>
      <c r="Z1814">
        <v>74763</v>
      </c>
      <c r="AA1814">
        <v>73656</v>
      </c>
      <c r="AB1814">
        <v>72708</v>
      </c>
      <c r="AC1814">
        <v>72032</v>
      </c>
      <c r="AD1814">
        <v>71348</v>
      </c>
      <c r="AE1814" s="21" t="s">
        <v>1</v>
      </c>
    </row>
    <row r="1815" spans="1:31" x14ac:dyDescent="0.2">
      <c r="A1815" s="27" t="s">
        <v>38</v>
      </c>
      <c r="B1815" s="13" t="s">
        <v>38</v>
      </c>
      <c r="C1815" s="14">
        <v>417</v>
      </c>
      <c r="D1815" s="13" t="s">
        <v>38</v>
      </c>
      <c r="E1815" s="13" t="s">
        <v>493</v>
      </c>
      <c r="F1815" s="13" t="s">
        <v>313</v>
      </c>
      <c r="G1815" s="14" t="s">
        <v>326</v>
      </c>
      <c r="H1815" s="205">
        <v>50952</v>
      </c>
      <c r="I1815" s="205">
        <v>50274</v>
      </c>
      <c r="J1815" s="205">
        <v>49939</v>
      </c>
      <c r="K1815" s="205">
        <v>49697</v>
      </c>
      <c r="L1815" s="205">
        <v>50009</v>
      </c>
      <c r="M1815">
        <v>51182</v>
      </c>
      <c r="N1815">
        <v>53294</v>
      </c>
      <c r="O1815">
        <v>55881</v>
      </c>
      <c r="P1815">
        <v>58065</v>
      </c>
      <c r="Q1815">
        <v>60731</v>
      </c>
      <c r="R1815">
        <v>64266.999999999993</v>
      </c>
      <c r="S1815">
        <v>68624</v>
      </c>
      <c r="T1815">
        <v>72894</v>
      </c>
      <c r="U1815">
        <v>76904</v>
      </c>
      <c r="V1815">
        <v>80218</v>
      </c>
      <c r="W1815">
        <v>81690</v>
      </c>
      <c r="X1815">
        <v>81029</v>
      </c>
      <c r="Y1815">
        <v>79671</v>
      </c>
      <c r="Z1815">
        <v>78714</v>
      </c>
      <c r="AA1815">
        <v>77574</v>
      </c>
      <c r="AB1815">
        <v>76592</v>
      </c>
      <c r="AC1815">
        <v>75883</v>
      </c>
      <c r="AD1815">
        <v>75157</v>
      </c>
      <c r="AE1815" s="22" t="s">
        <v>1</v>
      </c>
    </row>
    <row r="1816" spans="1:31" x14ac:dyDescent="0.2">
      <c r="A1816" s="25" t="s">
        <v>38</v>
      </c>
      <c r="B1816" s="11" t="s">
        <v>38</v>
      </c>
      <c r="C1816" s="12">
        <v>417</v>
      </c>
      <c r="D1816" s="11" t="s">
        <v>38</v>
      </c>
      <c r="E1816" s="11" t="s">
        <v>447</v>
      </c>
      <c r="F1816" s="11" t="s">
        <v>312</v>
      </c>
      <c r="G1816" s="12" t="s">
        <v>318</v>
      </c>
      <c r="H1816" s="205">
        <v>50193</v>
      </c>
      <c r="I1816" s="205">
        <v>49156</v>
      </c>
      <c r="J1816" s="205">
        <v>48549</v>
      </c>
      <c r="K1816" s="205">
        <v>48043</v>
      </c>
      <c r="L1816" s="205">
        <v>47860</v>
      </c>
      <c r="M1816">
        <v>48220</v>
      </c>
      <c r="N1816">
        <v>49475</v>
      </c>
      <c r="O1816">
        <v>51641</v>
      </c>
      <c r="P1816">
        <v>53561</v>
      </c>
      <c r="Q1816">
        <v>55687</v>
      </c>
      <c r="R1816">
        <v>58273</v>
      </c>
      <c r="S1816">
        <v>61691</v>
      </c>
      <c r="T1816">
        <v>65843</v>
      </c>
      <c r="U1816">
        <v>69783</v>
      </c>
      <c r="V1816">
        <v>73510</v>
      </c>
      <c r="W1816">
        <v>76474</v>
      </c>
      <c r="X1816">
        <v>77515</v>
      </c>
      <c r="Y1816">
        <v>76477</v>
      </c>
      <c r="Z1816">
        <v>75594</v>
      </c>
      <c r="AA1816">
        <v>74659</v>
      </c>
      <c r="AB1816">
        <v>73592</v>
      </c>
      <c r="AC1816">
        <v>72720</v>
      </c>
      <c r="AD1816">
        <v>72129</v>
      </c>
      <c r="AE1816" s="21" t="s">
        <v>1</v>
      </c>
    </row>
    <row r="1817" spans="1:31" x14ac:dyDescent="0.2">
      <c r="A1817" s="27" t="s">
        <v>38</v>
      </c>
      <c r="B1817" s="13" t="s">
        <v>38</v>
      </c>
      <c r="C1817" s="14">
        <v>417</v>
      </c>
      <c r="D1817" s="13" t="s">
        <v>38</v>
      </c>
      <c r="E1817" s="13" t="s">
        <v>494</v>
      </c>
      <c r="F1817" s="13" t="s">
        <v>313</v>
      </c>
      <c r="G1817" s="14" t="s">
        <v>318</v>
      </c>
      <c r="H1817" s="205">
        <v>52262</v>
      </c>
      <c r="I1817" s="205">
        <v>51260</v>
      </c>
      <c r="J1817" s="205">
        <v>50615</v>
      </c>
      <c r="K1817" s="205">
        <v>50005</v>
      </c>
      <c r="L1817" s="205">
        <v>49769</v>
      </c>
      <c r="M1817">
        <v>50123</v>
      </c>
      <c r="N1817">
        <v>51424</v>
      </c>
      <c r="O1817">
        <v>53686</v>
      </c>
      <c r="P1817">
        <v>55697</v>
      </c>
      <c r="Q1817">
        <v>57924</v>
      </c>
      <c r="R1817">
        <v>60654</v>
      </c>
      <c r="S1817">
        <v>64313.999999999993</v>
      </c>
      <c r="T1817">
        <v>68809</v>
      </c>
      <c r="U1817">
        <v>73085</v>
      </c>
      <c r="V1817">
        <v>77119</v>
      </c>
      <c r="W1817">
        <v>80333</v>
      </c>
      <c r="X1817">
        <v>81492</v>
      </c>
      <c r="Y1817">
        <v>80430</v>
      </c>
      <c r="Z1817">
        <v>79544</v>
      </c>
      <c r="AA1817">
        <v>78595</v>
      </c>
      <c r="AB1817">
        <v>77497</v>
      </c>
      <c r="AC1817">
        <v>76590</v>
      </c>
      <c r="AD1817">
        <v>75967</v>
      </c>
      <c r="AE1817" s="22" t="s">
        <v>1</v>
      </c>
    </row>
    <row r="1818" spans="1:31" x14ac:dyDescent="0.2">
      <c r="A1818" s="25" t="s">
        <v>38</v>
      </c>
      <c r="B1818" s="11" t="s">
        <v>38</v>
      </c>
      <c r="C1818" s="12">
        <v>417</v>
      </c>
      <c r="D1818" s="11" t="s">
        <v>38</v>
      </c>
      <c r="E1818" s="11" t="s">
        <v>448</v>
      </c>
      <c r="F1818" s="11" t="s">
        <v>312</v>
      </c>
      <c r="G1818" s="12" t="s">
        <v>333</v>
      </c>
      <c r="H1818" s="205">
        <v>51839</v>
      </c>
      <c r="I1818" s="205">
        <v>50461</v>
      </c>
      <c r="J1818" s="205">
        <v>49443</v>
      </c>
      <c r="K1818" s="205">
        <v>48641</v>
      </c>
      <c r="L1818" s="205">
        <v>48162</v>
      </c>
      <c r="M1818">
        <v>47960</v>
      </c>
      <c r="N1818">
        <v>48359</v>
      </c>
      <c r="O1818">
        <v>49740</v>
      </c>
      <c r="P1818">
        <v>51500</v>
      </c>
      <c r="Q1818">
        <v>53524</v>
      </c>
      <c r="R1818">
        <v>55623</v>
      </c>
      <c r="S1818">
        <v>58175</v>
      </c>
      <c r="T1818">
        <v>61660</v>
      </c>
      <c r="U1818">
        <v>65928</v>
      </c>
      <c r="V1818">
        <v>69786</v>
      </c>
      <c r="W1818">
        <v>73622</v>
      </c>
      <c r="X1818">
        <v>76608</v>
      </c>
      <c r="Y1818">
        <v>77402</v>
      </c>
      <c r="Z1818">
        <v>76355</v>
      </c>
      <c r="AA1818">
        <v>75515</v>
      </c>
      <c r="AB1818">
        <v>74579</v>
      </c>
      <c r="AC1818">
        <v>73518</v>
      </c>
      <c r="AD1818">
        <v>72705</v>
      </c>
      <c r="AE1818" s="21" t="s">
        <v>1</v>
      </c>
    </row>
    <row r="1819" spans="1:31" x14ac:dyDescent="0.2">
      <c r="A1819" s="27" t="s">
        <v>38</v>
      </c>
      <c r="B1819" s="13" t="s">
        <v>38</v>
      </c>
      <c r="C1819" s="14">
        <v>417</v>
      </c>
      <c r="D1819" s="13" t="s">
        <v>38</v>
      </c>
      <c r="E1819" s="13" t="s">
        <v>495</v>
      </c>
      <c r="F1819" s="13" t="s">
        <v>313</v>
      </c>
      <c r="G1819" s="14" t="s">
        <v>333</v>
      </c>
      <c r="H1819" s="205">
        <v>53829</v>
      </c>
      <c r="I1819" s="205">
        <v>52567</v>
      </c>
      <c r="J1819" s="205">
        <v>51591</v>
      </c>
      <c r="K1819" s="205">
        <v>50654</v>
      </c>
      <c r="L1819" s="205">
        <v>50104</v>
      </c>
      <c r="M1819">
        <v>49868</v>
      </c>
      <c r="N1819">
        <v>50268</v>
      </c>
      <c r="O1819">
        <v>51697</v>
      </c>
      <c r="P1819">
        <v>53531</v>
      </c>
      <c r="Q1819">
        <v>55650</v>
      </c>
      <c r="R1819">
        <v>57839</v>
      </c>
      <c r="S1819">
        <v>60528</v>
      </c>
      <c r="T1819">
        <v>64268</v>
      </c>
      <c r="U1819">
        <v>68903</v>
      </c>
      <c r="V1819">
        <v>73082</v>
      </c>
      <c r="W1819">
        <v>77226</v>
      </c>
      <c r="X1819">
        <v>80462</v>
      </c>
      <c r="Y1819">
        <v>81357</v>
      </c>
      <c r="Z1819">
        <v>80298</v>
      </c>
      <c r="AA1819">
        <v>79454</v>
      </c>
      <c r="AB1819">
        <v>78503</v>
      </c>
      <c r="AC1819">
        <v>77406</v>
      </c>
      <c r="AD1819">
        <v>76558</v>
      </c>
      <c r="AE1819" s="22" t="s">
        <v>1</v>
      </c>
    </row>
    <row r="1820" spans="1:31" x14ac:dyDescent="0.2">
      <c r="A1820" s="25" t="s">
        <v>38</v>
      </c>
      <c r="B1820" s="11" t="s">
        <v>38</v>
      </c>
      <c r="C1820" s="12">
        <v>417</v>
      </c>
      <c r="D1820" s="11" t="s">
        <v>38</v>
      </c>
      <c r="E1820" s="11" t="s">
        <v>449</v>
      </c>
      <c r="F1820" s="11" t="s">
        <v>312</v>
      </c>
      <c r="G1820" s="12" t="s">
        <v>340</v>
      </c>
      <c r="H1820" s="205">
        <v>53668</v>
      </c>
      <c r="I1820" s="205">
        <v>52127</v>
      </c>
      <c r="J1820" s="205">
        <v>50729</v>
      </c>
      <c r="K1820" s="205">
        <v>49497</v>
      </c>
      <c r="L1820" s="205">
        <v>48744</v>
      </c>
      <c r="M1820">
        <v>48295</v>
      </c>
      <c r="N1820">
        <v>48092</v>
      </c>
      <c r="O1820">
        <v>48538</v>
      </c>
      <c r="P1820">
        <v>49591</v>
      </c>
      <c r="Q1820">
        <v>51483</v>
      </c>
      <c r="R1820">
        <v>53540</v>
      </c>
      <c r="S1820">
        <v>55517</v>
      </c>
      <c r="T1820">
        <v>57994</v>
      </c>
      <c r="U1820">
        <v>61711</v>
      </c>
      <c r="V1820">
        <v>65847</v>
      </c>
      <c r="W1820">
        <v>69696</v>
      </c>
      <c r="X1820">
        <v>73745</v>
      </c>
      <c r="Y1820">
        <v>76798</v>
      </c>
      <c r="Z1820">
        <v>77255</v>
      </c>
      <c r="AA1820">
        <v>76269</v>
      </c>
      <c r="AB1820">
        <v>75462</v>
      </c>
      <c r="AC1820">
        <v>74489</v>
      </c>
      <c r="AD1820">
        <v>73415</v>
      </c>
      <c r="AE1820" s="21" t="s">
        <v>1</v>
      </c>
    </row>
    <row r="1821" spans="1:31" x14ac:dyDescent="0.2">
      <c r="A1821" s="27" t="s">
        <v>38</v>
      </c>
      <c r="B1821" s="13" t="s">
        <v>38</v>
      </c>
      <c r="C1821" s="14">
        <v>417</v>
      </c>
      <c r="D1821" s="13" t="s">
        <v>38</v>
      </c>
      <c r="E1821" s="13" t="s">
        <v>496</v>
      </c>
      <c r="F1821" s="13" t="s">
        <v>313</v>
      </c>
      <c r="G1821" s="14" t="s">
        <v>340</v>
      </c>
      <c r="H1821" s="205">
        <v>55535</v>
      </c>
      <c r="I1821" s="205">
        <v>54151</v>
      </c>
      <c r="J1821" s="205">
        <v>52895</v>
      </c>
      <c r="K1821" s="205">
        <v>51574</v>
      </c>
      <c r="L1821" s="205">
        <v>50728</v>
      </c>
      <c r="M1821">
        <v>50231</v>
      </c>
      <c r="N1821">
        <v>49997</v>
      </c>
      <c r="O1821">
        <v>50444</v>
      </c>
      <c r="P1821">
        <v>51537</v>
      </c>
      <c r="Q1821">
        <v>53509</v>
      </c>
      <c r="R1821">
        <v>55655</v>
      </c>
      <c r="S1821">
        <v>57707</v>
      </c>
      <c r="T1821">
        <v>60316</v>
      </c>
      <c r="U1821">
        <v>64328</v>
      </c>
      <c r="V1821">
        <v>68814</v>
      </c>
      <c r="W1821">
        <v>72977</v>
      </c>
      <c r="X1821">
        <v>77346</v>
      </c>
      <c r="Y1821">
        <v>80653</v>
      </c>
      <c r="Z1821">
        <v>81201</v>
      </c>
      <c r="AA1821">
        <v>80204</v>
      </c>
      <c r="AB1821">
        <v>79393</v>
      </c>
      <c r="AC1821">
        <v>78398</v>
      </c>
      <c r="AD1821">
        <v>77285</v>
      </c>
      <c r="AE1821" s="22" t="s">
        <v>1</v>
      </c>
    </row>
    <row r="1822" spans="1:31" x14ac:dyDescent="0.2">
      <c r="A1822" s="25" t="s">
        <v>38</v>
      </c>
      <c r="B1822" s="11" t="s">
        <v>38</v>
      </c>
      <c r="C1822" s="12">
        <v>417</v>
      </c>
      <c r="D1822" s="11" t="s">
        <v>38</v>
      </c>
      <c r="E1822" s="11" t="s">
        <v>450</v>
      </c>
      <c r="F1822" s="11" t="s">
        <v>312</v>
      </c>
      <c r="G1822" s="12" t="s">
        <v>329</v>
      </c>
      <c r="H1822" s="205">
        <v>55512</v>
      </c>
      <c r="I1822" s="205">
        <v>54000</v>
      </c>
      <c r="J1822" s="205">
        <v>52413</v>
      </c>
      <c r="K1822" s="205">
        <v>50710</v>
      </c>
      <c r="L1822" s="205">
        <v>49562</v>
      </c>
      <c r="M1822">
        <v>48862</v>
      </c>
      <c r="N1822">
        <v>48459</v>
      </c>
      <c r="O1822">
        <v>48262</v>
      </c>
      <c r="P1822">
        <v>48381</v>
      </c>
      <c r="Q1822">
        <v>49564</v>
      </c>
      <c r="R1822">
        <v>51516</v>
      </c>
      <c r="S1822">
        <v>53515</v>
      </c>
      <c r="T1822">
        <v>55332</v>
      </c>
      <c r="U1822">
        <v>58011</v>
      </c>
      <c r="V1822">
        <v>61606</v>
      </c>
      <c r="W1822">
        <v>65677</v>
      </c>
      <c r="X1822">
        <v>69617</v>
      </c>
      <c r="Y1822">
        <v>73921</v>
      </c>
      <c r="Z1822">
        <v>76628</v>
      </c>
      <c r="AA1822">
        <v>77145</v>
      </c>
      <c r="AB1822">
        <v>76209</v>
      </c>
      <c r="AC1822">
        <v>75397</v>
      </c>
      <c r="AD1822">
        <v>74370</v>
      </c>
      <c r="AE1822" s="21" t="s">
        <v>1</v>
      </c>
    </row>
    <row r="1823" spans="1:31" x14ac:dyDescent="0.2">
      <c r="A1823" s="27" t="s">
        <v>38</v>
      </c>
      <c r="B1823" s="13" t="s">
        <v>38</v>
      </c>
      <c r="C1823" s="14">
        <v>417</v>
      </c>
      <c r="D1823" s="13" t="s">
        <v>38</v>
      </c>
      <c r="E1823" s="13" t="s">
        <v>497</v>
      </c>
      <c r="F1823" s="13" t="s">
        <v>313</v>
      </c>
      <c r="G1823" s="14" t="s">
        <v>329</v>
      </c>
      <c r="H1823" s="205">
        <v>57265</v>
      </c>
      <c r="I1823" s="205">
        <v>55884</v>
      </c>
      <c r="J1823" s="205">
        <v>54497</v>
      </c>
      <c r="K1823" s="205">
        <v>52809</v>
      </c>
      <c r="L1823" s="205">
        <v>51592</v>
      </c>
      <c r="M1823">
        <v>50830</v>
      </c>
      <c r="N1823">
        <v>50388</v>
      </c>
      <c r="O1823">
        <v>50157</v>
      </c>
      <c r="P1823">
        <v>50276</v>
      </c>
      <c r="Q1823">
        <v>51504</v>
      </c>
      <c r="R1823">
        <v>53537</v>
      </c>
      <c r="S1823">
        <v>55617</v>
      </c>
      <c r="T1823">
        <v>57492</v>
      </c>
      <c r="U1823">
        <v>60344</v>
      </c>
      <c r="V1823">
        <v>64218.999999999993</v>
      </c>
      <c r="W1823">
        <v>68629</v>
      </c>
      <c r="X1823">
        <v>72886</v>
      </c>
      <c r="Y1823">
        <v>77526</v>
      </c>
      <c r="Z1823">
        <v>80475</v>
      </c>
      <c r="AA1823">
        <v>81084</v>
      </c>
      <c r="AB1823">
        <v>80137</v>
      </c>
      <c r="AC1823">
        <v>79317</v>
      </c>
      <c r="AD1823">
        <v>78262</v>
      </c>
      <c r="AE1823" s="22" t="s">
        <v>1</v>
      </c>
    </row>
    <row r="1824" spans="1:31" x14ac:dyDescent="0.2">
      <c r="A1824" s="25" t="s">
        <v>38</v>
      </c>
      <c r="B1824" s="11" t="s">
        <v>38</v>
      </c>
      <c r="C1824" s="12">
        <v>417</v>
      </c>
      <c r="D1824" s="11" t="s">
        <v>38</v>
      </c>
      <c r="E1824" s="11" t="s">
        <v>451</v>
      </c>
      <c r="F1824" s="11" t="s">
        <v>312</v>
      </c>
      <c r="G1824" s="12" t="s">
        <v>361</v>
      </c>
      <c r="H1824" s="205">
        <v>57326</v>
      </c>
      <c r="I1824" s="205">
        <v>55865</v>
      </c>
      <c r="J1824" s="205">
        <v>54331</v>
      </c>
      <c r="K1824" s="205">
        <v>52275</v>
      </c>
      <c r="L1824" s="205">
        <v>50703</v>
      </c>
      <c r="M1824">
        <v>49643</v>
      </c>
      <c r="N1824">
        <v>49011</v>
      </c>
      <c r="O1824">
        <v>48663</v>
      </c>
      <c r="P1824">
        <v>48096</v>
      </c>
      <c r="Q1824">
        <v>48342</v>
      </c>
      <c r="R1824">
        <v>49584</v>
      </c>
      <c r="S1824">
        <v>51511</v>
      </c>
      <c r="T1824">
        <v>53414</v>
      </c>
      <c r="U1824">
        <v>55321</v>
      </c>
      <c r="V1824">
        <v>57883</v>
      </c>
      <c r="W1824">
        <v>61419</v>
      </c>
      <c r="X1824">
        <v>65518</v>
      </c>
      <c r="Y1824">
        <v>69588</v>
      </c>
      <c r="Z1824">
        <v>73729</v>
      </c>
      <c r="AA1824">
        <v>76493</v>
      </c>
      <c r="AB1824">
        <v>77061</v>
      </c>
      <c r="AC1824">
        <v>76137</v>
      </c>
      <c r="AD1824">
        <v>75304</v>
      </c>
      <c r="AE1824" s="21" t="s">
        <v>1</v>
      </c>
    </row>
    <row r="1825" spans="1:31" x14ac:dyDescent="0.2">
      <c r="A1825" s="27" t="s">
        <v>38</v>
      </c>
      <c r="B1825" s="13" t="s">
        <v>38</v>
      </c>
      <c r="C1825" s="14">
        <v>417</v>
      </c>
      <c r="D1825" s="13" t="s">
        <v>38</v>
      </c>
      <c r="E1825" s="13" t="s">
        <v>498</v>
      </c>
      <c r="F1825" s="13" t="s">
        <v>313</v>
      </c>
      <c r="G1825" s="14" t="s">
        <v>361</v>
      </c>
      <c r="H1825" s="205">
        <v>58983</v>
      </c>
      <c r="I1825" s="205">
        <v>57626</v>
      </c>
      <c r="J1825" s="205">
        <v>56258</v>
      </c>
      <c r="K1825" s="205">
        <v>54328</v>
      </c>
      <c r="L1825" s="205">
        <v>52759</v>
      </c>
      <c r="M1825">
        <v>51639</v>
      </c>
      <c r="N1825">
        <v>50963</v>
      </c>
      <c r="O1825">
        <v>50576</v>
      </c>
      <c r="P1825">
        <v>49980</v>
      </c>
      <c r="Q1825">
        <v>50232</v>
      </c>
      <c r="R1825">
        <v>51520</v>
      </c>
      <c r="S1825">
        <v>53522</v>
      </c>
      <c r="T1825">
        <v>55498</v>
      </c>
      <c r="U1825">
        <v>57491</v>
      </c>
      <c r="V1825">
        <v>60212</v>
      </c>
      <c r="W1825">
        <v>64019.999999999993</v>
      </c>
      <c r="X1825">
        <v>68457</v>
      </c>
      <c r="Y1825">
        <v>72850</v>
      </c>
      <c r="Z1825">
        <v>77327</v>
      </c>
      <c r="AA1825">
        <v>80335</v>
      </c>
      <c r="AB1825">
        <v>80996</v>
      </c>
      <c r="AC1825">
        <v>80058</v>
      </c>
      <c r="AD1825">
        <v>79210</v>
      </c>
      <c r="AE1825" s="22" t="s">
        <v>1</v>
      </c>
    </row>
    <row r="1826" spans="1:31" x14ac:dyDescent="0.2">
      <c r="A1826" s="25" t="s">
        <v>38</v>
      </c>
      <c r="B1826" s="11" t="s">
        <v>38</v>
      </c>
      <c r="C1826" s="12">
        <v>417</v>
      </c>
      <c r="D1826" s="11" t="s">
        <v>38</v>
      </c>
      <c r="E1826" s="11" t="s">
        <v>452</v>
      </c>
      <c r="F1826" s="11" t="s">
        <v>312</v>
      </c>
      <c r="G1826" s="12" t="s">
        <v>328</v>
      </c>
      <c r="H1826" s="205">
        <v>58880</v>
      </c>
      <c r="I1826" s="205">
        <v>57673</v>
      </c>
      <c r="J1826" s="205">
        <v>56217</v>
      </c>
      <c r="K1826" s="205">
        <v>54045</v>
      </c>
      <c r="L1826" s="205">
        <v>52149</v>
      </c>
      <c r="M1826">
        <v>50712</v>
      </c>
      <c r="N1826">
        <v>49755</v>
      </c>
      <c r="O1826">
        <v>49201</v>
      </c>
      <c r="P1826">
        <v>48487</v>
      </c>
      <c r="Q1826">
        <v>48048</v>
      </c>
      <c r="R1826">
        <v>48350</v>
      </c>
      <c r="S1826">
        <v>49567</v>
      </c>
      <c r="T1826">
        <v>51432</v>
      </c>
      <c r="U1826">
        <v>53377</v>
      </c>
      <c r="V1826">
        <v>55170</v>
      </c>
      <c r="W1826">
        <v>57677</v>
      </c>
      <c r="X1826">
        <v>61241</v>
      </c>
      <c r="Y1826">
        <v>65407</v>
      </c>
      <c r="Z1826">
        <v>69378</v>
      </c>
      <c r="AA1826">
        <v>73572</v>
      </c>
      <c r="AB1826">
        <v>76385</v>
      </c>
      <c r="AC1826">
        <v>76965</v>
      </c>
      <c r="AD1826">
        <v>76037</v>
      </c>
      <c r="AE1826" s="21" t="s">
        <v>1</v>
      </c>
    </row>
    <row r="1827" spans="1:31" x14ac:dyDescent="0.2">
      <c r="A1827" s="27" t="s">
        <v>38</v>
      </c>
      <c r="B1827" s="13" t="s">
        <v>38</v>
      </c>
      <c r="C1827" s="14">
        <v>417</v>
      </c>
      <c r="D1827" s="13" t="s">
        <v>38</v>
      </c>
      <c r="E1827" s="13" t="s">
        <v>499</v>
      </c>
      <c r="F1827" s="13" t="s">
        <v>313</v>
      </c>
      <c r="G1827" s="14" t="s">
        <v>328</v>
      </c>
      <c r="H1827" s="205">
        <v>60390</v>
      </c>
      <c r="I1827" s="205">
        <v>59333</v>
      </c>
      <c r="J1827" s="205">
        <v>58011</v>
      </c>
      <c r="K1827" s="205">
        <v>55998</v>
      </c>
      <c r="L1827" s="205">
        <v>54196</v>
      </c>
      <c r="M1827">
        <v>52738</v>
      </c>
      <c r="N1827">
        <v>51717</v>
      </c>
      <c r="O1827">
        <v>51127</v>
      </c>
      <c r="P1827">
        <v>50387</v>
      </c>
      <c r="Q1827">
        <v>49925</v>
      </c>
      <c r="R1827">
        <v>50236</v>
      </c>
      <c r="S1827">
        <v>51495</v>
      </c>
      <c r="T1827">
        <v>53431</v>
      </c>
      <c r="U1827">
        <v>55470</v>
      </c>
      <c r="V1827">
        <v>57338</v>
      </c>
      <c r="W1827">
        <v>59997</v>
      </c>
      <c r="X1827">
        <v>63833</v>
      </c>
      <c r="Y1827">
        <v>68338</v>
      </c>
      <c r="Z1827">
        <v>72633</v>
      </c>
      <c r="AA1827">
        <v>77165</v>
      </c>
      <c r="AB1827">
        <v>80223</v>
      </c>
      <c r="AC1827">
        <v>80893</v>
      </c>
      <c r="AD1827">
        <v>79945</v>
      </c>
      <c r="AE1827" s="22" t="s">
        <v>1</v>
      </c>
    </row>
    <row r="1828" spans="1:31" x14ac:dyDescent="0.2">
      <c r="A1828" s="25" t="s">
        <v>38</v>
      </c>
      <c r="B1828" s="11" t="s">
        <v>38</v>
      </c>
      <c r="C1828" s="12">
        <v>417</v>
      </c>
      <c r="D1828" s="11" t="s">
        <v>38</v>
      </c>
      <c r="E1828" s="11" t="s">
        <v>453</v>
      </c>
      <c r="F1828" s="11" t="s">
        <v>312</v>
      </c>
      <c r="G1828" s="12" t="s">
        <v>337</v>
      </c>
      <c r="H1828" s="205">
        <v>60015</v>
      </c>
      <c r="I1828" s="205">
        <v>59257</v>
      </c>
      <c r="J1828" s="205">
        <v>58020</v>
      </c>
      <c r="K1828" s="205">
        <v>55791</v>
      </c>
      <c r="L1828" s="205">
        <v>53774</v>
      </c>
      <c r="M1828">
        <v>52039</v>
      </c>
      <c r="N1828">
        <v>50753</v>
      </c>
      <c r="O1828">
        <v>49908</v>
      </c>
      <c r="P1828">
        <v>49014</v>
      </c>
      <c r="Q1828">
        <v>48429</v>
      </c>
      <c r="R1828">
        <v>48045</v>
      </c>
      <c r="S1828">
        <v>48322</v>
      </c>
      <c r="T1828">
        <v>49479</v>
      </c>
      <c r="U1828">
        <v>51369</v>
      </c>
      <c r="V1828">
        <v>53205</v>
      </c>
      <c r="W1828">
        <v>54945</v>
      </c>
      <c r="X1828">
        <v>57480</v>
      </c>
      <c r="Y1828">
        <v>61108</v>
      </c>
      <c r="Z1828">
        <v>65179</v>
      </c>
      <c r="AA1828">
        <v>69200</v>
      </c>
      <c r="AB1828">
        <v>73440</v>
      </c>
      <c r="AC1828">
        <v>76265</v>
      </c>
      <c r="AD1828">
        <v>76840</v>
      </c>
      <c r="AE1828" s="21" t="s">
        <v>1</v>
      </c>
    </row>
    <row r="1829" spans="1:31" x14ac:dyDescent="0.2">
      <c r="A1829" s="27" t="s">
        <v>38</v>
      </c>
      <c r="B1829" s="13" t="s">
        <v>38</v>
      </c>
      <c r="C1829" s="14">
        <v>417</v>
      </c>
      <c r="D1829" s="13" t="s">
        <v>38</v>
      </c>
      <c r="E1829" s="13" t="s">
        <v>500</v>
      </c>
      <c r="F1829" s="13" t="s">
        <v>313</v>
      </c>
      <c r="G1829" s="14" t="s">
        <v>337</v>
      </c>
      <c r="H1829" s="205">
        <v>61307</v>
      </c>
      <c r="I1829" s="205">
        <v>60751</v>
      </c>
      <c r="J1829" s="205">
        <v>59710</v>
      </c>
      <c r="K1829" s="205">
        <v>57661</v>
      </c>
      <c r="L1829" s="205">
        <v>55778</v>
      </c>
      <c r="M1829">
        <v>54094</v>
      </c>
      <c r="N1829">
        <v>52748</v>
      </c>
      <c r="O1829">
        <v>51827</v>
      </c>
      <c r="P1829">
        <v>50925</v>
      </c>
      <c r="Q1829">
        <v>50321</v>
      </c>
      <c r="R1829">
        <v>49917</v>
      </c>
      <c r="S1829">
        <v>50200</v>
      </c>
      <c r="T1829">
        <v>51396</v>
      </c>
      <c r="U1829">
        <v>53376</v>
      </c>
      <c r="V1829">
        <v>55295</v>
      </c>
      <c r="W1829">
        <v>57104</v>
      </c>
      <c r="X1829">
        <v>59793</v>
      </c>
      <c r="Y1829">
        <v>63695</v>
      </c>
      <c r="Z1829">
        <v>68101</v>
      </c>
      <c r="AA1829">
        <v>72449</v>
      </c>
      <c r="AB1829">
        <v>77029</v>
      </c>
      <c r="AC1829">
        <v>80098</v>
      </c>
      <c r="AD1829">
        <v>80758</v>
      </c>
      <c r="AE1829" s="22" t="s">
        <v>1</v>
      </c>
    </row>
    <row r="1830" spans="1:31" x14ac:dyDescent="0.2">
      <c r="A1830" s="25" t="s">
        <v>38</v>
      </c>
      <c r="B1830" s="11" t="s">
        <v>38</v>
      </c>
      <c r="C1830" s="12">
        <v>417</v>
      </c>
      <c r="D1830" s="11" t="s">
        <v>38</v>
      </c>
      <c r="E1830" s="11" t="s">
        <v>454</v>
      </c>
      <c r="F1830" s="11" t="s">
        <v>312</v>
      </c>
      <c r="G1830" s="12" t="s">
        <v>369</v>
      </c>
      <c r="H1830" s="205">
        <v>60729</v>
      </c>
      <c r="I1830" s="205">
        <v>60480</v>
      </c>
      <c r="J1830" s="205">
        <v>59633</v>
      </c>
      <c r="K1830" s="205">
        <v>57452</v>
      </c>
      <c r="L1830" s="205">
        <v>55379</v>
      </c>
      <c r="M1830">
        <v>53519</v>
      </c>
      <c r="N1830">
        <v>51963</v>
      </c>
      <c r="O1830">
        <v>50835</v>
      </c>
      <c r="P1830">
        <v>49710</v>
      </c>
      <c r="Q1830">
        <v>48947</v>
      </c>
      <c r="R1830">
        <v>48418</v>
      </c>
      <c r="S1830">
        <v>48007</v>
      </c>
      <c r="T1830">
        <v>48225</v>
      </c>
      <c r="U1830">
        <v>49391</v>
      </c>
      <c r="V1830">
        <v>51177</v>
      </c>
      <c r="W1830">
        <v>52962</v>
      </c>
      <c r="X1830">
        <v>54729</v>
      </c>
      <c r="Y1830">
        <v>57325</v>
      </c>
      <c r="Z1830">
        <v>60861</v>
      </c>
      <c r="AA1830">
        <v>64980.999999999993</v>
      </c>
      <c r="AB1830">
        <v>69047</v>
      </c>
      <c r="AC1830">
        <v>73297</v>
      </c>
      <c r="AD1830">
        <v>76116</v>
      </c>
      <c r="AE1830" s="21" t="s">
        <v>1</v>
      </c>
    </row>
    <row r="1831" spans="1:31" x14ac:dyDescent="0.2">
      <c r="A1831" s="27" t="s">
        <v>38</v>
      </c>
      <c r="B1831" s="13" t="s">
        <v>38</v>
      </c>
      <c r="C1831" s="14">
        <v>417</v>
      </c>
      <c r="D1831" s="13" t="s">
        <v>38</v>
      </c>
      <c r="E1831" s="13" t="s">
        <v>501</v>
      </c>
      <c r="F1831" s="13" t="s">
        <v>313</v>
      </c>
      <c r="G1831" s="14" t="s">
        <v>369</v>
      </c>
      <c r="H1831" s="205">
        <v>61768</v>
      </c>
      <c r="I1831" s="205">
        <v>61713</v>
      </c>
      <c r="J1831" s="205">
        <v>61138</v>
      </c>
      <c r="K1831" s="205">
        <v>59274</v>
      </c>
      <c r="L1831" s="205">
        <v>57352</v>
      </c>
      <c r="M1831">
        <v>55587</v>
      </c>
      <c r="N1831">
        <v>54025</v>
      </c>
      <c r="O1831">
        <v>52791</v>
      </c>
      <c r="P1831">
        <v>51611</v>
      </c>
      <c r="Q1831">
        <v>50848</v>
      </c>
      <c r="R1831">
        <v>50303</v>
      </c>
      <c r="S1831">
        <v>49870</v>
      </c>
      <c r="T1831">
        <v>50091</v>
      </c>
      <c r="U1831">
        <v>51313</v>
      </c>
      <c r="V1831">
        <v>53179</v>
      </c>
      <c r="W1831">
        <v>55043</v>
      </c>
      <c r="X1831">
        <v>56882</v>
      </c>
      <c r="Y1831">
        <v>59635</v>
      </c>
      <c r="Z1831">
        <v>63438</v>
      </c>
      <c r="AA1831">
        <v>67897</v>
      </c>
      <c r="AB1831">
        <v>72291</v>
      </c>
      <c r="AC1831">
        <v>76881</v>
      </c>
      <c r="AD1831">
        <v>79940</v>
      </c>
      <c r="AE1831" s="22" t="s">
        <v>1</v>
      </c>
    </row>
    <row r="1832" spans="1:31" x14ac:dyDescent="0.2">
      <c r="A1832" s="25" t="s">
        <v>38</v>
      </c>
      <c r="B1832" s="11" t="s">
        <v>38</v>
      </c>
      <c r="C1832" s="12">
        <v>417</v>
      </c>
      <c r="D1832" s="11" t="s">
        <v>38</v>
      </c>
      <c r="E1832" s="11" t="s">
        <v>473</v>
      </c>
      <c r="F1832" s="11" t="s">
        <v>312</v>
      </c>
      <c r="G1832" s="12" t="s">
        <v>359</v>
      </c>
      <c r="H1832">
        <v>61336</v>
      </c>
      <c r="I1832">
        <v>61306</v>
      </c>
      <c r="J1832">
        <v>60945</v>
      </c>
      <c r="K1832">
        <v>58958</v>
      </c>
      <c r="L1832">
        <v>56899</v>
      </c>
      <c r="M1832">
        <v>54984</v>
      </c>
      <c r="N1832">
        <v>53298</v>
      </c>
      <c r="O1832">
        <v>51928</v>
      </c>
      <c r="P1832">
        <v>50629</v>
      </c>
      <c r="Q1832">
        <v>49634</v>
      </c>
      <c r="R1832">
        <v>48927</v>
      </c>
      <c r="S1832">
        <v>48371</v>
      </c>
      <c r="T1832">
        <v>47900</v>
      </c>
      <c r="U1832">
        <v>48119</v>
      </c>
      <c r="V1832">
        <v>49177</v>
      </c>
      <c r="W1832">
        <v>50916</v>
      </c>
      <c r="X1832">
        <v>52728</v>
      </c>
      <c r="Y1832">
        <v>54553</v>
      </c>
      <c r="Z1832">
        <v>57067</v>
      </c>
      <c r="AA1832">
        <v>60643</v>
      </c>
      <c r="AB1832">
        <v>64805.000000000007</v>
      </c>
      <c r="AC1832">
        <v>68882</v>
      </c>
      <c r="AD1832">
        <v>73127</v>
      </c>
      <c r="AE1832" s="21"/>
    </row>
    <row r="1833" spans="1:31" x14ac:dyDescent="0.2">
      <c r="A1833" s="27" t="s">
        <v>38</v>
      </c>
      <c r="B1833" s="13" t="s">
        <v>38</v>
      </c>
      <c r="C1833" s="14">
        <v>417</v>
      </c>
      <c r="D1833" s="13" t="s">
        <v>38</v>
      </c>
      <c r="E1833" s="13" t="s">
        <v>480</v>
      </c>
      <c r="F1833" s="13" t="s">
        <v>313</v>
      </c>
      <c r="G1833" s="14" t="s">
        <v>359</v>
      </c>
      <c r="H1833">
        <v>62129</v>
      </c>
      <c r="I1833">
        <v>62233</v>
      </c>
      <c r="J1833">
        <v>62147</v>
      </c>
      <c r="K1833">
        <v>60616</v>
      </c>
      <c r="L1833">
        <v>58880</v>
      </c>
      <c r="M1833">
        <v>57073</v>
      </c>
      <c r="N1833">
        <v>55430</v>
      </c>
      <c r="O1833">
        <v>53989</v>
      </c>
      <c r="P1833">
        <v>52565</v>
      </c>
      <c r="Q1833">
        <v>51523</v>
      </c>
      <c r="R1833">
        <v>50819</v>
      </c>
      <c r="S1833">
        <v>50245</v>
      </c>
      <c r="T1833">
        <v>49751</v>
      </c>
      <c r="U1833">
        <v>49989</v>
      </c>
      <c r="V1833">
        <v>51094</v>
      </c>
      <c r="W1833">
        <v>52909</v>
      </c>
      <c r="X1833">
        <v>54802</v>
      </c>
      <c r="Y1833">
        <v>56703</v>
      </c>
      <c r="Z1833">
        <v>59366</v>
      </c>
      <c r="AA1833">
        <v>63212</v>
      </c>
      <c r="AB1833">
        <v>67716</v>
      </c>
      <c r="AC1833">
        <v>72121</v>
      </c>
      <c r="AD1833">
        <v>76701</v>
      </c>
      <c r="AE1833" s="22"/>
    </row>
    <row r="1834" spans="1:31" x14ac:dyDescent="0.2">
      <c r="A1834" s="25" t="s">
        <v>38</v>
      </c>
      <c r="B1834" s="11" t="s">
        <v>38</v>
      </c>
      <c r="C1834" s="12">
        <v>417</v>
      </c>
      <c r="D1834" s="11" t="s">
        <v>38</v>
      </c>
      <c r="E1834" s="11" t="s">
        <v>474</v>
      </c>
      <c r="F1834" s="11" t="s">
        <v>312</v>
      </c>
      <c r="G1834" s="12" t="s">
        <v>341</v>
      </c>
      <c r="H1834">
        <v>61964</v>
      </c>
      <c r="I1834">
        <v>62012</v>
      </c>
      <c r="J1834">
        <v>61881</v>
      </c>
      <c r="K1834">
        <v>60218</v>
      </c>
      <c r="L1834">
        <v>58298</v>
      </c>
      <c r="M1834">
        <v>56363</v>
      </c>
      <c r="N1834">
        <v>54625</v>
      </c>
      <c r="O1834">
        <v>53120</v>
      </c>
      <c r="P1834">
        <v>51717</v>
      </c>
      <c r="Q1834">
        <v>50546</v>
      </c>
      <c r="R1834">
        <v>49605</v>
      </c>
      <c r="S1834">
        <v>48871</v>
      </c>
      <c r="T1834">
        <v>48255</v>
      </c>
      <c r="U1834">
        <v>47791</v>
      </c>
      <c r="V1834">
        <v>47892</v>
      </c>
      <c r="W1834">
        <v>48898</v>
      </c>
      <c r="X1834">
        <v>50664</v>
      </c>
      <c r="Y1834">
        <v>52532</v>
      </c>
      <c r="Z1834">
        <v>54293</v>
      </c>
      <c r="AA1834">
        <v>56835</v>
      </c>
      <c r="AB1834">
        <v>60445</v>
      </c>
      <c r="AC1834">
        <v>64620.000000000007</v>
      </c>
      <c r="AD1834">
        <v>68692</v>
      </c>
      <c r="AE1834" s="21"/>
    </row>
    <row r="1835" spans="1:31" x14ac:dyDescent="0.2">
      <c r="A1835" s="27" t="s">
        <v>38</v>
      </c>
      <c r="B1835" s="13" t="s">
        <v>38</v>
      </c>
      <c r="C1835" s="14">
        <v>417</v>
      </c>
      <c r="D1835" s="13" t="s">
        <v>38</v>
      </c>
      <c r="E1835" s="13" t="s">
        <v>481</v>
      </c>
      <c r="F1835" s="13" t="s">
        <v>313</v>
      </c>
      <c r="G1835" s="14" t="s">
        <v>341</v>
      </c>
      <c r="H1835">
        <v>62483</v>
      </c>
      <c r="I1835">
        <v>62640</v>
      </c>
      <c r="J1835">
        <v>62726</v>
      </c>
      <c r="K1835">
        <v>61536</v>
      </c>
      <c r="L1835">
        <v>60135</v>
      </c>
      <c r="M1835">
        <v>58517</v>
      </c>
      <c r="N1835">
        <v>56829</v>
      </c>
      <c r="O1835">
        <v>55307</v>
      </c>
      <c r="P1835">
        <v>53755</v>
      </c>
      <c r="Q1835">
        <v>52467</v>
      </c>
      <c r="R1835">
        <v>51483</v>
      </c>
      <c r="S1835">
        <v>50750</v>
      </c>
      <c r="T1835">
        <v>50115</v>
      </c>
      <c r="U1835">
        <v>49642</v>
      </c>
      <c r="V1835">
        <v>49755</v>
      </c>
      <c r="W1835">
        <v>50804</v>
      </c>
      <c r="X1835">
        <v>52649</v>
      </c>
      <c r="Y1835">
        <v>54603</v>
      </c>
      <c r="Z1835">
        <v>56431</v>
      </c>
      <c r="AA1835">
        <v>59125</v>
      </c>
      <c r="AB1835">
        <v>63008</v>
      </c>
      <c r="AC1835">
        <v>67523</v>
      </c>
      <c r="AD1835">
        <v>71921</v>
      </c>
      <c r="AE1835" s="22"/>
    </row>
    <row r="1836" spans="1:31" x14ac:dyDescent="0.2">
      <c r="A1836" s="25" t="s">
        <v>38</v>
      </c>
      <c r="B1836" s="11" t="s">
        <v>38</v>
      </c>
      <c r="C1836" s="12">
        <v>417</v>
      </c>
      <c r="D1836" s="11" t="s">
        <v>38</v>
      </c>
      <c r="E1836" s="11" t="s">
        <v>475</v>
      </c>
      <c r="F1836" s="11" t="s">
        <v>312</v>
      </c>
      <c r="G1836" s="12" t="s">
        <v>334</v>
      </c>
      <c r="H1836">
        <v>61396</v>
      </c>
      <c r="I1836">
        <v>62760</v>
      </c>
      <c r="J1836">
        <v>62687</v>
      </c>
      <c r="K1836">
        <v>61144</v>
      </c>
      <c r="L1836">
        <v>59506</v>
      </c>
      <c r="M1836">
        <v>57657</v>
      </c>
      <c r="N1836">
        <v>55864</v>
      </c>
      <c r="O1836">
        <v>54308</v>
      </c>
      <c r="P1836">
        <v>52907</v>
      </c>
      <c r="Q1836">
        <v>51633</v>
      </c>
      <c r="R1836">
        <v>50512</v>
      </c>
      <c r="S1836">
        <v>49539</v>
      </c>
      <c r="T1836">
        <v>48744</v>
      </c>
      <c r="U1836">
        <v>48150</v>
      </c>
      <c r="V1836">
        <v>47560</v>
      </c>
      <c r="W1836">
        <v>47601</v>
      </c>
      <c r="X1836">
        <v>48627</v>
      </c>
      <c r="Y1836">
        <v>50449</v>
      </c>
      <c r="Z1836">
        <v>52279</v>
      </c>
      <c r="AA1836">
        <v>54059</v>
      </c>
      <c r="AB1836">
        <v>56623</v>
      </c>
      <c r="AC1836">
        <v>60238</v>
      </c>
      <c r="AD1836">
        <v>64410</v>
      </c>
      <c r="AE1836" s="21"/>
    </row>
    <row r="1837" spans="1:31" x14ac:dyDescent="0.2">
      <c r="A1837" s="27" t="s">
        <v>38</v>
      </c>
      <c r="B1837" s="13" t="s">
        <v>38</v>
      </c>
      <c r="C1837" s="14">
        <v>417</v>
      </c>
      <c r="D1837" s="13" t="s">
        <v>38</v>
      </c>
      <c r="E1837" s="13" t="s">
        <v>482</v>
      </c>
      <c r="F1837" s="13" t="s">
        <v>313</v>
      </c>
      <c r="G1837" s="14" t="s">
        <v>334</v>
      </c>
      <c r="H1837">
        <v>61789</v>
      </c>
      <c r="I1837">
        <v>63051</v>
      </c>
      <c r="J1837">
        <v>63180</v>
      </c>
      <c r="K1837">
        <v>62032</v>
      </c>
      <c r="L1837">
        <v>60968</v>
      </c>
      <c r="M1837">
        <v>59688</v>
      </c>
      <c r="N1837">
        <v>58191</v>
      </c>
      <c r="O1837">
        <v>56619</v>
      </c>
      <c r="P1837">
        <v>55067</v>
      </c>
      <c r="Q1837">
        <v>53652</v>
      </c>
      <c r="R1837">
        <v>52419</v>
      </c>
      <c r="S1837">
        <v>51402</v>
      </c>
      <c r="T1837">
        <v>50608</v>
      </c>
      <c r="U1837">
        <v>50008</v>
      </c>
      <c r="V1837">
        <v>49402</v>
      </c>
      <c r="W1837">
        <v>49451</v>
      </c>
      <c r="X1837">
        <v>50524</v>
      </c>
      <c r="Y1837">
        <v>52429</v>
      </c>
      <c r="Z1837">
        <v>54335</v>
      </c>
      <c r="AA1837">
        <v>56186</v>
      </c>
      <c r="AB1837">
        <v>58904</v>
      </c>
      <c r="AC1837">
        <v>62792</v>
      </c>
      <c r="AD1837">
        <v>67304</v>
      </c>
      <c r="AE1837" s="22"/>
    </row>
    <row r="1838" spans="1:31" x14ac:dyDescent="0.2">
      <c r="A1838" s="25" t="s">
        <v>38</v>
      </c>
      <c r="B1838" s="11" t="s">
        <v>38</v>
      </c>
      <c r="C1838" s="12">
        <v>417</v>
      </c>
      <c r="D1838" s="11" t="s">
        <v>38</v>
      </c>
      <c r="E1838" s="11" t="s">
        <v>476</v>
      </c>
      <c r="F1838" s="11" t="s">
        <v>312</v>
      </c>
      <c r="G1838" s="12" t="s">
        <v>345</v>
      </c>
      <c r="H1838">
        <v>59119</v>
      </c>
      <c r="I1838">
        <v>62167</v>
      </c>
      <c r="J1838">
        <v>63556</v>
      </c>
      <c r="K1838">
        <v>61940</v>
      </c>
      <c r="L1838">
        <v>60423</v>
      </c>
      <c r="M1838">
        <v>58814</v>
      </c>
      <c r="N1838">
        <v>57052</v>
      </c>
      <c r="O1838">
        <v>55409</v>
      </c>
      <c r="P1838">
        <v>54095</v>
      </c>
      <c r="Q1838">
        <v>52824</v>
      </c>
      <c r="R1838">
        <v>51598</v>
      </c>
      <c r="S1838">
        <v>50440</v>
      </c>
      <c r="T1838">
        <v>49403</v>
      </c>
      <c r="U1838">
        <v>48646</v>
      </c>
      <c r="V1838">
        <v>47924</v>
      </c>
      <c r="W1838">
        <v>47266</v>
      </c>
      <c r="X1838">
        <v>47318</v>
      </c>
      <c r="Y1838">
        <v>48392</v>
      </c>
      <c r="Z1838">
        <v>50202</v>
      </c>
      <c r="AA1838">
        <v>52050</v>
      </c>
      <c r="AB1838">
        <v>53844</v>
      </c>
      <c r="AC1838">
        <v>56402</v>
      </c>
      <c r="AD1838">
        <v>60008</v>
      </c>
      <c r="AE1838" s="21"/>
    </row>
    <row r="1839" spans="1:31" x14ac:dyDescent="0.2">
      <c r="A1839" s="27" t="s">
        <v>38</v>
      </c>
      <c r="B1839" s="13" t="s">
        <v>38</v>
      </c>
      <c r="C1839" s="14">
        <v>417</v>
      </c>
      <c r="D1839" s="13" t="s">
        <v>38</v>
      </c>
      <c r="E1839" s="13" t="s">
        <v>483</v>
      </c>
      <c r="F1839" s="13" t="s">
        <v>313</v>
      </c>
      <c r="G1839" s="14" t="s">
        <v>345</v>
      </c>
      <c r="H1839">
        <v>59616</v>
      </c>
      <c r="I1839">
        <v>62317</v>
      </c>
      <c r="J1839">
        <v>63648</v>
      </c>
      <c r="K1839">
        <v>62410</v>
      </c>
      <c r="L1839">
        <v>61382</v>
      </c>
      <c r="M1839">
        <v>60433</v>
      </c>
      <c r="N1839">
        <v>59277</v>
      </c>
      <c r="O1839">
        <v>57899</v>
      </c>
      <c r="P1839">
        <v>56375</v>
      </c>
      <c r="Q1839">
        <v>54963</v>
      </c>
      <c r="R1839">
        <v>53601</v>
      </c>
      <c r="S1839">
        <v>52330</v>
      </c>
      <c r="T1839">
        <v>51248</v>
      </c>
      <c r="U1839">
        <v>50504</v>
      </c>
      <c r="V1839">
        <v>49769</v>
      </c>
      <c r="W1839">
        <v>49093</v>
      </c>
      <c r="X1839">
        <v>49157</v>
      </c>
      <c r="Y1839">
        <v>50283</v>
      </c>
      <c r="Z1839">
        <v>52165</v>
      </c>
      <c r="AA1839">
        <v>54093</v>
      </c>
      <c r="AB1839">
        <v>55960</v>
      </c>
      <c r="AC1839">
        <v>58673</v>
      </c>
      <c r="AD1839">
        <v>62552</v>
      </c>
      <c r="AE1839" s="22"/>
    </row>
    <row r="1840" spans="1:31" x14ac:dyDescent="0.2">
      <c r="A1840" s="25" t="s">
        <v>38</v>
      </c>
      <c r="B1840" s="11" t="s">
        <v>38</v>
      </c>
      <c r="C1840" s="12">
        <v>417</v>
      </c>
      <c r="D1840" s="11" t="s">
        <v>38</v>
      </c>
      <c r="E1840" s="11" t="s">
        <v>477</v>
      </c>
      <c r="F1840" s="11" t="s">
        <v>312</v>
      </c>
      <c r="G1840" s="12" t="s">
        <v>339</v>
      </c>
      <c r="H1840">
        <v>55741</v>
      </c>
      <c r="I1840">
        <v>59641</v>
      </c>
      <c r="J1840">
        <v>62938</v>
      </c>
      <c r="K1840">
        <v>62799</v>
      </c>
      <c r="L1840">
        <v>61210</v>
      </c>
      <c r="M1840">
        <v>59722</v>
      </c>
      <c r="N1840">
        <v>58159</v>
      </c>
      <c r="O1840">
        <v>56493</v>
      </c>
      <c r="P1840">
        <v>55195</v>
      </c>
      <c r="Q1840">
        <v>54013</v>
      </c>
      <c r="R1840">
        <v>52791</v>
      </c>
      <c r="S1840">
        <v>51524</v>
      </c>
      <c r="T1840">
        <v>50296</v>
      </c>
      <c r="U1840">
        <v>49312</v>
      </c>
      <c r="V1840">
        <v>48425</v>
      </c>
      <c r="W1840">
        <v>47634</v>
      </c>
      <c r="X1840">
        <v>46981</v>
      </c>
      <c r="Y1840">
        <v>47070</v>
      </c>
      <c r="Z1840">
        <v>48153</v>
      </c>
      <c r="AA1840">
        <v>49979</v>
      </c>
      <c r="AB1840">
        <v>51839</v>
      </c>
      <c r="AC1840">
        <v>53620</v>
      </c>
      <c r="AD1840">
        <v>56160</v>
      </c>
      <c r="AE1840" s="21"/>
    </row>
    <row r="1841" spans="1:31" x14ac:dyDescent="0.2">
      <c r="A1841" s="27" t="s">
        <v>38</v>
      </c>
      <c r="B1841" s="13" t="s">
        <v>38</v>
      </c>
      <c r="C1841" s="14">
        <v>417</v>
      </c>
      <c r="D1841" s="13" t="s">
        <v>38</v>
      </c>
      <c r="E1841" s="13" t="s">
        <v>484</v>
      </c>
      <c r="F1841" s="13" t="s">
        <v>313</v>
      </c>
      <c r="G1841" s="14" t="s">
        <v>339</v>
      </c>
      <c r="H1841">
        <v>56482</v>
      </c>
      <c r="I1841">
        <v>59956</v>
      </c>
      <c r="J1841">
        <v>62873</v>
      </c>
      <c r="K1841">
        <v>62797</v>
      </c>
      <c r="L1841">
        <v>61684</v>
      </c>
      <c r="M1841">
        <v>60766</v>
      </c>
      <c r="N1841">
        <v>59935</v>
      </c>
      <c r="O1841">
        <v>58901</v>
      </c>
      <c r="P1841">
        <v>57650</v>
      </c>
      <c r="Q1841">
        <v>56268</v>
      </c>
      <c r="R1841">
        <v>54911</v>
      </c>
      <c r="S1841">
        <v>53507</v>
      </c>
      <c r="T1841">
        <v>52165</v>
      </c>
      <c r="U1841">
        <v>51147</v>
      </c>
      <c r="V1841">
        <v>50265</v>
      </c>
      <c r="W1841">
        <v>49460</v>
      </c>
      <c r="X1841">
        <v>48793</v>
      </c>
      <c r="Y1841">
        <v>48901</v>
      </c>
      <c r="Z1841">
        <v>50025</v>
      </c>
      <c r="AA1841">
        <v>51926</v>
      </c>
      <c r="AB1841">
        <v>53870</v>
      </c>
      <c r="AC1841">
        <v>55725</v>
      </c>
      <c r="AD1841">
        <v>58419</v>
      </c>
      <c r="AE1841" s="22"/>
    </row>
    <row r="1842" spans="1:31" x14ac:dyDescent="0.2">
      <c r="A1842" s="25" t="s">
        <v>38</v>
      </c>
      <c r="B1842" s="11" t="s">
        <v>38</v>
      </c>
      <c r="C1842" s="12">
        <v>417</v>
      </c>
      <c r="D1842" s="11" t="s">
        <v>38</v>
      </c>
      <c r="E1842" s="11" t="s">
        <v>478</v>
      </c>
      <c r="F1842" s="11" t="s">
        <v>312</v>
      </c>
      <c r="G1842" s="12" t="s">
        <v>352</v>
      </c>
      <c r="H1842">
        <v>52376</v>
      </c>
      <c r="I1842">
        <v>55877</v>
      </c>
      <c r="J1842">
        <v>60162</v>
      </c>
      <c r="K1842">
        <v>62214</v>
      </c>
      <c r="L1842">
        <v>62058</v>
      </c>
      <c r="M1842">
        <v>60498</v>
      </c>
      <c r="N1842">
        <v>59058</v>
      </c>
      <c r="O1842">
        <v>57550</v>
      </c>
      <c r="P1842">
        <v>56278</v>
      </c>
      <c r="Q1842">
        <v>55115</v>
      </c>
      <c r="R1842">
        <v>53983</v>
      </c>
      <c r="S1842">
        <v>52719</v>
      </c>
      <c r="T1842">
        <v>51377</v>
      </c>
      <c r="U1842">
        <v>50214</v>
      </c>
      <c r="V1842">
        <v>49097</v>
      </c>
      <c r="W1842">
        <v>48139</v>
      </c>
      <c r="X1842">
        <v>47352</v>
      </c>
      <c r="Y1842">
        <v>46729</v>
      </c>
      <c r="Z1842">
        <v>46840</v>
      </c>
      <c r="AA1842">
        <v>47937</v>
      </c>
      <c r="AB1842">
        <v>49773</v>
      </c>
      <c r="AC1842">
        <v>51620</v>
      </c>
      <c r="AD1842">
        <v>53376</v>
      </c>
      <c r="AE1842" s="21"/>
    </row>
    <row r="1843" spans="1:31" x14ac:dyDescent="0.2">
      <c r="A1843" s="27" t="s">
        <v>38</v>
      </c>
      <c r="B1843" s="13" t="s">
        <v>38</v>
      </c>
      <c r="C1843" s="14">
        <v>417</v>
      </c>
      <c r="D1843" s="13" t="s">
        <v>38</v>
      </c>
      <c r="E1843" s="13" t="s">
        <v>485</v>
      </c>
      <c r="F1843" s="13" t="s">
        <v>313</v>
      </c>
      <c r="G1843" s="14" t="s">
        <v>352</v>
      </c>
      <c r="H1843">
        <v>50239</v>
      </c>
      <c r="I1843">
        <v>51922</v>
      </c>
      <c r="J1843">
        <v>54173</v>
      </c>
      <c r="K1843">
        <v>57263</v>
      </c>
      <c r="L1843">
        <v>60860</v>
      </c>
      <c r="M1843">
        <v>64655</v>
      </c>
      <c r="N1843">
        <v>68267</v>
      </c>
      <c r="O1843">
        <v>71225</v>
      </c>
      <c r="P1843">
        <v>75171</v>
      </c>
      <c r="Q1843">
        <v>79101</v>
      </c>
      <c r="R1843">
        <v>82367</v>
      </c>
      <c r="S1843">
        <v>84138</v>
      </c>
      <c r="T1843">
        <v>83530</v>
      </c>
      <c r="U1843">
        <v>52069</v>
      </c>
      <c r="V1843">
        <v>50910</v>
      </c>
      <c r="W1843">
        <v>49956</v>
      </c>
      <c r="X1843">
        <v>49161</v>
      </c>
      <c r="Y1843">
        <v>48531</v>
      </c>
      <c r="Z1843">
        <v>48647</v>
      </c>
      <c r="AA1843">
        <v>49790</v>
      </c>
      <c r="AB1843">
        <v>51705</v>
      </c>
      <c r="AC1843">
        <v>53637</v>
      </c>
      <c r="AD1843">
        <v>55467</v>
      </c>
      <c r="AE1843" s="22"/>
    </row>
    <row r="1844" spans="1:31" x14ac:dyDescent="0.2">
      <c r="A1844" s="25" t="s">
        <v>38</v>
      </c>
      <c r="B1844" s="11" t="s">
        <v>38</v>
      </c>
      <c r="C1844" s="12">
        <v>417</v>
      </c>
      <c r="D1844" s="11" t="s">
        <v>38</v>
      </c>
      <c r="E1844" s="11" t="s">
        <v>479</v>
      </c>
      <c r="F1844" s="11" t="s">
        <v>312</v>
      </c>
      <c r="G1844" s="12" t="s">
        <v>338</v>
      </c>
      <c r="H1844">
        <v>48795</v>
      </c>
      <c r="I1844">
        <v>52150</v>
      </c>
      <c r="J1844">
        <v>56013</v>
      </c>
      <c r="K1844">
        <v>59532</v>
      </c>
      <c r="L1844">
        <v>61507</v>
      </c>
      <c r="M1844">
        <v>61336</v>
      </c>
      <c r="N1844">
        <v>59826</v>
      </c>
      <c r="O1844">
        <v>58441</v>
      </c>
      <c r="P1844">
        <v>57335</v>
      </c>
      <c r="Q1844">
        <v>56200</v>
      </c>
      <c r="R1844">
        <v>55088</v>
      </c>
      <c r="S1844">
        <v>53913</v>
      </c>
      <c r="T1844">
        <v>52572</v>
      </c>
      <c r="U1844">
        <v>51305</v>
      </c>
      <c r="V1844">
        <v>50006</v>
      </c>
      <c r="W1844">
        <v>48816</v>
      </c>
      <c r="X1844">
        <v>47861</v>
      </c>
      <c r="Y1844">
        <v>47105</v>
      </c>
      <c r="Z1844">
        <v>46507</v>
      </c>
      <c r="AA1844">
        <v>46632</v>
      </c>
      <c r="AB1844">
        <v>47738</v>
      </c>
      <c r="AC1844">
        <v>49559</v>
      </c>
      <c r="AD1844">
        <v>51382</v>
      </c>
      <c r="AE1844" s="21"/>
    </row>
    <row r="1845" spans="1:31" x14ac:dyDescent="0.2">
      <c r="A1845" s="27" t="s">
        <v>38</v>
      </c>
      <c r="B1845" s="13" t="s">
        <v>38</v>
      </c>
      <c r="C1845" s="14">
        <v>417</v>
      </c>
      <c r="D1845" s="13" t="s">
        <v>38</v>
      </c>
      <c r="E1845" s="13" t="s">
        <v>486</v>
      </c>
      <c r="F1845" s="13" t="s">
        <v>313</v>
      </c>
      <c r="G1845" s="14" t="s">
        <v>338</v>
      </c>
      <c r="H1845">
        <v>49997</v>
      </c>
      <c r="I1845">
        <v>53135</v>
      </c>
      <c r="J1845">
        <v>56629</v>
      </c>
      <c r="K1845">
        <v>59528</v>
      </c>
      <c r="L1845">
        <v>61180</v>
      </c>
      <c r="M1845">
        <v>61220</v>
      </c>
      <c r="N1845">
        <v>60336</v>
      </c>
      <c r="O1845">
        <v>59643</v>
      </c>
      <c r="P1845">
        <v>59214</v>
      </c>
      <c r="Q1845">
        <v>58537</v>
      </c>
      <c r="R1845">
        <v>57489</v>
      </c>
      <c r="S1845">
        <v>56118</v>
      </c>
      <c r="T1845">
        <v>54640</v>
      </c>
      <c r="U1845">
        <v>53244</v>
      </c>
      <c r="V1845">
        <v>51834</v>
      </c>
      <c r="W1845">
        <v>50603</v>
      </c>
      <c r="X1845">
        <v>49658</v>
      </c>
      <c r="Y1845">
        <v>48900</v>
      </c>
      <c r="Z1845">
        <v>48282</v>
      </c>
      <c r="AA1845">
        <v>48417</v>
      </c>
      <c r="AB1845">
        <v>49573</v>
      </c>
      <c r="AC1845">
        <v>51476</v>
      </c>
      <c r="AD1845">
        <v>53383</v>
      </c>
      <c r="AE1845" s="22"/>
    </row>
    <row r="1846" spans="1:31" x14ac:dyDescent="0.2">
      <c r="A1846" s="25" t="s">
        <v>38</v>
      </c>
      <c r="B1846" s="11" t="s">
        <v>38</v>
      </c>
      <c r="C1846" s="12">
        <v>417</v>
      </c>
      <c r="D1846" s="11" t="s">
        <v>38</v>
      </c>
      <c r="E1846" s="11" t="s">
        <v>458</v>
      </c>
      <c r="F1846" s="11" t="s">
        <v>312</v>
      </c>
      <c r="G1846" s="12" t="s">
        <v>457</v>
      </c>
      <c r="H1846" s="205">
        <v>302924.00000000006</v>
      </c>
      <c r="I1846" s="205">
        <v>300728</v>
      </c>
      <c r="J1846" s="205">
        <v>296696</v>
      </c>
      <c r="K1846" s="205">
        <v>286464</v>
      </c>
      <c r="L1846" s="205">
        <v>276499</v>
      </c>
      <c r="M1846">
        <v>267617</v>
      </c>
      <c r="N1846">
        <v>260394</v>
      </c>
      <c r="O1846">
        <v>254992.00000000003</v>
      </c>
      <c r="P1846">
        <v>249557.00000000003</v>
      </c>
      <c r="Q1846">
        <v>245603.99999999997</v>
      </c>
      <c r="R1846">
        <v>243345</v>
      </c>
      <c r="S1846">
        <v>243138.00000000003</v>
      </c>
      <c r="T1846">
        <v>245291</v>
      </c>
      <c r="U1846">
        <v>250047</v>
      </c>
      <c r="V1846">
        <v>256620.99999999997</v>
      </c>
      <c r="W1846">
        <v>265398</v>
      </c>
      <c r="X1846">
        <v>276842</v>
      </c>
      <c r="Y1846">
        <v>290924.99999999994</v>
      </c>
      <c r="Z1846">
        <v>306778</v>
      </c>
      <c r="AA1846">
        <v>325230.99999999994</v>
      </c>
      <c r="AB1846">
        <v>344122</v>
      </c>
      <c r="AC1846">
        <v>360029</v>
      </c>
      <c r="AD1846">
        <v>370812</v>
      </c>
      <c r="AE1846" s="21" t="s">
        <v>1</v>
      </c>
    </row>
    <row r="1847" spans="1:31" x14ac:dyDescent="0.2">
      <c r="A1847" s="27" t="s">
        <v>38</v>
      </c>
      <c r="B1847" s="13" t="s">
        <v>38</v>
      </c>
      <c r="C1847" s="14">
        <v>417</v>
      </c>
      <c r="D1847" s="13" t="s">
        <v>38</v>
      </c>
      <c r="E1847" s="13" t="s">
        <v>456</v>
      </c>
      <c r="F1847" s="13" t="s">
        <v>312</v>
      </c>
      <c r="G1847" s="14" t="s">
        <v>455</v>
      </c>
      <c r="H1847" s="205">
        <v>277427</v>
      </c>
      <c r="I1847" s="205">
        <v>292594.99999999994</v>
      </c>
      <c r="J1847" s="205">
        <v>305356</v>
      </c>
      <c r="K1847" s="205">
        <v>307629</v>
      </c>
      <c r="L1847" s="205">
        <v>304704</v>
      </c>
      <c r="M1847">
        <v>298027</v>
      </c>
      <c r="N1847">
        <v>289959</v>
      </c>
      <c r="O1847">
        <v>282201</v>
      </c>
      <c r="P1847">
        <v>275810</v>
      </c>
      <c r="Q1847">
        <v>269785</v>
      </c>
      <c r="R1847">
        <v>263972.00000000006</v>
      </c>
      <c r="S1847">
        <v>258135</v>
      </c>
      <c r="T1847">
        <v>252392</v>
      </c>
      <c r="U1847">
        <v>247627</v>
      </c>
      <c r="V1847">
        <v>243012</v>
      </c>
      <c r="W1847">
        <v>239456</v>
      </c>
      <c r="X1847">
        <v>238138.99999999997</v>
      </c>
      <c r="Y1847">
        <v>239744.99999999997</v>
      </c>
      <c r="Z1847">
        <v>243981</v>
      </c>
      <c r="AA1847">
        <v>250656.99999999997</v>
      </c>
      <c r="AB1847">
        <v>259817</v>
      </c>
      <c r="AC1847">
        <v>271438.99999999994</v>
      </c>
      <c r="AD1847">
        <v>285336</v>
      </c>
      <c r="AE1847" s="22" t="s">
        <v>1</v>
      </c>
    </row>
    <row r="1848" spans="1:31" x14ac:dyDescent="0.2">
      <c r="A1848" s="25" t="s">
        <v>38</v>
      </c>
      <c r="B1848" s="11" t="s">
        <v>38</v>
      </c>
      <c r="C1848" s="12">
        <v>417</v>
      </c>
      <c r="D1848" s="11" t="s">
        <v>38</v>
      </c>
      <c r="E1848" s="11" t="s">
        <v>502</v>
      </c>
      <c r="F1848" s="11" t="s">
        <v>313</v>
      </c>
      <c r="G1848" s="12" t="s">
        <v>457</v>
      </c>
      <c r="H1848" s="205">
        <v>308077</v>
      </c>
      <c r="I1848" s="205">
        <v>306670</v>
      </c>
      <c r="J1848" s="205">
        <v>303732</v>
      </c>
      <c r="K1848" s="205">
        <v>295085</v>
      </c>
      <c r="L1848" s="205">
        <v>286341</v>
      </c>
      <c r="M1848">
        <v>278009</v>
      </c>
      <c r="N1848">
        <v>270749</v>
      </c>
      <c r="O1848">
        <v>265041</v>
      </c>
      <c r="P1848">
        <v>259243</v>
      </c>
      <c r="Q1848">
        <v>255084</v>
      </c>
      <c r="R1848">
        <v>252757.99999999997</v>
      </c>
      <c r="S1848">
        <v>252560</v>
      </c>
      <c r="T1848">
        <v>254784.00000000003</v>
      </c>
      <c r="U1848">
        <v>259790.00000000003</v>
      </c>
      <c r="V1848">
        <v>266661</v>
      </c>
      <c r="W1848">
        <v>275857</v>
      </c>
      <c r="X1848">
        <v>287959</v>
      </c>
      <c r="Y1848">
        <v>302974</v>
      </c>
      <c r="Z1848">
        <v>319968.99999999994</v>
      </c>
      <c r="AA1848">
        <v>339848</v>
      </c>
      <c r="AB1848">
        <v>360267</v>
      </c>
      <c r="AC1848">
        <v>377515.99999999994</v>
      </c>
      <c r="AD1848">
        <v>389264.99999999994</v>
      </c>
      <c r="AE1848" s="21" t="s">
        <v>1</v>
      </c>
    </row>
    <row r="1849" spans="1:31" x14ac:dyDescent="0.2">
      <c r="A1849" s="27" t="s">
        <v>38</v>
      </c>
      <c r="B1849" s="13" t="s">
        <v>38</v>
      </c>
      <c r="C1849" s="14">
        <v>417</v>
      </c>
      <c r="D1849" s="13" t="s">
        <v>38</v>
      </c>
      <c r="E1849" s="13" t="s">
        <v>503</v>
      </c>
      <c r="F1849" s="13" t="s">
        <v>313</v>
      </c>
      <c r="G1849" s="14" t="s">
        <v>338</v>
      </c>
      <c r="H1849" s="205">
        <v>281222</v>
      </c>
      <c r="I1849" s="205">
        <v>295002</v>
      </c>
      <c r="J1849" s="205">
        <v>306653</v>
      </c>
      <c r="K1849" s="205">
        <v>308770.99999999994</v>
      </c>
      <c r="L1849" s="205">
        <v>307205.99999999994</v>
      </c>
      <c r="M1849">
        <v>303099</v>
      </c>
      <c r="N1849">
        <v>297926.00000000006</v>
      </c>
      <c r="O1849">
        <v>292534.99999999994</v>
      </c>
      <c r="P1849">
        <v>286953</v>
      </c>
      <c r="Q1849">
        <v>280962</v>
      </c>
      <c r="R1849">
        <v>274635.99999999994</v>
      </c>
      <c r="S1849">
        <v>268172</v>
      </c>
      <c r="T1849">
        <v>261996.99999999997</v>
      </c>
      <c r="U1849">
        <v>256971.99999999997</v>
      </c>
      <c r="V1849">
        <v>252179.99999999997</v>
      </c>
      <c r="W1849">
        <v>248563.00000000006</v>
      </c>
      <c r="X1849">
        <v>247293</v>
      </c>
      <c r="Y1849">
        <v>249044</v>
      </c>
      <c r="Z1849">
        <v>253454</v>
      </c>
      <c r="AA1849">
        <v>260411.99999999997</v>
      </c>
      <c r="AB1849">
        <v>270012</v>
      </c>
      <c r="AC1849">
        <v>282303</v>
      </c>
      <c r="AD1849">
        <v>297124.99999999994</v>
      </c>
      <c r="AE1849" s="22" t="s">
        <v>1</v>
      </c>
    </row>
    <row r="1850" spans="1:31" x14ac:dyDescent="0.2">
      <c r="A1850" s="25" t="s">
        <v>38</v>
      </c>
      <c r="B1850" s="11" t="s">
        <v>38</v>
      </c>
      <c r="C1850" s="12">
        <v>417</v>
      </c>
      <c r="D1850" s="11" t="s">
        <v>38</v>
      </c>
      <c r="E1850" s="11" t="s">
        <v>504</v>
      </c>
      <c r="F1850" s="11"/>
      <c r="G1850" s="12"/>
      <c r="H1850" s="205">
        <v>0</v>
      </c>
      <c r="I1850" s="205">
        <v>0</v>
      </c>
      <c r="J1850" s="205">
        <v>0</v>
      </c>
      <c r="K1850" s="205">
        <v>0</v>
      </c>
      <c r="L1850" s="205">
        <v>0</v>
      </c>
      <c r="M1850">
        <v>0</v>
      </c>
      <c r="N1850">
        <v>0</v>
      </c>
      <c r="O1850">
        <v>0</v>
      </c>
      <c r="P1850">
        <v>0</v>
      </c>
      <c r="Q1850">
        <v>0</v>
      </c>
      <c r="R1850">
        <v>0</v>
      </c>
      <c r="S1850">
        <v>0</v>
      </c>
      <c r="T1850">
        <v>0</v>
      </c>
      <c r="U1850">
        <v>0</v>
      </c>
      <c r="V1850">
        <v>0</v>
      </c>
      <c r="W1850">
        <v>0</v>
      </c>
      <c r="X1850">
        <v>0</v>
      </c>
      <c r="Y1850">
        <v>0</v>
      </c>
      <c r="Z1850">
        <v>0</v>
      </c>
      <c r="AA1850">
        <v>0</v>
      </c>
      <c r="AB1850">
        <v>0</v>
      </c>
      <c r="AC1850">
        <v>0</v>
      </c>
      <c r="AD1850">
        <v>0</v>
      </c>
      <c r="AE1850" s="21" t="s">
        <v>1</v>
      </c>
    </row>
    <row r="1851" spans="1:31" x14ac:dyDescent="0.2">
      <c r="A1851" s="27" t="s">
        <v>38</v>
      </c>
      <c r="B1851" s="13" t="s">
        <v>38</v>
      </c>
      <c r="C1851" s="14">
        <v>417</v>
      </c>
      <c r="D1851" s="13" t="s">
        <v>38</v>
      </c>
      <c r="E1851" s="13" t="s">
        <v>505</v>
      </c>
      <c r="F1851" s="13"/>
      <c r="G1851" s="14"/>
      <c r="H1851" s="205">
        <v>5254969</v>
      </c>
      <c r="I1851" s="205">
        <v>5334708</v>
      </c>
      <c r="J1851" s="205">
        <v>5422298</v>
      </c>
      <c r="K1851" s="205">
        <v>5517927</v>
      </c>
      <c r="L1851" s="205">
        <v>5621583</v>
      </c>
      <c r="M1851">
        <v>5731312</v>
      </c>
      <c r="N1851">
        <v>5844521</v>
      </c>
      <c r="O1851">
        <v>5959126</v>
      </c>
      <c r="P1851">
        <v>6074327</v>
      </c>
      <c r="Q1851">
        <v>6189727</v>
      </c>
      <c r="R1851">
        <v>6304025</v>
      </c>
      <c r="S1851">
        <v>6415851</v>
      </c>
      <c r="T1851">
        <v>6524191</v>
      </c>
      <c r="U1851">
        <v>6628347</v>
      </c>
      <c r="V1851">
        <v>6728270</v>
      </c>
      <c r="W1851">
        <v>6824517</v>
      </c>
      <c r="X1851">
        <v>6918098</v>
      </c>
      <c r="Y1851">
        <v>7009829</v>
      </c>
      <c r="Z1851">
        <v>7099810</v>
      </c>
      <c r="AA1851">
        <v>7187967</v>
      </c>
      <c r="AB1851">
        <v>7274738</v>
      </c>
      <c r="AC1851">
        <v>7360647</v>
      </c>
      <c r="AD1851">
        <v>7446106</v>
      </c>
      <c r="AE1851" s="22" t="s">
        <v>1</v>
      </c>
    </row>
    <row r="1852" spans="1:31" x14ac:dyDescent="0.2">
      <c r="A1852" s="25" t="s">
        <v>39</v>
      </c>
      <c r="B1852" s="11" t="s">
        <v>39</v>
      </c>
      <c r="C1852" s="12">
        <v>418</v>
      </c>
      <c r="D1852" s="11" t="s">
        <v>464</v>
      </c>
      <c r="E1852" s="11" t="s">
        <v>440</v>
      </c>
      <c r="F1852" s="11" t="s">
        <v>312</v>
      </c>
      <c r="G1852" s="12" t="s">
        <v>319</v>
      </c>
      <c r="H1852" s="205">
        <v>74062</v>
      </c>
      <c r="I1852" s="205">
        <v>74188</v>
      </c>
      <c r="J1852" s="205">
        <v>74700</v>
      </c>
      <c r="K1852" s="205">
        <v>76115</v>
      </c>
      <c r="L1852" s="205">
        <v>77529</v>
      </c>
      <c r="M1852">
        <v>78518</v>
      </c>
      <c r="N1852">
        <v>76676</v>
      </c>
      <c r="O1852">
        <v>77074</v>
      </c>
      <c r="P1852">
        <v>76627</v>
      </c>
      <c r="Q1852">
        <v>76122</v>
      </c>
      <c r="R1852">
        <v>75798</v>
      </c>
      <c r="S1852">
        <v>77034</v>
      </c>
      <c r="T1852">
        <v>77033</v>
      </c>
      <c r="U1852">
        <v>77719</v>
      </c>
      <c r="V1852">
        <v>78340</v>
      </c>
      <c r="W1852">
        <v>78640</v>
      </c>
      <c r="X1852">
        <v>77220</v>
      </c>
      <c r="Y1852">
        <v>76949</v>
      </c>
      <c r="Z1852">
        <v>76102</v>
      </c>
      <c r="AA1852">
        <v>75113</v>
      </c>
      <c r="AB1852">
        <v>74163</v>
      </c>
      <c r="AC1852">
        <v>74110</v>
      </c>
      <c r="AD1852">
        <v>73355</v>
      </c>
      <c r="AE1852" s="21" t="s">
        <v>1</v>
      </c>
    </row>
    <row r="1853" spans="1:31" x14ac:dyDescent="0.2">
      <c r="A1853" s="27" t="s">
        <v>39</v>
      </c>
      <c r="B1853" s="13" t="s">
        <v>39</v>
      </c>
      <c r="C1853" s="14">
        <v>418</v>
      </c>
      <c r="D1853" s="13" t="s">
        <v>464</v>
      </c>
      <c r="E1853" s="13" t="s">
        <v>487</v>
      </c>
      <c r="F1853" s="13" t="s">
        <v>313</v>
      </c>
      <c r="G1853" s="14" t="s">
        <v>319</v>
      </c>
      <c r="H1853" s="205">
        <v>76294</v>
      </c>
      <c r="I1853" s="205">
        <v>76553</v>
      </c>
      <c r="J1853" s="205">
        <v>77333</v>
      </c>
      <c r="K1853" s="205">
        <v>78833</v>
      </c>
      <c r="L1853" s="205">
        <v>80410</v>
      </c>
      <c r="M1853">
        <v>81561</v>
      </c>
      <c r="N1853">
        <v>79680</v>
      </c>
      <c r="O1853">
        <v>80057</v>
      </c>
      <c r="P1853">
        <v>79727</v>
      </c>
      <c r="Q1853">
        <v>79228</v>
      </c>
      <c r="R1853">
        <v>78853</v>
      </c>
      <c r="S1853">
        <v>80119</v>
      </c>
      <c r="T1853">
        <v>80085</v>
      </c>
      <c r="U1853">
        <v>80814</v>
      </c>
      <c r="V1853">
        <v>81485</v>
      </c>
      <c r="W1853">
        <v>81822</v>
      </c>
      <c r="X1853">
        <v>80326</v>
      </c>
      <c r="Y1853">
        <v>80051</v>
      </c>
      <c r="Z1853">
        <v>79183</v>
      </c>
      <c r="AA1853">
        <v>78162</v>
      </c>
      <c r="AB1853">
        <v>77174</v>
      </c>
      <c r="AC1853">
        <v>77110</v>
      </c>
      <c r="AD1853">
        <v>76324</v>
      </c>
      <c r="AE1853" s="22" t="s">
        <v>1</v>
      </c>
    </row>
    <row r="1854" spans="1:31" x14ac:dyDescent="0.2">
      <c r="A1854" s="25" t="s">
        <v>39</v>
      </c>
      <c r="B1854" s="11" t="s">
        <v>39</v>
      </c>
      <c r="C1854" s="12">
        <v>418</v>
      </c>
      <c r="D1854" s="11" t="s">
        <v>464</v>
      </c>
      <c r="E1854" s="11" t="s">
        <v>441</v>
      </c>
      <c r="F1854" s="11" t="s">
        <v>312</v>
      </c>
      <c r="G1854" s="12" t="s">
        <v>355</v>
      </c>
      <c r="H1854" s="205">
        <v>73303</v>
      </c>
      <c r="I1854" s="205">
        <v>73396</v>
      </c>
      <c r="J1854" s="205">
        <v>73472</v>
      </c>
      <c r="K1854" s="205">
        <v>74542</v>
      </c>
      <c r="L1854" s="205">
        <v>75821</v>
      </c>
      <c r="M1854">
        <v>76954</v>
      </c>
      <c r="N1854">
        <v>77493</v>
      </c>
      <c r="O1854">
        <v>76909</v>
      </c>
      <c r="P1854">
        <v>76700</v>
      </c>
      <c r="Q1854">
        <v>76322</v>
      </c>
      <c r="R1854">
        <v>75963</v>
      </c>
      <c r="S1854">
        <v>75890</v>
      </c>
      <c r="T1854">
        <v>76427</v>
      </c>
      <c r="U1854">
        <v>76999</v>
      </c>
      <c r="V1854">
        <v>77621</v>
      </c>
      <c r="W1854">
        <v>78082</v>
      </c>
      <c r="X1854">
        <v>78101</v>
      </c>
      <c r="Y1854">
        <v>77358</v>
      </c>
      <c r="Z1854">
        <v>76735</v>
      </c>
      <c r="AA1854">
        <v>75894</v>
      </c>
      <c r="AB1854">
        <v>74976</v>
      </c>
      <c r="AC1854">
        <v>74182</v>
      </c>
      <c r="AD1854">
        <v>73746</v>
      </c>
      <c r="AE1854" s="21" t="s">
        <v>1</v>
      </c>
    </row>
    <row r="1855" spans="1:31" x14ac:dyDescent="0.2">
      <c r="A1855" s="27" t="s">
        <v>39</v>
      </c>
      <c r="B1855" s="13" t="s">
        <v>39</v>
      </c>
      <c r="C1855" s="14">
        <v>418</v>
      </c>
      <c r="D1855" s="13" t="s">
        <v>464</v>
      </c>
      <c r="E1855" s="13" t="s">
        <v>488</v>
      </c>
      <c r="F1855" s="13" t="s">
        <v>313</v>
      </c>
      <c r="G1855" s="14" t="s">
        <v>355</v>
      </c>
      <c r="H1855" s="205">
        <v>75373</v>
      </c>
      <c r="I1855" s="205">
        <v>75631</v>
      </c>
      <c r="J1855" s="205">
        <v>75941</v>
      </c>
      <c r="K1855" s="205">
        <v>77094</v>
      </c>
      <c r="L1855" s="205">
        <v>78542</v>
      </c>
      <c r="M1855">
        <v>79855</v>
      </c>
      <c r="N1855">
        <v>80487</v>
      </c>
      <c r="O1855">
        <v>79836</v>
      </c>
      <c r="P1855">
        <v>79765</v>
      </c>
      <c r="Q1855">
        <v>79407</v>
      </c>
      <c r="R1855">
        <v>78997</v>
      </c>
      <c r="S1855">
        <v>78871</v>
      </c>
      <c r="T1855">
        <v>79409</v>
      </c>
      <c r="U1855">
        <v>80017</v>
      </c>
      <c r="V1855">
        <v>80689</v>
      </c>
      <c r="W1855">
        <v>81196</v>
      </c>
      <c r="X1855">
        <v>81230</v>
      </c>
      <c r="Y1855">
        <v>80447</v>
      </c>
      <c r="Z1855">
        <v>79814</v>
      </c>
      <c r="AA1855">
        <v>78946</v>
      </c>
      <c r="AB1855">
        <v>77993</v>
      </c>
      <c r="AC1855">
        <v>77164</v>
      </c>
      <c r="AD1855">
        <v>76702</v>
      </c>
      <c r="AE1855" s="22" t="s">
        <v>1</v>
      </c>
    </row>
    <row r="1856" spans="1:31" x14ac:dyDescent="0.2">
      <c r="A1856" s="25" t="s">
        <v>39</v>
      </c>
      <c r="B1856" s="11" t="s">
        <v>39</v>
      </c>
      <c r="C1856" s="12">
        <v>418</v>
      </c>
      <c r="D1856" s="11" t="s">
        <v>464</v>
      </c>
      <c r="E1856" s="11" t="s">
        <v>442</v>
      </c>
      <c r="F1856" s="11" t="s">
        <v>312</v>
      </c>
      <c r="G1856" s="12" t="s">
        <v>317</v>
      </c>
      <c r="H1856" s="205">
        <v>72995</v>
      </c>
      <c r="I1856" s="205">
        <v>72834</v>
      </c>
      <c r="J1856" s="205">
        <v>72707</v>
      </c>
      <c r="K1856" s="205">
        <v>73382</v>
      </c>
      <c r="L1856" s="205">
        <v>74432</v>
      </c>
      <c r="M1856">
        <v>75568</v>
      </c>
      <c r="N1856">
        <v>76410</v>
      </c>
      <c r="O1856">
        <v>76501</v>
      </c>
      <c r="P1856">
        <v>76544</v>
      </c>
      <c r="Q1856">
        <v>76343</v>
      </c>
      <c r="R1856">
        <v>76032</v>
      </c>
      <c r="S1856">
        <v>75826</v>
      </c>
      <c r="T1856">
        <v>75997</v>
      </c>
      <c r="U1856">
        <v>76430</v>
      </c>
      <c r="V1856">
        <v>77002</v>
      </c>
      <c r="W1856">
        <v>77543</v>
      </c>
      <c r="X1856">
        <v>77814</v>
      </c>
      <c r="Y1856">
        <v>77540</v>
      </c>
      <c r="Z1856">
        <v>77151</v>
      </c>
      <c r="AA1856">
        <v>76492</v>
      </c>
      <c r="AB1856">
        <v>75667</v>
      </c>
      <c r="AC1856">
        <v>74840</v>
      </c>
      <c r="AD1856">
        <v>74209</v>
      </c>
      <c r="AE1856" s="21" t="s">
        <v>1</v>
      </c>
    </row>
    <row r="1857" spans="1:31" x14ac:dyDescent="0.2">
      <c r="A1857" s="27" t="s">
        <v>39</v>
      </c>
      <c r="B1857" s="13" t="s">
        <v>39</v>
      </c>
      <c r="C1857" s="14">
        <v>418</v>
      </c>
      <c r="D1857" s="13" t="s">
        <v>464</v>
      </c>
      <c r="E1857" s="13" t="s">
        <v>489</v>
      </c>
      <c r="F1857" s="13" t="s">
        <v>313</v>
      </c>
      <c r="G1857" s="14" t="s">
        <v>317</v>
      </c>
      <c r="H1857" s="205">
        <v>74920</v>
      </c>
      <c r="I1857" s="205">
        <v>74920</v>
      </c>
      <c r="J1857" s="205">
        <v>75028</v>
      </c>
      <c r="K1857" s="205">
        <v>75779</v>
      </c>
      <c r="L1857" s="205">
        <v>76998</v>
      </c>
      <c r="M1857">
        <v>78324</v>
      </c>
      <c r="N1857">
        <v>79286</v>
      </c>
      <c r="O1857">
        <v>79354</v>
      </c>
      <c r="P1857">
        <v>79556</v>
      </c>
      <c r="Q1857">
        <v>79391</v>
      </c>
      <c r="R1857">
        <v>79037</v>
      </c>
      <c r="S1857">
        <v>78772</v>
      </c>
      <c r="T1857">
        <v>78922</v>
      </c>
      <c r="U1857">
        <v>79383</v>
      </c>
      <c r="V1857">
        <v>80002</v>
      </c>
      <c r="W1857">
        <v>80593</v>
      </c>
      <c r="X1857">
        <v>80895</v>
      </c>
      <c r="Y1857">
        <v>80608</v>
      </c>
      <c r="Z1857">
        <v>80220</v>
      </c>
      <c r="AA1857">
        <v>79543</v>
      </c>
      <c r="AB1857">
        <v>78687</v>
      </c>
      <c r="AC1857">
        <v>77824</v>
      </c>
      <c r="AD1857">
        <v>77158</v>
      </c>
      <c r="AE1857" s="22" t="s">
        <v>1</v>
      </c>
    </row>
    <row r="1858" spans="1:31" x14ac:dyDescent="0.2">
      <c r="A1858" s="25" t="s">
        <v>39</v>
      </c>
      <c r="B1858" s="11" t="s">
        <v>39</v>
      </c>
      <c r="C1858" s="12">
        <v>418</v>
      </c>
      <c r="D1858" s="11" t="s">
        <v>464</v>
      </c>
      <c r="E1858" s="11" t="s">
        <v>443</v>
      </c>
      <c r="F1858" s="11" t="s">
        <v>312</v>
      </c>
      <c r="G1858" s="12" t="s">
        <v>356</v>
      </c>
      <c r="H1858" s="205">
        <v>73058</v>
      </c>
      <c r="I1858" s="205">
        <v>72663</v>
      </c>
      <c r="J1858" s="205">
        <v>72342</v>
      </c>
      <c r="K1858" s="205">
        <v>72576</v>
      </c>
      <c r="L1858" s="205">
        <v>73341</v>
      </c>
      <c r="M1858">
        <v>74361</v>
      </c>
      <c r="N1858">
        <v>75344</v>
      </c>
      <c r="O1858">
        <v>75901</v>
      </c>
      <c r="P1858">
        <v>76209</v>
      </c>
      <c r="Q1858">
        <v>76196</v>
      </c>
      <c r="R1858">
        <v>76000</v>
      </c>
      <c r="S1858">
        <v>75763</v>
      </c>
      <c r="T1858">
        <v>75705</v>
      </c>
      <c r="U1858">
        <v>75974</v>
      </c>
      <c r="V1858">
        <v>76470</v>
      </c>
      <c r="W1858">
        <v>77024</v>
      </c>
      <c r="X1858">
        <v>77453</v>
      </c>
      <c r="Y1858">
        <v>77524</v>
      </c>
      <c r="Z1858">
        <v>77382</v>
      </c>
      <c r="AA1858">
        <v>76915</v>
      </c>
      <c r="AB1858">
        <v>76231</v>
      </c>
      <c r="AC1858">
        <v>75442</v>
      </c>
      <c r="AD1858">
        <v>74711</v>
      </c>
      <c r="AE1858" s="21" t="s">
        <v>1</v>
      </c>
    </row>
    <row r="1859" spans="1:31" x14ac:dyDescent="0.2">
      <c r="A1859" s="27" t="s">
        <v>39</v>
      </c>
      <c r="B1859" s="13" t="s">
        <v>39</v>
      </c>
      <c r="C1859" s="14">
        <v>418</v>
      </c>
      <c r="D1859" s="13" t="s">
        <v>464</v>
      </c>
      <c r="E1859" s="13" t="s">
        <v>490</v>
      </c>
      <c r="F1859" s="13" t="s">
        <v>313</v>
      </c>
      <c r="G1859" s="14" t="s">
        <v>356</v>
      </c>
      <c r="H1859" s="205">
        <v>74854</v>
      </c>
      <c r="I1859" s="205">
        <v>74616</v>
      </c>
      <c r="J1859" s="205">
        <v>74527</v>
      </c>
      <c r="K1859" s="205">
        <v>74828</v>
      </c>
      <c r="L1859" s="205">
        <v>75757</v>
      </c>
      <c r="M1859">
        <v>76974</v>
      </c>
      <c r="N1859">
        <v>78094</v>
      </c>
      <c r="O1859">
        <v>78661</v>
      </c>
      <c r="P1859">
        <v>79153</v>
      </c>
      <c r="Q1859">
        <v>79194</v>
      </c>
      <c r="R1859">
        <v>78967</v>
      </c>
      <c r="S1859">
        <v>78673</v>
      </c>
      <c r="T1859">
        <v>78581</v>
      </c>
      <c r="U1859">
        <v>78871</v>
      </c>
      <c r="V1859">
        <v>79409</v>
      </c>
      <c r="W1859">
        <v>80015</v>
      </c>
      <c r="X1859">
        <v>80485</v>
      </c>
      <c r="Y1859">
        <v>80564</v>
      </c>
      <c r="Z1859">
        <v>80434</v>
      </c>
      <c r="AA1859">
        <v>79958</v>
      </c>
      <c r="AB1859">
        <v>79250</v>
      </c>
      <c r="AC1859">
        <v>78428</v>
      </c>
      <c r="AD1859">
        <v>77659</v>
      </c>
      <c r="AE1859" s="22" t="s">
        <v>1</v>
      </c>
    </row>
    <row r="1860" spans="1:31" x14ac:dyDescent="0.2">
      <c r="A1860" s="25" t="s">
        <v>39</v>
      </c>
      <c r="B1860" s="11" t="s">
        <v>39</v>
      </c>
      <c r="C1860" s="12">
        <v>418</v>
      </c>
      <c r="D1860" s="11" t="s">
        <v>464</v>
      </c>
      <c r="E1860" s="11" t="s">
        <v>444</v>
      </c>
      <c r="F1860" s="11" t="s">
        <v>312</v>
      </c>
      <c r="G1860" s="12" t="s">
        <v>327</v>
      </c>
      <c r="H1860" s="205">
        <v>73413</v>
      </c>
      <c r="I1860" s="205">
        <v>72813</v>
      </c>
      <c r="J1860" s="205">
        <v>72309</v>
      </c>
      <c r="K1860" s="205">
        <v>72063</v>
      </c>
      <c r="L1860" s="205">
        <v>72493</v>
      </c>
      <c r="M1860">
        <v>73338</v>
      </c>
      <c r="N1860">
        <v>74321</v>
      </c>
      <c r="O1860">
        <v>75155</v>
      </c>
      <c r="P1860">
        <v>75745</v>
      </c>
      <c r="Q1860">
        <v>75934</v>
      </c>
      <c r="R1860">
        <v>75863</v>
      </c>
      <c r="S1860">
        <v>75679</v>
      </c>
      <c r="T1860">
        <v>75510</v>
      </c>
      <c r="U1860">
        <v>75594</v>
      </c>
      <c r="V1860">
        <v>75988</v>
      </c>
      <c r="W1860">
        <v>76529</v>
      </c>
      <c r="X1860">
        <v>77035</v>
      </c>
      <c r="Y1860">
        <v>77343</v>
      </c>
      <c r="Z1860">
        <v>77459</v>
      </c>
      <c r="AA1860">
        <v>77195</v>
      </c>
      <c r="AB1860">
        <v>76660</v>
      </c>
      <c r="AC1860">
        <v>75971</v>
      </c>
      <c r="AD1860">
        <v>75225</v>
      </c>
      <c r="AE1860" s="21" t="s">
        <v>1</v>
      </c>
    </row>
    <row r="1861" spans="1:31" x14ac:dyDescent="0.2">
      <c r="A1861" s="27" t="s">
        <v>39</v>
      </c>
      <c r="B1861" s="13" t="s">
        <v>39</v>
      </c>
      <c r="C1861" s="14">
        <v>418</v>
      </c>
      <c r="D1861" s="13" t="s">
        <v>464</v>
      </c>
      <c r="E1861" s="13" t="s">
        <v>491</v>
      </c>
      <c r="F1861" s="13" t="s">
        <v>313</v>
      </c>
      <c r="G1861" s="14" t="s">
        <v>327</v>
      </c>
      <c r="H1861" s="205">
        <v>75092</v>
      </c>
      <c r="I1861" s="205">
        <v>74644</v>
      </c>
      <c r="J1861" s="205">
        <v>74372</v>
      </c>
      <c r="K1861" s="205">
        <v>74178</v>
      </c>
      <c r="L1861" s="205">
        <v>74765</v>
      </c>
      <c r="M1861">
        <v>75807</v>
      </c>
      <c r="N1861">
        <v>76938</v>
      </c>
      <c r="O1861">
        <v>77808</v>
      </c>
      <c r="P1861">
        <v>78606</v>
      </c>
      <c r="Q1861">
        <v>78869</v>
      </c>
      <c r="R1861">
        <v>78781</v>
      </c>
      <c r="S1861">
        <v>78549</v>
      </c>
      <c r="T1861">
        <v>78343</v>
      </c>
      <c r="U1861">
        <v>78438</v>
      </c>
      <c r="V1861">
        <v>78871</v>
      </c>
      <c r="W1861">
        <v>79464</v>
      </c>
      <c r="X1861">
        <v>80016</v>
      </c>
      <c r="Y1861">
        <v>80347</v>
      </c>
      <c r="Z1861">
        <v>80488</v>
      </c>
      <c r="AA1861">
        <v>80226</v>
      </c>
      <c r="AB1861">
        <v>79675</v>
      </c>
      <c r="AC1861">
        <v>78956</v>
      </c>
      <c r="AD1861">
        <v>78173</v>
      </c>
      <c r="AE1861" s="22" t="s">
        <v>1</v>
      </c>
    </row>
    <row r="1862" spans="1:31" x14ac:dyDescent="0.2">
      <c r="A1862" s="25" t="s">
        <v>39</v>
      </c>
      <c r="B1862" s="11" t="s">
        <v>39</v>
      </c>
      <c r="C1862" s="12">
        <v>418</v>
      </c>
      <c r="D1862" s="11" t="s">
        <v>464</v>
      </c>
      <c r="E1862" s="11" t="s">
        <v>445</v>
      </c>
      <c r="F1862" s="11" t="s">
        <v>312</v>
      </c>
      <c r="G1862" s="12" t="s">
        <v>320</v>
      </c>
      <c r="H1862" s="205">
        <v>73970</v>
      </c>
      <c r="I1862" s="205">
        <v>73209</v>
      </c>
      <c r="J1862" s="205">
        <v>72545</v>
      </c>
      <c r="K1862" s="205">
        <v>71890</v>
      </c>
      <c r="L1862" s="205">
        <v>71832</v>
      </c>
      <c r="M1862">
        <v>72448</v>
      </c>
      <c r="N1862">
        <v>73365</v>
      </c>
      <c r="O1862">
        <v>74314</v>
      </c>
      <c r="P1862">
        <v>75089</v>
      </c>
      <c r="Q1862">
        <v>75606</v>
      </c>
      <c r="R1862">
        <v>75673</v>
      </c>
      <c r="S1862">
        <v>75552</v>
      </c>
      <c r="T1862">
        <v>75374</v>
      </c>
      <c r="U1862">
        <v>75328</v>
      </c>
      <c r="V1862">
        <v>75519</v>
      </c>
      <c r="W1862">
        <v>76021</v>
      </c>
      <c r="X1862">
        <v>76577</v>
      </c>
      <c r="Y1862">
        <v>77026</v>
      </c>
      <c r="Z1862">
        <v>77336</v>
      </c>
      <c r="AA1862">
        <v>77365</v>
      </c>
      <c r="AB1862">
        <v>76990</v>
      </c>
      <c r="AC1862">
        <v>76407</v>
      </c>
      <c r="AD1862">
        <v>75718</v>
      </c>
      <c r="AE1862" s="21" t="s">
        <v>1</v>
      </c>
    </row>
    <row r="1863" spans="1:31" x14ac:dyDescent="0.2">
      <c r="A1863" s="27" t="s">
        <v>39</v>
      </c>
      <c r="B1863" s="13" t="s">
        <v>39</v>
      </c>
      <c r="C1863" s="14">
        <v>418</v>
      </c>
      <c r="D1863" s="13" t="s">
        <v>464</v>
      </c>
      <c r="E1863" s="13" t="s">
        <v>492</v>
      </c>
      <c r="F1863" s="13" t="s">
        <v>313</v>
      </c>
      <c r="G1863" s="14" t="s">
        <v>320</v>
      </c>
      <c r="H1863" s="205">
        <v>75544</v>
      </c>
      <c r="I1863" s="205">
        <v>74931</v>
      </c>
      <c r="J1863" s="205">
        <v>74495</v>
      </c>
      <c r="K1863" s="205">
        <v>73878</v>
      </c>
      <c r="L1863" s="205">
        <v>73965</v>
      </c>
      <c r="M1863">
        <v>74774</v>
      </c>
      <c r="N1863">
        <v>75846</v>
      </c>
      <c r="O1863">
        <v>76848</v>
      </c>
      <c r="P1863">
        <v>77850</v>
      </c>
      <c r="Q1863">
        <v>78470</v>
      </c>
      <c r="R1863">
        <v>78536</v>
      </c>
      <c r="S1863">
        <v>78376</v>
      </c>
      <c r="T1863">
        <v>78164</v>
      </c>
      <c r="U1863">
        <v>78125</v>
      </c>
      <c r="V1863">
        <v>78346</v>
      </c>
      <c r="W1863">
        <v>78900</v>
      </c>
      <c r="X1863">
        <v>79506</v>
      </c>
      <c r="Y1863">
        <v>79988</v>
      </c>
      <c r="Z1863">
        <v>80333</v>
      </c>
      <c r="AA1863">
        <v>80378</v>
      </c>
      <c r="AB1863">
        <v>79996</v>
      </c>
      <c r="AC1863">
        <v>79390</v>
      </c>
      <c r="AD1863">
        <v>78668</v>
      </c>
      <c r="AE1863" s="22" t="s">
        <v>1</v>
      </c>
    </row>
    <row r="1864" spans="1:31" x14ac:dyDescent="0.2">
      <c r="A1864" s="25" t="s">
        <v>39</v>
      </c>
      <c r="B1864" s="11" t="s">
        <v>39</v>
      </c>
      <c r="C1864" s="12">
        <v>418</v>
      </c>
      <c r="D1864" s="11" t="s">
        <v>464</v>
      </c>
      <c r="E1864" s="11" t="s">
        <v>446</v>
      </c>
      <c r="F1864" s="11" t="s">
        <v>312</v>
      </c>
      <c r="G1864" s="12" t="s">
        <v>326</v>
      </c>
      <c r="H1864" s="205">
        <v>74640</v>
      </c>
      <c r="I1864" s="205">
        <v>73767</v>
      </c>
      <c r="J1864" s="205">
        <v>72982</v>
      </c>
      <c r="K1864" s="205">
        <v>72049</v>
      </c>
      <c r="L1864" s="205">
        <v>71518</v>
      </c>
      <c r="M1864">
        <v>71639</v>
      </c>
      <c r="N1864">
        <v>72431</v>
      </c>
      <c r="O1864">
        <v>73425</v>
      </c>
      <c r="P1864">
        <v>74236</v>
      </c>
      <c r="Q1864">
        <v>75040</v>
      </c>
      <c r="R1864">
        <v>75482</v>
      </c>
      <c r="S1864">
        <v>75434</v>
      </c>
      <c r="T1864">
        <v>75256</v>
      </c>
      <c r="U1864">
        <v>75178</v>
      </c>
      <c r="V1864">
        <v>75183</v>
      </c>
      <c r="W1864">
        <v>75463</v>
      </c>
      <c r="X1864">
        <v>76043</v>
      </c>
      <c r="Y1864">
        <v>76604</v>
      </c>
      <c r="Z1864">
        <v>77006</v>
      </c>
      <c r="AA1864">
        <v>77301</v>
      </c>
      <c r="AB1864">
        <v>77252</v>
      </c>
      <c r="AC1864">
        <v>76785</v>
      </c>
      <c r="AD1864">
        <v>76161</v>
      </c>
      <c r="AE1864" s="21" t="s">
        <v>1</v>
      </c>
    </row>
    <row r="1865" spans="1:31" x14ac:dyDescent="0.2">
      <c r="A1865" s="27" t="s">
        <v>39</v>
      </c>
      <c r="B1865" s="13" t="s">
        <v>39</v>
      </c>
      <c r="C1865" s="14">
        <v>418</v>
      </c>
      <c r="D1865" s="13" t="s">
        <v>464</v>
      </c>
      <c r="E1865" s="13" t="s">
        <v>493</v>
      </c>
      <c r="F1865" s="13" t="s">
        <v>313</v>
      </c>
      <c r="G1865" s="14" t="s">
        <v>326</v>
      </c>
      <c r="H1865" s="205">
        <v>76120</v>
      </c>
      <c r="I1865" s="205">
        <v>75389</v>
      </c>
      <c r="J1865" s="205">
        <v>74831</v>
      </c>
      <c r="K1865" s="205">
        <v>73921</v>
      </c>
      <c r="L1865" s="205">
        <v>73520</v>
      </c>
      <c r="M1865">
        <v>73823</v>
      </c>
      <c r="N1865">
        <v>74771</v>
      </c>
      <c r="O1865">
        <v>75830</v>
      </c>
      <c r="P1865">
        <v>76876</v>
      </c>
      <c r="Q1865">
        <v>77811</v>
      </c>
      <c r="R1865">
        <v>78284</v>
      </c>
      <c r="S1865">
        <v>78209</v>
      </c>
      <c r="T1865">
        <v>78003</v>
      </c>
      <c r="U1865">
        <v>77934</v>
      </c>
      <c r="V1865">
        <v>77960</v>
      </c>
      <c r="W1865">
        <v>78283</v>
      </c>
      <c r="X1865">
        <v>78916</v>
      </c>
      <c r="Y1865">
        <v>79520</v>
      </c>
      <c r="Z1865">
        <v>79961</v>
      </c>
      <c r="AA1865">
        <v>80286</v>
      </c>
      <c r="AB1865">
        <v>80247</v>
      </c>
      <c r="AC1865">
        <v>79764</v>
      </c>
      <c r="AD1865">
        <v>79110</v>
      </c>
      <c r="AE1865" s="22" t="s">
        <v>1</v>
      </c>
    </row>
    <row r="1866" spans="1:31" x14ac:dyDescent="0.2">
      <c r="A1866" s="25" t="s">
        <v>39</v>
      </c>
      <c r="B1866" s="11" t="s">
        <v>39</v>
      </c>
      <c r="C1866" s="12">
        <v>418</v>
      </c>
      <c r="D1866" s="11" t="s">
        <v>464</v>
      </c>
      <c r="E1866" s="11" t="s">
        <v>447</v>
      </c>
      <c r="F1866" s="11" t="s">
        <v>312</v>
      </c>
      <c r="G1866" s="12" t="s">
        <v>318</v>
      </c>
      <c r="H1866" s="205">
        <v>75388</v>
      </c>
      <c r="I1866" s="205">
        <v>74403</v>
      </c>
      <c r="J1866" s="205">
        <v>73541</v>
      </c>
      <c r="K1866" s="205">
        <v>72444</v>
      </c>
      <c r="L1866" s="205">
        <v>71601</v>
      </c>
      <c r="M1866">
        <v>71183</v>
      </c>
      <c r="N1866">
        <v>71475</v>
      </c>
      <c r="O1866">
        <v>72448</v>
      </c>
      <c r="P1866">
        <v>73272</v>
      </c>
      <c r="Q1866">
        <v>74175</v>
      </c>
      <c r="R1866">
        <v>75006</v>
      </c>
      <c r="S1866">
        <v>75379</v>
      </c>
      <c r="T1866">
        <v>75211</v>
      </c>
      <c r="U1866">
        <v>75080</v>
      </c>
      <c r="V1866">
        <v>75020</v>
      </c>
      <c r="W1866">
        <v>75056</v>
      </c>
      <c r="X1866">
        <v>75397</v>
      </c>
      <c r="Y1866">
        <v>76044</v>
      </c>
      <c r="Z1866">
        <v>76525</v>
      </c>
      <c r="AA1866">
        <v>76956</v>
      </c>
      <c r="AB1866">
        <v>77246</v>
      </c>
      <c r="AC1866">
        <v>77140</v>
      </c>
      <c r="AD1866">
        <v>76588</v>
      </c>
      <c r="AE1866" s="21" t="s">
        <v>1</v>
      </c>
    </row>
    <row r="1867" spans="1:31" x14ac:dyDescent="0.2">
      <c r="A1867" s="27" t="s">
        <v>39</v>
      </c>
      <c r="B1867" s="13" t="s">
        <v>39</v>
      </c>
      <c r="C1867" s="14">
        <v>418</v>
      </c>
      <c r="D1867" s="13" t="s">
        <v>464</v>
      </c>
      <c r="E1867" s="13" t="s">
        <v>494</v>
      </c>
      <c r="F1867" s="13" t="s">
        <v>313</v>
      </c>
      <c r="G1867" s="14" t="s">
        <v>318</v>
      </c>
      <c r="H1867" s="205">
        <v>76783</v>
      </c>
      <c r="I1867" s="205">
        <v>75934</v>
      </c>
      <c r="J1867" s="205">
        <v>75296</v>
      </c>
      <c r="K1867" s="205">
        <v>74209</v>
      </c>
      <c r="L1867" s="205">
        <v>73483</v>
      </c>
      <c r="M1867">
        <v>73232</v>
      </c>
      <c r="N1867">
        <v>73668</v>
      </c>
      <c r="O1867">
        <v>74714</v>
      </c>
      <c r="P1867">
        <v>75777</v>
      </c>
      <c r="Q1867">
        <v>76825</v>
      </c>
      <c r="R1867">
        <v>77722</v>
      </c>
      <c r="S1867">
        <v>78104</v>
      </c>
      <c r="T1867">
        <v>77915</v>
      </c>
      <c r="U1867">
        <v>77793</v>
      </c>
      <c r="V1867">
        <v>77755</v>
      </c>
      <c r="W1867">
        <v>77822</v>
      </c>
      <c r="X1867">
        <v>78207</v>
      </c>
      <c r="Y1867">
        <v>78904</v>
      </c>
      <c r="Z1867">
        <v>79430</v>
      </c>
      <c r="AA1867">
        <v>79899</v>
      </c>
      <c r="AB1867">
        <v>80216</v>
      </c>
      <c r="AC1867">
        <v>80113</v>
      </c>
      <c r="AD1867">
        <v>79538</v>
      </c>
      <c r="AE1867" s="22" t="s">
        <v>1</v>
      </c>
    </row>
    <row r="1868" spans="1:31" x14ac:dyDescent="0.2">
      <c r="A1868" s="25" t="s">
        <v>39</v>
      </c>
      <c r="B1868" s="11" t="s">
        <v>39</v>
      </c>
      <c r="C1868" s="12">
        <v>418</v>
      </c>
      <c r="D1868" s="11" t="s">
        <v>464</v>
      </c>
      <c r="E1868" s="11" t="s">
        <v>448</v>
      </c>
      <c r="F1868" s="11" t="s">
        <v>312</v>
      </c>
      <c r="G1868" s="12" t="s">
        <v>333</v>
      </c>
      <c r="H1868" s="205">
        <v>76151</v>
      </c>
      <c r="I1868" s="205">
        <v>75102</v>
      </c>
      <c r="J1868" s="205">
        <v>74142</v>
      </c>
      <c r="K1868" s="205">
        <v>72913</v>
      </c>
      <c r="L1868" s="205">
        <v>71954</v>
      </c>
      <c r="M1868">
        <v>71190</v>
      </c>
      <c r="N1868">
        <v>70877</v>
      </c>
      <c r="O1868">
        <v>71343</v>
      </c>
      <c r="P1868">
        <v>72252</v>
      </c>
      <c r="Q1868">
        <v>73136</v>
      </c>
      <c r="R1868">
        <v>74128</v>
      </c>
      <c r="S1868">
        <v>74992</v>
      </c>
      <c r="T1868">
        <v>75292</v>
      </c>
      <c r="U1868">
        <v>75022</v>
      </c>
      <c r="V1868">
        <v>74940</v>
      </c>
      <c r="W1868">
        <v>74879</v>
      </c>
      <c r="X1868">
        <v>74918</v>
      </c>
      <c r="Y1868">
        <v>75310</v>
      </c>
      <c r="Z1868">
        <v>75927</v>
      </c>
      <c r="AA1868">
        <v>76416</v>
      </c>
      <c r="AB1868">
        <v>76888</v>
      </c>
      <c r="AC1868">
        <v>77193</v>
      </c>
      <c r="AD1868">
        <v>77036</v>
      </c>
      <c r="AE1868" s="21" t="s">
        <v>1</v>
      </c>
    </row>
    <row r="1869" spans="1:31" x14ac:dyDescent="0.2">
      <c r="A1869" s="27" t="s">
        <v>39</v>
      </c>
      <c r="B1869" s="13" t="s">
        <v>39</v>
      </c>
      <c r="C1869" s="14">
        <v>418</v>
      </c>
      <c r="D1869" s="13" t="s">
        <v>464</v>
      </c>
      <c r="E1869" s="13" t="s">
        <v>495</v>
      </c>
      <c r="F1869" s="13" t="s">
        <v>313</v>
      </c>
      <c r="G1869" s="14" t="s">
        <v>333</v>
      </c>
      <c r="H1869" s="205">
        <v>77468</v>
      </c>
      <c r="I1869" s="205">
        <v>76550</v>
      </c>
      <c r="J1869" s="205">
        <v>75810</v>
      </c>
      <c r="K1869" s="205">
        <v>74579</v>
      </c>
      <c r="L1869" s="205">
        <v>73725</v>
      </c>
      <c r="M1869">
        <v>73114</v>
      </c>
      <c r="N1869">
        <v>72932</v>
      </c>
      <c r="O1869">
        <v>73461</v>
      </c>
      <c r="P1869">
        <v>74614</v>
      </c>
      <c r="Q1869">
        <v>75646</v>
      </c>
      <c r="R1869">
        <v>76724</v>
      </c>
      <c r="S1869">
        <v>77639</v>
      </c>
      <c r="T1869">
        <v>77958</v>
      </c>
      <c r="U1869">
        <v>77692</v>
      </c>
      <c r="V1869">
        <v>77634</v>
      </c>
      <c r="W1869">
        <v>77603</v>
      </c>
      <c r="X1869">
        <v>77672</v>
      </c>
      <c r="Y1869">
        <v>78103</v>
      </c>
      <c r="Z1869">
        <v>78774</v>
      </c>
      <c r="AA1869">
        <v>79306</v>
      </c>
      <c r="AB1869">
        <v>79815</v>
      </c>
      <c r="AC1869">
        <v>80145</v>
      </c>
      <c r="AD1869">
        <v>79985</v>
      </c>
      <c r="AE1869" s="22" t="s">
        <v>1</v>
      </c>
    </row>
    <row r="1870" spans="1:31" x14ac:dyDescent="0.2">
      <c r="A1870" s="25" t="s">
        <v>39</v>
      </c>
      <c r="B1870" s="11" t="s">
        <v>39</v>
      </c>
      <c r="C1870" s="12">
        <v>418</v>
      </c>
      <c r="D1870" s="11" t="s">
        <v>464</v>
      </c>
      <c r="E1870" s="11" t="s">
        <v>449</v>
      </c>
      <c r="F1870" s="11" t="s">
        <v>312</v>
      </c>
      <c r="G1870" s="12" t="s">
        <v>340</v>
      </c>
      <c r="H1870" s="205">
        <v>76821</v>
      </c>
      <c r="I1870" s="205">
        <v>75815</v>
      </c>
      <c r="J1870" s="205">
        <v>74792</v>
      </c>
      <c r="K1870" s="205">
        <v>73400</v>
      </c>
      <c r="L1870" s="205">
        <v>72333</v>
      </c>
      <c r="M1870">
        <v>71502</v>
      </c>
      <c r="N1870">
        <v>70808</v>
      </c>
      <c r="O1870">
        <v>70603</v>
      </c>
      <c r="P1870">
        <v>71118</v>
      </c>
      <c r="Q1870">
        <v>72072</v>
      </c>
      <c r="R1870">
        <v>73013</v>
      </c>
      <c r="S1870">
        <v>74103</v>
      </c>
      <c r="T1870">
        <v>74995</v>
      </c>
      <c r="U1870">
        <v>75076</v>
      </c>
      <c r="V1870">
        <v>74871</v>
      </c>
      <c r="W1870">
        <v>74819</v>
      </c>
      <c r="X1870">
        <v>74728</v>
      </c>
      <c r="Y1870">
        <v>74761</v>
      </c>
      <c r="Z1870">
        <v>75166</v>
      </c>
      <c r="AA1870">
        <v>75781</v>
      </c>
      <c r="AB1870">
        <v>76290</v>
      </c>
      <c r="AC1870">
        <v>76822</v>
      </c>
      <c r="AD1870">
        <v>77147</v>
      </c>
      <c r="AE1870" s="21" t="s">
        <v>1</v>
      </c>
    </row>
    <row r="1871" spans="1:31" x14ac:dyDescent="0.2">
      <c r="A1871" s="27" t="s">
        <v>39</v>
      </c>
      <c r="B1871" s="13" t="s">
        <v>39</v>
      </c>
      <c r="C1871" s="14">
        <v>418</v>
      </c>
      <c r="D1871" s="13" t="s">
        <v>464</v>
      </c>
      <c r="E1871" s="13" t="s">
        <v>496</v>
      </c>
      <c r="F1871" s="13" t="s">
        <v>313</v>
      </c>
      <c r="G1871" s="14" t="s">
        <v>340</v>
      </c>
      <c r="H1871" s="205">
        <v>78067</v>
      </c>
      <c r="I1871" s="205">
        <v>77187</v>
      </c>
      <c r="J1871" s="205">
        <v>76380</v>
      </c>
      <c r="K1871" s="205">
        <v>74975</v>
      </c>
      <c r="L1871" s="205">
        <v>74000</v>
      </c>
      <c r="M1871">
        <v>73311</v>
      </c>
      <c r="N1871">
        <v>72734</v>
      </c>
      <c r="O1871">
        <v>72579</v>
      </c>
      <c r="P1871">
        <v>73330</v>
      </c>
      <c r="Q1871">
        <v>74437</v>
      </c>
      <c r="R1871">
        <v>75466</v>
      </c>
      <c r="S1871">
        <v>76631</v>
      </c>
      <c r="T1871">
        <v>77590</v>
      </c>
      <c r="U1871">
        <v>77704</v>
      </c>
      <c r="V1871">
        <v>77521</v>
      </c>
      <c r="W1871">
        <v>77503</v>
      </c>
      <c r="X1871">
        <v>77440</v>
      </c>
      <c r="Y1871">
        <v>77494</v>
      </c>
      <c r="Z1871">
        <v>77944</v>
      </c>
      <c r="AA1871">
        <v>78611</v>
      </c>
      <c r="AB1871">
        <v>79161</v>
      </c>
      <c r="AC1871">
        <v>79730</v>
      </c>
      <c r="AD1871">
        <v>80079</v>
      </c>
      <c r="AE1871" s="22" t="s">
        <v>1</v>
      </c>
    </row>
    <row r="1872" spans="1:31" x14ac:dyDescent="0.2">
      <c r="A1872" s="25" t="s">
        <v>39</v>
      </c>
      <c r="B1872" s="11" t="s">
        <v>39</v>
      </c>
      <c r="C1872" s="12">
        <v>418</v>
      </c>
      <c r="D1872" s="11" t="s">
        <v>464</v>
      </c>
      <c r="E1872" s="11" t="s">
        <v>450</v>
      </c>
      <c r="F1872" s="11" t="s">
        <v>312</v>
      </c>
      <c r="G1872" s="12" t="s">
        <v>329</v>
      </c>
      <c r="H1872" s="205">
        <v>77434</v>
      </c>
      <c r="I1872" s="205">
        <v>76434</v>
      </c>
      <c r="J1872" s="205">
        <v>75455</v>
      </c>
      <c r="K1872" s="205">
        <v>73927</v>
      </c>
      <c r="L1872" s="205">
        <v>72708</v>
      </c>
      <c r="M1872">
        <v>71792</v>
      </c>
      <c r="N1872">
        <v>71079</v>
      </c>
      <c r="O1872">
        <v>70458</v>
      </c>
      <c r="P1872">
        <v>70343</v>
      </c>
      <c r="Q1872">
        <v>70910</v>
      </c>
      <c r="R1872">
        <v>71906</v>
      </c>
      <c r="S1872">
        <v>72912</v>
      </c>
      <c r="T1872">
        <v>74092</v>
      </c>
      <c r="U1872">
        <v>74743</v>
      </c>
      <c r="V1872">
        <v>74896</v>
      </c>
      <c r="W1872">
        <v>74737</v>
      </c>
      <c r="X1872">
        <v>74687</v>
      </c>
      <c r="Y1872">
        <v>74558</v>
      </c>
      <c r="Z1872">
        <v>74582</v>
      </c>
      <c r="AA1872">
        <v>74993</v>
      </c>
      <c r="AB1872">
        <v>75617</v>
      </c>
      <c r="AC1872">
        <v>76164</v>
      </c>
      <c r="AD1872">
        <v>76762</v>
      </c>
      <c r="AE1872" s="21" t="s">
        <v>1</v>
      </c>
    </row>
    <row r="1873" spans="1:31" x14ac:dyDescent="0.2">
      <c r="A1873" s="27" t="s">
        <v>39</v>
      </c>
      <c r="B1873" s="13" t="s">
        <v>39</v>
      </c>
      <c r="C1873" s="14">
        <v>418</v>
      </c>
      <c r="D1873" s="13" t="s">
        <v>464</v>
      </c>
      <c r="E1873" s="13" t="s">
        <v>497</v>
      </c>
      <c r="F1873" s="13" t="s">
        <v>313</v>
      </c>
      <c r="G1873" s="14" t="s">
        <v>329</v>
      </c>
      <c r="H1873" s="205">
        <v>78604</v>
      </c>
      <c r="I1873" s="205">
        <v>77734</v>
      </c>
      <c r="J1873" s="205">
        <v>76968</v>
      </c>
      <c r="K1873" s="205">
        <v>75412</v>
      </c>
      <c r="L1873" s="205">
        <v>74279</v>
      </c>
      <c r="M1873">
        <v>73491</v>
      </c>
      <c r="N1873">
        <v>72885</v>
      </c>
      <c r="O1873">
        <v>72302</v>
      </c>
      <c r="P1873">
        <v>72409</v>
      </c>
      <c r="Q1873">
        <v>73124</v>
      </c>
      <c r="R1873">
        <v>74212</v>
      </c>
      <c r="S1873">
        <v>75293</v>
      </c>
      <c r="T1873">
        <v>76569</v>
      </c>
      <c r="U1873">
        <v>77299</v>
      </c>
      <c r="V1873">
        <v>77503</v>
      </c>
      <c r="W1873">
        <v>77376</v>
      </c>
      <c r="X1873">
        <v>77360</v>
      </c>
      <c r="Y1873">
        <v>77248</v>
      </c>
      <c r="Z1873">
        <v>77299</v>
      </c>
      <c r="AA1873">
        <v>77753</v>
      </c>
      <c r="AB1873">
        <v>78426</v>
      </c>
      <c r="AC1873">
        <v>79014</v>
      </c>
      <c r="AD1873">
        <v>79651</v>
      </c>
      <c r="AE1873" s="22" t="s">
        <v>1</v>
      </c>
    </row>
    <row r="1874" spans="1:31" x14ac:dyDescent="0.2">
      <c r="A1874" s="25" t="s">
        <v>39</v>
      </c>
      <c r="B1874" s="11" t="s">
        <v>39</v>
      </c>
      <c r="C1874" s="12">
        <v>418</v>
      </c>
      <c r="D1874" s="11" t="s">
        <v>464</v>
      </c>
      <c r="E1874" s="11" t="s">
        <v>451</v>
      </c>
      <c r="F1874" s="11" t="s">
        <v>312</v>
      </c>
      <c r="G1874" s="12" t="s">
        <v>361</v>
      </c>
      <c r="H1874" s="205">
        <v>78073</v>
      </c>
      <c r="I1874" s="205">
        <v>76978</v>
      </c>
      <c r="J1874" s="205">
        <v>76023</v>
      </c>
      <c r="K1874" s="205">
        <v>74458</v>
      </c>
      <c r="L1874" s="205">
        <v>73112</v>
      </c>
      <c r="M1874">
        <v>72054</v>
      </c>
      <c r="N1874">
        <v>71279</v>
      </c>
      <c r="O1874">
        <v>70687</v>
      </c>
      <c r="P1874">
        <v>70153</v>
      </c>
      <c r="Q1874">
        <v>70099</v>
      </c>
      <c r="R1874">
        <v>70715</v>
      </c>
      <c r="S1874">
        <v>71760</v>
      </c>
      <c r="T1874">
        <v>72825</v>
      </c>
      <c r="U1874">
        <v>73798</v>
      </c>
      <c r="V1874">
        <v>74528</v>
      </c>
      <c r="W1874">
        <v>74734</v>
      </c>
      <c r="X1874">
        <v>74594</v>
      </c>
      <c r="Y1874">
        <v>74535</v>
      </c>
      <c r="Z1874">
        <v>74336</v>
      </c>
      <c r="AA1874">
        <v>74376</v>
      </c>
      <c r="AB1874">
        <v>74803</v>
      </c>
      <c r="AC1874">
        <v>75454</v>
      </c>
      <c r="AD1874">
        <v>76045</v>
      </c>
      <c r="AE1874" s="21" t="s">
        <v>1</v>
      </c>
    </row>
    <row r="1875" spans="1:31" x14ac:dyDescent="0.2">
      <c r="A1875" s="27" t="s">
        <v>39</v>
      </c>
      <c r="B1875" s="13" t="s">
        <v>39</v>
      </c>
      <c r="C1875" s="14">
        <v>418</v>
      </c>
      <c r="D1875" s="13" t="s">
        <v>464</v>
      </c>
      <c r="E1875" s="13" t="s">
        <v>498</v>
      </c>
      <c r="F1875" s="13" t="s">
        <v>313</v>
      </c>
      <c r="G1875" s="14" t="s">
        <v>361</v>
      </c>
      <c r="H1875" s="205">
        <v>79158</v>
      </c>
      <c r="I1875" s="205">
        <v>78203</v>
      </c>
      <c r="J1875" s="205">
        <v>77464</v>
      </c>
      <c r="K1875" s="205">
        <v>75852</v>
      </c>
      <c r="L1875" s="205">
        <v>74585</v>
      </c>
      <c r="M1875">
        <v>73653</v>
      </c>
      <c r="N1875">
        <v>72969</v>
      </c>
      <c r="O1875">
        <v>72406</v>
      </c>
      <c r="P1875">
        <v>72083</v>
      </c>
      <c r="Q1875">
        <v>72164</v>
      </c>
      <c r="R1875">
        <v>72870</v>
      </c>
      <c r="S1875">
        <v>73994</v>
      </c>
      <c r="T1875">
        <v>75152</v>
      </c>
      <c r="U1875">
        <v>76233</v>
      </c>
      <c r="V1875">
        <v>77060</v>
      </c>
      <c r="W1875">
        <v>77329</v>
      </c>
      <c r="X1875">
        <v>77220</v>
      </c>
      <c r="Y1875">
        <v>77188</v>
      </c>
      <c r="Z1875">
        <v>77005</v>
      </c>
      <c r="AA1875">
        <v>77071</v>
      </c>
      <c r="AB1875">
        <v>77540</v>
      </c>
      <c r="AC1875">
        <v>78240</v>
      </c>
      <c r="AD1875">
        <v>78872</v>
      </c>
      <c r="AE1875" s="22" t="s">
        <v>1</v>
      </c>
    </row>
    <row r="1876" spans="1:31" x14ac:dyDescent="0.2">
      <c r="A1876" s="25" t="s">
        <v>39</v>
      </c>
      <c r="B1876" s="11" t="s">
        <v>39</v>
      </c>
      <c r="C1876" s="12">
        <v>418</v>
      </c>
      <c r="D1876" s="11" t="s">
        <v>464</v>
      </c>
      <c r="E1876" s="11" t="s">
        <v>452</v>
      </c>
      <c r="F1876" s="11" t="s">
        <v>312</v>
      </c>
      <c r="G1876" s="12" t="s">
        <v>328</v>
      </c>
      <c r="H1876" s="205">
        <v>77829</v>
      </c>
      <c r="I1876" s="205">
        <v>77538</v>
      </c>
      <c r="J1876" s="205">
        <v>76499</v>
      </c>
      <c r="K1876" s="205">
        <v>74895</v>
      </c>
      <c r="L1876" s="205">
        <v>73511</v>
      </c>
      <c r="M1876">
        <v>72335</v>
      </c>
      <c r="N1876">
        <v>71428</v>
      </c>
      <c r="O1876">
        <v>70798</v>
      </c>
      <c r="P1876">
        <v>70334</v>
      </c>
      <c r="Q1876">
        <v>69865</v>
      </c>
      <c r="R1876">
        <v>69868</v>
      </c>
      <c r="S1876">
        <v>70541</v>
      </c>
      <c r="T1876">
        <v>71629</v>
      </c>
      <c r="U1876">
        <v>72485</v>
      </c>
      <c r="V1876">
        <v>73540</v>
      </c>
      <c r="W1876">
        <v>74331</v>
      </c>
      <c r="X1876">
        <v>74562</v>
      </c>
      <c r="Y1876">
        <v>74430</v>
      </c>
      <c r="Z1876">
        <v>74267</v>
      </c>
      <c r="AA1876">
        <v>74087</v>
      </c>
      <c r="AB1876">
        <v>74151</v>
      </c>
      <c r="AC1876">
        <v>74613</v>
      </c>
      <c r="AD1876">
        <v>75298</v>
      </c>
      <c r="AE1876" s="21" t="s">
        <v>1</v>
      </c>
    </row>
    <row r="1877" spans="1:31" x14ac:dyDescent="0.2">
      <c r="A1877" s="27" t="s">
        <v>39</v>
      </c>
      <c r="B1877" s="13" t="s">
        <v>39</v>
      </c>
      <c r="C1877" s="14">
        <v>418</v>
      </c>
      <c r="D1877" s="13" t="s">
        <v>464</v>
      </c>
      <c r="E1877" s="13" t="s">
        <v>499</v>
      </c>
      <c r="F1877" s="13" t="s">
        <v>313</v>
      </c>
      <c r="G1877" s="14" t="s">
        <v>328</v>
      </c>
      <c r="H1877" s="205">
        <v>78851</v>
      </c>
      <c r="I1877" s="205">
        <v>78675</v>
      </c>
      <c r="J1877" s="205">
        <v>77864</v>
      </c>
      <c r="K1877" s="205">
        <v>76198</v>
      </c>
      <c r="L1877" s="205">
        <v>74877</v>
      </c>
      <c r="M1877">
        <v>73827</v>
      </c>
      <c r="N1877">
        <v>73015</v>
      </c>
      <c r="O1877">
        <v>72395</v>
      </c>
      <c r="P1877">
        <v>72133</v>
      </c>
      <c r="Q1877">
        <v>71789</v>
      </c>
      <c r="R1877">
        <v>71872</v>
      </c>
      <c r="S1877">
        <v>72623</v>
      </c>
      <c r="T1877">
        <v>73807</v>
      </c>
      <c r="U1877">
        <v>74765</v>
      </c>
      <c r="V1877">
        <v>75947</v>
      </c>
      <c r="W1877">
        <v>76848</v>
      </c>
      <c r="X1877">
        <v>77143</v>
      </c>
      <c r="Y1877">
        <v>77036</v>
      </c>
      <c r="Z1877">
        <v>76893</v>
      </c>
      <c r="AA1877">
        <v>76730</v>
      </c>
      <c r="AB1877">
        <v>76821</v>
      </c>
      <c r="AC1877">
        <v>77326</v>
      </c>
      <c r="AD1877">
        <v>78059</v>
      </c>
      <c r="AE1877" s="22" t="s">
        <v>1</v>
      </c>
    </row>
    <row r="1878" spans="1:31" x14ac:dyDescent="0.2">
      <c r="A1878" s="25" t="s">
        <v>39</v>
      </c>
      <c r="B1878" s="11" t="s">
        <v>39</v>
      </c>
      <c r="C1878" s="12">
        <v>418</v>
      </c>
      <c r="D1878" s="11" t="s">
        <v>464</v>
      </c>
      <c r="E1878" s="11" t="s">
        <v>453</v>
      </c>
      <c r="F1878" s="11" t="s">
        <v>312</v>
      </c>
      <c r="G1878" s="12" t="s">
        <v>337</v>
      </c>
      <c r="H1878" s="205">
        <v>76283</v>
      </c>
      <c r="I1878" s="205">
        <v>77227</v>
      </c>
      <c r="J1878" s="205">
        <v>76980</v>
      </c>
      <c r="K1878" s="205">
        <v>75247</v>
      </c>
      <c r="L1878" s="205">
        <v>73817</v>
      </c>
      <c r="M1878">
        <v>72602</v>
      </c>
      <c r="N1878">
        <v>71587</v>
      </c>
      <c r="O1878">
        <v>70835</v>
      </c>
      <c r="P1878">
        <v>70396</v>
      </c>
      <c r="Q1878">
        <v>69996</v>
      </c>
      <c r="R1878">
        <v>69590</v>
      </c>
      <c r="S1878">
        <v>69658</v>
      </c>
      <c r="T1878">
        <v>70381</v>
      </c>
      <c r="U1878">
        <v>71243</v>
      </c>
      <c r="V1878">
        <v>72180</v>
      </c>
      <c r="W1878">
        <v>73300</v>
      </c>
      <c r="X1878">
        <v>74124</v>
      </c>
      <c r="Y1878">
        <v>74370</v>
      </c>
      <c r="Z1878">
        <v>74115</v>
      </c>
      <c r="AA1878">
        <v>73969</v>
      </c>
      <c r="AB1878">
        <v>73819</v>
      </c>
      <c r="AC1878">
        <v>73927</v>
      </c>
      <c r="AD1878">
        <v>74431</v>
      </c>
      <c r="AE1878" s="21" t="s">
        <v>1</v>
      </c>
    </row>
    <row r="1879" spans="1:31" x14ac:dyDescent="0.2">
      <c r="A1879" s="27" t="s">
        <v>39</v>
      </c>
      <c r="B1879" s="13" t="s">
        <v>39</v>
      </c>
      <c r="C1879" s="14">
        <v>418</v>
      </c>
      <c r="D1879" s="13" t="s">
        <v>464</v>
      </c>
      <c r="E1879" s="13" t="s">
        <v>500</v>
      </c>
      <c r="F1879" s="13" t="s">
        <v>313</v>
      </c>
      <c r="G1879" s="14" t="s">
        <v>337</v>
      </c>
      <c r="H1879" s="205">
        <v>77275</v>
      </c>
      <c r="I1879" s="205">
        <v>78297</v>
      </c>
      <c r="J1879" s="205">
        <v>78255</v>
      </c>
      <c r="K1879" s="205">
        <v>76456</v>
      </c>
      <c r="L1879" s="205">
        <v>75075</v>
      </c>
      <c r="M1879">
        <v>73972</v>
      </c>
      <c r="N1879">
        <v>73057</v>
      </c>
      <c r="O1879">
        <v>72323</v>
      </c>
      <c r="P1879">
        <v>72070</v>
      </c>
      <c r="Q1879">
        <v>71786</v>
      </c>
      <c r="R1879">
        <v>71450</v>
      </c>
      <c r="S1879">
        <v>71587</v>
      </c>
      <c r="T1879">
        <v>72406</v>
      </c>
      <c r="U1879">
        <v>73371</v>
      </c>
      <c r="V1879">
        <v>74429</v>
      </c>
      <c r="W1879">
        <v>75688</v>
      </c>
      <c r="X1879">
        <v>76624</v>
      </c>
      <c r="Y1879">
        <v>76929</v>
      </c>
      <c r="Z1879">
        <v>76690</v>
      </c>
      <c r="AA1879">
        <v>76566</v>
      </c>
      <c r="AB1879">
        <v>76434</v>
      </c>
      <c r="AC1879">
        <v>76570</v>
      </c>
      <c r="AD1879">
        <v>77117</v>
      </c>
      <c r="AE1879" s="22" t="s">
        <v>1</v>
      </c>
    </row>
    <row r="1880" spans="1:31" x14ac:dyDescent="0.2">
      <c r="A1880" s="25" t="s">
        <v>39</v>
      </c>
      <c r="B1880" s="11" t="s">
        <v>39</v>
      </c>
      <c r="C1880" s="12">
        <v>418</v>
      </c>
      <c r="D1880" s="11" t="s">
        <v>464</v>
      </c>
      <c r="E1880" s="11" t="s">
        <v>454</v>
      </c>
      <c r="F1880" s="11" t="s">
        <v>312</v>
      </c>
      <c r="G1880" s="12" t="s">
        <v>369</v>
      </c>
      <c r="H1880" s="205">
        <v>73843</v>
      </c>
      <c r="I1880" s="205">
        <v>75635</v>
      </c>
      <c r="J1880" s="205">
        <v>76601</v>
      </c>
      <c r="K1880" s="205">
        <v>75600</v>
      </c>
      <c r="L1880" s="205">
        <v>74045</v>
      </c>
      <c r="M1880">
        <v>72779</v>
      </c>
      <c r="N1880">
        <v>71722</v>
      </c>
      <c r="O1880">
        <v>70870</v>
      </c>
      <c r="P1880">
        <v>70384</v>
      </c>
      <c r="Q1880">
        <v>70011</v>
      </c>
      <c r="R1880">
        <v>69672</v>
      </c>
      <c r="S1880">
        <v>69335</v>
      </c>
      <c r="T1880">
        <v>69461</v>
      </c>
      <c r="U1880">
        <v>69948</v>
      </c>
      <c r="V1880">
        <v>70892</v>
      </c>
      <c r="W1880">
        <v>71892</v>
      </c>
      <c r="X1880">
        <v>73050</v>
      </c>
      <c r="Y1880">
        <v>73897</v>
      </c>
      <c r="Z1880">
        <v>74008</v>
      </c>
      <c r="AA1880">
        <v>73771</v>
      </c>
      <c r="AB1880">
        <v>73655</v>
      </c>
      <c r="AC1880">
        <v>73553</v>
      </c>
      <c r="AD1880">
        <v>73711</v>
      </c>
      <c r="AE1880" s="21" t="s">
        <v>1</v>
      </c>
    </row>
    <row r="1881" spans="1:31" x14ac:dyDescent="0.2">
      <c r="A1881" s="27" t="s">
        <v>39</v>
      </c>
      <c r="B1881" s="13" t="s">
        <v>39</v>
      </c>
      <c r="C1881" s="14">
        <v>418</v>
      </c>
      <c r="D1881" s="13" t="s">
        <v>464</v>
      </c>
      <c r="E1881" s="13" t="s">
        <v>501</v>
      </c>
      <c r="F1881" s="13" t="s">
        <v>313</v>
      </c>
      <c r="G1881" s="14" t="s">
        <v>369</v>
      </c>
      <c r="H1881" s="205">
        <v>74818</v>
      </c>
      <c r="I1881" s="205">
        <v>76671</v>
      </c>
      <c r="J1881" s="205">
        <v>77806</v>
      </c>
      <c r="K1881" s="205">
        <v>76702</v>
      </c>
      <c r="L1881" s="205">
        <v>75192</v>
      </c>
      <c r="M1881">
        <v>74022</v>
      </c>
      <c r="N1881">
        <v>73054</v>
      </c>
      <c r="O1881">
        <v>72234</v>
      </c>
      <c r="P1881">
        <v>71945</v>
      </c>
      <c r="Q1881">
        <v>71670</v>
      </c>
      <c r="R1881">
        <v>71393</v>
      </c>
      <c r="S1881">
        <v>71117</v>
      </c>
      <c r="T1881">
        <v>71333</v>
      </c>
      <c r="U1881">
        <v>71920</v>
      </c>
      <c r="V1881">
        <v>72984</v>
      </c>
      <c r="W1881">
        <v>74118</v>
      </c>
      <c r="X1881">
        <v>75417</v>
      </c>
      <c r="Y1881">
        <v>76372</v>
      </c>
      <c r="Z1881">
        <v>76531</v>
      </c>
      <c r="AA1881">
        <v>76312</v>
      </c>
      <c r="AB1881">
        <v>76217</v>
      </c>
      <c r="AC1881">
        <v>76136</v>
      </c>
      <c r="AD1881">
        <v>76325</v>
      </c>
      <c r="AE1881" s="22" t="s">
        <v>1</v>
      </c>
    </row>
    <row r="1882" spans="1:31" x14ac:dyDescent="0.2">
      <c r="A1882" s="25" t="s">
        <v>39</v>
      </c>
      <c r="B1882" s="11" t="s">
        <v>39</v>
      </c>
      <c r="C1882" s="12">
        <v>418</v>
      </c>
      <c r="D1882" s="11" t="s">
        <v>464</v>
      </c>
      <c r="E1882" s="11" t="s">
        <v>473</v>
      </c>
      <c r="F1882" s="11" t="s">
        <v>312</v>
      </c>
      <c r="G1882" s="12" t="s">
        <v>359</v>
      </c>
      <c r="H1882">
        <v>71382</v>
      </c>
      <c r="I1882">
        <v>73166</v>
      </c>
      <c r="J1882">
        <v>74964</v>
      </c>
      <c r="K1882">
        <v>75162</v>
      </c>
      <c r="L1882">
        <v>74273</v>
      </c>
      <c r="M1882">
        <v>72883</v>
      </c>
      <c r="N1882">
        <v>71769</v>
      </c>
      <c r="O1882">
        <v>70874</v>
      </c>
      <c r="P1882">
        <v>70382</v>
      </c>
      <c r="Q1882">
        <v>69950</v>
      </c>
      <c r="R1882">
        <v>69638</v>
      </c>
      <c r="S1882">
        <v>69368</v>
      </c>
      <c r="T1882">
        <v>69093</v>
      </c>
      <c r="U1882">
        <v>68993</v>
      </c>
      <c r="V1882">
        <v>69550</v>
      </c>
      <c r="W1882">
        <v>70557</v>
      </c>
      <c r="X1882">
        <v>71595</v>
      </c>
      <c r="Y1882">
        <v>72780</v>
      </c>
      <c r="Z1882">
        <v>73500</v>
      </c>
      <c r="AA1882">
        <v>73618</v>
      </c>
      <c r="AB1882">
        <v>73410</v>
      </c>
      <c r="AC1882">
        <v>73341</v>
      </c>
      <c r="AD1882">
        <v>73293</v>
      </c>
      <c r="AE1882" s="21"/>
    </row>
    <row r="1883" spans="1:31" x14ac:dyDescent="0.2">
      <c r="A1883" s="27" t="s">
        <v>39</v>
      </c>
      <c r="B1883" s="13" t="s">
        <v>39</v>
      </c>
      <c r="C1883" s="14">
        <v>418</v>
      </c>
      <c r="D1883" s="13" t="s">
        <v>464</v>
      </c>
      <c r="E1883" s="13" t="s">
        <v>480</v>
      </c>
      <c r="F1883" s="13" t="s">
        <v>313</v>
      </c>
      <c r="G1883" s="14" t="s">
        <v>359</v>
      </c>
      <c r="H1883">
        <v>72326</v>
      </c>
      <c r="I1883">
        <v>74178</v>
      </c>
      <c r="J1883">
        <v>76127</v>
      </c>
      <c r="K1883">
        <v>76192</v>
      </c>
      <c r="L1883">
        <v>75292</v>
      </c>
      <c r="M1883">
        <v>73998</v>
      </c>
      <c r="N1883">
        <v>72956</v>
      </c>
      <c r="O1883">
        <v>72083</v>
      </c>
      <c r="P1883">
        <v>71814</v>
      </c>
      <c r="Q1883">
        <v>71491</v>
      </c>
      <c r="R1883">
        <v>71224</v>
      </c>
      <c r="S1883">
        <v>71007</v>
      </c>
      <c r="T1883">
        <v>70814</v>
      </c>
      <c r="U1883">
        <v>70809</v>
      </c>
      <c r="V1883">
        <v>71482</v>
      </c>
      <c r="W1883">
        <v>72622</v>
      </c>
      <c r="X1883">
        <v>73796</v>
      </c>
      <c r="Y1883">
        <v>75119</v>
      </c>
      <c r="Z1883">
        <v>75936</v>
      </c>
      <c r="AA1883">
        <v>76100</v>
      </c>
      <c r="AB1883">
        <v>75912</v>
      </c>
      <c r="AC1883">
        <v>75868</v>
      </c>
      <c r="AD1883">
        <v>75844</v>
      </c>
      <c r="AE1883" s="22"/>
    </row>
    <row r="1884" spans="1:31" x14ac:dyDescent="0.2">
      <c r="A1884" s="25" t="s">
        <v>39</v>
      </c>
      <c r="B1884" s="11" t="s">
        <v>39</v>
      </c>
      <c r="C1884" s="12">
        <v>418</v>
      </c>
      <c r="D1884" s="11" t="s">
        <v>464</v>
      </c>
      <c r="E1884" s="11" t="s">
        <v>474</v>
      </c>
      <c r="F1884" s="11" t="s">
        <v>312</v>
      </c>
      <c r="G1884" s="12" t="s">
        <v>341</v>
      </c>
      <c r="H1884">
        <v>68779</v>
      </c>
      <c r="I1884">
        <v>70676</v>
      </c>
      <c r="J1884">
        <v>72467</v>
      </c>
      <c r="K1884">
        <v>73564</v>
      </c>
      <c r="L1884">
        <v>73774</v>
      </c>
      <c r="M1884">
        <v>72984</v>
      </c>
      <c r="N1884">
        <v>71749</v>
      </c>
      <c r="O1884">
        <v>70791</v>
      </c>
      <c r="P1884">
        <v>70366</v>
      </c>
      <c r="Q1884">
        <v>69910</v>
      </c>
      <c r="R1884">
        <v>69528</v>
      </c>
      <c r="S1884">
        <v>69286</v>
      </c>
      <c r="T1884">
        <v>69078</v>
      </c>
      <c r="U1884">
        <v>68607</v>
      </c>
      <c r="V1884">
        <v>68559</v>
      </c>
      <c r="W1884">
        <v>69168</v>
      </c>
      <c r="X1884">
        <v>70213</v>
      </c>
      <c r="Y1884">
        <v>71278</v>
      </c>
      <c r="Z1884">
        <v>72364</v>
      </c>
      <c r="AA1884">
        <v>73074</v>
      </c>
      <c r="AB1884">
        <v>73210</v>
      </c>
      <c r="AC1884">
        <v>73050</v>
      </c>
      <c r="AD1884">
        <v>73034</v>
      </c>
      <c r="AE1884" s="21"/>
    </row>
    <row r="1885" spans="1:31" x14ac:dyDescent="0.2">
      <c r="A1885" s="27" t="s">
        <v>39</v>
      </c>
      <c r="B1885" s="13" t="s">
        <v>39</v>
      </c>
      <c r="C1885" s="14">
        <v>418</v>
      </c>
      <c r="D1885" s="13" t="s">
        <v>464</v>
      </c>
      <c r="E1885" s="13" t="s">
        <v>481</v>
      </c>
      <c r="F1885" s="13" t="s">
        <v>313</v>
      </c>
      <c r="G1885" s="14" t="s">
        <v>341</v>
      </c>
      <c r="H1885">
        <v>69693</v>
      </c>
      <c r="I1885">
        <v>71650</v>
      </c>
      <c r="J1885">
        <v>73597</v>
      </c>
      <c r="K1885">
        <v>74584</v>
      </c>
      <c r="L1885">
        <v>74722</v>
      </c>
      <c r="M1885">
        <v>73952</v>
      </c>
      <c r="N1885">
        <v>72790</v>
      </c>
      <c r="O1885">
        <v>71836</v>
      </c>
      <c r="P1885">
        <v>71643</v>
      </c>
      <c r="Q1885">
        <v>71320</v>
      </c>
      <c r="R1885">
        <v>70992</v>
      </c>
      <c r="S1885">
        <v>70785</v>
      </c>
      <c r="T1885">
        <v>70650</v>
      </c>
      <c r="U1885">
        <v>70271</v>
      </c>
      <c r="V1885">
        <v>70332</v>
      </c>
      <c r="W1885">
        <v>71069</v>
      </c>
      <c r="X1885">
        <v>72249</v>
      </c>
      <c r="Y1885">
        <v>73447</v>
      </c>
      <c r="Z1885">
        <v>74664</v>
      </c>
      <c r="AA1885">
        <v>75467</v>
      </c>
      <c r="AB1885">
        <v>75649</v>
      </c>
      <c r="AC1885">
        <v>75511</v>
      </c>
      <c r="AD1885">
        <v>75523</v>
      </c>
      <c r="AE1885" s="22"/>
    </row>
    <row r="1886" spans="1:31" x14ac:dyDescent="0.2">
      <c r="A1886" s="25" t="s">
        <v>39</v>
      </c>
      <c r="B1886" s="11" t="s">
        <v>39</v>
      </c>
      <c r="C1886" s="12">
        <v>418</v>
      </c>
      <c r="D1886" s="11" t="s">
        <v>464</v>
      </c>
      <c r="E1886" s="11" t="s">
        <v>475</v>
      </c>
      <c r="F1886" s="11" t="s">
        <v>312</v>
      </c>
      <c r="G1886" s="12" t="s">
        <v>334</v>
      </c>
      <c r="H1886">
        <v>66108</v>
      </c>
      <c r="I1886">
        <v>68043</v>
      </c>
      <c r="J1886">
        <v>69947</v>
      </c>
      <c r="K1886">
        <v>71175</v>
      </c>
      <c r="L1886">
        <v>72215</v>
      </c>
      <c r="M1886">
        <v>72426</v>
      </c>
      <c r="N1886">
        <v>71724</v>
      </c>
      <c r="O1886">
        <v>70646</v>
      </c>
      <c r="P1886">
        <v>70276</v>
      </c>
      <c r="Q1886">
        <v>69874</v>
      </c>
      <c r="R1886">
        <v>69451</v>
      </c>
      <c r="S1886">
        <v>69127</v>
      </c>
      <c r="T1886">
        <v>68947</v>
      </c>
      <c r="U1886">
        <v>68585</v>
      </c>
      <c r="V1886">
        <v>68154</v>
      </c>
      <c r="W1886">
        <v>68141</v>
      </c>
      <c r="X1886">
        <v>68777</v>
      </c>
      <c r="Y1886">
        <v>69850</v>
      </c>
      <c r="Z1886">
        <v>70857</v>
      </c>
      <c r="AA1886">
        <v>71921</v>
      </c>
      <c r="AB1886">
        <v>72631</v>
      </c>
      <c r="AC1886">
        <v>72803</v>
      </c>
      <c r="AD1886">
        <v>72697</v>
      </c>
      <c r="AE1886" s="21"/>
    </row>
    <row r="1887" spans="1:31" x14ac:dyDescent="0.2">
      <c r="A1887" s="27" t="s">
        <v>39</v>
      </c>
      <c r="B1887" s="13" t="s">
        <v>39</v>
      </c>
      <c r="C1887" s="14">
        <v>418</v>
      </c>
      <c r="D1887" s="13" t="s">
        <v>464</v>
      </c>
      <c r="E1887" s="13" t="s">
        <v>482</v>
      </c>
      <c r="F1887" s="13" t="s">
        <v>313</v>
      </c>
      <c r="G1887" s="14" t="s">
        <v>334</v>
      </c>
      <c r="H1887">
        <v>66904</v>
      </c>
      <c r="I1887">
        <v>68982</v>
      </c>
      <c r="J1887">
        <v>71031</v>
      </c>
      <c r="K1887">
        <v>72211</v>
      </c>
      <c r="L1887">
        <v>73180</v>
      </c>
      <c r="M1887">
        <v>73321</v>
      </c>
      <c r="N1887">
        <v>72599</v>
      </c>
      <c r="O1887">
        <v>71529</v>
      </c>
      <c r="P1887">
        <v>71390</v>
      </c>
      <c r="Q1887">
        <v>71128</v>
      </c>
      <c r="R1887">
        <v>70780</v>
      </c>
      <c r="S1887">
        <v>70499</v>
      </c>
      <c r="T1887">
        <v>70376</v>
      </c>
      <c r="U1887">
        <v>70102</v>
      </c>
      <c r="V1887">
        <v>69775</v>
      </c>
      <c r="W1887">
        <v>69880</v>
      </c>
      <c r="X1887">
        <v>70645</v>
      </c>
      <c r="Y1887">
        <v>71850</v>
      </c>
      <c r="Z1887">
        <v>72989</v>
      </c>
      <c r="AA1887">
        <v>74177</v>
      </c>
      <c r="AB1887">
        <v>74977</v>
      </c>
      <c r="AC1887">
        <v>75197</v>
      </c>
      <c r="AD1887">
        <v>75115</v>
      </c>
      <c r="AE1887" s="22"/>
    </row>
    <row r="1888" spans="1:31" x14ac:dyDescent="0.2">
      <c r="A1888" s="25" t="s">
        <v>39</v>
      </c>
      <c r="B1888" s="11" t="s">
        <v>39</v>
      </c>
      <c r="C1888" s="12">
        <v>418</v>
      </c>
      <c r="D1888" s="11" t="s">
        <v>464</v>
      </c>
      <c r="E1888" s="11" t="s">
        <v>476</v>
      </c>
      <c r="F1888" s="11" t="s">
        <v>312</v>
      </c>
      <c r="G1888" s="12" t="s">
        <v>345</v>
      </c>
      <c r="H1888">
        <v>63511</v>
      </c>
      <c r="I1888">
        <v>65363</v>
      </c>
      <c r="J1888">
        <v>67286</v>
      </c>
      <c r="K1888">
        <v>68763</v>
      </c>
      <c r="L1888">
        <v>69931</v>
      </c>
      <c r="M1888">
        <v>70904</v>
      </c>
      <c r="N1888">
        <v>71105</v>
      </c>
      <c r="O1888">
        <v>70496</v>
      </c>
      <c r="P1888">
        <v>70125</v>
      </c>
      <c r="Q1888">
        <v>69777</v>
      </c>
      <c r="R1888">
        <v>69395</v>
      </c>
      <c r="S1888">
        <v>69013</v>
      </c>
      <c r="T1888">
        <v>68740</v>
      </c>
      <c r="U1888">
        <v>68450</v>
      </c>
      <c r="V1888">
        <v>68126</v>
      </c>
      <c r="W1888">
        <v>67717</v>
      </c>
      <c r="X1888">
        <v>67714</v>
      </c>
      <c r="Y1888">
        <v>68368</v>
      </c>
      <c r="Z1888">
        <v>69426</v>
      </c>
      <c r="AA1888">
        <v>70409</v>
      </c>
      <c r="AB1888">
        <v>71460</v>
      </c>
      <c r="AC1888">
        <v>72188</v>
      </c>
      <c r="AD1888">
        <v>72403</v>
      </c>
      <c r="AE1888" s="21"/>
    </row>
    <row r="1889" spans="1:31" x14ac:dyDescent="0.2">
      <c r="A1889" s="27" t="s">
        <v>39</v>
      </c>
      <c r="B1889" s="13" t="s">
        <v>39</v>
      </c>
      <c r="C1889" s="14">
        <v>418</v>
      </c>
      <c r="D1889" s="13" t="s">
        <v>464</v>
      </c>
      <c r="E1889" s="13" t="s">
        <v>483</v>
      </c>
      <c r="F1889" s="13" t="s">
        <v>313</v>
      </c>
      <c r="G1889" s="14" t="s">
        <v>345</v>
      </c>
      <c r="H1889">
        <v>64058.000000000007</v>
      </c>
      <c r="I1889">
        <v>66180</v>
      </c>
      <c r="J1889">
        <v>68324</v>
      </c>
      <c r="K1889">
        <v>69800</v>
      </c>
      <c r="L1889">
        <v>70959</v>
      </c>
      <c r="M1889">
        <v>71844</v>
      </c>
      <c r="N1889">
        <v>71907</v>
      </c>
      <c r="O1889">
        <v>71192</v>
      </c>
      <c r="P1889">
        <v>71078</v>
      </c>
      <c r="Q1889">
        <v>70869</v>
      </c>
      <c r="R1889">
        <v>70567</v>
      </c>
      <c r="S1889">
        <v>70247</v>
      </c>
      <c r="T1889">
        <v>70037</v>
      </c>
      <c r="U1889">
        <v>69824</v>
      </c>
      <c r="V1889">
        <v>69601</v>
      </c>
      <c r="W1889">
        <v>69303</v>
      </c>
      <c r="X1889">
        <v>69417</v>
      </c>
      <c r="Y1889">
        <v>70195</v>
      </c>
      <c r="Z1889">
        <v>71390</v>
      </c>
      <c r="AA1889">
        <v>72499</v>
      </c>
      <c r="AB1889">
        <v>73670</v>
      </c>
      <c r="AC1889">
        <v>74486</v>
      </c>
      <c r="AD1889">
        <v>74749</v>
      </c>
      <c r="AE1889" s="22"/>
    </row>
    <row r="1890" spans="1:31" x14ac:dyDescent="0.2">
      <c r="A1890" s="25" t="s">
        <v>39</v>
      </c>
      <c r="B1890" s="11" t="s">
        <v>39</v>
      </c>
      <c r="C1890" s="12">
        <v>418</v>
      </c>
      <c r="D1890" s="11" t="s">
        <v>464</v>
      </c>
      <c r="E1890" s="11" t="s">
        <v>477</v>
      </c>
      <c r="F1890" s="11" t="s">
        <v>312</v>
      </c>
      <c r="G1890" s="12" t="s">
        <v>339</v>
      </c>
      <c r="H1890">
        <v>60967</v>
      </c>
      <c r="I1890">
        <v>62785</v>
      </c>
      <c r="J1890">
        <v>64598</v>
      </c>
      <c r="K1890">
        <v>66216</v>
      </c>
      <c r="L1890">
        <v>67625</v>
      </c>
      <c r="M1890">
        <v>68725</v>
      </c>
      <c r="N1890">
        <v>69621</v>
      </c>
      <c r="O1890">
        <v>69816</v>
      </c>
      <c r="P1890">
        <v>69971</v>
      </c>
      <c r="Q1890">
        <v>69621</v>
      </c>
      <c r="R1890">
        <v>69291</v>
      </c>
      <c r="S1890">
        <v>68936</v>
      </c>
      <c r="T1890">
        <v>68588</v>
      </c>
      <c r="U1890">
        <v>68240</v>
      </c>
      <c r="V1890">
        <v>67986</v>
      </c>
      <c r="W1890">
        <v>67684</v>
      </c>
      <c r="X1890">
        <v>67271</v>
      </c>
      <c r="Y1890">
        <v>67269</v>
      </c>
      <c r="Z1890">
        <v>67941</v>
      </c>
      <c r="AA1890">
        <v>68975</v>
      </c>
      <c r="AB1890">
        <v>69945</v>
      </c>
      <c r="AC1890">
        <v>71001</v>
      </c>
      <c r="AD1890">
        <v>71753</v>
      </c>
      <c r="AE1890" s="21"/>
    </row>
    <row r="1891" spans="1:31" x14ac:dyDescent="0.2">
      <c r="A1891" s="27" t="s">
        <v>39</v>
      </c>
      <c r="B1891" s="13" t="s">
        <v>39</v>
      </c>
      <c r="C1891" s="14">
        <v>418</v>
      </c>
      <c r="D1891" s="13" t="s">
        <v>464</v>
      </c>
      <c r="E1891" s="13" t="s">
        <v>484</v>
      </c>
      <c r="F1891" s="13" t="s">
        <v>313</v>
      </c>
      <c r="G1891" s="14" t="s">
        <v>339</v>
      </c>
      <c r="H1891">
        <v>61177</v>
      </c>
      <c r="I1891">
        <v>63351</v>
      </c>
      <c r="J1891">
        <v>65507.000000000007</v>
      </c>
      <c r="K1891">
        <v>67265</v>
      </c>
      <c r="L1891">
        <v>68701</v>
      </c>
      <c r="M1891">
        <v>69773</v>
      </c>
      <c r="N1891">
        <v>70496</v>
      </c>
      <c r="O1891">
        <v>70439</v>
      </c>
      <c r="P1891">
        <v>70738</v>
      </c>
      <c r="Q1891">
        <v>70553</v>
      </c>
      <c r="R1891">
        <v>70303</v>
      </c>
      <c r="S1891">
        <v>70014</v>
      </c>
      <c r="T1891">
        <v>69744</v>
      </c>
      <c r="U1891">
        <v>69484</v>
      </c>
      <c r="V1891">
        <v>69320</v>
      </c>
      <c r="W1891">
        <v>69125</v>
      </c>
      <c r="X1891">
        <v>68821</v>
      </c>
      <c r="Y1891">
        <v>68928</v>
      </c>
      <c r="Z1891">
        <v>69734</v>
      </c>
      <c r="AA1891">
        <v>70899</v>
      </c>
      <c r="AB1891">
        <v>71990</v>
      </c>
      <c r="AC1891">
        <v>73162</v>
      </c>
      <c r="AD1891">
        <v>74000</v>
      </c>
      <c r="AE1891" s="22"/>
    </row>
    <row r="1892" spans="1:31" x14ac:dyDescent="0.2">
      <c r="A1892" s="25" t="s">
        <v>39</v>
      </c>
      <c r="B1892" s="11" t="s">
        <v>39</v>
      </c>
      <c r="C1892" s="12">
        <v>418</v>
      </c>
      <c r="D1892" s="11" t="s">
        <v>464</v>
      </c>
      <c r="E1892" s="11" t="s">
        <v>478</v>
      </c>
      <c r="F1892" s="11" t="s">
        <v>312</v>
      </c>
      <c r="G1892" s="12" t="s">
        <v>352</v>
      </c>
      <c r="H1892">
        <v>58310</v>
      </c>
      <c r="I1892">
        <v>60281</v>
      </c>
      <c r="J1892">
        <v>62041</v>
      </c>
      <c r="K1892">
        <v>63652</v>
      </c>
      <c r="L1892">
        <v>65191</v>
      </c>
      <c r="M1892">
        <v>66522</v>
      </c>
      <c r="N1892">
        <v>67546</v>
      </c>
      <c r="O1892">
        <v>68368</v>
      </c>
      <c r="P1892">
        <v>69298</v>
      </c>
      <c r="Q1892">
        <v>69463</v>
      </c>
      <c r="R1892">
        <v>69129</v>
      </c>
      <c r="S1892">
        <v>68825</v>
      </c>
      <c r="T1892">
        <v>68491</v>
      </c>
      <c r="U1892">
        <v>68094</v>
      </c>
      <c r="V1892">
        <v>67774</v>
      </c>
      <c r="W1892">
        <v>67539</v>
      </c>
      <c r="X1892">
        <v>67232</v>
      </c>
      <c r="Y1892">
        <v>66807</v>
      </c>
      <c r="Z1892">
        <v>66850</v>
      </c>
      <c r="AA1892">
        <v>67489</v>
      </c>
      <c r="AB1892">
        <v>68507</v>
      </c>
      <c r="AC1892">
        <v>69481</v>
      </c>
      <c r="AD1892">
        <v>70548</v>
      </c>
      <c r="AE1892" s="21"/>
    </row>
    <row r="1893" spans="1:31" x14ac:dyDescent="0.2">
      <c r="A1893" s="27" t="s">
        <v>39</v>
      </c>
      <c r="B1893" s="13" t="s">
        <v>39</v>
      </c>
      <c r="C1893" s="14">
        <v>418</v>
      </c>
      <c r="D1893" s="13" t="s">
        <v>464</v>
      </c>
      <c r="E1893" s="13" t="s">
        <v>485</v>
      </c>
      <c r="F1893" s="13" t="s">
        <v>313</v>
      </c>
      <c r="G1893" s="14" t="s">
        <v>352</v>
      </c>
      <c r="H1893">
        <v>75373</v>
      </c>
      <c r="I1893">
        <v>75631</v>
      </c>
      <c r="J1893">
        <v>75941</v>
      </c>
      <c r="K1893">
        <v>77094</v>
      </c>
      <c r="L1893">
        <v>78542</v>
      </c>
      <c r="M1893">
        <v>79855</v>
      </c>
      <c r="N1893">
        <v>80487</v>
      </c>
      <c r="O1893">
        <v>79836</v>
      </c>
      <c r="P1893">
        <v>79765</v>
      </c>
      <c r="Q1893">
        <v>79407</v>
      </c>
      <c r="R1893">
        <v>78997</v>
      </c>
      <c r="S1893">
        <v>78871</v>
      </c>
      <c r="T1893">
        <v>79409</v>
      </c>
      <c r="U1893">
        <v>69199</v>
      </c>
      <c r="V1893">
        <v>68978</v>
      </c>
      <c r="W1893">
        <v>68839</v>
      </c>
      <c r="X1893">
        <v>68637</v>
      </c>
      <c r="Y1893">
        <v>68313</v>
      </c>
      <c r="Z1893">
        <v>68477</v>
      </c>
      <c r="AA1893">
        <v>69244</v>
      </c>
      <c r="AB1893">
        <v>70388</v>
      </c>
      <c r="AC1893">
        <v>71479</v>
      </c>
      <c r="AD1893">
        <v>72659</v>
      </c>
      <c r="AE1893" s="22"/>
    </row>
    <row r="1894" spans="1:31" x14ac:dyDescent="0.2">
      <c r="A1894" s="25" t="s">
        <v>39</v>
      </c>
      <c r="B1894" s="11" t="s">
        <v>39</v>
      </c>
      <c r="C1894" s="12">
        <v>418</v>
      </c>
      <c r="D1894" s="11" t="s">
        <v>464</v>
      </c>
      <c r="E1894" s="11" t="s">
        <v>479</v>
      </c>
      <c r="F1894" s="11" t="s">
        <v>312</v>
      </c>
      <c r="G1894" s="12" t="s">
        <v>338</v>
      </c>
      <c r="H1894">
        <v>55569</v>
      </c>
      <c r="I1894">
        <v>57666</v>
      </c>
      <c r="J1894">
        <v>59576</v>
      </c>
      <c r="K1894">
        <v>61220</v>
      </c>
      <c r="L1894">
        <v>62750</v>
      </c>
      <c r="M1894">
        <v>64200.999999999993</v>
      </c>
      <c r="N1894">
        <v>65446</v>
      </c>
      <c r="O1894">
        <v>66396</v>
      </c>
      <c r="P1894">
        <v>67869</v>
      </c>
      <c r="Q1894">
        <v>68797</v>
      </c>
      <c r="R1894">
        <v>68968</v>
      </c>
      <c r="S1894">
        <v>68658</v>
      </c>
      <c r="T1894">
        <v>68373</v>
      </c>
      <c r="U1894">
        <v>68014</v>
      </c>
      <c r="V1894">
        <v>67634</v>
      </c>
      <c r="W1894">
        <v>67324</v>
      </c>
      <c r="X1894">
        <v>67082</v>
      </c>
      <c r="Y1894">
        <v>66761</v>
      </c>
      <c r="Z1894">
        <v>66405</v>
      </c>
      <c r="AA1894">
        <v>66405</v>
      </c>
      <c r="AB1894">
        <v>67021</v>
      </c>
      <c r="AC1894">
        <v>68041</v>
      </c>
      <c r="AD1894">
        <v>69025</v>
      </c>
      <c r="AE1894" s="21"/>
    </row>
    <row r="1895" spans="1:31" x14ac:dyDescent="0.2">
      <c r="A1895" s="27" t="s">
        <v>39</v>
      </c>
      <c r="B1895" s="13" t="s">
        <v>39</v>
      </c>
      <c r="C1895" s="14">
        <v>418</v>
      </c>
      <c r="D1895" s="13" t="s">
        <v>464</v>
      </c>
      <c r="E1895" s="13" t="s">
        <v>486</v>
      </c>
      <c r="F1895" s="13" t="s">
        <v>313</v>
      </c>
      <c r="G1895" s="14" t="s">
        <v>338</v>
      </c>
      <c r="H1895">
        <v>55123</v>
      </c>
      <c r="I1895">
        <v>57567</v>
      </c>
      <c r="J1895">
        <v>59890</v>
      </c>
      <c r="K1895">
        <v>61926</v>
      </c>
      <c r="L1895">
        <v>63832</v>
      </c>
      <c r="M1895">
        <v>65459</v>
      </c>
      <c r="N1895">
        <v>66616</v>
      </c>
      <c r="O1895">
        <v>67327</v>
      </c>
      <c r="P1895">
        <v>68668</v>
      </c>
      <c r="Q1895">
        <v>69473</v>
      </c>
      <c r="R1895">
        <v>69638</v>
      </c>
      <c r="S1895">
        <v>69418</v>
      </c>
      <c r="T1895">
        <v>69213</v>
      </c>
      <c r="U1895">
        <v>68964</v>
      </c>
      <c r="V1895">
        <v>68701</v>
      </c>
      <c r="W1895">
        <v>68496</v>
      </c>
      <c r="X1895">
        <v>68348</v>
      </c>
      <c r="Y1895">
        <v>68125</v>
      </c>
      <c r="Z1895">
        <v>67881</v>
      </c>
      <c r="AA1895">
        <v>67996</v>
      </c>
      <c r="AB1895">
        <v>68734</v>
      </c>
      <c r="AC1895">
        <v>69876</v>
      </c>
      <c r="AD1895">
        <v>70974</v>
      </c>
      <c r="AE1895" s="22"/>
    </row>
    <row r="1896" spans="1:31" x14ac:dyDescent="0.2">
      <c r="A1896" s="25" t="s">
        <v>39</v>
      </c>
      <c r="B1896" s="11" t="s">
        <v>39</v>
      </c>
      <c r="C1896" s="12">
        <v>418</v>
      </c>
      <c r="D1896" s="11" t="s">
        <v>464</v>
      </c>
      <c r="E1896" s="11" t="s">
        <v>458</v>
      </c>
      <c r="F1896" s="11" t="s">
        <v>312</v>
      </c>
      <c r="G1896" s="12" t="s">
        <v>457</v>
      </c>
      <c r="H1896" s="205">
        <v>368116</v>
      </c>
      <c r="I1896" s="205">
        <v>374241.99999999994</v>
      </c>
      <c r="J1896" s="205">
        <v>377510.99999999994</v>
      </c>
      <c r="K1896" s="205">
        <v>374467.99999999994</v>
      </c>
      <c r="L1896" s="205">
        <v>369419.99999999994</v>
      </c>
      <c r="M1896">
        <v>363582.99999999994</v>
      </c>
      <c r="N1896">
        <v>358255</v>
      </c>
      <c r="O1896">
        <v>354167.99999999994</v>
      </c>
      <c r="P1896">
        <v>351862</v>
      </c>
      <c r="Q1896">
        <v>349732</v>
      </c>
      <c r="R1896">
        <v>348296.00000000006</v>
      </c>
      <c r="S1896">
        <v>348188</v>
      </c>
      <c r="T1896">
        <v>349642.00000000006</v>
      </c>
      <c r="U1896">
        <v>351275.99999999994</v>
      </c>
      <c r="V1896">
        <v>354721</v>
      </c>
      <c r="W1896">
        <v>359248</v>
      </c>
      <c r="X1896">
        <v>363544</v>
      </c>
      <c r="Y1896">
        <v>366755</v>
      </c>
      <c r="Z1896">
        <v>368254</v>
      </c>
      <c r="AA1896">
        <v>368519</v>
      </c>
      <c r="AB1896">
        <v>368244.99999999994</v>
      </c>
      <c r="AC1896">
        <v>368484.00000000006</v>
      </c>
      <c r="AD1896">
        <v>369767</v>
      </c>
      <c r="AE1896" s="21" t="s">
        <v>1</v>
      </c>
    </row>
    <row r="1897" spans="1:31" x14ac:dyDescent="0.2">
      <c r="A1897" s="27" t="s">
        <v>39</v>
      </c>
      <c r="B1897" s="13" t="s">
        <v>39</v>
      </c>
      <c r="C1897" s="14">
        <v>418</v>
      </c>
      <c r="D1897" s="13" t="s">
        <v>464</v>
      </c>
      <c r="E1897" s="13" t="s">
        <v>456</v>
      </c>
      <c r="F1897" s="13" t="s">
        <v>312</v>
      </c>
      <c r="G1897" s="14" t="s">
        <v>455</v>
      </c>
      <c r="H1897" s="205">
        <v>304465.00000000006</v>
      </c>
      <c r="I1897" s="205">
        <v>314138</v>
      </c>
      <c r="J1897" s="205">
        <v>323448.00000000006</v>
      </c>
      <c r="K1897" s="205">
        <v>331025.99999999994</v>
      </c>
      <c r="L1897" s="205">
        <v>337712</v>
      </c>
      <c r="M1897">
        <v>342778</v>
      </c>
      <c r="N1897">
        <v>345442</v>
      </c>
      <c r="O1897">
        <v>345722.00000000006</v>
      </c>
      <c r="P1897">
        <v>347539</v>
      </c>
      <c r="Q1897">
        <v>347532.00000000006</v>
      </c>
      <c r="R1897">
        <v>346234.00000000006</v>
      </c>
      <c r="S1897">
        <v>344559</v>
      </c>
      <c r="T1897">
        <v>343139</v>
      </c>
      <c r="U1897">
        <v>341383</v>
      </c>
      <c r="V1897">
        <v>339674.00000000006</v>
      </c>
      <c r="W1897">
        <v>338405.00000000006</v>
      </c>
      <c r="X1897">
        <v>338076</v>
      </c>
      <c r="Y1897">
        <v>339054.99999999994</v>
      </c>
      <c r="Z1897">
        <v>341479.00000000006</v>
      </c>
      <c r="AA1897">
        <v>345198.99999999994</v>
      </c>
      <c r="AB1897">
        <v>349564</v>
      </c>
      <c r="AC1897">
        <v>353513.99999999994</v>
      </c>
      <c r="AD1897">
        <v>356426.00000000006</v>
      </c>
      <c r="AE1897" s="22" t="s">
        <v>1</v>
      </c>
    </row>
    <row r="1898" spans="1:31" x14ac:dyDescent="0.2">
      <c r="A1898" s="25" t="s">
        <v>39</v>
      </c>
      <c r="B1898" s="11" t="s">
        <v>39</v>
      </c>
      <c r="C1898" s="12">
        <v>418</v>
      </c>
      <c r="D1898" s="11" t="s">
        <v>464</v>
      </c>
      <c r="E1898" s="11" t="s">
        <v>502</v>
      </c>
      <c r="F1898" s="11" t="s">
        <v>313</v>
      </c>
      <c r="G1898" s="12" t="s">
        <v>457</v>
      </c>
      <c r="H1898" s="205">
        <v>372962.99999999994</v>
      </c>
      <c r="I1898" s="205">
        <v>379471</v>
      </c>
      <c r="J1898" s="205">
        <v>383649</v>
      </c>
      <c r="K1898" s="205">
        <v>380132</v>
      </c>
      <c r="L1898" s="205">
        <v>375158</v>
      </c>
      <c r="M1898">
        <v>369770.99999999994</v>
      </c>
      <c r="N1898">
        <v>364872</v>
      </c>
      <c r="O1898">
        <v>360871</v>
      </c>
      <c r="P1898">
        <v>359605</v>
      </c>
      <c r="Q1898">
        <v>358056</v>
      </c>
      <c r="R1898">
        <v>356931.00000000006</v>
      </c>
      <c r="S1898">
        <v>357119</v>
      </c>
      <c r="T1898">
        <v>359010</v>
      </c>
      <c r="U1898">
        <v>361136</v>
      </c>
      <c r="V1898">
        <v>365174</v>
      </c>
      <c r="W1898">
        <v>370345</v>
      </c>
      <c r="X1898">
        <v>375229.00000000006</v>
      </c>
      <c r="Y1898">
        <v>378903</v>
      </c>
      <c r="Z1898">
        <v>380714</v>
      </c>
      <c r="AA1898">
        <v>381174.99999999994</v>
      </c>
      <c r="AB1898">
        <v>381033</v>
      </c>
      <c r="AC1898">
        <v>381410.99999999994</v>
      </c>
      <c r="AD1898">
        <v>382867.99999999994</v>
      </c>
      <c r="AE1898" s="21" t="s">
        <v>1</v>
      </c>
    </row>
    <row r="1899" spans="1:31" x14ac:dyDescent="0.2">
      <c r="A1899" s="27" t="s">
        <v>39</v>
      </c>
      <c r="B1899" s="13" t="s">
        <v>39</v>
      </c>
      <c r="C1899" s="14">
        <v>418</v>
      </c>
      <c r="D1899" s="13" t="s">
        <v>464</v>
      </c>
      <c r="E1899" s="13" t="s">
        <v>503</v>
      </c>
      <c r="F1899" s="13" t="s">
        <v>313</v>
      </c>
      <c r="G1899" s="14" t="s">
        <v>338</v>
      </c>
      <c r="H1899" s="205">
        <v>305454</v>
      </c>
      <c r="I1899" s="205">
        <v>316590.00000000006</v>
      </c>
      <c r="J1899" s="205">
        <v>327446</v>
      </c>
      <c r="K1899" s="205">
        <v>335811</v>
      </c>
      <c r="L1899" s="205">
        <v>343003</v>
      </c>
      <c r="M1899">
        <v>348061</v>
      </c>
      <c r="N1899">
        <v>350193</v>
      </c>
      <c r="O1899">
        <v>349582</v>
      </c>
      <c r="P1899">
        <v>351867</v>
      </c>
      <c r="Q1899">
        <v>352233</v>
      </c>
      <c r="R1899">
        <v>351270</v>
      </c>
      <c r="S1899">
        <v>349921</v>
      </c>
      <c r="T1899">
        <v>348860</v>
      </c>
      <c r="U1899">
        <v>347573</v>
      </c>
      <c r="V1899">
        <v>346375</v>
      </c>
      <c r="W1899">
        <v>345643</v>
      </c>
      <c r="X1899">
        <v>345868</v>
      </c>
      <c r="Y1899">
        <v>347411</v>
      </c>
      <c r="Z1899">
        <v>350471</v>
      </c>
      <c r="AA1899">
        <v>354814.99999999994</v>
      </c>
      <c r="AB1899">
        <v>359758.99999999994</v>
      </c>
      <c r="AC1899">
        <v>364200.00000000006</v>
      </c>
      <c r="AD1899">
        <v>367496.99999999994</v>
      </c>
      <c r="AE1899" s="22" t="s">
        <v>1</v>
      </c>
    </row>
    <row r="1900" spans="1:31" x14ac:dyDescent="0.2">
      <c r="A1900" s="25" t="s">
        <v>39</v>
      </c>
      <c r="B1900" s="11" t="s">
        <v>39</v>
      </c>
      <c r="C1900" s="12">
        <v>418</v>
      </c>
      <c r="D1900" s="11" t="s">
        <v>464</v>
      </c>
      <c r="E1900" s="11" t="s">
        <v>504</v>
      </c>
      <c r="F1900" s="11"/>
      <c r="G1900" s="12"/>
      <c r="H1900" s="205">
        <v>0</v>
      </c>
      <c r="I1900" s="205">
        <v>0</v>
      </c>
      <c r="J1900" s="205">
        <v>0</v>
      </c>
      <c r="K1900" s="205">
        <v>0</v>
      </c>
      <c r="L1900" s="205">
        <v>0</v>
      </c>
      <c r="M1900">
        <v>0</v>
      </c>
      <c r="N1900">
        <v>0</v>
      </c>
      <c r="O1900">
        <v>0</v>
      </c>
      <c r="P1900">
        <v>0</v>
      </c>
      <c r="Q1900">
        <v>0</v>
      </c>
      <c r="R1900">
        <v>0</v>
      </c>
      <c r="S1900">
        <v>0</v>
      </c>
      <c r="T1900">
        <v>0</v>
      </c>
      <c r="U1900">
        <v>0</v>
      </c>
      <c r="V1900">
        <v>0</v>
      </c>
      <c r="W1900">
        <v>0</v>
      </c>
      <c r="X1900">
        <v>0</v>
      </c>
      <c r="Y1900">
        <v>0</v>
      </c>
      <c r="Z1900">
        <v>0</v>
      </c>
      <c r="AA1900">
        <v>0</v>
      </c>
      <c r="AB1900">
        <v>0</v>
      </c>
      <c r="AC1900">
        <v>0</v>
      </c>
      <c r="AD1900">
        <v>0</v>
      </c>
      <c r="AE1900" s="21" t="s">
        <v>1</v>
      </c>
    </row>
    <row r="1901" spans="1:31" x14ac:dyDescent="0.2">
      <c r="A1901" s="27" t="s">
        <v>39</v>
      </c>
      <c r="B1901" s="13" t="s">
        <v>39</v>
      </c>
      <c r="C1901" s="14">
        <v>418</v>
      </c>
      <c r="D1901" s="13" t="s">
        <v>464</v>
      </c>
      <c r="E1901" s="13" t="s">
        <v>505</v>
      </c>
      <c r="F1901" s="13"/>
      <c r="G1901" s="14"/>
      <c r="H1901" s="205">
        <v>6046630</v>
      </c>
      <c r="I1901" s="205">
        <v>6148621</v>
      </c>
      <c r="J1901" s="205">
        <v>6249168</v>
      </c>
      <c r="K1901" s="205">
        <v>6347564</v>
      </c>
      <c r="L1901" s="205">
        <v>6444527</v>
      </c>
      <c r="M1901">
        <v>6541302</v>
      </c>
      <c r="N1901">
        <v>6639763</v>
      </c>
      <c r="O1901">
        <v>6741160</v>
      </c>
      <c r="P1901">
        <v>6845848</v>
      </c>
      <c r="Q1901">
        <v>6953031</v>
      </c>
      <c r="R1901">
        <v>7061498</v>
      </c>
      <c r="S1901">
        <v>7169456</v>
      </c>
      <c r="T1901">
        <v>7275556</v>
      </c>
      <c r="U1901">
        <v>7379358</v>
      </c>
      <c r="V1901">
        <v>7481026</v>
      </c>
      <c r="W1901">
        <v>7580608</v>
      </c>
      <c r="X1901">
        <v>7678397</v>
      </c>
      <c r="Y1901">
        <v>7774527</v>
      </c>
      <c r="Z1901">
        <v>7868912</v>
      </c>
      <c r="AA1901">
        <v>7961311</v>
      </c>
      <c r="AB1901">
        <v>8051684</v>
      </c>
      <c r="AC1901">
        <v>8140008</v>
      </c>
      <c r="AD1901">
        <v>8226277</v>
      </c>
      <c r="AE1901" s="22" t="s">
        <v>1</v>
      </c>
    </row>
    <row r="1902" spans="1:31" x14ac:dyDescent="0.2">
      <c r="A1902" s="25" t="s">
        <v>40</v>
      </c>
      <c r="B1902" s="11" t="s">
        <v>40</v>
      </c>
      <c r="C1902" s="12">
        <v>426</v>
      </c>
      <c r="D1902" s="11" t="s">
        <v>40</v>
      </c>
      <c r="E1902" s="11" t="s">
        <v>440</v>
      </c>
      <c r="F1902" s="11" t="s">
        <v>312</v>
      </c>
      <c r="G1902" s="12" t="s">
        <v>319</v>
      </c>
      <c r="H1902" s="205">
        <v>25265</v>
      </c>
      <c r="I1902" s="205">
        <v>24354</v>
      </c>
      <c r="J1902" s="205">
        <v>24294</v>
      </c>
      <c r="K1902" s="205">
        <v>24126</v>
      </c>
      <c r="L1902" s="205">
        <v>23859</v>
      </c>
      <c r="M1902">
        <v>23555</v>
      </c>
      <c r="N1902">
        <v>23178</v>
      </c>
      <c r="O1902">
        <v>23197</v>
      </c>
      <c r="P1902">
        <v>23643</v>
      </c>
      <c r="Q1902">
        <v>24130</v>
      </c>
      <c r="R1902">
        <v>24536</v>
      </c>
      <c r="S1902">
        <v>24230</v>
      </c>
      <c r="T1902">
        <v>24490</v>
      </c>
      <c r="U1902">
        <v>24769</v>
      </c>
      <c r="V1902">
        <v>24957</v>
      </c>
      <c r="W1902">
        <v>24996</v>
      </c>
      <c r="X1902">
        <v>24426</v>
      </c>
      <c r="Y1902">
        <v>24351</v>
      </c>
      <c r="Z1902">
        <v>24177</v>
      </c>
      <c r="AA1902">
        <v>23954</v>
      </c>
      <c r="AB1902">
        <v>23743</v>
      </c>
      <c r="AC1902">
        <v>23811</v>
      </c>
      <c r="AD1902">
        <v>23718</v>
      </c>
      <c r="AE1902" s="21" t="s">
        <v>1</v>
      </c>
    </row>
    <row r="1903" spans="1:31" x14ac:dyDescent="0.2">
      <c r="A1903" s="27" t="s">
        <v>40</v>
      </c>
      <c r="B1903" s="13" t="s">
        <v>40</v>
      </c>
      <c r="C1903" s="14">
        <v>426</v>
      </c>
      <c r="D1903" s="13" t="s">
        <v>40</v>
      </c>
      <c r="E1903" s="13" t="s">
        <v>487</v>
      </c>
      <c r="F1903" s="13" t="s">
        <v>313</v>
      </c>
      <c r="G1903" s="14" t="s">
        <v>319</v>
      </c>
      <c r="H1903" s="205">
        <v>25498</v>
      </c>
      <c r="I1903" s="205">
        <v>24544</v>
      </c>
      <c r="J1903" s="205">
        <v>24489</v>
      </c>
      <c r="K1903" s="205">
        <v>24323</v>
      </c>
      <c r="L1903" s="205">
        <v>24057</v>
      </c>
      <c r="M1903">
        <v>23740</v>
      </c>
      <c r="N1903">
        <v>23250</v>
      </c>
      <c r="O1903">
        <v>23264</v>
      </c>
      <c r="P1903">
        <v>23825</v>
      </c>
      <c r="Q1903">
        <v>24408</v>
      </c>
      <c r="R1903">
        <v>24873</v>
      </c>
      <c r="S1903">
        <v>24487</v>
      </c>
      <c r="T1903">
        <v>24780</v>
      </c>
      <c r="U1903">
        <v>25067</v>
      </c>
      <c r="V1903">
        <v>25252</v>
      </c>
      <c r="W1903">
        <v>25283</v>
      </c>
      <c r="X1903">
        <v>24723</v>
      </c>
      <c r="Y1903">
        <v>24643</v>
      </c>
      <c r="Z1903">
        <v>24523</v>
      </c>
      <c r="AA1903">
        <v>24341</v>
      </c>
      <c r="AB1903">
        <v>24153</v>
      </c>
      <c r="AC1903">
        <v>24175</v>
      </c>
      <c r="AD1903">
        <v>24092</v>
      </c>
      <c r="AE1903" s="22" t="s">
        <v>1</v>
      </c>
    </row>
    <row r="1904" spans="1:31" x14ac:dyDescent="0.2">
      <c r="A1904" s="25" t="s">
        <v>40</v>
      </c>
      <c r="B1904" s="11" t="s">
        <v>40</v>
      </c>
      <c r="C1904" s="12">
        <v>426</v>
      </c>
      <c r="D1904" s="11" t="s">
        <v>40</v>
      </c>
      <c r="E1904" s="11" t="s">
        <v>441</v>
      </c>
      <c r="F1904" s="11" t="s">
        <v>312</v>
      </c>
      <c r="G1904" s="12" t="s">
        <v>355</v>
      </c>
      <c r="H1904" s="205">
        <v>24488</v>
      </c>
      <c r="I1904" s="205">
        <v>24343</v>
      </c>
      <c r="J1904" s="205">
        <v>23852</v>
      </c>
      <c r="K1904" s="205">
        <v>23753</v>
      </c>
      <c r="L1904" s="205">
        <v>23529</v>
      </c>
      <c r="M1904">
        <v>23220</v>
      </c>
      <c r="N1904">
        <v>22890</v>
      </c>
      <c r="O1904">
        <v>22625</v>
      </c>
      <c r="P1904">
        <v>22928</v>
      </c>
      <c r="Q1904">
        <v>23324</v>
      </c>
      <c r="R1904">
        <v>23706</v>
      </c>
      <c r="S1904">
        <v>23947</v>
      </c>
      <c r="T1904">
        <v>23902</v>
      </c>
      <c r="U1904">
        <v>24198</v>
      </c>
      <c r="V1904">
        <v>24437</v>
      </c>
      <c r="W1904">
        <v>24565</v>
      </c>
      <c r="X1904">
        <v>24520</v>
      </c>
      <c r="Y1904">
        <v>24233</v>
      </c>
      <c r="Z1904">
        <v>24138</v>
      </c>
      <c r="AA1904">
        <v>23963</v>
      </c>
      <c r="AB1904">
        <v>23757</v>
      </c>
      <c r="AC1904">
        <v>23589</v>
      </c>
      <c r="AD1904">
        <v>23548</v>
      </c>
      <c r="AE1904" s="21" t="s">
        <v>1</v>
      </c>
    </row>
    <row r="1905" spans="1:31" x14ac:dyDescent="0.2">
      <c r="A1905" s="27" t="s">
        <v>40</v>
      </c>
      <c r="B1905" s="13" t="s">
        <v>40</v>
      </c>
      <c r="C1905" s="14">
        <v>426</v>
      </c>
      <c r="D1905" s="13" t="s">
        <v>40</v>
      </c>
      <c r="E1905" s="13" t="s">
        <v>488</v>
      </c>
      <c r="F1905" s="13" t="s">
        <v>313</v>
      </c>
      <c r="G1905" s="14" t="s">
        <v>355</v>
      </c>
      <c r="H1905" s="205">
        <v>24619</v>
      </c>
      <c r="I1905" s="205">
        <v>24449</v>
      </c>
      <c r="J1905" s="205">
        <v>23940</v>
      </c>
      <c r="K1905" s="205">
        <v>23846</v>
      </c>
      <c r="L1905" s="205">
        <v>23623</v>
      </c>
      <c r="M1905">
        <v>23302</v>
      </c>
      <c r="N1905">
        <v>22930</v>
      </c>
      <c r="O1905">
        <v>22582</v>
      </c>
      <c r="P1905">
        <v>22985</v>
      </c>
      <c r="Q1905">
        <v>23469</v>
      </c>
      <c r="R1905">
        <v>23915</v>
      </c>
      <c r="S1905">
        <v>24187</v>
      </c>
      <c r="T1905">
        <v>24123</v>
      </c>
      <c r="U1905">
        <v>24440</v>
      </c>
      <c r="V1905">
        <v>24685</v>
      </c>
      <c r="W1905">
        <v>24807</v>
      </c>
      <c r="X1905">
        <v>24751</v>
      </c>
      <c r="Y1905">
        <v>24458</v>
      </c>
      <c r="Z1905">
        <v>24412</v>
      </c>
      <c r="AA1905">
        <v>24277</v>
      </c>
      <c r="AB1905">
        <v>24097</v>
      </c>
      <c r="AC1905">
        <v>23938</v>
      </c>
      <c r="AD1905">
        <v>23880</v>
      </c>
      <c r="AE1905" s="22" t="s">
        <v>1</v>
      </c>
    </row>
    <row r="1906" spans="1:31" x14ac:dyDescent="0.2">
      <c r="A1906" s="25" t="s">
        <v>40</v>
      </c>
      <c r="B1906" s="11" t="s">
        <v>40</v>
      </c>
      <c r="C1906" s="12">
        <v>426</v>
      </c>
      <c r="D1906" s="11" t="s">
        <v>40</v>
      </c>
      <c r="E1906" s="11" t="s">
        <v>442</v>
      </c>
      <c r="F1906" s="11" t="s">
        <v>312</v>
      </c>
      <c r="G1906" s="12" t="s">
        <v>317</v>
      </c>
      <c r="H1906" s="205">
        <v>23846</v>
      </c>
      <c r="I1906" s="205">
        <v>23771</v>
      </c>
      <c r="J1906" s="205">
        <v>23446</v>
      </c>
      <c r="K1906" s="205">
        <v>23421</v>
      </c>
      <c r="L1906" s="205">
        <v>23258</v>
      </c>
      <c r="M1906">
        <v>22976</v>
      </c>
      <c r="N1906">
        <v>22619</v>
      </c>
      <c r="O1906">
        <v>22250</v>
      </c>
      <c r="P1906">
        <v>22410</v>
      </c>
      <c r="Q1906">
        <v>22697</v>
      </c>
      <c r="R1906">
        <v>23027</v>
      </c>
      <c r="S1906">
        <v>23292</v>
      </c>
      <c r="T1906">
        <v>23368</v>
      </c>
      <c r="U1906">
        <v>23665</v>
      </c>
      <c r="V1906">
        <v>23934</v>
      </c>
      <c r="W1906">
        <v>24128</v>
      </c>
      <c r="X1906">
        <v>24190</v>
      </c>
      <c r="Y1906">
        <v>24055</v>
      </c>
      <c r="Z1906">
        <v>24044</v>
      </c>
      <c r="AA1906">
        <v>23933</v>
      </c>
      <c r="AB1906">
        <v>23756</v>
      </c>
      <c r="AC1906">
        <v>23567</v>
      </c>
      <c r="AD1906">
        <v>23442</v>
      </c>
      <c r="AE1906" s="21" t="s">
        <v>1</v>
      </c>
    </row>
    <row r="1907" spans="1:31" x14ac:dyDescent="0.2">
      <c r="A1907" s="27" t="s">
        <v>40</v>
      </c>
      <c r="B1907" s="13" t="s">
        <v>40</v>
      </c>
      <c r="C1907" s="14">
        <v>426</v>
      </c>
      <c r="D1907" s="13" t="s">
        <v>40</v>
      </c>
      <c r="E1907" s="13" t="s">
        <v>489</v>
      </c>
      <c r="F1907" s="13" t="s">
        <v>313</v>
      </c>
      <c r="G1907" s="14" t="s">
        <v>317</v>
      </c>
      <c r="H1907" s="205">
        <v>23897</v>
      </c>
      <c r="I1907" s="205">
        <v>23793</v>
      </c>
      <c r="J1907" s="205">
        <v>23447</v>
      </c>
      <c r="K1907" s="205">
        <v>23430</v>
      </c>
      <c r="L1907" s="205">
        <v>23271</v>
      </c>
      <c r="M1907">
        <v>22978</v>
      </c>
      <c r="N1907">
        <v>22580</v>
      </c>
      <c r="O1907">
        <v>22127</v>
      </c>
      <c r="P1907">
        <v>22367</v>
      </c>
      <c r="Q1907">
        <v>22731</v>
      </c>
      <c r="R1907">
        <v>23124</v>
      </c>
      <c r="S1907">
        <v>23432</v>
      </c>
      <c r="T1907">
        <v>23515</v>
      </c>
      <c r="U1907">
        <v>23846</v>
      </c>
      <c r="V1907">
        <v>24133</v>
      </c>
      <c r="W1907">
        <v>24327</v>
      </c>
      <c r="X1907">
        <v>24376</v>
      </c>
      <c r="Y1907">
        <v>24224</v>
      </c>
      <c r="Z1907">
        <v>24257</v>
      </c>
      <c r="AA1907">
        <v>24183</v>
      </c>
      <c r="AB1907">
        <v>24034</v>
      </c>
      <c r="AC1907">
        <v>23861</v>
      </c>
      <c r="AD1907">
        <v>23731</v>
      </c>
      <c r="AE1907" s="22" t="s">
        <v>1</v>
      </c>
    </row>
    <row r="1908" spans="1:31" x14ac:dyDescent="0.2">
      <c r="A1908" s="25" t="s">
        <v>40</v>
      </c>
      <c r="B1908" s="11" t="s">
        <v>40</v>
      </c>
      <c r="C1908" s="12">
        <v>426</v>
      </c>
      <c r="D1908" s="11" t="s">
        <v>40</v>
      </c>
      <c r="E1908" s="11" t="s">
        <v>443</v>
      </c>
      <c r="F1908" s="11" t="s">
        <v>312</v>
      </c>
      <c r="G1908" s="12" t="s">
        <v>356</v>
      </c>
      <c r="H1908" s="205">
        <v>23330</v>
      </c>
      <c r="I1908" s="205">
        <v>23288</v>
      </c>
      <c r="J1908" s="205">
        <v>23080</v>
      </c>
      <c r="K1908" s="205">
        <v>23134</v>
      </c>
      <c r="L1908" s="205">
        <v>23034</v>
      </c>
      <c r="M1908">
        <v>22804</v>
      </c>
      <c r="N1908">
        <v>22460</v>
      </c>
      <c r="O1908">
        <v>22042</v>
      </c>
      <c r="P1908">
        <v>22055</v>
      </c>
      <c r="Q1908">
        <v>22231</v>
      </c>
      <c r="R1908">
        <v>22486</v>
      </c>
      <c r="S1908">
        <v>22740</v>
      </c>
      <c r="T1908">
        <v>22887</v>
      </c>
      <c r="U1908">
        <v>23169</v>
      </c>
      <c r="V1908">
        <v>23453</v>
      </c>
      <c r="W1908">
        <v>23693</v>
      </c>
      <c r="X1908">
        <v>23836</v>
      </c>
      <c r="Y1908">
        <v>23826</v>
      </c>
      <c r="Z1908">
        <v>23905</v>
      </c>
      <c r="AA1908">
        <v>23863</v>
      </c>
      <c r="AB1908">
        <v>23735</v>
      </c>
      <c r="AC1908">
        <v>23556</v>
      </c>
      <c r="AD1908">
        <v>23385</v>
      </c>
      <c r="AE1908" s="21" t="s">
        <v>1</v>
      </c>
    </row>
    <row r="1909" spans="1:31" x14ac:dyDescent="0.2">
      <c r="A1909" s="27" t="s">
        <v>40</v>
      </c>
      <c r="B1909" s="13" t="s">
        <v>40</v>
      </c>
      <c r="C1909" s="14">
        <v>426</v>
      </c>
      <c r="D1909" s="13" t="s">
        <v>40</v>
      </c>
      <c r="E1909" s="13" t="s">
        <v>490</v>
      </c>
      <c r="F1909" s="13" t="s">
        <v>313</v>
      </c>
      <c r="G1909" s="14" t="s">
        <v>356</v>
      </c>
      <c r="H1909" s="205">
        <v>23321</v>
      </c>
      <c r="I1909" s="205">
        <v>23245</v>
      </c>
      <c r="J1909" s="205">
        <v>23014</v>
      </c>
      <c r="K1909" s="205">
        <v>23080</v>
      </c>
      <c r="L1909" s="205">
        <v>22988</v>
      </c>
      <c r="M1909">
        <v>22750</v>
      </c>
      <c r="N1909">
        <v>22366</v>
      </c>
      <c r="O1909">
        <v>21865</v>
      </c>
      <c r="P1909">
        <v>21937</v>
      </c>
      <c r="Q1909">
        <v>22176</v>
      </c>
      <c r="R1909">
        <v>22488</v>
      </c>
      <c r="S1909">
        <v>22788</v>
      </c>
      <c r="T1909">
        <v>22961</v>
      </c>
      <c r="U1909">
        <v>23290</v>
      </c>
      <c r="V1909">
        <v>23601</v>
      </c>
      <c r="W1909">
        <v>23849</v>
      </c>
      <c r="X1909">
        <v>23983</v>
      </c>
      <c r="Y1909">
        <v>23950</v>
      </c>
      <c r="Z1909">
        <v>24066</v>
      </c>
      <c r="AA1909">
        <v>24058</v>
      </c>
      <c r="AB1909">
        <v>23957</v>
      </c>
      <c r="AC1909">
        <v>23798</v>
      </c>
      <c r="AD1909">
        <v>23633</v>
      </c>
      <c r="AE1909" s="22" t="s">
        <v>1</v>
      </c>
    </row>
    <row r="1910" spans="1:31" x14ac:dyDescent="0.2">
      <c r="A1910" s="25" t="s">
        <v>40</v>
      </c>
      <c r="B1910" s="11" t="s">
        <v>40</v>
      </c>
      <c r="C1910" s="12">
        <v>426</v>
      </c>
      <c r="D1910" s="11" t="s">
        <v>40</v>
      </c>
      <c r="E1910" s="11" t="s">
        <v>444</v>
      </c>
      <c r="F1910" s="11" t="s">
        <v>312</v>
      </c>
      <c r="G1910" s="12" t="s">
        <v>327</v>
      </c>
      <c r="H1910" s="205">
        <v>22933</v>
      </c>
      <c r="I1910" s="205">
        <v>22891</v>
      </c>
      <c r="J1910" s="205">
        <v>22756</v>
      </c>
      <c r="K1910" s="205">
        <v>22899</v>
      </c>
      <c r="L1910" s="205">
        <v>22865</v>
      </c>
      <c r="M1910">
        <v>22688</v>
      </c>
      <c r="N1910">
        <v>22388</v>
      </c>
      <c r="O1910">
        <v>21968</v>
      </c>
      <c r="P1910">
        <v>21834</v>
      </c>
      <c r="Q1910">
        <v>21896</v>
      </c>
      <c r="R1910">
        <v>22073</v>
      </c>
      <c r="S1910">
        <v>22287</v>
      </c>
      <c r="T1910">
        <v>22463</v>
      </c>
      <c r="U1910">
        <v>22715</v>
      </c>
      <c r="V1910">
        <v>22997</v>
      </c>
      <c r="W1910">
        <v>23264</v>
      </c>
      <c r="X1910">
        <v>23467</v>
      </c>
      <c r="Y1910">
        <v>23556</v>
      </c>
      <c r="Z1910">
        <v>23731</v>
      </c>
      <c r="AA1910">
        <v>23763</v>
      </c>
      <c r="AB1910">
        <v>23688</v>
      </c>
      <c r="AC1910">
        <v>23544</v>
      </c>
      <c r="AD1910">
        <v>23363</v>
      </c>
      <c r="AE1910" s="21" t="s">
        <v>1</v>
      </c>
    </row>
    <row r="1911" spans="1:31" x14ac:dyDescent="0.2">
      <c r="A1911" s="27" t="s">
        <v>40</v>
      </c>
      <c r="B1911" s="13" t="s">
        <v>40</v>
      </c>
      <c r="C1911" s="14">
        <v>426</v>
      </c>
      <c r="D1911" s="13" t="s">
        <v>40</v>
      </c>
      <c r="E1911" s="13" t="s">
        <v>491</v>
      </c>
      <c r="F1911" s="13" t="s">
        <v>313</v>
      </c>
      <c r="G1911" s="14" t="s">
        <v>327</v>
      </c>
      <c r="H1911" s="205">
        <v>22882</v>
      </c>
      <c r="I1911" s="205">
        <v>22802</v>
      </c>
      <c r="J1911" s="205">
        <v>22641</v>
      </c>
      <c r="K1911" s="205">
        <v>22797</v>
      </c>
      <c r="L1911" s="205">
        <v>22777</v>
      </c>
      <c r="M1911">
        <v>22598</v>
      </c>
      <c r="N1911">
        <v>22262</v>
      </c>
      <c r="O1911">
        <v>21761</v>
      </c>
      <c r="P1911">
        <v>21662</v>
      </c>
      <c r="Q1911">
        <v>21770</v>
      </c>
      <c r="R1911">
        <v>21995</v>
      </c>
      <c r="S1911">
        <v>22253</v>
      </c>
      <c r="T1911">
        <v>22465</v>
      </c>
      <c r="U1911">
        <v>22776</v>
      </c>
      <c r="V1911">
        <v>23096</v>
      </c>
      <c r="W1911">
        <v>23379</v>
      </c>
      <c r="X1911">
        <v>23579</v>
      </c>
      <c r="Y1911">
        <v>23644</v>
      </c>
      <c r="Z1911">
        <v>23849</v>
      </c>
      <c r="AA1911">
        <v>23911</v>
      </c>
      <c r="AB1911">
        <v>23863</v>
      </c>
      <c r="AC1911">
        <v>23739</v>
      </c>
      <c r="AD1911">
        <v>23571</v>
      </c>
      <c r="AE1911" s="22" t="s">
        <v>1</v>
      </c>
    </row>
    <row r="1912" spans="1:31" x14ac:dyDescent="0.2">
      <c r="A1912" s="25" t="s">
        <v>40</v>
      </c>
      <c r="B1912" s="11" t="s">
        <v>40</v>
      </c>
      <c r="C1912" s="12">
        <v>426</v>
      </c>
      <c r="D1912" s="11" t="s">
        <v>40</v>
      </c>
      <c r="E1912" s="11" t="s">
        <v>445</v>
      </c>
      <c r="F1912" s="11" t="s">
        <v>312</v>
      </c>
      <c r="G1912" s="12" t="s">
        <v>320</v>
      </c>
      <c r="H1912" s="205">
        <v>22632</v>
      </c>
      <c r="I1912" s="205">
        <v>22578</v>
      </c>
      <c r="J1912" s="205">
        <v>22479</v>
      </c>
      <c r="K1912" s="205">
        <v>22665</v>
      </c>
      <c r="L1912" s="205">
        <v>22759</v>
      </c>
      <c r="M1912">
        <v>22637</v>
      </c>
      <c r="N1912">
        <v>22380</v>
      </c>
      <c r="O1912">
        <v>21997</v>
      </c>
      <c r="P1912">
        <v>21751</v>
      </c>
      <c r="Q1912">
        <v>21662</v>
      </c>
      <c r="R1912">
        <v>21758</v>
      </c>
      <c r="S1912">
        <v>21926</v>
      </c>
      <c r="T1912">
        <v>22095</v>
      </c>
      <c r="U1912">
        <v>22309</v>
      </c>
      <c r="V1912">
        <v>22569</v>
      </c>
      <c r="W1912">
        <v>22846</v>
      </c>
      <c r="X1912">
        <v>23091</v>
      </c>
      <c r="Y1912">
        <v>23254</v>
      </c>
      <c r="Z1912">
        <v>23500</v>
      </c>
      <c r="AA1912">
        <v>23644</v>
      </c>
      <c r="AB1912">
        <v>23628</v>
      </c>
      <c r="AC1912">
        <v>23521</v>
      </c>
      <c r="AD1912">
        <v>23360</v>
      </c>
      <c r="AE1912" s="21" t="s">
        <v>1</v>
      </c>
    </row>
    <row r="1913" spans="1:31" x14ac:dyDescent="0.2">
      <c r="A1913" s="27" t="s">
        <v>40</v>
      </c>
      <c r="B1913" s="13" t="s">
        <v>40</v>
      </c>
      <c r="C1913" s="14">
        <v>426</v>
      </c>
      <c r="D1913" s="13" t="s">
        <v>40</v>
      </c>
      <c r="E1913" s="13" t="s">
        <v>492</v>
      </c>
      <c r="F1913" s="13" t="s">
        <v>313</v>
      </c>
      <c r="G1913" s="14" t="s">
        <v>320</v>
      </c>
      <c r="H1913" s="205">
        <v>22553</v>
      </c>
      <c r="I1913" s="205">
        <v>22460</v>
      </c>
      <c r="J1913" s="205">
        <v>22331</v>
      </c>
      <c r="K1913" s="205">
        <v>22536</v>
      </c>
      <c r="L1913" s="205">
        <v>22644</v>
      </c>
      <c r="M1913">
        <v>22527</v>
      </c>
      <c r="N1913">
        <v>22241</v>
      </c>
      <c r="O1913">
        <v>21782</v>
      </c>
      <c r="P1913">
        <v>21551</v>
      </c>
      <c r="Q1913">
        <v>21482</v>
      </c>
      <c r="R1913">
        <v>21614</v>
      </c>
      <c r="S1913">
        <v>21822</v>
      </c>
      <c r="T1913">
        <v>22031</v>
      </c>
      <c r="U1913">
        <v>22311</v>
      </c>
      <c r="V1913">
        <v>22622</v>
      </c>
      <c r="W1913">
        <v>22924</v>
      </c>
      <c r="X1913">
        <v>23171</v>
      </c>
      <c r="Y1913">
        <v>23314</v>
      </c>
      <c r="Z1913">
        <v>23584</v>
      </c>
      <c r="AA1913">
        <v>23750</v>
      </c>
      <c r="AB1913">
        <v>23759</v>
      </c>
      <c r="AC1913">
        <v>23674</v>
      </c>
      <c r="AD1913">
        <v>23529</v>
      </c>
      <c r="AE1913" s="22" t="s">
        <v>1</v>
      </c>
    </row>
    <row r="1914" spans="1:31" x14ac:dyDescent="0.2">
      <c r="A1914" s="25" t="s">
        <v>40</v>
      </c>
      <c r="B1914" s="11" t="s">
        <v>40</v>
      </c>
      <c r="C1914" s="12">
        <v>426</v>
      </c>
      <c r="D1914" s="11" t="s">
        <v>40</v>
      </c>
      <c r="E1914" s="11" t="s">
        <v>446</v>
      </c>
      <c r="F1914" s="11" t="s">
        <v>312</v>
      </c>
      <c r="G1914" s="12" t="s">
        <v>326</v>
      </c>
      <c r="H1914" s="205">
        <v>22406</v>
      </c>
      <c r="I1914" s="205">
        <v>22329</v>
      </c>
      <c r="J1914" s="205">
        <v>22251</v>
      </c>
      <c r="K1914" s="205">
        <v>22411</v>
      </c>
      <c r="L1914" s="205">
        <v>22614</v>
      </c>
      <c r="M1914">
        <v>22660</v>
      </c>
      <c r="N1914">
        <v>22446</v>
      </c>
      <c r="O1914">
        <v>22097</v>
      </c>
      <c r="P1914">
        <v>21792</v>
      </c>
      <c r="Q1914">
        <v>21569</v>
      </c>
      <c r="R1914">
        <v>21510</v>
      </c>
      <c r="S1914">
        <v>21630</v>
      </c>
      <c r="T1914">
        <v>21787</v>
      </c>
      <c r="U1914">
        <v>21956</v>
      </c>
      <c r="V1914">
        <v>22181</v>
      </c>
      <c r="W1914">
        <v>22443</v>
      </c>
      <c r="X1914">
        <v>22711</v>
      </c>
      <c r="Y1914">
        <v>22929</v>
      </c>
      <c r="Z1914">
        <v>23205</v>
      </c>
      <c r="AA1914">
        <v>23452</v>
      </c>
      <c r="AB1914">
        <v>23563</v>
      </c>
      <c r="AC1914">
        <v>23500</v>
      </c>
      <c r="AD1914">
        <v>23361</v>
      </c>
      <c r="AE1914" s="21" t="s">
        <v>1</v>
      </c>
    </row>
    <row r="1915" spans="1:31" x14ac:dyDescent="0.2">
      <c r="A1915" s="27" t="s">
        <v>40</v>
      </c>
      <c r="B1915" s="13" t="s">
        <v>40</v>
      </c>
      <c r="C1915" s="14">
        <v>426</v>
      </c>
      <c r="D1915" s="13" t="s">
        <v>40</v>
      </c>
      <c r="E1915" s="13" t="s">
        <v>493</v>
      </c>
      <c r="F1915" s="13" t="s">
        <v>313</v>
      </c>
      <c r="G1915" s="14" t="s">
        <v>326</v>
      </c>
      <c r="H1915" s="205">
        <v>22310</v>
      </c>
      <c r="I1915" s="205">
        <v>22193</v>
      </c>
      <c r="J1915" s="205">
        <v>22086</v>
      </c>
      <c r="K1915" s="205">
        <v>22274</v>
      </c>
      <c r="L1915" s="205">
        <v>22493</v>
      </c>
      <c r="M1915">
        <v>22543</v>
      </c>
      <c r="N1915">
        <v>22310</v>
      </c>
      <c r="O1915">
        <v>21894</v>
      </c>
      <c r="P1915">
        <v>21590</v>
      </c>
      <c r="Q1915">
        <v>21362</v>
      </c>
      <c r="R1915">
        <v>21313</v>
      </c>
      <c r="S1915">
        <v>21466</v>
      </c>
      <c r="T1915">
        <v>21663</v>
      </c>
      <c r="U1915">
        <v>21900</v>
      </c>
      <c r="V1915">
        <v>22187</v>
      </c>
      <c r="W1915">
        <v>22489</v>
      </c>
      <c r="X1915">
        <v>22766</v>
      </c>
      <c r="Y1915">
        <v>22968</v>
      </c>
      <c r="Z1915">
        <v>23266</v>
      </c>
      <c r="AA1915">
        <v>23527</v>
      </c>
      <c r="AB1915">
        <v>23655</v>
      </c>
      <c r="AC1915">
        <v>23614</v>
      </c>
      <c r="AD1915">
        <v>23495</v>
      </c>
      <c r="AE1915" s="22" t="s">
        <v>1</v>
      </c>
    </row>
    <row r="1916" spans="1:31" x14ac:dyDescent="0.2">
      <c r="A1916" s="25" t="s">
        <v>40</v>
      </c>
      <c r="B1916" s="11" t="s">
        <v>40</v>
      </c>
      <c r="C1916" s="12">
        <v>426</v>
      </c>
      <c r="D1916" s="11" t="s">
        <v>40</v>
      </c>
      <c r="E1916" s="11" t="s">
        <v>447</v>
      </c>
      <c r="F1916" s="11" t="s">
        <v>312</v>
      </c>
      <c r="G1916" s="12" t="s">
        <v>318</v>
      </c>
      <c r="H1916" s="205">
        <v>22316</v>
      </c>
      <c r="I1916" s="205">
        <v>22121</v>
      </c>
      <c r="J1916" s="205">
        <v>22052</v>
      </c>
      <c r="K1916" s="205">
        <v>22161</v>
      </c>
      <c r="L1916" s="205">
        <v>22384</v>
      </c>
      <c r="M1916">
        <v>22604</v>
      </c>
      <c r="N1916">
        <v>22600</v>
      </c>
      <c r="O1916">
        <v>22282</v>
      </c>
      <c r="P1916">
        <v>21914</v>
      </c>
      <c r="Q1916">
        <v>21622</v>
      </c>
      <c r="R1916">
        <v>21407</v>
      </c>
      <c r="S1916">
        <v>21369</v>
      </c>
      <c r="T1916">
        <v>21510</v>
      </c>
      <c r="U1916">
        <v>21656</v>
      </c>
      <c r="V1916">
        <v>21841</v>
      </c>
      <c r="W1916">
        <v>22073</v>
      </c>
      <c r="X1916">
        <v>22333</v>
      </c>
      <c r="Y1916">
        <v>22587</v>
      </c>
      <c r="Z1916">
        <v>22868</v>
      </c>
      <c r="AA1916">
        <v>23165</v>
      </c>
      <c r="AB1916">
        <v>23410</v>
      </c>
      <c r="AC1916">
        <v>23490</v>
      </c>
      <c r="AD1916">
        <v>23379</v>
      </c>
      <c r="AE1916" s="21" t="s">
        <v>1</v>
      </c>
    </row>
    <row r="1917" spans="1:31" x14ac:dyDescent="0.2">
      <c r="A1917" s="27" t="s">
        <v>40</v>
      </c>
      <c r="B1917" s="13" t="s">
        <v>40</v>
      </c>
      <c r="C1917" s="14">
        <v>426</v>
      </c>
      <c r="D1917" s="13" t="s">
        <v>40</v>
      </c>
      <c r="E1917" s="13" t="s">
        <v>494</v>
      </c>
      <c r="F1917" s="13" t="s">
        <v>313</v>
      </c>
      <c r="G1917" s="14" t="s">
        <v>318</v>
      </c>
      <c r="H1917" s="205">
        <v>22219</v>
      </c>
      <c r="I1917" s="205">
        <v>21976</v>
      </c>
      <c r="J1917" s="205">
        <v>21880</v>
      </c>
      <c r="K1917" s="205">
        <v>22031</v>
      </c>
      <c r="L1917" s="205">
        <v>22278</v>
      </c>
      <c r="M1917">
        <v>22501</v>
      </c>
      <c r="N1917">
        <v>22475</v>
      </c>
      <c r="O1917">
        <v>22103</v>
      </c>
      <c r="P1917">
        <v>21732</v>
      </c>
      <c r="Q1917">
        <v>21419</v>
      </c>
      <c r="R1917">
        <v>21185</v>
      </c>
      <c r="S1917">
        <v>21152</v>
      </c>
      <c r="T1917">
        <v>21330</v>
      </c>
      <c r="U1917">
        <v>21547</v>
      </c>
      <c r="V1917">
        <v>21798</v>
      </c>
      <c r="W1917">
        <v>22084</v>
      </c>
      <c r="X1917">
        <v>22370</v>
      </c>
      <c r="Y1917">
        <v>22613</v>
      </c>
      <c r="Z1917">
        <v>22913</v>
      </c>
      <c r="AA1917">
        <v>23221</v>
      </c>
      <c r="AB1917">
        <v>23473</v>
      </c>
      <c r="AC1917">
        <v>23566</v>
      </c>
      <c r="AD1917">
        <v>23477</v>
      </c>
      <c r="AE1917" s="22" t="s">
        <v>1</v>
      </c>
    </row>
    <row r="1918" spans="1:31" x14ac:dyDescent="0.2">
      <c r="A1918" s="25" t="s">
        <v>40</v>
      </c>
      <c r="B1918" s="11" t="s">
        <v>40</v>
      </c>
      <c r="C1918" s="12">
        <v>426</v>
      </c>
      <c r="D1918" s="11" t="s">
        <v>40</v>
      </c>
      <c r="E1918" s="11" t="s">
        <v>448</v>
      </c>
      <c r="F1918" s="11" t="s">
        <v>312</v>
      </c>
      <c r="G1918" s="12" t="s">
        <v>333</v>
      </c>
      <c r="H1918" s="205">
        <v>22382</v>
      </c>
      <c r="I1918" s="205">
        <v>22046</v>
      </c>
      <c r="J1918" s="205">
        <v>21863</v>
      </c>
      <c r="K1918" s="205">
        <v>21942</v>
      </c>
      <c r="L1918" s="205">
        <v>22111</v>
      </c>
      <c r="M1918">
        <v>22396</v>
      </c>
      <c r="N1918">
        <v>22632</v>
      </c>
      <c r="O1918">
        <v>22566</v>
      </c>
      <c r="P1918">
        <v>22104</v>
      </c>
      <c r="Q1918">
        <v>21767</v>
      </c>
      <c r="R1918">
        <v>21472</v>
      </c>
      <c r="S1918">
        <v>21256</v>
      </c>
      <c r="T1918">
        <v>21236</v>
      </c>
      <c r="U1918">
        <v>21379</v>
      </c>
      <c r="V1918">
        <v>21549</v>
      </c>
      <c r="W1918">
        <v>21746</v>
      </c>
      <c r="X1918">
        <v>21981</v>
      </c>
      <c r="Y1918">
        <v>22235</v>
      </c>
      <c r="Z1918">
        <v>22520</v>
      </c>
      <c r="AA1918">
        <v>22814</v>
      </c>
      <c r="AB1918">
        <v>23130</v>
      </c>
      <c r="AC1918">
        <v>23376</v>
      </c>
      <c r="AD1918">
        <v>23424</v>
      </c>
      <c r="AE1918" s="21" t="s">
        <v>1</v>
      </c>
    </row>
    <row r="1919" spans="1:31" x14ac:dyDescent="0.2">
      <c r="A1919" s="27" t="s">
        <v>40</v>
      </c>
      <c r="B1919" s="13" t="s">
        <v>40</v>
      </c>
      <c r="C1919" s="14">
        <v>426</v>
      </c>
      <c r="D1919" s="13" t="s">
        <v>40</v>
      </c>
      <c r="E1919" s="13" t="s">
        <v>495</v>
      </c>
      <c r="F1919" s="13" t="s">
        <v>313</v>
      </c>
      <c r="G1919" s="14" t="s">
        <v>333</v>
      </c>
      <c r="H1919" s="205">
        <v>22303</v>
      </c>
      <c r="I1919" s="205">
        <v>21911</v>
      </c>
      <c r="J1919" s="205">
        <v>21690</v>
      </c>
      <c r="K1919" s="205">
        <v>21828</v>
      </c>
      <c r="L1919" s="205">
        <v>22037</v>
      </c>
      <c r="M1919">
        <v>22333</v>
      </c>
      <c r="N1919">
        <v>22544</v>
      </c>
      <c r="O1919">
        <v>22419</v>
      </c>
      <c r="P1919">
        <v>21952</v>
      </c>
      <c r="Q1919">
        <v>21593</v>
      </c>
      <c r="R1919">
        <v>21260</v>
      </c>
      <c r="S1919">
        <v>21015</v>
      </c>
      <c r="T1919">
        <v>21002</v>
      </c>
      <c r="U1919">
        <v>21221</v>
      </c>
      <c r="V1919">
        <v>21459</v>
      </c>
      <c r="W1919">
        <v>21717</v>
      </c>
      <c r="X1919">
        <v>21995</v>
      </c>
      <c r="Y1919">
        <v>22256</v>
      </c>
      <c r="Z1919">
        <v>22556</v>
      </c>
      <c r="AA1919">
        <v>22860</v>
      </c>
      <c r="AB1919">
        <v>23178</v>
      </c>
      <c r="AC1919">
        <v>23425</v>
      </c>
      <c r="AD1919">
        <v>23486</v>
      </c>
      <c r="AE1919" s="22" t="s">
        <v>1</v>
      </c>
    </row>
    <row r="1920" spans="1:31" x14ac:dyDescent="0.2">
      <c r="A1920" s="25" t="s">
        <v>40</v>
      </c>
      <c r="B1920" s="11" t="s">
        <v>40</v>
      </c>
      <c r="C1920" s="12">
        <v>426</v>
      </c>
      <c r="D1920" s="11" t="s">
        <v>40</v>
      </c>
      <c r="E1920" s="11" t="s">
        <v>449</v>
      </c>
      <c r="F1920" s="11" t="s">
        <v>312</v>
      </c>
      <c r="G1920" s="12" t="s">
        <v>340</v>
      </c>
      <c r="H1920" s="205">
        <v>22556</v>
      </c>
      <c r="I1920" s="205">
        <v>22141</v>
      </c>
      <c r="J1920" s="205">
        <v>21804</v>
      </c>
      <c r="K1920" s="205">
        <v>21725</v>
      </c>
      <c r="L1920" s="205">
        <v>21871</v>
      </c>
      <c r="M1920">
        <v>22101</v>
      </c>
      <c r="N1920">
        <v>22447</v>
      </c>
      <c r="O1920">
        <v>22688</v>
      </c>
      <c r="P1920">
        <v>22380</v>
      </c>
      <c r="Q1920">
        <v>21961</v>
      </c>
      <c r="R1920">
        <v>21640</v>
      </c>
      <c r="S1920">
        <v>21333</v>
      </c>
      <c r="T1920">
        <v>21113</v>
      </c>
      <c r="U1920">
        <v>21098</v>
      </c>
      <c r="V1920">
        <v>21272</v>
      </c>
      <c r="W1920">
        <v>21463</v>
      </c>
      <c r="X1920">
        <v>21667</v>
      </c>
      <c r="Y1920">
        <v>21899</v>
      </c>
      <c r="Z1920">
        <v>22163</v>
      </c>
      <c r="AA1920">
        <v>22460</v>
      </c>
      <c r="AB1920">
        <v>22767</v>
      </c>
      <c r="AC1920">
        <v>23103</v>
      </c>
      <c r="AD1920">
        <v>23348</v>
      </c>
      <c r="AE1920" s="21" t="s">
        <v>1</v>
      </c>
    </row>
    <row r="1921" spans="1:31" x14ac:dyDescent="0.2">
      <c r="A1921" s="27" t="s">
        <v>40</v>
      </c>
      <c r="B1921" s="13" t="s">
        <v>40</v>
      </c>
      <c r="C1921" s="14">
        <v>426</v>
      </c>
      <c r="D1921" s="13" t="s">
        <v>40</v>
      </c>
      <c r="E1921" s="13" t="s">
        <v>496</v>
      </c>
      <c r="F1921" s="13" t="s">
        <v>313</v>
      </c>
      <c r="G1921" s="14" t="s">
        <v>340</v>
      </c>
      <c r="H1921" s="205">
        <v>22505</v>
      </c>
      <c r="I1921" s="205">
        <v>22035</v>
      </c>
      <c r="J1921" s="205">
        <v>21650</v>
      </c>
      <c r="K1921" s="205">
        <v>21637</v>
      </c>
      <c r="L1921" s="205">
        <v>21836</v>
      </c>
      <c r="M1921">
        <v>22093</v>
      </c>
      <c r="N1921">
        <v>22422</v>
      </c>
      <c r="O1921">
        <v>22597</v>
      </c>
      <c r="P1921">
        <v>22266</v>
      </c>
      <c r="Q1921">
        <v>21824</v>
      </c>
      <c r="R1921">
        <v>21465</v>
      </c>
      <c r="S1921">
        <v>21108</v>
      </c>
      <c r="T1921">
        <v>20857</v>
      </c>
      <c r="U1921">
        <v>20895</v>
      </c>
      <c r="V1921">
        <v>21140</v>
      </c>
      <c r="W1921">
        <v>21392</v>
      </c>
      <c r="X1921">
        <v>21649</v>
      </c>
      <c r="Y1921">
        <v>21910</v>
      </c>
      <c r="Z1921">
        <v>22198</v>
      </c>
      <c r="AA1921">
        <v>22501</v>
      </c>
      <c r="AB1921">
        <v>22810</v>
      </c>
      <c r="AC1921">
        <v>23143</v>
      </c>
      <c r="AD1921">
        <v>23387</v>
      </c>
      <c r="AE1921" s="22" t="s">
        <v>1</v>
      </c>
    </row>
    <row r="1922" spans="1:31" x14ac:dyDescent="0.2">
      <c r="A1922" s="25" t="s">
        <v>40</v>
      </c>
      <c r="B1922" s="11" t="s">
        <v>40</v>
      </c>
      <c r="C1922" s="12">
        <v>426</v>
      </c>
      <c r="D1922" s="11" t="s">
        <v>40</v>
      </c>
      <c r="E1922" s="11" t="s">
        <v>450</v>
      </c>
      <c r="F1922" s="11" t="s">
        <v>312</v>
      </c>
      <c r="G1922" s="12" t="s">
        <v>329</v>
      </c>
      <c r="H1922" s="205">
        <v>22751</v>
      </c>
      <c r="I1922" s="205">
        <v>22346</v>
      </c>
      <c r="J1922" s="205">
        <v>21927</v>
      </c>
      <c r="K1922" s="205">
        <v>21629</v>
      </c>
      <c r="L1922" s="205">
        <v>21627</v>
      </c>
      <c r="M1922">
        <v>21839</v>
      </c>
      <c r="N1922">
        <v>22128</v>
      </c>
      <c r="O1922">
        <v>22524</v>
      </c>
      <c r="P1922">
        <v>22491</v>
      </c>
      <c r="Q1922">
        <v>22230</v>
      </c>
      <c r="R1922">
        <v>21839</v>
      </c>
      <c r="S1922">
        <v>21524</v>
      </c>
      <c r="T1922">
        <v>21202</v>
      </c>
      <c r="U1922">
        <v>20963</v>
      </c>
      <c r="V1922">
        <v>20983</v>
      </c>
      <c r="W1922">
        <v>21184</v>
      </c>
      <c r="X1922">
        <v>21391</v>
      </c>
      <c r="Y1922">
        <v>21598</v>
      </c>
      <c r="Z1922">
        <v>21821</v>
      </c>
      <c r="AA1922">
        <v>22098</v>
      </c>
      <c r="AB1922">
        <v>22406</v>
      </c>
      <c r="AC1922">
        <v>22726</v>
      </c>
      <c r="AD1922">
        <v>23083</v>
      </c>
      <c r="AE1922" s="21" t="s">
        <v>1</v>
      </c>
    </row>
    <row r="1923" spans="1:31" x14ac:dyDescent="0.2">
      <c r="A1923" s="27" t="s">
        <v>40</v>
      </c>
      <c r="B1923" s="13" t="s">
        <v>40</v>
      </c>
      <c r="C1923" s="14">
        <v>426</v>
      </c>
      <c r="D1923" s="13" t="s">
        <v>40</v>
      </c>
      <c r="E1923" s="13" t="s">
        <v>497</v>
      </c>
      <c r="F1923" s="13" t="s">
        <v>313</v>
      </c>
      <c r="G1923" s="14" t="s">
        <v>329</v>
      </c>
      <c r="H1923" s="205">
        <v>22729</v>
      </c>
      <c r="I1923" s="205">
        <v>22281</v>
      </c>
      <c r="J1923" s="205">
        <v>21815</v>
      </c>
      <c r="K1923" s="205">
        <v>21569</v>
      </c>
      <c r="L1923" s="205">
        <v>21644</v>
      </c>
      <c r="M1923">
        <v>21894</v>
      </c>
      <c r="N1923">
        <v>22183</v>
      </c>
      <c r="O1923">
        <v>22522</v>
      </c>
      <c r="P1923">
        <v>22436</v>
      </c>
      <c r="Q1923">
        <v>22136</v>
      </c>
      <c r="R1923">
        <v>21706</v>
      </c>
      <c r="S1923">
        <v>21344</v>
      </c>
      <c r="T1923">
        <v>20969</v>
      </c>
      <c r="U1923">
        <v>20742</v>
      </c>
      <c r="V1923">
        <v>20816</v>
      </c>
      <c r="W1923">
        <v>21080</v>
      </c>
      <c r="X1923">
        <v>21338</v>
      </c>
      <c r="Y1923">
        <v>21586</v>
      </c>
      <c r="Z1923">
        <v>21847</v>
      </c>
      <c r="AA1923">
        <v>22143</v>
      </c>
      <c r="AB1923">
        <v>22449</v>
      </c>
      <c r="AC1923">
        <v>22767</v>
      </c>
      <c r="AD1923">
        <v>23116</v>
      </c>
      <c r="AE1923" s="22" t="s">
        <v>1</v>
      </c>
    </row>
    <row r="1924" spans="1:31" x14ac:dyDescent="0.2">
      <c r="A1924" s="25" t="s">
        <v>40</v>
      </c>
      <c r="B1924" s="11" t="s">
        <v>40</v>
      </c>
      <c r="C1924" s="12">
        <v>426</v>
      </c>
      <c r="D1924" s="11" t="s">
        <v>40</v>
      </c>
      <c r="E1924" s="11" t="s">
        <v>451</v>
      </c>
      <c r="F1924" s="11" t="s">
        <v>312</v>
      </c>
      <c r="G1924" s="12" t="s">
        <v>361</v>
      </c>
      <c r="H1924" s="205">
        <v>22969</v>
      </c>
      <c r="I1924" s="205">
        <v>22553</v>
      </c>
      <c r="J1924" s="205">
        <v>22164</v>
      </c>
      <c r="K1924" s="205">
        <v>21706</v>
      </c>
      <c r="L1924" s="205">
        <v>21493</v>
      </c>
      <c r="M1924">
        <v>21567</v>
      </c>
      <c r="N1924">
        <v>21844</v>
      </c>
      <c r="O1924">
        <v>22181</v>
      </c>
      <c r="P1924">
        <v>22316</v>
      </c>
      <c r="Q1924">
        <v>22331</v>
      </c>
      <c r="R1924">
        <v>22101</v>
      </c>
      <c r="S1924">
        <v>21728</v>
      </c>
      <c r="T1924">
        <v>21416</v>
      </c>
      <c r="U1924">
        <v>21037</v>
      </c>
      <c r="V1924">
        <v>20836</v>
      </c>
      <c r="W1924">
        <v>20887</v>
      </c>
      <c r="X1924">
        <v>21112</v>
      </c>
      <c r="Y1924">
        <v>21330</v>
      </c>
      <c r="Z1924">
        <v>21512</v>
      </c>
      <c r="AA1924">
        <v>21749</v>
      </c>
      <c r="AB1924">
        <v>22039</v>
      </c>
      <c r="AC1924">
        <v>22359</v>
      </c>
      <c r="AD1924">
        <v>22693</v>
      </c>
      <c r="AE1924" s="21" t="s">
        <v>1</v>
      </c>
    </row>
    <row r="1925" spans="1:31" x14ac:dyDescent="0.2">
      <c r="A1925" s="27" t="s">
        <v>40</v>
      </c>
      <c r="B1925" s="13" t="s">
        <v>40</v>
      </c>
      <c r="C1925" s="14">
        <v>426</v>
      </c>
      <c r="D1925" s="13" t="s">
        <v>40</v>
      </c>
      <c r="E1925" s="13" t="s">
        <v>498</v>
      </c>
      <c r="F1925" s="13" t="s">
        <v>313</v>
      </c>
      <c r="G1925" s="14" t="s">
        <v>361</v>
      </c>
      <c r="H1925" s="205">
        <v>22975</v>
      </c>
      <c r="I1925" s="205">
        <v>22529</v>
      </c>
      <c r="J1925" s="205">
        <v>22106</v>
      </c>
      <c r="K1925" s="205">
        <v>21673</v>
      </c>
      <c r="L1925" s="205">
        <v>21548</v>
      </c>
      <c r="M1925">
        <v>21700</v>
      </c>
      <c r="N1925">
        <v>21985</v>
      </c>
      <c r="O1925">
        <v>22284</v>
      </c>
      <c r="P1925">
        <v>22345</v>
      </c>
      <c r="Q1925">
        <v>22297</v>
      </c>
      <c r="R1925">
        <v>22017</v>
      </c>
      <c r="S1925">
        <v>21597</v>
      </c>
      <c r="T1925">
        <v>21236</v>
      </c>
      <c r="U1925">
        <v>20833</v>
      </c>
      <c r="V1925">
        <v>20653</v>
      </c>
      <c r="W1925">
        <v>20756</v>
      </c>
      <c r="X1925">
        <v>21033</v>
      </c>
      <c r="Y1925">
        <v>21289</v>
      </c>
      <c r="Z1925">
        <v>21513</v>
      </c>
      <c r="AA1925">
        <v>21786</v>
      </c>
      <c r="AB1925">
        <v>22090</v>
      </c>
      <c r="AC1925">
        <v>22403</v>
      </c>
      <c r="AD1925">
        <v>22732</v>
      </c>
      <c r="AE1925" s="22" t="s">
        <v>1</v>
      </c>
    </row>
    <row r="1926" spans="1:31" x14ac:dyDescent="0.2">
      <c r="A1926" s="25" t="s">
        <v>40</v>
      </c>
      <c r="B1926" s="11" t="s">
        <v>40</v>
      </c>
      <c r="C1926" s="12">
        <v>426</v>
      </c>
      <c r="D1926" s="11" t="s">
        <v>40</v>
      </c>
      <c r="E1926" s="11" t="s">
        <v>452</v>
      </c>
      <c r="F1926" s="11" t="s">
        <v>312</v>
      </c>
      <c r="G1926" s="12" t="s">
        <v>328</v>
      </c>
      <c r="H1926" s="205">
        <v>23160</v>
      </c>
      <c r="I1926" s="205">
        <v>22768</v>
      </c>
      <c r="J1926" s="205">
        <v>22383</v>
      </c>
      <c r="K1926" s="205">
        <v>21890</v>
      </c>
      <c r="L1926" s="205">
        <v>21525</v>
      </c>
      <c r="M1926">
        <v>21395</v>
      </c>
      <c r="N1926">
        <v>21544</v>
      </c>
      <c r="O1926">
        <v>21874</v>
      </c>
      <c r="P1926">
        <v>21959</v>
      </c>
      <c r="Q1926">
        <v>22143</v>
      </c>
      <c r="R1926">
        <v>22191</v>
      </c>
      <c r="S1926">
        <v>21983</v>
      </c>
      <c r="T1926">
        <v>21625</v>
      </c>
      <c r="U1926">
        <v>21232</v>
      </c>
      <c r="V1926">
        <v>20894</v>
      </c>
      <c r="W1926">
        <v>20729</v>
      </c>
      <c r="X1926">
        <v>20807</v>
      </c>
      <c r="Y1926">
        <v>21050</v>
      </c>
      <c r="Z1926">
        <v>21234</v>
      </c>
      <c r="AA1926">
        <v>21432</v>
      </c>
      <c r="AB1926">
        <v>21683</v>
      </c>
      <c r="AC1926">
        <v>21987</v>
      </c>
      <c r="AD1926">
        <v>22319</v>
      </c>
      <c r="AE1926" s="21" t="s">
        <v>1</v>
      </c>
    </row>
    <row r="1927" spans="1:31" x14ac:dyDescent="0.2">
      <c r="A1927" s="27" t="s">
        <v>40</v>
      </c>
      <c r="B1927" s="13" t="s">
        <v>40</v>
      </c>
      <c r="C1927" s="14">
        <v>426</v>
      </c>
      <c r="D1927" s="13" t="s">
        <v>40</v>
      </c>
      <c r="E1927" s="13" t="s">
        <v>499</v>
      </c>
      <c r="F1927" s="13" t="s">
        <v>313</v>
      </c>
      <c r="G1927" s="14" t="s">
        <v>328</v>
      </c>
      <c r="H1927" s="205">
        <v>23186</v>
      </c>
      <c r="I1927" s="205">
        <v>22786</v>
      </c>
      <c r="J1927" s="205">
        <v>22379</v>
      </c>
      <c r="K1927" s="205">
        <v>21883</v>
      </c>
      <c r="L1927" s="205">
        <v>21592</v>
      </c>
      <c r="M1927">
        <v>21575</v>
      </c>
      <c r="N1927">
        <v>21788</v>
      </c>
      <c r="O1927">
        <v>22088</v>
      </c>
      <c r="P1927">
        <v>22086</v>
      </c>
      <c r="Q1927">
        <v>22190</v>
      </c>
      <c r="R1927">
        <v>22170</v>
      </c>
      <c r="S1927">
        <v>21906</v>
      </c>
      <c r="T1927">
        <v>21500</v>
      </c>
      <c r="U1927">
        <v>21073</v>
      </c>
      <c r="V1927">
        <v>20725</v>
      </c>
      <c r="W1927">
        <v>20585</v>
      </c>
      <c r="X1927">
        <v>20709</v>
      </c>
      <c r="Y1927">
        <v>20990</v>
      </c>
      <c r="Z1927">
        <v>21201</v>
      </c>
      <c r="AA1927">
        <v>21442</v>
      </c>
      <c r="AB1927">
        <v>21728</v>
      </c>
      <c r="AC1927">
        <v>22044</v>
      </c>
      <c r="AD1927">
        <v>22366</v>
      </c>
      <c r="AE1927" s="22" t="s">
        <v>1</v>
      </c>
    </row>
    <row r="1928" spans="1:31" x14ac:dyDescent="0.2">
      <c r="A1928" s="25" t="s">
        <v>40</v>
      </c>
      <c r="B1928" s="11" t="s">
        <v>40</v>
      </c>
      <c r="C1928" s="12">
        <v>426</v>
      </c>
      <c r="D1928" s="11" t="s">
        <v>40</v>
      </c>
      <c r="E1928" s="11" t="s">
        <v>453</v>
      </c>
      <c r="F1928" s="11" t="s">
        <v>312</v>
      </c>
      <c r="G1928" s="12" t="s">
        <v>337</v>
      </c>
      <c r="H1928" s="205">
        <v>23284</v>
      </c>
      <c r="I1928" s="205">
        <v>22950</v>
      </c>
      <c r="J1928" s="205">
        <v>22595</v>
      </c>
      <c r="K1928" s="205">
        <v>22050</v>
      </c>
      <c r="L1928" s="205">
        <v>21657</v>
      </c>
      <c r="M1928">
        <v>21383</v>
      </c>
      <c r="N1928">
        <v>21334</v>
      </c>
      <c r="O1928">
        <v>21546</v>
      </c>
      <c r="P1928">
        <v>21636</v>
      </c>
      <c r="Q1928">
        <v>21773</v>
      </c>
      <c r="R1928">
        <v>21992</v>
      </c>
      <c r="S1928">
        <v>22063</v>
      </c>
      <c r="T1928">
        <v>21873</v>
      </c>
      <c r="U1928">
        <v>21419</v>
      </c>
      <c r="V1928">
        <v>21071</v>
      </c>
      <c r="W1928">
        <v>20771</v>
      </c>
      <c r="X1928">
        <v>20636</v>
      </c>
      <c r="Y1928">
        <v>20737</v>
      </c>
      <c r="Z1928">
        <v>20942</v>
      </c>
      <c r="AA1928">
        <v>21144</v>
      </c>
      <c r="AB1928">
        <v>21357</v>
      </c>
      <c r="AC1928">
        <v>21624</v>
      </c>
      <c r="AD1928">
        <v>21942</v>
      </c>
      <c r="AE1928" s="21" t="s">
        <v>1</v>
      </c>
    </row>
    <row r="1929" spans="1:31" x14ac:dyDescent="0.2">
      <c r="A1929" s="27" t="s">
        <v>40</v>
      </c>
      <c r="B1929" s="13" t="s">
        <v>40</v>
      </c>
      <c r="C1929" s="14">
        <v>426</v>
      </c>
      <c r="D1929" s="13" t="s">
        <v>40</v>
      </c>
      <c r="E1929" s="13" t="s">
        <v>500</v>
      </c>
      <c r="F1929" s="13" t="s">
        <v>313</v>
      </c>
      <c r="G1929" s="14" t="s">
        <v>337</v>
      </c>
      <c r="H1929" s="205">
        <v>23315</v>
      </c>
      <c r="I1929" s="205">
        <v>22995</v>
      </c>
      <c r="J1929" s="205">
        <v>22647</v>
      </c>
      <c r="K1929" s="205">
        <v>22071</v>
      </c>
      <c r="L1929" s="205">
        <v>21720</v>
      </c>
      <c r="M1929">
        <v>21559</v>
      </c>
      <c r="N1929">
        <v>21635</v>
      </c>
      <c r="O1929">
        <v>21888</v>
      </c>
      <c r="P1929">
        <v>21866</v>
      </c>
      <c r="Q1929">
        <v>21910</v>
      </c>
      <c r="R1929">
        <v>22047</v>
      </c>
      <c r="S1929">
        <v>22051</v>
      </c>
      <c r="T1929">
        <v>21808</v>
      </c>
      <c r="U1929">
        <v>21307</v>
      </c>
      <c r="V1929">
        <v>20937</v>
      </c>
      <c r="W1929">
        <v>20637</v>
      </c>
      <c r="X1929">
        <v>20529</v>
      </c>
      <c r="Y1929">
        <v>20667</v>
      </c>
      <c r="Z1929">
        <v>20887</v>
      </c>
      <c r="AA1929">
        <v>21116</v>
      </c>
      <c r="AB1929">
        <v>21373</v>
      </c>
      <c r="AC1929">
        <v>21677</v>
      </c>
      <c r="AD1929">
        <v>22006</v>
      </c>
      <c r="AE1929" s="22" t="s">
        <v>1</v>
      </c>
    </row>
    <row r="1930" spans="1:31" x14ac:dyDescent="0.2">
      <c r="A1930" s="25" t="s">
        <v>40</v>
      </c>
      <c r="B1930" s="11" t="s">
        <v>40</v>
      </c>
      <c r="C1930" s="12">
        <v>426</v>
      </c>
      <c r="D1930" s="11" t="s">
        <v>40</v>
      </c>
      <c r="E1930" s="11" t="s">
        <v>454</v>
      </c>
      <c r="F1930" s="11" t="s">
        <v>312</v>
      </c>
      <c r="G1930" s="12" t="s">
        <v>369</v>
      </c>
      <c r="H1930" s="205">
        <v>23344</v>
      </c>
      <c r="I1930" s="205">
        <v>23061</v>
      </c>
      <c r="J1930" s="205">
        <v>22768</v>
      </c>
      <c r="K1930" s="205">
        <v>22201</v>
      </c>
      <c r="L1930" s="205">
        <v>21759</v>
      </c>
      <c r="M1930">
        <v>21463</v>
      </c>
      <c r="N1930">
        <v>21276</v>
      </c>
      <c r="O1930">
        <v>21297</v>
      </c>
      <c r="P1930">
        <v>21291</v>
      </c>
      <c r="Q1930">
        <v>21433</v>
      </c>
      <c r="R1930">
        <v>21607</v>
      </c>
      <c r="S1930">
        <v>21851</v>
      </c>
      <c r="T1930">
        <v>21943</v>
      </c>
      <c r="U1930">
        <v>21643</v>
      </c>
      <c r="V1930">
        <v>21236</v>
      </c>
      <c r="W1930">
        <v>20930</v>
      </c>
      <c r="X1930">
        <v>20663</v>
      </c>
      <c r="Y1930">
        <v>20553</v>
      </c>
      <c r="Z1930">
        <v>20617</v>
      </c>
      <c r="AA1930">
        <v>20841</v>
      </c>
      <c r="AB1930">
        <v>21060</v>
      </c>
      <c r="AC1930">
        <v>21290</v>
      </c>
      <c r="AD1930">
        <v>21571</v>
      </c>
      <c r="AE1930" s="21" t="s">
        <v>1</v>
      </c>
    </row>
    <row r="1931" spans="1:31" x14ac:dyDescent="0.2">
      <c r="A1931" s="27" t="s">
        <v>40</v>
      </c>
      <c r="B1931" s="13" t="s">
        <v>40</v>
      </c>
      <c r="C1931" s="14">
        <v>426</v>
      </c>
      <c r="D1931" s="13" t="s">
        <v>40</v>
      </c>
      <c r="E1931" s="13" t="s">
        <v>501</v>
      </c>
      <c r="F1931" s="13" t="s">
        <v>313</v>
      </c>
      <c r="G1931" s="14" t="s">
        <v>369</v>
      </c>
      <c r="H1931" s="205">
        <v>23367</v>
      </c>
      <c r="I1931" s="205">
        <v>23111</v>
      </c>
      <c r="J1931" s="205">
        <v>22856</v>
      </c>
      <c r="K1931" s="205">
        <v>22250</v>
      </c>
      <c r="L1931" s="205">
        <v>21824</v>
      </c>
      <c r="M1931">
        <v>21607</v>
      </c>
      <c r="N1931">
        <v>21560</v>
      </c>
      <c r="O1931">
        <v>21706</v>
      </c>
      <c r="P1931">
        <v>21642</v>
      </c>
      <c r="Q1931">
        <v>21667</v>
      </c>
      <c r="R1931">
        <v>21745</v>
      </c>
      <c r="S1931">
        <v>21911</v>
      </c>
      <c r="T1931">
        <v>21944</v>
      </c>
      <c r="U1931">
        <v>21583</v>
      </c>
      <c r="V1931">
        <v>21141</v>
      </c>
      <c r="W1931">
        <v>20822</v>
      </c>
      <c r="X1931">
        <v>20561</v>
      </c>
      <c r="Y1931">
        <v>20478</v>
      </c>
      <c r="Z1931">
        <v>20547</v>
      </c>
      <c r="AA1931">
        <v>20786</v>
      </c>
      <c r="AB1931">
        <v>21033</v>
      </c>
      <c r="AC1931">
        <v>21311</v>
      </c>
      <c r="AD1931">
        <v>21633</v>
      </c>
      <c r="AE1931" s="22" t="s">
        <v>1</v>
      </c>
    </row>
    <row r="1932" spans="1:31" x14ac:dyDescent="0.2">
      <c r="A1932" s="25" t="s">
        <v>40</v>
      </c>
      <c r="B1932" s="11" t="s">
        <v>40</v>
      </c>
      <c r="C1932" s="12">
        <v>426</v>
      </c>
      <c r="D1932" s="11" t="s">
        <v>40</v>
      </c>
      <c r="E1932" s="11" t="s">
        <v>473</v>
      </c>
      <c r="F1932" s="11" t="s">
        <v>312</v>
      </c>
      <c r="G1932" s="12" t="s">
        <v>359</v>
      </c>
      <c r="H1932">
        <v>23380</v>
      </c>
      <c r="I1932">
        <v>23105</v>
      </c>
      <c r="J1932">
        <v>22867</v>
      </c>
      <c r="K1932">
        <v>22304</v>
      </c>
      <c r="L1932">
        <v>21848</v>
      </c>
      <c r="M1932">
        <v>21507</v>
      </c>
      <c r="N1932">
        <v>21305</v>
      </c>
      <c r="O1932">
        <v>21194</v>
      </c>
      <c r="P1932">
        <v>21019</v>
      </c>
      <c r="Q1932">
        <v>21069</v>
      </c>
      <c r="R1932">
        <v>21250</v>
      </c>
      <c r="S1932">
        <v>21452</v>
      </c>
      <c r="T1932">
        <v>21719</v>
      </c>
      <c r="U1932">
        <v>21686</v>
      </c>
      <c r="V1932">
        <v>21438</v>
      </c>
      <c r="W1932">
        <v>21074</v>
      </c>
      <c r="X1932">
        <v>20804</v>
      </c>
      <c r="Y1932">
        <v>20565</v>
      </c>
      <c r="Z1932">
        <v>20417</v>
      </c>
      <c r="AA1932">
        <v>20503</v>
      </c>
      <c r="AB1932">
        <v>20745</v>
      </c>
      <c r="AC1932">
        <v>20983</v>
      </c>
      <c r="AD1932">
        <v>21229</v>
      </c>
      <c r="AE1932" s="21"/>
    </row>
    <row r="1933" spans="1:31" x14ac:dyDescent="0.2">
      <c r="A1933" s="27" t="s">
        <v>40</v>
      </c>
      <c r="B1933" s="13" t="s">
        <v>40</v>
      </c>
      <c r="C1933" s="14">
        <v>426</v>
      </c>
      <c r="D1933" s="13" t="s">
        <v>40</v>
      </c>
      <c r="E1933" s="13" t="s">
        <v>480</v>
      </c>
      <c r="F1933" s="13" t="s">
        <v>313</v>
      </c>
      <c r="G1933" s="14" t="s">
        <v>359</v>
      </c>
      <c r="H1933">
        <v>23393</v>
      </c>
      <c r="I1933">
        <v>23139</v>
      </c>
      <c r="J1933">
        <v>22958</v>
      </c>
      <c r="K1933">
        <v>22376</v>
      </c>
      <c r="L1933">
        <v>21916</v>
      </c>
      <c r="M1933">
        <v>21628</v>
      </c>
      <c r="N1933">
        <v>21527</v>
      </c>
      <c r="O1933">
        <v>21571</v>
      </c>
      <c r="P1933">
        <v>21436</v>
      </c>
      <c r="Q1933">
        <v>21418</v>
      </c>
      <c r="R1933">
        <v>21479</v>
      </c>
      <c r="S1933">
        <v>21588</v>
      </c>
      <c r="T1933">
        <v>21789</v>
      </c>
      <c r="U1933">
        <v>21689</v>
      </c>
      <c r="V1933">
        <v>21385</v>
      </c>
      <c r="W1933">
        <v>20996</v>
      </c>
      <c r="X1933">
        <v>20718</v>
      </c>
      <c r="Y1933">
        <v>20490</v>
      </c>
      <c r="Z1933">
        <v>20341</v>
      </c>
      <c r="AA1933">
        <v>20429</v>
      </c>
      <c r="AB1933">
        <v>20687</v>
      </c>
      <c r="AC1933">
        <v>20957</v>
      </c>
      <c r="AD1933">
        <v>21257</v>
      </c>
      <c r="AE1933" s="22"/>
    </row>
    <row r="1934" spans="1:31" x14ac:dyDescent="0.2">
      <c r="A1934" s="25" t="s">
        <v>40</v>
      </c>
      <c r="B1934" s="11" t="s">
        <v>40</v>
      </c>
      <c r="C1934" s="12">
        <v>426</v>
      </c>
      <c r="D1934" s="11" t="s">
        <v>40</v>
      </c>
      <c r="E1934" s="11" t="s">
        <v>474</v>
      </c>
      <c r="F1934" s="11" t="s">
        <v>312</v>
      </c>
      <c r="G1934" s="12" t="s">
        <v>341</v>
      </c>
      <c r="H1934">
        <v>23379</v>
      </c>
      <c r="I1934">
        <v>23118</v>
      </c>
      <c r="J1934">
        <v>22894</v>
      </c>
      <c r="K1934">
        <v>22324</v>
      </c>
      <c r="L1934">
        <v>21882</v>
      </c>
      <c r="M1934">
        <v>21535</v>
      </c>
      <c r="N1934">
        <v>21290</v>
      </c>
      <c r="O1934">
        <v>21171</v>
      </c>
      <c r="P1934">
        <v>20889</v>
      </c>
      <c r="Q1934">
        <v>20776</v>
      </c>
      <c r="R1934">
        <v>20868</v>
      </c>
      <c r="S1934">
        <v>21078</v>
      </c>
      <c r="T1934">
        <v>21305</v>
      </c>
      <c r="U1934">
        <v>21433</v>
      </c>
      <c r="V1934">
        <v>21454</v>
      </c>
      <c r="W1934">
        <v>21252</v>
      </c>
      <c r="X1934">
        <v>20926</v>
      </c>
      <c r="Y1934">
        <v>20688</v>
      </c>
      <c r="Z1934">
        <v>20410</v>
      </c>
      <c r="AA1934">
        <v>20288</v>
      </c>
      <c r="AB1934">
        <v>20394</v>
      </c>
      <c r="AC1934">
        <v>20656</v>
      </c>
      <c r="AD1934">
        <v>20912</v>
      </c>
      <c r="AE1934" s="21"/>
    </row>
    <row r="1935" spans="1:31" x14ac:dyDescent="0.2">
      <c r="A1935" s="27" t="s">
        <v>40</v>
      </c>
      <c r="B1935" s="13" t="s">
        <v>40</v>
      </c>
      <c r="C1935" s="14">
        <v>426</v>
      </c>
      <c r="D1935" s="13" t="s">
        <v>40</v>
      </c>
      <c r="E1935" s="13" t="s">
        <v>481</v>
      </c>
      <c r="F1935" s="13" t="s">
        <v>313</v>
      </c>
      <c r="G1935" s="14" t="s">
        <v>341</v>
      </c>
      <c r="H1935">
        <v>23389</v>
      </c>
      <c r="I1935">
        <v>23138</v>
      </c>
      <c r="J1935">
        <v>22963</v>
      </c>
      <c r="K1935">
        <v>22411</v>
      </c>
      <c r="L1935">
        <v>21961</v>
      </c>
      <c r="M1935">
        <v>21632</v>
      </c>
      <c r="N1935">
        <v>21463</v>
      </c>
      <c r="O1935">
        <v>21457</v>
      </c>
      <c r="P1935">
        <v>21281</v>
      </c>
      <c r="Q1935">
        <v>21189</v>
      </c>
      <c r="R1935">
        <v>21205</v>
      </c>
      <c r="S1935">
        <v>21299</v>
      </c>
      <c r="T1935">
        <v>21444</v>
      </c>
      <c r="U1935">
        <v>21509</v>
      </c>
      <c r="V1935">
        <v>21461</v>
      </c>
      <c r="W1935">
        <v>21209</v>
      </c>
      <c r="X1935">
        <v>20864</v>
      </c>
      <c r="Y1935">
        <v>20620</v>
      </c>
      <c r="Z1935">
        <v>20337</v>
      </c>
      <c r="AA1935">
        <v>20206</v>
      </c>
      <c r="AB1935">
        <v>20313</v>
      </c>
      <c r="AC1935">
        <v>20595</v>
      </c>
      <c r="AD1935">
        <v>20888</v>
      </c>
      <c r="AE1935" s="22"/>
    </row>
    <row r="1936" spans="1:31" x14ac:dyDescent="0.2">
      <c r="A1936" s="25" t="s">
        <v>40</v>
      </c>
      <c r="B1936" s="11" t="s">
        <v>40</v>
      </c>
      <c r="C1936" s="12">
        <v>426</v>
      </c>
      <c r="D1936" s="11" t="s">
        <v>40</v>
      </c>
      <c r="E1936" s="11" t="s">
        <v>475</v>
      </c>
      <c r="F1936" s="11" t="s">
        <v>312</v>
      </c>
      <c r="G1936" s="12" t="s">
        <v>334</v>
      </c>
      <c r="H1936">
        <v>23268</v>
      </c>
      <c r="I1936">
        <v>23092</v>
      </c>
      <c r="J1936">
        <v>22884</v>
      </c>
      <c r="K1936">
        <v>22269</v>
      </c>
      <c r="L1936">
        <v>21824</v>
      </c>
      <c r="M1936">
        <v>21500</v>
      </c>
      <c r="N1936">
        <v>21257</v>
      </c>
      <c r="O1936">
        <v>21098</v>
      </c>
      <c r="P1936">
        <v>20835</v>
      </c>
      <c r="Q1936">
        <v>20618</v>
      </c>
      <c r="R1936">
        <v>20552</v>
      </c>
      <c r="S1936">
        <v>20676</v>
      </c>
      <c r="T1936">
        <v>20913</v>
      </c>
      <c r="U1936">
        <v>20987</v>
      </c>
      <c r="V1936">
        <v>21170</v>
      </c>
      <c r="W1936">
        <v>21242</v>
      </c>
      <c r="X1936">
        <v>21081</v>
      </c>
      <c r="Y1936">
        <v>20789</v>
      </c>
      <c r="Z1936">
        <v>20511</v>
      </c>
      <c r="AA1936">
        <v>20262</v>
      </c>
      <c r="AB1936">
        <v>20164</v>
      </c>
      <c r="AC1936">
        <v>20293</v>
      </c>
      <c r="AD1936">
        <v>20573</v>
      </c>
      <c r="AE1936" s="21"/>
    </row>
    <row r="1937" spans="1:31" x14ac:dyDescent="0.2">
      <c r="A1937" s="27" t="s">
        <v>40</v>
      </c>
      <c r="B1937" s="13" t="s">
        <v>40</v>
      </c>
      <c r="C1937" s="14">
        <v>426</v>
      </c>
      <c r="D1937" s="13" t="s">
        <v>40</v>
      </c>
      <c r="E1937" s="13" t="s">
        <v>482</v>
      </c>
      <c r="F1937" s="13" t="s">
        <v>313</v>
      </c>
      <c r="G1937" s="14" t="s">
        <v>334</v>
      </c>
      <c r="H1937">
        <v>23224</v>
      </c>
      <c r="I1937">
        <v>23104</v>
      </c>
      <c r="J1937">
        <v>22935</v>
      </c>
      <c r="K1937">
        <v>22361</v>
      </c>
      <c r="L1937">
        <v>21928</v>
      </c>
      <c r="M1937">
        <v>21595</v>
      </c>
      <c r="N1937">
        <v>21379</v>
      </c>
      <c r="O1937">
        <v>21309</v>
      </c>
      <c r="P1937">
        <v>21150</v>
      </c>
      <c r="Q1937">
        <v>21013</v>
      </c>
      <c r="R1937">
        <v>20952</v>
      </c>
      <c r="S1937">
        <v>21000</v>
      </c>
      <c r="T1937">
        <v>21131</v>
      </c>
      <c r="U1937">
        <v>21144</v>
      </c>
      <c r="V1937">
        <v>21257</v>
      </c>
      <c r="W1937">
        <v>21256</v>
      </c>
      <c r="X1937">
        <v>21045</v>
      </c>
      <c r="Y1937">
        <v>20736</v>
      </c>
      <c r="Z1937">
        <v>20452</v>
      </c>
      <c r="AA1937">
        <v>20187</v>
      </c>
      <c r="AB1937">
        <v>20074</v>
      </c>
      <c r="AC1937">
        <v>20204</v>
      </c>
      <c r="AD1937">
        <v>20510</v>
      </c>
      <c r="AE1937" s="22"/>
    </row>
    <row r="1938" spans="1:31" x14ac:dyDescent="0.2">
      <c r="A1938" s="25" t="s">
        <v>40</v>
      </c>
      <c r="B1938" s="11" t="s">
        <v>40</v>
      </c>
      <c r="C1938" s="12">
        <v>426</v>
      </c>
      <c r="D1938" s="11" t="s">
        <v>40</v>
      </c>
      <c r="E1938" s="11" t="s">
        <v>476</v>
      </c>
      <c r="F1938" s="11" t="s">
        <v>312</v>
      </c>
      <c r="G1938" s="12" t="s">
        <v>345</v>
      </c>
      <c r="H1938">
        <v>23012</v>
      </c>
      <c r="I1938">
        <v>22944</v>
      </c>
      <c r="J1938">
        <v>22832</v>
      </c>
      <c r="K1938">
        <v>22181</v>
      </c>
      <c r="L1938">
        <v>21687</v>
      </c>
      <c r="M1938">
        <v>21364</v>
      </c>
      <c r="N1938">
        <v>21153</v>
      </c>
      <c r="O1938">
        <v>21003</v>
      </c>
      <c r="P1938">
        <v>20733</v>
      </c>
      <c r="Q1938">
        <v>20534</v>
      </c>
      <c r="R1938">
        <v>20366</v>
      </c>
      <c r="S1938">
        <v>20337</v>
      </c>
      <c r="T1938">
        <v>20493</v>
      </c>
      <c r="U1938">
        <v>20565</v>
      </c>
      <c r="V1938">
        <v>20693</v>
      </c>
      <c r="W1938">
        <v>20928</v>
      </c>
      <c r="X1938">
        <v>21045</v>
      </c>
      <c r="Y1938">
        <v>20921</v>
      </c>
      <c r="Z1938">
        <v>20591</v>
      </c>
      <c r="AA1938">
        <v>20341</v>
      </c>
      <c r="AB1938">
        <v>20118</v>
      </c>
      <c r="AC1938">
        <v>20047</v>
      </c>
      <c r="AD1938">
        <v>20197</v>
      </c>
      <c r="AE1938" s="21"/>
    </row>
    <row r="1939" spans="1:31" x14ac:dyDescent="0.2">
      <c r="A1939" s="27" t="s">
        <v>40</v>
      </c>
      <c r="B1939" s="13" t="s">
        <v>40</v>
      </c>
      <c r="C1939" s="14">
        <v>426</v>
      </c>
      <c r="D1939" s="13" t="s">
        <v>40</v>
      </c>
      <c r="E1939" s="13" t="s">
        <v>483</v>
      </c>
      <c r="F1939" s="13" t="s">
        <v>313</v>
      </c>
      <c r="G1939" s="14" t="s">
        <v>345</v>
      </c>
      <c r="H1939">
        <v>22839</v>
      </c>
      <c r="I1939">
        <v>22906</v>
      </c>
      <c r="J1939">
        <v>22871</v>
      </c>
      <c r="K1939">
        <v>22280</v>
      </c>
      <c r="L1939">
        <v>21825</v>
      </c>
      <c r="M1939">
        <v>21495</v>
      </c>
      <c r="N1939">
        <v>21261</v>
      </c>
      <c r="O1939">
        <v>21136</v>
      </c>
      <c r="P1939">
        <v>20985</v>
      </c>
      <c r="Q1939">
        <v>20866</v>
      </c>
      <c r="R1939">
        <v>20756</v>
      </c>
      <c r="S1939">
        <v>20723</v>
      </c>
      <c r="T1939">
        <v>20806</v>
      </c>
      <c r="U1939">
        <v>20811</v>
      </c>
      <c r="V1939">
        <v>20872</v>
      </c>
      <c r="W1939">
        <v>21026</v>
      </c>
      <c r="X1939">
        <v>21062</v>
      </c>
      <c r="Y1939">
        <v>20886</v>
      </c>
      <c r="Z1939">
        <v>20554</v>
      </c>
      <c r="AA1939">
        <v>20287</v>
      </c>
      <c r="AB1939">
        <v>20038</v>
      </c>
      <c r="AC1939">
        <v>19948</v>
      </c>
      <c r="AD1939">
        <v>20102</v>
      </c>
      <c r="AE1939" s="22"/>
    </row>
    <row r="1940" spans="1:31" x14ac:dyDescent="0.2">
      <c r="A1940" s="25" t="s">
        <v>40</v>
      </c>
      <c r="B1940" s="11" t="s">
        <v>40</v>
      </c>
      <c r="C1940" s="12">
        <v>426</v>
      </c>
      <c r="D1940" s="11" t="s">
        <v>40</v>
      </c>
      <c r="E1940" s="11" t="s">
        <v>477</v>
      </c>
      <c r="F1940" s="11" t="s">
        <v>312</v>
      </c>
      <c r="G1940" s="12" t="s">
        <v>339</v>
      </c>
      <c r="H1940">
        <v>22628</v>
      </c>
      <c r="I1940">
        <v>22637</v>
      </c>
      <c r="J1940">
        <v>22647</v>
      </c>
      <c r="K1940">
        <v>22054</v>
      </c>
      <c r="L1940">
        <v>21522</v>
      </c>
      <c r="M1940">
        <v>21145</v>
      </c>
      <c r="N1940">
        <v>20938</v>
      </c>
      <c r="O1940">
        <v>20829</v>
      </c>
      <c r="P1940">
        <v>20610</v>
      </c>
      <c r="Q1940">
        <v>20403</v>
      </c>
      <c r="R1940">
        <v>20252</v>
      </c>
      <c r="S1940">
        <v>20124</v>
      </c>
      <c r="T1940">
        <v>20131</v>
      </c>
      <c r="U1940">
        <v>20115</v>
      </c>
      <c r="V1940">
        <v>20240</v>
      </c>
      <c r="W1940">
        <v>20419</v>
      </c>
      <c r="X1940">
        <v>20700</v>
      </c>
      <c r="Y1940">
        <v>20858</v>
      </c>
      <c r="Z1940">
        <v>20703</v>
      </c>
      <c r="AA1940">
        <v>20400</v>
      </c>
      <c r="AB1940">
        <v>20177</v>
      </c>
      <c r="AC1940">
        <v>19982</v>
      </c>
      <c r="AD1940">
        <v>19935</v>
      </c>
      <c r="AE1940" s="21"/>
    </row>
    <row r="1941" spans="1:31" x14ac:dyDescent="0.2">
      <c r="A1941" s="27" t="s">
        <v>40</v>
      </c>
      <c r="B1941" s="13" t="s">
        <v>40</v>
      </c>
      <c r="C1941" s="14">
        <v>426</v>
      </c>
      <c r="D1941" s="13" t="s">
        <v>40</v>
      </c>
      <c r="E1941" s="13" t="s">
        <v>484</v>
      </c>
      <c r="F1941" s="13" t="s">
        <v>313</v>
      </c>
      <c r="G1941" s="14" t="s">
        <v>339</v>
      </c>
      <c r="H1941">
        <v>22283</v>
      </c>
      <c r="I1941">
        <v>22488</v>
      </c>
      <c r="J1941">
        <v>22639</v>
      </c>
      <c r="K1941">
        <v>22164</v>
      </c>
      <c r="L1941">
        <v>21691</v>
      </c>
      <c r="M1941">
        <v>21338</v>
      </c>
      <c r="N1941">
        <v>21094</v>
      </c>
      <c r="O1941">
        <v>20936</v>
      </c>
      <c r="P1941">
        <v>20796</v>
      </c>
      <c r="Q1941">
        <v>20684</v>
      </c>
      <c r="R1941">
        <v>20592</v>
      </c>
      <c r="S1941">
        <v>20507</v>
      </c>
      <c r="T1941">
        <v>20506</v>
      </c>
      <c r="U1941">
        <v>20466</v>
      </c>
      <c r="V1941">
        <v>20519</v>
      </c>
      <c r="W1941">
        <v>20621</v>
      </c>
      <c r="X1941">
        <v>20808</v>
      </c>
      <c r="Y1941">
        <v>20873</v>
      </c>
      <c r="Z1941">
        <v>20688</v>
      </c>
      <c r="AA1941">
        <v>20374</v>
      </c>
      <c r="AB1941">
        <v>20125</v>
      </c>
      <c r="AC1941">
        <v>19896</v>
      </c>
      <c r="AD1941">
        <v>19829</v>
      </c>
      <c r="AE1941" s="22"/>
    </row>
    <row r="1942" spans="1:31" x14ac:dyDescent="0.2">
      <c r="A1942" s="25" t="s">
        <v>40</v>
      </c>
      <c r="B1942" s="11" t="s">
        <v>40</v>
      </c>
      <c r="C1942" s="12">
        <v>426</v>
      </c>
      <c r="D1942" s="11" t="s">
        <v>40</v>
      </c>
      <c r="E1942" s="11" t="s">
        <v>478</v>
      </c>
      <c r="F1942" s="11" t="s">
        <v>312</v>
      </c>
      <c r="G1942" s="12" t="s">
        <v>352</v>
      </c>
      <c r="H1942">
        <v>22193</v>
      </c>
      <c r="I1942">
        <v>22193</v>
      </c>
      <c r="J1942">
        <v>22288</v>
      </c>
      <c r="K1942">
        <v>21813</v>
      </c>
      <c r="L1942">
        <v>21319</v>
      </c>
      <c r="M1942">
        <v>20902</v>
      </c>
      <c r="N1942">
        <v>20637</v>
      </c>
      <c r="O1942">
        <v>20535</v>
      </c>
      <c r="P1942">
        <v>20414</v>
      </c>
      <c r="Q1942">
        <v>20251</v>
      </c>
      <c r="R1942">
        <v>20092</v>
      </c>
      <c r="S1942">
        <v>19980</v>
      </c>
      <c r="T1942">
        <v>19889</v>
      </c>
      <c r="U1942">
        <v>19729</v>
      </c>
      <c r="V1942">
        <v>19760</v>
      </c>
      <c r="W1942">
        <v>19935</v>
      </c>
      <c r="X1942">
        <v>20158</v>
      </c>
      <c r="Y1942">
        <v>20482</v>
      </c>
      <c r="Z1942">
        <v>20622</v>
      </c>
      <c r="AA1942">
        <v>20491</v>
      </c>
      <c r="AB1942">
        <v>20215</v>
      </c>
      <c r="AC1942">
        <v>20019</v>
      </c>
      <c r="AD1942">
        <v>19851</v>
      </c>
      <c r="AE1942" s="21"/>
    </row>
    <row r="1943" spans="1:31" x14ac:dyDescent="0.2">
      <c r="A1943" s="27" t="s">
        <v>40</v>
      </c>
      <c r="B1943" s="13" t="s">
        <v>40</v>
      </c>
      <c r="C1943" s="14">
        <v>426</v>
      </c>
      <c r="D1943" s="13" t="s">
        <v>40</v>
      </c>
      <c r="E1943" s="13" t="s">
        <v>485</v>
      </c>
      <c r="F1943" s="13" t="s">
        <v>313</v>
      </c>
      <c r="G1943" s="14" t="s">
        <v>352</v>
      </c>
      <c r="H1943">
        <v>24619</v>
      </c>
      <c r="I1943">
        <v>24449</v>
      </c>
      <c r="J1943">
        <v>23940</v>
      </c>
      <c r="K1943">
        <v>23846</v>
      </c>
      <c r="L1943">
        <v>23623</v>
      </c>
      <c r="M1943">
        <v>23302</v>
      </c>
      <c r="N1943">
        <v>22930</v>
      </c>
      <c r="O1943">
        <v>22582</v>
      </c>
      <c r="P1943">
        <v>22985</v>
      </c>
      <c r="Q1943">
        <v>23469</v>
      </c>
      <c r="R1943">
        <v>23915</v>
      </c>
      <c r="S1943">
        <v>24187</v>
      </c>
      <c r="T1943">
        <v>24123</v>
      </c>
      <c r="U1943">
        <v>20154</v>
      </c>
      <c r="V1943">
        <v>20152</v>
      </c>
      <c r="W1943">
        <v>20247</v>
      </c>
      <c r="X1943">
        <v>20382</v>
      </c>
      <c r="Y1943">
        <v>20593</v>
      </c>
      <c r="Z1943">
        <v>20665</v>
      </c>
      <c r="AA1943">
        <v>20493</v>
      </c>
      <c r="AB1943">
        <v>20197</v>
      </c>
      <c r="AC1943">
        <v>19968</v>
      </c>
      <c r="AD1943">
        <v>19762</v>
      </c>
      <c r="AE1943" s="22"/>
    </row>
    <row r="1944" spans="1:31" x14ac:dyDescent="0.2">
      <c r="A1944" s="25" t="s">
        <v>40</v>
      </c>
      <c r="B1944" s="11" t="s">
        <v>40</v>
      </c>
      <c r="C1944" s="12">
        <v>426</v>
      </c>
      <c r="D1944" s="11" t="s">
        <v>40</v>
      </c>
      <c r="E1944" s="11" t="s">
        <v>479</v>
      </c>
      <c r="F1944" s="11" t="s">
        <v>312</v>
      </c>
      <c r="G1944" s="12" t="s">
        <v>338</v>
      </c>
      <c r="H1944">
        <v>21721</v>
      </c>
      <c r="I1944">
        <v>21700</v>
      </c>
      <c r="J1944">
        <v>21784</v>
      </c>
      <c r="K1944">
        <v>21425</v>
      </c>
      <c r="L1944">
        <v>21022</v>
      </c>
      <c r="M1944">
        <v>20624</v>
      </c>
      <c r="N1944">
        <v>20315</v>
      </c>
      <c r="O1944">
        <v>20151</v>
      </c>
      <c r="P1944">
        <v>20105</v>
      </c>
      <c r="Q1944">
        <v>20031</v>
      </c>
      <c r="R1944">
        <v>19911</v>
      </c>
      <c r="S1944">
        <v>19790</v>
      </c>
      <c r="T1944">
        <v>19715</v>
      </c>
      <c r="U1944">
        <v>19472</v>
      </c>
      <c r="V1944">
        <v>19350</v>
      </c>
      <c r="W1944">
        <v>19423</v>
      </c>
      <c r="X1944">
        <v>19643</v>
      </c>
      <c r="Y1944">
        <v>19908</v>
      </c>
      <c r="Z1944">
        <v>20235</v>
      </c>
      <c r="AA1944">
        <v>20393</v>
      </c>
      <c r="AB1944">
        <v>20284</v>
      </c>
      <c r="AC1944">
        <v>20036</v>
      </c>
      <c r="AD1944">
        <v>19866</v>
      </c>
      <c r="AE1944" s="21"/>
    </row>
    <row r="1945" spans="1:31" x14ac:dyDescent="0.2">
      <c r="A1945" s="27" t="s">
        <v>40</v>
      </c>
      <c r="B1945" s="13" t="s">
        <v>40</v>
      </c>
      <c r="C1945" s="14">
        <v>426</v>
      </c>
      <c r="D1945" s="13" t="s">
        <v>40</v>
      </c>
      <c r="E1945" s="13" t="s">
        <v>486</v>
      </c>
      <c r="F1945" s="13" t="s">
        <v>313</v>
      </c>
      <c r="G1945" s="14" t="s">
        <v>338</v>
      </c>
      <c r="H1945">
        <v>21034</v>
      </c>
      <c r="I1945">
        <v>21261</v>
      </c>
      <c r="J1945">
        <v>21558</v>
      </c>
      <c r="K1945">
        <v>21479</v>
      </c>
      <c r="L1945">
        <v>21246</v>
      </c>
      <c r="M1945">
        <v>20928</v>
      </c>
      <c r="N1945">
        <v>20642</v>
      </c>
      <c r="O1945">
        <v>20434</v>
      </c>
      <c r="P1945">
        <v>20356</v>
      </c>
      <c r="Q1945">
        <v>20260</v>
      </c>
      <c r="R1945">
        <v>20168</v>
      </c>
      <c r="S1945">
        <v>20109</v>
      </c>
      <c r="T1945">
        <v>20070</v>
      </c>
      <c r="U1945">
        <v>19922</v>
      </c>
      <c r="V1945">
        <v>19830</v>
      </c>
      <c r="W1945">
        <v>19859</v>
      </c>
      <c r="X1945">
        <v>19986</v>
      </c>
      <c r="Y1945">
        <v>20146</v>
      </c>
      <c r="Z1945">
        <v>20385</v>
      </c>
      <c r="AA1945">
        <v>20460</v>
      </c>
      <c r="AB1945">
        <v>20300</v>
      </c>
      <c r="AC1945">
        <v>20025</v>
      </c>
      <c r="AD1945">
        <v>19819</v>
      </c>
      <c r="AE1945" s="22"/>
    </row>
    <row r="1946" spans="1:31" x14ac:dyDescent="0.2">
      <c r="A1946" s="25" t="s">
        <v>40</v>
      </c>
      <c r="B1946" s="11" t="s">
        <v>40</v>
      </c>
      <c r="C1946" s="12">
        <v>426</v>
      </c>
      <c r="D1946" s="11" t="s">
        <v>40</v>
      </c>
      <c r="E1946" s="11" t="s">
        <v>458</v>
      </c>
      <c r="F1946" s="11" t="s">
        <v>312</v>
      </c>
      <c r="G1946" s="12" t="s">
        <v>457</v>
      </c>
      <c r="H1946" s="205">
        <v>116547.00000000001</v>
      </c>
      <c r="I1946" s="205">
        <v>115002</v>
      </c>
      <c r="J1946" s="205">
        <v>113507</v>
      </c>
      <c r="K1946" s="205">
        <v>110768.99999999999</v>
      </c>
      <c r="L1946" s="205">
        <v>108671</v>
      </c>
      <c r="M1946">
        <v>107283</v>
      </c>
      <c r="N1946">
        <v>106749</v>
      </c>
      <c r="O1946">
        <v>107082</v>
      </c>
      <c r="P1946">
        <v>106794</v>
      </c>
      <c r="Q1946">
        <v>107193.99999999999</v>
      </c>
      <c r="R1946">
        <v>107907.99999999999</v>
      </c>
      <c r="S1946">
        <v>108426.99999999999</v>
      </c>
      <c r="T1946">
        <v>108465</v>
      </c>
      <c r="U1946">
        <v>107412.99999999999</v>
      </c>
      <c r="V1946">
        <v>106093.00000000001</v>
      </c>
      <c r="W1946">
        <v>104756</v>
      </c>
      <c r="X1946">
        <v>103836</v>
      </c>
      <c r="Y1946">
        <v>103593</v>
      </c>
      <c r="Z1946">
        <v>103620</v>
      </c>
      <c r="AA1946">
        <v>104207.99999999999</v>
      </c>
      <c r="AB1946">
        <v>105239</v>
      </c>
      <c r="AC1946">
        <v>106539.99999999999</v>
      </c>
      <c r="AD1946">
        <v>107972.99999999999</v>
      </c>
      <c r="AE1946" s="21" t="s">
        <v>1</v>
      </c>
    </row>
    <row r="1947" spans="1:31" x14ac:dyDescent="0.2">
      <c r="A1947" s="27" t="s">
        <v>40</v>
      </c>
      <c r="B1947" s="13" t="s">
        <v>40</v>
      </c>
      <c r="C1947" s="14">
        <v>426</v>
      </c>
      <c r="D1947" s="13" t="s">
        <v>40</v>
      </c>
      <c r="E1947" s="13" t="s">
        <v>456</v>
      </c>
      <c r="F1947" s="13" t="s">
        <v>312</v>
      </c>
      <c r="G1947" s="14" t="s">
        <v>455</v>
      </c>
      <c r="H1947" s="205">
        <v>112822</v>
      </c>
      <c r="I1947" s="205">
        <v>112566</v>
      </c>
      <c r="J1947" s="205">
        <v>112435</v>
      </c>
      <c r="K1947" s="205">
        <v>109742</v>
      </c>
      <c r="L1947" s="205">
        <v>107374</v>
      </c>
      <c r="M1947">
        <v>105535</v>
      </c>
      <c r="N1947">
        <v>104300</v>
      </c>
      <c r="O1947">
        <v>103616</v>
      </c>
      <c r="P1947">
        <v>102697</v>
      </c>
      <c r="Q1947">
        <v>101836.99999999999</v>
      </c>
      <c r="R1947">
        <v>101173</v>
      </c>
      <c r="S1947">
        <v>100907.00000000001</v>
      </c>
      <c r="T1947">
        <v>101141</v>
      </c>
      <c r="U1947">
        <v>100868</v>
      </c>
      <c r="V1947">
        <v>101213</v>
      </c>
      <c r="W1947">
        <v>101947</v>
      </c>
      <c r="X1947">
        <v>102627.00000000001</v>
      </c>
      <c r="Y1947">
        <v>102958</v>
      </c>
      <c r="Z1947">
        <v>102662</v>
      </c>
      <c r="AA1947">
        <v>101887</v>
      </c>
      <c r="AB1947">
        <v>100958</v>
      </c>
      <c r="AC1947">
        <v>100377.00000000001</v>
      </c>
      <c r="AD1947">
        <v>100422</v>
      </c>
      <c r="AE1947" s="22" t="s">
        <v>1</v>
      </c>
    </row>
    <row r="1948" spans="1:31" x14ac:dyDescent="0.2">
      <c r="A1948" s="25" t="s">
        <v>40</v>
      </c>
      <c r="B1948" s="11" t="s">
        <v>40</v>
      </c>
      <c r="C1948" s="12">
        <v>426</v>
      </c>
      <c r="D1948" s="11" t="s">
        <v>40</v>
      </c>
      <c r="E1948" s="11" t="s">
        <v>502</v>
      </c>
      <c r="F1948" s="11" t="s">
        <v>313</v>
      </c>
      <c r="G1948" s="12" t="s">
        <v>457</v>
      </c>
      <c r="H1948" s="205">
        <v>116650</v>
      </c>
      <c r="I1948" s="205">
        <v>115169.00000000001</v>
      </c>
      <c r="J1948" s="205">
        <v>113803</v>
      </c>
      <c r="K1948" s="205">
        <v>110991.00000000001</v>
      </c>
      <c r="L1948" s="205">
        <v>109012.99999999999</v>
      </c>
      <c r="M1948">
        <v>108001</v>
      </c>
      <c r="N1948">
        <v>107973.00000000001</v>
      </c>
      <c r="O1948">
        <v>108710.00000000001</v>
      </c>
      <c r="P1948">
        <v>108311</v>
      </c>
      <c r="Q1948">
        <v>108374</v>
      </c>
      <c r="R1948">
        <v>108646</v>
      </c>
      <c r="S1948">
        <v>108755</v>
      </c>
      <c r="T1948">
        <v>108485</v>
      </c>
      <c r="U1948">
        <v>107160.99999999999</v>
      </c>
      <c r="V1948">
        <v>105649</v>
      </c>
      <c r="W1948">
        <v>104249</v>
      </c>
      <c r="X1948">
        <v>103381</v>
      </c>
      <c r="Y1948">
        <v>103245</v>
      </c>
      <c r="Z1948">
        <v>103313</v>
      </c>
      <c r="AA1948">
        <v>103979</v>
      </c>
      <c r="AB1948">
        <v>105134</v>
      </c>
      <c r="AC1948">
        <v>106584</v>
      </c>
      <c r="AD1948">
        <v>108150</v>
      </c>
      <c r="AE1948" s="21" t="s">
        <v>1</v>
      </c>
    </row>
    <row r="1949" spans="1:31" x14ac:dyDescent="0.2">
      <c r="A1949" s="27" t="s">
        <v>40</v>
      </c>
      <c r="B1949" s="13" t="s">
        <v>40</v>
      </c>
      <c r="C1949" s="14">
        <v>426</v>
      </c>
      <c r="D1949" s="13" t="s">
        <v>40</v>
      </c>
      <c r="E1949" s="13" t="s">
        <v>503</v>
      </c>
      <c r="F1949" s="13" t="s">
        <v>313</v>
      </c>
      <c r="G1949" s="14" t="s">
        <v>338</v>
      </c>
      <c r="H1949" s="205">
        <v>111061</v>
      </c>
      <c r="I1949" s="205">
        <v>111655.99999999997</v>
      </c>
      <c r="J1949" s="205">
        <v>112187.99999999999</v>
      </c>
      <c r="K1949" s="205">
        <v>110195.00000000001</v>
      </c>
      <c r="L1949" s="205">
        <v>108211</v>
      </c>
      <c r="M1949">
        <v>106506.99999999999</v>
      </c>
      <c r="N1949">
        <v>105258</v>
      </c>
      <c r="O1949">
        <v>104515.99999999999</v>
      </c>
      <c r="P1949">
        <v>103874</v>
      </c>
      <c r="Q1949">
        <v>103300.00000000001</v>
      </c>
      <c r="R1949">
        <v>102860.99999999999</v>
      </c>
      <c r="S1949">
        <v>102664.00000000001</v>
      </c>
      <c r="T1949">
        <v>102781.99999999999</v>
      </c>
      <c r="U1949">
        <v>102497</v>
      </c>
      <c r="V1949">
        <v>102630.00000000001</v>
      </c>
      <c r="W1949">
        <v>103008.99999999999</v>
      </c>
      <c r="X1949">
        <v>103283</v>
      </c>
      <c r="Y1949">
        <v>103234.00000000001</v>
      </c>
      <c r="Z1949">
        <v>102744.00000000001</v>
      </c>
      <c r="AA1949">
        <v>101800.99999999999</v>
      </c>
      <c r="AB1949">
        <v>100734</v>
      </c>
      <c r="AC1949">
        <v>100041</v>
      </c>
      <c r="AD1949">
        <v>100022</v>
      </c>
      <c r="AE1949" s="22" t="s">
        <v>1</v>
      </c>
    </row>
    <row r="1950" spans="1:31" x14ac:dyDescent="0.2">
      <c r="A1950" s="25" t="s">
        <v>40</v>
      </c>
      <c r="B1950" s="11" t="s">
        <v>40</v>
      </c>
      <c r="C1950" s="12">
        <v>426</v>
      </c>
      <c r="D1950" s="11" t="s">
        <v>40</v>
      </c>
      <c r="E1950" s="11" t="s">
        <v>504</v>
      </c>
      <c r="F1950" s="11"/>
      <c r="G1950" s="12"/>
      <c r="H1950" s="205">
        <v>0</v>
      </c>
      <c r="I1950" s="205">
        <v>0</v>
      </c>
      <c r="J1950" s="205">
        <v>0</v>
      </c>
      <c r="K1950" s="205">
        <v>0</v>
      </c>
      <c r="L1950" s="205">
        <v>0</v>
      </c>
      <c r="M1950">
        <v>0</v>
      </c>
      <c r="N1950">
        <v>0</v>
      </c>
      <c r="O1950">
        <v>0</v>
      </c>
      <c r="P1950">
        <v>0</v>
      </c>
      <c r="Q1950">
        <v>0</v>
      </c>
      <c r="R1950">
        <v>0</v>
      </c>
      <c r="S1950">
        <v>0</v>
      </c>
      <c r="T1950">
        <v>0</v>
      </c>
      <c r="U1950">
        <v>0</v>
      </c>
      <c r="V1950">
        <v>0</v>
      </c>
      <c r="W1950">
        <v>0</v>
      </c>
      <c r="X1950">
        <v>0</v>
      </c>
      <c r="Y1950">
        <v>0</v>
      </c>
      <c r="Z1950">
        <v>0</v>
      </c>
      <c r="AA1950">
        <v>0</v>
      </c>
      <c r="AB1950">
        <v>0</v>
      </c>
      <c r="AC1950">
        <v>0</v>
      </c>
      <c r="AD1950">
        <v>0</v>
      </c>
      <c r="AE1950" s="21" t="s">
        <v>1</v>
      </c>
    </row>
    <row r="1951" spans="1:31" x14ac:dyDescent="0.2">
      <c r="A1951" s="27" t="s">
        <v>40</v>
      </c>
      <c r="B1951" s="13" t="s">
        <v>40</v>
      </c>
      <c r="C1951" s="14">
        <v>426</v>
      </c>
      <c r="D1951" s="13" t="s">
        <v>40</v>
      </c>
      <c r="E1951" s="13" t="s">
        <v>505</v>
      </c>
      <c r="F1951" s="13"/>
      <c r="G1951" s="14"/>
      <c r="H1951" s="205">
        <v>1987130</v>
      </c>
      <c r="I1951" s="205">
        <v>1990135</v>
      </c>
      <c r="J1951" s="205">
        <v>1995575</v>
      </c>
      <c r="K1951" s="205">
        <v>2003793</v>
      </c>
      <c r="L1951" s="205">
        <v>2014988</v>
      </c>
      <c r="M1951">
        <v>2028528</v>
      </c>
      <c r="N1951">
        <v>2043448</v>
      </c>
      <c r="O1951">
        <v>2059011</v>
      </c>
      <c r="P1951">
        <v>2075041.0000000002</v>
      </c>
      <c r="Q1951">
        <v>2091532.0000000002</v>
      </c>
      <c r="R1951">
        <v>2108327</v>
      </c>
      <c r="S1951">
        <v>2125267</v>
      </c>
      <c r="T1951">
        <v>2142252</v>
      </c>
      <c r="U1951">
        <v>2159067</v>
      </c>
      <c r="V1951">
        <v>2175695</v>
      </c>
      <c r="W1951">
        <v>2192400</v>
      </c>
      <c r="X1951">
        <v>2209599</v>
      </c>
      <c r="Y1951">
        <v>2227568</v>
      </c>
      <c r="Z1951">
        <v>2246369</v>
      </c>
      <c r="AA1951">
        <v>2265852</v>
      </c>
      <c r="AB1951">
        <v>2285743</v>
      </c>
      <c r="AC1951">
        <v>2305604</v>
      </c>
      <c r="AD1951">
        <v>2325171</v>
      </c>
      <c r="AE1951" s="22" t="s">
        <v>1</v>
      </c>
    </row>
    <row r="1952" spans="1:31" x14ac:dyDescent="0.2">
      <c r="A1952" s="25" t="s">
        <v>41</v>
      </c>
      <c r="B1952" s="11" t="s">
        <v>41</v>
      </c>
      <c r="C1952" s="12">
        <v>430</v>
      </c>
      <c r="D1952" s="11" t="s">
        <v>41</v>
      </c>
      <c r="E1952" s="11" t="s">
        <v>440</v>
      </c>
      <c r="F1952" s="11" t="s">
        <v>312</v>
      </c>
      <c r="G1952" s="12" t="s">
        <v>319</v>
      </c>
      <c r="H1952" s="205">
        <v>57976</v>
      </c>
      <c r="I1952" s="205">
        <v>59910</v>
      </c>
      <c r="J1952" s="205">
        <v>61483</v>
      </c>
      <c r="K1952" s="205">
        <v>62913</v>
      </c>
      <c r="L1952" s="205">
        <v>64072</v>
      </c>
      <c r="M1952">
        <v>65035</v>
      </c>
      <c r="N1952">
        <v>65983</v>
      </c>
      <c r="O1952">
        <v>66756</v>
      </c>
      <c r="P1952">
        <v>67620</v>
      </c>
      <c r="Q1952">
        <v>68429</v>
      </c>
      <c r="R1952">
        <v>69230</v>
      </c>
      <c r="S1952">
        <v>70096</v>
      </c>
      <c r="T1952">
        <v>71027</v>
      </c>
      <c r="U1952">
        <v>72121</v>
      </c>
      <c r="V1952">
        <v>73250</v>
      </c>
      <c r="W1952">
        <v>74399</v>
      </c>
      <c r="X1952">
        <v>75458</v>
      </c>
      <c r="Y1952">
        <v>76697</v>
      </c>
      <c r="Z1952">
        <v>78153</v>
      </c>
      <c r="AA1952">
        <v>79611</v>
      </c>
      <c r="AB1952">
        <v>80981</v>
      </c>
      <c r="AC1952">
        <v>81792</v>
      </c>
      <c r="AD1952">
        <v>83005</v>
      </c>
      <c r="AE1952" s="21" t="s">
        <v>1</v>
      </c>
    </row>
    <row r="1953" spans="1:31" x14ac:dyDescent="0.2">
      <c r="A1953" s="27" t="s">
        <v>41</v>
      </c>
      <c r="B1953" s="13" t="s">
        <v>41</v>
      </c>
      <c r="C1953" s="14">
        <v>430</v>
      </c>
      <c r="D1953" s="13" t="s">
        <v>41</v>
      </c>
      <c r="E1953" s="13" t="s">
        <v>487</v>
      </c>
      <c r="F1953" s="13" t="s">
        <v>313</v>
      </c>
      <c r="G1953" s="14" t="s">
        <v>319</v>
      </c>
      <c r="H1953" s="205">
        <v>60413</v>
      </c>
      <c r="I1953" s="205">
        <v>62349</v>
      </c>
      <c r="J1953" s="205">
        <v>64004.999999999993</v>
      </c>
      <c r="K1953" s="205">
        <v>65477.000000000007</v>
      </c>
      <c r="L1953" s="205">
        <v>66658</v>
      </c>
      <c r="M1953">
        <v>67644</v>
      </c>
      <c r="N1953">
        <v>68683</v>
      </c>
      <c r="O1953">
        <v>69507</v>
      </c>
      <c r="P1953">
        <v>70464</v>
      </c>
      <c r="Q1953">
        <v>71361</v>
      </c>
      <c r="R1953">
        <v>72231</v>
      </c>
      <c r="S1953">
        <v>73075</v>
      </c>
      <c r="T1953">
        <v>74054</v>
      </c>
      <c r="U1953">
        <v>75174</v>
      </c>
      <c r="V1953">
        <v>76318</v>
      </c>
      <c r="W1953">
        <v>77484</v>
      </c>
      <c r="X1953">
        <v>78601</v>
      </c>
      <c r="Y1953">
        <v>79874</v>
      </c>
      <c r="Z1953">
        <v>81407</v>
      </c>
      <c r="AA1953">
        <v>82941</v>
      </c>
      <c r="AB1953">
        <v>84375</v>
      </c>
      <c r="AC1953">
        <v>85174</v>
      </c>
      <c r="AD1953">
        <v>86438</v>
      </c>
      <c r="AE1953" s="22" t="s">
        <v>1</v>
      </c>
    </row>
    <row r="1954" spans="1:31" x14ac:dyDescent="0.2">
      <c r="A1954" s="25" t="s">
        <v>41</v>
      </c>
      <c r="B1954" s="11" t="s">
        <v>41</v>
      </c>
      <c r="C1954" s="12">
        <v>430</v>
      </c>
      <c r="D1954" s="11" t="s">
        <v>41</v>
      </c>
      <c r="E1954" s="11" t="s">
        <v>441</v>
      </c>
      <c r="F1954" s="11" t="s">
        <v>312</v>
      </c>
      <c r="G1954" s="12" t="s">
        <v>355</v>
      </c>
      <c r="H1954" s="205">
        <v>56361</v>
      </c>
      <c r="I1954" s="205">
        <v>58288</v>
      </c>
      <c r="J1954" s="205">
        <v>59983</v>
      </c>
      <c r="K1954" s="205">
        <v>61505</v>
      </c>
      <c r="L1954" s="205">
        <v>62752</v>
      </c>
      <c r="M1954">
        <v>63790</v>
      </c>
      <c r="N1954">
        <v>64708</v>
      </c>
      <c r="O1954">
        <v>65584</v>
      </c>
      <c r="P1954">
        <v>66491</v>
      </c>
      <c r="Q1954">
        <v>67321</v>
      </c>
      <c r="R1954">
        <v>68112</v>
      </c>
      <c r="S1954">
        <v>68911</v>
      </c>
      <c r="T1954">
        <v>69769</v>
      </c>
      <c r="U1954">
        <v>70800</v>
      </c>
      <c r="V1954">
        <v>71863</v>
      </c>
      <c r="W1954">
        <v>72951</v>
      </c>
      <c r="X1954">
        <v>74048</v>
      </c>
      <c r="Y1954">
        <v>75139</v>
      </c>
      <c r="Z1954">
        <v>76517</v>
      </c>
      <c r="AA1954">
        <v>77938</v>
      </c>
      <c r="AB1954">
        <v>79323</v>
      </c>
      <c r="AC1954">
        <v>80578</v>
      </c>
      <c r="AD1954">
        <v>81594</v>
      </c>
      <c r="AE1954" s="21" t="s">
        <v>1</v>
      </c>
    </row>
    <row r="1955" spans="1:31" x14ac:dyDescent="0.2">
      <c r="A1955" s="27" t="s">
        <v>41</v>
      </c>
      <c r="B1955" s="13" t="s">
        <v>41</v>
      </c>
      <c r="C1955" s="14">
        <v>430</v>
      </c>
      <c r="D1955" s="13" t="s">
        <v>41</v>
      </c>
      <c r="E1955" s="13" t="s">
        <v>488</v>
      </c>
      <c r="F1955" s="13" t="s">
        <v>313</v>
      </c>
      <c r="G1955" s="14" t="s">
        <v>355</v>
      </c>
      <c r="H1955" s="205">
        <v>58600</v>
      </c>
      <c r="I1955" s="205">
        <v>60637</v>
      </c>
      <c r="J1955" s="205">
        <v>62381</v>
      </c>
      <c r="K1955" s="205">
        <v>63967</v>
      </c>
      <c r="L1955" s="205">
        <v>65251.999999999993</v>
      </c>
      <c r="M1955">
        <v>66319</v>
      </c>
      <c r="N1955">
        <v>67275</v>
      </c>
      <c r="O1955">
        <v>68220</v>
      </c>
      <c r="P1955">
        <v>69218</v>
      </c>
      <c r="Q1955">
        <v>70139</v>
      </c>
      <c r="R1955">
        <v>71010</v>
      </c>
      <c r="S1955">
        <v>71861</v>
      </c>
      <c r="T1955">
        <v>72733</v>
      </c>
      <c r="U1955">
        <v>73798</v>
      </c>
      <c r="V1955">
        <v>74881</v>
      </c>
      <c r="W1955">
        <v>75980</v>
      </c>
      <c r="X1955">
        <v>77096</v>
      </c>
      <c r="Y1955">
        <v>78225</v>
      </c>
      <c r="Z1955">
        <v>79669</v>
      </c>
      <c r="AA1955">
        <v>81157</v>
      </c>
      <c r="AB1955">
        <v>82605</v>
      </c>
      <c r="AC1955">
        <v>83904</v>
      </c>
      <c r="AD1955">
        <v>84933</v>
      </c>
      <c r="AE1955" s="22" t="s">
        <v>1</v>
      </c>
    </row>
    <row r="1956" spans="1:31" x14ac:dyDescent="0.2">
      <c r="A1956" s="25" t="s">
        <v>41</v>
      </c>
      <c r="B1956" s="11" t="s">
        <v>41</v>
      </c>
      <c r="C1956" s="12">
        <v>430</v>
      </c>
      <c r="D1956" s="11" t="s">
        <v>41</v>
      </c>
      <c r="E1956" s="11" t="s">
        <v>442</v>
      </c>
      <c r="F1956" s="11" t="s">
        <v>312</v>
      </c>
      <c r="G1956" s="12" t="s">
        <v>317</v>
      </c>
      <c r="H1956" s="205">
        <v>54683</v>
      </c>
      <c r="I1956" s="205">
        <v>56674</v>
      </c>
      <c r="J1956" s="205">
        <v>58424</v>
      </c>
      <c r="K1956" s="205">
        <v>60034</v>
      </c>
      <c r="L1956" s="205">
        <v>61371</v>
      </c>
      <c r="M1956">
        <v>62492</v>
      </c>
      <c r="N1956">
        <v>63475</v>
      </c>
      <c r="O1956">
        <v>64388.999999999993</v>
      </c>
      <c r="P1956">
        <v>65349.000000000007</v>
      </c>
      <c r="Q1956">
        <v>66216</v>
      </c>
      <c r="R1956">
        <v>67020</v>
      </c>
      <c r="S1956">
        <v>67799</v>
      </c>
      <c r="T1956">
        <v>68595</v>
      </c>
      <c r="U1956">
        <v>69573</v>
      </c>
      <c r="V1956">
        <v>70581</v>
      </c>
      <c r="W1956">
        <v>71612</v>
      </c>
      <c r="X1956">
        <v>72657</v>
      </c>
      <c r="Y1956">
        <v>73700</v>
      </c>
      <c r="Z1956">
        <v>74992</v>
      </c>
      <c r="AA1956">
        <v>76357</v>
      </c>
      <c r="AB1956">
        <v>77731</v>
      </c>
      <c r="AC1956">
        <v>79033</v>
      </c>
      <c r="AD1956">
        <v>80168</v>
      </c>
      <c r="AE1956" s="21" t="s">
        <v>1</v>
      </c>
    </row>
    <row r="1957" spans="1:31" x14ac:dyDescent="0.2">
      <c r="A1957" s="27" t="s">
        <v>41</v>
      </c>
      <c r="B1957" s="13" t="s">
        <v>41</v>
      </c>
      <c r="C1957" s="14">
        <v>430</v>
      </c>
      <c r="D1957" s="13" t="s">
        <v>41</v>
      </c>
      <c r="E1957" s="13" t="s">
        <v>489</v>
      </c>
      <c r="F1957" s="13" t="s">
        <v>313</v>
      </c>
      <c r="G1957" s="14" t="s">
        <v>317</v>
      </c>
      <c r="H1957" s="205">
        <v>56727</v>
      </c>
      <c r="I1957" s="205">
        <v>58847</v>
      </c>
      <c r="J1957" s="205">
        <v>60682</v>
      </c>
      <c r="K1957" s="205">
        <v>62377</v>
      </c>
      <c r="L1957" s="205">
        <v>63772</v>
      </c>
      <c r="M1957">
        <v>64931</v>
      </c>
      <c r="N1957">
        <v>65951</v>
      </c>
      <c r="O1957">
        <v>66919</v>
      </c>
      <c r="P1957">
        <v>67968</v>
      </c>
      <c r="Q1957">
        <v>68927</v>
      </c>
      <c r="R1957">
        <v>69817</v>
      </c>
      <c r="S1957">
        <v>70661</v>
      </c>
      <c r="T1957">
        <v>71493</v>
      </c>
      <c r="U1957">
        <v>72513</v>
      </c>
      <c r="V1957">
        <v>73547</v>
      </c>
      <c r="W1957">
        <v>74592</v>
      </c>
      <c r="X1957">
        <v>75648</v>
      </c>
      <c r="Y1957">
        <v>76713</v>
      </c>
      <c r="Z1957">
        <v>78059</v>
      </c>
      <c r="AA1957">
        <v>79484</v>
      </c>
      <c r="AB1957">
        <v>80916</v>
      </c>
      <c r="AC1957">
        <v>82265</v>
      </c>
      <c r="AD1957">
        <v>83424</v>
      </c>
      <c r="AE1957" s="22" t="s">
        <v>1</v>
      </c>
    </row>
    <row r="1958" spans="1:31" x14ac:dyDescent="0.2">
      <c r="A1958" s="25" t="s">
        <v>41</v>
      </c>
      <c r="B1958" s="11" t="s">
        <v>41</v>
      </c>
      <c r="C1958" s="12">
        <v>430</v>
      </c>
      <c r="D1958" s="11" t="s">
        <v>41</v>
      </c>
      <c r="E1958" s="11" t="s">
        <v>443</v>
      </c>
      <c r="F1958" s="11" t="s">
        <v>312</v>
      </c>
      <c r="G1958" s="12" t="s">
        <v>356</v>
      </c>
      <c r="H1958" s="205">
        <v>52958</v>
      </c>
      <c r="I1958" s="205">
        <v>55008</v>
      </c>
      <c r="J1958" s="205">
        <v>56816</v>
      </c>
      <c r="K1958" s="205">
        <v>58510</v>
      </c>
      <c r="L1958" s="205">
        <v>59933</v>
      </c>
      <c r="M1958">
        <v>61141</v>
      </c>
      <c r="N1958">
        <v>62199</v>
      </c>
      <c r="O1958">
        <v>63168</v>
      </c>
      <c r="P1958">
        <v>64191.999999999993</v>
      </c>
      <c r="Q1958">
        <v>65105.999999999993</v>
      </c>
      <c r="R1958">
        <v>65941</v>
      </c>
      <c r="S1958">
        <v>66723</v>
      </c>
      <c r="T1958">
        <v>67488</v>
      </c>
      <c r="U1958">
        <v>68423</v>
      </c>
      <c r="V1958">
        <v>69384</v>
      </c>
      <c r="W1958">
        <v>70368</v>
      </c>
      <c r="X1958">
        <v>71366</v>
      </c>
      <c r="Y1958">
        <v>72366</v>
      </c>
      <c r="Z1958">
        <v>73564</v>
      </c>
      <c r="AA1958">
        <v>74863</v>
      </c>
      <c r="AB1958">
        <v>76204</v>
      </c>
      <c r="AC1958">
        <v>77522</v>
      </c>
      <c r="AD1958">
        <v>78736</v>
      </c>
      <c r="AE1958" s="21" t="s">
        <v>1</v>
      </c>
    </row>
    <row r="1959" spans="1:31" x14ac:dyDescent="0.2">
      <c r="A1959" s="27" t="s">
        <v>41</v>
      </c>
      <c r="B1959" s="13" t="s">
        <v>41</v>
      </c>
      <c r="C1959" s="14">
        <v>430</v>
      </c>
      <c r="D1959" s="13" t="s">
        <v>41</v>
      </c>
      <c r="E1959" s="13" t="s">
        <v>490</v>
      </c>
      <c r="F1959" s="13" t="s">
        <v>313</v>
      </c>
      <c r="G1959" s="14" t="s">
        <v>356</v>
      </c>
      <c r="H1959" s="205">
        <v>54812</v>
      </c>
      <c r="I1959" s="205">
        <v>57003</v>
      </c>
      <c r="J1959" s="205">
        <v>58921</v>
      </c>
      <c r="K1959" s="205">
        <v>60723</v>
      </c>
      <c r="L1959" s="205">
        <v>62221</v>
      </c>
      <c r="M1959">
        <v>63482</v>
      </c>
      <c r="N1959">
        <v>64581.999999999993</v>
      </c>
      <c r="O1959">
        <v>65597</v>
      </c>
      <c r="P1959">
        <v>66708</v>
      </c>
      <c r="Q1959">
        <v>67714</v>
      </c>
      <c r="R1959">
        <v>68640</v>
      </c>
      <c r="S1959">
        <v>69498</v>
      </c>
      <c r="T1959">
        <v>70314</v>
      </c>
      <c r="U1959">
        <v>71304</v>
      </c>
      <c r="V1959">
        <v>72299</v>
      </c>
      <c r="W1959">
        <v>73301</v>
      </c>
      <c r="X1959">
        <v>74309</v>
      </c>
      <c r="Y1959">
        <v>75320</v>
      </c>
      <c r="Z1959">
        <v>76562</v>
      </c>
      <c r="AA1959">
        <v>77914</v>
      </c>
      <c r="AB1959">
        <v>79308</v>
      </c>
      <c r="AC1959">
        <v>80673</v>
      </c>
      <c r="AD1959">
        <v>81917</v>
      </c>
      <c r="AE1959" s="22" t="s">
        <v>1</v>
      </c>
    </row>
    <row r="1960" spans="1:31" x14ac:dyDescent="0.2">
      <c r="A1960" s="25" t="s">
        <v>41</v>
      </c>
      <c r="B1960" s="11" t="s">
        <v>41</v>
      </c>
      <c r="C1960" s="12">
        <v>430</v>
      </c>
      <c r="D1960" s="11" t="s">
        <v>41</v>
      </c>
      <c r="E1960" s="11" t="s">
        <v>444</v>
      </c>
      <c r="F1960" s="11" t="s">
        <v>312</v>
      </c>
      <c r="G1960" s="12" t="s">
        <v>327</v>
      </c>
      <c r="H1960" s="205">
        <v>51200</v>
      </c>
      <c r="I1960" s="205">
        <v>53302</v>
      </c>
      <c r="J1960" s="205">
        <v>55166</v>
      </c>
      <c r="K1960" s="205">
        <v>56944</v>
      </c>
      <c r="L1960" s="205">
        <v>58449</v>
      </c>
      <c r="M1960">
        <v>59738</v>
      </c>
      <c r="N1960">
        <v>60879</v>
      </c>
      <c r="O1960">
        <v>61914</v>
      </c>
      <c r="P1960">
        <v>63015</v>
      </c>
      <c r="Q1960">
        <v>63986</v>
      </c>
      <c r="R1960">
        <v>64861.999999999993</v>
      </c>
      <c r="S1960">
        <v>65669</v>
      </c>
      <c r="T1960">
        <v>66429</v>
      </c>
      <c r="U1960">
        <v>67333</v>
      </c>
      <c r="V1960">
        <v>68258</v>
      </c>
      <c r="W1960">
        <v>69203</v>
      </c>
      <c r="X1960">
        <v>70160</v>
      </c>
      <c r="Y1960">
        <v>71122</v>
      </c>
      <c r="Z1960">
        <v>72218</v>
      </c>
      <c r="AA1960">
        <v>73445</v>
      </c>
      <c r="AB1960">
        <v>74742</v>
      </c>
      <c r="AC1960">
        <v>76049</v>
      </c>
      <c r="AD1960">
        <v>77306</v>
      </c>
      <c r="AE1960" s="21" t="s">
        <v>1</v>
      </c>
    </row>
    <row r="1961" spans="1:31" x14ac:dyDescent="0.2">
      <c r="A1961" s="27" t="s">
        <v>41</v>
      </c>
      <c r="B1961" s="13" t="s">
        <v>41</v>
      </c>
      <c r="C1961" s="14">
        <v>430</v>
      </c>
      <c r="D1961" s="13" t="s">
        <v>41</v>
      </c>
      <c r="E1961" s="13" t="s">
        <v>491</v>
      </c>
      <c r="F1961" s="13" t="s">
        <v>313</v>
      </c>
      <c r="G1961" s="14" t="s">
        <v>327</v>
      </c>
      <c r="H1961" s="205">
        <v>52871</v>
      </c>
      <c r="I1961" s="205">
        <v>55119</v>
      </c>
      <c r="J1961" s="205">
        <v>57111</v>
      </c>
      <c r="K1961" s="205">
        <v>59017</v>
      </c>
      <c r="L1961" s="205">
        <v>60615</v>
      </c>
      <c r="M1961">
        <v>61972</v>
      </c>
      <c r="N1961">
        <v>63165</v>
      </c>
      <c r="O1961">
        <v>64245.999999999993</v>
      </c>
      <c r="P1961">
        <v>65431</v>
      </c>
      <c r="Q1961">
        <v>66495</v>
      </c>
      <c r="R1961">
        <v>67464</v>
      </c>
      <c r="S1961">
        <v>68355</v>
      </c>
      <c r="T1961">
        <v>69180</v>
      </c>
      <c r="U1961">
        <v>70152</v>
      </c>
      <c r="V1961">
        <v>71120</v>
      </c>
      <c r="W1961">
        <v>72089</v>
      </c>
      <c r="X1961">
        <v>73060</v>
      </c>
      <c r="Y1961">
        <v>74030</v>
      </c>
      <c r="Z1961">
        <v>75159</v>
      </c>
      <c r="AA1961">
        <v>76430</v>
      </c>
      <c r="AB1961">
        <v>77777</v>
      </c>
      <c r="AC1961">
        <v>79129</v>
      </c>
      <c r="AD1961">
        <v>80421</v>
      </c>
      <c r="AE1961" s="22" t="s">
        <v>1</v>
      </c>
    </row>
    <row r="1962" spans="1:31" x14ac:dyDescent="0.2">
      <c r="A1962" s="25" t="s">
        <v>41</v>
      </c>
      <c r="B1962" s="11" t="s">
        <v>41</v>
      </c>
      <c r="C1962" s="12">
        <v>430</v>
      </c>
      <c r="D1962" s="11" t="s">
        <v>41</v>
      </c>
      <c r="E1962" s="11" t="s">
        <v>445</v>
      </c>
      <c r="F1962" s="11" t="s">
        <v>312</v>
      </c>
      <c r="G1962" s="12" t="s">
        <v>320</v>
      </c>
      <c r="H1962" s="205">
        <v>49436</v>
      </c>
      <c r="I1962" s="205">
        <v>51569</v>
      </c>
      <c r="J1962" s="205">
        <v>53486</v>
      </c>
      <c r="K1962" s="205">
        <v>55323</v>
      </c>
      <c r="L1962" s="205">
        <v>56929</v>
      </c>
      <c r="M1962">
        <v>58296</v>
      </c>
      <c r="N1962">
        <v>59513</v>
      </c>
      <c r="O1962">
        <v>60625</v>
      </c>
      <c r="P1962">
        <v>61794</v>
      </c>
      <c r="Q1962">
        <v>62855</v>
      </c>
      <c r="R1962">
        <v>63780</v>
      </c>
      <c r="S1962">
        <v>64620.999999999993</v>
      </c>
      <c r="T1962">
        <v>65400.000000000007</v>
      </c>
      <c r="U1962">
        <v>66286</v>
      </c>
      <c r="V1962">
        <v>67185</v>
      </c>
      <c r="W1962">
        <v>68100</v>
      </c>
      <c r="X1962">
        <v>69026</v>
      </c>
      <c r="Y1962">
        <v>69956</v>
      </c>
      <c r="Z1962">
        <v>70967</v>
      </c>
      <c r="AA1962">
        <v>72089</v>
      </c>
      <c r="AB1962">
        <v>73334</v>
      </c>
      <c r="AC1962">
        <v>74620</v>
      </c>
      <c r="AD1962">
        <v>75888</v>
      </c>
      <c r="AE1962" s="21" t="s">
        <v>1</v>
      </c>
    </row>
    <row r="1963" spans="1:31" x14ac:dyDescent="0.2">
      <c r="A1963" s="27" t="s">
        <v>41</v>
      </c>
      <c r="B1963" s="13" t="s">
        <v>41</v>
      </c>
      <c r="C1963" s="14">
        <v>430</v>
      </c>
      <c r="D1963" s="13" t="s">
        <v>41</v>
      </c>
      <c r="E1963" s="13" t="s">
        <v>492</v>
      </c>
      <c r="F1963" s="13" t="s">
        <v>313</v>
      </c>
      <c r="G1963" s="14" t="s">
        <v>320</v>
      </c>
      <c r="H1963" s="205">
        <v>50931</v>
      </c>
      <c r="I1963" s="205">
        <v>53210</v>
      </c>
      <c r="J1963" s="205">
        <v>55264</v>
      </c>
      <c r="K1963" s="205">
        <v>57245</v>
      </c>
      <c r="L1963" s="205">
        <v>58969</v>
      </c>
      <c r="M1963">
        <v>60417</v>
      </c>
      <c r="N1963">
        <v>61697</v>
      </c>
      <c r="O1963">
        <v>62861</v>
      </c>
      <c r="P1963">
        <v>64114.000000000007</v>
      </c>
      <c r="Q1963">
        <v>65265</v>
      </c>
      <c r="R1963">
        <v>66286</v>
      </c>
      <c r="S1963">
        <v>67216</v>
      </c>
      <c r="T1963">
        <v>68071</v>
      </c>
      <c r="U1963">
        <v>69036</v>
      </c>
      <c r="V1963">
        <v>69995</v>
      </c>
      <c r="W1963">
        <v>70941</v>
      </c>
      <c r="X1963">
        <v>71885</v>
      </c>
      <c r="Y1963">
        <v>72823</v>
      </c>
      <c r="Z1963">
        <v>73862</v>
      </c>
      <c r="AA1963">
        <v>75019</v>
      </c>
      <c r="AB1963">
        <v>76308</v>
      </c>
      <c r="AC1963">
        <v>77638</v>
      </c>
      <c r="AD1963">
        <v>78943</v>
      </c>
      <c r="AE1963" s="22" t="s">
        <v>1</v>
      </c>
    </row>
    <row r="1964" spans="1:31" x14ac:dyDescent="0.2">
      <c r="A1964" s="25" t="s">
        <v>41</v>
      </c>
      <c r="B1964" s="11" t="s">
        <v>41</v>
      </c>
      <c r="C1964" s="12">
        <v>430</v>
      </c>
      <c r="D1964" s="11" t="s">
        <v>41</v>
      </c>
      <c r="E1964" s="11" t="s">
        <v>446</v>
      </c>
      <c r="F1964" s="11" t="s">
        <v>312</v>
      </c>
      <c r="G1964" s="12" t="s">
        <v>326</v>
      </c>
      <c r="H1964" s="205">
        <v>47694</v>
      </c>
      <c r="I1964" s="205">
        <v>49837</v>
      </c>
      <c r="J1964" s="205">
        <v>51783</v>
      </c>
      <c r="K1964" s="205">
        <v>53647</v>
      </c>
      <c r="L1964" s="205">
        <v>55341</v>
      </c>
      <c r="M1964">
        <v>56824</v>
      </c>
      <c r="N1964">
        <v>58112</v>
      </c>
      <c r="O1964">
        <v>59294</v>
      </c>
      <c r="P1964">
        <v>60514</v>
      </c>
      <c r="Q1964">
        <v>61666</v>
      </c>
      <c r="R1964">
        <v>62693</v>
      </c>
      <c r="S1964">
        <v>63576</v>
      </c>
      <c r="T1964">
        <v>64382.999999999993</v>
      </c>
      <c r="U1964">
        <v>65265</v>
      </c>
      <c r="V1964">
        <v>66150</v>
      </c>
      <c r="W1964">
        <v>67044</v>
      </c>
      <c r="X1964">
        <v>67946</v>
      </c>
      <c r="Y1964">
        <v>68852</v>
      </c>
      <c r="Z1964">
        <v>69808</v>
      </c>
      <c r="AA1964">
        <v>70829</v>
      </c>
      <c r="AB1964">
        <v>71966</v>
      </c>
      <c r="AC1964">
        <v>73221</v>
      </c>
      <c r="AD1964">
        <v>74490</v>
      </c>
      <c r="AE1964" s="21" t="s">
        <v>1</v>
      </c>
    </row>
    <row r="1965" spans="1:31" x14ac:dyDescent="0.2">
      <c r="A1965" s="27" t="s">
        <v>41</v>
      </c>
      <c r="B1965" s="13" t="s">
        <v>41</v>
      </c>
      <c r="C1965" s="14">
        <v>430</v>
      </c>
      <c r="D1965" s="13" t="s">
        <v>41</v>
      </c>
      <c r="E1965" s="13" t="s">
        <v>493</v>
      </c>
      <c r="F1965" s="13" t="s">
        <v>313</v>
      </c>
      <c r="G1965" s="14" t="s">
        <v>326</v>
      </c>
      <c r="H1965" s="205">
        <v>49019</v>
      </c>
      <c r="I1965" s="205">
        <v>51304</v>
      </c>
      <c r="J1965" s="205">
        <v>53393</v>
      </c>
      <c r="K1965" s="205">
        <v>55404</v>
      </c>
      <c r="L1965" s="205">
        <v>57239</v>
      </c>
      <c r="M1965">
        <v>58833</v>
      </c>
      <c r="N1965">
        <v>60194</v>
      </c>
      <c r="O1965">
        <v>61434</v>
      </c>
      <c r="P1965">
        <v>62738</v>
      </c>
      <c r="Q1965">
        <v>63979</v>
      </c>
      <c r="R1965">
        <v>65101</v>
      </c>
      <c r="S1965">
        <v>66079</v>
      </c>
      <c r="T1965">
        <v>66970</v>
      </c>
      <c r="U1965">
        <v>67936</v>
      </c>
      <c r="V1965">
        <v>68897</v>
      </c>
      <c r="W1965">
        <v>69842</v>
      </c>
      <c r="X1965">
        <v>70768</v>
      </c>
      <c r="Y1965">
        <v>71684</v>
      </c>
      <c r="Z1965">
        <v>72664</v>
      </c>
      <c r="AA1965">
        <v>73713</v>
      </c>
      <c r="AB1965">
        <v>74886</v>
      </c>
      <c r="AC1965">
        <v>76183</v>
      </c>
      <c r="AD1965">
        <v>77491</v>
      </c>
      <c r="AE1965" s="22" t="s">
        <v>1</v>
      </c>
    </row>
    <row r="1966" spans="1:31" x14ac:dyDescent="0.2">
      <c r="A1966" s="25" t="s">
        <v>41</v>
      </c>
      <c r="B1966" s="11" t="s">
        <v>41</v>
      </c>
      <c r="C1966" s="12">
        <v>430</v>
      </c>
      <c r="D1966" s="11" t="s">
        <v>41</v>
      </c>
      <c r="E1966" s="11" t="s">
        <v>447</v>
      </c>
      <c r="F1966" s="11" t="s">
        <v>312</v>
      </c>
      <c r="G1966" s="12" t="s">
        <v>318</v>
      </c>
      <c r="H1966" s="205">
        <v>45928</v>
      </c>
      <c r="I1966" s="205">
        <v>48133</v>
      </c>
      <c r="J1966" s="205">
        <v>50087</v>
      </c>
      <c r="K1966" s="205">
        <v>51933</v>
      </c>
      <c r="L1966" s="205">
        <v>53674</v>
      </c>
      <c r="M1966">
        <v>55271</v>
      </c>
      <c r="N1966">
        <v>56690</v>
      </c>
      <c r="O1966">
        <v>57936</v>
      </c>
      <c r="P1966">
        <v>59178</v>
      </c>
      <c r="Q1966">
        <v>60395</v>
      </c>
      <c r="R1966">
        <v>61537</v>
      </c>
      <c r="S1966">
        <v>62535</v>
      </c>
      <c r="T1966">
        <v>63376</v>
      </c>
      <c r="U1966">
        <v>64253</v>
      </c>
      <c r="V1966">
        <v>65138.000000000007</v>
      </c>
      <c r="W1966">
        <v>66021</v>
      </c>
      <c r="X1966">
        <v>66907</v>
      </c>
      <c r="Y1966">
        <v>67796</v>
      </c>
      <c r="Z1966">
        <v>68720</v>
      </c>
      <c r="AA1966">
        <v>69678</v>
      </c>
      <c r="AB1966">
        <v>70699</v>
      </c>
      <c r="AC1966">
        <v>71842</v>
      </c>
      <c r="AD1966">
        <v>73102</v>
      </c>
      <c r="AE1966" s="21" t="s">
        <v>1</v>
      </c>
    </row>
    <row r="1967" spans="1:31" x14ac:dyDescent="0.2">
      <c r="A1967" s="27" t="s">
        <v>41</v>
      </c>
      <c r="B1967" s="13" t="s">
        <v>41</v>
      </c>
      <c r="C1967" s="14">
        <v>430</v>
      </c>
      <c r="D1967" s="13" t="s">
        <v>41</v>
      </c>
      <c r="E1967" s="13" t="s">
        <v>494</v>
      </c>
      <c r="F1967" s="13" t="s">
        <v>313</v>
      </c>
      <c r="G1967" s="14" t="s">
        <v>318</v>
      </c>
      <c r="H1967" s="205">
        <v>47103</v>
      </c>
      <c r="I1967" s="205">
        <v>49429</v>
      </c>
      <c r="J1967" s="205">
        <v>51526</v>
      </c>
      <c r="K1967" s="205">
        <v>53520</v>
      </c>
      <c r="L1967" s="205">
        <v>55410</v>
      </c>
      <c r="M1967">
        <v>57148</v>
      </c>
      <c r="N1967">
        <v>58672</v>
      </c>
      <c r="O1967">
        <v>59982</v>
      </c>
      <c r="P1967">
        <v>61306</v>
      </c>
      <c r="Q1967">
        <v>62614</v>
      </c>
      <c r="R1967">
        <v>63847</v>
      </c>
      <c r="S1967">
        <v>64940</v>
      </c>
      <c r="T1967">
        <v>65873</v>
      </c>
      <c r="U1967">
        <v>66836</v>
      </c>
      <c r="V1967">
        <v>67806</v>
      </c>
      <c r="W1967">
        <v>68762</v>
      </c>
      <c r="X1967">
        <v>69694</v>
      </c>
      <c r="Y1967">
        <v>70598</v>
      </c>
      <c r="Z1967">
        <v>71542</v>
      </c>
      <c r="AA1967">
        <v>72524</v>
      </c>
      <c r="AB1967">
        <v>73573</v>
      </c>
      <c r="AC1967">
        <v>74751</v>
      </c>
      <c r="AD1967">
        <v>76050</v>
      </c>
      <c r="AE1967" s="22" t="s">
        <v>1</v>
      </c>
    </row>
    <row r="1968" spans="1:31" x14ac:dyDescent="0.2">
      <c r="A1968" s="25" t="s">
        <v>41</v>
      </c>
      <c r="B1968" s="11" t="s">
        <v>41</v>
      </c>
      <c r="C1968" s="12">
        <v>430</v>
      </c>
      <c r="D1968" s="11" t="s">
        <v>41</v>
      </c>
      <c r="E1968" s="11" t="s">
        <v>448</v>
      </c>
      <c r="F1968" s="11" t="s">
        <v>312</v>
      </c>
      <c r="G1968" s="12" t="s">
        <v>333</v>
      </c>
      <c r="H1968" s="205">
        <v>44127</v>
      </c>
      <c r="I1968" s="205">
        <v>46390</v>
      </c>
      <c r="J1968" s="205">
        <v>48427</v>
      </c>
      <c r="K1968" s="205">
        <v>50229</v>
      </c>
      <c r="L1968" s="205">
        <v>51953</v>
      </c>
      <c r="M1968">
        <v>53616</v>
      </c>
      <c r="N1968">
        <v>55173</v>
      </c>
      <c r="O1968">
        <v>56563</v>
      </c>
      <c r="P1968">
        <v>57818</v>
      </c>
      <c r="Q1968">
        <v>59054</v>
      </c>
      <c r="R1968">
        <v>60276</v>
      </c>
      <c r="S1968">
        <v>61410</v>
      </c>
      <c r="T1968">
        <v>62379</v>
      </c>
      <c r="U1968">
        <v>63247</v>
      </c>
      <c r="V1968">
        <v>64129.999999999993</v>
      </c>
      <c r="W1968">
        <v>65016.000000000007</v>
      </c>
      <c r="X1968">
        <v>65896</v>
      </c>
      <c r="Y1968">
        <v>66773</v>
      </c>
      <c r="Z1968">
        <v>67669</v>
      </c>
      <c r="AA1968">
        <v>68605</v>
      </c>
      <c r="AB1968">
        <v>69555</v>
      </c>
      <c r="AC1968">
        <v>70566</v>
      </c>
      <c r="AD1968">
        <v>71712</v>
      </c>
      <c r="AE1968" s="21" t="s">
        <v>1</v>
      </c>
    </row>
    <row r="1969" spans="1:31" x14ac:dyDescent="0.2">
      <c r="A1969" s="27" t="s">
        <v>41</v>
      </c>
      <c r="B1969" s="13" t="s">
        <v>41</v>
      </c>
      <c r="C1969" s="14">
        <v>430</v>
      </c>
      <c r="D1969" s="13" t="s">
        <v>41</v>
      </c>
      <c r="E1969" s="13" t="s">
        <v>495</v>
      </c>
      <c r="F1969" s="13" t="s">
        <v>313</v>
      </c>
      <c r="G1969" s="14" t="s">
        <v>333</v>
      </c>
      <c r="H1969" s="205">
        <v>45183</v>
      </c>
      <c r="I1969" s="205">
        <v>47535</v>
      </c>
      <c r="J1969" s="205">
        <v>49693</v>
      </c>
      <c r="K1969" s="205">
        <v>51644</v>
      </c>
      <c r="L1969" s="205">
        <v>53516</v>
      </c>
      <c r="M1969">
        <v>55333</v>
      </c>
      <c r="N1969">
        <v>57032</v>
      </c>
      <c r="O1969">
        <v>58522</v>
      </c>
      <c r="P1969">
        <v>59851</v>
      </c>
      <c r="Q1969">
        <v>61177</v>
      </c>
      <c r="R1969">
        <v>62492</v>
      </c>
      <c r="S1969">
        <v>63718</v>
      </c>
      <c r="T1969">
        <v>64780</v>
      </c>
      <c r="U1969">
        <v>65739</v>
      </c>
      <c r="V1969">
        <v>66707</v>
      </c>
      <c r="W1969">
        <v>67680</v>
      </c>
      <c r="X1969">
        <v>68633</v>
      </c>
      <c r="Y1969">
        <v>69551</v>
      </c>
      <c r="Z1969">
        <v>70460</v>
      </c>
      <c r="AA1969">
        <v>71418</v>
      </c>
      <c r="AB1969">
        <v>72392</v>
      </c>
      <c r="AC1969">
        <v>73430</v>
      </c>
      <c r="AD1969">
        <v>74609</v>
      </c>
      <c r="AE1969" s="22" t="s">
        <v>1</v>
      </c>
    </row>
    <row r="1970" spans="1:31" x14ac:dyDescent="0.2">
      <c r="A1970" s="25" t="s">
        <v>41</v>
      </c>
      <c r="B1970" s="11" t="s">
        <v>41</v>
      </c>
      <c r="C1970" s="12">
        <v>430</v>
      </c>
      <c r="D1970" s="11" t="s">
        <v>41</v>
      </c>
      <c r="E1970" s="11" t="s">
        <v>449</v>
      </c>
      <c r="F1970" s="11" t="s">
        <v>312</v>
      </c>
      <c r="G1970" s="12" t="s">
        <v>340</v>
      </c>
      <c r="H1970" s="205">
        <v>42344</v>
      </c>
      <c r="I1970" s="205">
        <v>44585</v>
      </c>
      <c r="J1970" s="205">
        <v>46711</v>
      </c>
      <c r="K1970" s="205">
        <v>48560</v>
      </c>
      <c r="L1970" s="205">
        <v>50244</v>
      </c>
      <c r="M1970">
        <v>51891</v>
      </c>
      <c r="N1970">
        <v>53530</v>
      </c>
      <c r="O1970">
        <v>55081</v>
      </c>
      <c r="P1970">
        <v>56442</v>
      </c>
      <c r="Q1970">
        <v>57692</v>
      </c>
      <c r="R1970">
        <v>58930</v>
      </c>
      <c r="S1970">
        <v>60159</v>
      </c>
      <c r="T1970">
        <v>61287</v>
      </c>
      <c r="U1970">
        <v>62248</v>
      </c>
      <c r="V1970">
        <v>63125</v>
      </c>
      <c r="W1970">
        <v>64013.000000000007</v>
      </c>
      <c r="X1970">
        <v>64899</v>
      </c>
      <c r="Y1970">
        <v>65773</v>
      </c>
      <c r="Z1970">
        <v>66644</v>
      </c>
      <c r="AA1970">
        <v>67559</v>
      </c>
      <c r="AB1970">
        <v>68498</v>
      </c>
      <c r="AC1970">
        <v>69430</v>
      </c>
      <c r="AD1970">
        <v>70428</v>
      </c>
      <c r="AE1970" s="21" t="s">
        <v>1</v>
      </c>
    </row>
    <row r="1971" spans="1:31" x14ac:dyDescent="0.2">
      <c r="A1971" s="27" t="s">
        <v>41</v>
      </c>
      <c r="B1971" s="13" t="s">
        <v>41</v>
      </c>
      <c r="C1971" s="14">
        <v>430</v>
      </c>
      <c r="D1971" s="13" t="s">
        <v>41</v>
      </c>
      <c r="E1971" s="13" t="s">
        <v>496</v>
      </c>
      <c r="F1971" s="13" t="s">
        <v>313</v>
      </c>
      <c r="G1971" s="14" t="s">
        <v>340</v>
      </c>
      <c r="H1971" s="205">
        <v>43302</v>
      </c>
      <c r="I1971" s="205">
        <v>45613</v>
      </c>
      <c r="J1971" s="205">
        <v>47827</v>
      </c>
      <c r="K1971" s="205">
        <v>49803</v>
      </c>
      <c r="L1971" s="205">
        <v>51636</v>
      </c>
      <c r="M1971">
        <v>53433</v>
      </c>
      <c r="N1971">
        <v>55232</v>
      </c>
      <c r="O1971">
        <v>56927</v>
      </c>
      <c r="P1971">
        <v>58388</v>
      </c>
      <c r="Q1971">
        <v>59719</v>
      </c>
      <c r="R1971">
        <v>61051</v>
      </c>
      <c r="S1971">
        <v>62373</v>
      </c>
      <c r="T1971">
        <v>63590</v>
      </c>
      <c r="U1971">
        <v>64641.000000000007</v>
      </c>
      <c r="V1971">
        <v>65609</v>
      </c>
      <c r="W1971">
        <v>66583</v>
      </c>
      <c r="X1971">
        <v>67559</v>
      </c>
      <c r="Y1971">
        <v>68507</v>
      </c>
      <c r="Z1971">
        <v>69408</v>
      </c>
      <c r="AA1971">
        <v>70340</v>
      </c>
      <c r="AB1971">
        <v>71303</v>
      </c>
      <c r="AC1971">
        <v>72258</v>
      </c>
      <c r="AD1971">
        <v>73280</v>
      </c>
      <c r="AE1971" s="22" t="s">
        <v>1</v>
      </c>
    </row>
    <row r="1972" spans="1:31" x14ac:dyDescent="0.2">
      <c r="A1972" s="25" t="s">
        <v>41</v>
      </c>
      <c r="B1972" s="11" t="s">
        <v>41</v>
      </c>
      <c r="C1972" s="12">
        <v>430</v>
      </c>
      <c r="D1972" s="11" t="s">
        <v>41</v>
      </c>
      <c r="E1972" s="11" t="s">
        <v>450</v>
      </c>
      <c r="F1972" s="11" t="s">
        <v>312</v>
      </c>
      <c r="G1972" s="12" t="s">
        <v>329</v>
      </c>
      <c r="H1972" s="205">
        <v>40610</v>
      </c>
      <c r="I1972" s="205">
        <v>42780</v>
      </c>
      <c r="J1972" s="205">
        <v>44907</v>
      </c>
      <c r="K1972" s="205">
        <v>46834</v>
      </c>
      <c r="L1972" s="205">
        <v>48571</v>
      </c>
      <c r="M1972">
        <v>50181</v>
      </c>
      <c r="N1972">
        <v>51802</v>
      </c>
      <c r="O1972">
        <v>53450</v>
      </c>
      <c r="P1972">
        <v>54958</v>
      </c>
      <c r="Q1972">
        <v>56314</v>
      </c>
      <c r="R1972">
        <v>57565</v>
      </c>
      <c r="S1972">
        <v>58808</v>
      </c>
      <c r="T1972">
        <v>60046</v>
      </c>
      <c r="U1972">
        <v>61153</v>
      </c>
      <c r="V1972">
        <v>62124</v>
      </c>
      <c r="W1972">
        <v>63009</v>
      </c>
      <c r="X1972">
        <v>63901</v>
      </c>
      <c r="Y1972">
        <v>64785</v>
      </c>
      <c r="Z1972">
        <v>65642</v>
      </c>
      <c r="AA1972">
        <v>66531</v>
      </c>
      <c r="AB1972">
        <v>67456</v>
      </c>
      <c r="AC1972">
        <v>68389</v>
      </c>
      <c r="AD1972">
        <v>69299</v>
      </c>
      <c r="AE1972" s="21" t="s">
        <v>1</v>
      </c>
    </row>
    <row r="1973" spans="1:31" x14ac:dyDescent="0.2">
      <c r="A1973" s="27" t="s">
        <v>41</v>
      </c>
      <c r="B1973" s="13" t="s">
        <v>41</v>
      </c>
      <c r="C1973" s="14">
        <v>430</v>
      </c>
      <c r="D1973" s="13" t="s">
        <v>41</v>
      </c>
      <c r="E1973" s="13" t="s">
        <v>497</v>
      </c>
      <c r="F1973" s="13" t="s">
        <v>313</v>
      </c>
      <c r="G1973" s="14" t="s">
        <v>329</v>
      </c>
      <c r="H1973" s="205">
        <v>41478</v>
      </c>
      <c r="I1973" s="205">
        <v>43716</v>
      </c>
      <c r="J1973" s="205">
        <v>45910</v>
      </c>
      <c r="K1973" s="205">
        <v>47925</v>
      </c>
      <c r="L1973" s="205">
        <v>49790</v>
      </c>
      <c r="M1973">
        <v>51551</v>
      </c>
      <c r="N1973">
        <v>53327</v>
      </c>
      <c r="O1973">
        <v>55142</v>
      </c>
      <c r="P1973">
        <v>56788</v>
      </c>
      <c r="Q1973">
        <v>58252</v>
      </c>
      <c r="R1973">
        <v>59590</v>
      </c>
      <c r="S1973">
        <v>60927</v>
      </c>
      <c r="T1973">
        <v>62255</v>
      </c>
      <c r="U1973">
        <v>63446</v>
      </c>
      <c r="V1973">
        <v>64506</v>
      </c>
      <c r="W1973">
        <v>65483.000000000007</v>
      </c>
      <c r="X1973">
        <v>66464</v>
      </c>
      <c r="Y1973">
        <v>67442</v>
      </c>
      <c r="Z1973">
        <v>68359</v>
      </c>
      <c r="AA1973">
        <v>69284</v>
      </c>
      <c r="AB1973">
        <v>70228</v>
      </c>
      <c r="AC1973">
        <v>71185</v>
      </c>
      <c r="AD1973">
        <v>72116</v>
      </c>
      <c r="AE1973" s="22" t="s">
        <v>1</v>
      </c>
    </row>
    <row r="1974" spans="1:31" x14ac:dyDescent="0.2">
      <c r="A1974" s="25" t="s">
        <v>41</v>
      </c>
      <c r="B1974" s="11" t="s">
        <v>41</v>
      </c>
      <c r="C1974" s="12">
        <v>430</v>
      </c>
      <c r="D1974" s="11" t="s">
        <v>41</v>
      </c>
      <c r="E1974" s="11" t="s">
        <v>451</v>
      </c>
      <c r="F1974" s="11" t="s">
        <v>312</v>
      </c>
      <c r="G1974" s="12" t="s">
        <v>361</v>
      </c>
      <c r="H1974" s="205">
        <v>38882</v>
      </c>
      <c r="I1974" s="205">
        <v>41026</v>
      </c>
      <c r="J1974" s="205">
        <v>43085</v>
      </c>
      <c r="K1974" s="205">
        <v>45022</v>
      </c>
      <c r="L1974" s="205">
        <v>46840</v>
      </c>
      <c r="M1974">
        <v>48506</v>
      </c>
      <c r="N1974">
        <v>50092</v>
      </c>
      <c r="O1974">
        <v>51719</v>
      </c>
      <c r="P1974">
        <v>53326</v>
      </c>
      <c r="Q1974">
        <v>54828</v>
      </c>
      <c r="R1974">
        <v>56186</v>
      </c>
      <c r="S1974">
        <v>57442</v>
      </c>
      <c r="T1974">
        <v>58690</v>
      </c>
      <c r="U1974">
        <v>59909</v>
      </c>
      <c r="V1974">
        <v>61025</v>
      </c>
      <c r="W1974">
        <v>62005</v>
      </c>
      <c r="X1974">
        <v>62898</v>
      </c>
      <c r="Y1974">
        <v>63791</v>
      </c>
      <c r="Z1974">
        <v>64650.999999999993</v>
      </c>
      <c r="AA1974">
        <v>65525.999999999993</v>
      </c>
      <c r="AB1974">
        <v>66426</v>
      </c>
      <c r="AC1974">
        <v>67351</v>
      </c>
      <c r="AD1974">
        <v>68274</v>
      </c>
      <c r="AE1974" s="21" t="s">
        <v>1</v>
      </c>
    </row>
    <row r="1975" spans="1:31" x14ac:dyDescent="0.2">
      <c r="A1975" s="27" t="s">
        <v>41</v>
      </c>
      <c r="B1975" s="13" t="s">
        <v>41</v>
      </c>
      <c r="C1975" s="14">
        <v>430</v>
      </c>
      <c r="D1975" s="13" t="s">
        <v>41</v>
      </c>
      <c r="E1975" s="13" t="s">
        <v>498</v>
      </c>
      <c r="F1975" s="13" t="s">
        <v>313</v>
      </c>
      <c r="G1975" s="14" t="s">
        <v>361</v>
      </c>
      <c r="H1975" s="205">
        <v>39669</v>
      </c>
      <c r="I1975" s="205">
        <v>41875</v>
      </c>
      <c r="J1975" s="205">
        <v>44000</v>
      </c>
      <c r="K1975" s="205">
        <v>45995</v>
      </c>
      <c r="L1975" s="205">
        <v>47907</v>
      </c>
      <c r="M1975">
        <v>49704</v>
      </c>
      <c r="N1975">
        <v>51444</v>
      </c>
      <c r="O1975">
        <v>53230</v>
      </c>
      <c r="P1975">
        <v>54998</v>
      </c>
      <c r="Q1975">
        <v>56647</v>
      </c>
      <c r="R1975">
        <v>58118</v>
      </c>
      <c r="S1975">
        <v>59463</v>
      </c>
      <c r="T1975">
        <v>60804</v>
      </c>
      <c r="U1975">
        <v>62105</v>
      </c>
      <c r="V1975">
        <v>63306</v>
      </c>
      <c r="W1975">
        <v>64376.000000000007</v>
      </c>
      <c r="X1975">
        <v>65361.999999999993</v>
      </c>
      <c r="Y1975">
        <v>66348</v>
      </c>
      <c r="Z1975">
        <v>67287</v>
      </c>
      <c r="AA1975">
        <v>68228</v>
      </c>
      <c r="AB1975">
        <v>69168</v>
      </c>
      <c r="AC1975">
        <v>70113</v>
      </c>
      <c r="AD1975">
        <v>71059</v>
      </c>
      <c r="AE1975" s="22" t="s">
        <v>1</v>
      </c>
    </row>
    <row r="1976" spans="1:31" x14ac:dyDescent="0.2">
      <c r="A1976" s="25" t="s">
        <v>41</v>
      </c>
      <c r="B1976" s="11" t="s">
        <v>41</v>
      </c>
      <c r="C1976" s="12">
        <v>430</v>
      </c>
      <c r="D1976" s="11" t="s">
        <v>41</v>
      </c>
      <c r="E1976" s="11" t="s">
        <v>452</v>
      </c>
      <c r="F1976" s="11" t="s">
        <v>312</v>
      </c>
      <c r="G1976" s="12" t="s">
        <v>328</v>
      </c>
      <c r="H1976" s="205">
        <v>37459</v>
      </c>
      <c r="I1976" s="205">
        <v>39278</v>
      </c>
      <c r="J1976" s="205">
        <v>41318</v>
      </c>
      <c r="K1976" s="205">
        <v>43192</v>
      </c>
      <c r="L1976" s="205">
        <v>45024</v>
      </c>
      <c r="M1976">
        <v>46772</v>
      </c>
      <c r="N1976">
        <v>48415</v>
      </c>
      <c r="O1976">
        <v>50008</v>
      </c>
      <c r="P1976">
        <v>51594</v>
      </c>
      <c r="Q1976">
        <v>53194</v>
      </c>
      <c r="R1976">
        <v>54697</v>
      </c>
      <c r="S1976">
        <v>56060</v>
      </c>
      <c r="T1976">
        <v>57321</v>
      </c>
      <c r="U1976">
        <v>58552</v>
      </c>
      <c r="V1976">
        <v>59780</v>
      </c>
      <c r="W1976">
        <v>60903</v>
      </c>
      <c r="X1976">
        <v>61891</v>
      </c>
      <c r="Y1976">
        <v>62789</v>
      </c>
      <c r="Z1976">
        <v>63655</v>
      </c>
      <c r="AA1976">
        <v>64532</v>
      </c>
      <c r="AB1976">
        <v>65417</v>
      </c>
      <c r="AC1976">
        <v>66319</v>
      </c>
      <c r="AD1976">
        <v>67241</v>
      </c>
      <c r="AE1976" s="21" t="s">
        <v>1</v>
      </c>
    </row>
    <row r="1977" spans="1:31" x14ac:dyDescent="0.2">
      <c r="A1977" s="27" t="s">
        <v>41</v>
      </c>
      <c r="B1977" s="13" t="s">
        <v>41</v>
      </c>
      <c r="C1977" s="14">
        <v>430</v>
      </c>
      <c r="D1977" s="13" t="s">
        <v>41</v>
      </c>
      <c r="E1977" s="13" t="s">
        <v>499</v>
      </c>
      <c r="F1977" s="13" t="s">
        <v>313</v>
      </c>
      <c r="G1977" s="14" t="s">
        <v>328</v>
      </c>
      <c r="H1977" s="205">
        <v>38182</v>
      </c>
      <c r="I1977" s="205">
        <v>40047</v>
      </c>
      <c r="J1977" s="205">
        <v>42149</v>
      </c>
      <c r="K1977" s="205">
        <v>44073</v>
      </c>
      <c r="L1977" s="205">
        <v>45969</v>
      </c>
      <c r="M1977">
        <v>47816</v>
      </c>
      <c r="N1977">
        <v>49596</v>
      </c>
      <c r="O1977">
        <v>51347</v>
      </c>
      <c r="P1977">
        <v>53084</v>
      </c>
      <c r="Q1977">
        <v>54853</v>
      </c>
      <c r="R1977">
        <v>56508</v>
      </c>
      <c r="S1977">
        <v>57987</v>
      </c>
      <c r="T1977">
        <v>59337</v>
      </c>
      <c r="U1977">
        <v>60649</v>
      </c>
      <c r="V1977">
        <v>61960</v>
      </c>
      <c r="W1977">
        <v>63170</v>
      </c>
      <c r="X1977">
        <v>64251.000000000007</v>
      </c>
      <c r="Y1977">
        <v>65245.000000000007</v>
      </c>
      <c r="Z1977">
        <v>66187</v>
      </c>
      <c r="AA1977">
        <v>67150</v>
      </c>
      <c r="AB1977">
        <v>68106</v>
      </c>
      <c r="AC1977">
        <v>69049</v>
      </c>
      <c r="AD1977">
        <v>69992</v>
      </c>
      <c r="AE1977" s="22" t="s">
        <v>1</v>
      </c>
    </row>
    <row r="1978" spans="1:31" x14ac:dyDescent="0.2">
      <c r="A1978" s="25" t="s">
        <v>41</v>
      </c>
      <c r="B1978" s="11" t="s">
        <v>41</v>
      </c>
      <c r="C1978" s="12">
        <v>430</v>
      </c>
      <c r="D1978" s="11" t="s">
        <v>41</v>
      </c>
      <c r="E1978" s="11" t="s">
        <v>453</v>
      </c>
      <c r="F1978" s="11" t="s">
        <v>312</v>
      </c>
      <c r="G1978" s="12" t="s">
        <v>337</v>
      </c>
      <c r="H1978" s="205">
        <v>36482</v>
      </c>
      <c r="I1978" s="205">
        <v>37836</v>
      </c>
      <c r="J1978" s="205">
        <v>39555</v>
      </c>
      <c r="K1978" s="205">
        <v>41415</v>
      </c>
      <c r="L1978" s="205">
        <v>43191</v>
      </c>
      <c r="M1978">
        <v>44955</v>
      </c>
      <c r="N1978">
        <v>46680</v>
      </c>
      <c r="O1978">
        <v>48329</v>
      </c>
      <c r="P1978">
        <v>49881</v>
      </c>
      <c r="Q1978">
        <v>51463</v>
      </c>
      <c r="R1978">
        <v>53062</v>
      </c>
      <c r="S1978">
        <v>54568</v>
      </c>
      <c r="T1978">
        <v>55937</v>
      </c>
      <c r="U1978">
        <v>57180</v>
      </c>
      <c r="V1978">
        <v>58420</v>
      </c>
      <c r="W1978">
        <v>59656</v>
      </c>
      <c r="X1978">
        <v>60786</v>
      </c>
      <c r="Y1978">
        <v>61779</v>
      </c>
      <c r="Z1978">
        <v>62648</v>
      </c>
      <c r="AA1978">
        <v>63533</v>
      </c>
      <c r="AB1978">
        <v>64421.000000000007</v>
      </c>
      <c r="AC1978">
        <v>65307</v>
      </c>
      <c r="AD1978">
        <v>66206</v>
      </c>
      <c r="AE1978" s="21" t="s">
        <v>1</v>
      </c>
    </row>
    <row r="1979" spans="1:31" x14ac:dyDescent="0.2">
      <c r="A1979" s="27" t="s">
        <v>41</v>
      </c>
      <c r="B1979" s="13" t="s">
        <v>41</v>
      </c>
      <c r="C1979" s="14">
        <v>430</v>
      </c>
      <c r="D1979" s="13" t="s">
        <v>41</v>
      </c>
      <c r="E1979" s="13" t="s">
        <v>500</v>
      </c>
      <c r="F1979" s="13" t="s">
        <v>313</v>
      </c>
      <c r="G1979" s="14" t="s">
        <v>337</v>
      </c>
      <c r="H1979" s="205">
        <v>37159</v>
      </c>
      <c r="I1979" s="205">
        <v>38540</v>
      </c>
      <c r="J1979" s="205">
        <v>40308</v>
      </c>
      <c r="K1979" s="205">
        <v>42206</v>
      </c>
      <c r="L1979" s="205">
        <v>44038</v>
      </c>
      <c r="M1979">
        <v>45874</v>
      </c>
      <c r="N1979">
        <v>47706</v>
      </c>
      <c r="O1979">
        <v>49498</v>
      </c>
      <c r="P1979">
        <v>51195</v>
      </c>
      <c r="Q1979">
        <v>52935</v>
      </c>
      <c r="R1979">
        <v>54711</v>
      </c>
      <c r="S1979">
        <v>56372</v>
      </c>
      <c r="T1979">
        <v>57857</v>
      </c>
      <c r="U1979">
        <v>59174</v>
      </c>
      <c r="V1979">
        <v>60498</v>
      </c>
      <c r="W1979">
        <v>61818</v>
      </c>
      <c r="X1979">
        <v>63038</v>
      </c>
      <c r="Y1979">
        <v>64129.000000000007</v>
      </c>
      <c r="Z1979">
        <v>65075.999999999993</v>
      </c>
      <c r="AA1979">
        <v>66043</v>
      </c>
      <c r="AB1979">
        <v>67021</v>
      </c>
      <c r="AC1979">
        <v>67981</v>
      </c>
      <c r="AD1979">
        <v>68923</v>
      </c>
      <c r="AE1979" s="22" t="s">
        <v>1</v>
      </c>
    </row>
    <row r="1980" spans="1:31" x14ac:dyDescent="0.2">
      <c r="A1980" s="25" t="s">
        <v>41</v>
      </c>
      <c r="B1980" s="11" t="s">
        <v>41</v>
      </c>
      <c r="C1980" s="12">
        <v>430</v>
      </c>
      <c r="D1980" s="11" t="s">
        <v>41</v>
      </c>
      <c r="E1980" s="11" t="s">
        <v>454</v>
      </c>
      <c r="F1980" s="11" t="s">
        <v>312</v>
      </c>
      <c r="G1980" s="12" t="s">
        <v>369</v>
      </c>
      <c r="H1980" s="205">
        <v>35808</v>
      </c>
      <c r="I1980" s="205">
        <v>36845</v>
      </c>
      <c r="J1980" s="205">
        <v>38099</v>
      </c>
      <c r="K1980" s="205">
        <v>39641</v>
      </c>
      <c r="L1980" s="205">
        <v>41408</v>
      </c>
      <c r="M1980">
        <v>43122</v>
      </c>
      <c r="N1980">
        <v>44863</v>
      </c>
      <c r="O1980">
        <v>46592</v>
      </c>
      <c r="P1980">
        <v>48199</v>
      </c>
      <c r="Q1980">
        <v>49747</v>
      </c>
      <c r="R1980">
        <v>51330</v>
      </c>
      <c r="S1980">
        <v>52933</v>
      </c>
      <c r="T1980">
        <v>54442</v>
      </c>
      <c r="U1980">
        <v>55791</v>
      </c>
      <c r="V1980">
        <v>57045</v>
      </c>
      <c r="W1980">
        <v>58294</v>
      </c>
      <c r="X1980">
        <v>59536</v>
      </c>
      <c r="Y1980">
        <v>60671</v>
      </c>
      <c r="Z1980">
        <v>61634</v>
      </c>
      <c r="AA1980">
        <v>62523</v>
      </c>
      <c r="AB1980">
        <v>63419</v>
      </c>
      <c r="AC1980">
        <v>64307</v>
      </c>
      <c r="AD1980">
        <v>65191</v>
      </c>
      <c r="AE1980" s="21" t="s">
        <v>1</v>
      </c>
    </row>
    <row r="1981" spans="1:31" x14ac:dyDescent="0.2">
      <c r="A1981" s="27" t="s">
        <v>41</v>
      </c>
      <c r="B1981" s="13" t="s">
        <v>41</v>
      </c>
      <c r="C1981" s="14">
        <v>430</v>
      </c>
      <c r="D1981" s="13" t="s">
        <v>41</v>
      </c>
      <c r="E1981" s="13" t="s">
        <v>501</v>
      </c>
      <c r="F1981" s="13" t="s">
        <v>313</v>
      </c>
      <c r="G1981" s="14" t="s">
        <v>369</v>
      </c>
      <c r="H1981" s="205">
        <v>36452</v>
      </c>
      <c r="I1981" s="205">
        <v>37498</v>
      </c>
      <c r="J1981" s="205">
        <v>38786</v>
      </c>
      <c r="K1981" s="205">
        <v>40348</v>
      </c>
      <c r="L1981" s="205">
        <v>42160</v>
      </c>
      <c r="M1981">
        <v>43937</v>
      </c>
      <c r="N1981">
        <v>45759</v>
      </c>
      <c r="O1981">
        <v>47604</v>
      </c>
      <c r="P1981">
        <v>49339</v>
      </c>
      <c r="Q1981">
        <v>51041</v>
      </c>
      <c r="R1981">
        <v>52790</v>
      </c>
      <c r="S1981">
        <v>54571</v>
      </c>
      <c r="T1981">
        <v>56237</v>
      </c>
      <c r="U1981">
        <v>57686</v>
      </c>
      <c r="V1981">
        <v>59016</v>
      </c>
      <c r="W1981">
        <v>60350</v>
      </c>
      <c r="X1981">
        <v>61681</v>
      </c>
      <c r="Y1981">
        <v>62911</v>
      </c>
      <c r="Z1981">
        <v>63950</v>
      </c>
      <c r="AA1981">
        <v>64923</v>
      </c>
      <c r="AB1981">
        <v>65907</v>
      </c>
      <c r="AC1981">
        <v>66890</v>
      </c>
      <c r="AD1981">
        <v>67849</v>
      </c>
      <c r="AE1981" s="22" t="s">
        <v>1</v>
      </c>
    </row>
    <row r="1982" spans="1:31" x14ac:dyDescent="0.2">
      <c r="A1982" s="25" t="s">
        <v>41</v>
      </c>
      <c r="B1982" s="11" t="s">
        <v>41</v>
      </c>
      <c r="C1982" s="12">
        <v>430</v>
      </c>
      <c r="D1982" s="11" t="s">
        <v>41</v>
      </c>
      <c r="E1982" s="11" t="s">
        <v>473</v>
      </c>
      <c r="F1982" s="11" t="s">
        <v>312</v>
      </c>
      <c r="G1982" s="12" t="s">
        <v>359</v>
      </c>
      <c r="H1982">
        <v>35141</v>
      </c>
      <c r="I1982">
        <v>36159</v>
      </c>
      <c r="J1982">
        <v>37097</v>
      </c>
      <c r="K1982">
        <v>38175</v>
      </c>
      <c r="L1982">
        <v>39627</v>
      </c>
      <c r="M1982">
        <v>41337</v>
      </c>
      <c r="N1982">
        <v>43030</v>
      </c>
      <c r="O1982">
        <v>44775</v>
      </c>
      <c r="P1982">
        <v>46459</v>
      </c>
      <c r="Q1982">
        <v>48061</v>
      </c>
      <c r="R1982">
        <v>49613</v>
      </c>
      <c r="S1982">
        <v>51201</v>
      </c>
      <c r="T1982">
        <v>52806</v>
      </c>
      <c r="U1982">
        <v>54293</v>
      </c>
      <c r="V1982">
        <v>55652</v>
      </c>
      <c r="W1982">
        <v>56915</v>
      </c>
      <c r="X1982">
        <v>58172</v>
      </c>
      <c r="Y1982">
        <v>59418</v>
      </c>
      <c r="Z1982">
        <v>60521</v>
      </c>
      <c r="AA1982">
        <v>61503</v>
      </c>
      <c r="AB1982">
        <v>62404</v>
      </c>
      <c r="AC1982">
        <v>63303</v>
      </c>
      <c r="AD1982">
        <v>64188.999999999993</v>
      </c>
      <c r="AE1982" s="21"/>
    </row>
    <row r="1983" spans="1:31" x14ac:dyDescent="0.2">
      <c r="A1983" s="27" t="s">
        <v>41</v>
      </c>
      <c r="B1983" s="13" t="s">
        <v>41</v>
      </c>
      <c r="C1983" s="14">
        <v>430</v>
      </c>
      <c r="D1983" s="13" t="s">
        <v>41</v>
      </c>
      <c r="E1983" s="13" t="s">
        <v>480</v>
      </c>
      <c r="F1983" s="13" t="s">
        <v>313</v>
      </c>
      <c r="G1983" s="14" t="s">
        <v>359</v>
      </c>
      <c r="H1983">
        <v>35760</v>
      </c>
      <c r="I1983">
        <v>36773</v>
      </c>
      <c r="J1983">
        <v>37728</v>
      </c>
      <c r="K1983">
        <v>38812</v>
      </c>
      <c r="L1983">
        <v>40290</v>
      </c>
      <c r="M1983">
        <v>42051</v>
      </c>
      <c r="N1983">
        <v>43817</v>
      </c>
      <c r="O1983">
        <v>45653</v>
      </c>
      <c r="P1983">
        <v>47440</v>
      </c>
      <c r="Q1983">
        <v>49178</v>
      </c>
      <c r="R1983">
        <v>50890</v>
      </c>
      <c r="S1983">
        <v>52646</v>
      </c>
      <c r="T1983">
        <v>54431</v>
      </c>
      <c r="U1983">
        <v>56059</v>
      </c>
      <c r="V1983">
        <v>57518</v>
      </c>
      <c r="W1983">
        <v>58861</v>
      </c>
      <c r="X1983">
        <v>60208</v>
      </c>
      <c r="Y1983">
        <v>61548</v>
      </c>
      <c r="Z1983">
        <v>62724</v>
      </c>
      <c r="AA1983">
        <v>63788</v>
      </c>
      <c r="AB1983">
        <v>64779</v>
      </c>
      <c r="AC1983">
        <v>65769</v>
      </c>
      <c r="AD1983">
        <v>66751</v>
      </c>
      <c r="AE1983" s="22"/>
    </row>
    <row r="1984" spans="1:31" x14ac:dyDescent="0.2">
      <c r="A1984" s="25" t="s">
        <v>41</v>
      </c>
      <c r="B1984" s="11" t="s">
        <v>41</v>
      </c>
      <c r="C1984" s="12">
        <v>430</v>
      </c>
      <c r="D1984" s="11" t="s">
        <v>41</v>
      </c>
      <c r="E1984" s="11" t="s">
        <v>474</v>
      </c>
      <c r="F1984" s="11" t="s">
        <v>312</v>
      </c>
      <c r="G1984" s="12" t="s">
        <v>341</v>
      </c>
      <c r="H1984">
        <v>34526</v>
      </c>
      <c r="I1984">
        <v>35478</v>
      </c>
      <c r="J1984">
        <v>36401</v>
      </c>
      <c r="K1984">
        <v>37164</v>
      </c>
      <c r="L1984">
        <v>38154</v>
      </c>
      <c r="M1984">
        <v>39551</v>
      </c>
      <c r="N1984">
        <v>41243</v>
      </c>
      <c r="O1984">
        <v>42943</v>
      </c>
      <c r="P1984">
        <v>44641</v>
      </c>
      <c r="Q1984">
        <v>46319</v>
      </c>
      <c r="R1984">
        <v>47923</v>
      </c>
      <c r="S1984">
        <v>49481</v>
      </c>
      <c r="T1984">
        <v>51074</v>
      </c>
      <c r="U1984">
        <v>52655</v>
      </c>
      <c r="V1984">
        <v>54150</v>
      </c>
      <c r="W1984">
        <v>55517</v>
      </c>
      <c r="X1984">
        <v>56790</v>
      </c>
      <c r="Y1984">
        <v>58053</v>
      </c>
      <c r="Z1984">
        <v>59265</v>
      </c>
      <c r="AA1984">
        <v>60385</v>
      </c>
      <c r="AB1984">
        <v>61379</v>
      </c>
      <c r="AC1984">
        <v>62284</v>
      </c>
      <c r="AD1984">
        <v>63181</v>
      </c>
      <c r="AE1984" s="21"/>
    </row>
    <row r="1985" spans="1:31" x14ac:dyDescent="0.2">
      <c r="A1985" s="27" t="s">
        <v>41</v>
      </c>
      <c r="B1985" s="13" t="s">
        <v>41</v>
      </c>
      <c r="C1985" s="14">
        <v>430</v>
      </c>
      <c r="D1985" s="13" t="s">
        <v>41</v>
      </c>
      <c r="E1985" s="13" t="s">
        <v>481</v>
      </c>
      <c r="F1985" s="13" t="s">
        <v>313</v>
      </c>
      <c r="G1985" s="14" t="s">
        <v>341</v>
      </c>
      <c r="H1985">
        <v>35125</v>
      </c>
      <c r="I1985">
        <v>36059</v>
      </c>
      <c r="J1985">
        <v>36985</v>
      </c>
      <c r="K1985">
        <v>37746</v>
      </c>
      <c r="L1985">
        <v>38743</v>
      </c>
      <c r="M1985">
        <v>40171</v>
      </c>
      <c r="N1985">
        <v>41925</v>
      </c>
      <c r="O1985">
        <v>43706</v>
      </c>
      <c r="P1985">
        <v>45489</v>
      </c>
      <c r="Q1985">
        <v>47275</v>
      </c>
      <c r="R1985">
        <v>49019</v>
      </c>
      <c r="S1985">
        <v>50741</v>
      </c>
      <c r="T1985">
        <v>52503</v>
      </c>
      <c r="U1985">
        <v>54252</v>
      </c>
      <c r="V1985">
        <v>55886</v>
      </c>
      <c r="W1985">
        <v>57355</v>
      </c>
      <c r="X1985">
        <v>58711</v>
      </c>
      <c r="Y1985">
        <v>60068</v>
      </c>
      <c r="Z1985">
        <v>61357</v>
      </c>
      <c r="AA1985">
        <v>62554</v>
      </c>
      <c r="AB1985">
        <v>63633</v>
      </c>
      <c r="AC1985">
        <v>64631</v>
      </c>
      <c r="AD1985">
        <v>65623</v>
      </c>
      <c r="AE1985" s="22"/>
    </row>
    <row r="1986" spans="1:31" x14ac:dyDescent="0.2">
      <c r="A1986" s="25" t="s">
        <v>41</v>
      </c>
      <c r="B1986" s="11" t="s">
        <v>41</v>
      </c>
      <c r="C1986" s="12">
        <v>430</v>
      </c>
      <c r="D1986" s="11" t="s">
        <v>41</v>
      </c>
      <c r="E1986" s="11" t="s">
        <v>475</v>
      </c>
      <c r="F1986" s="11" t="s">
        <v>312</v>
      </c>
      <c r="G1986" s="12" t="s">
        <v>334</v>
      </c>
      <c r="H1986">
        <v>33899</v>
      </c>
      <c r="I1986">
        <v>34847</v>
      </c>
      <c r="J1986">
        <v>35708</v>
      </c>
      <c r="K1986">
        <v>36462</v>
      </c>
      <c r="L1986">
        <v>37138</v>
      </c>
      <c r="M1986">
        <v>38074</v>
      </c>
      <c r="N1986">
        <v>39454</v>
      </c>
      <c r="O1986">
        <v>41154</v>
      </c>
      <c r="P1986">
        <v>42809</v>
      </c>
      <c r="Q1986">
        <v>44500</v>
      </c>
      <c r="R1986">
        <v>46178</v>
      </c>
      <c r="S1986">
        <v>47788</v>
      </c>
      <c r="T1986">
        <v>49351</v>
      </c>
      <c r="U1986">
        <v>50922</v>
      </c>
      <c r="V1986">
        <v>52510</v>
      </c>
      <c r="W1986">
        <v>54012</v>
      </c>
      <c r="X1986">
        <v>55387</v>
      </c>
      <c r="Y1986">
        <v>56666</v>
      </c>
      <c r="Z1986">
        <v>57897</v>
      </c>
      <c r="AA1986">
        <v>59126</v>
      </c>
      <c r="AB1986">
        <v>60256</v>
      </c>
      <c r="AC1986">
        <v>61253</v>
      </c>
      <c r="AD1986">
        <v>62158</v>
      </c>
      <c r="AE1986" s="21"/>
    </row>
    <row r="1987" spans="1:31" x14ac:dyDescent="0.2">
      <c r="A1987" s="27" t="s">
        <v>41</v>
      </c>
      <c r="B1987" s="13" t="s">
        <v>41</v>
      </c>
      <c r="C1987" s="14">
        <v>430</v>
      </c>
      <c r="D1987" s="13" t="s">
        <v>41</v>
      </c>
      <c r="E1987" s="13" t="s">
        <v>482</v>
      </c>
      <c r="F1987" s="13" t="s">
        <v>313</v>
      </c>
      <c r="G1987" s="14" t="s">
        <v>334</v>
      </c>
      <c r="H1987">
        <v>34484</v>
      </c>
      <c r="I1987">
        <v>35401</v>
      </c>
      <c r="J1987">
        <v>36252</v>
      </c>
      <c r="K1987">
        <v>36999</v>
      </c>
      <c r="L1987">
        <v>37671</v>
      </c>
      <c r="M1987">
        <v>38617</v>
      </c>
      <c r="N1987">
        <v>40036</v>
      </c>
      <c r="O1987">
        <v>41806</v>
      </c>
      <c r="P1987">
        <v>43544</v>
      </c>
      <c r="Q1987">
        <v>45323</v>
      </c>
      <c r="R1987">
        <v>47112</v>
      </c>
      <c r="S1987">
        <v>48863</v>
      </c>
      <c r="T1987">
        <v>50592</v>
      </c>
      <c r="U1987">
        <v>52325</v>
      </c>
      <c r="V1987">
        <v>54077</v>
      </c>
      <c r="W1987">
        <v>55716</v>
      </c>
      <c r="X1987">
        <v>57196</v>
      </c>
      <c r="Y1987">
        <v>58564</v>
      </c>
      <c r="Z1987">
        <v>59877</v>
      </c>
      <c r="AA1987">
        <v>61183</v>
      </c>
      <c r="AB1987">
        <v>62391</v>
      </c>
      <c r="AC1987">
        <v>63475</v>
      </c>
      <c r="AD1987">
        <v>64477.000000000007</v>
      </c>
      <c r="AE1987" s="22"/>
    </row>
    <row r="1988" spans="1:31" x14ac:dyDescent="0.2">
      <c r="A1988" s="25" t="s">
        <v>41</v>
      </c>
      <c r="B1988" s="11" t="s">
        <v>41</v>
      </c>
      <c r="C1988" s="12">
        <v>430</v>
      </c>
      <c r="D1988" s="11" t="s">
        <v>41</v>
      </c>
      <c r="E1988" s="11" t="s">
        <v>476</v>
      </c>
      <c r="F1988" s="11" t="s">
        <v>312</v>
      </c>
      <c r="G1988" s="12" t="s">
        <v>345</v>
      </c>
      <c r="H1988">
        <v>33195</v>
      </c>
      <c r="I1988">
        <v>34206</v>
      </c>
      <c r="J1988">
        <v>35063</v>
      </c>
      <c r="K1988">
        <v>35761</v>
      </c>
      <c r="L1988">
        <v>36431</v>
      </c>
      <c r="M1988">
        <v>37054</v>
      </c>
      <c r="N1988">
        <v>37974</v>
      </c>
      <c r="O1988">
        <v>39362</v>
      </c>
      <c r="P1988">
        <v>41019</v>
      </c>
      <c r="Q1988">
        <v>42668</v>
      </c>
      <c r="R1988">
        <v>44359</v>
      </c>
      <c r="S1988">
        <v>46040</v>
      </c>
      <c r="T1988">
        <v>47655</v>
      </c>
      <c r="U1988">
        <v>49199</v>
      </c>
      <c r="V1988">
        <v>50776</v>
      </c>
      <c r="W1988">
        <v>52370</v>
      </c>
      <c r="X1988">
        <v>53878</v>
      </c>
      <c r="Y1988">
        <v>55259</v>
      </c>
      <c r="Z1988">
        <v>56508</v>
      </c>
      <c r="AA1988">
        <v>57756</v>
      </c>
      <c r="AB1988">
        <v>58993</v>
      </c>
      <c r="AC1988">
        <v>60126</v>
      </c>
      <c r="AD1988">
        <v>61122</v>
      </c>
      <c r="AE1988" s="21"/>
    </row>
    <row r="1989" spans="1:31" x14ac:dyDescent="0.2">
      <c r="A1989" s="27" t="s">
        <v>41</v>
      </c>
      <c r="B1989" s="13" t="s">
        <v>41</v>
      </c>
      <c r="C1989" s="14">
        <v>430</v>
      </c>
      <c r="D1989" s="13" t="s">
        <v>41</v>
      </c>
      <c r="E1989" s="13" t="s">
        <v>483</v>
      </c>
      <c r="F1989" s="13" t="s">
        <v>313</v>
      </c>
      <c r="G1989" s="14" t="s">
        <v>345</v>
      </c>
      <c r="H1989">
        <v>33769</v>
      </c>
      <c r="I1989">
        <v>34740</v>
      </c>
      <c r="J1989">
        <v>35573</v>
      </c>
      <c r="K1989">
        <v>36261</v>
      </c>
      <c r="L1989">
        <v>36922</v>
      </c>
      <c r="M1989">
        <v>37541</v>
      </c>
      <c r="N1989">
        <v>38474</v>
      </c>
      <c r="O1989">
        <v>39908</v>
      </c>
      <c r="P1989">
        <v>41645</v>
      </c>
      <c r="Q1989">
        <v>43381</v>
      </c>
      <c r="R1989">
        <v>45159</v>
      </c>
      <c r="S1989">
        <v>46950</v>
      </c>
      <c r="T1989">
        <v>48708</v>
      </c>
      <c r="U1989">
        <v>50415</v>
      </c>
      <c r="V1989">
        <v>52151</v>
      </c>
      <c r="W1989">
        <v>53905</v>
      </c>
      <c r="X1989">
        <v>55550</v>
      </c>
      <c r="Y1989">
        <v>57040</v>
      </c>
      <c r="Z1989">
        <v>58371</v>
      </c>
      <c r="AA1989">
        <v>59701</v>
      </c>
      <c r="AB1989">
        <v>61016</v>
      </c>
      <c r="AC1989">
        <v>62226</v>
      </c>
      <c r="AD1989">
        <v>63312</v>
      </c>
      <c r="AE1989" s="22"/>
    </row>
    <row r="1990" spans="1:31" x14ac:dyDescent="0.2">
      <c r="A1990" s="25" t="s">
        <v>41</v>
      </c>
      <c r="B1990" s="11" t="s">
        <v>41</v>
      </c>
      <c r="C1990" s="12">
        <v>430</v>
      </c>
      <c r="D1990" s="11" t="s">
        <v>41</v>
      </c>
      <c r="E1990" s="11" t="s">
        <v>477</v>
      </c>
      <c r="F1990" s="11" t="s">
        <v>312</v>
      </c>
      <c r="G1990" s="12" t="s">
        <v>339</v>
      </c>
      <c r="H1990">
        <v>32438.000000000004</v>
      </c>
      <c r="I1990">
        <v>33488</v>
      </c>
      <c r="J1990">
        <v>34408</v>
      </c>
      <c r="K1990">
        <v>35110</v>
      </c>
      <c r="L1990">
        <v>35725</v>
      </c>
      <c r="M1990">
        <v>36343</v>
      </c>
      <c r="N1990">
        <v>36950</v>
      </c>
      <c r="O1990">
        <v>37878</v>
      </c>
      <c r="P1990">
        <v>39227</v>
      </c>
      <c r="Q1990">
        <v>40879</v>
      </c>
      <c r="R1990">
        <v>42528</v>
      </c>
      <c r="S1990">
        <v>44220</v>
      </c>
      <c r="T1990">
        <v>45904</v>
      </c>
      <c r="U1990">
        <v>47501</v>
      </c>
      <c r="V1990">
        <v>49052</v>
      </c>
      <c r="W1990">
        <v>50635</v>
      </c>
      <c r="X1990">
        <v>52233</v>
      </c>
      <c r="Y1990">
        <v>53746</v>
      </c>
      <c r="Z1990">
        <v>55099</v>
      </c>
      <c r="AA1990">
        <v>56364</v>
      </c>
      <c r="AB1990">
        <v>57620</v>
      </c>
      <c r="AC1990">
        <v>58859</v>
      </c>
      <c r="AD1990">
        <v>59990</v>
      </c>
      <c r="AE1990" s="21"/>
    </row>
    <row r="1991" spans="1:31" x14ac:dyDescent="0.2">
      <c r="A1991" s="27" t="s">
        <v>41</v>
      </c>
      <c r="B1991" s="13" t="s">
        <v>41</v>
      </c>
      <c r="C1991" s="14">
        <v>430</v>
      </c>
      <c r="D1991" s="13" t="s">
        <v>41</v>
      </c>
      <c r="E1991" s="13" t="s">
        <v>484</v>
      </c>
      <c r="F1991" s="13" t="s">
        <v>313</v>
      </c>
      <c r="G1991" s="14" t="s">
        <v>339</v>
      </c>
      <c r="H1991">
        <v>33003</v>
      </c>
      <c r="I1991">
        <v>34012</v>
      </c>
      <c r="J1991">
        <v>34895</v>
      </c>
      <c r="K1991">
        <v>35578</v>
      </c>
      <c r="L1991">
        <v>36182</v>
      </c>
      <c r="M1991">
        <v>36791</v>
      </c>
      <c r="N1991">
        <v>37395</v>
      </c>
      <c r="O1991">
        <v>38339</v>
      </c>
      <c r="P1991">
        <v>39749</v>
      </c>
      <c r="Q1991">
        <v>41484</v>
      </c>
      <c r="R1991">
        <v>43219</v>
      </c>
      <c r="S1991">
        <v>44997</v>
      </c>
      <c r="T1991">
        <v>46790</v>
      </c>
      <c r="U1991">
        <v>48530</v>
      </c>
      <c r="V1991">
        <v>50241</v>
      </c>
      <c r="W1991">
        <v>51980</v>
      </c>
      <c r="X1991">
        <v>53737</v>
      </c>
      <c r="Y1991">
        <v>55388</v>
      </c>
      <c r="Z1991">
        <v>56845</v>
      </c>
      <c r="AA1991">
        <v>58194</v>
      </c>
      <c r="AB1991">
        <v>59532</v>
      </c>
      <c r="AC1991">
        <v>60846</v>
      </c>
      <c r="AD1991">
        <v>62054</v>
      </c>
      <c r="AE1991" s="22"/>
    </row>
    <row r="1992" spans="1:31" x14ac:dyDescent="0.2">
      <c r="A1992" s="25" t="s">
        <v>41</v>
      </c>
      <c r="B1992" s="11" t="s">
        <v>41</v>
      </c>
      <c r="C1992" s="12">
        <v>430</v>
      </c>
      <c r="D1992" s="11" t="s">
        <v>41</v>
      </c>
      <c r="E1992" s="11" t="s">
        <v>478</v>
      </c>
      <c r="F1992" s="11" t="s">
        <v>312</v>
      </c>
      <c r="G1992" s="12" t="s">
        <v>352</v>
      </c>
      <c r="H1992">
        <v>31731</v>
      </c>
      <c r="I1992">
        <v>32718.000000000004</v>
      </c>
      <c r="J1992">
        <v>33679</v>
      </c>
      <c r="K1992">
        <v>34449</v>
      </c>
      <c r="L1992">
        <v>35068</v>
      </c>
      <c r="M1992">
        <v>35633</v>
      </c>
      <c r="N1992">
        <v>36236</v>
      </c>
      <c r="O1992">
        <v>36850</v>
      </c>
      <c r="P1992">
        <v>37742</v>
      </c>
      <c r="Q1992">
        <v>39087</v>
      </c>
      <c r="R1992">
        <v>40739</v>
      </c>
      <c r="S1992">
        <v>42389</v>
      </c>
      <c r="T1992">
        <v>44083</v>
      </c>
      <c r="U1992">
        <v>45750</v>
      </c>
      <c r="V1992">
        <v>47352</v>
      </c>
      <c r="W1992">
        <v>48909</v>
      </c>
      <c r="X1992">
        <v>50497</v>
      </c>
      <c r="Y1992">
        <v>52099</v>
      </c>
      <c r="Z1992">
        <v>53583</v>
      </c>
      <c r="AA1992">
        <v>54951</v>
      </c>
      <c r="AB1992">
        <v>56226</v>
      </c>
      <c r="AC1992">
        <v>57484</v>
      </c>
      <c r="AD1992">
        <v>58720</v>
      </c>
      <c r="AE1992" s="21"/>
    </row>
    <row r="1993" spans="1:31" x14ac:dyDescent="0.2">
      <c r="A1993" s="27" t="s">
        <v>41</v>
      </c>
      <c r="B1993" s="13" t="s">
        <v>41</v>
      </c>
      <c r="C1993" s="14">
        <v>430</v>
      </c>
      <c r="D1993" s="13" t="s">
        <v>41</v>
      </c>
      <c r="E1993" s="13" t="s">
        <v>485</v>
      </c>
      <c r="F1993" s="13" t="s">
        <v>313</v>
      </c>
      <c r="G1993" s="14" t="s">
        <v>352</v>
      </c>
      <c r="H1993">
        <v>58600</v>
      </c>
      <c r="I1993">
        <v>60637</v>
      </c>
      <c r="J1993">
        <v>62381</v>
      </c>
      <c r="K1993">
        <v>63967</v>
      </c>
      <c r="L1993">
        <v>65251.999999999993</v>
      </c>
      <c r="M1993">
        <v>66319</v>
      </c>
      <c r="N1993">
        <v>67275</v>
      </c>
      <c r="O1993">
        <v>68220</v>
      </c>
      <c r="P1993">
        <v>69218</v>
      </c>
      <c r="Q1993">
        <v>70139</v>
      </c>
      <c r="R1993">
        <v>71010</v>
      </c>
      <c r="S1993">
        <v>71861</v>
      </c>
      <c r="T1993">
        <v>72733</v>
      </c>
      <c r="U1993">
        <v>46614</v>
      </c>
      <c r="V1993">
        <v>48357</v>
      </c>
      <c r="W1993">
        <v>50070</v>
      </c>
      <c r="X1993">
        <v>51813</v>
      </c>
      <c r="Y1993">
        <v>53572</v>
      </c>
      <c r="Z1993">
        <v>55194</v>
      </c>
      <c r="AA1993">
        <v>56666</v>
      </c>
      <c r="AB1993">
        <v>58023</v>
      </c>
      <c r="AC1993">
        <v>59361</v>
      </c>
      <c r="AD1993">
        <v>60671</v>
      </c>
      <c r="AE1993" s="22"/>
    </row>
    <row r="1994" spans="1:31" x14ac:dyDescent="0.2">
      <c r="A1994" s="25" t="s">
        <v>41</v>
      </c>
      <c r="B1994" s="11" t="s">
        <v>41</v>
      </c>
      <c r="C1994" s="12">
        <v>430</v>
      </c>
      <c r="D1994" s="11" t="s">
        <v>41</v>
      </c>
      <c r="E1994" s="11" t="s">
        <v>479</v>
      </c>
      <c r="F1994" s="11" t="s">
        <v>312</v>
      </c>
      <c r="G1994" s="12" t="s">
        <v>338</v>
      </c>
      <c r="H1994">
        <v>31067</v>
      </c>
      <c r="I1994">
        <v>31998</v>
      </c>
      <c r="J1994">
        <v>32899</v>
      </c>
      <c r="K1994">
        <v>33713</v>
      </c>
      <c r="L1994">
        <v>34402</v>
      </c>
      <c r="M1994">
        <v>34972</v>
      </c>
      <c r="N1994">
        <v>35522</v>
      </c>
      <c r="O1994">
        <v>36133</v>
      </c>
      <c r="P1994">
        <v>36714</v>
      </c>
      <c r="Q1994">
        <v>37601</v>
      </c>
      <c r="R1994">
        <v>38946</v>
      </c>
      <c r="S1994">
        <v>40600</v>
      </c>
      <c r="T1994">
        <v>42252</v>
      </c>
      <c r="U1994">
        <v>43930</v>
      </c>
      <c r="V1994">
        <v>45601</v>
      </c>
      <c r="W1994">
        <v>47208</v>
      </c>
      <c r="X1994">
        <v>48770</v>
      </c>
      <c r="Y1994">
        <v>50361</v>
      </c>
      <c r="Z1994">
        <v>51936</v>
      </c>
      <c r="AA1994">
        <v>53435</v>
      </c>
      <c r="AB1994">
        <v>54810</v>
      </c>
      <c r="AC1994">
        <v>56086</v>
      </c>
      <c r="AD1994">
        <v>57342</v>
      </c>
      <c r="AE1994" s="21"/>
    </row>
    <row r="1995" spans="1:31" x14ac:dyDescent="0.2">
      <c r="A1995" s="27" t="s">
        <v>41</v>
      </c>
      <c r="B1995" s="13" t="s">
        <v>41</v>
      </c>
      <c r="C1995" s="14">
        <v>430</v>
      </c>
      <c r="D1995" s="13" t="s">
        <v>41</v>
      </c>
      <c r="E1995" s="13" t="s">
        <v>486</v>
      </c>
      <c r="F1995" s="13" t="s">
        <v>313</v>
      </c>
      <c r="G1995" s="14" t="s">
        <v>338</v>
      </c>
      <c r="H1995">
        <v>31622</v>
      </c>
      <c r="I1995">
        <v>32512</v>
      </c>
      <c r="J1995">
        <v>33372</v>
      </c>
      <c r="K1995">
        <v>34154</v>
      </c>
      <c r="L1995">
        <v>34811</v>
      </c>
      <c r="M1995">
        <v>35359</v>
      </c>
      <c r="N1995">
        <v>35899</v>
      </c>
      <c r="O1995">
        <v>36504</v>
      </c>
      <c r="P1995">
        <v>37099</v>
      </c>
      <c r="Q1995">
        <v>38023</v>
      </c>
      <c r="R1995">
        <v>39430</v>
      </c>
      <c r="S1995">
        <v>41166</v>
      </c>
      <c r="T1995">
        <v>42901</v>
      </c>
      <c r="U1995">
        <v>44664</v>
      </c>
      <c r="V1995">
        <v>46442</v>
      </c>
      <c r="W1995">
        <v>48186</v>
      </c>
      <c r="X1995">
        <v>49903</v>
      </c>
      <c r="Y1995">
        <v>51648</v>
      </c>
      <c r="Z1995">
        <v>53379</v>
      </c>
      <c r="AA1995">
        <v>55014</v>
      </c>
      <c r="AB1995">
        <v>56493</v>
      </c>
      <c r="AC1995">
        <v>57850</v>
      </c>
      <c r="AD1995">
        <v>59184</v>
      </c>
      <c r="AE1995" s="22"/>
    </row>
    <row r="1996" spans="1:31" x14ac:dyDescent="0.2">
      <c r="A1996" s="25" t="s">
        <v>41</v>
      </c>
      <c r="B1996" s="11" t="s">
        <v>41</v>
      </c>
      <c r="C1996" s="12">
        <v>430</v>
      </c>
      <c r="D1996" s="11" t="s">
        <v>41</v>
      </c>
      <c r="E1996" s="11" t="s">
        <v>458</v>
      </c>
      <c r="F1996" s="11" t="s">
        <v>312</v>
      </c>
      <c r="G1996" s="12" t="s">
        <v>457</v>
      </c>
      <c r="H1996" s="205">
        <v>179416</v>
      </c>
      <c r="I1996" s="205">
        <v>185596</v>
      </c>
      <c r="J1996" s="205">
        <v>192470</v>
      </c>
      <c r="K1996" s="205">
        <v>199587</v>
      </c>
      <c r="L1996" s="205">
        <v>207404</v>
      </c>
      <c r="M1996">
        <v>215736.99999999997</v>
      </c>
      <c r="N1996">
        <v>224231</v>
      </c>
      <c r="O1996">
        <v>232647</v>
      </c>
      <c r="P1996">
        <v>240773.99999999997</v>
      </c>
      <c r="Q1996">
        <v>248784</v>
      </c>
      <c r="R1996">
        <v>256625</v>
      </c>
      <c r="S1996">
        <v>264243</v>
      </c>
      <c r="T1996">
        <v>271580</v>
      </c>
      <c r="U1996">
        <v>278471</v>
      </c>
      <c r="V1996">
        <v>285046.99999999994</v>
      </c>
      <c r="W1996">
        <v>291285</v>
      </c>
      <c r="X1996">
        <v>297175</v>
      </c>
      <c r="Y1996">
        <v>302710.00000000006</v>
      </c>
      <c r="Z1996">
        <v>307723</v>
      </c>
      <c r="AA1996">
        <v>312476</v>
      </c>
      <c r="AB1996">
        <v>317040</v>
      </c>
      <c r="AC1996">
        <v>321520</v>
      </c>
      <c r="AD1996">
        <v>326008</v>
      </c>
      <c r="AE1996" s="21" t="s">
        <v>1</v>
      </c>
    </row>
    <row r="1997" spans="1:31" x14ac:dyDescent="0.2">
      <c r="A1997" s="27" t="s">
        <v>41</v>
      </c>
      <c r="B1997" s="13" t="s">
        <v>41</v>
      </c>
      <c r="C1997" s="14">
        <v>430</v>
      </c>
      <c r="D1997" s="13" t="s">
        <v>41</v>
      </c>
      <c r="E1997" s="13" t="s">
        <v>456</v>
      </c>
      <c r="F1997" s="13" t="s">
        <v>312</v>
      </c>
      <c r="G1997" s="14" t="s">
        <v>455</v>
      </c>
      <c r="H1997" s="205">
        <v>162330</v>
      </c>
      <c r="I1997" s="205">
        <v>167257</v>
      </c>
      <c r="J1997" s="205">
        <v>171757</v>
      </c>
      <c r="K1997" s="205">
        <v>175495</v>
      </c>
      <c r="L1997" s="205">
        <v>178763.99999999994</v>
      </c>
      <c r="M1997">
        <v>182076.00000000003</v>
      </c>
      <c r="N1997">
        <v>186136</v>
      </c>
      <c r="O1997">
        <v>191377</v>
      </c>
      <c r="P1997">
        <v>197511</v>
      </c>
      <c r="Q1997">
        <v>204735</v>
      </c>
      <c r="R1997">
        <v>212750</v>
      </c>
      <c r="S1997">
        <v>221037</v>
      </c>
      <c r="T1997">
        <v>229245</v>
      </c>
      <c r="U1997">
        <v>237302</v>
      </c>
      <c r="V1997">
        <v>245291</v>
      </c>
      <c r="W1997">
        <v>253134</v>
      </c>
      <c r="X1997">
        <v>260765</v>
      </c>
      <c r="Y1997">
        <v>268131</v>
      </c>
      <c r="Z1997">
        <v>275022.99999999994</v>
      </c>
      <c r="AA1997">
        <v>281632</v>
      </c>
      <c r="AB1997">
        <v>287905</v>
      </c>
      <c r="AC1997">
        <v>293808</v>
      </c>
      <c r="AD1997">
        <v>299332</v>
      </c>
      <c r="AE1997" s="22" t="s">
        <v>1</v>
      </c>
    </row>
    <row r="1998" spans="1:31" x14ac:dyDescent="0.2">
      <c r="A1998" s="25" t="s">
        <v>41</v>
      </c>
      <c r="B1998" s="11" t="s">
        <v>41</v>
      </c>
      <c r="C1998" s="12">
        <v>430</v>
      </c>
      <c r="D1998" s="11" t="s">
        <v>41</v>
      </c>
      <c r="E1998" s="11" t="s">
        <v>502</v>
      </c>
      <c r="F1998" s="11" t="s">
        <v>313</v>
      </c>
      <c r="G1998" s="12" t="s">
        <v>457</v>
      </c>
      <c r="H1998" s="205">
        <v>182678</v>
      </c>
      <c r="I1998" s="205">
        <v>188916.99999999997</v>
      </c>
      <c r="J1998" s="205">
        <v>195956.00000000003</v>
      </c>
      <c r="K1998" s="205">
        <v>203185</v>
      </c>
      <c r="L1998" s="205">
        <v>211200</v>
      </c>
      <c r="M1998">
        <v>219849</v>
      </c>
      <c r="N1998">
        <v>228803</v>
      </c>
      <c r="O1998">
        <v>237808</v>
      </c>
      <c r="P1998">
        <v>246547</v>
      </c>
      <c r="Q1998">
        <v>255282</v>
      </c>
      <c r="R1998">
        <v>263918</v>
      </c>
      <c r="S1998">
        <v>272317</v>
      </c>
      <c r="T1998">
        <v>280365</v>
      </c>
      <c r="U1998">
        <v>287820</v>
      </c>
      <c r="V1998">
        <v>294878</v>
      </c>
      <c r="W1998">
        <v>301554</v>
      </c>
      <c r="X1998">
        <v>307889</v>
      </c>
      <c r="Y1998">
        <v>313901</v>
      </c>
      <c r="Z1998">
        <v>319294</v>
      </c>
      <c r="AA1998">
        <v>324457.99999999994</v>
      </c>
      <c r="AB1998">
        <v>329445.99999999994</v>
      </c>
      <c r="AC1998">
        <v>334320.00000000006</v>
      </c>
      <c r="AD1998">
        <v>339138</v>
      </c>
      <c r="AE1998" s="21" t="s">
        <v>1</v>
      </c>
    </row>
    <row r="1999" spans="1:31" x14ac:dyDescent="0.2">
      <c r="A1999" s="27" t="s">
        <v>41</v>
      </c>
      <c r="B1999" s="13" t="s">
        <v>41</v>
      </c>
      <c r="C1999" s="14">
        <v>430</v>
      </c>
      <c r="D1999" s="13" t="s">
        <v>41</v>
      </c>
      <c r="E1999" s="13" t="s">
        <v>503</v>
      </c>
      <c r="F1999" s="13" t="s">
        <v>313</v>
      </c>
      <c r="G1999" s="14" t="s">
        <v>338</v>
      </c>
      <c r="H1999" s="205">
        <v>165167.00000000003</v>
      </c>
      <c r="I1999" s="205">
        <v>169901</v>
      </c>
      <c r="J1999" s="205">
        <v>174247</v>
      </c>
      <c r="K1999" s="205">
        <v>177888</v>
      </c>
      <c r="L1999" s="205">
        <v>181081</v>
      </c>
      <c r="M1999">
        <v>184356</v>
      </c>
      <c r="N1999">
        <v>188448</v>
      </c>
      <c r="O1999">
        <v>193813</v>
      </c>
      <c r="P1999">
        <v>200217.99999999997</v>
      </c>
      <c r="Q1999">
        <v>207800</v>
      </c>
      <c r="R1999">
        <v>216244.00000000003</v>
      </c>
      <c r="S1999">
        <v>225035</v>
      </c>
      <c r="T1999">
        <v>233827</v>
      </c>
      <c r="U1999">
        <v>242548</v>
      </c>
      <c r="V1999">
        <v>251268</v>
      </c>
      <c r="W1999">
        <v>259856.99999999997</v>
      </c>
      <c r="X1999">
        <v>268199</v>
      </c>
      <c r="Y1999">
        <v>276212</v>
      </c>
      <c r="Z1999">
        <v>283666.00000000006</v>
      </c>
      <c r="AA1999">
        <v>290758</v>
      </c>
      <c r="AB1999">
        <v>297455</v>
      </c>
      <c r="AC1999">
        <v>303758</v>
      </c>
      <c r="AD1999">
        <v>309698</v>
      </c>
      <c r="AE1999" s="22" t="s">
        <v>1</v>
      </c>
    </row>
    <row r="2000" spans="1:31" x14ac:dyDescent="0.2">
      <c r="A2000" s="25" t="s">
        <v>41</v>
      </c>
      <c r="B2000" s="11" t="s">
        <v>41</v>
      </c>
      <c r="C2000" s="12">
        <v>430</v>
      </c>
      <c r="D2000" s="11" t="s">
        <v>41</v>
      </c>
      <c r="E2000" s="11" t="s">
        <v>504</v>
      </c>
      <c r="F2000" s="11"/>
      <c r="G2000" s="12"/>
      <c r="H2000" s="205">
        <v>0</v>
      </c>
      <c r="I2000" s="205">
        <v>0</v>
      </c>
      <c r="J2000" s="205">
        <v>0</v>
      </c>
      <c r="K2000" s="205">
        <v>0</v>
      </c>
      <c r="L2000" s="205">
        <v>0</v>
      </c>
      <c r="M2000">
        <v>0</v>
      </c>
      <c r="N2000">
        <v>0</v>
      </c>
      <c r="O2000">
        <v>0</v>
      </c>
      <c r="P2000">
        <v>0</v>
      </c>
      <c r="Q2000">
        <v>0</v>
      </c>
      <c r="R2000">
        <v>0</v>
      </c>
      <c r="S2000">
        <v>0</v>
      </c>
      <c r="T2000">
        <v>0</v>
      </c>
      <c r="U2000">
        <v>0</v>
      </c>
      <c r="V2000">
        <v>0</v>
      </c>
      <c r="W2000">
        <v>0</v>
      </c>
      <c r="X2000">
        <v>0</v>
      </c>
      <c r="Y2000">
        <v>0</v>
      </c>
      <c r="Z2000">
        <v>0</v>
      </c>
      <c r="AA2000">
        <v>0</v>
      </c>
      <c r="AB2000">
        <v>0</v>
      </c>
      <c r="AC2000">
        <v>0</v>
      </c>
      <c r="AD2000">
        <v>0</v>
      </c>
      <c r="AE2000" s="21" t="s">
        <v>1</v>
      </c>
    </row>
    <row r="2001" spans="1:31" x14ac:dyDescent="0.2">
      <c r="A2001" s="27" t="s">
        <v>41</v>
      </c>
      <c r="B2001" s="13" t="s">
        <v>41</v>
      </c>
      <c r="C2001" s="14">
        <v>430</v>
      </c>
      <c r="D2001" s="13" t="s">
        <v>41</v>
      </c>
      <c r="E2001" s="13" t="s">
        <v>505</v>
      </c>
      <c r="F2001" s="13"/>
      <c r="G2001" s="14"/>
      <c r="H2001" s="205">
        <v>3607863</v>
      </c>
      <c r="I2001" s="205">
        <v>3754129</v>
      </c>
      <c r="J2001" s="205">
        <v>3891357</v>
      </c>
      <c r="K2001" s="205">
        <v>4017446</v>
      </c>
      <c r="L2001" s="205">
        <v>4135662.0000000005</v>
      </c>
      <c r="M2001">
        <v>4248337</v>
      </c>
      <c r="N2001">
        <v>4359508</v>
      </c>
      <c r="O2001">
        <v>4472229</v>
      </c>
      <c r="P2001">
        <v>4586788</v>
      </c>
      <c r="Q2001">
        <v>4702224</v>
      </c>
      <c r="R2001">
        <v>4818976</v>
      </c>
      <c r="S2001">
        <v>4937374</v>
      </c>
      <c r="T2001">
        <v>5057677</v>
      </c>
      <c r="U2001">
        <v>5180208</v>
      </c>
      <c r="V2001">
        <v>5305119</v>
      </c>
      <c r="W2001">
        <v>5432272</v>
      </c>
      <c r="X2001">
        <v>5561377</v>
      </c>
      <c r="Y2001">
        <v>5692194</v>
      </c>
      <c r="Z2001">
        <v>5824727</v>
      </c>
      <c r="AA2001">
        <v>5959022</v>
      </c>
      <c r="AB2001">
        <v>6095000</v>
      </c>
      <c r="AC2001">
        <v>6232542</v>
      </c>
      <c r="AD2001">
        <v>6371558</v>
      </c>
      <c r="AE2001" s="22" t="s">
        <v>1</v>
      </c>
    </row>
    <row r="2002" spans="1:31" x14ac:dyDescent="0.2">
      <c r="A2002" s="25" t="s">
        <v>42</v>
      </c>
      <c r="B2002" s="11" t="s">
        <v>42</v>
      </c>
      <c r="C2002" s="12">
        <v>450</v>
      </c>
      <c r="D2002" s="11" t="s">
        <v>42</v>
      </c>
      <c r="E2002" s="11" t="s">
        <v>440</v>
      </c>
      <c r="F2002" s="11" t="s">
        <v>312</v>
      </c>
      <c r="G2002" s="12" t="s">
        <v>319</v>
      </c>
      <c r="H2002" s="205">
        <v>318487</v>
      </c>
      <c r="I2002" s="205">
        <v>325456</v>
      </c>
      <c r="J2002" s="205">
        <v>330243</v>
      </c>
      <c r="K2002" s="205">
        <v>336355</v>
      </c>
      <c r="L2002" s="205">
        <v>342557</v>
      </c>
      <c r="M2002">
        <v>348580</v>
      </c>
      <c r="N2002">
        <v>352299</v>
      </c>
      <c r="O2002">
        <v>358562</v>
      </c>
      <c r="P2002">
        <v>364546</v>
      </c>
      <c r="Q2002">
        <v>370762</v>
      </c>
      <c r="R2002">
        <v>377537</v>
      </c>
      <c r="S2002">
        <v>386415</v>
      </c>
      <c r="T2002">
        <v>394496</v>
      </c>
      <c r="U2002">
        <v>404494</v>
      </c>
      <c r="V2002">
        <v>414742</v>
      </c>
      <c r="W2002">
        <v>424515</v>
      </c>
      <c r="X2002">
        <v>430282</v>
      </c>
      <c r="Y2002">
        <v>438897</v>
      </c>
      <c r="Z2002">
        <v>446784</v>
      </c>
      <c r="AA2002">
        <v>454292</v>
      </c>
      <c r="AB2002">
        <v>461506</v>
      </c>
      <c r="AC2002">
        <v>469014</v>
      </c>
      <c r="AD2002">
        <v>475708</v>
      </c>
      <c r="AE2002" s="21" t="s">
        <v>1</v>
      </c>
    </row>
    <row r="2003" spans="1:31" x14ac:dyDescent="0.2">
      <c r="A2003" s="27" t="s">
        <v>42</v>
      </c>
      <c r="B2003" s="13" t="s">
        <v>42</v>
      </c>
      <c r="C2003" s="14">
        <v>450</v>
      </c>
      <c r="D2003" s="13" t="s">
        <v>42</v>
      </c>
      <c r="E2003" s="13" t="s">
        <v>487</v>
      </c>
      <c r="F2003" s="13" t="s">
        <v>313</v>
      </c>
      <c r="G2003" s="14" t="s">
        <v>319</v>
      </c>
      <c r="H2003" s="205">
        <v>323134</v>
      </c>
      <c r="I2003" s="205">
        <v>330308</v>
      </c>
      <c r="J2003" s="205">
        <v>335676</v>
      </c>
      <c r="K2003" s="205">
        <v>342282</v>
      </c>
      <c r="L2003" s="205">
        <v>348951</v>
      </c>
      <c r="M2003">
        <v>355441</v>
      </c>
      <c r="N2003">
        <v>359783</v>
      </c>
      <c r="O2003">
        <v>366497</v>
      </c>
      <c r="P2003">
        <v>373051</v>
      </c>
      <c r="Q2003">
        <v>379774</v>
      </c>
      <c r="R2003">
        <v>386925</v>
      </c>
      <c r="S2003">
        <v>395632</v>
      </c>
      <c r="T2003">
        <v>403890</v>
      </c>
      <c r="U2003">
        <v>413843</v>
      </c>
      <c r="V2003">
        <v>423976</v>
      </c>
      <c r="W2003">
        <v>433663</v>
      </c>
      <c r="X2003">
        <v>439810</v>
      </c>
      <c r="Y2003">
        <v>448495</v>
      </c>
      <c r="Z2003">
        <v>456702</v>
      </c>
      <c r="AA2003">
        <v>464530</v>
      </c>
      <c r="AB2003">
        <v>472006</v>
      </c>
      <c r="AC2003">
        <v>479360</v>
      </c>
      <c r="AD2003">
        <v>486246</v>
      </c>
      <c r="AE2003" s="22" t="s">
        <v>1</v>
      </c>
    </row>
    <row r="2004" spans="1:31" x14ac:dyDescent="0.2">
      <c r="A2004" s="25" t="s">
        <v>42</v>
      </c>
      <c r="B2004" s="11" t="s">
        <v>42</v>
      </c>
      <c r="C2004" s="12">
        <v>450</v>
      </c>
      <c r="D2004" s="11" t="s">
        <v>42</v>
      </c>
      <c r="E2004" s="11" t="s">
        <v>441</v>
      </c>
      <c r="F2004" s="11" t="s">
        <v>312</v>
      </c>
      <c r="G2004" s="12" t="s">
        <v>355</v>
      </c>
      <c r="H2004" s="205">
        <v>313423</v>
      </c>
      <c r="I2004" s="205">
        <v>317830</v>
      </c>
      <c r="J2004" s="205">
        <v>323580</v>
      </c>
      <c r="K2004" s="205">
        <v>329446</v>
      </c>
      <c r="L2004" s="205">
        <v>335483</v>
      </c>
      <c r="M2004">
        <v>341473</v>
      </c>
      <c r="N2004">
        <v>347089</v>
      </c>
      <c r="O2004">
        <v>351979</v>
      </c>
      <c r="P2004">
        <v>357790</v>
      </c>
      <c r="Q2004">
        <v>363670</v>
      </c>
      <c r="R2004">
        <v>369897</v>
      </c>
      <c r="S2004">
        <v>376850</v>
      </c>
      <c r="T2004">
        <v>384918</v>
      </c>
      <c r="U2004">
        <v>394209</v>
      </c>
      <c r="V2004">
        <v>404063</v>
      </c>
      <c r="W2004">
        <v>413879</v>
      </c>
      <c r="X2004">
        <v>422872</v>
      </c>
      <c r="Y2004">
        <v>430150</v>
      </c>
      <c r="Z2004">
        <v>438374</v>
      </c>
      <c r="AA2004">
        <v>446215</v>
      </c>
      <c r="AB2004">
        <v>453722</v>
      </c>
      <c r="AC2004">
        <v>461014</v>
      </c>
      <c r="AD2004">
        <v>468248</v>
      </c>
      <c r="AE2004" s="21" t="s">
        <v>1</v>
      </c>
    </row>
    <row r="2005" spans="1:31" x14ac:dyDescent="0.2">
      <c r="A2005" s="27" t="s">
        <v>42</v>
      </c>
      <c r="B2005" s="13" t="s">
        <v>42</v>
      </c>
      <c r="C2005" s="14">
        <v>450</v>
      </c>
      <c r="D2005" s="13" t="s">
        <v>42</v>
      </c>
      <c r="E2005" s="13" t="s">
        <v>488</v>
      </c>
      <c r="F2005" s="13" t="s">
        <v>313</v>
      </c>
      <c r="G2005" s="14" t="s">
        <v>355</v>
      </c>
      <c r="H2005" s="205">
        <v>317152</v>
      </c>
      <c r="I2005" s="205">
        <v>322108</v>
      </c>
      <c r="J2005" s="205">
        <v>328249</v>
      </c>
      <c r="K2005" s="205">
        <v>334626</v>
      </c>
      <c r="L2005" s="205">
        <v>341142</v>
      </c>
      <c r="M2005">
        <v>347595</v>
      </c>
      <c r="N2005">
        <v>353687</v>
      </c>
      <c r="O2005">
        <v>359101</v>
      </c>
      <c r="P2005">
        <v>365490</v>
      </c>
      <c r="Q2005">
        <v>371919</v>
      </c>
      <c r="R2005">
        <v>378604</v>
      </c>
      <c r="S2005">
        <v>385848</v>
      </c>
      <c r="T2005">
        <v>393959</v>
      </c>
      <c r="U2005">
        <v>403305</v>
      </c>
      <c r="V2005">
        <v>413100</v>
      </c>
      <c r="W2005">
        <v>422821</v>
      </c>
      <c r="X2005">
        <v>431796</v>
      </c>
      <c r="Y2005">
        <v>439259</v>
      </c>
      <c r="Z2005">
        <v>447744</v>
      </c>
      <c r="AA2005">
        <v>455867</v>
      </c>
      <c r="AB2005">
        <v>463629</v>
      </c>
      <c r="AC2005">
        <v>471087</v>
      </c>
      <c r="AD2005">
        <v>478319</v>
      </c>
      <c r="AE2005" s="22" t="s">
        <v>1</v>
      </c>
    </row>
    <row r="2006" spans="1:31" x14ac:dyDescent="0.2">
      <c r="A2006" s="25" t="s">
        <v>42</v>
      </c>
      <c r="B2006" s="11" t="s">
        <v>42</v>
      </c>
      <c r="C2006" s="12">
        <v>450</v>
      </c>
      <c r="D2006" s="11" t="s">
        <v>42</v>
      </c>
      <c r="E2006" s="11" t="s">
        <v>442</v>
      </c>
      <c r="F2006" s="11" t="s">
        <v>312</v>
      </c>
      <c r="G2006" s="12" t="s">
        <v>317</v>
      </c>
      <c r="H2006" s="205">
        <v>307990</v>
      </c>
      <c r="I2006" s="205">
        <v>312259</v>
      </c>
      <c r="J2006" s="205">
        <v>317263</v>
      </c>
      <c r="K2006" s="205">
        <v>322907</v>
      </c>
      <c r="L2006" s="205">
        <v>328775</v>
      </c>
      <c r="M2006">
        <v>334695</v>
      </c>
      <c r="N2006">
        <v>340389</v>
      </c>
      <c r="O2006">
        <v>345556</v>
      </c>
      <c r="P2006">
        <v>351273</v>
      </c>
      <c r="Q2006">
        <v>356930</v>
      </c>
      <c r="R2006">
        <v>362754</v>
      </c>
      <c r="S2006">
        <v>369073</v>
      </c>
      <c r="T2006">
        <v>376225</v>
      </c>
      <c r="U2006">
        <v>384745</v>
      </c>
      <c r="V2006">
        <v>394062</v>
      </c>
      <c r="W2006">
        <v>403696</v>
      </c>
      <c r="X2006">
        <v>412986</v>
      </c>
      <c r="Y2006">
        <v>421163</v>
      </c>
      <c r="Z2006">
        <v>429671</v>
      </c>
      <c r="AA2006">
        <v>437812</v>
      </c>
      <c r="AB2006">
        <v>445604</v>
      </c>
      <c r="AC2006">
        <v>453129</v>
      </c>
      <c r="AD2006">
        <v>460508</v>
      </c>
      <c r="AE2006" s="21" t="s">
        <v>1</v>
      </c>
    </row>
    <row r="2007" spans="1:31" x14ac:dyDescent="0.2">
      <c r="A2007" s="27" t="s">
        <v>42</v>
      </c>
      <c r="B2007" s="13" t="s">
        <v>42</v>
      </c>
      <c r="C2007" s="14">
        <v>450</v>
      </c>
      <c r="D2007" s="13" t="s">
        <v>42</v>
      </c>
      <c r="E2007" s="13" t="s">
        <v>489</v>
      </c>
      <c r="F2007" s="13" t="s">
        <v>313</v>
      </c>
      <c r="G2007" s="14" t="s">
        <v>317</v>
      </c>
      <c r="H2007" s="205">
        <v>310875</v>
      </c>
      <c r="I2007" s="205">
        <v>315709</v>
      </c>
      <c r="J2007" s="205">
        <v>321175</v>
      </c>
      <c r="K2007" s="205">
        <v>327346</v>
      </c>
      <c r="L2007" s="205">
        <v>333704</v>
      </c>
      <c r="M2007">
        <v>340090</v>
      </c>
      <c r="N2007">
        <v>346247</v>
      </c>
      <c r="O2007">
        <v>351901</v>
      </c>
      <c r="P2007">
        <v>358191</v>
      </c>
      <c r="Q2007">
        <v>364419</v>
      </c>
      <c r="R2007">
        <v>370761</v>
      </c>
      <c r="S2007">
        <v>377474</v>
      </c>
      <c r="T2007">
        <v>384828</v>
      </c>
      <c r="U2007">
        <v>393511</v>
      </c>
      <c r="V2007">
        <v>402846</v>
      </c>
      <c r="W2007">
        <v>412413</v>
      </c>
      <c r="X2007">
        <v>421643</v>
      </c>
      <c r="Y2007">
        <v>429873</v>
      </c>
      <c r="Z2007">
        <v>438584</v>
      </c>
      <c r="AA2007">
        <v>446966</v>
      </c>
      <c r="AB2007">
        <v>454996</v>
      </c>
      <c r="AC2007">
        <v>462704</v>
      </c>
      <c r="AD2007">
        <v>470146</v>
      </c>
      <c r="AE2007" s="22" t="s">
        <v>1</v>
      </c>
    </row>
    <row r="2008" spans="1:31" x14ac:dyDescent="0.2">
      <c r="A2008" s="25" t="s">
        <v>42</v>
      </c>
      <c r="B2008" s="11" t="s">
        <v>42</v>
      </c>
      <c r="C2008" s="12">
        <v>450</v>
      </c>
      <c r="D2008" s="11" t="s">
        <v>42</v>
      </c>
      <c r="E2008" s="11" t="s">
        <v>443</v>
      </c>
      <c r="F2008" s="11" t="s">
        <v>312</v>
      </c>
      <c r="G2008" s="12" t="s">
        <v>356</v>
      </c>
      <c r="H2008" s="205">
        <v>302173</v>
      </c>
      <c r="I2008" s="205">
        <v>306569</v>
      </c>
      <c r="J2008" s="205">
        <v>311183</v>
      </c>
      <c r="K2008" s="205">
        <v>316636</v>
      </c>
      <c r="L2008" s="205">
        <v>322357</v>
      </c>
      <c r="M2008">
        <v>328186</v>
      </c>
      <c r="N2008">
        <v>333907</v>
      </c>
      <c r="O2008">
        <v>339265</v>
      </c>
      <c r="P2008">
        <v>344971</v>
      </c>
      <c r="Q2008">
        <v>350482</v>
      </c>
      <c r="R2008">
        <v>356031</v>
      </c>
      <c r="S2008">
        <v>361877</v>
      </c>
      <c r="T2008">
        <v>368310</v>
      </c>
      <c r="U2008">
        <v>375995</v>
      </c>
      <c r="V2008">
        <v>384709</v>
      </c>
      <c r="W2008">
        <v>393977</v>
      </c>
      <c r="X2008">
        <v>403300</v>
      </c>
      <c r="Y2008">
        <v>412030</v>
      </c>
      <c r="Z2008">
        <v>420766</v>
      </c>
      <c r="AA2008">
        <v>429153</v>
      </c>
      <c r="AB2008">
        <v>437209</v>
      </c>
      <c r="AC2008">
        <v>444971</v>
      </c>
      <c r="AD2008">
        <v>452522</v>
      </c>
      <c r="AE2008" s="21" t="s">
        <v>1</v>
      </c>
    </row>
    <row r="2009" spans="1:31" x14ac:dyDescent="0.2">
      <c r="A2009" s="27" t="s">
        <v>42</v>
      </c>
      <c r="B2009" s="13" t="s">
        <v>42</v>
      </c>
      <c r="C2009" s="14">
        <v>450</v>
      </c>
      <c r="D2009" s="13" t="s">
        <v>42</v>
      </c>
      <c r="E2009" s="13" t="s">
        <v>490</v>
      </c>
      <c r="F2009" s="13" t="s">
        <v>313</v>
      </c>
      <c r="G2009" s="14" t="s">
        <v>356</v>
      </c>
      <c r="H2009" s="205">
        <v>304290</v>
      </c>
      <c r="I2009" s="205">
        <v>309241</v>
      </c>
      <c r="J2009" s="205">
        <v>314357</v>
      </c>
      <c r="K2009" s="205">
        <v>320348</v>
      </c>
      <c r="L2009" s="205">
        <v>326569</v>
      </c>
      <c r="M2009">
        <v>332869</v>
      </c>
      <c r="N2009">
        <v>339047</v>
      </c>
      <c r="O2009">
        <v>344869</v>
      </c>
      <c r="P2009">
        <v>351129</v>
      </c>
      <c r="Q2009">
        <v>357220</v>
      </c>
      <c r="R2009">
        <v>363324</v>
      </c>
      <c r="S2009">
        <v>369641</v>
      </c>
      <c r="T2009">
        <v>376399</v>
      </c>
      <c r="U2009">
        <v>384367</v>
      </c>
      <c r="V2009">
        <v>393186</v>
      </c>
      <c r="W2009">
        <v>402443</v>
      </c>
      <c r="X2009">
        <v>411704</v>
      </c>
      <c r="Y2009">
        <v>420410</v>
      </c>
      <c r="Z2009">
        <v>429295</v>
      </c>
      <c r="AA2009">
        <v>437882</v>
      </c>
      <c r="AB2009">
        <v>446153</v>
      </c>
      <c r="AC2009">
        <v>454101</v>
      </c>
      <c r="AD2009">
        <v>461758</v>
      </c>
      <c r="AE2009" s="22" t="s">
        <v>1</v>
      </c>
    </row>
    <row r="2010" spans="1:31" x14ac:dyDescent="0.2">
      <c r="A2010" s="25" t="s">
        <v>42</v>
      </c>
      <c r="B2010" s="11" t="s">
        <v>42</v>
      </c>
      <c r="C2010" s="12">
        <v>450</v>
      </c>
      <c r="D2010" s="11" t="s">
        <v>42</v>
      </c>
      <c r="E2010" s="11" t="s">
        <v>444</v>
      </c>
      <c r="F2010" s="11" t="s">
        <v>312</v>
      </c>
      <c r="G2010" s="12" t="s">
        <v>327</v>
      </c>
      <c r="H2010" s="205">
        <v>295955</v>
      </c>
      <c r="I2010" s="205">
        <v>300698</v>
      </c>
      <c r="J2010" s="205">
        <v>305233</v>
      </c>
      <c r="K2010" s="205">
        <v>310526</v>
      </c>
      <c r="L2010" s="205">
        <v>316129</v>
      </c>
      <c r="M2010">
        <v>321889</v>
      </c>
      <c r="N2010">
        <v>327598</v>
      </c>
      <c r="O2010">
        <v>333080</v>
      </c>
      <c r="P2010">
        <v>338856</v>
      </c>
      <c r="Q2010">
        <v>344302</v>
      </c>
      <c r="R2010">
        <v>349652</v>
      </c>
      <c r="S2010">
        <v>355170</v>
      </c>
      <c r="T2010">
        <v>361060</v>
      </c>
      <c r="U2010">
        <v>367852</v>
      </c>
      <c r="V2010">
        <v>375899</v>
      </c>
      <c r="W2010">
        <v>384734</v>
      </c>
      <c r="X2010">
        <v>393865</v>
      </c>
      <c r="Y2010">
        <v>402843</v>
      </c>
      <c r="Z2010">
        <v>411755</v>
      </c>
      <c r="AA2010">
        <v>420332</v>
      </c>
      <c r="AB2010">
        <v>428595</v>
      </c>
      <c r="AC2010">
        <v>436584</v>
      </c>
      <c r="AD2010">
        <v>444323</v>
      </c>
      <c r="AE2010" s="21" t="s">
        <v>1</v>
      </c>
    </row>
    <row r="2011" spans="1:31" x14ac:dyDescent="0.2">
      <c r="A2011" s="27" t="s">
        <v>42</v>
      </c>
      <c r="B2011" s="13" t="s">
        <v>42</v>
      </c>
      <c r="C2011" s="14">
        <v>450</v>
      </c>
      <c r="D2011" s="13" t="s">
        <v>42</v>
      </c>
      <c r="E2011" s="13" t="s">
        <v>491</v>
      </c>
      <c r="F2011" s="13" t="s">
        <v>313</v>
      </c>
      <c r="G2011" s="14" t="s">
        <v>327</v>
      </c>
      <c r="H2011" s="205">
        <v>297384</v>
      </c>
      <c r="I2011" s="205">
        <v>302649</v>
      </c>
      <c r="J2011" s="205">
        <v>307696</v>
      </c>
      <c r="K2011" s="205">
        <v>313538</v>
      </c>
      <c r="L2011" s="205">
        <v>319645</v>
      </c>
      <c r="M2011">
        <v>325877</v>
      </c>
      <c r="N2011">
        <v>332043</v>
      </c>
      <c r="O2011">
        <v>337974</v>
      </c>
      <c r="P2011">
        <v>344276</v>
      </c>
      <c r="Q2011">
        <v>350296</v>
      </c>
      <c r="R2011">
        <v>356224</v>
      </c>
      <c r="S2011">
        <v>362265</v>
      </c>
      <c r="T2011">
        <v>368576</v>
      </c>
      <c r="U2011">
        <v>375779</v>
      </c>
      <c r="V2011">
        <v>384027</v>
      </c>
      <c r="W2011">
        <v>392916</v>
      </c>
      <c r="X2011">
        <v>402018</v>
      </c>
      <c r="Y2011">
        <v>410942</v>
      </c>
      <c r="Z2011">
        <v>419953</v>
      </c>
      <c r="AA2011">
        <v>428693</v>
      </c>
      <c r="AB2011">
        <v>437147</v>
      </c>
      <c r="AC2011">
        <v>445316</v>
      </c>
      <c r="AD2011">
        <v>453185</v>
      </c>
      <c r="AE2011" s="22" t="s">
        <v>1</v>
      </c>
    </row>
    <row r="2012" spans="1:31" x14ac:dyDescent="0.2">
      <c r="A2012" s="25" t="s">
        <v>42</v>
      </c>
      <c r="B2012" s="11" t="s">
        <v>42</v>
      </c>
      <c r="C2012" s="12">
        <v>450</v>
      </c>
      <c r="D2012" s="11" t="s">
        <v>42</v>
      </c>
      <c r="E2012" s="11" t="s">
        <v>445</v>
      </c>
      <c r="F2012" s="11" t="s">
        <v>312</v>
      </c>
      <c r="G2012" s="12" t="s">
        <v>320</v>
      </c>
      <c r="H2012" s="205">
        <v>289470</v>
      </c>
      <c r="I2012" s="205">
        <v>294585</v>
      </c>
      <c r="J2012" s="205">
        <v>299307</v>
      </c>
      <c r="K2012" s="205">
        <v>304555</v>
      </c>
      <c r="L2012" s="205">
        <v>309988</v>
      </c>
      <c r="M2012">
        <v>315703</v>
      </c>
      <c r="N2012">
        <v>321420</v>
      </c>
      <c r="O2012">
        <v>326972</v>
      </c>
      <c r="P2012">
        <v>332795</v>
      </c>
      <c r="Q2012">
        <v>338365</v>
      </c>
      <c r="R2012">
        <v>343594</v>
      </c>
      <c r="S2012">
        <v>348859</v>
      </c>
      <c r="T2012">
        <v>354369</v>
      </c>
      <c r="U2012">
        <v>360439</v>
      </c>
      <c r="V2012">
        <v>367525</v>
      </c>
      <c r="W2012">
        <v>375862</v>
      </c>
      <c r="X2012">
        <v>384732</v>
      </c>
      <c r="Y2012">
        <v>393692</v>
      </c>
      <c r="Z2012">
        <v>402652</v>
      </c>
      <c r="AA2012">
        <v>411442</v>
      </c>
      <c r="AB2012">
        <v>419857</v>
      </c>
      <c r="AC2012">
        <v>428016</v>
      </c>
      <c r="AD2012">
        <v>435946</v>
      </c>
      <c r="AE2012" s="21" t="s">
        <v>1</v>
      </c>
    </row>
    <row r="2013" spans="1:31" x14ac:dyDescent="0.2">
      <c r="A2013" s="27" t="s">
        <v>42</v>
      </c>
      <c r="B2013" s="13" t="s">
        <v>42</v>
      </c>
      <c r="C2013" s="14">
        <v>450</v>
      </c>
      <c r="D2013" s="13" t="s">
        <v>42</v>
      </c>
      <c r="E2013" s="13" t="s">
        <v>492</v>
      </c>
      <c r="F2013" s="13" t="s">
        <v>313</v>
      </c>
      <c r="G2013" s="14" t="s">
        <v>320</v>
      </c>
      <c r="H2013" s="205">
        <v>290283</v>
      </c>
      <c r="I2013" s="205">
        <v>295878</v>
      </c>
      <c r="J2013" s="205">
        <v>301096</v>
      </c>
      <c r="K2013" s="205">
        <v>306884</v>
      </c>
      <c r="L2013" s="205">
        <v>312840</v>
      </c>
      <c r="M2013">
        <v>319024</v>
      </c>
      <c r="N2013">
        <v>325193</v>
      </c>
      <c r="O2013">
        <v>331188</v>
      </c>
      <c r="P2013">
        <v>337509</v>
      </c>
      <c r="Q2013">
        <v>343624</v>
      </c>
      <c r="R2013">
        <v>349439</v>
      </c>
      <c r="S2013">
        <v>355264</v>
      </c>
      <c r="T2013">
        <v>361261</v>
      </c>
      <c r="U2013">
        <v>367842</v>
      </c>
      <c r="V2013">
        <v>375277</v>
      </c>
      <c r="W2013">
        <v>383741</v>
      </c>
      <c r="X2013">
        <v>392624</v>
      </c>
      <c r="Y2013">
        <v>401542</v>
      </c>
      <c r="Z2013">
        <v>410571</v>
      </c>
      <c r="AA2013">
        <v>419472</v>
      </c>
      <c r="AB2013">
        <v>428056</v>
      </c>
      <c r="AC2013">
        <v>436388</v>
      </c>
      <c r="AD2013">
        <v>444459</v>
      </c>
      <c r="AE2013" s="22" t="s">
        <v>1</v>
      </c>
    </row>
    <row r="2014" spans="1:31" x14ac:dyDescent="0.2">
      <c r="A2014" s="25" t="s">
        <v>42</v>
      </c>
      <c r="B2014" s="11" t="s">
        <v>42</v>
      </c>
      <c r="C2014" s="12">
        <v>450</v>
      </c>
      <c r="D2014" s="11" t="s">
        <v>42</v>
      </c>
      <c r="E2014" s="11" t="s">
        <v>446</v>
      </c>
      <c r="F2014" s="11" t="s">
        <v>312</v>
      </c>
      <c r="G2014" s="12" t="s">
        <v>326</v>
      </c>
      <c r="H2014" s="205">
        <v>282851</v>
      </c>
      <c r="I2014" s="205">
        <v>288368</v>
      </c>
      <c r="J2014" s="205">
        <v>293298</v>
      </c>
      <c r="K2014" s="205">
        <v>298658</v>
      </c>
      <c r="L2014" s="205">
        <v>303993</v>
      </c>
      <c r="M2014">
        <v>309528</v>
      </c>
      <c r="N2014">
        <v>315276</v>
      </c>
      <c r="O2014">
        <v>320914</v>
      </c>
      <c r="P2014">
        <v>326707</v>
      </c>
      <c r="Q2014">
        <v>332430</v>
      </c>
      <c r="R2014">
        <v>337836</v>
      </c>
      <c r="S2014">
        <v>342924</v>
      </c>
      <c r="T2014">
        <v>348125</v>
      </c>
      <c r="U2014">
        <v>353765</v>
      </c>
      <c r="V2014">
        <v>359946</v>
      </c>
      <c r="W2014">
        <v>367256</v>
      </c>
      <c r="X2014">
        <v>375799</v>
      </c>
      <c r="Y2014">
        <v>384671</v>
      </c>
      <c r="Z2014">
        <v>393514</v>
      </c>
      <c r="AA2014">
        <v>402425</v>
      </c>
      <c r="AB2014">
        <v>411090</v>
      </c>
      <c r="AC2014">
        <v>419362</v>
      </c>
      <c r="AD2014">
        <v>427423</v>
      </c>
      <c r="AE2014" s="21" t="s">
        <v>1</v>
      </c>
    </row>
    <row r="2015" spans="1:31" x14ac:dyDescent="0.2">
      <c r="A2015" s="27" t="s">
        <v>42</v>
      </c>
      <c r="B2015" s="13" t="s">
        <v>42</v>
      </c>
      <c r="C2015" s="14">
        <v>450</v>
      </c>
      <c r="D2015" s="13" t="s">
        <v>42</v>
      </c>
      <c r="E2015" s="13" t="s">
        <v>493</v>
      </c>
      <c r="F2015" s="13" t="s">
        <v>313</v>
      </c>
      <c r="G2015" s="14" t="s">
        <v>326</v>
      </c>
      <c r="H2015" s="205">
        <v>283115</v>
      </c>
      <c r="I2015" s="205">
        <v>289059</v>
      </c>
      <c r="J2015" s="205">
        <v>294458</v>
      </c>
      <c r="K2015" s="205">
        <v>300323</v>
      </c>
      <c r="L2015" s="205">
        <v>306189</v>
      </c>
      <c r="M2015">
        <v>312223</v>
      </c>
      <c r="N2015">
        <v>318412</v>
      </c>
      <c r="O2015">
        <v>324481</v>
      </c>
      <c r="P2015">
        <v>330753</v>
      </c>
      <c r="Q2015">
        <v>336985</v>
      </c>
      <c r="R2015">
        <v>342947</v>
      </c>
      <c r="S2015">
        <v>348617</v>
      </c>
      <c r="T2015">
        <v>354357</v>
      </c>
      <c r="U2015">
        <v>360554</v>
      </c>
      <c r="V2015">
        <v>367223</v>
      </c>
      <c r="W2015">
        <v>374828</v>
      </c>
      <c r="X2015">
        <v>383433</v>
      </c>
      <c r="Y2015">
        <v>392281</v>
      </c>
      <c r="Z2015">
        <v>401193</v>
      </c>
      <c r="AA2015">
        <v>410177</v>
      </c>
      <c r="AB2015">
        <v>418958</v>
      </c>
      <c r="AC2015">
        <v>427397</v>
      </c>
      <c r="AD2015">
        <v>435609</v>
      </c>
      <c r="AE2015" s="22" t="s">
        <v>1</v>
      </c>
    </row>
    <row r="2016" spans="1:31" x14ac:dyDescent="0.2">
      <c r="A2016" s="25" t="s">
        <v>42</v>
      </c>
      <c r="B2016" s="11" t="s">
        <v>42</v>
      </c>
      <c r="C2016" s="12">
        <v>450</v>
      </c>
      <c r="D2016" s="11" t="s">
        <v>42</v>
      </c>
      <c r="E2016" s="11" t="s">
        <v>447</v>
      </c>
      <c r="F2016" s="11" t="s">
        <v>312</v>
      </c>
      <c r="G2016" s="12" t="s">
        <v>318</v>
      </c>
      <c r="H2016" s="205">
        <v>275338</v>
      </c>
      <c r="I2016" s="205">
        <v>282183</v>
      </c>
      <c r="J2016" s="205">
        <v>287346</v>
      </c>
      <c r="K2016" s="205">
        <v>292703</v>
      </c>
      <c r="L2016" s="205">
        <v>298122</v>
      </c>
      <c r="M2016">
        <v>303508</v>
      </c>
      <c r="N2016">
        <v>309069</v>
      </c>
      <c r="O2016">
        <v>314813</v>
      </c>
      <c r="P2016">
        <v>320602</v>
      </c>
      <c r="Q2016">
        <v>326363</v>
      </c>
      <c r="R2016">
        <v>332028</v>
      </c>
      <c r="S2016">
        <v>337343</v>
      </c>
      <c r="T2016">
        <v>342310</v>
      </c>
      <c r="U2016">
        <v>347646</v>
      </c>
      <c r="V2016">
        <v>353288</v>
      </c>
      <c r="W2016">
        <v>359510</v>
      </c>
      <c r="X2016">
        <v>366962</v>
      </c>
      <c r="Y2016">
        <v>375678</v>
      </c>
      <c r="Z2016">
        <v>384458</v>
      </c>
      <c r="AA2016">
        <v>393300</v>
      </c>
      <c r="AB2016">
        <v>402161</v>
      </c>
      <c r="AC2016">
        <v>410719</v>
      </c>
      <c r="AD2016">
        <v>418854</v>
      </c>
      <c r="AE2016" s="21" t="s">
        <v>1</v>
      </c>
    </row>
    <row r="2017" spans="1:31" x14ac:dyDescent="0.2">
      <c r="A2017" s="27" t="s">
        <v>42</v>
      </c>
      <c r="B2017" s="13" t="s">
        <v>42</v>
      </c>
      <c r="C2017" s="14">
        <v>450</v>
      </c>
      <c r="D2017" s="13" t="s">
        <v>42</v>
      </c>
      <c r="E2017" s="13" t="s">
        <v>494</v>
      </c>
      <c r="F2017" s="13" t="s">
        <v>313</v>
      </c>
      <c r="G2017" s="14" t="s">
        <v>318</v>
      </c>
      <c r="H2017" s="205">
        <v>275165</v>
      </c>
      <c r="I2017" s="205">
        <v>282324</v>
      </c>
      <c r="J2017" s="205">
        <v>287919</v>
      </c>
      <c r="K2017" s="205">
        <v>293739</v>
      </c>
      <c r="L2017" s="205">
        <v>299665</v>
      </c>
      <c r="M2017">
        <v>305574</v>
      </c>
      <c r="N2017">
        <v>311614</v>
      </c>
      <c r="O2017">
        <v>317772</v>
      </c>
      <c r="P2017">
        <v>324013</v>
      </c>
      <c r="Q2017">
        <v>330261</v>
      </c>
      <c r="R2017">
        <v>336438</v>
      </c>
      <c r="S2017">
        <v>342306</v>
      </c>
      <c r="T2017">
        <v>347847</v>
      </c>
      <c r="U2017">
        <v>353759</v>
      </c>
      <c r="V2017">
        <v>359961</v>
      </c>
      <c r="W2017">
        <v>366656</v>
      </c>
      <c r="X2017">
        <v>374357</v>
      </c>
      <c r="Y2017">
        <v>383076</v>
      </c>
      <c r="Z2017">
        <v>391913</v>
      </c>
      <c r="AA2017">
        <v>400821</v>
      </c>
      <c r="AB2017">
        <v>409750</v>
      </c>
      <c r="AC2017">
        <v>418422</v>
      </c>
      <c r="AD2017">
        <v>426718</v>
      </c>
      <c r="AE2017" s="22" t="s">
        <v>1</v>
      </c>
    </row>
    <row r="2018" spans="1:31" x14ac:dyDescent="0.2">
      <c r="A2018" s="25" t="s">
        <v>42</v>
      </c>
      <c r="B2018" s="11" t="s">
        <v>42</v>
      </c>
      <c r="C2018" s="12">
        <v>450</v>
      </c>
      <c r="D2018" s="11" t="s">
        <v>42</v>
      </c>
      <c r="E2018" s="11" t="s">
        <v>448</v>
      </c>
      <c r="F2018" s="11" t="s">
        <v>312</v>
      </c>
      <c r="G2018" s="12" t="s">
        <v>333</v>
      </c>
      <c r="H2018" s="205">
        <v>266618</v>
      </c>
      <c r="I2018" s="205">
        <v>274977</v>
      </c>
      <c r="J2018" s="205">
        <v>281594</v>
      </c>
      <c r="K2018" s="205">
        <v>286767</v>
      </c>
      <c r="L2018" s="205">
        <v>292220</v>
      </c>
      <c r="M2018">
        <v>297662</v>
      </c>
      <c r="N2018">
        <v>303023</v>
      </c>
      <c r="O2018">
        <v>308573</v>
      </c>
      <c r="P2018">
        <v>314480</v>
      </c>
      <c r="Q2018">
        <v>320213</v>
      </c>
      <c r="R2018">
        <v>325982</v>
      </c>
      <c r="S2018">
        <v>331661</v>
      </c>
      <c r="T2018">
        <v>336907</v>
      </c>
      <c r="U2018">
        <v>341869</v>
      </c>
      <c r="V2018">
        <v>347291</v>
      </c>
      <c r="W2018">
        <v>352867</v>
      </c>
      <c r="X2018">
        <v>359048</v>
      </c>
      <c r="Y2018">
        <v>366611</v>
      </c>
      <c r="Z2018">
        <v>375449</v>
      </c>
      <c r="AA2018">
        <v>384211</v>
      </c>
      <c r="AB2018">
        <v>393049</v>
      </c>
      <c r="AC2018">
        <v>401877</v>
      </c>
      <c r="AD2018">
        <v>410334</v>
      </c>
      <c r="AE2018" s="21" t="s">
        <v>1</v>
      </c>
    </row>
    <row r="2019" spans="1:31" x14ac:dyDescent="0.2">
      <c r="A2019" s="27" t="s">
        <v>42</v>
      </c>
      <c r="B2019" s="13" t="s">
        <v>42</v>
      </c>
      <c r="C2019" s="14">
        <v>450</v>
      </c>
      <c r="D2019" s="13" t="s">
        <v>42</v>
      </c>
      <c r="E2019" s="13" t="s">
        <v>495</v>
      </c>
      <c r="F2019" s="13" t="s">
        <v>313</v>
      </c>
      <c r="G2019" s="14" t="s">
        <v>333</v>
      </c>
      <c r="H2019" s="205">
        <v>266139</v>
      </c>
      <c r="I2019" s="205">
        <v>274682</v>
      </c>
      <c r="J2019" s="205">
        <v>281614</v>
      </c>
      <c r="K2019" s="205">
        <v>287219</v>
      </c>
      <c r="L2019" s="205">
        <v>293134</v>
      </c>
      <c r="M2019">
        <v>299086</v>
      </c>
      <c r="N2019">
        <v>304968</v>
      </c>
      <c r="O2019">
        <v>310978</v>
      </c>
      <c r="P2019">
        <v>317290</v>
      </c>
      <c r="Q2019">
        <v>323489</v>
      </c>
      <c r="R2019">
        <v>329745</v>
      </c>
      <c r="S2019">
        <v>335926</v>
      </c>
      <c r="T2019">
        <v>341716</v>
      </c>
      <c r="U2019">
        <v>347284</v>
      </c>
      <c r="V2019">
        <v>353273</v>
      </c>
      <c r="W2019">
        <v>359418</v>
      </c>
      <c r="X2019">
        <v>366067</v>
      </c>
      <c r="Y2019">
        <v>373838</v>
      </c>
      <c r="Z2019">
        <v>382697</v>
      </c>
      <c r="AA2019">
        <v>391521</v>
      </c>
      <c r="AB2019">
        <v>400417</v>
      </c>
      <c r="AC2019">
        <v>409301</v>
      </c>
      <c r="AD2019">
        <v>417867</v>
      </c>
      <c r="AE2019" s="22" t="s">
        <v>1</v>
      </c>
    </row>
    <row r="2020" spans="1:31" x14ac:dyDescent="0.2">
      <c r="A2020" s="25" t="s">
        <v>42</v>
      </c>
      <c r="B2020" s="11" t="s">
        <v>42</v>
      </c>
      <c r="C2020" s="12">
        <v>450</v>
      </c>
      <c r="D2020" s="11" t="s">
        <v>42</v>
      </c>
      <c r="E2020" s="11" t="s">
        <v>449</v>
      </c>
      <c r="F2020" s="11" t="s">
        <v>312</v>
      </c>
      <c r="G2020" s="12" t="s">
        <v>340</v>
      </c>
      <c r="H2020" s="205">
        <v>257120</v>
      </c>
      <c r="I2020" s="205">
        <v>266291</v>
      </c>
      <c r="J2020" s="205">
        <v>274693</v>
      </c>
      <c r="K2020" s="205">
        <v>281006</v>
      </c>
      <c r="L2020" s="205">
        <v>286298</v>
      </c>
      <c r="M2020">
        <v>291811</v>
      </c>
      <c r="N2020">
        <v>297202</v>
      </c>
      <c r="O2020">
        <v>302502</v>
      </c>
      <c r="P2020">
        <v>308230</v>
      </c>
      <c r="Q2020">
        <v>314072</v>
      </c>
      <c r="R2020">
        <v>319787</v>
      </c>
      <c r="S2020">
        <v>325636</v>
      </c>
      <c r="T2020">
        <v>331349</v>
      </c>
      <c r="U2020">
        <v>336457</v>
      </c>
      <c r="V2020">
        <v>341549</v>
      </c>
      <c r="W2020">
        <v>346990</v>
      </c>
      <c r="X2020">
        <v>352421</v>
      </c>
      <c r="Y2020">
        <v>358532</v>
      </c>
      <c r="Z2020">
        <v>366373</v>
      </c>
      <c r="AA2020">
        <v>375187</v>
      </c>
      <c r="AB2020">
        <v>383927</v>
      </c>
      <c r="AC2020">
        <v>392779</v>
      </c>
      <c r="AD2020">
        <v>401580</v>
      </c>
      <c r="AE2020" s="21" t="s">
        <v>1</v>
      </c>
    </row>
    <row r="2021" spans="1:31" x14ac:dyDescent="0.2">
      <c r="A2021" s="27" t="s">
        <v>42</v>
      </c>
      <c r="B2021" s="13" t="s">
        <v>42</v>
      </c>
      <c r="C2021" s="14">
        <v>450</v>
      </c>
      <c r="D2021" s="13" t="s">
        <v>42</v>
      </c>
      <c r="E2021" s="13" t="s">
        <v>496</v>
      </c>
      <c r="F2021" s="13" t="s">
        <v>313</v>
      </c>
      <c r="G2021" s="14" t="s">
        <v>340</v>
      </c>
      <c r="H2021" s="205">
        <v>256444.00000000003</v>
      </c>
      <c r="I2021" s="205">
        <v>265703</v>
      </c>
      <c r="J2021" s="205">
        <v>274278</v>
      </c>
      <c r="K2021" s="205">
        <v>280909</v>
      </c>
      <c r="L2021" s="205">
        <v>286630</v>
      </c>
      <c r="M2021">
        <v>292605</v>
      </c>
      <c r="N2021">
        <v>298514</v>
      </c>
      <c r="O2021">
        <v>304334</v>
      </c>
      <c r="P2021">
        <v>310488</v>
      </c>
      <c r="Q2021">
        <v>316754</v>
      </c>
      <c r="R2021">
        <v>322943</v>
      </c>
      <c r="S2021">
        <v>329264</v>
      </c>
      <c r="T2021">
        <v>335463</v>
      </c>
      <c r="U2021">
        <v>341144</v>
      </c>
      <c r="V2021">
        <v>346829</v>
      </c>
      <c r="W2021">
        <v>352836</v>
      </c>
      <c r="X2021">
        <v>358855</v>
      </c>
      <c r="Y2021">
        <v>365432</v>
      </c>
      <c r="Z2021">
        <v>373452</v>
      </c>
      <c r="AA2021">
        <v>382297</v>
      </c>
      <c r="AB2021">
        <v>391099</v>
      </c>
      <c r="AC2021">
        <v>399992</v>
      </c>
      <c r="AD2021">
        <v>408834</v>
      </c>
      <c r="AE2021" s="22" t="s">
        <v>1</v>
      </c>
    </row>
    <row r="2022" spans="1:31" x14ac:dyDescent="0.2">
      <c r="A2022" s="25" t="s">
        <v>42</v>
      </c>
      <c r="B2022" s="11" t="s">
        <v>42</v>
      </c>
      <c r="C2022" s="12">
        <v>450</v>
      </c>
      <c r="D2022" s="11" t="s">
        <v>42</v>
      </c>
      <c r="E2022" s="11" t="s">
        <v>450</v>
      </c>
      <c r="F2022" s="11" t="s">
        <v>312</v>
      </c>
      <c r="G2022" s="12" t="s">
        <v>329</v>
      </c>
      <c r="H2022" s="205">
        <v>247636</v>
      </c>
      <c r="I2022" s="205">
        <v>256661</v>
      </c>
      <c r="J2022" s="205">
        <v>266040</v>
      </c>
      <c r="K2022" s="205">
        <v>274093</v>
      </c>
      <c r="L2022" s="205">
        <v>280526</v>
      </c>
      <c r="M2022">
        <v>285901</v>
      </c>
      <c r="N2022">
        <v>291402</v>
      </c>
      <c r="O2022">
        <v>296707</v>
      </c>
      <c r="P2022">
        <v>302143</v>
      </c>
      <c r="Q2022">
        <v>307813</v>
      </c>
      <c r="R2022">
        <v>313628</v>
      </c>
      <c r="S2022">
        <v>319396</v>
      </c>
      <c r="T2022">
        <v>325345</v>
      </c>
      <c r="U2022">
        <v>330885</v>
      </c>
      <c r="V2022">
        <v>336127</v>
      </c>
      <c r="W2022">
        <v>341284</v>
      </c>
      <c r="X2022">
        <v>346665</v>
      </c>
      <c r="Y2022">
        <v>351921</v>
      </c>
      <c r="Z2022">
        <v>358279</v>
      </c>
      <c r="AA2022">
        <v>366102</v>
      </c>
      <c r="AB2022">
        <v>374888</v>
      </c>
      <c r="AC2022">
        <v>383625</v>
      </c>
      <c r="AD2022">
        <v>392497</v>
      </c>
      <c r="AE2022" s="21" t="s">
        <v>1</v>
      </c>
    </row>
    <row r="2023" spans="1:31" x14ac:dyDescent="0.2">
      <c r="A2023" s="27" t="s">
        <v>42</v>
      </c>
      <c r="B2023" s="13" t="s">
        <v>42</v>
      </c>
      <c r="C2023" s="14">
        <v>450</v>
      </c>
      <c r="D2023" s="13" t="s">
        <v>42</v>
      </c>
      <c r="E2023" s="13" t="s">
        <v>497</v>
      </c>
      <c r="F2023" s="13" t="s">
        <v>313</v>
      </c>
      <c r="G2023" s="14" t="s">
        <v>329</v>
      </c>
      <c r="H2023" s="205">
        <v>246817</v>
      </c>
      <c r="I2023" s="205">
        <v>255893</v>
      </c>
      <c r="J2023" s="205">
        <v>265343</v>
      </c>
      <c r="K2023" s="205">
        <v>273566</v>
      </c>
      <c r="L2023" s="205">
        <v>280313</v>
      </c>
      <c r="M2023">
        <v>286115</v>
      </c>
      <c r="N2023">
        <v>292084</v>
      </c>
      <c r="O2023">
        <v>297916</v>
      </c>
      <c r="P2023">
        <v>303831</v>
      </c>
      <c r="Q2023">
        <v>309945</v>
      </c>
      <c r="R2023">
        <v>316196</v>
      </c>
      <c r="S2023">
        <v>322429</v>
      </c>
      <c r="T2023">
        <v>328831</v>
      </c>
      <c r="U2023">
        <v>334879</v>
      </c>
      <c r="V2023">
        <v>340679</v>
      </c>
      <c r="W2023">
        <v>346423</v>
      </c>
      <c r="X2023">
        <v>352379</v>
      </c>
      <c r="Y2023">
        <v>358246</v>
      </c>
      <c r="Z2023">
        <v>365032</v>
      </c>
      <c r="AA2023">
        <v>373043</v>
      </c>
      <c r="AB2023">
        <v>381866</v>
      </c>
      <c r="AC2023">
        <v>390656</v>
      </c>
      <c r="AD2023">
        <v>399549</v>
      </c>
      <c r="AE2023" s="22" t="s">
        <v>1</v>
      </c>
    </row>
    <row r="2024" spans="1:31" x14ac:dyDescent="0.2">
      <c r="A2024" s="25" t="s">
        <v>42</v>
      </c>
      <c r="B2024" s="11" t="s">
        <v>42</v>
      </c>
      <c r="C2024" s="12">
        <v>450</v>
      </c>
      <c r="D2024" s="11" t="s">
        <v>42</v>
      </c>
      <c r="E2024" s="11" t="s">
        <v>451</v>
      </c>
      <c r="F2024" s="11" t="s">
        <v>312</v>
      </c>
      <c r="G2024" s="12" t="s">
        <v>361</v>
      </c>
      <c r="H2024" s="205">
        <v>238061</v>
      </c>
      <c r="I2024" s="205">
        <v>247123</v>
      </c>
      <c r="J2024" s="205">
        <v>256273.00000000003</v>
      </c>
      <c r="K2024" s="205">
        <v>265430</v>
      </c>
      <c r="L2024" s="205">
        <v>273599</v>
      </c>
      <c r="M2024">
        <v>280116</v>
      </c>
      <c r="N2024">
        <v>285504</v>
      </c>
      <c r="O2024">
        <v>290959</v>
      </c>
      <c r="P2024">
        <v>296326</v>
      </c>
      <c r="Q2024">
        <v>301710</v>
      </c>
      <c r="R2024">
        <v>307361</v>
      </c>
      <c r="S2024">
        <v>313218</v>
      </c>
      <c r="T2024">
        <v>319058</v>
      </c>
      <c r="U2024">
        <v>324863</v>
      </c>
      <c r="V2024">
        <v>330539</v>
      </c>
      <c r="W2024">
        <v>335850</v>
      </c>
      <c r="X2024">
        <v>340994</v>
      </c>
      <c r="Y2024">
        <v>346288</v>
      </c>
      <c r="Z2024">
        <v>351648</v>
      </c>
      <c r="AA2024">
        <v>357994</v>
      </c>
      <c r="AB2024">
        <v>365797</v>
      </c>
      <c r="AC2024">
        <v>374572</v>
      </c>
      <c r="AD2024">
        <v>383310</v>
      </c>
      <c r="AE2024" s="21" t="s">
        <v>1</v>
      </c>
    </row>
    <row r="2025" spans="1:31" x14ac:dyDescent="0.2">
      <c r="A2025" s="27" t="s">
        <v>42</v>
      </c>
      <c r="B2025" s="13" t="s">
        <v>42</v>
      </c>
      <c r="C2025" s="14">
        <v>450</v>
      </c>
      <c r="D2025" s="13" t="s">
        <v>42</v>
      </c>
      <c r="E2025" s="13" t="s">
        <v>498</v>
      </c>
      <c r="F2025" s="13" t="s">
        <v>313</v>
      </c>
      <c r="G2025" s="14" t="s">
        <v>361</v>
      </c>
      <c r="H2025" s="205">
        <v>237152</v>
      </c>
      <c r="I2025" s="205">
        <v>246223</v>
      </c>
      <c r="J2025" s="205">
        <v>255415</v>
      </c>
      <c r="K2025" s="205">
        <v>264631</v>
      </c>
      <c r="L2025" s="205">
        <v>272960</v>
      </c>
      <c r="M2025">
        <v>279788</v>
      </c>
      <c r="N2025">
        <v>285608</v>
      </c>
      <c r="O2025">
        <v>291537</v>
      </c>
      <c r="P2025">
        <v>297399</v>
      </c>
      <c r="Q2025">
        <v>303276</v>
      </c>
      <c r="R2025">
        <v>309380</v>
      </c>
      <c r="S2025">
        <v>315670</v>
      </c>
      <c r="T2025">
        <v>321964</v>
      </c>
      <c r="U2025">
        <v>328233</v>
      </c>
      <c r="V2025">
        <v>334399</v>
      </c>
      <c r="W2025">
        <v>340262</v>
      </c>
      <c r="X2025">
        <v>345997</v>
      </c>
      <c r="Y2025">
        <v>351877</v>
      </c>
      <c r="Z2025">
        <v>357828</v>
      </c>
      <c r="AA2025">
        <v>364610</v>
      </c>
      <c r="AB2025">
        <v>372605</v>
      </c>
      <c r="AC2025">
        <v>381415</v>
      </c>
      <c r="AD2025">
        <v>390195</v>
      </c>
      <c r="AE2025" s="22" t="s">
        <v>1</v>
      </c>
    </row>
    <row r="2026" spans="1:31" x14ac:dyDescent="0.2">
      <c r="A2026" s="25" t="s">
        <v>42</v>
      </c>
      <c r="B2026" s="11" t="s">
        <v>42</v>
      </c>
      <c r="C2026" s="12">
        <v>450</v>
      </c>
      <c r="D2026" s="11" t="s">
        <v>42</v>
      </c>
      <c r="E2026" s="11" t="s">
        <v>452</v>
      </c>
      <c r="F2026" s="11" t="s">
        <v>312</v>
      </c>
      <c r="G2026" s="12" t="s">
        <v>328</v>
      </c>
      <c r="H2026" s="205">
        <v>228819</v>
      </c>
      <c r="I2026" s="205">
        <v>237528</v>
      </c>
      <c r="J2026" s="205">
        <v>246680</v>
      </c>
      <c r="K2026" s="205">
        <v>255654</v>
      </c>
      <c r="L2026" s="205">
        <v>264922</v>
      </c>
      <c r="M2026">
        <v>273173</v>
      </c>
      <c r="N2026">
        <v>279707</v>
      </c>
      <c r="O2026">
        <v>285073</v>
      </c>
      <c r="P2026">
        <v>290554</v>
      </c>
      <c r="Q2026">
        <v>295873</v>
      </c>
      <c r="R2026">
        <v>301244</v>
      </c>
      <c r="S2026">
        <v>306942</v>
      </c>
      <c r="T2026">
        <v>312860</v>
      </c>
      <c r="U2026">
        <v>318555</v>
      </c>
      <c r="V2026">
        <v>324496</v>
      </c>
      <c r="W2026">
        <v>330245</v>
      </c>
      <c r="X2026">
        <v>335549</v>
      </c>
      <c r="Y2026">
        <v>340652</v>
      </c>
      <c r="Z2026">
        <v>345992</v>
      </c>
      <c r="AA2026">
        <v>351343</v>
      </c>
      <c r="AB2026">
        <v>357675</v>
      </c>
      <c r="AC2026">
        <v>365473</v>
      </c>
      <c r="AD2026">
        <v>374243</v>
      </c>
      <c r="AE2026" s="21" t="s">
        <v>1</v>
      </c>
    </row>
    <row r="2027" spans="1:31" x14ac:dyDescent="0.2">
      <c r="A2027" s="27" t="s">
        <v>42</v>
      </c>
      <c r="B2027" s="13" t="s">
        <v>42</v>
      </c>
      <c r="C2027" s="14">
        <v>450</v>
      </c>
      <c r="D2027" s="13" t="s">
        <v>42</v>
      </c>
      <c r="E2027" s="13" t="s">
        <v>499</v>
      </c>
      <c r="F2027" s="13" t="s">
        <v>313</v>
      </c>
      <c r="G2027" s="14" t="s">
        <v>328</v>
      </c>
      <c r="H2027" s="205">
        <v>227899</v>
      </c>
      <c r="I2027" s="205">
        <v>236542</v>
      </c>
      <c r="J2027" s="205">
        <v>245700</v>
      </c>
      <c r="K2027" s="205">
        <v>254705</v>
      </c>
      <c r="L2027" s="205">
        <v>264020</v>
      </c>
      <c r="M2027">
        <v>272424</v>
      </c>
      <c r="N2027">
        <v>279272</v>
      </c>
      <c r="O2027">
        <v>285077</v>
      </c>
      <c r="P2027">
        <v>291005</v>
      </c>
      <c r="Q2027">
        <v>296831</v>
      </c>
      <c r="R2027">
        <v>302699</v>
      </c>
      <c r="S2027">
        <v>308847</v>
      </c>
      <c r="T2027">
        <v>315191</v>
      </c>
      <c r="U2027">
        <v>321352</v>
      </c>
      <c r="V2027">
        <v>327738</v>
      </c>
      <c r="W2027">
        <v>333966</v>
      </c>
      <c r="X2027">
        <v>339826</v>
      </c>
      <c r="Y2027">
        <v>345527</v>
      </c>
      <c r="Z2027">
        <v>351439</v>
      </c>
      <c r="AA2027">
        <v>357388</v>
      </c>
      <c r="AB2027">
        <v>364159</v>
      </c>
      <c r="AC2027">
        <v>372148</v>
      </c>
      <c r="AD2027">
        <v>380946</v>
      </c>
      <c r="AE2027" s="22" t="s">
        <v>1</v>
      </c>
    </row>
    <row r="2028" spans="1:31" x14ac:dyDescent="0.2">
      <c r="A2028" s="25" t="s">
        <v>42</v>
      </c>
      <c r="B2028" s="11" t="s">
        <v>42</v>
      </c>
      <c r="C2028" s="12">
        <v>450</v>
      </c>
      <c r="D2028" s="11" t="s">
        <v>42</v>
      </c>
      <c r="E2028" s="11" t="s">
        <v>453</v>
      </c>
      <c r="F2028" s="11" t="s">
        <v>312</v>
      </c>
      <c r="G2028" s="12" t="s">
        <v>337</v>
      </c>
      <c r="H2028" s="205">
        <v>220218</v>
      </c>
      <c r="I2028" s="205">
        <v>228266</v>
      </c>
      <c r="J2028" s="205">
        <v>237062</v>
      </c>
      <c r="K2028" s="205">
        <v>246046</v>
      </c>
      <c r="L2028" s="205">
        <v>255132</v>
      </c>
      <c r="M2028">
        <v>264480</v>
      </c>
      <c r="N2028">
        <v>272748</v>
      </c>
      <c r="O2028">
        <v>279265</v>
      </c>
      <c r="P2028">
        <v>284640</v>
      </c>
      <c r="Q2028">
        <v>290078</v>
      </c>
      <c r="R2028">
        <v>295387</v>
      </c>
      <c r="S2028">
        <v>300809</v>
      </c>
      <c r="T2028">
        <v>306575</v>
      </c>
      <c r="U2028">
        <v>312334</v>
      </c>
      <c r="V2028">
        <v>318167</v>
      </c>
      <c r="W2028">
        <v>324181</v>
      </c>
      <c r="X2028">
        <v>329927</v>
      </c>
      <c r="Y2028">
        <v>335197</v>
      </c>
      <c r="Z2028">
        <v>340330</v>
      </c>
      <c r="AA2028">
        <v>345664</v>
      </c>
      <c r="AB2028">
        <v>351006</v>
      </c>
      <c r="AC2028">
        <v>357339</v>
      </c>
      <c r="AD2028">
        <v>365138</v>
      </c>
      <c r="AE2028" s="21" t="s">
        <v>1</v>
      </c>
    </row>
    <row r="2029" spans="1:31" x14ac:dyDescent="0.2">
      <c r="A2029" s="27" t="s">
        <v>42</v>
      </c>
      <c r="B2029" s="13" t="s">
        <v>42</v>
      </c>
      <c r="C2029" s="14">
        <v>450</v>
      </c>
      <c r="D2029" s="13" t="s">
        <v>42</v>
      </c>
      <c r="E2029" s="13" t="s">
        <v>500</v>
      </c>
      <c r="F2029" s="13" t="s">
        <v>313</v>
      </c>
      <c r="G2029" s="14" t="s">
        <v>337</v>
      </c>
      <c r="H2029" s="205">
        <v>219372</v>
      </c>
      <c r="I2029" s="205">
        <v>227275</v>
      </c>
      <c r="J2029" s="205">
        <v>236000</v>
      </c>
      <c r="K2029" s="205">
        <v>244984</v>
      </c>
      <c r="L2029" s="205">
        <v>254092</v>
      </c>
      <c r="M2029">
        <v>263478</v>
      </c>
      <c r="N2029">
        <v>271896</v>
      </c>
      <c r="O2029">
        <v>278731</v>
      </c>
      <c r="P2029">
        <v>284524</v>
      </c>
      <c r="Q2029">
        <v>290423</v>
      </c>
      <c r="R2029">
        <v>296241</v>
      </c>
      <c r="S2029">
        <v>302153</v>
      </c>
      <c r="T2029">
        <v>308359</v>
      </c>
      <c r="U2029">
        <v>314560</v>
      </c>
      <c r="V2029">
        <v>320841</v>
      </c>
      <c r="W2029">
        <v>327289</v>
      </c>
      <c r="X2029">
        <v>333515</v>
      </c>
      <c r="Y2029">
        <v>339346</v>
      </c>
      <c r="Z2029">
        <v>345065</v>
      </c>
      <c r="AA2029">
        <v>350980</v>
      </c>
      <c r="AB2029">
        <v>356921</v>
      </c>
      <c r="AC2029">
        <v>363689</v>
      </c>
      <c r="AD2029">
        <v>371673</v>
      </c>
      <c r="AE2029" s="22" t="s">
        <v>1</v>
      </c>
    </row>
    <row r="2030" spans="1:31" x14ac:dyDescent="0.2">
      <c r="A2030" s="25" t="s">
        <v>42</v>
      </c>
      <c r="B2030" s="11" t="s">
        <v>42</v>
      </c>
      <c r="C2030" s="12">
        <v>450</v>
      </c>
      <c r="D2030" s="11" t="s">
        <v>42</v>
      </c>
      <c r="E2030" s="11" t="s">
        <v>454</v>
      </c>
      <c r="F2030" s="11" t="s">
        <v>312</v>
      </c>
      <c r="G2030" s="12" t="s">
        <v>369</v>
      </c>
      <c r="H2030" s="205">
        <v>212129</v>
      </c>
      <c r="I2030" s="205">
        <v>219654</v>
      </c>
      <c r="J2030" s="205">
        <v>227777</v>
      </c>
      <c r="K2030" s="205">
        <v>236409</v>
      </c>
      <c r="L2030" s="205">
        <v>245507</v>
      </c>
      <c r="M2030">
        <v>254675</v>
      </c>
      <c r="N2030">
        <v>264039</v>
      </c>
      <c r="O2030">
        <v>272290</v>
      </c>
      <c r="P2030">
        <v>278799</v>
      </c>
      <c r="Q2030">
        <v>284137</v>
      </c>
      <c r="R2030">
        <v>289570</v>
      </c>
      <c r="S2030">
        <v>294933</v>
      </c>
      <c r="T2030">
        <v>300425</v>
      </c>
      <c r="U2030">
        <v>306021</v>
      </c>
      <c r="V2030">
        <v>311919</v>
      </c>
      <c r="W2030">
        <v>317828</v>
      </c>
      <c r="X2030">
        <v>323843</v>
      </c>
      <c r="Y2030">
        <v>329560</v>
      </c>
      <c r="Z2030">
        <v>334845</v>
      </c>
      <c r="AA2030">
        <v>339977</v>
      </c>
      <c r="AB2030">
        <v>345304</v>
      </c>
      <c r="AC2030">
        <v>350651</v>
      </c>
      <c r="AD2030">
        <v>356991</v>
      </c>
      <c r="AE2030" s="21" t="s">
        <v>1</v>
      </c>
    </row>
    <row r="2031" spans="1:31" x14ac:dyDescent="0.2">
      <c r="A2031" s="27" t="s">
        <v>42</v>
      </c>
      <c r="B2031" s="13" t="s">
        <v>42</v>
      </c>
      <c r="C2031" s="14">
        <v>450</v>
      </c>
      <c r="D2031" s="13" t="s">
        <v>42</v>
      </c>
      <c r="E2031" s="13" t="s">
        <v>501</v>
      </c>
      <c r="F2031" s="13" t="s">
        <v>313</v>
      </c>
      <c r="G2031" s="14" t="s">
        <v>369</v>
      </c>
      <c r="H2031" s="205">
        <v>211419</v>
      </c>
      <c r="I2031" s="205">
        <v>218745</v>
      </c>
      <c r="J2031" s="205">
        <v>226715</v>
      </c>
      <c r="K2031" s="205">
        <v>235274</v>
      </c>
      <c r="L2031" s="205">
        <v>244364</v>
      </c>
      <c r="M2031">
        <v>253546</v>
      </c>
      <c r="N2031">
        <v>262942</v>
      </c>
      <c r="O2031">
        <v>271344</v>
      </c>
      <c r="P2031">
        <v>278153</v>
      </c>
      <c r="Q2031">
        <v>283923</v>
      </c>
      <c r="R2031">
        <v>289820</v>
      </c>
      <c r="S2031">
        <v>295682</v>
      </c>
      <c r="T2031">
        <v>301652</v>
      </c>
      <c r="U2031">
        <v>307705</v>
      </c>
      <c r="V2031">
        <v>314028</v>
      </c>
      <c r="W2031">
        <v>320375</v>
      </c>
      <c r="X2031">
        <v>326822</v>
      </c>
      <c r="Y2031">
        <v>333020</v>
      </c>
      <c r="Z2031">
        <v>338854</v>
      </c>
      <c r="AA2031">
        <v>344582</v>
      </c>
      <c r="AB2031">
        <v>350494</v>
      </c>
      <c r="AC2031">
        <v>356435</v>
      </c>
      <c r="AD2031">
        <v>363202</v>
      </c>
      <c r="AE2031" s="22" t="s">
        <v>1</v>
      </c>
    </row>
    <row r="2032" spans="1:31" x14ac:dyDescent="0.2">
      <c r="A2032" s="25" t="s">
        <v>42</v>
      </c>
      <c r="B2032" s="11" t="s">
        <v>42</v>
      </c>
      <c r="C2032" s="12">
        <v>450</v>
      </c>
      <c r="D2032" s="11" t="s">
        <v>42</v>
      </c>
      <c r="E2032" s="11" t="s">
        <v>473</v>
      </c>
      <c r="F2032" s="11" t="s">
        <v>312</v>
      </c>
      <c r="G2032" s="12" t="s">
        <v>359</v>
      </c>
      <c r="H2032">
        <v>204080</v>
      </c>
      <c r="I2032">
        <v>211558</v>
      </c>
      <c r="J2032">
        <v>219151</v>
      </c>
      <c r="K2032">
        <v>227113</v>
      </c>
      <c r="L2032">
        <v>235845</v>
      </c>
      <c r="M2032">
        <v>245028</v>
      </c>
      <c r="N2032">
        <v>254218</v>
      </c>
      <c r="O2032">
        <v>263567</v>
      </c>
      <c r="P2032">
        <v>271803</v>
      </c>
      <c r="Q2032">
        <v>278265</v>
      </c>
      <c r="R2032">
        <v>283603</v>
      </c>
      <c r="S2032">
        <v>289092</v>
      </c>
      <c r="T2032">
        <v>294528</v>
      </c>
      <c r="U2032">
        <v>299852</v>
      </c>
      <c r="V2032">
        <v>305577</v>
      </c>
      <c r="W2032">
        <v>311553</v>
      </c>
      <c r="X2032">
        <v>317467</v>
      </c>
      <c r="Y2032">
        <v>323456</v>
      </c>
      <c r="Z2032">
        <v>329185</v>
      </c>
      <c r="AA2032">
        <v>334463</v>
      </c>
      <c r="AB2032">
        <v>339592</v>
      </c>
      <c r="AC2032">
        <v>344928</v>
      </c>
      <c r="AD2032">
        <v>350285</v>
      </c>
      <c r="AE2032" s="21"/>
    </row>
    <row r="2033" spans="1:31" x14ac:dyDescent="0.2">
      <c r="A2033" s="27" t="s">
        <v>42</v>
      </c>
      <c r="B2033" s="13" t="s">
        <v>42</v>
      </c>
      <c r="C2033" s="14">
        <v>450</v>
      </c>
      <c r="D2033" s="13" t="s">
        <v>42</v>
      </c>
      <c r="E2033" s="13" t="s">
        <v>480</v>
      </c>
      <c r="F2033" s="13" t="s">
        <v>313</v>
      </c>
      <c r="G2033" s="14" t="s">
        <v>359</v>
      </c>
      <c r="H2033">
        <v>203538</v>
      </c>
      <c r="I2033">
        <v>210797</v>
      </c>
      <c r="J2033">
        <v>218181</v>
      </c>
      <c r="K2033">
        <v>225987</v>
      </c>
      <c r="L2033">
        <v>234638</v>
      </c>
      <c r="M2033">
        <v>243806</v>
      </c>
      <c r="N2033">
        <v>253006</v>
      </c>
      <c r="O2033">
        <v>262384</v>
      </c>
      <c r="P2033">
        <v>270752</v>
      </c>
      <c r="Q2033">
        <v>277527</v>
      </c>
      <c r="R2033">
        <v>283302</v>
      </c>
      <c r="S2033">
        <v>289248</v>
      </c>
      <c r="T2033">
        <v>295167</v>
      </c>
      <c r="U2033">
        <v>300983</v>
      </c>
      <c r="V2033">
        <v>307147</v>
      </c>
      <c r="W2033">
        <v>313540</v>
      </c>
      <c r="X2033">
        <v>319891</v>
      </c>
      <c r="Y2033">
        <v>326312</v>
      </c>
      <c r="Z2033">
        <v>332509</v>
      </c>
      <c r="AA2033">
        <v>338343</v>
      </c>
      <c r="AB2033">
        <v>344072</v>
      </c>
      <c r="AC2033">
        <v>349989</v>
      </c>
      <c r="AD2033">
        <v>355932</v>
      </c>
      <c r="AE2033" s="22"/>
    </row>
    <row r="2034" spans="1:31" x14ac:dyDescent="0.2">
      <c r="A2034" s="25" t="s">
        <v>42</v>
      </c>
      <c r="B2034" s="11" t="s">
        <v>42</v>
      </c>
      <c r="C2034" s="12">
        <v>450</v>
      </c>
      <c r="D2034" s="11" t="s">
        <v>42</v>
      </c>
      <c r="E2034" s="11" t="s">
        <v>474</v>
      </c>
      <c r="F2034" s="11" t="s">
        <v>312</v>
      </c>
      <c r="G2034" s="12" t="s">
        <v>341</v>
      </c>
      <c r="H2034">
        <v>196130</v>
      </c>
      <c r="I2034">
        <v>203496</v>
      </c>
      <c r="J2034">
        <v>211047</v>
      </c>
      <c r="K2034">
        <v>218495</v>
      </c>
      <c r="L2034">
        <v>226536</v>
      </c>
      <c r="M2034">
        <v>235341</v>
      </c>
      <c r="N2034">
        <v>244551</v>
      </c>
      <c r="O2034">
        <v>253731</v>
      </c>
      <c r="P2034">
        <v>263077</v>
      </c>
      <c r="Q2034">
        <v>271249</v>
      </c>
      <c r="R2034">
        <v>277700</v>
      </c>
      <c r="S2034">
        <v>283099</v>
      </c>
      <c r="T2034">
        <v>288663</v>
      </c>
      <c r="U2034">
        <v>293948</v>
      </c>
      <c r="V2034">
        <v>299386</v>
      </c>
      <c r="W2034">
        <v>305180</v>
      </c>
      <c r="X2034">
        <v>311166</v>
      </c>
      <c r="Y2034">
        <v>317057</v>
      </c>
      <c r="Z2034">
        <v>323071</v>
      </c>
      <c r="AA2034">
        <v>328781</v>
      </c>
      <c r="AB2034">
        <v>334050</v>
      </c>
      <c r="AC2034">
        <v>339191</v>
      </c>
      <c r="AD2034">
        <v>344540</v>
      </c>
      <c r="AE2034" s="21"/>
    </row>
    <row r="2035" spans="1:31" x14ac:dyDescent="0.2">
      <c r="A2035" s="27" t="s">
        <v>42</v>
      </c>
      <c r="B2035" s="13" t="s">
        <v>42</v>
      </c>
      <c r="C2035" s="14">
        <v>450</v>
      </c>
      <c r="D2035" s="13" t="s">
        <v>42</v>
      </c>
      <c r="E2035" s="13" t="s">
        <v>481</v>
      </c>
      <c r="F2035" s="13" t="s">
        <v>313</v>
      </c>
      <c r="G2035" s="14" t="s">
        <v>341</v>
      </c>
      <c r="H2035">
        <v>195784</v>
      </c>
      <c r="I2035">
        <v>202910</v>
      </c>
      <c r="J2035">
        <v>210235</v>
      </c>
      <c r="K2035">
        <v>217467</v>
      </c>
      <c r="L2035">
        <v>225347</v>
      </c>
      <c r="M2035">
        <v>234064</v>
      </c>
      <c r="N2035">
        <v>243255</v>
      </c>
      <c r="O2035">
        <v>252444</v>
      </c>
      <c r="P2035">
        <v>261797.00000000003</v>
      </c>
      <c r="Q2035">
        <v>270113</v>
      </c>
      <c r="R2035">
        <v>276882</v>
      </c>
      <c r="S2035">
        <v>282711</v>
      </c>
      <c r="T2035">
        <v>288718</v>
      </c>
      <c r="U2035">
        <v>294497</v>
      </c>
      <c r="V2035">
        <v>300408</v>
      </c>
      <c r="W2035">
        <v>306632</v>
      </c>
      <c r="X2035">
        <v>313035</v>
      </c>
      <c r="Y2035">
        <v>319366</v>
      </c>
      <c r="Z2035">
        <v>325795</v>
      </c>
      <c r="AA2035">
        <v>331977</v>
      </c>
      <c r="AB2035">
        <v>337805</v>
      </c>
      <c r="AC2035">
        <v>343544</v>
      </c>
      <c r="AD2035">
        <v>349468</v>
      </c>
      <c r="AE2035" s="22"/>
    </row>
    <row r="2036" spans="1:31" x14ac:dyDescent="0.2">
      <c r="A2036" s="25" t="s">
        <v>42</v>
      </c>
      <c r="B2036" s="11" t="s">
        <v>42</v>
      </c>
      <c r="C2036" s="12">
        <v>450</v>
      </c>
      <c r="D2036" s="11" t="s">
        <v>42</v>
      </c>
      <c r="E2036" s="11" t="s">
        <v>475</v>
      </c>
      <c r="F2036" s="11" t="s">
        <v>312</v>
      </c>
      <c r="G2036" s="12" t="s">
        <v>334</v>
      </c>
      <c r="H2036">
        <v>188792</v>
      </c>
      <c r="I2036">
        <v>195524</v>
      </c>
      <c r="J2036">
        <v>202968</v>
      </c>
      <c r="K2036">
        <v>210408</v>
      </c>
      <c r="L2036">
        <v>217921</v>
      </c>
      <c r="M2036">
        <v>226017</v>
      </c>
      <c r="N2036">
        <v>234837</v>
      </c>
      <c r="O2036">
        <v>244044</v>
      </c>
      <c r="P2036">
        <v>253251</v>
      </c>
      <c r="Q2036">
        <v>262523</v>
      </c>
      <c r="R2036">
        <v>270666</v>
      </c>
      <c r="S2036">
        <v>277165</v>
      </c>
      <c r="T2036">
        <v>282643</v>
      </c>
      <c r="U2036">
        <v>288086</v>
      </c>
      <c r="V2036">
        <v>293473</v>
      </c>
      <c r="W2036">
        <v>298967</v>
      </c>
      <c r="X2036">
        <v>304762</v>
      </c>
      <c r="Y2036">
        <v>310731</v>
      </c>
      <c r="Z2036">
        <v>316670</v>
      </c>
      <c r="AA2036">
        <v>322658</v>
      </c>
      <c r="AB2036">
        <v>328346</v>
      </c>
      <c r="AC2036">
        <v>333620</v>
      </c>
      <c r="AD2036">
        <v>338778</v>
      </c>
      <c r="AE2036" s="21"/>
    </row>
    <row r="2037" spans="1:31" x14ac:dyDescent="0.2">
      <c r="A2037" s="27" t="s">
        <v>42</v>
      </c>
      <c r="B2037" s="13" t="s">
        <v>42</v>
      </c>
      <c r="C2037" s="14">
        <v>450</v>
      </c>
      <c r="D2037" s="13" t="s">
        <v>42</v>
      </c>
      <c r="E2037" s="13" t="s">
        <v>482</v>
      </c>
      <c r="F2037" s="13" t="s">
        <v>313</v>
      </c>
      <c r="G2037" s="14" t="s">
        <v>334</v>
      </c>
      <c r="H2037">
        <v>188643</v>
      </c>
      <c r="I2037">
        <v>195143</v>
      </c>
      <c r="J2037">
        <v>202341</v>
      </c>
      <c r="K2037">
        <v>209545</v>
      </c>
      <c r="L2037">
        <v>216837</v>
      </c>
      <c r="M2037">
        <v>224765</v>
      </c>
      <c r="N2037">
        <v>233495</v>
      </c>
      <c r="O2037">
        <v>242683</v>
      </c>
      <c r="P2037">
        <v>251875</v>
      </c>
      <c r="Q2037">
        <v>261165.00000000003</v>
      </c>
      <c r="R2037">
        <v>269455</v>
      </c>
      <c r="S2037">
        <v>276265</v>
      </c>
      <c r="T2037">
        <v>282160</v>
      </c>
      <c r="U2037">
        <v>288057</v>
      </c>
      <c r="V2037">
        <v>293920</v>
      </c>
      <c r="W2037">
        <v>299875</v>
      </c>
      <c r="X2037">
        <v>306100</v>
      </c>
      <c r="Y2037">
        <v>312489</v>
      </c>
      <c r="Z2037">
        <v>318854</v>
      </c>
      <c r="AA2037">
        <v>325259</v>
      </c>
      <c r="AB2037">
        <v>331420</v>
      </c>
      <c r="AC2037">
        <v>337248</v>
      </c>
      <c r="AD2037">
        <v>343001</v>
      </c>
      <c r="AE2037" s="22"/>
    </row>
    <row r="2038" spans="1:31" x14ac:dyDescent="0.2">
      <c r="A2038" s="25" t="s">
        <v>42</v>
      </c>
      <c r="B2038" s="11" t="s">
        <v>42</v>
      </c>
      <c r="C2038" s="12">
        <v>450</v>
      </c>
      <c r="D2038" s="11" t="s">
        <v>42</v>
      </c>
      <c r="E2038" s="11" t="s">
        <v>476</v>
      </c>
      <c r="F2038" s="11" t="s">
        <v>312</v>
      </c>
      <c r="G2038" s="12" t="s">
        <v>345</v>
      </c>
      <c r="H2038">
        <v>182264</v>
      </c>
      <c r="I2038">
        <v>188174</v>
      </c>
      <c r="J2038">
        <v>194973</v>
      </c>
      <c r="K2038">
        <v>202344</v>
      </c>
      <c r="L2038">
        <v>209850</v>
      </c>
      <c r="M2038">
        <v>217403</v>
      </c>
      <c r="N2038">
        <v>225497</v>
      </c>
      <c r="O2038">
        <v>234305</v>
      </c>
      <c r="P2038">
        <v>243572</v>
      </c>
      <c r="Q2038">
        <v>252710</v>
      </c>
      <c r="R2038">
        <v>261940</v>
      </c>
      <c r="S2038">
        <v>270111</v>
      </c>
      <c r="T2038">
        <v>276676</v>
      </c>
      <c r="U2038">
        <v>282066</v>
      </c>
      <c r="V2038">
        <v>287611</v>
      </c>
      <c r="W2038">
        <v>293045</v>
      </c>
      <c r="X2038">
        <v>298527</v>
      </c>
      <c r="Y2038">
        <v>304298</v>
      </c>
      <c r="Z2038">
        <v>310340</v>
      </c>
      <c r="AA2038">
        <v>316255</v>
      </c>
      <c r="AB2038">
        <v>322214</v>
      </c>
      <c r="AC2038">
        <v>327895</v>
      </c>
      <c r="AD2038">
        <v>333179</v>
      </c>
      <c r="AE2038" s="21"/>
    </row>
    <row r="2039" spans="1:31" x14ac:dyDescent="0.2">
      <c r="A2039" s="27" t="s">
        <v>42</v>
      </c>
      <c r="B2039" s="13" t="s">
        <v>42</v>
      </c>
      <c r="C2039" s="14">
        <v>450</v>
      </c>
      <c r="D2039" s="13" t="s">
        <v>42</v>
      </c>
      <c r="E2039" s="13" t="s">
        <v>483</v>
      </c>
      <c r="F2039" s="13" t="s">
        <v>313</v>
      </c>
      <c r="G2039" s="14" t="s">
        <v>345</v>
      </c>
      <c r="H2039">
        <v>182292</v>
      </c>
      <c r="I2039">
        <v>187997</v>
      </c>
      <c r="J2039">
        <v>194559</v>
      </c>
      <c r="K2039">
        <v>201671</v>
      </c>
      <c r="L2039">
        <v>208935</v>
      </c>
      <c r="M2039">
        <v>216263</v>
      </c>
      <c r="N2039">
        <v>224188</v>
      </c>
      <c r="O2039">
        <v>232906</v>
      </c>
      <c r="P2039">
        <v>242129</v>
      </c>
      <c r="Q2039">
        <v>251263</v>
      </c>
      <c r="R2039">
        <v>260515</v>
      </c>
      <c r="S2039">
        <v>268826</v>
      </c>
      <c r="T2039">
        <v>275689</v>
      </c>
      <c r="U2039">
        <v>281506</v>
      </c>
      <c r="V2039">
        <v>287487</v>
      </c>
      <c r="W2039">
        <v>293384</v>
      </c>
      <c r="X2039">
        <v>299326</v>
      </c>
      <c r="Y2039">
        <v>305529</v>
      </c>
      <c r="Z2039">
        <v>311979</v>
      </c>
      <c r="AA2039">
        <v>318322</v>
      </c>
      <c r="AB2039">
        <v>324698</v>
      </c>
      <c r="AC2039">
        <v>330845</v>
      </c>
      <c r="AD2039">
        <v>336677</v>
      </c>
      <c r="AE2039" s="22"/>
    </row>
    <row r="2040" spans="1:31" x14ac:dyDescent="0.2">
      <c r="A2040" s="25" t="s">
        <v>42</v>
      </c>
      <c r="B2040" s="11" t="s">
        <v>42</v>
      </c>
      <c r="C2040" s="12">
        <v>450</v>
      </c>
      <c r="D2040" s="11" t="s">
        <v>42</v>
      </c>
      <c r="E2040" s="11" t="s">
        <v>477</v>
      </c>
      <c r="F2040" s="11" t="s">
        <v>312</v>
      </c>
      <c r="G2040" s="12" t="s">
        <v>339</v>
      </c>
      <c r="H2040">
        <v>176361</v>
      </c>
      <c r="I2040">
        <v>181649</v>
      </c>
      <c r="J2040">
        <v>187609</v>
      </c>
      <c r="K2040">
        <v>194366</v>
      </c>
      <c r="L2040">
        <v>201798</v>
      </c>
      <c r="M2040">
        <v>209344</v>
      </c>
      <c r="N2040">
        <v>216885</v>
      </c>
      <c r="O2040">
        <v>224951</v>
      </c>
      <c r="P2040">
        <v>233841</v>
      </c>
      <c r="Q2040">
        <v>243041</v>
      </c>
      <c r="R2040">
        <v>252141</v>
      </c>
      <c r="S2040">
        <v>261385</v>
      </c>
      <c r="T2040">
        <v>269601</v>
      </c>
      <c r="U2040">
        <v>276101</v>
      </c>
      <c r="V2040">
        <v>281590</v>
      </c>
      <c r="W2040">
        <v>287182</v>
      </c>
      <c r="X2040">
        <v>292596</v>
      </c>
      <c r="Y2040">
        <v>298041</v>
      </c>
      <c r="Z2040">
        <v>303904</v>
      </c>
      <c r="AA2040">
        <v>309921</v>
      </c>
      <c r="AB2040">
        <v>315810</v>
      </c>
      <c r="AC2040">
        <v>321754</v>
      </c>
      <c r="AD2040">
        <v>327434</v>
      </c>
      <c r="AE2040" s="21"/>
    </row>
    <row r="2041" spans="1:31" x14ac:dyDescent="0.2">
      <c r="A2041" s="27" t="s">
        <v>42</v>
      </c>
      <c r="B2041" s="13" t="s">
        <v>42</v>
      </c>
      <c r="C2041" s="14">
        <v>450</v>
      </c>
      <c r="D2041" s="13" t="s">
        <v>42</v>
      </c>
      <c r="E2041" s="13" t="s">
        <v>484</v>
      </c>
      <c r="F2041" s="13" t="s">
        <v>313</v>
      </c>
      <c r="G2041" s="14" t="s">
        <v>339</v>
      </c>
      <c r="H2041">
        <v>176552</v>
      </c>
      <c r="I2041">
        <v>181655</v>
      </c>
      <c r="J2041">
        <v>187406</v>
      </c>
      <c r="K2041">
        <v>193909</v>
      </c>
      <c r="L2041">
        <v>201079</v>
      </c>
      <c r="M2041">
        <v>208379</v>
      </c>
      <c r="N2041">
        <v>215695</v>
      </c>
      <c r="O2041">
        <v>223592</v>
      </c>
      <c r="P2041">
        <v>232367</v>
      </c>
      <c r="Q2041">
        <v>241533</v>
      </c>
      <c r="R2041">
        <v>250633</v>
      </c>
      <c r="S2041">
        <v>259892</v>
      </c>
      <c r="T2041">
        <v>268235</v>
      </c>
      <c r="U2041">
        <v>275041</v>
      </c>
      <c r="V2041">
        <v>280941</v>
      </c>
      <c r="W2041">
        <v>286956</v>
      </c>
      <c r="X2041">
        <v>292831</v>
      </c>
      <c r="Y2041">
        <v>298737</v>
      </c>
      <c r="Z2041">
        <v>305021</v>
      </c>
      <c r="AA2041">
        <v>311451</v>
      </c>
      <c r="AB2041">
        <v>317766</v>
      </c>
      <c r="AC2041">
        <v>324119</v>
      </c>
      <c r="AD2041">
        <v>330254</v>
      </c>
      <c r="AE2041" s="22"/>
    </row>
    <row r="2042" spans="1:31" x14ac:dyDescent="0.2">
      <c r="A2042" s="25" t="s">
        <v>42</v>
      </c>
      <c r="B2042" s="11" t="s">
        <v>42</v>
      </c>
      <c r="C2042" s="12">
        <v>450</v>
      </c>
      <c r="D2042" s="11" t="s">
        <v>42</v>
      </c>
      <c r="E2042" s="11" t="s">
        <v>478</v>
      </c>
      <c r="F2042" s="11" t="s">
        <v>312</v>
      </c>
      <c r="G2042" s="12" t="s">
        <v>352</v>
      </c>
      <c r="H2042">
        <v>170645</v>
      </c>
      <c r="I2042">
        <v>175760</v>
      </c>
      <c r="J2042">
        <v>181085</v>
      </c>
      <c r="K2042">
        <v>187014</v>
      </c>
      <c r="L2042">
        <v>193832</v>
      </c>
      <c r="M2042">
        <v>201303</v>
      </c>
      <c r="N2042">
        <v>208839</v>
      </c>
      <c r="O2042">
        <v>216342</v>
      </c>
      <c r="P2042">
        <v>224493</v>
      </c>
      <c r="Q2042">
        <v>233320</v>
      </c>
      <c r="R2042">
        <v>242482</v>
      </c>
      <c r="S2042">
        <v>251598</v>
      </c>
      <c r="T2042">
        <v>260874.00000000003</v>
      </c>
      <c r="U2042">
        <v>269028</v>
      </c>
      <c r="V2042">
        <v>275624</v>
      </c>
      <c r="W2042">
        <v>281159</v>
      </c>
      <c r="X2042">
        <v>286732</v>
      </c>
      <c r="Y2042">
        <v>292102</v>
      </c>
      <c r="Z2042">
        <v>297641</v>
      </c>
      <c r="AA2042">
        <v>303482</v>
      </c>
      <c r="AB2042">
        <v>309473</v>
      </c>
      <c r="AC2042">
        <v>315349</v>
      </c>
      <c r="AD2042">
        <v>321284</v>
      </c>
      <c r="AE2042" s="21"/>
    </row>
    <row r="2043" spans="1:31" x14ac:dyDescent="0.2">
      <c r="A2043" s="27" t="s">
        <v>42</v>
      </c>
      <c r="B2043" s="13" t="s">
        <v>42</v>
      </c>
      <c r="C2043" s="14">
        <v>450</v>
      </c>
      <c r="D2043" s="13" t="s">
        <v>42</v>
      </c>
      <c r="E2043" s="13" t="s">
        <v>485</v>
      </c>
      <c r="F2043" s="13" t="s">
        <v>313</v>
      </c>
      <c r="G2043" s="14" t="s">
        <v>352</v>
      </c>
      <c r="H2043">
        <v>317152</v>
      </c>
      <c r="I2043">
        <v>322108</v>
      </c>
      <c r="J2043">
        <v>328249</v>
      </c>
      <c r="K2043">
        <v>334626</v>
      </c>
      <c r="L2043">
        <v>341142</v>
      </c>
      <c r="M2043">
        <v>347595</v>
      </c>
      <c r="N2043">
        <v>353687</v>
      </c>
      <c r="O2043">
        <v>359101</v>
      </c>
      <c r="P2043">
        <v>365490</v>
      </c>
      <c r="Q2043">
        <v>371919</v>
      </c>
      <c r="R2043">
        <v>378604</v>
      </c>
      <c r="S2043">
        <v>385848</v>
      </c>
      <c r="T2043">
        <v>393959</v>
      </c>
      <c r="U2043">
        <v>267594</v>
      </c>
      <c r="V2043">
        <v>274480</v>
      </c>
      <c r="W2043">
        <v>280414</v>
      </c>
      <c r="X2043">
        <v>286410</v>
      </c>
      <c r="Y2043">
        <v>292240</v>
      </c>
      <c r="Z2043">
        <v>298229</v>
      </c>
      <c r="AA2043">
        <v>304495</v>
      </c>
      <c r="AB2043">
        <v>310898</v>
      </c>
      <c r="AC2043">
        <v>317193</v>
      </c>
      <c r="AD2043">
        <v>323525</v>
      </c>
      <c r="AE2043" s="22"/>
    </row>
    <row r="2044" spans="1:31" x14ac:dyDescent="0.2">
      <c r="A2044" s="25" t="s">
        <v>42</v>
      </c>
      <c r="B2044" s="11" t="s">
        <v>42</v>
      </c>
      <c r="C2044" s="12">
        <v>450</v>
      </c>
      <c r="D2044" s="11" t="s">
        <v>42</v>
      </c>
      <c r="E2044" s="11" t="s">
        <v>479</v>
      </c>
      <c r="F2044" s="11" t="s">
        <v>312</v>
      </c>
      <c r="G2044" s="12" t="s">
        <v>338</v>
      </c>
      <c r="H2044">
        <v>165129</v>
      </c>
      <c r="I2044">
        <v>170054</v>
      </c>
      <c r="J2044">
        <v>175207</v>
      </c>
      <c r="K2044">
        <v>180497</v>
      </c>
      <c r="L2044">
        <v>186491</v>
      </c>
      <c r="M2044">
        <v>193348</v>
      </c>
      <c r="N2044">
        <v>200808</v>
      </c>
      <c r="O2044">
        <v>208309</v>
      </c>
      <c r="P2044">
        <v>215886</v>
      </c>
      <c r="Q2044">
        <v>223981</v>
      </c>
      <c r="R2044">
        <v>232774</v>
      </c>
      <c r="S2044">
        <v>241950</v>
      </c>
      <c r="T2044">
        <v>251098</v>
      </c>
      <c r="U2044">
        <v>260303</v>
      </c>
      <c r="V2044">
        <v>268550</v>
      </c>
      <c r="W2044">
        <v>275190</v>
      </c>
      <c r="X2044">
        <v>280707</v>
      </c>
      <c r="Y2044">
        <v>286239</v>
      </c>
      <c r="Z2044">
        <v>291693</v>
      </c>
      <c r="AA2044">
        <v>297215</v>
      </c>
      <c r="AB2044">
        <v>303031</v>
      </c>
      <c r="AC2044">
        <v>309010</v>
      </c>
      <c r="AD2044">
        <v>314878</v>
      </c>
      <c r="AE2044" s="21"/>
    </row>
    <row r="2045" spans="1:31" x14ac:dyDescent="0.2">
      <c r="A2045" s="27" t="s">
        <v>42</v>
      </c>
      <c r="B2045" s="13" t="s">
        <v>42</v>
      </c>
      <c r="C2045" s="14">
        <v>450</v>
      </c>
      <c r="D2045" s="13" t="s">
        <v>42</v>
      </c>
      <c r="E2045" s="13" t="s">
        <v>486</v>
      </c>
      <c r="F2045" s="13" t="s">
        <v>313</v>
      </c>
      <c r="G2045" s="14" t="s">
        <v>338</v>
      </c>
      <c r="H2045">
        <v>165627</v>
      </c>
      <c r="I2045">
        <v>170389</v>
      </c>
      <c r="J2045">
        <v>175362</v>
      </c>
      <c r="K2045">
        <v>180444</v>
      </c>
      <c r="L2045">
        <v>186210</v>
      </c>
      <c r="M2045">
        <v>192810</v>
      </c>
      <c r="N2045">
        <v>200004</v>
      </c>
      <c r="O2045">
        <v>207261</v>
      </c>
      <c r="P2045">
        <v>214585</v>
      </c>
      <c r="Q2045">
        <v>222498</v>
      </c>
      <c r="R2045">
        <v>231192</v>
      </c>
      <c r="S2045">
        <v>240332</v>
      </c>
      <c r="T2045">
        <v>249461</v>
      </c>
      <c r="U2045">
        <v>258671</v>
      </c>
      <c r="V2045">
        <v>267037</v>
      </c>
      <c r="W2045">
        <v>273957</v>
      </c>
      <c r="X2045">
        <v>279872</v>
      </c>
      <c r="Y2045">
        <v>285826</v>
      </c>
      <c r="Z2045">
        <v>291726</v>
      </c>
      <c r="AA2045">
        <v>297703</v>
      </c>
      <c r="AB2045">
        <v>303945</v>
      </c>
      <c r="AC2045">
        <v>310328</v>
      </c>
      <c r="AD2045">
        <v>316606</v>
      </c>
      <c r="AE2045" s="22"/>
    </row>
    <row r="2046" spans="1:31" x14ac:dyDescent="0.2">
      <c r="A2046" s="25" t="s">
        <v>42</v>
      </c>
      <c r="B2046" s="11" t="s">
        <v>42</v>
      </c>
      <c r="C2046" s="12">
        <v>450</v>
      </c>
      <c r="D2046" s="11" t="s">
        <v>42</v>
      </c>
      <c r="E2046" s="11" t="s">
        <v>458</v>
      </c>
      <c r="F2046" s="11" t="s">
        <v>312</v>
      </c>
      <c r="G2046" s="12" t="s">
        <v>457</v>
      </c>
      <c r="H2046" s="205">
        <v>1061376</v>
      </c>
      <c r="I2046" s="205">
        <v>1100502</v>
      </c>
      <c r="J2046" s="205">
        <v>1141717</v>
      </c>
      <c r="K2046" s="205">
        <v>1183717</v>
      </c>
      <c r="L2046" s="205">
        <v>1227942.0000000002</v>
      </c>
      <c r="M2046">
        <v>1272697</v>
      </c>
      <c r="N2046">
        <v>1315263</v>
      </c>
      <c r="O2046">
        <v>1353926</v>
      </c>
      <c r="P2046">
        <v>1388872.9999999998</v>
      </c>
      <c r="Q2046">
        <v>1419602</v>
      </c>
      <c r="R2046">
        <v>1447504.0000000002</v>
      </c>
      <c r="S2046">
        <v>1474874.9999999998</v>
      </c>
      <c r="T2046">
        <v>1503051</v>
      </c>
      <c r="U2046">
        <v>1530710</v>
      </c>
      <c r="V2046">
        <v>1559545</v>
      </c>
      <c r="W2046">
        <v>1588986.9999999998</v>
      </c>
      <c r="X2046">
        <v>1617952</v>
      </c>
      <c r="Y2046">
        <v>1645921.9999999998</v>
      </c>
      <c r="Z2046">
        <v>1673423.0000000002</v>
      </c>
      <c r="AA2046">
        <v>1700227.9999999998</v>
      </c>
      <c r="AB2046">
        <v>1727627.0000000002</v>
      </c>
      <c r="AC2046">
        <v>1757582</v>
      </c>
      <c r="AD2046">
        <v>1791197</v>
      </c>
      <c r="AE2046" s="21" t="s">
        <v>1</v>
      </c>
    </row>
    <row r="2047" spans="1:31" x14ac:dyDescent="0.2">
      <c r="A2047" s="27" t="s">
        <v>42</v>
      </c>
      <c r="B2047" s="13" t="s">
        <v>42</v>
      </c>
      <c r="C2047" s="14">
        <v>450</v>
      </c>
      <c r="D2047" s="13" t="s">
        <v>42</v>
      </c>
      <c r="E2047" s="13" t="s">
        <v>456</v>
      </c>
      <c r="F2047" s="13" t="s">
        <v>312</v>
      </c>
      <c r="G2047" s="14" t="s">
        <v>455</v>
      </c>
      <c r="H2047" s="205">
        <v>883191</v>
      </c>
      <c r="I2047" s="205">
        <v>911161</v>
      </c>
      <c r="J2047" s="205">
        <v>941842.00000000012</v>
      </c>
      <c r="K2047" s="205">
        <v>974628.99999999988</v>
      </c>
      <c r="L2047" s="205">
        <v>1009891.9999999999</v>
      </c>
      <c r="M2047">
        <v>1047415</v>
      </c>
      <c r="N2047">
        <v>1086866</v>
      </c>
      <c r="O2047">
        <v>1127951</v>
      </c>
      <c r="P2047">
        <v>1171043</v>
      </c>
      <c r="Q2047">
        <v>1215575</v>
      </c>
      <c r="R2047">
        <v>1260003.0000000002</v>
      </c>
      <c r="S2047">
        <v>1302209</v>
      </c>
      <c r="T2047">
        <v>1340891.9999999998</v>
      </c>
      <c r="U2047">
        <v>1375583.9999999998</v>
      </c>
      <c r="V2047">
        <v>1406848</v>
      </c>
      <c r="W2047">
        <v>1435543.0000000002</v>
      </c>
      <c r="X2047">
        <v>1463324</v>
      </c>
      <c r="Y2047">
        <v>1491411</v>
      </c>
      <c r="Z2047">
        <v>1520248</v>
      </c>
      <c r="AA2047">
        <v>1549531</v>
      </c>
      <c r="AB2047">
        <v>1578873.9999999998</v>
      </c>
      <c r="AC2047">
        <v>1607628</v>
      </c>
      <c r="AD2047">
        <v>1635553</v>
      </c>
      <c r="AE2047" s="22" t="s">
        <v>1</v>
      </c>
    </row>
    <row r="2048" spans="1:31" x14ac:dyDescent="0.2">
      <c r="A2048" s="25" t="s">
        <v>42</v>
      </c>
      <c r="B2048" s="11" t="s">
        <v>42</v>
      </c>
      <c r="C2048" s="12">
        <v>450</v>
      </c>
      <c r="D2048" s="11" t="s">
        <v>42</v>
      </c>
      <c r="E2048" s="11" t="s">
        <v>502</v>
      </c>
      <c r="F2048" s="11" t="s">
        <v>313</v>
      </c>
      <c r="G2048" s="12" t="s">
        <v>457</v>
      </c>
      <c r="H2048" s="205">
        <v>1058012.0000000002</v>
      </c>
      <c r="I2048" s="205">
        <v>1096269</v>
      </c>
      <c r="J2048" s="205">
        <v>1136831.0000000002</v>
      </c>
      <c r="K2048" s="205">
        <v>1178417</v>
      </c>
      <c r="L2048" s="205">
        <v>1222461</v>
      </c>
      <c r="M2048">
        <v>1267318.0000000002</v>
      </c>
      <c r="N2048">
        <v>1310371</v>
      </c>
      <c r="O2048">
        <v>1349980</v>
      </c>
      <c r="P2048">
        <v>1386231</v>
      </c>
      <c r="Q2048">
        <v>1418817</v>
      </c>
      <c r="R2048">
        <v>1448944</v>
      </c>
      <c r="S2048">
        <v>1478641</v>
      </c>
      <c r="T2048">
        <v>1509087</v>
      </c>
      <c r="U2048">
        <v>1539097</v>
      </c>
      <c r="V2048">
        <v>1570161.9999999998</v>
      </c>
      <c r="W2048">
        <v>1601802.0000000002</v>
      </c>
      <c r="X2048">
        <v>1633089.0000000002</v>
      </c>
      <c r="Y2048">
        <v>1663571</v>
      </c>
      <c r="Z2048">
        <v>1693662</v>
      </c>
      <c r="AA2048">
        <v>1723270</v>
      </c>
      <c r="AB2048">
        <v>1753451.0000000002</v>
      </c>
      <c r="AC2048">
        <v>1785804.9999999998</v>
      </c>
      <c r="AD2048">
        <v>1821221</v>
      </c>
      <c r="AE2048" s="21" t="s">
        <v>1</v>
      </c>
    </row>
    <row r="2049" spans="1:31" x14ac:dyDescent="0.2">
      <c r="A2049" s="27" t="s">
        <v>42</v>
      </c>
      <c r="B2049" s="13" t="s">
        <v>42</v>
      </c>
      <c r="C2049" s="14">
        <v>450</v>
      </c>
      <c r="D2049" s="13" t="s">
        <v>42</v>
      </c>
      <c r="E2049" s="13" t="s">
        <v>503</v>
      </c>
      <c r="F2049" s="13" t="s">
        <v>313</v>
      </c>
      <c r="G2049" s="14" t="s">
        <v>338</v>
      </c>
      <c r="H2049" s="205">
        <v>884108.99999999988</v>
      </c>
      <c r="I2049" s="205">
        <v>911116</v>
      </c>
      <c r="J2049" s="205">
        <v>940739</v>
      </c>
      <c r="K2049" s="205">
        <v>972340.99999999988</v>
      </c>
      <c r="L2049" s="205">
        <v>1006395</v>
      </c>
      <c r="M2049">
        <v>1042756.0000000001</v>
      </c>
      <c r="N2049">
        <v>1081210.9999999998</v>
      </c>
      <c r="O2049">
        <v>1121550</v>
      </c>
      <c r="P2049">
        <v>1164020</v>
      </c>
      <c r="Q2049">
        <v>1208247</v>
      </c>
      <c r="R2049">
        <v>1252715.0000000002</v>
      </c>
      <c r="S2049">
        <v>1295344</v>
      </c>
      <c r="T2049">
        <v>1334852</v>
      </c>
      <c r="U2049">
        <v>1370869.0000000002</v>
      </c>
      <c r="V2049">
        <v>1403865</v>
      </c>
      <c r="W2049">
        <v>1434585.9999999998</v>
      </c>
      <c r="X2049">
        <v>1464539.0000000002</v>
      </c>
      <c r="Y2049">
        <v>1494821.0000000002</v>
      </c>
      <c r="Z2049">
        <v>1525809.0000000002</v>
      </c>
      <c r="AA2049">
        <v>1557230</v>
      </c>
      <c r="AB2049">
        <v>1588727</v>
      </c>
      <c r="AC2049">
        <v>1619733.0000000002</v>
      </c>
      <c r="AD2049">
        <v>1650062.9999999998</v>
      </c>
      <c r="AE2049" s="22" t="s">
        <v>1</v>
      </c>
    </row>
    <row r="2050" spans="1:31" x14ac:dyDescent="0.2">
      <c r="A2050" s="25" t="s">
        <v>42</v>
      </c>
      <c r="B2050" s="11" t="s">
        <v>42</v>
      </c>
      <c r="C2050" s="12">
        <v>450</v>
      </c>
      <c r="D2050" s="11" t="s">
        <v>42</v>
      </c>
      <c r="E2050" s="11" t="s">
        <v>504</v>
      </c>
      <c r="F2050" s="11"/>
      <c r="G2050" s="12"/>
      <c r="H2050" s="205">
        <v>0</v>
      </c>
      <c r="I2050" s="205">
        <v>0</v>
      </c>
      <c r="J2050" s="205">
        <v>0</v>
      </c>
      <c r="K2050" s="205">
        <v>0</v>
      </c>
      <c r="L2050" s="205">
        <v>0</v>
      </c>
      <c r="M2050">
        <v>0</v>
      </c>
      <c r="N2050">
        <v>0</v>
      </c>
      <c r="O2050">
        <v>0</v>
      </c>
      <c r="P2050">
        <v>0</v>
      </c>
      <c r="Q2050">
        <v>0</v>
      </c>
      <c r="R2050">
        <v>0</v>
      </c>
      <c r="S2050">
        <v>0</v>
      </c>
      <c r="T2050">
        <v>0</v>
      </c>
      <c r="U2050">
        <v>0</v>
      </c>
      <c r="V2050">
        <v>0</v>
      </c>
      <c r="W2050">
        <v>0</v>
      </c>
      <c r="X2050">
        <v>0</v>
      </c>
      <c r="Y2050">
        <v>0</v>
      </c>
      <c r="Z2050">
        <v>0</v>
      </c>
      <c r="AA2050">
        <v>0</v>
      </c>
      <c r="AB2050">
        <v>0</v>
      </c>
      <c r="AC2050">
        <v>0</v>
      </c>
      <c r="AD2050">
        <v>0</v>
      </c>
      <c r="AE2050" s="21" t="s">
        <v>1</v>
      </c>
    </row>
    <row r="2051" spans="1:31" x14ac:dyDescent="0.2">
      <c r="A2051" s="27" t="s">
        <v>42</v>
      </c>
      <c r="B2051" s="13" t="s">
        <v>42</v>
      </c>
      <c r="C2051" s="14">
        <v>450</v>
      </c>
      <c r="D2051" s="13" t="s">
        <v>42</v>
      </c>
      <c r="E2051" s="13" t="s">
        <v>505</v>
      </c>
      <c r="F2051" s="13"/>
      <c r="G2051" s="14"/>
      <c r="H2051" s="205">
        <v>19996476</v>
      </c>
      <c r="I2051" s="205">
        <v>20569115</v>
      </c>
      <c r="J2051" s="205">
        <v>21151640</v>
      </c>
      <c r="K2051" s="205">
        <v>21743970</v>
      </c>
      <c r="L2051" s="205">
        <v>22346641</v>
      </c>
      <c r="M2051">
        <v>22961259</v>
      </c>
      <c r="N2051">
        <v>23589897</v>
      </c>
      <c r="O2051">
        <v>24234080</v>
      </c>
      <c r="P2051">
        <v>24894370</v>
      </c>
      <c r="Q2051">
        <v>25570511</v>
      </c>
      <c r="R2051">
        <v>26262313</v>
      </c>
      <c r="S2051">
        <v>26969306</v>
      </c>
      <c r="T2051">
        <v>27691019</v>
      </c>
      <c r="U2051">
        <v>28427333</v>
      </c>
      <c r="V2051">
        <v>29178075</v>
      </c>
      <c r="W2051">
        <v>29942591</v>
      </c>
      <c r="X2051">
        <v>30720117</v>
      </c>
      <c r="Y2051">
        <v>31509837</v>
      </c>
      <c r="Z2051">
        <v>32311424</v>
      </c>
      <c r="AA2051">
        <v>33124447.999999996</v>
      </c>
      <c r="AB2051">
        <v>33947957</v>
      </c>
      <c r="AC2051">
        <v>34780866</v>
      </c>
      <c r="AD2051">
        <v>35622312</v>
      </c>
      <c r="AE2051" s="22" t="s">
        <v>1</v>
      </c>
    </row>
    <row r="2052" spans="1:31" x14ac:dyDescent="0.2">
      <c r="A2052" s="25" t="s">
        <v>43</v>
      </c>
      <c r="B2052" s="11" t="s">
        <v>43</v>
      </c>
      <c r="C2052" s="12">
        <v>454</v>
      </c>
      <c r="D2052" s="11" t="s">
        <v>43</v>
      </c>
      <c r="E2052" s="11" t="s">
        <v>440</v>
      </c>
      <c r="F2052" s="11" t="s">
        <v>312</v>
      </c>
      <c r="G2052" s="12" t="s">
        <v>319</v>
      </c>
      <c r="H2052" s="205">
        <v>238767</v>
      </c>
      <c r="I2052" s="205">
        <v>245363</v>
      </c>
      <c r="J2052" s="205">
        <v>251978</v>
      </c>
      <c r="K2052" s="205">
        <v>259676</v>
      </c>
      <c r="L2052" s="205">
        <v>267041</v>
      </c>
      <c r="M2052">
        <v>273018</v>
      </c>
      <c r="N2052">
        <v>272250</v>
      </c>
      <c r="O2052">
        <v>275533</v>
      </c>
      <c r="P2052">
        <v>275763</v>
      </c>
      <c r="Q2052">
        <v>275286</v>
      </c>
      <c r="R2052">
        <v>275367</v>
      </c>
      <c r="S2052">
        <v>281222</v>
      </c>
      <c r="T2052">
        <v>283773</v>
      </c>
      <c r="U2052">
        <v>287926</v>
      </c>
      <c r="V2052">
        <v>292707</v>
      </c>
      <c r="W2052">
        <v>298128</v>
      </c>
      <c r="X2052">
        <v>304038</v>
      </c>
      <c r="Y2052">
        <v>310717</v>
      </c>
      <c r="Z2052">
        <v>319326</v>
      </c>
      <c r="AA2052">
        <v>328235</v>
      </c>
      <c r="AB2052">
        <v>336444</v>
      </c>
      <c r="AC2052">
        <v>339279</v>
      </c>
      <c r="AD2052">
        <v>345678</v>
      </c>
      <c r="AE2052" s="21" t="s">
        <v>1</v>
      </c>
    </row>
    <row r="2053" spans="1:31" x14ac:dyDescent="0.2">
      <c r="A2053" s="27" t="s">
        <v>43</v>
      </c>
      <c r="B2053" s="13" t="s">
        <v>43</v>
      </c>
      <c r="C2053" s="14">
        <v>454</v>
      </c>
      <c r="D2053" s="13" t="s">
        <v>43</v>
      </c>
      <c r="E2053" s="13" t="s">
        <v>487</v>
      </c>
      <c r="F2053" s="13" t="s">
        <v>313</v>
      </c>
      <c r="G2053" s="14" t="s">
        <v>319</v>
      </c>
      <c r="H2053" s="205">
        <v>241156</v>
      </c>
      <c r="I2053" s="205">
        <v>248122</v>
      </c>
      <c r="J2053" s="205">
        <v>254972</v>
      </c>
      <c r="K2053" s="205">
        <v>263051</v>
      </c>
      <c r="L2053" s="205">
        <v>270859</v>
      </c>
      <c r="M2053">
        <v>277288</v>
      </c>
      <c r="N2053">
        <v>276764</v>
      </c>
      <c r="O2053">
        <v>280467</v>
      </c>
      <c r="P2053">
        <v>281210</v>
      </c>
      <c r="Q2053">
        <v>281190</v>
      </c>
      <c r="R2053">
        <v>281599</v>
      </c>
      <c r="S2053">
        <v>287248</v>
      </c>
      <c r="T2053">
        <v>289913</v>
      </c>
      <c r="U2053">
        <v>293922</v>
      </c>
      <c r="V2053">
        <v>298493</v>
      </c>
      <c r="W2053">
        <v>303759</v>
      </c>
      <c r="X2053">
        <v>310118</v>
      </c>
      <c r="Y2053">
        <v>316823</v>
      </c>
      <c r="Z2053">
        <v>325688</v>
      </c>
      <c r="AA2053">
        <v>334876</v>
      </c>
      <c r="AB2053">
        <v>343320</v>
      </c>
      <c r="AC2053">
        <v>345982</v>
      </c>
      <c r="AD2053">
        <v>352531</v>
      </c>
      <c r="AE2053" s="22" t="s">
        <v>1</v>
      </c>
    </row>
    <row r="2054" spans="1:31" x14ac:dyDescent="0.2">
      <c r="A2054" s="25" t="s">
        <v>43</v>
      </c>
      <c r="B2054" s="11" t="s">
        <v>43</v>
      </c>
      <c r="C2054" s="12">
        <v>454</v>
      </c>
      <c r="D2054" s="11" t="s">
        <v>43</v>
      </c>
      <c r="E2054" s="11" t="s">
        <v>441</v>
      </c>
      <c r="F2054" s="11" t="s">
        <v>312</v>
      </c>
      <c r="G2054" s="12" t="s">
        <v>355</v>
      </c>
      <c r="H2054" s="205">
        <v>230492</v>
      </c>
      <c r="I2054" s="205">
        <v>237026</v>
      </c>
      <c r="J2054" s="205">
        <v>243512</v>
      </c>
      <c r="K2054" s="205">
        <v>251158</v>
      </c>
      <c r="L2054" s="205">
        <v>258927.00000000003</v>
      </c>
      <c r="M2054">
        <v>265911</v>
      </c>
      <c r="N2054">
        <v>270945</v>
      </c>
      <c r="O2054">
        <v>272823</v>
      </c>
      <c r="P2054">
        <v>274349</v>
      </c>
      <c r="Q2054">
        <v>274636</v>
      </c>
      <c r="R2054">
        <v>274721</v>
      </c>
      <c r="S2054">
        <v>275967</v>
      </c>
      <c r="T2054">
        <v>279926</v>
      </c>
      <c r="U2054">
        <v>283412</v>
      </c>
      <c r="V2054">
        <v>287454</v>
      </c>
      <c r="W2054">
        <v>292091</v>
      </c>
      <c r="X2054">
        <v>297317</v>
      </c>
      <c r="Y2054">
        <v>303075</v>
      </c>
      <c r="Z2054">
        <v>310785</v>
      </c>
      <c r="AA2054">
        <v>319229</v>
      </c>
      <c r="AB2054">
        <v>327578</v>
      </c>
      <c r="AC2054">
        <v>334769</v>
      </c>
      <c r="AD2054">
        <v>339587</v>
      </c>
      <c r="AE2054" s="21" t="s">
        <v>1</v>
      </c>
    </row>
    <row r="2055" spans="1:31" x14ac:dyDescent="0.2">
      <c r="A2055" s="27" t="s">
        <v>43</v>
      </c>
      <c r="B2055" s="13" t="s">
        <v>43</v>
      </c>
      <c r="C2055" s="14">
        <v>454</v>
      </c>
      <c r="D2055" s="13" t="s">
        <v>43</v>
      </c>
      <c r="E2055" s="13" t="s">
        <v>488</v>
      </c>
      <c r="F2055" s="13" t="s">
        <v>313</v>
      </c>
      <c r="G2055" s="14" t="s">
        <v>355</v>
      </c>
      <c r="H2055" s="205">
        <v>232623</v>
      </c>
      <c r="I2055" s="205">
        <v>239188</v>
      </c>
      <c r="J2055" s="205">
        <v>245967</v>
      </c>
      <c r="K2055" s="205">
        <v>253945</v>
      </c>
      <c r="L2055" s="205">
        <v>262120.99999999997</v>
      </c>
      <c r="M2055">
        <v>269538</v>
      </c>
      <c r="N2055">
        <v>274974</v>
      </c>
      <c r="O2055">
        <v>277164</v>
      </c>
      <c r="P2055">
        <v>279198</v>
      </c>
      <c r="Q2055">
        <v>279976</v>
      </c>
      <c r="R2055">
        <v>280468</v>
      </c>
      <c r="S2055">
        <v>281963</v>
      </c>
      <c r="T2055">
        <v>285928</v>
      </c>
      <c r="U2055">
        <v>289373</v>
      </c>
      <c r="V2055">
        <v>293261</v>
      </c>
      <c r="W2055">
        <v>297727</v>
      </c>
      <c r="X2055">
        <v>302896</v>
      </c>
      <c r="Y2055">
        <v>308857</v>
      </c>
      <c r="Z2055">
        <v>316758</v>
      </c>
      <c r="AA2055">
        <v>325442</v>
      </c>
      <c r="AB2055">
        <v>334020</v>
      </c>
      <c r="AC2055">
        <v>341354</v>
      </c>
      <c r="AD2055">
        <v>346144</v>
      </c>
      <c r="AE2055" s="22" t="s">
        <v>1</v>
      </c>
    </row>
    <row r="2056" spans="1:31" x14ac:dyDescent="0.2">
      <c r="A2056" s="25" t="s">
        <v>43</v>
      </c>
      <c r="B2056" s="11" t="s">
        <v>43</v>
      </c>
      <c r="C2056" s="12">
        <v>454</v>
      </c>
      <c r="D2056" s="11" t="s">
        <v>43</v>
      </c>
      <c r="E2056" s="11" t="s">
        <v>442</v>
      </c>
      <c r="F2056" s="11" t="s">
        <v>312</v>
      </c>
      <c r="G2056" s="12" t="s">
        <v>317</v>
      </c>
      <c r="H2056" s="205">
        <v>222693</v>
      </c>
      <c r="I2056" s="205">
        <v>229080</v>
      </c>
      <c r="J2056" s="205">
        <v>235482</v>
      </c>
      <c r="K2056" s="205">
        <v>242896</v>
      </c>
      <c r="L2056" s="205">
        <v>250801</v>
      </c>
      <c r="M2056">
        <v>258430.99999999997</v>
      </c>
      <c r="N2056">
        <v>264769</v>
      </c>
      <c r="O2056">
        <v>268747</v>
      </c>
      <c r="P2056">
        <v>271657</v>
      </c>
      <c r="Q2056">
        <v>272953</v>
      </c>
      <c r="R2056">
        <v>273435</v>
      </c>
      <c r="S2056">
        <v>274240</v>
      </c>
      <c r="T2056">
        <v>276691</v>
      </c>
      <c r="U2056">
        <v>279644</v>
      </c>
      <c r="V2056">
        <v>283064</v>
      </c>
      <c r="W2056">
        <v>287018</v>
      </c>
      <c r="X2056">
        <v>291522</v>
      </c>
      <c r="Y2056">
        <v>296547</v>
      </c>
      <c r="Z2056">
        <v>303261</v>
      </c>
      <c r="AA2056">
        <v>311035</v>
      </c>
      <c r="AB2056">
        <v>319207</v>
      </c>
      <c r="AC2056">
        <v>326884</v>
      </c>
      <c r="AD2056">
        <v>333020</v>
      </c>
      <c r="AE2056" s="21" t="s">
        <v>1</v>
      </c>
    </row>
    <row r="2057" spans="1:31" x14ac:dyDescent="0.2">
      <c r="A2057" s="27" t="s">
        <v>43</v>
      </c>
      <c r="B2057" s="13" t="s">
        <v>43</v>
      </c>
      <c r="C2057" s="14">
        <v>454</v>
      </c>
      <c r="D2057" s="13" t="s">
        <v>43</v>
      </c>
      <c r="E2057" s="13" t="s">
        <v>489</v>
      </c>
      <c r="F2057" s="13" t="s">
        <v>313</v>
      </c>
      <c r="G2057" s="14" t="s">
        <v>317</v>
      </c>
      <c r="H2057" s="205">
        <v>224532</v>
      </c>
      <c r="I2057" s="205">
        <v>230903</v>
      </c>
      <c r="J2057" s="205">
        <v>237461</v>
      </c>
      <c r="K2057" s="205">
        <v>245162</v>
      </c>
      <c r="L2057" s="205">
        <v>253436</v>
      </c>
      <c r="M2057">
        <v>261474</v>
      </c>
      <c r="N2057">
        <v>268210</v>
      </c>
      <c r="O2057">
        <v>272527</v>
      </c>
      <c r="P2057">
        <v>275926</v>
      </c>
      <c r="Q2057">
        <v>277724</v>
      </c>
      <c r="R2057">
        <v>278667</v>
      </c>
      <c r="S2057">
        <v>279825</v>
      </c>
      <c r="T2057">
        <v>282445</v>
      </c>
      <c r="U2057">
        <v>285472</v>
      </c>
      <c r="V2057">
        <v>288818</v>
      </c>
      <c r="W2057">
        <v>292624</v>
      </c>
      <c r="X2057">
        <v>297016</v>
      </c>
      <c r="Y2057">
        <v>302089</v>
      </c>
      <c r="Z2057">
        <v>308933</v>
      </c>
      <c r="AA2057">
        <v>316901</v>
      </c>
      <c r="AB2057">
        <v>325283</v>
      </c>
      <c r="AC2057">
        <v>333123</v>
      </c>
      <c r="AD2057">
        <v>339301</v>
      </c>
      <c r="AE2057" s="22" t="s">
        <v>1</v>
      </c>
    </row>
    <row r="2058" spans="1:31" x14ac:dyDescent="0.2">
      <c r="A2058" s="25" t="s">
        <v>43</v>
      </c>
      <c r="B2058" s="11" t="s">
        <v>43</v>
      </c>
      <c r="C2058" s="12">
        <v>454</v>
      </c>
      <c r="D2058" s="11" t="s">
        <v>43</v>
      </c>
      <c r="E2058" s="11" t="s">
        <v>443</v>
      </c>
      <c r="F2058" s="11" t="s">
        <v>312</v>
      </c>
      <c r="G2058" s="12" t="s">
        <v>356</v>
      </c>
      <c r="H2058" s="205">
        <v>215339</v>
      </c>
      <c r="I2058" s="205">
        <v>221563</v>
      </c>
      <c r="J2058" s="205">
        <v>227859</v>
      </c>
      <c r="K2058" s="205">
        <v>234865</v>
      </c>
      <c r="L2058" s="205">
        <v>242727</v>
      </c>
      <c r="M2058">
        <v>250690</v>
      </c>
      <c r="N2058">
        <v>257925</v>
      </c>
      <c r="O2058">
        <v>263507</v>
      </c>
      <c r="P2058">
        <v>267891</v>
      </c>
      <c r="Q2058">
        <v>270282</v>
      </c>
      <c r="R2058">
        <v>271482</v>
      </c>
      <c r="S2058">
        <v>272319</v>
      </c>
      <c r="T2058">
        <v>273884</v>
      </c>
      <c r="U2058">
        <v>276441</v>
      </c>
      <c r="V2058">
        <v>279374</v>
      </c>
      <c r="W2058">
        <v>282752</v>
      </c>
      <c r="X2058">
        <v>286627</v>
      </c>
      <c r="Y2058">
        <v>290993</v>
      </c>
      <c r="Z2058">
        <v>296619</v>
      </c>
      <c r="AA2058">
        <v>303626</v>
      </c>
      <c r="AB2058">
        <v>311358</v>
      </c>
      <c r="AC2058">
        <v>319148</v>
      </c>
      <c r="AD2058">
        <v>326117</v>
      </c>
      <c r="AE2058" s="21" t="s">
        <v>1</v>
      </c>
    </row>
    <row r="2059" spans="1:31" x14ac:dyDescent="0.2">
      <c r="A2059" s="27" t="s">
        <v>43</v>
      </c>
      <c r="B2059" s="13" t="s">
        <v>43</v>
      </c>
      <c r="C2059" s="14">
        <v>454</v>
      </c>
      <c r="D2059" s="13" t="s">
        <v>43</v>
      </c>
      <c r="E2059" s="13" t="s">
        <v>490</v>
      </c>
      <c r="F2059" s="13" t="s">
        <v>313</v>
      </c>
      <c r="G2059" s="14" t="s">
        <v>356</v>
      </c>
      <c r="H2059" s="205">
        <v>216850</v>
      </c>
      <c r="I2059" s="205">
        <v>223049</v>
      </c>
      <c r="J2059" s="205">
        <v>229415</v>
      </c>
      <c r="K2059" s="205">
        <v>236665</v>
      </c>
      <c r="L2059" s="205">
        <v>244857</v>
      </c>
      <c r="M2059">
        <v>253199</v>
      </c>
      <c r="N2059">
        <v>260822</v>
      </c>
      <c r="O2059">
        <v>266754</v>
      </c>
      <c r="P2059">
        <v>271595</v>
      </c>
      <c r="Q2059">
        <v>274486</v>
      </c>
      <c r="R2059">
        <v>276175</v>
      </c>
      <c r="S2059">
        <v>277436</v>
      </c>
      <c r="T2059">
        <v>279298</v>
      </c>
      <c r="U2059">
        <v>282054</v>
      </c>
      <c r="V2059">
        <v>285001</v>
      </c>
      <c r="W2059">
        <v>288286</v>
      </c>
      <c r="X2059">
        <v>292040</v>
      </c>
      <c r="Y2059">
        <v>296359</v>
      </c>
      <c r="Z2059">
        <v>302055</v>
      </c>
      <c r="AA2059">
        <v>309211</v>
      </c>
      <c r="AB2059">
        <v>317127</v>
      </c>
      <c r="AC2059">
        <v>325084</v>
      </c>
      <c r="AD2059">
        <v>332141</v>
      </c>
      <c r="AE2059" s="22" t="s">
        <v>1</v>
      </c>
    </row>
    <row r="2060" spans="1:31" x14ac:dyDescent="0.2">
      <c r="A2060" s="25" t="s">
        <v>43</v>
      </c>
      <c r="B2060" s="11" t="s">
        <v>43</v>
      </c>
      <c r="C2060" s="12">
        <v>454</v>
      </c>
      <c r="D2060" s="11" t="s">
        <v>43</v>
      </c>
      <c r="E2060" s="11" t="s">
        <v>444</v>
      </c>
      <c r="F2060" s="11" t="s">
        <v>312</v>
      </c>
      <c r="G2060" s="12" t="s">
        <v>327</v>
      </c>
      <c r="H2060" s="205">
        <v>208397</v>
      </c>
      <c r="I2060" s="205">
        <v>214446</v>
      </c>
      <c r="J2060" s="205">
        <v>220618</v>
      </c>
      <c r="K2060" s="205">
        <v>227043</v>
      </c>
      <c r="L2060" s="205">
        <v>234683</v>
      </c>
      <c r="M2060">
        <v>242796</v>
      </c>
      <c r="N2060">
        <v>250569</v>
      </c>
      <c r="O2060">
        <v>257303</v>
      </c>
      <c r="P2060">
        <v>263252</v>
      </c>
      <c r="Q2060">
        <v>266828</v>
      </c>
      <c r="R2060">
        <v>268833</v>
      </c>
      <c r="S2060">
        <v>270096</v>
      </c>
      <c r="T2060">
        <v>271325</v>
      </c>
      <c r="U2060">
        <v>273624</v>
      </c>
      <c r="V2060">
        <v>276204</v>
      </c>
      <c r="W2060">
        <v>279139</v>
      </c>
      <c r="X2060">
        <v>282485</v>
      </c>
      <c r="Y2060">
        <v>286276</v>
      </c>
      <c r="Z2060">
        <v>290720</v>
      </c>
      <c r="AA2060">
        <v>296865</v>
      </c>
      <c r="AB2060">
        <v>304061</v>
      </c>
      <c r="AC2060">
        <v>311646</v>
      </c>
      <c r="AD2060">
        <v>319019</v>
      </c>
      <c r="AE2060" s="21" t="s">
        <v>1</v>
      </c>
    </row>
    <row r="2061" spans="1:31" x14ac:dyDescent="0.2">
      <c r="A2061" s="27" t="s">
        <v>43</v>
      </c>
      <c r="B2061" s="13" t="s">
        <v>43</v>
      </c>
      <c r="C2061" s="14">
        <v>454</v>
      </c>
      <c r="D2061" s="13" t="s">
        <v>43</v>
      </c>
      <c r="E2061" s="13" t="s">
        <v>491</v>
      </c>
      <c r="F2061" s="13" t="s">
        <v>313</v>
      </c>
      <c r="G2061" s="14" t="s">
        <v>327</v>
      </c>
      <c r="H2061" s="205">
        <v>209546</v>
      </c>
      <c r="I2061" s="205">
        <v>215591</v>
      </c>
      <c r="J2061" s="205">
        <v>221791</v>
      </c>
      <c r="K2061" s="205">
        <v>228417</v>
      </c>
      <c r="L2061" s="205">
        <v>236352</v>
      </c>
      <c r="M2061">
        <v>244817</v>
      </c>
      <c r="N2061">
        <v>252958</v>
      </c>
      <c r="O2061">
        <v>260045.00000000003</v>
      </c>
      <c r="P2061">
        <v>266404</v>
      </c>
      <c r="Q2061">
        <v>270464</v>
      </c>
      <c r="R2061">
        <v>272972</v>
      </c>
      <c r="S2061">
        <v>274704</v>
      </c>
      <c r="T2061">
        <v>276321</v>
      </c>
      <c r="U2061">
        <v>278954</v>
      </c>
      <c r="V2061">
        <v>281648</v>
      </c>
      <c r="W2061">
        <v>284553</v>
      </c>
      <c r="X2061">
        <v>287807</v>
      </c>
      <c r="Y2061">
        <v>291509</v>
      </c>
      <c r="Z2061">
        <v>295966</v>
      </c>
      <c r="AA2061">
        <v>302219</v>
      </c>
      <c r="AB2061">
        <v>309572</v>
      </c>
      <c r="AC2061">
        <v>317315</v>
      </c>
      <c r="AD2061">
        <v>324802</v>
      </c>
      <c r="AE2061" s="22" t="s">
        <v>1</v>
      </c>
    </row>
    <row r="2062" spans="1:31" x14ac:dyDescent="0.2">
      <c r="A2062" s="25" t="s">
        <v>43</v>
      </c>
      <c r="B2062" s="11" t="s">
        <v>43</v>
      </c>
      <c r="C2062" s="12">
        <v>454</v>
      </c>
      <c r="D2062" s="11" t="s">
        <v>43</v>
      </c>
      <c r="E2062" s="11" t="s">
        <v>445</v>
      </c>
      <c r="F2062" s="11" t="s">
        <v>312</v>
      </c>
      <c r="G2062" s="12" t="s">
        <v>320</v>
      </c>
      <c r="H2062" s="205">
        <v>201838</v>
      </c>
      <c r="I2062" s="205">
        <v>207699</v>
      </c>
      <c r="J2062" s="205">
        <v>213732</v>
      </c>
      <c r="K2062" s="205">
        <v>219663</v>
      </c>
      <c r="L2062" s="205">
        <v>226646</v>
      </c>
      <c r="M2062">
        <v>234729</v>
      </c>
      <c r="N2062">
        <v>242856</v>
      </c>
      <c r="O2062">
        <v>250336</v>
      </c>
      <c r="P2062">
        <v>257476</v>
      </c>
      <c r="Q2062">
        <v>262794</v>
      </c>
      <c r="R2062">
        <v>265692</v>
      </c>
      <c r="S2062">
        <v>267468</v>
      </c>
      <c r="T2062">
        <v>268832</v>
      </c>
      <c r="U2062">
        <v>271054</v>
      </c>
      <c r="V2062">
        <v>273376</v>
      </c>
      <c r="W2062">
        <v>276002</v>
      </c>
      <c r="X2062">
        <v>278949</v>
      </c>
      <c r="Y2062">
        <v>282257</v>
      </c>
      <c r="Z2062">
        <v>285754</v>
      </c>
      <c r="AA2062">
        <v>290617</v>
      </c>
      <c r="AB2062">
        <v>297181</v>
      </c>
      <c r="AC2062">
        <v>304463</v>
      </c>
      <c r="AD2062">
        <v>311865</v>
      </c>
      <c r="AE2062" s="21" t="s">
        <v>1</v>
      </c>
    </row>
    <row r="2063" spans="1:31" x14ac:dyDescent="0.2">
      <c r="A2063" s="27" t="s">
        <v>43</v>
      </c>
      <c r="B2063" s="13" t="s">
        <v>43</v>
      </c>
      <c r="C2063" s="14">
        <v>454</v>
      </c>
      <c r="D2063" s="13" t="s">
        <v>43</v>
      </c>
      <c r="E2063" s="13" t="s">
        <v>492</v>
      </c>
      <c r="F2063" s="13" t="s">
        <v>313</v>
      </c>
      <c r="G2063" s="14" t="s">
        <v>320</v>
      </c>
      <c r="H2063" s="205">
        <v>202608</v>
      </c>
      <c r="I2063" s="205">
        <v>208492</v>
      </c>
      <c r="J2063" s="205">
        <v>214549</v>
      </c>
      <c r="K2063" s="205">
        <v>220653</v>
      </c>
      <c r="L2063" s="205">
        <v>227885</v>
      </c>
      <c r="M2063">
        <v>236294</v>
      </c>
      <c r="N2063">
        <v>244772</v>
      </c>
      <c r="O2063">
        <v>252597</v>
      </c>
      <c r="P2063">
        <v>260108</v>
      </c>
      <c r="Q2063">
        <v>265859</v>
      </c>
      <c r="R2063">
        <v>269260</v>
      </c>
      <c r="S2063">
        <v>271534</v>
      </c>
      <c r="T2063">
        <v>273347</v>
      </c>
      <c r="U2063">
        <v>276006</v>
      </c>
      <c r="V2063">
        <v>278595</v>
      </c>
      <c r="W2063">
        <v>281264</v>
      </c>
      <c r="X2063">
        <v>284157</v>
      </c>
      <c r="Y2063">
        <v>287381</v>
      </c>
      <c r="Z2063">
        <v>290856</v>
      </c>
      <c r="AA2063">
        <v>295766</v>
      </c>
      <c r="AB2063">
        <v>302463</v>
      </c>
      <c r="AC2063">
        <v>309894</v>
      </c>
      <c r="AD2063">
        <v>317422</v>
      </c>
      <c r="AE2063" s="22" t="s">
        <v>1</v>
      </c>
    </row>
    <row r="2064" spans="1:31" x14ac:dyDescent="0.2">
      <c r="A2064" s="25" t="s">
        <v>43</v>
      </c>
      <c r="B2064" s="11" t="s">
        <v>43</v>
      </c>
      <c r="C2064" s="12">
        <v>454</v>
      </c>
      <c r="D2064" s="11" t="s">
        <v>43</v>
      </c>
      <c r="E2064" s="11" t="s">
        <v>446</v>
      </c>
      <c r="F2064" s="11" t="s">
        <v>312</v>
      </c>
      <c r="G2064" s="12" t="s">
        <v>326</v>
      </c>
      <c r="H2064" s="205">
        <v>195634</v>
      </c>
      <c r="I2064" s="205">
        <v>201297</v>
      </c>
      <c r="J2064" s="205">
        <v>207175</v>
      </c>
      <c r="K2064" s="205">
        <v>212831</v>
      </c>
      <c r="L2064" s="205">
        <v>219113</v>
      </c>
      <c r="M2064">
        <v>226470</v>
      </c>
      <c r="N2064">
        <v>234767</v>
      </c>
      <c r="O2064">
        <v>242807</v>
      </c>
      <c r="P2064">
        <v>250533</v>
      </c>
      <c r="Q2064">
        <v>257451.00000000003</v>
      </c>
      <c r="R2064">
        <v>262263</v>
      </c>
      <c r="S2064">
        <v>264638</v>
      </c>
      <c r="T2064">
        <v>266223</v>
      </c>
      <c r="U2064">
        <v>268574</v>
      </c>
      <c r="V2064">
        <v>270796</v>
      </c>
      <c r="W2064">
        <v>273163</v>
      </c>
      <c r="X2064">
        <v>275843</v>
      </c>
      <c r="Y2064">
        <v>278797</v>
      </c>
      <c r="Z2064">
        <v>281747</v>
      </c>
      <c r="AA2064">
        <v>285400</v>
      </c>
      <c r="AB2064">
        <v>290583</v>
      </c>
      <c r="AC2064">
        <v>297463</v>
      </c>
      <c r="AD2064">
        <v>304796</v>
      </c>
      <c r="AE2064" s="21" t="s">
        <v>1</v>
      </c>
    </row>
    <row r="2065" spans="1:31" x14ac:dyDescent="0.2">
      <c r="A2065" s="27" t="s">
        <v>43</v>
      </c>
      <c r="B2065" s="13" t="s">
        <v>43</v>
      </c>
      <c r="C2065" s="14">
        <v>454</v>
      </c>
      <c r="D2065" s="13" t="s">
        <v>43</v>
      </c>
      <c r="E2065" s="13" t="s">
        <v>493</v>
      </c>
      <c r="F2065" s="13" t="s">
        <v>313</v>
      </c>
      <c r="G2065" s="14" t="s">
        <v>326</v>
      </c>
      <c r="H2065" s="205">
        <v>196026</v>
      </c>
      <c r="I2065" s="205">
        <v>201746</v>
      </c>
      <c r="J2065" s="205">
        <v>207649</v>
      </c>
      <c r="K2065" s="205">
        <v>213471</v>
      </c>
      <c r="L2065" s="205">
        <v>219965</v>
      </c>
      <c r="M2065">
        <v>227599</v>
      </c>
      <c r="N2065">
        <v>236232</v>
      </c>
      <c r="O2065">
        <v>244611</v>
      </c>
      <c r="P2065">
        <v>252684</v>
      </c>
      <c r="Q2065">
        <v>259981</v>
      </c>
      <c r="R2065">
        <v>265242</v>
      </c>
      <c r="S2065">
        <v>268132</v>
      </c>
      <c r="T2065">
        <v>270210</v>
      </c>
      <c r="U2065">
        <v>273043</v>
      </c>
      <c r="V2065">
        <v>275676</v>
      </c>
      <c r="W2065">
        <v>278259</v>
      </c>
      <c r="X2065">
        <v>280932</v>
      </c>
      <c r="Y2065">
        <v>283814</v>
      </c>
      <c r="Z2065">
        <v>286741</v>
      </c>
      <c r="AA2065">
        <v>290393</v>
      </c>
      <c r="AB2065">
        <v>295646</v>
      </c>
      <c r="AC2065">
        <v>302670</v>
      </c>
      <c r="AD2065">
        <v>310139</v>
      </c>
      <c r="AE2065" s="22" t="s">
        <v>1</v>
      </c>
    </row>
    <row r="2066" spans="1:31" x14ac:dyDescent="0.2">
      <c r="A2066" s="25" t="s">
        <v>43</v>
      </c>
      <c r="B2066" s="11" t="s">
        <v>43</v>
      </c>
      <c r="C2066" s="12">
        <v>454</v>
      </c>
      <c r="D2066" s="11" t="s">
        <v>43</v>
      </c>
      <c r="E2066" s="11" t="s">
        <v>447</v>
      </c>
      <c r="F2066" s="11" t="s">
        <v>312</v>
      </c>
      <c r="G2066" s="12" t="s">
        <v>318</v>
      </c>
      <c r="H2066" s="205">
        <v>189735</v>
      </c>
      <c r="I2066" s="205">
        <v>195216</v>
      </c>
      <c r="J2066" s="205">
        <v>200925</v>
      </c>
      <c r="K2066" s="205">
        <v>206437</v>
      </c>
      <c r="L2066" s="205">
        <v>212323</v>
      </c>
      <c r="M2066">
        <v>218778</v>
      </c>
      <c r="N2066">
        <v>226286</v>
      </c>
      <c r="O2066">
        <v>234700</v>
      </c>
      <c r="P2066">
        <v>242780</v>
      </c>
      <c r="Q2066">
        <v>250537</v>
      </c>
      <c r="R2066">
        <v>257355.00000000003</v>
      </c>
      <c r="S2066">
        <v>261814.00000000003</v>
      </c>
      <c r="T2066">
        <v>263704</v>
      </c>
      <c r="U2066">
        <v>265988</v>
      </c>
      <c r="V2066">
        <v>268328</v>
      </c>
      <c r="W2066">
        <v>270572</v>
      </c>
      <c r="X2066">
        <v>272993</v>
      </c>
      <c r="Y2066">
        <v>275723</v>
      </c>
      <c r="Z2066">
        <v>278454</v>
      </c>
      <c r="AA2066">
        <v>281403</v>
      </c>
      <c r="AB2066">
        <v>285112</v>
      </c>
      <c r="AC2066">
        <v>290515</v>
      </c>
      <c r="AD2066">
        <v>297680</v>
      </c>
      <c r="AE2066" s="21" t="s">
        <v>1</v>
      </c>
    </row>
    <row r="2067" spans="1:31" x14ac:dyDescent="0.2">
      <c r="A2067" s="27" t="s">
        <v>43</v>
      </c>
      <c r="B2067" s="13" t="s">
        <v>43</v>
      </c>
      <c r="C2067" s="14">
        <v>454</v>
      </c>
      <c r="D2067" s="13" t="s">
        <v>43</v>
      </c>
      <c r="E2067" s="13" t="s">
        <v>494</v>
      </c>
      <c r="F2067" s="13" t="s">
        <v>313</v>
      </c>
      <c r="G2067" s="14" t="s">
        <v>318</v>
      </c>
      <c r="H2067" s="205">
        <v>189661</v>
      </c>
      <c r="I2067" s="205">
        <v>195346</v>
      </c>
      <c r="J2067" s="205">
        <v>201089</v>
      </c>
      <c r="K2067" s="205">
        <v>206744</v>
      </c>
      <c r="L2067" s="205">
        <v>212829</v>
      </c>
      <c r="M2067">
        <v>219514</v>
      </c>
      <c r="N2067">
        <v>227308</v>
      </c>
      <c r="O2067">
        <v>236058</v>
      </c>
      <c r="P2067">
        <v>244480</v>
      </c>
      <c r="Q2067">
        <v>252585</v>
      </c>
      <c r="R2067">
        <v>259783.00000000003</v>
      </c>
      <c r="S2067">
        <v>264699</v>
      </c>
      <c r="T2067">
        <v>267114</v>
      </c>
      <c r="U2067">
        <v>269903</v>
      </c>
      <c r="V2067">
        <v>272725</v>
      </c>
      <c r="W2067">
        <v>275368</v>
      </c>
      <c r="X2067">
        <v>277973</v>
      </c>
      <c r="Y2067">
        <v>280652</v>
      </c>
      <c r="Z2067">
        <v>283349</v>
      </c>
      <c r="AA2067">
        <v>286290</v>
      </c>
      <c r="AB2067">
        <v>290007</v>
      </c>
      <c r="AC2067">
        <v>295488</v>
      </c>
      <c r="AD2067">
        <v>302801</v>
      </c>
      <c r="AE2067" s="22" t="s">
        <v>1</v>
      </c>
    </row>
    <row r="2068" spans="1:31" x14ac:dyDescent="0.2">
      <c r="A2068" s="25" t="s">
        <v>43</v>
      </c>
      <c r="B2068" s="11" t="s">
        <v>43</v>
      </c>
      <c r="C2068" s="12">
        <v>454</v>
      </c>
      <c r="D2068" s="11" t="s">
        <v>43</v>
      </c>
      <c r="E2068" s="11" t="s">
        <v>448</v>
      </c>
      <c r="F2068" s="11" t="s">
        <v>312</v>
      </c>
      <c r="G2068" s="12" t="s">
        <v>333</v>
      </c>
      <c r="H2068" s="205">
        <v>184101</v>
      </c>
      <c r="I2068" s="205">
        <v>189403</v>
      </c>
      <c r="J2068" s="205">
        <v>194963</v>
      </c>
      <c r="K2068" s="205">
        <v>200245</v>
      </c>
      <c r="L2068" s="205">
        <v>206080</v>
      </c>
      <c r="M2068">
        <v>212023</v>
      </c>
      <c r="N2068">
        <v>218434</v>
      </c>
      <c r="O2068">
        <v>226000</v>
      </c>
      <c r="P2068">
        <v>234592</v>
      </c>
      <c r="Q2068">
        <v>242566</v>
      </c>
      <c r="R2068">
        <v>250472</v>
      </c>
      <c r="S2068">
        <v>257337</v>
      </c>
      <c r="T2068">
        <v>261482.00000000003</v>
      </c>
      <c r="U2068">
        <v>263469</v>
      </c>
      <c r="V2068">
        <v>265766</v>
      </c>
      <c r="W2068">
        <v>268116</v>
      </c>
      <c r="X2068">
        <v>270391</v>
      </c>
      <c r="Y2068">
        <v>272861</v>
      </c>
      <c r="Z2068">
        <v>275429</v>
      </c>
      <c r="AA2068">
        <v>278274</v>
      </c>
      <c r="AB2068">
        <v>281125</v>
      </c>
      <c r="AC2068">
        <v>284792</v>
      </c>
      <c r="AD2068">
        <v>290383</v>
      </c>
      <c r="AE2068" s="21" t="s">
        <v>1</v>
      </c>
    </row>
    <row r="2069" spans="1:31" x14ac:dyDescent="0.2">
      <c r="A2069" s="27" t="s">
        <v>43</v>
      </c>
      <c r="B2069" s="13" t="s">
        <v>43</v>
      </c>
      <c r="C2069" s="14">
        <v>454</v>
      </c>
      <c r="D2069" s="13" t="s">
        <v>43</v>
      </c>
      <c r="E2069" s="13" t="s">
        <v>495</v>
      </c>
      <c r="F2069" s="13" t="s">
        <v>313</v>
      </c>
      <c r="G2069" s="14" t="s">
        <v>333</v>
      </c>
      <c r="H2069" s="205">
        <v>183439</v>
      </c>
      <c r="I2069" s="205">
        <v>189113</v>
      </c>
      <c r="J2069" s="205">
        <v>194863</v>
      </c>
      <c r="K2069" s="205">
        <v>200245</v>
      </c>
      <c r="L2069" s="205">
        <v>206260</v>
      </c>
      <c r="M2069">
        <v>212416</v>
      </c>
      <c r="N2069">
        <v>219059</v>
      </c>
      <c r="O2069">
        <v>226910</v>
      </c>
      <c r="P2069">
        <v>235844</v>
      </c>
      <c r="Q2069">
        <v>244170</v>
      </c>
      <c r="R2069">
        <v>252418</v>
      </c>
      <c r="S2069">
        <v>259658.00000000003</v>
      </c>
      <c r="T2069">
        <v>264266</v>
      </c>
      <c r="U2069">
        <v>266793</v>
      </c>
      <c r="V2069">
        <v>269581</v>
      </c>
      <c r="W2069">
        <v>272428</v>
      </c>
      <c r="X2069">
        <v>275110</v>
      </c>
      <c r="Y2069">
        <v>277738</v>
      </c>
      <c r="Z2069">
        <v>280235</v>
      </c>
      <c r="AA2069">
        <v>283069</v>
      </c>
      <c r="AB2069">
        <v>285914</v>
      </c>
      <c r="AC2069">
        <v>289585</v>
      </c>
      <c r="AD2069">
        <v>295256</v>
      </c>
      <c r="AE2069" s="22" t="s">
        <v>1</v>
      </c>
    </row>
    <row r="2070" spans="1:31" x14ac:dyDescent="0.2">
      <c r="A2070" s="25" t="s">
        <v>43</v>
      </c>
      <c r="B2070" s="11" t="s">
        <v>43</v>
      </c>
      <c r="C2070" s="12">
        <v>454</v>
      </c>
      <c r="D2070" s="11" t="s">
        <v>43</v>
      </c>
      <c r="E2070" s="11" t="s">
        <v>449</v>
      </c>
      <c r="F2070" s="11" t="s">
        <v>312</v>
      </c>
      <c r="G2070" s="12" t="s">
        <v>340</v>
      </c>
      <c r="H2070" s="205">
        <v>178711</v>
      </c>
      <c r="I2070" s="205">
        <v>183819</v>
      </c>
      <c r="J2070" s="205">
        <v>189231</v>
      </c>
      <c r="K2070" s="205">
        <v>194281</v>
      </c>
      <c r="L2070" s="205">
        <v>199934</v>
      </c>
      <c r="M2070">
        <v>205924</v>
      </c>
      <c r="N2070">
        <v>211714</v>
      </c>
      <c r="O2070">
        <v>217992</v>
      </c>
      <c r="P2070">
        <v>225877</v>
      </c>
      <c r="Q2070">
        <v>234302</v>
      </c>
      <c r="R2070">
        <v>242285</v>
      </c>
      <c r="S2070">
        <v>250484</v>
      </c>
      <c r="T2070">
        <v>257435.99999999997</v>
      </c>
      <c r="U2070">
        <v>261231</v>
      </c>
      <c r="V2070">
        <v>263246</v>
      </c>
      <c r="W2070">
        <v>265576</v>
      </c>
      <c r="X2070">
        <v>267947</v>
      </c>
      <c r="Y2070">
        <v>270248</v>
      </c>
      <c r="Z2070">
        <v>272554</v>
      </c>
      <c r="AA2070">
        <v>275296</v>
      </c>
      <c r="AB2070">
        <v>278159</v>
      </c>
      <c r="AC2070">
        <v>280815</v>
      </c>
      <c r="AD2070">
        <v>284409</v>
      </c>
      <c r="AE2070" s="21" t="s">
        <v>1</v>
      </c>
    </row>
    <row r="2071" spans="1:31" x14ac:dyDescent="0.2">
      <c r="A2071" s="27" t="s">
        <v>43</v>
      </c>
      <c r="B2071" s="13" t="s">
        <v>43</v>
      </c>
      <c r="C2071" s="14">
        <v>454</v>
      </c>
      <c r="D2071" s="13" t="s">
        <v>43</v>
      </c>
      <c r="E2071" s="13" t="s">
        <v>496</v>
      </c>
      <c r="F2071" s="13" t="s">
        <v>313</v>
      </c>
      <c r="G2071" s="14" t="s">
        <v>340</v>
      </c>
      <c r="H2071" s="205">
        <v>177391</v>
      </c>
      <c r="I2071" s="205">
        <v>182955</v>
      </c>
      <c r="J2071" s="205">
        <v>188757</v>
      </c>
      <c r="K2071" s="205">
        <v>194020</v>
      </c>
      <c r="L2071" s="205">
        <v>199810</v>
      </c>
      <c r="M2071">
        <v>205999</v>
      </c>
      <c r="N2071">
        <v>211999</v>
      </c>
      <c r="O2071">
        <v>218500</v>
      </c>
      <c r="P2071">
        <v>226676</v>
      </c>
      <c r="Q2071">
        <v>235458</v>
      </c>
      <c r="R2071">
        <v>243794</v>
      </c>
      <c r="S2071">
        <v>252321</v>
      </c>
      <c r="T2071">
        <v>259641.00000000003</v>
      </c>
      <c r="U2071">
        <v>263921</v>
      </c>
      <c r="V2071">
        <v>266457</v>
      </c>
      <c r="W2071">
        <v>269281</v>
      </c>
      <c r="X2071">
        <v>272181</v>
      </c>
      <c r="Y2071">
        <v>274904</v>
      </c>
      <c r="Z2071">
        <v>277302</v>
      </c>
      <c r="AA2071">
        <v>280000</v>
      </c>
      <c r="AB2071">
        <v>282865</v>
      </c>
      <c r="AC2071">
        <v>285503</v>
      </c>
      <c r="AD2071">
        <v>289090</v>
      </c>
      <c r="AE2071" s="22" t="s">
        <v>1</v>
      </c>
    </row>
    <row r="2072" spans="1:31" x14ac:dyDescent="0.2">
      <c r="A2072" s="25" t="s">
        <v>43</v>
      </c>
      <c r="B2072" s="11" t="s">
        <v>43</v>
      </c>
      <c r="C2072" s="12">
        <v>454</v>
      </c>
      <c r="D2072" s="11" t="s">
        <v>43</v>
      </c>
      <c r="E2072" s="11" t="s">
        <v>450</v>
      </c>
      <c r="F2072" s="11" t="s">
        <v>312</v>
      </c>
      <c r="G2072" s="12" t="s">
        <v>329</v>
      </c>
      <c r="H2072" s="205">
        <v>173485</v>
      </c>
      <c r="I2072" s="205">
        <v>178448</v>
      </c>
      <c r="J2072" s="205">
        <v>183691</v>
      </c>
      <c r="K2072" s="205">
        <v>188532</v>
      </c>
      <c r="L2072" s="205">
        <v>193958</v>
      </c>
      <c r="M2072">
        <v>199819</v>
      </c>
      <c r="N2072">
        <v>205761</v>
      </c>
      <c r="O2072">
        <v>211310</v>
      </c>
      <c r="P2072">
        <v>217839</v>
      </c>
      <c r="Q2072">
        <v>225580</v>
      </c>
      <c r="R2072">
        <v>233949</v>
      </c>
      <c r="S2072">
        <v>242079</v>
      </c>
      <c r="T2072">
        <v>250609</v>
      </c>
      <c r="U2072">
        <v>257166</v>
      </c>
      <c r="V2072">
        <v>260992.00000000003</v>
      </c>
      <c r="W2072">
        <v>263056</v>
      </c>
      <c r="X2072">
        <v>265429</v>
      </c>
      <c r="Y2072">
        <v>267815</v>
      </c>
      <c r="Z2072">
        <v>269923</v>
      </c>
      <c r="AA2072">
        <v>272408</v>
      </c>
      <c r="AB2072">
        <v>275228</v>
      </c>
      <c r="AC2072">
        <v>278013</v>
      </c>
      <c r="AD2072">
        <v>280442</v>
      </c>
      <c r="AE2072" s="21" t="s">
        <v>1</v>
      </c>
    </row>
    <row r="2073" spans="1:31" x14ac:dyDescent="0.2">
      <c r="A2073" s="27" t="s">
        <v>43</v>
      </c>
      <c r="B2073" s="13" t="s">
        <v>43</v>
      </c>
      <c r="C2073" s="14">
        <v>454</v>
      </c>
      <c r="D2073" s="13" t="s">
        <v>43</v>
      </c>
      <c r="E2073" s="13" t="s">
        <v>497</v>
      </c>
      <c r="F2073" s="13" t="s">
        <v>313</v>
      </c>
      <c r="G2073" s="14" t="s">
        <v>329</v>
      </c>
      <c r="H2073" s="205">
        <v>171536</v>
      </c>
      <c r="I2073" s="205">
        <v>176922</v>
      </c>
      <c r="J2073" s="205">
        <v>182658</v>
      </c>
      <c r="K2073" s="205">
        <v>187893</v>
      </c>
      <c r="L2073" s="205">
        <v>193572</v>
      </c>
      <c r="M2073">
        <v>199590</v>
      </c>
      <c r="N2073">
        <v>205733</v>
      </c>
      <c r="O2073">
        <v>211481</v>
      </c>
      <c r="P2073">
        <v>218228</v>
      </c>
      <c r="Q2073">
        <v>226277</v>
      </c>
      <c r="R2073">
        <v>235008</v>
      </c>
      <c r="S2073">
        <v>243486</v>
      </c>
      <c r="T2073">
        <v>252329</v>
      </c>
      <c r="U2073">
        <v>259264</v>
      </c>
      <c r="V2073">
        <v>263561</v>
      </c>
      <c r="W2073">
        <v>266143</v>
      </c>
      <c r="X2073">
        <v>269030</v>
      </c>
      <c r="Y2073">
        <v>271984</v>
      </c>
      <c r="Z2073">
        <v>274438</v>
      </c>
      <c r="AA2073">
        <v>277047</v>
      </c>
      <c r="AB2073">
        <v>279841</v>
      </c>
      <c r="AC2073">
        <v>282625</v>
      </c>
      <c r="AD2073">
        <v>285020</v>
      </c>
      <c r="AE2073" s="22" t="s">
        <v>1</v>
      </c>
    </row>
    <row r="2074" spans="1:31" x14ac:dyDescent="0.2">
      <c r="A2074" s="25" t="s">
        <v>43</v>
      </c>
      <c r="B2074" s="11" t="s">
        <v>43</v>
      </c>
      <c r="C2074" s="12">
        <v>454</v>
      </c>
      <c r="D2074" s="11" t="s">
        <v>43</v>
      </c>
      <c r="E2074" s="11" t="s">
        <v>451</v>
      </c>
      <c r="F2074" s="11" t="s">
        <v>312</v>
      </c>
      <c r="G2074" s="12" t="s">
        <v>361</v>
      </c>
      <c r="H2074" s="205">
        <v>168319</v>
      </c>
      <c r="I2074" s="205">
        <v>173218</v>
      </c>
      <c r="J2074" s="205">
        <v>178335</v>
      </c>
      <c r="K2074" s="205">
        <v>182962</v>
      </c>
      <c r="L2074" s="205">
        <v>188182</v>
      </c>
      <c r="M2074">
        <v>193825</v>
      </c>
      <c r="N2074">
        <v>199697</v>
      </c>
      <c r="O2074">
        <v>205506</v>
      </c>
      <c r="P2074">
        <v>211112</v>
      </c>
      <c r="Q2074">
        <v>217518</v>
      </c>
      <c r="R2074">
        <v>225220</v>
      </c>
      <c r="S2074">
        <v>233666</v>
      </c>
      <c r="T2074">
        <v>241982</v>
      </c>
      <c r="U2074">
        <v>250318</v>
      </c>
      <c r="V2074">
        <v>256906.99999999997</v>
      </c>
      <c r="W2074">
        <v>260785.00000000003</v>
      </c>
      <c r="X2074">
        <v>262908</v>
      </c>
      <c r="Y2074">
        <v>265320</v>
      </c>
      <c r="Z2074">
        <v>267468</v>
      </c>
      <c r="AA2074">
        <v>269757</v>
      </c>
      <c r="AB2074">
        <v>272324</v>
      </c>
      <c r="AC2074">
        <v>275129</v>
      </c>
      <c r="AD2074">
        <v>277805</v>
      </c>
      <c r="AE2074" s="21" t="s">
        <v>1</v>
      </c>
    </row>
    <row r="2075" spans="1:31" x14ac:dyDescent="0.2">
      <c r="A2075" s="27" t="s">
        <v>43</v>
      </c>
      <c r="B2075" s="13" t="s">
        <v>43</v>
      </c>
      <c r="C2075" s="14">
        <v>454</v>
      </c>
      <c r="D2075" s="13" t="s">
        <v>43</v>
      </c>
      <c r="E2075" s="13" t="s">
        <v>498</v>
      </c>
      <c r="F2075" s="13" t="s">
        <v>313</v>
      </c>
      <c r="G2075" s="14" t="s">
        <v>361</v>
      </c>
      <c r="H2075" s="205">
        <v>165766</v>
      </c>
      <c r="I2075" s="205">
        <v>171072</v>
      </c>
      <c r="J2075" s="205">
        <v>176634</v>
      </c>
      <c r="K2075" s="205">
        <v>181754</v>
      </c>
      <c r="L2075" s="205">
        <v>187413</v>
      </c>
      <c r="M2075">
        <v>193333</v>
      </c>
      <c r="N2075">
        <v>199367</v>
      </c>
      <c r="O2075">
        <v>205371</v>
      </c>
      <c r="P2075">
        <v>211150</v>
      </c>
      <c r="Q2075">
        <v>217797</v>
      </c>
      <c r="R2075">
        <v>225817</v>
      </c>
      <c r="S2075">
        <v>234623</v>
      </c>
      <c r="T2075">
        <v>243279</v>
      </c>
      <c r="U2075">
        <v>251916</v>
      </c>
      <c r="V2075">
        <v>258873</v>
      </c>
      <c r="W2075">
        <v>263223</v>
      </c>
      <c r="X2075">
        <v>265876</v>
      </c>
      <c r="Y2075">
        <v>268828</v>
      </c>
      <c r="Z2075">
        <v>271479</v>
      </c>
      <c r="AA2075">
        <v>274151</v>
      </c>
      <c r="AB2075">
        <v>276866</v>
      </c>
      <c r="AC2075">
        <v>279646</v>
      </c>
      <c r="AD2075">
        <v>282314</v>
      </c>
      <c r="AE2075" s="22" t="s">
        <v>1</v>
      </c>
    </row>
    <row r="2076" spans="1:31" x14ac:dyDescent="0.2">
      <c r="A2076" s="25" t="s">
        <v>43</v>
      </c>
      <c r="B2076" s="11" t="s">
        <v>43</v>
      </c>
      <c r="C2076" s="12">
        <v>454</v>
      </c>
      <c r="D2076" s="11" t="s">
        <v>43</v>
      </c>
      <c r="E2076" s="11" t="s">
        <v>452</v>
      </c>
      <c r="F2076" s="11" t="s">
        <v>312</v>
      </c>
      <c r="G2076" s="12" t="s">
        <v>328</v>
      </c>
      <c r="H2076" s="205">
        <v>163534</v>
      </c>
      <c r="I2076" s="205">
        <v>168026</v>
      </c>
      <c r="J2076" s="205">
        <v>173096</v>
      </c>
      <c r="K2076" s="205">
        <v>177564</v>
      </c>
      <c r="L2076" s="205">
        <v>182571</v>
      </c>
      <c r="M2076">
        <v>188016</v>
      </c>
      <c r="N2076">
        <v>193684</v>
      </c>
      <c r="O2076">
        <v>199485</v>
      </c>
      <c r="P2076">
        <v>205249</v>
      </c>
      <c r="Q2076">
        <v>210750</v>
      </c>
      <c r="R2076">
        <v>217137</v>
      </c>
      <c r="S2076">
        <v>224929</v>
      </c>
      <c r="T2076">
        <v>233490</v>
      </c>
      <c r="U2076">
        <v>241670</v>
      </c>
      <c r="V2076">
        <v>250039</v>
      </c>
      <c r="W2076">
        <v>256680</v>
      </c>
      <c r="X2076">
        <v>260620</v>
      </c>
      <c r="Y2076">
        <v>262796</v>
      </c>
      <c r="Z2076">
        <v>264946</v>
      </c>
      <c r="AA2076">
        <v>267278</v>
      </c>
      <c r="AB2076">
        <v>269653</v>
      </c>
      <c r="AC2076">
        <v>272210</v>
      </c>
      <c r="AD2076">
        <v>274969</v>
      </c>
      <c r="AE2076" s="21" t="s">
        <v>1</v>
      </c>
    </row>
    <row r="2077" spans="1:31" x14ac:dyDescent="0.2">
      <c r="A2077" s="27" t="s">
        <v>43</v>
      </c>
      <c r="B2077" s="13" t="s">
        <v>43</v>
      </c>
      <c r="C2077" s="14">
        <v>454</v>
      </c>
      <c r="D2077" s="13" t="s">
        <v>43</v>
      </c>
      <c r="E2077" s="13" t="s">
        <v>499</v>
      </c>
      <c r="F2077" s="13" t="s">
        <v>313</v>
      </c>
      <c r="G2077" s="14" t="s">
        <v>328</v>
      </c>
      <c r="H2077" s="205">
        <v>160430</v>
      </c>
      <c r="I2077" s="205">
        <v>165292</v>
      </c>
      <c r="J2077" s="205">
        <v>170783</v>
      </c>
      <c r="K2077" s="205">
        <v>175677</v>
      </c>
      <c r="L2077" s="205">
        <v>181222</v>
      </c>
      <c r="M2077">
        <v>187134</v>
      </c>
      <c r="N2077">
        <v>193089</v>
      </c>
      <c r="O2077">
        <v>199049</v>
      </c>
      <c r="P2077">
        <v>204967</v>
      </c>
      <c r="Q2077">
        <v>210665</v>
      </c>
      <c r="R2077">
        <v>217307</v>
      </c>
      <c r="S2077">
        <v>225419</v>
      </c>
      <c r="T2077">
        <v>234336</v>
      </c>
      <c r="U2077">
        <v>242825</v>
      </c>
      <c r="V2077">
        <v>251489</v>
      </c>
      <c r="W2077">
        <v>258504.00000000003</v>
      </c>
      <c r="X2077">
        <v>262932</v>
      </c>
      <c r="Y2077">
        <v>265660</v>
      </c>
      <c r="Z2077">
        <v>268276</v>
      </c>
      <c r="AA2077">
        <v>271151</v>
      </c>
      <c r="AB2077">
        <v>273938</v>
      </c>
      <c r="AC2077">
        <v>276650</v>
      </c>
      <c r="AD2077">
        <v>279381</v>
      </c>
      <c r="AE2077" s="22" t="s">
        <v>1</v>
      </c>
    </row>
    <row r="2078" spans="1:31" x14ac:dyDescent="0.2">
      <c r="A2078" s="25" t="s">
        <v>43</v>
      </c>
      <c r="B2078" s="11" t="s">
        <v>43</v>
      </c>
      <c r="C2078" s="12">
        <v>454</v>
      </c>
      <c r="D2078" s="11" t="s">
        <v>43</v>
      </c>
      <c r="E2078" s="11" t="s">
        <v>453</v>
      </c>
      <c r="F2078" s="11" t="s">
        <v>312</v>
      </c>
      <c r="G2078" s="12" t="s">
        <v>337</v>
      </c>
      <c r="H2078" s="205">
        <v>159243</v>
      </c>
      <c r="I2078" s="205">
        <v>163207</v>
      </c>
      <c r="J2078" s="205">
        <v>167875</v>
      </c>
      <c r="K2078" s="205">
        <v>172279</v>
      </c>
      <c r="L2078" s="205">
        <v>177122</v>
      </c>
      <c r="M2078">
        <v>182358</v>
      </c>
      <c r="N2078">
        <v>187842</v>
      </c>
      <c r="O2078">
        <v>193456</v>
      </c>
      <c r="P2078">
        <v>199168</v>
      </c>
      <c r="Q2078">
        <v>204835</v>
      </c>
      <c r="R2078">
        <v>210330</v>
      </c>
      <c r="S2078">
        <v>216823</v>
      </c>
      <c r="T2078">
        <v>224741</v>
      </c>
      <c r="U2078">
        <v>233153</v>
      </c>
      <c r="V2078">
        <v>241369</v>
      </c>
      <c r="W2078">
        <v>249791</v>
      </c>
      <c r="X2078">
        <v>256494.00000000003</v>
      </c>
      <c r="Y2078">
        <v>260492.00000000003</v>
      </c>
      <c r="Z2078">
        <v>262394</v>
      </c>
      <c r="AA2078">
        <v>264729</v>
      </c>
      <c r="AB2078">
        <v>267150</v>
      </c>
      <c r="AC2078">
        <v>269519</v>
      </c>
      <c r="AD2078">
        <v>272036</v>
      </c>
      <c r="AE2078" s="21" t="s">
        <v>1</v>
      </c>
    </row>
    <row r="2079" spans="1:31" x14ac:dyDescent="0.2">
      <c r="A2079" s="27" t="s">
        <v>43</v>
      </c>
      <c r="B2079" s="13" t="s">
        <v>43</v>
      </c>
      <c r="C2079" s="14">
        <v>454</v>
      </c>
      <c r="D2079" s="13" t="s">
        <v>43</v>
      </c>
      <c r="E2079" s="13" t="s">
        <v>500</v>
      </c>
      <c r="F2079" s="13" t="s">
        <v>313</v>
      </c>
      <c r="G2079" s="14" t="s">
        <v>337</v>
      </c>
      <c r="H2079" s="205">
        <v>155671</v>
      </c>
      <c r="I2079" s="205">
        <v>159931</v>
      </c>
      <c r="J2079" s="205">
        <v>164987</v>
      </c>
      <c r="K2079" s="205">
        <v>169766</v>
      </c>
      <c r="L2079" s="205">
        <v>175079</v>
      </c>
      <c r="M2079">
        <v>180885</v>
      </c>
      <c r="N2079">
        <v>186852</v>
      </c>
      <c r="O2079">
        <v>192755</v>
      </c>
      <c r="P2079">
        <v>198569</v>
      </c>
      <c r="Q2079">
        <v>204414</v>
      </c>
      <c r="R2079">
        <v>210123</v>
      </c>
      <c r="S2079">
        <v>216877</v>
      </c>
      <c r="T2079">
        <v>225115</v>
      </c>
      <c r="U2079">
        <v>233837</v>
      </c>
      <c r="V2079">
        <v>242358</v>
      </c>
      <c r="W2079">
        <v>251082</v>
      </c>
      <c r="X2079">
        <v>258180.99999999997</v>
      </c>
      <c r="Y2079">
        <v>262691</v>
      </c>
      <c r="Z2079">
        <v>265057</v>
      </c>
      <c r="AA2079">
        <v>267899</v>
      </c>
      <c r="AB2079">
        <v>270894</v>
      </c>
      <c r="AC2079">
        <v>273690</v>
      </c>
      <c r="AD2079">
        <v>276364</v>
      </c>
      <c r="AE2079" s="22" t="s">
        <v>1</v>
      </c>
    </row>
    <row r="2080" spans="1:31" x14ac:dyDescent="0.2">
      <c r="A2080" s="25" t="s">
        <v>43</v>
      </c>
      <c r="B2080" s="11" t="s">
        <v>43</v>
      </c>
      <c r="C2080" s="12">
        <v>454</v>
      </c>
      <c r="D2080" s="11" t="s">
        <v>43</v>
      </c>
      <c r="E2080" s="11" t="s">
        <v>454</v>
      </c>
      <c r="F2080" s="11" t="s">
        <v>312</v>
      </c>
      <c r="G2080" s="12" t="s">
        <v>369</v>
      </c>
      <c r="H2080" s="205">
        <v>155205</v>
      </c>
      <c r="I2080" s="205">
        <v>158881</v>
      </c>
      <c r="J2080" s="205">
        <v>163017</v>
      </c>
      <c r="K2080" s="205">
        <v>167007</v>
      </c>
      <c r="L2080" s="205">
        <v>171780</v>
      </c>
      <c r="M2080">
        <v>176853</v>
      </c>
      <c r="N2080">
        <v>182139</v>
      </c>
      <c r="O2080">
        <v>187584</v>
      </c>
      <c r="P2080">
        <v>193076</v>
      </c>
      <c r="Q2080">
        <v>198697</v>
      </c>
      <c r="R2080">
        <v>204364</v>
      </c>
      <c r="S2080">
        <v>209975</v>
      </c>
      <c r="T2080">
        <v>216606</v>
      </c>
      <c r="U2080">
        <v>224376</v>
      </c>
      <c r="V2080">
        <v>232827</v>
      </c>
      <c r="W2080">
        <v>241099</v>
      </c>
      <c r="X2080">
        <v>249582</v>
      </c>
      <c r="Y2080">
        <v>256344</v>
      </c>
      <c r="Z2080">
        <v>260058</v>
      </c>
      <c r="AA2080">
        <v>262147</v>
      </c>
      <c r="AB2080">
        <v>264574</v>
      </c>
      <c r="AC2080">
        <v>266991</v>
      </c>
      <c r="AD2080">
        <v>269325</v>
      </c>
      <c r="AE2080" s="21" t="s">
        <v>1</v>
      </c>
    </row>
    <row r="2081" spans="1:31" x14ac:dyDescent="0.2">
      <c r="A2081" s="27" t="s">
        <v>43</v>
      </c>
      <c r="B2081" s="13" t="s">
        <v>43</v>
      </c>
      <c r="C2081" s="14">
        <v>454</v>
      </c>
      <c r="D2081" s="13" t="s">
        <v>43</v>
      </c>
      <c r="E2081" s="13" t="s">
        <v>501</v>
      </c>
      <c r="F2081" s="13" t="s">
        <v>313</v>
      </c>
      <c r="G2081" s="14" t="s">
        <v>369</v>
      </c>
      <c r="H2081" s="205">
        <v>151248</v>
      </c>
      <c r="I2081" s="205">
        <v>155133</v>
      </c>
      <c r="J2081" s="205">
        <v>159594</v>
      </c>
      <c r="K2081" s="205">
        <v>163906</v>
      </c>
      <c r="L2081" s="205">
        <v>169096</v>
      </c>
      <c r="M2081">
        <v>174669</v>
      </c>
      <c r="N2081">
        <v>180544</v>
      </c>
      <c r="O2081">
        <v>186482</v>
      </c>
      <c r="P2081">
        <v>192195</v>
      </c>
      <c r="Q2081">
        <v>197943</v>
      </c>
      <c r="R2081">
        <v>203805</v>
      </c>
      <c r="S2081">
        <v>209640</v>
      </c>
      <c r="T2081">
        <v>216538</v>
      </c>
      <c r="U2081">
        <v>224568</v>
      </c>
      <c r="V2081">
        <v>233325</v>
      </c>
      <c r="W2081">
        <v>241910</v>
      </c>
      <c r="X2081">
        <v>250721</v>
      </c>
      <c r="Y2081">
        <v>257906</v>
      </c>
      <c r="Z2081">
        <v>262034</v>
      </c>
      <c r="AA2081">
        <v>264629</v>
      </c>
      <c r="AB2081">
        <v>267594</v>
      </c>
      <c r="AC2081">
        <v>270605</v>
      </c>
      <c r="AD2081">
        <v>273374</v>
      </c>
      <c r="AE2081" s="22" t="s">
        <v>1</v>
      </c>
    </row>
    <row r="2082" spans="1:31" x14ac:dyDescent="0.2">
      <c r="A2082" s="25" t="s">
        <v>43</v>
      </c>
      <c r="B2082" s="11" t="s">
        <v>43</v>
      </c>
      <c r="C2082" s="12">
        <v>454</v>
      </c>
      <c r="D2082" s="11" t="s">
        <v>43</v>
      </c>
      <c r="E2082" s="11" t="s">
        <v>473</v>
      </c>
      <c r="F2082" s="11" t="s">
        <v>312</v>
      </c>
      <c r="G2082" s="12" t="s">
        <v>359</v>
      </c>
      <c r="H2082">
        <v>151232</v>
      </c>
      <c r="I2082">
        <v>154805</v>
      </c>
      <c r="J2082">
        <v>158653</v>
      </c>
      <c r="K2082">
        <v>162094</v>
      </c>
      <c r="L2082">
        <v>166447</v>
      </c>
      <c r="M2082">
        <v>171448</v>
      </c>
      <c r="N2082">
        <v>176577</v>
      </c>
      <c r="O2082">
        <v>181837</v>
      </c>
      <c r="P2082">
        <v>187139</v>
      </c>
      <c r="Q2082">
        <v>192546</v>
      </c>
      <c r="R2082">
        <v>198171</v>
      </c>
      <c r="S2082">
        <v>203956</v>
      </c>
      <c r="T2082">
        <v>209715</v>
      </c>
      <c r="U2082">
        <v>216215</v>
      </c>
      <c r="V2082">
        <v>224021</v>
      </c>
      <c r="W2082">
        <v>232530</v>
      </c>
      <c r="X2082">
        <v>240866</v>
      </c>
      <c r="Y2082">
        <v>249409</v>
      </c>
      <c r="Z2082">
        <v>255882</v>
      </c>
      <c r="AA2082">
        <v>259778.00000000003</v>
      </c>
      <c r="AB2082">
        <v>261961</v>
      </c>
      <c r="AC2082">
        <v>264388</v>
      </c>
      <c r="AD2082">
        <v>266774</v>
      </c>
      <c r="AE2082" s="21"/>
    </row>
    <row r="2083" spans="1:31" x14ac:dyDescent="0.2">
      <c r="A2083" s="27" t="s">
        <v>43</v>
      </c>
      <c r="B2083" s="13" t="s">
        <v>43</v>
      </c>
      <c r="C2083" s="14">
        <v>454</v>
      </c>
      <c r="D2083" s="13" t="s">
        <v>43</v>
      </c>
      <c r="E2083" s="13" t="s">
        <v>480</v>
      </c>
      <c r="F2083" s="13" t="s">
        <v>313</v>
      </c>
      <c r="G2083" s="14" t="s">
        <v>359</v>
      </c>
      <c r="H2083">
        <v>146922</v>
      </c>
      <c r="I2083">
        <v>150662</v>
      </c>
      <c r="J2083">
        <v>154752</v>
      </c>
      <c r="K2083">
        <v>158450</v>
      </c>
      <c r="L2083">
        <v>163160</v>
      </c>
      <c r="M2083">
        <v>168608</v>
      </c>
      <c r="N2083">
        <v>174256</v>
      </c>
      <c r="O2083">
        <v>180118</v>
      </c>
      <c r="P2083">
        <v>185846</v>
      </c>
      <c r="Q2083">
        <v>191494</v>
      </c>
      <c r="R2083">
        <v>197265</v>
      </c>
      <c r="S2083">
        <v>203254</v>
      </c>
      <c r="T2083">
        <v>209244</v>
      </c>
      <c r="U2083">
        <v>215949</v>
      </c>
      <c r="V2083">
        <v>224008</v>
      </c>
      <c r="W2083">
        <v>232833</v>
      </c>
      <c r="X2083">
        <v>241507</v>
      </c>
      <c r="Y2083">
        <v>250406</v>
      </c>
      <c r="Z2083">
        <v>257204.99999999997</v>
      </c>
      <c r="AA2083">
        <v>261548</v>
      </c>
      <c r="AB2083">
        <v>264270</v>
      </c>
      <c r="AC2083">
        <v>267255</v>
      </c>
      <c r="AD2083">
        <v>270247</v>
      </c>
      <c r="AE2083" s="22"/>
    </row>
    <row r="2084" spans="1:31" x14ac:dyDescent="0.2">
      <c r="A2084" s="25" t="s">
        <v>43</v>
      </c>
      <c r="B2084" s="11" t="s">
        <v>43</v>
      </c>
      <c r="C2084" s="12">
        <v>454</v>
      </c>
      <c r="D2084" s="11" t="s">
        <v>43</v>
      </c>
      <c r="E2084" s="11" t="s">
        <v>474</v>
      </c>
      <c r="F2084" s="11" t="s">
        <v>312</v>
      </c>
      <c r="G2084" s="12" t="s">
        <v>341</v>
      </c>
      <c r="H2084">
        <v>147561</v>
      </c>
      <c r="I2084">
        <v>150783</v>
      </c>
      <c r="J2084">
        <v>154536</v>
      </c>
      <c r="K2084">
        <v>157671</v>
      </c>
      <c r="L2084">
        <v>161471</v>
      </c>
      <c r="M2084">
        <v>166051</v>
      </c>
      <c r="N2084">
        <v>171110</v>
      </c>
      <c r="O2084">
        <v>176222</v>
      </c>
      <c r="P2084">
        <v>181326</v>
      </c>
      <c r="Q2084">
        <v>186548</v>
      </c>
      <c r="R2084">
        <v>191964</v>
      </c>
      <c r="S2084">
        <v>197707</v>
      </c>
      <c r="T2084">
        <v>203640</v>
      </c>
      <c r="U2084">
        <v>209300</v>
      </c>
      <c r="V2084">
        <v>215833</v>
      </c>
      <c r="W2084">
        <v>223694</v>
      </c>
      <c r="X2084">
        <v>232269</v>
      </c>
      <c r="Y2084">
        <v>240668</v>
      </c>
      <c r="Z2084">
        <v>248927</v>
      </c>
      <c r="AA2084">
        <v>255572</v>
      </c>
      <c r="AB2084">
        <v>259557.00000000003</v>
      </c>
      <c r="AC2084">
        <v>261745</v>
      </c>
      <c r="AD2084">
        <v>264144</v>
      </c>
      <c r="AE2084" s="21"/>
    </row>
    <row r="2085" spans="1:31" x14ac:dyDescent="0.2">
      <c r="A2085" s="27" t="s">
        <v>43</v>
      </c>
      <c r="B2085" s="13" t="s">
        <v>43</v>
      </c>
      <c r="C2085" s="14">
        <v>454</v>
      </c>
      <c r="D2085" s="13" t="s">
        <v>43</v>
      </c>
      <c r="E2085" s="13" t="s">
        <v>481</v>
      </c>
      <c r="F2085" s="13" t="s">
        <v>313</v>
      </c>
      <c r="G2085" s="14" t="s">
        <v>341</v>
      </c>
      <c r="H2085">
        <v>142910</v>
      </c>
      <c r="I2085">
        <v>146276</v>
      </c>
      <c r="J2085">
        <v>150228</v>
      </c>
      <c r="K2085">
        <v>153554</v>
      </c>
      <c r="L2085">
        <v>157630</v>
      </c>
      <c r="M2085">
        <v>162589</v>
      </c>
      <c r="N2085">
        <v>168117</v>
      </c>
      <c r="O2085">
        <v>173760</v>
      </c>
      <c r="P2085">
        <v>179418</v>
      </c>
      <c r="Q2085">
        <v>185074</v>
      </c>
      <c r="R2085">
        <v>190741</v>
      </c>
      <c r="S2085">
        <v>196641</v>
      </c>
      <c r="T2085">
        <v>202786</v>
      </c>
      <c r="U2085">
        <v>208625</v>
      </c>
      <c r="V2085">
        <v>215347</v>
      </c>
      <c r="W2085">
        <v>223466</v>
      </c>
      <c r="X2085">
        <v>232383</v>
      </c>
      <c r="Y2085">
        <v>241148</v>
      </c>
      <c r="Z2085">
        <v>249679</v>
      </c>
      <c r="AA2085">
        <v>256672.00000000003</v>
      </c>
      <c r="AB2085">
        <v>261132</v>
      </c>
      <c r="AC2085">
        <v>263878</v>
      </c>
      <c r="AD2085">
        <v>266849</v>
      </c>
      <c r="AE2085" s="22"/>
    </row>
    <row r="2086" spans="1:31" x14ac:dyDescent="0.2">
      <c r="A2086" s="25" t="s">
        <v>43</v>
      </c>
      <c r="B2086" s="11" t="s">
        <v>43</v>
      </c>
      <c r="C2086" s="12">
        <v>454</v>
      </c>
      <c r="D2086" s="11" t="s">
        <v>43</v>
      </c>
      <c r="E2086" s="11" t="s">
        <v>475</v>
      </c>
      <c r="F2086" s="11" t="s">
        <v>312</v>
      </c>
      <c r="G2086" s="12" t="s">
        <v>334</v>
      </c>
      <c r="H2086">
        <v>142842</v>
      </c>
      <c r="I2086">
        <v>147052</v>
      </c>
      <c r="J2086">
        <v>150460</v>
      </c>
      <c r="K2086">
        <v>153497</v>
      </c>
      <c r="L2086">
        <v>156981</v>
      </c>
      <c r="M2086">
        <v>161005</v>
      </c>
      <c r="N2086">
        <v>165647</v>
      </c>
      <c r="O2086">
        <v>170695</v>
      </c>
      <c r="P2086">
        <v>175648</v>
      </c>
      <c r="Q2086">
        <v>180675</v>
      </c>
      <c r="R2086">
        <v>185907</v>
      </c>
      <c r="S2086">
        <v>191441</v>
      </c>
      <c r="T2086">
        <v>197332</v>
      </c>
      <c r="U2086">
        <v>203205</v>
      </c>
      <c r="V2086">
        <v>208895</v>
      </c>
      <c r="W2086">
        <v>215479</v>
      </c>
      <c r="X2086">
        <v>223403</v>
      </c>
      <c r="Y2086">
        <v>232042</v>
      </c>
      <c r="Z2086">
        <v>240172</v>
      </c>
      <c r="AA2086">
        <v>248592</v>
      </c>
      <c r="AB2086">
        <v>255320</v>
      </c>
      <c r="AC2086">
        <v>259308</v>
      </c>
      <c r="AD2086">
        <v>261470.00000000003</v>
      </c>
      <c r="AE2086" s="21"/>
    </row>
    <row r="2087" spans="1:31" x14ac:dyDescent="0.2">
      <c r="A2087" s="27" t="s">
        <v>43</v>
      </c>
      <c r="B2087" s="13" t="s">
        <v>43</v>
      </c>
      <c r="C2087" s="14">
        <v>454</v>
      </c>
      <c r="D2087" s="13" t="s">
        <v>43</v>
      </c>
      <c r="E2087" s="13" t="s">
        <v>482</v>
      </c>
      <c r="F2087" s="13" t="s">
        <v>313</v>
      </c>
      <c r="G2087" s="14" t="s">
        <v>334</v>
      </c>
      <c r="H2087">
        <v>138057</v>
      </c>
      <c r="I2087">
        <v>142195</v>
      </c>
      <c r="J2087">
        <v>145779</v>
      </c>
      <c r="K2087">
        <v>148983</v>
      </c>
      <c r="L2087">
        <v>152669</v>
      </c>
      <c r="M2087">
        <v>156980</v>
      </c>
      <c r="N2087">
        <v>162014</v>
      </c>
      <c r="O2087">
        <v>167545</v>
      </c>
      <c r="P2087">
        <v>173005</v>
      </c>
      <c r="Q2087">
        <v>178586</v>
      </c>
      <c r="R2087">
        <v>184253</v>
      </c>
      <c r="S2087">
        <v>190042</v>
      </c>
      <c r="T2087">
        <v>196099</v>
      </c>
      <c r="U2087">
        <v>202146</v>
      </c>
      <c r="V2087">
        <v>207995</v>
      </c>
      <c r="W2087">
        <v>214764</v>
      </c>
      <c r="X2087">
        <v>222965</v>
      </c>
      <c r="Y2087">
        <v>231976</v>
      </c>
      <c r="Z2087">
        <v>240408</v>
      </c>
      <c r="AA2087">
        <v>249116</v>
      </c>
      <c r="AB2087">
        <v>256208.00000000003</v>
      </c>
      <c r="AC2087">
        <v>260684.00000000003</v>
      </c>
      <c r="AD2087">
        <v>263421</v>
      </c>
      <c r="AE2087" s="22"/>
    </row>
    <row r="2088" spans="1:31" x14ac:dyDescent="0.2">
      <c r="A2088" s="25" t="s">
        <v>43</v>
      </c>
      <c r="B2088" s="11" t="s">
        <v>43</v>
      </c>
      <c r="C2088" s="12">
        <v>454</v>
      </c>
      <c r="D2088" s="11" t="s">
        <v>43</v>
      </c>
      <c r="E2088" s="11" t="s">
        <v>476</v>
      </c>
      <c r="F2088" s="11" t="s">
        <v>312</v>
      </c>
      <c r="G2088" s="12" t="s">
        <v>345</v>
      </c>
      <c r="H2088">
        <v>136448</v>
      </c>
      <c r="I2088">
        <v>142274</v>
      </c>
      <c r="J2088">
        <v>146667</v>
      </c>
      <c r="K2088">
        <v>149365</v>
      </c>
      <c r="L2088">
        <v>152742</v>
      </c>
      <c r="M2088">
        <v>156444</v>
      </c>
      <c r="N2088">
        <v>160533</v>
      </c>
      <c r="O2088">
        <v>165169</v>
      </c>
      <c r="P2088">
        <v>170061</v>
      </c>
      <c r="Q2088">
        <v>174939</v>
      </c>
      <c r="R2088">
        <v>179975</v>
      </c>
      <c r="S2088">
        <v>185323</v>
      </c>
      <c r="T2088">
        <v>191005</v>
      </c>
      <c r="U2088">
        <v>196876</v>
      </c>
      <c r="V2088">
        <v>202779</v>
      </c>
      <c r="W2088">
        <v>208516</v>
      </c>
      <c r="X2088">
        <v>215158</v>
      </c>
      <c r="Y2088">
        <v>223144</v>
      </c>
      <c r="Z2088">
        <v>231530</v>
      </c>
      <c r="AA2088">
        <v>239817</v>
      </c>
      <c r="AB2088">
        <v>248315</v>
      </c>
      <c r="AC2088">
        <v>255040</v>
      </c>
      <c r="AD2088">
        <v>259000.99999999997</v>
      </c>
      <c r="AE2088" s="21"/>
    </row>
    <row r="2089" spans="1:31" x14ac:dyDescent="0.2">
      <c r="A2089" s="27" t="s">
        <v>43</v>
      </c>
      <c r="B2089" s="13" t="s">
        <v>43</v>
      </c>
      <c r="C2089" s="14">
        <v>454</v>
      </c>
      <c r="D2089" s="13" t="s">
        <v>43</v>
      </c>
      <c r="E2089" s="13" t="s">
        <v>483</v>
      </c>
      <c r="F2089" s="13" t="s">
        <v>313</v>
      </c>
      <c r="G2089" s="14" t="s">
        <v>345</v>
      </c>
      <c r="H2089">
        <v>131814</v>
      </c>
      <c r="I2089">
        <v>137281</v>
      </c>
      <c r="J2089">
        <v>141623</v>
      </c>
      <c r="K2089">
        <v>144486</v>
      </c>
      <c r="L2089">
        <v>148042</v>
      </c>
      <c r="M2089">
        <v>151949</v>
      </c>
      <c r="N2089">
        <v>156326</v>
      </c>
      <c r="O2089">
        <v>161363</v>
      </c>
      <c r="P2089">
        <v>166735</v>
      </c>
      <c r="Q2089">
        <v>172123</v>
      </c>
      <c r="R2089">
        <v>177707</v>
      </c>
      <c r="S2089">
        <v>183483</v>
      </c>
      <c r="T2089">
        <v>189422</v>
      </c>
      <c r="U2089">
        <v>195437</v>
      </c>
      <c r="V2089">
        <v>201496</v>
      </c>
      <c r="W2089">
        <v>207381</v>
      </c>
      <c r="X2089">
        <v>214219</v>
      </c>
      <c r="Y2089">
        <v>222506</v>
      </c>
      <c r="Z2089">
        <v>231221</v>
      </c>
      <c r="AA2089">
        <v>239825</v>
      </c>
      <c r="AB2089">
        <v>248619</v>
      </c>
      <c r="AC2089">
        <v>255711</v>
      </c>
      <c r="AD2089">
        <v>260168.99999999997</v>
      </c>
      <c r="AE2089" s="22"/>
    </row>
    <row r="2090" spans="1:31" x14ac:dyDescent="0.2">
      <c r="A2090" s="25" t="s">
        <v>43</v>
      </c>
      <c r="B2090" s="11" t="s">
        <v>43</v>
      </c>
      <c r="C2090" s="12">
        <v>454</v>
      </c>
      <c r="D2090" s="11" t="s">
        <v>43</v>
      </c>
      <c r="E2090" s="11" t="s">
        <v>477</v>
      </c>
      <c r="F2090" s="11" t="s">
        <v>312</v>
      </c>
      <c r="G2090" s="12" t="s">
        <v>339</v>
      </c>
      <c r="H2090">
        <v>129072</v>
      </c>
      <c r="I2090">
        <v>135825</v>
      </c>
      <c r="J2090">
        <v>141826</v>
      </c>
      <c r="K2090">
        <v>145514</v>
      </c>
      <c r="L2090">
        <v>148547</v>
      </c>
      <c r="M2090">
        <v>152136</v>
      </c>
      <c r="N2090">
        <v>155901</v>
      </c>
      <c r="O2090">
        <v>159988</v>
      </c>
      <c r="P2090">
        <v>164473</v>
      </c>
      <c r="Q2090">
        <v>169295</v>
      </c>
      <c r="R2090">
        <v>174182</v>
      </c>
      <c r="S2090">
        <v>179330</v>
      </c>
      <c r="T2090">
        <v>184823</v>
      </c>
      <c r="U2090">
        <v>190528</v>
      </c>
      <c r="V2090">
        <v>196429</v>
      </c>
      <c r="W2090">
        <v>202379</v>
      </c>
      <c r="X2090">
        <v>208171</v>
      </c>
      <c r="Y2090">
        <v>214868</v>
      </c>
      <c r="Z2090">
        <v>222616</v>
      </c>
      <c r="AA2090">
        <v>231155</v>
      </c>
      <c r="AB2090">
        <v>239518</v>
      </c>
      <c r="AC2090">
        <v>248010</v>
      </c>
      <c r="AD2090">
        <v>254703</v>
      </c>
      <c r="AE2090" s="21"/>
    </row>
    <row r="2091" spans="1:31" x14ac:dyDescent="0.2">
      <c r="A2091" s="27" t="s">
        <v>43</v>
      </c>
      <c r="B2091" s="13" t="s">
        <v>43</v>
      </c>
      <c r="C2091" s="14">
        <v>454</v>
      </c>
      <c r="D2091" s="13" t="s">
        <v>43</v>
      </c>
      <c r="E2091" s="13" t="s">
        <v>484</v>
      </c>
      <c r="F2091" s="13" t="s">
        <v>313</v>
      </c>
      <c r="G2091" s="14" t="s">
        <v>339</v>
      </c>
      <c r="H2091">
        <v>124784</v>
      </c>
      <c r="I2091">
        <v>130997.00000000001</v>
      </c>
      <c r="J2091">
        <v>136643</v>
      </c>
      <c r="K2091">
        <v>140281</v>
      </c>
      <c r="L2091">
        <v>143489</v>
      </c>
      <c r="M2091">
        <v>147261</v>
      </c>
      <c r="N2091">
        <v>151225</v>
      </c>
      <c r="O2091">
        <v>155598</v>
      </c>
      <c r="P2091">
        <v>160499</v>
      </c>
      <c r="Q2091">
        <v>165804</v>
      </c>
      <c r="R2091">
        <v>171195</v>
      </c>
      <c r="S2091">
        <v>176877</v>
      </c>
      <c r="T2091">
        <v>182789</v>
      </c>
      <c r="U2091">
        <v>188738</v>
      </c>
      <c r="V2091">
        <v>194765</v>
      </c>
      <c r="W2091">
        <v>200861</v>
      </c>
      <c r="X2091">
        <v>206806</v>
      </c>
      <c r="Y2091">
        <v>213714</v>
      </c>
      <c r="Z2091">
        <v>221736</v>
      </c>
      <c r="AA2091">
        <v>230617</v>
      </c>
      <c r="AB2091">
        <v>239306</v>
      </c>
      <c r="AC2091">
        <v>248091</v>
      </c>
      <c r="AD2091">
        <v>255150</v>
      </c>
      <c r="AE2091" s="22"/>
    </row>
    <row r="2092" spans="1:31" x14ac:dyDescent="0.2">
      <c r="A2092" s="25" t="s">
        <v>43</v>
      </c>
      <c r="B2092" s="11" t="s">
        <v>43</v>
      </c>
      <c r="C2092" s="12">
        <v>454</v>
      </c>
      <c r="D2092" s="11" t="s">
        <v>43</v>
      </c>
      <c r="E2092" s="11" t="s">
        <v>478</v>
      </c>
      <c r="F2092" s="11" t="s">
        <v>312</v>
      </c>
      <c r="G2092" s="12" t="s">
        <v>352</v>
      </c>
      <c r="H2092">
        <v>121953</v>
      </c>
      <c r="I2092">
        <v>128396.99999999999</v>
      </c>
      <c r="J2092">
        <v>135316</v>
      </c>
      <c r="K2092">
        <v>140646</v>
      </c>
      <c r="L2092">
        <v>144631</v>
      </c>
      <c r="M2092">
        <v>147874</v>
      </c>
      <c r="N2092">
        <v>151524</v>
      </c>
      <c r="O2092">
        <v>155288</v>
      </c>
      <c r="P2092">
        <v>159255</v>
      </c>
      <c r="Q2092">
        <v>163650</v>
      </c>
      <c r="R2092">
        <v>168483</v>
      </c>
      <c r="S2092">
        <v>173479</v>
      </c>
      <c r="T2092">
        <v>178766</v>
      </c>
      <c r="U2092">
        <v>184330</v>
      </c>
      <c r="V2092">
        <v>190060</v>
      </c>
      <c r="W2092">
        <v>196008</v>
      </c>
      <c r="X2092">
        <v>202011</v>
      </c>
      <c r="Y2092">
        <v>207854</v>
      </c>
      <c r="Z2092">
        <v>214329</v>
      </c>
      <c r="AA2092">
        <v>222221</v>
      </c>
      <c r="AB2092">
        <v>230833</v>
      </c>
      <c r="AC2092">
        <v>239192</v>
      </c>
      <c r="AD2092">
        <v>247650</v>
      </c>
      <c r="AE2092" s="21"/>
    </row>
    <row r="2093" spans="1:31" x14ac:dyDescent="0.2">
      <c r="A2093" s="27" t="s">
        <v>43</v>
      </c>
      <c r="B2093" s="13" t="s">
        <v>43</v>
      </c>
      <c r="C2093" s="14">
        <v>454</v>
      </c>
      <c r="D2093" s="13" t="s">
        <v>43</v>
      </c>
      <c r="E2093" s="13" t="s">
        <v>485</v>
      </c>
      <c r="F2093" s="13" t="s">
        <v>313</v>
      </c>
      <c r="G2093" s="14" t="s">
        <v>352</v>
      </c>
      <c r="H2093">
        <v>232623</v>
      </c>
      <c r="I2093">
        <v>239188</v>
      </c>
      <c r="J2093">
        <v>245967</v>
      </c>
      <c r="K2093">
        <v>253945</v>
      </c>
      <c r="L2093">
        <v>262120.99999999997</v>
      </c>
      <c r="M2093">
        <v>269538</v>
      </c>
      <c r="N2093">
        <v>274974</v>
      </c>
      <c r="O2093">
        <v>277164</v>
      </c>
      <c r="P2093">
        <v>279198</v>
      </c>
      <c r="Q2093">
        <v>279976</v>
      </c>
      <c r="R2093">
        <v>280468</v>
      </c>
      <c r="S2093">
        <v>281963</v>
      </c>
      <c r="T2093">
        <v>285928</v>
      </c>
      <c r="U2093">
        <v>182089</v>
      </c>
      <c r="V2093">
        <v>188044</v>
      </c>
      <c r="W2093">
        <v>194108</v>
      </c>
      <c r="X2093">
        <v>200263</v>
      </c>
      <c r="Y2093">
        <v>206268</v>
      </c>
      <c r="Z2093">
        <v>212934</v>
      </c>
      <c r="AA2093">
        <v>221112</v>
      </c>
      <c r="AB2093">
        <v>230075</v>
      </c>
      <c r="AC2093">
        <v>238758</v>
      </c>
      <c r="AD2093">
        <v>247500</v>
      </c>
      <c r="AE2093" s="22"/>
    </row>
    <row r="2094" spans="1:31" x14ac:dyDescent="0.2">
      <c r="A2094" s="25" t="s">
        <v>43</v>
      </c>
      <c r="B2094" s="11" t="s">
        <v>43</v>
      </c>
      <c r="C2094" s="12">
        <v>454</v>
      </c>
      <c r="D2094" s="11" t="s">
        <v>43</v>
      </c>
      <c r="E2094" s="11" t="s">
        <v>479</v>
      </c>
      <c r="F2094" s="11" t="s">
        <v>312</v>
      </c>
      <c r="G2094" s="12" t="s">
        <v>338</v>
      </c>
      <c r="H2094">
        <v>114745</v>
      </c>
      <c r="I2094">
        <v>121224</v>
      </c>
      <c r="J2094">
        <v>127829</v>
      </c>
      <c r="K2094">
        <v>134156</v>
      </c>
      <c r="L2094">
        <v>139727</v>
      </c>
      <c r="M2094">
        <v>143889</v>
      </c>
      <c r="N2094">
        <v>147194</v>
      </c>
      <c r="O2094">
        <v>150844</v>
      </c>
      <c r="P2094">
        <v>154552</v>
      </c>
      <c r="Q2094">
        <v>158398</v>
      </c>
      <c r="R2094">
        <v>162783</v>
      </c>
      <c r="S2094">
        <v>167723</v>
      </c>
      <c r="T2094">
        <v>172854</v>
      </c>
      <c r="U2094">
        <v>178263</v>
      </c>
      <c r="V2094">
        <v>183846</v>
      </c>
      <c r="W2094">
        <v>189616</v>
      </c>
      <c r="X2094">
        <v>195617</v>
      </c>
      <c r="Y2094">
        <v>201671</v>
      </c>
      <c r="Z2094">
        <v>207308</v>
      </c>
      <c r="AA2094">
        <v>213917</v>
      </c>
      <c r="AB2094">
        <v>221876</v>
      </c>
      <c r="AC2094">
        <v>230486</v>
      </c>
      <c r="AD2094">
        <v>238812</v>
      </c>
      <c r="AE2094" s="21"/>
    </row>
    <row r="2095" spans="1:31" x14ac:dyDescent="0.2">
      <c r="A2095" s="27" t="s">
        <v>43</v>
      </c>
      <c r="B2095" s="13" t="s">
        <v>43</v>
      </c>
      <c r="C2095" s="14">
        <v>454</v>
      </c>
      <c r="D2095" s="13" t="s">
        <v>43</v>
      </c>
      <c r="E2095" s="13" t="s">
        <v>486</v>
      </c>
      <c r="F2095" s="13" t="s">
        <v>313</v>
      </c>
      <c r="G2095" s="14" t="s">
        <v>338</v>
      </c>
      <c r="H2095">
        <v>111213</v>
      </c>
      <c r="I2095">
        <v>117145</v>
      </c>
      <c r="J2095">
        <v>123217</v>
      </c>
      <c r="K2095">
        <v>128976</v>
      </c>
      <c r="L2095">
        <v>134198</v>
      </c>
      <c r="M2095">
        <v>138320</v>
      </c>
      <c r="N2095">
        <v>141800</v>
      </c>
      <c r="O2095">
        <v>145620</v>
      </c>
      <c r="P2095">
        <v>149529</v>
      </c>
      <c r="Q2095">
        <v>153690</v>
      </c>
      <c r="R2095">
        <v>158492</v>
      </c>
      <c r="S2095">
        <v>163898</v>
      </c>
      <c r="T2095">
        <v>169506</v>
      </c>
      <c r="U2095">
        <v>175413</v>
      </c>
      <c r="V2095">
        <v>181380</v>
      </c>
      <c r="W2095">
        <v>187365</v>
      </c>
      <c r="X2095">
        <v>193487</v>
      </c>
      <c r="Y2095">
        <v>199702</v>
      </c>
      <c r="Z2095">
        <v>205481</v>
      </c>
      <c r="AA2095">
        <v>212293</v>
      </c>
      <c r="AB2095">
        <v>220546</v>
      </c>
      <c r="AC2095">
        <v>229504</v>
      </c>
      <c r="AD2095">
        <v>238149</v>
      </c>
      <c r="AE2095" s="22"/>
    </row>
    <row r="2096" spans="1:31" x14ac:dyDescent="0.2">
      <c r="A2096" s="25" t="s">
        <v>43</v>
      </c>
      <c r="B2096" s="11" t="s">
        <v>43</v>
      </c>
      <c r="C2096" s="12">
        <v>454</v>
      </c>
      <c r="D2096" s="11" t="s">
        <v>43</v>
      </c>
      <c r="E2096" s="11" t="s">
        <v>458</v>
      </c>
      <c r="F2096" s="11" t="s">
        <v>312</v>
      </c>
      <c r="G2096" s="12" t="s">
        <v>457</v>
      </c>
      <c r="H2096" s="205">
        <v>776775</v>
      </c>
      <c r="I2096" s="205">
        <v>795702.00000000012</v>
      </c>
      <c r="J2096" s="205">
        <v>817176.99999999988</v>
      </c>
      <c r="K2096" s="205">
        <v>836615</v>
      </c>
      <c r="L2096" s="205">
        <v>859391</v>
      </c>
      <c r="M2096">
        <v>884726.00000000012</v>
      </c>
      <c r="N2096">
        <v>911352</v>
      </c>
      <c r="O2096">
        <v>938584.00000000012</v>
      </c>
      <c r="P2096">
        <v>965958.00000000012</v>
      </c>
      <c r="Q2096">
        <v>993376</v>
      </c>
      <c r="R2096">
        <v>1021965.9999999999</v>
      </c>
      <c r="S2096">
        <v>1053389.9999999998</v>
      </c>
      <c r="T2096">
        <v>1088192</v>
      </c>
      <c r="U2096">
        <v>1124714</v>
      </c>
      <c r="V2096">
        <v>1164089</v>
      </c>
      <c r="W2096">
        <v>1203793.9999999998</v>
      </c>
      <c r="X2096">
        <v>1239831.0000000002</v>
      </c>
      <c r="Y2096">
        <v>1269709.0000000002</v>
      </c>
      <c r="Z2096">
        <v>1292206.9999999998</v>
      </c>
      <c r="AA2096">
        <v>1309504</v>
      </c>
      <c r="AB2096">
        <v>1322895</v>
      </c>
      <c r="AC2096">
        <v>1334853</v>
      </c>
      <c r="AD2096">
        <v>1347247.9999999998</v>
      </c>
      <c r="AE2096" s="21" t="s">
        <v>1</v>
      </c>
    </row>
    <row r="2097" spans="1:31" x14ac:dyDescent="0.2">
      <c r="A2097" s="27" t="s">
        <v>43</v>
      </c>
      <c r="B2097" s="13" t="s">
        <v>43</v>
      </c>
      <c r="C2097" s="14">
        <v>454</v>
      </c>
      <c r="D2097" s="13" t="s">
        <v>43</v>
      </c>
      <c r="E2097" s="13" t="s">
        <v>456</v>
      </c>
      <c r="F2097" s="13" t="s">
        <v>312</v>
      </c>
      <c r="G2097" s="14" t="s">
        <v>455</v>
      </c>
      <c r="H2097" s="205">
        <v>645060.00000000012</v>
      </c>
      <c r="I2097" s="205">
        <v>674772</v>
      </c>
      <c r="J2097" s="205">
        <v>702098</v>
      </c>
      <c r="K2097" s="205">
        <v>723178.00000000012</v>
      </c>
      <c r="L2097" s="205">
        <v>742627.99999999988</v>
      </c>
      <c r="M2097">
        <v>761348</v>
      </c>
      <c r="N2097">
        <v>780799</v>
      </c>
      <c r="O2097">
        <v>801984.00000000012</v>
      </c>
      <c r="P2097">
        <v>823989</v>
      </c>
      <c r="Q2097">
        <v>846957</v>
      </c>
      <c r="R2097">
        <v>871330</v>
      </c>
      <c r="S2097">
        <v>897296</v>
      </c>
      <c r="T2097">
        <v>924780</v>
      </c>
      <c r="U2097">
        <v>953202.00000000012</v>
      </c>
      <c r="V2097">
        <v>982009</v>
      </c>
      <c r="W2097">
        <v>1011998</v>
      </c>
      <c r="X2097">
        <v>1044359.9999999999</v>
      </c>
      <c r="Y2097">
        <v>1079579.0000000002</v>
      </c>
      <c r="Z2097">
        <v>1115955</v>
      </c>
      <c r="AA2097">
        <v>1155702</v>
      </c>
      <c r="AB2097">
        <v>1195862</v>
      </c>
      <c r="AC2097">
        <v>1232036</v>
      </c>
      <c r="AD2097">
        <v>1261636</v>
      </c>
      <c r="AE2097" s="22" t="s">
        <v>1</v>
      </c>
    </row>
    <row r="2098" spans="1:31" x14ac:dyDescent="0.2">
      <c r="A2098" s="25" t="s">
        <v>43</v>
      </c>
      <c r="B2098" s="11" t="s">
        <v>43</v>
      </c>
      <c r="C2098" s="12">
        <v>454</v>
      </c>
      <c r="D2098" s="11" t="s">
        <v>43</v>
      </c>
      <c r="E2098" s="11" t="s">
        <v>502</v>
      </c>
      <c r="F2098" s="11" t="s">
        <v>313</v>
      </c>
      <c r="G2098" s="12" t="s">
        <v>457</v>
      </c>
      <c r="H2098" s="205">
        <v>757180.99999999988</v>
      </c>
      <c r="I2098" s="205">
        <v>777294.00000000012</v>
      </c>
      <c r="J2098" s="205">
        <v>800344</v>
      </c>
      <c r="K2098" s="205">
        <v>821353</v>
      </c>
      <c r="L2098" s="205">
        <v>846187</v>
      </c>
      <c r="M2098">
        <v>873885</v>
      </c>
      <c r="N2098">
        <v>902858</v>
      </c>
      <c r="O2098">
        <v>932164</v>
      </c>
      <c r="P2098">
        <v>960995</v>
      </c>
      <c r="Q2098">
        <v>989589.99999999988</v>
      </c>
      <c r="R2098">
        <v>1019240.9999999999</v>
      </c>
      <c r="S2098">
        <v>1051831.0000000002</v>
      </c>
      <c r="T2098">
        <v>1088019</v>
      </c>
      <c r="U2098">
        <v>1125804</v>
      </c>
      <c r="V2098">
        <v>1166527</v>
      </c>
      <c r="W2098">
        <v>1207795</v>
      </c>
      <c r="X2098">
        <v>1245724.0000000002</v>
      </c>
      <c r="Y2098">
        <v>1277811</v>
      </c>
      <c r="Z2098">
        <v>1302251.0000000002</v>
      </c>
      <c r="AA2098">
        <v>1321899</v>
      </c>
      <c r="AB2098">
        <v>1337828</v>
      </c>
      <c r="AC2098">
        <v>1352077.9999999998</v>
      </c>
      <c r="AD2098">
        <v>1366215</v>
      </c>
      <c r="AE2098" s="21" t="s">
        <v>1</v>
      </c>
    </row>
    <row r="2099" spans="1:31" x14ac:dyDescent="0.2">
      <c r="A2099" s="27" t="s">
        <v>43</v>
      </c>
      <c r="B2099" s="13" t="s">
        <v>43</v>
      </c>
      <c r="C2099" s="14">
        <v>454</v>
      </c>
      <c r="D2099" s="13" t="s">
        <v>43</v>
      </c>
      <c r="E2099" s="13" t="s">
        <v>503</v>
      </c>
      <c r="F2099" s="13" t="s">
        <v>313</v>
      </c>
      <c r="G2099" s="14" t="s">
        <v>338</v>
      </c>
      <c r="H2099" s="205">
        <v>623891</v>
      </c>
      <c r="I2099" s="205">
        <v>651556</v>
      </c>
      <c r="J2099" s="205">
        <v>677573</v>
      </c>
      <c r="K2099" s="205">
        <v>698008</v>
      </c>
      <c r="L2099" s="205">
        <v>717624</v>
      </c>
      <c r="M2099">
        <v>737156.99999999988</v>
      </c>
      <c r="N2099">
        <v>757840.00000000012</v>
      </c>
      <c r="O2099">
        <v>780554</v>
      </c>
      <c r="P2099">
        <v>804469</v>
      </c>
      <c r="Q2099">
        <v>829719</v>
      </c>
      <c r="R2099">
        <v>856473.99999999988</v>
      </c>
      <c r="S2099">
        <v>884615.00000000012</v>
      </c>
      <c r="T2099">
        <v>913936.99999999988</v>
      </c>
      <c r="U2099">
        <v>943822.99999999988</v>
      </c>
      <c r="V2099">
        <v>973680</v>
      </c>
      <c r="W2099">
        <v>1004479</v>
      </c>
      <c r="X2099">
        <v>1037740</v>
      </c>
      <c r="Y2099">
        <v>1074166</v>
      </c>
      <c r="Z2099">
        <v>1111780</v>
      </c>
      <c r="AA2099">
        <v>1152963</v>
      </c>
      <c r="AB2099">
        <v>1194754.0000000002</v>
      </c>
      <c r="AC2099">
        <v>1232748</v>
      </c>
      <c r="AD2099">
        <v>1264388.9999999998</v>
      </c>
      <c r="AE2099" s="22" t="s">
        <v>1</v>
      </c>
    </row>
    <row r="2100" spans="1:31" x14ac:dyDescent="0.2">
      <c r="A2100" s="25" t="s">
        <v>43</v>
      </c>
      <c r="B2100" s="11" t="s">
        <v>43</v>
      </c>
      <c r="C2100" s="12">
        <v>454</v>
      </c>
      <c r="D2100" s="11" t="s">
        <v>43</v>
      </c>
      <c r="E2100" s="11" t="s">
        <v>504</v>
      </c>
      <c r="F2100" s="11"/>
      <c r="G2100" s="12"/>
      <c r="H2100" s="205">
        <v>0</v>
      </c>
      <c r="I2100" s="205">
        <v>0</v>
      </c>
      <c r="J2100" s="205">
        <v>0</v>
      </c>
      <c r="K2100" s="205">
        <v>0</v>
      </c>
      <c r="L2100" s="205">
        <v>0</v>
      </c>
      <c r="M2100">
        <v>0</v>
      </c>
      <c r="N2100">
        <v>0</v>
      </c>
      <c r="O2100">
        <v>0</v>
      </c>
      <c r="P2100">
        <v>0</v>
      </c>
      <c r="Q2100">
        <v>0</v>
      </c>
      <c r="R2100">
        <v>0</v>
      </c>
      <c r="S2100">
        <v>0</v>
      </c>
      <c r="T2100">
        <v>0</v>
      </c>
      <c r="U2100">
        <v>0</v>
      </c>
      <c r="V2100">
        <v>0</v>
      </c>
      <c r="W2100">
        <v>0</v>
      </c>
      <c r="X2100">
        <v>0</v>
      </c>
      <c r="Y2100">
        <v>0</v>
      </c>
      <c r="Z2100">
        <v>0</v>
      </c>
      <c r="AA2100">
        <v>0</v>
      </c>
      <c r="AB2100">
        <v>0</v>
      </c>
      <c r="AC2100">
        <v>0</v>
      </c>
      <c r="AD2100">
        <v>0</v>
      </c>
      <c r="AE2100" s="21" t="s">
        <v>1</v>
      </c>
    </row>
    <row r="2101" spans="1:31" x14ac:dyDescent="0.2">
      <c r="A2101" s="27" t="s">
        <v>43</v>
      </c>
      <c r="B2101" s="13" t="s">
        <v>43</v>
      </c>
      <c r="C2101" s="14">
        <v>454</v>
      </c>
      <c r="D2101" s="13" t="s">
        <v>43</v>
      </c>
      <c r="E2101" s="13" t="s">
        <v>505</v>
      </c>
      <c r="F2101" s="13"/>
      <c r="G2101" s="14"/>
      <c r="H2101" s="205">
        <v>13727899</v>
      </c>
      <c r="I2101" s="205">
        <v>14128161</v>
      </c>
      <c r="J2101" s="205">
        <v>14539609</v>
      </c>
      <c r="K2101" s="205">
        <v>14962118</v>
      </c>
      <c r="L2101" s="205">
        <v>15396010</v>
      </c>
      <c r="M2101">
        <v>15839287</v>
      </c>
      <c r="N2101">
        <v>16289550</v>
      </c>
      <c r="O2101">
        <v>16745305</v>
      </c>
      <c r="P2101">
        <v>17205253</v>
      </c>
      <c r="Q2101">
        <v>17670193</v>
      </c>
      <c r="R2101">
        <v>18143215</v>
      </c>
      <c r="S2101">
        <v>18628749</v>
      </c>
      <c r="T2101">
        <v>19129955</v>
      </c>
      <c r="U2101">
        <v>19647681</v>
      </c>
      <c r="V2101">
        <v>20180838</v>
      </c>
      <c r="W2101">
        <v>20728157</v>
      </c>
      <c r="X2101">
        <v>21287588</v>
      </c>
      <c r="Y2101">
        <v>21857472</v>
      </c>
      <c r="Z2101">
        <v>22437393</v>
      </c>
      <c r="AA2101">
        <v>23027357</v>
      </c>
      <c r="AB2101">
        <v>23626576</v>
      </c>
      <c r="AC2101">
        <v>24234186</v>
      </c>
      <c r="AD2101">
        <v>24849443</v>
      </c>
      <c r="AE2101" s="22" t="s">
        <v>1</v>
      </c>
    </row>
    <row r="2102" spans="1:31" x14ac:dyDescent="0.2">
      <c r="A2102" s="25" t="s">
        <v>44</v>
      </c>
      <c r="B2102" s="11" t="s">
        <v>44</v>
      </c>
      <c r="C2102" s="12">
        <v>466</v>
      </c>
      <c r="D2102" s="11" t="s">
        <v>44</v>
      </c>
      <c r="E2102" s="11" t="s">
        <v>440</v>
      </c>
      <c r="F2102" s="11" t="s">
        <v>312</v>
      </c>
      <c r="G2102" s="12" t="s">
        <v>319</v>
      </c>
      <c r="H2102" s="205">
        <v>259168.99999999997</v>
      </c>
      <c r="I2102" s="205">
        <v>265429</v>
      </c>
      <c r="J2102" s="205">
        <v>274576</v>
      </c>
      <c r="K2102" s="205">
        <v>284693</v>
      </c>
      <c r="L2102" s="205">
        <v>294129</v>
      </c>
      <c r="M2102">
        <v>302394</v>
      </c>
      <c r="N2102">
        <v>306170</v>
      </c>
      <c r="O2102">
        <v>313221</v>
      </c>
      <c r="P2102">
        <v>319067</v>
      </c>
      <c r="Q2102">
        <v>324420</v>
      </c>
      <c r="R2102">
        <v>329805</v>
      </c>
      <c r="S2102">
        <v>337096</v>
      </c>
      <c r="T2102">
        <v>343586</v>
      </c>
      <c r="U2102">
        <v>351366</v>
      </c>
      <c r="V2102">
        <v>359163</v>
      </c>
      <c r="W2102">
        <v>366794</v>
      </c>
      <c r="X2102">
        <v>372512</v>
      </c>
      <c r="Y2102">
        <v>380581</v>
      </c>
      <c r="Z2102">
        <v>389448</v>
      </c>
      <c r="AA2102">
        <v>398309</v>
      </c>
      <c r="AB2102">
        <v>406896</v>
      </c>
      <c r="AC2102">
        <v>413569</v>
      </c>
      <c r="AD2102">
        <v>422036</v>
      </c>
      <c r="AE2102" s="21" t="s">
        <v>1</v>
      </c>
    </row>
    <row r="2103" spans="1:31" x14ac:dyDescent="0.2">
      <c r="A2103" s="27" t="s">
        <v>44</v>
      </c>
      <c r="B2103" s="13" t="s">
        <v>44</v>
      </c>
      <c r="C2103" s="14">
        <v>466</v>
      </c>
      <c r="D2103" s="13" t="s">
        <v>44</v>
      </c>
      <c r="E2103" s="13" t="s">
        <v>487</v>
      </c>
      <c r="F2103" s="13" t="s">
        <v>313</v>
      </c>
      <c r="G2103" s="14" t="s">
        <v>319</v>
      </c>
      <c r="H2103" s="205">
        <v>267631</v>
      </c>
      <c r="I2103" s="205">
        <v>274290</v>
      </c>
      <c r="J2103" s="205">
        <v>283836</v>
      </c>
      <c r="K2103" s="205">
        <v>294619</v>
      </c>
      <c r="L2103" s="205">
        <v>304611</v>
      </c>
      <c r="M2103">
        <v>313305</v>
      </c>
      <c r="N2103">
        <v>317185</v>
      </c>
      <c r="O2103">
        <v>324577</v>
      </c>
      <c r="P2103">
        <v>330582</v>
      </c>
      <c r="Q2103">
        <v>336072</v>
      </c>
      <c r="R2103">
        <v>341568</v>
      </c>
      <c r="S2103">
        <v>348882</v>
      </c>
      <c r="T2103">
        <v>355484</v>
      </c>
      <c r="U2103">
        <v>363350</v>
      </c>
      <c r="V2103">
        <v>371204</v>
      </c>
      <c r="W2103">
        <v>378913</v>
      </c>
      <c r="X2103">
        <v>384886</v>
      </c>
      <c r="Y2103">
        <v>393206</v>
      </c>
      <c r="Z2103">
        <v>402610</v>
      </c>
      <c r="AA2103">
        <v>412020</v>
      </c>
      <c r="AB2103">
        <v>421073</v>
      </c>
      <c r="AC2103">
        <v>427595</v>
      </c>
      <c r="AD2103">
        <v>436435</v>
      </c>
      <c r="AE2103" s="22" t="s">
        <v>1</v>
      </c>
    </row>
    <row r="2104" spans="1:31" x14ac:dyDescent="0.2">
      <c r="A2104" s="25" t="s">
        <v>44</v>
      </c>
      <c r="B2104" s="11" t="s">
        <v>44</v>
      </c>
      <c r="C2104" s="12">
        <v>466</v>
      </c>
      <c r="D2104" s="11" t="s">
        <v>44</v>
      </c>
      <c r="E2104" s="11" t="s">
        <v>441</v>
      </c>
      <c r="F2104" s="11" t="s">
        <v>312</v>
      </c>
      <c r="G2104" s="12" t="s">
        <v>355</v>
      </c>
      <c r="H2104" s="205">
        <v>246088</v>
      </c>
      <c r="I2104" s="205">
        <v>255102</v>
      </c>
      <c r="J2104" s="205">
        <v>262486</v>
      </c>
      <c r="K2104" s="205">
        <v>272592</v>
      </c>
      <c r="L2104" s="205">
        <v>282296</v>
      </c>
      <c r="M2104">
        <v>291157</v>
      </c>
      <c r="N2104">
        <v>298686</v>
      </c>
      <c r="O2104">
        <v>304350</v>
      </c>
      <c r="P2104">
        <v>310853</v>
      </c>
      <c r="Q2104">
        <v>316624</v>
      </c>
      <c r="R2104">
        <v>322068</v>
      </c>
      <c r="S2104">
        <v>327755</v>
      </c>
      <c r="T2104">
        <v>334382</v>
      </c>
      <c r="U2104">
        <v>341822</v>
      </c>
      <c r="V2104">
        <v>349331</v>
      </c>
      <c r="W2104">
        <v>356749</v>
      </c>
      <c r="X2104">
        <v>363867</v>
      </c>
      <c r="Y2104">
        <v>370446</v>
      </c>
      <c r="Z2104">
        <v>378942</v>
      </c>
      <c r="AA2104">
        <v>387538</v>
      </c>
      <c r="AB2104">
        <v>395995</v>
      </c>
      <c r="AC2104">
        <v>404050</v>
      </c>
      <c r="AD2104">
        <v>411402</v>
      </c>
      <c r="AE2104" s="21" t="s">
        <v>1</v>
      </c>
    </row>
    <row r="2105" spans="1:31" x14ac:dyDescent="0.2">
      <c r="A2105" s="27" t="s">
        <v>44</v>
      </c>
      <c r="B2105" s="13" t="s">
        <v>44</v>
      </c>
      <c r="C2105" s="14">
        <v>466</v>
      </c>
      <c r="D2105" s="13" t="s">
        <v>44</v>
      </c>
      <c r="E2105" s="13" t="s">
        <v>488</v>
      </c>
      <c r="F2105" s="13" t="s">
        <v>313</v>
      </c>
      <c r="G2105" s="14" t="s">
        <v>355</v>
      </c>
      <c r="H2105" s="205">
        <v>253880</v>
      </c>
      <c r="I2105" s="205">
        <v>263326</v>
      </c>
      <c r="J2105" s="205">
        <v>271044</v>
      </c>
      <c r="K2105" s="205">
        <v>281797</v>
      </c>
      <c r="L2105" s="205">
        <v>292065</v>
      </c>
      <c r="M2105">
        <v>301395</v>
      </c>
      <c r="N2105">
        <v>309295</v>
      </c>
      <c r="O2105">
        <v>315216</v>
      </c>
      <c r="P2105">
        <v>321935</v>
      </c>
      <c r="Q2105">
        <v>327895</v>
      </c>
      <c r="R2105">
        <v>333488</v>
      </c>
      <c r="S2105">
        <v>339274</v>
      </c>
      <c r="T2105">
        <v>345951</v>
      </c>
      <c r="U2105">
        <v>353484</v>
      </c>
      <c r="V2105">
        <v>361029</v>
      </c>
      <c r="W2105">
        <v>368470</v>
      </c>
      <c r="X2105">
        <v>375655</v>
      </c>
      <c r="Y2105">
        <v>382411</v>
      </c>
      <c r="Z2105">
        <v>391341</v>
      </c>
      <c r="AA2105">
        <v>400417</v>
      </c>
      <c r="AB2105">
        <v>409320</v>
      </c>
      <c r="AC2105">
        <v>417688</v>
      </c>
      <c r="AD2105">
        <v>425110</v>
      </c>
      <c r="AE2105" s="22" t="s">
        <v>1</v>
      </c>
    </row>
    <row r="2106" spans="1:31" x14ac:dyDescent="0.2">
      <c r="A2106" s="25" t="s">
        <v>44</v>
      </c>
      <c r="B2106" s="11" t="s">
        <v>44</v>
      </c>
      <c r="C2106" s="12">
        <v>466</v>
      </c>
      <c r="D2106" s="11" t="s">
        <v>44</v>
      </c>
      <c r="E2106" s="11" t="s">
        <v>442</v>
      </c>
      <c r="F2106" s="11" t="s">
        <v>312</v>
      </c>
      <c r="G2106" s="12" t="s">
        <v>317</v>
      </c>
      <c r="H2106" s="205">
        <v>233996</v>
      </c>
      <c r="I2106" s="205">
        <v>243060</v>
      </c>
      <c r="J2106" s="205">
        <v>250940</v>
      </c>
      <c r="K2106" s="205">
        <v>260908.00000000003</v>
      </c>
      <c r="L2106" s="205">
        <v>270722</v>
      </c>
      <c r="M2106">
        <v>279989</v>
      </c>
      <c r="N2106">
        <v>288269</v>
      </c>
      <c r="O2106">
        <v>295076</v>
      </c>
      <c r="P2106">
        <v>302270</v>
      </c>
      <c r="Q2106">
        <v>308580</v>
      </c>
      <c r="R2106">
        <v>314284</v>
      </c>
      <c r="S2106">
        <v>319829</v>
      </c>
      <c r="T2106">
        <v>325786</v>
      </c>
      <c r="U2106">
        <v>332932</v>
      </c>
      <c r="V2106">
        <v>340182</v>
      </c>
      <c r="W2106">
        <v>347400</v>
      </c>
      <c r="X2106">
        <v>354404</v>
      </c>
      <c r="Y2106">
        <v>360982</v>
      </c>
      <c r="Z2106">
        <v>369107</v>
      </c>
      <c r="AA2106">
        <v>377417</v>
      </c>
      <c r="AB2106">
        <v>385704</v>
      </c>
      <c r="AC2106">
        <v>393734</v>
      </c>
      <c r="AD2106">
        <v>401239</v>
      </c>
      <c r="AE2106" s="21" t="s">
        <v>1</v>
      </c>
    </row>
    <row r="2107" spans="1:31" x14ac:dyDescent="0.2">
      <c r="A2107" s="27" t="s">
        <v>44</v>
      </c>
      <c r="B2107" s="13" t="s">
        <v>44</v>
      </c>
      <c r="C2107" s="14">
        <v>466</v>
      </c>
      <c r="D2107" s="13" t="s">
        <v>44</v>
      </c>
      <c r="E2107" s="13" t="s">
        <v>489</v>
      </c>
      <c r="F2107" s="13" t="s">
        <v>313</v>
      </c>
      <c r="G2107" s="14" t="s">
        <v>317</v>
      </c>
      <c r="H2107" s="205">
        <v>241179</v>
      </c>
      <c r="I2107" s="205">
        <v>250656</v>
      </c>
      <c r="J2107" s="205">
        <v>258860</v>
      </c>
      <c r="K2107" s="205">
        <v>269445</v>
      </c>
      <c r="L2107" s="205">
        <v>279820</v>
      </c>
      <c r="M2107">
        <v>289581</v>
      </c>
      <c r="N2107">
        <v>298287</v>
      </c>
      <c r="O2107">
        <v>305440</v>
      </c>
      <c r="P2107">
        <v>312907</v>
      </c>
      <c r="Q2107">
        <v>319460</v>
      </c>
      <c r="R2107">
        <v>325360</v>
      </c>
      <c r="S2107">
        <v>331036</v>
      </c>
      <c r="T2107">
        <v>337056</v>
      </c>
      <c r="U2107">
        <v>344313</v>
      </c>
      <c r="V2107">
        <v>351601</v>
      </c>
      <c r="W2107">
        <v>358815</v>
      </c>
      <c r="X2107">
        <v>365818</v>
      </c>
      <c r="Y2107">
        <v>372455</v>
      </c>
      <c r="Z2107">
        <v>380908</v>
      </c>
      <c r="AA2107">
        <v>389621</v>
      </c>
      <c r="AB2107">
        <v>398317</v>
      </c>
      <c r="AC2107">
        <v>406677</v>
      </c>
      <c r="AD2107">
        <v>414335</v>
      </c>
      <c r="AE2107" s="22" t="s">
        <v>1</v>
      </c>
    </row>
    <row r="2108" spans="1:31" x14ac:dyDescent="0.2">
      <c r="A2108" s="25" t="s">
        <v>44</v>
      </c>
      <c r="B2108" s="11" t="s">
        <v>44</v>
      </c>
      <c r="C2108" s="12">
        <v>466</v>
      </c>
      <c r="D2108" s="11" t="s">
        <v>44</v>
      </c>
      <c r="E2108" s="11" t="s">
        <v>443</v>
      </c>
      <c r="F2108" s="11" t="s">
        <v>312</v>
      </c>
      <c r="G2108" s="12" t="s">
        <v>356</v>
      </c>
      <c r="H2108" s="205">
        <v>222842</v>
      </c>
      <c r="I2108" s="205">
        <v>231784</v>
      </c>
      <c r="J2108" s="205">
        <v>239940</v>
      </c>
      <c r="K2108" s="205">
        <v>249650</v>
      </c>
      <c r="L2108" s="205">
        <v>259439.00000000003</v>
      </c>
      <c r="M2108">
        <v>268939</v>
      </c>
      <c r="N2108">
        <v>277764</v>
      </c>
      <c r="O2108">
        <v>285477</v>
      </c>
      <c r="P2108">
        <v>293406</v>
      </c>
      <c r="Q2108">
        <v>300284</v>
      </c>
      <c r="R2108">
        <v>306409</v>
      </c>
      <c r="S2108">
        <v>312055</v>
      </c>
      <c r="T2108">
        <v>317670</v>
      </c>
      <c r="U2108">
        <v>324575</v>
      </c>
      <c r="V2108">
        <v>331603</v>
      </c>
      <c r="W2108">
        <v>338643</v>
      </c>
      <c r="X2108">
        <v>345537</v>
      </c>
      <c r="Y2108">
        <v>352100</v>
      </c>
      <c r="Z2108">
        <v>359861</v>
      </c>
      <c r="AA2108">
        <v>367879</v>
      </c>
      <c r="AB2108">
        <v>375965</v>
      </c>
      <c r="AC2108">
        <v>383921</v>
      </c>
      <c r="AD2108">
        <v>391508</v>
      </c>
      <c r="AE2108" s="21" t="s">
        <v>1</v>
      </c>
    </row>
    <row r="2109" spans="1:31" x14ac:dyDescent="0.2">
      <c r="A2109" s="27" t="s">
        <v>44</v>
      </c>
      <c r="B2109" s="13" t="s">
        <v>44</v>
      </c>
      <c r="C2109" s="14">
        <v>466</v>
      </c>
      <c r="D2109" s="13" t="s">
        <v>44</v>
      </c>
      <c r="E2109" s="13" t="s">
        <v>490</v>
      </c>
      <c r="F2109" s="13" t="s">
        <v>313</v>
      </c>
      <c r="G2109" s="14" t="s">
        <v>356</v>
      </c>
      <c r="H2109" s="205">
        <v>229473</v>
      </c>
      <c r="I2109" s="205">
        <v>238812</v>
      </c>
      <c r="J2109" s="205">
        <v>247280</v>
      </c>
      <c r="K2109" s="205">
        <v>257569.00000000003</v>
      </c>
      <c r="L2109" s="205">
        <v>267905</v>
      </c>
      <c r="M2109">
        <v>277910</v>
      </c>
      <c r="N2109">
        <v>287200</v>
      </c>
      <c r="O2109">
        <v>295329</v>
      </c>
      <c r="P2109">
        <v>303586</v>
      </c>
      <c r="Q2109">
        <v>310759</v>
      </c>
      <c r="R2109">
        <v>317133</v>
      </c>
      <c r="S2109">
        <v>322953</v>
      </c>
      <c r="T2109">
        <v>328657</v>
      </c>
      <c r="U2109">
        <v>335708</v>
      </c>
      <c r="V2109">
        <v>342789</v>
      </c>
      <c r="W2109">
        <v>349821</v>
      </c>
      <c r="X2109">
        <v>356679</v>
      </c>
      <c r="Y2109">
        <v>363223</v>
      </c>
      <c r="Z2109">
        <v>371206</v>
      </c>
      <c r="AA2109">
        <v>379546</v>
      </c>
      <c r="AB2109">
        <v>387992</v>
      </c>
      <c r="AC2109">
        <v>396273</v>
      </c>
      <c r="AD2109">
        <v>404066</v>
      </c>
      <c r="AE2109" s="22" t="s">
        <v>1</v>
      </c>
    </row>
    <row r="2110" spans="1:31" x14ac:dyDescent="0.2">
      <c r="A2110" s="25" t="s">
        <v>44</v>
      </c>
      <c r="B2110" s="11" t="s">
        <v>44</v>
      </c>
      <c r="C2110" s="12">
        <v>466</v>
      </c>
      <c r="D2110" s="11" t="s">
        <v>44</v>
      </c>
      <c r="E2110" s="11" t="s">
        <v>444</v>
      </c>
      <c r="F2110" s="11" t="s">
        <v>312</v>
      </c>
      <c r="G2110" s="12" t="s">
        <v>327</v>
      </c>
      <c r="H2110" s="205">
        <v>212574</v>
      </c>
      <c r="I2110" s="205">
        <v>221251</v>
      </c>
      <c r="J2110" s="205">
        <v>229486</v>
      </c>
      <c r="K2110" s="205">
        <v>238829</v>
      </c>
      <c r="L2110" s="205">
        <v>248465</v>
      </c>
      <c r="M2110">
        <v>258055</v>
      </c>
      <c r="N2110">
        <v>267235</v>
      </c>
      <c r="O2110">
        <v>275633</v>
      </c>
      <c r="P2110">
        <v>284346</v>
      </c>
      <c r="Q2110">
        <v>291827</v>
      </c>
      <c r="R2110">
        <v>298395</v>
      </c>
      <c r="S2110">
        <v>304345</v>
      </c>
      <c r="T2110">
        <v>309904</v>
      </c>
      <c r="U2110">
        <v>316626</v>
      </c>
      <c r="V2110">
        <v>323480</v>
      </c>
      <c r="W2110">
        <v>330374</v>
      </c>
      <c r="X2110">
        <v>337170</v>
      </c>
      <c r="Y2110">
        <v>343715</v>
      </c>
      <c r="Z2110">
        <v>351122</v>
      </c>
      <c r="AA2110">
        <v>358847</v>
      </c>
      <c r="AB2110">
        <v>366721</v>
      </c>
      <c r="AC2110">
        <v>374563</v>
      </c>
      <c r="AD2110">
        <v>382173</v>
      </c>
      <c r="AE2110" s="21" t="s">
        <v>1</v>
      </c>
    </row>
    <row r="2111" spans="1:31" x14ac:dyDescent="0.2">
      <c r="A2111" s="27" t="s">
        <v>44</v>
      </c>
      <c r="B2111" s="13" t="s">
        <v>44</v>
      </c>
      <c r="C2111" s="14">
        <v>466</v>
      </c>
      <c r="D2111" s="13" t="s">
        <v>44</v>
      </c>
      <c r="E2111" s="13" t="s">
        <v>491</v>
      </c>
      <c r="F2111" s="13" t="s">
        <v>313</v>
      </c>
      <c r="G2111" s="14" t="s">
        <v>327</v>
      </c>
      <c r="H2111" s="205">
        <v>218709</v>
      </c>
      <c r="I2111" s="205">
        <v>227764</v>
      </c>
      <c r="J2111" s="205">
        <v>236300</v>
      </c>
      <c r="K2111" s="205">
        <v>246176</v>
      </c>
      <c r="L2111" s="205">
        <v>256334.99999999997</v>
      </c>
      <c r="M2111">
        <v>266429</v>
      </c>
      <c r="N2111">
        <v>276099</v>
      </c>
      <c r="O2111">
        <v>284964</v>
      </c>
      <c r="P2111">
        <v>294063</v>
      </c>
      <c r="Q2111">
        <v>301889</v>
      </c>
      <c r="R2111">
        <v>308754</v>
      </c>
      <c r="S2111">
        <v>314930</v>
      </c>
      <c r="T2111">
        <v>320618</v>
      </c>
      <c r="U2111">
        <v>327537</v>
      </c>
      <c r="V2111">
        <v>334471</v>
      </c>
      <c r="W2111">
        <v>341365</v>
      </c>
      <c r="X2111">
        <v>348119</v>
      </c>
      <c r="Y2111">
        <v>354600</v>
      </c>
      <c r="Z2111">
        <v>362127</v>
      </c>
      <c r="AA2111">
        <v>370094</v>
      </c>
      <c r="AB2111">
        <v>378273</v>
      </c>
      <c r="AC2111">
        <v>386417</v>
      </c>
      <c r="AD2111">
        <v>394260</v>
      </c>
      <c r="AE2111" s="22" t="s">
        <v>1</v>
      </c>
    </row>
    <row r="2112" spans="1:31" x14ac:dyDescent="0.2">
      <c r="A2112" s="25" t="s">
        <v>44</v>
      </c>
      <c r="B2112" s="11" t="s">
        <v>44</v>
      </c>
      <c r="C2112" s="12">
        <v>466</v>
      </c>
      <c r="D2112" s="11" t="s">
        <v>44</v>
      </c>
      <c r="E2112" s="11" t="s">
        <v>445</v>
      </c>
      <c r="F2112" s="11" t="s">
        <v>312</v>
      </c>
      <c r="G2112" s="12" t="s">
        <v>320</v>
      </c>
      <c r="H2112" s="205">
        <v>203100</v>
      </c>
      <c r="I2112" s="205">
        <v>211435</v>
      </c>
      <c r="J2112" s="205">
        <v>219579</v>
      </c>
      <c r="K2112" s="205">
        <v>228495</v>
      </c>
      <c r="L2112" s="205">
        <v>237818</v>
      </c>
      <c r="M2112">
        <v>247360</v>
      </c>
      <c r="N2112">
        <v>256745</v>
      </c>
      <c r="O2112">
        <v>265621</v>
      </c>
      <c r="P2112">
        <v>274884</v>
      </c>
      <c r="Q2112">
        <v>283302</v>
      </c>
      <c r="R2112">
        <v>290342</v>
      </c>
      <c r="S2112">
        <v>296611</v>
      </c>
      <c r="T2112">
        <v>302358</v>
      </c>
      <c r="U2112">
        <v>308974</v>
      </c>
      <c r="V2112">
        <v>315696</v>
      </c>
      <c r="W2112">
        <v>322483</v>
      </c>
      <c r="X2112">
        <v>329208</v>
      </c>
      <c r="Y2112">
        <v>335738</v>
      </c>
      <c r="Z2112">
        <v>342833</v>
      </c>
      <c r="AA2112">
        <v>350248</v>
      </c>
      <c r="AB2112">
        <v>357903</v>
      </c>
      <c r="AC2112">
        <v>365613</v>
      </c>
      <c r="AD2112">
        <v>373195</v>
      </c>
      <c r="AE2112" s="21" t="s">
        <v>1</v>
      </c>
    </row>
    <row r="2113" spans="1:31" x14ac:dyDescent="0.2">
      <c r="A2113" s="27" t="s">
        <v>44</v>
      </c>
      <c r="B2113" s="13" t="s">
        <v>44</v>
      </c>
      <c r="C2113" s="14">
        <v>466</v>
      </c>
      <c r="D2113" s="13" t="s">
        <v>44</v>
      </c>
      <c r="E2113" s="13" t="s">
        <v>492</v>
      </c>
      <c r="F2113" s="13" t="s">
        <v>313</v>
      </c>
      <c r="G2113" s="14" t="s">
        <v>320</v>
      </c>
      <c r="H2113" s="205">
        <v>208792</v>
      </c>
      <c r="I2113" s="205">
        <v>217483</v>
      </c>
      <c r="J2113" s="205">
        <v>225916</v>
      </c>
      <c r="K2113" s="205">
        <v>235316</v>
      </c>
      <c r="L2113" s="205">
        <v>245126</v>
      </c>
      <c r="M2113">
        <v>255162</v>
      </c>
      <c r="N2113">
        <v>265048</v>
      </c>
      <c r="O2113">
        <v>274428</v>
      </c>
      <c r="P2113">
        <v>284113</v>
      </c>
      <c r="Q2113">
        <v>292948</v>
      </c>
      <c r="R2113">
        <v>300331</v>
      </c>
      <c r="S2113">
        <v>306872</v>
      </c>
      <c r="T2113">
        <v>312797</v>
      </c>
      <c r="U2113">
        <v>319650</v>
      </c>
      <c r="V2113">
        <v>326524</v>
      </c>
      <c r="W2113">
        <v>333332</v>
      </c>
      <c r="X2113">
        <v>340017</v>
      </c>
      <c r="Y2113">
        <v>346472</v>
      </c>
      <c r="Z2113">
        <v>353604</v>
      </c>
      <c r="AA2113">
        <v>361164</v>
      </c>
      <c r="AB2113">
        <v>369068</v>
      </c>
      <c r="AC2113">
        <v>377053</v>
      </c>
      <c r="AD2113">
        <v>384874</v>
      </c>
      <c r="AE2113" s="22" t="s">
        <v>1</v>
      </c>
    </row>
    <row r="2114" spans="1:31" x14ac:dyDescent="0.2">
      <c r="A2114" s="25" t="s">
        <v>44</v>
      </c>
      <c r="B2114" s="11" t="s">
        <v>44</v>
      </c>
      <c r="C2114" s="12">
        <v>466</v>
      </c>
      <c r="D2114" s="11" t="s">
        <v>44</v>
      </c>
      <c r="E2114" s="11" t="s">
        <v>446</v>
      </c>
      <c r="F2114" s="11" t="s">
        <v>312</v>
      </c>
      <c r="G2114" s="12" t="s">
        <v>326</v>
      </c>
      <c r="H2114" s="205">
        <v>194323</v>
      </c>
      <c r="I2114" s="205">
        <v>202253</v>
      </c>
      <c r="J2114" s="205">
        <v>210218</v>
      </c>
      <c r="K2114" s="205">
        <v>218680</v>
      </c>
      <c r="L2114" s="205">
        <v>227600</v>
      </c>
      <c r="M2114">
        <v>236883</v>
      </c>
      <c r="N2114">
        <v>246328</v>
      </c>
      <c r="O2114">
        <v>255522</v>
      </c>
      <c r="P2114">
        <v>264961</v>
      </c>
      <c r="Q2114">
        <v>274220</v>
      </c>
      <c r="R2114">
        <v>282350</v>
      </c>
      <c r="S2114">
        <v>288960</v>
      </c>
      <c r="T2114">
        <v>294902</v>
      </c>
      <c r="U2114">
        <v>301501</v>
      </c>
      <c r="V2114">
        <v>308155</v>
      </c>
      <c r="W2114">
        <v>314860</v>
      </c>
      <c r="X2114">
        <v>321548</v>
      </c>
      <c r="Y2114">
        <v>328082</v>
      </c>
      <c r="Z2114">
        <v>334924</v>
      </c>
      <c r="AA2114">
        <v>342053</v>
      </c>
      <c r="AB2114">
        <v>349442</v>
      </c>
      <c r="AC2114">
        <v>357007</v>
      </c>
      <c r="AD2114">
        <v>364538</v>
      </c>
      <c r="AE2114" s="21" t="s">
        <v>1</v>
      </c>
    </row>
    <row r="2115" spans="1:31" x14ac:dyDescent="0.2">
      <c r="A2115" s="27" t="s">
        <v>44</v>
      </c>
      <c r="B2115" s="13" t="s">
        <v>44</v>
      </c>
      <c r="C2115" s="14">
        <v>466</v>
      </c>
      <c r="D2115" s="13" t="s">
        <v>44</v>
      </c>
      <c r="E2115" s="13" t="s">
        <v>493</v>
      </c>
      <c r="F2115" s="13" t="s">
        <v>313</v>
      </c>
      <c r="G2115" s="14" t="s">
        <v>326</v>
      </c>
      <c r="H2115" s="205">
        <v>199629</v>
      </c>
      <c r="I2115" s="205">
        <v>207887</v>
      </c>
      <c r="J2115" s="205">
        <v>216125</v>
      </c>
      <c r="K2115" s="205">
        <v>225018</v>
      </c>
      <c r="L2115" s="205">
        <v>234383</v>
      </c>
      <c r="M2115">
        <v>244133</v>
      </c>
      <c r="N2115">
        <v>254080</v>
      </c>
      <c r="O2115">
        <v>263801</v>
      </c>
      <c r="P2115">
        <v>273671</v>
      </c>
      <c r="Q2115">
        <v>283408</v>
      </c>
      <c r="R2115">
        <v>291968</v>
      </c>
      <c r="S2115">
        <v>298892</v>
      </c>
      <c r="T2115">
        <v>305057</v>
      </c>
      <c r="U2115">
        <v>311908</v>
      </c>
      <c r="V2115">
        <v>318788</v>
      </c>
      <c r="W2115">
        <v>325607</v>
      </c>
      <c r="X2115">
        <v>332268</v>
      </c>
      <c r="Y2115">
        <v>338723</v>
      </c>
      <c r="Z2115">
        <v>345550</v>
      </c>
      <c r="AA2115">
        <v>352738</v>
      </c>
      <c r="AB2115">
        <v>360286</v>
      </c>
      <c r="AC2115">
        <v>368095</v>
      </c>
      <c r="AD2115">
        <v>375863</v>
      </c>
      <c r="AE2115" s="22" t="s">
        <v>1</v>
      </c>
    </row>
    <row r="2116" spans="1:31" x14ac:dyDescent="0.2">
      <c r="A2116" s="25" t="s">
        <v>44</v>
      </c>
      <c r="B2116" s="11" t="s">
        <v>44</v>
      </c>
      <c r="C2116" s="12">
        <v>466</v>
      </c>
      <c r="D2116" s="11" t="s">
        <v>44</v>
      </c>
      <c r="E2116" s="11" t="s">
        <v>447</v>
      </c>
      <c r="F2116" s="11" t="s">
        <v>312</v>
      </c>
      <c r="G2116" s="12" t="s">
        <v>318</v>
      </c>
      <c r="H2116" s="205">
        <v>186414</v>
      </c>
      <c r="I2116" s="205">
        <v>193621</v>
      </c>
      <c r="J2116" s="205">
        <v>201332</v>
      </c>
      <c r="K2116" s="205">
        <v>209378</v>
      </c>
      <c r="L2116" s="205">
        <v>217873</v>
      </c>
      <c r="M2116">
        <v>226778</v>
      </c>
      <c r="N2116">
        <v>236017</v>
      </c>
      <c r="O2116">
        <v>245378</v>
      </c>
      <c r="P2116">
        <v>254759</v>
      </c>
      <c r="Q2116">
        <v>264382</v>
      </c>
      <c r="R2116">
        <v>273645</v>
      </c>
      <c r="S2116">
        <v>281499</v>
      </c>
      <c r="T2116">
        <v>287651</v>
      </c>
      <c r="U2116">
        <v>294082</v>
      </c>
      <c r="V2116">
        <v>300754</v>
      </c>
      <c r="W2116">
        <v>307429</v>
      </c>
      <c r="X2116">
        <v>314086</v>
      </c>
      <c r="Y2116">
        <v>320651</v>
      </c>
      <c r="Z2116">
        <v>327307</v>
      </c>
      <c r="AA2116">
        <v>334210</v>
      </c>
      <c r="AB2116">
        <v>341339</v>
      </c>
      <c r="AC2116">
        <v>348683</v>
      </c>
      <c r="AD2116">
        <v>356144</v>
      </c>
      <c r="AE2116" s="21" t="s">
        <v>1</v>
      </c>
    </row>
    <row r="2117" spans="1:31" x14ac:dyDescent="0.2">
      <c r="A2117" s="27" t="s">
        <v>44</v>
      </c>
      <c r="B2117" s="13" t="s">
        <v>44</v>
      </c>
      <c r="C2117" s="14">
        <v>466</v>
      </c>
      <c r="D2117" s="13" t="s">
        <v>44</v>
      </c>
      <c r="E2117" s="13" t="s">
        <v>494</v>
      </c>
      <c r="F2117" s="13" t="s">
        <v>313</v>
      </c>
      <c r="G2117" s="14" t="s">
        <v>318</v>
      </c>
      <c r="H2117" s="205">
        <v>191365</v>
      </c>
      <c r="I2117" s="205">
        <v>198893</v>
      </c>
      <c r="J2117" s="205">
        <v>206855</v>
      </c>
      <c r="K2117" s="205">
        <v>215273</v>
      </c>
      <c r="L2117" s="205">
        <v>224170</v>
      </c>
      <c r="M2117">
        <v>233506</v>
      </c>
      <c r="N2117">
        <v>243228</v>
      </c>
      <c r="O2117">
        <v>253127</v>
      </c>
      <c r="P2117">
        <v>262929</v>
      </c>
      <c r="Q2117">
        <v>273054</v>
      </c>
      <c r="R2117">
        <v>282833</v>
      </c>
      <c r="S2117">
        <v>291103</v>
      </c>
      <c r="T2117">
        <v>297519</v>
      </c>
      <c r="U2117">
        <v>304185</v>
      </c>
      <c r="V2117">
        <v>311121</v>
      </c>
      <c r="W2117">
        <v>318019</v>
      </c>
      <c r="X2117">
        <v>324763</v>
      </c>
      <c r="Y2117">
        <v>331256</v>
      </c>
      <c r="Z2117">
        <v>337845</v>
      </c>
      <c r="AA2117">
        <v>344756</v>
      </c>
      <c r="AB2117">
        <v>351955</v>
      </c>
      <c r="AC2117">
        <v>359459</v>
      </c>
      <c r="AD2117">
        <v>367151</v>
      </c>
      <c r="AE2117" s="22" t="s">
        <v>1</v>
      </c>
    </row>
    <row r="2118" spans="1:31" x14ac:dyDescent="0.2">
      <c r="A2118" s="25" t="s">
        <v>44</v>
      </c>
      <c r="B2118" s="11" t="s">
        <v>44</v>
      </c>
      <c r="C2118" s="12">
        <v>466</v>
      </c>
      <c r="D2118" s="11" t="s">
        <v>44</v>
      </c>
      <c r="E2118" s="11" t="s">
        <v>448</v>
      </c>
      <c r="F2118" s="11" t="s">
        <v>312</v>
      </c>
      <c r="G2118" s="12" t="s">
        <v>333</v>
      </c>
      <c r="H2118" s="205">
        <v>179409</v>
      </c>
      <c r="I2118" s="205">
        <v>185806</v>
      </c>
      <c r="J2118" s="205">
        <v>192847</v>
      </c>
      <c r="K2118" s="205">
        <v>200488</v>
      </c>
      <c r="L2118" s="205">
        <v>208626</v>
      </c>
      <c r="M2118">
        <v>217136</v>
      </c>
      <c r="N2118">
        <v>226022</v>
      </c>
      <c r="O2118">
        <v>235231</v>
      </c>
      <c r="P2118">
        <v>244570</v>
      </c>
      <c r="Q2118">
        <v>254074</v>
      </c>
      <c r="R2118">
        <v>263888</v>
      </c>
      <c r="S2118">
        <v>273167</v>
      </c>
      <c r="T2118">
        <v>280718</v>
      </c>
      <c r="U2118">
        <v>286826</v>
      </c>
      <c r="V2118">
        <v>293367</v>
      </c>
      <c r="W2118">
        <v>300096</v>
      </c>
      <c r="X2118">
        <v>306763</v>
      </c>
      <c r="Y2118">
        <v>313349</v>
      </c>
      <c r="Z2118">
        <v>319871</v>
      </c>
      <c r="AA2118">
        <v>326629</v>
      </c>
      <c r="AB2118">
        <v>333561</v>
      </c>
      <c r="AC2118">
        <v>340671</v>
      </c>
      <c r="AD2118">
        <v>347956</v>
      </c>
      <c r="AE2118" s="21" t="s">
        <v>1</v>
      </c>
    </row>
    <row r="2119" spans="1:31" x14ac:dyDescent="0.2">
      <c r="A2119" s="27" t="s">
        <v>44</v>
      </c>
      <c r="B2119" s="13" t="s">
        <v>44</v>
      </c>
      <c r="C2119" s="14">
        <v>466</v>
      </c>
      <c r="D2119" s="13" t="s">
        <v>44</v>
      </c>
      <c r="E2119" s="13" t="s">
        <v>495</v>
      </c>
      <c r="F2119" s="13" t="s">
        <v>313</v>
      </c>
      <c r="G2119" s="14" t="s">
        <v>333</v>
      </c>
      <c r="H2119" s="205">
        <v>184026</v>
      </c>
      <c r="I2119" s="205">
        <v>190740</v>
      </c>
      <c r="J2119" s="205">
        <v>198037</v>
      </c>
      <c r="K2119" s="205">
        <v>205980</v>
      </c>
      <c r="L2119" s="205">
        <v>214469</v>
      </c>
      <c r="M2119">
        <v>223374</v>
      </c>
      <c r="N2119">
        <v>232712</v>
      </c>
      <c r="O2119">
        <v>242447</v>
      </c>
      <c r="P2119">
        <v>252198</v>
      </c>
      <c r="Q2119">
        <v>262192</v>
      </c>
      <c r="R2119">
        <v>272563</v>
      </c>
      <c r="S2119">
        <v>282370</v>
      </c>
      <c r="T2119">
        <v>290305</v>
      </c>
      <c r="U2119">
        <v>296625</v>
      </c>
      <c r="V2119">
        <v>303412</v>
      </c>
      <c r="W2119">
        <v>310425</v>
      </c>
      <c r="X2119">
        <v>317321</v>
      </c>
      <c r="Y2119">
        <v>323970</v>
      </c>
      <c r="Z2119">
        <v>330364</v>
      </c>
      <c r="AA2119">
        <v>337092</v>
      </c>
      <c r="AB2119">
        <v>344043</v>
      </c>
      <c r="AC2119">
        <v>351221</v>
      </c>
      <c r="AD2119">
        <v>358661</v>
      </c>
      <c r="AE2119" s="22" t="s">
        <v>1</v>
      </c>
    </row>
    <row r="2120" spans="1:31" x14ac:dyDescent="0.2">
      <c r="A2120" s="25" t="s">
        <v>44</v>
      </c>
      <c r="B2120" s="11" t="s">
        <v>44</v>
      </c>
      <c r="C2120" s="12">
        <v>466</v>
      </c>
      <c r="D2120" s="11" t="s">
        <v>44</v>
      </c>
      <c r="E2120" s="11" t="s">
        <v>449</v>
      </c>
      <c r="F2120" s="11" t="s">
        <v>312</v>
      </c>
      <c r="G2120" s="12" t="s">
        <v>340</v>
      </c>
      <c r="H2120" s="205">
        <v>173127</v>
      </c>
      <c r="I2120" s="205">
        <v>178902</v>
      </c>
      <c r="J2120" s="205">
        <v>185130</v>
      </c>
      <c r="K2120" s="205">
        <v>191950</v>
      </c>
      <c r="L2120" s="205">
        <v>199728</v>
      </c>
      <c r="M2120">
        <v>207941</v>
      </c>
      <c r="N2120">
        <v>216463</v>
      </c>
      <c r="O2120">
        <v>225342</v>
      </c>
      <c r="P2120">
        <v>234393</v>
      </c>
      <c r="Q2120">
        <v>243836</v>
      </c>
      <c r="R2120">
        <v>253471</v>
      </c>
      <c r="S2120">
        <v>263488</v>
      </c>
      <c r="T2120">
        <v>272758</v>
      </c>
      <c r="U2120">
        <v>279854</v>
      </c>
      <c r="V2120">
        <v>286104</v>
      </c>
      <c r="W2120">
        <v>292741</v>
      </c>
      <c r="X2120">
        <v>299497</v>
      </c>
      <c r="Y2120">
        <v>306133</v>
      </c>
      <c r="Z2120">
        <v>312531</v>
      </c>
      <c r="AA2120">
        <v>319186</v>
      </c>
      <c r="AB2120">
        <v>326014</v>
      </c>
      <c r="AC2120">
        <v>332956</v>
      </c>
      <c r="AD2120">
        <v>340035</v>
      </c>
      <c r="AE2120" s="21" t="s">
        <v>1</v>
      </c>
    </row>
    <row r="2121" spans="1:31" x14ac:dyDescent="0.2">
      <c r="A2121" s="27" t="s">
        <v>44</v>
      </c>
      <c r="B2121" s="13" t="s">
        <v>44</v>
      </c>
      <c r="C2121" s="14">
        <v>466</v>
      </c>
      <c r="D2121" s="13" t="s">
        <v>44</v>
      </c>
      <c r="E2121" s="13" t="s">
        <v>496</v>
      </c>
      <c r="F2121" s="13" t="s">
        <v>313</v>
      </c>
      <c r="G2121" s="14" t="s">
        <v>340</v>
      </c>
      <c r="H2121" s="205">
        <v>177438</v>
      </c>
      <c r="I2121" s="205">
        <v>183504</v>
      </c>
      <c r="J2121" s="205">
        <v>189999</v>
      </c>
      <c r="K2121" s="205">
        <v>197085</v>
      </c>
      <c r="L2121" s="205">
        <v>205150</v>
      </c>
      <c r="M2121">
        <v>213715</v>
      </c>
      <c r="N2121">
        <v>222658</v>
      </c>
      <c r="O2121">
        <v>232037</v>
      </c>
      <c r="P2121">
        <v>241474</v>
      </c>
      <c r="Q2121">
        <v>251398</v>
      </c>
      <c r="R2121">
        <v>261575</v>
      </c>
      <c r="S2121">
        <v>272179</v>
      </c>
      <c r="T2121">
        <v>281971</v>
      </c>
      <c r="U2121">
        <v>289355</v>
      </c>
      <c r="V2121">
        <v>295829</v>
      </c>
      <c r="W2121">
        <v>302729</v>
      </c>
      <c r="X2121">
        <v>309799</v>
      </c>
      <c r="Y2121">
        <v>316674</v>
      </c>
      <c r="Z2121">
        <v>323022</v>
      </c>
      <c r="AA2121">
        <v>329595</v>
      </c>
      <c r="AB2121">
        <v>336418</v>
      </c>
      <c r="AC2121">
        <v>343378</v>
      </c>
      <c r="AD2121">
        <v>350516</v>
      </c>
      <c r="AE2121" s="22" t="s">
        <v>1</v>
      </c>
    </row>
    <row r="2122" spans="1:31" x14ac:dyDescent="0.2">
      <c r="A2122" s="25" t="s">
        <v>44</v>
      </c>
      <c r="B2122" s="11" t="s">
        <v>44</v>
      </c>
      <c r="C2122" s="12">
        <v>466</v>
      </c>
      <c r="D2122" s="11" t="s">
        <v>44</v>
      </c>
      <c r="E2122" s="11" t="s">
        <v>450</v>
      </c>
      <c r="F2122" s="11" t="s">
        <v>312</v>
      </c>
      <c r="G2122" s="12" t="s">
        <v>329</v>
      </c>
      <c r="H2122" s="205">
        <v>167355</v>
      </c>
      <c r="I2122" s="205">
        <v>172706</v>
      </c>
      <c r="J2122" s="205">
        <v>178328</v>
      </c>
      <c r="K2122" s="205">
        <v>184154</v>
      </c>
      <c r="L2122" s="205">
        <v>191134</v>
      </c>
      <c r="M2122">
        <v>199032</v>
      </c>
      <c r="N2122">
        <v>207316</v>
      </c>
      <c r="O2122">
        <v>215863</v>
      </c>
      <c r="P2122">
        <v>224453</v>
      </c>
      <c r="Q2122">
        <v>233626</v>
      </c>
      <c r="R2122">
        <v>243182</v>
      </c>
      <c r="S2122">
        <v>252958</v>
      </c>
      <c r="T2122">
        <v>263155</v>
      </c>
      <c r="U2122">
        <v>271836</v>
      </c>
      <c r="V2122">
        <v>279091</v>
      </c>
      <c r="W2122">
        <v>285467</v>
      </c>
      <c r="X2122">
        <v>292171</v>
      </c>
      <c r="Y2122">
        <v>298934</v>
      </c>
      <c r="Z2122">
        <v>305253</v>
      </c>
      <c r="AA2122">
        <v>311805</v>
      </c>
      <c r="AB2122">
        <v>318562</v>
      </c>
      <c r="AC2122">
        <v>325443</v>
      </c>
      <c r="AD2122">
        <v>332382</v>
      </c>
      <c r="AE2122" s="21" t="s">
        <v>1</v>
      </c>
    </row>
    <row r="2123" spans="1:31" x14ac:dyDescent="0.2">
      <c r="A2123" s="27" t="s">
        <v>44</v>
      </c>
      <c r="B2123" s="13" t="s">
        <v>44</v>
      </c>
      <c r="C2123" s="14">
        <v>466</v>
      </c>
      <c r="D2123" s="13" t="s">
        <v>44</v>
      </c>
      <c r="E2123" s="13" t="s">
        <v>497</v>
      </c>
      <c r="F2123" s="13" t="s">
        <v>313</v>
      </c>
      <c r="G2123" s="14" t="s">
        <v>329</v>
      </c>
      <c r="H2123" s="205">
        <v>171391</v>
      </c>
      <c r="I2123" s="205">
        <v>176996</v>
      </c>
      <c r="J2123" s="205">
        <v>182870</v>
      </c>
      <c r="K2123" s="205">
        <v>188936</v>
      </c>
      <c r="L2123" s="205">
        <v>196176</v>
      </c>
      <c r="M2123">
        <v>204368</v>
      </c>
      <c r="N2123">
        <v>213037</v>
      </c>
      <c r="O2123">
        <v>222056</v>
      </c>
      <c r="P2123">
        <v>230996</v>
      </c>
      <c r="Q2123">
        <v>240625</v>
      </c>
      <c r="R2123">
        <v>250714</v>
      </c>
      <c r="S2123">
        <v>261062</v>
      </c>
      <c r="T2123">
        <v>271858</v>
      </c>
      <c r="U2123">
        <v>280941</v>
      </c>
      <c r="V2123">
        <v>288500</v>
      </c>
      <c r="W2123">
        <v>295119</v>
      </c>
      <c r="X2123">
        <v>302113</v>
      </c>
      <c r="Y2123">
        <v>309222</v>
      </c>
      <c r="Z2123">
        <v>315641</v>
      </c>
      <c r="AA2123">
        <v>322194</v>
      </c>
      <c r="AB2123">
        <v>328902</v>
      </c>
      <c r="AC2123">
        <v>335791</v>
      </c>
      <c r="AD2123">
        <v>342741</v>
      </c>
      <c r="AE2123" s="22" t="s">
        <v>1</v>
      </c>
    </row>
    <row r="2124" spans="1:31" x14ac:dyDescent="0.2">
      <c r="A2124" s="25" t="s">
        <v>44</v>
      </c>
      <c r="B2124" s="11" t="s">
        <v>44</v>
      </c>
      <c r="C2124" s="12">
        <v>466</v>
      </c>
      <c r="D2124" s="11" t="s">
        <v>44</v>
      </c>
      <c r="E2124" s="11" t="s">
        <v>451</v>
      </c>
      <c r="F2124" s="11" t="s">
        <v>312</v>
      </c>
      <c r="G2124" s="12" t="s">
        <v>361</v>
      </c>
      <c r="H2124" s="205">
        <v>162149</v>
      </c>
      <c r="I2124" s="205">
        <v>166940</v>
      </c>
      <c r="J2124" s="205">
        <v>172222</v>
      </c>
      <c r="K2124" s="205">
        <v>177256</v>
      </c>
      <c r="L2124" s="205">
        <v>183255</v>
      </c>
      <c r="M2124">
        <v>190380</v>
      </c>
      <c r="N2124">
        <v>198394</v>
      </c>
      <c r="O2124">
        <v>206762</v>
      </c>
      <c r="P2124">
        <v>214911</v>
      </c>
      <c r="Q2124">
        <v>223632</v>
      </c>
      <c r="R2124">
        <v>232935</v>
      </c>
      <c r="S2124">
        <v>242614</v>
      </c>
      <c r="T2124">
        <v>252509</v>
      </c>
      <c r="U2124">
        <v>262164</v>
      </c>
      <c r="V2124">
        <v>271012</v>
      </c>
      <c r="W2124">
        <v>278412</v>
      </c>
      <c r="X2124">
        <v>284886</v>
      </c>
      <c r="Y2124">
        <v>291637</v>
      </c>
      <c r="Z2124">
        <v>297973</v>
      </c>
      <c r="AA2124">
        <v>304463</v>
      </c>
      <c r="AB2124">
        <v>311140</v>
      </c>
      <c r="AC2124">
        <v>317982</v>
      </c>
      <c r="AD2124">
        <v>324902</v>
      </c>
      <c r="AE2124" s="21" t="s">
        <v>1</v>
      </c>
    </row>
    <row r="2125" spans="1:31" x14ac:dyDescent="0.2">
      <c r="A2125" s="27" t="s">
        <v>44</v>
      </c>
      <c r="B2125" s="13" t="s">
        <v>44</v>
      </c>
      <c r="C2125" s="14">
        <v>466</v>
      </c>
      <c r="D2125" s="13" t="s">
        <v>44</v>
      </c>
      <c r="E2125" s="13" t="s">
        <v>498</v>
      </c>
      <c r="F2125" s="13" t="s">
        <v>313</v>
      </c>
      <c r="G2125" s="14" t="s">
        <v>361</v>
      </c>
      <c r="H2125" s="205">
        <v>165915</v>
      </c>
      <c r="I2125" s="205">
        <v>170946</v>
      </c>
      <c r="J2125" s="205">
        <v>176447</v>
      </c>
      <c r="K2125" s="205">
        <v>181673</v>
      </c>
      <c r="L2125" s="205">
        <v>187915</v>
      </c>
      <c r="M2125">
        <v>195313</v>
      </c>
      <c r="N2125">
        <v>203660</v>
      </c>
      <c r="O2125">
        <v>212469</v>
      </c>
      <c r="P2125">
        <v>220932</v>
      </c>
      <c r="Q2125">
        <v>230073</v>
      </c>
      <c r="R2125">
        <v>239887</v>
      </c>
      <c r="S2125">
        <v>250130</v>
      </c>
      <c r="T2125">
        <v>260608</v>
      </c>
      <c r="U2125">
        <v>270735</v>
      </c>
      <c r="V2125">
        <v>280004</v>
      </c>
      <c r="W2125">
        <v>287729</v>
      </c>
      <c r="X2125">
        <v>294476</v>
      </c>
      <c r="Y2125">
        <v>301545</v>
      </c>
      <c r="Z2125">
        <v>308083</v>
      </c>
      <c r="AA2125">
        <v>314725</v>
      </c>
      <c r="AB2125">
        <v>321441</v>
      </c>
      <c r="AC2125">
        <v>328256</v>
      </c>
      <c r="AD2125">
        <v>335191</v>
      </c>
      <c r="AE2125" s="22" t="s">
        <v>1</v>
      </c>
    </row>
    <row r="2126" spans="1:31" x14ac:dyDescent="0.2">
      <c r="A2126" s="25" t="s">
        <v>44</v>
      </c>
      <c r="B2126" s="11" t="s">
        <v>44</v>
      </c>
      <c r="C2126" s="12">
        <v>466</v>
      </c>
      <c r="D2126" s="11" t="s">
        <v>44</v>
      </c>
      <c r="E2126" s="11" t="s">
        <v>452</v>
      </c>
      <c r="F2126" s="11" t="s">
        <v>312</v>
      </c>
      <c r="G2126" s="12" t="s">
        <v>328</v>
      </c>
      <c r="H2126" s="205">
        <v>156938</v>
      </c>
      <c r="I2126" s="205">
        <v>161675</v>
      </c>
      <c r="J2126" s="205">
        <v>166463</v>
      </c>
      <c r="K2126" s="205">
        <v>171043</v>
      </c>
      <c r="L2126" s="205">
        <v>176259</v>
      </c>
      <c r="M2126">
        <v>182416</v>
      </c>
      <c r="N2126">
        <v>189681</v>
      </c>
      <c r="O2126">
        <v>197823</v>
      </c>
      <c r="P2126">
        <v>205740</v>
      </c>
      <c r="Q2126">
        <v>214024</v>
      </c>
      <c r="R2126">
        <v>222883</v>
      </c>
      <c r="S2126">
        <v>232326</v>
      </c>
      <c r="T2126">
        <v>242107</v>
      </c>
      <c r="U2126">
        <v>251441</v>
      </c>
      <c r="V2126">
        <v>261267</v>
      </c>
      <c r="W2126">
        <v>270269</v>
      </c>
      <c r="X2126">
        <v>277787</v>
      </c>
      <c r="Y2126">
        <v>284340</v>
      </c>
      <c r="Z2126">
        <v>290584</v>
      </c>
      <c r="AA2126">
        <v>297101</v>
      </c>
      <c r="AB2126">
        <v>303732</v>
      </c>
      <c r="AC2126">
        <v>310516</v>
      </c>
      <c r="AD2126">
        <v>317430</v>
      </c>
      <c r="AE2126" s="21" t="s">
        <v>1</v>
      </c>
    </row>
    <row r="2127" spans="1:31" x14ac:dyDescent="0.2">
      <c r="A2127" s="27" t="s">
        <v>44</v>
      </c>
      <c r="B2127" s="13" t="s">
        <v>44</v>
      </c>
      <c r="C2127" s="14">
        <v>466</v>
      </c>
      <c r="D2127" s="13" t="s">
        <v>44</v>
      </c>
      <c r="E2127" s="13" t="s">
        <v>499</v>
      </c>
      <c r="F2127" s="13" t="s">
        <v>313</v>
      </c>
      <c r="G2127" s="14" t="s">
        <v>328</v>
      </c>
      <c r="H2127" s="205">
        <v>160538</v>
      </c>
      <c r="I2127" s="205">
        <v>165400</v>
      </c>
      <c r="J2127" s="205">
        <v>170397</v>
      </c>
      <c r="K2127" s="205">
        <v>175100</v>
      </c>
      <c r="L2127" s="205">
        <v>180517</v>
      </c>
      <c r="M2127">
        <v>186938</v>
      </c>
      <c r="N2127">
        <v>194521</v>
      </c>
      <c r="O2127">
        <v>203055</v>
      </c>
      <c r="P2127">
        <v>211252</v>
      </c>
      <c r="Q2127">
        <v>219921</v>
      </c>
      <c r="R2127">
        <v>229256</v>
      </c>
      <c r="S2127">
        <v>239244</v>
      </c>
      <c r="T2127">
        <v>249602</v>
      </c>
      <c r="U2127">
        <v>259384</v>
      </c>
      <c r="V2127">
        <v>269701</v>
      </c>
      <c r="W2127">
        <v>279148</v>
      </c>
      <c r="X2127">
        <v>287023</v>
      </c>
      <c r="Y2127">
        <v>293879</v>
      </c>
      <c r="Z2127">
        <v>300286</v>
      </c>
      <c r="AA2127">
        <v>307057</v>
      </c>
      <c r="AB2127">
        <v>313882</v>
      </c>
      <c r="AC2127">
        <v>320733</v>
      </c>
      <c r="AD2127">
        <v>327637</v>
      </c>
      <c r="AE2127" s="22" t="s">
        <v>1</v>
      </c>
    </row>
    <row r="2128" spans="1:31" x14ac:dyDescent="0.2">
      <c r="A2128" s="25" t="s">
        <v>44</v>
      </c>
      <c r="B2128" s="11" t="s">
        <v>44</v>
      </c>
      <c r="C2128" s="12">
        <v>466</v>
      </c>
      <c r="D2128" s="11" t="s">
        <v>44</v>
      </c>
      <c r="E2128" s="11" t="s">
        <v>453</v>
      </c>
      <c r="F2128" s="11" t="s">
        <v>312</v>
      </c>
      <c r="G2128" s="12" t="s">
        <v>337</v>
      </c>
      <c r="H2128" s="205">
        <v>151420</v>
      </c>
      <c r="I2128" s="205">
        <v>156401</v>
      </c>
      <c r="J2128" s="205">
        <v>161141</v>
      </c>
      <c r="K2128" s="205">
        <v>165159</v>
      </c>
      <c r="L2128" s="205">
        <v>169936</v>
      </c>
      <c r="M2128">
        <v>175318</v>
      </c>
      <c r="N2128">
        <v>181629</v>
      </c>
      <c r="O2128">
        <v>189046</v>
      </c>
      <c r="P2128">
        <v>196716</v>
      </c>
      <c r="Q2128">
        <v>204780</v>
      </c>
      <c r="R2128">
        <v>213208</v>
      </c>
      <c r="S2128">
        <v>222214</v>
      </c>
      <c r="T2128">
        <v>231776</v>
      </c>
      <c r="U2128">
        <v>240950</v>
      </c>
      <c r="V2128">
        <v>250465</v>
      </c>
      <c r="W2128">
        <v>260449</v>
      </c>
      <c r="X2128">
        <v>269579</v>
      </c>
      <c r="Y2128">
        <v>277195</v>
      </c>
      <c r="Z2128">
        <v>283184</v>
      </c>
      <c r="AA2128">
        <v>289618</v>
      </c>
      <c r="AB2128">
        <v>296286</v>
      </c>
      <c r="AC2128">
        <v>303042</v>
      </c>
      <c r="AD2128">
        <v>309921</v>
      </c>
      <c r="AE2128" s="21" t="s">
        <v>1</v>
      </c>
    </row>
    <row r="2129" spans="1:31" x14ac:dyDescent="0.2">
      <c r="A2129" s="27" t="s">
        <v>44</v>
      </c>
      <c r="B2129" s="13" t="s">
        <v>44</v>
      </c>
      <c r="C2129" s="14">
        <v>466</v>
      </c>
      <c r="D2129" s="13" t="s">
        <v>44</v>
      </c>
      <c r="E2129" s="13" t="s">
        <v>500</v>
      </c>
      <c r="F2129" s="13" t="s">
        <v>313</v>
      </c>
      <c r="G2129" s="14" t="s">
        <v>337</v>
      </c>
      <c r="H2129" s="205">
        <v>154998</v>
      </c>
      <c r="I2129" s="205">
        <v>159947</v>
      </c>
      <c r="J2129" s="205">
        <v>164784</v>
      </c>
      <c r="K2129" s="205">
        <v>168883</v>
      </c>
      <c r="L2129" s="205">
        <v>173793</v>
      </c>
      <c r="M2129">
        <v>179403</v>
      </c>
      <c r="N2129">
        <v>186028</v>
      </c>
      <c r="O2129">
        <v>193827</v>
      </c>
      <c r="P2129">
        <v>201729</v>
      </c>
      <c r="Q2129">
        <v>210143</v>
      </c>
      <c r="R2129">
        <v>219012</v>
      </c>
      <c r="S2129">
        <v>228530</v>
      </c>
      <c r="T2129">
        <v>238655</v>
      </c>
      <c r="U2129">
        <v>248261</v>
      </c>
      <c r="V2129">
        <v>258244.00000000003</v>
      </c>
      <c r="W2129">
        <v>268746</v>
      </c>
      <c r="X2129">
        <v>278355</v>
      </c>
      <c r="Y2129">
        <v>286363</v>
      </c>
      <c r="Z2129">
        <v>292486</v>
      </c>
      <c r="AA2129">
        <v>299138</v>
      </c>
      <c r="AB2129">
        <v>306104</v>
      </c>
      <c r="AC2129">
        <v>313084</v>
      </c>
      <c r="AD2129">
        <v>320051</v>
      </c>
      <c r="AE2129" s="22" t="s">
        <v>1</v>
      </c>
    </row>
    <row r="2130" spans="1:31" x14ac:dyDescent="0.2">
      <c r="A2130" s="25" t="s">
        <v>44</v>
      </c>
      <c r="B2130" s="11" t="s">
        <v>44</v>
      </c>
      <c r="C2130" s="12">
        <v>466</v>
      </c>
      <c r="D2130" s="11" t="s">
        <v>44</v>
      </c>
      <c r="E2130" s="11" t="s">
        <v>454</v>
      </c>
      <c r="F2130" s="11" t="s">
        <v>312</v>
      </c>
      <c r="G2130" s="12" t="s">
        <v>369</v>
      </c>
      <c r="H2130" s="205">
        <v>145813</v>
      </c>
      <c r="I2130" s="205">
        <v>150841</v>
      </c>
      <c r="J2130" s="205">
        <v>155806</v>
      </c>
      <c r="K2130" s="205">
        <v>159698</v>
      </c>
      <c r="L2130" s="205">
        <v>163926</v>
      </c>
      <c r="M2130">
        <v>168883</v>
      </c>
      <c r="N2130">
        <v>174429</v>
      </c>
      <c r="O2130">
        <v>180904</v>
      </c>
      <c r="P2130">
        <v>187841</v>
      </c>
      <c r="Q2130">
        <v>195669</v>
      </c>
      <c r="R2130">
        <v>203888</v>
      </c>
      <c r="S2130">
        <v>212467</v>
      </c>
      <c r="T2130">
        <v>221601</v>
      </c>
      <c r="U2130">
        <v>230517</v>
      </c>
      <c r="V2130">
        <v>239880</v>
      </c>
      <c r="W2130">
        <v>249563</v>
      </c>
      <c r="X2130">
        <v>259680.99999999997</v>
      </c>
      <c r="Y2130">
        <v>268921</v>
      </c>
      <c r="Z2130">
        <v>275924</v>
      </c>
      <c r="AA2130">
        <v>282113</v>
      </c>
      <c r="AB2130">
        <v>288708</v>
      </c>
      <c r="AC2130">
        <v>295511</v>
      </c>
      <c r="AD2130">
        <v>302379</v>
      </c>
      <c r="AE2130" s="21" t="s">
        <v>1</v>
      </c>
    </row>
    <row r="2131" spans="1:31" x14ac:dyDescent="0.2">
      <c r="A2131" s="27" t="s">
        <v>44</v>
      </c>
      <c r="B2131" s="13" t="s">
        <v>44</v>
      </c>
      <c r="C2131" s="14">
        <v>466</v>
      </c>
      <c r="D2131" s="13" t="s">
        <v>44</v>
      </c>
      <c r="E2131" s="13" t="s">
        <v>501</v>
      </c>
      <c r="F2131" s="13" t="s">
        <v>313</v>
      </c>
      <c r="G2131" s="14" t="s">
        <v>369</v>
      </c>
      <c r="H2131" s="205">
        <v>149453</v>
      </c>
      <c r="I2131" s="205">
        <v>154352</v>
      </c>
      <c r="J2131" s="205">
        <v>159259</v>
      </c>
      <c r="K2131" s="205">
        <v>163087</v>
      </c>
      <c r="L2131" s="205">
        <v>167407</v>
      </c>
      <c r="M2131">
        <v>172527</v>
      </c>
      <c r="N2131">
        <v>178353</v>
      </c>
      <c r="O2131">
        <v>185213</v>
      </c>
      <c r="P2131">
        <v>192377</v>
      </c>
      <c r="Q2131">
        <v>200506</v>
      </c>
      <c r="R2131">
        <v>209132</v>
      </c>
      <c r="S2131">
        <v>218189</v>
      </c>
      <c r="T2131">
        <v>227856</v>
      </c>
      <c r="U2131">
        <v>237183</v>
      </c>
      <c r="V2131">
        <v>247001</v>
      </c>
      <c r="W2131">
        <v>257180.99999999997</v>
      </c>
      <c r="X2131">
        <v>267852</v>
      </c>
      <c r="Y2131">
        <v>277606</v>
      </c>
      <c r="Z2131">
        <v>284822</v>
      </c>
      <c r="AA2131">
        <v>291202</v>
      </c>
      <c r="AB2131">
        <v>298060</v>
      </c>
      <c r="AC2131">
        <v>305193</v>
      </c>
      <c r="AD2131">
        <v>312311</v>
      </c>
      <c r="AE2131" s="22" t="s">
        <v>1</v>
      </c>
    </row>
    <row r="2132" spans="1:31" x14ac:dyDescent="0.2">
      <c r="A2132" s="25" t="s">
        <v>44</v>
      </c>
      <c r="B2132" s="11" t="s">
        <v>44</v>
      </c>
      <c r="C2132" s="12">
        <v>466</v>
      </c>
      <c r="D2132" s="11" t="s">
        <v>44</v>
      </c>
      <c r="E2132" s="11" t="s">
        <v>473</v>
      </c>
      <c r="F2132" s="11" t="s">
        <v>312</v>
      </c>
      <c r="G2132" s="12" t="s">
        <v>359</v>
      </c>
      <c r="H2132">
        <v>140584</v>
      </c>
      <c r="I2132">
        <v>145201</v>
      </c>
      <c r="J2132">
        <v>150205</v>
      </c>
      <c r="K2132">
        <v>154253</v>
      </c>
      <c r="L2132">
        <v>158323</v>
      </c>
      <c r="M2132">
        <v>162745</v>
      </c>
      <c r="N2132">
        <v>167880</v>
      </c>
      <c r="O2132">
        <v>173598</v>
      </c>
      <c r="P2132">
        <v>179623</v>
      </c>
      <c r="Q2132">
        <v>186694</v>
      </c>
      <c r="R2132">
        <v>194686</v>
      </c>
      <c r="S2132">
        <v>203067</v>
      </c>
      <c r="T2132">
        <v>211779</v>
      </c>
      <c r="U2132">
        <v>220265</v>
      </c>
      <c r="V2132">
        <v>229342</v>
      </c>
      <c r="W2132">
        <v>238882</v>
      </c>
      <c r="X2132">
        <v>248710</v>
      </c>
      <c r="Y2132">
        <v>258945</v>
      </c>
      <c r="Z2132">
        <v>267562</v>
      </c>
      <c r="AA2132">
        <v>274736</v>
      </c>
      <c r="AB2132">
        <v>281096</v>
      </c>
      <c r="AC2132">
        <v>287837</v>
      </c>
      <c r="AD2132">
        <v>294763</v>
      </c>
      <c r="AE2132" s="21"/>
    </row>
    <row r="2133" spans="1:31" x14ac:dyDescent="0.2">
      <c r="A2133" s="27" t="s">
        <v>44</v>
      </c>
      <c r="B2133" s="13" t="s">
        <v>44</v>
      </c>
      <c r="C2133" s="14">
        <v>466</v>
      </c>
      <c r="D2133" s="13" t="s">
        <v>44</v>
      </c>
      <c r="E2133" s="13" t="s">
        <v>480</v>
      </c>
      <c r="F2133" s="13" t="s">
        <v>313</v>
      </c>
      <c r="G2133" s="14" t="s">
        <v>359</v>
      </c>
      <c r="H2133">
        <v>144281</v>
      </c>
      <c r="I2133">
        <v>148761</v>
      </c>
      <c r="J2133">
        <v>153611</v>
      </c>
      <c r="K2133">
        <v>157411</v>
      </c>
      <c r="L2133">
        <v>161426</v>
      </c>
      <c r="M2133">
        <v>165971</v>
      </c>
      <c r="N2133">
        <v>171322</v>
      </c>
      <c r="O2133">
        <v>177394</v>
      </c>
      <c r="P2133">
        <v>183665</v>
      </c>
      <c r="Q2133">
        <v>191026</v>
      </c>
      <c r="R2133">
        <v>199377</v>
      </c>
      <c r="S2133">
        <v>208203</v>
      </c>
      <c r="T2133">
        <v>217416</v>
      </c>
      <c r="U2133">
        <v>226281</v>
      </c>
      <c r="V2133">
        <v>235789</v>
      </c>
      <c r="W2133">
        <v>245814</v>
      </c>
      <c r="X2133">
        <v>256175</v>
      </c>
      <c r="Y2133">
        <v>266999</v>
      </c>
      <c r="Z2133">
        <v>275951</v>
      </c>
      <c r="AA2133">
        <v>283388</v>
      </c>
      <c r="AB2133">
        <v>289985</v>
      </c>
      <c r="AC2133">
        <v>297024</v>
      </c>
      <c r="AD2133">
        <v>304308</v>
      </c>
      <c r="AE2133" s="22"/>
    </row>
    <row r="2134" spans="1:31" x14ac:dyDescent="0.2">
      <c r="A2134" s="25" t="s">
        <v>44</v>
      </c>
      <c r="B2134" s="11" t="s">
        <v>44</v>
      </c>
      <c r="C2134" s="12">
        <v>466</v>
      </c>
      <c r="D2134" s="11" t="s">
        <v>44</v>
      </c>
      <c r="E2134" s="11" t="s">
        <v>474</v>
      </c>
      <c r="F2134" s="11" t="s">
        <v>312</v>
      </c>
      <c r="G2134" s="12" t="s">
        <v>341</v>
      </c>
      <c r="H2134">
        <v>135580</v>
      </c>
      <c r="I2134">
        <v>139918</v>
      </c>
      <c r="J2134">
        <v>144536</v>
      </c>
      <c r="K2134">
        <v>148594</v>
      </c>
      <c r="L2134">
        <v>152766</v>
      </c>
      <c r="M2134">
        <v>156998</v>
      </c>
      <c r="N2134">
        <v>161612</v>
      </c>
      <c r="O2134">
        <v>166934</v>
      </c>
      <c r="P2134">
        <v>172280</v>
      </c>
      <c r="Q2134">
        <v>178397</v>
      </c>
      <c r="R2134">
        <v>185607</v>
      </c>
      <c r="S2134">
        <v>193772</v>
      </c>
      <c r="T2134">
        <v>202297</v>
      </c>
      <c r="U2134">
        <v>210409</v>
      </c>
      <c r="V2134">
        <v>219009</v>
      </c>
      <c r="W2134">
        <v>228236</v>
      </c>
      <c r="X2134">
        <v>237930</v>
      </c>
      <c r="Y2134">
        <v>247886</v>
      </c>
      <c r="Z2134">
        <v>257545.00000000003</v>
      </c>
      <c r="AA2134">
        <v>266284</v>
      </c>
      <c r="AB2134">
        <v>273601</v>
      </c>
      <c r="AC2134">
        <v>280117</v>
      </c>
      <c r="AD2134">
        <v>286991</v>
      </c>
      <c r="AE2134" s="21"/>
    </row>
    <row r="2135" spans="1:31" x14ac:dyDescent="0.2">
      <c r="A2135" s="27" t="s">
        <v>44</v>
      </c>
      <c r="B2135" s="13" t="s">
        <v>44</v>
      </c>
      <c r="C2135" s="14">
        <v>466</v>
      </c>
      <c r="D2135" s="13" t="s">
        <v>44</v>
      </c>
      <c r="E2135" s="13" t="s">
        <v>481</v>
      </c>
      <c r="F2135" s="13" t="s">
        <v>313</v>
      </c>
      <c r="G2135" s="14" t="s">
        <v>341</v>
      </c>
      <c r="H2135">
        <v>139359</v>
      </c>
      <c r="I2135">
        <v>143520</v>
      </c>
      <c r="J2135">
        <v>147979</v>
      </c>
      <c r="K2135">
        <v>151673</v>
      </c>
      <c r="L2135">
        <v>155599</v>
      </c>
      <c r="M2135">
        <v>159803</v>
      </c>
      <c r="N2135">
        <v>164594</v>
      </c>
      <c r="O2135">
        <v>170204</v>
      </c>
      <c r="P2135">
        <v>175792</v>
      </c>
      <c r="Q2135">
        <v>182211</v>
      </c>
      <c r="R2135">
        <v>189764</v>
      </c>
      <c r="S2135">
        <v>198326</v>
      </c>
      <c r="T2135">
        <v>207321</v>
      </c>
      <c r="U2135">
        <v>215789</v>
      </c>
      <c r="V2135">
        <v>224782</v>
      </c>
      <c r="W2135">
        <v>234464</v>
      </c>
      <c r="X2135">
        <v>244682</v>
      </c>
      <c r="Y2135">
        <v>255209</v>
      </c>
      <c r="Z2135">
        <v>265285</v>
      </c>
      <c r="AA2135">
        <v>274398</v>
      </c>
      <c r="AB2135">
        <v>282019</v>
      </c>
      <c r="AC2135">
        <v>288810</v>
      </c>
      <c r="AD2135">
        <v>296012</v>
      </c>
      <c r="AE2135" s="22"/>
    </row>
    <row r="2136" spans="1:31" x14ac:dyDescent="0.2">
      <c r="A2136" s="25" t="s">
        <v>44</v>
      </c>
      <c r="B2136" s="11" t="s">
        <v>44</v>
      </c>
      <c r="C2136" s="12">
        <v>466</v>
      </c>
      <c r="D2136" s="11" t="s">
        <v>44</v>
      </c>
      <c r="E2136" s="11" t="s">
        <v>475</v>
      </c>
      <c r="F2136" s="11" t="s">
        <v>312</v>
      </c>
      <c r="G2136" s="12" t="s">
        <v>334</v>
      </c>
      <c r="H2136">
        <v>131002.99999999999</v>
      </c>
      <c r="I2136">
        <v>134843</v>
      </c>
      <c r="J2136">
        <v>139200</v>
      </c>
      <c r="K2136">
        <v>142903</v>
      </c>
      <c r="L2136">
        <v>147046</v>
      </c>
      <c r="M2136">
        <v>151327</v>
      </c>
      <c r="N2136">
        <v>155720</v>
      </c>
      <c r="O2136">
        <v>160533</v>
      </c>
      <c r="P2136">
        <v>165605</v>
      </c>
      <c r="Q2136">
        <v>171014</v>
      </c>
      <c r="R2136">
        <v>177230</v>
      </c>
      <c r="S2136">
        <v>184586</v>
      </c>
      <c r="T2136">
        <v>192906</v>
      </c>
      <c r="U2136">
        <v>200924</v>
      </c>
      <c r="V2136">
        <v>209116</v>
      </c>
      <c r="W2136">
        <v>217820</v>
      </c>
      <c r="X2136">
        <v>227174</v>
      </c>
      <c r="Y2136">
        <v>237007</v>
      </c>
      <c r="Z2136">
        <v>246479</v>
      </c>
      <c r="AA2136">
        <v>256223</v>
      </c>
      <c r="AB2136">
        <v>265057</v>
      </c>
      <c r="AC2136">
        <v>272502</v>
      </c>
      <c r="AD2136">
        <v>279163</v>
      </c>
      <c r="AE2136" s="21"/>
    </row>
    <row r="2137" spans="1:31" x14ac:dyDescent="0.2">
      <c r="A2137" s="27" t="s">
        <v>44</v>
      </c>
      <c r="B2137" s="13" t="s">
        <v>44</v>
      </c>
      <c r="C2137" s="14">
        <v>466</v>
      </c>
      <c r="D2137" s="13" t="s">
        <v>44</v>
      </c>
      <c r="E2137" s="13" t="s">
        <v>482</v>
      </c>
      <c r="F2137" s="13" t="s">
        <v>313</v>
      </c>
      <c r="G2137" s="14" t="s">
        <v>334</v>
      </c>
      <c r="H2137">
        <v>134740</v>
      </c>
      <c r="I2137">
        <v>138511</v>
      </c>
      <c r="J2137">
        <v>142671</v>
      </c>
      <c r="K2137">
        <v>145993</v>
      </c>
      <c r="L2137">
        <v>149769</v>
      </c>
      <c r="M2137">
        <v>153825</v>
      </c>
      <c r="N2137">
        <v>158238</v>
      </c>
      <c r="O2137">
        <v>163300</v>
      </c>
      <c r="P2137">
        <v>168581</v>
      </c>
      <c r="Q2137">
        <v>174281</v>
      </c>
      <c r="R2137">
        <v>180842</v>
      </c>
      <c r="S2137">
        <v>188576</v>
      </c>
      <c r="T2137">
        <v>197319</v>
      </c>
      <c r="U2137">
        <v>205677</v>
      </c>
      <c r="V2137">
        <v>214234</v>
      </c>
      <c r="W2137">
        <v>223348</v>
      </c>
      <c r="X2137">
        <v>233192</v>
      </c>
      <c r="Y2137">
        <v>243588</v>
      </c>
      <c r="Z2137">
        <v>253476</v>
      </c>
      <c r="AA2137">
        <v>263669</v>
      </c>
      <c r="AB2137">
        <v>272909</v>
      </c>
      <c r="AC2137">
        <v>280690</v>
      </c>
      <c r="AD2137">
        <v>287658</v>
      </c>
      <c r="AE2137" s="22"/>
    </row>
    <row r="2138" spans="1:31" x14ac:dyDescent="0.2">
      <c r="A2138" s="25" t="s">
        <v>44</v>
      </c>
      <c r="B2138" s="11" t="s">
        <v>44</v>
      </c>
      <c r="C2138" s="12">
        <v>466</v>
      </c>
      <c r="D2138" s="11" t="s">
        <v>44</v>
      </c>
      <c r="E2138" s="11" t="s">
        <v>476</v>
      </c>
      <c r="F2138" s="11" t="s">
        <v>312</v>
      </c>
      <c r="G2138" s="12" t="s">
        <v>345</v>
      </c>
      <c r="H2138">
        <v>126980</v>
      </c>
      <c r="I2138">
        <v>130209</v>
      </c>
      <c r="J2138">
        <v>134056</v>
      </c>
      <c r="K2138">
        <v>137543</v>
      </c>
      <c r="L2138">
        <v>141331</v>
      </c>
      <c r="M2138">
        <v>145545</v>
      </c>
      <c r="N2138">
        <v>149933</v>
      </c>
      <c r="O2138">
        <v>154493</v>
      </c>
      <c r="P2138">
        <v>159192</v>
      </c>
      <c r="Q2138">
        <v>164328</v>
      </c>
      <c r="R2138">
        <v>169805</v>
      </c>
      <c r="S2138">
        <v>176124</v>
      </c>
      <c r="T2138">
        <v>183611</v>
      </c>
      <c r="U2138">
        <v>191526</v>
      </c>
      <c r="V2138">
        <v>199623</v>
      </c>
      <c r="W2138">
        <v>207886</v>
      </c>
      <c r="X2138">
        <v>216672</v>
      </c>
      <c r="Y2138">
        <v>226139</v>
      </c>
      <c r="Z2138">
        <v>235590</v>
      </c>
      <c r="AA2138">
        <v>245145</v>
      </c>
      <c r="AB2138">
        <v>254950</v>
      </c>
      <c r="AC2138">
        <v>263866</v>
      </c>
      <c r="AD2138">
        <v>271429</v>
      </c>
      <c r="AE2138" s="21"/>
    </row>
    <row r="2139" spans="1:31" x14ac:dyDescent="0.2">
      <c r="A2139" s="27" t="s">
        <v>44</v>
      </c>
      <c r="B2139" s="13" t="s">
        <v>44</v>
      </c>
      <c r="C2139" s="14">
        <v>466</v>
      </c>
      <c r="D2139" s="13" t="s">
        <v>44</v>
      </c>
      <c r="E2139" s="13" t="s">
        <v>483</v>
      </c>
      <c r="F2139" s="13" t="s">
        <v>313</v>
      </c>
      <c r="G2139" s="14" t="s">
        <v>345</v>
      </c>
      <c r="H2139">
        <v>130469</v>
      </c>
      <c r="I2139">
        <v>133822</v>
      </c>
      <c r="J2139">
        <v>137579</v>
      </c>
      <c r="K2139">
        <v>140637</v>
      </c>
      <c r="L2139">
        <v>144041</v>
      </c>
      <c r="M2139">
        <v>147901</v>
      </c>
      <c r="N2139">
        <v>152105</v>
      </c>
      <c r="O2139">
        <v>156752</v>
      </c>
      <c r="P2139">
        <v>161653</v>
      </c>
      <c r="Q2139">
        <v>167045</v>
      </c>
      <c r="R2139">
        <v>172850</v>
      </c>
      <c r="S2139">
        <v>179543</v>
      </c>
      <c r="T2139">
        <v>187430</v>
      </c>
      <c r="U2139">
        <v>195657</v>
      </c>
      <c r="V2139">
        <v>204102</v>
      </c>
      <c r="W2139">
        <v>212741</v>
      </c>
      <c r="X2139">
        <v>221965</v>
      </c>
      <c r="Y2139">
        <v>231956</v>
      </c>
      <c r="Z2139">
        <v>241834</v>
      </c>
      <c r="AA2139">
        <v>251837</v>
      </c>
      <c r="AB2139">
        <v>262115</v>
      </c>
      <c r="AC2139">
        <v>271459</v>
      </c>
      <c r="AD2139">
        <v>279384</v>
      </c>
      <c r="AE2139" s="22"/>
    </row>
    <row r="2140" spans="1:31" x14ac:dyDescent="0.2">
      <c r="A2140" s="25" t="s">
        <v>44</v>
      </c>
      <c r="B2140" s="11" t="s">
        <v>44</v>
      </c>
      <c r="C2140" s="12">
        <v>466</v>
      </c>
      <c r="D2140" s="11" t="s">
        <v>44</v>
      </c>
      <c r="E2140" s="11" t="s">
        <v>477</v>
      </c>
      <c r="F2140" s="11" t="s">
        <v>312</v>
      </c>
      <c r="G2140" s="12" t="s">
        <v>339</v>
      </c>
      <c r="H2140">
        <v>123342</v>
      </c>
      <c r="I2140">
        <v>126157</v>
      </c>
      <c r="J2140">
        <v>129368</v>
      </c>
      <c r="K2140">
        <v>132378</v>
      </c>
      <c r="L2140">
        <v>135945</v>
      </c>
      <c r="M2140">
        <v>139805</v>
      </c>
      <c r="N2140">
        <v>144087</v>
      </c>
      <c r="O2140">
        <v>148589</v>
      </c>
      <c r="P2140">
        <v>153141</v>
      </c>
      <c r="Q2140">
        <v>157901</v>
      </c>
      <c r="R2140">
        <v>163105</v>
      </c>
      <c r="S2140">
        <v>168655</v>
      </c>
      <c r="T2140">
        <v>175063</v>
      </c>
      <c r="U2140">
        <v>182227</v>
      </c>
      <c r="V2140">
        <v>190216</v>
      </c>
      <c r="W2140">
        <v>198382</v>
      </c>
      <c r="X2140">
        <v>206695</v>
      </c>
      <c r="Y2140">
        <v>215550</v>
      </c>
      <c r="Z2140">
        <v>224713</v>
      </c>
      <c r="AA2140">
        <v>234243</v>
      </c>
      <c r="AB2140">
        <v>243859</v>
      </c>
      <c r="AC2140">
        <v>253712</v>
      </c>
      <c r="AD2140">
        <v>262699</v>
      </c>
      <c r="AE2140" s="21"/>
    </row>
    <row r="2141" spans="1:31" x14ac:dyDescent="0.2">
      <c r="A2141" s="27" t="s">
        <v>44</v>
      </c>
      <c r="B2141" s="13" t="s">
        <v>44</v>
      </c>
      <c r="C2141" s="14">
        <v>466</v>
      </c>
      <c r="D2141" s="13" t="s">
        <v>44</v>
      </c>
      <c r="E2141" s="13" t="s">
        <v>484</v>
      </c>
      <c r="F2141" s="13" t="s">
        <v>313</v>
      </c>
      <c r="G2141" s="14" t="s">
        <v>339</v>
      </c>
      <c r="H2141">
        <v>126452</v>
      </c>
      <c r="I2141">
        <v>129513</v>
      </c>
      <c r="J2141">
        <v>132822</v>
      </c>
      <c r="K2141">
        <v>135500</v>
      </c>
      <c r="L2141">
        <v>138634</v>
      </c>
      <c r="M2141">
        <v>142123</v>
      </c>
      <c r="N2141">
        <v>146086</v>
      </c>
      <c r="O2141">
        <v>150461</v>
      </c>
      <c r="P2141">
        <v>155084</v>
      </c>
      <c r="Q2141">
        <v>160091</v>
      </c>
      <c r="R2141">
        <v>165587</v>
      </c>
      <c r="S2141">
        <v>171488</v>
      </c>
      <c r="T2141">
        <v>178285</v>
      </c>
      <c r="U2141">
        <v>185752</v>
      </c>
      <c r="V2141">
        <v>194060</v>
      </c>
      <c r="W2141">
        <v>202586</v>
      </c>
      <c r="X2141">
        <v>211296</v>
      </c>
      <c r="Y2141">
        <v>220616</v>
      </c>
      <c r="Z2141">
        <v>230184</v>
      </c>
      <c r="AA2141">
        <v>240170</v>
      </c>
      <c r="AB2141">
        <v>250257</v>
      </c>
      <c r="AC2141">
        <v>260598</v>
      </c>
      <c r="AD2141">
        <v>270031</v>
      </c>
      <c r="AE2141" s="22"/>
    </row>
    <row r="2142" spans="1:31" x14ac:dyDescent="0.2">
      <c r="A2142" s="25" t="s">
        <v>44</v>
      </c>
      <c r="B2142" s="11" t="s">
        <v>44</v>
      </c>
      <c r="C2142" s="12">
        <v>466</v>
      </c>
      <c r="D2142" s="11" t="s">
        <v>44</v>
      </c>
      <c r="E2142" s="11" t="s">
        <v>478</v>
      </c>
      <c r="F2142" s="11" t="s">
        <v>312</v>
      </c>
      <c r="G2142" s="12" t="s">
        <v>352</v>
      </c>
      <c r="H2142">
        <v>119794</v>
      </c>
      <c r="I2142">
        <v>122509</v>
      </c>
      <c r="J2142">
        <v>125288</v>
      </c>
      <c r="K2142">
        <v>127691</v>
      </c>
      <c r="L2142">
        <v>130757</v>
      </c>
      <c r="M2142">
        <v>134391</v>
      </c>
      <c r="N2142">
        <v>138319</v>
      </c>
      <c r="O2142">
        <v>142676</v>
      </c>
      <c r="P2142">
        <v>147242</v>
      </c>
      <c r="Q2142">
        <v>151837</v>
      </c>
      <c r="R2142">
        <v>156661</v>
      </c>
      <c r="S2142">
        <v>161939</v>
      </c>
      <c r="T2142">
        <v>167547</v>
      </c>
      <c r="U2142">
        <v>173690</v>
      </c>
      <c r="V2142">
        <v>180910</v>
      </c>
      <c r="W2142">
        <v>188963</v>
      </c>
      <c r="X2142">
        <v>197180</v>
      </c>
      <c r="Y2142">
        <v>205530</v>
      </c>
      <c r="Z2142">
        <v>214134</v>
      </c>
      <c r="AA2142">
        <v>223355</v>
      </c>
      <c r="AB2142">
        <v>232941</v>
      </c>
      <c r="AC2142">
        <v>242606</v>
      </c>
      <c r="AD2142">
        <v>252496</v>
      </c>
      <c r="AE2142" s="21"/>
    </row>
    <row r="2143" spans="1:31" x14ac:dyDescent="0.2">
      <c r="A2143" s="27" t="s">
        <v>44</v>
      </c>
      <c r="B2143" s="13" t="s">
        <v>44</v>
      </c>
      <c r="C2143" s="14">
        <v>466</v>
      </c>
      <c r="D2143" s="13" t="s">
        <v>44</v>
      </c>
      <c r="E2143" s="13" t="s">
        <v>485</v>
      </c>
      <c r="F2143" s="13" t="s">
        <v>313</v>
      </c>
      <c r="G2143" s="14" t="s">
        <v>352</v>
      </c>
      <c r="H2143">
        <v>253880</v>
      </c>
      <c r="I2143">
        <v>263326</v>
      </c>
      <c r="J2143">
        <v>271044</v>
      </c>
      <c r="K2143">
        <v>281797</v>
      </c>
      <c r="L2143">
        <v>292065</v>
      </c>
      <c r="M2143">
        <v>301395</v>
      </c>
      <c r="N2143">
        <v>309295</v>
      </c>
      <c r="O2143">
        <v>315216</v>
      </c>
      <c r="P2143">
        <v>321935</v>
      </c>
      <c r="Q2143">
        <v>327895</v>
      </c>
      <c r="R2143">
        <v>333488</v>
      </c>
      <c r="S2143">
        <v>339274</v>
      </c>
      <c r="T2143">
        <v>345951</v>
      </c>
      <c r="U2143">
        <v>176612</v>
      </c>
      <c r="V2143">
        <v>184136</v>
      </c>
      <c r="W2143">
        <v>192519</v>
      </c>
      <c r="X2143">
        <v>201116</v>
      </c>
      <c r="Y2143">
        <v>209884</v>
      </c>
      <c r="Z2143">
        <v>218850</v>
      </c>
      <c r="AA2143">
        <v>228498</v>
      </c>
      <c r="AB2143">
        <v>238561</v>
      </c>
      <c r="AC2143">
        <v>248711</v>
      </c>
      <c r="AD2143">
        <v>259101</v>
      </c>
      <c r="AE2143" s="22"/>
    </row>
    <row r="2144" spans="1:31" x14ac:dyDescent="0.2">
      <c r="A2144" s="25" t="s">
        <v>44</v>
      </c>
      <c r="B2144" s="11" t="s">
        <v>44</v>
      </c>
      <c r="C2144" s="12">
        <v>466</v>
      </c>
      <c r="D2144" s="11" t="s">
        <v>44</v>
      </c>
      <c r="E2144" s="11" t="s">
        <v>479</v>
      </c>
      <c r="F2144" s="11" t="s">
        <v>312</v>
      </c>
      <c r="G2144" s="12" t="s">
        <v>338</v>
      </c>
      <c r="H2144">
        <v>116395</v>
      </c>
      <c r="I2144">
        <v>118949</v>
      </c>
      <c r="J2144">
        <v>121631</v>
      </c>
      <c r="K2144">
        <v>123638</v>
      </c>
      <c r="L2144">
        <v>126069</v>
      </c>
      <c r="M2144">
        <v>129179</v>
      </c>
      <c r="N2144">
        <v>132876</v>
      </c>
      <c r="O2144">
        <v>136879</v>
      </c>
      <c r="P2144">
        <v>141356</v>
      </c>
      <c r="Q2144">
        <v>145942</v>
      </c>
      <c r="R2144">
        <v>150582</v>
      </c>
      <c r="S2144">
        <v>155477</v>
      </c>
      <c r="T2144">
        <v>160813</v>
      </c>
      <c r="U2144">
        <v>166203</v>
      </c>
      <c r="V2144">
        <v>172381</v>
      </c>
      <c r="W2144">
        <v>179647</v>
      </c>
      <c r="X2144">
        <v>187747</v>
      </c>
      <c r="Y2144">
        <v>196001</v>
      </c>
      <c r="Z2144">
        <v>204145</v>
      </c>
      <c r="AA2144">
        <v>212783</v>
      </c>
      <c r="AB2144">
        <v>222040</v>
      </c>
      <c r="AC2144">
        <v>231671</v>
      </c>
      <c r="AD2144">
        <v>241374</v>
      </c>
      <c r="AE2144" s="21"/>
    </row>
    <row r="2145" spans="1:31" x14ac:dyDescent="0.2">
      <c r="A2145" s="27" t="s">
        <v>44</v>
      </c>
      <c r="B2145" s="13" t="s">
        <v>44</v>
      </c>
      <c r="C2145" s="14">
        <v>466</v>
      </c>
      <c r="D2145" s="13" t="s">
        <v>44</v>
      </c>
      <c r="E2145" s="13" t="s">
        <v>486</v>
      </c>
      <c r="F2145" s="13" t="s">
        <v>313</v>
      </c>
      <c r="G2145" s="14" t="s">
        <v>338</v>
      </c>
      <c r="H2145">
        <v>118761</v>
      </c>
      <c r="I2145">
        <v>121547</v>
      </c>
      <c r="J2145">
        <v>124428</v>
      </c>
      <c r="K2145">
        <v>126410</v>
      </c>
      <c r="L2145">
        <v>128668</v>
      </c>
      <c r="M2145">
        <v>131436</v>
      </c>
      <c r="N2145">
        <v>134745</v>
      </c>
      <c r="O2145">
        <v>138458</v>
      </c>
      <c r="P2145">
        <v>142703</v>
      </c>
      <c r="Q2145">
        <v>147203</v>
      </c>
      <c r="R2145">
        <v>151980</v>
      </c>
      <c r="S2145">
        <v>157176</v>
      </c>
      <c r="T2145">
        <v>162836</v>
      </c>
      <c r="U2145">
        <v>168520</v>
      </c>
      <c r="V2145">
        <v>174998</v>
      </c>
      <c r="W2145">
        <v>182574</v>
      </c>
      <c r="X2145">
        <v>191022</v>
      </c>
      <c r="Y2145">
        <v>199677</v>
      </c>
      <c r="Z2145">
        <v>208153</v>
      </c>
      <c r="AA2145">
        <v>217166</v>
      </c>
      <c r="AB2145">
        <v>226865</v>
      </c>
      <c r="AC2145">
        <v>236987</v>
      </c>
      <c r="AD2145">
        <v>247186</v>
      </c>
      <c r="AE2145" s="22"/>
    </row>
    <row r="2146" spans="1:31" x14ac:dyDescent="0.2">
      <c r="A2146" s="25" t="s">
        <v>44</v>
      </c>
      <c r="B2146" s="11" t="s">
        <v>44</v>
      </c>
      <c r="C2146" s="12">
        <v>466</v>
      </c>
      <c r="D2146" s="11" t="s">
        <v>44</v>
      </c>
      <c r="E2146" s="11" t="s">
        <v>458</v>
      </c>
      <c r="F2146" s="11" t="s">
        <v>312</v>
      </c>
      <c r="G2146" s="12" t="s">
        <v>457</v>
      </c>
      <c r="H2146" s="205">
        <v>730334.99999999988</v>
      </c>
      <c r="I2146" s="205">
        <v>754036</v>
      </c>
      <c r="J2146" s="205">
        <v>778151.00000000012</v>
      </c>
      <c r="K2146" s="205">
        <v>798747.00000000012</v>
      </c>
      <c r="L2146" s="205">
        <v>821209.99999999988</v>
      </c>
      <c r="M2146">
        <v>846360.00000000012</v>
      </c>
      <c r="N2146">
        <v>875231</v>
      </c>
      <c r="O2146">
        <v>908305.00000000012</v>
      </c>
      <c r="P2146">
        <v>942200</v>
      </c>
      <c r="Q2146">
        <v>979563.99999999988</v>
      </c>
      <c r="R2146">
        <v>1020272</v>
      </c>
      <c r="S2146">
        <v>1063846</v>
      </c>
      <c r="T2146">
        <v>1109560</v>
      </c>
      <c r="U2146">
        <v>1153581.9999999998</v>
      </c>
      <c r="V2146">
        <v>1199963</v>
      </c>
      <c r="W2146">
        <v>1247399</v>
      </c>
      <c r="X2146">
        <v>1293687.0000000002</v>
      </c>
      <c r="Y2146">
        <v>1337286.9999999998</v>
      </c>
      <c r="Z2146">
        <v>1374799</v>
      </c>
      <c r="AA2146">
        <v>1409852.0000000002</v>
      </c>
      <c r="AB2146">
        <v>1443423.0000000002</v>
      </c>
      <c r="AC2146">
        <v>1477023</v>
      </c>
      <c r="AD2146">
        <v>1511484</v>
      </c>
      <c r="AE2146" s="21" t="s">
        <v>1</v>
      </c>
    </row>
    <row r="2147" spans="1:31" x14ac:dyDescent="0.2">
      <c r="A2147" s="27" t="s">
        <v>44</v>
      </c>
      <c r="B2147" s="13" t="s">
        <v>44</v>
      </c>
      <c r="C2147" s="14">
        <v>466</v>
      </c>
      <c r="D2147" s="13" t="s">
        <v>44</v>
      </c>
      <c r="E2147" s="13" t="s">
        <v>456</v>
      </c>
      <c r="F2147" s="13" t="s">
        <v>312</v>
      </c>
      <c r="G2147" s="14" t="s">
        <v>455</v>
      </c>
      <c r="H2147" s="205">
        <v>617514</v>
      </c>
      <c r="I2147" s="205">
        <v>632666.99999999988</v>
      </c>
      <c r="J2147" s="205">
        <v>649542.99999999988</v>
      </c>
      <c r="K2147" s="205">
        <v>664153</v>
      </c>
      <c r="L2147" s="205">
        <v>681147.99999999988</v>
      </c>
      <c r="M2147">
        <v>700247</v>
      </c>
      <c r="N2147">
        <v>720935</v>
      </c>
      <c r="O2147">
        <v>743170</v>
      </c>
      <c r="P2147">
        <v>766536</v>
      </c>
      <c r="Q2147">
        <v>791021.99999999988</v>
      </c>
      <c r="R2147">
        <v>817382.99999999988</v>
      </c>
      <c r="S2147">
        <v>846781</v>
      </c>
      <c r="T2147">
        <v>879939.99999999988</v>
      </c>
      <c r="U2147">
        <v>914569.99999999988</v>
      </c>
      <c r="V2147">
        <v>952246</v>
      </c>
      <c r="W2147">
        <v>992697.99999999988</v>
      </c>
      <c r="X2147">
        <v>1035468.0000000001</v>
      </c>
      <c r="Y2147">
        <v>1080227</v>
      </c>
      <c r="Z2147">
        <v>1125061.0000000002</v>
      </c>
      <c r="AA2147">
        <v>1171749</v>
      </c>
      <c r="AB2147">
        <v>1218847.0000000002</v>
      </c>
      <c r="AC2147">
        <v>1264357</v>
      </c>
      <c r="AD2147">
        <v>1307161</v>
      </c>
      <c r="AE2147" s="22" t="s">
        <v>1</v>
      </c>
    </row>
    <row r="2148" spans="1:31" x14ac:dyDescent="0.2">
      <c r="A2148" s="25" t="s">
        <v>44</v>
      </c>
      <c r="B2148" s="11" t="s">
        <v>44</v>
      </c>
      <c r="C2148" s="12">
        <v>466</v>
      </c>
      <c r="D2148" s="11" t="s">
        <v>44</v>
      </c>
      <c r="E2148" s="11" t="s">
        <v>502</v>
      </c>
      <c r="F2148" s="11" t="s">
        <v>313</v>
      </c>
      <c r="G2148" s="12" t="s">
        <v>457</v>
      </c>
      <c r="H2148" s="205">
        <v>748629</v>
      </c>
      <c r="I2148" s="205">
        <v>771979.99999999988</v>
      </c>
      <c r="J2148" s="205">
        <v>796030</v>
      </c>
      <c r="K2148" s="205">
        <v>816154</v>
      </c>
      <c r="L2148" s="205">
        <v>838742</v>
      </c>
      <c r="M2148">
        <v>864641.99999999988</v>
      </c>
      <c r="N2148">
        <v>894818</v>
      </c>
      <c r="O2148">
        <v>929693</v>
      </c>
      <c r="P2148">
        <v>964814.99999999988</v>
      </c>
      <c r="Q2148">
        <v>1003807</v>
      </c>
      <c r="R2148">
        <v>1046541.0000000001</v>
      </c>
      <c r="S2148">
        <v>1092492</v>
      </c>
      <c r="T2148">
        <v>1140850</v>
      </c>
      <c r="U2148">
        <v>1186898</v>
      </c>
      <c r="V2148">
        <v>1235517</v>
      </c>
      <c r="W2148">
        <v>1285353</v>
      </c>
      <c r="X2148">
        <v>1334087</v>
      </c>
      <c r="Y2148">
        <v>1380056</v>
      </c>
      <c r="Z2148">
        <v>1418830.0000000002</v>
      </c>
      <c r="AA2148">
        <v>1455183</v>
      </c>
      <c r="AB2148">
        <v>1490050</v>
      </c>
      <c r="AC2148">
        <v>1524844</v>
      </c>
      <c r="AD2148">
        <v>1560319</v>
      </c>
      <c r="AE2148" s="21" t="s">
        <v>1</v>
      </c>
    </row>
    <row r="2149" spans="1:31" x14ac:dyDescent="0.2">
      <c r="A2149" s="27" t="s">
        <v>44</v>
      </c>
      <c r="B2149" s="13" t="s">
        <v>44</v>
      </c>
      <c r="C2149" s="14">
        <v>466</v>
      </c>
      <c r="D2149" s="13" t="s">
        <v>44</v>
      </c>
      <c r="E2149" s="13" t="s">
        <v>503</v>
      </c>
      <c r="F2149" s="13" t="s">
        <v>313</v>
      </c>
      <c r="G2149" s="14" t="s">
        <v>338</v>
      </c>
      <c r="H2149" s="205">
        <v>632961</v>
      </c>
      <c r="I2149" s="205">
        <v>648871</v>
      </c>
      <c r="J2149" s="205">
        <v>665977</v>
      </c>
      <c r="K2149" s="205">
        <v>679270</v>
      </c>
      <c r="L2149" s="205">
        <v>694564</v>
      </c>
      <c r="M2149">
        <v>711950</v>
      </c>
      <c r="N2149">
        <v>731429</v>
      </c>
      <c r="O2149">
        <v>753314</v>
      </c>
      <c r="P2149">
        <v>776814</v>
      </c>
      <c r="Q2149">
        <v>802116</v>
      </c>
      <c r="R2149">
        <v>829861</v>
      </c>
      <c r="S2149">
        <v>860975.99999999988</v>
      </c>
      <c r="T2149">
        <v>896033</v>
      </c>
      <c r="U2149">
        <v>932218</v>
      </c>
      <c r="V2149">
        <v>971530</v>
      </c>
      <c r="W2149">
        <v>1013768</v>
      </c>
      <c r="X2149">
        <v>1058591</v>
      </c>
      <c r="Y2149">
        <v>1105721</v>
      </c>
      <c r="Z2149">
        <v>1152497</v>
      </c>
      <c r="AA2149">
        <v>1201340</v>
      </c>
      <c r="AB2149">
        <v>1250706.9999999998</v>
      </c>
      <c r="AC2149">
        <v>1298445.0000000002</v>
      </c>
      <c r="AD2149">
        <v>1343360</v>
      </c>
      <c r="AE2149" s="22" t="s">
        <v>1</v>
      </c>
    </row>
    <row r="2150" spans="1:31" x14ac:dyDescent="0.2">
      <c r="A2150" s="25" t="s">
        <v>44</v>
      </c>
      <c r="B2150" s="11" t="s">
        <v>44</v>
      </c>
      <c r="C2150" s="12">
        <v>466</v>
      </c>
      <c r="D2150" s="11" t="s">
        <v>44</v>
      </c>
      <c r="E2150" s="11" t="s">
        <v>504</v>
      </c>
      <c r="F2150" s="11"/>
      <c r="G2150" s="12"/>
      <c r="H2150" s="205">
        <v>0</v>
      </c>
      <c r="I2150" s="205">
        <v>0</v>
      </c>
      <c r="J2150" s="205">
        <v>0</v>
      </c>
      <c r="K2150" s="205">
        <v>0</v>
      </c>
      <c r="L2150" s="205">
        <v>0</v>
      </c>
      <c r="M2150">
        <v>0</v>
      </c>
      <c r="N2150">
        <v>0</v>
      </c>
      <c r="O2150">
        <v>0</v>
      </c>
      <c r="P2150">
        <v>0</v>
      </c>
      <c r="Q2150">
        <v>0</v>
      </c>
      <c r="R2150">
        <v>0</v>
      </c>
      <c r="S2150">
        <v>0</v>
      </c>
      <c r="T2150">
        <v>0</v>
      </c>
      <c r="U2150">
        <v>0</v>
      </c>
      <c r="V2150">
        <v>0</v>
      </c>
      <c r="W2150">
        <v>0</v>
      </c>
      <c r="X2150">
        <v>0</v>
      </c>
      <c r="Y2150">
        <v>0</v>
      </c>
      <c r="Z2150">
        <v>0</v>
      </c>
      <c r="AA2150">
        <v>0</v>
      </c>
      <c r="AB2150">
        <v>0</v>
      </c>
      <c r="AC2150">
        <v>0</v>
      </c>
      <c r="AD2150">
        <v>0</v>
      </c>
      <c r="AE2150" s="21" t="s">
        <v>1</v>
      </c>
    </row>
    <row r="2151" spans="1:31" x14ac:dyDescent="0.2">
      <c r="A2151" s="27" t="s">
        <v>44</v>
      </c>
      <c r="B2151" s="13" t="s">
        <v>44</v>
      </c>
      <c r="C2151" s="14">
        <v>466</v>
      </c>
      <c r="D2151" s="13" t="s">
        <v>44</v>
      </c>
      <c r="E2151" s="13" t="s">
        <v>505</v>
      </c>
      <c r="F2151" s="13"/>
      <c r="G2151" s="14"/>
      <c r="H2151" s="205">
        <v>14113578</v>
      </c>
      <c r="I2151" s="205">
        <v>14581427</v>
      </c>
      <c r="J2151" s="205">
        <v>15049352</v>
      </c>
      <c r="K2151" s="205">
        <v>15514593</v>
      </c>
      <c r="L2151" s="205">
        <v>15979492</v>
      </c>
      <c r="M2151">
        <v>16449854</v>
      </c>
      <c r="N2151">
        <v>16934213</v>
      </c>
      <c r="O2151">
        <v>17438772</v>
      </c>
      <c r="P2151">
        <v>17965448</v>
      </c>
      <c r="Q2151">
        <v>18512429</v>
      </c>
      <c r="R2151">
        <v>19077755</v>
      </c>
      <c r="S2151">
        <v>19658023</v>
      </c>
      <c r="T2151">
        <v>20250834</v>
      </c>
      <c r="U2151">
        <v>20855724</v>
      </c>
      <c r="V2151">
        <v>21473776</v>
      </c>
      <c r="W2151">
        <v>22105727</v>
      </c>
      <c r="X2151">
        <v>22752840</v>
      </c>
      <c r="Y2151">
        <v>23415892</v>
      </c>
      <c r="Z2151">
        <v>24094918</v>
      </c>
      <c r="AA2151">
        <v>24789305</v>
      </c>
      <c r="AB2151">
        <v>25498424</v>
      </c>
      <c r="AC2151">
        <v>26221381</v>
      </c>
      <c r="AD2151">
        <v>26957390</v>
      </c>
      <c r="AE2151" s="22" t="s">
        <v>1</v>
      </c>
    </row>
    <row r="2152" spans="1:31" x14ac:dyDescent="0.2">
      <c r="A2152" s="25" t="s">
        <v>45</v>
      </c>
      <c r="B2152" s="11" t="s">
        <v>45</v>
      </c>
      <c r="C2152" s="12">
        <v>478</v>
      </c>
      <c r="D2152" s="11" t="s">
        <v>45</v>
      </c>
      <c r="E2152" s="11" t="s">
        <v>440</v>
      </c>
      <c r="F2152" s="11" t="s">
        <v>312</v>
      </c>
      <c r="G2152" s="12" t="s">
        <v>319</v>
      </c>
      <c r="H2152" s="205">
        <v>49933</v>
      </c>
      <c r="I2152" s="205">
        <v>51006</v>
      </c>
      <c r="J2152" s="205">
        <v>52390</v>
      </c>
      <c r="K2152" s="205">
        <v>53897</v>
      </c>
      <c r="L2152" s="205">
        <v>55419</v>
      </c>
      <c r="M2152">
        <v>56928</v>
      </c>
      <c r="N2152">
        <v>58295</v>
      </c>
      <c r="O2152">
        <v>59800</v>
      </c>
      <c r="P2152">
        <v>61505</v>
      </c>
      <c r="Q2152">
        <v>63153</v>
      </c>
      <c r="R2152">
        <v>64638.999999999993</v>
      </c>
      <c r="S2152">
        <v>65397.999999999993</v>
      </c>
      <c r="T2152">
        <v>66617</v>
      </c>
      <c r="U2152">
        <v>67642</v>
      </c>
      <c r="V2152">
        <v>68563</v>
      </c>
      <c r="W2152">
        <v>69474</v>
      </c>
      <c r="X2152">
        <v>70758</v>
      </c>
      <c r="Y2152">
        <v>71772</v>
      </c>
      <c r="Z2152">
        <v>73008</v>
      </c>
      <c r="AA2152">
        <v>74222</v>
      </c>
      <c r="AB2152">
        <v>75383</v>
      </c>
      <c r="AC2152">
        <v>76250</v>
      </c>
      <c r="AD2152">
        <v>77389</v>
      </c>
      <c r="AE2152" s="21" t="s">
        <v>1</v>
      </c>
    </row>
    <row r="2153" spans="1:31" x14ac:dyDescent="0.2">
      <c r="A2153" s="27" t="s">
        <v>45</v>
      </c>
      <c r="B2153" s="13" t="s">
        <v>45</v>
      </c>
      <c r="C2153" s="14">
        <v>478</v>
      </c>
      <c r="D2153" s="13" t="s">
        <v>45</v>
      </c>
      <c r="E2153" s="13" t="s">
        <v>487</v>
      </c>
      <c r="F2153" s="13" t="s">
        <v>313</v>
      </c>
      <c r="G2153" s="14" t="s">
        <v>319</v>
      </c>
      <c r="H2153" s="205">
        <v>51552</v>
      </c>
      <c r="I2153" s="205">
        <v>52642</v>
      </c>
      <c r="J2153" s="205">
        <v>54069</v>
      </c>
      <c r="K2153" s="205">
        <v>55634</v>
      </c>
      <c r="L2153" s="205">
        <v>57212</v>
      </c>
      <c r="M2153">
        <v>58773</v>
      </c>
      <c r="N2153">
        <v>60141</v>
      </c>
      <c r="O2153">
        <v>61725</v>
      </c>
      <c r="P2153">
        <v>63556</v>
      </c>
      <c r="Q2153">
        <v>65334</v>
      </c>
      <c r="R2153">
        <v>66938</v>
      </c>
      <c r="S2153">
        <v>67731</v>
      </c>
      <c r="T2153">
        <v>69040</v>
      </c>
      <c r="U2153">
        <v>70151</v>
      </c>
      <c r="V2153">
        <v>71143</v>
      </c>
      <c r="W2153">
        <v>72104</v>
      </c>
      <c r="X2153">
        <v>73393</v>
      </c>
      <c r="Y2153">
        <v>74434</v>
      </c>
      <c r="Z2153">
        <v>75688</v>
      </c>
      <c r="AA2153">
        <v>76906</v>
      </c>
      <c r="AB2153">
        <v>78070</v>
      </c>
      <c r="AC2153">
        <v>78983</v>
      </c>
      <c r="AD2153">
        <v>80142</v>
      </c>
      <c r="AE2153" s="22" t="s">
        <v>1</v>
      </c>
    </row>
    <row r="2154" spans="1:31" x14ac:dyDescent="0.2">
      <c r="A2154" s="25" t="s">
        <v>45</v>
      </c>
      <c r="B2154" s="11" t="s">
        <v>45</v>
      </c>
      <c r="C2154" s="12">
        <v>478</v>
      </c>
      <c r="D2154" s="11" t="s">
        <v>45</v>
      </c>
      <c r="E2154" s="11" t="s">
        <v>441</v>
      </c>
      <c r="F2154" s="11" t="s">
        <v>312</v>
      </c>
      <c r="G2154" s="12" t="s">
        <v>355</v>
      </c>
      <c r="H2154" s="205">
        <v>48388</v>
      </c>
      <c r="I2154" s="205">
        <v>49593</v>
      </c>
      <c r="J2154" s="205">
        <v>50775</v>
      </c>
      <c r="K2154" s="205">
        <v>52220</v>
      </c>
      <c r="L2154" s="205">
        <v>53689</v>
      </c>
      <c r="M2154">
        <v>55159</v>
      </c>
      <c r="N2154">
        <v>56605</v>
      </c>
      <c r="O2154">
        <v>58000</v>
      </c>
      <c r="P2154">
        <v>59676</v>
      </c>
      <c r="Q2154">
        <v>61343</v>
      </c>
      <c r="R2154">
        <v>62911</v>
      </c>
      <c r="S2154">
        <v>64266.999999999993</v>
      </c>
      <c r="T2154">
        <v>65293.000000000007</v>
      </c>
      <c r="U2154">
        <v>66431</v>
      </c>
      <c r="V2154">
        <v>67427</v>
      </c>
      <c r="W2154">
        <v>68355</v>
      </c>
      <c r="X2154">
        <v>69319</v>
      </c>
      <c r="Y2154">
        <v>70439</v>
      </c>
      <c r="Z2154">
        <v>71644</v>
      </c>
      <c r="AA2154">
        <v>72837</v>
      </c>
      <c r="AB2154">
        <v>73993</v>
      </c>
      <c r="AC2154">
        <v>75078</v>
      </c>
      <c r="AD2154">
        <v>76052</v>
      </c>
      <c r="AE2154" s="21" t="s">
        <v>1</v>
      </c>
    </row>
    <row r="2155" spans="1:31" x14ac:dyDescent="0.2">
      <c r="A2155" s="27" t="s">
        <v>45</v>
      </c>
      <c r="B2155" s="13" t="s">
        <v>45</v>
      </c>
      <c r="C2155" s="14">
        <v>478</v>
      </c>
      <c r="D2155" s="13" t="s">
        <v>45</v>
      </c>
      <c r="E2155" s="13" t="s">
        <v>488</v>
      </c>
      <c r="F2155" s="13" t="s">
        <v>313</v>
      </c>
      <c r="G2155" s="14" t="s">
        <v>355</v>
      </c>
      <c r="H2155" s="205">
        <v>49919</v>
      </c>
      <c r="I2155" s="205">
        <v>51149</v>
      </c>
      <c r="J2155" s="205">
        <v>52352</v>
      </c>
      <c r="K2155" s="205">
        <v>53846</v>
      </c>
      <c r="L2155" s="205">
        <v>55365</v>
      </c>
      <c r="M2155">
        <v>56880</v>
      </c>
      <c r="N2155">
        <v>58366</v>
      </c>
      <c r="O2155">
        <v>59790</v>
      </c>
      <c r="P2155">
        <v>61577</v>
      </c>
      <c r="Q2155">
        <v>63365</v>
      </c>
      <c r="R2155">
        <v>65051</v>
      </c>
      <c r="S2155">
        <v>66505</v>
      </c>
      <c r="T2155">
        <v>67591</v>
      </c>
      <c r="U2155">
        <v>68822</v>
      </c>
      <c r="V2155">
        <v>69898</v>
      </c>
      <c r="W2155">
        <v>70888</v>
      </c>
      <c r="X2155">
        <v>71893</v>
      </c>
      <c r="Y2155">
        <v>73031</v>
      </c>
      <c r="Z2155">
        <v>74265</v>
      </c>
      <c r="AA2155">
        <v>75469</v>
      </c>
      <c r="AB2155">
        <v>76626</v>
      </c>
      <c r="AC2155">
        <v>77715</v>
      </c>
      <c r="AD2155">
        <v>78714</v>
      </c>
      <c r="AE2155" s="22" t="s">
        <v>1</v>
      </c>
    </row>
    <row r="2156" spans="1:31" x14ac:dyDescent="0.2">
      <c r="A2156" s="25" t="s">
        <v>45</v>
      </c>
      <c r="B2156" s="11" t="s">
        <v>45</v>
      </c>
      <c r="C2156" s="12">
        <v>478</v>
      </c>
      <c r="D2156" s="11" t="s">
        <v>45</v>
      </c>
      <c r="E2156" s="11" t="s">
        <v>442</v>
      </c>
      <c r="F2156" s="11" t="s">
        <v>312</v>
      </c>
      <c r="G2156" s="12" t="s">
        <v>317</v>
      </c>
      <c r="H2156" s="205">
        <v>46946</v>
      </c>
      <c r="I2156" s="205">
        <v>48115</v>
      </c>
      <c r="J2156" s="205">
        <v>49266</v>
      </c>
      <c r="K2156" s="205">
        <v>50647</v>
      </c>
      <c r="L2156" s="205">
        <v>52062</v>
      </c>
      <c r="M2156">
        <v>53490</v>
      </c>
      <c r="N2156">
        <v>54907</v>
      </c>
      <c r="O2156">
        <v>56288</v>
      </c>
      <c r="P2156">
        <v>57917</v>
      </c>
      <c r="Q2156">
        <v>59578</v>
      </c>
      <c r="R2156">
        <v>61192</v>
      </c>
      <c r="S2156">
        <v>62662</v>
      </c>
      <c r="T2156">
        <v>63881</v>
      </c>
      <c r="U2156">
        <v>65135.000000000007</v>
      </c>
      <c r="V2156">
        <v>66224</v>
      </c>
      <c r="W2156">
        <v>67200</v>
      </c>
      <c r="X2156">
        <v>68148</v>
      </c>
      <c r="Y2156">
        <v>69167</v>
      </c>
      <c r="Z2156">
        <v>70346</v>
      </c>
      <c r="AA2156">
        <v>71520</v>
      </c>
      <c r="AB2156">
        <v>72669</v>
      </c>
      <c r="AC2156">
        <v>73762</v>
      </c>
      <c r="AD2156">
        <v>74767</v>
      </c>
      <c r="AE2156" s="21" t="s">
        <v>1</v>
      </c>
    </row>
    <row r="2157" spans="1:31" x14ac:dyDescent="0.2">
      <c r="A2157" s="27" t="s">
        <v>45</v>
      </c>
      <c r="B2157" s="13" t="s">
        <v>45</v>
      </c>
      <c r="C2157" s="14">
        <v>478</v>
      </c>
      <c r="D2157" s="13" t="s">
        <v>45</v>
      </c>
      <c r="E2157" s="13" t="s">
        <v>489</v>
      </c>
      <c r="F2157" s="13" t="s">
        <v>313</v>
      </c>
      <c r="G2157" s="14" t="s">
        <v>317</v>
      </c>
      <c r="H2157" s="205">
        <v>48406</v>
      </c>
      <c r="I2157" s="205">
        <v>49594</v>
      </c>
      <c r="J2157" s="205">
        <v>50760</v>
      </c>
      <c r="K2157" s="205">
        <v>52184</v>
      </c>
      <c r="L2157" s="205">
        <v>53641</v>
      </c>
      <c r="M2157">
        <v>55108</v>
      </c>
      <c r="N2157">
        <v>56560</v>
      </c>
      <c r="O2157">
        <v>57967</v>
      </c>
      <c r="P2157">
        <v>59690</v>
      </c>
      <c r="Q2157">
        <v>61460</v>
      </c>
      <c r="R2157">
        <v>63187</v>
      </c>
      <c r="S2157">
        <v>64760.000000000007</v>
      </c>
      <c r="T2157">
        <v>66056</v>
      </c>
      <c r="U2157">
        <v>67408</v>
      </c>
      <c r="V2157">
        <v>68584</v>
      </c>
      <c r="W2157">
        <v>69632</v>
      </c>
      <c r="X2157">
        <v>70633</v>
      </c>
      <c r="Y2157">
        <v>71684</v>
      </c>
      <c r="Z2157">
        <v>72905</v>
      </c>
      <c r="AA2157">
        <v>74098</v>
      </c>
      <c r="AB2157">
        <v>75250</v>
      </c>
      <c r="AC2157">
        <v>76343</v>
      </c>
      <c r="AD2157">
        <v>77356</v>
      </c>
      <c r="AE2157" s="22" t="s">
        <v>1</v>
      </c>
    </row>
    <row r="2158" spans="1:31" x14ac:dyDescent="0.2">
      <c r="A2158" s="25" t="s">
        <v>45</v>
      </c>
      <c r="B2158" s="11" t="s">
        <v>45</v>
      </c>
      <c r="C2158" s="12">
        <v>478</v>
      </c>
      <c r="D2158" s="11" t="s">
        <v>45</v>
      </c>
      <c r="E2158" s="11" t="s">
        <v>443</v>
      </c>
      <c r="F2158" s="11" t="s">
        <v>312</v>
      </c>
      <c r="G2158" s="12" t="s">
        <v>356</v>
      </c>
      <c r="H2158" s="205">
        <v>45600</v>
      </c>
      <c r="I2158" s="205">
        <v>46734</v>
      </c>
      <c r="J2158" s="205">
        <v>47855</v>
      </c>
      <c r="K2158" s="205">
        <v>49173</v>
      </c>
      <c r="L2158" s="205">
        <v>50532</v>
      </c>
      <c r="M2158">
        <v>51914</v>
      </c>
      <c r="N2158">
        <v>53298</v>
      </c>
      <c r="O2158">
        <v>54660</v>
      </c>
      <c r="P2158">
        <v>56225</v>
      </c>
      <c r="Q2158">
        <v>57860</v>
      </c>
      <c r="R2158">
        <v>59490</v>
      </c>
      <c r="S2158">
        <v>61033</v>
      </c>
      <c r="T2158">
        <v>62398</v>
      </c>
      <c r="U2158">
        <v>63774</v>
      </c>
      <c r="V2158">
        <v>64956.999999999993</v>
      </c>
      <c r="W2158">
        <v>66005</v>
      </c>
      <c r="X2158">
        <v>66973</v>
      </c>
      <c r="Y2158">
        <v>67943</v>
      </c>
      <c r="Z2158">
        <v>69100</v>
      </c>
      <c r="AA2158">
        <v>70258</v>
      </c>
      <c r="AB2158">
        <v>71398</v>
      </c>
      <c r="AC2158">
        <v>72497</v>
      </c>
      <c r="AD2158">
        <v>73526</v>
      </c>
      <c r="AE2158" s="21" t="s">
        <v>1</v>
      </c>
    </row>
    <row r="2159" spans="1:31" x14ac:dyDescent="0.2">
      <c r="A2159" s="27" t="s">
        <v>45</v>
      </c>
      <c r="B2159" s="13" t="s">
        <v>45</v>
      </c>
      <c r="C2159" s="14">
        <v>478</v>
      </c>
      <c r="D2159" s="13" t="s">
        <v>45</v>
      </c>
      <c r="E2159" s="13" t="s">
        <v>490</v>
      </c>
      <c r="F2159" s="13" t="s">
        <v>313</v>
      </c>
      <c r="G2159" s="14" t="s">
        <v>356</v>
      </c>
      <c r="H2159" s="205">
        <v>47004</v>
      </c>
      <c r="I2159" s="205">
        <v>48152</v>
      </c>
      <c r="J2159" s="205">
        <v>49284</v>
      </c>
      <c r="K2159" s="205">
        <v>50637</v>
      </c>
      <c r="L2159" s="205">
        <v>52032</v>
      </c>
      <c r="M2159">
        <v>53449</v>
      </c>
      <c r="N2159">
        <v>54863</v>
      </c>
      <c r="O2159">
        <v>56248</v>
      </c>
      <c r="P2159">
        <v>57889</v>
      </c>
      <c r="Q2159">
        <v>59620</v>
      </c>
      <c r="R2159">
        <v>61355</v>
      </c>
      <c r="S2159">
        <v>63001</v>
      </c>
      <c r="T2159">
        <v>64453</v>
      </c>
      <c r="U2159">
        <v>65929</v>
      </c>
      <c r="V2159">
        <v>67205</v>
      </c>
      <c r="W2159">
        <v>68333</v>
      </c>
      <c r="X2159">
        <v>69364</v>
      </c>
      <c r="Y2159">
        <v>70379</v>
      </c>
      <c r="Z2159">
        <v>71592</v>
      </c>
      <c r="AA2159">
        <v>72779</v>
      </c>
      <c r="AB2159">
        <v>73930</v>
      </c>
      <c r="AC2159">
        <v>75029</v>
      </c>
      <c r="AD2159">
        <v>76056</v>
      </c>
      <c r="AE2159" s="22" t="s">
        <v>1</v>
      </c>
    </row>
    <row r="2160" spans="1:31" x14ac:dyDescent="0.2">
      <c r="A2160" s="25" t="s">
        <v>45</v>
      </c>
      <c r="B2160" s="11" t="s">
        <v>45</v>
      </c>
      <c r="C2160" s="12">
        <v>478</v>
      </c>
      <c r="D2160" s="11" t="s">
        <v>45</v>
      </c>
      <c r="E2160" s="11" t="s">
        <v>444</v>
      </c>
      <c r="F2160" s="11" t="s">
        <v>312</v>
      </c>
      <c r="G2160" s="12" t="s">
        <v>327</v>
      </c>
      <c r="H2160" s="205">
        <v>44341</v>
      </c>
      <c r="I2160" s="205">
        <v>45441</v>
      </c>
      <c r="J2160" s="205">
        <v>46533</v>
      </c>
      <c r="K2160" s="205">
        <v>47790</v>
      </c>
      <c r="L2160" s="205">
        <v>49093</v>
      </c>
      <c r="M2160">
        <v>50426</v>
      </c>
      <c r="N2160">
        <v>51773</v>
      </c>
      <c r="O2160">
        <v>53111</v>
      </c>
      <c r="P2160">
        <v>54597</v>
      </c>
      <c r="Q2160">
        <v>56188</v>
      </c>
      <c r="R2160">
        <v>57813</v>
      </c>
      <c r="S2160">
        <v>59394</v>
      </c>
      <c r="T2160">
        <v>60860</v>
      </c>
      <c r="U2160">
        <v>62364</v>
      </c>
      <c r="V2160">
        <v>63646</v>
      </c>
      <c r="W2160">
        <v>64766.999999999993</v>
      </c>
      <c r="X2160">
        <v>65786</v>
      </c>
      <c r="Y2160">
        <v>66749</v>
      </c>
      <c r="Z2160">
        <v>67891</v>
      </c>
      <c r="AA2160">
        <v>69037</v>
      </c>
      <c r="AB2160">
        <v>70171</v>
      </c>
      <c r="AC2160">
        <v>71274</v>
      </c>
      <c r="AD2160">
        <v>72322</v>
      </c>
      <c r="AE2160" s="21" t="s">
        <v>1</v>
      </c>
    </row>
    <row r="2161" spans="1:31" x14ac:dyDescent="0.2">
      <c r="A2161" s="27" t="s">
        <v>45</v>
      </c>
      <c r="B2161" s="13" t="s">
        <v>45</v>
      </c>
      <c r="C2161" s="14">
        <v>478</v>
      </c>
      <c r="D2161" s="13" t="s">
        <v>45</v>
      </c>
      <c r="E2161" s="13" t="s">
        <v>491</v>
      </c>
      <c r="F2161" s="13" t="s">
        <v>313</v>
      </c>
      <c r="G2161" s="14" t="s">
        <v>327</v>
      </c>
      <c r="H2161" s="205">
        <v>45700</v>
      </c>
      <c r="I2161" s="205">
        <v>46812</v>
      </c>
      <c r="J2161" s="205">
        <v>47912</v>
      </c>
      <c r="K2161" s="205">
        <v>49198</v>
      </c>
      <c r="L2161" s="205">
        <v>50531</v>
      </c>
      <c r="M2161">
        <v>51893</v>
      </c>
      <c r="N2161">
        <v>53267</v>
      </c>
      <c r="O2161">
        <v>54625</v>
      </c>
      <c r="P2161">
        <v>56168</v>
      </c>
      <c r="Q2161">
        <v>57841</v>
      </c>
      <c r="R2161">
        <v>59562</v>
      </c>
      <c r="S2161">
        <v>61242</v>
      </c>
      <c r="T2161">
        <v>62800</v>
      </c>
      <c r="U2161">
        <v>64405</v>
      </c>
      <c r="V2161">
        <v>65783</v>
      </c>
      <c r="W2161">
        <v>66989</v>
      </c>
      <c r="X2161">
        <v>68081</v>
      </c>
      <c r="Y2161">
        <v>69099</v>
      </c>
      <c r="Z2161">
        <v>70313</v>
      </c>
      <c r="AA2161">
        <v>71500</v>
      </c>
      <c r="AB2161">
        <v>72653</v>
      </c>
      <c r="AC2161">
        <v>73760</v>
      </c>
      <c r="AD2161">
        <v>74803</v>
      </c>
      <c r="AE2161" s="22" t="s">
        <v>1</v>
      </c>
    </row>
    <row r="2162" spans="1:31" x14ac:dyDescent="0.2">
      <c r="A2162" s="25" t="s">
        <v>45</v>
      </c>
      <c r="B2162" s="11" t="s">
        <v>45</v>
      </c>
      <c r="C2162" s="12">
        <v>478</v>
      </c>
      <c r="D2162" s="11" t="s">
        <v>45</v>
      </c>
      <c r="E2162" s="11" t="s">
        <v>445</v>
      </c>
      <c r="F2162" s="11" t="s">
        <v>312</v>
      </c>
      <c r="G2162" s="12" t="s">
        <v>320</v>
      </c>
      <c r="H2162" s="205">
        <v>43167</v>
      </c>
      <c r="I2162" s="205">
        <v>44228</v>
      </c>
      <c r="J2162" s="205">
        <v>45293</v>
      </c>
      <c r="K2162" s="205">
        <v>46489</v>
      </c>
      <c r="L2162" s="205">
        <v>47738</v>
      </c>
      <c r="M2162">
        <v>49021</v>
      </c>
      <c r="N2162">
        <v>50326</v>
      </c>
      <c r="O2162">
        <v>51636</v>
      </c>
      <c r="P2162">
        <v>53048</v>
      </c>
      <c r="Q2162">
        <v>54558</v>
      </c>
      <c r="R2162">
        <v>56159</v>
      </c>
      <c r="S2162">
        <v>57758</v>
      </c>
      <c r="T2162">
        <v>59286</v>
      </c>
      <c r="U2162">
        <v>60878</v>
      </c>
      <c r="V2162">
        <v>62310</v>
      </c>
      <c r="W2162">
        <v>63507</v>
      </c>
      <c r="X2162">
        <v>64577</v>
      </c>
      <c r="Y2162">
        <v>65570</v>
      </c>
      <c r="Z2162">
        <v>66708</v>
      </c>
      <c r="AA2162">
        <v>67843</v>
      </c>
      <c r="AB2162">
        <v>68975</v>
      </c>
      <c r="AC2162">
        <v>70083</v>
      </c>
      <c r="AD2162">
        <v>71145</v>
      </c>
      <c r="AE2162" s="21" t="s">
        <v>1</v>
      </c>
    </row>
    <row r="2163" spans="1:31" x14ac:dyDescent="0.2">
      <c r="A2163" s="27" t="s">
        <v>45</v>
      </c>
      <c r="B2163" s="13" t="s">
        <v>45</v>
      </c>
      <c r="C2163" s="14">
        <v>478</v>
      </c>
      <c r="D2163" s="13" t="s">
        <v>45</v>
      </c>
      <c r="E2163" s="13" t="s">
        <v>492</v>
      </c>
      <c r="F2163" s="13" t="s">
        <v>313</v>
      </c>
      <c r="G2163" s="14" t="s">
        <v>320</v>
      </c>
      <c r="H2163" s="205">
        <v>44492</v>
      </c>
      <c r="I2163" s="205">
        <v>45563</v>
      </c>
      <c r="J2163" s="205">
        <v>46634</v>
      </c>
      <c r="K2163" s="205">
        <v>47853</v>
      </c>
      <c r="L2163" s="205">
        <v>49129</v>
      </c>
      <c r="M2163">
        <v>50436</v>
      </c>
      <c r="N2163">
        <v>51765</v>
      </c>
      <c r="O2163">
        <v>53093</v>
      </c>
      <c r="P2163">
        <v>54545</v>
      </c>
      <c r="Q2163">
        <v>56118</v>
      </c>
      <c r="R2163">
        <v>57804</v>
      </c>
      <c r="S2163">
        <v>59496</v>
      </c>
      <c r="T2163">
        <v>61114</v>
      </c>
      <c r="U2163">
        <v>62807</v>
      </c>
      <c r="V2163">
        <v>64337</v>
      </c>
      <c r="W2163">
        <v>65624</v>
      </c>
      <c r="X2163">
        <v>66773</v>
      </c>
      <c r="Y2163">
        <v>67830</v>
      </c>
      <c r="Z2163">
        <v>69051</v>
      </c>
      <c r="AA2163">
        <v>70248</v>
      </c>
      <c r="AB2163">
        <v>71408</v>
      </c>
      <c r="AC2163">
        <v>72525</v>
      </c>
      <c r="AD2163">
        <v>73585</v>
      </c>
      <c r="AE2163" s="22" t="s">
        <v>1</v>
      </c>
    </row>
    <row r="2164" spans="1:31" x14ac:dyDescent="0.2">
      <c r="A2164" s="25" t="s">
        <v>45</v>
      </c>
      <c r="B2164" s="11" t="s">
        <v>45</v>
      </c>
      <c r="C2164" s="12">
        <v>478</v>
      </c>
      <c r="D2164" s="11" t="s">
        <v>45</v>
      </c>
      <c r="E2164" s="11" t="s">
        <v>446</v>
      </c>
      <c r="F2164" s="11" t="s">
        <v>312</v>
      </c>
      <c r="G2164" s="12" t="s">
        <v>326</v>
      </c>
      <c r="H2164" s="205">
        <v>42073</v>
      </c>
      <c r="I2164" s="205">
        <v>43094</v>
      </c>
      <c r="J2164" s="205">
        <v>44126</v>
      </c>
      <c r="K2164" s="205">
        <v>45260</v>
      </c>
      <c r="L2164" s="205">
        <v>46457</v>
      </c>
      <c r="M2164">
        <v>47694</v>
      </c>
      <c r="N2164">
        <v>48955</v>
      </c>
      <c r="O2164">
        <v>50231</v>
      </c>
      <c r="P2164">
        <v>51584</v>
      </c>
      <c r="Q2164">
        <v>53008</v>
      </c>
      <c r="R2164">
        <v>54529</v>
      </c>
      <c r="S2164">
        <v>56124</v>
      </c>
      <c r="T2164">
        <v>57691</v>
      </c>
      <c r="U2164">
        <v>59312</v>
      </c>
      <c r="V2164">
        <v>60877</v>
      </c>
      <c r="W2164">
        <v>62245</v>
      </c>
      <c r="X2164">
        <v>63368</v>
      </c>
      <c r="Y2164">
        <v>64390</v>
      </c>
      <c r="Z2164">
        <v>65537</v>
      </c>
      <c r="AA2164">
        <v>66670</v>
      </c>
      <c r="AB2164">
        <v>67797</v>
      </c>
      <c r="AC2164">
        <v>68911</v>
      </c>
      <c r="AD2164">
        <v>69989</v>
      </c>
      <c r="AE2164" s="21" t="s">
        <v>1</v>
      </c>
    </row>
    <row r="2165" spans="1:31" x14ac:dyDescent="0.2">
      <c r="A2165" s="27" t="s">
        <v>45</v>
      </c>
      <c r="B2165" s="13" t="s">
        <v>45</v>
      </c>
      <c r="C2165" s="14">
        <v>478</v>
      </c>
      <c r="D2165" s="13" t="s">
        <v>45</v>
      </c>
      <c r="E2165" s="13" t="s">
        <v>493</v>
      </c>
      <c r="F2165" s="13" t="s">
        <v>313</v>
      </c>
      <c r="G2165" s="14" t="s">
        <v>326</v>
      </c>
      <c r="H2165" s="205">
        <v>43374</v>
      </c>
      <c r="I2165" s="205">
        <v>44403</v>
      </c>
      <c r="J2165" s="205">
        <v>45439</v>
      </c>
      <c r="K2165" s="205">
        <v>46588</v>
      </c>
      <c r="L2165" s="205">
        <v>47809</v>
      </c>
      <c r="M2165">
        <v>49071</v>
      </c>
      <c r="N2165">
        <v>50352</v>
      </c>
      <c r="O2165">
        <v>51644</v>
      </c>
      <c r="P2165">
        <v>53025</v>
      </c>
      <c r="Q2165">
        <v>54493</v>
      </c>
      <c r="R2165">
        <v>56078</v>
      </c>
      <c r="S2165">
        <v>57760</v>
      </c>
      <c r="T2165">
        <v>59415</v>
      </c>
      <c r="U2165">
        <v>61132</v>
      </c>
      <c r="V2165">
        <v>62795</v>
      </c>
      <c r="W2165">
        <v>64257.999999999993</v>
      </c>
      <c r="X2165">
        <v>65464</v>
      </c>
      <c r="Y2165">
        <v>66558</v>
      </c>
      <c r="Z2165">
        <v>67792</v>
      </c>
      <c r="AA2165">
        <v>69005</v>
      </c>
      <c r="AB2165">
        <v>70183</v>
      </c>
      <c r="AC2165">
        <v>71314</v>
      </c>
      <c r="AD2165">
        <v>72392</v>
      </c>
      <c r="AE2165" s="22" t="s">
        <v>1</v>
      </c>
    </row>
    <row r="2166" spans="1:31" x14ac:dyDescent="0.2">
      <c r="A2166" s="25" t="s">
        <v>45</v>
      </c>
      <c r="B2166" s="11" t="s">
        <v>45</v>
      </c>
      <c r="C2166" s="12">
        <v>478</v>
      </c>
      <c r="D2166" s="11" t="s">
        <v>45</v>
      </c>
      <c r="E2166" s="11" t="s">
        <v>447</v>
      </c>
      <c r="F2166" s="11" t="s">
        <v>312</v>
      </c>
      <c r="G2166" s="12" t="s">
        <v>318</v>
      </c>
      <c r="H2166" s="205">
        <v>41029</v>
      </c>
      <c r="I2166" s="205">
        <v>42036</v>
      </c>
      <c r="J2166" s="205">
        <v>43032</v>
      </c>
      <c r="K2166" s="205">
        <v>44097</v>
      </c>
      <c r="L2166" s="205">
        <v>45238</v>
      </c>
      <c r="M2166">
        <v>46432</v>
      </c>
      <c r="N2166">
        <v>47657</v>
      </c>
      <c r="O2166">
        <v>48895</v>
      </c>
      <c r="P2166">
        <v>50195</v>
      </c>
      <c r="Q2166">
        <v>51554</v>
      </c>
      <c r="R2166">
        <v>52977</v>
      </c>
      <c r="S2166">
        <v>54493</v>
      </c>
      <c r="T2166">
        <v>56077</v>
      </c>
      <c r="U2166">
        <v>57699</v>
      </c>
      <c r="V2166">
        <v>59320</v>
      </c>
      <c r="W2166">
        <v>60864</v>
      </c>
      <c r="X2166">
        <v>62180</v>
      </c>
      <c r="Y2166">
        <v>63232</v>
      </c>
      <c r="Z2166">
        <v>64361.999999999993</v>
      </c>
      <c r="AA2166">
        <v>65507.000000000007</v>
      </c>
      <c r="AB2166">
        <v>66635</v>
      </c>
      <c r="AC2166">
        <v>67749</v>
      </c>
      <c r="AD2166">
        <v>68843</v>
      </c>
      <c r="AE2166" s="21" t="s">
        <v>1</v>
      </c>
    </row>
    <row r="2167" spans="1:31" x14ac:dyDescent="0.2">
      <c r="A2167" s="27" t="s">
        <v>45</v>
      </c>
      <c r="B2167" s="13" t="s">
        <v>45</v>
      </c>
      <c r="C2167" s="14">
        <v>478</v>
      </c>
      <c r="D2167" s="13" t="s">
        <v>45</v>
      </c>
      <c r="E2167" s="13" t="s">
        <v>494</v>
      </c>
      <c r="F2167" s="13" t="s">
        <v>313</v>
      </c>
      <c r="G2167" s="14" t="s">
        <v>318</v>
      </c>
      <c r="H2167" s="205">
        <v>42309</v>
      </c>
      <c r="I2167" s="205">
        <v>43328</v>
      </c>
      <c r="J2167" s="205">
        <v>44326</v>
      </c>
      <c r="K2167" s="205">
        <v>45398</v>
      </c>
      <c r="L2167" s="205">
        <v>46558</v>
      </c>
      <c r="M2167">
        <v>47777</v>
      </c>
      <c r="N2167">
        <v>49024</v>
      </c>
      <c r="O2167">
        <v>50275</v>
      </c>
      <c r="P2167">
        <v>51594</v>
      </c>
      <c r="Q2167">
        <v>52983</v>
      </c>
      <c r="R2167">
        <v>54451</v>
      </c>
      <c r="S2167">
        <v>56032</v>
      </c>
      <c r="T2167">
        <v>57701</v>
      </c>
      <c r="U2167">
        <v>59414</v>
      </c>
      <c r="V2167">
        <v>61130</v>
      </c>
      <c r="W2167">
        <v>62772</v>
      </c>
      <c r="X2167">
        <v>64177.000000000007</v>
      </c>
      <c r="Y2167">
        <v>65306</v>
      </c>
      <c r="Z2167">
        <v>66523</v>
      </c>
      <c r="AA2167">
        <v>67755</v>
      </c>
      <c r="AB2167">
        <v>68958</v>
      </c>
      <c r="AC2167">
        <v>70115</v>
      </c>
      <c r="AD2167">
        <v>71215</v>
      </c>
      <c r="AE2167" s="22" t="s">
        <v>1</v>
      </c>
    </row>
    <row r="2168" spans="1:31" x14ac:dyDescent="0.2">
      <c r="A2168" s="25" t="s">
        <v>45</v>
      </c>
      <c r="B2168" s="11" t="s">
        <v>45</v>
      </c>
      <c r="C2168" s="12">
        <v>478</v>
      </c>
      <c r="D2168" s="11" t="s">
        <v>45</v>
      </c>
      <c r="E2168" s="11" t="s">
        <v>448</v>
      </c>
      <c r="F2168" s="11" t="s">
        <v>312</v>
      </c>
      <c r="G2168" s="12" t="s">
        <v>333</v>
      </c>
      <c r="H2168" s="205">
        <v>40019</v>
      </c>
      <c r="I2168" s="205">
        <v>41017</v>
      </c>
      <c r="J2168" s="205">
        <v>42011</v>
      </c>
      <c r="K2168" s="205">
        <v>43004</v>
      </c>
      <c r="L2168" s="205">
        <v>44080</v>
      </c>
      <c r="M2168">
        <v>45224</v>
      </c>
      <c r="N2168">
        <v>46414</v>
      </c>
      <c r="O2168">
        <v>47624</v>
      </c>
      <c r="P2168">
        <v>48863</v>
      </c>
      <c r="Q2168">
        <v>50180</v>
      </c>
      <c r="R2168">
        <v>51532</v>
      </c>
      <c r="S2168">
        <v>52940</v>
      </c>
      <c r="T2168">
        <v>54444</v>
      </c>
      <c r="U2168">
        <v>56077</v>
      </c>
      <c r="V2168">
        <v>57688</v>
      </c>
      <c r="W2168">
        <v>59316</v>
      </c>
      <c r="X2168">
        <v>60852</v>
      </c>
      <c r="Y2168">
        <v>62118</v>
      </c>
      <c r="Z2168">
        <v>63204</v>
      </c>
      <c r="AA2168">
        <v>64337.999999999993</v>
      </c>
      <c r="AB2168">
        <v>65479</v>
      </c>
      <c r="AC2168">
        <v>66597</v>
      </c>
      <c r="AD2168">
        <v>67696</v>
      </c>
      <c r="AE2168" s="21" t="s">
        <v>1</v>
      </c>
    </row>
    <row r="2169" spans="1:31" x14ac:dyDescent="0.2">
      <c r="A2169" s="27" t="s">
        <v>45</v>
      </c>
      <c r="B2169" s="13" t="s">
        <v>45</v>
      </c>
      <c r="C2169" s="14">
        <v>478</v>
      </c>
      <c r="D2169" s="13" t="s">
        <v>45</v>
      </c>
      <c r="E2169" s="13" t="s">
        <v>495</v>
      </c>
      <c r="F2169" s="13" t="s">
        <v>313</v>
      </c>
      <c r="G2169" s="14" t="s">
        <v>333</v>
      </c>
      <c r="H2169" s="205">
        <v>41276</v>
      </c>
      <c r="I2169" s="205">
        <v>42292</v>
      </c>
      <c r="J2169" s="205">
        <v>43294</v>
      </c>
      <c r="K2169" s="205">
        <v>44285</v>
      </c>
      <c r="L2169" s="205">
        <v>45372</v>
      </c>
      <c r="M2169">
        <v>46539</v>
      </c>
      <c r="N2169">
        <v>47754</v>
      </c>
      <c r="O2169">
        <v>48983</v>
      </c>
      <c r="P2169">
        <v>50230</v>
      </c>
      <c r="Q2169">
        <v>51570</v>
      </c>
      <c r="R2169">
        <v>52952</v>
      </c>
      <c r="S2169">
        <v>54402</v>
      </c>
      <c r="T2169">
        <v>55971</v>
      </c>
      <c r="U2169">
        <v>57692</v>
      </c>
      <c r="V2169">
        <v>59395</v>
      </c>
      <c r="W2169">
        <v>61118</v>
      </c>
      <c r="X2169">
        <v>62748</v>
      </c>
      <c r="Y2169">
        <v>64098</v>
      </c>
      <c r="Z2169">
        <v>65269.999999999993</v>
      </c>
      <c r="AA2169">
        <v>66489</v>
      </c>
      <c r="AB2169">
        <v>67718</v>
      </c>
      <c r="AC2169">
        <v>68909</v>
      </c>
      <c r="AD2169">
        <v>70043</v>
      </c>
      <c r="AE2169" s="22" t="s">
        <v>1</v>
      </c>
    </row>
    <row r="2170" spans="1:31" x14ac:dyDescent="0.2">
      <c r="A2170" s="25" t="s">
        <v>45</v>
      </c>
      <c r="B2170" s="11" t="s">
        <v>45</v>
      </c>
      <c r="C2170" s="12">
        <v>478</v>
      </c>
      <c r="D2170" s="11" t="s">
        <v>45</v>
      </c>
      <c r="E2170" s="11" t="s">
        <v>449</v>
      </c>
      <c r="F2170" s="11" t="s">
        <v>312</v>
      </c>
      <c r="G2170" s="12" t="s">
        <v>340</v>
      </c>
      <c r="H2170" s="205">
        <v>39046</v>
      </c>
      <c r="I2170" s="205">
        <v>40016</v>
      </c>
      <c r="J2170" s="205">
        <v>41015</v>
      </c>
      <c r="K2170" s="205">
        <v>41978</v>
      </c>
      <c r="L2170" s="205">
        <v>42987</v>
      </c>
      <c r="M2170">
        <v>44070</v>
      </c>
      <c r="N2170">
        <v>45217</v>
      </c>
      <c r="O2170">
        <v>46400</v>
      </c>
      <c r="P2170">
        <v>47589</v>
      </c>
      <c r="Q2170">
        <v>48852</v>
      </c>
      <c r="R2170">
        <v>50173</v>
      </c>
      <c r="S2170">
        <v>51505</v>
      </c>
      <c r="T2170">
        <v>52891</v>
      </c>
      <c r="U2170">
        <v>54440</v>
      </c>
      <c r="V2170">
        <v>56059</v>
      </c>
      <c r="W2170">
        <v>57667</v>
      </c>
      <c r="X2170">
        <v>59313</v>
      </c>
      <c r="Y2170">
        <v>60842</v>
      </c>
      <c r="Z2170">
        <v>62085</v>
      </c>
      <c r="AA2170">
        <v>63180</v>
      </c>
      <c r="AB2170">
        <v>64315</v>
      </c>
      <c r="AC2170">
        <v>65449</v>
      </c>
      <c r="AD2170">
        <v>66555</v>
      </c>
      <c r="AE2170" s="21" t="s">
        <v>1</v>
      </c>
    </row>
    <row r="2171" spans="1:31" x14ac:dyDescent="0.2">
      <c r="A2171" s="27" t="s">
        <v>45</v>
      </c>
      <c r="B2171" s="13" t="s">
        <v>45</v>
      </c>
      <c r="C2171" s="14">
        <v>478</v>
      </c>
      <c r="D2171" s="13" t="s">
        <v>45</v>
      </c>
      <c r="E2171" s="13" t="s">
        <v>496</v>
      </c>
      <c r="F2171" s="13" t="s">
        <v>313</v>
      </c>
      <c r="G2171" s="14" t="s">
        <v>340</v>
      </c>
      <c r="H2171" s="205">
        <v>40281</v>
      </c>
      <c r="I2171" s="205">
        <v>41270</v>
      </c>
      <c r="J2171" s="205">
        <v>42286</v>
      </c>
      <c r="K2171" s="205">
        <v>43247</v>
      </c>
      <c r="L2171" s="205">
        <v>44258</v>
      </c>
      <c r="M2171">
        <v>45356</v>
      </c>
      <c r="N2171">
        <v>46529</v>
      </c>
      <c r="O2171">
        <v>47739</v>
      </c>
      <c r="P2171">
        <v>48935</v>
      </c>
      <c r="Q2171">
        <v>50211</v>
      </c>
      <c r="R2171">
        <v>51556</v>
      </c>
      <c r="S2171">
        <v>52914</v>
      </c>
      <c r="T2171">
        <v>54340</v>
      </c>
      <c r="U2171">
        <v>55957</v>
      </c>
      <c r="V2171">
        <v>57665</v>
      </c>
      <c r="W2171">
        <v>59365</v>
      </c>
      <c r="X2171">
        <v>61105</v>
      </c>
      <c r="Y2171">
        <v>62725</v>
      </c>
      <c r="Z2171">
        <v>64056</v>
      </c>
      <c r="AA2171">
        <v>65233.999999999993</v>
      </c>
      <c r="AB2171">
        <v>66454</v>
      </c>
      <c r="AC2171">
        <v>67678</v>
      </c>
      <c r="AD2171">
        <v>68855</v>
      </c>
      <c r="AE2171" s="22" t="s">
        <v>1</v>
      </c>
    </row>
    <row r="2172" spans="1:31" x14ac:dyDescent="0.2">
      <c r="A2172" s="25" t="s">
        <v>45</v>
      </c>
      <c r="B2172" s="11" t="s">
        <v>45</v>
      </c>
      <c r="C2172" s="12">
        <v>478</v>
      </c>
      <c r="D2172" s="11" t="s">
        <v>45</v>
      </c>
      <c r="E2172" s="11" t="s">
        <v>450</v>
      </c>
      <c r="F2172" s="11" t="s">
        <v>312</v>
      </c>
      <c r="G2172" s="12" t="s">
        <v>329</v>
      </c>
      <c r="H2172" s="205">
        <v>38120</v>
      </c>
      <c r="I2172" s="205">
        <v>39042</v>
      </c>
      <c r="J2172" s="205">
        <v>40023</v>
      </c>
      <c r="K2172" s="205">
        <v>40982</v>
      </c>
      <c r="L2172" s="205">
        <v>41957</v>
      </c>
      <c r="M2172">
        <v>42977</v>
      </c>
      <c r="N2172">
        <v>44066</v>
      </c>
      <c r="O2172">
        <v>45213</v>
      </c>
      <c r="P2172">
        <v>46366</v>
      </c>
      <c r="Q2172">
        <v>47575</v>
      </c>
      <c r="R2172">
        <v>48850</v>
      </c>
      <c r="S2172">
        <v>50161</v>
      </c>
      <c r="T2172">
        <v>51466</v>
      </c>
      <c r="U2172">
        <v>52884</v>
      </c>
      <c r="V2172">
        <v>54418</v>
      </c>
      <c r="W2172">
        <v>56032</v>
      </c>
      <c r="X2172">
        <v>57646</v>
      </c>
      <c r="Y2172">
        <v>59313</v>
      </c>
      <c r="Z2172">
        <v>60807</v>
      </c>
      <c r="AA2172">
        <v>62056</v>
      </c>
      <c r="AB2172">
        <v>63157</v>
      </c>
      <c r="AC2172">
        <v>64291</v>
      </c>
      <c r="AD2172">
        <v>65415.000000000007</v>
      </c>
      <c r="AE2172" s="21" t="s">
        <v>1</v>
      </c>
    </row>
    <row r="2173" spans="1:31" x14ac:dyDescent="0.2">
      <c r="A2173" s="27" t="s">
        <v>45</v>
      </c>
      <c r="B2173" s="13" t="s">
        <v>45</v>
      </c>
      <c r="C2173" s="14">
        <v>478</v>
      </c>
      <c r="D2173" s="13" t="s">
        <v>45</v>
      </c>
      <c r="E2173" s="13" t="s">
        <v>497</v>
      </c>
      <c r="F2173" s="13" t="s">
        <v>313</v>
      </c>
      <c r="G2173" s="14" t="s">
        <v>329</v>
      </c>
      <c r="H2173" s="205">
        <v>39336</v>
      </c>
      <c r="I2173" s="205">
        <v>40274</v>
      </c>
      <c r="J2173" s="205">
        <v>41276</v>
      </c>
      <c r="K2173" s="205">
        <v>42237</v>
      </c>
      <c r="L2173" s="205">
        <v>43214</v>
      </c>
      <c r="M2173">
        <v>44242</v>
      </c>
      <c r="N2173">
        <v>45350</v>
      </c>
      <c r="O2173">
        <v>46526</v>
      </c>
      <c r="P2173">
        <v>47689</v>
      </c>
      <c r="Q2173">
        <v>48912</v>
      </c>
      <c r="R2173">
        <v>50202</v>
      </c>
      <c r="S2173">
        <v>51536</v>
      </c>
      <c r="T2173">
        <v>52863</v>
      </c>
      <c r="U2173">
        <v>54322</v>
      </c>
      <c r="V2173">
        <v>55925</v>
      </c>
      <c r="W2173">
        <v>57628</v>
      </c>
      <c r="X2173">
        <v>59334</v>
      </c>
      <c r="Y2173">
        <v>61093</v>
      </c>
      <c r="Z2173">
        <v>62679</v>
      </c>
      <c r="AA2173">
        <v>64015</v>
      </c>
      <c r="AB2173">
        <v>65199</v>
      </c>
      <c r="AC2173">
        <v>66418</v>
      </c>
      <c r="AD2173">
        <v>67634</v>
      </c>
      <c r="AE2173" s="22" t="s">
        <v>1</v>
      </c>
    </row>
    <row r="2174" spans="1:31" x14ac:dyDescent="0.2">
      <c r="A2174" s="25" t="s">
        <v>45</v>
      </c>
      <c r="B2174" s="11" t="s">
        <v>45</v>
      </c>
      <c r="C2174" s="12">
        <v>478</v>
      </c>
      <c r="D2174" s="11" t="s">
        <v>45</v>
      </c>
      <c r="E2174" s="11" t="s">
        <v>451</v>
      </c>
      <c r="F2174" s="11" t="s">
        <v>312</v>
      </c>
      <c r="G2174" s="12" t="s">
        <v>361</v>
      </c>
      <c r="H2174" s="205">
        <v>37220</v>
      </c>
      <c r="I2174" s="205">
        <v>38112</v>
      </c>
      <c r="J2174" s="205">
        <v>39048</v>
      </c>
      <c r="K2174" s="205">
        <v>39997</v>
      </c>
      <c r="L2174" s="205">
        <v>40960</v>
      </c>
      <c r="M2174">
        <v>41942</v>
      </c>
      <c r="N2174">
        <v>42973</v>
      </c>
      <c r="O2174">
        <v>44067</v>
      </c>
      <c r="P2174">
        <v>45186</v>
      </c>
      <c r="Q2174">
        <v>46351</v>
      </c>
      <c r="R2174">
        <v>47569</v>
      </c>
      <c r="S2174">
        <v>48842</v>
      </c>
      <c r="T2174">
        <v>50138</v>
      </c>
      <c r="U2174">
        <v>51464</v>
      </c>
      <c r="V2174">
        <v>52862</v>
      </c>
      <c r="W2174">
        <v>54387</v>
      </c>
      <c r="X2174">
        <v>56004</v>
      </c>
      <c r="Y2174">
        <v>57628</v>
      </c>
      <c r="Z2174">
        <v>59280</v>
      </c>
      <c r="AA2174">
        <v>60775</v>
      </c>
      <c r="AB2174">
        <v>62028</v>
      </c>
      <c r="AC2174">
        <v>63132</v>
      </c>
      <c r="AD2174">
        <v>64262</v>
      </c>
      <c r="AE2174" s="21" t="s">
        <v>1</v>
      </c>
    </row>
    <row r="2175" spans="1:31" x14ac:dyDescent="0.2">
      <c r="A2175" s="27" t="s">
        <v>45</v>
      </c>
      <c r="B2175" s="13" t="s">
        <v>45</v>
      </c>
      <c r="C2175" s="14">
        <v>478</v>
      </c>
      <c r="D2175" s="13" t="s">
        <v>45</v>
      </c>
      <c r="E2175" s="13" t="s">
        <v>498</v>
      </c>
      <c r="F2175" s="13" t="s">
        <v>313</v>
      </c>
      <c r="G2175" s="14" t="s">
        <v>361</v>
      </c>
      <c r="H2175" s="205">
        <v>38420</v>
      </c>
      <c r="I2175" s="205">
        <v>39324</v>
      </c>
      <c r="J2175" s="205">
        <v>40278</v>
      </c>
      <c r="K2175" s="205">
        <v>41231</v>
      </c>
      <c r="L2175" s="205">
        <v>42201</v>
      </c>
      <c r="M2175">
        <v>43191</v>
      </c>
      <c r="N2175">
        <v>44235</v>
      </c>
      <c r="O2175">
        <v>45350</v>
      </c>
      <c r="P2175">
        <v>46481</v>
      </c>
      <c r="Q2175">
        <v>47665</v>
      </c>
      <c r="R2175">
        <v>48898</v>
      </c>
      <c r="S2175">
        <v>50186</v>
      </c>
      <c r="T2175">
        <v>51503</v>
      </c>
      <c r="U2175">
        <v>52848</v>
      </c>
      <c r="V2175">
        <v>54288</v>
      </c>
      <c r="W2175">
        <v>55884</v>
      </c>
      <c r="X2175">
        <v>57590</v>
      </c>
      <c r="Y2175">
        <v>59304</v>
      </c>
      <c r="Z2175">
        <v>61047</v>
      </c>
      <c r="AA2175">
        <v>62633</v>
      </c>
      <c r="AB2175">
        <v>63974</v>
      </c>
      <c r="AC2175">
        <v>65161</v>
      </c>
      <c r="AD2175">
        <v>66377</v>
      </c>
      <c r="AE2175" s="22" t="s">
        <v>1</v>
      </c>
    </row>
    <row r="2176" spans="1:31" x14ac:dyDescent="0.2">
      <c r="A2176" s="25" t="s">
        <v>45</v>
      </c>
      <c r="B2176" s="11" t="s">
        <v>45</v>
      </c>
      <c r="C2176" s="12">
        <v>478</v>
      </c>
      <c r="D2176" s="11" t="s">
        <v>45</v>
      </c>
      <c r="E2176" s="11" t="s">
        <v>452</v>
      </c>
      <c r="F2176" s="11" t="s">
        <v>312</v>
      </c>
      <c r="G2176" s="12" t="s">
        <v>328</v>
      </c>
      <c r="H2176" s="205">
        <v>36398</v>
      </c>
      <c r="I2176" s="205">
        <v>37204</v>
      </c>
      <c r="J2176" s="205">
        <v>38114</v>
      </c>
      <c r="K2176" s="205">
        <v>39034</v>
      </c>
      <c r="L2176" s="205">
        <v>39981</v>
      </c>
      <c r="M2176">
        <v>40944</v>
      </c>
      <c r="N2176">
        <v>41934</v>
      </c>
      <c r="O2176">
        <v>42973</v>
      </c>
      <c r="P2176">
        <v>44050</v>
      </c>
      <c r="Q2176">
        <v>45178</v>
      </c>
      <c r="R2176">
        <v>46345</v>
      </c>
      <c r="S2176">
        <v>47558</v>
      </c>
      <c r="T2176">
        <v>48823</v>
      </c>
      <c r="U2176">
        <v>50143</v>
      </c>
      <c r="V2176">
        <v>51445</v>
      </c>
      <c r="W2176">
        <v>52829</v>
      </c>
      <c r="X2176">
        <v>54356</v>
      </c>
      <c r="Y2176">
        <v>55979</v>
      </c>
      <c r="Z2176">
        <v>57601</v>
      </c>
      <c r="AA2176">
        <v>59251</v>
      </c>
      <c r="AB2176">
        <v>60745</v>
      </c>
      <c r="AC2176">
        <v>61999</v>
      </c>
      <c r="AD2176">
        <v>63104</v>
      </c>
      <c r="AE2176" s="21" t="s">
        <v>1</v>
      </c>
    </row>
    <row r="2177" spans="1:31" x14ac:dyDescent="0.2">
      <c r="A2177" s="27" t="s">
        <v>45</v>
      </c>
      <c r="B2177" s="13" t="s">
        <v>45</v>
      </c>
      <c r="C2177" s="14">
        <v>478</v>
      </c>
      <c r="D2177" s="13" t="s">
        <v>45</v>
      </c>
      <c r="E2177" s="13" t="s">
        <v>499</v>
      </c>
      <c r="F2177" s="13" t="s">
        <v>313</v>
      </c>
      <c r="G2177" s="14" t="s">
        <v>328</v>
      </c>
      <c r="H2177" s="205">
        <v>37575</v>
      </c>
      <c r="I2177" s="205">
        <v>38399</v>
      </c>
      <c r="J2177" s="205">
        <v>39324</v>
      </c>
      <c r="K2177" s="205">
        <v>40244</v>
      </c>
      <c r="L2177" s="205">
        <v>41200</v>
      </c>
      <c r="M2177">
        <v>42175</v>
      </c>
      <c r="N2177">
        <v>43177</v>
      </c>
      <c r="O2177">
        <v>44234</v>
      </c>
      <c r="P2177">
        <v>45315</v>
      </c>
      <c r="Q2177">
        <v>46461</v>
      </c>
      <c r="R2177">
        <v>47649</v>
      </c>
      <c r="S2177">
        <v>48879</v>
      </c>
      <c r="T2177">
        <v>50158</v>
      </c>
      <c r="U2177">
        <v>51492</v>
      </c>
      <c r="V2177">
        <v>52816</v>
      </c>
      <c r="W2177">
        <v>54244</v>
      </c>
      <c r="X2177">
        <v>55841</v>
      </c>
      <c r="Y2177">
        <v>57553</v>
      </c>
      <c r="Z2177">
        <v>59261</v>
      </c>
      <c r="AA2177">
        <v>61001</v>
      </c>
      <c r="AB2177">
        <v>62587</v>
      </c>
      <c r="AC2177">
        <v>63930</v>
      </c>
      <c r="AD2177">
        <v>65119</v>
      </c>
      <c r="AE2177" s="22" t="s">
        <v>1</v>
      </c>
    </row>
    <row r="2178" spans="1:31" x14ac:dyDescent="0.2">
      <c r="A2178" s="25" t="s">
        <v>45</v>
      </c>
      <c r="B2178" s="11" t="s">
        <v>45</v>
      </c>
      <c r="C2178" s="12">
        <v>478</v>
      </c>
      <c r="D2178" s="11" t="s">
        <v>45</v>
      </c>
      <c r="E2178" s="11" t="s">
        <v>453</v>
      </c>
      <c r="F2178" s="11" t="s">
        <v>312</v>
      </c>
      <c r="G2178" s="12" t="s">
        <v>337</v>
      </c>
      <c r="H2178" s="205">
        <v>35672</v>
      </c>
      <c r="I2178" s="205">
        <v>36375</v>
      </c>
      <c r="J2178" s="205">
        <v>37197</v>
      </c>
      <c r="K2178" s="205">
        <v>38108</v>
      </c>
      <c r="L2178" s="205">
        <v>39030</v>
      </c>
      <c r="M2178">
        <v>39972</v>
      </c>
      <c r="N2178">
        <v>40934</v>
      </c>
      <c r="O2178">
        <v>41929</v>
      </c>
      <c r="P2178">
        <v>42965</v>
      </c>
      <c r="Q2178">
        <v>44053</v>
      </c>
      <c r="R2178">
        <v>45178</v>
      </c>
      <c r="S2178">
        <v>46333</v>
      </c>
      <c r="T2178">
        <v>47535</v>
      </c>
      <c r="U2178">
        <v>48834</v>
      </c>
      <c r="V2178">
        <v>50133</v>
      </c>
      <c r="W2178">
        <v>51418</v>
      </c>
      <c r="X2178">
        <v>52797</v>
      </c>
      <c r="Y2178">
        <v>54327</v>
      </c>
      <c r="Z2178">
        <v>55956</v>
      </c>
      <c r="AA2178">
        <v>57578</v>
      </c>
      <c r="AB2178">
        <v>59223</v>
      </c>
      <c r="AC2178">
        <v>60712</v>
      </c>
      <c r="AD2178">
        <v>61965</v>
      </c>
      <c r="AE2178" s="21" t="s">
        <v>1</v>
      </c>
    </row>
    <row r="2179" spans="1:31" x14ac:dyDescent="0.2">
      <c r="A2179" s="27" t="s">
        <v>45</v>
      </c>
      <c r="B2179" s="13" t="s">
        <v>45</v>
      </c>
      <c r="C2179" s="14">
        <v>478</v>
      </c>
      <c r="D2179" s="13" t="s">
        <v>45</v>
      </c>
      <c r="E2179" s="13" t="s">
        <v>500</v>
      </c>
      <c r="F2179" s="13" t="s">
        <v>313</v>
      </c>
      <c r="G2179" s="14" t="s">
        <v>337</v>
      </c>
      <c r="H2179" s="205">
        <v>36817</v>
      </c>
      <c r="I2179" s="205">
        <v>37546</v>
      </c>
      <c r="J2179" s="205">
        <v>38389</v>
      </c>
      <c r="K2179" s="205">
        <v>39296</v>
      </c>
      <c r="L2179" s="205">
        <v>40223</v>
      </c>
      <c r="M2179">
        <v>41179</v>
      </c>
      <c r="N2179">
        <v>42158</v>
      </c>
      <c r="O2179">
        <v>43169</v>
      </c>
      <c r="P2179">
        <v>44204</v>
      </c>
      <c r="Q2179">
        <v>45303</v>
      </c>
      <c r="R2179">
        <v>46450</v>
      </c>
      <c r="S2179">
        <v>47628</v>
      </c>
      <c r="T2179">
        <v>48847</v>
      </c>
      <c r="U2179">
        <v>50150</v>
      </c>
      <c r="V2179">
        <v>51466</v>
      </c>
      <c r="W2179">
        <v>52775</v>
      </c>
      <c r="X2179">
        <v>54199</v>
      </c>
      <c r="Y2179">
        <v>55800</v>
      </c>
      <c r="Z2179">
        <v>57510</v>
      </c>
      <c r="AA2179">
        <v>59218</v>
      </c>
      <c r="AB2179">
        <v>60956</v>
      </c>
      <c r="AC2179">
        <v>62539</v>
      </c>
      <c r="AD2179">
        <v>63882</v>
      </c>
      <c r="AE2179" s="22" t="s">
        <v>1</v>
      </c>
    </row>
    <row r="2180" spans="1:31" x14ac:dyDescent="0.2">
      <c r="A2180" s="25" t="s">
        <v>45</v>
      </c>
      <c r="B2180" s="11" t="s">
        <v>45</v>
      </c>
      <c r="C2180" s="12">
        <v>478</v>
      </c>
      <c r="D2180" s="11" t="s">
        <v>45</v>
      </c>
      <c r="E2180" s="11" t="s">
        <v>454</v>
      </c>
      <c r="F2180" s="11" t="s">
        <v>312</v>
      </c>
      <c r="G2180" s="12" t="s">
        <v>369</v>
      </c>
      <c r="H2180" s="205">
        <v>35004</v>
      </c>
      <c r="I2180" s="205">
        <v>35650</v>
      </c>
      <c r="J2180" s="205">
        <v>36362</v>
      </c>
      <c r="K2180" s="205">
        <v>37198</v>
      </c>
      <c r="L2180" s="205">
        <v>38112</v>
      </c>
      <c r="M2180">
        <v>39032</v>
      </c>
      <c r="N2180">
        <v>39969</v>
      </c>
      <c r="O2180">
        <v>40928</v>
      </c>
      <c r="P2180">
        <v>41927</v>
      </c>
      <c r="Q2180">
        <v>42976</v>
      </c>
      <c r="R2180">
        <v>44063</v>
      </c>
      <c r="S2180">
        <v>45172</v>
      </c>
      <c r="T2180">
        <v>46310</v>
      </c>
      <c r="U2180">
        <v>47550</v>
      </c>
      <c r="V2180">
        <v>48830</v>
      </c>
      <c r="W2180">
        <v>50114</v>
      </c>
      <c r="X2180">
        <v>51390</v>
      </c>
      <c r="Y2180">
        <v>52767</v>
      </c>
      <c r="Z2180">
        <v>54306</v>
      </c>
      <c r="AA2180">
        <v>55936</v>
      </c>
      <c r="AB2180">
        <v>57556</v>
      </c>
      <c r="AC2180">
        <v>59194</v>
      </c>
      <c r="AD2180">
        <v>60676</v>
      </c>
      <c r="AE2180" s="21" t="s">
        <v>1</v>
      </c>
    </row>
    <row r="2181" spans="1:31" x14ac:dyDescent="0.2">
      <c r="A2181" s="27" t="s">
        <v>45</v>
      </c>
      <c r="B2181" s="13" t="s">
        <v>45</v>
      </c>
      <c r="C2181" s="14">
        <v>478</v>
      </c>
      <c r="D2181" s="13" t="s">
        <v>45</v>
      </c>
      <c r="E2181" s="13" t="s">
        <v>501</v>
      </c>
      <c r="F2181" s="13" t="s">
        <v>313</v>
      </c>
      <c r="G2181" s="14" t="s">
        <v>369</v>
      </c>
      <c r="H2181" s="205">
        <v>36109</v>
      </c>
      <c r="I2181" s="205">
        <v>36787</v>
      </c>
      <c r="J2181" s="205">
        <v>37528</v>
      </c>
      <c r="K2181" s="205">
        <v>38365</v>
      </c>
      <c r="L2181" s="205">
        <v>39281</v>
      </c>
      <c r="M2181">
        <v>40211</v>
      </c>
      <c r="N2181">
        <v>41166</v>
      </c>
      <c r="O2181">
        <v>42146</v>
      </c>
      <c r="P2181">
        <v>43144</v>
      </c>
      <c r="Q2181">
        <v>44197</v>
      </c>
      <c r="R2181">
        <v>45299</v>
      </c>
      <c r="S2181">
        <v>46433</v>
      </c>
      <c r="T2181">
        <v>47595</v>
      </c>
      <c r="U2181">
        <v>48840</v>
      </c>
      <c r="V2181">
        <v>50127</v>
      </c>
      <c r="W2181">
        <v>51431</v>
      </c>
      <c r="X2181">
        <v>52733</v>
      </c>
      <c r="Y2181">
        <v>54155</v>
      </c>
      <c r="Z2181">
        <v>55756</v>
      </c>
      <c r="AA2181">
        <v>57468</v>
      </c>
      <c r="AB2181">
        <v>59176</v>
      </c>
      <c r="AC2181">
        <v>60908</v>
      </c>
      <c r="AD2181">
        <v>62487</v>
      </c>
      <c r="AE2181" s="22" t="s">
        <v>1</v>
      </c>
    </row>
    <row r="2182" spans="1:31" x14ac:dyDescent="0.2">
      <c r="A2182" s="25" t="s">
        <v>45</v>
      </c>
      <c r="B2182" s="11" t="s">
        <v>45</v>
      </c>
      <c r="C2182" s="12">
        <v>478</v>
      </c>
      <c r="D2182" s="11" t="s">
        <v>45</v>
      </c>
      <c r="E2182" s="11" t="s">
        <v>473</v>
      </c>
      <c r="F2182" s="11" t="s">
        <v>312</v>
      </c>
      <c r="G2182" s="12" t="s">
        <v>359</v>
      </c>
      <c r="H2182">
        <v>34343</v>
      </c>
      <c r="I2182">
        <v>34987</v>
      </c>
      <c r="J2182">
        <v>35637</v>
      </c>
      <c r="K2182">
        <v>36369</v>
      </c>
      <c r="L2182">
        <v>37209</v>
      </c>
      <c r="M2182">
        <v>38123</v>
      </c>
      <c r="N2182">
        <v>39040</v>
      </c>
      <c r="O2182">
        <v>39969</v>
      </c>
      <c r="P2182">
        <v>40932</v>
      </c>
      <c r="Q2182">
        <v>41944</v>
      </c>
      <c r="R2182">
        <v>42993</v>
      </c>
      <c r="S2182">
        <v>44068</v>
      </c>
      <c r="T2182">
        <v>45156</v>
      </c>
      <c r="U2182">
        <v>46328</v>
      </c>
      <c r="V2182">
        <v>47550</v>
      </c>
      <c r="W2182">
        <v>48816</v>
      </c>
      <c r="X2182">
        <v>50095</v>
      </c>
      <c r="Y2182">
        <v>51365</v>
      </c>
      <c r="Z2182">
        <v>52748</v>
      </c>
      <c r="AA2182">
        <v>54288</v>
      </c>
      <c r="AB2182">
        <v>55917</v>
      </c>
      <c r="AC2182">
        <v>57532</v>
      </c>
      <c r="AD2182">
        <v>59160</v>
      </c>
      <c r="AE2182" s="21"/>
    </row>
    <row r="2183" spans="1:31" x14ac:dyDescent="0.2">
      <c r="A2183" s="27" t="s">
        <v>45</v>
      </c>
      <c r="B2183" s="13" t="s">
        <v>45</v>
      </c>
      <c r="C2183" s="14">
        <v>478</v>
      </c>
      <c r="D2183" s="13" t="s">
        <v>45</v>
      </c>
      <c r="E2183" s="13" t="s">
        <v>480</v>
      </c>
      <c r="F2183" s="13" t="s">
        <v>313</v>
      </c>
      <c r="G2183" s="14" t="s">
        <v>359</v>
      </c>
      <c r="H2183">
        <v>35407</v>
      </c>
      <c r="I2183">
        <v>36082</v>
      </c>
      <c r="J2183">
        <v>36767</v>
      </c>
      <c r="K2183">
        <v>37509</v>
      </c>
      <c r="L2183">
        <v>38354</v>
      </c>
      <c r="M2183">
        <v>39275</v>
      </c>
      <c r="N2183">
        <v>40207</v>
      </c>
      <c r="O2183">
        <v>41159</v>
      </c>
      <c r="P2183">
        <v>42125</v>
      </c>
      <c r="Q2183">
        <v>43141</v>
      </c>
      <c r="R2183">
        <v>44199</v>
      </c>
      <c r="S2183">
        <v>45290</v>
      </c>
      <c r="T2183">
        <v>46405</v>
      </c>
      <c r="U2183">
        <v>47589</v>
      </c>
      <c r="V2183">
        <v>48818</v>
      </c>
      <c r="W2183">
        <v>50095</v>
      </c>
      <c r="X2183">
        <v>51395</v>
      </c>
      <c r="Y2183">
        <v>52692</v>
      </c>
      <c r="Z2183">
        <v>54111</v>
      </c>
      <c r="AA2183">
        <v>55713</v>
      </c>
      <c r="AB2183">
        <v>57426</v>
      </c>
      <c r="AC2183">
        <v>59131</v>
      </c>
      <c r="AD2183">
        <v>60857</v>
      </c>
      <c r="AE2183" s="22"/>
    </row>
    <row r="2184" spans="1:31" x14ac:dyDescent="0.2">
      <c r="A2184" s="25" t="s">
        <v>45</v>
      </c>
      <c r="B2184" s="11" t="s">
        <v>45</v>
      </c>
      <c r="C2184" s="12">
        <v>478</v>
      </c>
      <c r="D2184" s="11" t="s">
        <v>45</v>
      </c>
      <c r="E2184" s="11" t="s">
        <v>474</v>
      </c>
      <c r="F2184" s="11" t="s">
        <v>312</v>
      </c>
      <c r="G2184" s="12" t="s">
        <v>341</v>
      </c>
      <c r="H2184">
        <v>33707</v>
      </c>
      <c r="I2184">
        <v>34328</v>
      </c>
      <c r="J2184">
        <v>34979</v>
      </c>
      <c r="K2184">
        <v>35648</v>
      </c>
      <c r="L2184">
        <v>36385</v>
      </c>
      <c r="M2184">
        <v>37226</v>
      </c>
      <c r="N2184">
        <v>38138</v>
      </c>
      <c r="O2184">
        <v>39051</v>
      </c>
      <c r="P2184">
        <v>39978</v>
      </c>
      <c r="Q2184">
        <v>40954</v>
      </c>
      <c r="R2184">
        <v>41968</v>
      </c>
      <c r="S2184">
        <v>43006</v>
      </c>
      <c r="T2184">
        <v>44062</v>
      </c>
      <c r="U2184">
        <v>45176</v>
      </c>
      <c r="V2184">
        <v>46332</v>
      </c>
      <c r="W2184">
        <v>47541</v>
      </c>
      <c r="X2184">
        <v>48803</v>
      </c>
      <c r="Y2184">
        <v>50078</v>
      </c>
      <c r="Z2184">
        <v>51348</v>
      </c>
      <c r="AA2184">
        <v>52731</v>
      </c>
      <c r="AB2184">
        <v>54271</v>
      </c>
      <c r="AC2184">
        <v>55897</v>
      </c>
      <c r="AD2184">
        <v>57505</v>
      </c>
      <c r="AE2184" s="21"/>
    </row>
    <row r="2185" spans="1:31" x14ac:dyDescent="0.2">
      <c r="A2185" s="27" t="s">
        <v>45</v>
      </c>
      <c r="B2185" s="13" t="s">
        <v>45</v>
      </c>
      <c r="C2185" s="14">
        <v>478</v>
      </c>
      <c r="D2185" s="13" t="s">
        <v>45</v>
      </c>
      <c r="E2185" s="13" t="s">
        <v>481</v>
      </c>
      <c r="F2185" s="13" t="s">
        <v>313</v>
      </c>
      <c r="G2185" s="14" t="s">
        <v>341</v>
      </c>
      <c r="H2185">
        <v>34728</v>
      </c>
      <c r="I2185">
        <v>35379</v>
      </c>
      <c r="J2185">
        <v>36065</v>
      </c>
      <c r="K2185">
        <v>36752</v>
      </c>
      <c r="L2185">
        <v>37502</v>
      </c>
      <c r="M2185">
        <v>38353</v>
      </c>
      <c r="N2185">
        <v>39277</v>
      </c>
      <c r="O2185">
        <v>40209</v>
      </c>
      <c r="P2185">
        <v>41142</v>
      </c>
      <c r="Q2185">
        <v>42125</v>
      </c>
      <c r="R2185">
        <v>43146</v>
      </c>
      <c r="S2185">
        <v>44195</v>
      </c>
      <c r="T2185">
        <v>45270</v>
      </c>
      <c r="U2185">
        <v>46401</v>
      </c>
      <c r="V2185">
        <v>47569</v>
      </c>
      <c r="W2185">
        <v>48787</v>
      </c>
      <c r="X2185">
        <v>50062</v>
      </c>
      <c r="Y2185">
        <v>51360</v>
      </c>
      <c r="Z2185">
        <v>52649</v>
      </c>
      <c r="AA2185">
        <v>54067</v>
      </c>
      <c r="AB2185">
        <v>55670</v>
      </c>
      <c r="AC2185">
        <v>57382</v>
      </c>
      <c r="AD2185">
        <v>59083</v>
      </c>
      <c r="AE2185" s="22"/>
    </row>
    <row r="2186" spans="1:31" x14ac:dyDescent="0.2">
      <c r="A2186" s="25" t="s">
        <v>45</v>
      </c>
      <c r="B2186" s="11" t="s">
        <v>45</v>
      </c>
      <c r="C2186" s="12">
        <v>478</v>
      </c>
      <c r="D2186" s="11" t="s">
        <v>45</v>
      </c>
      <c r="E2186" s="11" t="s">
        <v>475</v>
      </c>
      <c r="F2186" s="11" t="s">
        <v>312</v>
      </c>
      <c r="G2186" s="12" t="s">
        <v>334</v>
      </c>
      <c r="H2186">
        <v>32982</v>
      </c>
      <c r="I2186">
        <v>33692</v>
      </c>
      <c r="J2186">
        <v>34321</v>
      </c>
      <c r="K2186">
        <v>34993</v>
      </c>
      <c r="L2186">
        <v>35669</v>
      </c>
      <c r="M2186">
        <v>36408</v>
      </c>
      <c r="N2186">
        <v>37248</v>
      </c>
      <c r="O2186">
        <v>38158</v>
      </c>
      <c r="P2186">
        <v>39062</v>
      </c>
      <c r="Q2186">
        <v>40004</v>
      </c>
      <c r="R2186">
        <v>40984</v>
      </c>
      <c r="S2186">
        <v>41987</v>
      </c>
      <c r="T2186">
        <v>43009</v>
      </c>
      <c r="U2186">
        <v>44084</v>
      </c>
      <c r="V2186">
        <v>45183</v>
      </c>
      <c r="W2186">
        <v>46327</v>
      </c>
      <c r="X2186">
        <v>47533</v>
      </c>
      <c r="Y2186">
        <v>48792</v>
      </c>
      <c r="Z2186">
        <v>50062</v>
      </c>
      <c r="AA2186">
        <v>51333</v>
      </c>
      <c r="AB2186">
        <v>52717</v>
      </c>
      <c r="AC2186">
        <v>54253</v>
      </c>
      <c r="AD2186">
        <v>55873</v>
      </c>
      <c r="AE2186" s="21"/>
    </row>
    <row r="2187" spans="1:31" x14ac:dyDescent="0.2">
      <c r="A2187" s="27" t="s">
        <v>45</v>
      </c>
      <c r="B2187" s="13" t="s">
        <v>45</v>
      </c>
      <c r="C2187" s="14">
        <v>478</v>
      </c>
      <c r="D2187" s="13" t="s">
        <v>45</v>
      </c>
      <c r="E2187" s="13" t="s">
        <v>482</v>
      </c>
      <c r="F2187" s="13" t="s">
        <v>313</v>
      </c>
      <c r="G2187" s="14" t="s">
        <v>334</v>
      </c>
      <c r="H2187">
        <v>33958</v>
      </c>
      <c r="I2187">
        <v>34697</v>
      </c>
      <c r="J2187">
        <v>35361</v>
      </c>
      <c r="K2187">
        <v>36053</v>
      </c>
      <c r="L2187">
        <v>36749</v>
      </c>
      <c r="M2187">
        <v>37504</v>
      </c>
      <c r="N2187">
        <v>38359</v>
      </c>
      <c r="O2187">
        <v>39285</v>
      </c>
      <c r="P2187">
        <v>40197</v>
      </c>
      <c r="Q2187">
        <v>41147</v>
      </c>
      <c r="R2187">
        <v>42134</v>
      </c>
      <c r="S2187">
        <v>43145</v>
      </c>
      <c r="T2187">
        <v>44180</v>
      </c>
      <c r="U2187">
        <v>45269</v>
      </c>
      <c r="V2187">
        <v>46384</v>
      </c>
      <c r="W2187">
        <v>47541</v>
      </c>
      <c r="X2187">
        <v>48756</v>
      </c>
      <c r="Y2187">
        <v>50030</v>
      </c>
      <c r="Z2187">
        <v>51319</v>
      </c>
      <c r="AA2187">
        <v>52607</v>
      </c>
      <c r="AB2187">
        <v>54024</v>
      </c>
      <c r="AC2187">
        <v>55625</v>
      </c>
      <c r="AD2187">
        <v>57334</v>
      </c>
      <c r="AE2187" s="22"/>
    </row>
    <row r="2188" spans="1:31" x14ac:dyDescent="0.2">
      <c r="A2188" s="25" t="s">
        <v>45</v>
      </c>
      <c r="B2188" s="11" t="s">
        <v>45</v>
      </c>
      <c r="C2188" s="12">
        <v>478</v>
      </c>
      <c r="D2188" s="11" t="s">
        <v>45</v>
      </c>
      <c r="E2188" s="11" t="s">
        <v>476</v>
      </c>
      <c r="F2188" s="11" t="s">
        <v>312</v>
      </c>
      <c r="G2188" s="12" t="s">
        <v>345</v>
      </c>
      <c r="H2188">
        <v>32109</v>
      </c>
      <c r="I2188">
        <v>32967</v>
      </c>
      <c r="J2188">
        <v>33685</v>
      </c>
      <c r="K2188">
        <v>34337</v>
      </c>
      <c r="L2188">
        <v>35016</v>
      </c>
      <c r="M2188">
        <v>35695</v>
      </c>
      <c r="N2188">
        <v>36436</v>
      </c>
      <c r="O2188">
        <v>37274</v>
      </c>
      <c r="P2188">
        <v>38172</v>
      </c>
      <c r="Q2188">
        <v>39091</v>
      </c>
      <c r="R2188">
        <v>40037</v>
      </c>
      <c r="S2188">
        <v>41008</v>
      </c>
      <c r="T2188">
        <v>41996</v>
      </c>
      <c r="U2188">
        <v>43032</v>
      </c>
      <c r="V2188">
        <v>44092</v>
      </c>
      <c r="W2188">
        <v>45181</v>
      </c>
      <c r="X2188">
        <v>46322</v>
      </c>
      <c r="Y2188">
        <v>47526</v>
      </c>
      <c r="Z2188">
        <v>48777</v>
      </c>
      <c r="AA2188">
        <v>50048</v>
      </c>
      <c r="AB2188">
        <v>51320</v>
      </c>
      <c r="AC2188">
        <v>52701</v>
      </c>
      <c r="AD2188">
        <v>54232</v>
      </c>
      <c r="AE2188" s="21"/>
    </row>
    <row r="2189" spans="1:31" x14ac:dyDescent="0.2">
      <c r="A2189" s="27" t="s">
        <v>45</v>
      </c>
      <c r="B2189" s="13" t="s">
        <v>45</v>
      </c>
      <c r="C2189" s="14">
        <v>478</v>
      </c>
      <c r="D2189" s="13" t="s">
        <v>45</v>
      </c>
      <c r="E2189" s="13" t="s">
        <v>483</v>
      </c>
      <c r="F2189" s="13" t="s">
        <v>313</v>
      </c>
      <c r="G2189" s="14" t="s">
        <v>345</v>
      </c>
      <c r="H2189">
        <v>33040</v>
      </c>
      <c r="I2189">
        <v>33926</v>
      </c>
      <c r="J2189">
        <v>34676</v>
      </c>
      <c r="K2189">
        <v>35353</v>
      </c>
      <c r="L2189">
        <v>36054</v>
      </c>
      <c r="M2189">
        <v>36755</v>
      </c>
      <c r="N2189">
        <v>37514</v>
      </c>
      <c r="O2189">
        <v>38370</v>
      </c>
      <c r="P2189">
        <v>39276</v>
      </c>
      <c r="Q2189">
        <v>40204</v>
      </c>
      <c r="R2189">
        <v>41159</v>
      </c>
      <c r="S2189">
        <v>42137</v>
      </c>
      <c r="T2189">
        <v>43134</v>
      </c>
      <c r="U2189">
        <v>44182</v>
      </c>
      <c r="V2189">
        <v>45255</v>
      </c>
      <c r="W2189">
        <v>46358</v>
      </c>
      <c r="X2189">
        <v>47511</v>
      </c>
      <c r="Y2189">
        <v>48726</v>
      </c>
      <c r="Z2189">
        <v>49992</v>
      </c>
      <c r="AA2189">
        <v>51280</v>
      </c>
      <c r="AB2189">
        <v>52565</v>
      </c>
      <c r="AC2189">
        <v>53979</v>
      </c>
      <c r="AD2189">
        <v>55576</v>
      </c>
      <c r="AE2189" s="22"/>
    </row>
    <row r="2190" spans="1:31" x14ac:dyDescent="0.2">
      <c r="A2190" s="25" t="s">
        <v>45</v>
      </c>
      <c r="B2190" s="11" t="s">
        <v>45</v>
      </c>
      <c r="C2190" s="12">
        <v>478</v>
      </c>
      <c r="D2190" s="11" t="s">
        <v>45</v>
      </c>
      <c r="E2190" s="11" t="s">
        <v>477</v>
      </c>
      <c r="F2190" s="11" t="s">
        <v>312</v>
      </c>
      <c r="G2190" s="12" t="s">
        <v>339</v>
      </c>
      <c r="H2190">
        <v>31139</v>
      </c>
      <c r="I2190">
        <v>32094</v>
      </c>
      <c r="J2190">
        <v>32960</v>
      </c>
      <c r="K2190">
        <v>33703</v>
      </c>
      <c r="L2190">
        <v>34362</v>
      </c>
      <c r="M2190">
        <v>35044</v>
      </c>
      <c r="N2190">
        <v>35727</v>
      </c>
      <c r="O2190">
        <v>36467</v>
      </c>
      <c r="P2190">
        <v>37290</v>
      </c>
      <c r="Q2190">
        <v>38202</v>
      </c>
      <c r="R2190">
        <v>39126</v>
      </c>
      <c r="S2190">
        <v>40065</v>
      </c>
      <c r="T2190">
        <v>41023</v>
      </c>
      <c r="U2190">
        <v>42020</v>
      </c>
      <c r="V2190">
        <v>43041</v>
      </c>
      <c r="W2190">
        <v>44092</v>
      </c>
      <c r="X2190">
        <v>45179</v>
      </c>
      <c r="Y2190">
        <v>46319</v>
      </c>
      <c r="Z2190">
        <v>47511</v>
      </c>
      <c r="AA2190">
        <v>48764</v>
      </c>
      <c r="AB2190">
        <v>50036</v>
      </c>
      <c r="AC2190">
        <v>51305</v>
      </c>
      <c r="AD2190">
        <v>52681</v>
      </c>
      <c r="AE2190" s="21"/>
    </row>
    <row r="2191" spans="1:31" x14ac:dyDescent="0.2">
      <c r="A2191" s="27" t="s">
        <v>45</v>
      </c>
      <c r="B2191" s="13" t="s">
        <v>45</v>
      </c>
      <c r="C2191" s="14">
        <v>478</v>
      </c>
      <c r="D2191" s="13" t="s">
        <v>45</v>
      </c>
      <c r="E2191" s="13" t="s">
        <v>484</v>
      </c>
      <c r="F2191" s="13" t="s">
        <v>313</v>
      </c>
      <c r="G2191" s="14" t="s">
        <v>339</v>
      </c>
      <c r="H2191">
        <v>32023.000000000004</v>
      </c>
      <c r="I2191">
        <v>33008</v>
      </c>
      <c r="J2191">
        <v>33903</v>
      </c>
      <c r="K2191">
        <v>34671</v>
      </c>
      <c r="L2191">
        <v>35356</v>
      </c>
      <c r="M2191">
        <v>36063</v>
      </c>
      <c r="N2191">
        <v>36768</v>
      </c>
      <c r="O2191">
        <v>37529</v>
      </c>
      <c r="P2191">
        <v>38364</v>
      </c>
      <c r="Q2191">
        <v>39287</v>
      </c>
      <c r="R2191">
        <v>40220</v>
      </c>
      <c r="S2191">
        <v>41166</v>
      </c>
      <c r="T2191">
        <v>42130</v>
      </c>
      <c r="U2191">
        <v>43138</v>
      </c>
      <c r="V2191">
        <v>44170</v>
      </c>
      <c r="W2191">
        <v>45232</v>
      </c>
      <c r="X2191">
        <v>46332</v>
      </c>
      <c r="Y2191">
        <v>47483</v>
      </c>
      <c r="Z2191">
        <v>48689</v>
      </c>
      <c r="AA2191">
        <v>49954</v>
      </c>
      <c r="AB2191">
        <v>51240</v>
      </c>
      <c r="AC2191">
        <v>52521</v>
      </c>
      <c r="AD2191">
        <v>53930</v>
      </c>
      <c r="AE2191" s="22"/>
    </row>
    <row r="2192" spans="1:31" x14ac:dyDescent="0.2">
      <c r="A2192" s="25" t="s">
        <v>45</v>
      </c>
      <c r="B2192" s="11" t="s">
        <v>45</v>
      </c>
      <c r="C2192" s="12">
        <v>478</v>
      </c>
      <c r="D2192" s="11" t="s">
        <v>45</v>
      </c>
      <c r="E2192" s="11" t="s">
        <v>478</v>
      </c>
      <c r="F2192" s="11" t="s">
        <v>312</v>
      </c>
      <c r="G2192" s="12" t="s">
        <v>352</v>
      </c>
      <c r="H2192">
        <v>30186</v>
      </c>
      <c r="I2192">
        <v>31125</v>
      </c>
      <c r="J2192">
        <v>32088</v>
      </c>
      <c r="K2192">
        <v>32978</v>
      </c>
      <c r="L2192">
        <v>33729</v>
      </c>
      <c r="M2192">
        <v>34393</v>
      </c>
      <c r="N2192">
        <v>35078</v>
      </c>
      <c r="O2192">
        <v>35761</v>
      </c>
      <c r="P2192">
        <v>36483</v>
      </c>
      <c r="Q2192">
        <v>37322</v>
      </c>
      <c r="R2192">
        <v>38239</v>
      </c>
      <c r="S2192">
        <v>39156</v>
      </c>
      <c r="T2192">
        <v>40083</v>
      </c>
      <c r="U2192">
        <v>41046</v>
      </c>
      <c r="V2192">
        <v>42030</v>
      </c>
      <c r="W2192">
        <v>43043</v>
      </c>
      <c r="X2192">
        <v>44092</v>
      </c>
      <c r="Y2192">
        <v>45179</v>
      </c>
      <c r="Z2192">
        <v>46304</v>
      </c>
      <c r="AA2192">
        <v>47499</v>
      </c>
      <c r="AB2192">
        <v>48753</v>
      </c>
      <c r="AC2192">
        <v>50023</v>
      </c>
      <c r="AD2192">
        <v>51287</v>
      </c>
      <c r="AE2192" s="21"/>
    </row>
    <row r="2193" spans="1:31" x14ac:dyDescent="0.2">
      <c r="A2193" s="27" t="s">
        <v>45</v>
      </c>
      <c r="B2193" s="13" t="s">
        <v>45</v>
      </c>
      <c r="C2193" s="14">
        <v>478</v>
      </c>
      <c r="D2193" s="13" t="s">
        <v>45</v>
      </c>
      <c r="E2193" s="13" t="s">
        <v>485</v>
      </c>
      <c r="F2193" s="13" t="s">
        <v>313</v>
      </c>
      <c r="G2193" s="14" t="s">
        <v>352</v>
      </c>
      <c r="H2193">
        <v>49919</v>
      </c>
      <c r="I2193">
        <v>51149</v>
      </c>
      <c r="J2193">
        <v>52352</v>
      </c>
      <c r="K2193">
        <v>53846</v>
      </c>
      <c r="L2193">
        <v>55365</v>
      </c>
      <c r="M2193">
        <v>56880</v>
      </c>
      <c r="N2193">
        <v>58366</v>
      </c>
      <c r="O2193">
        <v>59790</v>
      </c>
      <c r="P2193">
        <v>61577</v>
      </c>
      <c r="Q2193">
        <v>63365</v>
      </c>
      <c r="R2193">
        <v>65051</v>
      </c>
      <c r="S2193">
        <v>66505</v>
      </c>
      <c r="T2193">
        <v>67591</v>
      </c>
      <c r="U2193">
        <v>42134</v>
      </c>
      <c r="V2193">
        <v>43128</v>
      </c>
      <c r="W2193">
        <v>44150</v>
      </c>
      <c r="X2193">
        <v>45209</v>
      </c>
      <c r="Y2193">
        <v>46306</v>
      </c>
      <c r="Z2193">
        <v>47447</v>
      </c>
      <c r="AA2193">
        <v>48653</v>
      </c>
      <c r="AB2193">
        <v>49917</v>
      </c>
      <c r="AC2193">
        <v>51198</v>
      </c>
      <c r="AD2193">
        <v>52474</v>
      </c>
      <c r="AE2193" s="22"/>
    </row>
    <row r="2194" spans="1:31" x14ac:dyDescent="0.2">
      <c r="A2194" s="25" t="s">
        <v>45</v>
      </c>
      <c r="B2194" s="11" t="s">
        <v>45</v>
      </c>
      <c r="C2194" s="12">
        <v>478</v>
      </c>
      <c r="D2194" s="11" t="s">
        <v>45</v>
      </c>
      <c r="E2194" s="11" t="s">
        <v>479</v>
      </c>
      <c r="F2194" s="11" t="s">
        <v>312</v>
      </c>
      <c r="G2194" s="12" t="s">
        <v>338</v>
      </c>
      <c r="H2194">
        <v>29233</v>
      </c>
      <c r="I2194">
        <v>30173</v>
      </c>
      <c r="J2194">
        <v>31119</v>
      </c>
      <c r="K2194">
        <v>32104</v>
      </c>
      <c r="L2194">
        <v>33005</v>
      </c>
      <c r="M2194">
        <v>33761</v>
      </c>
      <c r="N2194">
        <v>34428</v>
      </c>
      <c r="O2194">
        <v>35115</v>
      </c>
      <c r="P2194">
        <v>35775</v>
      </c>
      <c r="Q2194">
        <v>36515</v>
      </c>
      <c r="R2194">
        <v>37361</v>
      </c>
      <c r="S2194">
        <v>38271</v>
      </c>
      <c r="T2194">
        <v>39178</v>
      </c>
      <c r="U2194">
        <v>40104</v>
      </c>
      <c r="V2194">
        <v>41056</v>
      </c>
      <c r="W2194">
        <v>42033</v>
      </c>
      <c r="X2194">
        <v>43044</v>
      </c>
      <c r="Y2194">
        <v>44094</v>
      </c>
      <c r="Z2194">
        <v>45161</v>
      </c>
      <c r="AA2194">
        <v>46291</v>
      </c>
      <c r="AB2194">
        <v>47488</v>
      </c>
      <c r="AC2194">
        <v>48740</v>
      </c>
      <c r="AD2194">
        <v>50006</v>
      </c>
      <c r="AE2194" s="21"/>
    </row>
    <row r="2195" spans="1:31" x14ac:dyDescent="0.2">
      <c r="A2195" s="27" t="s">
        <v>45</v>
      </c>
      <c r="B2195" s="13" t="s">
        <v>45</v>
      </c>
      <c r="C2195" s="14">
        <v>478</v>
      </c>
      <c r="D2195" s="13" t="s">
        <v>45</v>
      </c>
      <c r="E2195" s="13" t="s">
        <v>486</v>
      </c>
      <c r="F2195" s="13" t="s">
        <v>313</v>
      </c>
      <c r="G2195" s="14" t="s">
        <v>338</v>
      </c>
      <c r="H2195">
        <v>30015</v>
      </c>
      <c r="I2195">
        <v>30991</v>
      </c>
      <c r="J2195">
        <v>31971</v>
      </c>
      <c r="K2195">
        <v>32983</v>
      </c>
      <c r="L2195">
        <v>33907</v>
      </c>
      <c r="M2195">
        <v>34691</v>
      </c>
      <c r="N2195">
        <v>35387</v>
      </c>
      <c r="O2195">
        <v>36100</v>
      </c>
      <c r="P2195">
        <v>36782</v>
      </c>
      <c r="Q2195">
        <v>37540</v>
      </c>
      <c r="R2195">
        <v>38399</v>
      </c>
      <c r="S2195">
        <v>39319</v>
      </c>
      <c r="T2195">
        <v>40231</v>
      </c>
      <c r="U2195">
        <v>41167</v>
      </c>
      <c r="V2195">
        <v>42126</v>
      </c>
      <c r="W2195">
        <v>43110</v>
      </c>
      <c r="X2195">
        <v>44129</v>
      </c>
      <c r="Y2195">
        <v>45187</v>
      </c>
      <c r="Z2195">
        <v>46271</v>
      </c>
      <c r="AA2195">
        <v>47412</v>
      </c>
      <c r="AB2195">
        <v>48617</v>
      </c>
      <c r="AC2195">
        <v>49877</v>
      </c>
      <c r="AD2195">
        <v>51154</v>
      </c>
      <c r="AE2195" s="22"/>
    </row>
    <row r="2196" spans="1:31" x14ac:dyDescent="0.2">
      <c r="A2196" s="25" t="s">
        <v>45</v>
      </c>
      <c r="B2196" s="11" t="s">
        <v>45</v>
      </c>
      <c r="C2196" s="12">
        <v>478</v>
      </c>
      <c r="D2196" s="11" t="s">
        <v>45</v>
      </c>
      <c r="E2196" s="11" t="s">
        <v>458</v>
      </c>
      <c r="F2196" s="11" t="s">
        <v>312</v>
      </c>
      <c r="G2196" s="12" t="s">
        <v>457</v>
      </c>
      <c r="H2196" s="205">
        <v>175123.99999999997</v>
      </c>
      <c r="I2196" s="205">
        <v>178544</v>
      </c>
      <c r="J2196" s="205">
        <v>182289</v>
      </c>
      <c r="K2196" s="205">
        <v>186357</v>
      </c>
      <c r="L2196" s="205">
        <v>190716.99999999997</v>
      </c>
      <c r="M2196">
        <v>195297</v>
      </c>
      <c r="N2196">
        <v>200015</v>
      </c>
      <c r="O2196">
        <v>204850.00000000003</v>
      </c>
      <c r="P2196">
        <v>209852.00000000003</v>
      </c>
      <c r="Q2196">
        <v>215105.00000000003</v>
      </c>
      <c r="R2196">
        <v>220547.00000000003</v>
      </c>
      <c r="S2196">
        <v>226136.99999999997</v>
      </c>
      <c r="T2196">
        <v>231886.00000000003</v>
      </c>
      <c r="U2196">
        <v>238031</v>
      </c>
      <c r="V2196">
        <v>244290.00000000003</v>
      </c>
      <c r="W2196">
        <v>250718</v>
      </c>
      <c r="X2196">
        <v>257441.00000000003</v>
      </c>
      <c r="Y2196">
        <v>264516</v>
      </c>
      <c r="Z2196">
        <v>271959</v>
      </c>
      <c r="AA2196">
        <v>279784</v>
      </c>
      <c r="AB2196">
        <v>287712</v>
      </c>
      <c r="AC2196">
        <v>295334</v>
      </c>
      <c r="AD2196">
        <v>302410</v>
      </c>
      <c r="AE2196" s="21" t="s">
        <v>1</v>
      </c>
    </row>
    <row r="2197" spans="1:31" x14ac:dyDescent="0.2">
      <c r="A2197" s="27" t="s">
        <v>45</v>
      </c>
      <c r="B2197" s="13" t="s">
        <v>45</v>
      </c>
      <c r="C2197" s="14">
        <v>478</v>
      </c>
      <c r="D2197" s="13" t="s">
        <v>45</v>
      </c>
      <c r="E2197" s="13" t="s">
        <v>456</v>
      </c>
      <c r="F2197" s="13" t="s">
        <v>312</v>
      </c>
      <c r="G2197" s="14" t="s">
        <v>455</v>
      </c>
      <c r="H2197" s="205">
        <v>155649</v>
      </c>
      <c r="I2197" s="205">
        <v>160051</v>
      </c>
      <c r="J2197" s="205">
        <v>164173</v>
      </c>
      <c r="K2197" s="205">
        <v>168115</v>
      </c>
      <c r="L2197" s="205">
        <v>171781</v>
      </c>
      <c r="M2197">
        <v>175301.00000000003</v>
      </c>
      <c r="N2197">
        <v>178917</v>
      </c>
      <c r="O2197">
        <v>182775</v>
      </c>
      <c r="P2197">
        <v>186782</v>
      </c>
      <c r="Q2197">
        <v>191134</v>
      </c>
      <c r="R2197">
        <v>195747</v>
      </c>
      <c r="S2197">
        <v>200487.00000000003</v>
      </c>
      <c r="T2197">
        <v>205289</v>
      </c>
      <c r="U2197">
        <v>210286</v>
      </c>
      <c r="V2197">
        <v>215402</v>
      </c>
      <c r="W2197">
        <v>220676</v>
      </c>
      <c r="X2197">
        <v>226169.99999999997</v>
      </c>
      <c r="Y2197">
        <v>231910</v>
      </c>
      <c r="Z2197">
        <v>237815</v>
      </c>
      <c r="AA2197">
        <v>243935</v>
      </c>
      <c r="AB2197">
        <v>250314.00000000003</v>
      </c>
      <c r="AC2197">
        <v>257022</v>
      </c>
      <c r="AD2197">
        <v>264079</v>
      </c>
      <c r="AE2197" s="22" t="s">
        <v>1</v>
      </c>
    </row>
    <row r="2198" spans="1:31" x14ac:dyDescent="0.2">
      <c r="A2198" s="25" t="s">
        <v>45</v>
      </c>
      <c r="B2198" s="11" t="s">
        <v>45</v>
      </c>
      <c r="C2198" s="12">
        <v>478</v>
      </c>
      <c r="D2198" s="11" t="s">
        <v>45</v>
      </c>
      <c r="E2198" s="11" t="s">
        <v>502</v>
      </c>
      <c r="F2198" s="11" t="s">
        <v>313</v>
      </c>
      <c r="G2198" s="12" t="s">
        <v>457</v>
      </c>
      <c r="H2198" s="205">
        <v>180636.00000000003</v>
      </c>
      <c r="I2198" s="205">
        <v>184192.99999999997</v>
      </c>
      <c r="J2198" s="205">
        <v>188072.99999999997</v>
      </c>
      <c r="K2198" s="205">
        <v>192166</v>
      </c>
      <c r="L2198" s="205">
        <v>196560</v>
      </c>
      <c r="M2198">
        <v>201193</v>
      </c>
      <c r="N2198">
        <v>205985</v>
      </c>
      <c r="O2198">
        <v>210916.99999999997</v>
      </c>
      <c r="P2198">
        <v>215930</v>
      </c>
      <c r="Q2198">
        <v>221227</v>
      </c>
      <c r="R2198">
        <v>226743</v>
      </c>
      <c r="S2198">
        <v>232424.99999999997</v>
      </c>
      <c r="T2198">
        <v>238275</v>
      </c>
      <c r="U2198">
        <v>244472</v>
      </c>
      <c r="V2198">
        <v>250796.00000000006</v>
      </c>
      <c r="W2198">
        <v>257332</v>
      </c>
      <c r="X2198">
        <v>264230</v>
      </c>
      <c r="Y2198">
        <v>271560</v>
      </c>
      <c r="Z2198">
        <v>279287</v>
      </c>
      <c r="AA2198">
        <v>287467</v>
      </c>
      <c r="AB2198">
        <v>295815</v>
      </c>
      <c r="AC2198">
        <v>303890</v>
      </c>
      <c r="AD2198">
        <v>311428</v>
      </c>
      <c r="AE2198" s="21" t="s">
        <v>1</v>
      </c>
    </row>
    <row r="2199" spans="1:31" x14ac:dyDescent="0.2">
      <c r="A2199" s="27" t="s">
        <v>45</v>
      </c>
      <c r="B2199" s="13" t="s">
        <v>45</v>
      </c>
      <c r="C2199" s="14">
        <v>478</v>
      </c>
      <c r="D2199" s="13" t="s">
        <v>45</v>
      </c>
      <c r="E2199" s="13" t="s">
        <v>503</v>
      </c>
      <c r="F2199" s="13" t="s">
        <v>313</v>
      </c>
      <c r="G2199" s="14" t="s">
        <v>338</v>
      </c>
      <c r="H2199" s="205">
        <v>160055.99999999997</v>
      </c>
      <c r="I2199" s="205">
        <v>164615</v>
      </c>
      <c r="J2199" s="205">
        <v>168896.00000000003</v>
      </c>
      <c r="K2199" s="205">
        <v>172960</v>
      </c>
      <c r="L2199" s="205">
        <v>176743</v>
      </c>
      <c r="M2199">
        <v>180381</v>
      </c>
      <c r="N2199">
        <v>184107</v>
      </c>
      <c r="O2199">
        <v>188070</v>
      </c>
      <c r="P2199">
        <v>192144</v>
      </c>
      <c r="Q2199">
        <v>196556</v>
      </c>
      <c r="R2199">
        <v>201217</v>
      </c>
      <c r="S2199">
        <v>205998</v>
      </c>
      <c r="T2199">
        <v>210837.99999999997</v>
      </c>
      <c r="U2199">
        <v>215890.00000000003</v>
      </c>
      <c r="V2199">
        <v>221063.00000000003</v>
      </c>
      <c r="W2199">
        <v>226391.00000000003</v>
      </c>
      <c r="X2199">
        <v>231936.99999999997</v>
      </c>
      <c r="Y2199">
        <v>237732.00000000003</v>
      </c>
      <c r="Z2199">
        <v>243718.00000000003</v>
      </c>
      <c r="AA2199">
        <v>249906</v>
      </c>
      <c r="AB2199">
        <v>256363</v>
      </c>
      <c r="AC2199">
        <v>263200</v>
      </c>
      <c r="AD2199">
        <v>270468</v>
      </c>
      <c r="AE2199" s="22" t="s">
        <v>1</v>
      </c>
    </row>
    <row r="2200" spans="1:31" x14ac:dyDescent="0.2">
      <c r="A2200" s="25" t="s">
        <v>45</v>
      </c>
      <c r="B2200" s="11" t="s">
        <v>45</v>
      </c>
      <c r="C2200" s="12">
        <v>478</v>
      </c>
      <c r="D2200" s="11" t="s">
        <v>45</v>
      </c>
      <c r="E2200" s="11" t="s">
        <v>504</v>
      </c>
      <c r="F2200" s="11"/>
      <c r="G2200" s="12"/>
      <c r="H2200" s="205">
        <v>0</v>
      </c>
      <c r="I2200" s="205">
        <v>0</v>
      </c>
      <c r="J2200" s="205">
        <v>0</v>
      </c>
      <c r="K2200" s="205">
        <v>0</v>
      </c>
      <c r="L2200" s="205">
        <v>0</v>
      </c>
      <c r="M2200">
        <v>0</v>
      </c>
      <c r="N2200">
        <v>0</v>
      </c>
      <c r="O2200">
        <v>0</v>
      </c>
      <c r="P2200">
        <v>0</v>
      </c>
      <c r="Q2200">
        <v>0</v>
      </c>
      <c r="R2200">
        <v>0</v>
      </c>
      <c r="S2200">
        <v>0</v>
      </c>
      <c r="T2200">
        <v>0</v>
      </c>
      <c r="U2200">
        <v>0</v>
      </c>
      <c r="V2200">
        <v>0</v>
      </c>
      <c r="W2200">
        <v>0</v>
      </c>
      <c r="X2200">
        <v>0</v>
      </c>
      <c r="Y2200">
        <v>0</v>
      </c>
      <c r="Z2200">
        <v>0</v>
      </c>
      <c r="AA2200">
        <v>0</v>
      </c>
      <c r="AB2200">
        <v>0</v>
      </c>
      <c r="AC2200">
        <v>0</v>
      </c>
      <c r="AD2200">
        <v>0</v>
      </c>
      <c r="AE2200" s="21" t="s">
        <v>1</v>
      </c>
    </row>
    <row r="2201" spans="1:31" x14ac:dyDescent="0.2">
      <c r="A2201" s="27" t="s">
        <v>45</v>
      </c>
      <c r="B2201" s="13" t="s">
        <v>45</v>
      </c>
      <c r="C2201" s="14">
        <v>478</v>
      </c>
      <c r="D2201" s="13" t="s">
        <v>45</v>
      </c>
      <c r="E2201" s="13" t="s">
        <v>505</v>
      </c>
      <c r="F2201" s="13"/>
      <c r="G2201" s="14"/>
      <c r="H2201" s="205">
        <v>3296237</v>
      </c>
      <c r="I2201" s="205">
        <v>3393408</v>
      </c>
      <c r="J2201" s="205">
        <v>3494200</v>
      </c>
      <c r="K2201" s="205">
        <v>3598646</v>
      </c>
      <c r="L2201" s="205">
        <v>3706555</v>
      </c>
      <c r="M2201">
        <v>3817497</v>
      </c>
      <c r="N2201">
        <v>3930894</v>
      </c>
      <c r="O2201">
        <v>4046304</v>
      </c>
      <c r="P2201">
        <v>4163532</v>
      </c>
      <c r="Q2201">
        <v>4282582</v>
      </c>
      <c r="R2201">
        <v>4403312</v>
      </c>
      <c r="S2201">
        <v>4525698</v>
      </c>
      <c r="T2201">
        <v>4649660</v>
      </c>
      <c r="U2201">
        <v>4775110</v>
      </c>
      <c r="V2201">
        <v>4901979</v>
      </c>
      <c r="W2201">
        <v>5030233</v>
      </c>
      <c r="X2201">
        <v>5159893</v>
      </c>
      <c r="Y2201">
        <v>5290956</v>
      </c>
      <c r="Z2201">
        <v>5423376</v>
      </c>
      <c r="AA2201">
        <v>5557164</v>
      </c>
      <c r="AB2201">
        <v>5692349</v>
      </c>
      <c r="AC2201">
        <v>5829005</v>
      </c>
      <c r="AD2201">
        <v>5967176</v>
      </c>
      <c r="AE2201" s="22" t="s">
        <v>1</v>
      </c>
    </row>
    <row r="2202" spans="1:31" x14ac:dyDescent="0.2">
      <c r="A2202" s="25" t="s">
        <v>46</v>
      </c>
      <c r="B2202" s="11" t="s">
        <v>46</v>
      </c>
      <c r="C2202" s="12">
        <v>583</v>
      </c>
      <c r="D2202" s="11" t="s">
        <v>465</v>
      </c>
      <c r="E2202" s="11" t="s">
        <v>440</v>
      </c>
      <c r="F2202" s="11" t="s">
        <v>312</v>
      </c>
      <c r="G2202" s="12" t="s">
        <v>319</v>
      </c>
      <c r="H2202" s="205">
        <v>1176</v>
      </c>
      <c r="I2202" s="205">
        <v>1160</v>
      </c>
      <c r="J2202" s="205">
        <v>1150</v>
      </c>
      <c r="K2202" s="205">
        <v>1164</v>
      </c>
      <c r="L2202" s="205">
        <v>1187</v>
      </c>
      <c r="M2202">
        <v>1207</v>
      </c>
      <c r="N2202">
        <v>1164</v>
      </c>
      <c r="O2202">
        <v>1173</v>
      </c>
      <c r="P2202">
        <v>1160</v>
      </c>
      <c r="Q2202">
        <v>1146</v>
      </c>
      <c r="R2202">
        <v>1136</v>
      </c>
      <c r="S2202">
        <v>1161</v>
      </c>
      <c r="T2202">
        <v>1164</v>
      </c>
      <c r="U2202">
        <v>1184</v>
      </c>
      <c r="V2202">
        <v>1205</v>
      </c>
      <c r="W2202">
        <v>1224</v>
      </c>
      <c r="X2202">
        <v>1216</v>
      </c>
      <c r="Y2202">
        <v>1228</v>
      </c>
      <c r="Z2202">
        <v>1238</v>
      </c>
      <c r="AA2202">
        <v>1246</v>
      </c>
      <c r="AB2202">
        <v>1250</v>
      </c>
      <c r="AC2202">
        <v>1248</v>
      </c>
      <c r="AD2202">
        <v>1246</v>
      </c>
      <c r="AE2202" s="21" t="s">
        <v>1</v>
      </c>
    </row>
    <row r="2203" spans="1:31" x14ac:dyDescent="0.2">
      <c r="A2203" s="27" t="s">
        <v>46</v>
      </c>
      <c r="B2203" s="13" t="s">
        <v>46</v>
      </c>
      <c r="C2203" s="14">
        <v>583</v>
      </c>
      <c r="D2203" s="13" t="s">
        <v>465</v>
      </c>
      <c r="E2203" s="13" t="s">
        <v>487</v>
      </c>
      <c r="F2203" s="13" t="s">
        <v>313</v>
      </c>
      <c r="G2203" s="14" t="s">
        <v>319</v>
      </c>
      <c r="H2203" s="205">
        <v>1252</v>
      </c>
      <c r="I2203" s="205">
        <v>1220</v>
      </c>
      <c r="J2203" s="205">
        <v>1204</v>
      </c>
      <c r="K2203" s="205">
        <v>1208</v>
      </c>
      <c r="L2203" s="205">
        <v>1222</v>
      </c>
      <c r="M2203">
        <v>1237</v>
      </c>
      <c r="N2203">
        <v>1214</v>
      </c>
      <c r="O2203">
        <v>1226</v>
      </c>
      <c r="P2203">
        <v>1229</v>
      </c>
      <c r="Q2203">
        <v>1230</v>
      </c>
      <c r="R2203">
        <v>1232</v>
      </c>
      <c r="S2203">
        <v>1239</v>
      </c>
      <c r="T2203">
        <v>1243</v>
      </c>
      <c r="U2203">
        <v>1253</v>
      </c>
      <c r="V2203">
        <v>1264</v>
      </c>
      <c r="W2203">
        <v>1273</v>
      </c>
      <c r="X2203">
        <v>1274</v>
      </c>
      <c r="Y2203">
        <v>1281</v>
      </c>
      <c r="Z2203">
        <v>1291</v>
      </c>
      <c r="AA2203">
        <v>1298</v>
      </c>
      <c r="AB2203">
        <v>1303</v>
      </c>
      <c r="AC2203">
        <v>1298</v>
      </c>
      <c r="AD2203">
        <v>1297</v>
      </c>
      <c r="AE2203" s="22" t="s">
        <v>1</v>
      </c>
    </row>
    <row r="2204" spans="1:31" x14ac:dyDescent="0.2">
      <c r="A2204" s="25" t="s">
        <v>46</v>
      </c>
      <c r="B2204" s="11" t="s">
        <v>46</v>
      </c>
      <c r="C2204" s="12">
        <v>583</v>
      </c>
      <c r="D2204" s="11" t="s">
        <v>465</v>
      </c>
      <c r="E2204" s="11" t="s">
        <v>441</v>
      </c>
      <c r="F2204" s="11" t="s">
        <v>312</v>
      </c>
      <c r="G2204" s="12" t="s">
        <v>355</v>
      </c>
      <c r="H2204" s="205">
        <v>1186</v>
      </c>
      <c r="I2204" s="205">
        <v>1153</v>
      </c>
      <c r="J2204" s="205">
        <v>1138</v>
      </c>
      <c r="K2204" s="205">
        <v>1144</v>
      </c>
      <c r="L2204" s="205">
        <v>1163</v>
      </c>
      <c r="M2204">
        <v>1184</v>
      </c>
      <c r="N2204">
        <v>1194</v>
      </c>
      <c r="O2204">
        <v>1178</v>
      </c>
      <c r="P2204">
        <v>1169</v>
      </c>
      <c r="Q2204">
        <v>1156</v>
      </c>
      <c r="R2204">
        <v>1143</v>
      </c>
      <c r="S2204">
        <v>1138</v>
      </c>
      <c r="T2204">
        <v>1149</v>
      </c>
      <c r="U2204">
        <v>1164</v>
      </c>
      <c r="V2204">
        <v>1182</v>
      </c>
      <c r="W2204">
        <v>1201</v>
      </c>
      <c r="X2204">
        <v>1214</v>
      </c>
      <c r="Y2204">
        <v>1216</v>
      </c>
      <c r="Z2204">
        <v>1227</v>
      </c>
      <c r="AA2204">
        <v>1236</v>
      </c>
      <c r="AB2204">
        <v>1243</v>
      </c>
      <c r="AC2204">
        <v>1246</v>
      </c>
      <c r="AD2204">
        <v>1245</v>
      </c>
      <c r="AE2204" s="21" t="s">
        <v>1</v>
      </c>
    </row>
    <row r="2205" spans="1:31" x14ac:dyDescent="0.2">
      <c r="A2205" s="27" t="s">
        <v>46</v>
      </c>
      <c r="B2205" s="13" t="s">
        <v>46</v>
      </c>
      <c r="C2205" s="14">
        <v>583</v>
      </c>
      <c r="D2205" s="13" t="s">
        <v>465</v>
      </c>
      <c r="E2205" s="13" t="s">
        <v>488</v>
      </c>
      <c r="F2205" s="13" t="s">
        <v>313</v>
      </c>
      <c r="G2205" s="14" t="s">
        <v>355</v>
      </c>
      <c r="H2205" s="205">
        <v>1262</v>
      </c>
      <c r="I2205" s="205">
        <v>1223</v>
      </c>
      <c r="J2205" s="205">
        <v>1199</v>
      </c>
      <c r="K2205" s="205">
        <v>1196</v>
      </c>
      <c r="L2205" s="205">
        <v>1206</v>
      </c>
      <c r="M2205">
        <v>1220</v>
      </c>
      <c r="N2205">
        <v>1228</v>
      </c>
      <c r="O2205">
        <v>1222</v>
      </c>
      <c r="P2205">
        <v>1225</v>
      </c>
      <c r="Q2205">
        <v>1226</v>
      </c>
      <c r="R2205">
        <v>1226</v>
      </c>
      <c r="S2205">
        <v>1228</v>
      </c>
      <c r="T2205">
        <v>1232</v>
      </c>
      <c r="U2205">
        <v>1241</v>
      </c>
      <c r="V2205">
        <v>1251</v>
      </c>
      <c r="W2205">
        <v>1260</v>
      </c>
      <c r="X2205">
        <v>1267</v>
      </c>
      <c r="Y2205">
        <v>1270</v>
      </c>
      <c r="Z2205">
        <v>1280</v>
      </c>
      <c r="AA2205">
        <v>1288</v>
      </c>
      <c r="AB2205">
        <v>1294</v>
      </c>
      <c r="AC2205">
        <v>1297</v>
      </c>
      <c r="AD2205">
        <v>1295</v>
      </c>
      <c r="AE2205" s="22" t="s">
        <v>1</v>
      </c>
    </row>
    <row r="2206" spans="1:31" x14ac:dyDescent="0.2">
      <c r="A2206" s="25" t="s">
        <v>46</v>
      </c>
      <c r="B2206" s="11" t="s">
        <v>46</v>
      </c>
      <c r="C2206" s="12">
        <v>583</v>
      </c>
      <c r="D2206" s="11" t="s">
        <v>465</v>
      </c>
      <c r="E2206" s="11" t="s">
        <v>442</v>
      </c>
      <c r="F2206" s="11" t="s">
        <v>312</v>
      </c>
      <c r="G2206" s="12" t="s">
        <v>317</v>
      </c>
      <c r="H2206" s="205">
        <v>1199</v>
      </c>
      <c r="I2206" s="205">
        <v>1162</v>
      </c>
      <c r="J2206" s="205">
        <v>1137</v>
      </c>
      <c r="K2206" s="205">
        <v>1134</v>
      </c>
      <c r="L2206" s="205">
        <v>1147</v>
      </c>
      <c r="M2206">
        <v>1167</v>
      </c>
      <c r="N2206">
        <v>1182</v>
      </c>
      <c r="O2206">
        <v>1180</v>
      </c>
      <c r="P2206">
        <v>1175</v>
      </c>
      <c r="Q2206">
        <v>1163</v>
      </c>
      <c r="R2206">
        <v>1150</v>
      </c>
      <c r="S2206">
        <v>1140</v>
      </c>
      <c r="T2206">
        <v>1141</v>
      </c>
      <c r="U2206">
        <v>1150</v>
      </c>
      <c r="V2206">
        <v>1165</v>
      </c>
      <c r="W2206">
        <v>1181</v>
      </c>
      <c r="X2206">
        <v>1196</v>
      </c>
      <c r="Y2206">
        <v>1203</v>
      </c>
      <c r="Z2206">
        <v>1215</v>
      </c>
      <c r="AA2206">
        <v>1225</v>
      </c>
      <c r="AB2206">
        <v>1233</v>
      </c>
      <c r="AC2206">
        <v>1239</v>
      </c>
      <c r="AD2206">
        <v>1241</v>
      </c>
      <c r="AE2206" s="21" t="s">
        <v>1</v>
      </c>
    </row>
    <row r="2207" spans="1:31" x14ac:dyDescent="0.2">
      <c r="A2207" s="27" t="s">
        <v>46</v>
      </c>
      <c r="B2207" s="13" t="s">
        <v>46</v>
      </c>
      <c r="C2207" s="14">
        <v>583</v>
      </c>
      <c r="D2207" s="13" t="s">
        <v>465</v>
      </c>
      <c r="E2207" s="13" t="s">
        <v>489</v>
      </c>
      <c r="F2207" s="13" t="s">
        <v>313</v>
      </c>
      <c r="G2207" s="14" t="s">
        <v>317</v>
      </c>
      <c r="H2207" s="205">
        <v>1275</v>
      </c>
      <c r="I2207" s="205">
        <v>1233</v>
      </c>
      <c r="J2207" s="205">
        <v>1202</v>
      </c>
      <c r="K2207" s="205">
        <v>1192</v>
      </c>
      <c r="L2207" s="205">
        <v>1196</v>
      </c>
      <c r="M2207">
        <v>1208</v>
      </c>
      <c r="N2207">
        <v>1218</v>
      </c>
      <c r="O2207">
        <v>1218</v>
      </c>
      <c r="P2207">
        <v>1221</v>
      </c>
      <c r="Q2207">
        <v>1222</v>
      </c>
      <c r="R2207">
        <v>1222</v>
      </c>
      <c r="S2207">
        <v>1222</v>
      </c>
      <c r="T2207">
        <v>1224</v>
      </c>
      <c r="U2207">
        <v>1231</v>
      </c>
      <c r="V2207">
        <v>1240</v>
      </c>
      <c r="W2207">
        <v>1248</v>
      </c>
      <c r="X2207">
        <v>1256</v>
      </c>
      <c r="Y2207">
        <v>1260</v>
      </c>
      <c r="Z2207">
        <v>1269</v>
      </c>
      <c r="AA2207">
        <v>1278</v>
      </c>
      <c r="AB2207">
        <v>1286</v>
      </c>
      <c r="AC2207">
        <v>1290</v>
      </c>
      <c r="AD2207">
        <v>1291</v>
      </c>
      <c r="AE2207" s="22" t="s">
        <v>1</v>
      </c>
    </row>
    <row r="2208" spans="1:31" x14ac:dyDescent="0.2">
      <c r="A2208" s="25" t="s">
        <v>46</v>
      </c>
      <c r="B2208" s="11" t="s">
        <v>46</v>
      </c>
      <c r="C2208" s="12">
        <v>583</v>
      </c>
      <c r="D2208" s="11" t="s">
        <v>465</v>
      </c>
      <c r="E2208" s="11" t="s">
        <v>443</v>
      </c>
      <c r="F2208" s="11" t="s">
        <v>312</v>
      </c>
      <c r="G2208" s="12" t="s">
        <v>356</v>
      </c>
      <c r="H2208" s="205">
        <v>1215</v>
      </c>
      <c r="I2208" s="205">
        <v>1175</v>
      </c>
      <c r="J2208" s="205">
        <v>1144</v>
      </c>
      <c r="K2208" s="205">
        <v>1132</v>
      </c>
      <c r="L2208" s="205">
        <v>1138</v>
      </c>
      <c r="M2208">
        <v>1154</v>
      </c>
      <c r="N2208">
        <v>1171</v>
      </c>
      <c r="O2208">
        <v>1178</v>
      </c>
      <c r="P2208">
        <v>1177</v>
      </c>
      <c r="Q2208">
        <v>1169</v>
      </c>
      <c r="R2208">
        <v>1156</v>
      </c>
      <c r="S2208">
        <v>1144</v>
      </c>
      <c r="T2208">
        <v>1138</v>
      </c>
      <c r="U2208">
        <v>1142</v>
      </c>
      <c r="V2208">
        <v>1152</v>
      </c>
      <c r="W2208">
        <v>1166</v>
      </c>
      <c r="X2208">
        <v>1180</v>
      </c>
      <c r="Y2208">
        <v>1191</v>
      </c>
      <c r="Z2208">
        <v>1202</v>
      </c>
      <c r="AA2208">
        <v>1214</v>
      </c>
      <c r="AB2208">
        <v>1223</v>
      </c>
      <c r="AC2208">
        <v>1231</v>
      </c>
      <c r="AD2208">
        <v>1235</v>
      </c>
      <c r="AE2208" s="21" t="s">
        <v>1</v>
      </c>
    </row>
    <row r="2209" spans="1:31" x14ac:dyDescent="0.2">
      <c r="A2209" s="27" t="s">
        <v>46</v>
      </c>
      <c r="B2209" s="13" t="s">
        <v>46</v>
      </c>
      <c r="C2209" s="14">
        <v>583</v>
      </c>
      <c r="D2209" s="13" t="s">
        <v>465</v>
      </c>
      <c r="E2209" s="13" t="s">
        <v>490</v>
      </c>
      <c r="F2209" s="13" t="s">
        <v>313</v>
      </c>
      <c r="G2209" s="14" t="s">
        <v>356</v>
      </c>
      <c r="H2209" s="205">
        <v>1290</v>
      </c>
      <c r="I2209" s="205">
        <v>1247</v>
      </c>
      <c r="J2209" s="205">
        <v>1212</v>
      </c>
      <c r="K2209" s="205">
        <v>1195</v>
      </c>
      <c r="L2209" s="205">
        <v>1193</v>
      </c>
      <c r="M2209">
        <v>1201</v>
      </c>
      <c r="N2209">
        <v>1211</v>
      </c>
      <c r="O2209">
        <v>1215</v>
      </c>
      <c r="P2209">
        <v>1217</v>
      </c>
      <c r="Q2209">
        <v>1218</v>
      </c>
      <c r="R2209">
        <v>1218</v>
      </c>
      <c r="S2209">
        <v>1217</v>
      </c>
      <c r="T2209">
        <v>1218</v>
      </c>
      <c r="U2209">
        <v>1223</v>
      </c>
      <c r="V2209">
        <v>1230</v>
      </c>
      <c r="W2209">
        <v>1238</v>
      </c>
      <c r="X2209">
        <v>1245</v>
      </c>
      <c r="Y2209">
        <v>1251</v>
      </c>
      <c r="Z2209">
        <v>1260</v>
      </c>
      <c r="AA2209">
        <v>1268</v>
      </c>
      <c r="AB2209">
        <v>1277</v>
      </c>
      <c r="AC2209">
        <v>1283</v>
      </c>
      <c r="AD2209">
        <v>1286</v>
      </c>
      <c r="AE2209" s="22" t="s">
        <v>1</v>
      </c>
    </row>
    <row r="2210" spans="1:31" x14ac:dyDescent="0.2">
      <c r="A2210" s="25" t="s">
        <v>46</v>
      </c>
      <c r="B2210" s="11" t="s">
        <v>46</v>
      </c>
      <c r="C2210" s="12">
        <v>583</v>
      </c>
      <c r="D2210" s="11" t="s">
        <v>465</v>
      </c>
      <c r="E2210" s="11" t="s">
        <v>444</v>
      </c>
      <c r="F2210" s="11" t="s">
        <v>312</v>
      </c>
      <c r="G2210" s="12" t="s">
        <v>327</v>
      </c>
      <c r="H2210" s="205">
        <v>1232</v>
      </c>
      <c r="I2210" s="205">
        <v>1191</v>
      </c>
      <c r="J2210" s="205">
        <v>1157</v>
      </c>
      <c r="K2210" s="205">
        <v>1135</v>
      </c>
      <c r="L2210" s="205">
        <v>1134</v>
      </c>
      <c r="M2210">
        <v>1146</v>
      </c>
      <c r="N2210">
        <v>1162</v>
      </c>
      <c r="O2210">
        <v>1174</v>
      </c>
      <c r="P2210">
        <v>1178</v>
      </c>
      <c r="Q2210">
        <v>1173</v>
      </c>
      <c r="R2210">
        <v>1162</v>
      </c>
      <c r="S2210">
        <v>1149</v>
      </c>
      <c r="T2210">
        <v>1139</v>
      </c>
      <c r="U2210">
        <v>1137</v>
      </c>
      <c r="V2210">
        <v>1143</v>
      </c>
      <c r="W2210">
        <v>1154</v>
      </c>
      <c r="X2210">
        <v>1167</v>
      </c>
      <c r="Y2210">
        <v>1179</v>
      </c>
      <c r="Z2210">
        <v>1190</v>
      </c>
      <c r="AA2210">
        <v>1201</v>
      </c>
      <c r="AB2210">
        <v>1212</v>
      </c>
      <c r="AC2210">
        <v>1221</v>
      </c>
      <c r="AD2210">
        <v>1228</v>
      </c>
      <c r="AE2210" s="21" t="s">
        <v>1</v>
      </c>
    </row>
    <row r="2211" spans="1:31" x14ac:dyDescent="0.2">
      <c r="A2211" s="27" t="s">
        <v>46</v>
      </c>
      <c r="B2211" s="13" t="s">
        <v>46</v>
      </c>
      <c r="C2211" s="14">
        <v>583</v>
      </c>
      <c r="D2211" s="13" t="s">
        <v>465</v>
      </c>
      <c r="E2211" s="13" t="s">
        <v>491</v>
      </c>
      <c r="F2211" s="13" t="s">
        <v>313</v>
      </c>
      <c r="G2211" s="14" t="s">
        <v>327</v>
      </c>
      <c r="H2211" s="205">
        <v>1305</v>
      </c>
      <c r="I2211" s="205">
        <v>1263</v>
      </c>
      <c r="J2211" s="205">
        <v>1226</v>
      </c>
      <c r="K2211" s="205">
        <v>1202</v>
      </c>
      <c r="L2211" s="205">
        <v>1195</v>
      </c>
      <c r="M2211">
        <v>1199</v>
      </c>
      <c r="N2211">
        <v>1207</v>
      </c>
      <c r="O2211">
        <v>1212</v>
      </c>
      <c r="P2211">
        <v>1215</v>
      </c>
      <c r="Q2211">
        <v>1216</v>
      </c>
      <c r="R2211">
        <v>1215</v>
      </c>
      <c r="S2211">
        <v>1214</v>
      </c>
      <c r="T2211">
        <v>1213</v>
      </c>
      <c r="U2211">
        <v>1217</v>
      </c>
      <c r="V2211">
        <v>1222</v>
      </c>
      <c r="W2211">
        <v>1229</v>
      </c>
      <c r="X2211">
        <v>1236</v>
      </c>
      <c r="Y2211">
        <v>1242</v>
      </c>
      <c r="Z2211">
        <v>1250</v>
      </c>
      <c r="AA2211">
        <v>1259</v>
      </c>
      <c r="AB2211">
        <v>1267</v>
      </c>
      <c r="AC2211">
        <v>1275</v>
      </c>
      <c r="AD2211">
        <v>1280</v>
      </c>
      <c r="AE2211" s="22" t="s">
        <v>1</v>
      </c>
    </row>
    <row r="2212" spans="1:31" x14ac:dyDescent="0.2">
      <c r="A2212" s="25" t="s">
        <v>46</v>
      </c>
      <c r="B2212" s="11" t="s">
        <v>46</v>
      </c>
      <c r="C2212" s="12">
        <v>583</v>
      </c>
      <c r="D2212" s="11" t="s">
        <v>465</v>
      </c>
      <c r="E2212" s="11" t="s">
        <v>445</v>
      </c>
      <c r="F2212" s="11" t="s">
        <v>312</v>
      </c>
      <c r="G2212" s="12" t="s">
        <v>320</v>
      </c>
      <c r="H2212" s="205">
        <v>1250</v>
      </c>
      <c r="I2212" s="205">
        <v>1209</v>
      </c>
      <c r="J2212" s="205">
        <v>1174</v>
      </c>
      <c r="K2212" s="205">
        <v>1144</v>
      </c>
      <c r="L2212" s="205">
        <v>1133</v>
      </c>
      <c r="M2212">
        <v>1141</v>
      </c>
      <c r="N2212">
        <v>1155</v>
      </c>
      <c r="O2212">
        <v>1168</v>
      </c>
      <c r="P2212">
        <v>1176</v>
      </c>
      <c r="Q2212">
        <v>1177</v>
      </c>
      <c r="R2212">
        <v>1168</v>
      </c>
      <c r="S2212">
        <v>1155</v>
      </c>
      <c r="T2212">
        <v>1143</v>
      </c>
      <c r="U2212">
        <v>1136</v>
      </c>
      <c r="V2212">
        <v>1136</v>
      </c>
      <c r="W2212">
        <v>1144</v>
      </c>
      <c r="X2212">
        <v>1155</v>
      </c>
      <c r="Y2212">
        <v>1168</v>
      </c>
      <c r="Z2212">
        <v>1178</v>
      </c>
      <c r="AA2212">
        <v>1189</v>
      </c>
      <c r="AB2212">
        <v>1200</v>
      </c>
      <c r="AC2212">
        <v>1211</v>
      </c>
      <c r="AD2212">
        <v>1219</v>
      </c>
      <c r="AE2212" s="21" t="s">
        <v>1</v>
      </c>
    </row>
    <row r="2213" spans="1:31" x14ac:dyDescent="0.2">
      <c r="A2213" s="27" t="s">
        <v>46</v>
      </c>
      <c r="B2213" s="13" t="s">
        <v>46</v>
      </c>
      <c r="C2213" s="14">
        <v>583</v>
      </c>
      <c r="D2213" s="13" t="s">
        <v>465</v>
      </c>
      <c r="E2213" s="13" t="s">
        <v>492</v>
      </c>
      <c r="F2213" s="13" t="s">
        <v>313</v>
      </c>
      <c r="G2213" s="14" t="s">
        <v>320</v>
      </c>
      <c r="H2213" s="205">
        <v>1321</v>
      </c>
      <c r="I2213" s="205">
        <v>1280</v>
      </c>
      <c r="J2213" s="205">
        <v>1243</v>
      </c>
      <c r="K2213" s="205">
        <v>1214</v>
      </c>
      <c r="L2213" s="205">
        <v>1200</v>
      </c>
      <c r="M2213">
        <v>1200</v>
      </c>
      <c r="N2213">
        <v>1205</v>
      </c>
      <c r="O2213">
        <v>1211</v>
      </c>
      <c r="P2213">
        <v>1213</v>
      </c>
      <c r="Q2213">
        <v>1214</v>
      </c>
      <c r="R2213">
        <v>1213</v>
      </c>
      <c r="S2213">
        <v>1211</v>
      </c>
      <c r="T2213">
        <v>1210</v>
      </c>
      <c r="U2213">
        <v>1212</v>
      </c>
      <c r="V2213">
        <v>1216</v>
      </c>
      <c r="W2213">
        <v>1222</v>
      </c>
      <c r="X2213">
        <v>1228</v>
      </c>
      <c r="Y2213">
        <v>1234</v>
      </c>
      <c r="Z2213">
        <v>1241</v>
      </c>
      <c r="AA2213">
        <v>1249</v>
      </c>
      <c r="AB2213">
        <v>1258</v>
      </c>
      <c r="AC2213">
        <v>1266</v>
      </c>
      <c r="AD2213">
        <v>1273</v>
      </c>
      <c r="AE2213" s="22" t="s">
        <v>1</v>
      </c>
    </row>
    <row r="2214" spans="1:31" x14ac:dyDescent="0.2">
      <c r="A2214" s="25" t="s">
        <v>46</v>
      </c>
      <c r="B2214" s="11" t="s">
        <v>46</v>
      </c>
      <c r="C2214" s="12">
        <v>583</v>
      </c>
      <c r="D2214" s="11" t="s">
        <v>465</v>
      </c>
      <c r="E2214" s="11" t="s">
        <v>446</v>
      </c>
      <c r="F2214" s="11" t="s">
        <v>312</v>
      </c>
      <c r="G2214" s="12" t="s">
        <v>326</v>
      </c>
      <c r="H2214" s="205">
        <v>1268</v>
      </c>
      <c r="I2214" s="205">
        <v>1228</v>
      </c>
      <c r="J2214" s="205">
        <v>1193</v>
      </c>
      <c r="K2214" s="205">
        <v>1160</v>
      </c>
      <c r="L2214" s="205">
        <v>1140</v>
      </c>
      <c r="M2214">
        <v>1136</v>
      </c>
      <c r="N2214">
        <v>1148</v>
      </c>
      <c r="O2214">
        <v>1162</v>
      </c>
      <c r="P2214">
        <v>1170</v>
      </c>
      <c r="Q2214">
        <v>1176</v>
      </c>
      <c r="R2214">
        <v>1174</v>
      </c>
      <c r="S2214">
        <v>1162</v>
      </c>
      <c r="T2214">
        <v>1149</v>
      </c>
      <c r="U2214">
        <v>1139</v>
      </c>
      <c r="V2214">
        <v>1134</v>
      </c>
      <c r="W2214">
        <v>1136</v>
      </c>
      <c r="X2214">
        <v>1145</v>
      </c>
      <c r="Y2214">
        <v>1157</v>
      </c>
      <c r="Z2214">
        <v>1166</v>
      </c>
      <c r="AA2214">
        <v>1177</v>
      </c>
      <c r="AB2214">
        <v>1188</v>
      </c>
      <c r="AC2214">
        <v>1199</v>
      </c>
      <c r="AD2214">
        <v>1209</v>
      </c>
      <c r="AE2214" s="21" t="s">
        <v>1</v>
      </c>
    </row>
    <row r="2215" spans="1:31" x14ac:dyDescent="0.2">
      <c r="A2215" s="27" t="s">
        <v>46</v>
      </c>
      <c r="B2215" s="13" t="s">
        <v>46</v>
      </c>
      <c r="C2215" s="14">
        <v>583</v>
      </c>
      <c r="D2215" s="13" t="s">
        <v>465</v>
      </c>
      <c r="E2215" s="13" t="s">
        <v>493</v>
      </c>
      <c r="F2215" s="13" t="s">
        <v>313</v>
      </c>
      <c r="G2215" s="14" t="s">
        <v>326</v>
      </c>
      <c r="H2215" s="205">
        <v>1336</v>
      </c>
      <c r="I2215" s="205">
        <v>1297</v>
      </c>
      <c r="J2215" s="205">
        <v>1262</v>
      </c>
      <c r="K2215" s="205">
        <v>1230</v>
      </c>
      <c r="L2215" s="205">
        <v>1209</v>
      </c>
      <c r="M2215">
        <v>1202</v>
      </c>
      <c r="N2215">
        <v>1205</v>
      </c>
      <c r="O2215">
        <v>1210</v>
      </c>
      <c r="P2215">
        <v>1210</v>
      </c>
      <c r="Q2215">
        <v>1212</v>
      </c>
      <c r="R2215">
        <v>1212</v>
      </c>
      <c r="S2215">
        <v>1210</v>
      </c>
      <c r="T2215">
        <v>1208</v>
      </c>
      <c r="U2215">
        <v>1208</v>
      </c>
      <c r="V2215">
        <v>1210</v>
      </c>
      <c r="W2215">
        <v>1215</v>
      </c>
      <c r="X2215">
        <v>1221</v>
      </c>
      <c r="Y2215">
        <v>1227</v>
      </c>
      <c r="Z2215">
        <v>1232</v>
      </c>
      <c r="AA2215">
        <v>1240</v>
      </c>
      <c r="AB2215">
        <v>1248</v>
      </c>
      <c r="AC2215">
        <v>1257</v>
      </c>
      <c r="AD2215">
        <v>1264</v>
      </c>
      <c r="AE2215" s="22" t="s">
        <v>1</v>
      </c>
    </row>
    <row r="2216" spans="1:31" x14ac:dyDescent="0.2">
      <c r="A2216" s="25" t="s">
        <v>46</v>
      </c>
      <c r="B2216" s="11" t="s">
        <v>46</v>
      </c>
      <c r="C2216" s="12">
        <v>583</v>
      </c>
      <c r="D2216" s="11" t="s">
        <v>465</v>
      </c>
      <c r="E2216" s="11" t="s">
        <v>447</v>
      </c>
      <c r="F2216" s="11" t="s">
        <v>312</v>
      </c>
      <c r="G2216" s="12" t="s">
        <v>318</v>
      </c>
      <c r="H2216" s="205">
        <v>1279</v>
      </c>
      <c r="I2216" s="205">
        <v>1248</v>
      </c>
      <c r="J2216" s="205">
        <v>1214</v>
      </c>
      <c r="K2216" s="205">
        <v>1179</v>
      </c>
      <c r="L2216" s="205">
        <v>1154</v>
      </c>
      <c r="M2216">
        <v>1139</v>
      </c>
      <c r="N2216">
        <v>1139</v>
      </c>
      <c r="O2216">
        <v>1154</v>
      </c>
      <c r="P2216">
        <v>1161</v>
      </c>
      <c r="Q2216">
        <v>1169</v>
      </c>
      <c r="R2216">
        <v>1175</v>
      </c>
      <c r="S2216">
        <v>1172</v>
      </c>
      <c r="T2216">
        <v>1158</v>
      </c>
      <c r="U2216">
        <v>1145</v>
      </c>
      <c r="V2216">
        <v>1136</v>
      </c>
      <c r="W2216">
        <v>1132</v>
      </c>
      <c r="X2216">
        <v>1135</v>
      </c>
      <c r="Y2216">
        <v>1146</v>
      </c>
      <c r="Z2216">
        <v>1154</v>
      </c>
      <c r="AA2216">
        <v>1163</v>
      </c>
      <c r="AB2216">
        <v>1175</v>
      </c>
      <c r="AC2216">
        <v>1187</v>
      </c>
      <c r="AD2216">
        <v>1198</v>
      </c>
      <c r="AE2216" s="21" t="s">
        <v>1</v>
      </c>
    </row>
    <row r="2217" spans="1:31" x14ac:dyDescent="0.2">
      <c r="A2217" s="27" t="s">
        <v>46</v>
      </c>
      <c r="B2217" s="13" t="s">
        <v>46</v>
      </c>
      <c r="C2217" s="14">
        <v>583</v>
      </c>
      <c r="D2217" s="13" t="s">
        <v>465</v>
      </c>
      <c r="E2217" s="13" t="s">
        <v>494</v>
      </c>
      <c r="F2217" s="13" t="s">
        <v>313</v>
      </c>
      <c r="G2217" s="14" t="s">
        <v>318</v>
      </c>
      <c r="H2217" s="205">
        <v>1347</v>
      </c>
      <c r="I2217" s="205">
        <v>1314</v>
      </c>
      <c r="J2217" s="205">
        <v>1281</v>
      </c>
      <c r="K2217" s="205">
        <v>1249</v>
      </c>
      <c r="L2217" s="205">
        <v>1225</v>
      </c>
      <c r="M2217">
        <v>1210</v>
      </c>
      <c r="N2217">
        <v>1205</v>
      </c>
      <c r="O2217">
        <v>1209</v>
      </c>
      <c r="P2217">
        <v>1208</v>
      </c>
      <c r="Q2217">
        <v>1209</v>
      </c>
      <c r="R2217">
        <v>1210</v>
      </c>
      <c r="S2217">
        <v>1210</v>
      </c>
      <c r="T2217">
        <v>1207</v>
      </c>
      <c r="U2217">
        <v>1205</v>
      </c>
      <c r="V2217">
        <v>1206</v>
      </c>
      <c r="W2217">
        <v>1209</v>
      </c>
      <c r="X2217">
        <v>1214</v>
      </c>
      <c r="Y2217">
        <v>1219</v>
      </c>
      <c r="Z2217">
        <v>1223</v>
      </c>
      <c r="AA2217">
        <v>1230</v>
      </c>
      <c r="AB2217">
        <v>1238</v>
      </c>
      <c r="AC2217">
        <v>1247</v>
      </c>
      <c r="AD2217">
        <v>1255</v>
      </c>
      <c r="AE2217" s="22" t="s">
        <v>1</v>
      </c>
    </row>
    <row r="2218" spans="1:31" x14ac:dyDescent="0.2">
      <c r="A2218" s="25" t="s">
        <v>46</v>
      </c>
      <c r="B2218" s="11" t="s">
        <v>46</v>
      </c>
      <c r="C2218" s="12">
        <v>583</v>
      </c>
      <c r="D2218" s="11" t="s">
        <v>465</v>
      </c>
      <c r="E2218" s="11" t="s">
        <v>448</v>
      </c>
      <c r="F2218" s="11" t="s">
        <v>312</v>
      </c>
      <c r="G2218" s="12" t="s">
        <v>333</v>
      </c>
      <c r="H2218" s="205">
        <v>1280</v>
      </c>
      <c r="I2218" s="205">
        <v>1260</v>
      </c>
      <c r="J2218" s="205">
        <v>1236</v>
      </c>
      <c r="K2218" s="205">
        <v>1199</v>
      </c>
      <c r="L2218" s="205">
        <v>1174</v>
      </c>
      <c r="M2218">
        <v>1153</v>
      </c>
      <c r="N2218">
        <v>1139</v>
      </c>
      <c r="O2218">
        <v>1141</v>
      </c>
      <c r="P2218">
        <v>1151</v>
      </c>
      <c r="Q2218">
        <v>1158</v>
      </c>
      <c r="R2218">
        <v>1167</v>
      </c>
      <c r="S2218">
        <v>1174</v>
      </c>
      <c r="T2218">
        <v>1170</v>
      </c>
      <c r="U2218">
        <v>1152</v>
      </c>
      <c r="V2218">
        <v>1141</v>
      </c>
      <c r="W2218">
        <v>1133</v>
      </c>
      <c r="X2218">
        <v>1129</v>
      </c>
      <c r="Y2218">
        <v>1134</v>
      </c>
      <c r="Z2218">
        <v>1141</v>
      </c>
      <c r="AA2218">
        <v>1150</v>
      </c>
      <c r="AB2218">
        <v>1161</v>
      </c>
      <c r="AC2218">
        <v>1174</v>
      </c>
      <c r="AD2218">
        <v>1186</v>
      </c>
      <c r="AE2218" s="21" t="s">
        <v>1</v>
      </c>
    </row>
    <row r="2219" spans="1:31" x14ac:dyDescent="0.2">
      <c r="A2219" s="27" t="s">
        <v>46</v>
      </c>
      <c r="B2219" s="13" t="s">
        <v>46</v>
      </c>
      <c r="C2219" s="14">
        <v>583</v>
      </c>
      <c r="D2219" s="13" t="s">
        <v>465</v>
      </c>
      <c r="E2219" s="13" t="s">
        <v>495</v>
      </c>
      <c r="F2219" s="13" t="s">
        <v>313</v>
      </c>
      <c r="G2219" s="14" t="s">
        <v>333</v>
      </c>
      <c r="H2219" s="205">
        <v>1351</v>
      </c>
      <c r="I2219" s="205">
        <v>1326</v>
      </c>
      <c r="J2219" s="205">
        <v>1301</v>
      </c>
      <c r="K2219" s="205">
        <v>1267</v>
      </c>
      <c r="L2219" s="205">
        <v>1243</v>
      </c>
      <c r="M2219">
        <v>1225</v>
      </c>
      <c r="N2219">
        <v>1211</v>
      </c>
      <c r="O2219">
        <v>1207</v>
      </c>
      <c r="P2219">
        <v>1206</v>
      </c>
      <c r="Q2219">
        <v>1205</v>
      </c>
      <c r="R2219">
        <v>1206</v>
      </c>
      <c r="S2219">
        <v>1208</v>
      </c>
      <c r="T2219">
        <v>1208</v>
      </c>
      <c r="U2219">
        <v>1203</v>
      </c>
      <c r="V2219">
        <v>1201</v>
      </c>
      <c r="W2219">
        <v>1203</v>
      </c>
      <c r="X2219">
        <v>1207</v>
      </c>
      <c r="Y2219">
        <v>1212</v>
      </c>
      <c r="Z2219">
        <v>1215</v>
      </c>
      <c r="AA2219">
        <v>1220</v>
      </c>
      <c r="AB2219">
        <v>1228</v>
      </c>
      <c r="AC2219">
        <v>1236</v>
      </c>
      <c r="AD2219">
        <v>1246</v>
      </c>
      <c r="AE2219" s="22" t="s">
        <v>1</v>
      </c>
    </row>
    <row r="2220" spans="1:31" x14ac:dyDescent="0.2">
      <c r="A2220" s="25" t="s">
        <v>46</v>
      </c>
      <c r="B2220" s="11" t="s">
        <v>46</v>
      </c>
      <c r="C2220" s="12">
        <v>583</v>
      </c>
      <c r="D2220" s="11" t="s">
        <v>465</v>
      </c>
      <c r="E2220" s="11" t="s">
        <v>449</v>
      </c>
      <c r="F2220" s="11" t="s">
        <v>312</v>
      </c>
      <c r="G2220" s="12" t="s">
        <v>340</v>
      </c>
      <c r="H2220" s="205">
        <v>1273</v>
      </c>
      <c r="I2220" s="205">
        <v>1259</v>
      </c>
      <c r="J2220" s="205">
        <v>1248</v>
      </c>
      <c r="K2220" s="205">
        <v>1220</v>
      </c>
      <c r="L2220" s="205">
        <v>1193</v>
      </c>
      <c r="M2220">
        <v>1173</v>
      </c>
      <c r="N2220">
        <v>1153</v>
      </c>
      <c r="O2220">
        <v>1138</v>
      </c>
      <c r="P2220">
        <v>1137</v>
      </c>
      <c r="Q2220">
        <v>1146</v>
      </c>
      <c r="R2220">
        <v>1154</v>
      </c>
      <c r="S2220">
        <v>1165</v>
      </c>
      <c r="T2220">
        <v>1174</v>
      </c>
      <c r="U2220">
        <v>1163</v>
      </c>
      <c r="V2220">
        <v>1147</v>
      </c>
      <c r="W2220">
        <v>1137</v>
      </c>
      <c r="X2220">
        <v>1130</v>
      </c>
      <c r="Y2220">
        <v>1127</v>
      </c>
      <c r="Z2220">
        <v>1128</v>
      </c>
      <c r="AA2220">
        <v>1137</v>
      </c>
      <c r="AB2220">
        <v>1147</v>
      </c>
      <c r="AC2220">
        <v>1159</v>
      </c>
      <c r="AD2220">
        <v>1172</v>
      </c>
      <c r="AE2220" s="21" t="s">
        <v>1</v>
      </c>
    </row>
    <row r="2221" spans="1:31" x14ac:dyDescent="0.2">
      <c r="A2221" s="27" t="s">
        <v>46</v>
      </c>
      <c r="B2221" s="13" t="s">
        <v>46</v>
      </c>
      <c r="C2221" s="14">
        <v>583</v>
      </c>
      <c r="D2221" s="13" t="s">
        <v>465</v>
      </c>
      <c r="E2221" s="13" t="s">
        <v>496</v>
      </c>
      <c r="F2221" s="13" t="s">
        <v>313</v>
      </c>
      <c r="G2221" s="14" t="s">
        <v>340</v>
      </c>
      <c r="H2221" s="205">
        <v>1349</v>
      </c>
      <c r="I2221" s="205">
        <v>1330</v>
      </c>
      <c r="J2221" s="205">
        <v>1314</v>
      </c>
      <c r="K2221" s="205">
        <v>1285</v>
      </c>
      <c r="L2221" s="205">
        <v>1261</v>
      </c>
      <c r="M2221">
        <v>1243</v>
      </c>
      <c r="N2221">
        <v>1225</v>
      </c>
      <c r="O2221">
        <v>1210</v>
      </c>
      <c r="P2221">
        <v>1202</v>
      </c>
      <c r="Q2221">
        <v>1202</v>
      </c>
      <c r="R2221">
        <v>1201</v>
      </c>
      <c r="S2221">
        <v>1204</v>
      </c>
      <c r="T2221">
        <v>1207</v>
      </c>
      <c r="U2221">
        <v>1202</v>
      </c>
      <c r="V2221">
        <v>1198</v>
      </c>
      <c r="W2221">
        <v>1198</v>
      </c>
      <c r="X2221">
        <v>1201</v>
      </c>
      <c r="Y2221">
        <v>1205</v>
      </c>
      <c r="Z2221">
        <v>1207</v>
      </c>
      <c r="AA2221">
        <v>1211</v>
      </c>
      <c r="AB2221">
        <v>1217</v>
      </c>
      <c r="AC2221">
        <v>1225</v>
      </c>
      <c r="AD2221">
        <v>1235</v>
      </c>
      <c r="AE2221" s="22" t="s">
        <v>1</v>
      </c>
    </row>
    <row r="2222" spans="1:31" x14ac:dyDescent="0.2">
      <c r="A2222" s="25" t="s">
        <v>46</v>
      </c>
      <c r="B2222" s="11" t="s">
        <v>46</v>
      </c>
      <c r="C2222" s="12">
        <v>583</v>
      </c>
      <c r="D2222" s="11" t="s">
        <v>465</v>
      </c>
      <c r="E2222" s="11" t="s">
        <v>450</v>
      </c>
      <c r="F2222" s="11" t="s">
        <v>312</v>
      </c>
      <c r="G2222" s="12" t="s">
        <v>329</v>
      </c>
      <c r="H2222" s="205">
        <v>1265</v>
      </c>
      <c r="I2222" s="205">
        <v>1248</v>
      </c>
      <c r="J2222" s="205">
        <v>1245</v>
      </c>
      <c r="K2222" s="205">
        <v>1231</v>
      </c>
      <c r="L2222" s="205">
        <v>1212</v>
      </c>
      <c r="M2222">
        <v>1191</v>
      </c>
      <c r="N2222">
        <v>1173</v>
      </c>
      <c r="O2222">
        <v>1150</v>
      </c>
      <c r="P2222">
        <v>1132</v>
      </c>
      <c r="Q2222">
        <v>1130</v>
      </c>
      <c r="R2222">
        <v>1140</v>
      </c>
      <c r="S2222">
        <v>1149</v>
      </c>
      <c r="T2222">
        <v>1164</v>
      </c>
      <c r="U2222">
        <v>1166</v>
      </c>
      <c r="V2222">
        <v>1157</v>
      </c>
      <c r="W2222">
        <v>1143</v>
      </c>
      <c r="X2222">
        <v>1134</v>
      </c>
      <c r="Y2222">
        <v>1126</v>
      </c>
      <c r="Z2222">
        <v>1119</v>
      </c>
      <c r="AA2222">
        <v>1122</v>
      </c>
      <c r="AB2222">
        <v>1132</v>
      </c>
      <c r="AC2222">
        <v>1143</v>
      </c>
      <c r="AD2222">
        <v>1156</v>
      </c>
      <c r="AE2222" s="21" t="s">
        <v>1</v>
      </c>
    </row>
    <row r="2223" spans="1:31" x14ac:dyDescent="0.2">
      <c r="A2223" s="27" t="s">
        <v>46</v>
      </c>
      <c r="B2223" s="13" t="s">
        <v>46</v>
      </c>
      <c r="C2223" s="14">
        <v>583</v>
      </c>
      <c r="D2223" s="13" t="s">
        <v>465</v>
      </c>
      <c r="E2223" s="13" t="s">
        <v>497</v>
      </c>
      <c r="F2223" s="13" t="s">
        <v>313</v>
      </c>
      <c r="G2223" s="14" t="s">
        <v>329</v>
      </c>
      <c r="H2223" s="205">
        <v>1346</v>
      </c>
      <c r="I2223" s="205">
        <v>1326</v>
      </c>
      <c r="J2223" s="205">
        <v>1316</v>
      </c>
      <c r="K2223" s="205">
        <v>1297</v>
      </c>
      <c r="L2223" s="205">
        <v>1278</v>
      </c>
      <c r="M2223">
        <v>1260</v>
      </c>
      <c r="N2223">
        <v>1243</v>
      </c>
      <c r="O2223">
        <v>1224</v>
      </c>
      <c r="P2223">
        <v>1205</v>
      </c>
      <c r="Q2223">
        <v>1197</v>
      </c>
      <c r="R2223">
        <v>1197</v>
      </c>
      <c r="S2223">
        <v>1197</v>
      </c>
      <c r="T2223">
        <v>1201</v>
      </c>
      <c r="U2223">
        <v>1200</v>
      </c>
      <c r="V2223">
        <v>1197</v>
      </c>
      <c r="W2223">
        <v>1194</v>
      </c>
      <c r="X2223">
        <v>1195</v>
      </c>
      <c r="Y2223">
        <v>1198</v>
      </c>
      <c r="Z2223">
        <v>1198</v>
      </c>
      <c r="AA2223">
        <v>1201</v>
      </c>
      <c r="AB2223">
        <v>1206</v>
      </c>
      <c r="AC2223">
        <v>1213</v>
      </c>
      <c r="AD2223">
        <v>1223</v>
      </c>
      <c r="AE2223" s="22" t="s">
        <v>1</v>
      </c>
    </row>
    <row r="2224" spans="1:31" x14ac:dyDescent="0.2">
      <c r="A2224" s="25" t="s">
        <v>46</v>
      </c>
      <c r="B2224" s="11" t="s">
        <v>46</v>
      </c>
      <c r="C2224" s="12">
        <v>583</v>
      </c>
      <c r="D2224" s="11" t="s">
        <v>465</v>
      </c>
      <c r="E2224" s="11" t="s">
        <v>451</v>
      </c>
      <c r="F2224" s="11" t="s">
        <v>312</v>
      </c>
      <c r="G2224" s="12" t="s">
        <v>361</v>
      </c>
      <c r="H2224" s="205">
        <v>1257</v>
      </c>
      <c r="I2224" s="205">
        <v>1236</v>
      </c>
      <c r="J2224" s="205">
        <v>1229</v>
      </c>
      <c r="K2224" s="205">
        <v>1226</v>
      </c>
      <c r="L2224" s="205">
        <v>1222</v>
      </c>
      <c r="M2224">
        <v>1209</v>
      </c>
      <c r="N2224">
        <v>1191</v>
      </c>
      <c r="O2224">
        <v>1171</v>
      </c>
      <c r="P2224">
        <v>1143</v>
      </c>
      <c r="Q2224">
        <v>1124</v>
      </c>
      <c r="R2224">
        <v>1123</v>
      </c>
      <c r="S2224">
        <v>1134</v>
      </c>
      <c r="T2224">
        <v>1146</v>
      </c>
      <c r="U2224">
        <v>1155</v>
      </c>
      <c r="V2224">
        <v>1158</v>
      </c>
      <c r="W2224">
        <v>1151</v>
      </c>
      <c r="X2224">
        <v>1138</v>
      </c>
      <c r="Y2224">
        <v>1130</v>
      </c>
      <c r="Z2224">
        <v>1118</v>
      </c>
      <c r="AA2224">
        <v>1112</v>
      </c>
      <c r="AB2224">
        <v>1116</v>
      </c>
      <c r="AC2224">
        <v>1127</v>
      </c>
      <c r="AD2224">
        <v>1139</v>
      </c>
      <c r="AE2224" s="21" t="s">
        <v>1</v>
      </c>
    </row>
    <row r="2225" spans="1:31" x14ac:dyDescent="0.2">
      <c r="A2225" s="27" t="s">
        <v>46</v>
      </c>
      <c r="B2225" s="13" t="s">
        <v>46</v>
      </c>
      <c r="C2225" s="14">
        <v>583</v>
      </c>
      <c r="D2225" s="13" t="s">
        <v>465</v>
      </c>
      <c r="E2225" s="13" t="s">
        <v>498</v>
      </c>
      <c r="F2225" s="13" t="s">
        <v>313</v>
      </c>
      <c r="G2225" s="14" t="s">
        <v>361</v>
      </c>
      <c r="H2225" s="205">
        <v>1341</v>
      </c>
      <c r="I2225" s="205">
        <v>1320</v>
      </c>
      <c r="J2225" s="205">
        <v>1310</v>
      </c>
      <c r="K2225" s="205">
        <v>1298</v>
      </c>
      <c r="L2225" s="205">
        <v>1288</v>
      </c>
      <c r="M2225">
        <v>1275</v>
      </c>
      <c r="N2225">
        <v>1259</v>
      </c>
      <c r="O2225">
        <v>1242</v>
      </c>
      <c r="P2225">
        <v>1217</v>
      </c>
      <c r="Q2225">
        <v>1198</v>
      </c>
      <c r="R2225">
        <v>1190</v>
      </c>
      <c r="S2225">
        <v>1191</v>
      </c>
      <c r="T2225">
        <v>1194</v>
      </c>
      <c r="U2225">
        <v>1193</v>
      </c>
      <c r="V2225">
        <v>1193</v>
      </c>
      <c r="W2225">
        <v>1191</v>
      </c>
      <c r="X2225">
        <v>1189</v>
      </c>
      <c r="Y2225">
        <v>1191</v>
      </c>
      <c r="Z2225">
        <v>1190</v>
      </c>
      <c r="AA2225">
        <v>1191</v>
      </c>
      <c r="AB2225">
        <v>1195</v>
      </c>
      <c r="AC2225">
        <v>1201</v>
      </c>
      <c r="AD2225">
        <v>1210</v>
      </c>
      <c r="AE2225" s="22" t="s">
        <v>1</v>
      </c>
    </row>
    <row r="2226" spans="1:31" x14ac:dyDescent="0.2">
      <c r="A2226" s="25" t="s">
        <v>46</v>
      </c>
      <c r="B2226" s="11" t="s">
        <v>46</v>
      </c>
      <c r="C2226" s="12">
        <v>583</v>
      </c>
      <c r="D2226" s="11" t="s">
        <v>465</v>
      </c>
      <c r="E2226" s="11" t="s">
        <v>452</v>
      </c>
      <c r="F2226" s="11" t="s">
        <v>312</v>
      </c>
      <c r="G2226" s="12" t="s">
        <v>328</v>
      </c>
      <c r="H2226" s="205">
        <v>1237</v>
      </c>
      <c r="I2226" s="205">
        <v>1224</v>
      </c>
      <c r="J2226" s="205">
        <v>1214</v>
      </c>
      <c r="K2226" s="205">
        <v>1209</v>
      </c>
      <c r="L2226" s="205">
        <v>1216</v>
      </c>
      <c r="M2226">
        <v>1217</v>
      </c>
      <c r="N2226">
        <v>1207</v>
      </c>
      <c r="O2226">
        <v>1188</v>
      </c>
      <c r="P2226">
        <v>1163</v>
      </c>
      <c r="Q2226">
        <v>1134</v>
      </c>
      <c r="R2226">
        <v>1116</v>
      </c>
      <c r="S2226">
        <v>1116</v>
      </c>
      <c r="T2226">
        <v>1129</v>
      </c>
      <c r="U2226">
        <v>1135</v>
      </c>
      <c r="V2226">
        <v>1146</v>
      </c>
      <c r="W2226">
        <v>1151</v>
      </c>
      <c r="X2226">
        <v>1145</v>
      </c>
      <c r="Y2226">
        <v>1133</v>
      </c>
      <c r="Z2226">
        <v>1120</v>
      </c>
      <c r="AA2226">
        <v>1109</v>
      </c>
      <c r="AB2226">
        <v>1104</v>
      </c>
      <c r="AC2226">
        <v>1109</v>
      </c>
      <c r="AD2226">
        <v>1122</v>
      </c>
      <c r="AE2226" s="21" t="s">
        <v>1</v>
      </c>
    </row>
    <row r="2227" spans="1:31" x14ac:dyDescent="0.2">
      <c r="A2227" s="27" t="s">
        <v>46</v>
      </c>
      <c r="B2227" s="13" t="s">
        <v>46</v>
      </c>
      <c r="C2227" s="14">
        <v>583</v>
      </c>
      <c r="D2227" s="13" t="s">
        <v>465</v>
      </c>
      <c r="E2227" s="13" t="s">
        <v>499</v>
      </c>
      <c r="F2227" s="13" t="s">
        <v>313</v>
      </c>
      <c r="G2227" s="14" t="s">
        <v>328</v>
      </c>
      <c r="H2227" s="205">
        <v>1326</v>
      </c>
      <c r="I2227" s="205">
        <v>1313</v>
      </c>
      <c r="J2227" s="205">
        <v>1301</v>
      </c>
      <c r="K2227" s="205">
        <v>1290</v>
      </c>
      <c r="L2227" s="205">
        <v>1288</v>
      </c>
      <c r="M2227">
        <v>1284</v>
      </c>
      <c r="N2227">
        <v>1274</v>
      </c>
      <c r="O2227">
        <v>1257</v>
      </c>
      <c r="P2227">
        <v>1234</v>
      </c>
      <c r="Q2227">
        <v>1208</v>
      </c>
      <c r="R2227">
        <v>1190</v>
      </c>
      <c r="S2227">
        <v>1184</v>
      </c>
      <c r="T2227">
        <v>1186</v>
      </c>
      <c r="U2227">
        <v>1184</v>
      </c>
      <c r="V2227">
        <v>1184</v>
      </c>
      <c r="W2227">
        <v>1186</v>
      </c>
      <c r="X2227">
        <v>1185</v>
      </c>
      <c r="Y2227">
        <v>1184</v>
      </c>
      <c r="Z2227">
        <v>1181</v>
      </c>
      <c r="AA2227">
        <v>1181</v>
      </c>
      <c r="AB2227">
        <v>1184</v>
      </c>
      <c r="AC2227">
        <v>1189</v>
      </c>
      <c r="AD2227">
        <v>1197</v>
      </c>
      <c r="AE2227" s="22" t="s">
        <v>1</v>
      </c>
    </row>
    <row r="2228" spans="1:31" x14ac:dyDescent="0.2">
      <c r="A2228" s="25" t="s">
        <v>46</v>
      </c>
      <c r="B2228" s="11" t="s">
        <v>46</v>
      </c>
      <c r="C2228" s="12">
        <v>583</v>
      </c>
      <c r="D2228" s="11" t="s">
        <v>465</v>
      </c>
      <c r="E2228" s="11" t="s">
        <v>453</v>
      </c>
      <c r="F2228" s="11" t="s">
        <v>312</v>
      </c>
      <c r="G2228" s="12" t="s">
        <v>337</v>
      </c>
      <c r="H2228" s="205">
        <v>1200</v>
      </c>
      <c r="I2228" s="205">
        <v>1199</v>
      </c>
      <c r="J2228" s="205">
        <v>1199</v>
      </c>
      <c r="K2228" s="205">
        <v>1193</v>
      </c>
      <c r="L2228" s="205">
        <v>1198</v>
      </c>
      <c r="M2228">
        <v>1210</v>
      </c>
      <c r="N2228">
        <v>1214</v>
      </c>
      <c r="O2228">
        <v>1203</v>
      </c>
      <c r="P2228">
        <v>1178</v>
      </c>
      <c r="Q2228">
        <v>1152</v>
      </c>
      <c r="R2228">
        <v>1124</v>
      </c>
      <c r="S2228">
        <v>1107</v>
      </c>
      <c r="T2228">
        <v>1109</v>
      </c>
      <c r="U2228">
        <v>1117</v>
      </c>
      <c r="V2228">
        <v>1125</v>
      </c>
      <c r="W2228">
        <v>1137</v>
      </c>
      <c r="X2228">
        <v>1143</v>
      </c>
      <c r="Y2228">
        <v>1138</v>
      </c>
      <c r="Z2228">
        <v>1122</v>
      </c>
      <c r="AA2228">
        <v>1110</v>
      </c>
      <c r="AB2228">
        <v>1100</v>
      </c>
      <c r="AC2228">
        <v>1097</v>
      </c>
      <c r="AD2228">
        <v>1103</v>
      </c>
      <c r="AE2228" s="21" t="s">
        <v>1</v>
      </c>
    </row>
    <row r="2229" spans="1:31" x14ac:dyDescent="0.2">
      <c r="A2229" s="27" t="s">
        <v>46</v>
      </c>
      <c r="B2229" s="13" t="s">
        <v>46</v>
      </c>
      <c r="C2229" s="14">
        <v>583</v>
      </c>
      <c r="D2229" s="13" t="s">
        <v>465</v>
      </c>
      <c r="E2229" s="13" t="s">
        <v>500</v>
      </c>
      <c r="F2229" s="13" t="s">
        <v>313</v>
      </c>
      <c r="G2229" s="14" t="s">
        <v>337</v>
      </c>
      <c r="H2229" s="205">
        <v>1299</v>
      </c>
      <c r="I2229" s="205">
        <v>1293</v>
      </c>
      <c r="J2229" s="205">
        <v>1293</v>
      </c>
      <c r="K2229" s="205">
        <v>1281</v>
      </c>
      <c r="L2229" s="205">
        <v>1279</v>
      </c>
      <c r="M2229">
        <v>1282</v>
      </c>
      <c r="N2229">
        <v>1281</v>
      </c>
      <c r="O2229">
        <v>1270</v>
      </c>
      <c r="P2229">
        <v>1247</v>
      </c>
      <c r="Q2229">
        <v>1224</v>
      </c>
      <c r="R2229">
        <v>1199</v>
      </c>
      <c r="S2229">
        <v>1182</v>
      </c>
      <c r="T2229">
        <v>1177</v>
      </c>
      <c r="U2229">
        <v>1175</v>
      </c>
      <c r="V2229">
        <v>1174</v>
      </c>
      <c r="W2229">
        <v>1176</v>
      </c>
      <c r="X2229">
        <v>1178</v>
      </c>
      <c r="Y2229">
        <v>1179</v>
      </c>
      <c r="Z2229">
        <v>1173</v>
      </c>
      <c r="AA2229">
        <v>1172</v>
      </c>
      <c r="AB2229">
        <v>1173</v>
      </c>
      <c r="AC2229">
        <v>1177</v>
      </c>
      <c r="AD2229">
        <v>1183</v>
      </c>
      <c r="AE2229" s="22" t="s">
        <v>1</v>
      </c>
    </row>
    <row r="2230" spans="1:31" x14ac:dyDescent="0.2">
      <c r="A2230" s="25" t="s">
        <v>46</v>
      </c>
      <c r="B2230" s="11" t="s">
        <v>46</v>
      </c>
      <c r="C2230" s="12">
        <v>583</v>
      </c>
      <c r="D2230" s="11" t="s">
        <v>465</v>
      </c>
      <c r="E2230" s="11" t="s">
        <v>454</v>
      </c>
      <c r="F2230" s="11" t="s">
        <v>312</v>
      </c>
      <c r="G2230" s="12" t="s">
        <v>369</v>
      </c>
      <c r="H2230" s="205">
        <v>1153</v>
      </c>
      <c r="I2230" s="205">
        <v>1156</v>
      </c>
      <c r="J2230" s="205">
        <v>1169</v>
      </c>
      <c r="K2230" s="205">
        <v>1176</v>
      </c>
      <c r="L2230" s="205">
        <v>1180</v>
      </c>
      <c r="M2230">
        <v>1191</v>
      </c>
      <c r="N2230">
        <v>1205</v>
      </c>
      <c r="O2230">
        <v>1208</v>
      </c>
      <c r="P2230">
        <v>1192</v>
      </c>
      <c r="Q2230">
        <v>1167</v>
      </c>
      <c r="R2230">
        <v>1141</v>
      </c>
      <c r="S2230">
        <v>1114</v>
      </c>
      <c r="T2230">
        <v>1099</v>
      </c>
      <c r="U2230">
        <v>1096</v>
      </c>
      <c r="V2230">
        <v>1105</v>
      </c>
      <c r="W2230">
        <v>1115</v>
      </c>
      <c r="X2230">
        <v>1128</v>
      </c>
      <c r="Y2230">
        <v>1136</v>
      </c>
      <c r="Z2230">
        <v>1126</v>
      </c>
      <c r="AA2230">
        <v>1110</v>
      </c>
      <c r="AB2230">
        <v>1099</v>
      </c>
      <c r="AC2230">
        <v>1091</v>
      </c>
      <c r="AD2230">
        <v>1089</v>
      </c>
      <c r="AE2230" s="21" t="s">
        <v>1</v>
      </c>
    </row>
    <row r="2231" spans="1:31" x14ac:dyDescent="0.2">
      <c r="A2231" s="27" t="s">
        <v>46</v>
      </c>
      <c r="B2231" s="13" t="s">
        <v>46</v>
      </c>
      <c r="C2231" s="14">
        <v>583</v>
      </c>
      <c r="D2231" s="13" t="s">
        <v>465</v>
      </c>
      <c r="E2231" s="13" t="s">
        <v>501</v>
      </c>
      <c r="F2231" s="13" t="s">
        <v>313</v>
      </c>
      <c r="G2231" s="14" t="s">
        <v>369</v>
      </c>
      <c r="H2231" s="205">
        <v>1263</v>
      </c>
      <c r="I2231" s="205">
        <v>1256</v>
      </c>
      <c r="J2231" s="205">
        <v>1268</v>
      </c>
      <c r="K2231" s="205">
        <v>1270</v>
      </c>
      <c r="L2231" s="205">
        <v>1268</v>
      </c>
      <c r="M2231">
        <v>1272</v>
      </c>
      <c r="N2231">
        <v>1278</v>
      </c>
      <c r="O2231">
        <v>1277</v>
      </c>
      <c r="P2231">
        <v>1259</v>
      </c>
      <c r="Q2231">
        <v>1236</v>
      </c>
      <c r="R2231">
        <v>1213</v>
      </c>
      <c r="S2231">
        <v>1190</v>
      </c>
      <c r="T2231">
        <v>1174</v>
      </c>
      <c r="U2231">
        <v>1165</v>
      </c>
      <c r="V2231">
        <v>1164</v>
      </c>
      <c r="W2231">
        <v>1164</v>
      </c>
      <c r="X2231">
        <v>1167</v>
      </c>
      <c r="Y2231">
        <v>1171</v>
      </c>
      <c r="Z2231">
        <v>1167</v>
      </c>
      <c r="AA2231">
        <v>1162</v>
      </c>
      <c r="AB2231">
        <v>1162</v>
      </c>
      <c r="AC2231">
        <v>1164</v>
      </c>
      <c r="AD2231">
        <v>1170</v>
      </c>
      <c r="AE2231" s="22" t="s">
        <v>1</v>
      </c>
    </row>
    <row r="2232" spans="1:31" x14ac:dyDescent="0.2">
      <c r="A2232" s="25" t="s">
        <v>46</v>
      </c>
      <c r="B2232" s="11" t="s">
        <v>46</v>
      </c>
      <c r="C2232" s="12">
        <v>583</v>
      </c>
      <c r="D2232" s="11" t="s">
        <v>465</v>
      </c>
      <c r="E2232" s="11" t="s">
        <v>473</v>
      </c>
      <c r="F2232" s="11" t="s">
        <v>312</v>
      </c>
      <c r="G2232" s="12" t="s">
        <v>359</v>
      </c>
      <c r="H2232">
        <v>1104</v>
      </c>
      <c r="I2232">
        <v>1101</v>
      </c>
      <c r="J2232">
        <v>1119</v>
      </c>
      <c r="K2232">
        <v>1146</v>
      </c>
      <c r="L2232">
        <v>1162</v>
      </c>
      <c r="M2232">
        <v>1172</v>
      </c>
      <c r="N2232">
        <v>1185</v>
      </c>
      <c r="O2232">
        <v>1198</v>
      </c>
      <c r="P2232">
        <v>1197</v>
      </c>
      <c r="Q2232">
        <v>1179</v>
      </c>
      <c r="R2232">
        <v>1154</v>
      </c>
      <c r="S2232">
        <v>1129</v>
      </c>
      <c r="T2232">
        <v>1104</v>
      </c>
      <c r="U2232">
        <v>1085</v>
      </c>
      <c r="V2232">
        <v>1083</v>
      </c>
      <c r="W2232">
        <v>1094</v>
      </c>
      <c r="X2232">
        <v>1105</v>
      </c>
      <c r="Y2232">
        <v>1119</v>
      </c>
      <c r="Z2232">
        <v>1122</v>
      </c>
      <c r="AA2232">
        <v>1113</v>
      </c>
      <c r="AB2232">
        <v>1099</v>
      </c>
      <c r="AC2232">
        <v>1089</v>
      </c>
      <c r="AD2232">
        <v>1081</v>
      </c>
      <c r="AE2232" s="21"/>
    </row>
    <row r="2233" spans="1:31" x14ac:dyDescent="0.2">
      <c r="A2233" s="27" t="s">
        <v>46</v>
      </c>
      <c r="B2233" s="13" t="s">
        <v>46</v>
      </c>
      <c r="C2233" s="14">
        <v>583</v>
      </c>
      <c r="D2233" s="13" t="s">
        <v>465</v>
      </c>
      <c r="E2233" s="13" t="s">
        <v>480</v>
      </c>
      <c r="F2233" s="13" t="s">
        <v>313</v>
      </c>
      <c r="G2233" s="14" t="s">
        <v>359</v>
      </c>
      <c r="H2233">
        <v>1224</v>
      </c>
      <c r="I2233">
        <v>1207</v>
      </c>
      <c r="J2233">
        <v>1221</v>
      </c>
      <c r="K2233">
        <v>1245</v>
      </c>
      <c r="L2233">
        <v>1256</v>
      </c>
      <c r="M2233">
        <v>1260</v>
      </c>
      <c r="N2233">
        <v>1266</v>
      </c>
      <c r="O2233">
        <v>1272</v>
      </c>
      <c r="P2233">
        <v>1264</v>
      </c>
      <c r="Q2233">
        <v>1247</v>
      </c>
      <c r="R2233">
        <v>1224</v>
      </c>
      <c r="S2233">
        <v>1202</v>
      </c>
      <c r="T2233">
        <v>1181</v>
      </c>
      <c r="U2233">
        <v>1161</v>
      </c>
      <c r="V2233">
        <v>1152</v>
      </c>
      <c r="W2233">
        <v>1153</v>
      </c>
      <c r="X2233">
        <v>1154</v>
      </c>
      <c r="Y2233">
        <v>1159</v>
      </c>
      <c r="Z2233">
        <v>1158</v>
      </c>
      <c r="AA2233">
        <v>1154</v>
      </c>
      <c r="AB2233">
        <v>1151</v>
      </c>
      <c r="AC2233">
        <v>1152</v>
      </c>
      <c r="AD2233">
        <v>1156</v>
      </c>
      <c r="AE2233" s="22"/>
    </row>
    <row r="2234" spans="1:31" x14ac:dyDescent="0.2">
      <c r="A2234" s="25" t="s">
        <v>46</v>
      </c>
      <c r="B2234" s="11" t="s">
        <v>46</v>
      </c>
      <c r="C2234" s="12">
        <v>583</v>
      </c>
      <c r="D2234" s="11" t="s">
        <v>465</v>
      </c>
      <c r="E2234" s="11" t="s">
        <v>474</v>
      </c>
      <c r="F2234" s="11" t="s">
        <v>312</v>
      </c>
      <c r="G2234" s="12" t="s">
        <v>341</v>
      </c>
      <c r="H2234">
        <v>1051</v>
      </c>
      <c r="I2234">
        <v>1046</v>
      </c>
      <c r="J2234">
        <v>1056</v>
      </c>
      <c r="K2234">
        <v>1096</v>
      </c>
      <c r="L2234">
        <v>1131</v>
      </c>
      <c r="M2234">
        <v>1153</v>
      </c>
      <c r="N2234">
        <v>1164</v>
      </c>
      <c r="O2234">
        <v>1176</v>
      </c>
      <c r="P2234">
        <v>1186</v>
      </c>
      <c r="Q2234">
        <v>1183</v>
      </c>
      <c r="R2234">
        <v>1165</v>
      </c>
      <c r="S2234">
        <v>1141</v>
      </c>
      <c r="T2234">
        <v>1119</v>
      </c>
      <c r="U2234">
        <v>1090</v>
      </c>
      <c r="V2234">
        <v>1071</v>
      </c>
      <c r="W2234">
        <v>1070</v>
      </c>
      <c r="X2234">
        <v>1082</v>
      </c>
      <c r="Y2234">
        <v>1094</v>
      </c>
      <c r="Z2234">
        <v>1105</v>
      </c>
      <c r="AA2234">
        <v>1109</v>
      </c>
      <c r="AB2234">
        <v>1101</v>
      </c>
      <c r="AC2234">
        <v>1087</v>
      </c>
      <c r="AD2234">
        <v>1078</v>
      </c>
      <c r="AE2234" s="21"/>
    </row>
    <row r="2235" spans="1:31" x14ac:dyDescent="0.2">
      <c r="A2235" s="27" t="s">
        <v>46</v>
      </c>
      <c r="B2235" s="13" t="s">
        <v>46</v>
      </c>
      <c r="C2235" s="14">
        <v>583</v>
      </c>
      <c r="D2235" s="13" t="s">
        <v>465</v>
      </c>
      <c r="E2235" s="13" t="s">
        <v>481</v>
      </c>
      <c r="F2235" s="13" t="s">
        <v>313</v>
      </c>
      <c r="G2235" s="14" t="s">
        <v>341</v>
      </c>
      <c r="H2235">
        <v>1183</v>
      </c>
      <c r="I2235">
        <v>1157</v>
      </c>
      <c r="J2235">
        <v>1159</v>
      </c>
      <c r="K2235">
        <v>1198</v>
      </c>
      <c r="L2235">
        <v>1230</v>
      </c>
      <c r="M2235">
        <v>1247</v>
      </c>
      <c r="N2235">
        <v>1253</v>
      </c>
      <c r="O2235">
        <v>1259</v>
      </c>
      <c r="P2235">
        <v>1260</v>
      </c>
      <c r="Q2235">
        <v>1251</v>
      </c>
      <c r="R2235">
        <v>1233</v>
      </c>
      <c r="S2235">
        <v>1212</v>
      </c>
      <c r="T2235">
        <v>1192</v>
      </c>
      <c r="U2235">
        <v>1167</v>
      </c>
      <c r="V2235">
        <v>1148</v>
      </c>
      <c r="W2235">
        <v>1140</v>
      </c>
      <c r="X2235">
        <v>1142</v>
      </c>
      <c r="Y2235">
        <v>1144</v>
      </c>
      <c r="Z2235">
        <v>1145</v>
      </c>
      <c r="AA2235">
        <v>1144</v>
      </c>
      <c r="AB2235">
        <v>1142</v>
      </c>
      <c r="AC2235">
        <v>1140</v>
      </c>
      <c r="AD2235">
        <v>1142</v>
      </c>
      <c r="AE2235" s="22"/>
    </row>
    <row r="2236" spans="1:31" x14ac:dyDescent="0.2">
      <c r="A2236" s="25" t="s">
        <v>46</v>
      </c>
      <c r="B2236" s="11" t="s">
        <v>46</v>
      </c>
      <c r="C2236" s="12">
        <v>583</v>
      </c>
      <c r="D2236" s="11" t="s">
        <v>465</v>
      </c>
      <c r="E2236" s="11" t="s">
        <v>475</v>
      </c>
      <c r="F2236" s="11" t="s">
        <v>312</v>
      </c>
      <c r="G2236" s="12" t="s">
        <v>334</v>
      </c>
      <c r="H2236">
        <v>1008</v>
      </c>
      <c r="I2236">
        <v>986</v>
      </c>
      <c r="J2236">
        <v>993</v>
      </c>
      <c r="K2236">
        <v>1034</v>
      </c>
      <c r="L2236">
        <v>1081</v>
      </c>
      <c r="M2236">
        <v>1120</v>
      </c>
      <c r="N2236">
        <v>1144</v>
      </c>
      <c r="O2236">
        <v>1154</v>
      </c>
      <c r="P2236">
        <v>1165</v>
      </c>
      <c r="Q2236">
        <v>1172</v>
      </c>
      <c r="R2236">
        <v>1168</v>
      </c>
      <c r="S2236">
        <v>1151</v>
      </c>
      <c r="T2236">
        <v>1129</v>
      </c>
      <c r="U2236">
        <v>1105</v>
      </c>
      <c r="V2236">
        <v>1076</v>
      </c>
      <c r="W2236">
        <v>1058</v>
      </c>
      <c r="X2236">
        <v>1058</v>
      </c>
      <c r="Y2236">
        <v>1071</v>
      </c>
      <c r="Z2236">
        <v>1081</v>
      </c>
      <c r="AA2236">
        <v>1092</v>
      </c>
      <c r="AB2236">
        <v>1095</v>
      </c>
      <c r="AC2236">
        <v>1088</v>
      </c>
      <c r="AD2236">
        <v>1075</v>
      </c>
      <c r="AE2236" s="21"/>
    </row>
    <row r="2237" spans="1:31" x14ac:dyDescent="0.2">
      <c r="A2237" s="27" t="s">
        <v>46</v>
      </c>
      <c r="B2237" s="13" t="s">
        <v>46</v>
      </c>
      <c r="C2237" s="14">
        <v>583</v>
      </c>
      <c r="D2237" s="13" t="s">
        <v>465</v>
      </c>
      <c r="E2237" s="13" t="s">
        <v>482</v>
      </c>
      <c r="F2237" s="13" t="s">
        <v>313</v>
      </c>
      <c r="G2237" s="14" t="s">
        <v>334</v>
      </c>
      <c r="H2237">
        <v>1141</v>
      </c>
      <c r="I2237">
        <v>1105</v>
      </c>
      <c r="J2237">
        <v>1097</v>
      </c>
      <c r="K2237">
        <v>1137</v>
      </c>
      <c r="L2237">
        <v>1183</v>
      </c>
      <c r="M2237">
        <v>1220</v>
      </c>
      <c r="N2237">
        <v>1238</v>
      </c>
      <c r="O2237">
        <v>1244</v>
      </c>
      <c r="P2237">
        <v>1247</v>
      </c>
      <c r="Q2237">
        <v>1246</v>
      </c>
      <c r="R2237">
        <v>1237</v>
      </c>
      <c r="S2237">
        <v>1220</v>
      </c>
      <c r="T2237">
        <v>1200</v>
      </c>
      <c r="U2237">
        <v>1179</v>
      </c>
      <c r="V2237">
        <v>1153</v>
      </c>
      <c r="W2237">
        <v>1134</v>
      </c>
      <c r="X2237">
        <v>1127</v>
      </c>
      <c r="Y2237">
        <v>1130</v>
      </c>
      <c r="Z2237">
        <v>1131</v>
      </c>
      <c r="AA2237">
        <v>1132</v>
      </c>
      <c r="AB2237">
        <v>1131</v>
      </c>
      <c r="AC2237">
        <v>1129</v>
      </c>
      <c r="AD2237">
        <v>1129</v>
      </c>
      <c r="AE2237" s="22"/>
    </row>
    <row r="2238" spans="1:31" x14ac:dyDescent="0.2">
      <c r="A2238" s="25" t="s">
        <v>46</v>
      </c>
      <c r="B2238" s="11" t="s">
        <v>46</v>
      </c>
      <c r="C2238" s="12">
        <v>583</v>
      </c>
      <c r="D2238" s="11" t="s">
        <v>465</v>
      </c>
      <c r="E2238" s="11" t="s">
        <v>476</v>
      </c>
      <c r="F2238" s="11" t="s">
        <v>312</v>
      </c>
      <c r="G2238" s="12" t="s">
        <v>345</v>
      </c>
      <c r="H2238">
        <v>984</v>
      </c>
      <c r="I2238">
        <v>938</v>
      </c>
      <c r="J2238">
        <v>926</v>
      </c>
      <c r="K2238">
        <v>972</v>
      </c>
      <c r="L2238">
        <v>1020</v>
      </c>
      <c r="M2238">
        <v>1070</v>
      </c>
      <c r="N2238">
        <v>1110</v>
      </c>
      <c r="O2238">
        <v>1133</v>
      </c>
      <c r="P2238">
        <v>1143</v>
      </c>
      <c r="Q2238">
        <v>1151</v>
      </c>
      <c r="R2238">
        <v>1157</v>
      </c>
      <c r="S2238">
        <v>1153</v>
      </c>
      <c r="T2238">
        <v>1138</v>
      </c>
      <c r="U2238">
        <v>1115</v>
      </c>
      <c r="V2238">
        <v>1091</v>
      </c>
      <c r="W2238">
        <v>1062</v>
      </c>
      <c r="X2238">
        <v>1044</v>
      </c>
      <c r="Y2238">
        <v>1045</v>
      </c>
      <c r="Z2238">
        <v>1058</v>
      </c>
      <c r="AA2238">
        <v>1068</v>
      </c>
      <c r="AB2238">
        <v>1078</v>
      </c>
      <c r="AC2238">
        <v>1081</v>
      </c>
      <c r="AD2238">
        <v>1075</v>
      </c>
      <c r="AE2238" s="21"/>
    </row>
    <row r="2239" spans="1:31" x14ac:dyDescent="0.2">
      <c r="A2239" s="27" t="s">
        <v>46</v>
      </c>
      <c r="B2239" s="13" t="s">
        <v>46</v>
      </c>
      <c r="C2239" s="14">
        <v>583</v>
      </c>
      <c r="D2239" s="13" t="s">
        <v>465</v>
      </c>
      <c r="E2239" s="13" t="s">
        <v>483</v>
      </c>
      <c r="F2239" s="13" t="s">
        <v>313</v>
      </c>
      <c r="G2239" s="14" t="s">
        <v>345</v>
      </c>
      <c r="H2239">
        <v>1099</v>
      </c>
      <c r="I2239">
        <v>1054</v>
      </c>
      <c r="J2239">
        <v>1033</v>
      </c>
      <c r="K2239">
        <v>1076</v>
      </c>
      <c r="L2239">
        <v>1122</v>
      </c>
      <c r="M2239">
        <v>1172</v>
      </c>
      <c r="N2239">
        <v>1210</v>
      </c>
      <c r="O2239">
        <v>1228</v>
      </c>
      <c r="P2239">
        <v>1232</v>
      </c>
      <c r="Q2239">
        <v>1233</v>
      </c>
      <c r="R2239">
        <v>1231</v>
      </c>
      <c r="S2239">
        <v>1222</v>
      </c>
      <c r="T2239">
        <v>1207</v>
      </c>
      <c r="U2239">
        <v>1187</v>
      </c>
      <c r="V2239">
        <v>1165</v>
      </c>
      <c r="W2239">
        <v>1140</v>
      </c>
      <c r="X2239">
        <v>1121</v>
      </c>
      <c r="Y2239">
        <v>1115</v>
      </c>
      <c r="Z2239">
        <v>1117</v>
      </c>
      <c r="AA2239">
        <v>1118</v>
      </c>
      <c r="AB2239">
        <v>1118</v>
      </c>
      <c r="AC2239">
        <v>1118</v>
      </c>
      <c r="AD2239">
        <v>1117</v>
      </c>
      <c r="AE2239" s="22"/>
    </row>
    <row r="2240" spans="1:31" x14ac:dyDescent="0.2">
      <c r="A2240" s="25" t="s">
        <v>46</v>
      </c>
      <c r="B2240" s="11" t="s">
        <v>46</v>
      </c>
      <c r="C2240" s="12">
        <v>583</v>
      </c>
      <c r="D2240" s="11" t="s">
        <v>465</v>
      </c>
      <c r="E2240" s="11" t="s">
        <v>477</v>
      </c>
      <c r="F2240" s="11" t="s">
        <v>312</v>
      </c>
      <c r="G2240" s="12" t="s">
        <v>339</v>
      </c>
      <c r="H2240">
        <v>970</v>
      </c>
      <c r="I2240">
        <v>910</v>
      </c>
      <c r="J2240">
        <v>873</v>
      </c>
      <c r="K2240">
        <v>906</v>
      </c>
      <c r="L2240">
        <v>958</v>
      </c>
      <c r="M2240">
        <v>1008.9999999999999</v>
      </c>
      <c r="N2240">
        <v>1060</v>
      </c>
      <c r="O2240">
        <v>1099</v>
      </c>
      <c r="P2240">
        <v>1122</v>
      </c>
      <c r="Q2240">
        <v>1130</v>
      </c>
      <c r="R2240">
        <v>1136</v>
      </c>
      <c r="S2240">
        <v>1142</v>
      </c>
      <c r="T2240">
        <v>1139</v>
      </c>
      <c r="U2240">
        <v>1124</v>
      </c>
      <c r="V2240">
        <v>1102</v>
      </c>
      <c r="W2240">
        <v>1078</v>
      </c>
      <c r="X2240">
        <v>1049</v>
      </c>
      <c r="Y2240">
        <v>1030</v>
      </c>
      <c r="Z2240">
        <v>1032</v>
      </c>
      <c r="AA2240">
        <v>1045</v>
      </c>
      <c r="AB2240">
        <v>1054</v>
      </c>
      <c r="AC2240">
        <v>1064</v>
      </c>
      <c r="AD2240">
        <v>1067</v>
      </c>
      <c r="AE2240" s="21"/>
    </row>
    <row r="2241" spans="1:31" x14ac:dyDescent="0.2">
      <c r="A2241" s="27" t="s">
        <v>46</v>
      </c>
      <c r="B2241" s="13" t="s">
        <v>46</v>
      </c>
      <c r="C2241" s="14">
        <v>583</v>
      </c>
      <c r="D2241" s="13" t="s">
        <v>465</v>
      </c>
      <c r="E2241" s="13" t="s">
        <v>484</v>
      </c>
      <c r="F2241" s="13" t="s">
        <v>313</v>
      </c>
      <c r="G2241" s="14" t="s">
        <v>339</v>
      </c>
      <c r="H2241">
        <v>1058</v>
      </c>
      <c r="I2241">
        <v>1008.9999999999999</v>
      </c>
      <c r="J2241">
        <v>973</v>
      </c>
      <c r="K2241">
        <v>1012</v>
      </c>
      <c r="L2241">
        <v>1061</v>
      </c>
      <c r="M2241">
        <v>1112</v>
      </c>
      <c r="N2241">
        <v>1162</v>
      </c>
      <c r="O2241">
        <v>1199</v>
      </c>
      <c r="P2241">
        <v>1217</v>
      </c>
      <c r="Q2241">
        <v>1219</v>
      </c>
      <c r="R2241">
        <v>1219</v>
      </c>
      <c r="S2241">
        <v>1217</v>
      </c>
      <c r="T2241">
        <v>1208</v>
      </c>
      <c r="U2241">
        <v>1194</v>
      </c>
      <c r="V2241">
        <v>1174</v>
      </c>
      <c r="W2241">
        <v>1152</v>
      </c>
      <c r="X2241">
        <v>1126</v>
      </c>
      <c r="Y2241">
        <v>1107</v>
      </c>
      <c r="Z2241">
        <v>1102</v>
      </c>
      <c r="AA2241">
        <v>1104</v>
      </c>
      <c r="AB2241">
        <v>1104</v>
      </c>
      <c r="AC2241">
        <v>1104</v>
      </c>
      <c r="AD2241">
        <v>1104</v>
      </c>
      <c r="AE2241" s="22"/>
    </row>
    <row r="2242" spans="1:31" x14ac:dyDescent="0.2">
      <c r="A2242" s="25" t="s">
        <v>46</v>
      </c>
      <c r="B2242" s="11" t="s">
        <v>46</v>
      </c>
      <c r="C2242" s="12">
        <v>583</v>
      </c>
      <c r="D2242" s="11" t="s">
        <v>465</v>
      </c>
      <c r="E2242" s="11" t="s">
        <v>478</v>
      </c>
      <c r="F2242" s="11" t="s">
        <v>312</v>
      </c>
      <c r="G2242" s="12" t="s">
        <v>352</v>
      </c>
      <c r="H2242">
        <v>954</v>
      </c>
      <c r="I2242">
        <v>895</v>
      </c>
      <c r="J2242">
        <v>841</v>
      </c>
      <c r="K2242">
        <v>853</v>
      </c>
      <c r="L2242">
        <v>893</v>
      </c>
      <c r="M2242">
        <v>948</v>
      </c>
      <c r="N2242">
        <v>999</v>
      </c>
      <c r="O2242">
        <v>1048</v>
      </c>
      <c r="P2242">
        <v>1088</v>
      </c>
      <c r="Q2242">
        <v>1109</v>
      </c>
      <c r="R2242">
        <v>1115</v>
      </c>
      <c r="S2242">
        <v>1121</v>
      </c>
      <c r="T2242">
        <v>1128</v>
      </c>
      <c r="U2242">
        <v>1126</v>
      </c>
      <c r="V2242">
        <v>1111</v>
      </c>
      <c r="W2242">
        <v>1089</v>
      </c>
      <c r="X2242">
        <v>1064</v>
      </c>
      <c r="Y2242">
        <v>1035</v>
      </c>
      <c r="Z2242">
        <v>1018</v>
      </c>
      <c r="AA2242">
        <v>1018.9999999999999</v>
      </c>
      <c r="AB2242">
        <v>1031</v>
      </c>
      <c r="AC2242">
        <v>1040</v>
      </c>
      <c r="AD2242">
        <v>1050</v>
      </c>
      <c r="AE2242" s="21"/>
    </row>
    <row r="2243" spans="1:31" x14ac:dyDescent="0.2">
      <c r="A2243" s="27" t="s">
        <v>46</v>
      </c>
      <c r="B2243" s="13" t="s">
        <v>46</v>
      </c>
      <c r="C2243" s="14">
        <v>583</v>
      </c>
      <c r="D2243" s="13" t="s">
        <v>465</v>
      </c>
      <c r="E2243" s="13" t="s">
        <v>485</v>
      </c>
      <c r="F2243" s="13" t="s">
        <v>313</v>
      </c>
      <c r="G2243" s="14" t="s">
        <v>352</v>
      </c>
      <c r="H2243">
        <v>1262</v>
      </c>
      <c r="I2243">
        <v>1223</v>
      </c>
      <c r="J2243">
        <v>1199</v>
      </c>
      <c r="K2243">
        <v>1196</v>
      </c>
      <c r="L2243">
        <v>1206</v>
      </c>
      <c r="M2243">
        <v>1220</v>
      </c>
      <c r="N2243">
        <v>1228</v>
      </c>
      <c r="O2243">
        <v>1222</v>
      </c>
      <c r="P2243">
        <v>1225</v>
      </c>
      <c r="Q2243">
        <v>1226</v>
      </c>
      <c r="R2243">
        <v>1226</v>
      </c>
      <c r="S2243">
        <v>1228</v>
      </c>
      <c r="T2243">
        <v>1232</v>
      </c>
      <c r="U2243">
        <v>1195</v>
      </c>
      <c r="V2243">
        <v>1181</v>
      </c>
      <c r="W2243">
        <v>1160</v>
      </c>
      <c r="X2243">
        <v>1138</v>
      </c>
      <c r="Y2243">
        <v>1112</v>
      </c>
      <c r="Z2243">
        <v>1095</v>
      </c>
      <c r="AA2243">
        <v>1089</v>
      </c>
      <c r="AB2243">
        <v>1091</v>
      </c>
      <c r="AC2243">
        <v>1091</v>
      </c>
      <c r="AD2243">
        <v>1091</v>
      </c>
      <c r="AE2243" s="22"/>
    </row>
    <row r="2244" spans="1:31" x14ac:dyDescent="0.2">
      <c r="A2244" s="25" t="s">
        <v>46</v>
      </c>
      <c r="B2244" s="11" t="s">
        <v>46</v>
      </c>
      <c r="C2244" s="12">
        <v>583</v>
      </c>
      <c r="D2244" s="11" t="s">
        <v>465</v>
      </c>
      <c r="E2244" s="11" t="s">
        <v>479</v>
      </c>
      <c r="F2244" s="11" t="s">
        <v>312</v>
      </c>
      <c r="G2244" s="12" t="s">
        <v>338</v>
      </c>
      <c r="H2244">
        <v>940</v>
      </c>
      <c r="I2244">
        <v>877</v>
      </c>
      <c r="J2244">
        <v>824</v>
      </c>
      <c r="K2244">
        <v>823</v>
      </c>
      <c r="L2244">
        <v>840</v>
      </c>
      <c r="M2244">
        <v>882</v>
      </c>
      <c r="N2244">
        <v>937</v>
      </c>
      <c r="O2244">
        <v>987</v>
      </c>
      <c r="P2244">
        <v>1038</v>
      </c>
      <c r="Q2244">
        <v>1076</v>
      </c>
      <c r="R2244">
        <v>1094</v>
      </c>
      <c r="S2244">
        <v>1100</v>
      </c>
      <c r="T2244">
        <v>1107</v>
      </c>
      <c r="U2244">
        <v>1115</v>
      </c>
      <c r="V2244">
        <v>1113</v>
      </c>
      <c r="W2244">
        <v>1099</v>
      </c>
      <c r="X2244">
        <v>1076</v>
      </c>
      <c r="Y2244">
        <v>1050</v>
      </c>
      <c r="Z2244">
        <v>1022.9999999999999</v>
      </c>
      <c r="AA2244">
        <v>1006</v>
      </c>
      <c r="AB2244">
        <v>1006.9999999999999</v>
      </c>
      <c r="AC2244">
        <v>1018</v>
      </c>
      <c r="AD2244">
        <v>1027</v>
      </c>
      <c r="AE2244" s="21"/>
    </row>
    <row r="2245" spans="1:31" x14ac:dyDescent="0.2">
      <c r="A2245" s="27" t="s">
        <v>46</v>
      </c>
      <c r="B2245" s="13" t="s">
        <v>46</v>
      </c>
      <c r="C2245" s="14">
        <v>583</v>
      </c>
      <c r="D2245" s="13" t="s">
        <v>465</v>
      </c>
      <c r="E2245" s="13" t="s">
        <v>486</v>
      </c>
      <c r="F2245" s="13" t="s">
        <v>313</v>
      </c>
      <c r="G2245" s="14" t="s">
        <v>338</v>
      </c>
      <c r="H2245">
        <v>971</v>
      </c>
      <c r="I2245">
        <v>924</v>
      </c>
      <c r="J2245">
        <v>881</v>
      </c>
      <c r="K2245">
        <v>905</v>
      </c>
      <c r="L2245">
        <v>940</v>
      </c>
      <c r="M2245">
        <v>988</v>
      </c>
      <c r="N2245">
        <v>1041</v>
      </c>
      <c r="O2245">
        <v>1090</v>
      </c>
      <c r="P2245">
        <v>1140</v>
      </c>
      <c r="Q2245">
        <v>1175</v>
      </c>
      <c r="R2245">
        <v>1190</v>
      </c>
      <c r="S2245">
        <v>1190</v>
      </c>
      <c r="T2245">
        <v>1190</v>
      </c>
      <c r="U2245">
        <v>1190</v>
      </c>
      <c r="V2245">
        <v>1183</v>
      </c>
      <c r="W2245">
        <v>1168</v>
      </c>
      <c r="X2245">
        <v>1147</v>
      </c>
      <c r="Y2245">
        <v>1124</v>
      </c>
      <c r="Z2245">
        <v>1100</v>
      </c>
      <c r="AA2245">
        <v>1082</v>
      </c>
      <c r="AB2245">
        <v>1076</v>
      </c>
      <c r="AC2245">
        <v>1078</v>
      </c>
      <c r="AD2245">
        <v>1077</v>
      </c>
      <c r="AE2245" s="22"/>
    </row>
    <row r="2246" spans="1:31" x14ac:dyDescent="0.2">
      <c r="A2246" s="25" t="s">
        <v>46</v>
      </c>
      <c r="B2246" s="11" t="s">
        <v>46</v>
      </c>
      <c r="C2246" s="12">
        <v>583</v>
      </c>
      <c r="D2246" s="11" t="s">
        <v>465</v>
      </c>
      <c r="E2246" s="11" t="s">
        <v>458</v>
      </c>
      <c r="F2246" s="11" t="s">
        <v>312</v>
      </c>
      <c r="G2246" s="12" t="s">
        <v>457</v>
      </c>
      <c r="H2246" s="205">
        <v>5745.0000000000009</v>
      </c>
      <c r="I2246" s="205">
        <v>5726</v>
      </c>
      <c r="J2246" s="205">
        <v>5757.0000000000009</v>
      </c>
      <c r="K2246" s="205">
        <v>5820</v>
      </c>
      <c r="L2246" s="205">
        <v>5887</v>
      </c>
      <c r="M2246">
        <v>5943</v>
      </c>
      <c r="N2246">
        <v>5975</v>
      </c>
      <c r="O2246">
        <v>5973.0000000000009</v>
      </c>
      <c r="P2246">
        <v>5916</v>
      </c>
      <c r="Q2246">
        <v>5814.9999999999991</v>
      </c>
      <c r="R2246">
        <v>5700</v>
      </c>
      <c r="S2246">
        <v>5606.9999999999991</v>
      </c>
      <c r="T2246">
        <v>5560</v>
      </c>
      <c r="U2246">
        <v>5523</v>
      </c>
      <c r="V2246">
        <v>5529.9999999999991</v>
      </c>
      <c r="W2246">
        <v>5567.0000000000009</v>
      </c>
      <c r="X2246">
        <v>5603.0000000000009</v>
      </c>
      <c r="Y2246">
        <v>5620</v>
      </c>
      <c r="Z2246">
        <v>5595.0000000000009</v>
      </c>
      <c r="AA2246">
        <v>5551</v>
      </c>
      <c r="AB2246">
        <v>5503</v>
      </c>
      <c r="AC2246">
        <v>5472.9999999999991</v>
      </c>
      <c r="AD2246">
        <v>5473</v>
      </c>
      <c r="AE2246" s="21" t="s">
        <v>1</v>
      </c>
    </row>
    <row r="2247" spans="1:31" x14ac:dyDescent="0.2">
      <c r="A2247" s="27" t="s">
        <v>46</v>
      </c>
      <c r="B2247" s="13" t="s">
        <v>46</v>
      </c>
      <c r="C2247" s="14">
        <v>583</v>
      </c>
      <c r="D2247" s="13" t="s">
        <v>465</v>
      </c>
      <c r="E2247" s="13" t="s">
        <v>456</v>
      </c>
      <c r="F2247" s="13" t="s">
        <v>312</v>
      </c>
      <c r="G2247" s="14" t="s">
        <v>455</v>
      </c>
      <c r="H2247" s="205">
        <v>4856</v>
      </c>
      <c r="I2247" s="205">
        <v>4606</v>
      </c>
      <c r="J2247" s="205">
        <v>4457</v>
      </c>
      <c r="K2247" s="205">
        <v>4588.0000000000009</v>
      </c>
      <c r="L2247" s="205">
        <v>4792</v>
      </c>
      <c r="M2247">
        <v>5029</v>
      </c>
      <c r="N2247">
        <v>5250</v>
      </c>
      <c r="O2247">
        <v>5421</v>
      </c>
      <c r="P2247">
        <v>5556</v>
      </c>
      <c r="Q2247">
        <v>5638</v>
      </c>
      <c r="R2247">
        <v>5670.0000000000009</v>
      </c>
      <c r="S2247">
        <v>5667</v>
      </c>
      <c r="T2247">
        <v>5641</v>
      </c>
      <c r="U2247">
        <v>5585</v>
      </c>
      <c r="V2247">
        <v>5493</v>
      </c>
      <c r="W2247">
        <v>5386.0000000000009</v>
      </c>
      <c r="X2247">
        <v>5291</v>
      </c>
      <c r="Y2247">
        <v>5231</v>
      </c>
      <c r="Z2247">
        <v>5212</v>
      </c>
      <c r="AA2247">
        <v>5230</v>
      </c>
      <c r="AB2247">
        <v>5265</v>
      </c>
      <c r="AC2247">
        <v>5290.9999999999991</v>
      </c>
      <c r="AD2247">
        <v>5294</v>
      </c>
      <c r="AE2247" s="22" t="s">
        <v>1</v>
      </c>
    </row>
    <row r="2248" spans="1:31" x14ac:dyDescent="0.2">
      <c r="A2248" s="25" t="s">
        <v>46</v>
      </c>
      <c r="B2248" s="11" t="s">
        <v>46</v>
      </c>
      <c r="C2248" s="12">
        <v>583</v>
      </c>
      <c r="D2248" s="11" t="s">
        <v>465</v>
      </c>
      <c r="E2248" s="11" t="s">
        <v>502</v>
      </c>
      <c r="F2248" s="11" t="s">
        <v>313</v>
      </c>
      <c r="G2248" s="12" t="s">
        <v>457</v>
      </c>
      <c r="H2248" s="205">
        <v>6295</v>
      </c>
      <c r="I2248" s="205">
        <v>6226</v>
      </c>
      <c r="J2248" s="205">
        <v>6242</v>
      </c>
      <c r="K2248" s="205">
        <v>6284.0000000000009</v>
      </c>
      <c r="L2248" s="205">
        <v>6321</v>
      </c>
      <c r="M2248">
        <v>6345</v>
      </c>
      <c r="N2248">
        <v>6352</v>
      </c>
      <c r="O2248">
        <v>6335.0000000000009</v>
      </c>
      <c r="P2248">
        <v>6263.9999999999991</v>
      </c>
      <c r="Q2248">
        <v>6166</v>
      </c>
      <c r="R2248">
        <v>6059.0000000000009</v>
      </c>
      <c r="S2248">
        <v>5969.9999999999991</v>
      </c>
      <c r="T2248">
        <v>5910</v>
      </c>
      <c r="U2248">
        <v>5852</v>
      </c>
      <c r="V2248">
        <v>5821.9999999999991</v>
      </c>
      <c r="W2248">
        <v>5819</v>
      </c>
      <c r="X2248">
        <v>5826.0000000000009</v>
      </c>
      <c r="Y2248">
        <v>5837</v>
      </c>
      <c r="Z2248">
        <v>5824</v>
      </c>
      <c r="AA2248">
        <v>5813</v>
      </c>
      <c r="AB2248">
        <v>5811.9999999999991</v>
      </c>
      <c r="AC2248">
        <v>5822</v>
      </c>
      <c r="AD2248">
        <v>5847.9999999999991</v>
      </c>
      <c r="AE2248" s="21" t="s">
        <v>1</v>
      </c>
    </row>
    <row r="2249" spans="1:31" x14ac:dyDescent="0.2">
      <c r="A2249" s="27" t="s">
        <v>46</v>
      </c>
      <c r="B2249" s="13" t="s">
        <v>46</v>
      </c>
      <c r="C2249" s="14">
        <v>583</v>
      </c>
      <c r="D2249" s="13" t="s">
        <v>465</v>
      </c>
      <c r="E2249" s="13" t="s">
        <v>503</v>
      </c>
      <c r="F2249" s="13" t="s">
        <v>313</v>
      </c>
      <c r="G2249" s="14" t="s">
        <v>338</v>
      </c>
      <c r="H2249" s="205">
        <v>5284</v>
      </c>
      <c r="I2249" s="205">
        <v>5059</v>
      </c>
      <c r="J2249" s="205">
        <v>4908</v>
      </c>
      <c r="K2249" s="205">
        <v>5084.0000000000009</v>
      </c>
      <c r="L2249" s="205">
        <v>5304</v>
      </c>
      <c r="M2249">
        <v>5542.9999999999991</v>
      </c>
      <c r="N2249">
        <v>5753</v>
      </c>
      <c r="O2249">
        <v>5912</v>
      </c>
      <c r="P2249">
        <v>6024</v>
      </c>
      <c r="Q2249">
        <v>6077</v>
      </c>
      <c r="R2249">
        <v>6080.9999999999991</v>
      </c>
      <c r="S2249">
        <v>6053.0000000000009</v>
      </c>
      <c r="T2249">
        <v>6007</v>
      </c>
      <c r="U2249">
        <v>5945</v>
      </c>
      <c r="V2249">
        <v>5856</v>
      </c>
      <c r="W2249">
        <v>5754</v>
      </c>
      <c r="X2249">
        <v>5659.0000000000009</v>
      </c>
      <c r="Y2249">
        <v>5588.0000000000009</v>
      </c>
      <c r="Z2249">
        <v>5545</v>
      </c>
      <c r="AA2249">
        <v>5524.9999999999991</v>
      </c>
      <c r="AB2249">
        <v>5520</v>
      </c>
      <c r="AC2249">
        <v>5520.0000000000009</v>
      </c>
      <c r="AD2249">
        <v>5518</v>
      </c>
      <c r="AE2249" s="22" t="s">
        <v>1</v>
      </c>
    </row>
    <row r="2250" spans="1:31" x14ac:dyDescent="0.2">
      <c r="A2250" s="25" t="s">
        <v>46</v>
      </c>
      <c r="B2250" s="11" t="s">
        <v>46</v>
      </c>
      <c r="C2250" s="12">
        <v>583</v>
      </c>
      <c r="D2250" s="11" t="s">
        <v>465</v>
      </c>
      <c r="E2250" s="11" t="s">
        <v>504</v>
      </c>
      <c r="F2250" s="11"/>
      <c r="G2250" s="12"/>
      <c r="H2250" s="205">
        <v>0</v>
      </c>
      <c r="I2250" s="205">
        <v>0</v>
      </c>
      <c r="J2250" s="205">
        <v>0</v>
      </c>
      <c r="K2250" s="205">
        <v>0</v>
      </c>
      <c r="L2250" s="205">
        <v>0</v>
      </c>
      <c r="M2250">
        <v>0</v>
      </c>
      <c r="N2250">
        <v>0</v>
      </c>
      <c r="O2250">
        <v>0</v>
      </c>
      <c r="P2250">
        <v>0</v>
      </c>
      <c r="Q2250">
        <v>0</v>
      </c>
      <c r="R2250">
        <v>0</v>
      </c>
      <c r="S2250">
        <v>0</v>
      </c>
      <c r="T2250">
        <v>0</v>
      </c>
      <c r="U2250">
        <v>0</v>
      </c>
      <c r="V2250">
        <v>0</v>
      </c>
      <c r="W2250">
        <v>0</v>
      </c>
      <c r="X2250">
        <v>0</v>
      </c>
      <c r="Y2250">
        <v>0</v>
      </c>
      <c r="Z2250">
        <v>0</v>
      </c>
      <c r="AA2250">
        <v>0</v>
      </c>
      <c r="AB2250">
        <v>0</v>
      </c>
      <c r="AC2250">
        <v>0</v>
      </c>
      <c r="AD2250">
        <v>0</v>
      </c>
      <c r="AE2250" s="21" t="s">
        <v>1</v>
      </c>
    </row>
    <row r="2251" spans="1:31" x14ac:dyDescent="0.2">
      <c r="A2251" s="27" t="s">
        <v>46</v>
      </c>
      <c r="B2251" s="13" t="s">
        <v>46</v>
      </c>
      <c r="C2251" s="14">
        <v>583</v>
      </c>
      <c r="D2251" s="13" t="s">
        <v>465</v>
      </c>
      <c r="E2251" s="13" t="s">
        <v>505</v>
      </c>
      <c r="F2251" s="13"/>
      <c r="G2251" s="14"/>
      <c r="H2251" s="205">
        <v>103549</v>
      </c>
      <c r="I2251" s="205">
        <v>102971</v>
      </c>
      <c r="J2251" s="205">
        <v>102916</v>
      </c>
      <c r="K2251" s="205">
        <v>103448</v>
      </c>
      <c r="L2251" s="205">
        <v>104506</v>
      </c>
      <c r="M2251">
        <v>105922</v>
      </c>
      <c r="N2251">
        <v>107444</v>
      </c>
      <c r="O2251">
        <v>108886</v>
      </c>
      <c r="P2251">
        <v>110215</v>
      </c>
      <c r="Q2251">
        <v>111461</v>
      </c>
      <c r="R2251">
        <v>112640</v>
      </c>
      <c r="S2251">
        <v>113811</v>
      </c>
      <c r="T2251">
        <v>115021</v>
      </c>
      <c r="U2251">
        <v>116255</v>
      </c>
      <c r="V2251">
        <v>117486</v>
      </c>
      <c r="W2251">
        <v>118708</v>
      </c>
      <c r="X2251">
        <v>119921</v>
      </c>
      <c r="Y2251">
        <v>121113</v>
      </c>
      <c r="Z2251">
        <v>122295</v>
      </c>
      <c r="AA2251">
        <v>123440</v>
      </c>
      <c r="AB2251">
        <v>124565</v>
      </c>
      <c r="AC2251">
        <v>125644</v>
      </c>
      <c r="AD2251">
        <v>126699</v>
      </c>
      <c r="AE2251" s="22" t="s">
        <v>1</v>
      </c>
    </row>
    <row r="2252" spans="1:31" x14ac:dyDescent="0.2">
      <c r="A2252" s="25" t="s">
        <v>47</v>
      </c>
      <c r="B2252" s="11" t="s">
        <v>47</v>
      </c>
      <c r="C2252" s="12">
        <v>496</v>
      </c>
      <c r="D2252" s="11" t="s">
        <v>47</v>
      </c>
      <c r="E2252" s="11" t="s">
        <v>440</v>
      </c>
      <c r="F2252" s="11" t="s">
        <v>312</v>
      </c>
      <c r="G2252" s="12" t="s">
        <v>319</v>
      </c>
      <c r="H2252" s="205">
        <v>22857</v>
      </c>
      <c r="I2252" s="205">
        <v>24198</v>
      </c>
      <c r="J2252" s="205">
        <v>25576</v>
      </c>
      <c r="K2252" s="205">
        <v>27609</v>
      </c>
      <c r="L2252" s="205">
        <v>29815</v>
      </c>
      <c r="M2252">
        <v>31930</v>
      </c>
      <c r="N2252">
        <v>32898</v>
      </c>
      <c r="O2252">
        <v>34524</v>
      </c>
      <c r="P2252">
        <v>36025</v>
      </c>
      <c r="Q2252">
        <v>37300</v>
      </c>
      <c r="R2252">
        <v>38203</v>
      </c>
      <c r="S2252">
        <v>38164</v>
      </c>
      <c r="T2252">
        <v>38243</v>
      </c>
      <c r="U2252">
        <v>37580</v>
      </c>
      <c r="V2252">
        <v>36615</v>
      </c>
      <c r="W2252">
        <v>35604</v>
      </c>
      <c r="X2252">
        <v>35679</v>
      </c>
      <c r="Y2252">
        <v>34783</v>
      </c>
      <c r="Z2252">
        <v>33882</v>
      </c>
      <c r="AA2252">
        <v>32981</v>
      </c>
      <c r="AB2252">
        <v>32203.000000000004</v>
      </c>
      <c r="AC2252">
        <v>32021</v>
      </c>
      <c r="AD2252">
        <v>31605</v>
      </c>
      <c r="AE2252" s="21" t="s">
        <v>1</v>
      </c>
    </row>
    <row r="2253" spans="1:31" x14ac:dyDescent="0.2">
      <c r="A2253" s="27" t="s">
        <v>47</v>
      </c>
      <c r="B2253" s="13" t="s">
        <v>47</v>
      </c>
      <c r="C2253" s="14">
        <v>496</v>
      </c>
      <c r="D2253" s="13" t="s">
        <v>47</v>
      </c>
      <c r="E2253" s="13" t="s">
        <v>487</v>
      </c>
      <c r="F2253" s="13" t="s">
        <v>313</v>
      </c>
      <c r="G2253" s="14" t="s">
        <v>319</v>
      </c>
      <c r="H2253" s="205">
        <v>23421</v>
      </c>
      <c r="I2253" s="205">
        <v>24760</v>
      </c>
      <c r="J2253" s="205">
        <v>26193</v>
      </c>
      <c r="K2253" s="205">
        <v>28279</v>
      </c>
      <c r="L2253" s="205">
        <v>30536</v>
      </c>
      <c r="M2253">
        <v>32700.000000000004</v>
      </c>
      <c r="N2253">
        <v>33719</v>
      </c>
      <c r="O2253">
        <v>35386</v>
      </c>
      <c r="P2253">
        <v>36942</v>
      </c>
      <c r="Q2253">
        <v>38266</v>
      </c>
      <c r="R2253">
        <v>39207</v>
      </c>
      <c r="S2253">
        <v>39165</v>
      </c>
      <c r="T2253">
        <v>39252</v>
      </c>
      <c r="U2253">
        <v>38584</v>
      </c>
      <c r="V2253">
        <v>37602</v>
      </c>
      <c r="W2253">
        <v>36567</v>
      </c>
      <c r="X2253">
        <v>36630</v>
      </c>
      <c r="Y2253">
        <v>35707</v>
      </c>
      <c r="Z2253">
        <v>34773</v>
      </c>
      <c r="AA2253">
        <v>33836</v>
      </c>
      <c r="AB2253">
        <v>33027</v>
      </c>
      <c r="AC2253">
        <v>32842</v>
      </c>
      <c r="AD2253">
        <v>32408</v>
      </c>
      <c r="AE2253" s="22" t="s">
        <v>1</v>
      </c>
    </row>
    <row r="2254" spans="1:31" x14ac:dyDescent="0.2">
      <c r="A2254" s="25" t="s">
        <v>47</v>
      </c>
      <c r="B2254" s="11" t="s">
        <v>47</v>
      </c>
      <c r="C2254" s="12">
        <v>496</v>
      </c>
      <c r="D2254" s="11" t="s">
        <v>47</v>
      </c>
      <c r="E2254" s="11" t="s">
        <v>441</v>
      </c>
      <c r="F2254" s="11" t="s">
        <v>312</v>
      </c>
      <c r="G2254" s="12" t="s">
        <v>355</v>
      </c>
      <c r="H2254" s="205">
        <v>22032</v>
      </c>
      <c r="I2254" s="205">
        <v>22822</v>
      </c>
      <c r="J2254" s="205">
        <v>23993</v>
      </c>
      <c r="K2254" s="205">
        <v>25682</v>
      </c>
      <c r="L2254" s="205">
        <v>27664</v>
      </c>
      <c r="M2254">
        <v>29725</v>
      </c>
      <c r="N2254">
        <v>31583</v>
      </c>
      <c r="O2254">
        <v>32906</v>
      </c>
      <c r="P2254">
        <v>34541</v>
      </c>
      <c r="Q2254">
        <v>36037</v>
      </c>
      <c r="R2254">
        <v>37265</v>
      </c>
      <c r="S2254">
        <v>38075</v>
      </c>
      <c r="T2254">
        <v>38316</v>
      </c>
      <c r="U2254">
        <v>38100</v>
      </c>
      <c r="V2254">
        <v>37481</v>
      </c>
      <c r="W2254">
        <v>36661</v>
      </c>
      <c r="X2254">
        <v>35913</v>
      </c>
      <c r="Y2254">
        <v>35562</v>
      </c>
      <c r="Z2254">
        <v>34737</v>
      </c>
      <c r="AA2254">
        <v>33840</v>
      </c>
      <c r="AB2254">
        <v>32981</v>
      </c>
      <c r="AC2254">
        <v>32284.999999999996</v>
      </c>
      <c r="AD2254">
        <v>31894</v>
      </c>
      <c r="AE2254" s="21" t="s">
        <v>1</v>
      </c>
    </row>
    <row r="2255" spans="1:31" x14ac:dyDescent="0.2">
      <c r="A2255" s="27" t="s">
        <v>47</v>
      </c>
      <c r="B2255" s="13" t="s">
        <v>47</v>
      </c>
      <c r="C2255" s="14">
        <v>496</v>
      </c>
      <c r="D2255" s="13" t="s">
        <v>47</v>
      </c>
      <c r="E2255" s="13" t="s">
        <v>488</v>
      </c>
      <c r="F2255" s="13" t="s">
        <v>313</v>
      </c>
      <c r="G2255" s="14" t="s">
        <v>355</v>
      </c>
      <c r="H2255" s="205">
        <v>22530</v>
      </c>
      <c r="I2255" s="205">
        <v>23364</v>
      </c>
      <c r="J2255" s="205">
        <v>24557</v>
      </c>
      <c r="K2255" s="205">
        <v>26295</v>
      </c>
      <c r="L2255" s="205">
        <v>28326</v>
      </c>
      <c r="M2255">
        <v>30435</v>
      </c>
      <c r="N2255">
        <v>32340.000000000004</v>
      </c>
      <c r="O2255">
        <v>33707</v>
      </c>
      <c r="P2255">
        <v>35397</v>
      </c>
      <c r="Q2255">
        <v>36947</v>
      </c>
      <c r="R2255">
        <v>38221</v>
      </c>
      <c r="S2255">
        <v>39061</v>
      </c>
      <c r="T2255">
        <v>39308</v>
      </c>
      <c r="U2255">
        <v>39101</v>
      </c>
      <c r="V2255">
        <v>38474</v>
      </c>
      <c r="W2255">
        <v>37639</v>
      </c>
      <c r="X2255">
        <v>36871</v>
      </c>
      <c r="Y2255">
        <v>36503</v>
      </c>
      <c r="Z2255">
        <v>35651</v>
      </c>
      <c r="AA2255">
        <v>34721</v>
      </c>
      <c r="AB2255">
        <v>33828</v>
      </c>
      <c r="AC2255">
        <v>33105</v>
      </c>
      <c r="AD2255">
        <v>32701</v>
      </c>
      <c r="AE2255" s="22" t="s">
        <v>1</v>
      </c>
    </row>
    <row r="2256" spans="1:31" x14ac:dyDescent="0.2">
      <c r="A2256" s="25" t="s">
        <v>47</v>
      </c>
      <c r="B2256" s="11" t="s">
        <v>47</v>
      </c>
      <c r="C2256" s="12">
        <v>496</v>
      </c>
      <c r="D2256" s="11" t="s">
        <v>47</v>
      </c>
      <c r="E2256" s="11" t="s">
        <v>442</v>
      </c>
      <c r="F2256" s="11" t="s">
        <v>312</v>
      </c>
      <c r="G2256" s="12" t="s">
        <v>317</v>
      </c>
      <c r="H2256" s="205">
        <v>21533</v>
      </c>
      <c r="I2256" s="205">
        <v>21998</v>
      </c>
      <c r="J2256" s="205">
        <v>22806</v>
      </c>
      <c r="K2256" s="205">
        <v>24120</v>
      </c>
      <c r="L2256" s="205">
        <v>25819</v>
      </c>
      <c r="M2256">
        <v>27733</v>
      </c>
      <c r="N2256">
        <v>29631</v>
      </c>
      <c r="O2256">
        <v>31227</v>
      </c>
      <c r="P2256">
        <v>32932</v>
      </c>
      <c r="Q2256">
        <v>34578</v>
      </c>
      <c r="R2256">
        <v>36051</v>
      </c>
      <c r="S2256">
        <v>37214</v>
      </c>
      <c r="T2256">
        <v>37927</v>
      </c>
      <c r="U2256">
        <v>38159</v>
      </c>
      <c r="V2256">
        <v>37920</v>
      </c>
      <c r="W2256">
        <v>37362</v>
      </c>
      <c r="X2256">
        <v>36704</v>
      </c>
      <c r="Y2256">
        <v>36224</v>
      </c>
      <c r="Z2256">
        <v>35514</v>
      </c>
      <c r="AA2256">
        <v>34672</v>
      </c>
      <c r="AB2256">
        <v>33791</v>
      </c>
      <c r="AC2256">
        <v>32981</v>
      </c>
      <c r="AD2256">
        <v>32368.000000000004</v>
      </c>
      <c r="AE2256" s="21" t="s">
        <v>1</v>
      </c>
    </row>
    <row r="2257" spans="1:31" x14ac:dyDescent="0.2">
      <c r="A2257" s="27" t="s">
        <v>47</v>
      </c>
      <c r="B2257" s="13" t="s">
        <v>47</v>
      </c>
      <c r="C2257" s="14">
        <v>496</v>
      </c>
      <c r="D2257" s="13" t="s">
        <v>47</v>
      </c>
      <c r="E2257" s="13" t="s">
        <v>489</v>
      </c>
      <c r="F2257" s="13" t="s">
        <v>313</v>
      </c>
      <c r="G2257" s="14" t="s">
        <v>317</v>
      </c>
      <c r="H2257" s="205">
        <v>21979</v>
      </c>
      <c r="I2257" s="205">
        <v>22486</v>
      </c>
      <c r="J2257" s="205">
        <v>23322</v>
      </c>
      <c r="K2257" s="205">
        <v>24682</v>
      </c>
      <c r="L2257" s="205">
        <v>26426</v>
      </c>
      <c r="M2257">
        <v>28386</v>
      </c>
      <c r="N2257">
        <v>30329</v>
      </c>
      <c r="O2257">
        <v>31968</v>
      </c>
      <c r="P2257">
        <v>33728</v>
      </c>
      <c r="Q2257">
        <v>35431</v>
      </c>
      <c r="R2257">
        <v>36954</v>
      </c>
      <c r="S2257">
        <v>38157</v>
      </c>
      <c r="T2257">
        <v>38892</v>
      </c>
      <c r="U2257">
        <v>39144</v>
      </c>
      <c r="V2257">
        <v>38909</v>
      </c>
      <c r="W2257">
        <v>38343</v>
      </c>
      <c r="X2257">
        <v>37671</v>
      </c>
      <c r="Y2257">
        <v>37176</v>
      </c>
      <c r="Z2257">
        <v>36445</v>
      </c>
      <c r="AA2257">
        <v>35574</v>
      </c>
      <c r="AB2257">
        <v>34660</v>
      </c>
      <c r="AC2257">
        <v>33819</v>
      </c>
      <c r="AD2257">
        <v>33185</v>
      </c>
      <c r="AE2257" s="22" t="s">
        <v>1</v>
      </c>
    </row>
    <row r="2258" spans="1:31" x14ac:dyDescent="0.2">
      <c r="A2258" s="25" t="s">
        <v>47</v>
      </c>
      <c r="B2258" s="11" t="s">
        <v>47</v>
      </c>
      <c r="C2258" s="12">
        <v>496</v>
      </c>
      <c r="D2258" s="11" t="s">
        <v>47</v>
      </c>
      <c r="E2258" s="11" t="s">
        <v>443</v>
      </c>
      <c r="F2258" s="11" t="s">
        <v>312</v>
      </c>
      <c r="G2258" s="12" t="s">
        <v>356</v>
      </c>
      <c r="H2258" s="205">
        <v>21328</v>
      </c>
      <c r="I2258" s="205">
        <v>21501</v>
      </c>
      <c r="J2258" s="205">
        <v>21981</v>
      </c>
      <c r="K2258" s="205">
        <v>22891</v>
      </c>
      <c r="L2258" s="205">
        <v>24276</v>
      </c>
      <c r="M2258">
        <v>25969</v>
      </c>
      <c r="N2258">
        <v>27800</v>
      </c>
      <c r="O2258">
        <v>29529</v>
      </c>
      <c r="P2258">
        <v>31242</v>
      </c>
      <c r="Q2258">
        <v>32977</v>
      </c>
      <c r="R2258">
        <v>34618</v>
      </c>
      <c r="S2258">
        <v>36049</v>
      </c>
      <c r="T2258">
        <v>37142</v>
      </c>
      <c r="U2258">
        <v>37823</v>
      </c>
      <c r="V2258">
        <v>37965</v>
      </c>
      <c r="W2258">
        <v>37720</v>
      </c>
      <c r="X2258">
        <v>37239</v>
      </c>
      <c r="Y2258">
        <v>36748</v>
      </c>
      <c r="Z2258">
        <v>36193</v>
      </c>
      <c r="AA2258">
        <v>35445</v>
      </c>
      <c r="AB2258">
        <v>34598</v>
      </c>
      <c r="AC2258">
        <v>33740</v>
      </c>
      <c r="AD2258">
        <v>32983</v>
      </c>
      <c r="AE2258" s="21" t="s">
        <v>1</v>
      </c>
    </row>
    <row r="2259" spans="1:31" x14ac:dyDescent="0.2">
      <c r="A2259" s="27" t="s">
        <v>47</v>
      </c>
      <c r="B2259" s="13" t="s">
        <v>47</v>
      </c>
      <c r="C2259" s="14">
        <v>496</v>
      </c>
      <c r="D2259" s="13" t="s">
        <v>47</v>
      </c>
      <c r="E2259" s="13" t="s">
        <v>490</v>
      </c>
      <c r="F2259" s="13" t="s">
        <v>313</v>
      </c>
      <c r="G2259" s="14" t="s">
        <v>356</v>
      </c>
      <c r="H2259" s="205">
        <v>21736</v>
      </c>
      <c r="I2259" s="205">
        <v>21945</v>
      </c>
      <c r="J2259" s="205">
        <v>22456</v>
      </c>
      <c r="K2259" s="205">
        <v>23406</v>
      </c>
      <c r="L2259" s="205">
        <v>24833</v>
      </c>
      <c r="M2259">
        <v>26568</v>
      </c>
      <c r="N2259">
        <v>28442</v>
      </c>
      <c r="O2259">
        <v>30214</v>
      </c>
      <c r="P2259">
        <v>31979</v>
      </c>
      <c r="Q2259">
        <v>33770</v>
      </c>
      <c r="R2259">
        <v>35466</v>
      </c>
      <c r="S2259">
        <v>36943</v>
      </c>
      <c r="T2259">
        <v>38070</v>
      </c>
      <c r="U2259">
        <v>38782</v>
      </c>
      <c r="V2259">
        <v>38938</v>
      </c>
      <c r="W2259">
        <v>38695</v>
      </c>
      <c r="X2259">
        <v>38207</v>
      </c>
      <c r="Y2259">
        <v>37705</v>
      </c>
      <c r="Z2259">
        <v>37137</v>
      </c>
      <c r="AA2259">
        <v>36365</v>
      </c>
      <c r="AB2259">
        <v>35487</v>
      </c>
      <c r="AC2259">
        <v>34599</v>
      </c>
      <c r="AD2259">
        <v>33814</v>
      </c>
      <c r="AE2259" s="22" t="s">
        <v>1</v>
      </c>
    </row>
    <row r="2260" spans="1:31" x14ac:dyDescent="0.2">
      <c r="A2260" s="25" t="s">
        <v>47</v>
      </c>
      <c r="B2260" s="11" t="s">
        <v>47</v>
      </c>
      <c r="C2260" s="12">
        <v>496</v>
      </c>
      <c r="D2260" s="11" t="s">
        <v>47</v>
      </c>
      <c r="E2260" s="11" t="s">
        <v>444</v>
      </c>
      <c r="F2260" s="11" t="s">
        <v>312</v>
      </c>
      <c r="G2260" s="12" t="s">
        <v>327</v>
      </c>
      <c r="H2260" s="205">
        <v>21383</v>
      </c>
      <c r="I2260" s="205">
        <v>21299</v>
      </c>
      <c r="J2260" s="205">
        <v>21486</v>
      </c>
      <c r="K2260" s="205">
        <v>21962</v>
      </c>
      <c r="L2260" s="205">
        <v>23004</v>
      </c>
      <c r="M2260">
        <v>24446</v>
      </c>
      <c r="N2260">
        <v>26117</v>
      </c>
      <c r="O2260">
        <v>27858</v>
      </c>
      <c r="P2260">
        <v>29517</v>
      </c>
      <c r="Q2260">
        <v>31277</v>
      </c>
      <c r="R2260">
        <v>33024</v>
      </c>
      <c r="S2260">
        <v>34643</v>
      </c>
      <c r="T2260">
        <v>36027</v>
      </c>
      <c r="U2260">
        <v>37158</v>
      </c>
      <c r="V2260">
        <v>37682</v>
      </c>
      <c r="W2260">
        <v>37750</v>
      </c>
      <c r="X2260">
        <v>37515</v>
      </c>
      <c r="Y2260">
        <v>37117</v>
      </c>
      <c r="Z2260">
        <v>36756</v>
      </c>
      <c r="AA2260">
        <v>36142</v>
      </c>
      <c r="AB2260">
        <v>35367</v>
      </c>
      <c r="AC2260">
        <v>34523</v>
      </c>
      <c r="AD2260">
        <v>33692</v>
      </c>
      <c r="AE2260" s="21" t="s">
        <v>1</v>
      </c>
    </row>
    <row r="2261" spans="1:31" x14ac:dyDescent="0.2">
      <c r="A2261" s="27" t="s">
        <v>47</v>
      </c>
      <c r="B2261" s="13" t="s">
        <v>47</v>
      </c>
      <c r="C2261" s="14">
        <v>496</v>
      </c>
      <c r="D2261" s="13" t="s">
        <v>47</v>
      </c>
      <c r="E2261" s="13" t="s">
        <v>491</v>
      </c>
      <c r="F2261" s="13" t="s">
        <v>313</v>
      </c>
      <c r="G2261" s="14" t="s">
        <v>327</v>
      </c>
      <c r="H2261" s="205">
        <v>21766</v>
      </c>
      <c r="I2261" s="205">
        <v>21708</v>
      </c>
      <c r="J2261" s="205">
        <v>21924</v>
      </c>
      <c r="K2261" s="205">
        <v>22435</v>
      </c>
      <c r="L2261" s="205">
        <v>23514</v>
      </c>
      <c r="M2261">
        <v>24995</v>
      </c>
      <c r="N2261">
        <v>26707</v>
      </c>
      <c r="O2261">
        <v>28488</v>
      </c>
      <c r="P2261">
        <v>30196</v>
      </c>
      <c r="Q2261">
        <v>32011.000000000004</v>
      </c>
      <c r="R2261">
        <v>33814</v>
      </c>
      <c r="S2261">
        <v>35484</v>
      </c>
      <c r="T2261">
        <v>36910</v>
      </c>
      <c r="U2261">
        <v>38082</v>
      </c>
      <c r="V2261">
        <v>38631</v>
      </c>
      <c r="W2261">
        <v>38710</v>
      </c>
      <c r="X2261">
        <v>38476</v>
      </c>
      <c r="Y2261">
        <v>38072</v>
      </c>
      <c r="Z2261">
        <v>37708</v>
      </c>
      <c r="AA2261">
        <v>37075</v>
      </c>
      <c r="AB2261">
        <v>36275</v>
      </c>
      <c r="AC2261">
        <v>35401</v>
      </c>
      <c r="AD2261">
        <v>34541</v>
      </c>
      <c r="AE2261" s="22" t="s">
        <v>1</v>
      </c>
    </row>
    <row r="2262" spans="1:31" x14ac:dyDescent="0.2">
      <c r="A2262" s="25" t="s">
        <v>47</v>
      </c>
      <c r="B2262" s="11" t="s">
        <v>47</v>
      </c>
      <c r="C2262" s="12">
        <v>496</v>
      </c>
      <c r="D2262" s="11" t="s">
        <v>47</v>
      </c>
      <c r="E2262" s="11" t="s">
        <v>445</v>
      </c>
      <c r="F2262" s="11" t="s">
        <v>312</v>
      </c>
      <c r="G2262" s="12" t="s">
        <v>320</v>
      </c>
      <c r="H2262" s="205">
        <v>21671</v>
      </c>
      <c r="I2262" s="205">
        <v>21358</v>
      </c>
      <c r="J2262" s="205">
        <v>21288</v>
      </c>
      <c r="K2262" s="205">
        <v>21392</v>
      </c>
      <c r="L2262" s="205">
        <v>21969</v>
      </c>
      <c r="M2262">
        <v>23129</v>
      </c>
      <c r="N2262">
        <v>24612</v>
      </c>
      <c r="O2262">
        <v>26258</v>
      </c>
      <c r="P2262">
        <v>27826</v>
      </c>
      <c r="Q2262">
        <v>29523</v>
      </c>
      <c r="R2262">
        <v>31314</v>
      </c>
      <c r="S2262">
        <v>33057</v>
      </c>
      <c r="T2262">
        <v>34648</v>
      </c>
      <c r="U2262">
        <v>36127</v>
      </c>
      <c r="V2262">
        <v>37137</v>
      </c>
      <c r="W2262">
        <v>37521</v>
      </c>
      <c r="X2262">
        <v>37532</v>
      </c>
      <c r="Y2262">
        <v>37312</v>
      </c>
      <c r="Z2262">
        <v>37153</v>
      </c>
      <c r="AA2262">
        <v>36744</v>
      </c>
      <c r="AB2262">
        <v>36082</v>
      </c>
      <c r="AC2262">
        <v>35290</v>
      </c>
      <c r="AD2262">
        <v>34451</v>
      </c>
      <c r="AE2262" s="21" t="s">
        <v>1</v>
      </c>
    </row>
    <row r="2263" spans="1:31" x14ac:dyDescent="0.2">
      <c r="A2263" s="27" t="s">
        <v>47</v>
      </c>
      <c r="B2263" s="13" t="s">
        <v>47</v>
      </c>
      <c r="C2263" s="14">
        <v>496</v>
      </c>
      <c r="D2263" s="13" t="s">
        <v>47</v>
      </c>
      <c r="E2263" s="13" t="s">
        <v>492</v>
      </c>
      <c r="F2263" s="13" t="s">
        <v>313</v>
      </c>
      <c r="G2263" s="14" t="s">
        <v>320</v>
      </c>
      <c r="H2263" s="205">
        <v>22037</v>
      </c>
      <c r="I2263" s="205">
        <v>21744</v>
      </c>
      <c r="J2263" s="205">
        <v>21695</v>
      </c>
      <c r="K2263" s="205">
        <v>21828</v>
      </c>
      <c r="L2263" s="205">
        <v>22438</v>
      </c>
      <c r="M2263">
        <v>23633</v>
      </c>
      <c r="N2263">
        <v>25153</v>
      </c>
      <c r="O2263">
        <v>26836</v>
      </c>
      <c r="P2263">
        <v>28450</v>
      </c>
      <c r="Q2263">
        <v>30197</v>
      </c>
      <c r="R2263">
        <v>32043.999999999996</v>
      </c>
      <c r="S2263">
        <v>33841</v>
      </c>
      <c r="T2263">
        <v>35480</v>
      </c>
      <c r="U2263">
        <v>37009</v>
      </c>
      <c r="V2263">
        <v>38055</v>
      </c>
      <c r="W2263">
        <v>38458</v>
      </c>
      <c r="X2263">
        <v>38478</v>
      </c>
      <c r="Y2263">
        <v>38260</v>
      </c>
      <c r="Z2263">
        <v>38104</v>
      </c>
      <c r="AA2263">
        <v>37687</v>
      </c>
      <c r="AB2263">
        <v>37005</v>
      </c>
      <c r="AC2263">
        <v>36186</v>
      </c>
      <c r="AD2263">
        <v>35318</v>
      </c>
      <c r="AE2263" s="22" t="s">
        <v>1</v>
      </c>
    </row>
    <row r="2264" spans="1:31" x14ac:dyDescent="0.2">
      <c r="A2264" s="25" t="s">
        <v>47</v>
      </c>
      <c r="B2264" s="11" t="s">
        <v>47</v>
      </c>
      <c r="C2264" s="12">
        <v>496</v>
      </c>
      <c r="D2264" s="11" t="s">
        <v>47</v>
      </c>
      <c r="E2264" s="11" t="s">
        <v>446</v>
      </c>
      <c r="F2264" s="11" t="s">
        <v>312</v>
      </c>
      <c r="G2264" s="12" t="s">
        <v>326</v>
      </c>
      <c r="H2264" s="205">
        <v>22162</v>
      </c>
      <c r="I2264" s="205">
        <v>21652</v>
      </c>
      <c r="J2264" s="205">
        <v>21352</v>
      </c>
      <c r="K2264" s="205">
        <v>21193</v>
      </c>
      <c r="L2264" s="205">
        <v>21323</v>
      </c>
      <c r="M2264">
        <v>21988</v>
      </c>
      <c r="N2264">
        <v>23253</v>
      </c>
      <c r="O2264">
        <v>24772</v>
      </c>
      <c r="P2264">
        <v>26226</v>
      </c>
      <c r="Q2264">
        <v>27811</v>
      </c>
      <c r="R2264">
        <v>29531</v>
      </c>
      <c r="S2264">
        <v>31336</v>
      </c>
      <c r="T2264">
        <v>33071</v>
      </c>
      <c r="U2264">
        <v>34747</v>
      </c>
      <c r="V2264">
        <v>36192</v>
      </c>
      <c r="W2264">
        <v>37096</v>
      </c>
      <c r="X2264">
        <v>37356</v>
      </c>
      <c r="Y2264">
        <v>37315</v>
      </c>
      <c r="Z2264">
        <v>37347</v>
      </c>
      <c r="AA2264">
        <v>37167</v>
      </c>
      <c r="AB2264">
        <v>36722</v>
      </c>
      <c r="AC2264">
        <v>36022</v>
      </c>
      <c r="AD2264">
        <v>35214</v>
      </c>
      <c r="AE2264" s="21" t="s">
        <v>1</v>
      </c>
    </row>
    <row r="2265" spans="1:31" x14ac:dyDescent="0.2">
      <c r="A2265" s="27" t="s">
        <v>47</v>
      </c>
      <c r="B2265" s="13" t="s">
        <v>47</v>
      </c>
      <c r="C2265" s="14">
        <v>496</v>
      </c>
      <c r="D2265" s="13" t="s">
        <v>47</v>
      </c>
      <c r="E2265" s="13" t="s">
        <v>493</v>
      </c>
      <c r="F2265" s="13" t="s">
        <v>313</v>
      </c>
      <c r="G2265" s="14" t="s">
        <v>326</v>
      </c>
      <c r="H2265" s="205">
        <v>22516</v>
      </c>
      <c r="I2265" s="205">
        <v>22018</v>
      </c>
      <c r="J2265" s="205">
        <v>21736</v>
      </c>
      <c r="K2265" s="205">
        <v>21599</v>
      </c>
      <c r="L2265" s="205">
        <v>21756</v>
      </c>
      <c r="M2265">
        <v>22451</v>
      </c>
      <c r="N2265">
        <v>23748</v>
      </c>
      <c r="O2265">
        <v>25303</v>
      </c>
      <c r="P2265">
        <v>26799</v>
      </c>
      <c r="Q2265">
        <v>28429</v>
      </c>
      <c r="R2265">
        <v>30200</v>
      </c>
      <c r="S2265">
        <v>32061</v>
      </c>
      <c r="T2265">
        <v>33848</v>
      </c>
      <c r="U2265">
        <v>35577</v>
      </c>
      <c r="V2265">
        <v>37069</v>
      </c>
      <c r="W2265">
        <v>38005</v>
      </c>
      <c r="X2265">
        <v>38281</v>
      </c>
      <c r="Y2265">
        <v>38248</v>
      </c>
      <c r="Z2265">
        <v>38291</v>
      </c>
      <c r="AA2265">
        <v>38112</v>
      </c>
      <c r="AB2265">
        <v>37657</v>
      </c>
      <c r="AC2265">
        <v>36934</v>
      </c>
      <c r="AD2265">
        <v>36100</v>
      </c>
      <c r="AE2265" s="22" t="s">
        <v>1</v>
      </c>
    </row>
    <row r="2266" spans="1:31" x14ac:dyDescent="0.2">
      <c r="A2266" s="25" t="s">
        <v>47</v>
      </c>
      <c r="B2266" s="11" t="s">
        <v>47</v>
      </c>
      <c r="C2266" s="12">
        <v>496</v>
      </c>
      <c r="D2266" s="11" t="s">
        <v>47</v>
      </c>
      <c r="E2266" s="11" t="s">
        <v>447</v>
      </c>
      <c r="F2266" s="11" t="s">
        <v>312</v>
      </c>
      <c r="G2266" s="12" t="s">
        <v>318</v>
      </c>
      <c r="H2266" s="205">
        <v>22810</v>
      </c>
      <c r="I2266" s="205">
        <v>22149</v>
      </c>
      <c r="J2266" s="205">
        <v>21650</v>
      </c>
      <c r="K2266" s="205">
        <v>21302</v>
      </c>
      <c r="L2266" s="205">
        <v>21124</v>
      </c>
      <c r="M2266">
        <v>21265</v>
      </c>
      <c r="N2266">
        <v>22005</v>
      </c>
      <c r="O2266">
        <v>23369</v>
      </c>
      <c r="P2266">
        <v>24753</v>
      </c>
      <c r="Q2266">
        <v>26210</v>
      </c>
      <c r="R2266">
        <v>27798</v>
      </c>
      <c r="S2266">
        <v>29526</v>
      </c>
      <c r="T2266">
        <v>31342</v>
      </c>
      <c r="U2266">
        <v>33116</v>
      </c>
      <c r="V2266">
        <v>34811</v>
      </c>
      <c r="W2266">
        <v>36238</v>
      </c>
      <c r="X2266">
        <v>37052</v>
      </c>
      <c r="Y2266">
        <v>37192</v>
      </c>
      <c r="Z2266">
        <v>37333</v>
      </c>
      <c r="AA2266">
        <v>37361</v>
      </c>
      <c r="AB2266">
        <v>37172</v>
      </c>
      <c r="AC2266">
        <v>36700</v>
      </c>
      <c r="AD2266">
        <v>35963</v>
      </c>
      <c r="AE2266" s="21" t="s">
        <v>1</v>
      </c>
    </row>
    <row r="2267" spans="1:31" x14ac:dyDescent="0.2">
      <c r="A2267" s="27" t="s">
        <v>47</v>
      </c>
      <c r="B2267" s="13" t="s">
        <v>47</v>
      </c>
      <c r="C2267" s="14">
        <v>496</v>
      </c>
      <c r="D2267" s="13" t="s">
        <v>47</v>
      </c>
      <c r="E2267" s="13" t="s">
        <v>494</v>
      </c>
      <c r="F2267" s="13" t="s">
        <v>313</v>
      </c>
      <c r="G2267" s="14" t="s">
        <v>318</v>
      </c>
      <c r="H2267" s="205">
        <v>23170</v>
      </c>
      <c r="I2267" s="205">
        <v>22497</v>
      </c>
      <c r="J2267" s="205">
        <v>22013</v>
      </c>
      <c r="K2267" s="205">
        <v>21685</v>
      </c>
      <c r="L2267" s="205">
        <v>21527</v>
      </c>
      <c r="M2267">
        <v>21692</v>
      </c>
      <c r="N2267">
        <v>22461</v>
      </c>
      <c r="O2267">
        <v>23856</v>
      </c>
      <c r="P2267">
        <v>25279</v>
      </c>
      <c r="Q2267">
        <v>26778</v>
      </c>
      <c r="R2267">
        <v>28409</v>
      </c>
      <c r="S2267">
        <v>30188</v>
      </c>
      <c r="T2267">
        <v>32058.999999999996</v>
      </c>
      <c r="U2267">
        <v>33890</v>
      </c>
      <c r="V2267">
        <v>35637</v>
      </c>
      <c r="W2267">
        <v>37108</v>
      </c>
      <c r="X2267">
        <v>37952</v>
      </c>
      <c r="Y2267">
        <v>38105</v>
      </c>
      <c r="Z2267">
        <v>38260</v>
      </c>
      <c r="AA2267">
        <v>38298</v>
      </c>
      <c r="AB2267">
        <v>38111</v>
      </c>
      <c r="AC2267">
        <v>37628</v>
      </c>
      <c r="AD2267">
        <v>36867</v>
      </c>
      <c r="AE2267" s="22" t="s">
        <v>1</v>
      </c>
    </row>
    <row r="2268" spans="1:31" x14ac:dyDescent="0.2">
      <c r="A2268" s="25" t="s">
        <v>47</v>
      </c>
      <c r="B2268" s="11" t="s">
        <v>47</v>
      </c>
      <c r="C2268" s="12">
        <v>496</v>
      </c>
      <c r="D2268" s="11" t="s">
        <v>47</v>
      </c>
      <c r="E2268" s="11" t="s">
        <v>448</v>
      </c>
      <c r="F2268" s="11" t="s">
        <v>312</v>
      </c>
      <c r="G2268" s="12" t="s">
        <v>333</v>
      </c>
      <c r="H2268" s="205">
        <v>23577</v>
      </c>
      <c r="I2268" s="205">
        <v>22799</v>
      </c>
      <c r="J2268" s="205">
        <v>22154</v>
      </c>
      <c r="K2268" s="205">
        <v>21613</v>
      </c>
      <c r="L2268" s="205">
        <v>21278</v>
      </c>
      <c r="M2268">
        <v>21066</v>
      </c>
      <c r="N2268">
        <v>21205</v>
      </c>
      <c r="O2268">
        <v>22015</v>
      </c>
      <c r="P2268">
        <v>23353</v>
      </c>
      <c r="Q2268">
        <v>24749</v>
      </c>
      <c r="R2268">
        <v>26196</v>
      </c>
      <c r="S2268">
        <v>27772</v>
      </c>
      <c r="T2268">
        <v>29504</v>
      </c>
      <c r="U2268">
        <v>31366</v>
      </c>
      <c r="V2268">
        <v>33128</v>
      </c>
      <c r="W2268">
        <v>34857</v>
      </c>
      <c r="X2268">
        <v>36279</v>
      </c>
      <c r="Y2268">
        <v>37009</v>
      </c>
      <c r="Z2268">
        <v>37202</v>
      </c>
      <c r="AA2268">
        <v>37329</v>
      </c>
      <c r="AB2268">
        <v>37366</v>
      </c>
      <c r="AC2268">
        <v>37178</v>
      </c>
      <c r="AD2268">
        <v>36680</v>
      </c>
      <c r="AE2268" s="21" t="s">
        <v>1</v>
      </c>
    </row>
    <row r="2269" spans="1:31" x14ac:dyDescent="0.2">
      <c r="A2269" s="27" t="s">
        <v>47</v>
      </c>
      <c r="B2269" s="13" t="s">
        <v>47</v>
      </c>
      <c r="C2269" s="14">
        <v>496</v>
      </c>
      <c r="D2269" s="13" t="s">
        <v>47</v>
      </c>
      <c r="E2269" s="13" t="s">
        <v>495</v>
      </c>
      <c r="F2269" s="13" t="s">
        <v>313</v>
      </c>
      <c r="G2269" s="14" t="s">
        <v>333</v>
      </c>
      <c r="H2269" s="205">
        <v>23966</v>
      </c>
      <c r="I2269" s="205">
        <v>23150</v>
      </c>
      <c r="J2269" s="205">
        <v>22493</v>
      </c>
      <c r="K2269" s="205">
        <v>21975</v>
      </c>
      <c r="L2269" s="205">
        <v>21657</v>
      </c>
      <c r="M2269">
        <v>21463</v>
      </c>
      <c r="N2269">
        <v>21626</v>
      </c>
      <c r="O2269">
        <v>22463</v>
      </c>
      <c r="P2269">
        <v>23835</v>
      </c>
      <c r="Q2269">
        <v>25270</v>
      </c>
      <c r="R2269">
        <v>26758</v>
      </c>
      <c r="S2269">
        <v>28376</v>
      </c>
      <c r="T2269">
        <v>30158</v>
      </c>
      <c r="U2269">
        <v>32080</v>
      </c>
      <c r="V2269">
        <v>33897</v>
      </c>
      <c r="W2269">
        <v>35676</v>
      </c>
      <c r="X2269">
        <v>37142</v>
      </c>
      <c r="Y2269">
        <v>37899</v>
      </c>
      <c r="Z2269">
        <v>38109</v>
      </c>
      <c r="AA2269">
        <v>38248</v>
      </c>
      <c r="AB2269">
        <v>38296</v>
      </c>
      <c r="AC2269">
        <v>38110</v>
      </c>
      <c r="AD2269">
        <v>37601</v>
      </c>
      <c r="AE2269" s="22" t="s">
        <v>1</v>
      </c>
    </row>
    <row r="2270" spans="1:31" x14ac:dyDescent="0.2">
      <c r="A2270" s="25" t="s">
        <v>47</v>
      </c>
      <c r="B2270" s="11" t="s">
        <v>47</v>
      </c>
      <c r="C2270" s="12">
        <v>496</v>
      </c>
      <c r="D2270" s="11" t="s">
        <v>47</v>
      </c>
      <c r="E2270" s="11" t="s">
        <v>449</v>
      </c>
      <c r="F2270" s="11" t="s">
        <v>312</v>
      </c>
      <c r="G2270" s="12" t="s">
        <v>340</v>
      </c>
      <c r="H2270" s="205">
        <v>24440</v>
      </c>
      <c r="I2270" s="205">
        <v>23562</v>
      </c>
      <c r="J2270" s="205">
        <v>22807</v>
      </c>
      <c r="K2270" s="205">
        <v>22114</v>
      </c>
      <c r="L2270" s="205">
        <v>21603</v>
      </c>
      <c r="M2270">
        <v>21264</v>
      </c>
      <c r="N2270">
        <v>21005</v>
      </c>
      <c r="O2270">
        <v>21139</v>
      </c>
      <c r="P2270">
        <v>21998</v>
      </c>
      <c r="Q2270">
        <v>23351</v>
      </c>
      <c r="R2270">
        <v>24746</v>
      </c>
      <c r="S2270">
        <v>26171</v>
      </c>
      <c r="T2270">
        <v>27731</v>
      </c>
      <c r="U2270">
        <v>29525</v>
      </c>
      <c r="V2270">
        <v>31360</v>
      </c>
      <c r="W2270">
        <v>33123</v>
      </c>
      <c r="X2270">
        <v>34899</v>
      </c>
      <c r="Y2270">
        <v>36322</v>
      </c>
      <c r="Z2270">
        <v>37017</v>
      </c>
      <c r="AA2270">
        <v>37191</v>
      </c>
      <c r="AB2270">
        <v>37316</v>
      </c>
      <c r="AC2270">
        <v>37370</v>
      </c>
      <c r="AD2270">
        <v>37185</v>
      </c>
      <c r="AE2270" s="21" t="s">
        <v>1</v>
      </c>
    </row>
    <row r="2271" spans="1:31" x14ac:dyDescent="0.2">
      <c r="A2271" s="27" t="s">
        <v>47</v>
      </c>
      <c r="B2271" s="13" t="s">
        <v>47</v>
      </c>
      <c r="C2271" s="14">
        <v>496</v>
      </c>
      <c r="D2271" s="13" t="s">
        <v>47</v>
      </c>
      <c r="E2271" s="13" t="s">
        <v>496</v>
      </c>
      <c r="F2271" s="13" t="s">
        <v>313</v>
      </c>
      <c r="G2271" s="14" t="s">
        <v>340</v>
      </c>
      <c r="H2271" s="205">
        <v>24872</v>
      </c>
      <c r="I2271" s="205">
        <v>23946</v>
      </c>
      <c r="J2271" s="205">
        <v>23147</v>
      </c>
      <c r="K2271" s="205">
        <v>22452</v>
      </c>
      <c r="L2271" s="205">
        <v>21961</v>
      </c>
      <c r="M2271">
        <v>21639</v>
      </c>
      <c r="N2271">
        <v>21397</v>
      </c>
      <c r="O2271">
        <v>21552</v>
      </c>
      <c r="P2271">
        <v>22440</v>
      </c>
      <c r="Q2271">
        <v>23829</v>
      </c>
      <c r="R2271">
        <v>25263</v>
      </c>
      <c r="S2271">
        <v>26725</v>
      </c>
      <c r="T2271">
        <v>28326</v>
      </c>
      <c r="U2271">
        <v>30175</v>
      </c>
      <c r="V2271">
        <v>32067</v>
      </c>
      <c r="W2271">
        <v>33884</v>
      </c>
      <c r="X2271">
        <v>35712</v>
      </c>
      <c r="Y2271">
        <v>37178</v>
      </c>
      <c r="Z2271">
        <v>37901</v>
      </c>
      <c r="AA2271">
        <v>38090</v>
      </c>
      <c r="AB2271">
        <v>38228</v>
      </c>
      <c r="AC2271">
        <v>38294</v>
      </c>
      <c r="AD2271">
        <v>38112</v>
      </c>
      <c r="AE2271" s="22" t="s">
        <v>1</v>
      </c>
    </row>
    <row r="2272" spans="1:31" x14ac:dyDescent="0.2">
      <c r="A2272" s="25" t="s">
        <v>47</v>
      </c>
      <c r="B2272" s="11" t="s">
        <v>47</v>
      </c>
      <c r="C2272" s="12">
        <v>496</v>
      </c>
      <c r="D2272" s="11" t="s">
        <v>47</v>
      </c>
      <c r="E2272" s="11" t="s">
        <v>450</v>
      </c>
      <c r="F2272" s="11" t="s">
        <v>312</v>
      </c>
      <c r="G2272" s="12" t="s">
        <v>329</v>
      </c>
      <c r="H2272" s="205">
        <v>25336</v>
      </c>
      <c r="I2272" s="205">
        <v>24416</v>
      </c>
      <c r="J2272" s="205">
        <v>23567</v>
      </c>
      <c r="K2272" s="205">
        <v>22764</v>
      </c>
      <c r="L2272" s="205">
        <v>22102</v>
      </c>
      <c r="M2272">
        <v>21603</v>
      </c>
      <c r="N2272">
        <v>21249</v>
      </c>
      <c r="O2272">
        <v>20939</v>
      </c>
      <c r="P2272">
        <v>21120</v>
      </c>
      <c r="Q2272">
        <v>21993</v>
      </c>
      <c r="R2272">
        <v>23351</v>
      </c>
      <c r="S2272">
        <v>24732</v>
      </c>
      <c r="T2272">
        <v>26131</v>
      </c>
      <c r="U2272">
        <v>27748</v>
      </c>
      <c r="V2272">
        <v>29517</v>
      </c>
      <c r="W2272">
        <v>31337</v>
      </c>
      <c r="X2272">
        <v>33114</v>
      </c>
      <c r="Y2272">
        <v>34942</v>
      </c>
      <c r="Z2272">
        <v>36328</v>
      </c>
      <c r="AA2272">
        <v>37005</v>
      </c>
      <c r="AB2272">
        <v>37171</v>
      </c>
      <c r="AC2272">
        <v>37303</v>
      </c>
      <c r="AD2272">
        <v>37376</v>
      </c>
      <c r="AE2272" s="21" t="s">
        <v>1</v>
      </c>
    </row>
    <row r="2273" spans="1:31" x14ac:dyDescent="0.2">
      <c r="A2273" s="27" t="s">
        <v>47</v>
      </c>
      <c r="B2273" s="13" t="s">
        <v>47</v>
      </c>
      <c r="C2273" s="14">
        <v>496</v>
      </c>
      <c r="D2273" s="13" t="s">
        <v>47</v>
      </c>
      <c r="E2273" s="13" t="s">
        <v>497</v>
      </c>
      <c r="F2273" s="13" t="s">
        <v>313</v>
      </c>
      <c r="G2273" s="14" t="s">
        <v>329</v>
      </c>
      <c r="H2273" s="205">
        <v>25819</v>
      </c>
      <c r="I2273" s="205">
        <v>24849</v>
      </c>
      <c r="J2273" s="205">
        <v>23941</v>
      </c>
      <c r="K2273" s="205">
        <v>23101</v>
      </c>
      <c r="L2273" s="205">
        <v>22435</v>
      </c>
      <c r="M2273">
        <v>21956</v>
      </c>
      <c r="N2273">
        <v>21617</v>
      </c>
      <c r="O2273">
        <v>21323</v>
      </c>
      <c r="P2273">
        <v>21528</v>
      </c>
      <c r="Q2273">
        <v>22432</v>
      </c>
      <c r="R2273">
        <v>23825</v>
      </c>
      <c r="S2273">
        <v>25243</v>
      </c>
      <c r="T2273">
        <v>26676</v>
      </c>
      <c r="U2273">
        <v>28338</v>
      </c>
      <c r="V2273">
        <v>30160</v>
      </c>
      <c r="W2273">
        <v>32037</v>
      </c>
      <c r="X2273">
        <v>33867</v>
      </c>
      <c r="Y2273">
        <v>35748</v>
      </c>
      <c r="Z2273">
        <v>37177</v>
      </c>
      <c r="AA2273">
        <v>37880</v>
      </c>
      <c r="AB2273">
        <v>38061</v>
      </c>
      <c r="AC2273">
        <v>38207</v>
      </c>
      <c r="AD2273">
        <v>38295</v>
      </c>
      <c r="AE2273" s="22" t="s">
        <v>1</v>
      </c>
    </row>
    <row r="2274" spans="1:31" x14ac:dyDescent="0.2">
      <c r="A2274" s="25" t="s">
        <v>47</v>
      </c>
      <c r="B2274" s="11" t="s">
        <v>47</v>
      </c>
      <c r="C2274" s="12">
        <v>496</v>
      </c>
      <c r="D2274" s="11" t="s">
        <v>47</v>
      </c>
      <c r="E2274" s="11" t="s">
        <v>451</v>
      </c>
      <c r="F2274" s="11" t="s">
        <v>312</v>
      </c>
      <c r="G2274" s="12" t="s">
        <v>361</v>
      </c>
      <c r="H2274" s="205">
        <v>26186</v>
      </c>
      <c r="I2274" s="205">
        <v>25305</v>
      </c>
      <c r="J2274" s="205">
        <v>24414</v>
      </c>
      <c r="K2274" s="205">
        <v>23520</v>
      </c>
      <c r="L2274" s="205">
        <v>22749</v>
      </c>
      <c r="M2274">
        <v>22100</v>
      </c>
      <c r="N2274">
        <v>21602</v>
      </c>
      <c r="O2274">
        <v>21228</v>
      </c>
      <c r="P2274">
        <v>20917</v>
      </c>
      <c r="Q2274">
        <v>21113</v>
      </c>
      <c r="R2274">
        <v>21991</v>
      </c>
      <c r="S2274">
        <v>23340</v>
      </c>
      <c r="T2274">
        <v>24705</v>
      </c>
      <c r="U2274">
        <v>26144</v>
      </c>
      <c r="V2274">
        <v>27737</v>
      </c>
      <c r="W2274">
        <v>29492</v>
      </c>
      <c r="X2274">
        <v>31310</v>
      </c>
      <c r="Y2274">
        <v>33106</v>
      </c>
      <c r="Z2274">
        <v>34945</v>
      </c>
      <c r="AA2274">
        <v>36313</v>
      </c>
      <c r="AB2274">
        <v>36983</v>
      </c>
      <c r="AC2274">
        <v>37151</v>
      </c>
      <c r="AD2274">
        <v>37291</v>
      </c>
      <c r="AE2274" s="21" t="s">
        <v>1</v>
      </c>
    </row>
    <row r="2275" spans="1:31" x14ac:dyDescent="0.2">
      <c r="A2275" s="27" t="s">
        <v>47</v>
      </c>
      <c r="B2275" s="13" t="s">
        <v>47</v>
      </c>
      <c r="C2275" s="14">
        <v>496</v>
      </c>
      <c r="D2275" s="13" t="s">
        <v>47</v>
      </c>
      <c r="E2275" s="13" t="s">
        <v>498</v>
      </c>
      <c r="F2275" s="13" t="s">
        <v>313</v>
      </c>
      <c r="G2275" s="14" t="s">
        <v>361</v>
      </c>
      <c r="H2275" s="205">
        <v>26741</v>
      </c>
      <c r="I2275" s="205">
        <v>25792</v>
      </c>
      <c r="J2275" s="205">
        <v>24842</v>
      </c>
      <c r="K2275" s="205">
        <v>23891</v>
      </c>
      <c r="L2275" s="205">
        <v>23081</v>
      </c>
      <c r="M2275">
        <v>22428</v>
      </c>
      <c r="N2275">
        <v>21948</v>
      </c>
      <c r="O2275">
        <v>21588</v>
      </c>
      <c r="P2275">
        <v>21295</v>
      </c>
      <c r="Q2275">
        <v>21516</v>
      </c>
      <c r="R2275">
        <v>22424</v>
      </c>
      <c r="S2275">
        <v>23809</v>
      </c>
      <c r="T2275">
        <v>25209</v>
      </c>
      <c r="U2275">
        <v>26685</v>
      </c>
      <c r="V2275">
        <v>28321</v>
      </c>
      <c r="W2275">
        <v>30128</v>
      </c>
      <c r="X2275">
        <v>32002.000000000004</v>
      </c>
      <c r="Y2275">
        <v>33852</v>
      </c>
      <c r="Z2275">
        <v>35743</v>
      </c>
      <c r="AA2275">
        <v>37153</v>
      </c>
      <c r="AB2275">
        <v>37849</v>
      </c>
      <c r="AC2275">
        <v>38033</v>
      </c>
      <c r="AD2275">
        <v>38189</v>
      </c>
      <c r="AE2275" s="22" t="s">
        <v>1</v>
      </c>
    </row>
    <row r="2276" spans="1:31" x14ac:dyDescent="0.2">
      <c r="A2276" s="25" t="s">
        <v>47</v>
      </c>
      <c r="B2276" s="11" t="s">
        <v>47</v>
      </c>
      <c r="C2276" s="12">
        <v>496</v>
      </c>
      <c r="D2276" s="11" t="s">
        <v>47</v>
      </c>
      <c r="E2276" s="11" t="s">
        <v>452</v>
      </c>
      <c r="F2276" s="11" t="s">
        <v>312</v>
      </c>
      <c r="G2276" s="12" t="s">
        <v>328</v>
      </c>
      <c r="H2276" s="205">
        <v>27194</v>
      </c>
      <c r="I2276" s="205">
        <v>26147</v>
      </c>
      <c r="J2276" s="205">
        <v>25295</v>
      </c>
      <c r="K2276" s="205">
        <v>24364</v>
      </c>
      <c r="L2276" s="205">
        <v>23503</v>
      </c>
      <c r="M2276">
        <v>22745</v>
      </c>
      <c r="N2276">
        <v>22097</v>
      </c>
      <c r="O2276">
        <v>21594</v>
      </c>
      <c r="P2276">
        <v>21204</v>
      </c>
      <c r="Q2276">
        <v>20909</v>
      </c>
      <c r="R2276">
        <v>21108</v>
      </c>
      <c r="S2276">
        <v>21978</v>
      </c>
      <c r="T2276">
        <v>23316</v>
      </c>
      <c r="U2276">
        <v>24715</v>
      </c>
      <c r="V2276">
        <v>26131</v>
      </c>
      <c r="W2276">
        <v>27712</v>
      </c>
      <c r="X2276">
        <v>29465</v>
      </c>
      <c r="Y2276">
        <v>31285</v>
      </c>
      <c r="Z2276">
        <v>33106</v>
      </c>
      <c r="AA2276">
        <v>34928</v>
      </c>
      <c r="AB2276">
        <v>36290</v>
      </c>
      <c r="AC2276">
        <v>36961</v>
      </c>
      <c r="AD2276">
        <v>37133</v>
      </c>
      <c r="AE2276" s="21" t="s">
        <v>1</v>
      </c>
    </row>
    <row r="2277" spans="1:31" x14ac:dyDescent="0.2">
      <c r="A2277" s="27" t="s">
        <v>47</v>
      </c>
      <c r="B2277" s="13" t="s">
        <v>47</v>
      </c>
      <c r="C2277" s="14">
        <v>496</v>
      </c>
      <c r="D2277" s="13" t="s">
        <v>47</v>
      </c>
      <c r="E2277" s="13" t="s">
        <v>499</v>
      </c>
      <c r="F2277" s="13" t="s">
        <v>313</v>
      </c>
      <c r="G2277" s="14" t="s">
        <v>328</v>
      </c>
      <c r="H2277" s="205">
        <v>27769</v>
      </c>
      <c r="I2277" s="205">
        <v>26710</v>
      </c>
      <c r="J2277" s="205">
        <v>25783</v>
      </c>
      <c r="K2277" s="205">
        <v>24787</v>
      </c>
      <c r="L2277" s="205">
        <v>23867</v>
      </c>
      <c r="M2277">
        <v>23070</v>
      </c>
      <c r="N2277">
        <v>22417</v>
      </c>
      <c r="O2277">
        <v>21932</v>
      </c>
      <c r="P2277">
        <v>21558</v>
      </c>
      <c r="Q2277">
        <v>21281</v>
      </c>
      <c r="R2277">
        <v>21506</v>
      </c>
      <c r="S2277">
        <v>22406</v>
      </c>
      <c r="T2277">
        <v>23778</v>
      </c>
      <c r="U2277">
        <v>25213</v>
      </c>
      <c r="V2277">
        <v>26665</v>
      </c>
      <c r="W2277">
        <v>28288</v>
      </c>
      <c r="X2277">
        <v>30092</v>
      </c>
      <c r="Y2277">
        <v>31969</v>
      </c>
      <c r="Z2277">
        <v>33843</v>
      </c>
      <c r="AA2277">
        <v>35716</v>
      </c>
      <c r="AB2277">
        <v>37119</v>
      </c>
      <c r="AC2277">
        <v>37818</v>
      </c>
      <c r="AD2277">
        <v>38008</v>
      </c>
      <c r="AE2277" s="22" t="s">
        <v>1</v>
      </c>
    </row>
    <row r="2278" spans="1:31" x14ac:dyDescent="0.2">
      <c r="A2278" s="25" t="s">
        <v>47</v>
      </c>
      <c r="B2278" s="11" t="s">
        <v>47</v>
      </c>
      <c r="C2278" s="12">
        <v>496</v>
      </c>
      <c r="D2278" s="11" t="s">
        <v>47</v>
      </c>
      <c r="E2278" s="11" t="s">
        <v>453</v>
      </c>
      <c r="F2278" s="11" t="s">
        <v>312</v>
      </c>
      <c r="G2278" s="12" t="s">
        <v>337</v>
      </c>
      <c r="H2278" s="205">
        <v>28425</v>
      </c>
      <c r="I2278" s="205">
        <v>27147</v>
      </c>
      <c r="J2278" s="205">
        <v>26131</v>
      </c>
      <c r="K2278" s="205">
        <v>25241</v>
      </c>
      <c r="L2278" s="205">
        <v>24343</v>
      </c>
      <c r="M2278">
        <v>23497</v>
      </c>
      <c r="N2278">
        <v>22740</v>
      </c>
      <c r="O2278">
        <v>22087</v>
      </c>
      <c r="P2278">
        <v>21568</v>
      </c>
      <c r="Q2278">
        <v>21194</v>
      </c>
      <c r="R2278">
        <v>20901</v>
      </c>
      <c r="S2278">
        <v>21094</v>
      </c>
      <c r="T2278">
        <v>21954</v>
      </c>
      <c r="U2278">
        <v>23323</v>
      </c>
      <c r="V2278">
        <v>24700</v>
      </c>
      <c r="W2278">
        <v>26105</v>
      </c>
      <c r="X2278">
        <v>27684</v>
      </c>
      <c r="Y2278">
        <v>29439</v>
      </c>
      <c r="Z2278">
        <v>31282</v>
      </c>
      <c r="AA2278">
        <v>33087</v>
      </c>
      <c r="AB2278">
        <v>34903</v>
      </c>
      <c r="AC2278">
        <v>36266</v>
      </c>
      <c r="AD2278">
        <v>36941</v>
      </c>
      <c r="AE2278" s="21" t="s">
        <v>1</v>
      </c>
    </row>
    <row r="2279" spans="1:31" x14ac:dyDescent="0.2">
      <c r="A2279" s="27" t="s">
        <v>47</v>
      </c>
      <c r="B2279" s="13" t="s">
        <v>47</v>
      </c>
      <c r="C2279" s="14">
        <v>496</v>
      </c>
      <c r="D2279" s="13" t="s">
        <v>47</v>
      </c>
      <c r="E2279" s="13" t="s">
        <v>500</v>
      </c>
      <c r="F2279" s="13" t="s">
        <v>313</v>
      </c>
      <c r="G2279" s="14" t="s">
        <v>337</v>
      </c>
      <c r="H2279" s="205">
        <v>28934</v>
      </c>
      <c r="I2279" s="205">
        <v>27732</v>
      </c>
      <c r="J2279" s="205">
        <v>26697</v>
      </c>
      <c r="K2279" s="205">
        <v>25722</v>
      </c>
      <c r="L2279" s="205">
        <v>24759</v>
      </c>
      <c r="M2279">
        <v>23853</v>
      </c>
      <c r="N2279">
        <v>23056</v>
      </c>
      <c r="O2279">
        <v>22398</v>
      </c>
      <c r="P2279">
        <v>21898</v>
      </c>
      <c r="Q2279">
        <v>21541</v>
      </c>
      <c r="R2279">
        <v>21268</v>
      </c>
      <c r="S2279">
        <v>21485</v>
      </c>
      <c r="T2279">
        <v>22375</v>
      </c>
      <c r="U2279">
        <v>23778</v>
      </c>
      <c r="V2279">
        <v>25191</v>
      </c>
      <c r="W2279">
        <v>26630</v>
      </c>
      <c r="X2279">
        <v>28251</v>
      </c>
      <c r="Y2279">
        <v>30058</v>
      </c>
      <c r="Z2279">
        <v>31956</v>
      </c>
      <c r="AA2279">
        <v>33813</v>
      </c>
      <c r="AB2279">
        <v>35680</v>
      </c>
      <c r="AC2279">
        <v>37086</v>
      </c>
      <c r="AD2279">
        <v>37791</v>
      </c>
      <c r="AE2279" s="22" t="s">
        <v>1</v>
      </c>
    </row>
    <row r="2280" spans="1:31" x14ac:dyDescent="0.2">
      <c r="A2280" s="25" t="s">
        <v>47</v>
      </c>
      <c r="B2280" s="11" t="s">
        <v>47</v>
      </c>
      <c r="C2280" s="12">
        <v>496</v>
      </c>
      <c r="D2280" s="11" t="s">
        <v>47</v>
      </c>
      <c r="E2280" s="11" t="s">
        <v>454</v>
      </c>
      <c r="F2280" s="11" t="s">
        <v>312</v>
      </c>
      <c r="G2280" s="12" t="s">
        <v>369</v>
      </c>
      <c r="H2280" s="205">
        <v>29708</v>
      </c>
      <c r="I2280" s="205">
        <v>28370</v>
      </c>
      <c r="J2280" s="205">
        <v>27124</v>
      </c>
      <c r="K2280" s="205">
        <v>26073</v>
      </c>
      <c r="L2280" s="205">
        <v>25218</v>
      </c>
      <c r="M2280">
        <v>24335</v>
      </c>
      <c r="N2280">
        <v>23489</v>
      </c>
      <c r="O2280">
        <v>22727</v>
      </c>
      <c r="P2280">
        <v>22058</v>
      </c>
      <c r="Q2280">
        <v>21555</v>
      </c>
      <c r="R2280">
        <v>21184</v>
      </c>
      <c r="S2280">
        <v>20885</v>
      </c>
      <c r="T2280">
        <v>21067</v>
      </c>
      <c r="U2280">
        <v>21956</v>
      </c>
      <c r="V2280">
        <v>23306</v>
      </c>
      <c r="W2280">
        <v>24673</v>
      </c>
      <c r="X2280">
        <v>26075</v>
      </c>
      <c r="Y2280">
        <v>27656</v>
      </c>
      <c r="Z2280">
        <v>29433</v>
      </c>
      <c r="AA2280">
        <v>31261</v>
      </c>
      <c r="AB2280">
        <v>33060</v>
      </c>
      <c r="AC2280">
        <v>34878</v>
      </c>
      <c r="AD2280">
        <v>36244</v>
      </c>
      <c r="AE2280" s="21" t="s">
        <v>1</v>
      </c>
    </row>
    <row r="2281" spans="1:31" x14ac:dyDescent="0.2">
      <c r="A2281" s="27" t="s">
        <v>47</v>
      </c>
      <c r="B2281" s="13" t="s">
        <v>47</v>
      </c>
      <c r="C2281" s="14">
        <v>496</v>
      </c>
      <c r="D2281" s="13" t="s">
        <v>47</v>
      </c>
      <c r="E2281" s="13" t="s">
        <v>501</v>
      </c>
      <c r="F2281" s="13" t="s">
        <v>313</v>
      </c>
      <c r="G2281" s="14" t="s">
        <v>369</v>
      </c>
      <c r="H2281" s="205">
        <v>30104</v>
      </c>
      <c r="I2281" s="205">
        <v>28890</v>
      </c>
      <c r="J2281" s="205">
        <v>27714</v>
      </c>
      <c r="K2281" s="205">
        <v>26631</v>
      </c>
      <c r="L2281" s="205">
        <v>25689</v>
      </c>
      <c r="M2281">
        <v>24741</v>
      </c>
      <c r="N2281">
        <v>23835</v>
      </c>
      <c r="O2281">
        <v>23035</v>
      </c>
      <c r="P2281">
        <v>22360</v>
      </c>
      <c r="Q2281">
        <v>21878</v>
      </c>
      <c r="R2281">
        <v>21525</v>
      </c>
      <c r="S2281">
        <v>21245</v>
      </c>
      <c r="T2281">
        <v>21452</v>
      </c>
      <c r="U2281">
        <v>22370</v>
      </c>
      <c r="V2281">
        <v>23753</v>
      </c>
      <c r="W2281">
        <v>25155</v>
      </c>
      <c r="X2281">
        <v>26592</v>
      </c>
      <c r="Y2281">
        <v>28215</v>
      </c>
      <c r="Z2281">
        <v>30040</v>
      </c>
      <c r="AA2281">
        <v>31923</v>
      </c>
      <c r="AB2281">
        <v>33775</v>
      </c>
      <c r="AC2281">
        <v>35645</v>
      </c>
      <c r="AD2281">
        <v>37056</v>
      </c>
      <c r="AE2281" s="22" t="s">
        <v>1</v>
      </c>
    </row>
    <row r="2282" spans="1:31" x14ac:dyDescent="0.2">
      <c r="A2282" s="25" t="s">
        <v>47</v>
      </c>
      <c r="B2282" s="11" t="s">
        <v>47</v>
      </c>
      <c r="C2282" s="12">
        <v>496</v>
      </c>
      <c r="D2282" s="11" t="s">
        <v>47</v>
      </c>
      <c r="E2282" s="11" t="s">
        <v>473</v>
      </c>
      <c r="F2282" s="11" t="s">
        <v>312</v>
      </c>
      <c r="G2282" s="12" t="s">
        <v>359</v>
      </c>
      <c r="H2282">
        <v>30912</v>
      </c>
      <c r="I2282">
        <v>29646</v>
      </c>
      <c r="J2282">
        <v>28340</v>
      </c>
      <c r="K2282">
        <v>27063</v>
      </c>
      <c r="L2282">
        <v>26047</v>
      </c>
      <c r="M2282">
        <v>25208</v>
      </c>
      <c r="N2282">
        <v>24325</v>
      </c>
      <c r="O2282">
        <v>23474</v>
      </c>
      <c r="P2282">
        <v>22696</v>
      </c>
      <c r="Q2282">
        <v>22043</v>
      </c>
      <c r="R2282">
        <v>21544</v>
      </c>
      <c r="S2282">
        <v>21166</v>
      </c>
      <c r="T2282">
        <v>20857</v>
      </c>
      <c r="U2282">
        <v>21068</v>
      </c>
      <c r="V2282">
        <v>21937</v>
      </c>
      <c r="W2282">
        <v>23277</v>
      </c>
      <c r="X2282">
        <v>24643</v>
      </c>
      <c r="Y2282">
        <v>26047</v>
      </c>
      <c r="Z2282">
        <v>27648</v>
      </c>
      <c r="AA2282">
        <v>29409</v>
      </c>
      <c r="AB2282">
        <v>31232</v>
      </c>
      <c r="AC2282">
        <v>33033</v>
      </c>
      <c r="AD2282">
        <v>34854</v>
      </c>
      <c r="AE2282" s="21"/>
    </row>
    <row r="2283" spans="1:31" x14ac:dyDescent="0.2">
      <c r="A2283" s="27" t="s">
        <v>47</v>
      </c>
      <c r="B2283" s="13" t="s">
        <v>47</v>
      </c>
      <c r="C2283" s="14">
        <v>496</v>
      </c>
      <c r="D2283" s="13" t="s">
        <v>47</v>
      </c>
      <c r="E2283" s="13" t="s">
        <v>480</v>
      </c>
      <c r="F2283" s="13" t="s">
        <v>313</v>
      </c>
      <c r="G2283" s="14" t="s">
        <v>359</v>
      </c>
      <c r="H2283">
        <v>31201</v>
      </c>
      <c r="I2283">
        <v>30051</v>
      </c>
      <c r="J2283">
        <v>28864</v>
      </c>
      <c r="K2283">
        <v>27641</v>
      </c>
      <c r="L2283">
        <v>26593</v>
      </c>
      <c r="M2283">
        <v>25667</v>
      </c>
      <c r="N2283">
        <v>24720</v>
      </c>
      <c r="O2283">
        <v>23810</v>
      </c>
      <c r="P2283">
        <v>22992</v>
      </c>
      <c r="Q2283">
        <v>22336</v>
      </c>
      <c r="R2283">
        <v>21858</v>
      </c>
      <c r="S2283">
        <v>21498</v>
      </c>
      <c r="T2283">
        <v>21209</v>
      </c>
      <c r="U2283">
        <v>21444</v>
      </c>
      <c r="V2283">
        <v>22342</v>
      </c>
      <c r="W2283">
        <v>23715</v>
      </c>
      <c r="X2283">
        <v>25116</v>
      </c>
      <c r="Y2283">
        <v>26555</v>
      </c>
      <c r="Z2283">
        <v>28194</v>
      </c>
      <c r="AA2283">
        <v>30004</v>
      </c>
      <c r="AB2283">
        <v>31882</v>
      </c>
      <c r="AC2283">
        <v>33737</v>
      </c>
      <c r="AD2283">
        <v>35612</v>
      </c>
      <c r="AE2283" s="22"/>
    </row>
    <row r="2284" spans="1:31" x14ac:dyDescent="0.2">
      <c r="A2284" s="25" t="s">
        <v>47</v>
      </c>
      <c r="B2284" s="11" t="s">
        <v>47</v>
      </c>
      <c r="C2284" s="12">
        <v>496</v>
      </c>
      <c r="D2284" s="11" t="s">
        <v>47</v>
      </c>
      <c r="E2284" s="11" t="s">
        <v>474</v>
      </c>
      <c r="F2284" s="11" t="s">
        <v>312</v>
      </c>
      <c r="G2284" s="12" t="s">
        <v>341</v>
      </c>
      <c r="H2284">
        <v>32186.999999999996</v>
      </c>
      <c r="I2284">
        <v>30842</v>
      </c>
      <c r="J2284">
        <v>29609</v>
      </c>
      <c r="K2284">
        <v>28276</v>
      </c>
      <c r="L2284">
        <v>27034</v>
      </c>
      <c r="M2284">
        <v>26035</v>
      </c>
      <c r="N2284">
        <v>25196</v>
      </c>
      <c r="O2284">
        <v>24308</v>
      </c>
      <c r="P2284">
        <v>23442</v>
      </c>
      <c r="Q2284">
        <v>22679</v>
      </c>
      <c r="R2284">
        <v>22029</v>
      </c>
      <c r="S2284">
        <v>21523</v>
      </c>
      <c r="T2284">
        <v>21135</v>
      </c>
      <c r="U2284">
        <v>20856</v>
      </c>
      <c r="V2284">
        <v>21047</v>
      </c>
      <c r="W2284">
        <v>21907</v>
      </c>
      <c r="X2284">
        <v>23246</v>
      </c>
      <c r="Y2284">
        <v>24613</v>
      </c>
      <c r="Z2284">
        <v>26037</v>
      </c>
      <c r="AA2284">
        <v>27623</v>
      </c>
      <c r="AB2284">
        <v>29379</v>
      </c>
      <c r="AC2284">
        <v>31204</v>
      </c>
      <c r="AD2284">
        <v>33008</v>
      </c>
      <c r="AE2284" s="21"/>
    </row>
    <row r="2285" spans="1:31" x14ac:dyDescent="0.2">
      <c r="A2285" s="27" t="s">
        <v>47</v>
      </c>
      <c r="B2285" s="13" t="s">
        <v>47</v>
      </c>
      <c r="C2285" s="14">
        <v>496</v>
      </c>
      <c r="D2285" s="13" t="s">
        <v>47</v>
      </c>
      <c r="E2285" s="13" t="s">
        <v>481</v>
      </c>
      <c r="F2285" s="13" t="s">
        <v>313</v>
      </c>
      <c r="G2285" s="14" t="s">
        <v>341</v>
      </c>
      <c r="H2285">
        <v>32339</v>
      </c>
      <c r="I2285">
        <v>31139</v>
      </c>
      <c r="J2285">
        <v>30018</v>
      </c>
      <c r="K2285">
        <v>28785</v>
      </c>
      <c r="L2285">
        <v>27599</v>
      </c>
      <c r="M2285">
        <v>26567</v>
      </c>
      <c r="N2285">
        <v>25642</v>
      </c>
      <c r="O2285">
        <v>24690</v>
      </c>
      <c r="P2285">
        <v>23763</v>
      </c>
      <c r="Q2285">
        <v>22964</v>
      </c>
      <c r="R2285">
        <v>22312</v>
      </c>
      <c r="S2285">
        <v>21828</v>
      </c>
      <c r="T2285">
        <v>21459</v>
      </c>
      <c r="U2285">
        <v>21198</v>
      </c>
      <c r="V2285">
        <v>21413</v>
      </c>
      <c r="W2285">
        <v>22302</v>
      </c>
      <c r="X2285">
        <v>23674</v>
      </c>
      <c r="Y2285">
        <v>25077</v>
      </c>
      <c r="Z2285">
        <v>26532</v>
      </c>
      <c r="AA2285">
        <v>28155</v>
      </c>
      <c r="AB2285">
        <v>29960</v>
      </c>
      <c r="AC2285">
        <v>31841</v>
      </c>
      <c r="AD2285">
        <v>33701</v>
      </c>
      <c r="AE2285" s="22"/>
    </row>
    <row r="2286" spans="1:31" x14ac:dyDescent="0.2">
      <c r="A2286" s="25" t="s">
        <v>47</v>
      </c>
      <c r="B2286" s="11" t="s">
        <v>47</v>
      </c>
      <c r="C2286" s="12">
        <v>496</v>
      </c>
      <c r="D2286" s="11" t="s">
        <v>47</v>
      </c>
      <c r="E2286" s="11" t="s">
        <v>475</v>
      </c>
      <c r="F2286" s="11" t="s">
        <v>312</v>
      </c>
      <c r="G2286" s="12" t="s">
        <v>334</v>
      </c>
      <c r="H2286">
        <v>32603</v>
      </c>
      <c r="I2286">
        <v>32109</v>
      </c>
      <c r="J2286">
        <v>30798</v>
      </c>
      <c r="K2286">
        <v>29542</v>
      </c>
      <c r="L2286">
        <v>28246</v>
      </c>
      <c r="M2286">
        <v>27020</v>
      </c>
      <c r="N2286">
        <v>26020</v>
      </c>
      <c r="O2286">
        <v>25176</v>
      </c>
      <c r="P2286">
        <v>24275</v>
      </c>
      <c r="Q2286">
        <v>23424</v>
      </c>
      <c r="R2286">
        <v>22664</v>
      </c>
      <c r="S2286">
        <v>22005</v>
      </c>
      <c r="T2286">
        <v>21490</v>
      </c>
      <c r="U2286">
        <v>21135</v>
      </c>
      <c r="V2286">
        <v>20835</v>
      </c>
      <c r="W2286">
        <v>21015</v>
      </c>
      <c r="X2286">
        <v>21874</v>
      </c>
      <c r="Y2286">
        <v>23215</v>
      </c>
      <c r="Z2286">
        <v>24603</v>
      </c>
      <c r="AA2286">
        <v>26012</v>
      </c>
      <c r="AB2286">
        <v>27592</v>
      </c>
      <c r="AC2286">
        <v>29349</v>
      </c>
      <c r="AD2286">
        <v>31177</v>
      </c>
      <c r="AE2286" s="21"/>
    </row>
    <row r="2287" spans="1:31" x14ac:dyDescent="0.2">
      <c r="A2287" s="27" t="s">
        <v>47</v>
      </c>
      <c r="B2287" s="13" t="s">
        <v>47</v>
      </c>
      <c r="C2287" s="14">
        <v>496</v>
      </c>
      <c r="D2287" s="13" t="s">
        <v>47</v>
      </c>
      <c r="E2287" s="13" t="s">
        <v>482</v>
      </c>
      <c r="F2287" s="13" t="s">
        <v>313</v>
      </c>
      <c r="G2287" s="14" t="s">
        <v>334</v>
      </c>
      <c r="H2287">
        <v>32740.000000000004</v>
      </c>
      <c r="I2287">
        <v>32268</v>
      </c>
      <c r="J2287">
        <v>31098</v>
      </c>
      <c r="K2287">
        <v>29932</v>
      </c>
      <c r="L2287">
        <v>28737</v>
      </c>
      <c r="M2287">
        <v>27568</v>
      </c>
      <c r="N2287">
        <v>26537</v>
      </c>
      <c r="O2287">
        <v>25607</v>
      </c>
      <c r="P2287">
        <v>24639</v>
      </c>
      <c r="Q2287">
        <v>23731</v>
      </c>
      <c r="R2287">
        <v>22936</v>
      </c>
      <c r="S2287">
        <v>22278</v>
      </c>
      <c r="T2287">
        <v>21785</v>
      </c>
      <c r="U2287">
        <v>21446</v>
      </c>
      <c r="V2287">
        <v>21164</v>
      </c>
      <c r="W2287">
        <v>21370</v>
      </c>
      <c r="X2287">
        <v>22259</v>
      </c>
      <c r="Y2287">
        <v>23634</v>
      </c>
      <c r="Z2287">
        <v>25053</v>
      </c>
      <c r="AA2287">
        <v>26492</v>
      </c>
      <c r="AB2287">
        <v>28109</v>
      </c>
      <c r="AC2287">
        <v>29917</v>
      </c>
      <c r="AD2287">
        <v>31803</v>
      </c>
      <c r="AE2287" s="22"/>
    </row>
    <row r="2288" spans="1:31" x14ac:dyDescent="0.2">
      <c r="A2288" s="25" t="s">
        <v>47</v>
      </c>
      <c r="B2288" s="11" t="s">
        <v>47</v>
      </c>
      <c r="C2288" s="12">
        <v>496</v>
      </c>
      <c r="D2288" s="11" t="s">
        <v>47</v>
      </c>
      <c r="E2288" s="11" t="s">
        <v>476</v>
      </c>
      <c r="F2288" s="11" t="s">
        <v>312</v>
      </c>
      <c r="G2288" s="12" t="s">
        <v>345</v>
      </c>
      <c r="H2288">
        <v>31723</v>
      </c>
      <c r="I2288">
        <v>32519</v>
      </c>
      <c r="J2288">
        <v>32058</v>
      </c>
      <c r="K2288">
        <v>30728</v>
      </c>
      <c r="L2288">
        <v>29511</v>
      </c>
      <c r="M2288">
        <v>28230</v>
      </c>
      <c r="N2288">
        <v>27003</v>
      </c>
      <c r="O2288">
        <v>25997</v>
      </c>
      <c r="P2288">
        <v>25142</v>
      </c>
      <c r="Q2288">
        <v>24257</v>
      </c>
      <c r="R2288">
        <v>23408</v>
      </c>
      <c r="S2288">
        <v>22638</v>
      </c>
      <c r="T2288">
        <v>21970</v>
      </c>
      <c r="U2288">
        <v>21490</v>
      </c>
      <c r="V2288">
        <v>21113</v>
      </c>
      <c r="W2288">
        <v>20802</v>
      </c>
      <c r="X2288">
        <v>20981</v>
      </c>
      <c r="Y2288">
        <v>21842</v>
      </c>
      <c r="Z2288">
        <v>23204</v>
      </c>
      <c r="AA2288">
        <v>24578</v>
      </c>
      <c r="AB2288">
        <v>25981</v>
      </c>
      <c r="AC2288">
        <v>27561</v>
      </c>
      <c r="AD2288">
        <v>29320</v>
      </c>
      <c r="AE2288" s="21"/>
    </row>
    <row r="2289" spans="1:31" x14ac:dyDescent="0.2">
      <c r="A2289" s="27" t="s">
        <v>47</v>
      </c>
      <c r="B2289" s="13" t="s">
        <v>47</v>
      </c>
      <c r="C2289" s="14">
        <v>496</v>
      </c>
      <c r="D2289" s="13" t="s">
        <v>47</v>
      </c>
      <c r="E2289" s="13" t="s">
        <v>483</v>
      </c>
      <c r="F2289" s="13" t="s">
        <v>313</v>
      </c>
      <c r="G2289" s="14" t="s">
        <v>345</v>
      </c>
      <c r="H2289">
        <v>32040</v>
      </c>
      <c r="I2289">
        <v>32661</v>
      </c>
      <c r="J2289">
        <v>32218.000000000004</v>
      </c>
      <c r="K2289">
        <v>31004</v>
      </c>
      <c r="L2289">
        <v>29878</v>
      </c>
      <c r="M2289">
        <v>28701</v>
      </c>
      <c r="N2289">
        <v>27533</v>
      </c>
      <c r="O2289">
        <v>26498</v>
      </c>
      <c r="P2289">
        <v>25552</v>
      </c>
      <c r="Q2289">
        <v>24604</v>
      </c>
      <c r="R2289">
        <v>23700</v>
      </c>
      <c r="S2289">
        <v>22898</v>
      </c>
      <c r="T2289">
        <v>22230</v>
      </c>
      <c r="U2289">
        <v>21770</v>
      </c>
      <c r="V2289">
        <v>21411</v>
      </c>
      <c r="W2289">
        <v>21119</v>
      </c>
      <c r="X2289">
        <v>21324</v>
      </c>
      <c r="Y2289">
        <v>22216</v>
      </c>
      <c r="Z2289">
        <v>23608</v>
      </c>
      <c r="AA2289">
        <v>25012</v>
      </c>
      <c r="AB2289">
        <v>26445</v>
      </c>
      <c r="AC2289">
        <v>28064</v>
      </c>
      <c r="AD2289">
        <v>29875</v>
      </c>
      <c r="AE2289" s="22"/>
    </row>
    <row r="2290" spans="1:31" x14ac:dyDescent="0.2">
      <c r="A2290" s="25" t="s">
        <v>47</v>
      </c>
      <c r="B2290" s="11" t="s">
        <v>47</v>
      </c>
      <c r="C2290" s="12">
        <v>496</v>
      </c>
      <c r="D2290" s="11" t="s">
        <v>47</v>
      </c>
      <c r="E2290" s="11" t="s">
        <v>477</v>
      </c>
      <c r="F2290" s="11" t="s">
        <v>312</v>
      </c>
      <c r="G2290" s="12" t="s">
        <v>339</v>
      </c>
      <c r="H2290">
        <v>30011</v>
      </c>
      <c r="I2290">
        <v>31638</v>
      </c>
      <c r="J2290">
        <v>32463</v>
      </c>
      <c r="K2290">
        <v>31986</v>
      </c>
      <c r="L2290">
        <v>30696</v>
      </c>
      <c r="M2290">
        <v>29495</v>
      </c>
      <c r="N2290">
        <v>28212</v>
      </c>
      <c r="O2290">
        <v>26978</v>
      </c>
      <c r="P2290">
        <v>25963</v>
      </c>
      <c r="Q2290">
        <v>25124</v>
      </c>
      <c r="R2290">
        <v>24240</v>
      </c>
      <c r="S2290">
        <v>23381</v>
      </c>
      <c r="T2290">
        <v>22600</v>
      </c>
      <c r="U2290">
        <v>21970</v>
      </c>
      <c r="V2290">
        <v>21468</v>
      </c>
      <c r="W2290">
        <v>21081</v>
      </c>
      <c r="X2290">
        <v>20768</v>
      </c>
      <c r="Y2290">
        <v>20948</v>
      </c>
      <c r="Z2290">
        <v>21831</v>
      </c>
      <c r="AA2290">
        <v>23180</v>
      </c>
      <c r="AB2290">
        <v>24548</v>
      </c>
      <c r="AC2290">
        <v>25950</v>
      </c>
      <c r="AD2290">
        <v>27531</v>
      </c>
      <c r="AE2290" s="21"/>
    </row>
    <row r="2291" spans="1:31" x14ac:dyDescent="0.2">
      <c r="A2291" s="27" t="s">
        <v>47</v>
      </c>
      <c r="B2291" s="13" t="s">
        <v>47</v>
      </c>
      <c r="C2291" s="14">
        <v>496</v>
      </c>
      <c r="D2291" s="13" t="s">
        <v>47</v>
      </c>
      <c r="E2291" s="13" t="s">
        <v>484</v>
      </c>
      <c r="F2291" s="13" t="s">
        <v>313</v>
      </c>
      <c r="G2291" s="14" t="s">
        <v>339</v>
      </c>
      <c r="H2291">
        <v>30621</v>
      </c>
      <c r="I2291">
        <v>31957</v>
      </c>
      <c r="J2291">
        <v>32604</v>
      </c>
      <c r="K2291">
        <v>32116.999999999996</v>
      </c>
      <c r="L2291">
        <v>30945</v>
      </c>
      <c r="M2291">
        <v>29837</v>
      </c>
      <c r="N2291">
        <v>28660</v>
      </c>
      <c r="O2291">
        <v>27488</v>
      </c>
      <c r="P2291">
        <v>26439</v>
      </c>
      <c r="Q2291">
        <v>25513</v>
      </c>
      <c r="R2291">
        <v>24570</v>
      </c>
      <c r="S2291">
        <v>23658</v>
      </c>
      <c r="T2291">
        <v>22846</v>
      </c>
      <c r="U2291">
        <v>22213</v>
      </c>
      <c r="V2291">
        <v>21732</v>
      </c>
      <c r="W2291">
        <v>21363</v>
      </c>
      <c r="X2291">
        <v>21072</v>
      </c>
      <c r="Y2291">
        <v>21280</v>
      </c>
      <c r="Z2291">
        <v>22188</v>
      </c>
      <c r="AA2291">
        <v>23567</v>
      </c>
      <c r="AB2291">
        <v>24966</v>
      </c>
      <c r="AC2291">
        <v>26399</v>
      </c>
      <c r="AD2291">
        <v>28020</v>
      </c>
      <c r="AE2291" s="22"/>
    </row>
    <row r="2292" spans="1:31" x14ac:dyDescent="0.2">
      <c r="A2292" s="25" t="s">
        <v>47</v>
      </c>
      <c r="B2292" s="11" t="s">
        <v>47</v>
      </c>
      <c r="C2292" s="12">
        <v>496</v>
      </c>
      <c r="D2292" s="11" t="s">
        <v>47</v>
      </c>
      <c r="E2292" s="11" t="s">
        <v>478</v>
      </c>
      <c r="F2292" s="11" t="s">
        <v>312</v>
      </c>
      <c r="G2292" s="12" t="s">
        <v>352</v>
      </c>
      <c r="H2292">
        <v>28350</v>
      </c>
      <c r="I2292">
        <v>29927</v>
      </c>
      <c r="J2292">
        <v>31579</v>
      </c>
      <c r="K2292">
        <v>32390</v>
      </c>
      <c r="L2292">
        <v>31952</v>
      </c>
      <c r="M2292">
        <v>30680</v>
      </c>
      <c r="N2292">
        <v>29476</v>
      </c>
      <c r="O2292">
        <v>28186</v>
      </c>
      <c r="P2292">
        <v>26943</v>
      </c>
      <c r="Q2292">
        <v>25944</v>
      </c>
      <c r="R2292">
        <v>25107</v>
      </c>
      <c r="S2292">
        <v>24213</v>
      </c>
      <c r="T2292">
        <v>23341</v>
      </c>
      <c r="U2292">
        <v>22601</v>
      </c>
      <c r="V2292">
        <v>21948</v>
      </c>
      <c r="W2292">
        <v>21435</v>
      </c>
      <c r="X2292">
        <v>21046</v>
      </c>
      <c r="Y2292">
        <v>20734</v>
      </c>
      <c r="Z2292">
        <v>20937</v>
      </c>
      <c r="AA2292">
        <v>21807</v>
      </c>
      <c r="AB2292">
        <v>23150</v>
      </c>
      <c r="AC2292">
        <v>24518</v>
      </c>
      <c r="AD2292">
        <v>25920</v>
      </c>
      <c r="AE2292" s="21"/>
    </row>
    <row r="2293" spans="1:31" x14ac:dyDescent="0.2">
      <c r="A2293" s="27" t="s">
        <v>47</v>
      </c>
      <c r="B2293" s="13" t="s">
        <v>47</v>
      </c>
      <c r="C2293" s="14">
        <v>496</v>
      </c>
      <c r="D2293" s="13" t="s">
        <v>47</v>
      </c>
      <c r="E2293" s="13" t="s">
        <v>485</v>
      </c>
      <c r="F2293" s="13" t="s">
        <v>313</v>
      </c>
      <c r="G2293" s="14" t="s">
        <v>352</v>
      </c>
      <c r="H2293">
        <v>22530</v>
      </c>
      <c r="I2293">
        <v>23364</v>
      </c>
      <c r="J2293">
        <v>24557</v>
      </c>
      <c r="K2293">
        <v>26295</v>
      </c>
      <c r="L2293">
        <v>28326</v>
      </c>
      <c r="M2293">
        <v>30435</v>
      </c>
      <c r="N2293">
        <v>32340.000000000004</v>
      </c>
      <c r="O2293">
        <v>33707</v>
      </c>
      <c r="P2293">
        <v>35397</v>
      </c>
      <c r="Q2293">
        <v>36947</v>
      </c>
      <c r="R2293">
        <v>38221</v>
      </c>
      <c r="S2293">
        <v>39061</v>
      </c>
      <c r="T2293">
        <v>39308</v>
      </c>
      <c r="U2293">
        <v>22826</v>
      </c>
      <c r="V2293">
        <v>22173</v>
      </c>
      <c r="W2293">
        <v>21682</v>
      </c>
      <c r="X2293">
        <v>21314</v>
      </c>
      <c r="Y2293">
        <v>21025</v>
      </c>
      <c r="Z2293">
        <v>21250</v>
      </c>
      <c r="AA2293">
        <v>22146</v>
      </c>
      <c r="AB2293">
        <v>23520</v>
      </c>
      <c r="AC2293">
        <v>24919</v>
      </c>
      <c r="AD2293">
        <v>26354</v>
      </c>
      <c r="AE2293" s="22"/>
    </row>
    <row r="2294" spans="1:31" x14ac:dyDescent="0.2">
      <c r="A2294" s="25" t="s">
        <v>47</v>
      </c>
      <c r="B2294" s="11" t="s">
        <v>47</v>
      </c>
      <c r="C2294" s="12">
        <v>496</v>
      </c>
      <c r="D2294" s="11" t="s">
        <v>47</v>
      </c>
      <c r="E2294" s="11" t="s">
        <v>479</v>
      </c>
      <c r="F2294" s="11" t="s">
        <v>312</v>
      </c>
      <c r="G2294" s="12" t="s">
        <v>338</v>
      </c>
      <c r="H2294">
        <v>26540</v>
      </c>
      <c r="I2294">
        <v>28267</v>
      </c>
      <c r="J2294">
        <v>29868</v>
      </c>
      <c r="K2294">
        <v>31507</v>
      </c>
      <c r="L2294">
        <v>32356</v>
      </c>
      <c r="M2294">
        <v>31935</v>
      </c>
      <c r="N2294">
        <v>30661</v>
      </c>
      <c r="O2294">
        <v>29449</v>
      </c>
      <c r="P2294">
        <v>28150</v>
      </c>
      <c r="Q2294">
        <v>26924</v>
      </c>
      <c r="R2294">
        <v>25927</v>
      </c>
      <c r="S2294">
        <v>25079</v>
      </c>
      <c r="T2294">
        <v>24172</v>
      </c>
      <c r="U2294">
        <v>23343</v>
      </c>
      <c r="V2294">
        <v>22579</v>
      </c>
      <c r="W2294">
        <v>21915</v>
      </c>
      <c r="X2294">
        <v>21400</v>
      </c>
      <c r="Y2294">
        <v>21012</v>
      </c>
      <c r="Z2294">
        <v>20723</v>
      </c>
      <c r="AA2294">
        <v>20913</v>
      </c>
      <c r="AB2294">
        <v>21778</v>
      </c>
      <c r="AC2294">
        <v>23121</v>
      </c>
      <c r="AD2294">
        <v>24488</v>
      </c>
      <c r="AE2294" s="21"/>
    </row>
    <row r="2295" spans="1:31" x14ac:dyDescent="0.2">
      <c r="A2295" s="27" t="s">
        <v>47</v>
      </c>
      <c r="B2295" s="13" t="s">
        <v>47</v>
      </c>
      <c r="C2295" s="14">
        <v>496</v>
      </c>
      <c r="D2295" s="13" t="s">
        <v>47</v>
      </c>
      <c r="E2295" s="13" t="s">
        <v>486</v>
      </c>
      <c r="F2295" s="13" t="s">
        <v>313</v>
      </c>
      <c r="G2295" s="14" t="s">
        <v>338</v>
      </c>
      <c r="H2295">
        <v>27708</v>
      </c>
      <c r="I2295">
        <v>29136</v>
      </c>
      <c r="J2295">
        <v>30467</v>
      </c>
      <c r="K2295">
        <v>31786</v>
      </c>
      <c r="L2295">
        <v>32427.999999999996</v>
      </c>
      <c r="M2295">
        <v>32000</v>
      </c>
      <c r="N2295">
        <v>30847</v>
      </c>
      <c r="O2295">
        <v>29735</v>
      </c>
      <c r="P2295">
        <v>28540</v>
      </c>
      <c r="Q2295">
        <v>27377</v>
      </c>
      <c r="R2295">
        <v>26354</v>
      </c>
      <c r="S2295">
        <v>25425</v>
      </c>
      <c r="T2295">
        <v>24463</v>
      </c>
      <c r="U2295">
        <v>23579</v>
      </c>
      <c r="V2295">
        <v>22783</v>
      </c>
      <c r="W2295">
        <v>22120</v>
      </c>
      <c r="X2295">
        <v>21630</v>
      </c>
      <c r="Y2295">
        <v>21264</v>
      </c>
      <c r="Z2295">
        <v>20993</v>
      </c>
      <c r="AA2295">
        <v>21207</v>
      </c>
      <c r="AB2295">
        <v>22099</v>
      </c>
      <c r="AC2295">
        <v>23473</v>
      </c>
      <c r="AD2295">
        <v>24875</v>
      </c>
      <c r="AE2295" s="22"/>
    </row>
    <row r="2296" spans="1:31" x14ac:dyDescent="0.2">
      <c r="A2296" s="25" t="s">
        <v>47</v>
      </c>
      <c r="B2296" s="11" t="s">
        <v>47</v>
      </c>
      <c r="C2296" s="12">
        <v>496</v>
      </c>
      <c r="D2296" s="11" t="s">
        <v>47</v>
      </c>
      <c r="E2296" s="11" t="s">
        <v>458</v>
      </c>
      <c r="F2296" s="11" t="s">
        <v>312</v>
      </c>
      <c r="G2296" s="12" t="s">
        <v>457</v>
      </c>
      <c r="H2296" s="205">
        <v>148426</v>
      </c>
      <c r="I2296" s="205">
        <v>142152</v>
      </c>
      <c r="J2296" s="205">
        <v>136499</v>
      </c>
      <c r="K2296" s="205">
        <v>131017</v>
      </c>
      <c r="L2296" s="205">
        <v>126145.00000000001</v>
      </c>
      <c r="M2296">
        <v>121820</v>
      </c>
      <c r="N2296">
        <v>117847.00000000001</v>
      </c>
      <c r="O2296">
        <v>114190</v>
      </c>
      <c r="P2296">
        <v>110968.00000000001</v>
      </c>
      <c r="Q2296">
        <v>108380</v>
      </c>
      <c r="R2296">
        <v>106765.99999999999</v>
      </c>
      <c r="S2296">
        <v>106646</v>
      </c>
      <c r="T2296">
        <v>108329</v>
      </c>
      <c r="U2296">
        <v>111918</v>
      </c>
      <c r="V2296">
        <v>117121</v>
      </c>
      <c r="W2296">
        <v>123673.99999999999</v>
      </c>
      <c r="X2296">
        <v>131113</v>
      </c>
      <c r="Y2296">
        <v>139040</v>
      </c>
      <c r="Z2296">
        <v>147506</v>
      </c>
      <c r="AA2296">
        <v>156308</v>
      </c>
      <c r="AB2296">
        <v>164864</v>
      </c>
      <c r="AC2296">
        <v>172342</v>
      </c>
      <c r="AD2296">
        <v>178180.00000000003</v>
      </c>
      <c r="AE2296" s="21" t="s">
        <v>1</v>
      </c>
    </row>
    <row r="2297" spans="1:31" x14ac:dyDescent="0.2">
      <c r="A2297" s="27" t="s">
        <v>47</v>
      </c>
      <c r="B2297" s="13" t="s">
        <v>47</v>
      </c>
      <c r="C2297" s="14">
        <v>496</v>
      </c>
      <c r="D2297" s="13" t="s">
        <v>47</v>
      </c>
      <c r="E2297" s="13" t="s">
        <v>456</v>
      </c>
      <c r="F2297" s="13" t="s">
        <v>312</v>
      </c>
      <c r="G2297" s="14" t="s">
        <v>455</v>
      </c>
      <c r="H2297" s="205">
        <v>149226.99999999997</v>
      </c>
      <c r="I2297" s="205">
        <v>154460</v>
      </c>
      <c r="J2297" s="205">
        <v>156766</v>
      </c>
      <c r="K2297" s="205">
        <v>156153</v>
      </c>
      <c r="L2297" s="205">
        <v>152761</v>
      </c>
      <c r="M2297">
        <v>147360</v>
      </c>
      <c r="N2297">
        <v>141372</v>
      </c>
      <c r="O2297">
        <v>135786.00000000003</v>
      </c>
      <c r="P2297">
        <v>130472.99999999999</v>
      </c>
      <c r="Q2297">
        <v>125673</v>
      </c>
      <c r="R2297">
        <v>121346</v>
      </c>
      <c r="S2297">
        <v>117316</v>
      </c>
      <c r="T2297">
        <v>113573.00000000001</v>
      </c>
      <c r="U2297">
        <v>110539</v>
      </c>
      <c r="V2297">
        <v>107943.00000000001</v>
      </c>
      <c r="W2297">
        <v>106247.99999999999</v>
      </c>
      <c r="X2297">
        <v>106069.00000000001</v>
      </c>
      <c r="Y2297">
        <v>107751</v>
      </c>
      <c r="Z2297">
        <v>111298</v>
      </c>
      <c r="AA2297">
        <v>116490.00000000001</v>
      </c>
      <c r="AB2297">
        <v>123048.99999999997</v>
      </c>
      <c r="AC2297">
        <v>130499</v>
      </c>
      <c r="AD2297">
        <v>138435.99999999997</v>
      </c>
      <c r="AE2297" s="22" t="s">
        <v>1</v>
      </c>
    </row>
    <row r="2298" spans="1:31" x14ac:dyDescent="0.2">
      <c r="A2298" s="25" t="s">
        <v>47</v>
      </c>
      <c r="B2298" s="11" t="s">
        <v>47</v>
      </c>
      <c r="C2298" s="12">
        <v>496</v>
      </c>
      <c r="D2298" s="11" t="s">
        <v>47</v>
      </c>
      <c r="E2298" s="11" t="s">
        <v>502</v>
      </c>
      <c r="F2298" s="11" t="s">
        <v>313</v>
      </c>
      <c r="G2298" s="12" t="s">
        <v>457</v>
      </c>
      <c r="H2298" s="205">
        <v>150347</v>
      </c>
      <c r="I2298" s="205">
        <v>144522</v>
      </c>
      <c r="J2298" s="205">
        <v>139076.00000000003</v>
      </c>
      <c r="K2298" s="205">
        <v>133566</v>
      </c>
      <c r="L2298" s="205">
        <v>128507</v>
      </c>
      <c r="M2298">
        <v>123898</v>
      </c>
      <c r="N2298">
        <v>119669.99999999999</v>
      </c>
      <c r="O2298">
        <v>115865</v>
      </c>
      <c r="P2298">
        <v>112571.00000000001</v>
      </c>
      <c r="Q2298">
        <v>110000</v>
      </c>
      <c r="R2298">
        <v>108469.00000000001</v>
      </c>
      <c r="S2298">
        <v>108462</v>
      </c>
      <c r="T2298">
        <v>110273.00000000001</v>
      </c>
      <c r="U2298">
        <v>114003.00000000001</v>
      </c>
      <c r="V2298">
        <v>119363.99999999999</v>
      </c>
      <c r="W2298">
        <v>126090</v>
      </c>
      <c r="X2298">
        <v>133725</v>
      </c>
      <c r="Y2298">
        <v>141874</v>
      </c>
      <c r="Z2298">
        <v>150565</v>
      </c>
      <c r="AA2298">
        <v>159611</v>
      </c>
      <c r="AB2298">
        <v>168416.00000000003</v>
      </c>
      <c r="AC2298">
        <v>176127</v>
      </c>
      <c r="AD2298">
        <v>182168</v>
      </c>
      <c r="AE2298" s="21" t="s">
        <v>1</v>
      </c>
    </row>
    <row r="2299" spans="1:31" x14ac:dyDescent="0.2">
      <c r="A2299" s="27" t="s">
        <v>47</v>
      </c>
      <c r="B2299" s="13" t="s">
        <v>47</v>
      </c>
      <c r="C2299" s="14">
        <v>496</v>
      </c>
      <c r="D2299" s="13" t="s">
        <v>47</v>
      </c>
      <c r="E2299" s="13" t="s">
        <v>503</v>
      </c>
      <c r="F2299" s="13" t="s">
        <v>313</v>
      </c>
      <c r="G2299" s="14" t="s">
        <v>338</v>
      </c>
      <c r="H2299" s="205">
        <v>152334.99999999997</v>
      </c>
      <c r="I2299" s="205">
        <v>156555.99999999997</v>
      </c>
      <c r="J2299" s="205">
        <v>158281</v>
      </c>
      <c r="K2299" s="205">
        <v>157337</v>
      </c>
      <c r="L2299" s="205">
        <v>154040</v>
      </c>
      <c r="M2299">
        <v>149004.00000000003</v>
      </c>
      <c r="N2299">
        <v>143368</v>
      </c>
      <c r="O2299">
        <v>137938</v>
      </c>
      <c r="P2299">
        <v>132594</v>
      </c>
      <c r="Q2299">
        <v>127621</v>
      </c>
      <c r="R2299">
        <v>123034.99999999999</v>
      </c>
      <c r="S2299">
        <v>118783</v>
      </c>
      <c r="T2299">
        <v>114926.00000000001</v>
      </c>
      <c r="U2299">
        <v>111834</v>
      </c>
      <c r="V2299">
        <v>109263</v>
      </c>
      <c r="W2299">
        <v>107654.00000000001</v>
      </c>
      <c r="X2299">
        <v>107598.99999999999</v>
      </c>
      <c r="Y2299">
        <v>109419</v>
      </c>
      <c r="Z2299">
        <v>113092</v>
      </c>
      <c r="AA2299">
        <v>118424</v>
      </c>
      <c r="AB2299">
        <v>125139.00000000001</v>
      </c>
      <c r="AC2299">
        <v>132772</v>
      </c>
      <c r="AD2299">
        <v>140927</v>
      </c>
      <c r="AE2299" s="22" t="s">
        <v>1</v>
      </c>
    </row>
    <row r="2300" spans="1:31" x14ac:dyDescent="0.2">
      <c r="A2300" s="25" t="s">
        <v>47</v>
      </c>
      <c r="B2300" s="11" t="s">
        <v>47</v>
      </c>
      <c r="C2300" s="12">
        <v>496</v>
      </c>
      <c r="D2300" s="11" t="s">
        <v>47</v>
      </c>
      <c r="E2300" s="11" t="s">
        <v>504</v>
      </c>
      <c r="F2300" s="11"/>
      <c r="G2300" s="12"/>
      <c r="H2300" s="205">
        <v>0</v>
      </c>
      <c r="I2300" s="205">
        <v>0</v>
      </c>
      <c r="J2300" s="205">
        <v>0</v>
      </c>
      <c r="K2300" s="205">
        <v>0</v>
      </c>
      <c r="L2300" s="205">
        <v>0</v>
      </c>
      <c r="M2300">
        <v>0</v>
      </c>
      <c r="N2300">
        <v>0</v>
      </c>
      <c r="O2300">
        <v>0</v>
      </c>
      <c r="P2300">
        <v>0</v>
      </c>
      <c r="Q2300">
        <v>0</v>
      </c>
      <c r="R2300">
        <v>0</v>
      </c>
      <c r="S2300">
        <v>0</v>
      </c>
      <c r="T2300">
        <v>0</v>
      </c>
      <c r="U2300">
        <v>0</v>
      </c>
      <c r="V2300">
        <v>0</v>
      </c>
      <c r="W2300">
        <v>0</v>
      </c>
      <c r="X2300">
        <v>0</v>
      </c>
      <c r="Y2300">
        <v>0</v>
      </c>
      <c r="Z2300">
        <v>0</v>
      </c>
      <c r="AA2300">
        <v>0</v>
      </c>
      <c r="AB2300">
        <v>0</v>
      </c>
      <c r="AC2300">
        <v>0</v>
      </c>
      <c r="AD2300">
        <v>0</v>
      </c>
      <c r="AE2300" s="21" t="s">
        <v>1</v>
      </c>
    </row>
    <row r="2301" spans="1:31" x14ac:dyDescent="0.2">
      <c r="A2301" s="27" t="s">
        <v>47</v>
      </c>
      <c r="B2301" s="13" t="s">
        <v>47</v>
      </c>
      <c r="C2301" s="14">
        <v>496</v>
      </c>
      <c r="D2301" s="13" t="s">
        <v>47</v>
      </c>
      <c r="E2301" s="13" t="s">
        <v>505</v>
      </c>
      <c r="F2301" s="13"/>
      <c r="G2301" s="14"/>
      <c r="H2301" s="205">
        <v>2631899</v>
      </c>
      <c r="I2301" s="205">
        <v>2673794</v>
      </c>
      <c r="J2301" s="205">
        <v>2719902</v>
      </c>
      <c r="K2301" s="205">
        <v>2770357</v>
      </c>
      <c r="L2301" s="205">
        <v>2824698</v>
      </c>
      <c r="M2301">
        <v>2881783</v>
      </c>
      <c r="N2301">
        <v>2940111</v>
      </c>
      <c r="O2301">
        <v>2998433</v>
      </c>
      <c r="P2301">
        <v>3056358</v>
      </c>
      <c r="Q2301">
        <v>3113788</v>
      </c>
      <c r="R2301">
        <v>3170214</v>
      </c>
      <c r="S2301">
        <v>3225166</v>
      </c>
      <c r="T2301">
        <v>3278292</v>
      </c>
      <c r="U2301">
        <v>3329282</v>
      </c>
      <c r="V2301">
        <v>3378078</v>
      </c>
      <c r="W2301">
        <v>3424876</v>
      </c>
      <c r="X2301">
        <v>3470039</v>
      </c>
      <c r="Y2301">
        <v>3513907</v>
      </c>
      <c r="Z2301">
        <v>3556500</v>
      </c>
      <c r="AA2301">
        <v>3597810</v>
      </c>
      <c r="AB2301">
        <v>3638042</v>
      </c>
      <c r="AC2301">
        <v>3677433</v>
      </c>
      <c r="AD2301">
        <v>3716204</v>
      </c>
      <c r="AE2301" s="22" t="s">
        <v>1</v>
      </c>
    </row>
    <row r="2302" spans="1:31" x14ac:dyDescent="0.2">
      <c r="A2302" s="25" t="s">
        <v>48</v>
      </c>
      <c r="B2302" s="11" t="s">
        <v>48</v>
      </c>
      <c r="C2302" s="12">
        <v>504</v>
      </c>
      <c r="D2302" s="11" t="s">
        <v>48</v>
      </c>
      <c r="E2302" s="11" t="s">
        <v>440</v>
      </c>
      <c r="F2302" s="11" t="s">
        <v>312</v>
      </c>
      <c r="G2302" s="12" t="s">
        <v>319</v>
      </c>
      <c r="H2302" s="205">
        <v>306536</v>
      </c>
      <c r="I2302" s="205">
        <v>301374</v>
      </c>
      <c r="J2302" s="205">
        <v>305687</v>
      </c>
      <c r="K2302" s="205">
        <v>308105</v>
      </c>
      <c r="L2302" s="205">
        <v>310769</v>
      </c>
      <c r="M2302">
        <v>314232</v>
      </c>
      <c r="N2302">
        <v>322895</v>
      </c>
      <c r="O2302">
        <v>326863</v>
      </c>
      <c r="P2302">
        <v>334639</v>
      </c>
      <c r="Q2302">
        <v>341719</v>
      </c>
      <c r="R2302">
        <v>345974</v>
      </c>
      <c r="S2302">
        <v>336200</v>
      </c>
      <c r="T2302">
        <v>335001</v>
      </c>
      <c r="U2302">
        <v>326833</v>
      </c>
      <c r="V2302">
        <v>317469</v>
      </c>
      <c r="W2302">
        <v>309436</v>
      </c>
      <c r="X2302">
        <v>315211</v>
      </c>
      <c r="Y2302">
        <v>310636</v>
      </c>
      <c r="Z2302">
        <v>310402</v>
      </c>
      <c r="AA2302">
        <v>310564</v>
      </c>
      <c r="AB2302">
        <v>310187</v>
      </c>
      <c r="AC2302">
        <v>303877</v>
      </c>
      <c r="AD2302">
        <v>302589</v>
      </c>
      <c r="AE2302" s="21" t="s">
        <v>1</v>
      </c>
    </row>
    <row r="2303" spans="1:31" x14ac:dyDescent="0.2">
      <c r="A2303" s="27" t="s">
        <v>48</v>
      </c>
      <c r="B2303" s="13" t="s">
        <v>48</v>
      </c>
      <c r="C2303" s="14">
        <v>504</v>
      </c>
      <c r="D2303" s="13" t="s">
        <v>48</v>
      </c>
      <c r="E2303" s="13" t="s">
        <v>487</v>
      </c>
      <c r="F2303" s="13" t="s">
        <v>313</v>
      </c>
      <c r="G2303" s="14" t="s">
        <v>319</v>
      </c>
      <c r="H2303" s="205">
        <v>322819</v>
      </c>
      <c r="I2303" s="205">
        <v>317166</v>
      </c>
      <c r="J2303" s="205">
        <v>322222</v>
      </c>
      <c r="K2303" s="205">
        <v>325269</v>
      </c>
      <c r="L2303" s="205">
        <v>328831</v>
      </c>
      <c r="M2303">
        <v>333125</v>
      </c>
      <c r="N2303">
        <v>341375</v>
      </c>
      <c r="O2303">
        <v>345550</v>
      </c>
      <c r="P2303">
        <v>353208</v>
      </c>
      <c r="Q2303">
        <v>359961</v>
      </c>
      <c r="R2303">
        <v>363801</v>
      </c>
      <c r="S2303">
        <v>353932</v>
      </c>
      <c r="T2303">
        <v>352480</v>
      </c>
      <c r="U2303">
        <v>344235</v>
      </c>
      <c r="V2303">
        <v>334836</v>
      </c>
      <c r="W2303">
        <v>326792</v>
      </c>
      <c r="X2303">
        <v>332493</v>
      </c>
      <c r="Y2303">
        <v>327928</v>
      </c>
      <c r="Z2303">
        <v>327807</v>
      </c>
      <c r="AA2303">
        <v>328071</v>
      </c>
      <c r="AB2303">
        <v>327735</v>
      </c>
      <c r="AC2303">
        <v>321149</v>
      </c>
      <c r="AD2303">
        <v>319787</v>
      </c>
      <c r="AE2303" s="22" t="s">
        <v>1</v>
      </c>
    </row>
    <row r="2304" spans="1:31" x14ac:dyDescent="0.2">
      <c r="A2304" s="25" t="s">
        <v>48</v>
      </c>
      <c r="B2304" s="11" t="s">
        <v>48</v>
      </c>
      <c r="C2304" s="12">
        <v>504</v>
      </c>
      <c r="D2304" s="11" t="s">
        <v>48</v>
      </c>
      <c r="E2304" s="11" t="s">
        <v>441</v>
      </c>
      <c r="F2304" s="11" t="s">
        <v>312</v>
      </c>
      <c r="G2304" s="12" t="s">
        <v>355</v>
      </c>
      <c r="H2304" s="205">
        <v>300263</v>
      </c>
      <c r="I2304" s="205">
        <v>303358</v>
      </c>
      <c r="J2304" s="205">
        <v>302765</v>
      </c>
      <c r="K2304" s="205">
        <v>305011</v>
      </c>
      <c r="L2304" s="205">
        <v>307298</v>
      </c>
      <c r="M2304">
        <v>310069</v>
      </c>
      <c r="N2304">
        <v>314029</v>
      </c>
      <c r="O2304">
        <v>319930</v>
      </c>
      <c r="P2304">
        <v>327198</v>
      </c>
      <c r="Q2304">
        <v>334796</v>
      </c>
      <c r="R2304">
        <v>340922</v>
      </c>
      <c r="S2304">
        <v>343223</v>
      </c>
      <c r="T2304">
        <v>339084</v>
      </c>
      <c r="U2304">
        <v>333563</v>
      </c>
      <c r="V2304">
        <v>325742</v>
      </c>
      <c r="W2304">
        <v>317677</v>
      </c>
      <c r="X2304">
        <v>312106</v>
      </c>
      <c r="Y2304">
        <v>312231</v>
      </c>
      <c r="Z2304">
        <v>310976</v>
      </c>
      <c r="AA2304">
        <v>310464</v>
      </c>
      <c r="AB2304">
        <v>309959</v>
      </c>
      <c r="AC2304">
        <v>308405</v>
      </c>
      <c r="AD2304">
        <v>304539</v>
      </c>
      <c r="AE2304" s="21" t="s">
        <v>1</v>
      </c>
    </row>
    <row r="2305" spans="1:31" x14ac:dyDescent="0.2">
      <c r="A2305" s="27" t="s">
        <v>48</v>
      </c>
      <c r="B2305" s="13" t="s">
        <v>48</v>
      </c>
      <c r="C2305" s="14">
        <v>504</v>
      </c>
      <c r="D2305" s="13" t="s">
        <v>48</v>
      </c>
      <c r="E2305" s="13" t="s">
        <v>488</v>
      </c>
      <c r="F2305" s="13" t="s">
        <v>313</v>
      </c>
      <c r="G2305" s="14" t="s">
        <v>355</v>
      </c>
      <c r="H2305" s="205">
        <v>315792</v>
      </c>
      <c r="I2305" s="205">
        <v>319161</v>
      </c>
      <c r="J2305" s="205">
        <v>318702</v>
      </c>
      <c r="K2305" s="205">
        <v>321401</v>
      </c>
      <c r="L2305" s="205">
        <v>324501</v>
      </c>
      <c r="M2305">
        <v>328154</v>
      </c>
      <c r="N2305">
        <v>332693</v>
      </c>
      <c r="O2305">
        <v>338491</v>
      </c>
      <c r="P2305">
        <v>345776</v>
      </c>
      <c r="Q2305">
        <v>353152</v>
      </c>
      <c r="R2305">
        <v>358919</v>
      </c>
      <c r="S2305">
        <v>360880</v>
      </c>
      <c r="T2305">
        <v>356590</v>
      </c>
      <c r="U2305">
        <v>350973</v>
      </c>
      <c r="V2305">
        <v>343094</v>
      </c>
      <c r="W2305">
        <v>334996</v>
      </c>
      <c r="X2305">
        <v>329392</v>
      </c>
      <c r="Y2305">
        <v>329456</v>
      </c>
      <c r="Z2305">
        <v>328280</v>
      </c>
      <c r="AA2305">
        <v>327856</v>
      </c>
      <c r="AB2305">
        <v>327409</v>
      </c>
      <c r="AC2305">
        <v>325830</v>
      </c>
      <c r="AD2305">
        <v>321798</v>
      </c>
      <c r="AE2305" s="22" t="s">
        <v>1</v>
      </c>
    </row>
    <row r="2306" spans="1:31" x14ac:dyDescent="0.2">
      <c r="A2306" s="25" t="s">
        <v>48</v>
      </c>
      <c r="B2306" s="11" t="s">
        <v>48</v>
      </c>
      <c r="C2306" s="12">
        <v>504</v>
      </c>
      <c r="D2306" s="11" t="s">
        <v>48</v>
      </c>
      <c r="E2306" s="11" t="s">
        <v>442</v>
      </c>
      <c r="F2306" s="11" t="s">
        <v>312</v>
      </c>
      <c r="G2306" s="12" t="s">
        <v>317</v>
      </c>
      <c r="H2306" s="205">
        <v>295660</v>
      </c>
      <c r="I2306" s="205">
        <v>298987</v>
      </c>
      <c r="J2306" s="205">
        <v>300030</v>
      </c>
      <c r="K2306" s="205">
        <v>302130</v>
      </c>
      <c r="L2306" s="205">
        <v>304138</v>
      </c>
      <c r="M2306">
        <v>306387</v>
      </c>
      <c r="N2306">
        <v>309474</v>
      </c>
      <c r="O2306">
        <v>314038</v>
      </c>
      <c r="P2306">
        <v>320439</v>
      </c>
      <c r="Q2306">
        <v>327978</v>
      </c>
      <c r="R2306">
        <v>335184</v>
      </c>
      <c r="S2306">
        <v>340035</v>
      </c>
      <c r="T2306">
        <v>340242</v>
      </c>
      <c r="U2306">
        <v>337536</v>
      </c>
      <c r="V2306">
        <v>331743</v>
      </c>
      <c r="W2306">
        <v>324445</v>
      </c>
      <c r="X2306">
        <v>317916</v>
      </c>
      <c r="Y2306">
        <v>314891</v>
      </c>
      <c r="Z2306">
        <v>312676</v>
      </c>
      <c r="AA2306">
        <v>311420</v>
      </c>
      <c r="AB2306">
        <v>310586</v>
      </c>
      <c r="AC2306">
        <v>309314</v>
      </c>
      <c r="AD2306">
        <v>306543</v>
      </c>
      <c r="AE2306" s="21" t="s">
        <v>1</v>
      </c>
    </row>
    <row r="2307" spans="1:31" x14ac:dyDescent="0.2">
      <c r="A2307" s="27" t="s">
        <v>48</v>
      </c>
      <c r="B2307" s="13" t="s">
        <v>48</v>
      </c>
      <c r="C2307" s="14">
        <v>504</v>
      </c>
      <c r="D2307" s="13" t="s">
        <v>48</v>
      </c>
      <c r="E2307" s="13" t="s">
        <v>489</v>
      </c>
      <c r="F2307" s="13" t="s">
        <v>313</v>
      </c>
      <c r="G2307" s="14" t="s">
        <v>317</v>
      </c>
      <c r="H2307" s="205">
        <v>310696</v>
      </c>
      <c r="I2307" s="205">
        <v>314300</v>
      </c>
      <c r="J2307" s="205">
        <v>315580</v>
      </c>
      <c r="K2307" s="205">
        <v>317946</v>
      </c>
      <c r="L2307" s="205">
        <v>320645</v>
      </c>
      <c r="M2307">
        <v>323762</v>
      </c>
      <c r="N2307">
        <v>327563</v>
      </c>
      <c r="O2307">
        <v>332355</v>
      </c>
      <c r="P2307">
        <v>338903</v>
      </c>
      <c r="Q2307">
        <v>346339</v>
      </c>
      <c r="R2307">
        <v>353266</v>
      </c>
      <c r="S2307">
        <v>357798</v>
      </c>
      <c r="T2307">
        <v>357791</v>
      </c>
      <c r="U2307">
        <v>354979</v>
      </c>
      <c r="V2307">
        <v>349114</v>
      </c>
      <c r="W2307">
        <v>341766</v>
      </c>
      <c r="X2307">
        <v>335189</v>
      </c>
      <c r="Y2307">
        <v>332091</v>
      </c>
      <c r="Z2307">
        <v>329919</v>
      </c>
      <c r="AA2307">
        <v>328730</v>
      </c>
      <c r="AB2307">
        <v>327954</v>
      </c>
      <c r="AC2307">
        <v>326692</v>
      </c>
      <c r="AD2307">
        <v>323830</v>
      </c>
      <c r="AE2307" s="22" t="s">
        <v>1</v>
      </c>
    </row>
    <row r="2308" spans="1:31" x14ac:dyDescent="0.2">
      <c r="A2308" s="25" t="s">
        <v>48</v>
      </c>
      <c r="B2308" s="11" t="s">
        <v>48</v>
      </c>
      <c r="C2308" s="12">
        <v>504</v>
      </c>
      <c r="D2308" s="11" t="s">
        <v>48</v>
      </c>
      <c r="E2308" s="11" t="s">
        <v>443</v>
      </c>
      <c r="F2308" s="11" t="s">
        <v>312</v>
      </c>
      <c r="G2308" s="12" t="s">
        <v>356</v>
      </c>
      <c r="H2308" s="205">
        <v>292605</v>
      </c>
      <c r="I2308" s="205">
        <v>295626</v>
      </c>
      <c r="J2308" s="205">
        <v>297563</v>
      </c>
      <c r="K2308" s="205">
        <v>299549</v>
      </c>
      <c r="L2308" s="205">
        <v>301299</v>
      </c>
      <c r="M2308">
        <v>303163</v>
      </c>
      <c r="N2308">
        <v>305583</v>
      </c>
      <c r="O2308">
        <v>309089</v>
      </c>
      <c r="P2308">
        <v>314266</v>
      </c>
      <c r="Q2308">
        <v>321383</v>
      </c>
      <c r="R2308">
        <v>328984</v>
      </c>
      <c r="S2308">
        <v>335484</v>
      </c>
      <c r="T2308">
        <v>338920</v>
      </c>
      <c r="U2308">
        <v>339198</v>
      </c>
      <c r="V2308">
        <v>335603</v>
      </c>
      <c r="W2308">
        <v>329715</v>
      </c>
      <c r="X2308">
        <v>323183</v>
      </c>
      <c r="Y2308">
        <v>318275</v>
      </c>
      <c r="Z2308">
        <v>315164</v>
      </c>
      <c r="AA2308">
        <v>313227</v>
      </c>
      <c r="AB2308">
        <v>311926</v>
      </c>
      <c r="AC2308">
        <v>310669</v>
      </c>
      <c r="AD2308">
        <v>308590</v>
      </c>
      <c r="AE2308" s="21" t="s">
        <v>1</v>
      </c>
    </row>
    <row r="2309" spans="1:31" x14ac:dyDescent="0.2">
      <c r="A2309" s="27" t="s">
        <v>48</v>
      </c>
      <c r="B2309" s="13" t="s">
        <v>48</v>
      </c>
      <c r="C2309" s="14">
        <v>504</v>
      </c>
      <c r="D2309" s="13" t="s">
        <v>48</v>
      </c>
      <c r="E2309" s="13" t="s">
        <v>490</v>
      </c>
      <c r="F2309" s="13" t="s">
        <v>313</v>
      </c>
      <c r="G2309" s="14" t="s">
        <v>356</v>
      </c>
      <c r="H2309" s="205">
        <v>307349</v>
      </c>
      <c r="I2309" s="205">
        <v>310637</v>
      </c>
      <c r="J2309" s="205">
        <v>312888</v>
      </c>
      <c r="K2309" s="205">
        <v>314944</v>
      </c>
      <c r="L2309" s="205">
        <v>317253</v>
      </c>
      <c r="M2309">
        <v>319917</v>
      </c>
      <c r="N2309">
        <v>323108</v>
      </c>
      <c r="O2309">
        <v>327065</v>
      </c>
      <c r="P2309">
        <v>332519</v>
      </c>
      <c r="Q2309">
        <v>339645</v>
      </c>
      <c r="R2309">
        <v>347068</v>
      </c>
      <c r="S2309">
        <v>353304</v>
      </c>
      <c r="T2309">
        <v>356510</v>
      </c>
      <c r="U2309">
        <v>356684</v>
      </c>
      <c r="V2309">
        <v>353013</v>
      </c>
      <c r="W2309">
        <v>347065</v>
      </c>
      <c r="X2309">
        <v>340474</v>
      </c>
      <c r="Y2309">
        <v>335485</v>
      </c>
      <c r="Z2309">
        <v>332377</v>
      </c>
      <c r="AA2309">
        <v>330481</v>
      </c>
      <c r="AB2309">
        <v>329230</v>
      </c>
      <c r="AC2309">
        <v>327998</v>
      </c>
      <c r="AD2309">
        <v>325881</v>
      </c>
      <c r="AE2309" s="22" t="s">
        <v>1</v>
      </c>
    </row>
    <row r="2310" spans="1:31" x14ac:dyDescent="0.2">
      <c r="A2310" s="25" t="s">
        <v>48</v>
      </c>
      <c r="B2310" s="11" t="s">
        <v>48</v>
      </c>
      <c r="C2310" s="12">
        <v>504</v>
      </c>
      <c r="D2310" s="11" t="s">
        <v>48</v>
      </c>
      <c r="E2310" s="11" t="s">
        <v>444</v>
      </c>
      <c r="F2310" s="11" t="s">
        <v>312</v>
      </c>
      <c r="G2310" s="12" t="s">
        <v>327</v>
      </c>
      <c r="H2310" s="205">
        <v>290975</v>
      </c>
      <c r="I2310" s="205">
        <v>293257</v>
      </c>
      <c r="J2310" s="205">
        <v>295448</v>
      </c>
      <c r="K2310" s="205">
        <v>297358</v>
      </c>
      <c r="L2310" s="205">
        <v>298876</v>
      </c>
      <c r="M2310">
        <v>300367</v>
      </c>
      <c r="N2310">
        <v>302292</v>
      </c>
      <c r="O2310">
        <v>304984</v>
      </c>
      <c r="P2310">
        <v>308585</v>
      </c>
      <c r="Q2310">
        <v>314921</v>
      </c>
      <c r="R2310">
        <v>322549</v>
      </c>
      <c r="S2310">
        <v>329905</v>
      </c>
      <c r="T2310">
        <v>335560</v>
      </c>
      <c r="U2310">
        <v>338991</v>
      </c>
      <c r="V2310">
        <v>337766</v>
      </c>
      <c r="W2310">
        <v>333458</v>
      </c>
      <c r="X2310">
        <v>327722</v>
      </c>
      <c r="Y2310">
        <v>322042</v>
      </c>
      <c r="Z2310">
        <v>318100</v>
      </c>
      <c r="AA2310">
        <v>315543</v>
      </c>
      <c r="AB2310">
        <v>313838</v>
      </c>
      <c r="AC2310">
        <v>312393</v>
      </c>
      <c r="AD2310">
        <v>310671</v>
      </c>
      <c r="AE2310" s="21" t="s">
        <v>1</v>
      </c>
    </row>
    <row r="2311" spans="1:31" x14ac:dyDescent="0.2">
      <c r="A2311" s="27" t="s">
        <v>48</v>
      </c>
      <c r="B2311" s="13" t="s">
        <v>48</v>
      </c>
      <c r="C2311" s="14">
        <v>504</v>
      </c>
      <c r="D2311" s="13" t="s">
        <v>48</v>
      </c>
      <c r="E2311" s="13" t="s">
        <v>491</v>
      </c>
      <c r="F2311" s="13" t="s">
        <v>313</v>
      </c>
      <c r="G2311" s="14" t="s">
        <v>327</v>
      </c>
      <c r="H2311" s="205">
        <v>305570</v>
      </c>
      <c r="I2311" s="205">
        <v>308100</v>
      </c>
      <c r="J2311" s="205">
        <v>310662</v>
      </c>
      <c r="K2311" s="205">
        <v>312436</v>
      </c>
      <c r="L2311" s="205">
        <v>314371</v>
      </c>
      <c r="M2311">
        <v>316588</v>
      </c>
      <c r="N2311">
        <v>319274</v>
      </c>
      <c r="O2311">
        <v>322546</v>
      </c>
      <c r="P2311">
        <v>326554</v>
      </c>
      <c r="Q2311">
        <v>333008</v>
      </c>
      <c r="R2311">
        <v>340552</v>
      </c>
      <c r="S2311">
        <v>347723</v>
      </c>
      <c r="T2311">
        <v>353176</v>
      </c>
      <c r="U2311">
        <v>356516</v>
      </c>
      <c r="V2311">
        <v>355220</v>
      </c>
      <c r="W2311">
        <v>350854</v>
      </c>
      <c r="X2311">
        <v>345053</v>
      </c>
      <c r="Y2311">
        <v>339287</v>
      </c>
      <c r="Z2311">
        <v>335305</v>
      </c>
      <c r="AA2311">
        <v>332763</v>
      </c>
      <c r="AB2311">
        <v>331094</v>
      </c>
      <c r="AC2311">
        <v>329675</v>
      </c>
      <c r="AD2311">
        <v>327947</v>
      </c>
      <c r="AE2311" s="22" t="s">
        <v>1</v>
      </c>
    </row>
    <row r="2312" spans="1:31" x14ac:dyDescent="0.2">
      <c r="A2312" s="25" t="s">
        <v>48</v>
      </c>
      <c r="B2312" s="11" t="s">
        <v>48</v>
      </c>
      <c r="C2312" s="12">
        <v>504</v>
      </c>
      <c r="D2312" s="11" t="s">
        <v>48</v>
      </c>
      <c r="E2312" s="11" t="s">
        <v>445</v>
      </c>
      <c r="F2312" s="11" t="s">
        <v>312</v>
      </c>
      <c r="G2312" s="12" t="s">
        <v>320</v>
      </c>
      <c r="H2312" s="205">
        <v>290358</v>
      </c>
      <c r="I2312" s="205">
        <v>291858</v>
      </c>
      <c r="J2312" s="205">
        <v>293766</v>
      </c>
      <c r="K2312" s="205">
        <v>295392</v>
      </c>
      <c r="L2312" s="205">
        <v>296961</v>
      </c>
      <c r="M2312">
        <v>298101</v>
      </c>
      <c r="N2312">
        <v>299539</v>
      </c>
      <c r="O2312">
        <v>301625</v>
      </c>
      <c r="P2312">
        <v>303926</v>
      </c>
      <c r="Q2312">
        <v>308500</v>
      </c>
      <c r="R2312">
        <v>315793</v>
      </c>
      <c r="S2312">
        <v>323633</v>
      </c>
      <c r="T2312">
        <v>330605</v>
      </c>
      <c r="U2312">
        <v>336416</v>
      </c>
      <c r="V2312">
        <v>338677</v>
      </c>
      <c r="W2312">
        <v>336121</v>
      </c>
      <c r="X2312">
        <v>331350</v>
      </c>
      <c r="Y2312">
        <v>325853</v>
      </c>
      <c r="Z2312">
        <v>321536</v>
      </c>
      <c r="AA2312">
        <v>318032</v>
      </c>
      <c r="AB2312">
        <v>315985</v>
      </c>
      <c r="AC2312">
        <v>314411</v>
      </c>
      <c r="AD2312">
        <v>312779</v>
      </c>
      <c r="AE2312" s="21" t="s">
        <v>1</v>
      </c>
    </row>
    <row r="2313" spans="1:31" x14ac:dyDescent="0.2">
      <c r="A2313" s="27" t="s">
        <v>48</v>
      </c>
      <c r="B2313" s="13" t="s">
        <v>48</v>
      </c>
      <c r="C2313" s="14">
        <v>504</v>
      </c>
      <c r="D2313" s="13" t="s">
        <v>48</v>
      </c>
      <c r="E2313" s="13" t="s">
        <v>492</v>
      </c>
      <c r="F2313" s="13" t="s">
        <v>313</v>
      </c>
      <c r="G2313" s="14" t="s">
        <v>320</v>
      </c>
      <c r="H2313" s="205">
        <v>304888</v>
      </c>
      <c r="I2313" s="205">
        <v>306615</v>
      </c>
      <c r="J2313" s="205">
        <v>308935</v>
      </c>
      <c r="K2313" s="205">
        <v>310294</v>
      </c>
      <c r="L2313" s="205">
        <v>312046</v>
      </c>
      <c r="M2313">
        <v>313826</v>
      </c>
      <c r="N2313">
        <v>316007</v>
      </c>
      <c r="O2313">
        <v>318721</v>
      </c>
      <c r="P2313">
        <v>321506</v>
      </c>
      <c r="Q2313">
        <v>326361</v>
      </c>
      <c r="R2313">
        <v>333657</v>
      </c>
      <c r="S2313">
        <v>341384</v>
      </c>
      <c r="T2313">
        <v>348216</v>
      </c>
      <c r="U2313">
        <v>353966</v>
      </c>
      <c r="V2313">
        <v>356165</v>
      </c>
      <c r="W2313">
        <v>353562</v>
      </c>
      <c r="X2313">
        <v>348732</v>
      </c>
      <c r="Y2313">
        <v>343148</v>
      </c>
      <c r="Z2313">
        <v>338766</v>
      </c>
      <c r="AA2313">
        <v>335226</v>
      </c>
      <c r="AB2313">
        <v>333199</v>
      </c>
      <c r="AC2313">
        <v>331651</v>
      </c>
      <c r="AD2313">
        <v>330025</v>
      </c>
      <c r="AE2313" s="22" t="s">
        <v>1</v>
      </c>
    </row>
    <row r="2314" spans="1:31" x14ac:dyDescent="0.2">
      <c r="A2314" s="25" t="s">
        <v>48</v>
      </c>
      <c r="B2314" s="11" t="s">
        <v>48</v>
      </c>
      <c r="C2314" s="12">
        <v>504</v>
      </c>
      <c r="D2314" s="11" t="s">
        <v>48</v>
      </c>
      <c r="E2314" s="11" t="s">
        <v>446</v>
      </c>
      <c r="F2314" s="11" t="s">
        <v>312</v>
      </c>
      <c r="G2314" s="12" t="s">
        <v>326</v>
      </c>
      <c r="H2314" s="205">
        <v>290342</v>
      </c>
      <c r="I2314" s="205">
        <v>291024</v>
      </c>
      <c r="J2314" s="205">
        <v>292600</v>
      </c>
      <c r="K2314" s="205">
        <v>293615</v>
      </c>
      <c r="L2314" s="205">
        <v>295147</v>
      </c>
      <c r="M2314">
        <v>296464</v>
      </c>
      <c r="N2314">
        <v>297430</v>
      </c>
      <c r="O2314">
        <v>298913</v>
      </c>
      <c r="P2314">
        <v>300510</v>
      </c>
      <c r="Q2314">
        <v>303283</v>
      </c>
      <c r="R2314">
        <v>308629</v>
      </c>
      <c r="S2314">
        <v>316584</v>
      </c>
      <c r="T2314">
        <v>324499</v>
      </c>
      <c r="U2314">
        <v>331444</v>
      </c>
      <c r="V2314">
        <v>336891</v>
      </c>
      <c r="W2314">
        <v>338149</v>
      </c>
      <c r="X2314">
        <v>334513</v>
      </c>
      <c r="Y2314">
        <v>329367</v>
      </c>
      <c r="Z2314">
        <v>325331</v>
      </c>
      <c r="AA2314">
        <v>321139</v>
      </c>
      <c r="AB2314">
        <v>318027</v>
      </c>
      <c r="AC2314">
        <v>316386</v>
      </c>
      <c r="AD2314">
        <v>314903</v>
      </c>
      <c r="AE2314" s="21" t="s">
        <v>1</v>
      </c>
    </row>
    <row r="2315" spans="1:31" x14ac:dyDescent="0.2">
      <c r="A2315" s="27" t="s">
        <v>48</v>
      </c>
      <c r="B2315" s="13" t="s">
        <v>48</v>
      </c>
      <c r="C2315" s="14">
        <v>504</v>
      </c>
      <c r="D2315" s="13" t="s">
        <v>48</v>
      </c>
      <c r="E2315" s="13" t="s">
        <v>493</v>
      </c>
      <c r="F2315" s="13" t="s">
        <v>313</v>
      </c>
      <c r="G2315" s="14" t="s">
        <v>326</v>
      </c>
      <c r="H2315" s="205">
        <v>304834</v>
      </c>
      <c r="I2315" s="205">
        <v>305721</v>
      </c>
      <c r="J2315" s="205">
        <v>307743</v>
      </c>
      <c r="K2315" s="205">
        <v>308474</v>
      </c>
      <c r="L2315" s="205">
        <v>309987</v>
      </c>
      <c r="M2315">
        <v>311683</v>
      </c>
      <c r="N2315">
        <v>313364</v>
      </c>
      <c r="O2315">
        <v>315514</v>
      </c>
      <c r="P2315">
        <v>317592</v>
      </c>
      <c r="Q2315">
        <v>320781</v>
      </c>
      <c r="R2315">
        <v>326325</v>
      </c>
      <c r="S2315">
        <v>334234</v>
      </c>
      <c r="T2315">
        <v>342058</v>
      </c>
      <c r="U2315">
        <v>348995</v>
      </c>
      <c r="V2315">
        <v>354404</v>
      </c>
      <c r="W2315">
        <v>355620</v>
      </c>
      <c r="X2315">
        <v>351941</v>
      </c>
      <c r="Y2315">
        <v>346718</v>
      </c>
      <c r="Z2315">
        <v>342616</v>
      </c>
      <c r="AA2315">
        <v>338346</v>
      </c>
      <c r="AB2315">
        <v>335198</v>
      </c>
      <c r="AC2315">
        <v>333580</v>
      </c>
      <c r="AD2315">
        <v>332113</v>
      </c>
      <c r="AE2315" s="22" t="s">
        <v>1</v>
      </c>
    </row>
    <row r="2316" spans="1:31" x14ac:dyDescent="0.2">
      <c r="A2316" s="25" t="s">
        <v>48</v>
      </c>
      <c r="B2316" s="11" t="s">
        <v>48</v>
      </c>
      <c r="C2316" s="12">
        <v>504</v>
      </c>
      <c r="D2316" s="11" t="s">
        <v>48</v>
      </c>
      <c r="E2316" s="11" t="s">
        <v>447</v>
      </c>
      <c r="F2316" s="11" t="s">
        <v>312</v>
      </c>
      <c r="G2316" s="12" t="s">
        <v>318</v>
      </c>
      <c r="H2316" s="205">
        <v>292252</v>
      </c>
      <c r="I2316" s="205">
        <v>290347</v>
      </c>
      <c r="J2316" s="205">
        <v>291548</v>
      </c>
      <c r="K2316" s="205">
        <v>292197</v>
      </c>
      <c r="L2316" s="205">
        <v>293274</v>
      </c>
      <c r="M2316">
        <v>294801</v>
      </c>
      <c r="N2316">
        <v>296069</v>
      </c>
      <c r="O2316">
        <v>296959</v>
      </c>
      <c r="P2316">
        <v>298031</v>
      </c>
      <c r="Q2316">
        <v>299804</v>
      </c>
      <c r="R2316">
        <v>302848</v>
      </c>
      <c r="S2316">
        <v>308676</v>
      </c>
      <c r="T2316">
        <v>317163</v>
      </c>
      <c r="U2316">
        <v>324834</v>
      </c>
      <c r="V2316">
        <v>331906</v>
      </c>
      <c r="W2316">
        <v>337152</v>
      </c>
      <c r="X2316">
        <v>337656</v>
      </c>
      <c r="Y2316">
        <v>333030</v>
      </c>
      <c r="Z2316">
        <v>329013</v>
      </c>
      <c r="AA2316">
        <v>324919</v>
      </c>
      <c r="AB2316">
        <v>320804</v>
      </c>
      <c r="AC2316">
        <v>317981</v>
      </c>
      <c r="AD2316">
        <v>316706</v>
      </c>
      <c r="AE2316" s="21" t="s">
        <v>1</v>
      </c>
    </row>
    <row r="2317" spans="1:31" x14ac:dyDescent="0.2">
      <c r="A2317" s="27" t="s">
        <v>48</v>
      </c>
      <c r="B2317" s="13" t="s">
        <v>48</v>
      </c>
      <c r="C2317" s="14">
        <v>504</v>
      </c>
      <c r="D2317" s="13" t="s">
        <v>48</v>
      </c>
      <c r="E2317" s="13" t="s">
        <v>494</v>
      </c>
      <c r="F2317" s="13" t="s">
        <v>313</v>
      </c>
      <c r="G2317" s="14" t="s">
        <v>318</v>
      </c>
      <c r="H2317" s="205">
        <v>306671</v>
      </c>
      <c r="I2317" s="205">
        <v>304960</v>
      </c>
      <c r="J2317" s="205">
        <v>306637</v>
      </c>
      <c r="K2317" s="205">
        <v>307073</v>
      </c>
      <c r="L2317" s="205">
        <v>308074</v>
      </c>
      <c r="M2317">
        <v>309708</v>
      </c>
      <c r="N2317">
        <v>311403</v>
      </c>
      <c r="O2317">
        <v>312990</v>
      </c>
      <c r="P2317">
        <v>314550</v>
      </c>
      <c r="Q2317">
        <v>316774</v>
      </c>
      <c r="R2317">
        <v>320210</v>
      </c>
      <c r="S2317">
        <v>326219</v>
      </c>
      <c r="T2317">
        <v>334655</v>
      </c>
      <c r="U2317">
        <v>342345</v>
      </c>
      <c r="V2317">
        <v>349427</v>
      </c>
      <c r="W2317">
        <v>354647</v>
      </c>
      <c r="X2317">
        <v>355111</v>
      </c>
      <c r="Y2317">
        <v>350429</v>
      </c>
      <c r="Z2317">
        <v>346371</v>
      </c>
      <c r="AA2317">
        <v>342187</v>
      </c>
      <c r="AB2317">
        <v>337978</v>
      </c>
      <c r="AC2317">
        <v>335113</v>
      </c>
      <c r="AD2317">
        <v>333864</v>
      </c>
      <c r="AE2317" s="22" t="s">
        <v>1</v>
      </c>
    </row>
    <row r="2318" spans="1:31" x14ac:dyDescent="0.2">
      <c r="A2318" s="25" t="s">
        <v>48</v>
      </c>
      <c r="B2318" s="11" t="s">
        <v>48</v>
      </c>
      <c r="C2318" s="12">
        <v>504</v>
      </c>
      <c r="D2318" s="11" t="s">
        <v>48</v>
      </c>
      <c r="E2318" s="11" t="s">
        <v>448</v>
      </c>
      <c r="F2318" s="11" t="s">
        <v>312</v>
      </c>
      <c r="G2318" s="12" t="s">
        <v>333</v>
      </c>
      <c r="H2318" s="205">
        <v>296546</v>
      </c>
      <c r="I2318" s="205">
        <v>291740</v>
      </c>
      <c r="J2318" s="205">
        <v>290211</v>
      </c>
      <c r="K2318" s="205">
        <v>290954</v>
      </c>
      <c r="L2318" s="205">
        <v>291606</v>
      </c>
      <c r="M2318">
        <v>292835</v>
      </c>
      <c r="N2318">
        <v>294557</v>
      </c>
      <c r="O2318">
        <v>295873</v>
      </c>
      <c r="P2318">
        <v>296087</v>
      </c>
      <c r="Q2318">
        <v>297556</v>
      </c>
      <c r="R2318">
        <v>299305</v>
      </c>
      <c r="S2318">
        <v>302333</v>
      </c>
      <c r="T2318">
        <v>308517</v>
      </c>
      <c r="U2318">
        <v>317299</v>
      </c>
      <c r="V2318">
        <v>324799</v>
      </c>
      <c r="W2318">
        <v>332158</v>
      </c>
      <c r="X2318">
        <v>337448</v>
      </c>
      <c r="Y2318">
        <v>337289</v>
      </c>
      <c r="Z2318">
        <v>332705</v>
      </c>
      <c r="AA2318">
        <v>328770</v>
      </c>
      <c r="AB2318">
        <v>324569</v>
      </c>
      <c r="AC2318">
        <v>320429</v>
      </c>
      <c r="AD2318">
        <v>317854</v>
      </c>
      <c r="AE2318" s="21" t="s">
        <v>1</v>
      </c>
    </row>
    <row r="2319" spans="1:31" x14ac:dyDescent="0.2">
      <c r="A2319" s="27" t="s">
        <v>48</v>
      </c>
      <c r="B2319" s="13" t="s">
        <v>48</v>
      </c>
      <c r="C2319" s="14">
        <v>504</v>
      </c>
      <c r="D2319" s="13" t="s">
        <v>48</v>
      </c>
      <c r="E2319" s="13" t="s">
        <v>495</v>
      </c>
      <c r="F2319" s="13" t="s">
        <v>313</v>
      </c>
      <c r="G2319" s="14" t="s">
        <v>333</v>
      </c>
      <c r="H2319" s="205">
        <v>310798</v>
      </c>
      <c r="I2319" s="205">
        <v>306189</v>
      </c>
      <c r="J2319" s="205">
        <v>305168</v>
      </c>
      <c r="K2319" s="205">
        <v>305792</v>
      </c>
      <c r="L2319" s="205">
        <v>306464</v>
      </c>
      <c r="M2319">
        <v>307701</v>
      </c>
      <c r="N2319">
        <v>309511</v>
      </c>
      <c r="O2319">
        <v>311211</v>
      </c>
      <c r="P2319">
        <v>311981</v>
      </c>
      <c r="Q2319">
        <v>313894</v>
      </c>
      <c r="R2319">
        <v>316107</v>
      </c>
      <c r="S2319">
        <v>319568</v>
      </c>
      <c r="T2319">
        <v>325960</v>
      </c>
      <c r="U2319">
        <v>334752</v>
      </c>
      <c r="V2319">
        <v>342291</v>
      </c>
      <c r="W2319">
        <v>349668</v>
      </c>
      <c r="X2319">
        <v>354926</v>
      </c>
      <c r="Y2319">
        <v>354712</v>
      </c>
      <c r="Z2319">
        <v>350120</v>
      </c>
      <c r="AA2319">
        <v>346126</v>
      </c>
      <c r="AB2319">
        <v>341810</v>
      </c>
      <c r="AC2319">
        <v>337553</v>
      </c>
      <c r="AD2319">
        <v>334932</v>
      </c>
      <c r="AE2319" s="22" t="s">
        <v>1</v>
      </c>
    </row>
    <row r="2320" spans="1:31" x14ac:dyDescent="0.2">
      <c r="A2320" s="25" t="s">
        <v>48</v>
      </c>
      <c r="B2320" s="11" t="s">
        <v>48</v>
      </c>
      <c r="C2320" s="12">
        <v>504</v>
      </c>
      <c r="D2320" s="11" t="s">
        <v>48</v>
      </c>
      <c r="E2320" s="11" t="s">
        <v>449</v>
      </c>
      <c r="F2320" s="11" t="s">
        <v>312</v>
      </c>
      <c r="G2320" s="12" t="s">
        <v>340</v>
      </c>
      <c r="H2320" s="205">
        <v>302232</v>
      </c>
      <c r="I2320" s="205">
        <v>295955</v>
      </c>
      <c r="J2320" s="205">
        <v>291085</v>
      </c>
      <c r="K2320" s="205">
        <v>289450</v>
      </c>
      <c r="L2320" s="205">
        <v>290172</v>
      </c>
      <c r="M2320">
        <v>290917</v>
      </c>
      <c r="N2320">
        <v>292496</v>
      </c>
      <c r="O2320">
        <v>294511</v>
      </c>
      <c r="P2320">
        <v>294901</v>
      </c>
      <c r="Q2320">
        <v>295620</v>
      </c>
      <c r="R2320">
        <v>297285</v>
      </c>
      <c r="S2320">
        <v>298726</v>
      </c>
      <c r="T2320">
        <v>301616</v>
      </c>
      <c r="U2320">
        <v>308605</v>
      </c>
      <c r="V2320">
        <v>317073</v>
      </c>
      <c r="W2320">
        <v>324558</v>
      </c>
      <c r="X2320">
        <v>332444</v>
      </c>
      <c r="Y2320">
        <v>337869</v>
      </c>
      <c r="Z2320">
        <v>336923</v>
      </c>
      <c r="AA2320">
        <v>332492</v>
      </c>
      <c r="AB2320">
        <v>328591</v>
      </c>
      <c r="AC2320">
        <v>324180</v>
      </c>
      <c r="AD2320">
        <v>319972</v>
      </c>
      <c r="AE2320" s="21" t="s">
        <v>1</v>
      </c>
    </row>
    <row r="2321" spans="1:31" x14ac:dyDescent="0.2">
      <c r="A2321" s="27" t="s">
        <v>48</v>
      </c>
      <c r="B2321" s="13" t="s">
        <v>48</v>
      </c>
      <c r="C2321" s="14">
        <v>504</v>
      </c>
      <c r="D2321" s="13" t="s">
        <v>48</v>
      </c>
      <c r="E2321" s="13" t="s">
        <v>496</v>
      </c>
      <c r="F2321" s="13" t="s">
        <v>313</v>
      </c>
      <c r="G2321" s="14" t="s">
        <v>340</v>
      </c>
      <c r="H2321" s="205">
        <v>316166</v>
      </c>
      <c r="I2321" s="205">
        <v>310106</v>
      </c>
      <c r="J2321" s="205">
        <v>305787</v>
      </c>
      <c r="K2321" s="205">
        <v>304166</v>
      </c>
      <c r="L2321" s="205">
        <v>305009</v>
      </c>
      <c r="M2321">
        <v>305882</v>
      </c>
      <c r="N2321">
        <v>307410</v>
      </c>
      <c r="O2321">
        <v>309402</v>
      </c>
      <c r="P2321">
        <v>310053</v>
      </c>
      <c r="Q2321">
        <v>311277</v>
      </c>
      <c r="R2321">
        <v>313388</v>
      </c>
      <c r="S2321">
        <v>315371</v>
      </c>
      <c r="T2321">
        <v>318778</v>
      </c>
      <c r="U2321">
        <v>326017</v>
      </c>
      <c r="V2321">
        <v>334516</v>
      </c>
      <c r="W2321">
        <v>342049</v>
      </c>
      <c r="X2321">
        <v>349943</v>
      </c>
      <c r="Y2321">
        <v>355314</v>
      </c>
      <c r="Z2321">
        <v>354367</v>
      </c>
      <c r="AA2321">
        <v>349915</v>
      </c>
      <c r="AB2321">
        <v>345935</v>
      </c>
      <c r="AC2321">
        <v>341376</v>
      </c>
      <c r="AD2321">
        <v>337030</v>
      </c>
      <c r="AE2321" s="22" t="s">
        <v>1</v>
      </c>
    </row>
    <row r="2322" spans="1:31" x14ac:dyDescent="0.2">
      <c r="A2322" s="25" t="s">
        <v>48</v>
      </c>
      <c r="B2322" s="11" t="s">
        <v>48</v>
      </c>
      <c r="C2322" s="12">
        <v>504</v>
      </c>
      <c r="D2322" s="11" t="s">
        <v>48</v>
      </c>
      <c r="E2322" s="11" t="s">
        <v>450</v>
      </c>
      <c r="F2322" s="11" t="s">
        <v>312</v>
      </c>
      <c r="G2322" s="12" t="s">
        <v>329</v>
      </c>
      <c r="H2322" s="205">
        <v>308091</v>
      </c>
      <c r="I2322" s="205">
        <v>301814</v>
      </c>
      <c r="J2322" s="205">
        <v>295220</v>
      </c>
      <c r="K2322" s="205">
        <v>290142</v>
      </c>
      <c r="L2322" s="205">
        <v>288502</v>
      </c>
      <c r="M2322">
        <v>289293</v>
      </c>
      <c r="N2322">
        <v>290328</v>
      </c>
      <c r="O2322">
        <v>292355</v>
      </c>
      <c r="P2322">
        <v>293418</v>
      </c>
      <c r="Q2322">
        <v>294331</v>
      </c>
      <c r="R2322">
        <v>295355</v>
      </c>
      <c r="S2322">
        <v>296936</v>
      </c>
      <c r="T2322">
        <v>297947</v>
      </c>
      <c r="U2322">
        <v>301639</v>
      </c>
      <c r="V2322">
        <v>308342</v>
      </c>
      <c r="W2322">
        <v>316647</v>
      </c>
      <c r="X2322">
        <v>324352</v>
      </c>
      <c r="Y2322">
        <v>332854</v>
      </c>
      <c r="Z2322">
        <v>337444</v>
      </c>
      <c r="AA2322">
        <v>336670</v>
      </c>
      <c r="AB2322">
        <v>332344</v>
      </c>
      <c r="AC2322">
        <v>328371</v>
      </c>
      <c r="AD2322">
        <v>323706</v>
      </c>
      <c r="AE2322" s="21" t="s">
        <v>1</v>
      </c>
    </row>
    <row r="2323" spans="1:31" x14ac:dyDescent="0.2">
      <c r="A2323" s="27" t="s">
        <v>48</v>
      </c>
      <c r="B2323" s="13" t="s">
        <v>48</v>
      </c>
      <c r="C2323" s="14">
        <v>504</v>
      </c>
      <c r="D2323" s="13" t="s">
        <v>48</v>
      </c>
      <c r="E2323" s="13" t="s">
        <v>497</v>
      </c>
      <c r="F2323" s="13" t="s">
        <v>313</v>
      </c>
      <c r="G2323" s="14" t="s">
        <v>329</v>
      </c>
      <c r="H2323" s="205">
        <v>321601</v>
      </c>
      <c r="I2323" s="205">
        <v>315479</v>
      </c>
      <c r="J2323" s="205">
        <v>309494</v>
      </c>
      <c r="K2323" s="205">
        <v>304600</v>
      </c>
      <c r="L2323" s="205">
        <v>303224</v>
      </c>
      <c r="M2323">
        <v>304252</v>
      </c>
      <c r="N2323">
        <v>305381</v>
      </c>
      <c r="O2323">
        <v>307205</v>
      </c>
      <c r="P2323">
        <v>308066</v>
      </c>
      <c r="Q2323">
        <v>309199</v>
      </c>
      <c r="R2323">
        <v>310722</v>
      </c>
      <c r="S2323">
        <v>312813</v>
      </c>
      <c r="T2323">
        <v>314488</v>
      </c>
      <c r="U2323">
        <v>318777</v>
      </c>
      <c r="V2323">
        <v>325749</v>
      </c>
      <c r="W2323">
        <v>334096</v>
      </c>
      <c r="X2323">
        <v>341842</v>
      </c>
      <c r="Y2323">
        <v>350326</v>
      </c>
      <c r="Z2323">
        <v>354917</v>
      </c>
      <c r="AA2323">
        <v>354128</v>
      </c>
      <c r="AB2323">
        <v>349763</v>
      </c>
      <c r="AC2323">
        <v>345685</v>
      </c>
      <c r="AD2323">
        <v>340842</v>
      </c>
      <c r="AE2323" s="22" t="s">
        <v>1</v>
      </c>
    </row>
    <row r="2324" spans="1:31" x14ac:dyDescent="0.2">
      <c r="A2324" s="25" t="s">
        <v>48</v>
      </c>
      <c r="B2324" s="11" t="s">
        <v>48</v>
      </c>
      <c r="C2324" s="12">
        <v>504</v>
      </c>
      <c r="D2324" s="11" t="s">
        <v>48</v>
      </c>
      <c r="E2324" s="11" t="s">
        <v>451</v>
      </c>
      <c r="F2324" s="11" t="s">
        <v>312</v>
      </c>
      <c r="G2324" s="12" t="s">
        <v>361</v>
      </c>
      <c r="H2324" s="205">
        <v>314645</v>
      </c>
      <c r="I2324" s="205">
        <v>307626</v>
      </c>
      <c r="J2324" s="205">
        <v>301248</v>
      </c>
      <c r="K2324" s="205">
        <v>294084</v>
      </c>
      <c r="L2324" s="205">
        <v>289012</v>
      </c>
      <c r="M2324">
        <v>287457</v>
      </c>
      <c r="N2324">
        <v>288514</v>
      </c>
      <c r="O2324">
        <v>289935</v>
      </c>
      <c r="P2324">
        <v>291119</v>
      </c>
      <c r="Q2324">
        <v>292725</v>
      </c>
      <c r="R2324">
        <v>293963</v>
      </c>
      <c r="S2324">
        <v>295013</v>
      </c>
      <c r="T2324">
        <v>296387</v>
      </c>
      <c r="U2324">
        <v>297884</v>
      </c>
      <c r="V2324">
        <v>301319</v>
      </c>
      <c r="W2324">
        <v>307884</v>
      </c>
      <c r="X2324">
        <v>316254</v>
      </c>
      <c r="Y2324">
        <v>324266</v>
      </c>
      <c r="Z2324">
        <v>332349</v>
      </c>
      <c r="AA2324">
        <v>337133</v>
      </c>
      <c r="AB2324">
        <v>336483</v>
      </c>
      <c r="AC2324">
        <v>332154</v>
      </c>
      <c r="AD2324">
        <v>328066</v>
      </c>
      <c r="AE2324" s="21" t="s">
        <v>1</v>
      </c>
    </row>
    <row r="2325" spans="1:31" x14ac:dyDescent="0.2">
      <c r="A2325" s="27" t="s">
        <v>48</v>
      </c>
      <c r="B2325" s="13" t="s">
        <v>48</v>
      </c>
      <c r="C2325" s="14">
        <v>504</v>
      </c>
      <c r="D2325" s="13" t="s">
        <v>48</v>
      </c>
      <c r="E2325" s="13" t="s">
        <v>498</v>
      </c>
      <c r="F2325" s="13" t="s">
        <v>313</v>
      </c>
      <c r="G2325" s="14" t="s">
        <v>361</v>
      </c>
      <c r="H2325" s="205">
        <v>327666</v>
      </c>
      <c r="I2325" s="205">
        <v>320674</v>
      </c>
      <c r="J2325" s="205">
        <v>314875</v>
      </c>
      <c r="K2325" s="205">
        <v>308093</v>
      </c>
      <c r="L2325" s="205">
        <v>303473</v>
      </c>
      <c r="M2325">
        <v>302309</v>
      </c>
      <c r="N2325">
        <v>303576</v>
      </c>
      <c r="O2325">
        <v>304966</v>
      </c>
      <c r="P2325">
        <v>305658</v>
      </c>
      <c r="Q2325">
        <v>307032</v>
      </c>
      <c r="R2325">
        <v>308492</v>
      </c>
      <c r="S2325">
        <v>310099</v>
      </c>
      <c r="T2325">
        <v>312092</v>
      </c>
      <c r="U2325">
        <v>314409</v>
      </c>
      <c r="V2325">
        <v>318459</v>
      </c>
      <c r="W2325">
        <v>325303</v>
      </c>
      <c r="X2325">
        <v>333710</v>
      </c>
      <c r="Y2325">
        <v>341740</v>
      </c>
      <c r="Z2325">
        <v>349856</v>
      </c>
      <c r="AA2325">
        <v>354626</v>
      </c>
      <c r="AB2325">
        <v>353943</v>
      </c>
      <c r="AC2325">
        <v>349553</v>
      </c>
      <c r="AD2325">
        <v>345336</v>
      </c>
      <c r="AE2325" s="22" t="s">
        <v>1</v>
      </c>
    </row>
    <row r="2326" spans="1:31" x14ac:dyDescent="0.2">
      <c r="A2326" s="25" t="s">
        <v>48</v>
      </c>
      <c r="B2326" s="11" t="s">
        <v>48</v>
      </c>
      <c r="C2326" s="12">
        <v>504</v>
      </c>
      <c r="D2326" s="11" t="s">
        <v>48</v>
      </c>
      <c r="E2326" s="11" t="s">
        <v>452</v>
      </c>
      <c r="F2326" s="11" t="s">
        <v>312</v>
      </c>
      <c r="G2326" s="12" t="s">
        <v>328</v>
      </c>
      <c r="H2326" s="205">
        <v>318558</v>
      </c>
      <c r="I2326" s="205">
        <v>314022</v>
      </c>
      <c r="J2326" s="205">
        <v>307010</v>
      </c>
      <c r="K2326" s="205">
        <v>299916</v>
      </c>
      <c r="L2326" s="205">
        <v>292758</v>
      </c>
      <c r="M2326">
        <v>287784</v>
      </c>
      <c r="N2326">
        <v>286512</v>
      </c>
      <c r="O2326">
        <v>287928</v>
      </c>
      <c r="P2326">
        <v>288547</v>
      </c>
      <c r="Q2326">
        <v>290280</v>
      </c>
      <c r="R2326">
        <v>292234</v>
      </c>
      <c r="S2326">
        <v>293518</v>
      </c>
      <c r="T2326">
        <v>294473</v>
      </c>
      <c r="U2326">
        <v>296226</v>
      </c>
      <c r="V2326">
        <v>297482</v>
      </c>
      <c r="W2326">
        <v>300808</v>
      </c>
      <c r="X2326">
        <v>307458</v>
      </c>
      <c r="Y2326">
        <v>315979</v>
      </c>
      <c r="Z2326">
        <v>323669</v>
      </c>
      <c r="AA2326">
        <v>331957</v>
      </c>
      <c r="AB2326">
        <v>336888</v>
      </c>
      <c r="AC2326">
        <v>336253</v>
      </c>
      <c r="AD2326">
        <v>331879</v>
      </c>
      <c r="AE2326" s="21" t="s">
        <v>1</v>
      </c>
    </row>
    <row r="2327" spans="1:31" x14ac:dyDescent="0.2">
      <c r="A2327" s="27" t="s">
        <v>48</v>
      </c>
      <c r="B2327" s="13" t="s">
        <v>48</v>
      </c>
      <c r="C2327" s="14">
        <v>504</v>
      </c>
      <c r="D2327" s="13" t="s">
        <v>48</v>
      </c>
      <c r="E2327" s="13" t="s">
        <v>499</v>
      </c>
      <c r="F2327" s="13" t="s">
        <v>313</v>
      </c>
      <c r="G2327" s="14" t="s">
        <v>328</v>
      </c>
      <c r="H2327" s="205">
        <v>330461</v>
      </c>
      <c r="I2327" s="205">
        <v>326374</v>
      </c>
      <c r="J2327" s="205">
        <v>319831</v>
      </c>
      <c r="K2327" s="205">
        <v>313249</v>
      </c>
      <c r="L2327" s="205">
        <v>306753</v>
      </c>
      <c r="M2327">
        <v>302374</v>
      </c>
      <c r="N2327">
        <v>301474</v>
      </c>
      <c r="O2327">
        <v>302985</v>
      </c>
      <c r="P2327">
        <v>303195</v>
      </c>
      <c r="Q2327">
        <v>304411</v>
      </c>
      <c r="R2327">
        <v>306145</v>
      </c>
      <c r="S2327">
        <v>307718</v>
      </c>
      <c r="T2327">
        <v>309331</v>
      </c>
      <c r="U2327">
        <v>311921</v>
      </c>
      <c r="V2327">
        <v>314016</v>
      </c>
      <c r="W2327">
        <v>317967</v>
      </c>
      <c r="X2327">
        <v>324889</v>
      </c>
      <c r="Y2327">
        <v>333427</v>
      </c>
      <c r="Z2327">
        <v>341183</v>
      </c>
      <c r="AA2327">
        <v>349490</v>
      </c>
      <c r="AB2327">
        <v>354389</v>
      </c>
      <c r="AC2327">
        <v>353698</v>
      </c>
      <c r="AD2327">
        <v>349242</v>
      </c>
      <c r="AE2327" s="22" t="s">
        <v>1</v>
      </c>
    </row>
    <row r="2328" spans="1:31" x14ac:dyDescent="0.2">
      <c r="A2328" s="25" t="s">
        <v>48</v>
      </c>
      <c r="B2328" s="11" t="s">
        <v>48</v>
      </c>
      <c r="C2328" s="12">
        <v>504</v>
      </c>
      <c r="D2328" s="11" t="s">
        <v>48</v>
      </c>
      <c r="E2328" s="11" t="s">
        <v>453</v>
      </c>
      <c r="F2328" s="11" t="s">
        <v>312</v>
      </c>
      <c r="G2328" s="12" t="s">
        <v>337</v>
      </c>
      <c r="H2328" s="205">
        <v>318133</v>
      </c>
      <c r="I2328" s="205">
        <v>317733</v>
      </c>
      <c r="J2328" s="205">
        <v>313245</v>
      </c>
      <c r="K2328" s="205">
        <v>305483</v>
      </c>
      <c r="L2328" s="205">
        <v>298391</v>
      </c>
      <c r="M2328">
        <v>291334</v>
      </c>
      <c r="N2328">
        <v>286657</v>
      </c>
      <c r="O2328">
        <v>285759</v>
      </c>
      <c r="P2328">
        <v>286394</v>
      </c>
      <c r="Q2328">
        <v>287553</v>
      </c>
      <c r="R2328">
        <v>289640</v>
      </c>
      <c r="S2328">
        <v>291665</v>
      </c>
      <c r="T2328">
        <v>292876</v>
      </c>
      <c r="U2328">
        <v>294214</v>
      </c>
      <c r="V2328">
        <v>295727</v>
      </c>
      <c r="W2328">
        <v>296892</v>
      </c>
      <c r="X2328">
        <v>300329</v>
      </c>
      <c r="Y2328">
        <v>307147</v>
      </c>
      <c r="Z2328">
        <v>315291</v>
      </c>
      <c r="AA2328">
        <v>323182</v>
      </c>
      <c r="AB2328">
        <v>331630</v>
      </c>
      <c r="AC2328">
        <v>336600</v>
      </c>
      <c r="AD2328">
        <v>335937</v>
      </c>
      <c r="AE2328" s="21" t="s">
        <v>1</v>
      </c>
    </row>
    <row r="2329" spans="1:31" x14ac:dyDescent="0.2">
      <c r="A2329" s="27" t="s">
        <v>48</v>
      </c>
      <c r="B2329" s="13" t="s">
        <v>48</v>
      </c>
      <c r="C2329" s="14">
        <v>504</v>
      </c>
      <c r="D2329" s="13" t="s">
        <v>48</v>
      </c>
      <c r="E2329" s="13" t="s">
        <v>500</v>
      </c>
      <c r="F2329" s="13" t="s">
        <v>313</v>
      </c>
      <c r="G2329" s="14" t="s">
        <v>337</v>
      </c>
      <c r="H2329" s="205">
        <v>328027</v>
      </c>
      <c r="I2329" s="205">
        <v>328727</v>
      </c>
      <c r="J2329" s="205">
        <v>325166</v>
      </c>
      <c r="K2329" s="205">
        <v>317988</v>
      </c>
      <c r="L2329" s="205">
        <v>311686</v>
      </c>
      <c r="M2329">
        <v>305441</v>
      </c>
      <c r="N2329">
        <v>301355</v>
      </c>
      <c r="O2329">
        <v>300724</v>
      </c>
      <c r="P2329">
        <v>300999</v>
      </c>
      <c r="Q2329">
        <v>301722</v>
      </c>
      <c r="R2329">
        <v>303308</v>
      </c>
      <c r="S2329">
        <v>305190</v>
      </c>
      <c r="T2329">
        <v>306800</v>
      </c>
      <c r="U2329">
        <v>309068</v>
      </c>
      <c r="V2329">
        <v>311439</v>
      </c>
      <c r="W2329">
        <v>313451</v>
      </c>
      <c r="X2329">
        <v>317506</v>
      </c>
      <c r="Y2329">
        <v>324577</v>
      </c>
      <c r="Z2329">
        <v>332784</v>
      </c>
      <c r="AA2329">
        <v>340729</v>
      </c>
      <c r="AB2329">
        <v>349177</v>
      </c>
      <c r="AC2329">
        <v>354093</v>
      </c>
      <c r="AD2329">
        <v>353352</v>
      </c>
      <c r="AE2329" s="22" t="s">
        <v>1</v>
      </c>
    </row>
    <row r="2330" spans="1:31" x14ac:dyDescent="0.2">
      <c r="A2330" s="25" t="s">
        <v>48</v>
      </c>
      <c r="B2330" s="11" t="s">
        <v>48</v>
      </c>
      <c r="C2330" s="12">
        <v>504</v>
      </c>
      <c r="D2330" s="11" t="s">
        <v>48</v>
      </c>
      <c r="E2330" s="11" t="s">
        <v>454</v>
      </c>
      <c r="F2330" s="11" t="s">
        <v>312</v>
      </c>
      <c r="G2330" s="12" t="s">
        <v>369</v>
      </c>
      <c r="H2330" s="205">
        <v>314887</v>
      </c>
      <c r="I2330" s="205">
        <v>317052</v>
      </c>
      <c r="J2330" s="205">
        <v>316752</v>
      </c>
      <c r="K2330" s="205">
        <v>311523</v>
      </c>
      <c r="L2330" s="205">
        <v>303758</v>
      </c>
      <c r="M2330">
        <v>296765</v>
      </c>
      <c r="N2330">
        <v>290011</v>
      </c>
      <c r="O2330">
        <v>285722</v>
      </c>
      <c r="P2330">
        <v>284075</v>
      </c>
      <c r="Q2330">
        <v>285250</v>
      </c>
      <c r="R2330">
        <v>286756</v>
      </c>
      <c r="S2330">
        <v>288924</v>
      </c>
      <c r="T2330">
        <v>290900</v>
      </c>
      <c r="U2330">
        <v>292516</v>
      </c>
      <c r="V2330">
        <v>293618</v>
      </c>
      <c r="W2330">
        <v>295041</v>
      </c>
      <c r="X2330">
        <v>296333</v>
      </c>
      <c r="Y2330">
        <v>299962</v>
      </c>
      <c r="Z2330">
        <v>306366</v>
      </c>
      <c r="AA2330">
        <v>314710</v>
      </c>
      <c r="AB2330">
        <v>322757</v>
      </c>
      <c r="AC2330">
        <v>331260</v>
      </c>
      <c r="AD2330">
        <v>336226</v>
      </c>
      <c r="AE2330" s="21" t="s">
        <v>1</v>
      </c>
    </row>
    <row r="2331" spans="1:31" x14ac:dyDescent="0.2">
      <c r="A2331" s="27" t="s">
        <v>48</v>
      </c>
      <c r="B2331" s="13" t="s">
        <v>48</v>
      </c>
      <c r="C2331" s="14">
        <v>504</v>
      </c>
      <c r="D2331" s="13" t="s">
        <v>48</v>
      </c>
      <c r="E2331" s="13" t="s">
        <v>501</v>
      </c>
      <c r="F2331" s="13" t="s">
        <v>313</v>
      </c>
      <c r="G2331" s="14" t="s">
        <v>369</v>
      </c>
      <c r="H2331" s="205">
        <v>322127</v>
      </c>
      <c r="I2331" s="205">
        <v>325764</v>
      </c>
      <c r="J2331" s="205">
        <v>327078</v>
      </c>
      <c r="K2331" s="205">
        <v>323103</v>
      </c>
      <c r="L2331" s="205">
        <v>316208</v>
      </c>
      <c r="M2331">
        <v>310151</v>
      </c>
      <c r="N2331">
        <v>304210</v>
      </c>
      <c r="O2331">
        <v>300420</v>
      </c>
      <c r="P2331">
        <v>298519</v>
      </c>
      <c r="Q2331">
        <v>299308</v>
      </c>
      <c r="R2331">
        <v>300392</v>
      </c>
      <c r="S2331">
        <v>302139</v>
      </c>
      <c r="T2331">
        <v>304092</v>
      </c>
      <c r="U2331">
        <v>306442</v>
      </c>
      <c r="V2331">
        <v>308496</v>
      </c>
      <c r="W2331">
        <v>310786</v>
      </c>
      <c r="X2331">
        <v>312918</v>
      </c>
      <c r="Y2331">
        <v>317144</v>
      </c>
      <c r="Z2331">
        <v>323847</v>
      </c>
      <c r="AA2331">
        <v>332241</v>
      </c>
      <c r="AB2331">
        <v>340326</v>
      </c>
      <c r="AC2331">
        <v>348806</v>
      </c>
      <c r="AD2331">
        <v>353693</v>
      </c>
      <c r="AE2331" s="22" t="s">
        <v>1</v>
      </c>
    </row>
    <row r="2332" spans="1:31" x14ac:dyDescent="0.2">
      <c r="A2332" s="25" t="s">
        <v>48</v>
      </c>
      <c r="B2332" s="11" t="s">
        <v>48</v>
      </c>
      <c r="C2332" s="12">
        <v>504</v>
      </c>
      <c r="D2332" s="11" t="s">
        <v>48</v>
      </c>
      <c r="E2332" s="11" t="s">
        <v>473</v>
      </c>
      <c r="F2332" s="11" t="s">
        <v>312</v>
      </c>
      <c r="G2332" s="12" t="s">
        <v>359</v>
      </c>
      <c r="H2332">
        <v>311753</v>
      </c>
      <c r="I2332">
        <v>313522</v>
      </c>
      <c r="J2332">
        <v>315814</v>
      </c>
      <c r="K2332">
        <v>314871</v>
      </c>
      <c r="L2332">
        <v>309598</v>
      </c>
      <c r="M2332">
        <v>301932</v>
      </c>
      <c r="N2332">
        <v>295243</v>
      </c>
      <c r="O2332">
        <v>288883</v>
      </c>
      <c r="P2332">
        <v>283945</v>
      </c>
      <c r="Q2332">
        <v>282779</v>
      </c>
      <c r="R2332">
        <v>284301</v>
      </c>
      <c r="S2332">
        <v>285883</v>
      </c>
      <c r="T2332">
        <v>288013</v>
      </c>
      <c r="U2332">
        <v>290457</v>
      </c>
      <c r="V2332">
        <v>291823</v>
      </c>
      <c r="W2332">
        <v>292838</v>
      </c>
      <c r="X2332">
        <v>294387</v>
      </c>
      <c r="Y2332">
        <v>295885</v>
      </c>
      <c r="Z2332">
        <v>299104</v>
      </c>
      <c r="AA2332">
        <v>305689</v>
      </c>
      <c r="AB2332">
        <v>314190</v>
      </c>
      <c r="AC2332">
        <v>322292</v>
      </c>
      <c r="AD2332">
        <v>330806</v>
      </c>
      <c r="AE2332" s="21"/>
    </row>
    <row r="2333" spans="1:31" x14ac:dyDescent="0.2">
      <c r="A2333" s="27" t="s">
        <v>48</v>
      </c>
      <c r="B2333" s="13" t="s">
        <v>48</v>
      </c>
      <c r="C2333" s="14">
        <v>504</v>
      </c>
      <c r="D2333" s="13" t="s">
        <v>48</v>
      </c>
      <c r="E2333" s="13" t="s">
        <v>480</v>
      </c>
      <c r="F2333" s="13" t="s">
        <v>313</v>
      </c>
      <c r="G2333" s="14" t="s">
        <v>359</v>
      </c>
      <c r="H2333">
        <v>316309</v>
      </c>
      <c r="I2333">
        <v>319292</v>
      </c>
      <c r="J2333">
        <v>323584</v>
      </c>
      <c r="K2333">
        <v>324869</v>
      </c>
      <c r="L2333">
        <v>321106</v>
      </c>
      <c r="M2333">
        <v>314456</v>
      </c>
      <c r="N2333">
        <v>308697</v>
      </c>
      <c r="O2333">
        <v>303064</v>
      </c>
      <c r="P2333">
        <v>298083</v>
      </c>
      <c r="Q2333">
        <v>296607</v>
      </c>
      <c r="R2333">
        <v>297760</v>
      </c>
      <c r="S2333">
        <v>298997</v>
      </c>
      <c r="T2333">
        <v>300829</v>
      </c>
      <c r="U2333">
        <v>303654</v>
      </c>
      <c r="V2333">
        <v>305779</v>
      </c>
      <c r="W2333">
        <v>307755</v>
      </c>
      <c r="X2333">
        <v>310165</v>
      </c>
      <c r="Y2333">
        <v>312482</v>
      </c>
      <c r="Z2333">
        <v>316339</v>
      </c>
      <c r="AA2333">
        <v>323214</v>
      </c>
      <c r="AB2333">
        <v>331749</v>
      </c>
      <c r="AC2333">
        <v>339866</v>
      </c>
      <c r="AD2333">
        <v>348334</v>
      </c>
      <c r="AE2333" s="22"/>
    </row>
    <row r="2334" spans="1:31" x14ac:dyDescent="0.2">
      <c r="A2334" s="25" t="s">
        <v>48</v>
      </c>
      <c r="B2334" s="11" t="s">
        <v>48</v>
      </c>
      <c r="C2334" s="12">
        <v>504</v>
      </c>
      <c r="D2334" s="11" t="s">
        <v>48</v>
      </c>
      <c r="E2334" s="11" t="s">
        <v>474</v>
      </c>
      <c r="F2334" s="11" t="s">
        <v>312</v>
      </c>
      <c r="G2334" s="12" t="s">
        <v>341</v>
      </c>
      <c r="H2334">
        <v>307814</v>
      </c>
      <c r="I2334">
        <v>310111</v>
      </c>
      <c r="J2334">
        <v>312003</v>
      </c>
      <c r="K2334">
        <v>313832</v>
      </c>
      <c r="L2334">
        <v>312786</v>
      </c>
      <c r="M2334">
        <v>307571</v>
      </c>
      <c r="N2334">
        <v>300211</v>
      </c>
      <c r="O2334">
        <v>293919</v>
      </c>
      <c r="P2334">
        <v>287100</v>
      </c>
      <c r="Q2334">
        <v>282556</v>
      </c>
      <c r="R2334">
        <v>281677</v>
      </c>
      <c r="S2334">
        <v>283277</v>
      </c>
      <c r="T2334">
        <v>284818</v>
      </c>
      <c r="U2334">
        <v>287512</v>
      </c>
      <c r="V2334">
        <v>289682</v>
      </c>
      <c r="W2334">
        <v>290946</v>
      </c>
      <c r="X2334">
        <v>292089</v>
      </c>
      <c r="Y2334">
        <v>293842</v>
      </c>
      <c r="Z2334">
        <v>294974</v>
      </c>
      <c r="AA2334">
        <v>298347</v>
      </c>
      <c r="AB2334">
        <v>305072</v>
      </c>
      <c r="AC2334">
        <v>313630</v>
      </c>
      <c r="AD2334">
        <v>321744</v>
      </c>
      <c r="AE2334" s="21"/>
    </row>
    <row r="2335" spans="1:31" x14ac:dyDescent="0.2">
      <c r="A2335" s="27" t="s">
        <v>48</v>
      </c>
      <c r="B2335" s="13" t="s">
        <v>48</v>
      </c>
      <c r="C2335" s="14">
        <v>504</v>
      </c>
      <c r="D2335" s="13" t="s">
        <v>48</v>
      </c>
      <c r="E2335" s="13" t="s">
        <v>481</v>
      </c>
      <c r="F2335" s="13" t="s">
        <v>313</v>
      </c>
      <c r="G2335" s="14" t="s">
        <v>341</v>
      </c>
      <c r="H2335">
        <v>309662</v>
      </c>
      <c r="I2335">
        <v>312917</v>
      </c>
      <c r="J2335">
        <v>316536</v>
      </c>
      <c r="K2335">
        <v>321340</v>
      </c>
      <c r="L2335">
        <v>322727</v>
      </c>
      <c r="M2335">
        <v>319138</v>
      </c>
      <c r="N2335">
        <v>312788</v>
      </c>
      <c r="O2335">
        <v>307331</v>
      </c>
      <c r="P2335">
        <v>300725</v>
      </c>
      <c r="Q2335">
        <v>296039</v>
      </c>
      <c r="R2335">
        <v>294837</v>
      </c>
      <c r="S2335">
        <v>296145</v>
      </c>
      <c r="T2335">
        <v>297461</v>
      </c>
      <c r="U2335">
        <v>300331</v>
      </c>
      <c r="V2335">
        <v>302912</v>
      </c>
      <c r="W2335">
        <v>304948</v>
      </c>
      <c r="X2335">
        <v>307046</v>
      </c>
      <c r="Y2335">
        <v>309639</v>
      </c>
      <c r="Z2335">
        <v>311624</v>
      </c>
      <c r="AA2335">
        <v>315629</v>
      </c>
      <c r="AB2335">
        <v>322629</v>
      </c>
      <c r="AC2335">
        <v>331201</v>
      </c>
      <c r="AD2335">
        <v>339307</v>
      </c>
      <c r="AE2335" s="22"/>
    </row>
    <row r="2336" spans="1:31" x14ac:dyDescent="0.2">
      <c r="A2336" s="25" t="s">
        <v>48</v>
      </c>
      <c r="B2336" s="11" t="s">
        <v>48</v>
      </c>
      <c r="C2336" s="12">
        <v>504</v>
      </c>
      <c r="D2336" s="11" t="s">
        <v>48</v>
      </c>
      <c r="E2336" s="11" t="s">
        <v>475</v>
      </c>
      <c r="F2336" s="11" t="s">
        <v>312</v>
      </c>
      <c r="G2336" s="12" t="s">
        <v>334</v>
      </c>
      <c r="H2336">
        <v>305190</v>
      </c>
      <c r="I2336">
        <v>305888</v>
      </c>
      <c r="J2336">
        <v>308316</v>
      </c>
      <c r="K2336">
        <v>309964</v>
      </c>
      <c r="L2336">
        <v>311648</v>
      </c>
      <c r="M2336">
        <v>310598</v>
      </c>
      <c r="N2336">
        <v>305650</v>
      </c>
      <c r="O2336">
        <v>298692</v>
      </c>
      <c r="P2336">
        <v>292189</v>
      </c>
      <c r="Q2336">
        <v>285709</v>
      </c>
      <c r="R2336">
        <v>281361</v>
      </c>
      <c r="S2336">
        <v>280499</v>
      </c>
      <c r="T2336">
        <v>282063</v>
      </c>
      <c r="U2336">
        <v>284279</v>
      </c>
      <c r="V2336">
        <v>286683</v>
      </c>
      <c r="W2336">
        <v>288725</v>
      </c>
      <c r="X2336">
        <v>290100</v>
      </c>
      <c r="Y2336">
        <v>291449</v>
      </c>
      <c r="Z2336">
        <v>292897</v>
      </c>
      <c r="AA2336">
        <v>294163</v>
      </c>
      <c r="AB2336">
        <v>297648</v>
      </c>
      <c r="AC2336">
        <v>304416</v>
      </c>
      <c r="AD2336">
        <v>312989</v>
      </c>
      <c r="AE2336" s="21"/>
    </row>
    <row r="2337" spans="1:31" x14ac:dyDescent="0.2">
      <c r="A2337" s="27" t="s">
        <v>48</v>
      </c>
      <c r="B2337" s="13" t="s">
        <v>48</v>
      </c>
      <c r="C2337" s="14">
        <v>504</v>
      </c>
      <c r="D2337" s="13" t="s">
        <v>48</v>
      </c>
      <c r="E2337" s="13" t="s">
        <v>482</v>
      </c>
      <c r="F2337" s="13" t="s">
        <v>313</v>
      </c>
      <c r="G2337" s="14" t="s">
        <v>334</v>
      </c>
      <c r="H2337">
        <v>303924</v>
      </c>
      <c r="I2337">
        <v>305716</v>
      </c>
      <c r="J2337">
        <v>309601</v>
      </c>
      <c r="K2337">
        <v>314336</v>
      </c>
      <c r="L2337">
        <v>319161</v>
      </c>
      <c r="M2337">
        <v>320613</v>
      </c>
      <c r="N2337">
        <v>317253</v>
      </c>
      <c r="O2337">
        <v>311207</v>
      </c>
      <c r="P2337">
        <v>305081</v>
      </c>
      <c r="Q2337">
        <v>298681</v>
      </c>
      <c r="R2337">
        <v>294135</v>
      </c>
      <c r="S2337">
        <v>293001</v>
      </c>
      <c r="T2337">
        <v>294392</v>
      </c>
      <c r="U2337">
        <v>296921</v>
      </c>
      <c r="V2337">
        <v>299533</v>
      </c>
      <c r="W2337">
        <v>302004</v>
      </c>
      <c r="X2337">
        <v>304148</v>
      </c>
      <c r="Y2337">
        <v>306432</v>
      </c>
      <c r="Z2337">
        <v>308743</v>
      </c>
      <c r="AA2337">
        <v>310858</v>
      </c>
      <c r="AB2337">
        <v>314967</v>
      </c>
      <c r="AC2337">
        <v>321991</v>
      </c>
      <c r="AD2337">
        <v>330556</v>
      </c>
      <c r="AE2337" s="22"/>
    </row>
    <row r="2338" spans="1:31" x14ac:dyDescent="0.2">
      <c r="A2338" s="25" t="s">
        <v>48</v>
      </c>
      <c r="B2338" s="11" t="s">
        <v>48</v>
      </c>
      <c r="C2338" s="12">
        <v>504</v>
      </c>
      <c r="D2338" s="11" t="s">
        <v>48</v>
      </c>
      <c r="E2338" s="11" t="s">
        <v>476</v>
      </c>
      <c r="F2338" s="11" t="s">
        <v>312</v>
      </c>
      <c r="G2338" s="12" t="s">
        <v>345</v>
      </c>
      <c r="H2338">
        <v>305123</v>
      </c>
      <c r="I2338">
        <v>303069</v>
      </c>
      <c r="J2338">
        <v>303810</v>
      </c>
      <c r="K2338">
        <v>306231</v>
      </c>
      <c r="L2338">
        <v>307725</v>
      </c>
      <c r="M2338">
        <v>309359</v>
      </c>
      <c r="N2338">
        <v>308517</v>
      </c>
      <c r="O2338">
        <v>303935</v>
      </c>
      <c r="P2338">
        <v>297016</v>
      </c>
      <c r="Q2338">
        <v>290858</v>
      </c>
      <c r="R2338">
        <v>284513</v>
      </c>
      <c r="S2338">
        <v>280091</v>
      </c>
      <c r="T2338">
        <v>279133</v>
      </c>
      <c r="U2338">
        <v>281488</v>
      </c>
      <c r="V2338">
        <v>283415</v>
      </c>
      <c r="W2338">
        <v>285673</v>
      </c>
      <c r="X2338">
        <v>287799</v>
      </c>
      <c r="Y2338">
        <v>289363</v>
      </c>
      <c r="Z2338">
        <v>290472</v>
      </c>
      <c r="AA2338">
        <v>292052</v>
      </c>
      <c r="AB2338">
        <v>293409</v>
      </c>
      <c r="AC2338">
        <v>296912</v>
      </c>
      <c r="AD2338">
        <v>303681</v>
      </c>
      <c r="AE2338" s="21"/>
    </row>
    <row r="2339" spans="1:31" x14ac:dyDescent="0.2">
      <c r="A2339" s="27" t="s">
        <v>48</v>
      </c>
      <c r="B2339" s="13" t="s">
        <v>48</v>
      </c>
      <c r="C2339" s="14">
        <v>504</v>
      </c>
      <c r="D2339" s="13" t="s">
        <v>48</v>
      </c>
      <c r="E2339" s="13" t="s">
        <v>483</v>
      </c>
      <c r="F2339" s="13" t="s">
        <v>313</v>
      </c>
      <c r="G2339" s="14" t="s">
        <v>345</v>
      </c>
      <c r="H2339">
        <v>300253</v>
      </c>
      <c r="I2339">
        <v>299553</v>
      </c>
      <c r="J2339">
        <v>301843</v>
      </c>
      <c r="K2339">
        <v>307450</v>
      </c>
      <c r="L2339">
        <v>312200</v>
      </c>
      <c r="M2339">
        <v>317011</v>
      </c>
      <c r="N2339">
        <v>318584</v>
      </c>
      <c r="O2339">
        <v>315458</v>
      </c>
      <c r="P2339">
        <v>309047</v>
      </c>
      <c r="Q2339">
        <v>303130</v>
      </c>
      <c r="R2339">
        <v>296779</v>
      </c>
      <c r="S2339">
        <v>292166</v>
      </c>
      <c r="T2339">
        <v>291028</v>
      </c>
      <c r="U2339">
        <v>293812</v>
      </c>
      <c r="V2339">
        <v>296085</v>
      </c>
      <c r="W2339">
        <v>298572</v>
      </c>
      <c r="X2339">
        <v>301128</v>
      </c>
      <c r="Y2339">
        <v>303443</v>
      </c>
      <c r="Z2339">
        <v>305499</v>
      </c>
      <c r="AA2339">
        <v>307939</v>
      </c>
      <c r="AB2339">
        <v>310140</v>
      </c>
      <c r="AC2339">
        <v>314252</v>
      </c>
      <c r="AD2339">
        <v>321260</v>
      </c>
      <c r="AE2339" s="22"/>
    </row>
    <row r="2340" spans="1:31" x14ac:dyDescent="0.2">
      <c r="A2340" s="25" t="s">
        <v>48</v>
      </c>
      <c r="B2340" s="11" t="s">
        <v>48</v>
      </c>
      <c r="C2340" s="12">
        <v>504</v>
      </c>
      <c r="D2340" s="11" t="s">
        <v>48</v>
      </c>
      <c r="E2340" s="11" t="s">
        <v>477</v>
      </c>
      <c r="F2340" s="11" t="s">
        <v>312</v>
      </c>
      <c r="G2340" s="12" t="s">
        <v>339</v>
      </c>
      <c r="H2340">
        <v>306325</v>
      </c>
      <c r="I2340">
        <v>302948</v>
      </c>
      <c r="J2340">
        <v>300799</v>
      </c>
      <c r="K2340">
        <v>301696</v>
      </c>
      <c r="L2340">
        <v>303948</v>
      </c>
      <c r="M2340">
        <v>305383</v>
      </c>
      <c r="N2340">
        <v>307178</v>
      </c>
      <c r="O2340">
        <v>306644</v>
      </c>
      <c r="P2340">
        <v>302318</v>
      </c>
      <c r="Q2340">
        <v>295745</v>
      </c>
      <c r="R2340">
        <v>289727</v>
      </c>
      <c r="S2340">
        <v>283242</v>
      </c>
      <c r="T2340">
        <v>278632</v>
      </c>
      <c r="U2340">
        <v>278524</v>
      </c>
      <c r="V2340">
        <v>280591</v>
      </c>
      <c r="W2340">
        <v>282373</v>
      </c>
      <c r="X2340">
        <v>284693</v>
      </c>
      <c r="Y2340">
        <v>286980</v>
      </c>
      <c r="Z2340">
        <v>288356</v>
      </c>
      <c r="AA2340">
        <v>289594</v>
      </c>
      <c r="AB2340">
        <v>291264</v>
      </c>
      <c r="AC2340">
        <v>292619</v>
      </c>
      <c r="AD2340">
        <v>296099</v>
      </c>
      <c r="AE2340" s="21"/>
    </row>
    <row r="2341" spans="1:31" x14ac:dyDescent="0.2">
      <c r="A2341" s="27" t="s">
        <v>48</v>
      </c>
      <c r="B2341" s="13" t="s">
        <v>48</v>
      </c>
      <c r="C2341" s="14">
        <v>504</v>
      </c>
      <c r="D2341" s="13" t="s">
        <v>48</v>
      </c>
      <c r="E2341" s="13" t="s">
        <v>484</v>
      </c>
      <c r="F2341" s="13" t="s">
        <v>313</v>
      </c>
      <c r="G2341" s="14" t="s">
        <v>339</v>
      </c>
      <c r="H2341">
        <v>297597</v>
      </c>
      <c r="I2341">
        <v>295654</v>
      </c>
      <c r="J2341">
        <v>295252</v>
      </c>
      <c r="K2341">
        <v>299751</v>
      </c>
      <c r="L2341">
        <v>305361</v>
      </c>
      <c r="M2341">
        <v>310092</v>
      </c>
      <c r="N2341">
        <v>314944</v>
      </c>
      <c r="O2341">
        <v>316644</v>
      </c>
      <c r="P2341">
        <v>313396</v>
      </c>
      <c r="Q2341">
        <v>307190</v>
      </c>
      <c r="R2341">
        <v>301324</v>
      </c>
      <c r="S2341">
        <v>294811</v>
      </c>
      <c r="T2341">
        <v>290060</v>
      </c>
      <c r="U2341">
        <v>290409</v>
      </c>
      <c r="V2341">
        <v>292938</v>
      </c>
      <c r="W2341">
        <v>295087</v>
      </c>
      <c r="X2341">
        <v>297641</v>
      </c>
      <c r="Y2341">
        <v>300344</v>
      </c>
      <c r="Z2341">
        <v>302476</v>
      </c>
      <c r="AA2341">
        <v>304658</v>
      </c>
      <c r="AB2341">
        <v>307182</v>
      </c>
      <c r="AC2341">
        <v>309369</v>
      </c>
      <c r="AD2341">
        <v>313445</v>
      </c>
      <c r="AE2341" s="22"/>
    </row>
    <row r="2342" spans="1:31" x14ac:dyDescent="0.2">
      <c r="A2342" s="25" t="s">
        <v>48</v>
      </c>
      <c r="B2342" s="11" t="s">
        <v>48</v>
      </c>
      <c r="C2342" s="12">
        <v>504</v>
      </c>
      <c r="D2342" s="11" t="s">
        <v>48</v>
      </c>
      <c r="E2342" s="11" t="s">
        <v>478</v>
      </c>
      <c r="F2342" s="11" t="s">
        <v>312</v>
      </c>
      <c r="G2342" s="12" t="s">
        <v>352</v>
      </c>
      <c r="H2342">
        <v>306620</v>
      </c>
      <c r="I2342">
        <v>304195</v>
      </c>
      <c r="J2342">
        <v>300624</v>
      </c>
      <c r="K2342">
        <v>298682</v>
      </c>
      <c r="L2342">
        <v>299386</v>
      </c>
      <c r="M2342">
        <v>301564</v>
      </c>
      <c r="N2342">
        <v>303148</v>
      </c>
      <c r="O2342">
        <v>305203</v>
      </c>
      <c r="P2342">
        <v>305109</v>
      </c>
      <c r="Q2342">
        <v>301114</v>
      </c>
      <c r="R2342">
        <v>294677</v>
      </c>
      <c r="S2342">
        <v>288518</v>
      </c>
      <c r="T2342">
        <v>281779</v>
      </c>
      <c r="U2342">
        <v>278009</v>
      </c>
      <c r="V2342">
        <v>277597</v>
      </c>
      <c r="W2342">
        <v>279517</v>
      </c>
      <c r="X2342">
        <v>281361</v>
      </c>
      <c r="Y2342">
        <v>283820</v>
      </c>
      <c r="Z2342">
        <v>285962</v>
      </c>
      <c r="AA2342">
        <v>287447</v>
      </c>
      <c r="AB2342">
        <v>288772</v>
      </c>
      <c r="AC2342">
        <v>290438</v>
      </c>
      <c r="AD2342">
        <v>291752</v>
      </c>
      <c r="AE2342" s="21"/>
    </row>
    <row r="2343" spans="1:31" x14ac:dyDescent="0.2">
      <c r="A2343" s="27" t="s">
        <v>48</v>
      </c>
      <c r="B2343" s="13" t="s">
        <v>48</v>
      </c>
      <c r="C2343" s="14">
        <v>504</v>
      </c>
      <c r="D2343" s="13" t="s">
        <v>48</v>
      </c>
      <c r="E2343" s="13" t="s">
        <v>485</v>
      </c>
      <c r="F2343" s="13" t="s">
        <v>313</v>
      </c>
      <c r="G2343" s="14" t="s">
        <v>352</v>
      </c>
      <c r="H2343">
        <v>315792</v>
      </c>
      <c r="I2343">
        <v>319161</v>
      </c>
      <c r="J2343">
        <v>318702</v>
      </c>
      <c r="K2343">
        <v>321401</v>
      </c>
      <c r="L2343">
        <v>324501</v>
      </c>
      <c r="M2343">
        <v>328154</v>
      </c>
      <c r="N2343">
        <v>332693</v>
      </c>
      <c r="O2343">
        <v>338491</v>
      </c>
      <c r="P2343">
        <v>345776</v>
      </c>
      <c r="Q2343">
        <v>353152</v>
      </c>
      <c r="R2343">
        <v>358919</v>
      </c>
      <c r="S2343">
        <v>360880</v>
      </c>
      <c r="T2343">
        <v>356590</v>
      </c>
      <c r="U2343">
        <v>289421</v>
      </c>
      <c r="V2343">
        <v>289499</v>
      </c>
      <c r="W2343">
        <v>291904</v>
      </c>
      <c r="X2343">
        <v>294119</v>
      </c>
      <c r="Y2343">
        <v>296802</v>
      </c>
      <c r="Z2343">
        <v>299361</v>
      </c>
      <c r="AA2343">
        <v>301600</v>
      </c>
      <c r="AB2343">
        <v>303863</v>
      </c>
      <c r="AC2343">
        <v>306373</v>
      </c>
      <c r="AD2343">
        <v>308509</v>
      </c>
      <c r="AE2343" s="22"/>
    </row>
    <row r="2344" spans="1:31" x14ac:dyDescent="0.2">
      <c r="A2344" s="25" t="s">
        <v>48</v>
      </c>
      <c r="B2344" s="11" t="s">
        <v>48</v>
      </c>
      <c r="C2344" s="12">
        <v>504</v>
      </c>
      <c r="D2344" s="11" t="s">
        <v>48</v>
      </c>
      <c r="E2344" s="11" t="s">
        <v>479</v>
      </c>
      <c r="F2344" s="11" t="s">
        <v>312</v>
      </c>
      <c r="G2344" s="12" t="s">
        <v>338</v>
      </c>
      <c r="H2344">
        <v>306872</v>
      </c>
      <c r="I2344">
        <v>304534</v>
      </c>
      <c r="J2344">
        <v>301914</v>
      </c>
      <c r="K2344">
        <v>298533</v>
      </c>
      <c r="L2344">
        <v>296371</v>
      </c>
      <c r="M2344">
        <v>296977</v>
      </c>
      <c r="N2344">
        <v>299285</v>
      </c>
      <c r="O2344">
        <v>301116</v>
      </c>
      <c r="P2344">
        <v>303773</v>
      </c>
      <c r="Q2344">
        <v>303990</v>
      </c>
      <c r="R2344">
        <v>300117</v>
      </c>
      <c r="S2344">
        <v>293531</v>
      </c>
      <c r="T2344">
        <v>287115</v>
      </c>
      <c r="U2344">
        <v>281168</v>
      </c>
      <c r="V2344">
        <v>277068</v>
      </c>
      <c r="W2344">
        <v>276494</v>
      </c>
      <c r="X2344">
        <v>278474</v>
      </c>
      <c r="Y2344">
        <v>280454</v>
      </c>
      <c r="Z2344">
        <v>282815</v>
      </c>
      <c r="AA2344">
        <v>285041</v>
      </c>
      <c r="AB2344">
        <v>286594</v>
      </c>
      <c r="AC2344">
        <v>287913</v>
      </c>
      <c r="AD2344">
        <v>289538</v>
      </c>
      <c r="AE2344" s="21"/>
    </row>
    <row r="2345" spans="1:31" x14ac:dyDescent="0.2">
      <c r="A2345" s="27" t="s">
        <v>48</v>
      </c>
      <c r="B2345" s="13" t="s">
        <v>48</v>
      </c>
      <c r="C2345" s="14">
        <v>504</v>
      </c>
      <c r="D2345" s="13" t="s">
        <v>48</v>
      </c>
      <c r="E2345" s="13" t="s">
        <v>486</v>
      </c>
      <c r="F2345" s="13" t="s">
        <v>313</v>
      </c>
      <c r="G2345" s="14" t="s">
        <v>338</v>
      </c>
      <c r="H2345">
        <v>290467</v>
      </c>
      <c r="I2345">
        <v>289344</v>
      </c>
      <c r="J2345">
        <v>288313</v>
      </c>
      <c r="K2345">
        <v>289272</v>
      </c>
      <c r="L2345">
        <v>291325</v>
      </c>
      <c r="M2345">
        <v>295716</v>
      </c>
      <c r="N2345">
        <v>301318</v>
      </c>
      <c r="O2345">
        <v>306125</v>
      </c>
      <c r="P2345">
        <v>311192</v>
      </c>
      <c r="Q2345">
        <v>313089</v>
      </c>
      <c r="R2345">
        <v>310037</v>
      </c>
      <c r="S2345">
        <v>303700</v>
      </c>
      <c r="T2345">
        <v>297437</v>
      </c>
      <c r="U2345">
        <v>292071</v>
      </c>
      <c r="V2345">
        <v>288493</v>
      </c>
      <c r="W2345">
        <v>288431</v>
      </c>
      <c r="X2345">
        <v>290900</v>
      </c>
      <c r="Y2345">
        <v>293242</v>
      </c>
      <c r="Z2345">
        <v>295826</v>
      </c>
      <c r="AA2345">
        <v>298467</v>
      </c>
      <c r="AB2345">
        <v>300769</v>
      </c>
      <c r="AC2345">
        <v>303017</v>
      </c>
      <c r="AD2345">
        <v>305476</v>
      </c>
      <c r="AE2345" s="22"/>
    </row>
    <row r="2346" spans="1:31" x14ac:dyDescent="0.2">
      <c r="A2346" s="25" t="s">
        <v>48</v>
      </c>
      <c r="B2346" s="11" t="s">
        <v>48</v>
      </c>
      <c r="C2346" s="12">
        <v>504</v>
      </c>
      <c r="D2346" s="11" t="s">
        <v>48</v>
      </c>
      <c r="E2346" s="11" t="s">
        <v>458</v>
      </c>
      <c r="F2346" s="11" t="s">
        <v>312</v>
      </c>
      <c r="G2346" s="12" t="s">
        <v>457</v>
      </c>
      <c r="H2346" s="205">
        <v>1571145</v>
      </c>
      <c r="I2346" s="205">
        <v>1572440</v>
      </c>
      <c r="J2346" s="205">
        <v>1564824</v>
      </c>
      <c r="K2346" s="205">
        <v>1545625</v>
      </c>
      <c r="L2346" s="205">
        <v>1517291</v>
      </c>
      <c r="M2346">
        <v>1485386</v>
      </c>
      <c r="N2346">
        <v>1458634</v>
      </c>
      <c r="O2346">
        <v>1442210.9999999998</v>
      </c>
      <c r="P2346">
        <v>1430061.0000000002</v>
      </c>
      <c r="Q2346">
        <v>1428418.0000000002</v>
      </c>
      <c r="R2346">
        <v>1434608.0000000002</v>
      </c>
      <c r="S2346">
        <v>1443267</v>
      </c>
      <c r="T2346">
        <v>1451080</v>
      </c>
      <c r="U2346">
        <v>1460925</v>
      </c>
      <c r="V2346">
        <v>1468332</v>
      </c>
      <c r="W2346">
        <v>1476525</v>
      </c>
      <c r="X2346">
        <v>1490596</v>
      </c>
      <c r="Y2346">
        <v>1512815</v>
      </c>
      <c r="Z2346">
        <v>1539404</v>
      </c>
      <c r="AA2346">
        <v>1573885</v>
      </c>
      <c r="AB2346">
        <v>1610537.0000000002</v>
      </c>
      <c r="AC2346">
        <v>1640034.9999999998</v>
      </c>
      <c r="AD2346">
        <v>1656592</v>
      </c>
      <c r="AE2346" s="21" t="s">
        <v>1</v>
      </c>
    </row>
    <row r="2347" spans="1:31" x14ac:dyDescent="0.2">
      <c r="A2347" s="27" t="s">
        <v>48</v>
      </c>
      <c r="B2347" s="13" t="s">
        <v>48</v>
      </c>
      <c r="C2347" s="14">
        <v>504</v>
      </c>
      <c r="D2347" s="13" t="s">
        <v>48</v>
      </c>
      <c r="E2347" s="13" t="s">
        <v>456</v>
      </c>
      <c r="F2347" s="13" t="s">
        <v>312</v>
      </c>
      <c r="G2347" s="14" t="s">
        <v>455</v>
      </c>
      <c r="H2347" s="205">
        <v>1530129.9999999998</v>
      </c>
      <c r="I2347" s="205">
        <v>1520634</v>
      </c>
      <c r="J2347" s="205">
        <v>1515463</v>
      </c>
      <c r="K2347" s="205">
        <v>1515105.9999999998</v>
      </c>
      <c r="L2347" s="205">
        <v>1519078</v>
      </c>
      <c r="M2347">
        <v>1523880.9999999998</v>
      </c>
      <c r="N2347">
        <v>1523778</v>
      </c>
      <c r="O2347">
        <v>1515590</v>
      </c>
      <c r="P2347">
        <v>1500405.0000000002</v>
      </c>
      <c r="Q2347">
        <v>1477416</v>
      </c>
      <c r="R2347">
        <v>1450395</v>
      </c>
      <c r="S2347">
        <v>1425881</v>
      </c>
      <c r="T2347">
        <v>1408722</v>
      </c>
      <c r="U2347">
        <v>1403468.0000000002</v>
      </c>
      <c r="V2347">
        <v>1405354</v>
      </c>
      <c r="W2347">
        <v>1412782.0000000002</v>
      </c>
      <c r="X2347">
        <v>1422427</v>
      </c>
      <c r="Y2347">
        <v>1432066</v>
      </c>
      <c r="Z2347">
        <v>1440502</v>
      </c>
      <c r="AA2347">
        <v>1448296.9999999998</v>
      </c>
      <c r="AB2347">
        <v>1457687.0000000002</v>
      </c>
      <c r="AC2347">
        <v>1472298</v>
      </c>
      <c r="AD2347">
        <v>1494059</v>
      </c>
      <c r="AE2347" s="22" t="s">
        <v>1</v>
      </c>
    </row>
    <row r="2348" spans="1:31" x14ac:dyDescent="0.2">
      <c r="A2348" s="25" t="s">
        <v>48</v>
      </c>
      <c r="B2348" s="11" t="s">
        <v>48</v>
      </c>
      <c r="C2348" s="12">
        <v>504</v>
      </c>
      <c r="D2348" s="11" t="s">
        <v>48</v>
      </c>
      <c r="E2348" s="11" t="s">
        <v>502</v>
      </c>
      <c r="F2348" s="11" t="s">
        <v>313</v>
      </c>
      <c r="G2348" s="12" t="s">
        <v>457</v>
      </c>
      <c r="H2348" s="205">
        <v>1606586</v>
      </c>
      <c r="I2348" s="205">
        <v>1613073.9999999998</v>
      </c>
      <c r="J2348" s="205">
        <v>1612195.0000000002</v>
      </c>
      <c r="K2348" s="205">
        <v>1600549.0000000002</v>
      </c>
      <c r="L2348" s="205">
        <v>1578480</v>
      </c>
      <c r="M2348">
        <v>1551560</v>
      </c>
      <c r="N2348">
        <v>1528524</v>
      </c>
      <c r="O2348">
        <v>1514524.0000000002</v>
      </c>
      <c r="P2348">
        <v>1501521.0000000002</v>
      </c>
      <c r="Q2348">
        <v>1498087</v>
      </c>
      <c r="R2348">
        <v>1502442</v>
      </c>
      <c r="S2348">
        <v>1510189</v>
      </c>
      <c r="T2348">
        <v>1518513.0000000002</v>
      </c>
      <c r="U2348">
        <v>1531416.0000000002</v>
      </c>
      <c r="V2348">
        <v>1542642</v>
      </c>
      <c r="W2348">
        <v>1554906.9999999998</v>
      </c>
      <c r="X2348">
        <v>1572524</v>
      </c>
      <c r="Y2348">
        <v>1597269.0000000002</v>
      </c>
      <c r="Z2348">
        <v>1625777</v>
      </c>
      <c r="AA2348">
        <v>1661303</v>
      </c>
      <c r="AB2348">
        <v>1698270</v>
      </c>
      <c r="AC2348">
        <v>1727664</v>
      </c>
      <c r="AD2348">
        <v>1743928</v>
      </c>
      <c r="AE2348" s="21" t="s">
        <v>1</v>
      </c>
    </row>
    <row r="2349" spans="1:31" x14ac:dyDescent="0.2">
      <c r="A2349" s="27" t="s">
        <v>48</v>
      </c>
      <c r="B2349" s="13" t="s">
        <v>48</v>
      </c>
      <c r="C2349" s="14">
        <v>504</v>
      </c>
      <c r="D2349" s="13" t="s">
        <v>48</v>
      </c>
      <c r="E2349" s="13" t="s">
        <v>503</v>
      </c>
      <c r="F2349" s="13" t="s">
        <v>313</v>
      </c>
      <c r="G2349" s="14" t="s">
        <v>338</v>
      </c>
      <c r="H2349" s="205">
        <v>1486317.9999999998</v>
      </c>
      <c r="I2349" s="205">
        <v>1483188</v>
      </c>
      <c r="J2349" s="205">
        <v>1486132.9999999998</v>
      </c>
      <c r="K2349" s="205">
        <v>1504068</v>
      </c>
      <c r="L2349" s="205">
        <v>1525767</v>
      </c>
      <c r="M2349">
        <v>1546732</v>
      </c>
      <c r="N2349">
        <v>1560165</v>
      </c>
      <c r="O2349">
        <v>1562399</v>
      </c>
      <c r="P2349">
        <v>1553428</v>
      </c>
      <c r="Q2349">
        <v>1533732</v>
      </c>
      <c r="R2349">
        <v>1507754.0000000002</v>
      </c>
      <c r="S2349">
        <v>1483129</v>
      </c>
      <c r="T2349">
        <v>1465621.9999999998</v>
      </c>
      <c r="U2349">
        <v>1462634</v>
      </c>
      <c r="V2349">
        <v>1466547.9999999998</v>
      </c>
      <c r="W2349">
        <v>1475998</v>
      </c>
      <c r="X2349">
        <v>1487936.0000000002</v>
      </c>
      <c r="Y2349">
        <v>1500263.0000000002</v>
      </c>
      <c r="Z2349">
        <v>1511905</v>
      </c>
      <c r="AA2349">
        <v>1523522</v>
      </c>
      <c r="AB2349">
        <v>1536921</v>
      </c>
      <c r="AC2349">
        <v>1555002</v>
      </c>
      <c r="AD2349">
        <v>1579246</v>
      </c>
      <c r="AE2349" s="22" t="s">
        <v>1</v>
      </c>
    </row>
    <row r="2350" spans="1:31" x14ac:dyDescent="0.2">
      <c r="A2350" s="25" t="s">
        <v>48</v>
      </c>
      <c r="B2350" s="11" t="s">
        <v>48</v>
      </c>
      <c r="C2350" s="12">
        <v>504</v>
      </c>
      <c r="D2350" s="11" t="s">
        <v>48</v>
      </c>
      <c r="E2350" s="11" t="s">
        <v>504</v>
      </c>
      <c r="F2350" s="11"/>
      <c r="G2350" s="12"/>
      <c r="H2350" s="205">
        <v>0</v>
      </c>
      <c r="I2350" s="205">
        <v>0</v>
      </c>
      <c r="J2350" s="205">
        <v>0</v>
      </c>
      <c r="K2350" s="205">
        <v>0</v>
      </c>
      <c r="L2350" s="205">
        <v>0</v>
      </c>
      <c r="M2350">
        <v>0</v>
      </c>
      <c r="N2350">
        <v>0</v>
      </c>
      <c r="O2350">
        <v>0</v>
      </c>
      <c r="P2350">
        <v>0</v>
      </c>
      <c r="Q2350">
        <v>0</v>
      </c>
      <c r="R2350">
        <v>0</v>
      </c>
      <c r="S2350">
        <v>0</v>
      </c>
      <c r="T2350">
        <v>0</v>
      </c>
      <c r="U2350">
        <v>0</v>
      </c>
      <c r="V2350">
        <v>0</v>
      </c>
      <c r="W2350">
        <v>0</v>
      </c>
      <c r="X2350">
        <v>0</v>
      </c>
      <c r="Y2350">
        <v>0</v>
      </c>
      <c r="Z2350">
        <v>0</v>
      </c>
      <c r="AA2350">
        <v>0</v>
      </c>
      <c r="AB2350">
        <v>0</v>
      </c>
      <c r="AC2350">
        <v>0</v>
      </c>
      <c r="AD2350">
        <v>0</v>
      </c>
      <c r="AE2350" s="21" t="s">
        <v>1</v>
      </c>
    </row>
    <row r="2351" spans="1:31" x14ac:dyDescent="0.2">
      <c r="A2351" s="27" t="s">
        <v>48</v>
      </c>
      <c r="B2351" s="13" t="s">
        <v>48</v>
      </c>
      <c r="C2351" s="14">
        <v>504</v>
      </c>
      <c r="D2351" s="13" t="s">
        <v>48</v>
      </c>
      <c r="E2351" s="13" t="s">
        <v>505</v>
      </c>
      <c r="F2351" s="13"/>
      <c r="G2351" s="14"/>
      <c r="H2351" s="205">
        <v>31536807</v>
      </c>
      <c r="I2351" s="205">
        <v>31929087</v>
      </c>
      <c r="J2351" s="205">
        <v>32343384</v>
      </c>
      <c r="K2351" s="205">
        <v>32781860</v>
      </c>
      <c r="L2351" s="205">
        <v>33241898</v>
      </c>
      <c r="M2351">
        <v>33715705</v>
      </c>
      <c r="N2351">
        <v>34192358</v>
      </c>
      <c r="O2351">
        <v>34663608</v>
      </c>
      <c r="P2351">
        <v>35126274</v>
      </c>
      <c r="Q2351">
        <v>35581257</v>
      </c>
      <c r="R2351">
        <v>36029089</v>
      </c>
      <c r="S2351">
        <v>36471766</v>
      </c>
      <c r="T2351">
        <v>36910558</v>
      </c>
      <c r="U2351">
        <v>37344787</v>
      </c>
      <c r="V2351">
        <v>37772757</v>
      </c>
      <c r="W2351">
        <v>38193551</v>
      </c>
      <c r="X2351">
        <v>38606160</v>
      </c>
      <c r="Y2351">
        <v>39009791</v>
      </c>
      <c r="Z2351">
        <v>39403939</v>
      </c>
      <c r="AA2351">
        <v>39788519</v>
      </c>
      <c r="AB2351">
        <v>40163701</v>
      </c>
      <c r="AC2351">
        <v>40529850</v>
      </c>
      <c r="AD2351">
        <v>40887291</v>
      </c>
      <c r="AE2351" s="22" t="s">
        <v>1</v>
      </c>
    </row>
    <row r="2352" spans="1:31" x14ac:dyDescent="0.2">
      <c r="A2352" s="25" t="s">
        <v>49</v>
      </c>
      <c r="B2352" s="11" t="s">
        <v>49</v>
      </c>
      <c r="C2352" s="12">
        <v>508</v>
      </c>
      <c r="D2352" s="11" t="s">
        <v>49</v>
      </c>
      <c r="E2352" s="11" t="s">
        <v>440</v>
      </c>
      <c r="F2352" s="11" t="s">
        <v>312</v>
      </c>
      <c r="G2352" s="12" t="s">
        <v>319</v>
      </c>
      <c r="H2352" s="205">
        <v>393176</v>
      </c>
      <c r="I2352" s="205">
        <v>397969</v>
      </c>
      <c r="J2352" s="205">
        <v>407445</v>
      </c>
      <c r="K2352" s="205">
        <v>415315</v>
      </c>
      <c r="L2352" s="205">
        <v>422547</v>
      </c>
      <c r="M2352">
        <v>429898</v>
      </c>
      <c r="N2352">
        <v>440119</v>
      </c>
      <c r="O2352">
        <v>449095</v>
      </c>
      <c r="P2352">
        <v>459112</v>
      </c>
      <c r="Q2352">
        <v>469417</v>
      </c>
      <c r="R2352">
        <v>479793</v>
      </c>
      <c r="S2352">
        <v>488586</v>
      </c>
      <c r="T2352">
        <v>499536</v>
      </c>
      <c r="U2352">
        <v>511193</v>
      </c>
      <c r="V2352">
        <v>522918</v>
      </c>
      <c r="W2352">
        <v>534501</v>
      </c>
      <c r="X2352">
        <v>544734</v>
      </c>
      <c r="Y2352">
        <v>556312</v>
      </c>
      <c r="Z2352">
        <v>568757</v>
      </c>
      <c r="AA2352">
        <v>581014</v>
      </c>
      <c r="AB2352">
        <v>592671</v>
      </c>
      <c r="AC2352">
        <v>601572</v>
      </c>
      <c r="AD2352">
        <v>612238</v>
      </c>
      <c r="AE2352" s="21" t="s">
        <v>1</v>
      </c>
    </row>
    <row r="2353" spans="1:31" x14ac:dyDescent="0.2">
      <c r="A2353" s="27" t="s">
        <v>49</v>
      </c>
      <c r="B2353" s="13" t="s">
        <v>49</v>
      </c>
      <c r="C2353" s="14">
        <v>508</v>
      </c>
      <c r="D2353" s="13" t="s">
        <v>49</v>
      </c>
      <c r="E2353" s="13" t="s">
        <v>487</v>
      </c>
      <c r="F2353" s="13" t="s">
        <v>313</v>
      </c>
      <c r="G2353" s="14" t="s">
        <v>319</v>
      </c>
      <c r="H2353" s="205">
        <v>393890</v>
      </c>
      <c r="I2353" s="205">
        <v>398818</v>
      </c>
      <c r="J2353" s="205">
        <v>408684</v>
      </c>
      <c r="K2353" s="205">
        <v>417093</v>
      </c>
      <c r="L2353" s="205">
        <v>424859</v>
      </c>
      <c r="M2353">
        <v>432690</v>
      </c>
      <c r="N2353">
        <v>442978</v>
      </c>
      <c r="O2353">
        <v>452426</v>
      </c>
      <c r="P2353">
        <v>462880</v>
      </c>
      <c r="Q2353">
        <v>473575</v>
      </c>
      <c r="R2353">
        <v>484265</v>
      </c>
      <c r="S2353">
        <v>493235</v>
      </c>
      <c r="T2353">
        <v>504331</v>
      </c>
      <c r="U2353">
        <v>516039</v>
      </c>
      <c r="V2353">
        <v>527712</v>
      </c>
      <c r="W2353">
        <v>539142</v>
      </c>
      <c r="X2353">
        <v>549019</v>
      </c>
      <c r="Y2353">
        <v>560378</v>
      </c>
      <c r="Z2353">
        <v>572450</v>
      </c>
      <c r="AA2353">
        <v>584311</v>
      </c>
      <c r="AB2353">
        <v>595670</v>
      </c>
      <c r="AC2353">
        <v>604894</v>
      </c>
      <c r="AD2353">
        <v>615548</v>
      </c>
      <c r="AE2353" s="22" t="s">
        <v>1</v>
      </c>
    </row>
    <row r="2354" spans="1:31" x14ac:dyDescent="0.2">
      <c r="A2354" s="25" t="s">
        <v>49</v>
      </c>
      <c r="B2354" s="11" t="s">
        <v>49</v>
      </c>
      <c r="C2354" s="12">
        <v>508</v>
      </c>
      <c r="D2354" s="11" t="s">
        <v>49</v>
      </c>
      <c r="E2354" s="11" t="s">
        <v>441</v>
      </c>
      <c r="F2354" s="11" t="s">
        <v>312</v>
      </c>
      <c r="G2354" s="12" t="s">
        <v>355</v>
      </c>
      <c r="H2354" s="205">
        <v>379119</v>
      </c>
      <c r="I2354" s="205">
        <v>389303</v>
      </c>
      <c r="J2354" s="205">
        <v>396732</v>
      </c>
      <c r="K2354" s="205">
        <v>405426</v>
      </c>
      <c r="L2354" s="205">
        <v>413193</v>
      </c>
      <c r="M2354">
        <v>420636</v>
      </c>
      <c r="N2354">
        <v>428605</v>
      </c>
      <c r="O2354">
        <v>438064</v>
      </c>
      <c r="P2354">
        <v>447737</v>
      </c>
      <c r="Q2354">
        <v>457730</v>
      </c>
      <c r="R2354">
        <v>467851</v>
      </c>
      <c r="S2354">
        <v>477825</v>
      </c>
      <c r="T2354">
        <v>487378</v>
      </c>
      <c r="U2354">
        <v>498624</v>
      </c>
      <c r="V2354">
        <v>510023</v>
      </c>
      <c r="W2354">
        <v>521395</v>
      </c>
      <c r="X2354">
        <v>532551</v>
      </c>
      <c r="Y2354">
        <v>543250</v>
      </c>
      <c r="Z2354">
        <v>555509</v>
      </c>
      <c r="AA2354">
        <v>567772</v>
      </c>
      <c r="AB2354">
        <v>579680</v>
      </c>
      <c r="AC2354">
        <v>590804</v>
      </c>
      <c r="AD2354">
        <v>600680</v>
      </c>
      <c r="AE2354" s="21" t="s">
        <v>1</v>
      </c>
    </row>
    <row r="2355" spans="1:31" x14ac:dyDescent="0.2">
      <c r="A2355" s="27" t="s">
        <v>49</v>
      </c>
      <c r="B2355" s="13" t="s">
        <v>49</v>
      </c>
      <c r="C2355" s="14">
        <v>508</v>
      </c>
      <c r="D2355" s="13" t="s">
        <v>49</v>
      </c>
      <c r="E2355" s="13" t="s">
        <v>488</v>
      </c>
      <c r="F2355" s="13" t="s">
        <v>313</v>
      </c>
      <c r="G2355" s="14" t="s">
        <v>355</v>
      </c>
      <c r="H2355" s="205">
        <v>378940</v>
      </c>
      <c r="I2355" s="205">
        <v>389432</v>
      </c>
      <c r="J2355" s="205">
        <v>397088</v>
      </c>
      <c r="K2355" s="205">
        <v>406275</v>
      </c>
      <c r="L2355" s="205">
        <v>414561</v>
      </c>
      <c r="M2355">
        <v>422506</v>
      </c>
      <c r="N2355">
        <v>430910</v>
      </c>
      <c r="O2355">
        <v>440665</v>
      </c>
      <c r="P2355">
        <v>450834</v>
      </c>
      <c r="Q2355">
        <v>461284</v>
      </c>
      <c r="R2355">
        <v>471796</v>
      </c>
      <c r="S2355">
        <v>482067</v>
      </c>
      <c r="T2355">
        <v>491811</v>
      </c>
      <c r="U2355">
        <v>503199</v>
      </c>
      <c r="V2355">
        <v>514638.00000000006</v>
      </c>
      <c r="W2355">
        <v>525946</v>
      </c>
      <c r="X2355">
        <v>536933</v>
      </c>
      <c r="Y2355">
        <v>547370</v>
      </c>
      <c r="Z2355">
        <v>559310</v>
      </c>
      <c r="AA2355">
        <v>571174</v>
      </c>
      <c r="AB2355">
        <v>582702</v>
      </c>
      <c r="AC2355">
        <v>593595</v>
      </c>
      <c r="AD2355">
        <v>603533</v>
      </c>
      <c r="AE2355" s="22" t="s">
        <v>1</v>
      </c>
    </row>
    <row r="2356" spans="1:31" x14ac:dyDescent="0.2">
      <c r="A2356" s="25" t="s">
        <v>49</v>
      </c>
      <c r="B2356" s="11" t="s">
        <v>49</v>
      </c>
      <c r="C2356" s="12">
        <v>508</v>
      </c>
      <c r="D2356" s="11" t="s">
        <v>49</v>
      </c>
      <c r="E2356" s="11" t="s">
        <v>442</v>
      </c>
      <c r="F2356" s="11" t="s">
        <v>312</v>
      </c>
      <c r="G2356" s="12" t="s">
        <v>317</v>
      </c>
      <c r="H2356" s="205">
        <v>365244</v>
      </c>
      <c r="I2356" s="205">
        <v>376361</v>
      </c>
      <c r="J2356" s="205">
        <v>385397</v>
      </c>
      <c r="K2356" s="205">
        <v>394942</v>
      </c>
      <c r="L2356" s="205">
        <v>403373</v>
      </c>
      <c r="M2356">
        <v>411138</v>
      </c>
      <c r="N2356">
        <v>418933</v>
      </c>
      <c r="O2356">
        <v>427565</v>
      </c>
      <c r="P2356">
        <v>436945</v>
      </c>
      <c r="Q2356">
        <v>446659</v>
      </c>
      <c r="R2356">
        <v>456542</v>
      </c>
      <c r="S2356">
        <v>466349</v>
      </c>
      <c r="T2356">
        <v>475832</v>
      </c>
      <c r="U2356">
        <v>486673</v>
      </c>
      <c r="V2356">
        <v>497733</v>
      </c>
      <c r="W2356">
        <v>508861</v>
      </c>
      <c r="X2356">
        <v>519898</v>
      </c>
      <c r="Y2356">
        <v>530633</v>
      </c>
      <c r="Z2356">
        <v>542640</v>
      </c>
      <c r="AA2356">
        <v>554810</v>
      </c>
      <c r="AB2356">
        <v>566834</v>
      </c>
      <c r="AC2356">
        <v>578337</v>
      </c>
      <c r="AD2356">
        <v>588903</v>
      </c>
      <c r="AE2356" s="21" t="s">
        <v>1</v>
      </c>
    </row>
    <row r="2357" spans="1:31" x14ac:dyDescent="0.2">
      <c r="A2357" s="27" t="s">
        <v>49</v>
      </c>
      <c r="B2357" s="13" t="s">
        <v>49</v>
      </c>
      <c r="C2357" s="14">
        <v>508</v>
      </c>
      <c r="D2357" s="13" t="s">
        <v>49</v>
      </c>
      <c r="E2357" s="13" t="s">
        <v>489</v>
      </c>
      <c r="F2357" s="13" t="s">
        <v>313</v>
      </c>
      <c r="G2357" s="14" t="s">
        <v>317</v>
      </c>
      <c r="H2357" s="205">
        <v>364286</v>
      </c>
      <c r="I2357" s="205">
        <v>375683</v>
      </c>
      <c r="J2357" s="205">
        <v>384953</v>
      </c>
      <c r="K2357" s="205">
        <v>394935</v>
      </c>
      <c r="L2357" s="205">
        <v>403855</v>
      </c>
      <c r="M2357">
        <v>412123</v>
      </c>
      <c r="N2357">
        <v>420393</v>
      </c>
      <c r="O2357">
        <v>429412</v>
      </c>
      <c r="P2357">
        <v>439335</v>
      </c>
      <c r="Q2357">
        <v>449564</v>
      </c>
      <c r="R2357">
        <v>459906</v>
      </c>
      <c r="S2357">
        <v>470085</v>
      </c>
      <c r="T2357">
        <v>479840</v>
      </c>
      <c r="U2357">
        <v>490910</v>
      </c>
      <c r="V2357">
        <v>502101</v>
      </c>
      <c r="W2357">
        <v>513254</v>
      </c>
      <c r="X2357">
        <v>524206</v>
      </c>
      <c r="Y2357">
        <v>534753</v>
      </c>
      <c r="Z2357">
        <v>546517</v>
      </c>
      <c r="AA2357">
        <v>558323</v>
      </c>
      <c r="AB2357">
        <v>569937</v>
      </c>
      <c r="AC2357">
        <v>581093</v>
      </c>
      <c r="AD2357">
        <v>591500</v>
      </c>
      <c r="AE2357" s="22" t="s">
        <v>1</v>
      </c>
    </row>
    <row r="2358" spans="1:31" x14ac:dyDescent="0.2">
      <c r="A2358" s="25" t="s">
        <v>49</v>
      </c>
      <c r="B2358" s="11" t="s">
        <v>49</v>
      </c>
      <c r="C2358" s="12">
        <v>508</v>
      </c>
      <c r="D2358" s="11" t="s">
        <v>49</v>
      </c>
      <c r="E2358" s="11" t="s">
        <v>443</v>
      </c>
      <c r="F2358" s="11" t="s">
        <v>312</v>
      </c>
      <c r="G2358" s="12" t="s">
        <v>356</v>
      </c>
      <c r="H2358" s="205">
        <v>351614</v>
      </c>
      <c r="I2358" s="205">
        <v>363332</v>
      </c>
      <c r="J2358" s="205">
        <v>373572</v>
      </c>
      <c r="K2358" s="205">
        <v>384002</v>
      </c>
      <c r="L2358" s="205">
        <v>393119</v>
      </c>
      <c r="M2358">
        <v>401386</v>
      </c>
      <c r="N2358">
        <v>409288</v>
      </c>
      <c r="O2358">
        <v>417477</v>
      </c>
      <c r="P2358">
        <v>426620</v>
      </c>
      <c r="Q2358">
        <v>436100</v>
      </c>
      <c r="R2358">
        <v>445770</v>
      </c>
      <c r="S2358">
        <v>455417</v>
      </c>
      <c r="T2358">
        <v>464821</v>
      </c>
      <c r="U2358">
        <v>475269</v>
      </c>
      <c r="V2358">
        <v>485990</v>
      </c>
      <c r="W2358">
        <v>496851</v>
      </c>
      <c r="X2358">
        <v>507725</v>
      </c>
      <c r="Y2358">
        <v>518432</v>
      </c>
      <c r="Z2358">
        <v>530125</v>
      </c>
      <c r="AA2358">
        <v>542131</v>
      </c>
      <c r="AB2358">
        <v>554156</v>
      </c>
      <c r="AC2358">
        <v>565887</v>
      </c>
      <c r="AD2358">
        <v>576961</v>
      </c>
      <c r="AE2358" s="21" t="s">
        <v>1</v>
      </c>
    </row>
    <row r="2359" spans="1:31" x14ac:dyDescent="0.2">
      <c r="A2359" s="27" t="s">
        <v>49</v>
      </c>
      <c r="B2359" s="13" t="s">
        <v>49</v>
      </c>
      <c r="C2359" s="14">
        <v>508</v>
      </c>
      <c r="D2359" s="13" t="s">
        <v>49</v>
      </c>
      <c r="E2359" s="13" t="s">
        <v>490</v>
      </c>
      <c r="F2359" s="13" t="s">
        <v>313</v>
      </c>
      <c r="G2359" s="14" t="s">
        <v>356</v>
      </c>
      <c r="H2359" s="205">
        <v>349982</v>
      </c>
      <c r="I2359" s="205">
        <v>361942</v>
      </c>
      <c r="J2359" s="205">
        <v>372406</v>
      </c>
      <c r="K2359" s="205">
        <v>383209</v>
      </c>
      <c r="L2359" s="205">
        <v>392772</v>
      </c>
      <c r="M2359">
        <v>401525</v>
      </c>
      <c r="N2359">
        <v>409919</v>
      </c>
      <c r="O2359">
        <v>418556</v>
      </c>
      <c r="P2359">
        <v>428278</v>
      </c>
      <c r="Q2359">
        <v>438319</v>
      </c>
      <c r="R2359">
        <v>448506</v>
      </c>
      <c r="S2359">
        <v>458594</v>
      </c>
      <c r="T2359">
        <v>468346</v>
      </c>
      <c r="U2359">
        <v>479105</v>
      </c>
      <c r="V2359">
        <v>490043</v>
      </c>
      <c r="W2359">
        <v>501018</v>
      </c>
      <c r="X2359">
        <v>511896</v>
      </c>
      <c r="Y2359">
        <v>522495</v>
      </c>
      <c r="Z2359">
        <v>534046</v>
      </c>
      <c r="AA2359">
        <v>545744</v>
      </c>
      <c r="AB2359">
        <v>557373</v>
      </c>
      <c r="AC2359">
        <v>568700</v>
      </c>
      <c r="AD2359">
        <v>579464</v>
      </c>
      <c r="AE2359" s="22" t="s">
        <v>1</v>
      </c>
    </row>
    <row r="2360" spans="1:31" x14ac:dyDescent="0.2">
      <c r="A2360" s="25" t="s">
        <v>49</v>
      </c>
      <c r="B2360" s="11" t="s">
        <v>49</v>
      </c>
      <c r="C2360" s="12">
        <v>508</v>
      </c>
      <c r="D2360" s="11" t="s">
        <v>49</v>
      </c>
      <c r="E2360" s="11" t="s">
        <v>444</v>
      </c>
      <c r="F2360" s="11" t="s">
        <v>312</v>
      </c>
      <c r="G2360" s="12" t="s">
        <v>327</v>
      </c>
      <c r="H2360" s="205">
        <v>338291</v>
      </c>
      <c r="I2360" s="205">
        <v>350312</v>
      </c>
      <c r="J2360" s="205">
        <v>361389</v>
      </c>
      <c r="K2360" s="205">
        <v>372744</v>
      </c>
      <c r="L2360" s="205">
        <v>382575</v>
      </c>
      <c r="M2360">
        <v>391360</v>
      </c>
      <c r="N2360">
        <v>399598</v>
      </c>
      <c r="O2360">
        <v>407678</v>
      </c>
      <c r="P2360">
        <v>416646</v>
      </c>
      <c r="Q2360">
        <v>425942</v>
      </c>
      <c r="R2360">
        <v>435439</v>
      </c>
      <c r="S2360">
        <v>444942</v>
      </c>
      <c r="T2360">
        <v>454267</v>
      </c>
      <c r="U2360">
        <v>464335</v>
      </c>
      <c r="V2360">
        <v>474725</v>
      </c>
      <c r="W2360">
        <v>485315</v>
      </c>
      <c r="X2360">
        <v>495993</v>
      </c>
      <c r="Y2360">
        <v>506620</v>
      </c>
      <c r="Z2360">
        <v>517938</v>
      </c>
      <c r="AA2360">
        <v>529714</v>
      </c>
      <c r="AB2360">
        <v>541666</v>
      </c>
      <c r="AC2360">
        <v>553493</v>
      </c>
      <c r="AD2360">
        <v>564909</v>
      </c>
      <c r="AE2360" s="21" t="s">
        <v>1</v>
      </c>
    </row>
    <row r="2361" spans="1:31" x14ac:dyDescent="0.2">
      <c r="A2361" s="27" t="s">
        <v>49</v>
      </c>
      <c r="B2361" s="13" t="s">
        <v>49</v>
      </c>
      <c r="C2361" s="14">
        <v>508</v>
      </c>
      <c r="D2361" s="13" t="s">
        <v>49</v>
      </c>
      <c r="E2361" s="13" t="s">
        <v>491</v>
      </c>
      <c r="F2361" s="13" t="s">
        <v>313</v>
      </c>
      <c r="G2361" s="14" t="s">
        <v>327</v>
      </c>
      <c r="H2361" s="205">
        <v>336085</v>
      </c>
      <c r="I2361" s="205">
        <v>348299</v>
      </c>
      <c r="J2361" s="205">
        <v>359578</v>
      </c>
      <c r="K2361" s="205">
        <v>371230</v>
      </c>
      <c r="L2361" s="205">
        <v>381455</v>
      </c>
      <c r="M2361">
        <v>390697</v>
      </c>
      <c r="N2361">
        <v>399424</v>
      </c>
      <c r="O2361">
        <v>407984</v>
      </c>
      <c r="P2361">
        <v>417556</v>
      </c>
      <c r="Q2361">
        <v>427448</v>
      </c>
      <c r="R2361">
        <v>437509</v>
      </c>
      <c r="S2361">
        <v>447514</v>
      </c>
      <c r="T2361">
        <v>457255</v>
      </c>
      <c r="U2361">
        <v>467715</v>
      </c>
      <c r="V2361">
        <v>478402</v>
      </c>
      <c r="W2361">
        <v>489191</v>
      </c>
      <c r="X2361">
        <v>499961</v>
      </c>
      <c r="Y2361">
        <v>510565</v>
      </c>
      <c r="Z2361">
        <v>521870</v>
      </c>
      <c r="AA2361">
        <v>533418</v>
      </c>
      <c r="AB2361">
        <v>545008</v>
      </c>
      <c r="AC2361">
        <v>556424</v>
      </c>
      <c r="AD2361">
        <v>567444</v>
      </c>
      <c r="AE2361" s="22" t="s">
        <v>1</v>
      </c>
    </row>
    <row r="2362" spans="1:31" x14ac:dyDescent="0.2">
      <c r="A2362" s="25" t="s">
        <v>49</v>
      </c>
      <c r="B2362" s="11" t="s">
        <v>49</v>
      </c>
      <c r="C2362" s="12">
        <v>508</v>
      </c>
      <c r="D2362" s="11" t="s">
        <v>49</v>
      </c>
      <c r="E2362" s="11" t="s">
        <v>445</v>
      </c>
      <c r="F2362" s="11" t="s">
        <v>312</v>
      </c>
      <c r="G2362" s="12" t="s">
        <v>320</v>
      </c>
      <c r="H2362" s="205">
        <v>325258</v>
      </c>
      <c r="I2362" s="205">
        <v>337399</v>
      </c>
      <c r="J2362" s="205">
        <v>348980</v>
      </c>
      <c r="K2362" s="205">
        <v>360966</v>
      </c>
      <c r="L2362" s="205">
        <v>371885</v>
      </c>
      <c r="M2362">
        <v>381209</v>
      </c>
      <c r="N2362">
        <v>389795</v>
      </c>
      <c r="O2362">
        <v>398046</v>
      </c>
      <c r="P2362">
        <v>406925</v>
      </c>
      <c r="Q2362">
        <v>416074</v>
      </c>
      <c r="R2362">
        <v>425444</v>
      </c>
      <c r="S2362">
        <v>434838</v>
      </c>
      <c r="T2362">
        <v>444091</v>
      </c>
      <c r="U2362">
        <v>453833</v>
      </c>
      <c r="V2362">
        <v>463869</v>
      </c>
      <c r="W2362">
        <v>474190</v>
      </c>
      <c r="X2362">
        <v>484665</v>
      </c>
      <c r="Y2362">
        <v>495166</v>
      </c>
      <c r="Z2362">
        <v>506133</v>
      </c>
      <c r="AA2362">
        <v>517539.99999999994</v>
      </c>
      <c r="AB2362">
        <v>529348</v>
      </c>
      <c r="AC2362">
        <v>541193</v>
      </c>
      <c r="AD2362">
        <v>552800</v>
      </c>
      <c r="AE2362" s="21" t="s">
        <v>1</v>
      </c>
    </row>
    <row r="2363" spans="1:31" x14ac:dyDescent="0.2">
      <c r="A2363" s="27" t="s">
        <v>49</v>
      </c>
      <c r="B2363" s="13" t="s">
        <v>49</v>
      </c>
      <c r="C2363" s="14">
        <v>508</v>
      </c>
      <c r="D2363" s="13" t="s">
        <v>49</v>
      </c>
      <c r="E2363" s="13" t="s">
        <v>492</v>
      </c>
      <c r="F2363" s="13" t="s">
        <v>313</v>
      </c>
      <c r="G2363" s="14" t="s">
        <v>320</v>
      </c>
      <c r="H2363" s="205">
        <v>322565</v>
      </c>
      <c r="I2363" s="205">
        <v>334846</v>
      </c>
      <c r="J2363" s="205">
        <v>346597</v>
      </c>
      <c r="K2363" s="205">
        <v>358808</v>
      </c>
      <c r="L2363" s="205">
        <v>370043</v>
      </c>
      <c r="M2363">
        <v>379786</v>
      </c>
      <c r="N2363">
        <v>388845</v>
      </c>
      <c r="O2363">
        <v>397585</v>
      </c>
      <c r="P2363">
        <v>407074</v>
      </c>
      <c r="Q2363">
        <v>416854</v>
      </c>
      <c r="R2363">
        <v>426820</v>
      </c>
      <c r="S2363">
        <v>436763</v>
      </c>
      <c r="T2363">
        <v>446495</v>
      </c>
      <c r="U2363">
        <v>456691</v>
      </c>
      <c r="V2363">
        <v>467116</v>
      </c>
      <c r="W2363">
        <v>477714</v>
      </c>
      <c r="X2363">
        <v>488363</v>
      </c>
      <c r="Y2363">
        <v>498931</v>
      </c>
      <c r="Z2363">
        <v>509990</v>
      </c>
      <c r="AA2363">
        <v>521321</v>
      </c>
      <c r="AB2363">
        <v>532825</v>
      </c>
      <c r="AC2363">
        <v>544273</v>
      </c>
      <c r="AD2363">
        <v>555457</v>
      </c>
      <c r="AE2363" s="22" t="s">
        <v>1</v>
      </c>
    </row>
    <row r="2364" spans="1:31" x14ac:dyDescent="0.2">
      <c r="A2364" s="25" t="s">
        <v>49</v>
      </c>
      <c r="B2364" s="11" t="s">
        <v>49</v>
      </c>
      <c r="C2364" s="12">
        <v>508</v>
      </c>
      <c r="D2364" s="11" t="s">
        <v>49</v>
      </c>
      <c r="E2364" s="11" t="s">
        <v>446</v>
      </c>
      <c r="F2364" s="11" t="s">
        <v>312</v>
      </c>
      <c r="G2364" s="12" t="s">
        <v>326</v>
      </c>
      <c r="H2364" s="205">
        <v>312499</v>
      </c>
      <c r="I2364" s="205">
        <v>324586</v>
      </c>
      <c r="J2364" s="205">
        <v>336479</v>
      </c>
      <c r="K2364" s="205">
        <v>348635</v>
      </c>
      <c r="L2364" s="205">
        <v>360511</v>
      </c>
      <c r="M2364">
        <v>371085</v>
      </c>
      <c r="N2364">
        <v>380033</v>
      </c>
      <c r="O2364">
        <v>388459</v>
      </c>
      <c r="P2364">
        <v>397351</v>
      </c>
      <c r="Q2364">
        <v>406426</v>
      </c>
      <c r="R2364">
        <v>415680</v>
      </c>
      <c r="S2364">
        <v>425005</v>
      </c>
      <c r="T2364">
        <v>434215</v>
      </c>
      <c r="U2364">
        <v>443702</v>
      </c>
      <c r="V2364">
        <v>453417</v>
      </c>
      <c r="W2364">
        <v>463411</v>
      </c>
      <c r="X2364">
        <v>473679</v>
      </c>
      <c r="Y2364">
        <v>484044</v>
      </c>
      <c r="Z2364">
        <v>494721</v>
      </c>
      <c r="AA2364">
        <v>505740</v>
      </c>
      <c r="AB2364">
        <v>517184.99999999994</v>
      </c>
      <c r="AC2364">
        <v>528974</v>
      </c>
      <c r="AD2364">
        <v>540690</v>
      </c>
      <c r="AE2364" s="21" t="s">
        <v>1</v>
      </c>
    </row>
    <row r="2365" spans="1:31" x14ac:dyDescent="0.2">
      <c r="A2365" s="27" t="s">
        <v>49</v>
      </c>
      <c r="B2365" s="13" t="s">
        <v>49</v>
      </c>
      <c r="C2365" s="14">
        <v>508</v>
      </c>
      <c r="D2365" s="13" t="s">
        <v>49</v>
      </c>
      <c r="E2365" s="13" t="s">
        <v>493</v>
      </c>
      <c r="F2365" s="13" t="s">
        <v>313</v>
      </c>
      <c r="G2365" s="14" t="s">
        <v>326</v>
      </c>
      <c r="H2365" s="205">
        <v>309395</v>
      </c>
      <c r="I2365" s="205">
        <v>321566</v>
      </c>
      <c r="J2365" s="205">
        <v>333590</v>
      </c>
      <c r="K2365" s="205">
        <v>345915</v>
      </c>
      <c r="L2365" s="205">
        <v>358027</v>
      </c>
      <c r="M2365">
        <v>368938</v>
      </c>
      <c r="N2365">
        <v>378333</v>
      </c>
      <c r="O2365">
        <v>387247</v>
      </c>
      <c r="P2365">
        <v>396731</v>
      </c>
      <c r="Q2365">
        <v>406454</v>
      </c>
      <c r="R2365">
        <v>416348</v>
      </c>
      <c r="S2365">
        <v>426255</v>
      </c>
      <c r="T2365">
        <v>435992</v>
      </c>
      <c r="U2365">
        <v>445973</v>
      </c>
      <c r="V2365">
        <v>456157</v>
      </c>
      <c r="W2365">
        <v>466531</v>
      </c>
      <c r="X2365">
        <v>477050</v>
      </c>
      <c r="Y2365">
        <v>487562</v>
      </c>
      <c r="Z2365">
        <v>498396</v>
      </c>
      <c r="AA2365">
        <v>509490</v>
      </c>
      <c r="AB2365">
        <v>520807</v>
      </c>
      <c r="AC2365">
        <v>532233</v>
      </c>
      <c r="AD2365">
        <v>543519</v>
      </c>
      <c r="AE2365" s="22" t="s">
        <v>1</v>
      </c>
    </row>
    <row r="2366" spans="1:31" x14ac:dyDescent="0.2">
      <c r="A2366" s="25" t="s">
        <v>49</v>
      </c>
      <c r="B2366" s="11" t="s">
        <v>49</v>
      </c>
      <c r="C2366" s="12">
        <v>508</v>
      </c>
      <c r="D2366" s="11" t="s">
        <v>49</v>
      </c>
      <c r="E2366" s="11" t="s">
        <v>447</v>
      </c>
      <c r="F2366" s="11" t="s">
        <v>312</v>
      </c>
      <c r="G2366" s="12" t="s">
        <v>318</v>
      </c>
      <c r="H2366" s="205">
        <v>300470</v>
      </c>
      <c r="I2366" s="205">
        <v>311865</v>
      </c>
      <c r="J2366" s="205">
        <v>323887</v>
      </c>
      <c r="K2366" s="205">
        <v>336003</v>
      </c>
      <c r="L2366" s="205">
        <v>348259</v>
      </c>
      <c r="M2366">
        <v>360115</v>
      </c>
      <c r="N2366">
        <v>370469</v>
      </c>
      <c r="O2366">
        <v>379081</v>
      </c>
      <c r="P2366">
        <v>387802</v>
      </c>
      <c r="Q2366">
        <v>396904</v>
      </c>
      <c r="R2366">
        <v>406099</v>
      </c>
      <c r="S2366">
        <v>415342</v>
      </c>
      <c r="T2366">
        <v>424544</v>
      </c>
      <c r="U2366">
        <v>433861</v>
      </c>
      <c r="V2366">
        <v>443333</v>
      </c>
      <c r="W2366">
        <v>453010</v>
      </c>
      <c r="X2366">
        <v>462976</v>
      </c>
      <c r="Y2366">
        <v>473196</v>
      </c>
      <c r="Z2366">
        <v>483654</v>
      </c>
      <c r="AA2366">
        <v>494368</v>
      </c>
      <c r="AB2366">
        <v>505389</v>
      </c>
      <c r="AC2366">
        <v>516822</v>
      </c>
      <c r="AD2366">
        <v>528570</v>
      </c>
      <c r="AE2366" s="21" t="s">
        <v>1</v>
      </c>
    </row>
    <row r="2367" spans="1:31" x14ac:dyDescent="0.2">
      <c r="A2367" s="27" t="s">
        <v>49</v>
      </c>
      <c r="B2367" s="13" t="s">
        <v>49</v>
      </c>
      <c r="C2367" s="14">
        <v>508</v>
      </c>
      <c r="D2367" s="13" t="s">
        <v>49</v>
      </c>
      <c r="E2367" s="13" t="s">
        <v>494</v>
      </c>
      <c r="F2367" s="13" t="s">
        <v>313</v>
      </c>
      <c r="G2367" s="14" t="s">
        <v>318</v>
      </c>
      <c r="H2367" s="205">
        <v>297043</v>
      </c>
      <c r="I2367" s="205">
        <v>308439</v>
      </c>
      <c r="J2367" s="205">
        <v>320550</v>
      </c>
      <c r="K2367" s="205">
        <v>332794</v>
      </c>
      <c r="L2367" s="205">
        <v>345222</v>
      </c>
      <c r="M2367">
        <v>357325</v>
      </c>
      <c r="N2367">
        <v>368043</v>
      </c>
      <c r="O2367">
        <v>377129</v>
      </c>
      <c r="P2367">
        <v>386417</v>
      </c>
      <c r="Q2367">
        <v>396159</v>
      </c>
      <c r="R2367">
        <v>406025</v>
      </c>
      <c r="S2367">
        <v>415903</v>
      </c>
      <c r="T2367">
        <v>425665</v>
      </c>
      <c r="U2367">
        <v>435489</v>
      </c>
      <c r="V2367">
        <v>445481</v>
      </c>
      <c r="W2367">
        <v>455638</v>
      </c>
      <c r="X2367">
        <v>465970</v>
      </c>
      <c r="Y2367">
        <v>476412</v>
      </c>
      <c r="Z2367">
        <v>487051</v>
      </c>
      <c r="AA2367">
        <v>497935</v>
      </c>
      <c r="AB2367">
        <v>509025</v>
      </c>
      <c r="AC2367">
        <v>520294</v>
      </c>
      <c r="AD2367">
        <v>531624</v>
      </c>
      <c r="AE2367" s="22" t="s">
        <v>1</v>
      </c>
    </row>
    <row r="2368" spans="1:31" x14ac:dyDescent="0.2">
      <c r="A2368" s="25" t="s">
        <v>49</v>
      </c>
      <c r="B2368" s="11" t="s">
        <v>49</v>
      </c>
      <c r="C2368" s="12">
        <v>508</v>
      </c>
      <c r="D2368" s="11" t="s">
        <v>49</v>
      </c>
      <c r="E2368" s="11" t="s">
        <v>448</v>
      </c>
      <c r="F2368" s="11" t="s">
        <v>312</v>
      </c>
      <c r="G2368" s="12" t="s">
        <v>333</v>
      </c>
      <c r="H2368" s="205">
        <v>289391</v>
      </c>
      <c r="I2368" s="205">
        <v>299858</v>
      </c>
      <c r="J2368" s="205">
        <v>311205</v>
      </c>
      <c r="K2368" s="205">
        <v>323358</v>
      </c>
      <c r="L2368" s="205">
        <v>335498</v>
      </c>
      <c r="M2368">
        <v>347938</v>
      </c>
      <c r="N2368">
        <v>359897</v>
      </c>
      <c r="O2368">
        <v>370073</v>
      </c>
      <c r="P2368">
        <v>378425</v>
      </c>
      <c r="Q2368">
        <v>387386</v>
      </c>
      <c r="R2368">
        <v>396626</v>
      </c>
      <c r="S2368">
        <v>405828</v>
      </c>
      <c r="T2368">
        <v>414983</v>
      </c>
      <c r="U2368">
        <v>424187</v>
      </c>
      <c r="V2368">
        <v>433525</v>
      </c>
      <c r="W2368">
        <v>442971</v>
      </c>
      <c r="X2368">
        <v>452625</v>
      </c>
      <c r="Y2368">
        <v>462569</v>
      </c>
      <c r="Z2368">
        <v>472814</v>
      </c>
      <c r="AA2368">
        <v>483355</v>
      </c>
      <c r="AB2368">
        <v>494056</v>
      </c>
      <c r="AC2368">
        <v>505030</v>
      </c>
      <c r="AD2368">
        <v>516429.99999999994</v>
      </c>
      <c r="AE2368" s="21" t="s">
        <v>1</v>
      </c>
    </row>
    <row r="2369" spans="1:31" x14ac:dyDescent="0.2">
      <c r="A2369" s="27" t="s">
        <v>49</v>
      </c>
      <c r="B2369" s="13" t="s">
        <v>49</v>
      </c>
      <c r="C2369" s="14">
        <v>508</v>
      </c>
      <c r="D2369" s="13" t="s">
        <v>49</v>
      </c>
      <c r="E2369" s="13" t="s">
        <v>495</v>
      </c>
      <c r="F2369" s="13" t="s">
        <v>313</v>
      </c>
      <c r="G2369" s="14" t="s">
        <v>333</v>
      </c>
      <c r="H2369" s="205">
        <v>285726</v>
      </c>
      <c r="I2369" s="205">
        <v>296108</v>
      </c>
      <c r="J2369" s="205">
        <v>307467</v>
      </c>
      <c r="K2369" s="205">
        <v>319710</v>
      </c>
      <c r="L2369" s="205">
        <v>331987</v>
      </c>
      <c r="M2369">
        <v>344607</v>
      </c>
      <c r="N2369">
        <v>356827</v>
      </c>
      <c r="O2369">
        <v>367391</v>
      </c>
      <c r="P2369">
        <v>376288</v>
      </c>
      <c r="Q2369">
        <v>385862</v>
      </c>
      <c r="R2369">
        <v>395773</v>
      </c>
      <c r="S2369">
        <v>405656</v>
      </c>
      <c r="T2369">
        <v>415434</v>
      </c>
      <c r="U2369">
        <v>425145</v>
      </c>
      <c r="V2369">
        <v>435014</v>
      </c>
      <c r="W2369">
        <v>445004</v>
      </c>
      <c r="X2369">
        <v>455142</v>
      </c>
      <c r="Y2369">
        <v>465434</v>
      </c>
      <c r="Z2369">
        <v>475887</v>
      </c>
      <c r="AA2369">
        <v>486612</v>
      </c>
      <c r="AB2369">
        <v>497506</v>
      </c>
      <c r="AC2369">
        <v>508560</v>
      </c>
      <c r="AD2369">
        <v>519763.00000000006</v>
      </c>
      <c r="AE2369" s="22" t="s">
        <v>1</v>
      </c>
    </row>
    <row r="2370" spans="1:31" x14ac:dyDescent="0.2">
      <c r="A2370" s="25" t="s">
        <v>49</v>
      </c>
      <c r="B2370" s="11" t="s">
        <v>49</v>
      </c>
      <c r="C2370" s="12">
        <v>508</v>
      </c>
      <c r="D2370" s="11" t="s">
        <v>49</v>
      </c>
      <c r="E2370" s="11" t="s">
        <v>449</v>
      </c>
      <c r="F2370" s="11" t="s">
        <v>312</v>
      </c>
      <c r="G2370" s="12" t="s">
        <v>340</v>
      </c>
      <c r="H2370" s="205">
        <v>279088</v>
      </c>
      <c r="I2370" s="205">
        <v>288873</v>
      </c>
      <c r="J2370" s="205">
        <v>299221</v>
      </c>
      <c r="K2370" s="205">
        <v>310645</v>
      </c>
      <c r="L2370" s="205">
        <v>322801</v>
      </c>
      <c r="M2370">
        <v>335047</v>
      </c>
      <c r="N2370">
        <v>347791</v>
      </c>
      <c r="O2370">
        <v>359892</v>
      </c>
      <c r="P2370">
        <v>369387</v>
      </c>
      <c r="Q2370">
        <v>378005</v>
      </c>
      <c r="R2370">
        <v>387136</v>
      </c>
      <c r="S2370">
        <v>396402</v>
      </c>
      <c r="T2370">
        <v>405537</v>
      </c>
      <c r="U2370">
        <v>414595</v>
      </c>
      <c r="V2370">
        <v>423849</v>
      </c>
      <c r="W2370">
        <v>433197</v>
      </c>
      <c r="X2370">
        <v>442631</v>
      </c>
      <c r="Y2370">
        <v>452268</v>
      </c>
      <c r="Z2370">
        <v>462159</v>
      </c>
      <c r="AA2370">
        <v>472519</v>
      </c>
      <c r="AB2370">
        <v>483095</v>
      </c>
      <c r="AC2370">
        <v>493737</v>
      </c>
      <c r="AD2370">
        <v>504643</v>
      </c>
      <c r="AE2370" s="21" t="s">
        <v>1</v>
      </c>
    </row>
    <row r="2371" spans="1:31" x14ac:dyDescent="0.2">
      <c r="A2371" s="27" t="s">
        <v>49</v>
      </c>
      <c r="B2371" s="13" t="s">
        <v>49</v>
      </c>
      <c r="C2371" s="14">
        <v>508</v>
      </c>
      <c r="D2371" s="13" t="s">
        <v>49</v>
      </c>
      <c r="E2371" s="13" t="s">
        <v>496</v>
      </c>
      <c r="F2371" s="13" t="s">
        <v>313</v>
      </c>
      <c r="G2371" s="14" t="s">
        <v>340</v>
      </c>
      <c r="H2371" s="205">
        <v>275253</v>
      </c>
      <c r="I2371" s="205">
        <v>284882</v>
      </c>
      <c r="J2371" s="205">
        <v>295157</v>
      </c>
      <c r="K2371" s="205">
        <v>306603</v>
      </c>
      <c r="L2371" s="205">
        <v>318860</v>
      </c>
      <c r="M2371">
        <v>331255</v>
      </c>
      <c r="N2371">
        <v>344187</v>
      </c>
      <c r="O2371">
        <v>356564</v>
      </c>
      <c r="P2371">
        <v>366506</v>
      </c>
      <c r="Q2371">
        <v>375714</v>
      </c>
      <c r="R2371">
        <v>385489</v>
      </c>
      <c r="S2371">
        <v>395446</v>
      </c>
      <c r="T2371">
        <v>405264</v>
      </c>
      <c r="U2371">
        <v>414866</v>
      </c>
      <c r="V2371">
        <v>424652</v>
      </c>
      <c r="W2371">
        <v>434554</v>
      </c>
      <c r="X2371">
        <v>444549</v>
      </c>
      <c r="Y2371">
        <v>454670</v>
      </c>
      <c r="Z2371">
        <v>464864</v>
      </c>
      <c r="AA2371">
        <v>475431</v>
      </c>
      <c r="AB2371">
        <v>486205</v>
      </c>
      <c r="AC2371">
        <v>497079</v>
      </c>
      <c r="AD2371">
        <v>508078</v>
      </c>
      <c r="AE2371" s="22" t="s">
        <v>1</v>
      </c>
    </row>
    <row r="2372" spans="1:31" x14ac:dyDescent="0.2">
      <c r="A2372" s="25" t="s">
        <v>49</v>
      </c>
      <c r="B2372" s="11" t="s">
        <v>49</v>
      </c>
      <c r="C2372" s="12">
        <v>508</v>
      </c>
      <c r="D2372" s="11" t="s">
        <v>49</v>
      </c>
      <c r="E2372" s="11" t="s">
        <v>450</v>
      </c>
      <c r="F2372" s="11" t="s">
        <v>312</v>
      </c>
      <c r="G2372" s="12" t="s">
        <v>329</v>
      </c>
      <c r="H2372" s="205">
        <v>269160</v>
      </c>
      <c r="I2372" s="205">
        <v>278692</v>
      </c>
      <c r="J2372" s="205">
        <v>288331</v>
      </c>
      <c r="K2372" s="205">
        <v>298626</v>
      </c>
      <c r="L2372" s="205">
        <v>310059</v>
      </c>
      <c r="M2372">
        <v>322296</v>
      </c>
      <c r="N2372">
        <v>334761</v>
      </c>
      <c r="O2372">
        <v>347849</v>
      </c>
      <c r="P2372">
        <v>359175</v>
      </c>
      <c r="Q2372">
        <v>368932</v>
      </c>
      <c r="R2372">
        <v>377746</v>
      </c>
      <c r="S2372">
        <v>386938</v>
      </c>
      <c r="T2372">
        <v>396158</v>
      </c>
      <c r="U2372">
        <v>405110</v>
      </c>
      <c r="V2372">
        <v>414224</v>
      </c>
      <c r="W2372">
        <v>423518</v>
      </c>
      <c r="X2372">
        <v>432890</v>
      </c>
      <c r="Y2372">
        <v>442318</v>
      </c>
      <c r="Z2372">
        <v>451824</v>
      </c>
      <c r="AA2372">
        <v>461834</v>
      </c>
      <c r="AB2372">
        <v>472263</v>
      </c>
      <c r="AC2372">
        <v>482828</v>
      </c>
      <c r="AD2372">
        <v>493389</v>
      </c>
      <c r="AE2372" s="21" t="s">
        <v>1</v>
      </c>
    </row>
    <row r="2373" spans="1:31" x14ac:dyDescent="0.2">
      <c r="A2373" s="27" t="s">
        <v>49</v>
      </c>
      <c r="B2373" s="13" t="s">
        <v>49</v>
      </c>
      <c r="C2373" s="14">
        <v>508</v>
      </c>
      <c r="D2373" s="13" t="s">
        <v>49</v>
      </c>
      <c r="E2373" s="13" t="s">
        <v>497</v>
      </c>
      <c r="F2373" s="13" t="s">
        <v>313</v>
      </c>
      <c r="G2373" s="14" t="s">
        <v>329</v>
      </c>
      <c r="H2373" s="205">
        <v>265159</v>
      </c>
      <c r="I2373" s="205">
        <v>274524</v>
      </c>
      <c r="J2373" s="205">
        <v>284023</v>
      </c>
      <c r="K2373" s="205">
        <v>294257</v>
      </c>
      <c r="L2373" s="205">
        <v>305731</v>
      </c>
      <c r="M2373">
        <v>318082</v>
      </c>
      <c r="N2373">
        <v>330711</v>
      </c>
      <c r="O2373">
        <v>343995</v>
      </c>
      <c r="P2373">
        <v>355631</v>
      </c>
      <c r="Q2373">
        <v>365882</v>
      </c>
      <c r="R2373">
        <v>375318</v>
      </c>
      <c r="S2373">
        <v>385173</v>
      </c>
      <c r="T2373">
        <v>395096</v>
      </c>
      <c r="U2373">
        <v>404639</v>
      </c>
      <c r="V2373">
        <v>414326</v>
      </c>
      <c r="W2373">
        <v>424173</v>
      </c>
      <c r="X2373">
        <v>434116</v>
      </c>
      <c r="Y2373">
        <v>444117</v>
      </c>
      <c r="Z2373">
        <v>454046</v>
      </c>
      <c r="AA2373">
        <v>464363</v>
      </c>
      <c r="AB2373">
        <v>475008</v>
      </c>
      <c r="AC2373">
        <v>485798</v>
      </c>
      <c r="AD2373">
        <v>496634</v>
      </c>
      <c r="AE2373" s="22" t="s">
        <v>1</v>
      </c>
    </row>
    <row r="2374" spans="1:31" x14ac:dyDescent="0.2">
      <c r="A2374" s="25" t="s">
        <v>49</v>
      </c>
      <c r="B2374" s="11" t="s">
        <v>49</v>
      </c>
      <c r="C2374" s="12">
        <v>508</v>
      </c>
      <c r="D2374" s="11" t="s">
        <v>49</v>
      </c>
      <c r="E2374" s="11" t="s">
        <v>451</v>
      </c>
      <c r="F2374" s="11" t="s">
        <v>312</v>
      </c>
      <c r="G2374" s="12" t="s">
        <v>361</v>
      </c>
      <c r="H2374" s="205">
        <v>259680.99999999997</v>
      </c>
      <c r="I2374" s="205">
        <v>268786</v>
      </c>
      <c r="J2374" s="205">
        <v>278274</v>
      </c>
      <c r="K2374" s="205">
        <v>287710</v>
      </c>
      <c r="L2374" s="205">
        <v>298004</v>
      </c>
      <c r="M2374">
        <v>309522</v>
      </c>
      <c r="N2374">
        <v>321951</v>
      </c>
      <c r="O2374">
        <v>334674</v>
      </c>
      <c r="P2374">
        <v>347113</v>
      </c>
      <c r="Q2374">
        <v>358682</v>
      </c>
      <c r="R2374">
        <v>368633</v>
      </c>
      <c r="S2374">
        <v>377538</v>
      </c>
      <c r="T2374">
        <v>386720</v>
      </c>
      <c r="U2374">
        <v>395699</v>
      </c>
      <c r="V2374">
        <v>404702</v>
      </c>
      <c r="W2374">
        <v>413860</v>
      </c>
      <c r="X2374">
        <v>423207</v>
      </c>
      <c r="Y2374">
        <v>432610</v>
      </c>
      <c r="Z2374">
        <v>441845</v>
      </c>
      <c r="AA2374">
        <v>451465</v>
      </c>
      <c r="AB2374">
        <v>461547</v>
      </c>
      <c r="AC2374">
        <v>472000</v>
      </c>
      <c r="AD2374">
        <v>482534</v>
      </c>
      <c r="AE2374" s="21" t="s">
        <v>1</v>
      </c>
    </row>
    <row r="2375" spans="1:31" x14ac:dyDescent="0.2">
      <c r="A2375" s="27" t="s">
        <v>49</v>
      </c>
      <c r="B2375" s="13" t="s">
        <v>49</v>
      </c>
      <c r="C2375" s="14">
        <v>508</v>
      </c>
      <c r="D2375" s="13" t="s">
        <v>49</v>
      </c>
      <c r="E2375" s="13" t="s">
        <v>498</v>
      </c>
      <c r="F2375" s="13" t="s">
        <v>313</v>
      </c>
      <c r="G2375" s="14" t="s">
        <v>361</v>
      </c>
      <c r="H2375" s="205">
        <v>255470</v>
      </c>
      <c r="I2375" s="205">
        <v>264438</v>
      </c>
      <c r="J2375" s="205">
        <v>273781</v>
      </c>
      <c r="K2375" s="205">
        <v>283085</v>
      </c>
      <c r="L2375" s="205">
        <v>293348</v>
      </c>
      <c r="M2375">
        <v>304926</v>
      </c>
      <c r="N2375">
        <v>317484</v>
      </c>
      <c r="O2375">
        <v>330385</v>
      </c>
      <c r="P2375">
        <v>343023</v>
      </c>
      <c r="Q2375">
        <v>354952</v>
      </c>
      <c r="R2375">
        <v>365431</v>
      </c>
      <c r="S2375">
        <v>374977</v>
      </c>
      <c r="T2375">
        <v>384835</v>
      </c>
      <c r="U2375">
        <v>394415</v>
      </c>
      <c r="V2375">
        <v>404041</v>
      </c>
      <c r="W2375">
        <v>413799</v>
      </c>
      <c r="X2375">
        <v>423716</v>
      </c>
      <c r="Y2375">
        <v>433701</v>
      </c>
      <c r="Z2375">
        <v>443439</v>
      </c>
      <c r="AA2375">
        <v>453489</v>
      </c>
      <c r="AB2375">
        <v>463892</v>
      </c>
      <c r="AC2375">
        <v>474585</v>
      </c>
      <c r="AD2375">
        <v>485376</v>
      </c>
      <c r="AE2375" s="22" t="s">
        <v>1</v>
      </c>
    </row>
    <row r="2376" spans="1:31" x14ac:dyDescent="0.2">
      <c r="A2376" s="25" t="s">
        <v>49</v>
      </c>
      <c r="B2376" s="11" t="s">
        <v>49</v>
      </c>
      <c r="C2376" s="12">
        <v>508</v>
      </c>
      <c r="D2376" s="11" t="s">
        <v>49</v>
      </c>
      <c r="E2376" s="11" t="s">
        <v>452</v>
      </c>
      <c r="F2376" s="11" t="s">
        <v>312</v>
      </c>
      <c r="G2376" s="12" t="s">
        <v>328</v>
      </c>
      <c r="H2376" s="205">
        <v>250662</v>
      </c>
      <c r="I2376" s="205">
        <v>259253</v>
      </c>
      <c r="J2376" s="205">
        <v>268389</v>
      </c>
      <c r="K2376" s="205">
        <v>277628</v>
      </c>
      <c r="L2376" s="205">
        <v>287063</v>
      </c>
      <c r="M2376">
        <v>297430</v>
      </c>
      <c r="N2376">
        <v>309139</v>
      </c>
      <c r="O2376">
        <v>321796</v>
      </c>
      <c r="P2376">
        <v>333924</v>
      </c>
      <c r="Q2376">
        <v>346593</v>
      </c>
      <c r="R2376">
        <v>358341</v>
      </c>
      <c r="S2376">
        <v>368385</v>
      </c>
      <c r="T2376">
        <v>377311</v>
      </c>
      <c r="U2376">
        <v>386229</v>
      </c>
      <c r="V2376">
        <v>395257</v>
      </c>
      <c r="W2376">
        <v>404300</v>
      </c>
      <c r="X2376">
        <v>413517</v>
      </c>
      <c r="Y2376">
        <v>422923</v>
      </c>
      <c r="Z2376">
        <v>432108</v>
      </c>
      <c r="AA2376">
        <v>441455</v>
      </c>
      <c r="AB2376">
        <v>451142</v>
      </c>
      <c r="AC2376">
        <v>461254</v>
      </c>
      <c r="AD2376">
        <v>471711</v>
      </c>
      <c r="AE2376" s="21" t="s">
        <v>1</v>
      </c>
    </row>
    <row r="2377" spans="1:31" x14ac:dyDescent="0.2">
      <c r="A2377" s="27" t="s">
        <v>49</v>
      </c>
      <c r="B2377" s="13" t="s">
        <v>49</v>
      </c>
      <c r="C2377" s="14">
        <v>508</v>
      </c>
      <c r="D2377" s="13" t="s">
        <v>49</v>
      </c>
      <c r="E2377" s="13" t="s">
        <v>499</v>
      </c>
      <c r="F2377" s="13" t="s">
        <v>313</v>
      </c>
      <c r="G2377" s="14" t="s">
        <v>328</v>
      </c>
      <c r="H2377" s="205">
        <v>246376</v>
      </c>
      <c r="I2377" s="205">
        <v>254683</v>
      </c>
      <c r="J2377" s="205">
        <v>263703</v>
      </c>
      <c r="K2377" s="205">
        <v>272803</v>
      </c>
      <c r="L2377" s="205">
        <v>282140</v>
      </c>
      <c r="M2377">
        <v>292504</v>
      </c>
      <c r="N2377">
        <v>304295</v>
      </c>
      <c r="O2377">
        <v>317096</v>
      </c>
      <c r="P2377">
        <v>329379</v>
      </c>
      <c r="Q2377">
        <v>342296</v>
      </c>
      <c r="R2377">
        <v>354440</v>
      </c>
      <c r="S2377">
        <v>365033</v>
      </c>
      <c r="T2377">
        <v>374614</v>
      </c>
      <c r="U2377">
        <v>384096</v>
      </c>
      <c r="V2377">
        <v>393760</v>
      </c>
      <c r="W2377">
        <v>403456</v>
      </c>
      <c r="X2377">
        <v>413292</v>
      </c>
      <c r="Y2377">
        <v>423282</v>
      </c>
      <c r="Z2377">
        <v>432965</v>
      </c>
      <c r="AA2377">
        <v>442825</v>
      </c>
      <c r="AB2377">
        <v>452962</v>
      </c>
      <c r="AC2377">
        <v>463422</v>
      </c>
      <c r="AD2377">
        <v>474146</v>
      </c>
      <c r="AE2377" s="22" t="s">
        <v>1</v>
      </c>
    </row>
    <row r="2378" spans="1:31" x14ac:dyDescent="0.2">
      <c r="A2378" s="25" t="s">
        <v>49</v>
      </c>
      <c r="B2378" s="11" t="s">
        <v>49</v>
      </c>
      <c r="C2378" s="12">
        <v>508</v>
      </c>
      <c r="D2378" s="11" t="s">
        <v>49</v>
      </c>
      <c r="E2378" s="11" t="s">
        <v>453</v>
      </c>
      <c r="F2378" s="11" t="s">
        <v>312</v>
      </c>
      <c r="G2378" s="12" t="s">
        <v>337</v>
      </c>
      <c r="H2378" s="205">
        <v>242069</v>
      </c>
      <c r="I2378" s="205">
        <v>250180</v>
      </c>
      <c r="J2378" s="205">
        <v>258803.99999999997</v>
      </c>
      <c r="K2378" s="205">
        <v>267699</v>
      </c>
      <c r="L2378" s="205">
        <v>276958</v>
      </c>
      <c r="M2378">
        <v>286462</v>
      </c>
      <c r="N2378">
        <v>297004</v>
      </c>
      <c r="O2378">
        <v>308938</v>
      </c>
      <c r="P2378">
        <v>321018</v>
      </c>
      <c r="Q2378">
        <v>333382</v>
      </c>
      <c r="R2378">
        <v>346221</v>
      </c>
      <c r="S2378">
        <v>358050</v>
      </c>
      <c r="T2378">
        <v>368118</v>
      </c>
      <c r="U2378">
        <v>376776</v>
      </c>
      <c r="V2378">
        <v>385754</v>
      </c>
      <c r="W2378">
        <v>394821</v>
      </c>
      <c r="X2378">
        <v>403918</v>
      </c>
      <c r="Y2378">
        <v>413199</v>
      </c>
      <c r="Z2378">
        <v>422382</v>
      </c>
      <c r="AA2378">
        <v>431687</v>
      </c>
      <c r="AB2378">
        <v>441101</v>
      </c>
      <c r="AC2378">
        <v>450813</v>
      </c>
      <c r="AD2378">
        <v>460934</v>
      </c>
      <c r="AE2378" s="21" t="s">
        <v>1</v>
      </c>
    </row>
    <row r="2379" spans="1:31" x14ac:dyDescent="0.2">
      <c r="A2379" s="27" t="s">
        <v>49</v>
      </c>
      <c r="B2379" s="13" t="s">
        <v>49</v>
      </c>
      <c r="C2379" s="14">
        <v>508</v>
      </c>
      <c r="D2379" s="13" t="s">
        <v>49</v>
      </c>
      <c r="E2379" s="13" t="s">
        <v>500</v>
      </c>
      <c r="F2379" s="13" t="s">
        <v>313</v>
      </c>
      <c r="G2379" s="14" t="s">
        <v>337</v>
      </c>
      <c r="H2379" s="205">
        <v>237900</v>
      </c>
      <c r="I2379" s="205">
        <v>245504</v>
      </c>
      <c r="J2379" s="205">
        <v>253883</v>
      </c>
      <c r="K2379" s="205">
        <v>262665</v>
      </c>
      <c r="L2379" s="205">
        <v>271817</v>
      </c>
      <c r="M2379">
        <v>281257</v>
      </c>
      <c r="N2379">
        <v>291827</v>
      </c>
      <c r="O2379">
        <v>303864</v>
      </c>
      <c r="P2379">
        <v>316040</v>
      </c>
      <c r="Q2379">
        <v>328608</v>
      </c>
      <c r="R2379">
        <v>341731</v>
      </c>
      <c r="S2379">
        <v>353979</v>
      </c>
      <c r="T2379">
        <v>364615</v>
      </c>
      <c r="U2379">
        <v>373806</v>
      </c>
      <c r="V2379">
        <v>383383</v>
      </c>
      <c r="W2379">
        <v>393118</v>
      </c>
      <c r="X2379">
        <v>402891</v>
      </c>
      <c r="Y2379">
        <v>412808</v>
      </c>
      <c r="Z2379">
        <v>422476</v>
      </c>
      <c r="AA2379">
        <v>432293</v>
      </c>
      <c r="AB2379">
        <v>442241</v>
      </c>
      <c r="AC2379">
        <v>452435</v>
      </c>
      <c r="AD2379">
        <v>462937</v>
      </c>
      <c r="AE2379" s="22" t="s">
        <v>1</v>
      </c>
    </row>
    <row r="2380" spans="1:31" x14ac:dyDescent="0.2">
      <c r="A2380" s="25" t="s">
        <v>49</v>
      </c>
      <c r="B2380" s="11" t="s">
        <v>49</v>
      </c>
      <c r="C2380" s="12">
        <v>508</v>
      </c>
      <c r="D2380" s="11" t="s">
        <v>49</v>
      </c>
      <c r="E2380" s="11" t="s">
        <v>454</v>
      </c>
      <c r="F2380" s="11" t="s">
        <v>312</v>
      </c>
      <c r="G2380" s="12" t="s">
        <v>369</v>
      </c>
      <c r="H2380" s="205">
        <v>233914</v>
      </c>
      <c r="I2380" s="205">
        <v>241554</v>
      </c>
      <c r="J2380" s="205">
        <v>249677</v>
      </c>
      <c r="K2380" s="205">
        <v>258055.99999999997</v>
      </c>
      <c r="L2380" s="205">
        <v>266985</v>
      </c>
      <c r="M2380">
        <v>276332</v>
      </c>
      <c r="N2380">
        <v>286004</v>
      </c>
      <c r="O2380">
        <v>296754</v>
      </c>
      <c r="P2380">
        <v>308122</v>
      </c>
      <c r="Q2380">
        <v>320439</v>
      </c>
      <c r="R2380">
        <v>332982</v>
      </c>
      <c r="S2380">
        <v>345896</v>
      </c>
      <c r="T2380">
        <v>357740</v>
      </c>
      <c r="U2380">
        <v>367529</v>
      </c>
      <c r="V2380">
        <v>376256</v>
      </c>
      <c r="W2380">
        <v>385286</v>
      </c>
      <c r="X2380">
        <v>394406</v>
      </c>
      <c r="Y2380">
        <v>403561</v>
      </c>
      <c r="Z2380">
        <v>412610</v>
      </c>
      <c r="AA2380">
        <v>421919</v>
      </c>
      <c r="AB2380">
        <v>431302</v>
      </c>
      <c r="AC2380">
        <v>440740</v>
      </c>
      <c r="AD2380">
        <v>450459</v>
      </c>
      <c r="AE2380" s="21" t="s">
        <v>1</v>
      </c>
    </row>
    <row r="2381" spans="1:31" x14ac:dyDescent="0.2">
      <c r="A2381" s="27" t="s">
        <v>49</v>
      </c>
      <c r="B2381" s="13" t="s">
        <v>49</v>
      </c>
      <c r="C2381" s="14">
        <v>508</v>
      </c>
      <c r="D2381" s="13" t="s">
        <v>49</v>
      </c>
      <c r="E2381" s="13" t="s">
        <v>501</v>
      </c>
      <c r="F2381" s="13" t="s">
        <v>313</v>
      </c>
      <c r="G2381" s="14" t="s">
        <v>369</v>
      </c>
      <c r="H2381" s="205">
        <v>229937</v>
      </c>
      <c r="I2381" s="205">
        <v>236940</v>
      </c>
      <c r="J2381" s="205">
        <v>244619</v>
      </c>
      <c r="K2381" s="205">
        <v>252771</v>
      </c>
      <c r="L2381" s="205">
        <v>261620</v>
      </c>
      <c r="M2381">
        <v>270891</v>
      </c>
      <c r="N2381">
        <v>280534</v>
      </c>
      <c r="O2381">
        <v>291342</v>
      </c>
      <c r="P2381">
        <v>302747</v>
      </c>
      <c r="Q2381">
        <v>315210</v>
      </c>
      <c r="R2381">
        <v>327992</v>
      </c>
      <c r="S2381">
        <v>341215</v>
      </c>
      <c r="T2381">
        <v>353499</v>
      </c>
      <c r="U2381">
        <v>363724</v>
      </c>
      <c r="V2381">
        <v>373021</v>
      </c>
      <c r="W2381">
        <v>382683</v>
      </c>
      <c r="X2381">
        <v>392495</v>
      </c>
      <c r="Y2381">
        <v>402348</v>
      </c>
      <c r="Z2381">
        <v>411924</v>
      </c>
      <c r="AA2381">
        <v>421733</v>
      </c>
      <c r="AB2381">
        <v>431649</v>
      </c>
      <c r="AC2381">
        <v>441657</v>
      </c>
      <c r="AD2381">
        <v>451894</v>
      </c>
      <c r="AE2381" s="22" t="s">
        <v>1</v>
      </c>
    </row>
    <row r="2382" spans="1:31" x14ac:dyDescent="0.2">
      <c r="A2382" s="25" t="s">
        <v>49</v>
      </c>
      <c r="B2382" s="11" t="s">
        <v>49</v>
      </c>
      <c r="C2382" s="12">
        <v>508</v>
      </c>
      <c r="D2382" s="11" t="s">
        <v>49</v>
      </c>
      <c r="E2382" s="11" t="s">
        <v>473</v>
      </c>
      <c r="F2382" s="11" t="s">
        <v>312</v>
      </c>
      <c r="G2382" s="12" t="s">
        <v>359</v>
      </c>
      <c r="H2382">
        <v>226128</v>
      </c>
      <c r="I2382">
        <v>233375</v>
      </c>
      <c r="J2382">
        <v>241020</v>
      </c>
      <c r="K2382">
        <v>248861</v>
      </c>
      <c r="L2382">
        <v>257286</v>
      </c>
      <c r="M2382">
        <v>266315</v>
      </c>
      <c r="N2382">
        <v>275843</v>
      </c>
      <c r="O2382">
        <v>285714</v>
      </c>
      <c r="P2382">
        <v>295897</v>
      </c>
      <c r="Q2382">
        <v>307498</v>
      </c>
      <c r="R2382">
        <v>319998</v>
      </c>
      <c r="S2382">
        <v>332628</v>
      </c>
      <c r="T2382">
        <v>345553</v>
      </c>
      <c r="U2382">
        <v>357097</v>
      </c>
      <c r="V2382">
        <v>366956</v>
      </c>
      <c r="W2382">
        <v>375743</v>
      </c>
      <c r="X2382">
        <v>384837</v>
      </c>
      <c r="Y2382">
        <v>394014</v>
      </c>
      <c r="Z2382">
        <v>402920</v>
      </c>
      <c r="AA2382">
        <v>412098</v>
      </c>
      <c r="AB2382">
        <v>421490</v>
      </c>
      <c r="AC2382">
        <v>430910</v>
      </c>
      <c r="AD2382">
        <v>440355</v>
      </c>
      <c r="AE2382" s="21"/>
    </row>
    <row r="2383" spans="1:31" x14ac:dyDescent="0.2">
      <c r="A2383" s="27" t="s">
        <v>49</v>
      </c>
      <c r="B2383" s="13" t="s">
        <v>49</v>
      </c>
      <c r="C2383" s="14">
        <v>508</v>
      </c>
      <c r="D2383" s="13" t="s">
        <v>49</v>
      </c>
      <c r="E2383" s="13" t="s">
        <v>480</v>
      </c>
      <c r="F2383" s="13" t="s">
        <v>313</v>
      </c>
      <c r="G2383" s="14" t="s">
        <v>359</v>
      </c>
      <c r="H2383">
        <v>222301</v>
      </c>
      <c r="I2383">
        <v>228885</v>
      </c>
      <c r="J2383">
        <v>235968</v>
      </c>
      <c r="K2383">
        <v>243435</v>
      </c>
      <c r="L2383">
        <v>251652</v>
      </c>
      <c r="M2383">
        <v>260632.99999999997</v>
      </c>
      <c r="N2383">
        <v>270120</v>
      </c>
      <c r="O2383">
        <v>279996</v>
      </c>
      <c r="P2383">
        <v>290170</v>
      </c>
      <c r="Q2383">
        <v>301846</v>
      </c>
      <c r="R2383">
        <v>314528</v>
      </c>
      <c r="S2383">
        <v>327423</v>
      </c>
      <c r="T2383">
        <v>340680</v>
      </c>
      <c r="U2383">
        <v>352536</v>
      </c>
      <c r="V2383">
        <v>362858</v>
      </c>
      <c r="W2383">
        <v>372249</v>
      </c>
      <c r="X2383">
        <v>382002</v>
      </c>
      <c r="Y2383">
        <v>391894</v>
      </c>
      <c r="Z2383">
        <v>401389</v>
      </c>
      <c r="AA2383">
        <v>411099</v>
      </c>
      <c r="AB2383">
        <v>421018</v>
      </c>
      <c r="AC2383">
        <v>431006</v>
      </c>
      <c r="AD2383">
        <v>441059</v>
      </c>
      <c r="AE2383" s="22"/>
    </row>
    <row r="2384" spans="1:31" x14ac:dyDescent="0.2">
      <c r="A2384" s="25" t="s">
        <v>49</v>
      </c>
      <c r="B2384" s="11" t="s">
        <v>49</v>
      </c>
      <c r="C2384" s="12">
        <v>508</v>
      </c>
      <c r="D2384" s="11" t="s">
        <v>49</v>
      </c>
      <c r="E2384" s="11" t="s">
        <v>474</v>
      </c>
      <c r="F2384" s="11" t="s">
        <v>312</v>
      </c>
      <c r="G2384" s="12" t="s">
        <v>341</v>
      </c>
      <c r="H2384">
        <v>218584</v>
      </c>
      <c r="I2384">
        <v>225540</v>
      </c>
      <c r="J2384">
        <v>232818</v>
      </c>
      <c r="K2384">
        <v>240126</v>
      </c>
      <c r="L2384">
        <v>248024</v>
      </c>
      <c r="M2384">
        <v>256557.00000000003</v>
      </c>
      <c r="N2384">
        <v>265776</v>
      </c>
      <c r="O2384">
        <v>275518</v>
      </c>
      <c r="P2384">
        <v>284817</v>
      </c>
      <c r="Q2384">
        <v>295226</v>
      </c>
      <c r="R2384">
        <v>307005</v>
      </c>
      <c r="S2384">
        <v>319599</v>
      </c>
      <c r="T2384">
        <v>332256</v>
      </c>
      <c r="U2384">
        <v>344860</v>
      </c>
      <c r="V2384">
        <v>356471</v>
      </c>
      <c r="W2384">
        <v>366389</v>
      </c>
      <c r="X2384">
        <v>375249</v>
      </c>
      <c r="Y2384">
        <v>384412</v>
      </c>
      <c r="Z2384">
        <v>393320</v>
      </c>
      <c r="AA2384">
        <v>402355</v>
      </c>
      <c r="AB2384">
        <v>411619</v>
      </c>
      <c r="AC2384">
        <v>421056</v>
      </c>
      <c r="AD2384">
        <v>430494</v>
      </c>
      <c r="AE2384" s="21"/>
    </row>
    <row r="2385" spans="1:31" x14ac:dyDescent="0.2">
      <c r="A2385" s="27" t="s">
        <v>49</v>
      </c>
      <c r="B2385" s="13" t="s">
        <v>49</v>
      </c>
      <c r="C2385" s="14">
        <v>508</v>
      </c>
      <c r="D2385" s="13" t="s">
        <v>49</v>
      </c>
      <c r="E2385" s="13" t="s">
        <v>481</v>
      </c>
      <c r="F2385" s="13" t="s">
        <v>313</v>
      </c>
      <c r="G2385" s="14" t="s">
        <v>341</v>
      </c>
      <c r="H2385">
        <v>214968</v>
      </c>
      <c r="I2385">
        <v>221138</v>
      </c>
      <c r="J2385">
        <v>227822</v>
      </c>
      <c r="K2385">
        <v>234723</v>
      </c>
      <c r="L2385">
        <v>242245</v>
      </c>
      <c r="M2385">
        <v>250590</v>
      </c>
      <c r="N2385">
        <v>259795.00000000003</v>
      </c>
      <c r="O2385">
        <v>269526</v>
      </c>
      <c r="P2385">
        <v>278782</v>
      </c>
      <c r="Q2385">
        <v>289205</v>
      </c>
      <c r="R2385">
        <v>301087</v>
      </c>
      <c r="S2385">
        <v>313892</v>
      </c>
      <c r="T2385">
        <v>326836</v>
      </c>
      <c r="U2385">
        <v>339664</v>
      </c>
      <c r="V2385">
        <v>351596</v>
      </c>
      <c r="W2385">
        <v>362003</v>
      </c>
      <c r="X2385">
        <v>371495</v>
      </c>
      <c r="Y2385">
        <v>381341</v>
      </c>
      <c r="Z2385">
        <v>390873</v>
      </c>
      <c r="AA2385">
        <v>400489</v>
      </c>
      <c r="AB2385">
        <v>410303</v>
      </c>
      <c r="AC2385">
        <v>420303</v>
      </c>
      <c r="AD2385">
        <v>430349</v>
      </c>
      <c r="AE2385" s="22"/>
    </row>
    <row r="2386" spans="1:31" x14ac:dyDescent="0.2">
      <c r="A2386" s="25" t="s">
        <v>49</v>
      </c>
      <c r="B2386" s="11" t="s">
        <v>49</v>
      </c>
      <c r="C2386" s="12">
        <v>508</v>
      </c>
      <c r="D2386" s="11" t="s">
        <v>49</v>
      </c>
      <c r="E2386" s="11" t="s">
        <v>475</v>
      </c>
      <c r="F2386" s="11" t="s">
        <v>312</v>
      </c>
      <c r="G2386" s="12" t="s">
        <v>334</v>
      </c>
      <c r="H2386">
        <v>211823</v>
      </c>
      <c r="I2386">
        <v>217931</v>
      </c>
      <c r="J2386">
        <v>224933</v>
      </c>
      <c r="K2386">
        <v>231840</v>
      </c>
      <c r="L2386">
        <v>239213</v>
      </c>
      <c r="M2386">
        <v>247227</v>
      </c>
      <c r="N2386">
        <v>255956</v>
      </c>
      <c r="O2386">
        <v>265395</v>
      </c>
      <c r="P2386">
        <v>274580</v>
      </c>
      <c r="Q2386">
        <v>284098</v>
      </c>
      <c r="R2386">
        <v>294680</v>
      </c>
      <c r="S2386">
        <v>306554</v>
      </c>
      <c r="T2386">
        <v>319184</v>
      </c>
      <c r="U2386">
        <v>331516</v>
      </c>
      <c r="V2386">
        <v>344183</v>
      </c>
      <c r="W2386">
        <v>355850</v>
      </c>
      <c r="X2386">
        <v>365841</v>
      </c>
      <c r="Y2386">
        <v>374777</v>
      </c>
      <c r="Z2386">
        <v>383662</v>
      </c>
      <c r="AA2386">
        <v>392698</v>
      </c>
      <c r="AB2386">
        <v>401823</v>
      </c>
      <c r="AC2386">
        <v>411135</v>
      </c>
      <c r="AD2386">
        <v>420597</v>
      </c>
      <c r="AE2386" s="21"/>
    </row>
    <row r="2387" spans="1:31" x14ac:dyDescent="0.2">
      <c r="A2387" s="27" t="s">
        <v>49</v>
      </c>
      <c r="B2387" s="13" t="s">
        <v>49</v>
      </c>
      <c r="C2387" s="14">
        <v>508</v>
      </c>
      <c r="D2387" s="13" t="s">
        <v>49</v>
      </c>
      <c r="E2387" s="13" t="s">
        <v>482</v>
      </c>
      <c r="F2387" s="13" t="s">
        <v>313</v>
      </c>
      <c r="G2387" s="14" t="s">
        <v>334</v>
      </c>
      <c r="H2387">
        <v>207897</v>
      </c>
      <c r="I2387">
        <v>213679</v>
      </c>
      <c r="J2387">
        <v>219964</v>
      </c>
      <c r="K2387">
        <v>226521</v>
      </c>
      <c r="L2387">
        <v>233471</v>
      </c>
      <c r="M2387">
        <v>241109</v>
      </c>
      <c r="N2387">
        <v>249670</v>
      </c>
      <c r="O2387">
        <v>259127</v>
      </c>
      <c r="P2387">
        <v>268280</v>
      </c>
      <c r="Q2387">
        <v>277768</v>
      </c>
      <c r="R2387">
        <v>288376</v>
      </c>
      <c r="S2387">
        <v>300371</v>
      </c>
      <c r="T2387">
        <v>313238</v>
      </c>
      <c r="U2387">
        <v>325779</v>
      </c>
      <c r="V2387">
        <v>338670</v>
      </c>
      <c r="W2387">
        <v>350668</v>
      </c>
      <c r="X2387">
        <v>361166</v>
      </c>
      <c r="Y2387">
        <v>370762</v>
      </c>
      <c r="Z2387">
        <v>380267</v>
      </c>
      <c r="AA2387">
        <v>389910</v>
      </c>
      <c r="AB2387">
        <v>399617</v>
      </c>
      <c r="AC2387">
        <v>409506</v>
      </c>
      <c r="AD2387">
        <v>419574</v>
      </c>
      <c r="AE2387" s="22"/>
    </row>
    <row r="2388" spans="1:31" x14ac:dyDescent="0.2">
      <c r="A2388" s="25" t="s">
        <v>49</v>
      </c>
      <c r="B2388" s="11" t="s">
        <v>49</v>
      </c>
      <c r="C2388" s="12">
        <v>508</v>
      </c>
      <c r="D2388" s="11" t="s">
        <v>49</v>
      </c>
      <c r="E2388" s="11" t="s">
        <v>476</v>
      </c>
      <c r="F2388" s="11" t="s">
        <v>312</v>
      </c>
      <c r="G2388" s="12" t="s">
        <v>345</v>
      </c>
      <c r="H2388">
        <v>206060</v>
      </c>
      <c r="I2388">
        <v>211089</v>
      </c>
      <c r="J2388">
        <v>217259</v>
      </c>
      <c r="K2388">
        <v>223868</v>
      </c>
      <c r="L2388">
        <v>230843</v>
      </c>
      <c r="M2388">
        <v>238338</v>
      </c>
      <c r="N2388">
        <v>246553</v>
      </c>
      <c r="O2388">
        <v>255505</v>
      </c>
      <c r="P2388">
        <v>264415</v>
      </c>
      <c r="Q2388">
        <v>273814</v>
      </c>
      <c r="R2388">
        <v>283500</v>
      </c>
      <c r="S2388">
        <v>294174</v>
      </c>
      <c r="T2388">
        <v>306087</v>
      </c>
      <c r="U2388">
        <v>318395</v>
      </c>
      <c r="V2388">
        <v>330790</v>
      </c>
      <c r="W2388">
        <v>343511</v>
      </c>
      <c r="X2388">
        <v>355247</v>
      </c>
      <c r="Y2388">
        <v>365314</v>
      </c>
      <c r="Z2388">
        <v>373971</v>
      </c>
      <c r="AA2388">
        <v>382984</v>
      </c>
      <c r="AB2388">
        <v>392109</v>
      </c>
      <c r="AC2388">
        <v>401284</v>
      </c>
      <c r="AD2388">
        <v>410627</v>
      </c>
      <c r="AE2388" s="21"/>
    </row>
    <row r="2389" spans="1:31" x14ac:dyDescent="0.2">
      <c r="A2389" s="27" t="s">
        <v>49</v>
      </c>
      <c r="B2389" s="13" t="s">
        <v>49</v>
      </c>
      <c r="C2389" s="14">
        <v>508</v>
      </c>
      <c r="D2389" s="13" t="s">
        <v>49</v>
      </c>
      <c r="E2389" s="13" t="s">
        <v>483</v>
      </c>
      <c r="F2389" s="13" t="s">
        <v>313</v>
      </c>
      <c r="G2389" s="14" t="s">
        <v>345</v>
      </c>
      <c r="H2389">
        <v>201029</v>
      </c>
      <c r="I2389">
        <v>206497</v>
      </c>
      <c r="J2389">
        <v>212379</v>
      </c>
      <c r="K2389">
        <v>218602</v>
      </c>
      <c r="L2389">
        <v>225214</v>
      </c>
      <c r="M2389">
        <v>232272</v>
      </c>
      <c r="N2389">
        <v>240110</v>
      </c>
      <c r="O2389">
        <v>248914</v>
      </c>
      <c r="P2389">
        <v>257845.00000000003</v>
      </c>
      <c r="Q2389">
        <v>267225</v>
      </c>
      <c r="R2389">
        <v>276884</v>
      </c>
      <c r="S2389">
        <v>287589</v>
      </c>
      <c r="T2389">
        <v>299639</v>
      </c>
      <c r="U2389">
        <v>312136</v>
      </c>
      <c r="V2389">
        <v>324743</v>
      </c>
      <c r="W2389">
        <v>337687</v>
      </c>
      <c r="X2389">
        <v>349758</v>
      </c>
      <c r="Y2389">
        <v>360349</v>
      </c>
      <c r="Z2389">
        <v>369631</v>
      </c>
      <c r="AA2389">
        <v>379248</v>
      </c>
      <c r="AB2389">
        <v>388973</v>
      </c>
      <c r="AC2389">
        <v>398744</v>
      </c>
      <c r="AD2389">
        <v>408696</v>
      </c>
      <c r="AE2389" s="22"/>
    </row>
    <row r="2390" spans="1:31" x14ac:dyDescent="0.2">
      <c r="A2390" s="25" t="s">
        <v>49</v>
      </c>
      <c r="B2390" s="11" t="s">
        <v>49</v>
      </c>
      <c r="C2390" s="12">
        <v>508</v>
      </c>
      <c r="D2390" s="11" t="s">
        <v>49</v>
      </c>
      <c r="E2390" s="11" t="s">
        <v>477</v>
      </c>
      <c r="F2390" s="11" t="s">
        <v>312</v>
      </c>
      <c r="G2390" s="12" t="s">
        <v>339</v>
      </c>
      <c r="H2390">
        <v>200954</v>
      </c>
      <c r="I2390">
        <v>205230</v>
      </c>
      <c r="J2390">
        <v>210338</v>
      </c>
      <c r="K2390">
        <v>216105</v>
      </c>
      <c r="L2390">
        <v>222784</v>
      </c>
      <c r="M2390">
        <v>229883</v>
      </c>
      <c r="N2390">
        <v>237581</v>
      </c>
      <c r="O2390">
        <v>246024</v>
      </c>
      <c r="P2390">
        <v>254481</v>
      </c>
      <c r="Q2390">
        <v>263600</v>
      </c>
      <c r="R2390">
        <v>273165</v>
      </c>
      <c r="S2390">
        <v>282940</v>
      </c>
      <c r="T2390">
        <v>293652</v>
      </c>
      <c r="U2390">
        <v>305246</v>
      </c>
      <c r="V2390">
        <v>317619</v>
      </c>
      <c r="W2390">
        <v>330069</v>
      </c>
      <c r="X2390">
        <v>342856</v>
      </c>
      <c r="Y2390">
        <v>354665</v>
      </c>
      <c r="Z2390">
        <v>364451</v>
      </c>
      <c r="AA2390">
        <v>373235</v>
      </c>
      <c r="AB2390">
        <v>382337</v>
      </c>
      <c r="AC2390">
        <v>391514</v>
      </c>
      <c r="AD2390">
        <v>400723</v>
      </c>
      <c r="AE2390" s="21"/>
    </row>
    <row r="2391" spans="1:31" x14ac:dyDescent="0.2">
      <c r="A2391" s="27" t="s">
        <v>49</v>
      </c>
      <c r="B2391" s="13" t="s">
        <v>49</v>
      </c>
      <c r="C2391" s="14">
        <v>508</v>
      </c>
      <c r="D2391" s="13" t="s">
        <v>49</v>
      </c>
      <c r="E2391" s="13" t="s">
        <v>484</v>
      </c>
      <c r="F2391" s="13" t="s">
        <v>313</v>
      </c>
      <c r="G2391" s="14" t="s">
        <v>339</v>
      </c>
      <c r="H2391">
        <v>194318</v>
      </c>
      <c r="I2391">
        <v>199547</v>
      </c>
      <c r="J2391">
        <v>205086</v>
      </c>
      <c r="K2391">
        <v>210954</v>
      </c>
      <c r="L2391">
        <v>217235</v>
      </c>
      <c r="M2391">
        <v>223958</v>
      </c>
      <c r="N2391">
        <v>231205</v>
      </c>
      <c r="O2391">
        <v>239269</v>
      </c>
      <c r="P2391">
        <v>247594</v>
      </c>
      <c r="Q2391">
        <v>256747</v>
      </c>
      <c r="R2391">
        <v>266296</v>
      </c>
      <c r="S2391">
        <v>276041</v>
      </c>
      <c r="T2391">
        <v>286785</v>
      </c>
      <c r="U2391">
        <v>298490</v>
      </c>
      <c r="V2391">
        <v>311054</v>
      </c>
      <c r="W2391">
        <v>323717</v>
      </c>
      <c r="X2391">
        <v>336721</v>
      </c>
      <c r="Y2391">
        <v>348866</v>
      </c>
      <c r="Z2391">
        <v>359160</v>
      </c>
      <c r="AA2391">
        <v>368555</v>
      </c>
      <c r="AB2391">
        <v>378256</v>
      </c>
      <c r="AC2391">
        <v>388036</v>
      </c>
      <c r="AD2391">
        <v>397858</v>
      </c>
      <c r="AE2391" s="22"/>
    </row>
    <row r="2392" spans="1:31" x14ac:dyDescent="0.2">
      <c r="A2392" s="25" t="s">
        <v>49</v>
      </c>
      <c r="B2392" s="11" t="s">
        <v>49</v>
      </c>
      <c r="C2392" s="12">
        <v>508</v>
      </c>
      <c r="D2392" s="11" t="s">
        <v>49</v>
      </c>
      <c r="E2392" s="11" t="s">
        <v>478</v>
      </c>
      <c r="F2392" s="11" t="s">
        <v>312</v>
      </c>
      <c r="G2392" s="12" t="s">
        <v>352</v>
      </c>
      <c r="H2392">
        <v>196020</v>
      </c>
      <c r="I2392">
        <v>200018</v>
      </c>
      <c r="J2392">
        <v>204383</v>
      </c>
      <c r="K2392">
        <v>209095</v>
      </c>
      <c r="L2392">
        <v>214932</v>
      </c>
      <c r="M2392">
        <v>221736</v>
      </c>
      <c r="N2392">
        <v>229037</v>
      </c>
      <c r="O2392">
        <v>236964</v>
      </c>
      <c r="P2392">
        <v>244963</v>
      </c>
      <c r="Q2392">
        <v>253616</v>
      </c>
      <c r="R2392">
        <v>262898</v>
      </c>
      <c r="S2392">
        <v>272552</v>
      </c>
      <c r="T2392">
        <v>282366</v>
      </c>
      <c r="U2392">
        <v>292769</v>
      </c>
      <c r="V2392">
        <v>304419</v>
      </c>
      <c r="W2392">
        <v>316848</v>
      </c>
      <c r="X2392">
        <v>329366</v>
      </c>
      <c r="Y2392">
        <v>342222</v>
      </c>
      <c r="Z2392">
        <v>353753</v>
      </c>
      <c r="AA2392">
        <v>363655</v>
      </c>
      <c r="AB2392">
        <v>372530</v>
      </c>
      <c r="AC2392">
        <v>381685</v>
      </c>
      <c r="AD2392">
        <v>390898</v>
      </c>
      <c r="AE2392" s="21"/>
    </row>
    <row r="2393" spans="1:31" x14ac:dyDescent="0.2">
      <c r="A2393" s="27" t="s">
        <v>49</v>
      </c>
      <c r="B2393" s="13" t="s">
        <v>49</v>
      </c>
      <c r="C2393" s="14">
        <v>508</v>
      </c>
      <c r="D2393" s="13" t="s">
        <v>49</v>
      </c>
      <c r="E2393" s="13" t="s">
        <v>485</v>
      </c>
      <c r="F2393" s="13" t="s">
        <v>313</v>
      </c>
      <c r="G2393" s="14" t="s">
        <v>352</v>
      </c>
      <c r="H2393">
        <v>378940</v>
      </c>
      <c r="I2393">
        <v>389432</v>
      </c>
      <c r="J2393">
        <v>397088</v>
      </c>
      <c r="K2393">
        <v>406275</v>
      </c>
      <c r="L2393">
        <v>414561</v>
      </c>
      <c r="M2393">
        <v>422506</v>
      </c>
      <c r="N2393">
        <v>430910</v>
      </c>
      <c r="O2393">
        <v>440665</v>
      </c>
      <c r="P2393">
        <v>450834</v>
      </c>
      <c r="Q2393">
        <v>461284</v>
      </c>
      <c r="R2393">
        <v>471796</v>
      </c>
      <c r="S2393">
        <v>482067</v>
      </c>
      <c r="T2393">
        <v>491811</v>
      </c>
      <c r="U2393">
        <v>285597</v>
      </c>
      <c r="V2393">
        <v>297361</v>
      </c>
      <c r="W2393">
        <v>309982</v>
      </c>
      <c r="X2393">
        <v>322708</v>
      </c>
      <c r="Y2393">
        <v>335773</v>
      </c>
      <c r="Z2393">
        <v>347629</v>
      </c>
      <c r="AA2393">
        <v>358024</v>
      </c>
      <c r="AB2393">
        <v>367504</v>
      </c>
      <c r="AC2393">
        <v>377263</v>
      </c>
      <c r="AD2393">
        <v>387086</v>
      </c>
      <c r="AE2393" s="22"/>
    </row>
    <row r="2394" spans="1:31" x14ac:dyDescent="0.2">
      <c r="A2394" s="25" t="s">
        <v>49</v>
      </c>
      <c r="B2394" s="11" t="s">
        <v>49</v>
      </c>
      <c r="C2394" s="12">
        <v>508</v>
      </c>
      <c r="D2394" s="11" t="s">
        <v>49</v>
      </c>
      <c r="E2394" s="11" t="s">
        <v>479</v>
      </c>
      <c r="F2394" s="11" t="s">
        <v>312</v>
      </c>
      <c r="G2394" s="12" t="s">
        <v>338</v>
      </c>
      <c r="H2394">
        <v>191437</v>
      </c>
      <c r="I2394">
        <v>194974</v>
      </c>
      <c r="J2394">
        <v>199065</v>
      </c>
      <c r="K2394">
        <v>203055</v>
      </c>
      <c r="L2394">
        <v>207834</v>
      </c>
      <c r="M2394">
        <v>213794</v>
      </c>
      <c r="N2394">
        <v>220798</v>
      </c>
      <c r="O2394">
        <v>228326</v>
      </c>
      <c r="P2394">
        <v>235876</v>
      </c>
      <c r="Q2394">
        <v>244055</v>
      </c>
      <c r="R2394">
        <v>252859</v>
      </c>
      <c r="S2394">
        <v>262231</v>
      </c>
      <c r="T2394">
        <v>271925</v>
      </c>
      <c r="U2394">
        <v>281448</v>
      </c>
      <c r="V2394">
        <v>291897</v>
      </c>
      <c r="W2394">
        <v>303598</v>
      </c>
      <c r="X2394">
        <v>316094</v>
      </c>
      <c r="Y2394">
        <v>328682</v>
      </c>
      <c r="Z2394">
        <v>341277</v>
      </c>
      <c r="AA2394">
        <v>352907</v>
      </c>
      <c r="AB2394">
        <v>362889</v>
      </c>
      <c r="AC2394">
        <v>371818</v>
      </c>
      <c r="AD2394">
        <v>381011</v>
      </c>
      <c r="AE2394" s="21"/>
    </row>
    <row r="2395" spans="1:31" x14ac:dyDescent="0.2">
      <c r="A2395" s="27" t="s">
        <v>49</v>
      </c>
      <c r="B2395" s="13" t="s">
        <v>49</v>
      </c>
      <c r="C2395" s="14">
        <v>508</v>
      </c>
      <c r="D2395" s="13" t="s">
        <v>49</v>
      </c>
      <c r="E2395" s="13" t="s">
        <v>486</v>
      </c>
      <c r="F2395" s="13" t="s">
        <v>313</v>
      </c>
      <c r="G2395" s="14" t="s">
        <v>338</v>
      </c>
      <c r="H2395">
        <v>181499</v>
      </c>
      <c r="I2395">
        <v>186196</v>
      </c>
      <c r="J2395">
        <v>191222</v>
      </c>
      <c r="K2395">
        <v>196519</v>
      </c>
      <c r="L2395">
        <v>202114</v>
      </c>
      <c r="M2395">
        <v>208140</v>
      </c>
      <c r="N2395">
        <v>214722</v>
      </c>
      <c r="O2395">
        <v>221847</v>
      </c>
      <c r="P2395">
        <v>228911</v>
      </c>
      <c r="Q2395">
        <v>236734</v>
      </c>
      <c r="R2395">
        <v>245424</v>
      </c>
      <c r="S2395">
        <v>254830</v>
      </c>
      <c r="T2395">
        <v>264500</v>
      </c>
      <c r="U2395">
        <v>273960</v>
      </c>
      <c r="V2395">
        <v>284426</v>
      </c>
      <c r="W2395">
        <v>296242</v>
      </c>
      <c r="X2395">
        <v>308927</v>
      </c>
      <c r="Y2395">
        <v>321716</v>
      </c>
      <c r="Z2395">
        <v>334502</v>
      </c>
      <c r="AA2395">
        <v>346443</v>
      </c>
      <c r="AB2395">
        <v>356911</v>
      </c>
      <c r="AC2395">
        <v>366453</v>
      </c>
      <c r="AD2395">
        <v>376258</v>
      </c>
      <c r="AE2395" s="22"/>
    </row>
    <row r="2396" spans="1:31" x14ac:dyDescent="0.2">
      <c r="A2396" s="25" t="s">
        <v>49</v>
      </c>
      <c r="B2396" s="11" t="s">
        <v>49</v>
      </c>
      <c r="C2396" s="12">
        <v>508</v>
      </c>
      <c r="D2396" s="11" t="s">
        <v>49</v>
      </c>
      <c r="E2396" s="11" t="s">
        <v>458</v>
      </c>
      <c r="F2396" s="11" t="s">
        <v>312</v>
      </c>
      <c r="G2396" s="12" t="s">
        <v>457</v>
      </c>
      <c r="H2396" s="205">
        <v>1171357</v>
      </c>
      <c r="I2396" s="205">
        <v>1209902</v>
      </c>
      <c r="J2396" s="205">
        <v>1250708</v>
      </c>
      <c r="K2396" s="205">
        <v>1292370.0000000002</v>
      </c>
      <c r="L2396" s="205">
        <v>1336315.9999999998</v>
      </c>
      <c r="M2396">
        <v>1383096</v>
      </c>
      <c r="N2396">
        <v>1433766</v>
      </c>
      <c r="O2396">
        <v>1488720</v>
      </c>
      <c r="P2396">
        <v>1543778</v>
      </c>
      <c r="Q2396">
        <v>1603138</v>
      </c>
      <c r="R2396">
        <v>1664547</v>
      </c>
      <c r="S2396">
        <v>1724557.9999999998</v>
      </c>
      <c r="T2396">
        <v>1780977.9999999995</v>
      </c>
      <c r="U2396">
        <v>1832491</v>
      </c>
      <c r="V2396">
        <v>1880694</v>
      </c>
      <c r="W2396">
        <v>1926539.0000000002</v>
      </c>
      <c r="X2396">
        <v>1971927</v>
      </c>
      <c r="Y2396">
        <v>2018109.0000000002</v>
      </c>
      <c r="Z2396">
        <v>2063340.0000000002</v>
      </c>
      <c r="AA2396">
        <v>2109514</v>
      </c>
      <c r="AB2396">
        <v>2156654</v>
      </c>
      <c r="AC2396">
        <v>2204773</v>
      </c>
      <c r="AD2396">
        <v>2253953</v>
      </c>
      <c r="AE2396" s="21" t="s">
        <v>1</v>
      </c>
    </row>
    <row r="2397" spans="1:31" x14ac:dyDescent="0.2">
      <c r="A2397" s="27" t="s">
        <v>49</v>
      </c>
      <c r="B2397" s="13" t="s">
        <v>49</v>
      </c>
      <c r="C2397" s="14">
        <v>508</v>
      </c>
      <c r="D2397" s="13" t="s">
        <v>49</v>
      </c>
      <c r="E2397" s="13" t="s">
        <v>456</v>
      </c>
      <c r="F2397" s="13" t="s">
        <v>312</v>
      </c>
      <c r="G2397" s="14" t="s">
        <v>455</v>
      </c>
      <c r="H2397" s="205">
        <v>1006294</v>
      </c>
      <c r="I2397" s="205">
        <v>1029242</v>
      </c>
      <c r="J2397" s="205">
        <v>1055978</v>
      </c>
      <c r="K2397" s="205">
        <v>1083963</v>
      </c>
      <c r="L2397" s="205">
        <v>1115606</v>
      </c>
      <c r="M2397">
        <v>1150978</v>
      </c>
      <c r="N2397">
        <v>1189925.0000000002</v>
      </c>
      <c r="O2397">
        <v>1232214</v>
      </c>
      <c r="P2397">
        <v>1274315</v>
      </c>
      <c r="Q2397">
        <v>1319183.0000000002</v>
      </c>
      <c r="R2397">
        <v>1367101.9999999998</v>
      </c>
      <c r="S2397">
        <v>1418450.9999999998</v>
      </c>
      <c r="T2397">
        <v>1473214</v>
      </c>
      <c r="U2397">
        <v>1529373.9999999998</v>
      </c>
      <c r="V2397">
        <v>1588908</v>
      </c>
      <c r="W2397">
        <v>1649876</v>
      </c>
      <c r="X2397">
        <v>1709404</v>
      </c>
      <c r="Y2397">
        <v>1765660</v>
      </c>
      <c r="Z2397">
        <v>1817114</v>
      </c>
      <c r="AA2397">
        <v>1865478.9999999998</v>
      </c>
      <c r="AB2397">
        <v>1911688</v>
      </c>
      <c r="AC2397">
        <v>1957436</v>
      </c>
      <c r="AD2397">
        <v>2003855.9999999998</v>
      </c>
      <c r="AE2397" s="22" t="s">
        <v>1</v>
      </c>
    </row>
    <row r="2398" spans="1:31" x14ac:dyDescent="0.2">
      <c r="A2398" s="25" t="s">
        <v>49</v>
      </c>
      <c r="B2398" s="11" t="s">
        <v>49</v>
      </c>
      <c r="C2398" s="12">
        <v>508</v>
      </c>
      <c r="D2398" s="11" t="s">
        <v>49</v>
      </c>
      <c r="E2398" s="11" t="s">
        <v>502</v>
      </c>
      <c r="F2398" s="11" t="s">
        <v>313</v>
      </c>
      <c r="G2398" s="12" t="s">
        <v>457</v>
      </c>
      <c r="H2398" s="205">
        <v>1151482</v>
      </c>
      <c r="I2398" s="205">
        <v>1187149.9999999998</v>
      </c>
      <c r="J2398" s="205">
        <v>1225995</v>
      </c>
      <c r="K2398" s="205">
        <v>1266397</v>
      </c>
      <c r="L2398" s="205">
        <v>1309474.0000000002</v>
      </c>
      <c r="M2398">
        <v>1355875</v>
      </c>
      <c r="N2398">
        <v>1406571.0000000002</v>
      </c>
      <c r="O2398">
        <v>1461824</v>
      </c>
      <c r="P2398">
        <v>1517118.0000000002</v>
      </c>
      <c r="Q2398">
        <v>1577165</v>
      </c>
      <c r="R2398">
        <v>1639778</v>
      </c>
      <c r="S2398">
        <v>1701542</v>
      </c>
      <c r="T2398">
        <v>1760244.0000000002</v>
      </c>
      <c r="U2398">
        <v>1813826</v>
      </c>
      <c r="V2398">
        <v>1864618</v>
      </c>
      <c r="W2398">
        <v>1913509</v>
      </c>
      <c r="X2398">
        <v>1962174.9999999998</v>
      </c>
      <c r="Y2398">
        <v>2011672.9999999998</v>
      </c>
      <c r="Z2398">
        <v>2059627</v>
      </c>
      <c r="AA2398">
        <v>2108439</v>
      </c>
      <c r="AB2398">
        <v>2158173</v>
      </c>
      <c r="AC2398">
        <v>2208823</v>
      </c>
      <c r="AD2398">
        <v>2260385</v>
      </c>
      <c r="AE2398" s="21" t="s">
        <v>1</v>
      </c>
    </row>
    <row r="2399" spans="1:31" x14ac:dyDescent="0.2">
      <c r="A2399" s="27" t="s">
        <v>49</v>
      </c>
      <c r="B2399" s="13" t="s">
        <v>49</v>
      </c>
      <c r="C2399" s="14">
        <v>508</v>
      </c>
      <c r="D2399" s="13" t="s">
        <v>49</v>
      </c>
      <c r="E2399" s="13" t="s">
        <v>503</v>
      </c>
      <c r="F2399" s="13" t="s">
        <v>313</v>
      </c>
      <c r="G2399" s="14" t="s">
        <v>338</v>
      </c>
      <c r="H2399" s="205">
        <v>972544.00000000012</v>
      </c>
      <c r="I2399" s="205">
        <v>998694.00000000012</v>
      </c>
      <c r="J2399" s="205">
        <v>1026704</v>
      </c>
      <c r="K2399" s="205">
        <v>1056197.9999999998</v>
      </c>
      <c r="L2399" s="205">
        <v>1087557</v>
      </c>
      <c r="M2399">
        <v>1121396</v>
      </c>
      <c r="N2399">
        <v>1158536</v>
      </c>
      <c r="O2399">
        <v>1199447</v>
      </c>
      <c r="P2399">
        <v>1240547</v>
      </c>
      <c r="Q2399">
        <v>1284925</v>
      </c>
      <c r="R2399">
        <v>1332750</v>
      </c>
      <c r="S2399">
        <v>1384236.9999999998</v>
      </c>
      <c r="T2399">
        <v>1439343</v>
      </c>
      <c r="U2399">
        <v>1495962</v>
      </c>
      <c r="V2399">
        <v>1556254</v>
      </c>
      <c r="W2399">
        <v>1618296</v>
      </c>
      <c r="X2399">
        <v>1679280.0000000002</v>
      </c>
      <c r="Y2399">
        <v>1737466</v>
      </c>
      <c r="Z2399">
        <v>1791188.9999999998</v>
      </c>
      <c r="AA2399">
        <v>1842180</v>
      </c>
      <c r="AB2399">
        <v>1891261</v>
      </c>
      <c r="AC2399">
        <v>1940002</v>
      </c>
      <c r="AD2399">
        <v>1989472</v>
      </c>
      <c r="AE2399" s="22" t="s">
        <v>1</v>
      </c>
    </row>
    <row r="2400" spans="1:31" x14ac:dyDescent="0.2">
      <c r="A2400" s="25" t="s">
        <v>49</v>
      </c>
      <c r="B2400" s="11" t="s">
        <v>49</v>
      </c>
      <c r="C2400" s="12">
        <v>508</v>
      </c>
      <c r="D2400" s="11" t="s">
        <v>49</v>
      </c>
      <c r="E2400" s="11" t="s">
        <v>504</v>
      </c>
      <c r="F2400" s="11"/>
      <c r="G2400" s="12"/>
      <c r="H2400" s="205">
        <v>0</v>
      </c>
      <c r="I2400" s="205">
        <v>0</v>
      </c>
      <c r="J2400" s="205">
        <v>0</v>
      </c>
      <c r="K2400" s="205">
        <v>0</v>
      </c>
      <c r="L2400" s="205">
        <v>0</v>
      </c>
      <c r="M2400">
        <v>0</v>
      </c>
      <c r="N2400">
        <v>0</v>
      </c>
      <c r="O2400">
        <v>0</v>
      </c>
      <c r="P2400">
        <v>0</v>
      </c>
      <c r="Q2400">
        <v>0</v>
      </c>
      <c r="R2400">
        <v>0</v>
      </c>
      <c r="S2400">
        <v>0</v>
      </c>
      <c r="T2400">
        <v>0</v>
      </c>
      <c r="U2400">
        <v>0</v>
      </c>
      <c r="V2400">
        <v>0</v>
      </c>
      <c r="W2400">
        <v>0</v>
      </c>
      <c r="X2400">
        <v>0</v>
      </c>
      <c r="Y2400">
        <v>0</v>
      </c>
      <c r="Z2400">
        <v>0</v>
      </c>
      <c r="AA2400">
        <v>0</v>
      </c>
      <c r="AB2400">
        <v>0</v>
      </c>
      <c r="AC2400">
        <v>0</v>
      </c>
      <c r="AD2400">
        <v>0</v>
      </c>
      <c r="AE2400" s="21" t="s">
        <v>1</v>
      </c>
    </row>
    <row r="2401" spans="1:31" x14ac:dyDescent="0.2">
      <c r="A2401" s="27" t="s">
        <v>49</v>
      </c>
      <c r="B2401" s="13" t="s">
        <v>49</v>
      </c>
      <c r="C2401" s="14">
        <v>508</v>
      </c>
      <c r="D2401" s="13" t="s">
        <v>49</v>
      </c>
      <c r="E2401" s="13" t="s">
        <v>505</v>
      </c>
      <c r="F2401" s="13"/>
      <c r="G2401" s="14"/>
      <c r="H2401" s="205">
        <v>22276596</v>
      </c>
      <c r="I2401" s="205">
        <v>22894718</v>
      </c>
      <c r="J2401" s="205">
        <v>23531567</v>
      </c>
      <c r="K2401" s="205">
        <v>24187500</v>
      </c>
      <c r="L2401" s="205">
        <v>24862673</v>
      </c>
      <c r="M2401">
        <v>25560752</v>
      </c>
      <c r="N2401">
        <v>26286192</v>
      </c>
      <c r="O2401">
        <v>27042001</v>
      </c>
      <c r="P2401">
        <v>27829930</v>
      </c>
      <c r="Q2401">
        <v>28649007</v>
      </c>
      <c r="R2401">
        <v>29496009</v>
      </c>
      <c r="S2401">
        <v>30366043</v>
      </c>
      <c r="T2401">
        <v>31255435</v>
      </c>
      <c r="U2401">
        <v>32163045</v>
      </c>
      <c r="V2401">
        <v>33089463.000000004</v>
      </c>
      <c r="W2401">
        <v>34034812</v>
      </c>
      <c r="X2401">
        <v>34999756</v>
      </c>
      <c r="Y2401">
        <v>35984616</v>
      </c>
      <c r="Z2401">
        <v>36988943</v>
      </c>
      <c r="AA2401">
        <v>38011831</v>
      </c>
      <c r="AB2401">
        <v>39052601</v>
      </c>
      <c r="AC2401">
        <v>40110504</v>
      </c>
      <c r="AD2401">
        <v>41184834</v>
      </c>
      <c r="AE2401" s="22" t="s">
        <v>1</v>
      </c>
    </row>
    <row r="2402" spans="1:31" x14ac:dyDescent="0.2">
      <c r="A2402" s="25" t="s">
        <v>50</v>
      </c>
      <c r="B2402" s="11" t="s">
        <v>50</v>
      </c>
      <c r="C2402" s="12">
        <v>104</v>
      </c>
      <c r="D2402" s="11" t="s">
        <v>50</v>
      </c>
      <c r="E2402" s="11" t="s">
        <v>440</v>
      </c>
      <c r="F2402" s="11" t="s">
        <v>312</v>
      </c>
      <c r="G2402" s="12" t="s">
        <v>319</v>
      </c>
      <c r="H2402" s="205">
        <v>524389</v>
      </c>
      <c r="I2402" s="205">
        <v>512597.99999999994</v>
      </c>
      <c r="J2402" s="205">
        <v>505389</v>
      </c>
      <c r="K2402" s="205">
        <v>492278</v>
      </c>
      <c r="L2402" s="205">
        <v>478381</v>
      </c>
      <c r="M2402">
        <v>465830</v>
      </c>
      <c r="N2402">
        <v>464539</v>
      </c>
      <c r="O2402">
        <v>456000</v>
      </c>
      <c r="P2402">
        <v>450786</v>
      </c>
      <c r="Q2402">
        <v>446457</v>
      </c>
      <c r="R2402">
        <v>443099</v>
      </c>
      <c r="S2402">
        <v>439885</v>
      </c>
      <c r="T2402">
        <v>439397</v>
      </c>
      <c r="U2402">
        <v>442820</v>
      </c>
      <c r="V2402">
        <v>447200</v>
      </c>
      <c r="W2402">
        <v>450660</v>
      </c>
      <c r="X2402">
        <v>444019</v>
      </c>
      <c r="Y2402">
        <v>445072</v>
      </c>
      <c r="Z2402">
        <v>444122</v>
      </c>
      <c r="AA2402">
        <v>442747</v>
      </c>
      <c r="AB2402">
        <v>441342</v>
      </c>
      <c r="AC2402">
        <v>442283</v>
      </c>
      <c r="AD2402">
        <v>440854</v>
      </c>
      <c r="AE2402" s="21" t="s">
        <v>1</v>
      </c>
    </row>
    <row r="2403" spans="1:31" x14ac:dyDescent="0.2">
      <c r="A2403" s="27" t="s">
        <v>50</v>
      </c>
      <c r="B2403" s="13" t="s">
        <v>50</v>
      </c>
      <c r="C2403" s="14">
        <v>104</v>
      </c>
      <c r="D2403" s="13" t="s">
        <v>50</v>
      </c>
      <c r="E2403" s="13" t="s">
        <v>487</v>
      </c>
      <c r="F2403" s="13" t="s">
        <v>313</v>
      </c>
      <c r="G2403" s="14" t="s">
        <v>319</v>
      </c>
      <c r="H2403" s="205">
        <v>532049</v>
      </c>
      <c r="I2403" s="205">
        <v>520303</v>
      </c>
      <c r="J2403" s="205">
        <v>513349.00000000006</v>
      </c>
      <c r="K2403" s="205">
        <v>500000</v>
      </c>
      <c r="L2403" s="205">
        <v>485940</v>
      </c>
      <c r="M2403">
        <v>473252</v>
      </c>
      <c r="N2403">
        <v>471551</v>
      </c>
      <c r="O2403">
        <v>463017</v>
      </c>
      <c r="P2403">
        <v>457898</v>
      </c>
      <c r="Q2403">
        <v>453726</v>
      </c>
      <c r="R2403">
        <v>450601</v>
      </c>
      <c r="S2403">
        <v>447785</v>
      </c>
      <c r="T2403">
        <v>447629</v>
      </c>
      <c r="U2403">
        <v>451392</v>
      </c>
      <c r="V2403">
        <v>456139</v>
      </c>
      <c r="W2403">
        <v>459869</v>
      </c>
      <c r="X2403">
        <v>452866</v>
      </c>
      <c r="Y2403">
        <v>453877</v>
      </c>
      <c r="Z2403">
        <v>452561</v>
      </c>
      <c r="AA2403">
        <v>450730</v>
      </c>
      <c r="AB2403">
        <v>448922</v>
      </c>
      <c r="AC2403">
        <v>450186</v>
      </c>
      <c r="AD2403">
        <v>448558</v>
      </c>
      <c r="AE2403" s="22" t="s">
        <v>1</v>
      </c>
    </row>
    <row r="2404" spans="1:31" x14ac:dyDescent="0.2">
      <c r="A2404" s="25" t="s">
        <v>50</v>
      </c>
      <c r="B2404" s="11" t="s">
        <v>50</v>
      </c>
      <c r="C2404" s="12">
        <v>104</v>
      </c>
      <c r="D2404" s="11" t="s">
        <v>50</v>
      </c>
      <c r="E2404" s="11" t="s">
        <v>441</v>
      </c>
      <c r="F2404" s="11" t="s">
        <v>312</v>
      </c>
      <c r="G2404" s="12" t="s">
        <v>355</v>
      </c>
      <c r="H2404" s="205">
        <v>525378</v>
      </c>
      <c r="I2404" s="205">
        <v>521486.99999999994</v>
      </c>
      <c r="J2404" s="205">
        <v>513543</v>
      </c>
      <c r="K2404" s="205">
        <v>503005</v>
      </c>
      <c r="L2404" s="205">
        <v>490612</v>
      </c>
      <c r="M2404">
        <v>478062</v>
      </c>
      <c r="N2404">
        <v>467589</v>
      </c>
      <c r="O2404">
        <v>461990</v>
      </c>
      <c r="P2404">
        <v>455453</v>
      </c>
      <c r="Q2404">
        <v>449693</v>
      </c>
      <c r="R2404">
        <v>444839</v>
      </c>
      <c r="S2404">
        <v>440993</v>
      </c>
      <c r="T2404">
        <v>438114</v>
      </c>
      <c r="U2404">
        <v>439529</v>
      </c>
      <c r="V2404">
        <v>442696</v>
      </c>
      <c r="W2404">
        <v>446061</v>
      </c>
      <c r="X2404">
        <v>447596</v>
      </c>
      <c r="Y2404">
        <v>444942</v>
      </c>
      <c r="Z2404">
        <v>444509</v>
      </c>
      <c r="AA2404">
        <v>443528</v>
      </c>
      <c r="AB2404">
        <v>442288</v>
      </c>
      <c r="AC2404">
        <v>441260</v>
      </c>
      <c r="AD2404">
        <v>441023</v>
      </c>
      <c r="AE2404" s="21" t="s">
        <v>1</v>
      </c>
    </row>
    <row r="2405" spans="1:31" x14ac:dyDescent="0.2">
      <c r="A2405" s="27" t="s">
        <v>50</v>
      </c>
      <c r="B2405" s="13" t="s">
        <v>50</v>
      </c>
      <c r="C2405" s="14">
        <v>104</v>
      </c>
      <c r="D2405" s="13" t="s">
        <v>50</v>
      </c>
      <c r="E2405" s="13" t="s">
        <v>488</v>
      </c>
      <c r="F2405" s="13" t="s">
        <v>313</v>
      </c>
      <c r="G2405" s="14" t="s">
        <v>355</v>
      </c>
      <c r="H2405" s="205">
        <v>532281</v>
      </c>
      <c r="I2405" s="205">
        <v>528643</v>
      </c>
      <c r="J2405" s="205">
        <v>520956</v>
      </c>
      <c r="K2405" s="205">
        <v>510240</v>
      </c>
      <c r="L2405" s="205">
        <v>497743</v>
      </c>
      <c r="M2405">
        <v>485113</v>
      </c>
      <c r="N2405">
        <v>474512</v>
      </c>
      <c r="O2405">
        <v>468697</v>
      </c>
      <c r="P2405">
        <v>462195</v>
      </c>
      <c r="Q2405">
        <v>456525</v>
      </c>
      <c r="R2405">
        <v>451839</v>
      </c>
      <c r="S2405">
        <v>448261</v>
      </c>
      <c r="T2405">
        <v>445753</v>
      </c>
      <c r="U2405">
        <v>447482</v>
      </c>
      <c r="V2405">
        <v>451038</v>
      </c>
      <c r="W2405">
        <v>454760</v>
      </c>
      <c r="X2405">
        <v>456475</v>
      </c>
      <c r="Y2405">
        <v>453677</v>
      </c>
      <c r="Z2405">
        <v>453016</v>
      </c>
      <c r="AA2405">
        <v>451663</v>
      </c>
      <c r="AB2405">
        <v>450020</v>
      </c>
      <c r="AC2405">
        <v>448721</v>
      </c>
      <c r="AD2405">
        <v>448527</v>
      </c>
      <c r="AE2405" s="22" t="s">
        <v>1</v>
      </c>
    </row>
    <row r="2406" spans="1:31" x14ac:dyDescent="0.2">
      <c r="A2406" s="25" t="s">
        <v>50</v>
      </c>
      <c r="B2406" s="11" t="s">
        <v>50</v>
      </c>
      <c r="C2406" s="12">
        <v>104</v>
      </c>
      <c r="D2406" s="11" t="s">
        <v>50</v>
      </c>
      <c r="E2406" s="11" t="s">
        <v>442</v>
      </c>
      <c r="F2406" s="11" t="s">
        <v>312</v>
      </c>
      <c r="G2406" s="12" t="s">
        <v>317</v>
      </c>
      <c r="H2406" s="205">
        <v>524601</v>
      </c>
      <c r="I2406" s="205">
        <v>523374</v>
      </c>
      <c r="J2406" s="205">
        <v>518860</v>
      </c>
      <c r="K2406" s="205">
        <v>511138</v>
      </c>
      <c r="L2406" s="205">
        <v>500776</v>
      </c>
      <c r="M2406">
        <v>489042</v>
      </c>
      <c r="N2406">
        <v>477736</v>
      </c>
      <c r="O2406">
        <v>469223</v>
      </c>
      <c r="P2406">
        <v>461636</v>
      </c>
      <c r="Q2406">
        <v>454690</v>
      </c>
      <c r="R2406">
        <v>448559</v>
      </c>
      <c r="S2406">
        <v>443386</v>
      </c>
      <c r="T2406">
        <v>439169</v>
      </c>
      <c r="U2406">
        <v>438456</v>
      </c>
      <c r="V2406">
        <v>440077</v>
      </c>
      <c r="W2406">
        <v>442799</v>
      </c>
      <c r="X2406">
        <v>444919</v>
      </c>
      <c r="Y2406">
        <v>444403</v>
      </c>
      <c r="Z2406">
        <v>444416</v>
      </c>
      <c r="AA2406">
        <v>443829</v>
      </c>
      <c r="AB2406">
        <v>442825</v>
      </c>
      <c r="AC2406">
        <v>441768</v>
      </c>
      <c r="AD2406">
        <v>441133</v>
      </c>
      <c r="AE2406" s="21" t="s">
        <v>1</v>
      </c>
    </row>
    <row r="2407" spans="1:31" x14ac:dyDescent="0.2">
      <c r="A2407" s="27" t="s">
        <v>50</v>
      </c>
      <c r="B2407" s="13" t="s">
        <v>50</v>
      </c>
      <c r="C2407" s="14">
        <v>104</v>
      </c>
      <c r="D2407" s="13" t="s">
        <v>50</v>
      </c>
      <c r="E2407" s="13" t="s">
        <v>489</v>
      </c>
      <c r="F2407" s="13" t="s">
        <v>313</v>
      </c>
      <c r="G2407" s="14" t="s">
        <v>317</v>
      </c>
      <c r="H2407" s="205">
        <v>530735</v>
      </c>
      <c r="I2407" s="205">
        <v>529837</v>
      </c>
      <c r="J2407" s="205">
        <v>525690</v>
      </c>
      <c r="K2407" s="205">
        <v>517849.00000000006</v>
      </c>
      <c r="L2407" s="205">
        <v>507451</v>
      </c>
      <c r="M2407">
        <v>495704</v>
      </c>
      <c r="N2407">
        <v>484328</v>
      </c>
      <c r="O2407">
        <v>475636</v>
      </c>
      <c r="P2407">
        <v>468042</v>
      </c>
      <c r="Q2407">
        <v>461131</v>
      </c>
      <c r="R2407">
        <v>455107</v>
      </c>
      <c r="S2407">
        <v>450146</v>
      </c>
      <c r="T2407">
        <v>446257</v>
      </c>
      <c r="U2407">
        <v>445814</v>
      </c>
      <c r="V2407">
        <v>447820</v>
      </c>
      <c r="W2407">
        <v>450946</v>
      </c>
      <c r="X2407">
        <v>453366</v>
      </c>
      <c r="Y2407">
        <v>452915</v>
      </c>
      <c r="Z2407">
        <v>452846</v>
      </c>
      <c r="AA2407">
        <v>451994</v>
      </c>
      <c r="AB2407">
        <v>450631</v>
      </c>
      <c r="AC2407">
        <v>449256</v>
      </c>
      <c r="AD2407">
        <v>448499</v>
      </c>
      <c r="AE2407" s="22" t="s">
        <v>1</v>
      </c>
    </row>
    <row r="2408" spans="1:31" x14ac:dyDescent="0.2">
      <c r="A2408" s="25" t="s">
        <v>50</v>
      </c>
      <c r="B2408" s="11" t="s">
        <v>50</v>
      </c>
      <c r="C2408" s="12">
        <v>104</v>
      </c>
      <c r="D2408" s="11" t="s">
        <v>50</v>
      </c>
      <c r="E2408" s="11" t="s">
        <v>443</v>
      </c>
      <c r="F2408" s="11" t="s">
        <v>312</v>
      </c>
      <c r="G2408" s="12" t="s">
        <v>356</v>
      </c>
      <c r="H2408" s="205">
        <v>522316.00000000006</v>
      </c>
      <c r="I2408" s="205">
        <v>523265</v>
      </c>
      <c r="J2408" s="205">
        <v>521647.00000000006</v>
      </c>
      <c r="K2408" s="205">
        <v>516982</v>
      </c>
      <c r="L2408" s="205">
        <v>508890</v>
      </c>
      <c r="M2408">
        <v>498644</v>
      </c>
      <c r="N2408">
        <v>487465</v>
      </c>
      <c r="O2408">
        <v>477283</v>
      </c>
      <c r="P2408">
        <v>468939</v>
      </c>
      <c r="Q2408">
        <v>461063</v>
      </c>
      <c r="R2408">
        <v>453887</v>
      </c>
      <c r="S2408">
        <v>447592</v>
      </c>
      <c r="T2408">
        <v>442217</v>
      </c>
      <c r="U2408">
        <v>439262</v>
      </c>
      <c r="V2408">
        <v>439214</v>
      </c>
      <c r="W2408">
        <v>440851</v>
      </c>
      <c r="X2408">
        <v>442899</v>
      </c>
      <c r="Y2408">
        <v>443650</v>
      </c>
      <c r="Z2408">
        <v>444041</v>
      </c>
      <c r="AA2408">
        <v>443775</v>
      </c>
      <c r="AB2408">
        <v>443041</v>
      </c>
      <c r="AC2408">
        <v>442061</v>
      </c>
      <c r="AD2408">
        <v>441204</v>
      </c>
      <c r="AE2408" s="21" t="s">
        <v>1</v>
      </c>
    </row>
    <row r="2409" spans="1:31" x14ac:dyDescent="0.2">
      <c r="A2409" s="27" t="s">
        <v>50</v>
      </c>
      <c r="B2409" s="13" t="s">
        <v>50</v>
      </c>
      <c r="C2409" s="14">
        <v>104</v>
      </c>
      <c r="D2409" s="13" t="s">
        <v>50</v>
      </c>
      <c r="E2409" s="13" t="s">
        <v>490</v>
      </c>
      <c r="F2409" s="13" t="s">
        <v>313</v>
      </c>
      <c r="G2409" s="14" t="s">
        <v>356</v>
      </c>
      <c r="H2409" s="205">
        <v>527664</v>
      </c>
      <c r="I2409" s="205">
        <v>529007</v>
      </c>
      <c r="J2409" s="205">
        <v>527850</v>
      </c>
      <c r="K2409" s="205">
        <v>523134</v>
      </c>
      <c r="L2409" s="205">
        <v>515068</v>
      </c>
      <c r="M2409">
        <v>504883</v>
      </c>
      <c r="N2409">
        <v>493706</v>
      </c>
      <c r="O2409">
        <v>483403</v>
      </c>
      <c r="P2409">
        <v>475020</v>
      </c>
      <c r="Q2409">
        <v>467144</v>
      </c>
      <c r="R2409">
        <v>460021</v>
      </c>
      <c r="S2409">
        <v>453884</v>
      </c>
      <c r="T2409">
        <v>448790</v>
      </c>
      <c r="U2409">
        <v>446043</v>
      </c>
      <c r="V2409">
        <v>446359</v>
      </c>
      <c r="W2409">
        <v>448417</v>
      </c>
      <c r="X2409">
        <v>450840</v>
      </c>
      <c r="Y2409">
        <v>451807</v>
      </c>
      <c r="Z2409">
        <v>452269</v>
      </c>
      <c r="AA2409">
        <v>451854</v>
      </c>
      <c r="AB2409">
        <v>450839</v>
      </c>
      <c r="AC2409">
        <v>449545</v>
      </c>
      <c r="AD2409">
        <v>448471</v>
      </c>
      <c r="AE2409" s="22" t="s">
        <v>1</v>
      </c>
    </row>
    <row r="2410" spans="1:31" x14ac:dyDescent="0.2">
      <c r="A2410" s="25" t="s">
        <v>50</v>
      </c>
      <c r="B2410" s="11" t="s">
        <v>50</v>
      </c>
      <c r="C2410" s="12">
        <v>104</v>
      </c>
      <c r="D2410" s="11" t="s">
        <v>50</v>
      </c>
      <c r="E2410" s="11" t="s">
        <v>444</v>
      </c>
      <c r="F2410" s="11" t="s">
        <v>312</v>
      </c>
      <c r="G2410" s="12" t="s">
        <v>327</v>
      </c>
      <c r="H2410" s="205">
        <v>518782.00000000006</v>
      </c>
      <c r="I2410" s="205">
        <v>521443.99999999994</v>
      </c>
      <c r="J2410" s="205">
        <v>522207.99999999994</v>
      </c>
      <c r="K2410" s="205">
        <v>520845</v>
      </c>
      <c r="L2410" s="205">
        <v>515261.99999999994</v>
      </c>
      <c r="M2410">
        <v>506741</v>
      </c>
      <c r="N2410">
        <v>496505</v>
      </c>
      <c r="O2410">
        <v>485758</v>
      </c>
      <c r="P2410">
        <v>476966</v>
      </c>
      <c r="Q2410">
        <v>468433</v>
      </c>
      <c r="R2410">
        <v>460448</v>
      </c>
      <c r="S2410">
        <v>453251</v>
      </c>
      <c r="T2410">
        <v>446912</v>
      </c>
      <c r="U2410">
        <v>441607</v>
      </c>
      <c r="V2410">
        <v>439771</v>
      </c>
      <c r="W2410">
        <v>440197</v>
      </c>
      <c r="X2410">
        <v>441624</v>
      </c>
      <c r="Y2410">
        <v>442875</v>
      </c>
      <c r="Z2410">
        <v>443579</v>
      </c>
      <c r="AA2410">
        <v>443563</v>
      </c>
      <c r="AB2410">
        <v>443024</v>
      </c>
      <c r="AC2410">
        <v>442192</v>
      </c>
      <c r="AD2410">
        <v>441254</v>
      </c>
      <c r="AE2410" s="21" t="s">
        <v>1</v>
      </c>
    </row>
    <row r="2411" spans="1:31" x14ac:dyDescent="0.2">
      <c r="A2411" s="27" t="s">
        <v>50</v>
      </c>
      <c r="B2411" s="13" t="s">
        <v>50</v>
      </c>
      <c r="C2411" s="14">
        <v>104</v>
      </c>
      <c r="D2411" s="13" t="s">
        <v>50</v>
      </c>
      <c r="E2411" s="13" t="s">
        <v>491</v>
      </c>
      <c r="F2411" s="13" t="s">
        <v>313</v>
      </c>
      <c r="G2411" s="14" t="s">
        <v>327</v>
      </c>
      <c r="H2411" s="205">
        <v>523321</v>
      </c>
      <c r="I2411" s="205">
        <v>526426</v>
      </c>
      <c r="J2411" s="205">
        <v>527735</v>
      </c>
      <c r="K2411" s="205">
        <v>526401</v>
      </c>
      <c r="L2411" s="205">
        <v>520908</v>
      </c>
      <c r="M2411">
        <v>512511.99999999994</v>
      </c>
      <c r="N2411">
        <v>502358</v>
      </c>
      <c r="O2411">
        <v>491564</v>
      </c>
      <c r="P2411">
        <v>482710</v>
      </c>
      <c r="Q2411">
        <v>474158</v>
      </c>
      <c r="R2411">
        <v>466199</v>
      </c>
      <c r="S2411">
        <v>459109</v>
      </c>
      <c r="T2411">
        <v>453001</v>
      </c>
      <c r="U2411">
        <v>447822</v>
      </c>
      <c r="V2411">
        <v>446314</v>
      </c>
      <c r="W2411">
        <v>447162</v>
      </c>
      <c r="X2411">
        <v>449001</v>
      </c>
      <c r="Y2411">
        <v>450572</v>
      </c>
      <c r="Z2411">
        <v>451504</v>
      </c>
      <c r="AA2411">
        <v>451463</v>
      </c>
      <c r="AB2411">
        <v>450729</v>
      </c>
      <c r="AC2411">
        <v>449629</v>
      </c>
      <c r="AD2411">
        <v>448438</v>
      </c>
      <c r="AE2411" s="22" t="s">
        <v>1</v>
      </c>
    </row>
    <row r="2412" spans="1:31" x14ac:dyDescent="0.2">
      <c r="A2412" s="25" t="s">
        <v>50</v>
      </c>
      <c r="B2412" s="11" t="s">
        <v>50</v>
      </c>
      <c r="C2412" s="12">
        <v>104</v>
      </c>
      <c r="D2412" s="11" t="s">
        <v>50</v>
      </c>
      <c r="E2412" s="11" t="s">
        <v>445</v>
      </c>
      <c r="F2412" s="11" t="s">
        <v>312</v>
      </c>
      <c r="G2412" s="12" t="s">
        <v>320</v>
      </c>
      <c r="H2412" s="205">
        <v>514150</v>
      </c>
      <c r="I2412" s="205">
        <v>518190.00000000006</v>
      </c>
      <c r="J2412" s="205">
        <v>520849.00000000006</v>
      </c>
      <c r="K2412" s="205">
        <v>522160.99999999994</v>
      </c>
      <c r="L2412" s="205">
        <v>520201</v>
      </c>
      <c r="M2412">
        <v>513643</v>
      </c>
      <c r="N2412">
        <v>504585</v>
      </c>
      <c r="O2412">
        <v>494232</v>
      </c>
      <c r="P2412">
        <v>485294</v>
      </c>
      <c r="Q2412">
        <v>476423</v>
      </c>
      <c r="R2412">
        <v>467885</v>
      </c>
      <c r="S2412">
        <v>460005</v>
      </c>
      <c r="T2412">
        <v>452907</v>
      </c>
      <c r="U2412">
        <v>445764</v>
      </c>
      <c r="V2412">
        <v>441416</v>
      </c>
      <c r="W2412">
        <v>440506</v>
      </c>
      <c r="X2412">
        <v>441179</v>
      </c>
      <c r="Y2412">
        <v>442273</v>
      </c>
      <c r="Z2412">
        <v>443000</v>
      </c>
      <c r="AA2412">
        <v>443393</v>
      </c>
      <c r="AB2412">
        <v>442976</v>
      </c>
      <c r="AC2412">
        <v>442213</v>
      </c>
      <c r="AD2412">
        <v>441298</v>
      </c>
      <c r="AE2412" s="21" t="s">
        <v>1</v>
      </c>
    </row>
    <row r="2413" spans="1:31" x14ac:dyDescent="0.2">
      <c r="A2413" s="27" t="s">
        <v>50</v>
      </c>
      <c r="B2413" s="13" t="s">
        <v>50</v>
      </c>
      <c r="C2413" s="14">
        <v>104</v>
      </c>
      <c r="D2413" s="13" t="s">
        <v>50</v>
      </c>
      <c r="E2413" s="13" t="s">
        <v>492</v>
      </c>
      <c r="F2413" s="13" t="s">
        <v>313</v>
      </c>
      <c r="G2413" s="14" t="s">
        <v>320</v>
      </c>
      <c r="H2413" s="205">
        <v>517864.00000000006</v>
      </c>
      <c r="I2413" s="205">
        <v>522371</v>
      </c>
      <c r="J2413" s="205">
        <v>525643</v>
      </c>
      <c r="K2413" s="205">
        <v>527035</v>
      </c>
      <c r="L2413" s="205">
        <v>525282</v>
      </c>
      <c r="M2413">
        <v>518908</v>
      </c>
      <c r="N2413">
        <v>509998</v>
      </c>
      <c r="O2413">
        <v>499686</v>
      </c>
      <c r="P2413">
        <v>490709</v>
      </c>
      <c r="Q2413">
        <v>481765</v>
      </c>
      <c r="R2413">
        <v>473246</v>
      </c>
      <c r="S2413">
        <v>465453</v>
      </c>
      <c r="T2413">
        <v>458540</v>
      </c>
      <c r="U2413">
        <v>451462</v>
      </c>
      <c r="V2413">
        <v>447341</v>
      </c>
      <c r="W2413">
        <v>446843</v>
      </c>
      <c r="X2413">
        <v>447952</v>
      </c>
      <c r="Y2413">
        <v>449424</v>
      </c>
      <c r="Z2413">
        <v>450494</v>
      </c>
      <c r="AA2413">
        <v>451041</v>
      </c>
      <c r="AB2413">
        <v>450523</v>
      </c>
      <c r="AC2413">
        <v>449549</v>
      </c>
      <c r="AD2413">
        <v>448399</v>
      </c>
      <c r="AE2413" s="22" t="s">
        <v>1</v>
      </c>
    </row>
    <row r="2414" spans="1:31" x14ac:dyDescent="0.2">
      <c r="A2414" s="25" t="s">
        <v>50</v>
      </c>
      <c r="B2414" s="11" t="s">
        <v>50</v>
      </c>
      <c r="C2414" s="12">
        <v>104</v>
      </c>
      <c r="D2414" s="11" t="s">
        <v>50</v>
      </c>
      <c r="E2414" s="11" t="s">
        <v>446</v>
      </c>
      <c r="F2414" s="11" t="s">
        <v>312</v>
      </c>
      <c r="G2414" s="12" t="s">
        <v>326</v>
      </c>
      <c r="H2414" s="205">
        <v>508571</v>
      </c>
      <c r="I2414" s="205">
        <v>513643</v>
      </c>
      <c r="J2414" s="205">
        <v>517874</v>
      </c>
      <c r="K2414" s="205">
        <v>520799.99999999994</v>
      </c>
      <c r="L2414" s="205">
        <v>522272.00000000006</v>
      </c>
      <c r="M2414">
        <v>519659.99999999994</v>
      </c>
      <c r="N2414">
        <v>512017.00000000006</v>
      </c>
      <c r="O2414">
        <v>502293</v>
      </c>
      <c r="P2414">
        <v>493514</v>
      </c>
      <c r="Q2414">
        <v>484601</v>
      </c>
      <c r="R2414">
        <v>475837</v>
      </c>
      <c r="S2414">
        <v>467510</v>
      </c>
      <c r="T2414">
        <v>459856</v>
      </c>
      <c r="U2414">
        <v>451697</v>
      </c>
      <c r="V2414">
        <v>445038</v>
      </c>
      <c r="W2414">
        <v>441451</v>
      </c>
      <c r="X2414">
        <v>441240</v>
      </c>
      <c r="Y2414">
        <v>442036</v>
      </c>
      <c r="Z2414">
        <v>442388</v>
      </c>
      <c r="AA2414">
        <v>443010</v>
      </c>
      <c r="AB2414">
        <v>443098</v>
      </c>
      <c r="AC2414">
        <v>442328</v>
      </c>
      <c r="AD2414">
        <v>441357</v>
      </c>
      <c r="AE2414" s="21" t="s">
        <v>1</v>
      </c>
    </row>
    <row r="2415" spans="1:31" x14ac:dyDescent="0.2">
      <c r="A2415" s="27" t="s">
        <v>50</v>
      </c>
      <c r="B2415" s="13" t="s">
        <v>50</v>
      </c>
      <c r="C2415" s="14">
        <v>104</v>
      </c>
      <c r="D2415" s="13" t="s">
        <v>50</v>
      </c>
      <c r="E2415" s="13" t="s">
        <v>493</v>
      </c>
      <c r="F2415" s="13" t="s">
        <v>313</v>
      </c>
      <c r="G2415" s="14" t="s">
        <v>326</v>
      </c>
      <c r="H2415" s="205">
        <v>511452</v>
      </c>
      <c r="I2415" s="205">
        <v>516993.00000000006</v>
      </c>
      <c r="J2415" s="205">
        <v>521874</v>
      </c>
      <c r="K2415" s="205">
        <v>524884</v>
      </c>
      <c r="L2415" s="205">
        <v>526665</v>
      </c>
      <c r="M2415">
        <v>524392</v>
      </c>
      <c r="N2415">
        <v>516953</v>
      </c>
      <c r="O2415">
        <v>507336</v>
      </c>
      <c r="P2415">
        <v>498607</v>
      </c>
      <c r="Q2415">
        <v>489598</v>
      </c>
      <c r="R2415">
        <v>480771</v>
      </c>
      <c r="S2415">
        <v>472538</v>
      </c>
      <c r="T2415">
        <v>465056</v>
      </c>
      <c r="U2415">
        <v>456945</v>
      </c>
      <c r="V2415">
        <v>450414</v>
      </c>
      <c r="W2415">
        <v>447119</v>
      </c>
      <c r="X2415">
        <v>447358</v>
      </c>
      <c r="Y2415">
        <v>448582</v>
      </c>
      <c r="Z2415">
        <v>449320</v>
      </c>
      <c r="AA2415">
        <v>450258</v>
      </c>
      <c r="AB2415">
        <v>450445</v>
      </c>
      <c r="AC2415">
        <v>449529</v>
      </c>
      <c r="AD2415">
        <v>448348</v>
      </c>
      <c r="AE2415" s="22" t="s">
        <v>1</v>
      </c>
    </row>
    <row r="2416" spans="1:31" x14ac:dyDescent="0.2">
      <c r="A2416" s="25" t="s">
        <v>50</v>
      </c>
      <c r="B2416" s="11" t="s">
        <v>50</v>
      </c>
      <c r="C2416" s="12">
        <v>104</v>
      </c>
      <c r="D2416" s="11" t="s">
        <v>50</v>
      </c>
      <c r="E2416" s="11" t="s">
        <v>447</v>
      </c>
      <c r="F2416" s="11" t="s">
        <v>312</v>
      </c>
      <c r="G2416" s="12" t="s">
        <v>318</v>
      </c>
      <c r="H2416" s="205">
        <v>502841</v>
      </c>
      <c r="I2416" s="205">
        <v>507940</v>
      </c>
      <c r="J2416" s="205">
        <v>513409.99999999994</v>
      </c>
      <c r="K2416" s="205">
        <v>517361.99999999994</v>
      </c>
      <c r="L2416" s="205">
        <v>520910.99999999994</v>
      </c>
      <c r="M2416">
        <v>522486</v>
      </c>
      <c r="N2416">
        <v>519111</v>
      </c>
      <c r="O2416">
        <v>510253</v>
      </c>
      <c r="P2416">
        <v>501239</v>
      </c>
      <c r="Q2416">
        <v>492562</v>
      </c>
      <c r="R2416">
        <v>483864</v>
      </c>
      <c r="S2416">
        <v>475427</v>
      </c>
      <c r="T2416">
        <v>467436</v>
      </c>
      <c r="U2416">
        <v>458864</v>
      </c>
      <c r="V2416">
        <v>450916</v>
      </c>
      <c r="W2416">
        <v>444541</v>
      </c>
      <c r="X2416">
        <v>441484</v>
      </c>
      <c r="Y2416">
        <v>441849</v>
      </c>
      <c r="Z2416">
        <v>442013</v>
      </c>
      <c r="AA2416">
        <v>442388</v>
      </c>
      <c r="AB2416">
        <v>442912</v>
      </c>
      <c r="AC2416">
        <v>442741</v>
      </c>
      <c r="AD2416">
        <v>441636</v>
      </c>
      <c r="AE2416" s="21" t="s">
        <v>1</v>
      </c>
    </row>
    <row r="2417" spans="1:31" x14ac:dyDescent="0.2">
      <c r="A2417" s="27" t="s">
        <v>50</v>
      </c>
      <c r="B2417" s="13" t="s">
        <v>50</v>
      </c>
      <c r="C2417" s="14">
        <v>104</v>
      </c>
      <c r="D2417" s="13" t="s">
        <v>50</v>
      </c>
      <c r="E2417" s="13" t="s">
        <v>494</v>
      </c>
      <c r="F2417" s="13" t="s">
        <v>313</v>
      </c>
      <c r="G2417" s="14" t="s">
        <v>318</v>
      </c>
      <c r="H2417" s="205">
        <v>504810</v>
      </c>
      <c r="I2417" s="205">
        <v>510440</v>
      </c>
      <c r="J2417" s="205">
        <v>516568.99999999994</v>
      </c>
      <c r="K2417" s="205">
        <v>520558</v>
      </c>
      <c r="L2417" s="205">
        <v>524452</v>
      </c>
      <c r="M2417">
        <v>526525</v>
      </c>
      <c r="N2417">
        <v>523547</v>
      </c>
      <c r="O2417">
        <v>514847</v>
      </c>
      <c r="P2417">
        <v>505980</v>
      </c>
      <c r="Q2417">
        <v>497269</v>
      </c>
      <c r="R2417">
        <v>488438</v>
      </c>
      <c r="S2417">
        <v>479984</v>
      </c>
      <c r="T2417">
        <v>472184</v>
      </c>
      <c r="U2417">
        <v>463706</v>
      </c>
      <c r="V2417">
        <v>455848</v>
      </c>
      <c r="W2417">
        <v>449627</v>
      </c>
      <c r="X2417">
        <v>446882</v>
      </c>
      <c r="Y2417">
        <v>447713</v>
      </c>
      <c r="Z2417">
        <v>448291</v>
      </c>
      <c r="AA2417">
        <v>449056</v>
      </c>
      <c r="AB2417">
        <v>449888</v>
      </c>
      <c r="AC2417">
        <v>449795</v>
      </c>
      <c r="AD2417">
        <v>448514</v>
      </c>
      <c r="AE2417" s="22" t="s">
        <v>1</v>
      </c>
    </row>
    <row r="2418" spans="1:31" x14ac:dyDescent="0.2">
      <c r="A2418" s="25" t="s">
        <v>50</v>
      </c>
      <c r="B2418" s="11" t="s">
        <v>50</v>
      </c>
      <c r="C2418" s="12">
        <v>104</v>
      </c>
      <c r="D2418" s="11" t="s">
        <v>50</v>
      </c>
      <c r="E2418" s="11" t="s">
        <v>448</v>
      </c>
      <c r="F2418" s="11" t="s">
        <v>312</v>
      </c>
      <c r="G2418" s="12" t="s">
        <v>333</v>
      </c>
      <c r="H2418" s="205">
        <v>497436</v>
      </c>
      <c r="I2418" s="205">
        <v>502082</v>
      </c>
      <c r="J2418" s="205">
        <v>507581</v>
      </c>
      <c r="K2418" s="205">
        <v>512698.99999999994</v>
      </c>
      <c r="L2418" s="205">
        <v>517006.99999999994</v>
      </c>
      <c r="M2418">
        <v>521123.00000000006</v>
      </c>
      <c r="N2418">
        <v>522693</v>
      </c>
      <c r="O2418">
        <v>518424</v>
      </c>
      <c r="P2418">
        <v>508816</v>
      </c>
      <c r="Q2418">
        <v>499947</v>
      </c>
      <c r="R2418">
        <v>491566</v>
      </c>
      <c r="S2418">
        <v>483306</v>
      </c>
      <c r="T2418">
        <v>475324</v>
      </c>
      <c r="U2418">
        <v>466436</v>
      </c>
      <c r="V2418">
        <v>458308</v>
      </c>
      <c r="W2418">
        <v>450366</v>
      </c>
      <c r="X2418">
        <v>444041</v>
      </c>
      <c r="Y2418">
        <v>441393</v>
      </c>
      <c r="Z2418">
        <v>441750</v>
      </c>
      <c r="AA2418">
        <v>441875</v>
      </c>
      <c r="AB2418">
        <v>442279</v>
      </c>
      <c r="AC2418">
        <v>442752</v>
      </c>
      <c r="AD2418">
        <v>442341</v>
      </c>
      <c r="AE2418" s="21" t="s">
        <v>1</v>
      </c>
    </row>
    <row r="2419" spans="1:31" x14ac:dyDescent="0.2">
      <c r="A2419" s="27" t="s">
        <v>50</v>
      </c>
      <c r="B2419" s="13" t="s">
        <v>50</v>
      </c>
      <c r="C2419" s="14">
        <v>104</v>
      </c>
      <c r="D2419" s="13" t="s">
        <v>50</v>
      </c>
      <c r="E2419" s="13" t="s">
        <v>495</v>
      </c>
      <c r="F2419" s="13" t="s">
        <v>313</v>
      </c>
      <c r="G2419" s="14" t="s">
        <v>333</v>
      </c>
      <c r="H2419" s="205">
        <v>498379</v>
      </c>
      <c r="I2419" s="205">
        <v>503617</v>
      </c>
      <c r="J2419" s="205">
        <v>509869</v>
      </c>
      <c r="K2419" s="205">
        <v>514962.99999999994</v>
      </c>
      <c r="L2419" s="205">
        <v>519567</v>
      </c>
      <c r="M2419">
        <v>524250</v>
      </c>
      <c r="N2419">
        <v>526432</v>
      </c>
      <c r="O2419">
        <v>522551.00000000006</v>
      </c>
      <c r="P2419">
        <v>513159</v>
      </c>
      <c r="Q2419">
        <v>504360</v>
      </c>
      <c r="R2419">
        <v>495881</v>
      </c>
      <c r="S2419">
        <v>487487</v>
      </c>
      <c r="T2419">
        <v>479556</v>
      </c>
      <c r="U2419">
        <v>470839</v>
      </c>
      <c r="V2419">
        <v>462861</v>
      </c>
      <c r="W2419">
        <v>455014</v>
      </c>
      <c r="X2419">
        <v>448824</v>
      </c>
      <c r="Y2419">
        <v>446485</v>
      </c>
      <c r="Z2419">
        <v>447314</v>
      </c>
      <c r="AA2419">
        <v>447842</v>
      </c>
      <c r="AB2419">
        <v>448660</v>
      </c>
      <c r="AC2419">
        <v>449464</v>
      </c>
      <c r="AD2419">
        <v>449123</v>
      </c>
      <c r="AE2419" s="22" t="s">
        <v>1</v>
      </c>
    </row>
    <row r="2420" spans="1:31" x14ac:dyDescent="0.2">
      <c r="A2420" s="25" t="s">
        <v>50</v>
      </c>
      <c r="B2420" s="11" t="s">
        <v>50</v>
      </c>
      <c r="C2420" s="12">
        <v>104</v>
      </c>
      <c r="D2420" s="11" t="s">
        <v>50</v>
      </c>
      <c r="E2420" s="11" t="s">
        <v>449</v>
      </c>
      <c r="F2420" s="11" t="s">
        <v>312</v>
      </c>
      <c r="G2420" s="12" t="s">
        <v>340</v>
      </c>
      <c r="H2420" s="205">
        <v>492290</v>
      </c>
      <c r="I2420" s="205">
        <v>496638</v>
      </c>
      <c r="J2420" s="205">
        <v>501591</v>
      </c>
      <c r="K2420" s="205">
        <v>506797</v>
      </c>
      <c r="L2420" s="205">
        <v>512145</v>
      </c>
      <c r="M2420">
        <v>516753.00000000006</v>
      </c>
      <c r="N2420">
        <v>521328.99999999994</v>
      </c>
      <c r="O2420">
        <v>522760</v>
      </c>
      <c r="P2420">
        <v>516567</v>
      </c>
      <c r="Q2420">
        <v>507138</v>
      </c>
      <c r="R2420">
        <v>498611</v>
      </c>
      <c r="S2420">
        <v>490752</v>
      </c>
      <c r="T2420">
        <v>483060</v>
      </c>
      <c r="U2420">
        <v>474194</v>
      </c>
      <c r="V2420">
        <v>465877</v>
      </c>
      <c r="W2420">
        <v>457986</v>
      </c>
      <c r="X2420">
        <v>449814</v>
      </c>
      <c r="Y2420">
        <v>443416</v>
      </c>
      <c r="Z2420">
        <v>441246</v>
      </c>
      <c r="AA2420">
        <v>441537</v>
      </c>
      <c r="AB2420">
        <v>441629</v>
      </c>
      <c r="AC2420">
        <v>442110</v>
      </c>
      <c r="AD2420">
        <v>442547</v>
      </c>
      <c r="AE2420" s="21" t="s">
        <v>1</v>
      </c>
    </row>
    <row r="2421" spans="1:31" x14ac:dyDescent="0.2">
      <c r="A2421" s="27" t="s">
        <v>50</v>
      </c>
      <c r="B2421" s="13" t="s">
        <v>50</v>
      </c>
      <c r="C2421" s="14">
        <v>104</v>
      </c>
      <c r="D2421" s="13" t="s">
        <v>50</v>
      </c>
      <c r="E2421" s="13" t="s">
        <v>496</v>
      </c>
      <c r="F2421" s="13" t="s">
        <v>313</v>
      </c>
      <c r="G2421" s="14" t="s">
        <v>340</v>
      </c>
      <c r="H2421" s="205">
        <v>492129</v>
      </c>
      <c r="I2421" s="205">
        <v>497053</v>
      </c>
      <c r="J2421" s="205">
        <v>502860</v>
      </c>
      <c r="K2421" s="205">
        <v>508087</v>
      </c>
      <c r="L2421" s="205">
        <v>513679.99999999994</v>
      </c>
      <c r="M2421">
        <v>518804</v>
      </c>
      <c r="N2421">
        <v>524094.00000000006</v>
      </c>
      <c r="O2421">
        <v>526186</v>
      </c>
      <c r="P2421">
        <v>520498.00000000006</v>
      </c>
      <c r="Q2421">
        <v>511204</v>
      </c>
      <c r="R2421">
        <v>502689</v>
      </c>
      <c r="S2421">
        <v>494705</v>
      </c>
      <c r="T2421">
        <v>486902</v>
      </c>
      <c r="U2421">
        <v>478096</v>
      </c>
      <c r="V2421">
        <v>470007</v>
      </c>
      <c r="W2421">
        <v>462283</v>
      </c>
      <c r="X2421">
        <v>454165</v>
      </c>
      <c r="Y2421">
        <v>447860</v>
      </c>
      <c r="Z2421">
        <v>446014</v>
      </c>
      <c r="AA2421">
        <v>446756</v>
      </c>
      <c r="AB2421">
        <v>447260</v>
      </c>
      <c r="AC2421">
        <v>448210</v>
      </c>
      <c r="AD2421">
        <v>449019</v>
      </c>
      <c r="AE2421" s="22" t="s">
        <v>1</v>
      </c>
    </row>
    <row r="2422" spans="1:31" x14ac:dyDescent="0.2">
      <c r="A2422" s="25" t="s">
        <v>50</v>
      </c>
      <c r="B2422" s="11" t="s">
        <v>50</v>
      </c>
      <c r="C2422" s="12">
        <v>104</v>
      </c>
      <c r="D2422" s="11" t="s">
        <v>50</v>
      </c>
      <c r="E2422" s="11" t="s">
        <v>450</v>
      </c>
      <c r="F2422" s="11" t="s">
        <v>312</v>
      </c>
      <c r="G2422" s="12" t="s">
        <v>329</v>
      </c>
      <c r="H2422" s="205">
        <v>486775</v>
      </c>
      <c r="I2422" s="205">
        <v>491459</v>
      </c>
      <c r="J2422" s="205">
        <v>496105</v>
      </c>
      <c r="K2422" s="205">
        <v>500703</v>
      </c>
      <c r="L2422" s="205">
        <v>506167</v>
      </c>
      <c r="M2422">
        <v>511691</v>
      </c>
      <c r="N2422">
        <v>516493.00000000006</v>
      </c>
      <c r="O2422">
        <v>521395</v>
      </c>
      <c r="P2422">
        <v>520484.00000000006</v>
      </c>
      <c r="Q2422">
        <v>514465.00000000006</v>
      </c>
      <c r="R2422">
        <v>505415</v>
      </c>
      <c r="S2422">
        <v>497459</v>
      </c>
      <c r="T2422">
        <v>490254</v>
      </c>
      <c r="U2422">
        <v>481797</v>
      </c>
      <c r="V2422">
        <v>473515</v>
      </c>
      <c r="W2422">
        <v>465558</v>
      </c>
      <c r="X2422">
        <v>457662</v>
      </c>
      <c r="Y2422">
        <v>449134</v>
      </c>
      <c r="Z2422">
        <v>443216</v>
      </c>
      <c r="AA2422">
        <v>440984</v>
      </c>
      <c r="AB2422">
        <v>441215</v>
      </c>
      <c r="AC2422">
        <v>441321</v>
      </c>
      <c r="AD2422">
        <v>441896</v>
      </c>
      <c r="AE2422" s="21" t="s">
        <v>1</v>
      </c>
    </row>
    <row r="2423" spans="1:31" x14ac:dyDescent="0.2">
      <c r="A2423" s="27" t="s">
        <v>50</v>
      </c>
      <c r="B2423" s="13" t="s">
        <v>50</v>
      </c>
      <c r="C2423" s="14">
        <v>104</v>
      </c>
      <c r="D2423" s="13" t="s">
        <v>50</v>
      </c>
      <c r="E2423" s="13" t="s">
        <v>497</v>
      </c>
      <c r="F2423" s="13" t="s">
        <v>313</v>
      </c>
      <c r="G2423" s="14" t="s">
        <v>329</v>
      </c>
      <c r="H2423" s="205">
        <v>485499</v>
      </c>
      <c r="I2423" s="205">
        <v>490644</v>
      </c>
      <c r="J2423" s="205">
        <v>496156</v>
      </c>
      <c r="K2423" s="205">
        <v>500907</v>
      </c>
      <c r="L2423" s="205">
        <v>506625</v>
      </c>
      <c r="M2423">
        <v>512621</v>
      </c>
      <c r="N2423">
        <v>518085.00000000006</v>
      </c>
      <c r="O2423">
        <v>523785.99999999994</v>
      </c>
      <c r="P2423">
        <v>523734.00000000006</v>
      </c>
      <c r="Q2423">
        <v>518174.99999999994</v>
      </c>
      <c r="R2423">
        <v>509198</v>
      </c>
      <c r="S2423">
        <v>501235</v>
      </c>
      <c r="T2423">
        <v>493901</v>
      </c>
      <c r="U2423">
        <v>485296</v>
      </c>
      <c r="V2423">
        <v>477156</v>
      </c>
      <c r="W2423">
        <v>469447</v>
      </c>
      <c r="X2423">
        <v>461690</v>
      </c>
      <c r="Y2423">
        <v>453152</v>
      </c>
      <c r="Z2423">
        <v>447292</v>
      </c>
      <c r="AA2423">
        <v>445384</v>
      </c>
      <c r="AB2423">
        <v>446066</v>
      </c>
      <c r="AC2423">
        <v>446624</v>
      </c>
      <c r="AD2423">
        <v>447738</v>
      </c>
      <c r="AE2423" s="22" t="s">
        <v>1</v>
      </c>
    </row>
    <row r="2424" spans="1:31" x14ac:dyDescent="0.2">
      <c r="A2424" s="25" t="s">
        <v>50</v>
      </c>
      <c r="B2424" s="11" t="s">
        <v>50</v>
      </c>
      <c r="C2424" s="12">
        <v>104</v>
      </c>
      <c r="D2424" s="11" t="s">
        <v>50</v>
      </c>
      <c r="E2424" s="11" t="s">
        <v>451</v>
      </c>
      <c r="F2424" s="11" t="s">
        <v>312</v>
      </c>
      <c r="G2424" s="12" t="s">
        <v>361</v>
      </c>
      <c r="H2424" s="205">
        <v>480905</v>
      </c>
      <c r="I2424" s="205">
        <v>485788</v>
      </c>
      <c r="J2424" s="205">
        <v>490890</v>
      </c>
      <c r="K2424" s="205">
        <v>495079</v>
      </c>
      <c r="L2424" s="205">
        <v>499968</v>
      </c>
      <c r="M2424">
        <v>505637</v>
      </c>
      <c r="N2424">
        <v>511230</v>
      </c>
      <c r="O2424">
        <v>516094.00000000006</v>
      </c>
      <c r="P2424">
        <v>518729.00000000006</v>
      </c>
      <c r="Q2424">
        <v>517961</v>
      </c>
      <c r="R2424">
        <v>512317</v>
      </c>
      <c r="S2424">
        <v>503880</v>
      </c>
      <c r="T2424">
        <v>496627</v>
      </c>
      <c r="U2424">
        <v>488862</v>
      </c>
      <c r="V2424">
        <v>480992</v>
      </c>
      <c r="W2424">
        <v>473079</v>
      </c>
      <c r="X2424">
        <v>465236</v>
      </c>
      <c r="Y2424">
        <v>457208</v>
      </c>
      <c r="Z2424">
        <v>448879</v>
      </c>
      <c r="AA2424">
        <v>442900</v>
      </c>
      <c r="AB2424">
        <v>440615</v>
      </c>
      <c r="AC2424">
        <v>440832</v>
      </c>
      <c r="AD2424">
        <v>440970</v>
      </c>
      <c r="AE2424" s="21" t="s">
        <v>1</v>
      </c>
    </row>
    <row r="2425" spans="1:31" x14ac:dyDescent="0.2">
      <c r="A2425" s="27" t="s">
        <v>50</v>
      </c>
      <c r="B2425" s="13" t="s">
        <v>50</v>
      </c>
      <c r="C2425" s="14">
        <v>104</v>
      </c>
      <c r="D2425" s="13" t="s">
        <v>50</v>
      </c>
      <c r="E2425" s="13" t="s">
        <v>498</v>
      </c>
      <c r="F2425" s="13" t="s">
        <v>313</v>
      </c>
      <c r="G2425" s="14" t="s">
        <v>361</v>
      </c>
      <c r="H2425" s="205">
        <v>478497</v>
      </c>
      <c r="I2425" s="205">
        <v>483744</v>
      </c>
      <c r="J2425" s="205">
        <v>489583</v>
      </c>
      <c r="K2425" s="205">
        <v>494059</v>
      </c>
      <c r="L2425" s="205">
        <v>499269</v>
      </c>
      <c r="M2425">
        <v>505383</v>
      </c>
      <c r="N2425">
        <v>511607</v>
      </c>
      <c r="O2425">
        <v>517216</v>
      </c>
      <c r="P2425">
        <v>520907.00000000006</v>
      </c>
      <c r="Q2425">
        <v>521010</v>
      </c>
      <c r="R2425">
        <v>515799.99999999994</v>
      </c>
      <c r="S2425">
        <v>507411</v>
      </c>
      <c r="T2425">
        <v>500156</v>
      </c>
      <c r="U2425">
        <v>492117</v>
      </c>
      <c r="V2425">
        <v>484219</v>
      </c>
      <c r="W2425">
        <v>476492</v>
      </c>
      <c r="X2425">
        <v>468871</v>
      </c>
      <c r="Y2425">
        <v>460931</v>
      </c>
      <c r="Z2425">
        <v>452459</v>
      </c>
      <c r="AA2425">
        <v>446566</v>
      </c>
      <c r="AB2425">
        <v>444623</v>
      </c>
      <c r="AC2425">
        <v>445322</v>
      </c>
      <c r="AD2425">
        <v>445968</v>
      </c>
      <c r="AE2425" s="22" t="s">
        <v>1</v>
      </c>
    </row>
    <row r="2426" spans="1:31" x14ac:dyDescent="0.2">
      <c r="A2426" s="25" t="s">
        <v>50</v>
      </c>
      <c r="B2426" s="11" t="s">
        <v>50</v>
      </c>
      <c r="C2426" s="12">
        <v>104</v>
      </c>
      <c r="D2426" s="11" t="s">
        <v>50</v>
      </c>
      <c r="E2426" s="11" t="s">
        <v>452</v>
      </c>
      <c r="F2426" s="11" t="s">
        <v>312</v>
      </c>
      <c r="G2426" s="12" t="s">
        <v>328</v>
      </c>
      <c r="H2426" s="205">
        <v>476151</v>
      </c>
      <c r="I2426" s="205">
        <v>479730</v>
      </c>
      <c r="J2426" s="205">
        <v>485060</v>
      </c>
      <c r="K2426" s="205">
        <v>489699</v>
      </c>
      <c r="L2426" s="205">
        <v>494204</v>
      </c>
      <c r="M2426">
        <v>499331</v>
      </c>
      <c r="N2426">
        <v>505101</v>
      </c>
      <c r="O2426">
        <v>510633</v>
      </c>
      <c r="P2426">
        <v>513071</v>
      </c>
      <c r="Q2426">
        <v>515818</v>
      </c>
      <c r="R2426">
        <v>515393</v>
      </c>
      <c r="S2426">
        <v>510361</v>
      </c>
      <c r="T2426">
        <v>502668</v>
      </c>
      <c r="U2426">
        <v>495112</v>
      </c>
      <c r="V2426">
        <v>487935</v>
      </c>
      <c r="W2426">
        <v>480434</v>
      </c>
      <c r="X2426">
        <v>472640</v>
      </c>
      <c r="Y2426">
        <v>464783</v>
      </c>
      <c r="Z2426">
        <v>456898</v>
      </c>
      <c r="AA2426">
        <v>448507</v>
      </c>
      <c r="AB2426">
        <v>442476</v>
      </c>
      <c r="AC2426">
        <v>440184</v>
      </c>
      <c r="AD2426">
        <v>440406</v>
      </c>
      <c r="AE2426" s="21" t="s">
        <v>1</v>
      </c>
    </row>
    <row r="2427" spans="1:31" x14ac:dyDescent="0.2">
      <c r="A2427" s="27" t="s">
        <v>50</v>
      </c>
      <c r="B2427" s="13" t="s">
        <v>50</v>
      </c>
      <c r="C2427" s="14">
        <v>104</v>
      </c>
      <c r="D2427" s="13" t="s">
        <v>50</v>
      </c>
      <c r="E2427" s="13" t="s">
        <v>499</v>
      </c>
      <c r="F2427" s="13" t="s">
        <v>313</v>
      </c>
      <c r="G2427" s="14" t="s">
        <v>328</v>
      </c>
      <c r="H2427" s="205">
        <v>472610</v>
      </c>
      <c r="I2427" s="205">
        <v>476457</v>
      </c>
      <c r="J2427" s="205">
        <v>482405</v>
      </c>
      <c r="K2427" s="205">
        <v>487351</v>
      </c>
      <c r="L2427" s="205">
        <v>492271</v>
      </c>
      <c r="M2427">
        <v>497849</v>
      </c>
      <c r="N2427">
        <v>504184</v>
      </c>
      <c r="O2427">
        <v>510444</v>
      </c>
      <c r="P2427">
        <v>513905.99999999994</v>
      </c>
      <c r="Q2427">
        <v>517758.00000000006</v>
      </c>
      <c r="R2427">
        <v>518234.00000000006</v>
      </c>
      <c r="S2427">
        <v>513647.00000000006</v>
      </c>
      <c r="T2427">
        <v>506004</v>
      </c>
      <c r="U2427">
        <v>498177</v>
      </c>
      <c r="V2427">
        <v>490869</v>
      </c>
      <c r="W2427">
        <v>483422</v>
      </c>
      <c r="X2427">
        <v>475812</v>
      </c>
      <c r="Y2427">
        <v>468127</v>
      </c>
      <c r="Z2427">
        <v>460096</v>
      </c>
      <c r="AA2427">
        <v>451604</v>
      </c>
      <c r="AB2427">
        <v>445707</v>
      </c>
      <c r="AC2427">
        <v>443808</v>
      </c>
      <c r="AD2427">
        <v>444557</v>
      </c>
      <c r="AE2427" s="22" t="s">
        <v>1</v>
      </c>
    </row>
    <row r="2428" spans="1:31" x14ac:dyDescent="0.2">
      <c r="A2428" s="25" t="s">
        <v>50</v>
      </c>
      <c r="B2428" s="11" t="s">
        <v>50</v>
      </c>
      <c r="C2428" s="12">
        <v>104</v>
      </c>
      <c r="D2428" s="11" t="s">
        <v>50</v>
      </c>
      <c r="E2428" s="11" t="s">
        <v>453</v>
      </c>
      <c r="F2428" s="11" t="s">
        <v>312</v>
      </c>
      <c r="G2428" s="12" t="s">
        <v>337</v>
      </c>
      <c r="H2428" s="205">
        <v>473149</v>
      </c>
      <c r="I2428" s="205">
        <v>474450</v>
      </c>
      <c r="J2428" s="205">
        <v>478810</v>
      </c>
      <c r="K2428" s="205">
        <v>483686</v>
      </c>
      <c r="L2428" s="205">
        <v>488658</v>
      </c>
      <c r="M2428">
        <v>493425</v>
      </c>
      <c r="N2428">
        <v>498687</v>
      </c>
      <c r="O2428">
        <v>504428</v>
      </c>
      <c r="P2428">
        <v>507250</v>
      </c>
      <c r="Q2428">
        <v>509806</v>
      </c>
      <c r="R2428">
        <v>512861.99999999994</v>
      </c>
      <c r="S2428">
        <v>513017.00000000006</v>
      </c>
      <c r="T2428">
        <v>508731</v>
      </c>
      <c r="U2428">
        <v>501027</v>
      </c>
      <c r="V2428">
        <v>494068</v>
      </c>
      <c r="W2428">
        <v>487257</v>
      </c>
      <c r="X2428">
        <v>479873</v>
      </c>
      <c r="Y2428">
        <v>472067</v>
      </c>
      <c r="Z2428">
        <v>464413</v>
      </c>
      <c r="AA2428">
        <v>456468</v>
      </c>
      <c r="AB2428">
        <v>448025</v>
      </c>
      <c r="AC2428">
        <v>441991</v>
      </c>
      <c r="AD2428">
        <v>439710</v>
      </c>
      <c r="AE2428" s="21" t="s">
        <v>1</v>
      </c>
    </row>
    <row r="2429" spans="1:31" x14ac:dyDescent="0.2">
      <c r="A2429" s="27" t="s">
        <v>50</v>
      </c>
      <c r="B2429" s="13" t="s">
        <v>50</v>
      </c>
      <c r="C2429" s="14">
        <v>104</v>
      </c>
      <c r="D2429" s="13" t="s">
        <v>50</v>
      </c>
      <c r="E2429" s="13" t="s">
        <v>500</v>
      </c>
      <c r="F2429" s="13" t="s">
        <v>313</v>
      </c>
      <c r="G2429" s="14" t="s">
        <v>337</v>
      </c>
      <c r="H2429" s="205">
        <v>468492</v>
      </c>
      <c r="I2429" s="205">
        <v>469907</v>
      </c>
      <c r="J2429" s="205">
        <v>474828</v>
      </c>
      <c r="K2429" s="205">
        <v>480020</v>
      </c>
      <c r="L2429" s="205">
        <v>485425</v>
      </c>
      <c r="M2429">
        <v>490699</v>
      </c>
      <c r="N2429">
        <v>496471</v>
      </c>
      <c r="O2429">
        <v>502840</v>
      </c>
      <c r="P2429">
        <v>506707</v>
      </c>
      <c r="Q2429">
        <v>510329</v>
      </c>
      <c r="R2429">
        <v>514557</v>
      </c>
      <c r="S2429">
        <v>515682</v>
      </c>
      <c r="T2429">
        <v>511878</v>
      </c>
      <c r="U2429">
        <v>503832</v>
      </c>
      <c r="V2429">
        <v>496741</v>
      </c>
      <c r="W2429">
        <v>489905</v>
      </c>
      <c r="X2429">
        <v>482609</v>
      </c>
      <c r="Y2429">
        <v>474961</v>
      </c>
      <c r="Z2429">
        <v>467149</v>
      </c>
      <c r="AA2429">
        <v>459097</v>
      </c>
      <c r="AB2429">
        <v>450617</v>
      </c>
      <c r="AC2429">
        <v>444795</v>
      </c>
      <c r="AD2429">
        <v>442972</v>
      </c>
      <c r="AE2429" s="22" t="s">
        <v>1</v>
      </c>
    </row>
    <row r="2430" spans="1:31" x14ac:dyDescent="0.2">
      <c r="A2430" s="25" t="s">
        <v>50</v>
      </c>
      <c r="B2430" s="11" t="s">
        <v>50</v>
      </c>
      <c r="C2430" s="12">
        <v>104</v>
      </c>
      <c r="D2430" s="11" t="s">
        <v>50</v>
      </c>
      <c r="E2430" s="11" t="s">
        <v>454</v>
      </c>
      <c r="F2430" s="11" t="s">
        <v>312</v>
      </c>
      <c r="G2430" s="12" t="s">
        <v>369</v>
      </c>
      <c r="H2430" s="205">
        <v>471323</v>
      </c>
      <c r="I2430" s="205">
        <v>470439</v>
      </c>
      <c r="J2430" s="205">
        <v>473000</v>
      </c>
      <c r="K2430" s="205">
        <v>477225</v>
      </c>
      <c r="L2430" s="205">
        <v>482460</v>
      </c>
      <c r="M2430">
        <v>487713</v>
      </c>
      <c r="N2430">
        <v>492640</v>
      </c>
      <c r="O2430">
        <v>497909</v>
      </c>
      <c r="P2430">
        <v>500680</v>
      </c>
      <c r="Q2430">
        <v>503628</v>
      </c>
      <c r="R2430">
        <v>506496</v>
      </c>
      <c r="S2430">
        <v>510097</v>
      </c>
      <c r="T2430">
        <v>510969</v>
      </c>
      <c r="U2430">
        <v>506958</v>
      </c>
      <c r="V2430">
        <v>499861</v>
      </c>
      <c r="W2430">
        <v>493276</v>
      </c>
      <c r="X2430">
        <v>486577</v>
      </c>
      <c r="Y2430">
        <v>479176</v>
      </c>
      <c r="Z2430">
        <v>471634</v>
      </c>
      <c r="AA2430">
        <v>463921</v>
      </c>
      <c r="AB2430">
        <v>455926</v>
      </c>
      <c r="AC2430">
        <v>447481</v>
      </c>
      <c r="AD2430">
        <v>441461</v>
      </c>
      <c r="AE2430" s="21" t="s">
        <v>1</v>
      </c>
    </row>
    <row r="2431" spans="1:31" x14ac:dyDescent="0.2">
      <c r="A2431" s="27" t="s">
        <v>50</v>
      </c>
      <c r="B2431" s="13" t="s">
        <v>50</v>
      </c>
      <c r="C2431" s="14">
        <v>104</v>
      </c>
      <c r="D2431" s="13" t="s">
        <v>50</v>
      </c>
      <c r="E2431" s="13" t="s">
        <v>501</v>
      </c>
      <c r="F2431" s="13" t="s">
        <v>313</v>
      </c>
      <c r="G2431" s="14" t="s">
        <v>369</v>
      </c>
      <c r="H2431" s="205">
        <v>465561</v>
      </c>
      <c r="I2431" s="205">
        <v>464582</v>
      </c>
      <c r="J2431" s="205">
        <v>467608</v>
      </c>
      <c r="K2431" s="205">
        <v>472289</v>
      </c>
      <c r="L2431" s="205">
        <v>477936</v>
      </c>
      <c r="M2431">
        <v>483711</v>
      </c>
      <c r="N2431">
        <v>489168</v>
      </c>
      <c r="O2431">
        <v>494949</v>
      </c>
      <c r="P2431">
        <v>498669</v>
      </c>
      <c r="Q2431">
        <v>502707</v>
      </c>
      <c r="R2431">
        <v>506702</v>
      </c>
      <c r="S2431">
        <v>511578</v>
      </c>
      <c r="T2431">
        <v>513515</v>
      </c>
      <c r="U2431">
        <v>509506</v>
      </c>
      <c r="V2431">
        <v>502209</v>
      </c>
      <c r="W2431">
        <v>495592</v>
      </c>
      <c r="X2431">
        <v>488925</v>
      </c>
      <c r="Y2431">
        <v>481622</v>
      </c>
      <c r="Z2431">
        <v>473836</v>
      </c>
      <c r="AA2431">
        <v>466005</v>
      </c>
      <c r="AB2431">
        <v>457962</v>
      </c>
      <c r="AC2431">
        <v>449575</v>
      </c>
      <c r="AD2431">
        <v>443862</v>
      </c>
      <c r="AE2431" s="22" t="s">
        <v>1</v>
      </c>
    </row>
    <row r="2432" spans="1:31" x14ac:dyDescent="0.2">
      <c r="A2432" s="25" t="s">
        <v>50</v>
      </c>
      <c r="B2432" s="11" t="s">
        <v>50</v>
      </c>
      <c r="C2432" s="12">
        <v>104</v>
      </c>
      <c r="D2432" s="11" t="s">
        <v>50</v>
      </c>
      <c r="E2432" s="11" t="s">
        <v>473</v>
      </c>
      <c r="F2432" s="11" t="s">
        <v>312</v>
      </c>
      <c r="G2432" s="12" t="s">
        <v>359</v>
      </c>
      <c r="H2432">
        <v>469325</v>
      </c>
      <c r="I2432">
        <v>467305</v>
      </c>
      <c r="J2432">
        <v>467976</v>
      </c>
      <c r="K2432">
        <v>471224</v>
      </c>
      <c r="L2432">
        <v>475786</v>
      </c>
      <c r="M2432">
        <v>481328</v>
      </c>
      <c r="N2432">
        <v>486761</v>
      </c>
      <c r="O2432">
        <v>491724</v>
      </c>
      <c r="P2432">
        <v>493916</v>
      </c>
      <c r="Q2432">
        <v>496695</v>
      </c>
      <c r="R2432">
        <v>499962</v>
      </c>
      <c r="S2432">
        <v>503375</v>
      </c>
      <c r="T2432">
        <v>507659</v>
      </c>
      <c r="U2432">
        <v>509104</v>
      </c>
      <c r="V2432">
        <v>505667</v>
      </c>
      <c r="W2432">
        <v>498952</v>
      </c>
      <c r="X2432">
        <v>492482</v>
      </c>
      <c r="Y2432">
        <v>485759</v>
      </c>
      <c r="Z2432">
        <v>478691</v>
      </c>
      <c r="AA2432">
        <v>471077</v>
      </c>
      <c r="AB2432">
        <v>463316</v>
      </c>
      <c r="AC2432">
        <v>455321</v>
      </c>
      <c r="AD2432">
        <v>446892</v>
      </c>
      <c r="AE2432" s="21"/>
    </row>
    <row r="2433" spans="1:31" x14ac:dyDescent="0.2">
      <c r="A2433" s="27" t="s">
        <v>50</v>
      </c>
      <c r="B2433" s="13" t="s">
        <v>50</v>
      </c>
      <c r="C2433" s="14">
        <v>104</v>
      </c>
      <c r="D2433" s="13" t="s">
        <v>50</v>
      </c>
      <c r="E2433" s="13" t="s">
        <v>480</v>
      </c>
      <c r="F2433" s="13" t="s">
        <v>313</v>
      </c>
      <c r="G2433" s="14" t="s">
        <v>359</v>
      </c>
      <c r="H2433">
        <v>462397</v>
      </c>
      <c r="I2433">
        <v>460124</v>
      </c>
      <c r="J2433">
        <v>461069</v>
      </c>
      <c r="K2433">
        <v>464869</v>
      </c>
      <c r="L2433">
        <v>470046</v>
      </c>
      <c r="M2433">
        <v>476061</v>
      </c>
      <c r="N2433">
        <v>482037</v>
      </c>
      <c r="O2433">
        <v>487495</v>
      </c>
      <c r="P2433">
        <v>490475</v>
      </c>
      <c r="Q2433">
        <v>494239</v>
      </c>
      <c r="R2433">
        <v>498658</v>
      </c>
      <c r="S2433">
        <v>503294</v>
      </c>
      <c r="T2433">
        <v>508982</v>
      </c>
      <c r="U2433">
        <v>510999</v>
      </c>
      <c r="V2433">
        <v>507690</v>
      </c>
      <c r="W2433">
        <v>500876</v>
      </c>
      <c r="X2433">
        <v>494427</v>
      </c>
      <c r="Y2433">
        <v>487768</v>
      </c>
      <c r="Z2433">
        <v>480381</v>
      </c>
      <c r="AA2433">
        <v>472543</v>
      </c>
      <c r="AB2433">
        <v>464723</v>
      </c>
      <c r="AC2433">
        <v>456772</v>
      </c>
      <c r="AD2433">
        <v>448513</v>
      </c>
      <c r="AE2433" s="22"/>
    </row>
    <row r="2434" spans="1:31" x14ac:dyDescent="0.2">
      <c r="A2434" s="25" t="s">
        <v>50</v>
      </c>
      <c r="B2434" s="11" t="s">
        <v>50</v>
      </c>
      <c r="C2434" s="12">
        <v>104</v>
      </c>
      <c r="D2434" s="11" t="s">
        <v>50</v>
      </c>
      <c r="E2434" s="11" t="s">
        <v>474</v>
      </c>
      <c r="F2434" s="11" t="s">
        <v>312</v>
      </c>
      <c r="G2434" s="12" t="s">
        <v>341</v>
      </c>
      <c r="H2434">
        <v>467260</v>
      </c>
      <c r="I2434">
        <v>464076</v>
      </c>
      <c r="J2434">
        <v>463532</v>
      </c>
      <c r="K2434">
        <v>466051</v>
      </c>
      <c r="L2434">
        <v>469592</v>
      </c>
      <c r="M2434">
        <v>474440</v>
      </c>
      <c r="N2434">
        <v>480189</v>
      </c>
      <c r="O2434">
        <v>485679</v>
      </c>
      <c r="P2434">
        <v>487662</v>
      </c>
      <c r="Q2434">
        <v>489689</v>
      </c>
      <c r="R2434">
        <v>492668</v>
      </c>
      <c r="S2434">
        <v>496483</v>
      </c>
      <c r="T2434">
        <v>500577</v>
      </c>
      <c r="U2434">
        <v>505761</v>
      </c>
      <c r="V2434">
        <v>507723</v>
      </c>
      <c r="W2434">
        <v>504634</v>
      </c>
      <c r="X2434">
        <v>498039</v>
      </c>
      <c r="Y2434">
        <v>491548</v>
      </c>
      <c r="Z2434">
        <v>485242</v>
      </c>
      <c r="AA2434">
        <v>478081</v>
      </c>
      <c r="AB2434">
        <v>470406</v>
      </c>
      <c r="AC2434">
        <v>462647</v>
      </c>
      <c r="AD2434">
        <v>454671</v>
      </c>
      <c r="AE2434" s="21"/>
    </row>
    <row r="2435" spans="1:31" x14ac:dyDescent="0.2">
      <c r="A2435" s="27" t="s">
        <v>50</v>
      </c>
      <c r="B2435" s="13" t="s">
        <v>50</v>
      </c>
      <c r="C2435" s="14">
        <v>104</v>
      </c>
      <c r="D2435" s="13" t="s">
        <v>50</v>
      </c>
      <c r="E2435" s="13" t="s">
        <v>481</v>
      </c>
      <c r="F2435" s="13" t="s">
        <v>313</v>
      </c>
      <c r="G2435" s="14" t="s">
        <v>341</v>
      </c>
      <c r="H2435">
        <v>459066</v>
      </c>
      <c r="I2435">
        <v>455516</v>
      </c>
      <c r="J2435">
        <v>455077</v>
      </c>
      <c r="K2435">
        <v>458065</v>
      </c>
      <c r="L2435">
        <v>462422</v>
      </c>
      <c r="M2435">
        <v>468008</v>
      </c>
      <c r="N2435">
        <v>474226</v>
      </c>
      <c r="O2435">
        <v>480224</v>
      </c>
      <c r="P2435">
        <v>482918</v>
      </c>
      <c r="Q2435">
        <v>485748</v>
      </c>
      <c r="R2435">
        <v>489761</v>
      </c>
      <c r="S2435">
        <v>494825</v>
      </c>
      <c r="T2435">
        <v>500261</v>
      </c>
      <c r="U2435">
        <v>506413</v>
      </c>
      <c r="V2435">
        <v>509042</v>
      </c>
      <c r="W2435">
        <v>506166</v>
      </c>
      <c r="X2435">
        <v>499526</v>
      </c>
      <c r="Y2435">
        <v>493083</v>
      </c>
      <c r="Z2435">
        <v>486457</v>
      </c>
      <c r="AA2435">
        <v>478968</v>
      </c>
      <c r="AB2435">
        <v>471110</v>
      </c>
      <c r="AC2435">
        <v>463386</v>
      </c>
      <c r="AD2435">
        <v>455561</v>
      </c>
      <c r="AE2435" s="22"/>
    </row>
    <row r="2436" spans="1:31" x14ac:dyDescent="0.2">
      <c r="A2436" s="25" t="s">
        <v>50</v>
      </c>
      <c r="B2436" s="11" t="s">
        <v>50</v>
      </c>
      <c r="C2436" s="12">
        <v>104</v>
      </c>
      <c r="D2436" s="11" t="s">
        <v>50</v>
      </c>
      <c r="E2436" s="11" t="s">
        <v>475</v>
      </c>
      <c r="F2436" s="11" t="s">
        <v>312</v>
      </c>
      <c r="G2436" s="12" t="s">
        <v>334</v>
      </c>
      <c r="H2436">
        <v>465506</v>
      </c>
      <c r="I2436">
        <v>460836</v>
      </c>
      <c r="J2436">
        <v>459069</v>
      </c>
      <c r="K2436">
        <v>461476</v>
      </c>
      <c r="L2436">
        <v>464268</v>
      </c>
      <c r="M2436">
        <v>468052</v>
      </c>
      <c r="N2436">
        <v>473088</v>
      </c>
      <c r="O2436">
        <v>478922</v>
      </c>
      <c r="P2436">
        <v>481675</v>
      </c>
      <c r="Q2436">
        <v>483371</v>
      </c>
      <c r="R2436">
        <v>485420</v>
      </c>
      <c r="S2436">
        <v>488824</v>
      </c>
      <c r="T2436">
        <v>493322</v>
      </c>
      <c r="U2436">
        <v>498688</v>
      </c>
      <c r="V2436">
        <v>504345</v>
      </c>
      <c r="W2436">
        <v>506602</v>
      </c>
      <c r="X2436">
        <v>503599</v>
      </c>
      <c r="Y2436">
        <v>496986</v>
      </c>
      <c r="Z2436">
        <v>491012</v>
      </c>
      <c r="AA2436">
        <v>484599</v>
      </c>
      <c r="AB2436">
        <v>477355</v>
      </c>
      <c r="AC2436">
        <v>469669</v>
      </c>
      <c r="AD2436">
        <v>461932</v>
      </c>
      <c r="AE2436" s="21"/>
    </row>
    <row r="2437" spans="1:31" x14ac:dyDescent="0.2">
      <c r="A2437" s="27" t="s">
        <v>50</v>
      </c>
      <c r="B2437" s="13" t="s">
        <v>50</v>
      </c>
      <c r="C2437" s="14">
        <v>104</v>
      </c>
      <c r="D2437" s="13" t="s">
        <v>50</v>
      </c>
      <c r="E2437" s="13" t="s">
        <v>482</v>
      </c>
      <c r="F2437" s="13" t="s">
        <v>313</v>
      </c>
      <c r="G2437" s="14" t="s">
        <v>334</v>
      </c>
      <c r="H2437">
        <v>456192</v>
      </c>
      <c r="I2437">
        <v>450759</v>
      </c>
      <c r="J2437">
        <v>449020</v>
      </c>
      <c r="K2437">
        <v>451771</v>
      </c>
      <c r="L2437">
        <v>455349</v>
      </c>
      <c r="M2437">
        <v>460177</v>
      </c>
      <c r="N2437">
        <v>466009</v>
      </c>
      <c r="O2437">
        <v>472254</v>
      </c>
      <c r="P2437">
        <v>475683</v>
      </c>
      <c r="Q2437">
        <v>478090</v>
      </c>
      <c r="R2437">
        <v>480973</v>
      </c>
      <c r="S2437">
        <v>485496</v>
      </c>
      <c r="T2437">
        <v>491361</v>
      </c>
      <c r="U2437">
        <v>497700</v>
      </c>
      <c r="V2437">
        <v>504396</v>
      </c>
      <c r="W2437">
        <v>507378</v>
      </c>
      <c r="X2437">
        <v>504625</v>
      </c>
      <c r="Y2437">
        <v>497995</v>
      </c>
      <c r="Z2437">
        <v>491736</v>
      </c>
      <c r="AA2437">
        <v>484972</v>
      </c>
      <c r="AB2437">
        <v>477413</v>
      </c>
      <c r="AC2437">
        <v>469621</v>
      </c>
      <c r="AD2437">
        <v>462027</v>
      </c>
      <c r="AE2437" s="22"/>
    </row>
    <row r="2438" spans="1:31" x14ac:dyDescent="0.2">
      <c r="A2438" s="25" t="s">
        <v>50</v>
      </c>
      <c r="B2438" s="11" t="s">
        <v>50</v>
      </c>
      <c r="C2438" s="12">
        <v>104</v>
      </c>
      <c r="D2438" s="11" t="s">
        <v>50</v>
      </c>
      <c r="E2438" s="11" t="s">
        <v>476</v>
      </c>
      <c r="F2438" s="11" t="s">
        <v>312</v>
      </c>
      <c r="G2438" s="12" t="s">
        <v>345</v>
      </c>
      <c r="H2438">
        <v>464063</v>
      </c>
      <c r="I2438">
        <v>457987</v>
      </c>
      <c r="J2438">
        <v>454651</v>
      </c>
      <c r="K2438">
        <v>456872</v>
      </c>
      <c r="L2438">
        <v>459560</v>
      </c>
      <c r="M2438">
        <v>462576</v>
      </c>
      <c r="N2438">
        <v>466506</v>
      </c>
      <c r="O2438">
        <v>471609</v>
      </c>
      <c r="P2438">
        <v>474987</v>
      </c>
      <c r="Q2438">
        <v>477444</v>
      </c>
      <c r="R2438">
        <v>479038</v>
      </c>
      <c r="S2438">
        <v>481334</v>
      </c>
      <c r="T2438">
        <v>485293</v>
      </c>
      <c r="U2438">
        <v>491444</v>
      </c>
      <c r="V2438">
        <v>497274</v>
      </c>
      <c r="W2438">
        <v>503186</v>
      </c>
      <c r="X2438">
        <v>505477</v>
      </c>
      <c r="Y2438">
        <v>502420</v>
      </c>
      <c r="Z2438">
        <v>496431</v>
      </c>
      <c r="AA2438">
        <v>490348</v>
      </c>
      <c r="AB2438">
        <v>483836</v>
      </c>
      <c r="AC2438">
        <v>476562</v>
      </c>
      <c r="AD2438">
        <v>468885</v>
      </c>
      <c r="AE2438" s="21"/>
    </row>
    <row r="2439" spans="1:31" x14ac:dyDescent="0.2">
      <c r="A2439" s="27" t="s">
        <v>50</v>
      </c>
      <c r="B2439" s="13" t="s">
        <v>50</v>
      </c>
      <c r="C2439" s="14">
        <v>104</v>
      </c>
      <c r="D2439" s="13" t="s">
        <v>50</v>
      </c>
      <c r="E2439" s="13" t="s">
        <v>483</v>
      </c>
      <c r="F2439" s="13" t="s">
        <v>313</v>
      </c>
      <c r="G2439" s="14" t="s">
        <v>345</v>
      </c>
      <c r="H2439">
        <v>453873</v>
      </c>
      <c r="I2439">
        <v>446754</v>
      </c>
      <c r="J2439">
        <v>442829</v>
      </c>
      <c r="K2439">
        <v>445423</v>
      </c>
      <c r="L2439">
        <v>448750</v>
      </c>
      <c r="M2439">
        <v>452831</v>
      </c>
      <c r="N2439">
        <v>457971</v>
      </c>
      <c r="O2439">
        <v>463875</v>
      </c>
      <c r="P2439">
        <v>467756</v>
      </c>
      <c r="Q2439">
        <v>470896</v>
      </c>
      <c r="R2439">
        <v>473217</v>
      </c>
      <c r="S2439">
        <v>476407</v>
      </c>
      <c r="T2439">
        <v>481592</v>
      </c>
      <c r="U2439">
        <v>488805</v>
      </c>
      <c r="V2439">
        <v>495681</v>
      </c>
      <c r="W2439">
        <v>502670</v>
      </c>
      <c r="X2439">
        <v>505696</v>
      </c>
      <c r="Y2439">
        <v>502902</v>
      </c>
      <c r="Z2439">
        <v>496612</v>
      </c>
      <c r="AA2439">
        <v>490214</v>
      </c>
      <c r="AB2439">
        <v>483344</v>
      </c>
      <c r="AC2439">
        <v>475802</v>
      </c>
      <c r="AD2439">
        <v>468110</v>
      </c>
      <c r="AE2439" s="22"/>
    </row>
    <row r="2440" spans="1:31" x14ac:dyDescent="0.2">
      <c r="A2440" s="25" t="s">
        <v>50</v>
      </c>
      <c r="B2440" s="11" t="s">
        <v>50</v>
      </c>
      <c r="C2440" s="12">
        <v>104</v>
      </c>
      <c r="D2440" s="11" t="s">
        <v>50</v>
      </c>
      <c r="E2440" s="11" t="s">
        <v>477</v>
      </c>
      <c r="F2440" s="11" t="s">
        <v>312</v>
      </c>
      <c r="G2440" s="12" t="s">
        <v>339</v>
      </c>
      <c r="H2440">
        <v>462704</v>
      </c>
      <c r="I2440">
        <v>455593</v>
      </c>
      <c r="J2440">
        <v>450702</v>
      </c>
      <c r="K2440">
        <v>452332</v>
      </c>
      <c r="L2440">
        <v>454814</v>
      </c>
      <c r="M2440">
        <v>457735</v>
      </c>
      <c r="N2440">
        <v>460878</v>
      </c>
      <c r="O2440">
        <v>464834</v>
      </c>
      <c r="P2440">
        <v>467773</v>
      </c>
      <c r="Q2440">
        <v>470828</v>
      </c>
      <c r="R2440">
        <v>473171</v>
      </c>
      <c r="S2440">
        <v>474885</v>
      </c>
      <c r="T2440">
        <v>477554</v>
      </c>
      <c r="U2440">
        <v>483434</v>
      </c>
      <c r="V2440">
        <v>490033</v>
      </c>
      <c r="W2440">
        <v>496114</v>
      </c>
      <c r="X2440">
        <v>502025</v>
      </c>
      <c r="Y2440">
        <v>504209</v>
      </c>
      <c r="Z2440">
        <v>501847</v>
      </c>
      <c r="AA2440">
        <v>495746</v>
      </c>
      <c r="AB2440">
        <v>489564</v>
      </c>
      <c r="AC2440">
        <v>483007</v>
      </c>
      <c r="AD2440">
        <v>475722</v>
      </c>
      <c r="AE2440" s="21"/>
    </row>
    <row r="2441" spans="1:31" x14ac:dyDescent="0.2">
      <c r="A2441" s="27" t="s">
        <v>50</v>
      </c>
      <c r="B2441" s="13" t="s">
        <v>50</v>
      </c>
      <c r="C2441" s="14">
        <v>104</v>
      </c>
      <c r="D2441" s="13" t="s">
        <v>50</v>
      </c>
      <c r="E2441" s="13" t="s">
        <v>484</v>
      </c>
      <c r="F2441" s="13" t="s">
        <v>313</v>
      </c>
      <c r="G2441" s="14" t="s">
        <v>339</v>
      </c>
      <c r="H2441">
        <v>451740</v>
      </c>
      <c r="I2441">
        <v>443784</v>
      </c>
      <c r="J2441">
        <v>437688</v>
      </c>
      <c r="K2441">
        <v>438939</v>
      </c>
      <c r="L2441">
        <v>442107</v>
      </c>
      <c r="M2441">
        <v>445924</v>
      </c>
      <c r="N2441">
        <v>450352</v>
      </c>
      <c r="O2441">
        <v>455631</v>
      </c>
      <c r="P2441">
        <v>459444</v>
      </c>
      <c r="Q2441">
        <v>463016</v>
      </c>
      <c r="R2441">
        <v>466064</v>
      </c>
      <c r="S2441">
        <v>468549</v>
      </c>
      <c r="T2441">
        <v>472196</v>
      </c>
      <c r="U2441">
        <v>479050</v>
      </c>
      <c r="V2441">
        <v>486784</v>
      </c>
      <c r="W2441">
        <v>493949</v>
      </c>
      <c r="X2441">
        <v>500927</v>
      </c>
      <c r="Y2441">
        <v>503831</v>
      </c>
      <c r="Z2441">
        <v>501484</v>
      </c>
      <c r="AA2441">
        <v>495052</v>
      </c>
      <c r="AB2441">
        <v>488547</v>
      </c>
      <c r="AC2441">
        <v>481658</v>
      </c>
      <c r="AD2441">
        <v>474168</v>
      </c>
      <c r="AE2441" s="22"/>
    </row>
    <row r="2442" spans="1:31" x14ac:dyDescent="0.2">
      <c r="A2442" s="25" t="s">
        <v>50</v>
      </c>
      <c r="B2442" s="11" t="s">
        <v>50</v>
      </c>
      <c r="C2442" s="12">
        <v>104</v>
      </c>
      <c r="D2442" s="11" t="s">
        <v>50</v>
      </c>
      <c r="E2442" s="11" t="s">
        <v>478</v>
      </c>
      <c r="F2442" s="11" t="s">
        <v>312</v>
      </c>
      <c r="G2442" s="12" t="s">
        <v>352</v>
      </c>
      <c r="H2442">
        <v>461197</v>
      </c>
      <c r="I2442">
        <v>453459</v>
      </c>
      <c r="J2442">
        <v>447355</v>
      </c>
      <c r="K2442">
        <v>448164</v>
      </c>
      <c r="L2442">
        <v>450151</v>
      </c>
      <c r="M2442">
        <v>452846</v>
      </c>
      <c r="N2442">
        <v>455903</v>
      </c>
      <c r="O2442">
        <v>459056</v>
      </c>
      <c r="P2442">
        <v>461113</v>
      </c>
      <c r="Q2442">
        <v>463716</v>
      </c>
      <c r="R2442">
        <v>466628</v>
      </c>
      <c r="S2442">
        <v>469076</v>
      </c>
      <c r="T2442">
        <v>471035</v>
      </c>
      <c r="U2442">
        <v>475719</v>
      </c>
      <c r="V2442">
        <v>482034</v>
      </c>
      <c r="W2442">
        <v>488874</v>
      </c>
      <c r="X2442">
        <v>494951</v>
      </c>
      <c r="Y2442">
        <v>500720</v>
      </c>
      <c r="Z2442">
        <v>503623</v>
      </c>
      <c r="AA2442">
        <v>501142</v>
      </c>
      <c r="AB2442">
        <v>494940</v>
      </c>
      <c r="AC2442">
        <v>488713</v>
      </c>
      <c r="AD2442">
        <v>482130</v>
      </c>
      <c r="AE2442" s="21"/>
    </row>
    <row r="2443" spans="1:31" x14ac:dyDescent="0.2">
      <c r="A2443" s="27" t="s">
        <v>50</v>
      </c>
      <c r="B2443" s="13" t="s">
        <v>50</v>
      </c>
      <c r="C2443" s="14">
        <v>104</v>
      </c>
      <c r="D2443" s="13" t="s">
        <v>50</v>
      </c>
      <c r="E2443" s="13" t="s">
        <v>485</v>
      </c>
      <c r="F2443" s="13" t="s">
        <v>313</v>
      </c>
      <c r="G2443" s="14" t="s">
        <v>352</v>
      </c>
      <c r="H2443">
        <v>532281</v>
      </c>
      <c r="I2443">
        <v>528643</v>
      </c>
      <c r="J2443">
        <v>520956</v>
      </c>
      <c r="K2443">
        <v>510240</v>
      </c>
      <c r="L2443">
        <v>497743</v>
      </c>
      <c r="M2443">
        <v>485113</v>
      </c>
      <c r="N2443">
        <v>474512</v>
      </c>
      <c r="O2443">
        <v>468697</v>
      </c>
      <c r="P2443">
        <v>462195</v>
      </c>
      <c r="Q2443">
        <v>456525</v>
      </c>
      <c r="R2443">
        <v>451839</v>
      </c>
      <c r="S2443">
        <v>448261</v>
      </c>
      <c r="T2443">
        <v>445753</v>
      </c>
      <c r="U2443">
        <v>469684</v>
      </c>
      <c r="V2443">
        <v>477031</v>
      </c>
      <c r="W2443">
        <v>485043</v>
      </c>
      <c r="X2443">
        <v>492199</v>
      </c>
      <c r="Y2443">
        <v>499002</v>
      </c>
      <c r="Z2443">
        <v>502401</v>
      </c>
      <c r="AA2443">
        <v>499888</v>
      </c>
      <c r="AB2443">
        <v>493346</v>
      </c>
      <c r="AC2443">
        <v>486822</v>
      </c>
      <c r="AD2443">
        <v>479950</v>
      </c>
      <c r="AE2443" s="22"/>
    </row>
    <row r="2444" spans="1:31" x14ac:dyDescent="0.2">
      <c r="A2444" s="25" t="s">
        <v>50</v>
      </c>
      <c r="B2444" s="11" t="s">
        <v>50</v>
      </c>
      <c r="C2444" s="12">
        <v>104</v>
      </c>
      <c r="D2444" s="11" t="s">
        <v>50</v>
      </c>
      <c r="E2444" s="11" t="s">
        <v>479</v>
      </c>
      <c r="F2444" s="11" t="s">
        <v>312</v>
      </c>
      <c r="G2444" s="12" t="s">
        <v>338</v>
      </c>
      <c r="H2444">
        <v>459585</v>
      </c>
      <c r="I2444">
        <v>451217</v>
      </c>
      <c r="J2444">
        <v>444445</v>
      </c>
      <c r="K2444">
        <v>444447</v>
      </c>
      <c r="L2444">
        <v>445763</v>
      </c>
      <c r="M2444">
        <v>448058</v>
      </c>
      <c r="N2444">
        <v>450871</v>
      </c>
      <c r="O2444">
        <v>453948</v>
      </c>
      <c r="P2444">
        <v>455447</v>
      </c>
      <c r="Q2444">
        <v>457175</v>
      </c>
      <c r="R2444">
        <v>459619</v>
      </c>
      <c r="S2444">
        <v>462603</v>
      </c>
      <c r="T2444">
        <v>465281</v>
      </c>
      <c r="U2444">
        <v>469224</v>
      </c>
      <c r="V2444">
        <v>474336</v>
      </c>
      <c r="W2444">
        <v>480881</v>
      </c>
      <c r="X2444">
        <v>487711</v>
      </c>
      <c r="Y2444">
        <v>493648</v>
      </c>
      <c r="Z2444">
        <v>500129</v>
      </c>
      <c r="AA2444">
        <v>502906</v>
      </c>
      <c r="AB2444">
        <v>500315</v>
      </c>
      <c r="AC2444">
        <v>494066</v>
      </c>
      <c r="AD2444">
        <v>487813</v>
      </c>
      <c r="AE2444" s="21"/>
    </row>
    <row r="2445" spans="1:31" x14ac:dyDescent="0.2">
      <c r="A2445" s="27" t="s">
        <v>50</v>
      </c>
      <c r="B2445" s="13" t="s">
        <v>50</v>
      </c>
      <c r="C2445" s="14">
        <v>104</v>
      </c>
      <c r="D2445" s="13" t="s">
        <v>50</v>
      </c>
      <c r="E2445" s="13" t="s">
        <v>486</v>
      </c>
      <c r="F2445" s="13" t="s">
        <v>313</v>
      </c>
      <c r="G2445" s="14" t="s">
        <v>338</v>
      </c>
      <c r="H2445">
        <v>447067</v>
      </c>
      <c r="I2445">
        <v>438778</v>
      </c>
      <c r="J2445">
        <v>431379</v>
      </c>
      <c r="K2445">
        <v>429781</v>
      </c>
      <c r="L2445">
        <v>429705</v>
      </c>
      <c r="M2445">
        <v>431904</v>
      </c>
      <c r="N2445">
        <v>435896</v>
      </c>
      <c r="O2445">
        <v>440217</v>
      </c>
      <c r="P2445">
        <v>443546</v>
      </c>
      <c r="Q2445">
        <v>446742</v>
      </c>
      <c r="R2445">
        <v>450061</v>
      </c>
      <c r="S2445">
        <v>453645</v>
      </c>
      <c r="T2445">
        <v>457147</v>
      </c>
      <c r="U2445">
        <v>461763</v>
      </c>
      <c r="V2445">
        <v>467685</v>
      </c>
      <c r="W2445">
        <v>475287</v>
      </c>
      <c r="X2445">
        <v>483285</v>
      </c>
      <c r="Y2445">
        <v>490271</v>
      </c>
      <c r="Z2445">
        <v>497586</v>
      </c>
      <c r="AA2445">
        <v>500792</v>
      </c>
      <c r="AB2445">
        <v>498145</v>
      </c>
      <c r="AC2445">
        <v>491581</v>
      </c>
      <c r="AD2445">
        <v>485074</v>
      </c>
      <c r="AE2445" s="22"/>
    </row>
    <row r="2446" spans="1:31" x14ac:dyDescent="0.2">
      <c r="A2446" s="25" t="s">
        <v>50</v>
      </c>
      <c r="B2446" s="11" t="s">
        <v>50</v>
      </c>
      <c r="C2446" s="12">
        <v>104</v>
      </c>
      <c r="D2446" s="11" t="s">
        <v>50</v>
      </c>
      <c r="E2446" s="11" t="s">
        <v>458</v>
      </c>
      <c r="F2446" s="11" t="s">
        <v>312</v>
      </c>
      <c r="G2446" s="12" t="s">
        <v>457</v>
      </c>
      <c r="H2446" s="205">
        <v>2357208</v>
      </c>
      <c r="I2446" s="205">
        <v>2356000</v>
      </c>
      <c r="J2446" s="205">
        <v>2368378</v>
      </c>
      <c r="K2446" s="205">
        <v>2387885</v>
      </c>
      <c r="L2446" s="205">
        <v>2410700.0000000005</v>
      </c>
      <c r="M2446">
        <v>2436237</v>
      </c>
      <c r="N2446">
        <v>2463377.9999999995</v>
      </c>
      <c r="O2446">
        <v>2490372.9999999995</v>
      </c>
      <c r="P2446">
        <v>2502578.9999999995</v>
      </c>
      <c r="Q2446">
        <v>2515636</v>
      </c>
      <c r="R2446">
        <v>2527381.0000000005</v>
      </c>
      <c r="S2446">
        <v>2533333</v>
      </c>
      <c r="T2446">
        <v>2530604.0000000005</v>
      </c>
      <c r="U2446">
        <v>2517962</v>
      </c>
      <c r="V2446">
        <v>2495254</v>
      </c>
      <c r="W2446">
        <v>2464553</v>
      </c>
      <c r="X2446">
        <v>2429611</v>
      </c>
      <c r="Y2446">
        <v>2393333</v>
      </c>
      <c r="Z2446">
        <v>2356878</v>
      </c>
      <c r="AA2446">
        <v>2318054</v>
      </c>
      <c r="AB2446">
        <v>2280149</v>
      </c>
      <c r="AC2446">
        <v>2247624</v>
      </c>
      <c r="AD2446">
        <v>2223140</v>
      </c>
      <c r="AE2446" s="21" t="s">
        <v>1</v>
      </c>
    </row>
    <row r="2447" spans="1:31" x14ac:dyDescent="0.2">
      <c r="A2447" s="27" t="s">
        <v>50</v>
      </c>
      <c r="B2447" s="13" t="s">
        <v>50</v>
      </c>
      <c r="C2447" s="14">
        <v>104</v>
      </c>
      <c r="D2447" s="13" t="s">
        <v>50</v>
      </c>
      <c r="E2447" s="13" t="s">
        <v>456</v>
      </c>
      <c r="F2447" s="13" t="s">
        <v>312</v>
      </c>
      <c r="G2447" s="14" t="s">
        <v>455</v>
      </c>
      <c r="H2447" s="205">
        <v>2313055</v>
      </c>
      <c r="I2447" s="205">
        <v>2279092</v>
      </c>
      <c r="J2447" s="205">
        <v>2256222</v>
      </c>
      <c r="K2447" s="205">
        <v>2263290.9999999995</v>
      </c>
      <c r="L2447" s="205">
        <v>2274556</v>
      </c>
      <c r="M2447">
        <v>2289267</v>
      </c>
      <c r="N2447">
        <v>2307246</v>
      </c>
      <c r="O2447">
        <v>2328369</v>
      </c>
      <c r="P2447">
        <v>2340995</v>
      </c>
      <c r="Q2447">
        <v>2352534</v>
      </c>
      <c r="R2447">
        <v>2363876</v>
      </c>
      <c r="S2447">
        <v>2376722</v>
      </c>
      <c r="T2447">
        <v>2392485</v>
      </c>
      <c r="U2447">
        <v>2418509</v>
      </c>
      <c r="V2447">
        <v>2448022</v>
      </c>
      <c r="W2447">
        <v>2475657</v>
      </c>
      <c r="X2447">
        <v>2493763</v>
      </c>
      <c r="Y2447">
        <v>2497983</v>
      </c>
      <c r="Z2447">
        <v>2493042</v>
      </c>
      <c r="AA2447">
        <v>2474741</v>
      </c>
      <c r="AB2447">
        <v>2446010</v>
      </c>
      <c r="AC2447">
        <v>2412017</v>
      </c>
      <c r="AD2447">
        <v>2376482</v>
      </c>
      <c r="AE2447" s="22" t="s">
        <v>1</v>
      </c>
    </row>
    <row r="2448" spans="1:31" x14ac:dyDescent="0.2">
      <c r="A2448" s="25" t="s">
        <v>50</v>
      </c>
      <c r="B2448" s="11" t="s">
        <v>50</v>
      </c>
      <c r="C2448" s="12">
        <v>104</v>
      </c>
      <c r="D2448" s="11" t="s">
        <v>50</v>
      </c>
      <c r="E2448" s="11" t="s">
        <v>502</v>
      </c>
      <c r="F2448" s="11" t="s">
        <v>313</v>
      </c>
      <c r="G2448" s="12" t="s">
        <v>457</v>
      </c>
      <c r="H2448" s="205">
        <v>2328125.9999999995</v>
      </c>
      <c r="I2448" s="205">
        <v>2326586</v>
      </c>
      <c r="J2448" s="205">
        <v>2340987</v>
      </c>
      <c r="K2448" s="205">
        <v>2362594</v>
      </c>
      <c r="L2448" s="205">
        <v>2388100.0000000005</v>
      </c>
      <c r="M2448">
        <v>2416328</v>
      </c>
      <c r="N2448">
        <v>2446086</v>
      </c>
      <c r="O2448">
        <v>2475952</v>
      </c>
      <c r="P2448">
        <v>2492675</v>
      </c>
      <c r="Q2448">
        <v>2510781</v>
      </c>
      <c r="R2448">
        <v>2527912.0000000005</v>
      </c>
      <c r="S2448">
        <v>2539026</v>
      </c>
      <c r="T2448">
        <v>2540640</v>
      </c>
      <c r="U2448">
        <v>2528926.9999999995</v>
      </c>
      <c r="V2448">
        <v>2506551</v>
      </c>
      <c r="W2448">
        <v>2475961</v>
      </c>
      <c r="X2448">
        <v>2441299</v>
      </c>
      <c r="Y2448">
        <v>2405561</v>
      </c>
      <c r="Z2448">
        <v>2367919</v>
      </c>
      <c r="AA2448">
        <v>2328217</v>
      </c>
      <c r="AB2448">
        <v>2290119</v>
      </c>
      <c r="AC2448">
        <v>2258336.0000000005</v>
      </c>
      <c r="AD2448">
        <v>2235465</v>
      </c>
      <c r="AE2448" s="21" t="s">
        <v>1</v>
      </c>
    </row>
    <row r="2449" spans="1:31" x14ac:dyDescent="0.2">
      <c r="A2449" s="27" t="s">
        <v>50</v>
      </c>
      <c r="B2449" s="13" t="s">
        <v>50</v>
      </c>
      <c r="C2449" s="14">
        <v>104</v>
      </c>
      <c r="D2449" s="13" t="s">
        <v>50</v>
      </c>
      <c r="E2449" s="13" t="s">
        <v>503</v>
      </c>
      <c r="F2449" s="13" t="s">
        <v>313</v>
      </c>
      <c r="G2449" s="14" t="s">
        <v>338</v>
      </c>
      <c r="H2449" s="205">
        <v>2258285</v>
      </c>
      <c r="I2449" s="205">
        <v>2221452</v>
      </c>
      <c r="J2449" s="205">
        <v>2194979</v>
      </c>
      <c r="K2449" s="205">
        <v>2199474</v>
      </c>
      <c r="L2449" s="205">
        <v>2211238</v>
      </c>
      <c r="M2449">
        <v>2229819</v>
      </c>
      <c r="N2449">
        <v>2253364</v>
      </c>
      <c r="O2449">
        <v>2279718</v>
      </c>
      <c r="P2449">
        <v>2297732</v>
      </c>
      <c r="Q2449">
        <v>2313518</v>
      </c>
      <c r="R2449">
        <v>2328546.0000000005</v>
      </c>
      <c r="S2449">
        <v>2345531</v>
      </c>
      <c r="T2449">
        <v>2366526</v>
      </c>
      <c r="U2449">
        <v>2397002</v>
      </c>
      <c r="V2449">
        <v>2431577</v>
      </c>
      <c r="W2449">
        <v>2464327</v>
      </c>
      <c r="X2449">
        <v>2486732</v>
      </c>
      <c r="Y2449">
        <v>2494001</v>
      </c>
      <c r="Z2449">
        <v>2489819</v>
      </c>
      <c r="AA2449">
        <v>2470917.9999999995</v>
      </c>
      <c r="AB2449">
        <v>2440795</v>
      </c>
      <c r="AC2449">
        <v>2405484.0000000005</v>
      </c>
      <c r="AD2449">
        <v>2369328.9999999995</v>
      </c>
      <c r="AE2449" s="22" t="s">
        <v>1</v>
      </c>
    </row>
    <row r="2450" spans="1:31" x14ac:dyDescent="0.2">
      <c r="A2450" s="25" t="s">
        <v>50</v>
      </c>
      <c r="B2450" s="11" t="s">
        <v>50</v>
      </c>
      <c r="C2450" s="12">
        <v>104</v>
      </c>
      <c r="D2450" s="11" t="s">
        <v>50</v>
      </c>
      <c r="E2450" s="11" t="s">
        <v>504</v>
      </c>
      <c r="F2450" s="11"/>
      <c r="G2450" s="12"/>
      <c r="H2450" s="205">
        <v>0</v>
      </c>
      <c r="I2450" s="205">
        <v>0</v>
      </c>
      <c r="J2450" s="205">
        <v>0</v>
      </c>
      <c r="K2450" s="205">
        <v>0</v>
      </c>
      <c r="L2450" s="205">
        <v>0</v>
      </c>
      <c r="M2450">
        <v>0</v>
      </c>
      <c r="N2450">
        <v>0</v>
      </c>
      <c r="O2450">
        <v>0</v>
      </c>
      <c r="P2450">
        <v>0</v>
      </c>
      <c r="Q2450">
        <v>0</v>
      </c>
      <c r="R2450">
        <v>0</v>
      </c>
      <c r="S2450">
        <v>0</v>
      </c>
      <c r="T2450">
        <v>0</v>
      </c>
      <c r="U2450">
        <v>0</v>
      </c>
      <c r="V2450">
        <v>0</v>
      </c>
      <c r="W2450">
        <v>0</v>
      </c>
      <c r="X2450">
        <v>0</v>
      </c>
      <c r="Y2450">
        <v>0</v>
      </c>
      <c r="Z2450">
        <v>0</v>
      </c>
      <c r="AA2450">
        <v>0</v>
      </c>
      <c r="AB2450">
        <v>0</v>
      </c>
      <c r="AC2450">
        <v>0</v>
      </c>
      <c r="AD2450">
        <v>0</v>
      </c>
      <c r="AE2450" s="21" t="s">
        <v>1</v>
      </c>
    </row>
    <row r="2451" spans="1:31" x14ac:dyDescent="0.2">
      <c r="A2451" s="27" t="s">
        <v>50</v>
      </c>
      <c r="B2451" s="13" t="s">
        <v>50</v>
      </c>
      <c r="C2451" s="14">
        <v>104</v>
      </c>
      <c r="D2451" s="13" t="s">
        <v>50</v>
      </c>
      <c r="E2451" s="13" t="s">
        <v>505</v>
      </c>
      <c r="F2451" s="13"/>
      <c r="G2451" s="14"/>
      <c r="H2451" s="205">
        <v>49929642</v>
      </c>
      <c r="I2451" s="205">
        <v>50250366</v>
      </c>
      <c r="J2451" s="205">
        <v>50600827</v>
      </c>
      <c r="K2451" s="205">
        <v>50990612</v>
      </c>
      <c r="L2451" s="205">
        <v>51413703</v>
      </c>
      <c r="M2451">
        <v>51852464</v>
      </c>
      <c r="N2451">
        <v>52280816</v>
      </c>
      <c r="O2451">
        <v>52680724</v>
      </c>
      <c r="P2451">
        <v>53045199</v>
      </c>
      <c r="Q2451">
        <v>53382521</v>
      </c>
      <c r="R2451">
        <v>53708318</v>
      </c>
      <c r="S2451">
        <v>54045422</v>
      </c>
      <c r="T2451">
        <v>54409794</v>
      </c>
      <c r="U2451">
        <v>54806014</v>
      </c>
      <c r="V2451">
        <v>55227152</v>
      </c>
      <c r="W2451">
        <v>55663658</v>
      </c>
      <c r="X2451">
        <v>56101106</v>
      </c>
      <c r="Y2451">
        <v>56528473</v>
      </c>
      <c r="Z2451">
        <v>56942754</v>
      </c>
      <c r="AA2451">
        <v>57345565</v>
      </c>
      <c r="AB2451">
        <v>57735854</v>
      </c>
      <c r="AC2451">
        <v>58113595</v>
      </c>
      <c r="AD2451">
        <v>58478490</v>
      </c>
      <c r="AE2451" s="22" t="s">
        <v>1</v>
      </c>
    </row>
    <row r="2452" spans="1:31" x14ac:dyDescent="0.2">
      <c r="A2452" s="25" t="s">
        <v>51</v>
      </c>
      <c r="B2452" s="11" t="s">
        <v>51</v>
      </c>
      <c r="C2452" s="12">
        <v>524</v>
      </c>
      <c r="D2452" s="11" t="s">
        <v>51</v>
      </c>
      <c r="E2452" s="11" t="s">
        <v>440</v>
      </c>
      <c r="F2452" s="11" t="s">
        <v>312</v>
      </c>
      <c r="G2452" s="12" t="s">
        <v>319</v>
      </c>
      <c r="H2452" s="205">
        <v>303524</v>
      </c>
      <c r="I2452" s="205">
        <v>301620</v>
      </c>
      <c r="J2452" s="205">
        <v>294974</v>
      </c>
      <c r="K2452" s="205">
        <v>291688</v>
      </c>
      <c r="L2452" s="205">
        <v>289491</v>
      </c>
      <c r="M2452">
        <v>287306</v>
      </c>
      <c r="N2452">
        <v>278923</v>
      </c>
      <c r="O2452">
        <v>276939</v>
      </c>
      <c r="P2452">
        <v>274441</v>
      </c>
      <c r="Q2452">
        <v>272650</v>
      </c>
      <c r="R2452">
        <v>270995</v>
      </c>
      <c r="S2452">
        <v>267018</v>
      </c>
      <c r="T2452">
        <v>265327</v>
      </c>
      <c r="U2452">
        <v>264007</v>
      </c>
      <c r="V2452">
        <v>262700</v>
      </c>
      <c r="W2452">
        <v>261685</v>
      </c>
      <c r="X2452">
        <v>262786</v>
      </c>
      <c r="Y2452">
        <v>262086</v>
      </c>
      <c r="Z2452">
        <v>263777</v>
      </c>
      <c r="AA2452">
        <v>265069</v>
      </c>
      <c r="AB2452">
        <v>264762</v>
      </c>
      <c r="AC2452">
        <v>256947</v>
      </c>
      <c r="AD2452">
        <v>253251</v>
      </c>
      <c r="AE2452" s="21" t="s">
        <v>1</v>
      </c>
    </row>
    <row r="2453" spans="1:31" x14ac:dyDescent="0.2">
      <c r="A2453" s="27" t="s">
        <v>51</v>
      </c>
      <c r="B2453" s="13" t="s">
        <v>51</v>
      </c>
      <c r="C2453" s="14">
        <v>524</v>
      </c>
      <c r="D2453" s="13" t="s">
        <v>51</v>
      </c>
      <c r="E2453" s="13" t="s">
        <v>487</v>
      </c>
      <c r="F2453" s="13" t="s">
        <v>313</v>
      </c>
      <c r="G2453" s="14" t="s">
        <v>319</v>
      </c>
      <c r="H2453" s="205">
        <v>326367</v>
      </c>
      <c r="I2453" s="205">
        <v>325571</v>
      </c>
      <c r="J2453" s="205">
        <v>313322</v>
      </c>
      <c r="K2453" s="205">
        <v>306407</v>
      </c>
      <c r="L2453" s="205">
        <v>297928</v>
      </c>
      <c r="M2453">
        <v>289374</v>
      </c>
      <c r="N2453">
        <v>281230</v>
      </c>
      <c r="O2453">
        <v>278936</v>
      </c>
      <c r="P2453">
        <v>275577</v>
      </c>
      <c r="Q2453">
        <v>275691</v>
      </c>
      <c r="R2453">
        <v>277281</v>
      </c>
      <c r="S2453">
        <v>271603</v>
      </c>
      <c r="T2453">
        <v>274302</v>
      </c>
      <c r="U2453">
        <v>274946</v>
      </c>
      <c r="V2453">
        <v>276074</v>
      </c>
      <c r="W2453">
        <v>276959</v>
      </c>
      <c r="X2453">
        <v>275868</v>
      </c>
      <c r="Y2453">
        <v>275163</v>
      </c>
      <c r="Z2453">
        <v>278597</v>
      </c>
      <c r="AA2453">
        <v>280499</v>
      </c>
      <c r="AB2453">
        <v>279848</v>
      </c>
      <c r="AC2453">
        <v>270479</v>
      </c>
      <c r="AD2453">
        <v>266229</v>
      </c>
      <c r="AE2453" s="22" t="s">
        <v>1</v>
      </c>
    </row>
    <row r="2454" spans="1:31" x14ac:dyDescent="0.2">
      <c r="A2454" s="25" t="s">
        <v>51</v>
      </c>
      <c r="B2454" s="11" t="s">
        <v>51</v>
      </c>
      <c r="C2454" s="12">
        <v>524</v>
      </c>
      <c r="D2454" s="11" t="s">
        <v>51</v>
      </c>
      <c r="E2454" s="11" t="s">
        <v>441</v>
      </c>
      <c r="F2454" s="11" t="s">
        <v>312</v>
      </c>
      <c r="G2454" s="12" t="s">
        <v>355</v>
      </c>
      <c r="H2454" s="205">
        <v>312991</v>
      </c>
      <c r="I2454" s="205">
        <v>304280</v>
      </c>
      <c r="J2454" s="205">
        <v>299413</v>
      </c>
      <c r="K2454" s="205">
        <v>294579</v>
      </c>
      <c r="L2454" s="205">
        <v>291193</v>
      </c>
      <c r="M2454">
        <v>288424</v>
      </c>
      <c r="N2454">
        <v>285093</v>
      </c>
      <c r="O2454">
        <v>279704</v>
      </c>
      <c r="P2454">
        <v>276554</v>
      </c>
      <c r="Q2454">
        <v>274262</v>
      </c>
      <c r="R2454">
        <v>272321</v>
      </c>
      <c r="S2454">
        <v>270109</v>
      </c>
      <c r="T2454">
        <v>267003</v>
      </c>
      <c r="U2454">
        <v>265415</v>
      </c>
      <c r="V2454">
        <v>263750</v>
      </c>
      <c r="W2454">
        <v>262258</v>
      </c>
      <c r="X2454">
        <v>261300</v>
      </c>
      <c r="Y2454">
        <v>261206.00000000003</v>
      </c>
      <c r="Z2454">
        <v>262532</v>
      </c>
      <c r="AA2454">
        <v>264032</v>
      </c>
      <c r="AB2454">
        <v>264688</v>
      </c>
      <c r="AC2454">
        <v>263193</v>
      </c>
      <c r="AD2454">
        <v>258095.00000000003</v>
      </c>
      <c r="AE2454" s="21" t="s">
        <v>1</v>
      </c>
    </row>
    <row r="2455" spans="1:31" x14ac:dyDescent="0.2">
      <c r="A2455" s="27" t="s">
        <v>51</v>
      </c>
      <c r="B2455" s="13" t="s">
        <v>51</v>
      </c>
      <c r="C2455" s="14">
        <v>524</v>
      </c>
      <c r="D2455" s="13" t="s">
        <v>51</v>
      </c>
      <c r="E2455" s="13" t="s">
        <v>488</v>
      </c>
      <c r="F2455" s="13" t="s">
        <v>313</v>
      </c>
      <c r="G2455" s="14" t="s">
        <v>355</v>
      </c>
      <c r="H2455" s="205">
        <v>338062</v>
      </c>
      <c r="I2455" s="205">
        <v>327716</v>
      </c>
      <c r="J2455" s="205">
        <v>319897</v>
      </c>
      <c r="K2455" s="205">
        <v>312411</v>
      </c>
      <c r="L2455" s="205">
        <v>303138</v>
      </c>
      <c r="M2455">
        <v>293577</v>
      </c>
      <c r="N2455">
        <v>285590</v>
      </c>
      <c r="O2455">
        <v>280448</v>
      </c>
      <c r="P2455">
        <v>274982</v>
      </c>
      <c r="Q2455">
        <v>273580</v>
      </c>
      <c r="R2455">
        <v>274457</v>
      </c>
      <c r="S2455">
        <v>275269</v>
      </c>
      <c r="T2455">
        <v>273530</v>
      </c>
      <c r="U2455">
        <v>273641</v>
      </c>
      <c r="V2455">
        <v>274389</v>
      </c>
      <c r="W2455">
        <v>275063</v>
      </c>
      <c r="X2455">
        <v>274940</v>
      </c>
      <c r="Y2455">
        <v>273414</v>
      </c>
      <c r="Z2455">
        <v>276650</v>
      </c>
      <c r="AA2455">
        <v>278969</v>
      </c>
      <c r="AB2455">
        <v>279500</v>
      </c>
      <c r="AC2455">
        <v>277266</v>
      </c>
      <c r="AD2455">
        <v>271114</v>
      </c>
      <c r="AE2455" s="22" t="s">
        <v>1</v>
      </c>
    </row>
    <row r="2456" spans="1:31" x14ac:dyDescent="0.2">
      <c r="A2456" s="25" t="s">
        <v>51</v>
      </c>
      <c r="B2456" s="11" t="s">
        <v>51</v>
      </c>
      <c r="C2456" s="12">
        <v>524</v>
      </c>
      <c r="D2456" s="11" t="s">
        <v>51</v>
      </c>
      <c r="E2456" s="11" t="s">
        <v>442</v>
      </c>
      <c r="F2456" s="11" t="s">
        <v>312</v>
      </c>
      <c r="G2456" s="12" t="s">
        <v>317</v>
      </c>
      <c r="H2456" s="205">
        <v>321682</v>
      </c>
      <c r="I2456" s="205">
        <v>312496</v>
      </c>
      <c r="J2456" s="205">
        <v>305385</v>
      </c>
      <c r="K2456" s="205">
        <v>299171</v>
      </c>
      <c r="L2456" s="205">
        <v>294600</v>
      </c>
      <c r="M2456">
        <v>291086</v>
      </c>
      <c r="N2456">
        <v>287697</v>
      </c>
      <c r="O2456">
        <v>283191</v>
      </c>
      <c r="P2456">
        <v>279394</v>
      </c>
      <c r="Q2456">
        <v>276559</v>
      </c>
      <c r="R2456">
        <v>274246</v>
      </c>
      <c r="S2456">
        <v>271900</v>
      </c>
      <c r="T2456">
        <v>268966</v>
      </c>
      <c r="U2456">
        <v>267139</v>
      </c>
      <c r="V2456">
        <v>265170</v>
      </c>
      <c r="W2456">
        <v>263274</v>
      </c>
      <c r="X2456">
        <v>261781.99999999997</v>
      </c>
      <c r="Y2456">
        <v>260988</v>
      </c>
      <c r="Z2456">
        <v>261750</v>
      </c>
      <c r="AA2456">
        <v>263136</v>
      </c>
      <c r="AB2456">
        <v>264314</v>
      </c>
      <c r="AC2456">
        <v>264156</v>
      </c>
      <c r="AD2456">
        <v>261391.00000000003</v>
      </c>
      <c r="AE2456" s="21" t="s">
        <v>1</v>
      </c>
    </row>
    <row r="2457" spans="1:31" x14ac:dyDescent="0.2">
      <c r="A2457" s="27" t="s">
        <v>51</v>
      </c>
      <c r="B2457" s="13" t="s">
        <v>51</v>
      </c>
      <c r="C2457" s="14">
        <v>524</v>
      </c>
      <c r="D2457" s="13" t="s">
        <v>51</v>
      </c>
      <c r="E2457" s="13" t="s">
        <v>489</v>
      </c>
      <c r="F2457" s="13" t="s">
        <v>313</v>
      </c>
      <c r="G2457" s="14" t="s">
        <v>317</v>
      </c>
      <c r="H2457" s="205">
        <v>347975</v>
      </c>
      <c r="I2457" s="205">
        <v>337254</v>
      </c>
      <c r="J2457" s="205">
        <v>327090</v>
      </c>
      <c r="K2457" s="205">
        <v>319351</v>
      </c>
      <c r="L2457" s="205">
        <v>309614</v>
      </c>
      <c r="M2457">
        <v>299389</v>
      </c>
      <c r="N2457">
        <v>290547</v>
      </c>
      <c r="O2457">
        <v>284338</v>
      </c>
      <c r="P2457">
        <v>276789</v>
      </c>
      <c r="Q2457">
        <v>273746</v>
      </c>
      <c r="R2457">
        <v>273630</v>
      </c>
      <c r="S2457">
        <v>274344</v>
      </c>
      <c r="T2457">
        <v>273683</v>
      </c>
      <c r="U2457">
        <v>273221</v>
      </c>
      <c r="V2457">
        <v>273545</v>
      </c>
      <c r="W2457">
        <v>273954</v>
      </c>
      <c r="X2457">
        <v>273742</v>
      </c>
      <c r="Y2457">
        <v>272316</v>
      </c>
      <c r="Z2457">
        <v>275127</v>
      </c>
      <c r="AA2457">
        <v>277533</v>
      </c>
      <c r="AB2457">
        <v>278816</v>
      </c>
      <c r="AC2457">
        <v>278144</v>
      </c>
      <c r="AD2457">
        <v>274505</v>
      </c>
      <c r="AE2457" s="22" t="s">
        <v>1</v>
      </c>
    </row>
    <row r="2458" spans="1:31" x14ac:dyDescent="0.2">
      <c r="A2458" s="25" t="s">
        <v>51</v>
      </c>
      <c r="B2458" s="11" t="s">
        <v>51</v>
      </c>
      <c r="C2458" s="12">
        <v>524</v>
      </c>
      <c r="D2458" s="11" t="s">
        <v>51</v>
      </c>
      <c r="E2458" s="11" t="s">
        <v>443</v>
      </c>
      <c r="F2458" s="11" t="s">
        <v>312</v>
      </c>
      <c r="G2458" s="12" t="s">
        <v>356</v>
      </c>
      <c r="H2458" s="205">
        <v>329342</v>
      </c>
      <c r="I2458" s="205">
        <v>320561</v>
      </c>
      <c r="J2458" s="205">
        <v>312360</v>
      </c>
      <c r="K2458" s="205">
        <v>304938</v>
      </c>
      <c r="L2458" s="205">
        <v>299351</v>
      </c>
      <c r="M2458">
        <v>295013</v>
      </c>
      <c r="N2458">
        <v>291323</v>
      </c>
      <c r="O2458">
        <v>287289</v>
      </c>
      <c r="P2458">
        <v>282849</v>
      </c>
      <c r="Q2458">
        <v>279477</v>
      </c>
      <c r="R2458">
        <v>276729</v>
      </c>
      <c r="S2458">
        <v>274139</v>
      </c>
      <c r="T2458">
        <v>271220</v>
      </c>
      <c r="U2458">
        <v>269185</v>
      </c>
      <c r="V2458">
        <v>266941</v>
      </c>
      <c r="W2458">
        <v>264706</v>
      </c>
      <c r="X2458">
        <v>262765</v>
      </c>
      <c r="Y2458">
        <v>261380.99999999997</v>
      </c>
      <c r="Z2458">
        <v>261380</v>
      </c>
      <c r="AA2458">
        <v>262452</v>
      </c>
      <c r="AB2458">
        <v>263769</v>
      </c>
      <c r="AC2458">
        <v>264445</v>
      </c>
      <c r="AD2458">
        <v>263390</v>
      </c>
      <c r="AE2458" s="21" t="s">
        <v>1</v>
      </c>
    </row>
    <row r="2459" spans="1:31" x14ac:dyDescent="0.2">
      <c r="A2459" s="27" t="s">
        <v>51</v>
      </c>
      <c r="B2459" s="13" t="s">
        <v>51</v>
      </c>
      <c r="C2459" s="14">
        <v>524</v>
      </c>
      <c r="D2459" s="13" t="s">
        <v>51</v>
      </c>
      <c r="E2459" s="13" t="s">
        <v>490</v>
      </c>
      <c r="F2459" s="13" t="s">
        <v>313</v>
      </c>
      <c r="G2459" s="14" t="s">
        <v>356</v>
      </c>
      <c r="H2459" s="205">
        <v>355930</v>
      </c>
      <c r="I2459" s="205">
        <v>345747</v>
      </c>
      <c r="J2459" s="205">
        <v>334438</v>
      </c>
      <c r="K2459" s="205">
        <v>326771</v>
      </c>
      <c r="L2459" s="205">
        <v>316876</v>
      </c>
      <c r="M2459">
        <v>306324</v>
      </c>
      <c r="N2459">
        <v>296983</v>
      </c>
      <c r="O2459">
        <v>290099</v>
      </c>
      <c r="P2459">
        <v>280520</v>
      </c>
      <c r="Q2459">
        <v>275860</v>
      </c>
      <c r="R2459">
        <v>274556</v>
      </c>
      <c r="S2459">
        <v>274811</v>
      </c>
      <c r="T2459">
        <v>274686</v>
      </c>
      <c r="U2459">
        <v>273618</v>
      </c>
      <c r="V2459">
        <v>273477</v>
      </c>
      <c r="W2459">
        <v>273572</v>
      </c>
      <c r="X2459">
        <v>273211</v>
      </c>
      <c r="Y2459">
        <v>271816</v>
      </c>
      <c r="Z2459">
        <v>273994</v>
      </c>
      <c r="AA2459">
        <v>276240</v>
      </c>
      <c r="AB2459">
        <v>277894</v>
      </c>
      <c r="AC2459">
        <v>278303</v>
      </c>
      <c r="AD2459">
        <v>276601</v>
      </c>
      <c r="AE2459" s="22" t="s">
        <v>1</v>
      </c>
    </row>
    <row r="2460" spans="1:31" x14ac:dyDescent="0.2">
      <c r="A2460" s="25" t="s">
        <v>51</v>
      </c>
      <c r="B2460" s="11" t="s">
        <v>51</v>
      </c>
      <c r="C2460" s="12">
        <v>524</v>
      </c>
      <c r="D2460" s="11" t="s">
        <v>51</v>
      </c>
      <c r="E2460" s="11" t="s">
        <v>444</v>
      </c>
      <c r="F2460" s="11" t="s">
        <v>312</v>
      </c>
      <c r="G2460" s="12" t="s">
        <v>327</v>
      </c>
      <c r="H2460" s="205">
        <v>335717</v>
      </c>
      <c r="I2460" s="205">
        <v>328080</v>
      </c>
      <c r="J2460" s="205">
        <v>319806</v>
      </c>
      <c r="K2460" s="205">
        <v>311354</v>
      </c>
      <c r="L2460" s="205">
        <v>304922</v>
      </c>
      <c r="M2460">
        <v>299929</v>
      </c>
      <c r="N2460">
        <v>295776</v>
      </c>
      <c r="O2460">
        <v>291886</v>
      </c>
      <c r="P2460">
        <v>286812</v>
      </c>
      <c r="Q2460">
        <v>282907</v>
      </c>
      <c r="R2460">
        <v>279727</v>
      </c>
      <c r="S2460">
        <v>276806</v>
      </c>
      <c r="T2460">
        <v>273769</v>
      </c>
      <c r="U2460">
        <v>271559</v>
      </c>
      <c r="V2460">
        <v>269069</v>
      </c>
      <c r="W2460">
        <v>266522</v>
      </c>
      <c r="X2460">
        <v>264207</v>
      </c>
      <c r="Y2460">
        <v>262331</v>
      </c>
      <c r="Z2460">
        <v>261370.99999999997</v>
      </c>
      <c r="AA2460">
        <v>261928.99999999997</v>
      </c>
      <c r="AB2460">
        <v>263181</v>
      </c>
      <c r="AC2460">
        <v>264250</v>
      </c>
      <c r="AD2460">
        <v>264341</v>
      </c>
      <c r="AE2460" s="21" t="s">
        <v>1</v>
      </c>
    </row>
    <row r="2461" spans="1:31" x14ac:dyDescent="0.2">
      <c r="A2461" s="27" t="s">
        <v>51</v>
      </c>
      <c r="B2461" s="13" t="s">
        <v>51</v>
      </c>
      <c r="C2461" s="14">
        <v>524</v>
      </c>
      <c r="D2461" s="13" t="s">
        <v>51</v>
      </c>
      <c r="E2461" s="13" t="s">
        <v>491</v>
      </c>
      <c r="F2461" s="13" t="s">
        <v>313</v>
      </c>
      <c r="G2461" s="14" t="s">
        <v>327</v>
      </c>
      <c r="H2461" s="205">
        <v>361752</v>
      </c>
      <c r="I2461" s="205">
        <v>352874</v>
      </c>
      <c r="J2461" s="205">
        <v>341477</v>
      </c>
      <c r="K2461" s="205">
        <v>334218</v>
      </c>
      <c r="L2461" s="205">
        <v>324479</v>
      </c>
      <c r="M2461">
        <v>313893</v>
      </c>
      <c r="N2461">
        <v>304403</v>
      </c>
      <c r="O2461">
        <v>297221</v>
      </c>
      <c r="P2461">
        <v>285699</v>
      </c>
      <c r="Q2461">
        <v>279471</v>
      </c>
      <c r="R2461">
        <v>276993</v>
      </c>
      <c r="S2461">
        <v>276510</v>
      </c>
      <c r="T2461">
        <v>276468</v>
      </c>
      <c r="U2461">
        <v>274762</v>
      </c>
      <c r="V2461">
        <v>274119</v>
      </c>
      <c r="W2461">
        <v>273856</v>
      </c>
      <c r="X2461">
        <v>273292</v>
      </c>
      <c r="Y2461">
        <v>271864</v>
      </c>
      <c r="Z2461">
        <v>273220</v>
      </c>
      <c r="AA2461">
        <v>275075</v>
      </c>
      <c r="AB2461">
        <v>276833</v>
      </c>
      <c r="AC2461">
        <v>277895</v>
      </c>
      <c r="AD2461">
        <v>277600</v>
      </c>
      <c r="AE2461" s="22" t="s">
        <v>1</v>
      </c>
    </row>
    <row r="2462" spans="1:31" x14ac:dyDescent="0.2">
      <c r="A2462" s="25" t="s">
        <v>51</v>
      </c>
      <c r="B2462" s="11" t="s">
        <v>51</v>
      </c>
      <c r="C2462" s="12">
        <v>524</v>
      </c>
      <c r="D2462" s="11" t="s">
        <v>51</v>
      </c>
      <c r="E2462" s="11" t="s">
        <v>445</v>
      </c>
      <c r="F2462" s="11" t="s">
        <v>312</v>
      </c>
      <c r="G2462" s="12" t="s">
        <v>320</v>
      </c>
      <c r="H2462" s="205">
        <v>341178</v>
      </c>
      <c r="I2462" s="205">
        <v>334663</v>
      </c>
      <c r="J2462" s="205">
        <v>327194</v>
      </c>
      <c r="K2462" s="205">
        <v>318379</v>
      </c>
      <c r="L2462" s="205">
        <v>310791</v>
      </c>
      <c r="M2462">
        <v>305313</v>
      </c>
      <c r="N2462">
        <v>300863</v>
      </c>
      <c r="O2462">
        <v>296872</v>
      </c>
      <c r="P2462">
        <v>291303</v>
      </c>
      <c r="Q2462">
        <v>286740</v>
      </c>
      <c r="R2462">
        <v>283133</v>
      </c>
      <c r="S2462">
        <v>279883</v>
      </c>
      <c r="T2462">
        <v>276619</v>
      </c>
      <c r="U2462">
        <v>274192</v>
      </c>
      <c r="V2462">
        <v>271559</v>
      </c>
      <c r="W2462">
        <v>268729</v>
      </c>
      <c r="X2462">
        <v>266069</v>
      </c>
      <c r="Y2462">
        <v>263785</v>
      </c>
      <c r="Z2462">
        <v>262024.99999999997</v>
      </c>
      <c r="AA2462">
        <v>261519</v>
      </c>
      <c r="AB2462">
        <v>262505</v>
      </c>
      <c r="AC2462">
        <v>263760</v>
      </c>
      <c r="AD2462">
        <v>264496</v>
      </c>
      <c r="AE2462" s="21" t="s">
        <v>1</v>
      </c>
    </row>
    <row r="2463" spans="1:31" x14ac:dyDescent="0.2">
      <c r="A2463" s="27" t="s">
        <v>51</v>
      </c>
      <c r="B2463" s="13" t="s">
        <v>51</v>
      </c>
      <c r="C2463" s="14">
        <v>524</v>
      </c>
      <c r="D2463" s="13" t="s">
        <v>51</v>
      </c>
      <c r="E2463" s="13" t="s">
        <v>492</v>
      </c>
      <c r="F2463" s="13" t="s">
        <v>313</v>
      </c>
      <c r="G2463" s="14" t="s">
        <v>320</v>
      </c>
      <c r="H2463" s="205">
        <v>365903</v>
      </c>
      <c r="I2463" s="205">
        <v>358313</v>
      </c>
      <c r="J2463" s="205">
        <v>347742</v>
      </c>
      <c r="K2463" s="205">
        <v>341124</v>
      </c>
      <c r="L2463" s="205">
        <v>331979</v>
      </c>
      <c r="M2463">
        <v>321663</v>
      </c>
      <c r="N2463">
        <v>312310</v>
      </c>
      <c r="O2463">
        <v>305196</v>
      </c>
      <c r="P2463">
        <v>292218</v>
      </c>
      <c r="Q2463">
        <v>284128</v>
      </c>
      <c r="R2463">
        <v>280511</v>
      </c>
      <c r="S2463">
        <v>279282</v>
      </c>
      <c r="T2463">
        <v>278954</v>
      </c>
      <c r="U2463">
        <v>276588</v>
      </c>
      <c r="V2463">
        <v>275406</v>
      </c>
      <c r="W2463">
        <v>274745</v>
      </c>
      <c r="X2463">
        <v>273928</v>
      </c>
      <c r="Y2463">
        <v>272407</v>
      </c>
      <c r="Z2463">
        <v>272958</v>
      </c>
      <c r="AA2463">
        <v>274026</v>
      </c>
      <c r="AB2463">
        <v>275639</v>
      </c>
      <c r="AC2463">
        <v>277067</v>
      </c>
      <c r="AD2463">
        <v>277704</v>
      </c>
      <c r="AE2463" s="22" t="s">
        <v>1</v>
      </c>
    </row>
    <row r="2464" spans="1:31" x14ac:dyDescent="0.2">
      <c r="A2464" s="25" t="s">
        <v>51</v>
      </c>
      <c r="B2464" s="11" t="s">
        <v>51</v>
      </c>
      <c r="C2464" s="12">
        <v>524</v>
      </c>
      <c r="D2464" s="11" t="s">
        <v>51</v>
      </c>
      <c r="E2464" s="11" t="s">
        <v>446</v>
      </c>
      <c r="F2464" s="11" t="s">
        <v>312</v>
      </c>
      <c r="G2464" s="12" t="s">
        <v>326</v>
      </c>
      <c r="H2464" s="205">
        <v>346097</v>
      </c>
      <c r="I2464" s="205">
        <v>340751</v>
      </c>
      <c r="J2464" s="205">
        <v>333993</v>
      </c>
      <c r="K2464" s="205">
        <v>325730</v>
      </c>
      <c r="L2464" s="205">
        <v>317406</v>
      </c>
      <c r="M2464">
        <v>310643</v>
      </c>
      <c r="N2464">
        <v>306065</v>
      </c>
      <c r="O2464">
        <v>302137</v>
      </c>
      <c r="P2464">
        <v>296279</v>
      </c>
      <c r="Q2464">
        <v>291131</v>
      </c>
      <c r="R2464">
        <v>286839</v>
      </c>
      <c r="S2464">
        <v>283264</v>
      </c>
      <c r="T2464">
        <v>279773</v>
      </c>
      <c r="U2464">
        <v>277053</v>
      </c>
      <c r="V2464">
        <v>274272</v>
      </c>
      <c r="W2464">
        <v>271334</v>
      </c>
      <c r="X2464">
        <v>268355</v>
      </c>
      <c r="Y2464">
        <v>265691</v>
      </c>
      <c r="Z2464">
        <v>263467</v>
      </c>
      <c r="AA2464">
        <v>261878</v>
      </c>
      <c r="AB2464">
        <v>261694.00000000003</v>
      </c>
      <c r="AC2464">
        <v>262932</v>
      </c>
      <c r="AD2464">
        <v>264105</v>
      </c>
      <c r="AE2464" s="21" t="s">
        <v>1</v>
      </c>
    </row>
    <row r="2465" spans="1:31" x14ac:dyDescent="0.2">
      <c r="A2465" s="27" t="s">
        <v>51</v>
      </c>
      <c r="B2465" s="13" t="s">
        <v>51</v>
      </c>
      <c r="C2465" s="14">
        <v>524</v>
      </c>
      <c r="D2465" s="13" t="s">
        <v>51</v>
      </c>
      <c r="E2465" s="13" t="s">
        <v>493</v>
      </c>
      <c r="F2465" s="13" t="s">
        <v>313</v>
      </c>
      <c r="G2465" s="14" t="s">
        <v>326</v>
      </c>
      <c r="H2465" s="205">
        <v>368846</v>
      </c>
      <c r="I2465" s="205">
        <v>362593</v>
      </c>
      <c r="J2465" s="205">
        <v>352771</v>
      </c>
      <c r="K2465" s="205">
        <v>346980</v>
      </c>
      <c r="L2465" s="205">
        <v>338711</v>
      </c>
      <c r="M2465">
        <v>329203</v>
      </c>
      <c r="N2465">
        <v>320282</v>
      </c>
      <c r="O2465">
        <v>313515</v>
      </c>
      <c r="P2465">
        <v>299785</v>
      </c>
      <c r="Q2465">
        <v>290117</v>
      </c>
      <c r="R2465">
        <v>284682</v>
      </c>
      <c r="S2465">
        <v>282721</v>
      </c>
      <c r="T2465">
        <v>282072</v>
      </c>
      <c r="U2465">
        <v>279027</v>
      </c>
      <c r="V2465">
        <v>277280</v>
      </c>
      <c r="W2465">
        <v>276176</v>
      </c>
      <c r="X2465">
        <v>275063</v>
      </c>
      <c r="Y2465">
        <v>273394</v>
      </c>
      <c r="Z2465">
        <v>273271</v>
      </c>
      <c r="AA2465">
        <v>273454</v>
      </c>
      <c r="AB2465">
        <v>274316</v>
      </c>
      <c r="AC2465">
        <v>275844</v>
      </c>
      <c r="AD2465">
        <v>277109</v>
      </c>
      <c r="AE2465" s="22" t="s">
        <v>1</v>
      </c>
    </row>
    <row r="2466" spans="1:31" x14ac:dyDescent="0.2">
      <c r="A2466" s="25" t="s">
        <v>51</v>
      </c>
      <c r="B2466" s="11" t="s">
        <v>51</v>
      </c>
      <c r="C2466" s="12">
        <v>524</v>
      </c>
      <c r="D2466" s="11" t="s">
        <v>51</v>
      </c>
      <c r="E2466" s="11" t="s">
        <v>447</v>
      </c>
      <c r="F2466" s="11" t="s">
        <v>312</v>
      </c>
      <c r="G2466" s="12" t="s">
        <v>318</v>
      </c>
      <c r="H2466" s="205">
        <v>347096</v>
      </c>
      <c r="I2466" s="205">
        <v>346784</v>
      </c>
      <c r="J2466" s="205">
        <v>340714</v>
      </c>
      <c r="K2466" s="205">
        <v>332717</v>
      </c>
      <c r="L2466" s="205">
        <v>324730</v>
      </c>
      <c r="M2466">
        <v>316858</v>
      </c>
      <c r="N2466">
        <v>310862</v>
      </c>
      <c r="O2466">
        <v>307161</v>
      </c>
      <c r="P2466">
        <v>301586</v>
      </c>
      <c r="Q2466">
        <v>296104</v>
      </c>
      <c r="R2466">
        <v>291133</v>
      </c>
      <c r="S2466">
        <v>286842</v>
      </c>
      <c r="T2466">
        <v>283125</v>
      </c>
      <c r="U2466">
        <v>280172</v>
      </c>
      <c r="V2466">
        <v>277142</v>
      </c>
      <c r="W2466">
        <v>274126</v>
      </c>
      <c r="X2466">
        <v>271074</v>
      </c>
      <c r="Y2466">
        <v>268058</v>
      </c>
      <c r="Z2466">
        <v>265529</v>
      </c>
      <c r="AA2466">
        <v>263308</v>
      </c>
      <c r="AB2466">
        <v>261757</v>
      </c>
      <c r="AC2466">
        <v>261718.00000000003</v>
      </c>
      <c r="AD2466">
        <v>263124</v>
      </c>
      <c r="AE2466" s="21" t="s">
        <v>1</v>
      </c>
    </row>
    <row r="2467" spans="1:31" x14ac:dyDescent="0.2">
      <c r="A2467" s="27" t="s">
        <v>51</v>
      </c>
      <c r="B2467" s="13" t="s">
        <v>51</v>
      </c>
      <c r="C2467" s="14">
        <v>524</v>
      </c>
      <c r="D2467" s="13" t="s">
        <v>51</v>
      </c>
      <c r="E2467" s="13" t="s">
        <v>494</v>
      </c>
      <c r="F2467" s="13" t="s">
        <v>313</v>
      </c>
      <c r="G2467" s="14" t="s">
        <v>318</v>
      </c>
      <c r="H2467" s="205">
        <v>367209</v>
      </c>
      <c r="I2467" s="205">
        <v>366242</v>
      </c>
      <c r="J2467" s="205">
        <v>357152</v>
      </c>
      <c r="K2467" s="205">
        <v>351366</v>
      </c>
      <c r="L2467" s="205">
        <v>344123</v>
      </c>
      <c r="M2467">
        <v>335752</v>
      </c>
      <c r="N2467">
        <v>327894</v>
      </c>
      <c r="O2467">
        <v>321761</v>
      </c>
      <c r="P2467">
        <v>307800</v>
      </c>
      <c r="Q2467">
        <v>297357</v>
      </c>
      <c r="R2467">
        <v>290187</v>
      </c>
      <c r="S2467">
        <v>286418</v>
      </c>
      <c r="T2467">
        <v>285436</v>
      </c>
      <c r="U2467">
        <v>282010</v>
      </c>
      <c r="V2467">
        <v>279677</v>
      </c>
      <c r="W2467">
        <v>278098</v>
      </c>
      <c r="X2467">
        <v>276636</v>
      </c>
      <c r="Y2467">
        <v>274771</v>
      </c>
      <c r="Z2467">
        <v>274062</v>
      </c>
      <c r="AA2467">
        <v>273534</v>
      </c>
      <c r="AB2467">
        <v>273435</v>
      </c>
      <c r="AC2467">
        <v>274251</v>
      </c>
      <c r="AD2467">
        <v>275859</v>
      </c>
      <c r="AE2467" s="22" t="s">
        <v>1</v>
      </c>
    </row>
    <row r="2468" spans="1:31" x14ac:dyDescent="0.2">
      <c r="A2468" s="25" t="s">
        <v>51</v>
      </c>
      <c r="B2468" s="11" t="s">
        <v>51</v>
      </c>
      <c r="C2468" s="12">
        <v>524</v>
      </c>
      <c r="D2468" s="11" t="s">
        <v>51</v>
      </c>
      <c r="E2468" s="11" t="s">
        <v>448</v>
      </c>
      <c r="F2468" s="11" t="s">
        <v>312</v>
      </c>
      <c r="G2468" s="12" t="s">
        <v>333</v>
      </c>
      <c r="H2468" s="205">
        <v>342674</v>
      </c>
      <c r="I2468" s="205">
        <v>348208</v>
      </c>
      <c r="J2468" s="205">
        <v>347871</v>
      </c>
      <c r="K2468" s="205">
        <v>339451</v>
      </c>
      <c r="L2468" s="205">
        <v>331915</v>
      </c>
      <c r="M2468">
        <v>324164</v>
      </c>
      <c r="N2468">
        <v>316683</v>
      </c>
      <c r="O2468">
        <v>311429</v>
      </c>
      <c r="P2468">
        <v>306627</v>
      </c>
      <c r="Q2468">
        <v>301461</v>
      </c>
      <c r="R2468">
        <v>296105</v>
      </c>
      <c r="S2468">
        <v>291037</v>
      </c>
      <c r="T2468">
        <v>286571</v>
      </c>
      <c r="U2468">
        <v>283507</v>
      </c>
      <c r="V2468">
        <v>280222</v>
      </c>
      <c r="W2468">
        <v>277001</v>
      </c>
      <c r="X2468">
        <v>273943</v>
      </c>
      <c r="Y2468">
        <v>270891</v>
      </c>
      <c r="Z2468">
        <v>267927</v>
      </c>
      <c r="AA2468">
        <v>265527</v>
      </c>
      <c r="AB2468">
        <v>263176</v>
      </c>
      <c r="AC2468">
        <v>261486</v>
      </c>
      <c r="AD2468">
        <v>261511.00000000003</v>
      </c>
      <c r="AE2468" s="21" t="s">
        <v>1</v>
      </c>
    </row>
    <row r="2469" spans="1:31" x14ac:dyDescent="0.2">
      <c r="A2469" s="27" t="s">
        <v>51</v>
      </c>
      <c r="B2469" s="13" t="s">
        <v>51</v>
      </c>
      <c r="C2469" s="14">
        <v>524</v>
      </c>
      <c r="D2469" s="13" t="s">
        <v>51</v>
      </c>
      <c r="E2469" s="13" t="s">
        <v>495</v>
      </c>
      <c r="F2469" s="13" t="s">
        <v>313</v>
      </c>
      <c r="G2469" s="14" t="s">
        <v>333</v>
      </c>
      <c r="H2469" s="205">
        <v>359538</v>
      </c>
      <c r="I2469" s="205">
        <v>364687</v>
      </c>
      <c r="J2469" s="205">
        <v>361476</v>
      </c>
      <c r="K2469" s="205">
        <v>355026</v>
      </c>
      <c r="L2469" s="205">
        <v>347842</v>
      </c>
      <c r="M2469">
        <v>340714</v>
      </c>
      <c r="N2469">
        <v>334290</v>
      </c>
      <c r="O2469">
        <v>329515</v>
      </c>
      <c r="P2469">
        <v>315581</v>
      </c>
      <c r="Q2469">
        <v>305151</v>
      </c>
      <c r="R2469">
        <v>297155</v>
      </c>
      <c r="S2469">
        <v>291458</v>
      </c>
      <c r="T2469">
        <v>288658</v>
      </c>
      <c r="U2469">
        <v>285201</v>
      </c>
      <c r="V2469">
        <v>282530</v>
      </c>
      <c r="W2469">
        <v>280454</v>
      </c>
      <c r="X2469">
        <v>278605</v>
      </c>
      <c r="Y2469">
        <v>276484</v>
      </c>
      <c r="Z2469">
        <v>275140</v>
      </c>
      <c r="AA2469">
        <v>274128</v>
      </c>
      <c r="AB2469">
        <v>273283</v>
      </c>
      <c r="AC2469">
        <v>273062</v>
      </c>
      <c r="AD2469">
        <v>273997</v>
      </c>
      <c r="AE2469" s="22" t="s">
        <v>1</v>
      </c>
    </row>
    <row r="2470" spans="1:31" x14ac:dyDescent="0.2">
      <c r="A2470" s="25" t="s">
        <v>51</v>
      </c>
      <c r="B2470" s="11" t="s">
        <v>51</v>
      </c>
      <c r="C2470" s="12">
        <v>524</v>
      </c>
      <c r="D2470" s="11" t="s">
        <v>51</v>
      </c>
      <c r="E2470" s="11" t="s">
        <v>449</v>
      </c>
      <c r="F2470" s="11" t="s">
        <v>312</v>
      </c>
      <c r="G2470" s="12" t="s">
        <v>340</v>
      </c>
      <c r="H2470" s="205">
        <v>334450</v>
      </c>
      <c r="I2470" s="205">
        <v>342965</v>
      </c>
      <c r="J2470" s="205">
        <v>349721</v>
      </c>
      <c r="K2470" s="205">
        <v>346526</v>
      </c>
      <c r="L2470" s="205">
        <v>338670</v>
      </c>
      <c r="M2470">
        <v>331557</v>
      </c>
      <c r="N2470">
        <v>323981</v>
      </c>
      <c r="O2470">
        <v>316861</v>
      </c>
      <c r="P2470">
        <v>310937</v>
      </c>
      <c r="Q2470">
        <v>306525</v>
      </c>
      <c r="R2470">
        <v>301515</v>
      </c>
      <c r="S2470">
        <v>296007</v>
      </c>
      <c r="T2470">
        <v>290663</v>
      </c>
      <c r="U2470">
        <v>286945</v>
      </c>
      <c r="V2470">
        <v>283536</v>
      </c>
      <c r="W2470">
        <v>280040</v>
      </c>
      <c r="X2470">
        <v>276824</v>
      </c>
      <c r="Y2470">
        <v>273839</v>
      </c>
      <c r="Z2470">
        <v>270728</v>
      </c>
      <c r="AA2470">
        <v>267957</v>
      </c>
      <c r="AB2470">
        <v>265552</v>
      </c>
      <c r="AC2470">
        <v>262892</v>
      </c>
      <c r="AD2470">
        <v>260983</v>
      </c>
      <c r="AE2470" s="21" t="s">
        <v>1</v>
      </c>
    </row>
    <row r="2471" spans="1:31" x14ac:dyDescent="0.2">
      <c r="A2471" s="27" t="s">
        <v>51</v>
      </c>
      <c r="B2471" s="13" t="s">
        <v>51</v>
      </c>
      <c r="C2471" s="14">
        <v>524</v>
      </c>
      <c r="D2471" s="13" t="s">
        <v>51</v>
      </c>
      <c r="E2471" s="13" t="s">
        <v>496</v>
      </c>
      <c r="F2471" s="13" t="s">
        <v>313</v>
      </c>
      <c r="G2471" s="14" t="s">
        <v>340</v>
      </c>
      <c r="H2471" s="205">
        <v>347572</v>
      </c>
      <c r="I2471" s="205">
        <v>355907</v>
      </c>
      <c r="J2471" s="205">
        <v>360012</v>
      </c>
      <c r="K2471" s="205">
        <v>358591</v>
      </c>
      <c r="L2471" s="205">
        <v>350759</v>
      </c>
      <c r="M2471">
        <v>343766</v>
      </c>
      <c r="N2471">
        <v>338828</v>
      </c>
      <c r="O2471">
        <v>335813</v>
      </c>
      <c r="P2471">
        <v>322820</v>
      </c>
      <c r="Q2471">
        <v>312552</v>
      </c>
      <c r="R2471">
        <v>304785</v>
      </c>
      <c r="S2471">
        <v>298179</v>
      </c>
      <c r="T2471">
        <v>293233</v>
      </c>
      <c r="U2471">
        <v>288269</v>
      </c>
      <c r="V2471">
        <v>285556</v>
      </c>
      <c r="W2471">
        <v>283179</v>
      </c>
      <c r="X2471">
        <v>280917</v>
      </c>
      <c r="Y2471">
        <v>278495</v>
      </c>
      <c r="Z2471">
        <v>276497</v>
      </c>
      <c r="AA2471">
        <v>274901</v>
      </c>
      <c r="AB2471">
        <v>273677</v>
      </c>
      <c r="AC2471">
        <v>272679</v>
      </c>
      <c r="AD2471">
        <v>272503</v>
      </c>
      <c r="AE2471" s="22" t="s">
        <v>1</v>
      </c>
    </row>
    <row r="2472" spans="1:31" x14ac:dyDescent="0.2">
      <c r="A2472" s="25" t="s">
        <v>51</v>
      </c>
      <c r="B2472" s="11" t="s">
        <v>51</v>
      </c>
      <c r="C2472" s="12">
        <v>524</v>
      </c>
      <c r="D2472" s="11" t="s">
        <v>51</v>
      </c>
      <c r="E2472" s="11" t="s">
        <v>450</v>
      </c>
      <c r="F2472" s="11" t="s">
        <v>312</v>
      </c>
      <c r="G2472" s="12" t="s">
        <v>329</v>
      </c>
      <c r="H2472" s="205">
        <v>325785</v>
      </c>
      <c r="I2472" s="205">
        <v>333162</v>
      </c>
      <c r="J2472" s="205">
        <v>343651</v>
      </c>
      <c r="K2472" s="205">
        <v>348294</v>
      </c>
      <c r="L2472" s="205">
        <v>345674</v>
      </c>
      <c r="M2472">
        <v>338342</v>
      </c>
      <c r="N2472">
        <v>331590</v>
      </c>
      <c r="O2472">
        <v>324159</v>
      </c>
      <c r="P2472">
        <v>316315</v>
      </c>
      <c r="Q2472">
        <v>310883</v>
      </c>
      <c r="R2472">
        <v>306606</v>
      </c>
      <c r="S2472">
        <v>301468</v>
      </c>
      <c r="T2472">
        <v>295626</v>
      </c>
      <c r="U2472">
        <v>291011</v>
      </c>
      <c r="V2472">
        <v>286961</v>
      </c>
      <c r="W2472">
        <v>283329</v>
      </c>
      <c r="X2472">
        <v>279821</v>
      </c>
      <c r="Y2472">
        <v>276726</v>
      </c>
      <c r="Z2472">
        <v>273642</v>
      </c>
      <c r="AA2472">
        <v>270726</v>
      </c>
      <c r="AB2472">
        <v>268015</v>
      </c>
      <c r="AC2472">
        <v>265424</v>
      </c>
      <c r="AD2472">
        <v>262376</v>
      </c>
      <c r="AE2472" s="21" t="s">
        <v>1</v>
      </c>
    </row>
    <row r="2473" spans="1:31" x14ac:dyDescent="0.2">
      <c r="A2473" s="27" t="s">
        <v>51</v>
      </c>
      <c r="B2473" s="13" t="s">
        <v>51</v>
      </c>
      <c r="C2473" s="14">
        <v>524</v>
      </c>
      <c r="D2473" s="13" t="s">
        <v>51</v>
      </c>
      <c r="E2473" s="13" t="s">
        <v>497</v>
      </c>
      <c r="F2473" s="13" t="s">
        <v>313</v>
      </c>
      <c r="G2473" s="14" t="s">
        <v>329</v>
      </c>
      <c r="H2473" s="205">
        <v>334811</v>
      </c>
      <c r="I2473" s="205">
        <v>342130</v>
      </c>
      <c r="J2473" s="205">
        <v>350188</v>
      </c>
      <c r="K2473" s="205">
        <v>356056</v>
      </c>
      <c r="L2473" s="205">
        <v>353545</v>
      </c>
      <c r="M2473">
        <v>345942</v>
      </c>
      <c r="N2473">
        <v>341230</v>
      </c>
      <c r="O2473">
        <v>339965</v>
      </c>
      <c r="P2473">
        <v>328571</v>
      </c>
      <c r="Q2473">
        <v>319355</v>
      </c>
      <c r="R2473">
        <v>311862</v>
      </c>
      <c r="S2473">
        <v>305676</v>
      </c>
      <c r="T2473">
        <v>299714</v>
      </c>
      <c r="U2473">
        <v>292459</v>
      </c>
      <c r="V2473">
        <v>288476</v>
      </c>
      <c r="W2473">
        <v>286039</v>
      </c>
      <c r="X2473">
        <v>283510</v>
      </c>
      <c r="Y2473">
        <v>280758</v>
      </c>
      <c r="Z2473">
        <v>278153</v>
      </c>
      <c r="AA2473">
        <v>275898</v>
      </c>
      <c r="AB2473">
        <v>274145</v>
      </c>
      <c r="AC2473">
        <v>272873</v>
      </c>
      <c r="AD2473">
        <v>271889</v>
      </c>
      <c r="AE2473" s="22" t="s">
        <v>1</v>
      </c>
    </row>
    <row r="2474" spans="1:31" x14ac:dyDescent="0.2">
      <c r="A2474" s="25" t="s">
        <v>51</v>
      </c>
      <c r="B2474" s="11" t="s">
        <v>51</v>
      </c>
      <c r="C2474" s="12">
        <v>524</v>
      </c>
      <c r="D2474" s="11" t="s">
        <v>51</v>
      </c>
      <c r="E2474" s="11" t="s">
        <v>451</v>
      </c>
      <c r="F2474" s="11" t="s">
        <v>312</v>
      </c>
      <c r="G2474" s="12" t="s">
        <v>361</v>
      </c>
      <c r="H2474" s="205">
        <v>316293</v>
      </c>
      <c r="I2474" s="205">
        <v>323211</v>
      </c>
      <c r="J2474" s="205">
        <v>332256</v>
      </c>
      <c r="K2474" s="205">
        <v>342146</v>
      </c>
      <c r="L2474" s="205">
        <v>347362</v>
      </c>
      <c r="M2474">
        <v>345284</v>
      </c>
      <c r="N2474">
        <v>338413</v>
      </c>
      <c r="O2474">
        <v>331993</v>
      </c>
      <c r="P2474">
        <v>323406</v>
      </c>
      <c r="Q2474">
        <v>316214</v>
      </c>
      <c r="R2474">
        <v>311014</v>
      </c>
      <c r="S2474">
        <v>306584</v>
      </c>
      <c r="T2474">
        <v>301134</v>
      </c>
      <c r="U2474">
        <v>295925</v>
      </c>
      <c r="V2474">
        <v>290996</v>
      </c>
      <c r="W2474">
        <v>286739</v>
      </c>
      <c r="X2474">
        <v>283086</v>
      </c>
      <c r="Y2474">
        <v>279682</v>
      </c>
      <c r="Z2474">
        <v>276500</v>
      </c>
      <c r="AA2474">
        <v>273609</v>
      </c>
      <c r="AB2474">
        <v>270753</v>
      </c>
      <c r="AC2474">
        <v>267919</v>
      </c>
      <c r="AD2474">
        <v>265062</v>
      </c>
      <c r="AE2474" s="21" t="s">
        <v>1</v>
      </c>
    </row>
    <row r="2475" spans="1:31" x14ac:dyDescent="0.2">
      <c r="A2475" s="27" t="s">
        <v>51</v>
      </c>
      <c r="B2475" s="13" t="s">
        <v>51</v>
      </c>
      <c r="C2475" s="14">
        <v>524</v>
      </c>
      <c r="D2475" s="13" t="s">
        <v>51</v>
      </c>
      <c r="E2475" s="13" t="s">
        <v>498</v>
      </c>
      <c r="F2475" s="13" t="s">
        <v>313</v>
      </c>
      <c r="G2475" s="14" t="s">
        <v>361</v>
      </c>
      <c r="H2475" s="205">
        <v>320916</v>
      </c>
      <c r="I2475" s="205">
        <v>327917</v>
      </c>
      <c r="J2475" s="205">
        <v>334703</v>
      </c>
      <c r="K2475" s="205">
        <v>344753</v>
      </c>
      <c r="L2475" s="205">
        <v>349956</v>
      </c>
      <c r="M2475">
        <v>347951</v>
      </c>
      <c r="N2475">
        <v>342679</v>
      </c>
      <c r="O2475">
        <v>341734</v>
      </c>
      <c r="P2475">
        <v>332144</v>
      </c>
      <c r="Q2475">
        <v>324623</v>
      </c>
      <c r="R2475">
        <v>318281</v>
      </c>
      <c r="S2475">
        <v>312455</v>
      </c>
      <c r="T2475">
        <v>307089</v>
      </c>
      <c r="U2475">
        <v>298227</v>
      </c>
      <c r="V2475">
        <v>292289</v>
      </c>
      <c r="W2475">
        <v>288812</v>
      </c>
      <c r="X2475">
        <v>286203</v>
      </c>
      <c r="Y2475">
        <v>283214</v>
      </c>
      <c r="Z2475">
        <v>280084</v>
      </c>
      <c r="AA2475">
        <v>277195</v>
      </c>
      <c r="AB2475">
        <v>274779</v>
      </c>
      <c r="AC2475">
        <v>273036</v>
      </c>
      <c r="AD2475">
        <v>271885</v>
      </c>
      <c r="AE2475" s="22" t="s">
        <v>1</v>
      </c>
    </row>
    <row r="2476" spans="1:31" x14ac:dyDescent="0.2">
      <c r="A2476" s="25" t="s">
        <v>51</v>
      </c>
      <c r="B2476" s="11" t="s">
        <v>51</v>
      </c>
      <c r="C2476" s="12">
        <v>524</v>
      </c>
      <c r="D2476" s="11" t="s">
        <v>51</v>
      </c>
      <c r="E2476" s="11" t="s">
        <v>452</v>
      </c>
      <c r="F2476" s="11" t="s">
        <v>312</v>
      </c>
      <c r="G2476" s="12" t="s">
        <v>328</v>
      </c>
      <c r="H2476" s="205">
        <v>306380</v>
      </c>
      <c r="I2476" s="205">
        <v>312526</v>
      </c>
      <c r="J2476" s="205">
        <v>321004</v>
      </c>
      <c r="K2476" s="205">
        <v>330679</v>
      </c>
      <c r="L2476" s="205">
        <v>341128</v>
      </c>
      <c r="M2476">
        <v>346894</v>
      </c>
      <c r="N2476">
        <v>345302</v>
      </c>
      <c r="O2476">
        <v>338863</v>
      </c>
      <c r="P2476">
        <v>330969</v>
      </c>
      <c r="Q2476">
        <v>323109</v>
      </c>
      <c r="R2476">
        <v>316302</v>
      </c>
      <c r="S2476">
        <v>311041</v>
      </c>
      <c r="T2476">
        <v>306269</v>
      </c>
      <c r="U2476">
        <v>301370</v>
      </c>
      <c r="V2476">
        <v>295854</v>
      </c>
      <c r="W2476">
        <v>290740</v>
      </c>
      <c r="X2476">
        <v>286480</v>
      </c>
      <c r="Y2476">
        <v>282923</v>
      </c>
      <c r="Z2476">
        <v>279429</v>
      </c>
      <c r="AA2476">
        <v>276439</v>
      </c>
      <c r="AB2476">
        <v>273605</v>
      </c>
      <c r="AC2476">
        <v>270625</v>
      </c>
      <c r="AD2476">
        <v>267586</v>
      </c>
      <c r="AE2476" s="21" t="s">
        <v>1</v>
      </c>
    </row>
    <row r="2477" spans="1:31" x14ac:dyDescent="0.2">
      <c r="A2477" s="27" t="s">
        <v>51</v>
      </c>
      <c r="B2477" s="13" t="s">
        <v>51</v>
      </c>
      <c r="C2477" s="14">
        <v>524</v>
      </c>
      <c r="D2477" s="13" t="s">
        <v>51</v>
      </c>
      <c r="E2477" s="13" t="s">
        <v>499</v>
      </c>
      <c r="F2477" s="13" t="s">
        <v>313</v>
      </c>
      <c r="G2477" s="14" t="s">
        <v>328</v>
      </c>
      <c r="H2477" s="205">
        <v>306520</v>
      </c>
      <c r="I2477" s="205">
        <v>312729</v>
      </c>
      <c r="J2477" s="205">
        <v>319139</v>
      </c>
      <c r="K2477" s="205">
        <v>327545</v>
      </c>
      <c r="L2477" s="205">
        <v>337244</v>
      </c>
      <c r="M2477">
        <v>343325</v>
      </c>
      <c r="N2477">
        <v>343925</v>
      </c>
      <c r="O2477">
        <v>342464</v>
      </c>
      <c r="P2477">
        <v>333379</v>
      </c>
      <c r="Q2477">
        <v>327662</v>
      </c>
      <c r="R2477">
        <v>323107</v>
      </c>
      <c r="S2477">
        <v>318511</v>
      </c>
      <c r="T2477">
        <v>313576</v>
      </c>
      <c r="U2477">
        <v>304717</v>
      </c>
      <c r="V2477">
        <v>297357</v>
      </c>
      <c r="W2477">
        <v>292251</v>
      </c>
      <c r="X2477">
        <v>288825</v>
      </c>
      <c r="Y2477">
        <v>285732</v>
      </c>
      <c r="Z2477">
        <v>282244</v>
      </c>
      <c r="AA2477">
        <v>278787</v>
      </c>
      <c r="AB2477">
        <v>275713</v>
      </c>
      <c r="AC2477">
        <v>273308</v>
      </c>
      <c r="AD2477">
        <v>271743</v>
      </c>
      <c r="AE2477" s="22" t="s">
        <v>1</v>
      </c>
    </row>
    <row r="2478" spans="1:31" x14ac:dyDescent="0.2">
      <c r="A2478" s="25" t="s">
        <v>51</v>
      </c>
      <c r="B2478" s="11" t="s">
        <v>51</v>
      </c>
      <c r="C2478" s="12">
        <v>524</v>
      </c>
      <c r="D2478" s="11" t="s">
        <v>51</v>
      </c>
      <c r="E2478" s="11" t="s">
        <v>453</v>
      </c>
      <c r="F2478" s="11" t="s">
        <v>312</v>
      </c>
      <c r="G2478" s="12" t="s">
        <v>337</v>
      </c>
      <c r="H2478" s="205">
        <v>296680</v>
      </c>
      <c r="I2478" s="205">
        <v>301679</v>
      </c>
      <c r="J2478" s="205">
        <v>309112</v>
      </c>
      <c r="K2478" s="205">
        <v>319353</v>
      </c>
      <c r="L2478" s="205">
        <v>329573</v>
      </c>
      <c r="M2478">
        <v>340567</v>
      </c>
      <c r="N2478">
        <v>346836</v>
      </c>
      <c r="O2478">
        <v>345705</v>
      </c>
      <c r="P2478">
        <v>337596</v>
      </c>
      <c r="Q2478">
        <v>330411</v>
      </c>
      <c r="R2478">
        <v>323004</v>
      </c>
      <c r="S2478">
        <v>316285</v>
      </c>
      <c r="T2478">
        <v>310772</v>
      </c>
      <c r="U2478">
        <v>306444</v>
      </c>
      <c r="V2478">
        <v>301230</v>
      </c>
      <c r="W2478">
        <v>295538</v>
      </c>
      <c r="X2478">
        <v>290446</v>
      </c>
      <c r="Y2478">
        <v>286302</v>
      </c>
      <c r="Z2478">
        <v>282641</v>
      </c>
      <c r="AA2478">
        <v>279343</v>
      </c>
      <c r="AB2478">
        <v>276407</v>
      </c>
      <c r="AC2478">
        <v>273444</v>
      </c>
      <c r="AD2478">
        <v>270257</v>
      </c>
      <c r="AE2478" s="21" t="s">
        <v>1</v>
      </c>
    </row>
    <row r="2479" spans="1:31" x14ac:dyDescent="0.2">
      <c r="A2479" s="27" t="s">
        <v>51</v>
      </c>
      <c r="B2479" s="13" t="s">
        <v>51</v>
      </c>
      <c r="C2479" s="14">
        <v>524</v>
      </c>
      <c r="D2479" s="13" t="s">
        <v>51</v>
      </c>
      <c r="E2479" s="13" t="s">
        <v>500</v>
      </c>
      <c r="F2479" s="13" t="s">
        <v>313</v>
      </c>
      <c r="G2479" s="14" t="s">
        <v>337</v>
      </c>
      <c r="H2479" s="205">
        <v>292411</v>
      </c>
      <c r="I2479" s="205">
        <v>297332</v>
      </c>
      <c r="J2479" s="205">
        <v>302764</v>
      </c>
      <c r="K2479" s="205">
        <v>310292</v>
      </c>
      <c r="L2479" s="205">
        <v>318420</v>
      </c>
      <c r="M2479">
        <v>329237</v>
      </c>
      <c r="N2479">
        <v>338247</v>
      </c>
      <c r="O2479">
        <v>342954</v>
      </c>
      <c r="P2479">
        <v>333625</v>
      </c>
      <c r="Q2479">
        <v>328386</v>
      </c>
      <c r="R2479">
        <v>325636</v>
      </c>
      <c r="S2479">
        <v>322910</v>
      </c>
      <c r="T2479">
        <v>319275</v>
      </c>
      <c r="U2479">
        <v>310392</v>
      </c>
      <c r="V2479">
        <v>302975</v>
      </c>
      <c r="W2479">
        <v>296618</v>
      </c>
      <c r="X2479">
        <v>291884</v>
      </c>
      <c r="Y2479">
        <v>288199</v>
      </c>
      <c r="Z2479">
        <v>284479</v>
      </c>
      <c r="AA2479">
        <v>280645</v>
      </c>
      <c r="AB2479">
        <v>276963</v>
      </c>
      <c r="AC2479">
        <v>273878</v>
      </c>
      <c r="AD2479">
        <v>271655</v>
      </c>
      <c r="AE2479" s="22" t="s">
        <v>1</v>
      </c>
    </row>
    <row r="2480" spans="1:31" x14ac:dyDescent="0.2">
      <c r="A2480" s="25" t="s">
        <v>51</v>
      </c>
      <c r="B2480" s="11" t="s">
        <v>51</v>
      </c>
      <c r="C2480" s="12">
        <v>524</v>
      </c>
      <c r="D2480" s="11" t="s">
        <v>51</v>
      </c>
      <c r="E2480" s="11" t="s">
        <v>454</v>
      </c>
      <c r="F2480" s="11" t="s">
        <v>312</v>
      </c>
      <c r="G2480" s="12" t="s">
        <v>369</v>
      </c>
      <c r="H2480" s="205">
        <v>287169</v>
      </c>
      <c r="I2480" s="205">
        <v>291495</v>
      </c>
      <c r="J2480" s="205">
        <v>297317</v>
      </c>
      <c r="K2480" s="205">
        <v>307385</v>
      </c>
      <c r="L2480" s="205">
        <v>318157</v>
      </c>
      <c r="M2480">
        <v>328908</v>
      </c>
      <c r="N2480">
        <v>340407</v>
      </c>
      <c r="O2480">
        <v>347166</v>
      </c>
      <c r="P2480">
        <v>344147</v>
      </c>
      <c r="Q2480">
        <v>336806</v>
      </c>
      <c r="R2480">
        <v>330050</v>
      </c>
      <c r="S2480">
        <v>322791</v>
      </c>
      <c r="T2480">
        <v>315965</v>
      </c>
      <c r="U2480">
        <v>310884</v>
      </c>
      <c r="V2480">
        <v>306237</v>
      </c>
      <c r="W2480">
        <v>300840</v>
      </c>
      <c r="X2480">
        <v>295184</v>
      </c>
      <c r="Y2480">
        <v>290234</v>
      </c>
      <c r="Z2480">
        <v>285990</v>
      </c>
      <c r="AA2480">
        <v>282529</v>
      </c>
      <c r="AB2480">
        <v>279287</v>
      </c>
      <c r="AC2480">
        <v>276216</v>
      </c>
      <c r="AD2480">
        <v>273040</v>
      </c>
      <c r="AE2480" s="21" t="s">
        <v>1</v>
      </c>
    </row>
    <row r="2481" spans="1:31" x14ac:dyDescent="0.2">
      <c r="A2481" s="27" t="s">
        <v>51</v>
      </c>
      <c r="B2481" s="13" t="s">
        <v>51</v>
      </c>
      <c r="C2481" s="14">
        <v>524</v>
      </c>
      <c r="D2481" s="13" t="s">
        <v>51</v>
      </c>
      <c r="E2481" s="13" t="s">
        <v>501</v>
      </c>
      <c r="F2481" s="13" t="s">
        <v>313</v>
      </c>
      <c r="G2481" s="14" t="s">
        <v>369</v>
      </c>
      <c r="H2481" s="205">
        <v>278565</v>
      </c>
      <c r="I2481" s="205">
        <v>282692</v>
      </c>
      <c r="J2481" s="205">
        <v>286470</v>
      </c>
      <c r="K2481" s="205">
        <v>292217</v>
      </c>
      <c r="L2481" s="205">
        <v>299584</v>
      </c>
      <c r="M2481">
        <v>308843</v>
      </c>
      <c r="N2481">
        <v>322731</v>
      </c>
      <c r="O2481">
        <v>336166</v>
      </c>
      <c r="P2481">
        <v>333596</v>
      </c>
      <c r="Q2481">
        <v>328160</v>
      </c>
      <c r="R2481">
        <v>325853</v>
      </c>
      <c r="S2481">
        <v>324935</v>
      </c>
      <c r="T2481">
        <v>323248</v>
      </c>
      <c r="U2481">
        <v>315295</v>
      </c>
      <c r="V2481">
        <v>307850</v>
      </c>
      <c r="W2481">
        <v>301364</v>
      </c>
      <c r="X2481">
        <v>295544</v>
      </c>
      <c r="Y2481">
        <v>290872</v>
      </c>
      <c r="Z2481">
        <v>286659</v>
      </c>
      <c r="AA2481">
        <v>282591</v>
      </c>
      <c r="AB2481">
        <v>278516</v>
      </c>
      <c r="AC2481">
        <v>274786</v>
      </c>
      <c r="AD2481">
        <v>271863</v>
      </c>
      <c r="AE2481" s="22" t="s">
        <v>1</v>
      </c>
    </row>
    <row r="2482" spans="1:31" x14ac:dyDescent="0.2">
      <c r="A2482" s="25" t="s">
        <v>51</v>
      </c>
      <c r="B2482" s="11" t="s">
        <v>51</v>
      </c>
      <c r="C2482" s="12">
        <v>524</v>
      </c>
      <c r="D2482" s="11" t="s">
        <v>51</v>
      </c>
      <c r="E2482" s="11" t="s">
        <v>473</v>
      </c>
      <c r="F2482" s="11" t="s">
        <v>312</v>
      </c>
      <c r="G2482" s="12" t="s">
        <v>359</v>
      </c>
      <c r="H2482">
        <v>277025</v>
      </c>
      <c r="I2482">
        <v>281839</v>
      </c>
      <c r="J2482">
        <v>286638</v>
      </c>
      <c r="K2482">
        <v>295533</v>
      </c>
      <c r="L2482">
        <v>306097</v>
      </c>
      <c r="M2482">
        <v>317387</v>
      </c>
      <c r="N2482">
        <v>328631</v>
      </c>
      <c r="O2482">
        <v>340627</v>
      </c>
      <c r="P2482">
        <v>345670</v>
      </c>
      <c r="Q2482">
        <v>343074</v>
      </c>
      <c r="R2482">
        <v>336216</v>
      </c>
      <c r="S2482">
        <v>329578</v>
      </c>
      <c r="T2482">
        <v>322270</v>
      </c>
      <c r="U2482">
        <v>316035</v>
      </c>
      <c r="V2482">
        <v>310607</v>
      </c>
      <c r="W2482">
        <v>305775</v>
      </c>
      <c r="X2482">
        <v>300412</v>
      </c>
      <c r="Y2482">
        <v>294914</v>
      </c>
      <c r="Z2482">
        <v>289903</v>
      </c>
      <c r="AA2482">
        <v>285849</v>
      </c>
      <c r="AB2482">
        <v>282446</v>
      </c>
      <c r="AC2482">
        <v>279070</v>
      </c>
      <c r="AD2482">
        <v>275781</v>
      </c>
      <c r="AE2482" s="21"/>
    </row>
    <row r="2483" spans="1:31" x14ac:dyDescent="0.2">
      <c r="A2483" s="27" t="s">
        <v>51</v>
      </c>
      <c r="B2483" s="13" t="s">
        <v>51</v>
      </c>
      <c r="C2483" s="14">
        <v>524</v>
      </c>
      <c r="D2483" s="13" t="s">
        <v>51</v>
      </c>
      <c r="E2483" s="13" t="s">
        <v>480</v>
      </c>
      <c r="F2483" s="13" t="s">
        <v>313</v>
      </c>
      <c r="G2483" s="14" t="s">
        <v>359</v>
      </c>
      <c r="H2483">
        <v>264180</v>
      </c>
      <c r="I2483">
        <v>268682</v>
      </c>
      <c r="J2483">
        <v>271392</v>
      </c>
      <c r="K2483">
        <v>274476</v>
      </c>
      <c r="L2483">
        <v>279921</v>
      </c>
      <c r="M2483">
        <v>288471</v>
      </c>
      <c r="N2483">
        <v>300688</v>
      </c>
      <c r="O2483">
        <v>319072</v>
      </c>
      <c r="P2483">
        <v>326863</v>
      </c>
      <c r="Q2483">
        <v>327621</v>
      </c>
      <c r="R2483">
        <v>325154</v>
      </c>
      <c r="S2483">
        <v>324642</v>
      </c>
      <c r="T2483">
        <v>324763</v>
      </c>
      <c r="U2483">
        <v>318800</v>
      </c>
      <c r="V2483">
        <v>311968</v>
      </c>
      <c r="W2483">
        <v>305440</v>
      </c>
      <c r="X2483">
        <v>299412</v>
      </c>
      <c r="Y2483">
        <v>293818</v>
      </c>
      <c r="Z2483">
        <v>289237</v>
      </c>
      <c r="AA2483">
        <v>284477</v>
      </c>
      <c r="AB2483">
        <v>280168</v>
      </c>
      <c r="AC2483">
        <v>276032</v>
      </c>
      <c r="AD2483">
        <v>272429</v>
      </c>
      <c r="AE2483" s="22"/>
    </row>
    <row r="2484" spans="1:31" x14ac:dyDescent="0.2">
      <c r="A2484" s="25" t="s">
        <v>51</v>
      </c>
      <c r="B2484" s="11" t="s">
        <v>51</v>
      </c>
      <c r="C2484" s="12">
        <v>524</v>
      </c>
      <c r="D2484" s="11" t="s">
        <v>51</v>
      </c>
      <c r="E2484" s="11" t="s">
        <v>474</v>
      </c>
      <c r="F2484" s="11" t="s">
        <v>312</v>
      </c>
      <c r="G2484" s="12" t="s">
        <v>341</v>
      </c>
      <c r="H2484">
        <v>266218</v>
      </c>
      <c r="I2484">
        <v>271497</v>
      </c>
      <c r="J2484">
        <v>276826</v>
      </c>
      <c r="K2484">
        <v>284827</v>
      </c>
      <c r="L2484">
        <v>294172</v>
      </c>
      <c r="M2484">
        <v>305218</v>
      </c>
      <c r="N2484">
        <v>316991</v>
      </c>
      <c r="O2484">
        <v>328721</v>
      </c>
      <c r="P2484">
        <v>339744</v>
      </c>
      <c r="Q2484">
        <v>344663</v>
      </c>
      <c r="R2484">
        <v>342204</v>
      </c>
      <c r="S2484">
        <v>335513</v>
      </c>
      <c r="T2484">
        <v>328791</v>
      </c>
      <c r="U2484">
        <v>322333</v>
      </c>
      <c r="V2484">
        <v>315709</v>
      </c>
      <c r="W2484">
        <v>310073</v>
      </c>
      <c r="X2484">
        <v>305274</v>
      </c>
      <c r="Y2484">
        <v>300069</v>
      </c>
      <c r="Z2484">
        <v>294579</v>
      </c>
      <c r="AA2484">
        <v>289745</v>
      </c>
      <c r="AB2484">
        <v>285738</v>
      </c>
      <c r="AC2484">
        <v>282201</v>
      </c>
      <c r="AD2484">
        <v>278605</v>
      </c>
      <c r="AE2484" s="21"/>
    </row>
    <row r="2485" spans="1:31" x14ac:dyDescent="0.2">
      <c r="A2485" s="27" t="s">
        <v>51</v>
      </c>
      <c r="B2485" s="13" t="s">
        <v>51</v>
      </c>
      <c r="C2485" s="14">
        <v>524</v>
      </c>
      <c r="D2485" s="13" t="s">
        <v>51</v>
      </c>
      <c r="E2485" s="13" t="s">
        <v>481</v>
      </c>
      <c r="F2485" s="13" t="s">
        <v>313</v>
      </c>
      <c r="G2485" s="14" t="s">
        <v>341</v>
      </c>
      <c r="H2485">
        <v>249422</v>
      </c>
      <c r="I2485">
        <v>254139</v>
      </c>
      <c r="J2485">
        <v>257303</v>
      </c>
      <c r="K2485">
        <v>258363.99999999997</v>
      </c>
      <c r="L2485">
        <v>260841</v>
      </c>
      <c r="M2485">
        <v>267268</v>
      </c>
      <c r="N2485">
        <v>278699</v>
      </c>
      <c r="O2485">
        <v>295171</v>
      </c>
      <c r="P2485">
        <v>310675</v>
      </c>
      <c r="Q2485">
        <v>320878</v>
      </c>
      <c r="R2485">
        <v>324103</v>
      </c>
      <c r="S2485">
        <v>323461</v>
      </c>
      <c r="T2485">
        <v>323952</v>
      </c>
      <c r="U2485">
        <v>320353</v>
      </c>
      <c r="V2485">
        <v>315012</v>
      </c>
      <c r="W2485">
        <v>308771</v>
      </c>
      <c r="X2485">
        <v>302682</v>
      </c>
      <c r="Y2485">
        <v>296800</v>
      </c>
      <c r="Z2485">
        <v>292372</v>
      </c>
      <c r="AA2485">
        <v>286955</v>
      </c>
      <c r="AB2485">
        <v>281757</v>
      </c>
      <c r="AC2485">
        <v>277389</v>
      </c>
      <c r="AD2485">
        <v>273368</v>
      </c>
      <c r="AE2485" s="22"/>
    </row>
    <row r="2486" spans="1:31" x14ac:dyDescent="0.2">
      <c r="A2486" s="25" t="s">
        <v>51</v>
      </c>
      <c r="B2486" s="11" t="s">
        <v>51</v>
      </c>
      <c r="C2486" s="12">
        <v>524</v>
      </c>
      <c r="D2486" s="11" t="s">
        <v>51</v>
      </c>
      <c r="E2486" s="11" t="s">
        <v>475</v>
      </c>
      <c r="F2486" s="11" t="s">
        <v>312</v>
      </c>
      <c r="G2486" s="12" t="s">
        <v>334</v>
      </c>
      <c r="H2486">
        <v>257124.00000000003</v>
      </c>
      <c r="I2486">
        <v>260410.00000000003</v>
      </c>
      <c r="J2486">
        <v>266273</v>
      </c>
      <c r="K2486">
        <v>275008</v>
      </c>
      <c r="L2486">
        <v>283423</v>
      </c>
      <c r="M2486">
        <v>293205</v>
      </c>
      <c r="N2486">
        <v>304699</v>
      </c>
      <c r="O2486">
        <v>316949</v>
      </c>
      <c r="P2486">
        <v>328785</v>
      </c>
      <c r="Q2486">
        <v>339340</v>
      </c>
      <c r="R2486">
        <v>343861</v>
      </c>
      <c r="S2486">
        <v>341219</v>
      </c>
      <c r="T2486">
        <v>334489</v>
      </c>
      <c r="U2486">
        <v>328871</v>
      </c>
      <c r="V2486">
        <v>321992</v>
      </c>
      <c r="W2486">
        <v>315122</v>
      </c>
      <c r="X2486">
        <v>309498</v>
      </c>
      <c r="Y2486">
        <v>304861</v>
      </c>
      <c r="Z2486">
        <v>299743</v>
      </c>
      <c r="AA2486">
        <v>294422</v>
      </c>
      <c r="AB2486">
        <v>289617</v>
      </c>
      <c r="AC2486">
        <v>285463</v>
      </c>
      <c r="AD2486">
        <v>281706</v>
      </c>
      <c r="AE2486" s="21"/>
    </row>
    <row r="2487" spans="1:31" x14ac:dyDescent="0.2">
      <c r="A2487" s="27" t="s">
        <v>51</v>
      </c>
      <c r="B2487" s="13" t="s">
        <v>51</v>
      </c>
      <c r="C2487" s="14">
        <v>524</v>
      </c>
      <c r="D2487" s="13" t="s">
        <v>51</v>
      </c>
      <c r="E2487" s="13" t="s">
        <v>482</v>
      </c>
      <c r="F2487" s="13" t="s">
        <v>313</v>
      </c>
      <c r="G2487" s="14" t="s">
        <v>334</v>
      </c>
      <c r="H2487">
        <v>236230</v>
      </c>
      <c r="I2487">
        <v>239203</v>
      </c>
      <c r="J2487">
        <v>242690</v>
      </c>
      <c r="K2487">
        <v>243565</v>
      </c>
      <c r="L2487">
        <v>243794</v>
      </c>
      <c r="M2487">
        <v>246894</v>
      </c>
      <c r="N2487">
        <v>255872</v>
      </c>
      <c r="O2487">
        <v>271357</v>
      </c>
      <c r="P2487">
        <v>288231</v>
      </c>
      <c r="Q2487">
        <v>305423</v>
      </c>
      <c r="R2487">
        <v>317299</v>
      </c>
      <c r="S2487">
        <v>321888</v>
      </c>
      <c r="T2487">
        <v>322280</v>
      </c>
      <c r="U2487">
        <v>319955</v>
      </c>
      <c r="V2487">
        <v>316606</v>
      </c>
      <c r="W2487">
        <v>311356</v>
      </c>
      <c r="X2487">
        <v>305223</v>
      </c>
      <c r="Y2487">
        <v>299258</v>
      </c>
      <c r="Z2487">
        <v>295734</v>
      </c>
      <c r="AA2487">
        <v>290272</v>
      </c>
      <c r="AB2487">
        <v>284130</v>
      </c>
      <c r="AC2487">
        <v>278680</v>
      </c>
      <c r="AD2487">
        <v>274431</v>
      </c>
      <c r="AE2487" s="22"/>
    </row>
    <row r="2488" spans="1:31" x14ac:dyDescent="0.2">
      <c r="A2488" s="25" t="s">
        <v>51</v>
      </c>
      <c r="B2488" s="11" t="s">
        <v>51</v>
      </c>
      <c r="C2488" s="12">
        <v>524</v>
      </c>
      <c r="D2488" s="11" t="s">
        <v>51</v>
      </c>
      <c r="E2488" s="11" t="s">
        <v>476</v>
      </c>
      <c r="F2488" s="11" t="s">
        <v>312</v>
      </c>
      <c r="G2488" s="12" t="s">
        <v>345</v>
      </c>
      <c r="H2488">
        <v>250784</v>
      </c>
      <c r="I2488">
        <v>251515</v>
      </c>
      <c r="J2488">
        <v>254893</v>
      </c>
      <c r="K2488">
        <v>264452</v>
      </c>
      <c r="L2488">
        <v>273584</v>
      </c>
      <c r="M2488">
        <v>282398</v>
      </c>
      <c r="N2488">
        <v>292582</v>
      </c>
      <c r="O2488">
        <v>304519</v>
      </c>
      <c r="P2488">
        <v>317885</v>
      </c>
      <c r="Q2488">
        <v>329312</v>
      </c>
      <c r="R2488">
        <v>339138</v>
      </c>
      <c r="S2488">
        <v>342942</v>
      </c>
      <c r="T2488">
        <v>339908</v>
      </c>
      <c r="U2488">
        <v>334584</v>
      </c>
      <c r="V2488">
        <v>328539</v>
      </c>
      <c r="W2488">
        <v>321385</v>
      </c>
      <c r="X2488">
        <v>314495</v>
      </c>
      <c r="Y2488">
        <v>309013</v>
      </c>
      <c r="Z2488">
        <v>304542</v>
      </c>
      <c r="AA2488">
        <v>299596</v>
      </c>
      <c r="AB2488">
        <v>294294</v>
      </c>
      <c r="AC2488">
        <v>289322</v>
      </c>
      <c r="AD2488">
        <v>284935</v>
      </c>
      <c r="AE2488" s="21"/>
    </row>
    <row r="2489" spans="1:31" x14ac:dyDescent="0.2">
      <c r="A2489" s="27" t="s">
        <v>51</v>
      </c>
      <c r="B2489" s="13" t="s">
        <v>51</v>
      </c>
      <c r="C2489" s="14">
        <v>524</v>
      </c>
      <c r="D2489" s="13" t="s">
        <v>51</v>
      </c>
      <c r="E2489" s="13" t="s">
        <v>483</v>
      </c>
      <c r="F2489" s="13" t="s">
        <v>313</v>
      </c>
      <c r="G2489" s="14" t="s">
        <v>345</v>
      </c>
      <c r="H2489">
        <v>225496</v>
      </c>
      <c r="I2489">
        <v>226335</v>
      </c>
      <c r="J2489">
        <v>227669</v>
      </c>
      <c r="K2489">
        <v>228280</v>
      </c>
      <c r="L2489">
        <v>228375</v>
      </c>
      <c r="M2489">
        <v>228949</v>
      </c>
      <c r="N2489">
        <v>234123</v>
      </c>
      <c r="O2489">
        <v>246691</v>
      </c>
      <c r="P2489">
        <v>265815</v>
      </c>
      <c r="Q2489">
        <v>284193</v>
      </c>
      <c r="R2489">
        <v>302461</v>
      </c>
      <c r="S2489">
        <v>314995</v>
      </c>
      <c r="T2489">
        <v>320174</v>
      </c>
      <c r="U2489">
        <v>318709</v>
      </c>
      <c r="V2489">
        <v>316620</v>
      </c>
      <c r="W2489">
        <v>312991</v>
      </c>
      <c r="X2489">
        <v>307343</v>
      </c>
      <c r="Y2489">
        <v>301004</v>
      </c>
      <c r="Z2489">
        <v>298571</v>
      </c>
      <c r="AA2489">
        <v>294009</v>
      </c>
      <c r="AB2489">
        <v>287623</v>
      </c>
      <c r="AC2489">
        <v>280945</v>
      </c>
      <c r="AD2489">
        <v>275423</v>
      </c>
      <c r="AE2489" s="22"/>
    </row>
    <row r="2490" spans="1:31" x14ac:dyDescent="0.2">
      <c r="A2490" s="25" t="s">
        <v>51</v>
      </c>
      <c r="B2490" s="11" t="s">
        <v>51</v>
      </c>
      <c r="C2490" s="12">
        <v>524</v>
      </c>
      <c r="D2490" s="11" t="s">
        <v>51</v>
      </c>
      <c r="E2490" s="11" t="s">
        <v>477</v>
      </c>
      <c r="F2490" s="11" t="s">
        <v>312</v>
      </c>
      <c r="G2490" s="12" t="s">
        <v>339</v>
      </c>
      <c r="H2490">
        <v>246234</v>
      </c>
      <c r="I2490">
        <v>246060</v>
      </c>
      <c r="J2490">
        <v>246188</v>
      </c>
      <c r="K2490">
        <v>253075</v>
      </c>
      <c r="L2490">
        <v>263010</v>
      </c>
      <c r="M2490">
        <v>272526</v>
      </c>
      <c r="N2490">
        <v>281706</v>
      </c>
      <c r="O2490">
        <v>292285</v>
      </c>
      <c r="P2490">
        <v>306328</v>
      </c>
      <c r="Q2490">
        <v>319268</v>
      </c>
      <c r="R2490">
        <v>330036</v>
      </c>
      <c r="S2490">
        <v>338823</v>
      </c>
      <c r="T2490">
        <v>341696</v>
      </c>
      <c r="U2490">
        <v>340020</v>
      </c>
      <c r="V2490">
        <v>334261</v>
      </c>
      <c r="W2490">
        <v>327936</v>
      </c>
      <c r="X2490">
        <v>320736</v>
      </c>
      <c r="Y2490">
        <v>313958</v>
      </c>
      <c r="Z2490">
        <v>308704</v>
      </c>
      <c r="AA2490">
        <v>304407</v>
      </c>
      <c r="AB2490">
        <v>299481</v>
      </c>
      <c r="AC2490">
        <v>293998</v>
      </c>
      <c r="AD2490">
        <v>288772</v>
      </c>
      <c r="AE2490" s="21"/>
    </row>
    <row r="2491" spans="1:31" x14ac:dyDescent="0.2">
      <c r="A2491" s="27" t="s">
        <v>51</v>
      </c>
      <c r="B2491" s="13" t="s">
        <v>51</v>
      </c>
      <c r="C2491" s="14">
        <v>524</v>
      </c>
      <c r="D2491" s="13" t="s">
        <v>51</v>
      </c>
      <c r="E2491" s="13" t="s">
        <v>484</v>
      </c>
      <c r="F2491" s="13" t="s">
        <v>313</v>
      </c>
      <c r="G2491" s="14" t="s">
        <v>339</v>
      </c>
      <c r="H2491">
        <v>216634</v>
      </c>
      <c r="I2491">
        <v>216616</v>
      </c>
      <c r="J2491">
        <v>215197</v>
      </c>
      <c r="K2491">
        <v>212644</v>
      </c>
      <c r="L2491">
        <v>212511</v>
      </c>
      <c r="M2491">
        <v>212941</v>
      </c>
      <c r="N2491">
        <v>215207</v>
      </c>
      <c r="O2491">
        <v>223361</v>
      </c>
      <c r="P2491">
        <v>242573</v>
      </c>
      <c r="Q2491">
        <v>262934</v>
      </c>
      <c r="R2491">
        <v>282284</v>
      </c>
      <c r="S2491">
        <v>300719</v>
      </c>
      <c r="T2491">
        <v>313178</v>
      </c>
      <c r="U2491">
        <v>317051</v>
      </c>
      <c r="V2491">
        <v>315798</v>
      </c>
      <c r="W2491">
        <v>313419</v>
      </c>
      <c r="X2491">
        <v>309019</v>
      </c>
      <c r="Y2491">
        <v>302656</v>
      </c>
      <c r="Z2491">
        <v>300714</v>
      </c>
      <c r="AA2491">
        <v>297221</v>
      </c>
      <c r="AB2491">
        <v>291728</v>
      </c>
      <c r="AC2491">
        <v>284609</v>
      </c>
      <c r="AD2491">
        <v>277579</v>
      </c>
      <c r="AE2491" s="22"/>
    </row>
    <row r="2492" spans="1:31" x14ac:dyDescent="0.2">
      <c r="A2492" s="25" t="s">
        <v>51</v>
      </c>
      <c r="B2492" s="11" t="s">
        <v>51</v>
      </c>
      <c r="C2492" s="12">
        <v>524</v>
      </c>
      <c r="D2492" s="11" t="s">
        <v>51</v>
      </c>
      <c r="E2492" s="11" t="s">
        <v>478</v>
      </c>
      <c r="F2492" s="11" t="s">
        <v>312</v>
      </c>
      <c r="G2492" s="12" t="s">
        <v>352</v>
      </c>
      <c r="H2492">
        <v>241455</v>
      </c>
      <c r="I2492">
        <v>242794</v>
      </c>
      <c r="J2492">
        <v>241611</v>
      </c>
      <c r="K2492">
        <v>244381</v>
      </c>
      <c r="L2492">
        <v>251621</v>
      </c>
      <c r="M2492">
        <v>261921</v>
      </c>
      <c r="N2492">
        <v>271789</v>
      </c>
      <c r="O2492">
        <v>281327</v>
      </c>
      <c r="P2492">
        <v>294770</v>
      </c>
      <c r="Q2492">
        <v>308566</v>
      </c>
      <c r="R2492">
        <v>320843</v>
      </c>
      <c r="S2492">
        <v>330651</v>
      </c>
      <c r="T2492">
        <v>338183</v>
      </c>
      <c r="U2492">
        <v>341837</v>
      </c>
      <c r="V2492">
        <v>339706</v>
      </c>
      <c r="W2492">
        <v>333662</v>
      </c>
      <c r="X2492">
        <v>327290</v>
      </c>
      <c r="Y2492">
        <v>320180</v>
      </c>
      <c r="Z2492">
        <v>313657</v>
      </c>
      <c r="AA2492">
        <v>308579</v>
      </c>
      <c r="AB2492">
        <v>304302</v>
      </c>
      <c r="AC2492">
        <v>299193</v>
      </c>
      <c r="AD2492">
        <v>293441</v>
      </c>
      <c r="AE2492" s="21"/>
    </row>
    <row r="2493" spans="1:31" x14ac:dyDescent="0.2">
      <c r="A2493" s="27" t="s">
        <v>51</v>
      </c>
      <c r="B2493" s="13" t="s">
        <v>51</v>
      </c>
      <c r="C2493" s="14">
        <v>524</v>
      </c>
      <c r="D2493" s="13" t="s">
        <v>51</v>
      </c>
      <c r="E2493" s="13" t="s">
        <v>485</v>
      </c>
      <c r="F2493" s="13" t="s">
        <v>313</v>
      </c>
      <c r="G2493" s="14" t="s">
        <v>352</v>
      </c>
      <c r="H2493">
        <v>338062</v>
      </c>
      <c r="I2493">
        <v>327716</v>
      </c>
      <c r="J2493">
        <v>319897</v>
      </c>
      <c r="K2493">
        <v>312411</v>
      </c>
      <c r="L2493">
        <v>303138</v>
      </c>
      <c r="M2493">
        <v>293577</v>
      </c>
      <c r="N2493">
        <v>285590</v>
      </c>
      <c r="O2493">
        <v>280448</v>
      </c>
      <c r="P2493">
        <v>274982</v>
      </c>
      <c r="Q2493">
        <v>273580</v>
      </c>
      <c r="R2493">
        <v>274457</v>
      </c>
      <c r="S2493">
        <v>275269</v>
      </c>
      <c r="T2493">
        <v>273530</v>
      </c>
      <c r="U2493">
        <v>310811</v>
      </c>
      <c r="V2493">
        <v>314584</v>
      </c>
      <c r="W2493">
        <v>313021</v>
      </c>
      <c r="X2493">
        <v>309860</v>
      </c>
      <c r="Y2493">
        <v>304368</v>
      </c>
      <c r="Z2493">
        <v>302786</v>
      </c>
      <c r="AA2493">
        <v>299759</v>
      </c>
      <c r="AB2493">
        <v>295309</v>
      </c>
      <c r="AC2493">
        <v>289076</v>
      </c>
      <c r="AD2493">
        <v>281411</v>
      </c>
      <c r="AE2493" s="22"/>
    </row>
    <row r="2494" spans="1:31" x14ac:dyDescent="0.2">
      <c r="A2494" s="25" t="s">
        <v>51</v>
      </c>
      <c r="B2494" s="11" t="s">
        <v>51</v>
      </c>
      <c r="C2494" s="12">
        <v>524</v>
      </c>
      <c r="D2494" s="11" t="s">
        <v>51</v>
      </c>
      <c r="E2494" s="11" t="s">
        <v>479</v>
      </c>
      <c r="F2494" s="11" t="s">
        <v>312</v>
      </c>
      <c r="G2494" s="12" t="s">
        <v>338</v>
      </c>
      <c r="H2494">
        <v>236834</v>
      </c>
      <c r="I2494">
        <v>239277</v>
      </c>
      <c r="J2494">
        <v>239628</v>
      </c>
      <c r="K2494">
        <v>239824</v>
      </c>
      <c r="L2494">
        <v>242926</v>
      </c>
      <c r="M2494">
        <v>250503</v>
      </c>
      <c r="N2494">
        <v>261139</v>
      </c>
      <c r="O2494">
        <v>271354</v>
      </c>
      <c r="P2494">
        <v>284151</v>
      </c>
      <c r="Q2494">
        <v>297668</v>
      </c>
      <c r="R2494">
        <v>310991</v>
      </c>
      <c r="S2494">
        <v>322313</v>
      </c>
      <c r="T2494">
        <v>330950</v>
      </c>
      <c r="U2494">
        <v>338372</v>
      </c>
      <c r="V2494">
        <v>341551</v>
      </c>
      <c r="W2494">
        <v>339111</v>
      </c>
      <c r="X2494">
        <v>333019</v>
      </c>
      <c r="Y2494">
        <v>326738</v>
      </c>
      <c r="Z2494">
        <v>319886</v>
      </c>
      <c r="AA2494">
        <v>313545</v>
      </c>
      <c r="AB2494">
        <v>308487</v>
      </c>
      <c r="AC2494">
        <v>304024</v>
      </c>
      <c r="AD2494">
        <v>298641</v>
      </c>
      <c r="AE2494" s="21"/>
    </row>
    <row r="2495" spans="1:31" x14ac:dyDescent="0.2">
      <c r="A2495" s="27" t="s">
        <v>51</v>
      </c>
      <c r="B2495" s="13" t="s">
        <v>51</v>
      </c>
      <c r="C2495" s="14">
        <v>524</v>
      </c>
      <c r="D2495" s="13" t="s">
        <v>51</v>
      </c>
      <c r="E2495" s="13" t="s">
        <v>486</v>
      </c>
      <c r="F2495" s="13" t="s">
        <v>313</v>
      </c>
      <c r="G2495" s="14" t="s">
        <v>338</v>
      </c>
      <c r="H2495">
        <v>199727</v>
      </c>
      <c r="I2495">
        <v>202000</v>
      </c>
      <c r="J2495">
        <v>200596</v>
      </c>
      <c r="K2495">
        <v>191368</v>
      </c>
      <c r="L2495">
        <v>183392</v>
      </c>
      <c r="M2495">
        <v>179890</v>
      </c>
      <c r="N2495">
        <v>181518</v>
      </c>
      <c r="O2495">
        <v>185826</v>
      </c>
      <c r="P2495">
        <v>201538</v>
      </c>
      <c r="Q2495">
        <v>219915</v>
      </c>
      <c r="R2495">
        <v>240958</v>
      </c>
      <c r="S2495">
        <v>262182</v>
      </c>
      <c r="T2495">
        <v>281217</v>
      </c>
      <c r="U2495">
        <v>298232</v>
      </c>
      <c r="V2495">
        <v>309086</v>
      </c>
      <c r="W2495">
        <v>312251</v>
      </c>
      <c r="X2495">
        <v>309887</v>
      </c>
      <c r="Y2495">
        <v>305620</v>
      </c>
      <c r="Z2495">
        <v>304917</v>
      </c>
      <c r="AA2495">
        <v>302248</v>
      </c>
      <c r="AB2495">
        <v>298237</v>
      </c>
      <c r="AC2495">
        <v>293020</v>
      </c>
      <c r="AD2495">
        <v>286236</v>
      </c>
      <c r="AE2495" s="22"/>
    </row>
    <row r="2496" spans="1:31" x14ac:dyDescent="0.2">
      <c r="A2496" s="25" t="s">
        <v>51</v>
      </c>
      <c r="B2496" s="11" t="s">
        <v>51</v>
      </c>
      <c r="C2496" s="12">
        <v>524</v>
      </c>
      <c r="D2496" s="11" t="s">
        <v>51</v>
      </c>
      <c r="E2496" s="11" t="s">
        <v>458</v>
      </c>
      <c r="F2496" s="11" t="s">
        <v>312</v>
      </c>
      <c r="G2496" s="12" t="s">
        <v>457</v>
      </c>
      <c r="H2496" s="205">
        <v>1433472</v>
      </c>
      <c r="I2496" s="205">
        <v>1459036</v>
      </c>
      <c r="J2496" s="205">
        <v>1490897</v>
      </c>
      <c r="K2496" s="205">
        <v>1537776.9999999998</v>
      </c>
      <c r="L2496" s="205">
        <v>1589127</v>
      </c>
      <c r="M2496">
        <v>1638974.0000000002</v>
      </c>
      <c r="N2496">
        <v>1678167</v>
      </c>
      <c r="O2496">
        <v>1701081.9999999998</v>
      </c>
      <c r="P2496">
        <v>1698126.0000000002</v>
      </c>
      <c r="Q2496">
        <v>1678063</v>
      </c>
      <c r="R2496">
        <v>1647776</v>
      </c>
      <c r="S2496">
        <v>1615207.9999999998</v>
      </c>
      <c r="T2496">
        <v>1584066.9999999998</v>
      </c>
      <c r="U2496">
        <v>1557066.0000000002</v>
      </c>
      <c r="V2496">
        <v>1529637.0000000002</v>
      </c>
      <c r="W2496">
        <v>1502966</v>
      </c>
      <c r="X2496">
        <v>1477796.0000000002</v>
      </c>
      <c r="Y2496">
        <v>1454442</v>
      </c>
      <c r="Z2496">
        <v>1432542</v>
      </c>
      <c r="AA2496">
        <v>1413905.0000000002</v>
      </c>
      <c r="AB2496">
        <v>1397483</v>
      </c>
      <c r="AC2496">
        <v>1381556</v>
      </c>
      <c r="AD2496">
        <v>1365269</v>
      </c>
      <c r="AE2496" s="21" t="s">
        <v>1</v>
      </c>
    </row>
    <row r="2497" spans="1:31" x14ac:dyDescent="0.2">
      <c r="A2497" s="27" t="s">
        <v>51</v>
      </c>
      <c r="B2497" s="13" t="s">
        <v>51</v>
      </c>
      <c r="C2497" s="14">
        <v>524</v>
      </c>
      <c r="D2497" s="13" t="s">
        <v>51</v>
      </c>
      <c r="E2497" s="13" t="s">
        <v>456</v>
      </c>
      <c r="F2497" s="13" t="s">
        <v>312</v>
      </c>
      <c r="G2497" s="14" t="s">
        <v>455</v>
      </c>
      <c r="H2497" s="205">
        <v>1232431</v>
      </c>
      <c r="I2497" s="205">
        <v>1240056</v>
      </c>
      <c r="J2497" s="205">
        <v>1248593</v>
      </c>
      <c r="K2497" s="205">
        <v>1276740.0000000002</v>
      </c>
      <c r="L2497" s="205">
        <v>1314564</v>
      </c>
      <c r="M2497">
        <v>1360553</v>
      </c>
      <c r="N2497">
        <v>1411915</v>
      </c>
      <c r="O2497">
        <v>1466434.0000000002</v>
      </c>
      <c r="P2497">
        <v>1531919</v>
      </c>
      <c r="Q2497">
        <v>1594154</v>
      </c>
      <c r="R2497">
        <v>1644869.0000000002</v>
      </c>
      <c r="S2497">
        <v>1675947.9999999998</v>
      </c>
      <c r="T2497">
        <v>1685226</v>
      </c>
      <c r="U2497">
        <v>1683684</v>
      </c>
      <c r="V2497">
        <v>1666049</v>
      </c>
      <c r="W2497">
        <v>1637216</v>
      </c>
      <c r="X2497">
        <v>1605038</v>
      </c>
      <c r="Y2497">
        <v>1574750.0000000002</v>
      </c>
      <c r="Z2497">
        <v>1546532</v>
      </c>
      <c r="AA2497">
        <v>1520549</v>
      </c>
      <c r="AB2497">
        <v>1496181</v>
      </c>
      <c r="AC2497">
        <v>1472000</v>
      </c>
      <c r="AD2497">
        <v>1447495.0000000002</v>
      </c>
      <c r="AE2497" s="22" t="s">
        <v>1</v>
      </c>
    </row>
    <row r="2498" spans="1:31" x14ac:dyDescent="0.2">
      <c r="A2498" s="25" t="s">
        <v>51</v>
      </c>
      <c r="B2498" s="11" t="s">
        <v>51</v>
      </c>
      <c r="C2498" s="12">
        <v>524</v>
      </c>
      <c r="D2498" s="11" t="s">
        <v>51</v>
      </c>
      <c r="E2498" s="11" t="s">
        <v>502</v>
      </c>
      <c r="F2498" s="11" t="s">
        <v>313</v>
      </c>
      <c r="G2498" s="12" t="s">
        <v>457</v>
      </c>
      <c r="H2498" s="205">
        <v>1391098.0000000002</v>
      </c>
      <c r="I2498" s="205">
        <v>1415574</v>
      </c>
      <c r="J2498" s="205">
        <v>1437068.0000000002</v>
      </c>
      <c r="K2498" s="205">
        <v>1462894</v>
      </c>
      <c r="L2498" s="205">
        <v>1496010.0000000002</v>
      </c>
      <c r="M2498">
        <v>1537144</v>
      </c>
      <c r="N2498">
        <v>1584290</v>
      </c>
      <c r="O2498">
        <v>1635827</v>
      </c>
      <c r="P2498">
        <v>1638138</v>
      </c>
      <c r="Q2498">
        <v>1632707</v>
      </c>
      <c r="R2498">
        <v>1623853</v>
      </c>
      <c r="S2498">
        <v>1614459</v>
      </c>
      <c r="T2498">
        <v>1604813.9999999998</v>
      </c>
      <c r="U2498">
        <v>1569557</v>
      </c>
      <c r="V2498">
        <v>1535162</v>
      </c>
      <c r="W2498">
        <v>1504444</v>
      </c>
      <c r="X2498">
        <v>1478347</v>
      </c>
      <c r="Y2498">
        <v>1455421</v>
      </c>
      <c r="Z2498">
        <v>1434991</v>
      </c>
      <c r="AA2498">
        <v>1413455</v>
      </c>
      <c r="AB2498">
        <v>1393117.0000000002</v>
      </c>
      <c r="AC2498">
        <v>1375393</v>
      </c>
      <c r="AD2498">
        <v>1361058</v>
      </c>
      <c r="AE2498" s="21" t="s">
        <v>1</v>
      </c>
    </row>
    <row r="2499" spans="1:31" x14ac:dyDescent="0.2">
      <c r="A2499" s="27" t="s">
        <v>51</v>
      </c>
      <c r="B2499" s="13" t="s">
        <v>51</v>
      </c>
      <c r="C2499" s="14">
        <v>524</v>
      </c>
      <c r="D2499" s="13" t="s">
        <v>51</v>
      </c>
      <c r="E2499" s="13" t="s">
        <v>503</v>
      </c>
      <c r="F2499" s="13" t="s">
        <v>313</v>
      </c>
      <c r="G2499" s="14" t="s">
        <v>338</v>
      </c>
      <c r="H2499" s="205">
        <v>1086090.0000000002</v>
      </c>
      <c r="I2499" s="205">
        <v>1093353</v>
      </c>
      <c r="J2499" s="205">
        <v>1092692</v>
      </c>
      <c r="K2499" s="205">
        <v>1075744</v>
      </c>
      <c r="L2499" s="205">
        <v>1064428.9999999998</v>
      </c>
      <c r="M2499">
        <v>1065205</v>
      </c>
      <c r="N2499">
        <v>1085264</v>
      </c>
      <c r="O2499">
        <v>1130533</v>
      </c>
      <c r="P2499">
        <v>1218708</v>
      </c>
      <c r="Q2499">
        <v>1313329</v>
      </c>
      <c r="R2499">
        <v>1405023.0000000002</v>
      </c>
      <c r="S2499">
        <v>1481306</v>
      </c>
      <c r="T2499">
        <v>1536297.9999999998</v>
      </c>
      <c r="U2499">
        <v>1564757.9999999998</v>
      </c>
      <c r="V2499">
        <v>1572694</v>
      </c>
      <c r="W2499">
        <v>1563038</v>
      </c>
      <c r="X2499">
        <v>1541332</v>
      </c>
      <c r="Y2499">
        <v>1512906</v>
      </c>
      <c r="Z2499">
        <v>1502722</v>
      </c>
      <c r="AA2499">
        <v>1483509</v>
      </c>
      <c r="AB2499">
        <v>1457027</v>
      </c>
      <c r="AC2499">
        <v>1426330</v>
      </c>
      <c r="AD2499">
        <v>1395080</v>
      </c>
      <c r="AE2499" s="22" t="s">
        <v>1</v>
      </c>
    </row>
    <row r="2500" spans="1:31" x14ac:dyDescent="0.2">
      <c r="A2500" s="25" t="s">
        <v>51</v>
      </c>
      <c r="B2500" s="11" t="s">
        <v>51</v>
      </c>
      <c r="C2500" s="12">
        <v>524</v>
      </c>
      <c r="D2500" s="11" t="s">
        <v>51</v>
      </c>
      <c r="E2500" s="11" t="s">
        <v>504</v>
      </c>
      <c r="F2500" s="11"/>
      <c r="G2500" s="12"/>
      <c r="H2500" s="205">
        <v>0</v>
      </c>
      <c r="I2500" s="205">
        <v>0</v>
      </c>
      <c r="J2500" s="205">
        <v>0</v>
      </c>
      <c r="K2500" s="205">
        <v>0</v>
      </c>
      <c r="L2500" s="205">
        <v>0</v>
      </c>
      <c r="M2500">
        <v>0</v>
      </c>
      <c r="N2500">
        <v>0</v>
      </c>
      <c r="O2500">
        <v>0</v>
      </c>
      <c r="P2500">
        <v>0</v>
      </c>
      <c r="Q2500">
        <v>0</v>
      </c>
      <c r="R2500">
        <v>0</v>
      </c>
      <c r="S2500">
        <v>0</v>
      </c>
      <c r="T2500">
        <v>0</v>
      </c>
      <c r="U2500">
        <v>0</v>
      </c>
      <c r="V2500">
        <v>0</v>
      </c>
      <c r="W2500">
        <v>0</v>
      </c>
      <c r="X2500">
        <v>0</v>
      </c>
      <c r="Y2500">
        <v>0</v>
      </c>
      <c r="Z2500">
        <v>0</v>
      </c>
      <c r="AA2500">
        <v>0</v>
      </c>
      <c r="AB2500">
        <v>0</v>
      </c>
      <c r="AC2500">
        <v>0</v>
      </c>
      <c r="AD2500">
        <v>0</v>
      </c>
      <c r="AE2500" s="21" t="s">
        <v>1</v>
      </c>
    </row>
    <row r="2501" spans="1:31" x14ac:dyDescent="0.2">
      <c r="A2501" s="27" t="s">
        <v>51</v>
      </c>
      <c r="B2501" s="13" t="s">
        <v>51</v>
      </c>
      <c r="C2501" s="14">
        <v>524</v>
      </c>
      <c r="D2501" s="13" t="s">
        <v>51</v>
      </c>
      <c r="E2501" s="13" t="s">
        <v>505</v>
      </c>
      <c r="F2501" s="13"/>
      <c r="G2501" s="14"/>
      <c r="H2501" s="205">
        <v>26666581</v>
      </c>
      <c r="I2501" s="205">
        <v>26883531</v>
      </c>
      <c r="J2501" s="205">
        <v>27013207</v>
      </c>
      <c r="K2501" s="205">
        <v>27041220</v>
      </c>
      <c r="L2501" s="205">
        <v>26989160</v>
      </c>
      <c r="M2501">
        <v>26916795</v>
      </c>
      <c r="N2501">
        <v>26905982</v>
      </c>
      <c r="O2501">
        <v>27015033</v>
      </c>
      <c r="P2501">
        <v>27263430</v>
      </c>
      <c r="Q2501">
        <v>27632682</v>
      </c>
      <c r="R2501">
        <v>28095712</v>
      </c>
      <c r="S2501">
        <v>28608715</v>
      </c>
      <c r="T2501">
        <v>29136808</v>
      </c>
      <c r="U2501">
        <v>29674920</v>
      </c>
      <c r="V2501">
        <v>30225581</v>
      </c>
      <c r="W2501">
        <v>30769709</v>
      </c>
      <c r="X2501">
        <v>31285685</v>
      </c>
      <c r="Y2501">
        <v>31757445</v>
      </c>
      <c r="Z2501">
        <v>32175314</v>
      </c>
      <c r="AA2501">
        <v>32539190</v>
      </c>
      <c r="AB2501">
        <v>32855383</v>
      </c>
      <c r="AC2501">
        <v>33135729</v>
      </c>
      <c r="AD2501">
        <v>33389540.999999996</v>
      </c>
      <c r="AE2501" s="22" t="s">
        <v>1</v>
      </c>
    </row>
    <row r="2502" spans="1:31" x14ac:dyDescent="0.2">
      <c r="A2502" s="25" t="s">
        <v>52</v>
      </c>
      <c r="B2502" s="11" t="s">
        <v>52</v>
      </c>
      <c r="C2502" s="12">
        <v>558</v>
      </c>
      <c r="D2502" s="11" t="s">
        <v>52</v>
      </c>
      <c r="E2502" s="11" t="s">
        <v>440</v>
      </c>
      <c r="F2502" s="11" t="s">
        <v>312</v>
      </c>
      <c r="G2502" s="12" t="s">
        <v>319</v>
      </c>
      <c r="H2502" s="205">
        <v>64236.999999999993</v>
      </c>
      <c r="I2502" s="205">
        <v>64131</v>
      </c>
      <c r="J2502" s="205">
        <v>64441.999999999993</v>
      </c>
      <c r="K2502" s="205">
        <v>64756</v>
      </c>
      <c r="L2502" s="205">
        <v>65111.999999999993</v>
      </c>
      <c r="M2502">
        <v>65426</v>
      </c>
      <c r="N2502">
        <v>65397.999999999993</v>
      </c>
      <c r="O2502">
        <v>65527</v>
      </c>
      <c r="P2502">
        <v>65474.999999999993</v>
      </c>
      <c r="Q2502">
        <v>65363</v>
      </c>
      <c r="R2502">
        <v>65194</v>
      </c>
      <c r="S2502">
        <v>65055.000000000007</v>
      </c>
      <c r="T2502">
        <v>64729</v>
      </c>
      <c r="U2502">
        <v>64221.999999999993</v>
      </c>
      <c r="V2502">
        <v>63641</v>
      </c>
      <c r="W2502">
        <v>63039</v>
      </c>
      <c r="X2502">
        <v>62611</v>
      </c>
      <c r="Y2502">
        <v>62043</v>
      </c>
      <c r="Z2502">
        <v>61400</v>
      </c>
      <c r="AA2502">
        <v>60763</v>
      </c>
      <c r="AB2502">
        <v>60182</v>
      </c>
      <c r="AC2502">
        <v>59893</v>
      </c>
      <c r="AD2502">
        <v>59446</v>
      </c>
      <c r="AE2502" s="21" t="s">
        <v>1</v>
      </c>
    </row>
    <row r="2503" spans="1:31" x14ac:dyDescent="0.2">
      <c r="A2503" s="27" t="s">
        <v>52</v>
      </c>
      <c r="B2503" s="13" t="s">
        <v>52</v>
      </c>
      <c r="C2503" s="14">
        <v>558</v>
      </c>
      <c r="D2503" s="13" t="s">
        <v>52</v>
      </c>
      <c r="E2503" s="13" t="s">
        <v>487</v>
      </c>
      <c r="F2503" s="13" t="s">
        <v>313</v>
      </c>
      <c r="G2503" s="14" t="s">
        <v>319</v>
      </c>
      <c r="H2503" s="205">
        <v>66958</v>
      </c>
      <c r="I2503" s="205">
        <v>66992</v>
      </c>
      <c r="J2503" s="205">
        <v>67318</v>
      </c>
      <c r="K2503" s="205">
        <v>67679</v>
      </c>
      <c r="L2503" s="205">
        <v>68096</v>
      </c>
      <c r="M2503">
        <v>68467</v>
      </c>
      <c r="N2503">
        <v>68428</v>
      </c>
      <c r="O2503">
        <v>68580</v>
      </c>
      <c r="P2503">
        <v>68525</v>
      </c>
      <c r="Q2503">
        <v>68401</v>
      </c>
      <c r="R2503">
        <v>68209</v>
      </c>
      <c r="S2503">
        <v>68031</v>
      </c>
      <c r="T2503">
        <v>67666</v>
      </c>
      <c r="U2503">
        <v>67111</v>
      </c>
      <c r="V2503">
        <v>66486</v>
      </c>
      <c r="W2503">
        <v>65849</v>
      </c>
      <c r="X2503">
        <v>65421.000000000007</v>
      </c>
      <c r="Y2503">
        <v>64825.999999999993</v>
      </c>
      <c r="Z2503">
        <v>64156.000000000007</v>
      </c>
      <c r="AA2503">
        <v>63503</v>
      </c>
      <c r="AB2503">
        <v>62912</v>
      </c>
      <c r="AC2503">
        <v>62592</v>
      </c>
      <c r="AD2503">
        <v>62140</v>
      </c>
      <c r="AE2503" s="22" t="s">
        <v>1</v>
      </c>
    </row>
    <row r="2504" spans="1:31" x14ac:dyDescent="0.2">
      <c r="A2504" s="25" t="s">
        <v>52</v>
      </c>
      <c r="B2504" s="11" t="s">
        <v>52</v>
      </c>
      <c r="C2504" s="12">
        <v>558</v>
      </c>
      <c r="D2504" s="11" t="s">
        <v>52</v>
      </c>
      <c r="E2504" s="11" t="s">
        <v>441</v>
      </c>
      <c r="F2504" s="11" t="s">
        <v>312</v>
      </c>
      <c r="G2504" s="12" t="s">
        <v>355</v>
      </c>
      <c r="H2504" s="205">
        <v>63598</v>
      </c>
      <c r="I2504" s="205">
        <v>63797</v>
      </c>
      <c r="J2504" s="205">
        <v>63864</v>
      </c>
      <c r="K2504" s="205">
        <v>64107</v>
      </c>
      <c r="L2504" s="205">
        <v>64434</v>
      </c>
      <c r="M2504">
        <v>64775.999999999993</v>
      </c>
      <c r="N2504">
        <v>65051</v>
      </c>
      <c r="O2504">
        <v>65158</v>
      </c>
      <c r="P2504">
        <v>65203</v>
      </c>
      <c r="Q2504">
        <v>65193</v>
      </c>
      <c r="R2504">
        <v>65125</v>
      </c>
      <c r="S2504">
        <v>65004.999999999993</v>
      </c>
      <c r="T2504">
        <v>64846</v>
      </c>
      <c r="U2504">
        <v>64464</v>
      </c>
      <c r="V2504">
        <v>63989</v>
      </c>
      <c r="W2504">
        <v>63462</v>
      </c>
      <c r="X2504">
        <v>62938</v>
      </c>
      <c r="Y2504">
        <v>62484</v>
      </c>
      <c r="Z2504">
        <v>61893</v>
      </c>
      <c r="AA2504">
        <v>61276</v>
      </c>
      <c r="AB2504">
        <v>60674</v>
      </c>
      <c r="AC2504">
        <v>60143</v>
      </c>
      <c r="AD2504">
        <v>59744</v>
      </c>
      <c r="AE2504" s="21" t="s">
        <v>1</v>
      </c>
    </row>
    <row r="2505" spans="1:31" x14ac:dyDescent="0.2">
      <c r="A2505" s="27" t="s">
        <v>52</v>
      </c>
      <c r="B2505" s="13" t="s">
        <v>52</v>
      </c>
      <c r="C2505" s="14">
        <v>558</v>
      </c>
      <c r="D2505" s="13" t="s">
        <v>52</v>
      </c>
      <c r="E2505" s="13" t="s">
        <v>488</v>
      </c>
      <c r="F2505" s="13" t="s">
        <v>313</v>
      </c>
      <c r="G2505" s="14" t="s">
        <v>355</v>
      </c>
      <c r="H2505" s="205">
        <v>66492</v>
      </c>
      <c r="I2505" s="205">
        <v>66683</v>
      </c>
      <c r="J2505" s="205">
        <v>66833</v>
      </c>
      <c r="K2505" s="205">
        <v>67117</v>
      </c>
      <c r="L2505" s="205">
        <v>67502</v>
      </c>
      <c r="M2505">
        <v>67905</v>
      </c>
      <c r="N2505">
        <v>68221</v>
      </c>
      <c r="O2505">
        <v>68330</v>
      </c>
      <c r="P2505">
        <v>68374</v>
      </c>
      <c r="Q2505">
        <v>68352</v>
      </c>
      <c r="R2505">
        <v>68264</v>
      </c>
      <c r="S2505">
        <v>68114</v>
      </c>
      <c r="T2505">
        <v>67915</v>
      </c>
      <c r="U2505">
        <v>67482</v>
      </c>
      <c r="V2505">
        <v>66956</v>
      </c>
      <c r="W2505">
        <v>66384</v>
      </c>
      <c r="X2505">
        <v>65826</v>
      </c>
      <c r="Y2505">
        <v>65351</v>
      </c>
      <c r="Z2505">
        <v>64715.999999999993</v>
      </c>
      <c r="AA2505">
        <v>64068</v>
      </c>
      <c r="AB2505">
        <v>63447</v>
      </c>
      <c r="AC2505">
        <v>62897</v>
      </c>
      <c r="AD2505">
        <v>62474</v>
      </c>
      <c r="AE2505" s="22" t="s">
        <v>1</v>
      </c>
    </row>
    <row r="2506" spans="1:31" x14ac:dyDescent="0.2">
      <c r="A2506" s="25" t="s">
        <v>52</v>
      </c>
      <c r="B2506" s="11" t="s">
        <v>52</v>
      </c>
      <c r="C2506" s="12">
        <v>558</v>
      </c>
      <c r="D2506" s="11" t="s">
        <v>52</v>
      </c>
      <c r="E2506" s="11" t="s">
        <v>442</v>
      </c>
      <c r="F2506" s="11" t="s">
        <v>312</v>
      </c>
      <c r="G2506" s="12" t="s">
        <v>317</v>
      </c>
      <c r="H2506" s="205">
        <v>63112</v>
      </c>
      <c r="I2506" s="205">
        <v>63255</v>
      </c>
      <c r="J2506" s="205">
        <v>63354</v>
      </c>
      <c r="K2506" s="205">
        <v>63511</v>
      </c>
      <c r="L2506" s="205">
        <v>63784</v>
      </c>
      <c r="M2506">
        <v>64120.000000000007</v>
      </c>
      <c r="N2506">
        <v>64450</v>
      </c>
      <c r="O2506">
        <v>64687</v>
      </c>
      <c r="P2506">
        <v>64815</v>
      </c>
      <c r="Q2506">
        <v>64894.999999999993</v>
      </c>
      <c r="R2506">
        <v>64920</v>
      </c>
      <c r="S2506">
        <v>64891.999999999993</v>
      </c>
      <c r="T2506">
        <v>64819</v>
      </c>
      <c r="U2506">
        <v>64563.999999999993</v>
      </c>
      <c r="V2506">
        <v>64200.999999999993</v>
      </c>
      <c r="W2506">
        <v>63762</v>
      </c>
      <c r="X2506">
        <v>63293</v>
      </c>
      <c r="Y2506">
        <v>62850</v>
      </c>
      <c r="Z2506">
        <v>62325</v>
      </c>
      <c r="AA2506">
        <v>61748</v>
      </c>
      <c r="AB2506">
        <v>61153</v>
      </c>
      <c r="AC2506">
        <v>60584</v>
      </c>
      <c r="AD2506">
        <v>60097</v>
      </c>
      <c r="AE2506" s="21" t="s">
        <v>1</v>
      </c>
    </row>
    <row r="2507" spans="1:31" x14ac:dyDescent="0.2">
      <c r="A2507" s="27" t="s">
        <v>52</v>
      </c>
      <c r="B2507" s="13" t="s">
        <v>52</v>
      </c>
      <c r="C2507" s="14">
        <v>558</v>
      </c>
      <c r="D2507" s="13" t="s">
        <v>52</v>
      </c>
      <c r="E2507" s="13" t="s">
        <v>489</v>
      </c>
      <c r="F2507" s="13" t="s">
        <v>313</v>
      </c>
      <c r="G2507" s="14" t="s">
        <v>317</v>
      </c>
      <c r="H2507" s="205">
        <v>66155</v>
      </c>
      <c r="I2507" s="205">
        <v>66278</v>
      </c>
      <c r="J2507" s="205">
        <v>66422</v>
      </c>
      <c r="K2507" s="205">
        <v>66614</v>
      </c>
      <c r="L2507" s="205">
        <v>66943</v>
      </c>
      <c r="M2507">
        <v>67342</v>
      </c>
      <c r="N2507">
        <v>67722</v>
      </c>
      <c r="O2507">
        <v>67979</v>
      </c>
      <c r="P2507">
        <v>68105</v>
      </c>
      <c r="Q2507">
        <v>68176</v>
      </c>
      <c r="R2507">
        <v>68184</v>
      </c>
      <c r="S2507">
        <v>68131</v>
      </c>
      <c r="T2507">
        <v>68023</v>
      </c>
      <c r="U2507">
        <v>67714</v>
      </c>
      <c r="V2507">
        <v>67297</v>
      </c>
      <c r="W2507">
        <v>66807</v>
      </c>
      <c r="X2507">
        <v>66294</v>
      </c>
      <c r="Y2507">
        <v>65817</v>
      </c>
      <c r="Z2507">
        <v>65232</v>
      </c>
      <c r="AA2507">
        <v>64611.000000000007</v>
      </c>
      <c r="AB2507">
        <v>63984</v>
      </c>
      <c r="AC2507">
        <v>63390</v>
      </c>
      <c r="AD2507">
        <v>62876</v>
      </c>
      <c r="AE2507" s="22" t="s">
        <v>1</v>
      </c>
    </row>
    <row r="2508" spans="1:31" x14ac:dyDescent="0.2">
      <c r="A2508" s="25" t="s">
        <v>52</v>
      </c>
      <c r="B2508" s="11" t="s">
        <v>52</v>
      </c>
      <c r="C2508" s="12">
        <v>558</v>
      </c>
      <c r="D2508" s="11" t="s">
        <v>52</v>
      </c>
      <c r="E2508" s="11" t="s">
        <v>443</v>
      </c>
      <c r="F2508" s="11" t="s">
        <v>312</v>
      </c>
      <c r="G2508" s="12" t="s">
        <v>356</v>
      </c>
      <c r="H2508" s="205">
        <v>62760</v>
      </c>
      <c r="I2508" s="205">
        <v>62822</v>
      </c>
      <c r="J2508" s="205">
        <v>62910</v>
      </c>
      <c r="K2508" s="205">
        <v>62966</v>
      </c>
      <c r="L2508" s="205">
        <v>63170</v>
      </c>
      <c r="M2508">
        <v>63470</v>
      </c>
      <c r="N2508">
        <v>63816</v>
      </c>
      <c r="O2508">
        <v>64135.000000000007</v>
      </c>
      <c r="P2508">
        <v>64331.999999999993</v>
      </c>
      <c r="Q2508">
        <v>64486.999999999993</v>
      </c>
      <c r="R2508">
        <v>64596.999999999993</v>
      </c>
      <c r="S2508">
        <v>64654</v>
      </c>
      <c r="T2508">
        <v>64663</v>
      </c>
      <c r="U2508">
        <v>64535</v>
      </c>
      <c r="V2508">
        <v>64284.000000000007</v>
      </c>
      <c r="W2508">
        <v>63944</v>
      </c>
      <c r="X2508">
        <v>63547</v>
      </c>
      <c r="Y2508">
        <v>63138</v>
      </c>
      <c r="Z2508">
        <v>62694</v>
      </c>
      <c r="AA2508">
        <v>62172</v>
      </c>
      <c r="AB2508">
        <v>61605</v>
      </c>
      <c r="AC2508">
        <v>61028</v>
      </c>
      <c r="AD2508">
        <v>60488</v>
      </c>
      <c r="AE2508" s="21" t="s">
        <v>1</v>
      </c>
    </row>
    <row r="2509" spans="1:31" x14ac:dyDescent="0.2">
      <c r="A2509" s="27" t="s">
        <v>52</v>
      </c>
      <c r="B2509" s="13" t="s">
        <v>52</v>
      </c>
      <c r="C2509" s="14">
        <v>558</v>
      </c>
      <c r="D2509" s="13" t="s">
        <v>52</v>
      </c>
      <c r="E2509" s="13" t="s">
        <v>490</v>
      </c>
      <c r="F2509" s="13" t="s">
        <v>313</v>
      </c>
      <c r="G2509" s="14" t="s">
        <v>356</v>
      </c>
      <c r="H2509" s="205">
        <v>65929</v>
      </c>
      <c r="I2509" s="205">
        <v>65966</v>
      </c>
      <c r="J2509" s="205">
        <v>66077</v>
      </c>
      <c r="K2509" s="205">
        <v>66163</v>
      </c>
      <c r="L2509" s="205">
        <v>66422</v>
      </c>
      <c r="M2509">
        <v>66787</v>
      </c>
      <c r="N2509">
        <v>67190</v>
      </c>
      <c r="O2509">
        <v>67543</v>
      </c>
      <c r="P2509">
        <v>67740</v>
      </c>
      <c r="Q2509">
        <v>67889</v>
      </c>
      <c r="R2509">
        <v>67984</v>
      </c>
      <c r="S2509">
        <v>68021</v>
      </c>
      <c r="T2509">
        <v>68002</v>
      </c>
      <c r="U2509">
        <v>67819</v>
      </c>
      <c r="V2509">
        <v>67512</v>
      </c>
      <c r="W2509">
        <v>67118</v>
      </c>
      <c r="X2509">
        <v>66670</v>
      </c>
      <c r="Y2509">
        <v>66218</v>
      </c>
      <c r="Z2509">
        <v>65699</v>
      </c>
      <c r="AA2509">
        <v>65119</v>
      </c>
      <c r="AB2509">
        <v>64510.000000000007</v>
      </c>
      <c r="AC2509">
        <v>63899</v>
      </c>
      <c r="AD2509">
        <v>63327</v>
      </c>
      <c r="AE2509" s="22" t="s">
        <v>1</v>
      </c>
    </row>
    <row r="2510" spans="1:31" x14ac:dyDescent="0.2">
      <c r="A2510" s="25" t="s">
        <v>52</v>
      </c>
      <c r="B2510" s="11" t="s">
        <v>52</v>
      </c>
      <c r="C2510" s="12">
        <v>558</v>
      </c>
      <c r="D2510" s="11" t="s">
        <v>52</v>
      </c>
      <c r="E2510" s="11" t="s">
        <v>444</v>
      </c>
      <c r="F2510" s="11" t="s">
        <v>312</v>
      </c>
      <c r="G2510" s="12" t="s">
        <v>327</v>
      </c>
      <c r="H2510" s="205">
        <v>62525</v>
      </c>
      <c r="I2510" s="205">
        <v>62486</v>
      </c>
      <c r="J2510" s="205">
        <v>62529</v>
      </c>
      <c r="K2510" s="205">
        <v>62470</v>
      </c>
      <c r="L2510" s="205">
        <v>62589</v>
      </c>
      <c r="M2510">
        <v>62837</v>
      </c>
      <c r="N2510">
        <v>63165</v>
      </c>
      <c r="O2510">
        <v>63523</v>
      </c>
      <c r="P2510">
        <v>63776</v>
      </c>
      <c r="Q2510">
        <v>63992</v>
      </c>
      <c r="R2510">
        <v>64170</v>
      </c>
      <c r="S2510">
        <v>64304</v>
      </c>
      <c r="T2510">
        <v>64390</v>
      </c>
      <c r="U2510">
        <v>64391.000000000007</v>
      </c>
      <c r="V2510">
        <v>64253</v>
      </c>
      <c r="W2510">
        <v>64010.999999999993</v>
      </c>
      <c r="X2510">
        <v>63698</v>
      </c>
      <c r="Y2510">
        <v>63344</v>
      </c>
      <c r="Z2510">
        <v>62996</v>
      </c>
      <c r="AA2510">
        <v>62543</v>
      </c>
      <c r="AB2510">
        <v>62020</v>
      </c>
      <c r="AC2510">
        <v>61461</v>
      </c>
      <c r="AD2510">
        <v>60897</v>
      </c>
      <c r="AE2510" s="21" t="s">
        <v>1</v>
      </c>
    </row>
    <row r="2511" spans="1:31" x14ac:dyDescent="0.2">
      <c r="A2511" s="27" t="s">
        <v>52</v>
      </c>
      <c r="B2511" s="13" t="s">
        <v>52</v>
      </c>
      <c r="C2511" s="14">
        <v>558</v>
      </c>
      <c r="D2511" s="13" t="s">
        <v>52</v>
      </c>
      <c r="E2511" s="13" t="s">
        <v>491</v>
      </c>
      <c r="F2511" s="13" t="s">
        <v>313</v>
      </c>
      <c r="G2511" s="14" t="s">
        <v>327</v>
      </c>
      <c r="H2511" s="205">
        <v>65794</v>
      </c>
      <c r="I2511" s="205">
        <v>65736</v>
      </c>
      <c r="J2511" s="205">
        <v>65791</v>
      </c>
      <c r="K2511" s="205">
        <v>65757</v>
      </c>
      <c r="L2511" s="205">
        <v>65931</v>
      </c>
      <c r="M2511">
        <v>66247</v>
      </c>
      <c r="N2511">
        <v>66638</v>
      </c>
      <c r="O2511">
        <v>67041</v>
      </c>
      <c r="P2511">
        <v>67295</v>
      </c>
      <c r="Q2511">
        <v>67509</v>
      </c>
      <c r="R2511">
        <v>67678</v>
      </c>
      <c r="S2511">
        <v>67797</v>
      </c>
      <c r="T2511">
        <v>67861</v>
      </c>
      <c r="U2511">
        <v>67807</v>
      </c>
      <c r="V2511">
        <v>67613</v>
      </c>
      <c r="W2511">
        <v>67316</v>
      </c>
      <c r="X2511">
        <v>66950</v>
      </c>
      <c r="Y2511">
        <v>66547</v>
      </c>
      <c r="Z2511">
        <v>66110</v>
      </c>
      <c r="AA2511">
        <v>65587</v>
      </c>
      <c r="AB2511">
        <v>65010.000000000007</v>
      </c>
      <c r="AC2511">
        <v>64408</v>
      </c>
      <c r="AD2511">
        <v>63808</v>
      </c>
      <c r="AE2511" s="22" t="s">
        <v>1</v>
      </c>
    </row>
    <row r="2512" spans="1:31" x14ac:dyDescent="0.2">
      <c r="A2512" s="25" t="s">
        <v>52</v>
      </c>
      <c r="B2512" s="11" t="s">
        <v>52</v>
      </c>
      <c r="C2512" s="12">
        <v>558</v>
      </c>
      <c r="D2512" s="11" t="s">
        <v>52</v>
      </c>
      <c r="E2512" s="11" t="s">
        <v>445</v>
      </c>
      <c r="F2512" s="11" t="s">
        <v>312</v>
      </c>
      <c r="G2512" s="12" t="s">
        <v>320</v>
      </c>
      <c r="H2512" s="205">
        <v>62370</v>
      </c>
      <c r="I2512" s="205">
        <v>62238</v>
      </c>
      <c r="J2512" s="205">
        <v>62209</v>
      </c>
      <c r="K2512" s="205">
        <v>62045</v>
      </c>
      <c r="L2512" s="205">
        <v>62041</v>
      </c>
      <c r="M2512">
        <v>62221</v>
      </c>
      <c r="N2512">
        <v>62514</v>
      </c>
      <c r="O2512">
        <v>62871</v>
      </c>
      <c r="P2512">
        <v>63155</v>
      </c>
      <c r="Q2512">
        <v>63431</v>
      </c>
      <c r="R2512">
        <v>63663</v>
      </c>
      <c r="S2512">
        <v>63858</v>
      </c>
      <c r="T2512">
        <v>64015</v>
      </c>
      <c r="U2512">
        <v>64123.000000000007</v>
      </c>
      <c r="V2512">
        <v>64120.000000000007</v>
      </c>
      <c r="W2512">
        <v>63976</v>
      </c>
      <c r="X2512">
        <v>63748</v>
      </c>
      <c r="Y2512">
        <v>63465</v>
      </c>
      <c r="Z2512">
        <v>63210</v>
      </c>
      <c r="AA2512">
        <v>62859</v>
      </c>
      <c r="AB2512">
        <v>62394</v>
      </c>
      <c r="AC2512">
        <v>61866</v>
      </c>
      <c r="AD2512">
        <v>61309</v>
      </c>
      <c r="AE2512" s="21" t="s">
        <v>1</v>
      </c>
    </row>
    <row r="2513" spans="1:31" x14ac:dyDescent="0.2">
      <c r="A2513" s="27" t="s">
        <v>52</v>
      </c>
      <c r="B2513" s="13" t="s">
        <v>52</v>
      </c>
      <c r="C2513" s="14">
        <v>558</v>
      </c>
      <c r="D2513" s="13" t="s">
        <v>52</v>
      </c>
      <c r="E2513" s="13" t="s">
        <v>492</v>
      </c>
      <c r="F2513" s="13" t="s">
        <v>313</v>
      </c>
      <c r="G2513" s="14" t="s">
        <v>320</v>
      </c>
      <c r="H2513" s="205">
        <v>65714</v>
      </c>
      <c r="I2513" s="205">
        <v>65573</v>
      </c>
      <c r="J2513" s="205">
        <v>65556</v>
      </c>
      <c r="K2513" s="205">
        <v>65418.000000000007</v>
      </c>
      <c r="L2513" s="205">
        <v>65464</v>
      </c>
      <c r="M2513">
        <v>65716</v>
      </c>
      <c r="N2513">
        <v>66080</v>
      </c>
      <c r="O2513">
        <v>66493</v>
      </c>
      <c r="P2513">
        <v>66781</v>
      </c>
      <c r="Q2513">
        <v>67057</v>
      </c>
      <c r="R2513">
        <v>67285</v>
      </c>
      <c r="S2513">
        <v>67472</v>
      </c>
      <c r="T2513">
        <v>67613</v>
      </c>
      <c r="U2513">
        <v>67668</v>
      </c>
      <c r="V2513">
        <v>67612</v>
      </c>
      <c r="W2513">
        <v>67414</v>
      </c>
      <c r="X2513">
        <v>67132</v>
      </c>
      <c r="Y2513">
        <v>66797</v>
      </c>
      <c r="Z2513">
        <v>66442</v>
      </c>
      <c r="AA2513">
        <v>66007</v>
      </c>
      <c r="AB2513">
        <v>65477.999999999993</v>
      </c>
      <c r="AC2513">
        <v>64900.000000000007</v>
      </c>
      <c r="AD2513">
        <v>64300</v>
      </c>
      <c r="AE2513" s="22" t="s">
        <v>1</v>
      </c>
    </row>
    <row r="2514" spans="1:31" x14ac:dyDescent="0.2">
      <c r="A2514" s="25" t="s">
        <v>52</v>
      </c>
      <c r="B2514" s="11" t="s">
        <v>52</v>
      </c>
      <c r="C2514" s="12">
        <v>558</v>
      </c>
      <c r="D2514" s="11" t="s">
        <v>52</v>
      </c>
      <c r="E2514" s="11" t="s">
        <v>446</v>
      </c>
      <c r="F2514" s="11" t="s">
        <v>312</v>
      </c>
      <c r="G2514" s="12" t="s">
        <v>326</v>
      </c>
      <c r="H2514" s="205">
        <v>62256</v>
      </c>
      <c r="I2514" s="205">
        <v>62040</v>
      </c>
      <c r="J2514" s="205">
        <v>61948</v>
      </c>
      <c r="K2514" s="205">
        <v>61702</v>
      </c>
      <c r="L2514" s="205">
        <v>61572</v>
      </c>
      <c r="M2514">
        <v>61621</v>
      </c>
      <c r="N2514">
        <v>61862</v>
      </c>
      <c r="O2514">
        <v>62201</v>
      </c>
      <c r="P2514">
        <v>62486</v>
      </c>
      <c r="Q2514">
        <v>62803</v>
      </c>
      <c r="R2514">
        <v>63097</v>
      </c>
      <c r="S2514">
        <v>63339</v>
      </c>
      <c r="T2514">
        <v>63549</v>
      </c>
      <c r="U2514">
        <v>63733</v>
      </c>
      <c r="V2514">
        <v>63856</v>
      </c>
      <c r="W2514">
        <v>63856</v>
      </c>
      <c r="X2514">
        <v>63711</v>
      </c>
      <c r="Y2514">
        <v>63498</v>
      </c>
      <c r="Z2514">
        <v>63324</v>
      </c>
      <c r="AA2514">
        <v>63082</v>
      </c>
      <c r="AB2514">
        <v>62725</v>
      </c>
      <c r="AC2514">
        <v>62243</v>
      </c>
      <c r="AD2514">
        <v>61706</v>
      </c>
      <c r="AE2514" s="21" t="s">
        <v>1</v>
      </c>
    </row>
    <row r="2515" spans="1:31" x14ac:dyDescent="0.2">
      <c r="A2515" s="27" t="s">
        <v>52</v>
      </c>
      <c r="B2515" s="13" t="s">
        <v>52</v>
      </c>
      <c r="C2515" s="14">
        <v>558</v>
      </c>
      <c r="D2515" s="13" t="s">
        <v>52</v>
      </c>
      <c r="E2515" s="13" t="s">
        <v>493</v>
      </c>
      <c r="F2515" s="13" t="s">
        <v>313</v>
      </c>
      <c r="G2515" s="14" t="s">
        <v>326</v>
      </c>
      <c r="H2515" s="205">
        <v>65656</v>
      </c>
      <c r="I2515" s="205">
        <v>65441.999999999993</v>
      </c>
      <c r="J2515" s="205">
        <v>65364.000000000007</v>
      </c>
      <c r="K2515" s="205">
        <v>65155</v>
      </c>
      <c r="L2515" s="205">
        <v>65072.999999999993</v>
      </c>
      <c r="M2515">
        <v>65187</v>
      </c>
      <c r="N2515">
        <v>65509</v>
      </c>
      <c r="O2515">
        <v>65917</v>
      </c>
      <c r="P2515">
        <v>66210</v>
      </c>
      <c r="Q2515">
        <v>66529</v>
      </c>
      <c r="R2515">
        <v>66823</v>
      </c>
      <c r="S2515">
        <v>67064</v>
      </c>
      <c r="T2515">
        <v>67269</v>
      </c>
      <c r="U2515">
        <v>67403</v>
      </c>
      <c r="V2515">
        <v>67475</v>
      </c>
      <c r="W2515">
        <v>67423</v>
      </c>
      <c r="X2515">
        <v>67227</v>
      </c>
      <c r="Y2515">
        <v>66962</v>
      </c>
      <c r="Z2515">
        <v>66682</v>
      </c>
      <c r="AA2515">
        <v>66343</v>
      </c>
      <c r="AB2515">
        <v>65908</v>
      </c>
      <c r="AC2515">
        <v>65369</v>
      </c>
      <c r="AD2515">
        <v>64784.000000000007</v>
      </c>
      <c r="AE2515" s="22" t="s">
        <v>1</v>
      </c>
    </row>
    <row r="2516" spans="1:31" x14ac:dyDescent="0.2">
      <c r="A2516" s="25" t="s">
        <v>52</v>
      </c>
      <c r="B2516" s="11" t="s">
        <v>52</v>
      </c>
      <c r="C2516" s="12">
        <v>558</v>
      </c>
      <c r="D2516" s="11" t="s">
        <v>52</v>
      </c>
      <c r="E2516" s="11" t="s">
        <v>447</v>
      </c>
      <c r="F2516" s="11" t="s">
        <v>312</v>
      </c>
      <c r="G2516" s="12" t="s">
        <v>318</v>
      </c>
      <c r="H2516" s="205">
        <v>62268</v>
      </c>
      <c r="I2516" s="205">
        <v>61856</v>
      </c>
      <c r="J2516" s="205">
        <v>61708</v>
      </c>
      <c r="K2516" s="205">
        <v>61431</v>
      </c>
      <c r="L2516" s="205">
        <v>61207</v>
      </c>
      <c r="M2516">
        <v>61108</v>
      </c>
      <c r="N2516">
        <v>61209</v>
      </c>
      <c r="O2516">
        <v>61514</v>
      </c>
      <c r="P2516">
        <v>61793</v>
      </c>
      <c r="Q2516">
        <v>62115</v>
      </c>
      <c r="R2516">
        <v>62460</v>
      </c>
      <c r="S2516">
        <v>62769</v>
      </c>
      <c r="T2516">
        <v>63018</v>
      </c>
      <c r="U2516">
        <v>63244</v>
      </c>
      <c r="V2516">
        <v>63453</v>
      </c>
      <c r="W2516">
        <v>63596</v>
      </c>
      <c r="X2516">
        <v>63602</v>
      </c>
      <c r="Y2516">
        <v>63458</v>
      </c>
      <c r="Z2516">
        <v>63341</v>
      </c>
      <c r="AA2516">
        <v>63188</v>
      </c>
      <c r="AB2516">
        <v>62955</v>
      </c>
      <c r="AC2516">
        <v>62588</v>
      </c>
      <c r="AD2516">
        <v>62085</v>
      </c>
      <c r="AE2516" s="21" t="s">
        <v>1</v>
      </c>
    </row>
    <row r="2517" spans="1:31" x14ac:dyDescent="0.2">
      <c r="A2517" s="27" t="s">
        <v>52</v>
      </c>
      <c r="B2517" s="13" t="s">
        <v>52</v>
      </c>
      <c r="C2517" s="14">
        <v>558</v>
      </c>
      <c r="D2517" s="13" t="s">
        <v>52</v>
      </c>
      <c r="E2517" s="13" t="s">
        <v>494</v>
      </c>
      <c r="F2517" s="13" t="s">
        <v>313</v>
      </c>
      <c r="G2517" s="14" t="s">
        <v>318</v>
      </c>
      <c r="H2517" s="205">
        <v>65680</v>
      </c>
      <c r="I2517" s="205">
        <v>65308.000000000007</v>
      </c>
      <c r="J2517" s="205">
        <v>65182</v>
      </c>
      <c r="K2517" s="205">
        <v>64950</v>
      </c>
      <c r="L2517" s="205">
        <v>64781.000000000007</v>
      </c>
      <c r="M2517">
        <v>64744</v>
      </c>
      <c r="N2517">
        <v>64919</v>
      </c>
      <c r="O2517">
        <v>65306</v>
      </c>
      <c r="P2517">
        <v>65606</v>
      </c>
      <c r="Q2517">
        <v>65936</v>
      </c>
      <c r="R2517">
        <v>66283</v>
      </c>
      <c r="S2517">
        <v>66595</v>
      </c>
      <c r="T2517">
        <v>66848</v>
      </c>
      <c r="U2517">
        <v>67029</v>
      </c>
      <c r="V2517">
        <v>67192</v>
      </c>
      <c r="W2517">
        <v>67288</v>
      </c>
      <c r="X2517">
        <v>67246</v>
      </c>
      <c r="Y2517">
        <v>67053</v>
      </c>
      <c r="Z2517">
        <v>66829</v>
      </c>
      <c r="AA2517">
        <v>66573</v>
      </c>
      <c r="AB2517">
        <v>66247</v>
      </c>
      <c r="AC2517">
        <v>65808</v>
      </c>
      <c r="AD2517">
        <v>65254.000000000007</v>
      </c>
      <c r="AE2517" s="22" t="s">
        <v>1</v>
      </c>
    </row>
    <row r="2518" spans="1:31" x14ac:dyDescent="0.2">
      <c r="A2518" s="25" t="s">
        <v>52</v>
      </c>
      <c r="B2518" s="11" t="s">
        <v>52</v>
      </c>
      <c r="C2518" s="12">
        <v>558</v>
      </c>
      <c r="D2518" s="11" t="s">
        <v>52</v>
      </c>
      <c r="E2518" s="11" t="s">
        <v>448</v>
      </c>
      <c r="F2518" s="11" t="s">
        <v>312</v>
      </c>
      <c r="G2518" s="12" t="s">
        <v>333</v>
      </c>
      <c r="H2518" s="205">
        <v>62431</v>
      </c>
      <c r="I2518" s="205">
        <v>61811</v>
      </c>
      <c r="J2518" s="205">
        <v>61453</v>
      </c>
      <c r="K2518" s="205">
        <v>61175</v>
      </c>
      <c r="L2518" s="205">
        <v>60926</v>
      </c>
      <c r="M2518">
        <v>60719</v>
      </c>
      <c r="N2518">
        <v>60653</v>
      </c>
      <c r="O2518">
        <v>60809</v>
      </c>
      <c r="P2518">
        <v>61088</v>
      </c>
      <c r="Q2518">
        <v>61400</v>
      </c>
      <c r="R2518">
        <v>61755</v>
      </c>
      <c r="S2518">
        <v>62123</v>
      </c>
      <c r="T2518">
        <v>62443</v>
      </c>
      <c r="U2518">
        <v>62696</v>
      </c>
      <c r="V2518">
        <v>62939</v>
      </c>
      <c r="W2518">
        <v>63179</v>
      </c>
      <c r="X2518">
        <v>63347</v>
      </c>
      <c r="Y2518">
        <v>63361</v>
      </c>
      <c r="Z2518">
        <v>63291</v>
      </c>
      <c r="AA2518">
        <v>63188</v>
      </c>
      <c r="AB2518">
        <v>63054</v>
      </c>
      <c r="AC2518">
        <v>62827</v>
      </c>
      <c r="AD2518">
        <v>62445</v>
      </c>
      <c r="AE2518" s="21" t="s">
        <v>1</v>
      </c>
    </row>
    <row r="2519" spans="1:31" x14ac:dyDescent="0.2">
      <c r="A2519" s="27" t="s">
        <v>52</v>
      </c>
      <c r="B2519" s="13" t="s">
        <v>52</v>
      </c>
      <c r="C2519" s="14">
        <v>558</v>
      </c>
      <c r="D2519" s="13" t="s">
        <v>52</v>
      </c>
      <c r="E2519" s="13" t="s">
        <v>495</v>
      </c>
      <c r="F2519" s="13" t="s">
        <v>313</v>
      </c>
      <c r="G2519" s="14" t="s">
        <v>333</v>
      </c>
      <c r="H2519" s="205">
        <v>65801</v>
      </c>
      <c r="I2519" s="205">
        <v>65266.999999999993</v>
      </c>
      <c r="J2519" s="205">
        <v>64973</v>
      </c>
      <c r="K2519" s="205">
        <v>64744</v>
      </c>
      <c r="L2519" s="205">
        <v>64562</v>
      </c>
      <c r="M2519">
        <v>64424.000000000007</v>
      </c>
      <c r="N2519">
        <v>64422</v>
      </c>
      <c r="O2519">
        <v>64654</v>
      </c>
      <c r="P2519">
        <v>64970</v>
      </c>
      <c r="Q2519">
        <v>65303</v>
      </c>
      <c r="R2519">
        <v>65667</v>
      </c>
      <c r="S2519">
        <v>66041</v>
      </c>
      <c r="T2519">
        <v>66369</v>
      </c>
      <c r="U2519">
        <v>66585</v>
      </c>
      <c r="V2519">
        <v>66788</v>
      </c>
      <c r="W2519">
        <v>66987</v>
      </c>
      <c r="X2519">
        <v>67112</v>
      </c>
      <c r="Y2519">
        <v>67083</v>
      </c>
      <c r="Z2519">
        <v>66906</v>
      </c>
      <c r="AA2519">
        <v>66701</v>
      </c>
      <c r="AB2519">
        <v>66468</v>
      </c>
      <c r="AC2519">
        <v>66151</v>
      </c>
      <c r="AD2519">
        <v>65703</v>
      </c>
      <c r="AE2519" s="22" t="s">
        <v>1</v>
      </c>
    </row>
    <row r="2520" spans="1:31" x14ac:dyDescent="0.2">
      <c r="A2520" s="25" t="s">
        <v>52</v>
      </c>
      <c r="B2520" s="11" t="s">
        <v>52</v>
      </c>
      <c r="C2520" s="12">
        <v>558</v>
      </c>
      <c r="D2520" s="11" t="s">
        <v>52</v>
      </c>
      <c r="E2520" s="11" t="s">
        <v>449</v>
      </c>
      <c r="F2520" s="11" t="s">
        <v>312</v>
      </c>
      <c r="G2520" s="12" t="s">
        <v>340</v>
      </c>
      <c r="H2520" s="205">
        <v>62665</v>
      </c>
      <c r="I2520" s="205">
        <v>61952</v>
      </c>
      <c r="J2520" s="205">
        <v>61352</v>
      </c>
      <c r="K2520" s="205">
        <v>60902</v>
      </c>
      <c r="L2520" s="205">
        <v>60654</v>
      </c>
      <c r="M2520">
        <v>60430</v>
      </c>
      <c r="N2520">
        <v>60241</v>
      </c>
      <c r="O2520">
        <v>60208</v>
      </c>
      <c r="P2520">
        <v>60369</v>
      </c>
      <c r="Q2520">
        <v>60677</v>
      </c>
      <c r="R2520">
        <v>61016</v>
      </c>
      <c r="S2520">
        <v>61399</v>
      </c>
      <c r="T2520">
        <v>61788</v>
      </c>
      <c r="U2520">
        <v>62110</v>
      </c>
      <c r="V2520">
        <v>62376</v>
      </c>
      <c r="W2520">
        <v>62641</v>
      </c>
      <c r="X2520">
        <v>62916</v>
      </c>
      <c r="Y2520">
        <v>63110</v>
      </c>
      <c r="Z2520">
        <v>63187</v>
      </c>
      <c r="AA2520">
        <v>63129</v>
      </c>
      <c r="AB2520">
        <v>63038</v>
      </c>
      <c r="AC2520">
        <v>62918</v>
      </c>
      <c r="AD2520">
        <v>62691</v>
      </c>
      <c r="AE2520" s="21" t="s">
        <v>1</v>
      </c>
    </row>
    <row r="2521" spans="1:31" x14ac:dyDescent="0.2">
      <c r="A2521" s="27" t="s">
        <v>52</v>
      </c>
      <c r="B2521" s="13" t="s">
        <v>52</v>
      </c>
      <c r="C2521" s="14">
        <v>558</v>
      </c>
      <c r="D2521" s="13" t="s">
        <v>52</v>
      </c>
      <c r="E2521" s="13" t="s">
        <v>496</v>
      </c>
      <c r="F2521" s="13" t="s">
        <v>313</v>
      </c>
      <c r="G2521" s="14" t="s">
        <v>340</v>
      </c>
      <c r="H2521" s="205">
        <v>65951</v>
      </c>
      <c r="I2521" s="205">
        <v>65349.999999999993</v>
      </c>
      <c r="J2521" s="205">
        <v>64867.000000000007</v>
      </c>
      <c r="K2521" s="205">
        <v>64507.000000000007</v>
      </c>
      <c r="L2521" s="205">
        <v>64331.999999999993</v>
      </c>
      <c r="M2521">
        <v>64190</v>
      </c>
      <c r="N2521">
        <v>64074</v>
      </c>
      <c r="O2521">
        <v>64105.000000000007</v>
      </c>
      <c r="P2521">
        <v>64295</v>
      </c>
      <c r="Q2521">
        <v>64641.999999999993</v>
      </c>
      <c r="R2521">
        <v>65004.999999999993</v>
      </c>
      <c r="S2521">
        <v>65402</v>
      </c>
      <c r="T2521">
        <v>65802</v>
      </c>
      <c r="U2521">
        <v>66089</v>
      </c>
      <c r="V2521">
        <v>66322</v>
      </c>
      <c r="W2521">
        <v>66553</v>
      </c>
      <c r="X2521">
        <v>66793</v>
      </c>
      <c r="Y2521">
        <v>66951</v>
      </c>
      <c r="Z2521">
        <v>66925</v>
      </c>
      <c r="AA2521">
        <v>66765</v>
      </c>
      <c r="AB2521">
        <v>66577</v>
      </c>
      <c r="AC2521">
        <v>66361</v>
      </c>
      <c r="AD2521">
        <v>66049</v>
      </c>
      <c r="AE2521" s="22" t="s">
        <v>1</v>
      </c>
    </row>
    <row r="2522" spans="1:31" x14ac:dyDescent="0.2">
      <c r="A2522" s="25" t="s">
        <v>52</v>
      </c>
      <c r="B2522" s="11" t="s">
        <v>52</v>
      </c>
      <c r="C2522" s="12">
        <v>558</v>
      </c>
      <c r="D2522" s="11" t="s">
        <v>52</v>
      </c>
      <c r="E2522" s="11" t="s">
        <v>450</v>
      </c>
      <c r="F2522" s="11" t="s">
        <v>312</v>
      </c>
      <c r="G2522" s="12" t="s">
        <v>329</v>
      </c>
      <c r="H2522" s="205">
        <v>62889</v>
      </c>
      <c r="I2522" s="205">
        <v>62185</v>
      </c>
      <c r="J2522" s="205">
        <v>61471</v>
      </c>
      <c r="K2522" s="205">
        <v>60788</v>
      </c>
      <c r="L2522" s="205">
        <v>60362</v>
      </c>
      <c r="M2522">
        <v>60142</v>
      </c>
      <c r="N2522">
        <v>59942</v>
      </c>
      <c r="O2522">
        <v>59773</v>
      </c>
      <c r="P2522">
        <v>59758</v>
      </c>
      <c r="Q2522">
        <v>59943</v>
      </c>
      <c r="R2522">
        <v>60275</v>
      </c>
      <c r="S2522">
        <v>60638</v>
      </c>
      <c r="T2522">
        <v>61047</v>
      </c>
      <c r="U2522">
        <v>61447</v>
      </c>
      <c r="V2522">
        <v>61778</v>
      </c>
      <c r="W2522">
        <v>62062</v>
      </c>
      <c r="X2522">
        <v>62354</v>
      </c>
      <c r="Y2522">
        <v>62665</v>
      </c>
      <c r="Z2522">
        <v>62931</v>
      </c>
      <c r="AA2522">
        <v>63018</v>
      </c>
      <c r="AB2522">
        <v>62969</v>
      </c>
      <c r="AC2522">
        <v>62886</v>
      </c>
      <c r="AD2522">
        <v>62776</v>
      </c>
      <c r="AE2522" s="21" t="s">
        <v>1</v>
      </c>
    </row>
    <row r="2523" spans="1:31" x14ac:dyDescent="0.2">
      <c r="A2523" s="27" t="s">
        <v>52</v>
      </c>
      <c r="B2523" s="13" t="s">
        <v>52</v>
      </c>
      <c r="C2523" s="14">
        <v>558</v>
      </c>
      <c r="D2523" s="13" t="s">
        <v>52</v>
      </c>
      <c r="E2523" s="13" t="s">
        <v>497</v>
      </c>
      <c r="F2523" s="13" t="s">
        <v>313</v>
      </c>
      <c r="G2523" s="14" t="s">
        <v>329</v>
      </c>
      <c r="H2523" s="205">
        <v>66063</v>
      </c>
      <c r="I2523" s="205">
        <v>65477.999999999993</v>
      </c>
      <c r="J2523" s="205">
        <v>64912.000000000007</v>
      </c>
      <c r="K2523" s="205">
        <v>64372</v>
      </c>
      <c r="L2523" s="205">
        <v>64069</v>
      </c>
      <c r="M2523">
        <v>63937</v>
      </c>
      <c r="N2523">
        <v>63826</v>
      </c>
      <c r="O2523">
        <v>63728</v>
      </c>
      <c r="P2523">
        <v>63721</v>
      </c>
      <c r="Q2523">
        <v>63944</v>
      </c>
      <c r="R2523">
        <v>64319</v>
      </c>
      <c r="S2523">
        <v>64712</v>
      </c>
      <c r="T2523">
        <v>65141.000000000007</v>
      </c>
      <c r="U2523">
        <v>65501.999999999993</v>
      </c>
      <c r="V2523">
        <v>65808</v>
      </c>
      <c r="W2523">
        <v>66065</v>
      </c>
      <c r="X2523">
        <v>66330</v>
      </c>
      <c r="Y2523">
        <v>66614</v>
      </c>
      <c r="Z2523">
        <v>66780</v>
      </c>
      <c r="AA2523">
        <v>66772</v>
      </c>
      <c r="AB2523">
        <v>66627</v>
      </c>
      <c r="AC2523">
        <v>66452</v>
      </c>
      <c r="AD2523">
        <v>66249</v>
      </c>
      <c r="AE2523" s="22" t="s">
        <v>1</v>
      </c>
    </row>
    <row r="2524" spans="1:31" x14ac:dyDescent="0.2">
      <c r="A2524" s="25" t="s">
        <v>52</v>
      </c>
      <c r="B2524" s="11" t="s">
        <v>52</v>
      </c>
      <c r="C2524" s="12">
        <v>558</v>
      </c>
      <c r="D2524" s="11" t="s">
        <v>52</v>
      </c>
      <c r="E2524" s="11" t="s">
        <v>451</v>
      </c>
      <c r="F2524" s="11" t="s">
        <v>312</v>
      </c>
      <c r="G2524" s="12" t="s">
        <v>361</v>
      </c>
      <c r="H2524" s="205">
        <v>63142</v>
      </c>
      <c r="I2524" s="205">
        <v>62396</v>
      </c>
      <c r="J2524" s="205">
        <v>61703</v>
      </c>
      <c r="K2524" s="205">
        <v>60900</v>
      </c>
      <c r="L2524" s="205">
        <v>60235</v>
      </c>
      <c r="M2524">
        <v>59831</v>
      </c>
      <c r="N2524">
        <v>59638</v>
      </c>
      <c r="O2524">
        <v>59464</v>
      </c>
      <c r="P2524">
        <v>59318</v>
      </c>
      <c r="Q2524">
        <v>59321</v>
      </c>
      <c r="R2524">
        <v>59526</v>
      </c>
      <c r="S2524">
        <v>59879</v>
      </c>
      <c r="T2524">
        <v>60262</v>
      </c>
      <c r="U2524">
        <v>60702</v>
      </c>
      <c r="V2524">
        <v>61107</v>
      </c>
      <c r="W2524">
        <v>61453</v>
      </c>
      <c r="X2524">
        <v>61758</v>
      </c>
      <c r="Y2524">
        <v>62079</v>
      </c>
      <c r="Z2524">
        <v>62483</v>
      </c>
      <c r="AA2524">
        <v>62757</v>
      </c>
      <c r="AB2524">
        <v>62851</v>
      </c>
      <c r="AC2524">
        <v>62806</v>
      </c>
      <c r="AD2524">
        <v>62727</v>
      </c>
      <c r="AE2524" s="21" t="s">
        <v>1</v>
      </c>
    </row>
    <row r="2525" spans="1:31" x14ac:dyDescent="0.2">
      <c r="A2525" s="27" t="s">
        <v>52</v>
      </c>
      <c r="B2525" s="13" t="s">
        <v>52</v>
      </c>
      <c r="C2525" s="14">
        <v>558</v>
      </c>
      <c r="D2525" s="13" t="s">
        <v>52</v>
      </c>
      <c r="E2525" s="13" t="s">
        <v>498</v>
      </c>
      <c r="F2525" s="13" t="s">
        <v>313</v>
      </c>
      <c r="G2525" s="14" t="s">
        <v>361</v>
      </c>
      <c r="H2525" s="205">
        <v>66171</v>
      </c>
      <c r="I2525" s="205">
        <v>65558</v>
      </c>
      <c r="J2525" s="205">
        <v>65016.999999999993</v>
      </c>
      <c r="K2525" s="205">
        <v>64381</v>
      </c>
      <c r="L2525" s="205">
        <v>63902</v>
      </c>
      <c r="M2525">
        <v>63646</v>
      </c>
      <c r="N2525">
        <v>63549</v>
      </c>
      <c r="O2525">
        <v>63466</v>
      </c>
      <c r="P2525">
        <v>63316</v>
      </c>
      <c r="Q2525">
        <v>63346</v>
      </c>
      <c r="R2525">
        <v>63599</v>
      </c>
      <c r="S2525">
        <v>64000</v>
      </c>
      <c r="T2525">
        <v>64422</v>
      </c>
      <c r="U2525">
        <v>64816.999999999993</v>
      </c>
      <c r="V2525">
        <v>65200.999999999993</v>
      </c>
      <c r="W2525">
        <v>65533</v>
      </c>
      <c r="X2525">
        <v>65820</v>
      </c>
      <c r="Y2525">
        <v>66121</v>
      </c>
      <c r="Z2525">
        <v>66426</v>
      </c>
      <c r="AA2525">
        <v>66614</v>
      </c>
      <c r="AB2525">
        <v>66624</v>
      </c>
      <c r="AC2525">
        <v>66489</v>
      </c>
      <c r="AD2525">
        <v>66322</v>
      </c>
      <c r="AE2525" s="22" t="s">
        <v>1</v>
      </c>
    </row>
    <row r="2526" spans="1:31" x14ac:dyDescent="0.2">
      <c r="A2526" s="25" t="s">
        <v>52</v>
      </c>
      <c r="B2526" s="11" t="s">
        <v>52</v>
      </c>
      <c r="C2526" s="12">
        <v>558</v>
      </c>
      <c r="D2526" s="11" t="s">
        <v>52</v>
      </c>
      <c r="E2526" s="11" t="s">
        <v>452</v>
      </c>
      <c r="F2526" s="11" t="s">
        <v>312</v>
      </c>
      <c r="G2526" s="12" t="s">
        <v>328</v>
      </c>
      <c r="H2526" s="205">
        <v>63118</v>
      </c>
      <c r="I2526" s="205">
        <v>62630</v>
      </c>
      <c r="J2526" s="205">
        <v>61900</v>
      </c>
      <c r="K2526" s="205">
        <v>61132</v>
      </c>
      <c r="L2526" s="205">
        <v>60341</v>
      </c>
      <c r="M2526">
        <v>59690</v>
      </c>
      <c r="N2526">
        <v>59308</v>
      </c>
      <c r="O2526">
        <v>59144</v>
      </c>
      <c r="P2526">
        <v>59010</v>
      </c>
      <c r="Q2526">
        <v>58877</v>
      </c>
      <c r="R2526">
        <v>58894</v>
      </c>
      <c r="S2526">
        <v>59115</v>
      </c>
      <c r="T2526">
        <v>59485</v>
      </c>
      <c r="U2526">
        <v>59917</v>
      </c>
      <c r="V2526">
        <v>60358</v>
      </c>
      <c r="W2526">
        <v>60773</v>
      </c>
      <c r="X2526">
        <v>61138</v>
      </c>
      <c r="Y2526">
        <v>61467</v>
      </c>
      <c r="Z2526">
        <v>61895</v>
      </c>
      <c r="AA2526">
        <v>62306</v>
      </c>
      <c r="AB2526">
        <v>62585</v>
      </c>
      <c r="AC2526">
        <v>62683</v>
      </c>
      <c r="AD2526">
        <v>62637</v>
      </c>
      <c r="AE2526" s="21" t="s">
        <v>1</v>
      </c>
    </row>
    <row r="2527" spans="1:31" x14ac:dyDescent="0.2">
      <c r="A2527" s="27" t="s">
        <v>52</v>
      </c>
      <c r="B2527" s="13" t="s">
        <v>52</v>
      </c>
      <c r="C2527" s="14">
        <v>558</v>
      </c>
      <c r="D2527" s="13" t="s">
        <v>52</v>
      </c>
      <c r="E2527" s="13" t="s">
        <v>499</v>
      </c>
      <c r="F2527" s="13" t="s">
        <v>313</v>
      </c>
      <c r="G2527" s="14" t="s">
        <v>328</v>
      </c>
      <c r="H2527" s="205">
        <v>65996</v>
      </c>
      <c r="I2527" s="205">
        <v>65630</v>
      </c>
      <c r="J2527" s="205">
        <v>65065</v>
      </c>
      <c r="K2527" s="205">
        <v>64450</v>
      </c>
      <c r="L2527" s="205">
        <v>63877</v>
      </c>
      <c r="M2527">
        <v>63450</v>
      </c>
      <c r="N2527">
        <v>63231</v>
      </c>
      <c r="O2527">
        <v>63165</v>
      </c>
      <c r="P2527">
        <v>63024</v>
      </c>
      <c r="Q2527">
        <v>62912</v>
      </c>
      <c r="R2527">
        <v>62976</v>
      </c>
      <c r="S2527">
        <v>63258</v>
      </c>
      <c r="T2527">
        <v>63685</v>
      </c>
      <c r="U2527">
        <v>64074</v>
      </c>
      <c r="V2527">
        <v>64492.999999999993</v>
      </c>
      <c r="W2527">
        <v>64906.000000000007</v>
      </c>
      <c r="X2527">
        <v>65269.999999999993</v>
      </c>
      <c r="Y2527">
        <v>65588</v>
      </c>
      <c r="Z2527">
        <v>65915</v>
      </c>
      <c r="AA2527">
        <v>66244</v>
      </c>
      <c r="AB2527">
        <v>66452</v>
      </c>
      <c r="AC2527">
        <v>66475</v>
      </c>
      <c r="AD2527">
        <v>66345</v>
      </c>
      <c r="AE2527" s="22" t="s">
        <v>1</v>
      </c>
    </row>
    <row r="2528" spans="1:31" x14ac:dyDescent="0.2">
      <c r="A2528" s="25" t="s">
        <v>52</v>
      </c>
      <c r="B2528" s="11" t="s">
        <v>52</v>
      </c>
      <c r="C2528" s="12">
        <v>558</v>
      </c>
      <c r="D2528" s="11" t="s">
        <v>52</v>
      </c>
      <c r="E2528" s="11" t="s">
        <v>453</v>
      </c>
      <c r="F2528" s="11" t="s">
        <v>312</v>
      </c>
      <c r="G2528" s="12" t="s">
        <v>337</v>
      </c>
      <c r="H2528" s="205">
        <v>62660</v>
      </c>
      <c r="I2528" s="205">
        <v>62591</v>
      </c>
      <c r="J2528" s="205">
        <v>62116</v>
      </c>
      <c r="K2528" s="205">
        <v>61331</v>
      </c>
      <c r="L2528" s="205">
        <v>60573</v>
      </c>
      <c r="M2528">
        <v>59790</v>
      </c>
      <c r="N2528">
        <v>59154</v>
      </c>
      <c r="O2528">
        <v>58796</v>
      </c>
      <c r="P2528">
        <v>58691</v>
      </c>
      <c r="Q2528">
        <v>58568</v>
      </c>
      <c r="R2528">
        <v>58445</v>
      </c>
      <c r="S2528">
        <v>58472</v>
      </c>
      <c r="T2528">
        <v>58706</v>
      </c>
      <c r="U2528">
        <v>59141</v>
      </c>
      <c r="V2528">
        <v>59573</v>
      </c>
      <c r="W2528">
        <v>60021</v>
      </c>
      <c r="X2528">
        <v>60450</v>
      </c>
      <c r="Y2528">
        <v>60835</v>
      </c>
      <c r="Z2528">
        <v>61283</v>
      </c>
      <c r="AA2528">
        <v>61716</v>
      </c>
      <c r="AB2528">
        <v>62131</v>
      </c>
      <c r="AC2528">
        <v>62411</v>
      </c>
      <c r="AD2528">
        <v>62507</v>
      </c>
      <c r="AE2528" s="21" t="s">
        <v>1</v>
      </c>
    </row>
    <row r="2529" spans="1:31" x14ac:dyDescent="0.2">
      <c r="A2529" s="27" t="s">
        <v>52</v>
      </c>
      <c r="B2529" s="13" t="s">
        <v>52</v>
      </c>
      <c r="C2529" s="14">
        <v>558</v>
      </c>
      <c r="D2529" s="13" t="s">
        <v>52</v>
      </c>
      <c r="E2529" s="13" t="s">
        <v>500</v>
      </c>
      <c r="F2529" s="13" t="s">
        <v>313</v>
      </c>
      <c r="G2529" s="14" t="s">
        <v>337</v>
      </c>
      <c r="H2529" s="205">
        <v>65399</v>
      </c>
      <c r="I2529" s="205">
        <v>65417</v>
      </c>
      <c r="J2529" s="205">
        <v>65102.000000000007</v>
      </c>
      <c r="K2529" s="205">
        <v>64464</v>
      </c>
      <c r="L2529" s="205">
        <v>63909</v>
      </c>
      <c r="M2529">
        <v>63389</v>
      </c>
      <c r="N2529">
        <v>63004</v>
      </c>
      <c r="O2529">
        <v>62819</v>
      </c>
      <c r="P2529">
        <v>62695</v>
      </c>
      <c r="Q2529">
        <v>62590</v>
      </c>
      <c r="R2529">
        <v>62513</v>
      </c>
      <c r="S2529">
        <v>62610</v>
      </c>
      <c r="T2529">
        <v>62921</v>
      </c>
      <c r="U2529">
        <v>63314</v>
      </c>
      <c r="V2529">
        <v>63725</v>
      </c>
      <c r="W2529">
        <v>64175</v>
      </c>
      <c r="X2529">
        <v>64622</v>
      </c>
      <c r="Y2529">
        <v>65019.999999999993</v>
      </c>
      <c r="Z2529">
        <v>65364.000000000007</v>
      </c>
      <c r="AA2529">
        <v>65714</v>
      </c>
      <c r="AB2529">
        <v>66065</v>
      </c>
      <c r="AC2529">
        <v>66289</v>
      </c>
      <c r="AD2529">
        <v>66320</v>
      </c>
      <c r="AE2529" s="22" t="s">
        <v>1</v>
      </c>
    </row>
    <row r="2530" spans="1:31" x14ac:dyDescent="0.2">
      <c r="A2530" s="25" t="s">
        <v>52</v>
      </c>
      <c r="B2530" s="11" t="s">
        <v>52</v>
      </c>
      <c r="C2530" s="12">
        <v>558</v>
      </c>
      <c r="D2530" s="11" t="s">
        <v>52</v>
      </c>
      <c r="E2530" s="11" t="s">
        <v>454</v>
      </c>
      <c r="F2530" s="11" t="s">
        <v>312</v>
      </c>
      <c r="G2530" s="12" t="s">
        <v>369</v>
      </c>
      <c r="H2530" s="205">
        <v>61907</v>
      </c>
      <c r="I2530" s="205">
        <v>62125</v>
      </c>
      <c r="J2530" s="205">
        <v>62062</v>
      </c>
      <c r="K2530" s="205">
        <v>61551</v>
      </c>
      <c r="L2530" s="205">
        <v>60773</v>
      </c>
      <c r="M2530">
        <v>60022</v>
      </c>
      <c r="N2530">
        <v>59247</v>
      </c>
      <c r="O2530">
        <v>58628</v>
      </c>
      <c r="P2530">
        <v>58346</v>
      </c>
      <c r="Q2530">
        <v>58251</v>
      </c>
      <c r="R2530">
        <v>58137</v>
      </c>
      <c r="S2530">
        <v>58019</v>
      </c>
      <c r="T2530">
        <v>58053</v>
      </c>
      <c r="U2530">
        <v>58364</v>
      </c>
      <c r="V2530">
        <v>58798</v>
      </c>
      <c r="W2530">
        <v>59235</v>
      </c>
      <c r="X2530">
        <v>59693</v>
      </c>
      <c r="Y2530">
        <v>60138</v>
      </c>
      <c r="Z2530">
        <v>60650</v>
      </c>
      <c r="AA2530">
        <v>61103</v>
      </c>
      <c r="AB2530">
        <v>61540</v>
      </c>
      <c r="AC2530">
        <v>61954</v>
      </c>
      <c r="AD2530">
        <v>62230</v>
      </c>
      <c r="AE2530" s="21" t="s">
        <v>1</v>
      </c>
    </row>
    <row r="2531" spans="1:31" x14ac:dyDescent="0.2">
      <c r="A2531" s="27" t="s">
        <v>52</v>
      </c>
      <c r="B2531" s="13" t="s">
        <v>52</v>
      </c>
      <c r="C2531" s="14">
        <v>558</v>
      </c>
      <c r="D2531" s="13" t="s">
        <v>52</v>
      </c>
      <c r="E2531" s="13" t="s">
        <v>501</v>
      </c>
      <c r="F2531" s="13" t="s">
        <v>313</v>
      </c>
      <c r="G2531" s="14" t="s">
        <v>369</v>
      </c>
      <c r="H2531" s="205">
        <v>64500</v>
      </c>
      <c r="I2531" s="205">
        <v>64777</v>
      </c>
      <c r="J2531" s="205">
        <v>64851</v>
      </c>
      <c r="K2531" s="205">
        <v>64468</v>
      </c>
      <c r="L2531" s="205">
        <v>63889</v>
      </c>
      <c r="M2531">
        <v>63385</v>
      </c>
      <c r="N2531">
        <v>62909</v>
      </c>
      <c r="O2531">
        <v>62562</v>
      </c>
      <c r="P2531">
        <v>62323</v>
      </c>
      <c r="Q2531">
        <v>62233</v>
      </c>
      <c r="R2531">
        <v>62162</v>
      </c>
      <c r="S2531">
        <v>62119</v>
      </c>
      <c r="T2531">
        <v>62247</v>
      </c>
      <c r="U2531">
        <v>62527</v>
      </c>
      <c r="V2531">
        <v>62942</v>
      </c>
      <c r="W2531">
        <v>63382</v>
      </c>
      <c r="X2531">
        <v>63868</v>
      </c>
      <c r="Y2531">
        <v>64352.000000000007</v>
      </c>
      <c r="Z2531">
        <v>64778.000000000007</v>
      </c>
      <c r="AA2531">
        <v>65144.999999999993</v>
      </c>
      <c r="AB2531">
        <v>65516.999999999993</v>
      </c>
      <c r="AC2531">
        <v>65886</v>
      </c>
      <c r="AD2531">
        <v>66121</v>
      </c>
      <c r="AE2531" s="22" t="s">
        <v>1</v>
      </c>
    </row>
    <row r="2532" spans="1:31" x14ac:dyDescent="0.2">
      <c r="A2532" s="25" t="s">
        <v>52</v>
      </c>
      <c r="B2532" s="11" t="s">
        <v>52</v>
      </c>
      <c r="C2532" s="12">
        <v>558</v>
      </c>
      <c r="D2532" s="11" t="s">
        <v>52</v>
      </c>
      <c r="E2532" s="11" t="s">
        <v>473</v>
      </c>
      <c r="F2532" s="11" t="s">
        <v>312</v>
      </c>
      <c r="G2532" s="12" t="s">
        <v>359</v>
      </c>
      <c r="H2532">
        <v>61124</v>
      </c>
      <c r="I2532">
        <v>61368</v>
      </c>
      <c r="J2532">
        <v>61587</v>
      </c>
      <c r="K2532">
        <v>61506</v>
      </c>
      <c r="L2532">
        <v>60996</v>
      </c>
      <c r="M2532">
        <v>60224</v>
      </c>
      <c r="N2532">
        <v>59479</v>
      </c>
      <c r="O2532">
        <v>58716</v>
      </c>
      <c r="P2532">
        <v>58185</v>
      </c>
      <c r="Q2532">
        <v>57909</v>
      </c>
      <c r="R2532">
        <v>57821</v>
      </c>
      <c r="S2532">
        <v>57710</v>
      </c>
      <c r="T2532">
        <v>57595</v>
      </c>
      <c r="U2532">
        <v>57717</v>
      </c>
      <c r="V2532">
        <v>58023</v>
      </c>
      <c r="W2532">
        <v>58461</v>
      </c>
      <c r="X2532">
        <v>58907</v>
      </c>
      <c r="Y2532">
        <v>59377</v>
      </c>
      <c r="Z2532">
        <v>59955</v>
      </c>
      <c r="AA2532">
        <v>60469</v>
      </c>
      <c r="AB2532">
        <v>60925</v>
      </c>
      <c r="AC2532">
        <v>61361</v>
      </c>
      <c r="AD2532">
        <v>61770</v>
      </c>
      <c r="AE2532" s="21"/>
    </row>
    <row r="2533" spans="1:31" x14ac:dyDescent="0.2">
      <c r="A2533" s="27" t="s">
        <v>52</v>
      </c>
      <c r="B2533" s="13" t="s">
        <v>52</v>
      </c>
      <c r="C2533" s="14">
        <v>558</v>
      </c>
      <c r="D2533" s="13" t="s">
        <v>52</v>
      </c>
      <c r="E2533" s="13" t="s">
        <v>480</v>
      </c>
      <c r="F2533" s="13" t="s">
        <v>313</v>
      </c>
      <c r="G2533" s="14" t="s">
        <v>359</v>
      </c>
      <c r="H2533">
        <v>63540</v>
      </c>
      <c r="I2533">
        <v>63834</v>
      </c>
      <c r="J2533">
        <v>64167</v>
      </c>
      <c r="K2533">
        <v>64193</v>
      </c>
      <c r="L2533">
        <v>63861</v>
      </c>
      <c r="M2533">
        <v>63331</v>
      </c>
      <c r="N2533">
        <v>62868</v>
      </c>
      <c r="O2533">
        <v>62432</v>
      </c>
      <c r="P2533">
        <v>62046</v>
      </c>
      <c r="Q2533">
        <v>61834</v>
      </c>
      <c r="R2533">
        <v>61777</v>
      </c>
      <c r="S2533">
        <v>61737</v>
      </c>
      <c r="T2533">
        <v>61727</v>
      </c>
      <c r="U2533">
        <v>61836</v>
      </c>
      <c r="V2533">
        <v>62132</v>
      </c>
      <c r="W2533">
        <v>62576</v>
      </c>
      <c r="X2533">
        <v>63050</v>
      </c>
      <c r="Y2533">
        <v>63574</v>
      </c>
      <c r="Z2533">
        <v>64096.999999999993</v>
      </c>
      <c r="AA2533">
        <v>64542</v>
      </c>
      <c r="AB2533">
        <v>64930.000000000007</v>
      </c>
      <c r="AC2533">
        <v>65319</v>
      </c>
      <c r="AD2533">
        <v>65700</v>
      </c>
      <c r="AE2533" s="22"/>
    </row>
    <row r="2534" spans="1:31" x14ac:dyDescent="0.2">
      <c r="A2534" s="25" t="s">
        <v>52</v>
      </c>
      <c r="B2534" s="11" t="s">
        <v>52</v>
      </c>
      <c r="C2534" s="12">
        <v>558</v>
      </c>
      <c r="D2534" s="11" t="s">
        <v>52</v>
      </c>
      <c r="E2534" s="11" t="s">
        <v>474</v>
      </c>
      <c r="F2534" s="11" t="s">
        <v>312</v>
      </c>
      <c r="G2534" s="12" t="s">
        <v>341</v>
      </c>
      <c r="H2534">
        <v>60228</v>
      </c>
      <c r="I2534">
        <v>60583</v>
      </c>
      <c r="J2534">
        <v>60826</v>
      </c>
      <c r="K2534">
        <v>61049</v>
      </c>
      <c r="L2534">
        <v>60962</v>
      </c>
      <c r="M2534">
        <v>60451</v>
      </c>
      <c r="N2534">
        <v>59683</v>
      </c>
      <c r="O2534">
        <v>58947</v>
      </c>
      <c r="P2534">
        <v>58286</v>
      </c>
      <c r="Q2534">
        <v>57757</v>
      </c>
      <c r="R2534">
        <v>57482</v>
      </c>
      <c r="S2534">
        <v>57396</v>
      </c>
      <c r="T2534">
        <v>57286</v>
      </c>
      <c r="U2534">
        <v>57269</v>
      </c>
      <c r="V2534">
        <v>57381</v>
      </c>
      <c r="W2534">
        <v>57688</v>
      </c>
      <c r="X2534">
        <v>58134</v>
      </c>
      <c r="Y2534">
        <v>58591</v>
      </c>
      <c r="Z2534">
        <v>59199</v>
      </c>
      <c r="AA2534">
        <v>59777</v>
      </c>
      <c r="AB2534">
        <v>60291</v>
      </c>
      <c r="AC2534">
        <v>60746</v>
      </c>
      <c r="AD2534">
        <v>61176</v>
      </c>
      <c r="AE2534" s="21"/>
    </row>
    <row r="2535" spans="1:31" x14ac:dyDescent="0.2">
      <c r="A2535" s="27" t="s">
        <v>52</v>
      </c>
      <c r="B2535" s="13" t="s">
        <v>52</v>
      </c>
      <c r="C2535" s="14">
        <v>558</v>
      </c>
      <c r="D2535" s="13" t="s">
        <v>52</v>
      </c>
      <c r="E2535" s="13" t="s">
        <v>481</v>
      </c>
      <c r="F2535" s="13" t="s">
        <v>313</v>
      </c>
      <c r="G2535" s="14" t="s">
        <v>341</v>
      </c>
      <c r="H2535">
        <v>62446</v>
      </c>
      <c r="I2535">
        <v>62833</v>
      </c>
      <c r="J2535">
        <v>63180</v>
      </c>
      <c r="K2535">
        <v>63501</v>
      </c>
      <c r="L2535">
        <v>63563</v>
      </c>
      <c r="M2535">
        <v>63270</v>
      </c>
      <c r="N2535">
        <v>62780</v>
      </c>
      <c r="O2535">
        <v>62354</v>
      </c>
      <c r="P2535">
        <v>61906</v>
      </c>
      <c r="Q2535">
        <v>61537</v>
      </c>
      <c r="R2535">
        <v>61351</v>
      </c>
      <c r="S2535">
        <v>61324</v>
      </c>
      <c r="T2535">
        <v>61316</v>
      </c>
      <c r="U2535">
        <v>61308</v>
      </c>
      <c r="V2535">
        <v>61425</v>
      </c>
      <c r="W2535">
        <v>61744</v>
      </c>
      <c r="X2535">
        <v>62221</v>
      </c>
      <c r="Y2535">
        <v>62732</v>
      </c>
      <c r="Z2535">
        <v>63312</v>
      </c>
      <c r="AA2535">
        <v>63847</v>
      </c>
      <c r="AB2535">
        <v>64309</v>
      </c>
      <c r="AC2535">
        <v>64715</v>
      </c>
      <c r="AD2535">
        <v>65114.999999999993</v>
      </c>
      <c r="AE2535" s="22"/>
    </row>
    <row r="2536" spans="1:31" x14ac:dyDescent="0.2">
      <c r="A2536" s="25" t="s">
        <v>52</v>
      </c>
      <c r="B2536" s="11" t="s">
        <v>52</v>
      </c>
      <c r="C2536" s="12">
        <v>558</v>
      </c>
      <c r="D2536" s="11" t="s">
        <v>52</v>
      </c>
      <c r="E2536" s="11" t="s">
        <v>475</v>
      </c>
      <c r="F2536" s="11" t="s">
        <v>312</v>
      </c>
      <c r="G2536" s="12" t="s">
        <v>334</v>
      </c>
      <c r="H2536">
        <v>59408</v>
      </c>
      <c r="I2536">
        <v>59687</v>
      </c>
      <c r="J2536">
        <v>60040</v>
      </c>
      <c r="K2536">
        <v>60311</v>
      </c>
      <c r="L2536">
        <v>60522</v>
      </c>
      <c r="M2536">
        <v>60426</v>
      </c>
      <c r="N2536">
        <v>59914</v>
      </c>
      <c r="O2536">
        <v>59153</v>
      </c>
      <c r="P2536">
        <v>58535</v>
      </c>
      <c r="Q2536">
        <v>57871</v>
      </c>
      <c r="R2536">
        <v>57337</v>
      </c>
      <c r="S2536">
        <v>57060</v>
      </c>
      <c r="T2536">
        <v>56974</v>
      </c>
      <c r="U2536">
        <v>56973</v>
      </c>
      <c r="V2536">
        <v>56943</v>
      </c>
      <c r="W2536">
        <v>57052</v>
      </c>
      <c r="X2536">
        <v>57363</v>
      </c>
      <c r="Y2536">
        <v>57818</v>
      </c>
      <c r="Z2536">
        <v>58420</v>
      </c>
      <c r="AA2536">
        <v>59026</v>
      </c>
      <c r="AB2536">
        <v>59601</v>
      </c>
      <c r="AC2536">
        <v>60111</v>
      </c>
      <c r="AD2536">
        <v>60560</v>
      </c>
      <c r="AE2536" s="21"/>
    </row>
    <row r="2537" spans="1:31" x14ac:dyDescent="0.2">
      <c r="A2537" s="27" t="s">
        <v>52</v>
      </c>
      <c r="B2537" s="13" t="s">
        <v>52</v>
      </c>
      <c r="C2537" s="14">
        <v>558</v>
      </c>
      <c r="D2537" s="13" t="s">
        <v>52</v>
      </c>
      <c r="E2537" s="13" t="s">
        <v>482</v>
      </c>
      <c r="F2537" s="13" t="s">
        <v>313</v>
      </c>
      <c r="G2537" s="14" t="s">
        <v>334</v>
      </c>
      <c r="H2537">
        <v>61359</v>
      </c>
      <c r="I2537">
        <v>61701</v>
      </c>
      <c r="J2537">
        <v>62137</v>
      </c>
      <c r="K2537">
        <v>62514</v>
      </c>
      <c r="L2537">
        <v>62860</v>
      </c>
      <c r="M2537">
        <v>62949</v>
      </c>
      <c r="N2537">
        <v>62686</v>
      </c>
      <c r="O2537">
        <v>62232</v>
      </c>
      <c r="P2537">
        <v>61826</v>
      </c>
      <c r="Q2537">
        <v>61387</v>
      </c>
      <c r="R2537">
        <v>61034</v>
      </c>
      <c r="S2537">
        <v>60871</v>
      </c>
      <c r="T2537">
        <v>60875</v>
      </c>
      <c r="U2537">
        <v>60895</v>
      </c>
      <c r="V2537">
        <v>60889</v>
      </c>
      <c r="W2537">
        <v>61020</v>
      </c>
      <c r="X2537">
        <v>61366</v>
      </c>
      <c r="Y2537">
        <v>61879</v>
      </c>
      <c r="Z2537">
        <v>62468</v>
      </c>
      <c r="AA2537">
        <v>63056</v>
      </c>
      <c r="AB2537">
        <v>63601</v>
      </c>
      <c r="AC2537">
        <v>64075.999999999993</v>
      </c>
      <c r="AD2537">
        <v>64494</v>
      </c>
      <c r="AE2537" s="22"/>
    </row>
    <row r="2538" spans="1:31" x14ac:dyDescent="0.2">
      <c r="A2538" s="25" t="s">
        <v>52</v>
      </c>
      <c r="B2538" s="11" t="s">
        <v>52</v>
      </c>
      <c r="C2538" s="12">
        <v>558</v>
      </c>
      <c r="D2538" s="11" t="s">
        <v>52</v>
      </c>
      <c r="E2538" s="11" t="s">
        <v>476</v>
      </c>
      <c r="F2538" s="11" t="s">
        <v>312</v>
      </c>
      <c r="G2538" s="12" t="s">
        <v>345</v>
      </c>
      <c r="H2538">
        <v>58775</v>
      </c>
      <c r="I2538">
        <v>58873</v>
      </c>
      <c r="J2538">
        <v>59143</v>
      </c>
      <c r="K2538">
        <v>59549</v>
      </c>
      <c r="L2538">
        <v>59808</v>
      </c>
      <c r="M2538">
        <v>60004</v>
      </c>
      <c r="N2538">
        <v>59899</v>
      </c>
      <c r="O2538">
        <v>59387</v>
      </c>
      <c r="P2538">
        <v>58760</v>
      </c>
      <c r="Q2538">
        <v>58137</v>
      </c>
      <c r="R2538">
        <v>57464</v>
      </c>
      <c r="S2538">
        <v>56922</v>
      </c>
      <c r="T2538">
        <v>56640</v>
      </c>
      <c r="U2538">
        <v>56675</v>
      </c>
      <c r="V2538">
        <v>56662</v>
      </c>
      <c r="W2538">
        <v>56624</v>
      </c>
      <c r="X2538">
        <v>56732</v>
      </c>
      <c r="Y2538">
        <v>57048</v>
      </c>
      <c r="Z2538">
        <v>57654</v>
      </c>
      <c r="AA2538">
        <v>58253</v>
      </c>
      <c r="AB2538">
        <v>58854</v>
      </c>
      <c r="AC2538">
        <v>59422</v>
      </c>
      <c r="AD2538">
        <v>59925</v>
      </c>
      <c r="AE2538" s="21"/>
    </row>
    <row r="2539" spans="1:31" x14ac:dyDescent="0.2">
      <c r="A2539" s="27" t="s">
        <v>52</v>
      </c>
      <c r="B2539" s="13" t="s">
        <v>52</v>
      </c>
      <c r="C2539" s="14">
        <v>558</v>
      </c>
      <c r="D2539" s="13" t="s">
        <v>52</v>
      </c>
      <c r="E2539" s="13" t="s">
        <v>483</v>
      </c>
      <c r="F2539" s="13" t="s">
        <v>313</v>
      </c>
      <c r="G2539" s="14" t="s">
        <v>345</v>
      </c>
      <c r="H2539">
        <v>60365</v>
      </c>
      <c r="I2539">
        <v>60588</v>
      </c>
      <c r="J2539">
        <v>60967</v>
      </c>
      <c r="K2539">
        <v>61474</v>
      </c>
      <c r="L2539">
        <v>61874</v>
      </c>
      <c r="M2539">
        <v>62236</v>
      </c>
      <c r="N2539">
        <v>62341</v>
      </c>
      <c r="O2539">
        <v>62106</v>
      </c>
      <c r="P2539">
        <v>61703</v>
      </c>
      <c r="Q2539">
        <v>61305</v>
      </c>
      <c r="R2539">
        <v>60874</v>
      </c>
      <c r="S2539">
        <v>60534</v>
      </c>
      <c r="T2539">
        <v>60395</v>
      </c>
      <c r="U2539">
        <v>60453</v>
      </c>
      <c r="V2539">
        <v>60475</v>
      </c>
      <c r="W2539">
        <v>60476</v>
      </c>
      <c r="X2539">
        <v>60625</v>
      </c>
      <c r="Y2539">
        <v>61001</v>
      </c>
      <c r="Z2539">
        <v>61614</v>
      </c>
      <c r="AA2539">
        <v>62210</v>
      </c>
      <c r="AB2539">
        <v>62803</v>
      </c>
      <c r="AC2539">
        <v>63354</v>
      </c>
      <c r="AD2539">
        <v>63837</v>
      </c>
      <c r="AE2539" s="22"/>
    </row>
    <row r="2540" spans="1:31" x14ac:dyDescent="0.2">
      <c r="A2540" s="25" t="s">
        <v>52</v>
      </c>
      <c r="B2540" s="11" t="s">
        <v>52</v>
      </c>
      <c r="C2540" s="12">
        <v>558</v>
      </c>
      <c r="D2540" s="11" t="s">
        <v>52</v>
      </c>
      <c r="E2540" s="11" t="s">
        <v>477</v>
      </c>
      <c r="F2540" s="11" t="s">
        <v>312</v>
      </c>
      <c r="G2540" s="12" t="s">
        <v>339</v>
      </c>
      <c r="H2540">
        <v>58212</v>
      </c>
      <c r="I2540">
        <v>58255</v>
      </c>
      <c r="J2540">
        <v>58336</v>
      </c>
      <c r="K2540">
        <v>58679</v>
      </c>
      <c r="L2540">
        <v>59070</v>
      </c>
      <c r="M2540">
        <v>59312</v>
      </c>
      <c r="N2540">
        <v>59494</v>
      </c>
      <c r="O2540">
        <v>59383</v>
      </c>
      <c r="P2540">
        <v>59013</v>
      </c>
      <c r="Q2540">
        <v>58379</v>
      </c>
      <c r="R2540">
        <v>57748</v>
      </c>
      <c r="S2540">
        <v>57063</v>
      </c>
      <c r="T2540">
        <v>56511</v>
      </c>
      <c r="U2540">
        <v>56357</v>
      </c>
      <c r="V2540">
        <v>56378</v>
      </c>
      <c r="W2540">
        <v>56356</v>
      </c>
      <c r="X2540">
        <v>56314</v>
      </c>
      <c r="Y2540">
        <v>56423</v>
      </c>
      <c r="Z2540">
        <v>56892</v>
      </c>
      <c r="AA2540">
        <v>57495</v>
      </c>
      <c r="AB2540">
        <v>58089</v>
      </c>
      <c r="AC2540">
        <v>58681</v>
      </c>
      <c r="AD2540">
        <v>59238</v>
      </c>
      <c r="AE2540" s="21"/>
    </row>
    <row r="2541" spans="1:31" x14ac:dyDescent="0.2">
      <c r="A2541" s="27" t="s">
        <v>52</v>
      </c>
      <c r="B2541" s="13" t="s">
        <v>52</v>
      </c>
      <c r="C2541" s="14">
        <v>558</v>
      </c>
      <c r="D2541" s="13" t="s">
        <v>52</v>
      </c>
      <c r="E2541" s="13" t="s">
        <v>484</v>
      </c>
      <c r="F2541" s="13" t="s">
        <v>313</v>
      </c>
      <c r="G2541" s="14" t="s">
        <v>339</v>
      </c>
      <c r="H2541">
        <v>59375</v>
      </c>
      <c r="I2541">
        <v>59585</v>
      </c>
      <c r="J2541">
        <v>59828</v>
      </c>
      <c r="K2541">
        <v>60308</v>
      </c>
      <c r="L2541">
        <v>60836</v>
      </c>
      <c r="M2541">
        <v>61249</v>
      </c>
      <c r="N2541">
        <v>61619</v>
      </c>
      <c r="O2541">
        <v>61738</v>
      </c>
      <c r="P2541">
        <v>61578</v>
      </c>
      <c r="Q2541">
        <v>61181</v>
      </c>
      <c r="R2541">
        <v>60790</v>
      </c>
      <c r="S2541">
        <v>60365</v>
      </c>
      <c r="T2541">
        <v>60038</v>
      </c>
      <c r="U2541">
        <v>59974</v>
      </c>
      <c r="V2541">
        <v>60031</v>
      </c>
      <c r="W2541">
        <v>60059</v>
      </c>
      <c r="X2541">
        <v>60073</v>
      </c>
      <c r="Y2541">
        <v>60243</v>
      </c>
      <c r="Z2541">
        <v>60735</v>
      </c>
      <c r="AA2541">
        <v>61354</v>
      </c>
      <c r="AB2541">
        <v>61955</v>
      </c>
      <c r="AC2541">
        <v>62550</v>
      </c>
      <c r="AD2541">
        <v>63102</v>
      </c>
      <c r="AE2541" s="22"/>
    </row>
    <row r="2542" spans="1:31" x14ac:dyDescent="0.2">
      <c r="A2542" s="25" t="s">
        <v>52</v>
      </c>
      <c r="B2542" s="11" t="s">
        <v>52</v>
      </c>
      <c r="C2542" s="12">
        <v>558</v>
      </c>
      <c r="D2542" s="11" t="s">
        <v>52</v>
      </c>
      <c r="E2542" s="11" t="s">
        <v>478</v>
      </c>
      <c r="F2542" s="11" t="s">
        <v>312</v>
      </c>
      <c r="G2542" s="12" t="s">
        <v>352</v>
      </c>
      <c r="H2542">
        <v>57530</v>
      </c>
      <c r="I2542">
        <v>57714</v>
      </c>
      <c r="J2542">
        <v>57733</v>
      </c>
      <c r="K2542">
        <v>57898</v>
      </c>
      <c r="L2542">
        <v>58227</v>
      </c>
      <c r="M2542">
        <v>58599</v>
      </c>
      <c r="N2542">
        <v>58825</v>
      </c>
      <c r="O2542">
        <v>58995</v>
      </c>
      <c r="P2542">
        <v>59028</v>
      </c>
      <c r="Q2542">
        <v>58653</v>
      </c>
      <c r="R2542">
        <v>58009</v>
      </c>
      <c r="S2542">
        <v>57364</v>
      </c>
      <c r="T2542">
        <v>56665</v>
      </c>
      <c r="U2542">
        <v>56242</v>
      </c>
      <c r="V2542">
        <v>56075</v>
      </c>
      <c r="W2542">
        <v>56086</v>
      </c>
      <c r="X2542">
        <v>56059</v>
      </c>
      <c r="Y2542">
        <v>56015</v>
      </c>
      <c r="Z2542">
        <v>56274</v>
      </c>
      <c r="AA2542">
        <v>56740</v>
      </c>
      <c r="AB2542">
        <v>57337</v>
      </c>
      <c r="AC2542">
        <v>57922</v>
      </c>
      <c r="AD2542">
        <v>58501</v>
      </c>
      <c r="AE2542" s="21"/>
    </row>
    <row r="2543" spans="1:31" x14ac:dyDescent="0.2">
      <c r="A2543" s="27" t="s">
        <v>52</v>
      </c>
      <c r="B2543" s="13" t="s">
        <v>52</v>
      </c>
      <c r="C2543" s="14">
        <v>558</v>
      </c>
      <c r="D2543" s="13" t="s">
        <v>52</v>
      </c>
      <c r="E2543" s="13" t="s">
        <v>485</v>
      </c>
      <c r="F2543" s="13" t="s">
        <v>313</v>
      </c>
      <c r="G2543" s="14" t="s">
        <v>352</v>
      </c>
      <c r="H2543">
        <v>66492</v>
      </c>
      <c r="I2543">
        <v>66683</v>
      </c>
      <c r="J2543">
        <v>66833</v>
      </c>
      <c r="K2543">
        <v>67117</v>
      </c>
      <c r="L2543">
        <v>67502</v>
      </c>
      <c r="M2543">
        <v>67905</v>
      </c>
      <c r="N2543">
        <v>68221</v>
      </c>
      <c r="O2543">
        <v>68330</v>
      </c>
      <c r="P2543">
        <v>68374</v>
      </c>
      <c r="Q2543">
        <v>68352</v>
      </c>
      <c r="R2543">
        <v>68264</v>
      </c>
      <c r="S2543">
        <v>68114</v>
      </c>
      <c r="T2543">
        <v>67915</v>
      </c>
      <c r="U2543">
        <v>59620</v>
      </c>
      <c r="V2543">
        <v>59552</v>
      </c>
      <c r="W2543">
        <v>59615</v>
      </c>
      <c r="X2543">
        <v>59654</v>
      </c>
      <c r="Y2543">
        <v>59682</v>
      </c>
      <c r="Z2543">
        <v>59977</v>
      </c>
      <c r="AA2543">
        <v>60474</v>
      </c>
      <c r="AB2543">
        <v>61097</v>
      </c>
      <c r="AC2543">
        <v>61700</v>
      </c>
      <c r="AD2543">
        <v>62291</v>
      </c>
      <c r="AE2543" s="22"/>
    </row>
    <row r="2544" spans="1:31" x14ac:dyDescent="0.2">
      <c r="A2544" s="25" t="s">
        <v>52</v>
      </c>
      <c r="B2544" s="11" t="s">
        <v>52</v>
      </c>
      <c r="C2544" s="12">
        <v>558</v>
      </c>
      <c r="D2544" s="11" t="s">
        <v>52</v>
      </c>
      <c r="E2544" s="11" t="s">
        <v>479</v>
      </c>
      <c r="F2544" s="11" t="s">
        <v>312</v>
      </c>
      <c r="G2544" s="12" t="s">
        <v>338</v>
      </c>
      <c r="H2544">
        <v>56810</v>
      </c>
      <c r="I2544">
        <v>57055</v>
      </c>
      <c r="J2544">
        <v>57213</v>
      </c>
      <c r="K2544">
        <v>57319</v>
      </c>
      <c r="L2544">
        <v>57471</v>
      </c>
      <c r="M2544">
        <v>57781</v>
      </c>
      <c r="N2544">
        <v>58136</v>
      </c>
      <c r="O2544">
        <v>58349</v>
      </c>
      <c r="P2544">
        <v>58659</v>
      </c>
      <c r="Q2544">
        <v>58687</v>
      </c>
      <c r="R2544">
        <v>58302</v>
      </c>
      <c r="S2544">
        <v>57643</v>
      </c>
      <c r="T2544">
        <v>56983</v>
      </c>
      <c r="U2544">
        <v>56409</v>
      </c>
      <c r="V2544">
        <v>55974</v>
      </c>
      <c r="W2544">
        <v>55798</v>
      </c>
      <c r="X2544">
        <v>55803</v>
      </c>
      <c r="Y2544">
        <v>55774</v>
      </c>
      <c r="Z2544">
        <v>55873</v>
      </c>
      <c r="AA2544">
        <v>56130</v>
      </c>
      <c r="AB2544">
        <v>56591</v>
      </c>
      <c r="AC2544">
        <v>57178</v>
      </c>
      <c r="AD2544">
        <v>57750</v>
      </c>
      <c r="AE2544" s="21"/>
    </row>
    <row r="2545" spans="1:31" x14ac:dyDescent="0.2">
      <c r="A2545" s="27" t="s">
        <v>52</v>
      </c>
      <c r="B2545" s="13" t="s">
        <v>52</v>
      </c>
      <c r="C2545" s="14">
        <v>558</v>
      </c>
      <c r="D2545" s="13" t="s">
        <v>52</v>
      </c>
      <c r="E2545" s="13" t="s">
        <v>486</v>
      </c>
      <c r="F2545" s="13" t="s">
        <v>313</v>
      </c>
      <c r="G2545" s="14" t="s">
        <v>338</v>
      </c>
      <c r="H2545">
        <v>57102</v>
      </c>
      <c r="I2545">
        <v>57492</v>
      </c>
      <c r="J2545">
        <v>57836</v>
      </c>
      <c r="K2545">
        <v>58182</v>
      </c>
      <c r="L2545">
        <v>58555</v>
      </c>
      <c r="M2545">
        <v>59057</v>
      </c>
      <c r="N2545">
        <v>59597</v>
      </c>
      <c r="O2545">
        <v>60018</v>
      </c>
      <c r="P2545">
        <v>60493</v>
      </c>
      <c r="Q2545">
        <v>60699</v>
      </c>
      <c r="R2545">
        <v>60542</v>
      </c>
      <c r="S2545">
        <v>60152</v>
      </c>
      <c r="T2545">
        <v>59770</v>
      </c>
      <c r="U2545">
        <v>59446</v>
      </c>
      <c r="V2545">
        <v>59202</v>
      </c>
      <c r="W2545">
        <v>59136</v>
      </c>
      <c r="X2545">
        <v>59209</v>
      </c>
      <c r="Y2545">
        <v>59262</v>
      </c>
      <c r="Z2545">
        <v>59418</v>
      </c>
      <c r="AA2545">
        <v>59717</v>
      </c>
      <c r="AB2545">
        <v>60216</v>
      </c>
      <c r="AC2545">
        <v>60840</v>
      </c>
      <c r="AD2545">
        <v>61439</v>
      </c>
      <c r="AE2545" s="22"/>
    </row>
    <row r="2546" spans="1:31" x14ac:dyDescent="0.2">
      <c r="A2546" s="25" t="s">
        <v>52</v>
      </c>
      <c r="B2546" s="11" t="s">
        <v>52</v>
      </c>
      <c r="C2546" s="12">
        <v>558</v>
      </c>
      <c r="D2546" s="11" t="s">
        <v>52</v>
      </c>
      <c r="E2546" s="11" t="s">
        <v>458</v>
      </c>
      <c r="F2546" s="11" t="s">
        <v>312</v>
      </c>
      <c r="G2546" s="12" t="s">
        <v>457</v>
      </c>
      <c r="H2546" s="205">
        <v>309037</v>
      </c>
      <c r="I2546" s="205">
        <v>309297</v>
      </c>
      <c r="J2546" s="205">
        <v>308491</v>
      </c>
      <c r="K2546" s="205">
        <v>306569</v>
      </c>
      <c r="L2546" s="205">
        <v>303645.00000000006</v>
      </c>
      <c r="M2546">
        <v>300176.99999999994</v>
      </c>
      <c r="N2546">
        <v>296871</v>
      </c>
      <c r="O2546">
        <v>294231</v>
      </c>
      <c r="P2546">
        <v>292518</v>
      </c>
      <c r="Q2546">
        <v>291361.99999999994</v>
      </c>
      <c r="R2546">
        <v>290779</v>
      </c>
      <c r="S2546">
        <v>290712</v>
      </c>
      <c r="T2546">
        <v>291125</v>
      </c>
      <c r="U2546">
        <v>292408</v>
      </c>
      <c r="V2546">
        <v>294133</v>
      </c>
      <c r="W2546">
        <v>296178</v>
      </c>
      <c r="X2546">
        <v>298322</v>
      </c>
      <c r="Y2546">
        <v>300408</v>
      </c>
      <c r="Z2546">
        <v>302982</v>
      </c>
      <c r="AA2546">
        <v>305371</v>
      </c>
      <c r="AB2546">
        <v>307472</v>
      </c>
      <c r="AC2546">
        <v>309155</v>
      </c>
      <c r="AD2546">
        <v>310320</v>
      </c>
      <c r="AE2546" s="21" t="s">
        <v>1</v>
      </c>
    </row>
    <row r="2547" spans="1:31" x14ac:dyDescent="0.2">
      <c r="A2547" s="27" t="s">
        <v>52</v>
      </c>
      <c r="B2547" s="13" t="s">
        <v>52</v>
      </c>
      <c r="C2547" s="14">
        <v>558</v>
      </c>
      <c r="D2547" s="13" t="s">
        <v>52</v>
      </c>
      <c r="E2547" s="13" t="s">
        <v>456</v>
      </c>
      <c r="F2547" s="13" t="s">
        <v>312</v>
      </c>
      <c r="G2547" s="14" t="s">
        <v>455</v>
      </c>
      <c r="H2547" s="205">
        <v>290735</v>
      </c>
      <c r="I2547" s="205">
        <v>291584</v>
      </c>
      <c r="J2547" s="205">
        <v>292465.00000000006</v>
      </c>
      <c r="K2547" s="205">
        <v>293756</v>
      </c>
      <c r="L2547" s="205">
        <v>295098</v>
      </c>
      <c r="M2547">
        <v>296122</v>
      </c>
      <c r="N2547">
        <v>296268</v>
      </c>
      <c r="O2547">
        <v>295267</v>
      </c>
      <c r="P2547">
        <v>293995</v>
      </c>
      <c r="Q2547">
        <v>291727</v>
      </c>
      <c r="R2547">
        <v>288860</v>
      </c>
      <c r="S2547">
        <v>286052</v>
      </c>
      <c r="T2547">
        <v>283772.99999999994</v>
      </c>
      <c r="U2547">
        <v>282656</v>
      </c>
      <c r="V2547">
        <v>282032</v>
      </c>
      <c r="W2547">
        <v>281916</v>
      </c>
      <c r="X2547">
        <v>282270.99999999994</v>
      </c>
      <c r="Y2547">
        <v>283078</v>
      </c>
      <c r="Z2547">
        <v>285113</v>
      </c>
      <c r="AA2547">
        <v>287644</v>
      </c>
      <c r="AB2547">
        <v>290472</v>
      </c>
      <c r="AC2547">
        <v>293313.99999999994</v>
      </c>
      <c r="AD2547">
        <v>295974.00000000006</v>
      </c>
      <c r="AE2547" s="22" t="s">
        <v>1</v>
      </c>
    </row>
    <row r="2548" spans="1:31" x14ac:dyDescent="0.2">
      <c r="A2548" s="25" t="s">
        <v>52</v>
      </c>
      <c r="B2548" s="11" t="s">
        <v>52</v>
      </c>
      <c r="C2548" s="12">
        <v>558</v>
      </c>
      <c r="D2548" s="11" t="s">
        <v>52</v>
      </c>
      <c r="E2548" s="11" t="s">
        <v>502</v>
      </c>
      <c r="F2548" s="11" t="s">
        <v>313</v>
      </c>
      <c r="G2548" s="12" t="s">
        <v>457</v>
      </c>
      <c r="H2548" s="205">
        <v>321881</v>
      </c>
      <c r="I2548" s="205">
        <v>322491</v>
      </c>
      <c r="J2548" s="205">
        <v>322365</v>
      </c>
      <c r="K2548" s="205">
        <v>321075.99999999994</v>
      </c>
      <c r="L2548" s="205">
        <v>319099</v>
      </c>
      <c r="M2548">
        <v>316825</v>
      </c>
      <c r="N2548">
        <v>314792.00000000006</v>
      </c>
      <c r="O2548">
        <v>313332</v>
      </c>
      <c r="P2548">
        <v>311994</v>
      </c>
      <c r="Q2548">
        <v>311106</v>
      </c>
      <c r="R2548">
        <v>310779</v>
      </c>
      <c r="S2548">
        <v>311048</v>
      </c>
      <c r="T2548">
        <v>311896</v>
      </c>
      <c r="U2548">
        <v>313059</v>
      </c>
      <c r="V2548">
        <v>314717</v>
      </c>
      <c r="W2548">
        <v>316783</v>
      </c>
      <c r="X2548">
        <v>319031</v>
      </c>
      <c r="Y2548">
        <v>321265.99999999994</v>
      </c>
      <c r="Z2548">
        <v>323466</v>
      </c>
      <c r="AA2548">
        <v>325491.99999999994</v>
      </c>
      <c r="AB2548">
        <v>327273</v>
      </c>
      <c r="AC2548">
        <v>328683.99999999994</v>
      </c>
      <c r="AD2548">
        <v>329601</v>
      </c>
      <c r="AE2548" s="21" t="s">
        <v>1</v>
      </c>
    </row>
    <row r="2549" spans="1:31" x14ac:dyDescent="0.2">
      <c r="A2549" s="27" t="s">
        <v>52</v>
      </c>
      <c r="B2549" s="13" t="s">
        <v>52</v>
      </c>
      <c r="C2549" s="14">
        <v>558</v>
      </c>
      <c r="D2549" s="13" t="s">
        <v>52</v>
      </c>
      <c r="E2549" s="13" t="s">
        <v>503</v>
      </c>
      <c r="F2549" s="13" t="s">
        <v>313</v>
      </c>
      <c r="G2549" s="14" t="s">
        <v>338</v>
      </c>
      <c r="H2549" s="205">
        <v>296460.99999999994</v>
      </c>
      <c r="I2549" s="205">
        <v>297966</v>
      </c>
      <c r="J2549" s="205">
        <v>299585.00000000006</v>
      </c>
      <c r="K2549" s="205">
        <v>301657</v>
      </c>
      <c r="L2549" s="205">
        <v>303800</v>
      </c>
      <c r="M2549">
        <v>305704</v>
      </c>
      <c r="N2549">
        <v>306875</v>
      </c>
      <c r="O2549">
        <v>307099</v>
      </c>
      <c r="P2549">
        <v>306815</v>
      </c>
      <c r="Q2549">
        <v>305629</v>
      </c>
      <c r="R2549">
        <v>303905</v>
      </c>
      <c r="S2549">
        <v>302200</v>
      </c>
      <c r="T2549">
        <v>300937</v>
      </c>
      <c r="U2549">
        <v>300388.00000000006</v>
      </c>
      <c r="V2549">
        <v>300149</v>
      </c>
      <c r="W2549">
        <v>300306.00000000006</v>
      </c>
      <c r="X2549">
        <v>300927</v>
      </c>
      <c r="Y2549">
        <v>302067</v>
      </c>
      <c r="Z2549">
        <v>304212</v>
      </c>
      <c r="AA2549">
        <v>306811</v>
      </c>
      <c r="AB2549">
        <v>309671.99999999994</v>
      </c>
      <c r="AC2549">
        <v>312520</v>
      </c>
      <c r="AD2549">
        <v>315163</v>
      </c>
      <c r="AE2549" s="22" t="s">
        <v>1</v>
      </c>
    </row>
    <row r="2550" spans="1:31" x14ac:dyDescent="0.2">
      <c r="A2550" s="25" t="s">
        <v>52</v>
      </c>
      <c r="B2550" s="11" t="s">
        <v>52</v>
      </c>
      <c r="C2550" s="12">
        <v>558</v>
      </c>
      <c r="D2550" s="11" t="s">
        <v>52</v>
      </c>
      <c r="E2550" s="11" t="s">
        <v>504</v>
      </c>
      <c r="F2550" s="11"/>
      <c r="G2550" s="12"/>
      <c r="H2550" s="205">
        <v>0</v>
      </c>
      <c r="I2550" s="205">
        <v>0</v>
      </c>
      <c r="J2550" s="205">
        <v>0</v>
      </c>
      <c r="K2550" s="205">
        <v>0</v>
      </c>
      <c r="L2550" s="205">
        <v>0</v>
      </c>
      <c r="M2550">
        <v>0</v>
      </c>
      <c r="N2550">
        <v>0</v>
      </c>
      <c r="O2550">
        <v>0</v>
      </c>
      <c r="P2550">
        <v>0</v>
      </c>
      <c r="Q2550">
        <v>0</v>
      </c>
      <c r="R2550">
        <v>0</v>
      </c>
      <c r="S2550">
        <v>0</v>
      </c>
      <c r="T2550">
        <v>0</v>
      </c>
      <c r="U2550">
        <v>0</v>
      </c>
      <c r="V2550">
        <v>0</v>
      </c>
      <c r="W2550">
        <v>0</v>
      </c>
      <c r="X2550">
        <v>0</v>
      </c>
      <c r="Y2550">
        <v>0</v>
      </c>
      <c r="Z2550">
        <v>0</v>
      </c>
      <c r="AA2550">
        <v>0</v>
      </c>
      <c r="AB2550">
        <v>0</v>
      </c>
      <c r="AC2550">
        <v>0</v>
      </c>
      <c r="AD2550">
        <v>0</v>
      </c>
      <c r="AE2550" s="21" t="s">
        <v>1</v>
      </c>
    </row>
    <row r="2551" spans="1:31" x14ac:dyDescent="0.2">
      <c r="A2551" s="27" t="s">
        <v>52</v>
      </c>
      <c r="B2551" s="13" t="s">
        <v>52</v>
      </c>
      <c r="C2551" s="14">
        <v>558</v>
      </c>
      <c r="D2551" s="13" t="s">
        <v>52</v>
      </c>
      <c r="E2551" s="13" t="s">
        <v>505</v>
      </c>
      <c r="F2551" s="13"/>
      <c r="G2551" s="14"/>
      <c r="H2551" s="205">
        <v>5667436</v>
      </c>
      <c r="I2551" s="205">
        <v>5745538</v>
      </c>
      <c r="J2551" s="205">
        <v>5824058</v>
      </c>
      <c r="K2551" s="205">
        <v>5903035</v>
      </c>
      <c r="L2551" s="205">
        <v>5982530</v>
      </c>
      <c r="M2551">
        <v>6062462</v>
      </c>
      <c r="N2551">
        <v>6142734</v>
      </c>
      <c r="O2551">
        <v>6223234</v>
      </c>
      <c r="P2551">
        <v>6303970</v>
      </c>
      <c r="Q2551">
        <v>6384843</v>
      </c>
      <c r="R2551">
        <v>6465502</v>
      </c>
      <c r="S2551">
        <v>6545503</v>
      </c>
      <c r="T2551">
        <v>6624554</v>
      </c>
      <c r="U2551">
        <v>6702379</v>
      </c>
      <c r="V2551">
        <v>6779096</v>
      </c>
      <c r="W2551">
        <v>6855178</v>
      </c>
      <c r="X2551">
        <v>6931325</v>
      </c>
      <c r="Y2551">
        <v>7008006</v>
      </c>
      <c r="Z2551">
        <v>7085358</v>
      </c>
      <c r="AA2551">
        <v>7163095</v>
      </c>
      <c r="AB2551">
        <v>7240598</v>
      </c>
      <c r="AC2551">
        <v>7317066</v>
      </c>
      <c r="AD2551">
        <v>7391881</v>
      </c>
      <c r="AE2551" s="22" t="s">
        <v>1</v>
      </c>
    </row>
    <row r="2552" spans="1:31" x14ac:dyDescent="0.2">
      <c r="A2552" s="25" t="s">
        <v>53</v>
      </c>
      <c r="B2552" s="11" t="s">
        <v>53</v>
      </c>
      <c r="C2552" s="12">
        <v>562</v>
      </c>
      <c r="D2552" s="11" t="s">
        <v>53</v>
      </c>
      <c r="E2552" s="11" t="s">
        <v>440</v>
      </c>
      <c r="F2552" s="11" t="s">
        <v>312</v>
      </c>
      <c r="G2552" s="12" t="s">
        <v>319</v>
      </c>
      <c r="H2552" s="205">
        <v>297558</v>
      </c>
      <c r="I2552" s="205">
        <v>306610</v>
      </c>
      <c r="J2552" s="205">
        <v>318926</v>
      </c>
      <c r="K2552" s="205">
        <v>332395</v>
      </c>
      <c r="L2552" s="205">
        <v>345877</v>
      </c>
      <c r="M2552">
        <v>359068</v>
      </c>
      <c r="N2552">
        <v>369724</v>
      </c>
      <c r="O2552">
        <v>383281</v>
      </c>
      <c r="P2552">
        <v>397682</v>
      </c>
      <c r="Q2552">
        <v>412012</v>
      </c>
      <c r="R2552">
        <v>426033</v>
      </c>
      <c r="S2552">
        <v>437931</v>
      </c>
      <c r="T2552">
        <v>452171</v>
      </c>
      <c r="U2552">
        <v>466789</v>
      </c>
      <c r="V2552">
        <v>481347</v>
      </c>
      <c r="W2552">
        <v>495992</v>
      </c>
      <c r="X2552">
        <v>510683</v>
      </c>
      <c r="Y2552">
        <v>526427</v>
      </c>
      <c r="Z2552">
        <v>543600</v>
      </c>
      <c r="AA2552">
        <v>560938</v>
      </c>
      <c r="AB2552">
        <v>578141</v>
      </c>
      <c r="AC2552">
        <v>593157</v>
      </c>
      <c r="AD2552">
        <v>610696</v>
      </c>
      <c r="AE2552" s="21" t="s">
        <v>1</v>
      </c>
    </row>
    <row r="2553" spans="1:31" x14ac:dyDescent="0.2">
      <c r="A2553" s="27" t="s">
        <v>53</v>
      </c>
      <c r="B2553" s="13" t="s">
        <v>53</v>
      </c>
      <c r="C2553" s="14">
        <v>562</v>
      </c>
      <c r="D2553" s="13" t="s">
        <v>53</v>
      </c>
      <c r="E2553" s="13" t="s">
        <v>487</v>
      </c>
      <c r="F2553" s="13" t="s">
        <v>313</v>
      </c>
      <c r="G2553" s="14" t="s">
        <v>319</v>
      </c>
      <c r="H2553" s="205">
        <v>308721</v>
      </c>
      <c r="I2553" s="205">
        <v>317526</v>
      </c>
      <c r="J2553" s="205">
        <v>330319</v>
      </c>
      <c r="K2553" s="205">
        <v>344318</v>
      </c>
      <c r="L2553" s="205">
        <v>358376</v>
      </c>
      <c r="M2553">
        <v>372135</v>
      </c>
      <c r="N2553">
        <v>383046</v>
      </c>
      <c r="O2553">
        <v>397215</v>
      </c>
      <c r="P2553">
        <v>412367</v>
      </c>
      <c r="Q2553">
        <v>427430</v>
      </c>
      <c r="R2553">
        <v>442130</v>
      </c>
      <c r="S2553">
        <v>454427</v>
      </c>
      <c r="T2553">
        <v>469340</v>
      </c>
      <c r="U2553">
        <v>484820</v>
      </c>
      <c r="V2553">
        <v>500178</v>
      </c>
      <c r="W2553">
        <v>515513.00000000006</v>
      </c>
      <c r="X2553">
        <v>530400</v>
      </c>
      <c r="Y2553">
        <v>546780</v>
      </c>
      <c r="Z2553">
        <v>564656</v>
      </c>
      <c r="AA2553">
        <v>582626</v>
      </c>
      <c r="AB2553">
        <v>600404</v>
      </c>
      <c r="AC2553">
        <v>615856</v>
      </c>
      <c r="AD2553">
        <v>634055</v>
      </c>
      <c r="AE2553" s="22" t="s">
        <v>1</v>
      </c>
    </row>
    <row r="2554" spans="1:31" x14ac:dyDescent="0.2">
      <c r="A2554" s="25" t="s">
        <v>53</v>
      </c>
      <c r="B2554" s="11" t="s">
        <v>53</v>
      </c>
      <c r="C2554" s="12">
        <v>562</v>
      </c>
      <c r="D2554" s="11" t="s">
        <v>53</v>
      </c>
      <c r="E2554" s="11" t="s">
        <v>441</v>
      </c>
      <c r="F2554" s="11" t="s">
        <v>312</v>
      </c>
      <c r="G2554" s="12" t="s">
        <v>355</v>
      </c>
      <c r="H2554" s="205">
        <v>282503</v>
      </c>
      <c r="I2554" s="205">
        <v>293382</v>
      </c>
      <c r="J2554" s="205">
        <v>303689</v>
      </c>
      <c r="K2554" s="205">
        <v>316766</v>
      </c>
      <c r="L2554" s="205">
        <v>329969</v>
      </c>
      <c r="M2554">
        <v>343010</v>
      </c>
      <c r="N2554">
        <v>355583</v>
      </c>
      <c r="O2554">
        <v>367378</v>
      </c>
      <c r="P2554">
        <v>381509</v>
      </c>
      <c r="Q2554">
        <v>395660</v>
      </c>
      <c r="R2554">
        <v>409604</v>
      </c>
      <c r="S2554">
        <v>423105</v>
      </c>
      <c r="T2554">
        <v>435940</v>
      </c>
      <c r="U2554">
        <v>450386</v>
      </c>
      <c r="V2554">
        <v>464710</v>
      </c>
      <c r="W2554">
        <v>479012</v>
      </c>
      <c r="X2554">
        <v>493465</v>
      </c>
      <c r="Y2554">
        <v>508263</v>
      </c>
      <c r="Z2554">
        <v>524869</v>
      </c>
      <c r="AA2554">
        <v>541754</v>
      </c>
      <c r="AB2554">
        <v>558654</v>
      </c>
      <c r="AC2554">
        <v>575251</v>
      </c>
      <c r="AD2554">
        <v>591197</v>
      </c>
      <c r="AE2554" s="21" t="s">
        <v>1</v>
      </c>
    </row>
    <row r="2555" spans="1:31" x14ac:dyDescent="0.2">
      <c r="A2555" s="27" t="s">
        <v>53</v>
      </c>
      <c r="B2555" s="13" t="s">
        <v>53</v>
      </c>
      <c r="C2555" s="14">
        <v>562</v>
      </c>
      <c r="D2555" s="13" t="s">
        <v>53</v>
      </c>
      <c r="E2555" s="13" t="s">
        <v>488</v>
      </c>
      <c r="F2555" s="13" t="s">
        <v>313</v>
      </c>
      <c r="G2555" s="14" t="s">
        <v>355</v>
      </c>
      <c r="H2555" s="205">
        <v>292744</v>
      </c>
      <c r="I2555" s="205">
        <v>303964</v>
      </c>
      <c r="J2555" s="205">
        <v>314331</v>
      </c>
      <c r="K2555" s="205">
        <v>327863</v>
      </c>
      <c r="L2555" s="205">
        <v>341575</v>
      </c>
      <c r="M2555">
        <v>355131</v>
      </c>
      <c r="N2555">
        <v>368171</v>
      </c>
      <c r="O2555">
        <v>380328</v>
      </c>
      <c r="P2555">
        <v>395147</v>
      </c>
      <c r="Q2555">
        <v>409978</v>
      </c>
      <c r="R2555">
        <v>424562</v>
      </c>
      <c r="S2555">
        <v>438632</v>
      </c>
      <c r="T2555">
        <v>451935</v>
      </c>
      <c r="U2555">
        <v>467200</v>
      </c>
      <c r="V2555">
        <v>482303</v>
      </c>
      <c r="W2555">
        <v>497299</v>
      </c>
      <c r="X2555">
        <v>512308.99999999994</v>
      </c>
      <c r="Y2555">
        <v>527476</v>
      </c>
      <c r="Z2555">
        <v>544780</v>
      </c>
      <c r="AA2555">
        <v>562285</v>
      </c>
      <c r="AB2555">
        <v>579732</v>
      </c>
      <c r="AC2555">
        <v>596824</v>
      </c>
      <c r="AD2555">
        <v>613236</v>
      </c>
      <c r="AE2555" s="22" t="s">
        <v>1</v>
      </c>
    </row>
    <row r="2556" spans="1:31" x14ac:dyDescent="0.2">
      <c r="A2556" s="25" t="s">
        <v>53</v>
      </c>
      <c r="B2556" s="11" t="s">
        <v>53</v>
      </c>
      <c r="C2556" s="12">
        <v>562</v>
      </c>
      <c r="D2556" s="11" t="s">
        <v>53</v>
      </c>
      <c r="E2556" s="11" t="s">
        <v>442</v>
      </c>
      <c r="F2556" s="11" t="s">
        <v>312</v>
      </c>
      <c r="G2556" s="12" t="s">
        <v>317</v>
      </c>
      <c r="H2556" s="205">
        <v>268366</v>
      </c>
      <c r="I2556" s="205">
        <v>279098</v>
      </c>
      <c r="J2556" s="205">
        <v>289341</v>
      </c>
      <c r="K2556" s="205">
        <v>301999</v>
      </c>
      <c r="L2556" s="205">
        <v>314886</v>
      </c>
      <c r="M2556">
        <v>327732</v>
      </c>
      <c r="N2556">
        <v>340246</v>
      </c>
      <c r="O2556">
        <v>352138</v>
      </c>
      <c r="P2556">
        <v>365972</v>
      </c>
      <c r="Q2556">
        <v>379911</v>
      </c>
      <c r="R2556">
        <v>393741</v>
      </c>
      <c r="S2556">
        <v>407235</v>
      </c>
      <c r="T2556">
        <v>420181</v>
      </c>
      <c r="U2556">
        <v>434485</v>
      </c>
      <c r="V2556">
        <v>448632</v>
      </c>
      <c r="W2556">
        <v>462679</v>
      </c>
      <c r="X2556">
        <v>476753</v>
      </c>
      <c r="Y2556">
        <v>491006</v>
      </c>
      <c r="Z2556">
        <v>507045</v>
      </c>
      <c r="AA2556">
        <v>523453.99999999994</v>
      </c>
      <c r="AB2556">
        <v>540005</v>
      </c>
      <c r="AC2556">
        <v>556417</v>
      </c>
      <c r="AD2556">
        <v>572376</v>
      </c>
      <c r="AE2556" s="21" t="s">
        <v>1</v>
      </c>
    </row>
    <row r="2557" spans="1:31" x14ac:dyDescent="0.2">
      <c r="A2557" s="27" t="s">
        <v>53</v>
      </c>
      <c r="B2557" s="13" t="s">
        <v>53</v>
      </c>
      <c r="C2557" s="14">
        <v>562</v>
      </c>
      <c r="D2557" s="13" t="s">
        <v>53</v>
      </c>
      <c r="E2557" s="13" t="s">
        <v>489</v>
      </c>
      <c r="F2557" s="13" t="s">
        <v>313</v>
      </c>
      <c r="G2557" s="14" t="s">
        <v>317</v>
      </c>
      <c r="H2557" s="205">
        <v>277903</v>
      </c>
      <c r="I2557" s="205">
        <v>288974</v>
      </c>
      <c r="J2557" s="205">
        <v>299373</v>
      </c>
      <c r="K2557" s="205">
        <v>312416</v>
      </c>
      <c r="L2557" s="205">
        <v>325747</v>
      </c>
      <c r="M2557">
        <v>339056</v>
      </c>
      <c r="N2557">
        <v>352004</v>
      </c>
      <c r="O2557">
        <v>364246</v>
      </c>
      <c r="P2557">
        <v>378703</v>
      </c>
      <c r="Q2557">
        <v>393270</v>
      </c>
      <c r="R2557">
        <v>407700</v>
      </c>
      <c r="S2557">
        <v>421737</v>
      </c>
      <c r="T2557">
        <v>435140</v>
      </c>
      <c r="U2557">
        <v>450214</v>
      </c>
      <c r="V2557">
        <v>465112</v>
      </c>
      <c r="W2557">
        <v>479849</v>
      </c>
      <c r="X2557">
        <v>494502</v>
      </c>
      <c r="Y2557">
        <v>509176</v>
      </c>
      <c r="Z2557">
        <v>525911</v>
      </c>
      <c r="AA2557">
        <v>542938</v>
      </c>
      <c r="AB2557">
        <v>560026</v>
      </c>
      <c r="AC2557">
        <v>576902</v>
      </c>
      <c r="AD2557">
        <v>593270</v>
      </c>
      <c r="AE2557" s="22" t="s">
        <v>1</v>
      </c>
    </row>
    <row r="2558" spans="1:31" x14ac:dyDescent="0.2">
      <c r="A2558" s="25" t="s">
        <v>53</v>
      </c>
      <c r="B2558" s="11" t="s">
        <v>53</v>
      </c>
      <c r="C2558" s="12">
        <v>562</v>
      </c>
      <c r="D2558" s="11" t="s">
        <v>53</v>
      </c>
      <c r="E2558" s="11" t="s">
        <v>443</v>
      </c>
      <c r="F2558" s="11" t="s">
        <v>312</v>
      </c>
      <c r="G2558" s="12" t="s">
        <v>356</v>
      </c>
      <c r="H2558" s="205">
        <v>255090</v>
      </c>
      <c r="I2558" s="205">
        <v>265657</v>
      </c>
      <c r="J2558" s="205">
        <v>275822</v>
      </c>
      <c r="K2558" s="205">
        <v>288046</v>
      </c>
      <c r="L2558" s="205">
        <v>300576</v>
      </c>
      <c r="M2558">
        <v>313186</v>
      </c>
      <c r="N2558">
        <v>325593</v>
      </c>
      <c r="O2558">
        <v>337523</v>
      </c>
      <c r="P2558">
        <v>351041</v>
      </c>
      <c r="Q2558">
        <v>364732</v>
      </c>
      <c r="R2558">
        <v>378412</v>
      </c>
      <c r="S2558">
        <v>391859</v>
      </c>
      <c r="T2558">
        <v>404870</v>
      </c>
      <c r="U2558">
        <v>419069</v>
      </c>
      <c r="V2558">
        <v>433059</v>
      </c>
      <c r="W2558">
        <v>446923</v>
      </c>
      <c r="X2558">
        <v>460720</v>
      </c>
      <c r="Y2558">
        <v>474559</v>
      </c>
      <c r="Z2558">
        <v>490040</v>
      </c>
      <c r="AA2558">
        <v>505965</v>
      </c>
      <c r="AB2558">
        <v>522133.00000000006</v>
      </c>
      <c r="AC2558">
        <v>538302</v>
      </c>
      <c r="AD2558">
        <v>554194</v>
      </c>
      <c r="AE2558" s="21" t="s">
        <v>1</v>
      </c>
    </row>
    <row r="2559" spans="1:31" x14ac:dyDescent="0.2">
      <c r="A2559" s="27" t="s">
        <v>53</v>
      </c>
      <c r="B2559" s="13" t="s">
        <v>53</v>
      </c>
      <c r="C2559" s="14">
        <v>562</v>
      </c>
      <c r="D2559" s="13" t="s">
        <v>53</v>
      </c>
      <c r="E2559" s="13" t="s">
        <v>490</v>
      </c>
      <c r="F2559" s="13" t="s">
        <v>313</v>
      </c>
      <c r="G2559" s="14" t="s">
        <v>356</v>
      </c>
      <c r="H2559" s="205">
        <v>264103</v>
      </c>
      <c r="I2559" s="205">
        <v>274984</v>
      </c>
      <c r="J2559" s="205">
        <v>285363</v>
      </c>
      <c r="K2559" s="205">
        <v>297908</v>
      </c>
      <c r="L2559" s="205">
        <v>310824</v>
      </c>
      <c r="M2559">
        <v>323846</v>
      </c>
      <c r="N2559">
        <v>336650</v>
      </c>
      <c r="O2559">
        <v>348914</v>
      </c>
      <c r="P2559">
        <v>362996</v>
      </c>
      <c r="Q2559">
        <v>377261</v>
      </c>
      <c r="R2559">
        <v>391500</v>
      </c>
      <c r="S2559">
        <v>405463</v>
      </c>
      <c r="T2559">
        <v>418917</v>
      </c>
      <c r="U2559">
        <v>433837</v>
      </c>
      <c r="V2559">
        <v>448543</v>
      </c>
      <c r="W2559">
        <v>463086</v>
      </c>
      <c r="X2559">
        <v>477475</v>
      </c>
      <c r="Y2559">
        <v>491775</v>
      </c>
      <c r="Z2559">
        <v>507957</v>
      </c>
      <c r="AA2559">
        <v>524500</v>
      </c>
      <c r="AB2559">
        <v>541205</v>
      </c>
      <c r="AC2559">
        <v>557827</v>
      </c>
      <c r="AD2559">
        <v>574097</v>
      </c>
      <c r="AE2559" s="22" t="s">
        <v>1</v>
      </c>
    </row>
    <row r="2560" spans="1:31" x14ac:dyDescent="0.2">
      <c r="A2560" s="25" t="s">
        <v>53</v>
      </c>
      <c r="B2560" s="11" t="s">
        <v>53</v>
      </c>
      <c r="C2560" s="12">
        <v>562</v>
      </c>
      <c r="D2560" s="11" t="s">
        <v>53</v>
      </c>
      <c r="E2560" s="11" t="s">
        <v>444</v>
      </c>
      <c r="F2560" s="11" t="s">
        <v>312</v>
      </c>
      <c r="G2560" s="12" t="s">
        <v>327</v>
      </c>
      <c r="H2560" s="205">
        <v>242616</v>
      </c>
      <c r="I2560" s="205">
        <v>253000</v>
      </c>
      <c r="J2560" s="205">
        <v>263071</v>
      </c>
      <c r="K2560" s="205">
        <v>274857</v>
      </c>
      <c r="L2560" s="205">
        <v>287005</v>
      </c>
      <c r="M2560">
        <v>299326</v>
      </c>
      <c r="N2560">
        <v>311581</v>
      </c>
      <c r="O2560">
        <v>323495</v>
      </c>
      <c r="P2560">
        <v>336688</v>
      </c>
      <c r="Q2560">
        <v>350104</v>
      </c>
      <c r="R2560">
        <v>363588</v>
      </c>
      <c r="S2560">
        <v>376949</v>
      </c>
      <c r="T2560">
        <v>389981</v>
      </c>
      <c r="U2560">
        <v>404123</v>
      </c>
      <c r="V2560">
        <v>417985</v>
      </c>
      <c r="W2560">
        <v>431677</v>
      </c>
      <c r="X2560">
        <v>445284</v>
      </c>
      <c r="Y2560">
        <v>458825</v>
      </c>
      <c r="Z2560">
        <v>473764</v>
      </c>
      <c r="AA2560">
        <v>489206</v>
      </c>
      <c r="AB2560">
        <v>504975</v>
      </c>
      <c r="AC2560">
        <v>520856</v>
      </c>
      <c r="AD2560">
        <v>536613</v>
      </c>
      <c r="AE2560" s="21" t="s">
        <v>1</v>
      </c>
    </row>
    <row r="2561" spans="1:31" x14ac:dyDescent="0.2">
      <c r="A2561" s="27" t="s">
        <v>53</v>
      </c>
      <c r="B2561" s="13" t="s">
        <v>53</v>
      </c>
      <c r="C2561" s="14">
        <v>562</v>
      </c>
      <c r="D2561" s="13" t="s">
        <v>53</v>
      </c>
      <c r="E2561" s="13" t="s">
        <v>491</v>
      </c>
      <c r="F2561" s="13" t="s">
        <v>313</v>
      </c>
      <c r="G2561" s="14" t="s">
        <v>327</v>
      </c>
      <c r="H2561" s="205">
        <v>251245</v>
      </c>
      <c r="I2561" s="205">
        <v>261906</v>
      </c>
      <c r="J2561" s="205">
        <v>272219</v>
      </c>
      <c r="K2561" s="205">
        <v>284273</v>
      </c>
      <c r="L2561" s="205">
        <v>296751</v>
      </c>
      <c r="M2561">
        <v>309436</v>
      </c>
      <c r="N2561">
        <v>322053</v>
      </c>
      <c r="O2561">
        <v>334282</v>
      </c>
      <c r="P2561">
        <v>347983</v>
      </c>
      <c r="Q2561">
        <v>361920</v>
      </c>
      <c r="R2561">
        <v>375921</v>
      </c>
      <c r="S2561">
        <v>389771</v>
      </c>
      <c r="T2561">
        <v>403231</v>
      </c>
      <c r="U2561">
        <v>418043</v>
      </c>
      <c r="V2561">
        <v>432583</v>
      </c>
      <c r="W2561">
        <v>446932</v>
      </c>
      <c r="X2561">
        <v>461136</v>
      </c>
      <c r="Y2561">
        <v>475168</v>
      </c>
      <c r="Z2561">
        <v>490824</v>
      </c>
      <c r="AA2561">
        <v>506886</v>
      </c>
      <c r="AB2561">
        <v>523193</v>
      </c>
      <c r="AC2561">
        <v>539531</v>
      </c>
      <c r="AD2561">
        <v>555654</v>
      </c>
      <c r="AE2561" s="22" t="s">
        <v>1</v>
      </c>
    </row>
    <row r="2562" spans="1:31" x14ac:dyDescent="0.2">
      <c r="A2562" s="25" t="s">
        <v>53</v>
      </c>
      <c r="B2562" s="11" t="s">
        <v>53</v>
      </c>
      <c r="C2562" s="12">
        <v>562</v>
      </c>
      <c r="D2562" s="11" t="s">
        <v>53</v>
      </c>
      <c r="E2562" s="11" t="s">
        <v>445</v>
      </c>
      <c r="F2562" s="11" t="s">
        <v>312</v>
      </c>
      <c r="G2562" s="12" t="s">
        <v>320</v>
      </c>
      <c r="H2562" s="205">
        <v>230937</v>
      </c>
      <c r="I2562" s="205">
        <v>241066</v>
      </c>
      <c r="J2562" s="205">
        <v>251028</v>
      </c>
      <c r="K2562" s="205">
        <v>262337</v>
      </c>
      <c r="L2562" s="205">
        <v>274134</v>
      </c>
      <c r="M2562">
        <v>286127</v>
      </c>
      <c r="N2562">
        <v>298166</v>
      </c>
      <c r="O2562">
        <v>310014</v>
      </c>
      <c r="P2562">
        <v>322844</v>
      </c>
      <c r="Q2562">
        <v>336006</v>
      </c>
      <c r="R2562">
        <v>349258</v>
      </c>
      <c r="S2562">
        <v>362479</v>
      </c>
      <c r="T2562">
        <v>375490</v>
      </c>
      <c r="U2562">
        <v>389491</v>
      </c>
      <c r="V2562">
        <v>403404</v>
      </c>
      <c r="W2562">
        <v>416944</v>
      </c>
      <c r="X2562">
        <v>430363</v>
      </c>
      <c r="Y2562">
        <v>443707</v>
      </c>
      <c r="Z2562">
        <v>458148</v>
      </c>
      <c r="AA2562">
        <v>473097</v>
      </c>
      <c r="AB2562">
        <v>488460</v>
      </c>
      <c r="AC2562">
        <v>504028</v>
      </c>
      <c r="AD2562">
        <v>519592.99999999994</v>
      </c>
      <c r="AE2562" s="21" t="s">
        <v>1</v>
      </c>
    </row>
    <row r="2563" spans="1:31" x14ac:dyDescent="0.2">
      <c r="A2563" s="27" t="s">
        <v>53</v>
      </c>
      <c r="B2563" s="13" t="s">
        <v>53</v>
      </c>
      <c r="C2563" s="14">
        <v>562</v>
      </c>
      <c r="D2563" s="13" t="s">
        <v>53</v>
      </c>
      <c r="E2563" s="13" t="s">
        <v>492</v>
      </c>
      <c r="F2563" s="13" t="s">
        <v>313</v>
      </c>
      <c r="G2563" s="14" t="s">
        <v>320</v>
      </c>
      <c r="H2563" s="205">
        <v>239263</v>
      </c>
      <c r="I2563" s="205">
        <v>249650</v>
      </c>
      <c r="J2563" s="205">
        <v>259857.00000000003</v>
      </c>
      <c r="K2563" s="205">
        <v>271391</v>
      </c>
      <c r="L2563" s="205">
        <v>283477</v>
      </c>
      <c r="M2563">
        <v>295789</v>
      </c>
      <c r="N2563">
        <v>308153</v>
      </c>
      <c r="O2563">
        <v>320296</v>
      </c>
      <c r="P2563">
        <v>333575</v>
      </c>
      <c r="Q2563">
        <v>347219</v>
      </c>
      <c r="R2563">
        <v>360944</v>
      </c>
      <c r="S2563">
        <v>374620</v>
      </c>
      <c r="T2563">
        <v>388046</v>
      </c>
      <c r="U2563">
        <v>402658</v>
      </c>
      <c r="V2563">
        <v>417216</v>
      </c>
      <c r="W2563">
        <v>431385</v>
      </c>
      <c r="X2563">
        <v>445395</v>
      </c>
      <c r="Y2563">
        <v>459252</v>
      </c>
      <c r="Z2563">
        <v>474404</v>
      </c>
      <c r="AA2563">
        <v>490016</v>
      </c>
      <c r="AB2563">
        <v>505917</v>
      </c>
      <c r="AC2563">
        <v>521943</v>
      </c>
      <c r="AD2563">
        <v>537881</v>
      </c>
      <c r="AE2563" s="22" t="s">
        <v>1</v>
      </c>
    </row>
    <row r="2564" spans="1:31" x14ac:dyDescent="0.2">
      <c r="A2564" s="25" t="s">
        <v>53</v>
      </c>
      <c r="B2564" s="11" t="s">
        <v>53</v>
      </c>
      <c r="C2564" s="12">
        <v>562</v>
      </c>
      <c r="D2564" s="11" t="s">
        <v>53</v>
      </c>
      <c r="E2564" s="11" t="s">
        <v>446</v>
      </c>
      <c r="F2564" s="11" t="s">
        <v>312</v>
      </c>
      <c r="G2564" s="12" t="s">
        <v>326</v>
      </c>
      <c r="H2564" s="205">
        <v>220044</v>
      </c>
      <c r="I2564" s="205">
        <v>229863</v>
      </c>
      <c r="J2564" s="205">
        <v>239630</v>
      </c>
      <c r="K2564" s="205">
        <v>250412</v>
      </c>
      <c r="L2564" s="205">
        <v>261833.00000000003</v>
      </c>
      <c r="M2564">
        <v>273568</v>
      </c>
      <c r="N2564">
        <v>285338</v>
      </c>
      <c r="O2564">
        <v>297043</v>
      </c>
      <c r="P2564">
        <v>309460</v>
      </c>
      <c r="Q2564">
        <v>322340</v>
      </c>
      <c r="R2564">
        <v>335412</v>
      </c>
      <c r="S2564">
        <v>348446</v>
      </c>
      <c r="T2564">
        <v>361373</v>
      </c>
      <c r="U2564">
        <v>375087</v>
      </c>
      <c r="V2564">
        <v>389027</v>
      </c>
      <c r="W2564">
        <v>402725</v>
      </c>
      <c r="X2564">
        <v>415968</v>
      </c>
      <c r="Y2564">
        <v>429108</v>
      </c>
      <c r="Z2564">
        <v>443114</v>
      </c>
      <c r="AA2564">
        <v>457596</v>
      </c>
      <c r="AB2564">
        <v>472515</v>
      </c>
      <c r="AC2564">
        <v>487755</v>
      </c>
      <c r="AD2564">
        <v>503094</v>
      </c>
      <c r="AE2564" s="21" t="s">
        <v>1</v>
      </c>
    </row>
    <row r="2565" spans="1:31" x14ac:dyDescent="0.2">
      <c r="A2565" s="27" t="s">
        <v>53</v>
      </c>
      <c r="B2565" s="13" t="s">
        <v>53</v>
      </c>
      <c r="C2565" s="14">
        <v>562</v>
      </c>
      <c r="D2565" s="13" t="s">
        <v>53</v>
      </c>
      <c r="E2565" s="13" t="s">
        <v>493</v>
      </c>
      <c r="F2565" s="13" t="s">
        <v>313</v>
      </c>
      <c r="G2565" s="14" t="s">
        <v>326</v>
      </c>
      <c r="H2565" s="205">
        <v>228088</v>
      </c>
      <c r="I2565" s="205">
        <v>238164</v>
      </c>
      <c r="J2565" s="205">
        <v>248197</v>
      </c>
      <c r="K2565" s="205">
        <v>259166.99999999997</v>
      </c>
      <c r="L2565" s="205">
        <v>270843</v>
      </c>
      <c r="M2565">
        <v>282867</v>
      </c>
      <c r="N2565">
        <v>294927</v>
      </c>
      <c r="O2565">
        <v>306904</v>
      </c>
      <c r="P2565">
        <v>319706</v>
      </c>
      <c r="Q2565">
        <v>333029</v>
      </c>
      <c r="R2565">
        <v>346551</v>
      </c>
      <c r="S2565">
        <v>360004</v>
      </c>
      <c r="T2565">
        <v>373323</v>
      </c>
      <c r="U2565">
        <v>387582</v>
      </c>
      <c r="V2565">
        <v>402130</v>
      </c>
      <c r="W2565">
        <v>416443</v>
      </c>
      <c r="X2565">
        <v>430260</v>
      </c>
      <c r="Y2565">
        <v>443921</v>
      </c>
      <c r="Z2565">
        <v>458596</v>
      </c>
      <c r="AA2565">
        <v>473778</v>
      </c>
      <c r="AB2565">
        <v>489306</v>
      </c>
      <c r="AC2565">
        <v>505002</v>
      </c>
      <c r="AD2565">
        <v>520717</v>
      </c>
      <c r="AE2565" s="22" t="s">
        <v>1</v>
      </c>
    </row>
    <row r="2566" spans="1:31" x14ac:dyDescent="0.2">
      <c r="A2566" s="25" t="s">
        <v>53</v>
      </c>
      <c r="B2566" s="11" t="s">
        <v>53</v>
      </c>
      <c r="C2566" s="12">
        <v>562</v>
      </c>
      <c r="D2566" s="11" t="s">
        <v>53</v>
      </c>
      <c r="E2566" s="11" t="s">
        <v>447</v>
      </c>
      <c r="F2566" s="11" t="s">
        <v>312</v>
      </c>
      <c r="G2566" s="12" t="s">
        <v>318</v>
      </c>
      <c r="H2566" s="205">
        <v>209632</v>
      </c>
      <c r="I2566" s="205">
        <v>219399</v>
      </c>
      <c r="J2566" s="205">
        <v>228899</v>
      </c>
      <c r="K2566" s="205">
        <v>239051</v>
      </c>
      <c r="L2566" s="205">
        <v>250017</v>
      </c>
      <c r="M2566">
        <v>261478.99999999997</v>
      </c>
      <c r="N2566">
        <v>273085</v>
      </c>
      <c r="O2566">
        <v>284583</v>
      </c>
      <c r="P2566">
        <v>296520</v>
      </c>
      <c r="Q2566">
        <v>309047</v>
      </c>
      <c r="R2566">
        <v>321920</v>
      </c>
      <c r="S2566">
        <v>334850</v>
      </c>
      <c r="T2566">
        <v>347637</v>
      </c>
      <c r="U2566">
        <v>360942</v>
      </c>
      <c r="V2566">
        <v>374709</v>
      </c>
      <c r="W2566">
        <v>388603</v>
      </c>
      <c r="X2566">
        <v>402110</v>
      </c>
      <c r="Y2566">
        <v>415050</v>
      </c>
      <c r="Z2566">
        <v>428567</v>
      </c>
      <c r="AA2566">
        <v>442642</v>
      </c>
      <c r="AB2566">
        <v>457126</v>
      </c>
      <c r="AC2566">
        <v>471973</v>
      </c>
      <c r="AD2566">
        <v>487063</v>
      </c>
      <c r="AE2566" s="21" t="s">
        <v>1</v>
      </c>
    </row>
    <row r="2567" spans="1:31" x14ac:dyDescent="0.2">
      <c r="A2567" s="27" t="s">
        <v>53</v>
      </c>
      <c r="B2567" s="13" t="s">
        <v>53</v>
      </c>
      <c r="C2567" s="14">
        <v>562</v>
      </c>
      <c r="D2567" s="13" t="s">
        <v>53</v>
      </c>
      <c r="E2567" s="13" t="s">
        <v>494</v>
      </c>
      <c r="F2567" s="13" t="s">
        <v>313</v>
      </c>
      <c r="G2567" s="14" t="s">
        <v>318</v>
      </c>
      <c r="H2567" s="205">
        <v>217483</v>
      </c>
      <c r="I2567" s="205">
        <v>227397</v>
      </c>
      <c r="J2567" s="205">
        <v>237201</v>
      </c>
      <c r="K2567" s="205">
        <v>247553</v>
      </c>
      <c r="L2567" s="205">
        <v>258744.00000000003</v>
      </c>
      <c r="M2567">
        <v>270473</v>
      </c>
      <c r="N2567">
        <v>282352</v>
      </c>
      <c r="O2567">
        <v>294098</v>
      </c>
      <c r="P2567">
        <v>306352</v>
      </c>
      <c r="Q2567">
        <v>319271</v>
      </c>
      <c r="R2567">
        <v>332574</v>
      </c>
      <c r="S2567">
        <v>345917</v>
      </c>
      <c r="T2567">
        <v>359069</v>
      </c>
      <c r="U2567">
        <v>372839</v>
      </c>
      <c r="V2567">
        <v>387162</v>
      </c>
      <c r="W2567">
        <v>401654</v>
      </c>
      <c r="X2567">
        <v>415740</v>
      </c>
      <c r="Y2567">
        <v>429195</v>
      </c>
      <c r="Z2567">
        <v>443313</v>
      </c>
      <c r="AA2567">
        <v>458074</v>
      </c>
      <c r="AB2567">
        <v>473246</v>
      </c>
      <c r="AC2567">
        <v>488649</v>
      </c>
      <c r="AD2567">
        <v>504111</v>
      </c>
      <c r="AE2567" s="22" t="s">
        <v>1</v>
      </c>
    </row>
    <row r="2568" spans="1:31" x14ac:dyDescent="0.2">
      <c r="A2568" s="25" t="s">
        <v>53</v>
      </c>
      <c r="B2568" s="11" t="s">
        <v>53</v>
      </c>
      <c r="C2568" s="12">
        <v>562</v>
      </c>
      <c r="D2568" s="11" t="s">
        <v>53</v>
      </c>
      <c r="E2568" s="11" t="s">
        <v>448</v>
      </c>
      <c r="F2568" s="11" t="s">
        <v>312</v>
      </c>
      <c r="G2568" s="12" t="s">
        <v>333</v>
      </c>
      <c r="H2568" s="205">
        <v>199544</v>
      </c>
      <c r="I2568" s="205">
        <v>209281</v>
      </c>
      <c r="J2568" s="205">
        <v>218858</v>
      </c>
      <c r="K2568" s="205">
        <v>228317</v>
      </c>
      <c r="L2568" s="205">
        <v>238682</v>
      </c>
      <c r="M2568">
        <v>249764</v>
      </c>
      <c r="N2568">
        <v>261204.99999999997</v>
      </c>
      <c r="O2568">
        <v>272637</v>
      </c>
      <c r="P2568">
        <v>284062</v>
      </c>
      <c r="Q2568">
        <v>296132</v>
      </c>
      <c r="R2568">
        <v>308714</v>
      </c>
      <c r="S2568">
        <v>321532</v>
      </c>
      <c r="T2568">
        <v>334291</v>
      </c>
      <c r="U2568">
        <v>347184</v>
      </c>
      <c r="V2568">
        <v>360536</v>
      </c>
      <c r="W2568">
        <v>374369</v>
      </c>
      <c r="X2568">
        <v>388240</v>
      </c>
      <c r="Y2568">
        <v>401551</v>
      </c>
      <c r="Z2568">
        <v>414513</v>
      </c>
      <c r="AA2568">
        <v>428141</v>
      </c>
      <c r="AB2568">
        <v>442248</v>
      </c>
      <c r="AC2568">
        <v>456695</v>
      </c>
      <c r="AD2568">
        <v>471444</v>
      </c>
      <c r="AE2568" s="21" t="s">
        <v>1</v>
      </c>
    </row>
    <row r="2569" spans="1:31" x14ac:dyDescent="0.2">
      <c r="A2569" s="27" t="s">
        <v>53</v>
      </c>
      <c r="B2569" s="13" t="s">
        <v>53</v>
      </c>
      <c r="C2569" s="14">
        <v>562</v>
      </c>
      <c r="D2569" s="13" t="s">
        <v>53</v>
      </c>
      <c r="E2569" s="13" t="s">
        <v>495</v>
      </c>
      <c r="F2569" s="13" t="s">
        <v>313</v>
      </c>
      <c r="G2569" s="14" t="s">
        <v>333</v>
      </c>
      <c r="H2569" s="205">
        <v>207297</v>
      </c>
      <c r="I2569" s="205">
        <v>217071</v>
      </c>
      <c r="J2569" s="205">
        <v>226836</v>
      </c>
      <c r="K2569" s="205">
        <v>236557</v>
      </c>
      <c r="L2569" s="205">
        <v>247163</v>
      </c>
      <c r="M2569">
        <v>258492.00000000003</v>
      </c>
      <c r="N2569">
        <v>270195</v>
      </c>
      <c r="O2569">
        <v>281870</v>
      </c>
      <c r="P2569">
        <v>293548</v>
      </c>
      <c r="Q2569">
        <v>305948</v>
      </c>
      <c r="R2569">
        <v>318923</v>
      </c>
      <c r="S2569">
        <v>332154</v>
      </c>
      <c r="T2569">
        <v>345289</v>
      </c>
      <c r="U2569">
        <v>358563</v>
      </c>
      <c r="V2569">
        <v>372398</v>
      </c>
      <c r="W2569">
        <v>386792</v>
      </c>
      <c r="X2569">
        <v>401246</v>
      </c>
      <c r="Y2569">
        <v>415096</v>
      </c>
      <c r="Z2569">
        <v>428588</v>
      </c>
      <c r="AA2569">
        <v>442833</v>
      </c>
      <c r="AB2569">
        <v>457644</v>
      </c>
      <c r="AC2569">
        <v>472765</v>
      </c>
      <c r="AD2569">
        <v>488015</v>
      </c>
      <c r="AE2569" s="22" t="s">
        <v>1</v>
      </c>
    </row>
    <row r="2570" spans="1:31" x14ac:dyDescent="0.2">
      <c r="A2570" s="25" t="s">
        <v>53</v>
      </c>
      <c r="B2570" s="11" t="s">
        <v>53</v>
      </c>
      <c r="C2570" s="12">
        <v>562</v>
      </c>
      <c r="D2570" s="11" t="s">
        <v>53</v>
      </c>
      <c r="E2570" s="11" t="s">
        <v>449</v>
      </c>
      <c r="F2570" s="11" t="s">
        <v>312</v>
      </c>
      <c r="G2570" s="12" t="s">
        <v>340</v>
      </c>
      <c r="H2570" s="205">
        <v>189870</v>
      </c>
      <c r="I2570" s="205">
        <v>199320</v>
      </c>
      <c r="J2570" s="205">
        <v>209032</v>
      </c>
      <c r="K2570" s="205">
        <v>218225</v>
      </c>
      <c r="L2570" s="205">
        <v>227935</v>
      </c>
      <c r="M2570">
        <v>238450</v>
      </c>
      <c r="N2570">
        <v>249589</v>
      </c>
      <c r="O2570">
        <v>260964</v>
      </c>
      <c r="P2570">
        <v>272081</v>
      </c>
      <c r="Q2570">
        <v>283669</v>
      </c>
      <c r="R2570">
        <v>295821</v>
      </c>
      <c r="S2570">
        <v>308411</v>
      </c>
      <c r="T2570">
        <v>321146</v>
      </c>
      <c r="U2570">
        <v>333800</v>
      </c>
      <c r="V2570">
        <v>346754</v>
      </c>
      <c r="W2570">
        <v>360166</v>
      </c>
      <c r="X2570">
        <v>374088</v>
      </c>
      <c r="Y2570">
        <v>387931</v>
      </c>
      <c r="Z2570">
        <v>400979</v>
      </c>
      <c r="AA2570">
        <v>414089</v>
      </c>
      <c r="AB2570">
        <v>427792</v>
      </c>
      <c r="AC2570">
        <v>441893</v>
      </c>
      <c r="AD2570">
        <v>456275</v>
      </c>
      <c r="AE2570" s="21" t="s">
        <v>1</v>
      </c>
    </row>
    <row r="2571" spans="1:31" x14ac:dyDescent="0.2">
      <c r="A2571" s="27" t="s">
        <v>53</v>
      </c>
      <c r="B2571" s="13" t="s">
        <v>53</v>
      </c>
      <c r="C2571" s="14">
        <v>562</v>
      </c>
      <c r="D2571" s="13" t="s">
        <v>53</v>
      </c>
      <c r="E2571" s="13" t="s">
        <v>496</v>
      </c>
      <c r="F2571" s="13" t="s">
        <v>313</v>
      </c>
      <c r="G2571" s="14" t="s">
        <v>340</v>
      </c>
      <c r="H2571" s="205">
        <v>197516</v>
      </c>
      <c r="I2571" s="205">
        <v>207024</v>
      </c>
      <c r="J2571" s="205">
        <v>216784</v>
      </c>
      <c r="K2571" s="205">
        <v>226137</v>
      </c>
      <c r="L2571" s="205">
        <v>236155</v>
      </c>
      <c r="M2571">
        <v>246937</v>
      </c>
      <c r="N2571">
        <v>258326.00000000003</v>
      </c>
      <c r="O2571">
        <v>269948</v>
      </c>
      <c r="P2571">
        <v>281280</v>
      </c>
      <c r="Q2571">
        <v>293140</v>
      </c>
      <c r="R2571">
        <v>305627</v>
      </c>
      <c r="S2571">
        <v>318607</v>
      </c>
      <c r="T2571">
        <v>331738</v>
      </c>
      <c r="U2571">
        <v>344734</v>
      </c>
      <c r="V2571">
        <v>358096</v>
      </c>
      <c r="W2571">
        <v>372004</v>
      </c>
      <c r="X2571">
        <v>386488</v>
      </c>
      <c r="Y2571">
        <v>400894</v>
      </c>
      <c r="Z2571">
        <v>414442</v>
      </c>
      <c r="AA2571">
        <v>428104</v>
      </c>
      <c r="AB2571">
        <v>442442</v>
      </c>
      <c r="AC2571">
        <v>457263</v>
      </c>
      <c r="AD2571">
        <v>472307</v>
      </c>
      <c r="AE2571" s="22" t="s">
        <v>1</v>
      </c>
    </row>
    <row r="2572" spans="1:31" x14ac:dyDescent="0.2">
      <c r="A2572" s="25" t="s">
        <v>53</v>
      </c>
      <c r="B2572" s="11" t="s">
        <v>53</v>
      </c>
      <c r="C2572" s="12">
        <v>562</v>
      </c>
      <c r="D2572" s="11" t="s">
        <v>53</v>
      </c>
      <c r="E2572" s="11" t="s">
        <v>450</v>
      </c>
      <c r="F2572" s="11" t="s">
        <v>312</v>
      </c>
      <c r="G2572" s="12" t="s">
        <v>329</v>
      </c>
      <c r="H2572" s="205">
        <v>180844</v>
      </c>
      <c r="I2572" s="205">
        <v>189654</v>
      </c>
      <c r="J2572" s="205">
        <v>199192</v>
      </c>
      <c r="K2572" s="205">
        <v>208360</v>
      </c>
      <c r="L2572" s="205">
        <v>217784</v>
      </c>
      <c r="M2572">
        <v>227683</v>
      </c>
      <c r="N2572">
        <v>238291</v>
      </c>
      <c r="O2572">
        <v>249445</v>
      </c>
      <c r="P2572">
        <v>260379.00000000003</v>
      </c>
      <c r="Q2572">
        <v>271650</v>
      </c>
      <c r="R2572">
        <v>283350</v>
      </c>
      <c r="S2572">
        <v>295539</v>
      </c>
      <c r="T2572">
        <v>308111</v>
      </c>
      <c r="U2572">
        <v>320618</v>
      </c>
      <c r="V2572">
        <v>333330</v>
      </c>
      <c r="W2572">
        <v>346359</v>
      </c>
      <c r="X2572">
        <v>359852</v>
      </c>
      <c r="Y2572">
        <v>373859</v>
      </c>
      <c r="Z2572">
        <v>387325</v>
      </c>
      <c r="AA2572">
        <v>400515</v>
      </c>
      <c r="AB2572">
        <v>413739</v>
      </c>
      <c r="AC2572">
        <v>427480</v>
      </c>
      <c r="AD2572">
        <v>441549</v>
      </c>
      <c r="AE2572" s="21" t="s">
        <v>1</v>
      </c>
    </row>
    <row r="2573" spans="1:31" x14ac:dyDescent="0.2">
      <c r="A2573" s="27" t="s">
        <v>53</v>
      </c>
      <c r="B2573" s="13" t="s">
        <v>53</v>
      </c>
      <c r="C2573" s="14">
        <v>562</v>
      </c>
      <c r="D2573" s="13" t="s">
        <v>53</v>
      </c>
      <c r="E2573" s="13" t="s">
        <v>497</v>
      </c>
      <c r="F2573" s="13" t="s">
        <v>313</v>
      </c>
      <c r="G2573" s="14" t="s">
        <v>329</v>
      </c>
      <c r="H2573" s="205">
        <v>188294</v>
      </c>
      <c r="I2573" s="205">
        <v>197277</v>
      </c>
      <c r="J2573" s="205">
        <v>206870</v>
      </c>
      <c r="K2573" s="205">
        <v>216049</v>
      </c>
      <c r="L2573" s="205">
        <v>225670</v>
      </c>
      <c r="M2573">
        <v>235910</v>
      </c>
      <c r="N2573">
        <v>246794</v>
      </c>
      <c r="O2573">
        <v>258192</v>
      </c>
      <c r="P2573">
        <v>269325</v>
      </c>
      <c r="Q2573">
        <v>280825</v>
      </c>
      <c r="R2573">
        <v>292811</v>
      </c>
      <c r="S2573">
        <v>305338</v>
      </c>
      <c r="T2573">
        <v>318296</v>
      </c>
      <c r="U2573">
        <v>331139</v>
      </c>
      <c r="V2573">
        <v>344218</v>
      </c>
      <c r="W2573">
        <v>357676</v>
      </c>
      <c r="X2573">
        <v>371673</v>
      </c>
      <c r="Y2573">
        <v>386238</v>
      </c>
      <c r="Z2573">
        <v>400197</v>
      </c>
      <c r="AA2573">
        <v>413908</v>
      </c>
      <c r="AB2573">
        <v>427706</v>
      </c>
      <c r="AC2573">
        <v>442100</v>
      </c>
      <c r="AD2573">
        <v>456903</v>
      </c>
      <c r="AE2573" s="22" t="s">
        <v>1</v>
      </c>
    </row>
    <row r="2574" spans="1:31" x14ac:dyDescent="0.2">
      <c r="A2574" s="25" t="s">
        <v>53</v>
      </c>
      <c r="B2574" s="11" t="s">
        <v>53</v>
      </c>
      <c r="C2574" s="12">
        <v>562</v>
      </c>
      <c r="D2574" s="11" t="s">
        <v>53</v>
      </c>
      <c r="E2574" s="11" t="s">
        <v>451</v>
      </c>
      <c r="F2574" s="11" t="s">
        <v>312</v>
      </c>
      <c r="G2574" s="12" t="s">
        <v>361</v>
      </c>
      <c r="H2574" s="205">
        <v>172400</v>
      </c>
      <c r="I2574" s="205">
        <v>180600</v>
      </c>
      <c r="J2574" s="205">
        <v>189528</v>
      </c>
      <c r="K2574" s="205">
        <v>198529</v>
      </c>
      <c r="L2574" s="205">
        <v>207872</v>
      </c>
      <c r="M2574">
        <v>217467</v>
      </c>
      <c r="N2574">
        <v>227501</v>
      </c>
      <c r="O2574">
        <v>238162</v>
      </c>
      <c r="P2574">
        <v>248859</v>
      </c>
      <c r="Q2574">
        <v>259913</v>
      </c>
      <c r="R2574">
        <v>271289</v>
      </c>
      <c r="S2574">
        <v>283059</v>
      </c>
      <c r="T2574">
        <v>295260</v>
      </c>
      <c r="U2574">
        <v>307572</v>
      </c>
      <c r="V2574">
        <v>320112</v>
      </c>
      <c r="W2574">
        <v>332894</v>
      </c>
      <c r="X2574">
        <v>346018</v>
      </c>
      <c r="Y2574">
        <v>359589</v>
      </c>
      <c r="Z2574">
        <v>373241</v>
      </c>
      <c r="AA2574">
        <v>386823</v>
      </c>
      <c r="AB2574">
        <v>400123</v>
      </c>
      <c r="AC2574">
        <v>413424</v>
      </c>
      <c r="AD2574">
        <v>427179</v>
      </c>
      <c r="AE2574" s="21" t="s">
        <v>1</v>
      </c>
    </row>
    <row r="2575" spans="1:31" x14ac:dyDescent="0.2">
      <c r="A2575" s="27" t="s">
        <v>53</v>
      </c>
      <c r="B2575" s="13" t="s">
        <v>53</v>
      </c>
      <c r="C2575" s="14">
        <v>562</v>
      </c>
      <c r="D2575" s="13" t="s">
        <v>53</v>
      </c>
      <c r="E2575" s="13" t="s">
        <v>498</v>
      </c>
      <c r="F2575" s="13" t="s">
        <v>313</v>
      </c>
      <c r="G2575" s="14" t="s">
        <v>361</v>
      </c>
      <c r="H2575" s="205">
        <v>179614</v>
      </c>
      <c r="I2575" s="205">
        <v>188034</v>
      </c>
      <c r="J2575" s="205">
        <v>197152</v>
      </c>
      <c r="K2575" s="205">
        <v>206161</v>
      </c>
      <c r="L2575" s="205">
        <v>215537</v>
      </c>
      <c r="M2575">
        <v>225352</v>
      </c>
      <c r="N2575">
        <v>235744</v>
      </c>
      <c r="O2575">
        <v>246680</v>
      </c>
      <c r="P2575">
        <v>257572</v>
      </c>
      <c r="Q2575">
        <v>268831</v>
      </c>
      <c r="R2575">
        <v>280447</v>
      </c>
      <c r="S2575">
        <v>292512</v>
      </c>
      <c r="T2575">
        <v>305053</v>
      </c>
      <c r="U2575">
        <v>317688</v>
      </c>
      <c r="V2575">
        <v>330579</v>
      </c>
      <c r="W2575">
        <v>343747</v>
      </c>
      <c r="X2575">
        <v>357316</v>
      </c>
      <c r="Y2575">
        <v>371395</v>
      </c>
      <c r="Z2575">
        <v>385528</v>
      </c>
      <c r="AA2575">
        <v>399617</v>
      </c>
      <c r="AB2575">
        <v>413457</v>
      </c>
      <c r="AC2575">
        <v>427355</v>
      </c>
      <c r="AD2575">
        <v>441778</v>
      </c>
      <c r="AE2575" s="22" t="s">
        <v>1</v>
      </c>
    </row>
    <row r="2576" spans="1:31" x14ac:dyDescent="0.2">
      <c r="A2576" s="25" t="s">
        <v>53</v>
      </c>
      <c r="B2576" s="11" t="s">
        <v>53</v>
      </c>
      <c r="C2576" s="12">
        <v>562</v>
      </c>
      <c r="D2576" s="11" t="s">
        <v>53</v>
      </c>
      <c r="E2576" s="11" t="s">
        <v>452</v>
      </c>
      <c r="F2576" s="11" t="s">
        <v>312</v>
      </c>
      <c r="G2576" s="12" t="s">
        <v>328</v>
      </c>
      <c r="H2576" s="205">
        <v>164519</v>
      </c>
      <c r="I2576" s="205">
        <v>172080</v>
      </c>
      <c r="J2576" s="205">
        <v>180443</v>
      </c>
      <c r="K2576" s="205">
        <v>188898</v>
      </c>
      <c r="L2576" s="205">
        <v>198039</v>
      </c>
      <c r="M2576">
        <v>207502</v>
      </c>
      <c r="N2576">
        <v>217217</v>
      </c>
      <c r="O2576">
        <v>227348</v>
      </c>
      <c r="P2576">
        <v>237591</v>
      </c>
      <c r="Q2576">
        <v>248386</v>
      </c>
      <c r="R2576">
        <v>259514</v>
      </c>
      <c r="S2576">
        <v>270954</v>
      </c>
      <c r="T2576">
        <v>282770</v>
      </c>
      <c r="U2576">
        <v>294723</v>
      </c>
      <c r="V2576">
        <v>307052</v>
      </c>
      <c r="W2576">
        <v>319637</v>
      </c>
      <c r="X2576">
        <v>332510</v>
      </c>
      <c r="Y2576">
        <v>345726</v>
      </c>
      <c r="Z2576">
        <v>358972</v>
      </c>
      <c r="AA2576">
        <v>372724</v>
      </c>
      <c r="AB2576">
        <v>386392</v>
      </c>
      <c r="AC2576">
        <v>399766</v>
      </c>
      <c r="AD2576">
        <v>413119</v>
      </c>
      <c r="AE2576" s="21" t="s">
        <v>1</v>
      </c>
    </row>
    <row r="2577" spans="1:31" x14ac:dyDescent="0.2">
      <c r="A2577" s="27" t="s">
        <v>53</v>
      </c>
      <c r="B2577" s="13" t="s">
        <v>53</v>
      </c>
      <c r="C2577" s="14">
        <v>562</v>
      </c>
      <c r="D2577" s="13" t="s">
        <v>53</v>
      </c>
      <c r="E2577" s="13" t="s">
        <v>499</v>
      </c>
      <c r="F2577" s="13" t="s">
        <v>313</v>
      </c>
      <c r="G2577" s="14" t="s">
        <v>328</v>
      </c>
      <c r="H2577" s="205">
        <v>170978</v>
      </c>
      <c r="I2577" s="205">
        <v>179272</v>
      </c>
      <c r="J2577" s="205">
        <v>187883</v>
      </c>
      <c r="K2577" s="205">
        <v>196503</v>
      </c>
      <c r="L2577" s="205">
        <v>205663</v>
      </c>
      <c r="M2577">
        <v>215167</v>
      </c>
      <c r="N2577">
        <v>225111</v>
      </c>
      <c r="O2577">
        <v>235606</v>
      </c>
      <c r="P2577">
        <v>246085</v>
      </c>
      <c r="Q2577">
        <v>257076.00000000003</v>
      </c>
      <c r="R2577">
        <v>268411</v>
      </c>
      <c r="S2577">
        <v>280098</v>
      </c>
      <c r="T2577">
        <v>292218</v>
      </c>
      <c r="U2577">
        <v>304453</v>
      </c>
      <c r="V2577">
        <v>317115</v>
      </c>
      <c r="W2577">
        <v>330061</v>
      </c>
      <c r="X2577">
        <v>343333</v>
      </c>
      <c r="Y2577">
        <v>357007</v>
      </c>
      <c r="Z2577">
        <v>370690</v>
      </c>
      <c r="AA2577">
        <v>384931</v>
      </c>
      <c r="AB2577">
        <v>399116</v>
      </c>
      <c r="AC2577">
        <v>413052</v>
      </c>
      <c r="AD2577">
        <v>427024</v>
      </c>
      <c r="AE2577" s="22" t="s">
        <v>1</v>
      </c>
    </row>
    <row r="2578" spans="1:31" x14ac:dyDescent="0.2">
      <c r="A2578" s="25" t="s">
        <v>53</v>
      </c>
      <c r="B2578" s="11" t="s">
        <v>53</v>
      </c>
      <c r="C2578" s="12">
        <v>562</v>
      </c>
      <c r="D2578" s="11" t="s">
        <v>53</v>
      </c>
      <c r="E2578" s="11" t="s">
        <v>453</v>
      </c>
      <c r="F2578" s="11" t="s">
        <v>312</v>
      </c>
      <c r="G2578" s="12" t="s">
        <v>337</v>
      </c>
      <c r="H2578" s="205">
        <v>157208</v>
      </c>
      <c r="I2578" s="205">
        <v>164134</v>
      </c>
      <c r="J2578" s="205">
        <v>171843</v>
      </c>
      <c r="K2578" s="205">
        <v>179819</v>
      </c>
      <c r="L2578" s="205">
        <v>188435</v>
      </c>
      <c r="M2578">
        <v>197663</v>
      </c>
      <c r="N2578">
        <v>207196</v>
      </c>
      <c r="O2578">
        <v>216995</v>
      </c>
      <c r="P2578">
        <v>226772</v>
      </c>
      <c r="Q2578">
        <v>237129</v>
      </c>
      <c r="R2578">
        <v>247979</v>
      </c>
      <c r="S2578">
        <v>259140</v>
      </c>
      <c r="T2578">
        <v>270622</v>
      </c>
      <c r="U2578">
        <v>282216</v>
      </c>
      <c r="V2578">
        <v>294205</v>
      </c>
      <c r="W2578">
        <v>306565</v>
      </c>
      <c r="X2578">
        <v>319213</v>
      </c>
      <c r="Y2578">
        <v>332173</v>
      </c>
      <c r="Z2578">
        <v>345091</v>
      </c>
      <c r="AA2578">
        <v>358451</v>
      </c>
      <c r="AB2578">
        <v>372274</v>
      </c>
      <c r="AC2578">
        <v>385992</v>
      </c>
      <c r="AD2578">
        <v>399418</v>
      </c>
      <c r="AE2578" s="21" t="s">
        <v>1</v>
      </c>
    </row>
    <row r="2579" spans="1:31" x14ac:dyDescent="0.2">
      <c r="A2579" s="27" t="s">
        <v>53</v>
      </c>
      <c r="B2579" s="13" t="s">
        <v>53</v>
      </c>
      <c r="C2579" s="14">
        <v>562</v>
      </c>
      <c r="D2579" s="13" t="s">
        <v>53</v>
      </c>
      <c r="E2579" s="13" t="s">
        <v>500</v>
      </c>
      <c r="F2579" s="13" t="s">
        <v>313</v>
      </c>
      <c r="G2579" s="14" t="s">
        <v>337</v>
      </c>
      <c r="H2579" s="205">
        <v>162155</v>
      </c>
      <c r="I2579" s="205">
        <v>170565</v>
      </c>
      <c r="J2579" s="205">
        <v>179034</v>
      </c>
      <c r="K2579" s="205">
        <v>187262</v>
      </c>
      <c r="L2579" s="205">
        <v>196057</v>
      </c>
      <c r="M2579">
        <v>205302</v>
      </c>
      <c r="N2579">
        <v>214869</v>
      </c>
      <c r="O2579">
        <v>224896</v>
      </c>
      <c r="P2579">
        <v>235010</v>
      </c>
      <c r="Q2579">
        <v>245608</v>
      </c>
      <c r="R2579">
        <v>256651</v>
      </c>
      <c r="S2579">
        <v>268018</v>
      </c>
      <c r="T2579">
        <v>279752</v>
      </c>
      <c r="U2579">
        <v>291601</v>
      </c>
      <c r="V2579">
        <v>303887</v>
      </c>
      <c r="W2579">
        <v>316584</v>
      </c>
      <c r="X2579">
        <v>329598</v>
      </c>
      <c r="Y2579">
        <v>342968</v>
      </c>
      <c r="Z2579">
        <v>356283</v>
      </c>
      <c r="AA2579">
        <v>370093</v>
      </c>
      <c r="AB2579">
        <v>384410</v>
      </c>
      <c r="AC2579">
        <v>398659</v>
      </c>
      <c r="AD2579">
        <v>412665</v>
      </c>
      <c r="AE2579" s="22" t="s">
        <v>1</v>
      </c>
    </row>
    <row r="2580" spans="1:31" x14ac:dyDescent="0.2">
      <c r="A2580" s="25" t="s">
        <v>53</v>
      </c>
      <c r="B2580" s="11" t="s">
        <v>53</v>
      </c>
      <c r="C2580" s="12">
        <v>562</v>
      </c>
      <c r="D2580" s="11" t="s">
        <v>53</v>
      </c>
      <c r="E2580" s="11" t="s">
        <v>454</v>
      </c>
      <c r="F2580" s="11" t="s">
        <v>312</v>
      </c>
      <c r="G2580" s="12" t="s">
        <v>369</v>
      </c>
      <c r="H2580" s="205">
        <v>150437</v>
      </c>
      <c r="I2580" s="205">
        <v>156808</v>
      </c>
      <c r="J2580" s="205">
        <v>163828</v>
      </c>
      <c r="K2580" s="205">
        <v>171208</v>
      </c>
      <c r="L2580" s="205">
        <v>179353</v>
      </c>
      <c r="M2580">
        <v>188079</v>
      </c>
      <c r="N2580">
        <v>197347</v>
      </c>
      <c r="O2580">
        <v>206916</v>
      </c>
      <c r="P2580">
        <v>216398</v>
      </c>
      <c r="Q2580">
        <v>226299</v>
      </c>
      <c r="R2580">
        <v>236728</v>
      </c>
      <c r="S2580">
        <v>247595</v>
      </c>
      <c r="T2580">
        <v>258769</v>
      </c>
      <c r="U2580">
        <v>270037</v>
      </c>
      <c r="V2580">
        <v>281681</v>
      </c>
      <c r="W2580">
        <v>293718</v>
      </c>
      <c r="X2580">
        <v>306125</v>
      </c>
      <c r="Y2580">
        <v>318834</v>
      </c>
      <c r="Z2580">
        <v>331507</v>
      </c>
      <c r="AA2580">
        <v>344549</v>
      </c>
      <c r="AB2580">
        <v>357995</v>
      </c>
      <c r="AC2580">
        <v>371856</v>
      </c>
      <c r="AD2580">
        <v>385604</v>
      </c>
      <c r="AE2580" s="21" t="s">
        <v>1</v>
      </c>
    </row>
    <row r="2581" spans="1:31" x14ac:dyDescent="0.2">
      <c r="A2581" s="27" t="s">
        <v>53</v>
      </c>
      <c r="B2581" s="13" t="s">
        <v>53</v>
      </c>
      <c r="C2581" s="14">
        <v>562</v>
      </c>
      <c r="D2581" s="13" t="s">
        <v>53</v>
      </c>
      <c r="E2581" s="13" t="s">
        <v>501</v>
      </c>
      <c r="F2581" s="13" t="s">
        <v>313</v>
      </c>
      <c r="G2581" s="14" t="s">
        <v>369</v>
      </c>
      <c r="H2581" s="205">
        <v>153319</v>
      </c>
      <c r="I2581" s="205">
        <v>161726</v>
      </c>
      <c r="J2581" s="205">
        <v>170251</v>
      </c>
      <c r="K2581" s="205">
        <v>178422</v>
      </c>
      <c r="L2581" s="205">
        <v>186834</v>
      </c>
      <c r="M2581">
        <v>195739</v>
      </c>
      <c r="N2581">
        <v>205009</v>
      </c>
      <c r="O2581">
        <v>214597</v>
      </c>
      <c r="P2581">
        <v>224282</v>
      </c>
      <c r="Q2581">
        <v>234527</v>
      </c>
      <c r="R2581">
        <v>245198</v>
      </c>
      <c r="S2581">
        <v>256250.99999999997</v>
      </c>
      <c r="T2581">
        <v>267629</v>
      </c>
      <c r="U2581">
        <v>279103</v>
      </c>
      <c r="V2581">
        <v>291018</v>
      </c>
      <c r="W2581">
        <v>303361</v>
      </c>
      <c r="X2581">
        <v>316106</v>
      </c>
      <c r="Y2581">
        <v>329183</v>
      </c>
      <c r="Z2581">
        <v>342209</v>
      </c>
      <c r="AA2581">
        <v>355662</v>
      </c>
      <c r="AB2581">
        <v>369570</v>
      </c>
      <c r="AC2581">
        <v>383932</v>
      </c>
      <c r="AD2581">
        <v>398220</v>
      </c>
      <c r="AE2581" s="22" t="s">
        <v>1</v>
      </c>
    </row>
    <row r="2582" spans="1:31" x14ac:dyDescent="0.2">
      <c r="A2582" s="25" t="s">
        <v>53</v>
      </c>
      <c r="B2582" s="11" t="s">
        <v>53</v>
      </c>
      <c r="C2582" s="12">
        <v>562</v>
      </c>
      <c r="D2582" s="11" t="s">
        <v>53</v>
      </c>
      <c r="E2582" s="11" t="s">
        <v>473</v>
      </c>
      <c r="F2582" s="11" t="s">
        <v>312</v>
      </c>
      <c r="G2582" s="12" t="s">
        <v>359</v>
      </c>
      <c r="H2582">
        <v>144076</v>
      </c>
      <c r="I2582">
        <v>150050</v>
      </c>
      <c r="J2582">
        <v>156484</v>
      </c>
      <c r="K2582">
        <v>163187</v>
      </c>
      <c r="L2582">
        <v>170724</v>
      </c>
      <c r="M2582">
        <v>178991</v>
      </c>
      <c r="N2582">
        <v>187780</v>
      </c>
      <c r="O2582">
        <v>197057</v>
      </c>
      <c r="P2582">
        <v>206308</v>
      </c>
      <c r="Q2582">
        <v>215900</v>
      </c>
      <c r="R2582">
        <v>225884</v>
      </c>
      <c r="S2582">
        <v>236350</v>
      </c>
      <c r="T2582">
        <v>247213</v>
      </c>
      <c r="U2582">
        <v>258164</v>
      </c>
      <c r="V2582">
        <v>269471</v>
      </c>
      <c r="W2582">
        <v>281174</v>
      </c>
      <c r="X2582">
        <v>293276</v>
      </c>
      <c r="Y2582">
        <v>305728</v>
      </c>
      <c r="Z2582">
        <v>318146</v>
      </c>
      <c r="AA2582">
        <v>330931</v>
      </c>
      <c r="AB2582">
        <v>344069</v>
      </c>
      <c r="AC2582">
        <v>357570</v>
      </c>
      <c r="AD2582">
        <v>371447</v>
      </c>
      <c r="AE2582" s="21"/>
    </row>
    <row r="2583" spans="1:31" x14ac:dyDescent="0.2">
      <c r="A2583" s="27" t="s">
        <v>53</v>
      </c>
      <c r="B2583" s="13" t="s">
        <v>53</v>
      </c>
      <c r="C2583" s="14">
        <v>562</v>
      </c>
      <c r="D2583" s="13" t="s">
        <v>53</v>
      </c>
      <c r="E2583" s="13" t="s">
        <v>480</v>
      </c>
      <c r="F2583" s="13" t="s">
        <v>313</v>
      </c>
      <c r="G2583" s="14" t="s">
        <v>359</v>
      </c>
      <c r="H2583">
        <v>145010</v>
      </c>
      <c r="I2583">
        <v>152905</v>
      </c>
      <c r="J2583">
        <v>161391</v>
      </c>
      <c r="K2583">
        <v>169655</v>
      </c>
      <c r="L2583">
        <v>177993</v>
      </c>
      <c r="M2583">
        <v>186529</v>
      </c>
      <c r="N2583">
        <v>195488</v>
      </c>
      <c r="O2583">
        <v>204741</v>
      </c>
      <c r="P2583">
        <v>213974</v>
      </c>
      <c r="Q2583">
        <v>223777</v>
      </c>
      <c r="R2583">
        <v>234108</v>
      </c>
      <c r="S2583">
        <v>244814</v>
      </c>
      <c r="T2583">
        <v>255856</v>
      </c>
      <c r="U2583">
        <v>266957</v>
      </c>
      <c r="V2583">
        <v>278486</v>
      </c>
      <c r="W2583">
        <v>290473</v>
      </c>
      <c r="X2583">
        <v>302886</v>
      </c>
      <c r="Y2583">
        <v>315673</v>
      </c>
      <c r="Z2583">
        <v>328398</v>
      </c>
      <c r="AA2583">
        <v>341548</v>
      </c>
      <c r="AB2583">
        <v>355113</v>
      </c>
      <c r="AC2583">
        <v>369087</v>
      </c>
      <c r="AD2583">
        <v>383471</v>
      </c>
      <c r="AE2583" s="22"/>
    </row>
    <row r="2584" spans="1:31" x14ac:dyDescent="0.2">
      <c r="A2584" s="25" t="s">
        <v>53</v>
      </c>
      <c r="B2584" s="11" t="s">
        <v>53</v>
      </c>
      <c r="C2584" s="12">
        <v>562</v>
      </c>
      <c r="D2584" s="11" t="s">
        <v>53</v>
      </c>
      <c r="E2584" s="11" t="s">
        <v>474</v>
      </c>
      <c r="F2584" s="11" t="s">
        <v>312</v>
      </c>
      <c r="G2584" s="12" t="s">
        <v>341</v>
      </c>
      <c r="H2584">
        <v>138045</v>
      </c>
      <c r="I2584">
        <v>143671</v>
      </c>
      <c r="J2584">
        <v>149736</v>
      </c>
      <c r="K2584">
        <v>155849</v>
      </c>
      <c r="L2584">
        <v>162691</v>
      </c>
      <c r="M2584">
        <v>170337</v>
      </c>
      <c r="N2584">
        <v>178683</v>
      </c>
      <c r="O2584">
        <v>187506</v>
      </c>
      <c r="P2584">
        <v>196452</v>
      </c>
      <c r="Q2584">
        <v>205794</v>
      </c>
      <c r="R2584">
        <v>215459</v>
      </c>
      <c r="S2584">
        <v>225491</v>
      </c>
      <c r="T2584">
        <v>235974</v>
      </c>
      <c r="U2584">
        <v>246602</v>
      </c>
      <c r="V2584">
        <v>257575</v>
      </c>
      <c r="W2584">
        <v>268932</v>
      </c>
      <c r="X2584">
        <v>280711</v>
      </c>
      <c r="Y2584">
        <v>292875</v>
      </c>
      <c r="Z2584">
        <v>305033</v>
      </c>
      <c r="AA2584">
        <v>317544</v>
      </c>
      <c r="AB2584">
        <v>330414</v>
      </c>
      <c r="AC2584">
        <v>343617</v>
      </c>
      <c r="AD2584">
        <v>357154</v>
      </c>
      <c r="AE2584" s="21"/>
    </row>
    <row r="2585" spans="1:31" x14ac:dyDescent="0.2">
      <c r="A2585" s="27" t="s">
        <v>53</v>
      </c>
      <c r="B2585" s="13" t="s">
        <v>53</v>
      </c>
      <c r="C2585" s="14">
        <v>562</v>
      </c>
      <c r="D2585" s="13" t="s">
        <v>53</v>
      </c>
      <c r="E2585" s="13" t="s">
        <v>481</v>
      </c>
      <c r="F2585" s="13" t="s">
        <v>313</v>
      </c>
      <c r="G2585" s="14" t="s">
        <v>341</v>
      </c>
      <c r="H2585">
        <v>137282</v>
      </c>
      <c r="I2585">
        <v>144575</v>
      </c>
      <c r="J2585">
        <v>152579</v>
      </c>
      <c r="K2585">
        <v>160824</v>
      </c>
      <c r="L2585">
        <v>169233</v>
      </c>
      <c r="M2585">
        <v>177682</v>
      </c>
      <c r="N2585">
        <v>186288</v>
      </c>
      <c r="O2585">
        <v>195259</v>
      </c>
      <c r="P2585">
        <v>204124</v>
      </c>
      <c r="Q2585">
        <v>213455</v>
      </c>
      <c r="R2585">
        <v>223333</v>
      </c>
      <c r="S2585">
        <v>233713</v>
      </c>
      <c r="T2585">
        <v>244432</v>
      </c>
      <c r="U2585">
        <v>255180</v>
      </c>
      <c r="V2585">
        <v>266316</v>
      </c>
      <c r="W2585">
        <v>277905</v>
      </c>
      <c r="X2585">
        <v>289976</v>
      </c>
      <c r="Y2585">
        <v>302454</v>
      </c>
      <c r="Z2585">
        <v>314883</v>
      </c>
      <c r="AA2585">
        <v>327709</v>
      </c>
      <c r="AB2585">
        <v>340956</v>
      </c>
      <c r="AC2585">
        <v>354602</v>
      </c>
      <c r="AD2585">
        <v>368622</v>
      </c>
      <c r="AE2585" s="22"/>
    </row>
    <row r="2586" spans="1:31" x14ac:dyDescent="0.2">
      <c r="A2586" s="25" t="s">
        <v>53</v>
      </c>
      <c r="B2586" s="11" t="s">
        <v>53</v>
      </c>
      <c r="C2586" s="12">
        <v>562</v>
      </c>
      <c r="D2586" s="11" t="s">
        <v>53</v>
      </c>
      <c r="E2586" s="11" t="s">
        <v>475</v>
      </c>
      <c r="F2586" s="11" t="s">
        <v>312</v>
      </c>
      <c r="G2586" s="12" t="s">
        <v>334</v>
      </c>
      <c r="H2586">
        <v>132703</v>
      </c>
      <c r="I2586">
        <v>137603</v>
      </c>
      <c r="J2586">
        <v>143336</v>
      </c>
      <c r="K2586">
        <v>149115</v>
      </c>
      <c r="L2586">
        <v>155352</v>
      </c>
      <c r="M2586">
        <v>162287</v>
      </c>
      <c r="N2586">
        <v>170003</v>
      </c>
      <c r="O2586">
        <v>178397</v>
      </c>
      <c r="P2586">
        <v>186914</v>
      </c>
      <c r="Q2586">
        <v>195937</v>
      </c>
      <c r="R2586">
        <v>205333</v>
      </c>
      <c r="S2586">
        <v>215038</v>
      </c>
      <c r="T2586">
        <v>225101</v>
      </c>
      <c r="U2586">
        <v>235369</v>
      </c>
      <c r="V2586">
        <v>246008</v>
      </c>
      <c r="W2586">
        <v>257012</v>
      </c>
      <c r="X2586">
        <v>268435</v>
      </c>
      <c r="Y2586">
        <v>280287</v>
      </c>
      <c r="Z2586">
        <v>292186</v>
      </c>
      <c r="AA2586">
        <v>304422</v>
      </c>
      <c r="AB2586">
        <v>316999</v>
      </c>
      <c r="AC2586">
        <v>329925</v>
      </c>
      <c r="AD2586">
        <v>343175</v>
      </c>
      <c r="AE2586" s="21"/>
    </row>
    <row r="2587" spans="1:31" x14ac:dyDescent="0.2">
      <c r="A2587" s="27" t="s">
        <v>53</v>
      </c>
      <c r="B2587" s="13" t="s">
        <v>53</v>
      </c>
      <c r="C2587" s="14">
        <v>562</v>
      </c>
      <c r="D2587" s="13" t="s">
        <v>53</v>
      </c>
      <c r="E2587" s="13" t="s">
        <v>482</v>
      </c>
      <c r="F2587" s="13" t="s">
        <v>313</v>
      </c>
      <c r="G2587" s="14" t="s">
        <v>334</v>
      </c>
      <c r="H2587">
        <v>129449.00000000001</v>
      </c>
      <c r="I2587">
        <v>136803</v>
      </c>
      <c r="J2587">
        <v>144224</v>
      </c>
      <c r="K2587">
        <v>152050</v>
      </c>
      <c r="L2587">
        <v>160422</v>
      </c>
      <c r="M2587">
        <v>168923</v>
      </c>
      <c r="N2587">
        <v>177430</v>
      </c>
      <c r="O2587">
        <v>186068</v>
      </c>
      <c r="P2587">
        <v>194659</v>
      </c>
      <c r="Q2587">
        <v>203607</v>
      </c>
      <c r="R2587">
        <v>212994</v>
      </c>
      <c r="S2587">
        <v>222912</v>
      </c>
      <c r="T2587">
        <v>233321</v>
      </c>
      <c r="U2587">
        <v>243765</v>
      </c>
      <c r="V2587">
        <v>254533</v>
      </c>
      <c r="W2587">
        <v>265709</v>
      </c>
      <c r="X2587">
        <v>277370</v>
      </c>
      <c r="Y2587">
        <v>289520</v>
      </c>
      <c r="Z2587">
        <v>301672</v>
      </c>
      <c r="AA2587">
        <v>314184</v>
      </c>
      <c r="AB2587">
        <v>327085</v>
      </c>
      <c r="AC2587">
        <v>340402</v>
      </c>
      <c r="AD2587">
        <v>354108</v>
      </c>
      <c r="AE2587" s="22"/>
    </row>
    <row r="2588" spans="1:31" x14ac:dyDescent="0.2">
      <c r="A2588" s="25" t="s">
        <v>53</v>
      </c>
      <c r="B2588" s="11" t="s">
        <v>53</v>
      </c>
      <c r="C2588" s="12">
        <v>562</v>
      </c>
      <c r="D2588" s="11" t="s">
        <v>53</v>
      </c>
      <c r="E2588" s="11" t="s">
        <v>476</v>
      </c>
      <c r="F2588" s="11" t="s">
        <v>312</v>
      </c>
      <c r="G2588" s="12" t="s">
        <v>345</v>
      </c>
      <c r="H2588">
        <v>128178</v>
      </c>
      <c r="I2588">
        <v>132230</v>
      </c>
      <c r="J2588">
        <v>137225</v>
      </c>
      <c r="K2588">
        <v>142725</v>
      </c>
      <c r="L2588">
        <v>148625</v>
      </c>
      <c r="M2588">
        <v>154944</v>
      </c>
      <c r="N2588">
        <v>161933</v>
      </c>
      <c r="O2588">
        <v>169690</v>
      </c>
      <c r="P2588">
        <v>177815</v>
      </c>
      <c r="Q2588">
        <v>186407</v>
      </c>
      <c r="R2588">
        <v>195473</v>
      </c>
      <c r="S2588">
        <v>204893</v>
      </c>
      <c r="T2588">
        <v>214619</v>
      </c>
      <c r="U2588">
        <v>224499</v>
      </c>
      <c r="V2588">
        <v>234779</v>
      </c>
      <c r="W2588">
        <v>245438</v>
      </c>
      <c r="X2588">
        <v>256490</v>
      </c>
      <c r="Y2588">
        <v>267976</v>
      </c>
      <c r="Z2588">
        <v>279600</v>
      </c>
      <c r="AA2588">
        <v>291575</v>
      </c>
      <c r="AB2588">
        <v>303865</v>
      </c>
      <c r="AC2588">
        <v>316481</v>
      </c>
      <c r="AD2588">
        <v>329445</v>
      </c>
      <c r="AE2588" s="21"/>
    </row>
    <row r="2589" spans="1:31" x14ac:dyDescent="0.2">
      <c r="A2589" s="27" t="s">
        <v>53</v>
      </c>
      <c r="B2589" s="13" t="s">
        <v>53</v>
      </c>
      <c r="C2589" s="14">
        <v>562</v>
      </c>
      <c r="D2589" s="13" t="s">
        <v>53</v>
      </c>
      <c r="E2589" s="13" t="s">
        <v>483</v>
      </c>
      <c r="F2589" s="13" t="s">
        <v>313</v>
      </c>
      <c r="G2589" s="14" t="s">
        <v>345</v>
      </c>
      <c r="H2589">
        <v>121277</v>
      </c>
      <c r="I2589">
        <v>128941</v>
      </c>
      <c r="J2589">
        <v>136403</v>
      </c>
      <c r="K2589">
        <v>143728</v>
      </c>
      <c r="L2589">
        <v>151677</v>
      </c>
      <c r="M2589">
        <v>160127</v>
      </c>
      <c r="N2589">
        <v>168669</v>
      </c>
      <c r="O2589">
        <v>177200</v>
      </c>
      <c r="P2589">
        <v>185481</v>
      </c>
      <c r="Q2589">
        <v>194153</v>
      </c>
      <c r="R2589">
        <v>203144</v>
      </c>
      <c r="S2589">
        <v>212555</v>
      </c>
      <c r="T2589">
        <v>222494</v>
      </c>
      <c r="U2589">
        <v>232659</v>
      </c>
      <c r="V2589">
        <v>243125</v>
      </c>
      <c r="W2589">
        <v>253919</v>
      </c>
      <c r="X2589">
        <v>265147</v>
      </c>
      <c r="Y2589">
        <v>276875</v>
      </c>
      <c r="Z2589">
        <v>288743</v>
      </c>
      <c r="AA2589">
        <v>300978</v>
      </c>
      <c r="AB2589">
        <v>313549</v>
      </c>
      <c r="AC2589">
        <v>326497</v>
      </c>
      <c r="AD2589">
        <v>339862</v>
      </c>
      <c r="AE2589" s="22"/>
    </row>
    <row r="2590" spans="1:31" x14ac:dyDescent="0.2">
      <c r="A2590" s="25" t="s">
        <v>53</v>
      </c>
      <c r="B2590" s="11" t="s">
        <v>53</v>
      </c>
      <c r="C2590" s="12">
        <v>562</v>
      </c>
      <c r="D2590" s="11" t="s">
        <v>53</v>
      </c>
      <c r="E2590" s="11" t="s">
        <v>477</v>
      </c>
      <c r="F2590" s="11" t="s">
        <v>312</v>
      </c>
      <c r="G2590" s="12" t="s">
        <v>339</v>
      </c>
      <c r="H2590">
        <v>124237</v>
      </c>
      <c r="I2590">
        <v>127694</v>
      </c>
      <c r="J2590">
        <v>131821</v>
      </c>
      <c r="K2590">
        <v>136624</v>
      </c>
      <c r="L2590">
        <v>142240</v>
      </c>
      <c r="M2590">
        <v>148221</v>
      </c>
      <c r="N2590">
        <v>154583</v>
      </c>
      <c r="O2590">
        <v>161599</v>
      </c>
      <c r="P2590">
        <v>169117</v>
      </c>
      <c r="Q2590">
        <v>177315</v>
      </c>
      <c r="R2590">
        <v>185950</v>
      </c>
      <c r="S2590">
        <v>195027</v>
      </c>
      <c r="T2590">
        <v>204454</v>
      </c>
      <c r="U2590">
        <v>214020</v>
      </c>
      <c r="V2590">
        <v>223912</v>
      </c>
      <c r="W2590">
        <v>234214</v>
      </c>
      <c r="X2590">
        <v>244907</v>
      </c>
      <c r="Y2590">
        <v>256004.00000000003</v>
      </c>
      <c r="Z2590">
        <v>267291</v>
      </c>
      <c r="AA2590">
        <v>278989</v>
      </c>
      <c r="AB2590">
        <v>291017</v>
      </c>
      <c r="AC2590">
        <v>303334</v>
      </c>
      <c r="AD2590">
        <v>315972</v>
      </c>
      <c r="AE2590" s="21"/>
    </row>
    <row r="2591" spans="1:31" x14ac:dyDescent="0.2">
      <c r="A2591" s="27" t="s">
        <v>53</v>
      </c>
      <c r="B2591" s="13" t="s">
        <v>53</v>
      </c>
      <c r="C2591" s="14">
        <v>562</v>
      </c>
      <c r="D2591" s="13" t="s">
        <v>53</v>
      </c>
      <c r="E2591" s="13" t="s">
        <v>484</v>
      </c>
      <c r="F2591" s="13" t="s">
        <v>313</v>
      </c>
      <c r="G2591" s="14" t="s">
        <v>339</v>
      </c>
      <c r="H2591">
        <v>113149</v>
      </c>
      <c r="I2591">
        <v>120767</v>
      </c>
      <c r="J2591">
        <v>128508.00000000001</v>
      </c>
      <c r="K2591">
        <v>135938</v>
      </c>
      <c r="L2591">
        <v>143379</v>
      </c>
      <c r="M2591">
        <v>151405</v>
      </c>
      <c r="N2591">
        <v>159885</v>
      </c>
      <c r="O2591">
        <v>168436</v>
      </c>
      <c r="P2591">
        <v>176625</v>
      </c>
      <c r="Q2591">
        <v>184983</v>
      </c>
      <c r="R2591">
        <v>193700</v>
      </c>
      <c r="S2591">
        <v>202703</v>
      </c>
      <c r="T2591">
        <v>212119</v>
      </c>
      <c r="U2591">
        <v>221838</v>
      </c>
      <c r="V2591">
        <v>232024</v>
      </c>
      <c r="W2591">
        <v>242517</v>
      </c>
      <c r="X2591">
        <v>253348</v>
      </c>
      <c r="Y2591">
        <v>264622</v>
      </c>
      <c r="Z2591">
        <v>276103</v>
      </c>
      <c r="AA2591">
        <v>288051</v>
      </c>
      <c r="AB2591">
        <v>300344</v>
      </c>
      <c r="AC2591">
        <v>312947</v>
      </c>
      <c r="AD2591">
        <v>325924</v>
      </c>
      <c r="AE2591" s="22"/>
    </row>
    <row r="2592" spans="1:31" x14ac:dyDescent="0.2">
      <c r="A2592" s="25" t="s">
        <v>53</v>
      </c>
      <c r="B2592" s="11" t="s">
        <v>53</v>
      </c>
      <c r="C2592" s="12">
        <v>562</v>
      </c>
      <c r="D2592" s="11" t="s">
        <v>53</v>
      </c>
      <c r="E2592" s="11" t="s">
        <v>478</v>
      </c>
      <c r="F2592" s="11" t="s">
        <v>312</v>
      </c>
      <c r="G2592" s="12" t="s">
        <v>352</v>
      </c>
      <c r="H2592">
        <v>120539</v>
      </c>
      <c r="I2592">
        <v>123752</v>
      </c>
      <c r="J2592">
        <v>127270</v>
      </c>
      <c r="K2592">
        <v>131228</v>
      </c>
      <c r="L2592">
        <v>136144</v>
      </c>
      <c r="M2592">
        <v>141836</v>
      </c>
      <c r="N2592">
        <v>147861</v>
      </c>
      <c r="O2592">
        <v>154242</v>
      </c>
      <c r="P2592">
        <v>161036</v>
      </c>
      <c r="Q2592">
        <v>168622</v>
      </c>
      <c r="R2592">
        <v>176860</v>
      </c>
      <c r="S2592">
        <v>185509</v>
      </c>
      <c r="T2592">
        <v>194584</v>
      </c>
      <c r="U2592">
        <v>203861</v>
      </c>
      <c r="V2592">
        <v>213435</v>
      </c>
      <c r="W2592">
        <v>223348</v>
      </c>
      <c r="X2592">
        <v>233684</v>
      </c>
      <c r="Y2592">
        <v>244410</v>
      </c>
      <c r="Z2592">
        <v>255324</v>
      </c>
      <c r="AA2592">
        <v>266678</v>
      </c>
      <c r="AB2592">
        <v>278428</v>
      </c>
      <c r="AC2592">
        <v>290484</v>
      </c>
      <c r="AD2592">
        <v>302811</v>
      </c>
      <c r="AE2592" s="21"/>
    </row>
    <row r="2593" spans="1:31" x14ac:dyDescent="0.2">
      <c r="A2593" s="27" t="s">
        <v>53</v>
      </c>
      <c r="B2593" s="13" t="s">
        <v>53</v>
      </c>
      <c r="C2593" s="14">
        <v>562</v>
      </c>
      <c r="D2593" s="13" t="s">
        <v>53</v>
      </c>
      <c r="E2593" s="13" t="s">
        <v>485</v>
      </c>
      <c r="F2593" s="13" t="s">
        <v>313</v>
      </c>
      <c r="G2593" s="14" t="s">
        <v>352</v>
      </c>
      <c r="H2593">
        <v>292744</v>
      </c>
      <c r="I2593">
        <v>303964</v>
      </c>
      <c r="J2593">
        <v>314331</v>
      </c>
      <c r="K2593">
        <v>327863</v>
      </c>
      <c r="L2593">
        <v>341575</v>
      </c>
      <c r="M2593">
        <v>355131</v>
      </c>
      <c r="N2593">
        <v>368171</v>
      </c>
      <c r="O2593">
        <v>380328</v>
      </c>
      <c r="P2593">
        <v>395147</v>
      </c>
      <c r="Q2593">
        <v>409978</v>
      </c>
      <c r="R2593">
        <v>424562</v>
      </c>
      <c r="S2593">
        <v>438632</v>
      </c>
      <c r="T2593">
        <v>451935</v>
      </c>
      <c r="U2593">
        <v>211471</v>
      </c>
      <c r="V2593">
        <v>221206</v>
      </c>
      <c r="W2593">
        <v>231418</v>
      </c>
      <c r="X2593">
        <v>241950</v>
      </c>
      <c r="Y2593">
        <v>252813</v>
      </c>
      <c r="Z2593">
        <v>263859</v>
      </c>
      <c r="AA2593">
        <v>275412</v>
      </c>
      <c r="AB2593">
        <v>287416</v>
      </c>
      <c r="AC2593">
        <v>299743</v>
      </c>
      <c r="AD2593">
        <v>312361</v>
      </c>
      <c r="AE2593" s="22"/>
    </row>
    <row r="2594" spans="1:31" x14ac:dyDescent="0.2">
      <c r="A2594" s="25" t="s">
        <v>53</v>
      </c>
      <c r="B2594" s="11" t="s">
        <v>53</v>
      </c>
      <c r="C2594" s="12">
        <v>562</v>
      </c>
      <c r="D2594" s="11" t="s">
        <v>53</v>
      </c>
      <c r="E2594" s="11" t="s">
        <v>479</v>
      </c>
      <c r="F2594" s="11" t="s">
        <v>312</v>
      </c>
      <c r="G2594" s="12" t="s">
        <v>338</v>
      </c>
      <c r="H2594">
        <v>117183</v>
      </c>
      <c r="I2594">
        <v>120050</v>
      </c>
      <c r="J2594">
        <v>123325</v>
      </c>
      <c r="K2594">
        <v>126682</v>
      </c>
      <c r="L2594">
        <v>130751</v>
      </c>
      <c r="M2594">
        <v>135741</v>
      </c>
      <c r="N2594">
        <v>141476</v>
      </c>
      <c r="O2594">
        <v>147520</v>
      </c>
      <c r="P2594">
        <v>153688</v>
      </c>
      <c r="Q2594">
        <v>160547</v>
      </c>
      <c r="R2594">
        <v>168170</v>
      </c>
      <c r="S2594">
        <v>176423</v>
      </c>
      <c r="T2594">
        <v>185071</v>
      </c>
      <c r="U2594">
        <v>193999</v>
      </c>
      <c r="V2594">
        <v>203281</v>
      </c>
      <c r="W2594">
        <v>212872</v>
      </c>
      <c r="X2594">
        <v>222818</v>
      </c>
      <c r="Y2594">
        <v>233188</v>
      </c>
      <c r="Z2594">
        <v>243739</v>
      </c>
      <c r="AA2594">
        <v>254714</v>
      </c>
      <c r="AB2594">
        <v>266114</v>
      </c>
      <c r="AC2594">
        <v>277890</v>
      </c>
      <c r="AD2594">
        <v>289958</v>
      </c>
      <c r="AE2594" s="21"/>
    </row>
    <row r="2595" spans="1:31" x14ac:dyDescent="0.2">
      <c r="A2595" s="27" t="s">
        <v>53</v>
      </c>
      <c r="B2595" s="13" t="s">
        <v>53</v>
      </c>
      <c r="C2595" s="14">
        <v>562</v>
      </c>
      <c r="D2595" s="13" t="s">
        <v>53</v>
      </c>
      <c r="E2595" s="13" t="s">
        <v>486</v>
      </c>
      <c r="F2595" s="13" t="s">
        <v>313</v>
      </c>
      <c r="G2595" s="14" t="s">
        <v>338</v>
      </c>
      <c r="H2595">
        <v>97934</v>
      </c>
      <c r="I2595">
        <v>104992</v>
      </c>
      <c r="J2595">
        <v>112223</v>
      </c>
      <c r="K2595">
        <v>119903</v>
      </c>
      <c r="L2595">
        <v>127760</v>
      </c>
      <c r="M2595">
        <v>135378</v>
      </c>
      <c r="N2595">
        <v>142921</v>
      </c>
      <c r="O2595">
        <v>150979</v>
      </c>
      <c r="P2595">
        <v>159118</v>
      </c>
      <c r="Q2595">
        <v>167396</v>
      </c>
      <c r="R2595">
        <v>175694</v>
      </c>
      <c r="S2595">
        <v>184108</v>
      </c>
      <c r="T2595">
        <v>192835</v>
      </c>
      <c r="U2595">
        <v>201626</v>
      </c>
      <c r="V2595">
        <v>210846</v>
      </c>
      <c r="W2595">
        <v>220604</v>
      </c>
      <c r="X2595">
        <v>230852</v>
      </c>
      <c r="Y2595">
        <v>241416</v>
      </c>
      <c r="Z2595">
        <v>252061</v>
      </c>
      <c r="AA2595">
        <v>263172</v>
      </c>
      <c r="AB2595">
        <v>274776</v>
      </c>
      <c r="AC2595">
        <v>286812</v>
      </c>
      <c r="AD2595">
        <v>299156</v>
      </c>
      <c r="AE2595" s="22"/>
    </row>
    <row r="2596" spans="1:31" x14ac:dyDescent="0.2">
      <c r="A2596" s="25" t="s">
        <v>53</v>
      </c>
      <c r="B2596" s="11" t="s">
        <v>53</v>
      </c>
      <c r="C2596" s="12">
        <v>562</v>
      </c>
      <c r="D2596" s="11" t="s">
        <v>53</v>
      </c>
      <c r="E2596" s="11" t="s">
        <v>458</v>
      </c>
      <c r="F2596" s="11" t="s">
        <v>312</v>
      </c>
      <c r="G2596" s="12" t="s">
        <v>457</v>
      </c>
      <c r="H2596" s="205">
        <v>754285</v>
      </c>
      <c r="I2596" s="205">
        <v>786742.99999999988</v>
      </c>
      <c r="J2596" s="205">
        <v>822334.00000000012</v>
      </c>
      <c r="K2596" s="205">
        <v>858961</v>
      </c>
      <c r="L2596" s="205">
        <v>899242</v>
      </c>
      <c r="M2596">
        <v>942572</v>
      </c>
      <c r="N2596">
        <v>988223</v>
      </c>
      <c r="O2596">
        <v>1035822.0000000001</v>
      </c>
      <c r="P2596">
        <v>1083521</v>
      </c>
      <c r="Q2596">
        <v>1133508</v>
      </c>
      <c r="R2596">
        <v>1185564</v>
      </c>
      <c r="S2596">
        <v>1239530.0000000002</v>
      </c>
      <c r="T2596">
        <v>1295348</v>
      </c>
      <c r="U2596">
        <v>1351742.0000000002</v>
      </c>
      <c r="V2596">
        <v>1409984.0000000002</v>
      </c>
      <c r="W2596">
        <v>1470026</v>
      </c>
      <c r="X2596">
        <v>1531835</v>
      </c>
      <c r="Y2596">
        <v>1595336</v>
      </c>
      <c r="Z2596">
        <v>1658748.9999999998</v>
      </c>
      <c r="AA2596">
        <v>1724199</v>
      </c>
      <c r="AB2596">
        <v>1791144</v>
      </c>
      <c r="AC2596">
        <v>1858801</v>
      </c>
      <c r="AD2596">
        <v>1926742.0000000002</v>
      </c>
      <c r="AE2596" s="21" t="s">
        <v>1</v>
      </c>
    </row>
    <row r="2597" spans="1:31" x14ac:dyDescent="0.2">
      <c r="A2597" s="27" t="s">
        <v>53</v>
      </c>
      <c r="B2597" s="13" t="s">
        <v>53</v>
      </c>
      <c r="C2597" s="14">
        <v>562</v>
      </c>
      <c r="D2597" s="13" t="s">
        <v>53</v>
      </c>
      <c r="E2597" s="13" t="s">
        <v>456</v>
      </c>
      <c r="F2597" s="13" t="s">
        <v>312</v>
      </c>
      <c r="G2597" s="14" t="s">
        <v>455</v>
      </c>
      <c r="H2597" s="205">
        <v>622839.99999999988</v>
      </c>
      <c r="I2597" s="205">
        <v>641329</v>
      </c>
      <c r="J2597" s="205">
        <v>662977.00000000012</v>
      </c>
      <c r="K2597" s="205">
        <v>686374</v>
      </c>
      <c r="L2597" s="205">
        <v>713112</v>
      </c>
      <c r="M2597">
        <v>743029</v>
      </c>
      <c r="N2597">
        <v>775856</v>
      </c>
      <c r="O2597">
        <v>811448</v>
      </c>
      <c r="P2597">
        <v>848570</v>
      </c>
      <c r="Q2597">
        <v>888828.00000000023</v>
      </c>
      <c r="R2597">
        <v>931786</v>
      </c>
      <c r="S2597">
        <v>976890.00000000012</v>
      </c>
      <c r="T2597">
        <v>1023829.0000000001</v>
      </c>
      <c r="U2597">
        <v>1071748</v>
      </c>
      <c r="V2597">
        <v>1121415</v>
      </c>
      <c r="W2597">
        <v>1172884</v>
      </c>
      <c r="X2597">
        <v>1226334</v>
      </c>
      <c r="Y2597">
        <v>1281864.9999999998</v>
      </c>
      <c r="Z2597">
        <v>1338140</v>
      </c>
      <c r="AA2597">
        <v>1396378.0000000002</v>
      </c>
      <c r="AB2597">
        <v>1456423.0000000002</v>
      </c>
      <c r="AC2597">
        <v>1518114</v>
      </c>
      <c r="AD2597">
        <v>1581361</v>
      </c>
      <c r="AE2597" s="22" t="s">
        <v>1</v>
      </c>
    </row>
    <row r="2598" spans="1:31" x14ac:dyDescent="0.2">
      <c r="A2598" s="25" t="s">
        <v>53</v>
      </c>
      <c r="B2598" s="11" t="s">
        <v>53</v>
      </c>
      <c r="C2598" s="12">
        <v>562</v>
      </c>
      <c r="D2598" s="11" t="s">
        <v>53</v>
      </c>
      <c r="E2598" s="11" t="s">
        <v>502</v>
      </c>
      <c r="F2598" s="11" t="s">
        <v>313</v>
      </c>
      <c r="G2598" s="12" t="s">
        <v>457</v>
      </c>
      <c r="H2598" s="205">
        <v>768744</v>
      </c>
      <c r="I2598" s="205">
        <v>809042.99999999988</v>
      </c>
      <c r="J2598" s="205">
        <v>851137.99999999988</v>
      </c>
      <c r="K2598" s="205">
        <v>892665.99999999988</v>
      </c>
      <c r="L2598" s="205">
        <v>935780</v>
      </c>
      <c r="M2598">
        <v>980419</v>
      </c>
      <c r="N2598">
        <v>1026765.0000000001</v>
      </c>
      <c r="O2598">
        <v>1075099</v>
      </c>
      <c r="P2598">
        <v>1123475.0000000002</v>
      </c>
      <c r="Q2598">
        <v>1174443</v>
      </c>
      <c r="R2598">
        <v>1227701</v>
      </c>
      <c r="S2598">
        <v>1282894</v>
      </c>
      <c r="T2598">
        <v>1339887</v>
      </c>
      <c r="U2598">
        <v>1397294</v>
      </c>
      <c r="V2598">
        <v>1456822</v>
      </c>
      <c r="W2598">
        <v>1518384</v>
      </c>
      <c r="X2598">
        <v>1581899</v>
      </c>
      <c r="Y2598">
        <v>1647284.9999999998</v>
      </c>
      <c r="Z2598">
        <v>1712463</v>
      </c>
      <c r="AA2598">
        <v>1779943</v>
      </c>
      <c r="AB2598">
        <v>1849165</v>
      </c>
      <c r="AC2598">
        <v>1919331.9999999998</v>
      </c>
      <c r="AD2598">
        <v>1990002.0000000002</v>
      </c>
      <c r="AE2598" s="21" t="s">
        <v>1</v>
      </c>
    </row>
    <row r="2599" spans="1:31" x14ac:dyDescent="0.2">
      <c r="A2599" s="27" t="s">
        <v>53</v>
      </c>
      <c r="B2599" s="13" t="s">
        <v>53</v>
      </c>
      <c r="C2599" s="14">
        <v>562</v>
      </c>
      <c r="D2599" s="13" t="s">
        <v>53</v>
      </c>
      <c r="E2599" s="13" t="s">
        <v>503</v>
      </c>
      <c r="F2599" s="13" t="s">
        <v>313</v>
      </c>
      <c r="G2599" s="14" t="s">
        <v>338</v>
      </c>
      <c r="H2599" s="205">
        <v>567286</v>
      </c>
      <c r="I2599" s="205">
        <v>604156.00000000012</v>
      </c>
      <c r="J2599" s="205">
        <v>641684</v>
      </c>
      <c r="K2599" s="205">
        <v>679687</v>
      </c>
      <c r="L2599" s="205">
        <v>718850.99999999988</v>
      </c>
      <c r="M2599">
        <v>758959.00000000012</v>
      </c>
      <c r="N2599">
        <v>800088</v>
      </c>
      <c r="O2599">
        <v>842346.00000000012</v>
      </c>
      <c r="P2599">
        <v>883758</v>
      </c>
      <c r="Q2599">
        <v>926274.99999999988</v>
      </c>
      <c r="R2599">
        <v>970068</v>
      </c>
      <c r="S2599">
        <v>1015543.9999999999</v>
      </c>
      <c r="T2599">
        <v>1063033</v>
      </c>
      <c r="U2599">
        <v>1111359</v>
      </c>
      <c r="V2599">
        <v>1161734</v>
      </c>
      <c r="W2599">
        <v>1214167</v>
      </c>
      <c r="X2599">
        <v>1268667.0000000002</v>
      </c>
      <c r="Y2599">
        <v>1325245.9999999998</v>
      </c>
      <c r="Z2599">
        <v>1382437.9999999998</v>
      </c>
      <c r="AA2599">
        <v>1441797</v>
      </c>
      <c r="AB2599">
        <v>1503170</v>
      </c>
      <c r="AC2599">
        <v>1566400.9999999998</v>
      </c>
      <c r="AD2599">
        <v>1631411</v>
      </c>
      <c r="AE2599" s="22" t="s">
        <v>1</v>
      </c>
    </row>
    <row r="2600" spans="1:31" x14ac:dyDescent="0.2">
      <c r="A2600" s="25" t="s">
        <v>53</v>
      </c>
      <c r="B2600" s="11" t="s">
        <v>53</v>
      </c>
      <c r="C2600" s="12">
        <v>562</v>
      </c>
      <c r="D2600" s="11" t="s">
        <v>53</v>
      </c>
      <c r="E2600" s="11" t="s">
        <v>504</v>
      </c>
      <c r="F2600" s="11"/>
      <c r="G2600" s="12"/>
      <c r="H2600" s="205">
        <v>0</v>
      </c>
      <c r="I2600" s="205">
        <v>0</v>
      </c>
      <c r="J2600" s="205">
        <v>0</v>
      </c>
      <c r="K2600" s="205">
        <v>0</v>
      </c>
      <c r="L2600" s="205">
        <v>0</v>
      </c>
      <c r="M2600">
        <v>0</v>
      </c>
      <c r="N2600">
        <v>0</v>
      </c>
      <c r="O2600">
        <v>0</v>
      </c>
      <c r="P2600">
        <v>0</v>
      </c>
      <c r="Q2600">
        <v>0</v>
      </c>
      <c r="R2600">
        <v>0</v>
      </c>
      <c r="S2600">
        <v>0</v>
      </c>
      <c r="T2600">
        <v>0</v>
      </c>
      <c r="U2600">
        <v>0</v>
      </c>
      <c r="V2600">
        <v>0</v>
      </c>
      <c r="W2600">
        <v>0</v>
      </c>
      <c r="X2600">
        <v>0</v>
      </c>
      <c r="Y2600">
        <v>0</v>
      </c>
      <c r="Z2600">
        <v>0</v>
      </c>
      <c r="AA2600">
        <v>0</v>
      </c>
      <c r="AB2600">
        <v>0</v>
      </c>
      <c r="AC2600">
        <v>0</v>
      </c>
      <c r="AD2600">
        <v>0</v>
      </c>
      <c r="AE2600" s="21" t="s">
        <v>1</v>
      </c>
    </row>
    <row r="2601" spans="1:31" x14ac:dyDescent="0.2">
      <c r="A2601" s="27" t="s">
        <v>53</v>
      </c>
      <c r="B2601" s="13" t="s">
        <v>53</v>
      </c>
      <c r="C2601" s="14">
        <v>562</v>
      </c>
      <c r="D2601" s="13" t="s">
        <v>53</v>
      </c>
      <c r="E2601" s="13" t="s">
        <v>505</v>
      </c>
      <c r="F2601" s="13"/>
      <c r="G2601" s="14"/>
      <c r="H2601" s="205">
        <v>15250913</v>
      </c>
      <c r="I2601" s="205">
        <v>15843131</v>
      </c>
      <c r="J2601" s="205">
        <v>16464025.000000002</v>
      </c>
      <c r="K2601" s="205">
        <v>17114770</v>
      </c>
      <c r="L2601" s="205">
        <v>17795209</v>
      </c>
      <c r="M2601">
        <v>18504287</v>
      </c>
      <c r="N2601">
        <v>19240182</v>
      </c>
      <c r="O2601">
        <v>20001663</v>
      </c>
      <c r="P2601">
        <v>20788789</v>
      </c>
      <c r="Q2601">
        <v>21602388</v>
      </c>
      <c r="R2601">
        <v>22442831</v>
      </c>
      <c r="S2601">
        <v>23310719</v>
      </c>
      <c r="T2601">
        <v>24206636</v>
      </c>
      <c r="U2601">
        <v>25130810</v>
      </c>
      <c r="V2601">
        <v>26083660</v>
      </c>
      <c r="W2601">
        <v>27066230</v>
      </c>
      <c r="X2601">
        <v>28079834</v>
      </c>
      <c r="Y2601">
        <v>29125511</v>
      </c>
      <c r="Z2601">
        <v>30203732</v>
      </c>
      <c r="AA2601">
        <v>31314612</v>
      </c>
      <c r="AB2601">
        <v>32458494</v>
      </c>
      <c r="AC2601">
        <v>33635579</v>
      </c>
      <c r="AD2601">
        <v>34846019</v>
      </c>
      <c r="AE2601" s="22" t="s">
        <v>1</v>
      </c>
    </row>
    <row r="2602" spans="1:31" x14ac:dyDescent="0.2">
      <c r="A2602" s="25" t="s">
        <v>54</v>
      </c>
      <c r="B2602" s="11" t="s">
        <v>54</v>
      </c>
      <c r="C2602" s="12">
        <v>566</v>
      </c>
      <c r="D2602" s="11" t="s">
        <v>54</v>
      </c>
      <c r="E2602" s="11" t="s">
        <v>440</v>
      </c>
      <c r="F2602" s="11" t="s">
        <v>312</v>
      </c>
      <c r="G2602" s="12" t="s">
        <v>319</v>
      </c>
      <c r="H2602" s="205">
        <v>2493839</v>
      </c>
      <c r="I2602" s="205">
        <v>2540112</v>
      </c>
      <c r="J2602" s="205">
        <v>2610244</v>
      </c>
      <c r="K2602" s="205">
        <v>2679819</v>
      </c>
      <c r="L2602" s="205">
        <v>2746680</v>
      </c>
      <c r="M2602">
        <v>2811373</v>
      </c>
      <c r="N2602">
        <v>2873619</v>
      </c>
      <c r="O2602">
        <v>2939127</v>
      </c>
      <c r="P2602">
        <v>3012329</v>
      </c>
      <c r="Q2602">
        <v>3082603</v>
      </c>
      <c r="R2602">
        <v>3146558</v>
      </c>
      <c r="S2602">
        <v>3182022</v>
      </c>
      <c r="T2602">
        <v>3239033</v>
      </c>
      <c r="U2602">
        <v>3290775</v>
      </c>
      <c r="V2602">
        <v>3339039</v>
      </c>
      <c r="W2602">
        <v>3386853</v>
      </c>
      <c r="X2602">
        <v>3443518</v>
      </c>
      <c r="Y2602">
        <v>3497934</v>
      </c>
      <c r="Z2602">
        <v>3561891</v>
      </c>
      <c r="AA2602">
        <v>3625630</v>
      </c>
      <c r="AB2602">
        <v>3687440</v>
      </c>
      <c r="AC2602">
        <v>3733843</v>
      </c>
      <c r="AD2602">
        <v>3796489</v>
      </c>
      <c r="AE2602" s="21" t="s">
        <v>1</v>
      </c>
    </row>
    <row r="2603" spans="1:31" x14ac:dyDescent="0.2">
      <c r="A2603" s="27" t="s">
        <v>54</v>
      </c>
      <c r="B2603" s="13" t="s">
        <v>54</v>
      </c>
      <c r="C2603" s="14">
        <v>566</v>
      </c>
      <c r="D2603" s="13" t="s">
        <v>54</v>
      </c>
      <c r="E2603" s="13" t="s">
        <v>487</v>
      </c>
      <c r="F2603" s="13" t="s">
        <v>313</v>
      </c>
      <c r="G2603" s="14" t="s">
        <v>319</v>
      </c>
      <c r="H2603" s="205">
        <v>2604225</v>
      </c>
      <c r="I2603" s="205">
        <v>2652379</v>
      </c>
      <c r="J2603" s="205">
        <v>2726919</v>
      </c>
      <c r="K2603" s="205">
        <v>2800909</v>
      </c>
      <c r="L2603" s="205">
        <v>2871864</v>
      </c>
      <c r="M2603">
        <v>2940398</v>
      </c>
      <c r="N2603">
        <v>3006120</v>
      </c>
      <c r="O2603">
        <v>3075639</v>
      </c>
      <c r="P2603">
        <v>3153760</v>
      </c>
      <c r="Q2603">
        <v>3228702</v>
      </c>
      <c r="R2603">
        <v>3296854</v>
      </c>
      <c r="S2603">
        <v>3334758</v>
      </c>
      <c r="T2603">
        <v>3395368</v>
      </c>
      <c r="U2603">
        <v>3450769</v>
      </c>
      <c r="V2603">
        <v>3502273</v>
      </c>
      <c r="W2603">
        <v>3552840</v>
      </c>
      <c r="X2603">
        <v>3610867</v>
      </c>
      <c r="Y2603">
        <v>3667778</v>
      </c>
      <c r="Z2603">
        <v>3734458</v>
      </c>
      <c r="AA2603">
        <v>3800633</v>
      </c>
      <c r="AB2603">
        <v>3864696</v>
      </c>
      <c r="AC2603">
        <v>3913126</v>
      </c>
      <c r="AD2603">
        <v>3978388</v>
      </c>
      <c r="AE2603" s="22" t="s">
        <v>1</v>
      </c>
    </row>
    <row r="2604" spans="1:31" x14ac:dyDescent="0.2">
      <c r="A2604" s="25" t="s">
        <v>54</v>
      </c>
      <c r="B2604" s="11" t="s">
        <v>54</v>
      </c>
      <c r="C2604" s="12">
        <v>566</v>
      </c>
      <c r="D2604" s="11" t="s">
        <v>54</v>
      </c>
      <c r="E2604" s="11" t="s">
        <v>441</v>
      </c>
      <c r="F2604" s="11" t="s">
        <v>312</v>
      </c>
      <c r="G2604" s="12" t="s">
        <v>355</v>
      </c>
      <c r="H2604" s="205">
        <v>2392999</v>
      </c>
      <c r="I2604" s="205">
        <v>2459821</v>
      </c>
      <c r="J2604" s="205">
        <v>2516952</v>
      </c>
      <c r="K2604" s="205">
        <v>2587162</v>
      </c>
      <c r="L2604" s="205">
        <v>2654574</v>
      </c>
      <c r="M2604">
        <v>2719438</v>
      </c>
      <c r="N2604">
        <v>2782624</v>
      </c>
      <c r="O2604">
        <v>2845168</v>
      </c>
      <c r="P2604">
        <v>2918142</v>
      </c>
      <c r="Q2604">
        <v>2989658</v>
      </c>
      <c r="R2604">
        <v>3056696</v>
      </c>
      <c r="S2604">
        <v>3115530</v>
      </c>
      <c r="T2604">
        <v>3162358</v>
      </c>
      <c r="U2604">
        <v>3217240</v>
      </c>
      <c r="V2604">
        <v>3267343</v>
      </c>
      <c r="W2604">
        <v>3315032</v>
      </c>
      <c r="X2604">
        <v>3363714</v>
      </c>
      <c r="Y2604">
        <v>3417323</v>
      </c>
      <c r="Z2604">
        <v>3478913</v>
      </c>
      <c r="AA2604">
        <v>3540853</v>
      </c>
      <c r="AB2604">
        <v>3601679</v>
      </c>
      <c r="AC2604">
        <v>3659499</v>
      </c>
      <c r="AD2604">
        <v>3712195</v>
      </c>
      <c r="AE2604" s="21" t="s">
        <v>1</v>
      </c>
    </row>
    <row r="2605" spans="1:31" x14ac:dyDescent="0.2">
      <c r="A2605" s="27" t="s">
        <v>54</v>
      </c>
      <c r="B2605" s="13" t="s">
        <v>54</v>
      </c>
      <c r="C2605" s="14">
        <v>566</v>
      </c>
      <c r="D2605" s="13" t="s">
        <v>54</v>
      </c>
      <c r="E2605" s="13" t="s">
        <v>488</v>
      </c>
      <c r="F2605" s="13" t="s">
        <v>313</v>
      </c>
      <c r="G2605" s="14" t="s">
        <v>355</v>
      </c>
      <c r="H2605" s="205">
        <v>2495789</v>
      </c>
      <c r="I2605" s="205">
        <v>2566814</v>
      </c>
      <c r="J2605" s="205">
        <v>2626963</v>
      </c>
      <c r="K2605" s="205">
        <v>2701659</v>
      </c>
      <c r="L2605" s="205">
        <v>2773219</v>
      </c>
      <c r="M2605">
        <v>2841921</v>
      </c>
      <c r="N2605">
        <v>2908732</v>
      </c>
      <c r="O2605">
        <v>2974813</v>
      </c>
      <c r="P2605">
        <v>3052585</v>
      </c>
      <c r="Q2605">
        <v>3128744</v>
      </c>
      <c r="R2605">
        <v>3200065</v>
      </c>
      <c r="S2605">
        <v>3262602</v>
      </c>
      <c r="T2605">
        <v>3312338</v>
      </c>
      <c r="U2605">
        <v>3370984</v>
      </c>
      <c r="V2605">
        <v>3424464</v>
      </c>
      <c r="W2605">
        <v>3475065</v>
      </c>
      <c r="X2605">
        <v>3526128</v>
      </c>
      <c r="Y2605">
        <v>3581533</v>
      </c>
      <c r="Z2605">
        <v>3645868</v>
      </c>
      <c r="AA2605">
        <v>3710210</v>
      </c>
      <c r="AB2605">
        <v>3773156</v>
      </c>
      <c r="AC2605">
        <v>3832937</v>
      </c>
      <c r="AD2605">
        <v>3887595</v>
      </c>
      <c r="AE2605" s="22" t="s">
        <v>1</v>
      </c>
    </row>
    <row r="2606" spans="1:31" x14ac:dyDescent="0.2">
      <c r="A2606" s="25" t="s">
        <v>54</v>
      </c>
      <c r="B2606" s="11" t="s">
        <v>54</v>
      </c>
      <c r="C2606" s="12">
        <v>566</v>
      </c>
      <c r="D2606" s="11" t="s">
        <v>54</v>
      </c>
      <c r="E2606" s="11" t="s">
        <v>442</v>
      </c>
      <c r="F2606" s="11" t="s">
        <v>312</v>
      </c>
      <c r="G2606" s="12" t="s">
        <v>317</v>
      </c>
      <c r="H2606" s="205">
        <v>2297189</v>
      </c>
      <c r="I2606" s="205">
        <v>2365219</v>
      </c>
      <c r="J2606" s="205">
        <v>2426023</v>
      </c>
      <c r="K2606" s="205">
        <v>2496699</v>
      </c>
      <c r="L2606" s="205">
        <v>2564695</v>
      </c>
      <c r="M2606">
        <v>2629959</v>
      </c>
      <c r="N2606">
        <v>2693057</v>
      </c>
      <c r="O2606">
        <v>2754726</v>
      </c>
      <c r="P2606">
        <v>2826971</v>
      </c>
      <c r="Q2606">
        <v>2898999</v>
      </c>
      <c r="R2606">
        <v>2968157</v>
      </c>
      <c r="S2606">
        <v>3031098</v>
      </c>
      <c r="T2606">
        <v>3084383</v>
      </c>
      <c r="U2606">
        <v>3142700</v>
      </c>
      <c r="V2606">
        <v>3195370</v>
      </c>
      <c r="W2606">
        <v>3244100</v>
      </c>
      <c r="X2606">
        <v>3291634</v>
      </c>
      <c r="Y2606">
        <v>3341246</v>
      </c>
      <c r="Z2606">
        <v>3400658</v>
      </c>
      <c r="AA2606">
        <v>3460829</v>
      </c>
      <c r="AB2606">
        <v>3520540</v>
      </c>
      <c r="AC2606">
        <v>3578148</v>
      </c>
      <c r="AD2606">
        <v>3631780</v>
      </c>
      <c r="AE2606" s="21" t="s">
        <v>1</v>
      </c>
    </row>
    <row r="2607" spans="1:31" x14ac:dyDescent="0.2">
      <c r="A2607" s="27" t="s">
        <v>54</v>
      </c>
      <c r="B2607" s="13" t="s">
        <v>54</v>
      </c>
      <c r="C2607" s="14">
        <v>566</v>
      </c>
      <c r="D2607" s="13" t="s">
        <v>54</v>
      </c>
      <c r="E2607" s="13" t="s">
        <v>489</v>
      </c>
      <c r="F2607" s="13" t="s">
        <v>313</v>
      </c>
      <c r="G2607" s="14" t="s">
        <v>317</v>
      </c>
      <c r="H2607" s="205">
        <v>2392912</v>
      </c>
      <c r="I2607" s="205">
        <v>2465311</v>
      </c>
      <c r="J2607" s="205">
        <v>2529594</v>
      </c>
      <c r="K2607" s="205">
        <v>2604815</v>
      </c>
      <c r="L2607" s="205">
        <v>2677026</v>
      </c>
      <c r="M2607">
        <v>2746166</v>
      </c>
      <c r="N2607">
        <v>2812859</v>
      </c>
      <c r="O2607">
        <v>2877927</v>
      </c>
      <c r="P2607">
        <v>2954831</v>
      </c>
      <c r="Q2607">
        <v>3031446</v>
      </c>
      <c r="R2607">
        <v>3104935</v>
      </c>
      <c r="S2607">
        <v>3171746</v>
      </c>
      <c r="T2607">
        <v>3228237</v>
      </c>
      <c r="U2607">
        <v>3290410</v>
      </c>
      <c r="V2607">
        <v>3346597</v>
      </c>
      <c r="W2607">
        <v>3398409</v>
      </c>
      <c r="X2607">
        <v>3448507</v>
      </c>
      <c r="Y2607">
        <v>3500100</v>
      </c>
      <c r="Z2607">
        <v>3562323</v>
      </c>
      <c r="AA2607">
        <v>3624928</v>
      </c>
      <c r="AB2607">
        <v>3686720</v>
      </c>
      <c r="AC2607">
        <v>3746138</v>
      </c>
      <c r="AD2607">
        <v>3801431</v>
      </c>
      <c r="AE2607" s="22" t="s">
        <v>1</v>
      </c>
    </row>
    <row r="2608" spans="1:31" x14ac:dyDescent="0.2">
      <c r="A2608" s="25" t="s">
        <v>54</v>
      </c>
      <c r="B2608" s="11" t="s">
        <v>54</v>
      </c>
      <c r="C2608" s="12">
        <v>566</v>
      </c>
      <c r="D2608" s="11" t="s">
        <v>54</v>
      </c>
      <c r="E2608" s="11" t="s">
        <v>443</v>
      </c>
      <c r="F2608" s="11" t="s">
        <v>312</v>
      </c>
      <c r="G2608" s="12" t="s">
        <v>356</v>
      </c>
      <c r="H2608" s="205">
        <v>2206364</v>
      </c>
      <c r="I2608" s="205">
        <v>2274513</v>
      </c>
      <c r="J2608" s="205">
        <v>2337657</v>
      </c>
      <c r="K2608" s="205">
        <v>2408660</v>
      </c>
      <c r="L2608" s="205">
        <v>2477039</v>
      </c>
      <c r="M2608">
        <v>2542835</v>
      </c>
      <c r="N2608">
        <v>2606176</v>
      </c>
      <c r="O2608">
        <v>2667501</v>
      </c>
      <c r="P2608">
        <v>2738544</v>
      </c>
      <c r="Q2608">
        <v>2810557</v>
      </c>
      <c r="R2608">
        <v>2880990</v>
      </c>
      <c r="S2608">
        <v>2946960</v>
      </c>
      <c r="T2608">
        <v>3005388</v>
      </c>
      <c r="U2608">
        <v>3067451</v>
      </c>
      <c r="V2608">
        <v>3122965</v>
      </c>
      <c r="W2608">
        <v>3173685</v>
      </c>
      <c r="X2608">
        <v>3221455</v>
      </c>
      <c r="Y2608">
        <v>3268893</v>
      </c>
      <c r="Z2608">
        <v>3326335</v>
      </c>
      <c r="AA2608">
        <v>3384909</v>
      </c>
      <c r="AB2608">
        <v>3443454</v>
      </c>
      <c r="AC2608">
        <v>3500638</v>
      </c>
      <c r="AD2608">
        <v>3554835</v>
      </c>
      <c r="AE2608" s="21" t="s">
        <v>1</v>
      </c>
    </row>
    <row r="2609" spans="1:31" x14ac:dyDescent="0.2">
      <c r="A2609" s="27" t="s">
        <v>54</v>
      </c>
      <c r="B2609" s="13" t="s">
        <v>54</v>
      </c>
      <c r="C2609" s="14">
        <v>566</v>
      </c>
      <c r="D2609" s="13" t="s">
        <v>54</v>
      </c>
      <c r="E2609" s="13" t="s">
        <v>490</v>
      </c>
      <c r="F2609" s="13" t="s">
        <v>313</v>
      </c>
      <c r="G2609" s="14" t="s">
        <v>356</v>
      </c>
      <c r="H2609" s="205">
        <v>2295533</v>
      </c>
      <c r="I2609" s="205">
        <v>2368091</v>
      </c>
      <c r="J2609" s="205">
        <v>2435022</v>
      </c>
      <c r="K2609" s="205">
        <v>2510633</v>
      </c>
      <c r="L2609" s="205">
        <v>2583271</v>
      </c>
      <c r="M2609">
        <v>2653008</v>
      </c>
      <c r="N2609">
        <v>2719966</v>
      </c>
      <c r="O2609">
        <v>2784632</v>
      </c>
      <c r="P2609">
        <v>2860186</v>
      </c>
      <c r="Q2609">
        <v>2936700</v>
      </c>
      <c r="R2609">
        <v>3011477</v>
      </c>
      <c r="S2609">
        <v>3081438</v>
      </c>
      <c r="T2609">
        <v>3143320</v>
      </c>
      <c r="U2609">
        <v>3209336</v>
      </c>
      <c r="V2609">
        <v>3268479</v>
      </c>
      <c r="W2609">
        <v>3322455</v>
      </c>
      <c r="X2609">
        <v>3372989</v>
      </c>
      <c r="Y2609">
        <v>3422619</v>
      </c>
      <c r="Z2609">
        <v>3482993</v>
      </c>
      <c r="AA2609">
        <v>3544058</v>
      </c>
      <c r="AB2609">
        <v>3604727</v>
      </c>
      <c r="AC2609">
        <v>3663680</v>
      </c>
      <c r="AD2609">
        <v>3719370</v>
      </c>
      <c r="AE2609" s="22" t="s">
        <v>1</v>
      </c>
    </row>
    <row r="2610" spans="1:31" x14ac:dyDescent="0.2">
      <c r="A2610" s="25" t="s">
        <v>54</v>
      </c>
      <c r="B2610" s="11" t="s">
        <v>54</v>
      </c>
      <c r="C2610" s="12">
        <v>566</v>
      </c>
      <c r="D2610" s="11" t="s">
        <v>54</v>
      </c>
      <c r="E2610" s="11" t="s">
        <v>444</v>
      </c>
      <c r="F2610" s="11" t="s">
        <v>312</v>
      </c>
      <c r="G2610" s="12" t="s">
        <v>327</v>
      </c>
      <c r="H2610" s="205">
        <v>2120482</v>
      </c>
      <c r="I2610" s="205">
        <v>2187778</v>
      </c>
      <c r="J2610" s="205">
        <v>2252050</v>
      </c>
      <c r="K2610" s="205">
        <v>2323275</v>
      </c>
      <c r="L2610" s="205">
        <v>2391867</v>
      </c>
      <c r="M2610">
        <v>2457965</v>
      </c>
      <c r="N2610">
        <v>2521780</v>
      </c>
      <c r="O2610">
        <v>2583193</v>
      </c>
      <c r="P2610">
        <v>2652586</v>
      </c>
      <c r="Q2610">
        <v>2724086</v>
      </c>
      <c r="R2610">
        <v>2795243</v>
      </c>
      <c r="S2610">
        <v>2863278</v>
      </c>
      <c r="T2610">
        <v>2925655</v>
      </c>
      <c r="U2610">
        <v>2991795</v>
      </c>
      <c r="V2610">
        <v>3050446</v>
      </c>
      <c r="W2610">
        <v>3103411</v>
      </c>
      <c r="X2610">
        <v>3152584</v>
      </c>
      <c r="Y2610">
        <v>3199452</v>
      </c>
      <c r="Z2610">
        <v>3255155</v>
      </c>
      <c r="AA2610">
        <v>3312320</v>
      </c>
      <c r="AB2610">
        <v>3369852</v>
      </c>
      <c r="AC2610">
        <v>3426482</v>
      </c>
      <c r="AD2610">
        <v>3480951</v>
      </c>
      <c r="AE2610" s="21" t="s">
        <v>1</v>
      </c>
    </row>
    <row r="2611" spans="1:31" x14ac:dyDescent="0.2">
      <c r="A2611" s="27" t="s">
        <v>54</v>
      </c>
      <c r="B2611" s="13" t="s">
        <v>54</v>
      </c>
      <c r="C2611" s="14">
        <v>566</v>
      </c>
      <c r="D2611" s="13" t="s">
        <v>54</v>
      </c>
      <c r="E2611" s="13" t="s">
        <v>491</v>
      </c>
      <c r="F2611" s="13" t="s">
        <v>313</v>
      </c>
      <c r="G2611" s="14" t="s">
        <v>327</v>
      </c>
      <c r="H2611" s="205">
        <v>2203590</v>
      </c>
      <c r="I2611" s="205">
        <v>2275229</v>
      </c>
      <c r="J2611" s="205">
        <v>2343457</v>
      </c>
      <c r="K2611" s="205">
        <v>2419366</v>
      </c>
      <c r="L2611" s="205">
        <v>2492252</v>
      </c>
      <c r="M2611">
        <v>2562319</v>
      </c>
      <c r="N2611">
        <v>2629813</v>
      </c>
      <c r="O2611">
        <v>2694574</v>
      </c>
      <c r="P2611">
        <v>2768340</v>
      </c>
      <c r="Q2611">
        <v>2844235</v>
      </c>
      <c r="R2611">
        <v>2919703</v>
      </c>
      <c r="S2611">
        <v>2991813</v>
      </c>
      <c r="T2611">
        <v>3057840</v>
      </c>
      <c r="U2611">
        <v>3128048</v>
      </c>
      <c r="V2611">
        <v>3190431</v>
      </c>
      <c r="W2611">
        <v>3246787</v>
      </c>
      <c r="X2611">
        <v>3298933</v>
      </c>
      <c r="Y2611">
        <v>3348224</v>
      </c>
      <c r="Z2611">
        <v>3407050</v>
      </c>
      <c r="AA2611">
        <v>3466809</v>
      </c>
      <c r="AB2611">
        <v>3526518</v>
      </c>
      <c r="AC2611">
        <v>3584968</v>
      </c>
      <c r="AD2611">
        <v>3640885</v>
      </c>
      <c r="AE2611" s="22" t="s">
        <v>1</v>
      </c>
    </row>
    <row r="2612" spans="1:31" x14ac:dyDescent="0.2">
      <c r="A2612" s="25" t="s">
        <v>54</v>
      </c>
      <c r="B2612" s="11" t="s">
        <v>54</v>
      </c>
      <c r="C2612" s="12">
        <v>566</v>
      </c>
      <c r="D2612" s="11" t="s">
        <v>54</v>
      </c>
      <c r="E2612" s="11" t="s">
        <v>445</v>
      </c>
      <c r="F2612" s="11" t="s">
        <v>312</v>
      </c>
      <c r="G2612" s="12" t="s">
        <v>320</v>
      </c>
      <c r="H2612" s="205">
        <v>2039256</v>
      </c>
      <c r="I2612" s="205">
        <v>2105094</v>
      </c>
      <c r="J2612" s="205">
        <v>2169402</v>
      </c>
      <c r="K2612" s="205">
        <v>2239986</v>
      </c>
      <c r="L2612" s="205">
        <v>2309441</v>
      </c>
      <c r="M2612">
        <v>2375640</v>
      </c>
      <c r="N2612">
        <v>2439669</v>
      </c>
      <c r="O2612">
        <v>2501502</v>
      </c>
      <c r="P2612">
        <v>2569360</v>
      </c>
      <c r="Q2612">
        <v>2639340</v>
      </c>
      <c r="R2612">
        <v>2710696</v>
      </c>
      <c r="S2612">
        <v>2780218</v>
      </c>
      <c r="T2612">
        <v>2845464</v>
      </c>
      <c r="U2612">
        <v>2914609</v>
      </c>
      <c r="V2612">
        <v>2978128</v>
      </c>
      <c r="W2612">
        <v>3033615</v>
      </c>
      <c r="X2612">
        <v>3084428</v>
      </c>
      <c r="Y2612">
        <v>3132112</v>
      </c>
      <c r="Z2612">
        <v>3186688</v>
      </c>
      <c r="AA2612">
        <v>3242292</v>
      </c>
      <c r="AB2612">
        <v>3298982</v>
      </c>
      <c r="AC2612">
        <v>3355190</v>
      </c>
      <c r="AD2612">
        <v>3409721</v>
      </c>
      <c r="AE2612" s="21" t="s">
        <v>1</v>
      </c>
    </row>
    <row r="2613" spans="1:31" x14ac:dyDescent="0.2">
      <c r="A2613" s="27" t="s">
        <v>54</v>
      </c>
      <c r="B2613" s="13" t="s">
        <v>54</v>
      </c>
      <c r="C2613" s="14">
        <v>566</v>
      </c>
      <c r="D2613" s="13" t="s">
        <v>54</v>
      </c>
      <c r="E2613" s="13" t="s">
        <v>492</v>
      </c>
      <c r="F2613" s="13" t="s">
        <v>313</v>
      </c>
      <c r="G2613" s="14" t="s">
        <v>320</v>
      </c>
      <c r="H2613" s="205">
        <v>2116781</v>
      </c>
      <c r="I2613" s="205">
        <v>2186800</v>
      </c>
      <c r="J2613" s="205">
        <v>2255110</v>
      </c>
      <c r="K2613" s="205">
        <v>2330330</v>
      </c>
      <c r="L2613" s="205">
        <v>2404266</v>
      </c>
      <c r="M2613">
        <v>2474441</v>
      </c>
      <c r="N2613">
        <v>2542163</v>
      </c>
      <c r="O2613">
        <v>2607403</v>
      </c>
      <c r="P2613">
        <v>2679466</v>
      </c>
      <c r="Q2613">
        <v>2753780</v>
      </c>
      <c r="R2613">
        <v>2829382</v>
      </c>
      <c r="S2613">
        <v>2903003</v>
      </c>
      <c r="T2613">
        <v>2972053</v>
      </c>
      <c r="U2613">
        <v>3045295</v>
      </c>
      <c r="V2613">
        <v>3112771</v>
      </c>
      <c r="W2613">
        <v>3171758</v>
      </c>
      <c r="X2613">
        <v>3225701</v>
      </c>
      <c r="Y2613">
        <v>3276053</v>
      </c>
      <c r="Z2613">
        <v>3333864</v>
      </c>
      <c r="AA2613">
        <v>3392385</v>
      </c>
      <c r="AB2613">
        <v>3451333</v>
      </c>
      <c r="AC2613">
        <v>3509410</v>
      </c>
      <c r="AD2613">
        <v>3565450</v>
      </c>
      <c r="AE2613" s="22" t="s">
        <v>1</v>
      </c>
    </row>
    <row r="2614" spans="1:31" x14ac:dyDescent="0.2">
      <c r="A2614" s="25" t="s">
        <v>54</v>
      </c>
      <c r="B2614" s="11" t="s">
        <v>54</v>
      </c>
      <c r="C2614" s="12">
        <v>566</v>
      </c>
      <c r="D2614" s="11" t="s">
        <v>54</v>
      </c>
      <c r="E2614" s="11" t="s">
        <v>446</v>
      </c>
      <c r="F2614" s="11" t="s">
        <v>312</v>
      </c>
      <c r="G2614" s="12" t="s">
        <v>326</v>
      </c>
      <c r="H2614" s="205">
        <v>1962401</v>
      </c>
      <c r="I2614" s="205">
        <v>2026213</v>
      </c>
      <c r="J2614" s="205">
        <v>2089909.9999999998</v>
      </c>
      <c r="K2614" s="205">
        <v>2158631</v>
      </c>
      <c r="L2614" s="205">
        <v>2228449</v>
      </c>
      <c r="M2614">
        <v>2296152</v>
      </c>
      <c r="N2614">
        <v>2360165</v>
      </c>
      <c r="O2614">
        <v>2422125</v>
      </c>
      <c r="P2614">
        <v>2488862</v>
      </c>
      <c r="Q2614">
        <v>2557144</v>
      </c>
      <c r="R2614">
        <v>2627128</v>
      </c>
      <c r="S2614">
        <v>2697586</v>
      </c>
      <c r="T2614">
        <v>2765095</v>
      </c>
      <c r="U2614">
        <v>2835482</v>
      </c>
      <c r="V2614">
        <v>2903490</v>
      </c>
      <c r="W2614">
        <v>2964632</v>
      </c>
      <c r="X2614">
        <v>3017343</v>
      </c>
      <c r="Y2614">
        <v>3066061</v>
      </c>
      <c r="Z2614">
        <v>3120328</v>
      </c>
      <c r="AA2614">
        <v>3174782</v>
      </c>
      <c r="AB2614">
        <v>3230092</v>
      </c>
      <c r="AC2614">
        <v>3286030</v>
      </c>
      <c r="AD2614">
        <v>3340736</v>
      </c>
      <c r="AE2614" s="21" t="s">
        <v>1</v>
      </c>
    </row>
    <row r="2615" spans="1:31" x14ac:dyDescent="0.2">
      <c r="A2615" s="27" t="s">
        <v>54</v>
      </c>
      <c r="B2615" s="13" t="s">
        <v>54</v>
      </c>
      <c r="C2615" s="14">
        <v>566</v>
      </c>
      <c r="D2615" s="13" t="s">
        <v>54</v>
      </c>
      <c r="E2615" s="13" t="s">
        <v>493</v>
      </c>
      <c r="F2615" s="13" t="s">
        <v>313</v>
      </c>
      <c r="G2615" s="14" t="s">
        <v>326</v>
      </c>
      <c r="H2615" s="205">
        <v>2034800</v>
      </c>
      <c r="I2615" s="205">
        <v>2102554</v>
      </c>
      <c r="J2615" s="205">
        <v>2170190</v>
      </c>
      <c r="K2615" s="205">
        <v>2243312</v>
      </c>
      <c r="L2615" s="205">
        <v>2317739</v>
      </c>
      <c r="M2615">
        <v>2389717</v>
      </c>
      <c r="N2615">
        <v>2457400</v>
      </c>
      <c r="O2615">
        <v>2522766</v>
      </c>
      <c r="P2615">
        <v>2593497</v>
      </c>
      <c r="Q2615">
        <v>2666035</v>
      </c>
      <c r="R2615">
        <v>2740284</v>
      </c>
      <c r="S2615">
        <v>2814818</v>
      </c>
      <c r="T2615">
        <v>2886211</v>
      </c>
      <c r="U2615">
        <v>2960596</v>
      </c>
      <c r="V2615">
        <v>3032745</v>
      </c>
      <c r="W2615">
        <v>3097720</v>
      </c>
      <c r="X2615">
        <v>3153677</v>
      </c>
      <c r="Y2615">
        <v>3205242</v>
      </c>
      <c r="Z2615">
        <v>3262703</v>
      </c>
      <c r="AA2615">
        <v>3320386</v>
      </c>
      <c r="AB2615">
        <v>3378412</v>
      </c>
      <c r="AC2615">
        <v>3436280</v>
      </c>
      <c r="AD2615">
        <v>3492539</v>
      </c>
      <c r="AE2615" s="22" t="s">
        <v>1</v>
      </c>
    </row>
    <row r="2616" spans="1:31" x14ac:dyDescent="0.2">
      <c r="A2616" s="25" t="s">
        <v>54</v>
      </c>
      <c r="B2616" s="11" t="s">
        <v>54</v>
      </c>
      <c r="C2616" s="12">
        <v>566</v>
      </c>
      <c r="D2616" s="11" t="s">
        <v>54</v>
      </c>
      <c r="E2616" s="11" t="s">
        <v>447</v>
      </c>
      <c r="F2616" s="11" t="s">
        <v>312</v>
      </c>
      <c r="G2616" s="12" t="s">
        <v>318</v>
      </c>
      <c r="H2616" s="205">
        <v>1891085</v>
      </c>
      <c r="I2616" s="205">
        <v>1950890</v>
      </c>
      <c r="J2616" s="205">
        <v>2013369</v>
      </c>
      <c r="K2616" s="205">
        <v>2079701</v>
      </c>
      <c r="L2616" s="205">
        <v>2148367</v>
      </c>
      <c r="M2616">
        <v>2217437</v>
      </c>
      <c r="N2616">
        <v>2283591</v>
      </c>
      <c r="O2616">
        <v>2345419</v>
      </c>
      <c r="P2616">
        <v>2410640</v>
      </c>
      <c r="Q2616">
        <v>2477789</v>
      </c>
      <c r="R2616">
        <v>2545929</v>
      </c>
      <c r="S2616">
        <v>2615188</v>
      </c>
      <c r="T2616">
        <v>2684382</v>
      </c>
      <c r="U2616">
        <v>2755186</v>
      </c>
      <c r="V2616">
        <v>2825429</v>
      </c>
      <c r="W2616">
        <v>2892538</v>
      </c>
      <c r="X2616">
        <v>2951682</v>
      </c>
      <c r="Y2616">
        <v>3001674</v>
      </c>
      <c r="Z2616">
        <v>3055161</v>
      </c>
      <c r="AA2616">
        <v>3109383</v>
      </c>
      <c r="AB2616">
        <v>3163525</v>
      </c>
      <c r="AC2616">
        <v>3218272</v>
      </c>
      <c r="AD2616">
        <v>3273283</v>
      </c>
      <c r="AE2616" s="21" t="s">
        <v>1</v>
      </c>
    </row>
    <row r="2617" spans="1:31" x14ac:dyDescent="0.2">
      <c r="A2617" s="27" t="s">
        <v>54</v>
      </c>
      <c r="B2617" s="13" t="s">
        <v>54</v>
      </c>
      <c r="C2617" s="14">
        <v>566</v>
      </c>
      <c r="D2617" s="13" t="s">
        <v>54</v>
      </c>
      <c r="E2617" s="13" t="s">
        <v>494</v>
      </c>
      <c r="F2617" s="13" t="s">
        <v>313</v>
      </c>
      <c r="G2617" s="14" t="s">
        <v>318</v>
      </c>
      <c r="H2617" s="205">
        <v>1958802</v>
      </c>
      <c r="I2617" s="205">
        <v>2022241</v>
      </c>
      <c r="J2617" s="205">
        <v>2088503.0000000002</v>
      </c>
      <c r="K2617" s="205">
        <v>2158878</v>
      </c>
      <c r="L2617" s="205">
        <v>2232029</v>
      </c>
      <c r="M2617">
        <v>2305676</v>
      </c>
      <c r="N2617">
        <v>2375911</v>
      </c>
      <c r="O2617">
        <v>2441095</v>
      </c>
      <c r="P2617">
        <v>2509959</v>
      </c>
      <c r="Q2617">
        <v>2581212</v>
      </c>
      <c r="R2617">
        <v>2653633</v>
      </c>
      <c r="S2617">
        <v>2727068</v>
      </c>
      <c r="T2617">
        <v>2800166</v>
      </c>
      <c r="U2617">
        <v>2874751</v>
      </c>
      <c r="V2617">
        <v>2949135</v>
      </c>
      <c r="W2617">
        <v>3020414</v>
      </c>
      <c r="X2617">
        <v>3083248</v>
      </c>
      <c r="Y2617">
        <v>3136211</v>
      </c>
      <c r="Z2617">
        <v>3192673</v>
      </c>
      <c r="AA2617">
        <v>3250216</v>
      </c>
      <c r="AB2617">
        <v>3307587</v>
      </c>
      <c r="AC2617">
        <v>3364854</v>
      </c>
      <c r="AD2617">
        <v>3421460</v>
      </c>
      <c r="AE2617" s="22" t="s">
        <v>1</v>
      </c>
    </row>
    <row r="2618" spans="1:31" x14ac:dyDescent="0.2">
      <c r="A2618" s="25" t="s">
        <v>54</v>
      </c>
      <c r="B2618" s="11" t="s">
        <v>54</v>
      </c>
      <c r="C2618" s="12">
        <v>566</v>
      </c>
      <c r="D2618" s="11" t="s">
        <v>54</v>
      </c>
      <c r="E2618" s="11" t="s">
        <v>448</v>
      </c>
      <c r="F2618" s="11" t="s">
        <v>312</v>
      </c>
      <c r="G2618" s="12" t="s">
        <v>333</v>
      </c>
      <c r="H2618" s="205">
        <v>1825750</v>
      </c>
      <c r="I2618" s="205">
        <v>1880819</v>
      </c>
      <c r="J2618" s="205">
        <v>1939572</v>
      </c>
      <c r="K2618" s="205">
        <v>2003700</v>
      </c>
      <c r="L2618" s="205">
        <v>2069978.9999999998</v>
      </c>
      <c r="M2618">
        <v>2138609</v>
      </c>
      <c r="N2618">
        <v>2207129</v>
      </c>
      <c r="O2618">
        <v>2271738</v>
      </c>
      <c r="P2618">
        <v>2334655</v>
      </c>
      <c r="Q2618">
        <v>2400670</v>
      </c>
      <c r="R2618">
        <v>2467686</v>
      </c>
      <c r="S2618">
        <v>2534979</v>
      </c>
      <c r="T2618">
        <v>2603158</v>
      </c>
      <c r="U2618">
        <v>2674800</v>
      </c>
      <c r="V2618">
        <v>2745208</v>
      </c>
      <c r="W2618">
        <v>2815537</v>
      </c>
      <c r="X2618">
        <v>2882117</v>
      </c>
      <c r="Y2618">
        <v>2939322</v>
      </c>
      <c r="Z2618">
        <v>2991315</v>
      </c>
      <c r="AA2618">
        <v>3045080</v>
      </c>
      <c r="AB2618">
        <v>3099073</v>
      </c>
      <c r="AC2618">
        <v>3152639</v>
      </c>
      <c r="AD2618">
        <v>3206652</v>
      </c>
      <c r="AE2618" s="21" t="s">
        <v>1</v>
      </c>
    </row>
    <row r="2619" spans="1:31" x14ac:dyDescent="0.2">
      <c r="A2619" s="27" t="s">
        <v>54</v>
      </c>
      <c r="B2619" s="13" t="s">
        <v>54</v>
      </c>
      <c r="C2619" s="14">
        <v>566</v>
      </c>
      <c r="D2619" s="13" t="s">
        <v>54</v>
      </c>
      <c r="E2619" s="13" t="s">
        <v>495</v>
      </c>
      <c r="F2619" s="13" t="s">
        <v>313</v>
      </c>
      <c r="G2619" s="14" t="s">
        <v>333</v>
      </c>
      <c r="H2619" s="205">
        <v>1889211</v>
      </c>
      <c r="I2619" s="205">
        <v>1947557</v>
      </c>
      <c r="J2619" s="205">
        <v>2009852</v>
      </c>
      <c r="K2619" s="205">
        <v>2077668.9999999998</v>
      </c>
      <c r="L2619" s="205">
        <v>2148060</v>
      </c>
      <c r="M2619">
        <v>2221255</v>
      </c>
      <c r="N2619">
        <v>2294332</v>
      </c>
      <c r="O2619">
        <v>2362819</v>
      </c>
      <c r="P2619">
        <v>2428934</v>
      </c>
      <c r="Q2619">
        <v>2498719</v>
      </c>
      <c r="R2619">
        <v>2569925</v>
      </c>
      <c r="S2619">
        <v>2641502</v>
      </c>
      <c r="T2619">
        <v>2713767</v>
      </c>
      <c r="U2619">
        <v>2788954</v>
      </c>
      <c r="V2619">
        <v>2863286</v>
      </c>
      <c r="W2619">
        <v>2937887</v>
      </c>
      <c r="X2619">
        <v>3008648</v>
      </c>
      <c r="Y2619">
        <v>3069378</v>
      </c>
      <c r="Z2619">
        <v>3124094</v>
      </c>
      <c r="AA2619">
        <v>3180949</v>
      </c>
      <c r="AB2619">
        <v>3238393</v>
      </c>
      <c r="AC2619">
        <v>3295194</v>
      </c>
      <c r="AD2619">
        <v>3351525</v>
      </c>
      <c r="AE2619" s="22" t="s">
        <v>1</v>
      </c>
    </row>
    <row r="2620" spans="1:31" x14ac:dyDescent="0.2">
      <c r="A2620" s="25" t="s">
        <v>54</v>
      </c>
      <c r="B2620" s="11" t="s">
        <v>54</v>
      </c>
      <c r="C2620" s="12">
        <v>566</v>
      </c>
      <c r="D2620" s="11" t="s">
        <v>54</v>
      </c>
      <c r="E2620" s="11" t="s">
        <v>449</v>
      </c>
      <c r="F2620" s="11" t="s">
        <v>312</v>
      </c>
      <c r="G2620" s="12" t="s">
        <v>340</v>
      </c>
      <c r="H2620" s="205">
        <v>1765624</v>
      </c>
      <c r="I2620" s="205">
        <v>1816722</v>
      </c>
      <c r="J2620" s="205">
        <v>1870739</v>
      </c>
      <c r="K2620" s="205">
        <v>1930346</v>
      </c>
      <c r="L2620" s="205">
        <v>1994500</v>
      </c>
      <c r="M2620">
        <v>2060746</v>
      </c>
      <c r="N2620">
        <v>2129530</v>
      </c>
      <c r="O2620">
        <v>2197507</v>
      </c>
      <c r="P2620">
        <v>2261408</v>
      </c>
      <c r="Q2620">
        <v>2325358</v>
      </c>
      <c r="R2620">
        <v>2391640</v>
      </c>
      <c r="S2620">
        <v>2457839</v>
      </c>
      <c r="T2620">
        <v>2523941</v>
      </c>
      <c r="U2620">
        <v>2593981</v>
      </c>
      <c r="V2620">
        <v>2665151</v>
      </c>
      <c r="W2620">
        <v>2735387</v>
      </c>
      <c r="X2620">
        <v>2806164</v>
      </c>
      <c r="Y2620">
        <v>2872275</v>
      </c>
      <c r="Z2620">
        <v>2929285</v>
      </c>
      <c r="AA2620">
        <v>2981760</v>
      </c>
      <c r="AB2620">
        <v>3035623</v>
      </c>
      <c r="AC2620">
        <v>3089128</v>
      </c>
      <c r="AD2620">
        <v>3141950</v>
      </c>
      <c r="AE2620" s="21" t="s">
        <v>1</v>
      </c>
    </row>
    <row r="2621" spans="1:31" x14ac:dyDescent="0.2">
      <c r="A2621" s="27" t="s">
        <v>54</v>
      </c>
      <c r="B2621" s="13" t="s">
        <v>54</v>
      </c>
      <c r="C2621" s="14">
        <v>566</v>
      </c>
      <c r="D2621" s="13" t="s">
        <v>54</v>
      </c>
      <c r="E2621" s="13" t="s">
        <v>496</v>
      </c>
      <c r="F2621" s="13" t="s">
        <v>313</v>
      </c>
      <c r="G2621" s="14" t="s">
        <v>340</v>
      </c>
      <c r="H2621" s="205">
        <v>1825238</v>
      </c>
      <c r="I2621" s="205">
        <v>1879225</v>
      </c>
      <c r="J2621" s="205">
        <v>1936477</v>
      </c>
      <c r="K2621" s="205">
        <v>1999391</v>
      </c>
      <c r="L2621" s="205">
        <v>2067311.0000000002</v>
      </c>
      <c r="M2621">
        <v>2137733</v>
      </c>
      <c r="N2621">
        <v>2211173</v>
      </c>
      <c r="O2621">
        <v>2283678</v>
      </c>
      <c r="P2621">
        <v>2350989</v>
      </c>
      <c r="Q2621">
        <v>2418290</v>
      </c>
      <c r="R2621">
        <v>2488446</v>
      </c>
      <c r="S2621">
        <v>2558901</v>
      </c>
      <c r="T2621">
        <v>2629290</v>
      </c>
      <c r="U2621">
        <v>2702862</v>
      </c>
      <c r="V2621">
        <v>2777736</v>
      </c>
      <c r="W2621">
        <v>2852027</v>
      </c>
      <c r="X2621">
        <v>2927187</v>
      </c>
      <c r="Y2621">
        <v>2997470</v>
      </c>
      <c r="Z2621">
        <v>3057479</v>
      </c>
      <c r="AA2621">
        <v>3112803</v>
      </c>
      <c r="AB2621">
        <v>3169875</v>
      </c>
      <c r="AC2621">
        <v>3226968</v>
      </c>
      <c r="AD2621">
        <v>3283025</v>
      </c>
      <c r="AE2621" s="22" t="s">
        <v>1</v>
      </c>
    </row>
    <row r="2622" spans="1:31" x14ac:dyDescent="0.2">
      <c r="A2622" s="25" t="s">
        <v>54</v>
      </c>
      <c r="B2622" s="11" t="s">
        <v>54</v>
      </c>
      <c r="C2622" s="12">
        <v>566</v>
      </c>
      <c r="D2622" s="11" t="s">
        <v>54</v>
      </c>
      <c r="E2622" s="11" t="s">
        <v>450</v>
      </c>
      <c r="F2622" s="11" t="s">
        <v>312</v>
      </c>
      <c r="G2622" s="12" t="s">
        <v>329</v>
      </c>
      <c r="H2622" s="205">
        <v>1709015</v>
      </c>
      <c r="I2622" s="205">
        <v>1757709</v>
      </c>
      <c r="J2622" s="205">
        <v>1807876</v>
      </c>
      <c r="K2622" s="205">
        <v>1861637</v>
      </c>
      <c r="L2622" s="205">
        <v>1921574</v>
      </c>
      <c r="M2622">
        <v>1985771</v>
      </c>
      <c r="N2622">
        <v>2052166.0000000002</v>
      </c>
      <c r="O2622">
        <v>2121114</v>
      </c>
      <c r="P2622">
        <v>2187295</v>
      </c>
      <c r="Q2622">
        <v>2252499</v>
      </c>
      <c r="R2622">
        <v>2316972</v>
      </c>
      <c r="S2622">
        <v>2382860</v>
      </c>
      <c r="T2622">
        <v>2447909</v>
      </c>
      <c r="U2622">
        <v>2514816</v>
      </c>
      <c r="V2622">
        <v>2584741</v>
      </c>
      <c r="W2622">
        <v>2655654</v>
      </c>
      <c r="X2622">
        <v>2726069</v>
      </c>
      <c r="Y2622">
        <v>2797353</v>
      </c>
      <c r="Z2622">
        <v>2862224</v>
      </c>
      <c r="AA2622">
        <v>2920035</v>
      </c>
      <c r="AB2622">
        <v>2972815</v>
      </c>
      <c r="AC2622">
        <v>3026522</v>
      </c>
      <c r="AD2622">
        <v>3079376</v>
      </c>
      <c r="AE2622" s="21" t="s">
        <v>1</v>
      </c>
    </row>
    <row r="2623" spans="1:31" x14ac:dyDescent="0.2">
      <c r="A2623" s="27" t="s">
        <v>54</v>
      </c>
      <c r="B2623" s="13" t="s">
        <v>54</v>
      </c>
      <c r="C2623" s="14">
        <v>566</v>
      </c>
      <c r="D2623" s="13" t="s">
        <v>54</v>
      </c>
      <c r="E2623" s="13" t="s">
        <v>497</v>
      </c>
      <c r="F2623" s="13" t="s">
        <v>313</v>
      </c>
      <c r="G2623" s="14" t="s">
        <v>329</v>
      </c>
      <c r="H2623" s="205">
        <v>1765164</v>
      </c>
      <c r="I2623" s="205">
        <v>1816347</v>
      </c>
      <c r="J2623" s="205">
        <v>1869399</v>
      </c>
      <c r="K2623" s="205">
        <v>1926107</v>
      </c>
      <c r="L2623" s="205">
        <v>1989387</v>
      </c>
      <c r="M2623">
        <v>2057426</v>
      </c>
      <c r="N2623">
        <v>2128072</v>
      </c>
      <c r="O2623">
        <v>2201758</v>
      </c>
      <c r="P2623">
        <v>2271910</v>
      </c>
      <c r="Q2623">
        <v>2340629</v>
      </c>
      <c r="R2623">
        <v>2408581</v>
      </c>
      <c r="S2623">
        <v>2478427</v>
      </c>
      <c r="T2623">
        <v>2547799</v>
      </c>
      <c r="U2623">
        <v>2618375</v>
      </c>
      <c r="V2623">
        <v>2691952</v>
      </c>
      <c r="W2623">
        <v>2766720</v>
      </c>
      <c r="X2623">
        <v>2841301</v>
      </c>
      <c r="Y2623">
        <v>2917061</v>
      </c>
      <c r="Z2623">
        <v>2985482</v>
      </c>
      <c r="AA2623">
        <v>3046388</v>
      </c>
      <c r="AB2623">
        <v>3102148</v>
      </c>
      <c r="AC2623">
        <v>3159190</v>
      </c>
      <c r="AD2623">
        <v>3215763</v>
      </c>
      <c r="AE2623" s="22" t="s">
        <v>1</v>
      </c>
    </row>
    <row r="2624" spans="1:31" x14ac:dyDescent="0.2">
      <c r="A2624" s="25" t="s">
        <v>54</v>
      </c>
      <c r="B2624" s="11" t="s">
        <v>54</v>
      </c>
      <c r="C2624" s="12">
        <v>566</v>
      </c>
      <c r="D2624" s="11" t="s">
        <v>54</v>
      </c>
      <c r="E2624" s="11" t="s">
        <v>451</v>
      </c>
      <c r="F2624" s="11" t="s">
        <v>312</v>
      </c>
      <c r="G2624" s="12" t="s">
        <v>361</v>
      </c>
      <c r="H2624" s="205">
        <v>1655683</v>
      </c>
      <c r="I2624" s="205">
        <v>1701736</v>
      </c>
      <c r="J2624" s="205">
        <v>1749969</v>
      </c>
      <c r="K2624" s="205">
        <v>1798559</v>
      </c>
      <c r="L2624" s="205">
        <v>1852972</v>
      </c>
      <c r="M2624">
        <v>1913254</v>
      </c>
      <c r="N2624">
        <v>1977672</v>
      </c>
      <c r="O2624">
        <v>2044225</v>
      </c>
      <c r="P2624">
        <v>2110676</v>
      </c>
      <c r="Q2624">
        <v>2178460</v>
      </c>
      <c r="R2624">
        <v>2244473</v>
      </c>
      <c r="S2624">
        <v>2308828</v>
      </c>
      <c r="T2624">
        <v>2373998</v>
      </c>
      <c r="U2624">
        <v>2438412</v>
      </c>
      <c r="V2624">
        <v>2505628</v>
      </c>
      <c r="W2624">
        <v>2575647</v>
      </c>
      <c r="X2624">
        <v>2646646</v>
      </c>
      <c r="Y2624">
        <v>2717298</v>
      </c>
      <c r="Z2624">
        <v>2786895</v>
      </c>
      <c r="AA2624">
        <v>2852942</v>
      </c>
      <c r="AB2624">
        <v>2911381</v>
      </c>
      <c r="AC2624">
        <v>2964219</v>
      </c>
      <c r="AD2624">
        <v>3017611</v>
      </c>
      <c r="AE2624" s="21" t="s">
        <v>1</v>
      </c>
    </row>
    <row r="2625" spans="1:31" x14ac:dyDescent="0.2">
      <c r="A2625" s="27" t="s">
        <v>54</v>
      </c>
      <c r="B2625" s="13" t="s">
        <v>54</v>
      </c>
      <c r="C2625" s="14">
        <v>566</v>
      </c>
      <c r="D2625" s="13" t="s">
        <v>54</v>
      </c>
      <c r="E2625" s="13" t="s">
        <v>498</v>
      </c>
      <c r="F2625" s="13" t="s">
        <v>313</v>
      </c>
      <c r="G2625" s="14" t="s">
        <v>361</v>
      </c>
      <c r="H2625" s="205">
        <v>1708730</v>
      </c>
      <c r="I2625" s="205">
        <v>1756854</v>
      </c>
      <c r="J2625" s="205">
        <v>1807612</v>
      </c>
      <c r="K2625" s="205">
        <v>1858858</v>
      </c>
      <c r="L2625" s="205">
        <v>1916178</v>
      </c>
      <c r="M2625">
        <v>1979838</v>
      </c>
      <c r="N2625">
        <v>2048181</v>
      </c>
      <c r="O2625">
        <v>2119052</v>
      </c>
      <c r="P2625">
        <v>2189790</v>
      </c>
      <c r="Q2625">
        <v>2261561</v>
      </c>
      <c r="R2625">
        <v>2331173</v>
      </c>
      <c r="S2625">
        <v>2399119</v>
      </c>
      <c r="T2625">
        <v>2468333</v>
      </c>
      <c r="U2625">
        <v>2536528</v>
      </c>
      <c r="V2625">
        <v>2607456</v>
      </c>
      <c r="W2625">
        <v>2681236</v>
      </c>
      <c r="X2625">
        <v>2756220</v>
      </c>
      <c r="Y2625">
        <v>2831132</v>
      </c>
      <c r="Z2625">
        <v>2904656</v>
      </c>
      <c r="AA2625">
        <v>2974285</v>
      </c>
      <c r="AB2625">
        <v>3035920</v>
      </c>
      <c r="AC2625">
        <v>3091875</v>
      </c>
      <c r="AD2625">
        <v>3148720</v>
      </c>
      <c r="AE2625" s="22" t="s">
        <v>1</v>
      </c>
    </row>
    <row r="2626" spans="1:31" x14ac:dyDescent="0.2">
      <c r="A2626" s="25" t="s">
        <v>54</v>
      </c>
      <c r="B2626" s="11" t="s">
        <v>54</v>
      </c>
      <c r="C2626" s="12">
        <v>566</v>
      </c>
      <c r="D2626" s="11" t="s">
        <v>54</v>
      </c>
      <c r="E2626" s="11" t="s">
        <v>452</v>
      </c>
      <c r="F2626" s="11" t="s">
        <v>312</v>
      </c>
      <c r="G2626" s="12" t="s">
        <v>328</v>
      </c>
      <c r="H2626" s="205">
        <v>1606564</v>
      </c>
      <c r="I2626" s="205">
        <v>1648703</v>
      </c>
      <c r="J2626" s="205">
        <v>1694629</v>
      </c>
      <c r="K2626" s="205">
        <v>1740204</v>
      </c>
      <c r="L2626" s="205">
        <v>1789665</v>
      </c>
      <c r="M2626">
        <v>1844744</v>
      </c>
      <c r="N2626">
        <v>1905541</v>
      </c>
      <c r="O2626">
        <v>1970188</v>
      </c>
      <c r="P2626">
        <v>2033328</v>
      </c>
      <c r="Q2626">
        <v>2101566</v>
      </c>
      <c r="R2626">
        <v>2170477</v>
      </c>
      <c r="S2626">
        <v>2236681</v>
      </c>
      <c r="T2626">
        <v>2300605</v>
      </c>
      <c r="U2626">
        <v>2363854</v>
      </c>
      <c r="V2626">
        <v>2428854</v>
      </c>
      <c r="W2626">
        <v>2496583</v>
      </c>
      <c r="X2626">
        <v>2567027</v>
      </c>
      <c r="Y2626">
        <v>2638169</v>
      </c>
      <c r="Z2626">
        <v>2706177</v>
      </c>
      <c r="AA2626">
        <v>2777186</v>
      </c>
      <c r="AB2626">
        <v>2844243</v>
      </c>
      <c r="AC2626">
        <v>2903070</v>
      </c>
      <c r="AD2626">
        <v>2955808</v>
      </c>
      <c r="AE2626" s="21" t="s">
        <v>1</v>
      </c>
    </row>
    <row r="2627" spans="1:31" x14ac:dyDescent="0.2">
      <c r="A2627" s="27" t="s">
        <v>54</v>
      </c>
      <c r="B2627" s="13" t="s">
        <v>54</v>
      </c>
      <c r="C2627" s="14">
        <v>566</v>
      </c>
      <c r="D2627" s="13" t="s">
        <v>54</v>
      </c>
      <c r="E2627" s="13" t="s">
        <v>499</v>
      </c>
      <c r="F2627" s="13" t="s">
        <v>313</v>
      </c>
      <c r="G2627" s="14" t="s">
        <v>328</v>
      </c>
      <c r="H2627" s="205">
        <v>1656866</v>
      </c>
      <c r="I2627" s="205">
        <v>1700623</v>
      </c>
      <c r="J2627" s="205">
        <v>1748694</v>
      </c>
      <c r="K2627" s="205">
        <v>1796718</v>
      </c>
      <c r="L2627" s="205">
        <v>1848743</v>
      </c>
      <c r="M2627">
        <v>1906686</v>
      </c>
      <c r="N2627">
        <v>1970905</v>
      </c>
      <c r="O2627">
        <v>2039553</v>
      </c>
      <c r="P2627">
        <v>2106710</v>
      </c>
      <c r="Q2627">
        <v>2179190</v>
      </c>
      <c r="R2627">
        <v>2252086</v>
      </c>
      <c r="S2627">
        <v>2321956</v>
      </c>
      <c r="T2627">
        <v>2389585</v>
      </c>
      <c r="U2627">
        <v>2456487</v>
      </c>
      <c r="V2627">
        <v>2525254</v>
      </c>
      <c r="W2627">
        <v>2596724</v>
      </c>
      <c r="X2627">
        <v>2671022</v>
      </c>
      <c r="Y2627">
        <v>2746260</v>
      </c>
      <c r="Z2627">
        <v>2818103</v>
      </c>
      <c r="AA2627">
        <v>2893021</v>
      </c>
      <c r="AB2627">
        <v>2963694</v>
      </c>
      <c r="AC2627">
        <v>3025825</v>
      </c>
      <c r="AD2627">
        <v>3081812</v>
      </c>
      <c r="AE2627" s="22" t="s">
        <v>1</v>
      </c>
    </row>
    <row r="2628" spans="1:31" x14ac:dyDescent="0.2">
      <c r="A2628" s="25" t="s">
        <v>54</v>
      </c>
      <c r="B2628" s="11" t="s">
        <v>54</v>
      </c>
      <c r="C2628" s="12">
        <v>566</v>
      </c>
      <c r="D2628" s="11" t="s">
        <v>54</v>
      </c>
      <c r="E2628" s="11" t="s">
        <v>453</v>
      </c>
      <c r="F2628" s="11" t="s">
        <v>312</v>
      </c>
      <c r="G2628" s="12" t="s">
        <v>337</v>
      </c>
      <c r="H2628" s="205">
        <v>1561766</v>
      </c>
      <c r="I2628" s="205">
        <v>1599582</v>
      </c>
      <c r="J2628" s="205">
        <v>1641890</v>
      </c>
      <c r="K2628" s="205">
        <v>1684303</v>
      </c>
      <c r="L2628" s="205">
        <v>1730849</v>
      </c>
      <c r="M2628">
        <v>1781192</v>
      </c>
      <c r="N2628">
        <v>1837101</v>
      </c>
      <c r="O2628">
        <v>1898422</v>
      </c>
      <c r="P2628">
        <v>1958736</v>
      </c>
      <c r="Q2628">
        <v>2023711</v>
      </c>
      <c r="R2628">
        <v>2093279</v>
      </c>
      <c r="S2628">
        <v>2162721</v>
      </c>
      <c r="T2628">
        <v>2228813</v>
      </c>
      <c r="U2628">
        <v>2289745</v>
      </c>
      <c r="V2628">
        <v>2353652</v>
      </c>
      <c r="W2628">
        <v>2419436</v>
      </c>
      <c r="X2628">
        <v>2487998</v>
      </c>
      <c r="Y2628">
        <v>2558923</v>
      </c>
      <c r="Z2628">
        <v>2626318</v>
      </c>
      <c r="AA2628">
        <v>2695783</v>
      </c>
      <c r="AB2628">
        <v>2768045</v>
      </c>
      <c r="AC2628">
        <v>2835879</v>
      </c>
      <c r="AD2628">
        <v>2894941</v>
      </c>
      <c r="AE2628" s="21" t="s">
        <v>1</v>
      </c>
    </row>
    <row r="2629" spans="1:31" x14ac:dyDescent="0.2">
      <c r="A2629" s="27" t="s">
        <v>54</v>
      </c>
      <c r="B2629" s="13" t="s">
        <v>54</v>
      </c>
      <c r="C2629" s="14">
        <v>566</v>
      </c>
      <c r="D2629" s="13" t="s">
        <v>54</v>
      </c>
      <c r="E2629" s="13" t="s">
        <v>500</v>
      </c>
      <c r="F2629" s="13" t="s">
        <v>313</v>
      </c>
      <c r="G2629" s="14" t="s">
        <v>337</v>
      </c>
      <c r="H2629" s="205">
        <v>1609663</v>
      </c>
      <c r="I2629" s="205">
        <v>1648715</v>
      </c>
      <c r="J2629" s="205">
        <v>1692662</v>
      </c>
      <c r="K2629" s="205">
        <v>1737316</v>
      </c>
      <c r="L2629" s="205">
        <v>1786238</v>
      </c>
      <c r="M2629">
        <v>1839050</v>
      </c>
      <c r="N2629">
        <v>1897788</v>
      </c>
      <c r="O2629">
        <v>1962566</v>
      </c>
      <c r="P2629">
        <v>2026720</v>
      </c>
      <c r="Q2629">
        <v>2095685</v>
      </c>
      <c r="R2629">
        <v>2169433</v>
      </c>
      <c r="S2629">
        <v>2242843</v>
      </c>
      <c r="T2629">
        <v>2312668</v>
      </c>
      <c r="U2629">
        <v>2377071</v>
      </c>
      <c r="V2629">
        <v>2444638</v>
      </c>
      <c r="W2629">
        <v>2514163</v>
      </c>
      <c r="X2629">
        <v>2586479</v>
      </c>
      <c r="Y2629">
        <v>2661330</v>
      </c>
      <c r="Z2629">
        <v>2732518</v>
      </c>
      <c r="AA2629">
        <v>2805821</v>
      </c>
      <c r="AB2629">
        <v>2881977</v>
      </c>
      <c r="AC2629">
        <v>2953468</v>
      </c>
      <c r="AD2629">
        <v>3015936</v>
      </c>
      <c r="AE2629" s="22" t="s">
        <v>1</v>
      </c>
    </row>
    <row r="2630" spans="1:31" x14ac:dyDescent="0.2">
      <c r="A2630" s="25" t="s">
        <v>54</v>
      </c>
      <c r="B2630" s="11" t="s">
        <v>54</v>
      </c>
      <c r="C2630" s="12">
        <v>566</v>
      </c>
      <c r="D2630" s="11" t="s">
        <v>54</v>
      </c>
      <c r="E2630" s="11" t="s">
        <v>454</v>
      </c>
      <c r="F2630" s="11" t="s">
        <v>312</v>
      </c>
      <c r="G2630" s="12" t="s">
        <v>369</v>
      </c>
      <c r="H2630" s="205">
        <v>1520414</v>
      </c>
      <c r="I2630" s="205">
        <v>1554487</v>
      </c>
      <c r="J2630" s="205">
        <v>1592762</v>
      </c>
      <c r="K2630" s="205">
        <v>1630863</v>
      </c>
      <c r="L2630" s="205">
        <v>1674375</v>
      </c>
      <c r="M2630">
        <v>1721901</v>
      </c>
      <c r="N2630">
        <v>1773285</v>
      </c>
      <c r="O2630">
        <v>1830030</v>
      </c>
      <c r="P2630">
        <v>1886283</v>
      </c>
      <c r="Q2630">
        <v>1948518</v>
      </c>
      <c r="R2630">
        <v>2014886</v>
      </c>
      <c r="S2630">
        <v>2085210</v>
      </c>
      <c r="T2630">
        <v>2154891</v>
      </c>
      <c r="U2630">
        <v>2217113</v>
      </c>
      <c r="V2630">
        <v>2278828</v>
      </c>
      <c r="W2630">
        <v>2343585</v>
      </c>
      <c r="X2630">
        <v>2410462</v>
      </c>
      <c r="Y2630">
        <v>2479912</v>
      </c>
      <c r="Z2630">
        <v>2546231</v>
      </c>
      <c r="AA2630">
        <v>2615174</v>
      </c>
      <c r="AB2630">
        <v>2685942</v>
      </c>
      <c r="AC2630">
        <v>2759229</v>
      </c>
      <c r="AD2630">
        <v>2827692</v>
      </c>
      <c r="AE2630" s="21" t="s">
        <v>1</v>
      </c>
    </row>
    <row r="2631" spans="1:31" x14ac:dyDescent="0.2">
      <c r="A2631" s="27" t="s">
        <v>54</v>
      </c>
      <c r="B2631" s="13" t="s">
        <v>54</v>
      </c>
      <c r="C2631" s="14">
        <v>566</v>
      </c>
      <c r="D2631" s="13" t="s">
        <v>54</v>
      </c>
      <c r="E2631" s="13" t="s">
        <v>501</v>
      </c>
      <c r="F2631" s="13" t="s">
        <v>313</v>
      </c>
      <c r="G2631" s="14" t="s">
        <v>369</v>
      </c>
      <c r="H2631" s="205">
        <v>1566223</v>
      </c>
      <c r="I2631" s="205">
        <v>1601273</v>
      </c>
      <c r="J2631" s="205">
        <v>1640705</v>
      </c>
      <c r="K2631" s="205">
        <v>1680638</v>
      </c>
      <c r="L2631" s="205">
        <v>1726337</v>
      </c>
      <c r="M2631">
        <v>1776166</v>
      </c>
      <c r="N2631">
        <v>1829930</v>
      </c>
      <c r="O2631">
        <v>1889462</v>
      </c>
      <c r="P2631">
        <v>1949090</v>
      </c>
      <c r="Q2631">
        <v>2015156</v>
      </c>
      <c r="R2631">
        <v>2085471</v>
      </c>
      <c r="S2631">
        <v>2159898</v>
      </c>
      <c r="T2631">
        <v>2233530</v>
      </c>
      <c r="U2631">
        <v>2299342</v>
      </c>
      <c r="V2631">
        <v>2364555</v>
      </c>
      <c r="W2631">
        <v>2432966</v>
      </c>
      <c r="X2631">
        <v>2503541</v>
      </c>
      <c r="Y2631">
        <v>2576739</v>
      </c>
      <c r="Z2631">
        <v>2646739</v>
      </c>
      <c r="AA2631">
        <v>2719501</v>
      </c>
      <c r="AB2631">
        <v>2794112</v>
      </c>
      <c r="AC2631">
        <v>2871287</v>
      </c>
      <c r="AD2631">
        <v>2943443</v>
      </c>
      <c r="AE2631" s="22" t="s">
        <v>1</v>
      </c>
    </row>
    <row r="2632" spans="1:31" x14ac:dyDescent="0.2">
      <c r="A2632" s="25" t="s">
        <v>54</v>
      </c>
      <c r="B2632" s="11" t="s">
        <v>54</v>
      </c>
      <c r="C2632" s="12">
        <v>566</v>
      </c>
      <c r="D2632" s="11" t="s">
        <v>54</v>
      </c>
      <c r="E2632" s="11" t="s">
        <v>473</v>
      </c>
      <c r="F2632" s="11" t="s">
        <v>312</v>
      </c>
      <c r="G2632" s="12" t="s">
        <v>359</v>
      </c>
      <c r="H2632">
        <v>1481219</v>
      </c>
      <c r="I2632">
        <v>1512632</v>
      </c>
      <c r="J2632">
        <v>1547363</v>
      </c>
      <c r="K2632">
        <v>1581223</v>
      </c>
      <c r="L2632">
        <v>1620221</v>
      </c>
      <c r="M2632">
        <v>1664841</v>
      </c>
      <c r="N2632">
        <v>1713500</v>
      </c>
      <c r="O2632">
        <v>1765929</v>
      </c>
      <c r="P2632">
        <v>1817416</v>
      </c>
      <c r="Q2632">
        <v>1875333</v>
      </c>
      <c r="R2632">
        <v>1939063</v>
      </c>
      <c r="S2632">
        <v>2006271</v>
      </c>
      <c r="T2632">
        <v>2077069</v>
      </c>
      <c r="U2632">
        <v>2142605</v>
      </c>
      <c r="V2632">
        <v>2205358</v>
      </c>
      <c r="W2632">
        <v>2268042</v>
      </c>
      <c r="X2632">
        <v>2333949</v>
      </c>
      <c r="Y2632">
        <v>2401972</v>
      </c>
      <c r="Z2632">
        <v>2466613</v>
      </c>
      <c r="AA2632">
        <v>2534225</v>
      </c>
      <c r="AB2632">
        <v>2604565</v>
      </c>
      <c r="AC2632">
        <v>2676415</v>
      </c>
      <c r="AD2632">
        <v>2750585</v>
      </c>
      <c r="AE2632" s="21"/>
    </row>
    <row r="2633" spans="1:31" x14ac:dyDescent="0.2">
      <c r="A2633" s="27" t="s">
        <v>54</v>
      </c>
      <c r="B2633" s="13" t="s">
        <v>54</v>
      </c>
      <c r="C2633" s="14">
        <v>566</v>
      </c>
      <c r="D2633" s="13" t="s">
        <v>54</v>
      </c>
      <c r="E2633" s="13" t="s">
        <v>480</v>
      </c>
      <c r="F2633" s="13" t="s">
        <v>313</v>
      </c>
      <c r="G2633" s="14" t="s">
        <v>359</v>
      </c>
      <c r="H2633">
        <v>1525164</v>
      </c>
      <c r="I2633">
        <v>1557457</v>
      </c>
      <c r="J2633">
        <v>1593020</v>
      </c>
      <c r="K2633">
        <v>1628272</v>
      </c>
      <c r="L2633">
        <v>1669001</v>
      </c>
      <c r="M2633">
        <v>1715753</v>
      </c>
      <c r="N2633">
        <v>1766647</v>
      </c>
      <c r="O2633">
        <v>1821361</v>
      </c>
      <c r="P2633">
        <v>1875611</v>
      </c>
      <c r="Q2633">
        <v>1936835</v>
      </c>
      <c r="R2633">
        <v>2004370</v>
      </c>
      <c r="S2633">
        <v>2075469</v>
      </c>
      <c r="T2633">
        <v>2150297</v>
      </c>
      <c r="U2633">
        <v>2219712</v>
      </c>
      <c r="V2633">
        <v>2286013</v>
      </c>
      <c r="W2633">
        <v>2352210</v>
      </c>
      <c r="X2633">
        <v>2421748</v>
      </c>
      <c r="Y2633">
        <v>2493409</v>
      </c>
      <c r="Z2633">
        <v>2561612</v>
      </c>
      <c r="AA2633">
        <v>2632851</v>
      </c>
      <c r="AB2633">
        <v>2707039</v>
      </c>
      <c r="AC2633">
        <v>2782745</v>
      </c>
      <c r="AD2633">
        <v>2860792</v>
      </c>
      <c r="AE2633" s="22"/>
    </row>
    <row r="2634" spans="1:31" x14ac:dyDescent="0.2">
      <c r="A2634" s="25" t="s">
        <v>54</v>
      </c>
      <c r="B2634" s="11" t="s">
        <v>54</v>
      </c>
      <c r="C2634" s="12">
        <v>566</v>
      </c>
      <c r="D2634" s="11" t="s">
        <v>54</v>
      </c>
      <c r="E2634" s="11" t="s">
        <v>474</v>
      </c>
      <c r="F2634" s="11" t="s">
        <v>312</v>
      </c>
      <c r="G2634" s="12" t="s">
        <v>341</v>
      </c>
      <c r="H2634">
        <v>1444065</v>
      </c>
      <c r="I2634">
        <v>1472810</v>
      </c>
      <c r="J2634">
        <v>1505000</v>
      </c>
      <c r="K2634">
        <v>1535676</v>
      </c>
      <c r="L2634">
        <v>1570058</v>
      </c>
      <c r="M2634">
        <v>1609962</v>
      </c>
      <c r="N2634">
        <v>1655836</v>
      </c>
      <c r="O2634">
        <v>1705631</v>
      </c>
      <c r="P2634">
        <v>1753236</v>
      </c>
      <c r="Q2634">
        <v>1805949</v>
      </c>
      <c r="R2634">
        <v>1865117</v>
      </c>
      <c r="S2634">
        <v>1929809</v>
      </c>
      <c r="T2634">
        <v>1997586</v>
      </c>
      <c r="U2634">
        <v>2064657.0000000002</v>
      </c>
      <c r="V2634">
        <v>2130268</v>
      </c>
      <c r="W2634">
        <v>2193731</v>
      </c>
      <c r="X2634">
        <v>2257674</v>
      </c>
      <c r="Y2634">
        <v>2324780</v>
      </c>
      <c r="Z2634">
        <v>2388492</v>
      </c>
      <c r="AA2634">
        <v>2453979</v>
      </c>
      <c r="AB2634">
        <v>2522737</v>
      </c>
      <c r="AC2634">
        <v>2594262</v>
      </c>
      <c r="AD2634">
        <v>2667055</v>
      </c>
      <c r="AE2634" s="21"/>
    </row>
    <row r="2635" spans="1:31" x14ac:dyDescent="0.2">
      <c r="A2635" s="27" t="s">
        <v>54</v>
      </c>
      <c r="B2635" s="13" t="s">
        <v>54</v>
      </c>
      <c r="C2635" s="14">
        <v>566</v>
      </c>
      <c r="D2635" s="13" t="s">
        <v>54</v>
      </c>
      <c r="E2635" s="13" t="s">
        <v>481</v>
      </c>
      <c r="F2635" s="13" t="s">
        <v>313</v>
      </c>
      <c r="G2635" s="14" t="s">
        <v>341</v>
      </c>
      <c r="H2635">
        <v>1486290</v>
      </c>
      <c r="I2635">
        <v>1515874</v>
      </c>
      <c r="J2635">
        <v>1548823</v>
      </c>
      <c r="K2635">
        <v>1580615</v>
      </c>
      <c r="L2635">
        <v>1616216</v>
      </c>
      <c r="M2635">
        <v>1657746</v>
      </c>
      <c r="N2635">
        <v>1705703</v>
      </c>
      <c r="O2635">
        <v>1757659</v>
      </c>
      <c r="P2635">
        <v>1807609</v>
      </c>
      <c r="Q2635">
        <v>1862935</v>
      </c>
      <c r="R2635">
        <v>1925329</v>
      </c>
      <c r="S2635">
        <v>1993788</v>
      </c>
      <c r="T2635">
        <v>2065402.9999999998</v>
      </c>
      <c r="U2635">
        <v>2136545</v>
      </c>
      <c r="V2635">
        <v>2205892</v>
      </c>
      <c r="W2635">
        <v>2272850</v>
      </c>
      <c r="X2635">
        <v>2340305</v>
      </c>
      <c r="Y2635">
        <v>2411003</v>
      </c>
      <c r="Z2635">
        <v>2478288</v>
      </c>
      <c r="AA2635">
        <v>2547165</v>
      </c>
      <c r="AB2635">
        <v>2619500</v>
      </c>
      <c r="AC2635">
        <v>2694909</v>
      </c>
      <c r="AD2635">
        <v>2771568</v>
      </c>
      <c r="AE2635" s="22"/>
    </row>
    <row r="2636" spans="1:31" x14ac:dyDescent="0.2">
      <c r="A2636" s="25" t="s">
        <v>54</v>
      </c>
      <c r="B2636" s="11" t="s">
        <v>54</v>
      </c>
      <c r="C2636" s="12">
        <v>566</v>
      </c>
      <c r="D2636" s="11" t="s">
        <v>54</v>
      </c>
      <c r="E2636" s="11" t="s">
        <v>475</v>
      </c>
      <c r="F2636" s="11" t="s">
        <v>312</v>
      </c>
      <c r="G2636" s="12" t="s">
        <v>334</v>
      </c>
      <c r="H2636">
        <v>1407808</v>
      </c>
      <c r="I2636">
        <v>1434888</v>
      </c>
      <c r="J2636">
        <v>1464548</v>
      </c>
      <c r="K2636">
        <v>1493407</v>
      </c>
      <c r="L2636">
        <v>1524353</v>
      </c>
      <c r="M2636">
        <v>1559264</v>
      </c>
      <c r="N2636">
        <v>1600214</v>
      </c>
      <c r="O2636">
        <v>1647344</v>
      </c>
      <c r="P2636">
        <v>1693118</v>
      </c>
      <c r="Q2636">
        <v>1741649</v>
      </c>
      <c r="R2636">
        <v>1795188</v>
      </c>
      <c r="S2636">
        <v>1855094</v>
      </c>
      <c r="T2636">
        <v>1920487</v>
      </c>
      <c r="U2636">
        <v>1985353</v>
      </c>
      <c r="V2636">
        <v>2052195.0000000002</v>
      </c>
      <c r="W2636">
        <v>2118052</v>
      </c>
      <c r="X2636">
        <v>2182507</v>
      </c>
      <c r="Y2636">
        <v>2247757</v>
      </c>
      <c r="Z2636">
        <v>2311406</v>
      </c>
      <c r="AA2636">
        <v>2375655</v>
      </c>
      <c r="AB2636">
        <v>2441847</v>
      </c>
      <c r="AC2636">
        <v>2511544</v>
      </c>
      <c r="AD2636">
        <v>2584119</v>
      </c>
      <c r="AE2636" s="21"/>
    </row>
    <row r="2637" spans="1:31" x14ac:dyDescent="0.2">
      <c r="A2637" s="27" t="s">
        <v>54</v>
      </c>
      <c r="B2637" s="13" t="s">
        <v>54</v>
      </c>
      <c r="C2637" s="14">
        <v>566</v>
      </c>
      <c r="D2637" s="13" t="s">
        <v>54</v>
      </c>
      <c r="E2637" s="13" t="s">
        <v>482</v>
      </c>
      <c r="F2637" s="13" t="s">
        <v>313</v>
      </c>
      <c r="G2637" s="14" t="s">
        <v>334</v>
      </c>
      <c r="H2637">
        <v>1448748</v>
      </c>
      <c r="I2637">
        <v>1476316</v>
      </c>
      <c r="J2637">
        <v>1506713</v>
      </c>
      <c r="K2637">
        <v>1536725</v>
      </c>
      <c r="L2637">
        <v>1568576</v>
      </c>
      <c r="M2637">
        <v>1604529</v>
      </c>
      <c r="N2637">
        <v>1647006</v>
      </c>
      <c r="O2637">
        <v>1696166</v>
      </c>
      <c r="P2637">
        <v>1744310</v>
      </c>
      <c r="Q2637">
        <v>1794991</v>
      </c>
      <c r="R2637">
        <v>1850979</v>
      </c>
      <c r="S2637">
        <v>1914017</v>
      </c>
      <c r="T2637">
        <v>1983144</v>
      </c>
      <c r="U2637">
        <v>2052079.0000000002</v>
      </c>
      <c r="V2637">
        <v>2122792</v>
      </c>
      <c r="W2637">
        <v>2192232</v>
      </c>
      <c r="X2637">
        <v>2260112</v>
      </c>
      <c r="Y2637">
        <v>2328856</v>
      </c>
      <c r="Z2637">
        <v>2396244</v>
      </c>
      <c r="AA2637">
        <v>2463825</v>
      </c>
      <c r="AB2637">
        <v>2533240</v>
      </c>
      <c r="AC2637">
        <v>2606471</v>
      </c>
      <c r="AD2637">
        <v>2682962</v>
      </c>
      <c r="AE2637" s="22"/>
    </row>
    <row r="2638" spans="1:31" x14ac:dyDescent="0.2">
      <c r="A2638" s="25" t="s">
        <v>54</v>
      </c>
      <c r="B2638" s="11" t="s">
        <v>54</v>
      </c>
      <c r="C2638" s="12">
        <v>566</v>
      </c>
      <c r="D2638" s="11" t="s">
        <v>54</v>
      </c>
      <c r="E2638" s="11" t="s">
        <v>476</v>
      </c>
      <c r="F2638" s="11" t="s">
        <v>312</v>
      </c>
      <c r="G2638" s="12" t="s">
        <v>345</v>
      </c>
      <c r="H2638">
        <v>1371621</v>
      </c>
      <c r="I2638">
        <v>1398057</v>
      </c>
      <c r="J2638">
        <v>1425851</v>
      </c>
      <c r="K2638">
        <v>1452984</v>
      </c>
      <c r="L2638">
        <v>1482168</v>
      </c>
      <c r="M2638">
        <v>1513390</v>
      </c>
      <c r="N2638">
        <v>1548964</v>
      </c>
      <c r="O2638">
        <v>1590961</v>
      </c>
      <c r="P2638">
        <v>1634947</v>
      </c>
      <c r="Q2638">
        <v>1681674</v>
      </c>
      <c r="R2638">
        <v>1730743</v>
      </c>
      <c r="S2638">
        <v>1784612</v>
      </c>
      <c r="T2638">
        <v>1845005</v>
      </c>
      <c r="U2638">
        <v>1908368</v>
      </c>
      <c r="V2638">
        <v>1973072</v>
      </c>
      <c r="W2638">
        <v>2039851</v>
      </c>
      <c r="X2638">
        <v>2106227</v>
      </c>
      <c r="Y2638">
        <v>2171720</v>
      </c>
      <c r="Z2638">
        <v>2234436</v>
      </c>
      <c r="AA2638">
        <v>2298656</v>
      </c>
      <c r="AB2638">
        <v>2363305</v>
      </c>
      <c r="AC2638">
        <v>2430001</v>
      </c>
      <c r="AD2638">
        <v>2500508</v>
      </c>
      <c r="AE2638" s="21"/>
    </row>
    <row r="2639" spans="1:31" x14ac:dyDescent="0.2">
      <c r="A2639" s="27" t="s">
        <v>54</v>
      </c>
      <c r="B2639" s="13" t="s">
        <v>54</v>
      </c>
      <c r="C2639" s="14">
        <v>566</v>
      </c>
      <c r="D2639" s="13" t="s">
        <v>54</v>
      </c>
      <c r="E2639" s="13" t="s">
        <v>483</v>
      </c>
      <c r="F2639" s="13" t="s">
        <v>313</v>
      </c>
      <c r="G2639" s="14" t="s">
        <v>345</v>
      </c>
      <c r="H2639">
        <v>1411812</v>
      </c>
      <c r="I2639">
        <v>1438330</v>
      </c>
      <c r="J2639">
        <v>1466464</v>
      </c>
      <c r="K2639">
        <v>1494850</v>
      </c>
      <c r="L2639">
        <v>1524983</v>
      </c>
      <c r="M2639">
        <v>1556896</v>
      </c>
      <c r="N2639">
        <v>1593342</v>
      </c>
      <c r="O2639">
        <v>1636761</v>
      </c>
      <c r="P2639">
        <v>1683147</v>
      </c>
      <c r="Q2639">
        <v>1732055</v>
      </c>
      <c r="R2639">
        <v>1783066</v>
      </c>
      <c r="S2639">
        <v>1839210</v>
      </c>
      <c r="T2639">
        <v>1902645</v>
      </c>
      <c r="U2639">
        <v>1970173</v>
      </c>
      <c r="V2639">
        <v>2038754</v>
      </c>
      <c r="W2639">
        <v>2109193</v>
      </c>
      <c r="X2639">
        <v>2178981</v>
      </c>
      <c r="Y2639">
        <v>2247814</v>
      </c>
      <c r="Z2639">
        <v>2314394</v>
      </c>
      <c r="AA2639">
        <v>2382121</v>
      </c>
      <c r="AB2639">
        <v>2449866</v>
      </c>
      <c r="AC2639">
        <v>2519624</v>
      </c>
      <c r="AD2639">
        <v>2593617</v>
      </c>
      <c r="AE2639" s="22"/>
    </row>
    <row r="2640" spans="1:31" x14ac:dyDescent="0.2">
      <c r="A2640" s="25" t="s">
        <v>54</v>
      </c>
      <c r="B2640" s="11" t="s">
        <v>54</v>
      </c>
      <c r="C2640" s="12">
        <v>566</v>
      </c>
      <c r="D2640" s="11" t="s">
        <v>54</v>
      </c>
      <c r="E2640" s="11" t="s">
        <v>477</v>
      </c>
      <c r="F2640" s="11" t="s">
        <v>312</v>
      </c>
      <c r="G2640" s="12" t="s">
        <v>339</v>
      </c>
      <c r="H2640">
        <v>1335539</v>
      </c>
      <c r="I2640">
        <v>1361666</v>
      </c>
      <c r="J2640">
        <v>1388441</v>
      </c>
      <c r="K2640">
        <v>1414306</v>
      </c>
      <c r="L2640">
        <v>1441765</v>
      </c>
      <c r="M2640">
        <v>1471279</v>
      </c>
      <c r="N2640">
        <v>1502907</v>
      </c>
      <c r="O2640">
        <v>1539143</v>
      </c>
      <c r="P2640">
        <v>1578670</v>
      </c>
      <c r="Q2640">
        <v>1623582</v>
      </c>
      <c r="R2640">
        <v>1670889</v>
      </c>
      <c r="S2640">
        <v>1720016</v>
      </c>
      <c r="T2640">
        <v>1773973</v>
      </c>
      <c r="U2640">
        <v>1832994</v>
      </c>
      <c r="V2640">
        <v>1896202</v>
      </c>
      <c r="W2640">
        <v>1960905</v>
      </c>
      <c r="X2640">
        <v>2027883</v>
      </c>
      <c r="Y2640">
        <v>2094822.9999999998</v>
      </c>
      <c r="Z2640">
        <v>2158448</v>
      </c>
      <c r="AA2640">
        <v>2221718</v>
      </c>
      <c r="AB2640">
        <v>2286376</v>
      </c>
      <c r="AC2640">
        <v>2351232</v>
      </c>
      <c r="AD2640">
        <v>2418306</v>
      </c>
      <c r="AE2640" s="21"/>
    </row>
    <row r="2641" spans="1:31" x14ac:dyDescent="0.2">
      <c r="A2641" s="27" t="s">
        <v>54</v>
      </c>
      <c r="B2641" s="13" t="s">
        <v>54</v>
      </c>
      <c r="C2641" s="14">
        <v>566</v>
      </c>
      <c r="D2641" s="13" t="s">
        <v>54</v>
      </c>
      <c r="E2641" s="13" t="s">
        <v>484</v>
      </c>
      <c r="F2641" s="13" t="s">
        <v>313</v>
      </c>
      <c r="G2641" s="14" t="s">
        <v>339</v>
      </c>
      <c r="H2641">
        <v>1375313</v>
      </c>
      <c r="I2641">
        <v>1401390</v>
      </c>
      <c r="J2641">
        <v>1428032</v>
      </c>
      <c r="K2641">
        <v>1454837</v>
      </c>
      <c r="L2641">
        <v>1483333</v>
      </c>
      <c r="M2641">
        <v>1513591</v>
      </c>
      <c r="N2641">
        <v>1545700</v>
      </c>
      <c r="O2641">
        <v>1582632</v>
      </c>
      <c r="P2641">
        <v>1624077</v>
      </c>
      <c r="Q2641">
        <v>1671184</v>
      </c>
      <c r="R2641">
        <v>1720470</v>
      </c>
      <c r="S2641">
        <v>1771321</v>
      </c>
      <c r="T2641">
        <v>1827382</v>
      </c>
      <c r="U2641">
        <v>1890037</v>
      </c>
      <c r="V2641">
        <v>1957201</v>
      </c>
      <c r="W2641">
        <v>2025577</v>
      </c>
      <c r="X2641">
        <v>2095987.9999999998</v>
      </c>
      <c r="Y2641">
        <v>2166155</v>
      </c>
      <c r="Z2641">
        <v>2233663</v>
      </c>
      <c r="AA2641">
        <v>2300548</v>
      </c>
      <c r="AB2641">
        <v>2368485</v>
      </c>
      <c r="AC2641">
        <v>2436207</v>
      </c>
      <c r="AD2641">
        <v>2506177</v>
      </c>
      <c r="AE2641" s="22"/>
    </row>
    <row r="2642" spans="1:31" x14ac:dyDescent="0.2">
      <c r="A2642" s="25" t="s">
        <v>54</v>
      </c>
      <c r="B2642" s="11" t="s">
        <v>54</v>
      </c>
      <c r="C2642" s="12">
        <v>566</v>
      </c>
      <c r="D2642" s="11" t="s">
        <v>54</v>
      </c>
      <c r="E2642" s="11" t="s">
        <v>478</v>
      </c>
      <c r="F2642" s="11" t="s">
        <v>312</v>
      </c>
      <c r="G2642" s="12" t="s">
        <v>352</v>
      </c>
      <c r="H2642">
        <v>1300547</v>
      </c>
      <c r="I2642">
        <v>1325630</v>
      </c>
      <c r="J2642">
        <v>1351844</v>
      </c>
      <c r="K2642">
        <v>1376975</v>
      </c>
      <c r="L2642">
        <v>1403096</v>
      </c>
      <c r="M2642">
        <v>1430887</v>
      </c>
      <c r="N2642">
        <v>1460856</v>
      </c>
      <c r="O2642">
        <v>1492888</v>
      </c>
      <c r="P2642">
        <v>1527004</v>
      </c>
      <c r="Q2642">
        <v>1567376</v>
      </c>
      <c r="R2642">
        <v>1612853</v>
      </c>
      <c r="S2642">
        <v>1660275</v>
      </c>
      <c r="T2642">
        <v>1709227</v>
      </c>
      <c r="U2642">
        <v>1762133</v>
      </c>
      <c r="V2642">
        <v>1820938</v>
      </c>
      <c r="W2642">
        <v>1884146</v>
      </c>
      <c r="X2642">
        <v>1949098</v>
      </c>
      <c r="Y2642">
        <v>2016319</v>
      </c>
      <c r="Z2642">
        <v>2081702.0000000002</v>
      </c>
      <c r="AA2642">
        <v>2145760</v>
      </c>
      <c r="AB2642">
        <v>2209455</v>
      </c>
      <c r="AC2642">
        <v>2274363</v>
      </c>
      <c r="AD2642">
        <v>2339303</v>
      </c>
      <c r="AE2642" s="21"/>
    </row>
    <row r="2643" spans="1:31" x14ac:dyDescent="0.2">
      <c r="A2643" s="27" t="s">
        <v>54</v>
      </c>
      <c r="B2643" s="13" t="s">
        <v>54</v>
      </c>
      <c r="C2643" s="14">
        <v>566</v>
      </c>
      <c r="D2643" s="13" t="s">
        <v>54</v>
      </c>
      <c r="E2643" s="13" t="s">
        <v>485</v>
      </c>
      <c r="F2643" s="13" t="s">
        <v>313</v>
      </c>
      <c r="G2643" s="14" t="s">
        <v>352</v>
      </c>
      <c r="H2643">
        <v>2495789</v>
      </c>
      <c r="I2643">
        <v>2566814</v>
      </c>
      <c r="J2643">
        <v>2626963</v>
      </c>
      <c r="K2643">
        <v>2701659</v>
      </c>
      <c r="L2643">
        <v>2773219</v>
      </c>
      <c r="M2643">
        <v>2841921</v>
      </c>
      <c r="N2643">
        <v>2908732</v>
      </c>
      <c r="O2643">
        <v>2974813</v>
      </c>
      <c r="P2643">
        <v>3052585</v>
      </c>
      <c r="Q2643">
        <v>3128744</v>
      </c>
      <c r="R2643">
        <v>3200065</v>
      </c>
      <c r="S2643">
        <v>3262602</v>
      </c>
      <c r="T2643">
        <v>3312338</v>
      </c>
      <c r="U2643">
        <v>1815102</v>
      </c>
      <c r="V2643">
        <v>1877426</v>
      </c>
      <c r="W2643">
        <v>1944371</v>
      </c>
      <c r="X2643">
        <v>2012779</v>
      </c>
      <c r="Y2643">
        <v>2083190.9999999998</v>
      </c>
      <c r="Z2643">
        <v>2152322</v>
      </c>
      <c r="AA2643">
        <v>2220106</v>
      </c>
      <c r="AB2643">
        <v>2287172</v>
      </c>
      <c r="AC2643">
        <v>2355139</v>
      </c>
      <c r="AD2643">
        <v>2422711</v>
      </c>
      <c r="AE2643" s="22"/>
    </row>
    <row r="2644" spans="1:31" x14ac:dyDescent="0.2">
      <c r="A2644" s="25" t="s">
        <v>54</v>
      </c>
      <c r="B2644" s="11" t="s">
        <v>54</v>
      </c>
      <c r="C2644" s="12">
        <v>566</v>
      </c>
      <c r="D2644" s="11" t="s">
        <v>54</v>
      </c>
      <c r="E2644" s="11" t="s">
        <v>479</v>
      </c>
      <c r="F2644" s="11" t="s">
        <v>312</v>
      </c>
      <c r="G2644" s="12" t="s">
        <v>338</v>
      </c>
      <c r="H2644">
        <v>1266598</v>
      </c>
      <c r="I2644">
        <v>1290624</v>
      </c>
      <c r="J2644">
        <v>1315848</v>
      </c>
      <c r="K2644">
        <v>1340519</v>
      </c>
      <c r="L2644">
        <v>1365835</v>
      </c>
      <c r="M2644">
        <v>1392218</v>
      </c>
      <c r="N2644">
        <v>1420462</v>
      </c>
      <c r="O2644">
        <v>1450884</v>
      </c>
      <c r="P2644">
        <v>1480938</v>
      </c>
      <c r="Q2644">
        <v>1515830</v>
      </c>
      <c r="R2644">
        <v>1556696</v>
      </c>
      <c r="S2644">
        <v>1602289</v>
      </c>
      <c r="T2644">
        <v>1649601</v>
      </c>
      <c r="U2644">
        <v>1697615</v>
      </c>
      <c r="V2644">
        <v>1750251</v>
      </c>
      <c r="W2644">
        <v>1808988</v>
      </c>
      <c r="X2644">
        <v>1872437</v>
      </c>
      <c r="Y2644">
        <v>1937681</v>
      </c>
      <c r="Z2644">
        <v>2003461</v>
      </c>
      <c r="AA2644">
        <v>2069143</v>
      </c>
      <c r="AB2644">
        <v>2133511</v>
      </c>
      <c r="AC2644">
        <v>2197450</v>
      </c>
      <c r="AD2644">
        <v>2262490</v>
      </c>
      <c r="AE2644" s="21"/>
    </row>
    <row r="2645" spans="1:31" x14ac:dyDescent="0.2">
      <c r="A2645" s="27" t="s">
        <v>54</v>
      </c>
      <c r="B2645" s="13" t="s">
        <v>54</v>
      </c>
      <c r="C2645" s="14">
        <v>566</v>
      </c>
      <c r="D2645" s="13" t="s">
        <v>54</v>
      </c>
      <c r="E2645" s="13" t="s">
        <v>486</v>
      </c>
      <c r="F2645" s="13" t="s">
        <v>313</v>
      </c>
      <c r="G2645" s="14" t="s">
        <v>338</v>
      </c>
      <c r="H2645">
        <v>1305753</v>
      </c>
      <c r="I2645">
        <v>1330017</v>
      </c>
      <c r="J2645">
        <v>1355140</v>
      </c>
      <c r="K2645">
        <v>1379790</v>
      </c>
      <c r="L2645">
        <v>1405517</v>
      </c>
      <c r="M2645">
        <v>1432587</v>
      </c>
      <c r="N2645">
        <v>1461437</v>
      </c>
      <c r="O2645">
        <v>1492196</v>
      </c>
      <c r="P2645">
        <v>1522738</v>
      </c>
      <c r="Q2645">
        <v>1558820</v>
      </c>
      <c r="R2645">
        <v>1601371</v>
      </c>
      <c r="S2645">
        <v>1648717</v>
      </c>
      <c r="T2645">
        <v>1697591</v>
      </c>
      <c r="U2645">
        <v>1747466</v>
      </c>
      <c r="V2645">
        <v>1802820</v>
      </c>
      <c r="W2645">
        <v>1864953</v>
      </c>
      <c r="X2645">
        <v>1931905</v>
      </c>
      <c r="Y2645">
        <v>2000372</v>
      </c>
      <c r="Z2645">
        <v>2069634</v>
      </c>
      <c r="AA2645">
        <v>2139060</v>
      </c>
      <c r="AB2645">
        <v>2207002</v>
      </c>
      <c r="AC2645">
        <v>2274075</v>
      </c>
      <c r="AD2645">
        <v>2341951</v>
      </c>
      <c r="AE2645" s="22"/>
    </row>
    <row r="2646" spans="1:31" x14ac:dyDescent="0.2">
      <c r="A2646" s="25" t="s">
        <v>54</v>
      </c>
      <c r="B2646" s="11" t="s">
        <v>54</v>
      </c>
      <c r="C2646" s="12">
        <v>566</v>
      </c>
      <c r="D2646" s="11" t="s">
        <v>54</v>
      </c>
      <c r="E2646" s="11" t="s">
        <v>458</v>
      </c>
      <c r="F2646" s="11" t="s">
        <v>312</v>
      </c>
      <c r="G2646" s="12" t="s">
        <v>457</v>
      </c>
      <c r="H2646" s="205">
        <v>7614028</v>
      </c>
      <c r="I2646" s="205">
        <v>7788214</v>
      </c>
      <c r="J2646" s="205">
        <v>7981644</v>
      </c>
      <c r="K2646" s="205">
        <v>8172269</v>
      </c>
      <c r="L2646" s="205">
        <v>8385168.0000000019</v>
      </c>
      <c r="M2646">
        <v>8622640</v>
      </c>
      <c r="N2646">
        <v>8885262.9999999981</v>
      </c>
      <c r="O2646">
        <v>9170200</v>
      </c>
      <c r="P2646">
        <v>9448999</v>
      </c>
      <c r="Q2646">
        <v>9755077.0000000019</v>
      </c>
      <c r="R2646">
        <v>10082822</v>
      </c>
      <c r="S2646">
        <v>10420692</v>
      </c>
      <c r="T2646">
        <v>10758963.999999998</v>
      </c>
      <c r="U2646">
        <v>11077973.999999998</v>
      </c>
      <c r="V2646">
        <v>11396960</v>
      </c>
      <c r="W2646">
        <v>11721377</v>
      </c>
      <c r="X2646">
        <v>12057110</v>
      </c>
      <c r="Y2646">
        <v>12403756</v>
      </c>
      <c r="Z2646">
        <v>12733831</v>
      </c>
      <c r="AA2646">
        <v>13076347</v>
      </c>
      <c r="AB2646">
        <v>13425532</v>
      </c>
      <c r="AC2646">
        <v>13768855.000000002</v>
      </c>
      <c r="AD2646">
        <v>14096080.999999998</v>
      </c>
      <c r="AE2646" s="21" t="s">
        <v>1</v>
      </c>
    </row>
    <row r="2647" spans="1:31" x14ac:dyDescent="0.2">
      <c r="A2647" s="27" t="s">
        <v>54</v>
      </c>
      <c r="B2647" s="13" t="s">
        <v>54</v>
      </c>
      <c r="C2647" s="14">
        <v>566</v>
      </c>
      <c r="D2647" s="13" t="s">
        <v>54</v>
      </c>
      <c r="E2647" s="13" t="s">
        <v>456</v>
      </c>
      <c r="F2647" s="13" t="s">
        <v>312</v>
      </c>
      <c r="G2647" s="14" t="s">
        <v>455</v>
      </c>
      <c r="H2647" s="205">
        <v>6682112.9999999991</v>
      </c>
      <c r="I2647" s="205">
        <v>6810865</v>
      </c>
      <c r="J2647" s="205">
        <v>6946532</v>
      </c>
      <c r="K2647" s="205">
        <v>7078191.0000000009</v>
      </c>
      <c r="L2647" s="205">
        <v>7217217</v>
      </c>
      <c r="M2647">
        <v>7367038</v>
      </c>
      <c r="N2647">
        <v>7533403</v>
      </c>
      <c r="O2647">
        <v>7721220</v>
      </c>
      <c r="P2647">
        <v>7914677</v>
      </c>
      <c r="Q2647">
        <v>8130111</v>
      </c>
      <c r="R2647">
        <v>8366368.9999999991</v>
      </c>
      <c r="S2647">
        <v>8622286</v>
      </c>
      <c r="T2647">
        <v>8898293</v>
      </c>
      <c r="U2647">
        <v>9186463</v>
      </c>
      <c r="V2647">
        <v>9492658</v>
      </c>
      <c r="W2647">
        <v>9811942</v>
      </c>
      <c r="X2647">
        <v>10138152</v>
      </c>
      <c r="Y2647">
        <v>10468300</v>
      </c>
      <c r="Z2647">
        <v>10789453.000000002</v>
      </c>
      <c r="AA2647">
        <v>11110932</v>
      </c>
      <c r="AB2647">
        <v>11434494</v>
      </c>
      <c r="AC2647">
        <v>11764590</v>
      </c>
      <c r="AD2647">
        <v>12104726</v>
      </c>
      <c r="AE2647" s="22" t="s">
        <v>1</v>
      </c>
    </row>
    <row r="2648" spans="1:31" x14ac:dyDescent="0.2">
      <c r="A2648" s="25" t="s">
        <v>54</v>
      </c>
      <c r="B2648" s="11" t="s">
        <v>54</v>
      </c>
      <c r="C2648" s="12">
        <v>566</v>
      </c>
      <c r="D2648" s="11" t="s">
        <v>54</v>
      </c>
      <c r="E2648" s="11" t="s">
        <v>502</v>
      </c>
      <c r="F2648" s="11" t="s">
        <v>313</v>
      </c>
      <c r="G2648" s="12" t="s">
        <v>457</v>
      </c>
      <c r="H2648" s="205">
        <v>7844206</v>
      </c>
      <c r="I2648" s="205">
        <v>8023942</v>
      </c>
      <c r="J2648" s="205">
        <v>8223904</v>
      </c>
      <c r="K2648" s="205">
        <v>8423559.0000000019</v>
      </c>
      <c r="L2648" s="205">
        <v>8646535</v>
      </c>
      <c r="M2648">
        <v>8895401</v>
      </c>
      <c r="N2648">
        <v>9170973</v>
      </c>
      <c r="O2648">
        <v>9470601</v>
      </c>
      <c r="P2648">
        <v>9765740</v>
      </c>
      <c r="Q2648">
        <v>10089801</v>
      </c>
      <c r="R2648">
        <v>10436689</v>
      </c>
      <c r="S2648">
        <v>10793954.000000002</v>
      </c>
      <c r="T2648">
        <v>11151483.000000002</v>
      </c>
      <c r="U2648">
        <v>11489157</v>
      </c>
      <c r="V2648">
        <v>11826351.999999998</v>
      </c>
      <c r="W2648">
        <v>12168913.000000002</v>
      </c>
      <c r="X2648">
        <v>12523095.000000002</v>
      </c>
      <c r="Y2648">
        <v>12888741</v>
      </c>
      <c r="Z2648">
        <v>13237260.000000002</v>
      </c>
      <c r="AA2648">
        <v>13598359</v>
      </c>
      <c r="AB2648">
        <v>13966322</v>
      </c>
      <c r="AC2648">
        <v>14328234</v>
      </c>
      <c r="AD2648">
        <v>14673551</v>
      </c>
      <c r="AE2648" s="21" t="s">
        <v>1</v>
      </c>
    </row>
    <row r="2649" spans="1:31" x14ac:dyDescent="0.2">
      <c r="A2649" s="27" t="s">
        <v>54</v>
      </c>
      <c r="B2649" s="13" t="s">
        <v>54</v>
      </c>
      <c r="C2649" s="14">
        <v>566</v>
      </c>
      <c r="D2649" s="13" t="s">
        <v>54</v>
      </c>
      <c r="E2649" s="13" t="s">
        <v>503</v>
      </c>
      <c r="F2649" s="13" t="s">
        <v>313</v>
      </c>
      <c r="G2649" s="14" t="s">
        <v>338</v>
      </c>
      <c r="H2649" s="205">
        <v>6881572.9999999991</v>
      </c>
      <c r="I2649" s="205">
        <v>7011223</v>
      </c>
      <c r="J2649" s="205">
        <v>7147433</v>
      </c>
      <c r="K2649" s="205">
        <v>7282813</v>
      </c>
      <c r="L2649" s="205">
        <v>7425956</v>
      </c>
      <c r="M2649">
        <v>7579759</v>
      </c>
      <c r="N2649">
        <v>7750154</v>
      </c>
      <c r="O2649">
        <v>7942721</v>
      </c>
      <c r="P2649">
        <v>8144505</v>
      </c>
      <c r="Q2649">
        <v>8369463</v>
      </c>
      <c r="R2649">
        <v>8615753</v>
      </c>
      <c r="S2649">
        <v>8882323</v>
      </c>
      <c r="T2649">
        <v>9170281</v>
      </c>
      <c r="U2649">
        <v>9474857</v>
      </c>
      <c r="V2649">
        <v>9798993</v>
      </c>
      <c r="W2649">
        <v>10136326</v>
      </c>
      <c r="X2649">
        <v>10479765.000000002</v>
      </c>
      <c r="Y2649">
        <v>10826387.999999998</v>
      </c>
      <c r="Z2649">
        <v>11166257</v>
      </c>
      <c r="AA2649">
        <v>11505660</v>
      </c>
      <c r="AB2649">
        <v>11845765.000000002</v>
      </c>
      <c r="AC2649">
        <v>12191516</v>
      </c>
      <c r="AD2649">
        <v>12547417.999999998</v>
      </c>
      <c r="AE2649" s="22" t="s">
        <v>1</v>
      </c>
    </row>
    <row r="2650" spans="1:31" x14ac:dyDescent="0.2">
      <c r="A2650" s="25" t="s">
        <v>54</v>
      </c>
      <c r="B2650" s="11" t="s">
        <v>54</v>
      </c>
      <c r="C2650" s="12">
        <v>566</v>
      </c>
      <c r="D2650" s="11" t="s">
        <v>54</v>
      </c>
      <c r="E2650" s="11" t="s">
        <v>504</v>
      </c>
      <c r="F2650" s="11"/>
      <c r="G2650" s="12"/>
      <c r="H2650" s="205">
        <v>0</v>
      </c>
      <c r="I2650" s="205">
        <v>0</v>
      </c>
      <c r="J2650" s="205">
        <v>0</v>
      </c>
      <c r="K2650" s="205">
        <v>0</v>
      </c>
      <c r="L2650" s="205">
        <v>0</v>
      </c>
      <c r="M2650">
        <v>0</v>
      </c>
      <c r="N2650">
        <v>0</v>
      </c>
      <c r="O2650">
        <v>0</v>
      </c>
      <c r="P2650">
        <v>0</v>
      </c>
      <c r="Q2650">
        <v>0</v>
      </c>
      <c r="R2650">
        <v>0</v>
      </c>
      <c r="S2650">
        <v>0</v>
      </c>
      <c r="T2650">
        <v>0</v>
      </c>
      <c r="U2650">
        <v>0</v>
      </c>
      <c r="V2650">
        <v>0</v>
      </c>
      <c r="W2650">
        <v>0</v>
      </c>
      <c r="X2650">
        <v>0</v>
      </c>
      <c r="Y2650">
        <v>0</v>
      </c>
      <c r="Z2650">
        <v>0</v>
      </c>
      <c r="AA2650">
        <v>0</v>
      </c>
      <c r="AB2650">
        <v>0</v>
      </c>
      <c r="AC2650">
        <v>0</v>
      </c>
      <c r="AD2650">
        <v>0</v>
      </c>
      <c r="AE2650" s="21" t="s">
        <v>1</v>
      </c>
    </row>
    <row r="2651" spans="1:31" x14ac:dyDescent="0.2">
      <c r="A2651" s="27" t="s">
        <v>54</v>
      </c>
      <c r="B2651" s="13" t="s">
        <v>54</v>
      </c>
      <c r="C2651" s="14">
        <v>566</v>
      </c>
      <c r="D2651" s="13" t="s">
        <v>54</v>
      </c>
      <c r="E2651" s="13" t="s">
        <v>505</v>
      </c>
      <c r="F2651" s="13"/>
      <c r="G2651" s="14"/>
      <c r="H2651" s="205">
        <v>150269622</v>
      </c>
      <c r="I2651" s="205">
        <v>154324939</v>
      </c>
      <c r="J2651" s="205">
        <v>158503203</v>
      </c>
      <c r="K2651" s="205">
        <v>162805080</v>
      </c>
      <c r="L2651" s="205">
        <v>167228803</v>
      </c>
      <c r="M2651">
        <v>171765819</v>
      </c>
      <c r="N2651">
        <v>176404931</v>
      </c>
      <c r="O2651">
        <v>181137454</v>
      </c>
      <c r="P2651">
        <v>185960244</v>
      </c>
      <c r="Q2651">
        <v>190873247</v>
      </c>
      <c r="R2651">
        <v>195874685</v>
      </c>
      <c r="S2651">
        <v>200963603</v>
      </c>
      <c r="T2651">
        <v>206139587</v>
      </c>
      <c r="U2651">
        <v>211400704</v>
      </c>
      <c r="V2651">
        <v>216746933</v>
      </c>
      <c r="W2651">
        <v>222182400</v>
      </c>
      <c r="X2651">
        <v>227713027</v>
      </c>
      <c r="Y2651">
        <v>233343117</v>
      </c>
      <c r="Z2651">
        <v>239073298</v>
      </c>
      <c r="AA2651">
        <v>244902210</v>
      </c>
      <c r="AB2651">
        <v>250829695</v>
      </c>
      <c r="AC2651">
        <v>256855080</v>
      </c>
      <c r="AD2651">
        <v>262977343.99999997</v>
      </c>
      <c r="AE2651" s="22" t="s">
        <v>1</v>
      </c>
    </row>
    <row r="2652" spans="1:31" x14ac:dyDescent="0.2">
      <c r="A2652" s="25" t="s">
        <v>55</v>
      </c>
      <c r="B2652" s="11" t="s">
        <v>55</v>
      </c>
      <c r="C2652" s="12">
        <v>586</v>
      </c>
      <c r="D2652" s="11" t="s">
        <v>55</v>
      </c>
      <c r="E2652" s="11" t="s">
        <v>440</v>
      </c>
      <c r="F2652" s="11" t="s">
        <v>312</v>
      </c>
      <c r="G2652" s="12" t="s">
        <v>319</v>
      </c>
      <c r="H2652" s="205">
        <v>2204146</v>
      </c>
      <c r="I2652" s="205">
        <v>2229519</v>
      </c>
      <c r="J2652" s="205">
        <v>2256790</v>
      </c>
      <c r="K2652" s="205">
        <v>2297296</v>
      </c>
      <c r="L2652" s="205">
        <v>2339570</v>
      </c>
      <c r="M2652">
        <v>2380241</v>
      </c>
      <c r="N2652">
        <v>2398719</v>
      </c>
      <c r="O2652">
        <v>2439222</v>
      </c>
      <c r="P2652">
        <v>2482201</v>
      </c>
      <c r="Q2652">
        <v>2524532</v>
      </c>
      <c r="R2652">
        <v>2565252</v>
      </c>
      <c r="S2652">
        <v>2603519</v>
      </c>
      <c r="T2652">
        <v>2638740</v>
      </c>
      <c r="U2652">
        <v>2682293</v>
      </c>
      <c r="V2652">
        <v>2720748</v>
      </c>
      <c r="W2652">
        <v>2748276</v>
      </c>
      <c r="X2652">
        <v>2733267</v>
      </c>
      <c r="Y2652">
        <v>2741691</v>
      </c>
      <c r="Z2652">
        <v>2731199</v>
      </c>
      <c r="AA2652">
        <v>2714626</v>
      </c>
      <c r="AB2652">
        <v>2699642</v>
      </c>
      <c r="AC2652">
        <v>2721490</v>
      </c>
      <c r="AD2652">
        <v>2715136</v>
      </c>
      <c r="AE2652" s="21" t="s">
        <v>1</v>
      </c>
    </row>
    <row r="2653" spans="1:31" x14ac:dyDescent="0.2">
      <c r="A2653" s="27" t="s">
        <v>55</v>
      </c>
      <c r="B2653" s="13" t="s">
        <v>55</v>
      </c>
      <c r="C2653" s="14">
        <v>586</v>
      </c>
      <c r="D2653" s="13" t="s">
        <v>55</v>
      </c>
      <c r="E2653" s="13" t="s">
        <v>487</v>
      </c>
      <c r="F2653" s="13" t="s">
        <v>313</v>
      </c>
      <c r="G2653" s="14" t="s">
        <v>319</v>
      </c>
      <c r="H2653" s="205">
        <v>2401259</v>
      </c>
      <c r="I2653" s="205">
        <v>2420407</v>
      </c>
      <c r="J2653" s="205">
        <v>2446060</v>
      </c>
      <c r="K2653" s="205">
        <v>2477708</v>
      </c>
      <c r="L2653" s="205">
        <v>2510453</v>
      </c>
      <c r="M2653">
        <v>2544617</v>
      </c>
      <c r="N2653">
        <v>2577082</v>
      </c>
      <c r="O2653">
        <v>2618621</v>
      </c>
      <c r="P2653">
        <v>2670940</v>
      </c>
      <c r="Q2653">
        <v>2724100</v>
      </c>
      <c r="R2653">
        <v>2774327</v>
      </c>
      <c r="S2653">
        <v>2807145</v>
      </c>
      <c r="T2653">
        <v>2847823</v>
      </c>
      <c r="U2653">
        <v>2893740</v>
      </c>
      <c r="V2653">
        <v>2933602</v>
      </c>
      <c r="W2653">
        <v>2961589</v>
      </c>
      <c r="X2653">
        <v>2946961</v>
      </c>
      <c r="Y2653">
        <v>2953829</v>
      </c>
      <c r="Z2653">
        <v>2940747</v>
      </c>
      <c r="AA2653">
        <v>2920710</v>
      </c>
      <c r="AB2653">
        <v>2902031</v>
      </c>
      <c r="AC2653">
        <v>2922225</v>
      </c>
      <c r="AD2653">
        <v>2912741</v>
      </c>
      <c r="AE2653" s="22" t="s">
        <v>1</v>
      </c>
    </row>
    <row r="2654" spans="1:31" x14ac:dyDescent="0.2">
      <c r="A2654" s="25" t="s">
        <v>55</v>
      </c>
      <c r="B2654" s="11" t="s">
        <v>55</v>
      </c>
      <c r="C2654" s="12">
        <v>586</v>
      </c>
      <c r="D2654" s="11" t="s">
        <v>55</v>
      </c>
      <c r="E2654" s="11" t="s">
        <v>441</v>
      </c>
      <c r="F2654" s="11" t="s">
        <v>312</v>
      </c>
      <c r="G2654" s="12" t="s">
        <v>355</v>
      </c>
      <c r="H2654" s="205">
        <v>2175822</v>
      </c>
      <c r="I2654" s="205">
        <v>2194295</v>
      </c>
      <c r="J2654" s="205">
        <v>2217146</v>
      </c>
      <c r="K2654" s="205">
        <v>2252303</v>
      </c>
      <c r="L2654" s="205">
        <v>2290594</v>
      </c>
      <c r="M2654">
        <v>2329238</v>
      </c>
      <c r="N2654">
        <v>2364598</v>
      </c>
      <c r="O2654">
        <v>2392397</v>
      </c>
      <c r="P2654">
        <v>2433684</v>
      </c>
      <c r="Q2654">
        <v>2474908</v>
      </c>
      <c r="R2654">
        <v>2515169</v>
      </c>
      <c r="S2654">
        <v>2553803</v>
      </c>
      <c r="T2654">
        <v>2589908</v>
      </c>
      <c r="U2654">
        <v>2634472</v>
      </c>
      <c r="V2654">
        <v>2676824</v>
      </c>
      <c r="W2654">
        <v>2711897</v>
      </c>
      <c r="X2654">
        <v>2733335</v>
      </c>
      <c r="Y2654">
        <v>2734368</v>
      </c>
      <c r="Z2654">
        <v>2733233</v>
      </c>
      <c r="AA2654">
        <v>2722724</v>
      </c>
      <c r="AB2654">
        <v>2709029</v>
      </c>
      <c r="AC2654">
        <v>2700509</v>
      </c>
      <c r="AD2654">
        <v>2706910</v>
      </c>
      <c r="AE2654" s="21" t="s">
        <v>1</v>
      </c>
    </row>
    <row r="2655" spans="1:31" x14ac:dyDescent="0.2">
      <c r="A2655" s="27" t="s">
        <v>55</v>
      </c>
      <c r="B2655" s="13" t="s">
        <v>55</v>
      </c>
      <c r="C2655" s="14">
        <v>586</v>
      </c>
      <c r="D2655" s="13" t="s">
        <v>55</v>
      </c>
      <c r="E2655" s="13" t="s">
        <v>488</v>
      </c>
      <c r="F2655" s="13" t="s">
        <v>313</v>
      </c>
      <c r="G2655" s="14" t="s">
        <v>355</v>
      </c>
      <c r="H2655" s="205">
        <v>2370279</v>
      </c>
      <c r="I2655" s="205">
        <v>2390409</v>
      </c>
      <c r="J2655" s="205">
        <v>2410671</v>
      </c>
      <c r="K2655" s="205">
        <v>2439390</v>
      </c>
      <c r="L2655" s="205">
        <v>2468961</v>
      </c>
      <c r="M2655">
        <v>2499683</v>
      </c>
      <c r="N2655">
        <v>2531932</v>
      </c>
      <c r="O2655">
        <v>2565891</v>
      </c>
      <c r="P2655">
        <v>2613630</v>
      </c>
      <c r="Q2655">
        <v>2663906</v>
      </c>
      <c r="R2655">
        <v>2713534</v>
      </c>
      <c r="S2655">
        <v>2758739</v>
      </c>
      <c r="T2655">
        <v>2795042</v>
      </c>
      <c r="U2655">
        <v>2842809</v>
      </c>
      <c r="V2655">
        <v>2887476</v>
      </c>
      <c r="W2655">
        <v>2923933</v>
      </c>
      <c r="X2655">
        <v>2945936</v>
      </c>
      <c r="Y2655">
        <v>2946895</v>
      </c>
      <c r="Z2655">
        <v>2944277</v>
      </c>
      <c r="AA2655">
        <v>2931148</v>
      </c>
      <c r="AB2655">
        <v>2914212</v>
      </c>
      <c r="AC2655">
        <v>2902487</v>
      </c>
      <c r="AD2655">
        <v>2906524</v>
      </c>
      <c r="AE2655" s="22" t="s">
        <v>1</v>
      </c>
    </row>
    <row r="2656" spans="1:31" x14ac:dyDescent="0.2">
      <c r="A2656" s="25" t="s">
        <v>55</v>
      </c>
      <c r="B2656" s="11" t="s">
        <v>55</v>
      </c>
      <c r="C2656" s="12">
        <v>586</v>
      </c>
      <c r="D2656" s="11" t="s">
        <v>55</v>
      </c>
      <c r="E2656" s="11" t="s">
        <v>442</v>
      </c>
      <c r="F2656" s="11" t="s">
        <v>312</v>
      </c>
      <c r="G2656" s="12" t="s">
        <v>317</v>
      </c>
      <c r="H2656" s="205">
        <v>2151560</v>
      </c>
      <c r="I2656" s="205">
        <v>2166589</v>
      </c>
      <c r="J2656" s="205">
        <v>2184316</v>
      </c>
      <c r="K2656" s="205">
        <v>2214168</v>
      </c>
      <c r="L2656" s="205">
        <v>2248130</v>
      </c>
      <c r="M2656">
        <v>2284009</v>
      </c>
      <c r="N2656">
        <v>2318761</v>
      </c>
      <c r="O2656">
        <v>2348697</v>
      </c>
      <c r="P2656">
        <v>2388072</v>
      </c>
      <c r="Q2656">
        <v>2427924</v>
      </c>
      <c r="R2656">
        <v>2467417</v>
      </c>
      <c r="S2656">
        <v>2505945</v>
      </c>
      <c r="T2656">
        <v>2542666</v>
      </c>
      <c r="U2656">
        <v>2587025</v>
      </c>
      <c r="V2656">
        <v>2631565</v>
      </c>
      <c r="W2656">
        <v>2671976</v>
      </c>
      <c r="X2656">
        <v>2702664</v>
      </c>
      <c r="Y2656">
        <v>2717603</v>
      </c>
      <c r="Z2656">
        <v>2726353</v>
      </c>
      <c r="AA2656">
        <v>2723420</v>
      </c>
      <c r="AB2656">
        <v>2713512</v>
      </c>
      <c r="AC2656">
        <v>2703516</v>
      </c>
      <c r="AD2656">
        <v>2701713</v>
      </c>
      <c r="AE2656" s="21" t="s">
        <v>1</v>
      </c>
    </row>
    <row r="2657" spans="1:31" x14ac:dyDescent="0.2">
      <c r="A2657" s="27" t="s">
        <v>55</v>
      </c>
      <c r="B2657" s="13" t="s">
        <v>55</v>
      </c>
      <c r="C2657" s="14">
        <v>586</v>
      </c>
      <c r="D2657" s="13" t="s">
        <v>55</v>
      </c>
      <c r="E2657" s="13" t="s">
        <v>489</v>
      </c>
      <c r="F2657" s="13" t="s">
        <v>313</v>
      </c>
      <c r="G2657" s="14" t="s">
        <v>317</v>
      </c>
      <c r="H2657" s="205">
        <v>2341540</v>
      </c>
      <c r="I2657" s="205">
        <v>2360689</v>
      </c>
      <c r="J2657" s="205">
        <v>2379103</v>
      </c>
      <c r="K2657" s="205">
        <v>2405368</v>
      </c>
      <c r="L2657" s="205">
        <v>2432251</v>
      </c>
      <c r="M2657">
        <v>2460029</v>
      </c>
      <c r="N2657">
        <v>2489054</v>
      </c>
      <c r="O2657">
        <v>2519484</v>
      </c>
      <c r="P2657">
        <v>2562357</v>
      </c>
      <c r="Q2657">
        <v>2609070</v>
      </c>
      <c r="R2657">
        <v>2657032</v>
      </c>
      <c r="S2657">
        <v>2703054</v>
      </c>
      <c r="T2657">
        <v>2743244</v>
      </c>
      <c r="U2657">
        <v>2791479</v>
      </c>
      <c r="V2657">
        <v>2839115</v>
      </c>
      <c r="W2657">
        <v>2881744</v>
      </c>
      <c r="X2657">
        <v>2913827</v>
      </c>
      <c r="Y2657">
        <v>2929460</v>
      </c>
      <c r="Z2657">
        <v>2937855</v>
      </c>
      <c r="AA2657">
        <v>2933257</v>
      </c>
      <c r="AB2657">
        <v>2920756</v>
      </c>
      <c r="AC2657">
        <v>2907771</v>
      </c>
      <c r="AD2657">
        <v>2903255</v>
      </c>
      <c r="AE2657" s="22" t="s">
        <v>1</v>
      </c>
    </row>
    <row r="2658" spans="1:31" x14ac:dyDescent="0.2">
      <c r="A2658" s="25" t="s">
        <v>55</v>
      </c>
      <c r="B2658" s="11" t="s">
        <v>55</v>
      </c>
      <c r="C2658" s="12">
        <v>586</v>
      </c>
      <c r="D2658" s="11" t="s">
        <v>55</v>
      </c>
      <c r="E2658" s="11" t="s">
        <v>443</v>
      </c>
      <c r="F2658" s="11" t="s">
        <v>312</v>
      </c>
      <c r="G2658" s="12" t="s">
        <v>356</v>
      </c>
      <c r="H2658" s="205">
        <v>2130465</v>
      </c>
      <c r="I2658" s="205">
        <v>2143252</v>
      </c>
      <c r="J2658" s="205">
        <v>2157231</v>
      </c>
      <c r="K2658" s="205">
        <v>2181860</v>
      </c>
      <c r="L2658" s="205">
        <v>2211499</v>
      </c>
      <c r="M2658">
        <v>2244071</v>
      </c>
      <c r="N2658">
        <v>2277282</v>
      </c>
      <c r="O2658">
        <v>2308031</v>
      </c>
      <c r="P2658">
        <v>2345305</v>
      </c>
      <c r="Q2658">
        <v>2383528</v>
      </c>
      <c r="R2658">
        <v>2421968</v>
      </c>
      <c r="S2658">
        <v>2460062</v>
      </c>
      <c r="T2658">
        <v>2497027</v>
      </c>
      <c r="U2658">
        <v>2539997</v>
      </c>
      <c r="V2658">
        <v>2585478</v>
      </c>
      <c r="W2658">
        <v>2629268</v>
      </c>
      <c r="X2658">
        <v>2666752</v>
      </c>
      <c r="Y2658">
        <v>2692648</v>
      </c>
      <c r="Z2658">
        <v>2711837</v>
      </c>
      <c r="AA2658">
        <v>2716986</v>
      </c>
      <c r="AB2658">
        <v>2712870</v>
      </c>
      <c r="AC2658">
        <v>2704386</v>
      </c>
      <c r="AD2658">
        <v>2698343</v>
      </c>
      <c r="AE2658" s="21" t="s">
        <v>1</v>
      </c>
    </row>
    <row r="2659" spans="1:31" x14ac:dyDescent="0.2">
      <c r="A2659" s="27" t="s">
        <v>55</v>
      </c>
      <c r="B2659" s="13" t="s">
        <v>55</v>
      </c>
      <c r="C2659" s="14">
        <v>586</v>
      </c>
      <c r="D2659" s="13" t="s">
        <v>55</v>
      </c>
      <c r="E2659" s="13" t="s">
        <v>490</v>
      </c>
      <c r="F2659" s="13" t="s">
        <v>313</v>
      </c>
      <c r="G2659" s="14" t="s">
        <v>356</v>
      </c>
      <c r="H2659" s="205">
        <v>2314443</v>
      </c>
      <c r="I2659" s="205">
        <v>2333294</v>
      </c>
      <c r="J2659" s="205">
        <v>2350650</v>
      </c>
      <c r="K2659" s="205">
        <v>2374974</v>
      </c>
      <c r="L2659" s="205">
        <v>2399601</v>
      </c>
      <c r="M2659">
        <v>2424928</v>
      </c>
      <c r="N2659">
        <v>2451235</v>
      </c>
      <c r="O2659">
        <v>2478658</v>
      </c>
      <c r="P2659">
        <v>2516414</v>
      </c>
      <c r="Q2659">
        <v>2559244</v>
      </c>
      <c r="R2659">
        <v>2604667</v>
      </c>
      <c r="S2659">
        <v>2650243</v>
      </c>
      <c r="T2659">
        <v>2692666</v>
      </c>
      <c r="U2659">
        <v>2740023</v>
      </c>
      <c r="V2659">
        <v>2789213</v>
      </c>
      <c r="W2659">
        <v>2835946</v>
      </c>
      <c r="X2659">
        <v>2875583</v>
      </c>
      <c r="Y2659">
        <v>2902907</v>
      </c>
      <c r="Z2659">
        <v>2922895</v>
      </c>
      <c r="AA2659">
        <v>2927352</v>
      </c>
      <c r="AB2659">
        <v>2921444</v>
      </c>
      <c r="AC2659">
        <v>2910424</v>
      </c>
      <c r="AD2659">
        <v>2901645</v>
      </c>
      <c r="AE2659" s="22" t="s">
        <v>1</v>
      </c>
    </row>
    <row r="2660" spans="1:31" x14ac:dyDescent="0.2">
      <c r="A2660" s="25" t="s">
        <v>55</v>
      </c>
      <c r="B2660" s="11" t="s">
        <v>55</v>
      </c>
      <c r="C2660" s="12">
        <v>586</v>
      </c>
      <c r="D2660" s="11" t="s">
        <v>55</v>
      </c>
      <c r="E2660" s="11" t="s">
        <v>444</v>
      </c>
      <c r="F2660" s="11" t="s">
        <v>312</v>
      </c>
      <c r="G2660" s="12" t="s">
        <v>327</v>
      </c>
      <c r="H2660" s="205">
        <v>2111643</v>
      </c>
      <c r="I2660" s="205">
        <v>2123302</v>
      </c>
      <c r="J2660" s="205">
        <v>2134820</v>
      </c>
      <c r="K2660" s="205">
        <v>2154346</v>
      </c>
      <c r="L2660" s="205">
        <v>2179706</v>
      </c>
      <c r="M2660">
        <v>2208942</v>
      </c>
      <c r="N2660">
        <v>2239874</v>
      </c>
      <c r="O2660">
        <v>2270307</v>
      </c>
      <c r="P2660">
        <v>2305325</v>
      </c>
      <c r="Q2660">
        <v>2341698</v>
      </c>
      <c r="R2660">
        <v>2378793</v>
      </c>
      <c r="S2660">
        <v>2416145</v>
      </c>
      <c r="T2660">
        <v>2453006</v>
      </c>
      <c r="U2660">
        <v>2493433</v>
      </c>
      <c r="V2660">
        <v>2538640</v>
      </c>
      <c r="W2660">
        <v>2584531</v>
      </c>
      <c r="X2660">
        <v>2626603</v>
      </c>
      <c r="Y2660">
        <v>2660756</v>
      </c>
      <c r="Z2660">
        <v>2690964</v>
      </c>
      <c r="AA2660">
        <v>2704727</v>
      </c>
      <c r="AB2660">
        <v>2706883</v>
      </c>
      <c r="AC2660">
        <v>2702406</v>
      </c>
      <c r="AD2660">
        <v>2695600</v>
      </c>
      <c r="AE2660" s="21" t="s">
        <v>1</v>
      </c>
    </row>
    <row r="2661" spans="1:31" x14ac:dyDescent="0.2">
      <c r="A2661" s="27" t="s">
        <v>55</v>
      </c>
      <c r="B2661" s="13" t="s">
        <v>55</v>
      </c>
      <c r="C2661" s="14">
        <v>586</v>
      </c>
      <c r="D2661" s="13" t="s">
        <v>55</v>
      </c>
      <c r="E2661" s="13" t="s">
        <v>491</v>
      </c>
      <c r="F2661" s="13" t="s">
        <v>313</v>
      </c>
      <c r="G2661" s="14" t="s">
        <v>327</v>
      </c>
      <c r="H2661" s="205">
        <v>2288385</v>
      </c>
      <c r="I2661" s="205">
        <v>2307570</v>
      </c>
      <c r="J2661" s="205">
        <v>2324604</v>
      </c>
      <c r="K2661" s="205">
        <v>2347542</v>
      </c>
      <c r="L2661" s="205">
        <v>2370386</v>
      </c>
      <c r="M2661">
        <v>2393654</v>
      </c>
      <c r="N2661">
        <v>2417743</v>
      </c>
      <c r="O2661">
        <v>2442671</v>
      </c>
      <c r="P2661">
        <v>2475098</v>
      </c>
      <c r="Q2661">
        <v>2513758</v>
      </c>
      <c r="R2661">
        <v>2556284</v>
      </c>
      <c r="S2661">
        <v>2600347</v>
      </c>
      <c r="T2661">
        <v>2643545</v>
      </c>
      <c r="U2661">
        <v>2688712</v>
      </c>
      <c r="V2661">
        <v>2738075</v>
      </c>
      <c r="W2661">
        <v>2787462</v>
      </c>
      <c r="X2661">
        <v>2832355</v>
      </c>
      <c r="Y2661">
        <v>2868617</v>
      </c>
      <c r="Z2661">
        <v>2900809</v>
      </c>
      <c r="AA2661">
        <v>2914875</v>
      </c>
      <c r="AB2661">
        <v>2916057</v>
      </c>
      <c r="AC2661">
        <v>2909692</v>
      </c>
      <c r="AD2661">
        <v>2900408</v>
      </c>
      <c r="AE2661" s="22" t="s">
        <v>1</v>
      </c>
    </row>
    <row r="2662" spans="1:31" x14ac:dyDescent="0.2">
      <c r="A2662" s="25" t="s">
        <v>55</v>
      </c>
      <c r="B2662" s="11" t="s">
        <v>55</v>
      </c>
      <c r="C2662" s="12">
        <v>586</v>
      </c>
      <c r="D2662" s="11" t="s">
        <v>55</v>
      </c>
      <c r="E2662" s="11" t="s">
        <v>445</v>
      </c>
      <c r="F2662" s="11" t="s">
        <v>312</v>
      </c>
      <c r="G2662" s="12" t="s">
        <v>320</v>
      </c>
      <c r="H2662" s="205">
        <v>2094563</v>
      </c>
      <c r="I2662" s="205">
        <v>2105756</v>
      </c>
      <c r="J2662" s="205">
        <v>2116016</v>
      </c>
      <c r="K2662" s="205">
        <v>2131540</v>
      </c>
      <c r="L2662" s="205">
        <v>2151760</v>
      </c>
      <c r="M2662">
        <v>2177665</v>
      </c>
      <c r="N2662">
        <v>2206249</v>
      </c>
      <c r="O2662">
        <v>2235432</v>
      </c>
      <c r="P2662">
        <v>2267998</v>
      </c>
      <c r="Q2662">
        <v>2302408</v>
      </c>
      <c r="R2662">
        <v>2337902</v>
      </c>
      <c r="S2662">
        <v>2374188</v>
      </c>
      <c r="T2662">
        <v>2410617</v>
      </c>
      <c r="U2662">
        <v>2448677</v>
      </c>
      <c r="V2662">
        <v>2491128</v>
      </c>
      <c r="W2662">
        <v>2537873</v>
      </c>
      <c r="X2662">
        <v>2583223</v>
      </c>
      <c r="Y2662">
        <v>2623179</v>
      </c>
      <c r="Z2662">
        <v>2661911</v>
      </c>
      <c r="AA2662">
        <v>2687949</v>
      </c>
      <c r="AB2662">
        <v>2696884</v>
      </c>
      <c r="AC2662">
        <v>2696867</v>
      </c>
      <c r="AD2662">
        <v>2692283</v>
      </c>
      <c r="AE2662" s="21" t="s">
        <v>1</v>
      </c>
    </row>
    <row r="2663" spans="1:31" x14ac:dyDescent="0.2">
      <c r="A2663" s="27" t="s">
        <v>55</v>
      </c>
      <c r="B2663" s="13" t="s">
        <v>55</v>
      </c>
      <c r="C2663" s="14">
        <v>586</v>
      </c>
      <c r="D2663" s="13" t="s">
        <v>55</v>
      </c>
      <c r="E2663" s="13" t="s">
        <v>492</v>
      </c>
      <c r="F2663" s="13" t="s">
        <v>313</v>
      </c>
      <c r="G2663" s="14" t="s">
        <v>320</v>
      </c>
      <c r="H2663" s="205">
        <v>2263037</v>
      </c>
      <c r="I2663" s="205">
        <v>2282862</v>
      </c>
      <c r="J2663" s="205">
        <v>2300257</v>
      </c>
      <c r="K2663" s="205">
        <v>2322119</v>
      </c>
      <c r="L2663" s="205">
        <v>2343981</v>
      </c>
      <c r="M2663">
        <v>2365621</v>
      </c>
      <c r="N2663">
        <v>2387841</v>
      </c>
      <c r="O2663">
        <v>2410783</v>
      </c>
      <c r="P2663">
        <v>2438659</v>
      </c>
      <c r="Q2663">
        <v>2471946</v>
      </c>
      <c r="R2663">
        <v>2511254</v>
      </c>
      <c r="S2663">
        <v>2553408</v>
      </c>
      <c r="T2663">
        <v>2596117</v>
      </c>
      <c r="U2663">
        <v>2638984</v>
      </c>
      <c r="V2663">
        <v>2686008</v>
      </c>
      <c r="W2663">
        <v>2736633</v>
      </c>
      <c r="X2663">
        <v>2785298</v>
      </c>
      <c r="Y2663">
        <v>2827972</v>
      </c>
      <c r="Z2663">
        <v>2869624</v>
      </c>
      <c r="AA2663">
        <v>2897269</v>
      </c>
      <c r="AB2663">
        <v>2906066</v>
      </c>
      <c r="AC2663">
        <v>2904821</v>
      </c>
      <c r="AD2663">
        <v>2898256</v>
      </c>
      <c r="AE2663" s="22" t="s">
        <v>1</v>
      </c>
    </row>
    <row r="2664" spans="1:31" x14ac:dyDescent="0.2">
      <c r="A2664" s="25" t="s">
        <v>55</v>
      </c>
      <c r="B2664" s="11" t="s">
        <v>55</v>
      </c>
      <c r="C2664" s="12">
        <v>586</v>
      </c>
      <c r="D2664" s="11" t="s">
        <v>55</v>
      </c>
      <c r="E2664" s="11" t="s">
        <v>446</v>
      </c>
      <c r="F2664" s="11" t="s">
        <v>312</v>
      </c>
      <c r="G2664" s="12" t="s">
        <v>326</v>
      </c>
      <c r="H2664" s="205">
        <v>2078696</v>
      </c>
      <c r="I2664" s="205">
        <v>2090118</v>
      </c>
      <c r="J2664" s="205">
        <v>2099746</v>
      </c>
      <c r="K2664" s="205">
        <v>2112885</v>
      </c>
      <c r="L2664" s="205">
        <v>2128556</v>
      </c>
      <c r="M2664">
        <v>2149284</v>
      </c>
      <c r="N2664">
        <v>2175489</v>
      </c>
      <c r="O2664">
        <v>2203315</v>
      </c>
      <c r="P2664">
        <v>2233226</v>
      </c>
      <c r="Q2664">
        <v>2265481</v>
      </c>
      <c r="R2664">
        <v>2299305</v>
      </c>
      <c r="S2664">
        <v>2334234</v>
      </c>
      <c r="T2664">
        <v>2369873</v>
      </c>
      <c r="U2664">
        <v>2406421</v>
      </c>
      <c r="V2664">
        <v>2445613</v>
      </c>
      <c r="W2664">
        <v>2489401</v>
      </c>
      <c r="X2664">
        <v>2536751</v>
      </c>
      <c r="Y2664">
        <v>2581168</v>
      </c>
      <c r="Z2664">
        <v>2624405</v>
      </c>
      <c r="AA2664">
        <v>2661750</v>
      </c>
      <c r="AB2664">
        <v>2684204</v>
      </c>
      <c r="AC2664">
        <v>2689126</v>
      </c>
      <c r="AD2664">
        <v>2687191</v>
      </c>
      <c r="AE2664" s="21" t="s">
        <v>1</v>
      </c>
    </row>
    <row r="2665" spans="1:31" x14ac:dyDescent="0.2">
      <c r="A2665" s="27" t="s">
        <v>55</v>
      </c>
      <c r="B2665" s="13" t="s">
        <v>55</v>
      </c>
      <c r="C2665" s="14">
        <v>586</v>
      </c>
      <c r="D2665" s="13" t="s">
        <v>55</v>
      </c>
      <c r="E2665" s="13" t="s">
        <v>493</v>
      </c>
      <c r="F2665" s="13" t="s">
        <v>313</v>
      </c>
      <c r="G2665" s="14" t="s">
        <v>326</v>
      </c>
      <c r="H2665" s="205">
        <v>2238072</v>
      </c>
      <c r="I2665" s="205">
        <v>2258879</v>
      </c>
      <c r="J2665" s="205">
        <v>2276903</v>
      </c>
      <c r="K2665" s="205">
        <v>2297896</v>
      </c>
      <c r="L2665" s="205">
        <v>2319187</v>
      </c>
      <c r="M2665">
        <v>2340244</v>
      </c>
      <c r="N2665">
        <v>2360988</v>
      </c>
      <c r="O2665">
        <v>2382252</v>
      </c>
      <c r="P2665">
        <v>2406867</v>
      </c>
      <c r="Q2665">
        <v>2435048</v>
      </c>
      <c r="R2665">
        <v>2468943</v>
      </c>
      <c r="S2665">
        <v>2508830</v>
      </c>
      <c r="T2665">
        <v>2550619</v>
      </c>
      <c r="U2665">
        <v>2591693</v>
      </c>
      <c r="V2665">
        <v>2635649</v>
      </c>
      <c r="W2665">
        <v>2683799</v>
      </c>
      <c r="X2665">
        <v>2734785</v>
      </c>
      <c r="Y2665">
        <v>2782354</v>
      </c>
      <c r="Z2665">
        <v>2829061</v>
      </c>
      <c r="AA2665">
        <v>2869207</v>
      </c>
      <c r="AB2665">
        <v>2892944</v>
      </c>
      <c r="AC2665">
        <v>2897315</v>
      </c>
      <c r="AD2665">
        <v>2893902</v>
      </c>
      <c r="AE2665" s="22" t="s">
        <v>1</v>
      </c>
    </row>
    <row r="2666" spans="1:31" x14ac:dyDescent="0.2">
      <c r="A2666" s="25" t="s">
        <v>55</v>
      </c>
      <c r="B2666" s="11" t="s">
        <v>55</v>
      </c>
      <c r="C2666" s="12">
        <v>586</v>
      </c>
      <c r="D2666" s="11" t="s">
        <v>55</v>
      </c>
      <c r="E2666" s="11" t="s">
        <v>447</v>
      </c>
      <c r="F2666" s="11" t="s">
        <v>312</v>
      </c>
      <c r="G2666" s="12" t="s">
        <v>318</v>
      </c>
      <c r="H2666" s="205">
        <v>2061321</v>
      </c>
      <c r="I2666" s="205">
        <v>2075893.9999999998</v>
      </c>
      <c r="J2666" s="205">
        <v>2085552.0000000002</v>
      </c>
      <c r="K2666" s="205">
        <v>2097032.0000000002</v>
      </c>
      <c r="L2666" s="205">
        <v>2110047</v>
      </c>
      <c r="M2666">
        <v>2125681</v>
      </c>
      <c r="N2666">
        <v>2146676</v>
      </c>
      <c r="O2666">
        <v>2173075</v>
      </c>
      <c r="P2666">
        <v>2200979</v>
      </c>
      <c r="Q2666">
        <v>2230816</v>
      </c>
      <c r="R2666">
        <v>2262782</v>
      </c>
      <c r="S2666">
        <v>2296328</v>
      </c>
      <c r="T2666">
        <v>2330852</v>
      </c>
      <c r="U2666">
        <v>2366279</v>
      </c>
      <c r="V2666">
        <v>2403469</v>
      </c>
      <c r="W2666">
        <v>2443117</v>
      </c>
      <c r="X2666">
        <v>2487325</v>
      </c>
      <c r="Y2666">
        <v>2534895</v>
      </c>
      <c r="Z2666">
        <v>2580760</v>
      </c>
      <c r="AA2666">
        <v>2624334</v>
      </c>
      <c r="AB2666">
        <v>2660867</v>
      </c>
      <c r="AC2666">
        <v>2680542</v>
      </c>
      <c r="AD2666">
        <v>2681707</v>
      </c>
      <c r="AE2666" s="21" t="s">
        <v>1</v>
      </c>
    </row>
    <row r="2667" spans="1:31" x14ac:dyDescent="0.2">
      <c r="A2667" s="27" t="s">
        <v>55</v>
      </c>
      <c r="B2667" s="13" t="s">
        <v>55</v>
      </c>
      <c r="C2667" s="14">
        <v>586</v>
      </c>
      <c r="D2667" s="13" t="s">
        <v>55</v>
      </c>
      <c r="E2667" s="13" t="s">
        <v>494</v>
      </c>
      <c r="F2667" s="13" t="s">
        <v>313</v>
      </c>
      <c r="G2667" s="14" t="s">
        <v>318</v>
      </c>
      <c r="H2667" s="205">
        <v>2211524</v>
      </c>
      <c r="I2667" s="205">
        <v>2235330</v>
      </c>
      <c r="J2667" s="205">
        <v>2254289</v>
      </c>
      <c r="K2667" s="205">
        <v>2274303</v>
      </c>
      <c r="L2667" s="205">
        <v>2295094</v>
      </c>
      <c r="M2667">
        <v>2316081</v>
      </c>
      <c r="N2667">
        <v>2336638</v>
      </c>
      <c r="O2667">
        <v>2356575</v>
      </c>
      <c r="P2667">
        <v>2378702</v>
      </c>
      <c r="Q2667">
        <v>2403348</v>
      </c>
      <c r="R2667">
        <v>2431583</v>
      </c>
      <c r="S2667">
        <v>2466019</v>
      </c>
      <c r="T2667">
        <v>2506493</v>
      </c>
      <c r="U2667">
        <v>2546721</v>
      </c>
      <c r="V2667">
        <v>2588473</v>
      </c>
      <c r="W2667">
        <v>2632802</v>
      </c>
      <c r="X2667">
        <v>2681192</v>
      </c>
      <c r="Y2667">
        <v>2732172</v>
      </c>
      <c r="Z2667">
        <v>2781661</v>
      </c>
      <c r="AA2667">
        <v>2828746</v>
      </c>
      <c r="AB2667">
        <v>2868011</v>
      </c>
      <c r="AC2667">
        <v>2888675</v>
      </c>
      <c r="AD2667">
        <v>2888879</v>
      </c>
      <c r="AE2667" s="22" t="s">
        <v>1</v>
      </c>
    </row>
    <row r="2668" spans="1:31" x14ac:dyDescent="0.2">
      <c r="A2668" s="25" t="s">
        <v>55</v>
      </c>
      <c r="B2668" s="11" t="s">
        <v>55</v>
      </c>
      <c r="C2668" s="12">
        <v>586</v>
      </c>
      <c r="D2668" s="11" t="s">
        <v>55</v>
      </c>
      <c r="E2668" s="11" t="s">
        <v>448</v>
      </c>
      <c r="F2668" s="11" t="s">
        <v>312</v>
      </c>
      <c r="G2668" s="12" t="s">
        <v>333</v>
      </c>
      <c r="H2668" s="205">
        <v>2040814</v>
      </c>
      <c r="I2668" s="205">
        <v>2059667</v>
      </c>
      <c r="J2668" s="205">
        <v>2072971</v>
      </c>
      <c r="K2668" s="205">
        <v>2082761</v>
      </c>
      <c r="L2668" s="205">
        <v>2094610.0000000002</v>
      </c>
      <c r="M2668">
        <v>2107318</v>
      </c>
      <c r="N2668">
        <v>2122675</v>
      </c>
      <c r="O2668">
        <v>2143833</v>
      </c>
      <c r="P2668">
        <v>2170470</v>
      </c>
      <c r="Q2668">
        <v>2198441</v>
      </c>
      <c r="R2668">
        <v>2228226</v>
      </c>
      <c r="S2668">
        <v>2260206</v>
      </c>
      <c r="T2668">
        <v>2293632</v>
      </c>
      <c r="U2668">
        <v>2327275</v>
      </c>
      <c r="V2668">
        <v>2363908</v>
      </c>
      <c r="W2668">
        <v>2401075</v>
      </c>
      <c r="X2668">
        <v>2440278</v>
      </c>
      <c r="Y2668">
        <v>2484531</v>
      </c>
      <c r="Z2668">
        <v>2533757</v>
      </c>
      <c r="AA2668">
        <v>2579075</v>
      </c>
      <c r="AB2668">
        <v>2623551</v>
      </c>
      <c r="AC2668">
        <v>2660064</v>
      </c>
      <c r="AD2668">
        <v>2677216</v>
      </c>
      <c r="AE2668" s="21" t="s">
        <v>1</v>
      </c>
    </row>
    <row r="2669" spans="1:31" x14ac:dyDescent="0.2">
      <c r="A2669" s="27" t="s">
        <v>55</v>
      </c>
      <c r="B2669" s="13" t="s">
        <v>55</v>
      </c>
      <c r="C2669" s="14">
        <v>586</v>
      </c>
      <c r="D2669" s="13" t="s">
        <v>55</v>
      </c>
      <c r="E2669" s="13" t="s">
        <v>495</v>
      </c>
      <c r="F2669" s="13" t="s">
        <v>313</v>
      </c>
      <c r="G2669" s="14" t="s">
        <v>333</v>
      </c>
      <c r="H2669" s="205">
        <v>2182248</v>
      </c>
      <c r="I2669" s="205">
        <v>2209745</v>
      </c>
      <c r="J2669" s="205">
        <v>2232163</v>
      </c>
      <c r="K2669" s="205">
        <v>2251348</v>
      </c>
      <c r="L2669" s="205">
        <v>2271265</v>
      </c>
      <c r="M2669">
        <v>2292118</v>
      </c>
      <c r="N2669">
        <v>2313104</v>
      </c>
      <c r="O2669">
        <v>2333251</v>
      </c>
      <c r="P2669">
        <v>2352892</v>
      </c>
      <c r="Q2669">
        <v>2375544</v>
      </c>
      <c r="R2669">
        <v>2399974</v>
      </c>
      <c r="S2669">
        <v>2428197</v>
      </c>
      <c r="T2669">
        <v>2463180</v>
      </c>
      <c r="U2669">
        <v>2502561</v>
      </c>
      <c r="V2669">
        <v>2544007</v>
      </c>
      <c r="W2669">
        <v>2585731</v>
      </c>
      <c r="X2669">
        <v>2629562</v>
      </c>
      <c r="Y2669">
        <v>2677835</v>
      </c>
      <c r="Z2669">
        <v>2730674</v>
      </c>
      <c r="AA2669">
        <v>2779586</v>
      </c>
      <c r="AB2669">
        <v>2827663</v>
      </c>
      <c r="AC2669">
        <v>2866870</v>
      </c>
      <c r="AD2669">
        <v>2884719</v>
      </c>
      <c r="AE2669" s="22" t="s">
        <v>1</v>
      </c>
    </row>
    <row r="2670" spans="1:31" x14ac:dyDescent="0.2">
      <c r="A2670" s="25" t="s">
        <v>55</v>
      </c>
      <c r="B2670" s="11" t="s">
        <v>55</v>
      </c>
      <c r="C2670" s="12">
        <v>586</v>
      </c>
      <c r="D2670" s="11" t="s">
        <v>55</v>
      </c>
      <c r="E2670" s="11" t="s">
        <v>449</v>
      </c>
      <c r="F2670" s="11" t="s">
        <v>312</v>
      </c>
      <c r="G2670" s="12" t="s">
        <v>340</v>
      </c>
      <c r="H2670" s="205">
        <v>2017374</v>
      </c>
      <c r="I2670" s="205">
        <v>2039480</v>
      </c>
      <c r="J2670" s="205">
        <v>2057891.9999999998</v>
      </c>
      <c r="K2670" s="205">
        <v>2069795.9999999998</v>
      </c>
      <c r="L2670" s="205">
        <v>2080260.0000000002</v>
      </c>
      <c r="M2670">
        <v>2092293.9999999998</v>
      </c>
      <c r="N2670">
        <v>2104459</v>
      </c>
      <c r="O2670">
        <v>2119436</v>
      </c>
      <c r="P2670">
        <v>2140838</v>
      </c>
      <c r="Q2670">
        <v>2167665</v>
      </c>
      <c r="R2670">
        <v>2195725</v>
      </c>
      <c r="S2670">
        <v>2225758</v>
      </c>
      <c r="T2670">
        <v>2257907</v>
      </c>
      <c r="U2670">
        <v>2289732</v>
      </c>
      <c r="V2670">
        <v>2324901</v>
      </c>
      <c r="W2670">
        <v>2362086</v>
      </c>
      <c r="X2670">
        <v>2398344</v>
      </c>
      <c r="Y2670">
        <v>2436734</v>
      </c>
      <c r="Z2670">
        <v>2483078</v>
      </c>
      <c r="AA2670">
        <v>2531366</v>
      </c>
      <c r="AB2670">
        <v>2576690</v>
      </c>
      <c r="AC2670">
        <v>2622847</v>
      </c>
      <c r="AD2670">
        <v>2659594</v>
      </c>
      <c r="AE2670" s="21" t="s">
        <v>1</v>
      </c>
    </row>
    <row r="2671" spans="1:31" x14ac:dyDescent="0.2">
      <c r="A2671" s="27" t="s">
        <v>55</v>
      </c>
      <c r="B2671" s="13" t="s">
        <v>55</v>
      </c>
      <c r="C2671" s="14">
        <v>586</v>
      </c>
      <c r="D2671" s="13" t="s">
        <v>55</v>
      </c>
      <c r="E2671" s="13" t="s">
        <v>496</v>
      </c>
      <c r="F2671" s="13" t="s">
        <v>313</v>
      </c>
      <c r="G2671" s="14" t="s">
        <v>340</v>
      </c>
      <c r="H2671" s="205">
        <v>2150459</v>
      </c>
      <c r="I2671" s="205">
        <v>2180741</v>
      </c>
      <c r="J2671" s="205">
        <v>2207544</v>
      </c>
      <c r="K2671" s="205">
        <v>2228753</v>
      </c>
      <c r="L2671" s="205">
        <v>2247973</v>
      </c>
      <c r="M2671">
        <v>2268056</v>
      </c>
      <c r="N2671">
        <v>2289270</v>
      </c>
      <c r="O2671">
        <v>2310344</v>
      </c>
      <c r="P2671">
        <v>2329120</v>
      </c>
      <c r="Q2671">
        <v>2349597</v>
      </c>
      <c r="R2671">
        <v>2372529</v>
      </c>
      <c r="S2671">
        <v>2396676</v>
      </c>
      <c r="T2671">
        <v>2424894</v>
      </c>
      <c r="U2671">
        <v>2458872</v>
      </c>
      <c r="V2671">
        <v>2499792</v>
      </c>
      <c r="W2671">
        <v>2541762</v>
      </c>
      <c r="X2671">
        <v>2582605</v>
      </c>
      <c r="Y2671">
        <v>2625588</v>
      </c>
      <c r="Z2671">
        <v>2675964</v>
      </c>
      <c r="AA2671">
        <v>2727818</v>
      </c>
      <c r="AB2671">
        <v>2776757</v>
      </c>
      <c r="AC2671">
        <v>2826634</v>
      </c>
      <c r="AD2671">
        <v>2866037</v>
      </c>
      <c r="AE2671" s="22" t="s">
        <v>1</v>
      </c>
    </row>
    <row r="2672" spans="1:31" x14ac:dyDescent="0.2">
      <c r="A2672" s="25" t="s">
        <v>55</v>
      </c>
      <c r="B2672" s="11" t="s">
        <v>55</v>
      </c>
      <c r="C2672" s="12">
        <v>586</v>
      </c>
      <c r="D2672" s="11" t="s">
        <v>55</v>
      </c>
      <c r="E2672" s="11" t="s">
        <v>450</v>
      </c>
      <c r="F2672" s="11" t="s">
        <v>312</v>
      </c>
      <c r="G2672" s="12" t="s">
        <v>329</v>
      </c>
      <c r="H2672" s="205">
        <v>1993185</v>
      </c>
      <c r="I2672" s="205">
        <v>2015813</v>
      </c>
      <c r="J2672" s="205">
        <v>2038028</v>
      </c>
      <c r="K2672" s="205">
        <v>2054272</v>
      </c>
      <c r="L2672" s="205">
        <v>2066907.0000000002</v>
      </c>
      <c r="M2672">
        <v>2077864.9999999998</v>
      </c>
      <c r="N2672">
        <v>2089849.0000000002</v>
      </c>
      <c r="O2672">
        <v>2101369</v>
      </c>
      <c r="P2672">
        <v>2115966</v>
      </c>
      <c r="Q2672">
        <v>2137647</v>
      </c>
      <c r="R2672">
        <v>2164686</v>
      </c>
      <c r="S2672">
        <v>2193131</v>
      </c>
      <c r="T2672">
        <v>2223562</v>
      </c>
      <c r="U2672">
        <v>2253607</v>
      </c>
      <c r="V2672">
        <v>2287015</v>
      </c>
      <c r="W2672">
        <v>2323067</v>
      </c>
      <c r="X2672">
        <v>2359933</v>
      </c>
      <c r="Y2672">
        <v>2394920</v>
      </c>
      <c r="Z2672">
        <v>2434896</v>
      </c>
      <c r="AA2672">
        <v>2480397</v>
      </c>
      <c r="AB2672">
        <v>2528289</v>
      </c>
      <c r="AC2672">
        <v>2574384</v>
      </c>
      <c r="AD2672">
        <v>2622471</v>
      </c>
      <c r="AE2672" s="21" t="s">
        <v>1</v>
      </c>
    </row>
    <row r="2673" spans="1:31" x14ac:dyDescent="0.2">
      <c r="A2673" s="27" t="s">
        <v>55</v>
      </c>
      <c r="B2673" s="13" t="s">
        <v>55</v>
      </c>
      <c r="C2673" s="14">
        <v>586</v>
      </c>
      <c r="D2673" s="13" t="s">
        <v>55</v>
      </c>
      <c r="E2673" s="13" t="s">
        <v>497</v>
      </c>
      <c r="F2673" s="13" t="s">
        <v>313</v>
      </c>
      <c r="G2673" s="14" t="s">
        <v>329</v>
      </c>
      <c r="H2673" s="205">
        <v>2117665</v>
      </c>
      <c r="I2673" s="205">
        <v>2148754</v>
      </c>
      <c r="J2673" s="205">
        <v>2178818</v>
      </c>
      <c r="K2673" s="205">
        <v>2203622</v>
      </c>
      <c r="L2673" s="205">
        <v>2224915</v>
      </c>
      <c r="M2673">
        <v>2244428</v>
      </c>
      <c r="N2673">
        <v>2264974</v>
      </c>
      <c r="O2673">
        <v>2286637</v>
      </c>
      <c r="P2673">
        <v>2305698</v>
      </c>
      <c r="Q2673">
        <v>2325374</v>
      </c>
      <c r="R2673">
        <v>2346442</v>
      </c>
      <c r="S2673">
        <v>2369590</v>
      </c>
      <c r="T2673">
        <v>2393461</v>
      </c>
      <c r="U2673">
        <v>2420153</v>
      </c>
      <c r="V2673">
        <v>2455707</v>
      </c>
      <c r="W2673">
        <v>2497485</v>
      </c>
      <c r="X2673">
        <v>2539139</v>
      </c>
      <c r="Y2673">
        <v>2578757</v>
      </c>
      <c r="Z2673">
        <v>2623297</v>
      </c>
      <c r="AA2673">
        <v>2672763</v>
      </c>
      <c r="AB2673">
        <v>2724223</v>
      </c>
      <c r="AC2673">
        <v>2773981</v>
      </c>
      <c r="AD2673">
        <v>2825909</v>
      </c>
      <c r="AE2673" s="22" t="s">
        <v>1</v>
      </c>
    </row>
    <row r="2674" spans="1:31" x14ac:dyDescent="0.2">
      <c r="A2674" s="25" t="s">
        <v>55</v>
      </c>
      <c r="B2674" s="11" t="s">
        <v>55</v>
      </c>
      <c r="C2674" s="12">
        <v>586</v>
      </c>
      <c r="D2674" s="11" t="s">
        <v>55</v>
      </c>
      <c r="E2674" s="11" t="s">
        <v>451</v>
      </c>
      <c r="F2674" s="11" t="s">
        <v>312</v>
      </c>
      <c r="G2674" s="12" t="s">
        <v>361</v>
      </c>
      <c r="H2674" s="205">
        <v>1968239</v>
      </c>
      <c r="I2674" s="205">
        <v>1991472</v>
      </c>
      <c r="J2674" s="205">
        <v>2014135</v>
      </c>
      <c r="K2674" s="205">
        <v>2033962</v>
      </c>
      <c r="L2674" s="205">
        <v>2050936.0000000002</v>
      </c>
      <c r="M2674">
        <v>2064125</v>
      </c>
      <c r="N2674">
        <v>2075342</v>
      </c>
      <c r="O2674">
        <v>2087176</v>
      </c>
      <c r="P2674">
        <v>2097377</v>
      </c>
      <c r="Q2674">
        <v>2112302</v>
      </c>
      <c r="R2674">
        <v>2134283</v>
      </c>
      <c r="S2674">
        <v>2161825</v>
      </c>
      <c r="T2674">
        <v>2190804</v>
      </c>
      <c r="U2674">
        <v>2218824</v>
      </c>
      <c r="V2674">
        <v>2250471</v>
      </c>
      <c r="W2674">
        <v>2284828</v>
      </c>
      <c r="X2674">
        <v>2320907</v>
      </c>
      <c r="Y2674">
        <v>2357097</v>
      </c>
      <c r="Z2674">
        <v>2392655</v>
      </c>
      <c r="AA2674">
        <v>2431853</v>
      </c>
      <c r="AB2674">
        <v>2477043</v>
      </c>
      <c r="AC2674">
        <v>2525288</v>
      </c>
      <c r="AD2674">
        <v>2572401</v>
      </c>
      <c r="AE2674" s="21" t="s">
        <v>1</v>
      </c>
    </row>
    <row r="2675" spans="1:31" x14ac:dyDescent="0.2">
      <c r="A2675" s="27" t="s">
        <v>55</v>
      </c>
      <c r="B2675" s="13" t="s">
        <v>55</v>
      </c>
      <c r="C2675" s="14">
        <v>586</v>
      </c>
      <c r="D2675" s="13" t="s">
        <v>55</v>
      </c>
      <c r="E2675" s="13" t="s">
        <v>498</v>
      </c>
      <c r="F2675" s="13" t="s">
        <v>313</v>
      </c>
      <c r="G2675" s="14" t="s">
        <v>361</v>
      </c>
      <c r="H2675" s="205">
        <v>2083739</v>
      </c>
      <c r="I2675" s="205">
        <v>2115762</v>
      </c>
      <c r="J2675" s="205">
        <v>2146639</v>
      </c>
      <c r="K2675" s="205">
        <v>2174412</v>
      </c>
      <c r="L2675" s="205">
        <v>2199275</v>
      </c>
      <c r="M2675">
        <v>2220909</v>
      </c>
      <c r="N2675">
        <v>2241010</v>
      </c>
      <c r="O2675">
        <v>2262104</v>
      </c>
      <c r="P2675">
        <v>2281463</v>
      </c>
      <c r="Q2675">
        <v>2301432</v>
      </c>
      <c r="R2675">
        <v>2321767</v>
      </c>
      <c r="S2675">
        <v>2343363</v>
      </c>
      <c r="T2675">
        <v>2366733</v>
      </c>
      <c r="U2675">
        <v>2388287</v>
      </c>
      <c r="V2675">
        <v>2416537</v>
      </c>
      <c r="W2675">
        <v>2452995</v>
      </c>
      <c r="X2675">
        <v>2494807</v>
      </c>
      <c r="Y2675">
        <v>2535807</v>
      </c>
      <c r="Z2675">
        <v>2576051</v>
      </c>
      <c r="AA2675">
        <v>2619703</v>
      </c>
      <c r="AB2675">
        <v>2668838</v>
      </c>
      <c r="AC2675">
        <v>2720681</v>
      </c>
      <c r="AD2675">
        <v>2771505</v>
      </c>
      <c r="AE2675" s="22" t="s">
        <v>1</v>
      </c>
    </row>
    <row r="2676" spans="1:31" x14ac:dyDescent="0.2">
      <c r="A2676" s="25" t="s">
        <v>55</v>
      </c>
      <c r="B2676" s="11" t="s">
        <v>55</v>
      </c>
      <c r="C2676" s="12">
        <v>586</v>
      </c>
      <c r="D2676" s="11" t="s">
        <v>55</v>
      </c>
      <c r="E2676" s="11" t="s">
        <v>452</v>
      </c>
      <c r="F2676" s="11" t="s">
        <v>312</v>
      </c>
      <c r="G2676" s="12" t="s">
        <v>328</v>
      </c>
      <c r="H2676" s="205">
        <v>1937203</v>
      </c>
      <c r="I2676" s="205">
        <v>1966345</v>
      </c>
      <c r="J2676" s="205">
        <v>1989644</v>
      </c>
      <c r="K2676" s="205">
        <v>2009629</v>
      </c>
      <c r="L2676" s="205">
        <v>2030178</v>
      </c>
      <c r="M2676">
        <v>2047706</v>
      </c>
      <c r="N2676">
        <v>2061215.0000000002</v>
      </c>
      <c r="O2676">
        <v>2072591</v>
      </c>
      <c r="P2676">
        <v>2082641</v>
      </c>
      <c r="Q2676">
        <v>2093193.0000000002</v>
      </c>
      <c r="R2676">
        <v>2108467</v>
      </c>
      <c r="S2676">
        <v>2131037</v>
      </c>
      <c r="T2676">
        <v>2159229</v>
      </c>
      <c r="U2676">
        <v>2185611</v>
      </c>
      <c r="V2676">
        <v>2215233</v>
      </c>
      <c r="W2676">
        <v>2247858</v>
      </c>
      <c r="X2676">
        <v>2282322</v>
      </c>
      <c r="Y2676">
        <v>2318076</v>
      </c>
      <c r="Z2676">
        <v>2354388</v>
      </c>
      <c r="AA2676">
        <v>2389206</v>
      </c>
      <c r="AB2676">
        <v>2428151</v>
      </c>
      <c r="AC2676">
        <v>2473765</v>
      </c>
      <c r="AD2676">
        <v>2522604</v>
      </c>
      <c r="AE2676" s="21" t="s">
        <v>1</v>
      </c>
    </row>
    <row r="2677" spans="1:31" x14ac:dyDescent="0.2">
      <c r="A2677" s="27" t="s">
        <v>55</v>
      </c>
      <c r="B2677" s="13" t="s">
        <v>55</v>
      </c>
      <c r="C2677" s="14">
        <v>586</v>
      </c>
      <c r="D2677" s="13" t="s">
        <v>55</v>
      </c>
      <c r="E2677" s="13" t="s">
        <v>499</v>
      </c>
      <c r="F2677" s="13" t="s">
        <v>313</v>
      </c>
      <c r="G2677" s="14" t="s">
        <v>328</v>
      </c>
      <c r="H2677" s="205">
        <v>2045714</v>
      </c>
      <c r="I2677" s="205">
        <v>2081559.0000000002</v>
      </c>
      <c r="J2677" s="205">
        <v>2113455</v>
      </c>
      <c r="K2677" s="205">
        <v>2141769</v>
      </c>
      <c r="L2677" s="205">
        <v>2169587</v>
      </c>
      <c r="M2677">
        <v>2194762</v>
      </c>
      <c r="N2677">
        <v>2217028</v>
      </c>
      <c r="O2677">
        <v>2237801</v>
      </c>
      <c r="P2677">
        <v>2256398</v>
      </c>
      <c r="Q2677">
        <v>2276666</v>
      </c>
      <c r="R2677">
        <v>2297304</v>
      </c>
      <c r="S2677">
        <v>2318235</v>
      </c>
      <c r="T2677">
        <v>2340364</v>
      </c>
      <c r="U2677">
        <v>2361125</v>
      </c>
      <c r="V2677">
        <v>2384222</v>
      </c>
      <c r="W2677">
        <v>2413366</v>
      </c>
      <c r="X2677">
        <v>2449919</v>
      </c>
      <c r="Y2677">
        <v>2491431</v>
      </c>
      <c r="Z2677">
        <v>2532690</v>
      </c>
      <c r="AA2677">
        <v>2572064</v>
      </c>
      <c r="AB2677">
        <v>2615398</v>
      </c>
      <c r="AC2677">
        <v>2664965</v>
      </c>
      <c r="AD2677">
        <v>2717432</v>
      </c>
      <c r="AE2677" s="22" t="s">
        <v>1</v>
      </c>
    </row>
    <row r="2678" spans="1:31" x14ac:dyDescent="0.2">
      <c r="A2678" s="25" t="s">
        <v>55</v>
      </c>
      <c r="B2678" s="11" t="s">
        <v>55</v>
      </c>
      <c r="C2678" s="12">
        <v>586</v>
      </c>
      <c r="D2678" s="11" t="s">
        <v>55</v>
      </c>
      <c r="E2678" s="11" t="s">
        <v>453</v>
      </c>
      <c r="F2678" s="11" t="s">
        <v>312</v>
      </c>
      <c r="G2678" s="12" t="s">
        <v>337</v>
      </c>
      <c r="H2678" s="205">
        <v>1897773</v>
      </c>
      <c r="I2678" s="205">
        <v>1935104</v>
      </c>
      <c r="J2678" s="205">
        <v>1964338</v>
      </c>
      <c r="K2678" s="205">
        <v>1984643</v>
      </c>
      <c r="L2678" s="205">
        <v>2005402</v>
      </c>
      <c r="M2678">
        <v>2026499</v>
      </c>
      <c r="N2678">
        <v>2044349</v>
      </c>
      <c r="O2678">
        <v>2058079.0000000002</v>
      </c>
      <c r="P2678">
        <v>2067472.0000000002</v>
      </c>
      <c r="Q2678">
        <v>2077916.0000000002</v>
      </c>
      <c r="R2678">
        <v>2088840.0000000002</v>
      </c>
      <c r="S2678">
        <v>2104749</v>
      </c>
      <c r="T2678">
        <v>2128050</v>
      </c>
      <c r="U2678">
        <v>2153538</v>
      </c>
      <c r="V2678">
        <v>2181548</v>
      </c>
      <c r="W2678">
        <v>2212155</v>
      </c>
      <c r="X2678">
        <v>2244929</v>
      </c>
      <c r="Y2678">
        <v>2279155</v>
      </c>
      <c r="Z2678">
        <v>2314888</v>
      </c>
      <c r="AA2678">
        <v>2350513</v>
      </c>
      <c r="AB2678">
        <v>2385109</v>
      </c>
      <c r="AC2678">
        <v>2424523</v>
      </c>
      <c r="AD2678">
        <v>2470798</v>
      </c>
      <c r="AE2678" s="21" t="s">
        <v>1</v>
      </c>
    </row>
    <row r="2679" spans="1:31" x14ac:dyDescent="0.2">
      <c r="A2679" s="27" t="s">
        <v>55</v>
      </c>
      <c r="B2679" s="13" t="s">
        <v>55</v>
      </c>
      <c r="C2679" s="14">
        <v>586</v>
      </c>
      <c r="D2679" s="13" t="s">
        <v>55</v>
      </c>
      <c r="E2679" s="13" t="s">
        <v>500</v>
      </c>
      <c r="F2679" s="13" t="s">
        <v>313</v>
      </c>
      <c r="G2679" s="14" t="s">
        <v>337</v>
      </c>
      <c r="H2679" s="205">
        <v>2002315</v>
      </c>
      <c r="I2679" s="205">
        <v>2043244</v>
      </c>
      <c r="J2679" s="205">
        <v>2078982</v>
      </c>
      <c r="K2679" s="205">
        <v>2108053</v>
      </c>
      <c r="L2679" s="205">
        <v>2136486</v>
      </c>
      <c r="M2679">
        <v>2164599</v>
      </c>
      <c r="N2679">
        <v>2190373</v>
      </c>
      <c r="O2679">
        <v>2213354</v>
      </c>
      <c r="P2679">
        <v>2231509</v>
      </c>
      <c r="Q2679">
        <v>2251063</v>
      </c>
      <c r="R2679">
        <v>2272005</v>
      </c>
      <c r="S2679">
        <v>2293250</v>
      </c>
      <c r="T2679">
        <v>2314782</v>
      </c>
      <c r="U2679">
        <v>2334267</v>
      </c>
      <c r="V2679">
        <v>2356616</v>
      </c>
      <c r="W2679">
        <v>2380598</v>
      </c>
      <c r="X2679">
        <v>2409836</v>
      </c>
      <c r="Y2679">
        <v>2446157</v>
      </c>
      <c r="Z2679">
        <v>2487851</v>
      </c>
      <c r="AA2679">
        <v>2528312</v>
      </c>
      <c r="AB2679">
        <v>2567381</v>
      </c>
      <c r="AC2679">
        <v>2611145</v>
      </c>
      <c r="AD2679">
        <v>2661380</v>
      </c>
      <c r="AE2679" s="22" t="s">
        <v>1</v>
      </c>
    </row>
    <row r="2680" spans="1:31" x14ac:dyDescent="0.2">
      <c r="A2680" s="25" t="s">
        <v>55</v>
      </c>
      <c r="B2680" s="11" t="s">
        <v>55</v>
      </c>
      <c r="C2680" s="12">
        <v>586</v>
      </c>
      <c r="D2680" s="11" t="s">
        <v>55</v>
      </c>
      <c r="E2680" s="11" t="s">
        <v>454</v>
      </c>
      <c r="F2680" s="11" t="s">
        <v>312</v>
      </c>
      <c r="G2680" s="12" t="s">
        <v>369</v>
      </c>
      <c r="H2680" s="205">
        <v>1852081</v>
      </c>
      <c r="I2680" s="205">
        <v>1895515</v>
      </c>
      <c r="J2680" s="205">
        <v>1932892</v>
      </c>
      <c r="K2680" s="205">
        <v>1958789</v>
      </c>
      <c r="L2680" s="205">
        <v>1979918</v>
      </c>
      <c r="M2680">
        <v>2001278</v>
      </c>
      <c r="N2680">
        <v>2022694</v>
      </c>
      <c r="O2680">
        <v>2040768</v>
      </c>
      <c r="P2680">
        <v>2052324</v>
      </c>
      <c r="Q2680">
        <v>2062161.9999999998</v>
      </c>
      <c r="R2680">
        <v>2073024</v>
      </c>
      <c r="S2680">
        <v>2084601.9999999998</v>
      </c>
      <c r="T2680">
        <v>2101287</v>
      </c>
      <c r="U2680">
        <v>2121814</v>
      </c>
      <c r="V2680">
        <v>2148962</v>
      </c>
      <c r="W2680">
        <v>2177991</v>
      </c>
      <c r="X2680">
        <v>2208767</v>
      </c>
      <c r="Y2680">
        <v>2241351</v>
      </c>
      <c r="Z2680">
        <v>2275445</v>
      </c>
      <c r="AA2680">
        <v>2310554</v>
      </c>
      <c r="AB2680">
        <v>2346001</v>
      </c>
      <c r="AC2680">
        <v>2381086</v>
      </c>
      <c r="AD2680">
        <v>2421199</v>
      </c>
      <c r="AE2680" s="21" t="s">
        <v>1</v>
      </c>
    </row>
    <row r="2681" spans="1:31" x14ac:dyDescent="0.2">
      <c r="A2681" s="27" t="s">
        <v>55</v>
      </c>
      <c r="B2681" s="13" t="s">
        <v>55</v>
      </c>
      <c r="C2681" s="14">
        <v>586</v>
      </c>
      <c r="D2681" s="13" t="s">
        <v>55</v>
      </c>
      <c r="E2681" s="13" t="s">
        <v>501</v>
      </c>
      <c r="F2681" s="13" t="s">
        <v>313</v>
      </c>
      <c r="G2681" s="14" t="s">
        <v>369</v>
      </c>
      <c r="H2681" s="205">
        <v>1954634</v>
      </c>
      <c r="I2681" s="205">
        <v>1999628</v>
      </c>
      <c r="J2681" s="205">
        <v>2040385</v>
      </c>
      <c r="K2681" s="205">
        <v>2073005</v>
      </c>
      <c r="L2681" s="205">
        <v>2102246</v>
      </c>
      <c r="M2681">
        <v>2131042</v>
      </c>
      <c r="N2681">
        <v>2159733</v>
      </c>
      <c r="O2681">
        <v>2186188</v>
      </c>
      <c r="P2681">
        <v>2206432</v>
      </c>
      <c r="Q2681">
        <v>2225584</v>
      </c>
      <c r="R2681">
        <v>2245864</v>
      </c>
      <c r="S2681">
        <v>2267417</v>
      </c>
      <c r="T2681">
        <v>2289275</v>
      </c>
      <c r="U2681">
        <v>2308149</v>
      </c>
      <c r="V2681">
        <v>2329255</v>
      </c>
      <c r="W2681">
        <v>2352540</v>
      </c>
      <c r="X2681">
        <v>2376618</v>
      </c>
      <c r="Y2681">
        <v>2405633</v>
      </c>
      <c r="Z2681">
        <v>2442071</v>
      </c>
      <c r="AA2681">
        <v>2483032</v>
      </c>
      <c r="AB2681">
        <v>2523250</v>
      </c>
      <c r="AC2681">
        <v>2562748</v>
      </c>
      <c r="AD2681">
        <v>2607174</v>
      </c>
      <c r="AE2681" s="22" t="s">
        <v>1</v>
      </c>
    </row>
    <row r="2682" spans="1:31" x14ac:dyDescent="0.2">
      <c r="A2682" s="25" t="s">
        <v>55</v>
      </c>
      <c r="B2682" s="11" t="s">
        <v>55</v>
      </c>
      <c r="C2682" s="12">
        <v>586</v>
      </c>
      <c r="D2682" s="11" t="s">
        <v>55</v>
      </c>
      <c r="E2682" s="11" t="s">
        <v>473</v>
      </c>
      <c r="F2682" s="11" t="s">
        <v>312</v>
      </c>
      <c r="G2682" s="12" t="s">
        <v>359</v>
      </c>
      <c r="H2682">
        <v>1805351</v>
      </c>
      <c r="I2682">
        <v>1849690</v>
      </c>
      <c r="J2682">
        <v>1893147</v>
      </c>
      <c r="K2682">
        <v>1926958</v>
      </c>
      <c r="L2682">
        <v>1953511</v>
      </c>
      <c r="M2682">
        <v>1975294</v>
      </c>
      <c r="N2682">
        <v>1997030</v>
      </c>
      <c r="O2682">
        <v>2018667</v>
      </c>
      <c r="P2682">
        <v>2034567</v>
      </c>
      <c r="Q2682">
        <v>2046381</v>
      </c>
      <c r="R2682">
        <v>2056687</v>
      </c>
      <c r="S2682">
        <v>2068245</v>
      </c>
      <c r="T2682">
        <v>2080618</v>
      </c>
      <c r="U2682">
        <v>2094672.9999999998</v>
      </c>
      <c r="V2682">
        <v>2116676</v>
      </c>
      <c r="W2682">
        <v>2144883</v>
      </c>
      <c r="X2682">
        <v>2174128</v>
      </c>
      <c r="Y2682">
        <v>2204741</v>
      </c>
      <c r="Z2682">
        <v>2237286</v>
      </c>
      <c r="AA2682">
        <v>2270608</v>
      </c>
      <c r="AB2682">
        <v>2305593</v>
      </c>
      <c r="AC2682">
        <v>2341561</v>
      </c>
      <c r="AD2682">
        <v>2377362</v>
      </c>
      <c r="AE2682" s="21"/>
    </row>
    <row r="2683" spans="1:31" x14ac:dyDescent="0.2">
      <c r="A2683" s="27" t="s">
        <v>55</v>
      </c>
      <c r="B2683" s="13" t="s">
        <v>55</v>
      </c>
      <c r="C2683" s="14">
        <v>586</v>
      </c>
      <c r="D2683" s="13" t="s">
        <v>55</v>
      </c>
      <c r="E2683" s="13" t="s">
        <v>480</v>
      </c>
      <c r="F2683" s="13" t="s">
        <v>313</v>
      </c>
      <c r="G2683" s="14" t="s">
        <v>359</v>
      </c>
      <c r="H2683">
        <v>1905870</v>
      </c>
      <c r="I2683">
        <v>1951767</v>
      </c>
      <c r="J2683">
        <v>1996559</v>
      </c>
      <c r="K2683">
        <v>2033928</v>
      </c>
      <c r="L2683">
        <v>2066629</v>
      </c>
      <c r="M2683">
        <v>2096280.0000000002</v>
      </c>
      <c r="N2683">
        <v>2125718</v>
      </c>
      <c r="O2683">
        <v>2155069</v>
      </c>
      <c r="P2683">
        <v>2178762</v>
      </c>
      <c r="Q2683">
        <v>2199875</v>
      </c>
      <c r="R2683">
        <v>2219794</v>
      </c>
      <c r="S2683">
        <v>2240738</v>
      </c>
      <c r="T2683">
        <v>2262907</v>
      </c>
      <c r="U2683">
        <v>2282213</v>
      </c>
      <c r="V2683">
        <v>2302589</v>
      </c>
      <c r="W2683">
        <v>2324672</v>
      </c>
      <c r="X2683">
        <v>2348114</v>
      </c>
      <c r="Y2683">
        <v>2371975</v>
      </c>
      <c r="Z2683">
        <v>2401142</v>
      </c>
      <c r="AA2683">
        <v>2436769</v>
      </c>
      <c r="AB2683">
        <v>2477542</v>
      </c>
      <c r="AC2683">
        <v>2518238</v>
      </c>
      <c r="AD2683">
        <v>2558392</v>
      </c>
      <c r="AE2683" s="22"/>
    </row>
    <row r="2684" spans="1:31" x14ac:dyDescent="0.2">
      <c r="A2684" s="25" t="s">
        <v>55</v>
      </c>
      <c r="B2684" s="11" t="s">
        <v>55</v>
      </c>
      <c r="C2684" s="12">
        <v>586</v>
      </c>
      <c r="D2684" s="11" t="s">
        <v>55</v>
      </c>
      <c r="E2684" s="11" t="s">
        <v>474</v>
      </c>
      <c r="F2684" s="11" t="s">
        <v>312</v>
      </c>
      <c r="G2684" s="12" t="s">
        <v>341</v>
      </c>
      <c r="H2684">
        <v>1757481</v>
      </c>
      <c r="I2684">
        <v>1802757</v>
      </c>
      <c r="J2684">
        <v>1847192</v>
      </c>
      <c r="K2684">
        <v>1887087</v>
      </c>
      <c r="L2684">
        <v>1921290</v>
      </c>
      <c r="M2684">
        <v>1948334</v>
      </c>
      <c r="N2684">
        <v>1970547</v>
      </c>
      <c r="O2684">
        <v>1992564</v>
      </c>
      <c r="P2684">
        <v>2012320</v>
      </c>
      <c r="Q2684">
        <v>2028178</v>
      </c>
      <c r="R2684">
        <v>2040274</v>
      </c>
      <c r="S2684">
        <v>2051324.9999999998</v>
      </c>
      <c r="T2684">
        <v>2063719</v>
      </c>
      <c r="U2684">
        <v>2073895</v>
      </c>
      <c r="V2684">
        <v>2089141.9999999998</v>
      </c>
      <c r="W2684">
        <v>2112027</v>
      </c>
      <c r="X2684">
        <v>2140503</v>
      </c>
      <c r="Y2684">
        <v>2169636</v>
      </c>
      <c r="Z2684">
        <v>2200588</v>
      </c>
      <c r="AA2684">
        <v>2232113</v>
      </c>
      <c r="AB2684">
        <v>2265155</v>
      </c>
      <c r="AC2684">
        <v>2300705</v>
      </c>
      <c r="AD2684">
        <v>2337416</v>
      </c>
      <c r="AE2684" s="21"/>
    </row>
    <row r="2685" spans="1:31" x14ac:dyDescent="0.2">
      <c r="A2685" s="27" t="s">
        <v>55</v>
      </c>
      <c r="B2685" s="13" t="s">
        <v>55</v>
      </c>
      <c r="C2685" s="14">
        <v>586</v>
      </c>
      <c r="D2685" s="13" t="s">
        <v>55</v>
      </c>
      <c r="E2685" s="13" t="s">
        <v>481</v>
      </c>
      <c r="F2685" s="13" t="s">
        <v>313</v>
      </c>
      <c r="G2685" s="14" t="s">
        <v>341</v>
      </c>
      <c r="H2685">
        <v>1856388</v>
      </c>
      <c r="I2685">
        <v>1902747</v>
      </c>
      <c r="J2685">
        <v>1948529</v>
      </c>
      <c r="K2685">
        <v>1989781</v>
      </c>
      <c r="L2685">
        <v>2027079</v>
      </c>
      <c r="M2685">
        <v>2060097.0000000002</v>
      </c>
      <c r="N2685">
        <v>2090433</v>
      </c>
      <c r="O2685">
        <v>2120592</v>
      </c>
      <c r="P2685">
        <v>2147341</v>
      </c>
      <c r="Q2685">
        <v>2171695</v>
      </c>
      <c r="R2685">
        <v>2193450</v>
      </c>
      <c r="S2685">
        <v>2214074</v>
      </c>
      <c r="T2685">
        <v>2235687</v>
      </c>
      <c r="U2685">
        <v>2255593</v>
      </c>
      <c r="V2685">
        <v>2276212</v>
      </c>
      <c r="W2685">
        <v>2297453</v>
      </c>
      <c r="X2685">
        <v>2319743</v>
      </c>
      <c r="Y2685">
        <v>2343032</v>
      </c>
      <c r="Z2685">
        <v>2367245</v>
      </c>
      <c r="AA2685">
        <v>2395456</v>
      </c>
      <c r="AB2685">
        <v>2430808</v>
      </c>
      <c r="AC2685">
        <v>2472100</v>
      </c>
      <c r="AD2685">
        <v>2513498</v>
      </c>
      <c r="AE2685" s="22"/>
    </row>
    <row r="2686" spans="1:31" x14ac:dyDescent="0.2">
      <c r="A2686" s="25" t="s">
        <v>55</v>
      </c>
      <c r="B2686" s="11" t="s">
        <v>55</v>
      </c>
      <c r="C2686" s="12">
        <v>586</v>
      </c>
      <c r="D2686" s="11" t="s">
        <v>55</v>
      </c>
      <c r="E2686" s="11" t="s">
        <v>475</v>
      </c>
      <c r="F2686" s="11" t="s">
        <v>312</v>
      </c>
      <c r="G2686" s="12" t="s">
        <v>334</v>
      </c>
      <c r="H2686">
        <v>1705802</v>
      </c>
      <c r="I2686">
        <v>1754629</v>
      </c>
      <c r="J2686">
        <v>1800058</v>
      </c>
      <c r="K2686">
        <v>1841187</v>
      </c>
      <c r="L2686">
        <v>1881288</v>
      </c>
      <c r="M2686">
        <v>1915721</v>
      </c>
      <c r="N2686">
        <v>1943036</v>
      </c>
      <c r="O2686">
        <v>1965585</v>
      </c>
      <c r="P2686">
        <v>1986280</v>
      </c>
      <c r="Q2686">
        <v>2005788</v>
      </c>
      <c r="R2686">
        <v>2021627</v>
      </c>
      <c r="S2686">
        <v>2034278</v>
      </c>
      <c r="T2686">
        <v>2046213</v>
      </c>
      <c r="U2686">
        <v>2057072.9999999998</v>
      </c>
      <c r="V2686">
        <v>2068244.0000000002</v>
      </c>
      <c r="W2686">
        <v>2084094.9999999998</v>
      </c>
      <c r="X2686">
        <v>2107082</v>
      </c>
      <c r="Y2686">
        <v>2135503</v>
      </c>
      <c r="Z2686">
        <v>2165577</v>
      </c>
      <c r="AA2686">
        <v>2195344</v>
      </c>
      <c r="AB2686">
        <v>2226334</v>
      </c>
      <c r="AC2686">
        <v>2259773</v>
      </c>
      <c r="AD2686">
        <v>2296105</v>
      </c>
      <c r="AE2686" s="21"/>
    </row>
    <row r="2687" spans="1:31" x14ac:dyDescent="0.2">
      <c r="A2687" s="27" t="s">
        <v>55</v>
      </c>
      <c r="B2687" s="13" t="s">
        <v>55</v>
      </c>
      <c r="C2687" s="14">
        <v>586</v>
      </c>
      <c r="D2687" s="13" t="s">
        <v>55</v>
      </c>
      <c r="E2687" s="13" t="s">
        <v>482</v>
      </c>
      <c r="F2687" s="13" t="s">
        <v>313</v>
      </c>
      <c r="G2687" s="14" t="s">
        <v>334</v>
      </c>
      <c r="H2687">
        <v>1802398</v>
      </c>
      <c r="I2687">
        <v>1852952</v>
      </c>
      <c r="J2687">
        <v>1899260</v>
      </c>
      <c r="K2687">
        <v>1941551</v>
      </c>
      <c r="L2687">
        <v>1982619</v>
      </c>
      <c r="M2687">
        <v>2020077</v>
      </c>
      <c r="N2687">
        <v>2053681</v>
      </c>
      <c r="O2687">
        <v>2084781</v>
      </c>
      <c r="P2687">
        <v>2112715</v>
      </c>
      <c r="Q2687">
        <v>2139968</v>
      </c>
      <c r="R2687">
        <v>2164759</v>
      </c>
      <c r="S2687">
        <v>2187095</v>
      </c>
      <c r="T2687">
        <v>2208430</v>
      </c>
      <c r="U2687">
        <v>2228250</v>
      </c>
      <c r="V2687">
        <v>2249327</v>
      </c>
      <c r="W2687">
        <v>2270630</v>
      </c>
      <c r="X2687">
        <v>2291974</v>
      </c>
      <c r="Y2687">
        <v>2314165</v>
      </c>
      <c r="Z2687">
        <v>2338182</v>
      </c>
      <c r="AA2687">
        <v>2361337</v>
      </c>
      <c r="AB2687">
        <v>2389121</v>
      </c>
      <c r="AC2687">
        <v>2424895</v>
      </c>
      <c r="AD2687">
        <v>2466926</v>
      </c>
      <c r="AE2687" s="22"/>
    </row>
    <row r="2688" spans="1:31" x14ac:dyDescent="0.2">
      <c r="A2688" s="25" t="s">
        <v>55</v>
      </c>
      <c r="B2688" s="11" t="s">
        <v>55</v>
      </c>
      <c r="C2688" s="12">
        <v>586</v>
      </c>
      <c r="D2688" s="11" t="s">
        <v>55</v>
      </c>
      <c r="E2688" s="11" t="s">
        <v>476</v>
      </c>
      <c r="F2688" s="11" t="s">
        <v>312</v>
      </c>
      <c r="G2688" s="12" t="s">
        <v>345</v>
      </c>
      <c r="H2688">
        <v>1649815</v>
      </c>
      <c r="I2688">
        <v>1702766</v>
      </c>
      <c r="J2688">
        <v>1751675</v>
      </c>
      <c r="K2688">
        <v>1794102</v>
      </c>
      <c r="L2688">
        <v>1835439</v>
      </c>
      <c r="M2688">
        <v>1875586</v>
      </c>
      <c r="N2688">
        <v>1910033</v>
      </c>
      <c r="O2688">
        <v>1937526</v>
      </c>
      <c r="P2688">
        <v>1959357</v>
      </c>
      <c r="Q2688">
        <v>1979815</v>
      </c>
      <c r="R2688">
        <v>1999094</v>
      </c>
      <c r="S2688">
        <v>2015187</v>
      </c>
      <c r="T2688">
        <v>2028531</v>
      </c>
      <c r="U2688">
        <v>2039634</v>
      </c>
      <c r="V2688">
        <v>2051491</v>
      </c>
      <c r="W2688">
        <v>2063072.9999999998</v>
      </c>
      <c r="X2688">
        <v>2078754</v>
      </c>
      <c r="Y2688">
        <v>2101526</v>
      </c>
      <c r="Z2688">
        <v>2131524</v>
      </c>
      <c r="AA2688">
        <v>2160446</v>
      </c>
      <c r="AB2688">
        <v>2189506</v>
      </c>
      <c r="AC2688">
        <v>2220626</v>
      </c>
      <c r="AD2688">
        <v>2254675</v>
      </c>
      <c r="AE2688" s="21"/>
    </row>
    <row r="2689" spans="1:31" x14ac:dyDescent="0.2">
      <c r="A2689" s="27" t="s">
        <v>55</v>
      </c>
      <c r="B2689" s="13" t="s">
        <v>55</v>
      </c>
      <c r="C2689" s="14">
        <v>586</v>
      </c>
      <c r="D2689" s="13" t="s">
        <v>55</v>
      </c>
      <c r="E2689" s="13" t="s">
        <v>483</v>
      </c>
      <c r="F2689" s="13" t="s">
        <v>313</v>
      </c>
      <c r="G2689" s="14" t="s">
        <v>345</v>
      </c>
      <c r="H2689">
        <v>1742661</v>
      </c>
      <c r="I2689">
        <v>1798706</v>
      </c>
      <c r="J2689">
        <v>1849163</v>
      </c>
      <c r="K2689">
        <v>1892094</v>
      </c>
      <c r="L2689">
        <v>1934200</v>
      </c>
      <c r="M2689">
        <v>1975308</v>
      </c>
      <c r="N2689">
        <v>2013190</v>
      </c>
      <c r="O2689">
        <v>2047457</v>
      </c>
      <c r="P2689">
        <v>2076760.0000000002</v>
      </c>
      <c r="Q2689">
        <v>2105186</v>
      </c>
      <c r="R2689">
        <v>2132723</v>
      </c>
      <c r="S2689">
        <v>2157892</v>
      </c>
      <c r="T2689">
        <v>2180814</v>
      </c>
      <c r="U2689">
        <v>2200870</v>
      </c>
      <c r="V2689">
        <v>2221849</v>
      </c>
      <c r="W2689">
        <v>2243476</v>
      </c>
      <c r="X2689">
        <v>2264709</v>
      </c>
      <c r="Y2689">
        <v>2285855</v>
      </c>
      <c r="Z2689">
        <v>2309192</v>
      </c>
      <c r="AA2689">
        <v>2332168</v>
      </c>
      <c r="AB2689">
        <v>2354789</v>
      </c>
      <c r="AC2689">
        <v>2382834</v>
      </c>
      <c r="AD2689">
        <v>2419245</v>
      </c>
      <c r="AE2689" s="22"/>
    </row>
    <row r="2690" spans="1:31" x14ac:dyDescent="0.2">
      <c r="A2690" s="25" t="s">
        <v>55</v>
      </c>
      <c r="B2690" s="11" t="s">
        <v>55</v>
      </c>
      <c r="C2690" s="12">
        <v>586</v>
      </c>
      <c r="D2690" s="11" t="s">
        <v>55</v>
      </c>
      <c r="E2690" s="11" t="s">
        <v>477</v>
      </c>
      <c r="F2690" s="11" t="s">
        <v>312</v>
      </c>
      <c r="G2690" s="12" t="s">
        <v>339</v>
      </c>
      <c r="H2690">
        <v>1591163</v>
      </c>
      <c r="I2690">
        <v>1646724</v>
      </c>
      <c r="J2690">
        <v>1699631</v>
      </c>
      <c r="K2690">
        <v>1745785</v>
      </c>
      <c r="L2690">
        <v>1788396</v>
      </c>
      <c r="M2690">
        <v>1829784</v>
      </c>
      <c r="N2690">
        <v>1869767</v>
      </c>
      <c r="O2690">
        <v>1904136</v>
      </c>
      <c r="P2690">
        <v>1931369</v>
      </c>
      <c r="Q2690">
        <v>1952949</v>
      </c>
      <c r="R2690">
        <v>1973190</v>
      </c>
      <c r="S2690">
        <v>1992511</v>
      </c>
      <c r="T2690">
        <v>2008993</v>
      </c>
      <c r="U2690">
        <v>2022029</v>
      </c>
      <c r="V2690">
        <v>2034109</v>
      </c>
      <c r="W2690">
        <v>2046385</v>
      </c>
      <c r="X2690">
        <v>2057610.0000000002</v>
      </c>
      <c r="Y2690">
        <v>2072812</v>
      </c>
      <c r="Z2690">
        <v>2097635</v>
      </c>
      <c r="AA2690">
        <v>2126489</v>
      </c>
      <c r="AB2690">
        <v>2154729</v>
      </c>
      <c r="AC2690">
        <v>2183737</v>
      </c>
      <c r="AD2690">
        <v>2215196</v>
      </c>
      <c r="AE2690" s="21"/>
    </row>
    <row r="2691" spans="1:31" x14ac:dyDescent="0.2">
      <c r="A2691" s="27" t="s">
        <v>55</v>
      </c>
      <c r="B2691" s="13" t="s">
        <v>55</v>
      </c>
      <c r="C2691" s="14">
        <v>586</v>
      </c>
      <c r="D2691" s="13" t="s">
        <v>55</v>
      </c>
      <c r="E2691" s="13" t="s">
        <v>484</v>
      </c>
      <c r="F2691" s="13" t="s">
        <v>313</v>
      </c>
      <c r="G2691" s="14" t="s">
        <v>339</v>
      </c>
      <c r="H2691">
        <v>1679397</v>
      </c>
      <c r="I2691">
        <v>1738813</v>
      </c>
      <c r="J2691">
        <v>1794672</v>
      </c>
      <c r="K2691">
        <v>1841825</v>
      </c>
      <c r="L2691">
        <v>1884563</v>
      </c>
      <c r="M2691">
        <v>1926703</v>
      </c>
      <c r="N2691">
        <v>1968109</v>
      </c>
      <c r="O2691">
        <v>2006490</v>
      </c>
      <c r="P2691">
        <v>2039313</v>
      </c>
      <c r="Q2691">
        <v>2069083</v>
      </c>
      <c r="R2691">
        <v>2097783</v>
      </c>
      <c r="S2691">
        <v>2125546</v>
      </c>
      <c r="T2691">
        <v>2151098</v>
      </c>
      <c r="U2691">
        <v>2173143</v>
      </c>
      <c r="V2691">
        <v>2194334</v>
      </c>
      <c r="W2691">
        <v>2215857</v>
      </c>
      <c r="X2691">
        <v>2237289</v>
      </c>
      <c r="Y2691">
        <v>2258155</v>
      </c>
      <c r="Z2691">
        <v>2280766</v>
      </c>
      <c r="AA2691">
        <v>2303068</v>
      </c>
      <c r="AB2691">
        <v>2325523</v>
      </c>
      <c r="AC2691">
        <v>2348289</v>
      </c>
      <c r="AD2691">
        <v>2376805</v>
      </c>
      <c r="AE2691" s="22"/>
    </row>
    <row r="2692" spans="1:31" x14ac:dyDescent="0.2">
      <c r="A2692" s="25" t="s">
        <v>55</v>
      </c>
      <c r="B2692" s="11" t="s">
        <v>55</v>
      </c>
      <c r="C2692" s="12">
        <v>586</v>
      </c>
      <c r="D2692" s="11" t="s">
        <v>55</v>
      </c>
      <c r="E2692" s="11" t="s">
        <v>478</v>
      </c>
      <c r="F2692" s="11" t="s">
        <v>312</v>
      </c>
      <c r="G2692" s="12" t="s">
        <v>352</v>
      </c>
      <c r="H2692">
        <v>1531981</v>
      </c>
      <c r="I2692">
        <v>1588102</v>
      </c>
      <c r="J2692">
        <v>1643537</v>
      </c>
      <c r="K2692">
        <v>1693869</v>
      </c>
      <c r="L2692">
        <v>1740137</v>
      </c>
      <c r="M2692">
        <v>1782781</v>
      </c>
      <c r="N2692">
        <v>1824015</v>
      </c>
      <c r="O2692">
        <v>1863744</v>
      </c>
      <c r="P2692">
        <v>1898128</v>
      </c>
      <c r="Q2692">
        <v>1925036</v>
      </c>
      <c r="R2692">
        <v>1946384</v>
      </c>
      <c r="S2692">
        <v>1966674</v>
      </c>
      <c r="T2692">
        <v>1986171</v>
      </c>
      <c r="U2692">
        <v>2002631</v>
      </c>
      <c r="V2692">
        <v>2016573</v>
      </c>
      <c r="W2692">
        <v>2029055</v>
      </c>
      <c r="X2692">
        <v>2040990</v>
      </c>
      <c r="Y2692">
        <v>2051553</v>
      </c>
      <c r="Z2692">
        <v>2069054.9999999998</v>
      </c>
      <c r="AA2692">
        <v>2092705</v>
      </c>
      <c r="AB2692">
        <v>2120877</v>
      </c>
      <c r="AC2692">
        <v>2149080</v>
      </c>
      <c r="AD2692">
        <v>2178242</v>
      </c>
      <c r="AE2692" s="21"/>
    </row>
    <row r="2693" spans="1:31" x14ac:dyDescent="0.2">
      <c r="A2693" s="27" t="s">
        <v>55</v>
      </c>
      <c r="B2693" s="13" t="s">
        <v>55</v>
      </c>
      <c r="C2693" s="14">
        <v>586</v>
      </c>
      <c r="D2693" s="13" t="s">
        <v>55</v>
      </c>
      <c r="E2693" s="13" t="s">
        <v>485</v>
      </c>
      <c r="F2693" s="13" t="s">
        <v>313</v>
      </c>
      <c r="G2693" s="14" t="s">
        <v>352</v>
      </c>
      <c r="H2693">
        <v>2370279</v>
      </c>
      <c r="I2693">
        <v>2390409</v>
      </c>
      <c r="J2693">
        <v>2410671</v>
      </c>
      <c r="K2693">
        <v>2439390</v>
      </c>
      <c r="L2693">
        <v>2468961</v>
      </c>
      <c r="M2693">
        <v>2499683</v>
      </c>
      <c r="N2693">
        <v>2531932</v>
      </c>
      <c r="O2693">
        <v>2565891</v>
      </c>
      <c r="P2693">
        <v>2613630</v>
      </c>
      <c r="Q2693">
        <v>2663906</v>
      </c>
      <c r="R2693">
        <v>2713534</v>
      </c>
      <c r="S2693">
        <v>2758739</v>
      </c>
      <c r="T2693">
        <v>2795042</v>
      </c>
      <c r="U2693">
        <v>2143404</v>
      </c>
      <c r="V2693">
        <v>2166484</v>
      </c>
      <c r="W2693">
        <v>2188201</v>
      </c>
      <c r="X2693">
        <v>2209534</v>
      </c>
      <c r="Y2693">
        <v>2230478</v>
      </c>
      <c r="Z2693">
        <v>2253019</v>
      </c>
      <c r="AA2693">
        <v>2274542</v>
      </c>
      <c r="AB2693">
        <v>2296322</v>
      </c>
      <c r="AC2693">
        <v>2318925</v>
      </c>
      <c r="AD2693">
        <v>2342043</v>
      </c>
      <c r="AE2693" s="22"/>
    </row>
    <row r="2694" spans="1:31" x14ac:dyDescent="0.2">
      <c r="A2694" s="25" t="s">
        <v>55</v>
      </c>
      <c r="B2694" s="11" t="s">
        <v>55</v>
      </c>
      <c r="C2694" s="12">
        <v>586</v>
      </c>
      <c r="D2694" s="11" t="s">
        <v>55</v>
      </c>
      <c r="E2694" s="11" t="s">
        <v>479</v>
      </c>
      <c r="F2694" s="11" t="s">
        <v>312</v>
      </c>
      <c r="G2694" s="12" t="s">
        <v>338</v>
      </c>
      <c r="H2694">
        <v>1471841</v>
      </c>
      <c r="I2694">
        <v>1528938</v>
      </c>
      <c r="J2694">
        <v>1584950</v>
      </c>
      <c r="K2694">
        <v>1637964</v>
      </c>
      <c r="L2694">
        <v>1688343</v>
      </c>
      <c r="M2694">
        <v>1734579</v>
      </c>
      <c r="N2694">
        <v>1777056</v>
      </c>
      <c r="O2694">
        <v>1818047</v>
      </c>
      <c r="P2694">
        <v>1857963</v>
      </c>
      <c r="Q2694">
        <v>1891946</v>
      </c>
      <c r="R2694">
        <v>1918547</v>
      </c>
      <c r="S2694">
        <v>1939927</v>
      </c>
      <c r="T2694">
        <v>1960398</v>
      </c>
      <c r="U2694">
        <v>1980015</v>
      </c>
      <c r="V2694">
        <v>1997306</v>
      </c>
      <c r="W2694">
        <v>2011584</v>
      </c>
      <c r="X2694">
        <v>2023716</v>
      </c>
      <c r="Y2694">
        <v>2035004</v>
      </c>
      <c r="Z2694">
        <v>2047967</v>
      </c>
      <c r="AA2694">
        <v>2064272</v>
      </c>
      <c r="AB2694">
        <v>2087206.9999999998</v>
      </c>
      <c r="AC2694">
        <v>2115332</v>
      </c>
      <c r="AD2694">
        <v>2143701</v>
      </c>
      <c r="AE2694" s="21"/>
    </row>
    <row r="2695" spans="1:31" x14ac:dyDescent="0.2">
      <c r="A2695" s="27" t="s">
        <v>55</v>
      </c>
      <c r="B2695" s="13" t="s">
        <v>55</v>
      </c>
      <c r="C2695" s="14">
        <v>586</v>
      </c>
      <c r="D2695" s="13" t="s">
        <v>55</v>
      </c>
      <c r="E2695" s="13" t="s">
        <v>486</v>
      </c>
      <c r="F2695" s="13" t="s">
        <v>313</v>
      </c>
      <c r="G2695" s="14" t="s">
        <v>338</v>
      </c>
      <c r="H2695">
        <v>1551992</v>
      </c>
      <c r="I2695">
        <v>1612043</v>
      </c>
      <c r="J2695">
        <v>1671210</v>
      </c>
      <c r="K2695">
        <v>1727345</v>
      </c>
      <c r="L2695">
        <v>1779547</v>
      </c>
      <c r="M2695">
        <v>1826302</v>
      </c>
      <c r="N2695">
        <v>1869324</v>
      </c>
      <c r="O2695">
        <v>1912107</v>
      </c>
      <c r="P2695">
        <v>1953094</v>
      </c>
      <c r="Q2695">
        <v>1990525</v>
      </c>
      <c r="R2695">
        <v>2023819</v>
      </c>
      <c r="S2695">
        <v>2054042</v>
      </c>
      <c r="T2695">
        <v>2083184.0000000002</v>
      </c>
      <c r="U2695">
        <v>2110831</v>
      </c>
      <c r="V2695">
        <v>2136707</v>
      </c>
      <c r="W2695">
        <v>2160223</v>
      </c>
      <c r="X2695">
        <v>2181741</v>
      </c>
      <c r="Y2695">
        <v>2202593</v>
      </c>
      <c r="Z2695">
        <v>2225377</v>
      </c>
      <c r="AA2695">
        <v>2246761</v>
      </c>
      <c r="AB2695">
        <v>2267702</v>
      </c>
      <c r="AC2695">
        <v>2289621</v>
      </c>
      <c r="AD2695">
        <v>2312578</v>
      </c>
      <c r="AE2695" s="22"/>
    </row>
    <row r="2696" spans="1:31" x14ac:dyDescent="0.2">
      <c r="A2696" s="25" t="s">
        <v>55</v>
      </c>
      <c r="B2696" s="11" t="s">
        <v>55</v>
      </c>
      <c r="C2696" s="12">
        <v>586</v>
      </c>
      <c r="D2696" s="11" t="s">
        <v>55</v>
      </c>
      <c r="E2696" s="11" t="s">
        <v>458</v>
      </c>
      <c r="F2696" s="11" t="s">
        <v>312</v>
      </c>
      <c r="G2696" s="12" t="s">
        <v>457</v>
      </c>
      <c r="H2696" s="205">
        <v>9249889</v>
      </c>
      <c r="I2696" s="205">
        <v>9449411</v>
      </c>
      <c r="J2696" s="205">
        <v>9627213</v>
      </c>
      <c r="K2696" s="205">
        <v>9767106</v>
      </c>
      <c r="L2696" s="205">
        <v>9890299</v>
      </c>
      <c r="M2696">
        <v>9999111</v>
      </c>
      <c r="N2696">
        <v>10095835</v>
      </c>
      <c r="O2696">
        <v>10182669</v>
      </c>
      <c r="P2696">
        <v>10249324</v>
      </c>
      <c r="Q2696">
        <v>10307830</v>
      </c>
      <c r="R2696">
        <v>10367292</v>
      </c>
      <c r="S2696">
        <v>10439957.999999998</v>
      </c>
      <c r="T2696">
        <v>10532903.000000002</v>
      </c>
      <c r="U2696">
        <v>10629530.999999998</v>
      </c>
      <c r="V2696">
        <v>10751561</v>
      </c>
      <c r="W2696">
        <v>10894914</v>
      </c>
      <c r="X2696">
        <v>11050649.000000002</v>
      </c>
      <c r="Y2696">
        <v>11212959</v>
      </c>
      <c r="Z2696">
        <v>11382595</v>
      </c>
      <c r="AA2696">
        <v>11552994</v>
      </c>
      <c r="AB2696">
        <v>11730009</v>
      </c>
      <c r="AC2696">
        <v>11921640</v>
      </c>
      <c r="AD2696">
        <v>12129379</v>
      </c>
      <c r="AE2696" s="21" t="s">
        <v>1</v>
      </c>
    </row>
    <row r="2697" spans="1:31" x14ac:dyDescent="0.2">
      <c r="A2697" s="27" t="s">
        <v>55</v>
      </c>
      <c r="B2697" s="13" t="s">
        <v>55</v>
      </c>
      <c r="C2697" s="14">
        <v>586</v>
      </c>
      <c r="D2697" s="13" t="s">
        <v>55</v>
      </c>
      <c r="E2697" s="13" t="s">
        <v>456</v>
      </c>
      <c r="F2697" s="13" t="s">
        <v>312</v>
      </c>
      <c r="G2697" s="14" t="s">
        <v>455</v>
      </c>
      <c r="H2697" s="205">
        <v>7950602.0000000009</v>
      </c>
      <c r="I2697" s="205">
        <v>8221159</v>
      </c>
      <c r="J2697" s="205">
        <v>8479851</v>
      </c>
      <c r="K2697" s="205">
        <v>8712907</v>
      </c>
      <c r="L2697" s="205">
        <v>8933603</v>
      </c>
      <c r="M2697">
        <v>9138451</v>
      </c>
      <c r="N2697">
        <v>9323907.0000000019</v>
      </c>
      <c r="O2697">
        <v>9489037.9999999981</v>
      </c>
      <c r="P2697">
        <v>9633097</v>
      </c>
      <c r="Q2697">
        <v>9755534</v>
      </c>
      <c r="R2697">
        <v>9858842</v>
      </c>
      <c r="S2697">
        <v>9948577.0000000019</v>
      </c>
      <c r="T2697">
        <v>10030305.999999998</v>
      </c>
      <c r="U2697">
        <v>10101382.000000002</v>
      </c>
      <c r="V2697">
        <v>10167723.000000002</v>
      </c>
      <c r="W2697">
        <v>10234192</v>
      </c>
      <c r="X2697">
        <v>10308152</v>
      </c>
      <c r="Y2697">
        <v>10396398.000000002</v>
      </c>
      <c r="Z2697">
        <v>10511758.000000002</v>
      </c>
      <c r="AA2697">
        <v>10639256.000000002</v>
      </c>
      <c r="AB2697">
        <v>10778653</v>
      </c>
      <c r="AC2697">
        <v>10928548</v>
      </c>
      <c r="AD2697">
        <v>11087919.000000002</v>
      </c>
      <c r="AE2697" s="22" t="s">
        <v>1</v>
      </c>
    </row>
    <row r="2698" spans="1:31" x14ac:dyDescent="0.2">
      <c r="A2698" s="25" t="s">
        <v>55</v>
      </c>
      <c r="B2698" s="11" t="s">
        <v>55</v>
      </c>
      <c r="C2698" s="12">
        <v>586</v>
      </c>
      <c r="D2698" s="11" t="s">
        <v>55</v>
      </c>
      <c r="E2698" s="11" t="s">
        <v>502</v>
      </c>
      <c r="F2698" s="11" t="s">
        <v>313</v>
      </c>
      <c r="G2698" s="12" t="s">
        <v>457</v>
      </c>
      <c r="H2698" s="205">
        <v>9764921</v>
      </c>
      <c r="I2698" s="205">
        <v>9978945</v>
      </c>
      <c r="J2698" s="205">
        <v>10177910</v>
      </c>
      <c r="K2698" s="205">
        <v>10346536</v>
      </c>
      <c r="L2698" s="205">
        <v>10502027</v>
      </c>
      <c r="M2698">
        <v>10646780</v>
      </c>
      <c r="N2698">
        <v>10783285</v>
      </c>
      <c r="O2698">
        <v>10913004</v>
      </c>
      <c r="P2698">
        <v>11020442</v>
      </c>
      <c r="Q2698">
        <v>11124883</v>
      </c>
      <c r="R2698">
        <v>11228417.000000002</v>
      </c>
      <c r="S2698">
        <v>11333714</v>
      </c>
      <c r="T2698">
        <v>11443015.000000002</v>
      </c>
      <c r="U2698">
        <v>11541346.999999998</v>
      </c>
      <c r="V2698">
        <v>11648894</v>
      </c>
      <c r="W2698">
        <v>11768628.999999998</v>
      </c>
      <c r="X2698">
        <v>11904230</v>
      </c>
      <c r="Y2698">
        <v>12058228</v>
      </c>
      <c r="Z2698">
        <v>12230999</v>
      </c>
      <c r="AA2698">
        <v>12415633</v>
      </c>
      <c r="AB2698">
        <v>12614379</v>
      </c>
      <c r="AC2698">
        <v>12829196</v>
      </c>
      <c r="AD2698">
        <v>13057876</v>
      </c>
      <c r="AE2698" s="21" t="s">
        <v>1</v>
      </c>
    </row>
    <row r="2699" spans="1:31" x14ac:dyDescent="0.2">
      <c r="A2699" s="27" t="s">
        <v>55</v>
      </c>
      <c r="B2699" s="13" t="s">
        <v>55</v>
      </c>
      <c r="C2699" s="14">
        <v>586</v>
      </c>
      <c r="D2699" s="13" t="s">
        <v>55</v>
      </c>
      <c r="E2699" s="13" t="s">
        <v>503</v>
      </c>
      <c r="F2699" s="13" t="s">
        <v>313</v>
      </c>
      <c r="G2699" s="14" t="s">
        <v>338</v>
      </c>
      <c r="H2699" s="205">
        <v>8392518</v>
      </c>
      <c r="I2699" s="205">
        <v>8677976.9999999981</v>
      </c>
      <c r="J2699" s="205">
        <v>8948938.9999999981</v>
      </c>
      <c r="K2699" s="205">
        <v>9190097</v>
      </c>
      <c r="L2699" s="205">
        <v>9415061</v>
      </c>
      <c r="M2699">
        <v>9625280</v>
      </c>
      <c r="N2699">
        <v>9823619</v>
      </c>
      <c r="O2699">
        <v>10011928</v>
      </c>
      <c r="P2699">
        <v>10180225.000000002</v>
      </c>
      <c r="Q2699">
        <v>10336267.000000002</v>
      </c>
      <c r="R2699">
        <v>10480613</v>
      </c>
      <c r="S2699">
        <v>10615023</v>
      </c>
      <c r="T2699">
        <v>10741968</v>
      </c>
      <c r="U2699">
        <v>10856498</v>
      </c>
      <c r="V2699">
        <v>10968701</v>
      </c>
      <c r="W2699">
        <v>11078387</v>
      </c>
      <c r="X2699">
        <v>11185247</v>
      </c>
      <c r="Y2699">
        <v>11291246.000000004</v>
      </c>
      <c r="Z2699">
        <v>11406536</v>
      </c>
      <c r="AA2699">
        <v>11517876</v>
      </c>
      <c r="AB2699">
        <v>11633457.000000002</v>
      </c>
      <c r="AC2699">
        <v>11764563.999999998</v>
      </c>
      <c r="AD2699">
        <v>11917597</v>
      </c>
      <c r="AE2699" s="22" t="s">
        <v>1</v>
      </c>
    </row>
    <row r="2700" spans="1:31" x14ac:dyDescent="0.2">
      <c r="A2700" s="25" t="s">
        <v>55</v>
      </c>
      <c r="B2700" s="11" t="s">
        <v>55</v>
      </c>
      <c r="C2700" s="12">
        <v>586</v>
      </c>
      <c r="D2700" s="11" t="s">
        <v>55</v>
      </c>
      <c r="E2700" s="11" t="s">
        <v>504</v>
      </c>
      <c r="F2700" s="11"/>
      <c r="G2700" s="12"/>
      <c r="H2700" s="205">
        <v>0</v>
      </c>
      <c r="I2700" s="205">
        <v>0</v>
      </c>
      <c r="J2700" s="205">
        <v>0</v>
      </c>
      <c r="K2700" s="205">
        <v>0</v>
      </c>
      <c r="L2700" s="205">
        <v>0</v>
      </c>
      <c r="M2700">
        <v>0</v>
      </c>
      <c r="N2700">
        <v>0</v>
      </c>
      <c r="O2700">
        <v>0</v>
      </c>
      <c r="P2700">
        <v>0</v>
      </c>
      <c r="Q2700">
        <v>0</v>
      </c>
      <c r="R2700">
        <v>0</v>
      </c>
      <c r="S2700">
        <v>0</v>
      </c>
      <c r="T2700">
        <v>0</v>
      </c>
      <c r="U2700">
        <v>0</v>
      </c>
      <c r="V2700">
        <v>0</v>
      </c>
      <c r="W2700">
        <v>0</v>
      </c>
      <c r="X2700">
        <v>0</v>
      </c>
      <c r="Y2700">
        <v>0</v>
      </c>
      <c r="Z2700">
        <v>0</v>
      </c>
      <c r="AA2700">
        <v>0</v>
      </c>
      <c r="AB2700">
        <v>0</v>
      </c>
      <c r="AC2700">
        <v>0</v>
      </c>
      <c r="AD2700">
        <v>0</v>
      </c>
      <c r="AE2700" s="21" t="s">
        <v>1</v>
      </c>
    </row>
    <row r="2701" spans="1:31" x14ac:dyDescent="0.2">
      <c r="A2701" s="27" t="s">
        <v>55</v>
      </c>
      <c r="B2701" s="13" t="s">
        <v>55</v>
      </c>
      <c r="C2701" s="14">
        <v>586</v>
      </c>
      <c r="D2701" s="13" t="s">
        <v>55</v>
      </c>
      <c r="E2701" s="13" t="s">
        <v>505</v>
      </c>
      <c r="F2701" s="13"/>
      <c r="G2701" s="14"/>
      <c r="H2701" s="205">
        <v>171648984</v>
      </c>
      <c r="I2701" s="205">
        <v>175525610</v>
      </c>
      <c r="J2701" s="205">
        <v>179424643</v>
      </c>
      <c r="K2701" s="205">
        <v>183340168</v>
      </c>
      <c r="L2701" s="205">
        <v>187280125</v>
      </c>
      <c r="M2701">
        <v>191260799</v>
      </c>
      <c r="N2701">
        <v>195305012</v>
      </c>
      <c r="O2701">
        <v>199426953</v>
      </c>
      <c r="P2701">
        <v>203631356</v>
      </c>
      <c r="Q2701">
        <v>207906210</v>
      </c>
      <c r="R2701">
        <v>212228288</v>
      </c>
      <c r="S2701">
        <v>216565317</v>
      </c>
      <c r="T2701">
        <v>220892331</v>
      </c>
      <c r="U2701">
        <v>225199929</v>
      </c>
      <c r="V2701">
        <v>229488996</v>
      </c>
      <c r="W2701">
        <v>233757257</v>
      </c>
      <c r="X2701">
        <v>238005632</v>
      </c>
      <c r="Y2701">
        <v>242234059</v>
      </c>
      <c r="Z2701">
        <v>246439287</v>
      </c>
      <c r="AA2701">
        <v>250616681</v>
      </c>
      <c r="AB2701">
        <v>254763723</v>
      </c>
      <c r="AC2701">
        <v>258878228</v>
      </c>
      <c r="AD2701">
        <v>262958797.00000003</v>
      </c>
      <c r="AE2701" s="22" t="s">
        <v>1</v>
      </c>
    </row>
    <row r="2702" spans="1:31" x14ac:dyDescent="0.2">
      <c r="A2702" s="25" t="s">
        <v>56</v>
      </c>
      <c r="B2702" s="11" t="s">
        <v>56</v>
      </c>
      <c r="C2702" s="12">
        <v>275</v>
      </c>
      <c r="D2702" s="11" t="s">
        <v>56</v>
      </c>
      <c r="E2702" s="11" t="s">
        <v>440</v>
      </c>
      <c r="F2702" s="11" t="s">
        <v>312</v>
      </c>
      <c r="G2702" s="12" t="s">
        <v>319</v>
      </c>
      <c r="H2702" s="205">
        <v>56376</v>
      </c>
      <c r="I2702" s="205">
        <v>57741</v>
      </c>
      <c r="J2702" s="205">
        <v>58717</v>
      </c>
      <c r="K2702" s="205">
        <v>60202</v>
      </c>
      <c r="L2702" s="205">
        <v>61785</v>
      </c>
      <c r="M2702">
        <v>63259</v>
      </c>
      <c r="N2702">
        <v>63530</v>
      </c>
      <c r="O2702">
        <v>64788</v>
      </c>
      <c r="P2702">
        <v>66106</v>
      </c>
      <c r="Q2702">
        <v>67336</v>
      </c>
      <c r="R2702">
        <v>68283</v>
      </c>
      <c r="S2702">
        <v>67991</v>
      </c>
      <c r="T2702">
        <v>68448</v>
      </c>
      <c r="U2702">
        <v>68019</v>
      </c>
      <c r="V2702">
        <v>67452</v>
      </c>
      <c r="W2702">
        <v>67119</v>
      </c>
      <c r="X2702">
        <v>68824</v>
      </c>
      <c r="Y2702">
        <v>69063</v>
      </c>
      <c r="Z2702">
        <v>70049</v>
      </c>
      <c r="AA2702">
        <v>71106</v>
      </c>
      <c r="AB2702">
        <v>72007</v>
      </c>
      <c r="AC2702">
        <v>71530</v>
      </c>
      <c r="AD2702">
        <v>72102</v>
      </c>
      <c r="AE2702" s="21" t="s">
        <v>1</v>
      </c>
    </row>
    <row r="2703" spans="1:31" x14ac:dyDescent="0.2">
      <c r="A2703" s="27" t="s">
        <v>56</v>
      </c>
      <c r="B2703" s="13" t="s">
        <v>56</v>
      </c>
      <c r="C2703" s="14">
        <v>275</v>
      </c>
      <c r="D2703" s="13" t="s">
        <v>56</v>
      </c>
      <c r="E2703" s="13" t="s">
        <v>487</v>
      </c>
      <c r="F2703" s="13" t="s">
        <v>313</v>
      </c>
      <c r="G2703" s="14" t="s">
        <v>319</v>
      </c>
      <c r="H2703" s="205">
        <v>58853</v>
      </c>
      <c r="I2703" s="205">
        <v>60266</v>
      </c>
      <c r="J2703" s="205">
        <v>61287</v>
      </c>
      <c r="K2703" s="205">
        <v>62863</v>
      </c>
      <c r="L2703" s="205">
        <v>64554</v>
      </c>
      <c r="M2703">
        <v>66133</v>
      </c>
      <c r="N2703">
        <v>66421</v>
      </c>
      <c r="O2703">
        <v>67757</v>
      </c>
      <c r="P2703">
        <v>69163</v>
      </c>
      <c r="Q2703">
        <v>70460</v>
      </c>
      <c r="R2703">
        <v>71457</v>
      </c>
      <c r="S2703">
        <v>71163</v>
      </c>
      <c r="T2703">
        <v>71659</v>
      </c>
      <c r="U2703">
        <v>71240</v>
      </c>
      <c r="V2703">
        <v>70685</v>
      </c>
      <c r="W2703">
        <v>70369</v>
      </c>
      <c r="X2703">
        <v>72129</v>
      </c>
      <c r="Y2703">
        <v>72392</v>
      </c>
      <c r="Z2703">
        <v>73423</v>
      </c>
      <c r="AA2703">
        <v>74526</v>
      </c>
      <c r="AB2703">
        <v>75466</v>
      </c>
      <c r="AC2703">
        <v>74985</v>
      </c>
      <c r="AD2703">
        <v>75583</v>
      </c>
      <c r="AE2703" s="22" t="s">
        <v>1</v>
      </c>
    </row>
    <row r="2704" spans="1:31" x14ac:dyDescent="0.2">
      <c r="A2704" s="25" t="s">
        <v>56</v>
      </c>
      <c r="B2704" s="11" t="s">
        <v>56</v>
      </c>
      <c r="C2704" s="12">
        <v>275</v>
      </c>
      <c r="D2704" s="11" t="s">
        <v>56</v>
      </c>
      <c r="E2704" s="11" t="s">
        <v>441</v>
      </c>
      <c r="F2704" s="11" t="s">
        <v>312</v>
      </c>
      <c r="G2704" s="12" t="s">
        <v>355</v>
      </c>
      <c r="H2704" s="205">
        <v>55598</v>
      </c>
      <c r="I2704" s="205">
        <v>56161</v>
      </c>
      <c r="J2704" s="205">
        <v>57133</v>
      </c>
      <c r="K2704" s="205">
        <v>58310</v>
      </c>
      <c r="L2704" s="205">
        <v>59691</v>
      </c>
      <c r="M2704">
        <v>61115</v>
      </c>
      <c r="N2704">
        <v>62376</v>
      </c>
      <c r="O2704">
        <v>63188</v>
      </c>
      <c r="P2704">
        <v>64596.999999999993</v>
      </c>
      <c r="Q2704">
        <v>66002</v>
      </c>
      <c r="R2704">
        <v>67227</v>
      </c>
      <c r="S2704">
        <v>68064</v>
      </c>
      <c r="T2704">
        <v>68317</v>
      </c>
      <c r="U2704">
        <v>68212</v>
      </c>
      <c r="V2704">
        <v>67809</v>
      </c>
      <c r="W2704">
        <v>67413</v>
      </c>
      <c r="X2704">
        <v>67427</v>
      </c>
      <c r="Y2704">
        <v>68302</v>
      </c>
      <c r="Z2704">
        <v>69087</v>
      </c>
      <c r="AA2704">
        <v>70034</v>
      </c>
      <c r="AB2704">
        <v>70959</v>
      </c>
      <c r="AC2704">
        <v>71608</v>
      </c>
      <c r="AD2704">
        <v>71686</v>
      </c>
      <c r="AE2704" s="21" t="s">
        <v>1</v>
      </c>
    </row>
    <row r="2705" spans="1:31" x14ac:dyDescent="0.2">
      <c r="A2705" s="27" t="s">
        <v>56</v>
      </c>
      <c r="B2705" s="13" t="s">
        <v>56</v>
      </c>
      <c r="C2705" s="14">
        <v>275</v>
      </c>
      <c r="D2705" s="13" t="s">
        <v>56</v>
      </c>
      <c r="E2705" s="13" t="s">
        <v>488</v>
      </c>
      <c r="F2705" s="13" t="s">
        <v>313</v>
      </c>
      <c r="G2705" s="14" t="s">
        <v>355</v>
      </c>
      <c r="H2705" s="205">
        <v>58026</v>
      </c>
      <c r="I2705" s="205">
        <v>58591</v>
      </c>
      <c r="J2705" s="205">
        <v>59603</v>
      </c>
      <c r="K2705" s="205">
        <v>60853</v>
      </c>
      <c r="L2705" s="205">
        <v>62330</v>
      </c>
      <c r="M2705">
        <v>63856</v>
      </c>
      <c r="N2705">
        <v>65202</v>
      </c>
      <c r="O2705">
        <v>66061</v>
      </c>
      <c r="P2705">
        <v>67565</v>
      </c>
      <c r="Q2705">
        <v>69050</v>
      </c>
      <c r="R2705">
        <v>70338</v>
      </c>
      <c r="S2705">
        <v>71220</v>
      </c>
      <c r="T2705">
        <v>71500</v>
      </c>
      <c r="U2705">
        <v>71413</v>
      </c>
      <c r="V2705">
        <v>71024</v>
      </c>
      <c r="W2705">
        <v>70644</v>
      </c>
      <c r="X2705">
        <v>70681</v>
      </c>
      <c r="Y2705">
        <v>71594</v>
      </c>
      <c r="Z2705">
        <v>72419</v>
      </c>
      <c r="AA2705">
        <v>73409</v>
      </c>
      <c r="AB2705">
        <v>74375</v>
      </c>
      <c r="AC2705">
        <v>75054</v>
      </c>
      <c r="AD2705">
        <v>75145</v>
      </c>
      <c r="AE2705" s="22" t="s">
        <v>1</v>
      </c>
    </row>
    <row r="2706" spans="1:31" x14ac:dyDescent="0.2">
      <c r="A2706" s="25" t="s">
        <v>56</v>
      </c>
      <c r="B2706" s="11" t="s">
        <v>56</v>
      </c>
      <c r="C2706" s="12">
        <v>275</v>
      </c>
      <c r="D2706" s="11" t="s">
        <v>56</v>
      </c>
      <c r="E2706" s="11" t="s">
        <v>442</v>
      </c>
      <c r="F2706" s="11" t="s">
        <v>312</v>
      </c>
      <c r="G2706" s="12" t="s">
        <v>317</v>
      </c>
      <c r="H2706" s="205">
        <v>54990</v>
      </c>
      <c r="I2706" s="205">
        <v>55301</v>
      </c>
      <c r="J2706" s="205">
        <v>55898</v>
      </c>
      <c r="K2706" s="205">
        <v>56758</v>
      </c>
      <c r="L2706" s="205">
        <v>57895</v>
      </c>
      <c r="M2706">
        <v>59197</v>
      </c>
      <c r="N2706">
        <v>60501</v>
      </c>
      <c r="O2706">
        <v>61572</v>
      </c>
      <c r="P2706">
        <v>63019</v>
      </c>
      <c r="Q2706">
        <v>64538</v>
      </c>
      <c r="R2706">
        <v>65969</v>
      </c>
      <c r="S2706">
        <v>67121</v>
      </c>
      <c r="T2706">
        <v>67812</v>
      </c>
      <c r="U2706">
        <v>68066</v>
      </c>
      <c r="V2706">
        <v>67902</v>
      </c>
      <c r="W2706">
        <v>67564</v>
      </c>
      <c r="X2706">
        <v>67388</v>
      </c>
      <c r="Y2706">
        <v>67764</v>
      </c>
      <c r="Z2706">
        <v>68346</v>
      </c>
      <c r="AA2706">
        <v>69151</v>
      </c>
      <c r="AB2706">
        <v>70040</v>
      </c>
      <c r="AC2706">
        <v>70802</v>
      </c>
      <c r="AD2706">
        <v>71187</v>
      </c>
      <c r="AE2706" s="21" t="s">
        <v>1</v>
      </c>
    </row>
    <row r="2707" spans="1:31" x14ac:dyDescent="0.2">
      <c r="A2707" s="27" t="s">
        <v>56</v>
      </c>
      <c r="B2707" s="13" t="s">
        <v>56</v>
      </c>
      <c r="C2707" s="14">
        <v>275</v>
      </c>
      <c r="D2707" s="13" t="s">
        <v>56</v>
      </c>
      <c r="E2707" s="13" t="s">
        <v>489</v>
      </c>
      <c r="F2707" s="13" t="s">
        <v>313</v>
      </c>
      <c r="G2707" s="14" t="s">
        <v>317</v>
      </c>
      <c r="H2707" s="205">
        <v>57379</v>
      </c>
      <c r="I2707" s="205">
        <v>57678</v>
      </c>
      <c r="J2707" s="205">
        <v>58290</v>
      </c>
      <c r="K2707" s="205">
        <v>59203</v>
      </c>
      <c r="L2707" s="205">
        <v>60421</v>
      </c>
      <c r="M2707">
        <v>61818</v>
      </c>
      <c r="N2707">
        <v>63211</v>
      </c>
      <c r="O2707">
        <v>64346</v>
      </c>
      <c r="P2707">
        <v>65893</v>
      </c>
      <c r="Q2707">
        <v>67502</v>
      </c>
      <c r="R2707">
        <v>69009</v>
      </c>
      <c r="S2707">
        <v>70221</v>
      </c>
      <c r="T2707">
        <v>70955</v>
      </c>
      <c r="U2707">
        <v>71236</v>
      </c>
      <c r="V2707">
        <v>71094</v>
      </c>
      <c r="W2707">
        <v>70774</v>
      </c>
      <c r="X2707">
        <v>70619</v>
      </c>
      <c r="Y2707">
        <v>71024</v>
      </c>
      <c r="Z2707">
        <v>71640</v>
      </c>
      <c r="AA2707">
        <v>72484</v>
      </c>
      <c r="AB2707">
        <v>73414</v>
      </c>
      <c r="AC2707">
        <v>74211</v>
      </c>
      <c r="AD2707">
        <v>74619</v>
      </c>
      <c r="AE2707" s="22" t="s">
        <v>1</v>
      </c>
    </row>
    <row r="2708" spans="1:31" x14ac:dyDescent="0.2">
      <c r="A2708" s="25" t="s">
        <v>56</v>
      </c>
      <c r="B2708" s="11" t="s">
        <v>56</v>
      </c>
      <c r="C2708" s="12">
        <v>275</v>
      </c>
      <c r="D2708" s="11" t="s">
        <v>56</v>
      </c>
      <c r="E2708" s="11" t="s">
        <v>443</v>
      </c>
      <c r="F2708" s="11" t="s">
        <v>312</v>
      </c>
      <c r="G2708" s="12" t="s">
        <v>356</v>
      </c>
      <c r="H2708" s="205">
        <v>54508</v>
      </c>
      <c r="I2708" s="205">
        <v>54646</v>
      </c>
      <c r="J2708" s="205">
        <v>54958</v>
      </c>
      <c r="K2708" s="205">
        <v>55491</v>
      </c>
      <c r="L2708" s="205">
        <v>56375</v>
      </c>
      <c r="M2708">
        <v>57497</v>
      </c>
      <c r="N2708">
        <v>58756</v>
      </c>
      <c r="O2708">
        <v>59965</v>
      </c>
      <c r="P2708">
        <v>61401</v>
      </c>
      <c r="Q2708">
        <v>62979</v>
      </c>
      <c r="R2708">
        <v>64549.000000000007</v>
      </c>
      <c r="S2708">
        <v>65939</v>
      </c>
      <c r="T2708">
        <v>66982</v>
      </c>
      <c r="U2708">
        <v>67629</v>
      </c>
      <c r="V2708">
        <v>67740</v>
      </c>
      <c r="W2708">
        <v>67557</v>
      </c>
      <c r="X2708">
        <v>67334</v>
      </c>
      <c r="Y2708">
        <v>67394</v>
      </c>
      <c r="Z2708">
        <v>67770</v>
      </c>
      <c r="AA2708">
        <v>68430</v>
      </c>
      <c r="AB2708">
        <v>69235</v>
      </c>
      <c r="AC2708">
        <v>70035</v>
      </c>
      <c r="AD2708">
        <v>70623</v>
      </c>
      <c r="AE2708" s="21" t="s">
        <v>1</v>
      </c>
    </row>
    <row r="2709" spans="1:31" x14ac:dyDescent="0.2">
      <c r="A2709" s="27" t="s">
        <v>56</v>
      </c>
      <c r="B2709" s="13" t="s">
        <v>56</v>
      </c>
      <c r="C2709" s="14">
        <v>275</v>
      </c>
      <c r="D2709" s="13" t="s">
        <v>56</v>
      </c>
      <c r="E2709" s="13" t="s">
        <v>490</v>
      </c>
      <c r="F2709" s="13" t="s">
        <v>313</v>
      </c>
      <c r="G2709" s="14" t="s">
        <v>356</v>
      </c>
      <c r="H2709" s="205">
        <v>56867</v>
      </c>
      <c r="I2709" s="205">
        <v>56981</v>
      </c>
      <c r="J2709" s="205">
        <v>57290</v>
      </c>
      <c r="K2709" s="205">
        <v>57856</v>
      </c>
      <c r="L2709" s="205">
        <v>58805</v>
      </c>
      <c r="M2709">
        <v>60010</v>
      </c>
      <c r="N2709">
        <v>61357</v>
      </c>
      <c r="O2709">
        <v>62639</v>
      </c>
      <c r="P2709">
        <v>64178</v>
      </c>
      <c r="Q2709">
        <v>65851</v>
      </c>
      <c r="R2709">
        <v>67509</v>
      </c>
      <c r="S2709">
        <v>68973</v>
      </c>
      <c r="T2709">
        <v>70076</v>
      </c>
      <c r="U2709">
        <v>70760</v>
      </c>
      <c r="V2709">
        <v>70900</v>
      </c>
      <c r="W2709">
        <v>70741</v>
      </c>
      <c r="X2709">
        <v>70539</v>
      </c>
      <c r="Y2709">
        <v>70623</v>
      </c>
      <c r="Z2709">
        <v>71028</v>
      </c>
      <c r="AA2709">
        <v>71725</v>
      </c>
      <c r="AB2709">
        <v>72570</v>
      </c>
      <c r="AC2709">
        <v>73407</v>
      </c>
      <c r="AD2709">
        <v>74025</v>
      </c>
      <c r="AE2709" s="22" t="s">
        <v>1</v>
      </c>
    </row>
    <row r="2710" spans="1:31" x14ac:dyDescent="0.2">
      <c r="A2710" s="25" t="s">
        <v>56</v>
      </c>
      <c r="B2710" s="11" t="s">
        <v>56</v>
      </c>
      <c r="C2710" s="12">
        <v>275</v>
      </c>
      <c r="D2710" s="11" t="s">
        <v>56</v>
      </c>
      <c r="E2710" s="11" t="s">
        <v>444</v>
      </c>
      <c r="F2710" s="11" t="s">
        <v>312</v>
      </c>
      <c r="G2710" s="12" t="s">
        <v>327</v>
      </c>
      <c r="H2710" s="205">
        <v>54111</v>
      </c>
      <c r="I2710" s="205">
        <v>54147</v>
      </c>
      <c r="J2710" s="205">
        <v>54256</v>
      </c>
      <c r="K2710" s="205">
        <v>54454</v>
      </c>
      <c r="L2710" s="205">
        <v>55075</v>
      </c>
      <c r="M2710">
        <v>56008</v>
      </c>
      <c r="N2710">
        <v>57150</v>
      </c>
      <c r="O2710">
        <v>58392</v>
      </c>
      <c r="P2710">
        <v>59770</v>
      </c>
      <c r="Q2710">
        <v>61355</v>
      </c>
      <c r="R2710">
        <v>63007</v>
      </c>
      <c r="S2710">
        <v>64563</v>
      </c>
      <c r="T2710">
        <v>65877</v>
      </c>
      <c r="U2710">
        <v>66951</v>
      </c>
      <c r="V2710">
        <v>67372</v>
      </c>
      <c r="W2710">
        <v>67379</v>
      </c>
      <c r="X2710">
        <v>67227</v>
      </c>
      <c r="Y2710">
        <v>67134</v>
      </c>
      <c r="Z2710">
        <v>67301</v>
      </c>
      <c r="AA2710">
        <v>67813</v>
      </c>
      <c r="AB2710">
        <v>68533</v>
      </c>
      <c r="AC2710">
        <v>69309</v>
      </c>
      <c r="AD2710">
        <v>70009</v>
      </c>
      <c r="AE2710" s="21" t="s">
        <v>1</v>
      </c>
    </row>
    <row r="2711" spans="1:31" x14ac:dyDescent="0.2">
      <c r="A2711" s="27" t="s">
        <v>56</v>
      </c>
      <c r="B2711" s="13" t="s">
        <v>56</v>
      </c>
      <c r="C2711" s="14">
        <v>275</v>
      </c>
      <c r="D2711" s="13" t="s">
        <v>56</v>
      </c>
      <c r="E2711" s="13" t="s">
        <v>491</v>
      </c>
      <c r="F2711" s="13" t="s">
        <v>313</v>
      </c>
      <c r="G2711" s="14" t="s">
        <v>327</v>
      </c>
      <c r="H2711" s="205">
        <v>56443</v>
      </c>
      <c r="I2711" s="205">
        <v>56450</v>
      </c>
      <c r="J2711" s="205">
        <v>56544</v>
      </c>
      <c r="K2711" s="205">
        <v>56752</v>
      </c>
      <c r="L2711" s="205">
        <v>57423</v>
      </c>
      <c r="M2711">
        <v>58427</v>
      </c>
      <c r="N2711">
        <v>59649</v>
      </c>
      <c r="O2711">
        <v>60967</v>
      </c>
      <c r="P2711">
        <v>62451</v>
      </c>
      <c r="Q2711">
        <v>64132.999999999993</v>
      </c>
      <c r="R2711">
        <v>65878</v>
      </c>
      <c r="S2711">
        <v>67521</v>
      </c>
      <c r="T2711">
        <v>68909</v>
      </c>
      <c r="U2711">
        <v>70034</v>
      </c>
      <c r="V2711">
        <v>70493</v>
      </c>
      <c r="W2711">
        <v>70531</v>
      </c>
      <c r="X2711">
        <v>70404</v>
      </c>
      <c r="Y2711">
        <v>70334</v>
      </c>
      <c r="Z2711">
        <v>70526</v>
      </c>
      <c r="AA2711">
        <v>71071</v>
      </c>
      <c r="AB2711">
        <v>71829</v>
      </c>
      <c r="AC2711">
        <v>72643</v>
      </c>
      <c r="AD2711">
        <v>73377</v>
      </c>
      <c r="AE2711" s="22" t="s">
        <v>1</v>
      </c>
    </row>
    <row r="2712" spans="1:31" x14ac:dyDescent="0.2">
      <c r="A2712" s="25" t="s">
        <v>56</v>
      </c>
      <c r="B2712" s="11" t="s">
        <v>56</v>
      </c>
      <c r="C2712" s="12">
        <v>275</v>
      </c>
      <c r="D2712" s="11" t="s">
        <v>56</v>
      </c>
      <c r="E2712" s="11" t="s">
        <v>445</v>
      </c>
      <c r="F2712" s="11" t="s">
        <v>312</v>
      </c>
      <c r="G2712" s="12" t="s">
        <v>320</v>
      </c>
      <c r="H2712" s="205">
        <v>53771</v>
      </c>
      <c r="I2712" s="205">
        <v>53754</v>
      </c>
      <c r="J2712" s="205">
        <v>53739</v>
      </c>
      <c r="K2712" s="205">
        <v>53687</v>
      </c>
      <c r="L2712" s="205">
        <v>53941</v>
      </c>
      <c r="M2712">
        <v>54676</v>
      </c>
      <c r="N2712">
        <v>55691</v>
      </c>
      <c r="O2712">
        <v>56877</v>
      </c>
      <c r="P2712">
        <v>58167</v>
      </c>
      <c r="Q2712">
        <v>59697</v>
      </c>
      <c r="R2712">
        <v>61376</v>
      </c>
      <c r="S2712">
        <v>63038</v>
      </c>
      <c r="T2712">
        <v>64546.000000000007</v>
      </c>
      <c r="U2712">
        <v>65954</v>
      </c>
      <c r="V2712">
        <v>66847</v>
      </c>
      <c r="W2712">
        <v>67080</v>
      </c>
      <c r="X2712">
        <v>67034</v>
      </c>
      <c r="Y2712">
        <v>66928</v>
      </c>
      <c r="Z2712">
        <v>66970</v>
      </c>
      <c r="AA2712">
        <v>67246</v>
      </c>
      <c r="AB2712">
        <v>67877</v>
      </c>
      <c r="AC2712">
        <v>68627</v>
      </c>
      <c r="AD2712">
        <v>69362</v>
      </c>
      <c r="AE2712" s="21" t="s">
        <v>1</v>
      </c>
    </row>
    <row r="2713" spans="1:31" x14ac:dyDescent="0.2">
      <c r="A2713" s="27" t="s">
        <v>56</v>
      </c>
      <c r="B2713" s="13" t="s">
        <v>56</v>
      </c>
      <c r="C2713" s="14">
        <v>275</v>
      </c>
      <c r="D2713" s="13" t="s">
        <v>56</v>
      </c>
      <c r="E2713" s="13" t="s">
        <v>492</v>
      </c>
      <c r="F2713" s="13" t="s">
        <v>313</v>
      </c>
      <c r="G2713" s="14" t="s">
        <v>320</v>
      </c>
      <c r="H2713" s="205">
        <v>56082</v>
      </c>
      <c r="I2713" s="205">
        <v>56032</v>
      </c>
      <c r="J2713" s="205">
        <v>55994</v>
      </c>
      <c r="K2713" s="205">
        <v>55937</v>
      </c>
      <c r="L2713" s="205">
        <v>56217</v>
      </c>
      <c r="M2713">
        <v>57010</v>
      </c>
      <c r="N2713">
        <v>58098</v>
      </c>
      <c r="O2713">
        <v>59358</v>
      </c>
      <c r="P2713">
        <v>60745</v>
      </c>
      <c r="Q2713">
        <v>62382</v>
      </c>
      <c r="R2713">
        <v>64154</v>
      </c>
      <c r="S2713">
        <v>65909</v>
      </c>
      <c r="T2713">
        <v>67506</v>
      </c>
      <c r="U2713">
        <v>68978</v>
      </c>
      <c r="V2713">
        <v>69922</v>
      </c>
      <c r="W2713">
        <v>70194</v>
      </c>
      <c r="X2713">
        <v>70178</v>
      </c>
      <c r="Y2713">
        <v>70097</v>
      </c>
      <c r="Z2713">
        <v>70163</v>
      </c>
      <c r="AA2713">
        <v>70466</v>
      </c>
      <c r="AB2713">
        <v>71134</v>
      </c>
      <c r="AC2713">
        <v>71922</v>
      </c>
      <c r="AD2713">
        <v>72694</v>
      </c>
      <c r="AE2713" s="22" t="s">
        <v>1</v>
      </c>
    </row>
    <row r="2714" spans="1:31" x14ac:dyDescent="0.2">
      <c r="A2714" s="25" t="s">
        <v>56</v>
      </c>
      <c r="B2714" s="11" t="s">
        <v>56</v>
      </c>
      <c r="C2714" s="12">
        <v>275</v>
      </c>
      <c r="D2714" s="11" t="s">
        <v>56</v>
      </c>
      <c r="E2714" s="11" t="s">
        <v>446</v>
      </c>
      <c r="F2714" s="11" t="s">
        <v>312</v>
      </c>
      <c r="G2714" s="12" t="s">
        <v>326</v>
      </c>
      <c r="H2714" s="205">
        <v>53463</v>
      </c>
      <c r="I2714" s="205">
        <v>53442</v>
      </c>
      <c r="J2714" s="205">
        <v>53352</v>
      </c>
      <c r="K2714" s="205">
        <v>53186</v>
      </c>
      <c r="L2714" s="205">
        <v>53111</v>
      </c>
      <c r="M2714">
        <v>53445</v>
      </c>
      <c r="N2714">
        <v>54325</v>
      </c>
      <c r="O2714">
        <v>55447</v>
      </c>
      <c r="P2714">
        <v>56626</v>
      </c>
      <c r="Q2714">
        <v>58061</v>
      </c>
      <c r="R2714">
        <v>59689</v>
      </c>
      <c r="S2714">
        <v>61399</v>
      </c>
      <c r="T2714">
        <v>63038</v>
      </c>
      <c r="U2714">
        <v>64623.999999999993</v>
      </c>
      <c r="V2714">
        <v>65960</v>
      </c>
      <c r="W2714">
        <v>66709</v>
      </c>
      <c r="X2714">
        <v>66803</v>
      </c>
      <c r="Y2714">
        <v>66718</v>
      </c>
      <c r="Z2714">
        <v>66765</v>
      </c>
      <c r="AA2714">
        <v>66845</v>
      </c>
      <c r="AB2714">
        <v>67211</v>
      </c>
      <c r="AC2714">
        <v>67931</v>
      </c>
      <c r="AD2714">
        <v>68699</v>
      </c>
      <c r="AE2714" s="21" t="s">
        <v>1</v>
      </c>
    </row>
    <row r="2715" spans="1:31" x14ac:dyDescent="0.2">
      <c r="A2715" s="27" t="s">
        <v>56</v>
      </c>
      <c r="B2715" s="13" t="s">
        <v>56</v>
      </c>
      <c r="C2715" s="14">
        <v>275</v>
      </c>
      <c r="D2715" s="13" t="s">
        <v>56</v>
      </c>
      <c r="E2715" s="13" t="s">
        <v>493</v>
      </c>
      <c r="F2715" s="13" t="s">
        <v>313</v>
      </c>
      <c r="G2715" s="14" t="s">
        <v>326</v>
      </c>
      <c r="H2715" s="205">
        <v>55756</v>
      </c>
      <c r="I2715" s="205">
        <v>55701</v>
      </c>
      <c r="J2715" s="205">
        <v>55582</v>
      </c>
      <c r="K2715" s="205">
        <v>55403</v>
      </c>
      <c r="L2715" s="205">
        <v>55332</v>
      </c>
      <c r="M2715">
        <v>55700</v>
      </c>
      <c r="N2715">
        <v>56644</v>
      </c>
      <c r="O2715">
        <v>57836</v>
      </c>
      <c r="P2715">
        <v>59092</v>
      </c>
      <c r="Q2715">
        <v>60638</v>
      </c>
      <c r="R2715">
        <v>62377</v>
      </c>
      <c r="S2715">
        <v>64181</v>
      </c>
      <c r="T2715">
        <v>65914</v>
      </c>
      <c r="U2715">
        <v>67574</v>
      </c>
      <c r="V2715">
        <v>68976</v>
      </c>
      <c r="W2715">
        <v>69777</v>
      </c>
      <c r="X2715">
        <v>69909</v>
      </c>
      <c r="Y2715">
        <v>69854</v>
      </c>
      <c r="Z2715">
        <v>69927</v>
      </c>
      <c r="AA2715">
        <v>70030</v>
      </c>
      <c r="AB2715">
        <v>70425</v>
      </c>
      <c r="AC2715">
        <v>71185</v>
      </c>
      <c r="AD2715">
        <v>71992</v>
      </c>
      <c r="AE2715" s="22" t="s">
        <v>1</v>
      </c>
    </row>
    <row r="2716" spans="1:31" x14ac:dyDescent="0.2">
      <c r="A2716" s="25" t="s">
        <v>56</v>
      </c>
      <c r="B2716" s="11" t="s">
        <v>56</v>
      </c>
      <c r="C2716" s="12">
        <v>275</v>
      </c>
      <c r="D2716" s="11" t="s">
        <v>56</v>
      </c>
      <c r="E2716" s="11" t="s">
        <v>447</v>
      </c>
      <c r="F2716" s="11" t="s">
        <v>312</v>
      </c>
      <c r="G2716" s="12" t="s">
        <v>318</v>
      </c>
      <c r="H2716" s="205">
        <v>53057</v>
      </c>
      <c r="I2716" s="205">
        <v>53185</v>
      </c>
      <c r="J2716" s="205">
        <v>53068</v>
      </c>
      <c r="K2716" s="205">
        <v>52862</v>
      </c>
      <c r="L2716" s="205">
        <v>52624</v>
      </c>
      <c r="M2716">
        <v>52549</v>
      </c>
      <c r="N2716">
        <v>52997</v>
      </c>
      <c r="O2716">
        <v>54045</v>
      </c>
      <c r="P2716">
        <v>55172</v>
      </c>
      <c r="Q2716">
        <v>56491</v>
      </c>
      <c r="R2716">
        <v>58018</v>
      </c>
      <c r="S2716">
        <v>59683</v>
      </c>
      <c r="T2716">
        <v>61393</v>
      </c>
      <c r="U2716">
        <v>63052</v>
      </c>
      <c r="V2716">
        <v>64631</v>
      </c>
      <c r="W2716">
        <v>65931</v>
      </c>
      <c r="X2716">
        <v>66585</v>
      </c>
      <c r="Y2716">
        <v>66556</v>
      </c>
      <c r="Z2716">
        <v>66600</v>
      </c>
      <c r="AA2716">
        <v>66641</v>
      </c>
      <c r="AB2716">
        <v>66739</v>
      </c>
      <c r="AC2716">
        <v>67165</v>
      </c>
      <c r="AD2716">
        <v>67963</v>
      </c>
      <c r="AE2716" s="21" t="s">
        <v>1</v>
      </c>
    </row>
    <row r="2717" spans="1:31" x14ac:dyDescent="0.2">
      <c r="A2717" s="27" t="s">
        <v>56</v>
      </c>
      <c r="B2717" s="13" t="s">
        <v>56</v>
      </c>
      <c r="C2717" s="14">
        <v>275</v>
      </c>
      <c r="D2717" s="13" t="s">
        <v>56</v>
      </c>
      <c r="E2717" s="13" t="s">
        <v>494</v>
      </c>
      <c r="F2717" s="13" t="s">
        <v>313</v>
      </c>
      <c r="G2717" s="14" t="s">
        <v>318</v>
      </c>
      <c r="H2717" s="205">
        <v>55325</v>
      </c>
      <c r="I2717" s="205">
        <v>55429</v>
      </c>
      <c r="J2717" s="205">
        <v>55281</v>
      </c>
      <c r="K2717" s="205">
        <v>55058</v>
      </c>
      <c r="L2717" s="205">
        <v>54814</v>
      </c>
      <c r="M2717">
        <v>54747</v>
      </c>
      <c r="N2717">
        <v>55231</v>
      </c>
      <c r="O2717">
        <v>56345</v>
      </c>
      <c r="P2717">
        <v>57523</v>
      </c>
      <c r="Q2717">
        <v>58940</v>
      </c>
      <c r="R2717">
        <v>60595</v>
      </c>
      <c r="S2717">
        <v>62378</v>
      </c>
      <c r="T2717">
        <v>64181</v>
      </c>
      <c r="U2717">
        <v>65917</v>
      </c>
      <c r="V2717">
        <v>67574</v>
      </c>
      <c r="W2717">
        <v>68942</v>
      </c>
      <c r="X2717">
        <v>69648</v>
      </c>
      <c r="Y2717">
        <v>69654</v>
      </c>
      <c r="Z2717">
        <v>69729</v>
      </c>
      <c r="AA2717">
        <v>69794</v>
      </c>
      <c r="AB2717">
        <v>69915</v>
      </c>
      <c r="AC2717">
        <v>70373</v>
      </c>
      <c r="AD2717">
        <v>71213</v>
      </c>
      <c r="AE2717" s="22" t="s">
        <v>1</v>
      </c>
    </row>
    <row r="2718" spans="1:31" x14ac:dyDescent="0.2">
      <c r="A2718" s="25" t="s">
        <v>56</v>
      </c>
      <c r="B2718" s="11" t="s">
        <v>56</v>
      </c>
      <c r="C2718" s="12">
        <v>275</v>
      </c>
      <c r="D2718" s="11" t="s">
        <v>56</v>
      </c>
      <c r="E2718" s="11" t="s">
        <v>448</v>
      </c>
      <c r="F2718" s="11" t="s">
        <v>312</v>
      </c>
      <c r="G2718" s="12" t="s">
        <v>333</v>
      </c>
      <c r="H2718" s="205">
        <v>52475</v>
      </c>
      <c r="I2718" s="205">
        <v>52818</v>
      </c>
      <c r="J2718" s="205">
        <v>52862</v>
      </c>
      <c r="K2718" s="205">
        <v>52609</v>
      </c>
      <c r="L2718" s="205">
        <v>52364</v>
      </c>
      <c r="M2718">
        <v>52079</v>
      </c>
      <c r="N2718">
        <v>52036</v>
      </c>
      <c r="O2718">
        <v>52617</v>
      </c>
      <c r="P2718">
        <v>53737</v>
      </c>
      <c r="Q2718">
        <v>55009</v>
      </c>
      <c r="R2718">
        <v>56418</v>
      </c>
      <c r="S2718">
        <v>57978</v>
      </c>
      <c r="T2718">
        <v>59648</v>
      </c>
      <c r="U2718">
        <v>61384</v>
      </c>
      <c r="V2718">
        <v>62997</v>
      </c>
      <c r="W2718">
        <v>64605.999999999993</v>
      </c>
      <c r="X2718">
        <v>65917</v>
      </c>
      <c r="Y2718">
        <v>66491</v>
      </c>
      <c r="Z2718">
        <v>66453</v>
      </c>
      <c r="AA2718">
        <v>66521</v>
      </c>
      <c r="AB2718">
        <v>66537</v>
      </c>
      <c r="AC2718">
        <v>66623</v>
      </c>
      <c r="AD2718">
        <v>67099</v>
      </c>
      <c r="AE2718" s="21" t="s">
        <v>1</v>
      </c>
    </row>
    <row r="2719" spans="1:31" x14ac:dyDescent="0.2">
      <c r="A2719" s="27" t="s">
        <v>56</v>
      </c>
      <c r="B2719" s="13" t="s">
        <v>56</v>
      </c>
      <c r="C2719" s="14">
        <v>275</v>
      </c>
      <c r="D2719" s="13" t="s">
        <v>56</v>
      </c>
      <c r="E2719" s="13" t="s">
        <v>495</v>
      </c>
      <c r="F2719" s="13" t="s">
        <v>313</v>
      </c>
      <c r="G2719" s="14" t="s">
        <v>333</v>
      </c>
      <c r="H2719" s="205">
        <v>54706</v>
      </c>
      <c r="I2719" s="205">
        <v>55040</v>
      </c>
      <c r="J2719" s="205">
        <v>55065</v>
      </c>
      <c r="K2719" s="205">
        <v>54789</v>
      </c>
      <c r="L2719" s="205">
        <v>54535</v>
      </c>
      <c r="M2719">
        <v>54244</v>
      </c>
      <c r="N2719">
        <v>54207</v>
      </c>
      <c r="O2719">
        <v>54824</v>
      </c>
      <c r="P2719">
        <v>55976</v>
      </c>
      <c r="Q2719">
        <v>57321</v>
      </c>
      <c r="R2719">
        <v>58850</v>
      </c>
      <c r="S2719">
        <v>60555</v>
      </c>
      <c r="T2719">
        <v>62353</v>
      </c>
      <c r="U2719">
        <v>64161</v>
      </c>
      <c r="V2719">
        <v>65853</v>
      </c>
      <c r="W2719">
        <v>67543</v>
      </c>
      <c r="X2719">
        <v>68923</v>
      </c>
      <c r="Y2719">
        <v>69547</v>
      </c>
      <c r="Z2719">
        <v>69543</v>
      </c>
      <c r="AA2719">
        <v>69641</v>
      </c>
      <c r="AB2719">
        <v>69680</v>
      </c>
      <c r="AC2719">
        <v>69790</v>
      </c>
      <c r="AD2719">
        <v>70299</v>
      </c>
      <c r="AE2719" s="22" t="s">
        <v>1</v>
      </c>
    </row>
    <row r="2720" spans="1:31" x14ac:dyDescent="0.2">
      <c r="A2720" s="25" t="s">
        <v>56</v>
      </c>
      <c r="B2720" s="11" t="s">
        <v>56</v>
      </c>
      <c r="C2720" s="12">
        <v>275</v>
      </c>
      <c r="D2720" s="11" t="s">
        <v>56</v>
      </c>
      <c r="E2720" s="11" t="s">
        <v>449</v>
      </c>
      <c r="F2720" s="11" t="s">
        <v>312</v>
      </c>
      <c r="G2720" s="12" t="s">
        <v>340</v>
      </c>
      <c r="H2720" s="205">
        <v>51725</v>
      </c>
      <c r="I2720" s="205">
        <v>52245</v>
      </c>
      <c r="J2720" s="205">
        <v>52534</v>
      </c>
      <c r="K2720" s="205">
        <v>52418</v>
      </c>
      <c r="L2720" s="205">
        <v>52142</v>
      </c>
      <c r="M2720">
        <v>51881</v>
      </c>
      <c r="N2720">
        <v>51580</v>
      </c>
      <c r="O2720">
        <v>51589</v>
      </c>
      <c r="P2720">
        <v>52268</v>
      </c>
      <c r="Q2720">
        <v>53538</v>
      </c>
      <c r="R2720">
        <v>54907</v>
      </c>
      <c r="S2720">
        <v>56346</v>
      </c>
      <c r="T2720">
        <v>57909</v>
      </c>
      <c r="U2720">
        <v>59638</v>
      </c>
      <c r="V2720">
        <v>61309</v>
      </c>
      <c r="W2720">
        <v>62910</v>
      </c>
      <c r="X2720">
        <v>64593.999999999993</v>
      </c>
      <c r="Y2720">
        <v>65933</v>
      </c>
      <c r="Z2720">
        <v>66387</v>
      </c>
      <c r="AA2720">
        <v>66388</v>
      </c>
      <c r="AB2720">
        <v>66460</v>
      </c>
      <c r="AC2720">
        <v>66422</v>
      </c>
      <c r="AD2720">
        <v>66487</v>
      </c>
      <c r="AE2720" s="21" t="s">
        <v>1</v>
      </c>
    </row>
    <row r="2721" spans="1:31" x14ac:dyDescent="0.2">
      <c r="A2721" s="27" t="s">
        <v>56</v>
      </c>
      <c r="B2721" s="13" t="s">
        <v>56</v>
      </c>
      <c r="C2721" s="14">
        <v>275</v>
      </c>
      <c r="D2721" s="13" t="s">
        <v>56</v>
      </c>
      <c r="E2721" s="13" t="s">
        <v>496</v>
      </c>
      <c r="F2721" s="13" t="s">
        <v>313</v>
      </c>
      <c r="G2721" s="14" t="s">
        <v>340</v>
      </c>
      <c r="H2721" s="205">
        <v>53911</v>
      </c>
      <c r="I2721" s="205">
        <v>54432</v>
      </c>
      <c r="J2721" s="205">
        <v>54718</v>
      </c>
      <c r="K2721" s="205">
        <v>54588</v>
      </c>
      <c r="L2721" s="205">
        <v>54299</v>
      </c>
      <c r="M2721">
        <v>54031</v>
      </c>
      <c r="N2721">
        <v>53719</v>
      </c>
      <c r="O2721">
        <v>53729</v>
      </c>
      <c r="P2721">
        <v>54394</v>
      </c>
      <c r="Q2721">
        <v>55716</v>
      </c>
      <c r="R2721">
        <v>57178</v>
      </c>
      <c r="S2721">
        <v>58763</v>
      </c>
      <c r="T2721">
        <v>60492</v>
      </c>
      <c r="U2721">
        <v>62331</v>
      </c>
      <c r="V2721">
        <v>64075.999999999993</v>
      </c>
      <c r="W2721">
        <v>65758</v>
      </c>
      <c r="X2721">
        <v>67526</v>
      </c>
      <c r="Y2721">
        <v>68933</v>
      </c>
      <c r="Z2721">
        <v>69435</v>
      </c>
      <c r="AA2721">
        <v>69470</v>
      </c>
      <c r="AB2721">
        <v>69572</v>
      </c>
      <c r="AC2721">
        <v>69555</v>
      </c>
      <c r="AD2721">
        <v>69642</v>
      </c>
      <c r="AE2721" s="22" t="s">
        <v>1</v>
      </c>
    </row>
    <row r="2722" spans="1:31" x14ac:dyDescent="0.2">
      <c r="A2722" s="25" t="s">
        <v>56</v>
      </c>
      <c r="B2722" s="11" t="s">
        <v>56</v>
      </c>
      <c r="C2722" s="12">
        <v>275</v>
      </c>
      <c r="D2722" s="11" t="s">
        <v>56</v>
      </c>
      <c r="E2722" s="11" t="s">
        <v>450</v>
      </c>
      <c r="F2722" s="11" t="s">
        <v>312</v>
      </c>
      <c r="G2722" s="12" t="s">
        <v>329</v>
      </c>
      <c r="H2722" s="205">
        <v>50957</v>
      </c>
      <c r="I2722" s="205">
        <v>51486</v>
      </c>
      <c r="J2722" s="205">
        <v>51970</v>
      </c>
      <c r="K2722" s="205">
        <v>52104</v>
      </c>
      <c r="L2722" s="205">
        <v>51966</v>
      </c>
      <c r="M2722">
        <v>51690</v>
      </c>
      <c r="N2722">
        <v>51445</v>
      </c>
      <c r="O2722">
        <v>51147</v>
      </c>
      <c r="P2722">
        <v>51211</v>
      </c>
      <c r="Q2722">
        <v>52027</v>
      </c>
      <c r="R2722">
        <v>53398</v>
      </c>
      <c r="S2722">
        <v>54806</v>
      </c>
      <c r="T2722">
        <v>56248</v>
      </c>
      <c r="U2722">
        <v>57898</v>
      </c>
      <c r="V2722">
        <v>59563</v>
      </c>
      <c r="W2722">
        <v>61202</v>
      </c>
      <c r="X2722">
        <v>62836</v>
      </c>
      <c r="Y2722">
        <v>64611.000000000007</v>
      </c>
      <c r="Z2722">
        <v>65829</v>
      </c>
      <c r="AA2722">
        <v>66322</v>
      </c>
      <c r="AB2722">
        <v>66342</v>
      </c>
      <c r="AC2722">
        <v>66390</v>
      </c>
      <c r="AD2722">
        <v>66287</v>
      </c>
      <c r="AE2722" s="21" t="s">
        <v>1</v>
      </c>
    </row>
    <row r="2723" spans="1:31" x14ac:dyDescent="0.2">
      <c r="A2723" s="27" t="s">
        <v>56</v>
      </c>
      <c r="B2723" s="13" t="s">
        <v>56</v>
      </c>
      <c r="C2723" s="14">
        <v>275</v>
      </c>
      <c r="D2723" s="13" t="s">
        <v>56</v>
      </c>
      <c r="E2723" s="13" t="s">
        <v>497</v>
      </c>
      <c r="F2723" s="13" t="s">
        <v>313</v>
      </c>
      <c r="G2723" s="14" t="s">
        <v>329</v>
      </c>
      <c r="H2723" s="205">
        <v>53097</v>
      </c>
      <c r="I2723" s="205">
        <v>53628</v>
      </c>
      <c r="J2723" s="205">
        <v>54120</v>
      </c>
      <c r="K2723" s="205">
        <v>54255</v>
      </c>
      <c r="L2723" s="205">
        <v>54112</v>
      </c>
      <c r="M2723">
        <v>53827</v>
      </c>
      <c r="N2723">
        <v>53572</v>
      </c>
      <c r="O2723">
        <v>53256</v>
      </c>
      <c r="P2723">
        <v>53252</v>
      </c>
      <c r="Q2723">
        <v>54069</v>
      </c>
      <c r="R2723">
        <v>55513</v>
      </c>
      <c r="S2723">
        <v>57038</v>
      </c>
      <c r="T2723">
        <v>58653</v>
      </c>
      <c r="U2723">
        <v>60467</v>
      </c>
      <c r="V2723">
        <v>62246</v>
      </c>
      <c r="W2723">
        <v>63960</v>
      </c>
      <c r="X2723">
        <v>65678</v>
      </c>
      <c r="Y2723">
        <v>67537</v>
      </c>
      <c r="Z2723">
        <v>68820</v>
      </c>
      <c r="AA2723">
        <v>69361</v>
      </c>
      <c r="AB2723">
        <v>69416</v>
      </c>
      <c r="AC2723">
        <v>69492</v>
      </c>
      <c r="AD2723">
        <v>69408</v>
      </c>
      <c r="AE2723" s="22" t="s">
        <v>1</v>
      </c>
    </row>
    <row r="2724" spans="1:31" x14ac:dyDescent="0.2">
      <c r="A2724" s="25" t="s">
        <v>56</v>
      </c>
      <c r="B2724" s="11" t="s">
        <v>56</v>
      </c>
      <c r="C2724" s="12">
        <v>275</v>
      </c>
      <c r="D2724" s="11" t="s">
        <v>56</v>
      </c>
      <c r="E2724" s="11" t="s">
        <v>451</v>
      </c>
      <c r="F2724" s="11" t="s">
        <v>312</v>
      </c>
      <c r="G2724" s="12" t="s">
        <v>361</v>
      </c>
      <c r="H2724" s="205">
        <v>50213</v>
      </c>
      <c r="I2724" s="205">
        <v>50721</v>
      </c>
      <c r="J2724" s="205">
        <v>51204</v>
      </c>
      <c r="K2724" s="205">
        <v>51555</v>
      </c>
      <c r="L2724" s="205">
        <v>51667</v>
      </c>
      <c r="M2724">
        <v>51529</v>
      </c>
      <c r="N2724">
        <v>51285</v>
      </c>
      <c r="O2724">
        <v>51076</v>
      </c>
      <c r="P2724">
        <v>50757</v>
      </c>
      <c r="Q2724">
        <v>50937</v>
      </c>
      <c r="R2724">
        <v>51842</v>
      </c>
      <c r="S2724">
        <v>53259</v>
      </c>
      <c r="T2724">
        <v>54680</v>
      </c>
      <c r="U2724">
        <v>56234</v>
      </c>
      <c r="V2724">
        <v>57823</v>
      </c>
      <c r="W2724">
        <v>59458</v>
      </c>
      <c r="X2724">
        <v>61109</v>
      </c>
      <c r="Y2724">
        <v>62791</v>
      </c>
      <c r="Z2724">
        <v>64507.999999999993</v>
      </c>
      <c r="AA2724">
        <v>65763</v>
      </c>
      <c r="AB2724">
        <v>66276</v>
      </c>
      <c r="AC2724">
        <v>66286</v>
      </c>
      <c r="AD2724">
        <v>66299</v>
      </c>
      <c r="AE2724" s="21" t="s">
        <v>1</v>
      </c>
    </row>
    <row r="2725" spans="1:31" x14ac:dyDescent="0.2">
      <c r="A2725" s="27" t="s">
        <v>56</v>
      </c>
      <c r="B2725" s="13" t="s">
        <v>56</v>
      </c>
      <c r="C2725" s="14">
        <v>275</v>
      </c>
      <c r="D2725" s="13" t="s">
        <v>56</v>
      </c>
      <c r="E2725" s="13" t="s">
        <v>498</v>
      </c>
      <c r="F2725" s="13" t="s">
        <v>313</v>
      </c>
      <c r="G2725" s="14" t="s">
        <v>361</v>
      </c>
      <c r="H2725" s="205">
        <v>52310</v>
      </c>
      <c r="I2725" s="205">
        <v>52817</v>
      </c>
      <c r="J2725" s="205">
        <v>53308</v>
      </c>
      <c r="K2725" s="205">
        <v>53671</v>
      </c>
      <c r="L2725" s="205">
        <v>53794</v>
      </c>
      <c r="M2725">
        <v>53656</v>
      </c>
      <c r="N2725">
        <v>53400</v>
      </c>
      <c r="O2725">
        <v>53175</v>
      </c>
      <c r="P2725">
        <v>52759</v>
      </c>
      <c r="Q2725">
        <v>52878</v>
      </c>
      <c r="R2725">
        <v>53799</v>
      </c>
      <c r="S2725">
        <v>55314</v>
      </c>
      <c r="T2725">
        <v>56876</v>
      </c>
      <c r="U2725">
        <v>58625</v>
      </c>
      <c r="V2725">
        <v>60382</v>
      </c>
      <c r="W2725">
        <v>62131</v>
      </c>
      <c r="X2725">
        <v>63859</v>
      </c>
      <c r="Y2725">
        <v>65624</v>
      </c>
      <c r="Z2725">
        <v>67423</v>
      </c>
      <c r="AA2725">
        <v>68745</v>
      </c>
      <c r="AB2725">
        <v>69306</v>
      </c>
      <c r="AC2725">
        <v>69350</v>
      </c>
      <c r="AD2725">
        <v>69390</v>
      </c>
      <c r="AE2725" s="22" t="s">
        <v>1</v>
      </c>
    </row>
    <row r="2726" spans="1:31" x14ac:dyDescent="0.2">
      <c r="A2726" s="25" t="s">
        <v>56</v>
      </c>
      <c r="B2726" s="11" t="s">
        <v>56</v>
      </c>
      <c r="C2726" s="12">
        <v>275</v>
      </c>
      <c r="D2726" s="11" t="s">
        <v>56</v>
      </c>
      <c r="E2726" s="11" t="s">
        <v>452</v>
      </c>
      <c r="F2726" s="11" t="s">
        <v>312</v>
      </c>
      <c r="G2726" s="12" t="s">
        <v>328</v>
      </c>
      <c r="H2726" s="205">
        <v>49015</v>
      </c>
      <c r="I2726" s="205">
        <v>49985</v>
      </c>
      <c r="J2726" s="205">
        <v>50442</v>
      </c>
      <c r="K2726" s="205">
        <v>50803</v>
      </c>
      <c r="L2726" s="205">
        <v>51132</v>
      </c>
      <c r="M2726">
        <v>51245</v>
      </c>
      <c r="N2726">
        <v>51139</v>
      </c>
      <c r="O2726">
        <v>50947</v>
      </c>
      <c r="P2726">
        <v>50686</v>
      </c>
      <c r="Q2726">
        <v>50470</v>
      </c>
      <c r="R2726">
        <v>50720</v>
      </c>
      <c r="S2726">
        <v>51659</v>
      </c>
      <c r="T2726">
        <v>53095</v>
      </c>
      <c r="U2726">
        <v>54665</v>
      </c>
      <c r="V2726">
        <v>56160</v>
      </c>
      <c r="W2726">
        <v>57718</v>
      </c>
      <c r="X2726">
        <v>59365</v>
      </c>
      <c r="Y2726">
        <v>61042</v>
      </c>
      <c r="Z2726">
        <v>62689</v>
      </c>
      <c r="AA2726">
        <v>64441.999999999993</v>
      </c>
      <c r="AB2726">
        <v>65716</v>
      </c>
      <c r="AC2726">
        <v>66219</v>
      </c>
      <c r="AD2726">
        <v>66210</v>
      </c>
      <c r="AE2726" s="21" t="s">
        <v>1</v>
      </c>
    </row>
    <row r="2727" spans="1:31" x14ac:dyDescent="0.2">
      <c r="A2727" s="27" t="s">
        <v>56</v>
      </c>
      <c r="B2727" s="13" t="s">
        <v>56</v>
      </c>
      <c r="C2727" s="14">
        <v>275</v>
      </c>
      <c r="D2727" s="13" t="s">
        <v>56</v>
      </c>
      <c r="E2727" s="13" t="s">
        <v>499</v>
      </c>
      <c r="F2727" s="13" t="s">
        <v>313</v>
      </c>
      <c r="G2727" s="14" t="s">
        <v>328</v>
      </c>
      <c r="H2727" s="205">
        <v>51048</v>
      </c>
      <c r="I2727" s="205">
        <v>52039</v>
      </c>
      <c r="J2727" s="205">
        <v>52500</v>
      </c>
      <c r="K2727" s="205">
        <v>52870</v>
      </c>
      <c r="L2727" s="205">
        <v>53223</v>
      </c>
      <c r="M2727">
        <v>53352</v>
      </c>
      <c r="N2727">
        <v>53244</v>
      </c>
      <c r="O2727">
        <v>53035</v>
      </c>
      <c r="P2727">
        <v>52678</v>
      </c>
      <c r="Q2727">
        <v>52364</v>
      </c>
      <c r="R2727">
        <v>52559</v>
      </c>
      <c r="S2727">
        <v>53533</v>
      </c>
      <c r="T2727">
        <v>55092</v>
      </c>
      <c r="U2727">
        <v>56845</v>
      </c>
      <c r="V2727">
        <v>58538</v>
      </c>
      <c r="W2727">
        <v>60267</v>
      </c>
      <c r="X2727">
        <v>62030</v>
      </c>
      <c r="Y2727">
        <v>63784</v>
      </c>
      <c r="Z2727">
        <v>65510.000000000007</v>
      </c>
      <c r="AA2727">
        <v>67346</v>
      </c>
      <c r="AB2727">
        <v>68688</v>
      </c>
      <c r="AC2727">
        <v>69239</v>
      </c>
      <c r="AD2727">
        <v>69262</v>
      </c>
      <c r="AE2727" s="22" t="s">
        <v>1</v>
      </c>
    </row>
    <row r="2728" spans="1:31" x14ac:dyDescent="0.2">
      <c r="A2728" s="25" t="s">
        <v>56</v>
      </c>
      <c r="B2728" s="11" t="s">
        <v>56</v>
      </c>
      <c r="C2728" s="12">
        <v>275</v>
      </c>
      <c r="D2728" s="11" t="s">
        <v>56</v>
      </c>
      <c r="E2728" s="11" t="s">
        <v>453</v>
      </c>
      <c r="F2728" s="11" t="s">
        <v>312</v>
      </c>
      <c r="G2728" s="12" t="s">
        <v>337</v>
      </c>
      <c r="H2728" s="205">
        <v>47164</v>
      </c>
      <c r="I2728" s="205">
        <v>48796</v>
      </c>
      <c r="J2728" s="205">
        <v>49716</v>
      </c>
      <c r="K2728" s="205">
        <v>50054</v>
      </c>
      <c r="L2728" s="205">
        <v>50393</v>
      </c>
      <c r="M2728">
        <v>50724</v>
      </c>
      <c r="N2728">
        <v>50869</v>
      </c>
      <c r="O2728">
        <v>50815</v>
      </c>
      <c r="P2728">
        <v>50556</v>
      </c>
      <c r="Q2728">
        <v>50400</v>
      </c>
      <c r="R2728">
        <v>50239</v>
      </c>
      <c r="S2728">
        <v>50503</v>
      </c>
      <c r="T2728">
        <v>51451</v>
      </c>
      <c r="U2728">
        <v>53079</v>
      </c>
      <c r="V2728">
        <v>54590</v>
      </c>
      <c r="W2728">
        <v>56056</v>
      </c>
      <c r="X2728">
        <v>57626</v>
      </c>
      <c r="Y2728">
        <v>59299</v>
      </c>
      <c r="Z2728">
        <v>60941</v>
      </c>
      <c r="AA2728">
        <v>62622</v>
      </c>
      <c r="AB2728">
        <v>64394.999999999993</v>
      </c>
      <c r="AC2728">
        <v>65660</v>
      </c>
      <c r="AD2728">
        <v>66143</v>
      </c>
      <c r="AE2728" s="21" t="s">
        <v>1</v>
      </c>
    </row>
    <row r="2729" spans="1:31" x14ac:dyDescent="0.2">
      <c r="A2729" s="27" t="s">
        <v>56</v>
      </c>
      <c r="B2729" s="13" t="s">
        <v>56</v>
      </c>
      <c r="C2729" s="14">
        <v>275</v>
      </c>
      <c r="D2729" s="13" t="s">
        <v>56</v>
      </c>
      <c r="E2729" s="13" t="s">
        <v>500</v>
      </c>
      <c r="F2729" s="13" t="s">
        <v>313</v>
      </c>
      <c r="G2729" s="14" t="s">
        <v>337</v>
      </c>
      <c r="H2729" s="205">
        <v>49101</v>
      </c>
      <c r="I2729" s="205">
        <v>50785</v>
      </c>
      <c r="J2729" s="205">
        <v>51732</v>
      </c>
      <c r="K2729" s="205">
        <v>52075</v>
      </c>
      <c r="L2729" s="205">
        <v>52435</v>
      </c>
      <c r="M2729">
        <v>52793</v>
      </c>
      <c r="N2729">
        <v>52954</v>
      </c>
      <c r="O2729">
        <v>52894</v>
      </c>
      <c r="P2729">
        <v>52535</v>
      </c>
      <c r="Q2729">
        <v>52282</v>
      </c>
      <c r="R2729">
        <v>52023</v>
      </c>
      <c r="S2729">
        <v>52243</v>
      </c>
      <c r="T2729">
        <v>53245</v>
      </c>
      <c r="U2729">
        <v>55058</v>
      </c>
      <c r="V2729">
        <v>56757</v>
      </c>
      <c r="W2729">
        <v>58424</v>
      </c>
      <c r="X2729">
        <v>60166</v>
      </c>
      <c r="Y2729">
        <v>61955</v>
      </c>
      <c r="Z2729">
        <v>63669</v>
      </c>
      <c r="AA2729">
        <v>65431</v>
      </c>
      <c r="AB2729">
        <v>67287</v>
      </c>
      <c r="AC2729">
        <v>68620</v>
      </c>
      <c r="AD2729">
        <v>69151</v>
      </c>
      <c r="AE2729" s="22" t="s">
        <v>1</v>
      </c>
    </row>
    <row r="2730" spans="1:31" x14ac:dyDescent="0.2">
      <c r="A2730" s="25" t="s">
        <v>56</v>
      </c>
      <c r="B2730" s="11" t="s">
        <v>56</v>
      </c>
      <c r="C2730" s="12">
        <v>275</v>
      </c>
      <c r="D2730" s="11" t="s">
        <v>56</v>
      </c>
      <c r="E2730" s="11" t="s">
        <v>454</v>
      </c>
      <c r="F2730" s="11" t="s">
        <v>312</v>
      </c>
      <c r="G2730" s="12" t="s">
        <v>369</v>
      </c>
      <c r="H2730" s="205">
        <v>44894</v>
      </c>
      <c r="I2730" s="205">
        <v>46951</v>
      </c>
      <c r="J2730" s="205">
        <v>48535</v>
      </c>
      <c r="K2730" s="205">
        <v>49340</v>
      </c>
      <c r="L2730" s="205">
        <v>49658</v>
      </c>
      <c r="M2730">
        <v>49998</v>
      </c>
      <c r="N2730">
        <v>50361</v>
      </c>
      <c r="O2730">
        <v>50558</v>
      </c>
      <c r="P2730">
        <v>50422</v>
      </c>
      <c r="Q2730">
        <v>50270</v>
      </c>
      <c r="R2730">
        <v>50169</v>
      </c>
      <c r="S2730">
        <v>50009</v>
      </c>
      <c r="T2730">
        <v>50263</v>
      </c>
      <c r="U2730">
        <v>51432</v>
      </c>
      <c r="V2730">
        <v>53004</v>
      </c>
      <c r="W2730">
        <v>54488</v>
      </c>
      <c r="X2730">
        <v>55965</v>
      </c>
      <c r="Y2730">
        <v>57560</v>
      </c>
      <c r="Z2730">
        <v>59198</v>
      </c>
      <c r="AA2730">
        <v>60874</v>
      </c>
      <c r="AB2730">
        <v>62574</v>
      </c>
      <c r="AC2730">
        <v>64337.999999999993</v>
      </c>
      <c r="AD2730">
        <v>65583</v>
      </c>
      <c r="AE2730" s="21" t="s">
        <v>1</v>
      </c>
    </row>
    <row r="2731" spans="1:31" x14ac:dyDescent="0.2">
      <c r="A2731" s="27" t="s">
        <v>56</v>
      </c>
      <c r="B2731" s="13" t="s">
        <v>56</v>
      </c>
      <c r="C2731" s="14">
        <v>275</v>
      </c>
      <c r="D2731" s="13" t="s">
        <v>56</v>
      </c>
      <c r="E2731" s="13" t="s">
        <v>501</v>
      </c>
      <c r="F2731" s="13" t="s">
        <v>313</v>
      </c>
      <c r="G2731" s="14" t="s">
        <v>369</v>
      </c>
      <c r="H2731" s="205">
        <v>46716</v>
      </c>
      <c r="I2731" s="205">
        <v>48845</v>
      </c>
      <c r="J2731" s="205">
        <v>50487</v>
      </c>
      <c r="K2731" s="205">
        <v>51319</v>
      </c>
      <c r="L2731" s="205">
        <v>51652</v>
      </c>
      <c r="M2731">
        <v>52017</v>
      </c>
      <c r="N2731">
        <v>52408</v>
      </c>
      <c r="O2731">
        <v>52617</v>
      </c>
      <c r="P2731">
        <v>52389</v>
      </c>
      <c r="Q2731">
        <v>52137</v>
      </c>
      <c r="R2731">
        <v>51940</v>
      </c>
      <c r="S2731">
        <v>51685</v>
      </c>
      <c r="T2731">
        <v>51905</v>
      </c>
      <c r="U2731">
        <v>53207</v>
      </c>
      <c r="V2731">
        <v>54968</v>
      </c>
      <c r="W2731">
        <v>56642</v>
      </c>
      <c r="X2731">
        <v>58322</v>
      </c>
      <c r="Y2731">
        <v>60091</v>
      </c>
      <c r="Z2731">
        <v>61838</v>
      </c>
      <c r="AA2731">
        <v>63587</v>
      </c>
      <c r="AB2731">
        <v>65369</v>
      </c>
      <c r="AC2731">
        <v>67217</v>
      </c>
      <c r="AD2731">
        <v>68530</v>
      </c>
      <c r="AE2731" s="22" t="s">
        <v>1</v>
      </c>
    </row>
    <row r="2732" spans="1:31" x14ac:dyDescent="0.2">
      <c r="A2732" s="25" t="s">
        <v>56</v>
      </c>
      <c r="B2732" s="11" t="s">
        <v>56</v>
      </c>
      <c r="C2732" s="12">
        <v>275</v>
      </c>
      <c r="D2732" s="11" t="s">
        <v>56</v>
      </c>
      <c r="E2732" s="11" t="s">
        <v>473</v>
      </c>
      <c r="F2732" s="11" t="s">
        <v>312</v>
      </c>
      <c r="G2732" s="12" t="s">
        <v>359</v>
      </c>
      <c r="H2732">
        <v>42646</v>
      </c>
      <c r="I2732">
        <v>44688</v>
      </c>
      <c r="J2732">
        <v>46699</v>
      </c>
      <c r="K2732">
        <v>48172</v>
      </c>
      <c r="L2732">
        <v>48957</v>
      </c>
      <c r="M2732">
        <v>49276</v>
      </c>
      <c r="N2732">
        <v>49649</v>
      </c>
      <c r="O2732">
        <v>50063</v>
      </c>
      <c r="P2732">
        <v>50178</v>
      </c>
      <c r="Q2732">
        <v>50133</v>
      </c>
      <c r="R2732">
        <v>50038</v>
      </c>
      <c r="S2732">
        <v>49940</v>
      </c>
      <c r="T2732">
        <v>49755</v>
      </c>
      <c r="U2732">
        <v>50242</v>
      </c>
      <c r="V2732">
        <v>51357</v>
      </c>
      <c r="W2732">
        <v>52902</v>
      </c>
      <c r="X2732">
        <v>54397</v>
      </c>
      <c r="Y2732">
        <v>55899</v>
      </c>
      <c r="Z2732">
        <v>57460</v>
      </c>
      <c r="AA2732">
        <v>59130</v>
      </c>
      <c r="AB2732">
        <v>60825</v>
      </c>
      <c r="AC2732">
        <v>62517</v>
      </c>
      <c r="AD2732">
        <v>64260.999999999993</v>
      </c>
      <c r="AE2732" s="21"/>
    </row>
    <row r="2733" spans="1:31" x14ac:dyDescent="0.2">
      <c r="A2733" s="27" t="s">
        <v>56</v>
      </c>
      <c r="B2733" s="13" t="s">
        <v>56</v>
      </c>
      <c r="C2733" s="14">
        <v>275</v>
      </c>
      <c r="D2733" s="13" t="s">
        <v>56</v>
      </c>
      <c r="E2733" s="13" t="s">
        <v>480</v>
      </c>
      <c r="F2733" s="13" t="s">
        <v>313</v>
      </c>
      <c r="G2733" s="14" t="s">
        <v>359</v>
      </c>
      <c r="H2733">
        <v>44355</v>
      </c>
      <c r="I2733">
        <v>46467</v>
      </c>
      <c r="J2733">
        <v>48556</v>
      </c>
      <c r="K2733">
        <v>50086</v>
      </c>
      <c r="L2733">
        <v>50907</v>
      </c>
      <c r="M2733">
        <v>51246</v>
      </c>
      <c r="N2733">
        <v>51643</v>
      </c>
      <c r="O2733">
        <v>52083</v>
      </c>
      <c r="P2733">
        <v>52131</v>
      </c>
      <c r="Q2733">
        <v>51986</v>
      </c>
      <c r="R2733">
        <v>51792</v>
      </c>
      <c r="S2733">
        <v>51602</v>
      </c>
      <c r="T2733">
        <v>51326</v>
      </c>
      <c r="U2733">
        <v>51865</v>
      </c>
      <c r="V2733">
        <v>53116</v>
      </c>
      <c r="W2733">
        <v>54852</v>
      </c>
      <c r="X2733">
        <v>56539</v>
      </c>
      <c r="Y2733">
        <v>58245</v>
      </c>
      <c r="Z2733">
        <v>59973</v>
      </c>
      <c r="AA2733">
        <v>61755</v>
      </c>
      <c r="AB2733">
        <v>63523</v>
      </c>
      <c r="AC2733">
        <v>65297</v>
      </c>
      <c r="AD2733">
        <v>67126</v>
      </c>
      <c r="AE2733" s="22"/>
    </row>
    <row r="2734" spans="1:31" x14ac:dyDescent="0.2">
      <c r="A2734" s="25" t="s">
        <v>56</v>
      </c>
      <c r="B2734" s="11" t="s">
        <v>56</v>
      </c>
      <c r="C2734" s="12">
        <v>275</v>
      </c>
      <c r="D2734" s="11" t="s">
        <v>56</v>
      </c>
      <c r="E2734" s="11" t="s">
        <v>474</v>
      </c>
      <c r="F2734" s="11" t="s">
        <v>312</v>
      </c>
      <c r="G2734" s="12" t="s">
        <v>341</v>
      </c>
      <c r="H2734">
        <v>40338</v>
      </c>
      <c r="I2734">
        <v>42447</v>
      </c>
      <c r="J2734">
        <v>44445</v>
      </c>
      <c r="K2734">
        <v>46349</v>
      </c>
      <c r="L2734">
        <v>47802</v>
      </c>
      <c r="M2734">
        <v>48589</v>
      </c>
      <c r="N2734">
        <v>48939</v>
      </c>
      <c r="O2734">
        <v>49363</v>
      </c>
      <c r="P2734">
        <v>49716</v>
      </c>
      <c r="Q2734">
        <v>49901</v>
      </c>
      <c r="R2734">
        <v>49899</v>
      </c>
      <c r="S2734">
        <v>49807</v>
      </c>
      <c r="T2734">
        <v>49686</v>
      </c>
      <c r="U2734">
        <v>49733</v>
      </c>
      <c r="V2734">
        <v>50166</v>
      </c>
      <c r="W2734">
        <v>51256</v>
      </c>
      <c r="X2734">
        <v>52812</v>
      </c>
      <c r="Y2734">
        <v>54331</v>
      </c>
      <c r="Z2734">
        <v>55799</v>
      </c>
      <c r="AA2734">
        <v>57392</v>
      </c>
      <c r="AB2734">
        <v>59080</v>
      </c>
      <c r="AC2734">
        <v>60767</v>
      </c>
      <c r="AD2734">
        <v>62440</v>
      </c>
      <c r="AE2734" s="21"/>
    </row>
    <row r="2735" spans="1:31" x14ac:dyDescent="0.2">
      <c r="A2735" s="27" t="s">
        <v>56</v>
      </c>
      <c r="B2735" s="13" t="s">
        <v>56</v>
      </c>
      <c r="C2735" s="14">
        <v>275</v>
      </c>
      <c r="D2735" s="13" t="s">
        <v>56</v>
      </c>
      <c r="E2735" s="13" t="s">
        <v>481</v>
      </c>
      <c r="F2735" s="13" t="s">
        <v>313</v>
      </c>
      <c r="G2735" s="14" t="s">
        <v>341</v>
      </c>
      <c r="H2735">
        <v>41932</v>
      </c>
      <c r="I2735">
        <v>44113</v>
      </c>
      <c r="J2735">
        <v>46187</v>
      </c>
      <c r="K2735">
        <v>48170</v>
      </c>
      <c r="L2735">
        <v>49687</v>
      </c>
      <c r="M2735">
        <v>50513</v>
      </c>
      <c r="N2735">
        <v>50883</v>
      </c>
      <c r="O2735">
        <v>51329</v>
      </c>
      <c r="P2735">
        <v>51645</v>
      </c>
      <c r="Q2735">
        <v>51745</v>
      </c>
      <c r="R2735">
        <v>51637</v>
      </c>
      <c r="S2735">
        <v>51451</v>
      </c>
      <c r="T2735">
        <v>51242</v>
      </c>
      <c r="U2735">
        <v>51284</v>
      </c>
      <c r="V2735">
        <v>51772</v>
      </c>
      <c r="W2735">
        <v>52999</v>
      </c>
      <c r="X2735">
        <v>54748</v>
      </c>
      <c r="Y2735">
        <v>56460</v>
      </c>
      <c r="Z2735">
        <v>58129</v>
      </c>
      <c r="AA2735">
        <v>59889</v>
      </c>
      <c r="AB2735">
        <v>61688</v>
      </c>
      <c r="AC2735">
        <v>63449</v>
      </c>
      <c r="AD2735">
        <v>65203.999999999993</v>
      </c>
      <c r="AE2735" s="22"/>
    </row>
    <row r="2736" spans="1:31" x14ac:dyDescent="0.2">
      <c r="A2736" s="25" t="s">
        <v>56</v>
      </c>
      <c r="B2736" s="11" t="s">
        <v>56</v>
      </c>
      <c r="C2736" s="12">
        <v>275</v>
      </c>
      <c r="D2736" s="11" t="s">
        <v>56</v>
      </c>
      <c r="E2736" s="11" t="s">
        <v>475</v>
      </c>
      <c r="F2736" s="11" t="s">
        <v>312</v>
      </c>
      <c r="G2736" s="12" t="s">
        <v>334</v>
      </c>
      <c r="H2736">
        <v>38227</v>
      </c>
      <c r="I2736">
        <v>40146</v>
      </c>
      <c r="J2736">
        <v>42212</v>
      </c>
      <c r="K2736">
        <v>44107</v>
      </c>
      <c r="L2736">
        <v>45992</v>
      </c>
      <c r="M2736">
        <v>47446</v>
      </c>
      <c r="N2736">
        <v>48264</v>
      </c>
      <c r="O2736">
        <v>48665</v>
      </c>
      <c r="P2736">
        <v>49061</v>
      </c>
      <c r="Q2736">
        <v>49471</v>
      </c>
      <c r="R2736">
        <v>49679</v>
      </c>
      <c r="S2736">
        <v>49666</v>
      </c>
      <c r="T2736">
        <v>49553</v>
      </c>
      <c r="U2736">
        <v>49664</v>
      </c>
      <c r="V2736">
        <v>49657</v>
      </c>
      <c r="W2736">
        <v>50065</v>
      </c>
      <c r="X2736">
        <v>51165</v>
      </c>
      <c r="Y2736">
        <v>52745</v>
      </c>
      <c r="Z2736">
        <v>54233</v>
      </c>
      <c r="AA2736">
        <v>55732</v>
      </c>
      <c r="AB2736">
        <v>57341</v>
      </c>
      <c r="AC2736">
        <v>59021</v>
      </c>
      <c r="AD2736">
        <v>60690</v>
      </c>
      <c r="AE2736" s="21"/>
    </row>
    <row r="2737" spans="1:31" x14ac:dyDescent="0.2">
      <c r="A2737" s="27" t="s">
        <v>56</v>
      </c>
      <c r="B2737" s="13" t="s">
        <v>56</v>
      </c>
      <c r="C2737" s="14">
        <v>275</v>
      </c>
      <c r="D2737" s="13" t="s">
        <v>56</v>
      </c>
      <c r="E2737" s="13" t="s">
        <v>482</v>
      </c>
      <c r="F2737" s="13" t="s">
        <v>313</v>
      </c>
      <c r="G2737" s="14" t="s">
        <v>334</v>
      </c>
      <c r="H2737">
        <v>39715</v>
      </c>
      <c r="I2737">
        <v>41696</v>
      </c>
      <c r="J2737">
        <v>43841</v>
      </c>
      <c r="K2737">
        <v>45815</v>
      </c>
      <c r="L2737">
        <v>47785</v>
      </c>
      <c r="M2737">
        <v>49305</v>
      </c>
      <c r="N2737">
        <v>50161</v>
      </c>
      <c r="O2737">
        <v>50579</v>
      </c>
      <c r="P2737">
        <v>50959</v>
      </c>
      <c r="Q2737">
        <v>51307</v>
      </c>
      <c r="R2737">
        <v>51413</v>
      </c>
      <c r="S2737">
        <v>51290</v>
      </c>
      <c r="T2737">
        <v>51088</v>
      </c>
      <c r="U2737">
        <v>51201</v>
      </c>
      <c r="V2737">
        <v>51191</v>
      </c>
      <c r="W2737">
        <v>51654</v>
      </c>
      <c r="X2737">
        <v>52894</v>
      </c>
      <c r="Y2737">
        <v>54667</v>
      </c>
      <c r="Z2737">
        <v>56347</v>
      </c>
      <c r="AA2737">
        <v>58045</v>
      </c>
      <c r="AB2737">
        <v>59820</v>
      </c>
      <c r="AC2737">
        <v>61611</v>
      </c>
      <c r="AD2737">
        <v>63355</v>
      </c>
      <c r="AE2737" s="22"/>
    </row>
    <row r="2738" spans="1:31" x14ac:dyDescent="0.2">
      <c r="A2738" s="25" t="s">
        <v>56</v>
      </c>
      <c r="B2738" s="11" t="s">
        <v>56</v>
      </c>
      <c r="C2738" s="12">
        <v>275</v>
      </c>
      <c r="D2738" s="11" t="s">
        <v>56</v>
      </c>
      <c r="E2738" s="11" t="s">
        <v>476</v>
      </c>
      <c r="F2738" s="11" t="s">
        <v>312</v>
      </c>
      <c r="G2738" s="12" t="s">
        <v>345</v>
      </c>
      <c r="H2738">
        <v>36484</v>
      </c>
      <c r="I2738">
        <v>38040</v>
      </c>
      <c r="J2738">
        <v>39919</v>
      </c>
      <c r="K2738">
        <v>41885</v>
      </c>
      <c r="L2738">
        <v>43762</v>
      </c>
      <c r="M2738">
        <v>45648</v>
      </c>
      <c r="N2738">
        <v>47133</v>
      </c>
      <c r="O2738">
        <v>48001</v>
      </c>
      <c r="P2738">
        <v>48408</v>
      </c>
      <c r="Q2738">
        <v>48859</v>
      </c>
      <c r="R2738">
        <v>49279</v>
      </c>
      <c r="S2738">
        <v>49457</v>
      </c>
      <c r="T2738">
        <v>49409</v>
      </c>
      <c r="U2738">
        <v>49529</v>
      </c>
      <c r="V2738">
        <v>49587</v>
      </c>
      <c r="W2738">
        <v>49555</v>
      </c>
      <c r="X2738">
        <v>49975</v>
      </c>
      <c r="Y2738">
        <v>51098</v>
      </c>
      <c r="Z2738">
        <v>52648</v>
      </c>
      <c r="AA2738">
        <v>54165</v>
      </c>
      <c r="AB2738">
        <v>55680</v>
      </c>
      <c r="AC2738">
        <v>57281</v>
      </c>
      <c r="AD2738">
        <v>58944</v>
      </c>
      <c r="AE2738" s="21"/>
    </row>
    <row r="2739" spans="1:31" x14ac:dyDescent="0.2">
      <c r="A2739" s="27" t="s">
        <v>56</v>
      </c>
      <c r="B2739" s="13" t="s">
        <v>56</v>
      </c>
      <c r="C2739" s="14">
        <v>275</v>
      </c>
      <c r="D2739" s="13" t="s">
        <v>56</v>
      </c>
      <c r="E2739" s="13" t="s">
        <v>483</v>
      </c>
      <c r="F2739" s="13" t="s">
        <v>313</v>
      </c>
      <c r="G2739" s="14" t="s">
        <v>345</v>
      </c>
      <c r="H2739">
        <v>37887</v>
      </c>
      <c r="I2739">
        <v>39486</v>
      </c>
      <c r="J2739">
        <v>41432</v>
      </c>
      <c r="K2739">
        <v>43484</v>
      </c>
      <c r="L2739">
        <v>45445</v>
      </c>
      <c r="M2739">
        <v>47416</v>
      </c>
      <c r="N2739">
        <v>48965</v>
      </c>
      <c r="O2739">
        <v>49867</v>
      </c>
      <c r="P2739">
        <v>50277</v>
      </c>
      <c r="Q2739">
        <v>50687</v>
      </c>
      <c r="R2739">
        <v>51022</v>
      </c>
      <c r="S2739">
        <v>51084</v>
      </c>
      <c r="T2739">
        <v>50923</v>
      </c>
      <c r="U2739">
        <v>51047</v>
      </c>
      <c r="V2739">
        <v>51107</v>
      </c>
      <c r="W2739">
        <v>51073</v>
      </c>
      <c r="X2739">
        <v>51548</v>
      </c>
      <c r="Y2739">
        <v>52811</v>
      </c>
      <c r="Z2739">
        <v>54557</v>
      </c>
      <c r="AA2739">
        <v>56265</v>
      </c>
      <c r="AB2739">
        <v>57976</v>
      </c>
      <c r="AC2739">
        <v>59742</v>
      </c>
      <c r="AD2739">
        <v>61515</v>
      </c>
      <c r="AE2739" s="22"/>
    </row>
    <row r="2740" spans="1:31" x14ac:dyDescent="0.2">
      <c r="A2740" s="25" t="s">
        <v>56</v>
      </c>
      <c r="B2740" s="11" t="s">
        <v>56</v>
      </c>
      <c r="C2740" s="12">
        <v>275</v>
      </c>
      <c r="D2740" s="11" t="s">
        <v>56</v>
      </c>
      <c r="E2740" s="11" t="s">
        <v>477</v>
      </c>
      <c r="F2740" s="11" t="s">
        <v>312</v>
      </c>
      <c r="G2740" s="12" t="s">
        <v>339</v>
      </c>
      <c r="H2740">
        <v>35004</v>
      </c>
      <c r="I2740">
        <v>36303</v>
      </c>
      <c r="J2740">
        <v>37821</v>
      </c>
      <c r="K2740">
        <v>39604</v>
      </c>
      <c r="L2740">
        <v>41553</v>
      </c>
      <c r="M2740">
        <v>43430</v>
      </c>
      <c r="N2740">
        <v>45345</v>
      </c>
      <c r="O2740">
        <v>46880</v>
      </c>
      <c r="P2740">
        <v>47793</v>
      </c>
      <c r="Q2740">
        <v>48250</v>
      </c>
      <c r="R2740">
        <v>48711</v>
      </c>
      <c r="S2740">
        <v>49090</v>
      </c>
      <c r="T2740">
        <v>49212</v>
      </c>
      <c r="U2740">
        <v>49385</v>
      </c>
      <c r="V2740">
        <v>49452</v>
      </c>
      <c r="W2740">
        <v>49485</v>
      </c>
      <c r="X2740">
        <v>49464</v>
      </c>
      <c r="Y2740">
        <v>49907</v>
      </c>
      <c r="Z2740">
        <v>51003</v>
      </c>
      <c r="AA2740">
        <v>52581</v>
      </c>
      <c r="AB2740">
        <v>54114</v>
      </c>
      <c r="AC2740">
        <v>55620</v>
      </c>
      <c r="AD2740">
        <v>57204</v>
      </c>
      <c r="AE2740" s="21"/>
    </row>
    <row r="2741" spans="1:31" x14ac:dyDescent="0.2">
      <c r="A2741" s="27" t="s">
        <v>56</v>
      </c>
      <c r="B2741" s="13" t="s">
        <v>56</v>
      </c>
      <c r="C2741" s="14">
        <v>275</v>
      </c>
      <c r="D2741" s="13" t="s">
        <v>56</v>
      </c>
      <c r="E2741" s="13" t="s">
        <v>484</v>
      </c>
      <c r="F2741" s="13" t="s">
        <v>313</v>
      </c>
      <c r="G2741" s="14" t="s">
        <v>339</v>
      </c>
      <c r="H2741">
        <v>36334</v>
      </c>
      <c r="I2741">
        <v>37665</v>
      </c>
      <c r="J2741">
        <v>39230</v>
      </c>
      <c r="K2741">
        <v>41089</v>
      </c>
      <c r="L2741">
        <v>43127</v>
      </c>
      <c r="M2741">
        <v>45090</v>
      </c>
      <c r="N2741">
        <v>47087</v>
      </c>
      <c r="O2741">
        <v>48680</v>
      </c>
      <c r="P2741">
        <v>49638</v>
      </c>
      <c r="Q2741">
        <v>50072</v>
      </c>
      <c r="R2741">
        <v>50468</v>
      </c>
      <c r="S2741">
        <v>50741</v>
      </c>
      <c r="T2741">
        <v>50734</v>
      </c>
      <c r="U2741">
        <v>50882</v>
      </c>
      <c r="V2741">
        <v>50954</v>
      </c>
      <c r="W2741">
        <v>50990</v>
      </c>
      <c r="X2741">
        <v>50967</v>
      </c>
      <c r="Y2741">
        <v>51463</v>
      </c>
      <c r="Z2741">
        <v>52703</v>
      </c>
      <c r="AA2741">
        <v>54476</v>
      </c>
      <c r="AB2741">
        <v>56197</v>
      </c>
      <c r="AC2741">
        <v>57898</v>
      </c>
      <c r="AD2741">
        <v>59645</v>
      </c>
      <c r="AE2741" s="22"/>
    </row>
    <row r="2742" spans="1:31" x14ac:dyDescent="0.2">
      <c r="A2742" s="25" t="s">
        <v>56</v>
      </c>
      <c r="B2742" s="11" t="s">
        <v>56</v>
      </c>
      <c r="C2742" s="12">
        <v>275</v>
      </c>
      <c r="D2742" s="11" t="s">
        <v>56</v>
      </c>
      <c r="E2742" s="11" t="s">
        <v>478</v>
      </c>
      <c r="F2742" s="11" t="s">
        <v>312</v>
      </c>
      <c r="G2742" s="12" t="s">
        <v>352</v>
      </c>
      <c r="H2742">
        <v>33484</v>
      </c>
      <c r="I2742">
        <v>34828</v>
      </c>
      <c r="J2742">
        <v>36092</v>
      </c>
      <c r="K2742">
        <v>37517</v>
      </c>
      <c r="L2742">
        <v>39283</v>
      </c>
      <c r="M2742">
        <v>41232</v>
      </c>
      <c r="N2742">
        <v>43137</v>
      </c>
      <c r="O2742">
        <v>45101</v>
      </c>
      <c r="P2742">
        <v>46707</v>
      </c>
      <c r="Q2742">
        <v>47683</v>
      </c>
      <c r="R2742">
        <v>48145</v>
      </c>
      <c r="S2742">
        <v>48564</v>
      </c>
      <c r="T2742">
        <v>48876</v>
      </c>
      <c r="U2742">
        <v>49187</v>
      </c>
      <c r="V2742">
        <v>49307</v>
      </c>
      <c r="W2742">
        <v>49349</v>
      </c>
      <c r="X2742">
        <v>49393</v>
      </c>
      <c r="Y2742">
        <v>49396</v>
      </c>
      <c r="Z2742">
        <v>49812</v>
      </c>
      <c r="AA2742">
        <v>50936</v>
      </c>
      <c r="AB2742">
        <v>52530</v>
      </c>
      <c r="AC2742">
        <v>54054</v>
      </c>
      <c r="AD2742">
        <v>55544</v>
      </c>
      <c r="AE2742" s="21"/>
    </row>
    <row r="2743" spans="1:31" x14ac:dyDescent="0.2">
      <c r="A2743" s="27" t="s">
        <v>56</v>
      </c>
      <c r="B2743" s="13" t="s">
        <v>56</v>
      </c>
      <c r="C2743" s="14">
        <v>275</v>
      </c>
      <c r="D2743" s="13" t="s">
        <v>56</v>
      </c>
      <c r="E2743" s="13" t="s">
        <v>485</v>
      </c>
      <c r="F2743" s="13" t="s">
        <v>313</v>
      </c>
      <c r="G2743" s="14" t="s">
        <v>352</v>
      </c>
      <c r="H2743">
        <v>58026</v>
      </c>
      <c r="I2743">
        <v>58591</v>
      </c>
      <c r="J2743">
        <v>59603</v>
      </c>
      <c r="K2743">
        <v>60853</v>
      </c>
      <c r="L2743">
        <v>62330</v>
      </c>
      <c r="M2743">
        <v>63856</v>
      </c>
      <c r="N2743">
        <v>65202</v>
      </c>
      <c r="O2743">
        <v>66061</v>
      </c>
      <c r="P2743">
        <v>67565</v>
      </c>
      <c r="Q2743">
        <v>69050</v>
      </c>
      <c r="R2743">
        <v>70338</v>
      </c>
      <c r="S2743">
        <v>71220</v>
      </c>
      <c r="T2743">
        <v>71500</v>
      </c>
      <c r="U2743">
        <v>50692</v>
      </c>
      <c r="V2743">
        <v>50789</v>
      </c>
      <c r="W2743">
        <v>50837</v>
      </c>
      <c r="X2743">
        <v>50884</v>
      </c>
      <c r="Y2743">
        <v>50882</v>
      </c>
      <c r="Z2743">
        <v>51358</v>
      </c>
      <c r="AA2743">
        <v>52623</v>
      </c>
      <c r="AB2743">
        <v>54409</v>
      </c>
      <c r="AC2743">
        <v>56121</v>
      </c>
      <c r="AD2743">
        <v>57802</v>
      </c>
      <c r="AE2743" s="22"/>
    </row>
    <row r="2744" spans="1:31" x14ac:dyDescent="0.2">
      <c r="A2744" s="25" t="s">
        <v>56</v>
      </c>
      <c r="B2744" s="11" t="s">
        <v>56</v>
      </c>
      <c r="C2744" s="12">
        <v>275</v>
      </c>
      <c r="D2744" s="11" t="s">
        <v>56</v>
      </c>
      <c r="E2744" s="11" t="s">
        <v>479</v>
      </c>
      <c r="F2744" s="11" t="s">
        <v>312</v>
      </c>
      <c r="G2744" s="12" t="s">
        <v>338</v>
      </c>
      <c r="H2744">
        <v>31960</v>
      </c>
      <c r="I2744">
        <v>33314</v>
      </c>
      <c r="J2744">
        <v>34624</v>
      </c>
      <c r="K2744">
        <v>35798</v>
      </c>
      <c r="L2744">
        <v>37207</v>
      </c>
      <c r="M2744">
        <v>38973</v>
      </c>
      <c r="N2744">
        <v>40949</v>
      </c>
      <c r="O2744">
        <v>42900</v>
      </c>
      <c r="P2744">
        <v>44940</v>
      </c>
      <c r="Q2744">
        <v>46630</v>
      </c>
      <c r="R2744">
        <v>47624</v>
      </c>
      <c r="S2744">
        <v>48041</v>
      </c>
      <c r="T2744">
        <v>48394</v>
      </c>
      <c r="U2744">
        <v>48850</v>
      </c>
      <c r="V2744">
        <v>49109</v>
      </c>
      <c r="W2744">
        <v>49203</v>
      </c>
      <c r="X2744">
        <v>49257</v>
      </c>
      <c r="Y2744">
        <v>49324</v>
      </c>
      <c r="Z2744">
        <v>49301</v>
      </c>
      <c r="AA2744">
        <v>49745</v>
      </c>
      <c r="AB2744">
        <v>50884</v>
      </c>
      <c r="AC2744">
        <v>52470</v>
      </c>
      <c r="AD2744">
        <v>53978</v>
      </c>
      <c r="AE2744" s="21"/>
    </row>
    <row r="2745" spans="1:31" x14ac:dyDescent="0.2">
      <c r="A2745" s="27" t="s">
        <v>56</v>
      </c>
      <c r="B2745" s="13" t="s">
        <v>56</v>
      </c>
      <c r="C2745" s="14">
        <v>275</v>
      </c>
      <c r="D2745" s="13" t="s">
        <v>56</v>
      </c>
      <c r="E2745" s="13" t="s">
        <v>486</v>
      </c>
      <c r="F2745" s="13" t="s">
        <v>313</v>
      </c>
      <c r="G2745" s="14" t="s">
        <v>338</v>
      </c>
      <c r="H2745">
        <v>33137</v>
      </c>
      <c r="I2745">
        <v>34533</v>
      </c>
      <c r="J2745">
        <v>35882</v>
      </c>
      <c r="K2745">
        <v>37101</v>
      </c>
      <c r="L2745">
        <v>38571</v>
      </c>
      <c r="M2745">
        <v>40418</v>
      </c>
      <c r="N2745">
        <v>42480</v>
      </c>
      <c r="O2745">
        <v>44507</v>
      </c>
      <c r="P2745">
        <v>46653</v>
      </c>
      <c r="Q2745">
        <v>48421</v>
      </c>
      <c r="R2745">
        <v>49423</v>
      </c>
      <c r="S2745">
        <v>49768</v>
      </c>
      <c r="T2745">
        <v>50015</v>
      </c>
      <c r="U2745">
        <v>50398</v>
      </c>
      <c r="V2745">
        <v>50600</v>
      </c>
      <c r="W2745">
        <v>50672</v>
      </c>
      <c r="X2745">
        <v>50731</v>
      </c>
      <c r="Y2745">
        <v>50799</v>
      </c>
      <c r="Z2745">
        <v>50777</v>
      </c>
      <c r="AA2745">
        <v>51280</v>
      </c>
      <c r="AB2745">
        <v>52558</v>
      </c>
      <c r="AC2745">
        <v>54334</v>
      </c>
      <c r="AD2745">
        <v>56027</v>
      </c>
      <c r="AE2745" s="22"/>
    </row>
    <row r="2746" spans="1:31" x14ac:dyDescent="0.2">
      <c r="A2746" s="25" t="s">
        <v>56</v>
      </c>
      <c r="B2746" s="11" t="s">
        <v>56</v>
      </c>
      <c r="C2746" s="12">
        <v>275</v>
      </c>
      <c r="D2746" s="11" t="s">
        <v>56</v>
      </c>
      <c r="E2746" s="11" t="s">
        <v>458</v>
      </c>
      <c r="F2746" s="11" t="s">
        <v>312</v>
      </c>
      <c r="G2746" s="12" t="s">
        <v>457</v>
      </c>
      <c r="H2746" s="205">
        <v>224057</v>
      </c>
      <c r="I2746" s="205">
        <v>232867.00000000003</v>
      </c>
      <c r="J2746" s="205">
        <v>239837</v>
      </c>
      <c r="K2746" s="205">
        <v>244718</v>
      </c>
      <c r="L2746" s="205">
        <v>247941.99999999997</v>
      </c>
      <c r="M2746">
        <v>249832</v>
      </c>
      <c r="N2746">
        <v>250957</v>
      </c>
      <c r="O2746">
        <v>251745.99999999997</v>
      </c>
      <c r="P2746">
        <v>251558</v>
      </c>
      <c r="Q2746">
        <v>251174.00000000003</v>
      </c>
      <c r="R2746">
        <v>251065</v>
      </c>
      <c r="S2746">
        <v>251918</v>
      </c>
      <c r="T2746">
        <v>254250</v>
      </c>
      <c r="U2746">
        <v>259150.99999999994</v>
      </c>
      <c r="V2746">
        <v>265277</v>
      </c>
      <c r="W2746">
        <v>272419.99999999994</v>
      </c>
      <c r="X2746">
        <v>280165</v>
      </c>
      <c r="Y2746">
        <v>288131</v>
      </c>
      <c r="Z2746">
        <v>296087</v>
      </c>
      <c r="AA2746">
        <v>304460</v>
      </c>
      <c r="AB2746">
        <v>312590</v>
      </c>
      <c r="AC2746">
        <v>319501</v>
      </c>
      <c r="AD2746">
        <v>324637</v>
      </c>
      <c r="AE2746" s="21" t="s">
        <v>1</v>
      </c>
    </row>
    <row r="2747" spans="1:31" x14ac:dyDescent="0.2">
      <c r="A2747" s="27" t="s">
        <v>56</v>
      </c>
      <c r="B2747" s="13" t="s">
        <v>56</v>
      </c>
      <c r="C2747" s="14">
        <v>275</v>
      </c>
      <c r="D2747" s="13" t="s">
        <v>56</v>
      </c>
      <c r="E2747" s="13" t="s">
        <v>456</v>
      </c>
      <c r="F2747" s="13" t="s">
        <v>312</v>
      </c>
      <c r="G2747" s="14" t="s">
        <v>455</v>
      </c>
      <c r="H2747" s="205">
        <v>175159.00000000003</v>
      </c>
      <c r="I2747" s="205">
        <v>182631</v>
      </c>
      <c r="J2747" s="205">
        <v>190667.99999999997</v>
      </c>
      <c r="K2747" s="205">
        <v>198911</v>
      </c>
      <c r="L2747" s="205">
        <v>207796.99999999997</v>
      </c>
      <c r="M2747">
        <v>216728.99999999997</v>
      </c>
      <c r="N2747">
        <v>224828.00000000003</v>
      </c>
      <c r="O2747">
        <v>231547</v>
      </c>
      <c r="P2747">
        <v>236909</v>
      </c>
      <c r="Q2747">
        <v>240892.99999999997</v>
      </c>
      <c r="R2747">
        <v>243438</v>
      </c>
      <c r="S2747">
        <v>244817.99999999997</v>
      </c>
      <c r="T2747">
        <v>245444</v>
      </c>
      <c r="U2747">
        <v>246614.99999999997</v>
      </c>
      <c r="V2747">
        <v>247112</v>
      </c>
      <c r="W2747">
        <v>247657</v>
      </c>
      <c r="X2747">
        <v>249254</v>
      </c>
      <c r="Y2747">
        <v>252470.00000000003</v>
      </c>
      <c r="Z2747">
        <v>256997</v>
      </c>
      <c r="AA2747">
        <v>263159</v>
      </c>
      <c r="AB2747">
        <v>270549</v>
      </c>
      <c r="AC2747">
        <v>278446</v>
      </c>
      <c r="AD2747">
        <v>286360</v>
      </c>
      <c r="AE2747" s="22" t="s">
        <v>1</v>
      </c>
    </row>
    <row r="2748" spans="1:31" x14ac:dyDescent="0.2">
      <c r="A2748" s="25" t="s">
        <v>56</v>
      </c>
      <c r="B2748" s="11" t="s">
        <v>56</v>
      </c>
      <c r="C2748" s="12">
        <v>275</v>
      </c>
      <c r="D2748" s="11" t="s">
        <v>56</v>
      </c>
      <c r="E2748" s="11" t="s">
        <v>502</v>
      </c>
      <c r="F2748" s="11" t="s">
        <v>313</v>
      </c>
      <c r="G2748" s="12" t="s">
        <v>457</v>
      </c>
      <c r="H2748" s="205">
        <v>233152</v>
      </c>
      <c r="I2748" s="205">
        <v>242248.99999999997</v>
      </c>
      <c r="J2748" s="205">
        <v>249462</v>
      </c>
      <c r="K2748" s="205">
        <v>254520.00000000003</v>
      </c>
      <c r="L2748" s="205">
        <v>257904</v>
      </c>
      <c r="M2748">
        <v>259921</v>
      </c>
      <c r="N2748">
        <v>261132</v>
      </c>
      <c r="O2748">
        <v>261957.99999999997</v>
      </c>
      <c r="P2748">
        <v>261378</v>
      </c>
      <c r="Q2748">
        <v>260513.99999999994</v>
      </c>
      <c r="R2748">
        <v>259951.00000000003</v>
      </c>
      <c r="S2748">
        <v>260514</v>
      </c>
      <c r="T2748">
        <v>262810</v>
      </c>
      <c r="U2748">
        <v>268259</v>
      </c>
      <c r="V2748">
        <v>275150.99999999994</v>
      </c>
      <c r="W2748">
        <v>283184</v>
      </c>
      <c r="X2748">
        <v>291805</v>
      </c>
      <c r="Y2748">
        <v>300535</v>
      </c>
      <c r="Z2748">
        <v>309119</v>
      </c>
      <c r="AA2748">
        <v>318008</v>
      </c>
      <c r="AB2748">
        <v>326555</v>
      </c>
      <c r="AC2748">
        <v>333822.00000000006</v>
      </c>
      <c r="AD2748">
        <v>339273</v>
      </c>
      <c r="AE2748" s="21" t="s">
        <v>1</v>
      </c>
    </row>
    <row r="2749" spans="1:31" x14ac:dyDescent="0.2">
      <c r="A2749" s="27" t="s">
        <v>56</v>
      </c>
      <c r="B2749" s="13" t="s">
        <v>56</v>
      </c>
      <c r="C2749" s="14">
        <v>275</v>
      </c>
      <c r="D2749" s="13" t="s">
        <v>56</v>
      </c>
      <c r="E2749" s="13" t="s">
        <v>503</v>
      </c>
      <c r="F2749" s="13" t="s">
        <v>313</v>
      </c>
      <c r="G2749" s="14" t="s">
        <v>338</v>
      </c>
      <c r="H2749" s="205">
        <v>181812</v>
      </c>
      <c r="I2749" s="205">
        <v>189500</v>
      </c>
      <c r="J2749" s="205">
        <v>197803</v>
      </c>
      <c r="K2749" s="205">
        <v>206389</v>
      </c>
      <c r="L2749" s="205">
        <v>215674</v>
      </c>
      <c r="M2749">
        <v>225015.00000000003</v>
      </c>
      <c r="N2749">
        <v>233466</v>
      </c>
      <c r="O2749">
        <v>240445</v>
      </c>
      <c r="P2749">
        <v>246030.99999999997</v>
      </c>
      <c r="Q2749">
        <v>249992</v>
      </c>
      <c r="R2749">
        <v>252244.00000000003</v>
      </c>
      <c r="S2749">
        <v>253135.00000000003</v>
      </c>
      <c r="T2749">
        <v>253197.99999999997</v>
      </c>
      <c r="U2749">
        <v>254220</v>
      </c>
      <c r="V2749">
        <v>254641</v>
      </c>
      <c r="W2749">
        <v>255226.00000000003</v>
      </c>
      <c r="X2749">
        <v>257024</v>
      </c>
      <c r="Y2749">
        <v>260622</v>
      </c>
      <c r="Z2749">
        <v>265742</v>
      </c>
      <c r="AA2749">
        <v>272688.99999999994</v>
      </c>
      <c r="AB2749">
        <v>280960</v>
      </c>
      <c r="AC2749">
        <v>289706</v>
      </c>
      <c r="AD2749">
        <v>298344</v>
      </c>
      <c r="AE2749" s="22" t="s">
        <v>1</v>
      </c>
    </row>
    <row r="2750" spans="1:31" x14ac:dyDescent="0.2">
      <c r="A2750" s="25" t="s">
        <v>56</v>
      </c>
      <c r="B2750" s="11" t="s">
        <v>56</v>
      </c>
      <c r="C2750" s="12">
        <v>275</v>
      </c>
      <c r="D2750" s="11" t="s">
        <v>56</v>
      </c>
      <c r="E2750" s="11" t="s">
        <v>504</v>
      </c>
      <c r="F2750" s="11"/>
      <c r="G2750" s="12"/>
      <c r="H2750" s="205">
        <v>0</v>
      </c>
      <c r="I2750" s="205">
        <v>0</v>
      </c>
      <c r="J2750" s="205">
        <v>0</v>
      </c>
      <c r="K2750" s="205">
        <v>0</v>
      </c>
      <c r="L2750" s="205">
        <v>0</v>
      </c>
      <c r="M2750">
        <v>0</v>
      </c>
      <c r="N2750">
        <v>0</v>
      </c>
      <c r="O2750">
        <v>0</v>
      </c>
      <c r="P2750">
        <v>0</v>
      </c>
      <c r="Q2750">
        <v>0</v>
      </c>
      <c r="R2750">
        <v>0</v>
      </c>
      <c r="S2750">
        <v>0</v>
      </c>
      <c r="T2750">
        <v>0</v>
      </c>
      <c r="U2750">
        <v>0</v>
      </c>
      <c r="V2750">
        <v>0</v>
      </c>
      <c r="W2750">
        <v>0</v>
      </c>
      <c r="X2750">
        <v>0</v>
      </c>
      <c r="Y2750">
        <v>0</v>
      </c>
      <c r="Z2750">
        <v>0</v>
      </c>
      <c r="AA2750">
        <v>0</v>
      </c>
      <c r="AB2750">
        <v>0</v>
      </c>
      <c r="AC2750">
        <v>0</v>
      </c>
      <c r="AD2750">
        <v>0</v>
      </c>
      <c r="AE2750" s="21" t="s">
        <v>1</v>
      </c>
    </row>
    <row r="2751" spans="1:31" x14ac:dyDescent="0.2">
      <c r="A2751" s="27" t="s">
        <v>56</v>
      </c>
      <c r="B2751" s="13" t="s">
        <v>56</v>
      </c>
      <c r="C2751" s="14">
        <v>275</v>
      </c>
      <c r="D2751" s="13" t="s">
        <v>56</v>
      </c>
      <c r="E2751" s="13" t="s">
        <v>505</v>
      </c>
      <c r="F2751" s="13"/>
      <c r="G2751" s="14"/>
      <c r="H2751" s="205">
        <v>3856692</v>
      </c>
      <c r="I2751" s="205">
        <v>3957684</v>
      </c>
      <c r="J2751" s="205">
        <v>4055632</v>
      </c>
      <c r="K2751" s="205">
        <v>4149654.0000000005</v>
      </c>
      <c r="L2751" s="205">
        <v>4241572</v>
      </c>
      <c r="M2751">
        <v>4333521</v>
      </c>
      <c r="N2751">
        <v>4428634</v>
      </c>
      <c r="O2751">
        <v>4529160</v>
      </c>
      <c r="P2751">
        <v>4635644</v>
      </c>
      <c r="Q2751">
        <v>4747233</v>
      </c>
      <c r="R2751">
        <v>4862978</v>
      </c>
      <c r="S2751">
        <v>4981422</v>
      </c>
      <c r="T2751">
        <v>5101416</v>
      </c>
      <c r="U2751">
        <v>5222756</v>
      </c>
      <c r="V2751">
        <v>5345545</v>
      </c>
      <c r="W2751">
        <v>5469363</v>
      </c>
      <c r="X2751">
        <v>5593762</v>
      </c>
      <c r="Y2751">
        <v>5718415</v>
      </c>
      <c r="Z2751">
        <v>5843003</v>
      </c>
      <c r="AA2751">
        <v>5967459</v>
      </c>
      <c r="AB2751">
        <v>6091897</v>
      </c>
      <c r="AC2751">
        <v>6216593</v>
      </c>
      <c r="AD2751">
        <v>6341724</v>
      </c>
      <c r="AE2751" s="22" t="s">
        <v>1</v>
      </c>
    </row>
    <row r="2752" spans="1:31" x14ac:dyDescent="0.2">
      <c r="A2752" s="25" t="s">
        <v>57</v>
      </c>
      <c r="B2752" s="11" t="s">
        <v>57</v>
      </c>
      <c r="C2752" s="12">
        <v>598</v>
      </c>
      <c r="D2752" s="11" t="s">
        <v>466</v>
      </c>
      <c r="E2752" s="11" t="s">
        <v>440</v>
      </c>
      <c r="F2752" s="11" t="s">
        <v>312</v>
      </c>
      <c r="G2752" s="12" t="s">
        <v>319</v>
      </c>
      <c r="H2752" s="205">
        <v>93393</v>
      </c>
      <c r="I2752" s="205">
        <v>95261</v>
      </c>
      <c r="J2752" s="205">
        <v>96241</v>
      </c>
      <c r="K2752" s="205">
        <v>97593</v>
      </c>
      <c r="L2752" s="205">
        <v>98820</v>
      </c>
      <c r="M2752">
        <v>99856</v>
      </c>
      <c r="N2752">
        <v>100130</v>
      </c>
      <c r="O2752">
        <v>101000</v>
      </c>
      <c r="P2752">
        <v>101680</v>
      </c>
      <c r="Q2752">
        <v>102336</v>
      </c>
      <c r="R2752">
        <v>103065</v>
      </c>
      <c r="S2752">
        <v>104289</v>
      </c>
      <c r="T2752">
        <v>105248</v>
      </c>
      <c r="U2752">
        <v>106568</v>
      </c>
      <c r="V2752">
        <v>107922</v>
      </c>
      <c r="W2752">
        <v>109218</v>
      </c>
      <c r="X2752">
        <v>109950</v>
      </c>
      <c r="Y2752">
        <v>111145</v>
      </c>
      <c r="Z2752">
        <v>112383</v>
      </c>
      <c r="AA2752">
        <v>113582</v>
      </c>
      <c r="AB2752">
        <v>114714</v>
      </c>
      <c r="AC2752">
        <v>115640</v>
      </c>
      <c r="AD2752">
        <v>116664</v>
      </c>
      <c r="AE2752" s="21" t="s">
        <v>1</v>
      </c>
    </row>
    <row r="2753" spans="1:31" x14ac:dyDescent="0.2">
      <c r="A2753" s="27" t="s">
        <v>57</v>
      </c>
      <c r="B2753" s="13" t="s">
        <v>57</v>
      </c>
      <c r="C2753" s="14">
        <v>598</v>
      </c>
      <c r="D2753" s="13" t="s">
        <v>466</v>
      </c>
      <c r="E2753" s="13" t="s">
        <v>487</v>
      </c>
      <c r="F2753" s="13" t="s">
        <v>313</v>
      </c>
      <c r="G2753" s="14" t="s">
        <v>319</v>
      </c>
      <c r="H2753" s="205">
        <v>99777</v>
      </c>
      <c r="I2753" s="205">
        <v>101767</v>
      </c>
      <c r="J2753" s="205">
        <v>102863</v>
      </c>
      <c r="K2753" s="205">
        <v>104286</v>
      </c>
      <c r="L2753" s="205">
        <v>105589</v>
      </c>
      <c r="M2753">
        <v>106703</v>
      </c>
      <c r="N2753">
        <v>107046</v>
      </c>
      <c r="O2753">
        <v>107994</v>
      </c>
      <c r="P2753">
        <v>108789</v>
      </c>
      <c r="Q2753">
        <v>109545</v>
      </c>
      <c r="R2753">
        <v>110360</v>
      </c>
      <c r="S2753">
        <v>111647</v>
      </c>
      <c r="T2753">
        <v>112683</v>
      </c>
      <c r="U2753">
        <v>114131</v>
      </c>
      <c r="V2753">
        <v>115603</v>
      </c>
      <c r="W2753">
        <v>116991</v>
      </c>
      <c r="X2753">
        <v>117709</v>
      </c>
      <c r="Y2753">
        <v>118964</v>
      </c>
      <c r="Z2753">
        <v>120266</v>
      </c>
      <c r="AA2753">
        <v>121515</v>
      </c>
      <c r="AB2753">
        <v>122693</v>
      </c>
      <c r="AC2753">
        <v>123681</v>
      </c>
      <c r="AD2753">
        <v>124757</v>
      </c>
      <c r="AE2753" s="22" t="s">
        <v>1</v>
      </c>
    </row>
    <row r="2754" spans="1:31" x14ac:dyDescent="0.2">
      <c r="A2754" s="25" t="s">
        <v>57</v>
      </c>
      <c r="B2754" s="11" t="s">
        <v>57</v>
      </c>
      <c r="C2754" s="12">
        <v>598</v>
      </c>
      <c r="D2754" s="11" t="s">
        <v>466</v>
      </c>
      <c r="E2754" s="11" t="s">
        <v>441</v>
      </c>
      <c r="F2754" s="11" t="s">
        <v>312</v>
      </c>
      <c r="G2754" s="12" t="s">
        <v>355</v>
      </c>
      <c r="H2754" s="205">
        <v>92350</v>
      </c>
      <c r="I2754" s="205">
        <v>93406</v>
      </c>
      <c r="J2754" s="205">
        <v>94788</v>
      </c>
      <c r="K2754" s="205">
        <v>96138</v>
      </c>
      <c r="L2754" s="205">
        <v>97398</v>
      </c>
      <c r="M2754">
        <v>98518</v>
      </c>
      <c r="N2754">
        <v>99427</v>
      </c>
      <c r="O2754">
        <v>100034</v>
      </c>
      <c r="P2754">
        <v>100781</v>
      </c>
      <c r="Q2754">
        <v>101455</v>
      </c>
      <c r="R2754">
        <v>102136</v>
      </c>
      <c r="S2754">
        <v>102928</v>
      </c>
      <c r="T2754">
        <v>103951</v>
      </c>
      <c r="U2754">
        <v>105156</v>
      </c>
      <c r="V2754">
        <v>106432</v>
      </c>
      <c r="W2754">
        <v>107704</v>
      </c>
      <c r="X2754">
        <v>108869</v>
      </c>
      <c r="Y2754">
        <v>109810</v>
      </c>
      <c r="Z2754">
        <v>111041</v>
      </c>
      <c r="AA2754">
        <v>112247</v>
      </c>
      <c r="AB2754">
        <v>113403</v>
      </c>
      <c r="AC2754">
        <v>114484</v>
      </c>
      <c r="AD2754">
        <v>115460</v>
      </c>
      <c r="AE2754" s="21" t="s">
        <v>1</v>
      </c>
    </row>
    <row r="2755" spans="1:31" x14ac:dyDescent="0.2">
      <c r="A2755" s="27" t="s">
        <v>57</v>
      </c>
      <c r="B2755" s="13" t="s">
        <v>57</v>
      </c>
      <c r="C2755" s="14">
        <v>598</v>
      </c>
      <c r="D2755" s="13" t="s">
        <v>466</v>
      </c>
      <c r="E2755" s="13" t="s">
        <v>488</v>
      </c>
      <c r="F2755" s="13" t="s">
        <v>313</v>
      </c>
      <c r="G2755" s="14" t="s">
        <v>355</v>
      </c>
      <c r="H2755" s="205">
        <v>98591</v>
      </c>
      <c r="I2755" s="205">
        <v>99753</v>
      </c>
      <c r="J2755" s="205">
        <v>101266</v>
      </c>
      <c r="K2755" s="205">
        <v>102699</v>
      </c>
      <c r="L2755" s="205">
        <v>104044</v>
      </c>
      <c r="M2755">
        <v>105246</v>
      </c>
      <c r="N2755">
        <v>106229</v>
      </c>
      <c r="O2755">
        <v>106902</v>
      </c>
      <c r="P2755">
        <v>107761</v>
      </c>
      <c r="Q2755">
        <v>108532</v>
      </c>
      <c r="R2755">
        <v>109295</v>
      </c>
      <c r="S2755">
        <v>110157</v>
      </c>
      <c r="T2755">
        <v>111241</v>
      </c>
      <c r="U2755">
        <v>112567</v>
      </c>
      <c r="V2755">
        <v>113959</v>
      </c>
      <c r="W2755">
        <v>115329</v>
      </c>
      <c r="X2755">
        <v>116562</v>
      </c>
      <c r="Y2755">
        <v>117523</v>
      </c>
      <c r="Z2755">
        <v>118823</v>
      </c>
      <c r="AA2755">
        <v>120083</v>
      </c>
      <c r="AB2755">
        <v>121281</v>
      </c>
      <c r="AC2755">
        <v>122402</v>
      </c>
      <c r="AD2755">
        <v>123426</v>
      </c>
      <c r="AE2755" s="22" t="s">
        <v>1</v>
      </c>
    </row>
    <row r="2756" spans="1:31" x14ac:dyDescent="0.2">
      <c r="A2756" s="25" t="s">
        <v>57</v>
      </c>
      <c r="B2756" s="11" t="s">
        <v>57</v>
      </c>
      <c r="C2756" s="12">
        <v>598</v>
      </c>
      <c r="D2756" s="11" t="s">
        <v>466</v>
      </c>
      <c r="E2756" s="11" t="s">
        <v>442</v>
      </c>
      <c r="F2756" s="11" t="s">
        <v>312</v>
      </c>
      <c r="G2756" s="12" t="s">
        <v>317</v>
      </c>
      <c r="H2756" s="205">
        <v>91145</v>
      </c>
      <c r="I2756" s="205">
        <v>92187</v>
      </c>
      <c r="J2756" s="205">
        <v>93375</v>
      </c>
      <c r="K2756" s="205">
        <v>94719</v>
      </c>
      <c r="L2756" s="205">
        <v>96001</v>
      </c>
      <c r="M2756">
        <v>97184</v>
      </c>
      <c r="N2756">
        <v>98209</v>
      </c>
      <c r="O2756">
        <v>99002</v>
      </c>
      <c r="P2756">
        <v>99833</v>
      </c>
      <c r="Q2756">
        <v>100555</v>
      </c>
      <c r="R2756">
        <v>101228</v>
      </c>
      <c r="S2756">
        <v>101940</v>
      </c>
      <c r="T2756">
        <v>102793</v>
      </c>
      <c r="U2756">
        <v>103885</v>
      </c>
      <c r="V2756">
        <v>105073</v>
      </c>
      <c r="W2756">
        <v>106299</v>
      </c>
      <c r="X2756">
        <v>107478</v>
      </c>
      <c r="Y2756">
        <v>108508</v>
      </c>
      <c r="Z2756">
        <v>109725</v>
      </c>
      <c r="AA2756">
        <v>110930</v>
      </c>
      <c r="AB2756">
        <v>112101</v>
      </c>
      <c r="AC2756">
        <v>113213</v>
      </c>
      <c r="AD2756">
        <v>114242</v>
      </c>
      <c r="AE2756" s="21" t="s">
        <v>1</v>
      </c>
    </row>
    <row r="2757" spans="1:31" x14ac:dyDescent="0.2">
      <c r="A2757" s="27" t="s">
        <v>57</v>
      </c>
      <c r="B2757" s="13" t="s">
        <v>57</v>
      </c>
      <c r="C2757" s="14">
        <v>598</v>
      </c>
      <c r="D2757" s="13" t="s">
        <v>466</v>
      </c>
      <c r="E2757" s="13" t="s">
        <v>489</v>
      </c>
      <c r="F2757" s="13" t="s">
        <v>313</v>
      </c>
      <c r="G2757" s="14" t="s">
        <v>317</v>
      </c>
      <c r="H2757" s="205">
        <v>97231</v>
      </c>
      <c r="I2757" s="205">
        <v>98385</v>
      </c>
      <c r="J2757" s="205">
        <v>99704</v>
      </c>
      <c r="K2757" s="205">
        <v>101143</v>
      </c>
      <c r="L2757" s="205">
        <v>102521</v>
      </c>
      <c r="M2757">
        <v>103793</v>
      </c>
      <c r="N2757">
        <v>104897</v>
      </c>
      <c r="O2757">
        <v>105752</v>
      </c>
      <c r="P2757">
        <v>106693</v>
      </c>
      <c r="Q2757">
        <v>107510</v>
      </c>
      <c r="R2757">
        <v>108264</v>
      </c>
      <c r="S2757">
        <v>109044</v>
      </c>
      <c r="T2757">
        <v>109955</v>
      </c>
      <c r="U2757">
        <v>111160</v>
      </c>
      <c r="V2757">
        <v>112460</v>
      </c>
      <c r="W2757">
        <v>113787</v>
      </c>
      <c r="X2757">
        <v>115044</v>
      </c>
      <c r="Y2757">
        <v>116115</v>
      </c>
      <c r="Z2757">
        <v>117408</v>
      </c>
      <c r="AA2757">
        <v>118671</v>
      </c>
      <c r="AB2757">
        <v>119886</v>
      </c>
      <c r="AC2757">
        <v>121034</v>
      </c>
      <c r="AD2757">
        <v>122098</v>
      </c>
      <c r="AE2757" s="22" t="s">
        <v>1</v>
      </c>
    </row>
    <row r="2758" spans="1:31" x14ac:dyDescent="0.2">
      <c r="A2758" s="25" t="s">
        <v>57</v>
      </c>
      <c r="B2758" s="11" t="s">
        <v>57</v>
      </c>
      <c r="C2758" s="12">
        <v>598</v>
      </c>
      <c r="D2758" s="11" t="s">
        <v>466</v>
      </c>
      <c r="E2758" s="11" t="s">
        <v>443</v>
      </c>
      <c r="F2758" s="11" t="s">
        <v>312</v>
      </c>
      <c r="G2758" s="12" t="s">
        <v>356</v>
      </c>
      <c r="H2758" s="205">
        <v>89784</v>
      </c>
      <c r="I2758" s="205">
        <v>90885</v>
      </c>
      <c r="J2758" s="205">
        <v>91980</v>
      </c>
      <c r="K2758" s="205">
        <v>93318</v>
      </c>
      <c r="L2758" s="205">
        <v>94618</v>
      </c>
      <c r="M2758">
        <v>95846</v>
      </c>
      <c r="N2758">
        <v>96962</v>
      </c>
      <c r="O2758">
        <v>97905</v>
      </c>
      <c r="P2758">
        <v>98838</v>
      </c>
      <c r="Q2758">
        <v>99625</v>
      </c>
      <c r="R2758">
        <v>100326</v>
      </c>
      <c r="S2758">
        <v>101005</v>
      </c>
      <c r="T2758">
        <v>101747</v>
      </c>
      <c r="U2758">
        <v>102728</v>
      </c>
      <c r="V2758">
        <v>103829</v>
      </c>
      <c r="W2758">
        <v>104993</v>
      </c>
      <c r="X2758">
        <v>106158</v>
      </c>
      <c r="Y2758">
        <v>107240</v>
      </c>
      <c r="Z2758">
        <v>108436</v>
      </c>
      <c r="AA2758">
        <v>109633</v>
      </c>
      <c r="AB2758">
        <v>110809</v>
      </c>
      <c r="AC2758">
        <v>111944</v>
      </c>
      <c r="AD2758">
        <v>113012</v>
      </c>
      <c r="AE2758" s="21" t="s">
        <v>1</v>
      </c>
    </row>
    <row r="2759" spans="1:31" x14ac:dyDescent="0.2">
      <c r="A2759" s="27" t="s">
        <v>57</v>
      </c>
      <c r="B2759" s="13" t="s">
        <v>57</v>
      </c>
      <c r="C2759" s="14">
        <v>598</v>
      </c>
      <c r="D2759" s="13" t="s">
        <v>466</v>
      </c>
      <c r="E2759" s="13" t="s">
        <v>490</v>
      </c>
      <c r="F2759" s="13" t="s">
        <v>313</v>
      </c>
      <c r="G2759" s="14" t="s">
        <v>356</v>
      </c>
      <c r="H2759" s="205">
        <v>95705</v>
      </c>
      <c r="I2759" s="205">
        <v>96926</v>
      </c>
      <c r="J2759" s="205">
        <v>98155</v>
      </c>
      <c r="K2759" s="205">
        <v>99600</v>
      </c>
      <c r="L2759" s="205">
        <v>101007</v>
      </c>
      <c r="M2759">
        <v>102335</v>
      </c>
      <c r="N2759">
        <v>103536</v>
      </c>
      <c r="O2759">
        <v>104543</v>
      </c>
      <c r="P2759">
        <v>105586</v>
      </c>
      <c r="Q2759">
        <v>106466</v>
      </c>
      <c r="R2759">
        <v>107248</v>
      </c>
      <c r="S2759">
        <v>107995</v>
      </c>
      <c r="T2759">
        <v>108794</v>
      </c>
      <c r="U2759">
        <v>109878</v>
      </c>
      <c r="V2759">
        <v>111087</v>
      </c>
      <c r="W2759">
        <v>112352</v>
      </c>
      <c r="X2759">
        <v>113603</v>
      </c>
      <c r="Y2759">
        <v>114742</v>
      </c>
      <c r="Z2759">
        <v>116021</v>
      </c>
      <c r="AA2759">
        <v>117282</v>
      </c>
      <c r="AB2759">
        <v>118506</v>
      </c>
      <c r="AC2759">
        <v>119675</v>
      </c>
      <c r="AD2759">
        <v>120772</v>
      </c>
      <c r="AE2759" s="22" t="s">
        <v>1</v>
      </c>
    </row>
    <row r="2760" spans="1:31" x14ac:dyDescent="0.2">
      <c r="A2760" s="25" t="s">
        <v>57</v>
      </c>
      <c r="B2760" s="11" t="s">
        <v>57</v>
      </c>
      <c r="C2760" s="12">
        <v>598</v>
      </c>
      <c r="D2760" s="11" t="s">
        <v>466</v>
      </c>
      <c r="E2760" s="11" t="s">
        <v>444</v>
      </c>
      <c r="F2760" s="11" t="s">
        <v>312</v>
      </c>
      <c r="G2760" s="12" t="s">
        <v>327</v>
      </c>
      <c r="H2760" s="205">
        <v>88275</v>
      </c>
      <c r="I2760" s="205">
        <v>89493</v>
      </c>
      <c r="J2760" s="205">
        <v>90582</v>
      </c>
      <c r="K2760" s="205">
        <v>91912</v>
      </c>
      <c r="L2760" s="205">
        <v>93227</v>
      </c>
      <c r="M2760">
        <v>94497</v>
      </c>
      <c r="N2760">
        <v>95683</v>
      </c>
      <c r="O2760">
        <v>96745</v>
      </c>
      <c r="P2760">
        <v>97800</v>
      </c>
      <c r="Q2760">
        <v>98668</v>
      </c>
      <c r="R2760">
        <v>99414</v>
      </c>
      <c r="S2760">
        <v>100101</v>
      </c>
      <c r="T2760">
        <v>100785</v>
      </c>
      <c r="U2760">
        <v>101657</v>
      </c>
      <c r="V2760">
        <v>102672</v>
      </c>
      <c r="W2760">
        <v>103775</v>
      </c>
      <c r="X2760">
        <v>104905</v>
      </c>
      <c r="Y2760">
        <v>106006</v>
      </c>
      <c r="Z2760">
        <v>107175</v>
      </c>
      <c r="AA2760">
        <v>108358</v>
      </c>
      <c r="AB2760">
        <v>109532</v>
      </c>
      <c r="AC2760">
        <v>110678</v>
      </c>
      <c r="AD2760">
        <v>111775</v>
      </c>
      <c r="AE2760" s="21" t="s">
        <v>1</v>
      </c>
    </row>
    <row r="2761" spans="1:31" x14ac:dyDescent="0.2">
      <c r="A2761" s="27" t="s">
        <v>57</v>
      </c>
      <c r="B2761" s="13" t="s">
        <v>57</v>
      </c>
      <c r="C2761" s="14">
        <v>598</v>
      </c>
      <c r="D2761" s="13" t="s">
        <v>466</v>
      </c>
      <c r="E2761" s="13" t="s">
        <v>491</v>
      </c>
      <c r="F2761" s="13" t="s">
        <v>313</v>
      </c>
      <c r="G2761" s="14" t="s">
        <v>327</v>
      </c>
      <c r="H2761" s="205">
        <v>94022</v>
      </c>
      <c r="I2761" s="205">
        <v>95369</v>
      </c>
      <c r="J2761" s="205">
        <v>96597</v>
      </c>
      <c r="K2761" s="205">
        <v>98048</v>
      </c>
      <c r="L2761" s="205">
        <v>99482</v>
      </c>
      <c r="M2761">
        <v>100862</v>
      </c>
      <c r="N2761">
        <v>102142</v>
      </c>
      <c r="O2761">
        <v>103275</v>
      </c>
      <c r="P2761">
        <v>104439</v>
      </c>
      <c r="Q2761">
        <v>105402</v>
      </c>
      <c r="R2761">
        <v>106229</v>
      </c>
      <c r="S2761">
        <v>106986</v>
      </c>
      <c r="T2761">
        <v>107727</v>
      </c>
      <c r="U2761">
        <v>108693</v>
      </c>
      <c r="V2761">
        <v>109810</v>
      </c>
      <c r="W2761">
        <v>111013</v>
      </c>
      <c r="X2761">
        <v>112233</v>
      </c>
      <c r="Y2761">
        <v>113402</v>
      </c>
      <c r="Z2761">
        <v>114664</v>
      </c>
      <c r="AA2761">
        <v>115916</v>
      </c>
      <c r="AB2761">
        <v>117142</v>
      </c>
      <c r="AC2761">
        <v>118327</v>
      </c>
      <c r="AD2761">
        <v>119451</v>
      </c>
      <c r="AE2761" s="22" t="s">
        <v>1</v>
      </c>
    </row>
    <row r="2762" spans="1:31" x14ac:dyDescent="0.2">
      <c r="A2762" s="25" t="s">
        <v>57</v>
      </c>
      <c r="B2762" s="11" t="s">
        <v>57</v>
      </c>
      <c r="C2762" s="12">
        <v>598</v>
      </c>
      <c r="D2762" s="11" t="s">
        <v>466</v>
      </c>
      <c r="E2762" s="11" t="s">
        <v>445</v>
      </c>
      <c r="F2762" s="11" t="s">
        <v>312</v>
      </c>
      <c r="G2762" s="12" t="s">
        <v>320</v>
      </c>
      <c r="H2762" s="205">
        <v>86669</v>
      </c>
      <c r="I2762" s="205">
        <v>88003</v>
      </c>
      <c r="J2762" s="205">
        <v>89159</v>
      </c>
      <c r="K2762" s="205">
        <v>90504</v>
      </c>
      <c r="L2762" s="205">
        <v>91811</v>
      </c>
      <c r="M2762">
        <v>93119</v>
      </c>
      <c r="N2762">
        <v>94370</v>
      </c>
      <c r="O2762">
        <v>95525</v>
      </c>
      <c r="P2762">
        <v>96681</v>
      </c>
      <c r="Q2762">
        <v>97688</v>
      </c>
      <c r="R2762">
        <v>98495</v>
      </c>
      <c r="S2762">
        <v>99207</v>
      </c>
      <c r="T2762">
        <v>99880</v>
      </c>
      <c r="U2762">
        <v>100676</v>
      </c>
      <c r="V2762">
        <v>101577</v>
      </c>
      <c r="W2762">
        <v>102619</v>
      </c>
      <c r="X2762">
        <v>103714</v>
      </c>
      <c r="Y2762">
        <v>104806</v>
      </c>
      <c r="Z2762">
        <v>105945</v>
      </c>
      <c r="AA2762">
        <v>107105</v>
      </c>
      <c r="AB2762">
        <v>108270</v>
      </c>
      <c r="AC2762">
        <v>109420</v>
      </c>
      <c r="AD2762">
        <v>110536</v>
      </c>
      <c r="AE2762" s="21" t="s">
        <v>1</v>
      </c>
    </row>
    <row r="2763" spans="1:31" x14ac:dyDescent="0.2">
      <c r="A2763" s="27" t="s">
        <v>57</v>
      </c>
      <c r="B2763" s="13" t="s">
        <v>57</v>
      </c>
      <c r="C2763" s="14">
        <v>598</v>
      </c>
      <c r="D2763" s="13" t="s">
        <v>466</v>
      </c>
      <c r="E2763" s="13" t="s">
        <v>492</v>
      </c>
      <c r="F2763" s="13" t="s">
        <v>313</v>
      </c>
      <c r="G2763" s="14" t="s">
        <v>320</v>
      </c>
      <c r="H2763" s="205">
        <v>92237</v>
      </c>
      <c r="I2763" s="205">
        <v>93708</v>
      </c>
      <c r="J2763" s="205">
        <v>95010</v>
      </c>
      <c r="K2763" s="205">
        <v>96487</v>
      </c>
      <c r="L2763" s="205">
        <v>97928</v>
      </c>
      <c r="M2763">
        <v>99357</v>
      </c>
      <c r="N2763">
        <v>100711</v>
      </c>
      <c r="O2763">
        <v>101946</v>
      </c>
      <c r="P2763">
        <v>103213</v>
      </c>
      <c r="Q2763">
        <v>104319</v>
      </c>
      <c r="R2763">
        <v>105209</v>
      </c>
      <c r="S2763">
        <v>105992</v>
      </c>
      <c r="T2763">
        <v>106725</v>
      </c>
      <c r="U2763">
        <v>107607</v>
      </c>
      <c r="V2763">
        <v>108600</v>
      </c>
      <c r="W2763">
        <v>109741</v>
      </c>
      <c r="X2763">
        <v>110928</v>
      </c>
      <c r="Y2763">
        <v>112097</v>
      </c>
      <c r="Z2763">
        <v>113334</v>
      </c>
      <c r="AA2763">
        <v>114576</v>
      </c>
      <c r="AB2763">
        <v>115798</v>
      </c>
      <c r="AC2763">
        <v>116990</v>
      </c>
      <c r="AD2763">
        <v>118135</v>
      </c>
      <c r="AE2763" s="22" t="s">
        <v>1</v>
      </c>
    </row>
    <row r="2764" spans="1:31" x14ac:dyDescent="0.2">
      <c r="A2764" s="25" t="s">
        <v>57</v>
      </c>
      <c r="B2764" s="11" t="s">
        <v>57</v>
      </c>
      <c r="C2764" s="12">
        <v>598</v>
      </c>
      <c r="D2764" s="11" t="s">
        <v>466</v>
      </c>
      <c r="E2764" s="11" t="s">
        <v>446</v>
      </c>
      <c r="F2764" s="11" t="s">
        <v>312</v>
      </c>
      <c r="G2764" s="12" t="s">
        <v>326</v>
      </c>
      <c r="H2764" s="205">
        <v>85021</v>
      </c>
      <c r="I2764" s="205">
        <v>86470</v>
      </c>
      <c r="J2764" s="205">
        <v>87691</v>
      </c>
      <c r="K2764" s="205">
        <v>89085</v>
      </c>
      <c r="L2764" s="205">
        <v>90394</v>
      </c>
      <c r="M2764">
        <v>91692</v>
      </c>
      <c r="N2764">
        <v>93003</v>
      </c>
      <c r="O2764">
        <v>94247</v>
      </c>
      <c r="P2764">
        <v>95464</v>
      </c>
      <c r="Q2764">
        <v>96610</v>
      </c>
      <c r="R2764">
        <v>97574</v>
      </c>
      <c r="S2764">
        <v>98326</v>
      </c>
      <c r="T2764">
        <v>99003</v>
      </c>
      <c r="U2764">
        <v>99773</v>
      </c>
      <c r="V2764">
        <v>100577</v>
      </c>
      <c r="W2764">
        <v>101499</v>
      </c>
      <c r="X2764">
        <v>102558</v>
      </c>
      <c r="Y2764">
        <v>103641</v>
      </c>
      <c r="Z2764">
        <v>104747</v>
      </c>
      <c r="AA2764">
        <v>105879</v>
      </c>
      <c r="AB2764">
        <v>107025</v>
      </c>
      <c r="AC2764">
        <v>108171</v>
      </c>
      <c r="AD2764">
        <v>109297</v>
      </c>
      <c r="AE2764" s="21" t="s">
        <v>1</v>
      </c>
    </row>
    <row r="2765" spans="1:31" x14ac:dyDescent="0.2">
      <c r="A2765" s="27" t="s">
        <v>57</v>
      </c>
      <c r="B2765" s="13" t="s">
        <v>57</v>
      </c>
      <c r="C2765" s="14">
        <v>598</v>
      </c>
      <c r="D2765" s="13" t="s">
        <v>466</v>
      </c>
      <c r="E2765" s="13" t="s">
        <v>493</v>
      </c>
      <c r="F2765" s="13" t="s">
        <v>313</v>
      </c>
      <c r="G2765" s="14" t="s">
        <v>326</v>
      </c>
      <c r="H2765" s="205">
        <v>90404</v>
      </c>
      <c r="I2765" s="205">
        <v>91999</v>
      </c>
      <c r="J2765" s="205">
        <v>93372</v>
      </c>
      <c r="K2765" s="205">
        <v>94905</v>
      </c>
      <c r="L2765" s="205">
        <v>96363</v>
      </c>
      <c r="M2765">
        <v>97801</v>
      </c>
      <c r="N2765">
        <v>99225</v>
      </c>
      <c r="O2765">
        <v>100557</v>
      </c>
      <c r="P2765">
        <v>101888</v>
      </c>
      <c r="Q2765">
        <v>103136</v>
      </c>
      <c r="R2765">
        <v>104188</v>
      </c>
      <c r="S2765">
        <v>105015</v>
      </c>
      <c r="T2765">
        <v>105755</v>
      </c>
      <c r="U2765">
        <v>106606</v>
      </c>
      <c r="V2765">
        <v>107494</v>
      </c>
      <c r="W2765">
        <v>108506</v>
      </c>
      <c r="X2765">
        <v>109660</v>
      </c>
      <c r="Y2765">
        <v>110827</v>
      </c>
      <c r="Z2765">
        <v>112031</v>
      </c>
      <c r="AA2765">
        <v>113256</v>
      </c>
      <c r="AB2765">
        <v>114474</v>
      </c>
      <c r="AC2765">
        <v>115666</v>
      </c>
      <c r="AD2765">
        <v>116824</v>
      </c>
      <c r="AE2765" s="22" t="s">
        <v>1</v>
      </c>
    </row>
    <row r="2766" spans="1:31" x14ac:dyDescent="0.2">
      <c r="A2766" s="25" t="s">
        <v>57</v>
      </c>
      <c r="B2766" s="11" t="s">
        <v>57</v>
      </c>
      <c r="C2766" s="12">
        <v>598</v>
      </c>
      <c r="D2766" s="11" t="s">
        <v>466</v>
      </c>
      <c r="E2766" s="11" t="s">
        <v>447</v>
      </c>
      <c r="F2766" s="11" t="s">
        <v>312</v>
      </c>
      <c r="G2766" s="12" t="s">
        <v>318</v>
      </c>
      <c r="H2766" s="205">
        <v>83108</v>
      </c>
      <c r="I2766" s="205">
        <v>84946</v>
      </c>
      <c r="J2766" s="205">
        <v>86230</v>
      </c>
      <c r="K2766" s="205">
        <v>87628</v>
      </c>
      <c r="L2766" s="205">
        <v>88981</v>
      </c>
      <c r="M2766">
        <v>90266</v>
      </c>
      <c r="N2766">
        <v>91566</v>
      </c>
      <c r="O2766">
        <v>92892</v>
      </c>
      <c r="P2766">
        <v>94165</v>
      </c>
      <c r="Q2766">
        <v>95396</v>
      </c>
      <c r="R2766">
        <v>96536</v>
      </c>
      <c r="S2766">
        <v>97464</v>
      </c>
      <c r="T2766">
        <v>98161</v>
      </c>
      <c r="U2766">
        <v>98911</v>
      </c>
      <c r="V2766">
        <v>99676</v>
      </c>
      <c r="W2766">
        <v>100479</v>
      </c>
      <c r="X2766">
        <v>101413</v>
      </c>
      <c r="Y2766">
        <v>102486</v>
      </c>
      <c r="Z2766">
        <v>103582</v>
      </c>
      <c r="AA2766">
        <v>104683</v>
      </c>
      <c r="AB2766">
        <v>105804</v>
      </c>
      <c r="AC2766">
        <v>106935</v>
      </c>
      <c r="AD2766">
        <v>108062</v>
      </c>
      <c r="AE2766" s="21" t="s">
        <v>1</v>
      </c>
    </row>
    <row r="2767" spans="1:31" x14ac:dyDescent="0.2">
      <c r="A2767" s="27" t="s">
        <v>57</v>
      </c>
      <c r="B2767" s="13" t="s">
        <v>57</v>
      </c>
      <c r="C2767" s="14">
        <v>598</v>
      </c>
      <c r="D2767" s="13" t="s">
        <v>466</v>
      </c>
      <c r="E2767" s="13" t="s">
        <v>494</v>
      </c>
      <c r="F2767" s="13" t="s">
        <v>313</v>
      </c>
      <c r="G2767" s="14" t="s">
        <v>318</v>
      </c>
      <c r="H2767" s="205">
        <v>88298</v>
      </c>
      <c r="I2767" s="205">
        <v>90298</v>
      </c>
      <c r="J2767" s="205">
        <v>91740</v>
      </c>
      <c r="K2767" s="205">
        <v>93275</v>
      </c>
      <c r="L2767" s="205">
        <v>94786</v>
      </c>
      <c r="M2767">
        <v>96232</v>
      </c>
      <c r="N2767">
        <v>97667</v>
      </c>
      <c r="O2767">
        <v>99090</v>
      </c>
      <c r="P2767">
        <v>100476</v>
      </c>
      <c r="Q2767">
        <v>101814</v>
      </c>
      <c r="R2767">
        <v>103048</v>
      </c>
      <c r="S2767">
        <v>104057</v>
      </c>
      <c r="T2767">
        <v>104821</v>
      </c>
      <c r="U2767">
        <v>105651</v>
      </c>
      <c r="V2767">
        <v>106496</v>
      </c>
      <c r="W2767">
        <v>107381</v>
      </c>
      <c r="X2767">
        <v>108401</v>
      </c>
      <c r="Y2767">
        <v>109564</v>
      </c>
      <c r="Z2767">
        <v>110757</v>
      </c>
      <c r="AA2767">
        <v>111955</v>
      </c>
      <c r="AB2767">
        <v>113164</v>
      </c>
      <c r="AC2767">
        <v>114360</v>
      </c>
      <c r="AD2767">
        <v>115522</v>
      </c>
      <c r="AE2767" s="22" t="s">
        <v>1</v>
      </c>
    </row>
    <row r="2768" spans="1:31" x14ac:dyDescent="0.2">
      <c r="A2768" s="25" t="s">
        <v>57</v>
      </c>
      <c r="B2768" s="11" t="s">
        <v>57</v>
      </c>
      <c r="C2768" s="12">
        <v>598</v>
      </c>
      <c r="D2768" s="11" t="s">
        <v>466</v>
      </c>
      <c r="E2768" s="11" t="s">
        <v>448</v>
      </c>
      <c r="F2768" s="11" t="s">
        <v>312</v>
      </c>
      <c r="G2768" s="12" t="s">
        <v>333</v>
      </c>
      <c r="H2768" s="205">
        <v>80848</v>
      </c>
      <c r="I2768" s="205">
        <v>83122</v>
      </c>
      <c r="J2768" s="205">
        <v>84832</v>
      </c>
      <c r="K2768" s="205">
        <v>86168</v>
      </c>
      <c r="L2768" s="205">
        <v>87536</v>
      </c>
      <c r="M2768">
        <v>88858</v>
      </c>
      <c r="N2768">
        <v>90132</v>
      </c>
      <c r="O2768">
        <v>91445</v>
      </c>
      <c r="P2768">
        <v>92801</v>
      </c>
      <c r="Q2768">
        <v>94077</v>
      </c>
      <c r="R2768">
        <v>95326</v>
      </c>
      <c r="S2768">
        <v>96466</v>
      </c>
      <c r="T2768">
        <v>97357</v>
      </c>
      <c r="U2768">
        <v>98069</v>
      </c>
      <c r="V2768">
        <v>98828</v>
      </c>
      <c r="W2768">
        <v>99581</v>
      </c>
      <c r="X2768">
        <v>100375</v>
      </c>
      <c r="Y2768">
        <v>101316</v>
      </c>
      <c r="Z2768">
        <v>102424</v>
      </c>
      <c r="AA2768">
        <v>103518</v>
      </c>
      <c r="AB2768">
        <v>104610</v>
      </c>
      <c r="AC2768">
        <v>105718</v>
      </c>
      <c r="AD2768">
        <v>106834</v>
      </c>
      <c r="AE2768" s="21" t="s">
        <v>1</v>
      </c>
    </row>
    <row r="2769" spans="1:31" x14ac:dyDescent="0.2">
      <c r="A2769" s="27" t="s">
        <v>57</v>
      </c>
      <c r="B2769" s="13" t="s">
        <v>57</v>
      </c>
      <c r="C2769" s="14">
        <v>598</v>
      </c>
      <c r="D2769" s="13" t="s">
        <v>466</v>
      </c>
      <c r="E2769" s="13" t="s">
        <v>495</v>
      </c>
      <c r="F2769" s="13" t="s">
        <v>313</v>
      </c>
      <c r="G2769" s="14" t="s">
        <v>333</v>
      </c>
      <c r="H2769" s="205">
        <v>85832</v>
      </c>
      <c r="I2769" s="205">
        <v>88285</v>
      </c>
      <c r="J2769" s="205">
        <v>90171</v>
      </c>
      <c r="K2769" s="205">
        <v>91640</v>
      </c>
      <c r="L2769" s="205">
        <v>93166</v>
      </c>
      <c r="M2769">
        <v>94661</v>
      </c>
      <c r="N2769">
        <v>96094</v>
      </c>
      <c r="O2769">
        <v>97529</v>
      </c>
      <c r="P2769">
        <v>98997</v>
      </c>
      <c r="Q2769">
        <v>100380</v>
      </c>
      <c r="R2769">
        <v>101729</v>
      </c>
      <c r="S2769">
        <v>102960</v>
      </c>
      <c r="T2769">
        <v>103927</v>
      </c>
      <c r="U2769">
        <v>104717</v>
      </c>
      <c r="V2769">
        <v>105555</v>
      </c>
      <c r="W2769">
        <v>106386</v>
      </c>
      <c r="X2769">
        <v>107257</v>
      </c>
      <c r="Y2769">
        <v>108281</v>
      </c>
      <c r="Z2769">
        <v>109488</v>
      </c>
      <c r="AA2769">
        <v>110677</v>
      </c>
      <c r="AB2769">
        <v>111866</v>
      </c>
      <c r="AC2769">
        <v>113060</v>
      </c>
      <c r="AD2769">
        <v>114232</v>
      </c>
      <c r="AE2769" s="22" t="s">
        <v>1</v>
      </c>
    </row>
    <row r="2770" spans="1:31" x14ac:dyDescent="0.2">
      <c r="A2770" s="25" t="s">
        <v>57</v>
      </c>
      <c r="B2770" s="11" t="s">
        <v>57</v>
      </c>
      <c r="C2770" s="12">
        <v>598</v>
      </c>
      <c r="D2770" s="11" t="s">
        <v>466</v>
      </c>
      <c r="E2770" s="11" t="s">
        <v>449</v>
      </c>
      <c r="F2770" s="11" t="s">
        <v>312</v>
      </c>
      <c r="G2770" s="12" t="s">
        <v>340</v>
      </c>
      <c r="H2770" s="205">
        <v>78384</v>
      </c>
      <c r="I2770" s="205">
        <v>80869</v>
      </c>
      <c r="J2770" s="205">
        <v>83096</v>
      </c>
      <c r="K2770" s="205">
        <v>84762</v>
      </c>
      <c r="L2770" s="205">
        <v>86075</v>
      </c>
      <c r="M2770">
        <v>87426</v>
      </c>
      <c r="N2770">
        <v>88729</v>
      </c>
      <c r="O2770">
        <v>90002</v>
      </c>
      <c r="P2770">
        <v>91347</v>
      </c>
      <c r="Q2770">
        <v>92702</v>
      </c>
      <c r="R2770">
        <v>93987</v>
      </c>
      <c r="S2770">
        <v>95259</v>
      </c>
      <c r="T2770">
        <v>96399</v>
      </c>
      <c r="U2770">
        <v>97259</v>
      </c>
      <c r="V2770">
        <v>97987</v>
      </c>
      <c r="W2770">
        <v>98747</v>
      </c>
      <c r="X2770">
        <v>99479</v>
      </c>
      <c r="Y2770">
        <v>100259</v>
      </c>
      <c r="Z2770">
        <v>101248</v>
      </c>
      <c r="AA2770">
        <v>102356</v>
      </c>
      <c r="AB2770">
        <v>103444</v>
      </c>
      <c r="AC2770">
        <v>104526</v>
      </c>
      <c r="AD2770">
        <v>105622</v>
      </c>
      <c r="AE2770" s="21" t="s">
        <v>1</v>
      </c>
    </row>
    <row r="2771" spans="1:31" x14ac:dyDescent="0.2">
      <c r="A2771" s="27" t="s">
        <v>57</v>
      </c>
      <c r="B2771" s="13" t="s">
        <v>57</v>
      </c>
      <c r="C2771" s="14">
        <v>598</v>
      </c>
      <c r="D2771" s="13" t="s">
        <v>466</v>
      </c>
      <c r="E2771" s="13" t="s">
        <v>496</v>
      </c>
      <c r="F2771" s="13" t="s">
        <v>313</v>
      </c>
      <c r="G2771" s="14" t="s">
        <v>340</v>
      </c>
      <c r="H2771" s="205">
        <v>83155</v>
      </c>
      <c r="I2771" s="205">
        <v>85828</v>
      </c>
      <c r="J2771" s="205">
        <v>88251</v>
      </c>
      <c r="K2771" s="205">
        <v>90062</v>
      </c>
      <c r="L2771" s="205">
        <v>91529</v>
      </c>
      <c r="M2771">
        <v>93050</v>
      </c>
      <c r="N2771">
        <v>94529</v>
      </c>
      <c r="O2771">
        <v>95953</v>
      </c>
      <c r="P2771">
        <v>97427</v>
      </c>
      <c r="Q2771">
        <v>98888</v>
      </c>
      <c r="R2771">
        <v>100274</v>
      </c>
      <c r="S2771">
        <v>101645</v>
      </c>
      <c r="T2771">
        <v>102873</v>
      </c>
      <c r="U2771">
        <v>103814</v>
      </c>
      <c r="V2771">
        <v>104621</v>
      </c>
      <c r="W2771">
        <v>105459</v>
      </c>
      <c r="X2771">
        <v>106264</v>
      </c>
      <c r="Y2771">
        <v>107117</v>
      </c>
      <c r="Z2771">
        <v>108196</v>
      </c>
      <c r="AA2771">
        <v>109402</v>
      </c>
      <c r="AB2771">
        <v>110585</v>
      </c>
      <c r="AC2771">
        <v>111765</v>
      </c>
      <c r="AD2771">
        <v>112943</v>
      </c>
      <c r="AE2771" s="22" t="s">
        <v>1</v>
      </c>
    </row>
    <row r="2772" spans="1:31" x14ac:dyDescent="0.2">
      <c r="A2772" s="25" t="s">
        <v>57</v>
      </c>
      <c r="B2772" s="11" t="s">
        <v>57</v>
      </c>
      <c r="C2772" s="12">
        <v>598</v>
      </c>
      <c r="D2772" s="11" t="s">
        <v>466</v>
      </c>
      <c r="E2772" s="11" t="s">
        <v>450</v>
      </c>
      <c r="F2772" s="11" t="s">
        <v>312</v>
      </c>
      <c r="G2772" s="12" t="s">
        <v>329</v>
      </c>
      <c r="H2772" s="205">
        <v>75937</v>
      </c>
      <c r="I2772" s="205">
        <v>78361</v>
      </c>
      <c r="J2772" s="205">
        <v>80851</v>
      </c>
      <c r="K2772" s="205">
        <v>83018</v>
      </c>
      <c r="L2772" s="205">
        <v>84663</v>
      </c>
      <c r="M2772">
        <v>85966</v>
      </c>
      <c r="N2772">
        <v>87309</v>
      </c>
      <c r="O2772">
        <v>88605</v>
      </c>
      <c r="P2772">
        <v>89896</v>
      </c>
      <c r="Q2772">
        <v>91242</v>
      </c>
      <c r="R2772">
        <v>92602</v>
      </c>
      <c r="S2772">
        <v>93900</v>
      </c>
      <c r="T2772">
        <v>95196</v>
      </c>
      <c r="U2772">
        <v>96294</v>
      </c>
      <c r="V2772">
        <v>97170</v>
      </c>
      <c r="W2772">
        <v>97907</v>
      </c>
      <c r="X2772">
        <v>98659</v>
      </c>
      <c r="Y2772">
        <v>99365</v>
      </c>
      <c r="Z2772">
        <v>100183</v>
      </c>
      <c r="AA2772">
        <v>101174</v>
      </c>
      <c r="AB2772">
        <v>102279</v>
      </c>
      <c r="AC2772">
        <v>103360</v>
      </c>
      <c r="AD2772">
        <v>104432</v>
      </c>
      <c r="AE2772" s="21" t="s">
        <v>1</v>
      </c>
    </row>
    <row r="2773" spans="1:31" x14ac:dyDescent="0.2">
      <c r="A2773" s="27" t="s">
        <v>57</v>
      </c>
      <c r="B2773" s="13" t="s">
        <v>57</v>
      </c>
      <c r="C2773" s="14">
        <v>598</v>
      </c>
      <c r="D2773" s="13" t="s">
        <v>466</v>
      </c>
      <c r="E2773" s="13" t="s">
        <v>497</v>
      </c>
      <c r="F2773" s="13" t="s">
        <v>313</v>
      </c>
      <c r="G2773" s="14" t="s">
        <v>329</v>
      </c>
      <c r="H2773" s="205">
        <v>80498</v>
      </c>
      <c r="I2773" s="205">
        <v>83108</v>
      </c>
      <c r="J2773" s="205">
        <v>85803</v>
      </c>
      <c r="K2773" s="205">
        <v>88130</v>
      </c>
      <c r="L2773" s="205">
        <v>89940</v>
      </c>
      <c r="M2773">
        <v>91411</v>
      </c>
      <c r="N2773">
        <v>92927</v>
      </c>
      <c r="O2773">
        <v>94393</v>
      </c>
      <c r="P2773">
        <v>95838</v>
      </c>
      <c r="Q2773">
        <v>97309</v>
      </c>
      <c r="R2773">
        <v>98769</v>
      </c>
      <c r="S2773">
        <v>100167</v>
      </c>
      <c r="T2773">
        <v>101561</v>
      </c>
      <c r="U2773">
        <v>102747</v>
      </c>
      <c r="V2773">
        <v>103708</v>
      </c>
      <c r="W2773">
        <v>104524</v>
      </c>
      <c r="X2773">
        <v>105352</v>
      </c>
      <c r="Y2773">
        <v>106127</v>
      </c>
      <c r="Z2773">
        <v>107020</v>
      </c>
      <c r="AA2773">
        <v>108102</v>
      </c>
      <c r="AB2773">
        <v>109303</v>
      </c>
      <c r="AC2773">
        <v>110480</v>
      </c>
      <c r="AD2773">
        <v>111650</v>
      </c>
      <c r="AE2773" s="22" t="s">
        <v>1</v>
      </c>
    </row>
    <row r="2774" spans="1:31" x14ac:dyDescent="0.2">
      <c r="A2774" s="25" t="s">
        <v>57</v>
      </c>
      <c r="B2774" s="11" t="s">
        <v>57</v>
      </c>
      <c r="C2774" s="12">
        <v>598</v>
      </c>
      <c r="D2774" s="11" t="s">
        <v>466</v>
      </c>
      <c r="E2774" s="11" t="s">
        <v>451</v>
      </c>
      <c r="F2774" s="11" t="s">
        <v>312</v>
      </c>
      <c r="G2774" s="12" t="s">
        <v>361</v>
      </c>
      <c r="H2774" s="205">
        <v>73454</v>
      </c>
      <c r="I2774" s="205">
        <v>75896</v>
      </c>
      <c r="J2774" s="205">
        <v>78302</v>
      </c>
      <c r="K2774" s="205">
        <v>80766</v>
      </c>
      <c r="L2774" s="205">
        <v>82912</v>
      </c>
      <c r="M2774">
        <v>84547</v>
      </c>
      <c r="N2774">
        <v>85850</v>
      </c>
      <c r="O2774">
        <v>87197</v>
      </c>
      <c r="P2774">
        <v>88490</v>
      </c>
      <c r="Q2774">
        <v>89784</v>
      </c>
      <c r="R2774">
        <v>91136</v>
      </c>
      <c r="S2774">
        <v>92505</v>
      </c>
      <c r="T2774">
        <v>93817</v>
      </c>
      <c r="U2774">
        <v>95082</v>
      </c>
      <c r="V2774">
        <v>96198</v>
      </c>
      <c r="W2774">
        <v>97084</v>
      </c>
      <c r="X2774">
        <v>97820</v>
      </c>
      <c r="Y2774">
        <v>98560</v>
      </c>
      <c r="Z2774">
        <v>99281</v>
      </c>
      <c r="AA2774">
        <v>100102</v>
      </c>
      <c r="AB2774">
        <v>101091</v>
      </c>
      <c r="AC2774">
        <v>102192</v>
      </c>
      <c r="AD2774">
        <v>103266</v>
      </c>
      <c r="AE2774" s="21" t="s">
        <v>1</v>
      </c>
    </row>
    <row r="2775" spans="1:31" x14ac:dyDescent="0.2">
      <c r="A2775" s="27" t="s">
        <v>57</v>
      </c>
      <c r="B2775" s="13" t="s">
        <v>57</v>
      </c>
      <c r="C2775" s="14">
        <v>598</v>
      </c>
      <c r="D2775" s="13" t="s">
        <v>466</v>
      </c>
      <c r="E2775" s="13" t="s">
        <v>498</v>
      </c>
      <c r="F2775" s="13" t="s">
        <v>313</v>
      </c>
      <c r="G2775" s="14" t="s">
        <v>361</v>
      </c>
      <c r="H2775" s="205">
        <v>77806</v>
      </c>
      <c r="I2775" s="205">
        <v>80434</v>
      </c>
      <c r="J2775" s="205">
        <v>83041</v>
      </c>
      <c r="K2775" s="205">
        <v>85668</v>
      </c>
      <c r="L2775" s="205">
        <v>87996</v>
      </c>
      <c r="M2775">
        <v>89813</v>
      </c>
      <c r="N2775">
        <v>91286</v>
      </c>
      <c r="O2775">
        <v>92801</v>
      </c>
      <c r="P2775">
        <v>94261</v>
      </c>
      <c r="Q2775">
        <v>95707</v>
      </c>
      <c r="R2775">
        <v>97182</v>
      </c>
      <c r="S2775">
        <v>98650</v>
      </c>
      <c r="T2775">
        <v>100062</v>
      </c>
      <c r="U2775">
        <v>101418</v>
      </c>
      <c r="V2775">
        <v>102628</v>
      </c>
      <c r="W2775">
        <v>103602</v>
      </c>
      <c r="X2775">
        <v>104416</v>
      </c>
      <c r="Y2775">
        <v>105229</v>
      </c>
      <c r="Z2775">
        <v>106013</v>
      </c>
      <c r="AA2775">
        <v>106913</v>
      </c>
      <c r="AB2775">
        <v>107995</v>
      </c>
      <c r="AC2775">
        <v>109192</v>
      </c>
      <c r="AD2775">
        <v>110362</v>
      </c>
      <c r="AE2775" s="22" t="s">
        <v>1</v>
      </c>
    </row>
    <row r="2776" spans="1:31" x14ac:dyDescent="0.2">
      <c r="A2776" s="25" t="s">
        <v>57</v>
      </c>
      <c r="B2776" s="11" t="s">
        <v>57</v>
      </c>
      <c r="C2776" s="12">
        <v>598</v>
      </c>
      <c r="D2776" s="11" t="s">
        <v>466</v>
      </c>
      <c r="E2776" s="11" t="s">
        <v>452</v>
      </c>
      <c r="F2776" s="11" t="s">
        <v>312</v>
      </c>
      <c r="G2776" s="12" t="s">
        <v>328</v>
      </c>
      <c r="H2776" s="205">
        <v>71238</v>
      </c>
      <c r="I2776" s="205">
        <v>73407</v>
      </c>
      <c r="J2776" s="205">
        <v>75820</v>
      </c>
      <c r="K2776" s="205">
        <v>78209</v>
      </c>
      <c r="L2776" s="205">
        <v>80652</v>
      </c>
      <c r="M2776">
        <v>82789</v>
      </c>
      <c r="N2776">
        <v>84425</v>
      </c>
      <c r="O2776">
        <v>85739</v>
      </c>
      <c r="P2776">
        <v>87073</v>
      </c>
      <c r="Q2776">
        <v>88369</v>
      </c>
      <c r="R2776">
        <v>89669</v>
      </c>
      <c r="S2776">
        <v>91033</v>
      </c>
      <c r="T2776">
        <v>92411</v>
      </c>
      <c r="U2776">
        <v>93694</v>
      </c>
      <c r="V2776">
        <v>94977</v>
      </c>
      <c r="W2776">
        <v>96103</v>
      </c>
      <c r="X2776">
        <v>96991</v>
      </c>
      <c r="Y2776">
        <v>97723</v>
      </c>
      <c r="Z2776">
        <v>98466</v>
      </c>
      <c r="AA2776">
        <v>99191</v>
      </c>
      <c r="AB2776">
        <v>100012</v>
      </c>
      <c r="AC2776">
        <v>100999</v>
      </c>
      <c r="AD2776">
        <v>102094</v>
      </c>
      <c r="AE2776" s="21" t="s">
        <v>1</v>
      </c>
    </row>
    <row r="2777" spans="1:31" x14ac:dyDescent="0.2">
      <c r="A2777" s="27" t="s">
        <v>57</v>
      </c>
      <c r="B2777" s="13" t="s">
        <v>57</v>
      </c>
      <c r="C2777" s="14">
        <v>598</v>
      </c>
      <c r="D2777" s="13" t="s">
        <v>466</v>
      </c>
      <c r="E2777" s="13" t="s">
        <v>499</v>
      </c>
      <c r="F2777" s="13" t="s">
        <v>313</v>
      </c>
      <c r="G2777" s="14" t="s">
        <v>328</v>
      </c>
      <c r="H2777" s="205">
        <v>75393</v>
      </c>
      <c r="I2777" s="205">
        <v>77738</v>
      </c>
      <c r="J2777" s="205">
        <v>80351</v>
      </c>
      <c r="K2777" s="205">
        <v>82891</v>
      </c>
      <c r="L2777" s="205">
        <v>85521</v>
      </c>
      <c r="M2777">
        <v>87857</v>
      </c>
      <c r="N2777">
        <v>89679</v>
      </c>
      <c r="O2777">
        <v>91158</v>
      </c>
      <c r="P2777">
        <v>92649</v>
      </c>
      <c r="Q2777">
        <v>94114</v>
      </c>
      <c r="R2777">
        <v>95567</v>
      </c>
      <c r="S2777">
        <v>97054</v>
      </c>
      <c r="T2777">
        <v>98532</v>
      </c>
      <c r="U2777">
        <v>99900</v>
      </c>
      <c r="V2777">
        <v>101283</v>
      </c>
      <c r="W2777">
        <v>102509</v>
      </c>
      <c r="X2777">
        <v>103485</v>
      </c>
      <c r="Y2777">
        <v>104293</v>
      </c>
      <c r="Z2777">
        <v>105097</v>
      </c>
      <c r="AA2777">
        <v>105890</v>
      </c>
      <c r="AB2777">
        <v>106794</v>
      </c>
      <c r="AC2777">
        <v>107876</v>
      </c>
      <c r="AD2777">
        <v>109069</v>
      </c>
      <c r="AE2777" s="22" t="s">
        <v>1</v>
      </c>
    </row>
    <row r="2778" spans="1:31" x14ac:dyDescent="0.2">
      <c r="A2778" s="25" t="s">
        <v>57</v>
      </c>
      <c r="B2778" s="11" t="s">
        <v>57</v>
      </c>
      <c r="C2778" s="12">
        <v>598</v>
      </c>
      <c r="D2778" s="11" t="s">
        <v>466</v>
      </c>
      <c r="E2778" s="11" t="s">
        <v>453</v>
      </c>
      <c r="F2778" s="11" t="s">
        <v>312</v>
      </c>
      <c r="G2778" s="12" t="s">
        <v>337</v>
      </c>
      <c r="H2778" s="205">
        <v>69456</v>
      </c>
      <c r="I2778" s="205">
        <v>71184</v>
      </c>
      <c r="J2778" s="205">
        <v>73325</v>
      </c>
      <c r="K2778" s="205">
        <v>75719</v>
      </c>
      <c r="L2778" s="205">
        <v>78090</v>
      </c>
      <c r="M2778">
        <v>80523</v>
      </c>
      <c r="N2778">
        <v>82659</v>
      </c>
      <c r="O2778">
        <v>84307</v>
      </c>
      <c r="P2778">
        <v>85605</v>
      </c>
      <c r="Q2778">
        <v>86943</v>
      </c>
      <c r="R2778">
        <v>88246</v>
      </c>
      <c r="S2778">
        <v>89559</v>
      </c>
      <c r="T2778">
        <v>90933</v>
      </c>
      <c r="U2778">
        <v>92279</v>
      </c>
      <c r="V2778">
        <v>93580</v>
      </c>
      <c r="W2778">
        <v>94874</v>
      </c>
      <c r="X2778">
        <v>96002</v>
      </c>
      <c r="Y2778">
        <v>96887</v>
      </c>
      <c r="Z2778">
        <v>97619</v>
      </c>
      <c r="AA2778">
        <v>98367</v>
      </c>
      <c r="AB2778">
        <v>99093</v>
      </c>
      <c r="AC2778">
        <v>99912</v>
      </c>
      <c r="AD2778">
        <v>100896</v>
      </c>
      <c r="AE2778" s="21" t="s">
        <v>1</v>
      </c>
    </row>
    <row r="2779" spans="1:31" x14ac:dyDescent="0.2">
      <c r="A2779" s="27" t="s">
        <v>57</v>
      </c>
      <c r="B2779" s="13" t="s">
        <v>57</v>
      </c>
      <c r="C2779" s="14">
        <v>598</v>
      </c>
      <c r="D2779" s="13" t="s">
        <v>466</v>
      </c>
      <c r="E2779" s="13" t="s">
        <v>500</v>
      </c>
      <c r="F2779" s="13" t="s">
        <v>313</v>
      </c>
      <c r="G2779" s="14" t="s">
        <v>337</v>
      </c>
      <c r="H2779" s="205">
        <v>73435</v>
      </c>
      <c r="I2779" s="205">
        <v>75319</v>
      </c>
      <c r="J2779" s="205">
        <v>77650</v>
      </c>
      <c r="K2779" s="205">
        <v>80184</v>
      </c>
      <c r="L2779" s="205">
        <v>82729</v>
      </c>
      <c r="M2779">
        <v>85367</v>
      </c>
      <c r="N2779">
        <v>87711</v>
      </c>
      <c r="O2779">
        <v>89542</v>
      </c>
      <c r="P2779">
        <v>90986</v>
      </c>
      <c r="Q2779">
        <v>92483</v>
      </c>
      <c r="R2779">
        <v>93957</v>
      </c>
      <c r="S2779">
        <v>95427</v>
      </c>
      <c r="T2779">
        <v>96927</v>
      </c>
      <c r="U2779">
        <v>98350</v>
      </c>
      <c r="V2779">
        <v>99745</v>
      </c>
      <c r="W2779">
        <v>101147</v>
      </c>
      <c r="X2779">
        <v>102379</v>
      </c>
      <c r="Y2779">
        <v>103353</v>
      </c>
      <c r="Z2779">
        <v>104140</v>
      </c>
      <c r="AA2779">
        <v>104954</v>
      </c>
      <c r="AB2779">
        <v>105754</v>
      </c>
      <c r="AC2779">
        <v>106662</v>
      </c>
      <c r="AD2779">
        <v>107744</v>
      </c>
      <c r="AE2779" s="22" t="s">
        <v>1</v>
      </c>
    </row>
    <row r="2780" spans="1:31" x14ac:dyDescent="0.2">
      <c r="A2780" s="25" t="s">
        <v>57</v>
      </c>
      <c r="B2780" s="11" t="s">
        <v>57</v>
      </c>
      <c r="C2780" s="12">
        <v>598</v>
      </c>
      <c r="D2780" s="11" t="s">
        <v>466</v>
      </c>
      <c r="E2780" s="11" t="s">
        <v>454</v>
      </c>
      <c r="F2780" s="11" t="s">
        <v>312</v>
      </c>
      <c r="G2780" s="12" t="s">
        <v>369</v>
      </c>
      <c r="H2780" s="205">
        <v>67987</v>
      </c>
      <c r="I2780" s="205">
        <v>69399</v>
      </c>
      <c r="J2780" s="205">
        <v>71097</v>
      </c>
      <c r="K2780" s="205">
        <v>73214</v>
      </c>
      <c r="L2780" s="205">
        <v>75592</v>
      </c>
      <c r="M2780">
        <v>77954</v>
      </c>
      <c r="N2780">
        <v>80387</v>
      </c>
      <c r="O2780">
        <v>82534</v>
      </c>
      <c r="P2780">
        <v>84161</v>
      </c>
      <c r="Q2780">
        <v>85465</v>
      </c>
      <c r="R2780">
        <v>86811</v>
      </c>
      <c r="S2780">
        <v>88126</v>
      </c>
      <c r="T2780">
        <v>89451</v>
      </c>
      <c r="U2780">
        <v>90789</v>
      </c>
      <c r="V2780">
        <v>92155</v>
      </c>
      <c r="W2780">
        <v>93468</v>
      </c>
      <c r="X2780">
        <v>94764</v>
      </c>
      <c r="Y2780">
        <v>95890</v>
      </c>
      <c r="Z2780">
        <v>96772</v>
      </c>
      <c r="AA2780">
        <v>97510</v>
      </c>
      <c r="AB2780">
        <v>98259</v>
      </c>
      <c r="AC2780">
        <v>98984</v>
      </c>
      <c r="AD2780">
        <v>99802</v>
      </c>
      <c r="AE2780" s="21" t="s">
        <v>1</v>
      </c>
    </row>
    <row r="2781" spans="1:31" x14ac:dyDescent="0.2">
      <c r="A2781" s="27" t="s">
        <v>57</v>
      </c>
      <c r="B2781" s="13" t="s">
        <v>57</v>
      </c>
      <c r="C2781" s="14">
        <v>598</v>
      </c>
      <c r="D2781" s="13" t="s">
        <v>466</v>
      </c>
      <c r="E2781" s="13" t="s">
        <v>501</v>
      </c>
      <c r="F2781" s="13" t="s">
        <v>313</v>
      </c>
      <c r="G2781" s="14" t="s">
        <v>369</v>
      </c>
      <c r="H2781" s="205">
        <v>71804</v>
      </c>
      <c r="I2781" s="205">
        <v>73358</v>
      </c>
      <c r="J2781" s="205">
        <v>75227</v>
      </c>
      <c r="K2781" s="205">
        <v>77464</v>
      </c>
      <c r="L2781" s="205">
        <v>80006</v>
      </c>
      <c r="M2781">
        <v>82561</v>
      </c>
      <c r="N2781">
        <v>85208</v>
      </c>
      <c r="O2781">
        <v>87562</v>
      </c>
      <c r="P2781">
        <v>89348</v>
      </c>
      <c r="Q2781">
        <v>90801</v>
      </c>
      <c r="R2781">
        <v>92308</v>
      </c>
      <c r="S2781">
        <v>93800</v>
      </c>
      <c r="T2781">
        <v>95287</v>
      </c>
      <c r="U2781">
        <v>96724</v>
      </c>
      <c r="V2781">
        <v>98176</v>
      </c>
      <c r="W2781">
        <v>99591</v>
      </c>
      <c r="X2781">
        <v>101001</v>
      </c>
      <c r="Y2781">
        <v>102235</v>
      </c>
      <c r="Z2781">
        <v>103179</v>
      </c>
      <c r="AA2781">
        <v>103978</v>
      </c>
      <c r="AB2781">
        <v>104799</v>
      </c>
      <c r="AC2781">
        <v>105607</v>
      </c>
      <c r="AD2781">
        <v>106519</v>
      </c>
      <c r="AE2781" s="22" t="s">
        <v>1</v>
      </c>
    </row>
    <row r="2782" spans="1:31" x14ac:dyDescent="0.2">
      <c r="A2782" s="25" t="s">
        <v>57</v>
      </c>
      <c r="B2782" s="11" t="s">
        <v>57</v>
      </c>
      <c r="C2782" s="12">
        <v>598</v>
      </c>
      <c r="D2782" s="11" t="s">
        <v>466</v>
      </c>
      <c r="E2782" s="11" t="s">
        <v>473</v>
      </c>
      <c r="F2782" s="11" t="s">
        <v>312</v>
      </c>
      <c r="G2782" s="12" t="s">
        <v>359</v>
      </c>
      <c r="H2782">
        <v>66497</v>
      </c>
      <c r="I2782">
        <v>67928</v>
      </c>
      <c r="J2782">
        <v>69309</v>
      </c>
      <c r="K2782">
        <v>70978</v>
      </c>
      <c r="L2782">
        <v>73077</v>
      </c>
      <c r="M2782">
        <v>75449</v>
      </c>
      <c r="N2782">
        <v>77814</v>
      </c>
      <c r="O2782">
        <v>80256</v>
      </c>
      <c r="P2782">
        <v>82380</v>
      </c>
      <c r="Q2782">
        <v>84009</v>
      </c>
      <c r="R2782">
        <v>85322</v>
      </c>
      <c r="S2782">
        <v>86682</v>
      </c>
      <c r="T2782">
        <v>88010</v>
      </c>
      <c r="U2782">
        <v>89298</v>
      </c>
      <c r="V2782">
        <v>90654</v>
      </c>
      <c r="W2782">
        <v>92032</v>
      </c>
      <c r="X2782">
        <v>93349</v>
      </c>
      <c r="Y2782">
        <v>94644</v>
      </c>
      <c r="Z2782">
        <v>95767</v>
      </c>
      <c r="AA2782">
        <v>96651</v>
      </c>
      <c r="AB2782">
        <v>97392</v>
      </c>
      <c r="AC2782">
        <v>98142</v>
      </c>
      <c r="AD2782">
        <v>98866</v>
      </c>
      <c r="AE2782" s="21"/>
    </row>
    <row r="2783" spans="1:31" x14ac:dyDescent="0.2">
      <c r="A2783" s="27" t="s">
        <v>57</v>
      </c>
      <c r="B2783" s="13" t="s">
        <v>57</v>
      </c>
      <c r="C2783" s="14">
        <v>598</v>
      </c>
      <c r="D2783" s="13" t="s">
        <v>466</v>
      </c>
      <c r="E2783" s="13" t="s">
        <v>480</v>
      </c>
      <c r="F2783" s="13" t="s">
        <v>313</v>
      </c>
      <c r="G2783" s="14" t="s">
        <v>359</v>
      </c>
      <c r="H2783">
        <v>70156</v>
      </c>
      <c r="I2783">
        <v>71726</v>
      </c>
      <c r="J2783">
        <v>73263</v>
      </c>
      <c r="K2783">
        <v>75028</v>
      </c>
      <c r="L2783">
        <v>77268</v>
      </c>
      <c r="M2783">
        <v>79822</v>
      </c>
      <c r="N2783">
        <v>82387</v>
      </c>
      <c r="O2783">
        <v>85046</v>
      </c>
      <c r="P2783">
        <v>87353</v>
      </c>
      <c r="Q2783">
        <v>89141</v>
      </c>
      <c r="R2783">
        <v>90606</v>
      </c>
      <c r="S2783">
        <v>92132</v>
      </c>
      <c r="T2783">
        <v>93644</v>
      </c>
      <c r="U2783">
        <v>95068</v>
      </c>
      <c r="V2783">
        <v>96528</v>
      </c>
      <c r="W2783">
        <v>98001</v>
      </c>
      <c r="X2783">
        <v>99425</v>
      </c>
      <c r="Y2783">
        <v>100839</v>
      </c>
      <c r="Z2783">
        <v>102044</v>
      </c>
      <c r="AA2783">
        <v>102995</v>
      </c>
      <c r="AB2783">
        <v>103803</v>
      </c>
      <c r="AC2783">
        <v>104633</v>
      </c>
      <c r="AD2783">
        <v>105447</v>
      </c>
      <c r="AE2783" s="22"/>
    </row>
    <row r="2784" spans="1:31" x14ac:dyDescent="0.2">
      <c r="A2784" s="25" t="s">
        <v>57</v>
      </c>
      <c r="B2784" s="11" t="s">
        <v>57</v>
      </c>
      <c r="C2784" s="12">
        <v>598</v>
      </c>
      <c r="D2784" s="11" t="s">
        <v>466</v>
      </c>
      <c r="E2784" s="11" t="s">
        <v>474</v>
      </c>
      <c r="F2784" s="11" t="s">
        <v>312</v>
      </c>
      <c r="G2784" s="12" t="s">
        <v>341</v>
      </c>
      <c r="H2784">
        <v>65007.999999999993</v>
      </c>
      <c r="I2784">
        <v>66434</v>
      </c>
      <c r="J2784">
        <v>67837</v>
      </c>
      <c r="K2784">
        <v>69187</v>
      </c>
      <c r="L2784">
        <v>70834</v>
      </c>
      <c r="M2784">
        <v>72926</v>
      </c>
      <c r="N2784">
        <v>75301</v>
      </c>
      <c r="O2784">
        <v>77676</v>
      </c>
      <c r="P2784">
        <v>80099</v>
      </c>
      <c r="Q2784">
        <v>82220</v>
      </c>
      <c r="R2784">
        <v>83855</v>
      </c>
      <c r="S2784">
        <v>85183</v>
      </c>
      <c r="T2784">
        <v>86556</v>
      </c>
      <c r="U2784">
        <v>87853</v>
      </c>
      <c r="V2784">
        <v>89155</v>
      </c>
      <c r="W2784">
        <v>90521</v>
      </c>
      <c r="X2784">
        <v>91904</v>
      </c>
      <c r="Y2784">
        <v>93220</v>
      </c>
      <c r="Z2784">
        <v>94516</v>
      </c>
      <c r="AA2784">
        <v>95637</v>
      </c>
      <c r="AB2784">
        <v>96522</v>
      </c>
      <c r="AC2784">
        <v>97264</v>
      </c>
      <c r="AD2784">
        <v>98015</v>
      </c>
      <c r="AE2784" s="21"/>
    </row>
    <row r="2785" spans="1:31" x14ac:dyDescent="0.2">
      <c r="A2785" s="27" t="s">
        <v>57</v>
      </c>
      <c r="B2785" s="13" t="s">
        <v>57</v>
      </c>
      <c r="C2785" s="14">
        <v>598</v>
      </c>
      <c r="D2785" s="13" t="s">
        <v>466</v>
      </c>
      <c r="E2785" s="13" t="s">
        <v>481</v>
      </c>
      <c r="F2785" s="13" t="s">
        <v>313</v>
      </c>
      <c r="G2785" s="14" t="s">
        <v>341</v>
      </c>
      <c r="H2785">
        <v>68511</v>
      </c>
      <c r="I2785">
        <v>70074</v>
      </c>
      <c r="J2785">
        <v>71630</v>
      </c>
      <c r="K2785">
        <v>73059</v>
      </c>
      <c r="L2785">
        <v>74818</v>
      </c>
      <c r="M2785">
        <v>77066</v>
      </c>
      <c r="N2785">
        <v>79632</v>
      </c>
      <c r="O2785">
        <v>82211</v>
      </c>
      <c r="P2785">
        <v>84833</v>
      </c>
      <c r="Q2785">
        <v>87131</v>
      </c>
      <c r="R2785">
        <v>88925</v>
      </c>
      <c r="S2785">
        <v>90410</v>
      </c>
      <c r="T2785">
        <v>91958</v>
      </c>
      <c r="U2785">
        <v>93418</v>
      </c>
      <c r="V2785">
        <v>94857</v>
      </c>
      <c r="W2785">
        <v>96332</v>
      </c>
      <c r="X2785">
        <v>97816</v>
      </c>
      <c r="Y2785">
        <v>99246</v>
      </c>
      <c r="Z2785">
        <v>100641</v>
      </c>
      <c r="AA2785">
        <v>101844</v>
      </c>
      <c r="AB2785">
        <v>102800</v>
      </c>
      <c r="AC2785">
        <v>103617</v>
      </c>
      <c r="AD2785">
        <v>104454</v>
      </c>
      <c r="AE2785" s="22"/>
    </row>
    <row r="2786" spans="1:31" x14ac:dyDescent="0.2">
      <c r="A2786" s="25" t="s">
        <v>57</v>
      </c>
      <c r="B2786" s="11" t="s">
        <v>57</v>
      </c>
      <c r="C2786" s="12">
        <v>598</v>
      </c>
      <c r="D2786" s="11" t="s">
        <v>466</v>
      </c>
      <c r="E2786" s="11" t="s">
        <v>475</v>
      </c>
      <c r="F2786" s="11" t="s">
        <v>312</v>
      </c>
      <c r="G2786" s="12" t="s">
        <v>334</v>
      </c>
      <c r="H2786">
        <v>63730</v>
      </c>
      <c r="I2786">
        <v>64938.999999999993</v>
      </c>
      <c r="J2786">
        <v>66340</v>
      </c>
      <c r="K2786">
        <v>67713</v>
      </c>
      <c r="L2786">
        <v>69040</v>
      </c>
      <c r="M2786">
        <v>70676</v>
      </c>
      <c r="N2786">
        <v>72769</v>
      </c>
      <c r="O2786">
        <v>75157</v>
      </c>
      <c r="P2786">
        <v>77521</v>
      </c>
      <c r="Q2786">
        <v>79937</v>
      </c>
      <c r="R2786">
        <v>82057</v>
      </c>
      <c r="S2786">
        <v>83704</v>
      </c>
      <c r="T2786">
        <v>85047</v>
      </c>
      <c r="U2786">
        <v>86398</v>
      </c>
      <c r="V2786">
        <v>87705</v>
      </c>
      <c r="W2786">
        <v>89013</v>
      </c>
      <c r="X2786">
        <v>90381</v>
      </c>
      <c r="Y2786">
        <v>91765</v>
      </c>
      <c r="Z2786">
        <v>93090</v>
      </c>
      <c r="AA2786">
        <v>94382</v>
      </c>
      <c r="AB2786">
        <v>95500</v>
      </c>
      <c r="AC2786">
        <v>96384</v>
      </c>
      <c r="AD2786">
        <v>97127</v>
      </c>
      <c r="AE2786" s="21"/>
    </row>
    <row r="2787" spans="1:31" x14ac:dyDescent="0.2">
      <c r="A2787" s="27" t="s">
        <v>57</v>
      </c>
      <c r="B2787" s="13" t="s">
        <v>57</v>
      </c>
      <c r="C2787" s="14">
        <v>598</v>
      </c>
      <c r="D2787" s="13" t="s">
        <v>466</v>
      </c>
      <c r="E2787" s="13" t="s">
        <v>482</v>
      </c>
      <c r="F2787" s="13" t="s">
        <v>313</v>
      </c>
      <c r="G2787" s="14" t="s">
        <v>334</v>
      </c>
      <c r="H2787">
        <v>67102</v>
      </c>
      <c r="I2787">
        <v>68424</v>
      </c>
      <c r="J2787">
        <v>69975</v>
      </c>
      <c r="K2787">
        <v>71426</v>
      </c>
      <c r="L2787">
        <v>72845</v>
      </c>
      <c r="M2787">
        <v>74603</v>
      </c>
      <c r="N2787">
        <v>76859</v>
      </c>
      <c r="O2787">
        <v>79440</v>
      </c>
      <c r="P2787">
        <v>82001</v>
      </c>
      <c r="Q2787">
        <v>84607</v>
      </c>
      <c r="R2787">
        <v>86900</v>
      </c>
      <c r="S2787">
        <v>88708</v>
      </c>
      <c r="T2787">
        <v>90216</v>
      </c>
      <c r="U2787">
        <v>91732</v>
      </c>
      <c r="V2787">
        <v>93200</v>
      </c>
      <c r="W2787">
        <v>94645</v>
      </c>
      <c r="X2787">
        <v>96126</v>
      </c>
      <c r="Y2787">
        <v>97617</v>
      </c>
      <c r="Z2787">
        <v>99046</v>
      </c>
      <c r="AA2787">
        <v>100434</v>
      </c>
      <c r="AB2787">
        <v>101633</v>
      </c>
      <c r="AC2787">
        <v>102592</v>
      </c>
      <c r="AD2787">
        <v>103419</v>
      </c>
      <c r="AE2787" s="22"/>
    </row>
    <row r="2788" spans="1:31" x14ac:dyDescent="0.2">
      <c r="A2788" s="25" t="s">
        <v>57</v>
      </c>
      <c r="B2788" s="11" t="s">
        <v>57</v>
      </c>
      <c r="C2788" s="12">
        <v>598</v>
      </c>
      <c r="D2788" s="11" t="s">
        <v>466</v>
      </c>
      <c r="E2788" s="11" t="s">
        <v>476</v>
      </c>
      <c r="F2788" s="11" t="s">
        <v>312</v>
      </c>
      <c r="G2788" s="12" t="s">
        <v>345</v>
      </c>
      <c r="H2788">
        <v>62721</v>
      </c>
      <c r="I2788">
        <v>63656</v>
      </c>
      <c r="J2788">
        <v>64840.999999999993</v>
      </c>
      <c r="K2788">
        <v>66215</v>
      </c>
      <c r="L2788">
        <v>67566</v>
      </c>
      <c r="M2788">
        <v>68879</v>
      </c>
      <c r="N2788">
        <v>70513</v>
      </c>
      <c r="O2788">
        <v>72616</v>
      </c>
      <c r="P2788">
        <v>75002</v>
      </c>
      <c r="Q2788">
        <v>77360</v>
      </c>
      <c r="R2788">
        <v>79772</v>
      </c>
      <c r="S2788">
        <v>81899</v>
      </c>
      <c r="T2788">
        <v>83556</v>
      </c>
      <c r="U2788">
        <v>84887</v>
      </c>
      <c r="V2788">
        <v>86249</v>
      </c>
      <c r="W2788">
        <v>87559</v>
      </c>
      <c r="X2788">
        <v>88865</v>
      </c>
      <c r="Y2788">
        <v>90231</v>
      </c>
      <c r="Z2788">
        <v>91632</v>
      </c>
      <c r="AA2788">
        <v>92954</v>
      </c>
      <c r="AB2788">
        <v>94240</v>
      </c>
      <c r="AC2788">
        <v>95353</v>
      </c>
      <c r="AD2788">
        <v>96236</v>
      </c>
      <c r="AE2788" s="21"/>
    </row>
    <row r="2789" spans="1:31" x14ac:dyDescent="0.2">
      <c r="A2789" s="27" t="s">
        <v>57</v>
      </c>
      <c r="B2789" s="13" t="s">
        <v>57</v>
      </c>
      <c r="C2789" s="14">
        <v>598</v>
      </c>
      <c r="D2789" s="13" t="s">
        <v>466</v>
      </c>
      <c r="E2789" s="13" t="s">
        <v>483</v>
      </c>
      <c r="F2789" s="13" t="s">
        <v>313</v>
      </c>
      <c r="G2789" s="14" t="s">
        <v>345</v>
      </c>
      <c r="H2789">
        <v>65995</v>
      </c>
      <c r="I2789">
        <v>67009</v>
      </c>
      <c r="J2789">
        <v>68320</v>
      </c>
      <c r="K2789">
        <v>69771</v>
      </c>
      <c r="L2789">
        <v>71213</v>
      </c>
      <c r="M2789">
        <v>72625</v>
      </c>
      <c r="N2789">
        <v>74383</v>
      </c>
      <c r="O2789">
        <v>76649</v>
      </c>
      <c r="P2789">
        <v>79232</v>
      </c>
      <c r="Q2789">
        <v>81778</v>
      </c>
      <c r="R2789">
        <v>84372</v>
      </c>
      <c r="S2789">
        <v>86669</v>
      </c>
      <c r="T2789">
        <v>88492</v>
      </c>
      <c r="U2789">
        <v>89989</v>
      </c>
      <c r="V2789">
        <v>91513</v>
      </c>
      <c r="W2789">
        <v>92982</v>
      </c>
      <c r="X2789">
        <v>94423</v>
      </c>
      <c r="Y2789">
        <v>95906</v>
      </c>
      <c r="Z2789">
        <v>97415</v>
      </c>
      <c r="AA2789">
        <v>98837</v>
      </c>
      <c r="AB2789">
        <v>100215</v>
      </c>
      <c r="AC2789">
        <v>101409</v>
      </c>
      <c r="AD2789">
        <v>102373</v>
      </c>
      <c r="AE2789" s="22"/>
    </row>
    <row r="2790" spans="1:31" x14ac:dyDescent="0.2">
      <c r="A2790" s="25" t="s">
        <v>57</v>
      </c>
      <c r="B2790" s="11" t="s">
        <v>57</v>
      </c>
      <c r="C2790" s="12">
        <v>598</v>
      </c>
      <c r="D2790" s="11" t="s">
        <v>466</v>
      </c>
      <c r="E2790" s="11" t="s">
        <v>477</v>
      </c>
      <c r="F2790" s="11" t="s">
        <v>312</v>
      </c>
      <c r="G2790" s="12" t="s">
        <v>339</v>
      </c>
      <c r="H2790">
        <v>61878</v>
      </c>
      <c r="I2790">
        <v>62642</v>
      </c>
      <c r="J2790">
        <v>63553</v>
      </c>
      <c r="K2790">
        <v>64715</v>
      </c>
      <c r="L2790">
        <v>66067</v>
      </c>
      <c r="M2790">
        <v>67406</v>
      </c>
      <c r="N2790">
        <v>68714</v>
      </c>
      <c r="O2790">
        <v>70353</v>
      </c>
      <c r="P2790">
        <v>72461</v>
      </c>
      <c r="Q2790">
        <v>74841</v>
      </c>
      <c r="R2790">
        <v>77197</v>
      </c>
      <c r="S2790">
        <v>79611</v>
      </c>
      <c r="T2790">
        <v>81742</v>
      </c>
      <c r="U2790">
        <v>83395</v>
      </c>
      <c r="V2790">
        <v>84736</v>
      </c>
      <c r="W2790">
        <v>86101</v>
      </c>
      <c r="X2790">
        <v>87407</v>
      </c>
      <c r="Y2790">
        <v>88707</v>
      </c>
      <c r="Z2790">
        <v>90096</v>
      </c>
      <c r="AA2790">
        <v>91494</v>
      </c>
      <c r="AB2790">
        <v>92810</v>
      </c>
      <c r="AC2790">
        <v>94088</v>
      </c>
      <c r="AD2790">
        <v>95196</v>
      </c>
      <c r="AE2790" s="21"/>
    </row>
    <row r="2791" spans="1:31" x14ac:dyDescent="0.2">
      <c r="A2791" s="27" t="s">
        <v>57</v>
      </c>
      <c r="B2791" s="13" t="s">
        <v>57</v>
      </c>
      <c r="C2791" s="14">
        <v>598</v>
      </c>
      <c r="D2791" s="13" t="s">
        <v>466</v>
      </c>
      <c r="E2791" s="13" t="s">
        <v>484</v>
      </c>
      <c r="F2791" s="13" t="s">
        <v>313</v>
      </c>
      <c r="G2791" s="14" t="s">
        <v>339</v>
      </c>
      <c r="H2791">
        <v>65077</v>
      </c>
      <c r="I2791">
        <v>65897</v>
      </c>
      <c r="J2791">
        <v>66900</v>
      </c>
      <c r="K2791">
        <v>68116</v>
      </c>
      <c r="L2791">
        <v>69558</v>
      </c>
      <c r="M2791">
        <v>70994</v>
      </c>
      <c r="N2791">
        <v>72401</v>
      </c>
      <c r="O2791">
        <v>74161</v>
      </c>
      <c r="P2791">
        <v>76443</v>
      </c>
      <c r="Q2791">
        <v>79012</v>
      </c>
      <c r="R2791">
        <v>81547</v>
      </c>
      <c r="S2791">
        <v>84137</v>
      </c>
      <c r="T2791">
        <v>86438</v>
      </c>
      <c r="U2791">
        <v>88264</v>
      </c>
      <c r="V2791">
        <v>89769</v>
      </c>
      <c r="W2791">
        <v>91294</v>
      </c>
      <c r="X2791">
        <v>92753</v>
      </c>
      <c r="Y2791">
        <v>94188</v>
      </c>
      <c r="Z2791">
        <v>95702</v>
      </c>
      <c r="AA2791">
        <v>97204</v>
      </c>
      <c r="AB2791">
        <v>98616</v>
      </c>
      <c r="AC2791">
        <v>99984</v>
      </c>
      <c r="AD2791">
        <v>101175</v>
      </c>
      <c r="AE2791" s="22"/>
    </row>
    <row r="2792" spans="1:31" x14ac:dyDescent="0.2">
      <c r="A2792" s="25" t="s">
        <v>57</v>
      </c>
      <c r="B2792" s="11" t="s">
        <v>57</v>
      </c>
      <c r="C2792" s="12">
        <v>598</v>
      </c>
      <c r="D2792" s="11" t="s">
        <v>466</v>
      </c>
      <c r="E2792" s="11" t="s">
        <v>478</v>
      </c>
      <c r="F2792" s="11" t="s">
        <v>312</v>
      </c>
      <c r="G2792" s="12" t="s">
        <v>352</v>
      </c>
      <c r="H2792">
        <v>61053</v>
      </c>
      <c r="I2792">
        <v>61794</v>
      </c>
      <c r="J2792">
        <v>62533</v>
      </c>
      <c r="K2792">
        <v>63425</v>
      </c>
      <c r="L2792">
        <v>64566</v>
      </c>
      <c r="M2792">
        <v>65906</v>
      </c>
      <c r="N2792">
        <v>67240</v>
      </c>
      <c r="O2792">
        <v>68552</v>
      </c>
      <c r="P2792">
        <v>70199</v>
      </c>
      <c r="Q2792">
        <v>72302</v>
      </c>
      <c r="R2792">
        <v>74679</v>
      </c>
      <c r="S2792">
        <v>77037</v>
      </c>
      <c r="T2792">
        <v>79452</v>
      </c>
      <c r="U2792">
        <v>81581</v>
      </c>
      <c r="V2792">
        <v>83242</v>
      </c>
      <c r="W2792">
        <v>84587</v>
      </c>
      <c r="X2792">
        <v>85948</v>
      </c>
      <c r="Y2792">
        <v>87245</v>
      </c>
      <c r="Z2792">
        <v>88570</v>
      </c>
      <c r="AA2792">
        <v>89956</v>
      </c>
      <c r="AB2792">
        <v>91348</v>
      </c>
      <c r="AC2792">
        <v>92657</v>
      </c>
      <c r="AD2792">
        <v>93927</v>
      </c>
      <c r="AE2792" s="21"/>
    </row>
    <row r="2793" spans="1:31" x14ac:dyDescent="0.2">
      <c r="A2793" s="27" t="s">
        <v>57</v>
      </c>
      <c r="B2793" s="13" t="s">
        <v>57</v>
      </c>
      <c r="C2793" s="14">
        <v>598</v>
      </c>
      <c r="D2793" s="13" t="s">
        <v>466</v>
      </c>
      <c r="E2793" s="13" t="s">
        <v>485</v>
      </c>
      <c r="F2793" s="13" t="s">
        <v>313</v>
      </c>
      <c r="G2793" s="14" t="s">
        <v>352</v>
      </c>
      <c r="H2793">
        <v>98591</v>
      </c>
      <c r="I2793">
        <v>99753</v>
      </c>
      <c r="J2793">
        <v>101266</v>
      </c>
      <c r="K2793">
        <v>102699</v>
      </c>
      <c r="L2793">
        <v>104044</v>
      </c>
      <c r="M2793">
        <v>105246</v>
      </c>
      <c r="N2793">
        <v>106229</v>
      </c>
      <c r="O2793">
        <v>106902</v>
      </c>
      <c r="P2793">
        <v>107761</v>
      </c>
      <c r="Q2793">
        <v>108532</v>
      </c>
      <c r="R2793">
        <v>109295</v>
      </c>
      <c r="S2793">
        <v>110157</v>
      </c>
      <c r="T2793">
        <v>111241</v>
      </c>
      <c r="U2793">
        <v>86212</v>
      </c>
      <c r="V2793">
        <v>88043</v>
      </c>
      <c r="W2793">
        <v>89549</v>
      </c>
      <c r="X2793">
        <v>91065</v>
      </c>
      <c r="Y2793">
        <v>92511</v>
      </c>
      <c r="Z2793">
        <v>93983</v>
      </c>
      <c r="AA2793">
        <v>95489</v>
      </c>
      <c r="AB2793">
        <v>96981</v>
      </c>
      <c r="AC2793">
        <v>98385</v>
      </c>
      <c r="AD2793">
        <v>99743</v>
      </c>
      <c r="AE2793" s="22"/>
    </row>
    <row r="2794" spans="1:31" x14ac:dyDescent="0.2">
      <c r="A2794" s="25" t="s">
        <v>57</v>
      </c>
      <c r="B2794" s="11" t="s">
        <v>57</v>
      </c>
      <c r="C2794" s="12">
        <v>598</v>
      </c>
      <c r="D2794" s="11" t="s">
        <v>466</v>
      </c>
      <c r="E2794" s="11" t="s">
        <v>479</v>
      </c>
      <c r="F2794" s="11" t="s">
        <v>312</v>
      </c>
      <c r="G2794" s="12" t="s">
        <v>338</v>
      </c>
      <c r="H2794">
        <v>60287</v>
      </c>
      <c r="I2794">
        <v>60965</v>
      </c>
      <c r="J2794">
        <v>61682</v>
      </c>
      <c r="K2794">
        <v>62404</v>
      </c>
      <c r="L2794">
        <v>63276</v>
      </c>
      <c r="M2794">
        <v>64405</v>
      </c>
      <c r="N2794">
        <v>65740</v>
      </c>
      <c r="O2794">
        <v>67078</v>
      </c>
      <c r="P2794">
        <v>68398</v>
      </c>
      <c r="Q2794">
        <v>70041</v>
      </c>
      <c r="R2794">
        <v>72141</v>
      </c>
      <c r="S2794">
        <v>74520</v>
      </c>
      <c r="T2794">
        <v>76880</v>
      </c>
      <c r="U2794">
        <v>79291</v>
      </c>
      <c r="V2794">
        <v>81427</v>
      </c>
      <c r="W2794">
        <v>83091</v>
      </c>
      <c r="X2794">
        <v>84431</v>
      </c>
      <c r="Y2794">
        <v>85784</v>
      </c>
      <c r="Z2794">
        <v>87105</v>
      </c>
      <c r="AA2794">
        <v>88428</v>
      </c>
      <c r="AB2794">
        <v>89808</v>
      </c>
      <c r="AC2794">
        <v>91193</v>
      </c>
      <c r="AD2794">
        <v>92495</v>
      </c>
      <c r="AE2794" s="21"/>
    </row>
    <row r="2795" spans="1:31" x14ac:dyDescent="0.2">
      <c r="A2795" s="27" t="s">
        <v>57</v>
      </c>
      <c r="B2795" s="13" t="s">
        <v>57</v>
      </c>
      <c r="C2795" s="14">
        <v>598</v>
      </c>
      <c r="D2795" s="13" t="s">
        <v>466</v>
      </c>
      <c r="E2795" s="13" t="s">
        <v>486</v>
      </c>
      <c r="F2795" s="13" t="s">
        <v>313</v>
      </c>
      <c r="G2795" s="14" t="s">
        <v>338</v>
      </c>
      <c r="H2795">
        <v>63348</v>
      </c>
      <c r="I2795">
        <v>64071</v>
      </c>
      <c r="J2795">
        <v>64854</v>
      </c>
      <c r="K2795">
        <v>65581</v>
      </c>
      <c r="L2795">
        <v>66486</v>
      </c>
      <c r="M2795">
        <v>67686</v>
      </c>
      <c r="N2795">
        <v>69117</v>
      </c>
      <c r="O2795">
        <v>70545</v>
      </c>
      <c r="P2795">
        <v>71974</v>
      </c>
      <c r="Q2795">
        <v>73744</v>
      </c>
      <c r="R2795">
        <v>75999</v>
      </c>
      <c r="S2795">
        <v>78554</v>
      </c>
      <c r="T2795">
        <v>81084</v>
      </c>
      <c r="U2795">
        <v>83680</v>
      </c>
      <c r="V2795">
        <v>85992</v>
      </c>
      <c r="W2795">
        <v>87822</v>
      </c>
      <c r="X2795">
        <v>89319</v>
      </c>
      <c r="Y2795">
        <v>90823</v>
      </c>
      <c r="Z2795">
        <v>92308</v>
      </c>
      <c r="AA2795">
        <v>93769</v>
      </c>
      <c r="AB2795">
        <v>95264</v>
      </c>
      <c r="AC2795">
        <v>96748</v>
      </c>
      <c r="AD2795">
        <v>98142</v>
      </c>
      <c r="AE2795" s="22"/>
    </row>
    <row r="2796" spans="1:31" x14ac:dyDescent="0.2">
      <c r="A2796" s="25" t="s">
        <v>57</v>
      </c>
      <c r="B2796" s="11" t="s">
        <v>57</v>
      </c>
      <c r="C2796" s="12">
        <v>598</v>
      </c>
      <c r="D2796" s="11" t="s">
        <v>466</v>
      </c>
      <c r="E2796" s="11" t="s">
        <v>458</v>
      </c>
      <c r="F2796" s="11" t="s">
        <v>312</v>
      </c>
      <c r="G2796" s="12" t="s">
        <v>457</v>
      </c>
      <c r="H2796" s="205">
        <v>340186</v>
      </c>
      <c r="I2796" s="205">
        <v>348352</v>
      </c>
      <c r="J2796" s="205">
        <v>357387.99999999994</v>
      </c>
      <c r="K2796" s="205">
        <v>367307</v>
      </c>
      <c r="L2796" s="205">
        <v>378245</v>
      </c>
      <c r="M2796">
        <v>389641</v>
      </c>
      <c r="N2796">
        <v>400585.99999999994</v>
      </c>
      <c r="O2796">
        <v>410512</v>
      </c>
      <c r="P2796">
        <v>419318</v>
      </c>
      <c r="Q2796">
        <v>427006.00000000006</v>
      </c>
      <c r="R2796">
        <v>433903</v>
      </c>
      <c r="S2796">
        <v>440582.99999999994</v>
      </c>
      <c r="T2796">
        <v>447360.99999999994</v>
      </c>
      <c r="U2796">
        <v>453913</v>
      </c>
      <c r="V2796">
        <v>460520.99999999994</v>
      </c>
      <c r="W2796">
        <v>466998</v>
      </c>
      <c r="X2796">
        <v>473010</v>
      </c>
      <c r="Y2796">
        <v>478364.00000000006</v>
      </c>
      <c r="Z2796">
        <v>483140</v>
      </c>
      <c r="AA2796">
        <v>487356</v>
      </c>
      <c r="AB2796">
        <v>491278</v>
      </c>
      <c r="AC2796">
        <v>495301</v>
      </c>
      <c r="AD2796">
        <v>499673</v>
      </c>
      <c r="AE2796" s="21" t="s">
        <v>1</v>
      </c>
    </row>
    <row r="2797" spans="1:31" x14ac:dyDescent="0.2">
      <c r="A2797" s="27" t="s">
        <v>57</v>
      </c>
      <c r="B2797" s="13" t="s">
        <v>57</v>
      </c>
      <c r="C2797" s="14">
        <v>598</v>
      </c>
      <c r="D2797" s="13" t="s">
        <v>466</v>
      </c>
      <c r="E2797" s="13" t="s">
        <v>456</v>
      </c>
      <c r="F2797" s="13" t="s">
        <v>312</v>
      </c>
      <c r="G2797" s="14" t="s">
        <v>455</v>
      </c>
      <c r="H2797" s="205">
        <v>309669</v>
      </c>
      <c r="I2797" s="205">
        <v>313996</v>
      </c>
      <c r="J2797" s="205">
        <v>318949</v>
      </c>
      <c r="K2797" s="205">
        <v>324472</v>
      </c>
      <c r="L2797" s="205">
        <v>330515.00000000006</v>
      </c>
      <c r="M2797">
        <v>337272.00000000006</v>
      </c>
      <c r="N2797">
        <v>344976</v>
      </c>
      <c r="O2797">
        <v>353756</v>
      </c>
      <c r="P2797">
        <v>363581</v>
      </c>
      <c r="Q2797">
        <v>374481</v>
      </c>
      <c r="R2797">
        <v>385846.00000000006</v>
      </c>
      <c r="S2797">
        <v>396770.99999999994</v>
      </c>
      <c r="T2797">
        <v>406677</v>
      </c>
      <c r="U2797">
        <v>415552</v>
      </c>
      <c r="V2797">
        <v>423359.00000000006</v>
      </c>
      <c r="W2797">
        <v>430351</v>
      </c>
      <c r="X2797">
        <v>437031.99999999994</v>
      </c>
      <c r="Y2797">
        <v>443732</v>
      </c>
      <c r="Z2797">
        <v>450493</v>
      </c>
      <c r="AA2797">
        <v>457214.00000000006</v>
      </c>
      <c r="AB2797">
        <v>463706</v>
      </c>
      <c r="AC2797">
        <v>469674.99999999994</v>
      </c>
      <c r="AD2797">
        <v>474981</v>
      </c>
      <c r="AE2797" s="22" t="s">
        <v>1</v>
      </c>
    </row>
    <row r="2798" spans="1:31" x14ac:dyDescent="0.2">
      <c r="A2798" s="25" t="s">
        <v>57</v>
      </c>
      <c r="B2798" s="11" t="s">
        <v>57</v>
      </c>
      <c r="C2798" s="12">
        <v>598</v>
      </c>
      <c r="D2798" s="11" t="s">
        <v>466</v>
      </c>
      <c r="E2798" s="11" t="s">
        <v>502</v>
      </c>
      <c r="F2798" s="11" t="s">
        <v>313</v>
      </c>
      <c r="G2798" s="12" t="s">
        <v>457</v>
      </c>
      <c r="H2798" s="205">
        <v>359299</v>
      </c>
      <c r="I2798" s="205">
        <v>368215.00000000006</v>
      </c>
      <c r="J2798" s="205">
        <v>378121</v>
      </c>
      <c r="K2798" s="205">
        <v>388626</v>
      </c>
      <c r="L2798" s="205">
        <v>400342</v>
      </c>
      <c r="M2798">
        <v>412673</v>
      </c>
      <c r="N2798">
        <v>424616.99999999994</v>
      </c>
      <c r="O2798">
        <v>435519</v>
      </c>
      <c r="P2798">
        <v>445169</v>
      </c>
      <c r="Q2798">
        <v>453670.00000000006</v>
      </c>
      <c r="R2798">
        <v>461363</v>
      </c>
      <c r="S2798">
        <v>468823</v>
      </c>
      <c r="T2798">
        <v>476347.99999999994</v>
      </c>
      <c r="U2798">
        <v>483460</v>
      </c>
      <c r="V2798">
        <v>490589.00000000006</v>
      </c>
      <c r="W2798">
        <v>497580.00000000006</v>
      </c>
      <c r="X2798">
        <v>504106</v>
      </c>
      <c r="Y2798">
        <v>509966</v>
      </c>
      <c r="Z2798">
        <v>515101</v>
      </c>
      <c r="AA2798">
        <v>519661.00000000006</v>
      </c>
      <c r="AB2798">
        <v>523949.99999999994</v>
      </c>
      <c r="AC2798">
        <v>528395</v>
      </c>
      <c r="AD2798">
        <v>533233</v>
      </c>
      <c r="AE2798" s="21" t="s">
        <v>1</v>
      </c>
    </row>
    <row r="2799" spans="1:31" x14ac:dyDescent="0.2">
      <c r="A2799" s="27" t="s">
        <v>57</v>
      </c>
      <c r="B2799" s="13" t="s">
        <v>57</v>
      </c>
      <c r="C2799" s="14">
        <v>598</v>
      </c>
      <c r="D2799" s="13" t="s">
        <v>466</v>
      </c>
      <c r="E2799" s="13" t="s">
        <v>503</v>
      </c>
      <c r="F2799" s="13" t="s">
        <v>313</v>
      </c>
      <c r="G2799" s="14" t="s">
        <v>338</v>
      </c>
      <c r="H2799" s="205">
        <v>325702.00000000006</v>
      </c>
      <c r="I2799" s="205">
        <v>330375</v>
      </c>
      <c r="J2799" s="205">
        <v>335830.99999999994</v>
      </c>
      <c r="K2799" s="205">
        <v>341591</v>
      </c>
      <c r="L2799" s="205">
        <v>348005</v>
      </c>
      <c r="M2799">
        <v>355248.00000000006</v>
      </c>
      <c r="N2799">
        <v>363531</v>
      </c>
      <c r="O2799">
        <v>372969</v>
      </c>
      <c r="P2799">
        <v>383608</v>
      </c>
      <c r="Q2799">
        <v>395366</v>
      </c>
      <c r="R2799">
        <v>407601</v>
      </c>
      <c r="S2799">
        <v>419383.00000000006</v>
      </c>
      <c r="T2799">
        <v>430132</v>
      </c>
      <c r="U2799">
        <v>439877</v>
      </c>
      <c r="V2799">
        <v>448517.00000000006</v>
      </c>
      <c r="W2799">
        <v>456292.00000000006</v>
      </c>
      <c r="X2799">
        <v>463686.00000000006</v>
      </c>
      <c r="Y2799">
        <v>471044.99999999994</v>
      </c>
      <c r="Z2799">
        <v>478454</v>
      </c>
      <c r="AA2799">
        <v>485733.00000000006</v>
      </c>
      <c r="AB2799">
        <v>492709</v>
      </c>
      <c r="AC2799">
        <v>499118</v>
      </c>
      <c r="AD2799">
        <v>504852</v>
      </c>
      <c r="AE2799" s="22" t="s">
        <v>1</v>
      </c>
    </row>
    <row r="2800" spans="1:31" x14ac:dyDescent="0.2">
      <c r="A2800" s="25" t="s">
        <v>57</v>
      </c>
      <c r="B2800" s="11" t="s">
        <v>57</v>
      </c>
      <c r="C2800" s="12">
        <v>598</v>
      </c>
      <c r="D2800" s="11" t="s">
        <v>466</v>
      </c>
      <c r="E2800" s="11" t="s">
        <v>504</v>
      </c>
      <c r="F2800" s="11"/>
      <c r="G2800" s="12"/>
      <c r="H2800" s="205">
        <v>0</v>
      </c>
      <c r="I2800" s="205">
        <v>0</v>
      </c>
      <c r="J2800" s="205">
        <v>0</v>
      </c>
      <c r="K2800" s="205">
        <v>0</v>
      </c>
      <c r="L2800" s="205">
        <v>0</v>
      </c>
      <c r="M2800">
        <v>0</v>
      </c>
      <c r="N2800">
        <v>0</v>
      </c>
      <c r="O2800">
        <v>0</v>
      </c>
      <c r="P2800">
        <v>0</v>
      </c>
      <c r="Q2800">
        <v>0</v>
      </c>
      <c r="R2800">
        <v>0</v>
      </c>
      <c r="S2800">
        <v>0</v>
      </c>
      <c r="T2800">
        <v>0</v>
      </c>
      <c r="U2800">
        <v>0</v>
      </c>
      <c r="V2800">
        <v>0</v>
      </c>
      <c r="W2800">
        <v>0</v>
      </c>
      <c r="X2800">
        <v>0</v>
      </c>
      <c r="Y2800">
        <v>0</v>
      </c>
      <c r="Z2800">
        <v>0</v>
      </c>
      <c r="AA2800">
        <v>0</v>
      </c>
      <c r="AB2800">
        <v>0</v>
      </c>
      <c r="AC2800">
        <v>0</v>
      </c>
      <c r="AD2800">
        <v>0</v>
      </c>
      <c r="AE2800" s="21" t="s">
        <v>1</v>
      </c>
    </row>
    <row r="2801" spans="1:31" x14ac:dyDescent="0.2">
      <c r="A2801" s="27" t="s">
        <v>57</v>
      </c>
      <c r="B2801" s="13" t="s">
        <v>57</v>
      </c>
      <c r="C2801" s="14">
        <v>598</v>
      </c>
      <c r="D2801" s="13" t="s">
        <v>466</v>
      </c>
      <c r="E2801" s="13" t="s">
        <v>505</v>
      </c>
      <c r="F2801" s="13"/>
      <c r="G2801" s="14"/>
      <c r="H2801" s="205">
        <v>6976200</v>
      </c>
      <c r="I2801" s="205">
        <v>7144774</v>
      </c>
      <c r="J2801" s="205">
        <v>7310512</v>
      </c>
      <c r="K2801" s="205">
        <v>7472196</v>
      </c>
      <c r="L2801" s="205">
        <v>7631003</v>
      </c>
      <c r="M2801">
        <v>7788388</v>
      </c>
      <c r="N2801">
        <v>7946733</v>
      </c>
      <c r="O2801">
        <v>8107772</v>
      </c>
      <c r="P2801">
        <v>8271766</v>
      </c>
      <c r="Q2801">
        <v>8438038</v>
      </c>
      <c r="R2801">
        <v>8606324</v>
      </c>
      <c r="S2801">
        <v>8776119</v>
      </c>
      <c r="T2801">
        <v>8947027</v>
      </c>
      <c r="U2801">
        <v>9119005</v>
      </c>
      <c r="V2801">
        <v>9292172</v>
      </c>
      <c r="W2801">
        <v>9466431</v>
      </c>
      <c r="X2801">
        <v>9641706</v>
      </c>
      <c r="Y2801">
        <v>9817917</v>
      </c>
      <c r="Z2801">
        <v>9994969</v>
      </c>
      <c r="AA2801">
        <v>10172751</v>
      </c>
      <c r="AB2801">
        <v>10351151</v>
      </c>
      <c r="AC2801">
        <v>10530056</v>
      </c>
      <c r="AD2801">
        <v>10709351</v>
      </c>
      <c r="AE2801" s="22" t="s">
        <v>1</v>
      </c>
    </row>
    <row r="2802" spans="1:31" x14ac:dyDescent="0.2">
      <c r="A2802" s="25" t="s">
        <v>58</v>
      </c>
      <c r="B2802" s="11" t="s">
        <v>58</v>
      </c>
      <c r="C2802" s="12">
        <v>600</v>
      </c>
      <c r="D2802" s="11" t="s">
        <v>58</v>
      </c>
      <c r="E2802" s="11" t="s">
        <v>440</v>
      </c>
      <c r="F2802" s="11" t="s">
        <v>312</v>
      </c>
      <c r="G2802" s="12" t="s">
        <v>319</v>
      </c>
      <c r="H2802" s="205">
        <v>64474.999999999993</v>
      </c>
      <c r="I2802" s="205">
        <v>65832</v>
      </c>
      <c r="J2802" s="205">
        <v>65701</v>
      </c>
      <c r="K2802" s="205">
        <v>66574</v>
      </c>
      <c r="L2802" s="205">
        <v>67614</v>
      </c>
      <c r="M2802">
        <v>68457</v>
      </c>
      <c r="N2802">
        <v>67218</v>
      </c>
      <c r="O2802">
        <v>67591</v>
      </c>
      <c r="P2802">
        <v>67282</v>
      </c>
      <c r="Q2802">
        <v>66940</v>
      </c>
      <c r="R2802">
        <v>66748</v>
      </c>
      <c r="S2802">
        <v>67760</v>
      </c>
      <c r="T2802">
        <v>67822</v>
      </c>
      <c r="U2802">
        <v>68319</v>
      </c>
      <c r="V2802">
        <v>68818</v>
      </c>
      <c r="W2802">
        <v>69178</v>
      </c>
      <c r="X2802">
        <v>68701</v>
      </c>
      <c r="Y2802">
        <v>68733</v>
      </c>
      <c r="Z2802">
        <v>68453</v>
      </c>
      <c r="AA2802">
        <v>68085</v>
      </c>
      <c r="AB2802">
        <v>67697</v>
      </c>
      <c r="AC2802">
        <v>67653</v>
      </c>
      <c r="AD2802">
        <v>67243</v>
      </c>
      <c r="AE2802" s="21" t="s">
        <v>1</v>
      </c>
    </row>
    <row r="2803" spans="1:31" x14ac:dyDescent="0.2">
      <c r="A2803" s="27" t="s">
        <v>58</v>
      </c>
      <c r="B2803" s="13" t="s">
        <v>58</v>
      </c>
      <c r="C2803" s="14">
        <v>600</v>
      </c>
      <c r="D2803" s="13" t="s">
        <v>58</v>
      </c>
      <c r="E2803" s="13" t="s">
        <v>487</v>
      </c>
      <c r="F2803" s="13" t="s">
        <v>313</v>
      </c>
      <c r="G2803" s="14" t="s">
        <v>319</v>
      </c>
      <c r="H2803" s="205">
        <v>67308</v>
      </c>
      <c r="I2803" s="205">
        <v>68717</v>
      </c>
      <c r="J2803" s="205">
        <v>68584</v>
      </c>
      <c r="K2803" s="205">
        <v>69543</v>
      </c>
      <c r="L2803" s="205">
        <v>70661</v>
      </c>
      <c r="M2803">
        <v>71554</v>
      </c>
      <c r="N2803">
        <v>70212</v>
      </c>
      <c r="O2803">
        <v>70597</v>
      </c>
      <c r="P2803">
        <v>70360</v>
      </c>
      <c r="Q2803">
        <v>70072</v>
      </c>
      <c r="R2803">
        <v>69914</v>
      </c>
      <c r="S2803">
        <v>70905</v>
      </c>
      <c r="T2803">
        <v>70984</v>
      </c>
      <c r="U2803">
        <v>71527</v>
      </c>
      <c r="V2803">
        <v>72063</v>
      </c>
      <c r="W2803">
        <v>72439</v>
      </c>
      <c r="X2803">
        <v>71904</v>
      </c>
      <c r="Y2803">
        <v>71928</v>
      </c>
      <c r="Z2803">
        <v>71637</v>
      </c>
      <c r="AA2803">
        <v>71247</v>
      </c>
      <c r="AB2803">
        <v>70829</v>
      </c>
      <c r="AC2803">
        <v>70761</v>
      </c>
      <c r="AD2803">
        <v>70327</v>
      </c>
      <c r="AE2803" s="22" t="s">
        <v>1</v>
      </c>
    </row>
    <row r="2804" spans="1:31" x14ac:dyDescent="0.2">
      <c r="A2804" s="25" t="s">
        <v>58</v>
      </c>
      <c r="B2804" s="11" t="s">
        <v>58</v>
      </c>
      <c r="C2804" s="12">
        <v>600</v>
      </c>
      <c r="D2804" s="11" t="s">
        <v>58</v>
      </c>
      <c r="E2804" s="11" t="s">
        <v>441</v>
      </c>
      <c r="F2804" s="11" t="s">
        <v>312</v>
      </c>
      <c r="G2804" s="12" t="s">
        <v>355</v>
      </c>
      <c r="H2804" s="205">
        <v>65294</v>
      </c>
      <c r="I2804" s="205">
        <v>64745.000000000007</v>
      </c>
      <c r="J2804" s="205">
        <v>65203</v>
      </c>
      <c r="K2804" s="205">
        <v>65743</v>
      </c>
      <c r="L2804" s="205">
        <v>66599</v>
      </c>
      <c r="M2804">
        <v>67477</v>
      </c>
      <c r="N2804">
        <v>67966</v>
      </c>
      <c r="O2804">
        <v>67602</v>
      </c>
      <c r="P2804">
        <v>67435</v>
      </c>
      <c r="Q2804">
        <v>67157</v>
      </c>
      <c r="R2804">
        <v>66917</v>
      </c>
      <c r="S2804">
        <v>66923</v>
      </c>
      <c r="T2804">
        <v>67414</v>
      </c>
      <c r="U2804">
        <v>67825</v>
      </c>
      <c r="V2804">
        <v>68303</v>
      </c>
      <c r="W2804">
        <v>68731</v>
      </c>
      <c r="X2804">
        <v>68954</v>
      </c>
      <c r="Y2804">
        <v>68792</v>
      </c>
      <c r="Z2804">
        <v>68642</v>
      </c>
      <c r="AA2804">
        <v>68378</v>
      </c>
      <c r="AB2804">
        <v>68052</v>
      </c>
      <c r="AC2804">
        <v>67743</v>
      </c>
      <c r="AD2804">
        <v>67542</v>
      </c>
      <c r="AE2804" s="21" t="s">
        <v>1</v>
      </c>
    </row>
    <row r="2805" spans="1:31" x14ac:dyDescent="0.2">
      <c r="A2805" s="27" t="s">
        <v>58</v>
      </c>
      <c r="B2805" s="13" t="s">
        <v>58</v>
      </c>
      <c r="C2805" s="14">
        <v>600</v>
      </c>
      <c r="D2805" s="13" t="s">
        <v>58</v>
      </c>
      <c r="E2805" s="13" t="s">
        <v>488</v>
      </c>
      <c r="F2805" s="13" t="s">
        <v>313</v>
      </c>
      <c r="G2805" s="14" t="s">
        <v>355</v>
      </c>
      <c r="H2805" s="205">
        <v>68156</v>
      </c>
      <c r="I2805" s="205">
        <v>67579</v>
      </c>
      <c r="J2805" s="205">
        <v>68042</v>
      </c>
      <c r="K2805" s="205">
        <v>68645</v>
      </c>
      <c r="L2805" s="205">
        <v>69565</v>
      </c>
      <c r="M2805">
        <v>70488</v>
      </c>
      <c r="N2805">
        <v>70984</v>
      </c>
      <c r="O2805">
        <v>70559</v>
      </c>
      <c r="P2805">
        <v>70453</v>
      </c>
      <c r="Q2805">
        <v>70224</v>
      </c>
      <c r="R2805">
        <v>70017</v>
      </c>
      <c r="S2805">
        <v>70038</v>
      </c>
      <c r="T2805">
        <v>70523</v>
      </c>
      <c r="U2805">
        <v>70980</v>
      </c>
      <c r="V2805">
        <v>71497</v>
      </c>
      <c r="W2805">
        <v>71951</v>
      </c>
      <c r="X2805">
        <v>72175</v>
      </c>
      <c r="Y2805">
        <v>71980</v>
      </c>
      <c r="Z2805">
        <v>71826</v>
      </c>
      <c r="AA2805">
        <v>71544</v>
      </c>
      <c r="AB2805">
        <v>71192</v>
      </c>
      <c r="AC2805">
        <v>70850</v>
      </c>
      <c r="AD2805">
        <v>70620</v>
      </c>
      <c r="AE2805" s="22" t="s">
        <v>1</v>
      </c>
    </row>
    <row r="2806" spans="1:31" x14ac:dyDescent="0.2">
      <c r="A2806" s="25" t="s">
        <v>58</v>
      </c>
      <c r="B2806" s="11" t="s">
        <v>58</v>
      </c>
      <c r="C2806" s="12">
        <v>600</v>
      </c>
      <c r="D2806" s="11" t="s">
        <v>58</v>
      </c>
      <c r="E2806" s="11" t="s">
        <v>442</v>
      </c>
      <c r="F2806" s="11" t="s">
        <v>312</v>
      </c>
      <c r="G2806" s="12" t="s">
        <v>317</v>
      </c>
      <c r="H2806" s="205">
        <v>66101</v>
      </c>
      <c r="I2806" s="205">
        <v>65236.999999999993</v>
      </c>
      <c r="J2806" s="205">
        <v>65072.999999999993</v>
      </c>
      <c r="K2806" s="205">
        <v>65260.000000000007</v>
      </c>
      <c r="L2806" s="205">
        <v>65871</v>
      </c>
      <c r="M2806">
        <v>66676</v>
      </c>
      <c r="N2806">
        <v>67334</v>
      </c>
      <c r="O2806">
        <v>67446</v>
      </c>
      <c r="P2806">
        <v>67428</v>
      </c>
      <c r="Q2806">
        <v>67245</v>
      </c>
      <c r="R2806">
        <v>67010</v>
      </c>
      <c r="S2806">
        <v>66897</v>
      </c>
      <c r="T2806">
        <v>67109</v>
      </c>
      <c r="U2806">
        <v>67419</v>
      </c>
      <c r="V2806">
        <v>67844</v>
      </c>
      <c r="W2806">
        <v>68293</v>
      </c>
      <c r="X2806">
        <v>68635</v>
      </c>
      <c r="Y2806">
        <v>68715</v>
      </c>
      <c r="Z2806">
        <v>68691</v>
      </c>
      <c r="AA2806">
        <v>68536</v>
      </c>
      <c r="AB2806">
        <v>68290</v>
      </c>
      <c r="AC2806">
        <v>68014</v>
      </c>
      <c r="AD2806">
        <v>67785</v>
      </c>
      <c r="AE2806" s="21" t="s">
        <v>1</v>
      </c>
    </row>
    <row r="2807" spans="1:31" x14ac:dyDescent="0.2">
      <c r="A2807" s="27" t="s">
        <v>58</v>
      </c>
      <c r="B2807" s="13" t="s">
        <v>58</v>
      </c>
      <c r="C2807" s="14">
        <v>600</v>
      </c>
      <c r="D2807" s="13" t="s">
        <v>58</v>
      </c>
      <c r="E2807" s="13" t="s">
        <v>489</v>
      </c>
      <c r="F2807" s="13" t="s">
        <v>313</v>
      </c>
      <c r="G2807" s="14" t="s">
        <v>317</v>
      </c>
      <c r="H2807" s="205">
        <v>69002</v>
      </c>
      <c r="I2807" s="205">
        <v>68095</v>
      </c>
      <c r="J2807" s="205">
        <v>67903</v>
      </c>
      <c r="K2807" s="205">
        <v>68131</v>
      </c>
      <c r="L2807" s="205">
        <v>68789</v>
      </c>
      <c r="M2807">
        <v>69632</v>
      </c>
      <c r="N2807">
        <v>70300</v>
      </c>
      <c r="O2807">
        <v>70370</v>
      </c>
      <c r="P2807">
        <v>70403</v>
      </c>
      <c r="Q2807">
        <v>70262</v>
      </c>
      <c r="R2807">
        <v>70058</v>
      </c>
      <c r="S2807">
        <v>69962</v>
      </c>
      <c r="T2807">
        <v>70174</v>
      </c>
      <c r="U2807">
        <v>70528</v>
      </c>
      <c r="V2807">
        <v>70994</v>
      </c>
      <c r="W2807">
        <v>71474</v>
      </c>
      <c r="X2807">
        <v>71828</v>
      </c>
      <c r="Y2807">
        <v>71892</v>
      </c>
      <c r="Z2807">
        <v>71872</v>
      </c>
      <c r="AA2807">
        <v>71708</v>
      </c>
      <c r="AB2807">
        <v>71438</v>
      </c>
      <c r="AC2807">
        <v>71131</v>
      </c>
      <c r="AD2807">
        <v>70868</v>
      </c>
      <c r="AE2807" s="22" t="s">
        <v>1</v>
      </c>
    </row>
    <row r="2808" spans="1:31" x14ac:dyDescent="0.2">
      <c r="A2808" s="25" t="s">
        <v>58</v>
      </c>
      <c r="B2808" s="11" t="s">
        <v>58</v>
      </c>
      <c r="C2808" s="12">
        <v>600</v>
      </c>
      <c r="D2808" s="11" t="s">
        <v>58</v>
      </c>
      <c r="E2808" s="11" t="s">
        <v>443</v>
      </c>
      <c r="F2808" s="11" t="s">
        <v>312</v>
      </c>
      <c r="G2808" s="12" t="s">
        <v>356</v>
      </c>
      <c r="H2808" s="205">
        <v>66865</v>
      </c>
      <c r="I2808" s="205">
        <v>65837</v>
      </c>
      <c r="J2808" s="205">
        <v>65239.999999999993</v>
      </c>
      <c r="K2808" s="205">
        <v>65056</v>
      </c>
      <c r="L2808" s="205">
        <v>65403.000000000007</v>
      </c>
      <c r="M2808">
        <v>66051</v>
      </c>
      <c r="N2808">
        <v>66748</v>
      </c>
      <c r="O2808">
        <v>67162</v>
      </c>
      <c r="P2808">
        <v>67299</v>
      </c>
      <c r="Q2808">
        <v>67218</v>
      </c>
      <c r="R2808">
        <v>67031</v>
      </c>
      <c r="S2808">
        <v>66865</v>
      </c>
      <c r="T2808">
        <v>66887</v>
      </c>
      <c r="U2808">
        <v>67082</v>
      </c>
      <c r="V2808">
        <v>67440</v>
      </c>
      <c r="W2808">
        <v>67870</v>
      </c>
      <c r="X2808">
        <v>68273</v>
      </c>
      <c r="Y2808">
        <v>68522</v>
      </c>
      <c r="Z2808">
        <v>68621</v>
      </c>
      <c r="AA2808">
        <v>68574</v>
      </c>
      <c r="AB2808">
        <v>68418</v>
      </c>
      <c r="AC2808">
        <v>68196</v>
      </c>
      <c r="AD2808">
        <v>67972</v>
      </c>
      <c r="AE2808" s="21" t="s">
        <v>1</v>
      </c>
    </row>
    <row r="2809" spans="1:31" x14ac:dyDescent="0.2">
      <c r="A2809" s="27" t="s">
        <v>58</v>
      </c>
      <c r="B2809" s="13" t="s">
        <v>58</v>
      </c>
      <c r="C2809" s="14">
        <v>600</v>
      </c>
      <c r="D2809" s="13" t="s">
        <v>58</v>
      </c>
      <c r="E2809" s="13" t="s">
        <v>490</v>
      </c>
      <c r="F2809" s="13" t="s">
        <v>313</v>
      </c>
      <c r="G2809" s="14" t="s">
        <v>356</v>
      </c>
      <c r="H2809" s="205">
        <v>69810</v>
      </c>
      <c r="I2809" s="205">
        <v>68734</v>
      </c>
      <c r="J2809" s="205">
        <v>68089</v>
      </c>
      <c r="K2809" s="205">
        <v>67924</v>
      </c>
      <c r="L2809" s="205">
        <v>68302</v>
      </c>
      <c r="M2809">
        <v>68978</v>
      </c>
      <c r="N2809">
        <v>69685</v>
      </c>
      <c r="O2809">
        <v>70069</v>
      </c>
      <c r="P2809">
        <v>70247</v>
      </c>
      <c r="Q2809">
        <v>70200</v>
      </c>
      <c r="R2809">
        <v>70039</v>
      </c>
      <c r="S2809">
        <v>69890</v>
      </c>
      <c r="T2809">
        <v>69918</v>
      </c>
      <c r="U2809">
        <v>70152</v>
      </c>
      <c r="V2809">
        <v>70550</v>
      </c>
      <c r="W2809">
        <v>71015</v>
      </c>
      <c r="X2809">
        <v>71440</v>
      </c>
      <c r="Y2809">
        <v>71688</v>
      </c>
      <c r="Z2809">
        <v>71799</v>
      </c>
      <c r="AA2809">
        <v>71748</v>
      </c>
      <c r="AB2809">
        <v>71576</v>
      </c>
      <c r="AC2809">
        <v>71326</v>
      </c>
      <c r="AD2809">
        <v>71066</v>
      </c>
      <c r="AE2809" s="22" t="s">
        <v>1</v>
      </c>
    </row>
    <row r="2810" spans="1:31" x14ac:dyDescent="0.2">
      <c r="A2810" s="25" t="s">
        <v>58</v>
      </c>
      <c r="B2810" s="11" t="s">
        <v>58</v>
      </c>
      <c r="C2810" s="12">
        <v>600</v>
      </c>
      <c r="D2810" s="11" t="s">
        <v>58</v>
      </c>
      <c r="E2810" s="11" t="s">
        <v>444</v>
      </c>
      <c r="F2810" s="11" t="s">
        <v>312</v>
      </c>
      <c r="G2810" s="12" t="s">
        <v>327</v>
      </c>
      <c r="H2810" s="205">
        <v>67556</v>
      </c>
      <c r="I2810" s="205">
        <v>66493</v>
      </c>
      <c r="J2810" s="205">
        <v>65634</v>
      </c>
      <c r="K2810" s="205">
        <v>65058.000000000007</v>
      </c>
      <c r="L2810" s="205">
        <v>65123.999999999993</v>
      </c>
      <c r="M2810">
        <v>65597</v>
      </c>
      <c r="N2810">
        <v>66226</v>
      </c>
      <c r="O2810">
        <v>66791</v>
      </c>
      <c r="P2810">
        <v>67089</v>
      </c>
      <c r="Q2810">
        <v>67117</v>
      </c>
      <c r="R2810">
        <v>66986</v>
      </c>
      <c r="S2810">
        <v>66820</v>
      </c>
      <c r="T2810">
        <v>66731</v>
      </c>
      <c r="U2810">
        <v>66794</v>
      </c>
      <c r="V2810">
        <v>67071</v>
      </c>
      <c r="W2810">
        <v>67467</v>
      </c>
      <c r="X2810">
        <v>67885</v>
      </c>
      <c r="Y2810">
        <v>68238</v>
      </c>
      <c r="Z2810">
        <v>68456</v>
      </c>
      <c r="AA2810">
        <v>68512</v>
      </c>
      <c r="AB2810">
        <v>68444</v>
      </c>
      <c r="AC2810">
        <v>68293</v>
      </c>
      <c r="AD2810">
        <v>68099</v>
      </c>
      <c r="AE2810" s="21" t="s">
        <v>1</v>
      </c>
    </row>
    <row r="2811" spans="1:31" x14ac:dyDescent="0.2">
      <c r="A2811" s="27" t="s">
        <v>58</v>
      </c>
      <c r="B2811" s="13" t="s">
        <v>58</v>
      </c>
      <c r="C2811" s="14">
        <v>600</v>
      </c>
      <c r="D2811" s="13" t="s">
        <v>58</v>
      </c>
      <c r="E2811" s="13" t="s">
        <v>491</v>
      </c>
      <c r="F2811" s="13" t="s">
        <v>313</v>
      </c>
      <c r="G2811" s="14" t="s">
        <v>327</v>
      </c>
      <c r="H2811" s="205">
        <v>70545</v>
      </c>
      <c r="I2811" s="205">
        <v>69439</v>
      </c>
      <c r="J2811" s="205">
        <v>68522</v>
      </c>
      <c r="K2811" s="205">
        <v>67946</v>
      </c>
      <c r="L2811" s="205">
        <v>68026</v>
      </c>
      <c r="M2811">
        <v>68517</v>
      </c>
      <c r="N2811">
        <v>69152</v>
      </c>
      <c r="O2811">
        <v>69694</v>
      </c>
      <c r="P2811">
        <v>70022</v>
      </c>
      <c r="Q2811">
        <v>70076</v>
      </c>
      <c r="R2811">
        <v>69965</v>
      </c>
      <c r="S2811">
        <v>69815</v>
      </c>
      <c r="T2811">
        <v>69734</v>
      </c>
      <c r="U2811">
        <v>69832</v>
      </c>
      <c r="V2811">
        <v>70147</v>
      </c>
      <c r="W2811">
        <v>70580</v>
      </c>
      <c r="X2811">
        <v>71026</v>
      </c>
      <c r="Y2811">
        <v>71389</v>
      </c>
      <c r="Z2811">
        <v>71629</v>
      </c>
      <c r="AA2811">
        <v>71689</v>
      </c>
      <c r="AB2811">
        <v>71610</v>
      </c>
      <c r="AC2811">
        <v>71438</v>
      </c>
      <c r="AD2811">
        <v>71211</v>
      </c>
      <c r="AE2811" s="22" t="s">
        <v>1</v>
      </c>
    </row>
    <row r="2812" spans="1:31" x14ac:dyDescent="0.2">
      <c r="A2812" s="25" t="s">
        <v>58</v>
      </c>
      <c r="B2812" s="11" t="s">
        <v>58</v>
      </c>
      <c r="C2812" s="12">
        <v>600</v>
      </c>
      <c r="D2812" s="11" t="s">
        <v>58</v>
      </c>
      <c r="E2812" s="11" t="s">
        <v>445</v>
      </c>
      <c r="F2812" s="11" t="s">
        <v>312</v>
      </c>
      <c r="G2812" s="12" t="s">
        <v>320</v>
      </c>
      <c r="H2812" s="205">
        <v>68201</v>
      </c>
      <c r="I2812" s="205">
        <v>67155</v>
      </c>
      <c r="J2812" s="205">
        <v>66182</v>
      </c>
      <c r="K2812" s="205">
        <v>65331</v>
      </c>
      <c r="L2812" s="205">
        <v>64961</v>
      </c>
      <c r="M2812">
        <v>65242.999999999993</v>
      </c>
      <c r="N2812">
        <v>65787</v>
      </c>
      <c r="O2812">
        <v>66373</v>
      </c>
      <c r="P2812">
        <v>66769</v>
      </c>
      <c r="Q2812">
        <v>66981</v>
      </c>
      <c r="R2812">
        <v>66913</v>
      </c>
      <c r="S2812">
        <v>66756</v>
      </c>
      <c r="T2812">
        <v>66620</v>
      </c>
      <c r="U2812">
        <v>66589</v>
      </c>
      <c r="V2812">
        <v>66717</v>
      </c>
      <c r="W2812">
        <v>67065</v>
      </c>
      <c r="X2812">
        <v>67484</v>
      </c>
      <c r="Y2812">
        <v>67885</v>
      </c>
      <c r="Z2812">
        <v>68189</v>
      </c>
      <c r="AA2812">
        <v>68373</v>
      </c>
      <c r="AB2812">
        <v>68391</v>
      </c>
      <c r="AC2812">
        <v>68308</v>
      </c>
      <c r="AD2812">
        <v>68165</v>
      </c>
      <c r="AE2812" s="21" t="s">
        <v>1</v>
      </c>
    </row>
    <row r="2813" spans="1:31" x14ac:dyDescent="0.2">
      <c r="A2813" s="27" t="s">
        <v>58</v>
      </c>
      <c r="B2813" s="13" t="s">
        <v>58</v>
      </c>
      <c r="C2813" s="14">
        <v>600</v>
      </c>
      <c r="D2813" s="13" t="s">
        <v>58</v>
      </c>
      <c r="E2813" s="13" t="s">
        <v>492</v>
      </c>
      <c r="F2813" s="13" t="s">
        <v>313</v>
      </c>
      <c r="G2813" s="14" t="s">
        <v>320</v>
      </c>
      <c r="H2813" s="205">
        <v>71238</v>
      </c>
      <c r="I2813" s="205">
        <v>70154</v>
      </c>
      <c r="J2813" s="205">
        <v>69125</v>
      </c>
      <c r="K2813" s="205">
        <v>68258</v>
      </c>
      <c r="L2813" s="205">
        <v>67885</v>
      </c>
      <c r="M2813">
        <v>68173</v>
      </c>
      <c r="N2813">
        <v>68718</v>
      </c>
      <c r="O2813">
        <v>69284</v>
      </c>
      <c r="P2813">
        <v>69699</v>
      </c>
      <c r="Q2813">
        <v>69929</v>
      </c>
      <c r="R2813">
        <v>69873</v>
      </c>
      <c r="S2813">
        <v>69729</v>
      </c>
      <c r="T2813">
        <v>69603</v>
      </c>
      <c r="U2813">
        <v>69600</v>
      </c>
      <c r="V2813">
        <v>69764</v>
      </c>
      <c r="W2813">
        <v>70149</v>
      </c>
      <c r="X2813">
        <v>70599</v>
      </c>
      <c r="Y2813">
        <v>71019</v>
      </c>
      <c r="Z2813">
        <v>71351</v>
      </c>
      <c r="AA2813">
        <v>71553</v>
      </c>
      <c r="AB2813">
        <v>71566</v>
      </c>
      <c r="AC2813">
        <v>71467</v>
      </c>
      <c r="AD2813">
        <v>71297</v>
      </c>
      <c r="AE2813" s="22" t="s">
        <v>1</v>
      </c>
    </row>
    <row r="2814" spans="1:31" x14ac:dyDescent="0.2">
      <c r="A2814" s="25" t="s">
        <v>58</v>
      </c>
      <c r="B2814" s="11" t="s">
        <v>58</v>
      </c>
      <c r="C2814" s="12">
        <v>600</v>
      </c>
      <c r="D2814" s="11" t="s">
        <v>58</v>
      </c>
      <c r="E2814" s="11" t="s">
        <v>446</v>
      </c>
      <c r="F2814" s="11" t="s">
        <v>312</v>
      </c>
      <c r="G2814" s="12" t="s">
        <v>326</v>
      </c>
      <c r="H2814" s="205">
        <v>68825</v>
      </c>
      <c r="I2814" s="205">
        <v>67848</v>
      </c>
      <c r="J2814" s="205">
        <v>66815</v>
      </c>
      <c r="K2814" s="205">
        <v>65872</v>
      </c>
      <c r="L2814" s="205">
        <v>65114.999999999993</v>
      </c>
      <c r="M2814">
        <v>64915.000000000007</v>
      </c>
      <c r="N2814">
        <v>65357</v>
      </c>
      <c r="O2814">
        <v>65947</v>
      </c>
      <c r="P2814">
        <v>66345</v>
      </c>
      <c r="Q2814">
        <v>66713</v>
      </c>
      <c r="R2814">
        <v>66851</v>
      </c>
      <c r="S2814">
        <v>66711</v>
      </c>
      <c r="T2814">
        <v>66537</v>
      </c>
      <c r="U2814">
        <v>66473</v>
      </c>
      <c r="V2814">
        <v>66463</v>
      </c>
      <c r="W2814">
        <v>66645</v>
      </c>
      <c r="X2814">
        <v>67051</v>
      </c>
      <c r="Y2814">
        <v>67486</v>
      </c>
      <c r="Z2814">
        <v>67831</v>
      </c>
      <c r="AA2814">
        <v>68125</v>
      </c>
      <c r="AB2814">
        <v>68279</v>
      </c>
      <c r="AC2814">
        <v>68263</v>
      </c>
      <c r="AD2814">
        <v>68169</v>
      </c>
      <c r="AE2814" s="21" t="s">
        <v>1</v>
      </c>
    </row>
    <row r="2815" spans="1:31" x14ac:dyDescent="0.2">
      <c r="A2815" s="27" t="s">
        <v>58</v>
      </c>
      <c r="B2815" s="13" t="s">
        <v>58</v>
      </c>
      <c r="C2815" s="14">
        <v>600</v>
      </c>
      <c r="D2815" s="13" t="s">
        <v>58</v>
      </c>
      <c r="E2815" s="13" t="s">
        <v>493</v>
      </c>
      <c r="F2815" s="13" t="s">
        <v>313</v>
      </c>
      <c r="G2815" s="14" t="s">
        <v>326</v>
      </c>
      <c r="H2815" s="205">
        <v>71916</v>
      </c>
      <c r="I2815" s="205">
        <v>70908</v>
      </c>
      <c r="J2815" s="205">
        <v>69820</v>
      </c>
      <c r="K2815" s="205">
        <v>68852</v>
      </c>
      <c r="L2815" s="205">
        <v>68077</v>
      </c>
      <c r="M2815">
        <v>67869</v>
      </c>
      <c r="N2815">
        <v>68305</v>
      </c>
      <c r="O2815">
        <v>68877</v>
      </c>
      <c r="P2815">
        <v>69280</v>
      </c>
      <c r="Q2815">
        <v>69657</v>
      </c>
      <c r="R2815">
        <v>69803</v>
      </c>
      <c r="S2815">
        <v>69670</v>
      </c>
      <c r="T2815">
        <v>69506</v>
      </c>
      <c r="U2815">
        <v>69461</v>
      </c>
      <c r="V2815">
        <v>69483</v>
      </c>
      <c r="W2815">
        <v>69702</v>
      </c>
      <c r="X2815">
        <v>70141</v>
      </c>
      <c r="Y2815">
        <v>70601</v>
      </c>
      <c r="Z2815">
        <v>70974</v>
      </c>
      <c r="AA2815">
        <v>71297</v>
      </c>
      <c r="AB2815">
        <v>71464</v>
      </c>
      <c r="AC2815">
        <v>71436</v>
      </c>
      <c r="AD2815">
        <v>71320</v>
      </c>
      <c r="AE2815" s="22" t="s">
        <v>1</v>
      </c>
    </row>
    <row r="2816" spans="1:31" x14ac:dyDescent="0.2">
      <c r="A2816" s="25" t="s">
        <v>58</v>
      </c>
      <c r="B2816" s="11" t="s">
        <v>58</v>
      </c>
      <c r="C2816" s="12">
        <v>600</v>
      </c>
      <c r="D2816" s="11" t="s">
        <v>58</v>
      </c>
      <c r="E2816" s="11" t="s">
        <v>447</v>
      </c>
      <c r="F2816" s="11" t="s">
        <v>312</v>
      </c>
      <c r="G2816" s="12" t="s">
        <v>318</v>
      </c>
      <c r="H2816" s="205">
        <v>69108</v>
      </c>
      <c r="I2816" s="205">
        <v>68599</v>
      </c>
      <c r="J2816" s="205">
        <v>67557</v>
      </c>
      <c r="K2816" s="205">
        <v>66563</v>
      </c>
      <c r="L2816" s="205">
        <v>65648</v>
      </c>
      <c r="M2816">
        <v>64949</v>
      </c>
      <c r="N2816">
        <v>64864.000000000007</v>
      </c>
      <c r="O2816">
        <v>65441.999999999993</v>
      </c>
      <c r="P2816">
        <v>65880</v>
      </c>
      <c r="Q2816">
        <v>66284</v>
      </c>
      <c r="R2816">
        <v>66634</v>
      </c>
      <c r="S2816">
        <v>66723</v>
      </c>
      <c r="T2816">
        <v>66520</v>
      </c>
      <c r="U2816">
        <v>66410</v>
      </c>
      <c r="V2816">
        <v>66341</v>
      </c>
      <c r="W2816">
        <v>66342</v>
      </c>
      <c r="X2816">
        <v>66564</v>
      </c>
      <c r="Y2816">
        <v>67021</v>
      </c>
      <c r="Z2816">
        <v>67413</v>
      </c>
      <c r="AA2816">
        <v>67762</v>
      </c>
      <c r="AB2816">
        <v>68049</v>
      </c>
      <c r="AC2816">
        <v>68178</v>
      </c>
      <c r="AD2816">
        <v>68132</v>
      </c>
      <c r="AE2816" s="21" t="s">
        <v>1</v>
      </c>
    </row>
    <row r="2817" spans="1:31" x14ac:dyDescent="0.2">
      <c r="A2817" s="27" t="s">
        <v>58</v>
      </c>
      <c r="B2817" s="13" t="s">
        <v>58</v>
      </c>
      <c r="C2817" s="14">
        <v>600</v>
      </c>
      <c r="D2817" s="13" t="s">
        <v>58</v>
      </c>
      <c r="E2817" s="13" t="s">
        <v>494</v>
      </c>
      <c r="F2817" s="13" t="s">
        <v>313</v>
      </c>
      <c r="G2817" s="14" t="s">
        <v>318</v>
      </c>
      <c r="H2817" s="205">
        <v>72223</v>
      </c>
      <c r="I2817" s="205">
        <v>71731</v>
      </c>
      <c r="J2817" s="205">
        <v>70636</v>
      </c>
      <c r="K2817" s="205">
        <v>69604</v>
      </c>
      <c r="L2817" s="205">
        <v>68663</v>
      </c>
      <c r="M2817">
        <v>67940</v>
      </c>
      <c r="N2817">
        <v>67837</v>
      </c>
      <c r="O2817">
        <v>68396</v>
      </c>
      <c r="P2817">
        <v>68827</v>
      </c>
      <c r="Q2817">
        <v>69230</v>
      </c>
      <c r="R2817">
        <v>69583</v>
      </c>
      <c r="S2817">
        <v>69677</v>
      </c>
      <c r="T2817">
        <v>69479</v>
      </c>
      <c r="U2817">
        <v>69378</v>
      </c>
      <c r="V2817">
        <v>69335</v>
      </c>
      <c r="W2817">
        <v>69373</v>
      </c>
      <c r="X2817">
        <v>69631</v>
      </c>
      <c r="Y2817">
        <v>70115</v>
      </c>
      <c r="Z2817">
        <v>70530</v>
      </c>
      <c r="AA2817">
        <v>70912</v>
      </c>
      <c r="AB2817">
        <v>71230</v>
      </c>
      <c r="AC2817">
        <v>71369</v>
      </c>
      <c r="AD2817">
        <v>71303</v>
      </c>
      <c r="AE2817" s="22" t="s">
        <v>1</v>
      </c>
    </row>
    <row r="2818" spans="1:31" x14ac:dyDescent="0.2">
      <c r="A2818" s="25" t="s">
        <v>58</v>
      </c>
      <c r="B2818" s="11" t="s">
        <v>58</v>
      </c>
      <c r="C2818" s="12">
        <v>600</v>
      </c>
      <c r="D2818" s="11" t="s">
        <v>58</v>
      </c>
      <c r="E2818" s="11" t="s">
        <v>448</v>
      </c>
      <c r="F2818" s="11" t="s">
        <v>312</v>
      </c>
      <c r="G2818" s="12" t="s">
        <v>333</v>
      </c>
      <c r="H2818" s="205">
        <v>68901</v>
      </c>
      <c r="I2818" s="205">
        <v>68970</v>
      </c>
      <c r="J2818" s="205">
        <v>68436</v>
      </c>
      <c r="K2818" s="205">
        <v>67320</v>
      </c>
      <c r="L2818" s="205">
        <v>66400</v>
      </c>
      <c r="M2818">
        <v>65476</v>
      </c>
      <c r="N2818">
        <v>64779</v>
      </c>
      <c r="O2818">
        <v>64784.000000000007</v>
      </c>
      <c r="P2818">
        <v>65357</v>
      </c>
      <c r="Q2818">
        <v>65778</v>
      </c>
      <c r="R2818">
        <v>66199</v>
      </c>
      <c r="S2818">
        <v>66557</v>
      </c>
      <c r="T2818">
        <v>66605</v>
      </c>
      <c r="U2818">
        <v>66395</v>
      </c>
      <c r="V2818">
        <v>66298</v>
      </c>
      <c r="W2818">
        <v>66216</v>
      </c>
      <c r="X2818">
        <v>66213</v>
      </c>
      <c r="Y2818">
        <v>66468</v>
      </c>
      <c r="Z2818">
        <v>66937</v>
      </c>
      <c r="AA2818">
        <v>67325</v>
      </c>
      <c r="AB2818">
        <v>67681</v>
      </c>
      <c r="AC2818">
        <v>67966</v>
      </c>
      <c r="AD2818">
        <v>68074</v>
      </c>
      <c r="AE2818" s="21" t="s">
        <v>1</v>
      </c>
    </row>
    <row r="2819" spans="1:31" x14ac:dyDescent="0.2">
      <c r="A2819" s="27" t="s">
        <v>58</v>
      </c>
      <c r="B2819" s="13" t="s">
        <v>58</v>
      </c>
      <c r="C2819" s="14">
        <v>600</v>
      </c>
      <c r="D2819" s="13" t="s">
        <v>58</v>
      </c>
      <c r="E2819" s="13" t="s">
        <v>495</v>
      </c>
      <c r="F2819" s="13" t="s">
        <v>313</v>
      </c>
      <c r="G2819" s="14" t="s">
        <v>333</v>
      </c>
      <c r="H2819" s="205">
        <v>71996</v>
      </c>
      <c r="I2819" s="205">
        <v>72137</v>
      </c>
      <c r="J2819" s="205">
        <v>71604</v>
      </c>
      <c r="K2819" s="205">
        <v>70429</v>
      </c>
      <c r="L2819" s="205">
        <v>69473</v>
      </c>
      <c r="M2819">
        <v>68518</v>
      </c>
      <c r="N2819">
        <v>67789</v>
      </c>
      <c r="O2819">
        <v>67765</v>
      </c>
      <c r="P2819">
        <v>68322</v>
      </c>
      <c r="Q2819">
        <v>68731</v>
      </c>
      <c r="R2819">
        <v>69148</v>
      </c>
      <c r="S2819">
        <v>69509</v>
      </c>
      <c r="T2819">
        <v>69563</v>
      </c>
      <c r="U2819">
        <v>69348</v>
      </c>
      <c r="V2819">
        <v>69268</v>
      </c>
      <c r="W2819">
        <v>69217</v>
      </c>
      <c r="X2819">
        <v>69253</v>
      </c>
      <c r="Y2819">
        <v>69542</v>
      </c>
      <c r="Z2819">
        <v>70028</v>
      </c>
      <c r="AA2819">
        <v>70442</v>
      </c>
      <c r="AB2819">
        <v>70837</v>
      </c>
      <c r="AC2819">
        <v>71156</v>
      </c>
      <c r="AD2819">
        <v>71270</v>
      </c>
      <c r="AE2819" s="22" t="s">
        <v>1</v>
      </c>
    </row>
    <row r="2820" spans="1:31" x14ac:dyDescent="0.2">
      <c r="A2820" s="25" t="s">
        <v>58</v>
      </c>
      <c r="B2820" s="11" t="s">
        <v>58</v>
      </c>
      <c r="C2820" s="12">
        <v>600</v>
      </c>
      <c r="D2820" s="11" t="s">
        <v>58</v>
      </c>
      <c r="E2820" s="11" t="s">
        <v>449</v>
      </c>
      <c r="F2820" s="11" t="s">
        <v>312</v>
      </c>
      <c r="G2820" s="12" t="s">
        <v>340</v>
      </c>
      <c r="H2820" s="205">
        <v>68348</v>
      </c>
      <c r="I2820" s="205">
        <v>68755</v>
      </c>
      <c r="J2820" s="205">
        <v>68895</v>
      </c>
      <c r="K2820" s="205">
        <v>68191</v>
      </c>
      <c r="L2820" s="205">
        <v>67172</v>
      </c>
      <c r="M2820">
        <v>66289</v>
      </c>
      <c r="N2820">
        <v>65299.000000000007</v>
      </c>
      <c r="O2820">
        <v>64578.999999999993</v>
      </c>
      <c r="P2820">
        <v>64694</v>
      </c>
      <c r="Q2820">
        <v>65238</v>
      </c>
      <c r="R2820">
        <v>65654</v>
      </c>
      <c r="S2820">
        <v>66117</v>
      </c>
      <c r="T2820">
        <v>66492</v>
      </c>
      <c r="U2820">
        <v>66476</v>
      </c>
      <c r="V2820">
        <v>66286</v>
      </c>
      <c r="W2820">
        <v>66193</v>
      </c>
      <c r="X2820">
        <v>66080</v>
      </c>
      <c r="Y2820">
        <v>66068</v>
      </c>
      <c r="Z2820">
        <v>66380</v>
      </c>
      <c r="AA2820">
        <v>66839</v>
      </c>
      <c r="AB2820">
        <v>67224</v>
      </c>
      <c r="AC2820">
        <v>67593</v>
      </c>
      <c r="AD2820">
        <v>67880</v>
      </c>
      <c r="AE2820" s="21" t="s">
        <v>1</v>
      </c>
    </row>
    <row r="2821" spans="1:31" x14ac:dyDescent="0.2">
      <c r="A2821" s="27" t="s">
        <v>58</v>
      </c>
      <c r="B2821" s="13" t="s">
        <v>58</v>
      </c>
      <c r="C2821" s="14">
        <v>600</v>
      </c>
      <c r="D2821" s="13" t="s">
        <v>58</v>
      </c>
      <c r="E2821" s="13" t="s">
        <v>496</v>
      </c>
      <c r="F2821" s="13" t="s">
        <v>313</v>
      </c>
      <c r="G2821" s="14" t="s">
        <v>340</v>
      </c>
      <c r="H2821" s="205">
        <v>71393</v>
      </c>
      <c r="I2821" s="205">
        <v>71900</v>
      </c>
      <c r="J2821" s="205">
        <v>72110</v>
      </c>
      <c r="K2821" s="205">
        <v>71382</v>
      </c>
      <c r="L2821" s="205">
        <v>70308</v>
      </c>
      <c r="M2821">
        <v>69386</v>
      </c>
      <c r="N2821">
        <v>68358</v>
      </c>
      <c r="O2821">
        <v>67595</v>
      </c>
      <c r="P2821">
        <v>67678</v>
      </c>
      <c r="Q2821">
        <v>68203</v>
      </c>
      <c r="R2821">
        <v>68604</v>
      </c>
      <c r="S2821">
        <v>69065</v>
      </c>
      <c r="T2821">
        <v>69446</v>
      </c>
      <c r="U2821">
        <v>69419</v>
      </c>
      <c r="V2821">
        <v>69235</v>
      </c>
      <c r="W2821">
        <v>69165</v>
      </c>
      <c r="X2821">
        <v>69089</v>
      </c>
      <c r="Y2821">
        <v>69115</v>
      </c>
      <c r="Z2821">
        <v>69443</v>
      </c>
      <c r="AA2821">
        <v>69924</v>
      </c>
      <c r="AB2821">
        <v>70342</v>
      </c>
      <c r="AC2821">
        <v>70756</v>
      </c>
      <c r="AD2821">
        <v>71079</v>
      </c>
      <c r="AE2821" s="22" t="s">
        <v>1</v>
      </c>
    </row>
    <row r="2822" spans="1:31" x14ac:dyDescent="0.2">
      <c r="A2822" s="25" t="s">
        <v>58</v>
      </c>
      <c r="B2822" s="11" t="s">
        <v>58</v>
      </c>
      <c r="C2822" s="12">
        <v>600</v>
      </c>
      <c r="D2822" s="11" t="s">
        <v>58</v>
      </c>
      <c r="E2822" s="11" t="s">
        <v>450</v>
      </c>
      <c r="F2822" s="11" t="s">
        <v>312</v>
      </c>
      <c r="G2822" s="12" t="s">
        <v>329</v>
      </c>
      <c r="H2822" s="205">
        <v>67723</v>
      </c>
      <c r="I2822" s="205">
        <v>68135</v>
      </c>
      <c r="J2822" s="205">
        <v>68672</v>
      </c>
      <c r="K2822" s="205">
        <v>68638</v>
      </c>
      <c r="L2822" s="205">
        <v>68036</v>
      </c>
      <c r="M2822">
        <v>67076</v>
      </c>
      <c r="N2822">
        <v>66172</v>
      </c>
      <c r="O2822">
        <v>65093</v>
      </c>
      <c r="P2822">
        <v>64479</v>
      </c>
      <c r="Q2822">
        <v>64569.999999999993</v>
      </c>
      <c r="R2822">
        <v>65096.999999999993</v>
      </c>
      <c r="S2822">
        <v>65532</v>
      </c>
      <c r="T2822">
        <v>66046</v>
      </c>
      <c r="U2822">
        <v>66353</v>
      </c>
      <c r="V2822">
        <v>66362</v>
      </c>
      <c r="W2822">
        <v>66183</v>
      </c>
      <c r="X2822">
        <v>66078</v>
      </c>
      <c r="Y2822">
        <v>65930</v>
      </c>
      <c r="Z2822">
        <v>65971</v>
      </c>
      <c r="AA2822">
        <v>66277</v>
      </c>
      <c r="AB2822">
        <v>66729</v>
      </c>
      <c r="AC2822">
        <v>67118</v>
      </c>
      <c r="AD2822">
        <v>67502</v>
      </c>
      <c r="AE2822" s="21" t="s">
        <v>1</v>
      </c>
    </row>
    <row r="2823" spans="1:31" x14ac:dyDescent="0.2">
      <c r="A2823" s="27" t="s">
        <v>58</v>
      </c>
      <c r="B2823" s="13" t="s">
        <v>58</v>
      </c>
      <c r="C2823" s="14">
        <v>600</v>
      </c>
      <c r="D2823" s="13" t="s">
        <v>58</v>
      </c>
      <c r="E2823" s="13" t="s">
        <v>497</v>
      </c>
      <c r="F2823" s="13" t="s">
        <v>313</v>
      </c>
      <c r="G2823" s="14" t="s">
        <v>329</v>
      </c>
      <c r="H2823" s="205">
        <v>70719</v>
      </c>
      <c r="I2823" s="205">
        <v>71220</v>
      </c>
      <c r="J2823" s="205">
        <v>71862</v>
      </c>
      <c r="K2823" s="205">
        <v>71870</v>
      </c>
      <c r="L2823" s="205">
        <v>71247</v>
      </c>
      <c r="M2823">
        <v>70233</v>
      </c>
      <c r="N2823">
        <v>69285</v>
      </c>
      <c r="O2823">
        <v>68156</v>
      </c>
      <c r="P2823">
        <v>67492</v>
      </c>
      <c r="Q2823">
        <v>67546</v>
      </c>
      <c r="R2823">
        <v>68053</v>
      </c>
      <c r="S2823">
        <v>68476</v>
      </c>
      <c r="T2823">
        <v>68994</v>
      </c>
      <c r="U2823">
        <v>69287</v>
      </c>
      <c r="V2823">
        <v>69293</v>
      </c>
      <c r="W2823">
        <v>69128</v>
      </c>
      <c r="X2823">
        <v>69051</v>
      </c>
      <c r="Y2823">
        <v>68943</v>
      </c>
      <c r="Z2823">
        <v>69002</v>
      </c>
      <c r="AA2823">
        <v>69328</v>
      </c>
      <c r="AB2823">
        <v>69808</v>
      </c>
      <c r="AC2823">
        <v>70235</v>
      </c>
      <c r="AD2823">
        <v>70672</v>
      </c>
      <c r="AE2823" s="22" t="s">
        <v>1</v>
      </c>
    </row>
    <row r="2824" spans="1:31" x14ac:dyDescent="0.2">
      <c r="A2824" s="25" t="s">
        <v>58</v>
      </c>
      <c r="B2824" s="11" t="s">
        <v>58</v>
      </c>
      <c r="C2824" s="12">
        <v>600</v>
      </c>
      <c r="D2824" s="11" t="s">
        <v>58</v>
      </c>
      <c r="E2824" s="11" t="s">
        <v>451</v>
      </c>
      <c r="F2824" s="11" t="s">
        <v>312</v>
      </c>
      <c r="G2824" s="12" t="s">
        <v>361</v>
      </c>
      <c r="H2824" s="205">
        <v>66951</v>
      </c>
      <c r="I2824" s="205">
        <v>67481</v>
      </c>
      <c r="J2824" s="205">
        <v>67984</v>
      </c>
      <c r="K2824" s="205">
        <v>68394</v>
      </c>
      <c r="L2824" s="205">
        <v>68471</v>
      </c>
      <c r="M2824">
        <v>67934</v>
      </c>
      <c r="N2824">
        <v>66975</v>
      </c>
      <c r="O2824">
        <v>66026</v>
      </c>
      <c r="P2824">
        <v>64974.000000000007</v>
      </c>
      <c r="Q2824">
        <v>64343.999999999993</v>
      </c>
      <c r="R2824">
        <v>64424.000000000007</v>
      </c>
      <c r="S2824">
        <v>64958</v>
      </c>
      <c r="T2824">
        <v>65421.000000000007</v>
      </c>
      <c r="U2824">
        <v>65891</v>
      </c>
      <c r="V2824">
        <v>66229</v>
      </c>
      <c r="W2824">
        <v>66254</v>
      </c>
      <c r="X2824">
        <v>66071</v>
      </c>
      <c r="Y2824">
        <v>65947</v>
      </c>
      <c r="Z2824">
        <v>65818</v>
      </c>
      <c r="AA2824">
        <v>65860</v>
      </c>
      <c r="AB2824">
        <v>66163</v>
      </c>
      <c r="AC2824">
        <v>66613</v>
      </c>
      <c r="AD2824">
        <v>67008</v>
      </c>
      <c r="AE2824" s="21" t="s">
        <v>1</v>
      </c>
    </row>
    <row r="2825" spans="1:31" x14ac:dyDescent="0.2">
      <c r="A2825" s="27" t="s">
        <v>58</v>
      </c>
      <c r="B2825" s="13" t="s">
        <v>58</v>
      </c>
      <c r="C2825" s="14">
        <v>600</v>
      </c>
      <c r="D2825" s="13" t="s">
        <v>58</v>
      </c>
      <c r="E2825" s="13" t="s">
        <v>498</v>
      </c>
      <c r="F2825" s="13" t="s">
        <v>313</v>
      </c>
      <c r="G2825" s="14" t="s">
        <v>361</v>
      </c>
      <c r="H2825" s="205">
        <v>69893</v>
      </c>
      <c r="I2825" s="205">
        <v>70510</v>
      </c>
      <c r="J2825" s="205">
        <v>71105</v>
      </c>
      <c r="K2825" s="205">
        <v>71601</v>
      </c>
      <c r="L2825" s="205">
        <v>71717</v>
      </c>
      <c r="M2825">
        <v>71157</v>
      </c>
      <c r="N2825">
        <v>70141</v>
      </c>
      <c r="O2825">
        <v>69141</v>
      </c>
      <c r="P2825">
        <v>68031</v>
      </c>
      <c r="Q2825">
        <v>67343</v>
      </c>
      <c r="R2825">
        <v>67383</v>
      </c>
      <c r="S2825">
        <v>67902</v>
      </c>
      <c r="T2825">
        <v>68360</v>
      </c>
      <c r="U2825">
        <v>68815</v>
      </c>
      <c r="V2825">
        <v>69145</v>
      </c>
      <c r="W2825">
        <v>69174</v>
      </c>
      <c r="X2825">
        <v>69012</v>
      </c>
      <c r="Y2825">
        <v>68921</v>
      </c>
      <c r="Z2825">
        <v>68811</v>
      </c>
      <c r="AA2825">
        <v>68873</v>
      </c>
      <c r="AB2825">
        <v>69200</v>
      </c>
      <c r="AC2825">
        <v>69685</v>
      </c>
      <c r="AD2825">
        <v>70125</v>
      </c>
      <c r="AE2825" s="22" t="s">
        <v>1</v>
      </c>
    </row>
    <row r="2826" spans="1:31" x14ac:dyDescent="0.2">
      <c r="A2826" s="25" t="s">
        <v>58</v>
      </c>
      <c r="B2826" s="11" t="s">
        <v>58</v>
      </c>
      <c r="C2826" s="12">
        <v>600</v>
      </c>
      <c r="D2826" s="11" t="s">
        <v>58</v>
      </c>
      <c r="E2826" s="11" t="s">
        <v>452</v>
      </c>
      <c r="F2826" s="11" t="s">
        <v>312</v>
      </c>
      <c r="G2826" s="12" t="s">
        <v>328</v>
      </c>
      <c r="H2826" s="205">
        <v>66218</v>
      </c>
      <c r="I2826" s="205">
        <v>66701</v>
      </c>
      <c r="J2826" s="205">
        <v>67301</v>
      </c>
      <c r="K2826" s="205">
        <v>67681</v>
      </c>
      <c r="L2826" s="205">
        <v>68206</v>
      </c>
      <c r="M2826">
        <v>68357</v>
      </c>
      <c r="N2826">
        <v>67827</v>
      </c>
      <c r="O2826">
        <v>66844</v>
      </c>
      <c r="P2826">
        <v>65885</v>
      </c>
      <c r="Q2826">
        <v>64822</v>
      </c>
      <c r="R2826">
        <v>64188</v>
      </c>
      <c r="S2826">
        <v>64280</v>
      </c>
      <c r="T2826">
        <v>64830</v>
      </c>
      <c r="U2826">
        <v>65245.000000000007</v>
      </c>
      <c r="V2826">
        <v>65751</v>
      </c>
      <c r="W2826">
        <v>66111</v>
      </c>
      <c r="X2826">
        <v>66136</v>
      </c>
      <c r="Y2826">
        <v>65944</v>
      </c>
      <c r="Z2826">
        <v>65816</v>
      </c>
      <c r="AA2826">
        <v>65691</v>
      </c>
      <c r="AB2826">
        <v>65736</v>
      </c>
      <c r="AC2826">
        <v>66042</v>
      </c>
      <c r="AD2826">
        <v>66493</v>
      </c>
      <c r="AE2826" s="21" t="s">
        <v>1</v>
      </c>
    </row>
    <row r="2827" spans="1:31" x14ac:dyDescent="0.2">
      <c r="A2827" s="27" t="s">
        <v>58</v>
      </c>
      <c r="B2827" s="13" t="s">
        <v>58</v>
      </c>
      <c r="C2827" s="14">
        <v>600</v>
      </c>
      <c r="D2827" s="13" t="s">
        <v>58</v>
      </c>
      <c r="E2827" s="13" t="s">
        <v>499</v>
      </c>
      <c r="F2827" s="13" t="s">
        <v>313</v>
      </c>
      <c r="G2827" s="14" t="s">
        <v>328</v>
      </c>
      <c r="H2827" s="205">
        <v>69108</v>
      </c>
      <c r="I2827" s="205">
        <v>69669</v>
      </c>
      <c r="J2827" s="205">
        <v>70359</v>
      </c>
      <c r="K2827" s="205">
        <v>70821</v>
      </c>
      <c r="L2827" s="205">
        <v>71427</v>
      </c>
      <c r="M2827">
        <v>71611</v>
      </c>
      <c r="N2827">
        <v>71052</v>
      </c>
      <c r="O2827">
        <v>70008</v>
      </c>
      <c r="P2827">
        <v>68991</v>
      </c>
      <c r="Q2827">
        <v>67861</v>
      </c>
      <c r="R2827">
        <v>67164</v>
      </c>
      <c r="S2827">
        <v>67220</v>
      </c>
      <c r="T2827">
        <v>67762</v>
      </c>
      <c r="U2827">
        <v>68160</v>
      </c>
      <c r="V2827">
        <v>68654</v>
      </c>
      <c r="W2827">
        <v>69010</v>
      </c>
      <c r="X2827">
        <v>69044</v>
      </c>
      <c r="Y2827">
        <v>68878</v>
      </c>
      <c r="Z2827">
        <v>68767</v>
      </c>
      <c r="AA2827">
        <v>68663</v>
      </c>
      <c r="AB2827">
        <v>68731</v>
      </c>
      <c r="AC2827">
        <v>69067</v>
      </c>
      <c r="AD2827">
        <v>69559</v>
      </c>
      <c r="AE2827" s="22" t="s">
        <v>1</v>
      </c>
    </row>
    <row r="2828" spans="1:31" x14ac:dyDescent="0.2">
      <c r="A2828" s="25" t="s">
        <v>58</v>
      </c>
      <c r="B2828" s="11" t="s">
        <v>58</v>
      </c>
      <c r="C2828" s="12">
        <v>600</v>
      </c>
      <c r="D2828" s="11" t="s">
        <v>58</v>
      </c>
      <c r="E2828" s="11" t="s">
        <v>453</v>
      </c>
      <c r="F2828" s="11" t="s">
        <v>312</v>
      </c>
      <c r="G2828" s="12" t="s">
        <v>337</v>
      </c>
      <c r="H2828" s="205">
        <v>65641</v>
      </c>
      <c r="I2828" s="205">
        <v>65954</v>
      </c>
      <c r="J2828" s="205">
        <v>66512</v>
      </c>
      <c r="K2828" s="205">
        <v>66975</v>
      </c>
      <c r="L2828" s="205">
        <v>67469</v>
      </c>
      <c r="M2828">
        <v>68072</v>
      </c>
      <c r="N2828">
        <v>68238</v>
      </c>
      <c r="O2828">
        <v>67689</v>
      </c>
      <c r="P2828">
        <v>66681</v>
      </c>
      <c r="Q2828">
        <v>65709</v>
      </c>
      <c r="R2828">
        <v>64647.000000000007</v>
      </c>
      <c r="S2828">
        <v>64034.000000000007</v>
      </c>
      <c r="T2828">
        <v>64147.999999999993</v>
      </c>
      <c r="U2828">
        <v>64634</v>
      </c>
      <c r="V2828">
        <v>65084</v>
      </c>
      <c r="W2828">
        <v>65617</v>
      </c>
      <c r="X2828">
        <v>65984</v>
      </c>
      <c r="Y2828">
        <v>66003</v>
      </c>
      <c r="Z2828">
        <v>65793</v>
      </c>
      <c r="AA2828">
        <v>65670</v>
      </c>
      <c r="AB2828">
        <v>65552</v>
      </c>
      <c r="AC2828">
        <v>65607</v>
      </c>
      <c r="AD2828">
        <v>65918</v>
      </c>
      <c r="AE2828" s="21" t="s">
        <v>1</v>
      </c>
    </row>
    <row r="2829" spans="1:31" x14ac:dyDescent="0.2">
      <c r="A2829" s="27" t="s">
        <v>58</v>
      </c>
      <c r="B2829" s="13" t="s">
        <v>58</v>
      </c>
      <c r="C2829" s="14">
        <v>600</v>
      </c>
      <c r="D2829" s="13" t="s">
        <v>58</v>
      </c>
      <c r="E2829" s="13" t="s">
        <v>500</v>
      </c>
      <c r="F2829" s="13" t="s">
        <v>313</v>
      </c>
      <c r="G2829" s="14" t="s">
        <v>337</v>
      </c>
      <c r="H2829" s="205">
        <v>68484</v>
      </c>
      <c r="I2829" s="205">
        <v>68865</v>
      </c>
      <c r="J2829" s="205">
        <v>69502</v>
      </c>
      <c r="K2829" s="205">
        <v>70051</v>
      </c>
      <c r="L2829" s="205">
        <v>70623</v>
      </c>
      <c r="M2829">
        <v>71299</v>
      </c>
      <c r="N2829">
        <v>71489</v>
      </c>
      <c r="O2829">
        <v>70904</v>
      </c>
      <c r="P2829">
        <v>69834</v>
      </c>
      <c r="Q2829">
        <v>68795</v>
      </c>
      <c r="R2829">
        <v>67659</v>
      </c>
      <c r="S2829">
        <v>66984</v>
      </c>
      <c r="T2829">
        <v>67068</v>
      </c>
      <c r="U2829">
        <v>67540</v>
      </c>
      <c r="V2829">
        <v>67977</v>
      </c>
      <c r="W2829">
        <v>68500</v>
      </c>
      <c r="X2829">
        <v>68865</v>
      </c>
      <c r="Y2829">
        <v>68898</v>
      </c>
      <c r="Z2829">
        <v>68703</v>
      </c>
      <c r="AA2829">
        <v>68598</v>
      </c>
      <c r="AB2829">
        <v>68502</v>
      </c>
      <c r="AC2829">
        <v>68582</v>
      </c>
      <c r="AD2829">
        <v>68930</v>
      </c>
      <c r="AE2829" s="22" t="s">
        <v>1</v>
      </c>
    </row>
    <row r="2830" spans="1:31" x14ac:dyDescent="0.2">
      <c r="A2830" s="25" t="s">
        <v>58</v>
      </c>
      <c r="B2830" s="11" t="s">
        <v>58</v>
      </c>
      <c r="C2830" s="12">
        <v>600</v>
      </c>
      <c r="D2830" s="11" t="s">
        <v>58</v>
      </c>
      <c r="E2830" s="11" t="s">
        <v>454</v>
      </c>
      <c r="F2830" s="11" t="s">
        <v>312</v>
      </c>
      <c r="G2830" s="12" t="s">
        <v>369</v>
      </c>
      <c r="H2830" s="205">
        <v>65114.000000000007</v>
      </c>
      <c r="I2830" s="205">
        <v>65349.999999999993</v>
      </c>
      <c r="J2830" s="205">
        <v>65749</v>
      </c>
      <c r="K2830" s="205">
        <v>66162</v>
      </c>
      <c r="L2830" s="205">
        <v>66738</v>
      </c>
      <c r="M2830">
        <v>67308</v>
      </c>
      <c r="N2830">
        <v>67932</v>
      </c>
      <c r="O2830">
        <v>68088</v>
      </c>
      <c r="P2830">
        <v>67503</v>
      </c>
      <c r="Q2830">
        <v>66483</v>
      </c>
      <c r="R2830">
        <v>65510.999999999993</v>
      </c>
      <c r="S2830">
        <v>64474.999999999993</v>
      </c>
      <c r="T2830">
        <v>63891</v>
      </c>
      <c r="U2830">
        <v>63932</v>
      </c>
      <c r="V2830">
        <v>64453</v>
      </c>
      <c r="W2830">
        <v>64929</v>
      </c>
      <c r="X2830">
        <v>65473</v>
      </c>
      <c r="Y2830">
        <v>65842</v>
      </c>
      <c r="Z2830">
        <v>65834</v>
      </c>
      <c r="AA2830">
        <v>65629</v>
      </c>
      <c r="AB2830">
        <v>65512</v>
      </c>
      <c r="AC2830">
        <v>65408</v>
      </c>
      <c r="AD2830">
        <v>65474.000000000007</v>
      </c>
      <c r="AE2830" s="21" t="s">
        <v>1</v>
      </c>
    </row>
    <row r="2831" spans="1:31" x14ac:dyDescent="0.2">
      <c r="A2831" s="27" t="s">
        <v>58</v>
      </c>
      <c r="B2831" s="13" t="s">
        <v>58</v>
      </c>
      <c r="C2831" s="14">
        <v>600</v>
      </c>
      <c r="D2831" s="13" t="s">
        <v>58</v>
      </c>
      <c r="E2831" s="13" t="s">
        <v>501</v>
      </c>
      <c r="F2831" s="13" t="s">
        <v>313</v>
      </c>
      <c r="G2831" s="14" t="s">
        <v>369</v>
      </c>
      <c r="H2831" s="205">
        <v>67914</v>
      </c>
      <c r="I2831" s="205">
        <v>68216</v>
      </c>
      <c r="J2831" s="205">
        <v>68677</v>
      </c>
      <c r="K2831" s="205">
        <v>69171</v>
      </c>
      <c r="L2831" s="205">
        <v>69829</v>
      </c>
      <c r="M2831">
        <v>70470</v>
      </c>
      <c r="N2831">
        <v>71155</v>
      </c>
      <c r="O2831">
        <v>71323</v>
      </c>
      <c r="P2831">
        <v>70706</v>
      </c>
      <c r="Q2831">
        <v>69613</v>
      </c>
      <c r="R2831">
        <v>68568</v>
      </c>
      <c r="S2831">
        <v>67457</v>
      </c>
      <c r="T2831">
        <v>66816</v>
      </c>
      <c r="U2831">
        <v>66824</v>
      </c>
      <c r="V2831">
        <v>67335</v>
      </c>
      <c r="W2831">
        <v>67800</v>
      </c>
      <c r="X2831">
        <v>68335</v>
      </c>
      <c r="Y2831">
        <v>68703</v>
      </c>
      <c r="Z2831">
        <v>68701</v>
      </c>
      <c r="AA2831">
        <v>68513</v>
      </c>
      <c r="AB2831">
        <v>68416</v>
      </c>
      <c r="AC2831">
        <v>68335</v>
      </c>
      <c r="AD2831">
        <v>68431</v>
      </c>
      <c r="AE2831" s="22" t="s">
        <v>1</v>
      </c>
    </row>
    <row r="2832" spans="1:31" x14ac:dyDescent="0.2">
      <c r="A2832" s="25" t="s">
        <v>58</v>
      </c>
      <c r="B2832" s="11" t="s">
        <v>58</v>
      </c>
      <c r="C2832" s="12">
        <v>600</v>
      </c>
      <c r="D2832" s="11" t="s">
        <v>58</v>
      </c>
      <c r="E2832" s="11" t="s">
        <v>473</v>
      </c>
      <c r="F2832" s="11" t="s">
        <v>312</v>
      </c>
      <c r="G2832" s="12" t="s">
        <v>359</v>
      </c>
      <c r="H2832">
        <v>64422</v>
      </c>
      <c r="I2832">
        <v>64791</v>
      </c>
      <c r="J2832">
        <v>65120.000000000007</v>
      </c>
      <c r="K2832">
        <v>65379.000000000007</v>
      </c>
      <c r="L2832">
        <v>65900</v>
      </c>
      <c r="M2832">
        <v>66552</v>
      </c>
      <c r="N2832">
        <v>67143</v>
      </c>
      <c r="O2832">
        <v>67763</v>
      </c>
      <c r="P2832">
        <v>67883</v>
      </c>
      <c r="Q2832">
        <v>67282</v>
      </c>
      <c r="R2832">
        <v>66262</v>
      </c>
      <c r="S2832">
        <v>65316</v>
      </c>
      <c r="T2832">
        <v>64313.999999999993</v>
      </c>
      <c r="U2832">
        <v>63658</v>
      </c>
      <c r="V2832">
        <v>63731</v>
      </c>
      <c r="W2832">
        <v>64279</v>
      </c>
      <c r="X2832">
        <v>64765</v>
      </c>
      <c r="Y2832">
        <v>65315</v>
      </c>
      <c r="Z2832">
        <v>65655</v>
      </c>
      <c r="AA2832">
        <v>65650</v>
      </c>
      <c r="AB2832">
        <v>65452</v>
      </c>
      <c r="AC2832">
        <v>65348</v>
      </c>
      <c r="AD2832">
        <v>65260.000000000007</v>
      </c>
      <c r="AE2832" s="21"/>
    </row>
    <row r="2833" spans="1:31" x14ac:dyDescent="0.2">
      <c r="A2833" s="27" t="s">
        <v>58</v>
      </c>
      <c r="B2833" s="13" t="s">
        <v>58</v>
      </c>
      <c r="C2833" s="14">
        <v>600</v>
      </c>
      <c r="D2833" s="13" t="s">
        <v>58</v>
      </c>
      <c r="E2833" s="13" t="s">
        <v>480</v>
      </c>
      <c r="F2833" s="13" t="s">
        <v>313</v>
      </c>
      <c r="G2833" s="14" t="s">
        <v>359</v>
      </c>
      <c r="H2833">
        <v>67172</v>
      </c>
      <c r="I2833">
        <v>67618</v>
      </c>
      <c r="J2833">
        <v>68003</v>
      </c>
      <c r="K2833">
        <v>68325</v>
      </c>
      <c r="L2833">
        <v>68925</v>
      </c>
      <c r="M2833">
        <v>69653</v>
      </c>
      <c r="N2833">
        <v>70302</v>
      </c>
      <c r="O2833">
        <v>70968</v>
      </c>
      <c r="P2833">
        <v>71101</v>
      </c>
      <c r="Q2833">
        <v>70459</v>
      </c>
      <c r="R2833">
        <v>69360</v>
      </c>
      <c r="S2833">
        <v>68341</v>
      </c>
      <c r="T2833">
        <v>67267</v>
      </c>
      <c r="U2833">
        <v>66550</v>
      </c>
      <c r="V2833">
        <v>66597</v>
      </c>
      <c r="W2833">
        <v>67137</v>
      </c>
      <c r="X2833">
        <v>67614</v>
      </c>
      <c r="Y2833">
        <v>68154</v>
      </c>
      <c r="Z2833">
        <v>68486</v>
      </c>
      <c r="AA2833">
        <v>68489</v>
      </c>
      <c r="AB2833">
        <v>68309</v>
      </c>
      <c r="AC2833">
        <v>68228</v>
      </c>
      <c r="AD2833">
        <v>68166</v>
      </c>
      <c r="AE2833" s="22"/>
    </row>
    <row r="2834" spans="1:31" x14ac:dyDescent="0.2">
      <c r="A2834" s="25" t="s">
        <v>58</v>
      </c>
      <c r="B2834" s="11" t="s">
        <v>58</v>
      </c>
      <c r="C2834" s="12">
        <v>600</v>
      </c>
      <c r="D2834" s="11" t="s">
        <v>58</v>
      </c>
      <c r="E2834" s="11" t="s">
        <v>474</v>
      </c>
      <c r="F2834" s="11" t="s">
        <v>312</v>
      </c>
      <c r="G2834" s="12" t="s">
        <v>341</v>
      </c>
      <c r="H2834">
        <v>63614</v>
      </c>
      <c r="I2834">
        <v>64068</v>
      </c>
      <c r="J2834">
        <v>64527</v>
      </c>
      <c r="K2834">
        <v>64733.999999999993</v>
      </c>
      <c r="L2834">
        <v>65095</v>
      </c>
      <c r="M2834">
        <v>65689</v>
      </c>
      <c r="N2834">
        <v>66362</v>
      </c>
      <c r="O2834">
        <v>66948</v>
      </c>
      <c r="P2834">
        <v>67543</v>
      </c>
      <c r="Q2834">
        <v>67642</v>
      </c>
      <c r="R2834">
        <v>67038</v>
      </c>
      <c r="S2834">
        <v>66043</v>
      </c>
      <c r="T2834">
        <v>65131</v>
      </c>
      <c r="U2834">
        <v>64066</v>
      </c>
      <c r="V2834">
        <v>63438</v>
      </c>
      <c r="W2834">
        <v>63535</v>
      </c>
      <c r="X2834">
        <v>64095</v>
      </c>
      <c r="Y2834">
        <v>64587</v>
      </c>
      <c r="Z2834">
        <v>65116</v>
      </c>
      <c r="AA2834">
        <v>65455</v>
      </c>
      <c r="AB2834">
        <v>65453.999999999993</v>
      </c>
      <c r="AC2834">
        <v>65269.000000000007</v>
      </c>
      <c r="AD2834">
        <v>65180.000000000007</v>
      </c>
      <c r="AE2834" s="21"/>
    </row>
    <row r="2835" spans="1:31" x14ac:dyDescent="0.2">
      <c r="A2835" s="27" t="s">
        <v>58</v>
      </c>
      <c r="B2835" s="13" t="s">
        <v>58</v>
      </c>
      <c r="C2835" s="14">
        <v>600</v>
      </c>
      <c r="D2835" s="13" t="s">
        <v>58</v>
      </c>
      <c r="E2835" s="13" t="s">
        <v>481</v>
      </c>
      <c r="F2835" s="13" t="s">
        <v>313</v>
      </c>
      <c r="G2835" s="14" t="s">
        <v>341</v>
      </c>
      <c r="H2835">
        <v>66308</v>
      </c>
      <c r="I2835">
        <v>66849</v>
      </c>
      <c r="J2835">
        <v>67376</v>
      </c>
      <c r="K2835">
        <v>67633</v>
      </c>
      <c r="L2835">
        <v>68057</v>
      </c>
      <c r="M2835">
        <v>68724</v>
      </c>
      <c r="N2835">
        <v>69460</v>
      </c>
      <c r="O2835">
        <v>70092</v>
      </c>
      <c r="P2835">
        <v>70726</v>
      </c>
      <c r="Q2835">
        <v>70831</v>
      </c>
      <c r="R2835">
        <v>70181</v>
      </c>
      <c r="S2835">
        <v>69107</v>
      </c>
      <c r="T2835">
        <v>68125</v>
      </c>
      <c r="U2835">
        <v>66981</v>
      </c>
      <c r="V2835">
        <v>66302</v>
      </c>
      <c r="W2835">
        <v>66377</v>
      </c>
      <c r="X2835">
        <v>66928</v>
      </c>
      <c r="Y2835">
        <v>67411</v>
      </c>
      <c r="Z2835">
        <v>67920</v>
      </c>
      <c r="AA2835">
        <v>68254</v>
      </c>
      <c r="AB2835">
        <v>68263</v>
      </c>
      <c r="AC2835">
        <v>68100</v>
      </c>
      <c r="AD2835">
        <v>68037</v>
      </c>
      <c r="AE2835" s="22"/>
    </row>
    <row r="2836" spans="1:31" x14ac:dyDescent="0.2">
      <c r="A2836" s="25" t="s">
        <v>58</v>
      </c>
      <c r="B2836" s="11" t="s">
        <v>58</v>
      </c>
      <c r="C2836" s="12">
        <v>600</v>
      </c>
      <c r="D2836" s="11" t="s">
        <v>58</v>
      </c>
      <c r="E2836" s="11" t="s">
        <v>475</v>
      </c>
      <c r="F2836" s="11" t="s">
        <v>312</v>
      </c>
      <c r="G2836" s="12" t="s">
        <v>334</v>
      </c>
      <c r="H2836">
        <v>62611</v>
      </c>
      <c r="I2836">
        <v>63227</v>
      </c>
      <c r="J2836">
        <v>63772</v>
      </c>
      <c r="K2836">
        <v>64131</v>
      </c>
      <c r="L2836">
        <v>64435</v>
      </c>
      <c r="M2836">
        <v>64861.999999999993</v>
      </c>
      <c r="N2836">
        <v>65473</v>
      </c>
      <c r="O2836">
        <v>66142</v>
      </c>
      <c r="P2836">
        <v>66718</v>
      </c>
      <c r="Q2836">
        <v>67288</v>
      </c>
      <c r="R2836">
        <v>67378</v>
      </c>
      <c r="S2836">
        <v>66796</v>
      </c>
      <c r="T2836">
        <v>65836</v>
      </c>
      <c r="U2836">
        <v>64872</v>
      </c>
      <c r="V2836">
        <v>63833</v>
      </c>
      <c r="W2836">
        <v>63225</v>
      </c>
      <c r="X2836">
        <v>63331</v>
      </c>
      <c r="Y2836">
        <v>63896</v>
      </c>
      <c r="Z2836">
        <v>64379.000000000007</v>
      </c>
      <c r="AA2836">
        <v>64904</v>
      </c>
      <c r="AB2836">
        <v>65242.000000000007</v>
      </c>
      <c r="AC2836">
        <v>65251.999999999993</v>
      </c>
      <c r="AD2836">
        <v>65083</v>
      </c>
      <c r="AE2836" s="21"/>
    </row>
    <row r="2837" spans="1:31" x14ac:dyDescent="0.2">
      <c r="A2837" s="27" t="s">
        <v>58</v>
      </c>
      <c r="B2837" s="13" t="s">
        <v>58</v>
      </c>
      <c r="C2837" s="14">
        <v>600</v>
      </c>
      <c r="D2837" s="13" t="s">
        <v>58</v>
      </c>
      <c r="E2837" s="13" t="s">
        <v>482</v>
      </c>
      <c r="F2837" s="13" t="s">
        <v>313</v>
      </c>
      <c r="G2837" s="14" t="s">
        <v>334</v>
      </c>
      <c r="H2837">
        <v>65257.000000000007</v>
      </c>
      <c r="I2837">
        <v>65957</v>
      </c>
      <c r="J2837">
        <v>66579</v>
      </c>
      <c r="K2837">
        <v>66990</v>
      </c>
      <c r="L2837">
        <v>67345</v>
      </c>
      <c r="M2837">
        <v>67833</v>
      </c>
      <c r="N2837">
        <v>68507</v>
      </c>
      <c r="O2837">
        <v>69226</v>
      </c>
      <c r="P2837">
        <v>69832</v>
      </c>
      <c r="Q2837">
        <v>70437</v>
      </c>
      <c r="R2837">
        <v>70529</v>
      </c>
      <c r="S2837">
        <v>69902</v>
      </c>
      <c r="T2837">
        <v>68866</v>
      </c>
      <c r="U2837">
        <v>67820</v>
      </c>
      <c r="V2837">
        <v>66712</v>
      </c>
      <c r="W2837">
        <v>66060</v>
      </c>
      <c r="X2837">
        <v>66146</v>
      </c>
      <c r="Y2837">
        <v>66703</v>
      </c>
      <c r="Z2837">
        <v>67162</v>
      </c>
      <c r="AA2837">
        <v>67670</v>
      </c>
      <c r="AB2837">
        <v>68008</v>
      </c>
      <c r="AC2837">
        <v>68032</v>
      </c>
      <c r="AD2837">
        <v>67887</v>
      </c>
      <c r="AE2837" s="22"/>
    </row>
    <row r="2838" spans="1:31" x14ac:dyDescent="0.2">
      <c r="A2838" s="25" t="s">
        <v>58</v>
      </c>
      <c r="B2838" s="11" t="s">
        <v>58</v>
      </c>
      <c r="C2838" s="12">
        <v>600</v>
      </c>
      <c r="D2838" s="11" t="s">
        <v>58</v>
      </c>
      <c r="E2838" s="11" t="s">
        <v>476</v>
      </c>
      <c r="F2838" s="11" t="s">
        <v>312</v>
      </c>
      <c r="G2838" s="12" t="s">
        <v>345</v>
      </c>
      <c r="H2838">
        <v>61355</v>
      </c>
      <c r="I2838">
        <v>62197</v>
      </c>
      <c r="J2838">
        <v>62899</v>
      </c>
      <c r="K2838">
        <v>63365</v>
      </c>
      <c r="L2838">
        <v>63820</v>
      </c>
      <c r="M2838">
        <v>64185</v>
      </c>
      <c r="N2838">
        <v>64623.000000000007</v>
      </c>
      <c r="O2838">
        <v>65227.000000000007</v>
      </c>
      <c r="P2838">
        <v>65901</v>
      </c>
      <c r="Q2838">
        <v>66453</v>
      </c>
      <c r="R2838">
        <v>67010</v>
      </c>
      <c r="S2838">
        <v>67117</v>
      </c>
      <c r="T2838">
        <v>66566</v>
      </c>
      <c r="U2838">
        <v>65566</v>
      </c>
      <c r="V2838">
        <v>64628</v>
      </c>
      <c r="W2838">
        <v>63606</v>
      </c>
      <c r="X2838">
        <v>63003</v>
      </c>
      <c r="Y2838">
        <v>63112</v>
      </c>
      <c r="Z2838">
        <v>63679</v>
      </c>
      <c r="AA2838">
        <v>64158</v>
      </c>
      <c r="AB2838">
        <v>64679</v>
      </c>
      <c r="AC2838">
        <v>65022.999999999993</v>
      </c>
      <c r="AD2838">
        <v>65046.000000000007</v>
      </c>
      <c r="AE2838" s="21"/>
    </row>
    <row r="2839" spans="1:31" x14ac:dyDescent="0.2">
      <c r="A2839" s="27" t="s">
        <v>58</v>
      </c>
      <c r="B2839" s="13" t="s">
        <v>58</v>
      </c>
      <c r="C2839" s="14">
        <v>600</v>
      </c>
      <c r="D2839" s="13" t="s">
        <v>58</v>
      </c>
      <c r="E2839" s="13" t="s">
        <v>483</v>
      </c>
      <c r="F2839" s="13" t="s">
        <v>313</v>
      </c>
      <c r="G2839" s="14" t="s">
        <v>345</v>
      </c>
      <c r="H2839">
        <v>63965</v>
      </c>
      <c r="I2839">
        <v>64881</v>
      </c>
      <c r="J2839">
        <v>65659</v>
      </c>
      <c r="K2839">
        <v>66178</v>
      </c>
      <c r="L2839">
        <v>66687</v>
      </c>
      <c r="M2839">
        <v>67101</v>
      </c>
      <c r="N2839">
        <v>67593</v>
      </c>
      <c r="O2839">
        <v>68248</v>
      </c>
      <c r="P2839">
        <v>68949</v>
      </c>
      <c r="Q2839">
        <v>69526</v>
      </c>
      <c r="R2839">
        <v>70115</v>
      </c>
      <c r="S2839">
        <v>70227</v>
      </c>
      <c r="T2839">
        <v>69635</v>
      </c>
      <c r="U2839">
        <v>68542</v>
      </c>
      <c r="V2839">
        <v>67532</v>
      </c>
      <c r="W2839">
        <v>66450</v>
      </c>
      <c r="X2839">
        <v>65808</v>
      </c>
      <c r="Y2839">
        <v>65899</v>
      </c>
      <c r="Z2839">
        <v>66440</v>
      </c>
      <c r="AA2839">
        <v>66898</v>
      </c>
      <c r="AB2839">
        <v>67408</v>
      </c>
      <c r="AC2839">
        <v>67757</v>
      </c>
      <c r="AD2839">
        <v>67798</v>
      </c>
      <c r="AE2839" s="22"/>
    </row>
    <row r="2840" spans="1:31" x14ac:dyDescent="0.2">
      <c r="A2840" s="25" t="s">
        <v>58</v>
      </c>
      <c r="B2840" s="11" t="s">
        <v>58</v>
      </c>
      <c r="C2840" s="12">
        <v>600</v>
      </c>
      <c r="D2840" s="11" t="s">
        <v>58</v>
      </c>
      <c r="E2840" s="11" t="s">
        <v>477</v>
      </c>
      <c r="F2840" s="11" t="s">
        <v>312</v>
      </c>
      <c r="G2840" s="12" t="s">
        <v>339</v>
      </c>
      <c r="H2840">
        <v>59892</v>
      </c>
      <c r="I2840">
        <v>60923</v>
      </c>
      <c r="J2840">
        <v>61841</v>
      </c>
      <c r="K2840">
        <v>62482</v>
      </c>
      <c r="L2840">
        <v>63043</v>
      </c>
      <c r="M2840">
        <v>63559</v>
      </c>
      <c r="N2840">
        <v>63931</v>
      </c>
      <c r="O2840">
        <v>64355.999999999993</v>
      </c>
      <c r="P2840">
        <v>64976</v>
      </c>
      <c r="Q2840">
        <v>65626</v>
      </c>
      <c r="R2840">
        <v>66165</v>
      </c>
      <c r="S2840">
        <v>66735</v>
      </c>
      <c r="T2840">
        <v>66866</v>
      </c>
      <c r="U2840">
        <v>66285</v>
      </c>
      <c r="V2840">
        <v>65310</v>
      </c>
      <c r="W2840">
        <v>64390</v>
      </c>
      <c r="X2840">
        <v>63369</v>
      </c>
      <c r="Y2840">
        <v>62766</v>
      </c>
      <c r="Z2840">
        <v>62887</v>
      </c>
      <c r="AA2840">
        <v>63449</v>
      </c>
      <c r="AB2840">
        <v>63924</v>
      </c>
      <c r="AC2840">
        <v>64449</v>
      </c>
      <c r="AD2840">
        <v>64801</v>
      </c>
      <c r="AE2840" s="21"/>
    </row>
    <row r="2841" spans="1:31" x14ac:dyDescent="0.2">
      <c r="A2841" s="27" t="s">
        <v>58</v>
      </c>
      <c r="B2841" s="13" t="s">
        <v>58</v>
      </c>
      <c r="C2841" s="14">
        <v>600</v>
      </c>
      <c r="D2841" s="13" t="s">
        <v>58</v>
      </c>
      <c r="E2841" s="13" t="s">
        <v>484</v>
      </c>
      <c r="F2841" s="13" t="s">
        <v>313</v>
      </c>
      <c r="G2841" s="14" t="s">
        <v>339</v>
      </c>
      <c r="H2841">
        <v>62472</v>
      </c>
      <c r="I2841">
        <v>63569</v>
      </c>
      <c r="J2841">
        <v>64557</v>
      </c>
      <c r="K2841">
        <v>65242.999999999993</v>
      </c>
      <c r="L2841">
        <v>65858</v>
      </c>
      <c r="M2841">
        <v>66426</v>
      </c>
      <c r="N2841">
        <v>66842</v>
      </c>
      <c r="O2841">
        <v>67312</v>
      </c>
      <c r="P2841">
        <v>67955</v>
      </c>
      <c r="Q2841">
        <v>68626</v>
      </c>
      <c r="R2841">
        <v>69188</v>
      </c>
      <c r="S2841">
        <v>69793</v>
      </c>
      <c r="T2841">
        <v>69936</v>
      </c>
      <c r="U2841">
        <v>69292</v>
      </c>
      <c r="V2841">
        <v>68235</v>
      </c>
      <c r="W2841">
        <v>67251</v>
      </c>
      <c r="X2841">
        <v>66178</v>
      </c>
      <c r="Y2841">
        <v>65540</v>
      </c>
      <c r="Z2841">
        <v>65621</v>
      </c>
      <c r="AA2841">
        <v>66161</v>
      </c>
      <c r="AB2841">
        <v>66621</v>
      </c>
      <c r="AC2841">
        <v>67140</v>
      </c>
      <c r="AD2841">
        <v>67503</v>
      </c>
      <c r="AE2841" s="22"/>
    </row>
    <row r="2842" spans="1:31" x14ac:dyDescent="0.2">
      <c r="A2842" s="25" t="s">
        <v>58</v>
      </c>
      <c r="B2842" s="11" t="s">
        <v>58</v>
      </c>
      <c r="C2842" s="12">
        <v>600</v>
      </c>
      <c r="D2842" s="11" t="s">
        <v>58</v>
      </c>
      <c r="E2842" s="11" t="s">
        <v>478</v>
      </c>
      <c r="F2842" s="11" t="s">
        <v>312</v>
      </c>
      <c r="G2842" s="12" t="s">
        <v>352</v>
      </c>
      <c r="H2842">
        <v>58369</v>
      </c>
      <c r="I2842">
        <v>59447</v>
      </c>
      <c r="J2842">
        <v>60547</v>
      </c>
      <c r="K2842">
        <v>61416</v>
      </c>
      <c r="L2842">
        <v>62149</v>
      </c>
      <c r="M2842">
        <v>62769</v>
      </c>
      <c r="N2842">
        <v>63292</v>
      </c>
      <c r="O2842">
        <v>63648</v>
      </c>
      <c r="P2842">
        <v>64096</v>
      </c>
      <c r="Q2842">
        <v>64691</v>
      </c>
      <c r="R2842">
        <v>65328</v>
      </c>
      <c r="S2842">
        <v>65880</v>
      </c>
      <c r="T2842">
        <v>66471</v>
      </c>
      <c r="U2842">
        <v>66575</v>
      </c>
      <c r="V2842">
        <v>66018</v>
      </c>
      <c r="W2842">
        <v>65061.000000000007</v>
      </c>
      <c r="X2842">
        <v>64141.999999999993</v>
      </c>
      <c r="Y2842">
        <v>63119</v>
      </c>
      <c r="Z2842">
        <v>62532</v>
      </c>
      <c r="AA2842">
        <v>62647</v>
      </c>
      <c r="AB2842">
        <v>63206</v>
      </c>
      <c r="AC2842">
        <v>63685</v>
      </c>
      <c r="AD2842">
        <v>64215</v>
      </c>
      <c r="AE2842" s="21"/>
    </row>
    <row r="2843" spans="1:31" x14ac:dyDescent="0.2">
      <c r="A2843" s="27" t="s">
        <v>58</v>
      </c>
      <c r="B2843" s="13" t="s">
        <v>58</v>
      </c>
      <c r="C2843" s="14">
        <v>600</v>
      </c>
      <c r="D2843" s="13" t="s">
        <v>58</v>
      </c>
      <c r="E2843" s="13" t="s">
        <v>485</v>
      </c>
      <c r="F2843" s="13" t="s">
        <v>313</v>
      </c>
      <c r="G2843" s="14" t="s">
        <v>352</v>
      </c>
      <c r="H2843">
        <v>68156</v>
      </c>
      <c r="I2843">
        <v>67579</v>
      </c>
      <c r="J2843">
        <v>68042</v>
      </c>
      <c r="K2843">
        <v>68645</v>
      </c>
      <c r="L2843">
        <v>69565</v>
      </c>
      <c r="M2843">
        <v>70488</v>
      </c>
      <c r="N2843">
        <v>70984</v>
      </c>
      <c r="O2843">
        <v>70559</v>
      </c>
      <c r="P2843">
        <v>70453</v>
      </c>
      <c r="Q2843">
        <v>70224</v>
      </c>
      <c r="R2843">
        <v>70017</v>
      </c>
      <c r="S2843">
        <v>70038</v>
      </c>
      <c r="T2843">
        <v>70523</v>
      </c>
      <c r="U2843">
        <v>69579</v>
      </c>
      <c r="V2843">
        <v>68967</v>
      </c>
      <c r="W2843">
        <v>67936</v>
      </c>
      <c r="X2843">
        <v>66960</v>
      </c>
      <c r="Y2843">
        <v>65889</v>
      </c>
      <c r="Z2843">
        <v>65250</v>
      </c>
      <c r="AA2843">
        <v>65328</v>
      </c>
      <c r="AB2843">
        <v>65870</v>
      </c>
      <c r="AC2843">
        <v>66339</v>
      </c>
      <c r="AD2843">
        <v>66869</v>
      </c>
      <c r="AE2843" s="22"/>
    </row>
    <row r="2844" spans="1:31" x14ac:dyDescent="0.2">
      <c r="A2844" s="25" t="s">
        <v>58</v>
      </c>
      <c r="B2844" s="11" t="s">
        <v>58</v>
      </c>
      <c r="C2844" s="12">
        <v>600</v>
      </c>
      <c r="D2844" s="11" t="s">
        <v>58</v>
      </c>
      <c r="E2844" s="11" t="s">
        <v>479</v>
      </c>
      <c r="F2844" s="11" t="s">
        <v>312</v>
      </c>
      <c r="G2844" s="12" t="s">
        <v>338</v>
      </c>
      <c r="H2844">
        <v>56808</v>
      </c>
      <c r="I2844">
        <v>57911</v>
      </c>
      <c r="J2844">
        <v>59057</v>
      </c>
      <c r="K2844">
        <v>60115</v>
      </c>
      <c r="L2844">
        <v>61073</v>
      </c>
      <c r="M2844">
        <v>61863</v>
      </c>
      <c r="N2844">
        <v>62491</v>
      </c>
      <c r="O2844">
        <v>62998</v>
      </c>
      <c r="P2844">
        <v>63379</v>
      </c>
      <c r="Q2844">
        <v>63801</v>
      </c>
      <c r="R2844">
        <v>64384</v>
      </c>
      <c r="S2844">
        <v>65033</v>
      </c>
      <c r="T2844">
        <v>65606</v>
      </c>
      <c r="U2844">
        <v>66172</v>
      </c>
      <c r="V2844">
        <v>66299</v>
      </c>
      <c r="W2844">
        <v>65758</v>
      </c>
      <c r="X2844">
        <v>64803</v>
      </c>
      <c r="Y2844">
        <v>63880</v>
      </c>
      <c r="Z2844">
        <v>62876</v>
      </c>
      <c r="AA2844">
        <v>62284</v>
      </c>
      <c r="AB2844">
        <v>62396</v>
      </c>
      <c r="AC2844">
        <v>62958</v>
      </c>
      <c r="AD2844">
        <v>63443</v>
      </c>
      <c r="AE2844" s="21"/>
    </row>
    <row r="2845" spans="1:31" x14ac:dyDescent="0.2">
      <c r="A2845" s="27" t="s">
        <v>58</v>
      </c>
      <c r="B2845" s="13" t="s">
        <v>58</v>
      </c>
      <c r="C2845" s="14">
        <v>600</v>
      </c>
      <c r="D2845" s="13" t="s">
        <v>58</v>
      </c>
      <c r="E2845" s="13" t="s">
        <v>486</v>
      </c>
      <c r="F2845" s="13" t="s">
        <v>313</v>
      </c>
      <c r="G2845" s="14" t="s">
        <v>338</v>
      </c>
      <c r="H2845">
        <v>59313</v>
      </c>
      <c r="I2845">
        <v>60487</v>
      </c>
      <c r="J2845">
        <v>61699</v>
      </c>
      <c r="K2845">
        <v>62795</v>
      </c>
      <c r="L2845">
        <v>63785</v>
      </c>
      <c r="M2845">
        <v>64614.000000000007</v>
      </c>
      <c r="N2845">
        <v>65289</v>
      </c>
      <c r="O2845">
        <v>65834</v>
      </c>
      <c r="P2845">
        <v>66228</v>
      </c>
      <c r="Q2845">
        <v>66653</v>
      </c>
      <c r="R2845">
        <v>67245</v>
      </c>
      <c r="S2845">
        <v>67917</v>
      </c>
      <c r="T2845">
        <v>68523</v>
      </c>
      <c r="U2845">
        <v>69119</v>
      </c>
      <c r="V2845">
        <v>69240</v>
      </c>
      <c r="W2845">
        <v>68649</v>
      </c>
      <c r="X2845">
        <v>67626</v>
      </c>
      <c r="Y2845">
        <v>66652</v>
      </c>
      <c r="Z2845">
        <v>65591</v>
      </c>
      <c r="AA2845">
        <v>64944</v>
      </c>
      <c r="AB2845">
        <v>65022.000000000007</v>
      </c>
      <c r="AC2845">
        <v>65573</v>
      </c>
      <c r="AD2845">
        <v>66054</v>
      </c>
      <c r="AE2845" s="22"/>
    </row>
    <row r="2846" spans="1:31" x14ac:dyDescent="0.2">
      <c r="A2846" s="25" t="s">
        <v>58</v>
      </c>
      <c r="B2846" s="11" t="s">
        <v>58</v>
      </c>
      <c r="C2846" s="12">
        <v>600</v>
      </c>
      <c r="D2846" s="11" t="s">
        <v>58</v>
      </c>
      <c r="E2846" s="11" t="s">
        <v>458</v>
      </c>
      <c r="F2846" s="11" t="s">
        <v>312</v>
      </c>
      <c r="G2846" s="12" t="s">
        <v>457</v>
      </c>
      <c r="H2846" s="205">
        <v>325008.99999999994</v>
      </c>
      <c r="I2846" s="205">
        <v>326863.99999999994</v>
      </c>
      <c r="J2846" s="205">
        <v>329209</v>
      </c>
      <c r="K2846" s="205">
        <v>330931</v>
      </c>
      <c r="L2846" s="205">
        <v>333408</v>
      </c>
      <c r="M2846">
        <v>335978.00000000006</v>
      </c>
      <c r="N2846">
        <v>337501.99999999994</v>
      </c>
      <c r="O2846">
        <v>337332</v>
      </c>
      <c r="P2846">
        <v>335495</v>
      </c>
      <c r="Q2846">
        <v>331938</v>
      </c>
      <c r="R2846">
        <v>327646</v>
      </c>
      <c r="S2846">
        <v>324148</v>
      </c>
      <c r="T2846">
        <v>322313.99999999994</v>
      </c>
      <c r="U2846">
        <v>321535.00000000006</v>
      </c>
      <c r="V2846">
        <v>322457</v>
      </c>
      <c r="W2846">
        <v>324471</v>
      </c>
      <c r="X2846">
        <v>326453</v>
      </c>
      <c r="Y2846">
        <v>327691</v>
      </c>
      <c r="Z2846">
        <v>328214</v>
      </c>
      <c r="AA2846">
        <v>328094.99999999994</v>
      </c>
      <c r="AB2846">
        <v>327706</v>
      </c>
      <c r="AC2846">
        <v>327674.00000000006</v>
      </c>
      <c r="AD2846">
        <v>328325</v>
      </c>
      <c r="AE2846" s="21" t="s">
        <v>1</v>
      </c>
    </row>
    <row r="2847" spans="1:31" x14ac:dyDescent="0.2">
      <c r="A2847" s="27" t="s">
        <v>58</v>
      </c>
      <c r="B2847" s="13" t="s">
        <v>58</v>
      </c>
      <c r="C2847" s="14">
        <v>600</v>
      </c>
      <c r="D2847" s="13" t="s">
        <v>58</v>
      </c>
      <c r="E2847" s="13" t="s">
        <v>456</v>
      </c>
      <c r="F2847" s="13" t="s">
        <v>312</v>
      </c>
      <c r="G2847" s="14" t="s">
        <v>455</v>
      </c>
      <c r="H2847" s="205">
        <v>299035</v>
      </c>
      <c r="I2847" s="205">
        <v>303705.00000000006</v>
      </c>
      <c r="J2847" s="205">
        <v>308116</v>
      </c>
      <c r="K2847" s="205">
        <v>311509</v>
      </c>
      <c r="L2847" s="205">
        <v>314520</v>
      </c>
      <c r="M2847">
        <v>317238</v>
      </c>
      <c r="N2847">
        <v>319809.99999999994</v>
      </c>
      <c r="O2847">
        <v>322371</v>
      </c>
      <c r="P2847">
        <v>325070.00000000006</v>
      </c>
      <c r="Q2847">
        <v>327859</v>
      </c>
      <c r="R2847">
        <v>330265</v>
      </c>
      <c r="S2847">
        <v>331561.00000000006</v>
      </c>
      <c r="T2847">
        <v>331344.99999999994</v>
      </c>
      <c r="U2847">
        <v>329470</v>
      </c>
      <c r="V2847">
        <v>326087.99999999994</v>
      </c>
      <c r="W2847">
        <v>322040</v>
      </c>
      <c r="X2847">
        <v>318648</v>
      </c>
      <c r="Y2847">
        <v>316773</v>
      </c>
      <c r="Z2847">
        <v>316352.99999999994</v>
      </c>
      <c r="AA2847">
        <v>317442</v>
      </c>
      <c r="AB2847">
        <v>319447</v>
      </c>
      <c r="AC2847">
        <v>321366.99999999994</v>
      </c>
      <c r="AD2847">
        <v>322587.99999999994</v>
      </c>
      <c r="AE2847" s="22" t="s">
        <v>1</v>
      </c>
    </row>
    <row r="2848" spans="1:31" x14ac:dyDescent="0.2">
      <c r="A2848" s="25" t="s">
        <v>58</v>
      </c>
      <c r="B2848" s="11" t="s">
        <v>58</v>
      </c>
      <c r="C2848" s="12">
        <v>600</v>
      </c>
      <c r="D2848" s="11" t="s">
        <v>58</v>
      </c>
      <c r="E2848" s="11" t="s">
        <v>502</v>
      </c>
      <c r="F2848" s="11" t="s">
        <v>313</v>
      </c>
      <c r="G2848" s="12" t="s">
        <v>457</v>
      </c>
      <c r="H2848" s="205">
        <v>338986</v>
      </c>
      <c r="I2848" s="205">
        <v>341217</v>
      </c>
      <c r="J2848" s="205">
        <v>343917.00000000006</v>
      </c>
      <c r="K2848" s="205">
        <v>346001</v>
      </c>
      <c r="L2848" s="205">
        <v>348861.00000000006</v>
      </c>
      <c r="M2848">
        <v>351757</v>
      </c>
      <c r="N2848">
        <v>353457.99999999994</v>
      </c>
      <c r="O2848">
        <v>353294.99999999994</v>
      </c>
      <c r="P2848">
        <v>351358</v>
      </c>
      <c r="Q2848">
        <v>347559</v>
      </c>
      <c r="R2848">
        <v>342932</v>
      </c>
      <c r="S2848">
        <v>339109.00000000006</v>
      </c>
      <c r="T2848">
        <v>337038</v>
      </c>
      <c r="U2848">
        <v>336055</v>
      </c>
      <c r="V2848">
        <v>336865</v>
      </c>
      <c r="W2848">
        <v>338824</v>
      </c>
      <c r="X2848">
        <v>340785.99999999994</v>
      </c>
      <c r="Y2848">
        <v>342044.00000000006</v>
      </c>
      <c r="Z2848">
        <v>342577</v>
      </c>
      <c r="AA2848">
        <v>342517.00000000006</v>
      </c>
      <c r="AB2848">
        <v>342221</v>
      </c>
      <c r="AC2848">
        <v>342312</v>
      </c>
      <c r="AD2848">
        <v>343123.00000000006</v>
      </c>
      <c r="AE2848" s="21" t="s">
        <v>1</v>
      </c>
    </row>
    <row r="2849" spans="1:31" x14ac:dyDescent="0.2">
      <c r="A2849" s="27" t="s">
        <v>58</v>
      </c>
      <c r="B2849" s="13" t="s">
        <v>58</v>
      </c>
      <c r="C2849" s="14">
        <v>600</v>
      </c>
      <c r="D2849" s="13" t="s">
        <v>58</v>
      </c>
      <c r="E2849" s="13" t="s">
        <v>503</v>
      </c>
      <c r="F2849" s="13" t="s">
        <v>313</v>
      </c>
      <c r="G2849" s="14" t="s">
        <v>338</v>
      </c>
      <c r="H2849" s="205">
        <v>311921</v>
      </c>
      <c r="I2849" s="205">
        <v>316954</v>
      </c>
      <c r="J2849" s="205">
        <v>321718</v>
      </c>
      <c r="K2849" s="205">
        <v>325338</v>
      </c>
      <c r="L2849" s="205">
        <v>328582.99999999994</v>
      </c>
      <c r="M2849">
        <v>331555.00000000006</v>
      </c>
      <c r="N2849">
        <v>334381</v>
      </c>
      <c r="O2849">
        <v>337163</v>
      </c>
      <c r="P2849">
        <v>339969</v>
      </c>
      <c r="Q2849">
        <v>342857</v>
      </c>
      <c r="R2849">
        <v>345349</v>
      </c>
      <c r="S2849">
        <v>346689.00000000006</v>
      </c>
      <c r="T2849">
        <v>346443</v>
      </c>
      <c r="U2849">
        <v>344352</v>
      </c>
      <c r="V2849">
        <v>340686</v>
      </c>
      <c r="W2849">
        <v>336346</v>
      </c>
      <c r="X2849">
        <v>332717.99999999994</v>
      </c>
      <c r="Y2849">
        <v>330683</v>
      </c>
      <c r="Z2849">
        <v>330064</v>
      </c>
      <c r="AA2849">
        <v>331001.00000000006</v>
      </c>
      <c r="AB2849">
        <v>332929</v>
      </c>
      <c r="AC2849">
        <v>334840.99999999994</v>
      </c>
      <c r="AD2849">
        <v>336111</v>
      </c>
      <c r="AE2849" s="22" t="s">
        <v>1</v>
      </c>
    </row>
    <row r="2850" spans="1:31" x14ac:dyDescent="0.2">
      <c r="A2850" s="25" t="s">
        <v>58</v>
      </c>
      <c r="B2850" s="11" t="s">
        <v>58</v>
      </c>
      <c r="C2850" s="12">
        <v>600</v>
      </c>
      <c r="D2850" s="11" t="s">
        <v>58</v>
      </c>
      <c r="E2850" s="11" t="s">
        <v>504</v>
      </c>
      <c r="F2850" s="11"/>
      <c r="G2850" s="12"/>
      <c r="H2850" s="205">
        <v>0</v>
      </c>
      <c r="I2850" s="205">
        <v>0</v>
      </c>
      <c r="J2850" s="205">
        <v>0</v>
      </c>
      <c r="K2850" s="205">
        <v>0</v>
      </c>
      <c r="L2850" s="205">
        <v>0</v>
      </c>
      <c r="M2850">
        <v>0</v>
      </c>
      <c r="N2850">
        <v>0</v>
      </c>
      <c r="O2850">
        <v>0</v>
      </c>
      <c r="P2850">
        <v>0</v>
      </c>
      <c r="Q2850">
        <v>0</v>
      </c>
      <c r="R2850">
        <v>0</v>
      </c>
      <c r="S2850">
        <v>0</v>
      </c>
      <c r="T2850">
        <v>0</v>
      </c>
      <c r="U2850">
        <v>0</v>
      </c>
      <c r="V2850">
        <v>0</v>
      </c>
      <c r="W2850">
        <v>0</v>
      </c>
      <c r="X2850">
        <v>0</v>
      </c>
      <c r="Y2850">
        <v>0</v>
      </c>
      <c r="Z2850">
        <v>0</v>
      </c>
      <c r="AA2850">
        <v>0</v>
      </c>
      <c r="AB2850">
        <v>0</v>
      </c>
      <c r="AC2850">
        <v>0</v>
      </c>
      <c r="AD2850">
        <v>0</v>
      </c>
      <c r="AE2850" s="21" t="s">
        <v>1</v>
      </c>
    </row>
    <row r="2851" spans="1:31" x14ac:dyDescent="0.2">
      <c r="A2851" s="27" t="s">
        <v>58</v>
      </c>
      <c r="B2851" s="13" t="s">
        <v>58</v>
      </c>
      <c r="C2851" s="14">
        <v>600</v>
      </c>
      <c r="D2851" s="13" t="s">
        <v>58</v>
      </c>
      <c r="E2851" s="13" t="s">
        <v>505</v>
      </c>
      <c r="F2851" s="13"/>
      <c r="G2851" s="14"/>
      <c r="H2851" s="205">
        <v>6081296</v>
      </c>
      <c r="I2851" s="205">
        <v>6163970</v>
      </c>
      <c r="J2851" s="205">
        <v>6248017</v>
      </c>
      <c r="K2851" s="205">
        <v>6333981</v>
      </c>
      <c r="L2851" s="205">
        <v>6421510</v>
      </c>
      <c r="M2851">
        <v>6510273</v>
      </c>
      <c r="N2851">
        <v>6599524</v>
      </c>
      <c r="O2851">
        <v>6688746</v>
      </c>
      <c r="P2851">
        <v>6777878</v>
      </c>
      <c r="Q2851">
        <v>6867058</v>
      </c>
      <c r="R2851">
        <v>6956069</v>
      </c>
      <c r="S2851">
        <v>7044639</v>
      </c>
      <c r="T2851">
        <v>7132530</v>
      </c>
      <c r="U2851">
        <v>7219641</v>
      </c>
      <c r="V2851">
        <v>7305842</v>
      </c>
      <c r="W2851">
        <v>7391010</v>
      </c>
      <c r="X2851">
        <v>7475017</v>
      </c>
      <c r="Y2851">
        <v>7557749</v>
      </c>
      <c r="Z2851">
        <v>7639094</v>
      </c>
      <c r="AA2851">
        <v>7718990</v>
      </c>
      <c r="AB2851">
        <v>7797416</v>
      </c>
      <c r="AC2851">
        <v>7874406</v>
      </c>
      <c r="AD2851">
        <v>7949969</v>
      </c>
      <c r="AE2851" s="22" t="s">
        <v>1</v>
      </c>
    </row>
    <row r="2852" spans="1:31" x14ac:dyDescent="0.2">
      <c r="A2852" s="25" t="s">
        <v>59</v>
      </c>
      <c r="B2852" s="11" t="s">
        <v>59</v>
      </c>
      <c r="C2852" s="12">
        <v>608</v>
      </c>
      <c r="D2852" s="11" t="s">
        <v>59</v>
      </c>
      <c r="E2852" s="11" t="s">
        <v>440</v>
      </c>
      <c r="F2852" s="11" t="s">
        <v>312</v>
      </c>
      <c r="G2852" s="12" t="s">
        <v>319</v>
      </c>
      <c r="H2852" s="205">
        <v>1076377</v>
      </c>
      <c r="I2852" s="205">
        <v>1058405</v>
      </c>
      <c r="J2852" s="205">
        <v>1056155</v>
      </c>
      <c r="K2852" s="205">
        <v>1070447</v>
      </c>
      <c r="L2852" s="205">
        <v>1085926</v>
      </c>
      <c r="M2852">
        <v>1099775</v>
      </c>
      <c r="N2852">
        <v>1102553</v>
      </c>
      <c r="O2852">
        <v>1110424</v>
      </c>
      <c r="P2852">
        <v>1117304</v>
      </c>
      <c r="Q2852">
        <v>1120595</v>
      </c>
      <c r="R2852">
        <v>1116977</v>
      </c>
      <c r="S2852">
        <v>1085320</v>
      </c>
      <c r="T2852">
        <v>1072169</v>
      </c>
      <c r="U2852">
        <v>1040260</v>
      </c>
      <c r="V2852">
        <v>1007787</v>
      </c>
      <c r="W2852">
        <v>984647</v>
      </c>
      <c r="X2852">
        <v>1019995</v>
      </c>
      <c r="Y2852">
        <v>1016899</v>
      </c>
      <c r="Z2852">
        <v>1041071.9999999999</v>
      </c>
      <c r="AA2852">
        <v>1068413</v>
      </c>
      <c r="AB2852">
        <v>1090232</v>
      </c>
      <c r="AC2852">
        <v>1061589</v>
      </c>
      <c r="AD2852">
        <v>1070658</v>
      </c>
      <c r="AE2852" s="21" t="s">
        <v>1</v>
      </c>
    </row>
    <row r="2853" spans="1:31" x14ac:dyDescent="0.2">
      <c r="A2853" s="27" t="s">
        <v>59</v>
      </c>
      <c r="B2853" s="13" t="s">
        <v>59</v>
      </c>
      <c r="C2853" s="14">
        <v>608</v>
      </c>
      <c r="D2853" s="13" t="s">
        <v>59</v>
      </c>
      <c r="E2853" s="13" t="s">
        <v>487</v>
      </c>
      <c r="F2853" s="13" t="s">
        <v>313</v>
      </c>
      <c r="G2853" s="14" t="s">
        <v>319</v>
      </c>
      <c r="H2853" s="205">
        <v>1143195</v>
      </c>
      <c r="I2853" s="205">
        <v>1121068</v>
      </c>
      <c r="J2853" s="205">
        <v>1117944</v>
      </c>
      <c r="K2853" s="205">
        <v>1125674</v>
      </c>
      <c r="L2853" s="205">
        <v>1133664</v>
      </c>
      <c r="M2853">
        <v>1141802</v>
      </c>
      <c r="N2853">
        <v>1153643</v>
      </c>
      <c r="O2853">
        <v>1160269</v>
      </c>
      <c r="P2853">
        <v>1173813</v>
      </c>
      <c r="Q2853">
        <v>1184762</v>
      </c>
      <c r="R2853">
        <v>1187050</v>
      </c>
      <c r="S2853">
        <v>1145490</v>
      </c>
      <c r="T2853">
        <v>1134030</v>
      </c>
      <c r="U2853">
        <v>1098944</v>
      </c>
      <c r="V2853">
        <v>1062645</v>
      </c>
      <c r="W2853">
        <v>1036487.0000000001</v>
      </c>
      <c r="X2853">
        <v>1077011</v>
      </c>
      <c r="Y2853">
        <v>1072822</v>
      </c>
      <c r="Z2853">
        <v>1098255</v>
      </c>
      <c r="AA2853">
        <v>1127099</v>
      </c>
      <c r="AB2853">
        <v>1150166</v>
      </c>
      <c r="AC2853">
        <v>1119749</v>
      </c>
      <c r="AD2853">
        <v>1129435</v>
      </c>
      <c r="AE2853" s="22" t="s">
        <v>1</v>
      </c>
    </row>
    <row r="2854" spans="1:31" x14ac:dyDescent="0.2">
      <c r="A2854" s="25" t="s">
        <v>59</v>
      </c>
      <c r="B2854" s="11" t="s">
        <v>59</v>
      </c>
      <c r="C2854" s="12">
        <v>608</v>
      </c>
      <c r="D2854" s="11" t="s">
        <v>59</v>
      </c>
      <c r="E2854" s="11" t="s">
        <v>441</v>
      </c>
      <c r="F2854" s="11" t="s">
        <v>312</v>
      </c>
      <c r="G2854" s="12" t="s">
        <v>355</v>
      </c>
      <c r="H2854" s="205">
        <v>1065723</v>
      </c>
      <c r="I2854" s="205">
        <v>1054840</v>
      </c>
      <c r="J2854" s="205">
        <v>1043749</v>
      </c>
      <c r="K2854" s="205">
        <v>1055739</v>
      </c>
      <c r="L2854" s="205">
        <v>1069949</v>
      </c>
      <c r="M2854">
        <v>1083985</v>
      </c>
      <c r="N2854">
        <v>1095287</v>
      </c>
      <c r="O2854">
        <v>1101048</v>
      </c>
      <c r="P2854">
        <v>1109874</v>
      </c>
      <c r="Q2854">
        <v>1116793</v>
      </c>
      <c r="R2854">
        <v>1118893</v>
      </c>
      <c r="S2854">
        <v>1112389</v>
      </c>
      <c r="T2854">
        <v>1093387</v>
      </c>
      <c r="U2854">
        <v>1067422</v>
      </c>
      <c r="V2854">
        <v>1036291.9999999999</v>
      </c>
      <c r="W2854">
        <v>1008235</v>
      </c>
      <c r="X2854">
        <v>993880</v>
      </c>
      <c r="Y2854">
        <v>1005318</v>
      </c>
      <c r="Z2854">
        <v>1020653</v>
      </c>
      <c r="AA2854">
        <v>1042873</v>
      </c>
      <c r="AB2854">
        <v>1064941</v>
      </c>
      <c r="AC2854">
        <v>1077291</v>
      </c>
      <c r="AD2854">
        <v>1068650</v>
      </c>
      <c r="AE2854" s="21" t="s">
        <v>1</v>
      </c>
    </row>
    <row r="2855" spans="1:31" x14ac:dyDescent="0.2">
      <c r="A2855" s="27" t="s">
        <v>59</v>
      </c>
      <c r="B2855" s="13" t="s">
        <v>59</v>
      </c>
      <c r="C2855" s="14">
        <v>608</v>
      </c>
      <c r="D2855" s="13" t="s">
        <v>59</v>
      </c>
      <c r="E2855" s="13" t="s">
        <v>488</v>
      </c>
      <c r="F2855" s="13" t="s">
        <v>313</v>
      </c>
      <c r="G2855" s="14" t="s">
        <v>355</v>
      </c>
      <c r="H2855" s="205">
        <v>1132839</v>
      </c>
      <c r="I2855" s="205">
        <v>1123959</v>
      </c>
      <c r="J2855" s="205">
        <v>1110665</v>
      </c>
      <c r="K2855" s="205">
        <v>1117334</v>
      </c>
      <c r="L2855" s="205">
        <v>1124195</v>
      </c>
      <c r="M2855">
        <v>1131171</v>
      </c>
      <c r="N2855">
        <v>1138747</v>
      </c>
      <c r="O2855">
        <v>1147303</v>
      </c>
      <c r="P2855">
        <v>1160475</v>
      </c>
      <c r="Q2855">
        <v>1173863</v>
      </c>
      <c r="R2855">
        <v>1182310</v>
      </c>
      <c r="S2855">
        <v>1178941</v>
      </c>
      <c r="T2855">
        <v>1156371</v>
      </c>
      <c r="U2855">
        <v>1128526</v>
      </c>
      <c r="V2855">
        <v>1094288</v>
      </c>
      <c r="W2855">
        <v>1063083</v>
      </c>
      <c r="X2855">
        <v>1047160.0000000001</v>
      </c>
      <c r="Y2855">
        <v>1060421</v>
      </c>
      <c r="Z2855">
        <v>1076520</v>
      </c>
      <c r="AA2855">
        <v>1099948</v>
      </c>
      <c r="AB2855">
        <v>1123264</v>
      </c>
      <c r="AC2855">
        <v>1136299</v>
      </c>
      <c r="AD2855">
        <v>1127110</v>
      </c>
      <c r="AE2855" s="22" t="s">
        <v>1</v>
      </c>
    </row>
    <row r="2856" spans="1:31" x14ac:dyDescent="0.2">
      <c r="A2856" s="25" t="s">
        <v>59</v>
      </c>
      <c r="B2856" s="11" t="s">
        <v>59</v>
      </c>
      <c r="C2856" s="12">
        <v>608</v>
      </c>
      <c r="D2856" s="11" t="s">
        <v>59</v>
      </c>
      <c r="E2856" s="11" t="s">
        <v>442</v>
      </c>
      <c r="F2856" s="11" t="s">
        <v>312</v>
      </c>
      <c r="G2856" s="12" t="s">
        <v>317</v>
      </c>
      <c r="H2856" s="205">
        <v>1056273</v>
      </c>
      <c r="I2856" s="205">
        <v>1045842.0000000001</v>
      </c>
      <c r="J2856" s="205">
        <v>1034105</v>
      </c>
      <c r="K2856" s="205">
        <v>1043641.0000000001</v>
      </c>
      <c r="L2856" s="205">
        <v>1056154</v>
      </c>
      <c r="M2856">
        <v>1069672</v>
      </c>
      <c r="N2856">
        <v>1082052</v>
      </c>
      <c r="O2856">
        <v>1090905</v>
      </c>
      <c r="P2856">
        <v>1100852</v>
      </c>
      <c r="Q2856">
        <v>1110306</v>
      </c>
      <c r="R2856">
        <v>1116763</v>
      </c>
      <c r="S2856">
        <v>1116844</v>
      </c>
      <c r="T2856">
        <v>1107043</v>
      </c>
      <c r="U2856">
        <v>1088288</v>
      </c>
      <c r="V2856">
        <v>1060893</v>
      </c>
      <c r="W2856">
        <v>1031426.9999999999</v>
      </c>
      <c r="X2856">
        <v>1008883</v>
      </c>
      <c r="Y2856">
        <v>1003689</v>
      </c>
      <c r="Z2856">
        <v>1009803</v>
      </c>
      <c r="AA2856">
        <v>1025433</v>
      </c>
      <c r="AB2856">
        <v>1045182</v>
      </c>
      <c r="AC2856">
        <v>1061153</v>
      </c>
      <c r="AD2856">
        <v>1063728</v>
      </c>
      <c r="AE2856" s="21" t="s">
        <v>1</v>
      </c>
    </row>
    <row r="2857" spans="1:31" x14ac:dyDescent="0.2">
      <c r="A2857" s="27" t="s">
        <v>59</v>
      </c>
      <c r="B2857" s="13" t="s">
        <v>59</v>
      </c>
      <c r="C2857" s="14">
        <v>608</v>
      </c>
      <c r="D2857" s="13" t="s">
        <v>59</v>
      </c>
      <c r="E2857" s="13" t="s">
        <v>489</v>
      </c>
      <c r="F2857" s="13" t="s">
        <v>313</v>
      </c>
      <c r="G2857" s="14" t="s">
        <v>317</v>
      </c>
      <c r="H2857" s="205">
        <v>1122963</v>
      </c>
      <c r="I2857" s="205">
        <v>1116068</v>
      </c>
      <c r="J2857" s="205">
        <v>1104474</v>
      </c>
      <c r="K2857" s="205">
        <v>1110286</v>
      </c>
      <c r="L2857" s="205">
        <v>1116204</v>
      </c>
      <c r="M2857">
        <v>1122181</v>
      </c>
      <c r="N2857">
        <v>1128727</v>
      </c>
      <c r="O2857">
        <v>1136249</v>
      </c>
      <c r="P2857">
        <v>1148062</v>
      </c>
      <c r="Q2857">
        <v>1162313</v>
      </c>
      <c r="R2857">
        <v>1174745</v>
      </c>
      <c r="S2857">
        <v>1179393</v>
      </c>
      <c r="T2857">
        <v>1169755</v>
      </c>
      <c r="U2857">
        <v>1150449</v>
      </c>
      <c r="V2857">
        <v>1120878</v>
      </c>
      <c r="W2857">
        <v>1088527</v>
      </c>
      <c r="X2857">
        <v>1063753</v>
      </c>
      <c r="Y2857">
        <v>1058533</v>
      </c>
      <c r="Z2857">
        <v>1064908</v>
      </c>
      <c r="AA2857">
        <v>1081377</v>
      </c>
      <c r="AB2857">
        <v>1102237</v>
      </c>
      <c r="AC2857">
        <v>1119090</v>
      </c>
      <c r="AD2857">
        <v>1121745</v>
      </c>
      <c r="AE2857" s="22" t="s">
        <v>1</v>
      </c>
    </row>
    <row r="2858" spans="1:31" x14ac:dyDescent="0.2">
      <c r="A2858" s="25" t="s">
        <v>59</v>
      </c>
      <c r="B2858" s="11" t="s">
        <v>59</v>
      </c>
      <c r="C2858" s="12">
        <v>608</v>
      </c>
      <c r="D2858" s="11" t="s">
        <v>59</v>
      </c>
      <c r="E2858" s="11" t="s">
        <v>443</v>
      </c>
      <c r="F2858" s="11" t="s">
        <v>312</v>
      </c>
      <c r="G2858" s="12" t="s">
        <v>356</v>
      </c>
      <c r="H2858" s="205">
        <v>1047736.0000000001</v>
      </c>
      <c r="I2858" s="205">
        <v>1038361.0000000001</v>
      </c>
      <c r="J2858" s="205">
        <v>1026759</v>
      </c>
      <c r="K2858" s="205">
        <v>1033700</v>
      </c>
      <c r="L2858" s="205">
        <v>1044355</v>
      </c>
      <c r="M2858">
        <v>1056787</v>
      </c>
      <c r="N2858">
        <v>1069401</v>
      </c>
      <c r="O2858">
        <v>1080225</v>
      </c>
      <c r="P2858">
        <v>1090479</v>
      </c>
      <c r="Q2858">
        <v>1101630</v>
      </c>
      <c r="R2858">
        <v>1111217</v>
      </c>
      <c r="S2858">
        <v>1116388</v>
      </c>
      <c r="T2858">
        <v>1114033</v>
      </c>
      <c r="U2858">
        <v>1103764</v>
      </c>
      <c r="V2858">
        <v>1081371</v>
      </c>
      <c r="W2858">
        <v>1053447</v>
      </c>
      <c r="X2858">
        <v>1026773.9999999999</v>
      </c>
      <c r="Y2858">
        <v>1010121</v>
      </c>
      <c r="Z2858">
        <v>1006649</v>
      </c>
      <c r="AA2858">
        <v>1015305</v>
      </c>
      <c r="AB2858">
        <v>1030715.9999999999</v>
      </c>
      <c r="AC2858">
        <v>1047185</v>
      </c>
      <c r="AD2858">
        <v>1056753</v>
      </c>
      <c r="AE2858" s="21" t="s">
        <v>1</v>
      </c>
    </row>
    <row r="2859" spans="1:31" x14ac:dyDescent="0.2">
      <c r="A2859" s="27" t="s">
        <v>59</v>
      </c>
      <c r="B2859" s="13" t="s">
        <v>59</v>
      </c>
      <c r="C2859" s="14">
        <v>608</v>
      </c>
      <c r="D2859" s="13" t="s">
        <v>59</v>
      </c>
      <c r="E2859" s="13" t="s">
        <v>490</v>
      </c>
      <c r="F2859" s="13" t="s">
        <v>313</v>
      </c>
      <c r="G2859" s="14" t="s">
        <v>356</v>
      </c>
      <c r="H2859" s="205">
        <v>1113353</v>
      </c>
      <c r="I2859" s="205">
        <v>1108643</v>
      </c>
      <c r="J2859" s="205">
        <v>1099053</v>
      </c>
      <c r="K2859" s="205">
        <v>1104222</v>
      </c>
      <c r="L2859" s="205">
        <v>1109391</v>
      </c>
      <c r="M2859">
        <v>1114542</v>
      </c>
      <c r="N2859">
        <v>1120214</v>
      </c>
      <c r="O2859">
        <v>1126836</v>
      </c>
      <c r="P2859">
        <v>1136314</v>
      </c>
      <c r="Q2859">
        <v>1150436</v>
      </c>
      <c r="R2859">
        <v>1164976</v>
      </c>
      <c r="S2859">
        <v>1175169</v>
      </c>
      <c r="T2859">
        <v>1175399</v>
      </c>
      <c r="U2859">
        <v>1165936</v>
      </c>
      <c r="V2859">
        <v>1142340</v>
      </c>
      <c r="W2859">
        <v>1112100</v>
      </c>
      <c r="X2859">
        <v>1083017</v>
      </c>
      <c r="Y2859">
        <v>1065145</v>
      </c>
      <c r="Z2859">
        <v>1061418</v>
      </c>
      <c r="AA2859">
        <v>1070541</v>
      </c>
      <c r="AB2859">
        <v>1086823</v>
      </c>
      <c r="AC2859">
        <v>1104201</v>
      </c>
      <c r="AD2859">
        <v>1114240</v>
      </c>
      <c r="AE2859" s="22" t="s">
        <v>1</v>
      </c>
    </row>
    <row r="2860" spans="1:31" x14ac:dyDescent="0.2">
      <c r="A2860" s="25" t="s">
        <v>59</v>
      </c>
      <c r="B2860" s="11" t="s">
        <v>59</v>
      </c>
      <c r="C2860" s="12">
        <v>608</v>
      </c>
      <c r="D2860" s="11" t="s">
        <v>59</v>
      </c>
      <c r="E2860" s="11" t="s">
        <v>444</v>
      </c>
      <c r="F2860" s="11" t="s">
        <v>312</v>
      </c>
      <c r="G2860" s="12" t="s">
        <v>327</v>
      </c>
      <c r="H2860" s="205">
        <v>1039821.9999999999</v>
      </c>
      <c r="I2860" s="205">
        <v>1032021.9999999999</v>
      </c>
      <c r="J2860" s="205">
        <v>1021247</v>
      </c>
      <c r="K2860" s="205">
        <v>1025461</v>
      </c>
      <c r="L2860" s="205">
        <v>1034108</v>
      </c>
      <c r="M2860">
        <v>1045284.0000000001</v>
      </c>
      <c r="N2860">
        <v>1057427</v>
      </c>
      <c r="O2860">
        <v>1069238</v>
      </c>
      <c r="P2860">
        <v>1078997</v>
      </c>
      <c r="Q2860">
        <v>1091018</v>
      </c>
      <c r="R2860">
        <v>1102883</v>
      </c>
      <c r="S2860">
        <v>1111785</v>
      </c>
      <c r="T2860">
        <v>1115252</v>
      </c>
      <c r="U2860">
        <v>1114758</v>
      </c>
      <c r="V2860">
        <v>1098644</v>
      </c>
      <c r="W2860">
        <v>1073520</v>
      </c>
      <c r="X2860">
        <v>1046223</v>
      </c>
      <c r="Y2860">
        <v>1022727</v>
      </c>
      <c r="Z2860">
        <v>1009313</v>
      </c>
      <c r="AA2860">
        <v>1010623</v>
      </c>
      <c r="AB2860">
        <v>1021303</v>
      </c>
      <c r="AC2860">
        <v>1035699.0000000001</v>
      </c>
      <c r="AD2860">
        <v>1048585</v>
      </c>
      <c r="AE2860" s="21" t="s">
        <v>1</v>
      </c>
    </row>
    <row r="2861" spans="1:31" x14ac:dyDescent="0.2">
      <c r="A2861" s="27" t="s">
        <v>59</v>
      </c>
      <c r="B2861" s="13" t="s">
        <v>59</v>
      </c>
      <c r="C2861" s="14">
        <v>608</v>
      </c>
      <c r="D2861" s="13" t="s">
        <v>59</v>
      </c>
      <c r="E2861" s="13" t="s">
        <v>491</v>
      </c>
      <c r="F2861" s="13" t="s">
        <v>313</v>
      </c>
      <c r="G2861" s="14" t="s">
        <v>327</v>
      </c>
      <c r="H2861" s="205">
        <v>1103792</v>
      </c>
      <c r="I2861" s="205">
        <v>1101418</v>
      </c>
      <c r="J2861" s="205">
        <v>1094084</v>
      </c>
      <c r="K2861" s="205">
        <v>1098836</v>
      </c>
      <c r="L2861" s="205">
        <v>1103459</v>
      </c>
      <c r="M2861">
        <v>1107967</v>
      </c>
      <c r="N2861">
        <v>1112929</v>
      </c>
      <c r="O2861">
        <v>1118796</v>
      </c>
      <c r="P2861">
        <v>1124971</v>
      </c>
      <c r="Q2861">
        <v>1137979</v>
      </c>
      <c r="R2861">
        <v>1153627</v>
      </c>
      <c r="S2861">
        <v>1167188</v>
      </c>
      <c r="T2861">
        <v>1174520</v>
      </c>
      <c r="U2861">
        <v>1176215</v>
      </c>
      <c r="V2861">
        <v>1159906</v>
      </c>
      <c r="W2861">
        <v>1133081</v>
      </c>
      <c r="X2861">
        <v>1103584</v>
      </c>
      <c r="Y2861">
        <v>1078245</v>
      </c>
      <c r="Z2861">
        <v>1064047</v>
      </c>
      <c r="AA2861">
        <v>1065446</v>
      </c>
      <c r="AB2861">
        <v>1076758</v>
      </c>
      <c r="AC2861">
        <v>1091952</v>
      </c>
      <c r="AD2861">
        <v>1105499</v>
      </c>
      <c r="AE2861" s="22" t="s">
        <v>1</v>
      </c>
    </row>
    <row r="2862" spans="1:31" x14ac:dyDescent="0.2">
      <c r="A2862" s="25" t="s">
        <v>59</v>
      </c>
      <c r="B2862" s="11" t="s">
        <v>59</v>
      </c>
      <c r="C2862" s="12">
        <v>608</v>
      </c>
      <c r="D2862" s="11" t="s">
        <v>59</v>
      </c>
      <c r="E2862" s="11" t="s">
        <v>445</v>
      </c>
      <c r="F2862" s="11" t="s">
        <v>312</v>
      </c>
      <c r="G2862" s="12" t="s">
        <v>320</v>
      </c>
      <c r="H2862" s="205">
        <v>1032260</v>
      </c>
      <c r="I2862" s="205">
        <v>1026448.0000000001</v>
      </c>
      <c r="J2862" s="205">
        <v>1017107</v>
      </c>
      <c r="K2862" s="205">
        <v>1019242</v>
      </c>
      <c r="L2862" s="205">
        <v>1024972</v>
      </c>
      <c r="M2862">
        <v>1034730</v>
      </c>
      <c r="N2862">
        <v>1046220</v>
      </c>
      <c r="O2862">
        <v>1058173</v>
      </c>
      <c r="P2862">
        <v>1067374</v>
      </c>
      <c r="Q2862">
        <v>1078724</v>
      </c>
      <c r="R2862">
        <v>1092027</v>
      </c>
      <c r="S2862">
        <v>1103797</v>
      </c>
      <c r="T2862">
        <v>1111595</v>
      </c>
      <c r="U2862">
        <v>1118766</v>
      </c>
      <c r="V2862">
        <v>1113630</v>
      </c>
      <c r="W2862">
        <v>1092573</v>
      </c>
      <c r="X2862">
        <v>1065895</v>
      </c>
      <c r="Y2862">
        <v>1039616</v>
      </c>
      <c r="Z2862">
        <v>1019146</v>
      </c>
      <c r="AA2862">
        <v>1009525</v>
      </c>
      <c r="AB2862">
        <v>1015090</v>
      </c>
      <c r="AC2862">
        <v>1027006.0000000001</v>
      </c>
      <c r="AD2862">
        <v>1040087</v>
      </c>
      <c r="AE2862" s="21" t="s">
        <v>1</v>
      </c>
    </row>
    <row r="2863" spans="1:31" x14ac:dyDescent="0.2">
      <c r="A2863" s="27" t="s">
        <v>59</v>
      </c>
      <c r="B2863" s="13" t="s">
        <v>59</v>
      </c>
      <c r="C2863" s="14">
        <v>608</v>
      </c>
      <c r="D2863" s="13" t="s">
        <v>59</v>
      </c>
      <c r="E2863" s="13" t="s">
        <v>492</v>
      </c>
      <c r="F2863" s="13" t="s">
        <v>313</v>
      </c>
      <c r="G2863" s="14" t="s">
        <v>320</v>
      </c>
      <c r="H2863" s="205">
        <v>1094140</v>
      </c>
      <c r="I2863" s="205">
        <v>1094126</v>
      </c>
      <c r="J2863" s="205">
        <v>1089249</v>
      </c>
      <c r="K2863" s="205">
        <v>1093815</v>
      </c>
      <c r="L2863" s="205">
        <v>1098110</v>
      </c>
      <c r="M2863">
        <v>1102169</v>
      </c>
      <c r="N2863">
        <v>1106591</v>
      </c>
      <c r="O2863">
        <v>1111859</v>
      </c>
      <c r="P2863">
        <v>1115502</v>
      </c>
      <c r="Q2863">
        <v>1124690</v>
      </c>
      <c r="R2863">
        <v>1140451</v>
      </c>
      <c r="S2863">
        <v>1156372</v>
      </c>
      <c r="T2863">
        <v>1168336</v>
      </c>
      <c r="U2863">
        <v>1178590</v>
      </c>
      <c r="V2863">
        <v>1174807</v>
      </c>
      <c r="W2863">
        <v>1152705</v>
      </c>
      <c r="X2863">
        <v>1124088</v>
      </c>
      <c r="Y2863">
        <v>1095823</v>
      </c>
      <c r="Z2863">
        <v>1074238</v>
      </c>
      <c r="AA2863">
        <v>1064099</v>
      </c>
      <c r="AB2863">
        <v>1070055</v>
      </c>
      <c r="AC2863">
        <v>1082661</v>
      </c>
      <c r="AD2863">
        <v>1096422</v>
      </c>
      <c r="AE2863" s="22" t="s">
        <v>1</v>
      </c>
    </row>
    <row r="2864" spans="1:31" x14ac:dyDescent="0.2">
      <c r="A2864" s="25" t="s">
        <v>59</v>
      </c>
      <c r="B2864" s="11" t="s">
        <v>59</v>
      </c>
      <c r="C2864" s="12">
        <v>608</v>
      </c>
      <c r="D2864" s="11" t="s">
        <v>59</v>
      </c>
      <c r="E2864" s="11" t="s">
        <v>446</v>
      </c>
      <c r="F2864" s="11" t="s">
        <v>312</v>
      </c>
      <c r="G2864" s="12" t="s">
        <v>326</v>
      </c>
      <c r="H2864" s="205">
        <v>1024780</v>
      </c>
      <c r="I2864" s="205">
        <v>1021287</v>
      </c>
      <c r="J2864" s="205">
        <v>1013872</v>
      </c>
      <c r="K2864" s="205">
        <v>1014974</v>
      </c>
      <c r="L2864" s="205">
        <v>1018041</v>
      </c>
      <c r="M2864">
        <v>1024693</v>
      </c>
      <c r="N2864">
        <v>1035358.9999999999</v>
      </c>
      <c r="O2864">
        <v>1047261</v>
      </c>
      <c r="P2864">
        <v>1056214</v>
      </c>
      <c r="Q2864">
        <v>1066454</v>
      </c>
      <c r="R2864">
        <v>1078915</v>
      </c>
      <c r="S2864">
        <v>1092700</v>
      </c>
      <c r="T2864">
        <v>1103957</v>
      </c>
      <c r="U2864">
        <v>1114989</v>
      </c>
      <c r="V2864">
        <v>1120424</v>
      </c>
      <c r="W2864">
        <v>1111534</v>
      </c>
      <c r="X2864">
        <v>1086729</v>
      </c>
      <c r="Y2864">
        <v>1058900</v>
      </c>
      <c r="Z2864">
        <v>1035885</v>
      </c>
      <c r="AA2864">
        <v>1016597</v>
      </c>
      <c r="AB2864">
        <v>1010226</v>
      </c>
      <c r="AC2864">
        <v>1019263</v>
      </c>
      <c r="AD2864">
        <v>1032117.9999999999</v>
      </c>
      <c r="AE2864" s="21" t="s">
        <v>1</v>
      </c>
    </row>
    <row r="2865" spans="1:31" x14ac:dyDescent="0.2">
      <c r="A2865" s="27" t="s">
        <v>59</v>
      </c>
      <c r="B2865" s="13" t="s">
        <v>59</v>
      </c>
      <c r="C2865" s="14">
        <v>608</v>
      </c>
      <c r="D2865" s="13" t="s">
        <v>59</v>
      </c>
      <c r="E2865" s="13" t="s">
        <v>493</v>
      </c>
      <c r="F2865" s="13" t="s">
        <v>313</v>
      </c>
      <c r="G2865" s="14" t="s">
        <v>326</v>
      </c>
      <c r="H2865" s="205">
        <v>1084255</v>
      </c>
      <c r="I2865" s="205">
        <v>1086598</v>
      </c>
      <c r="J2865" s="205">
        <v>1084230</v>
      </c>
      <c r="K2865" s="205">
        <v>1088848</v>
      </c>
      <c r="L2865" s="205">
        <v>1093038</v>
      </c>
      <c r="M2865">
        <v>1096860</v>
      </c>
      <c r="N2865">
        <v>1100926</v>
      </c>
      <c r="O2865">
        <v>1105756</v>
      </c>
      <c r="P2865">
        <v>1108513</v>
      </c>
      <c r="Q2865">
        <v>1113781</v>
      </c>
      <c r="R2865">
        <v>1125206</v>
      </c>
      <c r="S2865">
        <v>1142482</v>
      </c>
      <c r="T2865">
        <v>1158062</v>
      </c>
      <c r="U2865">
        <v>1172327</v>
      </c>
      <c r="V2865">
        <v>1180438</v>
      </c>
      <c r="W2865">
        <v>1172211</v>
      </c>
      <c r="X2865">
        <v>1145772</v>
      </c>
      <c r="Y2865">
        <v>1115866</v>
      </c>
      <c r="Z2865">
        <v>1091709</v>
      </c>
      <c r="AA2865">
        <v>1071393</v>
      </c>
      <c r="AB2865">
        <v>1064727</v>
      </c>
      <c r="AC2865">
        <v>1074350</v>
      </c>
      <c r="AD2865">
        <v>1087911</v>
      </c>
      <c r="AE2865" s="22" t="s">
        <v>1</v>
      </c>
    </row>
    <row r="2866" spans="1:31" x14ac:dyDescent="0.2">
      <c r="A2866" s="25" t="s">
        <v>59</v>
      </c>
      <c r="B2866" s="11" t="s">
        <v>59</v>
      </c>
      <c r="C2866" s="12">
        <v>608</v>
      </c>
      <c r="D2866" s="11" t="s">
        <v>59</v>
      </c>
      <c r="E2866" s="11" t="s">
        <v>447</v>
      </c>
      <c r="F2866" s="11" t="s">
        <v>312</v>
      </c>
      <c r="G2866" s="12" t="s">
        <v>318</v>
      </c>
      <c r="H2866" s="205">
        <v>1016996</v>
      </c>
      <c r="I2866" s="205">
        <v>1016187</v>
      </c>
      <c r="J2866" s="205">
        <v>1011113</v>
      </c>
      <c r="K2866" s="205">
        <v>1011947</v>
      </c>
      <c r="L2866" s="205">
        <v>1013641</v>
      </c>
      <c r="M2866">
        <v>1017048</v>
      </c>
      <c r="N2866">
        <v>1024421</v>
      </c>
      <c r="O2866">
        <v>1036090.9999999999</v>
      </c>
      <c r="P2866">
        <v>1045518</v>
      </c>
      <c r="Q2866">
        <v>1055190</v>
      </c>
      <c r="R2866">
        <v>1065993</v>
      </c>
      <c r="S2866">
        <v>1078773</v>
      </c>
      <c r="T2866">
        <v>1092627</v>
      </c>
      <c r="U2866">
        <v>1105474</v>
      </c>
      <c r="V2866">
        <v>1116535</v>
      </c>
      <c r="W2866">
        <v>1121108</v>
      </c>
      <c r="X2866">
        <v>1109664</v>
      </c>
      <c r="Y2866">
        <v>1081526</v>
      </c>
      <c r="Z2866">
        <v>1056578</v>
      </c>
      <c r="AA2866">
        <v>1033201</v>
      </c>
      <c r="AB2866">
        <v>1014538</v>
      </c>
      <c r="AC2866">
        <v>1010630</v>
      </c>
      <c r="AD2866">
        <v>1022849</v>
      </c>
      <c r="AE2866" s="21" t="s">
        <v>1</v>
      </c>
    </row>
    <row r="2867" spans="1:31" x14ac:dyDescent="0.2">
      <c r="A2867" s="27" t="s">
        <v>59</v>
      </c>
      <c r="B2867" s="13" t="s">
        <v>59</v>
      </c>
      <c r="C2867" s="14">
        <v>608</v>
      </c>
      <c r="D2867" s="13" t="s">
        <v>59</v>
      </c>
      <c r="E2867" s="13" t="s">
        <v>494</v>
      </c>
      <c r="F2867" s="13" t="s">
        <v>313</v>
      </c>
      <c r="G2867" s="14" t="s">
        <v>318</v>
      </c>
      <c r="H2867" s="205">
        <v>1073555</v>
      </c>
      <c r="I2867" s="205">
        <v>1078667</v>
      </c>
      <c r="J2867" s="205">
        <v>1078832</v>
      </c>
      <c r="K2867" s="205">
        <v>1083629</v>
      </c>
      <c r="L2867" s="205">
        <v>1087941</v>
      </c>
      <c r="M2867">
        <v>1091741</v>
      </c>
      <c r="N2867">
        <v>1095657</v>
      </c>
      <c r="O2867">
        <v>1100222</v>
      </c>
      <c r="P2867">
        <v>1103166</v>
      </c>
      <c r="Q2867">
        <v>1106730</v>
      </c>
      <c r="R2867">
        <v>1112847</v>
      </c>
      <c r="S2867">
        <v>1125283</v>
      </c>
      <c r="T2867">
        <v>1143471</v>
      </c>
      <c r="U2867">
        <v>1159958</v>
      </c>
      <c r="V2867">
        <v>1174108</v>
      </c>
      <c r="W2867">
        <v>1181087</v>
      </c>
      <c r="X2867">
        <v>1169877</v>
      </c>
      <c r="Y2867">
        <v>1139621</v>
      </c>
      <c r="Z2867">
        <v>1113313</v>
      </c>
      <c r="AA2867">
        <v>1088778</v>
      </c>
      <c r="AB2867">
        <v>1069125</v>
      </c>
      <c r="AC2867">
        <v>1065039</v>
      </c>
      <c r="AD2867">
        <v>1077997</v>
      </c>
      <c r="AE2867" s="22" t="s">
        <v>1</v>
      </c>
    </row>
    <row r="2868" spans="1:31" x14ac:dyDescent="0.2">
      <c r="A2868" s="25" t="s">
        <v>59</v>
      </c>
      <c r="B2868" s="11" t="s">
        <v>59</v>
      </c>
      <c r="C2868" s="12">
        <v>608</v>
      </c>
      <c r="D2868" s="11" t="s">
        <v>59</v>
      </c>
      <c r="E2868" s="11" t="s">
        <v>448</v>
      </c>
      <c r="F2868" s="11" t="s">
        <v>312</v>
      </c>
      <c r="G2868" s="12" t="s">
        <v>333</v>
      </c>
      <c r="H2868" s="205">
        <v>1008580</v>
      </c>
      <c r="I2868" s="205">
        <v>1010646</v>
      </c>
      <c r="J2868" s="205">
        <v>1008395</v>
      </c>
      <c r="K2868" s="205">
        <v>1009099</v>
      </c>
      <c r="L2868" s="205">
        <v>1010819</v>
      </c>
      <c r="M2868">
        <v>1012517</v>
      </c>
      <c r="N2868">
        <v>1016063</v>
      </c>
      <c r="O2868">
        <v>1024252</v>
      </c>
      <c r="P2868">
        <v>1034278</v>
      </c>
      <c r="Q2868">
        <v>1044701</v>
      </c>
      <c r="R2868">
        <v>1054620</v>
      </c>
      <c r="S2868">
        <v>1065203</v>
      </c>
      <c r="T2868">
        <v>1077894</v>
      </c>
      <c r="U2868">
        <v>1093359</v>
      </c>
      <c r="V2868">
        <v>1105155</v>
      </c>
      <c r="W2868">
        <v>1117109</v>
      </c>
      <c r="X2868">
        <v>1122013</v>
      </c>
      <c r="Y2868">
        <v>1108444</v>
      </c>
      <c r="Z2868">
        <v>1079494</v>
      </c>
      <c r="AA2868">
        <v>1055323</v>
      </c>
      <c r="AB2868">
        <v>1031016.0000000001</v>
      </c>
      <c r="AC2868">
        <v>1012179</v>
      </c>
      <c r="AD2868">
        <v>1010452</v>
      </c>
      <c r="AE2868" s="21" t="s">
        <v>1</v>
      </c>
    </row>
    <row r="2869" spans="1:31" x14ac:dyDescent="0.2">
      <c r="A2869" s="27" t="s">
        <v>59</v>
      </c>
      <c r="B2869" s="13" t="s">
        <v>59</v>
      </c>
      <c r="C2869" s="14">
        <v>608</v>
      </c>
      <c r="D2869" s="13" t="s">
        <v>59</v>
      </c>
      <c r="E2869" s="13" t="s">
        <v>495</v>
      </c>
      <c r="F2869" s="13" t="s">
        <v>313</v>
      </c>
      <c r="G2869" s="14" t="s">
        <v>333</v>
      </c>
      <c r="H2869" s="205">
        <v>1061677</v>
      </c>
      <c r="I2869" s="205">
        <v>1069574</v>
      </c>
      <c r="J2869" s="205">
        <v>1072858</v>
      </c>
      <c r="K2869" s="205">
        <v>1077982</v>
      </c>
      <c r="L2869" s="205">
        <v>1082524</v>
      </c>
      <c r="M2869">
        <v>1086516</v>
      </c>
      <c r="N2869">
        <v>1090489</v>
      </c>
      <c r="O2869">
        <v>1094990</v>
      </c>
      <c r="P2869">
        <v>1097767</v>
      </c>
      <c r="Q2869">
        <v>1102131</v>
      </c>
      <c r="R2869">
        <v>1105730</v>
      </c>
      <c r="S2869">
        <v>1111477</v>
      </c>
      <c r="T2869">
        <v>1124334</v>
      </c>
      <c r="U2869">
        <v>1144534</v>
      </c>
      <c r="V2869">
        <v>1159663</v>
      </c>
      <c r="W2869">
        <v>1174697</v>
      </c>
      <c r="X2869">
        <v>1181995</v>
      </c>
      <c r="Y2869">
        <v>1168339</v>
      </c>
      <c r="Z2869">
        <v>1137438</v>
      </c>
      <c r="AA2869">
        <v>1111965</v>
      </c>
      <c r="AB2869">
        <v>1086433</v>
      </c>
      <c r="AC2869">
        <v>1066538</v>
      </c>
      <c r="AD2869">
        <v>1064707</v>
      </c>
      <c r="AE2869" s="22" t="s">
        <v>1</v>
      </c>
    </row>
    <row r="2870" spans="1:31" x14ac:dyDescent="0.2">
      <c r="A2870" s="25" t="s">
        <v>59</v>
      </c>
      <c r="B2870" s="11" t="s">
        <v>59</v>
      </c>
      <c r="C2870" s="12">
        <v>608</v>
      </c>
      <c r="D2870" s="11" t="s">
        <v>59</v>
      </c>
      <c r="E2870" s="11" t="s">
        <v>449</v>
      </c>
      <c r="F2870" s="11" t="s">
        <v>312</v>
      </c>
      <c r="G2870" s="12" t="s">
        <v>340</v>
      </c>
      <c r="H2870" s="205">
        <v>999299</v>
      </c>
      <c r="I2870" s="205">
        <v>1004236</v>
      </c>
      <c r="J2870" s="205">
        <v>1005098</v>
      </c>
      <c r="K2870" s="205">
        <v>1006137</v>
      </c>
      <c r="L2870" s="205">
        <v>1007881</v>
      </c>
      <c r="M2870">
        <v>1009898</v>
      </c>
      <c r="N2870">
        <v>1011400</v>
      </c>
      <c r="O2870">
        <v>1015178</v>
      </c>
      <c r="P2870">
        <v>1022214</v>
      </c>
      <c r="Q2870">
        <v>1033381.0000000001</v>
      </c>
      <c r="R2870">
        <v>1044332.0000000001</v>
      </c>
      <c r="S2870">
        <v>1053723</v>
      </c>
      <c r="T2870">
        <v>1063685</v>
      </c>
      <c r="U2870">
        <v>1078374</v>
      </c>
      <c r="V2870">
        <v>1092273</v>
      </c>
      <c r="W2870">
        <v>1103875</v>
      </c>
      <c r="X2870">
        <v>1117905</v>
      </c>
      <c r="Y2870">
        <v>1123575</v>
      </c>
      <c r="Z2870">
        <v>1106129</v>
      </c>
      <c r="AA2870">
        <v>1078553</v>
      </c>
      <c r="AB2870">
        <v>1054580</v>
      </c>
      <c r="AC2870">
        <v>1028526.0000000001</v>
      </c>
      <c r="AD2870">
        <v>1009237</v>
      </c>
      <c r="AE2870" s="21" t="s">
        <v>1</v>
      </c>
    </row>
    <row r="2871" spans="1:31" x14ac:dyDescent="0.2">
      <c r="A2871" s="27" t="s">
        <v>59</v>
      </c>
      <c r="B2871" s="13" t="s">
        <v>59</v>
      </c>
      <c r="C2871" s="14">
        <v>608</v>
      </c>
      <c r="D2871" s="13" t="s">
        <v>59</v>
      </c>
      <c r="E2871" s="13" t="s">
        <v>496</v>
      </c>
      <c r="F2871" s="13" t="s">
        <v>313</v>
      </c>
      <c r="G2871" s="14" t="s">
        <v>340</v>
      </c>
      <c r="H2871" s="205">
        <v>1048627</v>
      </c>
      <c r="I2871" s="205">
        <v>1058859</v>
      </c>
      <c r="J2871" s="205">
        <v>1065378</v>
      </c>
      <c r="K2871" s="205">
        <v>1071726</v>
      </c>
      <c r="L2871" s="205">
        <v>1076632</v>
      </c>
      <c r="M2871">
        <v>1080904</v>
      </c>
      <c r="N2871">
        <v>1085137</v>
      </c>
      <c r="O2871">
        <v>1089772</v>
      </c>
      <c r="P2871">
        <v>1092352</v>
      </c>
      <c r="Q2871">
        <v>1096860</v>
      </c>
      <c r="R2871">
        <v>1101876</v>
      </c>
      <c r="S2871">
        <v>1104296</v>
      </c>
      <c r="T2871">
        <v>1109093</v>
      </c>
      <c r="U2871">
        <v>1125186</v>
      </c>
      <c r="V2871">
        <v>1143434</v>
      </c>
      <c r="W2871">
        <v>1158194</v>
      </c>
      <c r="X2871">
        <v>1175544</v>
      </c>
      <c r="Y2871">
        <v>1183705</v>
      </c>
      <c r="Z2871">
        <v>1165918</v>
      </c>
      <c r="AA2871">
        <v>1136485</v>
      </c>
      <c r="AB2871">
        <v>1111217</v>
      </c>
      <c r="AC2871">
        <v>1083762</v>
      </c>
      <c r="AD2871">
        <v>1063305</v>
      </c>
      <c r="AE2871" s="22" t="s">
        <v>1</v>
      </c>
    </row>
    <row r="2872" spans="1:31" x14ac:dyDescent="0.2">
      <c r="A2872" s="25" t="s">
        <v>59</v>
      </c>
      <c r="B2872" s="11" t="s">
        <v>59</v>
      </c>
      <c r="C2872" s="12">
        <v>608</v>
      </c>
      <c r="D2872" s="11" t="s">
        <v>59</v>
      </c>
      <c r="E2872" s="11" t="s">
        <v>450</v>
      </c>
      <c r="F2872" s="11" t="s">
        <v>312</v>
      </c>
      <c r="G2872" s="12" t="s">
        <v>329</v>
      </c>
      <c r="H2872" s="205">
        <v>989620</v>
      </c>
      <c r="I2872" s="205">
        <v>996656</v>
      </c>
      <c r="J2872" s="205">
        <v>1000692</v>
      </c>
      <c r="K2872" s="205">
        <v>1002578</v>
      </c>
      <c r="L2872" s="205">
        <v>1004673</v>
      </c>
      <c r="M2872">
        <v>1006869</v>
      </c>
      <c r="N2872">
        <v>1008985</v>
      </c>
      <c r="O2872">
        <v>1010382</v>
      </c>
      <c r="P2872">
        <v>1012904</v>
      </c>
      <c r="Q2872">
        <v>1021081</v>
      </c>
      <c r="R2872">
        <v>1032928.0000000001</v>
      </c>
      <c r="S2872">
        <v>1043641.0000000001</v>
      </c>
      <c r="T2872">
        <v>1052107</v>
      </c>
      <c r="U2872">
        <v>1063906</v>
      </c>
      <c r="V2872">
        <v>1077061</v>
      </c>
      <c r="W2872">
        <v>1090239</v>
      </c>
      <c r="X2872">
        <v>1102817</v>
      </c>
      <c r="Y2872">
        <v>1119354</v>
      </c>
      <c r="Z2872">
        <v>1120983</v>
      </c>
      <c r="AA2872">
        <v>1104932</v>
      </c>
      <c r="AB2872">
        <v>1078135</v>
      </c>
      <c r="AC2872">
        <v>1053525</v>
      </c>
      <c r="AD2872">
        <v>1025443</v>
      </c>
      <c r="AE2872" s="21" t="s">
        <v>1</v>
      </c>
    </row>
    <row r="2873" spans="1:31" x14ac:dyDescent="0.2">
      <c r="A2873" s="27" t="s">
        <v>59</v>
      </c>
      <c r="B2873" s="13" t="s">
        <v>59</v>
      </c>
      <c r="C2873" s="14">
        <v>608</v>
      </c>
      <c r="D2873" s="13" t="s">
        <v>59</v>
      </c>
      <c r="E2873" s="13" t="s">
        <v>497</v>
      </c>
      <c r="F2873" s="13" t="s">
        <v>313</v>
      </c>
      <c r="G2873" s="14" t="s">
        <v>329</v>
      </c>
      <c r="H2873" s="205">
        <v>1035042.9999999999</v>
      </c>
      <c r="I2873" s="205">
        <v>1046547</v>
      </c>
      <c r="J2873" s="205">
        <v>1055828</v>
      </c>
      <c r="K2873" s="205">
        <v>1063915</v>
      </c>
      <c r="L2873" s="205">
        <v>1070096</v>
      </c>
      <c r="M2873">
        <v>1074768</v>
      </c>
      <c r="N2873">
        <v>1079330</v>
      </c>
      <c r="O2873">
        <v>1084288</v>
      </c>
      <c r="P2873">
        <v>1086903</v>
      </c>
      <c r="Q2873">
        <v>1091255</v>
      </c>
      <c r="R2873">
        <v>1096728</v>
      </c>
      <c r="S2873">
        <v>1101190</v>
      </c>
      <c r="T2873">
        <v>1101854</v>
      </c>
      <c r="U2873">
        <v>1109691</v>
      </c>
      <c r="V2873">
        <v>1123911</v>
      </c>
      <c r="W2873">
        <v>1141177</v>
      </c>
      <c r="X2873">
        <v>1156982</v>
      </c>
      <c r="Y2873">
        <v>1177188</v>
      </c>
      <c r="Z2873">
        <v>1181021</v>
      </c>
      <c r="AA2873">
        <v>1164758</v>
      </c>
      <c r="AB2873">
        <v>1136146</v>
      </c>
      <c r="AC2873">
        <v>1110137</v>
      </c>
      <c r="AD2873">
        <v>1080437</v>
      </c>
      <c r="AE2873" s="22" t="s">
        <v>1</v>
      </c>
    </row>
    <row r="2874" spans="1:31" x14ac:dyDescent="0.2">
      <c r="A2874" s="25" t="s">
        <v>59</v>
      </c>
      <c r="B2874" s="11" t="s">
        <v>59</v>
      </c>
      <c r="C2874" s="12">
        <v>608</v>
      </c>
      <c r="D2874" s="11" t="s">
        <v>59</v>
      </c>
      <c r="E2874" s="11" t="s">
        <v>451</v>
      </c>
      <c r="F2874" s="11" t="s">
        <v>312</v>
      </c>
      <c r="G2874" s="12" t="s">
        <v>361</v>
      </c>
      <c r="H2874" s="205">
        <v>979897</v>
      </c>
      <c r="I2874" s="205">
        <v>988622</v>
      </c>
      <c r="J2874" s="205">
        <v>994810</v>
      </c>
      <c r="K2874" s="205">
        <v>997906</v>
      </c>
      <c r="L2874" s="205">
        <v>1000850</v>
      </c>
      <c r="M2874">
        <v>1003414</v>
      </c>
      <c r="N2874">
        <v>1005865</v>
      </c>
      <c r="O2874">
        <v>1008172</v>
      </c>
      <c r="P2874">
        <v>1007877</v>
      </c>
      <c r="Q2874">
        <v>1011527</v>
      </c>
      <c r="R2874">
        <v>1020387</v>
      </c>
      <c r="S2874">
        <v>1032155</v>
      </c>
      <c r="T2874">
        <v>1042237.0000000001</v>
      </c>
      <c r="U2874">
        <v>1052079</v>
      </c>
      <c r="V2874">
        <v>1062357</v>
      </c>
      <c r="W2874">
        <v>1074813</v>
      </c>
      <c r="X2874">
        <v>1088425</v>
      </c>
      <c r="Y2874">
        <v>1102406</v>
      </c>
      <c r="Z2874">
        <v>1116515</v>
      </c>
      <c r="AA2874">
        <v>1119524</v>
      </c>
      <c r="AB2874">
        <v>1104270</v>
      </c>
      <c r="AC2874">
        <v>1077398</v>
      </c>
      <c r="AD2874">
        <v>1051864</v>
      </c>
      <c r="AE2874" s="21" t="s">
        <v>1</v>
      </c>
    </row>
    <row r="2875" spans="1:31" x14ac:dyDescent="0.2">
      <c r="A2875" s="27" t="s">
        <v>59</v>
      </c>
      <c r="B2875" s="13" t="s">
        <v>59</v>
      </c>
      <c r="C2875" s="14">
        <v>608</v>
      </c>
      <c r="D2875" s="13" t="s">
        <v>59</v>
      </c>
      <c r="E2875" s="13" t="s">
        <v>498</v>
      </c>
      <c r="F2875" s="13" t="s">
        <v>313</v>
      </c>
      <c r="G2875" s="14" t="s">
        <v>361</v>
      </c>
      <c r="H2875" s="205">
        <v>1021122</v>
      </c>
      <c r="I2875" s="205">
        <v>1033596</v>
      </c>
      <c r="J2875" s="205">
        <v>1044259</v>
      </c>
      <c r="K2875" s="205">
        <v>1053987</v>
      </c>
      <c r="L2875" s="205">
        <v>1061958</v>
      </c>
      <c r="M2875">
        <v>1067956</v>
      </c>
      <c r="N2875">
        <v>1072951</v>
      </c>
      <c r="O2875">
        <v>1078283</v>
      </c>
      <c r="P2875">
        <v>1081137</v>
      </c>
      <c r="Q2875">
        <v>1085566</v>
      </c>
      <c r="R2875">
        <v>1090928</v>
      </c>
      <c r="S2875">
        <v>1096168</v>
      </c>
      <c r="T2875">
        <v>1099499</v>
      </c>
      <c r="U2875">
        <v>1102156</v>
      </c>
      <c r="V2875">
        <v>1108191</v>
      </c>
      <c r="W2875">
        <v>1121499</v>
      </c>
      <c r="X2875">
        <v>1139175</v>
      </c>
      <c r="Y2875">
        <v>1156556</v>
      </c>
      <c r="Z2875">
        <v>1174223</v>
      </c>
      <c r="AA2875">
        <v>1179614</v>
      </c>
      <c r="AB2875">
        <v>1164228</v>
      </c>
      <c r="AC2875">
        <v>1135468</v>
      </c>
      <c r="AD2875">
        <v>1108388</v>
      </c>
      <c r="AE2875" s="22" t="s">
        <v>1</v>
      </c>
    </row>
    <row r="2876" spans="1:31" x14ac:dyDescent="0.2">
      <c r="A2876" s="25" t="s">
        <v>59</v>
      </c>
      <c r="B2876" s="11" t="s">
        <v>59</v>
      </c>
      <c r="C2876" s="12">
        <v>608</v>
      </c>
      <c r="D2876" s="11" t="s">
        <v>59</v>
      </c>
      <c r="E2876" s="11" t="s">
        <v>452</v>
      </c>
      <c r="F2876" s="11" t="s">
        <v>312</v>
      </c>
      <c r="G2876" s="12" t="s">
        <v>328</v>
      </c>
      <c r="H2876" s="205">
        <v>966624</v>
      </c>
      <c r="I2876" s="205">
        <v>980699</v>
      </c>
      <c r="J2876" s="205">
        <v>988419</v>
      </c>
      <c r="K2876" s="205">
        <v>991763</v>
      </c>
      <c r="L2876" s="205">
        <v>995908</v>
      </c>
      <c r="M2876">
        <v>999327</v>
      </c>
      <c r="N2876">
        <v>1002163</v>
      </c>
      <c r="O2876">
        <v>1004960</v>
      </c>
      <c r="P2876">
        <v>1005445</v>
      </c>
      <c r="Q2876">
        <v>1006264</v>
      </c>
      <c r="R2876">
        <v>1010584</v>
      </c>
      <c r="S2876">
        <v>1019377</v>
      </c>
      <c r="T2876">
        <v>1030678.0000000001</v>
      </c>
      <c r="U2876">
        <v>1041973.9999999999</v>
      </c>
      <c r="V2876">
        <v>1050301</v>
      </c>
      <c r="W2876">
        <v>1059886</v>
      </c>
      <c r="X2876">
        <v>1072782</v>
      </c>
      <c r="Y2876">
        <v>1087250</v>
      </c>
      <c r="Z2876">
        <v>1099348</v>
      </c>
      <c r="AA2876">
        <v>1114805</v>
      </c>
      <c r="AB2876">
        <v>1118606</v>
      </c>
      <c r="AC2876">
        <v>1103282</v>
      </c>
      <c r="AD2876">
        <v>1076041</v>
      </c>
      <c r="AE2876" s="21" t="s">
        <v>1</v>
      </c>
    </row>
    <row r="2877" spans="1:31" x14ac:dyDescent="0.2">
      <c r="A2877" s="27" t="s">
        <v>59</v>
      </c>
      <c r="B2877" s="13" t="s">
        <v>59</v>
      </c>
      <c r="C2877" s="14">
        <v>608</v>
      </c>
      <c r="D2877" s="13" t="s">
        <v>59</v>
      </c>
      <c r="E2877" s="13" t="s">
        <v>499</v>
      </c>
      <c r="F2877" s="13" t="s">
        <v>313</v>
      </c>
      <c r="G2877" s="14" t="s">
        <v>328</v>
      </c>
      <c r="H2877" s="205">
        <v>1004588</v>
      </c>
      <c r="I2877" s="205">
        <v>1020373</v>
      </c>
      <c r="J2877" s="205">
        <v>1031944</v>
      </c>
      <c r="K2877" s="205">
        <v>1042017</v>
      </c>
      <c r="L2877" s="205">
        <v>1051656</v>
      </c>
      <c r="M2877">
        <v>1059495</v>
      </c>
      <c r="N2877">
        <v>1065862</v>
      </c>
      <c r="O2877">
        <v>1071658</v>
      </c>
      <c r="P2877">
        <v>1074825</v>
      </c>
      <c r="Q2877">
        <v>1079511</v>
      </c>
      <c r="R2877">
        <v>1084997</v>
      </c>
      <c r="S2877">
        <v>1090176</v>
      </c>
      <c r="T2877">
        <v>1094608</v>
      </c>
      <c r="U2877">
        <v>1099483</v>
      </c>
      <c r="V2877">
        <v>1100373</v>
      </c>
      <c r="W2877">
        <v>1105570</v>
      </c>
      <c r="X2877">
        <v>1119338</v>
      </c>
      <c r="Y2877">
        <v>1137947</v>
      </c>
      <c r="Z2877">
        <v>1153305</v>
      </c>
      <c r="AA2877">
        <v>1172528</v>
      </c>
      <c r="AB2877">
        <v>1178844</v>
      </c>
      <c r="AC2877">
        <v>1163350</v>
      </c>
      <c r="AD2877">
        <v>1134105</v>
      </c>
      <c r="AE2877" s="22" t="s">
        <v>1</v>
      </c>
    </row>
    <row r="2878" spans="1:31" x14ac:dyDescent="0.2">
      <c r="A2878" s="25" t="s">
        <v>59</v>
      </c>
      <c r="B2878" s="11" t="s">
        <v>59</v>
      </c>
      <c r="C2878" s="12">
        <v>608</v>
      </c>
      <c r="D2878" s="11" t="s">
        <v>59</v>
      </c>
      <c r="E2878" s="11" t="s">
        <v>453</v>
      </c>
      <c r="F2878" s="11" t="s">
        <v>312</v>
      </c>
      <c r="G2878" s="12" t="s">
        <v>337</v>
      </c>
      <c r="H2878" s="205">
        <v>948241</v>
      </c>
      <c r="I2878" s="205">
        <v>967805</v>
      </c>
      <c r="J2878" s="205">
        <v>982293</v>
      </c>
      <c r="K2878" s="205">
        <v>985107</v>
      </c>
      <c r="L2878" s="205">
        <v>989498</v>
      </c>
      <c r="M2878">
        <v>994114</v>
      </c>
      <c r="N2878">
        <v>997811</v>
      </c>
      <c r="O2878">
        <v>1001010</v>
      </c>
      <c r="P2878">
        <v>1002006</v>
      </c>
      <c r="Q2878">
        <v>1003609</v>
      </c>
      <c r="R2878">
        <v>1005084</v>
      </c>
      <c r="S2878">
        <v>1009328</v>
      </c>
      <c r="T2878">
        <v>1017671</v>
      </c>
      <c r="U2878">
        <v>1030172</v>
      </c>
      <c r="V2878">
        <v>1039978.0000000001</v>
      </c>
      <c r="W2878">
        <v>1047612.0000000001</v>
      </c>
      <c r="X2878">
        <v>1057629</v>
      </c>
      <c r="Y2878">
        <v>1071381</v>
      </c>
      <c r="Z2878">
        <v>1083966</v>
      </c>
      <c r="AA2878">
        <v>1097402</v>
      </c>
      <c r="AB2878">
        <v>1113635</v>
      </c>
      <c r="AC2878">
        <v>1117359</v>
      </c>
      <c r="AD2878">
        <v>1101659</v>
      </c>
      <c r="AE2878" s="21" t="s">
        <v>1</v>
      </c>
    </row>
    <row r="2879" spans="1:31" x14ac:dyDescent="0.2">
      <c r="A2879" s="27" t="s">
        <v>59</v>
      </c>
      <c r="B2879" s="13" t="s">
        <v>59</v>
      </c>
      <c r="C2879" s="14">
        <v>608</v>
      </c>
      <c r="D2879" s="13" t="s">
        <v>59</v>
      </c>
      <c r="E2879" s="13" t="s">
        <v>500</v>
      </c>
      <c r="F2879" s="13" t="s">
        <v>313</v>
      </c>
      <c r="G2879" s="14" t="s">
        <v>337</v>
      </c>
      <c r="H2879" s="205">
        <v>984476</v>
      </c>
      <c r="I2879" s="205">
        <v>1003439</v>
      </c>
      <c r="J2879" s="205">
        <v>1019422</v>
      </c>
      <c r="K2879" s="205">
        <v>1029297</v>
      </c>
      <c r="L2879" s="205">
        <v>1039290</v>
      </c>
      <c r="M2879">
        <v>1048824</v>
      </c>
      <c r="N2879">
        <v>1057077</v>
      </c>
      <c r="O2879">
        <v>1064290</v>
      </c>
      <c r="P2879">
        <v>1067889</v>
      </c>
      <c r="Q2879">
        <v>1072882</v>
      </c>
      <c r="R2879">
        <v>1078647</v>
      </c>
      <c r="S2879">
        <v>1084003</v>
      </c>
      <c r="T2879">
        <v>1088428</v>
      </c>
      <c r="U2879">
        <v>1094267</v>
      </c>
      <c r="V2879">
        <v>1097387</v>
      </c>
      <c r="W2879">
        <v>1097478</v>
      </c>
      <c r="X2879">
        <v>1103196</v>
      </c>
      <c r="Y2879">
        <v>1117938</v>
      </c>
      <c r="Z2879">
        <v>1134404</v>
      </c>
      <c r="AA2879">
        <v>1151302</v>
      </c>
      <c r="AB2879">
        <v>1171466</v>
      </c>
      <c r="AC2879">
        <v>1177723</v>
      </c>
      <c r="AD2879">
        <v>1161771</v>
      </c>
      <c r="AE2879" s="22" t="s">
        <v>1</v>
      </c>
    </row>
    <row r="2880" spans="1:31" x14ac:dyDescent="0.2">
      <c r="A2880" s="25" t="s">
        <v>59</v>
      </c>
      <c r="B2880" s="11" t="s">
        <v>59</v>
      </c>
      <c r="C2880" s="12">
        <v>608</v>
      </c>
      <c r="D2880" s="11" t="s">
        <v>59</v>
      </c>
      <c r="E2880" s="11" t="s">
        <v>454</v>
      </c>
      <c r="F2880" s="11" t="s">
        <v>312</v>
      </c>
      <c r="G2880" s="12" t="s">
        <v>369</v>
      </c>
      <c r="H2880" s="205">
        <v>926408</v>
      </c>
      <c r="I2880" s="205">
        <v>947708</v>
      </c>
      <c r="J2880" s="205">
        <v>969770</v>
      </c>
      <c r="K2880" s="205">
        <v>978708</v>
      </c>
      <c r="L2880" s="205">
        <v>982573</v>
      </c>
      <c r="M2880">
        <v>987435</v>
      </c>
      <c r="N2880">
        <v>992326</v>
      </c>
      <c r="O2880">
        <v>996394</v>
      </c>
      <c r="P2880">
        <v>997820</v>
      </c>
      <c r="Q2880">
        <v>999940</v>
      </c>
      <c r="R2880">
        <v>1002203</v>
      </c>
      <c r="S2880">
        <v>1003591</v>
      </c>
      <c r="T2880">
        <v>1007384</v>
      </c>
      <c r="U2880">
        <v>1016912</v>
      </c>
      <c r="V2880">
        <v>1027953</v>
      </c>
      <c r="W2880">
        <v>1037079.9999999999</v>
      </c>
      <c r="X2880">
        <v>1045135</v>
      </c>
      <c r="Y2880">
        <v>1055994</v>
      </c>
      <c r="Z2880">
        <v>1067862</v>
      </c>
      <c r="AA2880">
        <v>1081778</v>
      </c>
      <c r="AB2880">
        <v>1095986</v>
      </c>
      <c r="AC2880">
        <v>1112135</v>
      </c>
      <c r="AD2880">
        <v>1115467</v>
      </c>
      <c r="AE2880" s="21" t="s">
        <v>1</v>
      </c>
    </row>
    <row r="2881" spans="1:31" x14ac:dyDescent="0.2">
      <c r="A2881" s="27" t="s">
        <v>59</v>
      </c>
      <c r="B2881" s="13" t="s">
        <v>59</v>
      </c>
      <c r="C2881" s="14">
        <v>608</v>
      </c>
      <c r="D2881" s="13" t="s">
        <v>59</v>
      </c>
      <c r="E2881" s="13" t="s">
        <v>501</v>
      </c>
      <c r="F2881" s="13" t="s">
        <v>313</v>
      </c>
      <c r="G2881" s="14" t="s">
        <v>369</v>
      </c>
      <c r="H2881" s="205">
        <v>961880</v>
      </c>
      <c r="I2881" s="205">
        <v>981358</v>
      </c>
      <c r="J2881" s="205">
        <v>1002092</v>
      </c>
      <c r="K2881" s="205">
        <v>1016357</v>
      </c>
      <c r="L2881" s="205">
        <v>1026170.0000000001</v>
      </c>
      <c r="M2881">
        <v>1036067</v>
      </c>
      <c r="N2881">
        <v>1046037</v>
      </c>
      <c r="O2881">
        <v>1055178</v>
      </c>
      <c r="P2881">
        <v>1060198</v>
      </c>
      <c r="Q2881">
        <v>1065627</v>
      </c>
      <c r="R2881">
        <v>1071698</v>
      </c>
      <c r="S2881">
        <v>1077361</v>
      </c>
      <c r="T2881">
        <v>1082020</v>
      </c>
      <c r="U2881">
        <v>1087748</v>
      </c>
      <c r="V2881">
        <v>1091857</v>
      </c>
      <c r="W2881">
        <v>1094182</v>
      </c>
      <c r="X2881">
        <v>1094829</v>
      </c>
      <c r="Y2881">
        <v>1101573</v>
      </c>
      <c r="Z2881">
        <v>1114091</v>
      </c>
      <c r="AA2881">
        <v>1132089</v>
      </c>
      <c r="AB2881">
        <v>1149920</v>
      </c>
      <c r="AC2881">
        <v>1170055</v>
      </c>
      <c r="AD2881">
        <v>1175891</v>
      </c>
      <c r="AE2881" s="22" t="s">
        <v>1</v>
      </c>
    </row>
    <row r="2882" spans="1:31" x14ac:dyDescent="0.2">
      <c r="A2882" s="25" t="s">
        <v>59</v>
      </c>
      <c r="B2882" s="11" t="s">
        <v>59</v>
      </c>
      <c r="C2882" s="12">
        <v>608</v>
      </c>
      <c r="D2882" s="11" t="s">
        <v>59</v>
      </c>
      <c r="E2882" s="11" t="s">
        <v>473</v>
      </c>
      <c r="F2882" s="11" t="s">
        <v>312</v>
      </c>
      <c r="G2882" s="12" t="s">
        <v>359</v>
      </c>
      <c r="H2882">
        <v>904515</v>
      </c>
      <c r="I2882">
        <v>922878</v>
      </c>
      <c r="J2882">
        <v>947938</v>
      </c>
      <c r="K2882">
        <v>966003</v>
      </c>
      <c r="L2882">
        <v>975897</v>
      </c>
      <c r="M2882">
        <v>980240</v>
      </c>
      <c r="N2882">
        <v>985380</v>
      </c>
      <c r="O2882">
        <v>990636</v>
      </c>
      <c r="P2882">
        <v>993041</v>
      </c>
      <c r="Q2882">
        <v>995513</v>
      </c>
      <c r="R2882">
        <v>998302</v>
      </c>
      <c r="S2882">
        <v>1000487</v>
      </c>
      <c r="T2882">
        <v>1001414</v>
      </c>
      <c r="U2882">
        <v>1006447</v>
      </c>
      <c r="V2882">
        <v>1014460</v>
      </c>
      <c r="W2882">
        <v>1024842.0000000001</v>
      </c>
      <c r="X2882">
        <v>1034392</v>
      </c>
      <c r="Y2882">
        <v>1043271.9999999999</v>
      </c>
      <c r="Z2882">
        <v>1052320</v>
      </c>
      <c r="AA2882">
        <v>1065424</v>
      </c>
      <c r="AB2882">
        <v>1080114</v>
      </c>
      <c r="AC2882">
        <v>1094247</v>
      </c>
      <c r="AD2882">
        <v>1109995</v>
      </c>
      <c r="AE2882" s="21"/>
    </row>
    <row r="2883" spans="1:31" x14ac:dyDescent="0.2">
      <c r="A2883" s="27" t="s">
        <v>59</v>
      </c>
      <c r="B2883" s="13" t="s">
        <v>59</v>
      </c>
      <c r="C2883" s="14">
        <v>608</v>
      </c>
      <c r="D2883" s="13" t="s">
        <v>59</v>
      </c>
      <c r="E2883" s="13" t="s">
        <v>480</v>
      </c>
      <c r="F2883" s="13" t="s">
        <v>313</v>
      </c>
      <c r="G2883" s="14" t="s">
        <v>359</v>
      </c>
      <c r="H2883">
        <v>939127</v>
      </c>
      <c r="I2883">
        <v>955863</v>
      </c>
      <c r="J2883">
        <v>978043</v>
      </c>
      <c r="K2883">
        <v>998705</v>
      </c>
      <c r="L2883">
        <v>1012818</v>
      </c>
      <c r="M2883">
        <v>1022555</v>
      </c>
      <c r="N2883">
        <v>1032891.0000000001</v>
      </c>
      <c r="O2883">
        <v>1043762.9999999999</v>
      </c>
      <c r="P2883">
        <v>1050851</v>
      </c>
      <c r="Q2883">
        <v>1057602</v>
      </c>
      <c r="R2883">
        <v>1064117</v>
      </c>
      <c r="S2883">
        <v>1070093</v>
      </c>
      <c r="T2883">
        <v>1075092</v>
      </c>
      <c r="U2883">
        <v>1081080</v>
      </c>
      <c r="V2883">
        <v>1085009</v>
      </c>
      <c r="W2883">
        <v>1088342</v>
      </c>
      <c r="X2883">
        <v>1091223</v>
      </c>
      <c r="Y2883">
        <v>1092925</v>
      </c>
      <c r="Z2883">
        <v>1097498</v>
      </c>
      <c r="AA2883">
        <v>1111450</v>
      </c>
      <c r="AB2883">
        <v>1130384</v>
      </c>
      <c r="AC2883">
        <v>1148195</v>
      </c>
      <c r="AD2883">
        <v>1167937</v>
      </c>
      <c r="AE2883" s="22"/>
    </row>
    <row r="2884" spans="1:31" x14ac:dyDescent="0.2">
      <c r="A2884" s="25" t="s">
        <v>59</v>
      </c>
      <c r="B2884" s="11" t="s">
        <v>59</v>
      </c>
      <c r="C2884" s="12">
        <v>608</v>
      </c>
      <c r="D2884" s="11" t="s">
        <v>59</v>
      </c>
      <c r="E2884" s="11" t="s">
        <v>474</v>
      </c>
      <c r="F2884" s="11" t="s">
        <v>312</v>
      </c>
      <c r="G2884" s="12" t="s">
        <v>341</v>
      </c>
      <c r="H2884">
        <v>882091</v>
      </c>
      <c r="I2884">
        <v>898114</v>
      </c>
      <c r="J2884">
        <v>920085</v>
      </c>
      <c r="K2884">
        <v>944124</v>
      </c>
      <c r="L2884">
        <v>962998</v>
      </c>
      <c r="M2884">
        <v>973285</v>
      </c>
      <c r="N2884">
        <v>977914</v>
      </c>
      <c r="O2884">
        <v>983421</v>
      </c>
      <c r="P2884">
        <v>987234</v>
      </c>
      <c r="Q2884">
        <v>990568</v>
      </c>
      <c r="R2884">
        <v>993633</v>
      </c>
      <c r="S2884">
        <v>996354</v>
      </c>
      <c r="T2884">
        <v>998088</v>
      </c>
      <c r="U2884">
        <v>1000414</v>
      </c>
      <c r="V2884">
        <v>1003834</v>
      </c>
      <c r="W2884">
        <v>1011128</v>
      </c>
      <c r="X2884">
        <v>1021939</v>
      </c>
      <c r="Y2884">
        <v>1032311.9999999999</v>
      </c>
      <c r="Z2884">
        <v>1039559</v>
      </c>
      <c r="AA2884">
        <v>1049711</v>
      </c>
      <c r="AB2884">
        <v>1063501</v>
      </c>
      <c r="AC2884">
        <v>1078129</v>
      </c>
      <c r="AD2884">
        <v>1091877</v>
      </c>
      <c r="AE2884" s="21"/>
    </row>
    <row r="2885" spans="1:31" x14ac:dyDescent="0.2">
      <c r="A2885" s="27" t="s">
        <v>59</v>
      </c>
      <c r="B2885" s="13" t="s">
        <v>59</v>
      </c>
      <c r="C2885" s="14">
        <v>608</v>
      </c>
      <c r="D2885" s="13" t="s">
        <v>59</v>
      </c>
      <c r="E2885" s="13" t="s">
        <v>481</v>
      </c>
      <c r="F2885" s="13" t="s">
        <v>313</v>
      </c>
      <c r="G2885" s="14" t="s">
        <v>341</v>
      </c>
      <c r="H2885">
        <v>916073</v>
      </c>
      <c r="I2885">
        <v>930326</v>
      </c>
      <c r="J2885">
        <v>949651</v>
      </c>
      <c r="K2885">
        <v>974489</v>
      </c>
      <c r="L2885">
        <v>994854</v>
      </c>
      <c r="M2885">
        <v>1008797</v>
      </c>
      <c r="N2885">
        <v>1018986</v>
      </c>
      <c r="O2885">
        <v>1030220</v>
      </c>
      <c r="P2885">
        <v>1039339.9999999999</v>
      </c>
      <c r="Q2885">
        <v>1048007.0000000001</v>
      </c>
      <c r="R2885">
        <v>1055753</v>
      </c>
      <c r="S2885">
        <v>1062189</v>
      </c>
      <c r="T2885">
        <v>1067511</v>
      </c>
      <c r="U2885">
        <v>1074019</v>
      </c>
      <c r="V2885">
        <v>1078093</v>
      </c>
      <c r="W2885">
        <v>1081173</v>
      </c>
      <c r="X2885">
        <v>1085072</v>
      </c>
      <c r="Y2885">
        <v>1089006</v>
      </c>
      <c r="Z2885">
        <v>1088739</v>
      </c>
      <c r="AA2885">
        <v>1094612</v>
      </c>
      <c r="AB2885">
        <v>1109408</v>
      </c>
      <c r="AC2885">
        <v>1128341</v>
      </c>
      <c r="AD2885">
        <v>1145777</v>
      </c>
      <c r="AE2885" s="22"/>
    </row>
    <row r="2886" spans="1:31" x14ac:dyDescent="0.2">
      <c r="A2886" s="25" t="s">
        <v>59</v>
      </c>
      <c r="B2886" s="11" t="s">
        <v>59</v>
      </c>
      <c r="C2886" s="12">
        <v>608</v>
      </c>
      <c r="D2886" s="11" t="s">
        <v>59</v>
      </c>
      <c r="E2886" s="11" t="s">
        <v>475</v>
      </c>
      <c r="F2886" s="11" t="s">
        <v>312</v>
      </c>
      <c r="G2886" s="12" t="s">
        <v>334</v>
      </c>
      <c r="H2886">
        <v>859863</v>
      </c>
      <c r="I2886">
        <v>872566</v>
      </c>
      <c r="J2886">
        <v>892422</v>
      </c>
      <c r="K2886">
        <v>916317</v>
      </c>
      <c r="L2886">
        <v>941055</v>
      </c>
      <c r="M2886">
        <v>960191</v>
      </c>
      <c r="N2886">
        <v>970679</v>
      </c>
      <c r="O2886">
        <v>975683</v>
      </c>
      <c r="P2886">
        <v>980049</v>
      </c>
      <c r="Q2886">
        <v>984707</v>
      </c>
      <c r="R2886">
        <v>988520</v>
      </c>
      <c r="S2886">
        <v>991444</v>
      </c>
      <c r="T2886">
        <v>993727</v>
      </c>
      <c r="U2886">
        <v>997104</v>
      </c>
      <c r="V2886">
        <v>997749</v>
      </c>
      <c r="W2886">
        <v>1000351</v>
      </c>
      <c r="X2886">
        <v>1008003</v>
      </c>
      <c r="Y2886">
        <v>1019637</v>
      </c>
      <c r="Z2886">
        <v>1028641.0000000001</v>
      </c>
      <c r="AA2886">
        <v>1036897.9999999999</v>
      </c>
      <c r="AB2886">
        <v>1047608</v>
      </c>
      <c r="AC2886">
        <v>1061262</v>
      </c>
      <c r="AD2886">
        <v>1075523</v>
      </c>
      <c r="AE2886" s="21"/>
    </row>
    <row r="2887" spans="1:31" x14ac:dyDescent="0.2">
      <c r="A2887" s="27" t="s">
        <v>59</v>
      </c>
      <c r="B2887" s="13" t="s">
        <v>59</v>
      </c>
      <c r="C2887" s="14">
        <v>608</v>
      </c>
      <c r="D2887" s="13" t="s">
        <v>59</v>
      </c>
      <c r="E2887" s="13" t="s">
        <v>482</v>
      </c>
      <c r="F2887" s="13" t="s">
        <v>313</v>
      </c>
      <c r="G2887" s="14" t="s">
        <v>334</v>
      </c>
      <c r="H2887">
        <v>892593</v>
      </c>
      <c r="I2887">
        <v>904308</v>
      </c>
      <c r="J2887">
        <v>921328</v>
      </c>
      <c r="K2887">
        <v>946037</v>
      </c>
      <c r="L2887">
        <v>970480</v>
      </c>
      <c r="M2887">
        <v>990529</v>
      </c>
      <c r="N2887">
        <v>1004821</v>
      </c>
      <c r="O2887">
        <v>1015915</v>
      </c>
      <c r="P2887">
        <v>1025798</v>
      </c>
      <c r="Q2887">
        <v>1036383</v>
      </c>
      <c r="R2887">
        <v>1045902</v>
      </c>
      <c r="S2887">
        <v>1053488</v>
      </c>
      <c r="T2887">
        <v>1059292</v>
      </c>
      <c r="U2887">
        <v>1066393</v>
      </c>
      <c r="V2887">
        <v>1070913</v>
      </c>
      <c r="W2887">
        <v>1074017</v>
      </c>
      <c r="X2887">
        <v>1077583</v>
      </c>
      <c r="Y2887">
        <v>1082542</v>
      </c>
      <c r="Z2887">
        <v>1084793</v>
      </c>
      <c r="AA2887">
        <v>1085733</v>
      </c>
      <c r="AB2887">
        <v>1092315</v>
      </c>
      <c r="AC2887">
        <v>1107035</v>
      </c>
      <c r="AD2887">
        <v>1125617</v>
      </c>
      <c r="AE2887" s="22"/>
    </row>
    <row r="2888" spans="1:31" x14ac:dyDescent="0.2">
      <c r="A2888" s="25" t="s">
        <v>59</v>
      </c>
      <c r="B2888" s="11" t="s">
        <v>59</v>
      </c>
      <c r="C2888" s="12">
        <v>608</v>
      </c>
      <c r="D2888" s="11" t="s">
        <v>59</v>
      </c>
      <c r="E2888" s="11" t="s">
        <v>476</v>
      </c>
      <c r="F2888" s="11" t="s">
        <v>312</v>
      </c>
      <c r="G2888" s="12" t="s">
        <v>345</v>
      </c>
      <c r="H2888">
        <v>838604</v>
      </c>
      <c r="I2888">
        <v>848367</v>
      </c>
      <c r="J2888">
        <v>863725</v>
      </c>
      <c r="K2888">
        <v>888704</v>
      </c>
      <c r="L2888">
        <v>913273</v>
      </c>
      <c r="M2888">
        <v>938179</v>
      </c>
      <c r="N2888">
        <v>957389</v>
      </c>
      <c r="O2888">
        <v>968168</v>
      </c>
      <c r="P2888">
        <v>972344</v>
      </c>
      <c r="Q2888">
        <v>977546</v>
      </c>
      <c r="R2888">
        <v>982602</v>
      </c>
      <c r="S2888">
        <v>986165</v>
      </c>
      <c r="T2888">
        <v>988580</v>
      </c>
      <c r="U2888">
        <v>992760</v>
      </c>
      <c r="V2888">
        <v>994460</v>
      </c>
      <c r="W2888">
        <v>994218</v>
      </c>
      <c r="X2888">
        <v>997073</v>
      </c>
      <c r="Y2888">
        <v>1005471</v>
      </c>
      <c r="Z2888">
        <v>1016011</v>
      </c>
      <c r="AA2888">
        <v>1026010</v>
      </c>
      <c r="AB2888">
        <v>1034737.0000000001</v>
      </c>
      <c r="AC2888">
        <v>1045195.9999999999</v>
      </c>
      <c r="AD2888">
        <v>1058412</v>
      </c>
      <c r="AE2888" s="21"/>
    </row>
    <row r="2889" spans="1:31" x14ac:dyDescent="0.2">
      <c r="A2889" s="27" t="s">
        <v>59</v>
      </c>
      <c r="B2889" s="13" t="s">
        <v>59</v>
      </c>
      <c r="C2889" s="14">
        <v>608</v>
      </c>
      <c r="D2889" s="13" t="s">
        <v>59</v>
      </c>
      <c r="E2889" s="13" t="s">
        <v>483</v>
      </c>
      <c r="F2889" s="13" t="s">
        <v>313</v>
      </c>
      <c r="G2889" s="14" t="s">
        <v>345</v>
      </c>
      <c r="H2889">
        <v>868967</v>
      </c>
      <c r="I2889">
        <v>878981</v>
      </c>
      <c r="J2889">
        <v>892348</v>
      </c>
      <c r="K2889">
        <v>917655</v>
      </c>
      <c r="L2889">
        <v>941981</v>
      </c>
      <c r="M2889">
        <v>966010</v>
      </c>
      <c r="N2889">
        <v>986248</v>
      </c>
      <c r="O2889">
        <v>1001337</v>
      </c>
      <c r="P2889">
        <v>1011492</v>
      </c>
      <c r="Q2889">
        <v>1022824</v>
      </c>
      <c r="R2889">
        <v>1034157.9999999999</v>
      </c>
      <c r="S2889">
        <v>1043386</v>
      </c>
      <c r="T2889">
        <v>1050262</v>
      </c>
      <c r="U2889">
        <v>1058124</v>
      </c>
      <c r="V2889">
        <v>1063255</v>
      </c>
      <c r="W2889">
        <v>1066724</v>
      </c>
      <c r="X2889">
        <v>1070184</v>
      </c>
      <c r="Y2889">
        <v>1074726</v>
      </c>
      <c r="Z2889">
        <v>1078300</v>
      </c>
      <c r="AA2889">
        <v>1081754</v>
      </c>
      <c r="AB2889">
        <v>1083312</v>
      </c>
      <c r="AC2889">
        <v>1089691</v>
      </c>
      <c r="AD2889">
        <v>1103992</v>
      </c>
      <c r="AE2889" s="22"/>
    </row>
    <row r="2890" spans="1:31" x14ac:dyDescent="0.2">
      <c r="A2890" s="25" t="s">
        <v>59</v>
      </c>
      <c r="B2890" s="11" t="s">
        <v>59</v>
      </c>
      <c r="C2890" s="12">
        <v>608</v>
      </c>
      <c r="D2890" s="11" t="s">
        <v>59</v>
      </c>
      <c r="E2890" s="11" t="s">
        <v>477</v>
      </c>
      <c r="F2890" s="11" t="s">
        <v>312</v>
      </c>
      <c r="G2890" s="12" t="s">
        <v>339</v>
      </c>
      <c r="H2890">
        <v>818088</v>
      </c>
      <c r="I2890">
        <v>827099</v>
      </c>
      <c r="J2890">
        <v>837530</v>
      </c>
      <c r="K2890">
        <v>860071</v>
      </c>
      <c r="L2890">
        <v>885687</v>
      </c>
      <c r="M2890">
        <v>910417</v>
      </c>
      <c r="N2890">
        <v>935309</v>
      </c>
      <c r="O2890">
        <v>954682</v>
      </c>
      <c r="P2890">
        <v>964874</v>
      </c>
      <c r="Q2890">
        <v>969866</v>
      </c>
      <c r="R2890">
        <v>975461</v>
      </c>
      <c r="S2890">
        <v>980192</v>
      </c>
      <c r="T2890">
        <v>983137</v>
      </c>
      <c r="U2890">
        <v>987641</v>
      </c>
      <c r="V2890">
        <v>990140</v>
      </c>
      <c r="W2890">
        <v>990954</v>
      </c>
      <c r="X2890">
        <v>990891</v>
      </c>
      <c r="Y2890">
        <v>994381</v>
      </c>
      <c r="Z2890">
        <v>1001905</v>
      </c>
      <c r="AA2890">
        <v>1013412</v>
      </c>
      <c r="AB2890">
        <v>1023875</v>
      </c>
      <c r="AC2890">
        <v>1032270</v>
      </c>
      <c r="AD2890">
        <v>1042181</v>
      </c>
      <c r="AE2890" s="21"/>
    </row>
    <row r="2891" spans="1:31" x14ac:dyDescent="0.2">
      <c r="A2891" s="27" t="s">
        <v>59</v>
      </c>
      <c r="B2891" s="13" t="s">
        <v>59</v>
      </c>
      <c r="C2891" s="14">
        <v>608</v>
      </c>
      <c r="D2891" s="13" t="s">
        <v>59</v>
      </c>
      <c r="E2891" s="13" t="s">
        <v>484</v>
      </c>
      <c r="F2891" s="13" t="s">
        <v>313</v>
      </c>
      <c r="G2891" s="14" t="s">
        <v>339</v>
      </c>
      <c r="H2891">
        <v>845453</v>
      </c>
      <c r="I2891">
        <v>855348</v>
      </c>
      <c r="J2891">
        <v>865176</v>
      </c>
      <c r="K2891">
        <v>888629</v>
      </c>
      <c r="L2891">
        <v>913553</v>
      </c>
      <c r="M2891">
        <v>937478</v>
      </c>
      <c r="N2891">
        <v>961584</v>
      </c>
      <c r="O2891">
        <v>982451</v>
      </c>
      <c r="P2891">
        <v>996922</v>
      </c>
      <c r="Q2891">
        <v>1008497</v>
      </c>
      <c r="R2891">
        <v>1020571</v>
      </c>
      <c r="S2891">
        <v>1031526.0000000001</v>
      </c>
      <c r="T2891">
        <v>1039917.9999999999</v>
      </c>
      <c r="U2891">
        <v>1049053</v>
      </c>
      <c r="V2891">
        <v>1054953</v>
      </c>
      <c r="W2891">
        <v>1059043</v>
      </c>
      <c r="X2891">
        <v>1062777</v>
      </c>
      <c r="Y2891">
        <v>1067081</v>
      </c>
      <c r="Z2891">
        <v>1070465</v>
      </c>
      <c r="AA2891">
        <v>1075225</v>
      </c>
      <c r="AB2891">
        <v>1079297</v>
      </c>
      <c r="AC2891">
        <v>1080565</v>
      </c>
      <c r="AD2891">
        <v>1086409</v>
      </c>
      <c r="AE2891" s="22"/>
    </row>
    <row r="2892" spans="1:31" x14ac:dyDescent="0.2">
      <c r="A2892" s="25" t="s">
        <v>59</v>
      </c>
      <c r="B2892" s="11" t="s">
        <v>59</v>
      </c>
      <c r="C2892" s="12">
        <v>608</v>
      </c>
      <c r="D2892" s="11" t="s">
        <v>59</v>
      </c>
      <c r="E2892" s="11" t="s">
        <v>478</v>
      </c>
      <c r="F2892" s="11" t="s">
        <v>312</v>
      </c>
      <c r="G2892" s="12" t="s">
        <v>352</v>
      </c>
      <c r="H2892">
        <v>797163</v>
      </c>
      <c r="I2892">
        <v>807862</v>
      </c>
      <c r="J2892">
        <v>816235</v>
      </c>
      <c r="K2892">
        <v>833954</v>
      </c>
      <c r="L2892">
        <v>857096</v>
      </c>
      <c r="M2892">
        <v>882852</v>
      </c>
      <c r="N2892">
        <v>907566</v>
      </c>
      <c r="O2892">
        <v>932530</v>
      </c>
      <c r="P2892">
        <v>951452</v>
      </c>
      <c r="Q2892">
        <v>962434</v>
      </c>
      <c r="R2892">
        <v>967804</v>
      </c>
      <c r="S2892">
        <v>973074</v>
      </c>
      <c r="T2892">
        <v>977113</v>
      </c>
      <c r="U2892">
        <v>982235</v>
      </c>
      <c r="V2892">
        <v>985059</v>
      </c>
      <c r="W2892">
        <v>986662</v>
      </c>
      <c r="X2892">
        <v>987651</v>
      </c>
      <c r="Y2892">
        <v>988147</v>
      </c>
      <c r="Z2892">
        <v>990882</v>
      </c>
      <c r="AA2892">
        <v>999353</v>
      </c>
      <c r="AB2892">
        <v>1011303</v>
      </c>
      <c r="AC2892">
        <v>1021436</v>
      </c>
      <c r="AD2892">
        <v>1029208.0000000001</v>
      </c>
      <c r="AE2892" s="21"/>
    </row>
    <row r="2893" spans="1:31" x14ac:dyDescent="0.2">
      <c r="A2893" s="27" t="s">
        <v>59</v>
      </c>
      <c r="B2893" s="13" t="s">
        <v>59</v>
      </c>
      <c r="C2893" s="14">
        <v>608</v>
      </c>
      <c r="D2893" s="13" t="s">
        <v>59</v>
      </c>
      <c r="E2893" s="13" t="s">
        <v>485</v>
      </c>
      <c r="F2893" s="13" t="s">
        <v>313</v>
      </c>
      <c r="G2893" s="14" t="s">
        <v>352</v>
      </c>
      <c r="H2893">
        <v>1132839</v>
      </c>
      <c r="I2893">
        <v>1123959</v>
      </c>
      <c r="J2893">
        <v>1110665</v>
      </c>
      <c r="K2893">
        <v>1117334</v>
      </c>
      <c r="L2893">
        <v>1124195</v>
      </c>
      <c r="M2893">
        <v>1131171</v>
      </c>
      <c r="N2893">
        <v>1138747</v>
      </c>
      <c r="O2893">
        <v>1147303</v>
      </c>
      <c r="P2893">
        <v>1160475</v>
      </c>
      <c r="Q2893">
        <v>1173863</v>
      </c>
      <c r="R2893">
        <v>1182310</v>
      </c>
      <c r="S2893">
        <v>1178941</v>
      </c>
      <c r="T2893">
        <v>1156371</v>
      </c>
      <c r="U2893">
        <v>1038690</v>
      </c>
      <c r="V2893">
        <v>1045857</v>
      </c>
      <c r="W2893">
        <v>1050716</v>
      </c>
      <c r="X2893">
        <v>1055072</v>
      </c>
      <c r="Y2893">
        <v>1059555</v>
      </c>
      <c r="Z2893">
        <v>1062825</v>
      </c>
      <c r="AA2893">
        <v>1067363</v>
      </c>
      <c r="AB2893">
        <v>1072730</v>
      </c>
      <c r="AC2893">
        <v>1076518</v>
      </c>
      <c r="AD2893">
        <v>1077166</v>
      </c>
      <c r="AE2893" s="22"/>
    </row>
    <row r="2894" spans="1:31" x14ac:dyDescent="0.2">
      <c r="A2894" s="25" t="s">
        <v>59</v>
      </c>
      <c r="B2894" s="11" t="s">
        <v>59</v>
      </c>
      <c r="C2894" s="12">
        <v>608</v>
      </c>
      <c r="D2894" s="11" t="s">
        <v>59</v>
      </c>
      <c r="E2894" s="11" t="s">
        <v>479</v>
      </c>
      <c r="F2894" s="11" t="s">
        <v>312</v>
      </c>
      <c r="G2894" s="12" t="s">
        <v>338</v>
      </c>
      <c r="H2894">
        <v>775879</v>
      </c>
      <c r="I2894">
        <v>787987</v>
      </c>
      <c r="J2894">
        <v>798265</v>
      </c>
      <c r="K2894">
        <v>812739</v>
      </c>
      <c r="L2894">
        <v>831037</v>
      </c>
      <c r="M2894">
        <v>854297</v>
      </c>
      <c r="N2894">
        <v>880023</v>
      </c>
      <c r="O2894">
        <v>904803</v>
      </c>
      <c r="P2894">
        <v>929380</v>
      </c>
      <c r="Q2894">
        <v>949066</v>
      </c>
      <c r="R2894">
        <v>960407</v>
      </c>
      <c r="S2894">
        <v>965441</v>
      </c>
      <c r="T2894">
        <v>970022</v>
      </c>
      <c r="U2894">
        <v>976246</v>
      </c>
      <c r="V2894">
        <v>979699</v>
      </c>
      <c r="W2894">
        <v>981622</v>
      </c>
      <c r="X2894">
        <v>983385</v>
      </c>
      <c r="Y2894">
        <v>984929</v>
      </c>
      <c r="Z2894">
        <v>984706</v>
      </c>
      <c r="AA2894">
        <v>988384</v>
      </c>
      <c r="AB2894">
        <v>997283</v>
      </c>
      <c r="AC2894">
        <v>1008894</v>
      </c>
      <c r="AD2894">
        <v>1018408</v>
      </c>
      <c r="AE2894" s="21"/>
    </row>
    <row r="2895" spans="1:31" x14ac:dyDescent="0.2">
      <c r="A2895" s="27" t="s">
        <v>59</v>
      </c>
      <c r="B2895" s="13" t="s">
        <v>59</v>
      </c>
      <c r="C2895" s="14">
        <v>608</v>
      </c>
      <c r="D2895" s="13" t="s">
        <v>59</v>
      </c>
      <c r="E2895" s="13" t="s">
        <v>486</v>
      </c>
      <c r="F2895" s="13" t="s">
        <v>313</v>
      </c>
      <c r="G2895" s="14" t="s">
        <v>338</v>
      </c>
      <c r="H2895">
        <v>797745</v>
      </c>
      <c r="I2895">
        <v>810491</v>
      </c>
      <c r="J2895">
        <v>820504</v>
      </c>
      <c r="K2895">
        <v>837844</v>
      </c>
      <c r="L2895">
        <v>857322</v>
      </c>
      <c r="M2895">
        <v>879940</v>
      </c>
      <c r="N2895">
        <v>904522</v>
      </c>
      <c r="O2895">
        <v>929013</v>
      </c>
      <c r="P2895">
        <v>953349</v>
      </c>
      <c r="Q2895">
        <v>975095</v>
      </c>
      <c r="R2895">
        <v>991607</v>
      </c>
      <c r="S2895">
        <v>1003533</v>
      </c>
      <c r="T2895">
        <v>1014332</v>
      </c>
      <c r="U2895">
        <v>1026726.0000000001</v>
      </c>
      <c r="V2895">
        <v>1035496.0000000001</v>
      </c>
      <c r="W2895">
        <v>1041604</v>
      </c>
      <c r="X2895">
        <v>1046717.0000000001</v>
      </c>
      <c r="Y2895">
        <v>1051820</v>
      </c>
      <c r="Z2895">
        <v>1055325</v>
      </c>
      <c r="AA2895">
        <v>1059721</v>
      </c>
      <c r="AB2895">
        <v>1064836</v>
      </c>
      <c r="AC2895">
        <v>1069913</v>
      </c>
      <c r="AD2895">
        <v>1073087</v>
      </c>
      <c r="AE2895" s="22"/>
    </row>
    <row r="2896" spans="1:31" x14ac:dyDescent="0.2">
      <c r="A2896" s="25" t="s">
        <v>59</v>
      </c>
      <c r="B2896" s="11" t="s">
        <v>59</v>
      </c>
      <c r="C2896" s="12">
        <v>608</v>
      </c>
      <c r="D2896" s="11" t="s">
        <v>59</v>
      </c>
      <c r="E2896" s="11" t="s">
        <v>458</v>
      </c>
      <c r="F2896" s="11" t="s">
        <v>312</v>
      </c>
      <c r="G2896" s="12" t="s">
        <v>457</v>
      </c>
      <c r="H2896" s="205">
        <v>4627879</v>
      </c>
      <c r="I2896" s="205">
        <v>4717204</v>
      </c>
      <c r="J2896" s="205">
        <v>4808505</v>
      </c>
      <c r="K2896" s="205">
        <v>4865705</v>
      </c>
      <c r="L2896" s="205">
        <v>4906874</v>
      </c>
      <c r="M2896">
        <v>4934401</v>
      </c>
      <c r="N2896">
        <v>4955594</v>
      </c>
      <c r="O2896">
        <v>4976421</v>
      </c>
      <c r="P2896">
        <v>4985546</v>
      </c>
      <c r="Q2896">
        <v>4995894</v>
      </c>
      <c r="R2896">
        <v>5009806.0000000009</v>
      </c>
      <c r="S2896">
        <v>5029137</v>
      </c>
      <c r="T2896">
        <v>5055235</v>
      </c>
      <c r="U2896">
        <v>5095919</v>
      </c>
      <c r="V2896">
        <v>5136526</v>
      </c>
      <c r="W2896">
        <v>5180548</v>
      </c>
      <c r="X2896">
        <v>5231877</v>
      </c>
      <c r="Y2896">
        <v>5290209</v>
      </c>
      <c r="Z2896">
        <v>5343055</v>
      </c>
      <c r="AA2896">
        <v>5409120.0000000009</v>
      </c>
      <c r="AB2896">
        <v>5471842.0000000009</v>
      </c>
      <c r="AC2896">
        <v>5505152</v>
      </c>
      <c r="AD2896">
        <v>5495039.0000000009</v>
      </c>
      <c r="AE2896" s="21" t="s">
        <v>1</v>
      </c>
    </row>
    <row r="2897" spans="1:31" x14ac:dyDescent="0.2">
      <c r="A2897" s="27" t="s">
        <v>59</v>
      </c>
      <c r="B2897" s="13" t="s">
        <v>59</v>
      </c>
      <c r="C2897" s="14">
        <v>608</v>
      </c>
      <c r="D2897" s="13" t="s">
        <v>59</v>
      </c>
      <c r="E2897" s="13" t="s">
        <v>456</v>
      </c>
      <c r="F2897" s="13" t="s">
        <v>312</v>
      </c>
      <c r="G2897" s="14" t="s">
        <v>455</v>
      </c>
      <c r="H2897" s="205">
        <v>4089597</v>
      </c>
      <c r="I2897" s="205">
        <v>4143881.0000000005</v>
      </c>
      <c r="J2897" s="205">
        <v>4208177</v>
      </c>
      <c r="K2897" s="205">
        <v>4311785</v>
      </c>
      <c r="L2897" s="205">
        <v>4428148</v>
      </c>
      <c r="M2897">
        <v>4545936</v>
      </c>
      <c r="N2897">
        <v>4650966</v>
      </c>
      <c r="O2897">
        <v>4735866</v>
      </c>
      <c r="P2897">
        <v>4798099</v>
      </c>
      <c r="Q2897">
        <v>4843619</v>
      </c>
      <c r="R2897">
        <v>4874794</v>
      </c>
      <c r="S2897">
        <v>4896316</v>
      </c>
      <c r="T2897">
        <v>4912579</v>
      </c>
      <c r="U2897">
        <v>4935986</v>
      </c>
      <c r="V2897">
        <v>4947107</v>
      </c>
      <c r="W2897">
        <v>4953807.0000000009</v>
      </c>
      <c r="X2897">
        <v>4967003</v>
      </c>
      <c r="Y2897">
        <v>4992565</v>
      </c>
      <c r="Z2897">
        <v>5022144.9999999991</v>
      </c>
      <c r="AA2897">
        <v>5064057</v>
      </c>
      <c r="AB2897">
        <v>5114806.0000000009</v>
      </c>
      <c r="AC2897">
        <v>5169058</v>
      </c>
      <c r="AD2897">
        <v>5223732.0000000009</v>
      </c>
      <c r="AE2897" s="22" t="s">
        <v>1</v>
      </c>
    </row>
    <row r="2898" spans="1:31" x14ac:dyDescent="0.2">
      <c r="A2898" s="25" t="s">
        <v>59</v>
      </c>
      <c r="B2898" s="11" t="s">
        <v>59</v>
      </c>
      <c r="C2898" s="12">
        <v>608</v>
      </c>
      <c r="D2898" s="11" t="s">
        <v>59</v>
      </c>
      <c r="E2898" s="11" t="s">
        <v>502</v>
      </c>
      <c r="F2898" s="11" t="s">
        <v>313</v>
      </c>
      <c r="G2898" s="12" t="s">
        <v>457</v>
      </c>
      <c r="H2898" s="205">
        <v>4806144</v>
      </c>
      <c r="I2898" s="205">
        <v>4891359</v>
      </c>
      <c r="J2898" s="205">
        <v>4981152</v>
      </c>
      <c r="K2898" s="205">
        <v>5060865</v>
      </c>
      <c r="L2898" s="205">
        <v>5124788</v>
      </c>
      <c r="M2898">
        <v>5175737.9999999991</v>
      </c>
      <c r="N2898">
        <v>5220853</v>
      </c>
      <c r="O2898">
        <v>5265109</v>
      </c>
      <c r="P2898">
        <v>5293103.0000000009</v>
      </c>
      <c r="Q2898">
        <v>5323629.0000000009</v>
      </c>
      <c r="R2898">
        <v>5355212</v>
      </c>
      <c r="S2898">
        <v>5383822</v>
      </c>
      <c r="T2898">
        <v>5407659</v>
      </c>
      <c r="U2898">
        <v>5436597</v>
      </c>
      <c r="V2898">
        <v>5452719</v>
      </c>
      <c r="W2898">
        <v>5466745</v>
      </c>
      <c r="X2898">
        <v>5493657.9999999991</v>
      </c>
      <c r="Y2898">
        <v>5539389.0000000009</v>
      </c>
      <c r="Z2898">
        <v>5588037</v>
      </c>
      <c r="AA2898">
        <v>5661981</v>
      </c>
      <c r="AB2898">
        <v>5740021.9999999991</v>
      </c>
      <c r="AC2898">
        <v>5787663.9999999991</v>
      </c>
      <c r="AD2898">
        <v>5785481</v>
      </c>
      <c r="AE2898" s="21" t="s">
        <v>1</v>
      </c>
    </row>
    <row r="2899" spans="1:31" x14ac:dyDescent="0.2">
      <c r="A2899" s="27" t="s">
        <v>59</v>
      </c>
      <c r="B2899" s="13" t="s">
        <v>59</v>
      </c>
      <c r="C2899" s="14">
        <v>608</v>
      </c>
      <c r="D2899" s="13" t="s">
        <v>59</v>
      </c>
      <c r="E2899" s="13" t="s">
        <v>503</v>
      </c>
      <c r="F2899" s="13" t="s">
        <v>313</v>
      </c>
      <c r="G2899" s="14" t="s">
        <v>338</v>
      </c>
      <c r="H2899" s="205">
        <v>4226549</v>
      </c>
      <c r="I2899" s="205">
        <v>4282197</v>
      </c>
      <c r="J2899" s="205">
        <v>4340896</v>
      </c>
      <c r="K2899" s="205">
        <v>4451615</v>
      </c>
      <c r="L2899" s="205">
        <v>4567831</v>
      </c>
      <c r="M2899">
        <v>4682974</v>
      </c>
      <c r="N2899">
        <v>4790192</v>
      </c>
      <c r="O2899">
        <v>4886344</v>
      </c>
      <c r="P2899">
        <v>4965644</v>
      </c>
      <c r="Q2899">
        <v>5036713</v>
      </c>
      <c r="R2899">
        <v>5098451</v>
      </c>
      <c r="S2899">
        <v>5149849</v>
      </c>
      <c r="T2899">
        <v>5191755</v>
      </c>
      <c r="U2899">
        <v>5238986.0000000009</v>
      </c>
      <c r="V2899">
        <v>5270474</v>
      </c>
      <c r="W2899">
        <v>5292104</v>
      </c>
      <c r="X2899">
        <v>5312333.0000000009</v>
      </c>
      <c r="Y2899">
        <v>5335724</v>
      </c>
      <c r="Z2899">
        <v>5351708</v>
      </c>
      <c r="AA2899">
        <v>5369796</v>
      </c>
      <c r="AB2899">
        <v>5392490.0000000009</v>
      </c>
      <c r="AC2899">
        <v>5423722</v>
      </c>
      <c r="AD2899">
        <v>5466271.0000000009</v>
      </c>
      <c r="AE2899" s="22" t="s">
        <v>1</v>
      </c>
    </row>
    <row r="2900" spans="1:31" x14ac:dyDescent="0.2">
      <c r="A2900" s="25" t="s">
        <v>59</v>
      </c>
      <c r="B2900" s="11" t="s">
        <v>59</v>
      </c>
      <c r="C2900" s="12">
        <v>608</v>
      </c>
      <c r="D2900" s="11" t="s">
        <v>59</v>
      </c>
      <c r="E2900" s="11" t="s">
        <v>504</v>
      </c>
      <c r="F2900" s="11"/>
      <c r="G2900" s="12"/>
      <c r="H2900" s="205">
        <v>0</v>
      </c>
      <c r="I2900" s="205">
        <v>0</v>
      </c>
      <c r="J2900" s="205">
        <v>0</v>
      </c>
      <c r="K2900" s="205">
        <v>0</v>
      </c>
      <c r="L2900" s="205">
        <v>0</v>
      </c>
      <c r="M2900">
        <v>0</v>
      </c>
      <c r="N2900">
        <v>0</v>
      </c>
      <c r="O2900">
        <v>0</v>
      </c>
      <c r="P2900">
        <v>0</v>
      </c>
      <c r="Q2900">
        <v>0</v>
      </c>
      <c r="R2900">
        <v>0</v>
      </c>
      <c r="S2900">
        <v>0</v>
      </c>
      <c r="T2900">
        <v>0</v>
      </c>
      <c r="U2900">
        <v>0</v>
      </c>
      <c r="V2900">
        <v>0</v>
      </c>
      <c r="W2900">
        <v>0</v>
      </c>
      <c r="X2900">
        <v>0</v>
      </c>
      <c r="Y2900">
        <v>0</v>
      </c>
      <c r="Z2900">
        <v>0</v>
      </c>
      <c r="AA2900">
        <v>0</v>
      </c>
      <c r="AB2900">
        <v>0</v>
      </c>
      <c r="AC2900">
        <v>0</v>
      </c>
      <c r="AD2900">
        <v>0</v>
      </c>
      <c r="AE2900" s="21" t="s">
        <v>1</v>
      </c>
    </row>
    <row r="2901" spans="1:31" x14ac:dyDescent="0.2">
      <c r="A2901" s="27" t="s">
        <v>59</v>
      </c>
      <c r="B2901" s="13" t="s">
        <v>59</v>
      </c>
      <c r="C2901" s="14">
        <v>608</v>
      </c>
      <c r="D2901" s="13" t="s">
        <v>59</v>
      </c>
      <c r="E2901" s="13" t="s">
        <v>505</v>
      </c>
      <c r="F2901" s="13"/>
      <c r="G2901" s="14"/>
      <c r="H2901" s="205">
        <v>90901967</v>
      </c>
      <c r="I2901" s="205">
        <v>92414161</v>
      </c>
      <c r="J2901" s="205">
        <v>93966784</v>
      </c>
      <c r="K2901" s="205">
        <v>95570049</v>
      </c>
      <c r="L2901" s="205">
        <v>97212639</v>
      </c>
      <c r="M2901">
        <v>98871558</v>
      </c>
      <c r="N2901">
        <v>100513137</v>
      </c>
      <c r="O2901">
        <v>102113206</v>
      </c>
      <c r="P2901">
        <v>103663812</v>
      </c>
      <c r="Q2901">
        <v>105172921</v>
      </c>
      <c r="R2901">
        <v>106651394</v>
      </c>
      <c r="S2901">
        <v>108116622</v>
      </c>
      <c r="T2901">
        <v>109581085</v>
      </c>
      <c r="U2901">
        <v>111046910</v>
      </c>
      <c r="V2901">
        <v>112508991</v>
      </c>
      <c r="W2901">
        <v>113964103</v>
      </c>
      <c r="X2901">
        <v>115406850</v>
      </c>
      <c r="Y2901">
        <v>116833055</v>
      </c>
      <c r="Z2901">
        <v>118241483</v>
      </c>
      <c r="AA2901">
        <v>119632644</v>
      </c>
      <c r="AB2901">
        <v>121006009</v>
      </c>
      <c r="AC2901">
        <v>122361316</v>
      </c>
      <c r="AD2901">
        <v>123697926</v>
      </c>
      <c r="AE2901" s="22" t="s">
        <v>1</v>
      </c>
    </row>
    <row r="2902" spans="1:31" x14ac:dyDescent="0.2">
      <c r="A2902" s="25" t="s">
        <v>60</v>
      </c>
      <c r="B2902" s="11" t="s">
        <v>60</v>
      </c>
      <c r="C2902" s="12">
        <v>498</v>
      </c>
      <c r="D2902" s="11" t="s">
        <v>467</v>
      </c>
      <c r="E2902" s="11" t="s">
        <v>440</v>
      </c>
      <c r="F2902" s="11" t="s">
        <v>312</v>
      </c>
      <c r="G2902" s="12" t="s">
        <v>319</v>
      </c>
      <c r="H2902" s="205">
        <v>19922</v>
      </c>
      <c r="I2902" s="205">
        <v>20255</v>
      </c>
      <c r="J2902" s="205">
        <v>20632</v>
      </c>
      <c r="K2902" s="205">
        <v>21190</v>
      </c>
      <c r="L2902" s="205">
        <v>21825</v>
      </c>
      <c r="M2902">
        <v>22349</v>
      </c>
      <c r="N2902">
        <v>21994</v>
      </c>
      <c r="O2902">
        <v>22088</v>
      </c>
      <c r="P2902">
        <v>21762</v>
      </c>
      <c r="Q2902">
        <v>21295</v>
      </c>
      <c r="R2902">
        <v>20802</v>
      </c>
      <c r="S2902">
        <v>20853</v>
      </c>
      <c r="T2902">
        <v>20380</v>
      </c>
      <c r="U2902">
        <v>19808</v>
      </c>
      <c r="V2902">
        <v>19204</v>
      </c>
      <c r="W2902">
        <v>18653</v>
      </c>
      <c r="X2902">
        <v>18561</v>
      </c>
      <c r="Y2902">
        <v>18144</v>
      </c>
      <c r="Z2902">
        <v>17919</v>
      </c>
      <c r="AA2902">
        <v>17705</v>
      </c>
      <c r="AB2902">
        <v>17445</v>
      </c>
      <c r="AC2902">
        <v>16814</v>
      </c>
      <c r="AD2902">
        <v>16483</v>
      </c>
      <c r="AE2902" s="21" t="s">
        <v>1</v>
      </c>
    </row>
    <row r="2903" spans="1:31" x14ac:dyDescent="0.2">
      <c r="A2903" s="27" t="s">
        <v>60</v>
      </c>
      <c r="B2903" s="13" t="s">
        <v>60</v>
      </c>
      <c r="C2903" s="14">
        <v>498</v>
      </c>
      <c r="D2903" s="13" t="s">
        <v>467</v>
      </c>
      <c r="E2903" s="13" t="s">
        <v>487</v>
      </c>
      <c r="F2903" s="13" t="s">
        <v>313</v>
      </c>
      <c r="G2903" s="14" t="s">
        <v>319</v>
      </c>
      <c r="H2903" s="205">
        <v>21733</v>
      </c>
      <c r="I2903" s="205">
        <v>21621</v>
      </c>
      <c r="J2903" s="205">
        <v>22027</v>
      </c>
      <c r="K2903" s="205">
        <v>22442</v>
      </c>
      <c r="L2903" s="205">
        <v>22919</v>
      </c>
      <c r="M2903">
        <v>23336</v>
      </c>
      <c r="N2903">
        <v>23292</v>
      </c>
      <c r="O2903">
        <v>23352</v>
      </c>
      <c r="P2903">
        <v>23157</v>
      </c>
      <c r="Q2903">
        <v>22813</v>
      </c>
      <c r="R2903">
        <v>22387</v>
      </c>
      <c r="S2903">
        <v>22172</v>
      </c>
      <c r="T2903">
        <v>21675</v>
      </c>
      <c r="U2903">
        <v>20933</v>
      </c>
      <c r="V2903">
        <v>20150</v>
      </c>
      <c r="W2903">
        <v>19461</v>
      </c>
      <c r="X2903">
        <v>19519</v>
      </c>
      <c r="Y2903">
        <v>19045</v>
      </c>
      <c r="Z2903">
        <v>18860</v>
      </c>
      <c r="AA2903">
        <v>18700</v>
      </c>
      <c r="AB2903">
        <v>18479</v>
      </c>
      <c r="AC2903">
        <v>17726</v>
      </c>
      <c r="AD2903">
        <v>17404</v>
      </c>
      <c r="AE2903" s="22" t="s">
        <v>1</v>
      </c>
    </row>
    <row r="2904" spans="1:31" x14ac:dyDescent="0.2">
      <c r="A2904" s="25" t="s">
        <v>60</v>
      </c>
      <c r="B2904" s="11" t="s">
        <v>60</v>
      </c>
      <c r="C2904" s="12">
        <v>498</v>
      </c>
      <c r="D2904" s="11" t="s">
        <v>467</v>
      </c>
      <c r="E2904" s="11" t="s">
        <v>441</v>
      </c>
      <c r="F2904" s="11" t="s">
        <v>312</v>
      </c>
      <c r="G2904" s="12" t="s">
        <v>355</v>
      </c>
      <c r="H2904" s="205">
        <v>19773</v>
      </c>
      <c r="I2904" s="205">
        <v>19941</v>
      </c>
      <c r="J2904" s="205">
        <v>20212</v>
      </c>
      <c r="K2904" s="205">
        <v>20605</v>
      </c>
      <c r="L2904" s="205">
        <v>21169</v>
      </c>
      <c r="M2904">
        <v>21750</v>
      </c>
      <c r="N2904">
        <v>22145</v>
      </c>
      <c r="O2904">
        <v>22112</v>
      </c>
      <c r="P2904">
        <v>22000</v>
      </c>
      <c r="Q2904">
        <v>21709</v>
      </c>
      <c r="R2904">
        <v>21326</v>
      </c>
      <c r="S2904">
        <v>20976</v>
      </c>
      <c r="T2904">
        <v>20817</v>
      </c>
      <c r="U2904">
        <v>20334</v>
      </c>
      <c r="V2904">
        <v>19777</v>
      </c>
      <c r="W2904">
        <v>19216</v>
      </c>
      <c r="X2904">
        <v>18741</v>
      </c>
      <c r="Y2904">
        <v>18458</v>
      </c>
      <c r="Z2904">
        <v>18179</v>
      </c>
      <c r="AA2904">
        <v>17935</v>
      </c>
      <c r="AB2904">
        <v>17679</v>
      </c>
      <c r="AC2904">
        <v>17350</v>
      </c>
      <c r="AD2904">
        <v>16873</v>
      </c>
      <c r="AE2904" s="21" t="s">
        <v>1</v>
      </c>
    </row>
    <row r="2905" spans="1:31" x14ac:dyDescent="0.2">
      <c r="A2905" s="27" t="s">
        <v>60</v>
      </c>
      <c r="B2905" s="13" t="s">
        <v>60</v>
      </c>
      <c r="C2905" s="14">
        <v>498</v>
      </c>
      <c r="D2905" s="13" t="s">
        <v>467</v>
      </c>
      <c r="E2905" s="13" t="s">
        <v>488</v>
      </c>
      <c r="F2905" s="13" t="s">
        <v>313</v>
      </c>
      <c r="G2905" s="14" t="s">
        <v>355</v>
      </c>
      <c r="H2905" s="205">
        <v>21352</v>
      </c>
      <c r="I2905" s="205">
        <v>21595</v>
      </c>
      <c r="J2905" s="205">
        <v>21683</v>
      </c>
      <c r="K2905" s="205">
        <v>21984</v>
      </c>
      <c r="L2905" s="205">
        <v>22413</v>
      </c>
      <c r="M2905">
        <v>22868</v>
      </c>
      <c r="N2905">
        <v>23216</v>
      </c>
      <c r="O2905">
        <v>23303</v>
      </c>
      <c r="P2905">
        <v>23291</v>
      </c>
      <c r="Q2905">
        <v>23116</v>
      </c>
      <c r="R2905">
        <v>22826</v>
      </c>
      <c r="S2905">
        <v>22492</v>
      </c>
      <c r="T2905">
        <v>22211</v>
      </c>
      <c r="U2905">
        <v>21598</v>
      </c>
      <c r="V2905">
        <v>20881</v>
      </c>
      <c r="W2905">
        <v>20171</v>
      </c>
      <c r="X2905">
        <v>19607</v>
      </c>
      <c r="Y2905">
        <v>19356</v>
      </c>
      <c r="Z2905">
        <v>19090</v>
      </c>
      <c r="AA2905">
        <v>18881</v>
      </c>
      <c r="AB2905">
        <v>18663</v>
      </c>
      <c r="AC2905">
        <v>18345</v>
      </c>
      <c r="AD2905">
        <v>17815</v>
      </c>
      <c r="AE2905" s="22" t="s">
        <v>1</v>
      </c>
    </row>
    <row r="2906" spans="1:31" x14ac:dyDescent="0.2">
      <c r="A2906" s="25" t="s">
        <v>60</v>
      </c>
      <c r="B2906" s="11" t="s">
        <v>60</v>
      </c>
      <c r="C2906" s="12">
        <v>498</v>
      </c>
      <c r="D2906" s="11" t="s">
        <v>467</v>
      </c>
      <c r="E2906" s="11" t="s">
        <v>442</v>
      </c>
      <c r="F2906" s="11" t="s">
        <v>312</v>
      </c>
      <c r="G2906" s="12" t="s">
        <v>317</v>
      </c>
      <c r="H2906" s="205">
        <v>19869</v>
      </c>
      <c r="I2906" s="205">
        <v>19851</v>
      </c>
      <c r="J2906" s="205">
        <v>19986</v>
      </c>
      <c r="K2906" s="205">
        <v>20177</v>
      </c>
      <c r="L2906" s="205">
        <v>20613</v>
      </c>
      <c r="M2906">
        <v>21171</v>
      </c>
      <c r="N2906">
        <v>21680</v>
      </c>
      <c r="O2906">
        <v>21932</v>
      </c>
      <c r="P2906">
        <v>22016</v>
      </c>
      <c r="Q2906">
        <v>21903</v>
      </c>
      <c r="R2906">
        <v>21650</v>
      </c>
      <c r="S2906">
        <v>21355</v>
      </c>
      <c r="T2906">
        <v>21149</v>
      </c>
      <c r="U2906">
        <v>20767</v>
      </c>
      <c r="V2906">
        <v>20279</v>
      </c>
      <c r="W2906">
        <v>19741</v>
      </c>
      <c r="X2906">
        <v>19227</v>
      </c>
      <c r="Y2906">
        <v>18828</v>
      </c>
      <c r="Z2906">
        <v>18498</v>
      </c>
      <c r="AA2906">
        <v>18217</v>
      </c>
      <c r="AB2906">
        <v>17950</v>
      </c>
      <c r="AC2906">
        <v>17649</v>
      </c>
      <c r="AD2906">
        <v>17249</v>
      </c>
      <c r="AE2906" s="21" t="s">
        <v>1</v>
      </c>
    </row>
    <row r="2907" spans="1:31" x14ac:dyDescent="0.2">
      <c r="A2907" s="27" t="s">
        <v>60</v>
      </c>
      <c r="B2907" s="13" t="s">
        <v>60</v>
      </c>
      <c r="C2907" s="14">
        <v>498</v>
      </c>
      <c r="D2907" s="13" t="s">
        <v>467</v>
      </c>
      <c r="E2907" s="13" t="s">
        <v>489</v>
      </c>
      <c r="F2907" s="13" t="s">
        <v>313</v>
      </c>
      <c r="G2907" s="14" t="s">
        <v>317</v>
      </c>
      <c r="H2907" s="205">
        <v>21245</v>
      </c>
      <c r="I2907" s="205">
        <v>21370</v>
      </c>
      <c r="J2907" s="205">
        <v>21471</v>
      </c>
      <c r="K2907" s="205">
        <v>21626</v>
      </c>
      <c r="L2907" s="205">
        <v>21961</v>
      </c>
      <c r="M2907">
        <v>22395</v>
      </c>
      <c r="N2907">
        <v>22815</v>
      </c>
      <c r="O2907">
        <v>23088</v>
      </c>
      <c r="P2907">
        <v>23237</v>
      </c>
      <c r="Q2907">
        <v>23222</v>
      </c>
      <c r="R2907">
        <v>23070</v>
      </c>
      <c r="S2907">
        <v>22835</v>
      </c>
      <c r="T2907">
        <v>22595</v>
      </c>
      <c r="U2907">
        <v>22128</v>
      </c>
      <c r="V2907">
        <v>21509</v>
      </c>
      <c r="W2907">
        <v>20825</v>
      </c>
      <c r="X2907">
        <v>20193</v>
      </c>
      <c r="Y2907">
        <v>19755</v>
      </c>
      <c r="Z2907">
        <v>19408</v>
      </c>
      <c r="AA2907">
        <v>19141</v>
      </c>
      <c r="AB2907">
        <v>18904</v>
      </c>
      <c r="AC2907">
        <v>18624</v>
      </c>
      <c r="AD2907">
        <v>18206</v>
      </c>
      <c r="AE2907" s="22" t="s">
        <v>1</v>
      </c>
    </row>
    <row r="2908" spans="1:31" x14ac:dyDescent="0.2">
      <c r="A2908" s="25" t="s">
        <v>60</v>
      </c>
      <c r="B2908" s="11" t="s">
        <v>60</v>
      </c>
      <c r="C2908" s="12">
        <v>498</v>
      </c>
      <c r="D2908" s="11" t="s">
        <v>467</v>
      </c>
      <c r="E2908" s="11" t="s">
        <v>443</v>
      </c>
      <c r="F2908" s="11" t="s">
        <v>312</v>
      </c>
      <c r="G2908" s="12" t="s">
        <v>356</v>
      </c>
      <c r="H2908" s="205">
        <v>20201</v>
      </c>
      <c r="I2908" s="205">
        <v>19981</v>
      </c>
      <c r="J2908" s="205">
        <v>19955</v>
      </c>
      <c r="K2908" s="205">
        <v>19905</v>
      </c>
      <c r="L2908" s="205">
        <v>20176</v>
      </c>
      <c r="M2908">
        <v>20642</v>
      </c>
      <c r="N2908">
        <v>21175</v>
      </c>
      <c r="O2908">
        <v>21601</v>
      </c>
      <c r="P2908">
        <v>21864</v>
      </c>
      <c r="Q2908">
        <v>21911</v>
      </c>
      <c r="R2908">
        <v>21799</v>
      </c>
      <c r="S2908">
        <v>21589</v>
      </c>
      <c r="T2908">
        <v>21384</v>
      </c>
      <c r="U2908">
        <v>21115</v>
      </c>
      <c r="V2908">
        <v>20708</v>
      </c>
      <c r="W2908">
        <v>20220</v>
      </c>
      <c r="X2908">
        <v>19704</v>
      </c>
      <c r="Y2908">
        <v>19237</v>
      </c>
      <c r="Z2908">
        <v>18857</v>
      </c>
      <c r="AA2908">
        <v>18540</v>
      </c>
      <c r="AB2908">
        <v>18253</v>
      </c>
      <c r="AC2908">
        <v>17962</v>
      </c>
      <c r="AD2908">
        <v>17614</v>
      </c>
      <c r="AE2908" s="21" t="s">
        <v>1</v>
      </c>
    </row>
    <row r="2909" spans="1:31" x14ac:dyDescent="0.2">
      <c r="A2909" s="27" t="s">
        <v>60</v>
      </c>
      <c r="B2909" s="13" t="s">
        <v>60</v>
      </c>
      <c r="C2909" s="14">
        <v>498</v>
      </c>
      <c r="D2909" s="13" t="s">
        <v>467</v>
      </c>
      <c r="E2909" s="13" t="s">
        <v>490</v>
      </c>
      <c r="F2909" s="13" t="s">
        <v>313</v>
      </c>
      <c r="G2909" s="14" t="s">
        <v>356</v>
      </c>
      <c r="H2909" s="205">
        <v>21403</v>
      </c>
      <c r="I2909" s="205">
        <v>21360</v>
      </c>
      <c r="J2909" s="205">
        <v>21402</v>
      </c>
      <c r="K2909" s="205">
        <v>21377</v>
      </c>
      <c r="L2909" s="205">
        <v>21589</v>
      </c>
      <c r="M2909">
        <v>21949</v>
      </c>
      <c r="N2909">
        <v>22375</v>
      </c>
      <c r="O2909">
        <v>22754</v>
      </c>
      <c r="P2909">
        <v>23042</v>
      </c>
      <c r="Q2909">
        <v>23164</v>
      </c>
      <c r="R2909">
        <v>23147</v>
      </c>
      <c r="S2909">
        <v>23020</v>
      </c>
      <c r="T2909">
        <v>22843</v>
      </c>
      <c r="U2909">
        <v>22537</v>
      </c>
      <c r="V2909">
        <v>22032</v>
      </c>
      <c r="W2909">
        <v>21415</v>
      </c>
      <c r="X2909">
        <v>20770</v>
      </c>
      <c r="Y2909">
        <v>20218</v>
      </c>
      <c r="Z2909">
        <v>19791</v>
      </c>
      <c r="AA2909">
        <v>19466</v>
      </c>
      <c r="AB2909">
        <v>19195</v>
      </c>
      <c r="AC2909">
        <v>18925</v>
      </c>
      <c r="AD2909">
        <v>18580</v>
      </c>
      <c r="AE2909" s="22" t="s">
        <v>1</v>
      </c>
    </row>
    <row r="2910" spans="1:31" x14ac:dyDescent="0.2">
      <c r="A2910" s="25" t="s">
        <v>60</v>
      </c>
      <c r="B2910" s="11" t="s">
        <v>60</v>
      </c>
      <c r="C2910" s="12">
        <v>498</v>
      </c>
      <c r="D2910" s="11" t="s">
        <v>467</v>
      </c>
      <c r="E2910" s="11" t="s">
        <v>444</v>
      </c>
      <c r="F2910" s="11" t="s">
        <v>312</v>
      </c>
      <c r="G2910" s="12" t="s">
        <v>327</v>
      </c>
      <c r="H2910" s="205">
        <v>20757</v>
      </c>
      <c r="I2910" s="205">
        <v>20326</v>
      </c>
      <c r="J2910" s="205">
        <v>20119</v>
      </c>
      <c r="K2910" s="205">
        <v>19787</v>
      </c>
      <c r="L2910" s="205">
        <v>19858</v>
      </c>
      <c r="M2910">
        <v>20197</v>
      </c>
      <c r="N2910">
        <v>20675</v>
      </c>
      <c r="O2910">
        <v>21172</v>
      </c>
      <c r="P2910">
        <v>21599</v>
      </c>
      <c r="Q2910">
        <v>21788</v>
      </c>
      <c r="R2910">
        <v>21800</v>
      </c>
      <c r="S2910">
        <v>21694</v>
      </c>
      <c r="T2910">
        <v>21528</v>
      </c>
      <c r="U2910">
        <v>21385</v>
      </c>
      <c r="V2910">
        <v>21072</v>
      </c>
      <c r="W2910">
        <v>20645</v>
      </c>
      <c r="X2910">
        <v>20160</v>
      </c>
      <c r="Y2910">
        <v>19667</v>
      </c>
      <c r="Z2910">
        <v>19239</v>
      </c>
      <c r="AA2910">
        <v>18888</v>
      </c>
      <c r="AB2910">
        <v>18582</v>
      </c>
      <c r="AC2910">
        <v>18286</v>
      </c>
      <c r="AD2910">
        <v>17968</v>
      </c>
      <c r="AE2910" s="21" t="s">
        <v>1</v>
      </c>
    </row>
    <row r="2911" spans="1:31" x14ac:dyDescent="0.2">
      <c r="A2911" s="27" t="s">
        <v>60</v>
      </c>
      <c r="B2911" s="13" t="s">
        <v>60</v>
      </c>
      <c r="C2911" s="14">
        <v>498</v>
      </c>
      <c r="D2911" s="13" t="s">
        <v>467</v>
      </c>
      <c r="E2911" s="13" t="s">
        <v>491</v>
      </c>
      <c r="F2911" s="13" t="s">
        <v>313</v>
      </c>
      <c r="G2911" s="14" t="s">
        <v>327</v>
      </c>
      <c r="H2911" s="205">
        <v>21817</v>
      </c>
      <c r="I2911" s="205">
        <v>21567</v>
      </c>
      <c r="J2911" s="205">
        <v>21490</v>
      </c>
      <c r="K2911" s="205">
        <v>21248</v>
      </c>
      <c r="L2911" s="205">
        <v>21304</v>
      </c>
      <c r="M2911">
        <v>21562</v>
      </c>
      <c r="N2911">
        <v>21934</v>
      </c>
      <c r="O2911">
        <v>22346</v>
      </c>
      <c r="P2911">
        <v>22752</v>
      </c>
      <c r="Q2911">
        <v>22988</v>
      </c>
      <c r="R2911">
        <v>23084</v>
      </c>
      <c r="S2911">
        <v>23069</v>
      </c>
      <c r="T2911">
        <v>22969</v>
      </c>
      <c r="U2911">
        <v>22841</v>
      </c>
      <c r="V2911">
        <v>22466</v>
      </c>
      <c r="W2911">
        <v>21931</v>
      </c>
      <c r="X2911">
        <v>21322</v>
      </c>
      <c r="Y2911">
        <v>20718</v>
      </c>
      <c r="Z2911">
        <v>20213</v>
      </c>
      <c r="AA2911">
        <v>19833</v>
      </c>
      <c r="AB2911">
        <v>19527</v>
      </c>
      <c r="AC2911">
        <v>19246</v>
      </c>
      <c r="AD2911">
        <v>18940</v>
      </c>
      <c r="AE2911" s="22" t="s">
        <v>1</v>
      </c>
    </row>
    <row r="2912" spans="1:31" x14ac:dyDescent="0.2">
      <c r="A2912" s="25" t="s">
        <v>60</v>
      </c>
      <c r="B2912" s="11" t="s">
        <v>60</v>
      </c>
      <c r="C2912" s="12">
        <v>498</v>
      </c>
      <c r="D2912" s="11" t="s">
        <v>467</v>
      </c>
      <c r="E2912" s="11" t="s">
        <v>445</v>
      </c>
      <c r="F2912" s="11" t="s">
        <v>312</v>
      </c>
      <c r="G2912" s="12" t="s">
        <v>320</v>
      </c>
      <c r="H2912" s="205">
        <v>21502</v>
      </c>
      <c r="I2912" s="205">
        <v>20880</v>
      </c>
      <c r="J2912" s="205">
        <v>20477</v>
      </c>
      <c r="K2912" s="205">
        <v>19895</v>
      </c>
      <c r="L2912" s="205">
        <v>19653</v>
      </c>
      <c r="M2912">
        <v>19831</v>
      </c>
      <c r="N2912">
        <v>20221</v>
      </c>
      <c r="O2912">
        <v>20700</v>
      </c>
      <c r="P2912">
        <v>21216</v>
      </c>
      <c r="Q2912">
        <v>21588</v>
      </c>
      <c r="R2912">
        <v>21706</v>
      </c>
      <c r="S2912">
        <v>21687</v>
      </c>
      <c r="T2912">
        <v>21589</v>
      </c>
      <c r="U2912">
        <v>21553</v>
      </c>
      <c r="V2912">
        <v>21377</v>
      </c>
      <c r="W2912">
        <v>21024</v>
      </c>
      <c r="X2912">
        <v>20581</v>
      </c>
      <c r="Y2912">
        <v>20100</v>
      </c>
      <c r="Z2912">
        <v>19648</v>
      </c>
      <c r="AA2912">
        <v>19243</v>
      </c>
      <c r="AB2912">
        <v>18919</v>
      </c>
      <c r="AC2912">
        <v>18620</v>
      </c>
      <c r="AD2912">
        <v>18314</v>
      </c>
      <c r="AE2912" s="21" t="s">
        <v>1</v>
      </c>
    </row>
    <row r="2913" spans="1:31" x14ac:dyDescent="0.2">
      <c r="A2913" s="27" t="s">
        <v>60</v>
      </c>
      <c r="B2913" s="13" t="s">
        <v>60</v>
      </c>
      <c r="C2913" s="14">
        <v>498</v>
      </c>
      <c r="D2913" s="13" t="s">
        <v>467</v>
      </c>
      <c r="E2913" s="13" t="s">
        <v>492</v>
      </c>
      <c r="F2913" s="13" t="s">
        <v>313</v>
      </c>
      <c r="G2913" s="14" t="s">
        <v>320</v>
      </c>
      <c r="H2913" s="205">
        <v>22442</v>
      </c>
      <c r="I2913" s="205">
        <v>21991</v>
      </c>
      <c r="J2913" s="205">
        <v>21745</v>
      </c>
      <c r="K2913" s="205">
        <v>21302</v>
      </c>
      <c r="L2913" s="205">
        <v>21113</v>
      </c>
      <c r="M2913">
        <v>21240</v>
      </c>
      <c r="N2913">
        <v>21533</v>
      </c>
      <c r="O2913">
        <v>21912</v>
      </c>
      <c r="P2913">
        <v>22375</v>
      </c>
      <c r="Q2913">
        <v>22742</v>
      </c>
      <c r="R2913">
        <v>22929</v>
      </c>
      <c r="S2913">
        <v>23002</v>
      </c>
      <c r="T2913">
        <v>22989</v>
      </c>
      <c r="U2913">
        <v>23006</v>
      </c>
      <c r="V2913">
        <v>22826</v>
      </c>
      <c r="W2913">
        <v>22390</v>
      </c>
      <c r="X2913">
        <v>21832</v>
      </c>
      <c r="Y2913">
        <v>21233</v>
      </c>
      <c r="Z2913">
        <v>20685</v>
      </c>
      <c r="AA2913">
        <v>20215</v>
      </c>
      <c r="AB2913">
        <v>19877</v>
      </c>
      <c r="AC2913">
        <v>19586</v>
      </c>
      <c r="AD2913">
        <v>19292</v>
      </c>
      <c r="AE2913" s="22" t="s">
        <v>1</v>
      </c>
    </row>
    <row r="2914" spans="1:31" x14ac:dyDescent="0.2">
      <c r="A2914" s="25" t="s">
        <v>60</v>
      </c>
      <c r="B2914" s="11" t="s">
        <v>60</v>
      </c>
      <c r="C2914" s="12">
        <v>498</v>
      </c>
      <c r="D2914" s="11" t="s">
        <v>467</v>
      </c>
      <c r="E2914" s="11" t="s">
        <v>446</v>
      </c>
      <c r="F2914" s="11" t="s">
        <v>312</v>
      </c>
      <c r="G2914" s="12" t="s">
        <v>326</v>
      </c>
      <c r="H2914" s="205">
        <v>22398</v>
      </c>
      <c r="I2914" s="205">
        <v>21604</v>
      </c>
      <c r="J2914" s="205">
        <v>21031</v>
      </c>
      <c r="K2914" s="205">
        <v>20264</v>
      </c>
      <c r="L2914" s="205">
        <v>19706</v>
      </c>
      <c r="M2914">
        <v>19540</v>
      </c>
      <c r="N2914">
        <v>19807</v>
      </c>
      <c r="O2914">
        <v>20237</v>
      </c>
      <c r="P2914">
        <v>20741</v>
      </c>
      <c r="Q2914">
        <v>21250</v>
      </c>
      <c r="R2914">
        <v>21571</v>
      </c>
      <c r="S2914">
        <v>21622</v>
      </c>
      <c r="T2914">
        <v>21574</v>
      </c>
      <c r="U2914">
        <v>21612</v>
      </c>
      <c r="V2914">
        <v>21570</v>
      </c>
      <c r="W2914">
        <v>21365</v>
      </c>
      <c r="X2914">
        <v>20976</v>
      </c>
      <c r="Y2914">
        <v>20517</v>
      </c>
      <c r="Z2914">
        <v>20079</v>
      </c>
      <c r="AA2914">
        <v>19632</v>
      </c>
      <c r="AB2914">
        <v>19247</v>
      </c>
      <c r="AC2914">
        <v>18946</v>
      </c>
      <c r="AD2914">
        <v>18652</v>
      </c>
      <c r="AE2914" s="21" t="s">
        <v>1</v>
      </c>
    </row>
    <row r="2915" spans="1:31" x14ac:dyDescent="0.2">
      <c r="A2915" s="27" t="s">
        <v>60</v>
      </c>
      <c r="B2915" s="13" t="s">
        <v>60</v>
      </c>
      <c r="C2915" s="14">
        <v>498</v>
      </c>
      <c r="D2915" s="13" t="s">
        <v>467</v>
      </c>
      <c r="E2915" s="13" t="s">
        <v>493</v>
      </c>
      <c r="F2915" s="13" t="s">
        <v>313</v>
      </c>
      <c r="G2915" s="14" t="s">
        <v>326</v>
      </c>
      <c r="H2915" s="205">
        <v>23230</v>
      </c>
      <c r="I2915" s="205">
        <v>22584</v>
      </c>
      <c r="J2915" s="205">
        <v>22179</v>
      </c>
      <c r="K2915" s="205">
        <v>21575</v>
      </c>
      <c r="L2915" s="205">
        <v>21133</v>
      </c>
      <c r="M2915">
        <v>20988</v>
      </c>
      <c r="N2915">
        <v>21175</v>
      </c>
      <c r="O2915">
        <v>21496</v>
      </c>
      <c r="P2915">
        <v>21939</v>
      </c>
      <c r="Q2915">
        <v>22396</v>
      </c>
      <c r="R2915">
        <v>22727</v>
      </c>
      <c r="S2915">
        <v>22866</v>
      </c>
      <c r="T2915">
        <v>22918</v>
      </c>
      <c r="U2915">
        <v>23025</v>
      </c>
      <c r="V2915">
        <v>23031</v>
      </c>
      <c r="W2915">
        <v>22806</v>
      </c>
      <c r="X2915">
        <v>22315</v>
      </c>
      <c r="Y2915">
        <v>21736</v>
      </c>
      <c r="Z2915">
        <v>21197</v>
      </c>
      <c r="AA2915">
        <v>20657</v>
      </c>
      <c r="AB2915">
        <v>20221</v>
      </c>
      <c r="AC2915">
        <v>19919</v>
      </c>
      <c r="AD2915">
        <v>19639</v>
      </c>
      <c r="AE2915" s="22" t="s">
        <v>1</v>
      </c>
    </row>
    <row r="2916" spans="1:31" x14ac:dyDescent="0.2">
      <c r="A2916" s="25" t="s">
        <v>60</v>
      </c>
      <c r="B2916" s="11" t="s">
        <v>60</v>
      </c>
      <c r="C2916" s="12">
        <v>498</v>
      </c>
      <c r="D2916" s="11" t="s">
        <v>467</v>
      </c>
      <c r="E2916" s="11" t="s">
        <v>447</v>
      </c>
      <c r="F2916" s="11" t="s">
        <v>312</v>
      </c>
      <c r="G2916" s="12" t="s">
        <v>318</v>
      </c>
      <c r="H2916" s="205">
        <v>23573</v>
      </c>
      <c r="I2916" s="205">
        <v>22455</v>
      </c>
      <c r="J2916" s="205">
        <v>21735</v>
      </c>
      <c r="K2916" s="205">
        <v>20868</v>
      </c>
      <c r="L2916" s="205">
        <v>20086</v>
      </c>
      <c r="M2916">
        <v>19537</v>
      </c>
      <c r="N2916">
        <v>19429</v>
      </c>
      <c r="O2916">
        <v>19777</v>
      </c>
      <c r="P2916">
        <v>20247</v>
      </c>
      <c r="Q2916">
        <v>20773</v>
      </c>
      <c r="R2916">
        <v>21279</v>
      </c>
      <c r="S2916">
        <v>21552</v>
      </c>
      <c r="T2916">
        <v>21537</v>
      </c>
      <c r="U2916">
        <v>21579</v>
      </c>
      <c r="V2916">
        <v>21626</v>
      </c>
      <c r="W2916">
        <v>21582</v>
      </c>
      <c r="X2916">
        <v>21352</v>
      </c>
      <c r="Y2916">
        <v>20928</v>
      </c>
      <c r="Z2916">
        <v>20505</v>
      </c>
      <c r="AA2916">
        <v>20060</v>
      </c>
      <c r="AB2916">
        <v>19615</v>
      </c>
      <c r="AC2916">
        <v>19246</v>
      </c>
      <c r="AD2916">
        <v>18967</v>
      </c>
      <c r="AE2916" s="21" t="s">
        <v>1</v>
      </c>
    </row>
    <row r="2917" spans="1:31" x14ac:dyDescent="0.2">
      <c r="A2917" s="27" t="s">
        <v>60</v>
      </c>
      <c r="B2917" s="13" t="s">
        <v>60</v>
      </c>
      <c r="C2917" s="14">
        <v>498</v>
      </c>
      <c r="D2917" s="13" t="s">
        <v>467</v>
      </c>
      <c r="E2917" s="13" t="s">
        <v>494</v>
      </c>
      <c r="F2917" s="13" t="s">
        <v>313</v>
      </c>
      <c r="G2917" s="14" t="s">
        <v>318</v>
      </c>
      <c r="H2917" s="205">
        <v>24364</v>
      </c>
      <c r="I2917" s="205">
        <v>23296</v>
      </c>
      <c r="J2917" s="205">
        <v>22740</v>
      </c>
      <c r="K2917" s="205">
        <v>22060</v>
      </c>
      <c r="L2917" s="205">
        <v>21425</v>
      </c>
      <c r="M2917">
        <v>20975</v>
      </c>
      <c r="N2917">
        <v>20861</v>
      </c>
      <c r="O2917">
        <v>21101</v>
      </c>
      <c r="P2917">
        <v>21502</v>
      </c>
      <c r="Q2917">
        <v>21958</v>
      </c>
      <c r="R2917">
        <v>22411</v>
      </c>
      <c r="S2917">
        <v>22708</v>
      </c>
      <c r="T2917">
        <v>22802</v>
      </c>
      <c r="U2917">
        <v>22927</v>
      </c>
      <c r="V2917">
        <v>23048</v>
      </c>
      <c r="W2917">
        <v>23050</v>
      </c>
      <c r="X2917">
        <v>22787</v>
      </c>
      <c r="Y2917">
        <v>22244</v>
      </c>
      <c r="Z2917">
        <v>21714</v>
      </c>
      <c r="AA2917">
        <v>21168</v>
      </c>
      <c r="AB2917">
        <v>20633</v>
      </c>
      <c r="AC2917">
        <v>20223</v>
      </c>
      <c r="AD2917">
        <v>19956</v>
      </c>
      <c r="AE2917" s="22" t="s">
        <v>1</v>
      </c>
    </row>
    <row r="2918" spans="1:31" x14ac:dyDescent="0.2">
      <c r="A2918" s="25" t="s">
        <v>60</v>
      </c>
      <c r="B2918" s="11" t="s">
        <v>60</v>
      </c>
      <c r="C2918" s="12">
        <v>498</v>
      </c>
      <c r="D2918" s="11" t="s">
        <v>467</v>
      </c>
      <c r="E2918" s="11" t="s">
        <v>448</v>
      </c>
      <c r="F2918" s="11" t="s">
        <v>312</v>
      </c>
      <c r="G2918" s="12" t="s">
        <v>333</v>
      </c>
      <c r="H2918" s="205">
        <v>25071</v>
      </c>
      <c r="I2918" s="205">
        <v>23611</v>
      </c>
      <c r="J2918" s="205">
        <v>22542</v>
      </c>
      <c r="K2918" s="205">
        <v>21603</v>
      </c>
      <c r="L2918" s="205">
        <v>20741</v>
      </c>
      <c r="M2918">
        <v>19928</v>
      </c>
      <c r="N2918">
        <v>19371</v>
      </c>
      <c r="O2918">
        <v>19311</v>
      </c>
      <c r="P2918">
        <v>19774</v>
      </c>
      <c r="Q2918">
        <v>20248</v>
      </c>
      <c r="R2918">
        <v>20800</v>
      </c>
      <c r="S2918">
        <v>21306</v>
      </c>
      <c r="T2918">
        <v>21532</v>
      </c>
      <c r="U2918">
        <v>21533</v>
      </c>
      <c r="V2918">
        <v>21575</v>
      </c>
      <c r="W2918">
        <v>21636</v>
      </c>
      <c r="X2918">
        <v>21593</v>
      </c>
      <c r="Y2918">
        <v>21339</v>
      </c>
      <c r="Z2918">
        <v>20916</v>
      </c>
      <c r="AA2918">
        <v>20494</v>
      </c>
      <c r="AB2918">
        <v>20041</v>
      </c>
      <c r="AC2918">
        <v>19594</v>
      </c>
      <c r="AD2918">
        <v>19240</v>
      </c>
      <c r="AE2918" s="21" t="s">
        <v>1</v>
      </c>
    </row>
    <row r="2919" spans="1:31" x14ac:dyDescent="0.2">
      <c r="A2919" s="27" t="s">
        <v>60</v>
      </c>
      <c r="B2919" s="13" t="s">
        <v>60</v>
      </c>
      <c r="C2919" s="14">
        <v>498</v>
      </c>
      <c r="D2919" s="13" t="s">
        <v>467</v>
      </c>
      <c r="E2919" s="13" t="s">
        <v>495</v>
      </c>
      <c r="F2919" s="13" t="s">
        <v>313</v>
      </c>
      <c r="G2919" s="14" t="s">
        <v>333</v>
      </c>
      <c r="H2919" s="205">
        <v>25913</v>
      </c>
      <c r="I2919" s="205">
        <v>24384</v>
      </c>
      <c r="J2919" s="205">
        <v>23377</v>
      </c>
      <c r="K2919" s="205">
        <v>22660</v>
      </c>
      <c r="L2919" s="205">
        <v>21961</v>
      </c>
      <c r="M2919">
        <v>21285</v>
      </c>
      <c r="N2919">
        <v>20814</v>
      </c>
      <c r="O2919">
        <v>20727</v>
      </c>
      <c r="P2919">
        <v>21097</v>
      </c>
      <c r="Q2919">
        <v>21500</v>
      </c>
      <c r="R2919">
        <v>21972</v>
      </c>
      <c r="S2919">
        <v>22423</v>
      </c>
      <c r="T2919">
        <v>22688</v>
      </c>
      <c r="U2919">
        <v>22800</v>
      </c>
      <c r="V2919">
        <v>22923</v>
      </c>
      <c r="W2919">
        <v>23065</v>
      </c>
      <c r="X2919">
        <v>23070</v>
      </c>
      <c r="Y2919">
        <v>22772</v>
      </c>
      <c r="Z2919">
        <v>22225</v>
      </c>
      <c r="AA2919">
        <v>21700</v>
      </c>
      <c r="AB2919">
        <v>21142</v>
      </c>
      <c r="AC2919">
        <v>20606</v>
      </c>
      <c r="AD2919">
        <v>20220</v>
      </c>
      <c r="AE2919" s="22" t="s">
        <v>1</v>
      </c>
    </row>
    <row r="2920" spans="1:31" x14ac:dyDescent="0.2">
      <c r="A2920" s="25" t="s">
        <v>60</v>
      </c>
      <c r="B2920" s="11" t="s">
        <v>60</v>
      </c>
      <c r="C2920" s="12">
        <v>498</v>
      </c>
      <c r="D2920" s="11" t="s">
        <v>467</v>
      </c>
      <c r="E2920" s="11" t="s">
        <v>449</v>
      </c>
      <c r="F2920" s="11" t="s">
        <v>312</v>
      </c>
      <c r="G2920" s="12" t="s">
        <v>340</v>
      </c>
      <c r="H2920" s="205">
        <v>26801</v>
      </c>
      <c r="I2920" s="205">
        <v>25142</v>
      </c>
      <c r="J2920" s="205">
        <v>23682</v>
      </c>
      <c r="K2920" s="205">
        <v>22437</v>
      </c>
      <c r="L2920" s="205">
        <v>21509</v>
      </c>
      <c r="M2920">
        <v>20635</v>
      </c>
      <c r="N2920">
        <v>19773</v>
      </c>
      <c r="O2920">
        <v>19198</v>
      </c>
      <c r="P2920">
        <v>19304</v>
      </c>
      <c r="Q2920">
        <v>19762</v>
      </c>
      <c r="R2920">
        <v>20244</v>
      </c>
      <c r="S2920">
        <v>20825</v>
      </c>
      <c r="T2920">
        <v>21332</v>
      </c>
      <c r="U2920">
        <v>21525</v>
      </c>
      <c r="V2920">
        <v>21521</v>
      </c>
      <c r="W2920">
        <v>21566</v>
      </c>
      <c r="X2920">
        <v>21645</v>
      </c>
      <c r="Y2920">
        <v>21604</v>
      </c>
      <c r="Z2920">
        <v>21323</v>
      </c>
      <c r="AA2920">
        <v>20906</v>
      </c>
      <c r="AB2920">
        <v>20484</v>
      </c>
      <c r="AC2920">
        <v>20018</v>
      </c>
      <c r="AD2920">
        <v>19567</v>
      </c>
      <c r="AE2920" s="21" t="s">
        <v>1</v>
      </c>
    </row>
    <row r="2921" spans="1:31" x14ac:dyDescent="0.2">
      <c r="A2921" s="27" t="s">
        <v>60</v>
      </c>
      <c r="B2921" s="13" t="s">
        <v>60</v>
      </c>
      <c r="C2921" s="14">
        <v>498</v>
      </c>
      <c r="D2921" s="13" t="s">
        <v>467</v>
      </c>
      <c r="E2921" s="13" t="s">
        <v>496</v>
      </c>
      <c r="F2921" s="13" t="s">
        <v>313</v>
      </c>
      <c r="G2921" s="14" t="s">
        <v>340</v>
      </c>
      <c r="H2921" s="205">
        <v>27752</v>
      </c>
      <c r="I2921" s="205">
        <v>25953</v>
      </c>
      <c r="J2921" s="205">
        <v>24420</v>
      </c>
      <c r="K2921" s="205">
        <v>23337</v>
      </c>
      <c r="L2921" s="205">
        <v>22602</v>
      </c>
      <c r="M2921">
        <v>21872</v>
      </c>
      <c r="N2921">
        <v>21144</v>
      </c>
      <c r="O2921">
        <v>20645</v>
      </c>
      <c r="P2921">
        <v>20720</v>
      </c>
      <c r="Q2921">
        <v>21086</v>
      </c>
      <c r="R2921">
        <v>21493</v>
      </c>
      <c r="S2921">
        <v>21983</v>
      </c>
      <c r="T2921">
        <v>22434</v>
      </c>
      <c r="U2921">
        <v>22683</v>
      </c>
      <c r="V2921">
        <v>22786</v>
      </c>
      <c r="W2921">
        <v>22914</v>
      </c>
      <c r="X2921">
        <v>23083</v>
      </c>
      <c r="Y2921">
        <v>23094</v>
      </c>
      <c r="Z2921">
        <v>22750</v>
      </c>
      <c r="AA2921">
        <v>22213</v>
      </c>
      <c r="AB2921">
        <v>21689</v>
      </c>
      <c r="AC2921">
        <v>21113</v>
      </c>
      <c r="AD2921">
        <v>20574</v>
      </c>
      <c r="AE2921" s="22" t="s">
        <v>1</v>
      </c>
    </row>
    <row r="2922" spans="1:31" x14ac:dyDescent="0.2">
      <c r="A2922" s="25" t="s">
        <v>60</v>
      </c>
      <c r="B2922" s="11" t="s">
        <v>60</v>
      </c>
      <c r="C2922" s="12">
        <v>498</v>
      </c>
      <c r="D2922" s="11" t="s">
        <v>467</v>
      </c>
      <c r="E2922" s="11" t="s">
        <v>450</v>
      </c>
      <c r="F2922" s="11" t="s">
        <v>312</v>
      </c>
      <c r="G2922" s="12" t="s">
        <v>329</v>
      </c>
      <c r="H2922" s="205">
        <v>28530</v>
      </c>
      <c r="I2922" s="205">
        <v>26932</v>
      </c>
      <c r="J2922" s="205">
        <v>25247</v>
      </c>
      <c r="K2922" s="205">
        <v>23594</v>
      </c>
      <c r="L2922" s="205">
        <v>22371</v>
      </c>
      <c r="M2922">
        <v>21437</v>
      </c>
      <c r="N2922">
        <v>20533</v>
      </c>
      <c r="O2922">
        <v>19611</v>
      </c>
      <c r="P2922">
        <v>19187</v>
      </c>
      <c r="Q2922">
        <v>19289</v>
      </c>
      <c r="R2922">
        <v>19745</v>
      </c>
      <c r="S2922">
        <v>20238</v>
      </c>
      <c r="T2922">
        <v>20849</v>
      </c>
      <c r="U2922">
        <v>21321</v>
      </c>
      <c r="V2922">
        <v>21509</v>
      </c>
      <c r="W2922">
        <v>21504</v>
      </c>
      <c r="X2922">
        <v>21557</v>
      </c>
      <c r="Y2922">
        <v>21654</v>
      </c>
      <c r="Z2922">
        <v>21585</v>
      </c>
      <c r="AA2922">
        <v>21310</v>
      </c>
      <c r="AB2922">
        <v>20896</v>
      </c>
      <c r="AC2922">
        <v>20469</v>
      </c>
      <c r="AD2922">
        <v>19988</v>
      </c>
      <c r="AE2922" s="21" t="s">
        <v>1</v>
      </c>
    </row>
    <row r="2923" spans="1:31" x14ac:dyDescent="0.2">
      <c r="A2923" s="27" t="s">
        <v>60</v>
      </c>
      <c r="B2923" s="13" t="s">
        <v>60</v>
      </c>
      <c r="C2923" s="14">
        <v>498</v>
      </c>
      <c r="D2923" s="13" t="s">
        <v>467</v>
      </c>
      <c r="E2923" s="13" t="s">
        <v>497</v>
      </c>
      <c r="F2923" s="13" t="s">
        <v>313</v>
      </c>
      <c r="G2923" s="14" t="s">
        <v>329</v>
      </c>
      <c r="H2923" s="205">
        <v>29595</v>
      </c>
      <c r="I2923" s="205">
        <v>27850</v>
      </c>
      <c r="J2923" s="205">
        <v>26010</v>
      </c>
      <c r="K2923" s="205">
        <v>24405</v>
      </c>
      <c r="L2923" s="205">
        <v>23318</v>
      </c>
      <c r="M2923">
        <v>22553</v>
      </c>
      <c r="N2923">
        <v>21781</v>
      </c>
      <c r="O2923">
        <v>20994</v>
      </c>
      <c r="P2923">
        <v>20635</v>
      </c>
      <c r="Q2923">
        <v>20705</v>
      </c>
      <c r="R2923">
        <v>21070</v>
      </c>
      <c r="S2923">
        <v>21483</v>
      </c>
      <c r="T2923">
        <v>21992</v>
      </c>
      <c r="U2923">
        <v>22425</v>
      </c>
      <c r="V2923">
        <v>22665</v>
      </c>
      <c r="W2923">
        <v>22765</v>
      </c>
      <c r="X2923">
        <v>22906</v>
      </c>
      <c r="Y2923">
        <v>23106</v>
      </c>
      <c r="Z2923">
        <v>23068</v>
      </c>
      <c r="AA2923">
        <v>22735</v>
      </c>
      <c r="AB2923">
        <v>22205</v>
      </c>
      <c r="AC2923">
        <v>21674</v>
      </c>
      <c r="AD2923">
        <v>21079</v>
      </c>
      <c r="AE2923" s="22" t="s">
        <v>1</v>
      </c>
    </row>
    <row r="2924" spans="1:31" x14ac:dyDescent="0.2">
      <c r="A2924" s="25" t="s">
        <v>60</v>
      </c>
      <c r="B2924" s="11" t="s">
        <v>60</v>
      </c>
      <c r="C2924" s="12">
        <v>498</v>
      </c>
      <c r="D2924" s="11" t="s">
        <v>467</v>
      </c>
      <c r="E2924" s="11" t="s">
        <v>451</v>
      </c>
      <c r="F2924" s="11" t="s">
        <v>312</v>
      </c>
      <c r="G2924" s="12" t="s">
        <v>361</v>
      </c>
      <c r="H2924" s="205">
        <v>30191</v>
      </c>
      <c r="I2924" s="205">
        <v>28704</v>
      </c>
      <c r="J2924" s="205">
        <v>27099</v>
      </c>
      <c r="K2924" s="205">
        <v>25157</v>
      </c>
      <c r="L2924" s="205">
        <v>23546</v>
      </c>
      <c r="M2924">
        <v>22328</v>
      </c>
      <c r="N2924">
        <v>21368</v>
      </c>
      <c r="O2924">
        <v>20422</v>
      </c>
      <c r="P2924">
        <v>19597</v>
      </c>
      <c r="Q2924">
        <v>19169</v>
      </c>
      <c r="R2924">
        <v>19269</v>
      </c>
      <c r="S2924">
        <v>19727</v>
      </c>
      <c r="T2924">
        <v>20232</v>
      </c>
      <c r="U2924">
        <v>20835</v>
      </c>
      <c r="V2924">
        <v>21302</v>
      </c>
      <c r="W2924">
        <v>21489</v>
      </c>
      <c r="X2924">
        <v>21486</v>
      </c>
      <c r="Y2924">
        <v>21547</v>
      </c>
      <c r="Z2924">
        <v>21631</v>
      </c>
      <c r="AA2924">
        <v>21568</v>
      </c>
      <c r="AB2924">
        <v>21297</v>
      </c>
      <c r="AC2924">
        <v>20882</v>
      </c>
      <c r="AD2924">
        <v>20448</v>
      </c>
      <c r="AE2924" s="21" t="s">
        <v>1</v>
      </c>
    </row>
    <row r="2925" spans="1:31" x14ac:dyDescent="0.2">
      <c r="A2925" s="27" t="s">
        <v>60</v>
      </c>
      <c r="B2925" s="13" t="s">
        <v>60</v>
      </c>
      <c r="C2925" s="14">
        <v>498</v>
      </c>
      <c r="D2925" s="13" t="s">
        <v>467</v>
      </c>
      <c r="E2925" s="13" t="s">
        <v>498</v>
      </c>
      <c r="F2925" s="13" t="s">
        <v>313</v>
      </c>
      <c r="G2925" s="14" t="s">
        <v>361</v>
      </c>
      <c r="H2925" s="205">
        <v>31381</v>
      </c>
      <c r="I2925" s="205">
        <v>29723</v>
      </c>
      <c r="J2925" s="205">
        <v>27966</v>
      </c>
      <c r="K2925" s="205">
        <v>25994</v>
      </c>
      <c r="L2925" s="205">
        <v>24412</v>
      </c>
      <c r="M2925">
        <v>23310</v>
      </c>
      <c r="N2925">
        <v>22503</v>
      </c>
      <c r="O2925">
        <v>21682</v>
      </c>
      <c r="P2925">
        <v>20979</v>
      </c>
      <c r="Q2925">
        <v>20617</v>
      </c>
      <c r="R2925">
        <v>20686</v>
      </c>
      <c r="S2925">
        <v>21051</v>
      </c>
      <c r="T2925">
        <v>21472</v>
      </c>
      <c r="U2925">
        <v>21979</v>
      </c>
      <c r="V2925">
        <v>22404</v>
      </c>
      <c r="W2925">
        <v>22642</v>
      </c>
      <c r="X2925">
        <v>22747</v>
      </c>
      <c r="Y2925">
        <v>22902</v>
      </c>
      <c r="Z2925">
        <v>23076</v>
      </c>
      <c r="AA2925">
        <v>23050</v>
      </c>
      <c r="AB2925">
        <v>22723</v>
      </c>
      <c r="AC2925">
        <v>22193</v>
      </c>
      <c r="AD2925">
        <v>21654</v>
      </c>
      <c r="AE2925" s="22" t="s">
        <v>1</v>
      </c>
    </row>
    <row r="2926" spans="1:31" x14ac:dyDescent="0.2">
      <c r="A2926" s="25" t="s">
        <v>60</v>
      </c>
      <c r="B2926" s="11" t="s">
        <v>60</v>
      </c>
      <c r="C2926" s="12">
        <v>498</v>
      </c>
      <c r="D2926" s="11" t="s">
        <v>467</v>
      </c>
      <c r="E2926" s="11" t="s">
        <v>452</v>
      </c>
      <c r="F2926" s="11" t="s">
        <v>312</v>
      </c>
      <c r="G2926" s="12" t="s">
        <v>328</v>
      </c>
      <c r="H2926" s="205">
        <v>32061</v>
      </c>
      <c r="I2926" s="205">
        <v>30399</v>
      </c>
      <c r="J2926" s="205">
        <v>28916</v>
      </c>
      <c r="K2926" s="205">
        <v>26998</v>
      </c>
      <c r="L2926" s="205">
        <v>25110</v>
      </c>
      <c r="M2926">
        <v>23522</v>
      </c>
      <c r="N2926">
        <v>22288</v>
      </c>
      <c r="O2926">
        <v>21291</v>
      </c>
      <c r="P2926">
        <v>20406</v>
      </c>
      <c r="Q2926">
        <v>19575</v>
      </c>
      <c r="R2926">
        <v>19145</v>
      </c>
      <c r="S2926">
        <v>19247</v>
      </c>
      <c r="T2926">
        <v>19708</v>
      </c>
      <c r="U2926">
        <v>20214</v>
      </c>
      <c r="V2926">
        <v>20812</v>
      </c>
      <c r="W2926">
        <v>21278</v>
      </c>
      <c r="X2926">
        <v>21467</v>
      </c>
      <c r="Y2926">
        <v>21468</v>
      </c>
      <c r="Z2926">
        <v>21522</v>
      </c>
      <c r="AA2926">
        <v>21611</v>
      </c>
      <c r="AB2926">
        <v>21551</v>
      </c>
      <c r="AC2926">
        <v>21279</v>
      </c>
      <c r="AD2926">
        <v>20861</v>
      </c>
      <c r="AE2926" s="21" t="s">
        <v>1</v>
      </c>
    </row>
    <row r="2927" spans="1:31" x14ac:dyDescent="0.2">
      <c r="A2927" s="27" t="s">
        <v>60</v>
      </c>
      <c r="B2927" s="13" t="s">
        <v>60</v>
      </c>
      <c r="C2927" s="14">
        <v>498</v>
      </c>
      <c r="D2927" s="13" t="s">
        <v>467</v>
      </c>
      <c r="E2927" s="13" t="s">
        <v>499</v>
      </c>
      <c r="F2927" s="13" t="s">
        <v>313</v>
      </c>
      <c r="G2927" s="14" t="s">
        <v>328</v>
      </c>
      <c r="H2927" s="205">
        <v>33354</v>
      </c>
      <c r="I2927" s="205">
        <v>31526</v>
      </c>
      <c r="J2927" s="205">
        <v>29871</v>
      </c>
      <c r="K2927" s="205">
        <v>27935</v>
      </c>
      <c r="L2927" s="205">
        <v>26003</v>
      </c>
      <c r="M2927">
        <v>24430</v>
      </c>
      <c r="N2927">
        <v>23299</v>
      </c>
      <c r="O2927">
        <v>22444</v>
      </c>
      <c r="P2927">
        <v>21663</v>
      </c>
      <c r="Q2927">
        <v>20957</v>
      </c>
      <c r="R2927">
        <v>20594</v>
      </c>
      <c r="S2927">
        <v>20664</v>
      </c>
      <c r="T2927">
        <v>21031</v>
      </c>
      <c r="U2927">
        <v>21454</v>
      </c>
      <c r="V2927">
        <v>21954</v>
      </c>
      <c r="W2927">
        <v>22377</v>
      </c>
      <c r="X2927">
        <v>22620</v>
      </c>
      <c r="Y2927">
        <v>22732</v>
      </c>
      <c r="Z2927">
        <v>22868</v>
      </c>
      <c r="AA2927">
        <v>23053</v>
      </c>
      <c r="AB2927">
        <v>23035</v>
      </c>
      <c r="AC2927">
        <v>22708</v>
      </c>
      <c r="AD2927">
        <v>22176</v>
      </c>
      <c r="AE2927" s="22" t="s">
        <v>1</v>
      </c>
    </row>
    <row r="2928" spans="1:31" x14ac:dyDescent="0.2">
      <c r="A2928" s="25" t="s">
        <v>60</v>
      </c>
      <c r="B2928" s="11" t="s">
        <v>60</v>
      </c>
      <c r="C2928" s="12">
        <v>498</v>
      </c>
      <c r="D2928" s="11" t="s">
        <v>467</v>
      </c>
      <c r="E2928" s="11" t="s">
        <v>453</v>
      </c>
      <c r="F2928" s="11" t="s">
        <v>312</v>
      </c>
      <c r="G2928" s="12" t="s">
        <v>337</v>
      </c>
      <c r="H2928" s="205">
        <v>34221</v>
      </c>
      <c r="I2928" s="205">
        <v>32278</v>
      </c>
      <c r="J2928" s="205">
        <v>30648</v>
      </c>
      <c r="K2928" s="205">
        <v>28804</v>
      </c>
      <c r="L2928" s="205">
        <v>26942</v>
      </c>
      <c r="M2928">
        <v>25089</v>
      </c>
      <c r="N2928">
        <v>23502</v>
      </c>
      <c r="O2928">
        <v>22240</v>
      </c>
      <c r="P2928">
        <v>21271</v>
      </c>
      <c r="Q2928">
        <v>20381</v>
      </c>
      <c r="R2928">
        <v>19548</v>
      </c>
      <c r="S2928">
        <v>19119</v>
      </c>
      <c r="T2928">
        <v>19225</v>
      </c>
      <c r="U2928">
        <v>19687</v>
      </c>
      <c r="V2928">
        <v>20189</v>
      </c>
      <c r="W2928">
        <v>20785</v>
      </c>
      <c r="X2928">
        <v>21252</v>
      </c>
      <c r="Y2928">
        <v>21445</v>
      </c>
      <c r="Z2928">
        <v>21440</v>
      </c>
      <c r="AA2928">
        <v>21499</v>
      </c>
      <c r="AB2928">
        <v>21591</v>
      </c>
      <c r="AC2928">
        <v>21530</v>
      </c>
      <c r="AD2928">
        <v>21254</v>
      </c>
      <c r="AE2928" s="21" t="s">
        <v>1</v>
      </c>
    </row>
    <row r="2929" spans="1:31" x14ac:dyDescent="0.2">
      <c r="A2929" s="27" t="s">
        <v>60</v>
      </c>
      <c r="B2929" s="13" t="s">
        <v>60</v>
      </c>
      <c r="C2929" s="14">
        <v>498</v>
      </c>
      <c r="D2929" s="13" t="s">
        <v>467</v>
      </c>
      <c r="E2929" s="13" t="s">
        <v>500</v>
      </c>
      <c r="F2929" s="13" t="s">
        <v>313</v>
      </c>
      <c r="G2929" s="14" t="s">
        <v>337</v>
      </c>
      <c r="H2929" s="205">
        <v>35564</v>
      </c>
      <c r="I2929" s="205">
        <v>33500</v>
      </c>
      <c r="J2929" s="205">
        <v>31691</v>
      </c>
      <c r="K2929" s="205">
        <v>29828</v>
      </c>
      <c r="L2929" s="205">
        <v>27931</v>
      </c>
      <c r="M2929">
        <v>26023</v>
      </c>
      <c r="N2929">
        <v>24446</v>
      </c>
      <c r="O2929">
        <v>23281</v>
      </c>
      <c r="P2929">
        <v>22420</v>
      </c>
      <c r="Q2929">
        <v>21637</v>
      </c>
      <c r="R2929">
        <v>20930</v>
      </c>
      <c r="S2929">
        <v>20568</v>
      </c>
      <c r="T2929">
        <v>20641</v>
      </c>
      <c r="U2929">
        <v>21009</v>
      </c>
      <c r="V2929">
        <v>21425</v>
      </c>
      <c r="W2929">
        <v>21923</v>
      </c>
      <c r="X2929">
        <v>22352</v>
      </c>
      <c r="Y2929">
        <v>22602</v>
      </c>
      <c r="Z2929">
        <v>22693</v>
      </c>
      <c r="AA2929">
        <v>22841</v>
      </c>
      <c r="AB2929">
        <v>23034</v>
      </c>
      <c r="AC2929">
        <v>23016</v>
      </c>
      <c r="AD2929">
        <v>22688</v>
      </c>
      <c r="AE2929" s="22" t="s">
        <v>1</v>
      </c>
    </row>
    <row r="2930" spans="1:31" x14ac:dyDescent="0.2">
      <c r="A2930" s="25" t="s">
        <v>60</v>
      </c>
      <c r="B2930" s="11" t="s">
        <v>60</v>
      </c>
      <c r="C2930" s="12">
        <v>498</v>
      </c>
      <c r="D2930" s="11" t="s">
        <v>467</v>
      </c>
      <c r="E2930" s="11" t="s">
        <v>454</v>
      </c>
      <c r="F2930" s="11" t="s">
        <v>312</v>
      </c>
      <c r="G2930" s="12" t="s">
        <v>369</v>
      </c>
      <c r="H2930" s="205">
        <v>36458</v>
      </c>
      <c r="I2930" s="205">
        <v>34407</v>
      </c>
      <c r="J2930" s="205">
        <v>32539</v>
      </c>
      <c r="K2930" s="205">
        <v>30519</v>
      </c>
      <c r="L2930" s="205">
        <v>28741</v>
      </c>
      <c r="M2930">
        <v>26915</v>
      </c>
      <c r="N2930">
        <v>25072</v>
      </c>
      <c r="O2930">
        <v>23474</v>
      </c>
      <c r="P2930">
        <v>22218</v>
      </c>
      <c r="Q2930">
        <v>21243</v>
      </c>
      <c r="R2930">
        <v>20350</v>
      </c>
      <c r="S2930">
        <v>19519</v>
      </c>
      <c r="T2930">
        <v>19093</v>
      </c>
      <c r="U2930">
        <v>19201</v>
      </c>
      <c r="V2930">
        <v>19659</v>
      </c>
      <c r="W2930">
        <v>20159</v>
      </c>
      <c r="X2930">
        <v>20757</v>
      </c>
      <c r="Y2930">
        <v>21227</v>
      </c>
      <c r="Z2930">
        <v>21414</v>
      </c>
      <c r="AA2930">
        <v>21414</v>
      </c>
      <c r="AB2930">
        <v>21476</v>
      </c>
      <c r="AC2930">
        <v>21566</v>
      </c>
      <c r="AD2930">
        <v>21501</v>
      </c>
      <c r="AE2930" s="21" t="s">
        <v>1</v>
      </c>
    </row>
    <row r="2931" spans="1:31" x14ac:dyDescent="0.2">
      <c r="A2931" s="27" t="s">
        <v>60</v>
      </c>
      <c r="B2931" s="13" t="s">
        <v>60</v>
      </c>
      <c r="C2931" s="14">
        <v>498</v>
      </c>
      <c r="D2931" s="13" t="s">
        <v>467</v>
      </c>
      <c r="E2931" s="13" t="s">
        <v>501</v>
      </c>
      <c r="F2931" s="13" t="s">
        <v>313</v>
      </c>
      <c r="G2931" s="14" t="s">
        <v>369</v>
      </c>
      <c r="H2931" s="205">
        <v>37817</v>
      </c>
      <c r="I2931" s="205">
        <v>35690</v>
      </c>
      <c r="J2931" s="205">
        <v>33668</v>
      </c>
      <c r="K2931" s="205">
        <v>31629</v>
      </c>
      <c r="L2931" s="205">
        <v>29812</v>
      </c>
      <c r="M2931">
        <v>27939</v>
      </c>
      <c r="N2931">
        <v>26041</v>
      </c>
      <c r="O2931">
        <v>24453</v>
      </c>
      <c r="P2931">
        <v>23252</v>
      </c>
      <c r="Q2931">
        <v>22389</v>
      </c>
      <c r="R2931">
        <v>21605</v>
      </c>
      <c r="S2931">
        <v>20900</v>
      </c>
      <c r="T2931">
        <v>20541</v>
      </c>
      <c r="U2931">
        <v>20614</v>
      </c>
      <c r="V2931">
        <v>20976</v>
      </c>
      <c r="W2931">
        <v>21391</v>
      </c>
      <c r="X2931">
        <v>21894</v>
      </c>
      <c r="Y2931">
        <v>22330</v>
      </c>
      <c r="Z2931">
        <v>22558</v>
      </c>
      <c r="AA2931">
        <v>22662</v>
      </c>
      <c r="AB2931">
        <v>22817</v>
      </c>
      <c r="AC2931">
        <v>23011</v>
      </c>
      <c r="AD2931">
        <v>22992</v>
      </c>
      <c r="AE2931" s="22" t="s">
        <v>1</v>
      </c>
    </row>
    <row r="2932" spans="1:31" x14ac:dyDescent="0.2">
      <c r="A2932" s="25" t="s">
        <v>60</v>
      </c>
      <c r="B2932" s="11" t="s">
        <v>60</v>
      </c>
      <c r="C2932" s="12">
        <v>498</v>
      </c>
      <c r="D2932" s="11" t="s">
        <v>467</v>
      </c>
      <c r="E2932" s="11" t="s">
        <v>473</v>
      </c>
      <c r="F2932" s="11" t="s">
        <v>312</v>
      </c>
      <c r="G2932" s="12" t="s">
        <v>359</v>
      </c>
      <c r="H2932">
        <v>38570</v>
      </c>
      <c r="I2932">
        <v>36584</v>
      </c>
      <c r="J2932">
        <v>34639</v>
      </c>
      <c r="K2932">
        <v>32417</v>
      </c>
      <c r="L2932">
        <v>30442</v>
      </c>
      <c r="M2932">
        <v>28708</v>
      </c>
      <c r="N2932">
        <v>26892</v>
      </c>
      <c r="O2932">
        <v>25046</v>
      </c>
      <c r="P2932">
        <v>23450</v>
      </c>
      <c r="Q2932">
        <v>22186</v>
      </c>
      <c r="R2932">
        <v>21209</v>
      </c>
      <c r="S2932">
        <v>20318</v>
      </c>
      <c r="T2932">
        <v>19489</v>
      </c>
      <c r="U2932">
        <v>19067</v>
      </c>
      <c r="V2932">
        <v>19169</v>
      </c>
      <c r="W2932">
        <v>19626</v>
      </c>
      <c r="X2932">
        <v>20128</v>
      </c>
      <c r="Y2932">
        <v>20729</v>
      </c>
      <c r="Z2932">
        <v>21194</v>
      </c>
      <c r="AA2932">
        <v>21385</v>
      </c>
      <c r="AB2932">
        <v>21388</v>
      </c>
      <c r="AC2932">
        <v>21448</v>
      </c>
      <c r="AD2932">
        <v>21535</v>
      </c>
      <c r="AE2932" s="21"/>
    </row>
    <row r="2933" spans="1:31" x14ac:dyDescent="0.2">
      <c r="A2933" s="27" t="s">
        <v>60</v>
      </c>
      <c r="B2933" s="13" t="s">
        <v>60</v>
      </c>
      <c r="C2933" s="14">
        <v>498</v>
      </c>
      <c r="D2933" s="13" t="s">
        <v>467</v>
      </c>
      <c r="E2933" s="13" t="s">
        <v>480</v>
      </c>
      <c r="F2933" s="13" t="s">
        <v>313</v>
      </c>
      <c r="G2933" s="14" t="s">
        <v>359</v>
      </c>
      <c r="H2933">
        <v>39953</v>
      </c>
      <c r="I2933">
        <v>37905</v>
      </c>
      <c r="J2933">
        <v>35839</v>
      </c>
      <c r="K2933">
        <v>33611</v>
      </c>
      <c r="L2933">
        <v>31596</v>
      </c>
      <c r="M2933">
        <v>29810</v>
      </c>
      <c r="N2933">
        <v>27944</v>
      </c>
      <c r="O2933">
        <v>26049</v>
      </c>
      <c r="P2933">
        <v>24421</v>
      </c>
      <c r="Q2933">
        <v>23216</v>
      </c>
      <c r="R2933">
        <v>22352</v>
      </c>
      <c r="S2933">
        <v>21570</v>
      </c>
      <c r="T2933">
        <v>20869</v>
      </c>
      <c r="U2933">
        <v>20511</v>
      </c>
      <c r="V2933">
        <v>20577</v>
      </c>
      <c r="W2933">
        <v>20938</v>
      </c>
      <c r="X2933">
        <v>21358</v>
      </c>
      <c r="Y2933">
        <v>21869</v>
      </c>
      <c r="Z2933">
        <v>22283</v>
      </c>
      <c r="AA2933">
        <v>22522</v>
      </c>
      <c r="AB2933">
        <v>22634</v>
      </c>
      <c r="AC2933">
        <v>22790</v>
      </c>
      <c r="AD2933">
        <v>22983</v>
      </c>
      <c r="AE2933" s="22"/>
    </row>
    <row r="2934" spans="1:31" x14ac:dyDescent="0.2">
      <c r="A2934" s="25" t="s">
        <v>60</v>
      </c>
      <c r="B2934" s="11" t="s">
        <v>60</v>
      </c>
      <c r="C2934" s="12">
        <v>498</v>
      </c>
      <c r="D2934" s="11" t="s">
        <v>467</v>
      </c>
      <c r="E2934" s="11" t="s">
        <v>474</v>
      </c>
      <c r="F2934" s="11" t="s">
        <v>312</v>
      </c>
      <c r="G2934" s="12" t="s">
        <v>341</v>
      </c>
      <c r="H2934">
        <v>40700</v>
      </c>
      <c r="I2934">
        <v>38637</v>
      </c>
      <c r="J2934">
        <v>36758</v>
      </c>
      <c r="K2934">
        <v>34565</v>
      </c>
      <c r="L2934">
        <v>32351</v>
      </c>
      <c r="M2934">
        <v>30397</v>
      </c>
      <c r="N2934">
        <v>28680</v>
      </c>
      <c r="O2934">
        <v>26858</v>
      </c>
      <c r="P2934">
        <v>25022</v>
      </c>
      <c r="Q2934">
        <v>23416</v>
      </c>
      <c r="R2934">
        <v>22148</v>
      </c>
      <c r="S2934">
        <v>21173</v>
      </c>
      <c r="T2934">
        <v>20285</v>
      </c>
      <c r="U2934">
        <v>19463</v>
      </c>
      <c r="V2934">
        <v>19034</v>
      </c>
      <c r="W2934">
        <v>19134</v>
      </c>
      <c r="X2934">
        <v>19593</v>
      </c>
      <c r="Y2934">
        <v>20097</v>
      </c>
      <c r="Z2934">
        <v>20695</v>
      </c>
      <c r="AA2934">
        <v>21163</v>
      </c>
      <c r="AB2934">
        <v>21356</v>
      </c>
      <c r="AC2934">
        <v>21357</v>
      </c>
      <c r="AD2934">
        <v>21413</v>
      </c>
      <c r="AE2934" s="21"/>
    </row>
    <row r="2935" spans="1:31" x14ac:dyDescent="0.2">
      <c r="A2935" s="27" t="s">
        <v>60</v>
      </c>
      <c r="B2935" s="13" t="s">
        <v>60</v>
      </c>
      <c r="C2935" s="14">
        <v>498</v>
      </c>
      <c r="D2935" s="13" t="s">
        <v>467</v>
      </c>
      <c r="E2935" s="13" t="s">
        <v>481</v>
      </c>
      <c r="F2935" s="13" t="s">
        <v>313</v>
      </c>
      <c r="G2935" s="14" t="s">
        <v>341</v>
      </c>
      <c r="H2935">
        <v>42111</v>
      </c>
      <c r="I2935">
        <v>40000</v>
      </c>
      <c r="J2935">
        <v>38017</v>
      </c>
      <c r="K2935">
        <v>35827</v>
      </c>
      <c r="L2935">
        <v>33584</v>
      </c>
      <c r="M2935">
        <v>31577</v>
      </c>
      <c r="N2935">
        <v>29806</v>
      </c>
      <c r="O2935">
        <v>27940</v>
      </c>
      <c r="P2935">
        <v>26014</v>
      </c>
      <c r="Q2935">
        <v>24381</v>
      </c>
      <c r="R2935">
        <v>23174</v>
      </c>
      <c r="S2935">
        <v>22313</v>
      </c>
      <c r="T2935">
        <v>21534</v>
      </c>
      <c r="U2935">
        <v>20837</v>
      </c>
      <c r="V2935">
        <v>20470</v>
      </c>
      <c r="W2935">
        <v>20534</v>
      </c>
      <c r="X2935">
        <v>20901</v>
      </c>
      <c r="Y2935">
        <v>21328</v>
      </c>
      <c r="Z2935">
        <v>21821</v>
      </c>
      <c r="AA2935">
        <v>22244</v>
      </c>
      <c r="AB2935">
        <v>22490</v>
      </c>
      <c r="AC2935">
        <v>22602</v>
      </c>
      <c r="AD2935">
        <v>22757</v>
      </c>
      <c r="AE2935" s="22"/>
    </row>
    <row r="2936" spans="1:31" x14ac:dyDescent="0.2">
      <c r="A2936" s="25" t="s">
        <v>60</v>
      </c>
      <c r="B2936" s="11" t="s">
        <v>60</v>
      </c>
      <c r="C2936" s="12">
        <v>498</v>
      </c>
      <c r="D2936" s="11" t="s">
        <v>467</v>
      </c>
      <c r="E2936" s="11" t="s">
        <v>475</v>
      </c>
      <c r="F2936" s="11" t="s">
        <v>312</v>
      </c>
      <c r="G2936" s="12" t="s">
        <v>334</v>
      </c>
      <c r="H2936">
        <v>41908</v>
      </c>
      <c r="I2936">
        <v>40714</v>
      </c>
      <c r="J2936">
        <v>38756</v>
      </c>
      <c r="K2936">
        <v>36752</v>
      </c>
      <c r="L2936">
        <v>34549</v>
      </c>
      <c r="M2936">
        <v>32317.999999999996</v>
      </c>
      <c r="N2936">
        <v>30356</v>
      </c>
      <c r="O2936">
        <v>28641</v>
      </c>
      <c r="P2936">
        <v>26835</v>
      </c>
      <c r="Q2936">
        <v>24988</v>
      </c>
      <c r="R2936">
        <v>23376</v>
      </c>
      <c r="S2936">
        <v>22109</v>
      </c>
      <c r="T2936">
        <v>21137</v>
      </c>
      <c r="U2936">
        <v>20260</v>
      </c>
      <c r="V2936">
        <v>19429</v>
      </c>
      <c r="W2936">
        <v>18996</v>
      </c>
      <c r="X2936">
        <v>19097</v>
      </c>
      <c r="Y2936">
        <v>19559</v>
      </c>
      <c r="Z2936">
        <v>20064</v>
      </c>
      <c r="AA2936">
        <v>20663</v>
      </c>
      <c r="AB2936">
        <v>21132</v>
      </c>
      <c r="AC2936">
        <v>21322</v>
      </c>
      <c r="AD2936">
        <v>21319</v>
      </c>
      <c r="AE2936" s="21"/>
    </row>
    <row r="2937" spans="1:31" x14ac:dyDescent="0.2">
      <c r="A2937" s="27" t="s">
        <v>60</v>
      </c>
      <c r="B2937" s="13" t="s">
        <v>60</v>
      </c>
      <c r="C2937" s="14">
        <v>498</v>
      </c>
      <c r="D2937" s="13" t="s">
        <v>467</v>
      </c>
      <c r="E2937" s="13" t="s">
        <v>482</v>
      </c>
      <c r="F2937" s="13" t="s">
        <v>313</v>
      </c>
      <c r="G2937" s="14" t="s">
        <v>334</v>
      </c>
      <c r="H2937">
        <v>43310</v>
      </c>
      <c r="I2937">
        <v>42117</v>
      </c>
      <c r="J2937">
        <v>40073</v>
      </c>
      <c r="K2937">
        <v>38072</v>
      </c>
      <c r="L2937">
        <v>35848</v>
      </c>
      <c r="M2937">
        <v>33574</v>
      </c>
      <c r="N2937">
        <v>31556</v>
      </c>
      <c r="O2937">
        <v>29790</v>
      </c>
      <c r="P2937">
        <v>27904</v>
      </c>
      <c r="Q2937">
        <v>25971</v>
      </c>
      <c r="R2937">
        <v>24334</v>
      </c>
      <c r="S2937">
        <v>23129</v>
      </c>
      <c r="T2937">
        <v>22272</v>
      </c>
      <c r="U2937">
        <v>21502</v>
      </c>
      <c r="V2937">
        <v>20794</v>
      </c>
      <c r="W2937">
        <v>20424</v>
      </c>
      <c r="X2937">
        <v>20492</v>
      </c>
      <c r="Y2937">
        <v>20867</v>
      </c>
      <c r="Z2937">
        <v>21281</v>
      </c>
      <c r="AA2937">
        <v>21780</v>
      </c>
      <c r="AB2937">
        <v>22208</v>
      </c>
      <c r="AC2937">
        <v>22454</v>
      </c>
      <c r="AD2937">
        <v>22565</v>
      </c>
      <c r="AE2937" s="22"/>
    </row>
    <row r="2938" spans="1:31" x14ac:dyDescent="0.2">
      <c r="A2938" s="25" t="s">
        <v>60</v>
      </c>
      <c r="B2938" s="11" t="s">
        <v>60</v>
      </c>
      <c r="C2938" s="12">
        <v>498</v>
      </c>
      <c r="D2938" s="11" t="s">
        <v>467</v>
      </c>
      <c r="E2938" s="11" t="s">
        <v>476</v>
      </c>
      <c r="F2938" s="11" t="s">
        <v>312</v>
      </c>
      <c r="G2938" s="12" t="s">
        <v>345</v>
      </c>
      <c r="H2938">
        <v>41738</v>
      </c>
      <c r="I2938">
        <v>41830</v>
      </c>
      <c r="J2938">
        <v>40782</v>
      </c>
      <c r="K2938">
        <v>38812</v>
      </c>
      <c r="L2938">
        <v>36808</v>
      </c>
      <c r="M2938">
        <v>34569</v>
      </c>
      <c r="N2938">
        <v>32290</v>
      </c>
      <c r="O2938">
        <v>30304</v>
      </c>
      <c r="P2938">
        <v>28619</v>
      </c>
      <c r="Q2938">
        <v>26801</v>
      </c>
      <c r="R2938">
        <v>24946</v>
      </c>
      <c r="S2938">
        <v>23334</v>
      </c>
      <c r="T2938">
        <v>22069</v>
      </c>
      <c r="U2938">
        <v>21113</v>
      </c>
      <c r="V2938">
        <v>20226</v>
      </c>
      <c r="W2938">
        <v>19391</v>
      </c>
      <c r="X2938">
        <v>18958</v>
      </c>
      <c r="Y2938">
        <v>19061</v>
      </c>
      <c r="Z2938">
        <v>19527</v>
      </c>
      <c r="AA2938">
        <v>20033</v>
      </c>
      <c r="AB2938">
        <v>20632</v>
      </c>
      <c r="AC2938">
        <v>21096</v>
      </c>
      <c r="AD2938">
        <v>21281</v>
      </c>
      <c r="AE2938" s="21"/>
    </row>
    <row r="2939" spans="1:31" x14ac:dyDescent="0.2">
      <c r="A2939" s="27" t="s">
        <v>60</v>
      </c>
      <c r="B2939" s="13" t="s">
        <v>60</v>
      </c>
      <c r="C2939" s="14">
        <v>498</v>
      </c>
      <c r="D2939" s="13" t="s">
        <v>467</v>
      </c>
      <c r="E2939" s="13" t="s">
        <v>483</v>
      </c>
      <c r="F2939" s="13" t="s">
        <v>313</v>
      </c>
      <c r="G2939" s="14" t="s">
        <v>345</v>
      </c>
      <c r="H2939">
        <v>43080</v>
      </c>
      <c r="I2939">
        <v>43247</v>
      </c>
      <c r="J2939">
        <v>42151</v>
      </c>
      <c r="K2939">
        <v>40188</v>
      </c>
      <c r="L2939">
        <v>38162</v>
      </c>
      <c r="M2939">
        <v>35886</v>
      </c>
      <c r="N2939">
        <v>33560</v>
      </c>
      <c r="O2939">
        <v>31522</v>
      </c>
      <c r="P2939">
        <v>29752</v>
      </c>
      <c r="Q2939">
        <v>27858</v>
      </c>
      <c r="R2939">
        <v>25921</v>
      </c>
      <c r="S2939">
        <v>24284</v>
      </c>
      <c r="T2939">
        <v>23082</v>
      </c>
      <c r="U2939">
        <v>22238</v>
      </c>
      <c r="V2939">
        <v>21458</v>
      </c>
      <c r="W2939">
        <v>20746</v>
      </c>
      <c r="X2939">
        <v>20379</v>
      </c>
      <c r="Y2939">
        <v>20454</v>
      </c>
      <c r="Z2939">
        <v>20819</v>
      </c>
      <c r="AA2939">
        <v>21240</v>
      </c>
      <c r="AB2939">
        <v>21743</v>
      </c>
      <c r="AC2939">
        <v>22169</v>
      </c>
      <c r="AD2939">
        <v>22412</v>
      </c>
      <c r="AE2939" s="22"/>
    </row>
    <row r="2940" spans="1:31" x14ac:dyDescent="0.2">
      <c r="A2940" s="25" t="s">
        <v>60</v>
      </c>
      <c r="B2940" s="11" t="s">
        <v>60</v>
      </c>
      <c r="C2940" s="12">
        <v>498</v>
      </c>
      <c r="D2940" s="11" t="s">
        <v>467</v>
      </c>
      <c r="E2940" s="11" t="s">
        <v>477</v>
      </c>
      <c r="F2940" s="11" t="s">
        <v>312</v>
      </c>
      <c r="G2940" s="12" t="s">
        <v>339</v>
      </c>
      <c r="H2940">
        <v>40637</v>
      </c>
      <c r="I2940">
        <v>41514</v>
      </c>
      <c r="J2940">
        <v>41807</v>
      </c>
      <c r="K2940">
        <v>40908</v>
      </c>
      <c r="L2940">
        <v>38934</v>
      </c>
      <c r="M2940">
        <v>36903</v>
      </c>
      <c r="N2940">
        <v>34594</v>
      </c>
      <c r="O2940">
        <v>32250</v>
      </c>
      <c r="P2940">
        <v>30283</v>
      </c>
      <c r="Q2940">
        <v>28585</v>
      </c>
      <c r="R2940">
        <v>26760</v>
      </c>
      <c r="S2940">
        <v>24903</v>
      </c>
      <c r="T2940">
        <v>23291</v>
      </c>
      <c r="U2940">
        <v>22046</v>
      </c>
      <c r="V2940">
        <v>21080</v>
      </c>
      <c r="W2940">
        <v>20188</v>
      </c>
      <c r="X2940">
        <v>19352</v>
      </c>
      <c r="Y2940">
        <v>18919</v>
      </c>
      <c r="Z2940">
        <v>19029</v>
      </c>
      <c r="AA2940">
        <v>19497</v>
      </c>
      <c r="AB2940">
        <v>20002</v>
      </c>
      <c r="AC2940">
        <v>20595</v>
      </c>
      <c r="AD2940">
        <v>21053</v>
      </c>
      <c r="AE2940" s="21"/>
    </row>
    <row r="2941" spans="1:31" x14ac:dyDescent="0.2">
      <c r="A2941" s="27" t="s">
        <v>60</v>
      </c>
      <c r="B2941" s="13" t="s">
        <v>60</v>
      </c>
      <c r="C2941" s="14">
        <v>498</v>
      </c>
      <c r="D2941" s="13" t="s">
        <v>467</v>
      </c>
      <c r="E2941" s="13" t="s">
        <v>484</v>
      </c>
      <c r="F2941" s="13" t="s">
        <v>313</v>
      </c>
      <c r="G2941" s="14" t="s">
        <v>339</v>
      </c>
      <c r="H2941">
        <v>41884</v>
      </c>
      <c r="I2941">
        <v>42908</v>
      </c>
      <c r="J2941">
        <v>43213</v>
      </c>
      <c r="K2941">
        <v>42330</v>
      </c>
      <c r="L2941">
        <v>40340</v>
      </c>
      <c r="M2941">
        <v>38270</v>
      </c>
      <c r="N2941">
        <v>35920</v>
      </c>
      <c r="O2941">
        <v>33534</v>
      </c>
      <c r="P2941">
        <v>31483</v>
      </c>
      <c r="Q2941">
        <v>29704</v>
      </c>
      <c r="R2941">
        <v>27805</v>
      </c>
      <c r="S2941">
        <v>25867</v>
      </c>
      <c r="T2941">
        <v>24233</v>
      </c>
      <c r="U2941">
        <v>23048</v>
      </c>
      <c r="V2941">
        <v>22193</v>
      </c>
      <c r="W2941">
        <v>21409</v>
      </c>
      <c r="X2941">
        <v>20699</v>
      </c>
      <c r="Y2941">
        <v>20337</v>
      </c>
      <c r="Z2941">
        <v>20406</v>
      </c>
      <c r="AA2941">
        <v>20778</v>
      </c>
      <c r="AB2941">
        <v>21202</v>
      </c>
      <c r="AC2941">
        <v>21702</v>
      </c>
      <c r="AD2941">
        <v>22124</v>
      </c>
      <c r="AE2941" s="22"/>
    </row>
    <row r="2942" spans="1:31" x14ac:dyDescent="0.2">
      <c r="A2942" s="25" t="s">
        <v>60</v>
      </c>
      <c r="B2942" s="11" t="s">
        <v>60</v>
      </c>
      <c r="C2942" s="12">
        <v>498</v>
      </c>
      <c r="D2942" s="11" t="s">
        <v>467</v>
      </c>
      <c r="E2942" s="11" t="s">
        <v>478</v>
      </c>
      <c r="F2942" s="11" t="s">
        <v>312</v>
      </c>
      <c r="G2942" s="12" t="s">
        <v>352</v>
      </c>
      <c r="H2942">
        <v>39523</v>
      </c>
      <c r="I2942">
        <v>40236</v>
      </c>
      <c r="J2942">
        <v>41344</v>
      </c>
      <c r="K2942">
        <v>41959</v>
      </c>
      <c r="L2942">
        <v>41103</v>
      </c>
      <c r="M2942">
        <v>39097</v>
      </c>
      <c r="N2942">
        <v>37003</v>
      </c>
      <c r="O2942">
        <v>34607</v>
      </c>
      <c r="P2942">
        <v>32231</v>
      </c>
      <c r="Q2942">
        <v>30250</v>
      </c>
      <c r="R2942">
        <v>28543</v>
      </c>
      <c r="S2942">
        <v>26716</v>
      </c>
      <c r="T2942">
        <v>24859</v>
      </c>
      <c r="U2942">
        <v>23269</v>
      </c>
      <c r="V2942">
        <v>22013</v>
      </c>
      <c r="W2942">
        <v>21042</v>
      </c>
      <c r="X2942">
        <v>20150</v>
      </c>
      <c r="Y2942">
        <v>19313</v>
      </c>
      <c r="Z2942">
        <v>18888</v>
      </c>
      <c r="AA2942">
        <v>19000</v>
      </c>
      <c r="AB2942">
        <v>19466</v>
      </c>
      <c r="AC2942">
        <v>19967</v>
      </c>
      <c r="AD2942">
        <v>20553</v>
      </c>
      <c r="AE2942" s="21"/>
    </row>
    <row r="2943" spans="1:31" x14ac:dyDescent="0.2">
      <c r="A2943" s="27" t="s">
        <v>60</v>
      </c>
      <c r="B2943" s="13" t="s">
        <v>60</v>
      </c>
      <c r="C2943" s="14">
        <v>498</v>
      </c>
      <c r="D2943" s="13" t="s">
        <v>467</v>
      </c>
      <c r="E2943" s="13" t="s">
        <v>485</v>
      </c>
      <c r="F2943" s="13" t="s">
        <v>313</v>
      </c>
      <c r="G2943" s="14" t="s">
        <v>352</v>
      </c>
      <c r="H2943">
        <v>21352</v>
      </c>
      <c r="I2943">
        <v>21595</v>
      </c>
      <c r="J2943">
        <v>21683</v>
      </c>
      <c r="K2943">
        <v>21984</v>
      </c>
      <c r="L2943">
        <v>22413</v>
      </c>
      <c r="M2943">
        <v>22868</v>
      </c>
      <c r="N2943">
        <v>23216</v>
      </c>
      <c r="O2943">
        <v>23303</v>
      </c>
      <c r="P2943">
        <v>23291</v>
      </c>
      <c r="Q2943">
        <v>23116</v>
      </c>
      <c r="R2943">
        <v>22826</v>
      </c>
      <c r="S2943">
        <v>22492</v>
      </c>
      <c r="T2943">
        <v>22211</v>
      </c>
      <c r="U2943">
        <v>24197</v>
      </c>
      <c r="V2943">
        <v>23001</v>
      </c>
      <c r="W2943">
        <v>22142</v>
      </c>
      <c r="X2943">
        <v>21361</v>
      </c>
      <c r="Y2943">
        <v>20655</v>
      </c>
      <c r="Z2943">
        <v>20288</v>
      </c>
      <c r="AA2943">
        <v>20364</v>
      </c>
      <c r="AB2943">
        <v>20740</v>
      </c>
      <c r="AC2943">
        <v>21162</v>
      </c>
      <c r="AD2943">
        <v>21656</v>
      </c>
      <c r="AE2943" s="22"/>
    </row>
    <row r="2944" spans="1:31" x14ac:dyDescent="0.2">
      <c r="A2944" s="25" t="s">
        <v>60</v>
      </c>
      <c r="B2944" s="11" t="s">
        <v>60</v>
      </c>
      <c r="C2944" s="12">
        <v>498</v>
      </c>
      <c r="D2944" s="11" t="s">
        <v>467</v>
      </c>
      <c r="E2944" s="11" t="s">
        <v>479</v>
      </c>
      <c r="F2944" s="11" t="s">
        <v>312</v>
      </c>
      <c r="G2944" s="12" t="s">
        <v>338</v>
      </c>
      <c r="H2944">
        <v>38231</v>
      </c>
      <c r="I2944">
        <v>38953</v>
      </c>
      <c r="J2944">
        <v>39888</v>
      </c>
      <c r="K2944">
        <v>41451</v>
      </c>
      <c r="L2944">
        <v>42180</v>
      </c>
      <c r="M2944">
        <v>41340</v>
      </c>
      <c r="N2944">
        <v>39266</v>
      </c>
      <c r="O2944">
        <v>37090</v>
      </c>
      <c r="P2944">
        <v>34587</v>
      </c>
      <c r="Q2944">
        <v>32198</v>
      </c>
      <c r="R2944">
        <v>30209</v>
      </c>
      <c r="S2944">
        <v>28499</v>
      </c>
      <c r="T2944">
        <v>26672</v>
      </c>
      <c r="U2944">
        <v>24837</v>
      </c>
      <c r="V2944">
        <v>23237</v>
      </c>
      <c r="W2944">
        <v>21976</v>
      </c>
      <c r="X2944">
        <v>21004</v>
      </c>
      <c r="Y2944">
        <v>20111</v>
      </c>
      <c r="Z2944">
        <v>19283</v>
      </c>
      <c r="AA2944">
        <v>18860</v>
      </c>
      <c r="AB2944">
        <v>18970</v>
      </c>
      <c r="AC2944">
        <v>19432</v>
      </c>
      <c r="AD2944">
        <v>19925</v>
      </c>
      <c r="AE2944" s="21"/>
    </row>
    <row r="2945" spans="1:31" x14ac:dyDescent="0.2">
      <c r="A2945" s="27" t="s">
        <v>60</v>
      </c>
      <c r="B2945" s="13" t="s">
        <v>60</v>
      </c>
      <c r="C2945" s="14">
        <v>498</v>
      </c>
      <c r="D2945" s="13" t="s">
        <v>467</v>
      </c>
      <c r="E2945" s="13" t="s">
        <v>486</v>
      </c>
      <c r="F2945" s="13" t="s">
        <v>313</v>
      </c>
      <c r="G2945" s="14" t="s">
        <v>338</v>
      </c>
      <c r="H2945">
        <v>39234</v>
      </c>
      <c r="I2945">
        <v>40231</v>
      </c>
      <c r="J2945">
        <v>41300</v>
      </c>
      <c r="K2945">
        <v>42933</v>
      </c>
      <c r="L2945">
        <v>43661</v>
      </c>
      <c r="M2945">
        <v>42784</v>
      </c>
      <c r="N2945">
        <v>40677</v>
      </c>
      <c r="O2945">
        <v>38464</v>
      </c>
      <c r="P2945">
        <v>35895</v>
      </c>
      <c r="Q2945">
        <v>33438</v>
      </c>
      <c r="R2945">
        <v>31373</v>
      </c>
      <c r="S2945">
        <v>29589</v>
      </c>
      <c r="T2945">
        <v>27691</v>
      </c>
      <c r="U2945">
        <v>25775</v>
      </c>
      <c r="V2945">
        <v>24148</v>
      </c>
      <c r="W2945">
        <v>22948</v>
      </c>
      <c r="X2945">
        <v>22093</v>
      </c>
      <c r="Y2945">
        <v>21317</v>
      </c>
      <c r="Z2945">
        <v>20606</v>
      </c>
      <c r="AA2945">
        <v>20246</v>
      </c>
      <c r="AB2945">
        <v>20325</v>
      </c>
      <c r="AC2945">
        <v>20699</v>
      </c>
      <c r="AD2945">
        <v>21116</v>
      </c>
      <c r="AE2945" s="22"/>
    </row>
    <row r="2946" spans="1:31" x14ac:dyDescent="0.2">
      <c r="A2946" s="25" t="s">
        <v>60</v>
      </c>
      <c r="B2946" s="11" t="s">
        <v>60</v>
      </c>
      <c r="C2946" s="12">
        <v>498</v>
      </c>
      <c r="D2946" s="11" t="s">
        <v>467</v>
      </c>
      <c r="E2946" s="11" t="s">
        <v>458</v>
      </c>
      <c r="F2946" s="11" t="s">
        <v>312</v>
      </c>
      <c r="G2946" s="12" t="s">
        <v>457</v>
      </c>
      <c r="H2946" s="205">
        <v>182010</v>
      </c>
      <c r="I2946" s="205">
        <v>172305</v>
      </c>
      <c r="J2946" s="205">
        <v>163500.00000000003</v>
      </c>
      <c r="K2946" s="205">
        <v>153303</v>
      </c>
      <c r="L2946" s="205">
        <v>143586</v>
      </c>
      <c r="M2946">
        <v>134631</v>
      </c>
      <c r="N2946">
        <v>126434</v>
      </c>
      <c r="O2946">
        <v>118908.99999999999</v>
      </c>
      <c r="P2946">
        <v>112366.99999999999</v>
      </c>
      <c r="Q2946">
        <v>106800.99999999999</v>
      </c>
      <c r="R2946">
        <v>102399.99999999999</v>
      </c>
      <c r="S2946">
        <v>99376</v>
      </c>
      <c r="T2946">
        <v>97800</v>
      </c>
      <c r="U2946">
        <v>97632</v>
      </c>
      <c r="V2946">
        <v>98863</v>
      </c>
      <c r="W2946">
        <v>100982</v>
      </c>
      <c r="X2946">
        <v>103197</v>
      </c>
      <c r="Y2946">
        <v>104966.00000000001</v>
      </c>
      <c r="Z2946">
        <v>106265.00000000001</v>
      </c>
      <c r="AA2946">
        <v>107072</v>
      </c>
      <c r="AB2946">
        <v>107362</v>
      </c>
      <c r="AC2946">
        <v>107180</v>
      </c>
      <c r="AD2946">
        <v>106564</v>
      </c>
      <c r="AE2946" s="21" t="s">
        <v>1</v>
      </c>
    </row>
    <row r="2947" spans="1:31" x14ac:dyDescent="0.2">
      <c r="A2947" s="27" t="s">
        <v>60</v>
      </c>
      <c r="B2947" s="13" t="s">
        <v>60</v>
      </c>
      <c r="C2947" s="14">
        <v>498</v>
      </c>
      <c r="D2947" s="13" t="s">
        <v>467</v>
      </c>
      <c r="E2947" s="13" t="s">
        <v>456</v>
      </c>
      <c r="F2947" s="13" t="s">
        <v>312</v>
      </c>
      <c r="G2947" s="14" t="s">
        <v>455</v>
      </c>
      <c r="H2947" s="205">
        <v>202037</v>
      </c>
      <c r="I2947" s="205">
        <v>203247</v>
      </c>
      <c r="J2947" s="205">
        <v>202577</v>
      </c>
      <c r="K2947" s="205">
        <v>199881.99999999997</v>
      </c>
      <c r="L2947" s="205">
        <v>193574</v>
      </c>
      <c r="M2947">
        <v>184227</v>
      </c>
      <c r="N2947">
        <v>173509</v>
      </c>
      <c r="O2947">
        <v>162892</v>
      </c>
      <c r="P2947">
        <v>152555</v>
      </c>
      <c r="Q2947">
        <v>142822</v>
      </c>
      <c r="R2947">
        <v>133834</v>
      </c>
      <c r="S2947">
        <v>125561</v>
      </c>
      <c r="T2947">
        <v>118027.99999999999</v>
      </c>
      <c r="U2947">
        <v>111525</v>
      </c>
      <c r="V2947">
        <v>105985</v>
      </c>
      <c r="W2947">
        <v>101593</v>
      </c>
      <c r="X2947">
        <v>98561</v>
      </c>
      <c r="Y2947">
        <v>96963.000000000015</v>
      </c>
      <c r="Z2947">
        <v>96791.000000000015</v>
      </c>
      <c r="AA2947">
        <v>98053</v>
      </c>
      <c r="AB2947">
        <v>100202</v>
      </c>
      <c r="AC2947">
        <v>102411.99999999999</v>
      </c>
      <c r="AD2947">
        <v>104130.99999999999</v>
      </c>
      <c r="AE2947" s="22" t="s">
        <v>1</v>
      </c>
    </row>
    <row r="2948" spans="1:31" x14ac:dyDescent="0.2">
      <c r="A2948" s="25" t="s">
        <v>60</v>
      </c>
      <c r="B2948" s="11" t="s">
        <v>60</v>
      </c>
      <c r="C2948" s="12">
        <v>498</v>
      </c>
      <c r="D2948" s="11" t="s">
        <v>467</v>
      </c>
      <c r="E2948" s="11" t="s">
        <v>502</v>
      </c>
      <c r="F2948" s="11" t="s">
        <v>313</v>
      </c>
      <c r="G2948" s="12" t="s">
        <v>457</v>
      </c>
      <c r="H2948" s="205">
        <v>188799</v>
      </c>
      <c r="I2948" s="205">
        <v>178620.99999999997</v>
      </c>
      <c r="J2948" s="205">
        <v>169085.99999999997</v>
      </c>
      <c r="K2948" s="205">
        <v>158829.99999999997</v>
      </c>
      <c r="L2948" s="205">
        <v>148926</v>
      </c>
      <c r="M2948">
        <v>139779</v>
      </c>
      <c r="N2948">
        <v>131536</v>
      </c>
      <c r="O2948">
        <v>124167</v>
      </c>
      <c r="P2948">
        <v>117770</v>
      </c>
      <c r="Q2948">
        <v>112580.00000000001</v>
      </c>
      <c r="R2948">
        <v>108655</v>
      </c>
      <c r="S2948">
        <v>106015</v>
      </c>
      <c r="T2948">
        <v>104615.99999999999</v>
      </c>
      <c r="U2948">
        <v>104425</v>
      </c>
      <c r="V2948">
        <v>105402</v>
      </c>
      <c r="W2948">
        <v>107163.00000000001</v>
      </c>
      <c r="X2948">
        <v>109125</v>
      </c>
      <c r="Y2948">
        <v>110861</v>
      </c>
      <c r="Z2948">
        <v>112223</v>
      </c>
      <c r="AA2948">
        <v>113322</v>
      </c>
      <c r="AB2948">
        <v>114009.99999999999</v>
      </c>
      <c r="AC2948">
        <v>114127.00000000001</v>
      </c>
      <c r="AD2948">
        <v>113596</v>
      </c>
      <c r="AE2948" s="21" t="s">
        <v>1</v>
      </c>
    </row>
    <row r="2949" spans="1:31" x14ac:dyDescent="0.2">
      <c r="A2949" s="27" t="s">
        <v>60</v>
      </c>
      <c r="B2949" s="13" t="s">
        <v>60</v>
      </c>
      <c r="C2949" s="14">
        <v>498</v>
      </c>
      <c r="D2949" s="13" t="s">
        <v>467</v>
      </c>
      <c r="E2949" s="13" t="s">
        <v>503</v>
      </c>
      <c r="F2949" s="13" t="s">
        <v>313</v>
      </c>
      <c r="G2949" s="14" t="s">
        <v>338</v>
      </c>
      <c r="H2949" s="205">
        <v>208171.00000000003</v>
      </c>
      <c r="I2949" s="205">
        <v>210081</v>
      </c>
      <c r="J2949" s="205">
        <v>209501.00000000003</v>
      </c>
      <c r="K2949" s="205">
        <v>206940</v>
      </c>
      <c r="L2949" s="205">
        <v>200558</v>
      </c>
      <c r="M2949">
        <v>191024</v>
      </c>
      <c r="N2949">
        <v>180087</v>
      </c>
      <c r="O2949">
        <v>169251</v>
      </c>
      <c r="P2949">
        <v>158526</v>
      </c>
      <c r="Q2949">
        <v>148403.00000000003</v>
      </c>
      <c r="R2949">
        <v>139081</v>
      </c>
      <c r="S2949">
        <v>130618</v>
      </c>
      <c r="T2949">
        <v>123090</v>
      </c>
      <c r="U2949">
        <v>116759.99999999999</v>
      </c>
      <c r="V2949">
        <v>111594</v>
      </c>
      <c r="W2949">
        <v>107669.00000000001</v>
      </c>
      <c r="X2949">
        <v>105024.00000000001</v>
      </c>
      <c r="Y2949">
        <v>103630</v>
      </c>
      <c r="Z2949">
        <v>103400</v>
      </c>
      <c r="AA2949">
        <v>104407.99999999999</v>
      </c>
      <c r="AB2949">
        <v>106217.99999999999</v>
      </c>
      <c r="AC2949">
        <v>108186</v>
      </c>
      <c r="AD2949">
        <v>109873</v>
      </c>
      <c r="AE2949" s="22" t="s">
        <v>1</v>
      </c>
    </row>
    <row r="2950" spans="1:31" x14ac:dyDescent="0.2">
      <c r="A2950" s="25" t="s">
        <v>60</v>
      </c>
      <c r="B2950" s="11" t="s">
        <v>60</v>
      </c>
      <c r="C2950" s="12">
        <v>498</v>
      </c>
      <c r="D2950" s="11" t="s">
        <v>467</v>
      </c>
      <c r="E2950" s="11" t="s">
        <v>504</v>
      </c>
      <c r="F2950" s="11"/>
      <c r="G2950" s="12"/>
      <c r="H2950" s="205">
        <v>0</v>
      </c>
      <c r="I2950" s="205">
        <v>0</v>
      </c>
      <c r="J2950" s="205">
        <v>0</v>
      </c>
      <c r="K2950" s="205">
        <v>0</v>
      </c>
      <c r="L2950" s="205">
        <v>0</v>
      </c>
      <c r="M2950">
        <v>0</v>
      </c>
      <c r="N2950">
        <v>0</v>
      </c>
      <c r="O2950">
        <v>0</v>
      </c>
      <c r="P2950">
        <v>0</v>
      </c>
      <c r="Q2950">
        <v>0</v>
      </c>
      <c r="R2950">
        <v>0</v>
      </c>
      <c r="S2950">
        <v>0</v>
      </c>
      <c r="T2950">
        <v>0</v>
      </c>
      <c r="U2950">
        <v>0</v>
      </c>
      <c r="V2950">
        <v>0</v>
      </c>
      <c r="W2950">
        <v>0</v>
      </c>
      <c r="X2950">
        <v>0</v>
      </c>
      <c r="Y2950">
        <v>0</v>
      </c>
      <c r="Z2950">
        <v>0</v>
      </c>
      <c r="AA2950">
        <v>0</v>
      </c>
      <c r="AB2950">
        <v>0</v>
      </c>
      <c r="AC2950">
        <v>0</v>
      </c>
      <c r="AD2950">
        <v>0</v>
      </c>
      <c r="AE2950" s="21" t="s">
        <v>1</v>
      </c>
    </row>
    <row r="2951" spans="1:31" x14ac:dyDescent="0.2">
      <c r="A2951" s="27" t="s">
        <v>60</v>
      </c>
      <c r="B2951" s="13" t="s">
        <v>60</v>
      </c>
      <c r="C2951" s="14">
        <v>498</v>
      </c>
      <c r="D2951" s="13" t="s">
        <v>467</v>
      </c>
      <c r="E2951" s="13" t="s">
        <v>505</v>
      </c>
      <c r="F2951" s="13"/>
      <c r="G2951" s="14"/>
      <c r="H2951" s="205">
        <v>4112886.0000000005</v>
      </c>
      <c r="I2951" s="205">
        <v>4097515.0000000005</v>
      </c>
      <c r="J2951" s="205">
        <v>4086090</v>
      </c>
      <c r="K2951" s="205">
        <v>4079167</v>
      </c>
      <c r="L2951" s="205">
        <v>4075804</v>
      </c>
      <c r="M2951">
        <v>4074585</v>
      </c>
      <c r="N2951">
        <v>4073407</v>
      </c>
      <c r="O2951">
        <v>4070705</v>
      </c>
      <c r="P2951">
        <v>4066013</v>
      </c>
      <c r="Q2951">
        <v>4059687</v>
      </c>
      <c r="R2951">
        <v>4051950</v>
      </c>
      <c r="S2951">
        <v>4043258</v>
      </c>
      <c r="T2951">
        <v>4033963</v>
      </c>
      <c r="U2951">
        <v>4024025</v>
      </c>
      <c r="V2951">
        <v>4013178</v>
      </c>
      <c r="W2951">
        <v>4001345</v>
      </c>
      <c r="X2951">
        <v>3988406</v>
      </c>
      <c r="Y2951">
        <v>3974258</v>
      </c>
      <c r="Z2951">
        <v>3958894</v>
      </c>
      <c r="AA2951">
        <v>3942344</v>
      </c>
      <c r="AB2951">
        <v>3924631</v>
      </c>
      <c r="AC2951">
        <v>3905798</v>
      </c>
      <c r="AD2951">
        <v>3885900</v>
      </c>
      <c r="AE2951" s="22" t="s">
        <v>1</v>
      </c>
    </row>
    <row r="2952" spans="1:31" x14ac:dyDescent="0.2">
      <c r="A2952" s="25" t="s">
        <v>61</v>
      </c>
      <c r="B2952" s="11" t="s">
        <v>61</v>
      </c>
      <c r="C2952" s="12">
        <v>646</v>
      </c>
      <c r="D2952" s="11" t="s">
        <v>61</v>
      </c>
      <c r="E2952" s="11" t="s">
        <v>440</v>
      </c>
      <c r="F2952" s="11" t="s">
        <v>312</v>
      </c>
      <c r="G2952" s="12" t="s">
        <v>319</v>
      </c>
      <c r="H2952" s="205">
        <v>146515</v>
      </c>
      <c r="I2952" s="205">
        <v>149779</v>
      </c>
      <c r="J2952" s="205">
        <v>153293</v>
      </c>
      <c r="K2952" s="205">
        <v>157256</v>
      </c>
      <c r="L2952" s="205">
        <v>161057</v>
      </c>
      <c r="M2952">
        <v>164330</v>
      </c>
      <c r="N2952">
        <v>164654</v>
      </c>
      <c r="O2952">
        <v>167406</v>
      </c>
      <c r="P2952">
        <v>168539</v>
      </c>
      <c r="Q2952">
        <v>169614</v>
      </c>
      <c r="R2952">
        <v>171357</v>
      </c>
      <c r="S2952">
        <v>177780</v>
      </c>
      <c r="T2952">
        <v>180681</v>
      </c>
      <c r="U2952">
        <v>185927</v>
      </c>
      <c r="V2952">
        <v>191146</v>
      </c>
      <c r="W2952">
        <v>195293</v>
      </c>
      <c r="X2952">
        <v>192930</v>
      </c>
      <c r="Y2952">
        <v>194871</v>
      </c>
      <c r="Z2952">
        <v>194306</v>
      </c>
      <c r="AA2952">
        <v>193276</v>
      </c>
      <c r="AB2952">
        <v>192655</v>
      </c>
      <c r="AC2952">
        <v>196716</v>
      </c>
      <c r="AD2952">
        <v>197272</v>
      </c>
      <c r="AE2952" s="21" t="s">
        <v>1</v>
      </c>
    </row>
    <row r="2953" spans="1:31" x14ac:dyDescent="0.2">
      <c r="A2953" s="27" t="s">
        <v>61</v>
      </c>
      <c r="B2953" s="13" t="s">
        <v>61</v>
      </c>
      <c r="C2953" s="14">
        <v>646</v>
      </c>
      <c r="D2953" s="13" t="s">
        <v>61</v>
      </c>
      <c r="E2953" s="13" t="s">
        <v>487</v>
      </c>
      <c r="F2953" s="13" t="s">
        <v>313</v>
      </c>
      <c r="G2953" s="14" t="s">
        <v>319</v>
      </c>
      <c r="H2953" s="205">
        <v>145203</v>
      </c>
      <c r="I2953" s="205">
        <v>149364</v>
      </c>
      <c r="J2953" s="205">
        <v>152751</v>
      </c>
      <c r="K2953" s="205">
        <v>156981</v>
      </c>
      <c r="L2953" s="205">
        <v>161120</v>
      </c>
      <c r="M2953">
        <v>164760</v>
      </c>
      <c r="N2953">
        <v>165248</v>
      </c>
      <c r="O2953">
        <v>168376</v>
      </c>
      <c r="P2953">
        <v>170004</v>
      </c>
      <c r="Q2953">
        <v>171564</v>
      </c>
      <c r="R2953">
        <v>173722</v>
      </c>
      <c r="S2953">
        <v>180185</v>
      </c>
      <c r="T2953">
        <v>183393</v>
      </c>
      <c r="U2953">
        <v>188832</v>
      </c>
      <c r="V2953">
        <v>194227</v>
      </c>
      <c r="W2953">
        <v>198565</v>
      </c>
      <c r="X2953">
        <v>196620</v>
      </c>
      <c r="Y2953">
        <v>198752</v>
      </c>
      <c r="Z2953">
        <v>198518</v>
      </c>
      <c r="AA2953">
        <v>197779</v>
      </c>
      <c r="AB2953">
        <v>197355</v>
      </c>
      <c r="AC2953">
        <v>201214</v>
      </c>
      <c r="AD2953">
        <v>201821</v>
      </c>
      <c r="AE2953" s="22" t="s">
        <v>1</v>
      </c>
    </row>
    <row r="2954" spans="1:31" x14ac:dyDescent="0.2">
      <c r="A2954" s="25" t="s">
        <v>61</v>
      </c>
      <c r="B2954" s="11" t="s">
        <v>61</v>
      </c>
      <c r="C2954" s="12">
        <v>646</v>
      </c>
      <c r="D2954" s="11" t="s">
        <v>61</v>
      </c>
      <c r="E2954" s="11" t="s">
        <v>441</v>
      </c>
      <c r="F2954" s="11" t="s">
        <v>312</v>
      </c>
      <c r="G2954" s="12" t="s">
        <v>355</v>
      </c>
      <c r="H2954" s="205">
        <v>142382</v>
      </c>
      <c r="I2954" s="205">
        <v>145810</v>
      </c>
      <c r="J2954" s="205">
        <v>149086</v>
      </c>
      <c r="K2954" s="205">
        <v>153009</v>
      </c>
      <c r="L2954" s="205">
        <v>156952</v>
      </c>
      <c r="M2954">
        <v>160600</v>
      </c>
      <c r="N2954">
        <v>163539</v>
      </c>
      <c r="O2954">
        <v>165329</v>
      </c>
      <c r="P2954">
        <v>166880</v>
      </c>
      <c r="Q2954">
        <v>168049</v>
      </c>
      <c r="R2954">
        <v>169435</v>
      </c>
      <c r="S2954">
        <v>171850</v>
      </c>
      <c r="T2954">
        <v>176189</v>
      </c>
      <c r="U2954">
        <v>180898</v>
      </c>
      <c r="V2954">
        <v>186039</v>
      </c>
      <c r="W2954">
        <v>190744</v>
      </c>
      <c r="X2954">
        <v>193848</v>
      </c>
      <c r="Y2954">
        <v>194060</v>
      </c>
      <c r="Z2954">
        <v>194382</v>
      </c>
      <c r="AA2954">
        <v>193874</v>
      </c>
      <c r="AB2954">
        <v>193246</v>
      </c>
      <c r="AC2954">
        <v>193463</v>
      </c>
      <c r="AD2954">
        <v>195621</v>
      </c>
      <c r="AE2954" s="21" t="s">
        <v>1</v>
      </c>
    </row>
    <row r="2955" spans="1:31" x14ac:dyDescent="0.2">
      <c r="A2955" s="27" t="s">
        <v>61</v>
      </c>
      <c r="B2955" s="13" t="s">
        <v>61</v>
      </c>
      <c r="C2955" s="14">
        <v>646</v>
      </c>
      <c r="D2955" s="13" t="s">
        <v>61</v>
      </c>
      <c r="E2955" s="13" t="s">
        <v>488</v>
      </c>
      <c r="F2955" s="13" t="s">
        <v>313</v>
      </c>
      <c r="G2955" s="14" t="s">
        <v>355</v>
      </c>
      <c r="H2955" s="205">
        <v>141560</v>
      </c>
      <c r="I2955" s="205">
        <v>144739</v>
      </c>
      <c r="J2955" s="205">
        <v>148367</v>
      </c>
      <c r="K2955" s="205">
        <v>152462</v>
      </c>
      <c r="L2955" s="205">
        <v>156660</v>
      </c>
      <c r="M2955">
        <v>160612</v>
      </c>
      <c r="N2955">
        <v>163846</v>
      </c>
      <c r="O2955">
        <v>165859</v>
      </c>
      <c r="P2955">
        <v>167849</v>
      </c>
      <c r="Q2955">
        <v>169477</v>
      </c>
      <c r="R2955">
        <v>171294</v>
      </c>
      <c r="S2955">
        <v>174054</v>
      </c>
      <c r="T2955">
        <v>178584</v>
      </c>
      <c r="U2955">
        <v>183524</v>
      </c>
      <c r="V2955">
        <v>188865</v>
      </c>
      <c r="W2955">
        <v>193761</v>
      </c>
      <c r="X2955">
        <v>197083</v>
      </c>
      <c r="Y2955">
        <v>197585</v>
      </c>
      <c r="Z2955">
        <v>198231</v>
      </c>
      <c r="AA2955">
        <v>198033</v>
      </c>
      <c r="AB2955">
        <v>197655</v>
      </c>
      <c r="AC2955">
        <v>198004</v>
      </c>
      <c r="AD2955">
        <v>200116</v>
      </c>
      <c r="AE2955" s="22" t="s">
        <v>1</v>
      </c>
    </row>
    <row r="2956" spans="1:31" x14ac:dyDescent="0.2">
      <c r="A2956" s="25" t="s">
        <v>61</v>
      </c>
      <c r="B2956" s="11" t="s">
        <v>61</v>
      </c>
      <c r="C2956" s="12">
        <v>646</v>
      </c>
      <c r="D2956" s="11" t="s">
        <v>61</v>
      </c>
      <c r="E2956" s="11" t="s">
        <v>442</v>
      </c>
      <c r="F2956" s="11" t="s">
        <v>312</v>
      </c>
      <c r="G2956" s="12" t="s">
        <v>317</v>
      </c>
      <c r="H2956" s="205">
        <v>138476</v>
      </c>
      <c r="I2956" s="205">
        <v>141831</v>
      </c>
      <c r="J2956" s="205">
        <v>145073</v>
      </c>
      <c r="K2956" s="205">
        <v>148879</v>
      </c>
      <c r="L2956" s="205">
        <v>152856</v>
      </c>
      <c r="M2956">
        <v>156739</v>
      </c>
      <c r="N2956">
        <v>160164</v>
      </c>
      <c r="O2956">
        <v>162742</v>
      </c>
      <c r="P2956">
        <v>164793</v>
      </c>
      <c r="Q2956">
        <v>166222</v>
      </c>
      <c r="R2956">
        <v>167501</v>
      </c>
      <c r="S2956">
        <v>169315</v>
      </c>
      <c r="T2956">
        <v>172434</v>
      </c>
      <c r="U2956">
        <v>176497</v>
      </c>
      <c r="V2956">
        <v>181336</v>
      </c>
      <c r="W2956">
        <v>186257</v>
      </c>
      <c r="X2956">
        <v>190278</v>
      </c>
      <c r="Y2956">
        <v>192280</v>
      </c>
      <c r="Z2956">
        <v>193538</v>
      </c>
      <c r="AA2956">
        <v>193708</v>
      </c>
      <c r="AB2956">
        <v>193338</v>
      </c>
      <c r="AC2956">
        <v>193231</v>
      </c>
      <c r="AD2956">
        <v>194324</v>
      </c>
      <c r="AE2956" s="21" t="s">
        <v>1</v>
      </c>
    </row>
    <row r="2957" spans="1:31" x14ac:dyDescent="0.2">
      <c r="A2957" s="27" t="s">
        <v>61</v>
      </c>
      <c r="B2957" s="13" t="s">
        <v>61</v>
      </c>
      <c r="C2957" s="14">
        <v>646</v>
      </c>
      <c r="D2957" s="13" t="s">
        <v>61</v>
      </c>
      <c r="E2957" s="13" t="s">
        <v>489</v>
      </c>
      <c r="F2957" s="13" t="s">
        <v>313</v>
      </c>
      <c r="G2957" s="14" t="s">
        <v>317</v>
      </c>
      <c r="H2957" s="205">
        <v>137992</v>
      </c>
      <c r="I2957" s="205">
        <v>140997</v>
      </c>
      <c r="J2957" s="205">
        <v>144267</v>
      </c>
      <c r="K2957" s="205">
        <v>148161</v>
      </c>
      <c r="L2957" s="205">
        <v>152313</v>
      </c>
      <c r="M2957">
        <v>156434</v>
      </c>
      <c r="N2957">
        <v>160112</v>
      </c>
      <c r="O2957">
        <v>162906</v>
      </c>
      <c r="P2957">
        <v>165331</v>
      </c>
      <c r="Q2957">
        <v>167179</v>
      </c>
      <c r="R2957">
        <v>168883</v>
      </c>
      <c r="S2957">
        <v>171080</v>
      </c>
      <c r="T2957">
        <v>174479</v>
      </c>
      <c r="U2957">
        <v>178812</v>
      </c>
      <c r="V2957">
        <v>183879</v>
      </c>
      <c r="W2957">
        <v>189005</v>
      </c>
      <c r="X2957">
        <v>193230</v>
      </c>
      <c r="Y2957">
        <v>195475</v>
      </c>
      <c r="Z2957">
        <v>197042</v>
      </c>
      <c r="AA2957">
        <v>197528</v>
      </c>
      <c r="AB2957">
        <v>197443</v>
      </c>
      <c r="AC2957">
        <v>197540</v>
      </c>
      <c r="AD2957">
        <v>198701</v>
      </c>
      <c r="AE2957" s="22" t="s">
        <v>1</v>
      </c>
    </row>
    <row r="2958" spans="1:31" x14ac:dyDescent="0.2">
      <c r="A2958" s="25" t="s">
        <v>61</v>
      </c>
      <c r="B2958" s="11" t="s">
        <v>61</v>
      </c>
      <c r="C2958" s="12">
        <v>646</v>
      </c>
      <c r="D2958" s="11" t="s">
        <v>61</v>
      </c>
      <c r="E2958" s="11" t="s">
        <v>443</v>
      </c>
      <c r="F2958" s="11" t="s">
        <v>312</v>
      </c>
      <c r="G2958" s="12" t="s">
        <v>356</v>
      </c>
      <c r="H2958" s="205">
        <v>134793</v>
      </c>
      <c r="I2958" s="205">
        <v>138058</v>
      </c>
      <c r="J2958" s="205">
        <v>141249</v>
      </c>
      <c r="K2958" s="205">
        <v>144862</v>
      </c>
      <c r="L2958" s="205">
        <v>148799</v>
      </c>
      <c r="M2958">
        <v>152793</v>
      </c>
      <c r="N2958">
        <v>156548</v>
      </c>
      <c r="O2958">
        <v>159724</v>
      </c>
      <c r="P2958">
        <v>162358</v>
      </c>
      <c r="Q2958">
        <v>164127</v>
      </c>
      <c r="R2958">
        <v>165507</v>
      </c>
      <c r="S2958">
        <v>167011</v>
      </c>
      <c r="T2958">
        <v>169285</v>
      </c>
      <c r="U2958">
        <v>172594</v>
      </c>
      <c r="V2958">
        <v>177021</v>
      </c>
      <c r="W2958">
        <v>181877</v>
      </c>
      <c r="X2958">
        <v>186414</v>
      </c>
      <c r="Y2958">
        <v>189691</v>
      </c>
      <c r="Z2958">
        <v>191934</v>
      </c>
      <c r="AA2958">
        <v>192832</v>
      </c>
      <c r="AB2958">
        <v>192931</v>
      </c>
      <c r="AC2958">
        <v>192819</v>
      </c>
      <c r="AD2958">
        <v>193272</v>
      </c>
      <c r="AE2958" s="21" t="s">
        <v>1</v>
      </c>
    </row>
    <row r="2959" spans="1:31" x14ac:dyDescent="0.2">
      <c r="A2959" s="27" t="s">
        <v>61</v>
      </c>
      <c r="B2959" s="13" t="s">
        <v>61</v>
      </c>
      <c r="C2959" s="14">
        <v>646</v>
      </c>
      <c r="D2959" s="13" t="s">
        <v>61</v>
      </c>
      <c r="E2959" s="13" t="s">
        <v>490</v>
      </c>
      <c r="F2959" s="13" t="s">
        <v>313</v>
      </c>
      <c r="G2959" s="14" t="s">
        <v>356</v>
      </c>
      <c r="H2959" s="205">
        <v>134504</v>
      </c>
      <c r="I2959" s="205">
        <v>137406</v>
      </c>
      <c r="J2959" s="205">
        <v>140425</v>
      </c>
      <c r="K2959" s="205">
        <v>144051</v>
      </c>
      <c r="L2959" s="205">
        <v>148092</v>
      </c>
      <c r="M2959">
        <v>152256</v>
      </c>
      <c r="N2959">
        <v>156216</v>
      </c>
      <c r="O2959">
        <v>159587</v>
      </c>
      <c r="P2959">
        <v>162523</v>
      </c>
      <c r="Q2959">
        <v>164662</v>
      </c>
      <c r="R2959">
        <v>166443</v>
      </c>
      <c r="S2959">
        <v>168343</v>
      </c>
      <c r="T2959">
        <v>170957</v>
      </c>
      <c r="U2959">
        <v>174574</v>
      </c>
      <c r="V2959">
        <v>179258</v>
      </c>
      <c r="W2959">
        <v>184338</v>
      </c>
      <c r="X2959">
        <v>189081</v>
      </c>
      <c r="Y2959">
        <v>192574</v>
      </c>
      <c r="Z2959">
        <v>195105</v>
      </c>
      <c r="AA2959">
        <v>196317</v>
      </c>
      <c r="AB2959">
        <v>196721</v>
      </c>
      <c r="AC2959">
        <v>196864</v>
      </c>
      <c r="AD2959">
        <v>197474</v>
      </c>
      <c r="AE2959" s="22" t="s">
        <v>1</v>
      </c>
    </row>
    <row r="2960" spans="1:31" x14ac:dyDescent="0.2">
      <c r="A2960" s="25" t="s">
        <v>61</v>
      </c>
      <c r="B2960" s="11" t="s">
        <v>61</v>
      </c>
      <c r="C2960" s="12">
        <v>646</v>
      </c>
      <c r="D2960" s="11" t="s">
        <v>61</v>
      </c>
      <c r="E2960" s="11" t="s">
        <v>444</v>
      </c>
      <c r="F2960" s="11" t="s">
        <v>312</v>
      </c>
      <c r="G2960" s="12" t="s">
        <v>327</v>
      </c>
      <c r="H2960" s="205">
        <v>131329</v>
      </c>
      <c r="I2960" s="205">
        <v>134488</v>
      </c>
      <c r="J2960" s="205">
        <v>137611</v>
      </c>
      <c r="K2960" s="205">
        <v>140954</v>
      </c>
      <c r="L2960" s="205">
        <v>144776</v>
      </c>
      <c r="M2960">
        <v>148806</v>
      </c>
      <c r="N2960">
        <v>152750</v>
      </c>
      <c r="O2960">
        <v>156352</v>
      </c>
      <c r="P2960">
        <v>159653</v>
      </c>
      <c r="Q2960">
        <v>161845</v>
      </c>
      <c r="R2960">
        <v>163405</v>
      </c>
      <c r="S2960">
        <v>164849</v>
      </c>
      <c r="T2960">
        <v>166610</v>
      </c>
      <c r="U2960">
        <v>169060</v>
      </c>
      <c r="V2960">
        <v>172966</v>
      </c>
      <c r="W2960">
        <v>177646</v>
      </c>
      <c r="X2960">
        <v>182359</v>
      </c>
      <c r="Y2960">
        <v>186453</v>
      </c>
      <c r="Z2960">
        <v>189732</v>
      </c>
      <c r="AA2960">
        <v>191406</v>
      </c>
      <c r="AB2960">
        <v>192023</v>
      </c>
      <c r="AC2960">
        <v>192170</v>
      </c>
      <c r="AD2960">
        <v>192355</v>
      </c>
      <c r="AE2960" s="21" t="s">
        <v>1</v>
      </c>
    </row>
    <row r="2961" spans="1:31" x14ac:dyDescent="0.2">
      <c r="A2961" s="27" t="s">
        <v>61</v>
      </c>
      <c r="B2961" s="13" t="s">
        <v>61</v>
      </c>
      <c r="C2961" s="14">
        <v>646</v>
      </c>
      <c r="D2961" s="13" t="s">
        <v>61</v>
      </c>
      <c r="E2961" s="13" t="s">
        <v>491</v>
      </c>
      <c r="F2961" s="13" t="s">
        <v>313</v>
      </c>
      <c r="G2961" s="14" t="s">
        <v>327</v>
      </c>
      <c r="H2961" s="205">
        <v>131103</v>
      </c>
      <c r="I2961" s="205">
        <v>133958</v>
      </c>
      <c r="J2961" s="205">
        <v>136813</v>
      </c>
      <c r="K2961" s="205">
        <v>140105</v>
      </c>
      <c r="L2961" s="205">
        <v>143968</v>
      </c>
      <c r="M2961">
        <v>148112</v>
      </c>
      <c r="N2961">
        <v>152208</v>
      </c>
      <c r="O2961">
        <v>155974</v>
      </c>
      <c r="P2961">
        <v>159496</v>
      </c>
      <c r="Q2961">
        <v>162001</v>
      </c>
      <c r="R2961">
        <v>163929</v>
      </c>
      <c r="S2961">
        <v>165760</v>
      </c>
      <c r="T2961">
        <v>167893</v>
      </c>
      <c r="U2961">
        <v>170689</v>
      </c>
      <c r="V2961">
        <v>174881</v>
      </c>
      <c r="W2961">
        <v>179805</v>
      </c>
      <c r="X2961">
        <v>184736</v>
      </c>
      <c r="Y2961">
        <v>189036</v>
      </c>
      <c r="Z2961">
        <v>192574</v>
      </c>
      <c r="AA2961">
        <v>194555</v>
      </c>
      <c r="AB2961">
        <v>195488</v>
      </c>
      <c r="AC2961">
        <v>195924</v>
      </c>
      <c r="AD2961">
        <v>196333</v>
      </c>
      <c r="AE2961" s="22" t="s">
        <v>1</v>
      </c>
    </row>
    <row r="2962" spans="1:31" x14ac:dyDescent="0.2">
      <c r="A2962" s="25" t="s">
        <v>61</v>
      </c>
      <c r="B2962" s="11" t="s">
        <v>61</v>
      </c>
      <c r="C2962" s="12">
        <v>646</v>
      </c>
      <c r="D2962" s="11" t="s">
        <v>61</v>
      </c>
      <c r="E2962" s="11" t="s">
        <v>445</v>
      </c>
      <c r="F2962" s="11" t="s">
        <v>312</v>
      </c>
      <c r="G2962" s="12" t="s">
        <v>320</v>
      </c>
      <c r="H2962" s="205">
        <v>128088</v>
      </c>
      <c r="I2962" s="205">
        <v>131116</v>
      </c>
      <c r="J2962" s="205">
        <v>134154</v>
      </c>
      <c r="K2962" s="205">
        <v>137253</v>
      </c>
      <c r="L2962" s="205">
        <v>140781</v>
      </c>
      <c r="M2962">
        <v>144774</v>
      </c>
      <c r="N2962">
        <v>148834</v>
      </c>
      <c r="O2962">
        <v>152704</v>
      </c>
      <c r="P2962">
        <v>156499</v>
      </c>
      <c r="Q2962">
        <v>159455</v>
      </c>
      <c r="R2962">
        <v>161276</v>
      </c>
      <c r="S2962">
        <v>162739</v>
      </c>
      <c r="T2962">
        <v>164279</v>
      </c>
      <c r="U2962">
        <v>166106</v>
      </c>
      <c r="V2962">
        <v>169042</v>
      </c>
      <c r="W2962">
        <v>173437</v>
      </c>
      <c r="X2962">
        <v>178213</v>
      </c>
      <c r="Y2962">
        <v>182725</v>
      </c>
      <c r="Z2962">
        <v>186764</v>
      </c>
      <c r="AA2962">
        <v>189593</v>
      </c>
      <c r="AB2962">
        <v>190776</v>
      </c>
      <c r="AC2962">
        <v>191231</v>
      </c>
      <c r="AD2962">
        <v>191465</v>
      </c>
      <c r="AE2962" s="21" t="s">
        <v>1</v>
      </c>
    </row>
    <row r="2963" spans="1:31" x14ac:dyDescent="0.2">
      <c r="A2963" s="27" t="s">
        <v>61</v>
      </c>
      <c r="B2963" s="13" t="s">
        <v>61</v>
      </c>
      <c r="C2963" s="14">
        <v>646</v>
      </c>
      <c r="D2963" s="13" t="s">
        <v>61</v>
      </c>
      <c r="E2963" s="13" t="s">
        <v>492</v>
      </c>
      <c r="F2963" s="13" t="s">
        <v>313</v>
      </c>
      <c r="G2963" s="14" t="s">
        <v>320</v>
      </c>
      <c r="H2963" s="205">
        <v>127852</v>
      </c>
      <c r="I2963" s="205">
        <v>130639.99999999999</v>
      </c>
      <c r="J2963" s="205">
        <v>133404</v>
      </c>
      <c r="K2963" s="205">
        <v>136414</v>
      </c>
      <c r="L2963" s="205">
        <v>139915</v>
      </c>
      <c r="M2963">
        <v>143972</v>
      </c>
      <c r="N2963">
        <v>148140</v>
      </c>
      <c r="O2963">
        <v>152137</v>
      </c>
      <c r="P2963">
        <v>156082</v>
      </c>
      <c r="Q2963">
        <v>159269</v>
      </c>
      <c r="R2963">
        <v>161415</v>
      </c>
      <c r="S2963">
        <v>163248</v>
      </c>
      <c r="T2963">
        <v>165167</v>
      </c>
      <c r="U2963">
        <v>167359</v>
      </c>
      <c r="V2963">
        <v>170630</v>
      </c>
      <c r="W2963">
        <v>175288</v>
      </c>
      <c r="X2963">
        <v>180293</v>
      </c>
      <c r="Y2963">
        <v>185015</v>
      </c>
      <c r="Z2963">
        <v>189292</v>
      </c>
      <c r="AA2963">
        <v>192398</v>
      </c>
      <c r="AB2963">
        <v>193902</v>
      </c>
      <c r="AC2963">
        <v>194670</v>
      </c>
      <c r="AD2963">
        <v>195176</v>
      </c>
      <c r="AE2963" s="22" t="s">
        <v>1</v>
      </c>
    </row>
    <row r="2964" spans="1:31" x14ac:dyDescent="0.2">
      <c r="A2964" s="25" t="s">
        <v>61</v>
      </c>
      <c r="B2964" s="11" t="s">
        <v>61</v>
      </c>
      <c r="C2964" s="12">
        <v>646</v>
      </c>
      <c r="D2964" s="11" t="s">
        <v>61</v>
      </c>
      <c r="E2964" s="11" t="s">
        <v>446</v>
      </c>
      <c r="F2964" s="11" t="s">
        <v>312</v>
      </c>
      <c r="G2964" s="12" t="s">
        <v>326</v>
      </c>
      <c r="H2964" s="205">
        <v>125076</v>
      </c>
      <c r="I2964" s="205">
        <v>127951</v>
      </c>
      <c r="J2964" s="205">
        <v>130876</v>
      </c>
      <c r="K2964" s="205">
        <v>133804</v>
      </c>
      <c r="L2964" s="205">
        <v>137014</v>
      </c>
      <c r="M2964">
        <v>140690</v>
      </c>
      <c r="N2964">
        <v>144792</v>
      </c>
      <c r="O2964">
        <v>148857</v>
      </c>
      <c r="P2964">
        <v>152848</v>
      </c>
      <c r="Q2964">
        <v>156523</v>
      </c>
      <c r="R2964">
        <v>159203</v>
      </c>
      <c r="S2964">
        <v>160764</v>
      </c>
      <c r="T2964">
        <v>162160</v>
      </c>
      <c r="U2964">
        <v>163773</v>
      </c>
      <c r="V2964">
        <v>165805</v>
      </c>
      <c r="W2964">
        <v>169121</v>
      </c>
      <c r="X2964">
        <v>173851</v>
      </c>
      <c r="Y2964">
        <v>178667</v>
      </c>
      <c r="Z2964">
        <v>183028</v>
      </c>
      <c r="AA2964">
        <v>186899</v>
      </c>
      <c r="AB2964">
        <v>189353</v>
      </c>
      <c r="AC2964">
        <v>190162</v>
      </c>
      <c r="AD2964">
        <v>190493</v>
      </c>
      <c r="AE2964" s="21" t="s">
        <v>1</v>
      </c>
    </row>
    <row r="2965" spans="1:31" x14ac:dyDescent="0.2">
      <c r="A2965" s="27" t="s">
        <v>61</v>
      </c>
      <c r="B2965" s="13" t="s">
        <v>61</v>
      </c>
      <c r="C2965" s="14">
        <v>646</v>
      </c>
      <c r="D2965" s="13" t="s">
        <v>61</v>
      </c>
      <c r="E2965" s="13" t="s">
        <v>493</v>
      </c>
      <c r="F2965" s="13" t="s">
        <v>313</v>
      </c>
      <c r="G2965" s="14" t="s">
        <v>326</v>
      </c>
      <c r="H2965" s="205">
        <v>124817</v>
      </c>
      <c r="I2965" s="205">
        <v>127522</v>
      </c>
      <c r="J2965" s="205">
        <v>130170.99999999999</v>
      </c>
      <c r="K2965" s="205">
        <v>133009</v>
      </c>
      <c r="L2965" s="205">
        <v>136141</v>
      </c>
      <c r="M2965">
        <v>139809</v>
      </c>
      <c r="N2965">
        <v>143984</v>
      </c>
      <c r="O2965">
        <v>148146</v>
      </c>
      <c r="P2965">
        <v>152232</v>
      </c>
      <c r="Q2965">
        <v>156057</v>
      </c>
      <c r="R2965">
        <v>158978</v>
      </c>
      <c r="S2965">
        <v>160882</v>
      </c>
      <c r="T2965">
        <v>162654</v>
      </c>
      <c r="U2965">
        <v>164623</v>
      </c>
      <c r="V2965">
        <v>167029</v>
      </c>
      <c r="W2965">
        <v>170667</v>
      </c>
      <c r="X2965">
        <v>175636</v>
      </c>
      <c r="Y2965">
        <v>180665</v>
      </c>
      <c r="Z2965">
        <v>185255</v>
      </c>
      <c r="AA2965">
        <v>189374</v>
      </c>
      <c r="AB2965">
        <v>192120</v>
      </c>
      <c r="AC2965">
        <v>193260</v>
      </c>
      <c r="AD2965">
        <v>193900</v>
      </c>
      <c r="AE2965" s="22" t="s">
        <v>1</v>
      </c>
    </row>
    <row r="2966" spans="1:31" x14ac:dyDescent="0.2">
      <c r="A2966" s="25" t="s">
        <v>61</v>
      </c>
      <c r="B2966" s="11" t="s">
        <v>61</v>
      </c>
      <c r="C2966" s="12">
        <v>646</v>
      </c>
      <c r="D2966" s="11" t="s">
        <v>61</v>
      </c>
      <c r="E2966" s="11" t="s">
        <v>447</v>
      </c>
      <c r="F2966" s="11" t="s">
        <v>312</v>
      </c>
      <c r="G2966" s="12" t="s">
        <v>318</v>
      </c>
      <c r="H2966" s="205">
        <v>122246</v>
      </c>
      <c r="I2966" s="205">
        <v>124998</v>
      </c>
      <c r="J2966" s="205">
        <v>127787</v>
      </c>
      <c r="K2966" s="205">
        <v>130570</v>
      </c>
      <c r="L2966" s="205">
        <v>133570</v>
      </c>
      <c r="M2966">
        <v>136854</v>
      </c>
      <c r="N2966">
        <v>140618</v>
      </c>
      <c r="O2966">
        <v>144806</v>
      </c>
      <c r="P2966">
        <v>148863</v>
      </c>
      <c r="Q2966">
        <v>152871</v>
      </c>
      <c r="R2966">
        <v>156492</v>
      </c>
      <c r="S2966">
        <v>159005</v>
      </c>
      <c r="T2966">
        <v>160337</v>
      </c>
      <c r="U2966">
        <v>161818</v>
      </c>
      <c r="V2966">
        <v>163468</v>
      </c>
      <c r="W2966">
        <v>165599</v>
      </c>
      <c r="X2966">
        <v>169144</v>
      </c>
      <c r="Y2966">
        <v>174154</v>
      </c>
      <c r="Z2966">
        <v>178793</v>
      </c>
      <c r="AA2966">
        <v>183158</v>
      </c>
      <c r="AB2966">
        <v>186934</v>
      </c>
      <c r="AC2966">
        <v>189128</v>
      </c>
      <c r="AD2966">
        <v>189602</v>
      </c>
      <c r="AE2966" s="21" t="s">
        <v>1</v>
      </c>
    </row>
    <row r="2967" spans="1:31" x14ac:dyDescent="0.2">
      <c r="A2967" s="27" t="s">
        <v>61</v>
      </c>
      <c r="B2967" s="13" t="s">
        <v>61</v>
      </c>
      <c r="C2967" s="14">
        <v>646</v>
      </c>
      <c r="D2967" s="13" t="s">
        <v>61</v>
      </c>
      <c r="E2967" s="13" t="s">
        <v>494</v>
      </c>
      <c r="F2967" s="13" t="s">
        <v>313</v>
      </c>
      <c r="G2967" s="14" t="s">
        <v>318</v>
      </c>
      <c r="H2967" s="205">
        <v>121711</v>
      </c>
      <c r="I2967" s="205">
        <v>124669</v>
      </c>
      <c r="J2967" s="205">
        <v>127184</v>
      </c>
      <c r="K2967" s="205">
        <v>129824.99999999999</v>
      </c>
      <c r="L2967" s="205">
        <v>132738</v>
      </c>
      <c r="M2967">
        <v>135951</v>
      </c>
      <c r="N2967">
        <v>139711</v>
      </c>
      <c r="O2967">
        <v>143973</v>
      </c>
      <c r="P2967">
        <v>148100</v>
      </c>
      <c r="Q2967">
        <v>152199</v>
      </c>
      <c r="R2967">
        <v>155970</v>
      </c>
      <c r="S2967">
        <v>158739</v>
      </c>
      <c r="T2967">
        <v>160434</v>
      </c>
      <c r="U2967">
        <v>162253</v>
      </c>
      <c r="V2967">
        <v>164281</v>
      </c>
      <c r="W2967">
        <v>166793</v>
      </c>
      <c r="X2967">
        <v>170647</v>
      </c>
      <c r="Y2967">
        <v>175871</v>
      </c>
      <c r="Z2967">
        <v>180723</v>
      </c>
      <c r="AA2967">
        <v>185324</v>
      </c>
      <c r="AB2967">
        <v>189356</v>
      </c>
      <c r="AC2967">
        <v>191852</v>
      </c>
      <c r="AD2967">
        <v>192665</v>
      </c>
      <c r="AE2967" s="22" t="s">
        <v>1</v>
      </c>
    </row>
    <row r="2968" spans="1:31" x14ac:dyDescent="0.2">
      <c r="A2968" s="25" t="s">
        <v>61</v>
      </c>
      <c r="B2968" s="11" t="s">
        <v>61</v>
      </c>
      <c r="C2968" s="12">
        <v>646</v>
      </c>
      <c r="D2968" s="11" t="s">
        <v>61</v>
      </c>
      <c r="E2968" s="11" t="s">
        <v>448</v>
      </c>
      <c r="F2968" s="11" t="s">
        <v>312</v>
      </c>
      <c r="G2968" s="12" t="s">
        <v>333</v>
      </c>
      <c r="H2968" s="205">
        <v>119579</v>
      </c>
      <c r="I2968" s="205">
        <v>122200</v>
      </c>
      <c r="J2968" s="205">
        <v>124895</v>
      </c>
      <c r="K2968" s="205">
        <v>127484</v>
      </c>
      <c r="L2968" s="205">
        <v>130377.00000000001</v>
      </c>
      <c r="M2968">
        <v>133412</v>
      </c>
      <c r="N2968">
        <v>136713</v>
      </c>
      <c r="O2968">
        <v>140542</v>
      </c>
      <c r="P2968">
        <v>144753</v>
      </c>
      <c r="Q2968">
        <v>148750</v>
      </c>
      <c r="R2968">
        <v>152841</v>
      </c>
      <c r="S2968">
        <v>156516</v>
      </c>
      <c r="T2968">
        <v>158892</v>
      </c>
      <c r="U2968">
        <v>160039</v>
      </c>
      <c r="V2968">
        <v>161674</v>
      </c>
      <c r="W2968">
        <v>163256</v>
      </c>
      <c r="X2968">
        <v>165338</v>
      </c>
      <c r="Y2968">
        <v>169059</v>
      </c>
      <c r="Z2968">
        <v>174208</v>
      </c>
      <c r="AA2968">
        <v>178750</v>
      </c>
      <c r="AB2968">
        <v>183190</v>
      </c>
      <c r="AC2968">
        <v>186983</v>
      </c>
      <c r="AD2968">
        <v>188957</v>
      </c>
      <c r="AE2968" s="21" t="s">
        <v>1</v>
      </c>
    </row>
    <row r="2969" spans="1:31" x14ac:dyDescent="0.2">
      <c r="A2969" s="27" t="s">
        <v>61</v>
      </c>
      <c r="B2969" s="13" t="s">
        <v>61</v>
      </c>
      <c r="C2969" s="14">
        <v>646</v>
      </c>
      <c r="D2969" s="13" t="s">
        <v>61</v>
      </c>
      <c r="E2969" s="13" t="s">
        <v>495</v>
      </c>
      <c r="F2969" s="13" t="s">
        <v>313</v>
      </c>
      <c r="G2969" s="14" t="s">
        <v>333</v>
      </c>
      <c r="H2969" s="205">
        <v>118425</v>
      </c>
      <c r="I2969" s="205">
        <v>121682</v>
      </c>
      <c r="J2969" s="205">
        <v>124514</v>
      </c>
      <c r="K2969" s="205">
        <v>126839</v>
      </c>
      <c r="L2969" s="205">
        <v>129598.99999999999</v>
      </c>
      <c r="M2969">
        <v>132547</v>
      </c>
      <c r="N2969">
        <v>135768</v>
      </c>
      <c r="O2969">
        <v>139592</v>
      </c>
      <c r="P2969">
        <v>143859</v>
      </c>
      <c r="Q2969">
        <v>147928</v>
      </c>
      <c r="R2969">
        <v>152105</v>
      </c>
      <c r="S2969">
        <v>155933</v>
      </c>
      <c r="T2969">
        <v>158585</v>
      </c>
      <c r="U2969">
        <v>160062</v>
      </c>
      <c r="V2969">
        <v>162051</v>
      </c>
      <c r="W2969">
        <v>164031</v>
      </c>
      <c r="X2969">
        <v>166501</v>
      </c>
      <c r="Y2969">
        <v>170518</v>
      </c>
      <c r="Z2969">
        <v>175846</v>
      </c>
      <c r="AA2969">
        <v>180615</v>
      </c>
      <c r="AB2969">
        <v>185296</v>
      </c>
      <c r="AC2969">
        <v>189348</v>
      </c>
      <c r="AD2969">
        <v>191631</v>
      </c>
      <c r="AE2969" s="22" t="s">
        <v>1</v>
      </c>
    </row>
    <row r="2970" spans="1:31" x14ac:dyDescent="0.2">
      <c r="A2970" s="25" t="s">
        <v>61</v>
      </c>
      <c r="B2970" s="11" t="s">
        <v>61</v>
      </c>
      <c r="C2970" s="12">
        <v>646</v>
      </c>
      <c r="D2970" s="11" t="s">
        <v>61</v>
      </c>
      <c r="E2970" s="11" t="s">
        <v>449</v>
      </c>
      <c r="F2970" s="11" t="s">
        <v>312</v>
      </c>
      <c r="G2970" s="12" t="s">
        <v>340</v>
      </c>
      <c r="H2970" s="205">
        <v>117095</v>
      </c>
      <c r="I2970" s="205">
        <v>119532</v>
      </c>
      <c r="J2970" s="205">
        <v>122130</v>
      </c>
      <c r="K2970" s="205">
        <v>124579</v>
      </c>
      <c r="L2970" s="205">
        <v>127291</v>
      </c>
      <c r="M2970">
        <v>130258.99999999999</v>
      </c>
      <c r="N2970">
        <v>133274</v>
      </c>
      <c r="O2970">
        <v>136568</v>
      </c>
      <c r="P2970">
        <v>140469</v>
      </c>
      <c r="Q2970">
        <v>144586</v>
      </c>
      <c r="R2970">
        <v>148587</v>
      </c>
      <c r="S2970">
        <v>152864</v>
      </c>
      <c r="T2970">
        <v>156623</v>
      </c>
      <c r="U2970">
        <v>158577</v>
      </c>
      <c r="V2970">
        <v>159938</v>
      </c>
      <c r="W2970">
        <v>161623</v>
      </c>
      <c r="X2970">
        <v>162990</v>
      </c>
      <c r="Y2970">
        <v>164971</v>
      </c>
      <c r="Z2970">
        <v>169092</v>
      </c>
      <c r="AA2970">
        <v>174096</v>
      </c>
      <c r="AB2970">
        <v>178611</v>
      </c>
      <c r="AC2970">
        <v>183237</v>
      </c>
      <c r="AD2970">
        <v>187086</v>
      </c>
      <c r="AE2970" s="21" t="s">
        <v>1</v>
      </c>
    </row>
    <row r="2971" spans="1:31" x14ac:dyDescent="0.2">
      <c r="A2971" s="27" t="s">
        <v>61</v>
      </c>
      <c r="B2971" s="13" t="s">
        <v>61</v>
      </c>
      <c r="C2971" s="14">
        <v>646</v>
      </c>
      <c r="D2971" s="13" t="s">
        <v>61</v>
      </c>
      <c r="E2971" s="13" t="s">
        <v>496</v>
      </c>
      <c r="F2971" s="13" t="s">
        <v>313</v>
      </c>
      <c r="G2971" s="14" t="s">
        <v>340</v>
      </c>
      <c r="H2971" s="205">
        <v>115138</v>
      </c>
      <c r="I2971" s="205">
        <v>118396</v>
      </c>
      <c r="J2971" s="205">
        <v>121647</v>
      </c>
      <c r="K2971" s="205">
        <v>124150</v>
      </c>
      <c r="L2971" s="205">
        <v>126612</v>
      </c>
      <c r="M2971">
        <v>129452</v>
      </c>
      <c r="N2971">
        <v>132364</v>
      </c>
      <c r="O2971">
        <v>135564</v>
      </c>
      <c r="P2971">
        <v>139444</v>
      </c>
      <c r="Q2971">
        <v>143623</v>
      </c>
      <c r="R2971">
        <v>147698</v>
      </c>
      <c r="S2971">
        <v>152059</v>
      </c>
      <c r="T2971">
        <v>155980</v>
      </c>
      <c r="U2971">
        <v>158182</v>
      </c>
      <c r="V2971">
        <v>159885</v>
      </c>
      <c r="W2971">
        <v>161940</v>
      </c>
      <c r="X2971">
        <v>163726</v>
      </c>
      <c r="Y2971">
        <v>166102</v>
      </c>
      <c r="Z2971">
        <v>170459</v>
      </c>
      <c r="AA2971">
        <v>175660</v>
      </c>
      <c r="AB2971">
        <v>180412</v>
      </c>
      <c r="AC2971">
        <v>185277</v>
      </c>
      <c r="AD2971">
        <v>189385</v>
      </c>
      <c r="AE2971" s="22" t="s">
        <v>1</v>
      </c>
    </row>
    <row r="2972" spans="1:31" x14ac:dyDescent="0.2">
      <c r="A2972" s="25" t="s">
        <v>61</v>
      </c>
      <c r="B2972" s="11" t="s">
        <v>61</v>
      </c>
      <c r="C2972" s="12">
        <v>646</v>
      </c>
      <c r="D2972" s="11" t="s">
        <v>61</v>
      </c>
      <c r="E2972" s="11" t="s">
        <v>450</v>
      </c>
      <c r="F2972" s="11" t="s">
        <v>312</v>
      </c>
      <c r="G2972" s="12" t="s">
        <v>329</v>
      </c>
      <c r="H2972" s="205">
        <v>114739</v>
      </c>
      <c r="I2972" s="205">
        <v>117022</v>
      </c>
      <c r="J2972" s="205">
        <v>119461</v>
      </c>
      <c r="K2972" s="205">
        <v>121760</v>
      </c>
      <c r="L2972" s="205">
        <v>124371</v>
      </c>
      <c r="M2972">
        <v>127172</v>
      </c>
      <c r="N2972">
        <v>130158.99999999999</v>
      </c>
      <c r="O2972">
        <v>133131</v>
      </c>
      <c r="P2972">
        <v>136473</v>
      </c>
      <c r="Q2972">
        <v>140286</v>
      </c>
      <c r="R2972">
        <v>144369</v>
      </c>
      <c r="S2972">
        <v>148474</v>
      </c>
      <c r="T2972">
        <v>152968</v>
      </c>
      <c r="U2972">
        <v>156290</v>
      </c>
      <c r="V2972">
        <v>158457</v>
      </c>
      <c r="W2972">
        <v>159927</v>
      </c>
      <c r="X2972">
        <v>161518</v>
      </c>
      <c r="Y2972">
        <v>162620</v>
      </c>
      <c r="Z2972">
        <v>164981</v>
      </c>
      <c r="AA2972">
        <v>168964</v>
      </c>
      <c r="AB2972">
        <v>173892</v>
      </c>
      <c r="AC2972">
        <v>178487</v>
      </c>
      <c r="AD2972">
        <v>183335</v>
      </c>
      <c r="AE2972" s="21" t="s">
        <v>1</v>
      </c>
    </row>
    <row r="2973" spans="1:31" x14ac:dyDescent="0.2">
      <c r="A2973" s="27" t="s">
        <v>61</v>
      </c>
      <c r="B2973" s="13" t="s">
        <v>61</v>
      </c>
      <c r="C2973" s="14">
        <v>646</v>
      </c>
      <c r="D2973" s="13" t="s">
        <v>61</v>
      </c>
      <c r="E2973" s="13" t="s">
        <v>497</v>
      </c>
      <c r="F2973" s="13" t="s">
        <v>313</v>
      </c>
      <c r="G2973" s="14" t="s">
        <v>329</v>
      </c>
      <c r="H2973" s="205">
        <v>111912</v>
      </c>
      <c r="I2973" s="205">
        <v>115033</v>
      </c>
      <c r="J2973" s="205">
        <v>118361</v>
      </c>
      <c r="K2973" s="205">
        <v>121225</v>
      </c>
      <c r="L2973" s="205">
        <v>123900</v>
      </c>
      <c r="M2973">
        <v>126461</v>
      </c>
      <c r="N2973">
        <v>129312.00000000001</v>
      </c>
      <c r="O2973">
        <v>132159</v>
      </c>
      <c r="P2973">
        <v>135378</v>
      </c>
      <c r="Q2973">
        <v>139178</v>
      </c>
      <c r="R2973">
        <v>143329</v>
      </c>
      <c r="S2973">
        <v>147515</v>
      </c>
      <c r="T2973">
        <v>152095</v>
      </c>
      <c r="U2973">
        <v>155542</v>
      </c>
      <c r="V2973">
        <v>157972</v>
      </c>
      <c r="W2973">
        <v>159798</v>
      </c>
      <c r="X2973">
        <v>161774</v>
      </c>
      <c r="Y2973">
        <v>163315</v>
      </c>
      <c r="Z2973">
        <v>166003</v>
      </c>
      <c r="AA2973">
        <v>170242</v>
      </c>
      <c r="AB2973">
        <v>175381</v>
      </c>
      <c r="AC2973">
        <v>180218</v>
      </c>
      <c r="AD2973">
        <v>185303</v>
      </c>
      <c r="AE2973" s="22" t="s">
        <v>1</v>
      </c>
    </row>
    <row r="2974" spans="1:31" x14ac:dyDescent="0.2">
      <c r="A2974" s="25" t="s">
        <v>61</v>
      </c>
      <c r="B2974" s="11" t="s">
        <v>61</v>
      </c>
      <c r="C2974" s="12">
        <v>646</v>
      </c>
      <c r="D2974" s="11" t="s">
        <v>61</v>
      </c>
      <c r="E2974" s="11" t="s">
        <v>451</v>
      </c>
      <c r="F2974" s="11" t="s">
        <v>312</v>
      </c>
      <c r="G2974" s="12" t="s">
        <v>361</v>
      </c>
      <c r="H2974" s="205">
        <v>112406</v>
      </c>
      <c r="I2974" s="205">
        <v>114631</v>
      </c>
      <c r="J2974" s="205">
        <v>116925</v>
      </c>
      <c r="K2974" s="205">
        <v>118976</v>
      </c>
      <c r="L2974" s="205">
        <v>121494</v>
      </c>
      <c r="M2974">
        <v>124235</v>
      </c>
      <c r="N2974">
        <v>127070</v>
      </c>
      <c r="O2974">
        <v>130055</v>
      </c>
      <c r="P2974">
        <v>133014</v>
      </c>
      <c r="Q2974">
        <v>136271</v>
      </c>
      <c r="R2974">
        <v>140054</v>
      </c>
      <c r="S2974">
        <v>144202</v>
      </c>
      <c r="T2974">
        <v>148441</v>
      </c>
      <c r="U2974">
        <v>152619</v>
      </c>
      <c r="V2974">
        <v>156149</v>
      </c>
      <c r="W2974">
        <v>158427</v>
      </c>
      <c r="X2974">
        <v>159864</v>
      </c>
      <c r="Y2974">
        <v>161310</v>
      </c>
      <c r="Z2974">
        <v>162606</v>
      </c>
      <c r="AA2974">
        <v>164833</v>
      </c>
      <c r="AB2974">
        <v>168746</v>
      </c>
      <c r="AC2974">
        <v>173702</v>
      </c>
      <c r="AD2974">
        <v>178413</v>
      </c>
      <c r="AE2974" s="21" t="s">
        <v>1</v>
      </c>
    </row>
    <row r="2975" spans="1:31" x14ac:dyDescent="0.2">
      <c r="A2975" s="27" t="s">
        <v>61</v>
      </c>
      <c r="B2975" s="13" t="s">
        <v>61</v>
      </c>
      <c r="C2975" s="14">
        <v>646</v>
      </c>
      <c r="D2975" s="13" t="s">
        <v>61</v>
      </c>
      <c r="E2975" s="13" t="s">
        <v>498</v>
      </c>
      <c r="F2975" s="13" t="s">
        <v>313</v>
      </c>
      <c r="G2975" s="14" t="s">
        <v>361</v>
      </c>
      <c r="H2975" s="205">
        <v>108454</v>
      </c>
      <c r="I2975" s="205">
        <v>111753</v>
      </c>
      <c r="J2975" s="205">
        <v>114921</v>
      </c>
      <c r="K2975" s="205">
        <v>117830</v>
      </c>
      <c r="L2975" s="205">
        <v>120916</v>
      </c>
      <c r="M2975">
        <v>123726</v>
      </c>
      <c r="N2975">
        <v>126317</v>
      </c>
      <c r="O2975">
        <v>129151.00000000001</v>
      </c>
      <c r="P2975">
        <v>131929</v>
      </c>
      <c r="Q2975">
        <v>135077</v>
      </c>
      <c r="R2975">
        <v>138857</v>
      </c>
      <c r="S2975">
        <v>143082</v>
      </c>
      <c r="T2975">
        <v>147411</v>
      </c>
      <c r="U2975">
        <v>151620</v>
      </c>
      <c r="V2975">
        <v>155295</v>
      </c>
      <c r="W2975">
        <v>157851</v>
      </c>
      <c r="X2975">
        <v>159658</v>
      </c>
      <c r="Y2975">
        <v>161504</v>
      </c>
      <c r="Z2975">
        <v>163170</v>
      </c>
      <c r="AA2975">
        <v>165750</v>
      </c>
      <c r="AB2975">
        <v>169936</v>
      </c>
      <c r="AC2975">
        <v>175111</v>
      </c>
      <c r="AD2975">
        <v>180068</v>
      </c>
      <c r="AE2975" s="22" t="s">
        <v>1</v>
      </c>
    </row>
    <row r="2976" spans="1:31" x14ac:dyDescent="0.2">
      <c r="A2976" s="25" t="s">
        <v>61</v>
      </c>
      <c r="B2976" s="11" t="s">
        <v>61</v>
      </c>
      <c r="C2976" s="12">
        <v>646</v>
      </c>
      <c r="D2976" s="11" t="s">
        <v>61</v>
      </c>
      <c r="E2976" s="11" t="s">
        <v>452</v>
      </c>
      <c r="F2976" s="11" t="s">
        <v>312</v>
      </c>
      <c r="G2976" s="12" t="s">
        <v>328</v>
      </c>
      <c r="H2976" s="205">
        <v>110595</v>
      </c>
      <c r="I2976" s="205">
        <v>112253</v>
      </c>
      <c r="J2976" s="205">
        <v>114499</v>
      </c>
      <c r="K2976" s="205">
        <v>116290</v>
      </c>
      <c r="L2976" s="205">
        <v>118594</v>
      </c>
      <c r="M2976">
        <v>121299</v>
      </c>
      <c r="N2976">
        <v>124116</v>
      </c>
      <c r="O2976">
        <v>126965</v>
      </c>
      <c r="P2976">
        <v>129916</v>
      </c>
      <c r="Q2976">
        <v>132792</v>
      </c>
      <c r="R2976">
        <v>136022</v>
      </c>
      <c r="S2976">
        <v>139870</v>
      </c>
      <c r="T2976">
        <v>144111</v>
      </c>
      <c r="U2976">
        <v>148077</v>
      </c>
      <c r="V2976">
        <v>152457</v>
      </c>
      <c r="W2976">
        <v>156097</v>
      </c>
      <c r="X2976">
        <v>158344</v>
      </c>
      <c r="Y2976">
        <v>159699</v>
      </c>
      <c r="Z2976">
        <v>161272</v>
      </c>
      <c r="AA2976">
        <v>162437</v>
      </c>
      <c r="AB2976">
        <v>164598</v>
      </c>
      <c r="AC2976">
        <v>168542</v>
      </c>
      <c r="AD2976">
        <v>173561</v>
      </c>
      <c r="AE2976" s="21" t="s">
        <v>1</v>
      </c>
    </row>
    <row r="2977" spans="1:31" x14ac:dyDescent="0.2">
      <c r="A2977" s="27" t="s">
        <v>61</v>
      </c>
      <c r="B2977" s="13" t="s">
        <v>61</v>
      </c>
      <c r="C2977" s="14">
        <v>646</v>
      </c>
      <c r="D2977" s="13" t="s">
        <v>61</v>
      </c>
      <c r="E2977" s="13" t="s">
        <v>499</v>
      </c>
      <c r="F2977" s="13" t="s">
        <v>313</v>
      </c>
      <c r="G2977" s="14" t="s">
        <v>328</v>
      </c>
      <c r="H2977" s="205">
        <v>106253</v>
      </c>
      <c r="I2977" s="205">
        <v>108250</v>
      </c>
      <c r="J2977" s="205">
        <v>111589</v>
      </c>
      <c r="K2977" s="205">
        <v>114249</v>
      </c>
      <c r="L2977" s="205">
        <v>117408</v>
      </c>
      <c r="M2977">
        <v>120680</v>
      </c>
      <c r="N2977">
        <v>123558</v>
      </c>
      <c r="O2977">
        <v>126154</v>
      </c>
      <c r="P2977">
        <v>128875</v>
      </c>
      <c r="Q2977">
        <v>131587</v>
      </c>
      <c r="R2977">
        <v>134721</v>
      </c>
      <c r="S2977">
        <v>138581</v>
      </c>
      <c r="T2977">
        <v>142911</v>
      </c>
      <c r="U2977">
        <v>146898</v>
      </c>
      <c r="V2977">
        <v>151331</v>
      </c>
      <c r="W2977">
        <v>155134</v>
      </c>
      <c r="X2977">
        <v>157678</v>
      </c>
      <c r="Y2977">
        <v>159415</v>
      </c>
      <c r="Z2977">
        <v>161310</v>
      </c>
      <c r="AA2977">
        <v>162874</v>
      </c>
      <c r="AB2977">
        <v>165410</v>
      </c>
      <c r="AC2977">
        <v>169639</v>
      </c>
      <c r="AD2977">
        <v>174883</v>
      </c>
      <c r="AE2977" s="22" t="s">
        <v>1</v>
      </c>
    </row>
    <row r="2978" spans="1:31" x14ac:dyDescent="0.2">
      <c r="A2978" s="25" t="s">
        <v>61</v>
      </c>
      <c r="B2978" s="11" t="s">
        <v>61</v>
      </c>
      <c r="C2978" s="12">
        <v>646</v>
      </c>
      <c r="D2978" s="11" t="s">
        <v>61</v>
      </c>
      <c r="E2978" s="11" t="s">
        <v>453</v>
      </c>
      <c r="F2978" s="11" t="s">
        <v>312</v>
      </c>
      <c r="G2978" s="12" t="s">
        <v>337</v>
      </c>
      <c r="H2978" s="205">
        <v>109511</v>
      </c>
      <c r="I2978" s="205">
        <v>110390</v>
      </c>
      <c r="J2978" s="205">
        <v>112077</v>
      </c>
      <c r="K2978" s="205">
        <v>113721</v>
      </c>
      <c r="L2978" s="205">
        <v>115756</v>
      </c>
      <c r="M2978">
        <v>118280</v>
      </c>
      <c r="N2978">
        <v>121121</v>
      </c>
      <c r="O2978">
        <v>123994</v>
      </c>
      <c r="P2978">
        <v>126801</v>
      </c>
      <c r="Q2978">
        <v>129673</v>
      </c>
      <c r="R2978">
        <v>132524</v>
      </c>
      <c r="S2978">
        <v>135819</v>
      </c>
      <c r="T2978">
        <v>139762</v>
      </c>
      <c r="U2978">
        <v>143730</v>
      </c>
      <c r="V2978">
        <v>147894</v>
      </c>
      <c r="W2978">
        <v>152382</v>
      </c>
      <c r="X2978">
        <v>155993</v>
      </c>
      <c r="Y2978">
        <v>158161</v>
      </c>
      <c r="Z2978">
        <v>159636</v>
      </c>
      <c r="AA2978">
        <v>161081</v>
      </c>
      <c r="AB2978">
        <v>162182</v>
      </c>
      <c r="AC2978">
        <v>164377</v>
      </c>
      <c r="AD2978">
        <v>168385</v>
      </c>
      <c r="AE2978" s="21" t="s">
        <v>1</v>
      </c>
    </row>
    <row r="2979" spans="1:31" x14ac:dyDescent="0.2">
      <c r="A2979" s="27" t="s">
        <v>61</v>
      </c>
      <c r="B2979" s="13" t="s">
        <v>61</v>
      </c>
      <c r="C2979" s="14">
        <v>646</v>
      </c>
      <c r="D2979" s="13" t="s">
        <v>61</v>
      </c>
      <c r="E2979" s="13" t="s">
        <v>500</v>
      </c>
      <c r="F2979" s="13" t="s">
        <v>313</v>
      </c>
      <c r="G2979" s="14" t="s">
        <v>337</v>
      </c>
      <c r="H2979" s="205">
        <v>105967</v>
      </c>
      <c r="I2979" s="205">
        <v>105994</v>
      </c>
      <c r="J2979" s="205">
        <v>108041</v>
      </c>
      <c r="K2979" s="205">
        <v>110782</v>
      </c>
      <c r="L2979" s="205">
        <v>113684</v>
      </c>
      <c r="M2979">
        <v>117057</v>
      </c>
      <c r="N2979">
        <v>120450</v>
      </c>
      <c r="O2979">
        <v>123371</v>
      </c>
      <c r="P2979">
        <v>125830</v>
      </c>
      <c r="Q2979">
        <v>128489</v>
      </c>
      <c r="R2979">
        <v>131192</v>
      </c>
      <c r="S2979">
        <v>134410</v>
      </c>
      <c r="T2979">
        <v>138378</v>
      </c>
      <c r="U2979">
        <v>142360</v>
      </c>
      <c r="V2979">
        <v>146566</v>
      </c>
      <c r="W2979">
        <v>151127</v>
      </c>
      <c r="X2979">
        <v>154922</v>
      </c>
      <c r="Y2979">
        <v>157402</v>
      </c>
      <c r="Z2979">
        <v>159172</v>
      </c>
      <c r="AA2979">
        <v>160968</v>
      </c>
      <c r="AB2979">
        <v>162492</v>
      </c>
      <c r="AC2979">
        <v>165079</v>
      </c>
      <c r="AD2979">
        <v>169384</v>
      </c>
      <c r="AE2979" s="22" t="s">
        <v>1</v>
      </c>
    </row>
    <row r="2980" spans="1:31" x14ac:dyDescent="0.2">
      <c r="A2980" s="25" t="s">
        <v>61</v>
      </c>
      <c r="B2980" s="11" t="s">
        <v>61</v>
      </c>
      <c r="C2980" s="12">
        <v>646</v>
      </c>
      <c r="D2980" s="11" t="s">
        <v>61</v>
      </c>
      <c r="E2980" s="11" t="s">
        <v>454</v>
      </c>
      <c r="F2980" s="11" t="s">
        <v>312</v>
      </c>
      <c r="G2980" s="12" t="s">
        <v>369</v>
      </c>
      <c r="H2980" s="205">
        <v>108858</v>
      </c>
      <c r="I2980" s="205">
        <v>109250</v>
      </c>
      <c r="J2980" s="205">
        <v>110162</v>
      </c>
      <c r="K2980" s="205">
        <v>111154</v>
      </c>
      <c r="L2980" s="205">
        <v>113042</v>
      </c>
      <c r="M2980">
        <v>115289</v>
      </c>
      <c r="N2980">
        <v>117983</v>
      </c>
      <c r="O2980">
        <v>120939</v>
      </c>
      <c r="P2980">
        <v>123803</v>
      </c>
      <c r="Q2980">
        <v>126536</v>
      </c>
      <c r="R2980">
        <v>129386</v>
      </c>
      <c r="S2980">
        <v>132302</v>
      </c>
      <c r="T2980">
        <v>135690</v>
      </c>
      <c r="U2980">
        <v>139362</v>
      </c>
      <c r="V2980">
        <v>143524</v>
      </c>
      <c r="W2980">
        <v>147795</v>
      </c>
      <c r="X2980">
        <v>152256</v>
      </c>
      <c r="Y2980">
        <v>155790</v>
      </c>
      <c r="Z2980">
        <v>158072</v>
      </c>
      <c r="AA2980">
        <v>159421</v>
      </c>
      <c r="AB2980">
        <v>160803</v>
      </c>
      <c r="AC2980">
        <v>161940</v>
      </c>
      <c r="AD2980">
        <v>164202</v>
      </c>
      <c r="AE2980" s="21" t="s">
        <v>1</v>
      </c>
    </row>
    <row r="2981" spans="1:31" x14ac:dyDescent="0.2">
      <c r="A2981" s="27" t="s">
        <v>61</v>
      </c>
      <c r="B2981" s="13" t="s">
        <v>61</v>
      </c>
      <c r="C2981" s="14">
        <v>646</v>
      </c>
      <c r="D2981" s="13" t="s">
        <v>61</v>
      </c>
      <c r="E2981" s="13" t="s">
        <v>501</v>
      </c>
      <c r="F2981" s="13" t="s">
        <v>313</v>
      </c>
      <c r="G2981" s="14" t="s">
        <v>369</v>
      </c>
      <c r="H2981" s="205">
        <v>106770</v>
      </c>
      <c r="I2981" s="205">
        <v>105642</v>
      </c>
      <c r="J2981" s="205">
        <v>105728</v>
      </c>
      <c r="K2981" s="205">
        <v>107098</v>
      </c>
      <c r="L2981" s="205">
        <v>110079</v>
      </c>
      <c r="M2981">
        <v>113187</v>
      </c>
      <c r="N2981">
        <v>116712</v>
      </c>
      <c r="O2981">
        <v>120202</v>
      </c>
      <c r="P2981">
        <v>122998</v>
      </c>
      <c r="Q2981">
        <v>125400</v>
      </c>
      <c r="R2981">
        <v>128053</v>
      </c>
      <c r="S2981">
        <v>130840</v>
      </c>
      <c r="T2981">
        <v>134170</v>
      </c>
      <c r="U2981">
        <v>137787</v>
      </c>
      <c r="V2981">
        <v>141983</v>
      </c>
      <c r="W2981">
        <v>146315</v>
      </c>
      <c r="X2981">
        <v>150872</v>
      </c>
      <c r="Y2981">
        <v>154610</v>
      </c>
      <c r="Z2981">
        <v>157109</v>
      </c>
      <c r="AA2981">
        <v>158782</v>
      </c>
      <c r="AB2981">
        <v>160540</v>
      </c>
      <c r="AC2981">
        <v>162119</v>
      </c>
      <c r="AD2981">
        <v>164788</v>
      </c>
      <c r="AE2981" s="22" t="s">
        <v>1</v>
      </c>
    </row>
    <row r="2982" spans="1:31" x14ac:dyDescent="0.2">
      <c r="A2982" s="25" t="s">
        <v>61</v>
      </c>
      <c r="B2982" s="11" t="s">
        <v>61</v>
      </c>
      <c r="C2982" s="12">
        <v>646</v>
      </c>
      <c r="D2982" s="11" t="s">
        <v>61</v>
      </c>
      <c r="E2982" s="11" t="s">
        <v>473</v>
      </c>
      <c r="F2982" s="11" t="s">
        <v>312</v>
      </c>
      <c r="G2982" s="12" t="s">
        <v>359</v>
      </c>
      <c r="H2982">
        <v>108068</v>
      </c>
      <c r="I2982">
        <v>108538</v>
      </c>
      <c r="J2982">
        <v>108966</v>
      </c>
      <c r="K2982">
        <v>109133</v>
      </c>
      <c r="L2982">
        <v>110327</v>
      </c>
      <c r="M2982">
        <v>112428</v>
      </c>
      <c r="N2982">
        <v>114837</v>
      </c>
      <c r="O2982">
        <v>117682</v>
      </c>
      <c r="P2982">
        <v>120728</v>
      </c>
      <c r="Q2982">
        <v>123515</v>
      </c>
      <c r="R2982">
        <v>126228</v>
      </c>
      <c r="S2982">
        <v>129143</v>
      </c>
      <c r="T2982">
        <v>132150</v>
      </c>
      <c r="U2982">
        <v>135276</v>
      </c>
      <c r="V2982">
        <v>139133</v>
      </c>
      <c r="W2982">
        <v>143400</v>
      </c>
      <c r="X2982">
        <v>147646</v>
      </c>
      <c r="Y2982">
        <v>152033</v>
      </c>
      <c r="Z2982">
        <v>155679</v>
      </c>
      <c r="AA2982">
        <v>157833</v>
      </c>
      <c r="AB2982">
        <v>159122</v>
      </c>
      <c r="AC2982">
        <v>160539</v>
      </c>
      <c r="AD2982">
        <v>161744</v>
      </c>
      <c r="AE2982" s="21"/>
    </row>
    <row r="2983" spans="1:31" x14ac:dyDescent="0.2">
      <c r="A2983" s="27" t="s">
        <v>61</v>
      </c>
      <c r="B2983" s="13" t="s">
        <v>61</v>
      </c>
      <c r="C2983" s="14">
        <v>646</v>
      </c>
      <c r="D2983" s="13" t="s">
        <v>61</v>
      </c>
      <c r="E2983" s="13" t="s">
        <v>480</v>
      </c>
      <c r="F2983" s="13" t="s">
        <v>313</v>
      </c>
      <c r="G2983" s="14" t="s">
        <v>359</v>
      </c>
      <c r="H2983">
        <v>107330</v>
      </c>
      <c r="I2983">
        <v>106376</v>
      </c>
      <c r="J2983">
        <v>105312</v>
      </c>
      <c r="K2983">
        <v>104684</v>
      </c>
      <c r="L2983">
        <v>106255</v>
      </c>
      <c r="M2983">
        <v>109442</v>
      </c>
      <c r="N2983">
        <v>112696</v>
      </c>
      <c r="O2983">
        <v>116349</v>
      </c>
      <c r="P2983">
        <v>119793</v>
      </c>
      <c r="Q2983">
        <v>122521</v>
      </c>
      <c r="R2983">
        <v>124920</v>
      </c>
      <c r="S2983">
        <v>127657</v>
      </c>
      <c r="T2983">
        <v>130558</v>
      </c>
      <c r="U2983">
        <v>133550</v>
      </c>
      <c r="V2983">
        <v>137364</v>
      </c>
      <c r="W2983">
        <v>141686</v>
      </c>
      <c r="X2983">
        <v>146016</v>
      </c>
      <c r="Y2983">
        <v>150520</v>
      </c>
      <c r="Z2983">
        <v>154279</v>
      </c>
      <c r="AA2983">
        <v>156670</v>
      </c>
      <c r="AB2983">
        <v>158309</v>
      </c>
      <c r="AC2983">
        <v>160121</v>
      </c>
      <c r="AD2983">
        <v>161785</v>
      </c>
      <c r="AE2983" s="22"/>
    </row>
    <row r="2984" spans="1:31" x14ac:dyDescent="0.2">
      <c r="A2984" s="25" t="s">
        <v>61</v>
      </c>
      <c r="B2984" s="11" t="s">
        <v>61</v>
      </c>
      <c r="C2984" s="12">
        <v>646</v>
      </c>
      <c r="D2984" s="11" t="s">
        <v>61</v>
      </c>
      <c r="E2984" s="11" t="s">
        <v>474</v>
      </c>
      <c r="F2984" s="11" t="s">
        <v>312</v>
      </c>
      <c r="G2984" s="12" t="s">
        <v>341</v>
      </c>
      <c r="H2984">
        <v>107179</v>
      </c>
      <c r="I2984">
        <v>107686</v>
      </c>
      <c r="J2984">
        <v>108194</v>
      </c>
      <c r="K2984">
        <v>107895</v>
      </c>
      <c r="L2984">
        <v>108198</v>
      </c>
      <c r="M2984">
        <v>109564</v>
      </c>
      <c r="N2984">
        <v>111829</v>
      </c>
      <c r="O2984">
        <v>114382</v>
      </c>
      <c r="P2984">
        <v>117458</v>
      </c>
      <c r="Q2984">
        <v>120421</v>
      </c>
      <c r="R2984">
        <v>123184</v>
      </c>
      <c r="S2984">
        <v>125963</v>
      </c>
      <c r="T2984">
        <v>128969</v>
      </c>
      <c r="U2984">
        <v>131730</v>
      </c>
      <c r="V2984">
        <v>135028</v>
      </c>
      <c r="W2984">
        <v>138983</v>
      </c>
      <c r="X2984">
        <v>143229</v>
      </c>
      <c r="Y2984">
        <v>147404</v>
      </c>
      <c r="Z2984">
        <v>151909</v>
      </c>
      <c r="AA2984">
        <v>155421</v>
      </c>
      <c r="AB2984">
        <v>157510</v>
      </c>
      <c r="AC2984">
        <v>158835</v>
      </c>
      <c r="AD2984">
        <v>160321</v>
      </c>
      <c r="AE2984" s="21"/>
    </row>
    <row r="2985" spans="1:31" x14ac:dyDescent="0.2">
      <c r="A2985" s="27" t="s">
        <v>61</v>
      </c>
      <c r="B2985" s="13" t="s">
        <v>61</v>
      </c>
      <c r="C2985" s="14">
        <v>646</v>
      </c>
      <c r="D2985" s="13" t="s">
        <v>61</v>
      </c>
      <c r="E2985" s="13" t="s">
        <v>481</v>
      </c>
      <c r="F2985" s="13" t="s">
        <v>313</v>
      </c>
      <c r="G2985" s="14" t="s">
        <v>341</v>
      </c>
      <c r="H2985">
        <v>108095</v>
      </c>
      <c r="I2985">
        <v>106864</v>
      </c>
      <c r="J2985">
        <v>105976</v>
      </c>
      <c r="K2985">
        <v>104223</v>
      </c>
      <c r="L2985">
        <v>103737</v>
      </c>
      <c r="M2985">
        <v>105476</v>
      </c>
      <c r="N2985">
        <v>108811</v>
      </c>
      <c r="O2985">
        <v>112187</v>
      </c>
      <c r="P2985">
        <v>115927</v>
      </c>
      <c r="Q2985">
        <v>119283</v>
      </c>
      <c r="R2985">
        <v>121995</v>
      </c>
      <c r="S2985">
        <v>124480</v>
      </c>
      <c r="T2985">
        <v>127330</v>
      </c>
      <c r="U2985">
        <v>129929</v>
      </c>
      <c r="V2985">
        <v>133095</v>
      </c>
      <c r="W2985">
        <v>137019</v>
      </c>
      <c r="X2985">
        <v>141342</v>
      </c>
      <c r="Y2985">
        <v>145622</v>
      </c>
      <c r="Z2985">
        <v>150171</v>
      </c>
      <c r="AA2985">
        <v>153805</v>
      </c>
      <c r="AB2985">
        <v>156149</v>
      </c>
      <c r="AC2985">
        <v>157844</v>
      </c>
      <c r="AD2985">
        <v>159741</v>
      </c>
      <c r="AE2985" s="22"/>
    </row>
    <row r="2986" spans="1:31" x14ac:dyDescent="0.2">
      <c r="A2986" s="25" t="s">
        <v>61</v>
      </c>
      <c r="B2986" s="11" t="s">
        <v>61</v>
      </c>
      <c r="C2986" s="12">
        <v>646</v>
      </c>
      <c r="D2986" s="11" t="s">
        <v>61</v>
      </c>
      <c r="E2986" s="11" t="s">
        <v>475</v>
      </c>
      <c r="F2986" s="11" t="s">
        <v>312</v>
      </c>
      <c r="G2986" s="12" t="s">
        <v>334</v>
      </c>
      <c r="H2986">
        <v>106027</v>
      </c>
      <c r="I2986">
        <v>106733</v>
      </c>
      <c r="J2986">
        <v>107281</v>
      </c>
      <c r="K2986">
        <v>107129</v>
      </c>
      <c r="L2986">
        <v>106918</v>
      </c>
      <c r="M2986">
        <v>107327</v>
      </c>
      <c r="N2986">
        <v>108816</v>
      </c>
      <c r="O2986">
        <v>111227</v>
      </c>
      <c r="P2986">
        <v>114153</v>
      </c>
      <c r="Q2986">
        <v>117142</v>
      </c>
      <c r="R2986">
        <v>120073</v>
      </c>
      <c r="S2986">
        <v>122895</v>
      </c>
      <c r="T2986">
        <v>125766</v>
      </c>
      <c r="U2986">
        <v>128548</v>
      </c>
      <c r="V2986">
        <v>131472</v>
      </c>
      <c r="W2986">
        <v>134857</v>
      </c>
      <c r="X2986">
        <v>138786</v>
      </c>
      <c r="Y2986">
        <v>142966</v>
      </c>
      <c r="Z2986">
        <v>147272</v>
      </c>
      <c r="AA2986">
        <v>151640</v>
      </c>
      <c r="AB2986">
        <v>155080</v>
      </c>
      <c r="AC2986">
        <v>157199</v>
      </c>
      <c r="AD2986">
        <v>158594</v>
      </c>
      <c r="AE2986" s="21"/>
    </row>
    <row r="2987" spans="1:31" x14ac:dyDescent="0.2">
      <c r="A2987" s="27" t="s">
        <v>61</v>
      </c>
      <c r="B2987" s="13" t="s">
        <v>61</v>
      </c>
      <c r="C2987" s="14">
        <v>646</v>
      </c>
      <c r="D2987" s="13" t="s">
        <v>61</v>
      </c>
      <c r="E2987" s="13" t="s">
        <v>482</v>
      </c>
      <c r="F2987" s="13" t="s">
        <v>313</v>
      </c>
      <c r="G2987" s="14" t="s">
        <v>334</v>
      </c>
      <c r="H2987">
        <v>107216</v>
      </c>
      <c r="I2987">
        <v>107552</v>
      </c>
      <c r="J2987">
        <v>106391</v>
      </c>
      <c r="K2987">
        <v>104884</v>
      </c>
      <c r="L2987">
        <v>103231</v>
      </c>
      <c r="M2987">
        <v>102852</v>
      </c>
      <c r="N2987">
        <v>104702</v>
      </c>
      <c r="O2987">
        <v>108162</v>
      </c>
      <c r="P2987">
        <v>111767</v>
      </c>
      <c r="Q2987">
        <v>115406</v>
      </c>
      <c r="R2987">
        <v>118725</v>
      </c>
      <c r="S2987">
        <v>121508</v>
      </c>
      <c r="T2987">
        <v>124107</v>
      </c>
      <c r="U2987">
        <v>126705</v>
      </c>
      <c r="V2987">
        <v>129459</v>
      </c>
      <c r="W2987">
        <v>132713</v>
      </c>
      <c r="X2987">
        <v>136627</v>
      </c>
      <c r="Y2987">
        <v>140906</v>
      </c>
      <c r="Z2987">
        <v>145271</v>
      </c>
      <c r="AA2987">
        <v>149684</v>
      </c>
      <c r="AB2987">
        <v>153250</v>
      </c>
      <c r="AC2987">
        <v>155636</v>
      </c>
      <c r="AD2987">
        <v>157417</v>
      </c>
      <c r="AE2987" s="22"/>
    </row>
    <row r="2988" spans="1:31" x14ac:dyDescent="0.2">
      <c r="A2988" s="25" t="s">
        <v>61</v>
      </c>
      <c r="B2988" s="11" t="s">
        <v>61</v>
      </c>
      <c r="C2988" s="12">
        <v>646</v>
      </c>
      <c r="D2988" s="11" t="s">
        <v>61</v>
      </c>
      <c r="E2988" s="11" t="s">
        <v>476</v>
      </c>
      <c r="F2988" s="11" t="s">
        <v>312</v>
      </c>
      <c r="G2988" s="12" t="s">
        <v>345</v>
      </c>
      <c r="H2988">
        <v>104451</v>
      </c>
      <c r="I2988">
        <v>105529</v>
      </c>
      <c r="J2988">
        <v>106265</v>
      </c>
      <c r="K2988">
        <v>106219</v>
      </c>
      <c r="L2988">
        <v>106157</v>
      </c>
      <c r="M2988">
        <v>106004</v>
      </c>
      <c r="N2988">
        <v>106469</v>
      </c>
      <c r="O2988">
        <v>108064</v>
      </c>
      <c r="P2988">
        <v>110991</v>
      </c>
      <c r="Q2988">
        <v>113833</v>
      </c>
      <c r="R2988">
        <v>116785</v>
      </c>
      <c r="S2988">
        <v>119766</v>
      </c>
      <c r="T2988">
        <v>122672</v>
      </c>
      <c r="U2988">
        <v>125343</v>
      </c>
      <c r="V2988">
        <v>128285</v>
      </c>
      <c r="W2988">
        <v>131288</v>
      </c>
      <c r="X2988">
        <v>134642</v>
      </c>
      <c r="Y2988">
        <v>138502</v>
      </c>
      <c r="Z2988">
        <v>142825</v>
      </c>
      <c r="AA2988">
        <v>146999</v>
      </c>
      <c r="AB2988">
        <v>151291</v>
      </c>
      <c r="AC2988">
        <v>154752</v>
      </c>
      <c r="AD2988">
        <v>156934</v>
      </c>
      <c r="AE2988" s="21"/>
    </row>
    <row r="2989" spans="1:31" x14ac:dyDescent="0.2">
      <c r="A2989" s="27" t="s">
        <v>61</v>
      </c>
      <c r="B2989" s="13" t="s">
        <v>61</v>
      </c>
      <c r="C2989" s="14">
        <v>646</v>
      </c>
      <c r="D2989" s="13" t="s">
        <v>61</v>
      </c>
      <c r="E2989" s="13" t="s">
        <v>483</v>
      </c>
      <c r="F2989" s="13" t="s">
        <v>313</v>
      </c>
      <c r="G2989" s="14" t="s">
        <v>345</v>
      </c>
      <c r="H2989">
        <v>103696</v>
      </c>
      <c r="I2989">
        <v>106616</v>
      </c>
      <c r="J2989">
        <v>107003</v>
      </c>
      <c r="K2989">
        <v>105295</v>
      </c>
      <c r="L2989">
        <v>103891</v>
      </c>
      <c r="M2989">
        <v>102302</v>
      </c>
      <c r="N2989">
        <v>101973</v>
      </c>
      <c r="O2989">
        <v>103911</v>
      </c>
      <c r="P2989">
        <v>107743</v>
      </c>
      <c r="Q2989">
        <v>111251</v>
      </c>
      <c r="R2989">
        <v>114840</v>
      </c>
      <c r="S2989">
        <v>118206</v>
      </c>
      <c r="T2989">
        <v>121087</v>
      </c>
      <c r="U2989">
        <v>123486</v>
      </c>
      <c r="V2989">
        <v>126236</v>
      </c>
      <c r="W2989">
        <v>129062.00000000001</v>
      </c>
      <c r="X2989">
        <v>132287</v>
      </c>
      <c r="Y2989">
        <v>136147</v>
      </c>
      <c r="Z2989">
        <v>140551</v>
      </c>
      <c r="AA2989">
        <v>144785</v>
      </c>
      <c r="AB2989">
        <v>149118</v>
      </c>
      <c r="AC2989">
        <v>152704</v>
      </c>
      <c r="AD2989">
        <v>155161</v>
      </c>
      <c r="AE2989" s="22"/>
    </row>
    <row r="2990" spans="1:31" x14ac:dyDescent="0.2">
      <c r="A2990" s="25" t="s">
        <v>61</v>
      </c>
      <c r="B2990" s="11" t="s">
        <v>61</v>
      </c>
      <c r="C2990" s="12">
        <v>646</v>
      </c>
      <c r="D2990" s="11" t="s">
        <v>61</v>
      </c>
      <c r="E2990" s="11" t="s">
        <v>477</v>
      </c>
      <c r="F2990" s="11" t="s">
        <v>312</v>
      </c>
      <c r="G2990" s="12" t="s">
        <v>339</v>
      </c>
      <c r="H2990">
        <v>102453</v>
      </c>
      <c r="I2990">
        <v>103916</v>
      </c>
      <c r="J2990">
        <v>105008</v>
      </c>
      <c r="K2990">
        <v>105206</v>
      </c>
      <c r="L2990">
        <v>105249</v>
      </c>
      <c r="M2990">
        <v>105247</v>
      </c>
      <c r="N2990">
        <v>105103</v>
      </c>
      <c r="O2990">
        <v>105608</v>
      </c>
      <c r="P2990">
        <v>107823</v>
      </c>
      <c r="Q2990">
        <v>110668</v>
      </c>
      <c r="R2990">
        <v>113475</v>
      </c>
      <c r="S2990">
        <v>116469</v>
      </c>
      <c r="T2990">
        <v>119523</v>
      </c>
      <c r="U2990">
        <v>122249</v>
      </c>
      <c r="V2990">
        <v>125075</v>
      </c>
      <c r="W2990">
        <v>128094</v>
      </c>
      <c r="X2990">
        <v>131061</v>
      </c>
      <c r="Y2990">
        <v>134340</v>
      </c>
      <c r="Z2990">
        <v>138353</v>
      </c>
      <c r="AA2990">
        <v>142548</v>
      </c>
      <c r="AB2990">
        <v>146648</v>
      </c>
      <c r="AC2990">
        <v>150954</v>
      </c>
      <c r="AD2990">
        <v>154468</v>
      </c>
      <c r="AE2990" s="21"/>
    </row>
    <row r="2991" spans="1:31" x14ac:dyDescent="0.2">
      <c r="A2991" s="27" t="s">
        <v>61</v>
      </c>
      <c r="B2991" s="13" t="s">
        <v>61</v>
      </c>
      <c r="C2991" s="14">
        <v>646</v>
      </c>
      <c r="D2991" s="13" t="s">
        <v>61</v>
      </c>
      <c r="E2991" s="13" t="s">
        <v>484</v>
      </c>
      <c r="F2991" s="13" t="s">
        <v>313</v>
      </c>
      <c r="G2991" s="14" t="s">
        <v>339</v>
      </c>
      <c r="H2991">
        <v>98451</v>
      </c>
      <c r="I2991">
        <v>103071</v>
      </c>
      <c r="J2991">
        <v>106010</v>
      </c>
      <c r="K2991">
        <v>105902</v>
      </c>
      <c r="L2991">
        <v>104298</v>
      </c>
      <c r="M2991">
        <v>102959</v>
      </c>
      <c r="N2991">
        <v>101377</v>
      </c>
      <c r="O2991">
        <v>101077</v>
      </c>
      <c r="P2991">
        <v>103495</v>
      </c>
      <c r="Q2991">
        <v>107231</v>
      </c>
      <c r="R2991">
        <v>110691</v>
      </c>
      <c r="S2991">
        <v>114311</v>
      </c>
      <c r="T2991">
        <v>117750</v>
      </c>
      <c r="U2991">
        <v>120471</v>
      </c>
      <c r="V2991">
        <v>123017</v>
      </c>
      <c r="W2991">
        <v>125837</v>
      </c>
      <c r="X2991">
        <v>128622.00000000001</v>
      </c>
      <c r="Y2991">
        <v>131776</v>
      </c>
      <c r="Z2991">
        <v>135791</v>
      </c>
      <c r="AA2991">
        <v>140067</v>
      </c>
      <c r="AB2991">
        <v>144223</v>
      </c>
      <c r="AC2991">
        <v>148560</v>
      </c>
      <c r="AD2991">
        <v>152195</v>
      </c>
      <c r="AE2991" s="22"/>
    </row>
    <row r="2992" spans="1:31" x14ac:dyDescent="0.2">
      <c r="A2992" s="25" t="s">
        <v>61</v>
      </c>
      <c r="B2992" s="11" t="s">
        <v>61</v>
      </c>
      <c r="C2992" s="12">
        <v>646</v>
      </c>
      <c r="D2992" s="11" t="s">
        <v>61</v>
      </c>
      <c r="E2992" s="11" t="s">
        <v>478</v>
      </c>
      <c r="F2992" s="11" t="s">
        <v>312</v>
      </c>
      <c r="G2992" s="12" t="s">
        <v>352</v>
      </c>
      <c r="H2992">
        <v>100406</v>
      </c>
      <c r="I2992">
        <v>101896</v>
      </c>
      <c r="J2992">
        <v>103359</v>
      </c>
      <c r="K2992">
        <v>103988</v>
      </c>
      <c r="L2992">
        <v>104238</v>
      </c>
      <c r="M2992">
        <v>104341</v>
      </c>
      <c r="N2992">
        <v>104350</v>
      </c>
      <c r="O2992">
        <v>104198</v>
      </c>
      <c r="P2992">
        <v>105364</v>
      </c>
      <c r="Q2992">
        <v>107497</v>
      </c>
      <c r="R2992">
        <v>110307</v>
      </c>
      <c r="S2992">
        <v>113155</v>
      </c>
      <c r="T2992">
        <v>116215</v>
      </c>
      <c r="U2992">
        <v>119101</v>
      </c>
      <c r="V2992">
        <v>121976</v>
      </c>
      <c r="W2992">
        <v>124877</v>
      </c>
      <c r="X2992">
        <v>127861</v>
      </c>
      <c r="Y2992">
        <v>130750</v>
      </c>
      <c r="Z2992">
        <v>134185</v>
      </c>
      <c r="AA2992">
        <v>138072</v>
      </c>
      <c r="AB2992">
        <v>142195</v>
      </c>
      <c r="AC2992">
        <v>146309</v>
      </c>
      <c r="AD2992">
        <v>150660</v>
      </c>
      <c r="AE2992" s="21"/>
    </row>
    <row r="2993" spans="1:31" x14ac:dyDescent="0.2">
      <c r="A2993" s="27" t="s">
        <v>61</v>
      </c>
      <c r="B2993" s="13" t="s">
        <v>61</v>
      </c>
      <c r="C2993" s="14">
        <v>646</v>
      </c>
      <c r="D2993" s="13" t="s">
        <v>61</v>
      </c>
      <c r="E2993" s="13" t="s">
        <v>485</v>
      </c>
      <c r="F2993" s="13" t="s">
        <v>313</v>
      </c>
      <c r="G2993" s="14" t="s">
        <v>352</v>
      </c>
      <c r="H2993">
        <v>141560</v>
      </c>
      <c r="I2993">
        <v>144739</v>
      </c>
      <c r="J2993">
        <v>148367</v>
      </c>
      <c r="K2993">
        <v>152462</v>
      </c>
      <c r="L2993">
        <v>156660</v>
      </c>
      <c r="M2993">
        <v>160612</v>
      </c>
      <c r="N2993">
        <v>163846</v>
      </c>
      <c r="O2993">
        <v>165859</v>
      </c>
      <c r="P2993">
        <v>167849</v>
      </c>
      <c r="Q2993">
        <v>169477</v>
      </c>
      <c r="R2993">
        <v>171294</v>
      </c>
      <c r="S2993">
        <v>174054</v>
      </c>
      <c r="T2993">
        <v>178584</v>
      </c>
      <c r="U2993">
        <v>117144</v>
      </c>
      <c r="V2993">
        <v>120002</v>
      </c>
      <c r="W2993">
        <v>122616</v>
      </c>
      <c r="X2993">
        <v>125396</v>
      </c>
      <c r="Y2993">
        <v>128098.00000000001</v>
      </c>
      <c r="Z2993">
        <v>131422</v>
      </c>
      <c r="AA2993">
        <v>135310</v>
      </c>
      <c r="AB2993">
        <v>139508</v>
      </c>
      <c r="AC2993">
        <v>143669</v>
      </c>
      <c r="AD2993">
        <v>148038</v>
      </c>
      <c r="AE2993" s="22"/>
    </row>
    <row r="2994" spans="1:31" x14ac:dyDescent="0.2">
      <c r="A2994" s="25" t="s">
        <v>61</v>
      </c>
      <c r="B2994" s="11" t="s">
        <v>61</v>
      </c>
      <c r="C2994" s="12">
        <v>646</v>
      </c>
      <c r="D2994" s="11" t="s">
        <v>61</v>
      </c>
      <c r="E2994" s="11" t="s">
        <v>479</v>
      </c>
      <c r="F2994" s="11" t="s">
        <v>312</v>
      </c>
      <c r="G2994" s="12" t="s">
        <v>338</v>
      </c>
      <c r="H2994">
        <v>98483</v>
      </c>
      <c r="I2994">
        <v>99827</v>
      </c>
      <c r="J2994">
        <v>101316</v>
      </c>
      <c r="K2994">
        <v>102424</v>
      </c>
      <c r="L2994">
        <v>103058</v>
      </c>
      <c r="M2994">
        <v>103331</v>
      </c>
      <c r="N2994">
        <v>103446</v>
      </c>
      <c r="O2994">
        <v>103450</v>
      </c>
      <c r="P2994">
        <v>103951</v>
      </c>
      <c r="Q2994">
        <v>105036</v>
      </c>
      <c r="R2994">
        <v>107135</v>
      </c>
      <c r="S2994">
        <v>109984</v>
      </c>
      <c r="T2994">
        <v>112896</v>
      </c>
      <c r="U2994">
        <v>115798</v>
      </c>
      <c r="V2994">
        <v>118826</v>
      </c>
      <c r="W2994">
        <v>121772</v>
      </c>
      <c r="X2994">
        <v>124638</v>
      </c>
      <c r="Y2994">
        <v>127547</v>
      </c>
      <c r="Z2994">
        <v>130592.00000000001</v>
      </c>
      <c r="AA2994">
        <v>133903</v>
      </c>
      <c r="AB2994">
        <v>137719</v>
      </c>
      <c r="AC2994">
        <v>141854</v>
      </c>
      <c r="AD2994">
        <v>146012</v>
      </c>
      <c r="AE2994" s="21"/>
    </row>
    <row r="2995" spans="1:31" x14ac:dyDescent="0.2">
      <c r="A2995" s="27" t="s">
        <v>61</v>
      </c>
      <c r="B2995" s="13" t="s">
        <v>61</v>
      </c>
      <c r="C2995" s="14">
        <v>646</v>
      </c>
      <c r="D2995" s="13" t="s">
        <v>61</v>
      </c>
      <c r="E2995" s="13" t="s">
        <v>486</v>
      </c>
      <c r="F2995" s="13" t="s">
        <v>313</v>
      </c>
      <c r="G2995" s="14" t="s">
        <v>338</v>
      </c>
      <c r="H2995">
        <v>88275</v>
      </c>
      <c r="I2995">
        <v>92794</v>
      </c>
      <c r="J2995">
        <v>97187</v>
      </c>
      <c r="K2995">
        <v>101451</v>
      </c>
      <c r="L2995">
        <v>103971</v>
      </c>
      <c r="M2995">
        <v>103963</v>
      </c>
      <c r="N2995">
        <v>102434</v>
      </c>
      <c r="O2995">
        <v>101090</v>
      </c>
      <c r="P2995">
        <v>100027</v>
      </c>
      <c r="Q2995">
        <v>100168</v>
      </c>
      <c r="R2995">
        <v>102446</v>
      </c>
      <c r="S2995">
        <v>106159</v>
      </c>
      <c r="T2995">
        <v>109702</v>
      </c>
      <c r="U2995">
        <v>113251</v>
      </c>
      <c r="V2995">
        <v>116682</v>
      </c>
      <c r="W2995">
        <v>119601</v>
      </c>
      <c r="X2995">
        <v>122174</v>
      </c>
      <c r="Y2995">
        <v>124874</v>
      </c>
      <c r="Z2995">
        <v>127749</v>
      </c>
      <c r="AA2995">
        <v>130947</v>
      </c>
      <c r="AB2995">
        <v>134757</v>
      </c>
      <c r="AC2995">
        <v>138958</v>
      </c>
      <c r="AD2995">
        <v>143150</v>
      </c>
      <c r="AE2995" s="22"/>
    </row>
    <row r="2996" spans="1:31" x14ac:dyDescent="0.2">
      <c r="A2996" s="25" t="s">
        <v>61</v>
      </c>
      <c r="B2996" s="11" t="s">
        <v>61</v>
      </c>
      <c r="C2996" s="12">
        <v>646</v>
      </c>
      <c r="D2996" s="11" t="s">
        <v>61</v>
      </c>
      <c r="E2996" s="11" t="s">
        <v>458</v>
      </c>
      <c r="F2996" s="11" t="s">
        <v>312</v>
      </c>
      <c r="G2996" s="12" t="s">
        <v>457</v>
      </c>
      <c r="H2996" s="205">
        <v>544211</v>
      </c>
      <c r="I2996" s="205">
        <v>548117.00000000012</v>
      </c>
      <c r="J2996" s="205">
        <v>553898</v>
      </c>
      <c r="K2996" s="205">
        <v>558193</v>
      </c>
      <c r="L2996" s="205">
        <v>565917</v>
      </c>
      <c r="M2996">
        <v>576860</v>
      </c>
      <c r="N2996">
        <v>589886</v>
      </c>
      <c r="O2996">
        <v>603962</v>
      </c>
      <c r="P2996">
        <v>618706</v>
      </c>
      <c r="Q2996">
        <v>632937.00000000012</v>
      </c>
      <c r="R2996">
        <v>647343.99999999988</v>
      </c>
      <c r="S2996">
        <v>663097</v>
      </c>
      <c r="T2996">
        <v>680682</v>
      </c>
      <c r="U2996">
        <v>698175</v>
      </c>
      <c r="V2996">
        <v>718036</v>
      </c>
      <c r="W2996">
        <v>738656.99999999988</v>
      </c>
      <c r="X2996">
        <v>757468</v>
      </c>
      <c r="Y2996">
        <v>773087</v>
      </c>
      <c r="Z2996">
        <v>786568</v>
      </c>
      <c r="AA2996">
        <v>796193</v>
      </c>
      <c r="AB2996">
        <v>804214.99999999988</v>
      </c>
      <c r="AC2996">
        <v>814233</v>
      </c>
      <c r="AD2996">
        <v>828213.00000000012</v>
      </c>
      <c r="AE2996" s="21" t="s">
        <v>1</v>
      </c>
    </row>
    <row r="2997" spans="1:31" x14ac:dyDescent="0.2">
      <c r="A2997" s="27" t="s">
        <v>61</v>
      </c>
      <c r="B2997" s="13" t="s">
        <v>61</v>
      </c>
      <c r="C2997" s="14">
        <v>646</v>
      </c>
      <c r="D2997" s="13" t="s">
        <v>61</v>
      </c>
      <c r="E2997" s="13" t="s">
        <v>456</v>
      </c>
      <c r="F2997" s="13" t="s">
        <v>312</v>
      </c>
      <c r="G2997" s="14" t="s">
        <v>455</v>
      </c>
      <c r="H2997" s="205">
        <v>511820.00000000006</v>
      </c>
      <c r="I2997" s="205">
        <v>517901.00000000006</v>
      </c>
      <c r="J2997" s="205">
        <v>523228.99999999994</v>
      </c>
      <c r="K2997" s="205">
        <v>524966</v>
      </c>
      <c r="L2997" s="205">
        <v>525620</v>
      </c>
      <c r="M2997">
        <v>526250</v>
      </c>
      <c r="N2997">
        <v>528184</v>
      </c>
      <c r="O2997">
        <v>532547</v>
      </c>
      <c r="P2997">
        <v>542282</v>
      </c>
      <c r="Q2997">
        <v>554176</v>
      </c>
      <c r="R2997">
        <v>567775</v>
      </c>
      <c r="S2997">
        <v>582269</v>
      </c>
      <c r="T2997">
        <v>597072</v>
      </c>
      <c r="U2997">
        <v>611039</v>
      </c>
      <c r="V2997">
        <v>625634</v>
      </c>
      <c r="W2997">
        <v>640888</v>
      </c>
      <c r="X2997">
        <v>656988</v>
      </c>
      <c r="Y2997">
        <v>674105</v>
      </c>
      <c r="Z2997">
        <v>693227</v>
      </c>
      <c r="AA2997">
        <v>713162</v>
      </c>
      <c r="AB2997">
        <v>732933</v>
      </c>
      <c r="AC2997">
        <v>751068.00000000012</v>
      </c>
      <c r="AD2997">
        <v>766667.99999999988</v>
      </c>
      <c r="AE2997" s="22" t="s">
        <v>1</v>
      </c>
    </row>
    <row r="2998" spans="1:31" x14ac:dyDescent="0.2">
      <c r="A2998" s="25" t="s">
        <v>61</v>
      </c>
      <c r="B2998" s="11" t="s">
        <v>61</v>
      </c>
      <c r="C2998" s="12">
        <v>646</v>
      </c>
      <c r="D2998" s="11" t="s">
        <v>61</v>
      </c>
      <c r="E2998" s="11" t="s">
        <v>502</v>
      </c>
      <c r="F2998" s="11" t="s">
        <v>313</v>
      </c>
      <c r="G2998" s="12" t="s">
        <v>457</v>
      </c>
      <c r="H2998" s="205">
        <v>534415</v>
      </c>
      <c r="I2998" s="205">
        <v>533126</v>
      </c>
      <c r="J2998" s="205">
        <v>536646</v>
      </c>
      <c r="K2998" s="205">
        <v>541036</v>
      </c>
      <c r="L2998" s="205">
        <v>551163</v>
      </c>
      <c r="M2998">
        <v>565842.00000000012</v>
      </c>
      <c r="N2998">
        <v>582227.00000000012</v>
      </c>
      <c r="O2998">
        <v>598262.99999999988</v>
      </c>
      <c r="P2998">
        <v>613423</v>
      </c>
      <c r="Q2998">
        <v>627280</v>
      </c>
      <c r="R2998">
        <v>640881</v>
      </c>
      <c r="S2998">
        <v>655968.00000000012</v>
      </c>
      <c r="T2998">
        <v>673347</v>
      </c>
      <c r="U2998">
        <v>690524</v>
      </c>
      <c r="V2998">
        <v>710339</v>
      </c>
      <c r="W2998">
        <v>731281</v>
      </c>
      <c r="X2998">
        <v>750830</v>
      </c>
      <c r="Y2998">
        <v>767569</v>
      </c>
      <c r="Z2998">
        <v>782040.99999999988</v>
      </c>
      <c r="AA2998">
        <v>793098.99999999988</v>
      </c>
      <c r="AB2998">
        <v>802900</v>
      </c>
      <c r="AC2998">
        <v>814801.99999999988</v>
      </c>
      <c r="AD2998">
        <v>830581</v>
      </c>
      <c r="AE2998" s="21" t="s">
        <v>1</v>
      </c>
    </row>
    <row r="2999" spans="1:31" x14ac:dyDescent="0.2">
      <c r="A2999" s="27" t="s">
        <v>61</v>
      </c>
      <c r="B2999" s="13" t="s">
        <v>61</v>
      </c>
      <c r="C2999" s="14">
        <v>646</v>
      </c>
      <c r="D2999" s="13" t="s">
        <v>61</v>
      </c>
      <c r="E2999" s="13" t="s">
        <v>503</v>
      </c>
      <c r="F2999" s="13" t="s">
        <v>313</v>
      </c>
      <c r="G2999" s="14" t="s">
        <v>338</v>
      </c>
      <c r="H2999" s="205">
        <v>491063.99999999994</v>
      </c>
      <c r="I2999" s="205">
        <v>507855</v>
      </c>
      <c r="J2999" s="205">
        <v>519030</v>
      </c>
      <c r="K2999" s="205">
        <v>522473.00000000006</v>
      </c>
      <c r="L2999" s="205">
        <v>520292.00000000006</v>
      </c>
      <c r="M2999">
        <v>515439.99999999994</v>
      </c>
      <c r="N2999">
        <v>512519</v>
      </c>
      <c r="O2999">
        <v>514676.00000000006</v>
      </c>
      <c r="P2999">
        <v>523697</v>
      </c>
      <c r="Q2999">
        <v>537047</v>
      </c>
      <c r="R2999">
        <v>553380</v>
      </c>
      <c r="S2999">
        <v>570351</v>
      </c>
      <c r="T2999">
        <v>586489</v>
      </c>
      <c r="U2999">
        <v>601057</v>
      </c>
      <c r="V2999">
        <v>615396</v>
      </c>
      <c r="W2999">
        <v>629829</v>
      </c>
      <c r="X2999">
        <v>645106</v>
      </c>
      <c r="Y2999">
        <v>661801</v>
      </c>
      <c r="Z2999">
        <v>680784</v>
      </c>
      <c r="AA2999">
        <v>700793</v>
      </c>
      <c r="AB2999">
        <v>720856</v>
      </c>
      <c r="AC2999">
        <v>739527</v>
      </c>
      <c r="AD2999">
        <v>755960.99999999988</v>
      </c>
      <c r="AE2999" s="22" t="s">
        <v>1</v>
      </c>
    </row>
    <row r="3000" spans="1:31" x14ac:dyDescent="0.2">
      <c r="A3000" s="25" t="s">
        <v>61</v>
      </c>
      <c r="B3000" s="11" t="s">
        <v>61</v>
      </c>
      <c r="C3000" s="12">
        <v>646</v>
      </c>
      <c r="D3000" s="11" t="s">
        <v>61</v>
      </c>
      <c r="E3000" s="11" t="s">
        <v>504</v>
      </c>
      <c r="F3000" s="11"/>
      <c r="G3000" s="12"/>
      <c r="H3000" s="205">
        <v>0</v>
      </c>
      <c r="I3000" s="205">
        <v>0</v>
      </c>
      <c r="J3000" s="205">
        <v>0</v>
      </c>
      <c r="K3000" s="205">
        <v>0</v>
      </c>
      <c r="L3000" s="205">
        <v>0</v>
      </c>
      <c r="M3000">
        <v>0</v>
      </c>
      <c r="N3000">
        <v>0</v>
      </c>
      <c r="O3000">
        <v>0</v>
      </c>
      <c r="P3000">
        <v>0</v>
      </c>
      <c r="Q3000">
        <v>0</v>
      </c>
      <c r="R3000">
        <v>0</v>
      </c>
      <c r="S3000">
        <v>0</v>
      </c>
      <c r="T3000">
        <v>0</v>
      </c>
      <c r="U3000">
        <v>0</v>
      </c>
      <c r="V3000">
        <v>0</v>
      </c>
      <c r="W3000">
        <v>0</v>
      </c>
      <c r="X3000">
        <v>0</v>
      </c>
      <c r="Y3000">
        <v>0</v>
      </c>
      <c r="Z3000">
        <v>0</v>
      </c>
      <c r="AA3000">
        <v>0</v>
      </c>
      <c r="AB3000">
        <v>0</v>
      </c>
      <c r="AC3000">
        <v>0</v>
      </c>
      <c r="AD3000">
        <v>0</v>
      </c>
      <c r="AE3000" s="21" t="s">
        <v>1</v>
      </c>
    </row>
    <row r="3001" spans="1:31" x14ac:dyDescent="0.2">
      <c r="A3001" s="27" t="s">
        <v>61</v>
      </c>
      <c r="B3001" s="13" t="s">
        <v>61</v>
      </c>
      <c r="C3001" s="14">
        <v>646</v>
      </c>
      <c r="D3001" s="13" t="s">
        <v>61</v>
      </c>
      <c r="E3001" s="13" t="s">
        <v>505</v>
      </c>
      <c r="F3001" s="13"/>
      <c r="G3001" s="14"/>
      <c r="H3001" s="205">
        <v>9524532</v>
      </c>
      <c r="I3001" s="205">
        <v>9782770</v>
      </c>
      <c r="J3001" s="205">
        <v>10039338</v>
      </c>
      <c r="K3001" s="205">
        <v>10293333</v>
      </c>
      <c r="L3001" s="205">
        <v>10549668</v>
      </c>
      <c r="M3001">
        <v>10811538</v>
      </c>
      <c r="N3001">
        <v>11083629</v>
      </c>
      <c r="O3001">
        <v>11369066</v>
      </c>
      <c r="P3001">
        <v>11668829</v>
      </c>
      <c r="Q3001">
        <v>11980960</v>
      </c>
      <c r="R3001">
        <v>12301969</v>
      </c>
      <c r="S3001">
        <v>12626938</v>
      </c>
      <c r="T3001">
        <v>12952209</v>
      </c>
      <c r="U3001">
        <v>13276517</v>
      </c>
      <c r="V3001">
        <v>13600466</v>
      </c>
      <c r="W3001">
        <v>13924498</v>
      </c>
      <c r="X3001">
        <v>14249748</v>
      </c>
      <c r="Y3001">
        <v>14576991</v>
      </c>
      <c r="Z3001">
        <v>14906021</v>
      </c>
      <c r="AA3001">
        <v>15236259</v>
      </c>
      <c r="AB3001">
        <v>15567728</v>
      </c>
      <c r="AC3001">
        <v>15900437</v>
      </c>
      <c r="AD3001">
        <v>16234390</v>
      </c>
      <c r="AE3001" s="22" t="s">
        <v>1</v>
      </c>
    </row>
    <row r="3002" spans="1:31" x14ac:dyDescent="0.2">
      <c r="A3002" s="25" t="s">
        <v>62</v>
      </c>
      <c r="B3002" s="11" t="s">
        <v>62</v>
      </c>
      <c r="C3002" s="12">
        <v>882</v>
      </c>
      <c r="D3002" s="11" t="s">
        <v>62</v>
      </c>
      <c r="E3002" s="11" t="s">
        <v>440</v>
      </c>
      <c r="F3002" s="11" t="s">
        <v>312</v>
      </c>
      <c r="G3002" s="12" t="s">
        <v>319</v>
      </c>
      <c r="H3002" s="205">
        <v>2426</v>
      </c>
      <c r="I3002" s="205">
        <v>2380</v>
      </c>
      <c r="J3002" s="205">
        <v>2425</v>
      </c>
      <c r="K3002" s="205">
        <v>2483</v>
      </c>
      <c r="L3002" s="205">
        <v>2559</v>
      </c>
      <c r="M3002">
        <v>2641</v>
      </c>
      <c r="N3002">
        <v>2743</v>
      </c>
      <c r="O3002">
        <v>2768</v>
      </c>
      <c r="P3002">
        <v>2700</v>
      </c>
      <c r="Q3002">
        <v>2615</v>
      </c>
      <c r="R3002">
        <v>2535</v>
      </c>
      <c r="S3002">
        <v>2536</v>
      </c>
      <c r="T3002">
        <v>2498</v>
      </c>
      <c r="U3002">
        <v>2562</v>
      </c>
      <c r="V3002">
        <v>2626</v>
      </c>
      <c r="W3002">
        <v>2652</v>
      </c>
      <c r="X3002">
        <v>2447</v>
      </c>
      <c r="Y3002">
        <v>2417</v>
      </c>
      <c r="Z3002">
        <v>2263</v>
      </c>
      <c r="AA3002">
        <v>2100</v>
      </c>
      <c r="AB3002">
        <v>1979</v>
      </c>
      <c r="AC3002">
        <v>2147</v>
      </c>
      <c r="AD3002">
        <v>2122</v>
      </c>
      <c r="AE3002" s="21" t="s">
        <v>1</v>
      </c>
    </row>
    <row r="3003" spans="1:31" x14ac:dyDescent="0.2">
      <c r="A3003" s="27" t="s">
        <v>62</v>
      </c>
      <c r="B3003" s="13" t="s">
        <v>62</v>
      </c>
      <c r="C3003" s="14">
        <v>882</v>
      </c>
      <c r="D3003" s="13" t="s">
        <v>62</v>
      </c>
      <c r="E3003" s="13" t="s">
        <v>487</v>
      </c>
      <c r="F3003" s="13" t="s">
        <v>313</v>
      </c>
      <c r="G3003" s="14" t="s">
        <v>319</v>
      </c>
      <c r="H3003" s="205">
        <v>2558</v>
      </c>
      <c r="I3003" s="205">
        <v>2535</v>
      </c>
      <c r="J3003" s="205">
        <v>2583</v>
      </c>
      <c r="K3003" s="205">
        <v>2667</v>
      </c>
      <c r="L3003" s="205">
        <v>2776</v>
      </c>
      <c r="M3003">
        <v>2887</v>
      </c>
      <c r="N3003">
        <v>2966</v>
      </c>
      <c r="O3003">
        <v>3002</v>
      </c>
      <c r="P3003">
        <v>2920</v>
      </c>
      <c r="Q3003">
        <v>2816</v>
      </c>
      <c r="R3003">
        <v>2721</v>
      </c>
      <c r="S3003">
        <v>2744</v>
      </c>
      <c r="T3003">
        <v>2699</v>
      </c>
      <c r="U3003">
        <v>2771</v>
      </c>
      <c r="V3003">
        <v>2842</v>
      </c>
      <c r="W3003">
        <v>2873</v>
      </c>
      <c r="X3003">
        <v>2646</v>
      </c>
      <c r="Y3003">
        <v>2612</v>
      </c>
      <c r="Z3003">
        <v>2442</v>
      </c>
      <c r="AA3003">
        <v>2261</v>
      </c>
      <c r="AB3003">
        <v>2128</v>
      </c>
      <c r="AC3003">
        <v>2314</v>
      </c>
      <c r="AD3003">
        <v>2286</v>
      </c>
      <c r="AE3003" s="22" t="s">
        <v>1</v>
      </c>
    </row>
    <row r="3004" spans="1:31" x14ac:dyDescent="0.2">
      <c r="A3004" s="25" t="s">
        <v>62</v>
      </c>
      <c r="B3004" s="11" t="s">
        <v>62</v>
      </c>
      <c r="C3004" s="12">
        <v>882</v>
      </c>
      <c r="D3004" s="11" t="s">
        <v>62</v>
      </c>
      <c r="E3004" s="11" t="s">
        <v>441</v>
      </c>
      <c r="F3004" s="11" t="s">
        <v>312</v>
      </c>
      <c r="G3004" s="12" t="s">
        <v>355</v>
      </c>
      <c r="H3004" s="205">
        <v>2368</v>
      </c>
      <c r="I3004" s="205">
        <v>2382</v>
      </c>
      <c r="J3004" s="205">
        <v>2378</v>
      </c>
      <c r="K3004" s="205">
        <v>2419</v>
      </c>
      <c r="L3004" s="205">
        <v>2484</v>
      </c>
      <c r="M3004">
        <v>2563</v>
      </c>
      <c r="N3004">
        <v>2643</v>
      </c>
      <c r="O3004">
        <v>2713</v>
      </c>
      <c r="P3004">
        <v>2665</v>
      </c>
      <c r="Q3004">
        <v>2593</v>
      </c>
      <c r="R3004">
        <v>2515</v>
      </c>
      <c r="S3004">
        <v>2455</v>
      </c>
      <c r="T3004">
        <v>2435</v>
      </c>
      <c r="U3004">
        <v>2495</v>
      </c>
      <c r="V3004">
        <v>2566</v>
      </c>
      <c r="W3004">
        <v>2620</v>
      </c>
      <c r="X3004">
        <v>2617</v>
      </c>
      <c r="Y3004">
        <v>2516</v>
      </c>
      <c r="Z3004">
        <v>2396</v>
      </c>
      <c r="AA3004">
        <v>2243</v>
      </c>
      <c r="AB3004">
        <v>2103</v>
      </c>
      <c r="AC3004">
        <v>2027.0000000000002</v>
      </c>
      <c r="AD3004">
        <v>2078</v>
      </c>
      <c r="AE3004" s="21" t="s">
        <v>1</v>
      </c>
    </row>
    <row r="3005" spans="1:31" x14ac:dyDescent="0.2">
      <c r="A3005" s="27" t="s">
        <v>62</v>
      </c>
      <c r="B3005" s="13" t="s">
        <v>62</v>
      </c>
      <c r="C3005" s="14">
        <v>882</v>
      </c>
      <c r="D3005" s="13" t="s">
        <v>62</v>
      </c>
      <c r="E3005" s="13" t="s">
        <v>488</v>
      </c>
      <c r="F3005" s="13" t="s">
        <v>313</v>
      </c>
      <c r="G3005" s="14" t="s">
        <v>355</v>
      </c>
      <c r="H3005" s="205">
        <v>2511</v>
      </c>
      <c r="I3005" s="205">
        <v>2512</v>
      </c>
      <c r="J3005" s="205">
        <v>2517</v>
      </c>
      <c r="K3005" s="205">
        <v>2577</v>
      </c>
      <c r="L3005" s="205">
        <v>2671</v>
      </c>
      <c r="M3005">
        <v>2779</v>
      </c>
      <c r="N3005">
        <v>2878</v>
      </c>
      <c r="O3005">
        <v>2945</v>
      </c>
      <c r="P3005">
        <v>2890</v>
      </c>
      <c r="Q3005">
        <v>2803</v>
      </c>
      <c r="R3005">
        <v>2710</v>
      </c>
      <c r="S3005">
        <v>2643</v>
      </c>
      <c r="T3005">
        <v>2630</v>
      </c>
      <c r="U3005">
        <v>2696</v>
      </c>
      <c r="V3005">
        <v>2776</v>
      </c>
      <c r="W3005">
        <v>2836</v>
      </c>
      <c r="X3005">
        <v>2833</v>
      </c>
      <c r="Y3005">
        <v>2722</v>
      </c>
      <c r="Z3005">
        <v>2589</v>
      </c>
      <c r="AA3005">
        <v>2421</v>
      </c>
      <c r="AB3005">
        <v>2265</v>
      </c>
      <c r="AC3005">
        <v>2182</v>
      </c>
      <c r="AD3005">
        <v>2239</v>
      </c>
      <c r="AE3005" s="22" t="s">
        <v>1</v>
      </c>
    </row>
    <row r="3006" spans="1:31" x14ac:dyDescent="0.2">
      <c r="A3006" s="25" t="s">
        <v>62</v>
      </c>
      <c r="B3006" s="11" t="s">
        <v>62</v>
      </c>
      <c r="C3006" s="12">
        <v>882</v>
      </c>
      <c r="D3006" s="11" t="s">
        <v>62</v>
      </c>
      <c r="E3006" s="11" t="s">
        <v>442</v>
      </c>
      <c r="F3006" s="11" t="s">
        <v>312</v>
      </c>
      <c r="G3006" s="12" t="s">
        <v>317</v>
      </c>
      <c r="H3006" s="205">
        <v>2321</v>
      </c>
      <c r="I3006" s="205">
        <v>2334</v>
      </c>
      <c r="J3006" s="205">
        <v>2336</v>
      </c>
      <c r="K3006" s="205">
        <v>2361</v>
      </c>
      <c r="L3006" s="205">
        <v>2413</v>
      </c>
      <c r="M3006">
        <v>2483</v>
      </c>
      <c r="N3006">
        <v>2562</v>
      </c>
      <c r="O3006">
        <v>2643</v>
      </c>
      <c r="P3006">
        <v>2617</v>
      </c>
      <c r="Q3006">
        <v>2560</v>
      </c>
      <c r="R3006">
        <v>2490</v>
      </c>
      <c r="S3006">
        <v>2426</v>
      </c>
      <c r="T3006">
        <v>2386</v>
      </c>
      <c r="U3006">
        <v>2435</v>
      </c>
      <c r="V3006">
        <v>2508</v>
      </c>
      <c r="W3006">
        <v>2579</v>
      </c>
      <c r="X3006">
        <v>2613</v>
      </c>
      <c r="Y3006">
        <v>2575</v>
      </c>
      <c r="Z3006">
        <v>2493</v>
      </c>
      <c r="AA3006">
        <v>2363</v>
      </c>
      <c r="AB3006">
        <v>2219</v>
      </c>
      <c r="AC3006">
        <v>2107</v>
      </c>
      <c r="AD3006">
        <v>2079</v>
      </c>
      <c r="AE3006" s="21" t="s">
        <v>1</v>
      </c>
    </row>
    <row r="3007" spans="1:31" x14ac:dyDescent="0.2">
      <c r="A3007" s="27" t="s">
        <v>62</v>
      </c>
      <c r="B3007" s="13" t="s">
        <v>62</v>
      </c>
      <c r="C3007" s="14">
        <v>882</v>
      </c>
      <c r="D3007" s="13" t="s">
        <v>62</v>
      </c>
      <c r="E3007" s="13" t="s">
        <v>489</v>
      </c>
      <c r="F3007" s="13" t="s">
        <v>313</v>
      </c>
      <c r="G3007" s="14" t="s">
        <v>317</v>
      </c>
      <c r="H3007" s="205">
        <v>2474</v>
      </c>
      <c r="I3007" s="205">
        <v>2469</v>
      </c>
      <c r="J3007" s="205">
        <v>2466</v>
      </c>
      <c r="K3007" s="205">
        <v>2501</v>
      </c>
      <c r="L3007" s="205">
        <v>2575</v>
      </c>
      <c r="M3007">
        <v>2673</v>
      </c>
      <c r="N3007">
        <v>2777</v>
      </c>
      <c r="O3007">
        <v>2867</v>
      </c>
      <c r="P3007">
        <v>2840</v>
      </c>
      <c r="Q3007">
        <v>2774</v>
      </c>
      <c r="R3007">
        <v>2690</v>
      </c>
      <c r="S3007">
        <v>2616</v>
      </c>
      <c r="T3007">
        <v>2576</v>
      </c>
      <c r="U3007">
        <v>2630</v>
      </c>
      <c r="V3007">
        <v>2711</v>
      </c>
      <c r="W3007">
        <v>2790</v>
      </c>
      <c r="X3007">
        <v>2828</v>
      </c>
      <c r="Y3007">
        <v>2787</v>
      </c>
      <c r="Z3007">
        <v>2697</v>
      </c>
      <c r="AA3007">
        <v>2553</v>
      </c>
      <c r="AB3007">
        <v>2394</v>
      </c>
      <c r="AC3007">
        <v>2270</v>
      </c>
      <c r="AD3007">
        <v>2240</v>
      </c>
      <c r="AE3007" s="22" t="s">
        <v>1</v>
      </c>
    </row>
    <row r="3008" spans="1:31" x14ac:dyDescent="0.2">
      <c r="A3008" s="25" t="s">
        <v>62</v>
      </c>
      <c r="B3008" s="11" t="s">
        <v>62</v>
      </c>
      <c r="C3008" s="12">
        <v>882</v>
      </c>
      <c r="D3008" s="11" t="s">
        <v>62</v>
      </c>
      <c r="E3008" s="11" t="s">
        <v>443</v>
      </c>
      <c r="F3008" s="11" t="s">
        <v>312</v>
      </c>
      <c r="G3008" s="12" t="s">
        <v>356</v>
      </c>
      <c r="H3008" s="205">
        <v>2281</v>
      </c>
      <c r="I3008" s="205">
        <v>2294</v>
      </c>
      <c r="J3008" s="205">
        <v>2299</v>
      </c>
      <c r="K3008" s="205">
        <v>2307</v>
      </c>
      <c r="L3008" s="205">
        <v>2344</v>
      </c>
      <c r="M3008">
        <v>2402</v>
      </c>
      <c r="N3008">
        <v>2477</v>
      </c>
      <c r="O3008">
        <v>2561</v>
      </c>
      <c r="P3008">
        <v>2557</v>
      </c>
      <c r="Q3008">
        <v>2518</v>
      </c>
      <c r="R3008">
        <v>2460</v>
      </c>
      <c r="S3008">
        <v>2398</v>
      </c>
      <c r="T3008">
        <v>2347</v>
      </c>
      <c r="U3008">
        <v>2382</v>
      </c>
      <c r="V3008">
        <v>2451</v>
      </c>
      <c r="W3008">
        <v>2529</v>
      </c>
      <c r="X3008">
        <v>2589</v>
      </c>
      <c r="Y3008">
        <v>2599</v>
      </c>
      <c r="Z3008">
        <v>2561</v>
      </c>
      <c r="AA3008">
        <v>2459</v>
      </c>
      <c r="AB3008">
        <v>2326</v>
      </c>
      <c r="AC3008">
        <v>2197</v>
      </c>
      <c r="AD3008">
        <v>2116</v>
      </c>
      <c r="AE3008" s="21" t="s">
        <v>1</v>
      </c>
    </row>
    <row r="3009" spans="1:31" x14ac:dyDescent="0.2">
      <c r="A3009" s="27" t="s">
        <v>62</v>
      </c>
      <c r="B3009" s="13" t="s">
        <v>62</v>
      </c>
      <c r="C3009" s="14">
        <v>882</v>
      </c>
      <c r="D3009" s="13" t="s">
        <v>62</v>
      </c>
      <c r="E3009" s="13" t="s">
        <v>490</v>
      </c>
      <c r="F3009" s="13" t="s">
        <v>313</v>
      </c>
      <c r="G3009" s="14" t="s">
        <v>356</v>
      </c>
      <c r="H3009" s="205">
        <v>2446</v>
      </c>
      <c r="I3009" s="205">
        <v>2436</v>
      </c>
      <c r="J3009" s="205">
        <v>2427</v>
      </c>
      <c r="K3009" s="205">
        <v>2435</v>
      </c>
      <c r="L3009" s="205">
        <v>2488</v>
      </c>
      <c r="M3009">
        <v>2570</v>
      </c>
      <c r="N3009">
        <v>2670</v>
      </c>
      <c r="O3009">
        <v>2772</v>
      </c>
      <c r="P3009">
        <v>2774</v>
      </c>
      <c r="Q3009">
        <v>2730</v>
      </c>
      <c r="R3009">
        <v>2661</v>
      </c>
      <c r="S3009">
        <v>2589</v>
      </c>
      <c r="T3009">
        <v>2533</v>
      </c>
      <c r="U3009">
        <v>2571</v>
      </c>
      <c r="V3009">
        <v>2648</v>
      </c>
      <c r="W3009">
        <v>2735</v>
      </c>
      <c r="X3009">
        <v>2801</v>
      </c>
      <c r="Y3009">
        <v>2813</v>
      </c>
      <c r="Z3009">
        <v>2772</v>
      </c>
      <c r="AA3009">
        <v>2659</v>
      </c>
      <c r="AB3009">
        <v>2512</v>
      </c>
      <c r="AC3009">
        <v>2369</v>
      </c>
      <c r="AD3009">
        <v>2280</v>
      </c>
      <c r="AE3009" s="22" t="s">
        <v>1</v>
      </c>
    </row>
    <row r="3010" spans="1:31" x14ac:dyDescent="0.2">
      <c r="A3010" s="25" t="s">
        <v>62</v>
      </c>
      <c r="B3010" s="11" t="s">
        <v>62</v>
      </c>
      <c r="C3010" s="12">
        <v>882</v>
      </c>
      <c r="D3010" s="11" t="s">
        <v>62</v>
      </c>
      <c r="E3010" s="11" t="s">
        <v>444</v>
      </c>
      <c r="F3010" s="11" t="s">
        <v>312</v>
      </c>
      <c r="G3010" s="12" t="s">
        <v>327</v>
      </c>
      <c r="H3010" s="205">
        <v>2247</v>
      </c>
      <c r="I3010" s="205">
        <v>2258</v>
      </c>
      <c r="J3010" s="205">
        <v>2265</v>
      </c>
      <c r="K3010" s="205">
        <v>2254</v>
      </c>
      <c r="L3010" s="205">
        <v>2277</v>
      </c>
      <c r="M3010">
        <v>2323</v>
      </c>
      <c r="N3010">
        <v>2388</v>
      </c>
      <c r="O3010">
        <v>2470</v>
      </c>
      <c r="P3010">
        <v>2489</v>
      </c>
      <c r="Q3010">
        <v>2469</v>
      </c>
      <c r="R3010">
        <v>2425</v>
      </c>
      <c r="S3010">
        <v>2370</v>
      </c>
      <c r="T3010">
        <v>2316</v>
      </c>
      <c r="U3010">
        <v>2333</v>
      </c>
      <c r="V3010">
        <v>2394</v>
      </c>
      <c r="W3010">
        <v>2475</v>
      </c>
      <c r="X3010">
        <v>2549</v>
      </c>
      <c r="Y3010">
        <v>2593</v>
      </c>
      <c r="Z3010">
        <v>2605</v>
      </c>
      <c r="AA3010">
        <v>2536</v>
      </c>
      <c r="AB3010">
        <v>2419</v>
      </c>
      <c r="AC3010">
        <v>2291</v>
      </c>
      <c r="AD3010">
        <v>2179</v>
      </c>
      <c r="AE3010" s="21" t="s">
        <v>1</v>
      </c>
    </row>
    <row r="3011" spans="1:31" x14ac:dyDescent="0.2">
      <c r="A3011" s="27" t="s">
        <v>62</v>
      </c>
      <c r="B3011" s="13" t="s">
        <v>62</v>
      </c>
      <c r="C3011" s="14">
        <v>882</v>
      </c>
      <c r="D3011" s="13" t="s">
        <v>62</v>
      </c>
      <c r="E3011" s="13" t="s">
        <v>491</v>
      </c>
      <c r="F3011" s="13" t="s">
        <v>313</v>
      </c>
      <c r="G3011" s="14" t="s">
        <v>327</v>
      </c>
      <c r="H3011" s="205">
        <v>2424</v>
      </c>
      <c r="I3011" s="205">
        <v>2411</v>
      </c>
      <c r="J3011" s="205">
        <v>2397</v>
      </c>
      <c r="K3011" s="205">
        <v>2376</v>
      </c>
      <c r="L3011" s="205">
        <v>2407</v>
      </c>
      <c r="M3011">
        <v>2473</v>
      </c>
      <c r="N3011">
        <v>2561</v>
      </c>
      <c r="O3011">
        <v>2665</v>
      </c>
      <c r="P3011">
        <v>2696</v>
      </c>
      <c r="Q3011">
        <v>2676</v>
      </c>
      <c r="R3011">
        <v>2624</v>
      </c>
      <c r="S3011">
        <v>2560</v>
      </c>
      <c r="T3011">
        <v>2499</v>
      </c>
      <c r="U3011">
        <v>2517</v>
      </c>
      <c r="V3011">
        <v>2584</v>
      </c>
      <c r="W3011">
        <v>2674</v>
      </c>
      <c r="X3011">
        <v>2756</v>
      </c>
      <c r="Y3011">
        <v>2805</v>
      </c>
      <c r="Z3011">
        <v>2820</v>
      </c>
      <c r="AA3011">
        <v>2744</v>
      </c>
      <c r="AB3011">
        <v>2615</v>
      </c>
      <c r="AC3011">
        <v>2473</v>
      </c>
      <c r="AD3011">
        <v>2350</v>
      </c>
      <c r="AE3011" s="22" t="s">
        <v>1</v>
      </c>
    </row>
    <row r="3012" spans="1:31" x14ac:dyDescent="0.2">
      <c r="A3012" s="25" t="s">
        <v>62</v>
      </c>
      <c r="B3012" s="11" t="s">
        <v>62</v>
      </c>
      <c r="C3012" s="12">
        <v>882</v>
      </c>
      <c r="D3012" s="11" t="s">
        <v>62</v>
      </c>
      <c r="E3012" s="11" t="s">
        <v>445</v>
      </c>
      <c r="F3012" s="11" t="s">
        <v>312</v>
      </c>
      <c r="G3012" s="12" t="s">
        <v>320</v>
      </c>
      <c r="H3012" s="205">
        <v>2219</v>
      </c>
      <c r="I3012" s="205">
        <v>2226</v>
      </c>
      <c r="J3012" s="205">
        <v>2234</v>
      </c>
      <c r="K3012" s="205">
        <v>2210</v>
      </c>
      <c r="L3012" s="205">
        <v>2209</v>
      </c>
      <c r="M3012">
        <v>2244</v>
      </c>
      <c r="N3012">
        <v>2299</v>
      </c>
      <c r="O3012">
        <v>2373</v>
      </c>
      <c r="P3012">
        <v>2411</v>
      </c>
      <c r="Q3012">
        <v>2415</v>
      </c>
      <c r="R3012">
        <v>2386</v>
      </c>
      <c r="S3012">
        <v>2341</v>
      </c>
      <c r="T3012">
        <v>2291</v>
      </c>
      <c r="U3012">
        <v>2293</v>
      </c>
      <c r="V3012">
        <v>2333</v>
      </c>
      <c r="W3012">
        <v>2413</v>
      </c>
      <c r="X3012">
        <v>2496</v>
      </c>
      <c r="Y3012">
        <v>2562</v>
      </c>
      <c r="Z3012">
        <v>2613</v>
      </c>
      <c r="AA3012">
        <v>2600</v>
      </c>
      <c r="AB3012">
        <v>2505</v>
      </c>
      <c r="AC3012">
        <v>2382</v>
      </c>
      <c r="AD3012">
        <v>2260</v>
      </c>
      <c r="AE3012" s="21" t="s">
        <v>1</v>
      </c>
    </row>
    <row r="3013" spans="1:31" x14ac:dyDescent="0.2">
      <c r="A3013" s="27" t="s">
        <v>62</v>
      </c>
      <c r="B3013" s="13" t="s">
        <v>62</v>
      </c>
      <c r="C3013" s="14">
        <v>882</v>
      </c>
      <c r="D3013" s="13" t="s">
        <v>62</v>
      </c>
      <c r="E3013" s="13" t="s">
        <v>492</v>
      </c>
      <c r="F3013" s="13" t="s">
        <v>313</v>
      </c>
      <c r="G3013" s="14" t="s">
        <v>320</v>
      </c>
      <c r="H3013" s="205">
        <v>2406</v>
      </c>
      <c r="I3013" s="205">
        <v>2390</v>
      </c>
      <c r="J3013" s="205">
        <v>2375</v>
      </c>
      <c r="K3013" s="205">
        <v>2333</v>
      </c>
      <c r="L3013" s="205">
        <v>2328</v>
      </c>
      <c r="M3013">
        <v>2377</v>
      </c>
      <c r="N3013">
        <v>2454</v>
      </c>
      <c r="O3013">
        <v>2550</v>
      </c>
      <c r="P3013">
        <v>2604</v>
      </c>
      <c r="Q3013">
        <v>2615</v>
      </c>
      <c r="R3013">
        <v>2582</v>
      </c>
      <c r="S3013">
        <v>2529</v>
      </c>
      <c r="T3013">
        <v>2471</v>
      </c>
      <c r="U3013">
        <v>2473</v>
      </c>
      <c r="V3013">
        <v>2517</v>
      </c>
      <c r="W3013">
        <v>2605</v>
      </c>
      <c r="X3013">
        <v>2698</v>
      </c>
      <c r="Y3013">
        <v>2771</v>
      </c>
      <c r="Z3013">
        <v>2827</v>
      </c>
      <c r="AA3013">
        <v>2814</v>
      </c>
      <c r="AB3013">
        <v>2709</v>
      </c>
      <c r="AC3013">
        <v>2573</v>
      </c>
      <c r="AD3013">
        <v>2438</v>
      </c>
      <c r="AE3013" s="22" t="s">
        <v>1</v>
      </c>
    </row>
    <row r="3014" spans="1:31" x14ac:dyDescent="0.2">
      <c r="A3014" s="25" t="s">
        <v>62</v>
      </c>
      <c r="B3014" s="11" t="s">
        <v>62</v>
      </c>
      <c r="C3014" s="12">
        <v>882</v>
      </c>
      <c r="D3014" s="11" t="s">
        <v>62</v>
      </c>
      <c r="E3014" s="11" t="s">
        <v>446</v>
      </c>
      <c r="F3014" s="11" t="s">
        <v>312</v>
      </c>
      <c r="G3014" s="12" t="s">
        <v>326</v>
      </c>
      <c r="H3014" s="205">
        <v>2192</v>
      </c>
      <c r="I3014" s="205">
        <v>2197</v>
      </c>
      <c r="J3014" s="205">
        <v>2204</v>
      </c>
      <c r="K3014" s="205">
        <v>2174</v>
      </c>
      <c r="L3014" s="205">
        <v>2153</v>
      </c>
      <c r="M3014">
        <v>2161</v>
      </c>
      <c r="N3014">
        <v>2207</v>
      </c>
      <c r="O3014">
        <v>2273</v>
      </c>
      <c r="P3014">
        <v>2322</v>
      </c>
      <c r="Q3014">
        <v>2349</v>
      </c>
      <c r="R3014">
        <v>2346</v>
      </c>
      <c r="S3014">
        <v>2312</v>
      </c>
      <c r="T3014">
        <v>2268</v>
      </c>
      <c r="U3014">
        <v>2265</v>
      </c>
      <c r="V3014">
        <v>2285</v>
      </c>
      <c r="W3014">
        <v>2341</v>
      </c>
      <c r="X3014">
        <v>2430</v>
      </c>
      <c r="Y3014">
        <v>2512</v>
      </c>
      <c r="Z3014">
        <v>2579</v>
      </c>
      <c r="AA3014">
        <v>2621</v>
      </c>
      <c r="AB3014">
        <v>2589</v>
      </c>
      <c r="AC3014">
        <v>2476</v>
      </c>
      <c r="AD3014">
        <v>2349</v>
      </c>
      <c r="AE3014" s="21" t="s">
        <v>1</v>
      </c>
    </row>
    <row r="3015" spans="1:31" x14ac:dyDescent="0.2">
      <c r="A3015" s="27" t="s">
        <v>62</v>
      </c>
      <c r="B3015" s="13" t="s">
        <v>62</v>
      </c>
      <c r="C3015" s="14">
        <v>882</v>
      </c>
      <c r="D3015" s="13" t="s">
        <v>62</v>
      </c>
      <c r="E3015" s="13" t="s">
        <v>493</v>
      </c>
      <c r="F3015" s="13" t="s">
        <v>313</v>
      </c>
      <c r="G3015" s="14" t="s">
        <v>326</v>
      </c>
      <c r="H3015" s="205">
        <v>2392</v>
      </c>
      <c r="I3015" s="205">
        <v>2374</v>
      </c>
      <c r="J3015" s="205">
        <v>2357</v>
      </c>
      <c r="K3015" s="205">
        <v>2307</v>
      </c>
      <c r="L3015" s="205">
        <v>2271</v>
      </c>
      <c r="M3015">
        <v>2278</v>
      </c>
      <c r="N3015">
        <v>2343</v>
      </c>
      <c r="O3015">
        <v>2432</v>
      </c>
      <c r="P3015">
        <v>2498</v>
      </c>
      <c r="Q3015">
        <v>2538</v>
      </c>
      <c r="R3015">
        <v>2537</v>
      </c>
      <c r="S3015">
        <v>2499</v>
      </c>
      <c r="T3015">
        <v>2446</v>
      </c>
      <c r="U3015">
        <v>2443</v>
      </c>
      <c r="V3015">
        <v>2464</v>
      </c>
      <c r="W3015">
        <v>2526</v>
      </c>
      <c r="X3015">
        <v>2624</v>
      </c>
      <c r="Y3015">
        <v>2715</v>
      </c>
      <c r="Z3015">
        <v>2791</v>
      </c>
      <c r="AA3015">
        <v>2837</v>
      </c>
      <c r="AB3015">
        <v>2802</v>
      </c>
      <c r="AC3015">
        <v>2677</v>
      </c>
      <c r="AD3015">
        <v>2536</v>
      </c>
      <c r="AE3015" s="22" t="s">
        <v>1</v>
      </c>
    </row>
    <row r="3016" spans="1:31" x14ac:dyDescent="0.2">
      <c r="A3016" s="25" t="s">
        <v>62</v>
      </c>
      <c r="B3016" s="11" t="s">
        <v>62</v>
      </c>
      <c r="C3016" s="12">
        <v>882</v>
      </c>
      <c r="D3016" s="11" t="s">
        <v>62</v>
      </c>
      <c r="E3016" s="11" t="s">
        <v>447</v>
      </c>
      <c r="F3016" s="11" t="s">
        <v>312</v>
      </c>
      <c r="G3016" s="12" t="s">
        <v>318</v>
      </c>
      <c r="H3016" s="205">
        <v>2166</v>
      </c>
      <c r="I3016" s="205">
        <v>2169</v>
      </c>
      <c r="J3016" s="205">
        <v>2174</v>
      </c>
      <c r="K3016" s="205">
        <v>2144</v>
      </c>
      <c r="L3016" s="205">
        <v>2114</v>
      </c>
      <c r="M3016">
        <v>2094</v>
      </c>
      <c r="N3016">
        <v>2109</v>
      </c>
      <c r="O3016">
        <v>2169</v>
      </c>
      <c r="P3016">
        <v>2227</v>
      </c>
      <c r="Q3016">
        <v>2268</v>
      </c>
      <c r="R3016">
        <v>2292</v>
      </c>
      <c r="S3016">
        <v>2286</v>
      </c>
      <c r="T3016">
        <v>2249</v>
      </c>
      <c r="U3016">
        <v>2244</v>
      </c>
      <c r="V3016">
        <v>2254</v>
      </c>
      <c r="W3016">
        <v>2283</v>
      </c>
      <c r="X3016">
        <v>2347</v>
      </c>
      <c r="Y3016">
        <v>2441</v>
      </c>
      <c r="Z3016">
        <v>2518</v>
      </c>
      <c r="AA3016">
        <v>2585</v>
      </c>
      <c r="AB3016">
        <v>2623</v>
      </c>
      <c r="AC3016">
        <v>2580</v>
      </c>
      <c r="AD3016">
        <v>2453</v>
      </c>
      <c r="AE3016" s="21" t="s">
        <v>1</v>
      </c>
    </row>
    <row r="3017" spans="1:31" x14ac:dyDescent="0.2">
      <c r="A3017" s="27" t="s">
        <v>62</v>
      </c>
      <c r="B3017" s="13" t="s">
        <v>62</v>
      </c>
      <c r="C3017" s="14">
        <v>882</v>
      </c>
      <c r="D3017" s="13" t="s">
        <v>62</v>
      </c>
      <c r="E3017" s="13" t="s">
        <v>494</v>
      </c>
      <c r="F3017" s="13" t="s">
        <v>313</v>
      </c>
      <c r="G3017" s="14" t="s">
        <v>318</v>
      </c>
      <c r="H3017" s="205">
        <v>2372</v>
      </c>
      <c r="I3017" s="205">
        <v>2361</v>
      </c>
      <c r="J3017" s="205">
        <v>2343</v>
      </c>
      <c r="K3017" s="205">
        <v>2293</v>
      </c>
      <c r="L3017" s="205">
        <v>2242</v>
      </c>
      <c r="M3017">
        <v>2206</v>
      </c>
      <c r="N3017">
        <v>2224</v>
      </c>
      <c r="O3017">
        <v>2306</v>
      </c>
      <c r="P3017">
        <v>2387</v>
      </c>
      <c r="Q3017">
        <v>2443</v>
      </c>
      <c r="R3017">
        <v>2476</v>
      </c>
      <c r="S3017">
        <v>2471</v>
      </c>
      <c r="T3017">
        <v>2427</v>
      </c>
      <c r="U3017">
        <v>2421</v>
      </c>
      <c r="V3017">
        <v>2432</v>
      </c>
      <c r="W3017">
        <v>2463</v>
      </c>
      <c r="X3017">
        <v>2532</v>
      </c>
      <c r="Y3017">
        <v>2636</v>
      </c>
      <c r="Z3017">
        <v>2722</v>
      </c>
      <c r="AA3017">
        <v>2798</v>
      </c>
      <c r="AB3017">
        <v>2839</v>
      </c>
      <c r="AC3017">
        <v>2791</v>
      </c>
      <c r="AD3017">
        <v>2650</v>
      </c>
      <c r="AE3017" s="22" t="s">
        <v>1</v>
      </c>
    </row>
    <row r="3018" spans="1:31" x14ac:dyDescent="0.2">
      <c r="A3018" s="25" t="s">
        <v>62</v>
      </c>
      <c r="B3018" s="11" t="s">
        <v>62</v>
      </c>
      <c r="C3018" s="12">
        <v>882</v>
      </c>
      <c r="D3018" s="11" t="s">
        <v>62</v>
      </c>
      <c r="E3018" s="11" t="s">
        <v>448</v>
      </c>
      <c r="F3018" s="11" t="s">
        <v>312</v>
      </c>
      <c r="G3018" s="12" t="s">
        <v>333</v>
      </c>
      <c r="H3018" s="205">
        <v>2136</v>
      </c>
      <c r="I3018" s="205">
        <v>2138</v>
      </c>
      <c r="J3018" s="205">
        <v>2143</v>
      </c>
      <c r="K3018" s="205">
        <v>2114</v>
      </c>
      <c r="L3018" s="205">
        <v>2084</v>
      </c>
      <c r="M3018">
        <v>2050</v>
      </c>
      <c r="N3018">
        <v>2031.0000000000002</v>
      </c>
      <c r="O3018">
        <v>2056</v>
      </c>
      <c r="P3018">
        <v>2129</v>
      </c>
      <c r="Q3018">
        <v>2179</v>
      </c>
      <c r="R3018">
        <v>2219</v>
      </c>
      <c r="S3018">
        <v>2244</v>
      </c>
      <c r="T3018">
        <v>2236</v>
      </c>
      <c r="U3018">
        <v>2224</v>
      </c>
      <c r="V3018">
        <v>2235</v>
      </c>
      <c r="W3018">
        <v>2251</v>
      </c>
      <c r="X3018">
        <v>2281</v>
      </c>
      <c r="Y3018">
        <v>2347</v>
      </c>
      <c r="Z3018">
        <v>2440</v>
      </c>
      <c r="AA3018">
        <v>2512</v>
      </c>
      <c r="AB3018">
        <v>2586</v>
      </c>
      <c r="AC3018">
        <v>2628</v>
      </c>
      <c r="AD3018">
        <v>2577</v>
      </c>
      <c r="AE3018" s="21" t="s">
        <v>1</v>
      </c>
    </row>
    <row r="3019" spans="1:31" x14ac:dyDescent="0.2">
      <c r="A3019" s="27" t="s">
        <v>62</v>
      </c>
      <c r="B3019" s="13" t="s">
        <v>62</v>
      </c>
      <c r="C3019" s="14">
        <v>882</v>
      </c>
      <c r="D3019" s="13" t="s">
        <v>62</v>
      </c>
      <c r="E3019" s="13" t="s">
        <v>495</v>
      </c>
      <c r="F3019" s="13" t="s">
        <v>313</v>
      </c>
      <c r="G3019" s="14" t="s">
        <v>333</v>
      </c>
      <c r="H3019" s="205">
        <v>2344</v>
      </c>
      <c r="I3019" s="205">
        <v>2341</v>
      </c>
      <c r="J3019" s="205">
        <v>2331</v>
      </c>
      <c r="K3019" s="205">
        <v>2280</v>
      </c>
      <c r="L3019" s="205">
        <v>2231</v>
      </c>
      <c r="M3019">
        <v>2174</v>
      </c>
      <c r="N3019">
        <v>2139</v>
      </c>
      <c r="O3019">
        <v>2168</v>
      </c>
      <c r="P3019">
        <v>2270</v>
      </c>
      <c r="Q3019">
        <v>2338</v>
      </c>
      <c r="R3019">
        <v>2391</v>
      </c>
      <c r="S3019">
        <v>2424</v>
      </c>
      <c r="T3019">
        <v>2415</v>
      </c>
      <c r="U3019">
        <v>2401</v>
      </c>
      <c r="V3019">
        <v>2412</v>
      </c>
      <c r="W3019">
        <v>2429</v>
      </c>
      <c r="X3019">
        <v>2459</v>
      </c>
      <c r="Y3019">
        <v>2532</v>
      </c>
      <c r="Z3019">
        <v>2637</v>
      </c>
      <c r="AA3019">
        <v>2717</v>
      </c>
      <c r="AB3019">
        <v>2798</v>
      </c>
      <c r="AC3019">
        <v>2844</v>
      </c>
      <c r="AD3019">
        <v>2787</v>
      </c>
      <c r="AE3019" s="22" t="s">
        <v>1</v>
      </c>
    </row>
    <row r="3020" spans="1:31" x14ac:dyDescent="0.2">
      <c r="A3020" s="25" t="s">
        <v>62</v>
      </c>
      <c r="B3020" s="11" t="s">
        <v>62</v>
      </c>
      <c r="C3020" s="12">
        <v>882</v>
      </c>
      <c r="D3020" s="11" t="s">
        <v>62</v>
      </c>
      <c r="E3020" s="11" t="s">
        <v>449</v>
      </c>
      <c r="F3020" s="11" t="s">
        <v>312</v>
      </c>
      <c r="G3020" s="12" t="s">
        <v>340</v>
      </c>
      <c r="H3020" s="205">
        <v>2103</v>
      </c>
      <c r="I3020" s="205">
        <v>2103</v>
      </c>
      <c r="J3020" s="205">
        <v>2109</v>
      </c>
      <c r="K3020" s="205">
        <v>2084</v>
      </c>
      <c r="L3020" s="205">
        <v>2054</v>
      </c>
      <c r="M3020">
        <v>2021</v>
      </c>
      <c r="N3020">
        <v>1983</v>
      </c>
      <c r="O3020">
        <v>1967</v>
      </c>
      <c r="P3020">
        <v>2025</v>
      </c>
      <c r="Q3020">
        <v>2087</v>
      </c>
      <c r="R3020">
        <v>2134</v>
      </c>
      <c r="S3020">
        <v>2179</v>
      </c>
      <c r="T3020">
        <v>2207</v>
      </c>
      <c r="U3020">
        <v>2208</v>
      </c>
      <c r="V3020">
        <v>2213</v>
      </c>
      <c r="W3020">
        <v>2233</v>
      </c>
      <c r="X3020">
        <v>2246</v>
      </c>
      <c r="Y3020">
        <v>2272</v>
      </c>
      <c r="Z3020">
        <v>2343</v>
      </c>
      <c r="AA3020">
        <v>2428</v>
      </c>
      <c r="AB3020">
        <v>2500</v>
      </c>
      <c r="AC3020">
        <v>2588</v>
      </c>
      <c r="AD3020">
        <v>2637</v>
      </c>
      <c r="AE3020" s="21" t="s">
        <v>1</v>
      </c>
    </row>
    <row r="3021" spans="1:31" x14ac:dyDescent="0.2">
      <c r="A3021" s="27" t="s">
        <v>62</v>
      </c>
      <c r="B3021" s="13" t="s">
        <v>62</v>
      </c>
      <c r="C3021" s="14">
        <v>882</v>
      </c>
      <c r="D3021" s="13" t="s">
        <v>62</v>
      </c>
      <c r="E3021" s="13" t="s">
        <v>496</v>
      </c>
      <c r="F3021" s="13" t="s">
        <v>313</v>
      </c>
      <c r="G3021" s="14" t="s">
        <v>340</v>
      </c>
      <c r="H3021" s="205">
        <v>2307</v>
      </c>
      <c r="I3021" s="205">
        <v>2309</v>
      </c>
      <c r="J3021" s="205">
        <v>2311</v>
      </c>
      <c r="K3021" s="205">
        <v>2271</v>
      </c>
      <c r="L3021" s="205">
        <v>2220</v>
      </c>
      <c r="M3021">
        <v>2167</v>
      </c>
      <c r="N3021">
        <v>2103</v>
      </c>
      <c r="O3021">
        <v>2069</v>
      </c>
      <c r="P3021">
        <v>2143</v>
      </c>
      <c r="Q3021">
        <v>2230</v>
      </c>
      <c r="R3021">
        <v>2292</v>
      </c>
      <c r="S3021">
        <v>2348</v>
      </c>
      <c r="T3021">
        <v>2383</v>
      </c>
      <c r="U3021">
        <v>2387</v>
      </c>
      <c r="V3021">
        <v>2391</v>
      </c>
      <c r="W3021">
        <v>2411</v>
      </c>
      <c r="X3021">
        <v>2423</v>
      </c>
      <c r="Y3021">
        <v>2449</v>
      </c>
      <c r="Z3021">
        <v>2529</v>
      </c>
      <c r="AA3021">
        <v>2626</v>
      </c>
      <c r="AB3021">
        <v>2706</v>
      </c>
      <c r="AC3021">
        <v>2801</v>
      </c>
      <c r="AD3021">
        <v>2854</v>
      </c>
      <c r="AE3021" s="22" t="s">
        <v>1</v>
      </c>
    </row>
    <row r="3022" spans="1:31" x14ac:dyDescent="0.2">
      <c r="A3022" s="25" t="s">
        <v>62</v>
      </c>
      <c r="B3022" s="11" t="s">
        <v>62</v>
      </c>
      <c r="C3022" s="12">
        <v>882</v>
      </c>
      <c r="D3022" s="11" t="s">
        <v>62</v>
      </c>
      <c r="E3022" s="11" t="s">
        <v>450</v>
      </c>
      <c r="F3022" s="11" t="s">
        <v>312</v>
      </c>
      <c r="G3022" s="12" t="s">
        <v>329</v>
      </c>
      <c r="H3022" s="205">
        <v>2070</v>
      </c>
      <c r="I3022" s="205">
        <v>2063</v>
      </c>
      <c r="J3022" s="205">
        <v>2069</v>
      </c>
      <c r="K3022" s="205">
        <v>2049</v>
      </c>
      <c r="L3022" s="205">
        <v>2024</v>
      </c>
      <c r="M3022">
        <v>1990</v>
      </c>
      <c r="N3022">
        <v>1955</v>
      </c>
      <c r="O3022">
        <v>1915</v>
      </c>
      <c r="P3022">
        <v>1939</v>
      </c>
      <c r="Q3022">
        <v>1991</v>
      </c>
      <c r="R3022">
        <v>2049</v>
      </c>
      <c r="S3022">
        <v>2099</v>
      </c>
      <c r="T3022">
        <v>2149</v>
      </c>
      <c r="U3022">
        <v>2175</v>
      </c>
      <c r="V3022">
        <v>2194</v>
      </c>
      <c r="W3022">
        <v>2209</v>
      </c>
      <c r="X3022">
        <v>2229</v>
      </c>
      <c r="Y3022">
        <v>2235</v>
      </c>
      <c r="Z3022">
        <v>2263</v>
      </c>
      <c r="AA3022">
        <v>2327</v>
      </c>
      <c r="AB3022">
        <v>2411</v>
      </c>
      <c r="AC3022">
        <v>2491</v>
      </c>
      <c r="AD3022">
        <v>2595</v>
      </c>
      <c r="AE3022" s="21" t="s">
        <v>1</v>
      </c>
    </row>
    <row r="3023" spans="1:31" x14ac:dyDescent="0.2">
      <c r="A3023" s="27" t="s">
        <v>62</v>
      </c>
      <c r="B3023" s="13" t="s">
        <v>62</v>
      </c>
      <c r="C3023" s="14">
        <v>882</v>
      </c>
      <c r="D3023" s="13" t="s">
        <v>62</v>
      </c>
      <c r="E3023" s="13" t="s">
        <v>497</v>
      </c>
      <c r="F3023" s="13" t="s">
        <v>313</v>
      </c>
      <c r="G3023" s="14" t="s">
        <v>329</v>
      </c>
      <c r="H3023" s="205">
        <v>2270</v>
      </c>
      <c r="I3023" s="205">
        <v>2267</v>
      </c>
      <c r="J3023" s="205">
        <v>2275</v>
      </c>
      <c r="K3023" s="205">
        <v>2250</v>
      </c>
      <c r="L3023" s="205">
        <v>2212</v>
      </c>
      <c r="M3023">
        <v>2158</v>
      </c>
      <c r="N3023">
        <v>2099</v>
      </c>
      <c r="O3023">
        <v>2029.9999999999998</v>
      </c>
      <c r="P3023">
        <v>2049</v>
      </c>
      <c r="Q3023">
        <v>2114</v>
      </c>
      <c r="R3023">
        <v>2192</v>
      </c>
      <c r="S3023">
        <v>2255</v>
      </c>
      <c r="T3023">
        <v>2317</v>
      </c>
      <c r="U3023">
        <v>2351</v>
      </c>
      <c r="V3023">
        <v>2373</v>
      </c>
      <c r="W3023">
        <v>2388</v>
      </c>
      <c r="X3023">
        <v>2408</v>
      </c>
      <c r="Y3023">
        <v>2411</v>
      </c>
      <c r="Z3023">
        <v>2443</v>
      </c>
      <c r="AA3023">
        <v>2515</v>
      </c>
      <c r="AB3023">
        <v>2608</v>
      </c>
      <c r="AC3023">
        <v>2696</v>
      </c>
      <c r="AD3023">
        <v>2809</v>
      </c>
      <c r="AE3023" s="22" t="s">
        <v>1</v>
      </c>
    </row>
    <row r="3024" spans="1:31" x14ac:dyDescent="0.2">
      <c r="A3024" s="25" t="s">
        <v>62</v>
      </c>
      <c r="B3024" s="11" t="s">
        <v>62</v>
      </c>
      <c r="C3024" s="12">
        <v>882</v>
      </c>
      <c r="D3024" s="11" t="s">
        <v>62</v>
      </c>
      <c r="E3024" s="11" t="s">
        <v>451</v>
      </c>
      <c r="F3024" s="11" t="s">
        <v>312</v>
      </c>
      <c r="G3024" s="12" t="s">
        <v>361</v>
      </c>
      <c r="H3024" s="205">
        <v>2041.9999999999998</v>
      </c>
      <c r="I3024" s="205">
        <v>2024</v>
      </c>
      <c r="J3024" s="205">
        <v>2021.9999999999998</v>
      </c>
      <c r="K3024" s="205">
        <v>2005</v>
      </c>
      <c r="L3024" s="205">
        <v>1988</v>
      </c>
      <c r="M3024">
        <v>1961</v>
      </c>
      <c r="N3024">
        <v>1924</v>
      </c>
      <c r="O3024">
        <v>1887</v>
      </c>
      <c r="P3024">
        <v>1885</v>
      </c>
      <c r="Q3024">
        <v>1910</v>
      </c>
      <c r="R3024">
        <v>1961</v>
      </c>
      <c r="S3024">
        <v>2020</v>
      </c>
      <c r="T3024">
        <v>2072</v>
      </c>
      <c r="U3024">
        <v>2114</v>
      </c>
      <c r="V3024">
        <v>2157</v>
      </c>
      <c r="W3024">
        <v>2186</v>
      </c>
      <c r="X3024">
        <v>2203</v>
      </c>
      <c r="Y3024">
        <v>2220</v>
      </c>
      <c r="Z3024">
        <v>2223</v>
      </c>
      <c r="AA3024">
        <v>2245</v>
      </c>
      <c r="AB3024">
        <v>2307</v>
      </c>
      <c r="AC3024">
        <v>2395</v>
      </c>
      <c r="AD3024">
        <v>2486</v>
      </c>
      <c r="AE3024" s="21" t="s">
        <v>1</v>
      </c>
    </row>
    <row r="3025" spans="1:31" x14ac:dyDescent="0.2">
      <c r="A3025" s="27" t="s">
        <v>62</v>
      </c>
      <c r="B3025" s="13" t="s">
        <v>62</v>
      </c>
      <c r="C3025" s="14">
        <v>882</v>
      </c>
      <c r="D3025" s="13" t="s">
        <v>62</v>
      </c>
      <c r="E3025" s="13" t="s">
        <v>498</v>
      </c>
      <c r="F3025" s="13" t="s">
        <v>313</v>
      </c>
      <c r="G3025" s="14" t="s">
        <v>361</v>
      </c>
      <c r="H3025" s="205">
        <v>2237</v>
      </c>
      <c r="I3025" s="205">
        <v>2225</v>
      </c>
      <c r="J3025" s="205">
        <v>2228</v>
      </c>
      <c r="K3025" s="205">
        <v>2210</v>
      </c>
      <c r="L3025" s="205">
        <v>2191</v>
      </c>
      <c r="M3025">
        <v>2152</v>
      </c>
      <c r="N3025">
        <v>2092</v>
      </c>
      <c r="O3025">
        <v>2029.9999999999998</v>
      </c>
      <c r="P3025">
        <v>2007.0000000000002</v>
      </c>
      <c r="Q3025">
        <v>2025</v>
      </c>
      <c r="R3025">
        <v>2088</v>
      </c>
      <c r="S3025">
        <v>2164</v>
      </c>
      <c r="T3025">
        <v>2229</v>
      </c>
      <c r="U3025">
        <v>2282</v>
      </c>
      <c r="V3025">
        <v>2335</v>
      </c>
      <c r="W3025">
        <v>2368</v>
      </c>
      <c r="X3025">
        <v>2384</v>
      </c>
      <c r="Y3025">
        <v>2398</v>
      </c>
      <c r="Z3025">
        <v>2401</v>
      </c>
      <c r="AA3025">
        <v>2425</v>
      </c>
      <c r="AB3025">
        <v>2494</v>
      </c>
      <c r="AC3025">
        <v>2593</v>
      </c>
      <c r="AD3025">
        <v>2692</v>
      </c>
      <c r="AE3025" s="22" t="s">
        <v>1</v>
      </c>
    </row>
    <row r="3026" spans="1:31" x14ac:dyDescent="0.2">
      <c r="A3026" s="25" t="s">
        <v>62</v>
      </c>
      <c r="B3026" s="11" t="s">
        <v>62</v>
      </c>
      <c r="C3026" s="12">
        <v>882</v>
      </c>
      <c r="D3026" s="11" t="s">
        <v>62</v>
      </c>
      <c r="E3026" s="11" t="s">
        <v>452</v>
      </c>
      <c r="F3026" s="11" t="s">
        <v>312</v>
      </c>
      <c r="G3026" s="12" t="s">
        <v>328</v>
      </c>
      <c r="H3026" s="205">
        <v>1990</v>
      </c>
      <c r="I3026" s="205">
        <v>1988</v>
      </c>
      <c r="J3026" s="205">
        <v>1976</v>
      </c>
      <c r="K3026" s="205">
        <v>1953</v>
      </c>
      <c r="L3026" s="205">
        <v>1940</v>
      </c>
      <c r="M3026">
        <v>1924</v>
      </c>
      <c r="N3026">
        <v>1895</v>
      </c>
      <c r="O3026">
        <v>1856</v>
      </c>
      <c r="P3026">
        <v>1851</v>
      </c>
      <c r="Q3026">
        <v>1853</v>
      </c>
      <c r="R3026">
        <v>1884</v>
      </c>
      <c r="S3026">
        <v>1939</v>
      </c>
      <c r="T3026">
        <v>1999</v>
      </c>
      <c r="U3026">
        <v>2035.0000000000002</v>
      </c>
      <c r="V3026">
        <v>2093</v>
      </c>
      <c r="W3026">
        <v>2146</v>
      </c>
      <c r="X3026">
        <v>2177</v>
      </c>
      <c r="Y3026">
        <v>2192</v>
      </c>
      <c r="Z3026">
        <v>2204</v>
      </c>
      <c r="AA3026">
        <v>2201</v>
      </c>
      <c r="AB3026">
        <v>2221</v>
      </c>
      <c r="AC3026">
        <v>2288</v>
      </c>
      <c r="AD3026">
        <v>2385</v>
      </c>
      <c r="AE3026" s="21" t="s">
        <v>1</v>
      </c>
    </row>
    <row r="3027" spans="1:31" x14ac:dyDescent="0.2">
      <c r="A3027" s="27" t="s">
        <v>62</v>
      </c>
      <c r="B3027" s="13" t="s">
        <v>62</v>
      </c>
      <c r="C3027" s="14">
        <v>882</v>
      </c>
      <c r="D3027" s="13" t="s">
        <v>62</v>
      </c>
      <c r="E3027" s="13" t="s">
        <v>499</v>
      </c>
      <c r="F3027" s="13" t="s">
        <v>313</v>
      </c>
      <c r="G3027" s="14" t="s">
        <v>328</v>
      </c>
      <c r="H3027" s="205">
        <v>2180</v>
      </c>
      <c r="I3027" s="205">
        <v>2187</v>
      </c>
      <c r="J3027" s="205">
        <v>2181</v>
      </c>
      <c r="K3027" s="205">
        <v>2155</v>
      </c>
      <c r="L3027" s="205">
        <v>2146</v>
      </c>
      <c r="M3027">
        <v>2130</v>
      </c>
      <c r="N3027">
        <v>2088</v>
      </c>
      <c r="O3027">
        <v>2024</v>
      </c>
      <c r="P3027">
        <v>1998</v>
      </c>
      <c r="Q3027">
        <v>1980</v>
      </c>
      <c r="R3027">
        <v>2004</v>
      </c>
      <c r="S3027">
        <v>2070</v>
      </c>
      <c r="T3027">
        <v>2146</v>
      </c>
      <c r="U3027">
        <v>2192</v>
      </c>
      <c r="V3027">
        <v>2263</v>
      </c>
      <c r="W3027">
        <v>2326</v>
      </c>
      <c r="X3027">
        <v>2360</v>
      </c>
      <c r="Y3027">
        <v>2373</v>
      </c>
      <c r="Z3027">
        <v>2385</v>
      </c>
      <c r="AA3027">
        <v>2380</v>
      </c>
      <c r="AB3027">
        <v>2402</v>
      </c>
      <c r="AC3027">
        <v>2476</v>
      </c>
      <c r="AD3027">
        <v>2583</v>
      </c>
      <c r="AE3027" s="22" t="s">
        <v>1</v>
      </c>
    </row>
    <row r="3028" spans="1:31" x14ac:dyDescent="0.2">
      <c r="A3028" s="25" t="s">
        <v>62</v>
      </c>
      <c r="B3028" s="11" t="s">
        <v>62</v>
      </c>
      <c r="C3028" s="12">
        <v>882</v>
      </c>
      <c r="D3028" s="11" t="s">
        <v>62</v>
      </c>
      <c r="E3028" s="11" t="s">
        <v>453</v>
      </c>
      <c r="F3028" s="11" t="s">
        <v>312</v>
      </c>
      <c r="G3028" s="12" t="s">
        <v>337</v>
      </c>
      <c r="H3028" s="205">
        <v>1903</v>
      </c>
      <c r="I3028" s="205">
        <v>1931</v>
      </c>
      <c r="J3028" s="205">
        <v>1933</v>
      </c>
      <c r="K3028" s="205">
        <v>1902</v>
      </c>
      <c r="L3028" s="205">
        <v>1882</v>
      </c>
      <c r="M3028">
        <v>1871</v>
      </c>
      <c r="N3028">
        <v>1857</v>
      </c>
      <c r="O3028">
        <v>1828</v>
      </c>
      <c r="P3028">
        <v>1813</v>
      </c>
      <c r="Q3028">
        <v>1812</v>
      </c>
      <c r="R3028">
        <v>1824</v>
      </c>
      <c r="S3028">
        <v>1865</v>
      </c>
      <c r="T3028">
        <v>1926</v>
      </c>
      <c r="U3028">
        <v>1959</v>
      </c>
      <c r="V3028">
        <v>2011.0000000000002</v>
      </c>
      <c r="W3028">
        <v>2078</v>
      </c>
      <c r="X3028">
        <v>2134</v>
      </c>
      <c r="Y3028">
        <v>2163</v>
      </c>
      <c r="Z3028">
        <v>2174</v>
      </c>
      <c r="AA3028">
        <v>2179</v>
      </c>
      <c r="AB3028">
        <v>2174</v>
      </c>
      <c r="AC3028">
        <v>2199</v>
      </c>
      <c r="AD3028">
        <v>2274</v>
      </c>
      <c r="AE3028" s="21" t="s">
        <v>1</v>
      </c>
    </row>
    <row r="3029" spans="1:31" x14ac:dyDescent="0.2">
      <c r="A3029" s="27" t="s">
        <v>62</v>
      </c>
      <c r="B3029" s="13" t="s">
        <v>62</v>
      </c>
      <c r="C3029" s="14">
        <v>882</v>
      </c>
      <c r="D3029" s="13" t="s">
        <v>62</v>
      </c>
      <c r="E3029" s="13" t="s">
        <v>500</v>
      </c>
      <c r="F3029" s="13" t="s">
        <v>313</v>
      </c>
      <c r="G3029" s="14" t="s">
        <v>337</v>
      </c>
      <c r="H3029" s="205">
        <v>2087</v>
      </c>
      <c r="I3029" s="205">
        <v>2125</v>
      </c>
      <c r="J3029" s="205">
        <v>2138</v>
      </c>
      <c r="K3029" s="205">
        <v>2102</v>
      </c>
      <c r="L3029" s="205">
        <v>2084</v>
      </c>
      <c r="M3029">
        <v>2080</v>
      </c>
      <c r="N3029">
        <v>2066</v>
      </c>
      <c r="O3029">
        <v>2021.9999999999998</v>
      </c>
      <c r="P3029">
        <v>1983</v>
      </c>
      <c r="Q3029">
        <v>1962</v>
      </c>
      <c r="R3029">
        <v>1955</v>
      </c>
      <c r="S3029">
        <v>1991</v>
      </c>
      <c r="T3029">
        <v>2062</v>
      </c>
      <c r="U3029">
        <v>2106</v>
      </c>
      <c r="V3029">
        <v>2169</v>
      </c>
      <c r="W3029">
        <v>2250</v>
      </c>
      <c r="X3029">
        <v>2315</v>
      </c>
      <c r="Y3029">
        <v>2346</v>
      </c>
      <c r="Z3029">
        <v>2357</v>
      </c>
      <c r="AA3029">
        <v>2361</v>
      </c>
      <c r="AB3029">
        <v>2354</v>
      </c>
      <c r="AC3029">
        <v>2381</v>
      </c>
      <c r="AD3029">
        <v>2463</v>
      </c>
      <c r="AE3029" s="22" t="s">
        <v>1</v>
      </c>
    </row>
    <row r="3030" spans="1:31" x14ac:dyDescent="0.2">
      <c r="A3030" s="25" t="s">
        <v>62</v>
      </c>
      <c r="B3030" s="11" t="s">
        <v>62</v>
      </c>
      <c r="C3030" s="12">
        <v>882</v>
      </c>
      <c r="D3030" s="11" t="s">
        <v>62</v>
      </c>
      <c r="E3030" s="11" t="s">
        <v>454</v>
      </c>
      <c r="F3030" s="11" t="s">
        <v>312</v>
      </c>
      <c r="G3030" s="12" t="s">
        <v>369</v>
      </c>
      <c r="H3030" s="205">
        <v>1794</v>
      </c>
      <c r="I3030" s="205">
        <v>1841</v>
      </c>
      <c r="J3030" s="205">
        <v>1870</v>
      </c>
      <c r="K3030" s="205">
        <v>1855</v>
      </c>
      <c r="L3030" s="205">
        <v>1828</v>
      </c>
      <c r="M3030">
        <v>1809</v>
      </c>
      <c r="N3030">
        <v>1800</v>
      </c>
      <c r="O3030">
        <v>1789</v>
      </c>
      <c r="P3030">
        <v>1778</v>
      </c>
      <c r="Q3030">
        <v>1769</v>
      </c>
      <c r="R3030">
        <v>1777</v>
      </c>
      <c r="S3030">
        <v>1803</v>
      </c>
      <c r="T3030">
        <v>1855</v>
      </c>
      <c r="U3030">
        <v>1884</v>
      </c>
      <c r="V3030">
        <v>1932</v>
      </c>
      <c r="W3030">
        <v>1993</v>
      </c>
      <c r="X3030">
        <v>2062</v>
      </c>
      <c r="Y3030">
        <v>2116</v>
      </c>
      <c r="Z3030">
        <v>2141</v>
      </c>
      <c r="AA3030">
        <v>2146</v>
      </c>
      <c r="AB3030">
        <v>2149</v>
      </c>
      <c r="AC3030">
        <v>2148</v>
      </c>
      <c r="AD3030">
        <v>2181</v>
      </c>
      <c r="AE3030" s="21" t="s">
        <v>1</v>
      </c>
    </row>
    <row r="3031" spans="1:31" x14ac:dyDescent="0.2">
      <c r="A3031" s="27" t="s">
        <v>62</v>
      </c>
      <c r="B3031" s="13" t="s">
        <v>62</v>
      </c>
      <c r="C3031" s="14">
        <v>882</v>
      </c>
      <c r="D3031" s="13" t="s">
        <v>62</v>
      </c>
      <c r="E3031" s="13" t="s">
        <v>501</v>
      </c>
      <c r="F3031" s="13" t="s">
        <v>313</v>
      </c>
      <c r="G3031" s="14" t="s">
        <v>369</v>
      </c>
      <c r="H3031" s="205">
        <v>1973</v>
      </c>
      <c r="I3031" s="205">
        <v>2027.0000000000002</v>
      </c>
      <c r="J3031" s="205">
        <v>2070</v>
      </c>
      <c r="K3031" s="205">
        <v>2054</v>
      </c>
      <c r="L3031" s="205">
        <v>2025.9999999999998</v>
      </c>
      <c r="M3031">
        <v>2011.0000000000002</v>
      </c>
      <c r="N3031">
        <v>2011.0000000000002</v>
      </c>
      <c r="O3031">
        <v>2000</v>
      </c>
      <c r="P3031">
        <v>1972</v>
      </c>
      <c r="Q3031">
        <v>1939</v>
      </c>
      <c r="R3031">
        <v>1929</v>
      </c>
      <c r="S3031">
        <v>1939</v>
      </c>
      <c r="T3031">
        <v>1988</v>
      </c>
      <c r="U3031">
        <v>2020</v>
      </c>
      <c r="V3031">
        <v>2080</v>
      </c>
      <c r="W3031">
        <v>2153</v>
      </c>
      <c r="X3031">
        <v>2236</v>
      </c>
      <c r="Y3031">
        <v>2298</v>
      </c>
      <c r="Z3031">
        <v>2327</v>
      </c>
      <c r="AA3031">
        <v>2329</v>
      </c>
      <c r="AB3031">
        <v>2332</v>
      </c>
      <c r="AC3031">
        <v>2329</v>
      </c>
      <c r="AD3031">
        <v>2364</v>
      </c>
      <c r="AE3031" s="22" t="s">
        <v>1</v>
      </c>
    </row>
    <row r="3032" spans="1:31" x14ac:dyDescent="0.2">
      <c r="A3032" s="25" t="s">
        <v>62</v>
      </c>
      <c r="B3032" s="11" t="s">
        <v>62</v>
      </c>
      <c r="C3032" s="12">
        <v>882</v>
      </c>
      <c r="D3032" s="11" t="s">
        <v>62</v>
      </c>
      <c r="E3032" s="11" t="s">
        <v>473</v>
      </c>
      <c r="F3032" s="11" t="s">
        <v>312</v>
      </c>
      <c r="G3032" s="12" t="s">
        <v>359</v>
      </c>
      <c r="H3032">
        <v>1689</v>
      </c>
      <c r="I3032">
        <v>1733</v>
      </c>
      <c r="J3032">
        <v>1779</v>
      </c>
      <c r="K3032">
        <v>1792</v>
      </c>
      <c r="L3032">
        <v>1777</v>
      </c>
      <c r="M3032">
        <v>1750</v>
      </c>
      <c r="N3032">
        <v>1733</v>
      </c>
      <c r="O3032">
        <v>1729</v>
      </c>
      <c r="P3032">
        <v>1736</v>
      </c>
      <c r="Q3032">
        <v>1726</v>
      </c>
      <c r="R3032">
        <v>1727</v>
      </c>
      <c r="S3032">
        <v>1749</v>
      </c>
      <c r="T3032">
        <v>1790</v>
      </c>
      <c r="U3032">
        <v>1811</v>
      </c>
      <c r="V3032">
        <v>1854</v>
      </c>
      <c r="W3032">
        <v>1911</v>
      </c>
      <c r="X3032">
        <v>1974</v>
      </c>
      <c r="Y3032">
        <v>2041</v>
      </c>
      <c r="Z3032">
        <v>2092</v>
      </c>
      <c r="AA3032">
        <v>2110</v>
      </c>
      <c r="AB3032">
        <v>2113</v>
      </c>
      <c r="AC3032">
        <v>2121</v>
      </c>
      <c r="AD3032">
        <v>2128</v>
      </c>
      <c r="AE3032" s="21"/>
    </row>
    <row r="3033" spans="1:31" x14ac:dyDescent="0.2">
      <c r="A3033" s="27" t="s">
        <v>62</v>
      </c>
      <c r="B3033" s="13" t="s">
        <v>62</v>
      </c>
      <c r="C3033" s="14">
        <v>882</v>
      </c>
      <c r="D3033" s="13" t="s">
        <v>62</v>
      </c>
      <c r="E3033" s="13" t="s">
        <v>480</v>
      </c>
      <c r="F3033" s="13" t="s">
        <v>313</v>
      </c>
      <c r="G3033" s="14" t="s">
        <v>359</v>
      </c>
      <c r="H3033">
        <v>1861</v>
      </c>
      <c r="I3033">
        <v>1907</v>
      </c>
      <c r="J3033">
        <v>1967</v>
      </c>
      <c r="K3033">
        <v>1985</v>
      </c>
      <c r="L3033">
        <v>1971</v>
      </c>
      <c r="M3033">
        <v>1947</v>
      </c>
      <c r="N3033">
        <v>1935</v>
      </c>
      <c r="O3033">
        <v>1941</v>
      </c>
      <c r="P3033">
        <v>1945</v>
      </c>
      <c r="Q3033">
        <v>1918</v>
      </c>
      <c r="R3033">
        <v>1898</v>
      </c>
      <c r="S3033">
        <v>1904</v>
      </c>
      <c r="T3033">
        <v>1932</v>
      </c>
      <c r="U3033">
        <v>1944</v>
      </c>
      <c r="V3033">
        <v>1991</v>
      </c>
      <c r="W3033">
        <v>2061</v>
      </c>
      <c r="X3033">
        <v>2135</v>
      </c>
      <c r="Y3033">
        <v>2215</v>
      </c>
      <c r="Z3033">
        <v>2276</v>
      </c>
      <c r="AA3033">
        <v>2296</v>
      </c>
      <c r="AB3033">
        <v>2297</v>
      </c>
      <c r="AC3033">
        <v>2304</v>
      </c>
      <c r="AD3033">
        <v>2310</v>
      </c>
      <c r="AE3033" s="22"/>
    </row>
    <row r="3034" spans="1:31" x14ac:dyDescent="0.2">
      <c r="A3034" s="25" t="s">
        <v>62</v>
      </c>
      <c r="B3034" s="11" t="s">
        <v>62</v>
      </c>
      <c r="C3034" s="12">
        <v>882</v>
      </c>
      <c r="D3034" s="11" t="s">
        <v>62</v>
      </c>
      <c r="E3034" s="11" t="s">
        <v>474</v>
      </c>
      <c r="F3034" s="11" t="s">
        <v>312</v>
      </c>
      <c r="G3034" s="12" t="s">
        <v>341</v>
      </c>
      <c r="H3034">
        <v>1582</v>
      </c>
      <c r="I3034">
        <v>1628</v>
      </c>
      <c r="J3034">
        <v>1671</v>
      </c>
      <c r="K3034">
        <v>1705</v>
      </c>
      <c r="L3034">
        <v>1713</v>
      </c>
      <c r="M3034">
        <v>1696</v>
      </c>
      <c r="N3034">
        <v>1670</v>
      </c>
      <c r="O3034">
        <v>1656</v>
      </c>
      <c r="P3034">
        <v>1680</v>
      </c>
      <c r="Q3034">
        <v>1681</v>
      </c>
      <c r="R3034">
        <v>1677</v>
      </c>
      <c r="S3034">
        <v>1693</v>
      </c>
      <c r="T3034">
        <v>1729</v>
      </c>
      <c r="U3034">
        <v>1746</v>
      </c>
      <c r="V3034">
        <v>1779</v>
      </c>
      <c r="W3034">
        <v>1829</v>
      </c>
      <c r="X3034">
        <v>1889</v>
      </c>
      <c r="Y3034">
        <v>1950</v>
      </c>
      <c r="Z3034">
        <v>2017</v>
      </c>
      <c r="AA3034">
        <v>2059</v>
      </c>
      <c r="AB3034">
        <v>2074</v>
      </c>
      <c r="AC3034">
        <v>2081</v>
      </c>
      <c r="AD3034">
        <v>2097</v>
      </c>
      <c r="AE3034" s="21"/>
    </row>
    <row r="3035" spans="1:31" x14ac:dyDescent="0.2">
      <c r="A3035" s="27" t="s">
        <v>62</v>
      </c>
      <c r="B3035" s="13" t="s">
        <v>62</v>
      </c>
      <c r="C3035" s="14">
        <v>882</v>
      </c>
      <c r="D3035" s="13" t="s">
        <v>62</v>
      </c>
      <c r="E3035" s="13" t="s">
        <v>481</v>
      </c>
      <c r="F3035" s="13" t="s">
        <v>313</v>
      </c>
      <c r="G3035" s="14" t="s">
        <v>341</v>
      </c>
      <c r="H3035">
        <v>1746</v>
      </c>
      <c r="I3035">
        <v>1790</v>
      </c>
      <c r="J3035">
        <v>1842</v>
      </c>
      <c r="K3035">
        <v>1887</v>
      </c>
      <c r="L3035">
        <v>1901</v>
      </c>
      <c r="M3035">
        <v>1888</v>
      </c>
      <c r="N3035">
        <v>1865</v>
      </c>
      <c r="O3035">
        <v>1857</v>
      </c>
      <c r="P3035">
        <v>1891</v>
      </c>
      <c r="Q3035">
        <v>1888</v>
      </c>
      <c r="R3035">
        <v>1867</v>
      </c>
      <c r="S3035">
        <v>1864</v>
      </c>
      <c r="T3035">
        <v>1887</v>
      </c>
      <c r="U3035">
        <v>1887</v>
      </c>
      <c r="V3035">
        <v>1913</v>
      </c>
      <c r="W3035">
        <v>1968</v>
      </c>
      <c r="X3035">
        <v>2040</v>
      </c>
      <c r="Y3035">
        <v>2112</v>
      </c>
      <c r="Z3035">
        <v>2193</v>
      </c>
      <c r="AA3035">
        <v>2243</v>
      </c>
      <c r="AB3035">
        <v>2260</v>
      </c>
      <c r="AC3035">
        <v>2266</v>
      </c>
      <c r="AD3035">
        <v>2281</v>
      </c>
      <c r="AE3035" s="22"/>
    </row>
    <row r="3036" spans="1:31" x14ac:dyDescent="0.2">
      <c r="A3036" s="25" t="s">
        <v>62</v>
      </c>
      <c r="B3036" s="11" t="s">
        <v>62</v>
      </c>
      <c r="C3036" s="12">
        <v>882</v>
      </c>
      <c r="D3036" s="11" t="s">
        <v>62</v>
      </c>
      <c r="E3036" s="11" t="s">
        <v>475</v>
      </c>
      <c r="F3036" s="11" t="s">
        <v>312</v>
      </c>
      <c r="G3036" s="12" t="s">
        <v>334</v>
      </c>
      <c r="H3036">
        <v>1491</v>
      </c>
      <c r="I3036">
        <v>1521</v>
      </c>
      <c r="J3036">
        <v>1566</v>
      </c>
      <c r="K3036">
        <v>1604</v>
      </c>
      <c r="L3036">
        <v>1630</v>
      </c>
      <c r="M3036">
        <v>1632</v>
      </c>
      <c r="N3036">
        <v>1612</v>
      </c>
      <c r="O3036">
        <v>1590</v>
      </c>
      <c r="P3036">
        <v>1616</v>
      </c>
      <c r="Q3036">
        <v>1630</v>
      </c>
      <c r="R3036">
        <v>1629</v>
      </c>
      <c r="S3036">
        <v>1635</v>
      </c>
      <c r="T3036">
        <v>1666</v>
      </c>
      <c r="U3036">
        <v>1686</v>
      </c>
      <c r="V3036">
        <v>1714</v>
      </c>
      <c r="W3036">
        <v>1753</v>
      </c>
      <c r="X3036">
        <v>1803</v>
      </c>
      <c r="Y3036">
        <v>1861</v>
      </c>
      <c r="Z3036">
        <v>1925</v>
      </c>
      <c r="AA3036">
        <v>1983</v>
      </c>
      <c r="AB3036">
        <v>2021</v>
      </c>
      <c r="AC3036">
        <v>2040</v>
      </c>
      <c r="AD3036">
        <v>2054</v>
      </c>
      <c r="AE3036" s="21"/>
    </row>
    <row r="3037" spans="1:31" x14ac:dyDescent="0.2">
      <c r="A3037" s="27" t="s">
        <v>62</v>
      </c>
      <c r="B3037" s="13" t="s">
        <v>62</v>
      </c>
      <c r="C3037" s="14">
        <v>882</v>
      </c>
      <c r="D3037" s="13" t="s">
        <v>62</v>
      </c>
      <c r="E3037" s="13" t="s">
        <v>482</v>
      </c>
      <c r="F3037" s="13" t="s">
        <v>313</v>
      </c>
      <c r="G3037" s="14" t="s">
        <v>334</v>
      </c>
      <c r="H3037">
        <v>1648</v>
      </c>
      <c r="I3037">
        <v>1671</v>
      </c>
      <c r="J3037">
        <v>1720</v>
      </c>
      <c r="K3037">
        <v>1772</v>
      </c>
      <c r="L3037">
        <v>1808</v>
      </c>
      <c r="M3037">
        <v>1816</v>
      </c>
      <c r="N3037">
        <v>1800</v>
      </c>
      <c r="O3037">
        <v>1782</v>
      </c>
      <c r="P3037">
        <v>1819</v>
      </c>
      <c r="Q3037">
        <v>1839</v>
      </c>
      <c r="R3037">
        <v>1833</v>
      </c>
      <c r="S3037">
        <v>1824</v>
      </c>
      <c r="T3037">
        <v>1839</v>
      </c>
      <c r="U3037">
        <v>1844</v>
      </c>
      <c r="V3037">
        <v>1856</v>
      </c>
      <c r="W3037">
        <v>1888</v>
      </c>
      <c r="X3037">
        <v>1943</v>
      </c>
      <c r="Y3037">
        <v>2013</v>
      </c>
      <c r="Z3037">
        <v>2089</v>
      </c>
      <c r="AA3037">
        <v>2159</v>
      </c>
      <c r="AB3037">
        <v>2206</v>
      </c>
      <c r="AC3037">
        <v>2226</v>
      </c>
      <c r="AD3037">
        <v>2240</v>
      </c>
      <c r="AE3037" s="22"/>
    </row>
    <row r="3038" spans="1:31" x14ac:dyDescent="0.2">
      <c r="A3038" s="25" t="s">
        <v>62</v>
      </c>
      <c r="B3038" s="11" t="s">
        <v>62</v>
      </c>
      <c r="C3038" s="12">
        <v>882</v>
      </c>
      <c r="D3038" s="11" t="s">
        <v>62</v>
      </c>
      <c r="E3038" s="11" t="s">
        <v>476</v>
      </c>
      <c r="F3038" s="11" t="s">
        <v>312</v>
      </c>
      <c r="G3038" s="12" t="s">
        <v>345</v>
      </c>
      <c r="H3038">
        <v>1427</v>
      </c>
      <c r="I3038">
        <v>1433</v>
      </c>
      <c r="J3038">
        <v>1458</v>
      </c>
      <c r="K3038">
        <v>1507</v>
      </c>
      <c r="L3038">
        <v>1537</v>
      </c>
      <c r="M3038">
        <v>1553</v>
      </c>
      <c r="N3038">
        <v>1548</v>
      </c>
      <c r="O3038">
        <v>1528</v>
      </c>
      <c r="P3038">
        <v>1558</v>
      </c>
      <c r="Q3038">
        <v>1575</v>
      </c>
      <c r="R3038">
        <v>1582</v>
      </c>
      <c r="S3038">
        <v>1584</v>
      </c>
      <c r="T3038">
        <v>1601</v>
      </c>
      <c r="U3038">
        <v>1625</v>
      </c>
      <c r="V3038">
        <v>1654</v>
      </c>
      <c r="W3038">
        <v>1686</v>
      </c>
      <c r="X3038">
        <v>1725</v>
      </c>
      <c r="Y3038">
        <v>1773</v>
      </c>
      <c r="Z3038">
        <v>1838</v>
      </c>
      <c r="AA3038">
        <v>1893</v>
      </c>
      <c r="AB3038">
        <v>1945</v>
      </c>
      <c r="AC3038">
        <v>1985</v>
      </c>
      <c r="AD3038">
        <v>2009.9999999999998</v>
      </c>
      <c r="AE3038" s="21"/>
    </row>
    <row r="3039" spans="1:31" x14ac:dyDescent="0.2">
      <c r="A3039" s="27" t="s">
        <v>62</v>
      </c>
      <c r="B3039" s="13" t="s">
        <v>62</v>
      </c>
      <c r="C3039" s="14">
        <v>882</v>
      </c>
      <c r="D3039" s="13" t="s">
        <v>62</v>
      </c>
      <c r="E3039" s="13" t="s">
        <v>483</v>
      </c>
      <c r="F3039" s="13" t="s">
        <v>313</v>
      </c>
      <c r="G3039" s="14" t="s">
        <v>345</v>
      </c>
      <c r="H3039">
        <v>1577</v>
      </c>
      <c r="I3039">
        <v>1571</v>
      </c>
      <c r="J3039">
        <v>1595</v>
      </c>
      <c r="K3039">
        <v>1659</v>
      </c>
      <c r="L3039">
        <v>1703</v>
      </c>
      <c r="M3039">
        <v>1728</v>
      </c>
      <c r="N3039">
        <v>1728</v>
      </c>
      <c r="O3039">
        <v>1712</v>
      </c>
      <c r="P3039">
        <v>1754</v>
      </c>
      <c r="Q3039">
        <v>1779</v>
      </c>
      <c r="R3039">
        <v>1790</v>
      </c>
      <c r="S3039">
        <v>1786</v>
      </c>
      <c r="T3039">
        <v>1789</v>
      </c>
      <c r="U3039">
        <v>1797</v>
      </c>
      <c r="V3039">
        <v>1812</v>
      </c>
      <c r="W3039">
        <v>1830</v>
      </c>
      <c r="X3039">
        <v>1861</v>
      </c>
      <c r="Y3039">
        <v>1914</v>
      </c>
      <c r="Z3039">
        <v>1991</v>
      </c>
      <c r="AA3039">
        <v>2057</v>
      </c>
      <c r="AB3039">
        <v>2121</v>
      </c>
      <c r="AC3039">
        <v>2170</v>
      </c>
      <c r="AD3039">
        <v>2197</v>
      </c>
      <c r="AE3039" s="22"/>
    </row>
    <row r="3040" spans="1:31" x14ac:dyDescent="0.2">
      <c r="A3040" s="25" t="s">
        <v>62</v>
      </c>
      <c r="B3040" s="11" t="s">
        <v>62</v>
      </c>
      <c r="C3040" s="12">
        <v>882</v>
      </c>
      <c r="D3040" s="11" t="s">
        <v>62</v>
      </c>
      <c r="E3040" s="11" t="s">
        <v>477</v>
      </c>
      <c r="F3040" s="11" t="s">
        <v>312</v>
      </c>
      <c r="G3040" s="12" t="s">
        <v>339</v>
      </c>
      <c r="H3040">
        <v>1383</v>
      </c>
      <c r="I3040">
        <v>1376</v>
      </c>
      <c r="J3040">
        <v>1373</v>
      </c>
      <c r="K3040">
        <v>1407</v>
      </c>
      <c r="L3040">
        <v>1447</v>
      </c>
      <c r="M3040">
        <v>1468</v>
      </c>
      <c r="N3040">
        <v>1474</v>
      </c>
      <c r="O3040">
        <v>1464</v>
      </c>
      <c r="P3040">
        <v>1504</v>
      </c>
      <c r="Q3040">
        <v>1524</v>
      </c>
      <c r="R3040">
        <v>1536</v>
      </c>
      <c r="S3040">
        <v>1541</v>
      </c>
      <c r="T3040">
        <v>1546</v>
      </c>
      <c r="U3040">
        <v>1561</v>
      </c>
      <c r="V3040">
        <v>1594</v>
      </c>
      <c r="W3040">
        <v>1628</v>
      </c>
      <c r="X3040">
        <v>1658</v>
      </c>
      <c r="Y3040">
        <v>1692</v>
      </c>
      <c r="Z3040">
        <v>1750</v>
      </c>
      <c r="AA3040">
        <v>1806</v>
      </c>
      <c r="AB3040">
        <v>1855</v>
      </c>
      <c r="AC3040">
        <v>1909</v>
      </c>
      <c r="AD3040">
        <v>1953</v>
      </c>
      <c r="AE3040" s="21"/>
    </row>
    <row r="3041" spans="1:31" x14ac:dyDescent="0.2">
      <c r="A3041" s="27" t="s">
        <v>62</v>
      </c>
      <c r="B3041" s="13" t="s">
        <v>62</v>
      </c>
      <c r="C3041" s="14">
        <v>882</v>
      </c>
      <c r="D3041" s="13" t="s">
        <v>62</v>
      </c>
      <c r="E3041" s="13" t="s">
        <v>484</v>
      </c>
      <c r="F3041" s="13" t="s">
        <v>313</v>
      </c>
      <c r="G3041" s="14" t="s">
        <v>339</v>
      </c>
      <c r="H3041">
        <v>1525</v>
      </c>
      <c r="I3041">
        <v>1506</v>
      </c>
      <c r="J3041">
        <v>1495</v>
      </c>
      <c r="K3041">
        <v>1543</v>
      </c>
      <c r="L3041">
        <v>1599</v>
      </c>
      <c r="M3041">
        <v>1632</v>
      </c>
      <c r="N3041">
        <v>1645</v>
      </c>
      <c r="O3041">
        <v>1638</v>
      </c>
      <c r="P3041">
        <v>1693</v>
      </c>
      <c r="Q3041">
        <v>1723</v>
      </c>
      <c r="R3041">
        <v>1740</v>
      </c>
      <c r="S3041">
        <v>1748</v>
      </c>
      <c r="T3041">
        <v>1746</v>
      </c>
      <c r="U3041">
        <v>1748</v>
      </c>
      <c r="V3041">
        <v>1766</v>
      </c>
      <c r="W3041">
        <v>1787</v>
      </c>
      <c r="X3041">
        <v>1802</v>
      </c>
      <c r="Y3041">
        <v>1829</v>
      </c>
      <c r="Z3041">
        <v>1891</v>
      </c>
      <c r="AA3041">
        <v>1959</v>
      </c>
      <c r="AB3041">
        <v>2019.0000000000002</v>
      </c>
      <c r="AC3041">
        <v>2085</v>
      </c>
      <c r="AD3041">
        <v>2138</v>
      </c>
      <c r="AE3041" s="22"/>
    </row>
    <row r="3042" spans="1:31" x14ac:dyDescent="0.2">
      <c r="A3042" s="25" t="s">
        <v>62</v>
      </c>
      <c r="B3042" s="11" t="s">
        <v>62</v>
      </c>
      <c r="C3042" s="12">
        <v>882</v>
      </c>
      <c r="D3042" s="11" t="s">
        <v>62</v>
      </c>
      <c r="E3042" s="11" t="s">
        <v>478</v>
      </c>
      <c r="F3042" s="11" t="s">
        <v>312</v>
      </c>
      <c r="G3042" s="12" t="s">
        <v>352</v>
      </c>
      <c r="H3042">
        <v>1338</v>
      </c>
      <c r="I3042">
        <v>1342</v>
      </c>
      <c r="J3042">
        <v>1324</v>
      </c>
      <c r="K3042">
        <v>1330</v>
      </c>
      <c r="L3042">
        <v>1355</v>
      </c>
      <c r="M3042">
        <v>1385</v>
      </c>
      <c r="N3042">
        <v>1396</v>
      </c>
      <c r="O3042">
        <v>1394</v>
      </c>
      <c r="P3042">
        <v>1445</v>
      </c>
      <c r="Q3042">
        <v>1478</v>
      </c>
      <c r="R3042">
        <v>1493</v>
      </c>
      <c r="S3042">
        <v>1504</v>
      </c>
      <c r="T3042">
        <v>1507</v>
      </c>
      <c r="U3042">
        <v>1508</v>
      </c>
      <c r="V3042">
        <v>1531</v>
      </c>
      <c r="W3042">
        <v>1568</v>
      </c>
      <c r="X3042">
        <v>1600</v>
      </c>
      <c r="Y3042">
        <v>1625</v>
      </c>
      <c r="Z3042">
        <v>1670</v>
      </c>
      <c r="AA3042">
        <v>1719</v>
      </c>
      <c r="AB3042">
        <v>1770</v>
      </c>
      <c r="AC3042">
        <v>1820</v>
      </c>
      <c r="AD3042">
        <v>1876</v>
      </c>
      <c r="AE3042" s="21"/>
    </row>
    <row r="3043" spans="1:31" x14ac:dyDescent="0.2">
      <c r="A3043" s="27" t="s">
        <v>62</v>
      </c>
      <c r="B3043" s="13" t="s">
        <v>62</v>
      </c>
      <c r="C3043" s="14">
        <v>882</v>
      </c>
      <c r="D3043" s="13" t="s">
        <v>62</v>
      </c>
      <c r="E3043" s="13" t="s">
        <v>485</v>
      </c>
      <c r="F3043" s="13" t="s">
        <v>313</v>
      </c>
      <c r="G3043" s="14" t="s">
        <v>352</v>
      </c>
      <c r="H3043">
        <v>2511</v>
      </c>
      <c r="I3043">
        <v>2512</v>
      </c>
      <c r="J3043">
        <v>2517</v>
      </c>
      <c r="K3043">
        <v>2577</v>
      </c>
      <c r="L3043">
        <v>2671</v>
      </c>
      <c r="M3043">
        <v>2779</v>
      </c>
      <c r="N3043">
        <v>2878</v>
      </c>
      <c r="O3043">
        <v>2945</v>
      </c>
      <c r="P3043">
        <v>2890</v>
      </c>
      <c r="Q3043">
        <v>2803</v>
      </c>
      <c r="R3043">
        <v>2710</v>
      </c>
      <c r="S3043">
        <v>2643</v>
      </c>
      <c r="T3043">
        <v>2630</v>
      </c>
      <c r="U3043">
        <v>1706</v>
      </c>
      <c r="V3043">
        <v>1718</v>
      </c>
      <c r="W3043">
        <v>1741</v>
      </c>
      <c r="X3043">
        <v>1760</v>
      </c>
      <c r="Y3043">
        <v>1770</v>
      </c>
      <c r="Z3043">
        <v>1807</v>
      </c>
      <c r="AA3043">
        <v>1860</v>
      </c>
      <c r="AB3043">
        <v>1922</v>
      </c>
      <c r="AC3043">
        <v>1984</v>
      </c>
      <c r="AD3043">
        <v>2053</v>
      </c>
      <c r="AE3043" s="22"/>
    </row>
    <row r="3044" spans="1:31" x14ac:dyDescent="0.2">
      <c r="A3044" s="25" t="s">
        <v>62</v>
      </c>
      <c r="B3044" s="11" t="s">
        <v>62</v>
      </c>
      <c r="C3044" s="12">
        <v>882</v>
      </c>
      <c r="D3044" s="11" t="s">
        <v>62</v>
      </c>
      <c r="E3044" s="11" t="s">
        <v>479</v>
      </c>
      <c r="F3044" s="11" t="s">
        <v>312</v>
      </c>
      <c r="G3044" s="12" t="s">
        <v>338</v>
      </c>
      <c r="H3044">
        <v>1294</v>
      </c>
      <c r="I3044">
        <v>1306</v>
      </c>
      <c r="J3044">
        <v>1300</v>
      </c>
      <c r="K3044">
        <v>1288</v>
      </c>
      <c r="L3044">
        <v>1285</v>
      </c>
      <c r="M3044">
        <v>1300</v>
      </c>
      <c r="N3044">
        <v>1321</v>
      </c>
      <c r="O3044">
        <v>1324</v>
      </c>
      <c r="P3044">
        <v>1377</v>
      </c>
      <c r="Q3044">
        <v>1424</v>
      </c>
      <c r="R3044">
        <v>1454</v>
      </c>
      <c r="S3044">
        <v>1468</v>
      </c>
      <c r="T3044">
        <v>1478</v>
      </c>
      <c r="U3044">
        <v>1470</v>
      </c>
      <c r="V3044">
        <v>1479</v>
      </c>
      <c r="W3044">
        <v>1506</v>
      </c>
      <c r="X3044">
        <v>1541</v>
      </c>
      <c r="Y3044">
        <v>1568</v>
      </c>
      <c r="Z3044">
        <v>1604</v>
      </c>
      <c r="AA3044">
        <v>1641</v>
      </c>
      <c r="AB3044">
        <v>1685</v>
      </c>
      <c r="AC3044">
        <v>1735</v>
      </c>
      <c r="AD3044">
        <v>1788</v>
      </c>
      <c r="AE3044" s="21"/>
    </row>
    <row r="3045" spans="1:31" x14ac:dyDescent="0.2">
      <c r="A3045" s="27" t="s">
        <v>62</v>
      </c>
      <c r="B3045" s="13" t="s">
        <v>62</v>
      </c>
      <c r="C3045" s="14">
        <v>882</v>
      </c>
      <c r="D3045" s="13" t="s">
        <v>62</v>
      </c>
      <c r="E3045" s="13" t="s">
        <v>486</v>
      </c>
      <c r="F3045" s="13" t="s">
        <v>313</v>
      </c>
      <c r="G3045" s="14" t="s">
        <v>338</v>
      </c>
      <c r="H3045">
        <v>1422</v>
      </c>
      <c r="I3045">
        <v>1423</v>
      </c>
      <c r="J3045">
        <v>1406</v>
      </c>
      <c r="K3045">
        <v>1401</v>
      </c>
      <c r="L3045">
        <v>1411</v>
      </c>
      <c r="M3045">
        <v>1441</v>
      </c>
      <c r="N3045">
        <v>1475</v>
      </c>
      <c r="O3045">
        <v>1485</v>
      </c>
      <c r="P3045">
        <v>1552</v>
      </c>
      <c r="Q3045">
        <v>1613</v>
      </c>
      <c r="R3045">
        <v>1654</v>
      </c>
      <c r="S3045">
        <v>1673</v>
      </c>
      <c r="T3045">
        <v>1686</v>
      </c>
      <c r="U3045">
        <v>1675</v>
      </c>
      <c r="V3045">
        <v>1677</v>
      </c>
      <c r="W3045">
        <v>1693</v>
      </c>
      <c r="X3045">
        <v>1714</v>
      </c>
      <c r="Y3045">
        <v>1728</v>
      </c>
      <c r="Z3045">
        <v>1749</v>
      </c>
      <c r="AA3045">
        <v>1777</v>
      </c>
      <c r="AB3045">
        <v>1825</v>
      </c>
      <c r="AC3045">
        <v>1887</v>
      </c>
      <c r="AD3045">
        <v>1952</v>
      </c>
      <c r="AE3045" s="22"/>
    </row>
    <row r="3046" spans="1:31" x14ac:dyDescent="0.2">
      <c r="A3046" s="25" t="s">
        <v>62</v>
      </c>
      <c r="B3046" s="11" t="s">
        <v>62</v>
      </c>
      <c r="C3046" s="12">
        <v>882</v>
      </c>
      <c r="D3046" s="11" t="s">
        <v>62</v>
      </c>
      <c r="E3046" s="11" t="s">
        <v>458</v>
      </c>
      <c r="F3046" s="11" t="s">
        <v>312</v>
      </c>
      <c r="G3046" s="12" t="s">
        <v>457</v>
      </c>
      <c r="H3046" s="205">
        <v>8958</v>
      </c>
      <c r="I3046" s="205">
        <v>9121</v>
      </c>
      <c r="J3046" s="205">
        <v>9229</v>
      </c>
      <c r="K3046" s="205">
        <v>9207</v>
      </c>
      <c r="L3046" s="205">
        <v>9140</v>
      </c>
      <c r="M3046">
        <v>9050</v>
      </c>
      <c r="N3046">
        <v>8955</v>
      </c>
      <c r="O3046">
        <v>8858</v>
      </c>
      <c r="P3046">
        <v>8858</v>
      </c>
      <c r="Q3046">
        <v>8841.0000000000018</v>
      </c>
      <c r="R3046">
        <v>8889.0000000000018</v>
      </c>
      <c r="S3046">
        <v>9049</v>
      </c>
      <c r="T3046">
        <v>9299</v>
      </c>
      <c r="U3046">
        <v>9435</v>
      </c>
      <c r="V3046">
        <v>9669</v>
      </c>
      <c r="W3046">
        <v>9957</v>
      </c>
      <c r="X3046">
        <v>10235.999999999998</v>
      </c>
      <c r="Y3046">
        <v>10462</v>
      </c>
      <c r="Z3046">
        <v>10628</v>
      </c>
      <c r="AA3046">
        <v>10695</v>
      </c>
      <c r="AB3046">
        <v>10731</v>
      </c>
      <c r="AC3046">
        <v>10837</v>
      </c>
      <c r="AD3046">
        <v>11065</v>
      </c>
      <c r="AE3046" s="21" t="s">
        <v>1</v>
      </c>
    </row>
    <row r="3047" spans="1:31" x14ac:dyDescent="0.2">
      <c r="A3047" s="27" t="s">
        <v>62</v>
      </c>
      <c r="B3047" s="13" t="s">
        <v>62</v>
      </c>
      <c r="C3047" s="14">
        <v>882</v>
      </c>
      <c r="D3047" s="13" t="s">
        <v>62</v>
      </c>
      <c r="E3047" s="13" t="s">
        <v>456</v>
      </c>
      <c r="F3047" s="13" t="s">
        <v>312</v>
      </c>
      <c r="G3047" s="14" t="s">
        <v>455</v>
      </c>
      <c r="H3047" s="205">
        <v>6933</v>
      </c>
      <c r="I3047" s="205">
        <v>6978.0000000000009</v>
      </c>
      <c r="J3047" s="205">
        <v>7021</v>
      </c>
      <c r="K3047" s="205">
        <v>7136</v>
      </c>
      <c r="L3047" s="205">
        <v>7254</v>
      </c>
      <c r="M3047">
        <v>7337.9999999999991</v>
      </c>
      <c r="N3047">
        <v>7351</v>
      </c>
      <c r="O3047">
        <v>7300.0000000000009</v>
      </c>
      <c r="P3047">
        <v>7500.0000000000009</v>
      </c>
      <c r="Q3047">
        <v>7631</v>
      </c>
      <c r="R3047">
        <v>7694</v>
      </c>
      <c r="S3047">
        <v>7731.9999999999991</v>
      </c>
      <c r="T3047">
        <v>7797.9999999999991</v>
      </c>
      <c r="U3047">
        <v>7850</v>
      </c>
      <c r="V3047">
        <v>7971.9999999999991</v>
      </c>
      <c r="W3047">
        <v>8141</v>
      </c>
      <c r="X3047">
        <v>8327</v>
      </c>
      <c r="Y3047">
        <v>8519</v>
      </c>
      <c r="Z3047">
        <v>8786.9999999999982</v>
      </c>
      <c r="AA3047">
        <v>9042.0000000000018</v>
      </c>
      <c r="AB3047">
        <v>9276</v>
      </c>
      <c r="AC3047">
        <v>9489</v>
      </c>
      <c r="AD3047">
        <v>9681.0000000000018</v>
      </c>
      <c r="AE3047" s="22" t="s">
        <v>1</v>
      </c>
    </row>
    <row r="3048" spans="1:31" x14ac:dyDescent="0.2">
      <c r="A3048" s="25" t="s">
        <v>62</v>
      </c>
      <c r="B3048" s="11" t="s">
        <v>62</v>
      </c>
      <c r="C3048" s="12">
        <v>882</v>
      </c>
      <c r="D3048" s="11" t="s">
        <v>62</v>
      </c>
      <c r="E3048" s="11" t="s">
        <v>502</v>
      </c>
      <c r="F3048" s="11" t="s">
        <v>313</v>
      </c>
      <c r="G3048" s="12" t="s">
        <v>457</v>
      </c>
      <c r="H3048" s="205">
        <v>9847.0000000000018</v>
      </c>
      <c r="I3048" s="205">
        <v>10035.999999999998</v>
      </c>
      <c r="J3048" s="205">
        <v>10198</v>
      </c>
      <c r="K3048" s="205">
        <v>10183</v>
      </c>
      <c r="L3048" s="205">
        <v>10128</v>
      </c>
      <c r="M3048">
        <v>10056</v>
      </c>
      <c r="N3048">
        <v>9965</v>
      </c>
      <c r="O3048">
        <v>9844</v>
      </c>
      <c r="P3048">
        <v>9789</v>
      </c>
      <c r="Q3048">
        <v>9687.0000000000018</v>
      </c>
      <c r="R3048">
        <v>9652.9999999999982</v>
      </c>
      <c r="S3048">
        <v>9768</v>
      </c>
      <c r="T3048">
        <v>10015</v>
      </c>
      <c r="U3048">
        <v>10149</v>
      </c>
      <c r="V3048">
        <v>10416</v>
      </c>
      <c r="W3048">
        <v>10758</v>
      </c>
      <c r="X3048">
        <v>11085.999999999998</v>
      </c>
      <c r="Y3048">
        <v>11344</v>
      </c>
      <c r="Z3048">
        <v>11537.999999999998</v>
      </c>
      <c r="AA3048">
        <v>11609</v>
      </c>
      <c r="AB3048">
        <v>11645</v>
      </c>
      <c r="AC3048">
        <v>11756</v>
      </c>
      <c r="AD3048">
        <v>12001.000000000002</v>
      </c>
      <c r="AE3048" s="21" t="s">
        <v>1</v>
      </c>
    </row>
    <row r="3049" spans="1:31" x14ac:dyDescent="0.2">
      <c r="A3049" s="27" t="s">
        <v>62</v>
      </c>
      <c r="B3049" s="13" t="s">
        <v>62</v>
      </c>
      <c r="C3049" s="14">
        <v>882</v>
      </c>
      <c r="D3049" s="13" t="s">
        <v>62</v>
      </c>
      <c r="E3049" s="13" t="s">
        <v>503</v>
      </c>
      <c r="F3049" s="13" t="s">
        <v>313</v>
      </c>
      <c r="G3049" s="14" t="s">
        <v>338</v>
      </c>
      <c r="H3049" s="205">
        <v>7643.9999999999991</v>
      </c>
      <c r="I3049" s="205">
        <v>7636</v>
      </c>
      <c r="J3049" s="205">
        <v>7652</v>
      </c>
      <c r="K3049" s="205">
        <v>7827</v>
      </c>
      <c r="L3049" s="205">
        <v>8014.0000000000009</v>
      </c>
      <c r="M3049">
        <v>8155.0000000000009</v>
      </c>
      <c r="N3049">
        <v>8207</v>
      </c>
      <c r="O3049">
        <v>8177.9999999999991</v>
      </c>
      <c r="P3049">
        <v>8445</v>
      </c>
      <c r="Q3049">
        <v>8626</v>
      </c>
      <c r="R3049">
        <v>8712</v>
      </c>
      <c r="S3049">
        <v>8740</v>
      </c>
      <c r="T3049">
        <v>8774</v>
      </c>
      <c r="U3049">
        <v>8770.0000000000018</v>
      </c>
      <c r="V3049">
        <v>8829</v>
      </c>
      <c r="W3049">
        <v>8939</v>
      </c>
      <c r="X3049">
        <v>9080</v>
      </c>
      <c r="Y3049">
        <v>9254</v>
      </c>
      <c r="Z3049">
        <v>9527.0000000000018</v>
      </c>
      <c r="AA3049">
        <v>9811.9999999999982</v>
      </c>
      <c r="AB3049">
        <v>10093</v>
      </c>
      <c r="AC3049">
        <v>10352</v>
      </c>
      <c r="AD3049">
        <v>10580</v>
      </c>
      <c r="AE3049" s="22" t="s">
        <v>1</v>
      </c>
    </row>
    <row r="3050" spans="1:31" x14ac:dyDescent="0.2">
      <c r="A3050" s="25" t="s">
        <v>62</v>
      </c>
      <c r="B3050" s="11" t="s">
        <v>62</v>
      </c>
      <c r="C3050" s="12">
        <v>882</v>
      </c>
      <c r="D3050" s="11" t="s">
        <v>62</v>
      </c>
      <c r="E3050" s="11" t="s">
        <v>504</v>
      </c>
      <c r="F3050" s="11"/>
      <c r="G3050" s="12"/>
      <c r="H3050" s="205">
        <v>0</v>
      </c>
      <c r="I3050" s="205">
        <v>0</v>
      </c>
      <c r="J3050" s="205">
        <v>0</v>
      </c>
      <c r="K3050" s="205">
        <v>0</v>
      </c>
      <c r="L3050" s="205">
        <v>0</v>
      </c>
      <c r="M3050">
        <v>0</v>
      </c>
      <c r="N3050">
        <v>0</v>
      </c>
      <c r="O3050">
        <v>0</v>
      </c>
      <c r="P3050">
        <v>0</v>
      </c>
      <c r="Q3050">
        <v>0</v>
      </c>
      <c r="R3050">
        <v>0</v>
      </c>
      <c r="S3050">
        <v>0</v>
      </c>
      <c r="T3050">
        <v>0</v>
      </c>
      <c r="U3050">
        <v>0</v>
      </c>
      <c r="V3050">
        <v>0</v>
      </c>
      <c r="W3050">
        <v>0</v>
      </c>
      <c r="X3050">
        <v>0</v>
      </c>
      <c r="Y3050">
        <v>0</v>
      </c>
      <c r="Z3050">
        <v>0</v>
      </c>
      <c r="AA3050">
        <v>0</v>
      </c>
      <c r="AB3050">
        <v>0</v>
      </c>
      <c r="AC3050">
        <v>0</v>
      </c>
      <c r="AD3050">
        <v>0</v>
      </c>
      <c r="AE3050" s="21" t="s">
        <v>1</v>
      </c>
    </row>
    <row r="3051" spans="1:31" x14ac:dyDescent="0.2">
      <c r="A3051" s="27" t="s">
        <v>62</v>
      </c>
      <c r="B3051" s="13" t="s">
        <v>62</v>
      </c>
      <c r="C3051" s="14">
        <v>882</v>
      </c>
      <c r="D3051" s="13" t="s">
        <v>62</v>
      </c>
      <c r="E3051" s="13" t="s">
        <v>505</v>
      </c>
      <c r="F3051" s="13"/>
      <c r="G3051" s="14"/>
      <c r="H3051" s="205">
        <v>183270</v>
      </c>
      <c r="I3051" s="205">
        <v>184553</v>
      </c>
      <c r="J3051" s="205">
        <v>185944</v>
      </c>
      <c r="K3051" s="205">
        <v>187469</v>
      </c>
      <c r="L3051" s="205">
        <v>189089</v>
      </c>
      <c r="M3051">
        <v>190712</v>
      </c>
      <c r="N3051">
        <v>192220</v>
      </c>
      <c r="O3051">
        <v>193510</v>
      </c>
      <c r="P3051">
        <v>194540</v>
      </c>
      <c r="Q3051">
        <v>195358</v>
      </c>
      <c r="R3051">
        <v>196128</v>
      </c>
      <c r="S3051">
        <v>197093</v>
      </c>
      <c r="T3051">
        <v>198410</v>
      </c>
      <c r="U3051">
        <v>200144</v>
      </c>
      <c r="V3051">
        <v>202241</v>
      </c>
      <c r="W3051">
        <v>204568</v>
      </c>
      <c r="X3051">
        <v>206972</v>
      </c>
      <c r="Y3051">
        <v>209323</v>
      </c>
      <c r="Z3051">
        <v>211573</v>
      </c>
      <c r="AA3051">
        <v>213790</v>
      </c>
      <c r="AB3051">
        <v>215968</v>
      </c>
      <c r="AC3051">
        <v>218152</v>
      </c>
      <c r="AD3051">
        <v>220368</v>
      </c>
      <c r="AE3051" s="22" t="s">
        <v>1</v>
      </c>
    </row>
    <row r="3052" spans="1:31" x14ac:dyDescent="0.2">
      <c r="A3052" s="25" t="s">
        <v>63</v>
      </c>
      <c r="B3052" s="11" t="s">
        <v>63</v>
      </c>
      <c r="C3052" s="12">
        <v>678</v>
      </c>
      <c r="D3052" s="11" t="s">
        <v>468</v>
      </c>
      <c r="E3052" s="11" t="s">
        <v>440</v>
      </c>
      <c r="F3052" s="11" t="s">
        <v>312</v>
      </c>
      <c r="G3052" s="12" t="s">
        <v>319</v>
      </c>
      <c r="H3052" s="205">
        <v>2879</v>
      </c>
      <c r="I3052" s="205">
        <v>2900</v>
      </c>
      <c r="J3052" s="205">
        <v>2949</v>
      </c>
      <c r="K3052" s="205">
        <v>2966</v>
      </c>
      <c r="L3052" s="205">
        <v>2971</v>
      </c>
      <c r="M3052">
        <v>2975</v>
      </c>
      <c r="N3052">
        <v>3044</v>
      </c>
      <c r="O3052">
        <v>3052</v>
      </c>
      <c r="P3052">
        <v>3064</v>
      </c>
      <c r="Q3052">
        <v>3072</v>
      </c>
      <c r="R3052">
        <v>3080</v>
      </c>
      <c r="S3052">
        <v>3090</v>
      </c>
      <c r="T3052">
        <v>3106</v>
      </c>
      <c r="U3052">
        <v>3124</v>
      </c>
      <c r="V3052">
        <v>3145</v>
      </c>
      <c r="W3052">
        <v>3171</v>
      </c>
      <c r="X3052">
        <v>3196</v>
      </c>
      <c r="Y3052">
        <v>3236</v>
      </c>
      <c r="Z3052">
        <v>3288</v>
      </c>
      <c r="AA3052">
        <v>3347</v>
      </c>
      <c r="AB3052">
        <v>3407</v>
      </c>
      <c r="AC3052">
        <v>3448</v>
      </c>
      <c r="AD3052">
        <v>3509</v>
      </c>
      <c r="AE3052" s="21" t="s">
        <v>1</v>
      </c>
    </row>
    <row r="3053" spans="1:31" x14ac:dyDescent="0.2">
      <c r="A3053" s="27" t="s">
        <v>63</v>
      </c>
      <c r="B3053" s="13" t="s">
        <v>63</v>
      </c>
      <c r="C3053" s="14">
        <v>678</v>
      </c>
      <c r="D3053" s="13" t="s">
        <v>468</v>
      </c>
      <c r="E3053" s="13" t="s">
        <v>487</v>
      </c>
      <c r="F3053" s="13" t="s">
        <v>313</v>
      </c>
      <c r="G3053" s="14" t="s">
        <v>319</v>
      </c>
      <c r="H3053" s="205">
        <v>2937</v>
      </c>
      <c r="I3053" s="205">
        <v>2961</v>
      </c>
      <c r="J3053" s="205">
        <v>3010</v>
      </c>
      <c r="K3053" s="205">
        <v>3033</v>
      </c>
      <c r="L3053" s="205">
        <v>3040</v>
      </c>
      <c r="M3053">
        <v>3044</v>
      </c>
      <c r="N3053">
        <v>3112</v>
      </c>
      <c r="O3053">
        <v>3120</v>
      </c>
      <c r="P3053">
        <v>3133</v>
      </c>
      <c r="Q3053">
        <v>3142</v>
      </c>
      <c r="R3053">
        <v>3151</v>
      </c>
      <c r="S3053">
        <v>3162</v>
      </c>
      <c r="T3053">
        <v>3179</v>
      </c>
      <c r="U3053">
        <v>3198</v>
      </c>
      <c r="V3053">
        <v>3220</v>
      </c>
      <c r="W3053">
        <v>3246</v>
      </c>
      <c r="X3053">
        <v>3271</v>
      </c>
      <c r="Y3053">
        <v>3312</v>
      </c>
      <c r="Z3053">
        <v>3364</v>
      </c>
      <c r="AA3053">
        <v>3423</v>
      </c>
      <c r="AB3053">
        <v>3483</v>
      </c>
      <c r="AC3053">
        <v>3525</v>
      </c>
      <c r="AD3053">
        <v>3587</v>
      </c>
      <c r="AE3053" s="22" t="s">
        <v>1</v>
      </c>
    </row>
    <row r="3054" spans="1:31" x14ac:dyDescent="0.2">
      <c r="A3054" s="25" t="s">
        <v>63</v>
      </c>
      <c r="B3054" s="11" t="s">
        <v>63</v>
      </c>
      <c r="C3054" s="12">
        <v>678</v>
      </c>
      <c r="D3054" s="11" t="s">
        <v>468</v>
      </c>
      <c r="E3054" s="11" t="s">
        <v>441</v>
      </c>
      <c r="F3054" s="11" t="s">
        <v>312</v>
      </c>
      <c r="G3054" s="12" t="s">
        <v>355</v>
      </c>
      <c r="H3054" s="205">
        <v>2784</v>
      </c>
      <c r="I3054" s="205">
        <v>2863</v>
      </c>
      <c r="J3054" s="205">
        <v>2905</v>
      </c>
      <c r="K3054" s="205">
        <v>2939</v>
      </c>
      <c r="L3054" s="205">
        <v>2956</v>
      </c>
      <c r="M3054">
        <v>2966</v>
      </c>
      <c r="N3054">
        <v>2984</v>
      </c>
      <c r="O3054">
        <v>3025</v>
      </c>
      <c r="P3054">
        <v>3043</v>
      </c>
      <c r="Q3054">
        <v>3055</v>
      </c>
      <c r="R3054">
        <v>3064</v>
      </c>
      <c r="S3054">
        <v>3073</v>
      </c>
      <c r="T3054">
        <v>3085</v>
      </c>
      <c r="U3054">
        <v>3099</v>
      </c>
      <c r="V3054">
        <v>3117</v>
      </c>
      <c r="W3054">
        <v>3137</v>
      </c>
      <c r="X3054">
        <v>3162</v>
      </c>
      <c r="Y3054">
        <v>3190</v>
      </c>
      <c r="Z3054">
        <v>3233</v>
      </c>
      <c r="AA3054">
        <v>3285</v>
      </c>
      <c r="AB3054">
        <v>3340</v>
      </c>
      <c r="AC3054">
        <v>3395</v>
      </c>
      <c r="AD3054">
        <v>3443</v>
      </c>
      <c r="AE3054" s="21" t="s">
        <v>1</v>
      </c>
    </row>
    <row r="3055" spans="1:31" x14ac:dyDescent="0.2">
      <c r="A3055" s="27" t="s">
        <v>63</v>
      </c>
      <c r="B3055" s="13" t="s">
        <v>63</v>
      </c>
      <c r="C3055" s="14">
        <v>678</v>
      </c>
      <c r="D3055" s="13" t="s">
        <v>468</v>
      </c>
      <c r="E3055" s="13" t="s">
        <v>488</v>
      </c>
      <c r="F3055" s="13" t="s">
        <v>313</v>
      </c>
      <c r="G3055" s="14" t="s">
        <v>355</v>
      </c>
      <c r="H3055" s="205">
        <v>2840</v>
      </c>
      <c r="I3055" s="205">
        <v>2922</v>
      </c>
      <c r="J3055" s="205">
        <v>2963</v>
      </c>
      <c r="K3055" s="205">
        <v>3003</v>
      </c>
      <c r="L3055" s="205">
        <v>3023</v>
      </c>
      <c r="M3055">
        <v>3033</v>
      </c>
      <c r="N3055">
        <v>3050</v>
      </c>
      <c r="O3055">
        <v>3092</v>
      </c>
      <c r="P3055">
        <v>3110</v>
      </c>
      <c r="Q3055">
        <v>3123</v>
      </c>
      <c r="R3055">
        <v>3134</v>
      </c>
      <c r="S3055">
        <v>3143</v>
      </c>
      <c r="T3055">
        <v>3156</v>
      </c>
      <c r="U3055">
        <v>3172</v>
      </c>
      <c r="V3055">
        <v>3190</v>
      </c>
      <c r="W3055">
        <v>3211</v>
      </c>
      <c r="X3055">
        <v>3236</v>
      </c>
      <c r="Y3055">
        <v>3265</v>
      </c>
      <c r="Z3055">
        <v>3308</v>
      </c>
      <c r="AA3055">
        <v>3360</v>
      </c>
      <c r="AB3055">
        <v>3415</v>
      </c>
      <c r="AC3055">
        <v>3470</v>
      </c>
      <c r="AD3055">
        <v>3519</v>
      </c>
      <c r="AE3055" s="22" t="s">
        <v>1</v>
      </c>
    </row>
    <row r="3056" spans="1:31" x14ac:dyDescent="0.2">
      <c r="A3056" s="25" t="s">
        <v>63</v>
      </c>
      <c r="B3056" s="11" t="s">
        <v>63</v>
      </c>
      <c r="C3056" s="12">
        <v>678</v>
      </c>
      <c r="D3056" s="11" t="s">
        <v>468</v>
      </c>
      <c r="E3056" s="11" t="s">
        <v>442</v>
      </c>
      <c r="F3056" s="11" t="s">
        <v>312</v>
      </c>
      <c r="G3056" s="12" t="s">
        <v>317</v>
      </c>
      <c r="H3056" s="205">
        <v>2684</v>
      </c>
      <c r="I3056" s="205">
        <v>2776</v>
      </c>
      <c r="J3056" s="205">
        <v>2842</v>
      </c>
      <c r="K3056" s="205">
        <v>2893</v>
      </c>
      <c r="L3056" s="205">
        <v>2923</v>
      </c>
      <c r="M3056">
        <v>2942</v>
      </c>
      <c r="N3056">
        <v>2960</v>
      </c>
      <c r="O3056">
        <v>2994</v>
      </c>
      <c r="P3056">
        <v>3017</v>
      </c>
      <c r="Q3056">
        <v>3035</v>
      </c>
      <c r="R3056">
        <v>3047</v>
      </c>
      <c r="S3056">
        <v>3057</v>
      </c>
      <c r="T3056">
        <v>3067</v>
      </c>
      <c r="U3056">
        <v>3079</v>
      </c>
      <c r="V3056">
        <v>3094</v>
      </c>
      <c r="W3056">
        <v>3111</v>
      </c>
      <c r="X3056">
        <v>3131</v>
      </c>
      <c r="Y3056">
        <v>3154</v>
      </c>
      <c r="Z3056">
        <v>3189</v>
      </c>
      <c r="AA3056">
        <v>3232</v>
      </c>
      <c r="AB3056">
        <v>3282</v>
      </c>
      <c r="AC3056">
        <v>3334</v>
      </c>
      <c r="AD3056">
        <v>3382</v>
      </c>
      <c r="AE3056" s="21" t="s">
        <v>1</v>
      </c>
    </row>
    <row r="3057" spans="1:31" x14ac:dyDescent="0.2">
      <c r="A3057" s="27" t="s">
        <v>63</v>
      </c>
      <c r="B3057" s="13" t="s">
        <v>63</v>
      </c>
      <c r="C3057" s="14">
        <v>678</v>
      </c>
      <c r="D3057" s="13" t="s">
        <v>468</v>
      </c>
      <c r="E3057" s="13" t="s">
        <v>489</v>
      </c>
      <c r="F3057" s="13" t="s">
        <v>313</v>
      </c>
      <c r="G3057" s="14" t="s">
        <v>317</v>
      </c>
      <c r="H3057" s="205">
        <v>2737</v>
      </c>
      <c r="I3057" s="205">
        <v>2832</v>
      </c>
      <c r="J3057" s="205">
        <v>2897</v>
      </c>
      <c r="K3057" s="205">
        <v>2954</v>
      </c>
      <c r="L3057" s="205">
        <v>2987</v>
      </c>
      <c r="M3057">
        <v>3006</v>
      </c>
      <c r="N3057">
        <v>3024</v>
      </c>
      <c r="O3057">
        <v>3058</v>
      </c>
      <c r="P3057">
        <v>3083</v>
      </c>
      <c r="Q3057">
        <v>3101</v>
      </c>
      <c r="R3057">
        <v>3115</v>
      </c>
      <c r="S3057">
        <v>3126</v>
      </c>
      <c r="T3057">
        <v>3136</v>
      </c>
      <c r="U3057">
        <v>3150</v>
      </c>
      <c r="V3057">
        <v>3165</v>
      </c>
      <c r="W3057">
        <v>3183</v>
      </c>
      <c r="X3057">
        <v>3204</v>
      </c>
      <c r="Y3057">
        <v>3227</v>
      </c>
      <c r="Z3057">
        <v>3262</v>
      </c>
      <c r="AA3057">
        <v>3306</v>
      </c>
      <c r="AB3057">
        <v>3356</v>
      </c>
      <c r="AC3057">
        <v>3408</v>
      </c>
      <c r="AD3057">
        <v>3456</v>
      </c>
      <c r="AE3057" s="22" t="s">
        <v>1</v>
      </c>
    </row>
    <row r="3058" spans="1:31" x14ac:dyDescent="0.2">
      <c r="A3058" s="25" t="s">
        <v>63</v>
      </c>
      <c r="B3058" s="11" t="s">
        <v>63</v>
      </c>
      <c r="C3058" s="12">
        <v>678</v>
      </c>
      <c r="D3058" s="11" t="s">
        <v>468</v>
      </c>
      <c r="E3058" s="11" t="s">
        <v>443</v>
      </c>
      <c r="F3058" s="11" t="s">
        <v>312</v>
      </c>
      <c r="G3058" s="12" t="s">
        <v>356</v>
      </c>
      <c r="H3058" s="205">
        <v>2581</v>
      </c>
      <c r="I3058" s="205">
        <v>2681</v>
      </c>
      <c r="J3058" s="205">
        <v>2764</v>
      </c>
      <c r="K3058" s="205">
        <v>2830</v>
      </c>
      <c r="L3058" s="205">
        <v>2874</v>
      </c>
      <c r="M3058">
        <v>2903</v>
      </c>
      <c r="N3058">
        <v>2927</v>
      </c>
      <c r="O3058">
        <v>2957</v>
      </c>
      <c r="P3058">
        <v>2987</v>
      </c>
      <c r="Q3058">
        <v>3010</v>
      </c>
      <c r="R3058">
        <v>3028</v>
      </c>
      <c r="S3058">
        <v>3041</v>
      </c>
      <c r="T3058">
        <v>3051</v>
      </c>
      <c r="U3058">
        <v>3062</v>
      </c>
      <c r="V3058">
        <v>3075</v>
      </c>
      <c r="W3058">
        <v>3089</v>
      </c>
      <c r="X3058">
        <v>3106</v>
      </c>
      <c r="Y3058">
        <v>3126</v>
      </c>
      <c r="Z3058">
        <v>3152</v>
      </c>
      <c r="AA3058">
        <v>3189</v>
      </c>
      <c r="AB3058">
        <v>3232</v>
      </c>
      <c r="AC3058">
        <v>3280</v>
      </c>
      <c r="AD3058">
        <v>3327</v>
      </c>
      <c r="AE3058" s="21" t="s">
        <v>1</v>
      </c>
    </row>
    <row r="3059" spans="1:31" x14ac:dyDescent="0.2">
      <c r="A3059" s="27" t="s">
        <v>63</v>
      </c>
      <c r="B3059" s="13" t="s">
        <v>63</v>
      </c>
      <c r="C3059" s="14">
        <v>678</v>
      </c>
      <c r="D3059" s="13" t="s">
        <v>468</v>
      </c>
      <c r="E3059" s="13" t="s">
        <v>490</v>
      </c>
      <c r="F3059" s="13" t="s">
        <v>313</v>
      </c>
      <c r="G3059" s="14" t="s">
        <v>356</v>
      </c>
      <c r="H3059" s="205">
        <v>2630</v>
      </c>
      <c r="I3059" s="205">
        <v>2733</v>
      </c>
      <c r="J3059" s="205">
        <v>2816</v>
      </c>
      <c r="K3059" s="205">
        <v>2888</v>
      </c>
      <c r="L3059" s="205">
        <v>2935</v>
      </c>
      <c r="M3059">
        <v>2965</v>
      </c>
      <c r="N3059">
        <v>2988</v>
      </c>
      <c r="O3059">
        <v>3018</v>
      </c>
      <c r="P3059">
        <v>3050</v>
      </c>
      <c r="Q3059">
        <v>3075</v>
      </c>
      <c r="R3059">
        <v>3094</v>
      </c>
      <c r="S3059">
        <v>3108</v>
      </c>
      <c r="T3059">
        <v>3118</v>
      </c>
      <c r="U3059">
        <v>3131</v>
      </c>
      <c r="V3059">
        <v>3145</v>
      </c>
      <c r="W3059">
        <v>3160</v>
      </c>
      <c r="X3059">
        <v>3178</v>
      </c>
      <c r="Y3059">
        <v>3197</v>
      </c>
      <c r="Z3059">
        <v>3225</v>
      </c>
      <c r="AA3059">
        <v>3261</v>
      </c>
      <c r="AB3059">
        <v>3305</v>
      </c>
      <c r="AC3059">
        <v>3353</v>
      </c>
      <c r="AD3059">
        <v>3400</v>
      </c>
      <c r="AE3059" s="22" t="s">
        <v>1</v>
      </c>
    </row>
    <row r="3060" spans="1:31" x14ac:dyDescent="0.2">
      <c r="A3060" s="25" t="s">
        <v>63</v>
      </c>
      <c r="B3060" s="11" t="s">
        <v>63</v>
      </c>
      <c r="C3060" s="12">
        <v>678</v>
      </c>
      <c r="D3060" s="11" t="s">
        <v>468</v>
      </c>
      <c r="E3060" s="11" t="s">
        <v>444</v>
      </c>
      <c r="F3060" s="11" t="s">
        <v>312</v>
      </c>
      <c r="G3060" s="12" t="s">
        <v>327</v>
      </c>
      <c r="H3060" s="205">
        <v>2476</v>
      </c>
      <c r="I3060" s="205">
        <v>2579</v>
      </c>
      <c r="J3060" s="205">
        <v>2672</v>
      </c>
      <c r="K3060" s="205">
        <v>2755</v>
      </c>
      <c r="L3060" s="205">
        <v>2812</v>
      </c>
      <c r="M3060">
        <v>2851</v>
      </c>
      <c r="N3060">
        <v>2882</v>
      </c>
      <c r="O3060">
        <v>2913</v>
      </c>
      <c r="P3060">
        <v>2952</v>
      </c>
      <c r="Q3060">
        <v>2982</v>
      </c>
      <c r="R3060">
        <v>3004</v>
      </c>
      <c r="S3060">
        <v>3022</v>
      </c>
      <c r="T3060">
        <v>3035</v>
      </c>
      <c r="U3060">
        <v>3046</v>
      </c>
      <c r="V3060">
        <v>3058</v>
      </c>
      <c r="W3060">
        <v>3071</v>
      </c>
      <c r="X3060">
        <v>3086</v>
      </c>
      <c r="Y3060">
        <v>3103</v>
      </c>
      <c r="Z3060">
        <v>3122</v>
      </c>
      <c r="AA3060">
        <v>3152</v>
      </c>
      <c r="AB3060">
        <v>3190</v>
      </c>
      <c r="AC3060">
        <v>3233</v>
      </c>
      <c r="AD3060">
        <v>3278</v>
      </c>
      <c r="AE3060" s="21" t="s">
        <v>1</v>
      </c>
    </row>
    <row r="3061" spans="1:31" x14ac:dyDescent="0.2">
      <c r="A3061" s="27" t="s">
        <v>63</v>
      </c>
      <c r="B3061" s="13" t="s">
        <v>63</v>
      </c>
      <c r="C3061" s="14">
        <v>678</v>
      </c>
      <c r="D3061" s="13" t="s">
        <v>468</v>
      </c>
      <c r="E3061" s="13" t="s">
        <v>491</v>
      </c>
      <c r="F3061" s="13" t="s">
        <v>313</v>
      </c>
      <c r="G3061" s="14" t="s">
        <v>327</v>
      </c>
      <c r="H3061" s="205">
        <v>2523</v>
      </c>
      <c r="I3061" s="205">
        <v>2628</v>
      </c>
      <c r="J3061" s="205">
        <v>2721</v>
      </c>
      <c r="K3061" s="205">
        <v>2810</v>
      </c>
      <c r="L3061" s="205">
        <v>2870</v>
      </c>
      <c r="M3061">
        <v>2910</v>
      </c>
      <c r="N3061">
        <v>2941</v>
      </c>
      <c r="O3061">
        <v>2973</v>
      </c>
      <c r="P3061">
        <v>3013</v>
      </c>
      <c r="Q3061">
        <v>3044</v>
      </c>
      <c r="R3061">
        <v>3068</v>
      </c>
      <c r="S3061">
        <v>3087</v>
      </c>
      <c r="T3061">
        <v>3100</v>
      </c>
      <c r="U3061">
        <v>3114</v>
      </c>
      <c r="V3061">
        <v>3127</v>
      </c>
      <c r="W3061">
        <v>3141</v>
      </c>
      <c r="X3061">
        <v>3156</v>
      </c>
      <c r="Y3061">
        <v>3173</v>
      </c>
      <c r="Z3061">
        <v>3193</v>
      </c>
      <c r="AA3061">
        <v>3223</v>
      </c>
      <c r="AB3061">
        <v>3261</v>
      </c>
      <c r="AC3061">
        <v>3304</v>
      </c>
      <c r="AD3061">
        <v>3350</v>
      </c>
      <c r="AE3061" s="22" t="s">
        <v>1</v>
      </c>
    </row>
    <row r="3062" spans="1:31" x14ac:dyDescent="0.2">
      <c r="A3062" s="25" t="s">
        <v>63</v>
      </c>
      <c r="B3062" s="11" t="s">
        <v>63</v>
      </c>
      <c r="C3062" s="12">
        <v>678</v>
      </c>
      <c r="D3062" s="11" t="s">
        <v>468</v>
      </c>
      <c r="E3062" s="11" t="s">
        <v>445</v>
      </c>
      <c r="F3062" s="11" t="s">
        <v>312</v>
      </c>
      <c r="G3062" s="12" t="s">
        <v>320</v>
      </c>
      <c r="H3062" s="205">
        <v>2370</v>
      </c>
      <c r="I3062" s="205">
        <v>2473</v>
      </c>
      <c r="J3062" s="205">
        <v>2571</v>
      </c>
      <c r="K3062" s="205">
        <v>2665</v>
      </c>
      <c r="L3062" s="205">
        <v>2740</v>
      </c>
      <c r="M3062">
        <v>2789</v>
      </c>
      <c r="N3062">
        <v>2828</v>
      </c>
      <c r="O3062">
        <v>2864</v>
      </c>
      <c r="P3062">
        <v>2909</v>
      </c>
      <c r="Q3062">
        <v>2948</v>
      </c>
      <c r="R3062">
        <v>2977</v>
      </c>
      <c r="S3062">
        <v>2999</v>
      </c>
      <c r="T3062">
        <v>3017</v>
      </c>
      <c r="U3062">
        <v>3030</v>
      </c>
      <c r="V3062">
        <v>3043</v>
      </c>
      <c r="W3062">
        <v>3056</v>
      </c>
      <c r="X3062">
        <v>3069</v>
      </c>
      <c r="Y3062">
        <v>3085</v>
      </c>
      <c r="Z3062">
        <v>3098</v>
      </c>
      <c r="AA3062">
        <v>3120</v>
      </c>
      <c r="AB3062">
        <v>3152</v>
      </c>
      <c r="AC3062">
        <v>3191</v>
      </c>
      <c r="AD3062">
        <v>3233</v>
      </c>
      <c r="AE3062" s="21" t="s">
        <v>1</v>
      </c>
    </row>
    <row r="3063" spans="1:31" x14ac:dyDescent="0.2">
      <c r="A3063" s="27" t="s">
        <v>63</v>
      </c>
      <c r="B3063" s="13" t="s">
        <v>63</v>
      </c>
      <c r="C3063" s="14">
        <v>678</v>
      </c>
      <c r="D3063" s="13" t="s">
        <v>468</v>
      </c>
      <c r="E3063" s="13" t="s">
        <v>492</v>
      </c>
      <c r="F3063" s="13" t="s">
        <v>313</v>
      </c>
      <c r="G3063" s="14" t="s">
        <v>320</v>
      </c>
      <c r="H3063" s="205">
        <v>2414</v>
      </c>
      <c r="I3063" s="205">
        <v>2519</v>
      </c>
      <c r="J3063" s="205">
        <v>2618</v>
      </c>
      <c r="K3063" s="205">
        <v>2717</v>
      </c>
      <c r="L3063" s="205">
        <v>2795</v>
      </c>
      <c r="M3063">
        <v>2846</v>
      </c>
      <c r="N3063">
        <v>2884</v>
      </c>
      <c r="O3063">
        <v>2920</v>
      </c>
      <c r="P3063">
        <v>2968</v>
      </c>
      <c r="Q3063">
        <v>3008</v>
      </c>
      <c r="R3063">
        <v>3039</v>
      </c>
      <c r="S3063">
        <v>3062</v>
      </c>
      <c r="T3063">
        <v>3081</v>
      </c>
      <c r="U3063">
        <v>3095</v>
      </c>
      <c r="V3063">
        <v>3109</v>
      </c>
      <c r="W3063">
        <v>3123</v>
      </c>
      <c r="X3063">
        <v>3138</v>
      </c>
      <c r="Y3063">
        <v>3154</v>
      </c>
      <c r="Z3063">
        <v>3168</v>
      </c>
      <c r="AA3063">
        <v>3191</v>
      </c>
      <c r="AB3063">
        <v>3223</v>
      </c>
      <c r="AC3063">
        <v>3262</v>
      </c>
      <c r="AD3063">
        <v>3304</v>
      </c>
      <c r="AE3063" s="22" t="s">
        <v>1</v>
      </c>
    </row>
    <row r="3064" spans="1:31" x14ac:dyDescent="0.2">
      <c r="A3064" s="25" t="s">
        <v>63</v>
      </c>
      <c r="B3064" s="11" t="s">
        <v>63</v>
      </c>
      <c r="C3064" s="12">
        <v>678</v>
      </c>
      <c r="D3064" s="11" t="s">
        <v>468</v>
      </c>
      <c r="E3064" s="11" t="s">
        <v>446</v>
      </c>
      <c r="F3064" s="11" t="s">
        <v>312</v>
      </c>
      <c r="G3064" s="12" t="s">
        <v>326</v>
      </c>
      <c r="H3064" s="205">
        <v>2264</v>
      </c>
      <c r="I3064" s="205">
        <v>2363</v>
      </c>
      <c r="J3064" s="205">
        <v>2464</v>
      </c>
      <c r="K3064" s="205">
        <v>2562</v>
      </c>
      <c r="L3064" s="205">
        <v>2652</v>
      </c>
      <c r="M3064">
        <v>2721</v>
      </c>
      <c r="N3064">
        <v>2767</v>
      </c>
      <c r="O3064">
        <v>2807</v>
      </c>
      <c r="P3064">
        <v>2857</v>
      </c>
      <c r="Q3064">
        <v>2905</v>
      </c>
      <c r="R3064">
        <v>2945</v>
      </c>
      <c r="S3064">
        <v>2973</v>
      </c>
      <c r="T3064">
        <v>2995</v>
      </c>
      <c r="U3064">
        <v>3009</v>
      </c>
      <c r="V3064">
        <v>3025</v>
      </c>
      <c r="W3064">
        <v>3040</v>
      </c>
      <c r="X3064">
        <v>3054</v>
      </c>
      <c r="Y3064">
        <v>3069</v>
      </c>
      <c r="Z3064">
        <v>3078</v>
      </c>
      <c r="AA3064">
        <v>3094</v>
      </c>
      <c r="AB3064">
        <v>3119</v>
      </c>
      <c r="AC3064">
        <v>3153</v>
      </c>
      <c r="AD3064">
        <v>3192</v>
      </c>
      <c r="AE3064" s="21" t="s">
        <v>1</v>
      </c>
    </row>
    <row r="3065" spans="1:31" x14ac:dyDescent="0.2">
      <c r="A3065" s="27" t="s">
        <v>63</v>
      </c>
      <c r="B3065" s="13" t="s">
        <v>63</v>
      </c>
      <c r="C3065" s="14">
        <v>678</v>
      </c>
      <c r="D3065" s="13" t="s">
        <v>468</v>
      </c>
      <c r="E3065" s="13" t="s">
        <v>493</v>
      </c>
      <c r="F3065" s="13" t="s">
        <v>313</v>
      </c>
      <c r="G3065" s="14" t="s">
        <v>326</v>
      </c>
      <c r="H3065" s="205">
        <v>2304</v>
      </c>
      <c r="I3065" s="205">
        <v>2407</v>
      </c>
      <c r="J3065" s="205">
        <v>2508</v>
      </c>
      <c r="K3065" s="205">
        <v>2612</v>
      </c>
      <c r="L3065" s="205">
        <v>2705</v>
      </c>
      <c r="M3065">
        <v>2774</v>
      </c>
      <c r="N3065">
        <v>2821</v>
      </c>
      <c r="O3065">
        <v>2861</v>
      </c>
      <c r="P3065">
        <v>2913</v>
      </c>
      <c r="Q3065">
        <v>2963</v>
      </c>
      <c r="R3065">
        <v>3005</v>
      </c>
      <c r="S3065">
        <v>3034</v>
      </c>
      <c r="T3065">
        <v>3057</v>
      </c>
      <c r="U3065">
        <v>3073</v>
      </c>
      <c r="V3065">
        <v>3090</v>
      </c>
      <c r="W3065">
        <v>3106</v>
      </c>
      <c r="X3065">
        <v>3121</v>
      </c>
      <c r="Y3065">
        <v>3136</v>
      </c>
      <c r="Z3065">
        <v>3146</v>
      </c>
      <c r="AA3065">
        <v>3163</v>
      </c>
      <c r="AB3065">
        <v>3189</v>
      </c>
      <c r="AC3065">
        <v>3223</v>
      </c>
      <c r="AD3065">
        <v>3262</v>
      </c>
      <c r="AE3065" s="22" t="s">
        <v>1</v>
      </c>
    </row>
    <row r="3066" spans="1:31" x14ac:dyDescent="0.2">
      <c r="A3066" s="25" t="s">
        <v>63</v>
      </c>
      <c r="B3066" s="11" t="s">
        <v>63</v>
      </c>
      <c r="C3066" s="12">
        <v>678</v>
      </c>
      <c r="D3066" s="11" t="s">
        <v>468</v>
      </c>
      <c r="E3066" s="11" t="s">
        <v>447</v>
      </c>
      <c r="F3066" s="11" t="s">
        <v>312</v>
      </c>
      <c r="G3066" s="12" t="s">
        <v>318</v>
      </c>
      <c r="H3066" s="205">
        <v>2167</v>
      </c>
      <c r="I3066" s="205">
        <v>2251</v>
      </c>
      <c r="J3066" s="205">
        <v>2352</v>
      </c>
      <c r="K3066" s="205">
        <v>2451</v>
      </c>
      <c r="L3066" s="205">
        <v>2547</v>
      </c>
      <c r="M3066">
        <v>2635</v>
      </c>
      <c r="N3066">
        <v>2702</v>
      </c>
      <c r="O3066">
        <v>2746</v>
      </c>
      <c r="P3066">
        <v>2795</v>
      </c>
      <c r="Q3066">
        <v>2850</v>
      </c>
      <c r="R3066">
        <v>2903</v>
      </c>
      <c r="S3066">
        <v>2943</v>
      </c>
      <c r="T3066">
        <v>2970</v>
      </c>
      <c r="U3066">
        <v>2985</v>
      </c>
      <c r="V3066">
        <v>3003</v>
      </c>
      <c r="W3066">
        <v>3022</v>
      </c>
      <c r="X3066">
        <v>3039</v>
      </c>
      <c r="Y3066">
        <v>3054</v>
      </c>
      <c r="Z3066">
        <v>3060</v>
      </c>
      <c r="AA3066">
        <v>3072</v>
      </c>
      <c r="AB3066">
        <v>3091</v>
      </c>
      <c r="AC3066">
        <v>3118</v>
      </c>
      <c r="AD3066">
        <v>3154</v>
      </c>
      <c r="AE3066" s="21" t="s">
        <v>1</v>
      </c>
    </row>
    <row r="3067" spans="1:31" x14ac:dyDescent="0.2">
      <c r="A3067" s="27" t="s">
        <v>63</v>
      </c>
      <c r="B3067" s="13" t="s">
        <v>63</v>
      </c>
      <c r="C3067" s="14">
        <v>678</v>
      </c>
      <c r="D3067" s="13" t="s">
        <v>468</v>
      </c>
      <c r="E3067" s="13" t="s">
        <v>494</v>
      </c>
      <c r="F3067" s="13" t="s">
        <v>313</v>
      </c>
      <c r="G3067" s="14" t="s">
        <v>318</v>
      </c>
      <c r="H3067" s="205">
        <v>2205</v>
      </c>
      <c r="I3067" s="205">
        <v>2292</v>
      </c>
      <c r="J3067" s="205">
        <v>2393</v>
      </c>
      <c r="K3067" s="205">
        <v>2498</v>
      </c>
      <c r="L3067" s="205">
        <v>2598</v>
      </c>
      <c r="M3067">
        <v>2686</v>
      </c>
      <c r="N3067">
        <v>2753</v>
      </c>
      <c r="O3067">
        <v>2798</v>
      </c>
      <c r="P3067">
        <v>2850</v>
      </c>
      <c r="Q3067">
        <v>2907</v>
      </c>
      <c r="R3067">
        <v>2961</v>
      </c>
      <c r="S3067">
        <v>3003</v>
      </c>
      <c r="T3067">
        <v>3031</v>
      </c>
      <c r="U3067">
        <v>3047</v>
      </c>
      <c r="V3067">
        <v>3067</v>
      </c>
      <c r="W3067">
        <v>3087</v>
      </c>
      <c r="X3067">
        <v>3105</v>
      </c>
      <c r="Y3067">
        <v>3120</v>
      </c>
      <c r="Z3067">
        <v>3128</v>
      </c>
      <c r="AA3067">
        <v>3141</v>
      </c>
      <c r="AB3067">
        <v>3160</v>
      </c>
      <c r="AC3067">
        <v>3188</v>
      </c>
      <c r="AD3067">
        <v>3223</v>
      </c>
      <c r="AE3067" s="22" t="s">
        <v>1</v>
      </c>
    </row>
    <row r="3068" spans="1:31" x14ac:dyDescent="0.2">
      <c r="A3068" s="25" t="s">
        <v>63</v>
      </c>
      <c r="B3068" s="11" t="s">
        <v>63</v>
      </c>
      <c r="C3068" s="12">
        <v>678</v>
      </c>
      <c r="D3068" s="11" t="s">
        <v>468</v>
      </c>
      <c r="E3068" s="11" t="s">
        <v>448</v>
      </c>
      <c r="F3068" s="11" t="s">
        <v>312</v>
      </c>
      <c r="G3068" s="12" t="s">
        <v>333</v>
      </c>
      <c r="H3068" s="205">
        <v>2086</v>
      </c>
      <c r="I3068" s="205">
        <v>2149</v>
      </c>
      <c r="J3068" s="205">
        <v>2234</v>
      </c>
      <c r="K3068" s="205">
        <v>2336</v>
      </c>
      <c r="L3068" s="205">
        <v>2432</v>
      </c>
      <c r="M3068">
        <v>2529</v>
      </c>
      <c r="N3068">
        <v>2618</v>
      </c>
      <c r="O3068">
        <v>2684</v>
      </c>
      <c r="P3068">
        <v>2731</v>
      </c>
      <c r="Q3068">
        <v>2785</v>
      </c>
      <c r="R3068">
        <v>2845</v>
      </c>
      <c r="S3068">
        <v>2901</v>
      </c>
      <c r="T3068">
        <v>2942</v>
      </c>
      <c r="U3068">
        <v>2957</v>
      </c>
      <c r="V3068">
        <v>2975</v>
      </c>
      <c r="W3068">
        <v>2998</v>
      </c>
      <c r="X3068">
        <v>3020</v>
      </c>
      <c r="Y3068">
        <v>3039</v>
      </c>
      <c r="Z3068">
        <v>3044</v>
      </c>
      <c r="AA3068">
        <v>3054</v>
      </c>
      <c r="AB3068">
        <v>3068</v>
      </c>
      <c r="AC3068">
        <v>3088</v>
      </c>
      <c r="AD3068">
        <v>3118</v>
      </c>
      <c r="AE3068" s="21" t="s">
        <v>1</v>
      </c>
    </row>
    <row r="3069" spans="1:31" x14ac:dyDescent="0.2">
      <c r="A3069" s="27" t="s">
        <v>63</v>
      </c>
      <c r="B3069" s="13" t="s">
        <v>63</v>
      </c>
      <c r="C3069" s="14">
        <v>678</v>
      </c>
      <c r="D3069" s="13" t="s">
        <v>468</v>
      </c>
      <c r="E3069" s="13" t="s">
        <v>495</v>
      </c>
      <c r="F3069" s="13" t="s">
        <v>313</v>
      </c>
      <c r="G3069" s="14" t="s">
        <v>333</v>
      </c>
      <c r="H3069" s="205">
        <v>2123</v>
      </c>
      <c r="I3069" s="205">
        <v>2188</v>
      </c>
      <c r="J3069" s="205">
        <v>2272</v>
      </c>
      <c r="K3069" s="205">
        <v>2381</v>
      </c>
      <c r="L3069" s="205">
        <v>2480</v>
      </c>
      <c r="M3069">
        <v>2578</v>
      </c>
      <c r="N3069">
        <v>2667</v>
      </c>
      <c r="O3069">
        <v>2733</v>
      </c>
      <c r="P3069">
        <v>2783</v>
      </c>
      <c r="Q3069">
        <v>2839</v>
      </c>
      <c r="R3069">
        <v>2902</v>
      </c>
      <c r="S3069">
        <v>2959</v>
      </c>
      <c r="T3069">
        <v>3001</v>
      </c>
      <c r="U3069">
        <v>3018</v>
      </c>
      <c r="V3069">
        <v>3038</v>
      </c>
      <c r="W3069">
        <v>3061</v>
      </c>
      <c r="X3069">
        <v>3084</v>
      </c>
      <c r="Y3069">
        <v>3104</v>
      </c>
      <c r="Z3069">
        <v>3110</v>
      </c>
      <c r="AA3069">
        <v>3121</v>
      </c>
      <c r="AB3069">
        <v>3136</v>
      </c>
      <c r="AC3069">
        <v>3157</v>
      </c>
      <c r="AD3069">
        <v>3186</v>
      </c>
      <c r="AE3069" s="22" t="s">
        <v>1</v>
      </c>
    </row>
    <row r="3070" spans="1:31" x14ac:dyDescent="0.2">
      <c r="A3070" s="25" t="s">
        <v>63</v>
      </c>
      <c r="B3070" s="11" t="s">
        <v>63</v>
      </c>
      <c r="C3070" s="12">
        <v>678</v>
      </c>
      <c r="D3070" s="11" t="s">
        <v>468</v>
      </c>
      <c r="E3070" s="11" t="s">
        <v>449</v>
      </c>
      <c r="F3070" s="11" t="s">
        <v>312</v>
      </c>
      <c r="G3070" s="12" t="s">
        <v>340</v>
      </c>
      <c r="H3070" s="205">
        <v>2017</v>
      </c>
      <c r="I3070" s="205">
        <v>2066</v>
      </c>
      <c r="J3070" s="205">
        <v>2128</v>
      </c>
      <c r="K3070" s="205">
        <v>2216</v>
      </c>
      <c r="L3070" s="205">
        <v>2315</v>
      </c>
      <c r="M3070">
        <v>2411</v>
      </c>
      <c r="N3070">
        <v>2511</v>
      </c>
      <c r="O3070">
        <v>2603</v>
      </c>
      <c r="P3070">
        <v>2665</v>
      </c>
      <c r="Q3070">
        <v>2716</v>
      </c>
      <c r="R3070">
        <v>2776</v>
      </c>
      <c r="S3070">
        <v>2841</v>
      </c>
      <c r="T3070">
        <v>2900</v>
      </c>
      <c r="U3070">
        <v>2926</v>
      </c>
      <c r="V3070">
        <v>2944</v>
      </c>
      <c r="W3070">
        <v>2967</v>
      </c>
      <c r="X3070">
        <v>2994</v>
      </c>
      <c r="Y3070">
        <v>3020</v>
      </c>
      <c r="Z3070">
        <v>3027</v>
      </c>
      <c r="AA3070">
        <v>3035</v>
      </c>
      <c r="AB3070">
        <v>3048</v>
      </c>
      <c r="AC3070">
        <v>3064</v>
      </c>
      <c r="AD3070">
        <v>3086</v>
      </c>
      <c r="AE3070" s="21" t="s">
        <v>1</v>
      </c>
    </row>
    <row r="3071" spans="1:31" x14ac:dyDescent="0.2">
      <c r="A3071" s="27" t="s">
        <v>63</v>
      </c>
      <c r="B3071" s="13" t="s">
        <v>63</v>
      </c>
      <c r="C3071" s="14">
        <v>678</v>
      </c>
      <c r="D3071" s="13" t="s">
        <v>468</v>
      </c>
      <c r="E3071" s="13" t="s">
        <v>496</v>
      </c>
      <c r="F3071" s="13" t="s">
        <v>313</v>
      </c>
      <c r="G3071" s="14" t="s">
        <v>340</v>
      </c>
      <c r="H3071" s="205">
        <v>2053</v>
      </c>
      <c r="I3071" s="205">
        <v>2104</v>
      </c>
      <c r="J3071" s="205">
        <v>2165</v>
      </c>
      <c r="K3071" s="205">
        <v>2258</v>
      </c>
      <c r="L3071" s="205">
        <v>2361</v>
      </c>
      <c r="M3071">
        <v>2457</v>
      </c>
      <c r="N3071">
        <v>2558</v>
      </c>
      <c r="O3071">
        <v>2650</v>
      </c>
      <c r="P3071">
        <v>2715</v>
      </c>
      <c r="Q3071">
        <v>2769</v>
      </c>
      <c r="R3071">
        <v>2830</v>
      </c>
      <c r="S3071">
        <v>2898</v>
      </c>
      <c r="T3071">
        <v>2957</v>
      </c>
      <c r="U3071">
        <v>2985</v>
      </c>
      <c r="V3071">
        <v>3006</v>
      </c>
      <c r="W3071">
        <v>3030</v>
      </c>
      <c r="X3071">
        <v>3057</v>
      </c>
      <c r="Y3071">
        <v>3083</v>
      </c>
      <c r="Z3071">
        <v>3092</v>
      </c>
      <c r="AA3071">
        <v>3101</v>
      </c>
      <c r="AB3071">
        <v>3115</v>
      </c>
      <c r="AC3071">
        <v>3132</v>
      </c>
      <c r="AD3071">
        <v>3154</v>
      </c>
      <c r="AE3071" s="22" t="s">
        <v>1</v>
      </c>
    </row>
    <row r="3072" spans="1:31" x14ac:dyDescent="0.2">
      <c r="A3072" s="25" t="s">
        <v>63</v>
      </c>
      <c r="B3072" s="11" t="s">
        <v>63</v>
      </c>
      <c r="C3072" s="12">
        <v>678</v>
      </c>
      <c r="D3072" s="11" t="s">
        <v>468</v>
      </c>
      <c r="E3072" s="11" t="s">
        <v>450</v>
      </c>
      <c r="F3072" s="11" t="s">
        <v>312</v>
      </c>
      <c r="G3072" s="12" t="s">
        <v>329</v>
      </c>
      <c r="H3072" s="205">
        <v>1949</v>
      </c>
      <c r="I3072" s="205">
        <v>1998</v>
      </c>
      <c r="J3072" s="205">
        <v>2043.0000000000002</v>
      </c>
      <c r="K3072" s="205">
        <v>2108</v>
      </c>
      <c r="L3072" s="205">
        <v>2194</v>
      </c>
      <c r="M3072">
        <v>2291</v>
      </c>
      <c r="N3072">
        <v>2388</v>
      </c>
      <c r="O3072">
        <v>2493</v>
      </c>
      <c r="P3072">
        <v>2580</v>
      </c>
      <c r="Q3072">
        <v>2647</v>
      </c>
      <c r="R3072">
        <v>2703</v>
      </c>
      <c r="S3072">
        <v>2767</v>
      </c>
      <c r="T3072">
        <v>2838</v>
      </c>
      <c r="U3072">
        <v>2880</v>
      </c>
      <c r="V3072">
        <v>2910</v>
      </c>
      <c r="W3072">
        <v>2933</v>
      </c>
      <c r="X3072">
        <v>2960</v>
      </c>
      <c r="Y3072">
        <v>2991</v>
      </c>
      <c r="Z3072">
        <v>3005</v>
      </c>
      <c r="AA3072">
        <v>3016</v>
      </c>
      <c r="AB3072">
        <v>3027</v>
      </c>
      <c r="AC3072">
        <v>3043</v>
      </c>
      <c r="AD3072">
        <v>3060</v>
      </c>
      <c r="AE3072" s="21" t="s">
        <v>1</v>
      </c>
    </row>
    <row r="3073" spans="1:31" x14ac:dyDescent="0.2">
      <c r="A3073" s="27" t="s">
        <v>63</v>
      </c>
      <c r="B3073" s="13" t="s">
        <v>63</v>
      </c>
      <c r="C3073" s="14">
        <v>678</v>
      </c>
      <c r="D3073" s="13" t="s">
        <v>468</v>
      </c>
      <c r="E3073" s="13" t="s">
        <v>497</v>
      </c>
      <c r="F3073" s="13" t="s">
        <v>313</v>
      </c>
      <c r="G3073" s="14" t="s">
        <v>329</v>
      </c>
      <c r="H3073" s="205">
        <v>1984</v>
      </c>
      <c r="I3073" s="205">
        <v>2035.0000000000002</v>
      </c>
      <c r="J3073" s="205">
        <v>2079</v>
      </c>
      <c r="K3073" s="205">
        <v>2149</v>
      </c>
      <c r="L3073" s="205">
        <v>2237</v>
      </c>
      <c r="M3073">
        <v>2336</v>
      </c>
      <c r="N3073">
        <v>2434</v>
      </c>
      <c r="O3073">
        <v>2539</v>
      </c>
      <c r="P3073">
        <v>2628</v>
      </c>
      <c r="Q3073">
        <v>2698</v>
      </c>
      <c r="R3073">
        <v>2756</v>
      </c>
      <c r="S3073">
        <v>2822</v>
      </c>
      <c r="T3073">
        <v>2894</v>
      </c>
      <c r="U3073">
        <v>2938</v>
      </c>
      <c r="V3073">
        <v>2970</v>
      </c>
      <c r="W3073">
        <v>2995</v>
      </c>
      <c r="X3073">
        <v>3023</v>
      </c>
      <c r="Y3073">
        <v>3054</v>
      </c>
      <c r="Z3073">
        <v>3068</v>
      </c>
      <c r="AA3073">
        <v>3081</v>
      </c>
      <c r="AB3073">
        <v>3094</v>
      </c>
      <c r="AC3073">
        <v>3110</v>
      </c>
      <c r="AD3073">
        <v>3127</v>
      </c>
      <c r="AE3073" s="22" t="s">
        <v>1</v>
      </c>
    </row>
    <row r="3074" spans="1:31" x14ac:dyDescent="0.2">
      <c r="A3074" s="25" t="s">
        <v>63</v>
      </c>
      <c r="B3074" s="11" t="s">
        <v>63</v>
      </c>
      <c r="C3074" s="12">
        <v>678</v>
      </c>
      <c r="D3074" s="11" t="s">
        <v>468</v>
      </c>
      <c r="E3074" s="11" t="s">
        <v>451</v>
      </c>
      <c r="F3074" s="11" t="s">
        <v>312</v>
      </c>
      <c r="G3074" s="12" t="s">
        <v>361</v>
      </c>
      <c r="H3074" s="205">
        <v>1882</v>
      </c>
      <c r="I3074" s="205">
        <v>1929</v>
      </c>
      <c r="J3074" s="205">
        <v>1975</v>
      </c>
      <c r="K3074" s="205">
        <v>2021.9999999999998</v>
      </c>
      <c r="L3074" s="205">
        <v>2084</v>
      </c>
      <c r="M3074">
        <v>2168</v>
      </c>
      <c r="N3074">
        <v>2266</v>
      </c>
      <c r="O3074">
        <v>2367</v>
      </c>
      <c r="P3074">
        <v>2467</v>
      </c>
      <c r="Q3074">
        <v>2558</v>
      </c>
      <c r="R3074">
        <v>2630</v>
      </c>
      <c r="S3074">
        <v>2691</v>
      </c>
      <c r="T3074">
        <v>2759</v>
      </c>
      <c r="U3074">
        <v>2815</v>
      </c>
      <c r="V3074">
        <v>2862</v>
      </c>
      <c r="W3074">
        <v>2896</v>
      </c>
      <c r="X3074">
        <v>2923</v>
      </c>
      <c r="Y3074">
        <v>2954</v>
      </c>
      <c r="Z3074">
        <v>2974</v>
      </c>
      <c r="AA3074">
        <v>2991</v>
      </c>
      <c r="AB3074">
        <v>3006</v>
      </c>
      <c r="AC3074">
        <v>3020</v>
      </c>
      <c r="AD3074">
        <v>3037</v>
      </c>
      <c r="AE3074" s="21" t="s">
        <v>1</v>
      </c>
    </row>
    <row r="3075" spans="1:31" x14ac:dyDescent="0.2">
      <c r="A3075" s="27" t="s">
        <v>63</v>
      </c>
      <c r="B3075" s="13" t="s">
        <v>63</v>
      </c>
      <c r="C3075" s="14">
        <v>678</v>
      </c>
      <c r="D3075" s="13" t="s">
        <v>468</v>
      </c>
      <c r="E3075" s="13" t="s">
        <v>498</v>
      </c>
      <c r="F3075" s="13" t="s">
        <v>313</v>
      </c>
      <c r="G3075" s="14" t="s">
        <v>361</v>
      </c>
      <c r="H3075" s="205">
        <v>1917</v>
      </c>
      <c r="I3075" s="205">
        <v>1965</v>
      </c>
      <c r="J3075" s="205">
        <v>2009.9999999999998</v>
      </c>
      <c r="K3075" s="205">
        <v>2062</v>
      </c>
      <c r="L3075" s="205">
        <v>2126</v>
      </c>
      <c r="M3075">
        <v>2212</v>
      </c>
      <c r="N3075">
        <v>2310</v>
      </c>
      <c r="O3075">
        <v>2412</v>
      </c>
      <c r="P3075">
        <v>2514</v>
      </c>
      <c r="Q3075">
        <v>2607</v>
      </c>
      <c r="R3075">
        <v>2682</v>
      </c>
      <c r="S3075">
        <v>2745</v>
      </c>
      <c r="T3075">
        <v>2814</v>
      </c>
      <c r="U3075">
        <v>2872</v>
      </c>
      <c r="V3075">
        <v>2920</v>
      </c>
      <c r="W3075">
        <v>2956</v>
      </c>
      <c r="X3075">
        <v>2985</v>
      </c>
      <c r="Y3075">
        <v>3017</v>
      </c>
      <c r="Z3075">
        <v>3037</v>
      </c>
      <c r="AA3075">
        <v>3055</v>
      </c>
      <c r="AB3075">
        <v>3071</v>
      </c>
      <c r="AC3075">
        <v>3086</v>
      </c>
      <c r="AD3075">
        <v>3104</v>
      </c>
      <c r="AE3075" s="22" t="s">
        <v>1</v>
      </c>
    </row>
    <row r="3076" spans="1:31" x14ac:dyDescent="0.2">
      <c r="A3076" s="25" t="s">
        <v>63</v>
      </c>
      <c r="B3076" s="11" t="s">
        <v>63</v>
      </c>
      <c r="C3076" s="12">
        <v>678</v>
      </c>
      <c r="D3076" s="11" t="s">
        <v>468</v>
      </c>
      <c r="E3076" s="11" t="s">
        <v>452</v>
      </c>
      <c r="F3076" s="11" t="s">
        <v>312</v>
      </c>
      <c r="G3076" s="12" t="s">
        <v>328</v>
      </c>
      <c r="H3076" s="205">
        <v>1831</v>
      </c>
      <c r="I3076" s="205">
        <v>1860</v>
      </c>
      <c r="J3076" s="205">
        <v>1905</v>
      </c>
      <c r="K3076" s="205">
        <v>1951</v>
      </c>
      <c r="L3076" s="205">
        <v>1996</v>
      </c>
      <c r="M3076">
        <v>2058</v>
      </c>
      <c r="N3076">
        <v>2143</v>
      </c>
      <c r="O3076">
        <v>2243</v>
      </c>
      <c r="P3076">
        <v>2338</v>
      </c>
      <c r="Q3076">
        <v>2442</v>
      </c>
      <c r="R3076">
        <v>2538</v>
      </c>
      <c r="S3076">
        <v>2614</v>
      </c>
      <c r="T3076">
        <v>2679</v>
      </c>
      <c r="U3076">
        <v>2734</v>
      </c>
      <c r="V3076">
        <v>2793</v>
      </c>
      <c r="W3076">
        <v>2844</v>
      </c>
      <c r="X3076">
        <v>2882</v>
      </c>
      <c r="Y3076">
        <v>2914</v>
      </c>
      <c r="Z3076">
        <v>2935</v>
      </c>
      <c r="AA3076">
        <v>2959</v>
      </c>
      <c r="AB3076">
        <v>2979</v>
      </c>
      <c r="AC3076">
        <v>2996</v>
      </c>
      <c r="AD3076">
        <v>3013</v>
      </c>
      <c r="AE3076" s="21" t="s">
        <v>1</v>
      </c>
    </row>
    <row r="3077" spans="1:31" x14ac:dyDescent="0.2">
      <c r="A3077" s="27" t="s">
        <v>63</v>
      </c>
      <c r="B3077" s="13" t="s">
        <v>63</v>
      </c>
      <c r="C3077" s="14">
        <v>678</v>
      </c>
      <c r="D3077" s="13" t="s">
        <v>468</v>
      </c>
      <c r="E3077" s="13" t="s">
        <v>499</v>
      </c>
      <c r="F3077" s="13" t="s">
        <v>313</v>
      </c>
      <c r="G3077" s="14" t="s">
        <v>328</v>
      </c>
      <c r="H3077" s="205">
        <v>1865</v>
      </c>
      <c r="I3077" s="205">
        <v>1896</v>
      </c>
      <c r="J3077" s="205">
        <v>1941</v>
      </c>
      <c r="K3077" s="205">
        <v>1990</v>
      </c>
      <c r="L3077" s="205">
        <v>2037</v>
      </c>
      <c r="M3077">
        <v>2100</v>
      </c>
      <c r="N3077">
        <v>2185</v>
      </c>
      <c r="O3077">
        <v>2287</v>
      </c>
      <c r="P3077">
        <v>2383</v>
      </c>
      <c r="Q3077">
        <v>2489</v>
      </c>
      <c r="R3077">
        <v>2587</v>
      </c>
      <c r="S3077">
        <v>2666</v>
      </c>
      <c r="T3077">
        <v>2733</v>
      </c>
      <c r="U3077">
        <v>2790</v>
      </c>
      <c r="V3077">
        <v>2851</v>
      </c>
      <c r="W3077">
        <v>2903</v>
      </c>
      <c r="X3077">
        <v>2943</v>
      </c>
      <c r="Y3077">
        <v>2976</v>
      </c>
      <c r="Z3077">
        <v>2997</v>
      </c>
      <c r="AA3077">
        <v>3021</v>
      </c>
      <c r="AB3077">
        <v>3043</v>
      </c>
      <c r="AC3077">
        <v>3062</v>
      </c>
      <c r="AD3077">
        <v>3079</v>
      </c>
      <c r="AE3077" s="22" t="s">
        <v>1</v>
      </c>
    </row>
    <row r="3078" spans="1:31" x14ac:dyDescent="0.2">
      <c r="A3078" s="25" t="s">
        <v>63</v>
      </c>
      <c r="B3078" s="11" t="s">
        <v>63</v>
      </c>
      <c r="C3078" s="12">
        <v>678</v>
      </c>
      <c r="D3078" s="11" t="s">
        <v>468</v>
      </c>
      <c r="E3078" s="11" t="s">
        <v>453</v>
      </c>
      <c r="F3078" s="11" t="s">
        <v>312</v>
      </c>
      <c r="G3078" s="12" t="s">
        <v>337</v>
      </c>
      <c r="H3078" s="205">
        <v>1804</v>
      </c>
      <c r="I3078" s="205">
        <v>1808</v>
      </c>
      <c r="J3078" s="205">
        <v>1835</v>
      </c>
      <c r="K3078" s="205">
        <v>1880</v>
      </c>
      <c r="L3078" s="205">
        <v>1924</v>
      </c>
      <c r="M3078">
        <v>1968</v>
      </c>
      <c r="N3078">
        <v>2031.0000000000002</v>
      </c>
      <c r="O3078">
        <v>2118</v>
      </c>
      <c r="P3078">
        <v>2211</v>
      </c>
      <c r="Q3078">
        <v>2309</v>
      </c>
      <c r="R3078">
        <v>2418</v>
      </c>
      <c r="S3078">
        <v>2517</v>
      </c>
      <c r="T3078">
        <v>2598</v>
      </c>
      <c r="U3078">
        <v>2651</v>
      </c>
      <c r="V3078">
        <v>2709</v>
      </c>
      <c r="W3078">
        <v>2772</v>
      </c>
      <c r="X3078">
        <v>2827</v>
      </c>
      <c r="Y3078">
        <v>2870</v>
      </c>
      <c r="Z3078">
        <v>2893</v>
      </c>
      <c r="AA3078">
        <v>2918</v>
      </c>
      <c r="AB3078">
        <v>2944</v>
      </c>
      <c r="AC3078">
        <v>2967</v>
      </c>
      <c r="AD3078">
        <v>2987</v>
      </c>
      <c r="AE3078" s="21" t="s">
        <v>1</v>
      </c>
    </row>
    <row r="3079" spans="1:31" x14ac:dyDescent="0.2">
      <c r="A3079" s="27" t="s">
        <v>63</v>
      </c>
      <c r="B3079" s="13" t="s">
        <v>63</v>
      </c>
      <c r="C3079" s="14">
        <v>678</v>
      </c>
      <c r="D3079" s="13" t="s">
        <v>468</v>
      </c>
      <c r="E3079" s="13" t="s">
        <v>500</v>
      </c>
      <c r="F3079" s="13" t="s">
        <v>313</v>
      </c>
      <c r="G3079" s="14" t="s">
        <v>337</v>
      </c>
      <c r="H3079" s="205">
        <v>1837</v>
      </c>
      <c r="I3079" s="205">
        <v>1844</v>
      </c>
      <c r="J3079" s="205">
        <v>1871</v>
      </c>
      <c r="K3079" s="205">
        <v>1919</v>
      </c>
      <c r="L3079" s="205">
        <v>1964</v>
      </c>
      <c r="M3079">
        <v>2009</v>
      </c>
      <c r="N3079">
        <v>2072</v>
      </c>
      <c r="O3079">
        <v>2160</v>
      </c>
      <c r="P3079">
        <v>2254</v>
      </c>
      <c r="Q3079">
        <v>2355</v>
      </c>
      <c r="R3079">
        <v>2466</v>
      </c>
      <c r="S3079">
        <v>2568</v>
      </c>
      <c r="T3079">
        <v>2651</v>
      </c>
      <c r="U3079">
        <v>2705</v>
      </c>
      <c r="V3079">
        <v>2765</v>
      </c>
      <c r="W3079">
        <v>2830</v>
      </c>
      <c r="X3079">
        <v>2887</v>
      </c>
      <c r="Y3079">
        <v>2932</v>
      </c>
      <c r="Z3079">
        <v>2954</v>
      </c>
      <c r="AA3079">
        <v>2980</v>
      </c>
      <c r="AB3079">
        <v>3007</v>
      </c>
      <c r="AC3079">
        <v>3031</v>
      </c>
      <c r="AD3079">
        <v>3052</v>
      </c>
      <c r="AE3079" s="22" t="s">
        <v>1</v>
      </c>
    </row>
    <row r="3080" spans="1:31" x14ac:dyDescent="0.2">
      <c r="A3080" s="25" t="s">
        <v>63</v>
      </c>
      <c r="B3080" s="11" t="s">
        <v>63</v>
      </c>
      <c r="C3080" s="12">
        <v>678</v>
      </c>
      <c r="D3080" s="11" t="s">
        <v>468</v>
      </c>
      <c r="E3080" s="11" t="s">
        <v>454</v>
      </c>
      <c r="F3080" s="11" t="s">
        <v>312</v>
      </c>
      <c r="G3080" s="12" t="s">
        <v>369</v>
      </c>
      <c r="H3080" s="205">
        <v>1791</v>
      </c>
      <c r="I3080" s="205">
        <v>1779</v>
      </c>
      <c r="J3080" s="205">
        <v>1781</v>
      </c>
      <c r="K3080" s="205">
        <v>1808</v>
      </c>
      <c r="L3080" s="205">
        <v>1850</v>
      </c>
      <c r="M3080">
        <v>1893</v>
      </c>
      <c r="N3080">
        <v>1939</v>
      </c>
      <c r="O3080">
        <v>2005</v>
      </c>
      <c r="P3080">
        <v>2082</v>
      </c>
      <c r="Q3080">
        <v>2178</v>
      </c>
      <c r="R3080">
        <v>2281</v>
      </c>
      <c r="S3080">
        <v>2394</v>
      </c>
      <c r="T3080">
        <v>2498</v>
      </c>
      <c r="U3080">
        <v>2567</v>
      </c>
      <c r="V3080">
        <v>2623</v>
      </c>
      <c r="W3080">
        <v>2686</v>
      </c>
      <c r="X3080">
        <v>2753</v>
      </c>
      <c r="Y3080">
        <v>2812</v>
      </c>
      <c r="Z3080">
        <v>2847</v>
      </c>
      <c r="AA3080">
        <v>2873</v>
      </c>
      <c r="AB3080">
        <v>2901</v>
      </c>
      <c r="AC3080">
        <v>2930</v>
      </c>
      <c r="AD3080">
        <v>2955</v>
      </c>
      <c r="AE3080" s="21" t="s">
        <v>1</v>
      </c>
    </row>
    <row r="3081" spans="1:31" x14ac:dyDescent="0.2">
      <c r="A3081" s="27" t="s">
        <v>63</v>
      </c>
      <c r="B3081" s="13" t="s">
        <v>63</v>
      </c>
      <c r="C3081" s="14">
        <v>678</v>
      </c>
      <c r="D3081" s="13" t="s">
        <v>468</v>
      </c>
      <c r="E3081" s="13" t="s">
        <v>501</v>
      </c>
      <c r="F3081" s="13" t="s">
        <v>313</v>
      </c>
      <c r="G3081" s="14" t="s">
        <v>369</v>
      </c>
      <c r="H3081" s="205">
        <v>1824</v>
      </c>
      <c r="I3081" s="205">
        <v>1814</v>
      </c>
      <c r="J3081" s="205">
        <v>1817</v>
      </c>
      <c r="K3081" s="205">
        <v>1847</v>
      </c>
      <c r="L3081" s="205">
        <v>1890</v>
      </c>
      <c r="M3081">
        <v>1934</v>
      </c>
      <c r="N3081">
        <v>1979</v>
      </c>
      <c r="O3081">
        <v>2045.9999999999998</v>
      </c>
      <c r="P3081">
        <v>2125</v>
      </c>
      <c r="Q3081">
        <v>2223</v>
      </c>
      <c r="R3081">
        <v>2328</v>
      </c>
      <c r="S3081">
        <v>2443</v>
      </c>
      <c r="T3081">
        <v>2550</v>
      </c>
      <c r="U3081">
        <v>2620</v>
      </c>
      <c r="V3081">
        <v>2678</v>
      </c>
      <c r="W3081">
        <v>2742</v>
      </c>
      <c r="X3081">
        <v>2811</v>
      </c>
      <c r="Y3081">
        <v>2872</v>
      </c>
      <c r="Z3081">
        <v>2908</v>
      </c>
      <c r="AA3081">
        <v>2934</v>
      </c>
      <c r="AB3081">
        <v>2963</v>
      </c>
      <c r="AC3081">
        <v>2993</v>
      </c>
      <c r="AD3081">
        <v>3020</v>
      </c>
      <c r="AE3081" s="22" t="s">
        <v>1</v>
      </c>
    </row>
    <row r="3082" spans="1:31" x14ac:dyDescent="0.2">
      <c r="A3082" s="25" t="s">
        <v>63</v>
      </c>
      <c r="B3082" s="11" t="s">
        <v>63</v>
      </c>
      <c r="C3082" s="12">
        <v>678</v>
      </c>
      <c r="D3082" s="11" t="s">
        <v>468</v>
      </c>
      <c r="E3082" s="11" t="s">
        <v>473</v>
      </c>
      <c r="F3082" s="11" t="s">
        <v>312</v>
      </c>
      <c r="G3082" s="12" t="s">
        <v>359</v>
      </c>
      <c r="H3082">
        <v>1780</v>
      </c>
      <c r="I3082">
        <v>1764</v>
      </c>
      <c r="J3082">
        <v>1750</v>
      </c>
      <c r="K3082">
        <v>1753</v>
      </c>
      <c r="L3082">
        <v>1777</v>
      </c>
      <c r="M3082">
        <v>1818</v>
      </c>
      <c r="N3082">
        <v>1863</v>
      </c>
      <c r="O3082">
        <v>1911</v>
      </c>
      <c r="P3082">
        <v>1967</v>
      </c>
      <c r="Q3082">
        <v>2047.0000000000002</v>
      </c>
      <c r="R3082">
        <v>2147</v>
      </c>
      <c r="S3082">
        <v>2254</v>
      </c>
      <c r="T3082">
        <v>2370</v>
      </c>
      <c r="U3082">
        <v>2465</v>
      </c>
      <c r="V3082">
        <v>2537</v>
      </c>
      <c r="W3082">
        <v>2597</v>
      </c>
      <c r="X3082">
        <v>2663</v>
      </c>
      <c r="Y3082">
        <v>2734</v>
      </c>
      <c r="Z3082">
        <v>2787</v>
      </c>
      <c r="AA3082">
        <v>2825</v>
      </c>
      <c r="AB3082">
        <v>2855</v>
      </c>
      <c r="AC3082">
        <v>2885</v>
      </c>
      <c r="AD3082">
        <v>2916</v>
      </c>
      <c r="AE3082" s="21"/>
    </row>
    <row r="3083" spans="1:31" x14ac:dyDescent="0.2">
      <c r="A3083" s="27" t="s">
        <v>63</v>
      </c>
      <c r="B3083" s="13" t="s">
        <v>63</v>
      </c>
      <c r="C3083" s="14">
        <v>678</v>
      </c>
      <c r="D3083" s="13" t="s">
        <v>468</v>
      </c>
      <c r="E3083" s="13" t="s">
        <v>480</v>
      </c>
      <c r="F3083" s="13" t="s">
        <v>313</v>
      </c>
      <c r="G3083" s="14" t="s">
        <v>359</v>
      </c>
      <c r="H3083">
        <v>1812</v>
      </c>
      <c r="I3083">
        <v>1798</v>
      </c>
      <c r="J3083">
        <v>1785</v>
      </c>
      <c r="K3083">
        <v>1791</v>
      </c>
      <c r="L3083">
        <v>1817</v>
      </c>
      <c r="M3083">
        <v>1858</v>
      </c>
      <c r="N3083">
        <v>1903</v>
      </c>
      <c r="O3083">
        <v>1952</v>
      </c>
      <c r="P3083">
        <v>2008</v>
      </c>
      <c r="Q3083">
        <v>2090</v>
      </c>
      <c r="R3083">
        <v>2193</v>
      </c>
      <c r="S3083">
        <v>2302</v>
      </c>
      <c r="T3083">
        <v>2421</v>
      </c>
      <c r="U3083">
        <v>2517</v>
      </c>
      <c r="V3083">
        <v>2590</v>
      </c>
      <c r="W3083">
        <v>2652</v>
      </c>
      <c r="X3083">
        <v>2720</v>
      </c>
      <c r="Y3083">
        <v>2793</v>
      </c>
      <c r="Z3083">
        <v>2847</v>
      </c>
      <c r="AA3083">
        <v>2886</v>
      </c>
      <c r="AB3083">
        <v>2915</v>
      </c>
      <c r="AC3083">
        <v>2946</v>
      </c>
      <c r="AD3083">
        <v>2979</v>
      </c>
      <c r="AE3083" s="22"/>
    </row>
    <row r="3084" spans="1:31" x14ac:dyDescent="0.2">
      <c r="A3084" s="25" t="s">
        <v>63</v>
      </c>
      <c r="B3084" s="11" t="s">
        <v>63</v>
      </c>
      <c r="C3084" s="12">
        <v>678</v>
      </c>
      <c r="D3084" s="11" t="s">
        <v>468</v>
      </c>
      <c r="E3084" s="11" t="s">
        <v>474</v>
      </c>
      <c r="F3084" s="11" t="s">
        <v>312</v>
      </c>
      <c r="G3084" s="12" t="s">
        <v>341</v>
      </c>
      <c r="H3084">
        <v>1773</v>
      </c>
      <c r="I3084">
        <v>1751</v>
      </c>
      <c r="J3084">
        <v>1733</v>
      </c>
      <c r="K3084">
        <v>1722</v>
      </c>
      <c r="L3084">
        <v>1721</v>
      </c>
      <c r="M3084">
        <v>1743</v>
      </c>
      <c r="N3084">
        <v>1786</v>
      </c>
      <c r="O3084">
        <v>1833</v>
      </c>
      <c r="P3084">
        <v>1873</v>
      </c>
      <c r="Q3084">
        <v>1929</v>
      </c>
      <c r="R3084">
        <v>2012</v>
      </c>
      <c r="S3084">
        <v>2117</v>
      </c>
      <c r="T3084">
        <v>2227</v>
      </c>
      <c r="U3084">
        <v>2337</v>
      </c>
      <c r="V3084">
        <v>2433</v>
      </c>
      <c r="W3084">
        <v>2508</v>
      </c>
      <c r="X3084">
        <v>2571</v>
      </c>
      <c r="Y3084">
        <v>2642</v>
      </c>
      <c r="Z3084">
        <v>2709</v>
      </c>
      <c r="AA3084">
        <v>2764</v>
      </c>
      <c r="AB3084">
        <v>2804</v>
      </c>
      <c r="AC3084">
        <v>2836</v>
      </c>
      <c r="AD3084">
        <v>2868</v>
      </c>
      <c r="AE3084" s="21"/>
    </row>
    <row r="3085" spans="1:31" x14ac:dyDescent="0.2">
      <c r="A3085" s="27" t="s">
        <v>63</v>
      </c>
      <c r="B3085" s="13" t="s">
        <v>63</v>
      </c>
      <c r="C3085" s="14">
        <v>678</v>
      </c>
      <c r="D3085" s="13" t="s">
        <v>468</v>
      </c>
      <c r="E3085" s="13" t="s">
        <v>481</v>
      </c>
      <c r="F3085" s="13" t="s">
        <v>313</v>
      </c>
      <c r="G3085" s="14" t="s">
        <v>341</v>
      </c>
      <c r="H3085">
        <v>1804</v>
      </c>
      <c r="I3085">
        <v>1784</v>
      </c>
      <c r="J3085">
        <v>1767</v>
      </c>
      <c r="K3085">
        <v>1759</v>
      </c>
      <c r="L3085">
        <v>1760</v>
      </c>
      <c r="M3085">
        <v>1783</v>
      </c>
      <c r="N3085">
        <v>1826</v>
      </c>
      <c r="O3085">
        <v>1873</v>
      </c>
      <c r="P3085">
        <v>1914</v>
      </c>
      <c r="Q3085">
        <v>1972</v>
      </c>
      <c r="R3085">
        <v>2057</v>
      </c>
      <c r="S3085">
        <v>2163</v>
      </c>
      <c r="T3085">
        <v>2276</v>
      </c>
      <c r="U3085">
        <v>2388</v>
      </c>
      <c r="V3085">
        <v>2484</v>
      </c>
      <c r="W3085">
        <v>2561</v>
      </c>
      <c r="X3085">
        <v>2626</v>
      </c>
      <c r="Y3085">
        <v>2699</v>
      </c>
      <c r="Z3085">
        <v>2768</v>
      </c>
      <c r="AA3085">
        <v>2823</v>
      </c>
      <c r="AB3085">
        <v>2864</v>
      </c>
      <c r="AC3085">
        <v>2897</v>
      </c>
      <c r="AD3085">
        <v>2930</v>
      </c>
      <c r="AE3085" s="22"/>
    </row>
    <row r="3086" spans="1:31" x14ac:dyDescent="0.2">
      <c r="A3086" s="25" t="s">
        <v>63</v>
      </c>
      <c r="B3086" s="11" t="s">
        <v>63</v>
      </c>
      <c r="C3086" s="12">
        <v>678</v>
      </c>
      <c r="D3086" s="11" t="s">
        <v>468</v>
      </c>
      <c r="E3086" s="11" t="s">
        <v>475</v>
      </c>
      <c r="F3086" s="11" t="s">
        <v>312</v>
      </c>
      <c r="G3086" s="12" t="s">
        <v>334</v>
      </c>
      <c r="H3086">
        <v>1754</v>
      </c>
      <c r="I3086">
        <v>1742</v>
      </c>
      <c r="J3086">
        <v>1718</v>
      </c>
      <c r="K3086">
        <v>1705</v>
      </c>
      <c r="L3086">
        <v>1689</v>
      </c>
      <c r="M3086">
        <v>1686</v>
      </c>
      <c r="N3086">
        <v>1709</v>
      </c>
      <c r="O3086">
        <v>1755</v>
      </c>
      <c r="P3086">
        <v>1796</v>
      </c>
      <c r="Q3086">
        <v>1835</v>
      </c>
      <c r="R3086">
        <v>1893</v>
      </c>
      <c r="S3086">
        <v>1978</v>
      </c>
      <c r="T3086">
        <v>2086</v>
      </c>
      <c r="U3086">
        <v>2195</v>
      </c>
      <c r="V3086">
        <v>2305</v>
      </c>
      <c r="W3086">
        <v>2402</v>
      </c>
      <c r="X3086">
        <v>2479</v>
      </c>
      <c r="Y3086">
        <v>2547</v>
      </c>
      <c r="Z3086">
        <v>2617</v>
      </c>
      <c r="AA3086">
        <v>2686</v>
      </c>
      <c r="AB3086">
        <v>2742</v>
      </c>
      <c r="AC3086">
        <v>2784</v>
      </c>
      <c r="AD3086">
        <v>2818</v>
      </c>
      <c r="AE3086" s="21"/>
    </row>
    <row r="3087" spans="1:31" x14ac:dyDescent="0.2">
      <c r="A3087" s="27" t="s">
        <v>63</v>
      </c>
      <c r="B3087" s="13" t="s">
        <v>63</v>
      </c>
      <c r="C3087" s="14">
        <v>678</v>
      </c>
      <c r="D3087" s="13" t="s">
        <v>468</v>
      </c>
      <c r="E3087" s="13" t="s">
        <v>482</v>
      </c>
      <c r="F3087" s="13" t="s">
        <v>313</v>
      </c>
      <c r="G3087" s="14" t="s">
        <v>334</v>
      </c>
      <c r="H3087">
        <v>1785</v>
      </c>
      <c r="I3087">
        <v>1774</v>
      </c>
      <c r="J3087">
        <v>1751</v>
      </c>
      <c r="K3087">
        <v>1741</v>
      </c>
      <c r="L3087">
        <v>1727</v>
      </c>
      <c r="M3087">
        <v>1725</v>
      </c>
      <c r="N3087">
        <v>1749</v>
      </c>
      <c r="O3087">
        <v>1794</v>
      </c>
      <c r="P3087">
        <v>1836</v>
      </c>
      <c r="Q3087">
        <v>1876</v>
      </c>
      <c r="R3087">
        <v>1936</v>
      </c>
      <c r="S3087">
        <v>2024</v>
      </c>
      <c r="T3087">
        <v>2134</v>
      </c>
      <c r="U3087">
        <v>2244</v>
      </c>
      <c r="V3087">
        <v>2355</v>
      </c>
      <c r="W3087">
        <v>2453</v>
      </c>
      <c r="X3087">
        <v>2532</v>
      </c>
      <c r="Y3087">
        <v>2602</v>
      </c>
      <c r="Z3087">
        <v>2673</v>
      </c>
      <c r="AA3087">
        <v>2743</v>
      </c>
      <c r="AB3087">
        <v>2800</v>
      </c>
      <c r="AC3087">
        <v>2843</v>
      </c>
      <c r="AD3087">
        <v>2878</v>
      </c>
      <c r="AE3087" s="22"/>
    </row>
    <row r="3088" spans="1:31" x14ac:dyDescent="0.2">
      <c r="A3088" s="25" t="s">
        <v>63</v>
      </c>
      <c r="B3088" s="11" t="s">
        <v>63</v>
      </c>
      <c r="C3088" s="12">
        <v>678</v>
      </c>
      <c r="D3088" s="11" t="s">
        <v>468</v>
      </c>
      <c r="E3088" s="11" t="s">
        <v>476</v>
      </c>
      <c r="F3088" s="11" t="s">
        <v>312</v>
      </c>
      <c r="G3088" s="12" t="s">
        <v>345</v>
      </c>
      <c r="H3088">
        <v>1710</v>
      </c>
      <c r="I3088">
        <v>1722</v>
      </c>
      <c r="J3088">
        <v>1709</v>
      </c>
      <c r="K3088">
        <v>1691</v>
      </c>
      <c r="L3088">
        <v>1673</v>
      </c>
      <c r="M3088">
        <v>1654</v>
      </c>
      <c r="N3088">
        <v>1651</v>
      </c>
      <c r="O3088">
        <v>1677</v>
      </c>
      <c r="P3088">
        <v>1718</v>
      </c>
      <c r="Q3088">
        <v>1759</v>
      </c>
      <c r="R3088">
        <v>1798</v>
      </c>
      <c r="S3088">
        <v>1856</v>
      </c>
      <c r="T3088">
        <v>1945</v>
      </c>
      <c r="U3088">
        <v>2055</v>
      </c>
      <c r="V3088">
        <v>2163</v>
      </c>
      <c r="W3088">
        <v>2273</v>
      </c>
      <c r="X3088">
        <v>2371</v>
      </c>
      <c r="Y3088">
        <v>2452</v>
      </c>
      <c r="Z3088">
        <v>2523</v>
      </c>
      <c r="AA3088">
        <v>2594</v>
      </c>
      <c r="AB3088">
        <v>2663</v>
      </c>
      <c r="AC3088">
        <v>2720</v>
      </c>
      <c r="AD3088">
        <v>2763</v>
      </c>
      <c r="AE3088" s="21"/>
    </row>
    <row r="3089" spans="1:31" x14ac:dyDescent="0.2">
      <c r="A3089" s="27" t="s">
        <v>63</v>
      </c>
      <c r="B3089" s="13" t="s">
        <v>63</v>
      </c>
      <c r="C3089" s="14">
        <v>678</v>
      </c>
      <c r="D3089" s="13" t="s">
        <v>468</v>
      </c>
      <c r="E3089" s="13" t="s">
        <v>483</v>
      </c>
      <c r="F3089" s="13" t="s">
        <v>313</v>
      </c>
      <c r="G3089" s="14" t="s">
        <v>345</v>
      </c>
      <c r="H3089">
        <v>1745</v>
      </c>
      <c r="I3089">
        <v>1754</v>
      </c>
      <c r="J3089">
        <v>1740</v>
      </c>
      <c r="K3089">
        <v>1725</v>
      </c>
      <c r="L3089">
        <v>1710</v>
      </c>
      <c r="M3089">
        <v>1692</v>
      </c>
      <c r="N3089">
        <v>1690</v>
      </c>
      <c r="O3089">
        <v>1716</v>
      </c>
      <c r="P3089">
        <v>1758</v>
      </c>
      <c r="Q3089">
        <v>1799</v>
      </c>
      <c r="R3089">
        <v>1840</v>
      </c>
      <c r="S3089">
        <v>1900</v>
      </c>
      <c r="T3089">
        <v>1991</v>
      </c>
      <c r="U3089">
        <v>2102</v>
      </c>
      <c r="V3089">
        <v>2212</v>
      </c>
      <c r="W3089">
        <v>2323</v>
      </c>
      <c r="X3089">
        <v>2423</v>
      </c>
      <c r="Y3089">
        <v>2505</v>
      </c>
      <c r="Z3089">
        <v>2577</v>
      </c>
      <c r="AA3089">
        <v>2650</v>
      </c>
      <c r="AB3089">
        <v>2720</v>
      </c>
      <c r="AC3089">
        <v>2777</v>
      </c>
      <c r="AD3089">
        <v>2822</v>
      </c>
      <c r="AE3089" s="22"/>
    </row>
    <row r="3090" spans="1:31" x14ac:dyDescent="0.2">
      <c r="A3090" s="25" t="s">
        <v>63</v>
      </c>
      <c r="B3090" s="11" t="s">
        <v>63</v>
      </c>
      <c r="C3090" s="12">
        <v>678</v>
      </c>
      <c r="D3090" s="11" t="s">
        <v>468</v>
      </c>
      <c r="E3090" s="11" t="s">
        <v>477</v>
      </c>
      <c r="F3090" s="11" t="s">
        <v>312</v>
      </c>
      <c r="G3090" s="12" t="s">
        <v>339</v>
      </c>
      <c r="H3090">
        <v>1653</v>
      </c>
      <c r="I3090">
        <v>1678</v>
      </c>
      <c r="J3090">
        <v>1687</v>
      </c>
      <c r="K3090">
        <v>1681</v>
      </c>
      <c r="L3090">
        <v>1659</v>
      </c>
      <c r="M3090">
        <v>1639</v>
      </c>
      <c r="N3090">
        <v>1620</v>
      </c>
      <c r="O3090">
        <v>1618</v>
      </c>
      <c r="P3090">
        <v>1641</v>
      </c>
      <c r="Q3090">
        <v>1682</v>
      </c>
      <c r="R3090">
        <v>1722</v>
      </c>
      <c r="S3090">
        <v>1761</v>
      </c>
      <c r="T3090">
        <v>1820</v>
      </c>
      <c r="U3090">
        <v>1914</v>
      </c>
      <c r="V3090">
        <v>2024</v>
      </c>
      <c r="W3090">
        <v>2132</v>
      </c>
      <c r="X3090">
        <v>2243</v>
      </c>
      <c r="Y3090">
        <v>2342</v>
      </c>
      <c r="Z3090">
        <v>2429</v>
      </c>
      <c r="AA3090">
        <v>2501</v>
      </c>
      <c r="AB3090">
        <v>2572</v>
      </c>
      <c r="AC3090">
        <v>2641</v>
      </c>
      <c r="AD3090">
        <v>2698</v>
      </c>
      <c r="AE3090" s="21"/>
    </row>
    <row r="3091" spans="1:31" x14ac:dyDescent="0.2">
      <c r="A3091" s="27" t="s">
        <v>63</v>
      </c>
      <c r="B3091" s="13" t="s">
        <v>63</v>
      </c>
      <c r="C3091" s="14">
        <v>678</v>
      </c>
      <c r="D3091" s="13" t="s">
        <v>468</v>
      </c>
      <c r="E3091" s="13" t="s">
        <v>484</v>
      </c>
      <c r="F3091" s="13" t="s">
        <v>313</v>
      </c>
      <c r="G3091" s="14" t="s">
        <v>339</v>
      </c>
      <c r="H3091">
        <v>1692</v>
      </c>
      <c r="I3091">
        <v>1714</v>
      </c>
      <c r="J3091">
        <v>1718</v>
      </c>
      <c r="K3091">
        <v>1714</v>
      </c>
      <c r="L3091">
        <v>1694</v>
      </c>
      <c r="M3091">
        <v>1675</v>
      </c>
      <c r="N3091">
        <v>1657</v>
      </c>
      <c r="O3091">
        <v>1656</v>
      </c>
      <c r="P3091">
        <v>1680</v>
      </c>
      <c r="Q3091">
        <v>1722</v>
      </c>
      <c r="R3091">
        <v>1763</v>
      </c>
      <c r="S3091">
        <v>1804</v>
      </c>
      <c r="T3091">
        <v>1865</v>
      </c>
      <c r="U3091">
        <v>1960</v>
      </c>
      <c r="V3091">
        <v>2071</v>
      </c>
      <c r="W3091">
        <v>2180</v>
      </c>
      <c r="X3091">
        <v>2292</v>
      </c>
      <c r="Y3091">
        <v>2393</v>
      </c>
      <c r="Z3091">
        <v>2481</v>
      </c>
      <c r="AA3091">
        <v>2554</v>
      </c>
      <c r="AB3091">
        <v>2626</v>
      </c>
      <c r="AC3091">
        <v>2697</v>
      </c>
      <c r="AD3091">
        <v>2755</v>
      </c>
      <c r="AE3091" s="22"/>
    </row>
    <row r="3092" spans="1:31" x14ac:dyDescent="0.2">
      <c r="A3092" s="25" t="s">
        <v>63</v>
      </c>
      <c r="B3092" s="11" t="s">
        <v>63</v>
      </c>
      <c r="C3092" s="12">
        <v>678</v>
      </c>
      <c r="D3092" s="11" t="s">
        <v>468</v>
      </c>
      <c r="E3092" s="11" t="s">
        <v>478</v>
      </c>
      <c r="F3092" s="11" t="s">
        <v>312</v>
      </c>
      <c r="G3092" s="12" t="s">
        <v>352</v>
      </c>
      <c r="H3092">
        <v>1597</v>
      </c>
      <c r="I3092">
        <v>1621</v>
      </c>
      <c r="J3092">
        <v>1643</v>
      </c>
      <c r="K3092">
        <v>1661</v>
      </c>
      <c r="L3092">
        <v>1651</v>
      </c>
      <c r="M3092">
        <v>1625</v>
      </c>
      <c r="N3092">
        <v>1605</v>
      </c>
      <c r="O3092">
        <v>1586</v>
      </c>
      <c r="P3092">
        <v>1584</v>
      </c>
      <c r="Q3092">
        <v>1606</v>
      </c>
      <c r="R3092">
        <v>1647</v>
      </c>
      <c r="S3092">
        <v>1686</v>
      </c>
      <c r="T3092">
        <v>1725</v>
      </c>
      <c r="U3092">
        <v>1791</v>
      </c>
      <c r="V3092">
        <v>1885</v>
      </c>
      <c r="W3092">
        <v>1994</v>
      </c>
      <c r="X3092">
        <v>2103</v>
      </c>
      <c r="Y3092">
        <v>2213</v>
      </c>
      <c r="Z3092">
        <v>2320</v>
      </c>
      <c r="AA3092">
        <v>2407</v>
      </c>
      <c r="AB3092">
        <v>2479</v>
      </c>
      <c r="AC3092">
        <v>2551</v>
      </c>
      <c r="AD3092">
        <v>2619</v>
      </c>
      <c r="AE3092" s="21"/>
    </row>
    <row r="3093" spans="1:31" x14ac:dyDescent="0.2">
      <c r="A3093" s="27" t="s">
        <v>63</v>
      </c>
      <c r="B3093" s="13" t="s">
        <v>63</v>
      </c>
      <c r="C3093" s="14">
        <v>678</v>
      </c>
      <c r="D3093" s="13" t="s">
        <v>468</v>
      </c>
      <c r="E3093" s="13" t="s">
        <v>485</v>
      </c>
      <c r="F3093" s="13" t="s">
        <v>313</v>
      </c>
      <c r="G3093" s="14" t="s">
        <v>352</v>
      </c>
      <c r="H3093">
        <v>2840</v>
      </c>
      <c r="I3093">
        <v>2922</v>
      </c>
      <c r="J3093">
        <v>2963</v>
      </c>
      <c r="K3093">
        <v>3003</v>
      </c>
      <c r="L3093">
        <v>3023</v>
      </c>
      <c r="M3093">
        <v>3033</v>
      </c>
      <c r="N3093">
        <v>3050</v>
      </c>
      <c r="O3093">
        <v>3092</v>
      </c>
      <c r="P3093">
        <v>3110</v>
      </c>
      <c r="Q3093">
        <v>3123</v>
      </c>
      <c r="R3093">
        <v>3134</v>
      </c>
      <c r="S3093">
        <v>3143</v>
      </c>
      <c r="T3093">
        <v>3156</v>
      </c>
      <c r="U3093">
        <v>1835</v>
      </c>
      <c r="V3093">
        <v>1930</v>
      </c>
      <c r="W3093">
        <v>2040</v>
      </c>
      <c r="X3093">
        <v>2150</v>
      </c>
      <c r="Y3093">
        <v>2262</v>
      </c>
      <c r="Z3093">
        <v>2370</v>
      </c>
      <c r="AA3093">
        <v>2458</v>
      </c>
      <c r="AB3093">
        <v>2531</v>
      </c>
      <c r="AC3093">
        <v>2604</v>
      </c>
      <c r="AD3093">
        <v>2673</v>
      </c>
      <c r="AE3093" s="22"/>
    </row>
    <row r="3094" spans="1:31" x14ac:dyDescent="0.2">
      <c r="A3094" s="25" t="s">
        <v>63</v>
      </c>
      <c r="B3094" s="11" t="s">
        <v>63</v>
      </c>
      <c r="C3094" s="12">
        <v>678</v>
      </c>
      <c r="D3094" s="11" t="s">
        <v>468</v>
      </c>
      <c r="E3094" s="11" t="s">
        <v>479</v>
      </c>
      <c r="F3094" s="11" t="s">
        <v>312</v>
      </c>
      <c r="G3094" s="12" t="s">
        <v>338</v>
      </c>
      <c r="H3094">
        <v>1537</v>
      </c>
      <c r="I3094">
        <v>1566</v>
      </c>
      <c r="J3094">
        <v>1586</v>
      </c>
      <c r="K3094">
        <v>1618</v>
      </c>
      <c r="L3094">
        <v>1631</v>
      </c>
      <c r="M3094">
        <v>1618</v>
      </c>
      <c r="N3094">
        <v>1592</v>
      </c>
      <c r="O3094">
        <v>1571</v>
      </c>
      <c r="P3094">
        <v>1553</v>
      </c>
      <c r="Q3094">
        <v>1550</v>
      </c>
      <c r="R3094">
        <v>1572</v>
      </c>
      <c r="S3094">
        <v>1612</v>
      </c>
      <c r="T3094">
        <v>1651</v>
      </c>
      <c r="U3094">
        <v>1697</v>
      </c>
      <c r="V3094">
        <v>1763</v>
      </c>
      <c r="W3094">
        <v>1856</v>
      </c>
      <c r="X3094">
        <v>1965</v>
      </c>
      <c r="Y3094">
        <v>2073</v>
      </c>
      <c r="Z3094">
        <v>2192</v>
      </c>
      <c r="AA3094">
        <v>2299</v>
      </c>
      <c r="AB3094">
        <v>2386</v>
      </c>
      <c r="AC3094">
        <v>2458</v>
      </c>
      <c r="AD3094">
        <v>2529</v>
      </c>
      <c r="AE3094" s="21"/>
    </row>
    <row r="3095" spans="1:31" x14ac:dyDescent="0.2">
      <c r="A3095" s="27" t="s">
        <v>63</v>
      </c>
      <c r="B3095" s="13" t="s">
        <v>63</v>
      </c>
      <c r="C3095" s="14">
        <v>678</v>
      </c>
      <c r="D3095" s="13" t="s">
        <v>468</v>
      </c>
      <c r="E3095" s="13" t="s">
        <v>486</v>
      </c>
      <c r="F3095" s="13" t="s">
        <v>313</v>
      </c>
      <c r="G3095" s="14" t="s">
        <v>338</v>
      </c>
      <c r="H3095">
        <v>1585</v>
      </c>
      <c r="I3095">
        <v>1610</v>
      </c>
      <c r="J3095">
        <v>1625</v>
      </c>
      <c r="K3095">
        <v>1654</v>
      </c>
      <c r="L3095">
        <v>1663</v>
      </c>
      <c r="M3095">
        <v>1649</v>
      </c>
      <c r="N3095">
        <v>1625</v>
      </c>
      <c r="O3095">
        <v>1606</v>
      </c>
      <c r="P3095">
        <v>1589</v>
      </c>
      <c r="Q3095">
        <v>1588</v>
      </c>
      <c r="R3095">
        <v>1611</v>
      </c>
      <c r="S3095">
        <v>1651</v>
      </c>
      <c r="T3095">
        <v>1692</v>
      </c>
      <c r="U3095">
        <v>1739</v>
      </c>
      <c r="V3095">
        <v>1806</v>
      </c>
      <c r="W3095">
        <v>1900</v>
      </c>
      <c r="X3095">
        <v>2011.0000000000002</v>
      </c>
      <c r="Y3095">
        <v>2121</v>
      </c>
      <c r="Z3095">
        <v>2240</v>
      </c>
      <c r="AA3095">
        <v>2348</v>
      </c>
      <c r="AB3095">
        <v>2436</v>
      </c>
      <c r="AC3095">
        <v>2509</v>
      </c>
      <c r="AD3095">
        <v>2581</v>
      </c>
      <c r="AE3095" s="22"/>
    </row>
    <row r="3096" spans="1:31" x14ac:dyDescent="0.2">
      <c r="A3096" s="25" t="s">
        <v>63</v>
      </c>
      <c r="B3096" s="11" t="s">
        <v>63</v>
      </c>
      <c r="C3096" s="12">
        <v>678</v>
      </c>
      <c r="D3096" s="11" t="s">
        <v>468</v>
      </c>
      <c r="E3096" s="11" t="s">
        <v>458</v>
      </c>
      <c r="F3096" s="11" t="s">
        <v>312</v>
      </c>
      <c r="G3096" s="12" t="s">
        <v>457</v>
      </c>
      <c r="H3096" s="205">
        <v>8979.0000000000018</v>
      </c>
      <c r="I3096" s="205">
        <v>8962</v>
      </c>
      <c r="J3096" s="205">
        <v>9004</v>
      </c>
      <c r="K3096" s="205">
        <v>9114</v>
      </c>
      <c r="L3096" s="205">
        <v>9268</v>
      </c>
      <c r="M3096">
        <v>9480</v>
      </c>
      <c r="N3096">
        <v>9761.9999999999982</v>
      </c>
      <c r="O3096">
        <v>10110</v>
      </c>
      <c r="P3096">
        <v>10470.999999999998</v>
      </c>
      <c r="Q3096">
        <v>10905.000000000002</v>
      </c>
      <c r="R3096">
        <v>11396</v>
      </c>
      <c r="S3096">
        <v>11896</v>
      </c>
      <c r="T3096">
        <v>12372</v>
      </c>
      <c r="U3096">
        <v>12754</v>
      </c>
      <c r="V3096">
        <v>13094.999999999998</v>
      </c>
      <c r="W3096">
        <v>13407</v>
      </c>
      <c r="X3096">
        <v>13696</v>
      </c>
      <c r="Y3096">
        <v>13972</v>
      </c>
      <c r="Z3096">
        <v>14171</v>
      </c>
      <c r="AA3096">
        <v>14338.999999999998</v>
      </c>
      <c r="AB3096">
        <v>14483</v>
      </c>
      <c r="AC3096">
        <v>14614</v>
      </c>
      <c r="AD3096">
        <v>14739</v>
      </c>
      <c r="AE3096" s="21" t="s">
        <v>1</v>
      </c>
    </row>
    <row r="3097" spans="1:31" x14ac:dyDescent="0.2">
      <c r="A3097" s="27" t="s">
        <v>63</v>
      </c>
      <c r="B3097" s="13" t="s">
        <v>63</v>
      </c>
      <c r="C3097" s="14">
        <v>678</v>
      </c>
      <c r="D3097" s="13" t="s">
        <v>468</v>
      </c>
      <c r="E3097" s="13" t="s">
        <v>456</v>
      </c>
      <c r="F3097" s="13" t="s">
        <v>312</v>
      </c>
      <c r="G3097" s="14" t="s">
        <v>455</v>
      </c>
      <c r="H3097" s="205">
        <v>8251.0000000000018</v>
      </c>
      <c r="I3097" s="205">
        <v>8329</v>
      </c>
      <c r="J3097" s="205">
        <v>8343</v>
      </c>
      <c r="K3097" s="205">
        <v>8356</v>
      </c>
      <c r="L3097" s="205">
        <v>8302.9999999999982</v>
      </c>
      <c r="M3097">
        <v>8222</v>
      </c>
      <c r="N3097">
        <v>8177.0000000000018</v>
      </c>
      <c r="O3097">
        <v>8207</v>
      </c>
      <c r="P3097">
        <v>8292.0000000000018</v>
      </c>
      <c r="Q3097">
        <v>8432</v>
      </c>
      <c r="R3097">
        <v>8632.0000000000018</v>
      </c>
      <c r="S3097">
        <v>8893</v>
      </c>
      <c r="T3097">
        <v>9227</v>
      </c>
      <c r="U3097">
        <v>9652.0000000000018</v>
      </c>
      <c r="V3097">
        <v>10140</v>
      </c>
      <c r="W3097">
        <v>10657</v>
      </c>
      <c r="X3097">
        <v>11161</v>
      </c>
      <c r="Y3097">
        <v>11627.000000000002</v>
      </c>
      <c r="Z3097">
        <v>12081.000000000002</v>
      </c>
      <c r="AA3097">
        <v>12486.999999999998</v>
      </c>
      <c r="AB3097">
        <v>12841.999999999998</v>
      </c>
      <c r="AC3097">
        <v>13154</v>
      </c>
      <c r="AD3097">
        <v>13427</v>
      </c>
      <c r="AE3097" s="22" t="s">
        <v>1</v>
      </c>
    </row>
    <row r="3098" spans="1:31" x14ac:dyDescent="0.2">
      <c r="A3098" s="25" t="s">
        <v>63</v>
      </c>
      <c r="B3098" s="11" t="s">
        <v>63</v>
      </c>
      <c r="C3098" s="12">
        <v>678</v>
      </c>
      <c r="D3098" s="11" t="s">
        <v>468</v>
      </c>
      <c r="E3098" s="11" t="s">
        <v>502</v>
      </c>
      <c r="F3098" s="11" t="s">
        <v>313</v>
      </c>
      <c r="G3098" s="12" t="s">
        <v>457</v>
      </c>
      <c r="H3098" s="205">
        <v>9142</v>
      </c>
      <c r="I3098" s="205">
        <v>9136.0000000000018</v>
      </c>
      <c r="J3098" s="205">
        <v>9181.0000000000018</v>
      </c>
      <c r="K3098" s="205">
        <v>9306.0000000000018</v>
      </c>
      <c r="L3098" s="205">
        <v>9468</v>
      </c>
      <c r="M3098">
        <v>9684</v>
      </c>
      <c r="N3098">
        <v>9965</v>
      </c>
      <c r="O3098">
        <v>10318</v>
      </c>
      <c r="P3098">
        <v>10684</v>
      </c>
      <c r="Q3098">
        <v>11129</v>
      </c>
      <c r="R3098">
        <v>11631</v>
      </c>
      <c r="S3098">
        <v>12142</v>
      </c>
      <c r="T3098">
        <v>12631</v>
      </c>
      <c r="U3098">
        <v>13020</v>
      </c>
      <c r="V3098">
        <v>13368</v>
      </c>
      <c r="W3098">
        <v>13688.000000000002</v>
      </c>
      <c r="X3098">
        <v>13987</v>
      </c>
      <c r="Y3098">
        <v>14272</v>
      </c>
      <c r="Z3098">
        <v>14474</v>
      </c>
      <c r="AA3098">
        <v>14643.999999999998</v>
      </c>
      <c r="AB3098">
        <v>14792.000000000002</v>
      </c>
      <c r="AC3098">
        <v>14929</v>
      </c>
      <c r="AD3098">
        <v>15059.999999999998</v>
      </c>
      <c r="AE3098" s="21" t="s">
        <v>1</v>
      </c>
    </row>
    <row r="3099" spans="1:31" x14ac:dyDescent="0.2">
      <c r="A3099" s="27" t="s">
        <v>63</v>
      </c>
      <c r="B3099" s="13" t="s">
        <v>63</v>
      </c>
      <c r="C3099" s="14">
        <v>678</v>
      </c>
      <c r="D3099" s="13" t="s">
        <v>468</v>
      </c>
      <c r="E3099" s="13" t="s">
        <v>503</v>
      </c>
      <c r="F3099" s="13" t="s">
        <v>313</v>
      </c>
      <c r="G3099" s="14" t="s">
        <v>338</v>
      </c>
      <c r="H3099" s="205">
        <v>8447</v>
      </c>
      <c r="I3099" s="205">
        <v>8513</v>
      </c>
      <c r="J3099" s="205">
        <v>8511</v>
      </c>
      <c r="K3099" s="205">
        <v>8527</v>
      </c>
      <c r="L3099" s="205">
        <v>8478</v>
      </c>
      <c r="M3099">
        <v>8401</v>
      </c>
      <c r="N3099">
        <v>8361</v>
      </c>
      <c r="O3099">
        <v>8395</v>
      </c>
      <c r="P3099">
        <v>8485</v>
      </c>
      <c r="Q3099">
        <v>8629.9999999999982</v>
      </c>
      <c r="R3099">
        <v>8836</v>
      </c>
      <c r="S3099">
        <v>9106</v>
      </c>
      <c r="T3099">
        <v>9450</v>
      </c>
      <c r="U3099">
        <v>9880</v>
      </c>
      <c r="V3099">
        <v>10373.999999999998</v>
      </c>
      <c r="W3099">
        <v>10895.999999999998</v>
      </c>
      <c r="X3099">
        <v>11408.000000000002</v>
      </c>
      <c r="Y3099">
        <v>11883</v>
      </c>
      <c r="Z3099">
        <v>12341</v>
      </c>
      <c r="AA3099">
        <v>12753</v>
      </c>
      <c r="AB3099">
        <v>13113</v>
      </c>
      <c r="AC3099">
        <v>13430</v>
      </c>
      <c r="AD3099">
        <v>13709</v>
      </c>
      <c r="AE3099" s="22" t="s">
        <v>1</v>
      </c>
    </row>
    <row r="3100" spans="1:31" x14ac:dyDescent="0.2">
      <c r="A3100" s="25" t="s">
        <v>63</v>
      </c>
      <c r="B3100" s="11" t="s">
        <v>63</v>
      </c>
      <c r="C3100" s="12">
        <v>678</v>
      </c>
      <c r="D3100" s="11" t="s">
        <v>468</v>
      </c>
      <c r="E3100" s="11" t="s">
        <v>504</v>
      </c>
      <c r="F3100" s="11"/>
      <c r="G3100" s="12"/>
      <c r="H3100" s="205">
        <v>0</v>
      </c>
      <c r="I3100" s="205">
        <v>0</v>
      </c>
      <c r="J3100" s="205">
        <v>0</v>
      </c>
      <c r="K3100" s="205">
        <v>0</v>
      </c>
      <c r="L3100" s="205">
        <v>0</v>
      </c>
      <c r="M3100">
        <v>0</v>
      </c>
      <c r="N3100">
        <v>0</v>
      </c>
      <c r="O3100">
        <v>0</v>
      </c>
      <c r="P3100">
        <v>0</v>
      </c>
      <c r="Q3100">
        <v>0</v>
      </c>
      <c r="R3100">
        <v>0</v>
      </c>
      <c r="S3100">
        <v>0</v>
      </c>
      <c r="T3100">
        <v>0</v>
      </c>
      <c r="U3100">
        <v>0</v>
      </c>
      <c r="V3100">
        <v>0</v>
      </c>
      <c r="W3100">
        <v>0</v>
      </c>
      <c r="X3100">
        <v>0</v>
      </c>
      <c r="Y3100">
        <v>0</v>
      </c>
      <c r="Z3100">
        <v>0</v>
      </c>
      <c r="AA3100">
        <v>0</v>
      </c>
      <c r="AB3100">
        <v>0</v>
      </c>
      <c r="AC3100">
        <v>0</v>
      </c>
      <c r="AD3100">
        <v>0</v>
      </c>
      <c r="AE3100" s="21" t="s">
        <v>1</v>
      </c>
    </row>
    <row r="3101" spans="1:31" x14ac:dyDescent="0.2">
      <c r="A3101" s="27" t="s">
        <v>63</v>
      </c>
      <c r="B3101" s="13" t="s">
        <v>63</v>
      </c>
      <c r="C3101" s="14">
        <v>678</v>
      </c>
      <c r="D3101" s="13" t="s">
        <v>468</v>
      </c>
      <c r="E3101" s="13" t="s">
        <v>505</v>
      </c>
      <c r="F3101" s="13"/>
      <c r="G3101" s="14"/>
      <c r="H3101" s="205">
        <v>171122</v>
      </c>
      <c r="I3101" s="205">
        <v>175877</v>
      </c>
      <c r="J3101" s="205">
        <v>180372</v>
      </c>
      <c r="K3101" s="205">
        <v>184521</v>
      </c>
      <c r="L3101" s="205">
        <v>188394</v>
      </c>
      <c r="M3101">
        <v>192076</v>
      </c>
      <c r="N3101">
        <v>195727</v>
      </c>
      <c r="O3101">
        <v>199439</v>
      </c>
      <c r="P3101">
        <v>203221</v>
      </c>
      <c r="Q3101">
        <v>207086</v>
      </c>
      <c r="R3101">
        <v>211032</v>
      </c>
      <c r="S3101">
        <v>215048</v>
      </c>
      <c r="T3101">
        <v>219161</v>
      </c>
      <c r="U3101">
        <v>223364</v>
      </c>
      <c r="V3101">
        <v>227679</v>
      </c>
      <c r="W3101">
        <v>232132</v>
      </c>
      <c r="X3101">
        <v>236760</v>
      </c>
      <c r="Y3101">
        <v>241576</v>
      </c>
      <c r="Z3101">
        <v>246586</v>
      </c>
      <c r="AA3101">
        <v>251792</v>
      </c>
      <c r="AB3101">
        <v>257156.99999999997</v>
      </c>
      <c r="AC3101">
        <v>262653</v>
      </c>
      <c r="AD3101">
        <v>268242</v>
      </c>
      <c r="AE3101" s="22" t="s">
        <v>1</v>
      </c>
    </row>
    <row r="3102" spans="1:31" x14ac:dyDescent="0.2">
      <c r="A3102" s="25" t="s">
        <v>64</v>
      </c>
      <c r="B3102" s="11" t="s">
        <v>64</v>
      </c>
      <c r="C3102" s="12">
        <v>686</v>
      </c>
      <c r="D3102" s="11" t="s">
        <v>64</v>
      </c>
      <c r="E3102" s="11" t="s">
        <v>440</v>
      </c>
      <c r="F3102" s="11" t="s">
        <v>312</v>
      </c>
      <c r="G3102" s="12" t="s">
        <v>319</v>
      </c>
      <c r="H3102" s="205">
        <v>190952</v>
      </c>
      <c r="I3102" s="205">
        <v>196616</v>
      </c>
      <c r="J3102" s="205">
        <v>202859</v>
      </c>
      <c r="K3102" s="205">
        <v>210344</v>
      </c>
      <c r="L3102" s="205">
        <v>217947</v>
      </c>
      <c r="M3102">
        <v>225108</v>
      </c>
      <c r="N3102">
        <v>229342</v>
      </c>
      <c r="O3102">
        <v>235340</v>
      </c>
      <c r="P3102">
        <v>240845</v>
      </c>
      <c r="Q3102">
        <v>245878</v>
      </c>
      <c r="R3102">
        <v>250244</v>
      </c>
      <c r="S3102">
        <v>252881</v>
      </c>
      <c r="T3102">
        <v>256176</v>
      </c>
      <c r="U3102">
        <v>258183</v>
      </c>
      <c r="V3102">
        <v>259812</v>
      </c>
      <c r="W3102">
        <v>261760</v>
      </c>
      <c r="X3102">
        <v>267105</v>
      </c>
      <c r="Y3102">
        <v>270211</v>
      </c>
      <c r="Z3102">
        <v>274650</v>
      </c>
      <c r="AA3102">
        <v>279289</v>
      </c>
      <c r="AB3102">
        <v>283838</v>
      </c>
      <c r="AC3102">
        <v>286568</v>
      </c>
      <c r="AD3102">
        <v>291030</v>
      </c>
      <c r="AE3102" s="21" t="s">
        <v>1</v>
      </c>
    </row>
    <row r="3103" spans="1:31" x14ac:dyDescent="0.2">
      <c r="A3103" s="27" t="s">
        <v>64</v>
      </c>
      <c r="B3103" s="13" t="s">
        <v>64</v>
      </c>
      <c r="C3103" s="14">
        <v>686</v>
      </c>
      <c r="D3103" s="13" t="s">
        <v>64</v>
      </c>
      <c r="E3103" s="13" t="s">
        <v>487</v>
      </c>
      <c r="F3103" s="13" t="s">
        <v>313</v>
      </c>
      <c r="G3103" s="14" t="s">
        <v>319</v>
      </c>
      <c r="H3103" s="205">
        <v>195919</v>
      </c>
      <c r="I3103" s="205">
        <v>201478</v>
      </c>
      <c r="J3103" s="205">
        <v>208017</v>
      </c>
      <c r="K3103" s="205">
        <v>215815</v>
      </c>
      <c r="L3103" s="205">
        <v>223729</v>
      </c>
      <c r="M3103">
        <v>231178</v>
      </c>
      <c r="N3103">
        <v>235448</v>
      </c>
      <c r="O3103">
        <v>241858</v>
      </c>
      <c r="P3103">
        <v>247497</v>
      </c>
      <c r="Q3103">
        <v>252767</v>
      </c>
      <c r="R3103">
        <v>257394.99999999997</v>
      </c>
      <c r="S3103">
        <v>260062</v>
      </c>
      <c r="T3103">
        <v>263524</v>
      </c>
      <c r="U3103">
        <v>265618</v>
      </c>
      <c r="V3103">
        <v>267275</v>
      </c>
      <c r="W3103">
        <v>269230</v>
      </c>
      <c r="X3103">
        <v>274660</v>
      </c>
      <c r="Y3103">
        <v>277819</v>
      </c>
      <c r="Z3103">
        <v>282372</v>
      </c>
      <c r="AA3103">
        <v>287130</v>
      </c>
      <c r="AB3103">
        <v>291786</v>
      </c>
      <c r="AC3103">
        <v>294500</v>
      </c>
      <c r="AD3103">
        <v>299070</v>
      </c>
      <c r="AE3103" s="22" t="s">
        <v>1</v>
      </c>
    </row>
    <row r="3104" spans="1:31" x14ac:dyDescent="0.2">
      <c r="A3104" s="25" t="s">
        <v>64</v>
      </c>
      <c r="B3104" s="11" t="s">
        <v>64</v>
      </c>
      <c r="C3104" s="12">
        <v>686</v>
      </c>
      <c r="D3104" s="11" t="s">
        <v>64</v>
      </c>
      <c r="E3104" s="11" t="s">
        <v>441</v>
      </c>
      <c r="F3104" s="11" t="s">
        <v>312</v>
      </c>
      <c r="G3104" s="12" t="s">
        <v>355</v>
      </c>
      <c r="H3104" s="205">
        <v>184588</v>
      </c>
      <c r="I3104" s="205">
        <v>189812</v>
      </c>
      <c r="J3104" s="205">
        <v>195452</v>
      </c>
      <c r="K3104" s="205">
        <v>202445</v>
      </c>
      <c r="L3104" s="205">
        <v>209811</v>
      </c>
      <c r="M3104">
        <v>217079</v>
      </c>
      <c r="N3104">
        <v>223667</v>
      </c>
      <c r="O3104">
        <v>228910</v>
      </c>
      <c r="P3104">
        <v>234816</v>
      </c>
      <c r="Q3104">
        <v>240357</v>
      </c>
      <c r="R3104">
        <v>245345</v>
      </c>
      <c r="S3104">
        <v>249574</v>
      </c>
      <c r="T3104">
        <v>252871</v>
      </c>
      <c r="U3104">
        <v>255545</v>
      </c>
      <c r="V3104">
        <v>257540.00000000003</v>
      </c>
      <c r="W3104">
        <v>259428.99999999997</v>
      </c>
      <c r="X3104">
        <v>261966</v>
      </c>
      <c r="Y3104">
        <v>266001</v>
      </c>
      <c r="Z3104">
        <v>270041</v>
      </c>
      <c r="AA3104">
        <v>274381</v>
      </c>
      <c r="AB3104">
        <v>278789</v>
      </c>
      <c r="AC3104">
        <v>282929</v>
      </c>
      <c r="AD3104">
        <v>286415</v>
      </c>
      <c r="AE3104" s="21" t="s">
        <v>1</v>
      </c>
    </row>
    <row r="3105" spans="1:31" x14ac:dyDescent="0.2">
      <c r="A3105" s="27" t="s">
        <v>64</v>
      </c>
      <c r="B3105" s="13" t="s">
        <v>64</v>
      </c>
      <c r="C3105" s="14">
        <v>686</v>
      </c>
      <c r="D3105" s="13" t="s">
        <v>64</v>
      </c>
      <c r="E3105" s="13" t="s">
        <v>488</v>
      </c>
      <c r="F3105" s="13" t="s">
        <v>313</v>
      </c>
      <c r="G3105" s="14" t="s">
        <v>355</v>
      </c>
      <c r="H3105" s="205">
        <v>189065</v>
      </c>
      <c r="I3105" s="205">
        <v>194500</v>
      </c>
      <c r="J3105" s="205">
        <v>200200</v>
      </c>
      <c r="K3105" s="205">
        <v>207466</v>
      </c>
      <c r="L3105" s="205">
        <v>215128</v>
      </c>
      <c r="M3105">
        <v>222694</v>
      </c>
      <c r="N3105">
        <v>229576</v>
      </c>
      <c r="O3105">
        <v>235083</v>
      </c>
      <c r="P3105">
        <v>241117</v>
      </c>
      <c r="Q3105">
        <v>246903</v>
      </c>
      <c r="R3105">
        <v>252178</v>
      </c>
      <c r="S3105">
        <v>256640</v>
      </c>
      <c r="T3105">
        <v>260034</v>
      </c>
      <c r="U3105">
        <v>262820</v>
      </c>
      <c r="V3105">
        <v>264862</v>
      </c>
      <c r="W3105">
        <v>266761</v>
      </c>
      <c r="X3105">
        <v>269313</v>
      </c>
      <c r="Y3105">
        <v>273409</v>
      </c>
      <c r="Z3105">
        <v>277544</v>
      </c>
      <c r="AA3105">
        <v>281989</v>
      </c>
      <c r="AB3105">
        <v>286494</v>
      </c>
      <c r="AC3105">
        <v>290707</v>
      </c>
      <c r="AD3105">
        <v>294221</v>
      </c>
      <c r="AE3105" s="22" t="s">
        <v>1</v>
      </c>
    </row>
    <row r="3106" spans="1:31" x14ac:dyDescent="0.2">
      <c r="A3106" s="25" t="s">
        <v>64</v>
      </c>
      <c r="B3106" s="11" t="s">
        <v>64</v>
      </c>
      <c r="C3106" s="12">
        <v>686</v>
      </c>
      <c r="D3106" s="11" t="s">
        <v>64</v>
      </c>
      <c r="E3106" s="11" t="s">
        <v>442</v>
      </c>
      <c r="F3106" s="11" t="s">
        <v>312</v>
      </c>
      <c r="G3106" s="12" t="s">
        <v>317</v>
      </c>
      <c r="H3106" s="205">
        <v>178784</v>
      </c>
      <c r="I3106" s="205">
        <v>183586</v>
      </c>
      <c r="J3106" s="205">
        <v>188735</v>
      </c>
      <c r="K3106" s="205">
        <v>195166</v>
      </c>
      <c r="L3106" s="205">
        <v>202169</v>
      </c>
      <c r="M3106">
        <v>209359</v>
      </c>
      <c r="N3106">
        <v>216245</v>
      </c>
      <c r="O3106">
        <v>222247</v>
      </c>
      <c r="P3106">
        <v>228458</v>
      </c>
      <c r="Q3106">
        <v>234412</v>
      </c>
      <c r="R3106">
        <v>239924</v>
      </c>
      <c r="S3106">
        <v>244791</v>
      </c>
      <c r="T3106">
        <v>248844</v>
      </c>
      <c r="U3106">
        <v>252254</v>
      </c>
      <c r="V3106">
        <v>254764</v>
      </c>
      <c r="W3106">
        <v>256827</v>
      </c>
      <c r="X3106">
        <v>259071.00000000003</v>
      </c>
      <c r="Y3106">
        <v>262226</v>
      </c>
      <c r="Z3106">
        <v>265899</v>
      </c>
      <c r="AA3106">
        <v>269930</v>
      </c>
      <c r="AB3106">
        <v>274146</v>
      </c>
      <c r="AC3106">
        <v>278275</v>
      </c>
      <c r="AD3106">
        <v>281988</v>
      </c>
      <c r="AE3106" s="21" t="s">
        <v>1</v>
      </c>
    </row>
    <row r="3107" spans="1:31" x14ac:dyDescent="0.2">
      <c r="A3107" s="27" t="s">
        <v>64</v>
      </c>
      <c r="B3107" s="13" t="s">
        <v>64</v>
      </c>
      <c r="C3107" s="14">
        <v>686</v>
      </c>
      <c r="D3107" s="13" t="s">
        <v>64</v>
      </c>
      <c r="E3107" s="13" t="s">
        <v>489</v>
      </c>
      <c r="F3107" s="13" t="s">
        <v>313</v>
      </c>
      <c r="G3107" s="14" t="s">
        <v>317</v>
      </c>
      <c r="H3107" s="205">
        <v>182862</v>
      </c>
      <c r="I3107" s="205">
        <v>187890</v>
      </c>
      <c r="J3107" s="205">
        <v>193145</v>
      </c>
      <c r="K3107" s="205">
        <v>199806</v>
      </c>
      <c r="L3107" s="205">
        <v>207081</v>
      </c>
      <c r="M3107">
        <v>214571</v>
      </c>
      <c r="N3107">
        <v>221777</v>
      </c>
      <c r="O3107">
        <v>228100</v>
      </c>
      <c r="P3107">
        <v>234433</v>
      </c>
      <c r="Q3107">
        <v>240633</v>
      </c>
      <c r="R3107">
        <v>246448</v>
      </c>
      <c r="S3107">
        <v>251587</v>
      </c>
      <c r="T3107">
        <v>255802</v>
      </c>
      <c r="U3107">
        <v>259353</v>
      </c>
      <c r="V3107">
        <v>261935</v>
      </c>
      <c r="W3107">
        <v>264021</v>
      </c>
      <c r="X3107">
        <v>266278</v>
      </c>
      <c r="Y3107">
        <v>269466</v>
      </c>
      <c r="Z3107">
        <v>273218</v>
      </c>
      <c r="AA3107">
        <v>277340</v>
      </c>
      <c r="AB3107">
        <v>281647</v>
      </c>
      <c r="AC3107">
        <v>285848</v>
      </c>
      <c r="AD3107">
        <v>289596</v>
      </c>
      <c r="AE3107" s="22" t="s">
        <v>1</v>
      </c>
    </row>
    <row r="3108" spans="1:31" x14ac:dyDescent="0.2">
      <c r="A3108" s="25" t="s">
        <v>64</v>
      </c>
      <c r="B3108" s="11" t="s">
        <v>64</v>
      </c>
      <c r="C3108" s="12">
        <v>686</v>
      </c>
      <c r="D3108" s="11" t="s">
        <v>64</v>
      </c>
      <c r="E3108" s="11" t="s">
        <v>443</v>
      </c>
      <c r="F3108" s="11" t="s">
        <v>312</v>
      </c>
      <c r="G3108" s="12" t="s">
        <v>356</v>
      </c>
      <c r="H3108" s="205">
        <v>173483</v>
      </c>
      <c r="I3108" s="205">
        <v>177920</v>
      </c>
      <c r="J3108" s="205">
        <v>182644</v>
      </c>
      <c r="K3108" s="205">
        <v>188446</v>
      </c>
      <c r="L3108" s="205">
        <v>195014</v>
      </c>
      <c r="M3108">
        <v>201971</v>
      </c>
      <c r="N3108">
        <v>208940</v>
      </c>
      <c r="O3108">
        <v>215431</v>
      </c>
      <c r="P3108">
        <v>221854</v>
      </c>
      <c r="Q3108">
        <v>228124</v>
      </c>
      <c r="R3108">
        <v>234062</v>
      </c>
      <c r="S3108">
        <v>239469</v>
      </c>
      <c r="T3108">
        <v>244179</v>
      </c>
      <c r="U3108">
        <v>248393</v>
      </c>
      <c r="V3108">
        <v>251487</v>
      </c>
      <c r="W3108">
        <v>253915</v>
      </c>
      <c r="X3108">
        <v>256139</v>
      </c>
      <c r="Y3108">
        <v>258767</v>
      </c>
      <c r="Z3108">
        <v>262103.99999999997</v>
      </c>
      <c r="AA3108">
        <v>265855</v>
      </c>
      <c r="AB3108">
        <v>269851</v>
      </c>
      <c r="AC3108">
        <v>273899</v>
      </c>
      <c r="AD3108">
        <v>277730</v>
      </c>
      <c r="AE3108" s="21" t="s">
        <v>1</v>
      </c>
    </row>
    <row r="3109" spans="1:31" x14ac:dyDescent="0.2">
      <c r="A3109" s="27" t="s">
        <v>64</v>
      </c>
      <c r="B3109" s="13" t="s">
        <v>64</v>
      </c>
      <c r="C3109" s="14">
        <v>686</v>
      </c>
      <c r="D3109" s="13" t="s">
        <v>64</v>
      </c>
      <c r="E3109" s="13" t="s">
        <v>490</v>
      </c>
      <c r="F3109" s="13" t="s">
        <v>313</v>
      </c>
      <c r="G3109" s="14" t="s">
        <v>356</v>
      </c>
      <c r="H3109" s="205">
        <v>177239</v>
      </c>
      <c r="I3109" s="205">
        <v>181909</v>
      </c>
      <c r="J3109" s="205">
        <v>186776</v>
      </c>
      <c r="K3109" s="205">
        <v>192759</v>
      </c>
      <c r="L3109" s="205">
        <v>199571</v>
      </c>
      <c r="M3109">
        <v>206821</v>
      </c>
      <c r="N3109">
        <v>214128</v>
      </c>
      <c r="O3109">
        <v>220983</v>
      </c>
      <c r="P3109">
        <v>227517</v>
      </c>
      <c r="Q3109">
        <v>234032</v>
      </c>
      <c r="R3109">
        <v>240283</v>
      </c>
      <c r="S3109">
        <v>245989</v>
      </c>
      <c r="T3109">
        <v>250914</v>
      </c>
      <c r="U3109">
        <v>255302</v>
      </c>
      <c r="V3109">
        <v>258494.00000000003</v>
      </c>
      <c r="W3109">
        <v>260966.99999999997</v>
      </c>
      <c r="X3109">
        <v>263211</v>
      </c>
      <c r="Y3109">
        <v>265863</v>
      </c>
      <c r="Z3109">
        <v>269264</v>
      </c>
      <c r="AA3109">
        <v>273096</v>
      </c>
      <c r="AB3109">
        <v>277177</v>
      </c>
      <c r="AC3109">
        <v>281296</v>
      </c>
      <c r="AD3109">
        <v>285169</v>
      </c>
      <c r="AE3109" s="22" t="s">
        <v>1</v>
      </c>
    </row>
    <row r="3110" spans="1:31" x14ac:dyDescent="0.2">
      <c r="A3110" s="25" t="s">
        <v>64</v>
      </c>
      <c r="B3110" s="11" t="s">
        <v>64</v>
      </c>
      <c r="C3110" s="12">
        <v>686</v>
      </c>
      <c r="D3110" s="11" t="s">
        <v>64</v>
      </c>
      <c r="E3110" s="11" t="s">
        <v>444</v>
      </c>
      <c r="F3110" s="11" t="s">
        <v>312</v>
      </c>
      <c r="G3110" s="12" t="s">
        <v>327</v>
      </c>
      <c r="H3110" s="205">
        <v>168630</v>
      </c>
      <c r="I3110" s="205">
        <v>172755</v>
      </c>
      <c r="J3110" s="205">
        <v>177115</v>
      </c>
      <c r="K3110" s="205">
        <v>182222</v>
      </c>
      <c r="L3110" s="205">
        <v>188286</v>
      </c>
      <c r="M3110">
        <v>194938</v>
      </c>
      <c r="N3110">
        <v>201806</v>
      </c>
      <c r="O3110">
        <v>208542</v>
      </c>
      <c r="P3110">
        <v>215085</v>
      </c>
      <c r="Q3110">
        <v>221576</v>
      </c>
      <c r="R3110">
        <v>227842</v>
      </c>
      <c r="S3110">
        <v>233691</v>
      </c>
      <c r="T3110">
        <v>238958</v>
      </c>
      <c r="U3110">
        <v>244047</v>
      </c>
      <c r="V3110">
        <v>247795</v>
      </c>
      <c r="W3110">
        <v>250654</v>
      </c>
      <c r="X3110">
        <v>253090</v>
      </c>
      <c r="Y3110">
        <v>255504</v>
      </c>
      <c r="Z3110">
        <v>258536.99999999997</v>
      </c>
      <c r="AA3110">
        <v>262038</v>
      </c>
      <c r="AB3110">
        <v>265843</v>
      </c>
      <c r="AC3110">
        <v>269760</v>
      </c>
      <c r="AD3110">
        <v>273620</v>
      </c>
      <c r="AE3110" s="21" t="s">
        <v>1</v>
      </c>
    </row>
    <row r="3111" spans="1:31" x14ac:dyDescent="0.2">
      <c r="A3111" s="27" t="s">
        <v>64</v>
      </c>
      <c r="B3111" s="13" t="s">
        <v>64</v>
      </c>
      <c r="C3111" s="14">
        <v>686</v>
      </c>
      <c r="D3111" s="13" t="s">
        <v>64</v>
      </c>
      <c r="E3111" s="13" t="s">
        <v>491</v>
      </c>
      <c r="F3111" s="13" t="s">
        <v>313</v>
      </c>
      <c r="G3111" s="14" t="s">
        <v>327</v>
      </c>
      <c r="H3111" s="205">
        <v>172125</v>
      </c>
      <c r="I3111" s="205">
        <v>176483</v>
      </c>
      <c r="J3111" s="205">
        <v>181015</v>
      </c>
      <c r="K3111" s="205">
        <v>186251</v>
      </c>
      <c r="L3111" s="205">
        <v>192526</v>
      </c>
      <c r="M3111">
        <v>199458</v>
      </c>
      <c r="N3111">
        <v>206671</v>
      </c>
      <c r="O3111">
        <v>213805</v>
      </c>
      <c r="P3111">
        <v>220445</v>
      </c>
      <c r="Q3111">
        <v>227176</v>
      </c>
      <c r="R3111">
        <v>233762</v>
      </c>
      <c r="S3111">
        <v>239930</v>
      </c>
      <c r="T3111">
        <v>245452</v>
      </c>
      <c r="U3111">
        <v>250751</v>
      </c>
      <c r="V3111">
        <v>254626</v>
      </c>
      <c r="W3111">
        <v>257553</v>
      </c>
      <c r="X3111">
        <v>260028.00000000003</v>
      </c>
      <c r="Y3111">
        <v>262470</v>
      </c>
      <c r="Z3111">
        <v>265556</v>
      </c>
      <c r="AA3111">
        <v>269131</v>
      </c>
      <c r="AB3111">
        <v>273015</v>
      </c>
      <c r="AC3111">
        <v>277004</v>
      </c>
      <c r="AD3111">
        <v>280913</v>
      </c>
      <c r="AE3111" s="22" t="s">
        <v>1</v>
      </c>
    </row>
    <row r="3112" spans="1:31" x14ac:dyDescent="0.2">
      <c r="A3112" s="25" t="s">
        <v>64</v>
      </c>
      <c r="B3112" s="11" t="s">
        <v>64</v>
      </c>
      <c r="C3112" s="12">
        <v>686</v>
      </c>
      <c r="D3112" s="11" t="s">
        <v>64</v>
      </c>
      <c r="E3112" s="11" t="s">
        <v>445</v>
      </c>
      <c r="F3112" s="11" t="s">
        <v>312</v>
      </c>
      <c r="G3112" s="12" t="s">
        <v>320</v>
      </c>
      <c r="H3112" s="205">
        <v>164190</v>
      </c>
      <c r="I3112" s="205">
        <v>168030</v>
      </c>
      <c r="J3112" s="205">
        <v>172084</v>
      </c>
      <c r="K3112" s="205">
        <v>176593</v>
      </c>
      <c r="L3112" s="205">
        <v>181925</v>
      </c>
      <c r="M3112">
        <v>188200</v>
      </c>
      <c r="N3112">
        <v>194892</v>
      </c>
      <c r="O3112">
        <v>201660</v>
      </c>
      <c r="P3112">
        <v>208228</v>
      </c>
      <c r="Q3112">
        <v>214850</v>
      </c>
      <c r="R3112">
        <v>221348</v>
      </c>
      <c r="S3112">
        <v>227540</v>
      </c>
      <c r="T3112">
        <v>233265</v>
      </c>
      <c r="U3112">
        <v>239051</v>
      </c>
      <c r="V3112">
        <v>243772</v>
      </c>
      <c r="W3112">
        <v>247130</v>
      </c>
      <c r="X3112">
        <v>249844</v>
      </c>
      <c r="Y3112">
        <v>252317</v>
      </c>
      <c r="Z3112">
        <v>255193</v>
      </c>
      <c r="AA3112">
        <v>258363</v>
      </c>
      <c r="AB3112">
        <v>262005</v>
      </c>
      <c r="AC3112">
        <v>265819</v>
      </c>
      <c r="AD3112">
        <v>269638</v>
      </c>
      <c r="AE3112" s="21" t="s">
        <v>1</v>
      </c>
    </row>
    <row r="3113" spans="1:31" x14ac:dyDescent="0.2">
      <c r="A3113" s="27" t="s">
        <v>64</v>
      </c>
      <c r="B3113" s="13" t="s">
        <v>64</v>
      </c>
      <c r="C3113" s="14">
        <v>686</v>
      </c>
      <c r="D3113" s="13" t="s">
        <v>64</v>
      </c>
      <c r="E3113" s="13" t="s">
        <v>492</v>
      </c>
      <c r="F3113" s="13" t="s">
        <v>313</v>
      </c>
      <c r="G3113" s="14" t="s">
        <v>320</v>
      </c>
      <c r="H3113" s="205">
        <v>167469</v>
      </c>
      <c r="I3113" s="205">
        <v>171537</v>
      </c>
      <c r="J3113" s="205">
        <v>175785</v>
      </c>
      <c r="K3113" s="205">
        <v>180371</v>
      </c>
      <c r="L3113" s="205">
        <v>185874</v>
      </c>
      <c r="M3113">
        <v>192410</v>
      </c>
      <c r="N3113">
        <v>199450</v>
      </c>
      <c r="O3113">
        <v>206637</v>
      </c>
      <c r="P3113">
        <v>213295</v>
      </c>
      <c r="Q3113">
        <v>220142</v>
      </c>
      <c r="R3113">
        <v>226963</v>
      </c>
      <c r="S3113">
        <v>233489</v>
      </c>
      <c r="T3113">
        <v>239500</v>
      </c>
      <c r="U3113">
        <v>245522</v>
      </c>
      <c r="V3113">
        <v>250415</v>
      </c>
      <c r="W3113">
        <v>253868</v>
      </c>
      <c r="X3113">
        <v>256642</v>
      </c>
      <c r="Y3113">
        <v>259158.00000000003</v>
      </c>
      <c r="Z3113">
        <v>262081.00000000003</v>
      </c>
      <c r="AA3113">
        <v>265317</v>
      </c>
      <c r="AB3113">
        <v>269037</v>
      </c>
      <c r="AC3113">
        <v>272924</v>
      </c>
      <c r="AD3113">
        <v>276799</v>
      </c>
      <c r="AE3113" s="22" t="s">
        <v>1</v>
      </c>
    </row>
    <row r="3114" spans="1:31" x14ac:dyDescent="0.2">
      <c r="A3114" s="25" t="s">
        <v>64</v>
      </c>
      <c r="B3114" s="11" t="s">
        <v>64</v>
      </c>
      <c r="C3114" s="12">
        <v>686</v>
      </c>
      <c r="D3114" s="11" t="s">
        <v>64</v>
      </c>
      <c r="E3114" s="11" t="s">
        <v>446</v>
      </c>
      <c r="F3114" s="11" t="s">
        <v>312</v>
      </c>
      <c r="G3114" s="12" t="s">
        <v>326</v>
      </c>
      <c r="H3114" s="205">
        <v>160128</v>
      </c>
      <c r="I3114" s="205">
        <v>163714</v>
      </c>
      <c r="J3114" s="205">
        <v>167486</v>
      </c>
      <c r="K3114" s="205">
        <v>171578</v>
      </c>
      <c r="L3114" s="205">
        <v>176193</v>
      </c>
      <c r="M3114">
        <v>181699</v>
      </c>
      <c r="N3114">
        <v>188143</v>
      </c>
      <c r="O3114">
        <v>194866</v>
      </c>
      <c r="P3114">
        <v>201364</v>
      </c>
      <c r="Q3114">
        <v>208022</v>
      </c>
      <c r="R3114">
        <v>214664</v>
      </c>
      <c r="S3114">
        <v>221101</v>
      </c>
      <c r="T3114">
        <v>227185</v>
      </c>
      <c r="U3114">
        <v>233365</v>
      </c>
      <c r="V3114">
        <v>239004</v>
      </c>
      <c r="W3114">
        <v>243431</v>
      </c>
      <c r="X3114">
        <v>246489</v>
      </c>
      <c r="Y3114">
        <v>249086</v>
      </c>
      <c r="Z3114">
        <v>252012</v>
      </c>
      <c r="AA3114">
        <v>254938</v>
      </c>
      <c r="AB3114">
        <v>258220.00000000003</v>
      </c>
      <c r="AC3114">
        <v>261959.99999999997</v>
      </c>
      <c r="AD3114">
        <v>265765</v>
      </c>
      <c r="AE3114" s="21" t="s">
        <v>1</v>
      </c>
    </row>
    <row r="3115" spans="1:31" x14ac:dyDescent="0.2">
      <c r="A3115" s="27" t="s">
        <v>64</v>
      </c>
      <c r="B3115" s="13" t="s">
        <v>64</v>
      </c>
      <c r="C3115" s="14">
        <v>686</v>
      </c>
      <c r="D3115" s="13" t="s">
        <v>64</v>
      </c>
      <c r="E3115" s="13" t="s">
        <v>493</v>
      </c>
      <c r="F3115" s="13" t="s">
        <v>313</v>
      </c>
      <c r="G3115" s="14" t="s">
        <v>326</v>
      </c>
      <c r="H3115" s="205">
        <v>163223</v>
      </c>
      <c r="I3115" s="205">
        <v>167028</v>
      </c>
      <c r="J3115" s="205">
        <v>171007</v>
      </c>
      <c r="K3115" s="205">
        <v>175128</v>
      </c>
      <c r="L3115" s="205">
        <v>179871</v>
      </c>
      <c r="M3115">
        <v>185610</v>
      </c>
      <c r="N3115">
        <v>192397</v>
      </c>
      <c r="O3115">
        <v>199554</v>
      </c>
      <c r="P3115">
        <v>206143</v>
      </c>
      <c r="Q3115">
        <v>213013</v>
      </c>
      <c r="R3115">
        <v>219962</v>
      </c>
      <c r="S3115">
        <v>226746</v>
      </c>
      <c r="T3115">
        <v>233141</v>
      </c>
      <c r="U3115">
        <v>239568</v>
      </c>
      <c r="V3115">
        <v>245423</v>
      </c>
      <c r="W3115">
        <v>250000</v>
      </c>
      <c r="X3115">
        <v>253140</v>
      </c>
      <c r="Y3115">
        <v>255797</v>
      </c>
      <c r="Z3115">
        <v>258767</v>
      </c>
      <c r="AA3115">
        <v>261757.99999999997</v>
      </c>
      <c r="AB3115">
        <v>265116</v>
      </c>
      <c r="AC3115">
        <v>268933</v>
      </c>
      <c r="AD3115">
        <v>272803</v>
      </c>
      <c r="AE3115" s="22" t="s">
        <v>1</v>
      </c>
    </row>
    <row r="3116" spans="1:31" x14ac:dyDescent="0.2">
      <c r="A3116" s="25" t="s">
        <v>64</v>
      </c>
      <c r="B3116" s="11" t="s">
        <v>64</v>
      </c>
      <c r="C3116" s="12">
        <v>686</v>
      </c>
      <c r="D3116" s="11" t="s">
        <v>64</v>
      </c>
      <c r="E3116" s="11" t="s">
        <v>447</v>
      </c>
      <c r="F3116" s="11" t="s">
        <v>312</v>
      </c>
      <c r="G3116" s="12" t="s">
        <v>318</v>
      </c>
      <c r="H3116" s="205">
        <v>156282</v>
      </c>
      <c r="I3116" s="205">
        <v>159775</v>
      </c>
      <c r="J3116" s="205">
        <v>163292</v>
      </c>
      <c r="K3116" s="205">
        <v>167061</v>
      </c>
      <c r="L3116" s="205">
        <v>171191</v>
      </c>
      <c r="M3116">
        <v>175861</v>
      </c>
      <c r="N3116">
        <v>181501</v>
      </c>
      <c r="O3116">
        <v>188104</v>
      </c>
      <c r="P3116">
        <v>194573</v>
      </c>
      <c r="Q3116">
        <v>201170</v>
      </c>
      <c r="R3116">
        <v>207863</v>
      </c>
      <c r="S3116">
        <v>214459</v>
      </c>
      <c r="T3116">
        <v>220802</v>
      </c>
      <c r="U3116">
        <v>227155</v>
      </c>
      <c r="V3116">
        <v>233327</v>
      </c>
      <c r="W3116">
        <v>238893</v>
      </c>
      <c r="X3116">
        <v>243114</v>
      </c>
      <c r="Y3116">
        <v>245900</v>
      </c>
      <c r="Z3116">
        <v>248835</v>
      </c>
      <c r="AA3116">
        <v>251761</v>
      </c>
      <c r="AB3116">
        <v>254714</v>
      </c>
      <c r="AC3116">
        <v>258065.99999999997</v>
      </c>
      <c r="AD3116">
        <v>261884</v>
      </c>
      <c r="AE3116" s="21" t="s">
        <v>1</v>
      </c>
    </row>
    <row r="3117" spans="1:31" x14ac:dyDescent="0.2">
      <c r="A3117" s="27" t="s">
        <v>64</v>
      </c>
      <c r="B3117" s="13" t="s">
        <v>64</v>
      </c>
      <c r="C3117" s="14">
        <v>686</v>
      </c>
      <c r="D3117" s="13" t="s">
        <v>64</v>
      </c>
      <c r="E3117" s="13" t="s">
        <v>494</v>
      </c>
      <c r="F3117" s="13" t="s">
        <v>313</v>
      </c>
      <c r="G3117" s="14" t="s">
        <v>318</v>
      </c>
      <c r="H3117" s="205">
        <v>159206</v>
      </c>
      <c r="I3117" s="205">
        <v>162908</v>
      </c>
      <c r="J3117" s="205">
        <v>166642</v>
      </c>
      <c r="K3117" s="205">
        <v>170390</v>
      </c>
      <c r="L3117" s="205">
        <v>174610</v>
      </c>
      <c r="M3117">
        <v>179481</v>
      </c>
      <c r="N3117">
        <v>185445</v>
      </c>
      <c r="O3117">
        <v>192491</v>
      </c>
      <c r="P3117">
        <v>199061</v>
      </c>
      <c r="Q3117">
        <v>205868</v>
      </c>
      <c r="R3117">
        <v>212850</v>
      </c>
      <c r="S3117">
        <v>219780</v>
      </c>
      <c r="T3117">
        <v>226457</v>
      </c>
      <c r="U3117">
        <v>233063</v>
      </c>
      <c r="V3117">
        <v>239472</v>
      </c>
      <c r="W3117">
        <v>245246</v>
      </c>
      <c r="X3117">
        <v>249613</v>
      </c>
      <c r="Y3117">
        <v>252478</v>
      </c>
      <c r="Z3117">
        <v>255450</v>
      </c>
      <c r="AA3117">
        <v>258442</v>
      </c>
      <c r="AB3117">
        <v>261473</v>
      </c>
      <c r="AC3117">
        <v>264906</v>
      </c>
      <c r="AD3117">
        <v>268799</v>
      </c>
      <c r="AE3117" s="22" t="s">
        <v>1</v>
      </c>
    </row>
    <row r="3118" spans="1:31" x14ac:dyDescent="0.2">
      <c r="A3118" s="25" t="s">
        <v>64</v>
      </c>
      <c r="B3118" s="11" t="s">
        <v>64</v>
      </c>
      <c r="C3118" s="12">
        <v>686</v>
      </c>
      <c r="D3118" s="11" t="s">
        <v>64</v>
      </c>
      <c r="E3118" s="11" t="s">
        <v>448</v>
      </c>
      <c r="F3118" s="11" t="s">
        <v>312</v>
      </c>
      <c r="G3118" s="12" t="s">
        <v>333</v>
      </c>
      <c r="H3118" s="205">
        <v>152553</v>
      </c>
      <c r="I3118" s="205">
        <v>156010</v>
      </c>
      <c r="J3118" s="205">
        <v>159474</v>
      </c>
      <c r="K3118" s="205">
        <v>162881</v>
      </c>
      <c r="L3118" s="205">
        <v>166751</v>
      </c>
      <c r="M3118">
        <v>170870</v>
      </c>
      <c r="N3118">
        <v>175556</v>
      </c>
      <c r="O3118">
        <v>181321</v>
      </c>
      <c r="P3118">
        <v>187808</v>
      </c>
      <c r="Q3118">
        <v>194381</v>
      </c>
      <c r="R3118">
        <v>201023</v>
      </c>
      <c r="S3118">
        <v>207685</v>
      </c>
      <c r="T3118">
        <v>214203</v>
      </c>
      <c r="U3118">
        <v>220720</v>
      </c>
      <c r="V3118">
        <v>226993</v>
      </c>
      <c r="W3118">
        <v>233227</v>
      </c>
      <c r="X3118">
        <v>238804</v>
      </c>
      <c r="Y3118">
        <v>242846</v>
      </c>
      <c r="Z3118">
        <v>245657</v>
      </c>
      <c r="AA3118">
        <v>248638</v>
      </c>
      <c r="AB3118">
        <v>251541</v>
      </c>
      <c r="AC3118">
        <v>254478</v>
      </c>
      <c r="AD3118">
        <v>257880.99999999997</v>
      </c>
      <c r="AE3118" s="21" t="s">
        <v>1</v>
      </c>
    </row>
    <row r="3119" spans="1:31" x14ac:dyDescent="0.2">
      <c r="A3119" s="27" t="s">
        <v>64</v>
      </c>
      <c r="B3119" s="13" t="s">
        <v>64</v>
      </c>
      <c r="C3119" s="14">
        <v>686</v>
      </c>
      <c r="D3119" s="13" t="s">
        <v>64</v>
      </c>
      <c r="E3119" s="13" t="s">
        <v>495</v>
      </c>
      <c r="F3119" s="13" t="s">
        <v>313</v>
      </c>
      <c r="G3119" s="14" t="s">
        <v>333</v>
      </c>
      <c r="H3119" s="205">
        <v>155302</v>
      </c>
      <c r="I3119" s="205">
        <v>158958</v>
      </c>
      <c r="J3119" s="205">
        <v>162647</v>
      </c>
      <c r="K3119" s="205">
        <v>165988</v>
      </c>
      <c r="L3119" s="205">
        <v>169909</v>
      </c>
      <c r="M3119">
        <v>174199</v>
      </c>
      <c r="N3119">
        <v>179185</v>
      </c>
      <c r="O3119">
        <v>185383</v>
      </c>
      <c r="P3119">
        <v>191986</v>
      </c>
      <c r="Q3119">
        <v>198780</v>
      </c>
      <c r="R3119">
        <v>205708</v>
      </c>
      <c r="S3119">
        <v>212684</v>
      </c>
      <c r="T3119">
        <v>219527</v>
      </c>
      <c r="U3119">
        <v>226309</v>
      </c>
      <c r="V3119">
        <v>232825</v>
      </c>
      <c r="W3119">
        <v>239300</v>
      </c>
      <c r="X3119">
        <v>245096</v>
      </c>
      <c r="Y3119">
        <v>249290</v>
      </c>
      <c r="Z3119">
        <v>252126</v>
      </c>
      <c r="AA3119">
        <v>255167</v>
      </c>
      <c r="AB3119">
        <v>258156</v>
      </c>
      <c r="AC3119">
        <v>261180</v>
      </c>
      <c r="AD3119">
        <v>264666</v>
      </c>
      <c r="AE3119" s="22" t="s">
        <v>1</v>
      </c>
    </row>
    <row r="3120" spans="1:31" x14ac:dyDescent="0.2">
      <c r="A3120" s="25" t="s">
        <v>64</v>
      </c>
      <c r="B3120" s="11" t="s">
        <v>64</v>
      </c>
      <c r="C3120" s="12">
        <v>686</v>
      </c>
      <c r="D3120" s="11" t="s">
        <v>64</v>
      </c>
      <c r="E3120" s="11" t="s">
        <v>449</v>
      </c>
      <c r="F3120" s="11" t="s">
        <v>312</v>
      </c>
      <c r="G3120" s="12" t="s">
        <v>340</v>
      </c>
      <c r="H3120" s="205">
        <v>148948</v>
      </c>
      <c r="I3120" s="205">
        <v>152302</v>
      </c>
      <c r="J3120" s="205">
        <v>155789</v>
      </c>
      <c r="K3120" s="205">
        <v>159038</v>
      </c>
      <c r="L3120" s="205">
        <v>162581</v>
      </c>
      <c r="M3120">
        <v>166505</v>
      </c>
      <c r="N3120">
        <v>170575</v>
      </c>
      <c r="O3120">
        <v>175269</v>
      </c>
      <c r="P3120">
        <v>181014</v>
      </c>
      <c r="Q3120">
        <v>187608</v>
      </c>
      <c r="R3120">
        <v>194233</v>
      </c>
      <c r="S3120">
        <v>200858</v>
      </c>
      <c r="T3120">
        <v>207459</v>
      </c>
      <c r="U3120">
        <v>214104</v>
      </c>
      <c r="V3120">
        <v>220508</v>
      </c>
      <c r="W3120">
        <v>226769</v>
      </c>
      <c r="X3120">
        <v>233148</v>
      </c>
      <c r="Y3120">
        <v>238764</v>
      </c>
      <c r="Z3120">
        <v>242589</v>
      </c>
      <c r="AA3120">
        <v>245469</v>
      </c>
      <c r="AB3120">
        <v>248471</v>
      </c>
      <c r="AC3120">
        <v>251310</v>
      </c>
      <c r="AD3120">
        <v>254213</v>
      </c>
      <c r="AE3120" s="21" t="s">
        <v>1</v>
      </c>
    </row>
    <row r="3121" spans="1:31" x14ac:dyDescent="0.2">
      <c r="A3121" s="27" t="s">
        <v>64</v>
      </c>
      <c r="B3121" s="13" t="s">
        <v>64</v>
      </c>
      <c r="C3121" s="14">
        <v>686</v>
      </c>
      <c r="D3121" s="13" t="s">
        <v>64</v>
      </c>
      <c r="E3121" s="13" t="s">
        <v>496</v>
      </c>
      <c r="F3121" s="13" t="s">
        <v>313</v>
      </c>
      <c r="G3121" s="14" t="s">
        <v>340</v>
      </c>
      <c r="H3121" s="205">
        <v>151505</v>
      </c>
      <c r="I3121" s="205">
        <v>155045</v>
      </c>
      <c r="J3121" s="205">
        <v>158763</v>
      </c>
      <c r="K3121" s="205">
        <v>161916</v>
      </c>
      <c r="L3121" s="205">
        <v>165467</v>
      </c>
      <c r="M3121">
        <v>169531</v>
      </c>
      <c r="N3121">
        <v>173880</v>
      </c>
      <c r="O3121">
        <v>178990</v>
      </c>
      <c r="P3121">
        <v>184858</v>
      </c>
      <c r="Q3121">
        <v>191686</v>
      </c>
      <c r="R3121">
        <v>198610</v>
      </c>
      <c r="S3121">
        <v>205545</v>
      </c>
      <c r="T3121">
        <v>212450</v>
      </c>
      <c r="U3121">
        <v>219346</v>
      </c>
      <c r="V3121">
        <v>226005</v>
      </c>
      <c r="W3121">
        <v>232512</v>
      </c>
      <c r="X3121">
        <v>239154</v>
      </c>
      <c r="Y3121">
        <v>245010</v>
      </c>
      <c r="Z3121">
        <v>248908</v>
      </c>
      <c r="AA3121">
        <v>251837</v>
      </c>
      <c r="AB3121">
        <v>254923</v>
      </c>
      <c r="AC3121">
        <v>257860</v>
      </c>
      <c r="AD3121">
        <v>260857.00000000003</v>
      </c>
      <c r="AE3121" s="22" t="s">
        <v>1</v>
      </c>
    </row>
    <row r="3122" spans="1:31" x14ac:dyDescent="0.2">
      <c r="A3122" s="25" t="s">
        <v>64</v>
      </c>
      <c r="B3122" s="11" t="s">
        <v>64</v>
      </c>
      <c r="C3122" s="12">
        <v>686</v>
      </c>
      <c r="D3122" s="11" t="s">
        <v>64</v>
      </c>
      <c r="E3122" s="11" t="s">
        <v>450</v>
      </c>
      <c r="F3122" s="11" t="s">
        <v>312</v>
      </c>
      <c r="G3122" s="12" t="s">
        <v>329</v>
      </c>
      <c r="H3122" s="205">
        <v>145567</v>
      </c>
      <c r="I3122" s="205">
        <v>148677</v>
      </c>
      <c r="J3122" s="205">
        <v>152102</v>
      </c>
      <c r="K3122" s="205">
        <v>155316</v>
      </c>
      <c r="L3122" s="205">
        <v>158712</v>
      </c>
      <c r="M3122">
        <v>162344</v>
      </c>
      <c r="N3122">
        <v>166286</v>
      </c>
      <c r="O3122">
        <v>170298</v>
      </c>
      <c r="P3122">
        <v>174942</v>
      </c>
      <c r="Q3122">
        <v>180801</v>
      </c>
      <c r="R3122">
        <v>187451</v>
      </c>
      <c r="S3122">
        <v>194067</v>
      </c>
      <c r="T3122">
        <v>200646</v>
      </c>
      <c r="U3122">
        <v>207334</v>
      </c>
      <c r="V3122">
        <v>213879</v>
      </c>
      <c r="W3122">
        <v>220237</v>
      </c>
      <c r="X3122">
        <v>226566</v>
      </c>
      <c r="Y3122">
        <v>233118</v>
      </c>
      <c r="Z3122">
        <v>238484</v>
      </c>
      <c r="AA3122">
        <v>242385</v>
      </c>
      <c r="AB3122">
        <v>245310</v>
      </c>
      <c r="AC3122">
        <v>248292</v>
      </c>
      <c r="AD3122">
        <v>251050</v>
      </c>
      <c r="AE3122" s="21" t="s">
        <v>1</v>
      </c>
    </row>
    <row r="3123" spans="1:31" x14ac:dyDescent="0.2">
      <c r="A3123" s="27" t="s">
        <v>64</v>
      </c>
      <c r="B3123" s="13" t="s">
        <v>64</v>
      </c>
      <c r="C3123" s="14">
        <v>686</v>
      </c>
      <c r="D3123" s="13" t="s">
        <v>64</v>
      </c>
      <c r="E3123" s="13" t="s">
        <v>497</v>
      </c>
      <c r="F3123" s="13" t="s">
        <v>313</v>
      </c>
      <c r="G3123" s="14" t="s">
        <v>329</v>
      </c>
      <c r="H3123" s="205">
        <v>147916</v>
      </c>
      <c r="I3123" s="205">
        <v>151181</v>
      </c>
      <c r="J3123" s="205">
        <v>154840</v>
      </c>
      <c r="K3123" s="205">
        <v>157920</v>
      </c>
      <c r="L3123" s="205">
        <v>161314</v>
      </c>
      <c r="M3123">
        <v>165047</v>
      </c>
      <c r="N3123">
        <v>169243</v>
      </c>
      <c r="O3123">
        <v>173658</v>
      </c>
      <c r="P3123">
        <v>178427</v>
      </c>
      <c r="Q3123">
        <v>184530</v>
      </c>
      <c r="R3123">
        <v>191493</v>
      </c>
      <c r="S3123">
        <v>198438</v>
      </c>
      <c r="T3123">
        <v>205317</v>
      </c>
      <c r="U3123">
        <v>212220</v>
      </c>
      <c r="V3123">
        <v>219014</v>
      </c>
      <c r="W3123">
        <v>225630</v>
      </c>
      <c r="X3123">
        <v>232225</v>
      </c>
      <c r="Y3123">
        <v>239071</v>
      </c>
      <c r="Z3123">
        <v>244581</v>
      </c>
      <c r="AA3123">
        <v>248588</v>
      </c>
      <c r="AB3123">
        <v>251586</v>
      </c>
      <c r="AC3123">
        <v>254669</v>
      </c>
      <c r="AD3123">
        <v>257535.00000000003</v>
      </c>
      <c r="AE3123" s="22" t="s">
        <v>1</v>
      </c>
    </row>
    <row r="3124" spans="1:31" x14ac:dyDescent="0.2">
      <c r="A3124" s="25" t="s">
        <v>64</v>
      </c>
      <c r="B3124" s="11" t="s">
        <v>64</v>
      </c>
      <c r="C3124" s="12">
        <v>686</v>
      </c>
      <c r="D3124" s="11" t="s">
        <v>64</v>
      </c>
      <c r="E3124" s="11" t="s">
        <v>451</v>
      </c>
      <c r="F3124" s="11" t="s">
        <v>312</v>
      </c>
      <c r="G3124" s="12" t="s">
        <v>361</v>
      </c>
      <c r="H3124" s="205">
        <v>142379</v>
      </c>
      <c r="I3124" s="205">
        <v>145272</v>
      </c>
      <c r="J3124" s="205">
        <v>148455</v>
      </c>
      <c r="K3124" s="205">
        <v>151579</v>
      </c>
      <c r="L3124" s="205">
        <v>154950</v>
      </c>
      <c r="M3124">
        <v>158448</v>
      </c>
      <c r="N3124">
        <v>162133</v>
      </c>
      <c r="O3124">
        <v>166083</v>
      </c>
      <c r="P3124">
        <v>169940</v>
      </c>
      <c r="Q3124">
        <v>174705</v>
      </c>
      <c r="R3124">
        <v>180629</v>
      </c>
      <c r="S3124">
        <v>187278</v>
      </c>
      <c r="T3124">
        <v>193856</v>
      </c>
      <c r="U3124">
        <v>200484</v>
      </c>
      <c r="V3124">
        <v>207086</v>
      </c>
      <c r="W3124">
        <v>213597</v>
      </c>
      <c r="X3124">
        <v>219986</v>
      </c>
      <c r="Y3124">
        <v>226411</v>
      </c>
      <c r="Z3124">
        <v>232804</v>
      </c>
      <c r="AA3124">
        <v>238255</v>
      </c>
      <c r="AB3124">
        <v>242210</v>
      </c>
      <c r="AC3124">
        <v>245139</v>
      </c>
      <c r="AD3124">
        <v>248085</v>
      </c>
      <c r="AE3124" s="21" t="s">
        <v>1</v>
      </c>
    </row>
    <row r="3125" spans="1:31" x14ac:dyDescent="0.2">
      <c r="A3125" s="27" t="s">
        <v>64</v>
      </c>
      <c r="B3125" s="13" t="s">
        <v>64</v>
      </c>
      <c r="C3125" s="14">
        <v>686</v>
      </c>
      <c r="D3125" s="13" t="s">
        <v>64</v>
      </c>
      <c r="E3125" s="13" t="s">
        <v>498</v>
      </c>
      <c r="F3125" s="13" t="s">
        <v>313</v>
      </c>
      <c r="G3125" s="14" t="s">
        <v>361</v>
      </c>
      <c r="H3125" s="205">
        <v>144505</v>
      </c>
      <c r="I3125" s="205">
        <v>147513</v>
      </c>
      <c r="J3125" s="205">
        <v>150908</v>
      </c>
      <c r="K3125" s="205">
        <v>153842</v>
      </c>
      <c r="L3125" s="205">
        <v>157202</v>
      </c>
      <c r="M3125">
        <v>160810</v>
      </c>
      <c r="N3125">
        <v>164714</v>
      </c>
      <c r="O3125">
        <v>169050</v>
      </c>
      <c r="P3125">
        <v>173038</v>
      </c>
      <c r="Q3125">
        <v>178055</v>
      </c>
      <c r="R3125">
        <v>184305</v>
      </c>
      <c r="S3125">
        <v>191298</v>
      </c>
      <c r="T3125">
        <v>198202</v>
      </c>
      <c r="U3125">
        <v>205020</v>
      </c>
      <c r="V3125">
        <v>211844</v>
      </c>
      <c r="W3125">
        <v>218612</v>
      </c>
      <c r="X3125">
        <v>225280</v>
      </c>
      <c r="Y3125">
        <v>231999</v>
      </c>
      <c r="Z3125">
        <v>238576</v>
      </c>
      <c r="AA3125">
        <v>244214</v>
      </c>
      <c r="AB3125">
        <v>248305</v>
      </c>
      <c r="AC3125">
        <v>251326</v>
      </c>
      <c r="AD3125">
        <v>254386</v>
      </c>
      <c r="AE3125" s="22" t="s">
        <v>1</v>
      </c>
    </row>
    <row r="3126" spans="1:31" x14ac:dyDescent="0.2">
      <c r="A3126" s="25" t="s">
        <v>64</v>
      </c>
      <c r="B3126" s="11" t="s">
        <v>64</v>
      </c>
      <c r="C3126" s="12">
        <v>686</v>
      </c>
      <c r="D3126" s="11" t="s">
        <v>64</v>
      </c>
      <c r="E3126" s="11" t="s">
        <v>452</v>
      </c>
      <c r="F3126" s="11" t="s">
        <v>312</v>
      </c>
      <c r="G3126" s="12" t="s">
        <v>328</v>
      </c>
      <c r="H3126" s="205">
        <v>139197</v>
      </c>
      <c r="I3126" s="205">
        <v>142053</v>
      </c>
      <c r="J3126" s="205">
        <v>145025</v>
      </c>
      <c r="K3126" s="205">
        <v>147873</v>
      </c>
      <c r="L3126" s="205">
        <v>151159</v>
      </c>
      <c r="M3126">
        <v>154645</v>
      </c>
      <c r="N3126">
        <v>158209</v>
      </c>
      <c r="O3126">
        <v>161938</v>
      </c>
      <c r="P3126">
        <v>165688</v>
      </c>
      <c r="Q3126">
        <v>169670</v>
      </c>
      <c r="R3126">
        <v>174508</v>
      </c>
      <c r="S3126">
        <v>180441</v>
      </c>
      <c r="T3126">
        <v>187060</v>
      </c>
      <c r="U3126">
        <v>193653</v>
      </c>
      <c r="V3126">
        <v>200205</v>
      </c>
      <c r="W3126">
        <v>206784</v>
      </c>
      <c r="X3126">
        <v>213335</v>
      </c>
      <c r="Y3126">
        <v>219782</v>
      </c>
      <c r="Z3126">
        <v>226058</v>
      </c>
      <c r="AA3126">
        <v>232540</v>
      </c>
      <c r="AB3126">
        <v>238055</v>
      </c>
      <c r="AC3126">
        <v>242024</v>
      </c>
      <c r="AD3126">
        <v>244941</v>
      </c>
      <c r="AE3126" s="21" t="s">
        <v>1</v>
      </c>
    </row>
    <row r="3127" spans="1:31" x14ac:dyDescent="0.2">
      <c r="A3127" s="27" t="s">
        <v>64</v>
      </c>
      <c r="B3127" s="13" t="s">
        <v>64</v>
      </c>
      <c r="C3127" s="14">
        <v>686</v>
      </c>
      <c r="D3127" s="13" t="s">
        <v>64</v>
      </c>
      <c r="E3127" s="13" t="s">
        <v>499</v>
      </c>
      <c r="F3127" s="13" t="s">
        <v>313</v>
      </c>
      <c r="G3127" s="14" t="s">
        <v>328</v>
      </c>
      <c r="H3127" s="205">
        <v>140998</v>
      </c>
      <c r="I3127" s="205">
        <v>144008</v>
      </c>
      <c r="J3127" s="205">
        <v>147158</v>
      </c>
      <c r="K3127" s="205">
        <v>149732</v>
      </c>
      <c r="L3127" s="205">
        <v>152968</v>
      </c>
      <c r="M3127">
        <v>156581</v>
      </c>
      <c r="N3127">
        <v>160392</v>
      </c>
      <c r="O3127">
        <v>164473</v>
      </c>
      <c r="P3127">
        <v>168360</v>
      </c>
      <c r="Q3127">
        <v>172602</v>
      </c>
      <c r="R3127">
        <v>177782</v>
      </c>
      <c r="S3127">
        <v>184078</v>
      </c>
      <c r="T3127">
        <v>191041</v>
      </c>
      <c r="U3127">
        <v>197826</v>
      </c>
      <c r="V3127">
        <v>204581</v>
      </c>
      <c r="W3127">
        <v>211400</v>
      </c>
      <c r="X3127">
        <v>218235</v>
      </c>
      <c r="Y3127">
        <v>224988</v>
      </c>
      <c r="Z3127">
        <v>231429</v>
      </c>
      <c r="AA3127">
        <v>238142</v>
      </c>
      <c r="AB3127">
        <v>243882</v>
      </c>
      <c r="AC3127">
        <v>248013</v>
      </c>
      <c r="AD3127">
        <v>251038</v>
      </c>
      <c r="AE3127" s="22" t="s">
        <v>1</v>
      </c>
    </row>
    <row r="3128" spans="1:31" x14ac:dyDescent="0.2">
      <c r="A3128" s="25" t="s">
        <v>64</v>
      </c>
      <c r="B3128" s="11" t="s">
        <v>64</v>
      </c>
      <c r="C3128" s="12">
        <v>686</v>
      </c>
      <c r="D3128" s="11" t="s">
        <v>64</v>
      </c>
      <c r="E3128" s="11" t="s">
        <v>453</v>
      </c>
      <c r="F3128" s="11" t="s">
        <v>312</v>
      </c>
      <c r="G3128" s="12" t="s">
        <v>337</v>
      </c>
      <c r="H3128" s="205">
        <v>135934</v>
      </c>
      <c r="I3128" s="205">
        <v>138826</v>
      </c>
      <c r="J3128" s="205">
        <v>141774</v>
      </c>
      <c r="K3128" s="205">
        <v>144380</v>
      </c>
      <c r="L3128" s="205">
        <v>147392</v>
      </c>
      <c r="M3128">
        <v>150799</v>
      </c>
      <c r="N3128">
        <v>154364</v>
      </c>
      <c r="O3128">
        <v>157985</v>
      </c>
      <c r="P3128">
        <v>161503</v>
      </c>
      <c r="Q3128">
        <v>165378</v>
      </c>
      <c r="R3128">
        <v>169438</v>
      </c>
      <c r="S3128">
        <v>174296</v>
      </c>
      <c r="T3128">
        <v>180210</v>
      </c>
      <c r="U3128">
        <v>186812</v>
      </c>
      <c r="V3128">
        <v>193335</v>
      </c>
      <c r="W3128">
        <v>199872</v>
      </c>
      <c r="X3128">
        <v>206501</v>
      </c>
      <c r="Y3128">
        <v>213117</v>
      </c>
      <c r="Z3128">
        <v>219388</v>
      </c>
      <c r="AA3128">
        <v>225754</v>
      </c>
      <c r="AB3128">
        <v>232305</v>
      </c>
      <c r="AC3128">
        <v>237844</v>
      </c>
      <c r="AD3128">
        <v>241810</v>
      </c>
      <c r="AE3128" s="21" t="s">
        <v>1</v>
      </c>
    </row>
    <row r="3129" spans="1:31" x14ac:dyDescent="0.2">
      <c r="A3129" s="27" t="s">
        <v>64</v>
      </c>
      <c r="B3129" s="13" t="s">
        <v>64</v>
      </c>
      <c r="C3129" s="14">
        <v>686</v>
      </c>
      <c r="D3129" s="13" t="s">
        <v>64</v>
      </c>
      <c r="E3129" s="13" t="s">
        <v>500</v>
      </c>
      <c r="F3129" s="13" t="s">
        <v>313</v>
      </c>
      <c r="G3129" s="14" t="s">
        <v>337</v>
      </c>
      <c r="H3129" s="205">
        <v>137263</v>
      </c>
      <c r="I3129" s="205">
        <v>140374</v>
      </c>
      <c r="J3129" s="205">
        <v>143559</v>
      </c>
      <c r="K3129" s="205">
        <v>145804</v>
      </c>
      <c r="L3129" s="205">
        <v>148676</v>
      </c>
      <c r="M3129">
        <v>152187</v>
      </c>
      <c r="N3129">
        <v>156042</v>
      </c>
      <c r="O3129">
        <v>160063</v>
      </c>
      <c r="P3129">
        <v>163712</v>
      </c>
      <c r="Q3129">
        <v>167849</v>
      </c>
      <c r="R3129">
        <v>172263</v>
      </c>
      <c r="S3129">
        <v>177506</v>
      </c>
      <c r="T3129">
        <v>183791</v>
      </c>
      <c r="U3129">
        <v>190585</v>
      </c>
      <c r="V3129">
        <v>197313</v>
      </c>
      <c r="W3129">
        <v>204077</v>
      </c>
      <c r="X3129">
        <v>210981</v>
      </c>
      <c r="Y3129">
        <v>217915</v>
      </c>
      <c r="Z3129">
        <v>224340</v>
      </c>
      <c r="AA3129">
        <v>230916</v>
      </c>
      <c r="AB3129">
        <v>237743</v>
      </c>
      <c r="AC3129">
        <v>243542</v>
      </c>
      <c r="AD3129">
        <v>247693</v>
      </c>
      <c r="AE3129" s="22" t="s">
        <v>1</v>
      </c>
    </row>
    <row r="3130" spans="1:31" x14ac:dyDescent="0.2">
      <c r="A3130" s="25" t="s">
        <v>64</v>
      </c>
      <c r="B3130" s="11" t="s">
        <v>64</v>
      </c>
      <c r="C3130" s="12">
        <v>686</v>
      </c>
      <c r="D3130" s="11" t="s">
        <v>64</v>
      </c>
      <c r="E3130" s="11" t="s">
        <v>454</v>
      </c>
      <c r="F3130" s="11" t="s">
        <v>312</v>
      </c>
      <c r="G3130" s="12" t="s">
        <v>369</v>
      </c>
      <c r="H3130" s="205">
        <v>132633</v>
      </c>
      <c r="I3130" s="205">
        <v>135507</v>
      </c>
      <c r="J3130" s="205">
        <v>138502</v>
      </c>
      <c r="K3130" s="205">
        <v>141062</v>
      </c>
      <c r="L3130" s="205">
        <v>143834</v>
      </c>
      <c r="M3130">
        <v>146968</v>
      </c>
      <c r="N3130">
        <v>150462</v>
      </c>
      <c r="O3130">
        <v>154097</v>
      </c>
      <c r="P3130">
        <v>157506</v>
      </c>
      <c r="Q3130">
        <v>161151</v>
      </c>
      <c r="R3130">
        <v>165106</v>
      </c>
      <c r="S3130">
        <v>169192</v>
      </c>
      <c r="T3130">
        <v>174043</v>
      </c>
      <c r="U3130">
        <v>179916</v>
      </c>
      <c r="V3130">
        <v>186455</v>
      </c>
      <c r="W3130">
        <v>192965</v>
      </c>
      <c r="X3130">
        <v>199558</v>
      </c>
      <c r="Y3130">
        <v>206260</v>
      </c>
      <c r="Z3130">
        <v>212681</v>
      </c>
      <c r="AA3130">
        <v>219042</v>
      </c>
      <c r="AB3130">
        <v>225477</v>
      </c>
      <c r="AC3130">
        <v>232059</v>
      </c>
      <c r="AD3130">
        <v>237606</v>
      </c>
      <c r="AE3130" s="21" t="s">
        <v>1</v>
      </c>
    </row>
    <row r="3131" spans="1:31" x14ac:dyDescent="0.2">
      <c r="A3131" s="27" t="s">
        <v>64</v>
      </c>
      <c r="B3131" s="13" t="s">
        <v>64</v>
      </c>
      <c r="C3131" s="14">
        <v>686</v>
      </c>
      <c r="D3131" s="13" t="s">
        <v>64</v>
      </c>
      <c r="E3131" s="13" t="s">
        <v>501</v>
      </c>
      <c r="F3131" s="13" t="s">
        <v>313</v>
      </c>
      <c r="G3131" s="14" t="s">
        <v>369</v>
      </c>
      <c r="H3131" s="205">
        <v>133374</v>
      </c>
      <c r="I3131" s="205">
        <v>136479</v>
      </c>
      <c r="J3131" s="205">
        <v>139798</v>
      </c>
      <c r="K3131" s="205">
        <v>142026</v>
      </c>
      <c r="L3131" s="205">
        <v>144568</v>
      </c>
      <c r="M3131">
        <v>147712</v>
      </c>
      <c r="N3131">
        <v>151486</v>
      </c>
      <c r="O3131">
        <v>155590</v>
      </c>
      <c r="P3131">
        <v>159226</v>
      </c>
      <c r="Q3131">
        <v>163125</v>
      </c>
      <c r="R3131">
        <v>167433</v>
      </c>
      <c r="S3131">
        <v>171921</v>
      </c>
      <c r="T3131">
        <v>177174</v>
      </c>
      <c r="U3131">
        <v>183252</v>
      </c>
      <c r="V3131">
        <v>189997</v>
      </c>
      <c r="W3131">
        <v>196737</v>
      </c>
      <c r="X3131">
        <v>203596</v>
      </c>
      <c r="Y3131">
        <v>210616</v>
      </c>
      <c r="Z3131">
        <v>217186</v>
      </c>
      <c r="AA3131">
        <v>223749</v>
      </c>
      <c r="AB3131">
        <v>230438</v>
      </c>
      <c r="AC3131">
        <v>237336</v>
      </c>
      <c r="AD3131">
        <v>243175</v>
      </c>
      <c r="AE3131" s="22" t="s">
        <v>1</v>
      </c>
    </row>
    <row r="3132" spans="1:31" x14ac:dyDescent="0.2">
      <c r="A3132" s="25" t="s">
        <v>64</v>
      </c>
      <c r="B3132" s="11" t="s">
        <v>64</v>
      </c>
      <c r="C3132" s="12">
        <v>686</v>
      </c>
      <c r="D3132" s="11" t="s">
        <v>64</v>
      </c>
      <c r="E3132" s="11" t="s">
        <v>473</v>
      </c>
      <c r="F3132" s="11" t="s">
        <v>312</v>
      </c>
      <c r="G3132" s="12" t="s">
        <v>359</v>
      </c>
      <c r="H3132">
        <v>129389.00000000001</v>
      </c>
      <c r="I3132">
        <v>132144</v>
      </c>
      <c r="J3132">
        <v>135125</v>
      </c>
      <c r="K3132">
        <v>137736</v>
      </c>
      <c r="L3132">
        <v>140448</v>
      </c>
      <c r="M3132">
        <v>143344</v>
      </c>
      <c r="N3132">
        <v>146567</v>
      </c>
      <c r="O3132">
        <v>150140</v>
      </c>
      <c r="P3132">
        <v>153584</v>
      </c>
      <c r="Q3132">
        <v>157109</v>
      </c>
      <c r="R3132">
        <v>160836</v>
      </c>
      <c r="S3132">
        <v>164819</v>
      </c>
      <c r="T3132">
        <v>168905</v>
      </c>
      <c r="U3132">
        <v>173710</v>
      </c>
      <c r="V3132">
        <v>179515</v>
      </c>
      <c r="W3132">
        <v>186047</v>
      </c>
      <c r="X3132">
        <v>192614</v>
      </c>
      <c r="Y3132">
        <v>199285</v>
      </c>
      <c r="Z3132">
        <v>205790</v>
      </c>
      <c r="AA3132">
        <v>212291</v>
      </c>
      <c r="AB3132">
        <v>218723</v>
      </c>
      <c r="AC3132">
        <v>225190</v>
      </c>
      <c r="AD3132">
        <v>231787</v>
      </c>
      <c r="AE3132" s="21"/>
    </row>
    <row r="3133" spans="1:31" x14ac:dyDescent="0.2">
      <c r="A3133" s="27" t="s">
        <v>64</v>
      </c>
      <c r="B3133" s="13" t="s">
        <v>64</v>
      </c>
      <c r="C3133" s="14">
        <v>686</v>
      </c>
      <c r="D3133" s="13" t="s">
        <v>64</v>
      </c>
      <c r="E3133" s="13" t="s">
        <v>480</v>
      </c>
      <c r="F3133" s="13" t="s">
        <v>313</v>
      </c>
      <c r="G3133" s="14" t="s">
        <v>359</v>
      </c>
      <c r="H3133">
        <v>129518</v>
      </c>
      <c r="I3133">
        <v>132407</v>
      </c>
      <c r="J3133">
        <v>135739</v>
      </c>
      <c r="K3133">
        <v>138113</v>
      </c>
      <c r="L3133">
        <v>140609</v>
      </c>
      <c r="M3133">
        <v>143421</v>
      </c>
      <c r="N3133">
        <v>146825</v>
      </c>
      <c r="O3133">
        <v>150870</v>
      </c>
      <c r="P3133">
        <v>154693</v>
      </c>
      <c r="Q3133">
        <v>158560</v>
      </c>
      <c r="R3133">
        <v>162630</v>
      </c>
      <c r="S3133">
        <v>167014</v>
      </c>
      <c r="T3133">
        <v>171525</v>
      </c>
      <c r="U3133">
        <v>176566</v>
      </c>
      <c r="V3133">
        <v>182587</v>
      </c>
      <c r="W3133">
        <v>189349</v>
      </c>
      <c r="X3133">
        <v>196185</v>
      </c>
      <c r="Y3133">
        <v>203169</v>
      </c>
      <c r="Z3133">
        <v>209823</v>
      </c>
      <c r="AA3133">
        <v>216514</v>
      </c>
      <c r="AB3133">
        <v>223191</v>
      </c>
      <c r="AC3133">
        <v>229952</v>
      </c>
      <c r="AD3133">
        <v>236901</v>
      </c>
      <c r="AE3133" s="22"/>
    </row>
    <row r="3134" spans="1:31" x14ac:dyDescent="0.2">
      <c r="A3134" s="25" t="s">
        <v>64</v>
      </c>
      <c r="B3134" s="11" t="s">
        <v>64</v>
      </c>
      <c r="C3134" s="12">
        <v>686</v>
      </c>
      <c r="D3134" s="11" t="s">
        <v>64</v>
      </c>
      <c r="E3134" s="11" t="s">
        <v>474</v>
      </c>
      <c r="F3134" s="11" t="s">
        <v>312</v>
      </c>
      <c r="G3134" s="12" t="s">
        <v>341</v>
      </c>
      <c r="H3134">
        <v>126138</v>
      </c>
      <c r="I3134">
        <v>128832</v>
      </c>
      <c r="J3134">
        <v>131698</v>
      </c>
      <c r="K3134">
        <v>134327</v>
      </c>
      <c r="L3134">
        <v>137066</v>
      </c>
      <c r="M3134">
        <v>139888</v>
      </c>
      <c r="N3134">
        <v>142877</v>
      </c>
      <c r="O3134">
        <v>146181</v>
      </c>
      <c r="P3134">
        <v>149606</v>
      </c>
      <c r="Q3134">
        <v>153150</v>
      </c>
      <c r="R3134">
        <v>156748</v>
      </c>
      <c r="S3134">
        <v>160507</v>
      </c>
      <c r="T3134">
        <v>164493</v>
      </c>
      <c r="U3134">
        <v>168548</v>
      </c>
      <c r="V3134">
        <v>173274</v>
      </c>
      <c r="W3134">
        <v>179067</v>
      </c>
      <c r="X3134">
        <v>185657</v>
      </c>
      <c r="Y3134">
        <v>192303</v>
      </c>
      <c r="Z3134">
        <v>198795</v>
      </c>
      <c r="AA3134">
        <v>205365</v>
      </c>
      <c r="AB3134">
        <v>211927</v>
      </c>
      <c r="AC3134">
        <v>218394</v>
      </c>
      <c r="AD3134">
        <v>224878</v>
      </c>
      <c r="AE3134" s="21"/>
    </row>
    <row r="3135" spans="1:31" x14ac:dyDescent="0.2">
      <c r="A3135" s="27" t="s">
        <v>64</v>
      </c>
      <c r="B3135" s="13" t="s">
        <v>64</v>
      </c>
      <c r="C3135" s="14">
        <v>686</v>
      </c>
      <c r="D3135" s="13" t="s">
        <v>64</v>
      </c>
      <c r="E3135" s="13" t="s">
        <v>481</v>
      </c>
      <c r="F3135" s="13" t="s">
        <v>313</v>
      </c>
      <c r="G3135" s="14" t="s">
        <v>341</v>
      </c>
      <c r="H3135">
        <v>125640</v>
      </c>
      <c r="I3135">
        <v>128365.00000000001</v>
      </c>
      <c r="J3135">
        <v>131483</v>
      </c>
      <c r="K3135">
        <v>133947</v>
      </c>
      <c r="L3135">
        <v>136541</v>
      </c>
      <c r="M3135">
        <v>139277</v>
      </c>
      <c r="N3135">
        <v>142349</v>
      </c>
      <c r="O3135">
        <v>146019</v>
      </c>
      <c r="P3135">
        <v>149937</v>
      </c>
      <c r="Q3135">
        <v>153961</v>
      </c>
      <c r="R3135">
        <v>157982</v>
      </c>
      <c r="S3135">
        <v>162132</v>
      </c>
      <c r="T3135">
        <v>166541</v>
      </c>
      <c r="U3135">
        <v>170872</v>
      </c>
      <c r="V3135">
        <v>175836</v>
      </c>
      <c r="W3135">
        <v>181863</v>
      </c>
      <c r="X3135">
        <v>188723</v>
      </c>
      <c r="Y3135">
        <v>195683</v>
      </c>
      <c r="Z3135">
        <v>202337</v>
      </c>
      <c r="AA3135">
        <v>209084</v>
      </c>
      <c r="AB3135">
        <v>215873</v>
      </c>
      <c r="AC3135">
        <v>222625</v>
      </c>
      <c r="AD3135">
        <v>229439</v>
      </c>
      <c r="AE3135" s="22"/>
    </row>
    <row r="3136" spans="1:31" x14ac:dyDescent="0.2">
      <c r="A3136" s="25" t="s">
        <v>64</v>
      </c>
      <c r="B3136" s="11" t="s">
        <v>64</v>
      </c>
      <c r="C3136" s="12">
        <v>686</v>
      </c>
      <c r="D3136" s="11" t="s">
        <v>64</v>
      </c>
      <c r="E3136" s="11" t="s">
        <v>475</v>
      </c>
      <c r="F3136" s="11" t="s">
        <v>312</v>
      </c>
      <c r="G3136" s="12" t="s">
        <v>334</v>
      </c>
      <c r="H3136">
        <v>122992</v>
      </c>
      <c r="I3136">
        <v>125509</v>
      </c>
      <c r="J3136">
        <v>128318.00000000001</v>
      </c>
      <c r="K3136">
        <v>130883.00000000001</v>
      </c>
      <c r="L3136">
        <v>133622</v>
      </c>
      <c r="M3136">
        <v>136448</v>
      </c>
      <c r="N3136">
        <v>139350</v>
      </c>
      <c r="O3136">
        <v>142423</v>
      </c>
      <c r="P3136">
        <v>145636</v>
      </c>
      <c r="Q3136">
        <v>149149</v>
      </c>
      <c r="R3136">
        <v>152751</v>
      </c>
      <c r="S3136">
        <v>156373</v>
      </c>
      <c r="T3136">
        <v>160139</v>
      </c>
      <c r="U3136">
        <v>164120</v>
      </c>
      <c r="V3136">
        <v>168090</v>
      </c>
      <c r="W3136">
        <v>172793</v>
      </c>
      <c r="X3136">
        <v>178636</v>
      </c>
      <c r="Y3136">
        <v>185305</v>
      </c>
      <c r="Z3136">
        <v>191802</v>
      </c>
      <c r="AA3136">
        <v>198348</v>
      </c>
      <c r="AB3136">
        <v>204964</v>
      </c>
      <c r="AC3136">
        <v>211553</v>
      </c>
      <c r="AD3136">
        <v>218040</v>
      </c>
      <c r="AE3136" s="21"/>
    </row>
    <row r="3137" spans="1:31" x14ac:dyDescent="0.2">
      <c r="A3137" s="27" t="s">
        <v>64</v>
      </c>
      <c r="B3137" s="13" t="s">
        <v>64</v>
      </c>
      <c r="C3137" s="14">
        <v>686</v>
      </c>
      <c r="D3137" s="13" t="s">
        <v>64</v>
      </c>
      <c r="E3137" s="13" t="s">
        <v>482</v>
      </c>
      <c r="F3137" s="13" t="s">
        <v>313</v>
      </c>
      <c r="G3137" s="14" t="s">
        <v>334</v>
      </c>
      <c r="H3137">
        <v>121717</v>
      </c>
      <c r="I3137">
        <v>124298</v>
      </c>
      <c r="J3137">
        <v>127255</v>
      </c>
      <c r="K3137">
        <v>129621.00000000001</v>
      </c>
      <c r="L3137">
        <v>132265</v>
      </c>
      <c r="M3137">
        <v>135052</v>
      </c>
      <c r="N3137">
        <v>138018</v>
      </c>
      <c r="O3137">
        <v>141355</v>
      </c>
      <c r="P3137">
        <v>145068</v>
      </c>
      <c r="Q3137">
        <v>149164</v>
      </c>
      <c r="R3137">
        <v>153315</v>
      </c>
      <c r="S3137">
        <v>157401</v>
      </c>
      <c r="T3137">
        <v>161582</v>
      </c>
      <c r="U3137">
        <v>165860</v>
      </c>
      <c r="V3137">
        <v>170101</v>
      </c>
      <c r="W3137">
        <v>175050</v>
      </c>
      <c r="X3137">
        <v>181161</v>
      </c>
      <c r="Y3137">
        <v>188146</v>
      </c>
      <c r="Z3137">
        <v>194831</v>
      </c>
      <c r="AA3137">
        <v>201557</v>
      </c>
      <c r="AB3137">
        <v>208376</v>
      </c>
      <c r="AC3137">
        <v>215224</v>
      </c>
      <c r="AD3137">
        <v>222034</v>
      </c>
      <c r="AE3137" s="22"/>
    </row>
    <row r="3138" spans="1:31" x14ac:dyDescent="0.2">
      <c r="A3138" s="25" t="s">
        <v>64</v>
      </c>
      <c r="B3138" s="11" t="s">
        <v>64</v>
      </c>
      <c r="C3138" s="12">
        <v>686</v>
      </c>
      <c r="D3138" s="11" t="s">
        <v>64</v>
      </c>
      <c r="E3138" s="11" t="s">
        <v>476</v>
      </c>
      <c r="F3138" s="11" t="s">
        <v>312</v>
      </c>
      <c r="G3138" s="12" t="s">
        <v>345</v>
      </c>
      <c r="H3138">
        <v>120001</v>
      </c>
      <c r="I3138">
        <v>122303</v>
      </c>
      <c r="J3138">
        <v>124921</v>
      </c>
      <c r="K3138">
        <v>127486</v>
      </c>
      <c r="L3138">
        <v>130157.99999999999</v>
      </c>
      <c r="M3138">
        <v>132968</v>
      </c>
      <c r="N3138">
        <v>135852</v>
      </c>
      <c r="O3138">
        <v>138826</v>
      </c>
      <c r="P3138">
        <v>141867</v>
      </c>
      <c r="Q3138">
        <v>145166</v>
      </c>
      <c r="R3138">
        <v>148726</v>
      </c>
      <c r="S3138">
        <v>152338</v>
      </c>
      <c r="T3138">
        <v>155961</v>
      </c>
      <c r="U3138">
        <v>159751</v>
      </c>
      <c r="V3138">
        <v>163650</v>
      </c>
      <c r="W3138">
        <v>167588</v>
      </c>
      <c r="X3138">
        <v>172328</v>
      </c>
      <c r="Y3138">
        <v>178242</v>
      </c>
      <c r="Z3138">
        <v>184795</v>
      </c>
      <c r="AA3138">
        <v>191344</v>
      </c>
      <c r="AB3138">
        <v>197925</v>
      </c>
      <c r="AC3138">
        <v>204554</v>
      </c>
      <c r="AD3138">
        <v>211155</v>
      </c>
      <c r="AE3138" s="21"/>
    </row>
    <row r="3139" spans="1:31" x14ac:dyDescent="0.2">
      <c r="A3139" s="27" t="s">
        <v>64</v>
      </c>
      <c r="B3139" s="13" t="s">
        <v>64</v>
      </c>
      <c r="C3139" s="14">
        <v>686</v>
      </c>
      <c r="D3139" s="13" t="s">
        <v>64</v>
      </c>
      <c r="E3139" s="13" t="s">
        <v>483</v>
      </c>
      <c r="F3139" s="13" t="s">
        <v>313</v>
      </c>
      <c r="G3139" s="14" t="s">
        <v>345</v>
      </c>
      <c r="H3139">
        <v>117753</v>
      </c>
      <c r="I3139">
        <v>120216</v>
      </c>
      <c r="J3139">
        <v>122997</v>
      </c>
      <c r="K3139">
        <v>125328</v>
      </c>
      <c r="L3139">
        <v>127865</v>
      </c>
      <c r="M3139">
        <v>130663.00000000001</v>
      </c>
      <c r="N3139">
        <v>133634</v>
      </c>
      <c r="O3139">
        <v>136835</v>
      </c>
      <c r="P3139">
        <v>140386</v>
      </c>
      <c r="Q3139">
        <v>144272</v>
      </c>
      <c r="R3139">
        <v>148475</v>
      </c>
      <c r="S3139">
        <v>152667</v>
      </c>
      <c r="T3139">
        <v>156770</v>
      </c>
      <c r="U3139">
        <v>160874</v>
      </c>
      <c r="V3139">
        <v>165065</v>
      </c>
      <c r="W3139">
        <v>169275</v>
      </c>
      <c r="X3139">
        <v>174285</v>
      </c>
      <c r="Y3139">
        <v>180505</v>
      </c>
      <c r="Z3139">
        <v>187275</v>
      </c>
      <c r="AA3139">
        <v>194030</v>
      </c>
      <c r="AB3139">
        <v>200807</v>
      </c>
      <c r="AC3139">
        <v>207659</v>
      </c>
      <c r="AD3139">
        <v>214551</v>
      </c>
      <c r="AE3139" s="22"/>
    </row>
    <row r="3140" spans="1:31" x14ac:dyDescent="0.2">
      <c r="A3140" s="25" t="s">
        <v>64</v>
      </c>
      <c r="B3140" s="11" t="s">
        <v>64</v>
      </c>
      <c r="C3140" s="12">
        <v>686</v>
      </c>
      <c r="D3140" s="11" t="s">
        <v>64</v>
      </c>
      <c r="E3140" s="11" t="s">
        <v>477</v>
      </c>
      <c r="F3140" s="11" t="s">
        <v>312</v>
      </c>
      <c r="G3140" s="12" t="s">
        <v>339</v>
      </c>
      <c r="H3140">
        <v>117070</v>
      </c>
      <c r="I3140">
        <v>119274</v>
      </c>
      <c r="J3140">
        <v>121654</v>
      </c>
      <c r="K3140">
        <v>124074</v>
      </c>
      <c r="L3140">
        <v>126741</v>
      </c>
      <c r="M3140">
        <v>129483</v>
      </c>
      <c r="N3140">
        <v>132335</v>
      </c>
      <c r="O3140">
        <v>135269</v>
      </c>
      <c r="P3140">
        <v>138259</v>
      </c>
      <c r="Q3140">
        <v>141384</v>
      </c>
      <c r="R3140">
        <v>144729</v>
      </c>
      <c r="S3140">
        <v>148289</v>
      </c>
      <c r="T3140">
        <v>151889</v>
      </c>
      <c r="U3140">
        <v>155558</v>
      </c>
      <c r="V3140">
        <v>159268</v>
      </c>
      <c r="W3140">
        <v>163136</v>
      </c>
      <c r="X3140">
        <v>167102</v>
      </c>
      <c r="Y3140">
        <v>171898</v>
      </c>
      <c r="Z3140">
        <v>177722</v>
      </c>
      <c r="AA3140">
        <v>184325</v>
      </c>
      <c r="AB3140">
        <v>190909</v>
      </c>
      <c r="AC3140">
        <v>197493</v>
      </c>
      <c r="AD3140">
        <v>204121</v>
      </c>
      <c r="AE3140" s="21"/>
    </row>
    <row r="3141" spans="1:31" x14ac:dyDescent="0.2">
      <c r="A3141" s="27" t="s">
        <v>64</v>
      </c>
      <c r="B3141" s="13" t="s">
        <v>64</v>
      </c>
      <c r="C3141" s="14">
        <v>686</v>
      </c>
      <c r="D3141" s="13" t="s">
        <v>64</v>
      </c>
      <c r="E3141" s="13" t="s">
        <v>484</v>
      </c>
      <c r="F3141" s="13" t="s">
        <v>313</v>
      </c>
      <c r="G3141" s="14" t="s">
        <v>339</v>
      </c>
      <c r="H3141">
        <v>113721</v>
      </c>
      <c r="I3141">
        <v>116140</v>
      </c>
      <c r="J3141">
        <v>118753</v>
      </c>
      <c r="K3141">
        <v>121010</v>
      </c>
      <c r="L3141">
        <v>123504</v>
      </c>
      <c r="M3141">
        <v>126187</v>
      </c>
      <c r="N3141">
        <v>129130</v>
      </c>
      <c r="O3141">
        <v>132288</v>
      </c>
      <c r="P3141">
        <v>135851</v>
      </c>
      <c r="Q3141">
        <v>139568</v>
      </c>
      <c r="R3141">
        <v>143557</v>
      </c>
      <c r="S3141">
        <v>147783</v>
      </c>
      <c r="T3141">
        <v>151969</v>
      </c>
      <c r="U3141">
        <v>156037</v>
      </c>
      <c r="V3141">
        <v>160054</v>
      </c>
      <c r="W3141">
        <v>164218</v>
      </c>
      <c r="X3141">
        <v>168470</v>
      </c>
      <c r="Y3141">
        <v>173565</v>
      </c>
      <c r="Z3141">
        <v>179616</v>
      </c>
      <c r="AA3141">
        <v>186451</v>
      </c>
      <c r="AB3141">
        <v>193256</v>
      </c>
      <c r="AC3141">
        <v>200049</v>
      </c>
      <c r="AD3141">
        <v>206920</v>
      </c>
      <c r="AE3141" s="22"/>
    </row>
    <row r="3142" spans="1:31" x14ac:dyDescent="0.2">
      <c r="A3142" s="25" t="s">
        <v>64</v>
      </c>
      <c r="B3142" s="11" t="s">
        <v>64</v>
      </c>
      <c r="C3142" s="12">
        <v>686</v>
      </c>
      <c r="D3142" s="11" t="s">
        <v>64</v>
      </c>
      <c r="E3142" s="11" t="s">
        <v>478</v>
      </c>
      <c r="F3142" s="11" t="s">
        <v>312</v>
      </c>
      <c r="G3142" s="12" t="s">
        <v>352</v>
      </c>
      <c r="H3142">
        <v>114116</v>
      </c>
      <c r="I3142">
        <v>116320</v>
      </c>
      <c r="J3142">
        <v>118586</v>
      </c>
      <c r="K3142">
        <v>120803</v>
      </c>
      <c r="L3142">
        <v>123312</v>
      </c>
      <c r="M3142">
        <v>126046</v>
      </c>
      <c r="N3142">
        <v>128829.00000000001</v>
      </c>
      <c r="O3142">
        <v>131715</v>
      </c>
      <c r="P3142">
        <v>134699</v>
      </c>
      <c r="Q3142">
        <v>137763</v>
      </c>
      <c r="R3142">
        <v>140933</v>
      </c>
      <c r="S3142">
        <v>144279</v>
      </c>
      <c r="T3142">
        <v>147818</v>
      </c>
      <c r="U3142">
        <v>151479</v>
      </c>
      <c r="V3142">
        <v>155063</v>
      </c>
      <c r="W3142">
        <v>158742</v>
      </c>
      <c r="X3142">
        <v>162638</v>
      </c>
      <c r="Y3142">
        <v>166650</v>
      </c>
      <c r="Z3142">
        <v>171376</v>
      </c>
      <c r="AA3142">
        <v>177241</v>
      </c>
      <c r="AB3142">
        <v>183877</v>
      </c>
      <c r="AC3142">
        <v>190464</v>
      </c>
      <c r="AD3142">
        <v>197038</v>
      </c>
      <c r="AE3142" s="21"/>
    </row>
    <row r="3143" spans="1:31" x14ac:dyDescent="0.2">
      <c r="A3143" s="27" t="s">
        <v>64</v>
      </c>
      <c r="B3143" s="13" t="s">
        <v>64</v>
      </c>
      <c r="C3143" s="14">
        <v>686</v>
      </c>
      <c r="D3143" s="13" t="s">
        <v>64</v>
      </c>
      <c r="E3143" s="13" t="s">
        <v>485</v>
      </c>
      <c r="F3143" s="13" t="s">
        <v>313</v>
      </c>
      <c r="G3143" s="14" t="s">
        <v>352</v>
      </c>
      <c r="H3143">
        <v>189065</v>
      </c>
      <c r="I3143">
        <v>194500</v>
      </c>
      <c r="J3143">
        <v>200200</v>
      </c>
      <c r="K3143">
        <v>207466</v>
      </c>
      <c r="L3143">
        <v>215128</v>
      </c>
      <c r="M3143">
        <v>222694</v>
      </c>
      <c r="N3143">
        <v>229576</v>
      </c>
      <c r="O3143">
        <v>235083</v>
      </c>
      <c r="P3143">
        <v>241117</v>
      </c>
      <c r="Q3143">
        <v>246903</v>
      </c>
      <c r="R3143">
        <v>252178</v>
      </c>
      <c r="S3143">
        <v>256640</v>
      </c>
      <c r="T3143">
        <v>260034</v>
      </c>
      <c r="U3143">
        <v>151223</v>
      </c>
      <c r="V3143">
        <v>155195</v>
      </c>
      <c r="W3143">
        <v>159184</v>
      </c>
      <c r="X3143">
        <v>163389</v>
      </c>
      <c r="Y3143">
        <v>167709</v>
      </c>
      <c r="Z3143">
        <v>172670</v>
      </c>
      <c r="AA3143">
        <v>178772</v>
      </c>
      <c r="AB3143">
        <v>185655</v>
      </c>
      <c r="AC3143">
        <v>192476</v>
      </c>
      <c r="AD3143">
        <v>199269</v>
      </c>
      <c r="AE3143" s="22"/>
    </row>
    <row r="3144" spans="1:31" x14ac:dyDescent="0.2">
      <c r="A3144" s="25" t="s">
        <v>64</v>
      </c>
      <c r="B3144" s="11" t="s">
        <v>64</v>
      </c>
      <c r="C3144" s="12">
        <v>686</v>
      </c>
      <c r="D3144" s="11" t="s">
        <v>64</v>
      </c>
      <c r="E3144" s="11" t="s">
        <v>479</v>
      </c>
      <c r="F3144" s="11" t="s">
        <v>312</v>
      </c>
      <c r="G3144" s="12" t="s">
        <v>338</v>
      </c>
      <c r="H3144">
        <v>111236</v>
      </c>
      <c r="I3144">
        <v>113345</v>
      </c>
      <c r="J3144">
        <v>115609</v>
      </c>
      <c r="K3144">
        <v>117745</v>
      </c>
      <c r="L3144">
        <v>120036</v>
      </c>
      <c r="M3144">
        <v>122599</v>
      </c>
      <c r="N3144">
        <v>125371</v>
      </c>
      <c r="O3144">
        <v>128187.00000000001</v>
      </c>
      <c r="P3144">
        <v>131150</v>
      </c>
      <c r="Q3144">
        <v>134198</v>
      </c>
      <c r="R3144">
        <v>137299</v>
      </c>
      <c r="S3144">
        <v>140469</v>
      </c>
      <c r="T3144">
        <v>143795</v>
      </c>
      <c r="U3144">
        <v>147408</v>
      </c>
      <c r="V3144">
        <v>150979</v>
      </c>
      <c r="W3144">
        <v>154527</v>
      </c>
      <c r="X3144">
        <v>158232</v>
      </c>
      <c r="Y3144">
        <v>162174</v>
      </c>
      <c r="Z3144">
        <v>166132</v>
      </c>
      <c r="AA3144">
        <v>170891</v>
      </c>
      <c r="AB3144">
        <v>176782</v>
      </c>
      <c r="AC3144">
        <v>183420</v>
      </c>
      <c r="AD3144">
        <v>189998</v>
      </c>
      <c r="AE3144" s="21"/>
    </row>
    <row r="3145" spans="1:31" x14ac:dyDescent="0.2">
      <c r="A3145" s="27" t="s">
        <v>64</v>
      </c>
      <c r="B3145" s="13" t="s">
        <v>64</v>
      </c>
      <c r="C3145" s="14">
        <v>686</v>
      </c>
      <c r="D3145" s="13" t="s">
        <v>64</v>
      </c>
      <c r="E3145" s="13" t="s">
        <v>486</v>
      </c>
      <c r="F3145" s="13" t="s">
        <v>313</v>
      </c>
      <c r="G3145" s="14" t="s">
        <v>338</v>
      </c>
      <c r="H3145">
        <v>105734</v>
      </c>
      <c r="I3145">
        <v>107929</v>
      </c>
      <c r="J3145">
        <v>110385</v>
      </c>
      <c r="K3145">
        <v>112629</v>
      </c>
      <c r="L3145">
        <v>114859</v>
      </c>
      <c r="M3145">
        <v>117309</v>
      </c>
      <c r="N3145">
        <v>120071</v>
      </c>
      <c r="O3145">
        <v>123032</v>
      </c>
      <c r="P3145">
        <v>126695</v>
      </c>
      <c r="Q3145">
        <v>130455.00000000001</v>
      </c>
      <c r="R3145">
        <v>134247</v>
      </c>
      <c r="S3145">
        <v>138085</v>
      </c>
      <c r="T3145">
        <v>142076</v>
      </c>
      <c r="U3145">
        <v>146302</v>
      </c>
      <c r="V3145">
        <v>150373</v>
      </c>
      <c r="W3145">
        <v>154305</v>
      </c>
      <c r="X3145">
        <v>158333</v>
      </c>
      <c r="Y3145">
        <v>162603</v>
      </c>
      <c r="Z3145">
        <v>166823</v>
      </c>
      <c r="AA3145">
        <v>171820</v>
      </c>
      <c r="AB3145">
        <v>177955</v>
      </c>
      <c r="AC3145">
        <v>184852</v>
      </c>
      <c r="AD3145">
        <v>191674</v>
      </c>
      <c r="AE3145" s="22"/>
    </row>
    <row r="3146" spans="1:31" x14ac:dyDescent="0.2">
      <c r="A3146" s="25" t="s">
        <v>64</v>
      </c>
      <c r="B3146" s="11" t="s">
        <v>64</v>
      </c>
      <c r="C3146" s="12">
        <v>686</v>
      </c>
      <c r="D3146" s="11" t="s">
        <v>64</v>
      </c>
      <c r="E3146" s="11" t="s">
        <v>458</v>
      </c>
      <c r="F3146" s="11" t="s">
        <v>312</v>
      </c>
      <c r="G3146" s="12" t="s">
        <v>457</v>
      </c>
      <c r="H3146" s="205">
        <v>663291</v>
      </c>
      <c r="I3146" s="205">
        <v>677362</v>
      </c>
      <c r="J3146" s="205">
        <v>692123.99999999988</v>
      </c>
      <c r="K3146" s="205">
        <v>705377.99999999988</v>
      </c>
      <c r="L3146" s="205">
        <v>719899</v>
      </c>
      <c r="M3146">
        <v>735644.00000000012</v>
      </c>
      <c r="N3146">
        <v>752479</v>
      </c>
      <c r="O3146">
        <v>770341</v>
      </c>
      <c r="P3146">
        <v>787887</v>
      </c>
      <c r="Q3146">
        <v>806458</v>
      </c>
      <c r="R3146">
        <v>826636</v>
      </c>
      <c r="S3146">
        <v>849254.99999999988</v>
      </c>
      <c r="T3146">
        <v>874711</v>
      </c>
      <c r="U3146">
        <v>902639.00000000012</v>
      </c>
      <c r="V3146">
        <v>932784</v>
      </c>
      <c r="W3146">
        <v>964735</v>
      </c>
      <c r="X3146">
        <v>997665.00000000012</v>
      </c>
      <c r="Y3146">
        <v>1030746.9999999999</v>
      </c>
      <c r="Z3146">
        <v>1062712</v>
      </c>
      <c r="AA3146">
        <v>1094992</v>
      </c>
      <c r="AB3146">
        <v>1126486.9999999998</v>
      </c>
      <c r="AC3146">
        <v>1155511</v>
      </c>
      <c r="AD3146">
        <v>1181022</v>
      </c>
      <c r="AE3146" s="21" t="s">
        <v>1</v>
      </c>
    </row>
    <row r="3147" spans="1:31" x14ac:dyDescent="0.2">
      <c r="A3147" s="27" t="s">
        <v>64</v>
      </c>
      <c r="B3147" s="13" t="s">
        <v>64</v>
      </c>
      <c r="C3147" s="14">
        <v>686</v>
      </c>
      <c r="D3147" s="13" t="s">
        <v>64</v>
      </c>
      <c r="E3147" s="13" t="s">
        <v>456</v>
      </c>
      <c r="F3147" s="13" t="s">
        <v>312</v>
      </c>
      <c r="G3147" s="14" t="s">
        <v>455</v>
      </c>
      <c r="H3147" s="205">
        <v>585415</v>
      </c>
      <c r="I3147" s="205">
        <v>596751</v>
      </c>
      <c r="J3147" s="205">
        <v>609088.00000000012</v>
      </c>
      <c r="K3147" s="205">
        <v>620991</v>
      </c>
      <c r="L3147" s="205">
        <v>633868.99999999988</v>
      </c>
      <c r="M3147">
        <v>647544.00000000012</v>
      </c>
      <c r="N3147">
        <v>661737</v>
      </c>
      <c r="O3147">
        <v>676420.00000000012</v>
      </c>
      <c r="P3147">
        <v>691611</v>
      </c>
      <c r="Q3147">
        <v>707660</v>
      </c>
      <c r="R3147">
        <v>724438</v>
      </c>
      <c r="S3147">
        <v>741748</v>
      </c>
      <c r="T3147">
        <v>759602</v>
      </c>
      <c r="U3147">
        <v>778316</v>
      </c>
      <c r="V3147">
        <v>797050.00000000012</v>
      </c>
      <c r="W3147">
        <v>816785.99999999988</v>
      </c>
      <c r="X3147">
        <v>838936</v>
      </c>
      <c r="Y3147">
        <v>864269</v>
      </c>
      <c r="Z3147">
        <v>891827</v>
      </c>
      <c r="AA3147">
        <v>922149</v>
      </c>
      <c r="AB3147">
        <v>954457</v>
      </c>
      <c r="AC3147">
        <v>987483.99999999977</v>
      </c>
      <c r="AD3147">
        <v>1020352.0000000001</v>
      </c>
      <c r="AE3147" s="22" t="s">
        <v>1</v>
      </c>
    </row>
    <row r="3148" spans="1:31" x14ac:dyDescent="0.2">
      <c r="A3148" s="25" t="s">
        <v>64</v>
      </c>
      <c r="B3148" s="11" t="s">
        <v>64</v>
      </c>
      <c r="C3148" s="12">
        <v>686</v>
      </c>
      <c r="D3148" s="11" t="s">
        <v>64</v>
      </c>
      <c r="E3148" s="11" t="s">
        <v>502</v>
      </c>
      <c r="F3148" s="11" t="s">
        <v>313</v>
      </c>
      <c r="G3148" s="12" t="s">
        <v>457</v>
      </c>
      <c r="H3148" s="205">
        <v>666793</v>
      </c>
      <c r="I3148" s="205">
        <v>681633</v>
      </c>
      <c r="J3148" s="205">
        <v>697737.00000000012</v>
      </c>
      <c r="K3148" s="205">
        <v>709622</v>
      </c>
      <c r="L3148" s="205">
        <v>723362.00000000012</v>
      </c>
      <c r="M3148">
        <v>739178.00000000012</v>
      </c>
      <c r="N3148">
        <v>757093.99999999977</v>
      </c>
      <c r="O3148">
        <v>777015</v>
      </c>
      <c r="P3148">
        <v>795928</v>
      </c>
      <c r="Q3148">
        <v>816097</v>
      </c>
      <c r="R3148">
        <v>838090</v>
      </c>
      <c r="S3148">
        <v>862651.00000000012</v>
      </c>
      <c r="T3148">
        <v>890071.99999999988</v>
      </c>
      <c r="U3148">
        <v>919101.00000000012</v>
      </c>
      <c r="V3148">
        <v>950314.00000000012</v>
      </c>
      <c r="W3148">
        <v>983425.99999999988</v>
      </c>
      <c r="X3148">
        <v>1017720</v>
      </c>
      <c r="Y3148">
        <v>1052371</v>
      </c>
      <c r="Z3148">
        <v>1085115</v>
      </c>
      <c r="AA3148">
        <v>1118405</v>
      </c>
      <c r="AB3148">
        <v>1151127</v>
      </c>
      <c r="AC3148">
        <v>1181468</v>
      </c>
      <c r="AD3148">
        <v>1208246</v>
      </c>
      <c r="AE3148" s="21" t="s">
        <v>1</v>
      </c>
    </row>
    <row r="3149" spans="1:31" x14ac:dyDescent="0.2">
      <c r="A3149" s="27" t="s">
        <v>64</v>
      </c>
      <c r="B3149" s="13" t="s">
        <v>64</v>
      </c>
      <c r="C3149" s="14">
        <v>686</v>
      </c>
      <c r="D3149" s="13" t="s">
        <v>64</v>
      </c>
      <c r="E3149" s="13" t="s">
        <v>503</v>
      </c>
      <c r="F3149" s="13" t="s">
        <v>313</v>
      </c>
      <c r="G3149" s="14" t="s">
        <v>338</v>
      </c>
      <c r="H3149" s="205">
        <v>568609</v>
      </c>
      <c r="I3149" s="205">
        <v>580617.99999999988</v>
      </c>
      <c r="J3149" s="205">
        <v>593954</v>
      </c>
      <c r="K3149" s="205">
        <v>605346</v>
      </c>
      <c r="L3149" s="205">
        <v>617616</v>
      </c>
      <c r="M3149">
        <v>630967</v>
      </c>
      <c r="N3149">
        <v>645429</v>
      </c>
      <c r="O3149">
        <v>661177</v>
      </c>
      <c r="P3149">
        <v>679300.99999999988</v>
      </c>
      <c r="Q3149">
        <v>698470</v>
      </c>
      <c r="R3149">
        <v>718421</v>
      </c>
      <c r="S3149">
        <v>738776.00000000012</v>
      </c>
      <c r="T3149">
        <v>759440</v>
      </c>
      <c r="U3149">
        <v>780296.00000000012</v>
      </c>
      <c r="V3149">
        <v>800788</v>
      </c>
      <c r="W3149">
        <v>822031.99999999988</v>
      </c>
      <c r="X3149">
        <v>845638</v>
      </c>
      <c r="Y3149">
        <v>872528</v>
      </c>
      <c r="Z3149">
        <v>901214.99999999988</v>
      </c>
      <c r="AA3149">
        <v>932629.99999999988</v>
      </c>
      <c r="AB3149">
        <v>966049</v>
      </c>
      <c r="AC3149">
        <v>1000260</v>
      </c>
      <c r="AD3149">
        <v>1034448.0000000001</v>
      </c>
      <c r="AE3149" s="22" t="s">
        <v>1</v>
      </c>
    </row>
    <row r="3150" spans="1:31" x14ac:dyDescent="0.2">
      <c r="A3150" s="25" t="s">
        <v>64</v>
      </c>
      <c r="B3150" s="11" t="s">
        <v>64</v>
      </c>
      <c r="C3150" s="12">
        <v>686</v>
      </c>
      <c r="D3150" s="11" t="s">
        <v>64</v>
      </c>
      <c r="E3150" s="11" t="s">
        <v>504</v>
      </c>
      <c r="F3150" s="11"/>
      <c r="G3150" s="12"/>
      <c r="H3150" s="205">
        <v>0</v>
      </c>
      <c r="I3150" s="205">
        <v>0</v>
      </c>
      <c r="J3150" s="205">
        <v>0</v>
      </c>
      <c r="K3150" s="205">
        <v>0</v>
      </c>
      <c r="L3150" s="205">
        <v>0</v>
      </c>
      <c r="M3150">
        <v>0</v>
      </c>
      <c r="N3150">
        <v>0</v>
      </c>
      <c r="O3150">
        <v>0</v>
      </c>
      <c r="P3150">
        <v>0</v>
      </c>
      <c r="Q3150">
        <v>0</v>
      </c>
      <c r="R3150">
        <v>0</v>
      </c>
      <c r="S3150">
        <v>0</v>
      </c>
      <c r="T3150">
        <v>0</v>
      </c>
      <c r="U3150">
        <v>0</v>
      </c>
      <c r="V3150">
        <v>0</v>
      </c>
      <c r="W3150">
        <v>0</v>
      </c>
      <c r="X3150">
        <v>0</v>
      </c>
      <c r="Y3150">
        <v>0</v>
      </c>
      <c r="Z3150">
        <v>0</v>
      </c>
      <c r="AA3150">
        <v>0</v>
      </c>
      <c r="AB3150">
        <v>0</v>
      </c>
      <c r="AC3150">
        <v>0</v>
      </c>
      <c r="AD3150">
        <v>0</v>
      </c>
      <c r="AE3150" s="21" t="s">
        <v>1</v>
      </c>
    </row>
    <row r="3151" spans="1:31" x14ac:dyDescent="0.2">
      <c r="A3151" s="27" t="s">
        <v>64</v>
      </c>
      <c r="B3151" s="13" t="s">
        <v>64</v>
      </c>
      <c r="C3151" s="14">
        <v>686</v>
      </c>
      <c r="D3151" s="13" t="s">
        <v>64</v>
      </c>
      <c r="E3151" s="13" t="s">
        <v>505</v>
      </c>
      <c r="F3151" s="13"/>
      <c r="G3151" s="14"/>
      <c r="H3151" s="205">
        <v>12004700</v>
      </c>
      <c r="I3151" s="205">
        <v>12335092</v>
      </c>
      <c r="J3151" s="205">
        <v>12678143</v>
      </c>
      <c r="K3151" s="205">
        <v>13033814</v>
      </c>
      <c r="L3151" s="205">
        <v>13401990</v>
      </c>
      <c r="M3151">
        <v>13782429</v>
      </c>
      <c r="N3151">
        <v>14174740</v>
      </c>
      <c r="O3151">
        <v>14578450</v>
      </c>
      <c r="P3151">
        <v>14993514</v>
      </c>
      <c r="Q3151">
        <v>15419354</v>
      </c>
      <c r="R3151">
        <v>15854324</v>
      </c>
      <c r="S3151">
        <v>16296362</v>
      </c>
      <c r="T3151">
        <v>16743930</v>
      </c>
      <c r="U3151">
        <v>17196308</v>
      </c>
      <c r="V3151">
        <v>17653669</v>
      </c>
      <c r="W3151">
        <v>18116526</v>
      </c>
      <c r="X3151">
        <v>18585815</v>
      </c>
      <c r="Y3151">
        <v>19062244</v>
      </c>
      <c r="Z3151">
        <v>19545826</v>
      </c>
      <c r="AA3151">
        <v>20036323</v>
      </c>
      <c r="AB3151">
        <v>20533936</v>
      </c>
      <c r="AC3151">
        <v>21038921</v>
      </c>
      <c r="AD3151">
        <v>21551461</v>
      </c>
      <c r="AE3151" s="22" t="s">
        <v>1</v>
      </c>
    </row>
    <row r="3152" spans="1:31" x14ac:dyDescent="0.2">
      <c r="A3152" s="25" t="s">
        <v>65</v>
      </c>
      <c r="B3152" s="11" t="s">
        <v>65</v>
      </c>
      <c r="C3152" s="12">
        <v>694</v>
      </c>
      <c r="D3152" s="11" t="s">
        <v>65</v>
      </c>
      <c r="E3152" s="11" t="s">
        <v>440</v>
      </c>
      <c r="F3152" s="11" t="s">
        <v>312</v>
      </c>
      <c r="G3152" s="12" t="s">
        <v>319</v>
      </c>
      <c r="H3152" s="205">
        <v>99849</v>
      </c>
      <c r="I3152" s="205">
        <v>100921</v>
      </c>
      <c r="J3152" s="205">
        <v>102435</v>
      </c>
      <c r="K3152" s="205">
        <v>104518</v>
      </c>
      <c r="L3152" s="205">
        <v>106422</v>
      </c>
      <c r="M3152">
        <v>107952</v>
      </c>
      <c r="N3152">
        <v>107866</v>
      </c>
      <c r="O3152">
        <v>108953</v>
      </c>
      <c r="P3152">
        <v>109611</v>
      </c>
      <c r="Q3152">
        <v>110104</v>
      </c>
      <c r="R3152">
        <v>110650</v>
      </c>
      <c r="S3152">
        <v>112190</v>
      </c>
      <c r="T3152">
        <v>113093</v>
      </c>
      <c r="U3152">
        <v>114593</v>
      </c>
      <c r="V3152">
        <v>116068</v>
      </c>
      <c r="W3152">
        <v>117319</v>
      </c>
      <c r="X3152">
        <v>117193</v>
      </c>
      <c r="Y3152">
        <v>118115</v>
      </c>
      <c r="Z3152">
        <v>118838</v>
      </c>
      <c r="AA3152">
        <v>119444</v>
      </c>
      <c r="AB3152">
        <v>119974</v>
      </c>
      <c r="AC3152">
        <v>120529</v>
      </c>
      <c r="AD3152">
        <v>121076</v>
      </c>
      <c r="AE3152" s="21" t="s">
        <v>1</v>
      </c>
    </row>
    <row r="3153" spans="1:31" x14ac:dyDescent="0.2">
      <c r="A3153" s="27" t="s">
        <v>65</v>
      </c>
      <c r="B3153" s="13" t="s">
        <v>65</v>
      </c>
      <c r="C3153" s="14">
        <v>694</v>
      </c>
      <c r="D3153" s="13" t="s">
        <v>65</v>
      </c>
      <c r="E3153" s="13" t="s">
        <v>487</v>
      </c>
      <c r="F3153" s="13" t="s">
        <v>313</v>
      </c>
      <c r="G3153" s="14" t="s">
        <v>319</v>
      </c>
      <c r="H3153" s="205">
        <v>99699</v>
      </c>
      <c r="I3153" s="205">
        <v>100580</v>
      </c>
      <c r="J3153" s="205">
        <v>102189</v>
      </c>
      <c r="K3153" s="205">
        <v>104288</v>
      </c>
      <c r="L3153" s="205">
        <v>106176</v>
      </c>
      <c r="M3153">
        <v>107702</v>
      </c>
      <c r="N3153">
        <v>107797</v>
      </c>
      <c r="O3153">
        <v>108953</v>
      </c>
      <c r="P3153">
        <v>109799</v>
      </c>
      <c r="Q3153">
        <v>110476</v>
      </c>
      <c r="R3153">
        <v>111171</v>
      </c>
      <c r="S3153">
        <v>112642</v>
      </c>
      <c r="T3153">
        <v>113640</v>
      </c>
      <c r="U3153">
        <v>115234</v>
      </c>
      <c r="V3153">
        <v>116774</v>
      </c>
      <c r="W3153">
        <v>118060</v>
      </c>
      <c r="X3153">
        <v>117895</v>
      </c>
      <c r="Y3153">
        <v>118828</v>
      </c>
      <c r="Z3153">
        <v>119589</v>
      </c>
      <c r="AA3153">
        <v>120212</v>
      </c>
      <c r="AB3153">
        <v>120746</v>
      </c>
      <c r="AC3153">
        <v>121291</v>
      </c>
      <c r="AD3153">
        <v>121850</v>
      </c>
      <c r="AE3153" s="22" t="s">
        <v>1</v>
      </c>
    </row>
    <row r="3154" spans="1:31" x14ac:dyDescent="0.2">
      <c r="A3154" s="25" t="s">
        <v>65</v>
      </c>
      <c r="B3154" s="11" t="s">
        <v>65</v>
      </c>
      <c r="C3154" s="12">
        <v>694</v>
      </c>
      <c r="D3154" s="11" t="s">
        <v>65</v>
      </c>
      <c r="E3154" s="11" t="s">
        <v>441</v>
      </c>
      <c r="F3154" s="11" t="s">
        <v>312</v>
      </c>
      <c r="G3154" s="12" t="s">
        <v>355</v>
      </c>
      <c r="H3154" s="205">
        <v>96516</v>
      </c>
      <c r="I3154" s="205">
        <v>98221</v>
      </c>
      <c r="J3154" s="205">
        <v>99501</v>
      </c>
      <c r="K3154" s="205">
        <v>101627</v>
      </c>
      <c r="L3154" s="205">
        <v>103659</v>
      </c>
      <c r="M3154">
        <v>105424</v>
      </c>
      <c r="N3154">
        <v>106708</v>
      </c>
      <c r="O3154">
        <v>107295</v>
      </c>
      <c r="P3154">
        <v>108182</v>
      </c>
      <c r="Q3154">
        <v>108809</v>
      </c>
      <c r="R3154">
        <v>109349</v>
      </c>
      <c r="S3154">
        <v>110048</v>
      </c>
      <c r="T3154">
        <v>111185</v>
      </c>
      <c r="U3154">
        <v>112563</v>
      </c>
      <c r="V3154">
        <v>113997</v>
      </c>
      <c r="W3154">
        <v>115319</v>
      </c>
      <c r="X3154">
        <v>116311</v>
      </c>
      <c r="Y3154">
        <v>116727</v>
      </c>
      <c r="Z3154">
        <v>117543</v>
      </c>
      <c r="AA3154">
        <v>118226</v>
      </c>
      <c r="AB3154">
        <v>118804</v>
      </c>
      <c r="AC3154">
        <v>119329</v>
      </c>
      <c r="AD3154">
        <v>119863</v>
      </c>
      <c r="AE3154" s="21" t="s">
        <v>1</v>
      </c>
    </row>
    <row r="3155" spans="1:31" x14ac:dyDescent="0.2">
      <c r="A3155" s="27" t="s">
        <v>65</v>
      </c>
      <c r="B3155" s="13" t="s">
        <v>65</v>
      </c>
      <c r="C3155" s="14">
        <v>694</v>
      </c>
      <c r="D3155" s="13" t="s">
        <v>65</v>
      </c>
      <c r="E3155" s="13" t="s">
        <v>488</v>
      </c>
      <c r="F3155" s="13" t="s">
        <v>313</v>
      </c>
      <c r="G3155" s="14" t="s">
        <v>355</v>
      </c>
      <c r="H3155" s="205">
        <v>96175</v>
      </c>
      <c r="I3155" s="205">
        <v>98002</v>
      </c>
      <c r="J3155" s="205">
        <v>99238</v>
      </c>
      <c r="K3155" s="205">
        <v>101406</v>
      </c>
      <c r="L3155" s="205">
        <v>103436</v>
      </c>
      <c r="M3155">
        <v>105186</v>
      </c>
      <c r="N3155">
        <v>106489</v>
      </c>
      <c r="O3155">
        <v>107182</v>
      </c>
      <c r="P3155">
        <v>108232</v>
      </c>
      <c r="Q3155">
        <v>109031</v>
      </c>
      <c r="R3155">
        <v>109724</v>
      </c>
      <c r="S3155">
        <v>110521</v>
      </c>
      <c r="T3155">
        <v>111665</v>
      </c>
      <c r="U3155">
        <v>113146</v>
      </c>
      <c r="V3155">
        <v>114656</v>
      </c>
      <c r="W3155">
        <v>116024</v>
      </c>
      <c r="X3155">
        <v>117030</v>
      </c>
      <c r="Y3155">
        <v>117426</v>
      </c>
      <c r="Z3155">
        <v>118284</v>
      </c>
      <c r="AA3155">
        <v>118987</v>
      </c>
      <c r="AB3155">
        <v>119566</v>
      </c>
      <c r="AC3155">
        <v>120080</v>
      </c>
      <c r="AD3155">
        <v>120600</v>
      </c>
      <c r="AE3155" s="22" t="s">
        <v>1</v>
      </c>
    </row>
    <row r="3156" spans="1:31" x14ac:dyDescent="0.2">
      <c r="A3156" s="25" t="s">
        <v>65</v>
      </c>
      <c r="B3156" s="11" t="s">
        <v>65</v>
      </c>
      <c r="C3156" s="12">
        <v>694</v>
      </c>
      <c r="D3156" s="11" t="s">
        <v>65</v>
      </c>
      <c r="E3156" s="11" t="s">
        <v>442</v>
      </c>
      <c r="F3156" s="11" t="s">
        <v>312</v>
      </c>
      <c r="G3156" s="12" t="s">
        <v>317</v>
      </c>
      <c r="H3156" s="205">
        <v>93393</v>
      </c>
      <c r="I3156" s="205">
        <v>95197</v>
      </c>
      <c r="J3156" s="205">
        <v>96679</v>
      </c>
      <c r="K3156" s="205">
        <v>98810</v>
      </c>
      <c r="L3156" s="205">
        <v>100922</v>
      </c>
      <c r="M3156">
        <v>102862</v>
      </c>
      <c r="N3156">
        <v>104435</v>
      </c>
      <c r="O3156">
        <v>105445</v>
      </c>
      <c r="P3156">
        <v>106582</v>
      </c>
      <c r="Q3156">
        <v>107392</v>
      </c>
      <c r="R3156">
        <v>108006</v>
      </c>
      <c r="S3156">
        <v>108623</v>
      </c>
      <c r="T3156">
        <v>109480</v>
      </c>
      <c r="U3156">
        <v>110730</v>
      </c>
      <c r="V3156">
        <v>112094</v>
      </c>
      <c r="W3156">
        <v>113439</v>
      </c>
      <c r="X3156">
        <v>114577</v>
      </c>
      <c r="Y3156">
        <v>115296</v>
      </c>
      <c r="Z3156">
        <v>116206</v>
      </c>
      <c r="AA3156">
        <v>116975</v>
      </c>
      <c r="AB3156">
        <v>117619</v>
      </c>
      <c r="AC3156">
        <v>118176</v>
      </c>
      <c r="AD3156">
        <v>118696</v>
      </c>
      <c r="AE3156" s="21" t="s">
        <v>1</v>
      </c>
    </row>
    <row r="3157" spans="1:31" x14ac:dyDescent="0.2">
      <c r="A3157" s="27" t="s">
        <v>65</v>
      </c>
      <c r="B3157" s="13" t="s">
        <v>65</v>
      </c>
      <c r="C3157" s="14">
        <v>694</v>
      </c>
      <c r="D3157" s="13" t="s">
        <v>65</v>
      </c>
      <c r="E3157" s="13" t="s">
        <v>489</v>
      </c>
      <c r="F3157" s="13" t="s">
        <v>313</v>
      </c>
      <c r="G3157" s="14" t="s">
        <v>317</v>
      </c>
      <c r="H3157" s="205">
        <v>92902</v>
      </c>
      <c r="I3157" s="205">
        <v>94862</v>
      </c>
      <c r="J3157" s="205">
        <v>96381</v>
      </c>
      <c r="K3157" s="205">
        <v>98585</v>
      </c>
      <c r="L3157" s="205">
        <v>100715</v>
      </c>
      <c r="M3157">
        <v>102642</v>
      </c>
      <c r="N3157">
        <v>104209</v>
      </c>
      <c r="O3157">
        <v>105266</v>
      </c>
      <c r="P3157">
        <v>106540</v>
      </c>
      <c r="Q3157">
        <v>107504</v>
      </c>
      <c r="R3157">
        <v>108268</v>
      </c>
      <c r="S3157">
        <v>108999</v>
      </c>
      <c r="T3157">
        <v>109902</v>
      </c>
      <c r="U3157">
        <v>111262</v>
      </c>
      <c r="V3157">
        <v>112713</v>
      </c>
      <c r="W3157">
        <v>114115</v>
      </c>
      <c r="X3157">
        <v>115279</v>
      </c>
      <c r="Y3157">
        <v>115990</v>
      </c>
      <c r="Z3157">
        <v>116949</v>
      </c>
      <c r="AA3157">
        <v>117742</v>
      </c>
      <c r="AB3157">
        <v>118387</v>
      </c>
      <c r="AC3157">
        <v>118929</v>
      </c>
      <c r="AD3157">
        <v>119423</v>
      </c>
      <c r="AE3157" s="22" t="s">
        <v>1</v>
      </c>
    </row>
    <row r="3158" spans="1:31" x14ac:dyDescent="0.2">
      <c r="A3158" s="25" t="s">
        <v>65</v>
      </c>
      <c r="B3158" s="11" t="s">
        <v>65</v>
      </c>
      <c r="C3158" s="12">
        <v>694</v>
      </c>
      <c r="D3158" s="11" t="s">
        <v>65</v>
      </c>
      <c r="E3158" s="11" t="s">
        <v>443</v>
      </c>
      <c r="F3158" s="11" t="s">
        <v>312</v>
      </c>
      <c r="G3158" s="12" t="s">
        <v>356</v>
      </c>
      <c r="H3158" s="205">
        <v>90464</v>
      </c>
      <c r="I3158" s="205">
        <v>92328</v>
      </c>
      <c r="J3158" s="205">
        <v>93961</v>
      </c>
      <c r="K3158" s="205">
        <v>96065</v>
      </c>
      <c r="L3158" s="205">
        <v>98219</v>
      </c>
      <c r="M3158">
        <v>100279</v>
      </c>
      <c r="N3158">
        <v>102074</v>
      </c>
      <c r="O3158">
        <v>103428</v>
      </c>
      <c r="P3158">
        <v>104838</v>
      </c>
      <c r="Q3158">
        <v>105851</v>
      </c>
      <c r="R3158">
        <v>106602</v>
      </c>
      <c r="S3158">
        <v>107230</v>
      </c>
      <c r="T3158">
        <v>107930</v>
      </c>
      <c r="U3158">
        <v>109047</v>
      </c>
      <c r="V3158">
        <v>110335</v>
      </c>
      <c r="W3158">
        <v>111663</v>
      </c>
      <c r="X3158">
        <v>112888</v>
      </c>
      <c r="Y3158">
        <v>113828</v>
      </c>
      <c r="Z3158">
        <v>114835</v>
      </c>
      <c r="AA3158">
        <v>115690</v>
      </c>
      <c r="AB3158">
        <v>116412</v>
      </c>
      <c r="AC3158">
        <v>117023</v>
      </c>
      <c r="AD3158">
        <v>117560</v>
      </c>
      <c r="AE3158" s="21" t="s">
        <v>1</v>
      </c>
    </row>
    <row r="3159" spans="1:31" x14ac:dyDescent="0.2">
      <c r="A3159" s="27" t="s">
        <v>65</v>
      </c>
      <c r="B3159" s="13" t="s">
        <v>65</v>
      </c>
      <c r="C3159" s="14">
        <v>694</v>
      </c>
      <c r="D3159" s="13" t="s">
        <v>65</v>
      </c>
      <c r="E3159" s="13" t="s">
        <v>490</v>
      </c>
      <c r="F3159" s="13" t="s">
        <v>313</v>
      </c>
      <c r="G3159" s="14" t="s">
        <v>356</v>
      </c>
      <c r="H3159" s="205">
        <v>89863</v>
      </c>
      <c r="I3159" s="205">
        <v>91894</v>
      </c>
      <c r="J3159" s="205">
        <v>93620</v>
      </c>
      <c r="K3159" s="205">
        <v>95828</v>
      </c>
      <c r="L3159" s="205">
        <v>98021</v>
      </c>
      <c r="M3159">
        <v>100080</v>
      </c>
      <c r="N3159">
        <v>101860</v>
      </c>
      <c r="O3159">
        <v>103223</v>
      </c>
      <c r="P3159">
        <v>104741</v>
      </c>
      <c r="Q3159">
        <v>105889</v>
      </c>
      <c r="R3159">
        <v>106781</v>
      </c>
      <c r="S3159">
        <v>107532</v>
      </c>
      <c r="T3159">
        <v>108305</v>
      </c>
      <c r="U3159">
        <v>109538</v>
      </c>
      <c r="V3159">
        <v>110920</v>
      </c>
      <c r="W3159">
        <v>112317</v>
      </c>
      <c r="X3159">
        <v>113580</v>
      </c>
      <c r="Y3159">
        <v>114524</v>
      </c>
      <c r="Z3159">
        <v>115588</v>
      </c>
      <c r="AA3159">
        <v>116473</v>
      </c>
      <c r="AB3159">
        <v>117201</v>
      </c>
      <c r="AC3159">
        <v>117797</v>
      </c>
      <c r="AD3159">
        <v>118302</v>
      </c>
      <c r="AE3159" s="22" t="s">
        <v>1</v>
      </c>
    </row>
    <row r="3160" spans="1:31" x14ac:dyDescent="0.2">
      <c r="A3160" s="25" t="s">
        <v>65</v>
      </c>
      <c r="B3160" s="11" t="s">
        <v>65</v>
      </c>
      <c r="C3160" s="12">
        <v>694</v>
      </c>
      <c r="D3160" s="11" t="s">
        <v>65</v>
      </c>
      <c r="E3160" s="11" t="s">
        <v>444</v>
      </c>
      <c r="F3160" s="11" t="s">
        <v>312</v>
      </c>
      <c r="G3160" s="12" t="s">
        <v>327</v>
      </c>
      <c r="H3160" s="205">
        <v>87713</v>
      </c>
      <c r="I3160" s="205">
        <v>89603</v>
      </c>
      <c r="J3160" s="205">
        <v>91342</v>
      </c>
      <c r="K3160" s="205">
        <v>93389</v>
      </c>
      <c r="L3160" s="205">
        <v>95549</v>
      </c>
      <c r="M3160">
        <v>97688</v>
      </c>
      <c r="N3160">
        <v>99645</v>
      </c>
      <c r="O3160">
        <v>101269</v>
      </c>
      <c r="P3160">
        <v>102977</v>
      </c>
      <c r="Q3160">
        <v>104213</v>
      </c>
      <c r="R3160">
        <v>105119</v>
      </c>
      <c r="S3160">
        <v>105838</v>
      </c>
      <c r="T3160">
        <v>106489</v>
      </c>
      <c r="U3160">
        <v>107469</v>
      </c>
      <c r="V3160">
        <v>108673</v>
      </c>
      <c r="W3160">
        <v>109977</v>
      </c>
      <c r="X3160">
        <v>111239</v>
      </c>
      <c r="Y3160">
        <v>112330</v>
      </c>
      <c r="Z3160">
        <v>113436</v>
      </c>
      <c r="AA3160">
        <v>114378</v>
      </c>
      <c r="AB3160">
        <v>115178</v>
      </c>
      <c r="AC3160">
        <v>115861</v>
      </c>
      <c r="AD3160">
        <v>116440</v>
      </c>
      <c r="AE3160" s="21" t="s">
        <v>1</v>
      </c>
    </row>
    <row r="3161" spans="1:31" x14ac:dyDescent="0.2">
      <c r="A3161" s="27" t="s">
        <v>65</v>
      </c>
      <c r="B3161" s="13" t="s">
        <v>65</v>
      </c>
      <c r="C3161" s="14">
        <v>694</v>
      </c>
      <c r="D3161" s="13" t="s">
        <v>65</v>
      </c>
      <c r="E3161" s="13" t="s">
        <v>491</v>
      </c>
      <c r="F3161" s="13" t="s">
        <v>313</v>
      </c>
      <c r="G3161" s="14" t="s">
        <v>327</v>
      </c>
      <c r="H3161" s="205">
        <v>87041</v>
      </c>
      <c r="I3161" s="205">
        <v>89092</v>
      </c>
      <c r="J3161" s="205">
        <v>90955</v>
      </c>
      <c r="K3161" s="205">
        <v>93138</v>
      </c>
      <c r="L3161" s="205">
        <v>95361</v>
      </c>
      <c r="M3161">
        <v>97511</v>
      </c>
      <c r="N3161">
        <v>99457</v>
      </c>
      <c r="O3161">
        <v>101070</v>
      </c>
      <c r="P3161">
        <v>102856</v>
      </c>
      <c r="Q3161">
        <v>104208</v>
      </c>
      <c r="R3161">
        <v>105244</v>
      </c>
      <c r="S3161">
        <v>106085</v>
      </c>
      <c r="T3161">
        <v>106826</v>
      </c>
      <c r="U3161">
        <v>107928</v>
      </c>
      <c r="V3161">
        <v>109233</v>
      </c>
      <c r="W3161">
        <v>110614</v>
      </c>
      <c r="X3161">
        <v>111926</v>
      </c>
      <c r="Y3161">
        <v>113035</v>
      </c>
      <c r="Z3161">
        <v>114207</v>
      </c>
      <c r="AA3161">
        <v>115187</v>
      </c>
      <c r="AB3161">
        <v>115999</v>
      </c>
      <c r="AC3161">
        <v>116670</v>
      </c>
      <c r="AD3161">
        <v>117217</v>
      </c>
      <c r="AE3161" s="22" t="s">
        <v>1</v>
      </c>
    </row>
    <row r="3162" spans="1:31" x14ac:dyDescent="0.2">
      <c r="A3162" s="25" t="s">
        <v>65</v>
      </c>
      <c r="B3162" s="11" t="s">
        <v>65</v>
      </c>
      <c r="C3162" s="12">
        <v>694</v>
      </c>
      <c r="D3162" s="11" t="s">
        <v>65</v>
      </c>
      <c r="E3162" s="11" t="s">
        <v>445</v>
      </c>
      <c r="F3162" s="11" t="s">
        <v>312</v>
      </c>
      <c r="G3162" s="12" t="s">
        <v>320</v>
      </c>
      <c r="H3162" s="205">
        <v>85118</v>
      </c>
      <c r="I3162" s="205">
        <v>87010</v>
      </c>
      <c r="J3162" s="205">
        <v>88817</v>
      </c>
      <c r="K3162" s="205">
        <v>90799</v>
      </c>
      <c r="L3162" s="205">
        <v>92911</v>
      </c>
      <c r="M3162">
        <v>95091</v>
      </c>
      <c r="N3162">
        <v>97166</v>
      </c>
      <c r="O3162">
        <v>98994</v>
      </c>
      <c r="P3162">
        <v>100928</v>
      </c>
      <c r="Q3162">
        <v>102508</v>
      </c>
      <c r="R3162">
        <v>103588</v>
      </c>
      <c r="S3162">
        <v>104414</v>
      </c>
      <c r="T3162">
        <v>105108</v>
      </c>
      <c r="U3162">
        <v>106006</v>
      </c>
      <c r="V3162">
        <v>107066</v>
      </c>
      <c r="W3162">
        <v>108337</v>
      </c>
      <c r="X3162">
        <v>109626</v>
      </c>
      <c r="Y3162">
        <v>110808</v>
      </c>
      <c r="Z3162">
        <v>111986</v>
      </c>
      <c r="AA3162">
        <v>113048</v>
      </c>
      <c r="AB3162">
        <v>113926</v>
      </c>
      <c r="AC3162">
        <v>114678</v>
      </c>
      <c r="AD3162">
        <v>115321</v>
      </c>
      <c r="AE3162" s="21" t="s">
        <v>1</v>
      </c>
    </row>
    <row r="3163" spans="1:31" x14ac:dyDescent="0.2">
      <c r="A3163" s="27" t="s">
        <v>65</v>
      </c>
      <c r="B3163" s="13" t="s">
        <v>65</v>
      </c>
      <c r="C3163" s="14">
        <v>694</v>
      </c>
      <c r="D3163" s="13" t="s">
        <v>65</v>
      </c>
      <c r="E3163" s="13" t="s">
        <v>492</v>
      </c>
      <c r="F3163" s="13" t="s">
        <v>313</v>
      </c>
      <c r="G3163" s="14" t="s">
        <v>320</v>
      </c>
      <c r="H3163" s="205">
        <v>84408</v>
      </c>
      <c r="I3163" s="205">
        <v>86448</v>
      </c>
      <c r="J3163" s="205">
        <v>88388</v>
      </c>
      <c r="K3163" s="205">
        <v>90524</v>
      </c>
      <c r="L3163" s="205">
        <v>92740</v>
      </c>
      <c r="M3163">
        <v>94946</v>
      </c>
      <c r="N3163">
        <v>97014</v>
      </c>
      <c r="O3163">
        <v>98826</v>
      </c>
      <c r="P3163">
        <v>100815</v>
      </c>
      <c r="Q3163">
        <v>102482</v>
      </c>
      <c r="R3163">
        <v>103680</v>
      </c>
      <c r="S3163">
        <v>104625</v>
      </c>
      <c r="T3163">
        <v>105418</v>
      </c>
      <c r="U3163">
        <v>106438</v>
      </c>
      <c r="V3163">
        <v>107609</v>
      </c>
      <c r="W3163">
        <v>108964</v>
      </c>
      <c r="X3163">
        <v>110313</v>
      </c>
      <c r="Y3163">
        <v>111526</v>
      </c>
      <c r="Z3163">
        <v>112778</v>
      </c>
      <c r="AA3163">
        <v>113892</v>
      </c>
      <c r="AB3163">
        <v>114788</v>
      </c>
      <c r="AC3163">
        <v>115534</v>
      </c>
      <c r="AD3163">
        <v>116149</v>
      </c>
      <c r="AE3163" s="22" t="s">
        <v>1</v>
      </c>
    </row>
    <row r="3164" spans="1:31" x14ac:dyDescent="0.2">
      <c r="A3164" s="25" t="s">
        <v>65</v>
      </c>
      <c r="B3164" s="11" t="s">
        <v>65</v>
      </c>
      <c r="C3164" s="12">
        <v>694</v>
      </c>
      <c r="D3164" s="11" t="s">
        <v>65</v>
      </c>
      <c r="E3164" s="11" t="s">
        <v>446</v>
      </c>
      <c r="F3164" s="11" t="s">
        <v>312</v>
      </c>
      <c r="G3164" s="12" t="s">
        <v>326</v>
      </c>
      <c r="H3164" s="205">
        <v>82657</v>
      </c>
      <c r="I3164" s="205">
        <v>84531</v>
      </c>
      <c r="J3164" s="205">
        <v>86380</v>
      </c>
      <c r="K3164" s="205">
        <v>88304</v>
      </c>
      <c r="L3164" s="205">
        <v>90348</v>
      </c>
      <c r="M3164">
        <v>92490</v>
      </c>
      <c r="N3164">
        <v>94642</v>
      </c>
      <c r="O3164">
        <v>96627</v>
      </c>
      <c r="P3164">
        <v>98669</v>
      </c>
      <c r="Q3164">
        <v>100569</v>
      </c>
      <c r="R3164">
        <v>102038</v>
      </c>
      <c r="S3164">
        <v>102988</v>
      </c>
      <c r="T3164">
        <v>103741</v>
      </c>
      <c r="U3164">
        <v>104640</v>
      </c>
      <c r="V3164">
        <v>105580</v>
      </c>
      <c r="W3164">
        <v>106700</v>
      </c>
      <c r="X3164">
        <v>108007</v>
      </c>
      <c r="Y3164">
        <v>109268</v>
      </c>
      <c r="Z3164">
        <v>110477</v>
      </c>
      <c r="AA3164">
        <v>111647</v>
      </c>
      <c r="AB3164">
        <v>112665</v>
      </c>
      <c r="AC3164">
        <v>113486</v>
      </c>
      <c r="AD3164">
        <v>114189</v>
      </c>
      <c r="AE3164" s="21" t="s">
        <v>1</v>
      </c>
    </row>
    <row r="3165" spans="1:31" x14ac:dyDescent="0.2">
      <c r="A3165" s="27" t="s">
        <v>65</v>
      </c>
      <c r="B3165" s="13" t="s">
        <v>65</v>
      </c>
      <c r="C3165" s="14">
        <v>694</v>
      </c>
      <c r="D3165" s="13" t="s">
        <v>65</v>
      </c>
      <c r="E3165" s="13" t="s">
        <v>493</v>
      </c>
      <c r="F3165" s="13" t="s">
        <v>313</v>
      </c>
      <c r="G3165" s="14" t="s">
        <v>326</v>
      </c>
      <c r="H3165" s="205">
        <v>81935</v>
      </c>
      <c r="I3165" s="205">
        <v>83937</v>
      </c>
      <c r="J3165" s="205">
        <v>85918</v>
      </c>
      <c r="K3165" s="205">
        <v>87992</v>
      </c>
      <c r="L3165" s="205">
        <v>90175</v>
      </c>
      <c r="M3165">
        <v>92394</v>
      </c>
      <c r="N3165">
        <v>94545</v>
      </c>
      <c r="O3165">
        <v>96509</v>
      </c>
      <c r="P3165">
        <v>98593</v>
      </c>
      <c r="Q3165">
        <v>100554</v>
      </c>
      <c r="R3165">
        <v>102113</v>
      </c>
      <c r="S3165">
        <v>103177</v>
      </c>
      <c r="T3165">
        <v>104035</v>
      </c>
      <c r="U3165">
        <v>105051</v>
      </c>
      <c r="V3165">
        <v>106108</v>
      </c>
      <c r="W3165">
        <v>107325</v>
      </c>
      <c r="X3165">
        <v>108700</v>
      </c>
      <c r="Y3165">
        <v>110004</v>
      </c>
      <c r="Z3165">
        <v>111288</v>
      </c>
      <c r="AA3165">
        <v>112523</v>
      </c>
      <c r="AB3165">
        <v>113578</v>
      </c>
      <c r="AC3165">
        <v>114398</v>
      </c>
      <c r="AD3165">
        <v>115079</v>
      </c>
      <c r="AE3165" s="22" t="s">
        <v>1</v>
      </c>
    </row>
    <row r="3166" spans="1:31" x14ac:dyDescent="0.2">
      <c r="A3166" s="25" t="s">
        <v>65</v>
      </c>
      <c r="B3166" s="11" t="s">
        <v>65</v>
      </c>
      <c r="C3166" s="12">
        <v>694</v>
      </c>
      <c r="D3166" s="11" t="s">
        <v>65</v>
      </c>
      <c r="E3166" s="11" t="s">
        <v>447</v>
      </c>
      <c r="F3166" s="11" t="s">
        <v>312</v>
      </c>
      <c r="G3166" s="12" t="s">
        <v>318</v>
      </c>
      <c r="H3166" s="205">
        <v>80339</v>
      </c>
      <c r="I3166" s="205">
        <v>82151</v>
      </c>
      <c r="J3166" s="205">
        <v>84016</v>
      </c>
      <c r="K3166" s="205">
        <v>85894</v>
      </c>
      <c r="L3166" s="205">
        <v>87881</v>
      </c>
      <c r="M3166">
        <v>89951</v>
      </c>
      <c r="N3166">
        <v>92077</v>
      </c>
      <c r="O3166">
        <v>94176</v>
      </c>
      <c r="P3166">
        <v>96260</v>
      </c>
      <c r="Q3166">
        <v>98327</v>
      </c>
      <c r="R3166">
        <v>100209</v>
      </c>
      <c r="S3166">
        <v>101595</v>
      </c>
      <c r="T3166">
        <v>102421</v>
      </c>
      <c r="U3166">
        <v>103306</v>
      </c>
      <c r="V3166">
        <v>104228</v>
      </c>
      <c r="W3166">
        <v>105191</v>
      </c>
      <c r="X3166">
        <v>106339</v>
      </c>
      <c r="Y3166">
        <v>107670</v>
      </c>
      <c r="Z3166">
        <v>108927</v>
      </c>
      <c r="AA3166">
        <v>110151</v>
      </c>
      <c r="AB3166">
        <v>111312</v>
      </c>
      <c r="AC3166">
        <v>112293</v>
      </c>
      <c r="AD3166">
        <v>113056</v>
      </c>
      <c r="AE3166" s="21" t="s">
        <v>1</v>
      </c>
    </row>
    <row r="3167" spans="1:31" x14ac:dyDescent="0.2">
      <c r="A3167" s="27" t="s">
        <v>65</v>
      </c>
      <c r="B3167" s="13" t="s">
        <v>65</v>
      </c>
      <c r="C3167" s="14">
        <v>694</v>
      </c>
      <c r="D3167" s="13" t="s">
        <v>65</v>
      </c>
      <c r="E3167" s="13" t="s">
        <v>494</v>
      </c>
      <c r="F3167" s="13" t="s">
        <v>313</v>
      </c>
      <c r="G3167" s="14" t="s">
        <v>318</v>
      </c>
      <c r="H3167" s="205">
        <v>79671</v>
      </c>
      <c r="I3167" s="205">
        <v>81532</v>
      </c>
      <c r="J3167" s="205">
        <v>83526</v>
      </c>
      <c r="K3167" s="205">
        <v>85542</v>
      </c>
      <c r="L3167" s="205">
        <v>87674</v>
      </c>
      <c r="M3167">
        <v>89875</v>
      </c>
      <c r="N3167">
        <v>92060</v>
      </c>
      <c r="O3167">
        <v>94134</v>
      </c>
      <c r="P3167">
        <v>96240</v>
      </c>
      <c r="Q3167">
        <v>98353</v>
      </c>
      <c r="R3167">
        <v>100297</v>
      </c>
      <c r="S3167">
        <v>101770</v>
      </c>
      <c r="T3167">
        <v>102704</v>
      </c>
      <c r="U3167">
        <v>103703</v>
      </c>
      <c r="V3167">
        <v>104741</v>
      </c>
      <c r="W3167">
        <v>105813</v>
      </c>
      <c r="X3167">
        <v>107046</v>
      </c>
      <c r="Y3167">
        <v>108427</v>
      </c>
      <c r="Z3167">
        <v>109756</v>
      </c>
      <c r="AA3167">
        <v>111052</v>
      </c>
      <c r="AB3167">
        <v>112269</v>
      </c>
      <c r="AC3167">
        <v>113273</v>
      </c>
      <c r="AD3167">
        <v>114018</v>
      </c>
      <c r="AE3167" s="22" t="s">
        <v>1</v>
      </c>
    </row>
    <row r="3168" spans="1:31" x14ac:dyDescent="0.2">
      <c r="A3168" s="25" t="s">
        <v>65</v>
      </c>
      <c r="B3168" s="11" t="s">
        <v>65</v>
      </c>
      <c r="C3168" s="12">
        <v>694</v>
      </c>
      <c r="D3168" s="11" t="s">
        <v>65</v>
      </c>
      <c r="E3168" s="11" t="s">
        <v>448</v>
      </c>
      <c r="F3168" s="11" t="s">
        <v>312</v>
      </c>
      <c r="G3168" s="12" t="s">
        <v>333</v>
      </c>
      <c r="H3168" s="205">
        <v>78156</v>
      </c>
      <c r="I3168" s="205">
        <v>79888</v>
      </c>
      <c r="J3168" s="205">
        <v>81713</v>
      </c>
      <c r="K3168" s="205">
        <v>83537</v>
      </c>
      <c r="L3168" s="205">
        <v>85494</v>
      </c>
      <c r="M3168">
        <v>87511</v>
      </c>
      <c r="N3168">
        <v>89563</v>
      </c>
      <c r="O3168">
        <v>91649</v>
      </c>
      <c r="P3168">
        <v>93790</v>
      </c>
      <c r="Q3168">
        <v>95876</v>
      </c>
      <c r="R3168">
        <v>97984</v>
      </c>
      <c r="S3168">
        <v>99875</v>
      </c>
      <c r="T3168">
        <v>101183</v>
      </c>
      <c r="U3168">
        <v>101993</v>
      </c>
      <c r="V3168">
        <v>102926</v>
      </c>
      <c r="W3168">
        <v>103851</v>
      </c>
      <c r="X3168">
        <v>104807</v>
      </c>
      <c r="Y3168">
        <v>105973</v>
      </c>
      <c r="Z3168">
        <v>107322</v>
      </c>
      <c r="AA3168">
        <v>108590</v>
      </c>
      <c r="AB3168">
        <v>109829</v>
      </c>
      <c r="AC3168">
        <v>110988</v>
      </c>
      <c r="AD3168">
        <v>111932</v>
      </c>
      <c r="AE3168" s="21" t="s">
        <v>1</v>
      </c>
    </row>
    <row r="3169" spans="1:31" x14ac:dyDescent="0.2">
      <c r="A3169" s="27" t="s">
        <v>65</v>
      </c>
      <c r="B3169" s="13" t="s">
        <v>65</v>
      </c>
      <c r="C3169" s="14">
        <v>694</v>
      </c>
      <c r="D3169" s="13" t="s">
        <v>65</v>
      </c>
      <c r="E3169" s="13" t="s">
        <v>495</v>
      </c>
      <c r="F3169" s="13" t="s">
        <v>313</v>
      </c>
      <c r="G3169" s="14" t="s">
        <v>333</v>
      </c>
      <c r="H3169" s="205">
        <v>77628</v>
      </c>
      <c r="I3169" s="205">
        <v>79317</v>
      </c>
      <c r="J3169" s="205">
        <v>81189</v>
      </c>
      <c r="K3169" s="205">
        <v>83153</v>
      </c>
      <c r="L3169" s="205">
        <v>85242</v>
      </c>
      <c r="M3169">
        <v>87406</v>
      </c>
      <c r="N3169">
        <v>89588</v>
      </c>
      <c r="O3169">
        <v>91717</v>
      </c>
      <c r="P3169">
        <v>93848</v>
      </c>
      <c r="Q3169">
        <v>95964</v>
      </c>
      <c r="R3169">
        <v>98118</v>
      </c>
      <c r="S3169">
        <v>100064</v>
      </c>
      <c r="T3169">
        <v>101454</v>
      </c>
      <c r="U3169">
        <v>102380</v>
      </c>
      <c r="V3169">
        <v>103428</v>
      </c>
      <c r="W3169">
        <v>104465</v>
      </c>
      <c r="X3169">
        <v>105523</v>
      </c>
      <c r="Y3169">
        <v>106759</v>
      </c>
      <c r="Z3169">
        <v>108174</v>
      </c>
      <c r="AA3169">
        <v>109509</v>
      </c>
      <c r="AB3169">
        <v>110817</v>
      </c>
      <c r="AC3169">
        <v>112025</v>
      </c>
      <c r="AD3169">
        <v>112978</v>
      </c>
      <c r="AE3169" s="22" t="s">
        <v>1</v>
      </c>
    </row>
    <row r="3170" spans="1:31" x14ac:dyDescent="0.2">
      <c r="A3170" s="25" t="s">
        <v>65</v>
      </c>
      <c r="B3170" s="11" t="s">
        <v>65</v>
      </c>
      <c r="C3170" s="12">
        <v>694</v>
      </c>
      <c r="D3170" s="11" t="s">
        <v>65</v>
      </c>
      <c r="E3170" s="11" t="s">
        <v>449</v>
      </c>
      <c r="F3170" s="11" t="s">
        <v>312</v>
      </c>
      <c r="G3170" s="12" t="s">
        <v>340</v>
      </c>
      <c r="H3170" s="205">
        <v>76077</v>
      </c>
      <c r="I3170" s="205">
        <v>77745</v>
      </c>
      <c r="J3170" s="205">
        <v>79504</v>
      </c>
      <c r="K3170" s="205">
        <v>81225</v>
      </c>
      <c r="L3170" s="205">
        <v>83142</v>
      </c>
      <c r="M3170">
        <v>85147</v>
      </c>
      <c r="N3170">
        <v>87148</v>
      </c>
      <c r="O3170">
        <v>89160</v>
      </c>
      <c r="P3170">
        <v>91252</v>
      </c>
      <c r="Q3170">
        <v>93388</v>
      </c>
      <c r="R3170">
        <v>95491</v>
      </c>
      <c r="S3170">
        <v>97666</v>
      </c>
      <c r="T3170">
        <v>99572</v>
      </c>
      <c r="U3170">
        <v>100745</v>
      </c>
      <c r="V3170">
        <v>101619</v>
      </c>
      <c r="W3170">
        <v>102582</v>
      </c>
      <c r="X3170">
        <v>103481</v>
      </c>
      <c r="Y3170">
        <v>104418</v>
      </c>
      <c r="Z3170">
        <v>105618</v>
      </c>
      <c r="AA3170">
        <v>106977</v>
      </c>
      <c r="AB3170">
        <v>108257</v>
      </c>
      <c r="AC3170">
        <v>109518</v>
      </c>
      <c r="AD3170">
        <v>110675</v>
      </c>
      <c r="AE3170" s="21" t="s">
        <v>1</v>
      </c>
    </row>
    <row r="3171" spans="1:31" x14ac:dyDescent="0.2">
      <c r="A3171" s="27" t="s">
        <v>65</v>
      </c>
      <c r="B3171" s="13" t="s">
        <v>65</v>
      </c>
      <c r="C3171" s="14">
        <v>694</v>
      </c>
      <c r="D3171" s="13" t="s">
        <v>65</v>
      </c>
      <c r="E3171" s="13" t="s">
        <v>496</v>
      </c>
      <c r="F3171" s="13" t="s">
        <v>313</v>
      </c>
      <c r="G3171" s="14" t="s">
        <v>340</v>
      </c>
      <c r="H3171" s="205">
        <v>75750</v>
      </c>
      <c r="I3171" s="205">
        <v>77317</v>
      </c>
      <c r="J3171" s="205">
        <v>79020</v>
      </c>
      <c r="K3171" s="205">
        <v>80806</v>
      </c>
      <c r="L3171" s="205">
        <v>82855</v>
      </c>
      <c r="M3171">
        <v>84990</v>
      </c>
      <c r="N3171">
        <v>87148</v>
      </c>
      <c r="O3171">
        <v>89292</v>
      </c>
      <c r="P3171">
        <v>91419</v>
      </c>
      <c r="Q3171">
        <v>93555</v>
      </c>
      <c r="R3171">
        <v>95692</v>
      </c>
      <c r="S3171">
        <v>97907</v>
      </c>
      <c r="T3171">
        <v>99860</v>
      </c>
      <c r="U3171">
        <v>101122</v>
      </c>
      <c r="V3171">
        <v>102112</v>
      </c>
      <c r="W3171">
        <v>103186</v>
      </c>
      <c r="X3171">
        <v>104194</v>
      </c>
      <c r="Y3171">
        <v>105224</v>
      </c>
      <c r="Z3171">
        <v>106498</v>
      </c>
      <c r="AA3171">
        <v>107921</v>
      </c>
      <c r="AB3171">
        <v>109265</v>
      </c>
      <c r="AC3171">
        <v>110591</v>
      </c>
      <c r="AD3171">
        <v>111790</v>
      </c>
      <c r="AE3171" s="22" t="s">
        <v>1</v>
      </c>
    </row>
    <row r="3172" spans="1:31" x14ac:dyDescent="0.2">
      <c r="A3172" s="25" t="s">
        <v>65</v>
      </c>
      <c r="B3172" s="11" t="s">
        <v>65</v>
      </c>
      <c r="C3172" s="12">
        <v>694</v>
      </c>
      <c r="D3172" s="11" t="s">
        <v>65</v>
      </c>
      <c r="E3172" s="11" t="s">
        <v>450</v>
      </c>
      <c r="F3172" s="11" t="s">
        <v>312</v>
      </c>
      <c r="G3172" s="12" t="s">
        <v>329</v>
      </c>
      <c r="H3172" s="205">
        <v>74084</v>
      </c>
      <c r="I3172" s="205">
        <v>75691</v>
      </c>
      <c r="J3172" s="205">
        <v>77398</v>
      </c>
      <c r="K3172" s="205">
        <v>79004</v>
      </c>
      <c r="L3172" s="205">
        <v>80820</v>
      </c>
      <c r="M3172">
        <v>82798</v>
      </c>
      <c r="N3172">
        <v>84808</v>
      </c>
      <c r="O3172">
        <v>86772</v>
      </c>
      <c r="P3172">
        <v>88750</v>
      </c>
      <c r="Q3172">
        <v>90840</v>
      </c>
      <c r="R3172">
        <v>92985</v>
      </c>
      <c r="S3172">
        <v>95131</v>
      </c>
      <c r="T3172">
        <v>97379</v>
      </c>
      <c r="U3172">
        <v>99120</v>
      </c>
      <c r="V3172">
        <v>100362</v>
      </c>
      <c r="W3172">
        <v>101280</v>
      </c>
      <c r="X3172">
        <v>102244</v>
      </c>
      <c r="Y3172">
        <v>103105</v>
      </c>
      <c r="Z3172">
        <v>104048</v>
      </c>
      <c r="AA3172">
        <v>105266</v>
      </c>
      <c r="AB3172">
        <v>106637</v>
      </c>
      <c r="AC3172">
        <v>107935</v>
      </c>
      <c r="AD3172">
        <v>109218</v>
      </c>
      <c r="AE3172" s="21" t="s">
        <v>1</v>
      </c>
    </row>
    <row r="3173" spans="1:31" x14ac:dyDescent="0.2">
      <c r="A3173" s="27" t="s">
        <v>65</v>
      </c>
      <c r="B3173" s="13" t="s">
        <v>65</v>
      </c>
      <c r="C3173" s="14">
        <v>694</v>
      </c>
      <c r="D3173" s="13" t="s">
        <v>65</v>
      </c>
      <c r="E3173" s="13" t="s">
        <v>497</v>
      </c>
      <c r="F3173" s="13" t="s">
        <v>313</v>
      </c>
      <c r="G3173" s="14" t="s">
        <v>329</v>
      </c>
      <c r="H3173" s="205">
        <v>73969</v>
      </c>
      <c r="I3173" s="205">
        <v>75474</v>
      </c>
      <c r="J3173" s="205">
        <v>77062</v>
      </c>
      <c r="K3173" s="205">
        <v>78622</v>
      </c>
      <c r="L3173" s="205">
        <v>80496</v>
      </c>
      <c r="M3173">
        <v>82603</v>
      </c>
      <c r="N3173">
        <v>84749</v>
      </c>
      <c r="O3173">
        <v>86884</v>
      </c>
      <c r="P3173">
        <v>88978</v>
      </c>
      <c r="Q3173">
        <v>91114</v>
      </c>
      <c r="R3173">
        <v>93266</v>
      </c>
      <c r="S3173">
        <v>95444</v>
      </c>
      <c r="T3173">
        <v>97723</v>
      </c>
      <c r="U3173">
        <v>99512</v>
      </c>
      <c r="V3173">
        <v>100844</v>
      </c>
      <c r="W3173">
        <v>101877</v>
      </c>
      <c r="X3173">
        <v>102949</v>
      </c>
      <c r="Y3173">
        <v>103914</v>
      </c>
      <c r="Z3173">
        <v>104947</v>
      </c>
      <c r="AA3173">
        <v>106238</v>
      </c>
      <c r="AB3173">
        <v>107670</v>
      </c>
      <c r="AC3173">
        <v>109029</v>
      </c>
      <c r="AD3173">
        <v>110374</v>
      </c>
      <c r="AE3173" s="22" t="s">
        <v>1</v>
      </c>
    </row>
    <row r="3174" spans="1:31" x14ac:dyDescent="0.2">
      <c r="A3174" s="25" t="s">
        <v>65</v>
      </c>
      <c r="B3174" s="11" t="s">
        <v>65</v>
      </c>
      <c r="C3174" s="12">
        <v>694</v>
      </c>
      <c r="D3174" s="11" t="s">
        <v>65</v>
      </c>
      <c r="E3174" s="11" t="s">
        <v>451</v>
      </c>
      <c r="F3174" s="11" t="s">
        <v>312</v>
      </c>
      <c r="G3174" s="12" t="s">
        <v>361</v>
      </c>
      <c r="H3174" s="205">
        <v>72185</v>
      </c>
      <c r="I3174" s="205">
        <v>73701</v>
      </c>
      <c r="J3174" s="205">
        <v>75367</v>
      </c>
      <c r="K3174" s="205">
        <v>76890</v>
      </c>
      <c r="L3174" s="205">
        <v>78586</v>
      </c>
      <c r="M3174">
        <v>80463</v>
      </c>
      <c r="N3174">
        <v>82461</v>
      </c>
      <c r="O3174">
        <v>84455</v>
      </c>
      <c r="P3174">
        <v>86347</v>
      </c>
      <c r="Q3174">
        <v>88324</v>
      </c>
      <c r="R3174">
        <v>90426</v>
      </c>
      <c r="S3174">
        <v>92605</v>
      </c>
      <c r="T3174">
        <v>94800</v>
      </c>
      <c r="U3174">
        <v>96908</v>
      </c>
      <c r="V3174">
        <v>98721</v>
      </c>
      <c r="W3174">
        <v>100013</v>
      </c>
      <c r="X3174">
        <v>100948</v>
      </c>
      <c r="Y3174">
        <v>101900</v>
      </c>
      <c r="Z3174">
        <v>102711</v>
      </c>
      <c r="AA3174">
        <v>103681</v>
      </c>
      <c r="AB3174">
        <v>104919</v>
      </c>
      <c r="AC3174">
        <v>106307</v>
      </c>
      <c r="AD3174">
        <v>107623</v>
      </c>
      <c r="AE3174" s="21" t="s">
        <v>1</v>
      </c>
    </row>
    <row r="3175" spans="1:31" x14ac:dyDescent="0.2">
      <c r="A3175" s="27" t="s">
        <v>65</v>
      </c>
      <c r="B3175" s="13" t="s">
        <v>65</v>
      </c>
      <c r="C3175" s="14">
        <v>694</v>
      </c>
      <c r="D3175" s="13" t="s">
        <v>65</v>
      </c>
      <c r="E3175" s="13" t="s">
        <v>498</v>
      </c>
      <c r="F3175" s="13" t="s">
        <v>313</v>
      </c>
      <c r="G3175" s="14" t="s">
        <v>361</v>
      </c>
      <c r="H3175" s="205">
        <v>72296</v>
      </c>
      <c r="I3175" s="205">
        <v>73698</v>
      </c>
      <c r="J3175" s="205">
        <v>75252</v>
      </c>
      <c r="K3175" s="205">
        <v>76650</v>
      </c>
      <c r="L3175" s="205">
        <v>78294</v>
      </c>
      <c r="M3175">
        <v>80230</v>
      </c>
      <c r="N3175">
        <v>82362</v>
      </c>
      <c r="O3175">
        <v>84501</v>
      </c>
      <c r="P3175">
        <v>86553</v>
      </c>
      <c r="Q3175">
        <v>88657</v>
      </c>
      <c r="R3175">
        <v>90813</v>
      </c>
      <c r="S3175">
        <v>93000</v>
      </c>
      <c r="T3175">
        <v>95223</v>
      </c>
      <c r="U3175">
        <v>97354</v>
      </c>
      <c r="V3175">
        <v>99218</v>
      </c>
      <c r="W3175">
        <v>100600</v>
      </c>
      <c r="X3175">
        <v>101647</v>
      </c>
      <c r="Y3175">
        <v>102704</v>
      </c>
      <c r="Z3175">
        <v>103612</v>
      </c>
      <c r="AA3175">
        <v>104671</v>
      </c>
      <c r="AB3175">
        <v>105980</v>
      </c>
      <c r="AC3175">
        <v>107427</v>
      </c>
      <c r="AD3175">
        <v>108802</v>
      </c>
      <c r="AE3175" s="22" t="s">
        <v>1</v>
      </c>
    </row>
    <row r="3176" spans="1:31" x14ac:dyDescent="0.2">
      <c r="A3176" s="25" t="s">
        <v>65</v>
      </c>
      <c r="B3176" s="11" t="s">
        <v>65</v>
      </c>
      <c r="C3176" s="12">
        <v>694</v>
      </c>
      <c r="D3176" s="11" t="s">
        <v>65</v>
      </c>
      <c r="E3176" s="11" t="s">
        <v>452</v>
      </c>
      <c r="F3176" s="11" t="s">
        <v>312</v>
      </c>
      <c r="G3176" s="12" t="s">
        <v>328</v>
      </c>
      <c r="H3176" s="205">
        <v>70236</v>
      </c>
      <c r="I3176" s="205">
        <v>71786</v>
      </c>
      <c r="J3176" s="205">
        <v>73379</v>
      </c>
      <c r="K3176" s="205">
        <v>74851</v>
      </c>
      <c r="L3176" s="205">
        <v>76460</v>
      </c>
      <c r="M3176">
        <v>78215</v>
      </c>
      <c r="N3176">
        <v>80114</v>
      </c>
      <c r="O3176">
        <v>82111</v>
      </c>
      <c r="P3176">
        <v>84016</v>
      </c>
      <c r="Q3176">
        <v>85908</v>
      </c>
      <c r="R3176">
        <v>87897</v>
      </c>
      <c r="S3176">
        <v>90036</v>
      </c>
      <c r="T3176">
        <v>92255</v>
      </c>
      <c r="U3176">
        <v>94307</v>
      </c>
      <c r="V3176">
        <v>96489</v>
      </c>
      <c r="W3176">
        <v>98356</v>
      </c>
      <c r="X3176">
        <v>99670</v>
      </c>
      <c r="Y3176">
        <v>100609</v>
      </c>
      <c r="Z3176">
        <v>101477</v>
      </c>
      <c r="AA3176">
        <v>102321</v>
      </c>
      <c r="AB3176">
        <v>103319</v>
      </c>
      <c r="AC3176">
        <v>104582</v>
      </c>
      <c r="AD3176">
        <v>105989</v>
      </c>
      <c r="AE3176" s="21" t="s">
        <v>1</v>
      </c>
    </row>
    <row r="3177" spans="1:31" x14ac:dyDescent="0.2">
      <c r="A3177" s="27" t="s">
        <v>65</v>
      </c>
      <c r="B3177" s="13" t="s">
        <v>65</v>
      </c>
      <c r="C3177" s="14">
        <v>694</v>
      </c>
      <c r="D3177" s="13" t="s">
        <v>65</v>
      </c>
      <c r="E3177" s="13" t="s">
        <v>499</v>
      </c>
      <c r="F3177" s="13" t="s">
        <v>313</v>
      </c>
      <c r="G3177" s="14" t="s">
        <v>328</v>
      </c>
      <c r="H3177" s="205">
        <v>70577</v>
      </c>
      <c r="I3177" s="205">
        <v>72007</v>
      </c>
      <c r="J3177" s="205">
        <v>73479</v>
      </c>
      <c r="K3177" s="205">
        <v>74825</v>
      </c>
      <c r="L3177" s="205">
        <v>76306</v>
      </c>
      <c r="M3177">
        <v>78010</v>
      </c>
      <c r="N3177">
        <v>79974</v>
      </c>
      <c r="O3177">
        <v>82113</v>
      </c>
      <c r="P3177">
        <v>84152</v>
      </c>
      <c r="Q3177">
        <v>86215</v>
      </c>
      <c r="R3177">
        <v>88340</v>
      </c>
      <c r="S3177">
        <v>90535</v>
      </c>
      <c r="T3177">
        <v>92761</v>
      </c>
      <c r="U3177">
        <v>94829</v>
      </c>
      <c r="V3177">
        <v>97037</v>
      </c>
      <c r="W3177">
        <v>98956</v>
      </c>
      <c r="X3177">
        <v>100360</v>
      </c>
      <c r="Y3177">
        <v>101409</v>
      </c>
      <c r="Z3177">
        <v>102371</v>
      </c>
      <c r="AA3177">
        <v>103311</v>
      </c>
      <c r="AB3177">
        <v>104397</v>
      </c>
      <c r="AC3177">
        <v>105730</v>
      </c>
      <c r="AD3177">
        <v>107194</v>
      </c>
      <c r="AE3177" s="22" t="s">
        <v>1</v>
      </c>
    </row>
    <row r="3178" spans="1:31" x14ac:dyDescent="0.2">
      <c r="A3178" s="25" t="s">
        <v>65</v>
      </c>
      <c r="B3178" s="11" t="s">
        <v>65</v>
      </c>
      <c r="C3178" s="12">
        <v>694</v>
      </c>
      <c r="D3178" s="11" t="s">
        <v>65</v>
      </c>
      <c r="E3178" s="11" t="s">
        <v>453</v>
      </c>
      <c r="F3178" s="11" t="s">
        <v>312</v>
      </c>
      <c r="G3178" s="12" t="s">
        <v>337</v>
      </c>
      <c r="H3178" s="205">
        <v>68166</v>
      </c>
      <c r="I3178" s="205">
        <v>69821</v>
      </c>
      <c r="J3178" s="205">
        <v>71447</v>
      </c>
      <c r="K3178" s="205">
        <v>72849</v>
      </c>
      <c r="L3178" s="205">
        <v>74411</v>
      </c>
      <c r="M3178">
        <v>76076</v>
      </c>
      <c r="N3178">
        <v>77850</v>
      </c>
      <c r="O3178">
        <v>79752</v>
      </c>
      <c r="P3178">
        <v>81654</v>
      </c>
      <c r="Q3178">
        <v>83562</v>
      </c>
      <c r="R3178">
        <v>85467</v>
      </c>
      <c r="S3178">
        <v>87493</v>
      </c>
      <c r="T3178">
        <v>89674</v>
      </c>
      <c r="U3178">
        <v>91737</v>
      </c>
      <c r="V3178">
        <v>93865</v>
      </c>
      <c r="W3178">
        <v>96103</v>
      </c>
      <c r="X3178">
        <v>97997</v>
      </c>
      <c r="Y3178">
        <v>99322</v>
      </c>
      <c r="Z3178">
        <v>100156</v>
      </c>
      <c r="AA3178">
        <v>101058</v>
      </c>
      <c r="AB3178">
        <v>101935</v>
      </c>
      <c r="AC3178">
        <v>102967</v>
      </c>
      <c r="AD3178">
        <v>104256</v>
      </c>
      <c r="AE3178" s="21" t="s">
        <v>1</v>
      </c>
    </row>
    <row r="3179" spans="1:31" x14ac:dyDescent="0.2">
      <c r="A3179" s="27" t="s">
        <v>65</v>
      </c>
      <c r="B3179" s="13" t="s">
        <v>65</v>
      </c>
      <c r="C3179" s="14">
        <v>694</v>
      </c>
      <c r="D3179" s="13" t="s">
        <v>65</v>
      </c>
      <c r="E3179" s="13" t="s">
        <v>500</v>
      </c>
      <c r="F3179" s="13" t="s">
        <v>313</v>
      </c>
      <c r="G3179" s="14" t="s">
        <v>337</v>
      </c>
      <c r="H3179" s="205">
        <v>68727</v>
      </c>
      <c r="I3179" s="205">
        <v>70267</v>
      </c>
      <c r="J3179" s="205">
        <v>71770</v>
      </c>
      <c r="K3179" s="205">
        <v>73031</v>
      </c>
      <c r="L3179" s="205">
        <v>74465</v>
      </c>
      <c r="M3179">
        <v>76005</v>
      </c>
      <c r="N3179">
        <v>77736</v>
      </c>
      <c r="O3179">
        <v>79712</v>
      </c>
      <c r="P3179">
        <v>81743</v>
      </c>
      <c r="Q3179">
        <v>83797</v>
      </c>
      <c r="R3179">
        <v>85881</v>
      </c>
      <c r="S3179">
        <v>88045</v>
      </c>
      <c r="T3179">
        <v>90282</v>
      </c>
      <c r="U3179">
        <v>92338</v>
      </c>
      <c r="V3179">
        <v>94486</v>
      </c>
      <c r="W3179">
        <v>96752</v>
      </c>
      <c r="X3179">
        <v>98699</v>
      </c>
      <c r="Y3179">
        <v>100112</v>
      </c>
      <c r="Z3179">
        <v>101043</v>
      </c>
      <c r="AA3179">
        <v>102039</v>
      </c>
      <c r="AB3179">
        <v>103012</v>
      </c>
      <c r="AC3179">
        <v>104131</v>
      </c>
      <c r="AD3179">
        <v>105490</v>
      </c>
      <c r="AE3179" s="22" t="s">
        <v>1</v>
      </c>
    </row>
    <row r="3180" spans="1:31" x14ac:dyDescent="0.2">
      <c r="A3180" s="25" t="s">
        <v>65</v>
      </c>
      <c r="B3180" s="11" t="s">
        <v>65</v>
      </c>
      <c r="C3180" s="12">
        <v>694</v>
      </c>
      <c r="D3180" s="11" t="s">
        <v>65</v>
      </c>
      <c r="E3180" s="11" t="s">
        <v>454</v>
      </c>
      <c r="F3180" s="11" t="s">
        <v>312</v>
      </c>
      <c r="G3180" s="12" t="s">
        <v>369</v>
      </c>
      <c r="H3180" s="205">
        <v>66030</v>
      </c>
      <c r="I3180" s="205">
        <v>67742</v>
      </c>
      <c r="J3180" s="205">
        <v>69464</v>
      </c>
      <c r="K3180" s="205">
        <v>70900</v>
      </c>
      <c r="L3180" s="205">
        <v>72393</v>
      </c>
      <c r="M3180">
        <v>74016</v>
      </c>
      <c r="N3180">
        <v>75699</v>
      </c>
      <c r="O3180">
        <v>77473</v>
      </c>
      <c r="P3180">
        <v>79274</v>
      </c>
      <c r="Q3180">
        <v>81183</v>
      </c>
      <c r="R3180">
        <v>83107</v>
      </c>
      <c r="S3180">
        <v>85049</v>
      </c>
      <c r="T3180">
        <v>87117</v>
      </c>
      <c r="U3180">
        <v>89130</v>
      </c>
      <c r="V3180">
        <v>91270</v>
      </c>
      <c r="W3180">
        <v>93455</v>
      </c>
      <c r="X3180">
        <v>95723</v>
      </c>
      <c r="Y3180">
        <v>97633</v>
      </c>
      <c r="Z3180">
        <v>98835</v>
      </c>
      <c r="AA3180">
        <v>99706</v>
      </c>
      <c r="AB3180">
        <v>100643</v>
      </c>
      <c r="AC3180">
        <v>101559</v>
      </c>
      <c r="AD3180">
        <v>102625</v>
      </c>
      <c r="AE3180" s="21" t="s">
        <v>1</v>
      </c>
    </row>
    <row r="3181" spans="1:31" x14ac:dyDescent="0.2">
      <c r="A3181" s="27" t="s">
        <v>65</v>
      </c>
      <c r="B3181" s="13" t="s">
        <v>65</v>
      </c>
      <c r="C3181" s="14">
        <v>694</v>
      </c>
      <c r="D3181" s="13" t="s">
        <v>65</v>
      </c>
      <c r="E3181" s="13" t="s">
        <v>501</v>
      </c>
      <c r="F3181" s="13" t="s">
        <v>313</v>
      </c>
      <c r="G3181" s="14" t="s">
        <v>369</v>
      </c>
      <c r="H3181" s="205">
        <v>66801</v>
      </c>
      <c r="I3181" s="205">
        <v>68400</v>
      </c>
      <c r="J3181" s="205">
        <v>70007</v>
      </c>
      <c r="K3181" s="205">
        <v>71296</v>
      </c>
      <c r="L3181" s="205">
        <v>72649</v>
      </c>
      <c r="M3181">
        <v>74146</v>
      </c>
      <c r="N3181">
        <v>75713</v>
      </c>
      <c r="O3181">
        <v>77455</v>
      </c>
      <c r="P3181">
        <v>79316</v>
      </c>
      <c r="Q3181">
        <v>81366</v>
      </c>
      <c r="R3181">
        <v>83446</v>
      </c>
      <c r="S3181">
        <v>85569</v>
      </c>
      <c r="T3181">
        <v>87775</v>
      </c>
      <c r="U3181">
        <v>89828</v>
      </c>
      <c r="V3181">
        <v>91966</v>
      </c>
      <c r="W3181">
        <v>94174</v>
      </c>
      <c r="X3181">
        <v>96472</v>
      </c>
      <c r="Y3181">
        <v>98434</v>
      </c>
      <c r="Z3181">
        <v>99708</v>
      </c>
      <c r="AA3181">
        <v>100677</v>
      </c>
      <c r="AB3181">
        <v>101709</v>
      </c>
      <c r="AC3181">
        <v>102721</v>
      </c>
      <c r="AD3181">
        <v>103874</v>
      </c>
      <c r="AE3181" s="22" t="s">
        <v>1</v>
      </c>
    </row>
    <row r="3182" spans="1:31" x14ac:dyDescent="0.2">
      <c r="A3182" s="25" t="s">
        <v>65</v>
      </c>
      <c r="B3182" s="11" t="s">
        <v>65</v>
      </c>
      <c r="C3182" s="12">
        <v>694</v>
      </c>
      <c r="D3182" s="11" t="s">
        <v>65</v>
      </c>
      <c r="E3182" s="11" t="s">
        <v>473</v>
      </c>
      <c r="F3182" s="11" t="s">
        <v>312</v>
      </c>
      <c r="G3182" s="12" t="s">
        <v>359</v>
      </c>
      <c r="H3182">
        <v>63950</v>
      </c>
      <c r="I3182">
        <v>65600</v>
      </c>
      <c r="J3182">
        <v>67374</v>
      </c>
      <c r="K3182">
        <v>68905</v>
      </c>
      <c r="L3182">
        <v>70424</v>
      </c>
      <c r="M3182">
        <v>71982</v>
      </c>
      <c r="N3182">
        <v>73627</v>
      </c>
      <c r="O3182">
        <v>75310</v>
      </c>
      <c r="P3182">
        <v>76980</v>
      </c>
      <c r="Q3182">
        <v>78782</v>
      </c>
      <c r="R3182">
        <v>80711</v>
      </c>
      <c r="S3182">
        <v>82674</v>
      </c>
      <c r="T3182">
        <v>84657</v>
      </c>
      <c r="U3182">
        <v>86553</v>
      </c>
      <c r="V3182">
        <v>88634</v>
      </c>
      <c r="W3182">
        <v>90834</v>
      </c>
      <c r="X3182">
        <v>93051</v>
      </c>
      <c r="Y3182">
        <v>95337</v>
      </c>
      <c r="Z3182">
        <v>97121</v>
      </c>
      <c r="AA3182">
        <v>98352</v>
      </c>
      <c r="AB3182">
        <v>99261</v>
      </c>
      <c r="AC3182">
        <v>100238</v>
      </c>
      <c r="AD3182">
        <v>101193</v>
      </c>
      <c r="AE3182" s="21"/>
    </row>
    <row r="3183" spans="1:31" x14ac:dyDescent="0.2">
      <c r="A3183" s="27" t="s">
        <v>65</v>
      </c>
      <c r="B3183" s="13" t="s">
        <v>65</v>
      </c>
      <c r="C3183" s="14">
        <v>694</v>
      </c>
      <c r="D3183" s="13" t="s">
        <v>65</v>
      </c>
      <c r="E3183" s="13" t="s">
        <v>480</v>
      </c>
      <c r="F3183" s="13" t="s">
        <v>313</v>
      </c>
      <c r="G3183" s="14" t="s">
        <v>359</v>
      </c>
      <c r="H3183">
        <v>64933.000000000007</v>
      </c>
      <c r="I3183">
        <v>66459</v>
      </c>
      <c r="J3183">
        <v>68122</v>
      </c>
      <c r="K3183">
        <v>69513</v>
      </c>
      <c r="L3183">
        <v>70886</v>
      </c>
      <c r="M3183">
        <v>72307</v>
      </c>
      <c r="N3183">
        <v>73837</v>
      </c>
      <c r="O3183">
        <v>75415</v>
      </c>
      <c r="P3183">
        <v>77039</v>
      </c>
      <c r="Q3183">
        <v>78913</v>
      </c>
      <c r="R3183">
        <v>80993</v>
      </c>
      <c r="S3183">
        <v>83116</v>
      </c>
      <c r="T3183">
        <v>85281</v>
      </c>
      <c r="U3183">
        <v>87296</v>
      </c>
      <c r="V3183">
        <v>89422</v>
      </c>
      <c r="W3183">
        <v>91624</v>
      </c>
      <c r="X3183">
        <v>93867</v>
      </c>
      <c r="Y3183">
        <v>96184</v>
      </c>
      <c r="Z3183">
        <v>98002</v>
      </c>
      <c r="AA3183">
        <v>99306</v>
      </c>
      <c r="AB3183">
        <v>100314</v>
      </c>
      <c r="AC3183">
        <v>101387</v>
      </c>
      <c r="AD3183">
        <v>102439</v>
      </c>
      <c r="AE3183" s="22"/>
    </row>
    <row r="3184" spans="1:31" x14ac:dyDescent="0.2">
      <c r="A3184" s="25" t="s">
        <v>65</v>
      </c>
      <c r="B3184" s="11" t="s">
        <v>65</v>
      </c>
      <c r="C3184" s="12">
        <v>694</v>
      </c>
      <c r="D3184" s="11" t="s">
        <v>65</v>
      </c>
      <c r="E3184" s="11" t="s">
        <v>474</v>
      </c>
      <c r="F3184" s="11" t="s">
        <v>312</v>
      </c>
      <c r="G3184" s="12" t="s">
        <v>341</v>
      </c>
      <c r="H3184">
        <v>61899</v>
      </c>
      <c r="I3184">
        <v>63507</v>
      </c>
      <c r="J3184">
        <v>65224.999999999993</v>
      </c>
      <c r="K3184">
        <v>66813</v>
      </c>
      <c r="L3184">
        <v>68415</v>
      </c>
      <c r="M3184">
        <v>69992</v>
      </c>
      <c r="N3184">
        <v>71576</v>
      </c>
      <c r="O3184">
        <v>73227</v>
      </c>
      <c r="P3184">
        <v>74811</v>
      </c>
      <c r="Q3184">
        <v>76473</v>
      </c>
      <c r="R3184">
        <v>78290</v>
      </c>
      <c r="S3184">
        <v>80259</v>
      </c>
      <c r="T3184">
        <v>82266</v>
      </c>
      <c r="U3184">
        <v>84088</v>
      </c>
      <c r="V3184">
        <v>86037</v>
      </c>
      <c r="W3184">
        <v>88168</v>
      </c>
      <c r="X3184">
        <v>90403</v>
      </c>
      <c r="Y3184">
        <v>92641</v>
      </c>
      <c r="Z3184">
        <v>94816</v>
      </c>
      <c r="AA3184">
        <v>96614</v>
      </c>
      <c r="AB3184">
        <v>97873</v>
      </c>
      <c r="AC3184">
        <v>98825</v>
      </c>
      <c r="AD3184">
        <v>99843</v>
      </c>
      <c r="AE3184" s="21"/>
    </row>
    <row r="3185" spans="1:31" x14ac:dyDescent="0.2">
      <c r="A3185" s="27" t="s">
        <v>65</v>
      </c>
      <c r="B3185" s="13" t="s">
        <v>65</v>
      </c>
      <c r="C3185" s="14">
        <v>694</v>
      </c>
      <c r="D3185" s="13" t="s">
        <v>65</v>
      </c>
      <c r="E3185" s="13" t="s">
        <v>481</v>
      </c>
      <c r="F3185" s="13" t="s">
        <v>313</v>
      </c>
      <c r="G3185" s="14" t="s">
        <v>341</v>
      </c>
      <c r="H3185">
        <v>63094</v>
      </c>
      <c r="I3185">
        <v>64569</v>
      </c>
      <c r="J3185">
        <v>66166</v>
      </c>
      <c r="K3185">
        <v>67621</v>
      </c>
      <c r="L3185">
        <v>69082</v>
      </c>
      <c r="M3185">
        <v>70516</v>
      </c>
      <c r="N3185">
        <v>71975</v>
      </c>
      <c r="O3185">
        <v>73522</v>
      </c>
      <c r="P3185">
        <v>74988</v>
      </c>
      <c r="Q3185">
        <v>76616</v>
      </c>
      <c r="R3185">
        <v>78515</v>
      </c>
      <c r="S3185">
        <v>80640</v>
      </c>
      <c r="T3185">
        <v>82809</v>
      </c>
      <c r="U3185">
        <v>84792</v>
      </c>
      <c r="V3185">
        <v>86865</v>
      </c>
      <c r="W3185">
        <v>89046</v>
      </c>
      <c r="X3185">
        <v>91286</v>
      </c>
      <c r="Y3185">
        <v>93552</v>
      </c>
      <c r="Z3185">
        <v>95737</v>
      </c>
      <c r="AA3185">
        <v>97571</v>
      </c>
      <c r="AB3185">
        <v>98905</v>
      </c>
      <c r="AC3185">
        <v>99958</v>
      </c>
      <c r="AD3185">
        <v>101074</v>
      </c>
      <c r="AE3185" s="22"/>
    </row>
    <row r="3186" spans="1:31" x14ac:dyDescent="0.2">
      <c r="A3186" s="25" t="s">
        <v>65</v>
      </c>
      <c r="B3186" s="11" t="s">
        <v>65</v>
      </c>
      <c r="C3186" s="12">
        <v>694</v>
      </c>
      <c r="D3186" s="11" t="s">
        <v>65</v>
      </c>
      <c r="E3186" s="11" t="s">
        <v>475</v>
      </c>
      <c r="F3186" s="11" t="s">
        <v>312</v>
      </c>
      <c r="G3186" s="12" t="s">
        <v>334</v>
      </c>
      <c r="H3186">
        <v>59893</v>
      </c>
      <c r="I3186">
        <v>61437</v>
      </c>
      <c r="J3186">
        <v>63117</v>
      </c>
      <c r="K3186">
        <v>64671.000000000007</v>
      </c>
      <c r="L3186">
        <v>66321</v>
      </c>
      <c r="M3186">
        <v>67968</v>
      </c>
      <c r="N3186">
        <v>69565</v>
      </c>
      <c r="O3186">
        <v>71159</v>
      </c>
      <c r="P3186">
        <v>72729</v>
      </c>
      <c r="Q3186">
        <v>74299</v>
      </c>
      <c r="R3186">
        <v>75966</v>
      </c>
      <c r="S3186">
        <v>77817</v>
      </c>
      <c r="T3186">
        <v>79833</v>
      </c>
      <c r="U3186">
        <v>81701</v>
      </c>
      <c r="V3186">
        <v>83565</v>
      </c>
      <c r="W3186">
        <v>85550</v>
      </c>
      <c r="X3186">
        <v>87708</v>
      </c>
      <c r="Y3186">
        <v>89966</v>
      </c>
      <c r="Z3186">
        <v>92121</v>
      </c>
      <c r="AA3186">
        <v>94299</v>
      </c>
      <c r="AB3186">
        <v>96110</v>
      </c>
      <c r="AC3186">
        <v>97403</v>
      </c>
      <c r="AD3186">
        <v>98399</v>
      </c>
      <c r="AE3186" s="21"/>
    </row>
    <row r="3187" spans="1:31" x14ac:dyDescent="0.2">
      <c r="A3187" s="27" t="s">
        <v>65</v>
      </c>
      <c r="B3187" s="13" t="s">
        <v>65</v>
      </c>
      <c r="C3187" s="14">
        <v>694</v>
      </c>
      <c r="D3187" s="13" t="s">
        <v>65</v>
      </c>
      <c r="E3187" s="13" t="s">
        <v>482</v>
      </c>
      <c r="F3187" s="13" t="s">
        <v>313</v>
      </c>
      <c r="G3187" s="14" t="s">
        <v>334</v>
      </c>
      <c r="H3187">
        <v>61261</v>
      </c>
      <c r="I3187">
        <v>62701</v>
      </c>
      <c r="J3187">
        <v>64251.000000000007</v>
      </c>
      <c r="K3187">
        <v>65664</v>
      </c>
      <c r="L3187">
        <v>67180</v>
      </c>
      <c r="M3187">
        <v>68690</v>
      </c>
      <c r="N3187">
        <v>70155</v>
      </c>
      <c r="O3187">
        <v>71636</v>
      </c>
      <c r="P3187">
        <v>73090</v>
      </c>
      <c r="Q3187">
        <v>74555</v>
      </c>
      <c r="R3187">
        <v>76198</v>
      </c>
      <c r="S3187">
        <v>78136</v>
      </c>
      <c r="T3187">
        <v>80310</v>
      </c>
      <c r="U3187">
        <v>82318</v>
      </c>
      <c r="V3187">
        <v>84349</v>
      </c>
      <c r="W3187">
        <v>86463</v>
      </c>
      <c r="X3187">
        <v>88674</v>
      </c>
      <c r="Y3187">
        <v>90940</v>
      </c>
      <c r="Z3187">
        <v>93100</v>
      </c>
      <c r="AA3187">
        <v>95291</v>
      </c>
      <c r="AB3187">
        <v>97141</v>
      </c>
      <c r="AC3187">
        <v>98513</v>
      </c>
      <c r="AD3187">
        <v>99611</v>
      </c>
      <c r="AE3187" s="22"/>
    </row>
    <row r="3188" spans="1:31" x14ac:dyDescent="0.2">
      <c r="A3188" s="25" t="s">
        <v>65</v>
      </c>
      <c r="B3188" s="11" t="s">
        <v>65</v>
      </c>
      <c r="C3188" s="12">
        <v>694</v>
      </c>
      <c r="D3188" s="11" t="s">
        <v>65</v>
      </c>
      <c r="E3188" s="11" t="s">
        <v>476</v>
      </c>
      <c r="F3188" s="11" t="s">
        <v>312</v>
      </c>
      <c r="G3188" s="12" t="s">
        <v>345</v>
      </c>
      <c r="H3188">
        <v>57951</v>
      </c>
      <c r="I3188">
        <v>59417</v>
      </c>
      <c r="J3188">
        <v>61026</v>
      </c>
      <c r="K3188">
        <v>62568</v>
      </c>
      <c r="L3188">
        <v>64182</v>
      </c>
      <c r="M3188">
        <v>65869</v>
      </c>
      <c r="N3188">
        <v>67526</v>
      </c>
      <c r="O3188">
        <v>69127</v>
      </c>
      <c r="P3188">
        <v>70661</v>
      </c>
      <c r="Q3188">
        <v>72218</v>
      </c>
      <c r="R3188">
        <v>73786</v>
      </c>
      <c r="S3188">
        <v>75478</v>
      </c>
      <c r="T3188">
        <v>77369</v>
      </c>
      <c r="U3188">
        <v>79270</v>
      </c>
      <c r="V3188">
        <v>81180</v>
      </c>
      <c r="W3188">
        <v>83070</v>
      </c>
      <c r="X3188">
        <v>85068</v>
      </c>
      <c r="Y3188">
        <v>87242</v>
      </c>
      <c r="Z3188">
        <v>89447</v>
      </c>
      <c r="AA3188">
        <v>91605</v>
      </c>
      <c r="AB3188">
        <v>93786</v>
      </c>
      <c r="AC3188">
        <v>95616</v>
      </c>
      <c r="AD3188">
        <v>96944</v>
      </c>
      <c r="AE3188" s="21"/>
    </row>
    <row r="3189" spans="1:31" x14ac:dyDescent="0.2">
      <c r="A3189" s="27" t="s">
        <v>65</v>
      </c>
      <c r="B3189" s="13" t="s">
        <v>65</v>
      </c>
      <c r="C3189" s="14">
        <v>694</v>
      </c>
      <c r="D3189" s="13" t="s">
        <v>65</v>
      </c>
      <c r="E3189" s="13" t="s">
        <v>483</v>
      </c>
      <c r="F3189" s="13" t="s">
        <v>313</v>
      </c>
      <c r="G3189" s="14" t="s">
        <v>345</v>
      </c>
      <c r="H3189">
        <v>59434</v>
      </c>
      <c r="I3189">
        <v>60844</v>
      </c>
      <c r="J3189">
        <v>62353</v>
      </c>
      <c r="K3189">
        <v>63747</v>
      </c>
      <c r="L3189">
        <v>65221</v>
      </c>
      <c r="M3189">
        <v>66776</v>
      </c>
      <c r="N3189">
        <v>68306</v>
      </c>
      <c r="O3189">
        <v>69787</v>
      </c>
      <c r="P3189">
        <v>71199</v>
      </c>
      <c r="Q3189">
        <v>72654</v>
      </c>
      <c r="R3189">
        <v>74125</v>
      </c>
      <c r="S3189">
        <v>75798</v>
      </c>
      <c r="T3189">
        <v>77779</v>
      </c>
      <c r="U3189">
        <v>79817</v>
      </c>
      <c r="V3189">
        <v>81872</v>
      </c>
      <c r="W3189">
        <v>83933</v>
      </c>
      <c r="X3189">
        <v>86064</v>
      </c>
      <c r="Y3189">
        <v>88294</v>
      </c>
      <c r="Z3189">
        <v>90482</v>
      </c>
      <c r="AA3189">
        <v>92649</v>
      </c>
      <c r="AB3189">
        <v>94847</v>
      </c>
      <c r="AC3189">
        <v>96720</v>
      </c>
      <c r="AD3189">
        <v>98129</v>
      </c>
      <c r="AE3189" s="22"/>
    </row>
    <row r="3190" spans="1:31" x14ac:dyDescent="0.2">
      <c r="A3190" s="25" t="s">
        <v>65</v>
      </c>
      <c r="B3190" s="11" t="s">
        <v>65</v>
      </c>
      <c r="C3190" s="12">
        <v>694</v>
      </c>
      <c r="D3190" s="11" t="s">
        <v>65</v>
      </c>
      <c r="E3190" s="11" t="s">
        <v>477</v>
      </c>
      <c r="F3190" s="11" t="s">
        <v>312</v>
      </c>
      <c r="G3190" s="12" t="s">
        <v>339</v>
      </c>
      <c r="H3190">
        <v>56056</v>
      </c>
      <c r="I3190">
        <v>57472</v>
      </c>
      <c r="J3190">
        <v>58991</v>
      </c>
      <c r="K3190">
        <v>60482</v>
      </c>
      <c r="L3190">
        <v>62082</v>
      </c>
      <c r="M3190">
        <v>63732</v>
      </c>
      <c r="N3190">
        <v>65422</v>
      </c>
      <c r="O3190">
        <v>67073</v>
      </c>
      <c r="P3190">
        <v>68630</v>
      </c>
      <c r="Q3190">
        <v>70151</v>
      </c>
      <c r="R3190">
        <v>71706</v>
      </c>
      <c r="S3190">
        <v>73292</v>
      </c>
      <c r="T3190">
        <v>75013</v>
      </c>
      <c r="U3190">
        <v>76810</v>
      </c>
      <c r="V3190">
        <v>78751</v>
      </c>
      <c r="W3190">
        <v>80687</v>
      </c>
      <c r="X3190">
        <v>82580</v>
      </c>
      <c r="Y3190">
        <v>84580</v>
      </c>
      <c r="Z3190">
        <v>86723</v>
      </c>
      <c r="AA3190">
        <v>88930</v>
      </c>
      <c r="AB3190">
        <v>91093</v>
      </c>
      <c r="AC3190">
        <v>93282</v>
      </c>
      <c r="AD3190">
        <v>95131</v>
      </c>
      <c r="AE3190" s="21"/>
    </row>
    <row r="3191" spans="1:31" x14ac:dyDescent="0.2">
      <c r="A3191" s="27" t="s">
        <v>65</v>
      </c>
      <c r="B3191" s="13" t="s">
        <v>65</v>
      </c>
      <c r="C3191" s="14">
        <v>694</v>
      </c>
      <c r="D3191" s="13" t="s">
        <v>65</v>
      </c>
      <c r="E3191" s="13" t="s">
        <v>484</v>
      </c>
      <c r="F3191" s="13" t="s">
        <v>313</v>
      </c>
      <c r="G3191" s="14" t="s">
        <v>339</v>
      </c>
      <c r="H3191">
        <v>57608</v>
      </c>
      <c r="I3191">
        <v>59006</v>
      </c>
      <c r="J3191">
        <v>60472</v>
      </c>
      <c r="K3191">
        <v>61847</v>
      </c>
      <c r="L3191">
        <v>63301</v>
      </c>
      <c r="M3191">
        <v>64813.999999999993</v>
      </c>
      <c r="N3191">
        <v>66382</v>
      </c>
      <c r="O3191">
        <v>67917</v>
      </c>
      <c r="P3191">
        <v>69346</v>
      </c>
      <c r="Q3191">
        <v>70758</v>
      </c>
      <c r="R3191">
        <v>72220</v>
      </c>
      <c r="S3191">
        <v>73715</v>
      </c>
      <c r="T3191">
        <v>75419</v>
      </c>
      <c r="U3191">
        <v>77283</v>
      </c>
      <c r="V3191">
        <v>79367</v>
      </c>
      <c r="W3191">
        <v>81453</v>
      </c>
      <c r="X3191">
        <v>83521</v>
      </c>
      <c r="Y3191">
        <v>85658</v>
      </c>
      <c r="Z3191">
        <v>87830</v>
      </c>
      <c r="AA3191">
        <v>90025</v>
      </c>
      <c r="AB3191">
        <v>92200</v>
      </c>
      <c r="AC3191">
        <v>94410</v>
      </c>
      <c r="AD3191">
        <v>96306</v>
      </c>
      <c r="AE3191" s="22"/>
    </row>
    <row r="3192" spans="1:31" x14ac:dyDescent="0.2">
      <c r="A3192" s="25" t="s">
        <v>65</v>
      </c>
      <c r="B3192" s="11" t="s">
        <v>65</v>
      </c>
      <c r="C3192" s="12">
        <v>694</v>
      </c>
      <c r="D3192" s="11" t="s">
        <v>65</v>
      </c>
      <c r="E3192" s="11" t="s">
        <v>478</v>
      </c>
      <c r="F3192" s="11" t="s">
        <v>312</v>
      </c>
      <c r="G3192" s="12" t="s">
        <v>352</v>
      </c>
      <c r="H3192">
        <v>54182</v>
      </c>
      <c r="I3192">
        <v>55581</v>
      </c>
      <c r="J3192">
        <v>57042</v>
      </c>
      <c r="K3192">
        <v>58454</v>
      </c>
      <c r="L3192">
        <v>59999</v>
      </c>
      <c r="M3192">
        <v>61634</v>
      </c>
      <c r="N3192">
        <v>63288</v>
      </c>
      <c r="O3192">
        <v>64965</v>
      </c>
      <c r="P3192">
        <v>66580</v>
      </c>
      <c r="Q3192">
        <v>68122</v>
      </c>
      <c r="R3192">
        <v>69641</v>
      </c>
      <c r="S3192">
        <v>71213</v>
      </c>
      <c r="T3192">
        <v>72821</v>
      </c>
      <c r="U3192">
        <v>74460</v>
      </c>
      <c r="V3192">
        <v>76293</v>
      </c>
      <c r="W3192">
        <v>78259</v>
      </c>
      <c r="X3192">
        <v>80199</v>
      </c>
      <c r="Y3192">
        <v>82085</v>
      </c>
      <c r="Z3192">
        <v>84064</v>
      </c>
      <c r="AA3192">
        <v>86207</v>
      </c>
      <c r="AB3192">
        <v>88418</v>
      </c>
      <c r="AC3192">
        <v>90590</v>
      </c>
      <c r="AD3192">
        <v>92788</v>
      </c>
      <c r="AE3192" s="21"/>
    </row>
    <row r="3193" spans="1:31" x14ac:dyDescent="0.2">
      <c r="A3193" s="27" t="s">
        <v>65</v>
      </c>
      <c r="B3193" s="13" t="s">
        <v>65</v>
      </c>
      <c r="C3193" s="14">
        <v>694</v>
      </c>
      <c r="D3193" s="13" t="s">
        <v>65</v>
      </c>
      <c r="E3193" s="13" t="s">
        <v>485</v>
      </c>
      <c r="F3193" s="13" t="s">
        <v>313</v>
      </c>
      <c r="G3193" s="14" t="s">
        <v>352</v>
      </c>
      <c r="H3193">
        <v>96175</v>
      </c>
      <c r="I3193">
        <v>98002</v>
      </c>
      <c r="J3193">
        <v>99238</v>
      </c>
      <c r="K3193">
        <v>101406</v>
      </c>
      <c r="L3193">
        <v>103436</v>
      </c>
      <c r="M3193">
        <v>105186</v>
      </c>
      <c r="N3193">
        <v>106489</v>
      </c>
      <c r="O3193">
        <v>107182</v>
      </c>
      <c r="P3193">
        <v>108232</v>
      </c>
      <c r="Q3193">
        <v>109031</v>
      </c>
      <c r="R3193">
        <v>109724</v>
      </c>
      <c r="S3193">
        <v>110521</v>
      </c>
      <c r="T3193">
        <v>111665</v>
      </c>
      <c r="U3193">
        <v>74924</v>
      </c>
      <c r="V3193">
        <v>76829</v>
      </c>
      <c r="W3193">
        <v>78943</v>
      </c>
      <c r="X3193">
        <v>81038</v>
      </c>
      <c r="Y3193">
        <v>83103</v>
      </c>
      <c r="Z3193">
        <v>85192</v>
      </c>
      <c r="AA3193">
        <v>87366</v>
      </c>
      <c r="AB3193">
        <v>89570</v>
      </c>
      <c r="AC3193">
        <v>91758</v>
      </c>
      <c r="AD3193">
        <v>93982</v>
      </c>
      <c r="AE3193" s="22"/>
    </row>
    <row r="3194" spans="1:31" x14ac:dyDescent="0.2">
      <c r="A3194" s="25" t="s">
        <v>65</v>
      </c>
      <c r="B3194" s="11" t="s">
        <v>65</v>
      </c>
      <c r="C3194" s="12">
        <v>694</v>
      </c>
      <c r="D3194" s="11" t="s">
        <v>65</v>
      </c>
      <c r="E3194" s="11" t="s">
        <v>479</v>
      </c>
      <c r="F3194" s="11" t="s">
        <v>312</v>
      </c>
      <c r="G3194" s="12" t="s">
        <v>338</v>
      </c>
      <c r="H3194">
        <v>52354</v>
      </c>
      <c r="I3194">
        <v>53710</v>
      </c>
      <c r="J3194">
        <v>55152</v>
      </c>
      <c r="K3194">
        <v>56514</v>
      </c>
      <c r="L3194">
        <v>57977</v>
      </c>
      <c r="M3194">
        <v>59553</v>
      </c>
      <c r="N3194">
        <v>61191</v>
      </c>
      <c r="O3194">
        <v>62833</v>
      </c>
      <c r="P3194">
        <v>64477.000000000007</v>
      </c>
      <c r="Q3194">
        <v>66075</v>
      </c>
      <c r="R3194">
        <v>67612</v>
      </c>
      <c r="S3194">
        <v>69148</v>
      </c>
      <c r="T3194">
        <v>70743</v>
      </c>
      <c r="U3194">
        <v>72274</v>
      </c>
      <c r="V3194">
        <v>73947</v>
      </c>
      <c r="W3194">
        <v>75802</v>
      </c>
      <c r="X3194">
        <v>77771</v>
      </c>
      <c r="Y3194">
        <v>79705</v>
      </c>
      <c r="Z3194">
        <v>81574</v>
      </c>
      <c r="AA3194">
        <v>83552</v>
      </c>
      <c r="AB3194">
        <v>85695</v>
      </c>
      <c r="AC3194">
        <v>87914</v>
      </c>
      <c r="AD3194">
        <v>90095</v>
      </c>
      <c r="AE3194" s="21"/>
    </row>
    <row r="3195" spans="1:31" x14ac:dyDescent="0.2">
      <c r="A3195" s="27" t="s">
        <v>65</v>
      </c>
      <c r="B3195" s="13" t="s">
        <v>65</v>
      </c>
      <c r="C3195" s="14">
        <v>694</v>
      </c>
      <c r="D3195" s="13" t="s">
        <v>65</v>
      </c>
      <c r="E3195" s="13" t="s">
        <v>486</v>
      </c>
      <c r="F3195" s="13" t="s">
        <v>313</v>
      </c>
      <c r="G3195" s="14" t="s">
        <v>338</v>
      </c>
      <c r="H3195">
        <v>54005</v>
      </c>
      <c r="I3195">
        <v>55357</v>
      </c>
      <c r="J3195">
        <v>56787</v>
      </c>
      <c r="K3195">
        <v>58124</v>
      </c>
      <c r="L3195">
        <v>59518</v>
      </c>
      <c r="M3195">
        <v>60980</v>
      </c>
      <c r="N3195">
        <v>62486</v>
      </c>
      <c r="O3195">
        <v>64010.999999999993</v>
      </c>
      <c r="P3195">
        <v>65542</v>
      </c>
      <c r="Q3195">
        <v>67027</v>
      </c>
      <c r="R3195">
        <v>68457</v>
      </c>
      <c r="S3195">
        <v>69899</v>
      </c>
      <c r="T3195">
        <v>71410</v>
      </c>
      <c r="U3195">
        <v>72834</v>
      </c>
      <c r="V3195">
        <v>74470</v>
      </c>
      <c r="W3195">
        <v>76400</v>
      </c>
      <c r="X3195">
        <v>78522</v>
      </c>
      <c r="Y3195">
        <v>80616</v>
      </c>
      <c r="Z3195">
        <v>82642</v>
      </c>
      <c r="AA3195">
        <v>84727</v>
      </c>
      <c r="AB3195">
        <v>86904</v>
      </c>
      <c r="AC3195">
        <v>89122</v>
      </c>
      <c r="AD3195">
        <v>91324</v>
      </c>
      <c r="AE3195" s="22"/>
    </row>
    <row r="3196" spans="1:31" x14ac:dyDescent="0.2">
      <c r="A3196" s="25" t="s">
        <v>65</v>
      </c>
      <c r="B3196" s="11" t="s">
        <v>65</v>
      </c>
      <c r="C3196" s="12">
        <v>694</v>
      </c>
      <c r="D3196" s="11" t="s">
        <v>65</v>
      </c>
      <c r="E3196" s="11" t="s">
        <v>458</v>
      </c>
      <c r="F3196" s="11" t="s">
        <v>312</v>
      </c>
      <c r="G3196" s="12" t="s">
        <v>457</v>
      </c>
      <c r="H3196" s="205">
        <v>330281</v>
      </c>
      <c r="I3196" s="205">
        <v>338455.99999999994</v>
      </c>
      <c r="J3196" s="205">
        <v>346889</v>
      </c>
      <c r="K3196" s="205">
        <v>354318</v>
      </c>
      <c r="L3196" s="205">
        <v>362103</v>
      </c>
      <c r="M3196">
        <v>370281</v>
      </c>
      <c r="N3196">
        <v>378866</v>
      </c>
      <c r="O3196">
        <v>387873.00000000006</v>
      </c>
      <c r="P3196">
        <v>396735</v>
      </c>
      <c r="Q3196">
        <v>405908</v>
      </c>
      <c r="R3196">
        <v>415472.00000000006</v>
      </c>
      <c r="S3196">
        <v>425510.99999999994</v>
      </c>
      <c r="T3196">
        <v>435969</v>
      </c>
      <c r="U3196">
        <v>445814.99999999994</v>
      </c>
      <c r="V3196">
        <v>456294.99999999994</v>
      </c>
      <c r="W3196">
        <v>466916</v>
      </c>
      <c r="X3196">
        <v>476844</v>
      </c>
      <c r="Y3196">
        <v>485542</v>
      </c>
      <c r="Z3196">
        <v>492405</v>
      </c>
      <c r="AA3196">
        <v>498051.00000000006</v>
      </c>
      <c r="AB3196">
        <v>503031</v>
      </c>
      <c r="AC3196">
        <v>508170.99999999994</v>
      </c>
      <c r="AD3196">
        <v>513905.99999999994</v>
      </c>
      <c r="AE3196" s="21" t="s">
        <v>1</v>
      </c>
    </row>
    <row r="3197" spans="1:31" x14ac:dyDescent="0.2">
      <c r="A3197" s="27" t="s">
        <v>65</v>
      </c>
      <c r="B3197" s="13" t="s">
        <v>65</v>
      </c>
      <c r="C3197" s="14">
        <v>694</v>
      </c>
      <c r="D3197" s="13" t="s">
        <v>65</v>
      </c>
      <c r="E3197" s="13" t="s">
        <v>456</v>
      </c>
      <c r="F3197" s="13" t="s">
        <v>312</v>
      </c>
      <c r="G3197" s="14" t="s">
        <v>455</v>
      </c>
      <c r="H3197" s="205">
        <v>280436</v>
      </c>
      <c r="I3197" s="205">
        <v>287616.99999999994</v>
      </c>
      <c r="J3197" s="205">
        <v>295328.00000000006</v>
      </c>
      <c r="K3197" s="205">
        <v>302689</v>
      </c>
      <c r="L3197" s="205">
        <v>310561</v>
      </c>
      <c r="M3197">
        <v>318756</v>
      </c>
      <c r="N3197">
        <v>326991.99999999994</v>
      </c>
      <c r="O3197">
        <v>335156.99999999994</v>
      </c>
      <c r="P3197">
        <v>343077</v>
      </c>
      <c r="Q3197">
        <v>350865</v>
      </c>
      <c r="R3197">
        <v>358711</v>
      </c>
      <c r="S3197">
        <v>366948</v>
      </c>
      <c r="T3197">
        <v>375779</v>
      </c>
      <c r="U3197">
        <v>384515</v>
      </c>
      <c r="V3197">
        <v>393736</v>
      </c>
      <c r="W3197">
        <v>403368.00000000006</v>
      </c>
      <c r="X3197">
        <v>413326</v>
      </c>
      <c r="Y3197">
        <v>423578</v>
      </c>
      <c r="Z3197">
        <v>433929.00000000006</v>
      </c>
      <c r="AA3197">
        <v>444593</v>
      </c>
      <c r="AB3197">
        <v>455102.00000000006</v>
      </c>
      <c r="AC3197">
        <v>464804.99999999994</v>
      </c>
      <c r="AD3197">
        <v>473357.00000000006</v>
      </c>
      <c r="AE3197" s="22" t="s">
        <v>1</v>
      </c>
    </row>
    <row r="3198" spans="1:31" x14ac:dyDescent="0.2">
      <c r="A3198" s="25" t="s">
        <v>65</v>
      </c>
      <c r="B3198" s="11" t="s">
        <v>65</v>
      </c>
      <c r="C3198" s="12">
        <v>694</v>
      </c>
      <c r="D3198" s="11" t="s">
        <v>65</v>
      </c>
      <c r="E3198" s="11" t="s">
        <v>502</v>
      </c>
      <c r="F3198" s="11" t="s">
        <v>313</v>
      </c>
      <c r="G3198" s="12" t="s">
        <v>457</v>
      </c>
      <c r="H3198" s="205">
        <v>334132</v>
      </c>
      <c r="I3198" s="205">
        <v>341702.00000000006</v>
      </c>
      <c r="J3198" s="205">
        <v>349544</v>
      </c>
      <c r="K3198" s="205">
        <v>356285.99999999994</v>
      </c>
      <c r="L3198" s="205">
        <v>363388.00000000006</v>
      </c>
      <c r="M3198">
        <v>370984.00000000006</v>
      </c>
      <c r="N3198">
        <v>379235</v>
      </c>
      <c r="O3198">
        <v>388217</v>
      </c>
      <c r="P3198">
        <v>397238</v>
      </c>
      <c r="Q3198">
        <v>406907</v>
      </c>
      <c r="R3198">
        <v>417175</v>
      </c>
      <c r="S3198">
        <v>427905</v>
      </c>
      <c r="T3198">
        <v>438908</v>
      </c>
      <c r="U3198">
        <v>449082.99999999994</v>
      </c>
      <c r="V3198">
        <v>459776.00000000006</v>
      </c>
      <c r="W3198">
        <v>470551.99999999994</v>
      </c>
      <c r="X3198">
        <v>480684</v>
      </c>
      <c r="Y3198">
        <v>489691.00000000006</v>
      </c>
      <c r="Z3198">
        <v>496861</v>
      </c>
      <c r="AA3198">
        <v>502904</v>
      </c>
      <c r="AB3198">
        <v>508337</v>
      </c>
      <c r="AC3198">
        <v>513927</v>
      </c>
      <c r="AD3198">
        <v>520070.99999999988</v>
      </c>
      <c r="AE3198" s="21" t="s">
        <v>1</v>
      </c>
    </row>
    <row r="3199" spans="1:31" x14ac:dyDescent="0.2">
      <c r="A3199" s="27" t="s">
        <v>65</v>
      </c>
      <c r="B3199" s="13" t="s">
        <v>65</v>
      </c>
      <c r="C3199" s="14">
        <v>694</v>
      </c>
      <c r="D3199" s="13" t="s">
        <v>65</v>
      </c>
      <c r="E3199" s="13" t="s">
        <v>503</v>
      </c>
      <c r="F3199" s="13" t="s">
        <v>313</v>
      </c>
      <c r="G3199" s="14" t="s">
        <v>338</v>
      </c>
      <c r="H3199" s="205">
        <v>288101</v>
      </c>
      <c r="I3199" s="205">
        <v>295085</v>
      </c>
      <c r="J3199" s="205">
        <v>302484.00000000006</v>
      </c>
      <c r="K3199" s="205">
        <v>309350</v>
      </c>
      <c r="L3199" s="205">
        <v>316616.99999999994</v>
      </c>
      <c r="M3199">
        <v>324149</v>
      </c>
      <c r="N3199">
        <v>331744</v>
      </c>
      <c r="O3199">
        <v>339332</v>
      </c>
      <c r="P3199">
        <v>346650.99999999994</v>
      </c>
      <c r="Q3199">
        <v>353893.99999999994</v>
      </c>
      <c r="R3199">
        <v>361319.99999999994</v>
      </c>
      <c r="S3199">
        <v>369353</v>
      </c>
      <c r="T3199">
        <v>378241.99999999994</v>
      </c>
      <c r="U3199">
        <v>387176</v>
      </c>
      <c r="V3199">
        <v>396887.00000000006</v>
      </c>
      <c r="W3199">
        <v>407192</v>
      </c>
      <c r="X3199">
        <v>417819</v>
      </c>
      <c r="Y3199">
        <v>428611</v>
      </c>
      <c r="Z3199">
        <v>439246</v>
      </c>
      <c r="AA3199">
        <v>450058</v>
      </c>
      <c r="AB3199">
        <v>460662</v>
      </c>
      <c r="AC3199">
        <v>470523</v>
      </c>
      <c r="AD3199">
        <v>479352.00000000006</v>
      </c>
      <c r="AE3199" s="22" t="s">
        <v>1</v>
      </c>
    </row>
    <row r="3200" spans="1:31" x14ac:dyDescent="0.2">
      <c r="A3200" s="25" t="s">
        <v>65</v>
      </c>
      <c r="B3200" s="11" t="s">
        <v>65</v>
      </c>
      <c r="C3200" s="12">
        <v>694</v>
      </c>
      <c r="D3200" s="11" t="s">
        <v>65</v>
      </c>
      <c r="E3200" s="11" t="s">
        <v>504</v>
      </c>
      <c r="F3200" s="11"/>
      <c r="G3200" s="12"/>
      <c r="H3200" s="205">
        <v>0</v>
      </c>
      <c r="I3200" s="205">
        <v>0</v>
      </c>
      <c r="J3200" s="205">
        <v>0</v>
      </c>
      <c r="K3200" s="205">
        <v>0</v>
      </c>
      <c r="L3200" s="205">
        <v>0</v>
      </c>
      <c r="M3200">
        <v>0</v>
      </c>
      <c r="N3200">
        <v>0</v>
      </c>
      <c r="O3200">
        <v>0</v>
      </c>
      <c r="P3200">
        <v>0</v>
      </c>
      <c r="Q3200">
        <v>0</v>
      </c>
      <c r="R3200">
        <v>0</v>
      </c>
      <c r="S3200">
        <v>0</v>
      </c>
      <c r="T3200">
        <v>0</v>
      </c>
      <c r="U3200">
        <v>0</v>
      </c>
      <c r="V3200">
        <v>0</v>
      </c>
      <c r="W3200">
        <v>0</v>
      </c>
      <c r="X3200">
        <v>0</v>
      </c>
      <c r="Y3200">
        <v>0</v>
      </c>
      <c r="Z3200">
        <v>0</v>
      </c>
      <c r="AA3200">
        <v>0</v>
      </c>
      <c r="AB3200">
        <v>0</v>
      </c>
      <c r="AC3200">
        <v>0</v>
      </c>
      <c r="AD3200">
        <v>0</v>
      </c>
      <c r="AE3200" s="21" t="s">
        <v>1</v>
      </c>
    </row>
    <row r="3201" spans="1:31" x14ac:dyDescent="0.2">
      <c r="A3201" s="27" t="s">
        <v>65</v>
      </c>
      <c r="B3201" s="13" t="s">
        <v>65</v>
      </c>
      <c r="C3201" s="14">
        <v>694</v>
      </c>
      <c r="D3201" s="13" t="s">
        <v>65</v>
      </c>
      <c r="E3201" s="13" t="s">
        <v>505</v>
      </c>
      <c r="F3201" s="13"/>
      <c r="G3201" s="14"/>
      <c r="H3201" s="205">
        <v>6133599</v>
      </c>
      <c r="I3201" s="205">
        <v>6272735</v>
      </c>
      <c r="J3201" s="205">
        <v>6415636</v>
      </c>
      <c r="K3201" s="205">
        <v>6563238</v>
      </c>
      <c r="L3201" s="205">
        <v>6712586</v>
      </c>
      <c r="M3201">
        <v>6863975</v>
      </c>
      <c r="N3201">
        <v>7017153</v>
      </c>
      <c r="O3201">
        <v>7171909</v>
      </c>
      <c r="P3201">
        <v>7328846</v>
      </c>
      <c r="Q3201">
        <v>7488427</v>
      </c>
      <c r="R3201">
        <v>7650149</v>
      </c>
      <c r="S3201">
        <v>7813207</v>
      </c>
      <c r="T3201">
        <v>7976985</v>
      </c>
      <c r="U3201">
        <v>8141343</v>
      </c>
      <c r="V3201">
        <v>8306441.9999999991</v>
      </c>
      <c r="W3201">
        <v>8472212</v>
      </c>
      <c r="X3201">
        <v>8638684</v>
      </c>
      <c r="Y3201">
        <v>8805824</v>
      </c>
      <c r="Z3201">
        <v>8973539</v>
      </c>
      <c r="AA3201">
        <v>9141700</v>
      </c>
      <c r="AB3201">
        <v>9310309</v>
      </c>
      <c r="AC3201">
        <v>9479307</v>
      </c>
      <c r="AD3201">
        <v>9648679</v>
      </c>
      <c r="AE3201" s="22" t="s">
        <v>1</v>
      </c>
    </row>
    <row r="3202" spans="1:31" x14ac:dyDescent="0.2">
      <c r="A3202" s="25" t="s">
        <v>66</v>
      </c>
      <c r="B3202" s="11" t="s">
        <v>66</v>
      </c>
      <c r="C3202" s="12">
        <v>90</v>
      </c>
      <c r="D3202" s="11" t="s">
        <v>469</v>
      </c>
      <c r="E3202" s="11" t="s">
        <v>440</v>
      </c>
      <c r="F3202" s="11" t="s">
        <v>312</v>
      </c>
      <c r="G3202" s="12" t="s">
        <v>319</v>
      </c>
      <c r="H3202" s="205">
        <v>7317</v>
      </c>
      <c r="I3202" s="205">
        <v>7359</v>
      </c>
      <c r="J3202" s="205">
        <v>7538</v>
      </c>
      <c r="K3202" s="205">
        <v>7691</v>
      </c>
      <c r="L3202" s="205">
        <v>7859</v>
      </c>
      <c r="M3202">
        <v>8058</v>
      </c>
      <c r="N3202">
        <v>8396</v>
      </c>
      <c r="O3202">
        <v>8649</v>
      </c>
      <c r="P3202">
        <v>9001</v>
      </c>
      <c r="Q3202">
        <v>9358</v>
      </c>
      <c r="R3202">
        <v>9672</v>
      </c>
      <c r="S3202">
        <v>9721</v>
      </c>
      <c r="T3202">
        <v>9925</v>
      </c>
      <c r="U3202">
        <v>10047</v>
      </c>
      <c r="V3202">
        <v>10137</v>
      </c>
      <c r="W3202">
        <v>10213</v>
      </c>
      <c r="X3202">
        <v>10357</v>
      </c>
      <c r="Y3202">
        <v>10430</v>
      </c>
      <c r="Z3202">
        <v>10489</v>
      </c>
      <c r="AA3202">
        <v>10545</v>
      </c>
      <c r="AB3202">
        <v>10618</v>
      </c>
      <c r="AC3202">
        <v>10801</v>
      </c>
      <c r="AD3202">
        <v>10930</v>
      </c>
      <c r="AE3202" s="21" t="s">
        <v>1</v>
      </c>
    </row>
    <row r="3203" spans="1:31" x14ac:dyDescent="0.2">
      <c r="A3203" s="27" t="s">
        <v>66</v>
      </c>
      <c r="B3203" s="13" t="s">
        <v>66</v>
      </c>
      <c r="C3203" s="14">
        <v>90</v>
      </c>
      <c r="D3203" s="13" t="s">
        <v>469</v>
      </c>
      <c r="E3203" s="13" t="s">
        <v>487</v>
      </c>
      <c r="F3203" s="13" t="s">
        <v>313</v>
      </c>
      <c r="G3203" s="14" t="s">
        <v>319</v>
      </c>
      <c r="H3203" s="205">
        <v>7768</v>
      </c>
      <c r="I3203" s="205">
        <v>7813</v>
      </c>
      <c r="J3203" s="205">
        <v>8005.0000000000009</v>
      </c>
      <c r="K3203" s="205">
        <v>8183</v>
      </c>
      <c r="L3203" s="205">
        <v>8386</v>
      </c>
      <c r="M3203">
        <v>8621</v>
      </c>
      <c r="N3203">
        <v>8949</v>
      </c>
      <c r="O3203">
        <v>9227</v>
      </c>
      <c r="P3203">
        <v>9598</v>
      </c>
      <c r="Q3203">
        <v>9972</v>
      </c>
      <c r="R3203">
        <v>10298</v>
      </c>
      <c r="S3203">
        <v>10345</v>
      </c>
      <c r="T3203">
        <v>10551</v>
      </c>
      <c r="U3203">
        <v>10668</v>
      </c>
      <c r="V3203">
        <v>10749</v>
      </c>
      <c r="W3203">
        <v>10816</v>
      </c>
      <c r="X3203">
        <v>10961</v>
      </c>
      <c r="Y3203">
        <v>11025</v>
      </c>
      <c r="Z3203">
        <v>11077</v>
      </c>
      <c r="AA3203">
        <v>11124</v>
      </c>
      <c r="AB3203">
        <v>11190</v>
      </c>
      <c r="AC3203">
        <v>11371</v>
      </c>
      <c r="AD3203">
        <v>11495</v>
      </c>
      <c r="AE3203" s="22" t="s">
        <v>1</v>
      </c>
    </row>
    <row r="3204" spans="1:31" x14ac:dyDescent="0.2">
      <c r="A3204" s="25" t="s">
        <v>66</v>
      </c>
      <c r="B3204" s="11" t="s">
        <v>66</v>
      </c>
      <c r="C3204" s="12">
        <v>90</v>
      </c>
      <c r="D3204" s="11" t="s">
        <v>469</v>
      </c>
      <c r="E3204" s="11" t="s">
        <v>441</v>
      </c>
      <c r="F3204" s="11" t="s">
        <v>312</v>
      </c>
      <c r="G3204" s="12" t="s">
        <v>355</v>
      </c>
      <c r="H3204" s="205">
        <v>7120</v>
      </c>
      <c r="I3204" s="205">
        <v>7270</v>
      </c>
      <c r="J3204" s="205">
        <v>7378</v>
      </c>
      <c r="K3204" s="205">
        <v>7525</v>
      </c>
      <c r="L3204" s="205">
        <v>7676</v>
      </c>
      <c r="M3204">
        <v>7848</v>
      </c>
      <c r="N3204">
        <v>8061.9999999999991</v>
      </c>
      <c r="O3204">
        <v>8338</v>
      </c>
      <c r="P3204">
        <v>8659</v>
      </c>
      <c r="Q3204">
        <v>9005</v>
      </c>
      <c r="R3204">
        <v>9338</v>
      </c>
      <c r="S3204">
        <v>9605</v>
      </c>
      <c r="T3204">
        <v>9747</v>
      </c>
      <c r="U3204">
        <v>9908</v>
      </c>
      <c r="V3204">
        <v>10031</v>
      </c>
      <c r="W3204">
        <v>10130</v>
      </c>
      <c r="X3204">
        <v>10225</v>
      </c>
      <c r="Y3204">
        <v>10342</v>
      </c>
      <c r="Z3204">
        <v>10415</v>
      </c>
      <c r="AA3204">
        <v>10474</v>
      </c>
      <c r="AB3204">
        <v>10536</v>
      </c>
      <c r="AC3204">
        <v>10626</v>
      </c>
      <c r="AD3204">
        <v>10768</v>
      </c>
      <c r="AE3204" s="21" t="s">
        <v>1</v>
      </c>
    </row>
    <row r="3205" spans="1:31" x14ac:dyDescent="0.2">
      <c r="A3205" s="27" t="s">
        <v>66</v>
      </c>
      <c r="B3205" s="13" t="s">
        <v>66</v>
      </c>
      <c r="C3205" s="14">
        <v>90</v>
      </c>
      <c r="D3205" s="13" t="s">
        <v>469</v>
      </c>
      <c r="E3205" s="13" t="s">
        <v>488</v>
      </c>
      <c r="F3205" s="13" t="s">
        <v>313</v>
      </c>
      <c r="G3205" s="14" t="s">
        <v>355</v>
      </c>
      <c r="H3205" s="205">
        <v>7573</v>
      </c>
      <c r="I3205" s="205">
        <v>7716</v>
      </c>
      <c r="J3205" s="205">
        <v>7829</v>
      </c>
      <c r="K3205" s="205">
        <v>7989</v>
      </c>
      <c r="L3205" s="205">
        <v>8169.0000000000009</v>
      </c>
      <c r="M3205">
        <v>8374</v>
      </c>
      <c r="N3205">
        <v>8614</v>
      </c>
      <c r="O3205">
        <v>8897</v>
      </c>
      <c r="P3205">
        <v>9237</v>
      </c>
      <c r="Q3205">
        <v>9602</v>
      </c>
      <c r="R3205">
        <v>9950</v>
      </c>
      <c r="S3205">
        <v>10226</v>
      </c>
      <c r="T3205">
        <v>10371</v>
      </c>
      <c r="U3205">
        <v>10531</v>
      </c>
      <c r="V3205">
        <v>10649</v>
      </c>
      <c r="W3205">
        <v>10741</v>
      </c>
      <c r="X3205">
        <v>10829</v>
      </c>
      <c r="Y3205">
        <v>10943</v>
      </c>
      <c r="Z3205">
        <v>11009</v>
      </c>
      <c r="AA3205">
        <v>11060</v>
      </c>
      <c r="AB3205">
        <v>11114</v>
      </c>
      <c r="AC3205">
        <v>11196</v>
      </c>
      <c r="AD3205">
        <v>11334</v>
      </c>
      <c r="AE3205" s="22" t="s">
        <v>1</v>
      </c>
    </row>
    <row r="3206" spans="1:31" x14ac:dyDescent="0.2">
      <c r="A3206" s="25" t="s">
        <v>66</v>
      </c>
      <c r="B3206" s="11" t="s">
        <v>66</v>
      </c>
      <c r="C3206" s="12">
        <v>90</v>
      </c>
      <c r="D3206" s="11" t="s">
        <v>469</v>
      </c>
      <c r="E3206" s="11" t="s">
        <v>442</v>
      </c>
      <c r="F3206" s="11" t="s">
        <v>312</v>
      </c>
      <c r="G3206" s="12" t="s">
        <v>317</v>
      </c>
      <c r="H3206" s="205">
        <v>6936</v>
      </c>
      <c r="I3206" s="205">
        <v>7094</v>
      </c>
      <c r="J3206" s="205">
        <v>7222</v>
      </c>
      <c r="K3206" s="205">
        <v>7365</v>
      </c>
      <c r="L3206" s="205">
        <v>7507</v>
      </c>
      <c r="M3206">
        <v>7659</v>
      </c>
      <c r="N3206">
        <v>7840</v>
      </c>
      <c r="O3206">
        <v>8069.0000000000009</v>
      </c>
      <c r="P3206">
        <v>8352</v>
      </c>
      <c r="Q3206">
        <v>8678</v>
      </c>
      <c r="R3206">
        <v>9014</v>
      </c>
      <c r="S3206">
        <v>9315</v>
      </c>
      <c r="T3206">
        <v>9532</v>
      </c>
      <c r="U3206">
        <v>9730</v>
      </c>
      <c r="V3206">
        <v>9887</v>
      </c>
      <c r="W3206">
        <v>10012</v>
      </c>
      <c r="X3206">
        <v>10122</v>
      </c>
      <c r="Y3206">
        <v>10237</v>
      </c>
      <c r="Z3206">
        <v>10328</v>
      </c>
      <c r="AA3206">
        <v>10396</v>
      </c>
      <c r="AB3206">
        <v>10456</v>
      </c>
      <c r="AC3206">
        <v>10528</v>
      </c>
      <c r="AD3206">
        <v>10634</v>
      </c>
      <c r="AE3206" s="21" t="s">
        <v>1</v>
      </c>
    </row>
    <row r="3207" spans="1:31" x14ac:dyDescent="0.2">
      <c r="A3207" s="27" t="s">
        <v>66</v>
      </c>
      <c r="B3207" s="13" t="s">
        <v>66</v>
      </c>
      <c r="C3207" s="14">
        <v>90</v>
      </c>
      <c r="D3207" s="13" t="s">
        <v>469</v>
      </c>
      <c r="E3207" s="13" t="s">
        <v>489</v>
      </c>
      <c r="F3207" s="13" t="s">
        <v>313</v>
      </c>
      <c r="G3207" s="14" t="s">
        <v>317</v>
      </c>
      <c r="H3207" s="205">
        <v>7395</v>
      </c>
      <c r="I3207" s="205">
        <v>7543</v>
      </c>
      <c r="J3207" s="205">
        <v>7668</v>
      </c>
      <c r="K3207" s="205">
        <v>7815</v>
      </c>
      <c r="L3207" s="205">
        <v>7976</v>
      </c>
      <c r="M3207">
        <v>8157</v>
      </c>
      <c r="N3207">
        <v>8365</v>
      </c>
      <c r="O3207">
        <v>8610</v>
      </c>
      <c r="P3207">
        <v>8912</v>
      </c>
      <c r="Q3207">
        <v>9257</v>
      </c>
      <c r="R3207">
        <v>9610</v>
      </c>
      <c r="S3207">
        <v>9925</v>
      </c>
      <c r="T3207">
        <v>10150</v>
      </c>
      <c r="U3207">
        <v>10352</v>
      </c>
      <c r="V3207">
        <v>10507</v>
      </c>
      <c r="W3207">
        <v>10628</v>
      </c>
      <c r="X3207">
        <v>10732</v>
      </c>
      <c r="Y3207">
        <v>10842</v>
      </c>
      <c r="Z3207">
        <v>10928</v>
      </c>
      <c r="AA3207">
        <v>10988</v>
      </c>
      <c r="AB3207">
        <v>11040</v>
      </c>
      <c r="AC3207">
        <v>11104</v>
      </c>
      <c r="AD3207">
        <v>11203</v>
      </c>
      <c r="AE3207" s="22" t="s">
        <v>1</v>
      </c>
    </row>
    <row r="3208" spans="1:31" x14ac:dyDescent="0.2">
      <c r="A3208" s="25" t="s">
        <v>66</v>
      </c>
      <c r="B3208" s="11" t="s">
        <v>66</v>
      </c>
      <c r="C3208" s="12">
        <v>90</v>
      </c>
      <c r="D3208" s="11" t="s">
        <v>469</v>
      </c>
      <c r="E3208" s="11" t="s">
        <v>443</v>
      </c>
      <c r="F3208" s="11" t="s">
        <v>312</v>
      </c>
      <c r="G3208" s="12" t="s">
        <v>356</v>
      </c>
      <c r="H3208" s="205">
        <v>6763</v>
      </c>
      <c r="I3208" s="205">
        <v>6926</v>
      </c>
      <c r="J3208" s="205">
        <v>7068</v>
      </c>
      <c r="K3208" s="205">
        <v>7212</v>
      </c>
      <c r="L3208" s="205">
        <v>7348</v>
      </c>
      <c r="M3208">
        <v>7487</v>
      </c>
      <c r="N3208">
        <v>7645</v>
      </c>
      <c r="O3208">
        <v>7836</v>
      </c>
      <c r="P3208">
        <v>8076.0000000000009</v>
      </c>
      <c r="Q3208">
        <v>8376</v>
      </c>
      <c r="R3208">
        <v>8701</v>
      </c>
      <c r="S3208">
        <v>9020</v>
      </c>
      <c r="T3208">
        <v>9288</v>
      </c>
      <c r="U3208">
        <v>9520</v>
      </c>
      <c r="V3208">
        <v>9709</v>
      </c>
      <c r="W3208">
        <v>9863</v>
      </c>
      <c r="X3208">
        <v>9993</v>
      </c>
      <c r="Y3208">
        <v>10114</v>
      </c>
      <c r="Z3208">
        <v>10227</v>
      </c>
      <c r="AA3208">
        <v>10309</v>
      </c>
      <c r="AB3208">
        <v>10375</v>
      </c>
      <c r="AC3208">
        <v>10439</v>
      </c>
      <c r="AD3208">
        <v>10521</v>
      </c>
      <c r="AE3208" s="21" t="s">
        <v>1</v>
      </c>
    </row>
    <row r="3209" spans="1:31" x14ac:dyDescent="0.2">
      <c r="A3209" s="27" t="s">
        <v>66</v>
      </c>
      <c r="B3209" s="13" t="s">
        <v>66</v>
      </c>
      <c r="C3209" s="14">
        <v>90</v>
      </c>
      <c r="D3209" s="13" t="s">
        <v>469</v>
      </c>
      <c r="E3209" s="13" t="s">
        <v>490</v>
      </c>
      <c r="F3209" s="13" t="s">
        <v>313</v>
      </c>
      <c r="G3209" s="14" t="s">
        <v>356</v>
      </c>
      <c r="H3209" s="205">
        <v>7231</v>
      </c>
      <c r="I3209" s="205">
        <v>7384</v>
      </c>
      <c r="J3209" s="205">
        <v>7518</v>
      </c>
      <c r="K3209" s="205">
        <v>7656</v>
      </c>
      <c r="L3209" s="205">
        <v>7803</v>
      </c>
      <c r="M3209">
        <v>7964</v>
      </c>
      <c r="N3209">
        <v>8148</v>
      </c>
      <c r="O3209">
        <v>8359</v>
      </c>
      <c r="P3209">
        <v>8618</v>
      </c>
      <c r="Q3209">
        <v>8936</v>
      </c>
      <c r="R3209">
        <v>9280</v>
      </c>
      <c r="S3209">
        <v>9614</v>
      </c>
      <c r="T3209">
        <v>9895</v>
      </c>
      <c r="U3209">
        <v>10136</v>
      </c>
      <c r="V3209">
        <v>10328</v>
      </c>
      <c r="W3209">
        <v>10480</v>
      </c>
      <c r="X3209">
        <v>10606</v>
      </c>
      <c r="Y3209">
        <v>10722</v>
      </c>
      <c r="Z3209">
        <v>10831</v>
      </c>
      <c r="AA3209">
        <v>10907</v>
      </c>
      <c r="AB3209">
        <v>10965</v>
      </c>
      <c r="AC3209">
        <v>11021</v>
      </c>
      <c r="AD3209">
        <v>11095</v>
      </c>
      <c r="AE3209" s="22" t="s">
        <v>1</v>
      </c>
    </row>
    <row r="3210" spans="1:31" x14ac:dyDescent="0.2">
      <c r="A3210" s="25" t="s">
        <v>66</v>
      </c>
      <c r="B3210" s="11" t="s">
        <v>66</v>
      </c>
      <c r="C3210" s="12">
        <v>90</v>
      </c>
      <c r="D3210" s="11" t="s">
        <v>469</v>
      </c>
      <c r="E3210" s="11" t="s">
        <v>444</v>
      </c>
      <c r="F3210" s="11" t="s">
        <v>312</v>
      </c>
      <c r="G3210" s="12" t="s">
        <v>327</v>
      </c>
      <c r="H3210" s="205">
        <v>6600</v>
      </c>
      <c r="I3210" s="205">
        <v>6764</v>
      </c>
      <c r="J3210" s="205">
        <v>6915</v>
      </c>
      <c r="K3210" s="205">
        <v>7065</v>
      </c>
      <c r="L3210" s="205">
        <v>7198</v>
      </c>
      <c r="M3210">
        <v>7329</v>
      </c>
      <c r="N3210">
        <v>7470</v>
      </c>
      <c r="O3210">
        <v>7633</v>
      </c>
      <c r="P3210">
        <v>7826</v>
      </c>
      <c r="Q3210">
        <v>8093</v>
      </c>
      <c r="R3210">
        <v>8403</v>
      </c>
      <c r="S3210">
        <v>8722</v>
      </c>
      <c r="T3210">
        <v>9021</v>
      </c>
      <c r="U3210">
        <v>9286</v>
      </c>
      <c r="V3210">
        <v>9504</v>
      </c>
      <c r="W3210">
        <v>9685</v>
      </c>
      <c r="X3210">
        <v>9838</v>
      </c>
      <c r="Y3210">
        <v>9972</v>
      </c>
      <c r="Z3210">
        <v>10112</v>
      </c>
      <c r="AA3210">
        <v>10212</v>
      </c>
      <c r="AB3210">
        <v>10288</v>
      </c>
      <c r="AC3210">
        <v>10354</v>
      </c>
      <c r="AD3210">
        <v>10423</v>
      </c>
      <c r="AE3210" s="21" t="s">
        <v>1</v>
      </c>
    </row>
    <row r="3211" spans="1:31" x14ac:dyDescent="0.2">
      <c r="A3211" s="27" t="s">
        <v>66</v>
      </c>
      <c r="B3211" s="13" t="s">
        <v>66</v>
      </c>
      <c r="C3211" s="14">
        <v>90</v>
      </c>
      <c r="D3211" s="13" t="s">
        <v>469</v>
      </c>
      <c r="E3211" s="13" t="s">
        <v>491</v>
      </c>
      <c r="F3211" s="13" t="s">
        <v>313</v>
      </c>
      <c r="G3211" s="14" t="s">
        <v>327</v>
      </c>
      <c r="H3211" s="205">
        <v>7078</v>
      </c>
      <c r="I3211" s="205">
        <v>7233</v>
      </c>
      <c r="J3211" s="205">
        <v>7376</v>
      </c>
      <c r="K3211" s="205">
        <v>7509</v>
      </c>
      <c r="L3211" s="205">
        <v>7646</v>
      </c>
      <c r="M3211">
        <v>7792</v>
      </c>
      <c r="N3211">
        <v>7955</v>
      </c>
      <c r="O3211">
        <v>8140.0000000000009</v>
      </c>
      <c r="P3211">
        <v>8350</v>
      </c>
      <c r="Q3211">
        <v>8635</v>
      </c>
      <c r="R3211">
        <v>8964</v>
      </c>
      <c r="S3211">
        <v>9300</v>
      </c>
      <c r="T3211">
        <v>9614</v>
      </c>
      <c r="U3211">
        <v>9893</v>
      </c>
      <c r="V3211">
        <v>10118</v>
      </c>
      <c r="W3211">
        <v>10301</v>
      </c>
      <c r="X3211">
        <v>10452</v>
      </c>
      <c r="Y3211">
        <v>10583</v>
      </c>
      <c r="Z3211">
        <v>10721</v>
      </c>
      <c r="AA3211">
        <v>10816</v>
      </c>
      <c r="AB3211">
        <v>10884</v>
      </c>
      <c r="AC3211">
        <v>10942</v>
      </c>
      <c r="AD3211">
        <v>11002</v>
      </c>
      <c r="AE3211" s="22" t="s">
        <v>1</v>
      </c>
    </row>
    <row r="3212" spans="1:31" x14ac:dyDescent="0.2">
      <c r="A3212" s="25" t="s">
        <v>66</v>
      </c>
      <c r="B3212" s="11" t="s">
        <v>66</v>
      </c>
      <c r="C3212" s="12">
        <v>90</v>
      </c>
      <c r="D3212" s="11" t="s">
        <v>469</v>
      </c>
      <c r="E3212" s="11" t="s">
        <v>445</v>
      </c>
      <c r="F3212" s="11" t="s">
        <v>312</v>
      </c>
      <c r="G3212" s="12" t="s">
        <v>320</v>
      </c>
      <c r="H3212" s="205">
        <v>6446</v>
      </c>
      <c r="I3212" s="205">
        <v>6606</v>
      </c>
      <c r="J3212" s="205">
        <v>6763</v>
      </c>
      <c r="K3212" s="205">
        <v>6916</v>
      </c>
      <c r="L3212" s="205">
        <v>7058</v>
      </c>
      <c r="M3212">
        <v>7183</v>
      </c>
      <c r="N3212">
        <v>7311</v>
      </c>
      <c r="O3212">
        <v>7455</v>
      </c>
      <c r="P3212">
        <v>7610</v>
      </c>
      <c r="Q3212">
        <v>7825</v>
      </c>
      <c r="R3212">
        <v>8114.0000000000009</v>
      </c>
      <c r="S3212">
        <v>8428</v>
      </c>
      <c r="T3212">
        <v>8739</v>
      </c>
      <c r="U3212">
        <v>9026</v>
      </c>
      <c r="V3212">
        <v>9281</v>
      </c>
      <c r="W3212">
        <v>9486</v>
      </c>
      <c r="X3212">
        <v>9660</v>
      </c>
      <c r="Y3212">
        <v>9813</v>
      </c>
      <c r="Z3212">
        <v>9976</v>
      </c>
      <c r="AA3212">
        <v>10106</v>
      </c>
      <c r="AB3212">
        <v>10195</v>
      </c>
      <c r="AC3212">
        <v>10267</v>
      </c>
      <c r="AD3212">
        <v>10333</v>
      </c>
      <c r="AE3212" s="21" t="s">
        <v>1</v>
      </c>
    </row>
    <row r="3213" spans="1:31" x14ac:dyDescent="0.2">
      <c r="A3213" s="27" t="s">
        <v>66</v>
      </c>
      <c r="B3213" s="13" t="s">
        <v>66</v>
      </c>
      <c r="C3213" s="14">
        <v>90</v>
      </c>
      <c r="D3213" s="13" t="s">
        <v>469</v>
      </c>
      <c r="E3213" s="13" t="s">
        <v>492</v>
      </c>
      <c r="F3213" s="13" t="s">
        <v>313</v>
      </c>
      <c r="G3213" s="14" t="s">
        <v>320</v>
      </c>
      <c r="H3213" s="205">
        <v>6934</v>
      </c>
      <c r="I3213" s="205">
        <v>7089</v>
      </c>
      <c r="J3213" s="205">
        <v>7239</v>
      </c>
      <c r="K3213" s="205">
        <v>7368</v>
      </c>
      <c r="L3213" s="205">
        <v>7502</v>
      </c>
      <c r="M3213">
        <v>7637</v>
      </c>
      <c r="N3213">
        <v>7784</v>
      </c>
      <c r="O3213">
        <v>7949</v>
      </c>
      <c r="P3213">
        <v>8118</v>
      </c>
      <c r="Q3213">
        <v>8349</v>
      </c>
      <c r="R3213">
        <v>8656</v>
      </c>
      <c r="S3213">
        <v>8989</v>
      </c>
      <c r="T3213">
        <v>9317</v>
      </c>
      <c r="U3213">
        <v>9621</v>
      </c>
      <c r="V3213">
        <v>9888</v>
      </c>
      <c r="W3213">
        <v>10098</v>
      </c>
      <c r="X3213">
        <v>10273</v>
      </c>
      <c r="Y3213">
        <v>10424</v>
      </c>
      <c r="Z3213">
        <v>10587</v>
      </c>
      <c r="AA3213">
        <v>10714</v>
      </c>
      <c r="AB3213">
        <v>10798</v>
      </c>
      <c r="AC3213">
        <v>10861</v>
      </c>
      <c r="AD3213">
        <v>10920</v>
      </c>
      <c r="AE3213" s="22" t="s">
        <v>1</v>
      </c>
    </row>
    <row r="3214" spans="1:31" x14ac:dyDescent="0.2">
      <c r="A3214" s="25" t="s">
        <v>66</v>
      </c>
      <c r="B3214" s="11" t="s">
        <v>66</v>
      </c>
      <c r="C3214" s="12">
        <v>90</v>
      </c>
      <c r="D3214" s="11" t="s">
        <v>469</v>
      </c>
      <c r="E3214" s="11" t="s">
        <v>446</v>
      </c>
      <c r="F3214" s="11" t="s">
        <v>312</v>
      </c>
      <c r="G3214" s="12" t="s">
        <v>326</v>
      </c>
      <c r="H3214" s="205">
        <v>6301</v>
      </c>
      <c r="I3214" s="205">
        <v>6454</v>
      </c>
      <c r="J3214" s="205">
        <v>6611</v>
      </c>
      <c r="K3214" s="205">
        <v>6762</v>
      </c>
      <c r="L3214" s="205">
        <v>6913</v>
      </c>
      <c r="M3214">
        <v>7049</v>
      </c>
      <c r="N3214">
        <v>7169</v>
      </c>
      <c r="O3214">
        <v>7297</v>
      </c>
      <c r="P3214">
        <v>7430</v>
      </c>
      <c r="Q3214">
        <v>7596</v>
      </c>
      <c r="R3214">
        <v>7828</v>
      </c>
      <c r="S3214">
        <v>8132</v>
      </c>
      <c r="T3214">
        <v>8449</v>
      </c>
      <c r="U3214">
        <v>8741</v>
      </c>
      <c r="V3214">
        <v>9027</v>
      </c>
      <c r="W3214">
        <v>9274</v>
      </c>
      <c r="X3214">
        <v>9467</v>
      </c>
      <c r="Y3214">
        <v>9635</v>
      </c>
      <c r="Z3214">
        <v>9814</v>
      </c>
      <c r="AA3214">
        <v>9975</v>
      </c>
      <c r="AB3214">
        <v>10099</v>
      </c>
      <c r="AC3214">
        <v>10179</v>
      </c>
      <c r="AD3214">
        <v>10247</v>
      </c>
      <c r="AE3214" s="21" t="s">
        <v>1</v>
      </c>
    </row>
    <row r="3215" spans="1:31" x14ac:dyDescent="0.2">
      <c r="A3215" s="27" t="s">
        <v>66</v>
      </c>
      <c r="B3215" s="13" t="s">
        <v>66</v>
      </c>
      <c r="C3215" s="14">
        <v>90</v>
      </c>
      <c r="D3215" s="13" t="s">
        <v>469</v>
      </c>
      <c r="E3215" s="13" t="s">
        <v>493</v>
      </c>
      <c r="F3215" s="13" t="s">
        <v>313</v>
      </c>
      <c r="G3215" s="14" t="s">
        <v>326</v>
      </c>
      <c r="H3215" s="205">
        <v>6801</v>
      </c>
      <c r="I3215" s="205">
        <v>6951</v>
      </c>
      <c r="J3215" s="205">
        <v>7103</v>
      </c>
      <c r="K3215" s="205">
        <v>7229</v>
      </c>
      <c r="L3215" s="205">
        <v>7362</v>
      </c>
      <c r="M3215">
        <v>7496</v>
      </c>
      <c r="N3215">
        <v>7631</v>
      </c>
      <c r="O3215">
        <v>7778</v>
      </c>
      <c r="P3215">
        <v>7924</v>
      </c>
      <c r="Q3215">
        <v>8103</v>
      </c>
      <c r="R3215">
        <v>8352</v>
      </c>
      <c r="S3215">
        <v>8674</v>
      </c>
      <c r="T3215">
        <v>9009</v>
      </c>
      <c r="U3215">
        <v>9321</v>
      </c>
      <c r="V3215">
        <v>9623</v>
      </c>
      <c r="W3215">
        <v>9880</v>
      </c>
      <c r="X3215">
        <v>10076</v>
      </c>
      <c r="Y3215">
        <v>10244</v>
      </c>
      <c r="Z3215">
        <v>10426</v>
      </c>
      <c r="AA3215">
        <v>10586</v>
      </c>
      <c r="AB3215">
        <v>10706</v>
      </c>
      <c r="AC3215">
        <v>10780</v>
      </c>
      <c r="AD3215">
        <v>10840</v>
      </c>
      <c r="AE3215" s="22" t="s">
        <v>1</v>
      </c>
    </row>
    <row r="3216" spans="1:31" x14ac:dyDescent="0.2">
      <c r="A3216" s="25" t="s">
        <v>66</v>
      </c>
      <c r="B3216" s="11" t="s">
        <v>66</v>
      </c>
      <c r="C3216" s="12">
        <v>90</v>
      </c>
      <c r="D3216" s="11" t="s">
        <v>469</v>
      </c>
      <c r="E3216" s="11" t="s">
        <v>447</v>
      </c>
      <c r="F3216" s="11" t="s">
        <v>312</v>
      </c>
      <c r="G3216" s="12" t="s">
        <v>318</v>
      </c>
      <c r="H3216" s="205">
        <v>6154</v>
      </c>
      <c r="I3216" s="205">
        <v>6309</v>
      </c>
      <c r="J3216" s="205">
        <v>6462</v>
      </c>
      <c r="K3216" s="205">
        <v>6604</v>
      </c>
      <c r="L3216" s="205">
        <v>6756</v>
      </c>
      <c r="M3216">
        <v>6908</v>
      </c>
      <c r="N3216">
        <v>7042</v>
      </c>
      <c r="O3216">
        <v>7158</v>
      </c>
      <c r="P3216">
        <v>7276</v>
      </c>
      <c r="Q3216">
        <v>7414</v>
      </c>
      <c r="R3216">
        <v>7585</v>
      </c>
      <c r="S3216">
        <v>7829</v>
      </c>
      <c r="T3216">
        <v>8146.0000000000009</v>
      </c>
      <c r="U3216">
        <v>8443</v>
      </c>
      <c r="V3216">
        <v>8741</v>
      </c>
      <c r="W3216">
        <v>9027</v>
      </c>
      <c r="X3216">
        <v>9265</v>
      </c>
      <c r="Y3216">
        <v>9447</v>
      </c>
      <c r="Z3216">
        <v>9629</v>
      </c>
      <c r="AA3216">
        <v>9811</v>
      </c>
      <c r="AB3216">
        <v>9973</v>
      </c>
      <c r="AC3216">
        <v>10091</v>
      </c>
      <c r="AD3216">
        <v>10164</v>
      </c>
      <c r="AE3216" s="21" t="s">
        <v>1</v>
      </c>
    </row>
    <row r="3217" spans="1:31" x14ac:dyDescent="0.2">
      <c r="A3217" s="27" t="s">
        <v>66</v>
      </c>
      <c r="B3217" s="13" t="s">
        <v>66</v>
      </c>
      <c r="C3217" s="14">
        <v>90</v>
      </c>
      <c r="D3217" s="13" t="s">
        <v>469</v>
      </c>
      <c r="E3217" s="13" t="s">
        <v>494</v>
      </c>
      <c r="F3217" s="13" t="s">
        <v>313</v>
      </c>
      <c r="G3217" s="14" t="s">
        <v>318</v>
      </c>
      <c r="H3217" s="205">
        <v>6657</v>
      </c>
      <c r="I3217" s="205">
        <v>6821</v>
      </c>
      <c r="J3217" s="205">
        <v>6971</v>
      </c>
      <c r="K3217" s="205">
        <v>7089</v>
      </c>
      <c r="L3217" s="205">
        <v>7221</v>
      </c>
      <c r="M3217">
        <v>7357</v>
      </c>
      <c r="N3217">
        <v>7493</v>
      </c>
      <c r="O3217">
        <v>7627</v>
      </c>
      <c r="P3217">
        <v>7758</v>
      </c>
      <c r="Q3217">
        <v>7907</v>
      </c>
      <c r="R3217">
        <v>8092.0000000000009</v>
      </c>
      <c r="S3217">
        <v>8352</v>
      </c>
      <c r="T3217">
        <v>8688</v>
      </c>
      <c r="U3217">
        <v>9005</v>
      </c>
      <c r="V3217">
        <v>9321</v>
      </c>
      <c r="W3217">
        <v>9623</v>
      </c>
      <c r="X3217">
        <v>9871</v>
      </c>
      <c r="Y3217">
        <v>10054</v>
      </c>
      <c r="Z3217">
        <v>10239</v>
      </c>
      <c r="AA3217">
        <v>10423</v>
      </c>
      <c r="AB3217">
        <v>10583</v>
      </c>
      <c r="AC3217">
        <v>10698</v>
      </c>
      <c r="AD3217">
        <v>10763</v>
      </c>
      <c r="AE3217" s="22" t="s">
        <v>1</v>
      </c>
    </row>
    <row r="3218" spans="1:31" x14ac:dyDescent="0.2">
      <c r="A3218" s="25" t="s">
        <v>66</v>
      </c>
      <c r="B3218" s="11" t="s">
        <v>66</v>
      </c>
      <c r="C3218" s="12">
        <v>90</v>
      </c>
      <c r="D3218" s="11" t="s">
        <v>469</v>
      </c>
      <c r="E3218" s="11" t="s">
        <v>448</v>
      </c>
      <c r="F3218" s="11" t="s">
        <v>312</v>
      </c>
      <c r="G3218" s="12" t="s">
        <v>333</v>
      </c>
      <c r="H3218" s="205">
        <v>6000</v>
      </c>
      <c r="I3218" s="205">
        <v>6157</v>
      </c>
      <c r="J3218" s="205">
        <v>6316</v>
      </c>
      <c r="K3218" s="205">
        <v>6449</v>
      </c>
      <c r="L3218" s="205">
        <v>6592</v>
      </c>
      <c r="M3218">
        <v>6749</v>
      </c>
      <c r="N3218">
        <v>6905</v>
      </c>
      <c r="O3218">
        <v>7038</v>
      </c>
      <c r="P3218">
        <v>7136</v>
      </c>
      <c r="Q3218">
        <v>7264</v>
      </c>
      <c r="R3218">
        <v>7400</v>
      </c>
      <c r="S3218">
        <v>7572</v>
      </c>
      <c r="T3218">
        <v>7826</v>
      </c>
      <c r="U3218">
        <v>8135</v>
      </c>
      <c r="V3218">
        <v>8435</v>
      </c>
      <c r="W3218">
        <v>8737</v>
      </c>
      <c r="X3218">
        <v>9025</v>
      </c>
      <c r="Y3218">
        <v>9257</v>
      </c>
      <c r="Z3218">
        <v>9436</v>
      </c>
      <c r="AA3218">
        <v>9619</v>
      </c>
      <c r="AB3218">
        <v>9806</v>
      </c>
      <c r="AC3218">
        <v>9970</v>
      </c>
      <c r="AD3218">
        <v>10084</v>
      </c>
      <c r="AE3218" s="21" t="s">
        <v>1</v>
      </c>
    </row>
    <row r="3219" spans="1:31" x14ac:dyDescent="0.2">
      <c r="A3219" s="27" t="s">
        <v>66</v>
      </c>
      <c r="B3219" s="13" t="s">
        <v>66</v>
      </c>
      <c r="C3219" s="14">
        <v>90</v>
      </c>
      <c r="D3219" s="13" t="s">
        <v>469</v>
      </c>
      <c r="E3219" s="13" t="s">
        <v>495</v>
      </c>
      <c r="F3219" s="13" t="s">
        <v>313</v>
      </c>
      <c r="G3219" s="14" t="s">
        <v>333</v>
      </c>
      <c r="H3219" s="205">
        <v>6493</v>
      </c>
      <c r="I3219" s="205">
        <v>6672</v>
      </c>
      <c r="J3219" s="205">
        <v>6844</v>
      </c>
      <c r="K3219" s="205">
        <v>6953</v>
      </c>
      <c r="L3219" s="205">
        <v>7077</v>
      </c>
      <c r="M3219">
        <v>7214</v>
      </c>
      <c r="N3219">
        <v>7355</v>
      </c>
      <c r="O3219">
        <v>7492</v>
      </c>
      <c r="P3219">
        <v>7606</v>
      </c>
      <c r="Q3219">
        <v>7747</v>
      </c>
      <c r="R3219">
        <v>7894</v>
      </c>
      <c r="S3219">
        <v>8079.0000000000009</v>
      </c>
      <c r="T3219">
        <v>8349</v>
      </c>
      <c r="U3219">
        <v>8678</v>
      </c>
      <c r="V3219">
        <v>8997</v>
      </c>
      <c r="W3219">
        <v>9318</v>
      </c>
      <c r="X3219">
        <v>9621</v>
      </c>
      <c r="Y3219">
        <v>9861</v>
      </c>
      <c r="Z3219">
        <v>10044</v>
      </c>
      <c r="AA3219">
        <v>10229</v>
      </c>
      <c r="AB3219">
        <v>10418</v>
      </c>
      <c r="AC3219">
        <v>10581</v>
      </c>
      <c r="AD3219">
        <v>10690</v>
      </c>
      <c r="AE3219" s="22" t="s">
        <v>1</v>
      </c>
    </row>
    <row r="3220" spans="1:31" x14ac:dyDescent="0.2">
      <c r="A3220" s="25" t="s">
        <v>66</v>
      </c>
      <c r="B3220" s="11" t="s">
        <v>66</v>
      </c>
      <c r="C3220" s="12">
        <v>90</v>
      </c>
      <c r="D3220" s="11" t="s">
        <v>469</v>
      </c>
      <c r="E3220" s="11" t="s">
        <v>449</v>
      </c>
      <c r="F3220" s="11" t="s">
        <v>312</v>
      </c>
      <c r="G3220" s="12" t="s">
        <v>340</v>
      </c>
      <c r="H3220" s="205">
        <v>5843</v>
      </c>
      <c r="I3220" s="205">
        <v>5992</v>
      </c>
      <c r="J3220" s="205">
        <v>6158</v>
      </c>
      <c r="K3220" s="205">
        <v>6300</v>
      </c>
      <c r="L3220" s="205">
        <v>6433</v>
      </c>
      <c r="M3220">
        <v>6578</v>
      </c>
      <c r="N3220">
        <v>6743</v>
      </c>
      <c r="O3220">
        <v>6905</v>
      </c>
      <c r="P3220">
        <v>7013</v>
      </c>
      <c r="Q3220">
        <v>7123</v>
      </c>
      <c r="R3220">
        <v>7255</v>
      </c>
      <c r="S3220">
        <v>7385</v>
      </c>
      <c r="T3220">
        <v>7555</v>
      </c>
      <c r="U3220">
        <v>7811</v>
      </c>
      <c r="V3220">
        <v>8122</v>
      </c>
      <c r="W3220">
        <v>8424</v>
      </c>
      <c r="X3220">
        <v>8733</v>
      </c>
      <c r="Y3220">
        <v>9023</v>
      </c>
      <c r="Z3220">
        <v>9242</v>
      </c>
      <c r="AA3220">
        <v>9421</v>
      </c>
      <c r="AB3220">
        <v>9607</v>
      </c>
      <c r="AC3220">
        <v>9801</v>
      </c>
      <c r="AD3220">
        <v>9969</v>
      </c>
      <c r="AE3220" s="21" t="s">
        <v>1</v>
      </c>
    </row>
    <row r="3221" spans="1:31" x14ac:dyDescent="0.2">
      <c r="A3221" s="27" t="s">
        <v>66</v>
      </c>
      <c r="B3221" s="13" t="s">
        <v>66</v>
      </c>
      <c r="C3221" s="14">
        <v>90</v>
      </c>
      <c r="D3221" s="13" t="s">
        <v>469</v>
      </c>
      <c r="E3221" s="13" t="s">
        <v>496</v>
      </c>
      <c r="F3221" s="13" t="s">
        <v>313</v>
      </c>
      <c r="G3221" s="14" t="s">
        <v>340</v>
      </c>
      <c r="H3221" s="205">
        <v>6314</v>
      </c>
      <c r="I3221" s="205">
        <v>6493</v>
      </c>
      <c r="J3221" s="205">
        <v>6691</v>
      </c>
      <c r="K3221" s="205">
        <v>6822</v>
      </c>
      <c r="L3221" s="205">
        <v>6937</v>
      </c>
      <c r="M3221">
        <v>7065</v>
      </c>
      <c r="N3221">
        <v>7210</v>
      </c>
      <c r="O3221">
        <v>7355</v>
      </c>
      <c r="P3221">
        <v>7468</v>
      </c>
      <c r="Q3221">
        <v>7594</v>
      </c>
      <c r="R3221">
        <v>7738</v>
      </c>
      <c r="S3221">
        <v>7878</v>
      </c>
      <c r="T3221">
        <v>8061</v>
      </c>
      <c r="U3221">
        <v>8335</v>
      </c>
      <c r="V3221">
        <v>8665</v>
      </c>
      <c r="W3221">
        <v>8986</v>
      </c>
      <c r="X3221">
        <v>9315</v>
      </c>
      <c r="Y3221">
        <v>9620</v>
      </c>
      <c r="Z3221">
        <v>9847</v>
      </c>
      <c r="AA3221">
        <v>10029</v>
      </c>
      <c r="AB3221">
        <v>10217</v>
      </c>
      <c r="AC3221">
        <v>10413</v>
      </c>
      <c r="AD3221">
        <v>10579</v>
      </c>
      <c r="AE3221" s="22" t="s">
        <v>1</v>
      </c>
    </row>
    <row r="3222" spans="1:31" x14ac:dyDescent="0.2">
      <c r="A3222" s="25" t="s">
        <v>66</v>
      </c>
      <c r="B3222" s="11" t="s">
        <v>66</v>
      </c>
      <c r="C3222" s="12">
        <v>90</v>
      </c>
      <c r="D3222" s="11" t="s">
        <v>469</v>
      </c>
      <c r="E3222" s="11" t="s">
        <v>450</v>
      </c>
      <c r="F3222" s="11" t="s">
        <v>312</v>
      </c>
      <c r="G3222" s="12" t="s">
        <v>329</v>
      </c>
      <c r="H3222" s="205">
        <v>5693</v>
      </c>
      <c r="I3222" s="205">
        <v>5819</v>
      </c>
      <c r="J3222" s="205">
        <v>5982</v>
      </c>
      <c r="K3222" s="205">
        <v>6138</v>
      </c>
      <c r="L3222" s="205">
        <v>6280</v>
      </c>
      <c r="M3222">
        <v>6415</v>
      </c>
      <c r="N3222">
        <v>6566</v>
      </c>
      <c r="O3222">
        <v>6741</v>
      </c>
      <c r="P3222">
        <v>6876</v>
      </c>
      <c r="Q3222">
        <v>6995</v>
      </c>
      <c r="R3222">
        <v>7113</v>
      </c>
      <c r="S3222">
        <v>7244</v>
      </c>
      <c r="T3222">
        <v>7366</v>
      </c>
      <c r="U3222">
        <v>7537</v>
      </c>
      <c r="V3222">
        <v>7794</v>
      </c>
      <c r="W3222">
        <v>8106</v>
      </c>
      <c r="X3222">
        <v>8412</v>
      </c>
      <c r="Y3222">
        <v>8729</v>
      </c>
      <c r="Z3222">
        <v>9004</v>
      </c>
      <c r="AA3222">
        <v>9223</v>
      </c>
      <c r="AB3222">
        <v>9404</v>
      </c>
      <c r="AC3222">
        <v>9595</v>
      </c>
      <c r="AD3222">
        <v>9797</v>
      </c>
      <c r="AE3222" s="21" t="s">
        <v>1</v>
      </c>
    </row>
    <row r="3223" spans="1:31" x14ac:dyDescent="0.2">
      <c r="A3223" s="27" t="s">
        <v>66</v>
      </c>
      <c r="B3223" s="13" t="s">
        <v>66</v>
      </c>
      <c r="C3223" s="14">
        <v>90</v>
      </c>
      <c r="D3223" s="13" t="s">
        <v>469</v>
      </c>
      <c r="E3223" s="13" t="s">
        <v>497</v>
      </c>
      <c r="F3223" s="13" t="s">
        <v>313</v>
      </c>
      <c r="G3223" s="14" t="s">
        <v>329</v>
      </c>
      <c r="H3223" s="205">
        <v>6142</v>
      </c>
      <c r="I3223" s="205">
        <v>6294</v>
      </c>
      <c r="J3223" s="205">
        <v>6498</v>
      </c>
      <c r="K3223" s="205">
        <v>6666</v>
      </c>
      <c r="L3223" s="205">
        <v>6803</v>
      </c>
      <c r="M3223">
        <v>6922</v>
      </c>
      <c r="N3223">
        <v>7057</v>
      </c>
      <c r="O3223">
        <v>7207</v>
      </c>
      <c r="P3223">
        <v>7327</v>
      </c>
      <c r="Q3223">
        <v>7452</v>
      </c>
      <c r="R3223">
        <v>7584</v>
      </c>
      <c r="S3223">
        <v>7727</v>
      </c>
      <c r="T3223">
        <v>7859</v>
      </c>
      <c r="U3223">
        <v>8044.0000000000009</v>
      </c>
      <c r="V3223">
        <v>8319</v>
      </c>
      <c r="W3223">
        <v>8650</v>
      </c>
      <c r="X3223">
        <v>8975</v>
      </c>
      <c r="Y3223">
        <v>9311</v>
      </c>
      <c r="Z3223">
        <v>9602</v>
      </c>
      <c r="AA3223">
        <v>9829</v>
      </c>
      <c r="AB3223">
        <v>10013</v>
      </c>
      <c r="AC3223">
        <v>10206</v>
      </c>
      <c r="AD3223">
        <v>10409</v>
      </c>
      <c r="AE3223" s="22" t="s">
        <v>1</v>
      </c>
    </row>
    <row r="3224" spans="1:31" x14ac:dyDescent="0.2">
      <c r="A3224" s="25" t="s">
        <v>66</v>
      </c>
      <c r="B3224" s="11" t="s">
        <v>66</v>
      </c>
      <c r="C3224" s="12">
        <v>90</v>
      </c>
      <c r="D3224" s="11" t="s">
        <v>469</v>
      </c>
      <c r="E3224" s="11" t="s">
        <v>451</v>
      </c>
      <c r="F3224" s="11" t="s">
        <v>312</v>
      </c>
      <c r="G3224" s="12" t="s">
        <v>361</v>
      </c>
      <c r="H3224" s="205">
        <v>5552</v>
      </c>
      <c r="I3224" s="205">
        <v>5655</v>
      </c>
      <c r="J3224" s="205">
        <v>5796</v>
      </c>
      <c r="K3224" s="205">
        <v>5958</v>
      </c>
      <c r="L3224" s="205">
        <v>6114</v>
      </c>
      <c r="M3224">
        <v>6258</v>
      </c>
      <c r="N3224">
        <v>6398</v>
      </c>
      <c r="O3224">
        <v>6557</v>
      </c>
      <c r="P3224">
        <v>6708</v>
      </c>
      <c r="Q3224">
        <v>6854</v>
      </c>
      <c r="R3224">
        <v>6981</v>
      </c>
      <c r="S3224">
        <v>7100</v>
      </c>
      <c r="T3224">
        <v>7229</v>
      </c>
      <c r="U3224">
        <v>7343</v>
      </c>
      <c r="V3224">
        <v>7515</v>
      </c>
      <c r="W3224">
        <v>7774</v>
      </c>
      <c r="X3224">
        <v>8089</v>
      </c>
      <c r="Y3224">
        <v>8400</v>
      </c>
      <c r="Z3224">
        <v>8706</v>
      </c>
      <c r="AA3224">
        <v>8981</v>
      </c>
      <c r="AB3224">
        <v>9202</v>
      </c>
      <c r="AC3224">
        <v>9387</v>
      </c>
      <c r="AD3224">
        <v>9584</v>
      </c>
      <c r="AE3224" s="21" t="s">
        <v>1</v>
      </c>
    </row>
    <row r="3225" spans="1:31" x14ac:dyDescent="0.2">
      <c r="A3225" s="27" t="s">
        <v>66</v>
      </c>
      <c r="B3225" s="13" t="s">
        <v>66</v>
      </c>
      <c r="C3225" s="14">
        <v>90</v>
      </c>
      <c r="D3225" s="13" t="s">
        <v>469</v>
      </c>
      <c r="E3225" s="13" t="s">
        <v>498</v>
      </c>
      <c r="F3225" s="13" t="s">
        <v>313</v>
      </c>
      <c r="G3225" s="14" t="s">
        <v>361</v>
      </c>
      <c r="H3225" s="205">
        <v>5978</v>
      </c>
      <c r="I3225" s="205">
        <v>6101</v>
      </c>
      <c r="J3225" s="205">
        <v>6277</v>
      </c>
      <c r="K3225" s="205">
        <v>6469</v>
      </c>
      <c r="L3225" s="205">
        <v>6643</v>
      </c>
      <c r="M3225">
        <v>6785</v>
      </c>
      <c r="N3225">
        <v>6910</v>
      </c>
      <c r="O3225">
        <v>7050</v>
      </c>
      <c r="P3225">
        <v>7176</v>
      </c>
      <c r="Q3225">
        <v>7307</v>
      </c>
      <c r="R3225">
        <v>7438</v>
      </c>
      <c r="S3225">
        <v>7573</v>
      </c>
      <c r="T3225">
        <v>7712</v>
      </c>
      <c r="U3225">
        <v>7838</v>
      </c>
      <c r="V3225">
        <v>8023.9999999999991</v>
      </c>
      <c r="W3225">
        <v>8300</v>
      </c>
      <c r="X3225">
        <v>8634</v>
      </c>
      <c r="Y3225">
        <v>8963</v>
      </c>
      <c r="Z3225">
        <v>9290</v>
      </c>
      <c r="AA3225">
        <v>9580</v>
      </c>
      <c r="AB3225">
        <v>9809</v>
      </c>
      <c r="AC3225">
        <v>9996</v>
      </c>
      <c r="AD3225">
        <v>10195</v>
      </c>
      <c r="AE3225" s="22" t="s">
        <v>1</v>
      </c>
    </row>
    <row r="3226" spans="1:31" x14ac:dyDescent="0.2">
      <c r="A3226" s="25" t="s">
        <v>66</v>
      </c>
      <c r="B3226" s="11" t="s">
        <v>66</v>
      </c>
      <c r="C3226" s="12">
        <v>90</v>
      </c>
      <c r="D3226" s="11" t="s">
        <v>469</v>
      </c>
      <c r="E3226" s="11" t="s">
        <v>452</v>
      </c>
      <c r="F3226" s="11" t="s">
        <v>312</v>
      </c>
      <c r="G3226" s="12" t="s">
        <v>328</v>
      </c>
      <c r="H3226" s="205">
        <v>5404</v>
      </c>
      <c r="I3226" s="205">
        <v>5497</v>
      </c>
      <c r="J3226" s="205">
        <v>5616</v>
      </c>
      <c r="K3226" s="205">
        <v>5768</v>
      </c>
      <c r="L3226" s="205">
        <v>5931</v>
      </c>
      <c r="M3226">
        <v>6089</v>
      </c>
      <c r="N3226">
        <v>6238</v>
      </c>
      <c r="O3226">
        <v>6385</v>
      </c>
      <c r="P3226">
        <v>6521</v>
      </c>
      <c r="Q3226">
        <v>6683</v>
      </c>
      <c r="R3226">
        <v>6836</v>
      </c>
      <c r="S3226">
        <v>6965</v>
      </c>
      <c r="T3226">
        <v>7084</v>
      </c>
      <c r="U3226">
        <v>7203</v>
      </c>
      <c r="V3226">
        <v>7318</v>
      </c>
      <c r="W3226">
        <v>7492</v>
      </c>
      <c r="X3226">
        <v>7754</v>
      </c>
      <c r="Y3226">
        <v>8071.9999999999991</v>
      </c>
      <c r="Z3226">
        <v>8373</v>
      </c>
      <c r="AA3226">
        <v>8680</v>
      </c>
      <c r="AB3226">
        <v>8956</v>
      </c>
      <c r="AC3226">
        <v>9182</v>
      </c>
      <c r="AD3226">
        <v>9372</v>
      </c>
      <c r="AE3226" s="21" t="s">
        <v>1</v>
      </c>
    </row>
    <row r="3227" spans="1:31" x14ac:dyDescent="0.2">
      <c r="A3227" s="27" t="s">
        <v>66</v>
      </c>
      <c r="B3227" s="13" t="s">
        <v>66</v>
      </c>
      <c r="C3227" s="14">
        <v>90</v>
      </c>
      <c r="D3227" s="13" t="s">
        <v>469</v>
      </c>
      <c r="E3227" s="13" t="s">
        <v>499</v>
      </c>
      <c r="F3227" s="13" t="s">
        <v>313</v>
      </c>
      <c r="G3227" s="14" t="s">
        <v>328</v>
      </c>
      <c r="H3227" s="205">
        <v>5794</v>
      </c>
      <c r="I3227" s="205">
        <v>5914</v>
      </c>
      <c r="J3227" s="205">
        <v>6063</v>
      </c>
      <c r="K3227" s="205">
        <v>6245</v>
      </c>
      <c r="L3227" s="205">
        <v>6442</v>
      </c>
      <c r="M3227">
        <v>6621</v>
      </c>
      <c r="N3227">
        <v>6769</v>
      </c>
      <c r="O3227">
        <v>6899</v>
      </c>
      <c r="P3227">
        <v>7015</v>
      </c>
      <c r="Q3227">
        <v>7152</v>
      </c>
      <c r="R3227">
        <v>7290</v>
      </c>
      <c r="S3227">
        <v>7423</v>
      </c>
      <c r="T3227">
        <v>7557</v>
      </c>
      <c r="U3227">
        <v>7687</v>
      </c>
      <c r="V3227">
        <v>7813</v>
      </c>
      <c r="W3227">
        <v>8000.9999999999991</v>
      </c>
      <c r="X3227">
        <v>8280</v>
      </c>
      <c r="Y3227">
        <v>8617</v>
      </c>
      <c r="Z3227">
        <v>8937</v>
      </c>
      <c r="AA3227">
        <v>9263</v>
      </c>
      <c r="AB3227">
        <v>9556</v>
      </c>
      <c r="AC3227">
        <v>9789</v>
      </c>
      <c r="AD3227">
        <v>9981</v>
      </c>
      <c r="AE3227" s="22" t="s">
        <v>1</v>
      </c>
    </row>
    <row r="3228" spans="1:31" x14ac:dyDescent="0.2">
      <c r="A3228" s="25" t="s">
        <v>66</v>
      </c>
      <c r="B3228" s="11" t="s">
        <v>66</v>
      </c>
      <c r="C3228" s="12">
        <v>90</v>
      </c>
      <c r="D3228" s="11" t="s">
        <v>469</v>
      </c>
      <c r="E3228" s="11" t="s">
        <v>453</v>
      </c>
      <c r="F3228" s="11" t="s">
        <v>312</v>
      </c>
      <c r="G3228" s="12" t="s">
        <v>337</v>
      </c>
      <c r="H3228" s="205">
        <v>5246</v>
      </c>
      <c r="I3228" s="205">
        <v>5339</v>
      </c>
      <c r="J3228" s="205">
        <v>5441</v>
      </c>
      <c r="K3228" s="205">
        <v>5584</v>
      </c>
      <c r="L3228" s="205">
        <v>5737</v>
      </c>
      <c r="M3228">
        <v>5902</v>
      </c>
      <c r="N3228">
        <v>6065</v>
      </c>
      <c r="O3228">
        <v>6220</v>
      </c>
      <c r="P3228">
        <v>6346</v>
      </c>
      <c r="Q3228">
        <v>6493</v>
      </c>
      <c r="R3228">
        <v>6661</v>
      </c>
      <c r="S3228">
        <v>6816</v>
      </c>
      <c r="T3228">
        <v>6945</v>
      </c>
      <c r="U3228">
        <v>7055</v>
      </c>
      <c r="V3228">
        <v>7174</v>
      </c>
      <c r="W3228">
        <v>7291</v>
      </c>
      <c r="X3228">
        <v>7468</v>
      </c>
      <c r="Y3228">
        <v>7733</v>
      </c>
      <c r="Z3228">
        <v>8042</v>
      </c>
      <c r="AA3228">
        <v>8343</v>
      </c>
      <c r="AB3228">
        <v>8651</v>
      </c>
      <c r="AC3228">
        <v>8932</v>
      </c>
      <c r="AD3228">
        <v>9162</v>
      </c>
      <c r="AE3228" s="21" t="s">
        <v>1</v>
      </c>
    </row>
    <row r="3229" spans="1:31" x14ac:dyDescent="0.2">
      <c r="A3229" s="27" t="s">
        <v>66</v>
      </c>
      <c r="B3229" s="13" t="s">
        <v>66</v>
      </c>
      <c r="C3229" s="14">
        <v>90</v>
      </c>
      <c r="D3229" s="13" t="s">
        <v>469</v>
      </c>
      <c r="E3229" s="13" t="s">
        <v>500</v>
      </c>
      <c r="F3229" s="13" t="s">
        <v>313</v>
      </c>
      <c r="G3229" s="14" t="s">
        <v>337</v>
      </c>
      <c r="H3229" s="205">
        <v>5581</v>
      </c>
      <c r="I3229" s="205">
        <v>5712</v>
      </c>
      <c r="J3229" s="205">
        <v>5854</v>
      </c>
      <c r="K3229" s="205">
        <v>6027</v>
      </c>
      <c r="L3229" s="205">
        <v>6214</v>
      </c>
      <c r="M3229">
        <v>6416</v>
      </c>
      <c r="N3229">
        <v>6601</v>
      </c>
      <c r="O3229">
        <v>6755</v>
      </c>
      <c r="P3229">
        <v>6860</v>
      </c>
      <c r="Q3229">
        <v>6987</v>
      </c>
      <c r="R3229">
        <v>7131</v>
      </c>
      <c r="S3229">
        <v>7271</v>
      </c>
      <c r="T3229">
        <v>7404</v>
      </c>
      <c r="U3229">
        <v>7528</v>
      </c>
      <c r="V3229">
        <v>7659</v>
      </c>
      <c r="W3229">
        <v>7786</v>
      </c>
      <c r="X3229">
        <v>7977</v>
      </c>
      <c r="Y3229">
        <v>8260</v>
      </c>
      <c r="Z3229">
        <v>8587</v>
      </c>
      <c r="AA3229">
        <v>8907</v>
      </c>
      <c r="AB3229">
        <v>9235</v>
      </c>
      <c r="AC3229">
        <v>9532</v>
      </c>
      <c r="AD3229">
        <v>9770</v>
      </c>
      <c r="AE3229" s="22" t="s">
        <v>1</v>
      </c>
    </row>
    <row r="3230" spans="1:31" x14ac:dyDescent="0.2">
      <c r="A3230" s="25" t="s">
        <v>66</v>
      </c>
      <c r="B3230" s="11" t="s">
        <v>66</v>
      </c>
      <c r="C3230" s="12">
        <v>90</v>
      </c>
      <c r="D3230" s="11" t="s">
        <v>469</v>
      </c>
      <c r="E3230" s="11" t="s">
        <v>454</v>
      </c>
      <c r="F3230" s="11" t="s">
        <v>312</v>
      </c>
      <c r="G3230" s="12" t="s">
        <v>369</v>
      </c>
      <c r="H3230" s="205">
        <v>5084</v>
      </c>
      <c r="I3230" s="205">
        <v>5181</v>
      </c>
      <c r="J3230" s="205">
        <v>5273</v>
      </c>
      <c r="K3230" s="205">
        <v>5406</v>
      </c>
      <c r="L3230" s="205">
        <v>5550</v>
      </c>
      <c r="M3230">
        <v>5704</v>
      </c>
      <c r="N3230">
        <v>5874</v>
      </c>
      <c r="O3230">
        <v>6044</v>
      </c>
      <c r="P3230">
        <v>6178</v>
      </c>
      <c r="Q3230">
        <v>6313</v>
      </c>
      <c r="R3230">
        <v>6467</v>
      </c>
      <c r="S3230">
        <v>6637</v>
      </c>
      <c r="T3230">
        <v>6792</v>
      </c>
      <c r="U3230">
        <v>6912</v>
      </c>
      <c r="V3230">
        <v>7022</v>
      </c>
      <c r="W3230">
        <v>7143</v>
      </c>
      <c r="X3230">
        <v>7263</v>
      </c>
      <c r="Y3230">
        <v>7443</v>
      </c>
      <c r="Z3230">
        <v>7699</v>
      </c>
      <c r="AA3230">
        <v>8007.9999999999991</v>
      </c>
      <c r="AB3230">
        <v>8312</v>
      </c>
      <c r="AC3230">
        <v>8623</v>
      </c>
      <c r="AD3230">
        <v>8909</v>
      </c>
      <c r="AE3230" s="21" t="s">
        <v>1</v>
      </c>
    </row>
    <row r="3231" spans="1:31" x14ac:dyDescent="0.2">
      <c r="A3231" s="27" t="s">
        <v>66</v>
      </c>
      <c r="B3231" s="13" t="s">
        <v>66</v>
      </c>
      <c r="C3231" s="14">
        <v>90</v>
      </c>
      <c r="D3231" s="13" t="s">
        <v>469</v>
      </c>
      <c r="E3231" s="13" t="s">
        <v>501</v>
      </c>
      <c r="F3231" s="13" t="s">
        <v>313</v>
      </c>
      <c r="G3231" s="14" t="s">
        <v>369</v>
      </c>
      <c r="H3231" s="205">
        <v>5353</v>
      </c>
      <c r="I3231" s="205">
        <v>5488</v>
      </c>
      <c r="J3231" s="205">
        <v>5633</v>
      </c>
      <c r="K3231" s="205">
        <v>5814</v>
      </c>
      <c r="L3231" s="205">
        <v>5992</v>
      </c>
      <c r="M3231">
        <v>6184</v>
      </c>
      <c r="N3231">
        <v>6392</v>
      </c>
      <c r="O3231">
        <v>6583</v>
      </c>
      <c r="P3231">
        <v>6712</v>
      </c>
      <c r="Q3231">
        <v>6828</v>
      </c>
      <c r="R3231">
        <v>6962</v>
      </c>
      <c r="S3231">
        <v>7107</v>
      </c>
      <c r="T3231">
        <v>7248</v>
      </c>
      <c r="U3231">
        <v>7371</v>
      </c>
      <c r="V3231">
        <v>7495</v>
      </c>
      <c r="W3231">
        <v>7628</v>
      </c>
      <c r="X3231">
        <v>7759</v>
      </c>
      <c r="Y3231">
        <v>7953</v>
      </c>
      <c r="Z3231">
        <v>8226</v>
      </c>
      <c r="AA3231">
        <v>8553</v>
      </c>
      <c r="AB3231">
        <v>8875</v>
      </c>
      <c r="AC3231">
        <v>9208</v>
      </c>
      <c r="AD3231">
        <v>9509</v>
      </c>
      <c r="AE3231" s="22" t="s">
        <v>1</v>
      </c>
    </row>
    <row r="3232" spans="1:31" x14ac:dyDescent="0.2">
      <c r="A3232" s="25" t="s">
        <v>66</v>
      </c>
      <c r="B3232" s="11" t="s">
        <v>66</v>
      </c>
      <c r="C3232" s="12">
        <v>90</v>
      </c>
      <c r="D3232" s="11" t="s">
        <v>469</v>
      </c>
      <c r="E3232" s="11" t="s">
        <v>473</v>
      </c>
      <c r="F3232" s="11" t="s">
        <v>312</v>
      </c>
      <c r="G3232" s="12" t="s">
        <v>359</v>
      </c>
      <c r="H3232">
        <v>4928</v>
      </c>
      <c r="I3232">
        <v>5026</v>
      </c>
      <c r="J3232">
        <v>5115</v>
      </c>
      <c r="K3232">
        <v>5235</v>
      </c>
      <c r="L3232">
        <v>5368</v>
      </c>
      <c r="M3232">
        <v>5514</v>
      </c>
      <c r="N3232">
        <v>5673</v>
      </c>
      <c r="O3232">
        <v>5849</v>
      </c>
      <c r="P3232">
        <v>5999</v>
      </c>
      <c r="Q3232">
        <v>6142</v>
      </c>
      <c r="R3232">
        <v>6284</v>
      </c>
      <c r="S3232">
        <v>6440</v>
      </c>
      <c r="T3232">
        <v>6610</v>
      </c>
      <c r="U3232">
        <v>6757</v>
      </c>
      <c r="V3232">
        <v>6876</v>
      </c>
      <c r="W3232">
        <v>6988</v>
      </c>
      <c r="X3232">
        <v>7112</v>
      </c>
      <c r="Y3232">
        <v>7235</v>
      </c>
      <c r="Z3232">
        <v>7407</v>
      </c>
      <c r="AA3232">
        <v>7662</v>
      </c>
      <c r="AB3232">
        <v>7973</v>
      </c>
      <c r="AC3232">
        <v>8280</v>
      </c>
      <c r="AD3232">
        <v>8596</v>
      </c>
      <c r="AE3232" s="21"/>
    </row>
    <row r="3233" spans="1:31" x14ac:dyDescent="0.2">
      <c r="A3233" s="27" t="s">
        <v>66</v>
      </c>
      <c r="B3233" s="13" t="s">
        <v>66</v>
      </c>
      <c r="C3233" s="14">
        <v>90</v>
      </c>
      <c r="D3233" s="13" t="s">
        <v>469</v>
      </c>
      <c r="E3233" s="13" t="s">
        <v>480</v>
      </c>
      <c r="F3233" s="13" t="s">
        <v>313</v>
      </c>
      <c r="G3233" s="14" t="s">
        <v>359</v>
      </c>
      <c r="H3233">
        <v>5132</v>
      </c>
      <c r="I3233">
        <v>5253</v>
      </c>
      <c r="J3233">
        <v>5397</v>
      </c>
      <c r="K3233">
        <v>5591</v>
      </c>
      <c r="L3233">
        <v>5776</v>
      </c>
      <c r="M3233">
        <v>5959</v>
      </c>
      <c r="N3233">
        <v>6157</v>
      </c>
      <c r="O3233">
        <v>6370</v>
      </c>
      <c r="P3233">
        <v>6538</v>
      </c>
      <c r="Q3233">
        <v>6676</v>
      </c>
      <c r="R3233">
        <v>6799</v>
      </c>
      <c r="S3233">
        <v>6934</v>
      </c>
      <c r="T3233">
        <v>7081</v>
      </c>
      <c r="U3233">
        <v>7212</v>
      </c>
      <c r="V3233">
        <v>7334</v>
      </c>
      <c r="W3233">
        <v>7461</v>
      </c>
      <c r="X3233">
        <v>7597</v>
      </c>
      <c r="Y3233">
        <v>7731</v>
      </c>
      <c r="Z3233">
        <v>7916</v>
      </c>
      <c r="AA3233">
        <v>8188.0000000000009</v>
      </c>
      <c r="AB3233">
        <v>8517</v>
      </c>
      <c r="AC3233">
        <v>8844</v>
      </c>
      <c r="AD3233">
        <v>9181</v>
      </c>
      <c r="AE3233" s="22"/>
    </row>
    <row r="3234" spans="1:31" x14ac:dyDescent="0.2">
      <c r="A3234" s="25" t="s">
        <v>66</v>
      </c>
      <c r="B3234" s="11" t="s">
        <v>66</v>
      </c>
      <c r="C3234" s="12">
        <v>90</v>
      </c>
      <c r="D3234" s="11" t="s">
        <v>469</v>
      </c>
      <c r="E3234" s="11" t="s">
        <v>474</v>
      </c>
      <c r="F3234" s="11" t="s">
        <v>312</v>
      </c>
      <c r="G3234" s="12" t="s">
        <v>341</v>
      </c>
      <c r="H3234">
        <v>4774</v>
      </c>
      <c r="I3234">
        <v>4877</v>
      </c>
      <c r="J3234">
        <v>4968</v>
      </c>
      <c r="K3234">
        <v>5077</v>
      </c>
      <c r="L3234">
        <v>5195</v>
      </c>
      <c r="M3234">
        <v>5328</v>
      </c>
      <c r="N3234">
        <v>5479</v>
      </c>
      <c r="O3234">
        <v>5645</v>
      </c>
      <c r="P3234">
        <v>5804</v>
      </c>
      <c r="Q3234">
        <v>5961</v>
      </c>
      <c r="R3234">
        <v>6109</v>
      </c>
      <c r="S3234">
        <v>6253</v>
      </c>
      <c r="T3234">
        <v>6409</v>
      </c>
      <c r="U3234">
        <v>6573</v>
      </c>
      <c r="V3234">
        <v>6718</v>
      </c>
      <c r="W3234">
        <v>6838</v>
      </c>
      <c r="X3234">
        <v>6953</v>
      </c>
      <c r="Y3234">
        <v>7080</v>
      </c>
      <c r="Z3234">
        <v>7198</v>
      </c>
      <c r="AA3234">
        <v>7368</v>
      </c>
      <c r="AB3234">
        <v>7623</v>
      </c>
      <c r="AC3234">
        <v>7938</v>
      </c>
      <c r="AD3234">
        <v>8250</v>
      </c>
      <c r="AE3234" s="21"/>
    </row>
    <row r="3235" spans="1:31" x14ac:dyDescent="0.2">
      <c r="A3235" s="27" t="s">
        <v>66</v>
      </c>
      <c r="B3235" s="13" t="s">
        <v>66</v>
      </c>
      <c r="C3235" s="14">
        <v>90</v>
      </c>
      <c r="D3235" s="13" t="s">
        <v>469</v>
      </c>
      <c r="E3235" s="13" t="s">
        <v>481</v>
      </c>
      <c r="F3235" s="13" t="s">
        <v>313</v>
      </c>
      <c r="G3235" s="14" t="s">
        <v>341</v>
      </c>
      <c r="H3235">
        <v>4912</v>
      </c>
      <c r="I3235">
        <v>5025</v>
      </c>
      <c r="J3235">
        <v>5156</v>
      </c>
      <c r="K3235">
        <v>5354</v>
      </c>
      <c r="L3235">
        <v>5550</v>
      </c>
      <c r="M3235">
        <v>5738</v>
      </c>
      <c r="N3235">
        <v>5927</v>
      </c>
      <c r="O3235">
        <v>6131</v>
      </c>
      <c r="P3235">
        <v>6324</v>
      </c>
      <c r="Q3235">
        <v>6499</v>
      </c>
      <c r="R3235">
        <v>6642</v>
      </c>
      <c r="S3235">
        <v>6768</v>
      </c>
      <c r="T3235">
        <v>6904</v>
      </c>
      <c r="U3235">
        <v>7043</v>
      </c>
      <c r="V3235">
        <v>7173</v>
      </c>
      <c r="W3235">
        <v>7296</v>
      </c>
      <c r="X3235">
        <v>7426</v>
      </c>
      <c r="Y3235">
        <v>7565</v>
      </c>
      <c r="Z3235">
        <v>7693</v>
      </c>
      <c r="AA3235">
        <v>7876</v>
      </c>
      <c r="AB3235">
        <v>8148</v>
      </c>
      <c r="AC3235">
        <v>8482</v>
      </c>
      <c r="AD3235">
        <v>8813</v>
      </c>
      <c r="AE3235" s="22"/>
    </row>
    <row r="3236" spans="1:31" x14ac:dyDescent="0.2">
      <c r="A3236" s="25" t="s">
        <v>66</v>
      </c>
      <c r="B3236" s="11" t="s">
        <v>66</v>
      </c>
      <c r="C3236" s="12">
        <v>90</v>
      </c>
      <c r="D3236" s="11" t="s">
        <v>469</v>
      </c>
      <c r="E3236" s="11" t="s">
        <v>475</v>
      </c>
      <c r="F3236" s="11" t="s">
        <v>312</v>
      </c>
      <c r="G3236" s="12" t="s">
        <v>334</v>
      </c>
      <c r="H3236">
        <v>4647</v>
      </c>
      <c r="I3236">
        <v>4730</v>
      </c>
      <c r="J3236">
        <v>4826</v>
      </c>
      <c r="K3236">
        <v>4931</v>
      </c>
      <c r="L3236">
        <v>5036</v>
      </c>
      <c r="M3236">
        <v>5153</v>
      </c>
      <c r="N3236">
        <v>5290</v>
      </c>
      <c r="O3236">
        <v>5447</v>
      </c>
      <c r="P3236">
        <v>5601</v>
      </c>
      <c r="Q3236">
        <v>5765</v>
      </c>
      <c r="R3236">
        <v>5926</v>
      </c>
      <c r="S3236">
        <v>6075</v>
      </c>
      <c r="T3236">
        <v>6219</v>
      </c>
      <c r="U3236">
        <v>6373</v>
      </c>
      <c r="V3236">
        <v>6535</v>
      </c>
      <c r="W3236">
        <v>6678</v>
      </c>
      <c r="X3236">
        <v>6800</v>
      </c>
      <c r="Y3236">
        <v>6918</v>
      </c>
      <c r="Z3236">
        <v>7044</v>
      </c>
      <c r="AA3236">
        <v>7158</v>
      </c>
      <c r="AB3236">
        <v>7327</v>
      </c>
      <c r="AC3236">
        <v>7585</v>
      </c>
      <c r="AD3236">
        <v>7904</v>
      </c>
      <c r="AE3236" s="21"/>
    </row>
    <row r="3237" spans="1:31" x14ac:dyDescent="0.2">
      <c r="A3237" s="27" t="s">
        <v>66</v>
      </c>
      <c r="B3237" s="13" t="s">
        <v>66</v>
      </c>
      <c r="C3237" s="14">
        <v>90</v>
      </c>
      <c r="D3237" s="13" t="s">
        <v>469</v>
      </c>
      <c r="E3237" s="13" t="s">
        <v>482</v>
      </c>
      <c r="F3237" s="13" t="s">
        <v>313</v>
      </c>
      <c r="G3237" s="14" t="s">
        <v>334</v>
      </c>
      <c r="H3237">
        <v>4722</v>
      </c>
      <c r="I3237">
        <v>4798</v>
      </c>
      <c r="J3237">
        <v>4921</v>
      </c>
      <c r="K3237">
        <v>5113</v>
      </c>
      <c r="L3237">
        <v>5312</v>
      </c>
      <c r="M3237">
        <v>5510</v>
      </c>
      <c r="N3237">
        <v>5703</v>
      </c>
      <c r="O3237">
        <v>5897</v>
      </c>
      <c r="P3237">
        <v>6086</v>
      </c>
      <c r="Q3237">
        <v>6285</v>
      </c>
      <c r="R3237">
        <v>6463</v>
      </c>
      <c r="S3237">
        <v>6607</v>
      </c>
      <c r="T3237">
        <v>6733</v>
      </c>
      <c r="U3237">
        <v>6867</v>
      </c>
      <c r="V3237">
        <v>7003</v>
      </c>
      <c r="W3237">
        <v>7132</v>
      </c>
      <c r="X3237">
        <v>7256</v>
      </c>
      <c r="Y3237">
        <v>7390</v>
      </c>
      <c r="Z3237">
        <v>7528</v>
      </c>
      <c r="AA3237">
        <v>7652</v>
      </c>
      <c r="AB3237">
        <v>7834</v>
      </c>
      <c r="AC3237">
        <v>8109</v>
      </c>
      <c r="AD3237">
        <v>8447</v>
      </c>
      <c r="AE3237" s="22"/>
    </row>
    <row r="3238" spans="1:31" x14ac:dyDescent="0.2">
      <c r="A3238" s="25" t="s">
        <v>66</v>
      </c>
      <c r="B3238" s="11" t="s">
        <v>66</v>
      </c>
      <c r="C3238" s="12">
        <v>90</v>
      </c>
      <c r="D3238" s="11" t="s">
        <v>469</v>
      </c>
      <c r="E3238" s="11" t="s">
        <v>476</v>
      </c>
      <c r="F3238" s="11" t="s">
        <v>312</v>
      </c>
      <c r="G3238" s="12" t="s">
        <v>345</v>
      </c>
      <c r="H3238">
        <v>4558</v>
      </c>
      <c r="I3238">
        <v>4611</v>
      </c>
      <c r="J3238">
        <v>4685</v>
      </c>
      <c r="K3238">
        <v>4789</v>
      </c>
      <c r="L3238">
        <v>4891</v>
      </c>
      <c r="M3238">
        <v>4994</v>
      </c>
      <c r="N3238">
        <v>5113</v>
      </c>
      <c r="O3238">
        <v>5254</v>
      </c>
      <c r="P3238">
        <v>5404</v>
      </c>
      <c r="Q3238">
        <v>5563</v>
      </c>
      <c r="R3238">
        <v>5730</v>
      </c>
      <c r="S3238">
        <v>5889</v>
      </c>
      <c r="T3238">
        <v>6037</v>
      </c>
      <c r="U3238">
        <v>6184</v>
      </c>
      <c r="V3238">
        <v>6335</v>
      </c>
      <c r="W3238">
        <v>6494</v>
      </c>
      <c r="X3238">
        <v>6637</v>
      </c>
      <c r="Y3238">
        <v>6761</v>
      </c>
      <c r="Z3238">
        <v>6883</v>
      </c>
      <c r="AA3238">
        <v>7005</v>
      </c>
      <c r="AB3238">
        <v>7117</v>
      </c>
      <c r="AC3238">
        <v>7286</v>
      </c>
      <c r="AD3238">
        <v>7547</v>
      </c>
      <c r="AE3238" s="21"/>
    </row>
    <row r="3239" spans="1:31" x14ac:dyDescent="0.2">
      <c r="A3239" s="27" t="s">
        <v>66</v>
      </c>
      <c r="B3239" s="13" t="s">
        <v>66</v>
      </c>
      <c r="C3239" s="14">
        <v>90</v>
      </c>
      <c r="D3239" s="13" t="s">
        <v>469</v>
      </c>
      <c r="E3239" s="13" t="s">
        <v>483</v>
      </c>
      <c r="F3239" s="13" t="s">
        <v>313</v>
      </c>
      <c r="G3239" s="14" t="s">
        <v>345</v>
      </c>
      <c r="H3239">
        <v>4578</v>
      </c>
      <c r="I3239">
        <v>4607</v>
      </c>
      <c r="J3239">
        <v>4687</v>
      </c>
      <c r="K3239">
        <v>4879</v>
      </c>
      <c r="L3239">
        <v>5073</v>
      </c>
      <c r="M3239">
        <v>5272</v>
      </c>
      <c r="N3239">
        <v>5471</v>
      </c>
      <c r="O3239">
        <v>5669</v>
      </c>
      <c r="P3239">
        <v>5854</v>
      </c>
      <c r="Q3239">
        <v>6047</v>
      </c>
      <c r="R3239">
        <v>6248</v>
      </c>
      <c r="S3239">
        <v>6425</v>
      </c>
      <c r="T3239">
        <v>6569</v>
      </c>
      <c r="U3239">
        <v>6697</v>
      </c>
      <c r="V3239">
        <v>6828</v>
      </c>
      <c r="W3239">
        <v>6961</v>
      </c>
      <c r="X3239">
        <v>7090</v>
      </c>
      <c r="Y3239">
        <v>7217</v>
      </c>
      <c r="Z3239">
        <v>7353</v>
      </c>
      <c r="AA3239">
        <v>7487</v>
      </c>
      <c r="AB3239">
        <v>7609</v>
      </c>
      <c r="AC3239">
        <v>7792</v>
      </c>
      <c r="AD3239">
        <v>8070</v>
      </c>
      <c r="AE3239" s="22"/>
    </row>
    <row r="3240" spans="1:31" x14ac:dyDescent="0.2">
      <c r="A3240" s="25" t="s">
        <v>66</v>
      </c>
      <c r="B3240" s="11" t="s">
        <v>66</v>
      </c>
      <c r="C3240" s="12">
        <v>90</v>
      </c>
      <c r="D3240" s="11" t="s">
        <v>469</v>
      </c>
      <c r="E3240" s="11" t="s">
        <v>477</v>
      </c>
      <c r="F3240" s="11" t="s">
        <v>312</v>
      </c>
      <c r="G3240" s="12" t="s">
        <v>339</v>
      </c>
      <c r="H3240">
        <v>4496</v>
      </c>
      <c r="I3240">
        <v>4532</v>
      </c>
      <c r="J3240">
        <v>4574</v>
      </c>
      <c r="K3240">
        <v>4650</v>
      </c>
      <c r="L3240">
        <v>4750</v>
      </c>
      <c r="M3240">
        <v>4850</v>
      </c>
      <c r="N3240">
        <v>4953</v>
      </c>
      <c r="O3240">
        <v>5075</v>
      </c>
      <c r="P3240">
        <v>5213</v>
      </c>
      <c r="Q3240">
        <v>5367</v>
      </c>
      <c r="R3240">
        <v>5528</v>
      </c>
      <c r="S3240">
        <v>5692</v>
      </c>
      <c r="T3240">
        <v>5849</v>
      </c>
      <c r="U3240">
        <v>6003</v>
      </c>
      <c r="V3240">
        <v>6147</v>
      </c>
      <c r="W3240">
        <v>6295</v>
      </c>
      <c r="X3240">
        <v>6453</v>
      </c>
      <c r="Y3240">
        <v>6596</v>
      </c>
      <c r="Z3240">
        <v>6727</v>
      </c>
      <c r="AA3240">
        <v>6844</v>
      </c>
      <c r="AB3240">
        <v>6964</v>
      </c>
      <c r="AC3240">
        <v>7076</v>
      </c>
      <c r="AD3240">
        <v>7246</v>
      </c>
      <c r="AE3240" s="21"/>
    </row>
    <row r="3241" spans="1:31" x14ac:dyDescent="0.2">
      <c r="A3241" s="27" t="s">
        <v>66</v>
      </c>
      <c r="B3241" s="13" t="s">
        <v>66</v>
      </c>
      <c r="C3241" s="14">
        <v>90</v>
      </c>
      <c r="D3241" s="13" t="s">
        <v>469</v>
      </c>
      <c r="E3241" s="13" t="s">
        <v>484</v>
      </c>
      <c r="F3241" s="13" t="s">
        <v>313</v>
      </c>
      <c r="G3241" s="14" t="s">
        <v>339</v>
      </c>
      <c r="H3241">
        <v>4468</v>
      </c>
      <c r="I3241">
        <v>4469</v>
      </c>
      <c r="J3241">
        <v>4494</v>
      </c>
      <c r="K3241">
        <v>4647</v>
      </c>
      <c r="L3241">
        <v>4840</v>
      </c>
      <c r="M3241">
        <v>5033</v>
      </c>
      <c r="N3241">
        <v>5233</v>
      </c>
      <c r="O3241">
        <v>5435</v>
      </c>
      <c r="P3241">
        <v>5626</v>
      </c>
      <c r="Q3241">
        <v>5816</v>
      </c>
      <c r="R3241">
        <v>6011</v>
      </c>
      <c r="S3241">
        <v>6210</v>
      </c>
      <c r="T3241">
        <v>6384</v>
      </c>
      <c r="U3241">
        <v>6534</v>
      </c>
      <c r="V3241">
        <v>6659</v>
      </c>
      <c r="W3241">
        <v>6787</v>
      </c>
      <c r="X3241">
        <v>6919</v>
      </c>
      <c r="Y3241">
        <v>7047</v>
      </c>
      <c r="Z3241">
        <v>7181</v>
      </c>
      <c r="AA3241">
        <v>7313</v>
      </c>
      <c r="AB3241">
        <v>7445</v>
      </c>
      <c r="AC3241">
        <v>7567</v>
      </c>
      <c r="AD3241">
        <v>7750</v>
      </c>
      <c r="AE3241" s="22"/>
    </row>
    <row r="3242" spans="1:31" x14ac:dyDescent="0.2">
      <c r="A3242" s="25" t="s">
        <v>66</v>
      </c>
      <c r="B3242" s="11" t="s">
        <v>66</v>
      </c>
      <c r="C3242" s="12">
        <v>90</v>
      </c>
      <c r="D3242" s="11" t="s">
        <v>469</v>
      </c>
      <c r="E3242" s="11" t="s">
        <v>478</v>
      </c>
      <c r="F3242" s="11" t="s">
        <v>312</v>
      </c>
      <c r="G3242" s="12" t="s">
        <v>352</v>
      </c>
      <c r="H3242">
        <v>4432</v>
      </c>
      <c r="I3242">
        <v>4481</v>
      </c>
      <c r="J3242">
        <v>4505</v>
      </c>
      <c r="K3242">
        <v>4540</v>
      </c>
      <c r="L3242">
        <v>4612</v>
      </c>
      <c r="M3242">
        <v>4710</v>
      </c>
      <c r="N3242">
        <v>4810</v>
      </c>
      <c r="O3242">
        <v>4914</v>
      </c>
      <c r="P3242">
        <v>5035</v>
      </c>
      <c r="Q3242">
        <v>5177</v>
      </c>
      <c r="R3242">
        <v>5333</v>
      </c>
      <c r="S3242">
        <v>5491</v>
      </c>
      <c r="T3242">
        <v>5652</v>
      </c>
      <c r="U3242">
        <v>5816</v>
      </c>
      <c r="V3242">
        <v>5967</v>
      </c>
      <c r="W3242">
        <v>6108</v>
      </c>
      <c r="X3242">
        <v>6255</v>
      </c>
      <c r="Y3242">
        <v>6411</v>
      </c>
      <c r="Z3242">
        <v>6563</v>
      </c>
      <c r="AA3242">
        <v>6690</v>
      </c>
      <c r="AB3242">
        <v>6805</v>
      </c>
      <c r="AC3242">
        <v>6924</v>
      </c>
      <c r="AD3242">
        <v>7036</v>
      </c>
      <c r="AE3242" s="21"/>
    </row>
    <row r="3243" spans="1:31" x14ac:dyDescent="0.2">
      <c r="A3243" s="27" t="s">
        <v>66</v>
      </c>
      <c r="B3243" s="13" t="s">
        <v>66</v>
      </c>
      <c r="C3243" s="14">
        <v>90</v>
      </c>
      <c r="D3243" s="13" t="s">
        <v>469</v>
      </c>
      <c r="E3243" s="13" t="s">
        <v>485</v>
      </c>
      <c r="F3243" s="13" t="s">
        <v>313</v>
      </c>
      <c r="G3243" s="14" t="s">
        <v>352</v>
      </c>
      <c r="H3243">
        <v>7573</v>
      </c>
      <c r="I3243">
        <v>7716</v>
      </c>
      <c r="J3243">
        <v>7829</v>
      </c>
      <c r="K3243">
        <v>7989</v>
      </c>
      <c r="L3243">
        <v>8169.0000000000009</v>
      </c>
      <c r="M3243">
        <v>8374</v>
      </c>
      <c r="N3243">
        <v>8614</v>
      </c>
      <c r="O3243">
        <v>8897</v>
      </c>
      <c r="P3243">
        <v>9237</v>
      </c>
      <c r="Q3243">
        <v>9602</v>
      </c>
      <c r="R3243">
        <v>9950</v>
      </c>
      <c r="S3243">
        <v>10226</v>
      </c>
      <c r="T3243">
        <v>10371</v>
      </c>
      <c r="U3243">
        <v>6350</v>
      </c>
      <c r="V3243">
        <v>6496</v>
      </c>
      <c r="W3243">
        <v>6618</v>
      </c>
      <c r="X3243">
        <v>6745</v>
      </c>
      <c r="Y3243">
        <v>6876</v>
      </c>
      <c r="Z3243">
        <v>7013</v>
      </c>
      <c r="AA3243">
        <v>7142</v>
      </c>
      <c r="AB3243">
        <v>7272</v>
      </c>
      <c r="AC3243">
        <v>7403</v>
      </c>
      <c r="AD3243">
        <v>7525</v>
      </c>
      <c r="AE3243" s="22"/>
    </row>
    <row r="3244" spans="1:31" x14ac:dyDescent="0.2">
      <c r="A3244" s="25" t="s">
        <v>66</v>
      </c>
      <c r="B3244" s="11" t="s">
        <v>66</v>
      </c>
      <c r="C3244" s="12">
        <v>90</v>
      </c>
      <c r="D3244" s="11" t="s">
        <v>469</v>
      </c>
      <c r="E3244" s="11" t="s">
        <v>479</v>
      </c>
      <c r="F3244" s="11" t="s">
        <v>312</v>
      </c>
      <c r="G3244" s="12" t="s">
        <v>338</v>
      </c>
      <c r="H3244">
        <v>4368</v>
      </c>
      <c r="I3244">
        <v>4428</v>
      </c>
      <c r="J3244">
        <v>4465</v>
      </c>
      <c r="K3244">
        <v>4473</v>
      </c>
      <c r="L3244">
        <v>4504</v>
      </c>
      <c r="M3244">
        <v>4573</v>
      </c>
      <c r="N3244">
        <v>4671</v>
      </c>
      <c r="O3244">
        <v>4772</v>
      </c>
      <c r="P3244">
        <v>4876</v>
      </c>
      <c r="Q3244">
        <v>5000</v>
      </c>
      <c r="R3244">
        <v>5144</v>
      </c>
      <c r="S3244">
        <v>5297</v>
      </c>
      <c r="T3244">
        <v>5452</v>
      </c>
      <c r="U3244">
        <v>5621</v>
      </c>
      <c r="V3244">
        <v>5782</v>
      </c>
      <c r="W3244">
        <v>5929</v>
      </c>
      <c r="X3244">
        <v>6069</v>
      </c>
      <c r="Y3244">
        <v>6214</v>
      </c>
      <c r="Z3244">
        <v>6380</v>
      </c>
      <c r="AA3244">
        <v>6527</v>
      </c>
      <c r="AB3244">
        <v>6651</v>
      </c>
      <c r="AC3244">
        <v>6766</v>
      </c>
      <c r="AD3244">
        <v>6885</v>
      </c>
      <c r="AE3244" s="21"/>
    </row>
    <row r="3245" spans="1:31" x14ac:dyDescent="0.2">
      <c r="A3245" s="27" t="s">
        <v>66</v>
      </c>
      <c r="B3245" s="13" t="s">
        <v>66</v>
      </c>
      <c r="C3245" s="14">
        <v>90</v>
      </c>
      <c r="D3245" s="13" t="s">
        <v>469</v>
      </c>
      <c r="E3245" s="13" t="s">
        <v>486</v>
      </c>
      <c r="F3245" s="13" t="s">
        <v>313</v>
      </c>
      <c r="G3245" s="14" t="s">
        <v>338</v>
      </c>
      <c r="H3245">
        <v>4248</v>
      </c>
      <c r="I3245">
        <v>4270</v>
      </c>
      <c r="J3245">
        <v>4272</v>
      </c>
      <c r="K3245">
        <v>4324</v>
      </c>
      <c r="L3245">
        <v>4418</v>
      </c>
      <c r="M3245">
        <v>4570</v>
      </c>
      <c r="N3245">
        <v>4763</v>
      </c>
      <c r="O3245">
        <v>4958</v>
      </c>
      <c r="P3245">
        <v>5156</v>
      </c>
      <c r="Q3245">
        <v>5358</v>
      </c>
      <c r="R3245">
        <v>5555</v>
      </c>
      <c r="S3245">
        <v>5743</v>
      </c>
      <c r="T3245">
        <v>5932</v>
      </c>
      <c r="U3245">
        <v>6135</v>
      </c>
      <c r="V3245">
        <v>6313</v>
      </c>
      <c r="W3245">
        <v>6456</v>
      </c>
      <c r="X3245">
        <v>6577</v>
      </c>
      <c r="Y3245">
        <v>6702</v>
      </c>
      <c r="Z3245">
        <v>6843</v>
      </c>
      <c r="AA3245">
        <v>6975</v>
      </c>
      <c r="AB3245">
        <v>7101</v>
      </c>
      <c r="AC3245">
        <v>7231</v>
      </c>
      <c r="AD3245">
        <v>7361</v>
      </c>
      <c r="AE3245" s="22"/>
    </row>
    <row r="3246" spans="1:31" x14ac:dyDescent="0.2">
      <c r="A3246" s="25" t="s">
        <v>66</v>
      </c>
      <c r="B3246" s="11" t="s">
        <v>66</v>
      </c>
      <c r="C3246" s="12">
        <v>90</v>
      </c>
      <c r="D3246" s="11" t="s">
        <v>469</v>
      </c>
      <c r="E3246" s="11" t="s">
        <v>458</v>
      </c>
      <c r="F3246" s="11" t="s">
        <v>312</v>
      </c>
      <c r="G3246" s="12" t="s">
        <v>457</v>
      </c>
      <c r="H3246" s="205">
        <v>25436</v>
      </c>
      <c r="I3246" s="205">
        <v>25919.999999999996</v>
      </c>
      <c r="J3246" s="205">
        <v>26413</v>
      </c>
      <c r="K3246" s="205">
        <v>27070</v>
      </c>
      <c r="L3246" s="205">
        <v>27781</v>
      </c>
      <c r="M3246">
        <v>28537</v>
      </c>
      <c r="N3246">
        <v>29329</v>
      </c>
      <c r="O3246">
        <v>30143</v>
      </c>
      <c r="P3246">
        <v>30848</v>
      </c>
      <c r="Q3246">
        <v>31592</v>
      </c>
      <c r="R3246">
        <v>32357</v>
      </c>
      <c r="S3246">
        <v>33111.000000000007</v>
      </c>
      <c r="T3246">
        <v>33839.999999999993</v>
      </c>
      <c r="U3246">
        <v>34500</v>
      </c>
      <c r="V3246">
        <v>35108.000000000007</v>
      </c>
      <c r="W3246">
        <v>35752</v>
      </c>
      <c r="X3246">
        <v>36550.000000000007</v>
      </c>
      <c r="Y3246">
        <v>37562.999999999993</v>
      </c>
      <c r="Z3246">
        <v>38718.999999999993</v>
      </c>
      <c r="AA3246">
        <v>40061</v>
      </c>
      <c r="AB3246">
        <v>41514.999999999993</v>
      </c>
      <c r="AC3246">
        <v>42955.000000000007</v>
      </c>
      <c r="AD3246">
        <v>44289</v>
      </c>
      <c r="AE3246" s="21" t="s">
        <v>1</v>
      </c>
    </row>
    <row r="3247" spans="1:31" x14ac:dyDescent="0.2">
      <c r="A3247" s="27" t="s">
        <v>66</v>
      </c>
      <c r="B3247" s="13" t="s">
        <v>66</v>
      </c>
      <c r="C3247" s="14">
        <v>90</v>
      </c>
      <c r="D3247" s="13" t="s">
        <v>469</v>
      </c>
      <c r="E3247" s="13" t="s">
        <v>456</v>
      </c>
      <c r="F3247" s="13" t="s">
        <v>312</v>
      </c>
      <c r="G3247" s="14" t="s">
        <v>455</v>
      </c>
      <c r="H3247" s="205">
        <v>22501.000000000004</v>
      </c>
      <c r="I3247" s="205">
        <v>22782</v>
      </c>
      <c r="J3247" s="205">
        <v>23055</v>
      </c>
      <c r="K3247" s="205">
        <v>23383</v>
      </c>
      <c r="L3247" s="205">
        <v>23793</v>
      </c>
      <c r="M3247">
        <v>24279.999999999996</v>
      </c>
      <c r="N3247">
        <v>24837</v>
      </c>
      <c r="O3247">
        <v>25461.999999999996</v>
      </c>
      <c r="P3247">
        <v>26129</v>
      </c>
      <c r="Q3247">
        <v>26872</v>
      </c>
      <c r="R3247">
        <v>27661</v>
      </c>
      <c r="S3247">
        <v>28444</v>
      </c>
      <c r="T3247">
        <v>29209.000000000004</v>
      </c>
      <c r="U3247">
        <v>29997</v>
      </c>
      <c r="V3247">
        <v>30766</v>
      </c>
      <c r="W3247">
        <v>31503.999999999996</v>
      </c>
      <c r="X3247">
        <v>32214</v>
      </c>
      <c r="Y3247">
        <v>32900</v>
      </c>
      <c r="Z3247">
        <v>33597</v>
      </c>
      <c r="AA3247">
        <v>34224.000000000007</v>
      </c>
      <c r="AB3247">
        <v>34864.000000000007</v>
      </c>
      <c r="AC3247">
        <v>35637</v>
      </c>
      <c r="AD3247">
        <v>36618</v>
      </c>
      <c r="AE3247" s="22" t="s">
        <v>1</v>
      </c>
    </row>
    <row r="3248" spans="1:31" x14ac:dyDescent="0.2">
      <c r="A3248" s="25" t="s">
        <v>66</v>
      </c>
      <c r="B3248" s="11" t="s">
        <v>66</v>
      </c>
      <c r="C3248" s="12">
        <v>90</v>
      </c>
      <c r="D3248" s="11" t="s">
        <v>469</v>
      </c>
      <c r="E3248" s="11" t="s">
        <v>502</v>
      </c>
      <c r="F3248" s="11" t="s">
        <v>313</v>
      </c>
      <c r="G3248" s="12" t="s">
        <v>457</v>
      </c>
      <c r="H3248" s="205">
        <v>26772</v>
      </c>
      <c r="I3248" s="205">
        <v>27392.000000000004</v>
      </c>
      <c r="J3248" s="205">
        <v>28103</v>
      </c>
      <c r="K3248" s="205">
        <v>29031</v>
      </c>
      <c r="L3248" s="205">
        <v>29974</v>
      </c>
      <c r="M3248">
        <v>30918</v>
      </c>
      <c r="N3248">
        <v>31846</v>
      </c>
      <c r="O3248">
        <v>32738</v>
      </c>
      <c r="P3248">
        <v>33449</v>
      </c>
      <c r="Q3248">
        <v>34142</v>
      </c>
      <c r="R3248">
        <v>34824</v>
      </c>
      <c r="S3248">
        <v>35503</v>
      </c>
      <c r="T3248">
        <v>36194</v>
      </c>
      <c r="U3248">
        <v>36841</v>
      </c>
      <c r="V3248">
        <v>37474</v>
      </c>
      <c r="W3248">
        <v>38172</v>
      </c>
      <c r="X3248">
        <v>39039</v>
      </c>
      <c r="Y3248">
        <v>40126</v>
      </c>
      <c r="Z3248">
        <v>41358.999999999993</v>
      </c>
      <c r="AA3248">
        <v>42787</v>
      </c>
      <c r="AB3248">
        <v>44330.999999999985</v>
      </c>
      <c r="AC3248">
        <v>45855</v>
      </c>
      <c r="AD3248">
        <v>47254</v>
      </c>
      <c r="AE3248" s="21" t="s">
        <v>1</v>
      </c>
    </row>
    <row r="3249" spans="1:31" x14ac:dyDescent="0.2">
      <c r="A3249" s="27" t="s">
        <v>66</v>
      </c>
      <c r="B3249" s="13" t="s">
        <v>66</v>
      </c>
      <c r="C3249" s="14">
        <v>90</v>
      </c>
      <c r="D3249" s="13" t="s">
        <v>469</v>
      </c>
      <c r="E3249" s="13" t="s">
        <v>503</v>
      </c>
      <c r="F3249" s="13" t="s">
        <v>313</v>
      </c>
      <c r="G3249" s="14" t="s">
        <v>338</v>
      </c>
      <c r="H3249" s="205">
        <v>22373</v>
      </c>
      <c r="I3249" s="205">
        <v>22513</v>
      </c>
      <c r="J3249" s="205">
        <v>22735</v>
      </c>
      <c r="K3249" s="205">
        <v>23418</v>
      </c>
      <c r="L3249" s="205">
        <v>24251</v>
      </c>
      <c r="M3249">
        <v>25186</v>
      </c>
      <c r="N3249">
        <v>26165</v>
      </c>
      <c r="O3249">
        <v>27154.999999999993</v>
      </c>
      <c r="P3249">
        <v>28116</v>
      </c>
      <c r="Q3249">
        <v>29095.000000000004</v>
      </c>
      <c r="R3249">
        <v>30057.000000000004</v>
      </c>
      <c r="S3249">
        <v>30958</v>
      </c>
      <c r="T3249">
        <v>31786</v>
      </c>
      <c r="U3249">
        <v>32583</v>
      </c>
      <c r="V3249">
        <v>33299</v>
      </c>
      <c r="W3249">
        <v>33954</v>
      </c>
      <c r="X3249">
        <v>34587</v>
      </c>
      <c r="Y3249">
        <v>35232</v>
      </c>
      <c r="Z3249">
        <v>35918.000000000007</v>
      </c>
      <c r="AA3249">
        <v>36568.999999999993</v>
      </c>
      <c r="AB3249">
        <v>37260.999999999993</v>
      </c>
      <c r="AC3249">
        <v>38102</v>
      </c>
      <c r="AD3249">
        <v>39153</v>
      </c>
      <c r="AE3249" s="22" t="s">
        <v>1</v>
      </c>
    </row>
    <row r="3250" spans="1:31" x14ac:dyDescent="0.2">
      <c r="A3250" s="25" t="s">
        <v>66</v>
      </c>
      <c r="B3250" s="11" t="s">
        <v>66</v>
      </c>
      <c r="C3250" s="12">
        <v>90</v>
      </c>
      <c r="D3250" s="11" t="s">
        <v>469</v>
      </c>
      <c r="E3250" s="11" t="s">
        <v>504</v>
      </c>
      <c r="F3250" s="11"/>
      <c r="G3250" s="12"/>
      <c r="H3250" s="205">
        <v>0</v>
      </c>
      <c r="I3250" s="205">
        <v>0</v>
      </c>
      <c r="J3250" s="205">
        <v>0</v>
      </c>
      <c r="K3250" s="205">
        <v>0</v>
      </c>
      <c r="L3250" s="205">
        <v>0</v>
      </c>
      <c r="M3250">
        <v>0</v>
      </c>
      <c r="N3250">
        <v>0</v>
      </c>
      <c r="O3250">
        <v>0</v>
      </c>
      <c r="P3250">
        <v>0</v>
      </c>
      <c r="Q3250">
        <v>0</v>
      </c>
      <c r="R3250">
        <v>0</v>
      </c>
      <c r="S3250">
        <v>0</v>
      </c>
      <c r="T3250">
        <v>0</v>
      </c>
      <c r="U3250">
        <v>0</v>
      </c>
      <c r="V3250">
        <v>0</v>
      </c>
      <c r="W3250">
        <v>0</v>
      </c>
      <c r="X3250">
        <v>0</v>
      </c>
      <c r="Y3250">
        <v>0</v>
      </c>
      <c r="Z3250">
        <v>0</v>
      </c>
      <c r="AA3250">
        <v>0</v>
      </c>
      <c r="AB3250">
        <v>0</v>
      </c>
      <c r="AC3250">
        <v>0</v>
      </c>
      <c r="AD3250">
        <v>0</v>
      </c>
      <c r="AE3250" s="21" t="s">
        <v>1</v>
      </c>
    </row>
    <row r="3251" spans="1:31" x14ac:dyDescent="0.2">
      <c r="A3251" s="27" t="s">
        <v>66</v>
      </c>
      <c r="B3251" s="13" t="s">
        <v>66</v>
      </c>
      <c r="C3251" s="14">
        <v>90</v>
      </c>
      <c r="D3251" s="13" t="s">
        <v>469</v>
      </c>
      <c r="E3251" s="13" t="s">
        <v>505</v>
      </c>
      <c r="F3251" s="13"/>
      <c r="G3251" s="14"/>
      <c r="H3251" s="205">
        <v>503366</v>
      </c>
      <c r="I3251" s="205">
        <v>515182</v>
      </c>
      <c r="J3251" s="205">
        <v>527861</v>
      </c>
      <c r="K3251" s="205">
        <v>541522</v>
      </c>
      <c r="L3251" s="205">
        <v>556066</v>
      </c>
      <c r="M3251">
        <v>571329</v>
      </c>
      <c r="N3251">
        <v>587079</v>
      </c>
      <c r="O3251">
        <v>603133</v>
      </c>
      <c r="P3251">
        <v>619438</v>
      </c>
      <c r="Q3251">
        <v>636030</v>
      </c>
      <c r="R3251">
        <v>652856</v>
      </c>
      <c r="S3251">
        <v>669821</v>
      </c>
      <c r="T3251">
        <v>686878</v>
      </c>
      <c r="U3251">
        <v>703995</v>
      </c>
      <c r="V3251">
        <v>721164</v>
      </c>
      <c r="W3251">
        <v>738416</v>
      </c>
      <c r="X3251">
        <v>755823</v>
      </c>
      <c r="Y3251">
        <v>773422</v>
      </c>
      <c r="Z3251">
        <v>791210</v>
      </c>
      <c r="AA3251">
        <v>809198</v>
      </c>
      <c r="AB3251">
        <v>827409</v>
      </c>
      <c r="AC3251">
        <v>845872</v>
      </c>
      <c r="AD3251">
        <v>864603</v>
      </c>
      <c r="AE3251" s="22" t="s">
        <v>1</v>
      </c>
    </row>
    <row r="3252" spans="1:31" x14ac:dyDescent="0.2">
      <c r="A3252" s="25" t="s">
        <v>67</v>
      </c>
      <c r="B3252" s="11" t="s">
        <v>67</v>
      </c>
      <c r="C3252" s="12">
        <v>706</v>
      </c>
      <c r="D3252" s="11" t="s">
        <v>67</v>
      </c>
      <c r="E3252" s="11" t="s">
        <v>440</v>
      </c>
      <c r="F3252" s="11" t="s">
        <v>312</v>
      </c>
      <c r="G3252" s="12" t="s">
        <v>319</v>
      </c>
      <c r="H3252" s="205">
        <v>205137</v>
      </c>
      <c r="I3252" s="205">
        <v>211181</v>
      </c>
      <c r="J3252" s="205">
        <v>215474</v>
      </c>
      <c r="K3252" s="205">
        <v>221756</v>
      </c>
      <c r="L3252" s="205">
        <v>228038</v>
      </c>
      <c r="M3252">
        <v>233727</v>
      </c>
      <c r="N3252">
        <v>234873</v>
      </c>
      <c r="O3252">
        <v>240173</v>
      </c>
      <c r="P3252">
        <v>244636</v>
      </c>
      <c r="Q3252">
        <v>249078</v>
      </c>
      <c r="R3252">
        <v>254023</v>
      </c>
      <c r="S3252">
        <v>261569.00000000003</v>
      </c>
      <c r="T3252">
        <v>268308</v>
      </c>
      <c r="U3252">
        <v>277060</v>
      </c>
      <c r="V3252">
        <v>286151</v>
      </c>
      <c r="W3252">
        <v>294944</v>
      </c>
      <c r="X3252">
        <v>299913</v>
      </c>
      <c r="Y3252">
        <v>308324</v>
      </c>
      <c r="Z3252">
        <v>316749</v>
      </c>
      <c r="AA3252">
        <v>324956</v>
      </c>
      <c r="AB3252">
        <v>332831</v>
      </c>
      <c r="AC3252">
        <v>339674</v>
      </c>
      <c r="AD3252">
        <v>347280</v>
      </c>
      <c r="AE3252" s="21" t="s">
        <v>1</v>
      </c>
    </row>
    <row r="3253" spans="1:31" x14ac:dyDescent="0.2">
      <c r="A3253" s="27" t="s">
        <v>67</v>
      </c>
      <c r="B3253" s="13" t="s">
        <v>67</v>
      </c>
      <c r="C3253" s="14">
        <v>706</v>
      </c>
      <c r="D3253" s="13" t="s">
        <v>67</v>
      </c>
      <c r="E3253" s="13" t="s">
        <v>487</v>
      </c>
      <c r="F3253" s="13" t="s">
        <v>313</v>
      </c>
      <c r="G3253" s="14" t="s">
        <v>319</v>
      </c>
      <c r="H3253" s="205">
        <v>207710</v>
      </c>
      <c r="I3253" s="205">
        <v>213683</v>
      </c>
      <c r="J3253" s="205">
        <v>218096</v>
      </c>
      <c r="K3253" s="205">
        <v>224758</v>
      </c>
      <c r="L3253" s="205">
        <v>231417</v>
      </c>
      <c r="M3253">
        <v>237411</v>
      </c>
      <c r="N3253">
        <v>238402</v>
      </c>
      <c r="O3253">
        <v>243916</v>
      </c>
      <c r="P3253">
        <v>248529</v>
      </c>
      <c r="Q3253">
        <v>253081</v>
      </c>
      <c r="R3253">
        <v>258081.00000000003</v>
      </c>
      <c r="S3253">
        <v>265484</v>
      </c>
      <c r="T3253">
        <v>272257</v>
      </c>
      <c r="U3253">
        <v>281045</v>
      </c>
      <c r="V3253">
        <v>290139</v>
      </c>
      <c r="W3253">
        <v>298932</v>
      </c>
      <c r="X3253">
        <v>303962</v>
      </c>
      <c r="Y3253">
        <v>312472</v>
      </c>
      <c r="Z3253">
        <v>321194</v>
      </c>
      <c r="AA3253">
        <v>329685</v>
      </c>
      <c r="AB3253">
        <v>337772</v>
      </c>
      <c r="AC3253">
        <v>344372</v>
      </c>
      <c r="AD3253">
        <v>352138</v>
      </c>
      <c r="AE3253" s="22" t="s">
        <v>1</v>
      </c>
    </row>
    <row r="3254" spans="1:31" x14ac:dyDescent="0.2">
      <c r="A3254" s="25" t="s">
        <v>67</v>
      </c>
      <c r="B3254" s="11" t="s">
        <v>67</v>
      </c>
      <c r="C3254" s="12">
        <v>706</v>
      </c>
      <c r="D3254" s="11" t="s">
        <v>67</v>
      </c>
      <c r="E3254" s="11" t="s">
        <v>441</v>
      </c>
      <c r="F3254" s="11" t="s">
        <v>312</v>
      </c>
      <c r="G3254" s="12" t="s">
        <v>355</v>
      </c>
      <c r="H3254" s="205">
        <v>199371</v>
      </c>
      <c r="I3254" s="205">
        <v>202993</v>
      </c>
      <c r="J3254" s="205">
        <v>207859</v>
      </c>
      <c r="K3254" s="205">
        <v>213731</v>
      </c>
      <c r="L3254" s="205">
        <v>219832</v>
      </c>
      <c r="M3254">
        <v>225659</v>
      </c>
      <c r="N3254">
        <v>230524</v>
      </c>
      <c r="O3254">
        <v>233699</v>
      </c>
      <c r="P3254">
        <v>238243</v>
      </c>
      <c r="Q3254">
        <v>242527</v>
      </c>
      <c r="R3254">
        <v>246978</v>
      </c>
      <c r="S3254">
        <v>252198</v>
      </c>
      <c r="T3254">
        <v>258848</v>
      </c>
      <c r="U3254">
        <v>266790</v>
      </c>
      <c r="V3254">
        <v>275318</v>
      </c>
      <c r="W3254">
        <v>283896</v>
      </c>
      <c r="X3254">
        <v>291819</v>
      </c>
      <c r="Y3254">
        <v>298303</v>
      </c>
      <c r="Z3254">
        <v>306642</v>
      </c>
      <c r="AA3254">
        <v>314830</v>
      </c>
      <c r="AB3254">
        <v>322749</v>
      </c>
      <c r="AC3254">
        <v>330315</v>
      </c>
      <c r="AD3254">
        <v>337445</v>
      </c>
      <c r="AE3254" s="21" t="s">
        <v>1</v>
      </c>
    </row>
    <row r="3255" spans="1:31" x14ac:dyDescent="0.2">
      <c r="A3255" s="27" t="s">
        <v>67</v>
      </c>
      <c r="B3255" s="13" t="s">
        <v>67</v>
      </c>
      <c r="C3255" s="14">
        <v>706</v>
      </c>
      <c r="D3255" s="13" t="s">
        <v>67</v>
      </c>
      <c r="E3255" s="13" t="s">
        <v>488</v>
      </c>
      <c r="F3255" s="13" t="s">
        <v>313</v>
      </c>
      <c r="G3255" s="14" t="s">
        <v>355</v>
      </c>
      <c r="H3255" s="205">
        <v>201626</v>
      </c>
      <c r="I3255" s="205">
        <v>205227</v>
      </c>
      <c r="J3255" s="205">
        <v>210064</v>
      </c>
      <c r="K3255" s="205">
        <v>216250</v>
      </c>
      <c r="L3255" s="205">
        <v>222691</v>
      </c>
      <c r="M3255">
        <v>228824</v>
      </c>
      <c r="N3255">
        <v>233891</v>
      </c>
      <c r="O3255">
        <v>237085</v>
      </c>
      <c r="P3255">
        <v>241792</v>
      </c>
      <c r="Q3255">
        <v>246207</v>
      </c>
      <c r="R3255">
        <v>250736</v>
      </c>
      <c r="S3255">
        <v>255966</v>
      </c>
      <c r="T3255">
        <v>262546</v>
      </c>
      <c r="U3255">
        <v>270528</v>
      </c>
      <c r="V3255">
        <v>279050</v>
      </c>
      <c r="W3255">
        <v>287596</v>
      </c>
      <c r="X3255">
        <v>295494</v>
      </c>
      <c r="Y3255">
        <v>302001</v>
      </c>
      <c r="Z3255">
        <v>310573</v>
      </c>
      <c r="AA3255">
        <v>319005</v>
      </c>
      <c r="AB3255">
        <v>327126</v>
      </c>
      <c r="AC3255">
        <v>334789</v>
      </c>
      <c r="AD3255">
        <v>341841</v>
      </c>
      <c r="AE3255" s="22" t="s">
        <v>1</v>
      </c>
    </row>
    <row r="3256" spans="1:31" x14ac:dyDescent="0.2">
      <c r="A3256" s="25" t="s">
        <v>67</v>
      </c>
      <c r="B3256" s="11" t="s">
        <v>67</v>
      </c>
      <c r="C3256" s="12">
        <v>706</v>
      </c>
      <c r="D3256" s="11" t="s">
        <v>67</v>
      </c>
      <c r="E3256" s="11" t="s">
        <v>442</v>
      </c>
      <c r="F3256" s="11" t="s">
        <v>312</v>
      </c>
      <c r="G3256" s="12" t="s">
        <v>317</v>
      </c>
      <c r="H3256" s="205">
        <v>193675</v>
      </c>
      <c r="I3256" s="205">
        <v>196995</v>
      </c>
      <c r="J3256" s="205">
        <v>201001</v>
      </c>
      <c r="K3256" s="205">
        <v>206438</v>
      </c>
      <c r="L3256" s="205">
        <v>212277</v>
      </c>
      <c r="M3256">
        <v>218103</v>
      </c>
      <c r="N3256">
        <v>223320</v>
      </c>
      <c r="O3256">
        <v>227288</v>
      </c>
      <c r="P3256">
        <v>231994</v>
      </c>
      <c r="Q3256">
        <v>236269</v>
      </c>
      <c r="R3256">
        <v>240439</v>
      </c>
      <c r="S3256">
        <v>245004</v>
      </c>
      <c r="T3256">
        <v>250523</v>
      </c>
      <c r="U3256">
        <v>257636.00000000003</v>
      </c>
      <c r="V3256">
        <v>265519</v>
      </c>
      <c r="W3256">
        <v>273734</v>
      </c>
      <c r="X3256">
        <v>281681</v>
      </c>
      <c r="Y3256">
        <v>288675</v>
      </c>
      <c r="Z3256">
        <v>296886</v>
      </c>
      <c r="AA3256">
        <v>305019</v>
      </c>
      <c r="AB3256">
        <v>312949</v>
      </c>
      <c r="AC3256">
        <v>320586</v>
      </c>
      <c r="AD3256">
        <v>327841</v>
      </c>
      <c r="AE3256" s="21" t="s">
        <v>1</v>
      </c>
    </row>
    <row r="3257" spans="1:31" x14ac:dyDescent="0.2">
      <c r="A3257" s="27" t="s">
        <v>67</v>
      </c>
      <c r="B3257" s="13" t="s">
        <v>67</v>
      </c>
      <c r="C3257" s="14">
        <v>706</v>
      </c>
      <c r="D3257" s="13" t="s">
        <v>67</v>
      </c>
      <c r="E3257" s="13" t="s">
        <v>489</v>
      </c>
      <c r="F3257" s="13" t="s">
        <v>313</v>
      </c>
      <c r="G3257" s="14" t="s">
        <v>317</v>
      </c>
      <c r="H3257" s="205">
        <v>195675</v>
      </c>
      <c r="I3257" s="205">
        <v>198966</v>
      </c>
      <c r="J3257" s="205">
        <v>202903</v>
      </c>
      <c r="K3257" s="205">
        <v>208584</v>
      </c>
      <c r="L3257" s="205">
        <v>214716</v>
      </c>
      <c r="M3257">
        <v>220835</v>
      </c>
      <c r="N3257">
        <v>226283</v>
      </c>
      <c r="O3257">
        <v>230352</v>
      </c>
      <c r="P3257">
        <v>235232</v>
      </c>
      <c r="Q3257">
        <v>239656</v>
      </c>
      <c r="R3257">
        <v>243927</v>
      </c>
      <c r="S3257">
        <v>248529</v>
      </c>
      <c r="T3257">
        <v>254004</v>
      </c>
      <c r="U3257">
        <v>261168.99999999997</v>
      </c>
      <c r="V3257">
        <v>269048</v>
      </c>
      <c r="W3257">
        <v>277218</v>
      </c>
      <c r="X3257">
        <v>285101</v>
      </c>
      <c r="Y3257">
        <v>292047</v>
      </c>
      <c r="Z3257">
        <v>300427</v>
      </c>
      <c r="AA3257">
        <v>308758</v>
      </c>
      <c r="AB3257">
        <v>316871</v>
      </c>
      <c r="AC3257">
        <v>324619</v>
      </c>
      <c r="AD3257">
        <v>331851</v>
      </c>
      <c r="AE3257" s="22" t="s">
        <v>1</v>
      </c>
    </row>
    <row r="3258" spans="1:31" x14ac:dyDescent="0.2">
      <c r="A3258" s="25" t="s">
        <v>67</v>
      </c>
      <c r="B3258" s="11" t="s">
        <v>67</v>
      </c>
      <c r="C3258" s="12">
        <v>706</v>
      </c>
      <c r="D3258" s="11" t="s">
        <v>67</v>
      </c>
      <c r="E3258" s="11" t="s">
        <v>443</v>
      </c>
      <c r="F3258" s="11" t="s">
        <v>312</v>
      </c>
      <c r="G3258" s="12" t="s">
        <v>356</v>
      </c>
      <c r="H3258" s="205">
        <v>187999</v>
      </c>
      <c r="I3258" s="205">
        <v>191277</v>
      </c>
      <c r="J3258" s="205">
        <v>194767</v>
      </c>
      <c r="K3258" s="205">
        <v>199749</v>
      </c>
      <c r="L3258" s="205">
        <v>205296</v>
      </c>
      <c r="M3258">
        <v>211012</v>
      </c>
      <c r="N3258">
        <v>216413</v>
      </c>
      <c r="O3258">
        <v>220950</v>
      </c>
      <c r="P3258">
        <v>225904</v>
      </c>
      <c r="Q3258">
        <v>230246</v>
      </c>
      <c r="R3258">
        <v>234316</v>
      </c>
      <c r="S3258">
        <v>238473</v>
      </c>
      <c r="T3258">
        <v>243176</v>
      </c>
      <c r="U3258">
        <v>249448</v>
      </c>
      <c r="V3258">
        <v>256661.99999999997</v>
      </c>
      <c r="W3258">
        <v>264400</v>
      </c>
      <c r="X3258">
        <v>272188</v>
      </c>
      <c r="Y3258">
        <v>279446</v>
      </c>
      <c r="Z3258">
        <v>287495</v>
      </c>
      <c r="AA3258">
        <v>295526</v>
      </c>
      <c r="AB3258">
        <v>303432</v>
      </c>
      <c r="AC3258">
        <v>311110</v>
      </c>
      <c r="AD3258">
        <v>318464</v>
      </c>
      <c r="AE3258" s="21" t="s">
        <v>1</v>
      </c>
    </row>
    <row r="3259" spans="1:31" x14ac:dyDescent="0.2">
      <c r="A3259" s="27" t="s">
        <v>67</v>
      </c>
      <c r="B3259" s="13" t="s">
        <v>67</v>
      </c>
      <c r="C3259" s="14">
        <v>706</v>
      </c>
      <c r="D3259" s="13" t="s">
        <v>67</v>
      </c>
      <c r="E3259" s="13" t="s">
        <v>490</v>
      </c>
      <c r="F3259" s="13" t="s">
        <v>313</v>
      </c>
      <c r="G3259" s="14" t="s">
        <v>356</v>
      </c>
      <c r="H3259" s="205">
        <v>189800</v>
      </c>
      <c r="I3259" s="205">
        <v>193056</v>
      </c>
      <c r="J3259" s="205">
        <v>196462</v>
      </c>
      <c r="K3259" s="205">
        <v>201616</v>
      </c>
      <c r="L3259" s="205">
        <v>207405</v>
      </c>
      <c r="M3259">
        <v>213387</v>
      </c>
      <c r="N3259">
        <v>219030</v>
      </c>
      <c r="O3259">
        <v>223723</v>
      </c>
      <c r="P3259">
        <v>228861</v>
      </c>
      <c r="Q3259">
        <v>233366</v>
      </c>
      <c r="R3259">
        <v>237560</v>
      </c>
      <c r="S3259">
        <v>241780</v>
      </c>
      <c r="T3259">
        <v>246469</v>
      </c>
      <c r="U3259">
        <v>252814</v>
      </c>
      <c r="V3259">
        <v>260034</v>
      </c>
      <c r="W3259">
        <v>267727</v>
      </c>
      <c r="X3259">
        <v>275435</v>
      </c>
      <c r="Y3259">
        <v>282599</v>
      </c>
      <c r="Z3259">
        <v>290751</v>
      </c>
      <c r="AA3259">
        <v>298934</v>
      </c>
      <c r="AB3259">
        <v>306996</v>
      </c>
      <c r="AC3259">
        <v>314788</v>
      </c>
      <c r="AD3259">
        <v>322157</v>
      </c>
      <c r="AE3259" s="22" t="s">
        <v>1</v>
      </c>
    </row>
    <row r="3260" spans="1:31" x14ac:dyDescent="0.2">
      <c r="A3260" s="25" t="s">
        <v>67</v>
      </c>
      <c r="B3260" s="11" t="s">
        <v>67</v>
      </c>
      <c r="C3260" s="12">
        <v>706</v>
      </c>
      <c r="D3260" s="11" t="s">
        <v>67</v>
      </c>
      <c r="E3260" s="11" t="s">
        <v>444</v>
      </c>
      <c r="F3260" s="11" t="s">
        <v>312</v>
      </c>
      <c r="G3260" s="12" t="s">
        <v>327</v>
      </c>
      <c r="H3260" s="205">
        <v>182295</v>
      </c>
      <c r="I3260" s="205">
        <v>185747</v>
      </c>
      <c r="J3260" s="205">
        <v>189023</v>
      </c>
      <c r="K3260" s="205">
        <v>193536</v>
      </c>
      <c r="L3260" s="205">
        <v>198766</v>
      </c>
      <c r="M3260">
        <v>204336</v>
      </c>
      <c r="N3260">
        <v>209784</v>
      </c>
      <c r="O3260">
        <v>214694</v>
      </c>
      <c r="P3260">
        <v>219989</v>
      </c>
      <c r="Q3260">
        <v>224479</v>
      </c>
      <c r="R3260">
        <v>228518</v>
      </c>
      <c r="S3260">
        <v>232481</v>
      </c>
      <c r="T3260">
        <v>236649</v>
      </c>
      <c r="U3260">
        <v>242075</v>
      </c>
      <c r="V3260">
        <v>248603</v>
      </c>
      <c r="W3260">
        <v>255834</v>
      </c>
      <c r="X3260">
        <v>263317</v>
      </c>
      <c r="Y3260">
        <v>270625</v>
      </c>
      <c r="Z3260">
        <v>278481</v>
      </c>
      <c r="AA3260">
        <v>286369</v>
      </c>
      <c r="AB3260">
        <v>294200</v>
      </c>
      <c r="AC3260">
        <v>301887</v>
      </c>
      <c r="AD3260">
        <v>309312</v>
      </c>
      <c r="AE3260" s="21" t="s">
        <v>1</v>
      </c>
    </row>
    <row r="3261" spans="1:31" x14ac:dyDescent="0.2">
      <c r="A3261" s="27" t="s">
        <v>67</v>
      </c>
      <c r="B3261" s="13" t="s">
        <v>67</v>
      </c>
      <c r="C3261" s="14">
        <v>706</v>
      </c>
      <c r="D3261" s="13" t="s">
        <v>67</v>
      </c>
      <c r="E3261" s="13" t="s">
        <v>491</v>
      </c>
      <c r="F3261" s="13" t="s">
        <v>313</v>
      </c>
      <c r="G3261" s="14" t="s">
        <v>327</v>
      </c>
      <c r="H3261" s="205">
        <v>183939</v>
      </c>
      <c r="I3261" s="205">
        <v>187391</v>
      </c>
      <c r="J3261" s="205">
        <v>190587</v>
      </c>
      <c r="K3261" s="205">
        <v>195200</v>
      </c>
      <c r="L3261" s="205">
        <v>200619</v>
      </c>
      <c r="M3261">
        <v>206423</v>
      </c>
      <c r="N3261">
        <v>212107</v>
      </c>
      <c r="O3261">
        <v>217208</v>
      </c>
      <c r="P3261">
        <v>222694</v>
      </c>
      <c r="Q3261">
        <v>227358</v>
      </c>
      <c r="R3261">
        <v>231539</v>
      </c>
      <c r="S3261">
        <v>235593</v>
      </c>
      <c r="T3261">
        <v>239778</v>
      </c>
      <c r="U3261">
        <v>245307</v>
      </c>
      <c r="V3261">
        <v>251857</v>
      </c>
      <c r="W3261">
        <v>259050</v>
      </c>
      <c r="X3261">
        <v>266452</v>
      </c>
      <c r="Y3261">
        <v>273643</v>
      </c>
      <c r="Z3261">
        <v>281542</v>
      </c>
      <c r="AA3261">
        <v>289534</v>
      </c>
      <c r="AB3261">
        <v>297491</v>
      </c>
      <c r="AC3261">
        <v>305284</v>
      </c>
      <c r="AD3261">
        <v>312747</v>
      </c>
      <c r="AE3261" s="22" t="s">
        <v>1</v>
      </c>
    </row>
    <row r="3262" spans="1:31" x14ac:dyDescent="0.2">
      <c r="A3262" s="25" t="s">
        <v>67</v>
      </c>
      <c r="B3262" s="11" t="s">
        <v>67</v>
      </c>
      <c r="C3262" s="12">
        <v>706</v>
      </c>
      <c r="D3262" s="11" t="s">
        <v>67</v>
      </c>
      <c r="E3262" s="11" t="s">
        <v>445</v>
      </c>
      <c r="F3262" s="11" t="s">
        <v>312</v>
      </c>
      <c r="G3262" s="12" t="s">
        <v>320</v>
      </c>
      <c r="H3262" s="205">
        <v>176662</v>
      </c>
      <c r="I3262" s="205">
        <v>180314</v>
      </c>
      <c r="J3262" s="205">
        <v>183634</v>
      </c>
      <c r="K3262" s="205">
        <v>187808</v>
      </c>
      <c r="L3262" s="205">
        <v>192565</v>
      </c>
      <c r="M3262">
        <v>197959</v>
      </c>
      <c r="N3262">
        <v>203413</v>
      </c>
      <c r="O3262">
        <v>208529</v>
      </c>
      <c r="P3262">
        <v>214031</v>
      </c>
      <c r="Q3262">
        <v>218988</v>
      </c>
      <c r="R3262">
        <v>223072</v>
      </c>
      <c r="S3262">
        <v>226906</v>
      </c>
      <c r="T3262">
        <v>230786</v>
      </c>
      <c r="U3262">
        <v>235527</v>
      </c>
      <c r="V3262">
        <v>241197</v>
      </c>
      <c r="W3262">
        <v>247900</v>
      </c>
      <c r="X3262">
        <v>255043</v>
      </c>
      <c r="Y3262">
        <v>262219</v>
      </c>
      <c r="Z3262">
        <v>269812</v>
      </c>
      <c r="AA3262">
        <v>277569</v>
      </c>
      <c r="AB3262">
        <v>285278</v>
      </c>
      <c r="AC3262">
        <v>292916</v>
      </c>
      <c r="AD3262">
        <v>300381</v>
      </c>
      <c r="AE3262" s="21" t="s">
        <v>1</v>
      </c>
    </row>
    <row r="3263" spans="1:31" x14ac:dyDescent="0.2">
      <c r="A3263" s="27" t="s">
        <v>67</v>
      </c>
      <c r="B3263" s="13" t="s">
        <v>67</v>
      </c>
      <c r="C3263" s="14">
        <v>706</v>
      </c>
      <c r="D3263" s="13" t="s">
        <v>67</v>
      </c>
      <c r="E3263" s="13" t="s">
        <v>492</v>
      </c>
      <c r="F3263" s="13" t="s">
        <v>313</v>
      </c>
      <c r="G3263" s="14" t="s">
        <v>320</v>
      </c>
      <c r="H3263" s="205">
        <v>178196</v>
      </c>
      <c r="I3263" s="205">
        <v>181864</v>
      </c>
      <c r="J3263" s="205">
        <v>185128</v>
      </c>
      <c r="K3263" s="205">
        <v>189342</v>
      </c>
      <c r="L3263" s="205">
        <v>194220</v>
      </c>
      <c r="M3263">
        <v>199813</v>
      </c>
      <c r="N3263">
        <v>205489</v>
      </c>
      <c r="O3263">
        <v>210811</v>
      </c>
      <c r="P3263">
        <v>216502</v>
      </c>
      <c r="Q3263">
        <v>221653</v>
      </c>
      <c r="R3263">
        <v>225892</v>
      </c>
      <c r="S3263">
        <v>229839</v>
      </c>
      <c r="T3263">
        <v>233768</v>
      </c>
      <c r="U3263">
        <v>238630</v>
      </c>
      <c r="V3263">
        <v>244371</v>
      </c>
      <c r="W3263">
        <v>251048</v>
      </c>
      <c r="X3263">
        <v>258113</v>
      </c>
      <c r="Y3263">
        <v>265171</v>
      </c>
      <c r="Z3263">
        <v>272754</v>
      </c>
      <c r="AA3263">
        <v>280562</v>
      </c>
      <c r="AB3263">
        <v>288366</v>
      </c>
      <c r="AC3263">
        <v>296097</v>
      </c>
      <c r="AD3263">
        <v>303613</v>
      </c>
      <c r="AE3263" s="22" t="s">
        <v>1</v>
      </c>
    </row>
    <row r="3264" spans="1:31" x14ac:dyDescent="0.2">
      <c r="A3264" s="25" t="s">
        <v>67</v>
      </c>
      <c r="B3264" s="11" t="s">
        <v>67</v>
      </c>
      <c r="C3264" s="12">
        <v>706</v>
      </c>
      <c r="D3264" s="11" t="s">
        <v>67</v>
      </c>
      <c r="E3264" s="11" t="s">
        <v>446</v>
      </c>
      <c r="F3264" s="11" t="s">
        <v>312</v>
      </c>
      <c r="G3264" s="12" t="s">
        <v>326</v>
      </c>
      <c r="H3264" s="205">
        <v>171197</v>
      </c>
      <c r="I3264" s="205">
        <v>175083</v>
      </c>
      <c r="J3264" s="205">
        <v>178468</v>
      </c>
      <c r="K3264" s="205">
        <v>182506</v>
      </c>
      <c r="L3264" s="205">
        <v>186846</v>
      </c>
      <c r="M3264">
        <v>191766</v>
      </c>
      <c r="N3264">
        <v>197189</v>
      </c>
      <c r="O3264">
        <v>202464</v>
      </c>
      <c r="P3264">
        <v>207927</v>
      </c>
      <c r="Q3264">
        <v>213328</v>
      </c>
      <c r="R3264">
        <v>218004</v>
      </c>
      <c r="S3264">
        <v>221779</v>
      </c>
      <c r="T3264">
        <v>225430</v>
      </c>
      <c r="U3264">
        <v>229734</v>
      </c>
      <c r="V3264">
        <v>234622</v>
      </c>
      <c r="W3264">
        <v>240458</v>
      </c>
      <c r="X3264">
        <v>247232</v>
      </c>
      <c r="Y3264">
        <v>254236</v>
      </c>
      <c r="Z3264">
        <v>261476</v>
      </c>
      <c r="AA3264">
        <v>269050</v>
      </c>
      <c r="AB3264">
        <v>276690</v>
      </c>
      <c r="AC3264">
        <v>284226</v>
      </c>
      <c r="AD3264">
        <v>291668</v>
      </c>
      <c r="AE3264" s="21" t="s">
        <v>1</v>
      </c>
    </row>
    <row r="3265" spans="1:31" x14ac:dyDescent="0.2">
      <c r="A3265" s="27" t="s">
        <v>67</v>
      </c>
      <c r="B3265" s="13" t="s">
        <v>67</v>
      </c>
      <c r="C3265" s="14">
        <v>706</v>
      </c>
      <c r="D3265" s="13" t="s">
        <v>67</v>
      </c>
      <c r="E3265" s="13" t="s">
        <v>493</v>
      </c>
      <c r="F3265" s="13" t="s">
        <v>313</v>
      </c>
      <c r="G3265" s="14" t="s">
        <v>326</v>
      </c>
      <c r="H3265" s="205">
        <v>172674</v>
      </c>
      <c r="I3265" s="205">
        <v>176588</v>
      </c>
      <c r="J3265" s="205">
        <v>179931</v>
      </c>
      <c r="K3265" s="205">
        <v>183971</v>
      </c>
      <c r="L3265" s="205">
        <v>188370</v>
      </c>
      <c r="M3265">
        <v>193425</v>
      </c>
      <c r="N3265">
        <v>199054</v>
      </c>
      <c r="O3265">
        <v>204541</v>
      </c>
      <c r="P3265">
        <v>210174</v>
      </c>
      <c r="Q3265">
        <v>215783</v>
      </c>
      <c r="R3265">
        <v>220647</v>
      </c>
      <c r="S3265">
        <v>224551</v>
      </c>
      <c r="T3265">
        <v>228276</v>
      </c>
      <c r="U3265">
        <v>232698</v>
      </c>
      <c r="V3265">
        <v>237703</v>
      </c>
      <c r="W3265">
        <v>243578</v>
      </c>
      <c r="X3265">
        <v>250283</v>
      </c>
      <c r="Y3265">
        <v>257168.99999999997</v>
      </c>
      <c r="Z3265">
        <v>264362</v>
      </c>
      <c r="AA3265">
        <v>271938</v>
      </c>
      <c r="AB3265">
        <v>279629</v>
      </c>
      <c r="AC3265">
        <v>287244</v>
      </c>
      <c r="AD3265">
        <v>294743</v>
      </c>
      <c r="AE3265" s="22" t="s">
        <v>1</v>
      </c>
    </row>
    <row r="3266" spans="1:31" x14ac:dyDescent="0.2">
      <c r="A3266" s="25" t="s">
        <v>67</v>
      </c>
      <c r="B3266" s="11" t="s">
        <v>67</v>
      </c>
      <c r="C3266" s="12">
        <v>706</v>
      </c>
      <c r="D3266" s="11" t="s">
        <v>67</v>
      </c>
      <c r="E3266" s="11" t="s">
        <v>447</v>
      </c>
      <c r="F3266" s="11" t="s">
        <v>312</v>
      </c>
      <c r="G3266" s="12" t="s">
        <v>318</v>
      </c>
      <c r="H3266" s="205">
        <v>165124</v>
      </c>
      <c r="I3266" s="205">
        <v>170155</v>
      </c>
      <c r="J3266" s="205">
        <v>173634</v>
      </c>
      <c r="K3266" s="205">
        <v>177457</v>
      </c>
      <c r="L3266" s="205">
        <v>181623</v>
      </c>
      <c r="M3266">
        <v>186050</v>
      </c>
      <c r="N3266">
        <v>191001</v>
      </c>
      <c r="O3266">
        <v>196393</v>
      </c>
      <c r="P3266">
        <v>201770</v>
      </c>
      <c r="Q3266">
        <v>207286</v>
      </c>
      <c r="R3266">
        <v>212642</v>
      </c>
      <c r="S3266">
        <v>217131</v>
      </c>
      <c r="T3266">
        <v>220619</v>
      </c>
      <c r="U3266">
        <v>224492</v>
      </c>
      <c r="V3266">
        <v>228894</v>
      </c>
      <c r="W3266">
        <v>233852</v>
      </c>
      <c r="X3266">
        <v>239752</v>
      </c>
      <c r="Y3266">
        <v>246549</v>
      </c>
      <c r="Z3266">
        <v>253503</v>
      </c>
      <c r="AA3266">
        <v>260783.00000000003</v>
      </c>
      <c r="AB3266">
        <v>268319</v>
      </c>
      <c r="AC3266">
        <v>275849</v>
      </c>
      <c r="AD3266">
        <v>283211</v>
      </c>
      <c r="AE3266" s="21" t="s">
        <v>1</v>
      </c>
    </row>
    <row r="3267" spans="1:31" x14ac:dyDescent="0.2">
      <c r="A3267" s="27" t="s">
        <v>67</v>
      </c>
      <c r="B3267" s="13" t="s">
        <v>67</v>
      </c>
      <c r="C3267" s="14">
        <v>706</v>
      </c>
      <c r="D3267" s="13" t="s">
        <v>67</v>
      </c>
      <c r="E3267" s="13" t="s">
        <v>494</v>
      </c>
      <c r="F3267" s="13" t="s">
        <v>313</v>
      </c>
      <c r="G3267" s="14" t="s">
        <v>318</v>
      </c>
      <c r="H3267" s="205">
        <v>166497</v>
      </c>
      <c r="I3267" s="205">
        <v>171674</v>
      </c>
      <c r="J3267" s="205">
        <v>175117</v>
      </c>
      <c r="K3267" s="205">
        <v>178892</v>
      </c>
      <c r="L3267" s="205">
        <v>183079</v>
      </c>
      <c r="M3267">
        <v>187577</v>
      </c>
      <c r="N3267">
        <v>192675</v>
      </c>
      <c r="O3267">
        <v>198281</v>
      </c>
      <c r="P3267">
        <v>203808</v>
      </c>
      <c r="Q3267">
        <v>209525</v>
      </c>
      <c r="R3267">
        <v>215099</v>
      </c>
      <c r="S3267">
        <v>219763</v>
      </c>
      <c r="T3267">
        <v>223343</v>
      </c>
      <c r="U3267">
        <v>227309</v>
      </c>
      <c r="V3267">
        <v>231843</v>
      </c>
      <c r="W3267">
        <v>236915</v>
      </c>
      <c r="X3267">
        <v>242828</v>
      </c>
      <c r="Y3267">
        <v>249512</v>
      </c>
      <c r="Z3267">
        <v>256375.99999999997</v>
      </c>
      <c r="AA3267">
        <v>263625</v>
      </c>
      <c r="AB3267">
        <v>271168</v>
      </c>
      <c r="AC3267">
        <v>278742</v>
      </c>
      <c r="AD3267">
        <v>286162</v>
      </c>
      <c r="AE3267" s="22" t="s">
        <v>1</v>
      </c>
    </row>
    <row r="3268" spans="1:31" x14ac:dyDescent="0.2">
      <c r="A3268" s="25" t="s">
        <v>67</v>
      </c>
      <c r="B3268" s="11" t="s">
        <v>67</v>
      </c>
      <c r="C3268" s="12">
        <v>706</v>
      </c>
      <c r="D3268" s="11" t="s">
        <v>67</v>
      </c>
      <c r="E3268" s="11" t="s">
        <v>448</v>
      </c>
      <c r="F3268" s="11" t="s">
        <v>312</v>
      </c>
      <c r="G3268" s="12" t="s">
        <v>333</v>
      </c>
      <c r="H3268" s="205">
        <v>158102</v>
      </c>
      <c r="I3268" s="205">
        <v>164469</v>
      </c>
      <c r="J3268" s="205">
        <v>169239</v>
      </c>
      <c r="K3268" s="205">
        <v>172658</v>
      </c>
      <c r="L3268" s="205">
        <v>176684</v>
      </c>
      <c r="M3268">
        <v>180902</v>
      </c>
      <c r="N3268">
        <v>185288</v>
      </c>
      <c r="O3268">
        <v>190212</v>
      </c>
      <c r="P3268">
        <v>195653</v>
      </c>
      <c r="Q3268">
        <v>201038</v>
      </c>
      <c r="R3268">
        <v>206662</v>
      </c>
      <c r="S3268">
        <v>212064</v>
      </c>
      <c r="T3268">
        <v>216389</v>
      </c>
      <c r="U3268">
        <v>219707</v>
      </c>
      <c r="V3268">
        <v>223760</v>
      </c>
      <c r="W3268">
        <v>228185</v>
      </c>
      <c r="X3268">
        <v>233114</v>
      </c>
      <c r="Y3268">
        <v>239032</v>
      </c>
      <c r="Z3268">
        <v>245810</v>
      </c>
      <c r="AA3268">
        <v>252819</v>
      </c>
      <c r="AB3268">
        <v>260120</v>
      </c>
      <c r="AC3268">
        <v>267626</v>
      </c>
      <c r="AD3268">
        <v>275044</v>
      </c>
      <c r="AE3268" s="21" t="s">
        <v>1</v>
      </c>
    </row>
    <row r="3269" spans="1:31" x14ac:dyDescent="0.2">
      <c r="A3269" s="27" t="s">
        <v>67</v>
      </c>
      <c r="B3269" s="13" t="s">
        <v>67</v>
      </c>
      <c r="C3269" s="14">
        <v>706</v>
      </c>
      <c r="D3269" s="13" t="s">
        <v>67</v>
      </c>
      <c r="E3269" s="13" t="s">
        <v>495</v>
      </c>
      <c r="F3269" s="13" t="s">
        <v>313</v>
      </c>
      <c r="G3269" s="14" t="s">
        <v>333</v>
      </c>
      <c r="H3269" s="205">
        <v>159277</v>
      </c>
      <c r="I3269" s="205">
        <v>165927</v>
      </c>
      <c r="J3269" s="205">
        <v>170806</v>
      </c>
      <c r="K3269" s="205">
        <v>174105</v>
      </c>
      <c r="L3269" s="205">
        <v>178110</v>
      </c>
      <c r="M3269">
        <v>182362</v>
      </c>
      <c r="N3269">
        <v>186828</v>
      </c>
      <c r="O3269">
        <v>191912</v>
      </c>
      <c r="P3269">
        <v>197494</v>
      </c>
      <c r="Q3269">
        <v>203063</v>
      </c>
      <c r="R3269">
        <v>208910</v>
      </c>
      <c r="S3269">
        <v>214533</v>
      </c>
      <c r="T3269">
        <v>219010</v>
      </c>
      <c r="U3269">
        <v>222392</v>
      </c>
      <c r="V3269">
        <v>226551</v>
      </c>
      <c r="W3269">
        <v>231123</v>
      </c>
      <c r="X3269">
        <v>236168</v>
      </c>
      <c r="Y3269">
        <v>242073</v>
      </c>
      <c r="Z3269">
        <v>248708</v>
      </c>
      <c r="AA3269">
        <v>255652</v>
      </c>
      <c r="AB3269">
        <v>262932</v>
      </c>
      <c r="AC3269">
        <v>270443</v>
      </c>
      <c r="AD3269">
        <v>277893</v>
      </c>
      <c r="AE3269" s="22" t="s">
        <v>1</v>
      </c>
    </row>
    <row r="3270" spans="1:31" x14ac:dyDescent="0.2">
      <c r="A3270" s="25" t="s">
        <v>67</v>
      </c>
      <c r="B3270" s="11" t="s">
        <v>67</v>
      </c>
      <c r="C3270" s="12">
        <v>706</v>
      </c>
      <c r="D3270" s="11" t="s">
        <v>67</v>
      </c>
      <c r="E3270" s="11" t="s">
        <v>449</v>
      </c>
      <c r="F3270" s="11" t="s">
        <v>312</v>
      </c>
      <c r="G3270" s="12" t="s">
        <v>340</v>
      </c>
      <c r="H3270" s="205">
        <v>150521</v>
      </c>
      <c r="I3270" s="205">
        <v>157546</v>
      </c>
      <c r="J3270" s="205">
        <v>163937</v>
      </c>
      <c r="K3270" s="205">
        <v>168246</v>
      </c>
      <c r="L3270" s="205">
        <v>171915</v>
      </c>
      <c r="M3270">
        <v>176067</v>
      </c>
      <c r="N3270">
        <v>180214</v>
      </c>
      <c r="O3270">
        <v>184502</v>
      </c>
      <c r="P3270">
        <v>189436</v>
      </c>
      <c r="Q3270">
        <v>194876</v>
      </c>
      <c r="R3270">
        <v>200323</v>
      </c>
      <c r="S3270">
        <v>206143</v>
      </c>
      <c r="T3270">
        <v>211614</v>
      </c>
      <c r="U3270">
        <v>215447</v>
      </c>
      <c r="V3270">
        <v>218998</v>
      </c>
      <c r="W3270">
        <v>223157</v>
      </c>
      <c r="X3270">
        <v>227508</v>
      </c>
      <c r="Y3270">
        <v>232362</v>
      </c>
      <c r="Z3270">
        <v>238265</v>
      </c>
      <c r="AA3270">
        <v>245118</v>
      </c>
      <c r="AB3270">
        <v>252164</v>
      </c>
      <c r="AC3270">
        <v>259494.00000000003</v>
      </c>
      <c r="AD3270">
        <v>266968</v>
      </c>
      <c r="AE3270" s="21" t="s">
        <v>1</v>
      </c>
    </row>
    <row r="3271" spans="1:31" x14ac:dyDescent="0.2">
      <c r="A3271" s="27" t="s">
        <v>67</v>
      </c>
      <c r="B3271" s="13" t="s">
        <v>67</v>
      </c>
      <c r="C3271" s="14">
        <v>706</v>
      </c>
      <c r="D3271" s="13" t="s">
        <v>67</v>
      </c>
      <c r="E3271" s="13" t="s">
        <v>496</v>
      </c>
      <c r="F3271" s="13" t="s">
        <v>313</v>
      </c>
      <c r="G3271" s="14" t="s">
        <v>340</v>
      </c>
      <c r="H3271" s="205">
        <v>151446</v>
      </c>
      <c r="I3271" s="205">
        <v>158806</v>
      </c>
      <c r="J3271" s="205">
        <v>165485</v>
      </c>
      <c r="K3271" s="205">
        <v>169760</v>
      </c>
      <c r="L3271" s="205">
        <v>173344</v>
      </c>
      <c r="M3271">
        <v>177498</v>
      </c>
      <c r="N3271">
        <v>181687</v>
      </c>
      <c r="O3271">
        <v>186066</v>
      </c>
      <c r="P3271">
        <v>191080</v>
      </c>
      <c r="Q3271">
        <v>196697</v>
      </c>
      <c r="R3271">
        <v>202351</v>
      </c>
      <c r="S3271">
        <v>208410</v>
      </c>
      <c r="T3271">
        <v>214097</v>
      </c>
      <c r="U3271">
        <v>218017</v>
      </c>
      <c r="V3271">
        <v>221646</v>
      </c>
      <c r="W3271">
        <v>225926</v>
      </c>
      <c r="X3271">
        <v>230445</v>
      </c>
      <c r="Y3271">
        <v>235416</v>
      </c>
      <c r="Z3271">
        <v>241229</v>
      </c>
      <c r="AA3271">
        <v>247970</v>
      </c>
      <c r="AB3271">
        <v>254971</v>
      </c>
      <c r="AC3271">
        <v>262282</v>
      </c>
      <c r="AD3271">
        <v>269755</v>
      </c>
      <c r="AE3271" s="22" t="s">
        <v>1</v>
      </c>
    </row>
    <row r="3272" spans="1:31" x14ac:dyDescent="0.2">
      <c r="A3272" s="25" t="s">
        <v>67</v>
      </c>
      <c r="B3272" s="11" t="s">
        <v>67</v>
      </c>
      <c r="C3272" s="12">
        <v>706</v>
      </c>
      <c r="D3272" s="11" t="s">
        <v>67</v>
      </c>
      <c r="E3272" s="11" t="s">
        <v>450</v>
      </c>
      <c r="F3272" s="11" t="s">
        <v>312</v>
      </c>
      <c r="G3272" s="12" t="s">
        <v>329</v>
      </c>
      <c r="H3272" s="205">
        <v>143107</v>
      </c>
      <c r="I3272" s="205">
        <v>149878</v>
      </c>
      <c r="J3272" s="205">
        <v>157108</v>
      </c>
      <c r="K3272" s="205">
        <v>162911</v>
      </c>
      <c r="L3272" s="205">
        <v>167479</v>
      </c>
      <c r="M3272">
        <v>171324</v>
      </c>
      <c r="N3272">
        <v>175484</v>
      </c>
      <c r="O3272">
        <v>179502</v>
      </c>
      <c r="P3272">
        <v>183675</v>
      </c>
      <c r="Q3272">
        <v>188626</v>
      </c>
      <c r="R3272">
        <v>194116</v>
      </c>
      <c r="S3272">
        <v>199710</v>
      </c>
      <c r="T3272">
        <v>205748</v>
      </c>
      <c r="U3272">
        <v>210633</v>
      </c>
      <c r="V3272">
        <v>214703</v>
      </c>
      <c r="W3272">
        <v>218414</v>
      </c>
      <c r="X3272">
        <v>222585</v>
      </c>
      <c r="Y3272">
        <v>226817</v>
      </c>
      <c r="Z3272">
        <v>231556</v>
      </c>
      <c r="AA3272">
        <v>237544</v>
      </c>
      <c r="AB3272">
        <v>244455</v>
      </c>
      <c r="AC3272">
        <v>251545</v>
      </c>
      <c r="AD3272">
        <v>258901</v>
      </c>
      <c r="AE3272" s="21" t="s">
        <v>1</v>
      </c>
    </row>
    <row r="3273" spans="1:31" x14ac:dyDescent="0.2">
      <c r="A3273" s="27" t="s">
        <v>67</v>
      </c>
      <c r="B3273" s="13" t="s">
        <v>67</v>
      </c>
      <c r="C3273" s="14">
        <v>706</v>
      </c>
      <c r="D3273" s="13" t="s">
        <v>67</v>
      </c>
      <c r="E3273" s="13" t="s">
        <v>497</v>
      </c>
      <c r="F3273" s="13" t="s">
        <v>313</v>
      </c>
      <c r="G3273" s="14" t="s">
        <v>329</v>
      </c>
      <c r="H3273" s="205">
        <v>143809</v>
      </c>
      <c r="I3273" s="205">
        <v>150858</v>
      </c>
      <c r="J3273" s="205">
        <v>158457</v>
      </c>
      <c r="K3273" s="205">
        <v>164389</v>
      </c>
      <c r="L3273" s="205">
        <v>168959</v>
      </c>
      <c r="M3273">
        <v>172748</v>
      </c>
      <c r="N3273">
        <v>176928</v>
      </c>
      <c r="O3273">
        <v>180999</v>
      </c>
      <c r="P3273">
        <v>185168</v>
      </c>
      <c r="Q3273">
        <v>190238</v>
      </c>
      <c r="R3273">
        <v>195931</v>
      </c>
      <c r="S3273">
        <v>201750</v>
      </c>
      <c r="T3273">
        <v>208035</v>
      </c>
      <c r="U3273">
        <v>213048</v>
      </c>
      <c r="V3273">
        <v>217224</v>
      </c>
      <c r="W3273">
        <v>221030</v>
      </c>
      <c r="X3273">
        <v>225340</v>
      </c>
      <c r="Y3273">
        <v>229761</v>
      </c>
      <c r="Z3273">
        <v>234516</v>
      </c>
      <c r="AA3273">
        <v>240451</v>
      </c>
      <c r="AB3273">
        <v>247275</v>
      </c>
      <c r="AC3273">
        <v>254332</v>
      </c>
      <c r="AD3273">
        <v>261668.99999999997</v>
      </c>
      <c r="AE3273" s="22" t="s">
        <v>1</v>
      </c>
    </row>
    <row r="3274" spans="1:31" x14ac:dyDescent="0.2">
      <c r="A3274" s="25" t="s">
        <v>67</v>
      </c>
      <c r="B3274" s="11" t="s">
        <v>67</v>
      </c>
      <c r="C3274" s="12">
        <v>706</v>
      </c>
      <c r="D3274" s="11" t="s">
        <v>67</v>
      </c>
      <c r="E3274" s="11" t="s">
        <v>451</v>
      </c>
      <c r="F3274" s="11" t="s">
        <v>312</v>
      </c>
      <c r="G3274" s="12" t="s">
        <v>361</v>
      </c>
      <c r="H3274" s="205">
        <v>135714</v>
      </c>
      <c r="I3274" s="205">
        <v>142438</v>
      </c>
      <c r="J3274" s="205">
        <v>149347</v>
      </c>
      <c r="K3274" s="205">
        <v>156046</v>
      </c>
      <c r="L3274" s="205">
        <v>162106</v>
      </c>
      <c r="M3274">
        <v>166861</v>
      </c>
      <c r="N3274">
        <v>170765</v>
      </c>
      <c r="O3274">
        <v>174878</v>
      </c>
      <c r="P3274">
        <v>178616</v>
      </c>
      <c r="Q3274">
        <v>182815</v>
      </c>
      <c r="R3274">
        <v>187831</v>
      </c>
      <c r="S3274">
        <v>193454</v>
      </c>
      <c r="T3274">
        <v>199217</v>
      </c>
      <c r="U3274">
        <v>204733</v>
      </c>
      <c r="V3274">
        <v>209846</v>
      </c>
      <c r="W3274">
        <v>214083</v>
      </c>
      <c r="X3274">
        <v>217861</v>
      </c>
      <c r="Y3274">
        <v>222000</v>
      </c>
      <c r="Z3274">
        <v>225967</v>
      </c>
      <c r="AA3274">
        <v>230793</v>
      </c>
      <c r="AB3274">
        <v>236851</v>
      </c>
      <c r="AC3274">
        <v>243825</v>
      </c>
      <c r="AD3274">
        <v>250958</v>
      </c>
      <c r="AE3274" s="21" t="s">
        <v>1</v>
      </c>
    </row>
    <row r="3275" spans="1:31" x14ac:dyDescent="0.2">
      <c r="A3275" s="27" t="s">
        <v>67</v>
      </c>
      <c r="B3275" s="13" t="s">
        <v>67</v>
      </c>
      <c r="C3275" s="14">
        <v>706</v>
      </c>
      <c r="D3275" s="13" t="s">
        <v>67</v>
      </c>
      <c r="E3275" s="13" t="s">
        <v>498</v>
      </c>
      <c r="F3275" s="13" t="s">
        <v>313</v>
      </c>
      <c r="G3275" s="14" t="s">
        <v>361</v>
      </c>
      <c r="H3275" s="205">
        <v>136194</v>
      </c>
      <c r="I3275" s="205">
        <v>143167</v>
      </c>
      <c r="J3275" s="205">
        <v>150387</v>
      </c>
      <c r="K3275" s="205">
        <v>157307</v>
      </c>
      <c r="L3275" s="205">
        <v>163530</v>
      </c>
      <c r="M3275">
        <v>168318</v>
      </c>
      <c r="N3275">
        <v>172192</v>
      </c>
      <c r="O3275">
        <v>176346</v>
      </c>
      <c r="P3275">
        <v>180024</v>
      </c>
      <c r="Q3275">
        <v>184261</v>
      </c>
      <c r="R3275">
        <v>189427</v>
      </c>
      <c r="S3275">
        <v>195272</v>
      </c>
      <c r="T3275">
        <v>201271</v>
      </c>
      <c r="U3275">
        <v>206932</v>
      </c>
      <c r="V3275">
        <v>212196</v>
      </c>
      <c r="W3275">
        <v>216559</v>
      </c>
      <c r="X3275">
        <v>220453</v>
      </c>
      <c r="Y3275">
        <v>224750</v>
      </c>
      <c r="Z3275">
        <v>228797</v>
      </c>
      <c r="AA3275">
        <v>233678</v>
      </c>
      <c r="AB3275">
        <v>239713</v>
      </c>
      <c r="AC3275">
        <v>246620</v>
      </c>
      <c r="AD3275">
        <v>253728</v>
      </c>
      <c r="AE3275" s="22" t="s">
        <v>1</v>
      </c>
    </row>
    <row r="3276" spans="1:31" x14ac:dyDescent="0.2">
      <c r="A3276" s="25" t="s">
        <v>67</v>
      </c>
      <c r="B3276" s="11" t="s">
        <v>67</v>
      </c>
      <c r="C3276" s="12">
        <v>706</v>
      </c>
      <c r="D3276" s="11" t="s">
        <v>67</v>
      </c>
      <c r="E3276" s="11" t="s">
        <v>452</v>
      </c>
      <c r="F3276" s="11" t="s">
        <v>312</v>
      </c>
      <c r="G3276" s="12" t="s">
        <v>328</v>
      </c>
      <c r="H3276" s="205">
        <v>128789.99999999999</v>
      </c>
      <c r="I3276" s="205">
        <v>135036</v>
      </c>
      <c r="J3276" s="205">
        <v>141875</v>
      </c>
      <c r="K3276" s="205">
        <v>148243</v>
      </c>
      <c r="L3276" s="205">
        <v>155194</v>
      </c>
      <c r="M3276">
        <v>161444</v>
      </c>
      <c r="N3276">
        <v>166273</v>
      </c>
      <c r="O3276">
        <v>170184</v>
      </c>
      <c r="P3276">
        <v>173926</v>
      </c>
      <c r="Q3276">
        <v>177697</v>
      </c>
      <c r="R3276">
        <v>181969</v>
      </c>
      <c r="S3276">
        <v>187131</v>
      </c>
      <c r="T3276">
        <v>192908</v>
      </c>
      <c r="U3276">
        <v>198168</v>
      </c>
      <c r="V3276">
        <v>203906</v>
      </c>
      <c r="W3276">
        <v>209179</v>
      </c>
      <c r="X3276">
        <v>213492</v>
      </c>
      <c r="Y3276">
        <v>217295</v>
      </c>
      <c r="Z3276">
        <v>221103</v>
      </c>
      <c r="AA3276">
        <v>225160</v>
      </c>
      <c r="AB3276">
        <v>230058</v>
      </c>
      <c r="AC3276">
        <v>236191</v>
      </c>
      <c r="AD3276">
        <v>243228</v>
      </c>
      <c r="AE3276" s="21" t="s">
        <v>1</v>
      </c>
    </row>
    <row r="3277" spans="1:31" x14ac:dyDescent="0.2">
      <c r="A3277" s="27" t="s">
        <v>67</v>
      </c>
      <c r="B3277" s="13" t="s">
        <v>67</v>
      </c>
      <c r="C3277" s="14">
        <v>706</v>
      </c>
      <c r="D3277" s="13" t="s">
        <v>67</v>
      </c>
      <c r="E3277" s="13" t="s">
        <v>499</v>
      </c>
      <c r="F3277" s="13" t="s">
        <v>313</v>
      </c>
      <c r="G3277" s="14" t="s">
        <v>328</v>
      </c>
      <c r="H3277" s="205">
        <v>129107</v>
      </c>
      <c r="I3277" s="205">
        <v>135510</v>
      </c>
      <c r="J3277" s="205">
        <v>142635</v>
      </c>
      <c r="K3277" s="205">
        <v>149178</v>
      </c>
      <c r="L3277" s="205">
        <v>156384</v>
      </c>
      <c r="M3277">
        <v>162827</v>
      </c>
      <c r="N3277">
        <v>167717</v>
      </c>
      <c r="O3277">
        <v>171624</v>
      </c>
      <c r="P3277">
        <v>175283</v>
      </c>
      <c r="Q3277">
        <v>179038</v>
      </c>
      <c r="R3277">
        <v>183383</v>
      </c>
      <c r="S3277">
        <v>188720</v>
      </c>
      <c r="T3277">
        <v>194732</v>
      </c>
      <c r="U3277">
        <v>200114</v>
      </c>
      <c r="V3277">
        <v>206021</v>
      </c>
      <c r="W3277">
        <v>211469</v>
      </c>
      <c r="X3277">
        <v>215932</v>
      </c>
      <c r="Y3277">
        <v>219871</v>
      </c>
      <c r="Z3277">
        <v>223717</v>
      </c>
      <c r="AA3277">
        <v>227895</v>
      </c>
      <c r="AB3277">
        <v>232881</v>
      </c>
      <c r="AC3277">
        <v>239014</v>
      </c>
      <c r="AD3277">
        <v>246000</v>
      </c>
      <c r="AE3277" s="22" t="s">
        <v>1</v>
      </c>
    </row>
    <row r="3278" spans="1:31" x14ac:dyDescent="0.2">
      <c r="A3278" s="25" t="s">
        <v>67</v>
      </c>
      <c r="B3278" s="11" t="s">
        <v>67</v>
      </c>
      <c r="C3278" s="12">
        <v>706</v>
      </c>
      <c r="D3278" s="11" t="s">
        <v>67</v>
      </c>
      <c r="E3278" s="11" t="s">
        <v>453</v>
      </c>
      <c r="F3278" s="11" t="s">
        <v>312</v>
      </c>
      <c r="G3278" s="12" t="s">
        <v>337</v>
      </c>
      <c r="H3278" s="205">
        <v>122629</v>
      </c>
      <c r="I3278" s="205">
        <v>128080.00000000001</v>
      </c>
      <c r="J3278" s="205">
        <v>134458</v>
      </c>
      <c r="K3278" s="205">
        <v>140717</v>
      </c>
      <c r="L3278" s="205">
        <v>147340</v>
      </c>
      <c r="M3278">
        <v>154481</v>
      </c>
      <c r="N3278">
        <v>160811</v>
      </c>
      <c r="O3278">
        <v>165665</v>
      </c>
      <c r="P3278">
        <v>169156</v>
      </c>
      <c r="Q3278">
        <v>172943</v>
      </c>
      <c r="R3278">
        <v>176793</v>
      </c>
      <c r="S3278">
        <v>181216</v>
      </c>
      <c r="T3278">
        <v>186544</v>
      </c>
      <c r="U3278">
        <v>191812</v>
      </c>
      <c r="V3278">
        <v>197302</v>
      </c>
      <c r="W3278">
        <v>203196</v>
      </c>
      <c r="X3278">
        <v>208542</v>
      </c>
      <c r="Y3278">
        <v>212888</v>
      </c>
      <c r="Z3278">
        <v>216338</v>
      </c>
      <c r="AA3278">
        <v>220249</v>
      </c>
      <c r="AB3278">
        <v>224379</v>
      </c>
      <c r="AC3278">
        <v>229354</v>
      </c>
      <c r="AD3278">
        <v>235562</v>
      </c>
      <c r="AE3278" s="21" t="s">
        <v>1</v>
      </c>
    </row>
    <row r="3279" spans="1:31" x14ac:dyDescent="0.2">
      <c r="A3279" s="27" t="s">
        <v>67</v>
      </c>
      <c r="B3279" s="13" t="s">
        <v>67</v>
      </c>
      <c r="C3279" s="14">
        <v>706</v>
      </c>
      <c r="D3279" s="13" t="s">
        <v>67</v>
      </c>
      <c r="E3279" s="13" t="s">
        <v>500</v>
      </c>
      <c r="F3279" s="13" t="s">
        <v>313</v>
      </c>
      <c r="G3279" s="14" t="s">
        <v>337</v>
      </c>
      <c r="H3279" s="205">
        <v>122880</v>
      </c>
      <c r="I3279" s="205">
        <v>128365.00000000001</v>
      </c>
      <c r="J3279" s="205">
        <v>134932</v>
      </c>
      <c r="K3279" s="205">
        <v>141354</v>
      </c>
      <c r="L3279" s="205">
        <v>148186</v>
      </c>
      <c r="M3279">
        <v>155610</v>
      </c>
      <c r="N3279">
        <v>162161</v>
      </c>
      <c r="O3279">
        <v>167104</v>
      </c>
      <c r="P3279">
        <v>170462</v>
      </c>
      <c r="Q3279">
        <v>174211</v>
      </c>
      <c r="R3279">
        <v>178082</v>
      </c>
      <c r="S3279">
        <v>182606</v>
      </c>
      <c r="T3279">
        <v>188126</v>
      </c>
      <c r="U3279">
        <v>193505</v>
      </c>
      <c r="V3279">
        <v>199141</v>
      </c>
      <c r="W3279">
        <v>205230</v>
      </c>
      <c r="X3279">
        <v>210778</v>
      </c>
      <c r="Y3279">
        <v>215300</v>
      </c>
      <c r="Z3279">
        <v>218753</v>
      </c>
      <c r="AA3279">
        <v>222744</v>
      </c>
      <c r="AB3279">
        <v>227031</v>
      </c>
      <c r="AC3279">
        <v>232121</v>
      </c>
      <c r="AD3279">
        <v>238349</v>
      </c>
      <c r="AE3279" s="22" t="s">
        <v>1</v>
      </c>
    </row>
    <row r="3280" spans="1:31" x14ac:dyDescent="0.2">
      <c r="A3280" s="25" t="s">
        <v>67</v>
      </c>
      <c r="B3280" s="11" t="s">
        <v>67</v>
      </c>
      <c r="C3280" s="12">
        <v>706</v>
      </c>
      <c r="D3280" s="11" t="s">
        <v>67</v>
      </c>
      <c r="E3280" s="11" t="s">
        <v>454</v>
      </c>
      <c r="F3280" s="11" t="s">
        <v>312</v>
      </c>
      <c r="G3280" s="12" t="s">
        <v>369</v>
      </c>
      <c r="H3280" s="205">
        <v>117031</v>
      </c>
      <c r="I3280" s="205">
        <v>121875</v>
      </c>
      <c r="J3280" s="205">
        <v>127467</v>
      </c>
      <c r="K3280" s="205">
        <v>133236</v>
      </c>
      <c r="L3280" s="205">
        <v>139749</v>
      </c>
      <c r="M3280">
        <v>146568</v>
      </c>
      <c r="N3280">
        <v>153795</v>
      </c>
      <c r="O3280">
        <v>160158</v>
      </c>
      <c r="P3280">
        <v>164551</v>
      </c>
      <c r="Q3280">
        <v>168097</v>
      </c>
      <c r="R3280">
        <v>171973</v>
      </c>
      <c r="S3280">
        <v>175978</v>
      </c>
      <c r="T3280">
        <v>180572</v>
      </c>
      <c r="U3280">
        <v>185393</v>
      </c>
      <c r="V3280">
        <v>190894</v>
      </c>
      <c r="W3280">
        <v>196549</v>
      </c>
      <c r="X3280">
        <v>202514</v>
      </c>
      <c r="Y3280">
        <v>207892</v>
      </c>
      <c r="Z3280">
        <v>211862</v>
      </c>
      <c r="AA3280">
        <v>215423</v>
      </c>
      <c r="AB3280">
        <v>219420</v>
      </c>
      <c r="AC3280">
        <v>223630</v>
      </c>
      <c r="AD3280">
        <v>228680</v>
      </c>
      <c r="AE3280" s="21" t="s">
        <v>1</v>
      </c>
    </row>
    <row r="3281" spans="1:31" x14ac:dyDescent="0.2">
      <c r="A3281" s="27" t="s">
        <v>67</v>
      </c>
      <c r="B3281" s="13" t="s">
        <v>67</v>
      </c>
      <c r="C3281" s="14">
        <v>706</v>
      </c>
      <c r="D3281" s="13" t="s">
        <v>67</v>
      </c>
      <c r="E3281" s="13" t="s">
        <v>501</v>
      </c>
      <c r="F3281" s="13" t="s">
        <v>313</v>
      </c>
      <c r="G3281" s="14" t="s">
        <v>369</v>
      </c>
      <c r="H3281" s="205">
        <v>117274</v>
      </c>
      <c r="I3281" s="205">
        <v>122076</v>
      </c>
      <c r="J3281" s="205">
        <v>127722</v>
      </c>
      <c r="K3281" s="205">
        <v>133566</v>
      </c>
      <c r="L3281" s="205">
        <v>140277</v>
      </c>
      <c r="M3281">
        <v>147335</v>
      </c>
      <c r="N3281">
        <v>154872</v>
      </c>
      <c r="O3281">
        <v>161484</v>
      </c>
      <c r="P3281">
        <v>165831</v>
      </c>
      <c r="Q3281">
        <v>169290</v>
      </c>
      <c r="R3281">
        <v>173167</v>
      </c>
      <c r="S3281">
        <v>177223</v>
      </c>
      <c r="T3281">
        <v>181939</v>
      </c>
      <c r="U3281">
        <v>186819</v>
      </c>
      <c r="V3281">
        <v>192457</v>
      </c>
      <c r="W3281">
        <v>198286</v>
      </c>
      <c r="X3281">
        <v>204476</v>
      </c>
      <c r="Y3281">
        <v>210083</v>
      </c>
      <c r="Z3281">
        <v>214085</v>
      </c>
      <c r="AA3281">
        <v>217695</v>
      </c>
      <c r="AB3281">
        <v>221809</v>
      </c>
      <c r="AC3281">
        <v>226205</v>
      </c>
      <c r="AD3281">
        <v>231393</v>
      </c>
      <c r="AE3281" s="22" t="s">
        <v>1</v>
      </c>
    </row>
    <row r="3282" spans="1:31" x14ac:dyDescent="0.2">
      <c r="A3282" s="25" t="s">
        <v>67</v>
      </c>
      <c r="B3282" s="11" t="s">
        <v>67</v>
      </c>
      <c r="C3282" s="12">
        <v>706</v>
      </c>
      <c r="D3282" s="11" t="s">
        <v>67</v>
      </c>
      <c r="E3282" s="11" t="s">
        <v>473</v>
      </c>
      <c r="F3282" s="11" t="s">
        <v>312</v>
      </c>
      <c r="G3282" s="12" t="s">
        <v>359</v>
      </c>
      <c r="H3282">
        <v>111528</v>
      </c>
      <c r="I3282">
        <v>116224</v>
      </c>
      <c r="J3282">
        <v>121213</v>
      </c>
      <c r="K3282">
        <v>126187</v>
      </c>
      <c r="L3282">
        <v>132196</v>
      </c>
      <c r="M3282">
        <v>138906</v>
      </c>
      <c r="N3282">
        <v>145822</v>
      </c>
      <c r="O3282">
        <v>153090</v>
      </c>
      <c r="P3282">
        <v>158973</v>
      </c>
      <c r="Q3282">
        <v>163406</v>
      </c>
      <c r="R3282">
        <v>167051</v>
      </c>
      <c r="S3282">
        <v>171092</v>
      </c>
      <c r="T3282">
        <v>175269</v>
      </c>
      <c r="U3282">
        <v>179370</v>
      </c>
      <c r="V3282">
        <v>184413</v>
      </c>
      <c r="W3282">
        <v>190084</v>
      </c>
      <c r="X3282">
        <v>195823</v>
      </c>
      <c r="Y3282">
        <v>201821</v>
      </c>
      <c r="Z3282">
        <v>206805</v>
      </c>
      <c r="AA3282">
        <v>210876</v>
      </c>
      <c r="AB3282">
        <v>214533</v>
      </c>
      <c r="AC3282">
        <v>218622</v>
      </c>
      <c r="AD3282">
        <v>222910</v>
      </c>
      <c r="AE3282" s="21"/>
    </row>
    <row r="3283" spans="1:31" x14ac:dyDescent="0.2">
      <c r="A3283" s="27" t="s">
        <v>67</v>
      </c>
      <c r="B3283" s="13" t="s">
        <v>67</v>
      </c>
      <c r="C3283" s="14">
        <v>706</v>
      </c>
      <c r="D3283" s="13" t="s">
        <v>67</v>
      </c>
      <c r="E3283" s="13" t="s">
        <v>480</v>
      </c>
      <c r="F3283" s="13" t="s">
        <v>313</v>
      </c>
      <c r="G3283" s="14" t="s">
        <v>359</v>
      </c>
      <c r="H3283">
        <v>111753</v>
      </c>
      <c r="I3283">
        <v>116404</v>
      </c>
      <c r="J3283">
        <v>121366</v>
      </c>
      <c r="K3283">
        <v>126281</v>
      </c>
      <c r="L3283">
        <v>132394</v>
      </c>
      <c r="M3283">
        <v>139334</v>
      </c>
      <c r="N3283">
        <v>146517</v>
      </c>
      <c r="O3283">
        <v>154124</v>
      </c>
      <c r="P3283">
        <v>160121</v>
      </c>
      <c r="Q3283">
        <v>164548</v>
      </c>
      <c r="R3283">
        <v>168147</v>
      </c>
      <c r="S3283">
        <v>172218</v>
      </c>
      <c r="T3283">
        <v>176471</v>
      </c>
      <c r="U3283">
        <v>180563</v>
      </c>
      <c r="V3283">
        <v>185685</v>
      </c>
      <c r="W3283">
        <v>191522</v>
      </c>
      <c r="X3283">
        <v>197465</v>
      </c>
      <c r="Y3283">
        <v>203716</v>
      </c>
      <c r="Z3283">
        <v>208787</v>
      </c>
      <c r="AA3283">
        <v>212929</v>
      </c>
      <c r="AB3283">
        <v>216673</v>
      </c>
      <c r="AC3283">
        <v>220911</v>
      </c>
      <c r="AD3283">
        <v>225409</v>
      </c>
      <c r="AE3283" s="22"/>
    </row>
    <row r="3284" spans="1:31" x14ac:dyDescent="0.2">
      <c r="A3284" s="25" t="s">
        <v>67</v>
      </c>
      <c r="B3284" s="11" t="s">
        <v>67</v>
      </c>
      <c r="C3284" s="12">
        <v>706</v>
      </c>
      <c r="D3284" s="11" t="s">
        <v>67</v>
      </c>
      <c r="E3284" s="11" t="s">
        <v>474</v>
      </c>
      <c r="F3284" s="11" t="s">
        <v>312</v>
      </c>
      <c r="G3284" s="12" t="s">
        <v>341</v>
      </c>
      <c r="H3284">
        <v>106241</v>
      </c>
      <c r="I3284">
        <v>110651</v>
      </c>
      <c r="J3284">
        <v>115503</v>
      </c>
      <c r="K3284">
        <v>119887</v>
      </c>
      <c r="L3284">
        <v>125079</v>
      </c>
      <c r="M3284">
        <v>131272</v>
      </c>
      <c r="N3284">
        <v>138087</v>
      </c>
      <c r="O3284">
        <v>145057</v>
      </c>
      <c r="P3284">
        <v>151860</v>
      </c>
      <c r="Q3284">
        <v>157758</v>
      </c>
      <c r="R3284">
        <v>162275</v>
      </c>
      <c r="S3284">
        <v>166091</v>
      </c>
      <c r="T3284">
        <v>170313</v>
      </c>
      <c r="U3284">
        <v>174030</v>
      </c>
      <c r="V3284">
        <v>178335</v>
      </c>
      <c r="W3284">
        <v>183538</v>
      </c>
      <c r="X3284">
        <v>189301</v>
      </c>
      <c r="Y3284">
        <v>195085</v>
      </c>
      <c r="Z3284">
        <v>200691</v>
      </c>
      <c r="AA3284">
        <v>205757</v>
      </c>
      <c r="AB3284">
        <v>209914</v>
      </c>
      <c r="AC3284">
        <v>213673</v>
      </c>
      <c r="AD3284">
        <v>217852</v>
      </c>
      <c r="AE3284" s="21"/>
    </row>
    <row r="3285" spans="1:31" x14ac:dyDescent="0.2">
      <c r="A3285" s="27" t="s">
        <v>67</v>
      </c>
      <c r="B3285" s="13" t="s">
        <v>67</v>
      </c>
      <c r="C3285" s="14">
        <v>706</v>
      </c>
      <c r="D3285" s="13" t="s">
        <v>67</v>
      </c>
      <c r="E3285" s="13" t="s">
        <v>481</v>
      </c>
      <c r="F3285" s="13" t="s">
        <v>313</v>
      </c>
      <c r="G3285" s="14" t="s">
        <v>341</v>
      </c>
      <c r="H3285">
        <v>106458</v>
      </c>
      <c r="I3285">
        <v>110799</v>
      </c>
      <c r="J3285">
        <v>115625</v>
      </c>
      <c r="K3285">
        <v>119869</v>
      </c>
      <c r="L3285">
        <v>125024</v>
      </c>
      <c r="M3285">
        <v>131348</v>
      </c>
      <c r="N3285">
        <v>138422</v>
      </c>
      <c r="O3285">
        <v>145689</v>
      </c>
      <c r="P3285">
        <v>152709</v>
      </c>
      <c r="Q3285">
        <v>158750</v>
      </c>
      <c r="R3285">
        <v>163293</v>
      </c>
      <c r="S3285">
        <v>167095</v>
      </c>
      <c r="T3285">
        <v>171373</v>
      </c>
      <c r="U3285">
        <v>175045</v>
      </c>
      <c r="V3285">
        <v>179354</v>
      </c>
      <c r="W3285">
        <v>184661</v>
      </c>
      <c r="X3285">
        <v>190621</v>
      </c>
      <c r="Y3285">
        <v>196640</v>
      </c>
      <c r="Z3285">
        <v>202367</v>
      </c>
      <c r="AA3285">
        <v>207547</v>
      </c>
      <c r="AB3285">
        <v>211809</v>
      </c>
      <c r="AC3285">
        <v>215687</v>
      </c>
      <c r="AD3285">
        <v>220042</v>
      </c>
      <c r="AE3285" s="22"/>
    </row>
    <row r="3286" spans="1:31" x14ac:dyDescent="0.2">
      <c r="A3286" s="25" t="s">
        <v>67</v>
      </c>
      <c r="B3286" s="11" t="s">
        <v>67</v>
      </c>
      <c r="C3286" s="12">
        <v>706</v>
      </c>
      <c r="D3286" s="11" t="s">
        <v>67</v>
      </c>
      <c r="E3286" s="11" t="s">
        <v>475</v>
      </c>
      <c r="F3286" s="11" t="s">
        <v>312</v>
      </c>
      <c r="G3286" s="12" t="s">
        <v>334</v>
      </c>
      <c r="H3286">
        <v>101138</v>
      </c>
      <c r="I3286">
        <v>105284</v>
      </c>
      <c r="J3286">
        <v>109857</v>
      </c>
      <c r="K3286">
        <v>114141</v>
      </c>
      <c r="L3286">
        <v>118724</v>
      </c>
      <c r="M3286">
        <v>124081</v>
      </c>
      <c r="N3286">
        <v>130372.00000000001</v>
      </c>
      <c r="O3286">
        <v>137250</v>
      </c>
      <c r="P3286">
        <v>143803</v>
      </c>
      <c r="Q3286">
        <v>150602</v>
      </c>
      <c r="R3286">
        <v>156557</v>
      </c>
      <c r="S3286">
        <v>161227</v>
      </c>
      <c r="T3286">
        <v>165231</v>
      </c>
      <c r="U3286">
        <v>169046</v>
      </c>
      <c r="V3286">
        <v>172952</v>
      </c>
      <c r="W3286">
        <v>177402</v>
      </c>
      <c r="X3286">
        <v>182690</v>
      </c>
      <c r="Y3286">
        <v>188507</v>
      </c>
      <c r="Z3286">
        <v>193927</v>
      </c>
      <c r="AA3286">
        <v>199599</v>
      </c>
      <c r="AB3286">
        <v>204733</v>
      </c>
      <c r="AC3286">
        <v>208982</v>
      </c>
      <c r="AD3286">
        <v>212840</v>
      </c>
      <c r="AE3286" s="21"/>
    </row>
    <row r="3287" spans="1:31" x14ac:dyDescent="0.2">
      <c r="A3287" s="27" t="s">
        <v>67</v>
      </c>
      <c r="B3287" s="13" t="s">
        <v>67</v>
      </c>
      <c r="C3287" s="14">
        <v>706</v>
      </c>
      <c r="D3287" s="13" t="s">
        <v>67</v>
      </c>
      <c r="E3287" s="13" t="s">
        <v>482</v>
      </c>
      <c r="F3287" s="13" t="s">
        <v>313</v>
      </c>
      <c r="G3287" s="14" t="s">
        <v>334</v>
      </c>
      <c r="H3287">
        <v>101298</v>
      </c>
      <c r="I3287">
        <v>105406</v>
      </c>
      <c r="J3287">
        <v>109931</v>
      </c>
      <c r="K3287">
        <v>114088</v>
      </c>
      <c r="L3287">
        <v>118547</v>
      </c>
      <c r="M3287">
        <v>123886</v>
      </c>
      <c r="N3287">
        <v>130332</v>
      </c>
      <c r="O3287">
        <v>137500</v>
      </c>
      <c r="P3287">
        <v>144251</v>
      </c>
      <c r="Q3287">
        <v>151287</v>
      </c>
      <c r="R3287">
        <v>157405</v>
      </c>
      <c r="S3287">
        <v>162127</v>
      </c>
      <c r="T3287">
        <v>166143</v>
      </c>
      <c r="U3287">
        <v>169915</v>
      </c>
      <c r="V3287">
        <v>173782</v>
      </c>
      <c r="W3287">
        <v>178250</v>
      </c>
      <c r="X3287">
        <v>183668</v>
      </c>
      <c r="Y3287">
        <v>189715</v>
      </c>
      <c r="Z3287">
        <v>195258</v>
      </c>
      <c r="AA3287">
        <v>201073</v>
      </c>
      <c r="AB3287">
        <v>206343</v>
      </c>
      <c r="AC3287">
        <v>210723</v>
      </c>
      <c r="AD3287">
        <v>214730</v>
      </c>
      <c r="AE3287" s="22"/>
    </row>
    <row r="3288" spans="1:31" x14ac:dyDescent="0.2">
      <c r="A3288" s="25" t="s">
        <v>67</v>
      </c>
      <c r="B3288" s="11" t="s">
        <v>67</v>
      </c>
      <c r="C3288" s="12">
        <v>706</v>
      </c>
      <c r="D3288" s="11" t="s">
        <v>67</v>
      </c>
      <c r="E3288" s="11" t="s">
        <v>476</v>
      </c>
      <c r="F3288" s="11" t="s">
        <v>312</v>
      </c>
      <c r="G3288" s="12" t="s">
        <v>345</v>
      </c>
      <c r="H3288">
        <v>96166</v>
      </c>
      <c r="I3288">
        <v>100111</v>
      </c>
      <c r="J3288">
        <v>104406</v>
      </c>
      <c r="K3288">
        <v>108460</v>
      </c>
      <c r="L3288">
        <v>112935</v>
      </c>
      <c r="M3288">
        <v>117666</v>
      </c>
      <c r="N3288">
        <v>123105</v>
      </c>
      <c r="O3288">
        <v>129454.00000000001</v>
      </c>
      <c r="P3288">
        <v>135971</v>
      </c>
      <c r="Q3288">
        <v>142522</v>
      </c>
      <c r="R3288">
        <v>149357</v>
      </c>
      <c r="S3288">
        <v>155435</v>
      </c>
      <c r="T3288">
        <v>160276</v>
      </c>
      <c r="U3288">
        <v>163936</v>
      </c>
      <c r="V3288">
        <v>167935</v>
      </c>
      <c r="W3288">
        <v>171972</v>
      </c>
      <c r="X3288">
        <v>176493</v>
      </c>
      <c r="Y3288">
        <v>181829</v>
      </c>
      <c r="Z3288">
        <v>187319</v>
      </c>
      <c r="AA3288">
        <v>192806</v>
      </c>
      <c r="AB3288">
        <v>198531</v>
      </c>
      <c r="AC3288">
        <v>203738</v>
      </c>
      <c r="AD3288">
        <v>208077</v>
      </c>
      <c r="AE3288" s="21"/>
    </row>
    <row r="3289" spans="1:31" x14ac:dyDescent="0.2">
      <c r="A3289" s="27" t="s">
        <v>67</v>
      </c>
      <c r="B3289" s="13" t="s">
        <v>67</v>
      </c>
      <c r="C3289" s="14">
        <v>706</v>
      </c>
      <c r="D3289" s="13" t="s">
        <v>67</v>
      </c>
      <c r="E3289" s="13" t="s">
        <v>483</v>
      </c>
      <c r="F3289" s="13" t="s">
        <v>313</v>
      </c>
      <c r="G3289" s="14" t="s">
        <v>345</v>
      </c>
      <c r="H3289">
        <v>96182</v>
      </c>
      <c r="I3289">
        <v>100161</v>
      </c>
      <c r="J3289">
        <v>104436</v>
      </c>
      <c r="K3289">
        <v>108353</v>
      </c>
      <c r="L3289">
        <v>112718</v>
      </c>
      <c r="M3289">
        <v>117338</v>
      </c>
      <c r="N3289">
        <v>122776</v>
      </c>
      <c r="O3289">
        <v>129306.00000000001</v>
      </c>
      <c r="P3289">
        <v>136038</v>
      </c>
      <c r="Q3289">
        <v>142806</v>
      </c>
      <c r="R3289">
        <v>149889</v>
      </c>
      <c r="S3289">
        <v>156145</v>
      </c>
      <c r="T3289">
        <v>161058</v>
      </c>
      <c r="U3289">
        <v>164652</v>
      </c>
      <c r="V3289">
        <v>168614</v>
      </c>
      <c r="W3289">
        <v>172621</v>
      </c>
      <c r="X3289">
        <v>177178</v>
      </c>
      <c r="Y3289">
        <v>182671</v>
      </c>
      <c r="Z3289">
        <v>188300</v>
      </c>
      <c r="AA3289">
        <v>193930</v>
      </c>
      <c r="AB3289">
        <v>199813</v>
      </c>
      <c r="AC3289">
        <v>205173</v>
      </c>
      <c r="AD3289">
        <v>209666</v>
      </c>
      <c r="AE3289" s="22"/>
    </row>
    <row r="3290" spans="1:31" x14ac:dyDescent="0.2">
      <c r="A3290" s="25" t="s">
        <v>67</v>
      </c>
      <c r="B3290" s="11" t="s">
        <v>67</v>
      </c>
      <c r="C3290" s="12">
        <v>706</v>
      </c>
      <c r="D3290" s="11" t="s">
        <v>67</v>
      </c>
      <c r="E3290" s="11" t="s">
        <v>477</v>
      </c>
      <c r="F3290" s="11" t="s">
        <v>312</v>
      </c>
      <c r="G3290" s="12" t="s">
        <v>339</v>
      </c>
      <c r="H3290">
        <v>91401</v>
      </c>
      <c r="I3290">
        <v>95090</v>
      </c>
      <c r="J3290">
        <v>99159</v>
      </c>
      <c r="K3290">
        <v>102970</v>
      </c>
      <c r="L3290">
        <v>107210</v>
      </c>
      <c r="M3290">
        <v>111828</v>
      </c>
      <c r="N3290">
        <v>116628</v>
      </c>
      <c r="O3290">
        <v>122113</v>
      </c>
      <c r="P3290">
        <v>128151.00000000001</v>
      </c>
      <c r="Q3290">
        <v>134667</v>
      </c>
      <c r="R3290">
        <v>141254</v>
      </c>
      <c r="S3290">
        <v>148189</v>
      </c>
      <c r="T3290">
        <v>154407</v>
      </c>
      <c r="U3290">
        <v>158953</v>
      </c>
      <c r="V3290">
        <v>162792</v>
      </c>
      <c r="W3290">
        <v>166920</v>
      </c>
      <c r="X3290">
        <v>171017</v>
      </c>
      <c r="Y3290">
        <v>175573</v>
      </c>
      <c r="Z3290">
        <v>180613</v>
      </c>
      <c r="AA3290">
        <v>186167</v>
      </c>
      <c r="AB3290">
        <v>191707</v>
      </c>
      <c r="AC3290">
        <v>197491</v>
      </c>
      <c r="AD3290">
        <v>202769</v>
      </c>
      <c r="AE3290" s="21"/>
    </row>
    <row r="3291" spans="1:31" x14ac:dyDescent="0.2">
      <c r="A3291" s="27" t="s">
        <v>67</v>
      </c>
      <c r="B3291" s="13" t="s">
        <v>67</v>
      </c>
      <c r="C3291" s="14">
        <v>706</v>
      </c>
      <c r="D3291" s="13" t="s">
        <v>67</v>
      </c>
      <c r="E3291" s="13" t="s">
        <v>484</v>
      </c>
      <c r="F3291" s="13" t="s">
        <v>313</v>
      </c>
      <c r="G3291" s="14" t="s">
        <v>339</v>
      </c>
      <c r="H3291">
        <v>91220</v>
      </c>
      <c r="I3291">
        <v>94988</v>
      </c>
      <c r="J3291">
        <v>99102</v>
      </c>
      <c r="K3291">
        <v>102816</v>
      </c>
      <c r="L3291">
        <v>106934</v>
      </c>
      <c r="M3291">
        <v>111454</v>
      </c>
      <c r="N3291">
        <v>116155</v>
      </c>
      <c r="O3291">
        <v>121656</v>
      </c>
      <c r="P3291">
        <v>127820</v>
      </c>
      <c r="Q3291">
        <v>134568</v>
      </c>
      <c r="R3291">
        <v>141384</v>
      </c>
      <c r="S3291">
        <v>148574</v>
      </c>
      <c r="T3291">
        <v>154980</v>
      </c>
      <c r="U3291">
        <v>159534</v>
      </c>
      <c r="V3291">
        <v>163314</v>
      </c>
      <c r="W3291">
        <v>167412</v>
      </c>
      <c r="X3291">
        <v>171490</v>
      </c>
      <c r="Y3291">
        <v>176100</v>
      </c>
      <c r="Z3291">
        <v>181223</v>
      </c>
      <c r="AA3291">
        <v>186936</v>
      </c>
      <c r="AB3291">
        <v>192634</v>
      </c>
      <c r="AC3291">
        <v>198585</v>
      </c>
      <c r="AD3291">
        <v>204030</v>
      </c>
      <c r="AE3291" s="22"/>
    </row>
    <row r="3292" spans="1:31" x14ac:dyDescent="0.2">
      <c r="A3292" s="25" t="s">
        <v>67</v>
      </c>
      <c r="B3292" s="11" t="s">
        <v>67</v>
      </c>
      <c r="C3292" s="12">
        <v>706</v>
      </c>
      <c r="D3292" s="11" t="s">
        <v>67</v>
      </c>
      <c r="E3292" s="11" t="s">
        <v>478</v>
      </c>
      <c r="F3292" s="11" t="s">
        <v>312</v>
      </c>
      <c r="G3292" s="12" t="s">
        <v>352</v>
      </c>
      <c r="H3292">
        <v>86932</v>
      </c>
      <c r="I3292">
        <v>90293</v>
      </c>
      <c r="J3292">
        <v>94086</v>
      </c>
      <c r="K3292">
        <v>97715</v>
      </c>
      <c r="L3292">
        <v>101675</v>
      </c>
      <c r="M3292">
        <v>106055</v>
      </c>
      <c r="N3292">
        <v>110742</v>
      </c>
      <c r="O3292">
        <v>115575</v>
      </c>
      <c r="P3292">
        <v>120805</v>
      </c>
      <c r="Q3292">
        <v>126825</v>
      </c>
      <c r="R3292">
        <v>133375</v>
      </c>
      <c r="S3292">
        <v>140058</v>
      </c>
      <c r="T3292">
        <v>147109</v>
      </c>
      <c r="U3292">
        <v>153076</v>
      </c>
      <c r="V3292">
        <v>157778</v>
      </c>
      <c r="W3292">
        <v>161742</v>
      </c>
      <c r="X3292">
        <v>165928</v>
      </c>
      <c r="Y3292">
        <v>170051</v>
      </c>
      <c r="Z3292">
        <v>174341</v>
      </c>
      <c r="AA3292">
        <v>179431</v>
      </c>
      <c r="AB3292">
        <v>185037</v>
      </c>
      <c r="AC3292">
        <v>190635</v>
      </c>
      <c r="AD3292">
        <v>196476</v>
      </c>
      <c r="AE3292" s="21"/>
    </row>
    <row r="3293" spans="1:31" x14ac:dyDescent="0.2">
      <c r="A3293" s="27" t="s">
        <v>67</v>
      </c>
      <c r="B3293" s="13" t="s">
        <v>67</v>
      </c>
      <c r="C3293" s="14">
        <v>706</v>
      </c>
      <c r="D3293" s="13" t="s">
        <v>67</v>
      </c>
      <c r="E3293" s="13" t="s">
        <v>485</v>
      </c>
      <c r="F3293" s="13" t="s">
        <v>313</v>
      </c>
      <c r="G3293" s="14" t="s">
        <v>352</v>
      </c>
      <c r="H3293">
        <v>201626</v>
      </c>
      <c r="I3293">
        <v>205227</v>
      </c>
      <c r="J3293">
        <v>210064</v>
      </c>
      <c r="K3293">
        <v>216250</v>
      </c>
      <c r="L3293">
        <v>222691</v>
      </c>
      <c r="M3293">
        <v>228824</v>
      </c>
      <c r="N3293">
        <v>233891</v>
      </c>
      <c r="O3293">
        <v>237085</v>
      </c>
      <c r="P3293">
        <v>241792</v>
      </c>
      <c r="Q3293">
        <v>246207</v>
      </c>
      <c r="R3293">
        <v>250736</v>
      </c>
      <c r="S3293">
        <v>255966</v>
      </c>
      <c r="T3293">
        <v>262546</v>
      </c>
      <c r="U3293">
        <v>153449</v>
      </c>
      <c r="V3293">
        <v>158158</v>
      </c>
      <c r="W3293">
        <v>162071</v>
      </c>
      <c r="X3293">
        <v>166239</v>
      </c>
      <c r="Y3293">
        <v>170354</v>
      </c>
      <c r="Z3293">
        <v>174639</v>
      </c>
      <c r="AA3293">
        <v>179826</v>
      </c>
      <c r="AB3293">
        <v>185604</v>
      </c>
      <c r="AC3293">
        <v>191370</v>
      </c>
      <c r="AD3293">
        <v>197384</v>
      </c>
      <c r="AE3293" s="22"/>
    </row>
    <row r="3294" spans="1:31" x14ac:dyDescent="0.2">
      <c r="A3294" s="25" t="s">
        <v>67</v>
      </c>
      <c r="B3294" s="11" t="s">
        <v>67</v>
      </c>
      <c r="C3294" s="12">
        <v>706</v>
      </c>
      <c r="D3294" s="11" t="s">
        <v>67</v>
      </c>
      <c r="E3294" s="11" t="s">
        <v>479</v>
      </c>
      <c r="F3294" s="11" t="s">
        <v>312</v>
      </c>
      <c r="G3294" s="12" t="s">
        <v>338</v>
      </c>
      <c r="H3294">
        <v>82692</v>
      </c>
      <c r="I3294">
        <v>85789</v>
      </c>
      <c r="J3294">
        <v>89253</v>
      </c>
      <c r="K3294">
        <v>92677</v>
      </c>
      <c r="L3294">
        <v>96404</v>
      </c>
      <c r="M3294">
        <v>100469</v>
      </c>
      <c r="N3294">
        <v>104919</v>
      </c>
      <c r="O3294">
        <v>109640</v>
      </c>
      <c r="P3294">
        <v>114287</v>
      </c>
      <c r="Q3294">
        <v>119476</v>
      </c>
      <c r="R3294">
        <v>125510</v>
      </c>
      <c r="S3294">
        <v>132151</v>
      </c>
      <c r="T3294">
        <v>138945</v>
      </c>
      <c r="U3294">
        <v>145798</v>
      </c>
      <c r="V3294">
        <v>151887</v>
      </c>
      <c r="W3294">
        <v>156692</v>
      </c>
      <c r="X3294">
        <v>160715</v>
      </c>
      <c r="Y3294">
        <v>164926</v>
      </c>
      <c r="Z3294">
        <v>168821</v>
      </c>
      <c r="AA3294">
        <v>173143</v>
      </c>
      <c r="AB3294">
        <v>178270</v>
      </c>
      <c r="AC3294">
        <v>183932</v>
      </c>
      <c r="AD3294">
        <v>189588</v>
      </c>
      <c r="AE3294" s="21"/>
    </row>
    <row r="3295" spans="1:31" x14ac:dyDescent="0.2">
      <c r="A3295" s="27" t="s">
        <v>67</v>
      </c>
      <c r="B3295" s="13" t="s">
        <v>67</v>
      </c>
      <c r="C3295" s="14">
        <v>706</v>
      </c>
      <c r="D3295" s="13" t="s">
        <v>67</v>
      </c>
      <c r="E3295" s="13" t="s">
        <v>486</v>
      </c>
      <c r="F3295" s="13" t="s">
        <v>313</v>
      </c>
      <c r="G3295" s="14" t="s">
        <v>338</v>
      </c>
      <c r="H3295">
        <v>82130</v>
      </c>
      <c r="I3295">
        <v>85292</v>
      </c>
      <c r="J3295">
        <v>88826</v>
      </c>
      <c r="K3295">
        <v>92270</v>
      </c>
      <c r="L3295">
        <v>95983</v>
      </c>
      <c r="M3295">
        <v>99973</v>
      </c>
      <c r="N3295">
        <v>104322</v>
      </c>
      <c r="O3295">
        <v>108968</v>
      </c>
      <c r="P3295">
        <v>113503</v>
      </c>
      <c r="Q3295">
        <v>118677</v>
      </c>
      <c r="R3295">
        <v>124858</v>
      </c>
      <c r="S3295">
        <v>131747</v>
      </c>
      <c r="T3295">
        <v>138779</v>
      </c>
      <c r="U3295">
        <v>145848</v>
      </c>
      <c r="V3295">
        <v>152062</v>
      </c>
      <c r="W3295">
        <v>156875</v>
      </c>
      <c r="X3295">
        <v>160856</v>
      </c>
      <c r="Y3295">
        <v>165061</v>
      </c>
      <c r="Z3295">
        <v>168903</v>
      </c>
      <c r="AA3295">
        <v>173226</v>
      </c>
      <c r="AB3295">
        <v>178458</v>
      </c>
      <c r="AC3295">
        <v>184302</v>
      </c>
      <c r="AD3295">
        <v>190132</v>
      </c>
      <c r="AE3295" s="22"/>
    </row>
    <row r="3296" spans="1:31" x14ac:dyDescent="0.2">
      <c r="A3296" s="25" t="s">
        <v>67</v>
      </c>
      <c r="B3296" s="11" t="s">
        <v>67</v>
      </c>
      <c r="C3296" s="12">
        <v>706</v>
      </c>
      <c r="D3296" s="11" t="s">
        <v>67</v>
      </c>
      <c r="E3296" s="11" t="s">
        <v>458</v>
      </c>
      <c r="F3296" s="11" t="s">
        <v>312</v>
      </c>
      <c r="G3296" s="12" t="s">
        <v>457</v>
      </c>
      <c r="H3296" s="205">
        <v>586219</v>
      </c>
      <c r="I3296" s="205">
        <v>611866</v>
      </c>
      <c r="J3296" s="205">
        <v>640516</v>
      </c>
      <c r="K3296" s="205">
        <v>668270</v>
      </c>
      <c r="L3296" s="205">
        <v>699558</v>
      </c>
      <c r="M3296">
        <v>732670.99999999977</v>
      </c>
      <c r="N3296">
        <v>764788</v>
      </c>
      <c r="O3296">
        <v>794154</v>
      </c>
      <c r="P3296">
        <v>818466</v>
      </c>
      <c r="Q3296">
        <v>839901.00000000012</v>
      </c>
      <c r="R3296">
        <v>860061</v>
      </c>
      <c r="S3296">
        <v>881508</v>
      </c>
      <c r="T3296">
        <v>905606</v>
      </c>
      <c r="U3296">
        <v>928773</v>
      </c>
      <c r="V3296">
        <v>954850</v>
      </c>
      <c r="W3296">
        <v>982546</v>
      </c>
      <c r="X3296">
        <v>1009672</v>
      </c>
      <c r="Y3296">
        <v>1034981</v>
      </c>
      <c r="Z3296">
        <v>1056799</v>
      </c>
      <c r="AA3296">
        <v>1077465</v>
      </c>
      <c r="AB3296">
        <v>1098304</v>
      </c>
      <c r="AC3296">
        <v>1121470</v>
      </c>
      <c r="AD3296">
        <v>1148232</v>
      </c>
      <c r="AE3296" s="21" t="s">
        <v>1</v>
      </c>
    </row>
    <row r="3297" spans="1:31" x14ac:dyDescent="0.2">
      <c r="A3297" s="27" t="s">
        <v>67</v>
      </c>
      <c r="B3297" s="13" t="s">
        <v>67</v>
      </c>
      <c r="C3297" s="14">
        <v>706</v>
      </c>
      <c r="D3297" s="13" t="s">
        <v>67</v>
      </c>
      <c r="E3297" s="13" t="s">
        <v>456</v>
      </c>
      <c r="F3297" s="13" t="s">
        <v>312</v>
      </c>
      <c r="G3297" s="14" t="s">
        <v>455</v>
      </c>
      <c r="H3297" s="205">
        <v>458329</v>
      </c>
      <c r="I3297" s="205">
        <v>476567</v>
      </c>
      <c r="J3297" s="205">
        <v>496761</v>
      </c>
      <c r="K3297" s="205">
        <v>515963.00000000006</v>
      </c>
      <c r="L3297" s="205">
        <v>536948</v>
      </c>
      <c r="M3297">
        <v>560099</v>
      </c>
      <c r="N3297">
        <v>585766.00000000012</v>
      </c>
      <c r="O3297">
        <v>614032</v>
      </c>
      <c r="P3297">
        <v>643017</v>
      </c>
      <c r="Q3297">
        <v>674092.00000000012</v>
      </c>
      <c r="R3297">
        <v>706053</v>
      </c>
      <c r="S3297">
        <v>737060</v>
      </c>
      <c r="T3297">
        <v>765968.00000000012</v>
      </c>
      <c r="U3297">
        <v>790809</v>
      </c>
      <c r="V3297">
        <v>813344</v>
      </c>
      <c r="W3297">
        <v>834728</v>
      </c>
      <c r="X3297">
        <v>856843.00000000012</v>
      </c>
      <c r="Y3297">
        <v>880886</v>
      </c>
      <c r="Z3297">
        <v>905021</v>
      </c>
      <c r="AA3297">
        <v>931146.00000000012</v>
      </c>
      <c r="AB3297">
        <v>958278</v>
      </c>
      <c r="AC3297">
        <v>984778</v>
      </c>
      <c r="AD3297">
        <v>1009750</v>
      </c>
      <c r="AE3297" s="22" t="s">
        <v>1</v>
      </c>
    </row>
    <row r="3298" spans="1:31" x14ac:dyDescent="0.2">
      <c r="A3298" s="25" t="s">
        <v>67</v>
      </c>
      <c r="B3298" s="11" t="s">
        <v>67</v>
      </c>
      <c r="C3298" s="12">
        <v>706</v>
      </c>
      <c r="D3298" s="11" t="s">
        <v>67</v>
      </c>
      <c r="E3298" s="11" t="s">
        <v>502</v>
      </c>
      <c r="F3298" s="11" t="s">
        <v>313</v>
      </c>
      <c r="G3298" s="12" t="s">
        <v>457</v>
      </c>
      <c r="H3298" s="205">
        <v>587472</v>
      </c>
      <c r="I3298" s="205">
        <v>613154</v>
      </c>
      <c r="J3298" s="205">
        <v>642280</v>
      </c>
      <c r="K3298" s="205">
        <v>670248.00000000012</v>
      </c>
      <c r="L3298" s="205">
        <v>702265</v>
      </c>
      <c r="M3298">
        <v>736454</v>
      </c>
      <c r="N3298">
        <v>769689.00000000012</v>
      </c>
      <c r="O3298">
        <v>800025</v>
      </c>
      <c r="P3298">
        <v>824406</v>
      </c>
      <c r="Q3298">
        <v>845837</v>
      </c>
      <c r="R3298">
        <v>866072</v>
      </c>
      <c r="S3298">
        <v>887862</v>
      </c>
      <c r="T3298">
        <v>912641.00000000012</v>
      </c>
      <c r="U3298">
        <v>936045.99999999988</v>
      </c>
      <c r="V3298">
        <v>962657.99999999988</v>
      </c>
      <c r="W3298">
        <v>991167.99999999988</v>
      </c>
      <c r="X3298">
        <v>1019271.9999999999</v>
      </c>
      <c r="Y3298">
        <v>1045610.0000000001</v>
      </c>
      <c r="Z3298">
        <v>1067709</v>
      </c>
      <c r="AA3298">
        <v>1088810</v>
      </c>
      <c r="AB3298">
        <v>1110203</v>
      </c>
      <c r="AC3298">
        <v>1133938</v>
      </c>
      <c r="AD3298">
        <v>1161193</v>
      </c>
      <c r="AE3298" s="21" t="s">
        <v>1</v>
      </c>
    </row>
    <row r="3299" spans="1:31" x14ac:dyDescent="0.2">
      <c r="A3299" s="27" t="s">
        <v>67</v>
      </c>
      <c r="B3299" s="13" t="s">
        <v>67</v>
      </c>
      <c r="C3299" s="14">
        <v>706</v>
      </c>
      <c r="D3299" s="13" t="s">
        <v>67</v>
      </c>
      <c r="E3299" s="13" t="s">
        <v>503</v>
      </c>
      <c r="F3299" s="13" t="s">
        <v>313</v>
      </c>
      <c r="G3299" s="14" t="s">
        <v>338</v>
      </c>
      <c r="H3299" s="205">
        <v>457393</v>
      </c>
      <c r="I3299" s="205">
        <v>475835.00000000006</v>
      </c>
      <c r="J3299" s="205">
        <v>496162.00000000006</v>
      </c>
      <c r="K3299" s="205">
        <v>514997.99999999994</v>
      </c>
      <c r="L3299" s="205">
        <v>535528</v>
      </c>
      <c r="M3299">
        <v>558266.99999999988</v>
      </c>
      <c r="N3299">
        <v>583800.00000000012</v>
      </c>
      <c r="O3299">
        <v>612392</v>
      </c>
      <c r="P3299">
        <v>641781.00000000012</v>
      </c>
      <c r="Q3299">
        <v>673666</v>
      </c>
      <c r="R3299">
        <v>706656.99999999988</v>
      </c>
      <c r="S3299">
        <v>738633</v>
      </c>
      <c r="T3299">
        <v>768307</v>
      </c>
      <c r="U3299">
        <v>793397.99999999988</v>
      </c>
      <c r="V3299">
        <v>815930.00000000012</v>
      </c>
      <c r="W3299">
        <v>837229</v>
      </c>
      <c r="X3299">
        <v>859431</v>
      </c>
      <c r="Y3299">
        <v>883901.00000000012</v>
      </c>
      <c r="Z3299">
        <v>908323</v>
      </c>
      <c r="AA3299">
        <v>934991.00000000012</v>
      </c>
      <c r="AB3299">
        <v>962852</v>
      </c>
      <c r="AC3299">
        <v>990153</v>
      </c>
      <c r="AD3299">
        <v>1015942</v>
      </c>
      <c r="AE3299" s="22" t="s">
        <v>1</v>
      </c>
    </row>
    <row r="3300" spans="1:31" x14ac:dyDescent="0.2">
      <c r="A3300" s="25" t="s">
        <v>67</v>
      </c>
      <c r="B3300" s="11" t="s">
        <v>67</v>
      </c>
      <c r="C3300" s="12">
        <v>706</v>
      </c>
      <c r="D3300" s="11" t="s">
        <v>67</v>
      </c>
      <c r="E3300" s="11" t="s">
        <v>504</v>
      </c>
      <c r="F3300" s="11"/>
      <c r="G3300" s="12"/>
      <c r="H3300" s="205">
        <v>0</v>
      </c>
      <c r="I3300" s="205">
        <v>0</v>
      </c>
      <c r="J3300" s="205">
        <v>0</v>
      </c>
      <c r="K3300" s="205">
        <v>0</v>
      </c>
      <c r="L3300" s="205">
        <v>0</v>
      </c>
      <c r="M3300">
        <v>0</v>
      </c>
      <c r="N3300">
        <v>0</v>
      </c>
      <c r="O3300">
        <v>0</v>
      </c>
      <c r="P3300">
        <v>0</v>
      </c>
      <c r="Q3300">
        <v>0</v>
      </c>
      <c r="R3300">
        <v>0</v>
      </c>
      <c r="S3300">
        <v>0</v>
      </c>
      <c r="T3300">
        <v>0</v>
      </c>
      <c r="U3300">
        <v>0</v>
      </c>
      <c r="V3300">
        <v>0</v>
      </c>
      <c r="W3300">
        <v>0</v>
      </c>
      <c r="X3300">
        <v>0</v>
      </c>
      <c r="Y3300">
        <v>0</v>
      </c>
      <c r="Z3300">
        <v>0</v>
      </c>
      <c r="AA3300">
        <v>0</v>
      </c>
      <c r="AB3300">
        <v>0</v>
      </c>
      <c r="AC3300">
        <v>0</v>
      </c>
      <c r="AD3300">
        <v>0</v>
      </c>
      <c r="AE3300" s="21" t="s">
        <v>1</v>
      </c>
    </row>
    <row r="3301" spans="1:31" x14ac:dyDescent="0.2">
      <c r="A3301" s="27" t="s">
        <v>67</v>
      </c>
      <c r="B3301" s="13" t="s">
        <v>67</v>
      </c>
      <c r="C3301" s="14">
        <v>706</v>
      </c>
      <c r="D3301" s="13" t="s">
        <v>67</v>
      </c>
      <c r="E3301" s="13" t="s">
        <v>505</v>
      </c>
      <c r="F3301" s="13"/>
      <c r="G3301" s="14"/>
      <c r="H3301" s="205">
        <v>11397188</v>
      </c>
      <c r="I3301" s="205">
        <v>11717691</v>
      </c>
      <c r="J3301" s="205">
        <v>12043886</v>
      </c>
      <c r="K3301" s="205">
        <v>12376305</v>
      </c>
      <c r="L3301" s="205">
        <v>12715487</v>
      </c>
      <c r="M3301">
        <v>13063711</v>
      </c>
      <c r="N3301">
        <v>13423571</v>
      </c>
      <c r="O3301">
        <v>13797204</v>
      </c>
      <c r="P3301">
        <v>14185635</v>
      </c>
      <c r="Q3301">
        <v>14589165</v>
      </c>
      <c r="R3301">
        <v>15008225</v>
      </c>
      <c r="S3301">
        <v>15442906</v>
      </c>
      <c r="T3301">
        <v>15893219</v>
      </c>
      <c r="U3301">
        <v>16359500</v>
      </c>
      <c r="V3301">
        <v>16841805</v>
      </c>
      <c r="W3301">
        <v>17339387</v>
      </c>
      <c r="X3301">
        <v>17851255</v>
      </c>
      <c r="Y3301">
        <v>18376519</v>
      </c>
      <c r="Z3301">
        <v>18914825</v>
      </c>
      <c r="AA3301">
        <v>19465985</v>
      </c>
      <c r="AB3301">
        <v>20029453</v>
      </c>
      <c r="AC3301">
        <v>20604653</v>
      </c>
      <c r="AD3301">
        <v>21191041</v>
      </c>
      <c r="AE3301" s="22" t="s">
        <v>1</v>
      </c>
    </row>
    <row r="3302" spans="1:31" x14ac:dyDescent="0.2">
      <c r="A3302" s="25" t="s">
        <v>68</v>
      </c>
      <c r="B3302" s="11" t="s">
        <v>68</v>
      </c>
      <c r="C3302" s="12">
        <v>728</v>
      </c>
      <c r="D3302" s="11" t="s">
        <v>68</v>
      </c>
      <c r="E3302" s="11" t="s">
        <v>440</v>
      </c>
      <c r="F3302" s="11" t="s">
        <v>312</v>
      </c>
      <c r="G3302" s="12" t="s">
        <v>319</v>
      </c>
      <c r="H3302" s="205">
        <v>139014</v>
      </c>
      <c r="I3302" s="205">
        <v>146097</v>
      </c>
      <c r="J3302" s="205">
        <v>150360</v>
      </c>
      <c r="K3302" s="205">
        <v>155701</v>
      </c>
      <c r="L3302" s="205">
        <v>160322</v>
      </c>
      <c r="M3302">
        <v>163855</v>
      </c>
      <c r="N3302">
        <v>165563</v>
      </c>
      <c r="O3302">
        <v>165927</v>
      </c>
      <c r="P3302">
        <v>166213</v>
      </c>
      <c r="Q3302">
        <v>165671</v>
      </c>
      <c r="R3302">
        <v>164851</v>
      </c>
      <c r="S3302">
        <v>163929</v>
      </c>
      <c r="T3302">
        <v>164816</v>
      </c>
      <c r="U3302">
        <v>166206</v>
      </c>
      <c r="V3302">
        <v>168219</v>
      </c>
      <c r="W3302">
        <v>170624</v>
      </c>
      <c r="X3302">
        <v>172664</v>
      </c>
      <c r="Y3302">
        <v>175595</v>
      </c>
      <c r="Z3302">
        <v>178596</v>
      </c>
      <c r="AA3302">
        <v>181450</v>
      </c>
      <c r="AB3302">
        <v>183974</v>
      </c>
      <c r="AC3302">
        <v>184909</v>
      </c>
      <c r="AD3302">
        <v>187163</v>
      </c>
      <c r="AE3302" s="21" t="s">
        <v>1</v>
      </c>
    </row>
    <row r="3303" spans="1:31" x14ac:dyDescent="0.2">
      <c r="A3303" s="27" t="s">
        <v>68</v>
      </c>
      <c r="B3303" s="13" t="s">
        <v>68</v>
      </c>
      <c r="C3303" s="14">
        <v>728</v>
      </c>
      <c r="D3303" s="13" t="s">
        <v>68</v>
      </c>
      <c r="E3303" s="13" t="s">
        <v>487</v>
      </c>
      <c r="F3303" s="13" t="s">
        <v>313</v>
      </c>
      <c r="G3303" s="14" t="s">
        <v>319</v>
      </c>
      <c r="H3303" s="205">
        <v>142496</v>
      </c>
      <c r="I3303" s="205">
        <v>149723</v>
      </c>
      <c r="J3303" s="205">
        <v>154129</v>
      </c>
      <c r="K3303" s="205">
        <v>159696</v>
      </c>
      <c r="L3303" s="205">
        <v>164505</v>
      </c>
      <c r="M3303">
        <v>168168</v>
      </c>
      <c r="N3303">
        <v>169858</v>
      </c>
      <c r="O3303">
        <v>170249</v>
      </c>
      <c r="P3303">
        <v>170542</v>
      </c>
      <c r="Q3303">
        <v>169978</v>
      </c>
      <c r="R3303">
        <v>169128</v>
      </c>
      <c r="S3303">
        <v>168200</v>
      </c>
      <c r="T3303">
        <v>169111</v>
      </c>
      <c r="U3303">
        <v>170551</v>
      </c>
      <c r="V3303">
        <v>172627</v>
      </c>
      <c r="W3303">
        <v>175100</v>
      </c>
      <c r="X3303">
        <v>177171</v>
      </c>
      <c r="Y3303">
        <v>180182</v>
      </c>
      <c r="Z3303">
        <v>183280</v>
      </c>
      <c r="AA3303">
        <v>186226</v>
      </c>
      <c r="AB3303">
        <v>188825</v>
      </c>
      <c r="AC3303">
        <v>189756</v>
      </c>
      <c r="AD3303">
        <v>192070</v>
      </c>
      <c r="AE3303" s="22" t="s">
        <v>1</v>
      </c>
    </row>
    <row r="3304" spans="1:31" x14ac:dyDescent="0.2">
      <c r="A3304" s="25" t="s">
        <v>68</v>
      </c>
      <c r="B3304" s="11" t="s">
        <v>68</v>
      </c>
      <c r="C3304" s="12">
        <v>728</v>
      </c>
      <c r="D3304" s="11" t="s">
        <v>68</v>
      </c>
      <c r="E3304" s="11" t="s">
        <v>441</v>
      </c>
      <c r="F3304" s="11" t="s">
        <v>312</v>
      </c>
      <c r="G3304" s="12" t="s">
        <v>355</v>
      </c>
      <c r="H3304" s="205">
        <v>135279</v>
      </c>
      <c r="I3304" s="205">
        <v>140456</v>
      </c>
      <c r="J3304" s="205">
        <v>145578</v>
      </c>
      <c r="K3304" s="205">
        <v>150587</v>
      </c>
      <c r="L3304" s="205">
        <v>155068</v>
      </c>
      <c r="M3304">
        <v>158716</v>
      </c>
      <c r="N3304">
        <v>161159</v>
      </c>
      <c r="O3304">
        <v>162020</v>
      </c>
      <c r="P3304">
        <v>162584</v>
      </c>
      <c r="Q3304">
        <v>162280</v>
      </c>
      <c r="R3304">
        <v>161609</v>
      </c>
      <c r="S3304">
        <v>161177</v>
      </c>
      <c r="T3304">
        <v>161432</v>
      </c>
      <c r="U3304">
        <v>162824</v>
      </c>
      <c r="V3304">
        <v>164805</v>
      </c>
      <c r="W3304">
        <v>167142</v>
      </c>
      <c r="X3304">
        <v>169549</v>
      </c>
      <c r="Y3304">
        <v>171858</v>
      </c>
      <c r="Z3304">
        <v>174738</v>
      </c>
      <c r="AA3304">
        <v>177564</v>
      </c>
      <c r="AB3304">
        <v>180185</v>
      </c>
      <c r="AC3304">
        <v>182423</v>
      </c>
      <c r="AD3304">
        <v>184056</v>
      </c>
      <c r="AE3304" s="21" t="s">
        <v>1</v>
      </c>
    </row>
    <row r="3305" spans="1:31" x14ac:dyDescent="0.2">
      <c r="A3305" s="27" t="s">
        <v>68</v>
      </c>
      <c r="B3305" s="13" t="s">
        <v>68</v>
      </c>
      <c r="C3305" s="14">
        <v>728</v>
      </c>
      <c r="D3305" s="13" t="s">
        <v>68</v>
      </c>
      <c r="E3305" s="13" t="s">
        <v>488</v>
      </c>
      <c r="F3305" s="13" t="s">
        <v>313</v>
      </c>
      <c r="G3305" s="14" t="s">
        <v>355</v>
      </c>
      <c r="H3305" s="205">
        <v>138520</v>
      </c>
      <c r="I3305" s="205">
        <v>143865</v>
      </c>
      <c r="J3305" s="205">
        <v>149109</v>
      </c>
      <c r="K3305" s="205">
        <v>154334</v>
      </c>
      <c r="L3305" s="205">
        <v>159004</v>
      </c>
      <c r="M3305">
        <v>162799</v>
      </c>
      <c r="N3305">
        <v>165326</v>
      </c>
      <c r="O3305">
        <v>166190</v>
      </c>
      <c r="P3305">
        <v>166778</v>
      </c>
      <c r="Q3305">
        <v>166464</v>
      </c>
      <c r="R3305">
        <v>165770</v>
      </c>
      <c r="S3305">
        <v>165324</v>
      </c>
      <c r="T3305">
        <v>165589</v>
      </c>
      <c r="U3305">
        <v>167027</v>
      </c>
      <c r="V3305">
        <v>169067</v>
      </c>
      <c r="W3305">
        <v>171466</v>
      </c>
      <c r="X3305">
        <v>173928</v>
      </c>
      <c r="Y3305">
        <v>176282</v>
      </c>
      <c r="Z3305">
        <v>179249</v>
      </c>
      <c r="AA3305">
        <v>182162</v>
      </c>
      <c r="AB3305">
        <v>184857</v>
      </c>
      <c r="AC3305">
        <v>187148</v>
      </c>
      <c r="AD3305">
        <v>188802</v>
      </c>
      <c r="AE3305" s="22" t="s">
        <v>1</v>
      </c>
    </row>
    <row r="3306" spans="1:31" x14ac:dyDescent="0.2">
      <c r="A3306" s="25" t="s">
        <v>68</v>
      </c>
      <c r="B3306" s="11" t="s">
        <v>68</v>
      </c>
      <c r="C3306" s="12">
        <v>728</v>
      </c>
      <c r="D3306" s="11" t="s">
        <v>68</v>
      </c>
      <c r="E3306" s="11" t="s">
        <v>442</v>
      </c>
      <c r="F3306" s="11" t="s">
        <v>312</v>
      </c>
      <c r="G3306" s="12" t="s">
        <v>317</v>
      </c>
      <c r="H3306" s="205">
        <v>131756</v>
      </c>
      <c r="I3306" s="205">
        <v>136630</v>
      </c>
      <c r="J3306" s="205">
        <v>141271</v>
      </c>
      <c r="K3306" s="205">
        <v>145918</v>
      </c>
      <c r="L3306" s="205">
        <v>150185</v>
      </c>
      <c r="M3306">
        <v>153832</v>
      </c>
      <c r="N3306">
        <v>156549</v>
      </c>
      <c r="O3306">
        <v>158011</v>
      </c>
      <c r="P3306">
        <v>158848</v>
      </c>
      <c r="Q3306">
        <v>158799</v>
      </c>
      <c r="R3306">
        <v>158322</v>
      </c>
      <c r="S3306">
        <v>157975</v>
      </c>
      <c r="T3306">
        <v>158164</v>
      </c>
      <c r="U3306">
        <v>159577</v>
      </c>
      <c r="V3306">
        <v>161550</v>
      </c>
      <c r="W3306">
        <v>163849</v>
      </c>
      <c r="X3306">
        <v>166184</v>
      </c>
      <c r="Y3306">
        <v>168387</v>
      </c>
      <c r="Z3306">
        <v>171127</v>
      </c>
      <c r="AA3306">
        <v>173888</v>
      </c>
      <c r="AB3306">
        <v>176546</v>
      </c>
      <c r="AC3306">
        <v>178955</v>
      </c>
      <c r="AD3306">
        <v>180922</v>
      </c>
      <c r="AE3306" s="21" t="s">
        <v>1</v>
      </c>
    </row>
    <row r="3307" spans="1:31" x14ac:dyDescent="0.2">
      <c r="A3307" s="27" t="s">
        <v>68</v>
      </c>
      <c r="B3307" s="13" t="s">
        <v>68</v>
      </c>
      <c r="C3307" s="14">
        <v>728</v>
      </c>
      <c r="D3307" s="13" t="s">
        <v>68</v>
      </c>
      <c r="E3307" s="13" t="s">
        <v>489</v>
      </c>
      <c r="F3307" s="13" t="s">
        <v>313</v>
      </c>
      <c r="G3307" s="14" t="s">
        <v>317</v>
      </c>
      <c r="H3307" s="205">
        <v>134780</v>
      </c>
      <c r="I3307" s="205">
        <v>139819</v>
      </c>
      <c r="J3307" s="205">
        <v>144585</v>
      </c>
      <c r="K3307" s="205">
        <v>149437</v>
      </c>
      <c r="L3307" s="205">
        <v>153890</v>
      </c>
      <c r="M3307">
        <v>157693</v>
      </c>
      <c r="N3307">
        <v>160517</v>
      </c>
      <c r="O3307">
        <v>162021</v>
      </c>
      <c r="P3307">
        <v>162899</v>
      </c>
      <c r="Q3307">
        <v>162857</v>
      </c>
      <c r="R3307">
        <v>162366</v>
      </c>
      <c r="S3307">
        <v>162006</v>
      </c>
      <c r="T3307">
        <v>162196</v>
      </c>
      <c r="U3307">
        <v>163652</v>
      </c>
      <c r="V3307">
        <v>165680</v>
      </c>
      <c r="W3307">
        <v>168038</v>
      </c>
      <c r="X3307">
        <v>170425</v>
      </c>
      <c r="Y3307">
        <v>172668</v>
      </c>
      <c r="Z3307">
        <v>175486</v>
      </c>
      <c r="AA3307">
        <v>178326</v>
      </c>
      <c r="AB3307">
        <v>181057</v>
      </c>
      <c r="AC3307">
        <v>183523</v>
      </c>
      <c r="AD3307">
        <v>185521</v>
      </c>
      <c r="AE3307" s="22" t="s">
        <v>1</v>
      </c>
    </row>
    <row r="3308" spans="1:31" x14ac:dyDescent="0.2">
      <c r="A3308" s="25" t="s">
        <v>68</v>
      </c>
      <c r="B3308" s="11" t="s">
        <v>68</v>
      </c>
      <c r="C3308" s="12">
        <v>728</v>
      </c>
      <c r="D3308" s="11" t="s">
        <v>68</v>
      </c>
      <c r="E3308" s="11" t="s">
        <v>443</v>
      </c>
      <c r="F3308" s="11" t="s">
        <v>312</v>
      </c>
      <c r="G3308" s="12" t="s">
        <v>356</v>
      </c>
      <c r="H3308" s="205">
        <v>128407.00000000001</v>
      </c>
      <c r="I3308" s="205">
        <v>133082</v>
      </c>
      <c r="J3308" s="205">
        <v>137372</v>
      </c>
      <c r="K3308" s="205">
        <v>141630</v>
      </c>
      <c r="L3308" s="205">
        <v>145649</v>
      </c>
      <c r="M3308">
        <v>149200</v>
      </c>
      <c r="N3308">
        <v>152052</v>
      </c>
      <c r="O3308">
        <v>153937</v>
      </c>
      <c r="P3308">
        <v>155043</v>
      </c>
      <c r="Q3308">
        <v>155243</v>
      </c>
      <c r="R3308">
        <v>154990</v>
      </c>
      <c r="S3308">
        <v>154785</v>
      </c>
      <c r="T3308">
        <v>154989</v>
      </c>
      <c r="U3308">
        <v>156442</v>
      </c>
      <c r="V3308">
        <v>158425</v>
      </c>
      <c r="W3308">
        <v>160712</v>
      </c>
      <c r="X3308">
        <v>163010</v>
      </c>
      <c r="Y3308">
        <v>165143</v>
      </c>
      <c r="Z3308">
        <v>167727</v>
      </c>
      <c r="AA3308">
        <v>170402</v>
      </c>
      <c r="AB3308">
        <v>173050</v>
      </c>
      <c r="AC3308">
        <v>175562</v>
      </c>
      <c r="AD3308">
        <v>177774</v>
      </c>
      <c r="AE3308" s="21" t="s">
        <v>1</v>
      </c>
    </row>
    <row r="3309" spans="1:31" x14ac:dyDescent="0.2">
      <c r="A3309" s="27" t="s">
        <v>68</v>
      </c>
      <c r="B3309" s="13" t="s">
        <v>68</v>
      </c>
      <c r="C3309" s="14">
        <v>728</v>
      </c>
      <c r="D3309" s="13" t="s">
        <v>68</v>
      </c>
      <c r="E3309" s="13" t="s">
        <v>490</v>
      </c>
      <c r="F3309" s="13" t="s">
        <v>313</v>
      </c>
      <c r="G3309" s="14" t="s">
        <v>356</v>
      </c>
      <c r="H3309" s="205">
        <v>131233</v>
      </c>
      <c r="I3309" s="205">
        <v>136072</v>
      </c>
      <c r="J3309" s="205">
        <v>140488</v>
      </c>
      <c r="K3309" s="205">
        <v>144936</v>
      </c>
      <c r="L3309" s="205">
        <v>149137</v>
      </c>
      <c r="M3309">
        <v>152847</v>
      </c>
      <c r="N3309">
        <v>155823</v>
      </c>
      <c r="O3309">
        <v>157781</v>
      </c>
      <c r="P3309">
        <v>158945</v>
      </c>
      <c r="Q3309">
        <v>159168</v>
      </c>
      <c r="R3309">
        <v>158914</v>
      </c>
      <c r="S3309">
        <v>158701</v>
      </c>
      <c r="T3309">
        <v>158905</v>
      </c>
      <c r="U3309">
        <v>160400</v>
      </c>
      <c r="V3309">
        <v>162436</v>
      </c>
      <c r="W3309">
        <v>164780</v>
      </c>
      <c r="X3309">
        <v>167128</v>
      </c>
      <c r="Y3309">
        <v>169299</v>
      </c>
      <c r="Z3309">
        <v>171952</v>
      </c>
      <c r="AA3309">
        <v>174699</v>
      </c>
      <c r="AB3309">
        <v>177417</v>
      </c>
      <c r="AC3309">
        <v>179988</v>
      </c>
      <c r="AD3309">
        <v>182239</v>
      </c>
      <c r="AE3309" s="22" t="s">
        <v>1</v>
      </c>
    </row>
    <row r="3310" spans="1:31" x14ac:dyDescent="0.2">
      <c r="A3310" s="25" t="s">
        <v>68</v>
      </c>
      <c r="B3310" s="11" t="s">
        <v>68</v>
      </c>
      <c r="C3310" s="12">
        <v>728</v>
      </c>
      <c r="D3310" s="11" t="s">
        <v>68</v>
      </c>
      <c r="E3310" s="11" t="s">
        <v>444</v>
      </c>
      <c r="F3310" s="11" t="s">
        <v>312</v>
      </c>
      <c r="G3310" s="12" t="s">
        <v>327</v>
      </c>
      <c r="H3310" s="205">
        <v>125194</v>
      </c>
      <c r="I3310" s="205">
        <v>129759.99999999999</v>
      </c>
      <c r="J3310" s="205">
        <v>133815</v>
      </c>
      <c r="K3310" s="205">
        <v>137657</v>
      </c>
      <c r="L3310" s="205">
        <v>141397</v>
      </c>
      <c r="M3310">
        <v>144815</v>
      </c>
      <c r="N3310">
        <v>147686</v>
      </c>
      <c r="O3310">
        <v>149836</v>
      </c>
      <c r="P3310">
        <v>151209</v>
      </c>
      <c r="Q3310">
        <v>151653</v>
      </c>
      <c r="R3310">
        <v>151615</v>
      </c>
      <c r="S3310">
        <v>151593</v>
      </c>
      <c r="T3310">
        <v>151881</v>
      </c>
      <c r="U3310">
        <v>153399</v>
      </c>
      <c r="V3310">
        <v>155409</v>
      </c>
      <c r="W3310">
        <v>157700</v>
      </c>
      <c r="X3310">
        <v>159990</v>
      </c>
      <c r="Y3310">
        <v>162089</v>
      </c>
      <c r="Z3310">
        <v>164504</v>
      </c>
      <c r="AA3310">
        <v>167074</v>
      </c>
      <c r="AB3310">
        <v>169689</v>
      </c>
      <c r="AC3310">
        <v>172246</v>
      </c>
      <c r="AD3310">
        <v>174626</v>
      </c>
      <c r="AE3310" s="21" t="s">
        <v>1</v>
      </c>
    </row>
    <row r="3311" spans="1:31" x14ac:dyDescent="0.2">
      <c r="A3311" s="27" t="s">
        <v>68</v>
      </c>
      <c r="B3311" s="13" t="s">
        <v>68</v>
      </c>
      <c r="C3311" s="14">
        <v>728</v>
      </c>
      <c r="D3311" s="13" t="s">
        <v>68</v>
      </c>
      <c r="E3311" s="13" t="s">
        <v>491</v>
      </c>
      <c r="F3311" s="13" t="s">
        <v>313</v>
      </c>
      <c r="G3311" s="14" t="s">
        <v>327</v>
      </c>
      <c r="H3311" s="205">
        <v>127839</v>
      </c>
      <c r="I3311" s="205">
        <v>132568</v>
      </c>
      <c r="J3311" s="205">
        <v>136751</v>
      </c>
      <c r="K3311" s="205">
        <v>140765</v>
      </c>
      <c r="L3311" s="205">
        <v>144679</v>
      </c>
      <c r="M3311">
        <v>148257</v>
      </c>
      <c r="N3311">
        <v>151262</v>
      </c>
      <c r="O3311">
        <v>153509</v>
      </c>
      <c r="P3311">
        <v>154958</v>
      </c>
      <c r="Q3311">
        <v>155440</v>
      </c>
      <c r="R3311">
        <v>155415</v>
      </c>
      <c r="S3311">
        <v>155397</v>
      </c>
      <c r="T3311">
        <v>155687</v>
      </c>
      <c r="U3311">
        <v>157246</v>
      </c>
      <c r="V3311">
        <v>159310</v>
      </c>
      <c r="W3311">
        <v>161658</v>
      </c>
      <c r="X3311">
        <v>163998</v>
      </c>
      <c r="Y3311">
        <v>166135</v>
      </c>
      <c r="Z3311">
        <v>168607</v>
      </c>
      <c r="AA3311">
        <v>171244</v>
      </c>
      <c r="AB3311">
        <v>173926</v>
      </c>
      <c r="AC3311">
        <v>176542</v>
      </c>
      <c r="AD3311">
        <v>178966</v>
      </c>
      <c r="AE3311" s="22" t="s">
        <v>1</v>
      </c>
    </row>
    <row r="3312" spans="1:31" x14ac:dyDescent="0.2">
      <c r="A3312" s="25" t="s">
        <v>68</v>
      </c>
      <c r="B3312" s="11" t="s">
        <v>68</v>
      </c>
      <c r="C3312" s="12">
        <v>728</v>
      </c>
      <c r="D3312" s="11" t="s">
        <v>68</v>
      </c>
      <c r="E3312" s="11" t="s">
        <v>445</v>
      </c>
      <c r="F3312" s="11" t="s">
        <v>312</v>
      </c>
      <c r="G3312" s="12" t="s">
        <v>320</v>
      </c>
      <c r="H3312" s="205">
        <v>122127</v>
      </c>
      <c r="I3312" s="205">
        <v>126612</v>
      </c>
      <c r="J3312" s="205">
        <v>130533.99999999999</v>
      </c>
      <c r="K3312" s="205">
        <v>134050</v>
      </c>
      <c r="L3312" s="205">
        <v>137367</v>
      </c>
      <c r="M3312">
        <v>140617</v>
      </c>
      <c r="N3312">
        <v>143468</v>
      </c>
      <c r="O3312">
        <v>145747</v>
      </c>
      <c r="P3312">
        <v>147300</v>
      </c>
      <c r="Q3312">
        <v>148070</v>
      </c>
      <c r="R3312">
        <v>148239</v>
      </c>
      <c r="S3312">
        <v>148389</v>
      </c>
      <c r="T3312">
        <v>148817</v>
      </c>
      <c r="U3312">
        <v>150395</v>
      </c>
      <c r="V3312">
        <v>152483</v>
      </c>
      <c r="W3312">
        <v>154795</v>
      </c>
      <c r="X3312">
        <v>157090</v>
      </c>
      <c r="Y3312">
        <v>159188</v>
      </c>
      <c r="Z3312">
        <v>161469</v>
      </c>
      <c r="AA3312">
        <v>163871</v>
      </c>
      <c r="AB3312">
        <v>166433</v>
      </c>
      <c r="AC3312">
        <v>169010</v>
      </c>
      <c r="AD3312">
        <v>171489</v>
      </c>
      <c r="AE3312" s="21" t="s">
        <v>1</v>
      </c>
    </row>
    <row r="3313" spans="1:31" x14ac:dyDescent="0.2">
      <c r="A3313" s="27" t="s">
        <v>68</v>
      </c>
      <c r="B3313" s="13" t="s">
        <v>68</v>
      </c>
      <c r="C3313" s="14">
        <v>728</v>
      </c>
      <c r="D3313" s="13" t="s">
        <v>68</v>
      </c>
      <c r="E3313" s="13" t="s">
        <v>492</v>
      </c>
      <c r="F3313" s="13" t="s">
        <v>313</v>
      </c>
      <c r="G3313" s="14" t="s">
        <v>320</v>
      </c>
      <c r="H3313" s="205">
        <v>124605</v>
      </c>
      <c r="I3313" s="205">
        <v>129251</v>
      </c>
      <c r="J3313" s="205">
        <v>133304</v>
      </c>
      <c r="K3313" s="205">
        <v>136976</v>
      </c>
      <c r="L3313" s="205">
        <v>140451</v>
      </c>
      <c r="M3313">
        <v>143860</v>
      </c>
      <c r="N3313">
        <v>146851</v>
      </c>
      <c r="O3313">
        <v>149243</v>
      </c>
      <c r="P3313">
        <v>150886</v>
      </c>
      <c r="Q3313">
        <v>151715</v>
      </c>
      <c r="R3313">
        <v>151912</v>
      </c>
      <c r="S3313">
        <v>152078</v>
      </c>
      <c r="T3313">
        <v>152516</v>
      </c>
      <c r="U3313">
        <v>154138</v>
      </c>
      <c r="V3313">
        <v>156280</v>
      </c>
      <c r="W3313">
        <v>158650</v>
      </c>
      <c r="X3313">
        <v>160996</v>
      </c>
      <c r="Y3313">
        <v>163133</v>
      </c>
      <c r="Z3313">
        <v>165464</v>
      </c>
      <c r="AA3313">
        <v>167924</v>
      </c>
      <c r="AB3313">
        <v>170550</v>
      </c>
      <c r="AC3313">
        <v>173187</v>
      </c>
      <c r="AD3313">
        <v>175714</v>
      </c>
      <c r="AE3313" s="22" t="s">
        <v>1</v>
      </c>
    </row>
    <row r="3314" spans="1:31" x14ac:dyDescent="0.2">
      <c r="A3314" s="25" t="s">
        <v>68</v>
      </c>
      <c r="B3314" s="11" t="s">
        <v>68</v>
      </c>
      <c r="C3314" s="12">
        <v>728</v>
      </c>
      <c r="D3314" s="11" t="s">
        <v>68</v>
      </c>
      <c r="E3314" s="11" t="s">
        <v>446</v>
      </c>
      <c r="F3314" s="11" t="s">
        <v>312</v>
      </c>
      <c r="G3314" s="12" t="s">
        <v>326</v>
      </c>
      <c r="H3314" s="205">
        <v>119215</v>
      </c>
      <c r="I3314" s="205">
        <v>123650</v>
      </c>
      <c r="J3314" s="205">
        <v>127465</v>
      </c>
      <c r="K3314" s="205">
        <v>130800.00000000001</v>
      </c>
      <c r="L3314" s="205">
        <v>133724</v>
      </c>
      <c r="M3314">
        <v>136545</v>
      </c>
      <c r="N3314">
        <v>139338</v>
      </c>
      <c r="O3314">
        <v>141705</v>
      </c>
      <c r="P3314">
        <v>143311</v>
      </c>
      <c r="Q3314">
        <v>144363</v>
      </c>
      <c r="R3314">
        <v>144907</v>
      </c>
      <c r="S3314">
        <v>145218</v>
      </c>
      <c r="T3314">
        <v>145771</v>
      </c>
      <c r="U3314">
        <v>147396</v>
      </c>
      <c r="V3314">
        <v>149570</v>
      </c>
      <c r="W3314">
        <v>151979</v>
      </c>
      <c r="X3314">
        <v>154294</v>
      </c>
      <c r="Y3314">
        <v>156401</v>
      </c>
      <c r="Z3314">
        <v>158611</v>
      </c>
      <c r="AA3314">
        <v>160855</v>
      </c>
      <c r="AB3314">
        <v>163250</v>
      </c>
      <c r="AC3314">
        <v>165824</v>
      </c>
      <c r="AD3314">
        <v>168376</v>
      </c>
      <c r="AE3314" s="21" t="s">
        <v>1</v>
      </c>
    </row>
    <row r="3315" spans="1:31" x14ac:dyDescent="0.2">
      <c r="A3315" s="27" t="s">
        <v>68</v>
      </c>
      <c r="B3315" s="13" t="s">
        <v>68</v>
      </c>
      <c r="C3315" s="14">
        <v>728</v>
      </c>
      <c r="D3315" s="13" t="s">
        <v>68</v>
      </c>
      <c r="E3315" s="13" t="s">
        <v>493</v>
      </c>
      <c r="F3315" s="13" t="s">
        <v>313</v>
      </c>
      <c r="G3315" s="14" t="s">
        <v>326</v>
      </c>
      <c r="H3315" s="205">
        <v>121539</v>
      </c>
      <c r="I3315" s="205">
        <v>126132</v>
      </c>
      <c r="J3315" s="205">
        <v>130079.00000000001</v>
      </c>
      <c r="K3315" s="205">
        <v>133561</v>
      </c>
      <c r="L3315" s="205">
        <v>136626</v>
      </c>
      <c r="M3315">
        <v>139591</v>
      </c>
      <c r="N3315">
        <v>142529</v>
      </c>
      <c r="O3315">
        <v>145022</v>
      </c>
      <c r="P3315">
        <v>146725</v>
      </c>
      <c r="Q3315">
        <v>147855</v>
      </c>
      <c r="R3315">
        <v>148451</v>
      </c>
      <c r="S3315">
        <v>148791</v>
      </c>
      <c r="T3315">
        <v>149364</v>
      </c>
      <c r="U3315">
        <v>151034</v>
      </c>
      <c r="V3315">
        <v>153265</v>
      </c>
      <c r="W3315">
        <v>155735</v>
      </c>
      <c r="X3315">
        <v>158104</v>
      </c>
      <c r="Y3315">
        <v>160255</v>
      </c>
      <c r="Z3315">
        <v>162510</v>
      </c>
      <c r="AA3315">
        <v>164802</v>
      </c>
      <c r="AB3315">
        <v>167253</v>
      </c>
      <c r="AC3315">
        <v>169889</v>
      </c>
      <c r="AD3315">
        <v>172494</v>
      </c>
      <c r="AE3315" s="22" t="s">
        <v>1</v>
      </c>
    </row>
    <row r="3316" spans="1:31" x14ac:dyDescent="0.2">
      <c r="A3316" s="25" t="s">
        <v>68</v>
      </c>
      <c r="B3316" s="11" t="s">
        <v>68</v>
      </c>
      <c r="C3316" s="12">
        <v>728</v>
      </c>
      <c r="D3316" s="11" t="s">
        <v>68</v>
      </c>
      <c r="E3316" s="11" t="s">
        <v>447</v>
      </c>
      <c r="F3316" s="11" t="s">
        <v>312</v>
      </c>
      <c r="G3316" s="12" t="s">
        <v>318</v>
      </c>
      <c r="H3316" s="205">
        <v>116179</v>
      </c>
      <c r="I3316" s="205">
        <v>120886</v>
      </c>
      <c r="J3316" s="205">
        <v>124620</v>
      </c>
      <c r="K3316" s="205">
        <v>127805</v>
      </c>
      <c r="L3316" s="205">
        <v>130519</v>
      </c>
      <c r="M3316">
        <v>132880</v>
      </c>
      <c r="N3316">
        <v>135239</v>
      </c>
      <c r="O3316">
        <v>137656</v>
      </c>
      <c r="P3316">
        <v>139312</v>
      </c>
      <c r="Q3316">
        <v>140486</v>
      </c>
      <c r="R3316">
        <v>141401</v>
      </c>
      <c r="S3316">
        <v>142127</v>
      </c>
      <c r="T3316">
        <v>142793</v>
      </c>
      <c r="U3316">
        <v>144388</v>
      </c>
      <c r="V3316">
        <v>146622</v>
      </c>
      <c r="W3316">
        <v>149149</v>
      </c>
      <c r="X3316">
        <v>151586</v>
      </c>
      <c r="Y3316">
        <v>153716</v>
      </c>
      <c r="Z3316">
        <v>155879</v>
      </c>
      <c r="AA3316">
        <v>158041</v>
      </c>
      <c r="AB3316">
        <v>160252</v>
      </c>
      <c r="AC3316">
        <v>162660</v>
      </c>
      <c r="AD3316">
        <v>165261</v>
      </c>
      <c r="AE3316" s="21" t="s">
        <v>1</v>
      </c>
    </row>
    <row r="3317" spans="1:31" x14ac:dyDescent="0.2">
      <c r="A3317" s="27" t="s">
        <v>68</v>
      </c>
      <c r="B3317" s="13" t="s">
        <v>68</v>
      </c>
      <c r="C3317" s="14">
        <v>728</v>
      </c>
      <c r="D3317" s="13" t="s">
        <v>68</v>
      </c>
      <c r="E3317" s="13" t="s">
        <v>494</v>
      </c>
      <c r="F3317" s="13" t="s">
        <v>313</v>
      </c>
      <c r="G3317" s="14" t="s">
        <v>318</v>
      </c>
      <c r="H3317" s="205">
        <v>118357</v>
      </c>
      <c r="I3317" s="205">
        <v>123221</v>
      </c>
      <c r="J3317" s="205">
        <v>127089</v>
      </c>
      <c r="K3317" s="205">
        <v>130412</v>
      </c>
      <c r="L3317" s="205">
        <v>133256</v>
      </c>
      <c r="M3317">
        <v>135744</v>
      </c>
      <c r="N3317">
        <v>138234</v>
      </c>
      <c r="O3317">
        <v>140788</v>
      </c>
      <c r="P3317">
        <v>142547</v>
      </c>
      <c r="Q3317">
        <v>143811</v>
      </c>
      <c r="R3317">
        <v>144803</v>
      </c>
      <c r="S3317">
        <v>145583</v>
      </c>
      <c r="T3317">
        <v>146280</v>
      </c>
      <c r="U3317">
        <v>147921</v>
      </c>
      <c r="V3317">
        <v>150216</v>
      </c>
      <c r="W3317">
        <v>152807</v>
      </c>
      <c r="X3317">
        <v>155302</v>
      </c>
      <c r="Y3317">
        <v>157480</v>
      </c>
      <c r="Z3317">
        <v>159687</v>
      </c>
      <c r="AA3317">
        <v>161894</v>
      </c>
      <c r="AB3317">
        <v>164153</v>
      </c>
      <c r="AC3317">
        <v>166615</v>
      </c>
      <c r="AD3317">
        <v>169273</v>
      </c>
      <c r="AE3317" s="22" t="s">
        <v>1</v>
      </c>
    </row>
    <row r="3318" spans="1:31" x14ac:dyDescent="0.2">
      <c r="A3318" s="25" t="s">
        <v>68</v>
      </c>
      <c r="B3318" s="11" t="s">
        <v>68</v>
      </c>
      <c r="C3318" s="12">
        <v>728</v>
      </c>
      <c r="D3318" s="11" t="s">
        <v>68</v>
      </c>
      <c r="E3318" s="11" t="s">
        <v>448</v>
      </c>
      <c r="F3318" s="11" t="s">
        <v>312</v>
      </c>
      <c r="G3318" s="12" t="s">
        <v>333</v>
      </c>
      <c r="H3318" s="205">
        <v>112883</v>
      </c>
      <c r="I3318" s="205">
        <v>117945</v>
      </c>
      <c r="J3318" s="205">
        <v>122014</v>
      </c>
      <c r="K3318" s="205">
        <v>124986</v>
      </c>
      <c r="L3318" s="205">
        <v>127612</v>
      </c>
      <c r="M3318">
        <v>129732</v>
      </c>
      <c r="N3318">
        <v>131565</v>
      </c>
      <c r="O3318">
        <v>133542</v>
      </c>
      <c r="P3318">
        <v>135318</v>
      </c>
      <c r="Q3318">
        <v>136538</v>
      </c>
      <c r="R3318">
        <v>137636</v>
      </c>
      <c r="S3318">
        <v>138814</v>
      </c>
      <c r="T3318">
        <v>139931</v>
      </c>
      <c r="U3318">
        <v>141444</v>
      </c>
      <c r="V3318">
        <v>143639</v>
      </c>
      <c r="W3318">
        <v>146246</v>
      </c>
      <c r="X3318">
        <v>148837</v>
      </c>
      <c r="Y3318">
        <v>151118</v>
      </c>
      <c r="Z3318">
        <v>153220</v>
      </c>
      <c r="AA3318">
        <v>155363</v>
      </c>
      <c r="AB3318">
        <v>157481</v>
      </c>
      <c r="AC3318">
        <v>159681</v>
      </c>
      <c r="AD3318">
        <v>162115</v>
      </c>
      <c r="AE3318" s="21" t="s">
        <v>1</v>
      </c>
    </row>
    <row r="3319" spans="1:31" x14ac:dyDescent="0.2">
      <c r="A3319" s="27" t="s">
        <v>68</v>
      </c>
      <c r="B3319" s="13" t="s">
        <v>68</v>
      </c>
      <c r="C3319" s="14">
        <v>728</v>
      </c>
      <c r="D3319" s="13" t="s">
        <v>68</v>
      </c>
      <c r="E3319" s="13" t="s">
        <v>495</v>
      </c>
      <c r="F3319" s="13" t="s">
        <v>313</v>
      </c>
      <c r="G3319" s="14" t="s">
        <v>333</v>
      </c>
      <c r="H3319" s="205">
        <v>114920</v>
      </c>
      <c r="I3319" s="205">
        <v>120139</v>
      </c>
      <c r="J3319" s="205">
        <v>124344</v>
      </c>
      <c r="K3319" s="205">
        <v>127446</v>
      </c>
      <c r="L3319" s="205">
        <v>130198.00000000001</v>
      </c>
      <c r="M3319">
        <v>132433</v>
      </c>
      <c r="N3319">
        <v>134380</v>
      </c>
      <c r="O3319">
        <v>136481</v>
      </c>
      <c r="P3319">
        <v>138370</v>
      </c>
      <c r="Q3319">
        <v>139685</v>
      </c>
      <c r="R3319">
        <v>140875</v>
      </c>
      <c r="S3319">
        <v>142136</v>
      </c>
      <c r="T3319">
        <v>143313</v>
      </c>
      <c r="U3319">
        <v>144871</v>
      </c>
      <c r="V3319">
        <v>147127</v>
      </c>
      <c r="W3319">
        <v>149803</v>
      </c>
      <c r="X3319">
        <v>152459</v>
      </c>
      <c r="Y3319">
        <v>154793</v>
      </c>
      <c r="Z3319">
        <v>156939</v>
      </c>
      <c r="AA3319">
        <v>159128</v>
      </c>
      <c r="AB3319">
        <v>161291</v>
      </c>
      <c r="AC3319">
        <v>163536</v>
      </c>
      <c r="AD3319">
        <v>166022</v>
      </c>
      <c r="AE3319" s="22" t="s">
        <v>1</v>
      </c>
    </row>
    <row r="3320" spans="1:31" x14ac:dyDescent="0.2">
      <c r="A3320" s="25" t="s">
        <v>68</v>
      </c>
      <c r="B3320" s="11" t="s">
        <v>68</v>
      </c>
      <c r="C3320" s="12">
        <v>728</v>
      </c>
      <c r="D3320" s="11" t="s">
        <v>68</v>
      </c>
      <c r="E3320" s="11" t="s">
        <v>449</v>
      </c>
      <c r="F3320" s="11" t="s">
        <v>312</v>
      </c>
      <c r="G3320" s="12" t="s">
        <v>340</v>
      </c>
      <c r="H3320" s="205">
        <v>109435</v>
      </c>
      <c r="I3320" s="205">
        <v>114647</v>
      </c>
      <c r="J3320" s="205">
        <v>119181</v>
      </c>
      <c r="K3320" s="205">
        <v>122377</v>
      </c>
      <c r="L3320" s="205">
        <v>124832</v>
      </c>
      <c r="M3320">
        <v>126926</v>
      </c>
      <c r="N3320">
        <v>128485.00000000001</v>
      </c>
      <c r="O3320">
        <v>129870</v>
      </c>
      <c r="P3320">
        <v>131261</v>
      </c>
      <c r="Q3320">
        <v>132612</v>
      </c>
      <c r="R3320">
        <v>133742</v>
      </c>
      <c r="S3320">
        <v>135151</v>
      </c>
      <c r="T3320">
        <v>136797</v>
      </c>
      <c r="U3320">
        <v>138607</v>
      </c>
      <c r="V3320">
        <v>140715</v>
      </c>
      <c r="W3320">
        <v>143278</v>
      </c>
      <c r="X3320">
        <v>145975</v>
      </c>
      <c r="Y3320">
        <v>148452</v>
      </c>
      <c r="Z3320">
        <v>150627</v>
      </c>
      <c r="AA3320">
        <v>152729</v>
      </c>
      <c r="AB3320">
        <v>154858</v>
      </c>
      <c r="AC3320">
        <v>156953</v>
      </c>
      <c r="AD3320">
        <v>159153</v>
      </c>
      <c r="AE3320" s="21" t="s">
        <v>1</v>
      </c>
    </row>
    <row r="3321" spans="1:31" x14ac:dyDescent="0.2">
      <c r="A3321" s="27" t="s">
        <v>68</v>
      </c>
      <c r="B3321" s="13" t="s">
        <v>68</v>
      </c>
      <c r="C3321" s="14">
        <v>728</v>
      </c>
      <c r="D3321" s="13" t="s">
        <v>68</v>
      </c>
      <c r="E3321" s="13" t="s">
        <v>496</v>
      </c>
      <c r="F3321" s="13" t="s">
        <v>313</v>
      </c>
      <c r="G3321" s="14" t="s">
        <v>340</v>
      </c>
      <c r="H3321" s="205">
        <v>111334</v>
      </c>
      <c r="I3321" s="205">
        <v>116702</v>
      </c>
      <c r="J3321" s="205">
        <v>121375</v>
      </c>
      <c r="K3321" s="205">
        <v>124696</v>
      </c>
      <c r="L3321" s="205">
        <v>127269</v>
      </c>
      <c r="M3321">
        <v>129478.00000000001</v>
      </c>
      <c r="N3321">
        <v>131140</v>
      </c>
      <c r="O3321">
        <v>132630</v>
      </c>
      <c r="P3321">
        <v>134122</v>
      </c>
      <c r="Q3321">
        <v>135577</v>
      </c>
      <c r="R3321">
        <v>136803</v>
      </c>
      <c r="S3321">
        <v>138314</v>
      </c>
      <c r="T3321">
        <v>140054</v>
      </c>
      <c r="U3321">
        <v>141929</v>
      </c>
      <c r="V3321">
        <v>144097</v>
      </c>
      <c r="W3321">
        <v>146731</v>
      </c>
      <c r="X3321">
        <v>149499</v>
      </c>
      <c r="Y3321">
        <v>152036</v>
      </c>
      <c r="Z3321">
        <v>154257</v>
      </c>
      <c r="AA3321">
        <v>156405</v>
      </c>
      <c r="AB3321">
        <v>158580</v>
      </c>
      <c r="AC3321">
        <v>160719</v>
      </c>
      <c r="AD3321">
        <v>162962</v>
      </c>
      <c r="AE3321" s="22" t="s">
        <v>1</v>
      </c>
    </row>
    <row r="3322" spans="1:31" x14ac:dyDescent="0.2">
      <c r="A3322" s="25" t="s">
        <v>68</v>
      </c>
      <c r="B3322" s="11" t="s">
        <v>68</v>
      </c>
      <c r="C3322" s="12">
        <v>728</v>
      </c>
      <c r="D3322" s="11" t="s">
        <v>68</v>
      </c>
      <c r="E3322" s="11" t="s">
        <v>450</v>
      </c>
      <c r="F3322" s="11" t="s">
        <v>312</v>
      </c>
      <c r="G3322" s="12" t="s">
        <v>329</v>
      </c>
      <c r="H3322" s="205">
        <v>106068</v>
      </c>
      <c r="I3322" s="205">
        <v>111132</v>
      </c>
      <c r="J3322" s="205">
        <v>115895</v>
      </c>
      <c r="K3322" s="205">
        <v>119534</v>
      </c>
      <c r="L3322" s="205">
        <v>122230</v>
      </c>
      <c r="M3322">
        <v>124194</v>
      </c>
      <c r="N3322">
        <v>125788</v>
      </c>
      <c r="O3322">
        <v>126866</v>
      </c>
      <c r="P3322">
        <v>127641</v>
      </c>
      <c r="Q3322">
        <v>128622.99999999999</v>
      </c>
      <c r="R3322">
        <v>129883.00000000001</v>
      </c>
      <c r="S3322">
        <v>131300</v>
      </c>
      <c r="T3322">
        <v>133221</v>
      </c>
      <c r="U3322">
        <v>135496</v>
      </c>
      <c r="V3322">
        <v>137891</v>
      </c>
      <c r="W3322">
        <v>140367</v>
      </c>
      <c r="X3322">
        <v>143022</v>
      </c>
      <c r="Y3322">
        <v>145634</v>
      </c>
      <c r="Z3322">
        <v>147964</v>
      </c>
      <c r="AA3322">
        <v>150142</v>
      </c>
      <c r="AB3322">
        <v>152249</v>
      </c>
      <c r="AC3322">
        <v>154383</v>
      </c>
      <c r="AD3322">
        <v>156467</v>
      </c>
      <c r="AE3322" s="21" t="s">
        <v>1</v>
      </c>
    </row>
    <row r="3323" spans="1:31" x14ac:dyDescent="0.2">
      <c r="A3323" s="27" t="s">
        <v>68</v>
      </c>
      <c r="B3323" s="13" t="s">
        <v>68</v>
      </c>
      <c r="C3323" s="14">
        <v>728</v>
      </c>
      <c r="D3323" s="13" t="s">
        <v>68</v>
      </c>
      <c r="E3323" s="13" t="s">
        <v>497</v>
      </c>
      <c r="F3323" s="13" t="s">
        <v>313</v>
      </c>
      <c r="G3323" s="14" t="s">
        <v>329</v>
      </c>
      <c r="H3323" s="205">
        <v>107837</v>
      </c>
      <c r="I3323" s="205">
        <v>113049</v>
      </c>
      <c r="J3323" s="205">
        <v>117953</v>
      </c>
      <c r="K3323" s="205">
        <v>121709</v>
      </c>
      <c r="L3323" s="205">
        <v>124525</v>
      </c>
      <c r="M3323">
        <v>126597</v>
      </c>
      <c r="N3323">
        <v>128297</v>
      </c>
      <c r="O3323">
        <v>129470</v>
      </c>
      <c r="P3323">
        <v>130318.99999999999</v>
      </c>
      <c r="Q3323">
        <v>131401</v>
      </c>
      <c r="R3323">
        <v>132764</v>
      </c>
      <c r="S3323">
        <v>134286</v>
      </c>
      <c r="T3323">
        <v>136323</v>
      </c>
      <c r="U3323">
        <v>138688</v>
      </c>
      <c r="V3323">
        <v>141168</v>
      </c>
      <c r="W3323">
        <v>143713</v>
      </c>
      <c r="X3323">
        <v>146441</v>
      </c>
      <c r="Y3323">
        <v>149122</v>
      </c>
      <c r="Z3323">
        <v>151496</v>
      </c>
      <c r="AA3323">
        <v>153729</v>
      </c>
      <c r="AB3323">
        <v>155883</v>
      </c>
      <c r="AC3323">
        <v>158064</v>
      </c>
      <c r="AD3323">
        <v>160190</v>
      </c>
      <c r="AE3323" s="22" t="s">
        <v>1</v>
      </c>
    </row>
    <row r="3324" spans="1:31" x14ac:dyDescent="0.2">
      <c r="A3324" s="25" t="s">
        <v>68</v>
      </c>
      <c r="B3324" s="11" t="s">
        <v>68</v>
      </c>
      <c r="C3324" s="12">
        <v>728</v>
      </c>
      <c r="D3324" s="11" t="s">
        <v>68</v>
      </c>
      <c r="E3324" s="11" t="s">
        <v>451</v>
      </c>
      <c r="F3324" s="11" t="s">
        <v>312</v>
      </c>
      <c r="G3324" s="12" t="s">
        <v>361</v>
      </c>
      <c r="H3324" s="205">
        <v>102728</v>
      </c>
      <c r="I3324" s="205">
        <v>107717</v>
      </c>
      <c r="J3324" s="205">
        <v>112329</v>
      </c>
      <c r="K3324" s="205">
        <v>116234</v>
      </c>
      <c r="L3324" s="205">
        <v>119390</v>
      </c>
      <c r="M3324">
        <v>121610</v>
      </c>
      <c r="N3324">
        <v>123115</v>
      </c>
      <c r="O3324">
        <v>124286</v>
      </c>
      <c r="P3324">
        <v>124688</v>
      </c>
      <c r="Q3324">
        <v>125064</v>
      </c>
      <c r="R3324">
        <v>125963</v>
      </c>
      <c r="S3324">
        <v>127499</v>
      </c>
      <c r="T3324">
        <v>129398</v>
      </c>
      <c r="U3324">
        <v>131949</v>
      </c>
      <c r="V3324">
        <v>134791</v>
      </c>
      <c r="W3324">
        <v>137547</v>
      </c>
      <c r="X3324">
        <v>140121</v>
      </c>
      <c r="Y3324">
        <v>142696</v>
      </c>
      <c r="Z3324">
        <v>145149</v>
      </c>
      <c r="AA3324">
        <v>147481</v>
      </c>
      <c r="AB3324">
        <v>149667</v>
      </c>
      <c r="AC3324">
        <v>151799</v>
      </c>
      <c r="AD3324">
        <v>153950</v>
      </c>
      <c r="AE3324" s="21" t="s">
        <v>1</v>
      </c>
    </row>
    <row r="3325" spans="1:31" x14ac:dyDescent="0.2">
      <c r="A3325" s="27" t="s">
        <v>68</v>
      </c>
      <c r="B3325" s="13" t="s">
        <v>68</v>
      </c>
      <c r="C3325" s="14">
        <v>728</v>
      </c>
      <c r="D3325" s="13" t="s">
        <v>68</v>
      </c>
      <c r="E3325" s="13" t="s">
        <v>498</v>
      </c>
      <c r="F3325" s="13" t="s">
        <v>313</v>
      </c>
      <c r="G3325" s="14" t="s">
        <v>361</v>
      </c>
      <c r="H3325" s="205">
        <v>104377</v>
      </c>
      <c r="I3325" s="205">
        <v>109502</v>
      </c>
      <c r="J3325" s="205">
        <v>114251</v>
      </c>
      <c r="K3325" s="205">
        <v>118255</v>
      </c>
      <c r="L3325" s="205">
        <v>121532</v>
      </c>
      <c r="M3325">
        <v>123870</v>
      </c>
      <c r="N3325">
        <v>125475</v>
      </c>
      <c r="O3325">
        <v>126747</v>
      </c>
      <c r="P3325">
        <v>127196</v>
      </c>
      <c r="Q3325">
        <v>127655</v>
      </c>
      <c r="R3325">
        <v>128660</v>
      </c>
      <c r="S3325">
        <v>130305</v>
      </c>
      <c r="T3325">
        <v>132321</v>
      </c>
      <c r="U3325">
        <v>134970</v>
      </c>
      <c r="V3325">
        <v>137931</v>
      </c>
      <c r="W3325">
        <v>140789</v>
      </c>
      <c r="X3325">
        <v>143432</v>
      </c>
      <c r="Y3325">
        <v>146080</v>
      </c>
      <c r="Z3325">
        <v>148568</v>
      </c>
      <c r="AA3325">
        <v>150962</v>
      </c>
      <c r="AB3325">
        <v>153212</v>
      </c>
      <c r="AC3325">
        <v>155391</v>
      </c>
      <c r="AD3325">
        <v>157590</v>
      </c>
      <c r="AE3325" s="22" t="s">
        <v>1</v>
      </c>
    </row>
    <row r="3326" spans="1:31" x14ac:dyDescent="0.2">
      <c r="A3326" s="25" t="s">
        <v>68</v>
      </c>
      <c r="B3326" s="11" t="s">
        <v>68</v>
      </c>
      <c r="C3326" s="12">
        <v>728</v>
      </c>
      <c r="D3326" s="11" t="s">
        <v>68</v>
      </c>
      <c r="E3326" s="11" t="s">
        <v>452</v>
      </c>
      <c r="F3326" s="11" t="s">
        <v>312</v>
      </c>
      <c r="G3326" s="12" t="s">
        <v>328</v>
      </c>
      <c r="H3326" s="205">
        <v>99461</v>
      </c>
      <c r="I3326" s="205">
        <v>104331</v>
      </c>
      <c r="J3326" s="205">
        <v>108881</v>
      </c>
      <c r="K3326" s="205">
        <v>112651</v>
      </c>
      <c r="L3326" s="205">
        <v>116089</v>
      </c>
      <c r="M3326">
        <v>118782</v>
      </c>
      <c r="N3326">
        <v>120558</v>
      </c>
      <c r="O3326">
        <v>121679</v>
      </c>
      <c r="P3326">
        <v>122156</v>
      </c>
      <c r="Q3326">
        <v>122170</v>
      </c>
      <c r="R3326">
        <v>122467</v>
      </c>
      <c r="S3326">
        <v>123637</v>
      </c>
      <c r="T3326">
        <v>125638</v>
      </c>
      <c r="U3326">
        <v>128156</v>
      </c>
      <c r="V3326">
        <v>131257</v>
      </c>
      <c r="W3326">
        <v>134449</v>
      </c>
      <c r="X3326">
        <v>137305</v>
      </c>
      <c r="Y3326">
        <v>139807</v>
      </c>
      <c r="Z3326">
        <v>142215</v>
      </c>
      <c r="AA3326">
        <v>144670</v>
      </c>
      <c r="AB3326">
        <v>147008</v>
      </c>
      <c r="AC3326">
        <v>149222</v>
      </c>
      <c r="AD3326">
        <v>151390</v>
      </c>
      <c r="AE3326" s="21" t="s">
        <v>1</v>
      </c>
    </row>
    <row r="3327" spans="1:31" x14ac:dyDescent="0.2">
      <c r="A3327" s="27" t="s">
        <v>68</v>
      </c>
      <c r="B3327" s="13" t="s">
        <v>68</v>
      </c>
      <c r="C3327" s="14">
        <v>728</v>
      </c>
      <c r="D3327" s="13" t="s">
        <v>68</v>
      </c>
      <c r="E3327" s="13" t="s">
        <v>499</v>
      </c>
      <c r="F3327" s="13" t="s">
        <v>313</v>
      </c>
      <c r="G3327" s="14" t="s">
        <v>328</v>
      </c>
      <c r="H3327" s="205">
        <v>100968</v>
      </c>
      <c r="I3327" s="205">
        <v>105995</v>
      </c>
      <c r="J3327" s="205">
        <v>110670</v>
      </c>
      <c r="K3327" s="205">
        <v>114511</v>
      </c>
      <c r="L3327" s="205">
        <v>118060</v>
      </c>
      <c r="M3327">
        <v>120882</v>
      </c>
      <c r="N3327">
        <v>122775</v>
      </c>
      <c r="O3327">
        <v>123991</v>
      </c>
      <c r="P3327">
        <v>124501</v>
      </c>
      <c r="Q3327">
        <v>124577</v>
      </c>
      <c r="R3327">
        <v>124973</v>
      </c>
      <c r="S3327">
        <v>126262</v>
      </c>
      <c r="T3327">
        <v>128383.00000000001</v>
      </c>
      <c r="U3327">
        <v>130977</v>
      </c>
      <c r="V3327">
        <v>134210</v>
      </c>
      <c r="W3327">
        <v>137546</v>
      </c>
      <c r="X3327">
        <v>140511</v>
      </c>
      <c r="Y3327">
        <v>143082</v>
      </c>
      <c r="Z3327">
        <v>145505</v>
      </c>
      <c r="AA3327">
        <v>148021</v>
      </c>
      <c r="AB3327">
        <v>150441</v>
      </c>
      <c r="AC3327">
        <v>152726</v>
      </c>
      <c r="AD3327">
        <v>154941</v>
      </c>
      <c r="AE3327" s="22" t="s">
        <v>1</v>
      </c>
    </row>
    <row r="3328" spans="1:31" x14ac:dyDescent="0.2">
      <c r="A3328" s="25" t="s">
        <v>68</v>
      </c>
      <c r="B3328" s="11" t="s">
        <v>68</v>
      </c>
      <c r="C3328" s="12">
        <v>728</v>
      </c>
      <c r="D3328" s="11" t="s">
        <v>68</v>
      </c>
      <c r="E3328" s="11" t="s">
        <v>453</v>
      </c>
      <c r="F3328" s="11" t="s">
        <v>312</v>
      </c>
      <c r="G3328" s="12" t="s">
        <v>337</v>
      </c>
      <c r="H3328" s="205">
        <v>96314</v>
      </c>
      <c r="I3328" s="205">
        <v>101013</v>
      </c>
      <c r="J3328" s="205">
        <v>105465</v>
      </c>
      <c r="K3328" s="205">
        <v>109178</v>
      </c>
      <c r="L3328" s="205">
        <v>112503</v>
      </c>
      <c r="M3328">
        <v>115495</v>
      </c>
      <c r="N3328">
        <v>117753</v>
      </c>
      <c r="O3328">
        <v>119156</v>
      </c>
      <c r="P3328">
        <v>119589</v>
      </c>
      <c r="Q3328">
        <v>119694</v>
      </c>
      <c r="R3328">
        <v>119631</v>
      </c>
      <c r="S3328">
        <v>120193</v>
      </c>
      <c r="T3328">
        <v>121819</v>
      </c>
      <c r="U3328">
        <v>124419</v>
      </c>
      <c r="V3328">
        <v>127477</v>
      </c>
      <c r="W3328">
        <v>130919.00000000001</v>
      </c>
      <c r="X3328">
        <v>134206</v>
      </c>
      <c r="Y3328">
        <v>136995</v>
      </c>
      <c r="Z3328">
        <v>139322</v>
      </c>
      <c r="AA3328">
        <v>141739</v>
      </c>
      <c r="AB3328">
        <v>144201</v>
      </c>
      <c r="AC3328">
        <v>146564</v>
      </c>
      <c r="AD3328">
        <v>148817</v>
      </c>
      <c r="AE3328" s="21" t="s">
        <v>1</v>
      </c>
    </row>
    <row r="3329" spans="1:31" x14ac:dyDescent="0.2">
      <c r="A3329" s="27" t="s">
        <v>68</v>
      </c>
      <c r="B3329" s="13" t="s">
        <v>68</v>
      </c>
      <c r="C3329" s="14">
        <v>728</v>
      </c>
      <c r="D3329" s="13" t="s">
        <v>68</v>
      </c>
      <c r="E3329" s="13" t="s">
        <v>500</v>
      </c>
      <c r="F3329" s="13" t="s">
        <v>313</v>
      </c>
      <c r="G3329" s="14" t="s">
        <v>337</v>
      </c>
      <c r="H3329" s="205">
        <v>97640</v>
      </c>
      <c r="I3329" s="205">
        <v>102528</v>
      </c>
      <c r="J3329" s="205">
        <v>107131</v>
      </c>
      <c r="K3329" s="205">
        <v>110884</v>
      </c>
      <c r="L3329" s="205">
        <v>114290</v>
      </c>
      <c r="M3329">
        <v>117407</v>
      </c>
      <c r="N3329">
        <v>119803</v>
      </c>
      <c r="O3329">
        <v>121325</v>
      </c>
      <c r="P3329">
        <v>121768</v>
      </c>
      <c r="Q3329">
        <v>121918</v>
      </c>
      <c r="R3329">
        <v>121940</v>
      </c>
      <c r="S3329">
        <v>122623</v>
      </c>
      <c r="T3329">
        <v>124384</v>
      </c>
      <c r="U3329">
        <v>127042</v>
      </c>
      <c r="V3329">
        <v>130210.00000000001</v>
      </c>
      <c r="W3329">
        <v>133813</v>
      </c>
      <c r="X3329">
        <v>137261</v>
      </c>
      <c r="Y3329">
        <v>140165</v>
      </c>
      <c r="Z3329">
        <v>142482</v>
      </c>
      <c r="AA3329">
        <v>144938</v>
      </c>
      <c r="AB3329">
        <v>147486</v>
      </c>
      <c r="AC3329">
        <v>149949</v>
      </c>
      <c r="AD3329">
        <v>152280</v>
      </c>
      <c r="AE3329" s="22" t="s">
        <v>1</v>
      </c>
    </row>
    <row r="3330" spans="1:31" x14ac:dyDescent="0.2">
      <c r="A3330" s="25" t="s">
        <v>68</v>
      </c>
      <c r="B3330" s="11" t="s">
        <v>68</v>
      </c>
      <c r="C3330" s="12">
        <v>728</v>
      </c>
      <c r="D3330" s="11" t="s">
        <v>68</v>
      </c>
      <c r="E3330" s="11" t="s">
        <v>454</v>
      </c>
      <c r="F3330" s="11" t="s">
        <v>312</v>
      </c>
      <c r="G3330" s="12" t="s">
        <v>369</v>
      </c>
      <c r="H3330" s="205">
        <v>93243</v>
      </c>
      <c r="I3330" s="205">
        <v>97812</v>
      </c>
      <c r="J3330" s="205">
        <v>102111</v>
      </c>
      <c r="K3330" s="205">
        <v>105733</v>
      </c>
      <c r="L3330" s="205">
        <v>109020</v>
      </c>
      <c r="M3330">
        <v>111919</v>
      </c>
      <c r="N3330">
        <v>114490</v>
      </c>
      <c r="O3330">
        <v>116383</v>
      </c>
      <c r="P3330">
        <v>117101</v>
      </c>
      <c r="Q3330">
        <v>117174</v>
      </c>
      <c r="R3330">
        <v>117211</v>
      </c>
      <c r="S3330">
        <v>117410</v>
      </c>
      <c r="T3330">
        <v>118414</v>
      </c>
      <c r="U3330">
        <v>120617</v>
      </c>
      <c r="V3330">
        <v>123746</v>
      </c>
      <c r="W3330">
        <v>127143</v>
      </c>
      <c r="X3330">
        <v>130676.99999999999</v>
      </c>
      <c r="Y3330">
        <v>133898</v>
      </c>
      <c r="Z3330">
        <v>136501</v>
      </c>
      <c r="AA3330">
        <v>138842</v>
      </c>
      <c r="AB3330">
        <v>141273</v>
      </c>
      <c r="AC3330">
        <v>143760</v>
      </c>
      <c r="AD3330">
        <v>146160</v>
      </c>
      <c r="AE3330" s="21" t="s">
        <v>1</v>
      </c>
    </row>
    <row r="3331" spans="1:31" x14ac:dyDescent="0.2">
      <c r="A3331" s="27" t="s">
        <v>68</v>
      </c>
      <c r="B3331" s="13" t="s">
        <v>68</v>
      </c>
      <c r="C3331" s="14">
        <v>728</v>
      </c>
      <c r="D3331" s="13" t="s">
        <v>68</v>
      </c>
      <c r="E3331" s="13" t="s">
        <v>501</v>
      </c>
      <c r="F3331" s="13" t="s">
        <v>313</v>
      </c>
      <c r="G3331" s="14" t="s">
        <v>369</v>
      </c>
      <c r="H3331" s="205">
        <v>94367</v>
      </c>
      <c r="I3331" s="205">
        <v>99133</v>
      </c>
      <c r="J3331" s="205">
        <v>103622</v>
      </c>
      <c r="K3331" s="205">
        <v>107293</v>
      </c>
      <c r="L3331" s="205">
        <v>110632</v>
      </c>
      <c r="M3331">
        <v>113625</v>
      </c>
      <c r="N3331">
        <v>116336</v>
      </c>
      <c r="O3331">
        <v>118379</v>
      </c>
      <c r="P3331">
        <v>119116</v>
      </c>
      <c r="Q3331">
        <v>119214</v>
      </c>
      <c r="R3331">
        <v>119317</v>
      </c>
      <c r="S3331">
        <v>119629</v>
      </c>
      <c r="T3331">
        <v>120779</v>
      </c>
      <c r="U3331">
        <v>123040</v>
      </c>
      <c r="V3331">
        <v>126260</v>
      </c>
      <c r="W3331">
        <v>129793</v>
      </c>
      <c r="X3331">
        <v>133512</v>
      </c>
      <c r="Y3331">
        <v>136909</v>
      </c>
      <c r="Z3331">
        <v>139533</v>
      </c>
      <c r="AA3331">
        <v>141889</v>
      </c>
      <c r="AB3331">
        <v>144383</v>
      </c>
      <c r="AC3331">
        <v>146979</v>
      </c>
      <c r="AD3331">
        <v>149496</v>
      </c>
      <c r="AE3331" s="22" t="s">
        <v>1</v>
      </c>
    </row>
    <row r="3332" spans="1:31" x14ac:dyDescent="0.2">
      <c r="A3332" s="25" t="s">
        <v>68</v>
      </c>
      <c r="B3332" s="11" t="s">
        <v>68</v>
      </c>
      <c r="C3332" s="12">
        <v>728</v>
      </c>
      <c r="D3332" s="11" t="s">
        <v>68</v>
      </c>
      <c r="E3332" s="11" t="s">
        <v>473</v>
      </c>
      <c r="F3332" s="11" t="s">
        <v>312</v>
      </c>
      <c r="G3332" s="12" t="s">
        <v>359</v>
      </c>
      <c r="H3332">
        <v>90209</v>
      </c>
      <c r="I3332">
        <v>94686</v>
      </c>
      <c r="J3332">
        <v>98871</v>
      </c>
      <c r="K3332">
        <v>102347</v>
      </c>
      <c r="L3332">
        <v>105559</v>
      </c>
      <c r="M3332">
        <v>108440</v>
      </c>
      <c r="N3332">
        <v>110937</v>
      </c>
      <c r="O3332">
        <v>113153</v>
      </c>
      <c r="P3332">
        <v>114361</v>
      </c>
      <c r="Q3332">
        <v>114727</v>
      </c>
      <c r="R3332">
        <v>114739</v>
      </c>
      <c r="S3332">
        <v>115038</v>
      </c>
      <c r="T3332">
        <v>115671</v>
      </c>
      <c r="U3332">
        <v>117224</v>
      </c>
      <c r="V3332">
        <v>119945</v>
      </c>
      <c r="W3332">
        <v>123408</v>
      </c>
      <c r="X3332">
        <v>126901</v>
      </c>
      <c r="Y3332">
        <v>130372.00000000001</v>
      </c>
      <c r="Z3332">
        <v>133393</v>
      </c>
      <c r="AA3332">
        <v>136011</v>
      </c>
      <c r="AB3332">
        <v>138372</v>
      </c>
      <c r="AC3332">
        <v>140834</v>
      </c>
      <c r="AD3332">
        <v>143358</v>
      </c>
      <c r="AE3332" s="21"/>
    </row>
    <row r="3333" spans="1:31" x14ac:dyDescent="0.2">
      <c r="A3333" s="27" t="s">
        <v>68</v>
      </c>
      <c r="B3333" s="13" t="s">
        <v>68</v>
      </c>
      <c r="C3333" s="14">
        <v>728</v>
      </c>
      <c r="D3333" s="13" t="s">
        <v>68</v>
      </c>
      <c r="E3333" s="13" t="s">
        <v>480</v>
      </c>
      <c r="F3333" s="13" t="s">
        <v>313</v>
      </c>
      <c r="G3333" s="14" t="s">
        <v>359</v>
      </c>
      <c r="H3333">
        <v>91140</v>
      </c>
      <c r="I3333">
        <v>95786</v>
      </c>
      <c r="J3333">
        <v>100175</v>
      </c>
      <c r="K3333">
        <v>103738</v>
      </c>
      <c r="L3333">
        <v>107003</v>
      </c>
      <c r="M3333">
        <v>109949</v>
      </c>
      <c r="N3333">
        <v>112557</v>
      </c>
      <c r="O3333">
        <v>114930</v>
      </c>
      <c r="P3333">
        <v>116192</v>
      </c>
      <c r="Q3333">
        <v>116586</v>
      </c>
      <c r="R3333">
        <v>116644</v>
      </c>
      <c r="S3333">
        <v>117035</v>
      </c>
      <c r="T3333">
        <v>117809</v>
      </c>
      <c r="U3333">
        <v>119435</v>
      </c>
      <c r="V3333">
        <v>122239</v>
      </c>
      <c r="W3333">
        <v>125819</v>
      </c>
      <c r="X3333">
        <v>129471</v>
      </c>
      <c r="Y3333">
        <v>133146</v>
      </c>
      <c r="Z3333">
        <v>136252</v>
      </c>
      <c r="AA3333">
        <v>138907</v>
      </c>
      <c r="AB3333">
        <v>141307</v>
      </c>
      <c r="AC3333">
        <v>143855</v>
      </c>
      <c r="AD3333">
        <v>146511</v>
      </c>
      <c r="AE3333" s="22"/>
    </row>
    <row r="3334" spans="1:31" x14ac:dyDescent="0.2">
      <c r="A3334" s="25" t="s">
        <v>68</v>
      </c>
      <c r="B3334" s="11" t="s">
        <v>68</v>
      </c>
      <c r="C3334" s="12">
        <v>728</v>
      </c>
      <c r="D3334" s="11" t="s">
        <v>68</v>
      </c>
      <c r="E3334" s="11" t="s">
        <v>474</v>
      </c>
      <c r="F3334" s="11" t="s">
        <v>312</v>
      </c>
      <c r="G3334" s="12" t="s">
        <v>341</v>
      </c>
      <c r="H3334">
        <v>87274</v>
      </c>
      <c r="I3334">
        <v>91589</v>
      </c>
      <c r="J3334">
        <v>95703</v>
      </c>
      <c r="K3334">
        <v>99077</v>
      </c>
      <c r="L3334">
        <v>102157</v>
      </c>
      <c r="M3334">
        <v>104977</v>
      </c>
      <c r="N3334">
        <v>107474</v>
      </c>
      <c r="O3334">
        <v>109634</v>
      </c>
      <c r="P3334">
        <v>111164</v>
      </c>
      <c r="Q3334">
        <v>112027</v>
      </c>
      <c r="R3334">
        <v>112334</v>
      </c>
      <c r="S3334">
        <v>112609</v>
      </c>
      <c r="T3334">
        <v>113339</v>
      </c>
      <c r="U3334">
        <v>114486</v>
      </c>
      <c r="V3334">
        <v>116549</v>
      </c>
      <c r="W3334">
        <v>119598</v>
      </c>
      <c r="X3334">
        <v>123159</v>
      </c>
      <c r="Y3334">
        <v>126597</v>
      </c>
      <c r="Z3334">
        <v>129857</v>
      </c>
      <c r="AA3334">
        <v>132893</v>
      </c>
      <c r="AB3334">
        <v>135532</v>
      </c>
      <c r="AC3334">
        <v>137929</v>
      </c>
      <c r="AD3334">
        <v>140434</v>
      </c>
      <c r="AE3334" s="21"/>
    </row>
    <row r="3335" spans="1:31" x14ac:dyDescent="0.2">
      <c r="A3335" s="27" t="s">
        <v>68</v>
      </c>
      <c r="B3335" s="13" t="s">
        <v>68</v>
      </c>
      <c r="C3335" s="14">
        <v>728</v>
      </c>
      <c r="D3335" s="13" t="s">
        <v>68</v>
      </c>
      <c r="E3335" s="13" t="s">
        <v>481</v>
      </c>
      <c r="F3335" s="13" t="s">
        <v>313</v>
      </c>
      <c r="G3335" s="14" t="s">
        <v>341</v>
      </c>
      <c r="H3335">
        <v>88017</v>
      </c>
      <c r="I3335">
        <v>92478</v>
      </c>
      <c r="J3335">
        <v>96769</v>
      </c>
      <c r="K3335">
        <v>100258</v>
      </c>
      <c r="L3335">
        <v>103417</v>
      </c>
      <c r="M3335">
        <v>106297</v>
      </c>
      <c r="N3335">
        <v>108876</v>
      </c>
      <c r="O3335">
        <v>111164</v>
      </c>
      <c r="P3335">
        <v>112779</v>
      </c>
      <c r="Q3335">
        <v>113691</v>
      </c>
      <c r="R3335">
        <v>114038</v>
      </c>
      <c r="S3335">
        <v>114385</v>
      </c>
      <c r="T3335">
        <v>115234</v>
      </c>
      <c r="U3335">
        <v>116470</v>
      </c>
      <c r="V3335">
        <v>118617</v>
      </c>
      <c r="W3335">
        <v>121767</v>
      </c>
      <c r="X3335">
        <v>125468</v>
      </c>
      <c r="Y3335">
        <v>129085.00000000001</v>
      </c>
      <c r="Z3335">
        <v>132477</v>
      </c>
      <c r="AA3335">
        <v>135601</v>
      </c>
      <c r="AB3335">
        <v>138293</v>
      </c>
      <c r="AC3335">
        <v>140753</v>
      </c>
      <c r="AD3335">
        <v>143366</v>
      </c>
      <c r="AE3335" s="22"/>
    </row>
    <row r="3336" spans="1:31" x14ac:dyDescent="0.2">
      <c r="A3336" s="25" t="s">
        <v>68</v>
      </c>
      <c r="B3336" s="11" t="s">
        <v>68</v>
      </c>
      <c r="C3336" s="12">
        <v>728</v>
      </c>
      <c r="D3336" s="11" t="s">
        <v>68</v>
      </c>
      <c r="E3336" s="11" t="s">
        <v>475</v>
      </c>
      <c r="F3336" s="11" t="s">
        <v>312</v>
      </c>
      <c r="G3336" s="12" t="s">
        <v>334</v>
      </c>
      <c r="H3336">
        <v>84184</v>
      </c>
      <c r="I3336">
        <v>88585</v>
      </c>
      <c r="J3336">
        <v>92557</v>
      </c>
      <c r="K3336">
        <v>95878</v>
      </c>
      <c r="L3336">
        <v>98869</v>
      </c>
      <c r="M3336">
        <v>101570</v>
      </c>
      <c r="N3336">
        <v>104022</v>
      </c>
      <c r="O3336">
        <v>106198</v>
      </c>
      <c r="P3336">
        <v>107679</v>
      </c>
      <c r="Q3336">
        <v>108873</v>
      </c>
      <c r="R3336">
        <v>109675</v>
      </c>
      <c r="S3336">
        <v>110238</v>
      </c>
      <c r="T3336">
        <v>110941</v>
      </c>
      <c r="U3336">
        <v>112154</v>
      </c>
      <c r="V3336">
        <v>113804</v>
      </c>
      <c r="W3336">
        <v>116189</v>
      </c>
      <c r="X3336">
        <v>119337</v>
      </c>
      <c r="Y3336">
        <v>122851</v>
      </c>
      <c r="Z3336">
        <v>126072</v>
      </c>
      <c r="AA3336">
        <v>129346</v>
      </c>
      <c r="AB3336">
        <v>132403</v>
      </c>
      <c r="AC3336">
        <v>135079</v>
      </c>
      <c r="AD3336">
        <v>137524</v>
      </c>
      <c r="AE3336" s="21"/>
    </row>
    <row r="3337" spans="1:31" x14ac:dyDescent="0.2">
      <c r="A3337" s="27" t="s">
        <v>68</v>
      </c>
      <c r="B3337" s="13" t="s">
        <v>68</v>
      </c>
      <c r="C3337" s="14">
        <v>728</v>
      </c>
      <c r="D3337" s="13" t="s">
        <v>68</v>
      </c>
      <c r="E3337" s="13" t="s">
        <v>482</v>
      </c>
      <c r="F3337" s="13" t="s">
        <v>313</v>
      </c>
      <c r="G3337" s="14" t="s">
        <v>334</v>
      </c>
      <c r="H3337">
        <v>84755</v>
      </c>
      <c r="I3337">
        <v>89268</v>
      </c>
      <c r="J3337">
        <v>93397</v>
      </c>
      <c r="K3337">
        <v>96828</v>
      </c>
      <c r="L3337">
        <v>99918</v>
      </c>
      <c r="M3337">
        <v>102693</v>
      </c>
      <c r="N3337">
        <v>105214</v>
      </c>
      <c r="O3337">
        <v>107491</v>
      </c>
      <c r="P3337">
        <v>109059</v>
      </c>
      <c r="Q3337">
        <v>110324</v>
      </c>
      <c r="R3337">
        <v>111175</v>
      </c>
      <c r="S3337">
        <v>111795</v>
      </c>
      <c r="T3337">
        <v>112596</v>
      </c>
      <c r="U3337">
        <v>113904</v>
      </c>
      <c r="V3337">
        <v>115644</v>
      </c>
      <c r="W3337">
        <v>118119</v>
      </c>
      <c r="X3337">
        <v>121382</v>
      </c>
      <c r="Y3337">
        <v>125056</v>
      </c>
      <c r="Z3337">
        <v>128413.00000000001</v>
      </c>
      <c r="AA3337">
        <v>131815</v>
      </c>
      <c r="AB3337">
        <v>134961</v>
      </c>
      <c r="AC3337">
        <v>137705</v>
      </c>
      <c r="AD3337">
        <v>140236</v>
      </c>
      <c r="AE3337" s="22"/>
    </row>
    <row r="3338" spans="1:31" x14ac:dyDescent="0.2">
      <c r="A3338" s="25" t="s">
        <v>68</v>
      </c>
      <c r="B3338" s="11" t="s">
        <v>68</v>
      </c>
      <c r="C3338" s="12">
        <v>728</v>
      </c>
      <c r="D3338" s="11" t="s">
        <v>68</v>
      </c>
      <c r="E3338" s="11" t="s">
        <v>476</v>
      </c>
      <c r="F3338" s="11" t="s">
        <v>312</v>
      </c>
      <c r="G3338" s="12" t="s">
        <v>345</v>
      </c>
      <c r="H3338">
        <v>80828</v>
      </c>
      <c r="I3338">
        <v>85427</v>
      </c>
      <c r="J3338">
        <v>89499</v>
      </c>
      <c r="K3338">
        <v>92698</v>
      </c>
      <c r="L3338">
        <v>95651</v>
      </c>
      <c r="M3338">
        <v>98277</v>
      </c>
      <c r="N3338">
        <v>100624</v>
      </c>
      <c r="O3338">
        <v>102766</v>
      </c>
      <c r="P3338">
        <v>104273</v>
      </c>
      <c r="Q3338">
        <v>105430</v>
      </c>
      <c r="R3338">
        <v>106563</v>
      </c>
      <c r="S3338">
        <v>107613</v>
      </c>
      <c r="T3338">
        <v>108596</v>
      </c>
      <c r="U3338">
        <v>109755</v>
      </c>
      <c r="V3338">
        <v>111463</v>
      </c>
      <c r="W3338">
        <v>113430</v>
      </c>
      <c r="X3338">
        <v>115914</v>
      </c>
      <c r="Y3338">
        <v>119018</v>
      </c>
      <c r="Z3338">
        <v>122313</v>
      </c>
      <c r="AA3338">
        <v>125551</v>
      </c>
      <c r="AB3338">
        <v>128846</v>
      </c>
      <c r="AC3338">
        <v>131938</v>
      </c>
      <c r="AD3338">
        <v>134663</v>
      </c>
      <c r="AE3338" s="21"/>
    </row>
    <row r="3339" spans="1:31" x14ac:dyDescent="0.2">
      <c r="A3339" s="27" t="s">
        <v>68</v>
      </c>
      <c r="B3339" s="13" t="s">
        <v>68</v>
      </c>
      <c r="C3339" s="14">
        <v>728</v>
      </c>
      <c r="D3339" s="13" t="s">
        <v>68</v>
      </c>
      <c r="E3339" s="13" t="s">
        <v>483</v>
      </c>
      <c r="F3339" s="13" t="s">
        <v>313</v>
      </c>
      <c r="G3339" s="14" t="s">
        <v>345</v>
      </c>
      <c r="H3339">
        <v>81250</v>
      </c>
      <c r="I3339">
        <v>85926</v>
      </c>
      <c r="J3339">
        <v>90115</v>
      </c>
      <c r="K3339">
        <v>93429</v>
      </c>
      <c r="L3339">
        <v>96479</v>
      </c>
      <c r="M3339">
        <v>99190</v>
      </c>
      <c r="N3339">
        <v>101605</v>
      </c>
      <c r="O3339">
        <v>103828</v>
      </c>
      <c r="P3339">
        <v>105427</v>
      </c>
      <c r="Q3339">
        <v>106658</v>
      </c>
      <c r="R3339">
        <v>107853</v>
      </c>
      <c r="S3339">
        <v>108955</v>
      </c>
      <c r="T3339">
        <v>110012</v>
      </c>
      <c r="U3339">
        <v>111272</v>
      </c>
      <c r="V3339">
        <v>113075</v>
      </c>
      <c r="W3339">
        <v>115129</v>
      </c>
      <c r="X3339">
        <v>117705</v>
      </c>
      <c r="Y3339">
        <v>120938</v>
      </c>
      <c r="Z3339">
        <v>124379</v>
      </c>
      <c r="AA3339">
        <v>127748</v>
      </c>
      <c r="AB3339">
        <v>131162</v>
      </c>
      <c r="AC3339">
        <v>134347</v>
      </c>
      <c r="AD3339">
        <v>137154</v>
      </c>
      <c r="AE3339" s="22"/>
    </row>
    <row r="3340" spans="1:31" x14ac:dyDescent="0.2">
      <c r="A3340" s="25" t="s">
        <v>68</v>
      </c>
      <c r="B3340" s="11" t="s">
        <v>68</v>
      </c>
      <c r="C3340" s="12">
        <v>728</v>
      </c>
      <c r="D3340" s="11" t="s">
        <v>68</v>
      </c>
      <c r="E3340" s="11" t="s">
        <v>477</v>
      </c>
      <c r="F3340" s="11" t="s">
        <v>312</v>
      </c>
      <c r="G3340" s="12" t="s">
        <v>339</v>
      </c>
      <c r="H3340">
        <v>77355</v>
      </c>
      <c r="I3340">
        <v>82004</v>
      </c>
      <c r="J3340">
        <v>86286</v>
      </c>
      <c r="K3340">
        <v>89605</v>
      </c>
      <c r="L3340">
        <v>92451</v>
      </c>
      <c r="M3340">
        <v>95054</v>
      </c>
      <c r="N3340">
        <v>97337</v>
      </c>
      <c r="O3340">
        <v>99386</v>
      </c>
      <c r="P3340">
        <v>100871</v>
      </c>
      <c r="Q3340">
        <v>102065</v>
      </c>
      <c r="R3340">
        <v>103164</v>
      </c>
      <c r="S3340">
        <v>104536</v>
      </c>
      <c r="T3340">
        <v>105994</v>
      </c>
      <c r="U3340">
        <v>107408</v>
      </c>
      <c r="V3340">
        <v>109052</v>
      </c>
      <c r="W3340">
        <v>111072</v>
      </c>
      <c r="X3340">
        <v>113138</v>
      </c>
      <c r="Y3340">
        <v>115582</v>
      </c>
      <c r="Z3340">
        <v>118467</v>
      </c>
      <c r="AA3340">
        <v>121779</v>
      </c>
      <c r="AB3340">
        <v>125040</v>
      </c>
      <c r="AC3340">
        <v>128370</v>
      </c>
      <c r="AD3340">
        <v>131510</v>
      </c>
      <c r="AE3340" s="21"/>
    </row>
    <row r="3341" spans="1:31" x14ac:dyDescent="0.2">
      <c r="A3341" s="27" t="s">
        <v>68</v>
      </c>
      <c r="B3341" s="13" t="s">
        <v>68</v>
      </c>
      <c r="C3341" s="14">
        <v>728</v>
      </c>
      <c r="D3341" s="13" t="s">
        <v>68</v>
      </c>
      <c r="E3341" s="13" t="s">
        <v>484</v>
      </c>
      <c r="F3341" s="13" t="s">
        <v>313</v>
      </c>
      <c r="G3341" s="14" t="s">
        <v>339</v>
      </c>
      <c r="H3341">
        <v>77649</v>
      </c>
      <c r="I3341">
        <v>82353</v>
      </c>
      <c r="J3341">
        <v>86707</v>
      </c>
      <c r="K3341">
        <v>90119</v>
      </c>
      <c r="L3341">
        <v>93067</v>
      </c>
      <c r="M3341">
        <v>95754</v>
      </c>
      <c r="N3341">
        <v>98110</v>
      </c>
      <c r="O3341">
        <v>100226</v>
      </c>
      <c r="P3341">
        <v>101805</v>
      </c>
      <c r="Q3341">
        <v>103078</v>
      </c>
      <c r="R3341">
        <v>104243</v>
      </c>
      <c r="S3341">
        <v>105670</v>
      </c>
      <c r="T3341">
        <v>107182</v>
      </c>
      <c r="U3341">
        <v>108693</v>
      </c>
      <c r="V3341">
        <v>110439</v>
      </c>
      <c r="W3341">
        <v>112552</v>
      </c>
      <c r="X3341">
        <v>114698</v>
      </c>
      <c r="Y3341">
        <v>117234</v>
      </c>
      <c r="Z3341">
        <v>120255</v>
      </c>
      <c r="AA3341">
        <v>123708</v>
      </c>
      <c r="AB3341">
        <v>127092</v>
      </c>
      <c r="AC3341">
        <v>130536</v>
      </c>
      <c r="AD3341">
        <v>133768</v>
      </c>
      <c r="AE3341" s="22"/>
    </row>
    <row r="3342" spans="1:31" x14ac:dyDescent="0.2">
      <c r="A3342" s="25" t="s">
        <v>68</v>
      </c>
      <c r="B3342" s="11" t="s">
        <v>68</v>
      </c>
      <c r="C3342" s="12">
        <v>728</v>
      </c>
      <c r="D3342" s="11" t="s">
        <v>68</v>
      </c>
      <c r="E3342" s="11" t="s">
        <v>478</v>
      </c>
      <c r="F3342" s="11" t="s">
        <v>312</v>
      </c>
      <c r="G3342" s="12" t="s">
        <v>352</v>
      </c>
      <c r="H3342">
        <v>73991</v>
      </c>
      <c r="I3342">
        <v>78467</v>
      </c>
      <c r="J3342">
        <v>82812</v>
      </c>
      <c r="K3342">
        <v>86358</v>
      </c>
      <c r="L3342">
        <v>89335</v>
      </c>
      <c r="M3342">
        <v>91845</v>
      </c>
      <c r="N3342">
        <v>94119</v>
      </c>
      <c r="O3342">
        <v>96116</v>
      </c>
      <c r="P3342">
        <v>97521</v>
      </c>
      <c r="Q3342">
        <v>98701</v>
      </c>
      <c r="R3342">
        <v>99840</v>
      </c>
      <c r="S3342">
        <v>101172</v>
      </c>
      <c r="T3342">
        <v>102939</v>
      </c>
      <c r="U3342">
        <v>104804</v>
      </c>
      <c r="V3342">
        <v>106692</v>
      </c>
      <c r="W3342">
        <v>108644</v>
      </c>
      <c r="X3342">
        <v>110763</v>
      </c>
      <c r="Y3342">
        <v>112791</v>
      </c>
      <c r="Z3342">
        <v>115015</v>
      </c>
      <c r="AA3342">
        <v>117920</v>
      </c>
      <c r="AB3342">
        <v>121255</v>
      </c>
      <c r="AC3342">
        <v>124552</v>
      </c>
      <c r="AD3342">
        <v>127929</v>
      </c>
      <c r="AE3342" s="21"/>
    </row>
    <row r="3343" spans="1:31" x14ac:dyDescent="0.2">
      <c r="A3343" s="27" t="s">
        <v>68</v>
      </c>
      <c r="B3343" s="13" t="s">
        <v>68</v>
      </c>
      <c r="C3343" s="14">
        <v>728</v>
      </c>
      <c r="D3343" s="13" t="s">
        <v>68</v>
      </c>
      <c r="E3343" s="13" t="s">
        <v>485</v>
      </c>
      <c r="F3343" s="13" t="s">
        <v>313</v>
      </c>
      <c r="G3343" s="14" t="s">
        <v>352</v>
      </c>
      <c r="H3343">
        <v>138520</v>
      </c>
      <c r="I3343">
        <v>143865</v>
      </c>
      <c r="J3343">
        <v>149109</v>
      </c>
      <c r="K3343">
        <v>154334</v>
      </c>
      <c r="L3343">
        <v>159004</v>
      </c>
      <c r="M3343">
        <v>162799</v>
      </c>
      <c r="N3343">
        <v>165326</v>
      </c>
      <c r="O3343">
        <v>166190</v>
      </c>
      <c r="P3343">
        <v>166778</v>
      </c>
      <c r="Q3343">
        <v>166464</v>
      </c>
      <c r="R3343">
        <v>165770</v>
      </c>
      <c r="S3343">
        <v>165324</v>
      </c>
      <c r="T3343">
        <v>165589</v>
      </c>
      <c r="U3343">
        <v>105874</v>
      </c>
      <c r="V3343">
        <v>107854</v>
      </c>
      <c r="W3343">
        <v>109903</v>
      </c>
      <c r="X3343">
        <v>112109</v>
      </c>
      <c r="Y3343">
        <v>114210</v>
      </c>
      <c r="Z3343">
        <v>116546</v>
      </c>
      <c r="AA3343">
        <v>119577</v>
      </c>
      <c r="AB3343">
        <v>123046</v>
      </c>
      <c r="AC3343">
        <v>126461</v>
      </c>
      <c r="AD3343">
        <v>129943.99999999999</v>
      </c>
      <c r="AE3343" s="22"/>
    </row>
    <row r="3344" spans="1:31" x14ac:dyDescent="0.2">
      <c r="A3344" s="25" t="s">
        <v>68</v>
      </c>
      <c r="B3344" s="11" t="s">
        <v>68</v>
      </c>
      <c r="C3344" s="12">
        <v>728</v>
      </c>
      <c r="D3344" s="11" t="s">
        <v>68</v>
      </c>
      <c r="E3344" s="11" t="s">
        <v>479</v>
      </c>
      <c r="F3344" s="11" t="s">
        <v>312</v>
      </c>
      <c r="G3344" s="12" t="s">
        <v>338</v>
      </c>
      <c r="H3344">
        <v>70642</v>
      </c>
      <c r="I3344">
        <v>75036</v>
      </c>
      <c r="J3344">
        <v>79226</v>
      </c>
      <c r="K3344">
        <v>82851</v>
      </c>
      <c r="L3344">
        <v>86067</v>
      </c>
      <c r="M3344">
        <v>88719</v>
      </c>
      <c r="N3344">
        <v>90914</v>
      </c>
      <c r="O3344">
        <v>92913</v>
      </c>
      <c r="P3344">
        <v>94283</v>
      </c>
      <c r="Q3344">
        <v>95391</v>
      </c>
      <c r="R3344">
        <v>96516</v>
      </c>
      <c r="S3344">
        <v>97880</v>
      </c>
      <c r="T3344">
        <v>99595</v>
      </c>
      <c r="U3344">
        <v>101752</v>
      </c>
      <c r="V3344">
        <v>104077</v>
      </c>
      <c r="W3344">
        <v>106265</v>
      </c>
      <c r="X3344">
        <v>108314</v>
      </c>
      <c r="Y3344">
        <v>110399</v>
      </c>
      <c r="Z3344">
        <v>112206</v>
      </c>
      <c r="AA3344">
        <v>114452</v>
      </c>
      <c r="AB3344">
        <v>117382</v>
      </c>
      <c r="AC3344">
        <v>120754</v>
      </c>
      <c r="AD3344">
        <v>124099</v>
      </c>
      <c r="AE3344" s="21"/>
    </row>
    <row r="3345" spans="1:31" x14ac:dyDescent="0.2">
      <c r="A3345" s="27" t="s">
        <v>68</v>
      </c>
      <c r="B3345" s="13" t="s">
        <v>68</v>
      </c>
      <c r="C3345" s="14">
        <v>728</v>
      </c>
      <c r="D3345" s="13" t="s">
        <v>68</v>
      </c>
      <c r="E3345" s="13" t="s">
        <v>486</v>
      </c>
      <c r="F3345" s="13" t="s">
        <v>313</v>
      </c>
      <c r="G3345" s="14" t="s">
        <v>338</v>
      </c>
      <c r="H3345">
        <v>70690</v>
      </c>
      <c r="I3345">
        <v>75144</v>
      </c>
      <c r="J3345">
        <v>79382</v>
      </c>
      <c r="K3345">
        <v>83045</v>
      </c>
      <c r="L3345">
        <v>86302</v>
      </c>
      <c r="M3345">
        <v>89018</v>
      </c>
      <c r="N3345">
        <v>91291</v>
      </c>
      <c r="O3345">
        <v>93355</v>
      </c>
      <c r="P3345">
        <v>94820</v>
      </c>
      <c r="Q3345">
        <v>96003</v>
      </c>
      <c r="R3345">
        <v>97195</v>
      </c>
      <c r="S3345">
        <v>98622</v>
      </c>
      <c r="T3345">
        <v>100389</v>
      </c>
      <c r="U3345">
        <v>102632</v>
      </c>
      <c r="V3345">
        <v>105033</v>
      </c>
      <c r="W3345">
        <v>107305</v>
      </c>
      <c r="X3345">
        <v>109446</v>
      </c>
      <c r="Y3345">
        <v>111610</v>
      </c>
      <c r="Z3345">
        <v>113517</v>
      </c>
      <c r="AA3345">
        <v>115863</v>
      </c>
      <c r="AB3345">
        <v>118909</v>
      </c>
      <c r="AC3345">
        <v>122409</v>
      </c>
      <c r="AD3345">
        <v>125864</v>
      </c>
      <c r="AE3345" s="22"/>
    </row>
    <row r="3346" spans="1:31" x14ac:dyDescent="0.2">
      <c r="A3346" s="25" t="s">
        <v>68</v>
      </c>
      <c r="B3346" s="11" t="s">
        <v>68</v>
      </c>
      <c r="C3346" s="12">
        <v>728</v>
      </c>
      <c r="D3346" s="11" t="s">
        <v>68</v>
      </c>
      <c r="E3346" s="11" t="s">
        <v>458</v>
      </c>
      <c r="F3346" s="11" t="s">
        <v>312</v>
      </c>
      <c r="G3346" s="12" t="s">
        <v>457</v>
      </c>
      <c r="H3346" s="205">
        <v>466501</v>
      </c>
      <c r="I3346" s="205">
        <v>489431</v>
      </c>
      <c r="J3346" s="205">
        <v>511030.99999999994</v>
      </c>
      <c r="K3346" s="205">
        <v>528986</v>
      </c>
      <c r="L3346" s="205">
        <v>545328</v>
      </c>
      <c r="M3346">
        <v>559613</v>
      </c>
      <c r="N3346">
        <v>571212</v>
      </c>
      <c r="O3346">
        <v>580005</v>
      </c>
      <c r="P3346">
        <v>584371</v>
      </c>
      <c r="Q3346">
        <v>585792</v>
      </c>
      <c r="R3346">
        <v>586382.00000000012</v>
      </c>
      <c r="S3346">
        <v>588887</v>
      </c>
      <c r="T3346">
        <v>594881</v>
      </c>
      <c r="U3346">
        <v>604902</v>
      </c>
      <c r="V3346">
        <v>618974</v>
      </c>
      <c r="W3346">
        <v>635517</v>
      </c>
      <c r="X3346">
        <v>652247.99999999988</v>
      </c>
      <c r="Y3346">
        <v>667669.00000000012</v>
      </c>
      <c r="Z3346">
        <v>681288</v>
      </c>
      <c r="AA3346">
        <v>694155</v>
      </c>
      <c r="AB3346">
        <v>706386.00000000012</v>
      </c>
      <c r="AC3346">
        <v>718309</v>
      </c>
      <c r="AD3346">
        <v>730158.99999999988</v>
      </c>
      <c r="AE3346" s="21" t="s">
        <v>1</v>
      </c>
    </row>
    <row r="3347" spans="1:31" x14ac:dyDescent="0.2">
      <c r="A3347" s="27" t="s">
        <v>68</v>
      </c>
      <c r="B3347" s="13" t="s">
        <v>68</v>
      </c>
      <c r="C3347" s="14">
        <v>728</v>
      </c>
      <c r="D3347" s="13" t="s">
        <v>68</v>
      </c>
      <c r="E3347" s="13" t="s">
        <v>456</v>
      </c>
      <c r="F3347" s="13" t="s">
        <v>312</v>
      </c>
      <c r="G3347" s="14" t="s">
        <v>455</v>
      </c>
      <c r="H3347" s="205">
        <v>387000</v>
      </c>
      <c r="I3347" s="205">
        <v>409519</v>
      </c>
      <c r="J3347" s="205">
        <v>430380</v>
      </c>
      <c r="K3347" s="205">
        <v>447390</v>
      </c>
      <c r="L3347" s="205">
        <v>462373</v>
      </c>
      <c r="M3347">
        <v>475465</v>
      </c>
      <c r="N3347">
        <v>487015.99999999994</v>
      </c>
      <c r="O3347">
        <v>497379</v>
      </c>
      <c r="P3347">
        <v>504627</v>
      </c>
      <c r="Q3347">
        <v>510460</v>
      </c>
      <c r="R3347">
        <v>515757.99999999994</v>
      </c>
      <c r="S3347">
        <v>521438.99999999994</v>
      </c>
      <c r="T3347">
        <v>528065</v>
      </c>
      <c r="U3347">
        <v>535872.99999999988</v>
      </c>
      <c r="V3347">
        <v>545088</v>
      </c>
      <c r="W3347">
        <v>555600</v>
      </c>
      <c r="X3347">
        <v>567466</v>
      </c>
      <c r="Y3347">
        <v>580641.00000000012</v>
      </c>
      <c r="Z3347">
        <v>594073</v>
      </c>
      <c r="AA3347">
        <v>609048</v>
      </c>
      <c r="AB3347">
        <v>624926</v>
      </c>
      <c r="AC3347">
        <v>640693</v>
      </c>
      <c r="AD3347">
        <v>655725</v>
      </c>
      <c r="AE3347" s="22" t="s">
        <v>1</v>
      </c>
    </row>
    <row r="3348" spans="1:31" x14ac:dyDescent="0.2">
      <c r="A3348" s="25" t="s">
        <v>68</v>
      </c>
      <c r="B3348" s="11" t="s">
        <v>68</v>
      </c>
      <c r="C3348" s="12">
        <v>728</v>
      </c>
      <c r="D3348" s="11" t="s">
        <v>68</v>
      </c>
      <c r="E3348" s="11" t="s">
        <v>502</v>
      </c>
      <c r="F3348" s="11" t="s">
        <v>313</v>
      </c>
      <c r="G3348" s="12" t="s">
        <v>457</v>
      </c>
      <c r="H3348" s="205">
        <v>472132</v>
      </c>
      <c r="I3348" s="205">
        <v>495920</v>
      </c>
      <c r="J3348" s="205">
        <v>518366.99999999994</v>
      </c>
      <c r="K3348" s="205">
        <v>536684</v>
      </c>
      <c r="L3348" s="205">
        <v>553402</v>
      </c>
      <c r="M3348">
        <v>568160</v>
      </c>
      <c r="N3348">
        <v>580347</v>
      </c>
      <c r="O3348">
        <v>589789</v>
      </c>
      <c r="P3348">
        <v>594356</v>
      </c>
      <c r="Q3348">
        <v>595986</v>
      </c>
      <c r="R3348">
        <v>596912</v>
      </c>
      <c r="S3348">
        <v>599934</v>
      </c>
      <c r="T3348">
        <v>606589</v>
      </c>
      <c r="U3348">
        <v>616964</v>
      </c>
      <c r="V3348">
        <v>631536</v>
      </c>
      <c r="W3348">
        <v>648738</v>
      </c>
      <c r="X3348">
        <v>666223</v>
      </c>
      <c r="Y3348">
        <v>682387</v>
      </c>
      <c r="Z3348">
        <v>696248.99999999988</v>
      </c>
      <c r="AA3348">
        <v>709356</v>
      </c>
      <c r="AB3348">
        <v>721910.00000000012</v>
      </c>
      <c r="AC3348">
        <v>734262</v>
      </c>
      <c r="AD3348">
        <v>746593.99999999988</v>
      </c>
      <c r="AE3348" s="21" t="s">
        <v>1</v>
      </c>
    </row>
    <row r="3349" spans="1:31" x14ac:dyDescent="0.2">
      <c r="A3349" s="27" t="s">
        <v>68</v>
      </c>
      <c r="B3349" s="13" t="s">
        <v>68</v>
      </c>
      <c r="C3349" s="14">
        <v>728</v>
      </c>
      <c r="D3349" s="13" t="s">
        <v>68</v>
      </c>
      <c r="E3349" s="13" t="s">
        <v>503</v>
      </c>
      <c r="F3349" s="13" t="s">
        <v>313</v>
      </c>
      <c r="G3349" s="14" t="s">
        <v>338</v>
      </c>
      <c r="H3349" s="205">
        <v>388503.99999999994</v>
      </c>
      <c r="I3349" s="205">
        <v>411385.00000000006</v>
      </c>
      <c r="J3349" s="205">
        <v>432685</v>
      </c>
      <c r="K3349" s="205">
        <v>450109</v>
      </c>
      <c r="L3349" s="205">
        <v>465510</v>
      </c>
      <c r="M3349">
        <v>478998.00000000006</v>
      </c>
      <c r="N3349">
        <v>490910</v>
      </c>
      <c r="O3349">
        <v>501649</v>
      </c>
      <c r="P3349">
        <v>509358</v>
      </c>
      <c r="Q3349">
        <v>515570.00000000006</v>
      </c>
      <c r="R3349">
        <v>521181.00000000006</v>
      </c>
      <c r="S3349">
        <v>527148</v>
      </c>
      <c r="T3349">
        <v>534100</v>
      </c>
      <c r="U3349">
        <v>542375</v>
      </c>
      <c r="V3349">
        <v>552045</v>
      </c>
      <c r="W3349">
        <v>563008</v>
      </c>
      <c r="X3349">
        <v>575339.99999999988</v>
      </c>
      <c r="Y3349">
        <v>589048</v>
      </c>
      <c r="Z3349">
        <v>603110</v>
      </c>
      <c r="AA3349">
        <v>618711</v>
      </c>
      <c r="AB3349">
        <v>635170.00000000012</v>
      </c>
      <c r="AC3349">
        <v>651458</v>
      </c>
      <c r="AD3349">
        <v>666966</v>
      </c>
      <c r="AE3349" s="22" t="s">
        <v>1</v>
      </c>
    </row>
    <row r="3350" spans="1:31" x14ac:dyDescent="0.2">
      <c r="A3350" s="25" t="s">
        <v>68</v>
      </c>
      <c r="B3350" s="11" t="s">
        <v>68</v>
      </c>
      <c r="C3350" s="12">
        <v>728</v>
      </c>
      <c r="D3350" s="11" t="s">
        <v>68</v>
      </c>
      <c r="E3350" s="11" t="s">
        <v>504</v>
      </c>
      <c r="F3350" s="11"/>
      <c r="G3350" s="12"/>
      <c r="H3350" s="205">
        <v>0</v>
      </c>
      <c r="I3350" s="205">
        <v>0</v>
      </c>
      <c r="J3350" s="205">
        <v>0</v>
      </c>
      <c r="K3350" s="205">
        <v>0</v>
      </c>
      <c r="L3350" s="205">
        <v>0</v>
      </c>
      <c r="M3350">
        <v>0</v>
      </c>
      <c r="N3350">
        <v>0</v>
      </c>
      <c r="O3350">
        <v>0</v>
      </c>
      <c r="P3350">
        <v>0</v>
      </c>
      <c r="Q3350">
        <v>0</v>
      </c>
      <c r="R3350">
        <v>0</v>
      </c>
      <c r="S3350">
        <v>0</v>
      </c>
      <c r="T3350">
        <v>0</v>
      </c>
      <c r="U3350">
        <v>0</v>
      </c>
      <c r="V3350">
        <v>0</v>
      </c>
      <c r="W3350">
        <v>0</v>
      </c>
      <c r="X3350">
        <v>0</v>
      </c>
      <c r="Y3350">
        <v>0</v>
      </c>
      <c r="Z3350">
        <v>0</v>
      </c>
      <c r="AA3350">
        <v>0</v>
      </c>
      <c r="AB3350">
        <v>0</v>
      </c>
      <c r="AC3350">
        <v>0</v>
      </c>
      <c r="AD3350">
        <v>0</v>
      </c>
      <c r="AE3350" s="21" t="s">
        <v>1</v>
      </c>
    </row>
    <row r="3351" spans="1:31" x14ac:dyDescent="0.2">
      <c r="A3351" s="27" t="s">
        <v>68</v>
      </c>
      <c r="B3351" s="13" t="s">
        <v>68</v>
      </c>
      <c r="C3351" s="14">
        <v>728</v>
      </c>
      <c r="D3351" s="13" t="s">
        <v>68</v>
      </c>
      <c r="E3351" s="13" t="s">
        <v>505</v>
      </c>
      <c r="F3351" s="13"/>
      <c r="G3351" s="14"/>
      <c r="H3351" s="205">
        <v>8736932</v>
      </c>
      <c r="I3351" s="205">
        <v>9142258</v>
      </c>
      <c r="J3351" s="205">
        <v>9508372</v>
      </c>
      <c r="K3351" s="205">
        <v>9830695</v>
      </c>
      <c r="L3351" s="205">
        <v>10113648</v>
      </c>
      <c r="M3351">
        <v>10355030</v>
      </c>
      <c r="N3351">
        <v>10554882</v>
      </c>
      <c r="O3351">
        <v>10715657</v>
      </c>
      <c r="P3351">
        <v>10832520</v>
      </c>
      <c r="Q3351">
        <v>10910774</v>
      </c>
      <c r="R3351">
        <v>10975924</v>
      </c>
      <c r="S3351">
        <v>11062114</v>
      </c>
      <c r="T3351">
        <v>11193729</v>
      </c>
      <c r="U3351">
        <v>11381377</v>
      </c>
      <c r="V3351">
        <v>11618517</v>
      </c>
      <c r="W3351">
        <v>11891023</v>
      </c>
      <c r="X3351">
        <v>12176471</v>
      </c>
      <c r="Y3351">
        <v>12458298</v>
      </c>
      <c r="Z3351">
        <v>12733035</v>
      </c>
      <c r="AA3351">
        <v>13005726</v>
      </c>
      <c r="AB3351">
        <v>13278371</v>
      </c>
      <c r="AC3351">
        <v>13555245</v>
      </c>
      <c r="AD3351">
        <v>13839272</v>
      </c>
      <c r="AE3351" s="22" t="s">
        <v>1</v>
      </c>
    </row>
    <row r="3352" spans="1:31" x14ac:dyDescent="0.2">
      <c r="A3352" s="25" t="s">
        <v>69</v>
      </c>
      <c r="B3352" s="11" t="s">
        <v>69</v>
      </c>
      <c r="C3352" s="12">
        <v>144</v>
      </c>
      <c r="D3352" s="11" t="s">
        <v>69</v>
      </c>
      <c r="E3352" s="11" t="s">
        <v>440</v>
      </c>
      <c r="F3352" s="11" t="s">
        <v>312</v>
      </c>
      <c r="G3352" s="12" t="s">
        <v>319</v>
      </c>
      <c r="H3352" s="205">
        <v>178461</v>
      </c>
      <c r="I3352" s="205">
        <v>176947</v>
      </c>
      <c r="J3352" s="205">
        <v>178156</v>
      </c>
      <c r="K3352" s="205">
        <v>177127</v>
      </c>
      <c r="L3352" s="205">
        <v>175509</v>
      </c>
      <c r="M3352">
        <v>173707</v>
      </c>
      <c r="N3352">
        <v>173832</v>
      </c>
      <c r="O3352">
        <v>171823</v>
      </c>
      <c r="P3352">
        <v>169812</v>
      </c>
      <c r="Q3352">
        <v>167579</v>
      </c>
      <c r="R3352">
        <v>165430</v>
      </c>
      <c r="S3352">
        <v>164742</v>
      </c>
      <c r="T3352">
        <v>162927</v>
      </c>
      <c r="U3352">
        <v>162209</v>
      </c>
      <c r="V3352">
        <v>161411</v>
      </c>
      <c r="W3352">
        <v>160114</v>
      </c>
      <c r="X3352">
        <v>155816</v>
      </c>
      <c r="Y3352">
        <v>153826</v>
      </c>
      <c r="Z3352">
        <v>150847</v>
      </c>
      <c r="AA3352">
        <v>147860</v>
      </c>
      <c r="AB3352">
        <v>145323</v>
      </c>
      <c r="AC3352">
        <v>145456</v>
      </c>
      <c r="AD3352">
        <v>144011</v>
      </c>
      <c r="AE3352" s="21" t="s">
        <v>1</v>
      </c>
    </row>
    <row r="3353" spans="1:31" x14ac:dyDescent="0.2">
      <c r="A3353" s="27" t="s">
        <v>69</v>
      </c>
      <c r="B3353" s="13" t="s">
        <v>69</v>
      </c>
      <c r="C3353" s="14">
        <v>144</v>
      </c>
      <c r="D3353" s="13" t="s">
        <v>69</v>
      </c>
      <c r="E3353" s="13" t="s">
        <v>487</v>
      </c>
      <c r="F3353" s="13" t="s">
        <v>313</v>
      </c>
      <c r="G3353" s="14" t="s">
        <v>319</v>
      </c>
      <c r="H3353" s="205">
        <v>182244</v>
      </c>
      <c r="I3353" s="205">
        <v>179818</v>
      </c>
      <c r="J3353" s="205">
        <v>180691</v>
      </c>
      <c r="K3353" s="205">
        <v>180339</v>
      </c>
      <c r="L3353" s="205">
        <v>179545</v>
      </c>
      <c r="M3353">
        <v>178452</v>
      </c>
      <c r="N3353">
        <v>177663</v>
      </c>
      <c r="O3353">
        <v>176310</v>
      </c>
      <c r="P3353">
        <v>174817</v>
      </c>
      <c r="Q3353">
        <v>173109</v>
      </c>
      <c r="R3353">
        <v>171370</v>
      </c>
      <c r="S3353">
        <v>170422</v>
      </c>
      <c r="T3353">
        <v>168785</v>
      </c>
      <c r="U3353">
        <v>167855</v>
      </c>
      <c r="V3353">
        <v>166775</v>
      </c>
      <c r="W3353">
        <v>165250</v>
      </c>
      <c r="X3353">
        <v>161392</v>
      </c>
      <c r="Y3353">
        <v>159356</v>
      </c>
      <c r="Z3353">
        <v>156571</v>
      </c>
      <c r="AA3353">
        <v>153774</v>
      </c>
      <c r="AB3353">
        <v>151356</v>
      </c>
      <c r="AC3353">
        <v>151105</v>
      </c>
      <c r="AD3353">
        <v>149713</v>
      </c>
      <c r="AE3353" s="22" t="s">
        <v>1</v>
      </c>
    </row>
    <row r="3354" spans="1:31" x14ac:dyDescent="0.2">
      <c r="A3354" s="25" t="s">
        <v>69</v>
      </c>
      <c r="B3354" s="11" t="s">
        <v>69</v>
      </c>
      <c r="C3354" s="12">
        <v>144</v>
      </c>
      <c r="D3354" s="11" t="s">
        <v>69</v>
      </c>
      <c r="E3354" s="11" t="s">
        <v>441</v>
      </c>
      <c r="F3354" s="11" t="s">
        <v>312</v>
      </c>
      <c r="G3354" s="12" t="s">
        <v>355</v>
      </c>
      <c r="H3354" s="205">
        <v>174919</v>
      </c>
      <c r="I3354" s="205">
        <v>177440</v>
      </c>
      <c r="J3354" s="205">
        <v>177643</v>
      </c>
      <c r="K3354" s="205">
        <v>177421</v>
      </c>
      <c r="L3354" s="205">
        <v>176462</v>
      </c>
      <c r="M3354">
        <v>175072</v>
      </c>
      <c r="N3354">
        <v>173689</v>
      </c>
      <c r="O3354">
        <v>172872</v>
      </c>
      <c r="P3354">
        <v>171143</v>
      </c>
      <c r="Q3354">
        <v>169053</v>
      </c>
      <c r="R3354">
        <v>166857</v>
      </c>
      <c r="S3354">
        <v>164882</v>
      </c>
      <c r="T3354">
        <v>163494</v>
      </c>
      <c r="U3354">
        <v>162569</v>
      </c>
      <c r="V3354">
        <v>161742</v>
      </c>
      <c r="W3354">
        <v>160666</v>
      </c>
      <c r="X3354">
        <v>158880</v>
      </c>
      <c r="Y3354">
        <v>155856</v>
      </c>
      <c r="Z3354">
        <v>153122</v>
      </c>
      <c r="AA3354">
        <v>150157</v>
      </c>
      <c r="AB3354">
        <v>147337</v>
      </c>
      <c r="AC3354">
        <v>145161</v>
      </c>
      <c r="AD3354">
        <v>144211</v>
      </c>
      <c r="AE3354" s="21" t="s">
        <v>1</v>
      </c>
    </row>
    <row r="3355" spans="1:31" x14ac:dyDescent="0.2">
      <c r="A3355" s="27" t="s">
        <v>69</v>
      </c>
      <c r="B3355" s="13" t="s">
        <v>69</v>
      </c>
      <c r="C3355" s="14">
        <v>144</v>
      </c>
      <c r="D3355" s="13" t="s">
        <v>69</v>
      </c>
      <c r="E3355" s="13" t="s">
        <v>488</v>
      </c>
      <c r="F3355" s="13" t="s">
        <v>313</v>
      </c>
      <c r="G3355" s="14" t="s">
        <v>355</v>
      </c>
      <c r="H3355" s="205">
        <v>178480</v>
      </c>
      <c r="I3355" s="205">
        <v>180084</v>
      </c>
      <c r="J3355" s="205">
        <v>179486</v>
      </c>
      <c r="K3355" s="205">
        <v>179610</v>
      </c>
      <c r="L3355" s="205">
        <v>179258</v>
      </c>
      <c r="M3355">
        <v>178522</v>
      </c>
      <c r="N3355">
        <v>177572</v>
      </c>
      <c r="O3355">
        <v>176635</v>
      </c>
      <c r="P3355">
        <v>175414</v>
      </c>
      <c r="Q3355">
        <v>173893</v>
      </c>
      <c r="R3355">
        <v>172215</v>
      </c>
      <c r="S3355">
        <v>170576</v>
      </c>
      <c r="T3355">
        <v>169216</v>
      </c>
      <c r="U3355">
        <v>168218</v>
      </c>
      <c r="V3355">
        <v>167195</v>
      </c>
      <c r="W3355">
        <v>165897</v>
      </c>
      <c r="X3355">
        <v>164002</v>
      </c>
      <c r="Y3355">
        <v>161148</v>
      </c>
      <c r="Z3355">
        <v>158553</v>
      </c>
      <c r="AA3355">
        <v>155755</v>
      </c>
      <c r="AB3355">
        <v>153073</v>
      </c>
      <c r="AC3355">
        <v>150934</v>
      </c>
      <c r="AD3355">
        <v>149831</v>
      </c>
      <c r="AE3355" s="22" t="s">
        <v>1</v>
      </c>
    </row>
    <row r="3356" spans="1:31" x14ac:dyDescent="0.2">
      <c r="A3356" s="25" t="s">
        <v>69</v>
      </c>
      <c r="B3356" s="11" t="s">
        <v>69</v>
      </c>
      <c r="C3356" s="12">
        <v>144</v>
      </c>
      <c r="D3356" s="11" t="s">
        <v>69</v>
      </c>
      <c r="E3356" s="11" t="s">
        <v>442</v>
      </c>
      <c r="F3356" s="11" t="s">
        <v>312</v>
      </c>
      <c r="G3356" s="12" t="s">
        <v>317</v>
      </c>
      <c r="H3356" s="205">
        <v>171547</v>
      </c>
      <c r="I3356" s="205">
        <v>174737</v>
      </c>
      <c r="J3356" s="205">
        <v>176373</v>
      </c>
      <c r="K3356" s="205">
        <v>176915</v>
      </c>
      <c r="L3356" s="205">
        <v>176640</v>
      </c>
      <c r="M3356">
        <v>175754</v>
      </c>
      <c r="N3356">
        <v>174595</v>
      </c>
      <c r="O3356">
        <v>173620</v>
      </c>
      <c r="P3356">
        <v>172229</v>
      </c>
      <c r="Q3356">
        <v>170369</v>
      </c>
      <c r="R3356">
        <v>168246</v>
      </c>
      <c r="S3356">
        <v>166137</v>
      </c>
      <c r="T3356">
        <v>164363</v>
      </c>
      <c r="U3356">
        <v>163206</v>
      </c>
      <c r="V3356">
        <v>162279</v>
      </c>
      <c r="W3356">
        <v>161306</v>
      </c>
      <c r="X3356">
        <v>159896</v>
      </c>
      <c r="Y3356">
        <v>157594</v>
      </c>
      <c r="Z3356">
        <v>155170</v>
      </c>
      <c r="AA3356">
        <v>152349</v>
      </c>
      <c r="AB3356">
        <v>149422</v>
      </c>
      <c r="AC3356">
        <v>146807</v>
      </c>
      <c r="AD3356">
        <v>145003</v>
      </c>
      <c r="AE3356" s="21" t="s">
        <v>1</v>
      </c>
    </row>
    <row r="3357" spans="1:31" x14ac:dyDescent="0.2">
      <c r="A3357" s="27" t="s">
        <v>69</v>
      </c>
      <c r="B3357" s="13" t="s">
        <v>69</v>
      </c>
      <c r="C3357" s="14">
        <v>144</v>
      </c>
      <c r="D3357" s="13" t="s">
        <v>69</v>
      </c>
      <c r="E3357" s="13" t="s">
        <v>489</v>
      </c>
      <c r="F3357" s="13" t="s">
        <v>313</v>
      </c>
      <c r="G3357" s="14" t="s">
        <v>317</v>
      </c>
      <c r="H3357" s="205">
        <v>175072</v>
      </c>
      <c r="I3357" s="205">
        <v>177278</v>
      </c>
      <c r="J3357" s="205">
        <v>177916</v>
      </c>
      <c r="K3357" s="205">
        <v>178473</v>
      </c>
      <c r="L3357" s="205">
        <v>178553</v>
      </c>
      <c r="M3357">
        <v>178199</v>
      </c>
      <c r="N3357">
        <v>177527</v>
      </c>
      <c r="O3357">
        <v>176717</v>
      </c>
      <c r="P3357">
        <v>175797</v>
      </c>
      <c r="Q3357">
        <v>174518</v>
      </c>
      <c r="R3357">
        <v>172981</v>
      </c>
      <c r="S3357">
        <v>171345</v>
      </c>
      <c r="T3357">
        <v>169811</v>
      </c>
      <c r="U3357">
        <v>168728</v>
      </c>
      <c r="V3357">
        <v>167715</v>
      </c>
      <c r="W3357">
        <v>166568</v>
      </c>
      <c r="X3357">
        <v>165009</v>
      </c>
      <c r="Y3357">
        <v>162721</v>
      </c>
      <c r="Z3357">
        <v>160382</v>
      </c>
      <c r="AA3357">
        <v>157696</v>
      </c>
      <c r="AB3357">
        <v>154911</v>
      </c>
      <c r="AC3357">
        <v>152382</v>
      </c>
      <c r="AD3357">
        <v>150533</v>
      </c>
      <c r="AE3357" s="22" t="s">
        <v>1</v>
      </c>
    </row>
    <row r="3358" spans="1:31" x14ac:dyDescent="0.2">
      <c r="A3358" s="25" t="s">
        <v>69</v>
      </c>
      <c r="B3358" s="11" t="s">
        <v>69</v>
      </c>
      <c r="C3358" s="12">
        <v>144</v>
      </c>
      <c r="D3358" s="11" t="s">
        <v>69</v>
      </c>
      <c r="E3358" s="11" t="s">
        <v>443</v>
      </c>
      <c r="F3358" s="11" t="s">
        <v>312</v>
      </c>
      <c r="G3358" s="12" t="s">
        <v>356</v>
      </c>
      <c r="H3358" s="205">
        <v>168412</v>
      </c>
      <c r="I3358" s="205">
        <v>171905</v>
      </c>
      <c r="J3358" s="205">
        <v>174511</v>
      </c>
      <c r="K3358" s="205">
        <v>175773</v>
      </c>
      <c r="L3358" s="205">
        <v>176142</v>
      </c>
      <c r="M3358">
        <v>175818</v>
      </c>
      <c r="N3358">
        <v>175006</v>
      </c>
      <c r="O3358">
        <v>174066</v>
      </c>
      <c r="P3358">
        <v>173064</v>
      </c>
      <c r="Q3358">
        <v>171491</v>
      </c>
      <c r="R3358">
        <v>169545</v>
      </c>
      <c r="S3358">
        <v>167440</v>
      </c>
      <c r="T3358">
        <v>165448</v>
      </c>
      <c r="U3358">
        <v>164035</v>
      </c>
      <c r="V3358">
        <v>162988</v>
      </c>
      <c r="W3358">
        <v>162022</v>
      </c>
      <c r="X3358">
        <v>160846</v>
      </c>
      <c r="Y3358">
        <v>159076</v>
      </c>
      <c r="Z3358">
        <v>157023</v>
      </c>
      <c r="AA3358">
        <v>154413</v>
      </c>
      <c r="AB3358">
        <v>151529</v>
      </c>
      <c r="AC3358">
        <v>148679</v>
      </c>
      <c r="AD3358">
        <v>146281</v>
      </c>
      <c r="AE3358" s="21" t="s">
        <v>1</v>
      </c>
    </row>
    <row r="3359" spans="1:31" x14ac:dyDescent="0.2">
      <c r="A3359" s="27" t="s">
        <v>69</v>
      </c>
      <c r="B3359" s="13" t="s">
        <v>69</v>
      </c>
      <c r="C3359" s="14">
        <v>144</v>
      </c>
      <c r="D3359" s="13" t="s">
        <v>69</v>
      </c>
      <c r="E3359" s="13" t="s">
        <v>490</v>
      </c>
      <c r="F3359" s="13" t="s">
        <v>313</v>
      </c>
      <c r="G3359" s="14" t="s">
        <v>356</v>
      </c>
      <c r="H3359" s="205">
        <v>172033</v>
      </c>
      <c r="I3359" s="205">
        <v>174555</v>
      </c>
      <c r="J3359" s="205">
        <v>176068</v>
      </c>
      <c r="K3359" s="205">
        <v>177009</v>
      </c>
      <c r="L3359" s="205">
        <v>177483</v>
      </c>
      <c r="M3359">
        <v>177517</v>
      </c>
      <c r="N3359">
        <v>177166</v>
      </c>
      <c r="O3359">
        <v>176557</v>
      </c>
      <c r="P3359">
        <v>175965</v>
      </c>
      <c r="Q3359">
        <v>174959</v>
      </c>
      <c r="R3359">
        <v>173632</v>
      </c>
      <c r="S3359">
        <v>172094</v>
      </c>
      <c r="T3359">
        <v>170505</v>
      </c>
      <c r="U3359">
        <v>169318</v>
      </c>
      <c r="V3359">
        <v>168304</v>
      </c>
      <c r="W3359">
        <v>167246</v>
      </c>
      <c r="X3359">
        <v>165931</v>
      </c>
      <c r="Y3359">
        <v>164088</v>
      </c>
      <c r="Z3359">
        <v>162066</v>
      </c>
      <c r="AA3359">
        <v>159560</v>
      </c>
      <c r="AB3359">
        <v>156809</v>
      </c>
      <c r="AC3359">
        <v>154075</v>
      </c>
      <c r="AD3359">
        <v>151713</v>
      </c>
      <c r="AE3359" s="22" t="s">
        <v>1</v>
      </c>
    </row>
    <row r="3360" spans="1:31" x14ac:dyDescent="0.2">
      <c r="A3360" s="25" t="s">
        <v>69</v>
      </c>
      <c r="B3360" s="11" t="s">
        <v>69</v>
      </c>
      <c r="C3360" s="12">
        <v>144</v>
      </c>
      <c r="D3360" s="11" t="s">
        <v>69</v>
      </c>
      <c r="E3360" s="11" t="s">
        <v>444</v>
      </c>
      <c r="F3360" s="11" t="s">
        <v>312</v>
      </c>
      <c r="G3360" s="12" t="s">
        <v>327</v>
      </c>
      <c r="H3360" s="205">
        <v>165577</v>
      </c>
      <c r="I3360" s="205">
        <v>169058</v>
      </c>
      <c r="J3360" s="205">
        <v>172219</v>
      </c>
      <c r="K3360" s="205">
        <v>174154</v>
      </c>
      <c r="L3360" s="205">
        <v>175127</v>
      </c>
      <c r="M3360">
        <v>175328</v>
      </c>
      <c r="N3360">
        <v>174955</v>
      </c>
      <c r="O3360">
        <v>174207</v>
      </c>
      <c r="P3360">
        <v>173641</v>
      </c>
      <c r="Q3360">
        <v>172411</v>
      </c>
      <c r="R3360">
        <v>170703</v>
      </c>
      <c r="S3360">
        <v>168723</v>
      </c>
      <c r="T3360">
        <v>166666</v>
      </c>
      <c r="U3360">
        <v>164967</v>
      </c>
      <c r="V3360">
        <v>163777</v>
      </c>
      <c r="W3360">
        <v>162801</v>
      </c>
      <c r="X3360">
        <v>161741</v>
      </c>
      <c r="Y3360">
        <v>160335</v>
      </c>
      <c r="Z3360">
        <v>158714</v>
      </c>
      <c r="AA3360">
        <v>156380</v>
      </c>
      <c r="AB3360">
        <v>153610</v>
      </c>
      <c r="AC3360">
        <v>150702</v>
      </c>
      <c r="AD3360">
        <v>147941</v>
      </c>
      <c r="AE3360" s="21" t="s">
        <v>1</v>
      </c>
    </row>
    <row r="3361" spans="1:31" x14ac:dyDescent="0.2">
      <c r="A3361" s="27" t="s">
        <v>69</v>
      </c>
      <c r="B3361" s="13" t="s">
        <v>69</v>
      </c>
      <c r="C3361" s="14">
        <v>144</v>
      </c>
      <c r="D3361" s="13" t="s">
        <v>69</v>
      </c>
      <c r="E3361" s="13" t="s">
        <v>491</v>
      </c>
      <c r="F3361" s="13" t="s">
        <v>313</v>
      </c>
      <c r="G3361" s="14" t="s">
        <v>327</v>
      </c>
      <c r="H3361" s="205">
        <v>169378</v>
      </c>
      <c r="I3361" s="205">
        <v>171964</v>
      </c>
      <c r="J3361" s="205">
        <v>174030</v>
      </c>
      <c r="K3361" s="205">
        <v>175302</v>
      </c>
      <c r="L3361" s="205">
        <v>176126</v>
      </c>
      <c r="M3361">
        <v>176515</v>
      </c>
      <c r="N3361">
        <v>176509</v>
      </c>
      <c r="O3361">
        <v>176159</v>
      </c>
      <c r="P3361">
        <v>175914</v>
      </c>
      <c r="Q3361">
        <v>175212</v>
      </c>
      <c r="R3361">
        <v>174132</v>
      </c>
      <c r="S3361">
        <v>172773</v>
      </c>
      <c r="T3361">
        <v>171237</v>
      </c>
      <c r="U3361">
        <v>169922</v>
      </c>
      <c r="V3361">
        <v>168890</v>
      </c>
      <c r="W3361">
        <v>167913</v>
      </c>
      <c r="X3361">
        <v>166766</v>
      </c>
      <c r="Y3361">
        <v>165261</v>
      </c>
      <c r="Z3361">
        <v>163614</v>
      </c>
      <c r="AA3361">
        <v>161354</v>
      </c>
      <c r="AB3361">
        <v>158709</v>
      </c>
      <c r="AC3361">
        <v>155931</v>
      </c>
      <c r="AD3361">
        <v>153262</v>
      </c>
      <c r="AE3361" s="22" t="s">
        <v>1</v>
      </c>
    </row>
    <row r="3362" spans="1:31" x14ac:dyDescent="0.2">
      <c r="A3362" s="25" t="s">
        <v>69</v>
      </c>
      <c r="B3362" s="11" t="s">
        <v>69</v>
      </c>
      <c r="C3362" s="12">
        <v>144</v>
      </c>
      <c r="D3362" s="11" t="s">
        <v>69</v>
      </c>
      <c r="E3362" s="11" t="s">
        <v>445</v>
      </c>
      <c r="F3362" s="11" t="s">
        <v>312</v>
      </c>
      <c r="G3362" s="12" t="s">
        <v>320</v>
      </c>
      <c r="H3362" s="205">
        <v>162928</v>
      </c>
      <c r="I3362" s="205">
        <v>166310</v>
      </c>
      <c r="J3362" s="205">
        <v>169661</v>
      </c>
      <c r="K3362" s="205">
        <v>172036</v>
      </c>
      <c r="L3362" s="205">
        <v>173753</v>
      </c>
      <c r="M3362">
        <v>174440</v>
      </c>
      <c r="N3362">
        <v>174473</v>
      </c>
      <c r="O3362">
        <v>174042</v>
      </c>
      <c r="P3362">
        <v>173878</v>
      </c>
      <c r="Q3362">
        <v>173120</v>
      </c>
      <c r="R3362">
        <v>171708</v>
      </c>
      <c r="S3362">
        <v>169917</v>
      </c>
      <c r="T3362">
        <v>167932</v>
      </c>
      <c r="U3362">
        <v>166076</v>
      </c>
      <c r="V3362">
        <v>164557</v>
      </c>
      <c r="W3362">
        <v>163551</v>
      </c>
      <c r="X3362">
        <v>162591</v>
      </c>
      <c r="Y3362">
        <v>161408</v>
      </c>
      <c r="Z3362">
        <v>160124</v>
      </c>
      <c r="AA3362">
        <v>158280</v>
      </c>
      <c r="AB3362">
        <v>155691</v>
      </c>
      <c r="AC3362">
        <v>152798</v>
      </c>
      <c r="AD3362">
        <v>149880</v>
      </c>
      <c r="AE3362" s="21" t="s">
        <v>1</v>
      </c>
    </row>
    <row r="3363" spans="1:31" x14ac:dyDescent="0.2">
      <c r="A3363" s="27" t="s">
        <v>69</v>
      </c>
      <c r="B3363" s="13" t="s">
        <v>69</v>
      </c>
      <c r="C3363" s="14">
        <v>144</v>
      </c>
      <c r="D3363" s="13" t="s">
        <v>69</v>
      </c>
      <c r="E3363" s="13" t="s">
        <v>492</v>
      </c>
      <c r="F3363" s="13" t="s">
        <v>313</v>
      </c>
      <c r="G3363" s="14" t="s">
        <v>320</v>
      </c>
      <c r="H3363" s="205">
        <v>166998</v>
      </c>
      <c r="I3363" s="205">
        <v>169558</v>
      </c>
      <c r="J3363" s="205">
        <v>171888</v>
      </c>
      <c r="K3363" s="205">
        <v>173361</v>
      </c>
      <c r="L3363" s="205">
        <v>174559</v>
      </c>
      <c r="M3363">
        <v>175264</v>
      </c>
      <c r="N3363">
        <v>175573</v>
      </c>
      <c r="O3363">
        <v>175524</v>
      </c>
      <c r="P3363">
        <v>175590</v>
      </c>
      <c r="Q3363">
        <v>175271</v>
      </c>
      <c r="R3363">
        <v>174471</v>
      </c>
      <c r="S3363">
        <v>173331</v>
      </c>
      <c r="T3363">
        <v>171942</v>
      </c>
      <c r="U3363">
        <v>170586</v>
      </c>
      <c r="V3363">
        <v>169403</v>
      </c>
      <c r="W3363">
        <v>168495</v>
      </c>
      <c r="X3363">
        <v>167511</v>
      </c>
      <c r="Y3363">
        <v>166253</v>
      </c>
      <c r="Z3363">
        <v>164914</v>
      </c>
      <c r="AA3363">
        <v>163084</v>
      </c>
      <c r="AB3363">
        <v>160613</v>
      </c>
      <c r="AC3363">
        <v>157867</v>
      </c>
      <c r="AD3363">
        <v>155076</v>
      </c>
      <c r="AE3363" s="22" t="s">
        <v>1</v>
      </c>
    </row>
    <row r="3364" spans="1:31" x14ac:dyDescent="0.2">
      <c r="A3364" s="25" t="s">
        <v>69</v>
      </c>
      <c r="B3364" s="11" t="s">
        <v>69</v>
      </c>
      <c r="C3364" s="12">
        <v>144</v>
      </c>
      <c r="D3364" s="11" t="s">
        <v>69</v>
      </c>
      <c r="E3364" s="11" t="s">
        <v>446</v>
      </c>
      <c r="F3364" s="11" t="s">
        <v>312</v>
      </c>
      <c r="G3364" s="12" t="s">
        <v>326</v>
      </c>
      <c r="H3364" s="205">
        <v>160351</v>
      </c>
      <c r="I3364" s="205">
        <v>163537</v>
      </c>
      <c r="J3364" s="205">
        <v>167001</v>
      </c>
      <c r="K3364" s="205">
        <v>169489</v>
      </c>
      <c r="L3364" s="205">
        <v>171811</v>
      </c>
      <c r="M3364">
        <v>173311</v>
      </c>
      <c r="N3364">
        <v>173713</v>
      </c>
      <c r="O3364">
        <v>173568</v>
      </c>
      <c r="P3364">
        <v>173728</v>
      </c>
      <c r="Q3364">
        <v>173452</v>
      </c>
      <c r="R3364">
        <v>172549</v>
      </c>
      <c r="S3364">
        <v>171008</v>
      </c>
      <c r="T3364">
        <v>169162</v>
      </c>
      <c r="U3364">
        <v>167355</v>
      </c>
      <c r="V3364">
        <v>165558</v>
      </c>
      <c r="W3364">
        <v>164179</v>
      </c>
      <c r="X3364">
        <v>163301</v>
      </c>
      <c r="Y3364">
        <v>162328</v>
      </c>
      <c r="Z3364">
        <v>161210</v>
      </c>
      <c r="AA3364">
        <v>159840</v>
      </c>
      <c r="AB3364">
        <v>157799</v>
      </c>
      <c r="AC3364">
        <v>154993</v>
      </c>
      <c r="AD3364">
        <v>151992</v>
      </c>
      <c r="AE3364" s="21" t="s">
        <v>1</v>
      </c>
    </row>
    <row r="3365" spans="1:31" x14ac:dyDescent="0.2">
      <c r="A3365" s="27" t="s">
        <v>69</v>
      </c>
      <c r="B3365" s="13" t="s">
        <v>69</v>
      </c>
      <c r="C3365" s="14">
        <v>144</v>
      </c>
      <c r="D3365" s="13" t="s">
        <v>69</v>
      </c>
      <c r="E3365" s="13" t="s">
        <v>493</v>
      </c>
      <c r="F3365" s="13" t="s">
        <v>313</v>
      </c>
      <c r="G3365" s="14" t="s">
        <v>326</v>
      </c>
      <c r="H3365" s="205">
        <v>164781</v>
      </c>
      <c r="I3365" s="205">
        <v>167221</v>
      </c>
      <c r="J3365" s="205">
        <v>169730</v>
      </c>
      <c r="K3365" s="205">
        <v>171231</v>
      </c>
      <c r="L3365" s="205">
        <v>172715</v>
      </c>
      <c r="M3365">
        <v>173837</v>
      </c>
      <c r="N3365">
        <v>174429</v>
      </c>
      <c r="O3365">
        <v>174656</v>
      </c>
      <c r="P3365">
        <v>174965</v>
      </c>
      <c r="Q3365">
        <v>175022</v>
      </c>
      <c r="R3365">
        <v>174639</v>
      </c>
      <c r="S3365">
        <v>173756</v>
      </c>
      <c r="T3365">
        <v>172559</v>
      </c>
      <c r="U3365">
        <v>171299</v>
      </c>
      <c r="V3365">
        <v>170000</v>
      </c>
      <c r="W3365">
        <v>168919</v>
      </c>
      <c r="X3365">
        <v>168089</v>
      </c>
      <c r="Y3365">
        <v>167077</v>
      </c>
      <c r="Z3365">
        <v>165915</v>
      </c>
      <c r="AA3365">
        <v>164511</v>
      </c>
      <c r="AB3365">
        <v>162523</v>
      </c>
      <c r="AC3365">
        <v>159881</v>
      </c>
      <c r="AD3365">
        <v>157048</v>
      </c>
      <c r="AE3365" s="22" t="s">
        <v>1</v>
      </c>
    </row>
    <row r="3366" spans="1:31" x14ac:dyDescent="0.2">
      <c r="A3366" s="25" t="s">
        <v>69</v>
      </c>
      <c r="B3366" s="11" t="s">
        <v>69</v>
      </c>
      <c r="C3366" s="12">
        <v>144</v>
      </c>
      <c r="D3366" s="11" t="s">
        <v>69</v>
      </c>
      <c r="E3366" s="11" t="s">
        <v>447</v>
      </c>
      <c r="F3366" s="11" t="s">
        <v>312</v>
      </c>
      <c r="G3366" s="12" t="s">
        <v>318</v>
      </c>
      <c r="H3366" s="205">
        <v>158807</v>
      </c>
      <c r="I3366" s="205">
        <v>160615</v>
      </c>
      <c r="J3366" s="205">
        <v>164104</v>
      </c>
      <c r="K3366" s="205">
        <v>166735</v>
      </c>
      <c r="L3366" s="205">
        <v>169275</v>
      </c>
      <c r="M3366">
        <v>171544</v>
      </c>
      <c r="N3366">
        <v>172829</v>
      </c>
      <c r="O3366">
        <v>172935</v>
      </c>
      <c r="P3366">
        <v>173212</v>
      </c>
      <c r="Q3366">
        <v>173317</v>
      </c>
      <c r="R3366">
        <v>172975</v>
      </c>
      <c r="S3366">
        <v>171980</v>
      </c>
      <c r="T3366">
        <v>170338</v>
      </c>
      <c r="U3366">
        <v>168664</v>
      </c>
      <c r="V3366">
        <v>166850</v>
      </c>
      <c r="W3366">
        <v>165071</v>
      </c>
      <c r="X3366">
        <v>163776</v>
      </c>
      <c r="Y3366">
        <v>162999</v>
      </c>
      <c r="Z3366">
        <v>162055</v>
      </c>
      <c r="AA3366">
        <v>160939</v>
      </c>
      <c r="AB3366">
        <v>159509</v>
      </c>
      <c r="AC3366">
        <v>157309</v>
      </c>
      <c r="AD3366">
        <v>154300</v>
      </c>
      <c r="AE3366" s="21" t="s">
        <v>1</v>
      </c>
    </row>
    <row r="3367" spans="1:31" x14ac:dyDescent="0.2">
      <c r="A3367" s="27" t="s">
        <v>69</v>
      </c>
      <c r="B3367" s="13" t="s">
        <v>69</v>
      </c>
      <c r="C3367" s="14">
        <v>144</v>
      </c>
      <c r="D3367" s="13" t="s">
        <v>69</v>
      </c>
      <c r="E3367" s="13" t="s">
        <v>494</v>
      </c>
      <c r="F3367" s="13" t="s">
        <v>313</v>
      </c>
      <c r="G3367" s="14" t="s">
        <v>318</v>
      </c>
      <c r="H3367" s="205">
        <v>163366</v>
      </c>
      <c r="I3367" s="205">
        <v>164837</v>
      </c>
      <c r="J3367" s="205">
        <v>167437</v>
      </c>
      <c r="K3367" s="205">
        <v>169021</v>
      </c>
      <c r="L3367" s="205">
        <v>170598</v>
      </c>
      <c r="M3367">
        <v>172090</v>
      </c>
      <c r="N3367">
        <v>173142</v>
      </c>
      <c r="O3367">
        <v>173617</v>
      </c>
      <c r="P3367">
        <v>174055</v>
      </c>
      <c r="Q3367">
        <v>174406</v>
      </c>
      <c r="R3367">
        <v>174464</v>
      </c>
      <c r="S3367">
        <v>174032</v>
      </c>
      <c r="T3367">
        <v>173070</v>
      </c>
      <c r="U3367">
        <v>171958</v>
      </c>
      <c r="V3367">
        <v>170721</v>
      </c>
      <c r="W3367">
        <v>169448</v>
      </c>
      <c r="X3367">
        <v>168423</v>
      </c>
      <c r="Y3367">
        <v>167651</v>
      </c>
      <c r="Z3367">
        <v>166664</v>
      </c>
      <c r="AA3367">
        <v>165518</v>
      </c>
      <c r="AB3367">
        <v>164076</v>
      </c>
      <c r="AC3367">
        <v>161972</v>
      </c>
      <c r="AD3367">
        <v>159173</v>
      </c>
      <c r="AE3367" s="22" t="s">
        <v>1</v>
      </c>
    </row>
    <row r="3368" spans="1:31" x14ac:dyDescent="0.2">
      <c r="A3368" s="25" t="s">
        <v>69</v>
      </c>
      <c r="B3368" s="11" t="s">
        <v>69</v>
      </c>
      <c r="C3368" s="12">
        <v>144</v>
      </c>
      <c r="D3368" s="11" t="s">
        <v>69</v>
      </c>
      <c r="E3368" s="11" t="s">
        <v>448</v>
      </c>
      <c r="F3368" s="11" t="s">
        <v>312</v>
      </c>
      <c r="G3368" s="12" t="s">
        <v>333</v>
      </c>
      <c r="H3368" s="205">
        <v>158718</v>
      </c>
      <c r="I3368" s="205">
        <v>158851</v>
      </c>
      <c r="J3368" s="205">
        <v>160837</v>
      </c>
      <c r="K3368" s="205">
        <v>163799</v>
      </c>
      <c r="L3368" s="205">
        <v>166428</v>
      </c>
      <c r="M3368">
        <v>169021</v>
      </c>
      <c r="N3368">
        <v>171238</v>
      </c>
      <c r="O3368">
        <v>172296</v>
      </c>
      <c r="P3368">
        <v>172556</v>
      </c>
      <c r="Q3368">
        <v>172761</v>
      </c>
      <c r="R3368">
        <v>172856</v>
      </c>
      <c r="S3368">
        <v>172501</v>
      </c>
      <c r="T3368">
        <v>171442</v>
      </c>
      <c r="U3368">
        <v>169856</v>
      </c>
      <c r="V3368">
        <v>168237</v>
      </c>
      <c r="W3368">
        <v>166377</v>
      </c>
      <c r="X3368">
        <v>164560</v>
      </c>
      <c r="Y3368">
        <v>163321</v>
      </c>
      <c r="Z3368">
        <v>162692</v>
      </c>
      <c r="AA3368">
        <v>161707</v>
      </c>
      <c r="AB3368">
        <v>160620</v>
      </c>
      <c r="AC3368">
        <v>159168</v>
      </c>
      <c r="AD3368">
        <v>156824</v>
      </c>
      <c r="AE3368" s="21" t="s">
        <v>1</v>
      </c>
    </row>
    <row r="3369" spans="1:31" x14ac:dyDescent="0.2">
      <c r="A3369" s="27" t="s">
        <v>69</v>
      </c>
      <c r="B3369" s="13" t="s">
        <v>69</v>
      </c>
      <c r="C3369" s="14">
        <v>144</v>
      </c>
      <c r="D3369" s="13" t="s">
        <v>69</v>
      </c>
      <c r="E3369" s="13" t="s">
        <v>495</v>
      </c>
      <c r="F3369" s="13" t="s">
        <v>313</v>
      </c>
      <c r="G3369" s="14" t="s">
        <v>333</v>
      </c>
      <c r="H3369" s="205">
        <v>163017</v>
      </c>
      <c r="I3369" s="205">
        <v>163290</v>
      </c>
      <c r="J3369" s="205">
        <v>164886</v>
      </c>
      <c r="K3369" s="205">
        <v>166682</v>
      </c>
      <c r="L3369" s="205">
        <v>168334</v>
      </c>
      <c r="M3369">
        <v>169985</v>
      </c>
      <c r="N3369">
        <v>171491</v>
      </c>
      <c r="O3369">
        <v>172471</v>
      </c>
      <c r="P3369">
        <v>172978</v>
      </c>
      <c r="Q3369">
        <v>173453</v>
      </c>
      <c r="R3369">
        <v>173858</v>
      </c>
      <c r="S3369">
        <v>173933</v>
      </c>
      <c r="T3369">
        <v>173456</v>
      </c>
      <c r="U3369">
        <v>172461</v>
      </c>
      <c r="V3369">
        <v>171422</v>
      </c>
      <c r="W3369">
        <v>170177</v>
      </c>
      <c r="X3369">
        <v>168885</v>
      </c>
      <c r="Y3369">
        <v>167894</v>
      </c>
      <c r="Z3369">
        <v>167193</v>
      </c>
      <c r="AA3369">
        <v>166194</v>
      </c>
      <c r="AB3369">
        <v>165091</v>
      </c>
      <c r="AC3369">
        <v>163652</v>
      </c>
      <c r="AD3369">
        <v>161445</v>
      </c>
      <c r="AE3369" s="22" t="s">
        <v>1</v>
      </c>
    </row>
    <row r="3370" spans="1:31" x14ac:dyDescent="0.2">
      <c r="A3370" s="25" t="s">
        <v>69</v>
      </c>
      <c r="B3370" s="11" t="s">
        <v>69</v>
      </c>
      <c r="C3370" s="12">
        <v>144</v>
      </c>
      <c r="D3370" s="11" t="s">
        <v>69</v>
      </c>
      <c r="E3370" s="11" t="s">
        <v>449</v>
      </c>
      <c r="F3370" s="11" t="s">
        <v>312</v>
      </c>
      <c r="G3370" s="12" t="s">
        <v>340</v>
      </c>
      <c r="H3370" s="205">
        <v>159612</v>
      </c>
      <c r="I3370" s="205">
        <v>158836</v>
      </c>
      <c r="J3370" s="205">
        <v>158853</v>
      </c>
      <c r="K3370" s="205">
        <v>160522</v>
      </c>
      <c r="L3370" s="205">
        <v>163453</v>
      </c>
      <c r="M3370">
        <v>166081</v>
      </c>
      <c r="N3370">
        <v>168728</v>
      </c>
      <c r="O3370">
        <v>170883</v>
      </c>
      <c r="P3370">
        <v>171905</v>
      </c>
      <c r="Q3370">
        <v>172081</v>
      </c>
      <c r="R3370">
        <v>172259</v>
      </c>
      <c r="S3370">
        <v>172397</v>
      </c>
      <c r="T3370">
        <v>172058</v>
      </c>
      <c r="U3370">
        <v>170949</v>
      </c>
      <c r="V3370">
        <v>169447</v>
      </c>
      <c r="W3370">
        <v>167843</v>
      </c>
      <c r="X3370">
        <v>165880</v>
      </c>
      <c r="Y3370">
        <v>163997</v>
      </c>
      <c r="Z3370">
        <v>163004</v>
      </c>
      <c r="AA3370">
        <v>162311</v>
      </c>
      <c r="AB3370">
        <v>161311</v>
      </c>
      <c r="AC3370">
        <v>160292</v>
      </c>
      <c r="AD3370">
        <v>158833</v>
      </c>
      <c r="AE3370" s="21" t="s">
        <v>1</v>
      </c>
    </row>
    <row r="3371" spans="1:31" x14ac:dyDescent="0.2">
      <c r="A3371" s="27" t="s">
        <v>69</v>
      </c>
      <c r="B3371" s="13" t="s">
        <v>69</v>
      </c>
      <c r="C3371" s="14">
        <v>144</v>
      </c>
      <c r="D3371" s="13" t="s">
        <v>69</v>
      </c>
      <c r="E3371" s="13" t="s">
        <v>496</v>
      </c>
      <c r="F3371" s="13" t="s">
        <v>313</v>
      </c>
      <c r="G3371" s="14" t="s">
        <v>340</v>
      </c>
      <c r="H3371" s="205">
        <v>163375</v>
      </c>
      <c r="I3371" s="205">
        <v>162962</v>
      </c>
      <c r="J3371" s="205">
        <v>163206</v>
      </c>
      <c r="K3371" s="205">
        <v>164095</v>
      </c>
      <c r="L3371" s="205">
        <v>165950</v>
      </c>
      <c r="M3371">
        <v>167667</v>
      </c>
      <c r="N3371">
        <v>169397</v>
      </c>
      <c r="O3371">
        <v>170916</v>
      </c>
      <c r="P3371">
        <v>171799</v>
      </c>
      <c r="Q3371">
        <v>172338</v>
      </c>
      <c r="R3371">
        <v>172863</v>
      </c>
      <c r="S3371">
        <v>173336</v>
      </c>
      <c r="T3371">
        <v>173431</v>
      </c>
      <c r="U3371">
        <v>172817</v>
      </c>
      <c r="V3371">
        <v>171916</v>
      </c>
      <c r="W3371">
        <v>170920</v>
      </c>
      <c r="X3371">
        <v>169622</v>
      </c>
      <c r="Y3371">
        <v>168289</v>
      </c>
      <c r="Z3371">
        <v>167409</v>
      </c>
      <c r="AA3371">
        <v>166677</v>
      </c>
      <c r="AB3371">
        <v>165693</v>
      </c>
      <c r="AC3371">
        <v>164674</v>
      </c>
      <c r="AD3371">
        <v>163251</v>
      </c>
      <c r="AE3371" s="22" t="s">
        <v>1</v>
      </c>
    </row>
    <row r="3372" spans="1:31" x14ac:dyDescent="0.2">
      <c r="A3372" s="25" t="s">
        <v>69</v>
      </c>
      <c r="B3372" s="11" t="s">
        <v>69</v>
      </c>
      <c r="C3372" s="12">
        <v>144</v>
      </c>
      <c r="D3372" s="11" t="s">
        <v>69</v>
      </c>
      <c r="E3372" s="11" t="s">
        <v>450</v>
      </c>
      <c r="F3372" s="11" t="s">
        <v>312</v>
      </c>
      <c r="G3372" s="12" t="s">
        <v>329</v>
      </c>
      <c r="H3372" s="205">
        <v>160641</v>
      </c>
      <c r="I3372" s="205">
        <v>159969</v>
      </c>
      <c r="J3372" s="205">
        <v>158912</v>
      </c>
      <c r="K3372" s="205">
        <v>158482</v>
      </c>
      <c r="L3372" s="205">
        <v>160166</v>
      </c>
      <c r="M3372">
        <v>163067</v>
      </c>
      <c r="N3372">
        <v>165696</v>
      </c>
      <c r="O3372">
        <v>168385</v>
      </c>
      <c r="P3372">
        <v>170421</v>
      </c>
      <c r="Q3372">
        <v>171419</v>
      </c>
      <c r="R3372">
        <v>171556</v>
      </c>
      <c r="S3372">
        <v>171759</v>
      </c>
      <c r="T3372">
        <v>171969</v>
      </c>
      <c r="U3372">
        <v>171502</v>
      </c>
      <c r="V3372">
        <v>170529</v>
      </c>
      <c r="W3372">
        <v>169071</v>
      </c>
      <c r="X3372">
        <v>167424</v>
      </c>
      <c r="Y3372">
        <v>165329</v>
      </c>
      <c r="Z3372">
        <v>163621</v>
      </c>
      <c r="AA3372">
        <v>162613</v>
      </c>
      <c r="AB3372">
        <v>161881</v>
      </c>
      <c r="AC3372">
        <v>160907</v>
      </c>
      <c r="AD3372">
        <v>159970</v>
      </c>
      <c r="AE3372" s="21" t="s">
        <v>1</v>
      </c>
    </row>
    <row r="3373" spans="1:31" x14ac:dyDescent="0.2">
      <c r="A3373" s="27" t="s">
        <v>69</v>
      </c>
      <c r="B3373" s="13" t="s">
        <v>69</v>
      </c>
      <c r="C3373" s="14">
        <v>144</v>
      </c>
      <c r="D3373" s="13" t="s">
        <v>69</v>
      </c>
      <c r="E3373" s="13" t="s">
        <v>497</v>
      </c>
      <c r="F3373" s="13" t="s">
        <v>313</v>
      </c>
      <c r="G3373" s="14" t="s">
        <v>329</v>
      </c>
      <c r="H3373" s="205">
        <v>163889</v>
      </c>
      <c r="I3373" s="205">
        <v>163405</v>
      </c>
      <c r="J3373" s="205">
        <v>162899</v>
      </c>
      <c r="K3373" s="205">
        <v>162282</v>
      </c>
      <c r="L3373" s="205">
        <v>163326</v>
      </c>
      <c r="M3373">
        <v>165238</v>
      </c>
      <c r="N3373">
        <v>167026</v>
      </c>
      <c r="O3373">
        <v>168833</v>
      </c>
      <c r="P3373">
        <v>170130</v>
      </c>
      <c r="Q3373">
        <v>171127</v>
      </c>
      <c r="R3373">
        <v>171709</v>
      </c>
      <c r="S3373">
        <v>172298</v>
      </c>
      <c r="T3373">
        <v>172843</v>
      </c>
      <c r="U3373">
        <v>172689</v>
      </c>
      <c r="V3373">
        <v>172243</v>
      </c>
      <c r="W3373">
        <v>171406</v>
      </c>
      <c r="X3373">
        <v>170407</v>
      </c>
      <c r="Y3373">
        <v>169033</v>
      </c>
      <c r="Z3373">
        <v>167706</v>
      </c>
      <c r="AA3373">
        <v>166866</v>
      </c>
      <c r="AB3373">
        <v>166131</v>
      </c>
      <c r="AC3373">
        <v>165201</v>
      </c>
      <c r="AD3373">
        <v>164281</v>
      </c>
      <c r="AE3373" s="22" t="s">
        <v>1</v>
      </c>
    </row>
    <row r="3374" spans="1:31" x14ac:dyDescent="0.2">
      <c r="A3374" s="25" t="s">
        <v>69</v>
      </c>
      <c r="B3374" s="11" t="s">
        <v>69</v>
      </c>
      <c r="C3374" s="12">
        <v>144</v>
      </c>
      <c r="D3374" s="11" t="s">
        <v>69</v>
      </c>
      <c r="E3374" s="11" t="s">
        <v>451</v>
      </c>
      <c r="F3374" s="11" t="s">
        <v>312</v>
      </c>
      <c r="G3374" s="12" t="s">
        <v>361</v>
      </c>
      <c r="H3374" s="205">
        <v>162028</v>
      </c>
      <c r="I3374" s="205">
        <v>161117</v>
      </c>
      <c r="J3374" s="205">
        <v>160285</v>
      </c>
      <c r="K3374" s="205">
        <v>158422</v>
      </c>
      <c r="L3374" s="205">
        <v>158071</v>
      </c>
      <c r="M3374">
        <v>159772</v>
      </c>
      <c r="N3374">
        <v>162645</v>
      </c>
      <c r="O3374">
        <v>165262</v>
      </c>
      <c r="P3374">
        <v>167769</v>
      </c>
      <c r="Q3374">
        <v>169864</v>
      </c>
      <c r="R3374">
        <v>170882</v>
      </c>
      <c r="S3374">
        <v>171033</v>
      </c>
      <c r="T3374">
        <v>171291</v>
      </c>
      <c r="U3374">
        <v>171276</v>
      </c>
      <c r="V3374">
        <v>171019</v>
      </c>
      <c r="W3374">
        <v>170142</v>
      </c>
      <c r="X3374">
        <v>168669</v>
      </c>
      <c r="Y3374">
        <v>166952</v>
      </c>
      <c r="Z3374">
        <v>164823</v>
      </c>
      <c r="AA3374">
        <v>163170</v>
      </c>
      <c r="AB3374">
        <v>162173</v>
      </c>
      <c r="AC3374">
        <v>161442</v>
      </c>
      <c r="AD3374">
        <v>160507</v>
      </c>
      <c r="AE3374" s="21" t="s">
        <v>1</v>
      </c>
    </row>
    <row r="3375" spans="1:31" x14ac:dyDescent="0.2">
      <c r="A3375" s="27" t="s">
        <v>69</v>
      </c>
      <c r="B3375" s="13" t="s">
        <v>69</v>
      </c>
      <c r="C3375" s="14">
        <v>144</v>
      </c>
      <c r="D3375" s="13" t="s">
        <v>69</v>
      </c>
      <c r="E3375" s="13" t="s">
        <v>498</v>
      </c>
      <c r="F3375" s="13" t="s">
        <v>313</v>
      </c>
      <c r="G3375" s="14" t="s">
        <v>361</v>
      </c>
      <c r="H3375" s="205">
        <v>164760</v>
      </c>
      <c r="I3375" s="205">
        <v>163895</v>
      </c>
      <c r="J3375" s="205">
        <v>163429</v>
      </c>
      <c r="K3375" s="205">
        <v>161706</v>
      </c>
      <c r="L3375" s="205">
        <v>161380</v>
      </c>
      <c r="M3375">
        <v>162577</v>
      </c>
      <c r="N3375">
        <v>164551</v>
      </c>
      <c r="O3375">
        <v>166408</v>
      </c>
      <c r="P3375">
        <v>167817</v>
      </c>
      <c r="Q3375">
        <v>169343</v>
      </c>
      <c r="R3375">
        <v>170465</v>
      </c>
      <c r="S3375">
        <v>171106</v>
      </c>
      <c r="T3375">
        <v>171763</v>
      </c>
      <c r="U3375">
        <v>171895</v>
      </c>
      <c r="V3375">
        <v>172013</v>
      </c>
      <c r="W3375">
        <v>171704</v>
      </c>
      <c r="X3375">
        <v>170886</v>
      </c>
      <c r="Y3375">
        <v>169860</v>
      </c>
      <c r="Z3375">
        <v>168255</v>
      </c>
      <c r="AA3375">
        <v>167066</v>
      </c>
      <c r="AB3375">
        <v>166292</v>
      </c>
      <c r="AC3375">
        <v>165594</v>
      </c>
      <c r="AD3375">
        <v>164734</v>
      </c>
      <c r="AE3375" s="22" t="s">
        <v>1</v>
      </c>
    </row>
    <row r="3376" spans="1:31" x14ac:dyDescent="0.2">
      <c r="A3376" s="25" t="s">
        <v>69</v>
      </c>
      <c r="B3376" s="11" t="s">
        <v>69</v>
      </c>
      <c r="C3376" s="12">
        <v>144</v>
      </c>
      <c r="D3376" s="11" t="s">
        <v>69</v>
      </c>
      <c r="E3376" s="11" t="s">
        <v>452</v>
      </c>
      <c r="F3376" s="11" t="s">
        <v>312</v>
      </c>
      <c r="G3376" s="12" t="s">
        <v>328</v>
      </c>
      <c r="H3376" s="205">
        <v>163039</v>
      </c>
      <c r="I3376" s="205">
        <v>162577</v>
      </c>
      <c r="J3376" s="205">
        <v>161552</v>
      </c>
      <c r="K3376" s="205">
        <v>159633</v>
      </c>
      <c r="L3376" s="205">
        <v>157891</v>
      </c>
      <c r="M3376">
        <v>157623</v>
      </c>
      <c r="N3376">
        <v>159342</v>
      </c>
      <c r="O3376">
        <v>162175</v>
      </c>
      <c r="P3376">
        <v>164436</v>
      </c>
      <c r="Q3376">
        <v>167059</v>
      </c>
      <c r="R3376">
        <v>169258</v>
      </c>
      <c r="S3376">
        <v>170348</v>
      </c>
      <c r="T3376">
        <v>170542</v>
      </c>
      <c r="U3376">
        <v>170412</v>
      </c>
      <c r="V3376">
        <v>170656</v>
      </c>
      <c r="W3376">
        <v>170569</v>
      </c>
      <c r="X3376">
        <v>169730</v>
      </c>
      <c r="Y3376">
        <v>168214</v>
      </c>
      <c r="Z3376">
        <v>166271</v>
      </c>
      <c r="AA3376">
        <v>164242</v>
      </c>
      <c r="AB3376">
        <v>162671</v>
      </c>
      <c r="AC3376">
        <v>161725</v>
      </c>
      <c r="AD3376">
        <v>161008</v>
      </c>
      <c r="AE3376" s="21" t="s">
        <v>1</v>
      </c>
    </row>
    <row r="3377" spans="1:31" x14ac:dyDescent="0.2">
      <c r="A3377" s="27" t="s">
        <v>69</v>
      </c>
      <c r="B3377" s="13" t="s">
        <v>69</v>
      </c>
      <c r="C3377" s="14">
        <v>144</v>
      </c>
      <c r="D3377" s="13" t="s">
        <v>69</v>
      </c>
      <c r="E3377" s="13" t="s">
        <v>499</v>
      </c>
      <c r="F3377" s="13" t="s">
        <v>313</v>
      </c>
      <c r="G3377" s="14" t="s">
        <v>328</v>
      </c>
      <c r="H3377" s="205">
        <v>165079</v>
      </c>
      <c r="I3377" s="205">
        <v>164702</v>
      </c>
      <c r="J3377" s="205">
        <v>163893</v>
      </c>
      <c r="K3377" s="205">
        <v>161878</v>
      </c>
      <c r="L3377" s="205">
        <v>160534</v>
      </c>
      <c r="M3377">
        <v>160497</v>
      </c>
      <c r="N3377">
        <v>161852</v>
      </c>
      <c r="O3377">
        <v>163886</v>
      </c>
      <c r="P3377">
        <v>165087</v>
      </c>
      <c r="Q3377">
        <v>166801</v>
      </c>
      <c r="R3377">
        <v>168567</v>
      </c>
      <c r="S3377">
        <v>169829</v>
      </c>
      <c r="T3377">
        <v>170532</v>
      </c>
      <c r="U3377">
        <v>170542</v>
      </c>
      <c r="V3377">
        <v>171013</v>
      </c>
      <c r="W3377">
        <v>171371</v>
      </c>
      <c r="X3377">
        <v>171154</v>
      </c>
      <c r="Y3377">
        <v>170331</v>
      </c>
      <c r="Z3377">
        <v>168823</v>
      </c>
      <c r="AA3377">
        <v>167419</v>
      </c>
      <c r="AB3377">
        <v>166394</v>
      </c>
      <c r="AC3377">
        <v>165727</v>
      </c>
      <c r="AD3377">
        <v>165081</v>
      </c>
      <c r="AE3377" s="22" t="s">
        <v>1</v>
      </c>
    </row>
    <row r="3378" spans="1:31" x14ac:dyDescent="0.2">
      <c r="A3378" s="25" t="s">
        <v>69</v>
      </c>
      <c r="B3378" s="11" t="s">
        <v>69</v>
      </c>
      <c r="C3378" s="12">
        <v>144</v>
      </c>
      <c r="D3378" s="11" t="s">
        <v>69</v>
      </c>
      <c r="E3378" s="11" t="s">
        <v>453</v>
      </c>
      <c r="F3378" s="11" t="s">
        <v>312</v>
      </c>
      <c r="G3378" s="12" t="s">
        <v>337</v>
      </c>
      <c r="H3378" s="205">
        <v>163238</v>
      </c>
      <c r="I3378" s="205">
        <v>163545</v>
      </c>
      <c r="J3378" s="205">
        <v>163083</v>
      </c>
      <c r="K3378" s="205">
        <v>160743</v>
      </c>
      <c r="L3378" s="205">
        <v>158939</v>
      </c>
      <c r="M3378">
        <v>157322</v>
      </c>
      <c r="N3378">
        <v>157139</v>
      </c>
      <c r="O3378">
        <v>158865</v>
      </c>
      <c r="P3378">
        <v>161147</v>
      </c>
      <c r="Q3378">
        <v>163519</v>
      </c>
      <c r="R3378">
        <v>166300</v>
      </c>
      <c r="S3378">
        <v>168654</v>
      </c>
      <c r="T3378">
        <v>169845</v>
      </c>
      <c r="U3378">
        <v>169485</v>
      </c>
      <c r="V3378">
        <v>169606</v>
      </c>
      <c r="W3378">
        <v>170069</v>
      </c>
      <c r="X3378">
        <v>170094</v>
      </c>
      <c r="Y3378">
        <v>169264</v>
      </c>
      <c r="Z3378">
        <v>167363</v>
      </c>
      <c r="AA3378">
        <v>165513</v>
      </c>
      <c r="AB3378">
        <v>163612</v>
      </c>
      <c r="AC3378">
        <v>162163</v>
      </c>
      <c r="AD3378">
        <v>161281</v>
      </c>
      <c r="AE3378" s="21" t="s">
        <v>1</v>
      </c>
    </row>
    <row r="3379" spans="1:31" x14ac:dyDescent="0.2">
      <c r="A3379" s="27" t="s">
        <v>69</v>
      </c>
      <c r="B3379" s="13" t="s">
        <v>69</v>
      </c>
      <c r="C3379" s="14">
        <v>144</v>
      </c>
      <c r="D3379" s="13" t="s">
        <v>69</v>
      </c>
      <c r="E3379" s="13" t="s">
        <v>500</v>
      </c>
      <c r="F3379" s="13" t="s">
        <v>313</v>
      </c>
      <c r="G3379" s="14" t="s">
        <v>337</v>
      </c>
      <c r="H3379" s="205">
        <v>164368</v>
      </c>
      <c r="I3379" s="205">
        <v>164773</v>
      </c>
      <c r="J3379" s="205">
        <v>164636</v>
      </c>
      <c r="K3379" s="205">
        <v>161995</v>
      </c>
      <c r="L3379" s="205">
        <v>160348</v>
      </c>
      <c r="M3379">
        <v>159382</v>
      </c>
      <c r="N3379">
        <v>159639</v>
      </c>
      <c r="O3379">
        <v>161150</v>
      </c>
      <c r="P3379">
        <v>162270</v>
      </c>
      <c r="Q3379">
        <v>163765</v>
      </c>
      <c r="R3379">
        <v>165795</v>
      </c>
      <c r="S3379">
        <v>167816</v>
      </c>
      <c r="T3379">
        <v>169222</v>
      </c>
      <c r="U3379">
        <v>169047</v>
      </c>
      <c r="V3379">
        <v>169386</v>
      </c>
      <c r="W3379">
        <v>170164</v>
      </c>
      <c r="X3379">
        <v>170718</v>
      </c>
      <c r="Y3379">
        <v>170570</v>
      </c>
      <c r="Z3379">
        <v>169043</v>
      </c>
      <c r="AA3379">
        <v>167727</v>
      </c>
      <c r="AB3379">
        <v>166552</v>
      </c>
      <c r="AC3379">
        <v>165733</v>
      </c>
      <c r="AD3379">
        <v>165187</v>
      </c>
      <c r="AE3379" s="22" t="s">
        <v>1</v>
      </c>
    </row>
    <row r="3380" spans="1:31" x14ac:dyDescent="0.2">
      <c r="A3380" s="25" t="s">
        <v>69</v>
      </c>
      <c r="B3380" s="11" t="s">
        <v>69</v>
      </c>
      <c r="C3380" s="12">
        <v>144</v>
      </c>
      <c r="D3380" s="11" t="s">
        <v>69</v>
      </c>
      <c r="E3380" s="11" t="s">
        <v>454</v>
      </c>
      <c r="F3380" s="11" t="s">
        <v>312</v>
      </c>
      <c r="G3380" s="12" t="s">
        <v>369</v>
      </c>
      <c r="H3380" s="205">
        <v>162993</v>
      </c>
      <c r="I3380" s="205">
        <v>163530</v>
      </c>
      <c r="J3380" s="205">
        <v>164008</v>
      </c>
      <c r="K3380" s="205">
        <v>162121</v>
      </c>
      <c r="L3380" s="205">
        <v>159893</v>
      </c>
      <c r="M3380">
        <v>158208</v>
      </c>
      <c r="N3380">
        <v>156718</v>
      </c>
      <c r="O3380">
        <v>156608</v>
      </c>
      <c r="P3380">
        <v>157639</v>
      </c>
      <c r="Q3380">
        <v>160029</v>
      </c>
      <c r="R3380">
        <v>162554</v>
      </c>
      <c r="S3380">
        <v>165544</v>
      </c>
      <c r="T3380">
        <v>168081</v>
      </c>
      <c r="U3380">
        <v>168613</v>
      </c>
      <c r="V3380">
        <v>168500</v>
      </c>
      <c r="W3380">
        <v>168833</v>
      </c>
      <c r="X3380">
        <v>169457</v>
      </c>
      <c r="Y3380">
        <v>169565</v>
      </c>
      <c r="Z3380">
        <v>168247</v>
      </c>
      <c r="AA3380">
        <v>166435</v>
      </c>
      <c r="AB3380">
        <v>164706</v>
      </c>
      <c r="AC3380">
        <v>162973</v>
      </c>
      <c r="AD3380">
        <v>161659</v>
      </c>
      <c r="AE3380" s="21" t="s">
        <v>1</v>
      </c>
    </row>
    <row r="3381" spans="1:31" x14ac:dyDescent="0.2">
      <c r="A3381" s="27" t="s">
        <v>69</v>
      </c>
      <c r="B3381" s="13" t="s">
        <v>69</v>
      </c>
      <c r="C3381" s="14">
        <v>144</v>
      </c>
      <c r="D3381" s="13" t="s">
        <v>69</v>
      </c>
      <c r="E3381" s="13" t="s">
        <v>501</v>
      </c>
      <c r="F3381" s="13" t="s">
        <v>313</v>
      </c>
      <c r="G3381" s="14" t="s">
        <v>369</v>
      </c>
      <c r="H3381" s="205">
        <v>163069</v>
      </c>
      <c r="I3381" s="205">
        <v>163551</v>
      </c>
      <c r="J3381" s="205">
        <v>164459</v>
      </c>
      <c r="K3381" s="205">
        <v>162398</v>
      </c>
      <c r="L3381" s="205">
        <v>160119</v>
      </c>
      <c r="M3381">
        <v>158838</v>
      </c>
      <c r="N3381">
        <v>158254</v>
      </c>
      <c r="O3381">
        <v>158803</v>
      </c>
      <c r="P3381">
        <v>159244</v>
      </c>
      <c r="Q3381">
        <v>160653</v>
      </c>
      <c r="R3381">
        <v>162454</v>
      </c>
      <c r="S3381">
        <v>164813</v>
      </c>
      <c r="T3381">
        <v>167094</v>
      </c>
      <c r="U3381">
        <v>167478</v>
      </c>
      <c r="V3381">
        <v>167626</v>
      </c>
      <c r="W3381">
        <v>168264</v>
      </c>
      <c r="X3381">
        <v>169305</v>
      </c>
      <c r="Y3381">
        <v>170032</v>
      </c>
      <c r="Z3381">
        <v>169035</v>
      </c>
      <c r="AA3381">
        <v>167695</v>
      </c>
      <c r="AB3381">
        <v>166600</v>
      </c>
      <c r="AC3381">
        <v>165694</v>
      </c>
      <c r="AD3381">
        <v>165095</v>
      </c>
      <c r="AE3381" s="22" t="s">
        <v>1</v>
      </c>
    </row>
    <row r="3382" spans="1:31" x14ac:dyDescent="0.2">
      <c r="A3382" s="25" t="s">
        <v>69</v>
      </c>
      <c r="B3382" s="11" t="s">
        <v>69</v>
      </c>
      <c r="C3382" s="12">
        <v>144</v>
      </c>
      <c r="D3382" s="11" t="s">
        <v>69</v>
      </c>
      <c r="E3382" s="11" t="s">
        <v>473</v>
      </c>
      <c r="F3382" s="11" t="s">
        <v>312</v>
      </c>
      <c r="G3382" s="12" t="s">
        <v>359</v>
      </c>
      <c r="H3382">
        <v>162948</v>
      </c>
      <c r="I3382">
        <v>162957</v>
      </c>
      <c r="J3382">
        <v>163778</v>
      </c>
      <c r="K3382">
        <v>162895</v>
      </c>
      <c r="L3382">
        <v>161118</v>
      </c>
      <c r="M3382">
        <v>159005</v>
      </c>
      <c r="N3382">
        <v>157441</v>
      </c>
      <c r="O3382">
        <v>156068</v>
      </c>
      <c r="P3382">
        <v>155186</v>
      </c>
      <c r="Q3382">
        <v>156326</v>
      </c>
      <c r="R3382">
        <v>158865</v>
      </c>
      <c r="S3382">
        <v>161591</v>
      </c>
      <c r="T3382">
        <v>164818</v>
      </c>
      <c r="U3382">
        <v>166676</v>
      </c>
      <c r="V3382">
        <v>167453</v>
      </c>
      <c r="W3382">
        <v>167548</v>
      </c>
      <c r="X3382">
        <v>168035</v>
      </c>
      <c r="Y3382">
        <v>168790</v>
      </c>
      <c r="Z3382">
        <v>168383</v>
      </c>
      <c r="AA3382">
        <v>167153</v>
      </c>
      <c r="AB3382">
        <v>165458</v>
      </c>
      <c r="AC3382">
        <v>163890</v>
      </c>
      <c r="AD3382">
        <v>162339</v>
      </c>
      <c r="AE3382" s="21"/>
    </row>
    <row r="3383" spans="1:31" x14ac:dyDescent="0.2">
      <c r="A3383" s="27" t="s">
        <v>69</v>
      </c>
      <c r="B3383" s="13" t="s">
        <v>69</v>
      </c>
      <c r="C3383" s="14">
        <v>144</v>
      </c>
      <c r="D3383" s="13" t="s">
        <v>69</v>
      </c>
      <c r="E3383" s="13" t="s">
        <v>480</v>
      </c>
      <c r="F3383" s="13" t="s">
        <v>313</v>
      </c>
      <c r="G3383" s="14" t="s">
        <v>359</v>
      </c>
      <c r="H3383">
        <v>161981</v>
      </c>
      <c r="I3383">
        <v>161583</v>
      </c>
      <c r="J3383">
        <v>162727</v>
      </c>
      <c r="K3383">
        <v>161885</v>
      </c>
      <c r="L3383">
        <v>160182</v>
      </c>
      <c r="M3383">
        <v>158263</v>
      </c>
      <c r="N3383">
        <v>157352</v>
      </c>
      <c r="O3383">
        <v>157147</v>
      </c>
      <c r="P3383">
        <v>156610</v>
      </c>
      <c r="Q3383">
        <v>157338</v>
      </c>
      <c r="R3383">
        <v>159047</v>
      </c>
      <c r="S3383">
        <v>161167</v>
      </c>
      <c r="T3383">
        <v>163860</v>
      </c>
      <c r="U3383">
        <v>165095</v>
      </c>
      <c r="V3383">
        <v>165798</v>
      </c>
      <c r="W3383">
        <v>166239</v>
      </c>
      <c r="X3383">
        <v>167131</v>
      </c>
      <c r="Y3383">
        <v>168412</v>
      </c>
      <c r="Z3383">
        <v>168253</v>
      </c>
      <c r="AA3383">
        <v>167442</v>
      </c>
      <c r="AB3383">
        <v>166317</v>
      </c>
      <c r="AC3383">
        <v>165483</v>
      </c>
      <c r="AD3383">
        <v>164861</v>
      </c>
      <c r="AE3383" s="22"/>
    </row>
    <row r="3384" spans="1:31" x14ac:dyDescent="0.2">
      <c r="A3384" s="25" t="s">
        <v>69</v>
      </c>
      <c r="B3384" s="11" t="s">
        <v>69</v>
      </c>
      <c r="C3384" s="12">
        <v>144</v>
      </c>
      <c r="D3384" s="11" t="s">
        <v>69</v>
      </c>
      <c r="E3384" s="11" t="s">
        <v>474</v>
      </c>
      <c r="F3384" s="11" t="s">
        <v>312</v>
      </c>
      <c r="G3384" s="12" t="s">
        <v>341</v>
      </c>
      <c r="H3384">
        <v>162790</v>
      </c>
      <c r="I3384">
        <v>162609</v>
      </c>
      <c r="J3384">
        <v>162880</v>
      </c>
      <c r="K3384">
        <v>162521</v>
      </c>
      <c r="L3384">
        <v>161739</v>
      </c>
      <c r="M3384">
        <v>160076</v>
      </c>
      <c r="N3384">
        <v>158081</v>
      </c>
      <c r="O3384">
        <v>156628</v>
      </c>
      <c r="P3384">
        <v>154459</v>
      </c>
      <c r="Q3384">
        <v>153678</v>
      </c>
      <c r="R3384">
        <v>154966</v>
      </c>
      <c r="S3384">
        <v>157703</v>
      </c>
      <c r="T3384">
        <v>160658</v>
      </c>
      <c r="U3384">
        <v>163249</v>
      </c>
      <c r="V3384">
        <v>165342</v>
      </c>
      <c r="W3384">
        <v>166325</v>
      </c>
      <c r="X3384">
        <v>166571</v>
      </c>
      <c r="Y3384">
        <v>167184</v>
      </c>
      <c r="Z3384">
        <v>167450</v>
      </c>
      <c r="AA3384">
        <v>167123</v>
      </c>
      <c r="AB3384">
        <v>166008</v>
      </c>
      <c r="AC3384">
        <v>164472</v>
      </c>
      <c r="AD3384">
        <v>163080</v>
      </c>
      <c r="AE3384" s="21"/>
    </row>
    <row r="3385" spans="1:31" x14ac:dyDescent="0.2">
      <c r="A3385" s="27" t="s">
        <v>69</v>
      </c>
      <c r="B3385" s="13" t="s">
        <v>69</v>
      </c>
      <c r="C3385" s="14">
        <v>144</v>
      </c>
      <c r="D3385" s="13" t="s">
        <v>69</v>
      </c>
      <c r="E3385" s="13" t="s">
        <v>481</v>
      </c>
      <c r="F3385" s="13" t="s">
        <v>313</v>
      </c>
      <c r="G3385" s="14" t="s">
        <v>341</v>
      </c>
      <c r="H3385">
        <v>160795</v>
      </c>
      <c r="I3385">
        <v>159864</v>
      </c>
      <c r="J3385">
        <v>160090</v>
      </c>
      <c r="K3385">
        <v>159834</v>
      </c>
      <c r="L3385">
        <v>159332</v>
      </c>
      <c r="M3385">
        <v>157985</v>
      </c>
      <c r="N3385">
        <v>156430</v>
      </c>
      <c r="O3385">
        <v>155887</v>
      </c>
      <c r="P3385">
        <v>154681</v>
      </c>
      <c r="Q3385">
        <v>154417</v>
      </c>
      <c r="R3385">
        <v>155443</v>
      </c>
      <c r="S3385">
        <v>157464</v>
      </c>
      <c r="T3385">
        <v>159907</v>
      </c>
      <c r="U3385">
        <v>161619</v>
      </c>
      <c r="V3385">
        <v>163158</v>
      </c>
      <c r="W3385">
        <v>164150</v>
      </c>
      <c r="X3385">
        <v>164841</v>
      </c>
      <c r="Y3385">
        <v>165964</v>
      </c>
      <c r="Z3385">
        <v>166401</v>
      </c>
      <c r="AA3385">
        <v>166416</v>
      </c>
      <c r="AB3385">
        <v>165817</v>
      </c>
      <c r="AC3385">
        <v>164949</v>
      </c>
      <c r="AD3385">
        <v>164390</v>
      </c>
      <c r="AE3385" s="22"/>
    </row>
    <row r="3386" spans="1:31" x14ac:dyDescent="0.2">
      <c r="A3386" s="25" t="s">
        <v>69</v>
      </c>
      <c r="B3386" s="11" t="s">
        <v>69</v>
      </c>
      <c r="C3386" s="12">
        <v>144</v>
      </c>
      <c r="D3386" s="11" t="s">
        <v>69</v>
      </c>
      <c r="E3386" s="11" t="s">
        <v>475</v>
      </c>
      <c r="F3386" s="11" t="s">
        <v>312</v>
      </c>
      <c r="G3386" s="12" t="s">
        <v>334</v>
      </c>
      <c r="H3386">
        <v>163411</v>
      </c>
      <c r="I3386">
        <v>162163</v>
      </c>
      <c r="J3386">
        <v>162227</v>
      </c>
      <c r="K3386">
        <v>161492</v>
      </c>
      <c r="L3386">
        <v>161222</v>
      </c>
      <c r="M3386">
        <v>160546</v>
      </c>
      <c r="N3386">
        <v>158998</v>
      </c>
      <c r="O3386">
        <v>157111</v>
      </c>
      <c r="P3386">
        <v>154848</v>
      </c>
      <c r="Q3386">
        <v>152764</v>
      </c>
      <c r="R3386">
        <v>152124</v>
      </c>
      <c r="S3386">
        <v>153610</v>
      </c>
      <c r="T3386">
        <v>156570</v>
      </c>
      <c r="U3386">
        <v>158941</v>
      </c>
      <c r="V3386">
        <v>161750</v>
      </c>
      <c r="W3386">
        <v>164041</v>
      </c>
      <c r="X3386">
        <v>165173</v>
      </c>
      <c r="Y3386">
        <v>165540</v>
      </c>
      <c r="Z3386">
        <v>165699</v>
      </c>
      <c r="AA3386">
        <v>166032</v>
      </c>
      <c r="AB3386">
        <v>165814</v>
      </c>
      <c r="AC3386">
        <v>164856</v>
      </c>
      <c r="AD3386">
        <v>163491</v>
      </c>
      <c r="AE3386" s="21"/>
    </row>
    <row r="3387" spans="1:31" x14ac:dyDescent="0.2">
      <c r="A3387" s="27" t="s">
        <v>69</v>
      </c>
      <c r="B3387" s="13" t="s">
        <v>69</v>
      </c>
      <c r="C3387" s="14">
        <v>144</v>
      </c>
      <c r="D3387" s="13" t="s">
        <v>69</v>
      </c>
      <c r="E3387" s="13" t="s">
        <v>482</v>
      </c>
      <c r="F3387" s="13" t="s">
        <v>313</v>
      </c>
      <c r="G3387" s="14" t="s">
        <v>334</v>
      </c>
      <c r="H3387">
        <v>160392</v>
      </c>
      <c r="I3387">
        <v>158063</v>
      </c>
      <c r="J3387">
        <v>157740</v>
      </c>
      <c r="K3387">
        <v>156909</v>
      </c>
      <c r="L3387">
        <v>156964</v>
      </c>
      <c r="M3387">
        <v>156799</v>
      </c>
      <c r="N3387">
        <v>155812</v>
      </c>
      <c r="O3387">
        <v>154619</v>
      </c>
      <c r="P3387">
        <v>153171</v>
      </c>
      <c r="Q3387">
        <v>152214</v>
      </c>
      <c r="R3387">
        <v>152234</v>
      </c>
      <c r="S3387">
        <v>153570</v>
      </c>
      <c r="T3387">
        <v>155908</v>
      </c>
      <c r="U3387">
        <v>157448</v>
      </c>
      <c r="V3387">
        <v>159440</v>
      </c>
      <c r="W3387">
        <v>161254</v>
      </c>
      <c r="X3387">
        <v>162492</v>
      </c>
      <c r="Y3387">
        <v>163410</v>
      </c>
      <c r="Z3387">
        <v>163742</v>
      </c>
      <c r="AA3387">
        <v>164332</v>
      </c>
      <c r="AB3387">
        <v>164548</v>
      </c>
      <c r="AC3387">
        <v>164203</v>
      </c>
      <c r="AD3387">
        <v>163605</v>
      </c>
      <c r="AE3387" s="22"/>
    </row>
    <row r="3388" spans="1:31" x14ac:dyDescent="0.2">
      <c r="A3388" s="25" t="s">
        <v>69</v>
      </c>
      <c r="B3388" s="11" t="s">
        <v>69</v>
      </c>
      <c r="C3388" s="12">
        <v>144</v>
      </c>
      <c r="D3388" s="11" t="s">
        <v>69</v>
      </c>
      <c r="E3388" s="11" t="s">
        <v>476</v>
      </c>
      <c r="F3388" s="11" t="s">
        <v>312</v>
      </c>
      <c r="G3388" s="12" t="s">
        <v>345</v>
      </c>
      <c r="H3388">
        <v>165260</v>
      </c>
      <c r="I3388">
        <v>162480</v>
      </c>
      <c r="J3388">
        <v>161494</v>
      </c>
      <c r="K3388">
        <v>160716</v>
      </c>
      <c r="L3388">
        <v>160063</v>
      </c>
      <c r="M3388">
        <v>159885</v>
      </c>
      <c r="N3388">
        <v>159315</v>
      </c>
      <c r="O3388">
        <v>157873</v>
      </c>
      <c r="P3388">
        <v>155170</v>
      </c>
      <c r="Q3388">
        <v>152982</v>
      </c>
      <c r="R3388">
        <v>151024</v>
      </c>
      <c r="S3388">
        <v>150574</v>
      </c>
      <c r="T3388">
        <v>152282</v>
      </c>
      <c r="U3388">
        <v>154713</v>
      </c>
      <c r="V3388">
        <v>157292</v>
      </c>
      <c r="W3388">
        <v>160283</v>
      </c>
      <c r="X3388">
        <v>162714</v>
      </c>
      <c r="Y3388">
        <v>163968</v>
      </c>
      <c r="Z3388">
        <v>163919</v>
      </c>
      <c r="AA3388">
        <v>164138</v>
      </c>
      <c r="AB3388">
        <v>164565</v>
      </c>
      <c r="AC3388">
        <v>164496</v>
      </c>
      <c r="AD3388">
        <v>163708</v>
      </c>
      <c r="AE3388" s="21"/>
    </row>
    <row r="3389" spans="1:31" x14ac:dyDescent="0.2">
      <c r="A3389" s="27" t="s">
        <v>69</v>
      </c>
      <c r="B3389" s="13" t="s">
        <v>69</v>
      </c>
      <c r="C3389" s="14">
        <v>144</v>
      </c>
      <c r="D3389" s="13" t="s">
        <v>69</v>
      </c>
      <c r="E3389" s="13" t="s">
        <v>483</v>
      </c>
      <c r="F3389" s="13" t="s">
        <v>313</v>
      </c>
      <c r="G3389" s="14" t="s">
        <v>345</v>
      </c>
      <c r="H3389">
        <v>161243</v>
      </c>
      <c r="I3389">
        <v>157141</v>
      </c>
      <c r="J3389">
        <v>155322</v>
      </c>
      <c r="K3389">
        <v>154285</v>
      </c>
      <c r="L3389">
        <v>153750</v>
      </c>
      <c r="M3389">
        <v>154113</v>
      </c>
      <c r="N3389">
        <v>154290</v>
      </c>
      <c r="O3389">
        <v>153660</v>
      </c>
      <c r="P3389">
        <v>151666</v>
      </c>
      <c r="Q3389">
        <v>150455</v>
      </c>
      <c r="R3389">
        <v>149758</v>
      </c>
      <c r="S3389">
        <v>150074</v>
      </c>
      <c r="T3389">
        <v>151723</v>
      </c>
      <c r="U3389">
        <v>153241</v>
      </c>
      <c r="V3389">
        <v>155048</v>
      </c>
      <c r="W3389">
        <v>157293</v>
      </c>
      <c r="X3389">
        <v>159339</v>
      </c>
      <c r="Y3389">
        <v>160802</v>
      </c>
      <c r="Z3389">
        <v>160987</v>
      </c>
      <c r="AA3389">
        <v>161462</v>
      </c>
      <c r="AB3389">
        <v>162233</v>
      </c>
      <c r="AC3389">
        <v>162690</v>
      </c>
      <c r="AD3389">
        <v>162613</v>
      </c>
      <c r="AE3389" s="22"/>
    </row>
    <row r="3390" spans="1:31" x14ac:dyDescent="0.2">
      <c r="A3390" s="25" t="s">
        <v>69</v>
      </c>
      <c r="B3390" s="11" t="s">
        <v>69</v>
      </c>
      <c r="C3390" s="12">
        <v>144</v>
      </c>
      <c r="D3390" s="11" t="s">
        <v>69</v>
      </c>
      <c r="E3390" s="11" t="s">
        <v>477</v>
      </c>
      <c r="F3390" s="11" t="s">
        <v>312</v>
      </c>
      <c r="G3390" s="12" t="s">
        <v>339</v>
      </c>
      <c r="H3390">
        <v>167780</v>
      </c>
      <c r="I3390">
        <v>164014</v>
      </c>
      <c r="J3390">
        <v>161507</v>
      </c>
      <c r="K3390">
        <v>159861</v>
      </c>
      <c r="L3390">
        <v>159164</v>
      </c>
      <c r="M3390">
        <v>158596</v>
      </c>
      <c r="N3390">
        <v>158511</v>
      </c>
      <c r="O3390">
        <v>158039</v>
      </c>
      <c r="P3390">
        <v>155773</v>
      </c>
      <c r="Q3390">
        <v>153142</v>
      </c>
      <c r="R3390">
        <v>151071</v>
      </c>
      <c r="S3390">
        <v>149287</v>
      </c>
      <c r="T3390">
        <v>149051</v>
      </c>
      <c r="U3390">
        <v>150287</v>
      </c>
      <c r="V3390">
        <v>152922</v>
      </c>
      <c r="W3390">
        <v>155673</v>
      </c>
      <c r="X3390">
        <v>158791</v>
      </c>
      <c r="Y3390">
        <v>161336</v>
      </c>
      <c r="Z3390">
        <v>162211</v>
      </c>
      <c r="AA3390">
        <v>162222</v>
      </c>
      <c r="AB3390">
        <v>162527</v>
      </c>
      <c r="AC3390">
        <v>163090</v>
      </c>
      <c r="AD3390">
        <v>163183</v>
      </c>
      <c r="AE3390" s="21"/>
    </row>
    <row r="3391" spans="1:31" x14ac:dyDescent="0.2">
      <c r="A3391" s="27" t="s">
        <v>69</v>
      </c>
      <c r="B3391" s="13" t="s">
        <v>69</v>
      </c>
      <c r="C3391" s="14">
        <v>144</v>
      </c>
      <c r="D3391" s="13" t="s">
        <v>69</v>
      </c>
      <c r="E3391" s="13" t="s">
        <v>484</v>
      </c>
      <c r="F3391" s="13" t="s">
        <v>313</v>
      </c>
      <c r="G3391" s="14" t="s">
        <v>339</v>
      </c>
      <c r="H3391">
        <v>162827</v>
      </c>
      <c r="I3391">
        <v>157637</v>
      </c>
      <c r="J3391">
        <v>153882</v>
      </c>
      <c r="K3391">
        <v>151599</v>
      </c>
      <c r="L3391">
        <v>150853</v>
      </c>
      <c r="M3391">
        <v>150610</v>
      </c>
      <c r="N3391">
        <v>151285</v>
      </c>
      <c r="O3391">
        <v>151801</v>
      </c>
      <c r="P3391">
        <v>150473</v>
      </c>
      <c r="Q3391">
        <v>148713</v>
      </c>
      <c r="R3391">
        <v>147748</v>
      </c>
      <c r="S3391">
        <v>147324</v>
      </c>
      <c r="T3391">
        <v>147939</v>
      </c>
      <c r="U3391">
        <v>148853</v>
      </c>
      <c r="V3391">
        <v>150633</v>
      </c>
      <c r="W3391">
        <v>152679</v>
      </c>
      <c r="X3391">
        <v>155134</v>
      </c>
      <c r="Y3391">
        <v>157392</v>
      </c>
      <c r="Z3391">
        <v>158182</v>
      </c>
      <c r="AA3391">
        <v>158508</v>
      </c>
      <c r="AB3391">
        <v>159152</v>
      </c>
      <c r="AC3391">
        <v>160144</v>
      </c>
      <c r="AD3391">
        <v>160856</v>
      </c>
      <c r="AE3391" s="22"/>
    </row>
    <row r="3392" spans="1:31" x14ac:dyDescent="0.2">
      <c r="A3392" s="25" t="s">
        <v>69</v>
      </c>
      <c r="B3392" s="11" t="s">
        <v>69</v>
      </c>
      <c r="C3392" s="12">
        <v>144</v>
      </c>
      <c r="D3392" s="11" t="s">
        <v>69</v>
      </c>
      <c r="E3392" s="11" t="s">
        <v>478</v>
      </c>
      <c r="F3392" s="11" t="s">
        <v>312</v>
      </c>
      <c r="G3392" s="12" t="s">
        <v>352</v>
      </c>
      <c r="H3392">
        <v>169948</v>
      </c>
      <c r="I3392">
        <v>166232</v>
      </c>
      <c r="J3392">
        <v>162725</v>
      </c>
      <c r="K3392">
        <v>159817</v>
      </c>
      <c r="L3392">
        <v>158187</v>
      </c>
      <c r="M3392">
        <v>157574</v>
      </c>
      <c r="N3392">
        <v>157093</v>
      </c>
      <c r="O3392">
        <v>157092</v>
      </c>
      <c r="P3392">
        <v>155862</v>
      </c>
      <c r="Q3392">
        <v>153585</v>
      </c>
      <c r="R3392">
        <v>151069</v>
      </c>
      <c r="S3392">
        <v>149163</v>
      </c>
      <c r="T3392">
        <v>147577</v>
      </c>
      <c r="U3392">
        <v>146990</v>
      </c>
      <c r="V3392">
        <v>148355</v>
      </c>
      <c r="W3392">
        <v>151161</v>
      </c>
      <c r="X3392">
        <v>154031</v>
      </c>
      <c r="Y3392">
        <v>157248</v>
      </c>
      <c r="Z3392">
        <v>159514</v>
      </c>
      <c r="AA3392">
        <v>160380</v>
      </c>
      <c r="AB3392">
        <v>160476</v>
      </c>
      <c r="AC3392">
        <v>160909</v>
      </c>
      <c r="AD3392">
        <v>161620</v>
      </c>
      <c r="AE3392" s="21"/>
    </row>
    <row r="3393" spans="1:31" x14ac:dyDescent="0.2">
      <c r="A3393" s="27" t="s">
        <v>69</v>
      </c>
      <c r="B3393" s="13" t="s">
        <v>69</v>
      </c>
      <c r="C3393" s="14">
        <v>144</v>
      </c>
      <c r="D3393" s="13" t="s">
        <v>69</v>
      </c>
      <c r="E3393" s="13" t="s">
        <v>485</v>
      </c>
      <c r="F3393" s="13" t="s">
        <v>313</v>
      </c>
      <c r="G3393" s="14" t="s">
        <v>352</v>
      </c>
      <c r="H3393">
        <v>178480</v>
      </c>
      <c r="I3393">
        <v>180084</v>
      </c>
      <c r="J3393">
        <v>179486</v>
      </c>
      <c r="K3393">
        <v>179610</v>
      </c>
      <c r="L3393">
        <v>179258</v>
      </c>
      <c r="M3393">
        <v>178522</v>
      </c>
      <c r="N3393">
        <v>177572</v>
      </c>
      <c r="O3393">
        <v>176635</v>
      </c>
      <c r="P3393">
        <v>175414</v>
      </c>
      <c r="Q3393">
        <v>173893</v>
      </c>
      <c r="R3393">
        <v>172215</v>
      </c>
      <c r="S3393">
        <v>170576</v>
      </c>
      <c r="T3393">
        <v>169216</v>
      </c>
      <c r="U3393">
        <v>144968</v>
      </c>
      <c r="V3393">
        <v>146040</v>
      </c>
      <c r="W3393">
        <v>148055</v>
      </c>
      <c r="X3393">
        <v>150300</v>
      </c>
      <c r="Y3393">
        <v>152945</v>
      </c>
      <c r="Z3393">
        <v>154673</v>
      </c>
      <c r="AA3393">
        <v>155506</v>
      </c>
      <c r="AB3393">
        <v>155999</v>
      </c>
      <c r="AC3393">
        <v>156853</v>
      </c>
      <c r="AD3393">
        <v>158078</v>
      </c>
      <c r="AE3393" s="22"/>
    </row>
    <row r="3394" spans="1:31" x14ac:dyDescent="0.2">
      <c r="A3394" s="25" t="s">
        <v>69</v>
      </c>
      <c r="B3394" s="11" t="s">
        <v>69</v>
      </c>
      <c r="C3394" s="12">
        <v>144</v>
      </c>
      <c r="D3394" s="11" t="s">
        <v>69</v>
      </c>
      <c r="E3394" s="11" t="s">
        <v>479</v>
      </c>
      <c r="F3394" s="11" t="s">
        <v>312</v>
      </c>
      <c r="G3394" s="12" t="s">
        <v>338</v>
      </c>
      <c r="H3394">
        <v>171954</v>
      </c>
      <c r="I3394">
        <v>168103</v>
      </c>
      <c r="J3394">
        <v>164642</v>
      </c>
      <c r="K3394">
        <v>161068</v>
      </c>
      <c r="L3394">
        <v>158085</v>
      </c>
      <c r="M3394">
        <v>156476</v>
      </c>
      <c r="N3394">
        <v>155948</v>
      </c>
      <c r="O3394">
        <v>155544</v>
      </c>
      <c r="P3394">
        <v>154959</v>
      </c>
      <c r="Q3394">
        <v>153598</v>
      </c>
      <c r="R3394">
        <v>151353</v>
      </c>
      <c r="S3394">
        <v>149000</v>
      </c>
      <c r="T3394">
        <v>147283</v>
      </c>
      <c r="U3394">
        <v>145556</v>
      </c>
      <c r="V3394">
        <v>144992</v>
      </c>
      <c r="W3394">
        <v>146453</v>
      </c>
      <c r="X3394">
        <v>149376</v>
      </c>
      <c r="Y3394">
        <v>152339</v>
      </c>
      <c r="Z3394">
        <v>155462</v>
      </c>
      <c r="AA3394">
        <v>157619</v>
      </c>
      <c r="AB3394">
        <v>158500</v>
      </c>
      <c r="AC3394">
        <v>158722</v>
      </c>
      <c r="AD3394">
        <v>159296</v>
      </c>
      <c r="AE3394" s="21"/>
    </row>
    <row r="3395" spans="1:31" x14ac:dyDescent="0.2">
      <c r="A3395" s="27" t="s">
        <v>69</v>
      </c>
      <c r="B3395" s="13" t="s">
        <v>69</v>
      </c>
      <c r="C3395" s="14">
        <v>144</v>
      </c>
      <c r="D3395" s="13" t="s">
        <v>69</v>
      </c>
      <c r="E3395" s="13" t="s">
        <v>486</v>
      </c>
      <c r="F3395" s="13" t="s">
        <v>313</v>
      </c>
      <c r="G3395" s="14" t="s">
        <v>338</v>
      </c>
      <c r="H3395">
        <v>165210</v>
      </c>
      <c r="I3395">
        <v>160074</v>
      </c>
      <c r="J3395">
        <v>155180</v>
      </c>
      <c r="K3395">
        <v>150218</v>
      </c>
      <c r="L3395">
        <v>146184</v>
      </c>
      <c r="M3395">
        <v>144213</v>
      </c>
      <c r="N3395">
        <v>144046</v>
      </c>
      <c r="O3395">
        <v>144394</v>
      </c>
      <c r="P3395">
        <v>145227</v>
      </c>
      <c r="Q3395">
        <v>145196</v>
      </c>
      <c r="R3395">
        <v>144111</v>
      </c>
      <c r="S3395">
        <v>142849</v>
      </c>
      <c r="T3395">
        <v>142404</v>
      </c>
      <c r="U3395">
        <v>141990</v>
      </c>
      <c r="V3395">
        <v>142053</v>
      </c>
      <c r="W3395">
        <v>143256</v>
      </c>
      <c r="X3395">
        <v>145466</v>
      </c>
      <c r="Y3395">
        <v>147891</v>
      </c>
      <c r="Z3395">
        <v>150268</v>
      </c>
      <c r="AA3395">
        <v>151899</v>
      </c>
      <c r="AB3395">
        <v>152802</v>
      </c>
      <c r="AC3395">
        <v>153501</v>
      </c>
      <c r="AD3395">
        <v>154576</v>
      </c>
      <c r="AE3395" s="22"/>
    </row>
    <row r="3396" spans="1:31" x14ac:dyDescent="0.2">
      <c r="A3396" s="25" t="s">
        <v>69</v>
      </c>
      <c r="B3396" s="11" t="s">
        <v>69</v>
      </c>
      <c r="C3396" s="12">
        <v>144</v>
      </c>
      <c r="D3396" s="11" t="s">
        <v>69</v>
      </c>
      <c r="E3396" s="11" t="s">
        <v>458</v>
      </c>
      <c r="F3396" s="11" t="s">
        <v>312</v>
      </c>
      <c r="G3396" s="12" t="s">
        <v>457</v>
      </c>
      <c r="H3396" s="205">
        <v>815007.99999999988</v>
      </c>
      <c r="I3396" s="205">
        <v>815218</v>
      </c>
      <c r="J3396" s="205">
        <v>815301</v>
      </c>
      <c r="K3396" s="205">
        <v>807912.99999999988</v>
      </c>
      <c r="L3396" s="205">
        <v>799579.99999999988</v>
      </c>
      <c r="M3396">
        <v>792234</v>
      </c>
      <c r="N3396">
        <v>788721</v>
      </c>
      <c r="O3396">
        <v>790344</v>
      </c>
      <c r="P3396">
        <v>792867</v>
      </c>
      <c r="Q3396">
        <v>800611</v>
      </c>
      <c r="R3396">
        <v>811943</v>
      </c>
      <c r="S3396">
        <v>823840</v>
      </c>
      <c r="T3396">
        <v>833944</v>
      </c>
      <c r="U3396">
        <v>838435.00000000012</v>
      </c>
      <c r="V3396">
        <v>841557</v>
      </c>
      <c r="W3396">
        <v>843344</v>
      </c>
      <c r="X3396">
        <v>843887</v>
      </c>
      <c r="Y3396">
        <v>843016.99999999988</v>
      </c>
      <c r="Z3396">
        <v>837714</v>
      </c>
      <c r="AA3396">
        <v>830465.99999999988</v>
      </c>
      <c r="AB3396">
        <v>822455</v>
      </c>
      <c r="AC3396">
        <v>815223</v>
      </c>
      <c r="AD3396">
        <v>809367.00000000012</v>
      </c>
      <c r="AE3396" s="21" t="s">
        <v>1</v>
      </c>
    </row>
    <row r="3397" spans="1:31" x14ac:dyDescent="0.2">
      <c r="A3397" s="27" t="s">
        <v>69</v>
      </c>
      <c r="B3397" s="13" t="s">
        <v>69</v>
      </c>
      <c r="C3397" s="14">
        <v>144</v>
      </c>
      <c r="D3397" s="13" t="s">
        <v>69</v>
      </c>
      <c r="E3397" s="13" t="s">
        <v>456</v>
      </c>
      <c r="F3397" s="13" t="s">
        <v>312</v>
      </c>
      <c r="G3397" s="14" t="s">
        <v>455</v>
      </c>
      <c r="H3397" s="205">
        <v>838353.00000000012</v>
      </c>
      <c r="I3397" s="205">
        <v>822992</v>
      </c>
      <c r="J3397" s="205">
        <v>812595</v>
      </c>
      <c r="K3397" s="205">
        <v>802954</v>
      </c>
      <c r="L3397" s="205">
        <v>796721</v>
      </c>
      <c r="M3397">
        <v>793077</v>
      </c>
      <c r="N3397">
        <v>789864.99999999988</v>
      </c>
      <c r="O3397">
        <v>785659</v>
      </c>
      <c r="P3397">
        <v>776612.00000000012</v>
      </c>
      <c r="Q3397">
        <v>766070.99999999988</v>
      </c>
      <c r="R3397">
        <v>756641.00000000012</v>
      </c>
      <c r="S3397">
        <v>751634</v>
      </c>
      <c r="T3397">
        <v>752763</v>
      </c>
      <c r="U3397">
        <v>756487.00000000012</v>
      </c>
      <c r="V3397">
        <v>765311</v>
      </c>
      <c r="W3397">
        <v>777610.99999999988</v>
      </c>
      <c r="X3397">
        <v>790085</v>
      </c>
      <c r="Y3397">
        <v>800431</v>
      </c>
      <c r="Z3397">
        <v>806805.00000000012</v>
      </c>
      <c r="AA3397">
        <v>810391.00000000012</v>
      </c>
      <c r="AB3397">
        <v>811882.00000000012</v>
      </c>
      <c r="AC3397">
        <v>812073</v>
      </c>
      <c r="AD3397">
        <v>811298</v>
      </c>
      <c r="AE3397" s="22" t="s">
        <v>1</v>
      </c>
    </row>
    <row r="3398" spans="1:31" x14ac:dyDescent="0.2">
      <c r="A3398" s="25" t="s">
        <v>69</v>
      </c>
      <c r="B3398" s="11" t="s">
        <v>69</v>
      </c>
      <c r="C3398" s="12">
        <v>144</v>
      </c>
      <c r="D3398" s="11" t="s">
        <v>69</v>
      </c>
      <c r="E3398" s="11" t="s">
        <v>502</v>
      </c>
      <c r="F3398" s="11" t="s">
        <v>313</v>
      </c>
      <c r="G3398" s="12" t="s">
        <v>457</v>
      </c>
      <c r="H3398" s="205">
        <v>815291.99999999988</v>
      </c>
      <c r="I3398" s="205">
        <v>814473.00000000012</v>
      </c>
      <c r="J3398" s="205">
        <v>815805.00000000012</v>
      </c>
      <c r="K3398" s="205">
        <v>807990</v>
      </c>
      <c r="L3398" s="205">
        <v>800515</v>
      </c>
      <c r="M3398">
        <v>794965</v>
      </c>
      <c r="N3398">
        <v>793527</v>
      </c>
      <c r="O3398">
        <v>796873</v>
      </c>
      <c r="P3398">
        <v>797892</v>
      </c>
      <c r="Q3398">
        <v>802973.99999999988</v>
      </c>
      <c r="R3398">
        <v>811305.99999999988</v>
      </c>
      <c r="S3398">
        <v>821089</v>
      </c>
      <c r="T3398">
        <v>830615.00000000012</v>
      </c>
      <c r="U3398">
        <v>833781.00000000012</v>
      </c>
      <c r="V3398">
        <v>836981</v>
      </c>
      <c r="W3398">
        <v>840188</v>
      </c>
      <c r="X3398">
        <v>843149</v>
      </c>
      <c r="Y3398">
        <v>845309</v>
      </c>
      <c r="Z3398">
        <v>841555.00000000012</v>
      </c>
      <c r="AA3398">
        <v>836699.00000000012</v>
      </c>
      <c r="AB3398">
        <v>831680.00000000012</v>
      </c>
      <c r="AC3398">
        <v>827586</v>
      </c>
      <c r="AD3398">
        <v>824614</v>
      </c>
      <c r="AE3398" s="21" t="s">
        <v>1</v>
      </c>
    </row>
    <row r="3399" spans="1:31" x14ac:dyDescent="0.2">
      <c r="A3399" s="27" t="s">
        <v>69</v>
      </c>
      <c r="B3399" s="13" t="s">
        <v>69</v>
      </c>
      <c r="C3399" s="14">
        <v>144</v>
      </c>
      <c r="D3399" s="13" t="s">
        <v>69</v>
      </c>
      <c r="E3399" s="13" t="s">
        <v>503</v>
      </c>
      <c r="F3399" s="13" t="s">
        <v>313</v>
      </c>
      <c r="G3399" s="14" t="s">
        <v>338</v>
      </c>
      <c r="H3399" s="205">
        <v>813773</v>
      </c>
      <c r="I3399" s="205">
        <v>791923</v>
      </c>
      <c r="J3399" s="205">
        <v>776146</v>
      </c>
      <c r="K3399" s="205">
        <v>763032.99999999988</v>
      </c>
      <c r="L3399" s="205">
        <v>755647.99999999988</v>
      </c>
      <c r="M3399">
        <v>753173</v>
      </c>
      <c r="N3399">
        <v>752925</v>
      </c>
      <c r="O3399">
        <v>752951</v>
      </c>
      <c r="P3399">
        <v>749035</v>
      </c>
      <c r="Q3399">
        <v>743865</v>
      </c>
      <c r="R3399">
        <v>739621</v>
      </c>
      <c r="S3399">
        <v>738881.00000000012</v>
      </c>
      <c r="T3399">
        <v>742887.99999999988</v>
      </c>
      <c r="U3399">
        <v>746500</v>
      </c>
      <c r="V3399">
        <v>753214</v>
      </c>
      <c r="W3399">
        <v>762536.99999999988</v>
      </c>
      <c r="X3399">
        <v>772731.00000000012</v>
      </c>
      <c r="Y3399">
        <v>782439.99999999988</v>
      </c>
      <c r="Z3399">
        <v>787852</v>
      </c>
      <c r="AA3399">
        <v>791707</v>
      </c>
      <c r="AB3399">
        <v>794734</v>
      </c>
      <c r="AC3399">
        <v>797391.00000000012</v>
      </c>
      <c r="AD3399">
        <v>799728</v>
      </c>
      <c r="AE3399" s="22" t="s">
        <v>1</v>
      </c>
    </row>
    <row r="3400" spans="1:31" x14ac:dyDescent="0.2">
      <c r="A3400" s="25" t="s">
        <v>69</v>
      </c>
      <c r="B3400" s="11" t="s">
        <v>69</v>
      </c>
      <c r="C3400" s="12">
        <v>144</v>
      </c>
      <c r="D3400" s="11" t="s">
        <v>69</v>
      </c>
      <c r="E3400" s="11" t="s">
        <v>504</v>
      </c>
      <c r="F3400" s="11"/>
      <c r="G3400" s="12"/>
      <c r="H3400" s="205">
        <v>0</v>
      </c>
      <c r="I3400" s="205">
        <v>0</v>
      </c>
      <c r="J3400" s="205">
        <v>0</v>
      </c>
      <c r="K3400" s="205">
        <v>0</v>
      </c>
      <c r="L3400" s="205">
        <v>0</v>
      </c>
      <c r="M3400">
        <v>0</v>
      </c>
      <c r="N3400">
        <v>0</v>
      </c>
      <c r="O3400">
        <v>0</v>
      </c>
      <c r="P3400">
        <v>0</v>
      </c>
      <c r="Q3400">
        <v>0</v>
      </c>
      <c r="R3400">
        <v>0</v>
      </c>
      <c r="S3400">
        <v>0</v>
      </c>
      <c r="T3400">
        <v>0</v>
      </c>
      <c r="U3400">
        <v>0</v>
      </c>
      <c r="V3400">
        <v>0</v>
      </c>
      <c r="W3400">
        <v>0</v>
      </c>
      <c r="X3400">
        <v>0</v>
      </c>
      <c r="Y3400">
        <v>0</v>
      </c>
      <c r="Z3400">
        <v>0</v>
      </c>
      <c r="AA3400">
        <v>0</v>
      </c>
      <c r="AB3400">
        <v>0</v>
      </c>
      <c r="AC3400">
        <v>0</v>
      </c>
      <c r="AD3400">
        <v>0</v>
      </c>
      <c r="AE3400" s="21" t="s">
        <v>1</v>
      </c>
    </row>
    <row r="3401" spans="1:31" x14ac:dyDescent="0.2">
      <c r="A3401" s="27" t="s">
        <v>69</v>
      </c>
      <c r="B3401" s="13" t="s">
        <v>69</v>
      </c>
      <c r="C3401" s="14">
        <v>144</v>
      </c>
      <c r="D3401" s="13" t="s">
        <v>69</v>
      </c>
      <c r="E3401" s="13" t="s">
        <v>505</v>
      </c>
      <c r="F3401" s="13"/>
      <c r="G3401" s="14"/>
      <c r="H3401" s="205">
        <v>19983984</v>
      </c>
      <c r="I3401" s="205">
        <v>20123508</v>
      </c>
      <c r="J3401" s="205">
        <v>20261738</v>
      </c>
      <c r="K3401" s="205">
        <v>20398496</v>
      </c>
      <c r="L3401" s="205">
        <v>20532599</v>
      </c>
      <c r="M3401">
        <v>20663053</v>
      </c>
      <c r="N3401">
        <v>20788512</v>
      </c>
      <c r="O3401">
        <v>20908024</v>
      </c>
      <c r="P3401">
        <v>21021177</v>
      </c>
      <c r="Q3401">
        <v>21128028</v>
      </c>
      <c r="R3401">
        <v>21228760</v>
      </c>
      <c r="S3401">
        <v>21323734</v>
      </c>
      <c r="T3401">
        <v>21413250</v>
      </c>
      <c r="U3401">
        <v>21497306</v>
      </c>
      <c r="V3401">
        <v>21575844</v>
      </c>
      <c r="W3401">
        <v>21648987</v>
      </c>
      <c r="X3401">
        <v>21716868</v>
      </c>
      <c r="Y3401">
        <v>21779683</v>
      </c>
      <c r="Z3401">
        <v>21837412</v>
      </c>
      <c r="AA3401">
        <v>21890192</v>
      </c>
      <c r="AB3401">
        <v>21938404</v>
      </c>
      <c r="AC3401">
        <v>21982568</v>
      </c>
      <c r="AD3401">
        <v>22023018</v>
      </c>
      <c r="AE3401" s="22" t="s">
        <v>1</v>
      </c>
    </row>
    <row r="3402" spans="1:31" x14ac:dyDescent="0.2">
      <c r="A3402" s="25" t="s">
        <v>70</v>
      </c>
      <c r="B3402" s="11" t="s">
        <v>70</v>
      </c>
      <c r="C3402" s="12">
        <v>729</v>
      </c>
      <c r="D3402" s="11" t="s">
        <v>70</v>
      </c>
      <c r="E3402" s="11" t="s">
        <v>440</v>
      </c>
      <c r="F3402" s="11" t="s">
        <v>312</v>
      </c>
      <c r="G3402" s="12" t="s">
        <v>319</v>
      </c>
      <c r="H3402" s="205">
        <v>523229.00000000006</v>
      </c>
      <c r="I3402" s="205">
        <v>528223</v>
      </c>
      <c r="J3402" s="205">
        <v>536420</v>
      </c>
      <c r="K3402" s="205">
        <v>543737</v>
      </c>
      <c r="L3402" s="205">
        <v>550734</v>
      </c>
      <c r="M3402">
        <v>557489</v>
      </c>
      <c r="N3402">
        <v>563233</v>
      </c>
      <c r="O3402">
        <v>570771</v>
      </c>
      <c r="P3402">
        <v>578931</v>
      </c>
      <c r="Q3402">
        <v>587091</v>
      </c>
      <c r="R3402">
        <v>595274</v>
      </c>
      <c r="S3402">
        <v>602797</v>
      </c>
      <c r="T3402">
        <v>611958</v>
      </c>
      <c r="U3402">
        <v>621888</v>
      </c>
      <c r="V3402">
        <v>632004</v>
      </c>
      <c r="W3402">
        <v>641992</v>
      </c>
      <c r="X3402">
        <v>649887</v>
      </c>
      <c r="Y3402">
        <v>660022</v>
      </c>
      <c r="Z3402">
        <v>670727</v>
      </c>
      <c r="AA3402">
        <v>681373</v>
      </c>
      <c r="AB3402">
        <v>691895</v>
      </c>
      <c r="AC3402">
        <v>701816</v>
      </c>
      <c r="AD3402">
        <v>712371</v>
      </c>
      <c r="AE3402" s="21" t="s">
        <v>1</v>
      </c>
    </row>
    <row r="3403" spans="1:31" x14ac:dyDescent="0.2">
      <c r="A3403" s="27" t="s">
        <v>70</v>
      </c>
      <c r="B3403" s="13" t="s">
        <v>70</v>
      </c>
      <c r="C3403" s="14">
        <v>729</v>
      </c>
      <c r="D3403" s="13" t="s">
        <v>70</v>
      </c>
      <c r="E3403" s="13" t="s">
        <v>487</v>
      </c>
      <c r="F3403" s="13" t="s">
        <v>313</v>
      </c>
      <c r="G3403" s="14" t="s">
        <v>319</v>
      </c>
      <c r="H3403" s="205">
        <v>538031</v>
      </c>
      <c r="I3403" s="205">
        <v>542854</v>
      </c>
      <c r="J3403" s="205">
        <v>551686</v>
      </c>
      <c r="K3403" s="205">
        <v>559058</v>
      </c>
      <c r="L3403" s="205">
        <v>566463</v>
      </c>
      <c r="M3403">
        <v>573793</v>
      </c>
      <c r="N3403">
        <v>579764</v>
      </c>
      <c r="O3403">
        <v>587774</v>
      </c>
      <c r="P3403">
        <v>596333</v>
      </c>
      <c r="Q3403">
        <v>604754</v>
      </c>
      <c r="R3403">
        <v>613063</v>
      </c>
      <c r="S3403">
        <v>620430</v>
      </c>
      <c r="T3403">
        <v>629696</v>
      </c>
      <c r="U3403">
        <v>639834</v>
      </c>
      <c r="V3403">
        <v>650100</v>
      </c>
      <c r="W3403">
        <v>660190</v>
      </c>
      <c r="X3403">
        <v>668061</v>
      </c>
      <c r="Y3403">
        <v>678363</v>
      </c>
      <c r="Z3403">
        <v>689505</v>
      </c>
      <c r="AA3403">
        <v>700546</v>
      </c>
      <c r="AB3403">
        <v>711361</v>
      </c>
      <c r="AC3403">
        <v>721041</v>
      </c>
      <c r="AD3403">
        <v>731835</v>
      </c>
      <c r="AE3403" s="22" t="s">
        <v>1</v>
      </c>
    </row>
    <row r="3404" spans="1:31" x14ac:dyDescent="0.2">
      <c r="A3404" s="25" t="s">
        <v>70</v>
      </c>
      <c r="B3404" s="11" t="s">
        <v>70</v>
      </c>
      <c r="C3404" s="12">
        <v>729</v>
      </c>
      <c r="D3404" s="11" t="s">
        <v>70</v>
      </c>
      <c r="E3404" s="11" t="s">
        <v>441</v>
      </c>
      <c r="F3404" s="11" t="s">
        <v>312</v>
      </c>
      <c r="G3404" s="12" t="s">
        <v>355</v>
      </c>
      <c r="H3404" s="205">
        <v>509855</v>
      </c>
      <c r="I3404" s="205">
        <v>518142.00000000006</v>
      </c>
      <c r="J3404" s="205">
        <v>524935</v>
      </c>
      <c r="K3404" s="205">
        <v>532703</v>
      </c>
      <c r="L3404" s="205">
        <v>540086</v>
      </c>
      <c r="M3404">
        <v>547122</v>
      </c>
      <c r="N3404">
        <v>553877</v>
      </c>
      <c r="O3404">
        <v>560473</v>
      </c>
      <c r="P3404">
        <v>568592</v>
      </c>
      <c r="Q3404">
        <v>576665</v>
      </c>
      <c r="R3404">
        <v>584697</v>
      </c>
      <c r="S3404">
        <v>592731</v>
      </c>
      <c r="T3404">
        <v>600824</v>
      </c>
      <c r="U3404">
        <v>610342</v>
      </c>
      <c r="V3404">
        <v>620139</v>
      </c>
      <c r="W3404">
        <v>629946</v>
      </c>
      <c r="X3404">
        <v>639424</v>
      </c>
      <c r="Y3404">
        <v>648202</v>
      </c>
      <c r="Z3404">
        <v>658667</v>
      </c>
      <c r="AA3404">
        <v>669105</v>
      </c>
      <c r="AB3404">
        <v>679455</v>
      </c>
      <c r="AC3404">
        <v>689674</v>
      </c>
      <c r="AD3404">
        <v>699702</v>
      </c>
      <c r="AE3404" s="21" t="s">
        <v>1</v>
      </c>
    </row>
    <row r="3405" spans="1:31" x14ac:dyDescent="0.2">
      <c r="A3405" s="27" t="s">
        <v>70</v>
      </c>
      <c r="B3405" s="13" t="s">
        <v>70</v>
      </c>
      <c r="C3405" s="14">
        <v>729</v>
      </c>
      <c r="D3405" s="13" t="s">
        <v>70</v>
      </c>
      <c r="E3405" s="13" t="s">
        <v>488</v>
      </c>
      <c r="F3405" s="13" t="s">
        <v>313</v>
      </c>
      <c r="G3405" s="14" t="s">
        <v>355</v>
      </c>
      <c r="H3405" s="205">
        <v>523857.99999999994</v>
      </c>
      <c r="I3405" s="205">
        <v>532262</v>
      </c>
      <c r="J3405" s="205">
        <v>539426</v>
      </c>
      <c r="K3405" s="205">
        <v>547220</v>
      </c>
      <c r="L3405" s="205">
        <v>554998</v>
      </c>
      <c r="M3405">
        <v>562617</v>
      </c>
      <c r="N3405">
        <v>569901</v>
      </c>
      <c r="O3405">
        <v>576782</v>
      </c>
      <c r="P3405">
        <v>585318</v>
      </c>
      <c r="Q3405">
        <v>593674</v>
      </c>
      <c r="R3405">
        <v>601857</v>
      </c>
      <c r="S3405">
        <v>609933</v>
      </c>
      <c r="T3405">
        <v>617975</v>
      </c>
      <c r="U3405">
        <v>627693</v>
      </c>
      <c r="V3405">
        <v>637626</v>
      </c>
      <c r="W3405">
        <v>647508</v>
      </c>
      <c r="X3405">
        <v>657010</v>
      </c>
      <c r="Y3405">
        <v>665783</v>
      </c>
      <c r="Z3405">
        <v>676609</v>
      </c>
      <c r="AA3405">
        <v>687394</v>
      </c>
      <c r="AB3405">
        <v>698017</v>
      </c>
      <c r="AC3405">
        <v>708375</v>
      </c>
      <c r="AD3405">
        <v>718338</v>
      </c>
      <c r="AE3405" s="22" t="s">
        <v>1</v>
      </c>
    </row>
    <row r="3406" spans="1:31" x14ac:dyDescent="0.2">
      <c r="A3406" s="25" t="s">
        <v>70</v>
      </c>
      <c r="B3406" s="11" t="s">
        <v>70</v>
      </c>
      <c r="C3406" s="12">
        <v>729</v>
      </c>
      <c r="D3406" s="11" t="s">
        <v>70</v>
      </c>
      <c r="E3406" s="11" t="s">
        <v>442</v>
      </c>
      <c r="F3406" s="11" t="s">
        <v>312</v>
      </c>
      <c r="G3406" s="12" t="s">
        <v>317</v>
      </c>
      <c r="H3406" s="205">
        <v>496653</v>
      </c>
      <c r="I3406" s="205">
        <v>505586</v>
      </c>
      <c r="J3406" s="205">
        <v>513323</v>
      </c>
      <c r="K3406" s="205">
        <v>521554</v>
      </c>
      <c r="L3406" s="205">
        <v>529367</v>
      </c>
      <c r="M3406">
        <v>536756</v>
      </c>
      <c r="N3406">
        <v>543746</v>
      </c>
      <c r="O3406">
        <v>550413</v>
      </c>
      <c r="P3406">
        <v>558548</v>
      </c>
      <c r="Q3406">
        <v>566600</v>
      </c>
      <c r="R3406">
        <v>574557</v>
      </c>
      <c r="S3406">
        <v>582449</v>
      </c>
      <c r="T3406">
        <v>590315</v>
      </c>
      <c r="U3406">
        <v>599436</v>
      </c>
      <c r="V3406">
        <v>608904</v>
      </c>
      <c r="W3406">
        <v>618492</v>
      </c>
      <c r="X3406">
        <v>627903</v>
      </c>
      <c r="Y3406">
        <v>636812</v>
      </c>
      <c r="Z3406">
        <v>647038</v>
      </c>
      <c r="AA3406">
        <v>657269</v>
      </c>
      <c r="AB3406">
        <v>667445</v>
      </c>
      <c r="AC3406">
        <v>677526</v>
      </c>
      <c r="AD3406">
        <v>687453</v>
      </c>
      <c r="AE3406" s="21" t="s">
        <v>1</v>
      </c>
    </row>
    <row r="3407" spans="1:31" x14ac:dyDescent="0.2">
      <c r="A3407" s="27" t="s">
        <v>70</v>
      </c>
      <c r="B3407" s="13" t="s">
        <v>70</v>
      </c>
      <c r="C3407" s="14">
        <v>729</v>
      </c>
      <c r="D3407" s="13" t="s">
        <v>70</v>
      </c>
      <c r="E3407" s="13" t="s">
        <v>489</v>
      </c>
      <c r="F3407" s="13" t="s">
        <v>313</v>
      </c>
      <c r="G3407" s="14" t="s">
        <v>317</v>
      </c>
      <c r="H3407" s="205">
        <v>509960</v>
      </c>
      <c r="I3407" s="205">
        <v>519018</v>
      </c>
      <c r="J3407" s="205">
        <v>527138</v>
      </c>
      <c r="K3407" s="205">
        <v>535364</v>
      </c>
      <c r="L3407" s="205">
        <v>543552</v>
      </c>
      <c r="M3407">
        <v>551523</v>
      </c>
      <c r="N3407">
        <v>559070</v>
      </c>
      <c r="O3407">
        <v>566084</v>
      </c>
      <c r="P3407">
        <v>574650</v>
      </c>
      <c r="Q3407">
        <v>583009</v>
      </c>
      <c r="R3407">
        <v>591147</v>
      </c>
      <c r="S3407">
        <v>599110</v>
      </c>
      <c r="T3407">
        <v>606951</v>
      </c>
      <c r="U3407">
        <v>616275</v>
      </c>
      <c r="V3407">
        <v>625876</v>
      </c>
      <c r="W3407">
        <v>635527</v>
      </c>
      <c r="X3407">
        <v>644936</v>
      </c>
      <c r="Y3407">
        <v>653789</v>
      </c>
      <c r="Z3407">
        <v>664304</v>
      </c>
      <c r="AA3407">
        <v>674829</v>
      </c>
      <c r="AB3407">
        <v>685252</v>
      </c>
      <c r="AC3407">
        <v>695479</v>
      </c>
      <c r="AD3407">
        <v>705388</v>
      </c>
      <c r="AE3407" s="22" t="s">
        <v>1</v>
      </c>
    </row>
    <row r="3408" spans="1:31" x14ac:dyDescent="0.2">
      <c r="A3408" s="25" t="s">
        <v>70</v>
      </c>
      <c r="B3408" s="11" t="s">
        <v>70</v>
      </c>
      <c r="C3408" s="12">
        <v>729</v>
      </c>
      <c r="D3408" s="11" t="s">
        <v>70</v>
      </c>
      <c r="E3408" s="11" t="s">
        <v>443</v>
      </c>
      <c r="F3408" s="11" t="s">
        <v>312</v>
      </c>
      <c r="G3408" s="12" t="s">
        <v>356</v>
      </c>
      <c r="H3408" s="205">
        <v>483600</v>
      </c>
      <c r="I3408" s="205">
        <v>493049</v>
      </c>
      <c r="J3408" s="205">
        <v>501579</v>
      </c>
      <c r="K3408" s="205">
        <v>510293</v>
      </c>
      <c r="L3408" s="205">
        <v>518544.99999999994</v>
      </c>
      <c r="M3408">
        <v>526346</v>
      </c>
      <c r="N3408">
        <v>533659</v>
      </c>
      <c r="O3408">
        <v>540517</v>
      </c>
      <c r="P3408">
        <v>548728</v>
      </c>
      <c r="Q3408">
        <v>556808</v>
      </c>
      <c r="R3408">
        <v>564763</v>
      </c>
      <c r="S3408">
        <v>572594</v>
      </c>
      <c r="T3408">
        <v>580326</v>
      </c>
      <c r="U3408">
        <v>589073</v>
      </c>
      <c r="V3408">
        <v>598224</v>
      </c>
      <c r="W3408">
        <v>607567</v>
      </c>
      <c r="X3408">
        <v>616860</v>
      </c>
      <c r="Y3408">
        <v>625817</v>
      </c>
      <c r="Z3408">
        <v>635811</v>
      </c>
      <c r="AA3408">
        <v>645833</v>
      </c>
      <c r="AB3408">
        <v>655834</v>
      </c>
      <c r="AC3408">
        <v>665774</v>
      </c>
      <c r="AD3408">
        <v>675597</v>
      </c>
      <c r="AE3408" s="21" t="s">
        <v>1</v>
      </c>
    </row>
    <row r="3409" spans="1:31" x14ac:dyDescent="0.2">
      <c r="A3409" s="27" t="s">
        <v>70</v>
      </c>
      <c r="B3409" s="13" t="s">
        <v>70</v>
      </c>
      <c r="C3409" s="14">
        <v>729</v>
      </c>
      <c r="D3409" s="13" t="s">
        <v>70</v>
      </c>
      <c r="E3409" s="13" t="s">
        <v>490</v>
      </c>
      <c r="F3409" s="13" t="s">
        <v>313</v>
      </c>
      <c r="G3409" s="14" t="s">
        <v>356</v>
      </c>
      <c r="H3409" s="205">
        <v>496299</v>
      </c>
      <c r="I3409" s="205">
        <v>505881</v>
      </c>
      <c r="J3409" s="205">
        <v>514807</v>
      </c>
      <c r="K3409" s="205">
        <v>523482</v>
      </c>
      <c r="L3409" s="205">
        <v>532082</v>
      </c>
      <c r="M3409">
        <v>540457</v>
      </c>
      <c r="N3409">
        <v>548343</v>
      </c>
      <c r="O3409">
        <v>555596</v>
      </c>
      <c r="P3409">
        <v>564253</v>
      </c>
      <c r="Q3409">
        <v>572662</v>
      </c>
      <c r="R3409">
        <v>580829</v>
      </c>
      <c r="S3409">
        <v>588767</v>
      </c>
      <c r="T3409">
        <v>596509</v>
      </c>
      <c r="U3409">
        <v>605467</v>
      </c>
      <c r="V3409">
        <v>614757</v>
      </c>
      <c r="W3409">
        <v>624166</v>
      </c>
      <c r="X3409">
        <v>633448</v>
      </c>
      <c r="Y3409">
        <v>642323</v>
      </c>
      <c r="Z3409">
        <v>652536</v>
      </c>
      <c r="AA3409">
        <v>662799</v>
      </c>
      <c r="AB3409">
        <v>673019</v>
      </c>
      <c r="AC3409">
        <v>683104</v>
      </c>
      <c r="AD3409">
        <v>692941</v>
      </c>
      <c r="AE3409" s="22" t="s">
        <v>1</v>
      </c>
    </row>
    <row r="3410" spans="1:31" x14ac:dyDescent="0.2">
      <c r="A3410" s="25" t="s">
        <v>70</v>
      </c>
      <c r="B3410" s="11" t="s">
        <v>70</v>
      </c>
      <c r="C3410" s="12">
        <v>729</v>
      </c>
      <c r="D3410" s="11" t="s">
        <v>70</v>
      </c>
      <c r="E3410" s="11" t="s">
        <v>444</v>
      </c>
      <c r="F3410" s="11" t="s">
        <v>312</v>
      </c>
      <c r="G3410" s="12" t="s">
        <v>327</v>
      </c>
      <c r="H3410" s="205">
        <v>470673</v>
      </c>
      <c r="I3410" s="205">
        <v>480519</v>
      </c>
      <c r="J3410" s="205">
        <v>489701</v>
      </c>
      <c r="K3410" s="205">
        <v>498924</v>
      </c>
      <c r="L3410" s="205">
        <v>507628</v>
      </c>
      <c r="M3410">
        <v>515844.00000000006</v>
      </c>
      <c r="N3410">
        <v>523554</v>
      </c>
      <c r="O3410">
        <v>530705</v>
      </c>
      <c r="P3410">
        <v>539058</v>
      </c>
      <c r="Q3410">
        <v>547223</v>
      </c>
      <c r="R3410">
        <v>555221</v>
      </c>
      <c r="S3410">
        <v>563068</v>
      </c>
      <c r="T3410">
        <v>570754</v>
      </c>
      <c r="U3410">
        <v>579150</v>
      </c>
      <c r="V3410">
        <v>588003</v>
      </c>
      <c r="W3410">
        <v>597111</v>
      </c>
      <c r="X3410">
        <v>606245</v>
      </c>
      <c r="Y3410">
        <v>615185</v>
      </c>
      <c r="Z3410">
        <v>624955</v>
      </c>
      <c r="AA3410">
        <v>634770</v>
      </c>
      <c r="AB3410">
        <v>644591</v>
      </c>
      <c r="AC3410">
        <v>654388</v>
      </c>
      <c r="AD3410">
        <v>664103</v>
      </c>
      <c r="AE3410" s="21" t="s">
        <v>1</v>
      </c>
    </row>
    <row r="3411" spans="1:31" x14ac:dyDescent="0.2">
      <c r="A3411" s="27" t="s">
        <v>70</v>
      </c>
      <c r="B3411" s="13" t="s">
        <v>70</v>
      </c>
      <c r="C3411" s="14">
        <v>729</v>
      </c>
      <c r="D3411" s="13" t="s">
        <v>70</v>
      </c>
      <c r="E3411" s="13" t="s">
        <v>491</v>
      </c>
      <c r="F3411" s="13" t="s">
        <v>313</v>
      </c>
      <c r="G3411" s="14" t="s">
        <v>327</v>
      </c>
      <c r="H3411" s="205">
        <v>482838</v>
      </c>
      <c r="I3411" s="205">
        <v>492826</v>
      </c>
      <c r="J3411" s="205">
        <v>502416</v>
      </c>
      <c r="K3411" s="205">
        <v>511566</v>
      </c>
      <c r="L3411" s="205">
        <v>520587.99999999994</v>
      </c>
      <c r="M3411">
        <v>529362</v>
      </c>
      <c r="N3411">
        <v>537651</v>
      </c>
      <c r="O3411">
        <v>545235</v>
      </c>
      <c r="P3411">
        <v>554051</v>
      </c>
      <c r="Q3411">
        <v>562563</v>
      </c>
      <c r="R3411">
        <v>570800</v>
      </c>
      <c r="S3411">
        <v>578794</v>
      </c>
      <c r="T3411">
        <v>586531</v>
      </c>
      <c r="U3411">
        <v>595161</v>
      </c>
      <c r="V3411">
        <v>604162</v>
      </c>
      <c r="W3411">
        <v>613344</v>
      </c>
      <c r="X3411">
        <v>622476</v>
      </c>
      <c r="Y3411">
        <v>631328</v>
      </c>
      <c r="Z3411">
        <v>641254</v>
      </c>
      <c r="AA3411">
        <v>651258</v>
      </c>
      <c r="AB3411">
        <v>661266</v>
      </c>
      <c r="AC3411">
        <v>671201</v>
      </c>
      <c r="AD3411">
        <v>680954</v>
      </c>
      <c r="AE3411" s="22" t="s">
        <v>1</v>
      </c>
    </row>
    <row r="3412" spans="1:31" x14ac:dyDescent="0.2">
      <c r="A3412" s="25" t="s">
        <v>70</v>
      </c>
      <c r="B3412" s="11" t="s">
        <v>70</v>
      </c>
      <c r="C3412" s="12">
        <v>729</v>
      </c>
      <c r="D3412" s="11" t="s">
        <v>70</v>
      </c>
      <c r="E3412" s="11" t="s">
        <v>445</v>
      </c>
      <c r="F3412" s="11" t="s">
        <v>312</v>
      </c>
      <c r="G3412" s="12" t="s">
        <v>320</v>
      </c>
      <c r="H3412" s="205">
        <v>457876</v>
      </c>
      <c r="I3412" s="205">
        <v>467984</v>
      </c>
      <c r="J3412" s="205">
        <v>477689</v>
      </c>
      <c r="K3412" s="205">
        <v>487327</v>
      </c>
      <c r="L3412" s="205">
        <v>496625</v>
      </c>
      <c r="M3412">
        <v>505265</v>
      </c>
      <c r="N3412">
        <v>513366.99999999994</v>
      </c>
      <c r="O3412">
        <v>520900.99999999994</v>
      </c>
      <c r="P3412">
        <v>529404</v>
      </c>
      <c r="Q3412">
        <v>537776</v>
      </c>
      <c r="R3412">
        <v>545868</v>
      </c>
      <c r="S3412">
        <v>553773</v>
      </c>
      <c r="T3412">
        <v>561495</v>
      </c>
      <c r="U3412">
        <v>569630</v>
      </c>
      <c r="V3412">
        <v>578144</v>
      </c>
      <c r="W3412">
        <v>587030</v>
      </c>
      <c r="X3412">
        <v>596012</v>
      </c>
      <c r="Y3412">
        <v>604881</v>
      </c>
      <c r="Z3412">
        <v>614424</v>
      </c>
      <c r="AA3412">
        <v>624053</v>
      </c>
      <c r="AB3412">
        <v>633693</v>
      </c>
      <c r="AC3412">
        <v>643339</v>
      </c>
      <c r="AD3412">
        <v>652942</v>
      </c>
      <c r="AE3412" s="21" t="s">
        <v>1</v>
      </c>
    </row>
    <row r="3413" spans="1:31" x14ac:dyDescent="0.2">
      <c r="A3413" s="27" t="s">
        <v>70</v>
      </c>
      <c r="B3413" s="13" t="s">
        <v>70</v>
      </c>
      <c r="C3413" s="14">
        <v>729</v>
      </c>
      <c r="D3413" s="13" t="s">
        <v>70</v>
      </c>
      <c r="E3413" s="13" t="s">
        <v>492</v>
      </c>
      <c r="F3413" s="13" t="s">
        <v>313</v>
      </c>
      <c r="G3413" s="14" t="s">
        <v>320</v>
      </c>
      <c r="H3413" s="205">
        <v>469547</v>
      </c>
      <c r="I3413" s="205">
        <v>479826</v>
      </c>
      <c r="J3413" s="205">
        <v>489952</v>
      </c>
      <c r="K3413" s="205">
        <v>499482</v>
      </c>
      <c r="L3413" s="205">
        <v>509069</v>
      </c>
      <c r="M3413">
        <v>518243.00000000006</v>
      </c>
      <c r="N3413">
        <v>526924</v>
      </c>
      <c r="O3413">
        <v>534916</v>
      </c>
      <c r="P3413">
        <v>543885</v>
      </c>
      <c r="Q3413">
        <v>552643</v>
      </c>
      <c r="R3413">
        <v>560998</v>
      </c>
      <c r="S3413">
        <v>569081</v>
      </c>
      <c r="T3413">
        <v>576901</v>
      </c>
      <c r="U3413">
        <v>585280</v>
      </c>
      <c r="V3413">
        <v>593989</v>
      </c>
      <c r="W3413">
        <v>602960</v>
      </c>
      <c r="X3413">
        <v>611950</v>
      </c>
      <c r="Y3413">
        <v>620746</v>
      </c>
      <c r="Z3413">
        <v>630387</v>
      </c>
      <c r="AA3413">
        <v>640159</v>
      </c>
      <c r="AB3413">
        <v>649952</v>
      </c>
      <c r="AC3413">
        <v>659724</v>
      </c>
      <c r="AD3413">
        <v>669382</v>
      </c>
      <c r="AE3413" s="22" t="s">
        <v>1</v>
      </c>
    </row>
    <row r="3414" spans="1:31" x14ac:dyDescent="0.2">
      <c r="A3414" s="25" t="s">
        <v>70</v>
      </c>
      <c r="B3414" s="11" t="s">
        <v>70</v>
      </c>
      <c r="C3414" s="12">
        <v>729</v>
      </c>
      <c r="D3414" s="11" t="s">
        <v>70</v>
      </c>
      <c r="E3414" s="11" t="s">
        <v>446</v>
      </c>
      <c r="F3414" s="11" t="s">
        <v>312</v>
      </c>
      <c r="G3414" s="12" t="s">
        <v>326</v>
      </c>
      <c r="H3414" s="205">
        <v>445214</v>
      </c>
      <c r="I3414" s="205">
        <v>455467</v>
      </c>
      <c r="J3414" s="205">
        <v>465539</v>
      </c>
      <c r="K3414" s="205">
        <v>475443</v>
      </c>
      <c r="L3414" s="205">
        <v>485300</v>
      </c>
      <c r="M3414">
        <v>494621</v>
      </c>
      <c r="N3414">
        <v>503120</v>
      </c>
      <c r="O3414">
        <v>511029</v>
      </c>
      <c r="P3414">
        <v>519664.99999999994</v>
      </c>
      <c r="Q3414">
        <v>528278</v>
      </c>
      <c r="R3414">
        <v>536642</v>
      </c>
      <c r="S3414">
        <v>544650</v>
      </c>
      <c r="T3414">
        <v>552444</v>
      </c>
      <c r="U3414">
        <v>560443</v>
      </c>
      <c r="V3414">
        <v>568673</v>
      </c>
      <c r="W3414">
        <v>577233</v>
      </c>
      <c r="X3414">
        <v>586071</v>
      </c>
      <c r="Y3414">
        <v>594872</v>
      </c>
      <c r="Z3414">
        <v>604181</v>
      </c>
      <c r="AA3414">
        <v>613625</v>
      </c>
      <c r="AB3414">
        <v>623115</v>
      </c>
      <c r="AC3414">
        <v>632605</v>
      </c>
      <c r="AD3414">
        <v>642086</v>
      </c>
      <c r="AE3414" s="21" t="s">
        <v>1</v>
      </c>
    </row>
    <row r="3415" spans="1:31" x14ac:dyDescent="0.2">
      <c r="A3415" s="27" t="s">
        <v>70</v>
      </c>
      <c r="B3415" s="13" t="s">
        <v>70</v>
      </c>
      <c r="C3415" s="14">
        <v>729</v>
      </c>
      <c r="D3415" s="13" t="s">
        <v>70</v>
      </c>
      <c r="E3415" s="13" t="s">
        <v>493</v>
      </c>
      <c r="F3415" s="13" t="s">
        <v>313</v>
      </c>
      <c r="G3415" s="14" t="s">
        <v>326</v>
      </c>
      <c r="H3415" s="205">
        <v>456396</v>
      </c>
      <c r="I3415" s="205">
        <v>466865</v>
      </c>
      <c r="J3415" s="205">
        <v>477398</v>
      </c>
      <c r="K3415" s="205">
        <v>487161</v>
      </c>
      <c r="L3415" s="205">
        <v>497274</v>
      </c>
      <c r="M3415">
        <v>507109</v>
      </c>
      <c r="N3415">
        <v>516176.00000000006</v>
      </c>
      <c r="O3415">
        <v>524557</v>
      </c>
      <c r="P3415">
        <v>533639</v>
      </c>
      <c r="Q3415">
        <v>542670</v>
      </c>
      <c r="R3415">
        <v>551358</v>
      </c>
      <c r="S3415">
        <v>559572</v>
      </c>
      <c r="T3415">
        <v>567502</v>
      </c>
      <c r="U3415">
        <v>575730</v>
      </c>
      <c r="V3415">
        <v>584201</v>
      </c>
      <c r="W3415">
        <v>592918</v>
      </c>
      <c r="X3415">
        <v>601778</v>
      </c>
      <c r="Y3415">
        <v>610518</v>
      </c>
      <c r="Z3415">
        <v>619877</v>
      </c>
      <c r="AA3415">
        <v>629421</v>
      </c>
      <c r="AB3415">
        <v>639036</v>
      </c>
      <c r="AC3415">
        <v>648638</v>
      </c>
      <c r="AD3415">
        <v>658182</v>
      </c>
      <c r="AE3415" s="22" t="s">
        <v>1</v>
      </c>
    </row>
    <row r="3416" spans="1:31" x14ac:dyDescent="0.2">
      <c r="A3416" s="25" t="s">
        <v>70</v>
      </c>
      <c r="B3416" s="11" t="s">
        <v>70</v>
      </c>
      <c r="C3416" s="12">
        <v>729</v>
      </c>
      <c r="D3416" s="11" t="s">
        <v>70</v>
      </c>
      <c r="E3416" s="11" t="s">
        <v>447</v>
      </c>
      <c r="F3416" s="11" t="s">
        <v>312</v>
      </c>
      <c r="G3416" s="12" t="s">
        <v>318</v>
      </c>
      <c r="H3416" s="205">
        <v>432526</v>
      </c>
      <c r="I3416" s="205">
        <v>442992</v>
      </c>
      <c r="J3416" s="205">
        <v>453295</v>
      </c>
      <c r="K3416" s="205">
        <v>463318</v>
      </c>
      <c r="L3416" s="205">
        <v>473536</v>
      </c>
      <c r="M3416">
        <v>483560</v>
      </c>
      <c r="N3416">
        <v>492832</v>
      </c>
      <c r="O3416">
        <v>501112</v>
      </c>
      <c r="P3416">
        <v>509787</v>
      </c>
      <c r="Q3416">
        <v>518599.00000000006</v>
      </c>
      <c r="R3416">
        <v>527296</v>
      </c>
      <c r="S3416">
        <v>535642</v>
      </c>
      <c r="T3416">
        <v>543550</v>
      </c>
      <c r="U3416">
        <v>551468</v>
      </c>
      <c r="V3416">
        <v>559555</v>
      </c>
      <c r="W3416">
        <v>567810</v>
      </c>
      <c r="X3416">
        <v>576336</v>
      </c>
      <c r="Y3416">
        <v>585073</v>
      </c>
      <c r="Z3416">
        <v>594201</v>
      </c>
      <c r="AA3416">
        <v>603444</v>
      </c>
      <c r="AB3416">
        <v>612790</v>
      </c>
      <c r="AC3416">
        <v>622167</v>
      </c>
      <c r="AD3416">
        <v>631517</v>
      </c>
      <c r="AE3416" s="21" t="s">
        <v>1</v>
      </c>
    </row>
    <row r="3417" spans="1:31" x14ac:dyDescent="0.2">
      <c r="A3417" s="27" t="s">
        <v>70</v>
      </c>
      <c r="B3417" s="13" t="s">
        <v>70</v>
      </c>
      <c r="C3417" s="14">
        <v>729</v>
      </c>
      <c r="D3417" s="13" t="s">
        <v>70</v>
      </c>
      <c r="E3417" s="13" t="s">
        <v>494</v>
      </c>
      <c r="F3417" s="13" t="s">
        <v>313</v>
      </c>
      <c r="G3417" s="14" t="s">
        <v>318</v>
      </c>
      <c r="H3417" s="205">
        <v>443312</v>
      </c>
      <c r="I3417" s="205">
        <v>453925</v>
      </c>
      <c r="J3417" s="205">
        <v>464751</v>
      </c>
      <c r="K3417" s="205">
        <v>474635</v>
      </c>
      <c r="L3417" s="205">
        <v>485077</v>
      </c>
      <c r="M3417">
        <v>495589</v>
      </c>
      <c r="N3417">
        <v>505421</v>
      </c>
      <c r="O3417">
        <v>514179</v>
      </c>
      <c r="P3417">
        <v>523263.00000000006</v>
      </c>
      <c r="Q3417">
        <v>532494</v>
      </c>
      <c r="R3417">
        <v>541576</v>
      </c>
      <c r="S3417">
        <v>550210</v>
      </c>
      <c r="T3417">
        <v>558284</v>
      </c>
      <c r="U3417">
        <v>566389</v>
      </c>
      <c r="V3417">
        <v>574728</v>
      </c>
      <c r="W3417">
        <v>583222</v>
      </c>
      <c r="X3417">
        <v>591866</v>
      </c>
      <c r="Y3417">
        <v>600557</v>
      </c>
      <c r="Z3417">
        <v>609675</v>
      </c>
      <c r="AA3417">
        <v>618984</v>
      </c>
      <c r="AB3417">
        <v>628428</v>
      </c>
      <c r="AC3417">
        <v>637905</v>
      </c>
      <c r="AD3417">
        <v>647323</v>
      </c>
      <c r="AE3417" s="22" t="s">
        <v>1</v>
      </c>
    </row>
    <row r="3418" spans="1:31" x14ac:dyDescent="0.2">
      <c r="A3418" s="25" t="s">
        <v>70</v>
      </c>
      <c r="B3418" s="11" t="s">
        <v>70</v>
      </c>
      <c r="C3418" s="12">
        <v>729</v>
      </c>
      <c r="D3418" s="11" t="s">
        <v>70</v>
      </c>
      <c r="E3418" s="11" t="s">
        <v>448</v>
      </c>
      <c r="F3418" s="11" t="s">
        <v>312</v>
      </c>
      <c r="G3418" s="12" t="s">
        <v>333</v>
      </c>
      <c r="H3418" s="205">
        <v>419733</v>
      </c>
      <c r="I3418" s="205">
        <v>430363</v>
      </c>
      <c r="J3418" s="205">
        <v>441002</v>
      </c>
      <c r="K3418" s="205">
        <v>451103</v>
      </c>
      <c r="L3418" s="205">
        <v>461427</v>
      </c>
      <c r="M3418">
        <v>471910</v>
      </c>
      <c r="N3418">
        <v>482031</v>
      </c>
      <c r="O3418">
        <v>491177</v>
      </c>
      <c r="P3418">
        <v>499854</v>
      </c>
      <c r="Q3418">
        <v>508714</v>
      </c>
      <c r="R3418">
        <v>517674.99999999994</v>
      </c>
      <c r="S3418">
        <v>526446</v>
      </c>
      <c r="T3418">
        <v>534759</v>
      </c>
      <c r="U3418">
        <v>542605</v>
      </c>
      <c r="V3418">
        <v>550654</v>
      </c>
      <c r="W3418">
        <v>558760</v>
      </c>
      <c r="X3418">
        <v>566960</v>
      </c>
      <c r="Y3418">
        <v>575399</v>
      </c>
      <c r="Z3418">
        <v>584414</v>
      </c>
      <c r="AA3418">
        <v>593493</v>
      </c>
      <c r="AB3418">
        <v>602671</v>
      </c>
      <c r="AC3418">
        <v>611945</v>
      </c>
      <c r="AD3418">
        <v>621218</v>
      </c>
      <c r="AE3418" s="21" t="s">
        <v>1</v>
      </c>
    </row>
    <row r="3419" spans="1:31" x14ac:dyDescent="0.2">
      <c r="A3419" s="27" t="s">
        <v>70</v>
      </c>
      <c r="B3419" s="13" t="s">
        <v>70</v>
      </c>
      <c r="C3419" s="14">
        <v>729</v>
      </c>
      <c r="D3419" s="13" t="s">
        <v>70</v>
      </c>
      <c r="E3419" s="13" t="s">
        <v>495</v>
      </c>
      <c r="F3419" s="13" t="s">
        <v>313</v>
      </c>
      <c r="G3419" s="14" t="s">
        <v>333</v>
      </c>
      <c r="H3419" s="205">
        <v>430244</v>
      </c>
      <c r="I3419" s="205">
        <v>440933</v>
      </c>
      <c r="J3419" s="205">
        <v>452007</v>
      </c>
      <c r="K3419" s="205">
        <v>462012</v>
      </c>
      <c r="L3419" s="205">
        <v>472561</v>
      </c>
      <c r="M3419">
        <v>483504</v>
      </c>
      <c r="N3419">
        <v>494171</v>
      </c>
      <c r="O3419">
        <v>503802</v>
      </c>
      <c r="P3419">
        <v>512852.99999999994</v>
      </c>
      <c r="Q3419">
        <v>522099.00000000006</v>
      </c>
      <c r="R3419">
        <v>531468</v>
      </c>
      <c r="S3419">
        <v>540617</v>
      </c>
      <c r="T3419">
        <v>549199</v>
      </c>
      <c r="U3419">
        <v>557183</v>
      </c>
      <c r="V3419">
        <v>565443</v>
      </c>
      <c r="W3419">
        <v>573825</v>
      </c>
      <c r="X3419">
        <v>582261</v>
      </c>
      <c r="Y3419">
        <v>590777</v>
      </c>
      <c r="Z3419">
        <v>599713</v>
      </c>
      <c r="AA3419">
        <v>608809</v>
      </c>
      <c r="AB3419">
        <v>618063</v>
      </c>
      <c r="AC3419">
        <v>627427</v>
      </c>
      <c r="AD3419">
        <v>636774</v>
      </c>
      <c r="AE3419" s="22" t="s">
        <v>1</v>
      </c>
    </row>
    <row r="3420" spans="1:31" x14ac:dyDescent="0.2">
      <c r="A3420" s="25" t="s">
        <v>70</v>
      </c>
      <c r="B3420" s="11" t="s">
        <v>70</v>
      </c>
      <c r="C3420" s="12">
        <v>729</v>
      </c>
      <c r="D3420" s="11" t="s">
        <v>70</v>
      </c>
      <c r="E3420" s="11" t="s">
        <v>449</v>
      </c>
      <c r="F3420" s="11" t="s">
        <v>312</v>
      </c>
      <c r="G3420" s="12" t="s">
        <v>340</v>
      </c>
      <c r="H3420" s="205">
        <v>406895</v>
      </c>
      <c r="I3420" s="205">
        <v>417494</v>
      </c>
      <c r="J3420" s="205">
        <v>428426</v>
      </c>
      <c r="K3420" s="205">
        <v>438827</v>
      </c>
      <c r="L3420" s="205">
        <v>449232</v>
      </c>
      <c r="M3420">
        <v>459810</v>
      </c>
      <c r="N3420">
        <v>470490</v>
      </c>
      <c r="O3420">
        <v>480633</v>
      </c>
      <c r="P3420">
        <v>489887</v>
      </c>
      <c r="Q3420">
        <v>498761</v>
      </c>
      <c r="R3420">
        <v>507779</v>
      </c>
      <c r="S3420">
        <v>516881.99999999994</v>
      </c>
      <c r="T3420">
        <v>525711</v>
      </c>
      <c r="U3420">
        <v>533814</v>
      </c>
      <c r="V3420">
        <v>541819</v>
      </c>
      <c r="W3420">
        <v>549930</v>
      </c>
      <c r="X3420">
        <v>557978</v>
      </c>
      <c r="Y3420">
        <v>566071</v>
      </c>
      <c r="Z3420">
        <v>574734</v>
      </c>
      <c r="AA3420">
        <v>583718</v>
      </c>
      <c r="AB3420">
        <v>592751</v>
      </c>
      <c r="AC3420">
        <v>601889</v>
      </c>
      <c r="AD3420">
        <v>611100</v>
      </c>
      <c r="AE3420" s="21" t="s">
        <v>1</v>
      </c>
    </row>
    <row r="3421" spans="1:31" x14ac:dyDescent="0.2">
      <c r="A3421" s="27" t="s">
        <v>70</v>
      </c>
      <c r="B3421" s="13" t="s">
        <v>70</v>
      </c>
      <c r="C3421" s="14">
        <v>729</v>
      </c>
      <c r="D3421" s="13" t="s">
        <v>70</v>
      </c>
      <c r="E3421" s="13" t="s">
        <v>496</v>
      </c>
      <c r="F3421" s="13" t="s">
        <v>313</v>
      </c>
      <c r="G3421" s="14" t="s">
        <v>340</v>
      </c>
      <c r="H3421" s="205">
        <v>417176</v>
      </c>
      <c r="I3421" s="205">
        <v>427845</v>
      </c>
      <c r="J3421" s="205">
        <v>439092</v>
      </c>
      <c r="K3421" s="205">
        <v>449275</v>
      </c>
      <c r="L3421" s="205">
        <v>459944</v>
      </c>
      <c r="M3421">
        <v>470985</v>
      </c>
      <c r="N3421">
        <v>482192</v>
      </c>
      <c r="O3421">
        <v>492822</v>
      </c>
      <c r="P3421">
        <v>502423</v>
      </c>
      <c r="Q3421">
        <v>511655</v>
      </c>
      <c r="R3421">
        <v>521051.00000000006</v>
      </c>
      <c r="S3421">
        <v>530574</v>
      </c>
      <c r="T3421">
        <v>539791</v>
      </c>
      <c r="U3421">
        <v>548073</v>
      </c>
      <c r="V3421">
        <v>556247</v>
      </c>
      <c r="W3421">
        <v>564594</v>
      </c>
      <c r="X3421">
        <v>572940</v>
      </c>
      <c r="Y3421">
        <v>581264</v>
      </c>
      <c r="Z3421">
        <v>589904</v>
      </c>
      <c r="AA3421">
        <v>598845</v>
      </c>
      <c r="AB3421">
        <v>607916</v>
      </c>
      <c r="AC3421">
        <v>617136</v>
      </c>
      <c r="AD3421">
        <v>626426</v>
      </c>
      <c r="AE3421" s="22" t="s">
        <v>1</v>
      </c>
    </row>
    <row r="3422" spans="1:31" x14ac:dyDescent="0.2">
      <c r="A3422" s="25" t="s">
        <v>70</v>
      </c>
      <c r="B3422" s="11" t="s">
        <v>70</v>
      </c>
      <c r="C3422" s="12">
        <v>729</v>
      </c>
      <c r="D3422" s="11" t="s">
        <v>70</v>
      </c>
      <c r="E3422" s="11" t="s">
        <v>450</v>
      </c>
      <c r="F3422" s="11" t="s">
        <v>312</v>
      </c>
      <c r="G3422" s="12" t="s">
        <v>329</v>
      </c>
      <c r="H3422" s="205">
        <v>394329</v>
      </c>
      <c r="I3422" s="205">
        <v>404482</v>
      </c>
      <c r="J3422" s="205">
        <v>415473</v>
      </c>
      <c r="K3422" s="205">
        <v>426242</v>
      </c>
      <c r="L3422" s="205">
        <v>436964</v>
      </c>
      <c r="M3422">
        <v>447627</v>
      </c>
      <c r="N3422">
        <v>458393</v>
      </c>
      <c r="O3422">
        <v>469197</v>
      </c>
      <c r="P3422">
        <v>479284</v>
      </c>
      <c r="Q3422">
        <v>488757</v>
      </c>
      <c r="R3422">
        <v>497804</v>
      </c>
      <c r="S3422">
        <v>506973</v>
      </c>
      <c r="T3422">
        <v>516200.00000000006</v>
      </c>
      <c r="U3422">
        <v>524754</v>
      </c>
      <c r="V3422">
        <v>533024</v>
      </c>
      <c r="W3422">
        <v>541122</v>
      </c>
      <c r="X3422">
        <v>549219</v>
      </c>
      <c r="Y3422">
        <v>557158</v>
      </c>
      <c r="Z3422">
        <v>565389</v>
      </c>
      <c r="AA3422">
        <v>574033</v>
      </c>
      <c r="AB3422">
        <v>582988</v>
      </c>
      <c r="AC3422">
        <v>591999</v>
      </c>
      <c r="AD3422">
        <v>601106</v>
      </c>
      <c r="AE3422" s="21" t="s">
        <v>1</v>
      </c>
    </row>
    <row r="3423" spans="1:31" x14ac:dyDescent="0.2">
      <c r="A3423" s="27" t="s">
        <v>70</v>
      </c>
      <c r="B3423" s="13" t="s">
        <v>70</v>
      </c>
      <c r="C3423" s="14">
        <v>729</v>
      </c>
      <c r="D3423" s="13" t="s">
        <v>70</v>
      </c>
      <c r="E3423" s="13" t="s">
        <v>497</v>
      </c>
      <c r="F3423" s="13" t="s">
        <v>313</v>
      </c>
      <c r="G3423" s="14" t="s">
        <v>329</v>
      </c>
      <c r="H3423" s="205">
        <v>404349</v>
      </c>
      <c r="I3423" s="205">
        <v>414662</v>
      </c>
      <c r="J3423" s="205">
        <v>425967</v>
      </c>
      <c r="K3423" s="205">
        <v>436337</v>
      </c>
      <c r="L3423" s="205">
        <v>447197</v>
      </c>
      <c r="M3423">
        <v>458362</v>
      </c>
      <c r="N3423">
        <v>469662</v>
      </c>
      <c r="O3423">
        <v>480946</v>
      </c>
      <c r="P3423">
        <v>491360</v>
      </c>
      <c r="Q3423">
        <v>501169</v>
      </c>
      <c r="R3423">
        <v>510570</v>
      </c>
      <c r="S3423">
        <v>520133.00000000006</v>
      </c>
      <c r="T3423">
        <v>529811</v>
      </c>
      <c r="U3423">
        <v>538625</v>
      </c>
      <c r="V3423">
        <v>547110</v>
      </c>
      <c r="W3423">
        <v>555405</v>
      </c>
      <c r="X3423">
        <v>563763</v>
      </c>
      <c r="Y3423">
        <v>572019</v>
      </c>
      <c r="Z3423">
        <v>580345</v>
      </c>
      <c r="AA3423">
        <v>589007</v>
      </c>
      <c r="AB3423">
        <v>597951</v>
      </c>
      <c r="AC3423">
        <v>607016</v>
      </c>
      <c r="AD3423">
        <v>616207</v>
      </c>
      <c r="AE3423" s="22" t="s">
        <v>1</v>
      </c>
    </row>
    <row r="3424" spans="1:31" x14ac:dyDescent="0.2">
      <c r="A3424" s="25" t="s">
        <v>70</v>
      </c>
      <c r="B3424" s="11" t="s">
        <v>70</v>
      </c>
      <c r="C3424" s="12">
        <v>729</v>
      </c>
      <c r="D3424" s="11" t="s">
        <v>70</v>
      </c>
      <c r="E3424" s="11" t="s">
        <v>451</v>
      </c>
      <c r="F3424" s="11" t="s">
        <v>312</v>
      </c>
      <c r="G3424" s="12" t="s">
        <v>361</v>
      </c>
      <c r="H3424" s="205">
        <v>382186</v>
      </c>
      <c r="I3424" s="205">
        <v>391699</v>
      </c>
      <c r="J3424" s="205">
        <v>402280</v>
      </c>
      <c r="K3424" s="205">
        <v>413259</v>
      </c>
      <c r="L3424" s="205">
        <v>424361</v>
      </c>
      <c r="M3424">
        <v>435361</v>
      </c>
      <c r="N3424">
        <v>446217</v>
      </c>
      <c r="O3424">
        <v>457100</v>
      </c>
      <c r="P3424">
        <v>467768</v>
      </c>
      <c r="Q3424">
        <v>478093</v>
      </c>
      <c r="R3424">
        <v>487762</v>
      </c>
      <c r="S3424">
        <v>496972</v>
      </c>
      <c r="T3424">
        <v>506276</v>
      </c>
      <c r="U3424">
        <v>515227</v>
      </c>
      <c r="V3424">
        <v>523950.00000000006</v>
      </c>
      <c r="W3424">
        <v>532323</v>
      </c>
      <c r="X3424">
        <v>540439</v>
      </c>
      <c r="Y3424">
        <v>548471</v>
      </c>
      <c r="Z3424">
        <v>556451</v>
      </c>
      <c r="AA3424">
        <v>564671</v>
      </c>
      <c r="AB3424">
        <v>573298</v>
      </c>
      <c r="AC3424">
        <v>582249</v>
      </c>
      <c r="AD3424">
        <v>591246</v>
      </c>
      <c r="AE3424" s="21" t="s">
        <v>1</v>
      </c>
    </row>
    <row r="3425" spans="1:31" x14ac:dyDescent="0.2">
      <c r="A3425" s="27" t="s">
        <v>70</v>
      </c>
      <c r="B3425" s="13" t="s">
        <v>70</v>
      </c>
      <c r="C3425" s="14">
        <v>729</v>
      </c>
      <c r="D3425" s="13" t="s">
        <v>70</v>
      </c>
      <c r="E3425" s="13" t="s">
        <v>498</v>
      </c>
      <c r="F3425" s="13" t="s">
        <v>313</v>
      </c>
      <c r="G3425" s="14" t="s">
        <v>361</v>
      </c>
      <c r="H3425" s="205">
        <v>391962</v>
      </c>
      <c r="I3425" s="205">
        <v>401650</v>
      </c>
      <c r="J3425" s="205">
        <v>412652</v>
      </c>
      <c r="K3425" s="205">
        <v>423165</v>
      </c>
      <c r="L3425" s="205">
        <v>434217</v>
      </c>
      <c r="M3425">
        <v>445590</v>
      </c>
      <c r="N3425">
        <v>457025</v>
      </c>
      <c r="O3425">
        <v>468405</v>
      </c>
      <c r="P3425">
        <v>479380</v>
      </c>
      <c r="Q3425">
        <v>490021</v>
      </c>
      <c r="R3425">
        <v>500025</v>
      </c>
      <c r="S3425">
        <v>509612</v>
      </c>
      <c r="T3425">
        <v>519342.99999999994</v>
      </c>
      <c r="U3425">
        <v>528598</v>
      </c>
      <c r="V3425">
        <v>537618</v>
      </c>
      <c r="W3425">
        <v>546239</v>
      </c>
      <c r="X3425">
        <v>554582</v>
      </c>
      <c r="Y3425">
        <v>562897</v>
      </c>
      <c r="Z3425">
        <v>571044</v>
      </c>
      <c r="AA3425">
        <v>579403</v>
      </c>
      <c r="AB3425">
        <v>588085</v>
      </c>
      <c r="AC3425">
        <v>597050</v>
      </c>
      <c r="AD3425">
        <v>606115</v>
      </c>
      <c r="AE3425" s="22" t="s">
        <v>1</v>
      </c>
    </row>
    <row r="3426" spans="1:31" x14ac:dyDescent="0.2">
      <c r="A3426" s="25" t="s">
        <v>70</v>
      </c>
      <c r="B3426" s="11" t="s">
        <v>70</v>
      </c>
      <c r="C3426" s="12">
        <v>729</v>
      </c>
      <c r="D3426" s="11" t="s">
        <v>70</v>
      </c>
      <c r="E3426" s="11" t="s">
        <v>452</v>
      </c>
      <c r="F3426" s="11" t="s">
        <v>312</v>
      </c>
      <c r="G3426" s="12" t="s">
        <v>328</v>
      </c>
      <c r="H3426" s="205">
        <v>369572</v>
      </c>
      <c r="I3426" s="205">
        <v>379295</v>
      </c>
      <c r="J3426" s="205">
        <v>389273</v>
      </c>
      <c r="K3426" s="205">
        <v>400019</v>
      </c>
      <c r="L3426" s="205">
        <v>411339</v>
      </c>
      <c r="M3426">
        <v>422733</v>
      </c>
      <c r="N3426">
        <v>433948</v>
      </c>
      <c r="O3426">
        <v>444929</v>
      </c>
      <c r="P3426">
        <v>455577</v>
      </c>
      <c r="Q3426">
        <v>466493</v>
      </c>
      <c r="R3426">
        <v>477033</v>
      </c>
      <c r="S3426">
        <v>486889</v>
      </c>
      <c r="T3426">
        <v>496249</v>
      </c>
      <c r="U3426">
        <v>505282</v>
      </c>
      <c r="V3426">
        <v>514404</v>
      </c>
      <c r="W3426">
        <v>523232.99999999994</v>
      </c>
      <c r="X3426">
        <v>531634</v>
      </c>
      <c r="Y3426">
        <v>539718</v>
      </c>
      <c r="Z3426">
        <v>547735</v>
      </c>
      <c r="AA3426">
        <v>555710</v>
      </c>
      <c r="AB3426">
        <v>563919</v>
      </c>
      <c r="AC3426">
        <v>572554</v>
      </c>
      <c r="AD3426">
        <v>581509</v>
      </c>
      <c r="AE3426" s="21" t="s">
        <v>1</v>
      </c>
    </row>
    <row r="3427" spans="1:31" x14ac:dyDescent="0.2">
      <c r="A3427" s="27" t="s">
        <v>70</v>
      </c>
      <c r="B3427" s="13" t="s">
        <v>70</v>
      </c>
      <c r="C3427" s="14">
        <v>729</v>
      </c>
      <c r="D3427" s="13" t="s">
        <v>70</v>
      </c>
      <c r="E3427" s="13" t="s">
        <v>499</v>
      </c>
      <c r="F3427" s="13" t="s">
        <v>313</v>
      </c>
      <c r="G3427" s="14" t="s">
        <v>328</v>
      </c>
      <c r="H3427" s="205">
        <v>378797</v>
      </c>
      <c r="I3427" s="205">
        <v>389022</v>
      </c>
      <c r="J3427" s="205">
        <v>399440</v>
      </c>
      <c r="K3427" s="205">
        <v>409787</v>
      </c>
      <c r="L3427" s="205">
        <v>420979</v>
      </c>
      <c r="M3427">
        <v>432555</v>
      </c>
      <c r="N3427">
        <v>444223</v>
      </c>
      <c r="O3427">
        <v>455752</v>
      </c>
      <c r="P3427">
        <v>466718</v>
      </c>
      <c r="Q3427">
        <v>477933</v>
      </c>
      <c r="R3427">
        <v>488790</v>
      </c>
      <c r="S3427">
        <v>499007</v>
      </c>
      <c r="T3427">
        <v>508780</v>
      </c>
      <c r="U3427">
        <v>518076</v>
      </c>
      <c r="V3427">
        <v>527540</v>
      </c>
      <c r="W3427">
        <v>536703</v>
      </c>
      <c r="X3427">
        <v>545387</v>
      </c>
      <c r="Y3427">
        <v>553723</v>
      </c>
      <c r="Z3427">
        <v>561859</v>
      </c>
      <c r="AA3427">
        <v>570047</v>
      </c>
      <c r="AB3427">
        <v>578435</v>
      </c>
      <c r="AC3427">
        <v>587156</v>
      </c>
      <c r="AD3427">
        <v>596148</v>
      </c>
      <c r="AE3427" s="22" t="s">
        <v>1</v>
      </c>
    </row>
    <row r="3428" spans="1:31" x14ac:dyDescent="0.2">
      <c r="A3428" s="25" t="s">
        <v>70</v>
      </c>
      <c r="B3428" s="11" t="s">
        <v>70</v>
      </c>
      <c r="C3428" s="12">
        <v>729</v>
      </c>
      <c r="D3428" s="11" t="s">
        <v>70</v>
      </c>
      <c r="E3428" s="11" t="s">
        <v>453</v>
      </c>
      <c r="F3428" s="11" t="s">
        <v>312</v>
      </c>
      <c r="G3428" s="12" t="s">
        <v>337</v>
      </c>
      <c r="H3428" s="205">
        <v>356146</v>
      </c>
      <c r="I3428" s="205">
        <v>366443</v>
      </c>
      <c r="J3428" s="205">
        <v>376602</v>
      </c>
      <c r="K3428" s="205">
        <v>386952</v>
      </c>
      <c r="L3428" s="205">
        <v>398044</v>
      </c>
      <c r="M3428">
        <v>409663</v>
      </c>
      <c r="N3428">
        <v>421288</v>
      </c>
      <c r="O3428">
        <v>432652</v>
      </c>
      <c r="P3428">
        <v>443300</v>
      </c>
      <c r="Q3428">
        <v>454203</v>
      </c>
      <c r="R3428">
        <v>465346</v>
      </c>
      <c r="S3428">
        <v>476093</v>
      </c>
      <c r="T3428">
        <v>486121</v>
      </c>
      <c r="U3428">
        <v>495224</v>
      </c>
      <c r="V3428">
        <v>504436</v>
      </c>
      <c r="W3428">
        <v>513667.00000000006</v>
      </c>
      <c r="X3428">
        <v>522529</v>
      </c>
      <c r="Y3428">
        <v>530909</v>
      </c>
      <c r="Z3428">
        <v>538943</v>
      </c>
      <c r="AA3428">
        <v>546965</v>
      </c>
      <c r="AB3428">
        <v>554936</v>
      </c>
      <c r="AC3428">
        <v>563159</v>
      </c>
      <c r="AD3428">
        <v>571810</v>
      </c>
      <c r="AE3428" s="21" t="s">
        <v>1</v>
      </c>
    </row>
    <row r="3429" spans="1:31" x14ac:dyDescent="0.2">
      <c r="A3429" s="27" t="s">
        <v>70</v>
      </c>
      <c r="B3429" s="13" t="s">
        <v>70</v>
      </c>
      <c r="C3429" s="14">
        <v>729</v>
      </c>
      <c r="D3429" s="13" t="s">
        <v>70</v>
      </c>
      <c r="E3429" s="13" t="s">
        <v>500</v>
      </c>
      <c r="F3429" s="13" t="s">
        <v>313</v>
      </c>
      <c r="G3429" s="14" t="s">
        <v>337</v>
      </c>
      <c r="H3429" s="205">
        <v>364350</v>
      </c>
      <c r="I3429" s="205">
        <v>375564</v>
      </c>
      <c r="J3429" s="205">
        <v>386555</v>
      </c>
      <c r="K3429" s="205">
        <v>396496</v>
      </c>
      <c r="L3429" s="205">
        <v>407519</v>
      </c>
      <c r="M3429">
        <v>419237</v>
      </c>
      <c r="N3429">
        <v>431124</v>
      </c>
      <c r="O3429">
        <v>442916</v>
      </c>
      <c r="P3429">
        <v>453932</v>
      </c>
      <c r="Q3429">
        <v>465148</v>
      </c>
      <c r="R3429">
        <v>476592</v>
      </c>
      <c r="S3429">
        <v>487681</v>
      </c>
      <c r="T3429">
        <v>498112</v>
      </c>
      <c r="U3429">
        <v>507446</v>
      </c>
      <c r="V3429">
        <v>516962</v>
      </c>
      <c r="W3429">
        <v>526573</v>
      </c>
      <c r="X3429">
        <v>535805</v>
      </c>
      <c r="Y3429">
        <v>544500</v>
      </c>
      <c r="Z3429">
        <v>552609</v>
      </c>
      <c r="AA3429">
        <v>560799</v>
      </c>
      <c r="AB3429">
        <v>569025</v>
      </c>
      <c r="AC3429">
        <v>577461</v>
      </c>
      <c r="AD3429">
        <v>586227</v>
      </c>
      <c r="AE3429" s="22" t="s">
        <v>1</v>
      </c>
    </row>
    <row r="3430" spans="1:31" x14ac:dyDescent="0.2">
      <c r="A3430" s="25" t="s">
        <v>70</v>
      </c>
      <c r="B3430" s="11" t="s">
        <v>70</v>
      </c>
      <c r="C3430" s="12">
        <v>729</v>
      </c>
      <c r="D3430" s="11" t="s">
        <v>70</v>
      </c>
      <c r="E3430" s="11" t="s">
        <v>454</v>
      </c>
      <c r="F3430" s="11" t="s">
        <v>312</v>
      </c>
      <c r="G3430" s="12" t="s">
        <v>369</v>
      </c>
      <c r="H3430" s="205">
        <v>342433</v>
      </c>
      <c r="I3430" s="205">
        <v>352841</v>
      </c>
      <c r="J3430" s="205">
        <v>363504</v>
      </c>
      <c r="K3430" s="205">
        <v>374208</v>
      </c>
      <c r="L3430" s="205">
        <v>384908</v>
      </c>
      <c r="M3430">
        <v>396305</v>
      </c>
      <c r="N3430">
        <v>408165</v>
      </c>
      <c r="O3430">
        <v>419958</v>
      </c>
      <c r="P3430">
        <v>430909</v>
      </c>
      <c r="Q3430">
        <v>441817</v>
      </c>
      <c r="R3430">
        <v>452953</v>
      </c>
      <c r="S3430">
        <v>464316</v>
      </c>
      <c r="T3430">
        <v>475256</v>
      </c>
      <c r="U3430">
        <v>485057</v>
      </c>
      <c r="V3430">
        <v>494343</v>
      </c>
      <c r="W3430">
        <v>503673</v>
      </c>
      <c r="X3430">
        <v>512942</v>
      </c>
      <c r="Y3430">
        <v>521788</v>
      </c>
      <c r="Z3430">
        <v>530087</v>
      </c>
      <c r="AA3430">
        <v>538134</v>
      </c>
      <c r="AB3430">
        <v>546163</v>
      </c>
      <c r="AC3430">
        <v>554154</v>
      </c>
      <c r="AD3430">
        <v>562399</v>
      </c>
      <c r="AE3430" s="21" t="s">
        <v>1</v>
      </c>
    </row>
    <row r="3431" spans="1:31" x14ac:dyDescent="0.2">
      <c r="A3431" s="27" t="s">
        <v>70</v>
      </c>
      <c r="B3431" s="13" t="s">
        <v>70</v>
      </c>
      <c r="C3431" s="14">
        <v>729</v>
      </c>
      <c r="D3431" s="13" t="s">
        <v>70</v>
      </c>
      <c r="E3431" s="13" t="s">
        <v>501</v>
      </c>
      <c r="F3431" s="13" t="s">
        <v>313</v>
      </c>
      <c r="G3431" s="14" t="s">
        <v>369</v>
      </c>
      <c r="H3431" s="205">
        <v>349302</v>
      </c>
      <c r="I3431" s="205">
        <v>360786</v>
      </c>
      <c r="J3431" s="205">
        <v>372788</v>
      </c>
      <c r="K3431" s="205">
        <v>383515</v>
      </c>
      <c r="L3431" s="205">
        <v>394130</v>
      </c>
      <c r="M3431">
        <v>405681</v>
      </c>
      <c r="N3431">
        <v>417720</v>
      </c>
      <c r="O3431">
        <v>429754</v>
      </c>
      <c r="P3431">
        <v>440952</v>
      </c>
      <c r="Q3431">
        <v>452226</v>
      </c>
      <c r="R3431">
        <v>463681</v>
      </c>
      <c r="S3431">
        <v>475369</v>
      </c>
      <c r="T3431">
        <v>486693</v>
      </c>
      <c r="U3431">
        <v>496699</v>
      </c>
      <c r="V3431">
        <v>506262</v>
      </c>
      <c r="W3431">
        <v>515937</v>
      </c>
      <c r="X3431">
        <v>525622</v>
      </c>
      <c r="Y3431">
        <v>534873</v>
      </c>
      <c r="Z3431">
        <v>543297</v>
      </c>
      <c r="AA3431">
        <v>551472</v>
      </c>
      <c r="AB3431">
        <v>559714</v>
      </c>
      <c r="AC3431">
        <v>567996</v>
      </c>
      <c r="AD3431">
        <v>576486</v>
      </c>
      <c r="AE3431" s="22" t="s">
        <v>1</v>
      </c>
    </row>
    <row r="3432" spans="1:31" x14ac:dyDescent="0.2">
      <c r="A3432" s="25" t="s">
        <v>70</v>
      </c>
      <c r="B3432" s="11" t="s">
        <v>70</v>
      </c>
      <c r="C3432" s="12">
        <v>729</v>
      </c>
      <c r="D3432" s="11" t="s">
        <v>70</v>
      </c>
      <c r="E3432" s="11" t="s">
        <v>473</v>
      </c>
      <c r="F3432" s="11" t="s">
        <v>312</v>
      </c>
      <c r="G3432" s="12" t="s">
        <v>359</v>
      </c>
      <c r="H3432">
        <v>329105</v>
      </c>
      <c r="I3432">
        <v>339001</v>
      </c>
      <c r="J3432">
        <v>349718</v>
      </c>
      <c r="K3432">
        <v>361053</v>
      </c>
      <c r="L3432">
        <v>372081</v>
      </c>
      <c r="M3432">
        <v>383092</v>
      </c>
      <c r="N3432">
        <v>394738</v>
      </c>
      <c r="O3432">
        <v>406778</v>
      </c>
      <c r="P3432">
        <v>418119</v>
      </c>
      <c r="Q3432">
        <v>429308</v>
      </c>
      <c r="R3432">
        <v>440456</v>
      </c>
      <c r="S3432">
        <v>451818</v>
      </c>
      <c r="T3432">
        <v>463386</v>
      </c>
      <c r="U3432">
        <v>474156</v>
      </c>
      <c r="V3432">
        <v>484133</v>
      </c>
      <c r="W3432">
        <v>493545</v>
      </c>
      <c r="X3432">
        <v>502922</v>
      </c>
      <c r="Y3432">
        <v>512181.00000000006</v>
      </c>
      <c r="Z3432">
        <v>520921.00000000006</v>
      </c>
      <c r="AA3432">
        <v>529231</v>
      </c>
      <c r="AB3432">
        <v>537294</v>
      </c>
      <c r="AC3432">
        <v>545352</v>
      </c>
      <c r="AD3432">
        <v>553371</v>
      </c>
      <c r="AE3432" s="21"/>
    </row>
    <row r="3433" spans="1:31" x14ac:dyDescent="0.2">
      <c r="A3433" s="27" t="s">
        <v>70</v>
      </c>
      <c r="B3433" s="13" t="s">
        <v>70</v>
      </c>
      <c r="C3433" s="14">
        <v>729</v>
      </c>
      <c r="D3433" s="13" t="s">
        <v>70</v>
      </c>
      <c r="E3433" s="13" t="s">
        <v>480</v>
      </c>
      <c r="F3433" s="13" t="s">
        <v>313</v>
      </c>
      <c r="G3433" s="14" t="s">
        <v>359</v>
      </c>
      <c r="H3433">
        <v>334671</v>
      </c>
      <c r="I3433">
        <v>345381</v>
      </c>
      <c r="J3433">
        <v>357658</v>
      </c>
      <c r="K3433">
        <v>369681</v>
      </c>
      <c r="L3433">
        <v>381035</v>
      </c>
      <c r="M3433">
        <v>392179</v>
      </c>
      <c r="N3433">
        <v>404060</v>
      </c>
      <c r="O3433">
        <v>416260</v>
      </c>
      <c r="P3433">
        <v>427668</v>
      </c>
      <c r="Q3433">
        <v>439097</v>
      </c>
      <c r="R3433">
        <v>450620</v>
      </c>
      <c r="S3433">
        <v>462330</v>
      </c>
      <c r="T3433">
        <v>474264</v>
      </c>
      <c r="U3433">
        <v>485214</v>
      </c>
      <c r="V3433">
        <v>495433</v>
      </c>
      <c r="W3433">
        <v>505164</v>
      </c>
      <c r="X3433">
        <v>514927</v>
      </c>
      <c r="Y3433">
        <v>524639</v>
      </c>
      <c r="Z3433">
        <v>533593</v>
      </c>
      <c r="AA3433">
        <v>542073</v>
      </c>
      <c r="AB3433">
        <v>550311</v>
      </c>
      <c r="AC3433">
        <v>558623</v>
      </c>
      <c r="AD3433">
        <v>566967</v>
      </c>
      <c r="AE3433" s="22"/>
    </row>
    <row r="3434" spans="1:31" x14ac:dyDescent="0.2">
      <c r="A3434" s="25" t="s">
        <v>70</v>
      </c>
      <c r="B3434" s="11" t="s">
        <v>70</v>
      </c>
      <c r="C3434" s="12">
        <v>729</v>
      </c>
      <c r="D3434" s="11" t="s">
        <v>70</v>
      </c>
      <c r="E3434" s="11" t="s">
        <v>474</v>
      </c>
      <c r="F3434" s="11" t="s">
        <v>312</v>
      </c>
      <c r="G3434" s="12" t="s">
        <v>341</v>
      </c>
      <c r="H3434">
        <v>315792</v>
      </c>
      <c r="I3434">
        <v>325528</v>
      </c>
      <c r="J3434">
        <v>335744</v>
      </c>
      <c r="K3434">
        <v>347242</v>
      </c>
      <c r="L3434">
        <v>358860</v>
      </c>
      <c r="M3434">
        <v>370175</v>
      </c>
      <c r="N3434">
        <v>381442</v>
      </c>
      <c r="O3434">
        <v>393278</v>
      </c>
      <c r="P3434">
        <v>404877</v>
      </c>
      <c r="Q3434">
        <v>416419</v>
      </c>
      <c r="R3434">
        <v>427826</v>
      </c>
      <c r="S3434">
        <v>439206</v>
      </c>
      <c r="T3434">
        <v>450780</v>
      </c>
      <c r="U3434">
        <v>462261</v>
      </c>
      <c r="V3434">
        <v>473194</v>
      </c>
      <c r="W3434">
        <v>483291</v>
      </c>
      <c r="X3434">
        <v>492758</v>
      </c>
      <c r="Y3434">
        <v>502137</v>
      </c>
      <c r="Z3434">
        <v>511278</v>
      </c>
      <c r="AA3434">
        <v>520022.00000000006</v>
      </c>
      <c r="AB3434">
        <v>528345</v>
      </c>
      <c r="AC3434">
        <v>536445</v>
      </c>
      <c r="AD3434">
        <v>544541</v>
      </c>
      <c r="AE3434" s="21"/>
    </row>
    <row r="3435" spans="1:31" x14ac:dyDescent="0.2">
      <c r="A3435" s="27" t="s">
        <v>70</v>
      </c>
      <c r="B3435" s="13" t="s">
        <v>70</v>
      </c>
      <c r="C3435" s="14">
        <v>729</v>
      </c>
      <c r="D3435" s="13" t="s">
        <v>70</v>
      </c>
      <c r="E3435" s="13" t="s">
        <v>481</v>
      </c>
      <c r="F3435" s="13" t="s">
        <v>313</v>
      </c>
      <c r="G3435" s="14" t="s">
        <v>341</v>
      </c>
      <c r="H3435">
        <v>320060</v>
      </c>
      <c r="I3435">
        <v>330376</v>
      </c>
      <c r="J3435">
        <v>341879</v>
      </c>
      <c r="K3435">
        <v>354537</v>
      </c>
      <c r="L3435">
        <v>367115</v>
      </c>
      <c r="M3435">
        <v>378957</v>
      </c>
      <c r="N3435">
        <v>390439</v>
      </c>
      <c r="O3435">
        <v>402494</v>
      </c>
      <c r="P3435">
        <v>414096</v>
      </c>
      <c r="Q3435">
        <v>425689</v>
      </c>
      <c r="R3435">
        <v>437341</v>
      </c>
      <c r="S3435">
        <v>449126</v>
      </c>
      <c r="T3435">
        <v>461092</v>
      </c>
      <c r="U3435">
        <v>472743</v>
      </c>
      <c r="V3435">
        <v>483879</v>
      </c>
      <c r="W3435">
        <v>494252</v>
      </c>
      <c r="X3435">
        <v>504083</v>
      </c>
      <c r="Y3435">
        <v>513885.99999999994</v>
      </c>
      <c r="Z3435">
        <v>523302</v>
      </c>
      <c r="AA3435">
        <v>532292</v>
      </c>
      <c r="AB3435">
        <v>540825</v>
      </c>
      <c r="AC3435">
        <v>549144</v>
      </c>
      <c r="AD3435">
        <v>557531</v>
      </c>
      <c r="AE3435" s="22"/>
    </row>
    <row r="3436" spans="1:31" x14ac:dyDescent="0.2">
      <c r="A3436" s="25" t="s">
        <v>70</v>
      </c>
      <c r="B3436" s="11" t="s">
        <v>70</v>
      </c>
      <c r="C3436" s="12">
        <v>729</v>
      </c>
      <c r="D3436" s="11" t="s">
        <v>70</v>
      </c>
      <c r="E3436" s="11" t="s">
        <v>475</v>
      </c>
      <c r="F3436" s="11" t="s">
        <v>312</v>
      </c>
      <c r="G3436" s="12" t="s">
        <v>334</v>
      </c>
      <c r="H3436">
        <v>304375</v>
      </c>
      <c r="I3436">
        <v>312047</v>
      </c>
      <c r="J3436">
        <v>322119</v>
      </c>
      <c r="K3436">
        <v>333266</v>
      </c>
      <c r="L3436">
        <v>345014</v>
      </c>
      <c r="M3436">
        <v>356880</v>
      </c>
      <c r="N3436">
        <v>368429</v>
      </c>
      <c r="O3436">
        <v>379895</v>
      </c>
      <c r="P3436">
        <v>391340</v>
      </c>
      <c r="Q3436">
        <v>403109</v>
      </c>
      <c r="R3436">
        <v>414832</v>
      </c>
      <c r="S3436">
        <v>426450</v>
      </c>
      <c r="T3436">
        <v>438050</v>
      </c>
      <c r="U3436">
        <v>449637</v>
      </c>
      <c r="V3436">
        <v>461270</v>
      </c>
      <c r="W3436">
        <v>472311</v>
      </c>
      <c r="X3436">
        <v>482459</v>
      </c>
      <c r="Y3436">
        <v>491937</v>
      </c>
      <c r="Z3436">
        <v>501204</v>
      </c>
      <c r="AA3436">
        <v>510343</v>
      </c>
      <c r="AB3436">
        <v>519092</v>
      </c>
      <c r="AC3436">
        <v>527450</v>
      </c>
      <c r="AD3436">
        <v>535596</v>
      </c>
      <c r="AE3436" s="21"/>
    </row>
    <row r="3437" spans="1:31" x14ac:dyDescent="0.2">
      <c r="A3437" s="27" t="s">
        <v>70</v>
      </c>
      <c r="B3437" s="13" t="s">
        <v>70</v>
      </c>
      <c r="C3437" s="14">
        <v>729</v>
      </c>
      <c r="D3437" s="13" t="s">
        <v>70</v>
      </c>
      <c r="E3437" s="13" t="s">
        <v>482</v>
      </c>
      <c r="F3437" s="13" t="s">
        <v>313</v>
      </c>
      <c r="G3437" s="14" t="s">
        <v>334</v>
      </c>
      <c r="H3437">
        <v>307274</v>
      </c>
      <c r="I3437">
        <v>315372</v>
      </c>
      <c r="J3437">
        <v>326480</v>
      </c>
      <c r="K3437">
        <v>338778</v>
      </c>
      <c r="L3437">
        <v>351934</v>
      </c>
      <c r="M3437">
        <v>364936</v>
      </c>
      <c r="N3437">
        <v>377081</v>
      </c>
      <c r="O3437">
        <v>388751</v>
      </c>
      <c r="P3437">
        <v>400283</v>
      </c>
      <c r="Q3437">
        <v>412036</v>
      </c>
      <c r="R3437">
        <v>423805</v>
      </c>
      <c r="S3437">
        <v>435693</v>
      </c>
      <c r="T3437">
        <v>447743</v>
      </c>
      <c r="U3437">
        <v>459546</v>
      </c>
      <c r="V3437">
        <v>471362</v>
      </c>
      <c r="W3437">
        <v>482626</v>
      </c>
      <c r="X3437">
        <v>493087</v>
      </c>
      <c r="Y3437">
        <v>502970</v>
      </c>
      <c r="Z3437">
        <v>512508.00000000006</v>
      </c>
      <c r="AA3437">
        <v>521943.99999999994</v>
      </c>
      <c r="AB3437">
        <v>530967</v>
      </c>
      <c r="AC3437">
        <v>539571</v>
      </c>
      <c r="AD3437">
        <v>547977</v>
      </c>
      <c r="AE3437" s="22"/>
    </row>
    <row r="3438" spans="1:31" x14ac:dyDescent="0.2">
      <c r="A3438" s="25" t="s">
        <v>70</v>
      </c>
      <c r="B3438" s="11" t="s">
        <v>70</v>
      </c>
      <c r="C3438" s="12">
        <v>729</v>
      </c>
      <c r="D3438" s="11" t="s">
        <v>70</v>
      </c>
      <c r="E3438" s="11" t="s">
        <v>476</v>
      </c>
      <c r="F3438" s="11" t="s">
        <v>312</v>
      </c>
      <c r="G3438" s="12" t="s">
        <v>345</v>
      </c>
      <c r="H3438">
        <v>295783</v>
      </c>
      <c r="I3438">
        <v>300577</v>
      </c>
      <c r="J3438">
        <v>308463</v>
      </c>
      <c r="K3438">
        <v>319636</v>
      </c>
      <c r="L3438">
        <v>331027</v>
      </c>
      <c r="M3438">
        <v>342991</v>
      </c>
      <c r="N3438">
        <v>355054</v>
      </c>
      <c r="O3438">
        <v>366783</v>
      </c>
      <c r="P3438">
        <v>377919</v>
      </c>
      <c r="Q3438">
        <v>389531</v>
      </c>
      <c r="R3438">
        <v>401453</v>
      </c>
      <c r="S3438">
        <v>413350</v>
      </c>
      <c r="T3438">
        <v>425166</v>
      </c>
      <c r="U3438">
        <v>436887</v>
      </c>
      <c r="V3438">
        <v>448625</v>
      </c>
      <c r="W3438">
        <v>460357</v>
      </c>
      <c r="X3438">
        <v>471439</v>
      </c>
      <c r="Y3438">
        <v>481595</v>
      </c>
      <c r="Z3438">
        <v>490971</v>
      </c>
      <c r="AA3438">
        <v>500239</v>
      </c>
      <c r="AB3438">
        <v>509377</v>
      </c>
      <c r="AC3438">
        <v>518154</v>
      </c>
      <c r="AD3438">
        <v>526554</v>
      </c>
      <c r="AE3438" s="21"/>
    </row>
    <row r="3439" spans="1:31" x14ac:dyDescent="0.2">
      <c r="A3439" s="27" t="s">
        <v>70</v>
      </c>
      <c r="B3439" s="13" t="s">
        <v>70</v>
      </c>
      <c r="C3439" s="14">
        <v>729</v>
      </c>
      <c r="D3439" s="13" t="s">
        <v>70</v>
      </c>
      <c r="E3439" s="13" t="s">
        <v>483</v>
      </c>
      <c r="F3439" s="13" t="s">
        <v>313</v>
      </c>
      <c r="G3439" s="14" t="s">
        <v>345</v>
      </c>
      <c r="H3439">
        <v>297254</v>
      </c>
      <c r="I3439">
        <v>302257</v>
      </c>
      <c r="J3439">
        <v>311064</v>
      </c>
      <c r="K3439">
        <v>323397</v>
      </c>
      <c r="L3439">
        <v>336173</v>
      </c>
      <c r="M3439">
        <v>349701</v>
      </c>
      <c r="N3439">
        <v>362951</v>
      </c>
      <c r="O3439">
        <v>375255</v>
      </c>
      <c r="P3439">
        <v>386493</v>
      </c>
      <c r="Q3439">
        <v>398173</v>
      </c>
      <c r="R3439">
        <v>410067</v>
      </c>
      <c r="S3439">
        <v>422027</v>
      </c>
      <c r="T3439">
        <v>434152</v>
      </c>
      <c r="U3439">
        <v>446170</v>
      </c>
      <c r="V3439">
        <v>458136</v>
      </c>
      <c r="W3439">
        <v>470061</v>
      </c>
      <c r="X3439">
        <v>481389</v>
      </c>
      <c r="Y3439">
        <v>491890</v>
      </c>
      <c r="Z3439">
        <v>501547</v>
      </c>
      <c r="AA3439">
        <v>511109</v>
      </c>
      <c r="AB3439">
        <v>520563</v>
      </c>
      <c r="AC3439">
        <v>529636</v>
      </c>
      <c r="AD3439">
        <v>538316</v>
      </c>
      <c r="AE3439" s="22"/>
    </row>
    <row r="3440" spans="1:31" x14ac:dyDescent="0.2">
      <c r="A3440" s="25" t="s">
        <v>70</v>
      </c>
      <c r="B3440" s="11" t="s">
        <v>70</v>
      </c>
      <c r="C3440" s="12">
        <v>729</v>
      </c>
      <c r="D3440" s="11" t="s">
        <v>70</v>
      </c>
      <c r="E3440" s="11" t="s">
        <v>477</v>
      </c>
      <c r="F3440" s="11" t="s">
        <v>312</v>
      </c>
      <c r="G3440" s="12" t="s">
        <v>339</v>
      </c>
      <c r="H3440">
        <v>289069</v>
      </c>
      <c r="I3440">
        <v>292101</v>
      </c>
      <c r="J3440">
        <v>296933</v>
      </c>
      <c r="K3440">
        <v>305977</v>
      </c>
      <c r="L3440">
        <v>317382</v>
      </c>
      <c r="M3440">
        <v>328984</v>
      </c>
      <c r="N3440">
        <v>341117</v>
      </c>
      <c r="O3440">
        <v>353325</v>
      </c>
      <c r="P3440">
        <v>364770</v>
      </c>
      <c r="Q3440">
        <v>376068</v>
      </c>
      <c r="R3440">
        <v>387830</v>
      </c>
      <c r="S3440">
        <v>399897</v>
      </c>
      <c r="T3440">
        <v>411957</v>
      </c>
      <c r="U3440">
        <v>423983</v>
      </c>
      <c r="V3440">
        <v>435852</v>
      </c>
      <c r="W3440">
        <v>447688</v>
      </c>
      <c r="X3440">
        <v>459454</v>
      </c>
      <c r="Y3440">
        <v>470534</v>
      </c>
      <c r="Z3440">
        <v>480596</v>
      </c>
      <c r="AA3440">
        <v>489975</v>
      </c>
      <c r="AB3440">
        <v>499245</v>
      </c>
      <c r="AC3440">
        <v>508404</v>
      </c>
      <c r="AD3440">
        <v>517215.00000000006</v>
      </c>
      <c r="AE3440" s="21"/>
    </row>
    <row r="3441" spans="1:31" x14ac:dyDescent="0.2">
      <c r="A3441" s="27" t="s">
        <v>70</v>
      </c>
      <c r="B3441" s="13" t="s">
        <v>70</v>
      </c>
      <c r="C3441" s="14">
        <v>729</v>
      </c>
      <c r="D3441" s="13" t="s">
        <v>70</v>
      </c>
      <c r="E3441" s="13" t="s">
        <v>484</v>
      </c>
      <c r="F3441" s="13" t="s">
        <v>313</v>
      </c>
      <c r="G3441" s="14" t="s">
        <v>339</v>
      </c>
      <c r="H3441">
        <v>289105</v>
      </c>
      <c r="I3441">
        <v>292013</v>
      </c>
      <c r="J3441">
        <v>297603</v>
      </c>
      <c r="K3441">
        <v>307999</v>
      </c>
      <c r="L3441">
        <v>320786</v>
      </c>
      <c r="M3441">
        <v>333922</v>
      </c>
      <c r="N3441">
        <v>347655</v>
      </c>
      <c r="O3441">
        <v>361015</v>
      </c>
      <c r="P3441">
        <v>372950</v>
      </c>
      <c r="Q3441">
        <v>384332</v>
      </c>
      <c r="R3441">
        <v>396152</v>
      </c>
      <c r="S3441">
        <v>408200</v>
      </c>
      <c r="T3441">
        <v>420352</v>
      </c>
      <c r="U3441">
        <v>432549</v>
      </c>
      <c r="V3441">
        <v>444728</v>
      </c>
      <c r="W3441">
        <v>456804</v>
      </c>
      <c r="X3441">
        <v>468775</v>
      </c>
      <c r="Y3441">
        <v>480121</v>
      </c>
      <c r="Z3441">
        <v>490422</v>
      </c>
      <c r="AA3441">
        <v>500105</v>
      </c>
      <c r="AB3441">
        <v>509688</v>
      </c>
      <c r="AC3441">
        <v>519177</v>
      </c>
      <c r="AD3441">
        <v>528305</v>
      </c>
      <c r="AE3441" s="22"/>
    </row>
    <row r="3442" spans="1:31" x14ac:dyDescent="0.2">
      <c r="A3442" s="25" t="s">
        <v>70</v>
      </c>
      <c r="B3442" s="11" t="s">
        <v>70</v>
      </c>
      <c r="C3442" s="12">
        <v>729</v>
      </c>
      <c r="D3442" s="11" t="s">
        <v>70</v>
      </c>
      <c r="E3442" s="11" t="s">
        <v>478</v>
      </c>
      <c r="F3442" s="11" t="s">
        <v>312</v>
      </c>
      <c r="G3442" s="12" t="s">
        <v>352</v>
      </c>
      <c r="H3442">
        <v>282375</v>
      </c>
      <c r="I3442">
        <v>285611</v>
      </c>
      <c r="J3442">
        <v>288569</v>
      </c>
      <c r="K3442">
        <v>294459</v>
      </c>
      <c r="L3442">
        <v>303710</v>
      </c>
      <c r="M3442">
        <v>315317</v>
      </c>
      <c r="N3442">
        <v>327083</v>
      </c>
      <c r="O3442">
        <v>339334</v>
      </c>
      <c r="P3442">
        <v>351301</v>
      </c>
      <c r="Q3442">
        <v>362877</v>
      </c>
      <c r="R3442">
        <v>374320</v>
      </c>
      <c r="S3442">
        <v>386225</v>
      </c>
      <c r="T3442">
        <v>398427</v>
      </c>
      <c r="U3442">
        <v>410762</v>
      </c>
      <c r="V3442">
        <v>422923</v>
      </c>
      <c r="W3442">
        <v>434889</v>
      </c>
      <c r="X3442">
        <v>446761</v>
      </c>
      <c r="Y3442">
        <v>458519</v>
      </c>
      <c r="Z3442">
        <v>469511</v>
      </c>
      <c r="AA3442">
        <v>479566</v>
      </c>
      <c r="AB3442">
        <v>488950</v>
      </c>
      <c r="AC3442">
        <v>498243</v>
      </c>
      <c r="AD3442">
        <v>507431</v>
      </c>
      <c r="AE3442" s="21"/>
    </row>
    <row r="3443" spans="1:31" x14ac:dyDescent="0.2">
      <c r="A3443" s="27" t="s">
        <v>70</v>
      </c>
      <c r="B3443" s="13" t="s">
        <v>70</v>
      </c>
      <c r="C3443" s="14">
        <v>729</v>
      </c>
      <c r="D3443" s="13" t="s">
        <v>70</v>
      </c>
      <c r="E3443" s="13" t="s">
        <v>485</v>
      </c>
      <c r="F3443" s="13" t="s">
        <v>313</v>
      </c>
      <c r="G3443" s="14" t="s">
        <v>352</v>
      </c>
      <c r="H3443">
        <v>523857.99999999994</v>
      </c>
      <c r="I3443">
        <v>532262</v>
      </c>
      <c r="J3443">
        <v>539426</v>
      </c>
      <c r="K3443">
        <v>547220</v>
      </c>
      <c r="L3443">
        <v>554998</v>
      </c>
      <c r="M3443">
        <v>562617</v>
      </c>
      <c r="N3443">
        <v>569901</v>
      </c>
      <c r="O3443">
        <v>576782</v>
      </c>
      <c r="P3443">
        <v>585318</v>
      </c>
      <c r="Q3443">
        <v>593674</v>
      </c>
      <c r="R3443">
        <v>601857</v>
      </c>
      <c r="S3443">
        <v>609933</v>
      </c>
      <c r="T3443">
        <v>617975</v>
      </c>
      <c r="U3443">
        <v>418738</v>
      </c>
      <c r="V3443">
        <v>431075</v>
      </c>
      <c r="W3443">
        <v>443362</v>
      </c>
      <c r="X3443">
        <v>455486</v>
      </c>
      <c r="Y3443">
        <v>467459</v>
      </c>
      <c r="Z3443">
        <v>478625</v>
      </c>
      <c r="AA3443">
        <v>488934</v>
      </c>
      <c r="AB3443">
        <v>498641</v>
      </c>
      <c r="AC3443">
        <v>508262</v>
      </c>
      <c r="AD3443">
        <v>517789.99999999994</v>
      </c>
      <c r="AE3443" s="22"/>
    </row>
    <row r="3444" spans="1:31" x14ac:dyDescent="0.2">
      <c r="A3444" s="25" t="s">
        <v>70</v>
      </c>
      <c r="B3444" s="11" t="s">
        <v>70</v>
      </c>
      <c r="C3444" s="12">
        <v>729</v>
      </c>
      <c r="D3444" s="11" t="s">
        <v>70</v>
      </c>
      <c r="E3444" s="11" t="s">
        <v>479</v>
      </c>
      <c r="F3444" s="11" t="s">
        <v>312</v>
      </c>
      <c r="G3444" s="12" t="s">
        <v>338</v>
      </c>
      <c r="H3444">
        <v>276093</v>
      </c>
      <c r="I3444">
        <v>279139</v>
      </c>
      <c r="J3444">
        <v>282300</v>
      </c>
      <c r="K3444">
        <v>286129</v>
      </c>
      <c r="L3444">
        <v>292197</v>
      </c>
      <c r="M3444">
        <v>301623</v>
      </c>
      <c r="N3444">
        <v>313388</v>
      </c>
      <c r="O3444">
        <v>325271</v>
      </c>
      <c r="P3444">
        <v>337339</v>
      </c>
      <c r="Q3444">
        <v>349394</v>
      </c>
      <c r="R3444">
        <v>361084</v>
      </c>
      <c r="S3444">
        <v>372666</v>
      </c>
      <c r="T3444">
        <v>384704</v>
      </c>
      <c r="U3444">
        <v>397235</v>
      </c>
      <c r="V3444">
        <v>409687</v>
      </c>
      <c r="W3444">
        <v>421933</v>
      </c>
      <c r="X3444">
        <v>433936</v>
      </c>
      <c r="Y3444">
        <v>445804</v>
      </c>
      <c r="Z3444">
        <v>457485</v>
      </c>
      <c r="AA3444">
        <v>468458</v>
      </c>
      <c r="AB3444">
        <v>478509</v>
      </c>
      <c r="AC3444">
        <v>487917</v>
      </c>
      <c r="AD3444">
        <v>497240</v>
      </c>
      <c r="AE3444" s="21"/>
    </row>
    <row r="3445" spans="1:31" x14ac:dyDescent="0.2">
      <c r="A3445" s="27" t="s">
        <v>70</v>
      </c>
      <c r="B3445" s="13" t="s">
        <v>70</v>
      </c>
      <c r="C3445" s="14">
        <v>729</v>
      </c>
      <c r="D3445" s="13" t="s">
        <v>70</v>
      </c>
      <c r="E3445" s="13" t="s">
        <v>486</v>
      </c>
      <c r="F3445" s="13" t="s">
        <v>313</v>
      </c>
      <c r="G3445" s="14" t="s">
        <v>338</v>
      </c>
      <c r="H3445">
        <v>273373</v>
      </c>
      <c r="I3445">
        <v>275497</v>
      </c>
      <c r="J3445">
        <v>278670</v>
      </c>
      <c r="K3445">
        <v>284150</v>
      </c>
      <c r="L3445">
        <v>291977</v>
      </c>
      <c r="M3445">
        <v>303092</v>
      </c>
      <c r="N3445">
        <v>316411</v>
      </c>
      <c r="O3445">
        <v>329820</v>
      </c>
      <c r="P3445">
        <v>343374</v>
      </c>
      <c r="Q3445">
        <v>356469</v>
      </c>
      <c r="R3445">
        <v>368609</v>
      </c>
      <c r="S3445">
        <v>380276</v>
      </c>
      <c r="T3445">
        <v>392403</v>
      </c>
      <c r="U3445">
        <v>404831</v>
      </c>
      <c r="V3445">
        <v>417248</v>
      </c>
      <c r="W3445">
        <v>429674</v>
      </c>
      <c r="X3445">
        <v>442010</v>
      </c>
      <c r="Y3445">
        <v>454140</v>
      </c>
      <c r="Z3445">
        <v>465960</v>
      </c>
      <c r="AA3445">
        <v>477109</v>
      </c>
      <c r="AB3445">
        <v>487425</v>
      </c>
      <c r="AC3445">
        <v>497171</v>
      </c>
      <c r="AD3445">
        <v>506834</v>
      </c>
      <c r="AE3445" s="22"/>
    </row>
    <row r="3446" spans="1:31" x14ac:dyDescent="0.2">
      <c r="A3446" s="25" t="s">
        <v>70</v>
      </c>
      <c r="B3446" s="11" t="s">
        <v>70</v>
      </c>
      <c r="C3446" s="12">
        <v>729</v>
      </c>
      <c r="D3446" s="11" t="s">
        <v>70</v>
      </c>
      <c r="E3446" s="11" t="s">
        <v>458</v>
      </c>
      <c r="F3446" s="11" t="s">
        <v>312</v>
      </c>
      <c r="G3446" s="12" t="s">
        <v>457</v>
      </c>
      <c r="H3446" s="205">
        <v>1713048</v>
      </c>
      <c r="I3446" s="205">
        <v>1763108.0000000002</v>
      </c>
      <c r="J3446" s="205">
        <v>1814841</v>
      </c>
      <c r="K3446" s="205">
        <v>1869474</v>
      </c>
      <c r="L3446" s="205">
        <v>1925232.0000000005</v>
      </c>
      <c r="M3446">
        <v>1981968</v>
      </c>
      <c r="N3446">
        <v>2039581.0000000002</v>
      </c>
      <c r="O3446">
        <v>2097595.0000000005</v>
      </c>
      <c r="P3446">
        <v>2152782</v>
      </c>
      <c r="Q3446">
        <v>2208240</v>
      </c>
      <c r="R3446">
        <v>2263614</v>
      </c>
      <c r="S3446">
        <v>2318322</v>
      </c>
      <c r="T3446">
        <v>2371792</v>
      </c>
      <c r="U3446">
        <v>2421980</v>
      </c>
      <c r="V3446">
        <v>2470510</v>
      </c>
      <c r="W3446">
        <v>2517409</v>
      </c>
      <c r="X3446">
        <v>2562785</v>
      </c>
      <c r="Y3446">
        <v>2606733</v>
      </c>
      <c r="Z3446">
        <v>2648964</v>
      </c>
      <c r="AA3446">
        <v>2690062</v>
      </c>
      <c r="AB3446">
        <v>2730657</v>
      </c>
      <c r="AC3446">
        <v>2771664</v>
      </c>
      <c r="AD3446">
        <v>2813630</v>
      </c>
      <c r="AE3446" s="21" t="s">
        <v>1</v>
      </c>
    </row>
    <row r="3447" spans="1:31" x14ac:dyDescent="0.2">
      <c r="A3447" s="27" t="s">
        <v>70</v>
      </c>
      <c r="B3447" s="13" t="s">
        <v>70</v>
      </c>
      <c r="C3447" s="14">
        <v>729</v>
      </c>
      <c r="D3447" s="13" t="s">
        <v>70</v>
      </c>
      <c r="E3447" s="13" t="s">
        <v>456</v>
      </c>
      <c r="F3447" s="13" t="s">
        <v>312</v>
      </c>
      <c r="G3447" s="14" t="s">
        <v>455</v>
      </c>
      <c r="H3447" s="205">
        <v>1447695.0000000002</v>
      </c>
      <c r="I3447" s="205">
        <v>1469475</v>
      </c>
      <c r="J3447" s="205">
        <v>1498384</v>
      </c>
      <c r="K3447" s="205">
        <v>1539467</v>
      </c>
      <c r="L3447" s="205">
        <v>1589330</v>
      </c>
      <c r="M3447">
        <v>1645795</v>
      </c>
      <c r="N3447">
        <v>1705071</v>
      </c>
      <c r="O3447">
        <v>1764608</v>
      </c>
      <c r="P3447">
        <v>1822668.9999999998</v>
      </c>
      <c r="Q3447">
        <v>1880979</v>
      </c>
      <c r="R3447">
        <v>1939519</v>
      </c>
      <c r="S3447">
        <v>1998588</v>
      </c>
      <c r="T3447">
        <v>2058304</v>
      </c>
      <c r="U3447">
        <v>2118504</v>
      </c>
      <c r="V3447">
        <v>2178357</v>
      </c>
      <c r="W3447">
        <v>2237178</v>
      </c>
      <c r="X3447">
        <v>2294049</v>
      </c>
      <c r="Y3447">
        <v>2348389</v>
      </c>
      <c r="Z3447">
        <v>2399767</v>
      </c>
      <c r="AA3447">
        <v>2448581</v>
      </c>
      <c r="AB3447">
        <v>2495173</v>
      </c>
      <c r="AC3447">
        <v>2540168</v>
      </c>
      <c r="AD3447">
        <v>2584036</v>
      </c>
      <c r="AE3447" s="22" t="s">
        <v>1</v>
      </c>
    </row>
    <row r="3448" spans="1:31" x14ac:dyDescent="0.2">
      <c r="A3448" s="25" t="s">
        <v>70</v>
      </c>
      <c r="B3448" s="11" t="s">
        <v>70</v>
      </c>
      <c r="C3448" s="12">
        <v>729</v>
      </c>
      <c r="D3448" s="11" t="s">
        <v>70</v>
      </c>
      <c r="E3448" s="11" t="s">
        <v>502</v>
      </c>
      <c r="F3448" s="11" t="s">
        <v>313</v>
      </c>
      <c r="G3448" s="12" t="s">
        <v>457</v>
      </c>
      <c r="H3448" s="205">
        <v>1747180</v>
      </c>
      <c r="I3448" s="205">
        <v>1801129.0000000002</v>
      </c>
      <c r="J3448" s="205">
        <v>1858319.9999999998</v>
      </c>
      <c r="K3448" s="205">
        <v>1914015.9999999998</v>
      </c>
      <c r="L3448" s="205">
        <v>1970778.0000000002</v>
      </c>
      <c r="M3448">
        <v>2028609</v>
      </c>
      <c r="N3448">
        <v>2087565.9999999998</v>
      </c>
      <c r="O3448">
        <v>2147176</v>
      </c>
      <c r="P3448">
        <v>2203366</v>
      </c>
      <c r="Q3448">
        <v>2260093</v>
      </c>
      <c r="R3448">
        <v>2317024</v>
      </c>
      <c r="S3448">
        <v>2373513</v>
      </c>
      <c r="T3448">
        <v>2428941.0000000005</v>
      </c>
      <c r="U3448">
        <v>2480178</v>
      </c>
      <c r="V3448">
        <v>2530076</v>
      </c>
      <c r="W3448">
        <v>2578628.9999999995</v>
      </c>
      <c r="X3448">
        <v>2625824</v>
      </c>
      <c r="Y3448">
        <v>2671621</v>
      </c>
      <c r="Z3448">
        <v>2714660.0000000005</v>
      </c>
      <c r="AA3448">
        <v>2756683</v>
      </c>
      <c r="AB3448">
        <v>2798310.0000000005</v>
      </c>
      <c r="AC3448">
        <v>2840380</v>
      </c>
      <c r="AD3448">
        <v>2883359</v>
      </c>
      <c r="AE3448" s="21" t="s">
        <v>1</v>
      </c>
    </row>
    <row r="3449" spans="1:31" x14ac:dyDescent="0.2">
      <c r="A3449" s="27" t="s">
        <v>70</v>
      </c>
      <c r="B3449" s="13" t="s">
        <v>70</v>
      </c>
      <c r="C3449" s="14">
        <v>729</v>
      </c>
      <c r="D3449" s="13" t="s">
        <v>70</v>
      </c>
      <c r="E3449" s="13" t="s">
        <v>503</v>
      </c>
      <c r="F3449" s="13" t="s">
        <v>313</v>
      </c>
      <c r="G3449" s="14" t="s">
        <v>338</v>
      </c>
      <c r="H3449" s="205">
        <v>1448020</v>
      </c>
      <c r="I3449" s="205">
        <v>1468857.0000000002</v>
      </c>
      <c r="J3449" s="205">
        <v>1500939.0000000002</v>
      </c>
      <c r="K3449" s="205">
        <v>1548898.0000000002</v>
      </c>
      <c r="L3449" s="205">
        <v>1606255</v>
      </c>
      <c r="M3449">
        <v>1670165</v>
      </c>
      <c r="N3449">
        <v>1735947</v>
      </c>
      <c r="O3449">
        <v>1800495.9999999998</v>
      </c>
      <c r="P3449">
        <v>1861797.0000000002</v>
      </c>
      <c r="Q3449">
        <v>1921748.0000000002</v>
      </c>
      <c r="R3449">
        <v>1980890</v>
      </c>
      <c r="S3449">
        <v>2040425.0000000002</v>
      </c>
      <c r="T3449">
        <v>2101084</v>
      </c>
      <c r="U3449">
        <v>2161834</v>
      </c>
      <c r="V3449">
        <v>2222549</v>
      </c>
      <c r="W3449">
        <v>2282527</v>
      </c>
      <c r="X3449">
        <v>2340747.0000000005</v>
      </c>
      <c r="Y3449">
        <v>2396580</v>
      </c>
      <c r="Z3449">
        <v>2449062</v>
      </c>
      <c r="AA3449">
        <v>2499201</v>
      </c>
      <c r="AB3449">
        <v>2547284</v>
      </c>
      <c r="AC3449">
        <v>2593817</v>
      </c>
      <c r="AD3449">
        <v>2639221.9999999995</v>
      </c>
      <c r="AE3449" s="22" t="s">
        <v>1</v>
      </c>
    </row>
    <row r="3450" spans="1:31" x14ac:dyDescent="0.2">
      <c r="A3450" s="25" t="s">
        <v>70</v>
      </c>
      <c r="B3450" s="11" t="s">
        <v>70</v>
      </c>
      <c r="C3450" s="12">
        <v>729</v>
      </c>
      <c r="D3450" s="11" t="s">
        <v>70</v>
      </c>
      <c r="E3450" s="11" t="s">
        <v>504</v>
      </c>
      <c r="F3450" s="11"/>
      <c r="G3450" s="12"/>
      <c r="H3450" s="205">
        <v>0</v>
      </c>
      <c r="I3450" s="205">
        <v>0</v>
      </c>
      <c r="J3450" s="205">
        <v>0</v>
      </c>
      <c r="K3450" s="205">
        <v>0</v>
      </c>
      <c r="L3450" s="205">
        <v>0</v>
      </c>
      <c r="M3450">
        <v>0</v>
      </c>
      <c r="N3450">
        <v>0</v>
      </c>
      <c r="O3450">
        <v>0</v>
      </c>
      <c r="P3450">
        <v>0</v>
      </c>
      <c r="Q3450">
        <v>0</v>
      </c>
      <c r="R3450">
        <v>0</v>
      </c>
      <c r="S3450">
        <v>0</v>
      </c>
      <c r="T3450">
        <v>0</v>
      </c>
      <c r="U3450">
        <v>0</v>
      </c>
      <c r="V3450">
        <v>0</v>
      </c>
      <c r="W3450">
        <v>0</v>
      </c>
      <c r="X3450">
        <v>0</v>
      </c>
      <c r="Y3450">
        <v>0</v>
      </c>
      <c r="Z3450">
        <v>0</v>
      </c>
      <c r="AA3450">
        <v>0</v>
      </c>
      <c r="AB3450">
        <v>0</v>
      </c>
      <c r="AC3450">
        <v>0</v>
      </c>
      <c r="AD3450">
        <v>0</v>
      </c>
      <c r="AE3450" s="21" t="s">
        <v>1</v>
      </c>
    </row>
    <row r="3451" spans="1:31" x14ac:dyDescent="0.2">
      <c r="A3451" s="27" t="s">
        <v>70</v>
      </c>
      <c r="B3451" s="13" t="s">
        <v>70</v>
      </c>
      <c r="C3451" s="14">
        <v>729</v>
      </c>
      <c r="D3451" s="13" t="s">
        <v>70</v>
      </c>
      <c r="E3451" s="13" t="s">
        <v>505</v>
      </c>
      <c r="F3451" s="13"/>
      <c r="G3451" s="14"/>
      <c r="H3451" s="205">
        <v>33060843.999999996</v>
      </c>
      <c r="I3451" s="205">
        <v>33783779</v>
      </c>
      <c r="J3451" s="205">
        <v>34545014</v>
      </c>
      <c r="K3451" s="205">
        <v>35349676</v>
      </c>
      <c r="L3451" s="205">
        <v>36193781</v>
      </c>
      <c r="M3451">
        <v>37072555</v>
      </c>
      <c r="N3451">
        <v>37977657</v>
      </c>
      <c r="O3451">
        <v>38902948</v>
      </c>
      <c r="P3451">
        <v>39847433</v>
      </c>
      <c r="Q3451">
        <v>40813398</v>
      </c>
      <c r="R3451">
        <v>41801532</v>
      </c>
      <c r="S3451">
        <v>42813237</v>
      </c>
      <c r="T3451">
        <v>43849269</v>
      </c>
      <c r="U3451">
        <v>44909351</v>
      </c>
      <c r="V3451">
        <v>45992018</v>
      </c>
      <c r="W3451">
        <v>47095255</v>
      </c>
      <c r="X3451">
        <v>48216429</v>
      </c>
      <c r="Y3451">
        <v>49353477</v>
      </c>
      <c r="Z3451">
        <v>50505221</v>
      </c>
      <c r="AA3451">
        <v>51671307</v>
      </c>
      <c r="AB3451">
        <v>52851431</v>
      </c>
      <c r="AC3451">
        <v>54045559</v>
      </c>
      <c r="AD3451">
        <v>55253531</v>
      </c>
      <c r="AE3451" s="22" t="s">
        <v>1</v>
      </c>
    </row>
    <row r="3452" spans="1:31" x14ac:dyDescent="0.2">
      <c r="A3452" s="25" t="s">
        <v>71</v>
      </c>
      <c r="B3452" s="11" t="s">
        <v>71</v>
      </c>
      <c r="C3452" s="12">
        <v>748</v>
      </c>
      <c r="D3452" s="11" t="s">
        <v>470</v>
      </c>
      <c r="E3452" s="11" t="s">
        <v>440</v>
      </c>
      <c r="F3452" s="11" t="s">
        <v>312</v>
      </c>
      <c r="G3452" s="12" t="s">
        <v>319</v>
      </c>
      <c r="H3452" s="205">
        <v>14465</v>
      </c>
      <c r="I3452" s="205">
        <v>14443</v>
      </c>
      <c r="J3452" s="205">
        <v>14588</v>
      </c>
      <c r="K3452" s="205">
        <v>14928</v>
      </c>
      <c r="L3452" s="205">
        <v>15221</v>
      </c>
      <c r="M3452">
        <v>15370</v>
      </c>
      <c r="N3452">
        <v>14811</v>
      </c>
      <c r="O3452">
        <v>14757</v>
      </c>
      <c r="P3452">
        <v>14423</v>
      </c>
      <c r="Q3452">
        <v>14053</v>
      </c>
      <c r="R3452">
        <v>13750</v>
      </c>
      <c r="S3452">
        <v>14015</v>
      </c>
      <c r="T3452">
        <v>13909</v>
      </c>
      <c r="U3452">
        <v>14043</v>
      </c>
      <c r="V3452">
        <v>14214</v>
      </c>
      <c r="W3452">
        <v>14322</v>
      </c>
      <c r="X3452">
        <v>13829</v>
      </c>
      <c r="Y3452">
        <v>13825</v>
      </c>
      <c r="Z3452">
        <v>13662</v>
      </c>
      <c r="AA3452">
        <v>13500</v>
      </c>
      <c r="AB3452">
        <v>13384</v>
      </c>
      <c r="AC3452">
        <v>13503</v>
      </c>
      <c r="AD3452">
        <v>13531</v>
      </c>
      <c r="AE3452" s="21" t="s">
        <v>1</v>
      </c>
    </row>
    <row r="3453" spans="1:31" x14ac:dyDescent="0.2">
      <c r="A3453" s="27" t="s">
        <v>71</v>
      </c>
      <c r="B3453" s="13" t="s">
        <v>71</v>
      </c>
      <c r="C3453" s="14">
        <v>748</v>
      </c>
      <c r="D3453" s="13" t="s">
        <v>470</v>
      </c>
      <c r="E3453" s="13" t="s">
        <v>487</v>
      </c>
      <c r="F3453" s="13" t="s">
        <v>313</v>
      </c>
      <c r="G3453" s="14" t="s">
        <v>319</v>
      </c>
      <c r="H3453" s="205">
        <v>14596</v>
      </c>
      <c r="I3453" s="205">
        <v>14517</v>
      </c>
      <c r="J3453" s="205">
        <v>14748</v>
      </c>
      <c r="K3453" s="205">
        <v>15083</v>
      </c>
      <c r="L3453" s="205">
        <v>15432</v>
      </c>
      <c r="M3453">
        <v>15660</v>
      </c>
      <c r="N3453">
        <v>15064</v>
      </c>
      <c r="O3453">
        <v>15055</v>
      </c>
      <c r="P3453">
        <v>14717</v>
      </c>
      <c r="Q3453">
        <v>14333</v>
      </c>
      <c r="R3453">
        <v>14017</v>
      </c>
      <c r="S3453">
        <v>14340</v>
      </c>
      <c r="T3453">
        <v>14200</v>
      </c>
      <c r="U3453">
        <v>14344</v>
      </c>
      <c r="V3453">
        <v>14501</v>
      </c>
      <c r="W3453">
        <v>14585</v>
      </c>
      <c r="X3453">
        <v>14103</v>
      </c>
      <c r="Y3453">
        <v>14081</v>
      </c>
      <c r="Z3453">
        <v>13921</v>
      </c>
      <c r="AA3453">
        <v>13760</v>
      </c>
      <c r="AB3453">
        <v>13642</v>
      </c>
      <c r="AC3453">
        <v>13758</v>
      </c>
      <c r="AD3453">
        <v>13771</v>
      </c>
      <c r="AE3453" s="22" t="s">
        <v>1</v>
      </c>
    </row>
    <row r="3454" spans="1:31" x14ac:dyDescent="0.2">
      <c r="A3454" s="25" t="s">
        <v>71</v>
      </c>
      <c r="B3454" s="11" t="s">
        <v>71</v>
      </c>
      <c r="C3454" s="12">
        <v>748</v>
      </c>
      <c r="D3454" s="11" t="s">
        <v>470</v>
      </c>
      <c r="E3454" s="11" t="s">
        <v>441</v>
      </c>
      <c r="F3454" s="11" t="s">
        <v>312</v>
      </c>
      <c r="G3454" s="12" t="s">
        <v>355</v>
      </c>
      <c r="H3454" s="205">
        <v>14162</v>
      </c>
      <c r="I3454" s="205">
        <v>14275</v>
      </c>
      <c r="J3454" s="205">
        <v>14295</v>
      </c>
      <c r="K3454" s="205">
        <v>14598</v>
      </c>
      <c r="L3454" s="205">
        <v>14905</v>
      </c>
      <c r="M3454">
        <v>15130</v>
      </c>
      <c r="N3454">
        <v>15170</v>
      </c>
      <c r="O3454">
        <v>14910</v>
      </c>
      <c r="P3454">
        <v>14665</v>
      </c>
      <c r="Q3454">
        <v>14340</v>
      </c>
      <c r="R3454">
        <v>14017</v>
      </c>
      <c r="S3454">
        <v>13811</v>
      </c>
      <c r="T3454">
        <v>13855</v>
      </c>
      <c r="U3454">
        <v>13909</v>
      </c>
      <c r="V3454">
        <v>14038</v>
      </c>
      <c r="W3454">
        <v>14160</v>
      </c>
      <c r="X3454">
        <v>14163</v>
      </c>
      <c r="Y3454">
        <v>13923</v>
      </c>
      <c r="Z3454">
        <v>13778</v>
      </c>
      <c r="AA3454">
        <v>13616</v>
      </c>
      <c r="AB3454">
        <v>13473</v>
      </c>
      <c r="AC3454">
        <v>13401</v>
      </c>
      <c r="AD3454">
        <v>13455</v>
      </c>
      <c r="AE3454" s="21" t="s">
        <v>1</v>
      </c>
    </row>
    <row r="3455" spans="1:31" x14ac:dyDescent="0.2">
      <c r="A3455" s="27" t="s">
        <v>71</v>
      </c>
      <c r="B3455" s="13" t="s">
        <v>71</v>
      </c>
      <c r="C3455" s="14">
        <v>748</v>
      </c>
      <c r="D3455" s="13" t="s">
        <v>470</v>
      </c>
      <c r="E3455" s="13" t="s">
        <v>488</v>
      </c>
      <c r="F3455" s="13" t="s">
        <v>313</v>
      </c>
      <c r="G3455" s="14" t="s">
        <v>355</v>
      </c>
      <c r="H3455" s="205">
        <v>14228</v>
      </c>
      <c r="I3455" s="205">
        <v>14361</v>
      </c>
      <c r="J3455" s="205">
        <v>14406</v>
      </c>
      <c r="K3455" s="205">
        <v>14684</v>
      </c>
      <c r="L3455" s="205">
        <v>15034</v>
      </c>
      <c r="M3455">
        <v>15338</v>
      </c>
      <c r="N3455">
        <v>15447</v>
      </c>
      <c r="O3455">
        <v>15196</v>
      </c>
      <c r="P3455">
        <v>14960</v>
      </c>
      <c r="Q3455">
        <v>14629</v>
      </c>
      <c r="R3455">
        <v>14294</v>
      </c>
      <c r="S3455">
        <v>14081</v>
      </c>
      <c r="T3455">
        <v>14134</v>
      </c>
      <c r="U3455">
        <v>14208</v>
      </c>
      <c r="V3455">
        <v>14331</v>
      </c>
      <c r="W3455">
        <v>14432</v>
      </c>
      <c r="X3455">
        <v>14415</v>
      </c>
      <c r="Y3455">
        <v>14171</v>
      </c>
      <c r="Z3455">
        <v>14031</v>
      </c>
      <c r="AA3455">
        <v>13870</v>
      </c>
      <c r="AB3455">
        <v>13726</v>
      </c>
      <c r="AC3455">
        <v>13646</v>
      </c>
      <c r="AD3455">
        <v>13686</v>
      </c>
      <c r="AE3455" s="22" t="s">
        <v>1</v>
      </c>
    </row>
    <row r="3456" spans="1:31" x14ac:dyDescent="0.2">
      <c r="A3456" s="25" t="s">
        <v>71</v>
      </c>
      <c r="B3456" s="11" t="s">
        <v>71</v>
      </c>
      <c r="C3456" s="12">
        <v>748</v>
      </c>
      <c r="D3456" s="11" t="s">
        <v>470</v>
      </c>
      <c r="E3456" s="11" t="s">
        <v>442</v>
      </c>
      <c r="F3456" s="11" t="s">
        <v>312</v>
      </c>
      <c r="G3456" s="12" t="s">
        <v>317</v>
      </c>
      <c r="H3456" s="205">
        <v>13953</v>
      </c>
      <c r="I3456" s="205">
        <v>14046</v>
      </c>
      <c r="J3456" s="205">
        <v>14076</v>
      </c>
      <c r="K3456" s="205">
        <v>14326</v>
      </c>
      <c r="L3456" s="205">
        <v>14621</v>
      </c>
      <c r="M3456">
        <v>14890</v>
      </c>
      <c r="N3456">
        <v>15041</v>
      </c>
      <c r="O3456">
        <v>14972</v>
      </c>
      <c r="P3456">
        <v>14825</v>
      </c>
      <c r="Q3456">
        <v>14568</v>
      </c>
      <c r="R3456">
        <v>14262</v>
      </c>
      <c r="S3456">
        <v>14001</v>
      </c>
      <c r="T3456">
        <v>13897</v>
      </c>
      <c r="U3456">
        <v>13869</v>
      </c>
      <c r="V3456">
        <v>13945</v>
      </c>
      <c r="W3456">
        <v>14058</v>
      </c>
      <c r="X3456">
        <v>14112</v>
      </c>
      <c r="Y3456">
        <v>14000</v>
      </c>
      <c r="Z3456">
        <v>13879</v>
      </c>
      <c r="AA3456">
        <v>13728</v>
      </c>
      <c r="AB3456">
        <v>13574</v>
      </c>
      <c r="AC3456">
        <v>13462</v>
      </c>
      <c r="AD3456">
        <v>13440</v>
      </c>
      <c r="AE3456" s="21" t="s">
        <v>1</v>
      </c>
    </row>
    <row r="3457" spans="1:31" x14ac:dyDescent="0.2">
      <c r="A3457" s="27" t="s">
        <v>71</v>
      </c>
      <c r="B3457" s="13" t="s">
        <v>71</v>
      </c>
      <c r="C3457" s="14">
        <v>748</v>
      </c>
      <c r="D3457" s="13" t="s">
        <v>470</v>
      </c>
      <c r="E3457" s="13" t="s">
        <v>489</v>
      </c>
      <c r="F3457" s="13" t="s">
        <v>313</v>
      </c>
      <c r="G3457" s="14" t="s">
        <v>317</v>
      </c>
      <c r="H3457" s="205">
        <v>13973</v>
      </c>
      <c r="I3457" s="205">
        <v>14091</v>
      </c>
      <c r="J3457" s="205">
        <v>14157</v>
      </c>
      <c r="K3457" s="205">
        <v>14363</v>
      </c>
      <c r="L3457" s="205">
        <v>14685</v>
      </c>
      <c r="M3457">
        <v>15026</v>
      </c>
      <c r="N3457">
        <v>15255</v>
      </c>
      <c r="O3457">
        <v>15228</v>
      </c>
      <c r="P3457">
        <v>15104</v>
      </c>
      <c r="Q3457">
        <v>14850</v>
      </c>
      <c r="R3457">
        <v>14535</v>
      </c>
      <c r="S3457">
        <v>14262</v>
      </c>
      <c r="T3457">
        <v>14155</v>
      </c>
      <c r="U3457">
        <v>14156</v>
      </c>
      <c r="V3457">
        <v>14233</v>
      </c>
      <c r="W3457">
        <v>14329</v>
      </c>
      <c r="X3457">
        <v>14362</v>
      </c>
      <c r="Y3457">
        <v>14239</v>
      </c>
      <c r="Z3457">
        <v>14124</v>
      </c>
      <c r="AA3457">
        <v>13975</v>
      </c>
      <c r="AB3457">
        <v>13820</v>
      </c>
      <c r="AC3457">
        <v>13701</v>
      </c>
      <c r="AD3457">
        <v>13662</v>
      </c>
      <c r="AE3457" s="22" t="s">
        <v>1</v>
      </c>
    </row>
    <row r="3458" spans="1:31" x14ac:dyDescent="0.2">
      <c r="A3458" s="25" t="s">
        <v>71</v>
      </c>
      <c r="B3458" s="11" t="s">
        <v>71</v>
      </c>
      <c r="C3458" s="12">
        <v>748</v>
      </c>
      <c r="D3458" s="11" t="s">
        <v>470</v>
      </c>
      <c r="E3458" s="11" t="s">
        <v>443</v>
      </c>
      <c r="F3458" s="11" t="s">
        <v>312</v>
      </c>
      <c r="G3458" s="12" t="s">
        <v>356</v>
      </c>
      <c r="H3458" s="205">
        <v>13822</v>
      </c>
      <c r="I3458" s="205">
        <v>13890</v>
      </c>
      <c r="J3458" s="205">
        <v>13920</v>
      </c>
      <c r="K3458" s="205">
        <v>14102</v>
      </c>
      <c r="L3458" s="205">
        <v>14369</v>
      </c>
      <c r="M3458">
        <v>14652</v>
      </c>
      <c r="N3458">
        <v>14876</v>
      </c>
      <c r="O3458">
        <v>14953</v>
      </c>
      <c r="P3458">
        <v>14914</v>
      </c>
      <c r="Q3458">
        <v>14733</v>
      </c>
      <c r="R3458">
        <v>14475</v>
      </c>
      <c r="S3458">
        <v>14205</v>
      </c>
      <c r="T3458">
        <v>14012</v>
      </c>
      <c r="U3458">
        <v>13900</v>
      </c>
      <c r="V3458">
        <v>13919</v>
      </c>
      <c r="W3458">
        <v>14005</v>
      </c>
      <c r="X3458">
        <v>14082</v>
      </c>
      <c r="Y3458">
        <v>14059</v>
      </c>
      <c r="Z3458">
        <v>13968</v>
      </c>
      <c r="AA3458">
        <v>13832</v>
      </c>
      <c r="AB3458">
        <v>13681</v>
      </c>
      <c r="AC3458">
        <v>13549</v>
      </c>
      <c r="AD3458">
        <v>13474</v>
      </c>
      <c r="AE3458" s="21" t="s">
        <v>1</v>
      </c>
    </row>
    <row r="3459" spans="1:31" x14ac:dyDescent="0.2">
      <c r="A3459" s="27" t="s">
        <v>71</v>
      </c>
      <c r="B3459" s="13" t="s">
        <v>71</v>
      </c>
      <c r="C3459" s="14">
        <v>748</v>
      </c>
      <c r="D3459" s="13" t="s">
        <v>470</v>
      </c>
      <c r="E3459" s="13" t="s">
        <v>490</v>
      </c>
      <c r="F3459" s="13" t="s">
        <v>313</v>
      </c>
      <c r="G3459" s="14" t="s">
        <v>356</v>
      </c>
      <c r="H3459" s="205">
        <v>13810</v>
      </c>
      <c r="I3459" s="205">
        <v>13908</v>
      </c>
      <c r="J3459" s="205">
        <v>13985</v>
      </c>
      <c r="K3459" s="205">
        <v>14104</v>
      </c>
      <c r="L3459" s="205">
        <v>14383</v>
      </c>
      <c r="M3459">
        <v>14727</v>
      </c>
      <c r="N3459">
        <v>15029</v>
      </c>
      <c r="O3459">
        <v>15167</v>
      </c>
      <c r="P3459">
        <v>15163</v>
      </c>
      <c r="Q3459">
        <v>14995</v>
      </c>
      <c r="R3459">
        <v>14732</v>
      </c>
      <c r="S3459">
        <v>14447</v>
      </c>
      <c r="T3459">
        <v>14241</v>
      </c>
      <c r="U3459">
        <v>14167</v>
      </c>
      <c r="V3459">
        <v>14194</v>
      </c>
      <c r="W3459">
        <v>14268</v>
      </c>
      <c r="X3459">
        <v>14325</v>
      </c>
      <c r="Y3459">
        <v>14287</v>
      </c>
      <c r="Z3459">
        <v>14204</v>
      </c>
      <c r="AA3459">
        <v>14072</v>
      </c>
      <c r="AB3459">
        <v>13921</v>
      </c>
      <c r="AC3459">
        <v>13780</v>
      </c>
      <c r="AD3459">
        <v>13689</v>
      </c>
      <c r="AE3459" s="22" t="s">
        <v>1</v>
      </c>
    </row>
    <row r="3460" spans="1:31" x14ac:dyDescent="0.2">
      <c r="A3460" s="25" t="s">
        <v>71</v>
      </c>
      <c r="B3460" s="11" t="s">
        <v>71</v>
      </c>
      <c r="C3460" s="12">
        <v>748</v>
      </c>
      <c r="D3460" s="11" t="s">
        <v>470</v>
      </c>
      <c r="E3460" s="11" t="s">
        <v>444</v>
      </c>
      <c r="F3460" s="11" t="s">
        <v>312</v>
      </c>
      <c r="G3460" s="12" t="s">
        <v>327</v>
      </c>
      <c r="H3460" s="205">
        <v>13757</v>
      </c>
      <c r="I3460" s="205">
        <v>13796</v>
      </c>
      <c r="J3460" s="205">
        <v>13818</v>
      </c>
      <c r="K3460" s="205">
        <v>13921</v>
      </c>
      <c r="L3460" s="205">
        <v>14142</v>
      </c>
      <c r="M3460">
        <v>14420</v>
      </c>
      <c r="N3460">
        <v>14684</v>
      </c>
      <c r="O3460">
        <v>14864</v>
      </c>
      <c r="P3460">
        <v>14947</v>
      </c>
      <c r="Q3460">
        <v>14850</v>
      </c>
      <c r="R3460">
        <v>14646</v>
      </c>
      <c r="S3460">
        <v>14404</v>
      </c>
      <c r="T3460">
        <v>14174</v>
      </c>
      <c r="U3460">
        <v>13978</v>
      </c>
      <c r="V3460">
        <v>13939</v>
      </c>
      <c r="W3460">
        <v>13993</v>
      </c>
      <c r="X3460">
        <v>14070</v>
      </c>
      <c r="Y3460">
        <v>14102</v>
      </c>
      <c r="Z3460">
        <v>14047</v>
      </c>
      <c r="AA3460">
        <v>13932</v>
      </c>
      <c r="AB3460">
        <v>13788</v>
      </c>
      <c r="AC3460">
        <v>13651</v>
      </c>
      <c r="AD3460">
        <v>13546</v>
      </c>
      <c r="AE3460" s="21" t="s">
        <v>1</v>
      </c>
    </row>
    <row r="3461" spans="1:31" x14ac:dyDescent="0.2">
      <c r="A3461" s="27" t="s">
        <v>71</v>
      </c>
      <c r="B3461" s="13" t="s">
        <v>71</v>
      </c>
      <c r="C3461" s="14">
        <v>748</v>
      </c>
      <c r="D3461" s="13" t="s">
        <v>470</v>
      </c>
      <c r="E3461" s="13" t="s">
        <v>491</v>
      </c>
      <c r="F3461" s="13" t="s">
        <v>313</v>
      </c>
      <c r="G3461" s="14" t="s">
        <v>327</v>
      </c>
      <c r="H3461" s="205">
        <v>13720</v>
      </c>
      <c r="I3461" s="205">
        <v>13794</v>
      </c>
      <c r="J3461" s="205">
        <v>13874</v>
      </c>
      <c r="K3461" s="205">
        <v>13894</v>
      </c>
      <c r="L3461" s="205">
        <v>14114</v>
      </c>
      <c r="M3461">
        <v>14443</v>
      </c>
      <c r="N3461">
        <v>14779</v>
      </c>
      <c r="O3461">
        <v>15028</v>
      </c>
      <c r="P3461">
        <v>15157</v>
      </c>
      <c r="Q3461">
        <v>15083</v>
      </c>
      <c r="R3461">
        <v>14878</v>
      </c>
      <c r="S3461">
        <v>14621</v>
      </c>
      <c r="T3461">
        <v>14370</v>
      </c>
      <c r="U3461">
        <v>14221</v>
      </c>
      <c r="V3461">
        <v>14195</v>
      </c>
      <c r="W3461">
        <v>14243</v>
      </c>
      <c r="X3461">
        <v>14303</v>
      </c>
      <c r="Y3461">
        <v>14318</v>
      </c>
      <c r="Z3461">
        <v>14273</v>
      </c>
      <c r="AA3461">
        <v>14163</v>
      </c>
      <c r="AB3461">
        <v>14021</v>
      </c>
      <c r="AC3461">
        <v>13876</v>
      </c>
      <c r="AD3461">
        <v>13754</v>
      </c>
      <c r="AE3461" s="22" t="s">
        <v>1</v>
      </c>
    </row>
    <row r="3462" spans="1:31" x14ac:dyDescent="0.2">
      <c r="A3462" s="25" t="s">
        <v>71</v>
      </c>
      <c r="B3462" s="11" t="s">
        <v>71</v>
      </c>
      <c r="C3462" s="12">
        <v>748</v>
      </c>
      <c r="D3462" s="11" t="s">
        <v>470</v>
      </c>
      <c r="E3462" s="11" t="s">
        <v>445</v>
      </c>
      <c r="F3462" s="11" t="s">
        <v>312</v>
      </c>
      <c r="G3462" s="12" t="s">
        <v>320</v>
      </c>
      <c r="H3462" s="205">
        <v>13743</v>
      </c>
      <c r="I3462" s="205">
        <v>13753</v>
      </c>
      <c r="J3462" s="205">
        <v>13761</v>
      </c>
      <c r="K3462" s="205">
        <v>13787</v>
      </c>
      <c r="L3462" s="205">
        <v>13934</v>
      </c>
      <c r="M3462">
        <v>14189</v>
      </c>
      <c r="N3462">
        <v>14472</v>
      </c>
      <c r="O3462">
        <v>14718</v>
      </c>
      <c r="P3462">
        <v>14882</v>
      </c>
      <c r="Q3462">
        <v>14934</v>
      </c>
      <c r="R3462">
        <v>14791</v>
      </c>
      <c r="S3462">
        <v>14581</v>
      </c>
      <c r="T3462">
        <v>14359</v>
      </c>
      <c r="U3462">
        <v>14106</v>
      </c>
      <c r="V3462">
        <v>13982</v>
      </c>
      <c r="W3462">
        <v>14001</v>
      </c>
      <c r="X3462">
        <v>14072</v>
      </c>
      <c r="Y3462">
        <v>14131</v>
      </c>
      <c r="Z3462">
        <v>14100</v>
      </c>
      <c r="AA3462">
        <v>14031</v>
      </c>
      <c r="AB3462">
        <v>13900</v>
      </c>
      <c r="AC3462">
        <v>13762</v>
      </c>
      <c r="AD3462">
        <v>13645</v>
      </c>
      <c r="AE3462" s="21" t="s">
        <v>1</v>
      </c>
    </row>
    <row r="3463" spans="1:31" x14ac:dyDescent="0.2">
      <c r="A3463" s="27" t="s">
        <v>71</v>
      </c>
      <c r="B3463" s="13" t="s">
        <v>71</v>
      </c>
      <c r="C3463" s="14">
        <v>748</v>
      </c>
      <c r="D3463" s="13" t="s">
        <v>470</v>
      </c>
      <c r="E3463" s="13" t="s">
        <v>492</v>
      </c>
      <c r="F3463" s="13" t="s">
        <v>313</v>
      </c>
      <c r="G3463" s="14" t="s">
        <v>320</v>
      </c>
      <c r="H3463" s="205">
        <v>13685</v>
      </c>
      <c r="I3463" s="205">
        <v>13731</v>
      </c>
      <c r="J3463" s="205">
        <v>13808</v>
      </c>
      <c r="K3463" s="205">
        <v>13748</v>
      </c>
      <c r="L3463" s="205">
        <v>13865</v>
      </c>
      <c r="M3463">
        <v>14163</v>
      </c>
      <c r="N3463">
        <v>14514</v>
      </c>
      <c r="O3463">
        <v>14827</v>
      </c>
      <c r="P3463">
        <v>15050</v>
      </c>
      <c r="Q3463">
        <v>15131</v>
      </c>
      <c r="R3463">
        <v>14994</v>
      </c>
      <c r="S3463">
        <v>14770</v>
      </c>
      <c r="T3463">
        <v>14521</v>
      </c>
      <c r="U3463">
        <v>14319</v>
      </c>
      <c r="V3463">
        <v>14217</v>
      </c>
      <c r="W3463">
        <v>14234</v>
      </c>
      <c r="X3463">
        <v>14291</v>
      </c>
      <c r="Y3463">
        <v>14333</v>
      </c>
      <c r="Z3463">
        <v>14313</v>
      </c>
      <c r="AA3463">
        <v>14253</v>
      </c>
      <c r="AB3463">
        <v>14124</v>
      </c>
      <c r="AC3463">
        <v>13979</v>
      </c>
      <c r="AD3463">
        <v>13845</v>
      </c>
      <c r="AE3463" s="22" t="s">
        <v>1</v>
      </c>
    </row>
    <row r="3464" spans="1:31" x14ac:dyDescent="0.2">
      <c r="A3464" s="25" t="s">
        <v>71</v>
      </c>
      <c r="B3464" s="11" t="s">
        <v>71</v>
      </c>
      <c r="C3464" s="12">
        <v>748</v>
      </c>
      <c r="D3464" s="11" t="s">
        <v>470</v>
      </c>
      <c r="E3464" s="11" t="s">
        <v>446</v>
      </c>
      <c r="F3464" s="11" t="s">
        <v>312</v>
      </c>
      <c r="G3464" s="12" t="s">
        <v>326</v>
      </c>
      <c r="H3464" s="205">
        <v>13766</v>
      </c>
      <c r="I3464" s="205">
        <v>13746</v>
      </c>
      <c r="J3464" s="205">
        <v>13738</v>
      </c>
      <c r="K3464" s="205">
        <v>13701</v>
      </c>
      <c r="L3464" s="205">
        <v>13768</v>
      </c>
      <c r="M3464">
        <v>13954</v>
      </c>
      <c r="N3464">
        <v>14237</v>
      </c>
      <c r="O3464">
        <v>14526</v>
      </c>
      <c r="P3464">
        <v>14707</v>
      </c>
      <c r="Q3464">
        <v>14894</v>
      </c>
      <c r="R3464">
        <v>14927</v>
      </c>
      <c r="S3464">
        <v>14754</v>
      </c>
      <c r="T3464">
        <v>14542</v>
      </c>
      <c r="U3464">
        <v>14273</v>
      </c>
      <c r="V3464">
        <v>14076</v>
      </c>
      <c r="W3464">
        <v>14009</v>
      </c>
      <c r="X3464">
        <v>14069</v>
      </c>
      <c r="Y3464">
        <v>14147</v>
      </c>
      <c r="Z3464">
        <v>14118</v>
      </c>
      <c r="AA3464">
        <v>14094</v>
      </c>
      <c r="AB3464">
        <v>14019</v>
      </c>
      <c r="AC3464">
        <v>13885</v>
      </c>
      <c r="AD3464">
        <v>13759</v>
      </c>
      <c r="AE3464" s="21" t="s">
        <v>1</v>
      </c>
    </row>
    <row r="3465" spans="1:31" x14ac:dyDescent="0.2">
      <c r="A3465" s="27" t="s">
        <v>71</v>
      </c>
      <c r="B3465" s="13" t="s">
        <v>71</v>
      </c>
      <c r="C3465" s="14">
        <v>748</v>
      </c>
      <c r="D3465" s="13" t="s">
        <v>470</v>
      </c>
      <c r="E3465" s="13" t="s">
        <v>493</v>
      </c>
      <c r="F3465" s="13" t="s">
        <v>313</v>
      </c>
      <c r="G3465" s="14" t="s">
        <v>326</v>
      </c>
      <c r="H3465" s="205">
        <v>13688</v>
      </c>
      <c r="I3465" s="205">
        <v>13704</v>
      </c>
      <c r="J3465" s="205">
        <v>13772</v>
      </c>
      <c r="K3465" s="205">
        <v>13668</v>
      </c>
      <c r="L3465" s="205">
        <v>13683</v>
      </c>
      <c r="M3465">
        <v>13874</v>
      </c>
      <c r="N3465">
        <v>14222</v>
      </c>
      <c r="O3465">
        <v>14581</v>
      </c>
      <c r="P3465">
        <v>14833</v>
      </c>
      <c r="Q3465">
        <v>15056</v>
      </c>
      <c r="R3465">
        <v>15097</v>
      </c>
      <c r="S3465">
        <v>14913</v>
      </c>
      <c r="T3465">
        <v>14672</v>
      </c>
      <c r="U3465">
        <v>14452</v>
      </c>
      <c r="V3465">
        <v>14285</v>
      </c>
      <c r="W3465">
        <v>14224</v>
      </c>
      <c r="X3465">
        <v>14273</v>
      </c>
      <c r="Y3465">
        <v>14335</v>
      </c>
      <c r="Z3465">
        <v>14318</v>
      </c>
      <c r="AA3465">
        <v>14304</v>
      </c>
      <c r="AB3465">
        <v>14234</v>
      </c>
      <c r="AC3465">
        <v>14094</v>
      </c>
      <c r="AD3465">
        <v>13951</v>
      </c>
      <c r="AE3465" s="22" t="s">
        <v>1</v>
      </c>
    </row>
    <row r="3466" spans="1:31" x14ac:dyDescent="0.2">
      <c r="A3466" s="25" t="s">
        <v>71</v>
      </c>
      <c r="B3466" s="11" t="s">
        <v>71</v>
      </c>
      <c r="C3466" s="12">
        <v>748</v>
      </c>
      <c r="D3466" s="11" t="s">
        <v>470</v>
      </c>
      <c r="E3466" s="11" t="s">
        <v>447</v>
      </c>
      <c r="F3466" s="11" t="s">
        <v>312</v>
      </c>
      <c r="G3466" s="12" t="s">
        <v>318</v>
      </c>
      <c r="H3466" s="205">
        <v>13815</v>
      </c>
      <c r="I3466" s="205">
        <v>13764</v>
      </c>
      <c r="J3466" s="205">
        <v>13739</v>
      </c>
      <c r="K3466" s="205">
        <v>13650</v>
      </c>
      <c r="L3466" s="205">
        <v>13653</v>
      </c>
      <c r="M3466">
        <v>13757</v>
      </c>
      <c r="N3466">
        <v>13976</v>
      </c>
      <c r="O3466">
        <v>14287</v>
      </c>
      <c r="P3466">
        <v>14452</v>
      </c>
      <c r="Q3466">
        <v>14690</v>
      </c>
      <c r="R3466">
        <v>14911</v>
      </c>
      <c r="S3466">
        <v>14942</v>
      </c>
      <c r="T3466">
        <v>14744</v>
      </c>
      <c r="U3466">
        <v>14447</v>
      </c>
      <c r="V3466">
        <v>14225</v>
      </c>
      <c r="W3466">
        <v>14070</v>
      </c>
      <c r="X3466">
        <v>14041</v>
      </c>
      <c r="Y3466">
        <v>14133</v>
      </c>
      <c r="Z3466">
        <v>14112</v>
      </c>
      <c r="AA3466">
        <v>14102</v>
      </c>
      <c r="AB3466">
        <v>14091</v>
      </c>
      <c r="AC3466">
        <v>14025</v>
      </c>
      <c r="AD3466">
        <v>13893</v>
      </c>
      <c r="AE3466" s="21" t="s">
        <v>1</v>
      </c>
    </row>
    <row r="3467" spans="1:31" x14ac:dyDescent="0.2">
      <c r="A3467" s="27" t="s">
        <v>71</v>
      </c>
      <c r="B3467" s="13" t="s">
        <v>71</v>
      </c>
      <c r="C3467" s="14">
        <v>748</v>
      </c>
      <c r="D3467" s="13" t="s">
        <v>470</v>
      </c>
      <c r="E3467" s="13" t="s">
        <v>494</v>
      </c>
      <c r="F3467" s="13" t="s">
        <v>313</v>
      </c>
      <c r="G3467" s="14" t="s">
        <v>318</v>
      </c>
      <c r="H3467" s="205">
        <v>13697</v>
      </c>
      <c r="I3467" s="205">
        <v>13698</v>
      </c>
      <c r="J3467" s="205">
        <v>13753</v>
      </c>
      <c r="K3467" s="205">
        <v>13627</v>
      </c>
      <c r="L3467" s="205">
        <v>13588</v>
      </c>
      <c r="M3467">
        <v>13657</v>
      </c>
      <c r="N3467">
        <v>13893</v>
      </c>
      <c r="O3467">
        <v>14278</v>
      </c>
      <c r="P3467">
        <v>14541</v>
      </c>
      <c r="Q3467">
        <v>14823</v>
      </c>
      <c r="R3467">
        <v>15054</v>
      </c>
      <c r="S3467">
        <v>15071</v>
      </c>
      <c r="T3467">
        <v>14843</v>
      </c>
      <c r="U3467">
        <v>14592</v>
      </c>
      <c r="V3467">
        <v>14400</v>
      </c>
      <c r="W3467">
        <v>14261</v>
      </c>
      <c r="X3467">
        <v>14231</v>
      </c>
      <c r="Y3467">
        <v>14307</v>
      </c>
      <c r="Z3467">
        <v>14298</v>
      </c>
      <c r="AA3467">
        <v>14299</v>
      </c>
      <c r="AB3467">
        <v>14295</v>
      </c>
      <c r="AC3467">
        <v>14225</v>
      </c>
      <c r="AD3467">
        <v>14078</v>
      </c>
      <c r="AE3467" s="22" t="s">
        <v>1</v>
      </c>
    </row>
    <row r="3468" spans="1:31" x14ac:dyDescent="0.2">
      <c r="A3468" s="25" t="s">
        <v>71</v>
      </c>
      <c r="B3468" s="11" t="s">
        <v>71</v>
      </c>
      <c r="C3468" s="12">
        <v>748</v>
      </c>
      <c r="D3468" s="11" t="s">
        <v>470</v>
      </c>
      <c r="E3468" s="11" t="s">
        <v>448</v>
      </c>
      <c r="F3468" s="11" t="s">
        <v>312</v>
      </c>
      <c r="G3468" s="12" t="s">
        <v>333</v>
      </c>
      <c r="H3468" s="205">
        <v>13879</v>
      </c>
      <c r="I3468" s="205">
        <v>13801</v>
      </c>
      <c r="J3468" s="205">
        <v>13753</v>
      </c>
      <c r="K3468" s="205">
        <v>13611</v>
      </c>
      <c r="L3468" s="205">
        <v>13574</v>
      </c>
      <c r="M3468">
        <v>13613</v>
      </c>
      <c r="N3468">
        <v>13746</v>
      </c>
      <c r="O3468">
        <v>14000</v>
      </c>
      <c r="P3468">
        <v>14163</v>
      </c>
      <c r="Q3468">
        <v>14373</v>
      </c>
      <c r="R3468">
        <v>14678</v>
      </c>
      <c r="S3468">
        <v>14949</v>
      </c>
      <c r="T3468">
        <v>14984</v>
      </c>
      <c r="U3468">
        <v>14627</v>
      </c>
      <c r="V3468">
        <v>14389</v>
      </c>
      <c r="W3468">
        <v>14201</v>
      </c>
      <c r="X3468">
        <v>14069</v>
      </c>
      <c r="Y3468">
        <v>14070</v>
      </c>
      <c r="Z3468">
        <v>14080</v>
      </c>
      <c r="AA3468">
        <v>14073</v>
      </c>
      <c r="AB3468">
        <v>14089</v>
      </c>
      <c r="AC3468">
        <v>14107</v>
      </c>
      <c r="AD3468">
        <v>14054</v>
      </c>
      <c r="AE3468" s="21" t="s">
        <v>1</v>
      </c>
    </row>
    <row r="3469" spans="1:31" x14ac:dyDescent="0.2">
      <c r="A3469" s="27" t="s">
        <v>71</v>
      </c>
      <c r="B3469" s="13" t="s">
        <v>71</v>
      </c>
      <c r="C3469" s="14">
        <v>748</v>
      </c>
      <c r="D3469" s="13" t="s">
        <v>470</v>
      </c>
      <c r="E3469" s="13" t="s">
        <v>495</v>
      </c>
      <c r="F3469" s="13" t="s">
        <v>313</v>
      </c>
      <c r="G3469" s="14" t="s">
        <v>333</v>
      </c>
      <c r="H3469" s="205">
        <v>13689</v>
      </c>
      <c r="I3469" s="205">
        <v>13681</v>
      </c>
      <c r="J3469" s="205">
        <v>13739</v>
      </c>
      <c r="K3469" s="205">
        <v>13591</v>
      </c>
      <c r="L3469" s="205">
        <v>13544</v>
      </c>
      <c r="M3469">
        <v>13546</v>
      </c>
      <c r="N3469">
        <v>13640</v>
      </c>
      <c r="O3469">
        <v>13908</v>
      </c>
      <c r="P3469">
        <v>14207</v>
      </c>
      <c r="Q3469">
        <v>14486</v>
      </c>
      <c r="R3469">
        <v>14806</v>
      </c>
      <c r="S3469">
        <v>15059</v>
      </c>
      <c r="T3469">
        <v>15056</v>
      </c>
      <c r="U3469">
        <v>14742</v>
      </c>
      <c r="V3469">
        <v>14530</v>
      </c>
      <c r="W3469">
        <v>14359</v>
      </c>
      <c r="X3469">
        <v>14236</v>
      </c>
      <c r="Y3469">
        <v>14233</v>
      </c>
      <c r="Z3469">
        <v>14252</v>
      </c>
      <c r="AA3469">
        <v>14255</v>
      </c>
      <c r="AB3469">
        <v>14280</v>
      </c>
      <c r="AC3469">
        <v>14296</v>
      </c>
      <c r="AD3469">
        <v>14230</v>
      </c>
      <c r="AE3469" s="22" t="s">
        <v>1</v>
      </c>
    </row>
    <row r="3470" spans="1:31" x14ac:dyDescent="0.2">
      <c r="A3470" s="25" t="s">
        <v>71</v>
      </c>
      <c r="B3470" s="11" t="s">
        <v>71</v>
      </c>
      <c r="C3470" s="12">
        <v>748</v>
      </c>
      <c r="D3470" s="11" t="s">
        <v>470</v>
      </c>
      <c r="E3470" s="11" t="s">
        <v>449</v>
      </c>
      <c r="F3470" s="11" t="s">
        <v>312</v>
      </c>
      <c r="G3470" s="12" t="s">
        <v>340</v>
      </c>
      <c r="H3470" s="205">
        <v>13940</v>
      </c>
      <c r="I3470" s="205">
        <v>13845</v>
      </c>
      <c r="J3470" s="205">
        <v>13776</v>
      </c>
      <c r="K3470" s="205">
        <v>13579</v>
      </c>
      <c r="L3470" s="205">
        <v>13496</v>
      </c>
      <c r="M3470">
        <v>13505</v>
      </c>
      <c r="N3470">
        <v>13574</v>
      </c>
      <c r="O3470">
        <v>13737</v>
      </c>
      <c r="P3470">
        <v>13831</v>
      </c>
      <c r="Q3470">
        <v>14034</v>
      </c>
      <c r="R3470">
        <v>14298</v>
      </c>
      <c r="S3470">
        <v>14687</v>
      </c>
      <c r="T3470">
        <v>15015</v>
      </c>
      <c r="U3470">
        <v>14838</v>
      </c>
      <c r="V3470">
        <v>14548</v>
      </c>
      <c r="W3470">
        <v>14356</v>
      </c>
      <c r="X3470">
        <v>14182</v>
      </c>
      <c r="Y3470">
        <v>14064</v>
      </c>
      <c r="Z3470">
        <v>14000</v>
      </c>
      <c r="AA3470">
        <v>14023</v>
      </c>
      <c r="AB3470">
        <v>14038</v>
      </c>
      <c r="AC3470">
        <v>14095</v>
      </c>
      <c r="AD3470">
        <v>14146</v>
      </c>
      <c r="AE3470" s="21" t="s">
        <v>1</v>
      </c>
    </row>
    <row r="3471" spans="1:31" x14ac:dyDescent="0.2">
      <c r="A3471" s="27" t="s">
        <v>71</v>
      </c>
      <c r="B3471" s="13" t="s">
        <v>71</v>
      </c>
      <c r="C3471" s="14">
        <v>748</v>
      </c>
      <c r="D3471" s="13" t="s">
        <v>470</v>
      </c>
      <c r="E3471" s="13" t="s">
        <v>496</v>
      </c>
      <c r="F3471" s="13" t="s">
        <v>313</v>
      </c>
      <c r="G3471" s="14" t="s">
        <v>340</v>
      </c>
      <c r="H3471" s="205">
        <v>13651</v>
      </c>
      <c r="I3471" s="205">
        <v>13630</v>
      </c>
      <c r="J3471" s="205">
        <v>13697</v>
      </c>
      <c r="K3471" s="205">
        <v>13552</v>
      </c>
      <c r="L3471" s="205">
        <v>13490</v>
      </c>
      <c r="M3471">
        <v>13497</v>
      </c>
      <c r="N3471">
        <v>13513</v>
      </c>
      <c r="O3471">
        <v>13619</v>
      </c>
      <c r="P3471">
        <v>13813</v>
      </c>
      <c r="Q3471">
        <v>14121</v>
      </c>
      <c r="R3471">
        <v>14424</v>
      </c>
      <c r="S3471">
        <v>14796</v>
      </c>
      <c r="T3471">
        <v>15076</v>
      </c>
      <c r="U3471">
        <v>14929</v>
      </c>
      <c r="V3471">
        <v>14659</v>
      </c>
      <c r="W3471">
        <v>14478</v>
      </c>
      <c r="X3471">
        <v>14317</v>
      </c>
      <c r="Y3471">
        <v>14208</v>
      </c>
      <c r="Z3471">
        <v>14163</v>
      </c>
      <c r="AA3471">
        <v>14192</v>
      </c>
      <c r="AB3471">
        <v>14214</v>
      </c>
      <c r="AC3471">
        <v>14272</v>
      </c>
      <c r="AD3471">
        <v>14312</v>
      </c>
      <c r="AE3471" s="22" t="s">
        <v>1</v>
      </c>
    </row>
    <row r="3472" spans="1:31" x14ac:dyDescent="0.2">
      <c r="A3472" s="25" t="s">
        <v>71</v>
      </c>
      <c r="B3472" s="11" t="s">
        <v>71</v>
      </c>
      <c r="C3472" s="12">
        <v>748</v>
      </c>
      <c r="D3472" s="11" t="s">
        <v>470</v>
      </c>
      <c r="E3472" s="11" t="s">
        <v>450</v>
      </c>
      <c r="F3472" s="11" t="s">
        <v>312</v>
      </c>
      <c r="G3472" s="12" t="s">
        <v>329</v>
      </c>
      <c r="H3472" s="205">
        <v>14009</v>
      </c>
      <c r="I3472" s="205">
        <v>13883</v>
      </c>
      <c r="J3472" s="205">
        <v>13801</v>
      </c>
      <c r="K3472" s="205">
        <v>13555</v>
      </c>
      <c r="L3472" s="205">
        <v>13418</v>
      </c>
      <c r="M3472">
        <v>13388</v>
      </c>
      <c r="N3472">
        <v>13437</v>
      </c>
      <c r="O3472">
        <v>13536</v>
      </c>
      <c r="P3472">
        <v>13523</v>
      </c>
      <c r="Q3472">
        <v>13657</v>
      </c>
      <c r="R3472">
        <v>13909</v>
      </c>
      <c r="S3472">
        <v>14245</v>
      </c>
      <c r="T3472">
        <v>14723</v>
      </c>
      <c r="U3472">
        <v>14842</v>
      </c>
      <c r="V3472">
        <v>14731</v>
      </c>
      <c r="W3472">
        <v>14494</v>
      </c>
      <c r="X3472">
        <v>14328</v>
      </c>
      <c r="Y3472">
        <v>14159</v>
      </c>
      <c r="Z3472">
        <v>13977</v>
      </c>
      <c r="AA3472">
        <v>13926</v>
      </c>
      <c r="AB3472">
        <v>13969</v>
      </c>
      <c r="AC3472">
        <v>14020</v>
      </c>
      <c r="AD3472">
        <v>14124</v>
      </c>
      <c r="AE3472" s="21" t="s">
        <v>1</v>
      </c>
    </row>
    <row r="3473" spans="1:31" x14ac:dyDescent="0.2">
      <c r="A3473" s="27" t="s">
        <v>71</v>
      </c>
      <c r="B3473" s="13" t="s">
        <v>71</v>
      </c>
      <c r="C3473" s="14">
        <v>748</v>
      </c>
      <c r="D3473" s="13" t="s">
        <v>470</v>
      </c>
      <c r="E3473" s="13" t="s">
        <v>497</v>
      </c>
      <c r="F3473" s="13" t="s">
        <v>313</v>
      </c>
      <c r="G3473" s="14" t="s">
        <v>329</v>
      </c>
      <c r="H3473" s="205">
        <v>13622</v>
      </c>
      <c r="I3473" s="205">
        <v>13536</v>
      </c>
      <c r="J3473" s="205">
        <v>13602</v>
      </c>
      <c r="K3473" s="205">
        <v>13483</v>
      </c>
      <c r="L3473" s="205">
        <v>13426</v>
      </c>
      <c r="M3473">
        <v>13425</v>
      </c>
      <c r="N3473">
        <v>13461</v>
      </c>
      <c r="O3473">
        <v>13477</v>
      </c>
      <c r="P3473">
        <v>13497</v>
      </c>
      <c r="Q3473">
        <v>13703</v>
      </c>
      <c r="R3473">
        <v>14028</v>
      </c>
      <c r="S3473">
        <v>14369</v>
      </c>
      <c r="T3473">
        <v>14797</v>
      </c>
      <c r="U3473">
        <v>14921</v>
      </c>
      <c r="V3473">
        <v>14820</v>
      </c>
      <c r="W3473">
        <v>14587</v>
      </c>
      <c r="X3473">
        <v>14425</v>
      </c>
      <c r="Y3473">
        <v>14271</v>
      </c>
      <c r="Z3473">
        <v>14121</v>
      </c>
      <c r="AA3473">
        <v>14088</v>
      </c>
      <c r="AB3473">
        <v>14133</v>
      </c>
      <c r="AC3473">
        <v>14183</v>
      </c>
      <c r="AD3473">
        <v>14277</v>
      </c>
      <c r="AE3473" s="22" t="s">
        <v>1</v>
      </c>
    </row>
    <row r="3474" spans="1:31" x14ac:dyDescent="0.2">
      <c r="A3474" s="25" t="s">
        <v>71</v>
      </c>
      <c r="B3474" s="11" t="s">
        <v>71</v>
      </c>
      <c r="C3474" s="12">
        <v>748</v>
      </c>
      <c r="D3474" s="11" t="s">
        <v>470</v>
      </c>
      <c r="E3474" s="11" t="s">
        <v>451</v>
      </c>
      <c r="F3474" s="11" t="s">
        <v>312</v>
      </c>
      <c r="G3474" s="12" t="s">
        <v>361</v>
      </c>
      <c r="H3474" s="205">
        <v>14097</v>
      </c>
      <c r="I3474" s="205">
        <v>13921</v>
      </c>
      <c r="J3474" s="205">
        <v>13816</v>
      </c>
      <c r="K3474" s="205">
        <v>13535</v>
      </c>
      <c r="L3474" s="205">
        <v>13347</v>
      </c>
      <c r="M3474">
        <v>13263</v>
      </c>
      <c r="N3474">
        <v>13281</v>
      </c>
      <c r="O3474">
        <v>13371</v>
      </c>
      <c r="P3474">
        <v>13277</v>
      </c>
      <c r="Q3474">
        <v>13303</v>
      </c>
      <c r="R3474">
        <v>13488</v>
      </c>
      <c r="S3474">
        <v>13805</v>
      </c>
      <c r="T3474">
        <v>14217</v>
      </c>
      <c r="U3474">
        <v>14526</v>
      </c>
      <c r="V3474">
        <v>14707</v>
      </c>
      <c r="W3474">
        <v>14649</v>
      </c>
      <c r="X3474">
        <v>14445</v>
      </c>
      <c r="Y3474">
        <v>14296</v>
      </c>
      <c r="Z3474">
        <v>14058</v>
      </c>
      <c r="AA3474">
        <v>13887</v>
      </c>
      <c r="AB3474">
        <v>13856</v>
      </c>
      <c r="AC3474">
        <v>13934</v>
      </c>
      <c r="AD3474">
        <v>14026</v>
      </c>
      <c r="AE3474" s="21" t="s">
        <v>1</v>
      </c>
    </row>
    <row r="3475" spans="1:31" x14ac:dyDescent="0.2">
      <c r="A3475" s="27" t="s">
        <v>71</v>
      </c>
      <c r="B3475" s="13" t="s">
        <v>71</v>
      </c>
      <c r="C3475" s="14">
        <v>748</v>
      </c>
      <c r="D3475" s="13" t="s">
        <v>470</v>
      </c>
      <c r="E3475" s="13" t="s">
        <v>498</v>
      </c>
      <c r="F3475" s="13" t="s">
        <v>313</v>
      </c>
      <c r="G3475" s="14" t="s">
        <v>361</v>
      </c>
      <c r="H3475" s="205">
        <v>13627</v>
      </c>
      <c r="I3475" s="205">
        <v>13444</v>
      </c>
      <c r="J3475" s="205">
        <v>13450</v>
      </c>
      <c r="K3475" s="205">
        <v>13362</v>
      </c>
      <c r="L3475" s="205">
        <v>13331</v>
      </c>
      <c r="M3475">
        <v>13337</v>
      </c>
      <c r="N3475">
        <v>13371</v>
      </c>
      <c r="O3475">
        <v>13420</v>
      </c>
      <c r="P3475">
        <v>13328</v>
      </c>
      <c r="Q3475">
        <v>13361</v>
      </c>
      <c r="R3475">
        <v>13586</v>
      </c>
      <c r="S3475">
        <v>13942</v>
      </c>
      <c r="T3475">
        <v>14324</v>
      </c>
      <c r="U3475">
        <v>14612</v>
      </c>
      <c r="V3475">
        <v>14784</v>
      </c>
      <c r="W3475">
        <v>14722</v>
      </c>
      <c r="X3475">
        <v>14513</v>
      </c>
      <c r="Y3475">
        <v>14369</v>
      </c>
      <c r="Z3475">
        <v>14165</v>
      </c>
      <c r="AA3475">
        <v>14029</v>
      </c>
      <c r="AB3475">
        <v>14014</v>
      </c>
      <c r="AC3475">
        <v>14084</v>
      </c>
      <c r="AD3475">
        <v>14165</v>
      </c>
      <c r="AE3475" s="22" t="s">
        <v>1</v>
      </c>
    </row>
    <row r="3476" spans="1:31" x14ac:dyDescent="0.2">
      <c r="A3476" s="25" t="s">
        <v>71</v>
      </c>
      <c r="B3476" s="11" t="s">
        <v>71</v>
      </c>
      <c r="C3476" s="12">
        <v>748</v>
      </c>
      <c r="D3476" s="11" t="s">
        <v>470</v>
      </c>
      <c r="E3476" s="11" t="s">
        <v>452</v>
      </c>
      <c r="F3476" s="11" t="s">
        <v>312</v>
      </c>
      <c r="G3476" s="12" t="s">
        <v>328</v>
      </c>
      <c r="H3476" s="205">
        <v>14057</v>
      </c>
      <c r="I3476" s="205">
        <v>13973</v>
      </c>
      <c r="J3476" s="205">
        <v>13824</v>
      </c>
      <c r="K3476" s="205">
        <v>13507</v>
      </c>
      <c r="L3476" s="205">
        <v>13282</v>
      </c>
      <c r="M3476">
        <v>13146</v>
      </c>
      <c r="N3476">
        <v>13110</v>
      </c>
      <c r="O3476">
        <v>13175</v>
      </c>
      <c r="P3476">
        <v>13070</v>
      </c>
      <c r="Q3476">
        <v>13013</v>
      </c>
      <c r="R3476">
        <v>13089</v>
      </c>
      <c r="S3476">
        <v>13339</v>
      </c>
      <c r="T3476">
        <v>13726</v>
      </c>
      <c r="U3476">
        <v>13999</v>
      </c>
      <c r="V3476">
        <v>14367</v>
      </c>
      <c r="W3476">
        <v>14598</v>
      </c>
      <c r="X3476">
        <v>14573</v>
      </c>
      <c r="Y3476">
        <v>14392</v>
      </c>
      <c r="Z3476">
        <v>14181</v>
      </c>
      <c r="AA3476">
        <v>13953</v>
      </c>
      <c r="AB3476">
        <v>13801</v>
      </c>
      <c r="AC3476">
        <v>13804</v>
      </c>
      <c r="AD3476">
        <v>13921</v>
      </c>
      <c r="AE3476" s="21" t="s">
        <v>1</v>
      </c>
    </row>
    <row r="3477" spans="1:31" x14ac:dyDescent="0.2">
      <c r="A3477" s="27" t="s">
        <v>71</v>
      </c>
      <c r="B3477" s="13" t="s">
        <v>71</v>
      </c>
      <c r="C3477" s="14">
        <v>748</v>
      </c>
      <c r="D3477" s="13" t="s">
        <v>470</v>
      </c>
      <c r="E3477" s="13" t="s">
        <v>499</v>
      </c>
      <c r="F3477" s="13" t="s">
        <v>313</v>
      </c>
      <c r="G3477" s="14" t="s">
        <v>328</v>
      </c>
      <c r="H3477" s="205">
        <v>13418</v>
      </c>
      <c r="I3477" s="205">
        <v>13384</v>
      </c>
      <c r="J3477" s="205">
        <v>13296</v>
      </c>
      <c r="K3477" s="205">
        <v>13185</v>
      </c>
      <c r="L3477" s="205">
        <v>13183</v>
      </c>
      <c r="M3477">
        <v>13215</v>
      </c>
      <c r="N3477">
        <v>13257</v>
      </c>
      <c r="O3477">
        <v>13312</v>
      </c>
      <c r="P3477">
        <v>13244</v>
      </c>
      <c r="Q3477">
        <v>13165</v>
      </c>
      <c r="R3477">
        <v>13219</v>
      </c>
      <c r="S3477">
        <v>13476</v>
      </c>
      <c r="T3477">
        <v>13866</v>
      </c>
      <c r="U3477">
        <v>14110</v>
      </c>
      <c r="V3477">
        <v>14445</v>
      </c>
      <c r="W3477">
        <v>14658</v>
      </c>
      <c r="X3477">
        <v>14623</v>
      </c>
      <c r="Y3477">
        <v>14436</v>
      </c>
      <c r="Z3477">
        <v>14244</v>
      </c>
      <c r="AA3477">
        <v>14055</v>
      </c>
      <c r="AB3477">
        <v>13938</v>
      </c>
      <c r="AC3477">
        <v>13950</v>
      </c>
      <c r="AD3477">
        <v>14049</v>
      </c>
      <c r="AE3477" s="22" t="s">
        <v>1</v>
      </c>
    </row>
    <row r="3478" spans="1:31" x14ac:dyDescent="0.2">
      <c r="A3478" s="25" t="s">
        <v>71</v>
      </c>
      <c r="B3478" s="11" t="s">
        <v>71</v>
      </c>
      <c r="C3478" s="12">
        <v>748</v>
      </c>
      <c r="D3478" s="11" t="s">
        <v>470</v>
      </c>
      <c r="E3478" s="11" t="s">
        <v>453</v>
      </c>
      <c r="F3478" s="11" t="s">
        <v>312</v>
      </c>
      <c r="G3478" s="12" t="s">
        <v>337</v>
      </c>
      <c r="H3478" s="205">
        <v>13824</v>
      </c>
      <c r="I3478" s="205">
        <v>13903</v>
      </c>
      <c r="J3478" s="205">
        <v>13839</v>
      </c>
      <c r="K3478" s="205">
        <v>13473</v>
      </c>
      <c r="L3478" s="205">
        <v>13210</v>
      </c>
      <c r="M3478">
        <v>13035</v>
      </c>
      <c r="N3478">
        <v>12945</v>
      </c>
      <c r="O3478">
        <v>12958</v>
      </c>
      <c r="P3478">
        <v>12833</v>
      </c>
      <c r="Q3478">
        <v>12763</v>
      </c>
      <c r="R3478">
        <v>12754</v>
      </c>
      <c r="S3478">
        <v>12893</v>
      </c>
      <c r="T3478">
        <v>13213</v>
      </c>
      <c r="U3478">
        <v>13489</v>
      </c>
      <c r="V3478">
        <v>13819</v>
      </c>
      <c r="W3478">
        <v>14233</v>
      </c>
      <c r="X3478">
        <v>14494</v>
      </c>
      <c r="Y3478">
        <v>14492</v>
      </c>
      <c r="Z3478">
        <v>14264</v>
      </c>
      <c r="AA3478">
        <v>14062</v>
      </c>
      <c r="AB3478">
        <v>13852</v>
      </c>
      <c r="AC3478">
        <v>13733</v>
      </c>
      <c r="AD3478">
        <v>13775</v>
      </c>
      <c r="AE3478" s="21" t="s">
        <v>1</v>
      </c>
    </row>
    <row r="3479" spans="1:31" x14ac:dyDescent="0.2">
      <c r="A3479" s="27" t="s">
        <v>71</v>
      </c>
      <c r="B3479" s="13" t="s">
        <v>71</v>
      </c>
      <c r="C3479" s="14">
        <v>748</v>
      </c>
      <c r="D3479" s="13" t="s">
        <v>470</v>
      </c>
      <c r="E3479" s="13" t="s">
        <v>500</v>
      </c>
      <c r="F3479" s="13" t="s">
        <v>313</v>
      </c>
      <c r="G3479" s="14" t="s">
        <v>337</v>
      </c>
      <c r="H3479" s="205">
        <v>12887</v>
      </c>
      <c r="I3479" s="205">
        <v>13104</v>
      </c>
      <c r="J3479" s="205">
        <v>13171</v>
      </c>
      <c r="K3479" s="205">
        <v>13005</v>
      </c>
      <c r="L3479" s="205">
        <v>12979</v>
      </c>
      <c r="M3479">
        <v>13039</v>
      </c>
      <c r="N3479">
        <v>13109</v>
      </c>
      <c r="O3479">
        <v>13173</v>
      </c>
      <c r="P3479">
        <v>13110</v>
      </c>
      <c r="Q3479">
        <v>13054</v>
      </c>
      <c r="R3479">
        <v>12995</v>
      </c>
      <c r="S3479">
        <v>13083</v>
      </c>
      <c r="T3479">
        <v>13376</v>
      </c>
      <c r="U3479">
        <v>13624</v>
      </c>
      <c r="V3479">
        <v>13914</v>
      </c>
      <c r="W3479">
        <v>14288</v>
      </c>
      <c r="X3479">
        <v>14530</v>
      </c>
      <c r="Y3479">
        <v>14519</v>
      </c>
      <c r="Z3479">
        <v>14293</v>
      </c>
      <c r="AA3479">
        <v>14115</v>
      </c>
      <c r="AB3479">
        <v>13945</v>
      </c>
      <c r="AC3479">
        <v>13857</v>
      </c>
      <c r="AD3479">
        <v>13899</v>
      </c>
      <c r="AE3479" s="22" t="s">
        <v>1</v>
      </c>
    </row>
    <row r="3480" spans="1:31" x14ac:dyDescent="0.2">
      <c r="A3480" s="25" t="s">
        <v>71</v>
      </c>
      <c r="B3480" s="11" t="s">
        <v>71</v>
      </c>
      <c r="C3480" s="12">
        <v>748</v>
      </c>
      <c r="D3480" s="11" t="s">
        <v>470</v>
      </c>
      <c r="E3480" s="11" t="s">
        <v>454</v>
      </c>
      <c r="F3480" s="11" t="s">
        <v>312</v>
      </c>
      <c r="G3480" s="12" t="s">
        <v>369</v>
      </c>
      <c r="H3480" s="205">
        <v>13461</v>
      </c>
      <c r="I3480" s="205">
        <v>13650</v>
      </c>
      <c r="J3480" s="205">
        <v>13739</v>
      </c>
      <c r="K3480" s="205">
        <v>13447</v>
      </c>
      <c r="L3480" s="205">
        <v>13134</v>
      </c>
      <c r="M3480">
        <v>12920</v>
      </c>
      <c r="N3480">
        <v>12789</v>
      </c>
      <c r="O3480">
        <v>12746</v>
      </c>
      <c r="P3480">
        <v>12576</v>
      </c>
      <c r="Q3480">
        <v>12486</v>
      </c>
      <c r="R3480">
        <v>12462</v>
      </c>
      <c r="S3480">
        <v>12514</v>
      </c>
      <c r="T3480">
        <v>12721</v>
      </c>
      <c r="U3480">
        <v>12957</v>
      </c>
      <c r="V3480">
        <v>13287</v>
      </c>
      <c r="W3480">
        <v>13662</v>
      </c>
      <c r="X3480">
        <v>14104</v>
      </c>
      <c r="Y3480">
        <v>14385</v>
      </c>
      <c r="Z3480">
        <v>14350</v>
      </c>
      <c r="AA3480">
        <v>14131</v>
      </c>
      <c r="AB3480">
        <v>13948</v>
      </c>
      <c r="AC3480">
        <v>13769</v>
      </c>
      <c r="AD3480">
        <v>13687</v>
      </c>
      <c r="AE3480" s="21" t="s">
        <v>1</v>
      </c>
    </row>
    <row r="3481" spans="1:31" x14ac:dyDescent="0.2">
      <c r="A3481" s="27" t="s">
        <v>71</v>
      </c>
      <c r="B3481" s="13" t="s">
        <v>71</v>
      </c>
      <c r="C3481" s="14">
        <v>748</v>
      </c>
      <c r="D3481" s="13" t="s">
        <v>470</v>
      </c>
      <c r="E3481" s="13" t="s">
        <v>501</v>
      </c>
      <c r="F3481" s="13" t="s">
        <v>313</v>
      </c>
      <c r="G3481" s="14" t="s">
        <v>369</v>
      </c>
      <c r="H3481" s="205">
        <v>12152</v>
      </c>
      <c r="I3481" s="205">
        <v>12495</v>
      </c>
      <c r="J3481" s="205">
        <v>12818</v>
      </c>
      <c r="K3481" s="205">
        <v>12854</v>
      </c>
      <c r="L3481" s="205">
        <v>12774</v>
      </c>
      <c r="M3481">
        <v>12809</v>
      </c>
      <c r="N3481">
        <v>12905</v>
      </c>
      <c r="O3481">
        <v>12998</v>
      </c>
      <c r="P3481">
        <v>12945</v>
      </c>
      <c r="Q3481">
        <v>12895</v>
      </c>
      <c r="R3481">
        <v>12858</v>
      </c>
      <c r="S3481">
        <v>12832</v>
      </c>
      <c r="T3481">
        <v>12957</v>
      </c>
      <c r="U3481">
        <v>13106</v>
      </c>
      <c r="V3481">
        <v>13399</v>
      </c>
      <c r="W3481">
        <v>13727</v>
      </c>
      <c r="X3481">
        <v>14131</v>
      </c>
      <c r="Y3481">
        <v>14399</v>
      </c>
      <c r="Z3481">
        <v>14358</v>
      </c>
      <c r="AA3481">
        <v>14146</v>
      </c>
      <c r="AB3481">
        <v>13987</v>
      </c>
      <c r="AC3481">
        <v>13846</v>
      </c>
      <c r="AD3481">
        <v>13789</v>
      </c>
      <c r="AE3481" s="22" t="s">
        <v>1</v>
      </c>
    </row>
    <row r="3482" spans="1:31" x14ac:dyDescent="0.2">
      <c r="A3482" s="25" t="s">
        <v>71</v>
      </c>
      <c r="B3482" s="11" t="s">
        <v>71</v>
      </c>
      <c r="C3482" s="12">
        <v>748</v>
      </c>
      <c r="D3482" s="11" t="s">
        <v>470</v>
      </c>
      <c r="E3482" s="11" t="s">
        <v>473</v>
      </c>
      <c r="F3482" s="11" t="s">
        <v>312</v>
      </c>
      <c r="G3482" s="12" t="s">
        <v>359</v>
      </c>
      <c r="H3482">
        <v>13093</v>
      </c>
      <c r="I3482">
        <v>13274</v>
      </c>
      <c r="J3482">
        <v>13466</v>
      </c>
      <c r="K3482">
        <v>13314</v>
      </c>
      <c r="L3482">
        <v>13067</v>
      </c>
      <c r="M3482">
        <v>12802</v>
      </c>
      <c r="N3482">
        <v>12632</v>
      </c>
      <c r="O3482">
        <v>12545</v>
      </c>
      <c r="P3482">
        <v>12335</v>
      </c>
      <c r="Q3482">
        <v>12189</v>
      </c>
      <c r="R3482">
        <v>12143</v>
      </c>
      <c r="S3482">
        <v>12179</v>
      </c>
      <c r="T3482">
        <v>12296</v>
      </c>
      <c r="U3482">
        <v>12450</v>
      </c>
      <c r="V3482">
        <v>12735</v>
      </c>
      <c r="W3482">
        <v>13108</v>
      </c>
      <c r="X3482">
        <v>13510</v>
      </c>
      <c r="Y3482">
        <v>13970</v>
      </c>
      <c r="Z3482">
        <v>14234</v>
      </c>
      <c r="AA3482">
        <v>14205</v>
      </c>
      <c r="AB3482">
        <v>14003</v>
      </c>
      <c r="AC3482">
        <v>13850</v>
      </c>
      <c r="AD3482">
        <v>13708</v>
      </c>
      <c r="AE3482" s="21"/>
    </row>
    <row r="3483" spans="1:31" x14ac:dyDescent="0.2">
      <c r="A3483" s="27" t="s">
        <v>71</v>
      </c>
      <c r="B3483" s="13" t="s">
        <v>71</v>
      </c>
      <c r="C3483" s="14">
        <v>748</v>
      </c>
      <c r="D3483" s="13" t="s">
        <v>470</v>
      </c>
      <c r="E3483" s="13" t="s">
        <v>480</v>
      </c>
      <c r="F3483" s="13" t="s">
        <v>313</v>
      </c>
      <c r="G3483" s="14" t="s">
        <v>359</v>
      </c>
      <c r="H3483">
        <v>11429</v>
      </c>
      <c r="I3483">
        <v>11683</v>
      </c>
      <c r="J3483">
        <v>12130</v>
      </c>
      <c r="K3483">
        <v>12489</v>
      </c>
      <c r="L3483">
        <v>12597</v>
      </c>
      <c r="M3483">
        <v>12578</v>
      </c>
      <c r="N3483">
        <v>12648</v>
      </c>
      <c r="O3483">
        <v>12767</v>
      </c>
      <c r="P3483">
        <v>12755</v>
      </c>
      <c r="Q3483">
        <v>12703</v>
      </c>
      <c r="R3483">
        <v>12673</v>
      </c>
      <c r="S3483">
        <v>12668</v>
      </c>
      <c r="T3483">
        <v>12679</v>
      </c>
      <c r="U3483">
        <v>12671</v>
      </c>
      <c r="V3483">
        <v>12851</v>
      </c>
      <c r="W3483">
        <v>13183</v>
      </c>
      <c r="X3483">
        <v>13539</v>
      </c>
      <c r="Y3483">
        <v>13969</v>
      </c>
      <c r="Z3483">
        <v>14227</v>
      </c>
      <c r="AA3483">
        <v>14192</v>
      </c>
      <c r="AB3483">
        <v>13999</v>
      </c>
      <c r="AC3483">
        <v>13869</v>
      </c>
      <c r="AD3483">
        <v>13760</v>
      </c>
      <c r="AE3483" s="22"/>
    </row>
    <row r="3484" spans="1:31" x14ac:dyDescent="0.2">
      <c r="A3484" s="25" t="s">
        <v>71</v>
      </c>
      <c r="B3484" s="11" t="s">
        <v>71</v>
      </c>
      <c r="C3484" s="12">
        <v>748</v>
      </c>
      <c r="D3484" s="11" t="s">
        <v>470</v>
      </c>
      <c r="E3484" s="11" t="s">
        <v>474</v>
      </c>
      <c r="F3484" s="11" t="s">
        <v>312</v>
      </c>
      <c r="G3484" s="12" t="s">
        <v>341</v>
      </c>
      <c r="H3484">
        <v>12684</v>
      </c>
      <c r="I3484">
        <v>12892</v>
      </c>
      <c r="J3484">
        <v>13079</v>
      </c>
      <c r="K3484">
        <v>13023</v>
      </c>
      <c r="L3484">
        <v>12902</v>
      </c>
      <c r="M3484">
        <v>12693</v>
      </c>
      <c r="N3484">
        <v>12471</v>
      </c>
      <c r="O3484">
        <v>12344</v>
      </c>
      <c r="P3484">
        <v>12118</v>
      </c>
      <c r="Q3484">
        <v>11919</v>
      </c>
      <c r="R3484">
        <v>11808</v>
      </c>
      <c r="S3484">
        <v>11819</v>
      </c>
      <c r="T3484">
        <v>11917</v>
      </c>
      <c r="U3484">
        <v>12017</v>
      </c>
      <c r="V3484">
        <v>12212</v>
      </c>
      <c r="W3484">
        <v>12534</v>
      </c>
      <c r="X3484">
        <v>12933</v>
      </c>
      <c r="Y3484">
        <v>13353</v>
      </c>
      <c r="Z3484">
        <v>13812</v>
      </c>
      <c r="AA3484">
        <v>14078</v>
      </c>
      <c r="AB3484">
        <v>14064</v>
      </c>
      <c r="AC3484">
        <v>13892</v>
      </c>
      <c r="AD3484">
        <v>13776</v>
      </c>
      <c r="AE3484" s="21"/>
    </row>
    <row r="3485" spans="1:31" x14ac:dyDescent="0.2">
      <c r="A3485" s="27" t="s">
        <v>71</v>
      </c>
      <c r="B3485" s="13" t="s">
        <v>71</v>
      </c>
      <c r="C3485" s="14">
        <v>748</v>
      </c>
      <c r="D3485" s="13" t="s">
        <v>470</v>
      </c>
      <c r="E3485" s="13" t="s">
        <v>481</v>
      </c>
      <c r="F3485" s="13" t="s">
        <v>313</v>
      </c>
      <c r="G3485" s="14" t="s">
        <v>341</v>
      </c>
      <c r="H3485">
        <v>10661</v>
      </c>
      <c r="I3485">
        <v>10886</v>
      </c>
      <c r="J3485">
        <v>11238</v>
      </c>
      <c r="K3485">
        <v>11807</v>
      </c>
      <c r="L3485">
        <v>12217</v>
      </c>
      <c r="M3485">
        <v>12374</v>
      </c>
      <c r="N3485">
        <v>12390</v>
      </c>
      <c r="O3485">
        <v>12483</v>
      </c>
      <c r="P3485">
        <v>12525</v>
      </c>
      <c r="Q3485">
        <v>12498</v>
      </c>
      <c r="R3485">
        <v>12455</v>
      </c>
      <c r="S3485">
        <v>12457</v>
      </c>
      <c r="T3485">
        <v>12488</v>
      </c>
      <c r="U3485">
        <v>12397</v>
      </c>
      <c r="V3485">
        <v>12401</v>
      </c>
      <c r="W3485">
        <v>12605</v>
      </c>
      <c r="X3485">
        <v>12966</v>
      </c>
      <c r="Y3485">
        <v>13348</v>
      </c>
      <c r="Z3485">
        <v>13800</v>
      </c>
      <c r="AA3485">
        <v>14050</v>
      </c>
      <c r="AB3485">
        <v>14026</v>
      </c>
      <c r="AC3485">
        <v>13863</v>
      </c>
      <c r="AD3485">
        <v>13764</v>
      </c>
      <c r="AE3485" s="22"/>
    </row>
    <row r="3486" spans="1:31" x14ac:dyDescent="0.2">
      <c r="A3486" s="25" t="s">
        <v>71</v>
      </c>
      <c r="B3486" s="11" t="s">
        <v>71</v>
      </c>
      <c r="C3486" s="12">
        <v>748</v>
      </c>
      <c r="D3486" s="11" t="s">
        <v>470</v>
      </c>
      <c r="E3486" s="11" t="s">
        <v>475</v>
      </c>
      <c r="F3486" s="11" t="s">
        <v>312</v>
      </c>
      <c r="G3486" s="12" t="s">
        <v>334</v>
      </c>
      <c r="H3486">
        <v>12323</v>
      </c>
      <c r="I3486">
        <v>12471</v>
      </c>
      <c r="J3486">
        <v>12683</v>
      </c>
      <c r="K3486">
        <v>12626</v>
      </c>
      <c r="L3486">
        <v>12591</v>
      </c>
      <c r="M3486">
        <v>12496</v>
      </c>
      <c r="N3486">
        <v>12321</v>
      </c>
      <c r="O3486">
        <v>12140</v>
      </c>
      <c r="P3486">
        <v>11914</v>
      </c>
      <c r="Q3486">
        <v>11688</v>
      </c>
      <c r="R3486">
        <v>11508</v>
      </c>
      <c r="S3486">
        <v>11443</v>
      </c>
      <c r="T3486">
        <v>11515</v>
      </c>
      <c r="U3486">
        <v>11636</v>
      </c>
      <c r="V3486">
        <v>11770</v>
      </c>
      <c r="W3486">
        <v>11996</v>
      </c>
      <c r="X3486">
        <v>12338</v>
      </c>
      <c r="Y3486">
        <v>12754</v>
      </c>
      <c r="Z3486">
        <v>13193</v>
      </c>
      <c r="AA3486">
        <v>13651</v>
      </c>
      <c r="AB3486">
        <v>13927</v>
      </c>
      <c r="AC3486">
        <v>13940</v>
      </c>
      <c r="AD3486">
        <v>13805</v>
      </c>
      <c r="AE3486" s="21"/>
    </row>
    <row r="3487" spans="1:31" x14ac:dyDescent="0.2">
      <c r="A3487" s="27" t="s">
        <v>71</v>
      </c>
      <c r="B3487" s="13" t="s">
        <v>71</v>
      </c>
      <c r="C3487" s="14">
        <v>748</v>
      </c>
      <c r="D3487" s="13" t="s">
        <v>470</v>
      </c>
      <c r="E3487" s="13" t="s">
        <v>482</v>
      </c>
      <c r="F3487" s="13" t="s">
        <v>313</v>
      </c>
      <c r="G3487" s="14" t="s">
        <v>334</v>
      </c>
      <c r="H3487">
        <v>10034</v>
      </c>
      <c r="I3487">
        <v>10041</v>
      </c>
      <c r="J3487">
        <v>10363</v>
      </c>
      <c r="K3487">
        <v>10934</v>
      </c>
      <c r="L3487">
        <v>11538</v>
      </c>
      <c r="M3487">
        <v>11978</v>
      </c>
      <c r="N3487">
        <v>12159</v>
      </c>
      <c r="O3487">
        <v>12198</v>
      </c>
      <c r="P3487">
        <v>12253</v>
      </c>
      <c r="Q3487">
        <v>12269</v>
      </c>
      <c r="R3487">
        <v>12235</v>
      </c>
      <c r="S3487">
        <v>12214</v>
      </c>
      <c r="T3487">
        <v>12251</v>
      </c>
      <c r="U3487">
        <v>12225</v>
      </c>
      <c r="V3487">
        <v>12131</v>
      </c>
      <c r="W3487">
        <v>12139</v>
      </c>
      <c r="X3487">
        <v>12359</v>
      </c>
      <c r="Y3487">
        <v>12746</v>
      </c>
      <c r="Z3487">
        <v>13189</v>
      </c>
      <c r="AA3487">
        <v>13625</v>
      </c>
      <c r="AB3487">
        <v>13875</v>
      </c>
      <c r="AC3487">
        <v>13871</v>
      </c>
      <c r="AD3487">
        <v>13740</v>
      </c>
      <c r="AE3487" s="22"/>
    </row>
    <row r="3488" spans="1:31" x14ac:dyDescent="0.2">
      <c r="A3488" s="25" t="s">
        <v>71</v>
      </c>
      <c r="B3488" s="11" t="s">
        <v>71</v>
      </c>
      <c r="C3488" s="12">
        <v>748</v>
      </c>
      <c r="D3488" s="11" t="s">
        <v>470</v>
      </c>
      <c r="E3488" s="11" t="s">
        <v>476</v>
      </c>
      <c r="F3488" s="11" t="s">
        <v>312</v>
      </c>
      <c r="G3488" s="12" t="s">
        <v>345</v>
      </c>
      <c r="H3488">
        <v>12062</v>
      </c>
      <c r="I3488">
        <v>12095</v>
      </c>
      <c r="J3488">
        <v>12250</v>
      </c>
      <c r="K3488">
        <v>12225</v>
      </c>
      <c r="L3488">
        <v>12186</v>
      </c>
      <c r="M3488">
        <v>12166</v>
      </c>
      <c r="N3488">
        <v>12092</v>
      </c>
      <c r="O3488">
        <v>11949</v>
      </c>
      <c r="P3488">
        <v>11710</v>
      </c>
      <c r="Q3488">
        <v>11480</v>
      </c>
      <c r="R3488">
        <v>11262</v>
      </c>
      <c r="S3488">
        <v>11114</v>
      </c>
      <c r="T3488">
        <v>11099</v>
      </c>
      <c r="U3488">
        <v>11233</v>
      </c>
      <c r="V3488">
        <v>11386</v>
      </c>
      <c r="W3488">
        <v>11544</v>
      </c>
      <c r="X3488">
        <v>11782</v>
      </c>
      <c r="Y3488">
        <v>12137</v>
      </c>
      <c r="Z3488">
        <v>12592</v>
      </c>
      <c r="AA3488">
        <v>13029</v>
      </c>
      <c r="AB3488">
        <v>13494</v>
      </c>
      <c r="AC3488">
        <v>13793</v>
      </c>
      <c r="AD3488">
        <v>13840</v>
      </c>
      <c r="AE3488" s="21"/>
    </row>
    <row r="3489" spans="1:31" x14ac:dyDescent="0.2">
      <c r="A3489" s="27" t="s">
        <v>71</v>
      </c>
      <c r="B3489" s="13" t="s">
        <v>71</v>
      </c>
      <c r="C3489" s="14">
        <v>748</v>
      </c>
      <c r="D3489" s="13" t="s">
        <v>470</v>
      </c>
      <c r="E3489" s="13" t="s">
        <v>483</v>
      </c>
      <c r="F3489" s="13" t="s">
        <v>313</v>
      </c>
      <c r="G3489" s="14" t="s">
        <v>345</v>
      </c>
      <c r="H3489">
        <v>9656</v>
      </c>
      <c r="I3489">
        <v>9374</v>
      </c>
      <c r="J3489">
        <v>9439</v>
      </c>
      <c r="K3489">
        <v>10079</v>
      </c>
      <c r="L3489">
        <v>10681</v>
      </c>
      <c r="M3489">
        <v>11301</v>
      </c>
      <c r="N3489">
        <v>11747</v>
      </c>
      <c r="O3489">
        <v>11939</v>
      </c>
      <c r="P3489">
        <v>11982</v>
      </c>
      <c r="Q3489">
        <v>12011</v>
      </c>
      <c r="R3489">
        <v>12008</v>
      </c>
      <c r="S3489">
        <v>11978</v>
      </c>
      <c r="T3489">
        <v>11981</v>
      </c>
      <c r="U3489">
        <v>12006</v>
      </c>
      <c r="V3489">
        <v>11976</v>
      </c>
      <c r="W3489">
        <v>11874</v>
      </c>
      <c r="X3489">
        <v>11877</v>
      </c>
      <c r="Y3489">
        <v>12109</v>
      </c>
      <c r="Z3489">
        <v>12597</v>
      </c>
      <c r="AA3489">
        <v>13025</v>
      </c>
      <c r="AB3489">
        <v>13452</v>
      </c>
      <c r="AC3489">
        <v>13709</v>
      </c>
      <c r="AD3489">
        <v>13729</v>
      </c>
      <c r="AE3489" s="22"/>
    </row>
    <row r="3490" spans="1:31" x14ac:dyDescent="0.2">
      <c r="A3490" s="25" t="s">
        <v>71</v>
      </c>
      <c r="B3490" s="11" t="s">
        <v>71</v>
      </c>
      <c r="C3490" s="12">
        <v>748</v>
      </c>
      <c r="D3490" s="11" t="s">
        <v>470</v>
      </c>
      <c r="E3490" s="11" t="s">
        <v>477</v>
      </c>
      <c r="F3490" s="11" t="s">
        <v>312</v>
      </c>
      <c r="G3490" s="12" t="s">
        <v>339</v>
      </c>
      <c r="H3490">
        <v>11853</v>
      </c>
      <c r="I3490">
        <v>11814</v>
      </c>
      <c r="J3490">
        <v>11858</v>
      </c>
      <c r="K3490">
        <v>11789</v>
      </c>
      <c r="L3490">
        <v>11779</v>
      </c>
      <c r="M3490">
        <v>11752</v>
      </c>
      <c r="N3490">
        <v>11742</v>
      </c>
      <c r="O3490">
        <v>11688</v>
      </c>
      <c r="P3490">
        <v>11522</v>
      </c>
      <c r="Q3490">
        <v>11276</v>
      </c>
      <c r="R3490">
        <v>11051</v>
      </c>
      <c r="S3490">
        <v>10852</v>
      </c>
      <c r="T3490">
        <v>10739</v>
      </c>
      <c r="U3490">
        <v>10819</v>
      </c>
      <c r="V3490">
        <v>10982</v>
      </c>
      <c r="W3490">
        <v>11155</v>
      </c>
      <c r="X3490">
        <v>11320</v>
      </c>
      <c r="Y3490">
        <v>11565</v>
      </c>
      <c r="Z3490">
        <v>11975</v>
      </c>
      <c r="AA3490">
        <v>12427</v>
      </c>
      <c r="AB3490">
        <v>12869</v>
      </c>
      <c r="AC3490">
        <v>13353</v>
      </c>
      <c r="AD3490">
        <v>13683</v>
      </c>
      <c r="AE3490" s="21"/>
    </row>
    <row r="3491" spans="1:31" x14ac:dyDescent="0.2">
      <c r="A3491" s="27" t="s">
        <v>71</v>
      </c>
      <c r="B3491" s="13" t="s">
        <v>71</v>
      </c>
      <c r="C3491" s="14">
        <v>748</v>
      </c>
      <c r="D3491" s="13" t="s">
        <v>470</v>
      </c>
      <c r="E3491" s="13" t="s">
        <v>484</v>
      </c>
      <c r="F3491" s="13" t="s">
        <v>313</v>
      </c>
      <c r="G3491" s="14" t="s">
        <v>339</v>
      </c>
      <c r="H3491">
        <v>9435</v>
      </c>
      <c r="I3491">
        <v>9012</v>
      </c>
      <c r="J3491">
        <v>8731</v>
      </c>
      <c r="K3491">
        <v>9176</v>
      </c>
      <c r="L3491">
        <v>9841</v>
      </c>
      <c r="M3491">
        <v>10456</v>
      </c>
      <c r="N3491">
        <v>11071</v>
      </c>
      <c r="O3491">
        <v>11512</v>
      </c>
      <c r="P3491">
        <v>11738</v>
      </c>
      <c r="Q3491">
        <v>11753</v>
      </c>
      <c r="R3491">
        <v>11763</v>
      </c>
      <c r="S3491">
        <v>11753</v>
      </c>
      <c r="T3491">
        <v>11731</v>
      </c>
      <c r="U3491">
        <v>11757</v>
      </c>
      <c r="V3491">
        <v>11775</v>
      </c>
      <c r="W3491">
        <v>11737</v>
      </c>
      <c r="X3491">
        <v>11615</v>
      </c>
      <c r="Y3491">
        <v>11611</v>
      </c>
      <c r="Z3491">
        <v>11972</v>
      </c>
      <c r="AA3491">
        <v>12444</v>
      </c>
      <c r="AB3491">
        <v>12863</v>
      </c>
      <c r="AC3491">
        <v>13288</v>
      </c>
      <c r="AD3491">
        <v>13556</v>
      </c>
      <c r="AE3491" s="22"/>
    </row>
    <row r="3492" spans="1:31" x14ac:dyDescent="0.2">
      <c r="A3492" s="25" t="s">
        <v>71</v>
      </c>
      <c r="B3492" s="11" t="s">
        <v>71</v>
      </c>
      <c r="C3492" s="12">
        <v>748</v>
      </c>
      <c r="D3492" s="11" t="s">
        <v>470</v>
      </c>
      <c r="E3492" s="11" t="s">
        <v>478</v>
      </c>
      <c r="F3492" s="11" t="s">
        <v>312</v>
      </c>
      <c r="G3492" s="12" t="s">
        <v>352</v>
      </c>
      <c r="H3492">
        <v>11609</v>
      </c>
      <c r="I3492">
        <v>11582</v>
      </c>
      <c r="J3492">
        <v>11557</v>
      </c>
      <c r="K3492">
        <v>11408</v>
      </c>
      <c r="L3492">
        <v>11340</v>
      </c>
      <c r="M3492">
        <v>11339</v>
      </c>
      <c r="N3492">
        <v>11319</v>
      </c>
      <c r="O3492">
        <v>11318</v>
      </c>
      <c r="P3492">
        <v>11276</v>
      </c>
      <c r="Q3492">
        <v>11090</v>
      </c>
      <c r="R3492">
        <v>10847</v>
      </c>
      <c r="S3492">
        <v>10638</v>
      </c>
      <c r="T3492">
        <v>10462</v>
      </c>
      <c r="U3492">
        <v>10468</v>
      </c>
      <c r="V3492">
        <v>10568</v>
      </c>
      <c r="W3492">
        <v>10749</v>
      </c>
      <c r="X3492">
        <v>10928</v>
      </c>
      <c r="Y3492">
        <v>11094</v>
      </c>
      <c r="Z3492">
        <v>11408</v>
      </c>
      <c r="AA3492">
        <v>11810</v>
      </c>
      <c r="AB3492">
        <v>12266</v>
      </c>
      <c r="AC3492">
        <v>12725</v>
      </c>
      <c r="AD3492">
        <v>13235</v>
      </c>
      <c r="AE3492" s="21"/>
    </row>
    <row r="3493" spans="1:31" x14ac:dyDescent="0.2">
      <c r="A3493" s="27" t="s">
        <v>71</v>
      </c>
      <c r="B3493" s="13" t="s">
        <v>71</v>
      </c>
      <c r="C3493" s="14">
        <v>748</v>
      </c>
      <c r="D3493" s="13" t="s">
        <v>470</v>
      </c>
      <c r="E3493" s="13" t="s">
        <v>485</v>
      </c>
      <c r="F3493" s="13" t="s">
        <v>313</v>
      </c>
      <c r="G3493" s="14" t="s">
        <v>352</v>
      </c>
      <c r="H3493">
        <v>14228</v>
      </c>
      <c r="I3493">
        <v>14361</v>
      </c>
      <c r="J3493">
        <v>14406</v>
      </c>
      <c r="K3493">
        <v>14684</v>
      </c>
      <c r="L3493">
        <v>15034</v>
      </c>
      <c r="M3493">
        <v>15338</v>
      </c>
      <c r="N3493">
        <v>15447</v>
      </c>
      <c r="O3493">
        <v>15196</v>
      </c>
      <c r="P3493">
        <v>14960</v>
      </c>
      <c r="Q3493">
        <v>14629</v>
      </c>
      <c r="R3493">
        <v>14294</v>
      </c>
      <c r="S3493">
        <v>14081</v>
      </c>
      <c r="T3493">
        <v>14134</v>
      </c>
      <c r="U3493">
        <v>11527</v>
      </c>
      <c r="V3493">
        <v>11546</v>
      </c>
      <c r="W3493">
        <v>11553</v>
      </c>
      <c r="X3493">
        <v>11496</v>
      </c>
      <c r="Y3493">
        <v>11353</v>
      </c>
      <c r="Z3493">
        <v>11485</v>
      </c>
      <c r="AA3493">
        <v>11831</v>
      </c>
      <c r="AB3493">
        <v>12292</v>
      </c>
      <c r="AC3493">
        <v>12710</v>
      </c>
      <c r="AD3493">
        <v>13137</v>
      </c>
      <c r="AE3493" s="22"/>
    </row>
    <row r="3494" spans="1:31" x14ac:dyDescent="0.2">
      <c r="A3494" s="25" t="s">
        <v>71</v>
      </c>
      <c r="B3494" s="11" t="s">
        <v>71</v>
      </c>
      <c r="C3494" s="12">
        <v>748</v>
      </c>
      <c r="D3494" s="11" t="s">
        <v>470</v>
      </c>
      <c r="E3494" s="11" t="s">
        <v>479</v>
      </c>
      <c r="F3494" s="11" t="s">
        <v>312</v>
      </c>
      <c r="G3494" s="12" t="s">
        <v>338</v>
      </c>
      <c r="H3494">
        <v>11368</v>
      </c>
      <c r="I3494">
        <v>11319</v>
      </c>
      <c r="J3494">
        <v>11303</v>
      </c>
      <c r="K3494">
        <v>11132</v>
      </c>
      <c r="L3494">
        <v>10968</v>
      </c>
      <c r="M3494">
        <v>10897</v>
      </c>
      <c r="N3494">
        <v>10900</v>
      </c>
      <c r="O3494">
        <v>10887</v>
      </c>
      <c r="P3494">
        <v>10941</v>
      </c>
      <c r="Q3494">
        <v>10861</v>
      </c>
      <c r="R3494">
        <v>10664</v>
      </c>
      <c r="S3494">
        <v>10434</v>
      </c>
      <c r="T3494">
        <v>10244</v>
      </c>
      <c r="U3494">
        <v>10210</v>
      </c>
      <c r="V3494">
        <v>10225</v>
      </c>
      <c r="W3494">
        <v>10334</v>
      </c>
      <c r="X3494">
        <v>10520</v>
      </c>
      <c r="Y3494">
        <v>10697</v>
      </c>
      <c r="Z3494">
        <v>10946</v>
      </c>
      <c r="AA3494">
        <v>11246</v>
      </c>
      <c r="AB3494">
        <v>11648</v>
      </c>
      <c r="AC3494">
        <v>12120</v>
      </c>
      <c r="AD3494">
        <v>12603</v>
      </c>
      <c r="AE3494" s="21"/>
    </row>
    <row r="3495" spans="1:31" x14ac:dyDescent="0.2">
      <c r="A3495" s="27" t="s">
        <v>71</v>
      </c>
      <c r="B3495" s="13" t="s">
        <v>71</v>
      </c>
      <c r="C3495" s="14">
        <v>748</v>
      </c>
      <c r="D3495" s="13" t="s">
        <v>470</v>
      </c>
      <c r="E3495" s="13" t="s">
        <v>486</v>
      </c>
      <c r="F3495" s="13" t="s">
        <v>313</v>
      </c>
      <c r="G3495" s="14" t="s">
        <v>338</v>
      </c>
      <c r="H3495">
        <v>8944</v>
      </c>
      <c r="I3495">
        <v>8640</v>
      </c>
      <c r="J3495">
        <v>8268</v>
      </c>
      <c r="K3495">
        <v>8160</v>
      </c>
      <c r="L3495">
        <v>8285</v>
      </c>
      <c r="M3495">
        <v>8759</v>
      </c>
      <c r="N3495">
        <v>9425</v>
      </c>
      <c r="O3495">
        <v>10018</v>
      </c>
      <c r="P3495">
        <v>10673</v>
      </c>
      <c r="Q3495">
        <v>11132</v>
      </c>
      <c r="R3495">
        <v>11304</v>
      </c>
      <c r="S3495">
        <v>11290</v>
      </c>
      <c r="T3495">
        <v>11288</v>
      </c>
      <c r="U3495">
        <v>11323</v>
      </c>
      <c r="V3495">
        <v>11337</v>
      </c>
      <c r="W3495">
        <v>11344</v>
      </c>
      <c r="X3495">
        <v>11330</v>
      </c>
      <c r="Y3495">
        <v>11252</v>
      </c>
      <c r="Z3495">
        <v>11238</v>
      </c>
      <c r="AA3495">
        <v>11356</v>
      </c>
      <c r="AB3495">
        <v>11690</v>
      </c>
      <c r="AC3495">
        <v>12149</v>
      </c>
      <c r="AD3495">
        <v>12568</v>
      </c>
      <c r="AE3495" s="22"/>
    </row>
    <row r="3496" spans="1:31" x14ac:dyDescent="0.2">
      <c r="A3496" s="25" t="s">
        <v>71</v>
      </c>
      <c r="B3496" s="11" t="s">
        <v>71</v>
      </c>
      <c r="C3496" s="12">
        <v>748</v>
      </c>
      <c r="D3496" s="11" t="s">
        <v>470</v>
      </c>
      <c r="E3496" s="11" t="s">
        <v>458</v>
      </c>
      <c r="F3496" s="11" t="s">
        <v>312</v>
      </c>
      <c r="G3496" s="12" t="s">
        <v>457</v>
      </c>
      <c r="H3496" s="205">
        <v>67119</v>
      </c>
      <c r="I3496" s="205">
        <v>67692</v>
      </c>
      <c r="J3496" s="205">
        <v>67947</v>
      </c>
      <c r="K3496" s="205">
        <v>66764</v>
      </c>
      <c r="L3496" s="205">
        <v>65595</v>
      </c>
      <c r="M3496">
        <v>64596</v>
      </c>
      <c r="N3496">
        <v>63947</v>
      </c>
      <c r="O3496">
        <v>63768.000000000007</v>
      </c>
      <c r="P3496">
        <v>62932</v>
      </c>
      <c r="Q3496">
        <v>62370.000000000007</v>
      </c>
      <c r="R3496">
        <v>62256</v>
      </c>
      <c r="S3496">
        <v>62744</v>
      </c>
      <c r="T3496">
        <v>63873</v>
      </c>
      <c r="U3496">
        <v>64911.999999999993</v>
      </c>
      <c r="V3496">
        <v>66420</v>
      </c>
      <c r="W3496">
        <v>68135</v>
      </c>
      <c r="X3496">
        <v>69614</v>
      </c>
      <c r="Y3496">
        <v>70592</v>
      </c>
      <c r="Z3496">
        <v>70841.000000000015</v>
      </c>
      <c r="AA3496">
        <v>70429</v>
      </c>
      <c r="AB3496">
        <v>69668</v>
      </c>
      <c r="AC3496">
        <v>69048</v>
      </c>
      <c r="AD3496">
        <v>68866.999999999985</v>
      </c>
      <c r="AE3496" s="21" t="s">
        <v>1</v>
      </c>
    </row>
    <row r="3497" spans="1:31" x14ac:dyDescent="0.2">
      <c r="A3497" s="27" t="s">
        <v>71</v>
      </c>
      <c r="B3497" s="13" t="s">
        <v>71</v>
      </c>
      <c r="C3497" s="14">
        <v>748</v>
      </c>
      <c r="D3497" s="13" t="s">
        <v>470</v>
      </c>
      <c r="E3497" s="13" t="s">
        <v>456</v>
      </c>
      <c r="F3497" s="13" t="s">
        <v>312</v>
      </c>
      <c r="G3497" s="14" t="s">
        <v>455</v>
      </c>
      <c r="H3497" s="205">
        <v>59215</v>
      </c>
      <c r="I3497" s="205">
        <v>59281.000000000007</v>
      </c>
      <c r="J3497" s="205">
        <v>59650.999999999993</v>
      </c>
      <c r="K3497" s="205">
        <v>59180</v>
      </c>
      <c r="L3497" s="205">
        <v>58864.000000000007</v>
      </c>
      <c r="M3497">
        <v>58650</v>
      </c>
      <c r="N3497">
        <v>58374</v>
      </c>
      <c r="O3497">
        <v>57982</v>
      </c>
      <c r="P3497">
        <v>57363</v>
      </c>
      <c r="Q3497">
        <v>56395.000000000007</v>
      </c>
      <c r="R3497">
        <v>55332</v>
      </c>
      <c r="S3497">
        <v>54481</v>
      </c>
      <c r="T3497">
        <v>54059</v>
      </c>
      <c r="U3497">
        <v>54366.000000000007</v>
      </c>
      <c r="V3497">
        <v>54931</v>
      </c>
      <c r="W3497">
        <v>55778.000000000007</v>
      </c>
      <c r="X3497">
        <v>56887.999999999993</v>
      </c>
      <c r="Y3497">
        <v>58247</v>
      </c>
      <c r="Z3497">
        <v>60114</v>
      </c>
      <c r="AA3497">
        <v>62163.000000000007</v>
      </c>
      <c r="AB3497">
        <v>64203.999999999993</v>
      </c>
      <c r="AC3497">
        <v>65931</v>
      </c>
      <c r="AD3497">
        <v>67166</v>
      </c>
      <c r="AE3497" s="22" t="s">
        <v>1</v>
      </c>
    </row>
    <row r="3498" spans="1:31" x14ac:dyDescent="0.2">
      <c r="A3498" s="25" t="s">
        <v>71</v>
      </c>
      <c r="B3498" s="11" t="s">
        <v>71</v>
      </c>
      <c r="C3498" s="12">
        <v>748</v>
      </c>
      <c r="D3498" s="11" t="s">
        <v>470</v>
      </c>
      <c r="E3498" s="11" t="s">
        <v>502</v>
      </c>
      <c r="F3498" s="11" t="s">
        <v>313</v>
      </c>
      <c r="G3498" s="12" t="s">
        <v>457</v>
      </c>
      <c r="H3498" s="205">
        <v>60547.000000000007</v>
      </c>
      <c r="I3498" s="205">
        <v>61551.999999999993</v>
      </c>
      <c r="J3498" s="205">
        <v>62653</v>
      </c>
      <c r="K3498" s="205">
        <v>63340</v>
      </c>
      <c r="L3498" s="205">
        <v>63750</v>
      </c>
      <c r="M3498">
        <v>64014.999999999985</v>
      </c>
      <c r="N3498">
        <v>64309</v>
      </c>
      <c r="O3498">
        <v>64733.000000000007</v>
      </c>
      <c r="P3498">
        <v>64579.000000000007</v>
      </c>
      <c r="Q3498">
        <v>64315.000000000015</v>
      </c>
      <c r="R3498">
        <v>64200</v>
      </c>
      <c r="S3498">
        <v>64516.000000000007</v>
      </c>
      <c r="T3498">
        <v>65366</v>
      </c>
      <c r="U3498">
        <v>65908</v>
      </c>
      <c r="V3498">
        <v>67010</v>
      </c>
      <c r="W3498">
        <v>68461</v>
      </c>
      <c r="X3498">
        <v>69789</v>
      </c>
      <c r="Y3498">
        <v>70671</v>
      </c>
      <c r="Z3498">
        <v>70922</v>
      </c>
      <c r="AA3498">
        <v>70558</v>
      </c>
      <c r="AB3498">
        <v>69895.000000000015</v>
      </c>
      <c r="AC3498">
        <v>69384.999999999985</v>
      </c>
      <c r="AD3498">
        <v>69261</v>
      </c>
      <c r="AE3498" s="21" t="s">
        <v>1</v>
      </c>
    </row>
    <row r="3499" spans="1:31" x14ac:dyDescent="0.2">
      <c r="A3499" s="27" t="s">
        <v>71</v>
      </c>
      <c r="B3499" s="13" t="s">
        <v>71</v>
      </c>
      <c r="C3499" s="14">
        <v>748</v>
      </c>
      <c r="D3499" s="13" t="s">
        <v>470</v>
      </c>
      <c r="E3499" s="13" t="s">
        <v>503</v>
      </c>
      <c r="F3499" s="13" t="s">
        <v>313</v>
      </c>
      <c r="G3499" s="14" t="s">
        <v>338</v>
      </c>
      <c r="H3499" s="205">
        <v>47249</v>
      </c>
      <c r="I3499" s="205">
        <v>45911</v>
      </c>
      <c r="J3499" s="205">
        <v>45185</v>
      </c>
      <c r="K3499" s="205">
        <v>46837.999999999993</v>
      </c>
      <c r="L3499" s="205">
        <v>49300</v>
      </c>
      <c r="M3499">
        <v>52124</v>
      </c>
      <c r="N3499">
        <v>54640.999999999993</v>
      </c>
      <c r="O3499">
        <v>56504.000000000007</v>
      </c>
      <c r="P3499">
        <v>57974.000000000007</v>
      </c>
      <c r="Q3499">
        <v>58689</v>
      </c>
      <c r="R3499">
        <v>58829</v>
      </c>
      <c r="S3499">
        <v>58756</v>
      </c>
      <c r="T3499">
        <v>58757.999999999993</v>
      </c>
      <c r="U3499">
        <v>58838</v>
      </c>
      <c r="V3499">
        <v>58765</v>
      </c>
      <c r="W3499">
        <v>58647</v>
      </c>
      <c r="X3499">
        <v>58677</v>
      </c>
      <c r="Y3499">
        <v>59071.000000000007</v>
      </c>
      <c r="Z3499">
        <v>60481</v>
      </c>
      <c r="AA3499">
        <v>62281</v>
      </c>
      <c r="AB3499">
        <v>64172</v>
      </c>
      <c r="AC3499">
        <v>65726.999999999985</v>
      </c>
      <c r="AD3499">
        <v>66730</v>
      </c>
      <c r="AE3499" s="22" t="s">
        <v>1</v>
      </c>
    </row>
    <row r="3500" spans="1:31" x14ac:dyDescent="0.2">
      <c r="A3500" s="25" t="s">
        <v>71</v>
      </c>
      <c r="B3500" s="11" t="s">
        <v>71</v>
      </c>
      <c r="C3500" s="12">
        <v>748</v>
      </c>
      <c r="D3500" s="11" t="s">
        <v>470</v>
      </c>
      <c r="E3500" s="11" t="s">
        <v>504</v>
      </c>
      <c r="F3500" s="11"/>
      <c r="G3500" s="12"/>
      <c r="H3500" s="205">
        <v>0</v>
      </c>
      <c r="I3500" s="205">
        <v>0</v>
      </c>
      <c r="J3500" s="205">
        <v>0</v>
      </c>
      <c r="K3500" s="205">
        <v>0</v>
      </c>
      <c r="L3500" s="205">
        <v>0</v>
      </c>
      <c r="M3500">
        <v>0</v>
      </c>
      <c r="N3500">
        <v>0</v>
      </c>
      <c r="O3500">
        <v>0</v>
      </c>
      <c r="P3500">
        <v>0</v>
      </c>
      <c r="Q3500">
        <v>0</v>
      </c>
      <c r="R3500">
        <v>0</v>
      </c>
      <c r="S3500">
        <v>0</v>
      </c>
      <c r="T3500">
        <v>0</v>
      </c>
      <c r="U3500">
        <v>0</v>
      </c>
      <c r="V3500">
        <v>0</v>
      </c>
      <c r="W3500">
        <v>0</v>
      </c>
      <c r="X3500">
        <v>0</v>
      </c>
      <c r="Y3500">
        <v>0</v>
      </c>
      <c r="Z3500">
        <v>0</v>
      </c>
      <c r="AA3500">
        <v>0</v>
      </c>
      <c r="AB3500">
        <v>0</v>
      </c>
      <c r="AC3500">
        <v>0</v>
      </c>
      <c r="AD3500">
        <v>0</v>
      </c>
      <c r="AE3500" s="21" t="s">
        <v>1</v>
      </c>
    </row>
    <row r="3501" spans="1:31" x14ac:dyDescent="0.2">
      <c r="A3501" s="27" t="s">
        <v>71</v>
      </c>
      <c r="B3501" s="13" t="s">
        <v>71</v>
      </c>
      <c r="C3501" s="14">
        <v>748</v>
      </c>
      <c r="D3501" s="13" t="s">
        <v>470</v>
      </c>
      <c r="E3501" s="13" t="s">
        <v>505</v>
      </c>
      <c r="F3501" s="13"/>
      <c r="G3501" s="14"/>
      <c r="H3501" s="205">
        <v>1049948</v>
      </c>
      <c r="I3501" s="205">
        <v>1057462</v>
      </c>
      <c r="J3501" s="205">
        <v>1064841</v>
      </c>
      <c r="K3501" s="205">
        <v>1072029</v>
      </c>
      <c r="L3501" s="205">
        <v>1079285</v>
      </c>
      <c r="M3501">
        <v>1086843</v>
      </c>
      <c r="N3501">
        <v>1095022</v>
      </c>
      <c r="O3501">
        <v>1104038</v>
      </c>
      <c r="P3501">
        <v>1113994</v>
      </c>
      <c r="Q3501">
        <v>1124808</v>
      </c>
      <c r="R3501">
        <v>1136274</v>
      </c>
      <c r="S3501">
        <v>1148133</v>
      </c>
      <c r="T3501">
        <v>1160164</v>
      </c>
      <c r="U3501">
        <v>1172369</v>
      </c>
      <c r="V3501">
        <v>1184821</v>
      </c>
      <c r="W3501">
        <v>1197512</v>
      </c>
      <c r="X3501">
        <v>1210452</v>
      </c>
      <c r="Y3501">
        <v>1223690</v>
      </c>
      <c r="Z3501">
        <v>1237128</v>
      </c>
      <c r="AA3501">
        <v>1250835</v>
      </c>
      <c r="AB3501">
        <v>1265206</v>
      </c>
      <c r="AC3501">
        <v>1280756</v>
      </c>
      <c r="AD3501">
        <v>1297837</v>
      </c>
      <c r="AE3501" s="22" t="s">
        <v>1</v>
      </c>
    </row>
    <row r="3502" spans="1:31" x14ac:dyDescent="0.2">
      <c r="A3502" s="25" t="s">
        <v>72</v>
      </c>
      <c r="B3502" s="11" t="s">
        <v>72</v>
      </c>
      <c r="C3502" s="12">
        <v>760</v>
      </c>
      <c r="D3502" s="11" t="s">
        <v>471</v>
      </c>
      <c r="E3502" s="11" t="s">
        <v>440</v>
      </c>
      <c r="F3502" s="11" t="s">
        <v>312</v>
      </c>
      <c r="G3502" s="12" t="s">
        <v>319</v>
      </c>
      <c r="H3502" s="205">
        <v>264621</v>
      </c>
      <c r="I3502" s="205">
        <v>284583</v>
      </c>
      <c r="J3502" s="205">
        <v>277271</v>
      </c>
      <c r="K3502" s="205">
        <v>272459</v>
      </c>
      <c r="L3502" s="205">
        <v>263107</v>
      </c>
      <c r="M3502">
        <v>249458</v>
      </c>
      <c r="N3502">
        <v>222341</v>
      </c>
      <c r="O3502">
        <v>208544</v>
      </c>
      <c r="P3502">
        <v>192864</v>
      </c>
      <c r="Q3502">
        <v>179207</v>
      </c>
      <c r="R3502">
        <v>170030</v>
      </c>
      <c r="S3502">
        <v>169396</v>
      </c>
      <c r="T3502">
        <v>177733</v>
      </c>
      <c r="U3502">
        <v>194674</v>
      </c>
      <c r="V3502">
        <v>215416</v>
      </c>
      <c r="W3502">
        <v>235551</v>
      </c>
      <c r="X3502">
        <v>239747</v>
      </c>
      <c r="Y3502">
        <v>250503</v>
      </c>
      <c r="Z3502">
        <v>249529</v>
      </c>
      <c r="AA3502">
        <v>244579</v>
      </c>
      <c r="AB3502">
        <v>238556</v>
      </c>
      <c r="AC3502">
        <v>245495</v>
      </c>
      <c r="AD3502">
        <v>237924</v>
      </c>
      <c r="AE3502" s="21" t="s">
        <v>1</v>
      </c>
    </row>
    <row r="3503" spans="1:31" x14ac:dyDescent="0.2">
      <c r="A3503" s="27" t="s">
        <v>72</v>
      </c>
      <c r="B3503" s="13" t="s">
        <v>72</v>
      </c>
      <c r="C3503" s="14">
        <v>760</v>
      </c>
      <c r="D3503" s="13" t="s">
        <v>471</v>
      </c>
      <c r="E3503" s="13" t="s">
        <v>487</v>
      </c>
      <c r="F3503" s="13" t="s">
        <v>313</v>
      </c>
      <c r="G3503" s="14" t="s">
        <v>319</v>
      </c>
      <c r="H3503" s="205">
        <v>276741</v>
      </c>
      <c r="I3503" s="205">
        <v>296813</v>
      </c>
      <c r="J3503" s="205">
        <v>288744</v>
      </c>
      <c r="K3503" s="205">
        <v>283339</v>
      </c>
      <c r="L3503" s="205">
        <v>273614</v>
      </c>
      <c r="M3503">
        <v>259601.99999999997</v>
      </c>
      <c r="N3503">
        <v>231020</v>
      </c>
      <c r="O3503">
        <v>216763</v>
      </c>
      <c r="P3503">
        <v>200926</v>
      </c>
      <c r="Q3503">
        <v>187052</v>
      </c>
      <c r="R3503">
        <v>177665</v>
      </c>
      <c r="S3503">
        <v>176293</v>
      </c>
      <c r="T3503">
        <v>185259</v>
      </c>
      <c r="U3503">
        <v>203278</v>
      </c>
      <c r="V3503">
        <v>225372</v>
      </c>
      <c r="W3503">
        <v>246828</v>
      </c>
      <c r="X3503">
        <v>251252</v>
      </c>
      <c r="Y3503">
        <v>262630</v>
      </c>
      <c r="Z3503">
        <v>261029</v>
      </c>
      <c r="AA3503">
        <v>255194</v>
      </c>
      <c r="AB3503">
        <v>248415</v>
      </c>
      <c r="AC3503">
        <v>256582</v>
      </c>
      <c r="AD3503">
        <v>248505</v>
      </c>
      <c r="AE3503" s="22" t="s">
        <v>1</v>
      </c>
    </row>
    <row r="3504" spans="1:31" x14ac:dyDescent="0.2">
      <c r="A3504" s="25" t="s">
        <v>72</v>
      </c>
      <c r="B3504" s="11" t="s">
        <v>72</v>
      </c>
      <c r="C3504" s="12">
        <v>760</v>
      </c>
      <c r="D3504" s="11" t="s">
        <v>471</v>
      </c>
      <c r="E3504" s="11" t="s">
        <v>441</v>
      </c>
      <c r="F3504" s="11" t="s">
        <v>312</v>
      </c>
      <c r="G3504" s="12" t="s">
        <v>355</v>
      </c>
      <c r="H3504" s="205">
        <v>262186</v>
      </c>
      <c r="I3504" s="205">
        <v>265821</v>
      </c>
      <c r="J3504" s="205">
        <v>269579</v>
      </c>
      <c r="K3504" s="205">
        <v>264111</v>
      </c>
      <c r="L3504" s="205">
        <v>255040</v>
      </c>
      <c r="M3504">
        <v>242882</v>
      </c>
      <c r="N3504">
        <v>228007</v>
      </c>
      <c r="O3504">
        <v>209636</v>
      </c>
      <c r="P3504">
        <v>195653</v>
      </c>
      <c r="Q3504">
        <v>182606</v>
      </c>
      <c r="R3504">
        <v>172621</v>
      </c>
      <c r="S3504">
        <v>168297</v>
      </c>
      <c r="T3504">
        <v>172544</v>
      </c>
      <c r="U3504">
        <v>187403</v>
      </c>
      <c r="V3504">
        <v>207420</v>
      </c>
      <c r="W3504">
        <v>228762</v>
      </c>
      <c r="X3504">
        <v>246149</v>
      </c>
      <c r="Y3504">
        <v>254380</v>
      </c>
      <c r="Z3504">
        <v>256841.99999999997</v>
      </c>
      <c r="AA3504">
        <v>254369</v>
      </c>
      <c r="AB3504">
        <v>249335</v>
      </c>
      <c r="AC3504">
        <v>244898</v>
      </c>
      <c r="AD3504">
        <v>244412</v>
      </c>
      <c r="AE3504" s="21" t="s">
        <v>1</v>
      </c>
    </row>
    <row r="3505" spans="1:31" x14ac:dyDescent="0.2">
      <c r="A3505" s="27" t="s">
        <v>72</v>
      </c>
      <c r="B3505" s="13" t="s">
        <v>72</v>
      </c>
      <c r="C3505" s="14">
        <v>760</v>
      </c>
      <c r="D3505" s="13" t="s">
        <v>471</v>
      </c>
      <c r="E3505" s="13" t="s">
        <v>488</v>
      </c>
      <c r="F3505" s="13" t="s">
        <v>313</v>
      </c>
      <c r="G3505" s="14" t="s">
        <v>355</v>
      </c>
      <c r="H3505" s="205">
        <v>274534</v>
      </c>
      <c r="I3505" s="205">
        <v>277346</v>
      </c>
      <c r="J3505" s="205">
        <v>280768</v>
      </c>
      <c r="K3505" s="205">
        <v>274564</v>
      </c>
      <c r="L3505" s="205">
        <v>265030</v>
      </c>
      <c r="M3505">
        <v>252494</v>
      </c>
      <c r="N3505">
        <v>237048</v>
      </c>
      <c r="O3505">
        <v>217636</v>
      </c>
      <c r="P3505">
        <v>203460</v>
      </c>
      <c r="Q3505">
        <v>190171</v>
      </c>
      <c r="R3505">
        <v>179961</v>
      </c>
      <c r="S3505">
        <v>175515</v>
      </c>
      <c r="T3505">
        <v>179765</v>
      </c>
      <c r="U3505">
        <v>195590</v>
      </c>
      <c r="V3505">
        <v>216951</v>
      </c>
      <c r="W3505">
        <v>239754</v>
      </c>
      <c r="X3505">
        <v>258336</v>
      </c>
      <c r="Y3505">
        <v>267124</v>
      </c>
      <c r="Z3505">
        <v>269312</v>
      </c>
      <c r="AA3505">
        <v>266157</v>
      </c>
      <c r="AB3505">
        <v>260349</v>
      </c>
      <c r="AC3505">
        <v>255447</v>
      </c>
      <c r="AD3505">
        <v>255228</v>
      </c>
      <c r="AE3505" s="22" t="s">
        <v>1</v>
      </c>
    </row>
    <row r="3506" spans="1:31" x14ac:dyDescent="0.2">
      <c r="A3506" s="25" t="s">
        <v>72</v>
      </c>
      <c r="B3506" s="11" t="s">
        <v>72</v>
      </c>
      <c r="C3506" s="12">
        <v>760</v>
      </c>
      <c r="D3506" s="11" t="s">
        <v>471</v>
      </c>
      <c r="E3506" s="11" t="s">
        <v>442</v>
      </c>
      <c r="F3506" s="11" t="s">
        <v>312</v>
      </c>
      <c r="G3506" s="12" t="s">
        <v>317</v>
      </c>
      <c r="H3506" s="205">
        <v>259594</v>
      </c>
      <c r="I3506" s="205">
        <v>261897</v>
      </c>
      <c r="J3506" s="205">
        <v>263167</v>
      </c>
      <c r="K3506" s="205">
        <v>256841.99999999997</v>
      </c>
      <c r="L3506" s="205">
        <v>247615</v>
      </c>
      <c r="M3506">
        <v>236290</v>
      </c>
      <c r="N3506">
        <v>223490</v>
      </c>
      <c r="O3506">
        <v>208751</v>
      </c>
      <c r="P3506">
        <v>196730</v>
      </c>
      <c r="Q3506">
        <v>184804</v>
      </c>
      <c r="R3506">
        <v>174770</v>
      </c>
      <c r="S3506">
        <v>168830</v>
      </c>
      <c r="T3506">
        <v>169320</v>
      </c>
      <c r="U3506">
        <v>181686</v>
      </c>
      <c r="V3506">
        <v>200251</v>
      </c>
      <c r="W3506">
        <v>221723</v>
      </c>
      <c r="X3506">
        <v>241451</v>
      </c>
      <c r="Y3506">
        <v>254773</v>
      </c>
      <c r="Z3506">
        <v>260673.99999999997</v>
      </c>
      <c r="AA3506">
        <v>261035.00000000003</v>
      </c>
      <c r="AB3506">
        <v>257689.00000000003</v>
      </c>
      <c r="AC3506">
        <v>253317</v>
      </c>
      <c r="AD3506">
        <v>250829</v>
      </c>
      <c r="AE3506" s="21" t="s">
        <v>1</v>
      </c>
    </row>
    <row r="3507" spans="1:31" x14ac:dyDescent="0.2">
      <c r="A3507" s="27" t="s">
        <v>72</v>
      </c>
      <c r="B3507" s="13" t="s">
        <v>72</v>
      </c>
      <c r="C3507" s="14">
        <v>760</v>
      </c>
      <c r="D3507" s="13" t="s">
        <v>471</v>
      </c>
      <c r="E3507" s="13" t="s">
        <v>489</v>
      </c>
      <c r="F3507" s="13" t="s">
        <v>313</v>
      </c>
      <c r="G3507" s="14" t="s">
        <v>317</v>
      </c>
      <c r="H3507" s="205">
        <v>272241</v>
      </c>
      <c r="I3507" s="205">
        <v>273607</v>
      </c>
      <c r="J3507" s="205">
        <v>274305</v>
      </c>
      <c r="K3507" s="205">
        <v>267105</v>
      </c>
      <c r="L3507" s="205">
        <v>257310</v>
      </c>
      <c r="M3507">
        <v>245565</v>
      </c>
      <c r="N3507">
        <v>232239</v>
      </c>
      <c r="O3507">
        <v>216621</v>
      </c>
      <c r="P3507">
        <v>204362</v>
      </c>
      <c r="Q3507">
        <v>192167</v>
      </c>
      <c r="R3507">
        <v>181892</v>
      </c>
      <c r="S3507">
        <v>175821</v>
      </c>
      <c r="T3507">
        <v>176314</v>
      </c>
      <c r="U3507">
        <v>189491</v>
      </c>
      <c r="V3507">
        <v>209329</v>
      </c>
      <c r="W3507">
        <v>232311</v>
      </c>
      <c r="X3507">
        <v>253453</v>
      </c>
      <c r="Y3507">
        <v>267758</v>
      </c>
      <c r="Z3507">
        <v>273758</v>
      </c>
      <c r="AA3507">
        <v>273706</v>
      </c>
      <c r="AB3507">
        <v>269682</v>
      </c>
      <c r="AC3507">
        <v>264705</v>
      </c>
      <c r="AD3507">
        <v>262053</v>
      </c>
      <c r="AE3507" s="22" t="s">
        <v>1</v>
      </c>
    </row>
    <row r="3508" spans="1:31" x14ac:dyDescent="0.2">
      <c r="A3508" s="25" t="s">
        <v>72</v>
      </c>
      <c r="B3508" s="11" t="s">
        <v>72</v>
      </c>
      <c r="C3508" s="12">
        <v>760</v>
      </c>
      <c r="D3508" s="11" t="s">
        <v>471</v>
      </c>
      <c r="E3508" s="11" t="s">
        <v>443</v>
      </c>
      <c r="F3508" s="11" t="s">
        <v>312</v>
      </c>
      <c r="G3508" s="12" t="s">
        <v>356</v>
      </c>
      <c r="H3508" s="205">
        <v>256821.00000000003</v>
      </c>
      <c r="I3508" s="205">
        <v>258351.99999999997</v>
      </c>
      <c r="J3508" s="205">
        <v>257844</v>
      </c>
      <c r="K3508" s="205">
        <v>250442</v>
      </c>
      <c r="L3508" s="205">
        <v>240861</v>
      </c>
      <c r="M3508">
        <v>229822</v>
      </c>
      <c r="N3508">
        <v>218339</v>
      </c>
      <c r="O3508">
        <v>206248</v>
      </c>
      <c r="P3508">
        <v>196438</v>
      </c>
      <c r="Q3508">
        <v>185875</v>
      </c>
      <c r="R3508">
        <v>176416</v>
      </c>
      <c r="S3508">
        <v>169755</v>
      </c>
      <c r="T3508">
        <v>167714</v>
      </c>
      <c r="U3508">
        <v>177217</v>
      </c>
      <c r="V3508">
        <v>193912</v>
      </c>
      <c r="W3508">
        <v>214609</v>
      </c>
      <c r="X3508">
        <v>235410</v>
      </c>
      <c r="Y3508">
        <v>252210</v>
      </c>
      <c r="Z3508">
        <v>261570</v>
      </c>
      <c r="AA3508">
        <v>264789</v>
      </c>
      <c r="AB3508">
        <v>263667</v>
      </c>
      <c r="AC3508">
        <v>260221.99999999997</v>
      </c>
      <c r="AD3508">
        <v>256906</v>
      </c>
      <c r="AE3508" s="21" t="s">
        <v>1</v>
      </c>
    </row>
    <row r="3509" spans="1:31" x14ac:dyDescent="0.2">
      <c r="A3509" s="27" t="s">
        <v>72</v>
      </c>
      <c r="B3509" s="13" t="s">
        <v>72</v>
      </c>
      <c r="C3509" s="14">
        <v>760</v>
      </c>
      <c r="D3509" s="13" t="s">
        <v>471</v>
      </c>
      <c r="E3509" s="13" t="s">
        <v>490</v>
      </c>
      <c r="F3509" s="13" t="s">
        <v>313</v>
      </c>
      <c r="G3509" s="14" t="s">
        <v>356</v>
      </c>
      <c r="H3509" s="205">
        <v>269809</v>
      </c>
      <c r="I3509" s="205">
        <v>270355</v>
      </c>
      <c r="J3509" s="205">
        <v>269119</v>
      </c>
      <c r="K3509" s="205">
        <v>260712</v>
      </c>
      <c r="L3509" s="205">
        <v>250453</v>
      </c>
      <c r="M3509">
        <v>238929</v>
      </c>
      <c r="N3509">
        <v>226928</v>
      </c>
      <c r="O3509">
        <v>214068</v>
      </c>
      <c r="P3509">
        <v>203971</v>
      </c>
      <c r="Q3509">
        <v>193104</v>
      </c>
      <c r="R3509">
        <v>183384</v>
      </c>
      <c r="S3509">
        <v>176584</v>
      </c>
      <c r="T3509">
        <v>174547</v>
      </c>
      <c r="U3509">
        <v>184671</v>
      </c>
      <c r="V3509">
        <v>202523</v>
      </c>
      <c r="W3509">
        <v>224703</v>
      </c>
      <c r="X3509">
        <v>247032</v>
      </c>
      <c r="Y3509">
        <v>265114</v>
      </c>
      <c r="Z3509">
        <v>274966</v>
      </c>
      <c r="AA3509">
        <v>278063</v>
      </c>
      <c r="AB3509">
        <v>276450</v>
      </c>
      <c r="AC3509">
        <v>272394</v>
      </c>
      <c r="AD3509">
        <v>268656</v>
      </c>
      <c r="AE3509" s="22" t="s">
        <v>1</v>
      </c>
    </row>
    <row r="3510" spans="1:31" x14ac:dyDescent="0.2">
      <c r="A3510" s="25" t="s">
        <v>72</v>
      </c>
      <c r="B3510" s="11" t="s">
        <v>72</v>
      </c>
      <c r="C3510" s="12">
        <v>760</v>
      </c>
      <c r="D3510" s="11" t="s">
        <v>471</v>
      </c>
      <c r="E3510" s="11" t="s">
        <v>444</v>
      </c>
      <c r="F3510" s="11" t="s">
        <v>312</v>
      </c>
      <c r="G3510" s="12" t="s">
        <v>327</v>
      </c>
      <c r="H3510" s="205">
        <v>253842</v>
      </c>
      <c r="I3510" s="205">
        <v>255078</v>
      </c>
      <c r="J3510" s="205">
        <v>253420</v>
      </c>
      <c r="K3510" s="205">
        <v>244704</v>
      </c>
      <c r="L3510" s="205">
        <v>234553</v>
      </c>
      <c r="M3510">
        <v>223618</v>
      </c>
      <c r="N3510">
        <v>212801</v>
      </c>
      <c r="O3510">
        <v>202487</v>
      </c>
      <c r="P3510">
        <v>195121</v>
      </c>
      <c r="Q3510">
        <v>186151</v>
      </c>
      <c r="R3510">
        <v>177494</v>
      </c>
      <c r="S3510">
        <v>170870</v>
      </c>
      <c r="T3510">
        <v>167375</v>
      </c>
      <c r="U3510">
        <v>173692</v>
      </c>
      <c r="V3510">
        <v>188136</v>
      </c>
      <c r="W3510">
        <v>207599</v>
      </c>
      <c r="X3510">
        <v>228379</v>
      </c>
      <c r="Y3510">
        <v>247219</v>
      </c>
      <c r="Z3510">
        <v>260072.99999999997</v>
      </c>
      <c r="AA3510">
        <v>266187</v>
      </c>
      <c r="AB3510">
        <v>267320</v>
      </c>
      <c r="AC3510">
        <v>265501</v>
      </c>
      <c r="AD3510">
        <v>262370</v>
      </c>
      <c r="AE3510" s="21" t="s">
        <v>1</v>
      </c>
    </row>
    <row r="3511" spans="1:31" x14ac:dyDescent="0.2">
      <c r="A3511" s="27" t="s">
        <v>72</v>
      </c>
      <c r="B3511" s="13" t="s">
        <v>72</v>
      </c>
      <c r="C3511" s="14">
        <v>760</v>
      </c>
      <c r="D3511" s="13" t="s">
        <v>471</v>
      </c>
      <c r="E3511" s="13" t="s">
        <v>491</v>
      </c>
      <c r="F3511" s="13" t="s">
        <v>313</v>
      </c>
      <c r="G3511" s="14" t="s">
        <v>327</v>
      </c>
      <c r="H3511" s="205">
        <v>267183</v>
      </c>
      <c r="I3511" s="205">
        <v>267443</v>
      </c>
      <c r="J3511" s="205">
        <v>264973</v>
      </c>
      <c r="K3511" s="205">
        <v>255134</v>
      </c>
      <c r="L3511" s="205">
        <v>244198</v>
      </c>
      <c r="M3511">
        <v>232702</v>
      </c>
      <c r="N3511">
        <v>221347</v>
      </c>
      <c r="O3511">
        <v>210328</v>
      </c>
      <c r="P3511">
        <v>202627</v>
      </c>
      <c r="Q3511">
        <v>193311</v>
      </c>
      <c r="R3511">
        <v>184365</v>
      </c>
      <c r="S3511">
        <v>177592</v>
      </c>
      <c r="T3511">
        <v>174104</v>
      </c>
      <c r="U3511">
        <v>180815</v>
      </c>
      <c r="V3511">
        <v>196263</v>
      </c>
      <c r="W3511">
        <v>217134</v>
      </c>
      <c r="X3511">
        <v>239466</v>
      </c>
      <c r="Y3511">
        <v>259771.00000000003</v>
      </c>
      <c r="Z3511">
        <v>273535</v>
      </c>
      <c r="AA3511">
        <v>279842</v>
      </c>
      <c r="AB3511">
        <v>280692</v>
      </c>
      <c r="AC3511">
        <v>278369</v>
      </c>
      <c r="AD3511">
        <v>274712</v>
      </c>
      <c r="AE3511" s="22" t="s">
        <v>1</v>
      </c>
    </row>
    <row r="3512" spans="1:31" x14ac:dyDescent="0.2">
      <c r="A3512" s="25" t="s">
        <v>72</v>
      </c>
      <c r="B3512" s="11" t="s">
        <v>72</v>
      </c>
      <c r="C3512" s="12">
        <v>760</v>
      </c>
      <c r="D3512" s="11" t="s">
        <v>471</v>
      </c>
      <c r="E3512" s="11" t="s">
        <v>445</v>
      </c>
      <c r="F3512" s="11" t="s">
        <v>312</v>
      </c>
      <c r="G3512" s="12" t="s">
        <v>320</v>
      </c>
      <c r="H3512" s="205">
        <v>250884</v>
      </c>
      <c r="I3512" s="205">
        <v>251966</v>
      </c>
      <c r="J3512" s="205">
        <v>249704</v>
      </c>
      <c r="K3512" s="205">
        <v>240183</v>
      </c>
      <c r="L3512" s="205">
        <v>228466</v>
      </c>
      <c r="M3512">
        <v>217437</v>
      </c>
      <c r="N3512">
        <v>207124</v>
      </c>
      <c r="O3512">
        <v>197825</v>
      </c>
      <c r="P3512">
        <v>192332</v>
      </c>
      <c r="Q3512">
        <v>185963</v>
      </c>
      <c r="R3512">
        <v>178330</v>
      </c>
      <c r="S3512">
        <v>171973</v>
      </c>
      <c r="T3512">
        <v>167954</v>
      </c>
      <c r="U3512">
        <v>171610</v>
      </c>
      <c r="V3512">
        <v>182652</v>
      </c>
      <c r="W3512">
        <v>200459</v>
      </c>
      <c r="X3512">
        <v>220712</v>
      </c>
      <c r="Y3512">
        <v>240329</v>
      </c>
      <c r="Z3512">
        <v>255697</v>
      </c>
      <c r="AA3512">
        <v>265787</v>
      </c>
      <c r="AB3512">
        <v>269213</v>
      </c>
      <c r="AC3512">
        <v>269043</v>
      </c>
      <c r="AD3512">
        <v>266952</v>
      </c>
      <c r="AE3512" s="21" t="s">
        <v>1</v>
      </c>
    </row>
    <row r="3513" spans="1:31" x14ac:dyDescent="0.2">
      <c r="A3513" s="27" t="s">
        <v>72</v>
      </c>
      <c r="B3513" s="13" t="s">
        <v>72</v>
      </c>
      <c r="C3513" s="14">
        <v>760</v>
      </c>
      <c r="D3513" s="13" t="s">
        <v>471</v>
      </c>
      <c r="E3513" s="13" t="s">
        <v>492</v>
      </c>
      <c r="F3513" s="13" t="s">
        <v>313</v>
      </c>
      <c r="G3513" s="14" t="s">
        <v>320</v>
      </c>
      <c r="H3513" s="205">
        <v>264594</v>
      </c>
      <c r="I3513" s="205">
        <v>264722</v>
      </c>
      <c r="J3513" s="205">
        <v>261630.99999999997</v>
      </c>
      <c r="K3513" s="205">
        <v>250898</v>
      </c>
      <c r="L3513" s="205">
        <v>238287</v>
      </c>
      <c r="M3513">
        <v>226616</v>
      </c>
      <c r="N3513">
        <v>215728</v>
      </c>
      <c r="O3513">
        <v>205752</v>
      </c>
      <c r="P3513">
        <v>199858</v>
      </c>
      <c r="Q3513">
        <v>193118</v>
      </c>
      <c r="R3513">
        <v>185161</v>
      </c>
      <c r="S3513">
        <v>178636</v>
      </c>
      <c r="T3513">
        <v>174625</v>
      </c>
      <c r="U3513">
        <v>178473</v>
      </c>
      <c r="V3513">
        <v>190276</v>
      </c>
      <c r="W3513">
        <v>209372</v>
      </c>
      <c r="X3513">
        <v>231150</v>
      </c>
      <c r="Y3513">
        <v>252311</v>
      </c>
      <c r="Z3513">
        <v>268893</v>
      </c>
      <c r="AA3513">
        <v>279657</v>
      </c>
      <c r="AB3513">
        <v>283032</v>
      </c>
      <c r="AC3513">
        <v>282484</v>
      </c>
      <c r="AD3513">
        <v>279895</v>
      </c>
      <c r="AE3513" s="22" t="s">
        <v>1</v>
      </c>
    </row>
    <row r="3514" spans="1:31" x14ac:dyDescent="0.2">
      <c r="A3514" s="25" t="s">
        <v>72</v>
      </c>
      <c r="B3514" s="11" t="s">
        <v>72</v>
      </c>
      <c r="C3514" s="12">
        <v>760</v>
      </c>
      <c r="D3514" s="11" t="s">
        <v>471</v>
      </c>
      <c r="E3514" s="11" t="s">
        <v>446</v>
      </c>
      <c r="F3514" s="11" t="s">
        <v>312</v>
      </c>
      <c r="G3514" s="12" t="s">
        <v>326</v>
      </c>
      <c r="H3514" s="205">
        <v>248175</v>
      </c>
      <c r="I3514" s="205">
        <v>249240</v>
      </c>
      <c r="J3514" s="205">
        <v>246507</v>
      </c>
      <c r="K3514" s="205">
        <v>237053</v>
      </c>
      <c r="L3514" s="205">
        <v>223902</v>
      </c>
      <c r="M3514">
        <v>211041</v>
      </c>
      <c r="N3514">
        <v>201055</v>
      </c>
      <c r="O3514">
        <v>192622</v>
      </c>
      <c r="P3514">
        <v>188020</v>
      </c>
      <c r="Q3514">
        <v>184087</v>
      </c>
      <c r="R3514">
        <v>179247</v>
      </c>
      <c r="S3514">
        <v>173388</v>
      </c>
      <c r="T3514">
        <v>169103</v>
      </c>
      <c r="U3514">
        <v>171070</v>
      </c>
      <c r="V3514">
        <v>178813</v>
      </c>
      <c r="W3514">
        <v>192957</v>
      </c>
      <c r="X3514">
        <v>212215</v>
      </c>
      <c r="Y3514">
        <v>232066</v>
      </c>
      <c r="Z3514">
        <v>248470</v>
      </c>
      <c r="AA3514">
        <v>262072.99999999997</v>
      </c>
      <c r="AB3514">
        <v>269911</v>
      </c>
      <c r="AC3514">
        <v>271421</v>
      </c>
      <c r="AD3514">
        <v>270379</v>
      </c>
      <c r="AE3514" s="21" t="s">
        <v>1</v>
      </c>
    </row>
    <row r="3515" spans="1:31" x14ac:dyDescent="0.2">
      <c r="A3515" s="27" t="s">
        <v>72</v>
      </c>
      <c r="B3515" s="13" t="s">
        <v>72</v>
      </c>
      <c r="C3515" s="14">
        <v>760</v>
      </c>
      <c r="D3515" s="13" t="s">
        <v>471</v>
      </c>
      <c r="E3515" s="13" t="s">
        <v>493</v>
      </c>
      <c r="F3515" s="13" t="s">
        <v>313</v>
      </c>
      <c r="G3515" s="14" t="s">
        <v>326</v>
      </c>
      <c r="H3515" s="205">
        <v>262272</v>
      </c>
      <c r="I3515" s="205">
        <v>262423</v>
      </c>
      <c r="J3515" s="205">
        <v>258853.99999999997</v>
      </c>
      <c r="K3515" s="205">
        <v>248141</v>
      </c>
      <c r="L3515" s="205">
        <v>234005</v>
      </c>
      <c r="M3515">
        <v>220403</v>
      </c>
      <c r="N3515">
        <v>209794</v>
      </c>
      <c r="O3515">
        <v>200691</v>
      </c>
      <c r="P3515">
        <v>195598</v>
      </c>
      <c r="Q3515">
        <v>191262</v>
      </c>
      <c r="R3515">
        <v>186095</v>
      </c>
      <c r="S3515">
        <v>180039</v>
      </c>
      <c r="T3515">
        <v>175751</v>
      </c>
      <c r="U3515">
        <v>177762</v>
      </c>
      <c r="V3515">
        <v>186017</v>
      </c>
      <c r="W3515">
        <v>201187</v>
      </c>
      <c r="X3515">
        <v>221894</v>
      </c>
      <c r="Y3515">
        <v>243314</v>
      </c>
      <c r="Z3515">
        <v>261053</v>
      </c>
      <c r="AA3515">
        <v>275768</v>
      </c>
      <c r="AB3515">
        <v>284094</v>
      </c>
      <c r="AC3515">
        <v>285373</v>
      </c>
      <c r="AD3515">
        <v>283880</v>
      </c>
      <c r="AE3515" s="22" t="s">
        <v>1</v>
      </c>
    </row>
    <row r="3516" spans="1:31" x14ac:dyDescent="0.2">
      <c r="A3516" s="25" t="s">
        <v>72</v>
      </c>
      <c r="B3516" s="11" t="s">
        <v>72</v>
      </c>
      <c r="C3516" s="12">
        <v>760</v>
      </c>
      <c r="D3516" s="11" t="s">
        <v>471</v>
      </c>
      <c r="E3516" s="11" t="s">
        <v>447</v>
      </c>
      <c r="F3516" s="11" t="s">
        <v>312</v>
      </c>
      <c r="G3516" s="12" t="s">
        <v>318</v>
      </c>
      <c r="H3516" s="205">
        <v>244434</v>
      </c>
      <c r="I3516" s="205">
        <v>247125</v>
      </c>
      <c r="J3516" s="205">
        <v>244047</v>
      </c>
      <c r="K3516" s="205">
        <v>234849</v>
      </c>
      <c r="L3516" s="205">
        <v>221400</v>
      </c>
      <c r="M3516">
        <v>206461</v>
      </c>
      <c r="N3516">
        <v>194338</v>
      </c>
      <c r="O3516">
        <v>186606</v>
      </c>
      <c r="P3516">
        <v>182791</v>
      </c>
      <c r="Q3516">
        <v>180076</v>
      </c>
      <c r="R3516">
        <v>178244</v>
      </c>
      <c r="S3516">
        <v>175437</v>
      </c>
      <c r="T3516">
        <v>171147</v>
      </c>
      <c r="U3516">
        <v>171498</v>
      </c>
      <c r="V3516">
        <v>177159</v>
      </c>
      <c r="W3516">
        <v>187314</v>
      </c>
      <c r="X3516">
        <v>202694</v>
      </c>
      <c r="Y3516">
        <v>222277</v>
      </c>
      <c r="Z3516">
        <v>239281</v>
      </c>
      <c r="AA3516">
        <v>254567</v>
      </c>
      <c r="AB3516">
        <v>266883</v>
      </c>
      <c r="AC3516">
        <v>273207</v>
      </c>
      <c r="AD3516">
        <v>273233</v>
      </c>
      <c r="AE3516" s="21" t="s">
        <v>1</v>
      </c>
    </row>
    <row r="3517" spans="1:31" x14ac:dyDescent="0.2">
      <c r="A3517" s="27" t="s">
        <v>72</v>
      </c>
      <c r="B3517" s="13" t="s">
        <v>72</v>
      </c>
      <c r="C3517" s="14">
        <v>760</v>
      </c>
      <c r="D3517" s="13" t="s">
        <v>471</v>
      </c>
      <c r="E3517" s="13" t="s">
        <v>494</v>
      </c>
      <c r="F3517" s="13" t="s">
        <v>313</v>
      </c>
      <c r="G3517" s="14" t="s">
        <v>318</v>
      </c>
      <c r="H3517" s="205">
        <v>258748</v>
      </c>
      <c r="I3517" s="205">
        <v>260771.00000000003</v>
      </c>
      <c r="J3517" s="205">
        <v>256866</v>
      </c>
      <c r="K3517" s="205">
        <v>246355</v>
      </c>
      <c r="L3517" s="205">
        <v>231868</v>
      </c>
      <c r="M3517">
        <v>216098</v>
      </c>
      <c r="N3517">
        <v>203268</v>
      </c>
      <c r="O3517">
        <v>194855</v>
      </c>
      <c r="P3517">
        <v>190457</v>
      </c>
      <c r="Q3517">
        <v>187275</v>
      </c>
      <c r="R3517">
        <v>185112</v>
      </c>
      <c r="S3517">
        <v>182126</v>
      </c>
      <c r="T3517">
        <v>177813</v>
      </c>
      <c r="U3517">
        <v>178083</v>
      </c>
      <c r="V3517">
        <v>184077</v>
      </c>
      <c r="W3517">
        <v>194958</v>
      </c>
      <c r="X3517">
        <v>211506</v>
      </c>
      <c r="Y3517">
        <v>232633</v>
      </c>
      <c r="Z3517">
        <v>251006</v>
      </c>
      <c r="AA3517">
        <v>267612</v>
      </c>
      <c r="AB3517">
        <v>280982</v>
      </c>
      <c r="AC3517">
        <v>287669</v>
      </c>
      <c r="AD3517">
        <v>287307</v>
      </c>
      <c r="AE3517" s="22" t="s">
        <v>1</v>
      </c>
    </row>
    <row r="3518" spans="1:31" x14ac:dyDescent="0.2">
      <c r="A3518" s="25" t="s">
        <v>72</v>
      </c>
      <c r="B3518" s="11" t="s">
        <v>72</v>
      </c>
      <c r="C3518" s="12">
        <v>760</v>
      </c>
      <c r="D3518" s="11" t="s">
        <v>471</v>
      </c>
      <c r="E3518" s="11" t="s">
        <v>448</v>
      </c>
      <c r="F3518" s="11" t="s">
        <v>312</v>
      </c>
      <c r="G3518" s="12" t="s">
        <v>333</v>
      </c>
      <c r="H3518" s="205">
        <v>239135</v>
      </c>
      <c r="I3518" s="205">
        <v>243844</v>
      </c>
      <c r="J3518" s="205">
        <v>242542</v>
      </c>
      <c r="K3518" s="205">
        <v>233156</v>
      </c>
      <c r="L3518" s="205">
        <v>220225</v>
      </c>
      <c r="M3518">
        <v>204596</v>
      </c>
      <c r="N3518">
        <v>189732</v>
      </c>
      <c r="O3518">
        <v>179504</v>
      </c>
      <c r="P3518">
        <v>177040</v>
      </c>
      <c r="Q3518">
        <v>174781</v>
      </c>
      <c r="R3518">
        <v>174480</v>
      </c>
      <c r="S3518">
        <v>175298</v>
      </c>
      <c r="T3518">
        <v>174411</v>
      </c>
      <c r="U3518">
        <v>172538</v>
      </c>
      <c r="V3518">
        <v>176883</v>
      </c>
      <c r="W3518">
        <v>184520</v>
      </c>
      <c r="X3518">
        <v>195239</v>
      </c>
      <c r="Y3518">
        <v>210807</v>
      </c>
      <c r="Z3518">
        <v>228849</v>
      </c>
      <c r="AA3518">
        <v>244517</v>
      </c>
      <c r="AB3518">
        <v>259142.99999999997</v>
      </c>
      <c r="AC3518">
        <v>270866</v>
      </c>
      <c r="AD3518">
        <v>276091</v>
      </c>
      <c r="AE3518" s="21" t="s">
        <v>1</v>
      </c>
    </row>
    <row r="3519" spans="1:31" x14ac:dyDescent="0.2">
      <c r="A3519" s="27" t="s">
        <v>72</v>
      </c>
      <c r="B3519" s="13" t="s">
        <v>72</v>
      </c>
      <c r="C3519" s="14">
        <v>760</v>
      </c>
      <c r="D3519" s="13" t="s">
        <v>471</v>
      </c>
      <c r="E3519" s="13" t="s">
        <v>495</v>
      </c>
      <c r="F3519" s="13" t="s">
        <v>313</v>
      </c>
      <c r="G3519" s="14" t="s">
        <v>333</v>
      </c>
      <c r="H3519" s="205">
        <v>253403</v>
      </c>
      <c r="I3519" s="205">
        <v>257745</v>
      </c>
      <c r="J3519" s="205">
        <v>255892</v>
      </c>
      <c r="K3519" s="205">
        <v>245118</v>
      </c>
      <c r="L3519" s="205">
        <v>231098</v>
      </c>
      <c r="M3519">
        <v>214585</v>
      </c>
      <c r="N3519">
        <v>198929</v>
      </c>
      <c r="O3519">
        <v>187957</v>
      </c>
      <c r="P3519">
        <v>184829</v>
      </c>
      <c r="Q3519">
        <v>182019</v>
      </c>
      <c r="R3519">
        <v>181346</v>
      </c>
      <c r="S3519">
        <v>182008</v>
      </c>
      <c r="T3519">
        <v>181141</v>
      </c>
      <c r="U3519">
        <v>179033</v>
      </c>
      <c r="V3519">
        <v>183609</v>
      </c>
      <c r="W3519">
        <v>191759</v>
      </c>
      <c r="X3519">
        <v>203300</v>
      </c>
      <c r="Y3519">
        <v>220121</v>
      </c>
      <c r="Z3519">
        <v>239599</v>
      </c>
      <c r="AA3519">
        <v>256588.00000000003</v>
      </c>
      <c r="AB3519">
        <v>272559</v>
      </c>
      <c r="AC3519">
        <v>285336</v>
      </c>
      <c r="AD3519">
        <v>290819</v>
      </c>
      <c r="AE3519" s="22" t="s">
        <v>1</v>
      </c>
    </row>
    <row r="3520" spans="1:31" x14ac:dyDescent="0.2">
      <c r="A3520" s="25" t="s">
        <v>72</v>
      </c>
      <c r="B3520" s="11" t="s">
        <v>72</v>
      </c>
      <c r="C3520" s="12">
        <v>760</v>
      </c>
      <c r="D3520" s="11" t="s">
        <v>471</v>
      </c>
      <c r="E3520" s="11" t="s">
        <v>449</v>
      </c>
      <c r="F3520" s="11" t="s">
        <v>312</v>
      </c>
      <c r="G3520" s="12" t="s">
        <v>340</v>
      </c>
      <c r="H3520" s="205">
        <v>233008</v>
      </c>
      <c r="I3520" s="205">
        <v>238623</v>
      </c>
      <c r="J3520" s="205">
        <v>239758</v>
      </c>
      <c r="K3520" s="205">
        <v>232321</v>
      </c>
      <c r="L3520" s="205">
        <v>219326</v>
      </c>
      <c r="M3520">
        <v>204447</v>
      </c>
      <c r="N3520">
        <v>188491</v>
      </c>
      <c r="O3520">
        <v>174829</v>
      </c>
      <c r="P3520">
        <v>170370</v>
      </c>
      <c r="Q3520">
        <v>169240</v>
      </c>
      <c r="R3520">
        <v>169056</v>
      </c>
      <c r="S3520">
        <v>171721</v>
      </c>
      <c r="T3520">
        <v>175173</v>
      </c>
      <c r="U3520">
        <v>174640</v>
      </c>
      <c r="V3520">
        <v>176949</v>
      </c>
      <c r="W3520">
        <v>183529</v>
      </c>
      <c r="X3520">
        <v>191300</v>
      </c>
      <c r="Y3520">
        <v>201597</v>
      </c>
      <c r="Z3520">
        <v>216863</v>
      </c>
      <c r="AA3520">
        <v>233524</v>
      </c>
      <c r="AB3520">
        <v>248291</v>
      </c>
      <c r="AC3520">
        <v>262918</v>
      </c>
      <c r="AD3520">
        <v>274433</v>
      </c>
      <c r="AE3520" s="21" t="s">
        <v>1</v>
      </c>
    </row>
    <row r="3521" spans="1:31" x14ac:dyDescent="0.2">
      <c r="A3521" s="27" t="s">
        <v>72</v>
      </c>
      <c r="B3521" s="13" t="s">
        <v>72</v>
      </c>
      <c r="C3521" s="14">
        <v>760</v>
      </c>
      <c r="D3521" s="13" t="s">
        <v>471</v>
      </c>
      <c r="E3521" s="13" t="s">
        <v>496</v>
      </c>
      <c r="F3521" s="13" t="s">
        <v>313</v>
      </c>
      <c r="G3521" s="14" t="s">
        <v>340</v>
      </c>
      <c r="H3521" s="205">
        <v>247033</v>
      </c>
      <c r="I3521" s="205">
        <v>252446</v>
      </c>
      <c r="J3521" s="205">
        <v>253391</v>
      </c>
      <c r="K3521" s="205">
        <v>244786</v>
      </c>
      <c r="L3521" s="205">
        <v>230632</v>
      </c>
      <c r="M3521">
        <v>214827</v>
      </c>
      <c r="N3521">
        <v>198030</v>
      </c>
      <c r="O3521">
        <v>183545</v>
      </c>
      <c r="P3521">
        <v>178302</v>
      </c>
      <c r="Q3521">
        <v>176550</v>
      </c>
      <c r="R3521">
        <v>175915</v>
      </c>
      <c r="S3521">
        <v>178401</v>
      </c>
      <c r="T3521">
        <v>181923</v>
      </c>
      <c r="U3521">
        <v>181072</v>
      </c>
      <c r="V3521">
        <v>183480</v>
      </c>
      <c r="W3521">
        <v>190489</v>
      </c>
      <c r="X3521">
        <v>198836</v>
      </c>
      <c r="Y3521">
        <v>209998</v>
      </c>
      <c r="Z3521">
        <v>226505</v>
      </c>
      <c r="AA3521">
        <v>244544</v>
      </c>
      <c r="AB3521">
        <v>260624.00000000003</v>
      </c>
      <c r="AC3521">
        <v>276673</v>
      </c>
      <c r="AD3521">
        <v>289258</v>
      </c>
      <c r="AE3521" s="22" t="s">
        <v>1</v>
      </c>
    </row>
    <row r="3522" spans="1:31" x14ac:dyDescent="0.2">
      <c r="A3522" s="25" t="s">
        <v>72</v>
      </c>
      <c r="B3522" s="11" t="s">
        <v>72</v>
      </c>
      <c r="C3522" s="12">
        <v>760</v>
      </c>
      <c r="D3522" s="11" t="s">
        <v>471</v>
      </c>
      <c r="E3522" s="11" t="s">
        <v>450</v>
      </c>
      <c r="F3522" s="11" t="s">
        <v>312</v>
      </c>
      <c r="G3522" s="12" t="s">
        <v>329</v>
      </c>
      <c r="H3522" s="205">
        <v>227043</v>
      </c>
      <c r="I3522" s="205">
        <v>232352</v>
      </c>
      <c r="J3522" s="205">
        <v>234687</v>
      </c>
      <c r="K3522" s="205">
        <v>230117</v>
      </c>
      <c r="L3522" s="205">
        <v>219179</v>
      </c>
      <c r="M3522">
        <v>204340</v>
      </c>
      <c r="N3522">
        <v>189354</v>
      </c>
      <c r="O3522">
        <v>174199</v>
      </c>
      <c r="P3522">
        <v>166037</v>
      </c>
      <c r="Q3522">
        <v>162932</v>
      </c>
      <c r="R3522">
        <v>163653</v>
      </c>
      <c r="S3522">
        <v>166077</v>
      </c>
      <c r="T3522">
        <v>171731</v>
      </c>
      <c r="U3522">
        <v>174522</v>
      </c>
      <c r="V3522">
        <v>177941</v>
      </c>
      <c r="W3522">
        <v>182611</v>
      </c>
      <c r="X3522">
        <v>189587</v>
      </c>
      <c r="Y3522">
        <v>196540</v>
      </c>
      <c r="Z3522">
        <v>207119</v>
      </c>
      <c r="AA3522">
        <v>221119</v>
      </c>
      <c r="AB3522">
        <v>236802</v>
      </c>
      <c r="AC3522">
        <v>251303</v>
      </c>
      <c r="AD3522">
        <v>266288</v>
      </c>
      <c r="AE3522" s="21" t="s">
        <v>1</v>
      </c>
    </row>
    <row r="3523" spans="1:31" x14ac:dyDescent="0.2">
      <c r="A3523" s="27" t="s">
        <v>72</v>
      </c>
      <c r="B3523" s="13" t="s">
        <v>72</v>
      </c>
      <c r="C3523" s="14">
        <v>760</v>
      </c>
      <c r="D3523" s="13" t="s">
        <v>471</v>
      </c>
      <c r="E3523" s="13" t="s">
        <v>497</v>
      </c>
      <c r="F3523" s="13" t="s">
        <v>313</v>
      </c>
      <c r="G3523" s="14" t="s">
        <v>329</v>
      </c>
      <c r="H3523" s="205">
        <v>240790</v>
      </c>
      <c r="I3523" s="205">
        <v>245853</v>
      </c>
      <c r="J3523" s="205">
        <v>248206</v>
      </c>
      <c r="K3523" s="205">
        <v>242866</v>
      </c>
      <c r="L3523" s="205">
        <v>230949</v>
      </c>
      <c r="M3523">
        <v>215126</v>
      </c>
      <c r="N3523">
        <v>199273</v>
      </c>
      <c r="O3523">
        <v>183251</v>
      </c>
      <c r="P3523">
        <v>174166</v>
      </c>
      <c r="Q3523">
        <v>170332</v>
      </c>
      <c r="R3523">
        <v>170536</v>
      </c>
      <c r="S3523">
        <v>172701</v>
      </c>
      <c r="T3523">
        <v>178420</v>
      </c>
      <c r="U3523">
        <v>180896</v>
      </c>
      <c r="V3523">
        <v>184283</v>
      </c>
      <c r="W3523">
        <v>189268</v>
      </c>
      <c r="X3523">
        <v>196757</v>
      </c>
      <c r="Y3523">
        <v>204301</v>
      </c>
      <c r="Z3523">
        <v>215783</v>
      </c>
      <c r="AA3523">
        <v>230976</v>
      </c>
      <c r="AB3523">
        <v>248016</v>
      </c>
      <c r="AC3523">
        <v>263869</v>
      </c>
      <c r="AD3523">
        <v>280369</v>
      </c>
      <c r="AE3523" s="22" t="s">
        <v>1</v>
      </c>
    </row>
    <row r="3524" spans="1:31" x14ac:dyDescent="0.2">
      <c r="A3524" s="25" t="s">
        <v>72</v>
      </c>
      <c r="B3524" s="11" t="s">
        <v>72</v>
      </c>
      <c r="C3524" s="12">
        <v>760</v>
      </c>
      <c r="D3524" s="11" t="s">
        <v>471</v>
      </c>
      <c r="E3524" s="11" t="s">
        <v>451</v>
      </c>
      <c r="F3524" s="11" t="s">
        <v>312</v>
      </c>
      <c r="G3524" s="12" t="s">
        <v>361</v>
      </c>
      <c r="H3524" s="205">
        <v>220721</v>
      </c>
      <c r="I3524" s="205">
        <v>226425</v>
      </c>
      <c r="J3524" s="205">
        <v>228366</v>
      </c>
      <c r="K3524" s="205">
        <v>225473</v>
      </c>
      <c r="L3524" s="205">
        <v>217585</v>
      </c>
      <c r="M3524">
        <v>204874</v>
      </c>
      <c r="N3524">
        <v>190029</v>
      </c>
      <c r="O3524">
        <v>176082</v>
      </c>
      <c r="P3524">
        <v>165602</v>
      </c>
      <c r="Q3524">
        <v>158894</v>
      </c>
      <c r="R3524">
        <v>157624</v>
      </c>
      <c r="S3524">
        <v>160725</v>
      </c>
      <c r="T3524">
        <v>165762</v>
      </c>
      <c r="U3524">
        <v>170632</v>
      </c>
      <c r="V3524">
        <v>176952</v>
      </c>
      <c r="W3524">
        <v>182485</v>
      </c>
      <c r="X3524">
        <v>187672</v>
      </c>
      <c r="Y3524">
        <v>194117</v>
      </c>
      <c r="Z3524">
        <v>201531</v>
      </c>
      <c r="AA3524">
        <v>210918</v>
      </c>
      <c r="AB3524">
        <v>224053</v>
      </c>
      <c r="AC3524">
        <v>239356</v>
      </c>
      <c r="AD3524">
        <v>253936</v>
      </c>
      <c r="AE3524" s="21" t="s">
        <v>1</v>
      </c>
    </row>
    <row r="3525" spans="1:31" x14ac:dyDescent="0.2">
      <c r="A3525" s="27" t="s">
        <v>72</v>
      </c>
      <c r="B3525" s="13" t="s">
        <v>72</v>
      </c>
      <c r="C3525" s="14">
        <v>760</v>
      </c>
      <c r="D3525" s="13" t="s">
        <v>471</v>
      </c>
      <c r="E3525" s="13" t="s">
        <v>498</v>
      </c>
      <c r="F3525" s="13" t="s">
        <v>313</v>
      </c>
      <c r="G3525" s="14" t="s">
        <v>361</v>
      </c>
      <c r="H3525" s="205">
        <v>234128</v>
      </c>
      <c r="I3525" s="205">
        <v>239578</v>
      </c>
      <c r="J3525" s="205">
        <v>241481</v>
      </c>
      <c r="K3525" s="205">
        <v>238162</v>
      </c>
      <c r="L3525" s="205">
        <v>229636</v>
      </c>
      <c r="M3525">
        <v>216086</v>
      </c>
      <c r="N3525">
        <v>200329</v>
      </c>
      <c r="O3525">
        <v>185507</v>
      </c>
      <c r="P3525">
        <v>173994</v>
      </c>
      <c r="Q3525">
        <v>166430</v>
      </c>
      <c r="R3525">
        <v>164547</v>
      </c>
      <c r="S3525">
        <v>167324</v>
      </c>
      <c r="T3525">
        <v>172342</v>
      </c>
      <c r="U3525">
        <v>176939</v>
      </c>
      <c r="V3525">
        <v>183158</v>
      </c>
      <c r="W3525">
        <v>188825</v>
      </c>
      <c r="X3525">
        <v>194430</v>
      </c>
      <c r="Y3525">
        <v>201427</v>
      </c>
      <c r="Z3525">
        <v>209494</v>
      </c>
      <c r="AA3525">
        <v>219741</v>
      </c>
      <c r="AB3525">
        <v>234056</v>
      </c>
      <c r="AC3525">
        <v>250739</v>
      </c>
      <c r="AD3525">
        <v>266724</v>
      </c>
      <c r="AE3525" s="22" t="s">
        <v>1</v>
      </c>
    </row>
    <row r="3526" spans="1:31" x14ac:dyDescent="0.2">
      <c r="A3526" s="25" t="s">
        <v>72</v>
      </c>
      <c r="B3526" s="11" t="s">
        <v>72</v>
      </c>
      <c r="C3526" s="12">
        <v>760</v>
      </c>
      <c r="D3526" s="11" t="s">
        <v>471</v>
      </c>
      <c r="E3526" s="11" t="s">
        <v>452</v>
      </c>
      <c r="F3526" s="11" t="s">
        <v>312</v>
      </c>
      <c r="G3526" s="12" t="s">
        <v>328</v>
      </c>
      <c r="H3526" s="205">
        <v>216483</v>
      </c>
      <c r="I3526" s="205">
        <v>220235</v>
      </c>
      <c r="J3526" s="205">
        <v>222562</v>
      </c>
      <c r="K3526" s="205">
        <v>219471</v>
      </c>
      <c r="L3526" s="205">
        <v>213428</v>
      </c>
      <c r="M3526">
        <v>203894</v>
      </c>
      <c r="N3526">
        <v>191237</v>
      </c>
      <c r="O3526">
        <v>177545</v>
      </c>
      <c r="P3526">
        <v>167583</v>
      </c>
      <c r="Q3526">
        <v>158643</v>
      </c>
      <c r="R3526">
        <v>153826</v>
      </c>
      <c r="S3526">
        <v>154876</v>
      </c>
      <c r="T3526">
        <v>160371</v>
      </c>
      <c r="U3526">
        <v>164532</v>
      </c>
      <c r="V3526">
        <v>172551</v>
      </c>
      <c r="W3526">
        <v>180609</v>
      </c>
      <c r="X3526">
        <v>186413</v>
      </c>
      <c r="Y3526">
        <v>191219</v>
      </c>
      <c r="Z3526">
        <v>198589</v>
      </c>
      <c r="AA3526">
        <v>204839</v>
      </c>
      <c r="AB3526">
        <v>213455</v>
      </c>
      <c r="AC3526">
        <v>226302</v>
      </c>
      <c r="AD3526">
        <v>241553</v>
      </c>
      <c r="AE3526" s="21" t="s">
        <v>1</v>
      </c>
    </row>
    <row r="3527" spans="1:31" x14ac:dyDescent="0.2">
      <c r="A3527" s="27" t="s">
        <v>72</v>
      </c>
      <c r="B3527" s="13" t="s">
        <v>72</v>
      </c>
      <c r="C3527" s="14">
        <v>760</v>
      </c>
      <c r="D3527" s="13" t="s">
        <v>471</v>
      </c>
      <c r="E3527" s="13" t="s">
        <v>499</v>
      </c>
      <c r="F3527" s="13" t="s">
        <v>313</v>
      </c>
      <c r="G3527" s="14" t="s">
        <v>328</v>
      </c>
      <c r="H3527" s="205">
        <v>229455</v>
      </c>
      <c r="I3527" s="205">
        <v>232982</v>
      </c>
      <c r="J3527" s="205">
        <v>235257</v>
      </c>
      <c r="K3527" s="205">
        <v>231846</v>
      </c>
      <c r="L3527" s="205">
        <v>225467</v>
      </c>
      <c r="M3527">
        <v>215380</v>
      </c>
      <c r="N3527">
        <v>201926</v>
      </c>
      <c r="O3527">
        <v>187330</v>
      </c>
      <c r="P3527">
        <v>176274</v>
      </c>
      <c r="Q3527">
        <v>166375</v>
      </c>
      <c r="R3527">
        <v>160828</v>
      </c>
      <c r="S3527">
        <v>161465</v>
      </c>
      <c r="T3527">
        <v>166872</v>
      </c>
      <c r="U3527">
        <v>170770</v>
      </c>
      <c r="V3527">
        <v>178682</v>
      </c>
      <c r="W3527">
        <v>186731</v>
      </c>
      <c r="X3527">
        <v>192725</v>
      </c>
      <c r="Y3527">
        <v>198010</v>
      </c>
      <c r="Z3527">
        <v>206045</v>
      </c>
      <c r="AA3527">
        <v>212905</v>
      </c>
      <c r="AB3527">
        <v>222374</v>
      </c>
      <c r="AC3527">
        <v>236429</v>
      </c>
      <c r="AD3527">
        <v>253096</v>
      </c>
      <c r="AE3527" s="22" t="s">
        <v>1</v>
      </c>
    </row>
    <row r="3528" spans="1:31" x14ac:dyDescent="0.2">
      <c r="A3528" s="25" t="s">
        <v>72</v>
      </c>
      <c r="B3528" s="11" t="s">
        <v>72</v>
      </c>
      <c r="C3528" s="12">
        <v>760</v>
      </c>
      <c r="D3528" s="11" t="s">
        <v>471</v>
      </c>
      <c r="E3528" s="11" t="s">
        <v>453</v>
      </c>
      <c r="F3528" s="11" t="s">
        <v>312</v>
      </c>
      <c r="G3528" s="12" t="s">
        <v>337</v>
      </c>
      <c r="H3528" s="205">
        <v>215539</v>
      </c>
      <c r="I3528" s="205">
        <v>216160</v>
      </c>
      <c r="J3528" s="205">
        <v>216591</v>
      </c>
      <c r="K3528" s="205">
        <v>213985</v>
      </c>
      <c r="L3528" s="205">
        <v>207820</v>
      </c>
      <c r="M3528">
        <v>200245</v>
      </c>
      <c r="N3528">
        <v>190862</v>
      </c>
      <c r="O3528">
        <v>179437</v>
      </c>
      <c r="P3528">
        <v>169151</v>
      </c>
      <c r="Q3528">
        <v>160733</v>
      </c>
      <c r="R3528">
        <v>153752</v>
      </c>
      <c r="S3528">
        <v>151257</v>
      </c>
      <c r="T3528">
        <v>154613</v>
      </c>
      <c r="U3528">
        <v>159062</v>
      </c>
      <c r="V3528">
        <v>166214</v>
      </c>
      <c r="W3528">
        <v>175661</v>
      </c>
      <c r="X3528">
        <v>183643</v>
      </c>
      <c r="Y3528">
        <v>188833</v>
      </c>
      <c r="Z3528">
        <v>195177</v>
      </c>
      <c r="AA3528">
        <v>201396</v>
      </c>
      <c r="AB3528">
        <v>206921</v>
      </c>
      <c r="AC3528">
        <v>215343</v>
      </c>
      <c r="AD3528">
        <v>228216</v>
      </c>
      <c r="AE3528" s="21" t="s">
        <v>1</v>
      </c>
    </row>
    <row r="3529" spans="1:31" x14ac:dyDescent="0.2">
      <c r="A3529" s="27" t="s">
        <v>72</v>
      </c>
      <c r="B3529" s="13" t="s">
        <v>72</v>
      </c>
      <c r="C3529" s="14">
        <v>760</v>
      </c>
      <c r="D3529" s="13" t="s">
        <v>471</v>
      </c>
      <c r="E3529" s="13" t="s">
        <v>500</v>
      </c>
      <c r="F3529" s="13" t="s">
        <v>313</v>
      </c>
      <c r="G3529" s="14" t="s">
        <v>337</v>
      </c>
      <c r="H3529" s="205">
        <v>227986</v>
      </c>
      <c r="I3529" s="205">
        <v>228376</v>
      </c>
      <c r="J3529" s="205">
        <v>228812</v>
      </c>
      <c r="K3529" s="205">
        <v>226019</v>
      </c>
      <c r="L3529" s="205">
        <v>219631</v>
      </c>
      <c r="M3529">
        <v>211763</v>
      </c>
      <c r="N3529">
        <v>201819</v>
      </c>
      <c r="O3529">
        <v>189579</v>
      </c>
      <c r="P3529">
        <v>178127</v>
      </c>
      <c r="Q3529">
        <v>168695</v>
      </c>
      <c r="R3529">
        <v>160886</v>
      </c>
      <c r="S3529">
        <v>157869</v>
      </c>
      <c r="T3529">
        <v>161048</v>
      </c>
      <c r="U3529">
        <v>165251</v>
      </c>
      <c r="V3529">
        <v>172312</v>
      </c>
      <c r="W3529">
        <v>181699</v>
      </c>
      <c r="X3529">
        <v>189654</v>
      </c>
      <c r="Y3529">
        <v>195051</v>
      </c>
      <c r="Z3529">
        <v>202055</v>
      </c>
      <c r="AA3529">
        <v>208904</v>
      </c>
      <c r="AB3529">
        <v>215034</v>
      </c>
      <c r="AC3529">
        <v>224339</v>
      </c>
      <c r="AD3529">
        <v>238461</v>
      </c>
      <c r="AE3529" s="22" t="s">
        <v>1</v>
      </c>
    </row>
    <row r="3530" spans="1:31" x14ac:dyDescent="0.2">
      <c r="A3530" s="25" t="s">
        <v>72</v>
      </c>
      <c r="B3530" s="11" t="s">
        <v>72</v>
      </c>
      <c r="C3530" s="12">
        <v>760</v>
      </c>
      <c r="D3530" s="11" t="s">
        <v>471</v>
      </c>
      <c r="E3530" s="11" t="s">
        <v>454</v>
      </c>
      <c r="F3530" s="11" t="s">
        <v>312</v>
      </c>
      <c r="G3530" s="12" t="s">
        <v>369</v>
      </c>
      <c r="H3530" s="205">
        <v>216639</v>
      </c>
      <c r="I3530" s="205">
        <v>215417</v>
      </c>
      <c r="J3530" s="205">
        <v>212734</v>
      </c>
      <c r="K3530" s="205">
        <v>208312</v>
      </c>
      <c r="L3530" s="205">
        <v>202722</v>
      </c>
      <c r="M3530">
        <v>195061</v>
      </c>
      <c r="N3530">
        <v>187704</v>
      </c>
      <c r="O3530">
        <v>179662</v>
      </c>
      <c r="P3530">
        <v>171132</v>
      </c>
      <c r="Q3530">
        <v>162415</v>
      </c>
      <c r="R3530">
        <v>155975</v>
      </c>
      <c r="S3530">
        <v>151362</v>
      </c>
      <c r="T3530">
        <v>151121</v>
      </c>
      <c r="U3530">
        <v>153323</v>
      </c>
      <c r="V3530">
        <v>160568</v>
      </c>
      <c r="W3530">
        <v>169042</v>
      </c>
      <c r="X3530">
        <v>178158</v>
      </c>
      <c r="Y3530">
        <v>185188</v>
      </c>
      <c r="Z3530">
        <v>192286</v>
      </c>
      <c r="AA3530">
        <v>197492</v>
      </c>
      <c r="AB3530">
        <v>202997</v>
      </c>
      <c r="AC3530">
        <v>208377</v>
      </c>
      <c r="AD3530">
        <v>216915</v>
      </c>
      <c r="AE3530" s="21" t="s">
        <v>1</v>
      </c>
    </row>
    <row r="3531" spans="1:31" x14ac:dyDescent="0.2">
      <c r="A3531" s="27" t="s">
        <v>72</v>
      </c>
      <c r="B3531" s="13" t="s">
        <v>72</v>
      </c>
      <c r="C3531" s="14">
        <v>760</v>
      </c>
      <c r="D3531" s="13" t="s">
        <v>471</v>
      </c>
      <c r="E3531" s="13" t="s">
        <v>501</v>
      </c>
      <c r="F3531" s="13" t="s">
        <v>313</v>
      </c>
      <c r="G3531" s="14" t="s">
        <v>369</v>
      </c>
      <c r="H3531" s="205">
        <v>228473</v>
      </c>
      <c r="I3531" s="205">
        <v>226974</v>
      </c>
      <c r="J3531" s="205">
        <v>224333</v>
      </c>
      <c r="K3531" s="205">
        <v>219935</v>
      </c>
      <c r="L3531" s="205">
        <v>214265</v>
      </c>
      <c r="M3531">
        <v>206432</v>
      </c>
      <c r="N3531">
        <v>198738</v>
      </c>
      <c r="O3531">
        <v>190070</v>
      </c>
      <c r="P3531">
        <v>180381</v>
      </c>
      <c r="Q3531">
        <v>170591</v>
      </c>
      <c r="R3531">
        <v>163273</v>
      </c>
      <c r="S3531">
        <v>158043</v>
      </c>
      <c r="T3531">
        <v>157518</v>
      </c>
      <c r="U3531">
        <v>159481</v>
      </c>
      <c r="V3531">
        <v>166643</v>
      </c>
      <c r="W3531">
        <v>175080</v>
      </c>
      <c r="X3531">
        <v>184076</v>
      </c>
      <c r="Y3531">
        <v>191027</v>
      </c>
      <c r="Z3531">
        <v>198528</v>
      </c>
      <c r="AA3531">
        <v>204368</v>
      </c>
      <c r="AB3531">
        <v>210503</v>
      </c>
      <c r="AC3531">
        <v>216520</v>
      </c>
      <c r="AD3531">
        <v>225984</v>
      </c>
      <c r="AE3531" s="22" t="s">
        <v>1</v>
      </c>
    </row>
    <row r="3532" spans="1:31" x14ac:dyDescent="0.2">
      <c r="A3532" s="25" t="s">
        <v>72</v>
      </c>
      <c r="B3532" s="11" t="s">
        <v>72</v>
      </c>
      <c r="C3532" s="12">
        <v>760</v>
      </c>
      <c r="D3532" s="11" t="s">
        <v>471</v>
      </c>
      <c r="E3532" s="11" t="s">
        <v>473</v>
      </c>
      <c r="F3532" s="11" t="s">
        <v>312</v>
      </c>
      <c r="G3532" s="12" t="s">
        <v>359</v>
      </c>
      <c r="H3532">
        <v>217241</v>
      </c>
      <c r="I3532">
        <v>216740</v>
      </c>
      <c r="J3532">
        <v>212198</v>
      </c>
      <c r="K3532">
        <v>204715</v>
      </c>
      <c r="L3532">
        <v>197420</v>
      </c>
      <c r="M3532">
        <v>190377</v>
      </c>
      <c r="N3532">
        <v>182926</v>
      </c>
      <c r="O3532">
        <v>176965</v>
      </c>
      <c r="P3532">
        <v>171463</v>
      </c>
      <c r="Q3532">
        <v>164496</v>
      </c>
      <c r="R3532">
        <v>157789</v>
      </c>
      <c r="S3532">
        <v>153756</v>
      </c>
      <c r="T3532">
        <v>151413</v>
      </c>
      <c r="U3532">
        <v>149967</v>
      </c>
      <c r="V3532">
        <v>154748</v>
      </c>
      <c r="W3532">
        <v>163180</v>
      </c>
      <c r="X3532">
        <v>171277</v>
      </c>
      <c r="Y3532">
        <v>179209</v>
      </c>
      <c r="Z3532">
        <v>188226</v>
      </c>
      <c r="AA3532">
        <v>194113</v>
      </c>
      <c r="AB3532">
        <v>198625</v>
      </c>
      <c r="AC3532">
        <v>203988</v>
      </c>
      <c r="AD3532">
        <v>209531</v>
      </c>
      <c r="AE3532" s="21"/>
    </row>
    <row r="3533" spans="1:31" x14ac:dyDescent="0.2">
      <c r="A3533" s="27" t="s">
        <v>72</v>
      </c>
      <c r="B3533" s="13" t="s">
        <v>72</v>
      </c>
      <c r="C3533" s="14">
        <v>760</v>
      </c>
      <c r="D3533" s="13" t="s">
        <v>471</v>
      </c>
      <c r="E3533" s="13" t="s">
        <v>480</v>
      </c>
      <c r="F3533" s="13" t="s">
        <v>313</v>
      </c>
      <c r="G3533" s="14" t="s">
        <v>359</v>
      </c>
      <c r="H3533">
        <v>228406</v>
      </c>
      <c r="I3533">
        <v>227528</v>
      </c>
      <c r="J3533">
        <v>223015</v>
      </c>
      <c r="K3533">
        <v>215817</v>
      </c>
      <c r="L3533">
        <v>208612</v>
      </c>
      <c r="M3533">
        <v>201551</v>
      </c>
      <c r="N3533">
        <v>193893</v>
      </c>
      <c r="O3533">
        <v>187497</v>
      </c>
      <c r="P3533">
        <v>180934</v>
      </c>
      <c r="Q3533">
        <v>172864</v>
      </c>
      <c r="R3533">
        <v>165233</v>
      </c>
      <c r="S3533">
        <v>160537</v>
      </c>
      <c r="T3533">
        <v>157815</v>
      </c>
      <c r="U3533">
        <v>156083</v>
      </c>
      <c r="V3533">
        <v>160823</v>
      </c>
      <c r="W3533">
        <v>169221</v>
      </c>
      <c r="X3533">
        <v>177229</v>
      </c>
      <c r="Y3533">
        <v>184947</v>
      </c>
      <c r="Z3533">
        <v>194047</v>
      </c>
      <c r="AA3533">
        <v>200294</v>
      </c>
      <c r="AB3533">
        <v>205449</v>
      </c>
      <c r="AC3533">
        <v>211478</v>
      </c>
      <c r="AD3533">
        <v>217702</v>
      </c>
      <c r="AE3533" s="22"/>
    </row>
    <row r="3534" spans="1:31" x14ac:dyDescent="0.2">
      <c r="A3534" s="25" t="s">
        <v>72</v>
      </c>
      <c r="B3534" s="11" t="s">
        <v>72</v>
      </c>
      <c r="C3534" s="12">
        <v>760</v>
      </c>
      <c r="D3534" s="11" t="s">
        <v>471</v>
      </c>
      <c r="E3534" s="11" t="s">
        <v>474</v>
      </c>
      <c r="F3534" s="11" t="s">
        <v>312</v>
      </c>
      <c r="G3534" s="12" t="s">
        <v>341</v>
      </c>
      <c r="H3534">
        <v>217760</v>
      </c>
      <c r="I3534">
        <v>217564</v>
      </c>
      <c r="J3534">
        <v>213720</v>
      </c>
      <c r="K3534">
        <v>204405</v>
      </c>
      <c r="L3534">
        <v>194130</v>
      </c>
      <c r="M3534">
        <v>185473</v>
      </c>
      <c r="N3534">
        <v>178639</v>
      </c>
      <c r="O3534">
        <v>172548</v>
      </c>
      <c r="P3534">
        <v>168917</v>
      </c>
      <c r="Q3534">
        <v>164932</v>
      </c>
      <c r="R3534">
        <v>159994</v>
      </c>
      <c r="S3534">
        <v>155733</v>
      </c>
      <c r="T3534">
        <v>154026</v>
      </c>
      <c r="U3534">
        <v>150493</v>
      </c>
      <c r="V3534">
        <v>151467</v>
      </c>
      <c r="W3534">
        <v>157237</v>
      </c>
      <c r="X3534">
        <v>165218</v>
      </c>
      <c r="Y3534">
        <v>172122</v>
      </c>
      <c r="Z3534">
        <v>181963</v>
      </c>
      <c r="AA3534">
        <v>189668</v>
      </c>
      <c r="AB3534">
        <v>194779</v>
      </c>
      <c r="AC3534">
        <v>199163</v>
      </c>
      <c r="AD3534">
        <v>204689</v>
      </c>
      <c r="AE3534" s="21"/>
    </row>
    <row r="3535" spans="1:31" x14ac:dyDescent="0.2">
      <c r="A3535" s="27" t="s">
        <v>72</v>
      </c>
      <c r="B3535" s="13" t="s">
        <v>72</v>
      </c>
      <c r="C3535" s="14">
        <v>760</v>
      </c>
      <c r="D3535" s="13" t="s">
        <v>471</v>
      </c>
      <c r="E3535" s="13" t="s">
        <v>481</v>
      </c>
      <c r="F3535" s="13" t="s">
        <v>313</v>
      </c>
      <c r="G3535" s="14" t="s">
        <v>341</v>
      </c>
      <c r="H3535">
        <v>228226</v>
      </c>
      <c r="I3535">
        <v>227527</v>
      </c>
      <c r="J3535">
        <v>223626</v>
      </c>
      <c r="K3535">
        <v>214877</v>
      </c>
      <c r="L3535">
        <v>204901</v>
      </c>
      <c r="M3535">
        <v>196351</v>
      </c>
      <c r="N3535">
        <v>189479</v>
      </c>
      <c r="O3535">
        <v>183094</v>
      </c>
      <c r="P3535">
        <v>178534</v>
      </c>
      <c r="Q3535">
        <v>173483</v>
      </c>
      <c r="R3535">
        <v>167554</v>
      </c>
      <c r="S3535">
        <v>162595</v>
      </c>
      <c r="T3535">
        <v>160465</v>
      </c>
      <c r="U3535">
        <v>156542</v>
      </c>
      <c r="V3535">
        <v>157493</v>
      </c>
      <c r="W3535">
        <v>163309</v>
      </c>
      <c r="X3535">
        <v>171199</v>
      </c>
      <c r="Y3535">
        <v>177928</v>
      </c>
      <c r="Z3535">
        <v>187677</v>
      </c>
      <c r="AA3535">
        <v>195391</v>
      </c>
      <c r="AB3535">
        <v>200853</v>
      </c>
      <c r="AC3535">
        <v>205924</v>
      </c>
      <c r="AD3535">
        <v>212161</v>
      </c>
      <c r="AE3535" s="22"/>
    </row>
    <row r="3536" spans="1:31" x14ac:dyDescent="0.2">
      <c r="A3536" s="25" t="s">
        <v>72</v>
      </c>
      <c r="B3536" s="11" t="s">
        <v>72</v>
      </c>
      <c r="C3536" s="12">
        <v>760</v>
      </c>
      <c r="D3536" s="11" t="s">
        <v>471</v>
      </c>
      <c r="E3536" s="11" t="s">
        <v>475</v>
      </c>
      <c r="F3536" s="11" t="s">
        <v>312</v>
      </c>
      <c r="G3536" s="12" t="s">
        <v>334</v>
      </c>
      <c r="H3536">
        <v>217490</v>
      </c>
      <c r="I3536">
        <v>218305</v>
      </c>
      <c r="J3536">
        <v>214747</v>
      </c>
      <c r="K3536">
        <v>206118</v>
      </c>
      <c r="L3536">
        <v>194051</v>
      </c>
      <c r="M3536">
        <v>182506</v>
      </c>
      <c r="N3536">
        <v>174117</v>
      </c>
      <c r="O3536">
        <v>168617</v>
      </c>
      <c r="P3536">
        <v>164673</v>
      </c>
      <c r="Q3536">
        <v>162512</v>
      </c>
      <c r="R3536">
        <v>160538</v>
      </c>
      <c r="S3536">
        <v>158100</v>
      </c>
      <c r="T3536">
        <v>156208</v>
      </c>
      <c r="U3536">
        <v>153445</v>
      </c>
      <c r="V3536">
        <v>152234</v>
      </c>
      <c r="W3536">
        <v>154011</v>
      </c>
      <c r="X3536">
        <v>159174</v>
      </c>
      <c r="Y3536">
        <v>165915</v>
      </c>
      <c r="Z3536">
        <v>174698</v>
      </c>
      <c r="AA3536">
        <v>183171</v>
      </c>
      <c r="AB3536">
        <v>189974</v>
      </c>
      <c r="AC3536">
        <v>194865</v>
      </c>
      <c r="AD3536">
        <v>199425</v>
      </c>
      <c r="AE3536" s="21"/>
    </row>
    <row r="3537" spans="1:31" x14ac:dyDescent="0.2">
      <c r="A3537" s="27" t="s">
        <v>72</v>
      </c>
      <c r="B3537" s="13" t="s">
        <v>72</v>
      </c>
      <c r="C3537" s="14">
        <v>760</v>
      </c>
      <c r="D3537" s="13" t="s">
        <v>471</v>
      </c>
      <c r="E3537" s="13" t="s">
        <v>482</v>
      </c>
      <c r="F3537" s="13" t="s">
        <v>313</v>
      </c>
      <c r="G3537" s="14" t="s">
        <v>334</v>
      </c>
      <c r="H3537">
        <v>227097</v>
      </c>
      <c r="I3537">
        <v>227415</v>
      </c>
      <c r="J3537">
        <v>223690</v>
      </c>
      <c r="K3537">
        <v>215857</v>
      </c>
      <c r="L3537">
        <v>204353</v>
      </c>
      <c r="M3537">
        <v>193063</v>
      </c>
      <c r="N3537">
        <v>184716</v>
      </c>
      <c r="O3537">
        <v>179108</v>
      </c>
      <c r="P3537">
        <v>174364</v>
      </c>
      <c r="Q3537">
        <v>171230</v>
      </c>
      <c r="R3537">
        <v>168243</v>
      </c>
      <c r="S3537">
        <v>165002</v>
      </c>
      <c r="T3537">
        <v>162661</v>
      </c>
      <c r="U3537">
        <v>159414</v>
      </c>
      <c r="V3537">
        <v>158120</v>
      </c>
      <c r="W3537">
        <v>160024</v>
      </c>
      <c r="X3537">
        <v>165215</v>
      </c>
      <c r="Y3537">
        <v>171775</v>
      </c>
      <c r="Z3537">
        <v>180496</v>
      </c>
      <c r="AA3537">
        <v>188783</v>
      </c>
      <c r="AB3537">
        <v>195555</v>
      </c>
      <c r="AC3537">
        <v>200823</v>
      </c>
      <c r="AD3537">
        <v>206121</v>
      </c>
      <c r="AE3537" s="22"/>
    </row>
    <row r="3538" spans="1:31" x14ac:dyDescent="0.2">
      <c r="A3538" s="25" t="s">
        <v>72</v>
      </c>
      <c r="B3538" s="11" t="s">
        <v>72</v>
      </c>
      <c r="C3538" s="12">
        <v>760</v>
      </c>
      <c r="D3538" s="11" t="s">
        <v>471</v>
      </c>
      <c r="E3538" s="11" t="s">
        <v>476</v>
      </c>
      <c r="F3538" s="11" t="s">
        <v>312</v>
      </c>
      <c r="G3538" s="12" t="s">
        <v>345</v>
      </c>
      <c r="H3538">
        <v>215792</v>
      </c>
      <c r="I3538">
        <v>218222</v>
      </c>
      <c r="J3538">
        <v>215694</v>
      </c>
      <c r="K3538">
        <v>207314</v>
      </c>
      <c r="L3538">
        <v>195937</v>
      </c>
      <c r="M3538">
        <v>182656</v>
      </c>
      <c r="N3538">
        <v>171463</v>
      </c>
      <c r="O3538">
        <v>164433</v>
      </c>
      <c r="P3538">
        <v>160897</v>
      </c>
      <c r="Q3538">
        <v>158401</v>
      </c>
      <c r="R3538">
        <v>158212</v>
      </c>
      <c r="S3538">
        <v>158762</v>
      </c>
      <c r="T3538">
        <v>158782</v>
      </c>
      <c r="U3538">
        <v>156049</v>
      </c>
      <c r="V3538">
        <v>155572</v>
      </c>
      <c r="W3538">
        <v>155026</v>
      </c>
      <c r="X3538">
        <v>156015</v>
      </c>
      <c r="Y3538">
        <v>159818</v>
      </c>
      <c r="Z3538">
        <v>168348</v>
      </c>
      <c r="AA3538">
        <v>175788</v>
      </c>
      <c r="AB3538">
        <v>183281</v>
      </c>
      <c r="AC3538">
        <v>189717</v>
      </c>
      <c r="AD3538">
        <v>194686</v>
      </c>
      <c r="AE3538" s="21"/>
    </row>
    <row r="3539" spans="1:31" x14ac:dyDescent="0.2">
      <c r="A3539" s="27" t="s">
        <v>72</v>
      </c>
      <c r="B3539" s="13" t="s">
        <v>72</v>
      </c>
      <c r="C3539" s="14">
        <v>760</v>
      </c>
      <c r="D3539" s="13" t="s">
        <v>471</v>
      </c>
      <c r="E3539" s="13" t="s">
        <v>483</v>
      </c>
      <c r="F3539" s="13" t="s">
        <v>313</v>
      </c>
      <c r="G3539" s="14" t="s">
        <v>345</v>
      </c>
      <c r="H3539">
        <v>224330</v>
      </c>
      <c r="I3539">
        <v>226347</v>
      </c>
      <c r="J3539">
        <v>223646</v>
      </c>
      <c r="K3539">
        <v>216259</v>
      </c>
      <c r="L3539">
        <v>205695</v>
      </c>
      <c r="M3539">
        <v>192905</v>
      </c>
      <c r="N3539">
        <v>181837</v>
      </c>
      <c r="O3539">
        <v>174739</v>
      </c>
      <c r="P3539">
        <v>170591</v>
      </c>
      <c r="Q3539">
        <v>167254</v>
      </c>
      <c r="R3539">
        <v>166109</v>
      </c>
      <c r="S3539">
        <v>165775</v>
      </c>
      <c r="T3539">
        <v>165199</v>
      </c>
      <c r="U3539">
        <v>161925</v>
      </c>
      <c r="V3539">
        <v>161264</v>
      </c>
      <c r="W3539">
        <v>160827</v>
      </c>
      <c r="X3539">
        <v>161989</v>
      </c>
      <c r="Y3539">
        <v>165769</v>
      </c>
      <c r="Z3539">
        <v>174213</v>
      </c>
      <c r="AA3539">
        <v>181500</v>
      </c>
      <c r="AB3539">
        <v>188749</v>
      </c>
      <c r="AC3539">
        <v>195151</v>
      </c>
      <c r="AD3539">
        <v>200529</v>
      </c>
      <c r="AE3539" s="22"/>
    </row>
    <row r="3540" spans="1:31" x14ac:dyDescent="0.2">
      <c r="A3540" s="25" t="s">
        <v>72</v>
      </c>
      <c r="B3540" s="11" t="s">
        <v>72</v>
      </c>
      <c r="C3540" s="12">
        <v>760</v>
      </c>
      <c r="D3540" s="11" t="s">
        <v>471</v>
      </c>
      <c r="E3540" s="11" t="s">
        <v>477</v>
      </c>
      <c r="F3540" s="11" t="s">
        <v>312</v>
      </c>
      <c r="G3540" s="12" t="s">
        <v>339</v>
      </c>
      <c r="H3540">
        <v>212960</v>
      </c>
      <c r="I3540">
        <v>216657</v>
      </c>
      <c r="J3540">
        <v>215796</v>
      </c>
      <c r="K3540">
        <v>208417</v>
      </c>
      <c r="L3540">
        <v>197288</v>
      </c>
      <c r="M3540">
        <v>184702</v>
      </c>
      <c r="N3540">
        <v>171839</v>
      </c>
      <c r="O3540">
        <v>162066</v>
      </c>
      <c r="P3540">
        <v>156868</v>
      </c>
      <c r="Q3540">
        <v>154743</v>
      </c>
      <c r="R3540">
        <v>154180</v>
      </c>
      <c r="S3540">
        <v>156491</v>
      </c>
      <c r="T3540">
        <v>159579</v>
      </c>
      <c r="U3540">
        <v>159079</v>
      </c>
      <c r="V3540">
        <v>158639</v>
      </c>
      <c r="W3540">
        <v>158777</v>
      </c>
      <c r="X3540">
        <v>157279</v>
      </c>
      <c r="Y3540">
        <v>156752</v>
      </c>
      <c r="Z3540">
        <v>162149</v>
      </c>
      <c r="AA3540">
        <v>169349</v>
      </c>
      <c r="AB3540">
        <v>175826</v>
      </c>
      <c r="AC3540">
        <v>182851</v>
      </c>
      <c r="AD3540">
        <v>189207</v>
      </c>
      <c r="AE3540" s="21"/>
    </row>
    <row r="3541" spans="1:31" x14ac:dyDescent="0.2">
      <c r="A3541" s="27" t="s">
        <v>72</v>
      </c>
      <c r="B3541" s="13" t="s">
        <v>72</v>
      </c>
      <c r="C3541" s="14">
        <v>760</v>
      </c>
      <c r="D3541" s="13" t="s">
        <v>471</v>
      </c>
      <c r="E3541" s="13" t="s">
        <v>484</v>
      </c>
      <c r="F3541" s="13" t="s">
        <v>313</v>
      </c>
      <c r="G3541" s="14" t="s">
        <v>339</v>
      </c>
      <c r="H3541">
        <v>220302</v>
      </c>
      <c r="I3541">
        <v>223630</v>
      </c>
      <c r="J3541">
        <v>222651</v>
      </c>
      <c r="K3541">
        <v>216550</v>
      </c>
      <c r="L3541">
        <v>206432</v>
      </c>
      <c r="M3541">
        <v>194599</v>
      </c>
      <c r="N3541">
        <v>182065</v>
      </c>
      <c r="O3541">
        <v>172244</v>
      </c>
      <c r="P3541">
        <v>166453</v>
      </c>
      <c r="Q3541">
        <v>163658</v>
      </c>
      <c r="R3541">
        <v>162275</v>
      </c>
      <c r="S3541">
        <v>163724</v>
      </c>
      <c r="T3541">
        <v>166073</v>
      </c>
      <c r="U3541">
        <v>164820</v>
      </c>
      <c r="V3541">
        <v>164132</v>
      </c>
      <c r="W3541">
        <v>164266</v>
      </c>
      <c r="X3541">
        <v>162967</v>
      </c>
      <c r="Y3541">
        <v>162629</v>
      </c>
      <c r="Z3541">
        <v>168119</v>
      </c>
      <c r="AA3541">
        <v>175140</v>
      </c>
      <c r="AB3541">
        <v>181410</v>
      </c>
      <c r="AC3541">
        <v>188168</v>
      </c>
      <c r="AD3541">
        <v>194493</v>
      </c>
      <c r="AE3541" s="22"/>
    </row>
    <row r="3542" spans="1:31" x14ac:dyDescent="0.2">
      <c r="A3542" s="25" t="s">
        <v>72</v>
      </c>
      <c r="B3542" s="11" t="s">
        <v>72</v>
      </c>
      <c r="C3542" s="12">
        <v>760</v>
      </c>
      <c r="D3542" s="11" t="s">
        <v>471</v>
      </c>
      <c r="E3542" s="11" t="s">
        <v>478</v>
      </c>
      <c r="F3542" s="11" t="s">
        <v>312</v>
      </c>
      <c r="G3542" s="12" t="s">
        <v>352</v>
      </c>
      <c r="H3542">
        <v>210106</v>
      </c>
      <c r="I3542">
        <v>213915</v>
      </c>
      <c r="J3542">
        <v>214383</v>
      </c>
      <c r="K3542">
        <v>208628</v>
      </c>
      <c r="L3542">
        <v>198535</v>
      </c>
      <c r="M3542">
        <v>186200</v>
      </c>
      <c r="N3542">
        <v>174047</v>
      </c>
      <c r="O3542">
        <v>162671</v>
      </c>
      <c r="P3542">
        <v>154598</v>
      </c>
      <c r="Q3542">
        <v>150832</v>
      </c>
      <c r="R3542">
        <v>150594</v>
      </c>
      <c r="S3542">
        <v>152474</v>
      </c>
      <c r="T3542">
        <v>157329</v>
      </c>
      <c r="U3542">
        <v>160567</v>
      </c>
      <c r="V3542">
        <v>162173</v>
      </c>
      <c r="W3542">
        <v>162334</v>
      </c>
      <c r="X3542">
        <v>161435</v>
      </c>
      <c r="Y3542">
        <v>158255</v>
      </c>
      <c r="Z3542">
        <v>159081</v>
      </c>
      <c r="AA3542">
        <v>163100</v>
      </c>
      <c r="AB3542">
        <v>169335</v>
      </c>
      <c r="AC3542">
        <v>175346</v>
      </c>
      <c r="AD3542">
        <v>182179</v>
      </c>
      <c r="AE3542" s="21"/>
    </row>
    <row r="3543" spans="1:31" x14ac:dyDescent="0.2">
      <c r="A3543" s="27" t="s">
        <v>72</v>
      </c>
      <c r="B3543" s="13" t="s">
        <v>72</v>
      </c>
      <c r="C3543" s="14">
        <v>760</v>
      </c>
      <c r="D3543" s="13" t="s">
        <v>471</v>
      </c>
      <c r="E3543" s="13" t="s">
        <v>485</v>
      </c>
      <c r="F3543" s="13" t="s">
        <v>313</v>
      </c>
      <c r="G3543" s="14" t="s">
        <v>352</v>
      </c>
      <c r="H3543">
        <v>274534</v>
      </c>
      <c r="I3543">
        <v>277346</v>
      </c>
      <c r="J3543">
        <v>280768</v>
      </c>
      <c r="K3543">
        <v>274564</v>
      </c>
      <c r="L3543">
        <v>265030</v>
      </c>
      <c r="M3543">
        <v>252494</v>
      </c>
      <c r="N3543">
        <v>237048</v>
      </c>
      <c r="O3543">
        <v>217636</v>
      </c>
      <c r="P3543">
        <v>203460</v>
      </c>
      <c r="Q3543">
        <v>190171</v>
      </c>
      <c r="R3543">
        <v>179961</v>
      </c>
      <c r="S3543">
        <v>175515</v>
      </c>
      <c r="T3543">
        <v>179765</v>
      </c>
      <c r="U3543">
        <v>166262</v>
      </c>
      <c r="V3543">
        <v>167431</v>
      </c>
      <c r="W3543">
        <v>167516</v>
      </c>
      <c r="X3543">
        <v>166694</v>
      </c>
      <c r="Y3543">
        <v>163774</v>
      </c>
      <c r="Z3543">
        <v>164972</v>
      </c>
      <c r="AA3543">
        <v>169012</v>
      </c>
      <c r="AB3543">
        <v>175011</v>
      </c>
      <c r="AC3543">
        <v>180793</v>
      </c>
      <c r="AD3543">
        <v>187345</v>
      </c>
      <c r="AE3543" s="22"/>
    </row>
    <row r="3544" spans="1:31" x14ac:dyDescent="0.2">
      <c r="A3544" s="25" t="s">
        <v>72</v>
      </c>
      <c r="B3544" s="11" t="s">
        <v>72</v>
      </c>
      <c r="C3544" s="12">
        <v>760</v>
      </c>
      <c r="D3544" s="11" t="s">
        <v>471</v>
      </c>
      <c r="E3544" s="11" t="s">
        <v>479</v>
      </c>
      <c r="F3544" s="11" t="s">
        <v>312</v>
      </c>
      <c r="G3544" s="12" t="s">
        <v>338</v>
      </c>
      <c r="H3544">
        <v>207223</v>
      </c>
      <c r="I3544">
        <v>211146</v>
      </c>
      <c r="J3544">
        <v>211769</v>
      </c>
      <c r="K3544">
        <v>207266</v>
      </c>
      <c r="L3544">
        <v>198854</v>
      </c>
      <c r="M3544">
        <v>187581</v>
      </c>
      <c r="N3544">
        <v>175693</v>
      </c>
      <c r="O3544">
        <v>165063</v>
      </c>
      <c r="P3544">
        <v>155212</v>
      </c>
      <c r="Q3544">
        <v>148637</v>
      </c>
      <c r="R3544">
        <v>146751</v>
      </c>
      <c r="S3544">
        <v>148901</v>
      </c>
      <c r="T3544">
        <v>153259</v>
      </c>
      <c r="U3544">
        <v>159321</v>
      </c>
      <c r="V3544">
        <v>164368</v>
      </c>
      <c r="W3544">
        <v>166401</v>
      </c>
      <c r="X3544">
        <v>165475</v>
      </c>
      <c r="Y3544">
        <v>162784</v>
      </c>
      <c r="Z3544">
        <v>160702</v>
      </c>
      <c r="AA3544">
        <v>160057</v>
      </c>
      <c r="AB3544">
        <v>163074</v>
      </c>
      <c r="AC3544">
        <v>168823</v>
      </c>
      <c r="AD3544">
        <v>174633</v>
      </c>
      <c r="AE3544" s="21"/>
    </row>
    <row r="3545" spans="1:31" x14ac:dyDescent="0.2">
      <c r="A3545" s="27" t="s">
        <v>72</v>
      </c>
      <c r="B3545" s="13" t="s">
        <v>72</v>
      </c>
      <c r="C3545" s="14">
        <v>760</v>
      </c>
      <c r="D3545" s="13" t="s">
        <v>471</v>
      </c>
      <c r="E3545" s="13" t="s">
        <v>486</v>
      </c>
      <c r="F3545" s="13" t="s">
        <v>313</v>
      </c>
      <c r="G3545" s="14" t="s">
        <v>338</v>
      </c>
      <c r="H3545">
        <v>212182</v>
      </c>
      <c r="I3545">
        <v>215644</v>
      </c>
      <c r="J3545">
        <v>216124</v>
      </c>
      <c r="K3545">
        <v>213077</v>
      </c>
      <c r="L3545">
        <v>206444</v>
      </c>
      <c r="M3545">
        <v>196618</v>
      </c>
      <c r="N3545">
        <v>185504</v>
      </c>
      <c r="O3545">
        <v>175275</v>
      </c>
      <c r="P3545">
        <v>164655</v>
      </c>
      <c r="Q3545">
        <v>157445</v>
      </c>
      <c r="R3545">
        <v>155004</v>
      </c>
      <c r="S3545">
        <v>156578</v>
      </c>
      <c r="T3545">
        <v>160336</v>
      </c>
      <c r="U3545">
        <v>165118</v>
      </c>
      <c r="V3545">
        <v>169461</v>
      </c>
      <c r="W3545">
        <v>171248</v>
      </c>
      <c r="X3545">
        <v>170320</v>
      </c>
      <c r="Y3545">
        <v>167759</v>
      </c>
      <c r="Z3545">
        <v>166199</v>
      </c>
      <c r="AA3545">
        <v>165887</v>
      </c>
      <c r="AB3545">
        <v>168886</v>
      </c>
      <c r="AC3545">
        <v>174375</v>
      </c>
      <c r="AD3545">
        <v>179946</v>
      </c>
      <c r="AE3545" s="22"/>
    </row>
    <row r="3546" spans="1:31" x14ac:dyDescent="0.2">
      <c r="A3546" s="25" t="s">
        <v>72</v>
      </c>
      <c r="B3546" s="11" t="s">
        <v>72</v>
      </c>
      <c r="C3546" s="12">
        <v>760</v>
      </c>
      <c r="D3546" s="11" t="s">
        <v>471</v>
      </c>
      <c r="E3546" s="11" t="s">
        <v>458</v>
      </c>
      <c r="F3546" s="11" t="s">
        <v>312</v>
      </c>
      <c r="G3546" s="12" t="s">
        <v>457</v>
      </c>
      <c r="H3546" s="205">
        <v>1083662</v>
      </c>
      <c r="I3546" s="205">
        <v>1086116</v>
      </c>
      <c r="J3546" s="205">
        <v>1077805</v>
      </c>
      <c r="K3546" s="205">
        <v>1050888.0000000002</v>
      </c>
      <c r="L3546" s="205">
        <v>1015520</v>
      </c>
      <c r="M3546">
        <v>975050</v>
      </c>
      <c r="N3546">
        <v>931368</v>
      </c>
      <c r="O3546">
        <v>886157</v>
      </c>
      <c r="P3546">
        <v>848246.00000000012</v>
      </c>
      <c r="Q3546">
        <v>811218.99999999988</v>
      </c>
      <c r="R3546">
        <v>781336</v>
      </c>
      <c r="S3546">
        <v>766983.99999999988</v>
      </c>
      <c r="T3546">
        <v>771544.00000000012</v>
      </c>
      <c r="U3546">
        <v>777377</v>
      </c>
      <c r="V3546">
        <v>805547.99999999988</v>
      </c>
      <c r="W3546">
        <v>845728.99999999988</v>
      </c>
      <c r="X3546">
        <v>884709</v>
      </c>
      <c r="Y3546">
        <v>916571.00000000012</v>
      </c>
      <c r="Z3546">
        <v>956240.99999999988</v>
      </c>
      <c r="AA3546">
        <v>987507.99999999988</v>
      </c>
      <c r="AB3546">
        <v>1016777</v>
      </c>
      <c r="AC3546">
        <v>1053173</v>
      </c>
      <c r="AD3546">
        <v>1100904</v>
      </c>
      <c r="AE3546" s="21" t="s">
        <v>1</v>
      </c>
    </row>
    <row r="3547" spans="1:31" x14ac:dyDescent="0.2">
      <c r="A3547" s="27" t="s">
        <v>72</v>
      </c>
      <c r="B3547" s="13" t="s">
        <v>72</v>
      </c>
      <c r="C3547" s="14">
        <v>760</v>
      </c>
      <c r="D3547" s="13" t="s">
        <v>471</v>
      </c>
      <c r="E3547" s="13" t="s">
        <v>456</v>
      </c>
      <c r="F3547" s="13" t="s">
        <v>312</v>
      </c>
      <c r="G3547" s="14" t="s">
        <v>455</v>
      </c>
      <c r="H3547" s="205">
        <v>1063571.0000000002</v>
      </c>
      <c r="I3547" s="205">
        <v>1078245.0000000002</v>
      </c>
      <c r="J3547" s="205">
        <v>1072389.0000000002</v>
      </c>
      <c r="K3547" s="205">
        <v>1037743.0000000001</v>
      </c>
      <c r="L3547" s="205">
        <v>984665.00000000012</v>
      </c>
      <c r="M3547">
        <v>923645.00000000012</v>
      </c>
      <c r="N3547">
        <v>867159</v>
      </c>
      <c r="O3547">
        <v>822850</v>
      </c>
      <c r="P3547">
        <v>792248</v>
      </c>
      <c r="Q3547">
        <v>775125</v>
      </c>
      <c r="R3547">
        <v>770275</v>
      </c>
      <c r="S3547">
        <v>774728.00000000012</v>
      </c>
      <c r="T3547">
        <v>785157</v>
      </c>
      <c r="U3547">
        <v>788461.00000000012</v>
      </c>
      <c r="V3547">
        <v>792986.00000000012</v>
      </c>
      <c r="W3547">
        <v>796549</v>
      </c>
      <c r="X3547">
        <v>799378</v>
      </c>
      <c r="Y3547">
        <v>803524</v>
      </c>
      <c r="Z3547">
        <v>824978.00000000012</v>
      </c>
      <c r="AA3547">
        <v>851465</v>
      </c>
      <c r="AB3547">
        <v>881490</v>
      </c>
      <c r="AC3547">
        <v>911602</v>
      </c>
      <c r="AD3547">
        <v>940130</v>
      </c>
      <c r="AE3547" s="22" t="s">
        <v>1</v>
      </c>
    </row>
    <row r="3548" spans="1:31" x14ac:dyDescent="0.2">
      <c r="A3548" s="25" t="s">
        <v>72</v>
      </c>
      <c r="B3548" s="11" t="s">
        <v>72</v>
      </c>
      <c r="C3548" s="12">
        <v>760</v>
      </c>
      <c r="D3548" s="11" t="s">
        <v>471</v>
      </c>
      <c r="E3548" s="11" t="s">
        <v>502</v>
      </c>
      <c r="F3548" s="11" t="s">
        <v>313</v>
      </c>
      <c r="G3548" s="12" t="s">
        <v>457</v>
      </c>
      <c r="H3548" s="205">
        <v>1142545.9999999998</v>
      </c>
      <c r="I3548" s="205">
        <v>1143387</v>
      </c>
      <c r="J3548" s="205">
        <v>1135043.0000000002</v>
      </c>
      <c r="K3548" s="205">
        <v>1108494</v>
      </c>
      <c r="L3548" s="205">
        <v>1072876</v>
      </c>
      <c r="M3548">
        <v>1031476.9999999999</v>
      </c>
      <c r="N3548">
        <v>985855</v>
      </c>
      <c r="O3548">
        <v>937570.00000000012</v>
      </c>
      <c r="P3548">
        <v>894250</v>
      </c>
      <c r="Q3548">
        <v>852008</v>
      </c>
      <c r="R3548">
        <v>817774</v>
      </c>
      <c r="S3548">
        <v>800509</v>
      </c>
      <c r="T3548">
        <v>803718</v>
      </c>
      <c r="U3548">
        <v>808127.00000000012</v>
      </c>
      <c r="V3548">
        <v>835953</v>
      </c>
      <c r="W3548">
        <v>876040</v>
      </c>
      <c r="X3548">
        <v>914883</v>
      </c>
      <c r="Y3548">
        <v>946963</v>
      </c>
      <c r="Z3548">
        <v>988352.00000000012</v>
      </c>
      <c r="AA3548">
        <v>1021861.9999999999</v>
      </c>
      <c r="AB3548">
        <v>1054213.0000000002</v>
      </c>
      <c r="AC3548">
        <v>1094690</v>
      </c>
      <c r="AD3548">
        <v>1147404</v>
      </c>
      <c r="AE3548" s="21" t="s">
        <v>1</v>
      </c>
    </row>
    <row r="3549" spans="1:31" x14ac:dyDescent="0.2">
      <c r="A3549" s="27" t="s">
        <v>72</v>
      </c>
      <c r="B3549" s="13" t="s">
        <v>72</v>
      </c>
      <c r="C3549" s="14">
        <v>760</v>
      </c>
      <c r="D3549" s="13" t="s">
        <v>471</v>
      </c>
      <c r="E3549" s="13" t="s">
        <v>503</v>
      </c>
      <c r="F3549" s="13" t="s">
        <v>313</v>
      </c>
      <c r="G3549" s="14" t="s">
        <v>338</v>
      </c>
      <c r="H3549" s="205">
        <v>1100174</v>
      </c>
      <c r="I3549" s="205">
        <v>1112679</v>
      </c>
      <c r="J3549" s="205">
        <v>1106129.0000000002</v>
      </c>
      <c r="K3549" s="205">
        <v>1077484</v>
      </c>
      <c r="L3549" s="205">
        <v>1029981</v>
      </c>
      <c r="M3549">
        <v>972849.99999999988</v>
      </c>
      <c r="N3549">
        <v>918233</v>
      </c>
      <c r="O3549">
        <v>874225</v>
      </c>
      <c r="P3549">
        <v>840146</v>
      </c>
      <c r="Q3549">
        <v>819298</v>
      </c>
      <c r="R3549">
        <v>810440.99999999988</v>
      </c>
      <c r="S3549">
        <v>811048</v>
      </c>
      <c r="T3549">
        <v>818343.00000000012</v>
      </c>
      <c r="U3549">
        <v>817539</v>
      </c>
      <c r="V3549">
        <v>820408</v>
      </c>
      <c r="W3549">
        <v>823880.99999999988</v>
      </c>
      <c r="X3549">
        <v>827185</v>
      </c>
      <c r="Y3549">
        <v>831706</v>
      </c>
      <c r="Z3549">
        <v>853999</v>
      </c>
      <c r="AA3549">
        <v>880321.99999999988</v>
      </c>
      <c r="AB3549">
        <v>909610.99999999988</v>
      </c>
      <c r="AC3549">
        <v>939310.00000000012</v>
      </c>
      <c r="AD3549">
        <v>968434.00000000012</v>
      </c>
      <c r="AE3549" s="22" t="s">
        <v>1</v>
      </c>
    </row>
    <row r="3550" spans="1:31" x14ac:dyDescent="0.2">
      <c r="A3550" s="25" t="s">
        <v>72</v>
      </c>
      <c r="B3550" s="11" t="s">
        <v>72</v>
      </c>
      <c r="C3550" s="12">
        <v>760</v>
      </c>
      <c r="D3550" s="11" t="s">
        <v>471</v>
      </c>
      <c r="E3550" s="11" t="s">
        <v>504</v>
      </c>
      <c r="F3550" s="11"/>
      <c r="G3550" s="12"/>
      <c r="H3550" s="205">
        <v>0</v>
      </c>
      <c r="I3550" s="205">
        <v>0</v>
      </c>
      <c r="J3550" s="205">
        <v>0</v>
      </c>
      <c r="K3550" s="205">
        <v>0</v>
      </c>
      <c r="L3550" s="205">
        <v>0</v>
      </c>
      <c r="M3550">
        <v>0</v>
      </c>
      <c r="N3550">
        <v>0</v>
      </c>
      <c r="O3550">
        <v>0</v>
      </c>
      <c r="P3550">
        <v>0</v>
      </c>
      <c r="Q3550">
        <v>0</v>
      </c>
      <c r="R3550">
        <v>0</v>
      </c>
      <c r="S3550">
        <v>0</v>
      </c>
      <c r="T3550">
        <v>0</v>
      </c>
      <c r="U3550">
        <v>0</v>
      </c>
      <c r="V3550">
        <v>0</v>
      </c>
      <c r="W3550">
        <v>0</v>
      </c>
      <c r="X3550">
        <v>0</v>
      </c>
      <c r="Y3550">
        <v>0</v>
      </c>
      <c r="Z3550">
        <v>0</v>
      </c>
      <c r="AA3550">
        <v>0</v>
      </c>
      <c r="AB3550">
        <v>0</v>
      </c>
      <c r="AC3550">
        <v>0</v>
      </c>
      <c r="AD3550">
        <v>0</v>
      </c>
      <c r="AE3550" s="21" t="s">
        <v>1</v>
      </c>
    </row>
    <row r="3551" spans="1:31" x14ac:dyDescent="0.2">
      <c r="A3551" s="27" t="s">
        <v>72</v>
      </c>
      <c r="B3551" s="13" t="s">
        <v>72</v>
      </c>
      <c r="C3551" s="14">
        <v>760</v>
      </c>
      <c r="D3551" s="13" t="s">
        <v>471</v>
      </c>
      <c r="E3551" s="13" t="s">
        <v>505</v>
      </c>
      <c r="F3551" s="13"/>
      <c r="G3551" s="14"/>
      <c r="H3551" s="205">
        <v>20664037</v>
      </c>
      <c r="I3551" s="205">
        <v>21205873</v>
      </c>
      <c r="J3551" s="205">
        <v>21362541</v>
      </c>
      <c r="K3551" s="205">
        <v>21081814</v>
      </c>
      <c r="L3551" s="205">
        <v>20438861</v>
      </c>
      <c r="M3551">
        <v>19578466</v>
      </c>
      <c r="N3551">
        <v>18710711</v>
      </c>
      <c r="O3551">
        <v>17997411</v>
      </c>
      <c r="P3551">
        <v>17465567</v>
      </c>
      <c r="Q3551">
        <v>17095669</v>
      </c>
      <c r="R3551">
        <v>16945062</v>
      </c>
      <c r="S3551">
        <v>17070132</v>
      </c>
      <c r="T3551">
        <v>17500657</v>
      </c>
      <c r="U3551">
        <v>18275704</v>
      </c>
      <c r="V3551">
        <v>19364807</v>
      </c>
      <c r="W3551">
        <v>20638284</v>
      </c>
      <c r="X3551">
        <v>21915483</v>
      </c>
      <c r="Y3551">
        <v>23061978</v>
      </c>
      <c r="Z3551">
        <v>24032609</v>
      </c>
      <c r="AA3551">
        <v>24851109</v>
      </c>
      <c r="AB3551">
        <v>25536687</v>
      </c>
      <c r="AC3551">
        <v>26133770</v>
      </c>
      <c r="AD3551">
        <v>26676568</v>
      </c>
      <c r="AE3551" s="22" t="s">
        <v>1</v>
      </c>
    </row>
    <row r="3552" spans="1:31" x14ac:dyDescent="0.2">
      <c r="A3552" s="25" t="s">
        <v>73</v>
      </c>
      <c r="B3552" s="11" t="s">
        <v>73</v>
      </c>
      <c r="C3552" s="12">
        <v>762</v>
      </c>
      <c r="D3552" s="11" t="s">
        <v>73</v>
      </c>
      <c r="E3552" s="11" t="s">
        <v>440</v>
      </c>
      <c r="F3552" s="11" t="s">
        <v>312</v>
      </c>
      <c r="G3552" s="12" t="s">
        <v>319</v>
      </c>
      <c r="H3552" s="205">
        <v>83346</v>
      </c>
      <c r="I3552" s="205">
        <v>85369</v>
      </c>
      <c r="J3552" s="205">
        <v>88412</v>
      </c>
      <c r="K3552" s="205">
        <v>94110</v>
      </c>
      <c r="L3552" s="205">
        <v>100509</v>
      </c>
      <c r="M3552">
        <v>106737</v>
      </c>
      <c r="N3552">
        <v>108823</v>
      </c>
      <c r="O3552">
        <v>114192</v>
      </c>
      <c r="P3552">
        <v>119260</v>
      </c>
      <c r="Q3552">
        <v>124048</v>
      </c>
      <c r="R3552">
        <v>128112</v>
      </c>
      <c r="S3552">
        <v>130005</v>
      </c>
      <c r="T3552">
        <v>132063</v>
      </c>
      <c r="U3552">
        <v>132883</v>
      </c>
      <c r="V3552">
        <v>132891</v>
      </c>
      <c r="W3552">
        <v>132340</v>
      </c>
      <c r="X3552">
        <v>132202</v>
      </c>
      <c r="Y3552">
        <v>131003.99999999999</v>
      </c>
      <c r="Z3552">
        <v>128741.00000000001</v>
      </c>
      <c r="AA3552">
        <v>126283</v>
      </c>
      <c r="AB3552">
        <v>124363</v>
      </c>
      <c r="AC3552">
        <v>125957</v>
      </c>
      <c r="AD3552">
        <v>125779</v>
      </c>
      <c r="AE3552" s="21" t="s">
        <v>1</v>
      </c>
    </row>
    <row r="3553" spans="1:31" x14ac:dyDescent="0.2">
      <c r="A3553" s="27" t="s">
        <v>73</v>
      </c>
      <c r="B3553" s="13" t="s">
        <v>73</v>
      </c>
      <c r="C3553" s="14">
        <v>762</v>
      </c>
      <c r="D3553" s="13" t="s">
        <v>73</v>
      </c>
      <c r="E3553" s="13" t="s">
        <v>487</v>
      </c>
      <c r="F3553" s="13" t="s">
        <v>313</v>
      </c>
      <c r="G3553" s="14" t="s">
        <v>319</v>
      </c>
      <c r="H3553" s="205">
        <v>88485</v>
      </c>
      <c r="I3553" s="205">
        <v>90409</v>
      </c>
      <c r="J3553" s="205">
        <v>93667</v>
      </c>
      <c r="K3553" s="205">
        <v>99764</v>
      </c>
      <c r="L3553" s="205">
        <v>106556</v>
      </c>
      <c r="M3553">
        <v>113105</v>
      </c>
      <c r="N3553">
        <v>115116</v>
      </c>
      <c r="O3553">
        <v>120667</v>
      </c>
      <c r="P3553">
        <v>125888</v>
      </c>
      <c r="Q3553">
        <v>130795.99999999999</v>
      </c>
      <c r="R3553">
        <v>134983</v>
      </c>
      <c r="S3553">
        <v>137231</v>
      </c>
      <c r="T3553">
        <v>139415</v>
      </c>
      <c r="U3553">
        <v>140493</v>
      </c>
      <c r="V3553">
        <v>140735</v>
      </c>
      <c r="W3553">
        <v>140326</v>
      </c>
      <c r="X3553">
        <v>139887</v>
      </c>
      <c r="Y3553">
        <v>138653</v>
      </c>
      <c r="Z3553">
        <v>136170</v>
      </c>
      <c r="AA3553">
        <v>133449</v>
      </c>
      <c r="AB3553">
        <v>131313</v>
      </c>
      <c r="AC3553">
        <v>133112</v>
      </c>
      <c r="AD3553">
        <v>132875</v>
      </c>
      <c r="AE3553" s="22" t="s">
        <v>1</v>
      </c>
    </row>
    <row r="3554" spans="1:31" x14ac:dyDescent="0.2">
      <c r="A3554" s="25" t="s">
        <v>73</v>
      </c>
      <c r="B3554" s="11" t="s">
        <v>73</v>
      </c>
      <c r="C3554" s="12">
        <v>762</v>
      </c>
      <c r="D3554" s="11" t="s">
        <v>73</v>
      </c>
      <c r="E3554" s="11" t="s">
        <v>441</v>
      </c>
      <c r="F3554" s="11" t="s">
        <v>312</v>
      </c>
      <c r="G3554" s="12" t="s">
        <v>355</v>
      </c>
      <c r="H3554" s="205">
        <v>81672</v>
      </c>
      <c r="I3554" s="205">
        <v>82475</v>
      </c>
      <c r="J3554" s="205">
        <v>84332</v>
      </c>
      <c r="K3554" s="205">
        <v>88755</v>
      </c>
      <c r="L3554" s="205">
        <v>94247</v>
      </c>
      <c r="M3554">
        <v>100102</v>
      </c>
      <c r="N3554">
        <v>105408</v>
      </c>
      <c r="O3554">
        <v>109073</v>
      </c>
      <c r="P3554">
        <v>114186</v>
      </c>
      <c r="Q3554">
        <v>119259</v>
      </c>
      <c r="R3554">
        <v>123895</v>
      </c>
      <c r="S3554">
        <v>127651</v>
      </c>
      <c r="T3554">
        <v>130050.00000000001</v>
      </c>
      <c r="U3554">
        <v>131817</v>
      </c>
      <c r="V3554">
        <v>132705</v>
      </c>
      <c r="W3554">
        <v>132894</v>
      </c>
      <c r="X3554">
        <v>132650</v>
      </c>
      <c r="Y3554">
        <v>132336</v>
      </c>
      <c r="Z3554">
        <v>130674</v>
      </c>
      <c r="AA3554">
        <v>128464</v>
      </c>
      <c r="AB3554">
        <v>126322</v>
      </c>
      <c r="AC3554">
        <v>125012</v>
      </c>
      <c r="AD3554">
        <v>125409</v>
      </c>
      <c r="AE3554" s="21" t="s">
        <v>1</v>
      </c>
    </row>
    <row r="3555" spans="1:31" x14ac:dyDescent="0.2">
      <c r="A3555" s="27" t="s">
        <v>73</v>
      </c>
      <c r="B3555" s="13" t="s">
        <v>73</v>
      </c>
      <c r="C3555" s="14">
        <v>762</v>
      </c>
      <c r="D3555" s="13" t="s">
        <v>73</v>
      </c>
      <c r="E3555" s="13" t="s">
        <v>488</v>
      </c>
      <c r="F3555" s="13" t="s">
        <v>313</v>
      </c>
      <c r="G3555" s="14" t="s">
        <v>355</v>
      </c>
      <c r="H3555" s="205">
        <v>86470</v>
      </c>
      <c r="I3555" s="205">
        <v>87436</v>
      </c>
      <c r="J3555" s="205">
        <v>89304</v>
      </c>
      <c r="K3555" s="205">
        <v>94067</v>
      </c>
      <c r="L3555" s="205">
        <v>99920</v>
      </c>
      <c r="M3555">
        <v>106102</v>
      </c>
      <c r="N3555">
        <v>111638</v>
      </c>
      <c r="O3555">
        <v>115361</v>
      </c>
      <c r="P3555">
        <v>120654</v>
      </c>
      <c r="Q3555">
        <v>125862</v>
      </c>
      <c r="R3555">
        <v>130618</v>
      </c>
      <c r="S3555">
        <v>134523</v>
      </c>
      <c r="T3555">
        <v>137153</v>
      </c>
      <c r="U3555">
        <v>139171</v>
      </c>
      <c r="V3555">
        <v>140315</v>
      </c>
      <c r="W3555">
        <v>140707</v>
      </c>
      <c r="X3555">
        <v>140537</v>
      </c>
      <c r="Y3555">
        <v>140090</v>
      </c>
      <c r="Z3555">
        <v>138282</v>
      </c>
      <c r="AA3555">
        <v>135848</v>
      </c>
      <c r="AB3555">
        <v>133476</v>
      </c>
      <c r="AC3555">
        <v>132022</v>
      </c>
      <c r="AD3555">
        <v>132466</v>
      </c>
      <c r="AE3555" s="22" t="s">
        <v>1</v>
      </c>
    </row>
    <row r="3556" spans="1:31" x14ac:dyDescent="0.2">
      <c r="A3556" s="25" t="s">
        <v>73</v>
      </c>
      <c r="B3556" s="11" t="s">
        <v>73</v>
      </c>
      <c r="C3556" s="12">
        <v>762</v>
      </c>
      <c r="D3556" s="11" t="s">
        <v>73</v>
      </c>
      <c r="E3556" s="11" t="s">
        <v>442</v>
      </c>
      <c r="F3556" s="11" t="s">
        <v>312</v>
      </c>
      <c r="G3556" s="12" t="s">
        <v>317</v>
      </c>
      <c r="H3556" s="205">
        <v>80842</v>
      </c>
      <c r="I3556" s="205">
        <v>80895</v>
      </c>
      <c r="J3556" s="205">
        <v>81648</v>
      </c>
      <c r="K3556" s="205">
        <v>84761</v>
      </c>
      <c r="L3556" s="205">
        <v>89204</v>
      </c>
      <c r="M3556">
        <v>94434</v>
      </c>
      <c r="N3556">
        <v>99706</v>
      </c>
      <c r="O3556">
        <v>104090</v>
      </c>
      <c r="P3556">
        <v>109105</v>
      </c>
      <c r="Q3556">
        <v>114287</v>
      </c>
      <c r="R3556">
        <v>119292</v>
      </c>
      <c r="S3556">
        <v>123722</v>
      </c>
      <c r="T3556">
        <v>127148</v>
      </c>
      <c r="U3556">
        <v>129797</v>
      </c>
      <c r="V3556">
        <v>131546</v>
      </c>
      <c r="W3556">
        <v>132505</v>
      </c>
      <c r="X3556">
        <v>132867</v>
      </c>
      <c r="Y3556">
        <v>132925</v>
      </c>
      <c r="Z3556">
        <v>131982</v>
      </c>
      <c r="AA3556">
        <v>130219</v>
      </c>
      <c r="AB3556">
        <v>128133.99999999999</v>
      </c>
      <c r="AC3556">
        <v>126371</v>
      </c>
      <c r="AD3556">
        <v>125686</v>
      </c>
      <c r="AE3556" s="21" t="s">
        <v>1</v>
      </c>
    </row>
    <row r="3557" spans="1:31" x14ac:dyDescent="0.2">
      <c r="A3557" s="27" t="s">
        <v>73</v>
      </c>
      <c r="B3557" s="13" t="s">
        <v>73</v>
      </c>
      <c r="C3557" s="14">
        <v>762</v>
      </c>
      <c r="D3557" s="13" t="s">
        <v>73</v>
      </c>
      <c r="E3557" s="13" t="s">
        <v>489</v>
      </c>
      <c r="F3557" s="13" t="s">
        <v>313</v>
      </c>
      <c r="G3557" s="14" t="s">
        <v>317</v>
      </c>
      <c r="H3557" s="205">
        <v>85372</v>
      </c>
      <c r="I3557" s="205">
        <v>85603</v>
      </c>
      <c r="J3557" s="205">
        <v>86402</v>
      </c>
      <c r="K3557" s="205">
        <v>89794</v>
      </c>
      <c r="L3557" s="205">
        <v>94555</v>
      </c>
      <c r="M3557">
        <v>100101</v>
      </c>
      <c r="N3557">
        <v>105635</v>
      </c>
      <c r="O3557">
        <v>110165</v>
      </c>
      <c r="P3557">
        <v>115386</v>
      </c>
      <c r="Q3557">
        <v>120724</v>
      </c>
      <c r="R3557">
        <v>125854</v>
      </c>
      <c r="S3557">
        <v>130417</v>
      </c>
      <c r="T3557">
        <v>134025</v>
      </c>
      <c r="U3557">
        <v>136909</v>
      </c>
      <c r="V3557">
        <v>138921</v>
      </c>
      <c r="W3557">
        <v>140123</v>
      </c>
      <c r="X3557">
        <v>140641</v>
      </c>
      <c r="Y3557">
        <v>140700</v>
      </c>
      <c r="Z3557">
        <v>139693</v>
      </c>
      <c r="AA3557">
        <v>137762</v>
      </c>
      <c r="AB3557">
        <v>135461</v>
      </c>
      <c r="AC3557">
        <v>133513</v>
      </c>
      <c r="AD3557">
        <v>132761</v>
      </c>
      <c r="AE3557" s="22" t="s">
        <v>1</v>
      </c>
    </row>
    <row r="3558" spans="1:31" x14ac:dyDescent="0.2">
      <c r="A3558" s="25" t="s">
        <v>73</v>
      </c>
      <c r="B3558" s="11" t="s">
        <v>73</v>
      </c>
      <c r="C3558" s="12">
        <v>762</v>
      </c>
      <c r="D3558" s="11" t="s">
        <v>73</v>
      </c>
      <c r="E3558" s="11" t="s">
        <v>443</v>
      </c>
      <c r="F3558" s="11" t="s">
        <v>312</v>
      </c>
      <c r="G3558" s="12" t="s">
        <v>356</v>
      </c>
      <c r="H3558" s="205">
        <v>80707</v>
      </c>
      <c r="I3558" s="205">
        <v>80235</v>
      </c>
      <c r="J3558" s="205">
        <v>80160</v>
      </c>
      <c r="K3558" s="205">
        <v>81931</v>
      </c>
      <c r="L3558" s="205">
        <v>85289</v>
      </c>
      <c r="M3558">
        <v>89699</v>
      </c>
      <c r="N3558">
        <v>94631</v>
      </c>
      <c r="O3558">
        <v>99321</v>
      </c>
      <c r="P3558">
        <v>104094</v>
      </c>
      <c r="Q3558">
        <v>109240</v>
      </c>
      <c r="R3558">
        <v>114422</v>
      </c>
      <c r="S3558">
        <v>119305</v>
      </c>
      <c r="T3558">
        <v>123506</v>
      </c>
      <c r="U3558">
        <v>126974</v>
      </c>
      <c r="V3558">
        <v>129518</v>
      </c>
      <c r="W3558">
        <v>131252</v>
      </c>
      <c r="X3558">
        <v>132274</v>
      </c>
      <c r="Y3558">
        <v>132806</v>
      </c>
      <c r="Z3558">
        <v>132700</v>
      </c>
      <c r="AA3558">
        <v>131502</v>
      </c>
      <c r="AB3558">
        <v>129711.00000000001</v>
      </c>
      <c r="AC3558">
        <v>127813</v>
      </c>
      <c r="AD3558">
        <v>126444</v>
      </c>
      <c r="AE3558" s="21" t="s">
        <v>1</v>
      </c>
    </row>
    <row r="3559" spans="1:31" x14ac:dyDescent="0.2">
      <c r="A3559" s="27" t="s">
        <v>73</v>
      </c>
      <c r="B3559" s="13" t="s">
        <v>73</v>
      </c>
      <c r="C3559" s="14">
        <v>762</v>
      </c>
      <c r="D3559" s="13" t="s">
        <v>73</v>
      </c>
      <c r="E3559" s="13" t="s">
        <v>490</v>
      </c>
      <c r="F3559" s="13" t="s">
        <v>313</v>
      </c>
      <c r="G3559" s="14" t="s">
        <v>356</v>
      </c>
      <c r="H3559" s="205">
        <v>85029</v>
      </c>
      <c r="I3559" s="205">
        <v>84749</v>
      </c>
      <c r="J3559" s="205">
        <v>84750</v>
      </c>
      <c r="K3559" s="205">
        <v>86737</v>
      </c>
      <c r="L3559" s="205">
        <v>90367</v>
      </c>
      <c r="M3559">
        <v>95067</v>
      </c>
      <c r="N3559">
        <v>100270</v>
      </c>
      <c r="O3559">
        <v>105161</v>
      </c>
      <c r="P3559">
        <v>110168</v>
      </c>
      <c r="Q3559">
        <v>115490</v>
      </c>
      <c r="R3559">
        <v>120812</v>
      </c>
      <c r="S3559">
        <v>125824</v>
      </c>
      <c r="T3559">
        <v>130178</v>
      </c>
      <c r="U3559">
        <v>133854</v>
      </c>
      <c r="V3559">
        <v>136658</v>
      </c>
      <c r="W3559">
        <v>138656</v>
      </c>
      <c r="X3559">
        <v>139893</v>
      </c>
      <c r="Y3559">
        <v>140528</v>
      </c>
      <c r="Z3559">
        <v>140449</v>
      </c>
      <c r="AA3559">
        <v>139146</v>
      </c>
      <c r="AB3559">
        <v>137178</v>
      </c>
      <c r="AC3559">
        <v>135086</v>
      </c>
      <c r="AD3559">
        <v>133581</v>
      </c>
      <c r="AE3559" s="22" t="s">
        <v>1</v>
      </c>
    </row>
    <row r="3560" spans="1:31" x14ac:dyDescent="0.2">
      <c r="A3560" s="25" t="s">
        <v>73</v>
      </c>
      <c r="B3560" s="11" t="s">
        <v>73</v>
      </c>
      <c r="C3560" s="12">
        <v>762</v>
      </c>
      <c r="D3560" s="11" t="s">
        <v>73</v>
      </c>
      <c r="E3560" s="11" t="s">
        <v>444</v>
      </c>
      <c r="F3560" s="11" t="s">
        <v>312</v>
      </c>
      <c r="G3560" s="12" t="s">
        <v>327</v>
      </c>
      <c r="H3560" s="205">
        <v>81118</v>
      </c>
      <c r="I3560" s="205">
        <v>80323</v>
      </c>
      <c r="J3560" s="205">
        <v>79671</v>
      </c>
      <c r="K3560" s="205">
        <v>80071</v>
      </c>
      <c r="L3560" s="205">
        <v>82311</v>
      </c>
      <c r="M3560">
        <v>85862</v>
      </c>
      <c r="N3560">
        <v>90204</v>
      </c>
      <c r="O3560">
        <v>94839</v>
      </c>
      <c r="P3560">
        <v>99228</v>
      </c>
      <c r="Q3560">
        <v>104194</v>
      </c>
      <c r="R3560">
        <v>109406</v>
      </c>
      <c r="S3560">
        <v>114537</v>
      </c>
      <c r="T3560">
        <v>119278</v>
      </c>
      <c r="U3560">
        <v>123502</v>
      </c>
      <c r="V3560">
        <v>126776</v>
      </c>
      <c r="W3560">
        <v>129217.00000000001</v>
      </c>
      <c r="X3560">
        <v>130929</v>
      </c>
      <c r="Y3560">
        <v>132010</v>
      </c>
      <c r="Z3560">
        <v>132864</v>
      </c>
      <c r="AA3560">
        <v>132348</v>
      </c>
      <c r="AB3560">
        <v>130967.00000000001</v>
      </c>
      <c r="AC3560">
        <v>129211.99999999999</v>
      </c>
      <c r="AD3560">
        <v>127516</v>
      </c>
      <c r="AE3560" s="21" t="s">
        <v>1</v>
      </c>
    </row>
    <row r="3561" spans="1:31" x14ac:dyDescent="0.2">
      <c r="A3561" s="27" t="s">
        <v>73</v>
      </c>
      <c r="B3561" s="13" t="s">
        <v>73</v>
      </c>
      <c r="C3561" s="14">
        <v>762</v>
      </c>
      <c r="D3561" s="13" t="s">
        <v>73</v>
      </c>
      <c r="E3561" s="13" t="s">
        <v>491</v>
      </c>
      <c r="F3561" s="13" t="s">
        <v>313</v>
      </c>
      <c r="G3561" s="14" t="s">
        <v>327</v>
      </c>
      <c r="H3561" s="205">
        <v>85279</v>
      </c>
      <c r="I3561" s="205">
        <v>84687</v>
      </c>
      <c r="J3561" s="205">
        <v>84140</v>
      </c>
      <c r="K3561" s="205">
        <v>84688</v>
      </c>
      <c r="L3561" s="205">
        <v>87153</v>
      </c>
      <c r="M3561">
        <v>90964</v>
      </c>
      <c r="N3561">
        <v>95567</v>
      </c>
      <c r="O3561">
        <v>100432</v>
      </c>
      <c r="P3561">
        <v>105085</v>
      </c>
      <c r="Q3561">
        <v>110247</v>
      </c>
      <c r="R3561">
        <v>115612</v>
      </c>
      <c r="S3561">
        <v>120878</v>
      </c>
      <c r="T3561">
        <v>125757</v>
      </c>
      <c r="U3561">
        <v>130155</v>
      </c>
      <c r="V3561">
        <v>133676</v>
      </c>
      <c r="W3561">
        <v>136393</v>
      </c>
      <c r="X3561">
        <v>138355</v>
      </c>
      <c r="Y3561">
        <v>139615</v>
      </c>
      <c r="Z3561">
        <v>140594</v>
      </c>
      <c r="AA3561">
        <v>140047</v>
      </c>
      <c r="AB3561">
        <v>138534</v>
      </c>
      <c r="AC3561">
        <v>136606</v>
      </c>
      <c r="AD3561">
        <v>134742</v>
      </c>
      <c r="AE3561" s="22" t="s">
        <v>1</v>
      </c>
    </row>
    <row r="3562" spans="1:31" x14ac:dyDescent="0.2">
      <c r="A3562" s="25" t="s">
        <v>73</v>
      </c>
      <c r="B3562" s="11" t="s">
        <v>73</v>
      </c>
      <c r="C3562" s="12">
        <v>762</v>
      </c>
      <c r="D3562" s="11" t="s">
        <v>73</v>
      </c>
      <c r="E3562" s="11" t="s">
        <v>445</v>
      </c>
      <c r="F3562" s="11" t="s">
        <v>312</v>
      </c>
      <c r="G3562" s="12" t="s">
        <v>320</v>
      </c>
      <c r="H3562" s="205">
        <v>82060</v>
      </c>
      <c r="I3562" s="205">
        <v>80986</v>
      </c>
      <c r="J3562" s="205">
        <v>79983</v>
      </c>
      <c r="K3562" s="205">
        <v>79297</v>
      </c>
      <c r="L3562" s="205">
        <v>80078</v>
      </c>
      <c r="M3562">
        <v>82735</v>
      </c>
      <c r="N3562">
        <v>86445</v>
      </c>
      <c r="O3562">
        <v>90719</v>
      </c>
      <c r="P3562">
        <v>94668</v>
      </c>
      <c r="Q3562">
        <v>99229</v>
      </c>
      <c r="R3562">
        <v>104325</v>
      </c>
      <c r="S3562">
        <v>109555</v>
      </c>
      <c r="T3562">
        <v>114614</v>
      </c>
      <c r="U3562">
        <v>119383</v>
      </c>
      <c r="V3562">
        <v>123475</v>
      </c>
      <c r="W3562">
        <v>126557</v>
      </c>
      <c r="X3562">
        <v>128887</v>
      </c>
      <c r="Y3562">
        <v>130572</v>
      </c>
      <c r="Z3562">
        <v>132258</v>
      </c>
      <c r="AA3562">
        <v>132795</v>
      </c>
      <c r="AB3562">
        <v>131941</v>
      </c>
      <c r="AC3562">
        <v>130442</v>
      </c>
      <c r="AD3562">
        <v>128738</v>
      </c>
      <c r="AE3562" s="21" t="s">
        <v>1</v>
      </c>
    </row>
    <row r="3563" spans="1:31" x14ac:dyDescent="0.2">
      <c r="A3563" s="27" t="s">
        <v>73</v>
      </c>
      <c r="B3563" s="13" t="s">
        <v>73</v>
      </c>
      <c r="C3563" s="14">
        <v>762</v>
      </c>
      <c r="D3563" s="13" t="s">
        <v>73</v>
      </c>
      <c r="E3563" s="13" t="s">
        <v>492</v>
      </c>
      <c r="F3563" s="13" t="s">
        <v>313</v>
      </c>
      <c r="G3563" s="14" t="s">
        <v>320</v>
      </c>
      <c r="H3563" s="205">
        <v>86100</v>
      </c>
      <c r="I3563" s="205">
        <v>85233</v>
      </c>
      <c r="J3563" s="205">
        <v>84360</v>
      </c>
      <c r="K3563" s="205">
        <v>83778</v>
      </c>
      <c r="L3563" s="205">
        <v>84705</v>
      </c>
      <c r="M3563">
        <v>87591</v>
      </c>
      <c r="N3563">
        <v>91550</v>
      </c>
      <c r="O3563">
        <v>96061</v>
      </c>
      <c r="P3563">
        <v>100285</v>
      </c>
      <c r="Q3563">
        <v>105081</v>
      </c>
      <c r="R3563">
        <v>110343</v>
      </c>
      <c r="S3563">
        <v>115712</v>
      </c>
      <c r="T3563">
        <v>120909</v>
      </c>
      <c r="U3563">
        <v>125825</v>
      </c>
      <c r="V3563">
        <v>130127.00000000001</v>
      </c>
      <c r="W3563">
        <v>133485</v>
      </c>
      <c r="X3563">
        <v>136092</v>
      </c>
      <c r="Y3563">
        <v>138007</v>
      </c>
      <c r="Z3563">
        <v>139894</v>
      </c>
      <c r="AA3563">
        <v>140511</v>
      </c>
      <c r="AB3563">
        <v>139579</v>
      </c>
      <c r="AC3563">
        <v>137934</v>
      </c>
      <c r="AD3563">
        <v>136064</v>
      </c>
      <c r="AE3563" s="22" t="s">
        <v>1</v>
      </c>
    </row>
    <row r="3564" spans="1:31" x14ac:dyDescent="0.2">
      <c r="A3564" s="25" t="s">
        <v>73</v>
      </c>
      <c r="B3564" s="11" t="s">
        <v>73</v>
      </c>
      <c r="C3564" s="12">
        <v>762</v>
      </c>
      <c r="D3564" s="11" t="s">
        <v>73</v>
      </c>
      <c r="E3564" s="11" t="s">
        <v>446</v>
      </c>
      <c r="F3564" s="11" t="s">
        <v>312</v>
      </c>
      <c r="G3564" s="12" t="s">
        <v>326</v>
      </c>
      <c r="H3564" s="205">
        <v>83515</v>
      </c>
      <c r="I3564" s="205">
        <v>82226</v>
      </c>
      <c r="J3564" s="205">
        <v>80897</v>
      </c>
      <c r="K3564" s="205">
        <v>79570</v>
      </c>
      <c r="L3564" s="205">
        <v>79019</v>
      </c>
      <c r="M3564">
        <v>80126</v>
      </c>
      <c r="N3564">
        <v>83166</v>
      </c>
      <c r="O3564">
        <v>87038</v>
      </c>
      <c r="P3564">
        <v>90528</v>
      </c>
      <c r="Q3564">
        <v>94585</v>
      </c>
      <c r="R3564">
        <v>99258</v>
      </c>
      <c r="S3564">
        <v>104439</v>
      </c>
      <c r="T3564">
        <v>109666</v>
      </c>
      <c r="U3564">
        <v>114694</v>
      </c>
      <c r="V3564">
        <v>119466</v>
      </c>
      <c r="W3564">
        <v>123426</v>
      </c>
      <c r="X3564">
        <v>126308</v>
      </c>
      <c r="Y3564">
        <v>128525</v>
      </c>
      <c r="Z3564">
        <v>130794.00000000001</v>
      </c>
      <c r="AA3564">
        <v>132380</v>
      </c>
      <c r="AB3564">
        <v>132671</v>
      </c>
      <c r="AC3564">
        <v>131544</v>
      </c>
      <c r="AD3564">
        <v>129943.00000000001</v>
      </c>
      <c r="AE3564" s="21" t="s">
        <v>1</v>
      </c>
    </row>
    <row r="3565" spans="1:31" x14ac:dyDescent="0.2">
      <c r="A3565" s="27" t="s">
        <v>73</v>
      </c>
      <c r="B3565" s="13" t="s">
        <v>73</v>
      </c>
      <c r="C3565" s="14">
        <v>762</v>
      </c>
      <c r="D3565" s="13" t="s">
        <v>73</v>
      </c>
      <c r="E3565" s="13" t="s">
        <v>493</v>
      </c>
      <c r="F3565" s="13" t="s">
        <v>313</v>
      </c>
      <c r="G3565" s="14" t="s">
        <v>326</v>
      </c>
      <c r="H3565" s="205">
        <v>87466</v>
      </c>
      <c r="I3565" s="205">
        <v>86383</v>
      </c>
      <c r="J3565" s="205">
        <v>85201</v>
      </c>
      <c r="K3565" s="205">
        <v>83965</v>
      </c>
      <c r="L3565" s="205">
        <v>83493</v>
      </c>
      <c r="M3565">
        <v>84743</v>
      </c>
      <c r="N3565">
        <v>88018</v>
      </c>
      <c r="O3565">
        <v>92130</v>
      </c>
      <c r="P3565">
        <v>95885</v>
      </c>
      <c r="Q3565">
        <v>100207</v>
      </c>
      <c r="R3565">
        <v>105093</v>
      </c>
      <c r="S3565">
        <v>110418</v>
      </c>
      <c r="T3565">
        <v>115779</v>
      </c>
      <c r="U3565">
        <v>120944</v>
      </c>
      <c r="V3565">
        <v>125887</v>
      </c>
      <c r="W3565">
        <v>130085.00000000001</v>
      </c>
      <c r="X3565">
        <v>133258</v>
      </c>
      <c r="Y3565">
        <v>135745</v>
      </c>
      <c r="Z3565">
        <v>138251</v>
      </c>
      <c r="AA3565">
        <v>140023</v>
      </c>
      <c r="AB3565">
        <v>140362</v>
      </c>
      <c r="AC3565">
        <v>139123</v>
      </c>
      <c r="AD3565">
        <v>137365</v>
      </c>
      <c r="AE3565" s="22" t="s">
        <v>1</v>
      </c>
    </row>
    <row r="3566" spans="1:31" x14ac:dyDescent="0.2">
      <c r="A3566" s="25" t="s">
        <v>73</v>
      </c>
      <c r="B3566" s="11" t="s">
        <v>73</v>
      </c>
      <c r="C3566" s="12">
        <v>762</v>
      </c>
      <c r="D3566" s="11" t="s">
        <v>73</v>
      </c>
      <c r="E3566" s="11" t="s">
        <v>447</v>
      </c>
      <c r="F3566" s="11" t="s">
        <v>312</v>
      </c>
      <c r="G3566" s="12" t="s">
        <v>318</v>
      </c>
      <c r="H3566" s="205">
        <v>84675</v>
      </c>
      <c r="I3566" s="205">
        <v>84048</v>
      </c>
      <c r="J3566" s="205">
        <v>82437</v>
      </c>
      <c r="K3566" s="205">
        <v>80591</v>
      </c>
      <c r="L3566" s="205">
        <v>79253</v>
      </c>
      <c r="M3566">
        <v>78781</v>
      </c>
      <c r="N3566">
        <v>80182</v>
      </c>
      <c r="O3566">
        <v>83609</v>
      </c>
      <c r="P3566">
        <v>86860</v>
      </c>
      <c r="Q3566">
        <v>90422</v>
      </c>
      <c r="R3566">
        <v>94530</v>
      </c>
      <c r="S3566">
        <v>99271</v>
      </c>
      <c r="T3566">
        <v>104517</v>
      </c>
      <c r="U3566">
        <v>109638</v>
      </c>
      <c r="V3566">
        <v>114752</v>
      </c>
      <c r="W3566">
        <v>119528</v>
      </c>
      <c r="X3566">
        <v>123350</v>
      </c>
      <c r="Y3566">
        <v>126028</v>
      </c>
      <c r="Z3566">
        <v>128590</v>
      </c>
      <c r="AA3566">
        <v>130892</v>
      </c>
      <c r="AB3566">
        <v>132447</v>
      </c>
      <c r="AC3566">
        <v>132556</v>
      </c>
      <c r="AD3566">
        <v>131172</v>
      </c>
      <c r="AE3566" s="21" t="s">
        <v>1</v>
      </c>
    </row>
    <row r="3567" spans="1:31" x14ac:dyDescent="0.2">
      <c r="A3567" s="27" t="s">
        <v>73</v>
      </c>
      <c r="B3567" s="13" t="s">
        <v>73</v>
      </c>
      <c r="C3567" s="14">
        <v>762</v>
      </c>
      <c r="D3567" s="13" t="s">
        <v>73</v>
      </c>
      <c r="E3567" s="13" t="s">
        <v>494</v>
      </c>
      <c r="F3567" s="13" t="s">
        <v>313</v>
      </c>
      <c r="G3567" s="14" t="s">
        <v>318</v>
      </c>
      <c r="H3567" s="205">
        <v>88528</v>
      </c>
      <c r="I3567" s="205">
        <v>88136</v>
      </c>
      <c r="J3567" s="205">
        <v>86682</v>
      </c>
      <c r="K3567" s="205">
        <v>84932</v>
      </c>
      <c r="L3567" s="205">
        <v>83648</v>
      </c>
      <c r="M3567">
        <v>83230</v>
      </c>
      <c r="N3567">
        <v>84771</v>
      </c>
      <c r="O3567">
        <v>88440</v>
      </c>
      <c r="P3567">
        <v>91948</v>
      </c>
      <c r="Q3567">
        <v>95775</v>
      </c>
      <c r="R3567">
        <v>100144</v>
      </c>
      <c r="S3567">
        <v>105085</v>
      </c>
      <c r="T3567">
        <v>110461</v>
      </c>
      <c r="U3567">
        <v>115705</v>
      </c>
      <c r="V3567">
        <v>120974</v>
      </c>
      <c r="W3567">
        <v>125937</v>
      </c>
      <c r="X3567">
        <v>130008.00000000001</v>
      </c>
      <c r="Y3567">
        <v>132986</v>
      </c>
      <c r="Z3567">
        <v>135804</v>
      </c>
      <c r="AA3567">
        <v>138347</v>
      </c>
      <c r="AB3567">
        <v>140086</v>
      </c>
      <c r="AC3567">
        <v>140224</v>
      </c>
      <c r="AD3567">
        <v>138698</v>
      </c>
      <c r="AE3567" s="22" t="s">
        <v>1</v>
      </c>
    </row>
    <row r="3568" spans="1:31" x14ac:dyDescent="0.2">
      <c r="A3568" s="25" t="s">
        <v>73</v>
      </c>
      <c r="B3568" s="11" t="s">
        <v>73</v>
      </c>
      <c r="C3568" s="12">
        <v>762</v>
      </c>
      <c r="D3568" s="11" t="s">
        <v>73</v>
      </c>
      <c r="E3568" s="11" t="s">
        <v>448</v>
      </c>
      <c r="F3568" s="11" t="s">
        <v>312</v>
      </c>
      <c r="G3568" s="12" t="s">
        <v>333</v>
      </c>
      <c r="H3568" s="205">
        <v>85125</v>
      </c>
      <c r="I3568" s="205">
        <v>85395</v>
      </c>
      <c r="J3568" s="205">
        <v>84625</v>
      </c>
      <c r="K3568" s="205">
        <v>82125</v>
      </c>
      <c r="L3568" s="205">
        <v>80381</v>
      </c>
      <c r="M3568">
        <v>78977</v>
      </c>
      <c r="N3568">
        <v>78551</v>
      </c>
      <c r="O3568">
        <v>80248</v>
      </c>
      <c r="P3568">
        <v>83413</v>
      </c>
      <c r="Q3568">
        <v>86765</v>
      </c>
      <c r="R3568">
        <v>90343</v>
      </c>
      <c r="S3568">
        <v>94459</v>
      </c>
      <c r="T3568">
        <v>99251</v>
      </c>
      <c r="U3568">
        <v>104427</v>
      </c>
      <c r="V3568">
        <v>109589</v>
      </c>
      <c r="W3568">
        <v>114791</v>
      </c>
      <c r="X3568">
        <v>119563</v>
      </c>
      <c r="Y3568">
        <v>123242</v>
      </c>
      <c r="Z3568">
        <v>126014</v>
      </c>
      <c r="AA3568">
        <v>128532.00000000001</v>
      </c>
      <c r="AB3568">
        <v>130935</v>
      </c>
      <c r="AC3568">
        <v>132523</v>
      </c>
      <c r="AD3568">
        <v>132467</v>
      </c>
      <c r="AE3568" s="21" t="s">
        <v>1</v>
      </c>
    </row>
    <row r="3569" spans="1:31" x14ac:dyDescent="0.2">
      <c r="A3569" s="27" t="s">
        <v>73</v>
      </c>
      <c r="B3569" s="13" t="s">
        <v>73</v>
      </c>
      <c r="C3569" s="14">
        <v>762</v>
      </c>
      <c r="D3569" s="13" t="s">
        <v>73</v>
      </c>
      <c r="E3569" s="13" t="s">
        <v>495</v>
      </c>
      <c r="F3569" s="13" t="s">
        <v>313</v>
      </c>
      <c r="G3569" s="14" t="s">
        <v>333</v>
      </c>
      <c r="H3569" s="205">
        <v>88849</v>
      </c>
      <c r="I3569" s="205">
        <v>89388</v>
      </c>
      <c r="J3569" s="205">
        <v>88822</v>
      </c>
      <c r="K3569" s="205">
        <v>86417</v>
      </c>
      <c r="L3569" s="205">
        <v>84741</v>
      </c>
      <c r="M3569">
        <v>83353</v>
      </c>
      <c r="N3569">
        <v>82956</v>
      </c>
      <c r="O3569">
        <v>84793</v>
      </c>
      <c r="P3569">
        <v>88223</v>
      </c>
      <c r="Q3569">
        <v>91829</v>
      </c>
      <c r="R3569">
        <v>95679</v>
      </c>
      <c r="S3569">
        <v>100062</v>
      </c>
      <c r="T3569">
        <v>105048</v>
      </c>
      <c r="U3569">
        <v>110316</v>
      </c>
      <c r="V3569">
        <v>115626</v>
      </c>
      <c r="W3569">
        <v>120991</v>
      </c>
      <c r="X3569">
        <v>125953</v>
      </c>
      <c r="Y3569">
        <v>129888</v>
      </c>
      <c r="Z3569">
        <v>132949</v>
      </c>
      <c r="AA3569">
        <v>135719</v>
      </c>
      <c r="AB3569">
        <v>138378</v>
      </c>
      <c r="AC3569">
        <v>140160</v>
      </c>
      <c r="AD3569">
        <v>140117</v>
      </c>
      <c r="AE3569" s="22" t="s">
        <v>1</v>
      </c>
    </row>
    <row r="3570" spans="1:31" x14ac:dyDescent="0.2">
      <c r="A3570" s="25" t="s">
        <v>73</v>
      </c>
      <c r="B3570" s="11" t="s">
        <v>73</v>
      </c>
      <c r="C3570" s="12">
        <v>762</v>
      </c>
      <c r="D3570" s="11" t="s">
        <v>73</v>
      </c>
      <c r="E3570" s="11" t="s">
        <v>449</v>
      </c>
      <c r="F3570" s="11" t="s">
        <v>312</v>
      </c>
      <c r="G3570" s="12" t="s">
        <v>340</v>
      </c>
      <c r="H3570" s="205">
        <v>85113</v>
      </c>
      <c r="I3570" s="205">
        <v>85741</v>
      </c>
      <c r="J3570" s="205">
        <v>86161</v>
      </c>
      <c r="K3570" s="205">
        <v>84248</v>
      </c>
      <c r="L3570" s="205">
        <v>81911</v>
      </c>
      <c r="M3570">
        <v>80213</v>
      </c>
      <c r="N3570">
        <v>78709</v>
      </c>
      <c r="O3570">
        <v>78330</v>
      </c>
      <c r="P3570">
        <v>80015</v>
      </c>
      <c r="Q3570">
        <v>83295</v>
      </c>
      <c r="R3570">
        <v>86694</v>
      </c>
      <c r="S3570">
        <v>90248</v>
      </c>
      <c r="T3570">
        <v>94357</v>
      </c>
      <c r="U3570">
        <v>99120</v>
      </c>
      <c r="V3570">
        <v>104317</v>
      </c>
      <c r="W3570">
        <v>109522</v>
      </c>
      <c r="X3570">
        <v>114803</v>
      </c>
      <c r="Y3570">
        <v>119567</v>
      </c>
      <c r="Z3570">
        <v>123186</v>
      </c>
      <c r="AA3570">
        <v>125880</v>
      </c>
      <c r="AB3570">
        <v>128420.99999999999</v>
      </c>
      <c r="AC3570">
        <v>130987</v>
      </c>
      <c r="AD3570">
        <v>132625</v>
      </c>
      <c r="AE3570" s="21" t="s">
        <v>1</v>
      </c>
    </row>
    <row r="3571" spans="1:31" x14ac:dyDescent="0.2">
      <c r="A3571" s="27" t="s">
        <v>73</v>
      </c>
      <c r="B3571" s="13" t="s">
        <v>73</v>
      </c>
      <c r="C3571" s="14">
        <v>762</v>
      </c>
      <c r="D3571" s="13" t="s">
        <v>73</v>
      </c>
      <c r="E3571" s="13" t="s">
        <v>496</v>
      </c>
      <c r="F3571" s="13" t="s">
        <v>313</v>
      </c>
      <c r="G3571" s="14" t="s">
        <v>340</v>
      </c>
      <c r="H3571" s="205">
        <v>88681</v>
      </c>
      <c r="I3571" s="205">
        <v>89586</v>
      </c>
      <c r="J3571" s="205">
        <v>90264</v>
      </c>
      <c r="K3571" s="205">
        <v>88500</v>
      </c>
      <c r="L3571" s="205">
        <v>86233</v>
      </c>
      <c r="M3571">
        <v>84572</v>
      </c>
      <c r="N3571">
        <v>83046</v>
      </c>
      <c r="O3571">
        <v>82677</v>
      </c>
      <c r="P3571">
        <v>84527</v>
      </c>
      <c r="Q3571">
        <v>88068</v>
      </c>
      <c r="R3571">
        <v>91723</v>
      </c>
      <c r="S3571">
        <v>95565</v>
      </c>
      <c r="T3571">
        <v>99951</v>
      </c>
      <c r="U3571">
        <v>104850</v>
      </c>
      <c r="V3571">
        <v>110166</v>
      </c>
      <c r="W3571">
        <v>115535</v>
      </c>
      <c r="X3571">
        <v>120976</v>
      </c>
      <c r="Y3571">
        <v>125926</v>
      </c>
      <c r="Z3571">
        <v>129794.00000000001</v>
      </c>
      <c r="AA3571">
        <v>132769</v>
      </c>
      <c r="AB3571">
        <v>135569</v>
      </c>
      <c r="AC3571">
        <v>138420</v>
      </c>
      <c r="AD3571">
        <v>140266</v>
      </c>
      <c r="AE3571" s="22" t="s">
        <v>1</v>
      </c>
    </row>
    <row r="3572" spans="1:31" x14ac:dyDescent="0.2">
      <c r="A3572" s="25" t="s">
        <v>73</v>
      </c>
      <c r="B3572" s="11" t="s">
        <v>73</v>
      </c>
      <c r="C3572" s="12">
        <v>762</v>
      </c>
      <c r="D3572" s="11" t="s">
        <v>73</v>
      </c>
      <c r="E3572" s="11" t="s">
        <v>450</v>
      </c>
      <c r="F3572" s="11" t="s">
        <v>312</v>
      </c>
      <c r="G3572" s="12" t="s">
        <v>329</v>
      </c>
      <c r="H3572" s="205">
        <v>85197</v>
      </c>
      <c r="I3572" s="205">
        <v>85443</v>
      </c>
      <c r="J3572" s="205">
        <v>86404</v>
      </c>
      <c r="K3572" s="205">
        <v>85719</v>
      </c>
      <c r="L3572" s="205">
        <v>83971</v>
      </c>
      <c r="M3572">
        <v>81739</v>
      </c>
      <c r="N3572">
        <v>80053</v>
      </c>
      <c r="O3572">
        <v>78449</v>
      </c>
      <c r="P3572">
        <v>78059</v>
      </c>
      <c r="Q3572">
        <v>79858</v>
      </c>
      <c r="R3572">
        <v>83201</v>
      </c>
      <c r="S3572">
        <v>86609</v>
      </c>
      <c r="T3572">
        <v>90122</v>
      </c>
      <c r="U3572">
        <v>94185</v>
      </c>
      <c r="V3572">
        <v>98970</v>
      </c>
      <c r="W3572">
        <v>104189</v>
      </c>
      <c r="X3572">
        <v>109430</v>
      </c>
      <c r="Y3572">
        <v>114786</v>
      </c>
      <c r="Z3572">
        <v>119469</v>
      </c>
      <c r="AA3572">
        <v>123013</v>
      </c>
      <c r="AB3572">
        <v>125693</v>
      </c>
      <c r="AC3572">
        <v>128320</v>
      </c>
      <c r="AD3572">
        <v>131064</v>
      </c>
      <c r="AE3572" s="21" t="s">
        <v>1</v>
      </c>
    </row>
    <row r="3573" spans="1:31" x14ac:dyDescent="0.2">
      <c r="A3573" s="27" t="s">
        <v>73</v>
      </c>
      <c r="B3573" s="13" t="s">
        <v>73</v>
      </c>
      <c r="C3573" s="14">
        <v>762</v>
      </c>
      <c r="D3573" s="13" t="s">
        <v>73</v>
      </c>
      <c r="E3573" s="13" t="s">
        <v>497</v>
      </c>
      <c r="F3573" s="13" t="s">
        <v>313</v>
      </c>
      <c r="G3573" s="14" t="s">
        <v>329</v>
      </c>
      <c r="H3573" s="205">
        <v>88631</v>
      </c>
      <c r="I3573" s="205">
        <v>89094</v>
      </c>
      <c r="J3573" s="205">
        <v>90338</v>
      </c>
      <c r="K3573" s="205">
        <v>89883</v>
      </c>
      <c r="L3573" s="205">
        <v>88259</v>
      </c>
      <c r="M3573">
        <v>86071</v>
      </c>
      <c r="N3573">
        <v>84392</v>
      </c>
      <c r="O3573">
        <v>82735</v>
      </c>
      <c r="P3573">
        <v>82357</v>
      </c>
      <c r="Q3573">
        <v>84318</v>
      </c>
      <c r="R3573">
        <v>87925</v>
      </c>
      <c r="S3573">
        <v>91601</v>
      </c>
      <c r="T3573">
        <v>95424</v>
      </c>
      <c r="U3573">
        <v>99698</v>
      </c>
      <c r="V3573">
        <v>104646</v>
      </c>
      <c r="W3573">
        <v>110005</v>
      </c>
      <c r="X3573">
        <v>115413</v>
      </c>
      <c r="Y3573">
        <v>120920</v>
      </c>
      <c r="Z3573">
        <v>125776</v>
      </c>
      <c r="AA3573">
        <v>129562.99999999999</v>
      </c>
      <c r="AB3573">
        <v>132526</v>
      </c>
      <c r="AC3573">
        <v>135431</v>
      </c>
      <c r="AD3573">
        <v>138494</v>
      </c>
      <c r="AE3573" s="22" t="s">
        <v>1</v>
      </c>
    </row>
    <row r="3574" spans="1:31" x14ac:dyDescent="0.2">
      <c r="A3574" s="25" t="s">
        <v>73</v>
      </c>
      <c r="B3574" s="11" t="s">
        <v>73</v>
      </c>
      <c r="C3574" s="12">
        <v>762</v>
      </c>
      <c r="D3574" s="11" t="s">
        <v>73</v>
      </c>
      <c r="E3574" s="11" t="s">
        <v>451</v>
      </c>
      <c r="F3574" s="11" t="s">
        <v>312</v>
      </c>
      <c r="G3574" s="12" t="s">
        <v>361</v>
      </c>
      <c r="H3574" s="205">
        <v>85140</v>
      </c>
      <c r="I3574" s="205">
        <v>85268</v>
      </c>
      <c r="J3574" s="205">
        <v>85819</v>
      </c>
      <c r="K3574" s="205">
        <v>85904</v>
      </c>
      <c r="L3574" s="205">
        <v>85380</v>
      </c>
      <c r="M3574">
        <v>83738</v>
      </c>
      <c r="N3574">
        <v>81575</v>
      </c>
      <c r="O3574">
        <v>79902</v>
      </c>
      <c r="P3574">
        <v>78142</v>
      </c>
      <c r="Q3574">
        <v>77862</v>
      </c>
      <c r="R3574">
        <v>79724</v>
      </c>
      <c r="S3574">
        <v>83094</v>
      </c>
      <c r="T3574">
        <v>86495</v>
      </c>
      <c r="U3574">
        <v>89913</v>
      </c>
      <c r="V3574">
        <v>93995</v>
      </c>
      <c r="W3574">
        <v>98803</v>
      </c>
      <c r="X3574">
        <v>104038</v>
      </c>
      <c r="Y3574">
        <v>109310</v>
      </c>
      <c r="Z3574">
        <v>114647</v>
      </c>
      <c r="AA3574">
        <v>119257</v>
      </c>
      <c r="AB3574">
        <v>122788</v>
      </c>
      <c r="AC3574">
        <v>125515</v>
      </c>
      <c r="AD3574">
        <v>128241.99999999999</v>
      </c>
      <c r="AE3574" s="21" t="s">
        <v>1</v>
      </c>
    </row>
    <row r="3575" spans="1:31" x14ac:dyDescent="0.2">
      <c r="A3575" s="27" t="s">
        <v>73</v>
      </c>
      <c r="B3575" s="13" t="s">
        <v>73</v>
      </c>
      <c r="C3575" s="14">
        <v>762</v>
      </c>
      <c r="D3575" s="13" t="s">
        <v>73</v>
      </c>
      <c r="E3575" s="13" t="s">
        <v>498</v>
      </c>
      <c r="F3575" s="13" t="s">
        <v>313</v>
      </c>
      <c r="G3575" s="14" t="s">
        <v>361</v>
      </c>
      <c r="H3575" s="205">
        <v>88479</v>
      </c>
      <c r="I3575" s="205">
        <v>88746</v>
      </c>
      <c r="J3575" s="205">
        <v>89523</v>
      </c>
      <c r="K3575" s="205">
        <v>89901</v>
      </c>
      <c r="L3575" s="205">
        <v>89585</v>
      </c>
      <c r="M3575">
        <v>88041</v>
      </c>
      <c r="N3575">
        <v>85897</v>
      </c>
      <c r="O3575">
        <v>84207</v>
      </c>
      <c r="P3575">
        <v>82362</v>
      </c>
      <c r="Q3575">
        <v>82094</v>
      </c>
      <c r="R3575">
        <v>84122</v>
      </c>
      <c r="S3575">
        <v>87766</v>
      </c>
      <c r="T3575">
        <v>91452</v>
      </c>
      <c r="U3575">
        <v>95119</v>
      </c>
      <c r="V3575">
        <v>99441</v>
      </c>
      <c r="W3575">
        <v>104432</v>
      </c>
      <c r="X3575">
        <v>109814</v>
      </c>
      <c r="Y3575">
        <v>115251</v>
      </c>
      <c r="Z3575">
        <v>120712</v>
      </c>
      <c r="AA3575">
        <v>125491</v>
      </c>
      <c r="AB3575">
        <v>129270.00000000001</v>
      </c>
      <c r="AC3575">
        <v>132294</v>
      </c>
      <c r="AD3575">
        <v>135323</v>
      </c>
      <c r="AE3575" s="22" t="s">
        <v>1</v>
      </c>
    </row>
    <row r="3576" spans="1:31" x14ac:dyDescent="0.2">
      <c r="A3576" s="25" t="s">
        <v>73</v>
      </c>
      <c r="B3576" s="11" t="s">
        <v>73</v>
      </c>
      <c r="C3576" s="12">
        <v>762</v>
      </c>
      <c r="D3576" s="11" t="s">
        <v>73</v>
      </c>
      <c r="E3576" s="11" t="s">
        <v>452</v>
      </c>
      <c r="F3576" s="11" t="s">
        <v>312</v>
      </c>
      <c r="G3576" s="12" t="s">
        <v>328</v>
      </c>
      <c r="H3576" s="205">
        <v>85233</v>
      </c>
      <c r="I3576" s="205">
        <v>84923</v>
      </c>
      <c r="J3576" s="205">
        <v>85384</v>
      </c>
      <c r="K3576" s="205">
        <v>85266</v>
      </c>
      <c r="L3576" s="205">
        <v>85506</v>
      </c>
      <c r="M3576">
        <v>85085</v>
      </c>
      <c r="N3576">
        <v>83513</v>
      </c>
      <c r="O3576">
        <v>81421</v>
      </c>
      <c r="P3576">
        <v>79559</v>
      </c>
      <c r="Q3576">
        <v>77907</v>
      </c>
      <c r="R3576">
        <v>77688</v>
      </c>
      <c r="S3576">
        <v>79576</v>
      </c>
      <c r="T3576">
        <v>82958</v>
      </c>
      <c r="U3576">
        <v>86251</v>
      </c>
      <c r="V3576">
        <v>89686</v>
      </c>
      <c r="W3576">
        <v>93789</v>
      </c>
      <c r="X3576">
        <v>98613</v>
      </c>
      <c r="Y3576">
        <v>103860</v>
      </c>
      <c r="Z3576">
        <v>109132</v>
      </c>
      <c r="AA3576">
        <v>114398</v>
      </c>
      <c r="AB3576">
        <v>118996</v>
      </c>
      <c r="AC3576">
        <v>122573</v>
      </c>
      <c r="AD3576">
        <v>125362</v>
      </c>
      <c r="AE3576" s="21" t="s">
        <v>1</v>
      </c>
    </row>
    <row r="3577" spans="1:31" x14ac:dyDescent="0.2">
      <c r="A3577" s="27" t="s">
        <v>73</v>
      </c>
      <c r="B3577" s="13" t="s">
        <v>73</v>
      </c>
      <c r="C3577" s="14">
        <v>762</v>
      </c>
      <c r="D3577" s="13" t="s">
        <v>73</v>
      </c>
      <c r="E3577" s="13" t="s">
        <v>499</v>
      </c>
      <c r="F3577" s="13" t="s">
        <v>313</v>
      </c>
      <c r="G3577" s="14" t="s">
        <v>328</v>
      </c>
      <c r="H3577" s="205">
        <v>88350</v>
      </c>
      <c r="I3577" s="205">
        <v>88273</v>
      </c>
      <c r="J3577" s="205">
        <v>88877</v>
      </c>
      <c r="K3577" s="205">
        <v>89034</v>
      </c>
      <c r="L3577" s="205">
        <v>89547</v>
      </c>
      <c r="M3577">
        <v>89310</v>
      </c>
      <c r="N3577">
        <v>87812</v>
      </c>
      <c r="O3577">
        <v>85718</v>
      </c>
      <c r="P3577">
        <v>83783</v>
      </c>
      <c r="Q3577">
        <v>82047</v>
      </c>
      <c r="R3577">
        <v>81844</v>
      </c>
      <c r="S3577">
        <v>83910</v>
      </c>
      <c r="T3577">
        <v>87581</v>
      </c>
      <c r="U3577">
        <v>91097</v>
      </c>
      <c r="V3577">
        <v>94808</v>
      </c>
      <c r="W3577">
        <v>99173</v>
      </c>
      <c r="X3577">
        <v>104191</v>
      </c>
      <c r="Y3577">
        <v>109586</v>
      </c>
      <c r="Z3577">
        <v>114987</v>
      </c>
      <c r="AA3577">
        <v>120374</v>
      </c>
      <c r="AB3577">
        <v>125146</v>
      </c>
      <c r="AC3577">
        <v>128987</v>
      </c>
      <c r="AD3577">
        <v>132093</v>
      </c>
      <c r="AE3577" s="22" t="s">
        <v>1</v>
      </c>
    </row>
    <row r="3578" spans="1:31" x14ac:dyDescent="0.2">
      <c r="A3578" s="25" t="s">
        <v>73</v>
      </c>
      <c r="B3578" s="11" t="s">
        <v>73</v>
      </c>
      <c r="C3578" s="12">
        <v>762</v>
      </c>
      <c r="D3578" s="11" t="s">
        <v>73</v>
      </c>
      <c r="E3578" s="11" t="s">
        <v>453</v>
      </c>
      <c r="F3578" s="11" t="s">
        <v>312</v>
      </c>
      <c r="G3578" s="12" t="s">
        <v>337</v>
      </c>
      <c r="H3578" s="205">
        <v>85636</v>
      </c>
      <c r="I3578" s="205">
        <v>84827</v>
      </c>
      <c r="J3578" s="205">
        <v>84752</v>
      </c>
      <c r="K3578" s="205">
        <v>84777</v>
      </c>
      <c r="L3578" s="205">
        <v>84814</v>
      </c>
      <c r="M3578">
        <v>85153</v>
      </c>
      <c r="N3578">
        <v>84798</v>
      </c>
      <c r="O3578">
        <v>83298</v>
      </c>
      <c r="P3578">
        <v>81042</v>
      </c>
      <c r="Q3578">
        <v>79290</v>
      </c>
      <c r="R3578">
        <v>77696</v>
      </c>
      <c r="S3578">
        <v>77500</v>
      </c>
      <c r="T3578">
        <v>79402</v>
      </c>
      <c r="U3578">
        <v>82680</v>
      </c>
      <c r="V3578">
        <v>85990</v>
      </c>
      <c r="W3578">
        <v>89444</v>
      </c>
      <c r="X3578">
        <v>93562</v>
      </c>
      <c r="Y3578">
        <v>98399</v>
      </c>
      <c r="Z3578">
        <v>103643</v>
      </c>
      <c r="AA3578">
        <v>108850</v>
      </c>
      <c r="AB3578">
        <v>114102</v>
      </c>
      <c r="AC3578">
        <v>118743</v>
      </c>
      <c r="AD3578">
        <v>122381</v>
      </c>
      <c r="AE3578" s="21" t="s">
        <v>1</v>
      </c>
    </row>
    <row r="3579" spans="1:31" x14ac:dyDescent="0.2">
      <c r="A3579" s="27" t="s">
        <v>73</v>
      </c>
      <c r="B3579" s="13" t="s">
        <v>73</v>
      </c>
      <c r="C3579" s="14">
        <v>762</v>
      </c>
      <c r="D3579" s="13" t="s">
        <v>73</v>
      </c>
      <c r="E3579" s="13" t="s">
        <v>500</v>
      </c>
      <c r="F3579" s="13" t="s">
        <v>313</v>
      </c>
      <c r="G3579" s="14" t="s">
        <v>337</v>
      </c>
      <c r="H3579" s="205">
        <v>88334</v>
      </c>
      <c r="I3579" s="205">
        <v>87902</v>
      </c>
      <c r="J3579" s="205">
        <v>88082</v>
      </c>
      <c r="K3579" s="205">
        <v>88335</v>
      </c>
      <c r="L3579" s="205">
        <v>88628</v>
      </c>
      <c r="M3579">
        <v>89217</v>
      </c>
      <c r="N3579">
        <v>89023</v>
      </c>
      <c r="O3579">
        <v>87577</v>
      </c>
      <c r="P3579">
        <v>85242</v>
      </c>
      <c r="Q3579">
        <v>83417</v>
      </c>
      <c r="R3579">
        <v>81743</v>
      </c>
      <c r="S3579">
        <v>81578</v>
      </c>
      <c r="T3579">
        <v>83674</v>
      </c>
      <c r="U3579">
        <v>87176</v>
      </c>
      <c r="V3579">
        <v>90737</v>
      </c>
      <c r="W3579">
        <v>94489</v>
      </c>
      <c r="X3579">
        <v>98879</v>
      </c>
      <c r="Y3579">
        <v>103914</v>
      </c>
      <c r="Z3579">
        <v>109266</v>
      </c>
      <c r="AA3579">
        <v>114600</v>
      </c>
      <c r="AB3579">
        <v>119980</v>
      </c>
      <c r="AC3579">
        <v>124812</v>
      </c>
      <c r="AD3579">
        <v>128734.00000000001</v>
      </c>
      <c r="AE3579" s="22" t="s">
        <v>1</v>
      </c>
    </row>
    <row r="3580" spans="1:31" x14ac:dyDescent="0.2">
      <c r="A3580" s="25" t="s">
        <v>73</v>
      </c>
      <c r="B3580" s="11" t="s">
        <v>73</v>
      </c>
      <c r="C3580" s="12">
        <v>762</v>
      </c>
      <c r="D3580" s="11" t="s">
        <v>73</v>
      </c>
      <c r="E3580" s="11" t="s">
        <v>454</v>
      </c>
      <c r="F3580" s="11" t="s">
        <v>312</v>
      </c>
      <c r="G3580" s="12" t="s">
        <v>369</v>
      </c>
      <c r="H3580" s="205">
        <v>86069</v>
      </c>
      <c r="I3580" s="205">
        <v>85218</v>
      </c>
      <c r="J3580" s="205">
        <v>84466</v>
      </c>
      <c r="K3580" s="205">
        <v>84091</v>
      </c>
      <c r="L3580" s="205">
        <v>84271</v>
      </c>
      <c r="M3580">
        <v>84406</v>
      </c>
      <c r="N3580">
        <v>84807</v>
      </c>
      <c r="O3580">
        <v>84522</v>
      </c>
      <c r="P3580">
        <v>82882</v>
      </c>
      <c r="Q3580">
        <v>80739</v>
      </c>
      <c r="R3580">
        <v>79045</v>
      </c>
      <c r="S3580">
        <v>77471</v>
      </c>
      <c r="T3580">
        <v>77286</v>
      </c>
      <c r="U3580">
        <v>79088</v>
      </c>
      <c r="V3580">
        <v>82385</v>
      </c>
      <c r="W3580">
        <v>85715</v>
      </c>
      <c r="X3580">
        <v>89181</v>
      </c>
      <c r="Y3580">
        <v>93311</v>
      </c>
      <c r="Z3580">
        <v>98143</v>
      </c>
      <c r="AA3580">
        <v>103328</v>
      </c>
      <c r="AB3580">
        <v>108523</v>
      </c>
      <c r="AC3580">
        <v>113815</v>
      </c>
      <c r="AD3580">
        <v>118512</v>
      </c>
      <c r="AE3580" s="21" t="s">
        <v>1</v>
      </c>
    </row>
    <row r="3581" spans="1:31" x14ac:dyDescent="0.2">
      <c r="A3581" s="27" t="s">
        <v>73</v>
      </c>
      <c r="B3581" s="13" t="s">
        <v>73</v>
      </c>
      <c r="C3581" s="14">
        <v>762</v>
      </c>
      <c r="D3581" s="13" t="s">
        <v>73</v>
      </c>
      <c r="E3581" s="13" t="s">
        <v>501</v>
      </c>
      <c r="F3581" s="13" t="s">
        <v>313</v>
      </c>
      <c r="G3581" s="14" t="s">
        <v>369</v>
      </c>
      <c r="H3581" s="205">
        <v>88237</v>
      </c>
      <c r="I3581" s="205">
        <v>87799</v>
      </c>
      <c r="J3581" s="205">
        <v>87471</v>
      </c>
      <c r="K3581" s="205">
        <v>87487</v>
      </c>
      <c r="L3581" s="205">
        <v>87876</v>
      </c>
      <c r="M3581">
        <v>88244</v>
      </c>
      <c r="N3581">
        <v>88874</v>
      </c>
      <c r="O3581">
        <v>88731</v>
      </c>
      <c r="P3581">
        <v>87048</v>
      </c>
      <c r="Q3581">
        <v>84825</v>
      </c>
      <c r="R3581">
        <v>83063</v>
      </c>
      <c r="S3581">
        <v>81424</v>
      </c>
      <c r="T3581">
        <v>81288</v>
      </c>
      <c r="U3581">
        <v>83217</v>
      </c>
      <c r="V3581">
        <v>86765</v>
      </c>
      <c r="W3581">
        <v>90368</v>
      </c>
      <c r="X3581">
        <v>94144</v>
      </c>
      <c r="Y3581">
        <v>98552</v>
      </c>
      <c r="Z3581">
        <v>103536</v>
      </c>
      <c r="AA3581">
        <v>108829</v>
      </c>
      <c r="AB3581">
        <v>114158</v>
      </c>
      <c r="AC3581">
        <v>119596</v>
      </c>
      <c r="AD3581">
        <v>124507</v>
      </c>
      <c r="AE3581" s="22" t="s">
        <v>1</v>
      </c>
    </row>
    <row r="3582" spans="1:31" x14ac:dyDescent="0.2">
      <c r="A3582" s="25" t="s">
        <v>73</v>
      </c>
      <c r="B3582" s="11" t="s">
        <v>73</v>
      </c>
      <c r="C3582" s="12">
        <v>762</v>
      </c>
      <c r="D3582" s="11" t="s">
        <v>73</v>
      </c>
      <c r="E3582" s="11" t="s">
        <v>473</v>
      </c>
      <c r="F3582" s="11" t="s">
        <v>312</v>
      </c>
      <c r="G3582" s="12" t="s">
        <v>359</v>
      </c>
      <c r="H3582">
        <v>86248</v>
      </c>
      <c r="I3582">
        <v>85746</v>
      </c>
      <c r="J3582">
        <v>84845</v>
      </c>
      <c r="K3582">
        <v>83770</v>
      </c>
      <c r="L3582">
        <v>83531</v>
      </c>
      <c r="M3582">
        <v>83809</v>
      </c>
      <c r="N3582">
        <v>84007</v>
      </c>
      <c r="O3582">
        <v>84472</v>
      </c>
      <c r="P3582">
        <v>84081</v>
      </c>
      <c r="Q3582">
        <v>82544</v>
      </c>
      <c r="R3582">
        <v>80459</v>
      </c>
      <c r="S3582">
        <v>78786</v>
      </c>
      <c r="T3582">
        <v>77220</v>
      </c>
      <c r="U3582">
        <v>76949</v>
      </c>
      <c r="V3582">
        <v>78758</v>
      </c>
      <c r="W3582">
        <v>82076</v>
      </c>
      <c r="X3582">
        <v>85420</v>
      </c>
      <c r="Y3582">
        <v>88896</v>
      </c>
      <c r="Z3582">
        <v>93029</v>
      </c>
      <c r="AA3582">
        <v>97794</v>
      </c>
      <c r="AB3582">
        <v>102969</v>
      </c>
      <c r="AC3582">
        <v>108203</v>
      </c>
      <c r="AD3582">
        <v>113549</v>
      </c>
      <c r="AE3582" s="21"/>
    </row>
    <row r="3583" spans="1:31" x14ac:dyDescent="0.2">
      <c r="A3583" s="27" t="s">
        <v>73</v>
      </c>
      <c r="B3583" s="13" t="s">
        <v>73</v>
      </c>
      <c r="C3583" s="14">
        <v>762</v>
      </c>
      <c r="D3583" s="13" t="s">
        <v>73</v>
      </c>
      <c r="E3583" s="13" t="s">
        <v>480</v>
      </c>
      <c r="F3583" s="13" t="s">
        <v>313</v>
      </c>
      <c r="G3583" s="14" t="s">
        <v>359</v>
      </c>
      <c r="H3583">
        <v>87911</v>
      </c>
      <c r="I3583">
        <v>87712</v>
      </c>
      <c r="J3583">
        <v>87280</v>
      </c>
      <c r="K3583">
        <v>86837</v>
      </c>
      <c r="L3583">
        <v>86973</v>
      </c>
      <c r="M3583">
        <v>87438</v>
      </c>
      <c r="N3583">
        <v>87848</v>
      </c>
      <c r="O3583">
        <v>88527</v>
      </c>
      <c r="P3583">
        <v>88164</v>
      </c>
      <c r="Q3583">
        <v>86578</v>
      </c>
      <c r="R3583">
        <v>84420</v>
      </c>
      <c r="S3583">
        <v>82693</v>
      </c>
      <c r="T3583">
        <v>81081</v>
      </c>
      <c r="U3583">
        <v>80795</v>
      </c>
      <c r="V3583">
        <v>82755</v>
      </c>
      <c r="W3583">
        <v>86346</v>
      </c>
      <c r="X3583">
        <v>89974</v>
      </c>
      <c r="Y3583">
        <v>93767</v>
      </c>
      <c r="Z3583">
        <v>98133</v>
      </c>
      <c r="AA3583">
        <v>103048</v>
      </c>
      <c r="AB3583">
        <v>108340</v>
      </c>
      <c r="AC3583">
        <v>113726</v>
      </c>
      <c r="AD3583">
        <v>119239</v>
      </c>
      <c r="AE3583" s="22"/>
    </row>
    <row r="3584" spans="1:31" x14ac:dyDescent="0.2">
      <c r="A3584" s="25" t="s">
        <v>73</v>
      </c>
      <c r="B3584" s="11" t="s">
        <v>73</v>
      </c>
      <c r="C3584" s="12">
        <v>762</v>
      </c>
      <c r="D3584" s="11" t="s">
        <v>73</v>
      </c>
      <c r="E3584" s="11" t="s">
        <v>474</v>
      </c>
      <c r="F3584" s="11" t="s">
        <v>312</v>
      </c>
      <c r="G3584" s="12" t="s">
        <v>341</v>
      </c>
      <c r="H3584">
        <v>86418</v>
      </c>
      <c r="I3584">
        <v>85992</v>
      </c>
      <c r="J3584">
        <v>85467</v>
      </c>
      <c r="K3584">
        <v>84138</v>
      </c>
      <c r="L3584">
        <v>83173</v>
      </c>
      <c r="M3584">
        <v>83015</v>
      </c>
      <c r="N3584">
        <v>83356</v>
      </c>
      <c r="O3584">
        <v>83617</v>
      </c>
      <c r="P3584">
        <v>84025</v>
      </c>
      <c r="Q3584">
        <v>83719</v>
      </c>
      <c r="R3584">
        <v>82230</v>
      </c>
      <c r="S3584">
        <v>80166</v>
      </c>
      <c r="T3584">
        <v>78500</v>
      </c>
      <c r="U3584">
        <v>76876</v>
      </c>
      <c r="V3584">
        <v>76596</v>
      </c>
      <c r="W3584">
        <v>78415</v>
      </c>
      <c r="X3584">
        <v>81748</v>
      </c>
      <c r="Y3584">
        <v>85103</v>
      </c>
      <c r="Z3584">
        <v>88605</v>
      </c>
      <c r="AA3584">
        <v>92657</v>
      </c>
      <c r="AB3584">
        <v>97404</v>
      </c>
      <c r="AC3584">
        <v>102618</v>
      </c>
      <c r="AD3584">
        <v>107905</v>
      </c>
      <c r="AE3584" s="21"/>
    </row>
    <row r="3585" spans="1:31" x14ac:dyDescent="0.2">
      <c r="A3585" s="27" t="s">
        <v>73</v>
      </c>
      <c r="B3585" s="13" t="s">
        <v>73</v>
      </c>
      <c r="C3585" s="14">
        <v>762</v>
      </c>
      <c r="D3585" s="13" t="s">
        <v>73</v>
      </c>
      <c r="E3585" s="13" t="s">
        <v>481</v>
      </c>
      <c r="F3585" s="13" t="s">
        <v>313</v>
      </c>
      <c r="G3585" s="14" t="s">
        <v>341</v>
      </c>
      <c r="H3585">
        <v>87551</v>
      </c>
      <c r="I3585">
        <v>87370</v>
      </c>
      <c r="J3585">
        <v>87202</v>
      </c>
      <c r="K3585">
        <v>86630</v>
      </c>
      <c r="L3585">
        <v>86284</v>
      </c>
      <c r="M3585">
        <v>86481</v>
      </c>
      <c r="N3585">
        <v>86990</v>
      </c>
      <c r="O3585">
        <v>87448</v>
      </c>
      <c r="P3585">
        <v>87946</v>
      </c>
      <c r="Q3585">
        <v>87657</v>
      </c>
      <c r="R3585">
        <v>86121</v>
      </c>
      <c r="S3585">
        <v>83999</v>
      </c>
      <c r="T3585">
        <v>82299</v>
      </c>
      <c r="U3585">
        <v>80574</v>
      </c>
      <c r="V3585">
        <v>80297</v>
      </c>
      <c r="W3585">
        <v>82285</v>
      </c>
      <c r="X3585">
        <v>85904</v>
      </c>
      <c r="Y3585">
        <v>89551</v>
      </c>
      <c r="Z3585">
        <v>93332</v>
      </c>
      <c r="AA3585">
        <v>97610</v>
      </c>
      <c r="AB3585">
        <v>102511</v>
      </c>
      <c r="AC3585">
        <v>107861</v>
      </c>
      <c r="AD3585">
        <v>113321</v>
      </c>
      <c r="AE3585" s="22"/>
    </row>
    <row r="3586" spans="1:31" x14ac:dyDescent="0.2">
      <c r="A3586" s="25" t="s">
        <v>73</v>
      </c>
      <c r="B3586" s="11" t="s">
        <v>73</v>
      </c>
      <c r="C3586" s="12">
        <v>762</v>
      </c>
      <c r="D3586" s="11" t="s">
        <v>73</v>
      </c>
      <c r="E3586" s="11" t="s">
        <v>475</v>
      </c>
      <c r="F3586" s="11" t="s">
        <v>312</v>
      </c>
      <c r="G3586" s="12" t="s">
        <v>334</v>
      </c>
      <c r="H3586">
        <v>85254</v>
      </c>
      <c r="I3586">
        <v>86247</v>
      </c>
      <c r="J3586">
        <v>85781</v>
      </c>
      <c r="K3586">
        <v>84769</v>
      </c>
      <c r="L3586">
        <v>83532</v>
      </c>
      <c r="M3586">
        <v>82620</v>
      </c>
      <c r="N3586">
        <v>82506</v>
      </c>
      <c r="O3586">
        <v>82911</v>
      </c>
      <c r="P3586">
        <v>83176</v>
      </c>
      <c r="Q3586">
        <v>83657</v>
      </c>
      <c r="R3586">
        <v>83382</v>
      </c>
      <c r="S3586">
        <v>81901</v>
      </c>
      <c r="T3586">
        <v>79845</v>
      </c>
      <c r="U3586">
        <v>78163</v>
      </c>
      <c r="V3586">
        <v>76518</v>
      </c>
      <c r="W3586">
        <v>76231</v>
      </c>
      <c r="X3586">
        <v>78055</v>
      </c>
      <c r="Y3586">
        <v>81400</v>
      </c>
      <c r="Z3586">
        <v>84816</v>
      </c>
      <c r="AA3586">
        <v>88228</v>
      </c>
      <c r="AB3586">
        <v>92247</v>
      </c>
      <c r="AC3586">
        <v>97021</v>
      </c>
      <c r="AD3586">
        <v>102287</v>
      </c>
      <c r="AE3586" s="21"/>
    </row>
    <row r="3587" spans="1:31" x14ac:dyDescent="0.2">
      <c r="A3587" s="27" t="s">
        <v>73</v>
      </c>
      <c r="B3587" s="13" t="s">
        <v>73</v>
      </c>
      <c r="C3587" s="14">
        <v>762</v>
      </c>
      <c r="D3587" s="13" t="s">
        <v>73</v>
      </c>
      <c r="E3587" s="13" t="s">
        <v>482</v>
      </c>
      <c r="F3587" s="13" t="s">
        <v>313</v>
      </c>
      <c r="G3587" s="14" t="s">
        <v>334</v>
      </c>
      <c r="H3587">
        <v>86035</v>
      </c>
      <c r="I3587">
        <v>86999</v>
      </c>
      <c r="J3587">
        <v>86844</v>
      </c>
      <c r="K3587">
        <v>86554</v>
      </c>
      <c r="L3587">
        <v>86062</v>
      </c>
      <c r="M3587">
        <v>85753</v>
      </c>
      <c r="N3587">
        <v>85977</v>
      </c>
      <c r="O3587">
        <v>86536</v>
      </c>
      <c r="P3587">
        <v>86870</v>
      </c>
      <c r="Q3587">
        <v>87426</v>
      </c>
      <c r="R3587">
        <v>87164</v>
      </c>
      <c r="S3587">
        <v>85648</v>
      </c>
      <c r="T3587">
        <v>83554</v>
      </c>
      <c r="U3587">
        <v>81794</v>
      </c>
      <c r="V3587">
        <v>80063</v>
      </c>
      <c r="W3587">
        <v>79791</v>
      </c>
      <c r="X3587">
        <v>81793</v>
      </c>
      <c r="Y3587">
        <v>85433</v>
      </c>
      <c r="Z3587">
        <v>89116</v>
      </c>
      <c r="AA3587">
        <v>92797</v>
      </c>
      <c r="AB3587">
        <v>97040</v>
      </c>
      <c r="AC3587">
        <v>101982</v>
      </c>
      <c r="AD3587">
        <v>107406</v>
      </c>
      <c r="AE3587" s="22"/>
    </row>
    <row r="3588" spans="1:31" x14ac:dyDescent="0.2">
      <c r="A3588" s="25" t="s">
        <v>73</v>
      </c>
      <c r="B3588" s="11" t="s">
        <v>73</v>
      </c>
      <c r="C3588" s="12">
        <v>762</v>
      </c>
      <c r="D3588" s="11" t="s">
        <v>73</v>
      </c>
      <c r="E3588" s="11" t="s">
        <v>476</v>
      </c>
      <c r="F3588" s="11" t="s">
        <v>312</v>
      </c>
      <c r="G3588" s="12" t="s">
        <v>345</v>
      </c>
      <c r="H3588">
        <v>82127</v>
      </c>
      <c r="I3588">
        <v>85077</v>
      </c>
      <c r="J3588">
        <v>86122</v>
      </c>
      <c r="K3588">
        <v>85093</v>
      </c>
      <c r="L3588">
        <v>84171</v>
      </c>
      <c r="M3588">
        <v>82969</v>
      </c>
      <c r="N3588">
        <v>82074</v>
      </c>
      <c r="O3588">
        <v>82006</v>
      </c>
      <c r="P3588">
        <v>82478</v>
      </c>
      <c r="Q3588">
        <v>82814</v>
      </c>
      <c r="R3588">
        <v>83313</v>
      </c>
      <c r="S3588">
        <v>83030</v>
      </c>
      <c r="T3588">
        <v>81546</v>
      </c>
      <c r="U3588">
        <v>79515</v>
      </c>
      <c r="V3588">
        <v>77810</v>
      </c>
      <c r="W3588">
        <v>76146</v>
      </c>
      <c r="X3588">
        <v>75848</v>
      </c>
      <c r="Y3588">
        <v>77675</v>
      </c>
      <c r="Z3588">
        <v>81117</v>
      </c>
      <c r="AA3588">
        <v>84447</v>
      </c>
      <c r="AB3588">
        <v>87815</v>
      </c>
      <c r="AC3588">
        <v>91844</v>
      </c>
      <c r="AD3588">
        <v>96657</v>
      </c>
      <c r="AE3588" s="21"/>
    </row>
    <row r="3589" spans="1:31" x14ac:dyDescent="0.2">
      <c r="A3589" s="27" t="s">
        <v>73</v>
      </c>
      <c r="B3589" s="13" t="s">
        <v>73</v>
      </c>
      <c r="C3589" s="14">
        <v>762</v>
      </c>
      <c r="D3589" s="13" t="s">
        <v>73</v>
      </c>
      <c r="E3589" s="13" t="s">
        <v>483</v>
      </c>
      <c r="F3589" s="13" t="s">
        <v>313</v>
      </c>
      <c r="G3589" s="14" t="s">
        <v>345</v>
      </c>
      <c r="H3589">
        <v>82840</v>
      </c>
      <c r="I3589">
        <v>85454</v>
      </c>
      <c r="J3589">
        <v>86462</v>
      </c>
      <c r="K3589">
        <v>86198</v>
      </c>
      <c r="L3589">
        <v>85986</v>
      </c>
      <c r="M3589">
        <v>85515</v>
      </c>
      <c r="N3589">
        <v>85211</v>
      </c>
      <c r="O3589">
        <v>85469</v>
      </c>
      <c r="P3589">
        <v>85961</v>
      </c>
      <c r="Q3589">
        <v>86351</v>
      </c>
      <c r="R3589">
        <v>86918</v>
      </c>
      <c r="S3589">
        <v>86654</v>
      </c>
      <c r="T3589">
        <v>85150</v>
      </c>
      <c r="U3589">
        <v>83052</v>
      </c>
      <c r="V3589">
        <v>81285</v>
      </c>
      <c r="W3589">
        <v>79543</v>
      </c>
      <c r="X3589">
        <v>79264</v>
      </c>
      <c r="Y3589">
        <v>81274</v>
      </c>
      <c r="Z3589">
        <v>85000</v>
      </c>
      <c r="AA3589">
        <v>88587</v>
      </c>
      <c r="AB3589">
        <v>92219</v>
      </c>
      <c r="AC3589">
        <v>96479</v>
      </c>
      <c r="AD3589">
        <v>101477</v>
      </c>
      <c r="AE3589" s="22"/>
    </row>
    <row r="3590" spans="1:31" x14ac:dyDescent="0.2">
      <c r="A3590" s="25" t="s">
        <v>73</v>
      </c>
      <c r="B3590" s="11" t="s">
        <v>73</v>
      </c>
      <c r="C3590" s="12">
        <v>762</v>
      </c>
      <c r="D3590" s="11" t="s">
        <v>73</v>
      </c>
      <c r="E3590" s="11" t="s">
        <v>477</v>
      </c>
      <c r="F3590" s="11" t="s">
        <v>312</v>
      </c>
      <c r="G3590" s="12" t="s">
        <v>339</v>
      </c>
      <c r="H3590">
        <v>77717</v>
      </c>
      <c r="I3590">
        <v>81789</v>
      </c>
      <c r="J3590">
        <v>84945</v>
      </c>
      <c r="K3590">
        <v>85449</v>
      </c>
      <c r="L3590">
        <v>84506</v>
      </c>
      <c r="M3590">
        <v>83618</v>
      </c>
      <c r="N3590">
        <v>82414</v>
      </c>
      <c r="O3590">
        <v>81538</v>
      </c>
      <c r="P3590">
        <v>81583</v>
      </c>
      <c r="Q3590">
        <v>82122</v>
      </c>
      <c r="R3590">
        <v>82476</v>
      </c>
      <c r="S3590">
        <v>82956</v>
      </c>
      <c r="T3590">
        <v>82651</v>
      </c>
      <c r="U3590">
        <v>81224</v>
      </c>
      <c r="V3590">
        <v>79168</v>
      </c>
      <c r="W3590">
        <v>77444</v>
      </c>
      <c r="X3590">
        <v>75757</v>
      </c>
      <c r="Y3590">
        <v>75446</v>
      </c>
      <c r="Z3590">
        <v>77399</v>
      </c>
      <c r="AA3590">
        <v>80757</v>
      </c>
      <c r="AB3590">
        <v>84043</v>
      </c>
      <c r="AC3590">
        <v>87409</v>
      </c>
      <c r="AD3590">
        <v>91458</v>
      </c>
      <c r="AE3590" s="21"/>
    </row>
    <row r="3591" spans="1:31" x14ac:dyDescent="0.2">
      <c r="A3591" s="27" t="s">
        <v>73</v>
      </c>
      <c r="B3591" s="13" t="s">
        <v>73</v>
      </c>
      <c r="C3591" s="14">
        <v>762</v>
      </c>
      <c r="D3591" s="13" t="s">
        <v>73</v>
      </c>
      <c r="E3591" s="13" t="s">
        <v>484</v>
      </c>
      <c r="F3591" s="13" t="s">
        <v>313</v>
      </c>
      <c r="G3591" s="14" t="s">
        <v>339</v>
      </c>
      <c r="H3591">
        <v>78546</v>
      </c>
      <c r="I3591">
        <v>82191</v>
      </c>
      <c r="J3591">
        <v>84888</v>
      </c>
      <c r="K3591">
        <v>85822</v>
      </c>
      <c r="L3591">
        <v>85632</v>
      </c>
      <c r="M3591">
        <v>85440</v>
      </c>
      <c r="N3591">
        <v>84957</v>
      </c>
      <c r="O3591">
        <v>84663</v>
      </c>
      <c r="P3591">
        <v>84902</v>
      </c>
      <c r="Q3591">
        <v>85446</v>
      </c>
      <c r="R3591">
        <v>85846</v>
      </c>
      <c r="S3591">
        <v>86394</v>
      </c>
      <c r="T3591">
        <v>86119</v>
      </c>
      <c r="U3591">
        <v>84655</v>
      </c>
      <c r="V3591">
        <v>82545</v>
      </c>
      <c r="W3591">
        <v>80767</v>
      </c>
      <c r="X3591">
        <v>79002</v>
      </c>
      <c r="Y3591">
        <v>78710</v>
      </c>
      <c r="Z3591">
        <v>80846</v>
      </c>
      <c r="AA3591">
        <v>84477</v>
      </c>
      <c r="AB3591">
        <v>88016</v>
      </c>
      <c r="AC3591">
        <v>91648</v>
      </c>
      <c r="AD3591">
        <v>95940</v>
      </c>
      <c r="AE3591" s="22"/>
    </row>
    <row r="3592" spans="1:31" x14ac:dyDescent="0.2">
      <c r="A3592" s="25" t="s">
        <v>73</v>
      </c>
      <c r="B3592" s="11" t="s">
        <v>73</v>
      </c>
      <c r="C3592" s="12">
        <v>762</v>
      </c>
      <c r="D3592" s="11" t="s">
        <v>73</v>
      </c>
      <c r="E3592" s="11" t="s">
        <v>478</v>
      </c>
      <c r="F3592" s="11" t="s">
        <v>312</v>
      </c>
      <c r="G3592" s="12" t="s">
        <v>352</v>
      </c>
      <c r="H3592">
        <v>73378</v>
      </c>
      <c r="I3592">
        <v>77134</v>
      </c>
      <c r="J3592">
        <v>81496</v>
      </c>
      <c r="K3592">
        <v>84293</v>
      </c>
      <c r="L3592">
        <v>84877</v>
      </c>
      <c r="M3592">
        <v>83964</v>
      </c>
      <c r="N3592">
        <v>83072</v>
      </c>
      <c r="O3592">
        <v>81868</v>
      </c>
      <c r="P3592">
        <v>81127</v>
      </c>
      <c r="Q3592">
        <v>81237</v>
      </c>
      <c r="R3592">
        <v>81791</v>
      </c>
      <c r="S3592">
        <v>82124</v>
      </c>
      <c r="T3592">
        <v>82570</v>
      </c>
      <c r="U3592">
        <v>82341</v>
      </c>
      <c r="V3592">
        <v>80887</v>
      </c>
      <c r="W3592">
        <v>78809</v>
      </c>
      <c r="X3592">
        <v>77060</v>
      </c>
      <c r="Y3592">
        <v>75349</v>
      </c>
      <c r="Z3592">
        <v>75181</v>
      </c>
      <c r="AA3592">
        <v>77049</v>
      </c>
      <c r="AB3592">
        <v>80363</v>
      </c>
      <c r="AC3592">
        <v>83645</v>
      </c>
      <c r="AD3592">
        <v>87019</v>
      </c>
      <c r="AE3592" s="21"/>
    </row>
    <row r="3593" spans="1:31" x14ac:dyDescent="0.2">
      <c r="A3593" s="27" t="s">
        <v>73</v>
      </c>
      <c r="B3593" s="13" t="s">
        <v>73</v>
      </c>
      <c r="C3593" s="14">
        <v>762</v>
      </c>
      <c r="D3593" s="13" t="s">
        <v>73</v>
      </c>
      <c r="E3593" s="13" t="s">
        <v>485</v>
      </c>
      <c r="F3593" s="13" t="s">
        <v>313</v>
      </c>
      <c r="G3593" s="14" t="s">
        <v>352</v>
      </c>
      <c r="H3593">
        <v>86470</v>
      </c>
      <c r="I3593">
        <v>87436</v>
      </c>
      <c r="J3593">
        <v>89304</v>
      </c>
      <c r="K3593">
        <v>94067</v>
      </c>
      <c r="L3593">
        <v>99920</v>
      </c>
      <c r="M3593">
        <v>106102</v>
      </c>
      <c r="N3593">
        <v>111638</v>
      </c>
      <c r="O3593">
        <v>115361</v>
      </c>
      <c r="P3593">
        <v>120654</v>
      </c>
      <c r="Q3593">
        <v>125862</v>
      </c>
      <c r="R3593">
        <v>130618</v>
      </c>
      <c r="S3593">
        <v>134523</v>
      </c>
      <c r="T3593">
        <v>137153</v>
      </c>
      <c r="U3593">
        <v>85632</v>
      </c>
      <c r="V3593">
        <v>84154</v>
      </c>
      <c r="W3593">
        <v>82031</v>
      </c>
      <c r="X3593">
        <v>80228</v>
      </c>
      <c r="Y3593">
        <v>78435</v>
      </c>
      <c r="Z3593">
        <v>78291</v>
      </c>
      <c r="AA3593">
        <v>80332</v>
      </c>
      <c r="AB3593">
        <v>83913</v>
      </c>
      <c r="AC3593">
        <v>87452</v>
      </c>
      <c r="AD3593">
        <v>91099</v>
      </c>
      <c r="AE3593" s="22"/>
    </row>
    <row r="3594" spans="1:31" x14ac:dyDescent="0.2">
      <c r="A3594" s="25" t="s">
        <v>73</v>
      </c>
      <c r="B3594" s="11" t="s">
        <v>73</v>
      </c>
      <c r="C3594" s="12">
        <v>762</v>
      </c>
      <c r="D3594" s="11" t="s">
        <v>73</v>
      </c>
      <c r="E3594" s="11" t="s">
        <v>479</v>
      </c>
      <c r="F3594" s="11" t="s">
        <v>312</v>
      </c>
      <c r="G3594" s="12" t="s">
        <v>338</v>
      </c>
      <c r="H3594">
        <v>68892</v>
      </c>
      <c r="I3594">
        <v>72576</v>
      </c>
      <c r="J3594">
        <v>76591</v>
      </c>
      <c r="K3594">
        <v>80871</v>
      </c>
      <c r="L3594">
        <v>83741</v>
      </c>
      <c r="M3594">
        <v>84350</v>
      </c>
      <c r="N3594">
        <v>83430</v>
      </c>
      <c r="O3594">
        <v>82536</v>
      </c>
      <c r="P3594">
        <v>81469</v>
      </c>
      <c r="Q3594">
        <v>80792</v>
      </c>
      <c r="R3594">
        <v>80915</v>
      </c>
      <c r="S3594">
        <v>81445</v>
      </c>
      <c r="T3594">
        <v>81744</v>
      </c>
      <c r="U3594">
        <v>82272</v>
      </c>
      <c r="V3594">
        <v>82015</v>
      </c>
      <c r="W3594">
        <v>80536</v>
      </c>
      <c r="X3594">
        <v>78431</v>
      </c>
      <c r="Y3594">
        <v>76657</v>
      </c>
      <c r="Z3594">
        <v>75097</v>
      </c>
      <c r="AA3594">
        <v>74844</v>
      </c>
      <c r="AB3594">
        <v>76668</v>
      </c>
      <c r="AC3594">
        <v>79975</v>
      </c>
      <c r="AD3594">
        <v>83264</v>
      </c>
      <c r="AE3594" s="21"/>
    </row>
    <row r="3595" spans="1:31" x14ac:dyDescent="0.2">
      <c r="A3595" s="27" t="s">
        <v>73</v>
      </c>
      <c r="B3595" s="13" t="s">
        <v>73</v>
      </c>
      <c r="C3595" s="14">
        <v>762</v>
      </c>
      <c r="D3595" s="13" t="s">
        <v>73</v>
      </c>
      <c r="E3595" s="13" t="s">
        <v>486</v>
      </c>
      <c r="F3595" s="13" t="s">
        <v>313</v>
      </c>
      <c r="G3595" s="14" t="s">
        <v>338</v>
      </c>
      <c r="H3595">
        <v>69900</v>
      </c>
      <c r="I3595">
        <v>73490</v>
      </c>
      <c r="J3595">
        <v>77090</v>
      </c>
      <c r="K3595">
        <v>80942</v>
      </c>
      <c r="L3595">
        <v>83708</v>
      </c>
      <c r="M3595">
        <v>84723</v>
      </c>
      <c r="N3595">
        <v>84532</v>
      </c>
      <c r="O3595">
        <v>84320</v>
      </c>
      <c r="P3595">
        <v>83844</v>
      </c>
      <c r="Q3595">
        <v>83606</v>
      </c>
      <c r="R3595">
        <v>83898</v>
      </c>
      <c r="S3595">
        <v>84425</v>
      </c>
      <c r="T3595">
        <v>84778</v>
      </c>
      <c r="U3595">
        <v>85368</v>
      </c>
      <c r="V3595">
        <v>85141</v>
      </c>
      <c r="W3595">
        <v>83645</v>
      </c>
      <c r="X3595">
        <v>81494</v>
      </c>
      <c r="Y3595">
        <v>79662</v>
      </c>
      <c r="Z3595">
        <v>78026</v>
      </c>
      <c r="AA3595">
        <v>77787</v>
      </c>
      <c r="AB3595">
        <v>79780</v>
      </c>
      <c r="AC3595">
        <v>83357</v>
      </c>
      <c r="AD3595">
        <v>86908</v>
      </c>
      <c r="AE3595" s="22"/>
    </row>
    <row r="3596" spans="1:31" x14ac:dyDescent="0.2">
      <c r="A3596" s="25" t="s">
        <v>73</v>
      </c>
      <c r="B3596" s="11" t="s">
        <v>73</v>
      </c>
      <c r="C3596" s="12">
        <v>762</v>
      </c>
      <c r="D3596" s="11" t="s">
        <v>73</v>
      </c>
      <c r="E3596" s="11" t="s">
        <v>458</v>
      </c>
      <c r="F3596" s="11" t="s">
        <v>312</v>
      </c>
      <c r="G3596" s="12" t="s">
        <v>457</v>
      </c>
      <c r="H3596" s="205">
        <v>429604</v>
      </c>
      <c r="I3596" s="205">
        <v>426706</v>
      </c>
      <c r="J3596" s="205">
        <v>424914</v>
      </c>
      <c r="K3596" s="205">
        <v>422042.00000000006</v>
      </c>
      <c r="L3596" s="205">
        <v>421295</v>
      </c>
      <c r="M3596">
        <v>421467.99999999994</v>
      </c>
      <c r="N3596">
        <v>420481</v>
      </c>
      <c r="O3596">
        <v>417330</v>
      </c>
      <c r="P3596">
        <v>411589.00000000006</v>
      </c>
      <c r="Q3596">
        <v>404199</v>
      </c>
      <c r="R3596">
        <v>397118.00000000006</v>
      </c>
      <c r="S3596">
        <v>393498.99999999994</v>
      </c>
      <c r="T3596">
        <v>395366</v>
      </c>
      <c r="U3596">
        <v>401844.00000000006</v>
      </c>
      <c r="V3596">
        <v>413414.99999999994</v>
      </c>
      <c r="W3596">
        <v>429439</v>
      </c>
      <c r="X3596">
        <v>448524</v>
      </c>
      <c r="Y3596">
        <v>469569.00000000006</v>
      </c>
      <c r="Z3596">
        <v>492552</v>
      </c>
      <c r="AA3596">
        <v>517027.00000000006</v>
      </c>
      <c r="AB3596">
        <v>541993.99999999988</v>
      </c>
      <c r="AC3596">
        <v>565952</v>
      </c>
      <c r="AD3596">
        <v>587709</v>
      </c>
      <c r="AE3596" s="21" t="s">
        <v>1</v>
      </c>
    </row>
    <row r="3597" spans="1:31" x14ac:dyDescent="0.2">
      <c r="A3597" s="27" t="s">
        <v>73</v>
      </c>
      <c r="B3597" s="13" t="s">
        <v>73</v>
      </c>
      <c r="C3597" s="14">
        <v>762</v>
      </c>
      <c r="D3597" s="13" t="s">
        <v>73</v>
      </c>
      <c r="E3597" s="13" t="s">
        <v>456</v>
      </c>
      <c r="F3597" s="13" t="s">
        <v>312</v>
      </c>
      <c r="G3597" s="14" t="s">
        <v>455</v>
      </c>
      <c r="H3597" s="205">
        <v>387368</v>
      </c>
      <c r="I3597" s="205">
        <v>402823</v>
      </c>
      <c r="J3597" s="205">
        <v>414935</v>
      </c>
      <c r="K3597" s="205">
        <v>420475</v>
      </c>
      <c r="L3597" s="205">
        <v>420827</v>
      </c>
      <c r="M3597">
        <v>417520.99999999994</v>
      </c>
      <c r="N3597">
        <v>413496</v>
      </c>
      <c r="O3597">
        <v>410859</v>
      </c>
      <c r="P3597">
        <v>409832.99999999994</v>
      </c>
      <c r="Q3597">
        <v>410622.00000000006</v>
      </c>
      <c r="R3597">
        <v>411877</v>
      </c>
      <c r="S3597">
        <v>411455.99999999994</v>
      </c>
      <c r="T3597">
        <v>408356</v>
      </c>
      <c r="U3597">
        <v>403515</v>
      </c>
      <c r="V3597">
        <v>396398</v>
      </c>
      <c r="W3597">
        <v>389166</v>
      </c>
      <c r="X3597">
        <v>385151</v>
      </c>
      <c r="Y3597">
        <v>386527</v>
      </c>
      <c r="Z3597">
        <v>393609.99999999994</v>
      </c>
      <c r="AA3597">
        <v>405325</v>
      </c>
      <c r="AB3597">
        <v>421136</v>
      </c>
      <c r="AC3597">
        <v>439894</v>
      </c>
      <c r="AD3597">
        <v>460685.00000000006</v>
      </c>
      <c r="AE3597" s="22" t="s">
        <v>1</v>
      </c>
    </row>
    <row r="3598" spans="1:31" x14ac:dyDescent="0.2">
      <c r="A3598" s="25" t="s">
        <v>73</v>
      </c>
      <c r="B3598" s="11" t="s">
        <v>73</v>
      </c>
      <c r="C3598" s="12">
        <v>762</v>
      </c>
      <c r="D3598" s="11" t="s">
        <v>73</v>
      </c>
      <c r="E3598" s="11" t="s">
        <v>502</v>
      </c>
      <c r="F3598" s="11" t="s">
        <v>313</v>
      </c>
      <c r="G3598" s="12" t="s">
        <v>457</v>
      </c>
      <c r="H3598" s="205">
        <v>440383</v>
      </c>
      <c r="I3598" s="205">
        <v>439056.00000000006</v>
      </c>
      <c r="J3598" s="205">
        <v>438912.00000000006</v>
      </c>
      <c r="K3598" s="205">
        <v>438323</v>
      </c>
      <c r="L3598" s="205">
        <v>439308.00000000006</v>
      </c>
      <c r="M3598">
        <v>440689.99999999994</v>
      </c>
      <c r="N3598">
        <v>440546.99999999994</v>
      </c>
      <c r="O3598">
        <v>438001</v>
      </c>
      <c r="P3598">
        <v>432183</v>
      </c>
      <c r="Q3598">
        <v>424523.99999999994</v>
      </c>
      <c r="R3598">
        <v>417191</v>
      </c>
      <c r="S3598">
        <v>413604.00000000006</v>
      </c>
      <c r="T3598">
        <v>415923</v>
      </c>
      <c r="U3598">
        <v>422859.00000000006</v>
      </c>
      <c r="V3598">
        <v>435361.99999999994</v>
      </c>
      <c r="W3598">
        <v>452660.99999999994</v>
      </c>
      <c r="X3598">
        <v>473092</v>
      </c>
      <c r="Y3598">
        <v>495370</v>
      </c>
      <c r="Z3598">
        <v>519253.99999999988</v>
      </c>
      <c r="AA3598">
        <v>544461</v>
      </c>
      <c r="AB3598">
        <v>570135</v>
      </c>
      <c r="AC3598">
        <v>594982</v>
      </c>
      <c r="AD3598">
        <v>617894</v>
      </c>
      <c r="AE3598" s="21" t="s">
        <v>1</v>
      </c>
    </row>
    <row r="3599" spans="1:31" x14ac:dyDescent="0.2">
      <c r="A3599" s="27" t="s">
        <v>73</v>
      </c>
      <c r="B3599" s="13" t="s">
        <v>73</v>
      </c>
      <c r="C3599" s="14">
        <v>762</v>
      </c>
      <c r="D3599" s="13" t="s">
        <v>73</v>
      </c>
      <c r="E3599" s="13" t="s">
        <v>503</v>
      </c>
      <c r="F3599" s="13" t="s">
        <v>313</v>
      </c>
      <c r="G3599" s="14" t="s">
        <v>338</v>
      </c>
      <c r="H3599" s="205">
        <v>391612.99999999994</v>
      </c>
      <c r="I3599" s="205">
        <v>405945</v>
      </c>
      <c r="J3599" s="205">
        <v>416839.99999999994</v>
      </c>
      <c r="K3599" s="205">
        <v>423774</v>
      </c>
      <c r="L3599" s="205">
        <v>426649</v>
      </c>
      <c r="M3599">
        <v>426518.99999999994</v>
      </c>
      <c r="N3599">
        <v>425558.99999999994</v>
      </c>
      <c r="O3599">
        <v>425382</v>
      </c>
      <c r="P3599">
        <v>425683</v>
      </c>
      <c r="Q3599">
        <v>427222.99999999994</v>
      </c>
      <c r="R3599">
        <v>428770</v>
      </c>
      <c r="S3599">
        <v>428445.00000000006</v>
      </c>
      <c r="T3599">
        <v>425447</v>
      </c>
      <c r="U3599">
        <v>420501.00000000006</v>
      </c>
      <c r="V3599">
        <v>413188.00000000006</v>
      </c>
      <c r="W3599">
        <v>405777</v>
      </c>
      <c r="X3599">
        <v>401781.00000000006</v>
      </c>
      <c r="Y3599">
        <v>403514</v>
      </c>
      <c r="Z3599">
        <v>411279</v>
      </c>
      <c r="AA3599">
        <v>423980</v>
      </c>
      <c r="AB3599">
        <v>440968.00000000006</v>
      </c>
      <c r="AC3599">
        <v>460918</v>
      </c>
      <c r="AD3599">
        <v>482830</v>
      </c>
      <c r="AE3599" s="22" t="s">
        <v>1</v>
      </c>
    </row>
    <row r="3600" spans="1:31" x14ac:dyDescent="0.2">
      <c r="A3600" s="25" t="s">
        <v>73</v>
      </c>
      <c r="B3600" s="11" t="s">
        <v>73</v>
      </c>
      <c r="C3600" s="12">
        <v>762</v>
      </c>
      <c r="D3600" s="11" t="s">
        <v>73</v>
      </c>
      <c r="E3600" s="11" t="s">
        <v>504</v>
      </c>
      <c r="F3600" s="11"/>
      <c r="G3600" s="12"/>
      <c r="H3600" s="205">
        <v>0</v>
      </c>
      <c r="I3600" s="205">
        <v>0</v>
      </c>
      <c r="J3600" s="205">
        <v>0</v>
      </c>
      <c r="K3600" s="205">
        <v>0</v>
      </c>
      <c r="L3600" s="205">
        <v>0</v>
      </c>
      <c r="M3600">
        <v>0</v>
      </c>
      <c r="N3600">
        <v>0</v>
      </c>
      <c r="O3600">
        <v>0</v>
      </c>
      <c r="P3600">
        <v>0</v>
      </c>
      <c r="Q3600">
        <v>0</v>
      </c>
      <c r="R3600">
        <v>0</v>
      </c>
      <c r="S3600">
        <v>0</v>
      </c>
      <c r="T3600">
        <v>0</v>
      </c>
      <c r="U3600">
        <v>0</v>
      </c>
      <c r="V3600">
        <v>0</v>
      </c>
      <c r="W3600">
        <v>0</v>
      </c>
      <c r="X3600">
        <v>0</v>
      </c>
      <c r="Y3600">
        <v>0</v>
      </c>
      <c r="Z3600">
        <v>0</v>
      </c>
      <c r="AA3600">
        <v>0</v>
      </c>
      <c r="AB3600">
        <v>0</v>
      </c>
      <c r="AC3600">
        <v>0</v>
      </c>
      <c r="AD3600">
        <v>0</v>
      </c>
      <c r="AE3600" s="21" t="s">
        <v>1</v>
      </c>
    </row>
    <row r="3601" spans="1:31" x14ac:dyDescent="0.2">
      <c r="A3601" s="27" t="s">
        <v>73</v>
      </c>
      <c r="B3601" s="13" t="s">
        <v>73</v>
      </c>
      <c r="C3601" s="14">
        <v>762</v>
      </c>
      <c r="D3601" s="13" t="s">
        <v>73</v>
      </c>
      <c r="E3601" s="13" t="s">
        <v>505</v>
      </c>
      <c r="F3601" s="13"/>
      <c r="G3601" s="14"/>
      <c r="H3601" s="205">
        <v>7209924</v>
      </c>
      <c r="I3601" s="205">
        <v>7364752</v>
      </c>
      <c r="J3601" s="205">
        <v>7527397</v>
      </c>
      <c r="K3601" s="205">
        <v>7697507</v>
      </c>
      <c r="L3601" s="205">
        <v>7874838</v>
      </c>
      <c r="M3601">
        <v>8059782</v>
      </c>
      <c r="N3601">
        <v>8252827.9999999991</v>
      </c>
      <c r="O3601">
        <v>8454019</v>
      </c>
      <c r="P3601">
        <v>8663575</v>
      </c>
      <c r="Q3601">
        <v>8880270</v>
      </c>
      <c r="R3601">
        <v>9100847</v>
      </c>
      <c r="S3601">
        <v>9321023</v>
      </c>
      <c r="T3601">
        <v>9537642</v>
      </c>
      <c r="U3601">
        <v>9749625</v>
      </c>
      <c r="V3601">
        <v>9957468</v>
      </c>
      <c r="W3601">
        <v>10161632</v>
      </c>
      <c r="X3601">
        <v>10363182</v>
      </c>
      <c r="Y3601">
        <v>10563163</v>
      </c>
      <c r="Z3601">
        <v>10761454</v>
      </c>
      <c r="AA3601">
        <v>10958235</v>
      </c>
      <c r="AB3601">
        <v>11155129</v>
      </c>
      <c r="AC3601">
        <v>11354291</v>
      </c>
      <c r="AD3601">
        <v>11557365</v>
      </c>
      <c r="AE3601" s="22" t="s">
        <v>1</v>
      </c>
    </row>
    <row r="3602" spans="1:31" x14ac:dyDescent="0.2">
      <c r="A3602" s="25" t="s">
        <v>74</v>
      </c>
      <c r="B3602" s="11" t="s">
        <v>74</v>
      </c>
      <c r="C3602" s="12">
        <v>626</v>
      </c>
      <c r="D3602" s="11" t="s">
        <v>74</v>
      </c>
      <c r="E3602" s="11" t="s">
        <v>440</v>
      </c>
      <c r="F3602" s="11" t="s">
        <v>312</v>
      </c>
      <c r="G3602" s="12" t="s">
        <v>319</v>
      </c>
      <c r="H3602" s="205">
        <v>16916</v>
      </c>
      <c r="I3602" s="205">
        <v>16306.000000000002</v>
      </c>
      <c r="J3602" s="205">
        <v>16280.000000000002</v>
      </c>
      <c r="K3602" s="205">
        <v>15890</v>
      </c>
      <c r="L3602" s="205">
        <v>15446</v>
      </c>
      <c r="M3602">
        <v>15073</v>
      </c>
      <c r="N3602">
        <v>15286</v>
      </c>
      <c r="O3602">
        <v>15191</v>
      </c>
      <c r="P3602">
        <v>15258</v>
      </c>
      <c r="Q3602">
        <v>15408</v>
      </c>
      <c r="R3602">
        <v>15655</v>
      </c>
      <c r="S3602">
        <v>16102</v>
      </c>
      <c r="T3602">
        <v>16512</v>
      </c>
      <c r="U3602">
        <v>17258</v>
      </c>
      <c r="V3602">
        <v>18024</v>
      </c>
      <c r="W3602">
        <v>18633</v>
      </c>
      <c r="X3602">
        <v>18218</v>
      </c>
      <c r="Y3602">
        <v>18472</v>
      </c>
      <c r="Z3602">
        <v>18362</v>
      </c>
      <c r="AA3602">
        <v>18166</v>
      </c>
      <c r="AB3602">
        <v>17996</v>
      </c>
      <c r="AC3602">
        <v>18409</v>
      </c>
      <c r="AD3602">
        <v>18333</v>
      </c>
      <c r="AE3602" s="21" t="s">
        <v>1</v>
      </c>
    </row>
    <row r="3603" spans="1:31" x14ac:dyDescent="0.2">
      <c r="A3603" s="27" t="s">
        <v>74</v>
      </c>
      <c r="B3603" s="13" t="s">
        <v>74</v>
      </c>
      <c r="C3603" s="14">
        <v>626</v>
      </c>
      <c r="D3603" s="13" t="s">
        <v>74</v>
      </c>
      <c r="E3603" s="13" t="s">
        <v>487</v>
      </c>
      <c r="F3603" s="13" t="s">
        <v>313</v>
      </c>
      <c r="G3603" s="14" t="s">
        <v>319</v>
      </c>
      <c r="H3603" s="205">
        <v>17385</v>
      </c>
      <c r="I3603" s="205">
        <v>16789</v>
      </c>
      <c r="J3603" s="205">
        <v>16771</v>
      </c>
      <c r="K3603" s="205">
        <v>16409</v>
      </c>
      <c r="L3603" s="205">
        <v>15993</v>
      </c>
      <c r="M3603">
        <v>15643</v>
      </c>
      <c r="N3603">
        <v>15848</v>
      </c>
      <c r="O3603">
        <v>15770</v>
      </c>
      <c r="P3603">
        <v>15853</v>
      </c>
      <c r="Q3603">
        <v>16015.999999999998</v>
      </c>
      <c r="R3603">
        <v>16276</v>
      </c>
      <c r="S3603">
        <v>16734</v>
      </c>
      <c r="T3603">
        <v>17153</v>
      </c>
      <c r="U3603">
        <v>17911</v>
      </c>
      <c r="V3603">
        <v>18687</v>
      </c>
      <c r="W3603">
        <v>19303</v>
      </c>
      <c r="X3603">
        <v>18887</v>
      </c>
      <c r="Y3603">
        <v>19144</v>
      </c>
      <c r="Z3603">
        <v>19038</v>
      </c>
      <c r="AA3603">
        <v>18844</v>
      </c>
      <c r="AB3603">
        <v>18674</v>
      </c>
      <c r="AC3603">
        <v>19088</v>
      </c>
      <c r="AD3603">
        <v>19011</v>
      </c>
      <c r="AE3603" s="22" t="s">
        <v>1</v>
      </c>
    </row>
    <row r="3604" spans="1:31" x14ac:dyDescent="0.2">
      <c r="A3604" s="25" t="s">
        <v>74</v>
      </c>
      <c r="B3604" s="11" t="s">
        <v>74</v>
      </c>
      <c r="C3604" s="12">
        <v>626</v>
      </c>
      <c r="D3604" s="11" t="s">
        <v>74</v>
      </c>
      <c r="E3604" s="11" t="s">
        <v>441</v>
      </c>
      <c r="F3604" s="11" t="s">
        <v>312</v>
      </c>
      <c r="G3604" s="12" t="s">
        <v>355</v>
      </c>
      <c r="H3604" s="205">
        <v>16510</v>
      </c>
      <c r="I3604" s="205">
        <v>16651</v>
      </c>
      <c r="J3604" s="205">
        <v>16398</v>
      </c>
      <c r="K3604" s="205">
        <v>16136</v>
      </c>
      <c r="L3604" s="205">
        <v>15764</v>
      </c>
      <c r="M3604">
        <v>15383</v>
      </c>
      <c r="N3604">
        <v>15129</v>
      </c>
      <c r="O3604">
        <v>15155</v>
      </c>
      <c r="P3604">
        <v>15137</v>
      </c>
      <c r="Q3604">
        <v>15188</v>
      </c>
      <c r="R3604">
        <v>15324</v>
      </c>
      <c r="S3604">
        <v>15563</v>
      </c>
      <c r="T3604">
        <v>15918</v>
      </c>
      <c r="U3604">
        <v>16545</v>
      </c>
      <c r="V3604">
        <v>17271</v>
      </c>
      <c r="W3604">
        <v>17948</v>
      </c>
      <c r="X3604">
        <v>18385</v>
      </c>
      <c r="Y3604">
        <v>18365</v>
      </c>
      <c r="Z3604">
        <v>18390</v>
      </c>
      <c r="AA3604">
        <v>18288</v>
      </c>
      <c r="AB3604">
        <v>18146</v>
      </c>
      <c r="AC3604">
        <v>18088</v>
      </c>
      <c r="AD3604">
        <v>18255</v>
      </c>
      <c r="AE3604" s="21" t="s">
        <v>1</v>
      </c>
    </row>
    <row r="3605" spans="1:31" x14ac:dyDescent="0.2">
      <c r="A3605" s="27" t="s">
        <v>74</v>
      </c>
      <c r="B3605" s="13" t="s">
        <v>74</v>
      </c>
      <c r="C3605" s="14">
        <v>626</v>
      </c>
      <c r="D3605" s="13" t="s">
        <v>74</v>
      </c>
      <c r="E3605" s="13" t="s">
        <v>488</v>
      </c>
      <c r="F3605" s="13" t="s">
        <v>313</v>
      </c>
      <c r="G3605" s="14" t="s">
        <v>355</v>
      </c>
      <c r="H3605" s="205">
        <v>16972</v>
      </c>
      <c r="I3605" s="205">
        <v>17113</v>
      </c>
      <c r="J3605" s="205">
        <v>16868</v>
      </c>
      <c r="K3605" s="205">
        <v>16627</v>
      </c>
      <c r="L3605" s="205">
        <v>16279</v>
      </c>
      <c r="M3605">
        <v>15921</v>
      </c>
      <c r="N3605">
        <v>15683</v>
      </c>
      <c r="O3605">
        <v>15713</v>
      </c>
      <c r="P3605">
        <v>15712</v>
      </c>
      <c r="Q3605">
        <v>15777</v>
      </c>
      <c r="R3605">
        <v>15926</v>
      </c>
      <c r="S3605">
        <v>16175.999999999998</v>
      </c>
      <c r="T3605">
        <v>16542</v>
      </c>
      <c r="U3605">
        <v>17181</v>
      </c>
      <c r="V3605">
        <v>17918</v>
      </c>
      <c r="W3605">
        <v>18603</v>
      </c>
      <c r="X3605">
        <v>19045</v>
      </c>
      <c r="Y3605">
        <v>19027</v>
      </c>
      <c r="Z3605">
        <v>19058</v>
      </c>
      <c r="AA3605">
        <v>18958</v>
      </c>
      <c r="AB3605">
        <v>18816</v>
      </c>
      <c r="AC3605">
        <v>18757</v>
      </c>
      <c r="AD3605">
        <v>18923</v>
      </c>
      <c r="AE3605" s="22" t="s">
        <v>1</v>
      </c>
    </row>
    <row r="3606" spans="1:31" x14ac:dyDescent="0.2">
      <c r="A3606" s="25" t="s">
        <v>74</v>
      </c>
      <c r="B3606" s="11" t="s">
        <v>74</v>
      </c>
      <c r="C3606" s="12">
        <v>626</v>
      </c>
      <c r="D3606" s="11" t="s">
        <v>74</v>
      </c>
      <c r="E3606" s="11" t="s">
        <v>442</v>
      </c>
      <c r="F3606" s="11" t="s">
        <v>312</v>
      </c>
      <c r="G3606" s="12" t="s">
        <v>317</v>
      </c>
      <c r="H3606" s="205">
        <v>16100.000000000002</v>
      </c>
      <c r="I3606" s="205">
        <v>16379.999999999998</v>
      </c>
      <c r="J3606" s="205">
        <v>16381</v>
      </c>
      <c r="K3606" s="205">
        <v>16254.000000000002</v>
      </c>
      <c r="L3606" s="205">
        <v>15980</v>
      </c>
      <c r="M3606">
        <v>15634</v>
      </c>
      <c r="N3606">
        <v>15328</v>
      </c>
      <c r="O3606">
        <v>15191</v>
      </c>
      <c r="P3606">
        <v>15106</v>
      </c>
      <c r="Q3606">
        <v>15075</v>
      </c>
      <c r="R3606">
        <v>15116</v>
      </c>
      <c r="S3606">
        <v>15247</v>
      </c>
      <c r="T3606">
        <v>15481</v>
      </c>
      <c r="U3606">
        <v>15969</v>
      </c>
      <c r="V3606">
        <v>16614</v>
      </c>
      <c r="W3606">
        <v>17300</v>
      </c>
      <c r="X3606">
        <v>17864</v>
      </c>
      <c r="Y3606">
        <v>18119</v>
      </c>
      <c r="Z3606">
        <v>18281</v>
      </c>
      <c r="AA3606">
        <v>18287</v>
      </c>
      <c r="AB3606">
        <v>18203</v>
      </c>
      <c r="AC3606">
        <v>18129</v>
      </c>
      <c r="AD3606">
        <v>18187</v>
      </c>
      <c r="AE3606" s="21" t="s">
        <v>1</v>
      </c>
    </row>
    <row r="3607" spans="1:31" x14ac:dyDescent="0.2">
      <c r="A3607" s="27" t="s">
        <v>74</v>
      </c>
      <c r="B3607" s="13" t="s">
        <v>74</v>
      </c>
      <c r="C3607" s="14">
        <v>626</v>
      </c>
      <c r="D3607" s="13" t="s">
        <v>74</v>
      </c>
      <c r="E3607" s="13" t="s">
        <v>489</v>
      </c>
      <c r="F3607" s="13" t="s">
        <v>313</v>
      </c>
      <c r="G3607" s="14" t="s">
        <v>317</v>
      </c>
      <c r="H3607" s="205">
        <v>16557</v>
      </c>
      <c r="I3607" s="205">
        <v>16834</v>
      </c>
      <c r="J3607" s="205">
        <v>16835</v>
      </c>
      <c r="K3607" s="205">
        <v>16724</v>
      </c>
      <c r="L3607" s="205">
        <v>16470</v>
      </c>
      <c r="M3607">
        <v>16145</v>
      </c>
      <c r="N3607">
        <v>15856</v>
      </c>
      <c r="O3607">
        <v>15729</v>
      </c>
      <c r="P3607">
        <v>15661</v>
      </c>
      <c r="Q3607">
        <v>15645</v>
      </c>
      <c r="R3607">
        <v>15699</v>
      </c>
      <c r="S3607">
        <v>15842</v>
      </c>
      <c r="T3607">
        <v>16087</v>
      </c>
      <c r="U3607">
        <v>16588</v>
      </c>
      <c r="V3607">
        <v>17245</v>
      </c>
      <c r="W3607">
        <v>17941</v>
      </c>
      <c r="X3607">
        <v>18512</v>
      </c>
      <c r="Y3607">
        <v>18770</v>
      </c>
      <c r="Z3607">
        <v>18939</v>
      </c>
      <c r="AA3607">
        <v>18948</v>
      </c>
      <c r="AB3607">
        <v>18865</v>
      </c>
      <c r="AC3607">
        <v>18791</v>
      </c>
      <c r="AD3607">
        <v>18847</v>
      </c>
      <c r="AE3607" s="22" t="s">
        <v>1</v>
      </c>
    </row>
    <row r="3608" spans="1:31" x14ac:dyDescent="0.2">
      <c r="A3608" s="25" t="s">
        <v>74</v>
      </c>
      <c r="B3608" s="11" t="s">
        <v>74</v>
      </c>
      <c r="C3608" s="12">
        <v>626</v>
      </c>
      <c r="D3608" s="11" t="s">
        <v>74</v>
      </c>
      <c r="E3608" s="11" t="s">
        <v>443</v>
      </c>
      <c r="F3608" s="11" t="s">
        <v>312</v>
      </c>
      <c r="G3608" s="12" t="s">
        <v>356</v>
      </c>
      <c r="H3608" s="205">
        <v>15690</v>
      </c>
      <c r="I3608" s="205">
        <v>16058</v>
      </c>
      <c r="J3608" s="205">
        <v>16245.000000000002</v>
      </c>
      <c r="K3608" s="205">
        <v>16265.999999999998</v>
      </c>
      <c r="L3608" s="205">
        <v>16097.999999999998</v>
      </c>
      <c r="M3608">
        <v>15821</v>
      </c>
      <c r="N3608">
        <v>15512</v>
      </c>
      <c r="O3608">
        <v>15279</v>
      </c>
      <c r="P3608">
        <v>15145</v>
      </c>
      <c r="Q3608">
        <v>15050</v>
      </c>
      <c r="R3608">
        <v>15012</v>
      </c>
      <c r="S3608">
        <v>15052</v>
      </c>
      <c r="T3608">
        <v>15181</v>
      </c>
      <c r="U3608">
        <v>15508</v>
      </c>
      <c r="V3608">
        <v>16053</v>
      </c>
      <c r="W3608">
        <v>16698</v>
      </c>
      <c r="X3608">
        <v>17322</v>
      </c>
      <c r="Y3608">
        <v>17764</v>
      </c>
      <c r="Z3608">
        <v>18062</v>
      </c>
      <c r="AA3608">
        <v>18176</v>
      </c>
      <c r="AB3608">
        <v>18172</v>
      </c>
      <c r="AC3608">
        <v>18120</v>
      </c>
      <c r="AD3608">
        <v>18120</v>
      </c>
      <c r="AE3608" s="21" t="s">
        <v>1</v>
      </c>
    </row>
    <row r="3609" spans="1:31" x14ac:dyDescent="0.2">
      <c r="A3609" s="27" t="s">
        <v>74</v>
      </c>
      <c r="B3609" s="13" t="s">
        <v>74</v>
      </c>
      <c r="C3609" s="14">
        <v>626</v>
      </c>
      <c r="D3609" s="13" t="s">
        <v>74</v>
      </c>
      <c r="E3609" s="13" t="s">
        <v>490</v>
      </c>
      <c r="F3609" s="13" t="s">
        <v>313</v>
      </c>
      <c r="G3609" s="14" t="s">
        <v>356</v>
      </c>
      <c r="H3609" s="205">
        <v>16143</v>
      </c>
      <c r="I3609" s="205">
        <v>16506</v>
      </c>
      <c r="J3609" s="205">
        <v>16690</v>
      </c>
      <c r="K3609" s="205">
        <v>16721</v>
      </c>
      <c r="L3609" s="205">
        <v>16568</v>
      </c>
      <c r="M3609">
        <v>16309.000000000002</v>
      </c>
      <c r="N3609">
        <v>16018</v>
      </c>
      <c r="O3609">
        <v>15797</v>
      </c>
      <c r="P3609">
        <v>15680</v>
      </c>
      <c r="Q3609">
        <v>15600</v>
      </c>
      <c r="R3609">
        <v>15577</v>
      </c>
      <c r="S3609">
        <v>15629</v>
      </c>
      <c r="T3609">
        <v>15769</v>
      </c>
      <c r="U3609">
        <v>16110</v>
      </c>
      <c r="V3609">
        <v>16668</v>
      </c>
      <c r="W3609">
        <v>17325</v>
      </c>
      <c r="X3609">
        <v>17956</v>
      </c>
      <c r="Y3609">
        <v>18404</v>
      </c>
      <c r="Z3609">
        <v>18710</v>
      </c>
      <c r="AA3609">
        <v>18828</v>
      </c>
      <c r="AB3609">
        <v>18826</v>
      </c>
      <c r="AC3609">
        <v>18775</v>
      </c>
      <c r="AD3609">
        <v>18773</v>
      </c>
      <c r="AE3609" s="22" t="s">
        <v>1</v>
      </c>
    </row>
    <row r="3610" spans="1:31" x14ac:dyDescent="0.2">
      <c r="A3610" s="25" t="s">
        <v>74</v>
      </c>
      <c r="B3610" s="11" t="s">
        <v>74</v>
      </c>
      <c r="C3610" s="12">
        <v>626</v>
      </c>
      <c r="D3610" s="11" t="s">
        <v>74</v>
      </c>
      <c r="E3610" s="11" t="s">
        <v>444</v>
      </c>
      <c r="F3610" s="11" t="s">
        <v>312</v>
      </c>
      <c r="G3610" s="12" t="s">
        <v>327</v>
      </c>
      <c r="H3610" s="205">
        <v>15283</v>
      </c>
      <c r="I3610" s="205">
        <v>15696</v>
      </c>
      <c r="J3610" s="205">
        <v>16011</v>
      </c>
      <c r="K3610" s="205">
        <v>16190.000000000002</v>
      </c>
      <c r="L3610" s="205">
        <v>16139</v>
      </c>
      <c r="M3610">
        <v>15939</v>
      </c>
      <c r="N3610">
        <v>15670</v>
      </c>
      <c r="O3610">
        <v>15397</v>
      </c>
      <c r="P3610">
        <v>15233</v>
      </c>
      <c r="Q3610">
        <v>15091</v>
      </c>
      <c r="R3610">
        <v>14992</v>
      </c>
      <c r="S3610">
        <v>14956</v>
      </c>
      <c r="T3610">
        <v>14997</v>
      </c>
      <c r="U3610">
        <v>15144</v>
      </c>
      <c r="V3610">
        <v>15568</v>
      </c>
      <c r="W3610">
        <v>16152.999999999998</v>
      </c>
      <c r="X3610">
        <v>16776</v>
      </c>
      <c r="Y3610">
        <v>17328</v>
      </c>
      <c r="Z3610">
        <v>17761</v>
      </c>
      <c r="AA3610">
        <v>17983</v>
      </c>
      <c r="AB3610">
        <v>18059</v>
      </c>
      <c r="AC3610">
        <v>18059</v>
      </c>
      <c r="AD3610">
        <v>18045</v>
      </c>
      <c r="AE3610" s="21" t="s">
        <v>1</v>
      </c>
    </row>
    <row r="3611" spans="1:31" x14ac:dyDescent="0.2">
      <c r="A3611" s="27" t="s">
        <v>74</v>
      </c>
      <c r="B3611" s="13" t="s">
        <v>74</v>
      </c>
      <c r="C3611" s="14">
        <v>626</v>
      </c>
      <c r="D3611" s="13" t="s">
        <v>74</v>
      </c>
      <c r="E3611" s="13" t="s">
        <v>491</v>
      </c>
      <c r="F3611" s="13" t="s">
        <v>313</v>
      </c>
      <c r="G3611" s="14" t="s">
        <v>327</v>
      </c>
      <c r="H3611" s="205">
        <v>15734</v>
      </c>
      <c r="I3611" s="205">
        <v>16142</v>
      </c>
      <c r="J3611" s="205">
        <v>16450</v>
      </c>
      <c r="K3611" s="205">
        <v>16634</v>
      </c>
      <c r="L3611" s="205">
        <v>16594</v>
      </c>
      <c r="M3611">
        <v>16409</v>
      </c>
      <c r="N3611">
        <v>16155.999999999998</v>
      </c>
      <c r="O3611">
        <v>15897</v>
      </c>
      <c r="P3611">
        <v>15750</v>
      </c>
      <c r="Q3611">
        <v>15623</v>
      </c>
      <c r="R3611">
        <v>15538</v>
      </c>
      <c r="S3611">
        <v>15515</v>
      </c>
      <c r="T3611">
        <v>15568</v>
      </c>
      <c r="U3611">
        <v>15730</v>
      </c>
      <c r="V3611">
        <v>16167.000000000002</v>
      </c>
      <c r="W3611">
        <v>16764</v>
      </c>
      <c r="X3611">
        <v>17397</v>
      </c>
      <c r="Y3611">
        <v>17956</v>
      </c>
      <c r="Z3611">
        <v>18399</v>
      </c>
      <c r="AA3611">
        <v>18627</v>
      </c>
      <c r="AB3611">
        <v>18705</v>
      </c>
      <c r="AC3611">
        <v>18707</v>
      </c>
      <c r="AD3611">
        <v>18692</v>
      </c>
      <c r="AE3611" s="22" t="s">
        <v>1</v>
      </c>
    </row>
    <row r="3612" spans="1:31" x14ac:dyDescent="0.2">
      <c r="A3612" s="25" t="s">
        <v>74</v>
      </c>
      <c r="B3612" s="11" t="s">
        <v>74</v>
      </c>
      <c r="C3612" s="12">
        <v>626</v>
      </c>
      <c r="D3612" s="11" t="s">
        <v>74</v>
      </c>
      <c r="E3612" s="11" t="s">
        <v>445</v>
      </c>
      <c r="F3612" s="11" t="s">
        <v>312</v>
      </c>
      <c r="G3612" s="12" t="s">
        <v>320</v>
      </c>
      <c r="H3612" s="205">
        <v>14865</v>
      </c>
      <c r="I3612" s="205">
        <v>15305</v>
      </c>
      <c r="J3612" s="205">
        <v>15698</v>
      </c>
      <c r="K3612" s="205">
        <v>15995</v>
      </c>
      <c r="L3612" s="205">
        <v>16123.999999999998</v>
      </c>
      <c r="M3612">
        <v>16010.000000000002</v>
      </c>
      <c r="N3612">
        <v>15788</v>
      </c>
      <c r="O3612">
        <v>15526</v>
      </c>
      <c r="P3612">
        <v>15349</v>
      </c>
      <c r="Q3612">
        <v>15180</v>
      </c>
      <c r="R3612">
        <v>15036</v>
      </c>
      <c r="S3612">
        <v>14941</v>
      </c>
      <c r="T3612">
        <v>14910</v>
      </c>
      <c r="U3612">
        <v>14914</v>
      </c>
      <c r="V3612">
        <v>15140</v>
      </c>
      <c r="W3612">
        <v>15643</v>
      </c>
      <c r="X3612">
        <v>16245.999999999998</v>
      </c>
      <c r="Y3612">
        <v>16838</v>
      </c>
      <c r="Z3612">
        <v>17362</v>
      </c>
      <c r="AA3612">
        <v>17737</v>
      </c>
      <c r="AB3612">
        <v>17892</v>
      </c>
      <c r="AC3612">
        <v>17944</v>
      </c>
      <c r="AD3612">
        <v>17954</v>
      </c>
      <c r="AE3612" s="21" t="s">
        <v>1</v>
      </c>
    </row>
    <row r="3613" spans="1:31" x14ac:dyDescent="0.2">
      <c r="A3613" s="27" t="s">
        <v>74</v>
      </c>
      <c r="B3613" s="13" t="s">
        <v>74</v>
      </c>
      <c r="C3613" s="14">
        <v>626</v>
      </c>
      <c r="D3613" s="13" t="s">
        <v>74</v>
      </c>
      <c r="E3613" s="13" t="s">
        <v>492</v>
      </c>
      <c r="F3613" s="13" t="s">
        <v>313</v>
      </c>
      <c r="G3613" s="14" t="s">
        <v>320</v>
      </c>
      <c r="H3613" s="205">
        <v>15315</v>
      </c>
      <c r="I3613" s="205">
        <v>15750</v>
      </c>
      <c r="J3613" s="205">
        <v>16135.000000000002</v>
      </c>
      <c r="K3613" s="205">
        <v>16432</v>
      </c>
      <c r="L3613" s="205">
        <v>16566</v>
      </c>
      <c r="M3613">
        <v>16464</v>
      </c>
      <c r="N3613">
        <v>16256</v>
      </c>
      <c r="O3613">
        <v>16008</v>
      </c>
      <c r="P3613">
        <v>15847</v>
      </c>
      <c r="Q3613">
        <v>15694</v>
      </c>
      <c r="R3613">
        <v>15564</v>
      </c>
      <c r="S3613">
        <v>15483</v>
      </c>
      <c r="T3613">
        <v>15464</v>
      </c>
      <c r="U3613">
        <v>15482</v>
      </c>
      <c r="V3613">
        <v>15723</v>
      </c>
      <c r="W3613">
        <v>16239</v>
      </c>
      <c r="X3613">
        <v>16853</v>
      </c>
      <c r="Y3613">
        <v>17454</v>
      </c>
      <c r="Z3613">
        <v>17989</v>
      </c>
      <c r="AA3613">
        <v>18372</v>
      </c>
      <c r="AB3613">
        <v>18531</v>
      </c>
      <c r="AC3613">
        <v>18585</v>
      </c>
      <c r="AD3613">
        <v>18595</v>
      </c>
      <c r="AE3613" s="22" t="s">
        <v>1</v>
      </c>
    </row>
    <row r="3614" spans="1:31" x14ac:dyDescent="0.2">
      <c r="A3614" s="25" t="s">
        <v>74</v>
      </c>
      <c r="B3614" s="11" t="s">
        <v>74</v>
      </c>
      <c r="C3614" s="12">
        <v>626</v>
      </c>
      <c r="D3614" s="11" t="s">
        <v>74</v>
      </c>
      <c r="E3614" s="11" t="s">
        <v>446</v>
      </c>
      <c r="F3614" s="11" t="s">
        <v>312</v>
      </c>
      <c r="G3614" s="12" t="s">
        <v>326</v>
      </c>
      <c r="H3614" s="205">
        <v>14419</v>
      </c>
      <c r="I3614" s="205">
        <v>14872</v>
      </c>
      <c r="J3614" s="205">
        <v>15324</v>
      </c>
      <c r="K3614" s="205">
        <v>15674</v>
      </c>
      <c r="L3614" s="205">
        <v>15967</v>
      </c>
      <c r="M3614">
        <v>16053.999999999998</v>
      </c>
      <c r="N3614">
        <v>15888</v>
      </c>
      <c r="O3614">
        <v>15644</v>
      </c>
      <c r="P3614">
        <v>15469</v>
      </c>
      <c r="Q3614">
        <v>15291</v>
      </c>
      <c r="R3614">
        <v>15125</v>
      </c>
      <c r="S3614">
        <v>14987</v>
      </c>
      <c r="T3614">
        <v>14900</v>
      </c>
      <c r="U3614">
        <v>14826</v>
      </c>
      <c r="V3614">
        <v>14862</v>
      </c>
      <c r="W3614">
        <v>15150</v>
      </c>
      <c r="X3614">
        <v>15711</v>
      </c>
      <c r="Y3614">
        <v>16324.000000000002</v>
      </c>
      <c r="Z3614">
        <v>16871</v>
      </c>
      <c r="AA3614">
        <v>17376</v>
      </c>
      <c r="AB3614">
        <v>17701</v>
      </c>
      <c r="AC3614">
        <v>17804</v>
      </c>
      <c r="AD3614">
        <v>17837</v>
      </c>
      <c r="AE3614" s="21" t="s">
        <v>1</v>
      </c>
    </row>
    <row r="3615" spans="1:31" x14ac:dyDescent="0.2">
      <c r="A3615" s="27" t="s">
        <v>74</v>
      </c>
      <c r="B3615" s="13" t="s">
        <v>74</v>
      </c>
      <c r="C3615" s="14">
        <v>626</v>
      </c>
      <c r="D3615" s="13" t="s">
        <v>74</v>
      </c>
      <c r="E3615" s="13" t="s">
        <v>493</v>
      </c>
      <c r="F3615" s="13" t="s">
        <v>313</v>
      </c>
      <c r="G3615" s="14" t="s">
        <v>326</v>
      </c>
      <c r="H3615" s="205">
        <v>14868</v>
      </c>
      <c r="I3615" s="205">
        <v>15317</v>
      </c>
      <c r="J3615" s="205">
        <v>15761</v>
      </c>
      <c r="K3615" s="205">
        <v>16109.000000000002</v>
      </c>
      <c r="L3615" s="205">
        <v>16402</v>
      </c>
      <c r="M3615">
        <v>16494</v>
      </c>
      <c r="N3615">
        <v>16340</v>
      </c>
      <c r="O3615">
        <v>16110</v>
      </c>
      <c r="P3615">
        <v>15950</v>
      </c>
      <c r="Q3615">
        <v>15788</v>
      </c>
      <c r="R3615">
        <v>15637</v>
      </c>
      <c r="S3615">
        <v>15512</v>
      </c>
      <c r="T3615">
        <v>15437</v>
      </c>
      <c r="U3615">
        <v>15377</v>
      </c>
      <c r="V3615">
        <v>15429</v>
      </c>
      <c r="W3615">
        <v>15731</v>
      </c>
      <c r="X3615">
        <v>16303.999999999998</v>
      </c>
      <c r="Y3615">
        <v>16927</v>
      </c>
      <c r="Z3615">
        <v>17485</v>
      </c>
      <c r="AA3615">
        <v>18000</v>
      </c>
      <c r="AB3615">
        <v>18332</v>
      </c>
      <c r="AC3615">
        <v>18438</v>
      </c>
      <c r="AD3615">
        <v>18472</v>
      </c>
      <c r="AE3615" s="22" t="s">
        <v>1</v>
      </c>
    </row>
    <row r="3616" spans="1:31" x14ac:dyDescent="0.2">
      <c r="A3616" s="25" t="s">
        <v>74</v>
      </c>
      <c r="B3616" s="11" t="s">
        <v>74</v>
      </c>
      <c r="C3616" s="12">
        <v>626</v>
      </c>
      <c r="D3616" s="11" t="s">
        <v>74</v>
      </c>
      <c r="E3616" s="11" t="s">
        <v>447</v>
      </c>
      <c r="F3616" s="11" t="s">
        <v>312</v>
      </c>
      <c r="G3616" s="12" t="s">
        <v>318</v>
      </c>
      <c r="H3616" s="205">
        <v>14051</v>
      </c>
      <c r="I3616" s="205">
        <v>14379</v>
      </c>
      <c r="J3616" s="205">
        <v>14874</v>
      </c>
      <c r="K3616" s="205">
        <v>15264</v>
      </c>
      <c r="L3616" s="205">
        <v>15638</v>
      </c>
      <c r="M3616">
        <v>15937</v>
      </c>
      <c r="N3616">
        <v>15992</v>
      </c>
      <c r="O3616">
        <v>15773</v>
      </c>
      <c r="P3616">
        <v>15575</v>
      </c>
      <c r="Q3616">
        <v>15403</v>
      </c>
      <c r="R3616">
        <v>15233</v>
      </c>
      <c r="S3616">
        <v>15077</v>
      </c>
      <c r="T3616">
        <v>14949</v>
      </c>
      <c r="U3616">
        <v>14841</v>
      </c>
      <c r="V3616">
        <v>14773</v>
      </c>
      <c r="W3616">
        <v>14825</v>
      </c>
      <c r="X3616">
        <v>15154</v>
      </c>
      <c r="Y3616">
        <v>15766</v>
      </c>
      <c r="Z3616">
        <v>16329.999999999998</v>
      </c>
      <c r="AA3616">
        <v>16884</v>
      </c>
      <c r="AB3616">
        <v>17379</v>
      </c>
      <c r="AC3616">
        <v>17668</v>
      </c>
      <c r="AD3616">
        <v>17724</v>
      </c>
      <c r="AE3616" s="21" t="s">
        <v>1</v>
      </c>
    </row>
    <row r="3617" spans="1:31" x14ac:dyDescent="0.2">
      <c r="A3617" s="27" t="s">
        <v>74</v>
      </c>
      <c r="B3617" s="13" t="s">
        <v>74</v>
      </c>
      <c r="C3617" s="14">
        <v>626</v>
      </c>
      <c r="D3617" s="13" t="s">
        <v>74</v>
      </c>
      <c r="E3617" s="13" t="s">
        <v>494</v>
      </c>
      <c r="F3617" s="13" t="s">
        <v>313</v>
      </c>
      <c r="G3617" s="14" t="s">
        <v>318</v>
      </c>
      <c r="H3617" s="205">
        <v>14496</v>
      </c>
      <c r="I3617" s="205">
        <v>14826</v>
      </c>
      <c r="J3617" s="205">
        <v>15314</v>
      </c>
      <c r="K3617" s="205">
        <v>15699</v>
      </c>
      <c r="L3617" s="205">
        <v>16071.000000000002</v>
      </c>
      <c r="M3617">
        <v>16367.999999999998</v>
      </c>
      <c r="N3617">
        <v>16429</v>
      </c>
      <c r="O3617">
        <v>16224</v>
      </c>
      <c r="P3617">
        <v>16039.000000000002</v>
      </c>
      <c r="Q3617">
        <v>15882</v>
      </c>
      <c r="R3617">
        <v>15728</v>
      </c>
      <c r="S3617">
        <v>15586</v>
      </c>
      <c r="T3617">
        <v>15470</v>
      </c>
      <c r="U3617">
        <v>15375</v>
      </c>
      <c r="V3617">
        <v>15322</v>
      </c>
      <c r="W3617">
        <v>15390</v>
      </c>
      <c r="X3617">
        <v>15732</v>
      </c>
      <c r="Y3617">
        <v>16355</v>
      </c>
      <c r="Z3617">
        <v>16931</v>
      </c>
      <c r="AA3617">
        <v>17495</v>
      </c>
      <c r="AB3617">
        <v>18000</v>
      </c>
      <c r="AC3617">
        <v>18295</v>
      </c>
      <c r="AD3617">
        <v>18353</v>
      </c>
      <c r="AE3617" s="22" t="s">
        <v>1</v>
      </c>
    </row>
    <row r="3618" spans="1:31" x14ac:dyDescent="0.2">
      <c r="A3618" s="25" t="s">
        <v>74</v>
      </c>
      <c r="B3618" s="11" t="s">
        <v>74</v>
      </c>
      <c r="C3618" s="12">
        <v>626</v>
      </c>
      <c r="D3618" s="11" t="s">
        <v>74</v>
      </c>
      <c r="E3618" s="11" t="s">
        <v>448</v>
      </c>
      <c r="F3618" s="11" t="s">
        <v>312</v>
      </c>
      <c r="G3618" s="12" t="s">
        <v>333</v>
      </c>
      <c r="H3618" s="205">
        <v>13805</v>
      </c>
      <c r="I3618" s="205">
        <v>13975</v>
      </c>
      <c r="J3618" s="205">
        <v>14335</v>
      </c>
      <c r="K3618" s="205">
        <v>14794</v>
      </c>
      <c r="L3618" s="205">
        <v>15192</v>
      </c>
      <c r="M3618">
        <v>15600</v>
      </c>
      <c r="N3618">
        <v>15913</v>
      </c>
      <c r="O3618">
        <v>15937</v>
      </c>
      <c r="P3618">
        <v>15692</v>
      </c>
      <c r="Q3618">
        <v>15498</v>
      </c>
      <c r="R3618">
        <v>15337</v>
      </c>
      <c r="S3618">
        <v>15182</v>
      </c>
      <c r="T3618">
        <v>15040</v>
      </c>
      <c r="U3618">
        <v>14895</v>
      </c>
      <c r="V3618">
        <v>14814</v>
      </c>
      <c r="W3618">
        <v>14734</v>
      </c>
      <c r="X3618">
        <v>14781</v>
      </c>
      <c r="Y3618">
        <v>15144</v>
      </c>
      <c r="Z3618">
        <v>15760</v>
      </c>
      <c r="AA3618">
        <v>16318.000000000002</v>
      </c>
      <c r="AB3618">
        <v>16885</v>
      </c>
      <c r="AC3618">
        <v>17383</v>
      </c>
      <c r="AD3618">
        <v>17642</v>
      </c>
      <c r="AE3618" s="21" t="s">
        <v>1</v>
      </c>
    </row>
    <row r="3619" spans="1:31" x14ac:dyDescent="0.2">
      <c r="A3619" s="27" t="s">
        <v>74</v>
      </c>
      <c r="B3619" s="13" t="s">
        <v>74</v>
      </c>
      <c r="C3619" s="14">
        <v>626</v>
      </c>
      <c r="D3619" s="13" t="s">
        <v>74</v>
      </c>
      <c r="E3619" s="13" t="s">
        <v>495</v>
      </c>
      <c r="F3619" s="13" t="s">
        <v>313</v>
      </c>
      <c r="G3619" s="14" t="s">
        <v>333</v>
      </c>
      <c r="H3619" s="205">
        <v>14241</v>
      </c>
      <c r="I3619" s="205">
        <v>14419</v>
      </c>
      <c r="J3619" s="205">
        <v>14780</v>
      </c>
      <c r="K3619" s="205">
        <v>15232</v>
      </c>
      <c r="L3619" s="205">
        <v>15626</v>
      </c>
      <c r="M3619">
        <v>16030.000000000002</v>
      </c>
      <c r="N3619">
        <v>16341.000000000002</v>
      </c>
      <c r="O3619">
        <v>16370.999999999998</v>
      </c>
      <c r="P3619">
        <v>16140</v>
      </c>
      <c r="Q3619">
        <v>15959</v>
      </c>
      <c r="R3619">
        <v>15813</v>
      </c>
      <c r="S3619">
        <v>15674</v>
      </c>
      <c r="T3619">
        <v>15546</v>
      </c>
      <c r="U3619">
        <v>15413</v>
      </c>
      <c r="V3619">
        <v>15346</v>
      </c>
      <c r="W3619">
        <v>15281</v>
      </c>
      <c r="X3619">
        <v>15344</v>
      </c>
      <c r="Y3619">
        <v>15719</v>
      </c>
      <c r="Z3619">
        <v>16347.000000000002</v>
      </c>
      <c r="AA3619">
        <v>16915</v>
      </c>
      <c r="AB3619">
        <v>17494</v>
      </c>
      <c r="AC3619">
        <v>18001</v>
      </c>
      <c r="AD3619">
        <v>18266</v>
      </c>
      <c r="AE3619" s="22" t="s">
        <v>1</v>
      </c>
    </row>
    <row r="3620" spans="1:31" x14ac:dyDescent="0.2">
      <c r="A3620" s="25" t="s">
        <v>74</v>
      </c>
      <c r="B3620" s="11" t="s">
        <v>74</v>
      </c>
      <c r="C3620" s="12">
        <v>626</v>
      </c>
      <c r="D3620" s="11" t="s">
        <v>74</v>
      </c>
      <c r="E3620" s="11" t="s">
        <v>449</v>
      </c>
      <c r="F3620" s="11" t="s">
        <v>312</v>
      </c>
      <c r="G3620" s="12" t="s">
        <v>340</v>
      </c>
      <c r="H3620" s="205">
        <v>13626</v>
      </c>
      <c r="I3620" s="205">
        <v>13724</v>
      </c>
      <c r="J3620" s="205">
        <v>13895</v>
      </c>
      <c r="K3620" s="205">
        <v>14242</v>
      </c>
      <c r="L3620" s="205">
        <v>14703</v>
      </c>
      <c r="M3620">
        <v>15119</v>
      </c>
      <c r="N3620">
        <v>15569</v>
      </c>
      <c r="O3620">
        <v>15897</v>
      </c>
      <c r="P3620">
        <v>15844</v>
      </c>
      <c r="Q3620">
        <v>15603</v>
      </c>
      <c r="R3620">
        <v>15419</v>
      </c>
      <c r="S3620">
        <v>15277</v>
      </c>
      <c r="T3620">
        <v>15141</v>
      </c>
      <c r="U3620">
        <v>14981</v>
      </c>
      <c r="V3620">
        <v>14873</v>
      </c>
      <c r="W3620">
        <v>14800</v>
      </c>
      <c r="X3620">
        <v>14689</v>
      </c>
      <c r="Y3620">
        <v>14724</v>
      </c>
      <c r="Z3620">
        <v>15133</v>
      </c>
      <c r="AA3620">
        <v>15736</v>
      </c>
      <c r="AB3620">
        <v>16294</v>
      </c>
      <c r="AC3620">
        <v>16888</v>
      </c>
      <c r="AD3620">
        <v>17395</v>
      </c>
      <c r="AE3620" s="21" t="s">
        <v>1</v>
      </c>
    </row>
    <row r="3621" spans="1:31" x14ac:dyDescent="0.2">
      <c r="A3621" s="27" t="s">
        <v>74</v>
      </c>
      <c r="B3621" s="13" t="s">
        <v>74</v>
      </c>
      <c r="C3621" s="14">
        <v>626</v>
      </c>
      <c r="D3621" s="13" t="s">
        <v>74</v>
      </c>
      <c r="E3621" s="13" t="s">
        <v>496</v>
      </c>
      <c r="F3621" s="13" t="s">
        <v>313</v>
      </c>
      <c r="G3621" s="14" t="s">
        <v>340</v>
      </c>
      <c r="H3621" s="205">
        <v>14047</v>
      </c>
      <c r="I3621" s="205">
        <v>14159</v>
      </c>
      <c r="J3621" s="205">
        <v>14338</v>
      </c>
      <c r="K3621" s="205">
        <v>14684</v>
      </c>
      <c r="L3621" s="205">
        <v>15138</v>
      </c>
      <c r="M3621">
        <v>15549</v>
      </c>
      <c r="N3621">
        <v>15995</v>
      </c>
      <c r="O3621">
        <v>16320</v>
      </c>
      <c r="P3621">
        <v>16274</v>
      </c>
      <c r="Q3621">
        <v>16047.999999999998</v>
      </c>
      <c r="R3621">
        <v>15878</v>
      </c>
      <c r="S3621">
        <v>15751</v>
      </c>
      <c r="T3621">
        <v>15631</v>
      </c>
      <c r="U3621">
        <v>15483</v>
      </c>
      <c r="V3621">
        <v>15388</v>
      </c>
      <c r="W3621">
        <v>15330</v>
      </c>
      <c r="X3621">
        <v>15234</v>
      </c>
      <c r="Y3621">
        <v>15284</v>
      </c>
      <c r="Z3621">
        <v>15705</v>
      </c>
      <c r="AA3621">
        <v>16318.999999999998</v>
      </c>
      <c r="AB3621">
        <v>16888</v>
      </c>
      <c r="AC3621">
        <v>17494</v>
      </c>
      <c r="AD3621">
        <v>18010</v>
      </c>
      <c r="AE3621" s="22" t="s">
        <v>1</v>
      </c>
    </row>
    <row r="3622" spans="1:31" x14ac:dyDescent="0.2">
      <c r="A3622" s="25" t="s">
        <v>74</v>
      </c>
      <c r="B3622" s="11" t="s">
        <v>74</v>
      </c>
      <c r="C3622" s="12">
        <v>626</v>
      </c>
      <c r="D3622" s="11" t="s">
        <v>74</v>
      </c>
      <c r="E3622" s="11" t="s">
        <v>450</v>
      </c>
      <c r="F3622" s="11" t="s">
        <v>312</v>
      </c>
      <c r="G3622" s="12" t="s">
        <v>329</v>
      </c>
      <c r="H3622" s="205">
        <v>13428</v>
      </c>
      <c r="I3622" s="205">
        <v>13558</v>
      </c>
      <c r="J3622" s="205">
        <v>13639</v>
      </c>
      <c r="K3622" s="205">
        <v>13789</v>
      </c>
      <c r="L3622" s="205">
        <v>14138</v>
      </c>
      <c r="M3622">
        <v>14609</v>
      </c>
      <c r="N3622">
        <v>15052</v>
      </c>
      <c r="O3622">
        <v>15545</v>
      </c>
      <c r="P3622">
        <v>15792</v>
      </c>
      <c r="Q3622">
        <v>15742</v>
      </c>
      <c r="R3622">
        <v>15512</v>
      </c>
      <c r="S3622">
        <v>15348</v>
      </c>
      <c r="T3622">
        <v>15228</v>
      </c>
      <c r="U3622">
        <v>15075</v>
      </c>
      <c r="V3622">
        <v>14954</v>
      </c>
      <c r="W3622">
        <v>14865</v>
      </c>
      <c r="X3622">
        <v>14780</v>
      </c>
      <c r="Y3622">
        <v>14630</v>
      </c>
      <c r="Z3622">
        <v>14706</v>
      </c>
      <c r="AA3622">
        <v>15104</v>
      </c>
      <c r="AB3622">
        <v>15701</v>
      </c>
      <c r="AC3622">
        <v>16271.999999999998</v>
      </c>
      <c r="AD3622">
        <v>16899</v>
      </c>
      <c r="AE3622" s="21" t="s">
        <v>1</v>
      </c>
    </row>
    <row r="3623" spans="1:31" x14ac:dyDescent="0.2">
      <c r="A3623" s="27" t="s">
        <v>74</v>
      </c>
      <c r="B3623" s="13" t="s">
        <v>74</v>
      </c>
      <c r="C3623" s="14">
        <v>626</v>
      </c>
      <c r="D3623" s="13" t="s">
        <v>74</v>
      </c>
      <c r="E3623" s="13" t="s">
        <v>497</v>
      </c>
      <c r="F3623" s="13" t="s">
        <v>313</v>
      </c>
      <c r="G3623" s="14" t="s">
        <v>329</v>
      </c>
      <c r="H3623" s="205">
        <v>13834</v>
      </c>
      <c r="I3623" s="205">
        <v>13977</v>
      </c>
      <c r="J3623" s="205">
        <v>14072</v>
      </c>
      <c r="K3623" s="205">
        <v>14229</v>
      </c>
      <c r="L3623" s="205">
        <v>14577</v>
      </c>
      <c r="M3623">
        <v>15041</v>
      </c>
      <c r="N3623">
        <v>15479</v>
      </c>
      <c r="O3623">
        <v>15966</v>
      </c>
      <c r="P3623">
        <v>16210.999999999998</v>
      </c>
      <c r="Q3623">
        <v>16169</v>
      </c>
      <c r="R3623">
        <v>15953</v>
      </c>
      <c r="S3623">
        <v>15803</v>
      </c>
      <c r="T3623">
        <v>15699</v>
      </c>
      <c r="U3623">
        <v>15560</v>
      </c>
      <c r="V3623">
        <v>15453</v>
      </c>
      <c r="W3623">
        <v>15377</v>
      </c>
      <c r="X3623">
        <v>15307</v>
      </c>
      <c r="Y3623">
        <v>15173</v>
      </c>
      <c r="Z3623">
        <v>15263</v>
      </c>
      <c r="AA3623">
        <v>15673</v>
      </c>
      <c r="AB3623">
        <v>16280.000000000002</v>
      </c>
      <c r="AC3623">
        <v>16863</v>
      </c>
      <c r="AD3623">
        <v>17502</v>
      </c>
      <c r="AE3623" s="22" t="s">
        <v>1</v>
      </c>
    </row>
    <row r="3624" spans="1:31" x14ac:dyDescent="0.2">
      <c r="A3624" s="25" t="s">
        <v>74</v>
      </c>
      <c r="B3624" s="11" t="s">
        <v>74</v>
      </c>
      <c r="C3624" s="12">
        <v>626</v>
      </c>
      <c r="D3624" s="11" t="s">
        <v>74</v>
      </c>
      <c r="E3624" s="11" t="s">
        <v>451</v>
      </c>
      <c r="F3624" s="11" t="s">
        <v>312</v>
      </c>
      <c r="G3624" s="12" t="s">
        <v>361</v>
      </c>
      <c r="H3624" s="205">
        <v>13245</v>
      </c>
      <c r="I3624" s="205">
        <v>13357</v>
      </c>
      <c r="J3624" s="205">
        <v>13486</v>
      </c>
      <c r="K3624" s="205">
        <v>13523</v>
      </c>
      <c r="L3624" s="205">
        <v>13673</v>
      </c>
      <c r="M3624">
        <v>14032</v>
      </c>
      <c r="N3624">
        <v>14522</v>
      </c>
      <c r="O3624">
        <v>14992</v>
      </c>
      <c r="P3624">
        <v>15429</v>
      </c>
      <c r="Q3624">
        <v>15678</v>
      </c>
      <c r="R3624">
        <v>15639</v>
      </c>
      <c r="S3624">
        <v>15429</v>
      </c>
      <c r="T3624">
        <v>15287</v>
      </c>
      <c r="U3624">
        <v>15152</v>
      </c>
      <c r="V3624">
        <v>15041</v>
      </c>
      <c r="W3624">
        <v>14941</v>
      </c>
      <c r="X3624">
        <v>14851</v>
      </c>
      <c r="Y3624">
        <v>14747</v>
      </c>
      <c r="Z3624">
        <v>14603</v>
      </c>
      <c r="AA3624">
        <v>14671</v>
      </c>
      <c r="AB3624">
        <v>15065</v>
      </c>
      <c r="AC3624">
        <v>15668</v>
      </c>
      <c r="AD3624">
        <v>16258</v>
      </c>
      <c r="AE3624" s="21" t="s">
        <v>1</v>
      </c>
    </row>
    <row r="3625" spans="1:31" x14ac:dyDescent="0.2">
      <c r="A3625" s="27" t="s">
        <v>74</v>
      </c>
      <c r="B3625" s="13" t="s">
        <v>74</v>
      </c>
      <c r="C3625" s="14">
        <v>626</v>
      </c>
      <c r="D3625" s="13" t="s">
        <v>74</v>
      </c>
      <c r="E3625" s="13" t="s">
        <v>498</v>
      </c>
      <c r="F3625" s="13" t="s">
        <v>313</v>
      </c>
      <c r="G3625" s="14" t="s">
        <v>361</v>
      </c>
      <c r="H3625" s="205">
        <v>13639</v>
      </c>
      <c r="I3625" s="205">
        <v>13761</v>
      </c>
      <c r="J3625" s="205">
        <v>13902</v>
      </c>
      <c r="K3625" s="205">
        <v>13952</v>
      </c>
      <c r="L3625" s="205">
        <v>14110</v>
      </c>
      <c r="M3625">
        <v>14467</v>
      </c>
      <c r="N3625">
        <v>14951</v>
      </c>
      <c r="O3625">
        <v>15415</v>
      </c>
      <c r="P3625">
        <v>15845</v>
      </c>
      <c r="Q3625">
        <v>16091.999999999998</v>
      </c>
      <c r="R3625">
        <v>16061</v>
      </c>
      <c r="S3625">
        <v>15866</v>
      </c>
      <c r="T3625">
        <v>15739</v>
      </c>
      <c r="U3625">
        <v>15618</v>
      </c>
      <c r="V3625">
        <v>15522</v>
      </c>
      <c r="W3625">
        <v>15437</v>
      </c>
      <c r="X3625">
        <v>15360</v>
      </c>
      <c r="Y3625">
        <v>15271</v>
      </c>
      <c r="Z3625">
        <v>15141</v>
      </c>
      <c r="AA3625">
        <v>15223</v>
      </c>
      <c r="AB3625">
        <v>15629</v>
      </c>
      <c r="AC3625">
        <v>16244</v>
      </c>
      <c r="AD3625">
        <v>16845</v>
      </c>
      <c r="AE3625" s="22" t="s">
        <v>1</v>
      </c>
    </row>
    <row r="3626" spans="1:31" x14ac:dyDescent="0.2">
      <c r="A3626" s="25" t="s">
        <v>74</v>
      </c>
      <c r="B3626" s="11" t="s">
        <v>74</v>
      </c>
      <c r="C3626" s="12">
        <v>626</v>
      </c>
      <c r="D3626" s="11" t="s">
        <v>74</v>
      </c>
      <c r="E3626" s="11" t="s">
        <v>452</v>
      </c>
      <c r="F3626" s="11" t="s">
        <v>312</v>
      </c>
      <c r="G3626" s="12" t="s">
        <v>328</v>
      </c>
      <c r="H3626" s="205">
        <v>12926</v>
      </c>
      <c r="I3626" s="205">
        <v>13164</v>
      </c>
      <c r="J3626" s="205">
        <v>13283</v>
      </c>
      <c r="K3626" s="205">
        <v>13361</v>
      </c>
      <c r="L3626" s="205">
        <v>13397</v>
      </c>
      <c r="M3626">
        <v>13555</v>
      </c>
      <c r="N3626">
        <v>13932</v>
      </c>
      <c r="O3626">
        <v>14441</v>
      </c>
      <c r="P3626">
        <v>14866</v>
      </c>
      <c r="Q3626">
        <v>15305</v>
      </c>
      <c r="R3626">
        <v>15563</v>
      </c>
      <c r="S3626">
        <v>15543</v>
      </c>
      <c r="T3626">
        <v>15357</v>
      </c>
      <c r="U3626">
        <v>15201</v>
      </c>
      <c r="V3626">
        <v>15109</v>
      </c>
      <c r="W3626">
        <v>15021</v>
      </c>
      <c r="X3626">
        <v>14922</v>
      </c>
      <c r="Y3626">
        <v>14823</v>
      </c>
      <c r="Z3626">
        <v>14709</v>
      </c>
      <c r="AA3626">
        <v>14558</v>
      </c>
      <c r="AB3626">
        <v>14625</v>
      </c>
      <c r="AC3626">
        <v>15028</v>
      </c>
      <c r="AD3626">
        <v>15642</v>
      </c>
      <c r="AE3626" s="21" t="s">
        <v>1</v>
      </c>
    </row>
    <row r="3627" spans="1:31" x14ac:dyDescent="0.2">
      <c r="A3627" s="27" t="s">
        <v>74</v>
      </c>
      <c r="B3627" s="13" t="s">
        <v>74</v>
      </c>
      <c r="C3627" s="14">
        <v>626</v>
      </c>
      <c r="D3627" s="13" t="s">
        <v>74</v>
      </c>
      <c r="E3627" s="13" t="s">
        <v>499</v>
      </c>
      <c r="F3627" s="13" t="s">
        <v>313</v>
      </c>
      <c r="G3627" s="14" t="s">
        <v>328</v>
      </c>
      <c r="H3627" s="205">
        <v>13301</v>
      </c>
      <c r="I3627" s="205">
        <v>13555</v>
      </c>
      <c r="J3627" s="205">
        <v>13683</v>
      </c>
      <c r="K3627" s="205">
        <v>13773</v>
      </c>
      <c r="L3627" s="205">
        <v>13821</v>
      </c>
      <c r="M3627">
        <v>13987</v>
      </c>
      <c r="N3627">
        <v>14363</v>
      </c>
      <c r="O3627">
        <v>14866</v>
      </c>
      <c r="P3627">
        <v>15284</v>
      </c>
      <c r="Q3627">
        <v>15716</v>
      </c>
      <c r="R3627">
        <v>15972</v>
      </c>
      <c r="S3627">
        <v>15961</v>
      </c>
      <c r="T3627">
        <v>15790</v>
      </c>
      <c r="U3627">
        <v>15647</v>
      </c>
      <c r="V3627">
        <v>15570</v>
      </c>
      <c r="W3627">
        <v>15498</v>
      </c>
      <c r="X3627">
        <v>15414</v>
      </c>
      <c r="Y3627">
        <v>15329</v>
      </c>
      <c r="Z3627">
        <v>15228</v>
      </c>
      <c r="AA3627">
        <v>15091</v>
      </c>
      <c r="AB3627">
        <v>15173</v>
      </c>
      <c r="AC3627">
        <v>15588</v>
      </c>
      <c r="AD3627">
        <v>16213.999999999998</v>
      </c>
      <c r="AE3627" s="22" t="s">
        <v>1</v>
      </c>
    </row>
    <row r="3628" spans="1:31" x14ac:dyDescent="0.2">
      <c r="A3628" s="25" t="s">
        <v>74</v>
      </c>
      <c r="B3628" s="11" t="s">
        <v>74</v>
      </c>
      <c r="C3628" s="12">
        <v>626</v>
      </c>
      <c r="D3628" s="11" t="s">
        <v>74</v>
      </c>
      <c r="E3628" s="11" t="s">
        <v>453</v>
      </c>
      <c r="F3628" s="11" t="s">
        <v>312</v>
      </c>
      <c r="G3628" s="12" t="s">
        <v>337</v>
      </c>
      <c r="H3628" s="205">
        <v>12392</v>
      </c>
      <c r="I3628" s="205">
        <v>12835</v>
      </c>
      <c r="J3628" s="205">
        <v>13079</v>
      </c>
      <c r="K3628" s="205">
        <v>13149</v>
      </c>
      <c r="L3628" s="205">
        <v>13226</v>
      </c>
      <c r="M3628">
        <v>13268</v>
      </c>
      <c r="N3628">
        <v>13443</v>
      </c>
      <c r="O3628">
        <v>13839</v>
      </c>
      <c r="P3628">
        <v>14307</v>
      </c>
      <c r="Q3628">
        <v>14733</v>
      </c>
      <c r="R3628">
        <v>15179</v>
      </c>
      <c r="S3628">
        <v>15455</v>
      </c>
      <c r="T3628">
        <v>15458</v>
      </c>
      <c r="U3628">
        <v>15259</v>
      </c>
      <c r="V3628">
        <v>15147</v>
      </c>
      <c r="W3628">
        <v>15080</v>
      </c>
      <c r="X3628">
        <v>14995</v>
      </c>
      <c r="Y3628">
        <v>14890</v>
      </c>
      <c r="Z3628">
        <v>14774</v>
      </c>
      <c r="AA3628">
        <v>14653</v>
      </c>
      <c r="AB3628">
        <v>14503</v>
      </c>
      <c r="AC3628">
        <v>14582</v>
      </c>
      <c r="AD3628">
        <v>14998</v>
      </c>
      <c r="AE3628" s="21" t="s">
        <v>1</v>
      </c>
    </row>
    <row r="3629" spans="1:31" x14ac:dyDescent="0.2">
      <c r="A3629" s="27" t="s">
        <v>74</v>
      </c>
      <c r="B3629" s="13" t="s">
        <v>74</v>
      </c>
      <c r="C3629" s="14">
        <v>626</v>
      </c>
      <c r="D3629" s="13" t="s">
        <v>74</v>
      </c>
      <c r="E3629" s="13" t="s">
        <v>500</v>
      </c>
      <c r="F3629" s="13" t="s">
        <v>313</v>
      </c>
      <c r="G3629" s="14" t="s">
        <v>337</v>
      </c>
      <c r="H3629" s="205">
        <v>12736</v>
      </c>
      <c r="I3629" s="205">
        <v>13205</v>
      </c>
      <c r="J3629" s="205">
        <v>13465</v>
      </c>
      <c r="K3629" s="205">
        <v>13544</v>
      </c>
      <c r="L3629" s="205">
        <v>13633</v>
      </c>
      <c r="M3629">
        <v>13688</v>
      </c>
      <c r="N3629">
        <v>13870</v>
      </c>
      <c r="O3629">
        <v>14265</v>
      </c>
      <c r="P3629">
        <v>14725</v>
      </c>
      <c r="Q3629">
        <v>15145</v>
      </c>
      <c r="R3629">
        <v>15584</v>
      </c>
      <c r="S3629">
        <v>15859</v>
      </c>
      <c r="T3629">
        <v>15871</v>
      </c>
      <c r="U3629">
        <v>15685</v>
      </c>
      <c r="V3629">
        <v>15586</v>
      </c>
      <c r="W3629">
        <v>15536</v>
      </c>
      <c r="X3629">
        <v>15468</v>
      </c>
      <c r="Y3629">
        <v>15377</v>
      </c>
      <c r="Z3629">
        <v>15273</v>
      </c>
      <c r="AA3629">
        <v>15166</v>
      </c>
      <c r="AB3629">
        <v>15031</v>
      </c>
      <c r="AC3629">
        <v>15125</v>
      </c>
      <c r="AD3629">
        <v>15554</v>
      </c>
      <c r="AE3629" s="22" t="s">
        <v>1</v>
      </c>
    </row>
    <row r="3630" spans="1:31" x14ac:dyDescent="0.2">
      <c r="A3630" s="25" t="s">
        <v>74</v>
      </c>
      <c r="B3630" s="11" t="s">
        <v>74</v>
      </c>
      <c r="C3630" s="12">
        <v>626</v>
      </c>
      <c r="D3630" s="11" t="s">
        <v>74</v>
      </c>
      <c r="E3630" s="11" t="s">
        <v>454</v>
      </c>
      <c r="F3630" s="11" t="s">
        <v>312</v>
      </c>
      <c r="G3630" s="12" t="s">
        <v>369</v>
      </c>
      <c r="H3630" s="205">
        <v>11722</v>
      </c>
      <c r="I3630" s="205">
        <v>12293</v>
      </c>
      <c r="J3630" s="205">
        <v>12739</v>
      </c>
      <c r="K3630" s="205">
        <v>12936</v>
      </c>
      <c r="L3630" s="205">
        <v>13006</v>
      </c>
      <c r="M3630">
        <v>13089</v>
      </c>
      <c r="N3630">
        <v>13146</v>
      </c>
      <c r="O3630">
        <v>13337</v>
      </c>
      <c r="P3630">
        <v>13695</v>
      </c>
      <c r="Q3630">
        <v>14165</v>
      </c>
      <c r="R3630">
        <v>14598</v>
      </c>
      <c r="S3630">
        <v>15061</v>
      </c>
      <c r="T3630">
        <v>15358</v>
      </c>
      <c r="U3630">
        <v>15349</v>
      </c>
      <c r="V3630">
        <v>15194</v>
      </c>
      <c r="W3630">
        <v>15107</v>
      </c>
      <c r="X3630">
        <v>15045</v>
      </c>
      <c r="Y3630">
        <v>14956</v>
      </c>
      <c r="Z3630">
        <v>14830</v>
      </c>
      <c r="AA3630">
        <v>14708</v>
      </c>
      <c r="AB3630">
        <v>14588</v>
      </c>
      <c r="AC3630">
        <v>14451</v>
      </c>
      <c r="AD3630">
        <v>14545</v>
      </c>
      <c r="AE3630" s="21" t="s">
        <v>1</v>
      </c>
    </row>
    <row r="3631" spans="1:31" x14ac:dyDescent="0.2">
      <c r="A3631" s="27" t="s">
        <v>74</v>
      </c>
      <c r="B3631" s="13" t="s">
        <v>74</v>
      </c>
      <c r="C3631" s="14">
        <v>626</v>
      </c>
      <c r="D3631" s="13" t="s">
        <v>74</v>
      </c>
      <c r="E3631" s="13" t="s">
        <v>501</v>
      </c>
      <c r="F3631" s="13" t="s">
        <v>313</v>
      </c>
      <c r="G3631" s="14" t="s">
        <v>369</v>
      </c>
      <c r="H3631" s="205">
        <v>12029</v>
      </c>
      <c r="I3631" s="205">
        <v>12632</v>
      </c>
      <c r="J3631" s="205">
        <v>13105</v>
      </c>
      <c r="K3631" s="205">
        <v>13317</v>
      </c>
      <c r="L3631" s="205">
        <v>13396</v>
      </c>
      <c r="M3631">
        <v>13490</v>
      </c>
      <c r="N3631">
        <v>13560</v>
      </c>
      <c r="O3631">
        <v>13759</v>
      </c>
      <c r="P3631">
        <v>14114</v>
      </c>
      <c r="Q3631">
        <v>14577</v>
      </c>
      <c r="R3631">
        <v>15004</v>
      </c>
      <c r="S3631">
        <v>15460</v>
      </c>
      <c r="T3631">
        <v>15757</v>
      </c>
      <c r="U3631">
        <v>15754</v>
      </c>
      <c r="V3631">
        <v>15613</v>
      </c>
      <c r="W3631">
        <v>15540</v>
      </c>
      <c r="X3631">
        <v>15495</v>
      </c>
      <c r="Y3631">
        <v>15424</v>
      </c>
      <c r="Z3631">
        <v>15310</v>
      </c>
      <c r="AA3631">
        <v>15200</v>
      </c>
      <c r="AB3631">
        <v>15094</v>
      </c>
      <c r="AC3631">
        <v>14973</v>
      </c>
      <c r="AD3631">
        <v>15083</v>
      </c>
      <c r="AE3631" s="22" t="s">
        <v>1</v>
      </c>
    </row>
    <row r="3632" spans="1:31" x14ac:dyDescent="0.2">
      <c r="A3632" s="25" t="s">
        <v>74</v>
      </c>
      <c r="B3632" s="11" t="s">
        <v>74</v>
      </c>
      <c r="C3632" s="12">
        <v>626</v>
      </c>
      <c r="D3632" s="11" t="s">
        <v>74</v>
      </c>
      <c r="E3632" s="11" t="s">
        <v>473</v>
      </c>
      <c r="F3632" s="11" t="s">
        <v>312</v>
      </c>
      <c r="G3632" s="12" t="s">
        <v>359</v>
      </c>
      <c r="H3632">
        <v>11068</v>
      </c>
      <c r="I3632">
        <v>11615</v>
      </c>
      <c r="J3632">
        <v>12189</v>
      </c>
      <c r="K3632">
        <v>12594</v>
      </c>
      <c r="L3632">
        <v>12784</v>
      </c>
      <c r="M3632">
        <v>12860</v>
      </c>
      <c r="N3632">
        <v>12958</v>
      </c>
      <c r="O3632">
        <v>13029</v>
      </c>
      <c r="P3632">
        <v>13190</v>
      </c>
      <c r="Q3632">
        <v>13544</v>
      </c>
      <c r="R3632">
        <v>14022</v>
      </c>
      <c r="S3632">
        <v>14471</v>
      </c>
      <c r="T3632">
        <v>14952</v>
      </c>
      <c r="U3632">
        <v>15240</v>
      </c>
      <c r="V3632">
        <v>15273</v>
      </c>
      <c r="W3632">
        <v>15143</v>
      </c>
      <c r="X3632">
        <v>15060</v>
      </c>
      <c r="Y3632">
        <v>14996</v>
      </c>
      <c r="Z3632">
        <v>14887</v>
      </c>
      <c r="AA3632">
        <v>14752</v>
      </c>
      <c r="AB3632">
        <v>14631</v>
      </c>
      <c r="AC3632">
        <v>14524</v>
      </c>
      <c r="AD3632">
        <v>14404</v>
      </c>
      <c r="AE3632" s="21"/>
    </row>
    <row r="3633" spans="1:31" x14ac:dyDescent="0.2">
      <c r="A3633" s="27" t="s">
        <v>74</v>
      </c>
      <c r="B3633" s="13" t="s">
        <v>74</v>
      </c>
      <c r="C3633" s="14">
        <v>626</v>
      </c>
      <c r="D3633" s="13" t="s">
        <v>74</v>
      </c>
      <c r="E3633" s="13" t="s">
        <v>480</v>
      </c>
      <c r="F3633" s="13" t="s">
        <v>313</v>
      </c>
      <c r="G3633" s="14" t="s">
        <v>359</v>
      </c>
      <c r="H3633">
        <v>11338</v>
      </c>
      <c r="I3633">
        <v>11918</v>
      </c>
      <c r="J3633">
        <v>12524</v>
      </c>
      <c r="K3633">
        <v>12953</v>
      </c>
      <c r="L3633">
        <v>13158</v>
      </c>
      <c r="M3633">
        <v>13244</v>
      </c>
      <c r="N3633">
        <v>13353</v>
      </c>
      <c r="O3633">
        <v>13438</v>
      </c>
      <c r="P3633">
        <v>13605</v>
      </c>
      <c r="Q3633">
        <v>13956</v>
      </c>
      <c r="R3633">
        <v>14426</v>
      </c>
      <c r="S3633">
        <v>14870</v>
      </c>
      <c r="T3633">
        <v>15345</v>
      </c>
      <c r="U3633">
        <v>15630</v>
      </c>
      <c r="V3633">
        <v>15670</v>
      </c>
      <c r="W3633">
        <v>15555</v>
      </c>
      <c r="X3633">
        <v>15488</v>
      </c>
      <c r="Y3633">
        <v>15441</v>
      </c>
      <c r="Z3633">
        <v>15347</v>
      </c>
      <c r="AA3633">
        <v>15225</v>
      </c>
      <c r="AB3633">
        <v>15117</v>
      </c>
      <c r="AC3633">
        <v>15025</v>
      </c>
      <c r="AD3633">
        <v>14921</v>
      </c>
      <c r="AE3633" s="22"/>
    </row>
    <row r="3634" spans="1:31" x14ac:dyDescent="0.2">
      <c r="A3634" s="25" t="s">
        <v>74</v>
      </c>
      <c r="B3634" s="11" t="s">
        <v>74</v>
      </c>
      <c r="C3634" s="12">
        <v>626</v>
      </c>
      <c r="D3634" s="11" t="s">
        <v>74</v>
      </c>
      <c r="E3634" s="11" t="s">
        <v>474</v>
      </c>
      <c r="F3634" s="11" t="s">
        <v>312</v>
      </c>
      <c r="G3634" s="12" t="s">
        <v>341</v>
      </c>
      <c r="H3634">
        <v>10396</v>
      </c>
      <c r="I3634">
        <v>10954</v>
      </c>
      <c r="J3634">
        <v>11506</v>
      </c>
      <c r="K3634">
        <v>12050</v>
      </c>
      <c r="L3634">
        <v>12439</v>
      </c>
      <c r="M3634">
        <v>12629</v>
      </c>
      <c r="N3634">
        <v>12721</v>
      </c>
      <c r="O3634">
        <v>12833</v>
      </c>
      <c r="P3634">
        <v>12888</v>
      </c>
      <c r="Q3634">
        <v>13036</v>
      </c>
      <c r="R3634">
        <v>13392</v>
      </c>
      <c r="S3634">
        <v>13885</v>
      </c>
      <c r="T3634">
        <v>14353</v>
      </c>
      <c r="U3634">
        <v>14829</v>
      </c>
      <c r="V3634">
        <v>15154</v>
      </c>
      <c r="W3634">
        <v>15211</v>
      </c>
      <c r="X3634">
        <v>15086</v>
      </c>
      <c r="Y3634">
        <v>15001</v>
      </c>
      <c r="Z3634">
        <v>14920</v>
      </c>
      <c r="AA3634">
        <v>14800</v>
      </c>
      <c r="AB3634">
        <v>14665</v>
      </c>
      <c r="AC3634">
        <v>14557</v>
      </c>
      <c r="AD3634">
        <v>14467</v>
      </c>
      <c r="AE3634" s="21"/>
    </row>
    <row r="3635" spans="1:31" x14ac:dyDescent="0.2">
      <c r="A3635" s="27" t="s">
        <v>74</v>
      </c>
      <c r="B3635" s="13" t="s">
        <v>74</v>
      </c>
      <c r="C3635" s="14">
        <v>626</v>
      </c>
      <c r="D3635" s="13" t="s">
        <v>74</v>
      </c>
      <c r="E3635" s="13" t="s">
        <v>481</v>
      </c>
      <c r="F3635" s="13" t="s">
        <v>313</v>
      </c>
      <c r="G3635" s="14" t="s">
        <v>341</v>
      </c>
      <c r="H3635">
        <v>10625</v>
      </c>
      <c r="I3635">
        <v>11219</v>
      </c>
      <c r="J3635">
        <v>11802</v>
      </c>
      <c r="K3635">
        <v>12378</v>
      </c>
      <c r="L3635">
        <v>12792</v>
      </c>
      <c r="M3635">
        <v>12997</v>
      </c>
      <c r="N3635">
        <v>13097</v>
      </c>
      <c r="O3635">
        <v>13221</v>
      </c>
      <c r="P3635">
        <v>13290</v>
      </c>
      <c r="Q3635">
        <v>13444</v>
      </c>
      <c r="R3635">
        <v>13796</v>
      </c>
      <c r="S3635">
        <v>14283</v>
      </c>
      <c r="T3635">
        <v>14745</v>
      </c>
      <c r="U3635">
        <v>15213</v>
      </c>
      <c r="V3635">
        <v>15536</v>
      </c>
      <c r="W3635">
        <v>15600</v>
      </c>
      <c r="X3635">
        <v>15491</v>
      </c>
      <c r="Y3635">
        <v>15422</v>
      </c>
      <c r="Z3635">
        <v>15357</v>
      </c>
      <c r="AA3635">
        <v>15251</v>
      </c>
      <c r="AB3635">
        <v>15129</v>
      </c>
      <c r="AC3635">
        <v>15035</v>
      </c>
      <c r="AD3635">
        <v>14961</v>
      </c>
      <c r="AE3635" s="22"/>
    </row>
    <row r="3636" spans="1:31" x14ac:dyDescent="0.2">
      <c r="A3636" s="25" t="s">
        <v>74</v>
      </c>
      <c r="B3636" s="11" t="s">
        <v>74</v>
      </c>
      <c r="C3636" s="12">
        <v>626</v>
      </c>
      <c r="D3636" s="11" t="s">
        <v>74</v>
      </c>
      <c r="E3636" s="11" t="s">
        <v>475</v>
      </c>
      <c r="F3636" s="11" t="s">
        <v>312</v>
      </c>
      <c r="G3636" s="12" t="s">
        <v>334</v>
      </c>
      <c r="H3636">
        <v>9783</v>
      </c>
      <c r="I3636">
        <v>10275</v>
      </c>
      <c r="J3636">
        <v>10837</v>
      </c>
      <c r="K3636">
        <v>11378</v>
      </c>
      <c r="L3636">
        <v>11901</v>
      </c>
      <c r="M3636">
        <v>12282</v>
      </c>
      <c r="N3636">
        <v>12480</v>
      </c>
      <c r="O3636">
        <v>12587</v>
      </c>
      <c r="P3636">
        <v>12704</v>
      </c>
      <c r="Q3636">
        <v>12741</v>
      </c>
      <c r="R3636">
        <v>12882</v>
      </c>
      <c r="S3636">
        <v>13246</v>
      </c>
      <c r="T3636">
        <v>13758</v>
      </c>
      <c r="U3636">
        <v>14227</v>
      </c>
      <c r="V3636">
        <v>14737</v>
      </c>
      <c r="W3636">
        <v>15083</v>
      </c>
      <c r="X3636">
        <v>15143</v>
      </c>
      <c r="Y3636">
        <v>15015</v>
      </c>
      <c r="Z3636">
        <v>14920</v>
      </c>
      <c r="AA3636">
        <v>14826</v>
      </c>
      <c r="AB3636">
        <v>14703</v>
      </c>
      <c r="AC3636">
        <v>14579</v>
      </c>
      <c r="AD3636">
        <v>14489</v>
      </c>
      <c r="AE3636" s="21"/>
    </row>
    <row r="3637" spans="1:31" x14ac:dyDescent="0.2">
      <c r="A3637" s="27" t="s">
        <v>74</v>
      </c>
      <c r="B3637" s="13" t="s">
        <v>74</v>
      </c>
      <c r="C3637" s="14">
        <v>626</v>
      </c>
      <c r="D3637" s="13" t="s">
        <v>74</v>
      </c>
      <c r="E3637" s="13" t="s">
        <v>482</v>
      </c>
      <c r="F3637" s="13" t="s">
        <v>313</v>
      </c>
      <c r="G3637" s="14" t="s">
        <v>334</v>
      </c>
      <c r="H3637">
        <v>9988</v>
      </c>
      <c r="I3637">
        <v>10498</v>
      </c>
      <c r="J3637">
        <v>11097</v>
      </c>
      <c r="K3637">
        <v>11669</v>
      </c>
      <c r="L3637">
        <v>12223</v>
      </c>
      <c r="M3637">
        <v>12628</v>
      </c>
      <c r="N3637">
        <v>12841</v>
      </c>
      <c r="O3637">
        <v>12956</v>
      </c>
      <c r="P3637">
        <v>13085</v>
      </c>
      <c r="Q3637">
        <v>13134</v>
      </c>
      <c r="R3637">
        <v>13281</v>
      </c>
      <c r="S3637">
        <v>13643</v>
      </c>
      <c r="T3637">
        <v>14148</v>
      </c>
      <c r="U3637">
        <v>14611</v>
      </c>
      <c r="V3637">
        <v>15113</v>
      </c>
      <c r="W3637">
        <v>15456</v>
      </c>
      <c r="X3637">
        <v>15524</v>
      </c>
      <c r="Y3637">
        <v>15412</v>
      </c>
      <c r="Z3637">
        <v>15333</v>
      </c>
      <c r="AA3637">
        <v>15255</v>
      </c>
      <c r="AB3637">
        <v>15146</v>
      </c>
      <c r="AC3637">
        <v>15036</v>
      </c>
      <c r="AD3637">
        <v>14960</v>
      </c>
      <c r="AE3637" s="22"/>
    </row>
    <row r="3638" spans="1:31" x14ac:dyDescent="0.2">
      <c r="A3638" s="25" t="s">
        <v>74</v>
      </c>
      <c r="B3638" s="11" t="s">
        <v>74</v>
      </c>
      <c r="C3638" s="12">
        <v>626</v>
      </c>
      <c r="D3638" s="11" t="s">
        <v>74</v>
      </c>
      <c r="E3638" s="11" t="s">
        <v>476</v>
      </c>
      <c r="F3638" s="11" t="s">
        <v>312</v>
      </c>
      <c r="G3638" s="12" t="s">
        <v>345</v>
      </c>
      <c r="H3638">
        <v>9280</v>
      </c>
      <c r="I3638">
        <v>9657</v>
      </c>
      <c r="J3638">
        <v>10151</v>
      </c>
      <c r="K3638">
        <v>10722</v>
      </c>
      <c r="L3638">
        <v>11242</v>
      </c>
      <c r="M3638">
        <v>11751</v>
      </c>
      <c r="N3638">
        <v>12131</v>
      </c>
      <c r="O3638">
        <v>12337</v>
      </c>
      <c r="P3638">
        <v>12470</v>
      </c>
      <c r="Q3638">
        <v>12568</v>
      </c>
      <c r="R3638">
        <v>12592</v>
      </c>
      <c r="S3638">
        <v>12733</v>
      </c>
      <c r="T3638">
        <v>13109</v>
      </c>
      <c r="U3638">
        <v>13629</v>
      </c>
      <c r="V3638">
        <v>14131</v>
      </c>
      <c r="W3638">
        <v>14659</v>
      </c>
      <c r="X3638">
        <v>15005</v>
      </c>
      <c r="Y3638">
        <v>15061</v>
      </c>
      <c r="Z3638">
        <v>14931</v>
      </c>
      <c r="AA3638">
        <v>14823</v>
      </c>
      <c r="AB3638">
        <v>14723</v>
      </c>
      <c r="AC3638">
        <v>14608</v>
      </c>
      <c r="AD3638">
        <v>14500</v>
      </c>
      <c r="AE3638" s="21"/>
    </row>
    <row r="3639" spans="1:31" x14ac:dyDescent="0.2">
      <c r="A3639" s="27" t="s">
        <v>74</v>
      </c>
      <c r="B3639" s="13" t="s">
        <v>74</v>
      </c>
      <c r="C3639" s="14">
        <v>626</v>
      </c>
      <c r="D3639" s="13" t="s">
        <v>74</v>
      </c>
      <c r="E3639" s="13" t="s">
        <v>483</v>
      </c>
      <c r="F3639" s="13" t="s">
        <v>313</v>
      </c>
      <c r="G3639" s="14" t="s">
        <v>345</v>
      </c>
      <c r="H3639">
        <v>9489</v>
      </c>
      <c r="I3639">
        <v>9856</v>
      </c>
      <c r="J3639">
        <v>10368</v>
      </c>
      <c r="K3639">
        <v>10976</v>
      </c>
      <c r="L3639">
        <v>11528</v>
      </c>
      <c r="M3639">
        <v>12066</v>
      </c>
      <c r="N3639">
        <v>12469</v>
      </c>
      <c r="O3639">
        <v>12690</v>
      </c>
      <c r="P3639">
        <v>12832</v>
      </c>
      <c r="Q3639">
        <v>12942</v>
      </c>
      <c r="R3639">
        <v>12977</v>
      </c>
      <c r="S3639">
        <v>13124</v>
      </c>
      <c r="T3639">
        <v>13498</v>
      </c>
      <c r="U3639">
        <v>14012</v>
      </c>
      <c r="V3639">
        <v>14507</v>
      </c>
      <c r="W3639">
        <v>15026</v>
      </c>
      <c r="X3639">
        <v>15369</v>
      </c>
      <c r="Y3639">
        <v>15433</v>
      </c>
      <c r="Z3639">
        <v>15320</v>
      </c>
      <c r="AA3639">
        <v>15227</v>
      </c>
      <c r="AB3639">
        <v>15142</v>
      </c>
      <c r="AC3639">
        <v>15042</v>
      </c>
      <c r="AD3639">
        <v>14949</v>
      </c>
      <c r="AE3639" s="22"/>
    </row>
    <row r="3640" spans="1:31" x14ac:dyDescent="0.2">
      <c r="A3640" s="25" t="s">
        <v>74</v>
      </c>
      <c r="B3640" s="11" t="s">
        <v>74</v>
      </c>
      <c r="C3640" s="12">
        <v>626</v>
      </c>
      <c r="D3640" s="11" t="s">
        <v>74</v>
      </c>
      <c r="E3640" s="11" t="s">
        <v>477</v>
      </c>
      <c r="F3640" s="11" t="s">
        <v>312</v>
      </c>
      <c r="G3640" s="12" t="s">
        <v>339</v>
      </c>
      <c r="H3640">
        <v>8848</v>
      </c>
      <c r="I3640">
        <v>9153</v>
      </c>
      <c r="J3640">
        <v>9528</v>
      </c>
      <c r="K3640">
        <v>10049</v>
      </c>
      <c r="L3640">
        <v>10599</v>
      </c>
      <c r="M3640">
        <v>11105</v>
      </c>
      <c r="N3640">
        <v>11606</v>
      </c>
      <c r="O3640">
        <v>11985</v>
      </c>
      <c r="P3640">
        <v>12233</v>
      </c>
      <c r="Q3640">
        <v>12346</v>
      </c>
      <c r="R3640">
        <v>12432</v>
      </c>
      <c r="S3640">
        <v>12449</v>
      </c>
      <c r="T3640">
        <v>12593</v>
      </c>
      <c r="U3640">
        <v>12979</v>
      </c>
      <c r="V3640">
        <v>13530</v>
      </c>
      <c r="W3640">
        <v>14048</v>
      </c>
      <c r="X3640">
        <v>14575</v>
      </c>
      <c r="Y3640">
        <v>14914</v>
      </c>
      <c r="Z3640">
        <v>14972</v>
      </c>
      <c r="AA3640">
        <v>14829</v>
      </c>
      <c r="AB3640">
        <v>14715</v>
      </c>
      <c r="AC3640">
        <v>14622</v>
      </c>
      <c r="AD3640">
        <v>14520</v>
      </c>
      <c r="AE3640" s="21"/>
    </row>
    <row r="3641" spans="1:31" x14ac:dyDescent="0.2">
      <c r="A3641" s="27" t="s">
        <v>74</v>
      </c>
      <c r="B3641" s="13" t="s">
        <v>74</v>
      </c>
      <c r="C3641" s="14">
        <v>626</v>
      </c>
      <c r="D3641" s="13" t="s">
        <v>74</v>
      </c>
      <c r="E3641" s="13" t="s">
        <v>484</v>
      </c>
      <c r="F3641" s="13" t="s">
        <v>313</v>
      </c>
      <c r="G3641" s="14" t="s">
        <v>339</v>
      </c>
      <c r="H3641">
        <v>9077</v>
      </c>
      <c r="I3641">
        <v>9356</v>
      </c>
      <c r="J3641">
        <v>9721</v>
      </c>
      <c r="K3641">
        <v>10261</v>
      </c>
      <c r="L3641">
        <v>10848</v>
      </c>
      <c r="M3641">
        <v>11384</v>
      </c>
      <c r="N3641">
        <v>11913</v>
      </c>
      <c r="O3641">
        <v>12315</v>
      </c>
      <c r="P3641">
        <v>12580</v>
      </c>
      <c r="Q3641">
        <v>12701</v>
      </c>
      <c r="R3641">
        <v>12797</v>
      </c>
      <c r="S3641">
        <v>12826</v>
      </c>
      <c r="T3641">
        <v>12975</v>
      </c>
      <c r="U3641">
        <v>13360</v>
      </c>
      <c r="V3641">
        <v>13904</v>
      </c>
      <c r="W3641">
        <v>14416</v>
      </c>
      <c r="X3641">
        <v>14933</v>
      </c>
      <c r="Y3641">
        <v>15269</v>
      </c>
      <c r="Z3641">
        <v>15337</v>
      </c>
      <c r="AA3641">
        <v>15209</v>
      </c>
      <c r="AB3641">
        <v>15110</v>
      </c>
      <c r="AC3641">
        <v>15032</v>
      </c>
      <c r="AD3641">
        <v>14945</v>
      </c>
      <c r="AE3641" s="22"/>
    </row>
    <row r="3642" spans="1:31" x14ac:dyDescent="0.2">
      <c r="A3642" s="25" t="s">
        <v>74</v>
      </c>
      <c r="B3642" s="11" t="s">
        <v>74</v>
      </c>
      <c r="C3642" s="12">
        <v>626</v>
      </c>
      <c r="D3642" s="11" t="s">
        <v>74</v>
      </c>
      <c r="E3642" s="11" t="s">
        <v>478</v>
      </c>
      <c r="F3642" s="11" t="s">
        <v>312</v>
      </c>
      <c r="G3642" s="12" t="s">
        <v>352</v>
      </c>
      <c r="H3642">
        <v>8417</v>
      </c>
      <c r="I3642">
        <v>8722</v>
      </c>
      <c r="J3642">
        <v>9023</v>
      </c>
      <c r="K3642">
        <v>9439</v>
      </c>
      <c r="L3642">
        <v>9940</v>
      </c>
      <c r="M3642">
        <v>10475</v>
      </c>
      <c r="N3642">
        <v>10972</v>
      </c>
      <c r="O3642">
        <v>11466</v>
      </c>
      <c r="P3642">
        <v>11893</v>
      </c>
      <c r="Q3642">
        <v>12123</v>
      </c>
      <c r="R3642">
        <v>12221</v>
      </c>
      <c r="S3642">
        <v>12301</v>
      </c>
      <c r="T3642">
        <v>12315</v>
      </c>
      <c r="U3642">
        <v>12462</v>
      </c>
      <c r="V3642">
        <v>12876</v>
      </c>
      <c r="W3642">
        <v>13443</v>
      </c>
      <c r="X3642">
        <v>13960</v>
      </c>
      <c r="Y3642">
        <v>14478</v>
      </c>
      <c r="Z3642">
        <v>14824</v>
      </c>
      <c r="AA3642">
        <v>14867</v>
      </c>
      <c r="AB3642">
        <v>14717</v>
      </c>
      <c r="AC3642">
        <v>14609</v>
      </c>
      <c r="AD3642">
        <v>14527</v>
      </c>
      <c r="AE3642" s="21"/>
    </row>
    <row r="3643" spans="1:31" x14ac:dyDescent="0.2">
      <c r="A3643" s="27" t="s">
        <v>74</v>
      </c>
      <c r="B3643" s="13" t="s">
        <v>74</v>
      </c>
      <c r="C3643" s="14">
        <v>626</v>
      </c>
      <c r="D3643" s="13" t="s">
        <v>74</v>
      </c>
      <c r="E3643" s="13" t="s">
        <v>485</v>
      </c>
      <c r="F3643" s="13" t="s">
        <v>313</v>
      </c>
      <c r="G3643" s="14" t="s">
        <v>352</v>
      </c>
      <c r="H3643">
        <v>16972</v>
      </c>
      <c r="I3643">
        <v>17113</v>
      </c>
      <c r="J3643">
        <v>16868</v>
      </c>
      <c r="K3643">
        <v>16627</v>
      </c>
      <c r="L3643">
        <v>16279</v>
      </c>
      <c r="M3643">
        <v>15921</v>
      </c>
      <c r="N3643">
        <v>15683</v>
      </c>
      <c r="O3643">
        <v>15713</v>
      </c>
      <c r="P3643">
        <v>15712</v>
      </c>
      <c r="Q3643">
        <v>15777</v>
      </c>
      <c r="R3643">
        <v>15926</v>
      </c>
      <c r="S3643">
        <v>16175.999999999998</v>
      </c>
      <c r="T3643">
        <v>16542</v>
      </c>
      <c r="U3643">
        <v>12837</v>
      </c>
      <c r="V3643">
        <v>13249</v>
      </c>
      <c r="W3643">
        <v>13810</v>
      </c>
      <c r="X3643">
        <v>14319</v>
      </c>
      <c r="Y3643">
        <v>14827</v>
      </c>
      <c r="Z3643">
        <v>15171</v>
      </c>
      <c r="AA3643">
        <v>15222</v>
      </c>
      <c r="AB3643">
        <v>15089</v>
      </c>
      <c r="AC3643">
        <v>14996</v>
      </c>
      <c r="AD3643">
        <v>14928</v>
      </c>
      <c r="AE3643" s="22"/>
    </row>
    <row r="3644" spans="1:31" x14ac:dyDescent="0.2">
      <c r="A3644" s="25" t="s">
        <v>74</v>
      </c>
      <c r="B3644" s="11" t="s">
        <v>74</v>
      </c>
      <c r="C3644" s="12">
        <v>626</v>
      </c>
      <c r="D3644" s="11" t="s">
        <v>74</v>
      </c>
      <c r="E3644" s="11" t="s">
        <v>479</v>
      </c>
      <c r="F3644" s="11" t="s">
        <v>312</v>
      </c>
      <c r="G3644" s="12" t="s">
        <v>338</v>
      </c>
      <c r="H3644">
        <v>8028.0000000000009</v>
      </c>
      <c r="I3644">
        <v>8293</v>
      </c>
      <c r="J3644">
        <v>8593</v>
      </c>
      <c r="K3644">
        <v>8944</v>
      </c>
      <c r="L3644">
        <v>9342</v>
      </c>
      <c r="M3644">
        <v>9829</v>
      </c>
      <c r="N3644">
        <v>10355</v>
      </c>
      <c r="O3644">
        <v>10845</v>
      </c>
      <c r="P3644">
        <v>11385</v>
      </c>
      <c r="Q3644">
        <v>11795</v>
      </c>
      <c r="R3644">
        <v>12011</v>
      </c>
      <c r="S3644">
        <v>12103</v>
      </c>
      <c r="T3644">
        <v>12178</v>
      </c>
      <c r="U3644">
        <v>12186</v>
      </c>
      <c r="V3644">
        <v>12358</v>
      </c>
      <c r="W3644">
        <v>12785</v>
      </c>
      <c r="X3644">
        <v>13350</v>
      </c>
      <c r="Y3644">
        <v>13859</v>
      </c>
      <c r="Z3644">
        <v>14388</v>
      </c>
      <c r="AA3644">
        <v>14716</v>
      </c>
      <c r="AB3644">
        <v>14751</v>
      </c>
      <c r="AC3644">
        <v>14607</v>
      </c>
      <c r="AD3644">
        <v>14510</v>
      </c>
      <c r="AE3644" s="21"/>
    </row>
    <row r="3645" spans="1:31" x14ac:dyDescent="0.2">
      <c r="A3645" s="27" t="s">
        <v>74</v>
      </c>
      <c r="B3645" s="13" t="s">
        <v>74</v>
      </c>
      <c r="C3645" s="14">
        <v>626</v>
      </c>
      <c r="D3645" s="13" t="s">
        <v>74</v>
      </c>
      <c r="E3645" s="13" t="s">
        <v>486</v>
      </c>
      <c r="F3645" s="13" t="s">
        <v>313</v>
      </c>
      <c r="G3645" s="14" t="s">
        <v>338</v>
      </c>
      <c r="H3645">
        <v>8304</v>
      </c>
      <c r="I3645">
        <v>8536</v>
      </c>
      <c r="J3645">
        <v>8812</v>
      </c>
      <c r="K3645">
        <v>9137</v>
      </c>
      <c r="L3645">
        <v>9526</v>
      </c>
      <c r="M3645">
        <v>10030</v>
      </c>
      <c r="N3645">
        <v>10591</v>
      </c>
      <c r="O3645">
        <v>11109</v>
      </c>
      <c r="P3645">
        <v>11678</v>
      </c>
      <c r="Q3645">
        <v>12112</v>
      </c>
      <c r="R3645">
        <v>12343</v>
      </c>
      <c r="S3645">
        <v>12443</v>
      </c>
      <c r="T3645">
        <v>12528</v>
      </c>
      <c r="U3645">
        <v>12547</v>
      </c>
      <c r="V3645">
        <v>12726</v>
      </c>
      <c r="W3645">
        <v>13151</v>
      </c>
      <c r="X3645">
        <v>13709</v>
      </c>
      <c r="Y3645">
        <v>14209</v>
      </c>
      <c r="Z3645">
        <v>14730</v>
      </c>
      <c r="AA3645">
        <v>15055</v>
      </c>
      <c r="AB3645">
        <v>15098</v>
      </c>
      <c r="AC3645">
        <v>14970</v>
      </c>
      <c r="AD3645">
        <v>14887</v>
      </c>
      <c r="AE3645" s="22"/>
    </row>
    <row r="3646" spans="1:31" x14ac:dyDescent="0.2">
      <c r="A3646" s="25" t="s">
        <v>74</v>
      </c>
      <c r="B3646" s="11" t="s">
        <v>74</v>
      </c>
      <c r="C3646" s="12">
        <v>626</v>
      </c>
      <c r="D3646" s="11" t="s">
        <v>74</v>
      </c>
      <c r="E3646" s="11" t="s">
        <v>458</v>
      </c>
      <c r="F3646" s="11" t="s">
        <v>312</v>
      </c>
      <c r="G3646" s="12" t="s">
        <v>457</v>
      </c>
      <c r="H3646" s="205">
        <v>58504</v>
      </c>
      <c r="I3646" s="205">
        <v>60861.000000000007</v>
      </c>
      <c r="J3646" s="205">
        <v>62796</v>
      </c>
      <c r="K3646" s="205">
        <v>64090</v>
      </c>
      <c r="L3646" s="205">
        <v>64852.000000000007</v>
      </c>
      <c r="M3646">
        <v>65400.999999999993</v>
      </c>
      <c r="N3646">
        <v>66200</v>
      </c>
      <c r="O3646">
        <v>67479</v>
      </c>
      <c r="P3646">
        <v>68946</v>
      </c>
      <c r="Q3646">
        <v>70783</v>
      </c>
      <c r="R3646">
        <v>72754</v>
      </c>
      <c r="S3646">
        <v>74415</v>
      </c>
      <c r="T3646">
        <v>75478</v>
      </c>
      <c r="U3646">
        <v>75878</v>
      </c>
      <c r="V3646">
        <v>75877</v>
      </c>
      <c r="W3646">
        <v>75562</v>
      </c>
      <c r="X3646">
        <v>75108</v>
      </c>
      <c r="Y3646">
        <v>74666</v>
      </c>
      <c r="Z3646">
        <v>74119.999999999985</v>
      </c>
      <c r="AA3646">
        <v>73471</v>
      </c>
      <c r="AB3646">
        <v>73012</v>
      </c>
      <c r="AC3646">
        <v>73142</v>
      </c>
      <c r="AD3646">
        <v>74056</v>
      </c>
      <c r="AE3646" s="21" t="s">
        <v>1</v>
      </c>
    </row>
    <row r="3647" spans="1:31" x14ac:dyDescent="0.2">
      <c r="A3647" s="27" t="s">
        <v>74</v>
      </c>
      <c r="B3647" s="13" t="s">
        <v>74</v>
      </c>
      <c r="C3647" s="14">
        <v>626</v>
      </c>
      <c r="D3647" s="13" t="s">
        <v>74</v>
      </c>
      <c r="E3647" s="13" t="s">
        <v>456</v>
      </c>
      <c r="F3647" s="13" t="s">
        <v>312</v>
      </c>
      <c r="G3647" s="14" t="s">
        <v>455</v>
      </c>
      <c r="H3647" s="205">
        <v>44356</v>
      </c>
      <c r="I3647" s="205">
        <v>46100</v>
      </c>
      <c r="J3647" s="205">
        <v>48132.000000000007</v>
      </c>
      <c r="K3647" s="205">
        <v>50532</v>
      </c>
      <c r="L3647" s="205">
        <v>53024</v>
      </c>
      <c r="M3647">
        <v>55442.000000000007</v>
      </c>
      <c r="N3647">
        <v>57544</v>
      </c>
      <c r="O3647">
        <v>59220</v>
      </c>
      <c r="P3647">
        <v>60684.999999999993</v>
      </c>
      <c r="Q3647">
        <v>61573</v>
      </c>
      <c r="R3647">
        <v>62137.999999999993</v>
      </c>
      <c r="S3647">
        <v>62832</v>
      </c>
      <c r="T3647">
        <v>63952.999999999985</v>
      </c>
      <c r="U3647">
        <v>65483.000000000007</v>
      </c>
      <c r="V3647">
        <v>67632</v>
      </c>
      <c r="W3647">
        <v>70018</v>
      </c>
      <c r="X3647">
        <v>72033</v>
      </c>
      <c r="Y3647">
        <v>73327</v>
      </c>
      <c r="Z3647">
        <v>74035</v>
      </c>
      <c r="AA3647">
        <v>74061</v>
      </c>
      <c r="AB3647">
        <v>73609.000000000015</v>
      </c>
      <c r="AC3647">
        <v>73025</v>
      </c>
      <c r="AD3647">
        <v>72546</v>
      </c>
      <c r="AE3647" s="22" t="s">
        <v>1</v>
      </c>
    </row>
    <row r="3648" spans="1:31" x14ac:dyDescent="0.2">
      <c r="A3648" s="25" t="s">
        <v>74</v>
      </c>
      <c r="B3648" s="11" t="s">
        <v>74</v>
      </c>
      <c r="C3648" s="12">
        <v>626</v>
      </c>
      <c r="D3648" s="11" t="s">
        <v>74</v>
      </c>
      <c r="E3648" s="11" t="s">
        <v>502</v>
      </c>
      <c r="F3648" s="11" t="s">
        <v>313</v>
      </c>
      <c r="G3648" s="12" t="s">
        <v>457</v>
      </c>
      <c r="H3648" s="205">
        <v>60029</v>
      </c>
      <c r="I3648" s="205">
        <v>62529</v>
      </c>
      <c r="J3648" s="205">
        <v>64579.000000000007</v>
      </c>
      <c r="K3648" s="205">
        <v>65965</v>
      </c>
      <c r="L3648" s="205">
        <v>66800</v>
      </c>
      <c r="M3648">
        <v>67406</v>
      </c>
      <c r="N3648">
        <v>68243</v>
      </c>
      <c r="O3648">
        <v>69549</v>
      </c>
      <c r="P3648">
        <v>71018</v>
      </c>
      <c r="Q3648">
        <v>72838</v>
      </c>
      <c r="R3648">
        <v>74782</v>
      </c>
      <c r="S3648">
        <v>76433</v>
      </c>
      <c r="T3648">
        <v>77508</v>
      </c>
      <c r="U3648">
        <v>77929</v>
      </c>
      <c r="V3648">
        <v>77975</v>
      </c>
      <c r="W3648">
        <v>77729</v>
      </c>
      <c r="X3648">
        <v>77356</v>
      </c>
      <c r="Y3648">
        <v>76993.000000000015</v>
      </c>
      <c r="Z3648">
        <v>76515</v>
      </c>
      <c r="AA3648">
        <v>75933</v>
      </c>
      <c r="AB3648">
        <v>75544.000000000015</v>
      </c>
      <c r="AC3648">
        <v>75746</v>
      </c>
      <c r="AD3648">
        <v>76733</v>
      </c>
      <c r="AE3648" s="21" t="s">
        <v>1</v>
      </c>
    </row>
    <row r="3649" spans="1:31" x14ac:dyDescent="0.2">
      <c r="A3649" s="27" t="s">
        <v>74</v>
      </c>
      <c r="B3649" s="13" t="s">
        <v>74</v>
      </c>
      <c r="C3649" s="14">
        <v>626</v>
      </c>
      <c r="D3649" s="13" t="s">
        <v>74</v>
      </c>
      <c r="E3649" s="13" t="s">
        <v>503</v>
      </c>
      <c r="F3649" s="13" t="s">
        <v>313</v>
      </c>
      <c r="G3649" s="14" t="s">
        <v>338</v>
      </c>
      <c r="H3649" s="205">
        <v>45523</v>
      </c>
      <c r="I3649" s="205">
        <v>47192</v>
      </c>
      <c r="J3649" s="205">
        <v>49218</v>
      </c>
      <c r="K3649" s="205">
        <v>51670.000000000007</v>
      </c>
      <c r="L3649" s="205">
        <v>54272.000000000007</v>
      </c>
      <c r="M3649">
        <v>56825</v>
      </c>
      <c r="N3649">
        <v>59058</v>
      </c>
      <c r="O3649">
        <v>60836</v>
      </c>
      <c r="P3649">
        <v>62391.999999999993</v>
      </c>
      <c r="Q3649">
        <v>63351.000000000007</v>
      </c>
      <c r="R3649">
        <v>63967.000000000015</v>
      </c>
      <c r="S3649">
        <v>64695.000000000007</v>
      </c>
      <c r="T3649">
        <v>65832.000000000015</v>
      </c>
      <c r="U3649">
        <v>67367</v>
      </c>
      <c r="V3649">
        <v>69499.000000000015</v>
      </c>
      <c r="W3649">
        <v>71859</v>
      </c>
      <c r="X3649">
        <v>73854</v>
      </c>
      <c r="Y3649">
        <v>75149.999999999985</v>
      </c>
      <c r="Z3649">
        <v>75890.999999999985</v>
      </c>
      <c r="AA3649">
        <v>75968</v>
      </c>
      <c r="AB3649">
        <v>75585</v>
      </c>
      <c r="AC3649">
        <v>75076.000000000015</v>
      </c>
      <c r="AD3649">
        <v>74669</v>
      </c>
      <c r="AE3649" s="22" t="s">
        <v>1</v>
      </c>
    </row>
    <row r="3650" spans="1:31" x14ac:dyDescent="0.2">
      <c r="A3650" s="25" t="s">
        <v>74</v>
      </c>
      <c r="B3650" s="11" t="s">
        <v>74</v>
      </c>
      <c r="C3650" s="12">
        <v>626</v>
      </c>
      <c r="D3650" s="11" t="s">
        <v>74</v>
      </c>
      <c r="E3650" s="11" t="s">
        <v>504</v>
      </c>
      <c r="F3650" s="11"/>
      <c r="G3650" s="12"/>
      <c r="H3650" s="205">
        <v>0</v>
      </c>
      <c r="I3650" s="205">
        <v>0</v>
      </c>
      <c r="J3650" s="205">
        <v>0</v>
      </c>
      <c r="K3650" s="205">
        <v>0</v>
      </c>
      <c r="L3650" s="205">
        <v>0</v>
      </c>
      <c r="M3650">
        <v>0</v>
      </c>
      <c r="N3650">
        <v>0</v>
      </c>
      <c r="O3650">
        <v>0</v>
      </c>
      <c r="P3650">
        <v>0</v>
      </c>
      <c r="Q3650">
        <v>0</v>
      </c>
      <c r="R3650">
        <v>0</v>
      </c>
      <c r="S3650">
        <v>0</v>
      </c>
      <c r="T3650">
        <v>0</v>
      </c>
      <c r="U3650">
        <v>0</v>
      </c>
      <c r="V3650">
        <v>0</v>
      </c>
      <c r="W3650">
        <v>0</v>
      </c>
      <c r="X3650">
        <v>0</v>
      </c>
      <c r="Y3650">
        <v>0</v>
      </c>
      <c r="Z3650">
        <v>0</v>
      </c>
      <c r="AA3650">
        <v>0</v>
      </c>
      <c r="AB3650">
        <v>0</v>
      </c>
      <c r="AC3650">
        <v>0</v>
      </c>
      <c r="AD3650">
        <v>0</v>
      </c>
      <c r="AE3650" s="21" t="s">
        <v>1</v>
      </c>
    </row>
    <row r="3651" spans="1:31" x14ac:dyDescent="0.2">
      <c r="A3651" s="27" t="s">
        <v>74</v>
      </c>
      <c r="B3651" s="13" t="s">
        <v>74</v>
      </c>
      <c r="C3651" s="14">
        <v>626</v>
      </c>
      <c r="D3651" s="13" t="s">
        <v>74</v>
      </c>
      <c r="E3651" s="13" t="s">
        <v>505</v>
      </c>
      <c r="F3651" s="13"/>
      <c r="G3651" s="14"/>
      <c r="H3651" s="205">
        <v>1055428</v>
      </c>
      <c r="I3651" s="205">
        <v>1074286</v>
      </c>
      <c r="J3651" s="205">
        <v>1093517</v>
      </c>
      <c r="K3651" s="205">
        <v>1113154</v>
      </c>
      <c r="L3651" s="205">
        <v>1133002</v>
      </c>
      <c r="M3651">
        <v>1153288</v>
      </c>
      <c r="N3651">
        <v>1174333</v>
      </c>
      <c r="O3651">
        <v>1196294</v>
      </c>
      <c r="P3651">
        <v>1219289</v>
      </c>
      <c r="Q3651">
        <v>1243260</v>
      </c>
      <c r="R3651">
        <v>1267975</v>
      </c>
      <c r="S3651">
        <v>1293120</v>
      </c>
      <c r="T3651">
        <v>1318442</v>
      </c>
      <c r="U3651">
        <v>1343875</v>
      </c>
      <c r="V3651">
        <v>1369431</v>
      </c>
      <c r="W3651">
        <v>1395057</v>
      </c>
      <c r="X3651">
        <v>1420761</v>
      </c>
      <c r="Y3651">
        <v>1446509</v>
      </c>
      <c r="Z3651">
        <v>1472252</v>
      </c>
      <c r="AA3651">
        <v>1497930</v>
      </c>
      <c r="AB3651">
        <v>1523490</v>
      </c>
      <c r="AC3651">
        <v>1548882</v>
      </c>
      <c r="AD3651">
        <v>1574059</v>
      </c>
      <c r="AE3651" s="22" t="s">
        <v>1</v>
      </c>
    </row>
    <row r="3652" spans="1:31" x14ac:dyDescent="0.2">
      <c r="A3652" s="25" t="s">
        <v>75</v>
      </c>
      <c r="B3652" s="11" t="s">
        <v>75</v>
      </c>
      <c r="C3652" s="12">
        <v>768</v>
      </c>
      <c r="D3652" s="11" t="s">
        <v>75</v>
      </c>
      <c r="E3652" s="11" t="s">
        <v>440</v>
      </c>
      <c r="F3652" s="11" t="s">
        <v>312</v>
      </c>
      <c r="G3652" s="12" t="s">
        <v>319</v>
      </c>
      <c r="H3652" s="205">
        <v>99263</v>
      </c>
      <c r="I3652" s="205">
        <v>101151</v>
      </c>
      <c r="J3652" s="205">
        <v>103556</v>
      </c>
      <c r="K3652" s="205">
        <v>105805</v>
      </c>
      <c r="L3652" s="205">
        <v>107864</v>
      </c>
      <c r="M3652">
        <v>109706</v>
      </c>
      <c r="N3652">
        <v>111124</v>
      </c>
      <c r="O3652">
        <v>112679</v>
      </c>
      <c r="P3652">
        <v>114008</v>
      </c>
      <c r="Q3652">
        <v>115175</v>
      </c>
      <c r="R3652">
        <v>116324</v>
      </c>
      <c r="S3652">
        <v>117928</v>
      </c>
      <c r="T3652">
        <v>119333</v>
      </c>
      <c r="U3652">
        <v>121010</v>
      </c>
      <c r="V3652">
        <v>122719</v>
      </c>
      <c r="W3652">
        <v>124455</v>
      </c>
      <c r="X3652">
        <v>126021</v>
      </c>
      <c r="Y3652">
        <v>127967</v>
      </c>
      <c r="Z3652">
        <v>130219</v>
      </c>
      <c r="AA3652">
        <v>132516</v>
      </c>
      <c r="AB3652">
        <v>134768</v>
      </c>
      <c r="AC3652">
        <v>136475</v>
      </c>
      <c r="AD3652">
        <v>138693</v>
      </c>
      <c r="AE3652" s="21" t="s">
        <v>1</v>
      </c>
    </row>
    <row r="3653" spans="1:31" x14ac:dyDescent="0.2">
      <c r="A3653" s="27" t="s">
        <v>75</v>
      </c>
      <c r="B3653" s="13" t="s">
        <v>75</v>
      </c>
      <c r="C3653" s="14">
        <v>768</v>
      </c>
      <c r="D3653" s="13" t="s">
        <v>75</v>
      </c>
      <c r="E3653" s="13" t="s">
        <v>487</v>
      </c>
      <c r="F3653" s="13" t="s">
        <v>313</v>
      </c>
      <c r="G3653" s="14" t="s">
        <v>319</v>
      </c>
      <c r="H3653" s="205">
        <v>99589</v>
      </c>
      <c r="I3653" s="205">
        <v>101441</v>
      </c>
      <c r="J3653" s="205">
        <v>103896</v>
      </c>
      <c r="K3653" s="205">
        <v>106224</v>
      </c>
      <c r="L3653" s="205">
        <v>108341</v>
      </c>
      <c r="M3653">
        <v>110221</v>
      </c>
      <c r="N3653">
        <v>111631</v>
      </c>
      <c r="O3653">
        <v>113218</v>
      </c>
      <c r="P3653">
        <v>114612</v>
      </c>
      <c r="Q3653">
        <v>115834</v>
      </c>
      <c r="R3653">
        <v>117013</v>
      </c>
      <c r="S3653">
        <v>118530</v>
      </c>
      <c r="T3653">
        <v>119940</v>
      </c>
      <c r="U3653">
        <v>121638</v>
      </c>
      <c r="V3653">
        <v>123353</v>
      </c>
      <c r="W3653">
        <v>125084</v>
      </c>
      <c r="X3653">
        <v>126625</v>
      </c>
      <c r="Y3653">
        <v>128578</v>
      </c>
      <c r="Z3653">
        <v>130901.99999999999</v>
      </c>
      <c r="AA3653">
        <v>133264</v>
      </c>
      <c r="AB3653">
        <v>135559</v>
      </c>
      <c r="AC3653">
        <v>137194</v>
      </c>
      <c r="AD3653">
        <v>139438</v>
      </c>
      <c r="AE3653" s="22" t="s">
        <v>1</v>
      </c>
    </row>
    <row r="3654" spans="1:31" x14ac:dyDescent="0.2">
      <c r="A3654" s="25" t="s">
        <v>75</v>
      </c>
      <c r="B3654" s="11" t="s">
        <v>75</v>
      </c>
      <c r="C3654" s="12">
        <v>768</v>
      </c>
      <c r="D3654" s="11" t="s">
        <v>75</v>
      </c>
      <c r="E3654" s="11" t="s">
        <v>441</v>
      </c>
      <c r="F3654" s="11" t="s">
        <v>312</v>
      </c>
      <c r="G3654" s="12" t="s">
        <v>355</v>
      </c>
      <c r="H3654" s="205">
        <v>95791</v>
      </c>
      <c r="I3654" s="205">
        <v>98378</v>
      </c>
      <c r="J3654" s="205">
        <v>100570</v>
      </c>
      <c r="K3654" s="205">
        <v>102983</v>
      </c>
      <c r="L3654" s="205">
        <v>105222</v>
      </c>
      <c r="M3654">
        <v>107256</v>
      </c>
      <c r="N3654">
        <v>109056</v>
      </c>
      <c r="O3654">
        <v>110614</v>
      </c>
      <c r="P3654">
        <v>112130</v>
      </c>
      <c r="Q3654">
        <v>113420</v>
      </c>
      <c r="R3654">
        <v>114604</v>
      </c>
      <c r="S3654">
        <v>115835</v>
      </c>
      <c r="T3654">
        <v>117294</v>
      </c>
      <c r="U3654">
        <v>118897</v>
      </c>
      <c r="V3654">
        <v>120523</v>
      </c>
      <c r="W3654">
        <v>122170</v>
      </c>
      <c r="X3654">
        <v>123830</v>
      </c>
      <c r="Y3654">
        <v>125492</v>
      </c>
      <c r="Z3654">
        <v>127602</v>
      </c>
      <c r="AA3654">
        <v>129793</v>
      </c>
      <c r="AB3654">
        <v>131988</v>
      </c>
      <c r="AC3654">
        <v>134095</v>
      </c>
      <c r="AD3654">
        <v>136006</v>
      </c>
      <c r="AE3654" s="21" t="s">
        <v>1</v>
      </c>
    </row>
    <row r="3655" spans="1:31" x14ac:dyDescent="0.2">
      <c r="A3655" s="27" t="s">
        <v>75</v>
      </c>
      <c r="B3655" s="13" t="s">
        <v>75</v>
      </c>
      <c r="C3655" s="14">
        <v>768</v>
      </c>
      <c r="D3655" s="13" t="s">
        <v>75</v>
      </c>
      <c r="E3655" s="13" t="s">
        <v>488</v>
      </c>
      <c r="F3655" s="13" t="s">
        <v>313</v>
      </c>
      <c r="G3655" s="14" t="s">
        <v>355</v>
      </c>
      <c r="H3655" s="205">
        <v>96053</v>
      </c>
      <c r="I3655" s="205">
        <v>98683</v>
      </c>
      <c r="J3655" s="205">
        <v>100869</v>
      </c>
      <c r="K3655" s="205">
        <v>103357</v>
      </c>
      <c r="L3655" s="205">
        <v>105654</v>
      </c>
      <c r="M3655">
        <v>107724</v>
      </c>
      <c r="N3655">
        <v>109543</v>
      </c>
      <c r="O3655">
        <v>111105</v>
      </c>
      <c r="P3655">
        <v>112680</v>
      </c>
      <c r="Q3655">
        <v>114025</v>
      </c>
      <c r="R3655">
        <v>115244</v>
      </c>
      <c r="S3655">
        <v>116476</v>
      </c>
      <c r="T3655">
        <v>117885</v>
      </c>
      <c r="U3655">
        <v>119509</v>
      </c>
      <c r="V3655">
        <v>121138</v>
      </c>
      <c r="W3655">
        <v>122773</v>
      </c>
      <c r="X3655">
        <v>124411</v>
      </c>
      <c r="Y3655">
        <v>126047</v>
      </c>
      <c r="Z3655">
        <v>128211.99999999999</v>
      </c>
      <c r="AA3655">
        <v>130455.99999999999</v>
      </c>
      <c r="AB3655">
        <v>132690</v>
      </c>
      <c r="AC3655">
        <v>134807</v>
      </c>
      <c r="AD3655">
        <v>136680</v>
      </c>
      <c r="AE3655" s="22" t="s">
        <v>1</v>
      </c>
    </row>
    <row r="3656" spans="1:31" x14ac:dyDescent="0.2">
      <c r="A3656" s="25" t="s">
        <v>75</v>
      </c>
      <c r="B3656" s="11" t="s">
        <v>75</v>
      </c>
      <c r="C3656" s="12">
        <v>768</v>
      </c>
      <c r="D3656" s="11" t="s">
        <v>75</v>
      </c>
      <c r="E3656" s="11" t="s">
        <v>442</v>
      </c>
      <c r="F3656" s="11" t="s">
        <v>312</v>
      </c>
      <c r="G3656" s="12" t="s">
        <v>317</v>
      </c>
      <c r="H3656" s="205">
        <v>92387</v>
      </c>
      <c r="I3656" s="205">
        <v>95091</v>
      </c>
      <c r="J3656" s="205">
        <v>97511</v>
      </c>
      <c r="K3656" s="205">
        <v>100061</v>
      </c>
      <c r="L3656" s="205">
        <v>102460</v>
      </c>
      <c r="M3656">
        <v>104669</v>
      </c>
      <c r="N3656">
        <v>106653</v>
      </c>
      <c r="O3656">
        <v>108396</v>
      </c>
      <c r="P3656">
        <v>110113</v>
      </c>
      <c r="Q3656">
        <v>111561</v>
      </c>
      <c r="R3656">
        <v>112829</v>
      </c>
      <c r="S3656">
        <v>114045</v>
      </c>
      <c r="T3656">
        <v>115361</v>
      </c>
      <c r="U3656">
        <v>116911</v>
      </c>
      <c r="V3656">
        <v>118473</v>
      </c>
      <c r="W3656">
        <v>120048</v>
      </c>
      <c r="X3656">
        <v>121630</v>
      </c>
      <c r="Y3656">
        <v>123210</v>
      </c>
      <c r="Z3656">
        <v>125181</v>
      </c>
      <c r="AA3656">
        <v>127256</v>
      </c>
      <c r="AB3656">
        <v>129376</v>
      </c>
      <c r="AC3656">
        <v>131463</v>
      </c>
      <c r="AD3656">
        <v>133420</v>
      </c>
      <c r="AE3656" s="21" t="s">
        <v>1</v>
      </c>
    </row>
    <row r="3657" spans="1:31" x14ac:dyDescent="0.2">
      <c r="A3657" s="27" t="s">
        <v>75</v>
      </c>
      <c r="B3657" s="13" t="s">
        <v>75</v>
      </c>
      <c r="C3657" s="14">
        <v>768</v>
      </c>
      <c r="D3657" s="13" t="s">
        <v>75</v>
      </c>
      <c r="E3657" s="13" t="s">
        <v>489</v>
      </c>
      <c r="F3657" s="13" t="s">
        <v>313</v>
      </c>
      <c r="G3657" s="14" t="s">
        <v>317</v>
      </c>
      <c r="H3657" s="205">
        <v>92605</v>
      </c>
      <c r="I3657" s="205">
        <v>95359</v>
      </c>
      <c r="J3657" s="205">
        <v>97787</v>
      </c>
      <c r="K3657" s="205">
        <v>100408</v>
      </c>
      <c r="L3657" s="205">
        <v>102863</v>
      </c>
      <c r="M3657">
        <v>105109</v>
      </c>
      <c r="N3657">
        <v>107114</v>
      </c>
      <c r="O3657">
        <v>108862</v>
      </c>
      <c r="P3657">
        <v>110631</v>
      </c>
      <c r="Q3657">
        <v>112132</v>
      </c>
      <c r="R3657">
        <v>113440</v>
      </c>
      <c r="S3657">
        <v>114667</v>
      </c>
      <c r="T3657">
        <v>115951</v>
      </c>
      <c r="U3657">
        <v>117522</v>
      </c>
      <c r="V3657">
        <v>119087</v>
      </c>
      <c r="W3657">
        <v>120648</v>
      </c>
      <c r="X3657">
        <v>122202</v>
      </c>
      <c r="Y3657">
        <v>123744</v>
      </c>
      <c r="Z3657">
        <v>125752</v>
      </c>
      <c r="AA3657">
        <v>127868</v>
      </c>
      <c r="AB3657">
        <v>130020.00000000001</v>
      </c>
      <c r="AC3657">
        <v>132117</v>
      </c>
      <c r="AD3657">
        <v>134050</v>
      </c>
      <c r="AE3657" s="22" t="s">
        <v>1</v>
      </c>
    </row>
    <row r="3658" spans="1:31" x14ac:dyDescent="0.2">
      <c r="A3658" s="25" t="s">
        <v>75</v>
      </c>
      <c r="B3658" s="11" t="s">
        <v>75</v>
      </c>
      <c r="C3658" s="12">
        <v>768</v>
      </c>
      <c r="D3658" s="11" t="s">
        <v>75</v>
      </c>
      <c r="E3658" s="11" t="s">
        <v>443</v>
      </c>
      <c r="F3658" s="11" t="s">
        <v>312</v>
      </c>
      <c r="G3658" s="12" t="s">
        <v>356</v>
      </c>
      <c r="H3658" s="205">
        <v>89071</v>
      </c>
      <c r="I3658" s="205">
        <v>91831</v>
      </c>
      <c r="J3658" s="205">
        <v>94409</v>
      </c>
      <c r="K3658" s="205">
        <v>97070</v>
      </c>
      <c r="L3658" s="205">
        <v>99602</v>
      </c>
      <c r="M3658">
        <v>101967</v>
      </c>
      <c r="N3658">
        <v>104122</v>
      </c>
      <c r="O3658">
        <v>106041</v>
      </c>
      <c r="P3658">
        <v>107974</v>
      </c>
      <c r="Q3658">
        <v>109593</v>
      </c>
      <c r="R3658">
        <v>110989</v>
      </c>
      <c r="S3658">
        <v>112251</v>
      </c>
      <c r="T3658">
        <v>113503</v>
      </c>
      <c r="U3658">
        <v>115021</v>
      </c>
      <c r="V3658">
        <v>116540</v>
      </c>
      <c r="W3658">
        <v>118061</v>
      </c>
      <c r="X3658">
        <v>119582</v>
      </c>
      <c r="Y3658">
        <v>121096</v>
      </c>
      <c r="Z3658">
        <v>122928</v>
      </c>
      <c r="AA3658">
        <v>124889</v>
      </c>
      <c r="AB3658">
        <v>126920</v>
      </c>
      <c r="AC3658">
        <v>128961.99999999999</v>
      </c>
      <c r="AD3658">
        <v>130935</v>
      </c>
      <c r="AE3658" s="21" t="s">
        <v>1</v>
      </c>
    </row>
    <row r="3659" spans="1:31" x14ac:dyDescent="0.2">
      <c r="A3659" s="27" t="s">
        <v>75</v>
      </c>
      <c r="B3659" s="13" t="s">
        <v>75</v>
      </c>
      <c r="C3659" s="14">
        <v>768</v>
      </c>
      <c r="D3659" s="13" t="s">
        <v>75</v>
      </c>
      <c r="E3659" s="13" t="s">
        <v>490</v>
      </c>
      <c r="F3659" s="13" t="s">
        <v>313</v>
      </c>
      <c r="G3659" s="14" t="s">
        <v>356</v>
      </c>
      <c r="H3659" s="205">
        <v>89260</v>
      </c>
      <c r="I3659" s="205">
        <v>92076</v>
      </c>
      <c r="J3659" s="205">
        <v>94673</v>
      </c>
      <c r="K3659" s="205">
        <v>97403</v>
      </c>
      <c r="L3659" s="205">
        <v>99989</v>
      </c>
      <c r="M3659">
        <v>102394</v>
      </c>
      <c r="N3659">
        <v>104572</v>
      </c>
      <c r="O3659">
        <v>106500</v>
      </c>
      <c r="P3659">
        <v>108479</v>
      </c>
      <c r="Q3659">
        <v>110147</v>
      </c>
      <c r="R3659">
        <v>111585</v>
      </c>
      <c r="S3659">
        <v>112866</v>
      </c>
      <c r="T3659">
        <v>114102</v>
      </c>
      <c r="U3659">
        <v>115644</v>
      </c>
      <c r="V3659">
        <v>117168</v>
      </c>
      <c r="W3659">
        <v>118676</v>
      </c>
      <c r="X3659">
        <v>120166</v>
      </c>
      <c r="Y3659">
        <v>121636</v>
      </c>
      <c r="Z3659">
        <v>123488</v>
      </c>
      <c r="AA3659">
        <v>125477</v>
      </c>
      <c r="AB3659">
        <v>127532</v>
      </c>
      <c r="AC3659">
        <v>129585.00000000001</v>
      </c>
      <c r="AD3659">
        <v>131540</v>
      </c>
      <c r="AE3659" s="22" t="s">
        <v>1</v>
      </c>
    </row>
    <row r="3660" spans="1:31" x14ac:dyDescent="0.2">
      <c r="A3660" s="25" t="s">
        <v>75</v>
      </c>
      <c r="B3660" s="11" t="s">
        <v>75</v>
      </c>
      <c r="C3660" s="12">
        <v>768</v>
      </c>
      <c r="D3660" s="11" t="s">
        <v>75</v>
      </c>
      <c r="E3660" s="11" t="s">
        <v>444</v>
      </c>
      <c r="F3660" s="11" t="s">
        <v>312</v>
      </c>
      <c r="G3660" s="12" t="s">
        <v>327</v>
      </c>
      <c r="H3660" s="205">
        <v>85859</v>
      </c>
      <c r="I3660" s="205">
        <v>88621</v>
      </c>
      <c r="J3660" s="205">
        <v>91292</v>
      </c>
      <c r="K3660" s="205">
        <v>94038</v>
      </c>
      <c r="L3660" s="205">
        <v>96676</v>
      </c>
      <c r="M3660">
        <v>99171</v>
      </c>
      <c r="N3660">
        <v>101480</v>
      </c>
      <c r="O3660">
        <v>103565</v>
      </c>
      <c r="P3660">
        <v>105729</v>
      </c>
      <c r="Q3660">
        <v>107533</v>
      </c>
      <c r="R3660">
        <v>109070</v>
      </c>
      <c r="S3660">
        <v>110429</v>
      </c>
      <c r="T3660">
        <v>111688</v>
      </c>
      <c r="U3660">
        <v>113196</v>
      </c>
      <c r="V3660">
        <v>114693</v>
      </c>
      <c r="W3660">
        <v>116180</v>
      </c>
      <c r="X3660">
        <v>117658</v>
      </c>
      <c r="Y3660">
        <v>119122</v>
      </c>
      <c r="Z3660">
        <v>120817</v>
      </c>
      <c r="AA3660">
        <v>122664</v>
      </c>
      <c r="AB3660">
        <v>124606</v>
      </c>
      <c r="AC3660">
        <v>126585</v>
      </c>
      <c r="AD3660">
        <v>128544.99999999999</v>
      </c>
      <c r="AE3660" s="21" t="s">
        <v>1</v>
      </c>
    </row>
    <row r="3661" spans="1:31" x14ac:dyDescent="0.2">
      <c r="A3661" s="27" t="s">
        <v>75</v>
      </c>
      <c r="B3661" s="13" t="s">
        <v>75</v>
      </c>
      <c r="C3661" s="14">
        <v>768</v>
      </c>
      <c r="D3661" s="13" t="s">
        <v>75</v>
      </c>
      <c r="E3661" s="13" t="s">
        <v>491</v>
      </c>
      <c r="F3661" s="13" t="s">
        <v>313</v>
      </c>
      <c r="G3661" s="14" t="s">
        <v>327</v>
      </c>
      <c r="H3661" s="205">
        <v>86032</v>
      </c>
      <c r="I3661" s="205">
        <v>88855</v>
      </c>
      <c r="J3661" s="205">
        <v>91556</v>
      </c>
      <c r="K3661" s="205">
        <v>94370</v>
      </c>
      <c r="L3661" s="205">
        <v>97061</v>
      </c>
      <c r="M3661">
        <v>99595</v>
      </c>
      <c r="N3661">
        <v>101931</v>
      </c>
      <c r="O3661">
        <v>104030</v>
      </c>
      <c r="P3661">
        <v>106235</v>
      </c>
      <c r="Q3661">
        <v>108085</v>
      </c>
      <c r="R3661">
        <v>109664</v>
      </c>
      <c r="S3661">
        <v>111050</v>
      </c>
      <c r="T3661">
        <v>112306</v>
      </c>
      <c r="U3661">
        <v>113844</v>
      </c>
      <c r="V3661">
        <v>115347</v>
      </c>
      <c r="W3661">
        <v>116823</v>
      </c>
      <c r="X3661">
        <v>118272</v>
      </c>
      <c r="Y3661">
        <v>119690</v>
      </c>
      <c r="Z3661">
        <v>121390</v>
      </c>
      <c r="AA3661">
        <v>123252</v>
      </c>
      <c r="AB3661">
        <v>125211</v>
      </c>
      <c r="AC3661">
        <v>127198</v>
      </c>
      <c r="AD3661">
        <v>129145.00000000001</v>
      </c>
      <c r="AE3661" s="22" t="s">
        <v>1</v>
      </c>
    </row>
    <row r="3662" spans="1:31" x14ac:dyDescent="0.2">
      <c r="A3662" s="25" t="s">
        <v>75</v>
      </c>
      <c r="B3662" s="11" t="s">
        <v>75</v>
      </c>
      <c r="C3662" s="12">
        <v>768</v>
      </c>
      <c r="D3662" s="11" t="s">
        <v>75</v>
      </c>
      <c r="E3662" s="11" t="s">
        <v>445</v>
      </c>
      <c r="F3662" s="11" t="s">
        <v>312</v>
      </c>
      <c r="G3662" s="12" t="s">
        <v>320</v>
      </c>
      <c r="H3662" s="205">
        <v>82754</v>
      </c>
      <c r="I3662" s="205">
        <v>85485</v>
      </c>
      <c r="J3662" s="205">
        <v>88189</v>
      </c>
      <c r="K3662" s="205">
        <v>90976</v>
      </c>
      <c r="L3662" s="205">
        <v>93713</v>
      </c>
      <c r="M3662">
        <v>96310</v>
      </c>
      <c r="N3662">
        <v>98745</v>
      </c>
      <c r="O3662">
        <v>100983</v>
      </c>
      <c r="P3662">
        <v>103334</v>
      </c>
      <c r="Q3662">
        <v>105398</v>
      </c>
      <c r="R3662">
        <v>107089</v>
      </c>
      <c r="S3662">
        <v>108559</v>
      </c>
      <c r="T3662">
        <v>109885</v>
      </c>
      <c r="U3662">
        <v>111408</v>
      </c>
      <c r="V3662">
        <v>112901</v>
      </c>
      <c r="W3662">
        <v>114376</v>
      </c>
      <c r="X3662">
        <v>115829</v>
      </c>
      <c r="Y3662">
        <v>117260</v>
      </c>
      <c r="Z3662">
        <v>118847</v>
      </c>
      <c r="AA3662">
        <v>120556</v>
      </c>
      <c r="AB3662">
        <v>122409</v>
      </c>
      <c r="AC3662">
        <v>124326</v>
      </c>
      <c r="AD3662">
        <v>126249</v>
      </c>
      <c r="AE3662" s="21" t="s">
        <v>1</v>
      </c>
    </row>
    <row r="3663" spans="1:31" x14ac:dyDescent="0.2">
      <c r="A3663" s="27" t="s">
        <v>75</v>
      </c>
      <c r="B3663" s="13" t="s">
        <v>75</v>
      </c>
      <c r="C3663" s="14">
        <v>768</v>
      </c>
      <c r="D3663" s="13" t="s">
        <v>75</v>
      </c>
      <c r="E3663" s="13" t="s">
        <v>492</v>
      </c>
      <c r="F3663" s="13" t="s">
        <v>313</v>
      </c>
      <c r="G3663" s="14" t="s">
        <v>320</v>
      </c>
      <c r="H3663" s="205">
        <v>82924</v>
      </c>
      <c r="I3663" s="205">
        <v>85717</v>
      </c>
      <c r="J3663" s="205">
        <v>88459</v>
      </c>
      <c r="K3663" s="205">
        <v>91311</v>
      </c>
      <c r="L3663" s="205">
        <v>94107</v>
      </c>
      <c r="M3663">
        <v>96742</v>
      </c>
      <c r="N3663">
        <v>99207</v>
      </c>
      <c r="O3663">
        <v>101465</v>
      </c>
      <c r="P3663">
        <v>103851</v>
      </c>
      <c r="Q3663">
        <v>105960</v>
      </c>
      <c r="R3663">
        <v>107693</v>
      </c>
      <c r="S3663">
        <v>109193</v>
      </c>
      <c r="T3663">
        <v>110528</v>
      </c>
      <c r="U3663">
        <v>112083</v>
      </c>
      <c r="V3663">
        <v>113595</v>
      </c>
      <c r="W3663">
        <v>115059</v>
      </c>
      <c r="X3663">
        <v>116486</v>
      </c>
      <c r="Y3663">
        <v>117874</v>
      </c>
      <c r="Z3663">
        <v>119452</v>
      </c>
      <c r="AA3663">
        <v>121165</v>
      </c>
      <c r="AB3663">
        <v>123026</v>
      </c>
      <c r="AC3663">
        <v>124946</v>
      </c>
      <c r="AD3663">
        <v>126859</v>
      </c>
      <c r="AE3663" s="22" t="s">
        <v>1</v>
      </c>
    </row>
    <row r="3664" spans="1:31" x14ac:dyDescent="0.2">
      <c r="A3664" s="25" t="s">
        <v>75</v>
      </c>
      <c r="B3664" s="11" t="s">
        <v>75</v>
      </c>
      <c r="C3664" s="12">
        <v>768</v>
      </c>
      <c r="D3664" s="11" t="s">
        <v>75</v>
      </c>
      <c r="E3664" s="11" t="s">
        <v>446</v>
      </c>
      <c r="F3664" s="11" t="s">
        <v>312</v>
      </c>
      <c r="G3664" s="12" t="s">
        <v>326</v>
      </c>
      <c r="H3664" s="205">
        <v>79761</v>
      </c>
      <c r="I3664" s="205">
        <v>82426</v>
      </c>
      <c r="J3664" s="205">
        <v>85128</v>
      </c>
      <c r="K3664" s="205">
        <v>87903</v>
      </c>
      <c r="L3664" s="205">
        <v>90705</v>
      </c>
      <c r="M3664">
        <v>93416</v>
      </c>
      <c r="N3664">
        <v>95949</v>
      </c>
      <c r="O3664">
        <v>98311</v>
      </c>
      <c r="P3664">
        <v>100777</v>
      </c>
      <c r="Q3664">
        <v>103085</v>
      </c>
      <c r="R3664">
        <v>105064</v>
      </c>
      <c r="S3664">
        <v>106657</v>
      </c>
      <c r="T3664">
        <v>108063</v>
      </c>
      <c r="U3664">
        <v>109626</v>
      </c>
      <c r="V3664">
        <v>111139</v>
      </c>
      <c r="W3664">
        <v>112618</v>
      </c>
      <c r="X3664">
        <v>114067</v>
      </c>
      <c r="Y3664">
        <v>115484</v>
      </c>
      <c r="Z3664">
        <v>117005</v>
      </c>
      <c r="AA3664">
        <v>118590</v>
      </c>
      <c r="AB3664">
        <v>120303</v>
      </c>
      <c r="AC3664">
        <v>122157</v>
      </c>
      <c r="AD3664">
        <v>124043</v>
      </c>
      <c r="AE3664" s="21" t="s">
        <v>1</v>
      </c>
    </row>
    <row r="3665" spans="1:31" x14ac:dyDescent="0.2">
      <c r="A3665" s="27" t="s">
        <v>75</v>
      </c>
      <c r="B3665" s="13" t="s">
        <v>75</v>
      </c>
      <c r="C3665" s="14">
        <v>768</v>
      </c>
      <c r="D3665" s="13" t="s">
        <v>75</v>
      </c>
      <c r="E3665" s="13" t="s">
        <v>493</v>
      </c>
      <c r="F3665" s="13" t="s">
        <v>313</v>
      </c>
      <c r="G3665" s="14" t="s">
        <v>326</v>
      </c>
      <c r="H3665" s="205">
        <v>79938</v>
      </c>
      <c r="I3665" s="205">
        <v>82664</v>
      </c>
      <c r="J3665" s="205">
        <v>85410</v>
      </c>
      <c r="K3665" s="205">
        <v>88240</v>
      </c>
      <c r="L3665" s="205">
        <v>91105</v>
      </c>
      <c r="M3665">
        <v>93867</v>
      </c>
      <c r="N3665">
        <v>96430</v>
      </c>
      <c r="O3665">
        <v>98816</v>
      </c>
      <c r="P3665">
        <v>101308</v>
      </c>
      <c r="Q3665">
        <v>103661</v>
      </c>
      <c r="R3665">
        <v>105686</v>
      </c>
      <c r="S3665">
        <v>107312</v>
      </c>
      <c r="T3665">
        <v>108734</v>
      </c>
      <c r="U3665">
        <v>110324</v>
      </c>
      <c r="V3665">
        <v>111868</v>
      </c>
      <c r="W3665">
        <v>113355</v>
      </c>
      <c r="X3665">
        <v>114780</v>
      </c>
      <c r="Y3665">
        <v>116155</v>
      </c>
      <c r="Z3665">
        <v>117655</v>
      </c>
      <c r="AA3665">
        <v>119234</v>
      </c>
      <c r="AB3665">
        <v>120948</v>
      </c>
      <c r="AC3665">
        <v>122800</v>
      </c>
      <c r="AD3665">
        <v>124677</v>
      </c>
      <c r="AE3665" s="22" t="s">
        <v>1</v>
      </c>
    </row>
    <row r="3666" spans="1:31" x14ac:dyDescent="0.2">
      <c r="A3666" s="25" t="s">
        <v>75</v>
      </c>
      <c r="B3666" s="11" t="s">
        <v>75</v>
      </c>
      <c r="C3666" s="12">
        <v>768</v>
      </c>
      <c r="D3666" s="11" t="s">
        <v>75</v>
      </c>
      <c r="E3666" s="11" t="s">
        <v>447</v>
      </c>
      <c r="F3666" s="11" t="s">
        <v>312</v>
      </c>
      <c r="G3666" s="12" t="s">
        <v>318</v>
      </c>
      <c r="H3666" s="205">
        <v>76970</v>
      </c>
      <c r="I3666" s="205">
        <v>79448</v>
      </c>
      <c r="J3666" s="205">
        <v>82114</v>
      </c>
      <c r="K3666" s="205">
        <v>84854</v>
      </c>
      <c r="L3666" s="205">
        <v>87660</v>
      </c>
      <c r="M3666">
        <v>90459</v>
      </c>
      <c r="N3666">
        <v>93122</v>
      </c>
      <c r="O3666">
        <v>95580</v>
      </c>
      <c r="P3666">
        <v>98092</v>
      </c>
      <c r="Q3666">
        <v>100553</v>
      </c>
      <c r="R3666">
        <v>102833</v>
      </c>
      <c r="S3666">
        <v>104741</v>
      </c>
      <c r="T3666">
        <v>106240</v>
      </c>
      <c r="U3666">
        <v>107820</v>
      </c>
      <c r="V3666">
        <v>109378</v>
      </c>
      <c r="W3666">
        <v>110882</v>
      </c>
      <c r="X3666">
        <v>112342</v>
      </c>
      <c r="Y3666">
        <v>113764</v>
      </c>
      <c r="Z3666">
        <v>115254</v>
      </c>
      <c r="AA3666">
        <v>116767</v>
      </c>
      <c r="AB3666">
        <v>118342</v>
      </c>
      <c r="AC3666">
        <v>120053</v>
      </c>
      <c r="AD3666">
        <v>121902</v>
      </c>
      <c r="AE3666" s="21" t="s">
        <v>1</v>
      </c>
    </row>
    <row r="3667" spans="1:31" x14ac:dyDescent="0.2">
      <c r="A3667" s="27" t="s">
        <v>75</v>
      </c>
      <c r="B3667" s="13" t="s">
        <v>75</v>
      </c>
      <c r="C3667" s="14">
        <v>768</v>
      </c>
      <c r="D3667" s="13" t="s">
        <v>75</v>
      </c>
      <c r="E3667" s="13" t="s">
        <v>494</v>
      </c>
      <c r="F3667" s="13" t="s">
        <v>313</v>
      </c>
      <c r="G3667" s="14" t="s">
        <v>318</v>
      </c>
      <c r="H3667" s="205">
        <v>77151</v>
      </c>
      <c r="I3667" s="205">
        <v>79701</v>
      </c>
      <c r="J3667" s="205">
        <v>82413</v>
      </c>
      <c r="K3667" s="205">
        <v>85194</v>
      </c>
      <c r="L3667" s="205">
        <v>88059</v>
      </c>
      <c r="M3667">
        <v>90922</v>
      </c>
      <c r="N3667">
        <v>93633</v>
      </c>
      <c r="O3667">
        <v>96115</v>
      </c>
      <c r="P3667">
        <v>98641</v>
      </c>
      <c r="Q3667">
        <v>101142</v>
      </c>
      <c r="R3667">
        <v>103473</v>
      </c>
      <c r="S3667">
        <v>105424</v>
      </c>
      <c r="T3667">
        <v>106943</v>
      </c>
      <c r="U3667">
        <v>108539</v>
      </c>
      <c r="V3667">
        <v>110130</v>
      </c>
      <c r="W3667">
        <v>111663</v>
      </c>
      <c r="X3667">
        <v>113123</v>
      </c>
      <c r="Y3667">
        <v>114505</v>
      </c>
      <c r="Z3667">
        <v>115959</v>
      </c>
      <c r="AA3667">
        <v>117456</v>
      </c>
      <c r="AB3667">
        <v>119025</v>
      </c>
      <c r="AC3667">
        <v>120732</v>
      </c>
      <c r="AD3667">
        <v>122570</v>
      </c>
      <c r="AE3667" s="22" t="s">
        <v>1</v>
      </c>
    </row>
    <row r="3668" spans="1:31" x14ac:dyDescent="0.2">
      <c r="A3668" s="25" t="s">
        <v>75</v>
      </c>
      <c r="B3668" s="11" t="s">
        <v>75</v>
      </c>
      <c r="C3668" s="12">
        <v>768</v>
      </c>
      <c r="D3668" s="11" t="s">
        <v>75</v>
      </c>
      <c r="E3668" s="11" t="s">
        <v>448</v>
      </c>
      <c r="F3668" s="11" t="s">
        <v>312</v>
      </c>
      <c r="G3668" s="12" t="s">
        <v>333</v>
      </c>
      <c r="H3668" s="205">
        <v>74429</v>
      </c>
      <c r="I3668" s="205">
        <v>76673</v>
      </c>
      <c r="J3668" s="205">
        <v>79152</v>
      </c>
      <c r="K3668" s="205">
        <v>81853</v>
      </c>
      <c r="L3668" s="205">
        <v>84622</v>
      </c>
      <c r="M3668">
        <v>87442</v>
      </c>
      <c r="N3668">
        <v>90218</v>
      </c>
      <c r="O3668">
        <v>92822</v>
      </c>
      <c r="P3668">
        <v>95362</v>
      </c>
      <c r="Q3668">
        <v>97856</v>
      </c>
      <c r="R3668">
        <v>100326</v>
      </c>
      <c r="S3668">
        <v>102593</v>
      </c>
      <c r="T3668">
        <v>104434</v>
      </c>
      <c r="U3668">
        <v>106006</v>
      </c>
      <c r="V3668">
        <v>107587</v>
      </c>
      <c r="W3668">
        <v>109141</v>
      </c>
      <c r="X3668">
        <v>110633</v>
      </c>
      <c r="Y3668">
        <v>112072</v>
      </c>
      <c r="Z3668">
        <v>113547</v>
      </c>
      <c r="AA3668">
        <v>115042</v>
      </c>
      <c r="AB3668">
        <v>116537</v>
      </c>
      <c r="AC3668">
        <v>118095</v>
      </c>
      <c r="AD3668">
        <v>119801</v>
      </c>
      <c r="AE3668" s="21" t="s">
        <v>1</v>
      </c>
    </row>
    <row r="3669" spans="1:31" x14ac:dyDescent="0.2">
      <c r="A3669" s="27" t="s">
        <v>75</v>
      </c>
      <c r="B3669" s="13" t="s">
        <v>75</v>
      </c>
      <c r="C3669" s="14">
        <v>768</v>
      </c>
      <c r="D3669" s="13" t="s">
        <v>75</v>
      </c>
      <c r="E3669" s="13" t="s">
        <v>495</v>
      </c>
      <c r="F3669" s="13" t="s">
        <v>313</v>
      </c>
      <c r="G3669" s="14" t="s">
        <v>333</v>
      </c>
      <c r="H3669" s="205">
        <v>74606</v>
      </c>
      <c r="I3669" s="205">
        <v>76932</v>
      </c>
      <c r="J3669" s="205">
        <v>79472</v>
      </c>
      <c r="K3669" s="205">
        <v>82198</v>
      </c>
      <c r="L3669" s="205">
        <v>85013</v>
      </c>
      <c r="M3669">
        <v>87899</v>
      </c>
      <c r="N3669">
        <v>90744</v>
      </c>
      <c r="O3669">
        <v>93396</v>
      </c>
      <c r="P3669">
        <v>95935</v>
      </c>
      <c r="Q3669">
        <v>98456</v>
      </c>
      <c r="R3669">
        <v>100976</v>
      </c>
      <c r="S3669">
        <v>103296</v>
      </c>
      <c r="T3669">
        <v>105173</v>
      </c>
      <c r="U3669">
        <v>106750</v>
      </c>
      <c r="V3669">
        <v>108351</v>
      </c>
      <c r="W3669">
        <v>109944</v>
      </c>
      <c r="X3669">
        <v>111466</v>
      </c>
      <c r="Y3669">
        <v>112897</v>
      </c>
      <c r="Z3669">
        <v>114316</v>
      </c>
      <c r="AA3669">
        <v>115782</v>
      </c>
      <c r="AB3669">
        <v>117265</v>
      </c>
      <c r="AC3669">
        <v>118816</v>
      </c>
      <c r="AD3669">
        <v>120512</v>
      </c>
      <c r="AE3669" s="22" t="s">
        <v>1</v>
      </c>
    </row>
    <row r="3670" spans="1:31" x14ac:dyDescent="0.2">
      <c r="A3670" s="25" t="s">
        <v>75</v>
      </c>
      <c r="B3670" s="11" t="s">
        <v>75</v>
      </c>
      <c r="C3670" s="12">
        <v>768</v>
      </c>
      <c r="D3670" s="11" t="s">
        <v>75</v>
      </c>
      <c r="E3670" s="11" t="s">
        <v>449</v>
      </c>
      <c r="F3670" s="11" t="s">
        <v>312</v>
      </c>
      <c r="G3670" s="12" t="s">
        <v>340</v>
      </c>
      <c r="H3670" s="205">
        <v>72111</v>
      </c>
      <c r="I3670" s="205">
        <v>74163</v>
      </c>
      <c r="J3670" s="205">
        <v>76392</v>
      </c>
      <c r="K3670" s="205">
        <v>78900</v>
      </c>
      <c r="L3670" s="205">
        <v>81631</v>
      </c>
      <c r="M3670">
        <v>84414</v>
      </c>
      <c r="N3670">
        <v>87228</v>
      </c>
      <c r="O3670">
        <v>89970</v>
      </c>
      <c r="P3670">
        <v>92612</v>
      </c>
      <c r="Q3670">
        <v>95129</v>
      </c>
      <c r="R3670">
        <v>97617</v>
      </c>
      <c r="S3670">
        <v>100110</v>
      </c>
      <c r="T3670">
        <v>102367</v>
      </c>
      <c r="U3670">
        <v>104206</v>
      </c>
      <c r="V3670">
        <v>105783</v>
      </c>
      <c r="W3670">
        <v>107365</v>
      </c>
      <c r="X3670">
        <v>108913</v>
      </c>
      <c r="Y3670">
        <v>110389</v>
      </c>
      <c r="Z3670">
        <v>111859</v>
      </c>
      <c r="AA3670">
        <v>113346</v>
      </c>
      <c r="AB3670">
        <v>114838</v>
      </c>
      <c r="AC3670">
        <v>116310</v>
      </c>
      <c r="AD3670">
        <v>117847</v>
      </c>
      <c r="AE3670" s="21" t="s">
        <v>1</v>
      </c>
    </row>
    <row r="3671" spans="1:31" x14ac:dyDescent="0.2">
      <c r="A3671" s="27" t="s">
        <v>75</v>
      </c>
      <c r="B3671" s="13" t="s">
        <v>75</v>
      </c>
      <c r="C3671" s="14">
        <v>768</v>
      </c>
      <c r="D3671" s="13" t="s">
        <v>75</v>
      </c>
      <c r="E3671" s="13" t="s">
        <v>496</v>
      </c>
      <c r="F3671" s="13" t="s">
        <v>313</v>
      </c>
      <c r="G3671" s="14" t="s">
        <v>340</v>
      </c>
      <c r="H3671" s="205">
        <v>72277</v>
      </c>
      <c r="I3671" s="205">
        <v>74412</v>
      </c>
      <c r="J3671" s="205">
        <v>76721</v>
      </c>
      <c r="K3671" s="205">
        <v>79256</v>
      </c>
      <c r="L3671" s="205">
        <v>82018</v>
      </c>
      <c r="M3671">
        <v>84853</v>
      </c>
      <c r="N3671">
        <v>87745</v>
      </c>
      <c r="O3671">
        <v>90564</v>
      </c>
      <c r="P3671">
        <v>93213</v>
      </c>
      <c r="Q3671">
        <v>95745</v>
      </c>
      <c r="R3671">
        <v>98273</v>
      </c>
      <c r="S3671">
        <v>100822</v>
      </c>
      <c r="T3671">
        <v>103131</v>
      </c>
      <c r="U3671">
        <v>104976</v>
      </c>
      <c r="V3671">
        <v>106564</v>
      </c>
      <c r="W3671">
        <v>108173</v>
      </c>
      <c r="X3671">
        <v>109766</v>
      </c>
      <c r="Y3671">
        <v>111273</v>
      </c>
      <c r="Z3671">
        <v>112704</v>
      </c>
      <c r="AA3671">
        <v>114145</v>
      </c>
      <c r="AB3671">
        <v>115613</v>
      </c>
      <c r="AC3671">
        <v>117075</v>
      </c>
      <c r="AD3671">
        <v>118603</v>
      </c>
      <c r="AE3671" s="22" t="s">
        <v>1</v>
      </c>
    </row>
    <row r="3672" spans="1:31" x14ac:dyDescent="0.2">
      <c r="A3672" s="25" t="s">
        <v>75</v>
      </c>
      <c r="B3672" s="11" t="s">
        <v>75</v>
      </c>
      <c r="C3672" s="12">
        <v>768</v>
      </c>
      <c r="D3672" s="11" t="s">
        <v>75</v>
      </c>
      <c r="E3672" s="11" t="s">
        <v>450</v>
      </c>
      <c r="F3672" s="11" t="s">
        <v>312</v>
      </c>
      <c r="G3672" s="12" t="s">
        <v>329</v>
      </c>
      <c r="H3672" s="205">
        <v>69897</v>
      </c>
      <c r="I3672" s="205">
        <v>71881</v>
      </c>
      <c r="J3672" s="205">
        <v>73911</v>
      </c>
      <c r="K3672" s="205">
        <v>76142</v>
      </c>
      <c r="L3672" s="205">
        <v>78688</v>
      </c>
      <c r="M3672">
        <v>81433</v>
      </c>
      <c r="N3672">
        <v>84210</v>
      </c>
      <c r="O3672">
        <v>87008</v>
      </c>
      <c r="P3672">
        <v>89760</v>
      </c>
      <c r="Q3672">
        <v>92386</v>
      </c>
      <c r="R3672">
        <v>94893</v>
      </c>
      <c r="S3672">
        <v>97390</v>
      </c>
      <c r="T3672">
        <v>99909</v>
      </c>
      <c r="U3672">
        <v>102136</v>
      </c>
      <c r="V3672">
        <v>103987</v>
      </c>
      <c r="W3672">
        <v>105570</v>
      </c>
      <c r="X3672">
        <v>107151</v>
      </c>
      <c r="Y3672">
        <v>108689</v>
      </c>
      <c r="Z3672">
        <v>110171</v>
      </c>
      <c r="AA3672">
        <v>111662</v>
      </c>
      <c r="AB3672">
        <v>113154</v>
      </c>
      <c r="AC3672">
        <v>114636</v>
      </c>
      <c r="AD3672">
        <v>116080</v>
      </c>
      <c r="AE3672" s="21" t="s">
        <v>1</v>
      </c>
    </row>
    <row r="3673" spans="1:31" x14ac:dyDescent="0.2">
      <c r="A3673" s="27" t="s">
        <v>75</v>
      </c>
      <c r="B3673" s="13" t="s">
        <v>75</v>
      </c>
      <c r="C3673" s="14">
        <v>768</v>
      </c>
      <c r="D3673" s="13" t="s">
        <v>75</v>
      </c>
      <c r="E3673" s="13" t="s">
        <v>497</v>
      </c>
      <c r="F3673" s="13" t="s">
        <v>313</v>
      </c>
      <c r="G3673" s="14" t="s">
        <v>329</v>
      </c>
      <c r="H3673" s="205">
        <v>70055</v>
      </c>
      <c r="I3673" s="205">
        <v>72111</v>
      </c>
      <c r="J3673" s="205">
        <v>74227</v>
      </c>
      <c r="K3673" s="205">
        <v>76496</v>
      </c>
      <c r="L3673" s="205">
        <v>79073</v>
      </c>
      <c r="M3673">
        <v>81858</v>
      </c>
      <c r="N3673">
        <v>84700</v>
      </c>
      <c r="O3673">
        <v>87588</v>
      </c>
      <c r="P3673">
        <v>90373</v>
      </c>
      <c r="Q3673">
        <v>93022</v>
      </c>
      <c r="R3673">
        <v>95556</v>
      </c>
      <c r="S3673">
        <v>98100</v>
      </c>
      <c r="T3673">
        <v>100679</v>
      </c>
      <c r="U3673">
        <v>102924</v>
      </c>
      <c r="V3673">
        <v>104787</v>
      </c>
      <c r="W3673">
        <v>106388</v>
      </c>
      <c r="X3673">
        <v>108003</v>
      </c>
      <c r="Y3673">
        <v>109593</v>
      </c>
      <c r="Z3673">
        <v>111070</v>
      </c>
      <c r="AA3673">
        <v>112530</v>
      </c>
      <c r="AB3673">
        <v>113983</v>
      </c>
      <c r="AC3673">
        <v>115445</v>
      </c>
      <c r="AD3673">
        <v>116880</v>
      </c>
      <c r="AE3673" s="22" t="s">
        <v>1</v>
      </c>
    </row>
    <row r="3674" spans="1:31" x14ac:dyDescent="0.2">
      <c r="A3674" s="25" t="s">
        <v>75</v>
      </c>
      <c r="B3674" s="11" t="s">
        <v>75</v>
      </c>
      <c r="C3674" s="12">
        <v>768</v>
      </c>
      <c r="D3674" s="11" t="s">
        <v>75</v>
      </c>
      <c r="E3674" s="11" t="s">
        <v>451</v>
      </c>
      <c r="F3674" s="11" t="s">
        <v>312</v>
      </c>
      <c r="G3674" s="12" t="s">
        <v>361</v>
      </c>
      <c r="H3674" s="205">
        <v>67756</v>
      </c>
      <c r="I3674" s="205">
        <v>69688</v>
      </c>
      <c r="J3674" s="205">
        <v>71667</v>
      </c>
      <c r="K3674" s="205">
        <v>73655</v>
      </c>
      <c r="L3674" s="205">
        <v>75930</v>
      </c>
      <c r="M3674">
        <v>78497</v>
      </c>
      <c r="N3674">
        <v>81239</v>
      </c>
      <c r="O3674">
        <v>83999</v>
      </c>
      <c r="P3674">
        <v>86787</v>
      </c>
      <c r="Q3674">
        <v>89534</v>
      </c>
      <c r="R3674">
        <v>92158</v>
      </c>
      <c r="S3674">
        <v>94667</v>
      </c>
      <c r="T3674">
        <v>97176</v>
      </c>
      <c r="U3674">
        <v>99665</v>
      </c>
      <c r="V3674">
        <v>101915</v>
      </c>
      <c r="W3674">
        <v>103779</v>
      </c>
      <c r="X3674">
        <v>105365</v>
      </c>
      <c r="Y3674">
        <v>106942</v>
      </c>
      <c r="Z3674">
        <v>108458</v>
      </c>
      <c r="AA3674">
        <v>109970</v>
      </c>
      <c r="AB3674">
        <v>111474</v>
      </c>
      <c r="AC3674">
        <v>112964</v>
      </c>
      <c r="AD3674">
        <v>114432</v>
      </c>
      <c r="AE3674" s="21" t="s">
        <v>1</v>
      </c>
    </row>
    <row r="3675" spans="1:31" x14ac:dyDescent="0.2">
      <c r="A3675" s="27" t="s">
        <v>75</v>
      </c>
      <c r="B3675" s="13" t="s">
        <v>75</v>
      </c>
      <c r="C3675" s="14">
        <v>768</v>
      </c>
      <c r="D3675" s="13" t="s">
        <v>75</v>
      </c>
      <c r="E3675" s="13" t="s">
        <v>498</v>
      </c>
      <c r="F3675" s="13" t="s">
        <v>313</v>
      </c>
      <c r="G3675" s="14" t="s">
        <v>361</v>
      </c>
      <c r="H3675" s="205">
        <v>67908</v>
      </c>
      <c r="I3675" s="205">
        <v>69899</v>
      </c>
      <c r="J3675" s="205">
        <v>71953</v>
      </c>
      <c r="K3675" s="205">
        <v>73990</v>
      </c>
      <c r="L3675" s="205">
        <v>76304</v>
      </c>
      <c r="M3675">
        <v>78910</v>
      </c>
      <c r="N3675">
        <v>81704</v>
      </c>
      <c r="O3675">
        <v>84543</v>
      </c>
      <c r="P3675">
        <v>87383</v>
      </c>
      <c r="Q3675">
        <v>90173</v>
      </c>
      <c r="R3675">
        <v>92831</v>
      </c>
      <c r="S3675">
        <v>95378</v>
      </c>
      <c r="T3675">
        <v>97939</v>
      </c>
      <c r="U3675">
        <v>100456</v>
      </c>
      <c r="V3675">
        <v>102725</v>
      </c>
      <c r="W3675">
        <v>104607</v>
      </c>
      <c r="X3675">
        <v>106219</v>
      </c>
      <c r="Y3675">
        <v>107837</v>
      </c>
      <c r="Z3675">
        <v>109371</v>
      </c>
      <c r="AA3675">
        <v>110884</v>
      </c>
      <c r="AB3675">
        <v>112364</v>
      </c>
      <c r="AC3675">
        <v>113822</v>
      </c>
      <c r="AD3675">
        <v>115274</v>
      </c>
      <c r="AE3675" s="22" t="s">
        <v>1</v>
      </c>
    </row>
    <row r="3676" spans="1:31" x14ac:dyDescent="0.2">
      <c r="A3676" s="25" t="s">
        <v>75</v>
      </c>
      <c r="B3676" s="11" t="s">
        <v>75</v>
      </c>
      <c r="C3676" s="12">
        <v>768</v>
      </c>
      <c r="D3676" s="11" t="s">
        <v>75</v>
      </c>
      <c r="E3676" s="11" t="s">
        <v>452</v>
      </c>
      <c r="F3676" s="11" t="s">
        <v>312</v>
      </c>
      <c r="G3676" s="12" t="s">
        <v>328</v>
      </c>
      <c r="H3676" s="205">
        <v>65952</v>
      </c>
      <c r="I3676" s="205">
        <v>67558</v>
      </c>
      <c r="J3676" s="205">
        <v>69493</v>
      </c>
      <c r="K3676" s="205">
        <v>71397</v>
      </c>
      <c r="L3676" s="205">
        <v>73435</v>
      </c>
      <c r="M3676">
        <v>75740</v>
      </c>
      <c r="N3676">
        <v>78311</v>
      </c>
      <c r="O3676">
        <v>81038</v>
      </c>
      <c r="P3676">
        <v>83762</v>
      </c>
      <c r="Q3676">
        <v>86551</v>
      </c>
      <c r="R3676">
        <v>89305</v>
      </c>
      <c r="S3676">
        <v>91940</v>
      </c>
      <c r="T3676">
        <v>94455</v>
      </c>
      <c r="U3676">
        <v>96914</v>
      </c>
      <c r="V3676">
        <v>99431</v>
      </c>
      <c r="W3676">
        <v>101704</v>
      </c>
      <c r="X3676">
        <v>103579</v>
      </c>
      <c r="Y3676">
        <v>105165</v>
      </c>
      <c r="Z3676">
        <v>106690</v>
      </c>
      <c r="AA3676">
        <v>108242</v>
      </c>
      <c r="AB3676">
        <v>109777</v>
      </c>
      <c r="AC3676">
        <v>111287</v>
      </c>
      <c r="AD3676">
        <v>112772</v>
      </c>
      <c r="AE3676" s="21" t="s">
        <v>1</v>
      </c>
    </row>
    <row r="3677" spans="1:31" x14ac:dyDescent="0.2">
      <c r="A3677" s="27" t="s">
        <v>75</v>
      </c>
      <c r="B3677" s="13" t="s">
        <v>75</v>
      </c>
      <c r="C3677" s="14">
        <v>768</v>
      </c>
      <c r="D3677" s="13" t="s">
        <v>75</v>
      </c>
      <c r="E3677" s="13" t="s">
        <v>499</v>
      </c>
      <c r="F3677" s="13" t="s">
        <v>313</v>
      </c>
      <c r="G3677" s="14" t="s">
        <v>328</v>
      </c>
      <c r="H3677" s="205">
        <v>66087</v>
      </c>
      <c r="I3677" s="205">
        <v>67750</v>
      </c>
      <c r="J3677" s="205">
        <v>69750</v>
      </c>
      <c r="K3677" s="205">
        <v>71699</v>
      </c>
      <c r="L3677" s="205">
        <v>73783</v>
      </c>
      <c r="M3677">
        <v>76131</v>
      </c>
      <c r="N3677">
        <v>78752</v>
      </c>
      <c r="O3677">
        <v>81547</v>
      </c>
      <c r="P3677">
        <v>84321</v>
      </c>
      <c r="Q3677">
        <v>87170</v>
      </c>
      <c r="R3677">
        <v>89974</v>
      </c>
      <c r="S3677">
        <v>92650</v>
      </c>
      <c r="T3677">
        <v>95210</v>
      </c>
      <c r="U3677">
        <v>97696</v>
      </c>
      <c r="V3677">
        <v>100241</v>
      </c>
      <c r="W3677">
        <v>102535</v>
      </c>
      <c r="X3677">
        <v>104435</v>
      </c>
      <c r="Y3677">
        <v>106054</v>
      </c>
      <c r="Z3677">
        <v>107593</v>
      </c>
      <c r="AA3677">
        <v>109168</v>
      </c>
      <c r="AB3677">
        <v>110707</v>
      </c>
      <c r="AC3677">
        <v>112198</v>
      </c>
      <c r="AD3677">
        <v>113656</v>
      </c>
      <c r="AE3677" s="22" t="s">
        <v>1</v>
      </c>
    </row>
    <row r="3678" spans="1:31" x14ac:dyDescent="0.2">
      <c r="A3678" s="25" t="s">
        <v>75</v>
      </c>
      <c r="B3678" s="11" t="s">
        <v>75</v>
      </c>
      <c r="C3678" s="12">
        <v>768</v>
      </c>
      <c r="D3678" s="11" t="s">
        <v>75</v>
      </c>
      <c r="E3678" s="11" t="s">
        <v>453</v>
      </c>
      <c r="F3678" s="11" t="s">
        <v>312</v>
      </c>
      <c r="G3678" s="12" t="s">
        <v>337</v>
      </c>
      <c r="H3678" s="205">
        <v>64584</v>
      </c>
      <c r="I3678" s="205">
        <v>65752</v>
      </c>
      <c r="J3678" s="205">
        <v>67372</v>
      </c>
      <c r="K3678" s="205">
        <v>69207</v>
      </c>
      <c r="L3678" s="205">
        <v>71162</v>
      </c>
      <c r="M3678">
        <v>73235</v>
      </c>
      <c r="N3678">
        <v>75553</v>
      </c>
      <c r="O3678">
        <v>78119</v>
      </c>
      <c r="P3678">
        <v>80782</v>
      </c>
      <c r="Q3678">
        <v>83510</v>
      </c>
      <c r="R3678">
        <v>86313</v>
      </c>
      <c r="S3678">
        <v>89087</v>
      </c>
      <c r="T3678">
        <v>91735</v>
      </c>
      <c r="U3678">
        <v>94173</v>
      </c>
      <c r="V3678">
        <v>96661</v>
      </c>
      <c r="W3678">
        <v>99208</v>
      </c>
      <c r="X3678">
        <v>101500</v>
      </c>
      <c r="Y3678">
        <v>103384</v>
      </c>
      <c r="Z3678">
        <v>104891</v>
      </c>
      <c r="AA3678">
        <v>106453</v>
      </c>
      <c r="AB3678">
        <v>108035</v>
      </c>
      <c r="AC3678">
        <v>109586</v>
      </c>
      <c r="AD3678">
        <v>111099</v>
      </c>
      <c r="AE3678" s="21" t="s">
        <v>1</v>
      </c>
    </row>
    <row r="3679" spans="1:31" x14ac:dyDescent="0.2">
      <c r="A3679" s="27" t="s">
        <v>75</v>
      </c>
      <c r="B3679" s="13" t="s">
        <v>75</v>
      </c>
      <c r="C3679" s="14">
        <v>768</v>
      </c>
      <c r="D3679" s="13" t="s">
        <v>75</v>
      </c>
      <c r="E3679" s="13" t="s">
        <v>500</v>
      </c>
      <c r="F3679" s="13" t="s">
        <v>313</v>
      </c>
      <c r="G3679" s="14" t="s">
        <v>337</v>
      </c>
      <c r="H3679" s="205">
        <v>64688</v>
      </c>
      <c r="I3679" s="205">
        <v>65918</v>
      </c>
      <c r="J3679" s="205">
        <v>67598</v>
      </c>
      <c r="K3679" s="205">
        <v>69476</v>
      </c>
      <c r="L3679" s="205">
        <v>71475</v>
      </c>
      <c r="M3679">
        <v>73595</v>
      </c>
      <c r="N3679">
        <v>75963</v>
      </c>
      <c r="O3679">
        <v>78591</v>
      </c>
      <c r="P3679">
        <v>81305</v>
      </c>
      <c r="Q3679">
        <v>84091</v>
      </c>
      <c r="R3679">
        <v>86957</v>
      </c>
      <c r="S3679">
        <v>89785</v>
      </c>
      <c r="T3679">
        <v>92480</v>
      </c>
      <c r="U3679">
        <v>94945</v>
      </c>
      <c r="V3679">
        <v>97462</v>
      </c>
      <c r="W3679">
        <v>100035</v>
      </c>
      <c r="X3679">
        <v>102352</v>
      </c>
      <c r="Y3679">
        <v>104266</v>
      </c>
      <c r="Z3679">
        <v>105785</v>
      </c>
      <c r="AA3679">
        <v>107366</v>
      </c>
      <c r="AB3679">
        <v>108972</v>
      </c>
      <c r="AC3679">
        <v>110531</v>
      </c>
      <c r="AD3679">
        <v>112029</v>
      </c>
      <c r="AE3679" s="22" t="s">
        <v>1</v>
      </c>
    </row>
    <row r="3680" spans="1:31" x14ac:dyDescent="0.2">
      <c r="A3680" s="25" t="s">
        <v>75</v>
      </c>
      <c r="B3680" s="11" t="s">
        <v>75</v>
      </c>
      <c r="C3680" s="12">
        <v>768</v>
      </c>
      <c r="D3680" s="11" t="s">
        <v>75</v>
      </c>
      <c r="E3680" s="11" t="s">
        <v>454</v>
      </c>
      <c r="F3680" s="11" t="s">
        <v>312</v>
      </c>
      <c r="G3680" s="12" t="s">
        <v>369</v>
      </c>
      <c r="H3680" s="205">
        <v>63510</v>
      </c>
      <c r="I3680" s="205">
        <v>64370.000000000007</v>
      </c>
      <c r="J3680" s="205">
        <v>65565</v>
      </c>
      <c r="K3680" s="205">
        <v>67067</v>
      </c>
      <c r="L3680" s="205">
        <v>68955</v>
      </c>
      <c r="M3680">
        <v>70948</v>
      </c>
      <c r="N3680">
        <v>73040</v>
      </c>
      <c r="O3680">
        <v>75361</v>
      </c>
      <c r="P3680">
        <v>77841</v>
      </c>
      <c r="Q3680">
        <v>80512</v>
      </c>
      <c r="R3680">
        <v>83256</v>
      </c>
      <c r="S3680">
        <v>86084</v>
      </c>
      <c r="T3680">
        <v>88881</v>
      </c>
      <c r="U3680">
        <v>91430</v>
      </c>
      <c r="V3680">
        <v>93900</v>
      </c>
      <c r="W3680">
        <v>96419</v>
      </c>
      <c r="X3680">
        <v>98991</v>
      </c>
      <c r="Y3680">
        <v>101302</v>
      </c>
      <c r="Z3680">
        <v>103086</v>
      </c>
      <c r="AA3680">
        <v>104632</v>
      </c>
      <c r="AB3680">
        <v>106225</v>
      </c>
      <c r="AC3680">
        <v>107829</v>
      </c>
      <c r="AD3680">
        <v>109393</v>
      </c>
      <c r="AE3680" s="21" t="s">
        <v>1</v>
      </c>
    </row>
    <row r="3681" spans="1:31" x14ac:dyDescent="0.2">
      <c r="A3681" s="27" t="s">
        <v>75</v>
      </c>
      <c r="B3681" s="13" t="s">
        <v>75</v>
      </c>
      <c r="C3681" s="14">
        <v>768</v>
      </c>
      <c r="D3681" s="13" t="s">
        <v>75</v>
      </c>
      <c r="E3681" s="13" t="s">
        <v>501</v>
      </c>
      <c r="F3681" s="13" t="s">
        <v>313</v>
      </c>
      <c r="G3681" s="14" t="s">
        <v>369</v>
      </c>
      <c r="H3681" s="205">
        <v>63572</v>
      </c>
      <c r="I3681" s="205">
        <v>64498.999999999993</v>
      </c>
      <c r="J3681" s="205">
        <v>65755</v>
      </c>
      <c r="K3681" s="205">
        <v>67300</v>
      </c>
      <c r="L3681" s="205">
        <v>69231</v>
      </c>
      <c r="M3681">
        <v>71268</v>
      </c>
      <c r="N3681">
        <v>73412</v>
      </c>
      <c r="O3681">
        <v>75793</v>
      </c>
      <c r="P3681">
        <v>78325</v>
      </c>
      <c r="Q3681">
        <v>81055</v>
      </c>
      <c r="R3681">
        <v>83862</v>
      </c>
      <c r="S3681">
        <v>86755</v>
      </c>
      <c r="T3681">
        <v>89606</v>
      </c>
      <c r="U3681">
        <v>92190</v>
      </c>
      <c r="V3681">
        <v>94688</v>
      </c>
      <c r="W3681">
        <v>97235</v>
      </c>
      <c r="X3681">
        <v>99835</v>
      </c>
      <c r="Y3681">
        <v>102173</v>
      </c>
      <c r="Z3681">
        <v>103969</v>
      </c>
      <c r="AA3681">
        <v>105533</v>
      </c>
      <c r="AB3681">
        <v>107147</v>
      </c>
      <c r="AC3681">
        <v>108777</v>
      </c>
      <c r="AD3681">
        <v>110350</v>
      </c>
      <c r="AE3681" s="22" t="s">
        <v>1</v>
      </c>
    </row>
    <row r="3682" spans="1:31" x14ac:dyDescent="0.2">
      <c r="A3682" s="25" t="s">
        <v>75</v>
      </c>
      <c r="B3682" s="11" t="s">
        <v>75</v>
      </c>
      <c r="C3682" s="12">
        <v>768</v>
      </c>
      <c r="D3682" s="11" t="s">
        <v>75</v>
      </c>
      <c r="E3682" s="11" t="s">
        <v>473</v>
      </c>
      <c r="F3682" s="11" t="s">
        <v>312</v>
      </c>
      <c r="G3682" s="12" t="s">
        <v>359</v>
      </c>
      <c r="H3682">
        <v>62480</v>
      </c>
      <c r="I3682">
        <v>63272</v>
      </c>
      <c r="J3682">
        <v>64168.000000000007</v>
      </c>
      <c r="K3682">
        <v>65245.000000000007</v>
      </c>
      <c r="L3682">
        <v>66796</v>
      </c>
      <c r="M3682">
        <v>68723</v>
      </c>
      <c r="N3682">
        <v>70737</v>
      </c>
      <c r="O3682">
        <v>72838</v>
      </c>
      <c r="P3682">
        <v>75067</v>
      </c>
      <c r="Q3682">
        <v>77550</v>
      </c>
      <c r="R3682">
        <v>80240</v>
      </c>
      <c r="S3682">
        <v>83011</v>
      </c>
      <c r="T3682">
        <v>85868</v>
      </c>
      <c r="U3682">
        <v>88560</v>
      </c>
      <c r="V3682">
        <v>91134</v>
      </c>
      <c r="W3682">
        <v>93637</v>
      </c>
      <c r="X3682">
        <v>96183</v>
      </c>
      <c r="Y3682">
        <v>98780</v>
      </c>
      <c r="Z3682">
        <v>100984</v>
      </c>
      <c r="AA3682">
        <v>102802</v>
      </c>
      <c r="AB3682">
        <v>104381</v>
      </c>
      <c r="AC3682">
        <v>105998</v>
      </c>
      <c r="AD3682">
        <v>107621</v>
      </c>
      <c r="AE3682" s="21"/>
    </row>
    <row r="3683" spans="1:31" x14ac:dyDescent="0.2">
      <c r="A3683" s="27" t="s">
        <v>75</v>
      </c>
      <c r="B3683" s="13" t="s">
        <v>75</v>
      </c>
      <c r="C3683" s="14">
        <v>768</v>
      </c>
      <c r="D3683" s="13" t="s">
        <v>75</v>
      </c>
      <c r="E3683" s="13" t="s">
        <v>480</v>
      </c>
      <c r="F3683" s="13" t="s">
        <v>313</v>
      </c>
      <c r="G3683" s="14" t="s">
        <v>359</v>
      </c>
      <c r="H3683">
        <v>62498</v>
      </c>
      <c r="I3683">
        <v>63357</v>
      </c>
      <c r="J3683">
        <v>64316</v>
      </c>
      <c r="K3683">
        <v>65438</v>
      </c>
      <c r="L3683">
        <v>67031</v>
      </c>
      <c r="M3683">
        <v>69002</v>
      </c>
      <c r="N3683">
        <v>71067</v>
      </c>
      <c r="O3683">
        <v>73227</v>
      </c>
      <c r="P3683">
        <v>75509</v>
      </c>
      <c r="Q3683">
        <v>78052</v>
      </c>
      <c r="R3683">
        <v>80806</v>
      </c>
      <c r="S3683">
        <v>83641</v>
      </c>
      <c r="T3683">
        <v>86561</v>
      </c>
      <c r="U3683">
        <v>89297</v>
      </c>
      <c r="V3683">
        <v>91907</v>
      </c>
      <c r="W3683">
        <v>94438</v>
      </c>
      <c r="X3683">
        <v>97015</v>
      </c>
      <c r="Y3683">
        <v>99640</v>
      </c>
      <c r="Z3683">
        <v>101855</v>
      </c>
      <c r="AA3683">
        <v>103689</v>
      </c>
      <c r="AB3683">
        <v>105289</v>
      </c>
      <c r="AC3683">
        <v>106929</v>
      </c>
      <c r="AD3683">
        <v>108579</v>
      </c>
      <c r="AE3683" s="22"/>
    </row>
    <row r="3684" spans="1:31" x14ac:dyDescent="0.2">
      <c r="A3684" s="25" t="s">
        <v>75</v>
      </c>
      <c r="B3684" s="11" t="s">
        <v>75</v>
      </c>
      <c r="C3684" s="12">
        <v>768</v>
      </c>
      <c r="D3684" s="11" t="s">
        <v>75</v>
      </c>
      <c r="E3684" s="11" t="s">
        <v>474</v>
      </c>
      <c r="F3684" s="11" t="s">
        <v>312</v>
      </c>
      <c r="G3684" s="12" t="s">
        <v>341</v>
      </c>
      <c r="H3684">
        <v>61541</v>
      </c>
      <c r="I3684">
        <v>62216</v>
      </c>
      <c r="J3684">
        <v>63046</v>
      </c>
      <c r="K3684">
        <v>63841</v>
      </c>
      <c r="L3684">
        <v>64956.999999999993</v>
      </c>
      <c r="M3684">
        <v>66543</v>
      </c>
      <c r="N3684">
        <v>68495</v>
      </c>
      <c r="O3684">
        <v>70520</v>
      </c>
      <c r="P3684">
        <v>72538</v>
      </c>
      <c r="Q3684">
        <v>74760</v>
      </c>
      <c r="R3684">
        <v>77256</v>
      </c>
      <c r="S3684">
        <v>79976</v>
      </c>
      <c r="T3684">
        <v>82778</v>
      </c>
      <c r="U3684">
        <v>85542</v>
      </c>
      <c r="V3684">
        <v>88247</v>
      </c>
      <c r="W3684">
        <v>90848</v>
      </c>
      <c r="X3684">
        <v>93380</v>
      </c>
      <c r="Y3684">
        <v>95952</v>
      </c>
      <c r="Z3684">
        <v>98454</v>
      </c>
      <c r="AA3684">
        <v>100682</v>
      </c>
      <c r="AB3684">
        <v>102527</v>
      </c>
      <c r="AC3684">
        <v>104132</v>
      </c>
      <c r="AD3684">
        <v>105770</v>
      </c>
      <c r="AE3684" s="21"/>
    </row>
    <row r="3685" spans="1:31" x14ac:dyDescent="0.2">
      <c r="A3685" s="27" t="s">
        <v>75</v>
      </c>
      <c r="B3685" s="13" t="s">
        <v>75</v>
      </c>
      <c r="C3685" s="14">
        <v>768</v>
      </c>
      <c r="D3685" s="13" t="s">
        <v>75</v>
      </c>
      <c r="E3685" s="13" t="s">
        <v>481</v>
      </c>
      <c r="F3685" s="13" t="s">
        <v>313</v>
      </c>
      <c r="G3685" s="14" t="s">
        <v>341</v>
      </c>
      <c r="H3685">
        <v>61510</v>
      </c>
      <c r="I3685">
        <v>62255</v>
      </c>
      <c r="J3685">
        <v>63149</v>
      </c>
      <c r="K3685">
        <v>63989</v>
      </c>
      <c r="L3685">
        <v>65147.999999999993</v>
      </c>
      <c r="M3685">
        <v>66778</v>
      </c>
      <c r="N3685">
        <v>68779</v>
      </c>
      <c r="O3685">
        <v>70863</v>
      </c>
      <c r="P3685">
        <v>72936</v>
      </c>
      <c r="Q3685">
        <v>75218</v>
      </c>
      <c r="R3685">
        <v>77779</v>
      </c>
      <c r="S3685">
        <v>80565</v>
      </c>
      <c r="T3685">
        <v>83431</v>
      </c>
      <c r="U3685">
        <v>86245</v>
      </c>
      <c r="V3685">
        <v>88995</v>
      </c>
      <c r="W3685">
        <v>91631</v>
      </c>
      <c r="X3685">
        <v>94196</v>
      </c>
      <c r="Y3685">
        <v>96799</v>
      </c>
      <c r="Z3685">
        <v>99312</v>
      </c>
      <c r="AA3685">
        <v>101553</v>
      </c>
      <c r="AB3685">
        <v>103417</v>
      </c>
      <c r="AC3685">
        <v>105046</v>
      </c>
      <c r="AD3685">
        <v>106708</v>
      </c>
      <c r="AE3685" s="22"/>
    </row>
    <row r="3686" spans="1:31" x14ac:dyDescent="0.2">
      <c r="A3686" s="25" t="s">
        <v>75</v>
      </c>
      <c r="B3686" s="11" t="s">
        <v>75</v>
      </c>
      <c r="C3686" s="12">
        <v>768</v>
      </c>
      <c r="D3686" s="11" t="s">
        <v>75</v>
      </c>
      <c r="E3686" s="11" t="s">
        <v>475</v>
      </c>
      <c r="F3686" s="11" t="s">
        <v>312</v>
      </c>
      <c r="G3686" s="12" t="s">
        <v>334</v>
      </c>
      <c r="H3686">
        <v>60484</v>
      </c>
      <c r="I3686">
        <v>61248</v>
      </c>
      <c r="J3686">
        <v>61965</v>
      </c>
      <c r="K3686">
        <v>62717</v>
      </c>
      <c r="L3686">
        <v>63545</v>
      </c>
      <c r="M3686">
        <v>64688</v>
      </c>
      <c r="N3686">
        <v>66293</v>
      </c>
      <c r="O3686">
        <v>68260</v>
      </c>
      <c r="P3686">
        <v>70222</v>
      </c>
      <c r="Q3686">
        <v>72226</v>
      </c>
      <c r="R3686">
        <v>74451</v>
      </c>
      <c r="S3686">
        <v>76971</v>
      </c>
      <c r="T3686">
        <v>79725</v>
      </c>
      <c r="U3686">
        <v>82454</v>
      </c>
      <c r="V3686">
        <v>85224</v>
      </c>
      <c r="W3686">
        <v>87943</v>
      </c>
      <c r="X3686">
        <v>90568</v>
      </c>
      <c r="Y3686">
        <v>93129</v>
      </c>
      <c r="Z3686">
        <v>95626</v>
      </c>
      <c r="AA3686">
        <v>98144</v>
      </c>
      <c r="AB3686">
        <v>100388</v>
      </c>
      <c r="AC3686">
        <v>102252</v>
      </c>
      <c r="AD3686">
        <v>103881</v>
      </c>
      <c r="AE3686" s="21"/>
    </row>
    <row r="3687" spans="1:31" x14ac:dyDescent="0.2">
      <c r="A3687" s="27" t="s">
        <v>75</v>
      </c>
      <c r="B3687" s="13" t="s">
        <v>75</v>
      </c>
      <c r="C3687" s="14">
        <v>768</v>
      </c>
      <c r="D3687" s="13" t="s">
        <v>75</v>
      </c>
      <c r="E3687" s="13" t="s">
        <v>482</v>
      </c>
      <c r="F3687" s="13" t="s">
        <v>313</v>
      </c>
      <c r="G3687" s="14" t="s">
        <v>334</v>
      </c>
      <c r="H3687">
        <v>60401</v>
      </c>
      <c r="I3687">
        <v>61235</v>
      </c>
      <c r="J3687">
        <v>62018</v>
      </c>
      <c r="K3687">
        <v>62817</v>
      </c>
      <c r="L3687">
        <v>63689</v>
      </c>
      <c r="M3687">
        <v>64875</v>
      </c>
      <c r="N3687">
        <v>66529</v>
      </c>
      <c r="O3687">
        <v>68553</v>
      </c>
      <c r="P3687">
        <v>70572</v>
      </c>
      <c r="Q3687">
        <v>72638</v>
      </c>
      <c r="R3687">
        <v>74928</v>
      </c>
      <c r="S3687">
        <v>77515</v>
      </c>
      <c r="T3687">
        <v>80334</v>
      </c>
      <c r="U3687">
        <v>83116</v>
      </c>
      <c r="V3687">
        <v>85936</v>
      </c>
      <c r="W3687">
        <v>88700</v>
      </c>
      <c r="X3687">
        <v>91363</v>
      </c>
      <c r="Y3687">
        <v>93957</v>
      </c>
      <c r="Z3687">
        <v>96469</v>
      </c>
      <c r="AA3687">
        <v>99000</v>
      </c>
      <c r="AB3687">
        <v>101259</v>
      </c>
      <c r="AC3687">
        <v>103145</v>
      </c>
      <c r="AD3687">
        <v>104799</v>
      </c>
      <c r="AE3687" s="22"/>
    </row>
    <row r="3688" spans="1:31" x14ac:dyDescent="0.2">
      <c r="A3688" s="25" t="s">
        <v>75</v>
      </c>
      <c r="B3688" s="11" t="s">
        <v>75</v>
      </c>
      <c r="C3688" s="12">
        <v>768</v>
      </c>
      <c r="D3688" s="11" t="s">
        <v>75</v>
      </c>
      <c r="E3688" s="11" t="s">
        <v>476</v>
      </c>
      <c r="F3688" s="11" t="s">
        <v>312</v>
      </c>
      <c r="G3688" s="12" t="s">
        <v>345</v>
      </c>
      <c r="H3688">
        <v>59180</v>
      </c>
      <c r="I3688">
        <v>60169</v>
      </c>
      <c r="J3688">
        <v>60967</v>
      </c>
      <c r="K3688">
        <v>61633</v>
      </c>
      <c r="L3688">
        <v>62419</v>
      </c>
      <c r="M3688">
        <v>63268</v>
      </c>
      <c r="N3688">
        <v>64422</v>
      </c>
      <c r="O3688">
        <v>66038</v>
      </c>
      <c r="P3688">
        <v>67962</v>
      </c>
      <c r="Q3688">
        <v>69911</v>
      </c>
      <c r="R3688">
        <v>71912</v>
      </c>
      <c r="S3688">
        <v>74151</v>
      </c>
      <c r="T3688">
        <v>76698</v>
      </c>
      <c r="U3688">
        <v>79402</v>
      </c>
      <c r="V3688">
        <v>82139</v>
      </c>
      <c r="W3688">
        <v>84915</v>
      </c>
      <c r="X3688">
        <v>87646</v>
      </c>
      <c r="Y3688">
        <v>90292</v>
      </c>
      <c r="Z3688">
        <v>92801</v>
      </c>
      <c r="AA3688">
        <v>95315</v>
      </c>
      <c r="AB3688">
        <v>97841</v>
      </c>
      <c r="AC3688">
        <v>100094</v>
      </c>
      <c r="AD3688">
        <v>101977</v>
      </c>
      <c r="AE3688" s="21"/>
    </row>
    <row r="3689" spans="1:31" x14ac:dyDescent="0.2">
      <c r="A3689" s="27" t="s">
        <v>75</v>
      </c>
      <c r="B3689" s="13" t="s">
        <v>75</v>
      </c>
      <c r="C3689" s="14">
        <v>768</v>
      </c>
      <c r="D3689" s="13" t="s">
        <v>75</v>
      </c>
      <c r="E3689" s="13" t="s">
        <v>483</v>
      </c>
      <c r="F3689" s="13" t="s">
        <v>313</v>
      </c>
      <c r="G3689" s="14" t="s">
        <v>345</v>
      </c>
      <c r="H3689">
        <v>59043</v>
      </c>
      <c r="I3689">
        <v>60101</v>
      </c>
      <c r="J3689">
        <v>60966</v>
      </c>
      <c r="K3689">
        <v>61681</v>
      </c>
      <c r="L3689">
        <v>62512</v>
      </c>
      <c r="M3689">
        <v>63404</v>
      </c>
      <c r="N3689">
        <v>64605.999999999993</v>
      </c>
      <c r="O3689">
        <v>66278</v>
      </c>
      <c r="P3689">
        <v>68261</v>
      </c>
      <c r="Q3689">
        <v>70274</v>
      </c>
      <c r="R3689">
        <v>72341</v>
      </c>
      <c r="S3689">
        <v>74646</v>
      </c>
      <c r="T3689">
        <v>77260</v>
      </c>
      <c r="U3689">
        <v>80019</v>
      </c>
      <c r="V3689">
        <v>82807</v>
      </c>
      <c r="W3689">
        <v>85634</v>
      </c>
      <c r="X3689">
        <v>88412</v>
      </c>
      <c r="Y3689">
        <v>91098</v>
      </c>
      <c r="Z3689">
        <v>93624</v>
      </c>
      <c r="AA3689">
        <v>96155</v>
      </c>
      <c r="AB3689">
        <v>98695</v>
      </c>
      <c r="AC3689">
        <v>100965</v>
      </c>
      <c r="AD3689">
        <v>102870</v>
      </c>
      <c r="AE3689" s="22"/>
    </row>
    <row r="3690" spans="1:31" x14ac:dyDescent="0.2">
      <c r="A3690" s="25" t="s">
        <v>75</v>
      </c>
      <c r="B3690" s="11" t="s">
        <v>75</v>
      </c>
      <c r="C3690" s="12">
        <v>768</v>
      </c>
      <c r="D3690" s="11" t="s">
        <v>75</v>
      </c>
      <c r="E3690" s="11" t="s">
        <v>477</v>
      </c>
      <c r="F3690" s="11" t="s">
        <v>312</v>
      </c>
      <c r="G3690" s="12" t="s">
        <v>339</v>
      </c>
      <c r="H3690">
        <v>57708</v>
      </c>
      <c r="I3690">
        <v>58855</v>
      </c>
      <c r="J3690">
        <v>59866</v>
      </c>
      <c r="K3690">
        <v>60632</v>
      </c>
      <c r="L3690">
        <v>61332</v>
      </c>
      <c r="M3690">
        <v>62139</v>
      </c>
      <c r="N3690">
        <v>62993</v>
      </c>
      <c r="O3690">
        <v>64150.000000000007</v>
      </c>
      <c r="P3690">
        <v>65739</v>
      </c>
      <c r="Q3690">
        <v>67651</v>
      </c>
      <c r="R3690">
        <v>69599</v>
      </c>
      <c r="S3690">
        <v>71606</v>
      </c>
      <c r="T3690">
        <v>73860</v>
      </c>
      <c r="U3690">
        <v>76376</v>
      </c>
      <c r="V3690">
        <v>79087</v>
      </c>
      <c r="W3690">
        <v>81831</v>
      </c>
      <c r="X3690">
        <v>84612</v>
      </c>
      <c r="Y3690">
        <v>87353</v>
      </c>
      <c r="Z3690">
        <v>89963</v>
      </c>
      <c r="AA3690">
        <v>92487</v>
      </c>
      <c r="AB3690">
        <v>95011</v>
      </c>
      <c r="AC3690">
        <v>97539</v>
      </c>
      <c r="AD3690">
        <v>99800</v>
      </c>
      <c r="AE3690" s="21"/>
    </row>
    <row r="3691" spans="1:31" x14ac:dyDescent="0.2">
      <c r="A3691" s="27" t="s">
        <v>75</v>
      </c>
      <c r="B3691" s="13" t="s">
        <v>75</v>
      </c>
      <c r="C3691" s="14">
        <v>768</v>
      </c>
      <c r="D3691" s="13" t="s">
        <v>75</v>
      </c>
      <c r="E3691" s="13" t="s">
        <v>484</v>
      </c>
      <c r="F3691" s="13" t="s">
        <v>313</v>
      </c>
      <c r="G3691" s="14" t="s">
        <v>339</v>
      </c>
      <c r="H3691">
        <v>57515</v>
      </c>
      <c r="I3691">
        <v>58731</v>
      </c>
      <c r="J3691">
        <v>59807</v>
      </c>
      <c r="K3691">
        <v>60623</v>
      </c>
      <c r="L3691">
        <v>61370</v>
      </c>
      <c r="M3691">
        <v>62222</v>
      </c>
      <c r="N3691">
        <v>63123</v>
      </c>
      <c r="O3691">
        <v>64334.999999999993</v>
      </c>
      <c r="P3691">
        <v>65984</v>
      </c>
      <c r="Q3691">
        <v>67962</v>
      </c>
      <c r="R3691">
        <v>69977</v>
      </c>
      <c r="S3691">
        <v>72051</v>
      </c>
      <c r="T3691">
        <v>74372</v>
      </c>
      <c r="U3691">
        <v>76944</v>
      </c>
      <c r="V3691">
        <v>79710</v>
      </c>
      <c r="W3691">
        <v>82506</v>
      </c>
      <c r="X3691">
        <v>85338</v>
      </c>
      <c r="Y3691">
        <v>88128</v>
      </c>
      <c r="Z3691">
        <v>90761</v>
      </c>
      <c r="AA3691">
        <v>93306</v>
      </c>
      <c r="AB3691">
        <v>95847</v>
      </c>
      <c r="AC3691">
        <v>98391</v>
      </c>
      <c r="AD3691">
        <v>100668</v>
      </c>
      <c r="AE3691" s="22"/>
    </row>
    <row r="3692" spans="1:31" x14ac:dyDescent="0.2">
      <c r="A3692" s="25" t="s">
        <v>75</v>
      </c>
      <c r="B3692" s="11" t="s">
        <v>75</v>
      </c>
      <c r="C3692" s="12">
        <v>768</v>
      </c>
      <c r="D3692" s="11" t="s">
        <v>75</v>
      </c>
      <c r="E3692" s="11" t="s">
        <v>478</v>
      </c>
      <c r="F3692" s="11" t="s">
        <v>312</v>
      </c>
      <c r="G3692" s="12" t="s">
        <v>352</v>
      </c>
      <c r="H3692">
        <v>56290</v>
      </c>
      <c r="I3692">
        <v>57383</v>
      </c>
      <c r="J3692">
        <v>58542</v>
      </c>
      <c r="K3692">
        <v>59529</v>
      </c>
      <c r="L3692">
        <v>60326</v>
      </c>
      <c r="M3692">
        <v>61048</v>
      </c>
      <c r="N3692">
        <v>61862</v>
      </c>
      <c r="O3692">
        <v>62714</v>
      </c>
      <c r="P3692">
        <v>63852</v>
      </c>
      <c r="Q3692">
        <v>65429</v>
      </c>
      <c r="R3692">
        <v>67339</v>
      </c>
      <c r="S3692">
        <v>69294</v>
      </c>
      <c r="T3692">
        <v>71310</v>
      </c>
      <c r="U3692">
        <v>73542</v>
      </c>
      <c r="V3692">
        <v>76062</v>
      </c>
      <c r="W3692">
        <v>78781</v>
      </c>
      <c r="X3692">
        <v>81530</v>
      </c>
      <c r="Y3692">
        <v>84313</v>
      </c>
      <c r="Z3692">
        <v>87025</v>
      </c>
      <c r="AA3692">
        <v>89647</v>
      </c>
      <c r="AB3692">
        <v>92181</v>
      </c>
      <c r="AC3692">
        <v>94708</v>
      </c>
      <c r="AD3692">
        <v>97236</v>
      </c>
      <c r="AE3692" s="21"/>
    </row>
    <row r="3693" spans="1:31" x14ac:dyDescent="0.2">
      <c r="A3693" s="27" t="s">
        <v>75</v>
      </c>
      <c r="B3693" s="13" t="s">
        <v>75</v>
      </c>
      <c r="C3693" s="14">
        <v>768</v>
      </c>
      <c r="D3693" s="13" t="s">
        <v>75</v>
      </c>
      <c r="E3693" s="13" t="s">
        <v>485</v>
      </c>
      <c r="F3693" s="13" t="s">
        <v>313</v>
      </c>
      <c r="G3693" s="14" t="s">
        <v>352</v>
      </c>
      <c r="H3693">
        <v>96053</v>
      </c>
      <c r="I3693">
        <v>98683</v>
      </c>
      <c r="J3693">
        <v>100869</v>
      </c>
      <c r="K3693">
        <v>103357</v>
      </c>
      <c r="L3693">
        <v>105654</v>
      </c>
      <c r="M3693">
        <v>107724</v>
      </c>
      <c r="N3693">
        <v>109543</v>
      </c>
      <c r="O3693">
        <v>111105</v>
      </c>
      <c r="P3693">
        <v>112680</v>
      </c>
      <c r="Q3693">
        <v>114025</v>
      </c>
      <c r="R3693">
        <v>115244</v>
      </c>
      <c r="S3693">
        <v>116476</v>
      </c>
      <c r="T3693">
        <v>117885</v>
      </c>
      <c r="U3693">
        <v>74059</v>
      </c>
      <c r="V3693">
        <v>76634</v>
      </c>
      <c r="W3693">
        <v>79407</v>
      </c>
      <c r="X3693">
        <v>82210</v>
      </c>
      <c r="Y3693">
        <v>85046</v>
      </c>
      <c r="Z3693">
        <v>87793</v>
      </c>
      <c r="AA3693">
        <v>90440</v>
      </c>
      <c r="AB3693">
        <v>92995</v>
      </c>
      <c r="AC3693">
        <v>95541</v>
      </c>
      <c r="AD3693">
        <v>98083</v>
      </c>
      <c r="AE3693" s="22"/>
    </row>
    <row r="3694" spans="1:31" x14ac:dyDescent="0.2">
      <c r="A3694" s="25" t="s">
        <v>75</v>
      </c>
      <c r="B3694" s="11" t="s">
        <v>75</v>
      </c>
      <c r="C3694" s="12">
        <v>768</v>
      </c>
      <c r="D3694" s="11" t="s">
        <v>75</v>
      </c>
      <c r="E3694" s="11" t="s">
        <v>479</v>
      </c>
      <c r="F3694" s="11" t="s">
        <v>312</v>
      </c>
      <c r="G3694" s="12" t="s">
        <v>338</v>
      </c>
      <c r="H3694">
        <v>54891</v>
      </c>
      <c r="I3694">
        <v>55962</v>
      </c>
      <c r="J3694">
        <v>57068</v>
      </c>
      <c r="K3694">
        <v>58208</v>
      </c>
      <c r="L3694">
        <v>59222</v>
      </c>
      <c r="M3694">
        <v>60038</v>
      </c>
      <c r="N3694">
        <v>60767</v>
      </c>
      <c r="O3694">
        <v>61580</v>
      </c>
      <c r="P3694">
        <v>62416</v>
      </c>
      <c r="Q3694">
        <v>63542</v>
      </c>
      <c r="R3694">
        <v>65116</v>
      </c>
      <c r="S3694">
        <v>67034</v>
      </c>
      <c r="T3694">
        <v>68999</v>
      </c>
      <c r="U3694">
        <v>70996</v>
      </c>
      <c r="V3694">
        <v>73231</v>
      </c>
      <c r="W3694">
        <v>75756</v>
      </c>
      <c r="X3694">
        <v>78480</v>
      </c>
      <c r="Y3694">
        <v>81233</v>
      </c>
      <c r="Z3694">
        <v>83989</v>
      </c>
      <c r="AA3694">
        <v>86710</v>
      </c>
      <c r="AB3694">
        <v>89338</v>
      </c>
      <c r="AC3694">
        <v>91876</v>
      </c>
      <c r="AD3694">
        <v>94403</v>
      </c>
      <c r="AE3694" s="21"/>
    </row>
    <row r="3695" spans="1:31" x14ac:dyDescent="0.2">
      <c r="A3695" s="27" t="s">
        <v>75</v>
      </c>
      <c r="B3695" s="13" t="s">
        <v>75</v>
      </c>
      <c r="C3695" s="14">
        <v>768</v>
      </c>
      <c r="D3695" s="13" t="s">
        <v>75</v>
      </c>
      <c r="E3695" s="13" t="s">
        <v>486</v>
      </c>
      <c r="F3695" s="13" t="s">
        <v>313</v>
      </c>
      <c r="G3695" s="14" t="s">
        <v>338</v>
      </c>
      <c r="H3695">
        <v>54581</v>
      </c>
      <c r="I3695">
        <v>55719</v>
      </c>
      <c r="J3695">
        <v>56891</v>
      </c>
      <c r="K3695">
        <v>58085</v>
      </c>
      <c r="L3695">
        <v>59144</v>
      </c>
      <c r="M3695">
        <v>60003</v>
      </c>
      <c r="N3695">
        <v>60781</v>
      </c>
      <c r="O3695">
        <v>61648</v>
      </c>
      <c r="P3695">
        <v>62550</v>
      </c>
      <c r="Q3695">
        <v>63742</v>
      </c>
      <c r="R3695">
        <v>65384</v>
      </c>
      <c r="S3695">
        <v>67372</v>
      </c>
      <c r="T3695">
        <v>69405</v>
      </c>
      <c r="U3695">
        <v>71463</v>
      </c>
      <c r="V3695">
        <v>73752</v>
      </c>
      <c r="W3695">
        <v>76330</v>
      </c>
      <c r="X3695">
        <v>79110</v>
      </c>
      <c r="Y3695">
        <v>81918</v>
      </c>
      <c r="Z3695">
        <v>84718</v>
      </c>
      <c r="AA3695">
        <v>87472</v>
      </c>
      <c r="AB3695">
        <v>90125</v>
      </c>
      <c r="AC3695">
        <v>92684</v>
      </c>
      <c r="AD3695">
        <v>95231</v>
      </c>
      <c r="AE3695" s="22"/>
    </row>
    <row r="3696" spans="1:31" x14ac:dyDescent="0.2">
      <c r="A3696" s="25" t="s">
        <v>75</v>
      </c>
      <c r="B3696" s="11" t="s">
        <v>75</v>
      </c>
      <c r="C3696" s="12">
        <v>768</v>
      </c>
      <c r="D3696" s="11" t="s">
        <v>75</v>
      </c>
      <c r="E3696" s="11" t="s">
        <v>458</v>
      </c>
      <c r="F3696" s="11" t="s">
        <v>312</v>
      </c>
      <c r="G3696" s="12" t="s">
        <v>457</v>
      </c>
      <c r="H3696" s="205">
        <v>318067</v>
      </c>
      <c r="I3696" s="205">
        <v>323168</v>
      </c>
      <c r="J3696" s="205">
        <v>329644</v>
      </c>
      <c r="K3696" s="205">
        <v>336757</v>
      </c>
      <c r="L3696" s="205">
        <v>345305</v>
      </c>
      <c r="M3696">
        <v>355189</v>
      </c>
      <c r="N3696">
        <v>366135.99999999994</v>
      </c>
      <c r="O3696">
        <v>377876</v>
      </c>
      <c r="P3696">
        <v>389990</v>
      </c>
      <c r="Q3696">
        <v>402883</v>
      </c>
      <c r="R3696">
        <v>416370</v>
      </c>
      <c r="S3696">
        <v>430097.99999999994</v>
      </c>
      <c r="T3696">
        <v>443717.00000000006</v>
      </c>
      <c r="U3696">
        <v>456619</v>
      </c>
      <c r="V3696">
        <v>469373</v>
      </c>
      <c r="W3696">
        <v>481816</v>
      </c>
      <c r="X3696">
        <v>493633</v>
      </c>
      <c r="Y3696">
        <v>504582.99999999994</v>
      </c>
      <c r="Z3696">
        <v>514105</v>
      </c>
      <c r="AA3696">
        <v>522811.00000000006</v>
      </c>
      <c r="AB3696">
        <v>530945</v>
      </c>
      <c r="AC3696">
        <v>538832</v>
      </c>
      <c r="AD3696">
        <v>546655</v>
      </c>
      <c r="AE3696" s="21" t="s">
        <v>1</v>
      </c>
    </row>
    <row r="3697" spans="1:31" x14ac:dyDescent="0.2">
      <c r="A3697" s="27" t="s">
        <v>75</v>
      </c>
      <c r="B3697" s="13" t="s">
        <v>75</v>
      </c>
      <c r="C3697" s="14">
        <v>768</v>
      </c>
      <c r="D3697" s="13" t="s">
        <v>75</v>
      </c>
      <c r="E3697" s="13" t="s">
        <v>456</v>
      </c>
      <c r="F3697" s="13" t="s">
        <v>312</v>
      </c>
      <c r="G3697" s="14" t="s">
        <v>455</v>
      </c>
      <c r="H3697" s="205">
        <v>288553</v>
      </c>
      <c r="I3697" s="205">
        <v>293617</v>
      </c>
      <c r="J3697" s="205">
        <v>298408</v>
      </c>
      <c r="K3697" s="205">
        <v>302719</v>
      </c>
      <c r="L3697" s="205">
        <v>306844</v>
      </c>
      <c r="M3697">
        <v>311181</v>
      </c>
      <c r="N3697">
        <v>316337</v>
      </c>
      <c r="O3697">
        <v>322742</v>
      </c>
      <c r="P3697">
        <v>330191</v>
      </c>
      <c r="Q3697">
        <v>338759</v>
      </c>
      <c r="R3697">
        <v>348417</v>
      </c>
      <c r="S3697">
        <v>359056</v>
      </c>
      <c r="T3697">
        <v>370592</v>
      </c>
      <c r="U3697">
        <v>382770</v>
      </c>
      <c r="V3697">
        <v>395743</v>
      </c>
      <c r="W3697">
        <v>409226</v>
      </c>
      <c r="X3697">
        <v>422836</v>
      </c>
      <c r="Y3697">
        <v>436320</v>
      </c>
      <c r="Z3697">
        <v>449404</v>
      </c>
      <c r="AA3697">
        <v>462303</v>
      </c>
      <c r="AB3697">
        <v>474759</v>
      </c>
      <c r="AC3697">
        <v>486468.99999999994</v>
      </c>
      <c r="AD3697">
        <v>497297</v>
      </c>
      <c r="AE3697" s="22" t="s">
        <v>1</v>
      </c>
    </row>
    <row r="3698" spans="1:31" x14ac:dyDescent="0.2">
      <c r="A3698" s="25" t="s">
        <v>75</v>
      </c>
      <c r="B3698" s="11" t="s">
        <v>75</v>
      </c>
      <c r="C3698" s="12">
        <v>768</v>
      </c>
      <c r="D3698" s="11" t="s">
        <v>75</v>
      </c>
      <c r="E3698" s="11" t="s">
        <v>502</v>
      </c>
      <c r="F3698" s="11" t="s">
        <v>313</v>
      </c>
      <c r="G3698" s="12" t="s">
        <v>457</v>
      </c>
      <c r="H3698" s="205">
        <v>318355</v>
      </c>
      <c r="I3698" s="205">
        <v>323779</v>
      </c>
      <c r="J3698" s="205">
        <v>330568</v>
      </c>
      <c r="K3698" s="205">
        <v>337902</v>
      </c>
      <c r="L3698" s="205">
        <v>346668</v>
      </c>
      <c r="M3698">
        <v>356774</v>
      </c>
      <c r="N3698">
        <v>367972.99999999994</v>
      </c>
      <c r="O3698">
        <v>380021</v>
      </c>
      <c r="P3698">
        <v>392396.00000000006</v>
      </c>
      <c r="Q3698">
        <v>405586</v>
      </c>
      <c r="R3698">
        <v>419378</v>
      </c>
      <c r="S3698">
        <v>433396</v>
      </c>
      <c r="T3698">
        <v>447287.99999999994</v>
      </c>
      <c r="U3698">
        <v>460373.00000000006</v>
      </c>
      <c r="V3698">
        <v>473293</v>
      </c>
      <c r="W3698">
        <v>485874</v>
      </c>
      <c r="X3698">
        <v>497832.99999999994</v>
      </c>
      <c r="Y3698">
        <v>508932</v>
      </c>
      <c r="Z3698">
        <v>518514</v>
      </c>
      <c r="AA3698">
        <v>527309</v>
      </c>
      <c r="AB3698">
        <v>535531.99999999988</v>
      </c>
      <c r="AC3698">
        <v>543481</v>
      </c>
      <c r="AD3698">
        <v>551322</v>
      </c>
      <c r="AE3698" s="21" t="s">
        <v>1</v>
      </c>
    </row>
    <row r="3699" spans="1:31" x14ac:dyDescent="0.2">
      <c r="A3699" s="27" t="s">
        <v>75</v>
      </c>
      <c r="B3699" s="13" t="s">
        <v>75</v>
      </c>
      <c r="C3699" s="14">
        <v>768</v>
      </c>
      <c r="D3699" s="13" t="s">
        <v>75</v>
      </c>
      <c r="E3699" s="13" t="s">
        <v>503</v>
      </c>
      <c r="F3699" s="13" t="s">
        <v>313</v>
      </c>
      <c r="G3699" s="14" t="s">
        <v>338</v>
      </c>
      <c r="H3699" s="205">
        <v>287578.00000000006</v>
      </c>
      <c r="I3699" s="205">
        <v>292986</v>
      </c>
      <c r="J3699" s="205">
        <v>298107</v>
      </c>
      <c r="K3699" s="205">
        <v>302669</v>
      </c>
      <c r="L3699" s="205">
        <v>307021</v>
      </c>
      <c r="M3699">
        <v>311578</v>
      </c>
      <c r="N3699">
        <v>316974.99999999994</v>
      </c>
      <c r="O3699">
        <v>323654</v>
      </c>
      <c r="P3699">
        <v>331408</v>
      </c>
      <c r="Q3699">
        <v>340299.00000000006</v>
      </c>
      <c r="R3699">
        <v>350293</v>
      </c>
      <c r="S3699">
        <v>361271</v>
      </c>
      <c r="T3699">
        <v>373140.99999999994</v>
      </c>
      <c r="U3699">
        <v>385601</v>
      </c>
      <c r="V3699">
        <v>398839</v>
      </c>
      <c r="W3699">
        <v>412577</v>
      </c>
      <c r="X3699">
        <v>426433</v>
      </c>
      <c r="Y3699">
        <v>440147</v>
      </c>
      <c r="Z3699">
        <v>453365</v>
      </c>
      <c r="AA3699">
        <v>466373</v>
      </c>
      <c r="AB3699">
        <v>478921</v>
      </c>
      <c r="AC3699">
        <v>490726</v>
      </c>
      <c r="AD3699">
        <v>501650.99999999994</v>
      </c>
      <c r="AE3699" s="22" t="s">
        <v>1</v>
      </c>
    </row>
    <row r="3700" spans="1:31" x14ac:dyDescent="0.2">
      <c r="A3700" s="25" t="s">
        <v>75</v>
      </c>
      <c r="B3700" s="11" t="s">
        <v>75</v>
      </c>
      <c r="C3700" s="12">
        <v>768</v>
      </c>
      <c r="D3700" s="11" t="s">
        <v>75</v>
      </c>
      <c r="E3700" s="11" t="s">
        <v>504</v>
      </c>
      <c r="F3700" s="11"/>
      <c r="G3700" s="12"/>
      <c r="H3700" s="205">
        <v>0</v>
      </c>
      <c r="I3700" s="205">
        <v>0</v>
      </c>
      <c r="J3700" s="205">
        <v>0</v>
      </c>
      <c r="K3700" s="205">
        <v>0</v>
      </c>
      <c r="L3700" s="205">
        <v>0</v>
      </c>
      <c r="M3700">
        <v>0</v>
      </c>
      <c r="N3700">
        <v>0</v>
      </c>
      <c r="O3700">
        <v>0</v>
      </c>
      <c r="P3700">
        <v>0</v>
      </c>
      <c r="Q3700">
        <v>0</v>
      </c>
      <c r="R3700">
        <v>0</v>
      </c>
      <c r="S3700">
        <v>0</v>
      </c>
      <c r="T3700">
        <v>0</v>
      </c>
      <c r="U3700">
        <v>0</v>
      </c>
      <c r="V3700">
        <v>0</v>
      </c>
      <c r="W3700">
        <v>0</v>
      </c>
      <c r="X3700">
        <v>0</v>
      </c>
      <c r="Y3700">
        <v>0</v>
      </c>
      <c r="Z3700">
        <v>0</v>
      </c>
      <c r="AA3700">
        <v>0</v>
      </c>
      <c r="AB3700">
        <v>0</v>
      </c>
      <c r="AC3700">
        <v>0</v>
      </c>
      <c r="AD3700">
        <v>0</v>
      </c>
      <c r="AE3700" s="21" t="s">
        <v>1</v>
      </c>
    </row>
    <row r="3701" spans="1:31" x14ac:dyDescent="0.2">
      <c r="A3701" s="27" t="s">
        <v>75</v>
      </c>
      <c r="B3701" s="13" t="s">
        <v>75</v>
      </c>
      <c r="C3701" s="14">
        <v>768</v>
      </c>
      <c r="D3701" s="13" t="s">
        <v>75</v>
      </c>
      <c r="E3701" s="13" t="s">
        <v>505</v>
      </c>
      <c r="F3701" s="13"/>
      <c r="G3701" s="14"/>
      <c r="H3701" s="205">
        <v>6083417</v>
      </c>
      <c r="I3701" s="205">
        <v>6250840</v>
      </c>
      <c r="J3701" s="205">
        <v>6421674</v>
      </c>
      <c r="K3701" s="205">
        <v>6595939</v>
      </c>
      <c r="L3701" s="205">
        <v>6773807</v>
      </c>
      <c r="M3701">
        <v>6954721</v>
      </c>
      <c r="N3701">
        <v>7137997</v>
      </c>
      <c r="O3701">
        <v>7323162</v>
      </c>
      <c r="P3701">
        <v>7509952</v>
      </c>
      <c r="Q3701">
        <v>7698476</v>
      </c>
      <c r="R3701">
        <v>7889095</v>
      </c>
      <c r="S3701">
        <v>8082359</v>
      </c>
      <c r="T3701">
        <v>8278736.9999999991</v>
      </c>
      <c r="U3701">
        <v>8478242</v>
      </c>
      <c r="V3701">
        <v>8680832</v>
      </c>
      <c r="W3701">
        <v>8886635</v>
      </c>
      <c r="X3701">
        <v>9095785</v>
      </c>
      <c r="Y3701">
        <v>9308387</v>
      </c>
      <c r="Z3701">
        <v>9524455</v>
      </c>
      <c r="AA3701">
        <v>9743957</v>
      </c>
      <c r="AB3701">
        <v>9966803</v>
      </c>
      <c r="AC3701">
        <v>10192832</v>
      </c>
      <c r="AD3701">
        <v>10421919</v>
      </c>
      <c r="AE3701" s="22" t="s">
        <v>1</v>
      </c>
    </row>
    <row r="3702" spans="1:31" x14ac:dyDescent="0.2">
      <c r="A3702" s="25" t="s">
        <v>76</v>
      </c>
      <c r="B3702" s="11" t="s">
        <v>76</v>
      </c>
      <c r="C3702" s="12">
        <v>800</v>
      </c>
      <c r="D3702" s="11" t="s">
        <v>76</v>
      </c>
      <c r="E3702" s="11" t="s">
        <v>440</v>
      </c>
      <c r="F3702" s="11" t="s">
        <v>312</v>
      </c>
      <c r="G3702" s="12" t="s">
        <v>319</v>
      </c>
      <c r="H3702" s="205">
        <v>570230</v>
      </c>
      <c r="I3702" s="205">
        <v>582355</v>
      </c>
      <c r="J3702" s="205">
        <v>598665</v>
      </c>
      <c r="K3702" s="205">
        <v>615828</v>
      </c>
      <c r="L3702" s="205">
        <v>632669</v>
      </c>
      <c r="M3702">
        <v>648922</v>
      </c>
      <c r="N3702">
        <v>660033</v>
      </c>
      <c r="O3702">
        <v>678257</v>
      </c>
      <c r="P3702">
        <v>696352</v>
      </c>
      <c r="Q3702">
        <v>714581</v>
      </c>
      <c r="R3702">
        <v>731868</v>
      </c>
      <c r="S3702">
        <v>747553</v>
      </c>
      <c r="T3702">
        <v>759481</v>
      </c>
      <c r="U3702">
        <v>770191</v>
      </c>
      <c r="V3702">
        <v>778471</v>
      </c>
      <c r="W3702">
        <v>785008</v>
      </c>
      <c r="X3702">
        <v>789793</v>
      </c>
      <c r="Y3702">
        <v>795858</v>
      </c>
      <c r="Z3702">
        <v>801622</v>
      </c>
      <c r="AA3702">
        <v>807423</v>
      </c>
      <c r="AB3702">
        <v>814114</v>
      </c>
      <c r="AC3702">
        <v>825652</v>
      </c>
      <c r="AD3702">
        <v>834597</v>
      </c>
      <c r="AE3702" s="21" t="s">
        <v>1</v>
      </c>
    </row>
    <row r="3703" spans="1:31" x14ac:dyDescent="0.2">
      <c r="A3703" s="27" t="s">
        <v>76</v>
      </c>
      <c r="B3703" s="13" t="s">
        <v>76</v>
      </c>
      <c r="C3703" s="14">
        <v>800</v>
      </c>
      <c r="D3703" s="13" t="s">
        <v>76</v>
      </c>
      <c r="E3703" s="13" t="s">
        <v>487</v>
      </c>
      <c r="F3703" s="13" t="s">
        <v>313</v>
      </c>
      <c r="G3703" s="14" t="s">
        <v>319</v>
      </c>
      <c r="H3703" s="205">
        <v>581981</v>
      </c>
      <c r="I3703" s="205">
        <v>594940</v>
      </c>
      <c r="J3703" s="205">
        <v>611946</v>
      </c>
      <c r="K3703" s="205">
        <v>628209</v>
      </c>
      <c r="L3703" s="205">
        <v>644049</v>
      </c>
      <c r="M3703">
        <v>659701</v>
      </c>
      <c r="N3703">
        <v>672839</v>
      </c>
      <c r="O3703">
        <v>691544</v>
      </c>
      <c r="P3703">
        <v>709902</v>
      </c>
      <c r="Q3703">
        <v>728667</v>
      </c>
      <c r="R3703">
        <v>746553</v>
      </c>
      <c r="S3703">
        <v>762126</v>
      </c>
      <c r="T3703">
        <v>774471</v>
      </c>
      <c r="U3703">
        <v>785753</v>
      </c>
      <c r="V3703">
        <v>794524</v>
      </c>
      <c r="W3703">
        <v>801388</v>
      </c>
      <c r="X3703">
        <v>805776</v>
      </c>
      <c r="Y3703">
        <v>811992</v>
      </c>
      <c r="Z3703">
        <v>817910</v>
      </c>
      <c r="AA3703">
        <v>823806</v>
      </c>
      <c r="AB3703">
        <v>830555</v>
      </c>
      <c r="AC3703">
        <v>842154</v>
      </c>
      <c r="AD3703">
        <v>851177</v>
      </c>
      <c r="AE3703" s="22" t="s">
        <v>1</v>
      </c>
    </row>
    <row r="3704" spans="1:31" x14ac:dyDescent="0.2">
      <c r="A3704" s="25" t="s">
        <v>76</v>
      </c>
      <c r="B3704" s="11" t="s">
        <v>76</v>
      </c>
      <c r="C3704" s="12">
        <v>800</v>
      </c>
      <c r="D3704" s="11" t="s">
        <v>76</v>
      </c>
      <c r="E3704" s="11" t="s">
        <v>441</v>
      </c>
      <c r="F3704" s="11" t="s">
        <v>312</v>
      </c>
      <c r="G3704" s="12" t="s">
        <v>355</v>
      </c>
      <c r="H3704" s="205">
        <v>549406</v>
      </c>
      <c r="I3704" s="205">
        <v>564635</v>
      </c>
      <c r="J3704" s="205">
        <v>578531</v>
      </c>
      <c r="K3704" s="205">
        <v>595484</v>
      </c>
      <c r="L3704" s="205">
        <v>612398</v>
      </c>
      <c r="M3704">
        <v>629067</v>
      </c>
      <c r="N3704">
        <v>645275</v>
      </c>
      <c r="O3704">
        <v>660500</v>
      </c>
      <c r="P3704">
        <v>679091</v>
      </c>
      <c r="Q3704">
        <v>697947</v>
      </c>
      <c r="R3704">
        <v>716019</v>
      </c>
      <c r="S3704">
        <v>732179</v>
      </c>
      <c r="T3704">
        <v>745743</v>
      </c>
      <c r="U3704">
        <v>757487</v>
      </c>
      <c r="V3704">
        <v>766802</v>
      </c>
      <c r="W3704">
        <v>774313</v>
      </c>
      <c r="X3704">
        <v>780760</v>
      </c>
      <c r="Y3704">
        <v>786695</v>
      </c>
      <c r="Z3704">
        <v>793062</v>
      </c>
      <c r="AA3704">
        <v>798992</v>
      </c>
      <c r="AB3704">
        <v>805185</v>
      </c>
      <c r="AC3704">
        <v>812552</v>
      </c>
      <c r="AD3704">
        <v>822160</v>
      </c>
      <c r="AE3704" s="21" t="s">
        <v>1</v>
      </c>
    </row>
    <row r="3705" spans="1:31" x14ac:dyDescent="0.2">
      <c r="A3705" s="27" t="s">
        <v>76</v>
      </c>
      <c r="B3705" s="13" t="s">
        <v>76</v>
      </c>
      <c r="C3705" s="14">
        <v>800</v>
      </c>
      <c r="D3705" s="13" t="s">
        <v>76</v>
      </c>
      <c r="E3705" s="13" t="s">
        <v>488</v>
      </c>
      <c r="F3705" s="13" t="s">
        <v>313</v>
      </c>
      <c r="G3705" s="14" t="s">
        <v>355</v>
      </c>
      <c r="H3705" s="205">
        <v>559643</v>
      </c>
      <c r="I3705" s="205">
        <v>576029</v>
      </c>
      <c r="J3705" s="205">
        <v>591114</v>
      </c>
      <c r="K3705" s="205">
        <v>607763</v>
      </c>
      <c r="L3705" s="205">
        <v>624082</v>
      </c>
      <c r="M3705">
        <v>640258</v>
      </c>
      <c r="N3705">
        <v>656576</v>
      </c>
      <c r="O3705">
        <v>673098</v>
      </c>
      <c r="P3705">
        <v>691834</v>
      </c>
      <c r="Q3705">
        <v>711125</v>
      </c>
      <c r="R3705">
        <v>729739</v>
      </c>
      <c r="S3705">
        <v>746307</v>
      </c>
      <c r="T3705">
        <v>759919</v>
      </c>
      <c r="U3705">
        <v>772143</v>
      </c>
      <c r="V3705">
        <v>781901</v>
      </c>
      <c r="W3705">
        <v>789753</v>
      </c>
      <c r="X3705">
        <v>796367</v>
      </c>
      <c r="Y3705">
        <v>802179</v>
      </c>
      <c r="Z3705">
        <v>808721</v>
      </c>
      <c r="AA3705">
        <v>814760</v>
      </c>
      <c r="AB3705">
        <v>821008</v>
      </c>
      <c r="AC3705">
        <v>828403</v>
      </c>
      <c r="AD3705">
        <v>838041</v>
      </c>
      <c r="AE3705" s="22" t="s">
        <v>1</v>
      </c>
    </row>
    <row r="3706" spans="1:31" x14ac:dyDescent="0.2">
      <c r="A3706" s="25" t="s">
        <v>76</v>
      </c>
      <c r="B3706" s="11" t="s">
        <v>76</v>
      </c>
      <c r="C3706" s="12">
        <v>800</v>
      </c>
      <c r="D3706" s="11" t="s">
        <v>76</v>
      </c>
      <c r="E3706" s="11" t="s">
        <v>442</v>
      </c>
      <c r="F3706" s="11" t="s">
        <v>312</v>
      </c>
      <c r="G3706" s="12" t="s">
        <v>317</v>
      </c>
      <c r="H3706" s="205">
        <v>529616</v>
      </c>
      <c r="I3706" s="205">
        <v>544905</v>
      </c>
      <c r="J3706" s="205">
        <v>559168</v>
      </c>
      <c r="K3706" s="205">
        <v>575806</v>
      </c>
      <c r="L3706" s="205">
        <v>592647</v>
      </c>
      <c r="M3706">
        <v>609539</v>
      </c>
      <c r="N3706">
        <v>626328</v>
      </c>
      <c r="O3706">
        <v>642557</v>
      </c>
      <c r="P3706">
        <v>661534</v>
      </c>
      <c r="Q3706">
        <v>680907</v>
      </c>
      <c r="R3706">
        <v>699650</v>
      </c>
      <c r="S3706">
        <v>716659</v>
      </c>
      <c r="T3706">
        <v>731258</v>
      </c>
      <c r="U3706">
        <v>743993</v>
      </c>
      <c r="V3706">
        <v>754335</v>
      </c>
      <c r="W3706">
        <v>762845</v>
      </c>
      <c r="X3706">
        <v>770204</v>
      </c>
      <c r="Y3706">
        <v>776909</v>
      </c>
      <c r="Z3706">
        <v>784068</v>
      </c>
      <c r="AA3706">
        <v>790423</v>
      </c>
      <c r="AB3706">
        <v>796516</v>
      </c>
      <c r="AC3706">
        <v>803102</v>
      </c>
      <c r="AD3706">
        <v>811092</v>
      </c>
      <c r="AE3706" s="21" t="s">
        <v>1</v>
      </c>
    </row>
    <row r="3707" spans="1:31" x14ac:dyDescent="0.2">
      <c r="A3707" s="27" t="s">
        <v>76</v>
      </c>
      <c r="B3707" s="13" t="s">
        <v>76</v>
      </c>
      <c r="C3707" s="14">
        <v>800</v>
      </c>
      <c r="D3707" s="13" t="s">
        <v>76</v>
      </c>
      <c r="E3707" s="13" t="s">
        <v>489</v>
      </c>
      <c r="F3707" s="13" t="s">
        <v>313</v>
      </c>
      <c r="G3707" s="14" t="s">
        <v>317</v>
      </c>
      <c r="H3707" s="205">
        <v>538053</v>
      </c>
      <c r="I3707" s="205">
        <v>554636</v>
      </c>
      <c r="J3707" s="205">
        <v>570440</v>
      </c>
      <c r="K3707" s="205">
        <v>587374</v>
      </c>
      <c r="L3707" s="205">
        <v>604102</v>
      </c>
      <c r="M3707">
        <v>620759</v>
      </c>
      <c r="N3707">
        <v>637583</v>
      </c>
      <c r="O3707">
        <v>654594</v>
      </c>
      <c r="P3707">
        <v>673637</v>
      </c>
      <c r="Q3707">
        <v>693360</v>
      </c>
      <c r="R3707">
        <v>712592</v>
      </c>
      <c r="S3707">
        <v>730013</v>
      </c>
      <c r="T3707">
        <v>744754</v>
      </c>
      <c r="U3707">
        <v>757879</v>
      </c>
      <c r="V3707">
        <v>768605</v>
      </c>
      <c r="W3707">
        <v>777448</v>
      </c>
      <c r="X3707">
        <v>785033</v>
      </c>
      <c r="Y3707">
        <v>791761</v>
      </c>
      <c r="Z3707">
        <v>799120</v>
      </c>
      <c r="AA3707">
        <v>805604</v>
      </c>
      <c r="AB3707">
        <v>811762</v>
      </c>
      <c r="AC3707">
        <v>818367</v>
      </c>
      <c r="AD3707">
        <v>826354</v>
      </c>
      <c r="AE3707" s="22" t="s">
        <v>1</v>
      </c>
    </row>
    <row r="3708" spans="1:31" x14ac:dyDescent="0.2">
      <c r="A3708" s="25" t="s">
        <v>76</v>
      </c>
      <c r="B3708" s="11" t="s">
        <v>76</v>
      </c>
      <c r="C3708" s="12">
        <v>800</v>
      </c>
      <c r="D3708" s="11" t="s">
        <v>76</v>
      </c>
      <c r="E3708" s="11" t="s">
        <v>443</v>
      </c>
      <c r="F3708" s="11" t="s">
        <v>312</v>
      </c>
      <c r="G3708" s="12" t="s">
        <v>356</v>
      </c>
      <c r="H3708" s="205">
        <v>510784</v>
      </c>
      <c r="I3708" s="205">
        <v>526032</v>
      </c>
      <c r="J3708" s="205">
        <v>540529</v>
      </c>
      <c r="K3708" s="205">
        <v>556759</v>
      </c>
      <c r="L3708" s="205">
        <v>573412</v>
      </c>
      <c r="M3708">
        <v>590360</v>
      </c>
      <c r="N3708">
        <v>607517</v>
      </c>
      <c r="O3708">
        <v>624493</v>
      </c>
      <c r="P3708">
        <v>643754</v>
      </c>
      <c r="Q3708">
        <v>663526</v>
      </c>
      <c r="R3708">
        <v>682828</v>
      </c>
      <c r="S3708">
        <v>700574</v>
      </c>
      <c r="T3708">
        <v>716094</v>
      </c>
      <c r="U3708">
        <v>729784</v>
      </c>
      <c r="V3708">
        <v>741106</v>
      </c>
      <c r="W3708">
        <v>750624</v>
      </c>
      <c r="X3708">
        <v>758937</v>
      </c>
      <c r="Y3708">
        <v>766487</v>
      </c>
      <c r="Z3708">
        <v>774633</v>
      </c>
      <c r="AA3708">
        <v>781598</v>
      </c>
      <c r="AB3708">
        <v>787937</v>
      </c>
      <c r="AC3708">
        <v>794193</v>
      </c>
      <c r="AD3708">
        <v>801120</v>
      </c>
      <c r="AE3708" s="21" t="s">
        <v>1</v>
      </c>
    </row>
    <row r="3709" spans="1:31" x14ac:dyDescent="0.2">
      <c r="A3709" s="27" t="s">
        <v>76</v>
      </c>
      <c r="B3709" s="13" t="s">
        <v>76</v>
      </c>
      <c r="C3709" s="14">
        <v>800</v>
      </c>
      <c r="D3709" s="13" t="s">
        <v>76</v>
      </c>
      <c r="E3709" s="13" t="s">
        <v>490</v>
      </c>
      <c r="F3709" s="13" t="s">
        <v>313</v>
      </c>
      <c r="G3709" s="14" t="s">
        <v>356</v>
      </c>
      <c r="H3709" s="205">
        <v>517206</v>
      </c>
      <c r="I3709" s="205">
        <v>533752</v>
      </c>
      <c r="J3709" s="205">
        <v>549980</v>
      </c>
      <c r="K3709" s="205">
        <v>567126</v>
      </c>
      <c r="L3709" s="205">
        <v>584137</v>
      </c>
      <c r="M3709">
        <v>601220</v>
      </c>
      <c r="N3709">
        <v>618519</v>
      </c>
      <c r="O3709">
        <v>636019</v>
      </c>
      <c r="P3709">
        <v>655303</v>
      </c>
      <c r="Q3709">
        <v>675380</v>
      </c>
      <c r="R3709">
        <v>695126</v>
      </c>
      <c r="S3709">
        <v>713280</v>
      </c>
      <c r="T3709">
        <v>729008</v>
      </c>
      <c r="U3709">
        <v>743001</v>
      </c>
      <c r="V3709">
        <v>754651</v>
      </c>
      <c r="W3709">
        <v>764477</v>
      </c>
      <c r="X3709">
        <v>773044</v>
      </c>
      <c r="Y3709">
        <v>780721</v>
      </c>
      <c r="Z3709">
        <v>789096</v>
      </c>
      <c r="AA3709">
        <v>796213</v>
      </c>
      <c r="AB3709">
        <v>802637</v>
      </c>
      <c r="AC3709">
        <v>808919</v>
      </c>
      <c r="AD3709">
        <v>815829</v>
      </c>
      <c r="AE3709" s="22" t="s">
        <v>1</v>
      </c>
    </row>
    <row r="3710" spans="1:31" x14ac:dyDescent="0.2">
      <c r="A3710" s="25" t="s">
        <v>76</v>
      </c>
      <c r="B3710" s="11" t="s">
        <v>76</v>
      </c>
      <c r="C3710" s="12">
        <v>800</v>
      </c>
      <c r="D3710" s="11" t="s">
        <v>76</v>
      </c>
      <c r="E3710" s="11" t="s">
        <v>444</v>
      </c>
      <c r="F3710" s="11" t="s">
        <v>312</v>
      </c>
      <c r="G3710" s="12" t="s">
        <v>327</v>
      </c>
      <c r="H3710" s="205">
        <v>492838</v>
      </c>
      <c r="I3710" s="205">
        <v>507956</v>
      </c>
      <c r="J3710" s="205">
        <v>522570.00000000006</v>
      </c>
      <c r="K3710" s="205">
        <v>538305</v>
      </c>
      <c r="L3710" s="205">
        <v>554668</v>
      </c>
      <c r="M3710">
        <v>571551</v>
      </c>
      <c r="N3710">
        <v>588885</v>
      </c>
      <c r="O3710">
        <v>606373</v>
      </c>
      <c r="P3710">
        <v>625822</v>
      </c>
      <c r="Q3710">
        <v>645884</v>
      </c>
      <c r="R3710">
        <v>665622</v>
      </c>
      <c r="S3710">
        <v>683990</v>
      </c>
      <c r="T3710">
        <v>700318</v>
      </c>
      <c r="U3710">
        <v>714932</v>
      </c>
      <c r="V3710">
        <v>727195</v>
      </c>
      <c r="W3710">
        <v>737670</v>
      </c>
      <c r="X3710">
        <v>746962</v>
      </c>
      <c r="Y3710">
        <v>755414</v>
      </c>
      <c r="Z3710">
        <v>764747</v>
      </c>
      <c r="AA3710">
        <v>772511</v>
      </c>
      <c r="AB3710">
        <v>779278</v>
      </c>
      <c r="AC3710">
        <v>785603</v>
      </c>
      <c r="AD3710">
        <v>791970</v>
      </c>
      <c r="AE3710" s="21" t="s">
        <v>1</v>
      </c>
    </row>
    <row r="3711" spans="1:31" x14ac:dyDescent="0.2">
      <c r="A3711" s="27" t="s">
        <v>76</v>
      </c>
      <c r="B3711" s="13" t="s">
        <v>76</v>
      </c>
      <c r="C3711" s="14">
        <v>800</v>
      </c>
      <c r="D3711" s="13" t="s">
        <v>76</v>
      </c>
      <c r="E3711" s="13" t="s">
        <v>491</v>
      </c>
      <c r="F3711" s="13" t="s">
        <v>313</v>
      </c>
      <c r="G3711" s="14" t="s">
        <v>327</v>
      </c>
      <c r="H3711" s="205">
        <v>497094</v>
      </c>
      <c r="I3711" s="205">
        <v>513402.00000000006</v>
      </c>
      <c r="J3711" s="205">
        <v>529789</v>
      </c>
      <c r="K3711" s="205">
        <v>547100</v>
      </c>
      <c r="L3711" s="205">
        <v>564296</v>
      </c>
      <c r="M3711">
        <v>581653</v>
      </c>
      <c r="N3711">
        <v>599386</v>
      </c>
      <c r="O3711">
        <v>617359</v>
      </c>
      <c r="P3711">
        <v>636825</v>
      </c>
      <c r="Q3711">
        <v>657183</v>
      </c>
      <c r="R3711">
        <v>677356</v>
      </c>
      <c r="S3711">
        <v>696132</v>
      </c>
      <c r="T3711">
        <v>712717</v>
      </c>
      <c r="U3711">
        <v>727549</v>
      </c>
      <c r="V3711">
        <v>740084</v>
      </c>
      <c r="W3711">
        <v>750843</v>
      </c>
      <c r="X3711">
        <v>760396</v>
      </c>
      <c r="Y3711">
        <v>769043</v>
      </c>
      <c r="Z3711">
        <v>778637</v>
      </c>
      <c r="AA3711">
        <v>786581</v>
      </c>
      <c r="AB3711">
        <v>793454</v>
      </c>
      <c r="AC3711">
        <v>799823</v>
      </c>
      <c r="AD3711">
        <v>806177</v>
      </c>
      <c r="AE3711" s="22" t="s">
        <v>1</v>
      </c>
    </row>
    <row r="3712" spans="1:31" x14ac:dyDescent="0.2">
      <c r="A3712" s="25" t="s">
        <v>76</v>
      </c>
      <c r="B3712" s="11" t="s">
        <v>76</v>
      </c>
      <c r="C3712" s="12">
        <v>800</v>
      </c>
      <c r="D3712" s="11" t="s">
        <v>76</v>
      </c>
      <c r="E3712" s="11" t="s">
        <v>445</v>
      </c>
      <c r="F3712" s="11" t="s">
        <v>312</v>
      </c>
      <c r="G3712" s="12" t="s">
        <v>320</v>
      </c>
      <c r="H3712" s="205">
        <v>475702</v>
      </c>
      <c r="I3712" s="205">
        <v>490616</v>
      </c>
      <c r="J3712" s="205">
        <v>505245</v>
      </c>
      <c r="K3712" s="205">
        <v>520485</v>
      </c>
      <c r="L3712" s="205">
        <v>536388</v>
      </c>
      <c r="M3712">
        <v>553093</v>
      </c>
      <c r="N3712">
        <v>570475</v>
      </c>
      <c r="O3712">
        <v>588263</v>
      </c>
      <c r="P3712">
        <v>607774</v>
      </c>
      <c r="Q3712">
        <v>628056</v>
      </c>
      <c r="R3712">
        <v>648114</v>
      </c>
      <c r="S3712">
        <v>666977</v>
      </c>
      <c r="T3712">
        <v>684000</v>
      </c>
      <c r="U3712">
        <v>699382</v>
      </c>
      <c r="V3712">
        <v>712680</v>
      </c>
      <c r="W3712">
        <v>724067</v>
      </c>
      <c r="X3712">
        <v>734281</v>
      </c>
      <c r="Y3712">
        <v>743678</v>
      </c>
      <c r="Z3712">
        <v>754061</v>
      </c>
      <c r="AA3712">
        <v>763158</v>
      </c>
      <c r="AB3712">
        <v>770538</v>
      </c>
      <c r="AC3712">
        <v>777108</v>
      </c>
      <c r="AD3712">
        <v>783366</v>
      </c>
      <c r="AE3712" s="21" t="s">
        <v>1</v>
      </c>
    </row>
    <row r="3713" spans="1:31" x14ac:dyDescent="0.2">
      <c r="A3713" s="27" t="s">
        <v>76</v>
      </c>
      <c r="B3713" s="13" t="s">
        <v>76</v>
      </c>
      <c r="C3713" s="14">
        <v>800</v>
      </c>
      <c r="D3713" s="13" t="s">
        <v>76</v>
      </c>
      <c r="E3713" s="13" t="s">
        <v>492</v>
      </c>
      <c r="F3713" s="13" t="s">
        <v>313</v>
      </c>
      <c r="G3713" s="14" t="s">
        <v>320</v>
      </c>
      <c r="H3713" s="205">
        <v>477649</v>
      </c>
      <c r="I3713" s="205">
        <v>493612</v>
      </c>
      <c r="J3713" s="205">
        <v>509925</v>
      </c>
      <c r="K3713" s="205">
        <v>527139</v>
      </c>
      <c r="L3713" s="205">
        <v>544687</v>
      </c>
      <c r="M3713">
        <v>562193</v>
      </c>
      <c r="N3713">
        <v>580183</v>
      </c>
      <c r="O3713">
        <v>598600</v>
      </c>
      <c r="P3713">
        <v>618213</v>
      </c>
      <c r="Q3713">
        <v>638769</v>
      </c>
      <c r="R3713">
        <v>659290</v>
      </c>
      <c r="S3713">
        <v>678593</v>
      </c>
      <c r="T3713">
        <v>695916</v>
      </c>
      <c r="U3713">
        <v>711469</v>
      </c>
      <c r="V3713">
        <v>724952</v>
      </c>
      <c r="W3713">
        <v>736600</v>
      </c>
      <c r="X3713">
        <v>747082</v>
      </c>
      <c r="Y3713">
        <v>756711</v>
      </c>
      <c r="Z3713">
        <v>767377</v>
      </c>
      <c r="AA3713">
        <v>776701</v>
      </c>
      <c r="AB3713">
        <v>784212</v>
      </c>
      <c r="AC3713">
        <v>790847</v>
      </c>
      <c r="AD3713">
        <v>797110</v>
      </c>
      <c r="AE3713" s="22" t="s">
        <v>1</v>
      </c>
    </row>
    <row r="3714" spans="1:31" x14ac:dyDescent="0.2">
      <c r="A3714" s="25" t="s">
        <v>76</v>
      </c>
      <c r="B3714" s="11" t="s">
        <v>76</v>
      </c>
      <c r="C3714" s="12">
        <v>800</v>
      </c>
      <c r="D3714" s="11" t="s">
        <v>76</v>
      </c>
      <c r="E3714" s="11" t="s">
        <v>446</v>
      </c>
      <c r="F3714" s="11" t="s">
        <v>312</v>
      </c>
      <c r="G3714" s="12" t="s">
        <v>326</v>
      </c>
      <c r="H3714" s="205">
        <v>459302</v>
      </c>
      <c r="I3714" s="205">
        <v>473953</v>
      </c>
      <c r="J3714" s="205">
        <v>488509</v>
      </c>
      <c r="K3714" s="205">
        <v>503303</v>
      </c>
      <c r="L3714" s="205">
        <v>518698</v>
      </c>
      <c r="M3714">
        <v>534969</v>
      </c>
      <c r="N3714">
        <v>552278</v>
      </c>
      <c r="O3714">
        <v>570227</v>
      </c>
      <c r="P3714">
        <v>589665</v>
      </c>
      <c r="Q3714">
        <v>610054</v>
      </c>
      <c r="R3714">
        <v>630389</v>
      </c>
      <c r="S3714">
        <v>649624</v>
      </c>
      <c r="T3714">
        <v>667209</v>
      </c>
      <c r="U3714">
        <v>683142</v>
      </c>
      <c r="V3714">
        <v>697379</v>
      </c>
      <c r="W3714">
        <v>709899</v>
      </c>
      <c r="X3714">
        <v>720984</v>
      </c>
      <c r="Y3714">
        <v>731264</v>
      </c>
      <c r="Z3714">
        <v>742397</v>
      </c>
      <c r="AA3714">
        <v>752856</v>
      </c>
      <c r="AB3714">
        <v>761717</v>
      </c>
      <c r="AC3714">
        <v>768713</v>
      </c>
      <c r="AD3714">
        <v>775035</v>
      </c>
      <c r="AE3714" s="21" t="s">
        <v>1</v>
      </c>
    </row>
    <row r="3715" spans="1:31" x14ac:dyDescent="0.2">
      <c r="A3715" s="27" t="s">
        <v>76</v>
      </c>
      <c r="B3715" s="13" t="s">
        <v>76</v>
      </c>
      <c r="C3715" s="14">
        <v>800</v>
      </c>
      <c r="D3715" s="13" t="s">
        <v>76</v>
      </c>
      <c r="E3715" s="13" t="s">
        <v>493</v>
      </c>
      <c r="F3715" s="13" t="s">
        <v>313</v>
      </c>
      <c r="G3715" s="14" t="s">
        <v>326</v>
      </c>
      <c r="H3715" s="205">
        <v>458802</v>
      </c>
      <c r="I3715" s="205">
        <v>474321</v>
      </c>
      <c r="J3715" s="205">
        <v>490443</v>
      </c>
      <c r="K3715" s="205">
        <v>507205</v>
      </c>
      <c r="L3715" s="205">
        <v>524938</v>
      </c>
      <c r="M3715">
        <v>542974</v>
      </c>
      <c r="N3715">
        <v>561071</v>
      </c>
      <c r="O3715">
        <v>579729</v>
      </c>
      <c r="P3715">
        <v>599470</v>
      </c>
      <c r="Q3715">
        <v>620173</v>
      </c>
      <c r="R3715">
        <v>640935</v>
      </c>
      <c r="S3715">
        <v>660678</v>
      </c>
      <c r="T3715">
        <v>678639</v>
      </c>
      <c r="U3715">
        <v>694753</v>
      </c>
      <c r="V3715">
        <v>709108</v>
      </c>
      <c r="W3715">
        <v>721798</v>
      </c>
      <c r="X3715">
        <v>733160</v>
      </c>
      <c r="Y3715">
        <v>743709</v>
      </c>
      <c r="Z3715">
        <v>755126</v>
      </c>
      <c r="AA3715">
        <v>765856</v>
      </c>
      <c r="AB3715">
        <v>774909</v>
      </c>
      <c r="AC3715">
        <v>781993</v>
      </c>
      <c r="AD3715">
        <v>788339</v>
      </c>
      <c r="AE3715" s="22" t="s">
        <v>1</v>
      </c>
    </row>
    <row r="3716" spans="1:31" x14ac:dyDescent="0.2">
      <c r="A3716" s="25" t="s">
        <v>76</v>
      </c>
      <c r="B3716" s="11" t="s">
        <v>76</v>
      </c>
      <c r="C3716" s="12">
        <v>800</v>
      </c>
      <c r="D3716" s="11" t="s">
        <v>76</v>
      </c>
      <c r="E3716" s="11" t="s">
        <v>447</v>
      </c>
      <c r="F3716" s="11" t="s">
        <v>312</v>
      </c>
      <c r="G3716" s="12" t="s">
        <v>318</v>
      </c>
      <c r="H3716" s="205">
        <v>443564</v>
      </c>
      <c r="I3716" s="205">
        <v>457906</v>
      </c>
      <c r="J3716" s="205">
        <v>472316</v>
      </c>
      <c r="K3716" s="205">
        <v>486697</v>
      </c>
      <c r="L3716" s="205">
        <v>501649</v>
      </c>
      <c r="M3716">
        <v>517392.00000000006</v>
      </c>
      <c r="N3716">
        <v>534285</v>
      </c>
      <c r="O3716">
        <v>552265</v>
      </c>
      <c r="P3716">
        <v>571579</v>
      </c>
      <c r="Q3716">
        <v>591921</v>
      </c>
      <c r="R3716">
        <v>612430</v>
      </c>
      <c r="S3716">
        <v>632022</v>
      </c>
      <c r="T3716">
        <v>650039</v>
      </c>
      <c r="U3716">
        <v>666329</v>
      </c>
      <c r="V3716">
        <v>681241</v>
      </c>
      <c r="W3716">
        <v>694859</v>
      </c>
      <c r="X3716">
        <v>707162</v>
      </c>
      <c r="Y3716">
        <v>718267</v>
      </c>
      <c r="Z3716">
        <v>729858</v>
      </c>
      <c r="AA3716">
        <v>741262</v>
      </c>
      <c r="AB3716">
        <v>751797</v>
      </c>
      <c r="AC3716">
        <v>760422</v>
      </c>
      <c r="AD3716">
        <v>766985</v>
      </c>
      <c r="AE3716" s="21" t="s">
        <v>1</v>
      </c>
    </row>
    <row r="3717" spans="1:31" x14ac:dyDescent="0.2">
      <c r="A3717" s="27" t="s">
        <v>76</v>
      </c>
      <c r="B3717" s="13" t="s">
        <v>76</v>
      </c>
      <c r="C3717" s="14">
        <v>800</v>
      </c>
      <c r="D3717" s="13" t="s">
        <v>76</v>
      </c>
      <c r="E3717" s="13" t="s">
        <v>494</v>
      </c>
      <c r="F3717" s="13" t="s">
        <v>313</v>
      </c>
      <c r="G3717" s="14" t="s">
        <v>318</v>
      </c>
      <c r="H3717" s="205">
        <v>440862</v>
      </c>
      <c r="I3717" s="205">
        <v>455472</v>
      </c>
      <c r="J3717" s="205">
        <v>471294</v>
      </c>
      <c r="K3717" s="205">
        <v>487460</v>
      </c>
      <c r="L3717" s="205">
        <v>504918</v>
      </c>
      <c r="M3717">
        <v>523410.99999999994</v>
      </c>
      <c r="N3717">
        <v>542209</v>
      </c>
      <c r="O3717">
        <v>560932</v>
      </c>
      <c r="P3717">
        <v>580581</v>
      </c>
      <c r="Q3717">
        <v>601410</v>
      </c>
      <c r="R3717">
        <v>622347</v>
      </c>
      <c r="S3717">
        <v>642401</v>
      </c>
      <c r="T3717">
        <v>660906</v>
      </c>
      <c r="U3717">
        <v>677474</v>
      </c>
      <c r="V3717">
        <v>692504</v>
      </c>
      <c r="W3717">
        <v>706202</v>
      </c>
      <c r="X3717">
        <v>718687</v>
      </c>
      <c r="Y3717">
        <v>730101</v>
      </c>
      <c r="Z3717">
        <v>741993</v>
      </c>
      <c r="AA3717">
        <v>753684</v>
      </c>
      <c r="AB3717">
        <v>764477</v>
      </c>
      <c r="AC3717">
        <v>773265</v>
      </c>
      <c r="AD3717">
        <v>779873</v>
      </c>
      <c r="AE3717" s="22" t="s">
        <v>1</v>
      </c>
    </row>
    <row r="3718" spans="1:31" x14ac:dyDescent="0.2">
      <c r="A3718" s="25" t="s">
        <v>76</v>
      </c>
      <c r="B3718" s="11" t="s">
        <v>76</v>
      </c>
      <c r="C3718" s="12">
        <v>800</v>
      </c>
      <c r="D3718" s="11" t="s">
        <v>76</v>
      </c>
      <c r="E3718" s="11" t="s">
        <v>448</v>
      </c>
      <c r="F3718" s="11" t="s">
        <v>312</v>
      </c>
      <c r="G3718" s="12" t="s">
        <v>333</v>
      </c>
      <c r="H3718" s="205">
        <v>428414</v>
      </c>
      <c r="I3718" s="205">
        <v>442417</v>
      </c>
      <c r="J3718" s="205">
        <v>456619</v>
      </c>
      <c r="K3718" s="205">
        <v>470558</v>
      </c>
      <c r="L3718" s="205">
        <v>485162</v>
      </c>
      <c r="M3718">
        <v>500459</v>
      </c>
      <c r="N3718">
        <v>516797</v>
      </c>
      <c r="O3718">
        <v>534378</v>
      </c>
      <c r="P3718">
        <v>553544</v>
      </c>
      <c r="Q3718">
        <v>573758</v>
      </c>
      <c r="R3718">
        <v>594270</v>
      </c>
      <c r="S3718">
        <v>614126</v>
      </c>
      <c r="T3718">
        <v>632589</v>
      </c>
      <c r="U3718">
        <v>649150</v>
      </c>
      <c r="V3718">
        <v>664432</v>
      </c>
      <c r="W3718">
        <v>678835</v>
      </c>
      <c r="X3718">
        <v>692381</v>
      </c>
      <c r="Y3718">
        <v>704784</v>
      </c>
      <c r="Z3718">
        <v>716824</v>
      </c>
      <c r="AA3718">
        <v>728596</v>
      </c>
      <c r="AB3718">
        <v>740270</v>
      </c>
      <c r="AC3718">
        <v>750882</v>
      </c>
      <c r="AD3718">
        <v>759222</v>
      </c>
      <c r="AE3718" s="21" t="s">
        <v>1</v>
      </c>
    </row>
    <row r="3719" spans="1:31" x14ac:dyDescent="0.2">
      <c r="A3719" s="27" t="s">
        <v>76</v>
      </c>
      <c r="B3719" s="13" t="s">
        <v>76</v>
      </c>
      <c r="C3719" s="14">
        <v>800</v>
      </c>
      <c r="D3719" s="13" t="s">
        <v>76</v>
      </c>
      <c r="E3719" s="13" t="s">
        <v>495</v>
      </c>
      <c r="F3719" s="13" t="s">
        <v>313</v>
      </c>
      <c r="G3719" s="14" t="s">
        <v>333</v>
      </c>
      <c r="H3719" s="205">
        <v>423947</v>
      </c>
      <c r="I3719" s="205">
        <v>437509</v>
      </c>
      <c r="J3719" s="205">
        <v>452431</v>
      </c>
      <c r="K3719" s="205">
        <v>468053</v>
      </c>
      <c r="L3719" s="205">
        <v>484894</v>
      </c>
      <c r="M3719">
        <v>503280</v>
      </c>
      <c r="N3719">
        <v>522799</v>
      </c>
      <c r="O3719">
        <v>542396</v>
      </c>
      <c r="P3719">
        <v>561725</v>
      </c>
      <c r="Q3719">
        <v>582470</v>
      </c>
      <c r="R3719">
        <v>603559</v>
      </c>
      <c r="S3719">
        <v>623842</v>
      </c>
      <c r="T3719">
        <v>642739</v>
      </c>
      <c r="U3719">
        <v>659736</v>
      </c>
      <c r="V3719">
        <v>675249</v>
      </c>
      <c r="W3719">
        <v>689722</v>
      </c>
      <c r="X3719">
        <v>703339</v>
      </c>
      <c r="Y3719">
        <v>715950</v>
      </c>
      <c r="Z3719">
        <v>728341</v>
      </c>
      <c r="AA3719">
        <v>740416</v>
      </c>
      <c r="AB3719">
        <v>752382</v>
      </c>
      <c r="AC3719">
        <v>763245</v>
      </c>
      <c r="AD3719">
        <v>771719</v>
      </c>
      <c r="AE3719" s="22" t="s">
        <v>1</v>
      </c>
    </row>
    <row r="3720" spans="1:31" x14ac:dyDescent="0.2">
      <c r="A3720" s="25" t="s">
        <v>76</v>
      </c>
      <c r="B3720" s="11" t="s">
        <v>76</v>
      </c>
      <c r="C3720" s="12">
        <v>800</v>
      </c>
      <c r="D3720" s="11" t="s">
        <v>76</v>
      </c>
      <c r="E3720" s="11" t="s">
        <v>449</v>
      </c>
      <c r="F3720" s="11" t="s">
        <v>312</v>
      </c>
      <c r="G3720" s="12" t="s">
        <v>340</v>
      </c>
      <c r="H3720" s="205">
        <v>413778</v>
      </c>
      <c r="I3720" s="205">
        <v>427427</v>
      </c>
      <c r="J3720" s="205">
        <v>441376</v>
      </c>
      <c r="K3720" s="205">
        <v>454856</v>
      </c>
      <c r="L3720" s="205">
        <v>469068</v>
      </c>
      <c r="M3720">
        <v>484077</v>
      </c>
      <c r="N3720">
        <v>499958</v>
      </c>
      <c r="O3720">
        <v>516953</v>
      </c>
      <c r="P3720">
        <v>535560</v>
      </c>
      <c r="Q3720">
        <v>555625</v>
      </c>
      <c r="R3720">
        <v>576028</v>
      </c>
      <c r="S3720">
        <v>595959</v>
      </c>
      <c r="T3720">
        <v>614786</v>
      </c>
      <c r="U3720">
        <v>631683</v>
      </c>
      <c r="V3720">
        <v>647270</v>
      </c>
      <c r="W3720">
        <v>662042</v>
      </c>
      <c r="X3720">
        <v>676471</v>
      </c>
      <c r="Y3720">
        <v>690255</v>
      </c>
      <c r="Z3720">
        <v>703335</v>
      </c>
      <c r="AA3720">
        <v>715522</v>
      </c>
      <c r="AB3720">
        <v>727475</v>
      </c>
      <c r="AC3720">
        <v>739421</v>
      </c>
      <c r="AD3720">
        <v>750062</v>
      </c>
      <c r="AE3720" s="21" t="s">
        <v>1</v>
      </c>
    </row>
    <row r="3721" spans="1:31" x14ac:dyDescent="0.2">
      <c r="A3721" s="27" t="s">
        <v>76</v>
      </c>
      <c r="B3721" s="13" t="s">
        <v>76</v>
      </c>
      <c r="C3721" s="14">
        <v>800</v>
      </c>
      <c r="D3721" s="13" t="s">
        <v>76</v>
      </c>
      <c r="E3721" s="13" t="s">
        <v>496</v>
      </c>
      <c r="F3721" s="13" t="s">
        <v>313</v>
      </c>
      <c r="G3721" s="14" t="s">
        <v>340</v>
      </c>
      <c r="H3721" s="205">
        <v>407864</v>
      </c>
      <c r="I3721" s="205">
        <v>420626</v>
      </c>
      <c r="J3721" s="205">
        <v>434434</v>
      </c>
      <c r="K3721" s="205">
        <v>448893</v>
      </c>
      <c r="L3721" s="205">
        <v>465213</v>
      </c>
      <c r="M3721">
        <v>482953</v>
      </c>
      <c r="N3721">
        <v>502521</v>
      </c>
      <c r="O3721">
        <v>523104.00000000006</v>
      </c>
      <c r="P3721">
        <v>543095</v>
      </c>
      <c r="Q3721">
        <v>563521</v>
      </c>
      <c r="R3721">
        <v>584562</v>
      </c>
      <c r="S3721">
        <v>605050</v>
      </c>
      <c r="T3721">
        <v>624242</v>
      </c>
      <c r="U3721">
        <v>641551</v>
      </c>
      <c r="V3721">
        <v>657534</v>
      </c>
      <c r="W3721">
        <v>672505</v>
      </c>
      <c r="X3721">
        <v>686982</v>
      </c>
      <c r="Y3721">
        <v>700840</v>
      </c>
      <c r="Z3721">
        <v>714180</v>
      </c>
      <c r="AA3721">
        <v>726718</v>
      </c>
      <c r="AB3721">
        <v>738977</v>
      </c>
      <c r="AC3721">
        <v>751224</v>
      </c>
      <c r="AD3721">
        <v>762109</v>
      </c>
      <c r="AE3721" s="22" t="s">
        <v>1</v>
      </c>
    </row>
    <row r="3722" spans="1:31" x14ac:dyDescent="0.2">
      <c r="A3722" s="25" t="s">
        <v>76</v>
      </c>
      <c r="B3722" s="11" t="s">
        <v>76</v>
      </c>
      <c r="C3722" s="12">
        <v>800</v>
      </c>
      <c r="D3722" s="11" t="s">
        <v>76</v>
      </c>
      <c r="E3722" s="11" t="s">
        <v>450</v>
      </c>
      <c r="F3722" s="11" t="s">
        <v>312</v>
      </c>
      <c r="G3722" s="12" t="s">
        <v>329</v>
      </c>
      <c r="H3722" s="205">
        <v>399665</v>
      </c>
      <c r="I3722" s="205">
        <v>412874</v>
      </c>
      <c r="J3722" s="205">
        <v>426542</v>
      </c>
      <c r="K3722" s="205">
        <v>439604</v>
      </c>
      <c r="L3722" s="205">
        <v>453353</v>
      </c>
      <c r="M3722">
        <v>468014</v>
      </c>
      <c r="N3722">
        <v>483658</v>
      </c>
      <c r="O3722">
        <v>500184</v>
      </c>
      <c r="P3722">
        <v>518032.00000000006</v>
      </c>
      <c r="Q3722">
        <v>537516</v>
      </c>
      <c r="R3722">
        <v>557793</v>
      </c>
      <c r="S3722">
        <v>577657</v>
      </c>
      <c r="T3722">
        <v>596643</v>
      </c>
      <c r="U3722">
        <v>613856</v>
      </c>
      <c r="V3722">
        <v>629813</v>
      </c>
      <c r="W3722">
        <v>644910</v>
      </c>
      <c r="X3722">
        <v>659694</v>
      </c>
      <c r="Y3722">
        <v>674449</v>
      </c>
      <c r="Z3722">
        <v>688794</v>
      </c>
      <c r="AA3722">
        <v>702026</v>
      </c>
      <c r="AB3722">
        <v>714358</v>
      </c>
      <c r="AC3722">
        <v>726493</v>
      </c>
      <c r="AD3722">
        <v>738665</v>
      </c>
      <c r="AE3722" s="21" t="s">
        <v>1</v>
      </c>
    </row>
    <row r="3723" spans="1:31" x14ac:dyDescent="0.2">
      <c r="A3723" s="27" t="s">
        <v>76</v>
      </c>
      <c r="B3723" s="13" t="s">
        <v>76</v>
      </c>
      <c r="C3723" s="14">
        <v>800</v>
      </c>
      <c r="D3723" s="13" t="s">
        <v>76</v>
      </c>
      <c r="E3723" s="13" t="s">
        <v>497</v>
      </c>
      <c r="F3723" s="13" t="s">
        <v>313</v>
      </c>
      <c r="G3723" s="14" t="s">
        <v>329</v>
      </c>
      <c r="H3723" s="205">
        <v>392323</v>
      </c>
      <c r="I3723" s="205">
        <v>404595</v>
      </c>
      <c r="J3723" s="205">
        <v>417571</v>
      </c>
      <c r="K3723" s="205">
        <v>430687</v>
      </c>
      <c r="L3723" s="205">
        <v>445742</v>
      </c>
      <c r="M3723">
        <v>462974</v>
      </c>
      <c r="N3723">
        <v>481855</v>
      </c>
      <c r="O3723">
        <v>502643</v>
      </c>
      <c r="P3723">
        <v>523697</v>
      </c>
      <c r="Q3723">
        <v>544765</v>
      </c>
      <c r="R3723">
        <v>565513</v>
      </c>
      <c r="S3723">
        <v>586016</v>
      </c>
      <c r="T3723">
        <v>605479</v>
      </c>
      <c r="U3723">
        <v>623015</v>
      </c>
      <c r="V3723">
        <v>639359</v>
      </c>
      <c r="W3723">
        <v>654826</v>
      </c>
      <c r="X3723">
        <v>669802</v>
      </c>
      <c r="Y3723">
        <v>684598</v>
      </c>
      <c r="Z3723">
        <v>699040</v>
      </c>
      <c r="AA3723">
        <v>712546</v>
      </c>
      <c r="AB3723">
        <v>725230</v>
      </c>
      <c r="AC3723">
        <v>737680</v>
      </c>
      <c r="AD3723">
        <v>750160</v>
      </c>
      <c r="AE3723" s="22" t="s">
        <v>1</v>
      </c>
    </row>
    <row r="3724" spans="1:31" x14ac:dyDescent="0.2">
      <c r="A3724" s="25" t="s">
        <v>76</v>
      </c>
      <c r="B3724" s="11" t="s">
        <v>76</v>
      </c>
      <c r="C3724" s="12">
        <v>800</v>
      </c>
      <c r="D3724" s="11" t="s">
        <v>76</v>
      </c>
      <c r="E3724" s="11" t="s">
        <v>451</v>
      </c>
      <c r="F3724" s="11" t="s">
        <v>312</v>
      </c>
      <c r="G3724" s="12" t="s">
        <v>361</v>
      </c>
      <c r="H3724" s="205">
        <v>386087</v>
      </c>
      <c r="I3724" s="205">
        <v>398772</v>
      </c>
      <c r="J3724" s="205">
        <v>412069</v>
      </c>
      <c r="K3724" s="205">
        <v>424778</v>
      </c>
      <c r="L3724" s="205">
        <v>438083</v>
      </c>
      <c r="M3724">
        <v>452270</v>
      </c>
      <c r="N3724">
        <v>467603</v>
      </c>
      <c r="O3724">
        <v>483942</v>
      </c>
      <c r="P3724">
        <v>501169</v>
      </c>
      <c r="Q3724">
        <v>519860</v>
      </c>
      <c r="R3724">
        <v>539558</v>
      </c>
      <c r="S3724">
        <v>559341</v>
      </c>
      <c r="T3724">
        <v>578313</v>
      </c>
      <c r="U3724">
        <v>595695</v>
      </c>
      <c r="V3724">
        <v>611990</v>
      </c>
      <c r="W3724">
        <v>627476</v>
      </c>
      <c r="X3724">
        <v>642590</v>
      </c>
      <c r="Y3724">
        <v>657679</v>
      </c>
      <c r="Z3724">
        <v>672976</v>
      </c>
      <c r="AA3724">
        <v>687469</v>
      </c>
      <c r="AB3724">
        <v>700852</v>
      </c>
      <c r="AC3724">
        <v>713331</v>
      </c>
      <c r="AD3724">
        <v>725604</v>
      </c>
      <c r="AE3724" s="21" t="s">
        <v>1</v>
      </c>
    </row>
    <row r="3725" spans="1:31" x14ac:dyDescent="0.2">
      <c r="A3725" s="27" t="s">
        <v>76</v>
      </c>
      <c r="B3725" s="13" t="s">
        <v>76</v>
      </c>
      <c r="C3725" s="14">
        <v>800</v>
      </c>
      <c r="D3725" s="13" t="s">
        <v>76</v>
      </c>
      <c r="E3725" s="13" t="s">
        <v>498</v>
      </c>
      <c r="F3725" s="13" t="s">
        <v>313</v>
      </c>
      <c r="G3725" s="14" t="s">
        <v>361</v>
      </c>
      <c r="H3725" s="205">
        <v>377414</v>
      </c>
      <c r="I3725" s="205">
        <v>389029</v>
      </c>
      <c r="J3725" s="205">
        <v>401583</v>
      </c>
      <c r="K3725" s="205">
        <v>413786</v>
      </c>
      <c r="L3725" s="205">
        <v>427314</v>
      </c>
      <c r="M3725">
        <v>443166</v>
      </c>
      <c r="N3725">
        <v>461542</v>
      </c>
      <c r="O3725">
        <v>481600</v>
      </c>
      <c r="P3725">
        <v>503127</v>
      </c>
      <c r="Q3725">
        <v>525225</v>
      </c>
      <c r="R3725">
        <v>546624</v>
      </c>
      <c r="S3725">
        <v>566889</v>
      </c>
      <c r="T3725">
        <v>586440</v>
      </c>
      <c r="U3725">
        <v>604198</v>
      </c>
      <c r="V3725">
        <v>620812</v>
      </c>
      <c r="W3725">
        <v>636675</v>
      </c>
      <c r="X3725">
        <v>652158</v>
      </c>
      <c r="Y3725">
        <v>667446</v>
      </c>
      <c r="Z3725">
        <v>682748</v>
      </c>
      <c r="AA3725">
        <v>697371</v>
      </c>
      <c r="AB3725">
        <v>711044</v>
      </c>
      <c r="AC3725">
        <v>723882</v>
      </c>
      <c r="AD3725">
        <v>736475</v>
      </c>
      <c r="AE3725" s="22" t="s">
        <v>1</v>
      </c>
    </row>
    <row r="3726" spans="1:31" x14ac:dyDescent="0.2">
      <c r="A3726" s="25" t="s">
        <v>76</v>
      </c>
      <c r="B3726" s="11" t="s">
        <v>76</v>
      </c>
      <c r="C3726" s="12">
        <v>800</v>
      </c>
      <c r="D3726" s="11" t="s">
        <v>76</v>
      </c>
      <c r="E3726" s="11" t="s">
        <v>452</v>
      </c>
      <c r="F3726" s="11" t="s">
        <v>312</v>
      </c>
      <c r="G3726" s="12" t="s">
        <v>328</v>
      </c>
      <c r="H3726" s="205">
        <v>372539</v>
      </c>
      <c r="I3726" s="205">
        <v>385135</v>
      </c>
      <c r="J3726" s="205">
        <v>397975</v>
      </c>
      <c r="K3726" s="205">
        <v>410322</v>
      </c>
      <c r="L3726" s="205">
        <v>423258</v>
      </c>
      <c r="M3726">
        <v>436968</v>
      </c>
      <c r="N3726">
        <v>451809</v>
      </c>
      <c r="O3726">
        <v>467873</v>
      </c>
      <c r="P3726">
        <v>484837</v>
      </c>
      <c r="Q3726">
        <v>502879</v>
      </c>
      <c r="R3726">
        <v>521770.99999999994</v>
      </c>
      <c r="S3726">
        <v>541000</v>
      </c>
      <c r="T3726">
        <v>559947</v>
      </c>
      <c r="U3726">
        <v>577346</v>
      </c>
      <c r="V3726">
        <v>593837</v>
      </c>
      <c r="W3726">
        <v>609670</v>
      </c>
      <c r="X3726">
        <v>625178</v>
      </c>
      <c r="Y3726">
        <v>640596</v>
      </c>
      <c r="Z3726">
        <v>656194</v>
      </c>
      <c r="AA3726">
        <v>671637</v>
      </c>
      <c r="AB3726">
        <v>686276</v>
      </c>
      <c r="AC3726">
        <v>699813</v>
      </c>
      <c r="AD3726">
        <v>712395</v>
      </c>
      <c r="AE3726" s="21" t="s">
        <v>1</v>
      </c>
    </row>
    <row r="3727" spans="1:31" x14ac:dyDescent="0.2">
      <c r="A3727" s="27" t="s">
        <v>76</v>
      </c>
      <c r="B3727" s="13" t="s">
        <v>76</v>
      </c>
      <c r="C3727" s="14">
        <v>800</v>
      </c>
      <c r="D3727" s="13" t="s">
        <v>76</v>
      </c>
      <c r="E3727" s="13" t="s">
        <v>499</v>
      </c>
      <c r="F3727" s="13" t="s">
        <v>313</v>
      </c>
      <c r="G3727" s="14" t="s">
        <v>328</v>
      </c>
      <c r="H3727" s="205">
        <v>362651</v>
      </c>
      <c r="I3727" s="205">
        <v>374042</v>
      </c>
      <c r="J3727" s="205">
        <v>385981</v>
      </c>
      <c r="K3727" s="205">
        <v>397871</v>
      </c>
      <c r="L3727" s="205">
        <v>410360</v>
      </c>
      <c r="M3727">
        <v>424493</v>
      </c>
      <c r="N3727">
        <v>441364</v>
      </c>
      <c r="O3727">
        <v>460916</v>
      </c>
      <c r="P3727">
        <v>481972</v>
      </c>
      <c r="Q3727">
        <v>504509</v>
      </c>
      <c r="R3727">
        <v>526936</v>
      </c>
      <c r="S3727">
        <v>547887</v>
      </c>
      <c r="T3727">
        <v>567268</v>
      </c>
      <c r="U3727">
        <v>585097</v>
      </c>
      <c r="V3727">
        <v>601972</v>
      </c>
      <c r="W3727">
        <v>618133</v>
      </c>
      <c r="X3727">
        <v>634030</v>
      </c>
      <c r="Y3727">
        <v>649828</v>
      </c>
      <c r="Z3727">
        <v>665534</v>
      </c>
      <c r="AA3727">
        <v>681027</v>
      </c>
      <c r="AB3727">
        <v>695832</v>
      </c>
      <c r="AC3727">
        <v>709678</v>
      </c>
      <c r="AD3727">
        <v>722624</v>
      </c>
      <c r="AE3727" s="22" t="s">
        <v>1</v>
      </c>
    </row>
    <row r="3728" spans="1:31" x14ac:dyDescent="0.2">
      <c r="A3728" s="25" t="s">
        <v>76</v>
      </c>
      <c r="B3728" s="11" t="s">
        <v>76</v>
      </c>
      <c r="C3728" s="12">
        <v>800</v>
      </c>
      <c r="D3728" s="11" t="s">
        <v>76</v>
      </c>
      <c r="E3728" s="11" t="s">
        <v>453</v>
      </c>
      <c r="F3728" s="11" t="s">
        <v>312</v>
      </c>
      <c r="G3728" s="12" t="s">
        <v>337</v>
      </c>
      <c r="H3728" s="205">
        <v>358776</v>
      </c>
      <c r="I3728" s="205">
        <v>371531</v>
      </c>
      <c r="J3728" s="205">
        <v>384275</v>
      </c>
      <c r="K3728" s="205">
        <v>396220</v>
      </c>
      <c r="L3728" s="205">
        <v>408810</v>
      </c>
      <c r="M3728">
        <v>422130</v>
      </c>
      <c r="N3728">
        <v>436454</v>
      </c>
      <c r="O3728">
        <v>452006</v>
      </c>
      <c r="P3728">
        <v>468662</v>
      </c>
      <c r="Q3728">
        <v>486433</v>
      </c>
      <c r="R3728">
        <v>504668</v>
      </c>
      <c r="S3728">
        <v>523101</v>
      </c>
      <c r="T3728">
        <v>541529</v>
      </c>
      <c r="U3728">
        <v>558946</v>
      </c>
      <c r="V3728">
        <v>575498</v>
      </c>
      <c r="W3728">
        <v>591539</v>
      </c>
      <c r="X3728">
        <v>607387</v>
      </c>
      <c r="Y3728">
        <v>623197</v>
      </c>
      <c r="Z3728">
        <v>639085</v>
      </c>
      <c r="AA3728">
        <v>654838</v>
      </c>
      <c r="AB3728">
        <v>670427</v>
      </c>
      <c r="AC3728">
        <v>685216</v>
      </c>
      <c r="AD3728">
        <v>698861</v>
      </c>
      <c r="AE3728" s="21" t="s">
        <v>1</v>
      </c>
    </row>
    <row r="3729" spans="1:31" x14ac:dyDescent="0.2">
      <c r="A3729" s="27" t="s">
        <v>76</v>
      </c>
      <c r="B3729" s="13" t="s">
        <v>76</v>
      </c>
      <c r="C3729" s="14">
        <v>800</v>
      </c>
      <c r="D3729" s="13" t="s">
        <v>76</v>
      </c>
      <c r="E3729" s="13" t="s">
        <v>500</v>
      </c>
      <c r="F3729" s="13" t="s">
        <v>313</v>
      </c>
      <c r="G3729" s="14" t="s">
        <v>337</v>
      </c>
      <c r="H3729" s="205">
        <v>347774</v>
      </c>
      <c r="I3729" s="205">
        <v>359205</v>
      </c>
      <c r="J3729" s="205">
        <v>370907</v>
      </c>
      <c r="K3729" s="205">
        <v>382307</v>
      </c>
      <c r="L3729" s="205">
        <v>394505</v>
      </c>
      <c r="M3729">
        <v>407465</v>
      </c>
      <c r="N3729">
        <v>422411</v>
      </c>
      <c r="O3729">
        <v>440330</v>
      </c>
      <c r="P3729">
        <v>461163</v>
      </c>
      <c r="Q3729">
        <v>483205</v>
      </c>
      <c r="R3729">
        <v>506066</v>
      </c>
      <c r="S3729">
        <v>528071</v>
      </c>
      <c r="T3729">
        <v>548187</v>
      </c>
      <c r="U3729">
        <v>565849</v>
      </c>
      <c r="V3729">
        <v>582838</v>
      </c>
      <c r="W3729">
        <v>599283</v>
      </c>
      <c r="X3729">
        <v>615491</v>
      </c>
      <c r="Y3729">
        <v>631714</v>
      </c>
      <c r="Z3729">
        <v>647844</v>
      </c>
      <c r="AA3729">
        <v>663748</v>
      </c>
      <c r="AB3729">
        <v>679432</v>
      </c>
      <c r="AC3729">
        <v>694427</v>
      </c>
      <c r="AD3729">
        <v>708401</v>
      </c>
      <c r="AE3729" s="22" t="s">
        <v>1</v>
      </c>
    </row>
    <row r="3730" spans="1:31" x14ac:dyDescent="0.2">
      <c r="A3730" s="25" t="s">
        <v>76</v>
      </c>
      <c r="B3730" s="11" t="s">
        <v>76</v>
      </c>
      <c r="C3730" s="12">
        <v>800</v>
      </c>
      <c r="D3730" s="11" t="s">
        <v>76</v>
      </c>
      <c r="E3730" s="11" t="s">
        <v>454</v>
      </c>
      <c r="F3730" s="11" t="s">
        <v>312</v>
      </c>
      <c r="G3730" s="12" t="s">
        <v>369</v>
      </c>
      <c r="H3730" s="205">
        <v>344980</v>
      </c>
      <c r="I3730" s="205">
        <v>357751</v>
      </c>
      <c r="J3730" s="205">
        <v>370611</v>
      </c>
      <c r="K3730" s="205">
        <v>382496</v>
      </c>
      <c r="L3730" s="205">
        <v>394692</v>
      </c>
      <c r="M3730">
        <v>407678</v>
      </c>
      <c r="N3730">
        <v>421583</v>
      </c>
      <c r="O3730">
        <v>436575</v>
      </c>
      <c r="P3730">
        <v>452680</v>
      </c>
      <c r="Q3730">
        <v>470129</v>
      </c>
      <c r="R3730">
        <v>488105</v>
      </c>
      <c r="S3730">
        <v>505896</v>
      </c>
      <c r="T3730">
        <v>523549</v>
      </c>
      <c r="U3730">
        <v>540484</v>
      </c>
      <c r="V3730">
        <v>557092</v>
      </c>
      <c r="W3730">
        <v>573223</v>
      </c>
      <c r="X3730">
        <v>589278</v>
      </c>
      <c r="Y3730">
        <v>605413</v>
      </c>
      <c r="Z3730">
        <v>621652</v>
      </c>
      <c r="AA3730">
        <v>637701</v>
      </c>
      <c r="AB3730">
        <v>653609</v>
      </c>
      <c r="AC3730">
        <v>669346</v>
      </c>
      <c r="AD3730">
        <v>684242</v>
      </c>
      <c r="AE3730" s="21" t="s">
        <v>1</v>
      </c>
    </row>
    <row r="3731" spans="1:31" x14ac:dyDescent="0.2">
      <c r="A3731" s="27" t="s">
        <v>76</v>
      </c>
      <c r="B3731" s="13" t="s">
        <v>76</v>
      </c>
      <c r="C3731" s="14">
        <v>800</v>
      </c>
      <c r="D3731" s="13" t="s">
        <v>76</v>
      </c>
      <c r="E3731" s="13" t="s">
        <v>501</v>
      </c>
      <c r="F3731" s="13" t="s">
        <v>313</v>
      </c>
      <c r="G3731" s="14" t="s">
        <v>369</v>
      </c>
      <c r="H3731" s="205">
        <v>333001</v>
      </c>
      <c r="I3731" s="205">
        <v>344277</v>
      </c>
      <c r="J3731" s="205">
        <v>355986</v>
      </c>
      <c r="K3731" s="205">
        <v>367258</v>
      </c>
      <c r="L3731" s="205">
        <v>378967</v>
      </c>
      <c r="M3731">
        <v>391650</v>
      </c>
      <c r="N3731">
        <v>405280</v>
      </c>
      <c r="O3731">
        <v>421065</v>
      </c>
      <c r="P3731">
        <v>440440</v>
      </c>
      <c r="Q3731">
        <v>462233</v>
      </c>
      <c r="R3731">
        <v>484605</v>
      </c>
      <c r="S3731">
        <v>507070</v>
      </c>
      <c r="T3731">
        <v>528279</v>
      </c>
      <c r="U3731">
        <v>546678</v>
      </c>
      <c r="V3731">
        <v>563544</v>
      </c>
      <c r="W3731">
        <v>580131</v>
      </c>
      <c r="X3731">
        <v>596631</v>
      </c>
      <c r="Y3731">
        <v>613168</v>
      </c>
      <c r="Z3731">
        <v>629646</v>
      </c>
      <c r="AA3731">
        <v>645983</v>
      </c>
      <c r="AB3731">
        <v>662085</v>
      </c>
      <c r="AC3731">
        <v>677968</v>
      </c>
      <c r="AD3731">
        <v>693108</v>
      </c>
      <c r="AE3731" s="22" t="s">
        <v>1</v>
      </c>
    </row>
    <row r="3732" spans="1:31" x14ac:dyDescent="0.2">
      <c r="A3732" s="25" t="s">
        <v>76</v>
      </c>
      <c r="B3732" s="11" t="s">
        <v>76</v>
      </c>
      <c r="C3732" s="12">
        <v>800</v>
      </c>
      <c r="D3732" s="11" t="s">
        <v>76</v>
      </c>
      <c r="E3732" s="11" t="s">
        <v>473</v>
      </c>
      <c r="F3732" s="11" t="s">
        <v>312</v>
      </c>
      <c r="G3732" s="12" t="s">
        <v>359</v>
      </c>
      <c r="H3732">
        <v>331604</v>
      </c>
      <c r="I3732">
        <v>343958</v>
      </c>
      <c r="J3732">
        <v>356811</v>
      </c>
      <c r="K3732">
        <v>368806</v>
      </c>
      <c r="L3732">
        <v>380936</v>
      </c>
      <c r="M3732">
        <v>393531</v>
      </c>
      <c r="N3732">
        <v>407105</v>
      </c>
      <c r="O3732">
        <v>421648</v>
      </c>
      <c r="P3732">
        <v>437137</v>
      </c>
      <c r="Q3732">
        <v>454009</v>
      </c>
      <c r="R3732">
        <v>471670</v>
      </c>
      <c r="S3732">
        <v>489235</v>
      </c>
      <c r="T3732">
        <v>506271</v>
      </c>
      <c r="U3732">
        <v>522460.00000000006</v>
      </c>
      <c r="V3732">
        <v>538614</v>
      </c>
      <c r="W3732">
        <v>554825</v>
      </c>
      <c r="X3732">
        <v>570983</v>
      </c>
      <c r="Y3732">
        <v>587315</v>
      </c>
      <c r="Z3732">
        <v>603835</v>
      </c>
      <c r="AA3732">
        <v>620231</v>
      </c>
      <c r="AB3732">
        <v>636440</v>
      </c>
      <c r="AC3732">
        <v>652505</v>
      </c>
      <c r="AD3732">
        <v>668349</v>
      </c>
      <c r="AE3732" s="21"/>
    </row>
    <row r="3733" spans="1:31" x14ac:dyDescent="0.2">
      <c r="A3733" s="27" t="s">
        <v>76</v>
      </c>
      <c r="B3733" s="13" t="s">
        <v>76</v>
      </c>
      <c r="C3733" s="14">
        <v>800</v>
      </c>
      <c r="D3733" s="13" t="s">
        <v>76</v>
      </c>
      <c r="E3733" s="13" t="s">
        <v>480</v>
      </c>
      <c r="F3733" s="13" t="s">
        <v>313</v>
      </c>
      <c r="G3733" s="14" t="s">
        <v>359</v>
      </c>
      <c r="H3733">
        <v>318792</v>
      </c>
      <c r="I3733">
        <v>329472</v>
      </c>
      <c r="J3733">
        <v>340997</v>
      </c>
      <c r="K3733">
        <v>352397</v>
      </c>
      <c r="L3733">
        <v>363929</v>
      </c>
      <c r="M3733">
        <v>376117</v>
      </c>
      <c r="N3733">
        <v>389477</v>
      </c>
      <c r="O3733">
        <v>403799</v>
      </c>
      <c r="P3733">
        <v>421059</v>
      </c>
      <c r="Q3733">
        <v>441336</v>
      </c>
      <c r="R3733">
        <v>463464</v>
      </c>
      <c r="S3733">
        <v>485476</v>
      </c>
      <c r="T3733">
        <v>507184</v>
      </c>
      <c r="U3733">
        <v>526704</v>
      </c>
      <c r="V3733">
        <v>544312</v>
      </c>
      <c r="W3733">
        <v>560806</v>
      </c>
      <c r="X3733">
        <v>577459</v>
      </c>
      <c r="Y3733">
        <v>594288</v>
      </c>
      <c r="Z3733">
        <v>611039</v>
      </c>
      <c r="AA3733">
        <v>627697</v>
      </c>
      <c r="AB3733">
        <v>644242</v>
      </c>
      <c r="AC3733">
        <v>660549</v>
      </c>
      <c r="AD3733">
        <v>676589</v>
      </c>
      <c r="AE3733" s="22"/>
    </row>
    <row r="3734" spans="1:31" x14ac:dyDescent="0.2">
      <c r="A3734" s="25" t="s">
        <v>76</v>
      </c>
      <c r="B3734" s="11" t="s">
        <v>76</v>
      </c>
      <c r="C3734" s="12">
        <v>800</v>
      </c>
      <c r="D3734" s="11" t="s">
        <v>76</v>
      </c>
      <c r="E3734" s="11" t="s">
        <v>474</v>
      </c>
      <c r="F3734" s="11" t="s">
        <v>312</v>
      </c>
      <c r="G3734" s="12" t="s">
        <v>341</v>
      </c>
      <c r="H3734">
        <v>318582</v>
      </c>
      <c r="I3734">
        <v>330548</v>
      </c>
      <c r="J3734">
        <v>343018</v>
      </c>
      <c r="K3734">
        <v>354985</v>
      </c>
      <c r="L3734">
        <v>367214</v>
      </c>
      <c r="M3734">
        <v>379731</v>
      </c>
      <c r="N3734">
        <v>392910</v>
      </c>
      <c r="O3734">
        <v>407125</v>
      </c>
      <c r="P3734">
        <v>422105</v>
      </c>
      <c r="Q3734">
        <v>438331</v>
      </c>
      <c r="R3734">
        <v>455409</v>
      </c>
      <c r="S3734">
        <v>472686</v>
      </c>
      <c r="T3734">
        <v>489540</v>
      </c>
      <c r="U3734">
        <v>505144</v>
      </c>
      <c r="V3734">
        <v>520573.99999999994</v>
      </c>
      <c r="W3734">
        <v>536344</v>
      </c>
      <c r="X3734">
        <v>552593</v>
      </c>
      <c r="Y3734">
        <v>569033</v>
      </c>
      <c r="Z3734">
        <v>585711</v>
      </c>
      <c r="AA3734">
        <v>602377</v>
      </c>
      <c r="AB3734">
        <v>618929</v>
      </c>
      <c r="AC3734">
        <v>635302</v>
      </c>
      <c r="AD3734">
        <v>651484</v>
      </c>
      <c r="AE3734" s="21"/>
    </row>
    <row r="3735" spans="1:31" x14ac:dyDescent="0.2">
      <c r="A3735" s="27" t="s">
        <v>76</v>
      </c>
      <c r="B3735" s="13" t="s">
        <v>76</v>
      </c>
      <c r="C3735" s="14">
        <v>800</v>
      </c>
      <c r="D3735" s="13" t="s">
        <v>76</v>
      </c>
      <c r="E3735" s="13" t="s">
        <v>481</v>
      </c>
      <c r="F3735" s="13" t="s">
        <v>313</v>
      </c>
      <c r="G3735" s="14" t="s">
        <v>341</v>
      </c>
      <c r="H3735">
        <v>305033</v>
      </c>
      <c r="I3735">
        <v>315217</v>
      </c>
      <c r="J3735">
        <v>326150</v>
      </c>
      <c r="K3735">
        <v>337509</v>
      </c>
      <c r="L3735">
        <v>349115</v>
      </c>
      <c r="M3735">
        <v>361072</v>
      </c>
      <c r="N3735">
        <v>373921</v>
      </c>
      <c r="O3735">
        <v>387980</v>
      </c>
      <c r="P3735">
        <v>403716</v>
      </c>
      <c r="Q3735">
        <v>421805</v>
      </c>
      <c r="R3735">
        <v>442384</v>
      </c>
      <c r="S3735">
        <v>464188</v>
      </c>
      <c r="T3735">
        <v>485494</v>
      </c>
      <c r="U3735">
        <v>505586</v>
      </c>
      <c r="V3735">
        <v>524304</v>
      </c>
      <c r="W3735">
        <v>541529</v>
      </c>
      <c r="X3735">
        <v>558102</v>
      </c>
      <c r="Y3735">
        <v>575088</v>
      </c>
      <c r="Z3735">
        <v>592139</v>
      </c>
      <c r="AA3735">
        <v>609027</v>
      </c>
      <c r="AB3735">
        <v>625865</v>
      </c>
      <c r="AC3735">
        <v>642624</v>
      </c>
      <c r="AD3735">
        <v>659097</v>
      </c>
      <c r="AE3735" s="22"/>
    </row>
    <row r="3736" spans="1:31" x14ac:dyDescent="0.2">
      <c r="A3736" s="25" t="s">
        <v>76</v>
      </c>
      <c r="B3736" s="11" t="s">
        <v>76</v>
      </c>
      <c r="C3736" s="12">
        <v>800</v>
      </c>
      <c r="D3736" s="11" t="s">
        <v>76</v>
      </c>
      <c r="E3736" s="11" t="s">
        <v>475</v>
      </c>
      <c r="F3736" s="11" t="s">
        <v>312</v>
      </c>
      <c r="G3736" s="12" t="s">
        <v>334</v>
      </c>
      <c r="H3736">
        <v>305788</v>
      </c>
      <c r="I3736">
        <v>317470</v>
      </c>
      <c r="J3736">
        <v>329571</v>
      </c>
      <c r="K3736">
        <v>341174</v>
      </c>
      <c r="L3736">
        <v>353364</v>
      </c>
      <c r="M3736">
        <v>365963</v>
      </c>
      <c r="N3736">
        <v>379047</v>
      </c>
      <c r="O3736">
        <v>392860</v>
      </c>
      <c r="P3736">
        <v>407483</v>
      </c>
      <c r="Q3736">
        <v>423173</v>
      </c>
      <c r="R3736">
        <v>439593</v>
      </c>
      <c r="S3736">
        <v>456302</v>
      </c>
      <c r="T3736">
        <v>472906</v>
      </c>
      <c r="U3736">
        <v>488377</v>
      </c>
      <c r="V3736">
        <v>503245</v>
      </c>
      <c r="W3736">
        <v>518301.00000000006</v>
      </c>
      <c r="X3736">
        <v>534109</v>
      </c>
      <c r="Y3736">
        <v>550641</v>
      </c>
      <c r="Z3736">
        <v>567406</v>
      </c>
      <c r="AA3736">
        <v>584222</v>
      </c>
      <c r="AB3736">
        <v>601036</v>
      </c>
      <c r="AC3736">
        <v>617746</v>
      </c>
      <c r="AD3736">
        <v>634243</v>
      </c>
      <c r="AE3736" s="21"/>
    </row>
    <row r="3737" spans="1:31" x14ac:dyDescent="0.2">
      <c r="A3737" s="27" t="s">
        <v>76</v>
      </c>
      <c r="B3737" s="13" t="s">
        <v>76</v>
      </c>
      <c r="C3737" s="14">
        <v>800</v>
      </c>
      <c r="D3737" s="13" t="s">
        <v>76</v>
      </c>
      <c r="E3737" s="13" t="s">
        <v>482</v>
      </c>
      <c r="F3737" s="13" t="s">
        <v>313</v>
      </c>
      <c r="G3737" s="14" t="s">
        <v>334</v>
      </c>
      <c r="H3737">
        <v>291880</v>
      </c>
      <c r="I3737">
        <v>301394</v>
      </c>
      <c r="J3737">
        <v>311840</v>
      </c>
      <c r="K3737">
        <v>322788</v>
      </c>
      <c r="L3737">
        <v>334315</v>
      </c>
      <c r="M3737">
        <v>346286</v>
      </c>
      <c r="N3737">
        <v>358844</v>
      </c>
      <c r="O3737">
        <v>372375</v>
      </c>
      <c r="P3737">
        <v>387844</v>
      </c>
      <c r="Q3737">
        <v>404353</v>
      </c>
      <c r="R3737">
        <v>422696</v>
      </c>
      <c r="S3737">
        <v>442949</v>
      </c>
      <c r="T3737">
        <v>464097</v>
      </c>
      <c r="U3737">
        <v>483902</v>
      </c>
      <c r="V3737">
        <v>503196</v>
      </c>
      <c r="W3737">
        <v>521501.99999999994</v>
      </c>
      <c r="X3737">
        <v>538779</v>
      </c>
      <c r="Y3737">
        <v>555688</v>
      </c>
      <c r="Z3737">
        <v>572947</v>
      </c>
      <c r="AA3737">
        <v>590103</v>
      </c>
      <c r="AB3737">
        <v>607127</v>
      </c>
      <c r="AC3737">
        <v>624153</v>
      </c>
      <c r="AD3737">
        <v>641086</v>
      </c>
      <c r="AE3737" s="22"/>
    </row>
    <row r="3738" spans="1:31" x14ac:dyDescent="0.2">
      <c r="A3738" s="25" t="s">
        <v>76</v>
      </c>
      <c r="B3738" s="11" t="s">
        <v>76</v>
      </c>
      <c r="C3738" s="12">
        <v>800</v>
      </c>
      <c r="D3738" s="11" t="s">
        <v>76</v>
      </c>
      <c r="E3738" s="11" t="s">
        <v>476</v>
      </c>
      <c r="F3738" s="11" t="s">
        <v>312</v>
      </c>
      <c r="G3738" s="12" t="s">
        <v>345</v>
      </c>
      <c r="H3738">
        <v>293213</v>
      </c>
      <c r="I3738">
        <v>304616</v>
      </c>
      <c r="J3738">
        <v>316433</v>
      </c>
      <c r="K3738">
        <v>327705</v>
      </c>
      <c r="L3738">
        <v>339526</v>
      </c>
      <c r="M3738">
        <v>352071</v>
      </c>
      <c r="N3738">
        <v>365215</v>
      </c>
      <c r="O3738">
        <v>378913</v>
      </c>
      <c r="P3738">
        <v>393120</v>
      </c>
      <c r="Q3738">
        <v>408431</v>
      </c>
      <c r="R3738">
        <v>424306</v>
      </c>
      <c r="S3738">
        <v>440367</v>
      </c>
      <c r="T3738">
        <v>456427</v>
      </c>
      <c r="U3738">
        <v>471706</v>
      </c>
      <c r="V3738">
        <v>486468</v>
      </c>
      <c r="W3738">
        <v>500973</v>
      </c>
      <c r="X3738">
        <v>516061.00000000006</v>
      </c>
      <c r="Y3738">
        <v>532143</v>
      </c>
      <c r="Z3738">
        <v>548988</v>
      </c>
      <c r="AA3738">
        <v>565891</v>
      </c>
      <c r="AB3738">
        <v>582846</v>
      </c>
      <c r="AC3738">
        <v>599809</v>
      </c>
      <c r="AD3738">
        <v>616641</v>
      </c>
      <c r="AE3738" s="21"/>
    </row>
    <row r="3739" spans="1:31" x14ac:dyDescent="0.2">
      <c r="A3739" s="27" t="s">
        <v>76</v>
      </c>
      <c r="B3739" s="13" t="s">
        <v>76</v>
      </c>
      <c r="C3739" s="14">
        <v>800</v>
      </c>
      <c r="D3739" s="13" t="s">
        <v>76</v>
      </c>
      <c r="E3739" s="13" t="s">
        <v>483</v>
      </c>
      <c r="F3739" s="13" t="s">
        <v>313</v>
      </c>
      <c r="G3739" s="14" t="s">
        <v>345</v>
      </c>
      <c r="H3739">
        <v>279448</v>
      </c>
      <c r="I3739">
        <v>288241</v>
      </c>
      <c r="J3739">
        <v>297944</v>
      </c>
      <c r="K3739">
        <v>308614</v>
      </c>
      <c r="L3739">
        <v>319708</v>
      </c>
      <c r="M3739">
        <v>331554</v>
      </c>
      <c r="N3739">
        <v>344059</v>
      </c>
      <c r="O3739">
        <v>357238</v>
      </c>
      <c r="P3739">
        <v>372186</v>
      </c>
      <c r="Q3739">
        <v>388402</v>
      </c>
      <c r="R3739">
        <v>405130</v>
      </c>
      <c r="S3739">
        <v>423126</v>
      </c>
      <c r="T3739">
        <v>442737</v>
      </c>
      <c r="U3739">
        <v>462504</v>
      </c>
      <c r="V3739">
        <v>481551</v>
      </c>
      <c r="W3739">
        <v>500420</v>
      </c>
      <c r="X3739">
        <v>518731</v>
      </c>
      <c r="Y3739">
        <v>536309</v>
      </c>
      <c r="Z3739">
        <v>553550</v>
      </c>
      <c r="AA3739">
        <v>570915</v>
      </c>
      <c r="AB3739">
        <v>588177</v>
      </c>
      <c r="AC3739">
        <v>605344</v>
      </c>
      <c r="AD3739">
        <v>622519</v>
      </c>
      <c r="AE3739" s="22"/>
    </row>
    <row r="3740" spans="1:31" x14ac:dyDescent="0.2">
      <c r="A3740" s="25" t="s">
        <v>76</v>
      </c>
      <c r="B3740" s="11" t="s">
        <v>76</v>
      </c>
      <c r="C3740" s="12">
        <v>800</v>
      </c>
      <c r="D3740" s="11" t="s">
        <v>76</v>
      </c>
      <c r="E3740" s="11" t="s">
        <v>477</v>
      </c>
      <c r="F3740" s="11" t="s">
        <v>312</v>
      </c>
      <c r="G3740" s="12" t="s">
        <v>339</v>
      </c>
      <c r="H3740">
        <v>280898</v>
      </c>
      <c r="I3740">
        <v>291982</v>
      </c>
      <c r="J3740">
        <v>303516</v>
      </c>
      <c r="K3740">
        <v>314543</v>
      </c>
      <c r="L3740">
        <v>326028</v>
      </c>
      <c r="M3740">
        <v>338195</v>
      </c>
      <c r="N3740">
        <v>351262</v>
      </c>
      <c r="O3740">
        <v>364996</v>
      </c>
      <c r="P3740">
        <v>379074</v>
      </c>
      <c r="Q3740">
        <v>393948</v>
      </c>
      <c r="R3740">
        <v>409442</v>
      </c>
      <c r="S3740">
        <v>424967</v>
      </c>
      <c r="T3740">
        <v>440398</v>
      </c>
      <c r="U3740">
        <v>455187</v>
      </c>
      <c r="V3740">
        <v>469785</v>
      </c>
      <c r="W3740">
        <v>484199</v>
      </c>
      <c r="X3740">
        <v>498732</v>
      </c>
      <c r="Y3740">
        <v>514082.99999999994</v>
      </c>
      <c r="Z3740">
        <v>530464</v>
      </c>
      <c r="AA3740">
        <v>547445</v>
      </c>
      <c r="AB3740">
        <v>564485</v>
      </c>
      <c r="AC3740">
        <v>581583</v>
      </c>
      <c r="AD3740">
        <v>598659</v>
      </c>
      <c r="AE3740" s="21"/>
    </row>
    <row r="3741" spans="1:31" x14ac:dyDescent="0.2">
      <c r="A3741" s="27" t="s">
        <v>76</v>
      </c>
      <c r="B3741" s="13" t="s">
        <v>76</v>
      </c>
      <c r="C3741" s="14">
        <v>800</v>
      </c>
      <c r="D3741" s="13" t="s">
        <v>76</v>
      </c>
      <c r="E3741" s="13" t="s">
        <v>484</v>
      </c>
      <c r="F3741" s="13" t="s">
        <v>313</v>
      </c>
      <c r="G3741" s="14" t="s">
        <v>339</v>
      </c>
      <c r="H3741">
        <v>267630</v>
      </c>
      <c r="I3741">
        <v>275906</v>
      </c>
      <c r="J3741">
        <v>284782</v>
      </c>
      <c r="K3741">
        <v>294873</v>
      </c>
      <c r="L3741">
        <v>305657</v>
      </c>
      <c r="M3741">
        <v>317042</v>
      </c>
      <c r="N3741">
        <v>329371</v>
      </c>
      <c r="O3741">
        <v>342429</v>
      </c>
      <c r="P3741">
        <v>356995</v>
      </c>
      <c r="Q3741">
        <v>372661</v>
      </c>
      <c r="R3741">
        <v>389093</v>
      </c>
      <c r="S3741">
        <v>405463</v>
      </c>
      <c r="T3741">
        <v>422813</v>
      </c>
      <c r="U3741">
        <v>441144</v>
      </c>
      <c r="V3741">
        <v>460187</v>
      </c>
      <c r="W3741">
        <v>478830</v>
      </c>
      <c r="X3741">
        <v>497674</v>
      </c>
      <c r="Y3741">
        <v>516231</v>
      </c>
      <c r="Z3741">
        <v>534174</v>
      </c>
      <c r="AA3741">
        <v>551518</v>
      </c>
      <c r="AB3741">
        <v>568989</v>
      </c>
      <c r="AC3741">
        <v>586363</v>
      </c>
      <c r="AD3741">
        <v>603637</v>
      </c>
      <c r="AE3741" s="22"/>
    </row>
    <row r="3742" spans="1:31" x14ac:dyDescent="0.2">
      <c r="A3742" s="25" t="s">
        <v>76</v>
      </c>
      <c r="B3742" s="11" t="s">
        <v>76</v>
      </c>
      <c r="C3742" s="12">
        <v>800</v>
      </c>
      <c r="D3742" s="11" t="s">
        <v>76</v>
      </c>
      <c r="E3742" s="11" t="s">
        <v>478</v>
      </c>
      <c r="F3742" s="11" t="s">
        <v>312</v>
      </c>
      <c r="G3742" s="12" t="s">
        <v>352</v>
      </c>
      <c r="H3742">
        <v>268879</v>
      </c>
      <c r="I3742">
        <v>279609</v>
      </c>
      <c r="J3742">
        <v>290820</v>
      </c>
      <c r="K3742">
        <v>301611</v>
      </c>
      <c r="L3742">
        <v>312835</v>
      </c>
      <c r="M3742">
        <v>324655</v>
      </c>
      <c r="N3742">
        <v>337327</v>
      </c>
      <c r="O3742">
        <v>350962</v>
      </c>
      <c r="P3742">
        <v>365069</v>
      </c>
      <c r="Q3742">
        <v>379783</v>
      </c>
      <c r="R3742">
        <v>394837</v>
      </c>
      <c r="S3742">
        <v>409998</v>
      </c>
      <c r="T3742">
        <v>424913</v>
      </c>
      <c r="U3742">
        <v>439127</v>
      </c>
      <c r="V3742">
        <v>453253</v>
      </c>
      <c r="W3742">
        <v>467516</v>
      </c>
      <c r="X3742">
        <v>481961</v>
      </c>
      <c r="Y3742">
        <v>496745</v>
      </c>
      <c r="Z3742">
        <v>512383.00000000006</v>
      </c>
      <c r="AA3742">
        <v>528890</v>
      </c>
      <c r="AB3742">
        <v>546006</v>
      </c>
      <c r="AC3742">
        <v>563188</v>
      </c>
      <c r="AD3742">
        <v>580392</v>
      </c>
      <c r="AE3742" s="21"/>
    </row>
    <row r="3743" spans="1:31" x14ac:dyDescent="0.2">
      <c r="A3743" s="27" t="s">
        <v>76</v>
      </c>
      <c r="B3743" s="13" t="s">
        <v>76</v>
      </c>
      <c r="C3743" s="14">
        <v>800</v>
      </c>
      <c r="D3743" s="13" t="s">
        <v>76</v>
      </c>
      <c r="E3743" s="13" t="s">
        <v>485</v>
      </c>
      <c r="F3743" s="13" t="s">
        <v>313</v>
      </c>
      <c r="G3743" s="14" t="s">
        <v>352</v>
      </c>
      <c r="H3743">
        <v>559643</v>
      </c>
      <c r="I3743">
        <v>576029</v>
      </c>
      <c r="J3743">
        <v>591114</v>
      </c>
      <c r="K3743">
        <v>607763</v>
      </c>
      <c r="L3743">
        <v>624082</v>
      </c>
      <c r="M3743">
        <v>640258</v>
      </c>
      <c r="N3743">
        <v>656576</v>
      </c>
      <c r="O3743">
        <v>673098</v>
      </c>
      <c r="P3743">
        <v>691834</v>
      </c>
      <c r="Q3743">
        <v>711125</v>
      </c>
      <c r="R3743">
        <v>729739</v>
      </c>
      <c r="S3743">
        <v>746307</v>
      </c>
      <c r="T3743">
        <v>759919</v>
      </c>
      <c r="U3743">
        <v>421226</v>
      </c>
      <c r="V3743">
        <v>438860</v>
      </c>
      <c r="W3743">
        <v>457516</v>
      </c>
      <c r="X3743">
        <v>476139</v>
      </c>
      <c r="Y3743">
        <v>495188</v>
      </c>
      <c r="Z3743">
        <v>514111</v>
      </c>
      <c r="AA3743">
        <v>532141</v>
      </c>
      <c r="AB3743">
        <v>549588</v>
      </c>
      <c r="AC3743">
        <v>567172</v>
      </c>
      <c r="AD3743">
        <v>584622</v>
      </c>
      <c r="AE3743" s="22"/>
    </row>
    <row r="3744" spans="1:31" x14ac:dyDescent="0.2">
      <c r="A3744" s="25" t="s">
        <v>76</v>
      </c>
      <c r="B3744" s="11" t="s">
        <v>76</v>
      </c>
      <c r="C3744" s="12">
        <v>800</v>
      </c>
      <c r="D3744" s="11" t="s">
        <v>76</v>
      </c>
      <c r="E3744" s="11" t="s">
        <v>479</v>
      </c>
      <c r="F3744" s="11" t="s">
        <v>312</v>
      </c>
      <c r="G3744" s="12" t="s">
        <v>338</v>
      </c>
      <c r="H3744">
        <v>257125.99999999997</v>
      </c>
      <c r="I3744">
        <v>267528</v>
      </c>
      <c r="J3744">
        <v>278386</v>
      </c>
      <c r="K3744">
        <v>288912</v>
      </c>
      <c r="L3744">
        <v>299879</v>
      </c>
      <c r="M3744">
        <v>311418</v>
      </c>
      <c r="N3744">
        <v>323728</v>
      </c>
      <c r="O3744">
        <v>336949</v>
      </c>
      <c r="P3744">
        <v>350961</v>
      </c>
      <c r="Q3744">
        <v>365670</v>
      </c>
      <c r="R3744">
        <v>380551</v>
      </c>
      <c r="S3744">
        <v>395286</v>
      </c>
      <c r="T3744">
        <v>409863</v>
      </c>
      <c r="U3744">
        <v>423619</v>
      </c>
      <c r="V3744">
        <v>437184</v>
      </c>
      <c r="W3744">
        <v>450982</v>
      </c>
      <c r="X3744">
        <v>465277</v>
      </c>
      <c r="Y3744">
        <v>479967</v>
      </c>
      <c r="Z3744">
        <v>495034</v>
      </c>
      <c r="AA3744">
        <v>510785</v>
      </c>
      <c r="AB3744">
        <v>527418</v>
      </c>
      <c r="AC3744">
        <v>544673</v>
      </c>
      <c r="AD3744">
        <v>561962</v>
      </c>
      <c r="AE3744" s="21"/>
    </row>
    <row r="3745" spans="1:31" x14ac:dyDescent="0.2">
      <c r="A3745" s="27" t="s">
        <v>76</v>
      </c>
      <c r="B3745" s="13" t="s">
        <v>76</v>
      </c>
      <c r="C3745" s="14">
        <v>800</v>
      </c>
      <c r="D3745" s="13" t="s">
        <v>76</v>
      </c>
      <c r="E3745" s="13" t="s">
        <v>486</v>
      </c>
      <c r="F3745" s="13" t="s">
        <v>313</v>
      </c>
      <c r="G3745" s="14" t="s">
        <v>338</v>
      </c>
      <c r="H3745">
        <v>245141</v>
      </c>
      <c r="I3745">
        <v>252955</v>
      </c>
      <c r="J3745">
        <v>261028.00000000003</v>
      </c>
      <c r="K3745">
        <v>269610</v>
      </c>
      <c r="L3745">
        <v>279105</v>
      </c>
      <c r="M3745">
        <v>289622</v>
      </c>
      <c r="N3745">
        <v>301063</v>
      </c>
      <c r="O3745">
        <v>313360</v>
      </c>
      <c r="P3745">
        <v>327437</v>
      </c>
      <c r="Q3745">
        <v>342465</v>
      </c>
      <c r="R3745">
        <v>357906</v>
      </c>
      <c r="S3745">
        <v>373458</v>
      </c>
      <c r="T3745">
        <v>388941</v>
      </c>
      <c r="U3745">
        <v>403512</v>
      </c>
      <c r="V3745">
        <v>418979</v>
      </c>
      <c r="W3745">
        <v>436239</v>
      </c>
      <c r="X3745">
        <v>454874</v>
      </c>
      <c r="Y3745">
        <v>473696</v>
      </c>
      <c r="Z3745">
        <v>493097</v>
      </c>
      <c r="AA3745">
        <v>512087.99999999994</v>
      </c>
      <c r="AB3745">
        <v>530206</v>
      </c>
      <c r="AC3745">
        <v>547764</v>
      </c>
      <c r="AD3745">
        <v>565426</v>
      </c>
      <c r="AE3745" s="22"/>
    </row>
    <row r="3746" spans="1:31" x14ac:dyDescent="0.2">
      <c r="A3746" s="25" t="s">
        <v>76</v>
      </c>
      <c r="B3746" s="11" t="s">
        <v>76</v>
      </c>
      <c r="C3746" s="12">
        <v>800</v>
      </c>
      <c r="D3746" s="11" t="s">
        <v>76</v>
      </c>
      <c r="E3746" s="11" t="s">
        <v>458</v>
      </c>
      <c r="F3746" s="11" t="s">
        <v>312</v>
      </c>
      <c r="G3746" s="12" t="s">
        <v>457</v>
      </c>
      <c r="H3746" s="205">
        <v>1726481.0000000002</v>
      </c>
      <c r="I3746" s="205">
        <v>1788923</v>
      </c>
      <c r="J3746" s="205">
        <v>1852689.9999999998</v>
      </c>
      <c r="K3746" s="205">
        <v>1912829.0000000002</v>
      </c>
      <c r="L3746" s="205">
        <v>1974909.9999999998</v>
      </c>
      <c r="M3746">
        <v>2040037.9999999998</v>
      </c>
      <c r="N3746">
        <v>2109861</v>
      </c>
      <c r="O3746">
        <v>2185227</v>
      </c>
      <c r="P3746">
        <v>2265421.0000000005</v>
      </c>
      <c r="Q3746">
        <v>2351781</v>
      </c>
      <c r="R3746">
        <v>2441623</v>
      </c>
      <c r="S3746">
        <v>2531918</v>
      </c>
      <c r="T3746">
        <v>2620836.0000000005</v>
      </c>
      <c r="U3746">
        <v>2704380</v>
      </c>
      <c r="V3746">
        <v>2785615.0000000005</v>
      </c>
      <c r="W3746">
        <v>2865600.9999999995</v>
      </c>
      <c r="X3746">
        <v>2945419</v>
      </c>
      <c r="Y3746">
        <v>3025554</v>
      </c>
      <c r="Z3746">
        <v>3106477</v>
      </c>
      <c r="AA3746">
        <v>3186784</v>
      </c>
      <c r="AB3746">
        <v>3265681</v>
      </c>
      <c r="AC3746">
        <v>3342182.0000000005</v>
      </c>
      <c r="AD3746">
        <v>3415330.9999999995</v>
      </c>
      <c r="AE3746" s="21" t="s">
        <v>1</v>
      </c>
    </row>
    <row r="3747" spans="1:31" x14ac:dyDescent="0.2">
      <c r="A3747" s="27" t="s">
        <v>76</v>
      </c>
      <c r="B3747" s="13" t="s">
        <v>76</v>
      </c>
      <c r="C3747" s="14">
        <v>800</v>
      </c>
      <c r="D3747" s="13" t="s">
        <v>76</v>
      </c>
      <c r="E3747" s="13" t="s">
        <v>456</v>
      </c>
      <c r="F3747" s="13" t="s">
        <v>312</v>
      </c>
      <c r="G3747" s="14" t="s">
        <v>455</v>
      </c>
      <c r="H3747" s="205">
        <v>1405904</v>
      </c>
      <c r="I3747" s="205">
        <v>1461205</v>
      </c>
      <c r="J3747" s="205">
        <v>1518726</v>
      </c>
      <c r="K3747" s="205">
        <v>1573945</v>
      </c>
      <c r="L3747" s="205">
        <v>1631632</v>
      </c>
      <c r="M3747">
        <v>1692302.0000000002</v>
      </c>
      <c r="N3747">
        <v>1756579</v>
      </c>
      <c r="O3747">
        <v>1824680</v>
      </c>
      <c r="P3747">
        <v>1895707</v>
      </c>
      <c r="Q3747">
        <v>1971005</v>
      </c>
      <c r="R3747">
        <v>2048728.9999999998</v>
      </c>
      <c r="S3747">
        <v>2126920</v>
      </c>
      <c r="T3747">
        <v>2204507</v>
      </c>
      <c r="U3747">
        <v>2278016</v>
      </c>
      <c r="V3747">
        <v>2349935</v>
      </c>
      <c r="W3747">
        <v>2421971.0000000005</v>
      </c>
      <c r="X3747">
        <v>2496140</v>
      </c>
      <c r="Y3747">
        <v>2573579</v>
      </c>
      <c r="Z3747">
        <v>2654275</v>
      </c>
      <c r="AA3747">
        <v>2737232.9999999995</v>
      </c>
      <c r="AB3747">
        <v>2821791</v>
      </c>
      <c r="AC3747">
        <v>2906999</v>
      </c>
      <c r="AD3747">
        <v>2991897.0000000005</v>
      </c>
      <c r="AE3747" s="22" t="s">
        <v>1</v>
      </c>
    </row>
    <row r="3748" spans="1:31" x14ac:dyDescent="0.2">
      <c r="A3748" s="25" t="s">
        <v>76</v>
      </c>
      <c r="B3748" s="11" t="s">
        <v>76</v>
      </c>
      <c r="C3748" s="12">
        <v>800</v>
      </c>
      <c r="D3748" s="11" t="s">
        <v>76</v>
      </c>
      <c r="E3748" s="11" t="s">
        <v>502</v>
      </c>
      <c r="F3748" s="11" t="s">
        <v>313</v>
      </c>
      <c r="G3748" s="12" t="s">
        <v>457</v>
      </c>
      <c r="H3748" s="205">
        <v>1667250.9999999998</v>
      </c>
      <c r="I3748" s="205">
        <v>1722212.9999999998</v>
      </c>
      <c r="J3748" s="205">
        <v>1780020.9999999998</v>
      </c>
      <c r="K3748" s="205">
        <v>1837341.9999999998</v>
      </c>
      <c r="L3748" s="205">
        <v>1896876</v>
      </c>
      <c r="M3748">
        <v>1960797</v>
      </c>
      <c r="N3748">
        <v>2032452.9999999998</v>
      </c>
      <c r="O3748">
        <v>2114090</v>
      </c>
      <c r="P3748">
        <v>2208350</v>
      </c>
      <c r="Q3748">
        <v>2313087.9999999995</v>
      </c>
      <c r="R3748">
        <v>2423455</v>
      </c>
      <c r="S3748">
        <v>2532692</v>
      </c>
      <c r="T3748">
        <v>2636412.0000000005</v>
      </c>
      <c r="U3748">
        <v>2729913.9999999995</v>
      </c>
      <c r="V3748">
        <v>2816970</v>
      </c>
      <c r="W3748">
        <v>2899882</v>
      </c>
      <c r="X3748">
        <v>2981712.9999999995</v>
      </c>
      <c r="Y3748">
        <v>3064086.0000000005</v>
      </c>
      <c r="Z3748">
        <v>3146202</v>
      </c>
      <c r="AA3748">
        <v>3227482</v>
      </c>
      <c r="AB3748">
        <v>3307456</v>
      </c>
      <c r="AC3748">
        <v>3385246</v>
      </c>
      <c r="AD3748">
        <v>3459818.9999999995</v>
      </c>
      <c r="AE3748" s="21" t="s">
        <v>1</v>
      </c>
    </row>
    <row r="3749" spans="1:31" x14ac:dyDescent="0.2">
      <c r="A3749" s="27" t="s">
        <v>76</v>
      </c>
      <c r="B3749" s="13" t="s">
        <v>76</v>
      </c>
      <c r="C3749" s="14">
        <v>800</v>
      </c>
      <c r="D3749" s="13" t="s">
        <v>76</v>
      </c>
      <c r="E3749" s="13" t="s">
        <v>503</v>
      </c>
      <c r="F3749" s="13" t="s">
        <v>313</v>
      </c>
      <c r="G3749" s="14" t="s">
        <v>338</v>
      </c>
      <c r="H3749" s="205">
        <v>1340283.0000000002</v>
      </c>
      <c r="I3749" s="205">
        <v>1382741.9999999998</v>
      </c>
      <c r="J3749" s="205">
        <v>1428132</v>
      </c>
      <c r="K3749" s="205">
        <v>1477705</v>
      </c>
      <c r="L3749" s="205">
        <v>1530843</v>
      </c>
      <c r="M3749">
        <v>1587600</v>
      </c>
      <c r="N3749">
        <v>1648266</v>
      </c>
      <c r="O3749">
        <v>1713159.9999999998</v>
      </c>
      <c r="P3749">
        <v>1786603</v>
      </c>
      <c r="Q3749">
        <v>1865269.9999999998</v>
      </c>
      <c r="R3749">
        <v>1948089</v>
      </c>
      <c r="S3749">
        <v>2034355</v>
      </c>
      <c r="T3749">
        <v>2123674</v>
      </c>
      <c r="U3749">
        <v>2212288</v>
      </c>
      <c r="V3749">
        <v>2302773</v>
      </c>
      <c r="W3749">
        <v>2394507</v>
      </c>
      <c r="X3749">
        <v>2486197</v>
      </c>
      <c r="Y3749">
        <v>2577111.9999999995</v>
      </c>
      <c r="Z3749">
        <v>2667879</v>
      </c>
      <c r="AA3749">
        <v>2756765.0000000005</v>
      </c>
      <c r="AB3749">
        <v>2844087.0000000005</v>
      </c>
      <c r="AC3749">
        <v>2930796.0000000005</v>
      </c>
      <c r="AD3749">
        <v>3017290</v>
      </c>
      <c r="AE3749" s="22" t="s">
        <v>1</v>
      </c>
    </row>
    <row r="3750" spans="1:31" x14ac:dyDescent="0.2">
      <c r="A3750" s="25" t="s">
        <v>76</v>
      </c>
      <c r="B3750" s="11" t="s">
        <v>76</v>
      </c>
      <c r="C3750" s="12">
        <v>800</v>
      </c>
      <c r="D3750" s="11" t="s">
        <v>76</v>
      </c>
      <c r="E3750" s="11" t="s">
        <v>504</v>
      </c>
      <c r="F3750" s="11"/>
      <c r="G3750" s="12"/>
      <c r="H3750" s="205">
        <v>0</v>
      </c>
      <c r="I3750" s="205">
        <v>0</v>
      </c>
      <c r="J3750" s="205">
        <v>0</v>
      </c>
      <c r="K3750" s="205">
        <v>0</v>
      </c>
      <c r="L3750" s="205">
        <v>0</v>
      </c>
      <c r="M3750">
        <v>0</v>
      </c>
      <c r="N3750">
        <v>0</v>
      </c>
      <c r="O3750">
        <v>0</v>
      </c>
      <c r="P3750">
        <v>0</v>
      </c>
      <c r="Q3750">
        <v>0</v>
      </c>
      <c r="R3750">
        <v>0</v>
      </c>
      <c r="S3750">
        <v>0</v>
      </c>
      <c r="T3750">
        <v>0</v>
      </c>
      <c r="U3750">
        <v>0</v>
      </c>
      <c r="V3750">
        <v>0</v>
      </c>
      <c r="W3750">
        <v>0</v>
      </c>
      <c r="X3750">
        <v>0</v>
      </c>
      <c r="Y3750">
        <v>0</v>
      </c>
      <c r="Z3750">
        <v>0</v>
      </c>
      <c r="AA3750">
        <v>0</v>
      </c>
      <c r="AB3750">
        <v>0</v>
      </c>
      <c r="AC3750">
        <v>0</v>
      </c>
      <c r="AD3750">
        <v>0</v>
      </c>
      <c r="AE3750" s="21" t="s">
        <v>1</v>
      </c>
    </row>
    <row r="3751" spans="1:31" x14ac:dyDescent="0.2">
      <c r="A3751" s="27" t="s">
        <v>76</v>
      </c>
      <c r="B3751" s="13" t="s">
        <v>76</v>
      </c>
      <c r="C3751" s="14">
        <v>800</v>
      </c>
      <c r="D3751" s="13" t="s">
        <v>76</v>
      </c>
      <c r="E3751" s="13" t="s">
        <v>505</v>
      </c>
      <c r="F3751" s="13"/>
      <c r="G3751" s="14"/>
      <c r="H3751" s="205">
        <v>30431734</v>
      </c>
      <c r="I3751" s="205">
        <v>31411096</v>
      </c>
      <c r="J3751" s="205">
        <v>32428164</v>
      </c>
      <c r="K3751" s="205">
        <v>33476771.999999996</v>
      </c>
      <c r="L3751" s="205">
        <v>34558700</v>
      </c>
      <c r="M3751">
        <v>35694519</v>
      </c>
      <c r="N3751">
        <v>36911530</v>
      </c>
      <c r="O3751">
        <v>38225447</v>
      </c>
      <c r="P3751">
        <v>39649173</v>
      </c>
      <c r="Q3751">
        <v>41166588</v>
      </c>
      <c r="R3751">
        <v>42729032</v>
      </c>
      <c r="S3751">
        <v>44269587</v>
      </c>
      <c r="T3751">
        <v>45741000</v>
      </c>
      <c r="U3751">
        <v>47123533</v>
      </c>
      <c r="V3751">
        <v>48432873</v>
      </c>
      <c r="W3751">
        <v>49700758</v>
      </c>
      <c r="X3751">
        <v>50976034</v>
      </c>
      <c r="Y3751">
        <v>52294284</v>
      </c>
      <c r="Z3751">
        <v>53663607</v>
      </c>
      <c r="AA3751">
        <v>55072388</v>
      </c>
      <c r="AB3751">
        <v>56513004</v>
      </c>
      <c r="AC3751">
        <v>57971644</v>
      </c>
      <c r="AD3751">
        <v>59437922</v>
      </c>
      <c r="AE3751" s="22" t="s">
        <v>1</v>
      </c>
    </row>
    <row r="3752" spans="1:31" x14ac:dyDescent="0.2">
      <c r="A3752" s="25" t="s">
        <v>77</v>
      </c>
      <c r="B3752" s="11" t="s">
        <v>77</v>
      </c>
      <c r="C3752" s="12">
        <v>804</v>
      </c>
      <c r="D3752" s="11" t="s">
        <v>77</v>
      </c>
      <c r="E3752" s="11" t="s">
        <v>440</v>
      </c>
      <c r="F3752" s="11" t="s">
        <v>312</v>
      </c>
      <c r="G3752" s="12" t="s">
        <v>319</v>
      </c>
      <c r="H3752" s="205">
        <v>196859</v>
      </c>
      <c r="I3752" s="205">
        <v>206628</v>
      </c>
      <c r="J3752" s="205">
        <v>214469</v>
      </c>
      <c r="K3752" s="205">
        <v>229271</v>
      </c>
      <c r="L3752" s="205">
        <v>243808</v>
      </c>
      <c r="M3752">
        <v>254935</v>
      </c>
      <c r="N3752">
        <v>248173</v>
      </c>
      <c r="O3752">
        <v>250815</v>
      </c>
      <c r="P3752">
        <v>244981</v>
      </c>
      <c r="Q3752">
        <v>236670</v>
      </c>
      <c r="R3752">
        <v>227703</v>
      </c>
      <c r="S3752">
        <v>226994</v>
      </c>
      <c r="T3752">
        <v>217859</v>
      </c>
      <c r="U3752">
        <v>206809</v>
      </c>
      <c r="V3752">
        <v>195552</v>
      </c>
      <c r="W3752">
        <v>185777</v>
      </c>
      <c r="X3752">
        <v>185140</v>
      </c>
      <c r="Y3752">
        <v>179136</v>
      </c>
      <c r="Z3752">
        <v>176951</v>
      </c>
      <c r="AA3752">
        <v>175709</v>
      </c>
      <c r="AB3752">
        <v>174428</v>
      </c>
      <c r="AC3752">
        <v>167699</v>
      </c>
      <c r="AD3752">
        <v>166326</v>
      </c>
      <c r="AE3752" s="21" t="s">
        <v>1</v>
      </c>
    </row>
    <row r="3753" spans="1:31" x14ac:dyDescent="0.2">
      <c r="A3753" s="27" t="s">
        <v>77</v>
      </c>
      <c r="B3753" s="13" t="s">
        <v>77</v>
      </c>
      <c r="C3753" s="14">
        <v>804</v>
      </c>
      <c r="D3753" s="13" t="s">
        <v>77</v>
      </c>
      <c r="E3753" s="13" t="s">
        <v>487</v>
      </c>
      <c r="F3753" s="13" t="s">
        <v>313</v>
      </c>
      <c r="G3753" s="14" t="s">
        <v>319</v>
      </c>
      <c r="H3753" s="205">
        <v>209540</v>
      </c>
      <c r="I3753" s="205">
        <v>219600</v>
      </c>
      <c r="J3753" s="205">
        <v>228288</v>
      </c>
      <c r="K3753" s="205">
        <v>243406</v>
      </c>
      <c r="L3753" s="205">
        <v>258370</v>
      </c>
      <c r="M3753">
        <v>269943</v>
      </c>
      <c r="N3753">
        <v>263378</v>
      </c>
      <c r="O3753">
        <v>266130</v>
      </c>
      <c r="P3753">
        <v>260084</v>
      </c>
      <c r="Q3753">
        <v>251381</v>
      </c>
      <c r="R3753">
        <v>241911</v>
      </c>
      <c r="S3753">
        <v>240814</v>
      </c>
      <c r="T3753">
        <v>231100</v>
      </c>
      <c r="U3753">
        <v>219200</v>
      </c>
      <c r="V3753">
        <v>207052</v>
      </c>
      <c r="W3753">
        <v>196526</v>
      </c>
      <c r="X3753">
        <v>196064</v>
      </c>
      <c r="Y3753">
        <v>189683</v>
      </c>
      <c r="Z3753">
        <v>187416</v>
      </c>
      <c r="AA3753">
        <v>186189</v>
      </c>
      <c r="AB3753">
        <v>184926</v>
      </c>
      <c r="AC3753">
        <v>177686</v>
      </c>
      <c r="AD3753">
        <v>176308</v>
      </c>
      <c r="AE3753" s="22" t="s">
        <v>1</v>
      </c>
    </row>
    <row r="3754" spans="1:31" x14ac:dyDescent="0.2">
      <c r="A3754" s="25" t="s">
        <v>77</v>
      </c>
      <c r="B3754" s="11" t="s">
        <v>77</v>
      </c>
      <c r="C3754" s="12">
        <v>804</v>
      </c>
      <c r="D3754" s="11" t="s">
        <v>77</v>
      </c>
      <c r="E3754" s="11" t="s">
        <v>441</v>
      </c>
      <c r="F3754" s="11" t="s">
        <v>312</v>
      </c>
      <c r="G3754" s="12" t="s">
        <v>355</v>
      </c>
      <c r="H3754" s="205">
        <v>191432</v>
      </c>
      <c r="I3754" s="205">
        <v>196371</v>
      </c>
      <c r="J3754" s="205">
        <v>203812</v>
      </c>
      <c r="K3754" s="205">
        <v>216577</v>
      </c>
      <c r="L3754" s="205">
        <v>230699</v>
      </c>
      <c r="M3754">
        <v>243571</v>
      </c>
      <c r="N3754">
        <v>251849</v>
      </c>
      <c r="O3754">
        <v>251576</v>
      </c>
      <c r="P3754">
        <v>249473</v>
      </c>
      <c r="Q3754">
        <v>244243</v>
      </c>
      <c r="R3754">
        <v>237288</v>
      </c>
      <c r="S3754">
        <v>230574</v>
      </c>
      <c r="T3754">
        <v>226580</v>
      </c>
      <c r="U3754">
        <v>216978</v>
      </c>
      <c r="V3754">
        <v>206294</v>
      </c>
      <c r="W3754">
        <v>195942</v>
      </c>
      <c r="X3754">
        <v>187683</v>
      </c>
      <c r="Y3754">
        <v>183598</v>
      </c>
      <c r="Z3754">
        <v>179813</v>
      </c>
      <c r="AA3754">
        <v>177319</v>
      </c>
      <c r="AB3754">
        <v>175354</v>
      </c>
      <c r="AC3754">
        <v>172856</v>
      </c>
      <c r="AD3754">
        <v>168494</v>
      </c>
      <c r="AE3754" s="21" t="s">
        <v>1</v>
      </c>
    </row>
    <row r="3755" spans="1:31" x14ac:dyDescent="0.2">
      <c r="A3755" s="27" t="s">
        <v>77</v>
      </c>
      <c r="B3755" s="13" t="s">
        <v>77</v>
      </c>
      <c r="C3755" s="14">
        <v>804</v>
      </c>
      <c r="D3755" s="13" t="s">
        <v>77</v>
      </c>
      <c r="E3755" s="13" t="s">
        <v>488</v>
      </c>
      <c r="F3755" s="13" t="s">
        <v>313</v>
      </c>
      <c r="G3755" s="14" t="s">
        <v>355</v>
      </c>
      <c r="H3755" s="205">
        <v>203264</v>
      </c>
      <c r="I3755" s="205">
        <v>208899</v>
      </c>
      <c r="J3755" s="205">
        <v>216999</v>
      </c>
      <c r="K3755" s="205">
        <v>230149</v>
      </c>
      <c r="L3755" s="205">
        <v>244789</v>
      </c>
      <c r="M3755">
        <v>258226.99999999997</v>
      </c>
      <c r="N3755">
        <v>266965</v>
      </c>
      <c r="O3755">
        <v>266907</v>
      </c>
      <c r="P3755">
        <v>264767</v>
      </c>
      <c r="Q3755">
        <v>259305</v>
      </c>
      <c r="R3755">
        <v>251979</v>
      </c>
      <c r="S3755">
        <v>244840</v>
      </c>
      <c r="T3755">
        <v>240452</v>
      </c>
      <c r="U3755">
        <v>230129</v>
      </c>
      <c r="V3755">
        <v>218604</v>
      </c>
      <c r="W3755">
        <v>207444</v>
      </c>
      <c r="X3755">
        <v>198599</v>
      </c>
      <c r="Y3755">
        <v>194361</v>
      </c>
      <c r="Z3755">
        <v>190358</v>
      </c>
      <c r="AA3755">
        <v>187780</v>
      </c>
      <c r="AB3755">
        <v>185793</v>
      </c>
      <c r="AC3755">
        <v>183221</v>
      </c>
      <c r="AD3755">
        <v>178593</v>
      </c>
      <c r="AE3755" s="22" t="s">
        <v>1</v>
      </c>
    </row>
    <row r="3756" spans="1:31" x14ac:dyDescent="0.2">
      <c r="A3756" s="25" t="s">
        <v>77</v>
      </c>
      <c r="B3756" s="11" t="s">
        <v>77</v>
      </c>
      <c r="C3756" s="12">
        <v>804</v>
      </c>
      <c r="D3756" s="11" t="s">
        <v>77</v>
      </c>
      <c r="E3756" s="11" t="s">
        <v>442</v>
      </c>
      <c r="F3756" s="11" t="s">
        <v>312</v>
      </c>
      <c r="G3756" s="12" t="s">
        <v>317</v>
      </c>
      <c r="H3756" s="205">
        <v>188550</v>
      </c>
      <c r="I3756" s="205">
        <v>191001</v>
      </c>
      <c r="J3756" s="205">
        <v>195892</v>
      </c>
      <c r="K3756" s="205">
        <v>206046</v>
      </c>
      <c r="L3756" s="205">
        <v>218826</v>
      </c>
      <c r="M3756">
        <v>232161</v>
      </c>
      <c r="N3756">
        <v>243248</v>
      </c>
      <c r="O3756">
        <v>248660</v>
      </c>
      <c r="P3756">
        <v>250093</v>
      </c>
      <c r="Q3756">
        <v>248030</v>
      </c>
      <c r="R3756">
        <v>243452</v>
      </c>
      <c r="S3756">
        <v>237906</v>
      </c>
      <c r="T3756">
        <v>233451</v>
      </c>
      <c r="U3756">
        <v>225608</v>
      </c>
      <c r="V3756">
        <v>215996</v>
      </c>
      <c r="W3756">
        <v>205752</v>
      </c>
      <c r="X3756">
        <v>196361</v>
      </c>
      <c r="Y3756">
        <v>189629</v>
      </c>
      <c r="Z3756">
        <v>184349</v>
      </c>
      <c r="AA3756">
        <v>180556</v>
      </c>
      <c r="AB3756">
        <v>177712</v>
      </c>
      <c r="AC3756">
        <v>174980</v>
      </c>
      <c r="AD3756">
        <v>171254</v>
      </c>
      <c r="AE3756" s="21" t="s">
        <v>1</v>
      </c>
    </row>
    <row r="3757" spans="1:31" x14ac:dyDescent="0.2">
      <c r="A3757" s="27" t="s">
        <v>77</v>
      </c>
      <c r="B3757" s="13" t="s">
        <v>77</v>
      </c>
      <c r="C3757" s="14">
        <v>804</v>
      </c>
      <c r="D3757" s="13" t="s">
        <v>77</v>
      </c>
      <c r="E3757" s="13" t="s">
        <v>489</v>
      </c>
      <c r="F3757" s="13" t="s">
        <v>313</v>
      </c>
      <c r="G3757" s="14" t="s">
        <v>317</v>
      </c>
      <c r="H3757" s="205">
        <v>199680</v>
      </c>
      <c r="I3757" s="205">
        <v>202795</v>
      </c>
      <c r="J3757" s="205">
        <v>208438</v>
      </c>
      <c r="K3757" s="205">
        <v>219015</v>
      </c>
      <c r="L3757" s="205">
        <v>232374</v>
      </c>
      <c r="M3757">
        <v>246364</v>
      </c>
      <c r="N3757">
        <v>258035.00000000003</v>
      </c>
      <c r="O3757">
        <v>263833</v>
      </c>
      <c r="P3757">
        <v>265392</v>
      </c>
      <c r="Q3757">
        <v>263253</v>
      </c>
      <c r="R3757">
        <v>258439.00000000003</v>
      </c>
      <c r="S3757">
        <v>252573</v>
      </c>
      <c r="T3757">
        <v>247792</v>
      </c>
      <c r="U3757">
        <v>239381</v>
      </c>
      <c r="V3757">
        <v>229018</v>
      </c>
      <c r="W3757">
        <v>217970</v>
      </c>
      <c r="X3757">
        <v>207883</v>
      </c>
      <c r="Y3757">
        <v>200745</v>
      </c>
      <c r="Z3757">
        <v>195115</v>
      </c>
      <c r="AA3757">
        <v>191130</v>
      </c>
      <c r="AB3757">
        <v>188202</v>
      </c>
      <c r="AC3757">
        <v>185398</v>
      </c>
      <c r="AD3757">
        <v>181493</v>
      </c>
      <c r="AE3757" s="22" t="s">
        <v>1</v>
      </c>
    </row>
    <row r="3758" spans="1:31" x14ac:dyDescent="0.2">
      <c r="A3758" s="25" t="s">
        <v>77</v>
      </c>
      <c r="B3758" s="11" t="s">
        <v>77</v>
      </c>
      <c r="C3758" s="12">
        <v>804</v>
      </c>
      <c r="D3758" s="11" t="s">
        <v>77</v>
      </c>
      <c r="E3758" s="11" t="s">
        <v>443</v>
      </c>
      <c r="F3758" s="11" t="s">
        <v>312</v>
      </c>
      <c r="G3758" s="12" t="s">
        <v>356</v>
      </c>
      <c r="H3758" s="205">
        <v>188059</v>
      </c>
      <c r="I3758" s="205">
        <v>188141</v>
      </c>
      <c r="J3758" s="205">
        <v>190577</v>
      </c>
      <c r="K3758" s="205">
        <v>197548</v>
      </c>
      <c r="L3758" s="205">
        <v>208414</v>
      </c>
      <c r="M3758">
        <v>221109</v>
      </c>
      <c r="N3758">
        <v>233543</v>
      </c>
      <c r="O3758">
        <v>242825</v>
      </c>
      <c r="P3758">
        <v>247596</v>
      </c>
      <c r="Q3758">
        <v>248509</v>
      </c>
      <c r="R3758">
        <v>246533</v>
      </c>
      <c r="S3758">
        <v>242660</v>
      </c>
      <c r="T3758">
        <v>238530</v>
      </c>
      <c r="U3758">
        <v>232759</v>
      </c>
      <c r="V3758">
        <v>224532</v>
      </c>
      <c r="W3758">
        <v>214986</v>
      </c>
      <c r="X3758">
        <v>205240</v>
      </c>
      <c r="Y3758">
        <v>196822</v>
      </c>
      <c r="Z3758">
        <v>190152</v>
      </c>
      <c r="AA3758">
        <v>185165</v>
      </c>
      <c r="AB3758">
        <v>181323</v>
      </c>
      <c r="AC3758">
        <v>178087</v>
      </c>
      <c r="AD3758">
        <v>174576</v>
      </c>
      <c r="AE3758" s="21" t="s">
        <v>1</v>
      </c>
    </row>
    <row r="3759" spans="1:31" x14ac:dyDescent="0.2">
      <c r="A3759" s="27" t="s">
        <v>77</v>
      </c>
      <c r="B3759" s="13" t="s">
        <v>77</v>
      </c>
      <c r="C3759" s="14">
        <v>804</v>
      </c>
      <c r="D3759" s="13" t="s">
        <v>77</v>
      </c>
      <c r="E3759" s="13" t="s">
        <v>490</v>
      </c>
      <c r="F3759" s="13" t="s">
        <v>313</v>
      </c>
      <c r="G3759" s="14" t="s">
        <v>356</v>
      </c>
      <c r="H3759" s="205">
        <v>198639</v>
      </c>
      <c r="I3759" s="205">
        <v>199295</v>
      </c>
      <c r="J3759" s="205">
        <v>202500</v>
      </c>
      <c r="K3759" s="205">
        <v>209897</v>
      </c>
      <c r="L3759" s="205">
        <v>221377</v>
      </c>
      <c r="M3759">
        <v>234782</v>
      </c>
      <c r="N3759">
        <v>247892</v>
      </c>
      <c r="O3759">
        <v>257695</v>
      </c>
      <c r="P3759">
        <v>262742</v>
      </c>
      <c r="Q3759">
        <v>263726</v>
      </c>
      <c r="R3759">
        <v>261649.99999999997</v>
      </c>
      <c r="S3759">
        <v>257569.00000000003</v>
      </c>
      <c r="T3759">
        <v>253193</v>
      </c>
      <c r="U3759">
        <v>247028</v>
      </c>
      <c r="V3759">
        <v>238165</v>
      </c>
      <c r="W3759">
        <v>227869</v>
      </c>
      <c r="X3759">
        <v>217385</v>
      </c>
      <c r="Y3759">
        <v>208398</v>
      </c>
      <c r="Z3759">
        <v>201248</v>
      </c>
      <c r="AA3759">
        <v>195967</v>
      </c>
      <c r="AB3759">
        <v>191962</v>
      </c>
      <c r="AC3759">
        <v>188626</v>
      </c>
      <c r="AD3759">
        <v>184980</v>
      </c>
      <c r="AE3759" s="22" t="s">
        <v>1</v>
      </c>
    </row>
    <row r="3760" spans="1:31" x14ac:dyDescent="0.2">
      <c r="A3760" s="25" t="s">
        <v>77</v>
      </c>
      <c r="B3760" s="11" t="s">
        <v>77</v>
      </c>
      <c r="C3760" s="12">
        <v>804</v>
      </c>
      <c r="D3760" s="11" t="s">
        <v>77</v>
      </c>
      <c r="E3760" s="11" t="s">
        <v>444</v>
      </c>
      <c r="F3760" s="11" t="s">
        <v>312</v>
      </c>
      <c r="G3760" s="12" t="s">
        <v>327</v>
      </c>
      <c r="H3760" s="205">
        <v>189806</v>
      </c>
      <c r="I3760" s="205">
        <v>187648</v>
      </c>
      <c r="J3760" s="205">
        <v>187739</v>
      </c>
      <c r="K3760" s="205">
        <v>190951</v>
      </c>
      <c r="L3760" s="205">
        <v>199333</v>
      </c>
      <c r="M3760">
        <v>210815</v>
      </c>
      <c r="N3760">
        <v>223315</v>
      </c>
      <c r="O3760">
        <v>234829</v>
      </c>
      <c r="P3760">
        <v>242738</v>
      </c>
      <c r="Q3760">
        <v>246432</v>
      </c>
      <c r="R3760">
        <v>246870</v>
      </c>
      <c r="S3760">
        <v>245036</v>
      </c>
      <c r="T3760">
        <v>241876</v>
      </c>
      <c r="U3760">
        <v>238489</v>
      </c>
      <c r="V3760">
        <v>231960</v>
      </c>
      <c r="W3760">
        <v>223427</v>
      </c>
      <c r="X3760">
        <v>214009</v>
      </c>
      <c r="Y3760">
        <v>204773</v>
      </c>
      <c r="Z3760">
        <v>196817</v>
      </c>
      <c r="AA3760">
        <v>190743</v>
      </c>
      <c r="AB3760">
        <v>186008</v>
      </c>
      <c r="AC3760">
        <v>182072</v>
      </c>
      <c r="AD3760">
        <v>178432</v>
      </c>
      <c r="AE3760" s="21" t="s">
        <v>1</v>
      </c>
    </row>
    <row r="3761" spans="1:31" x14ac:dyDescent="0.2">
      <c r="A3761" s="27" t="s">
        <v>77</v>
      </c>
      <c r="B3761" s="13" t="s">
        <v>77</v>
      </c>
      <c r="C3761" s="14">
        <v>804</v>
      </c>
      <c r="D3761" s="13" t="s">
        <v>77</v>
      </c>
      <c r="E3761" s="13" t="s">
        <v>491</v>
      </c>
      <c r="F3761" s="13" t="s">
        <v>313</v>
      </c>
      <c r="G3761" s="14" t="s">
        <v>327</v>
      </c>
      <c r="H3761" s="205">
        <v>199993</v>
      </c>
      <c r="I3761" s="205">
        <v>198273</v>
      </c>
      <c r="J3761" s="205">
        <v>199081</v>
      </c>
      <c r="K3761" s="205">
        <v>202690</v>
      </c>
      <c r="L3761" s="205">
        <v>211688</v>
      </c>
      <c r="M3761">
        <v>223913</v>
      </c>
      <c r="N3761">
        <v>237147</v>
      </c>
      <c r="O3761">
        <v>249281</v>
      </c>
      <c r="P3761">
        <v>257599</v>
      </c>
      <c r="Q3761">
        <v>261500.99999999997</v>
      </c>
      <c r="R3761">
        <v>261971</v>
      </c>
      <c r="S3761">
        <v>260043.99999999997</v>
      </c>
      <c r="T3761">
        <v>256726</v>
      </c>
      <c r="U3761">
        <v>253142</v>
      </c>
      <c r="V3761">
        <v>246114</v>
      </c>
      <c r="W3761">
        <v>236908</v>
      </c>
      <c r="X3761">
        <v>226771</v>
      </c>
      <c r="Y3761">
        <v>216881</v>
      </c>
      <c r="Z3761">
        <v>208320</v>
      </c>
      <c r="AA3761">
        <v>201853</v>
      </c>
      <c r="AB3761">
        <v>196881</v>
      </c>
      <c r="AC3761">
        <v>192796</v>
      </c>
      <c r="AD3761">
        <v>189027</v>
      </c>
      <c r="AE3761" s="22" t="s">
        <v>1</v>
      </c>
    </row>
    <row r="3762" spans="1:31" x14ac:dyDescent="0.2">
      <c r="A3762" s="25" t="s">
        <v>77</v>
      </c>
      <c r="B3762" s="11" t="s">
        <v>77</v>
      </c>
      <c r="C3762" s="12">
        <v>804</v>
      </c>
      <c r="D3762" s="11" t="s">
        <v>77</v>
      </c>
      <c r="E3762" s="11" t="s">
        <v>445</v>
      </c>
      <c r="F3762" s="11" t="s">
        <v>312</v>
      </c>
      <c r="G3762" s="12" t="s">
        <v>320</v>
      </c>
      <c r="H3762" s="205">
        <v>193630</v>
      </c>
      <c r="I3762" s="205">
        <v>189382</v>
      </c>
      <c r="J3762" s="205">
        <v>187245</v>
      </c>
      <c r="K3762" s="205">
        <v>187194</v>
      </c>
      <c r="L3762" s="205">
        <v>191448</v>
      </c>
      <c r="M3762">
        <v>201148</v>
      </c>
      <c r="N3762">
        <v>213143</v>
      </c>
      <c r="O3762">
        <v>225429</v>
      </c>
      <c r="P3762">
        <v>235449</v>
      </c>
      <c r="Q3762">
        <v>242554</v>
      </c>
      <c r="R3762">
        <v>245214</v>
      </c>
      <c r="S3762">
        <v>245231</v>
      </c>
      <c r="T3762">
        <v>243546</v>
      </c>
      <c r="U3762">
        <v>242301</v>
      </c>
      <c r="V3762">
        <v>238338</v>
      </c>
      <c r="W3762">
        <v>231131</v>
      </c>
      <c r="X3762">
        <v>222356</v>
      </c>
      <c r="Y3762">
        <v>213078</v>
      </c>
      <c r="Z3762">
        <v>204392</v>
      </c>
      <c r="AA3762">
        <v>196883</v>
      </c>
      <c r="AB3762">
        <v>191361</v>
      </c>
      <c r="AC3762">
        <v>186832</v>
      </c>
      <c r="AD3762">
        <v>182791</v>
      </c>
      <c r="AE3762" s="21" t="s">
        <v>1</v>
      </c>
    </row>
    <row r="3763" spans="1:31" x14ac:dyDescent="0.2">
      <c r="A3763" s="27" t="s">
        <v>77</v>
      </c>
      <c r="B3763" s="13" t="s">
        <v>77</v>
      </c>
      <c r="C3763" s="14">
        <v>804</v>
      </c>
      <c r="D3763" s="13" t="s">
        <v>77</v>
      </c>
      <c r="E3763" s="13" t="s">
        <v>492</v>
      </c>
      <c r="F3763" s="13" t="s">
        <v>313</v>
      </c>
      <c r="G3763" s="14" t="s">
        <v>320</v>
      </c>
      <c r="H3763" s="205">
        <v>203547</v>
      </c>
      <c r="I3763" s="205">
        <v>199602</v>
      </c>
      <c r="J3763" s="205">
        <v>198077</v>
      </c>
      <c r="K3763" s="205">
        <v>198366</v>
      </c>
      <c r="L3763" s="205">
        <v>203202</v>
      </c>
      <c r="M3763">
        <v>213646</v>
      </c>
      <c r="N3763">
        <v>226409</v>
      </c>
      <c r="O3763">
        <v>239380</v>
      </c>
      <c r="P3763">
        <v>249920</v>
      </c>
      <c r="Q3763">
        <v>257357.00000000003</v>
      </c>
      <c r="R3763">
        <v>260173</v>
      </c>
      <c r="S3763">
        <v>260213.00000000003</v>
      </c>
      <c r="T3763">
        <v>258464.99999999997</v>
      </c>
      <c r="U3763">
        <v>257185.99999999997</v>
      </c>
      <c r="V3763">
        <v>252938</v>
      </c>
      <c r="W3763">
        <v>245159</v>
      </c>
      <c r="X3763">
        <v>235706</v>
      </c>
      <c r="Y3763">
        <v>225758</v>
      </c>
      <c r="Z3763">
        <v>216388</v>
      </c>
      <c r="AA3763">
        <v>208349</v>
      </c>
      <c r="AB3763">
        <v>202521</v>
      </c>
      <c r="AC3763">
        <v>197797</v>
      </c>
      <c r="AD3763">
        <v>193606</v>
      </c>
      <c r="AE3763" s="22" t="s">
        <v>1</v>
      </c>
    </row>
    <row r="3764" spans="1:31" x14ac:dyDescent="0.2">
      <c r="A3764" s="25" t="s">
        <v>77</v>
      </c>
      <c r="B3764" s="11" t="s">
        <v>77</v>
      </c>
      <c r="C3764" s="12">
        <v>804</v>
      </c>
      <c r="D3764" s="11" t="s">
        <v>77</v>
      </c>
      <c r="E3764" s="11" t="s">
        <v>446</v>
      </c>
      <c r="F3764" s="11" t="s">
        <v>312</v>
      </c>
      <c r="G3764" s="12" t="s">
        <v>326</v>
      </c>
      <c r="H3764" s="205">
        <v>199374</v>
      </c>
      <c r="I3764" s="205">
        <v>193193</v>
      </c>
      <c r="J3764" s="205">
        <v>188966</v>
      </c>
      <c r="K3764" s="205">
        <v>186680</v>
      </c>
      <c r="L3764" s="205">
        <v>186770</v>
      </c>
      <c r="M3764">
        <v>191975</v>
      </c>
      <c r="N3764">
        <v>202894</v>
      </c>
      <c r="O3764">
        <v>215383</v>
      </c>
      <c r="P3764">
        <v>226070</v>
      </c>
      <c r="Q3764">
        <v>235974</v>
      </c>
      <c r="R3764">
        <v>242316</v>
      </c>
      <c r="S3764">
        <v>243995</v>
      </c>
      <c r="T3764">
        <v>243600</v>
      </c>
      <c r="U3764">
        <v>243976</v>
      </c>
      <c r="V3764">
        <v>242615</v>
      </c>
      <c r="W3764">
        <v>238156</v>
      </c>
      <c r="X3764">
        <v>230336</v>
      </c>
      <c r="Y3764">
        <v>221332</v>
      </c>
      <c r="Z3764">
        <v>212698</v>
      </c>
      <c r="AA3764">
        <v>204085</v>
      </c>
      <c r="AB3764">
        <v>196977</v>
      </c>
      <c r="AC3764">
        <v>191960</v>
      </c>
      <c r="AD3764">
        <v>187625</v>
      </c>
      <c r="AE3764" s="21" t="s">
        <v>1</v>
      </c>
    </row>
    <row r="3765" spans="1:31" x14ac:dyDescent="0.2">
      <c r="A3765" s="27" t="s">
        <v>77</v>
      </c>
      <c r="B3765" s="13" t="s">
        <v>77</v>
      </c>
      <c r="C3765" s="14">
        <v>804</v>
      </c>
      <c r="D3765" s="13" t="s">
        <v>77</v>
      </c>
      <c r="E3765" s="13" t="s">
        <v>493</v>
      </c>
      <c r="F3765" s="13" t="s">
        <v>313</v>
      </c>
      <c r="G3765" s="14" t="s">
        <v>326</v>
      </c>
      <c r="H3765" s="205">
        <v>209106</v>
      </c>
      <c r="I3765" s="205">
        <v>203093</v>
      </c>
      <c r="J3765" s="205">
        <v>199382</v>
      </c>
      <c r="K3765" s="205">
        <v>197360</v>
      </c>
      <c r="L3765" s="205">
        <v>197968</v>
      </c>
      <c r="M3765">
        <v>203872</v>
      </c>
      <c r="N3765">
        <v>215565</v>
      </c>
      <c r="O3765">
        <v>228778</v>
      </c>
      <c r="P3765">
        <v>240074</v>
      </c>
      <c r="Q3765">
        <v>250417</v>
      </c>
      <c r="R3765">
        <v>257028.00000000003</v>
      </c>
      <c r="S3765">
        <v>258841</v>
      </c>
      <c r="T3765">
        <v>258482.00000000003</v>
      </c>
      <c r="U3765">
        <v>258927.00000000003</v>
      </c>
      <c r="V3765">
        <v>257490</v>
      </c>
      <c r="W3765">
        <v>252691</v>
      </c>
      <c r="X3765">
        <v>244259</v>
      </c>
      <c r="Y3765">
        <v>234590</v>
      </c>
      <c r="Z3765">
        <v>225260</v>
      </c>
      <c r="AA3765">
        <v>216005</v>
      </c>
      <c r="AB3765">
        <v>208442</v>
      </c>
      <c r="AC3765">
        <v>203191</v>
      </c>
      <c r="AD3765">
        <v>198689</v>
      </c>
      <c r="AE3765" s="22" t="s">
        <v>1</v>
      </c>
    </row>
    <row r="3766" spans="1:31" x14ac:dyDescent="0.2">
      <c r="A3766" s="25" t="s">
        <v>77</v>
      </c>
      <c r="B3766" s="11" t="s">
        <v>77</v>
      </c>
      <c r="C3766" s="12">
        <v>804</v>
      </c>
      <c r="D3766" s="11" t="s">
        <v>77</v>
      </c>
      <c r="E3766" s="11" t="s">
        <v>447</v>
      </c>
      <c r="F3766" s="11" t="s">
        <v>312</v>
      </c>
      <c r="G3766" s="12" t="s">
        <v>318</v>
      </c>
      <c r="H3766" s="205">
        <v>206908</v>
      </c>
      <c r="I3766" s="205">
        <v>198931</v>
      </c>
      <c r="J3766" s="205">
        <v>192763</v>
      </c>
      <c r="K3766" s="205">
        <v>188923</v>
      </c>
      <c r="L3766" s="205">
        <v>186237</v>
      </c>
      <c r="M3766">
        <v>186375</v>
      </c>
      <c r="N3766">
        <v>192434</v>
      </c>
      <c r="O3766">
        <v>204556</v>
      </c>
      <c r="P3766">
        <v>215633</v>
      </c>
      <c r="Q3766">
        <v>226620</v>
      </c>
      <c r="R3766">
        <v>236448</v>
      </c>
      <c r="S3766">
        <v>242077</v>
      </c>
      <c r="T3766">
        <v>242784</v>
      </c>
      <c r="U3766">
        <v>243758</v>
      </c>
      <c r="V3766">
        <v>244294</v>
      </c>
      <c r="W3766">
        <v>242897</v>
      </c>
      <c r="X3766">
        <v>238009</v>
      </c>
      <c r="Y3766">
        <v>229591</v>
      </c>
      <c r="Z3766">
        <v>221180</v>
      </c>
      <c r="AA3766">
        <v>212395</v>
      </c>
      <c r="AB3766">
        <v>203806</v>
      </c>
      <c r="AC3766">
        <v>197051</v>
      </c>
      <c r="AD3766">
        <v>192527</v>
      </c>
      <c r="AE3766" s="21" t="s">
        <v>1</v>
      </c>
    </row>
    <row r="3767" spans="1:31" x14ac:dyDescent="0.2">
      <c r="A3767" s="27" t="s">
        <v>77</v>
      </c>
      <c r="B3767" s="13" t="s">
        <v>77</v>
      </c>
      <c r="C3767" s="14">
        <v>804</v>
      </c>
      <c r="D3767" s="13" t="s">
        <v>77</v>
      </c>
      <c r="E3767" s="13" t="s">
        <v>494</v>
      </c>
      <c r="F3767" s="13" t="s">
        <v>313</v>
      </c>
      <c r="G3767" s="14" t="s">
        <v>318</v>
      </c>
      <c r="H3767" s="205">
        <v>216754</v>
      </c>
      <c r="I3767" s="205">
        <v>208559</v>
      </c>
      <c r="J3767" s="205">
        <v>202814</v>
      </c>
      <c r="K3767" s="205">
        <v>199205</v>
      </c>
      <c r="L3767" s="205">
        <v>196958</v>
      </c>
      <c r="M3767">
        <v>197723</v>
      </c>
      <c r="N3767">
        <v>204504</v>
      </c>
      <c r="O3767">
        <v>217362</v>
      </c>
      <c r="P3767">
        <v>229120</v>
      </c>
      <c r="Q3767">
        <v>240633</v>
      </c>
      <c r="R3767">
        <v>250830</v>
      </c>
      <c r="S3767">
        <v>256696.00000000003</v>
      </c>
      <c r="T3767">
        <v>257536</v>
      </c>
      <c r="U3767">
        <v>258639</v>
      </c>
      <c r="V3767">
        <v>259232.00000000003</v>
      </c>
      <c r="W3767">
        <v>257750</v>
      </c>
      <c r="X3767">
        <v>252501</v>
      </c>
      <c r="Y3767">
        <v>243449</v>
      </c>
      <c r="Z3767">
        <v>234334</v>
      </c>
      <c r="AA3767">
        <v>224877</v>
      </c>
      <c r="AB3767">
        <v>215689</v>
      </c>
      <c r="AC3767">
        <v>208537</v>
      </c>
      <c r="AD3767">
        <v>203836</v>
      </c>
      <c r="AE3767" s="22" t="s">
        <v>1</v>
      </c>
    </row>
    <row r="3768" spans="1:31" x14ac:dyDescent="0.2">
      <c r="A3768" s="25" t="s">
        <v>77</v>
      </c>
      <c r="B3768" s="11" t="s">
        <v>77</v>
      </c>
      <c r="C3768" s="12">
        <v>804</v>
      </c>
      <c r="D3768" s="11" t="s">
        <v>77</v>
      </c>
      <c r="E3768" s="11" t="s">
        <v>448</v>
      </c>
      <c r="F3768" s="11" t="s">
        <v>312</v>
      </c>
      <c r="G3768" s="12" t="s">
        <v>333</v>
      </c>
      <c r="H3768" s="205">
        <v>216088</v>
      </c>
      <c r="I3768" s="205">
        <v>206489</v>
      </c>
      <c r="J3768" s="205">
        <v>198497</v>
      </c>
      <c r="K3768" s="205">
        <v>192888</v>
      </c>
      <c r="L3768" s="205">
        <v>189002</v>
      </c>
      <c r="M3768">
        <v>185821</v>
      </c>
      <c r="N3768">
        <v>185913</v>
      </c>
      <c r="O3768">
        <v>192814</v>
      </c>
      <c r="P3768">
        <v>204694</v>
      </c>
      <c r="Q3768">
        <v>215797</v>
      </c>
      <c r="R3768">
        <v>227121</v>
      </c>
      <c r="S3768">
        <v>236920</v>
      </c>
      <c r="T3768">
        <v>241846</v>
      </c>
      <c r="U3768">
        <v>242854</v>
      </c>
      <c r="V3768">
        <v>243802</v>
      </c>
      <c r="W3768">
        <v>244579</v>
      </c>
      <c r="X3768">
        <v>243215</v>
      </c>
      <c r="Y3768">
        <v>237914</v>
      </c>
      <c r="Z3768">
        <v>229517</v>
      </c>
      <c r="AA3768">
        <v>221107</v>
      </c>
      <c r="AB3768">
        <v>212122</v>
      </c>
      <c r="AC3768">
        <v>203507</v>
      </c>
      <c r="AD3768">
        <v>197091</v>
      </c>
      <c r="AE3768" s="21" t="s">
        <v>1</v>
      </c>
    </row>
    <row r="3769" spans="1:31" x14ac:dyDescent="0.2">
      <c r="A3769" s="27" t="s">
        <v>77</v>
      </c>
      <c r="B3769" s="13" t="s">
        <v>77</v>
      </c>
      <c r="C3769" s="14">
        <v>804</v>
      </c>
      <c r="D3769" s="13" t="s">
        <v>77</v>
      </c>
      <c r="E3769" s="13" t="s">
        <v>495</v>
      </c>
      <c r="F3769" s="13" t="s">
        <v>313</v>
      </c>
      <c r="G3769" s="14" t="s">
        <v>333</v>
      </c>
      <c r="H3769" s="205">
        <v>226435</v>
      </c>
      <c r="I3769" s="205">
        <v>216182</v>
      </c>
      <c r="J3769" s="205">
        <v>208190</v>
      </c>
      <c r="K3769" s="205">
        <v>202817</v>
      </c>
      <c r="L3769" s="205">
        <v>199345</v>
      </c>
      <c r="M3769">
        <v>196709</v>
      </c>
      <c r="N3769">
        <v>197439</v>
      </c>
      <c r="O3769">
        <v>205020</v>
      </c>
      <c r="P3769">
        <v>217633</v>
      </c>
      <c r="Q3769">
        <v>229332</v>
      </c>
      <c r="R3769">
        <v>241110</v>
      </c>
      <c r="S3769">
        <v>251238</v>
      </c>
      <c r="T3769">
        <v>256390</v>
      </c>
      <c r="U3769">
        <v>257591.99999999997</v>
      </c>
      <c r="V3769">
        <v>258641.00000000003</v>
      </c>
      <c r="W3769">
        <v>259492.00000000003</v>
      </c>
      <c r="X3769">
        <v>258067.99999999997</v>
      </c>
      <c r="Y3769">
        <v>252405</v>
      </c>
      <c r="Z3769">
        <v>243270</v>
      </c>
      <c r="AA3769">
        <v>234197</v>
      </c>
      <c r="AB3769">
        <v>224563</v>
      </c>
      <c r="AC3769">
        <v>215375</v>
      </c>
      <c r="AD3769">
        <v>208607</v>
      </c>
      <c r="AE3769" s="22" t="s">
        <v>1</v>
      </c>
    </row>
    <row r="3770" spans="1:31" x14ac:dyDescent="0.2">
      <c r="A3770" s="25" t="s">
        <v>77</v>
      </c>
      <c r="B3770" s="11" t="s">
        <v>77</v>
      </c>
      <c r="C3770" s="12">
        <v>804</v>
      </c>
      <c r="D3770" s="11" t="s">
        <v>77</v>
      </c>
      <c r="E3770" s="11" t="s">
        <v>449</v>
      </c>
      <c r="F3770" s="11" t="s">
        <v>312</v>
      </c>
      <c r="G3770" s="12" t="s">
        <v>340</v>
      </c>
      <c r="H3770" s="205">
        <v>226745</v>
      </c>
      <c r="I3770" s="205">
        <v>215737</v>
      </c>
      <c r="J3770" s="205">
        <v>206078</v>
      </c>
      <c r="K3770" s="205">
        <v>198614</v>
      </c>
      <c r="L3770" s="205">
        <v>193139</v>
      </c>
      <c r="M3770">
        <v>189109</v>
      </c>
      <c r="N3770">
        <v>185339</v>
      </c>
      <c r="O3770">
        <v>185376</v>
      </c>
      <c r="P3770">
        <v>192980</v>
      </c>
      <c r="Q3770">
        <v>204749</v>
      </c>
      <c r="R3770">
        <v>215913</v>
      </c>
      <c r="S3770">
        <v>227620</v>
      </c>
      <c r="T3770">
        <v>237400</v>
      </c>
      <c r="U3770">
        <v>241920</v>
      </c>
      <c r="V3770">
        <v>242812</v>
      </c>
      <c r="W3770">
        <v>243816</v>
      </c>
      <c r="X3770">
        <v>244901</v>
      </c>
      <c r="Y3770">
        <v>243585</v>
      </c>
      <c r="Z3770">
        <v>237841</v>
      </c>
      <c r="AA3770">
        <v>229524</v>
      </c>
      <c r="AB3770">
        <v>221066</v>
      </c>
      <c r="AC3770">
        <v>211826</v>
      </c>
      <c r="AD3770">
        <v>203173</v>
      </c>
      <c r="AE3770" s="21" t="s">
        <v>1</v>
      </c>
    </row>
    <row r="3771" spans="1:31" x14ac:dyDescent="0.2">
      <c r="A3771" s="27" t="s">
        <v>77</v>
      </c>
      <c r="B3771" s="13" t="s">
        <v>77</v>
      </c>
      <c r="C3771" s="14">
        <v>804</v>
      </c>
      <c r="D3771" s="13" t="s">
        <v>77</v>
      </c>
      <c r="E3771" s="13" t="s">
        <v>496</v>
      </c>
      <c r="F3771" s="13" t="s">
        <v>313</v>
      </c>
      <c r="G3771" s="14" t="s">
        <v>340</v>
      </c>
      <c r="H3771" s="205">
        <v>237862</v>
      </c>
      <c r="I3771" s="205">
        <v>225961</v>
      </c>
      <c r="J3771" s="205">
        <v>215796</v>
      </c>
      <c r="K3771" s="205">
        <v>208191</v>
      </c>
      <c r="L3771" s="205">
        <v>203143</v>
      </c>
      <c r="M3771">
        <v>199641</v>
      </c>
      <c r="N3771">
        <v>196422</v>
      </c>
      <c r="O3771">
        <v>197043</v>
      </c>
      <c r="P3771">
        <v>205364</v>
      </c>
      <c r="Q3771">
        <v>217782</v>
      </c>
      <c r="R3771">
        <v>229467</v>
      </c>
      <c r="S3771">
        <v>241584</v>
      </c>
      <c r="T3771">
        <v>251673</v>
      </c>
      <c r="U3771">
        <v>256442.99999999997</v>
      </c>
      <c r="V3771">
        <v>257492.00000000003</v>
      </c>
      <c r="W3771">
        <v>258596.99999999997</v>
      </c>
      <c r="X3771">
        <v>259810</v>
      </c>
      <c r="Y3771">
        <v>258481</v>
      </c>
      <c r="Z3771">
        <v>252219</v>
      </c>
      <c r="AA3771">
        <v>243214</v>
      </c>
      <c r="AB3771">
        <v>234133</v>
      </c>
      <c r="AC3771">
        <v>224252</v>
      </c>
      <c r="AD3771">
        <v>215034</v>
      </c>
      <c r="AE3771" s="22" t="s">
        <v>1</v>
      </c>
    </row>
    <row r="3772" spans="1:31" x14ac:dyDescent="0.2">
      <c r="A3772" s="25" t="s">
        <v>77</v>
      </c>
      <c r="B3772" s="11" t="s">
        <v>77</v>
      </c>
      <c r="C3772" s="12">
        <v>804</v>
      </c>
      <c r="D3772" s="11" t="s">
        <v>77</v>
      </c>
      <c r="E3772" s="11" t="s">
        <v>450</v>
      </c>
      <c r="F3772" s="11" t="s">
        <v>312</v>
      </c>
      <c r="G3772" s="12" t="s">
        <v>329</v>
      </c>
      <c r="H3772" s="205">
        <v>238217</v>
      </c>
      <c r="I3772" s="205">
        <v>226512</v>
      </c>
      <c r="J3772" s="205">
        <v>215394</v>
      </c>
      <c r="K3772" s="205">
        <v>206196</v>
      </c>
      <c r="L3772" s="205">
        <v>198860</v>
      </c>
      <c r="M3772">
        <v>193418</v>
      </c>
      <c r="N3772">
        <v>189151</v>
      </c>
      <c r="O3772">
        <v>184782</v>
      </c>
      <c r="P3772">
        <v>185559</v>
      </c>
      <c r="Q3772">
        <v>193068</v>
      </c>
      <c r="R3772">
        <v>204760</v>
      </c>
      <c r="S3772">
        <v>216029</v>
      </c>
      <c r="T3772">
        <v>228127</v>
      </c>
      <c r="U3772">
        <v>237478</v>
      </c>
      <c r="V3772">
        <v>241883</v>
      </c>
      <c r="W3772">
        <v>242738</v>
      </c>
      <c r="X3772">
        <v>243865</v>
      </c>
      <c r="Y3772">
        <v>245276</v>
      </c>
      <c r="Z3772">
        <v>243515</v>
      </c>
      <c r="AA3772">
        <v>237854</v>
      </c>
      <c r="AB3772">
        <v>229564</v>
      </c>
      <c r="AC3772">
        <v>221001</v>
      </c>
      <c r="AD3772">
        <v>211495</v>
      </c>
      <c r="AE3772" s="21" t="s">
        <v>1</v>
      </c>
    </row>
    <row r="3773" spans="1:31" x14ac:dyDescent="0.2">
      <c r="A3773" s="27" t="s">
        <v>77</v>
      </c>
      <c r="B3773" s="13" t="s">
        <v>77</v>
      </c>
      <c r="C3773" s="14">
        <v>804</v>
      </c>
      <c r="D3773" s="13" t="s">
        <v>77</v>
      </c>
      <c r="E3773" s="13" t="s">
        <v>497</v>
      </c>
      <c r="F3773" s="13" t="s">
        <v>313</v>
      </c>
      <c r="G3773" s="14" t="s">
        <v>329</v>
      </c>
      <c r="H3773" s="205">
        <v>250114</v>
      </c>
      <c r="I3773" s="205">
        <v>237582</v>
      </c>
      <c r="J3773" s="205">
        <v>225680</v>
      </c>
      <c r="K3773" s="205">
        <v>215793</v>
      </c>
      <c r="L3773" s="205">
        <v>208524</v>
      </c>
      <c r="M3773">
        <v>203627</v>
      </c>
      <c r="N3773">
        <v>199898</v>
      </c>
      <c r="O3773">
        <v>196022</v>
      </c>
      <c r="P3773">
        <v>197434</v>
      </c>
      <c r="Q3773">
        <v>205593</v>
      </c>
      <c r="R3773">
        <v>217856</v>
      </c>
      <c r="S3773">
        <v>229599</v>
      </c>
      <c r="T3773">
        <v>242082</v>
      </c>
      <c r="U3773">
        <v>251722</v>
      </c>
      <c r="V3773">
        <v>256341.99999999997</v>
      </c>
      <c r="W3773">
        <v>257346.99999999997</v>
      </c>
      <c r="X3773">
        <v>258612.00000000003</v>
      </c>
      <c r="Y3773">
        <v>260225.00000000003</v>
      </c>
      <c r="Z3773">
        <v>258286.99999999997</v>
      </c>
      <c r="AA3773">
        <v>252162</v>
      </c>
      <c r="AB3773">
        <v>243234</v>
      </c>
      <c r="AC3773">
        <v>234071</v>
      </c>
      <c r="AD3773">
        <v>223913</v>
      </c>
      <c r="AE3773" s="22" t="s">
        <v>1</v>
      </c>
    </row>
    <row r="3774" spans="1:31" x14ac:dyDescent="0.2">
      <c r="A3774" s="25" t="s">
        <v>77</v>
      </c>
      <c r="B3774" s="11" t="s">
        <v>77</v>
      </c>
      <c r="C3774" s="12">
        <v>804</v>
      </c>
      <c r="D3774" s="11" t="s">
        <v>77</v>
      </c>
      <c r="E3774" s="11" t="s">
        <v>451</v>
      </c>
      <c r="F3774" s="11" t="s">
        <v>312</v>
      </c>
      <c r="G3774" s="12" t="s">
        <v>361</v>
      </c>
      <c r="H3774" s="205">
        <v>249868</v>
      </c>
      <c r="I3774" s="205">
        <v>238065</v>
      </c>
      <c r="J3774" s="205">
        <v>226288</v>
      </c>
      <c r="K3774" s="205">
        <v>215522</v>
      </c>
      <c r="L3774" s="205">
        <v>206448</v>
      </c>
      <c r="M3774">
        <v>199136</v>
      </c>
      <c r="N3774">
        <v>193630</v>
      </c>
      <c r="O3774">
        <v>189114</v>
      </c>
      <c r="P3774">
        <v>184966</v>
      </c>
      <c r="Q3774">
        <v>185667</v>
      </c>
      <c r="R3774">
        <v>193114</v>
      </c>
      <c r="S3774">
        <v>204769</v>
      </c>
      <c r="T3774">
        <v>216151</v>
      </c>
      <c r="U3774">
        <v>228208</v>
      </c>
      <c r="V3774">
        <v>237446</v>
      </c>
      <c r="W3774">
        <v>241813</v>
      </c>
      <c r="X3774">
        <v>242700</v>
      </c>
      <c r="Y3774">
        <v>243967</v>
      </c>
      <c r="Z3774">
        <v>245208</v>
      </c>
      <c r="AA3774">
        <v>243532</v>
      </c>
      <c r="AB3774">
        <v>237901</v>
      </c>
      <c r="AC3774">
        <v>229581</v>
      </c>
      <c r="AD3774">
        <v>220900</v>
      </c>
      <c r="AE3774" s="21" t="s">
        <v>1</v>
      </c>
    </row>
    <row r="3775" spans="1:31" x14ac:dyDescent="0.2">
      <c r="A3775" s="27" t="s">
        <v>77</v>
      </c>
      <c r="B3775" s="13" t="s">
        <v>77</v>
      </c>
      <c r="C3775" s="14">
        <v>804</v>
      </c>
      <c r="D3775" s="13" t="s">
        <v>77</v>
      </c>
      <c r="E3775" s="13" t="s">
        <v>498</v>
      </c>
      <c r="F3775" s="13" t="s">
        <v>313</v>
      </c>
      <c r="G3775" s="14" t="s">
        <v>361</v>
      </c>
      <c r="H3775" s="205">
        <v>262550</v>
      </c>
      <c r="I3775" s="205">
        <v>249969</v>
      </c>
      <c r="J3775" s="205">
        <v>237505</v>
      </c>
      <c r="K3775" s="205">
        <v>225672</v>
      </c>
      <c r="L3775" s="205">
        <v>216134</v>
      </c>
      <c r="M3775">
        <v>209019</v>
      </c>
      <c r="N3775">
        <v>204073</v>
      </c>
      <c r="O3775">
        <v>200042</v>
      </c>
      <c r="P3775">
        <v>196416</v>
      </c>
      <c r="Q3775">
        <v>197714</v>
      </c>
      <c r="R3775">
        <v>205752</v>
      </c>
      <c r="S3775">
        <v>217927</v>
      </c>
      <c r="T3775">
        <v>229754</v>
      </c>
      <c r="U3775">
        <v>242124</v>
      </c>
      <c r="V3775">
        <v>251619</v>
      </c>
      <c r="W3775">
        <v>256196.00000000003</v>
      </c>
      <c r="X3775">
        <v>257261.00000000003</v>
      </c>
      <c r="Y3775">
        <v>258723</v>
      </c>
      <c r="Z3775">
        <v>260017.99999999997</v>
      </c>
      <c r="AA3775">
        <v>258224</v>
      </c>
      <c r="AB3775">
        <v>252184</v>
      </c>
      <c r="AC3775">
        <v>243256</v>
      </c>
      <c r="AD3775">
        <v>233980</v>
      </c>
      <c r="AE3775" s="22" t="s">
        <v>1</v>
      </c>
    </row>
    <row r="3776" spans="1:31" x14ac:dyDescent="0.2">
      <c r="A3776" s="25" t="s">
        <v>77</v>
      </c>
      <c r="B3776" s="11" t="s">
        <v>77</v>
      </c>
      <c r="C3776" s="12">
        <v>804</v>
      </c>
      <c r="D3776" s="11" t="s">
        <v>77</v>
      </c>
      <c r="E3776" s="11" t="s">
        <v>452</v>
      </c>
      <c r="F3776" s="11" t="s">
        <v>312</v>
      </c>
      <c r="G3776" s="12" t="s">
        <v>328</v>
      </c>
      <c r="H3776" s="205">
        <v>263943</v>
      </c>
      <c r="I3776" s="205">
        <v>249684</v>
      </c>
      <c r="J3776" s="205">
        <v>237923</v>
      </c>
      <c r="K3776" s="205">
        <v>226433</v>
      </c>
      <c r="L3776" s="205">
        <v>215791</v>
      </c>
      <c r="M3776">
        <v>206730</v>
      </c>
      <c r="N3776">
        <v>199343</v>
      </c>
      <c r="O3776">
        <v>193762</v>
      </c>
      <c r="P3776">
        <v>189288</v>
      </c>
      <c r="Q3776">
        <v>185076</v>
      </c>
      <c r="R3776">
        <v>185735</v>
      </c>
      <c r="S3776">
        <v>193158</v>
      </c>
      <c r="T3776">
        <v>204785</v>
      </c>
      <c r="U3776">
        <v>216235</v>
      </c>
      <c r="V3776">
        <v>228184</v>
      </c>
      <c r="W3776">
        <v>237384</v>
      </c>
      <c r="X3776">
        <v>241780</v>
      </c>
      <c r="Y3776">
        <v>242714</v>
      </c>
      <c r="Z3776">
        <v>243902</v>
      </c>
      <c r="AA3776">
        <v>245229</v>
      </c>
      <c r="AB3776">
        <v>243584</v>
      </c>
      <c r="AC3776">
        <v>237923</v>
      </c>
      <c r="AD3776">
        <v>229559</v>
      </c>
      <c r="AE3776" s="21" t="s">
        <v>1</v>
      </c>
    </row>
    <row r="3777" spans="1:31" x14ac:dyDescent="0.2">
      <c r="A3777" s="27" t="s">
        <v>77</v>
      </c>
      <c r="B3777" s="13" t="s">
        <v>77</v>
      </c>
      <c r="C3777" s="14">
        <v>804</v>
      </c>
      <c r="D3777" s="13" t="s">
        <v>77</v>
      </c>
      <c r="E3777" s="13" t="s">
        <v>499</v>
      </c>
      <c r="F3777" s="13" t="s">
        <v>313</v>
      </c>
      <c r="G3777" s="14" t="s">
        <v>328</v>
      </c>
      <c r="H3777" s="205">
        <v>277485</v>
      </c>
      <c r="I3777" s="205">
        <v>262420</v>
      </c>
      <c r="J3777" s="205">
        <v>250040</v>
      </c>
      <c r="K3777" s="205">
        <v>237488</v>
      </c>
      <c r="L3777" s="205">
        <v>226024</v>
      </c>
      <c r="M3777">
        <v>216644</v>
      </c>
      <c r="N3777">
        <v>209474</v>
      </c>
      <c r="O3777">
        <v>204402</v>
      </c>
      <c r="P3777">
        <v>200407</v>
      </c>
      <c r="Q3777">
        <v>196699</v>
      </c>
      <c r="R3777">
        <v>197926</v>
      </c>
      <c r="S3777">
        <v>205908</v>
      </c>
      <c r="T3777">
        <v>218020</v>
      </c>
      <c r="U3777">
        <v>229785</v>
      </c>
      <c r="V3777">
        <v>242020</v>
      </c>
      <c r="W3777">
        <v>251473</v>
      </c>
      <c r="X3777">
        <v>256108.99999999997</v>
      </c>
      <c r="Y3777">
        <v>257269.99999999997</v>
      </c>
      <c r="Z3777">
        <v>258500</v>
      </c>
      <c r="AA3777">
        <v>259944.00000000003</v>
      </c>
      <c r="AB3777">
        <v>258242.00000000003</v>
      </c>
      <c r="AC3777">
        <v>252207</v>
      </c>
      <c r="AD3777">
        <v>243248</v>
      </c>
      <c r="AE3777" s="22" t="s">
        <v>1</v>
      </c>
    </row>
    <row r="3778" spans="1:31" x14ac:dyDescent="0.2">
      <c r="A3778" s="25" t="s">
        <v>77</v>
      </c>
      <c r="B3778" s="11" t="s">
        <v>77</v>
      </c>
      <c r="C3778" s="12">
        <v>804</v>
      </c>
      <c r="D3778" s="11" t="s">
        <v>77</v>
      </c>
      <c r="E3778" s="11" t="s">
        <v>453</v>
      </c>
      <c r="F3778" s="11" t="s">
        <v>312</v>
      </c>
      <c r="G3778" s="12" t="s">
        <v>337</v>
      </c>
      <c r="H3778" s="205">
        <v>281241</v>
      </c>
      <c r="I3778" s="205">
        <v>264070</v>
      </c>
      <c r="J3778" s="205">
        <v>249509</v>
      </c>
      <c r="K3778" s="205">
        <v>238081</v>
      </c>
      <c r="L3778" s="205">
        <v>226724</v>
      </c>
      <c r="M3778">
        <v>216092</v>
      </c>
      <c r="N3778">
        <v>206941</v>
      </c>
      <c r="O3778">
        <v>199467</v>
      </c>
      <c r="P3778">
        <v>193925</v>
      </c>
      <c r="Q3778">
        <v>189386</v>
      </c>
      <c r="R3778">
        <v>185145</v>
      </c>
      <c r="S3778">
        <v>185803</v>
      </c>
      <c r="T3778">
        <v>193209</v>
      </c>
      <c r="U3778">
        <v>204870</v>
      </c>
      <c r="V3778">
        <v>216219</v>
      </c>
      <c r="W3778">
        <v>228130</v>
      </c>
      <c r="X3778">
        <v>237357</v>
      </c>
      <c r="Y3778">
        <v>241799</v>
      </c>
      <c r="Z3778">
        <v>242651</v>
      </c>
      <c r="AA3778">
        <v>243925</v>
      </c>
      <c r="AB3778">
        <v>245283</v>
      </c>
      <c r="AC3778">
        <v>243610</v>
      </c>
      <c r="AD3778">
        <v>237904</v>
      </c>
      <c r="AE3778" s="21" t="s">
        <v>1</v>
      </c>
    </row>
    <row r="3779" spans="1:31" x14ac:dyDescent="0.2">
      <c r="A3779" s="27" t="s">
        <v>77</v>
      </c>
      <c r="B3779" s="13" t="s">
        <v>77</v>
      </c>
      <c r="C3779" s="14">
        <v>804</v>
      </c>
      <c r="D3779" s="13" t="s">
        <v>77</v>
      </c>
      <c r="E3779" s="13" t="s">
        <v>500</v>
      </c>
      <c r="F3779" s="13" t="s">
        <v>313</v>
      </c>
      <c r="G3779" s="14" t="s">
        <v>337</v>
      </c>
      <c r="H3779" s="205">
        <v>295709</v>
      </c>
      <c r="I3779" s="205">
        <v>277692</v>
      </c>
      <c r="J3779" s="205">
        <v>262515</v>
      </c>
      <c r="K3779" s="205">
        <v>250006</v>
      </c>
      <c r="L3779" s="205">
        <v>237848</v>
      </c>
      <c r="M3779">
        <v>226552</v>
      </c>
      <c r="N3779">
        <v>217112</v>
      </c>
      <c r="O3779">
        <v>209810</v>
      </c>
      <c r="P3779">
        <v>204736</v>
      </c>
      <c r="Q3779">
        <v>200658</v>
      </c>
      <c r="R3779">
        <v>196915</v>
      </c>
      <c r="S3779">
        <v>198136</v>
      </c>
      <c r="T3779">
        <v>206085</v>
      </c>
      <c r="U3779">
        <v>218038</v>
      </c>
      <c r="V3779">
        <v>229679</v>
      </c>
      <c r="W3779">
        <v>241874</v>
      </c>
      <c r="X3779">
        <v>251384</v>
      </c>
      <c r="Y3779">
        <v>256116</v>
      </c>
      <c r="Z3779">
        <v>257029.99999999997</v>
      </c>
      <c r="AA3779">
        <v>258409</v>
      </c>
      <c r="AB3779">
        <v>259950</v>
      </c>
      <c r="AC3779">
        <v>258262</v>
      </c>
      <c r="AD3779">
        <v>252200</v>
      </c>
      <c r="AE3779" s="22" t="s">
        <v>1</v>
      </c>
    </row>
    <row r="3780" spans="1:31" x14ac:dyDescent="0.2">
      <c r="A3780" s="25" t="s">
        <v>77</v>
      </c>
      <c r="B3780" s="11" t="s">
        <v>77</v>
      </c>
      <c r="C3780" s="12">
        <v>804</v>
      </c>
      <c r="D3780" s="11" t="s">
        <v>77</v>
      </c>
      <c r="E3780" s="11" t="s">
        <v>454</v>
      </c>
      <c r="F3780" s="11" t="s">
        <v>312</v>
      </c>
      <c r="G3780" s="12" t="s">
        <v>369</v>
      </c>
      <c r="H3780" s="205">
        <v>300164</v>
      </c>
      <c r="I3780" s="205">
        <v>282212</v>
      </c>
      <c r="J3780" s="205">
        <v>264207</v>
      </c>
      <c r="K3780" s="205">
        <v>249678</v>
      </c>
      <c r="L3780" s="205">
        <v>238393</v>
      </c>
      <c r="M3780">
        <v>227050</v>
      </c>
      <c r="N3780">
        <v>216317</v>
      </c>
      <c r="O3780">
        <v>207066</v>
      </c>
      <c r="P3780">
        <v>199617</v>
      </c>
      <c r="Q3780">
        <v>194010</v>
      </c>
      <c r="R3780">
        <v>189442</v>
      </c>
      <c r="S3780">
        <v>185214</v>
      </c>
      <c r="T3780">
        <v>185876</v>
      </c>
      <c r="U3780">
        <v>193294</v>
      </c>
      <c r="V3780">
        <v>204860</v>
      </c>
      <c r="W3780">
        <v>216174</v>
      </c>
      <c r="X3780">
        <v>228110</v>
      </c>
      <c r="Y3780">
        <v>237380</v>
      </c>
      <c r="Z3780">
        <v>241736</v>
      </c>
      <c r="AA3780">
        <v>242674</v>
      </c>
      <c r="AB3780">
        <v>243981</v>
      </c>
      <c r="AC3780">
        <v>245313</v>
      </c>
      <c r="AD3780">
        <v>243596</v>
      </c>
      <c r="AE3780" s="21" t="s">
        <v>1</v>
      </c>
    </row>
    <row r="3781" spans="1:31" x14ac:dyDescent="0.2">
      <c r="A3781" s="27" t="s">
        <v>77</v>
      </c>
      <c r="B3781" s="13" t="s">
        <v>77</v>
      </c>
      <c r="C3781" s="14">
        <v>804</v>
      </c>
      <c r="D3781" s="13" t="s">
        <v>77</v>
      </c>
      <c r="E3781" s="13" t="s">
        <v>501</v>
      </c>
      <c r="F3781" s="13" t="s">
        <v>313</v>
      </c>
      <c r="G3781" s="14" t="s">
        <v>369</v>
      </c>
      <c r="H3781" s="205">
        <v>315548</v>
      </c>
      <c r="I3781" s="205">
        <v>296753</v>
      </c>
      <c r="J3781" s="205">
        <v>278139</v>
      </c>
      <c r="K3781" s="205">
        <v>262462</v>
      </c>
      <c r="L3781" s="205">
        <v>250370</v>
      </c>
      <c r="M3781">
        <v>238394</v>
      </c>
      <c r="N3781">
        <v>227036</v>
      </c>
      <c r="O3781">
        <v>217457</v>
      </c>
      <c r="P3781">
        <v>210106</v>
      </c>
      <c r="Q3781">
        <v>204955</v>
      </c>
      <c r="R3781">
        <v>200842</v>
      </c>
      <c r="S3781">
        <v>197128</v>
      </c>
      <c r="T3781">
        <v>198366</v>
      </c>
      <c r="U3781">
        <v>206084</v>
      </c>
      <c r="V3781">
        <v>217924</v>
      </c>
      <c r="W3781">
        <v>229532</v>
      </c>
      <c r="X3781">
        <v>241783</v>
      </c>
      <c r="Y3781">
        <v>251388</v>
      </c>
      <c r="Z3781">
        <v>255855</v>
      </c>
      <c r="AA3781">
        <v>256921</v>
      </c>
      <c r="AB3781">
        <v>258399</v>
      </c>
      <c r="AC3781">
        <v>259959</v>
      </c>
      <c r="AD3781">
        <v>258250.99999999997</v>
      </c>
      <c r="AE3781" s="22" t="s">
        <v>1</v>
      </c>
    </row>
    <row r="3782" spans="1:31" x14ac:dyDescent="0.2">
      <c r="A3782" s="25" t="s">
        <v>77</v>
      </c>
      <c r="B3782" s="11" t="s">
        <v>77</v>
      </c>
      <c r="C3782" s="12">
        <v>804</v>
      </c>
      <c r="D3782" s="11" t="s">
        <v>77</v>
      </c>
      <c r="E3782" s="11" t="s">
        <v>473</v>
      </c>
      <c r="F3782" s="11" t="s">
        <v>312</v>
      </c>
      <c r="G3782" s="12" t="s">
        <v>359</v>
      </c>
      <c r="H3782">
        <v>318518</v>
      </c>
      <c r="I3782">
        <v>302255</v>
      </c>
      <c r="J3782">
        <v>283195</v>
      </c>
      <c r="K3782">
        <v>264378</v>
      </c>
      <c r="L3782">
        <v>250010</v>
      </c>
      <c r="M3782">
        <v>238742</v>
      </c>
      <c r="N3782">
        <v>227296</v>
      </c>
      <c r="O3782">
        <v>216453</v>
      </c>
      <c r="P3782">
        <v>207201</v>
      </c>
      <c r="Q3782">
        <v>199687</v>
      </c>
      <c r="R3782">
        <v>194053</v>
      </c>
      <c r="S3782">
        <v>189498</v>
      </c>
      <c r="T3782">
        <v>185289</v>
      </c>
      <c r="U3782">
        <v>185958</v>
      </c>
      <c r="V3782">
        <v>193289</v>
      </c>
      <c r="W3782">
        <v>204824</v>
      </c>
      <c r="X3782">
        <v>216163</v>
      </c>
      <c r="Y3782">
        <v>228140</v>
      </c>
      <c r="Z3782">
        <v>237317</v>
      </c>
      <c r="AA3782">
        <v>241759</v>
      </c>
      <c r="AB3782">
        <v>242732</v>
      </c>
      <c r="AC3782">
        <v>244013</v>
      </c>
      <c r="AD3782">
        <v>245302</v>
      </c>
      <c r="AE3782" s="21"/>
    </row>
    <row r="3783" spans="1:31" x14ac:dyDescent="0.2">
      <c r="A3783" s="27" t="s">
        <v>77</v>
      </c>
      <c r="B3783" s="13" t="s">
        <v>77</v>
      </c>
      <c r="C3783" s="14">
        <v>804</v>
      </c>
      <c r="D3783" s="13" t="s">
        <v>77</v>
      </c>
      <c r="E3783" s="13" t="s">
        <v>480</v>
      </c>
      <c r="F3783" s="13" t="s">
        <v>313</v>
      </c>
      <c r="G3783" s="14" t="s">
        <v>359</v>
      </c>
      <c r="H3783">
        <v>334656</v>
      </c>
      <c r="I3783">
        <v>317682</v>
      </c>
      <c r="J3783">
        <v>298055</v>
      </c>
      <c r="K3783">
        <v>278042</v>
      </c>
      <c r="L3783">
        <v>262826</v>
      </c>
      <c r="M3783">
        <v>250930</v>
      </c>
      <c r="N3783">
        <v>238894</v>
      </c>
      <c r="O3783">
        <v>227392</v>
      </c>
      <c r="P3783">
        <v>217705</v>
      </c>
      <c r="Q3783">
        <v>210283</v>
      </c>
      <c r="R3783">
        <v>205104</v>
      </c>
      <c r="S3783">
        <v>201023</v>
      </c>
      <c r="T3783">
        <v>197361</v>
      </c>
      <c r="U3783">
        <v>198345</v>
      </c>
      <c r="V3783">
        <v>205958</v>
      </c>
      <c r="W3783">
        <v>217773</v>
      </c>
      <c r="X3783">
        <v>229437</v>
      </c>
      <c r="Y3783">
        <v>241781</v>
      </c>
      <c r="Z3783">
        <v>251110</v>
      </c>
      <c r="AA3783">
        <v>255723</v>
      </c>
      <c r="AB3783">
        <v>256892</v>
      </c>
      <c r="AC3783">
        <v>258391.00000000003</v>
      </c>
      <c r="AD3783">
        <v>259935.99999999997</v>
      </c>
      <c r="AE3783" s="22"/>
    </row>
    <row r="3784" spans="1:31" x14ac:dyDescent="0.2">
      <c r="A3784" s="25" t="s">
        <v>77</v>
      </c>
      <c r="B3784" s="11" t="s">
        <v>77</v>
      </c>
      <c r="C3784" s="12">
        <v>804</v>
      </c>
      <c r="D3784" s="11" t="s">
        <v>77</v>
      </c>
      <c r="E3784" s="11" t="s">
        <v>474</v>
      </c>
      <c r="F3784" s="11" t="s">
        <v>312</v>
      </c>
      <c r="G3784" s="12" t="s">
        <v>341</v>
      </c>
      <c r="H3784">
        <v>336983</v>
      </c>
      <c r="I3784">
        <v>321659</v>
      </c>
      <c r="J3784">
        <v>304359</v>
      </c>
      <c r="K3784">
        <v>283352</v>
      </c>
      <c r="L3784">
        <v>264721</v>
      </c>
      <c r="M3784">
        <v>250380</v>
      </c>
      <c r="N3784">
        <v>239006</v>
      </c>
      <c r="O3784">
        <v>227448</v>
      </c>
      <c r="P3784">
        <v>216575</v>
      </c>
      <c r="Q3784">
        <v>207253</v>
      </c>
      <c r="R3784">
        <v>199712</v>
      </c>
      <c r="S3784">
        <v>194095</v>
      </c>
      <c r="T3784">
        <v>189559</v>
      </c>
      <c r="U3784">
        <v>185367</v>
      </c>
      <c r="V3784">
        <v>185954</v>
      </c>
      <c r="W3784">
        <v>193259</v>
      </c>
      <c r="X3784">
        <v>204818</v>
      </c>
      <c r="Y3784">
        <v>216197</v>
      </c>
      <c r="Z3784">
        <v>228078</v>
      </c>
      <c r="AA3784">
        <v>237340</v>
      </c>
      <c r="AB3784">
        <v>241817</v>
      </c>
      <c r="AC3784">
        <v>242765</v>
      </c>
      <c r="AD3784">
        <v>244004</v>
      </c>
      <c r="AE3784" s="21"/>
    </row>
    <row r="3785" spans="1:31" x14ac:dyDescent="0.2">
      <c r="A3785" s="27" t="s">
        <v>77</v>
      </c>
      <c r="B3785" s="13" t="s">
        <v>77</v>
      </c>
      <c r="C3785" s="14">
        <v>804</v>
      </c>
      <c r="D3785" s="13" t="s">
        <v>77</v>
      </c>
      <c r="E3785" s="13" t="s">
        <v>481</v>
      </c>
      <c r="F3785" s="13" t="s">
        <v>313</v>
      </c>
      <c r="G3785" s="14" t="s">
        <v>341</v>
      </c>
      <c r="H3785">
        <v>353640</v>
      </c>
      <c r="I3785">
        <v>337804</v>
      </c>
      <c r="J3785">
        <v>320092</v>
      </c>
      <c r="K3785">
        <v>297880</v>
      </c>
      <c r="L3785">
        <v>278388</v>
      </c>
      <c r="M3785">
        <v>263396</v>
      </c>
      <c r="N3785">
        <v>251441</v>
      </c>
      <c r="O3785">
        <v>239258</v>
      </c>
      <c r="P3785">
        <v>227585</v>
      </c>
      <c r="Q3785">
        <v>217831</v>
      </c>
      <c r="R3785">
        <v>210389</v>
      </c>
      <c r="S3785">
        <v>205250</v>
      </c>
      <c r="T3785">
        <v>201224</v>
      </c>
      <c r="U3785">
        <v>197320</v>
      </c>
      <c r="V3785">
        <v>198204</v>
      </c>
      <c r="W3785">
        <v>205797</v>
      </c>
      <c r="X3785">
        <v>217671</v>
      </c>
      <c r="Y3785">
        <v>229427</v>
      </c>
      <c r="Z3785">
        <v>241496</v>
      </c>
      <c r="AA3785">
        <v>250960</v>
      </c>
      <c r="AB3785">
        <v>255672</v>
      </c>
      <c r="AC3785">
        <v>256865</v>
      </c>
      <c r="AD3785">
        <v>258351</v>
      </c>
      <c r="AE3785" s="22"/>
    </row>
    <row r="3786" spans="1:31" x14ac:dyDescent="0.2">
      <c r="A3786" s="25" t="s">
        <v>77</v>
      </c>
      <c r="B3786" s="11" t="s">
        <v>77</v>
      </c>
      <c r="C3786" s="12">
        <v>804</v>
      </c>
      <c r="D3786" s="11" t="s">
        <v>77</v>
      </c>
      <c r="E3786" s="11" t="s">
        <v>475</v>
      </c>
      <c r="F3786" s="11" t="s">
        <v>312</v>
      </c>
      <c r="G3786" s="12" t="s">
        <v>334</v>
      </c>
      <c r="H3786">
        <v>351203</v>
      </c>
      <c r="I3786">
        <v>341296</v>
      </c>
      <c r="J3786">
        <v>324815</v>
      </c>
      <c r="K3786">
        <v>304489</v>
      </c>
      <c r="L3786">
        <v>283693</v>
      </c>
      <c r="M3786">
        <v>265104</v>
      </c>
      <c r="N3786">
        <v>250661</v>
      </c>
      <c r="O3786">
        <v>239173</v>
      </c>
      <c r="P3786">
        <v>227557</v>
      </c>
      <c r="Q3786">
        <v>216610</v>
      </c>
      <c r="R3786">
        <v>207260</v>
      </c>
      <c r="S3786">
        <v>199737</v>
      </c>
      <c r="T3786">
        <v>194143</v>
      </c>
      <c r="U3786">
        <v>189631</v>
      </c>
      <c r="V3786">
        <v>185359</v>
      </c>
      <c r="W3786">
        <v>185926</v>
      </c>
      <c r="X3786">
        <v>193258</v>
      </c>
      <c r="Y3786">
        <v>204857</v>
      </c>
      <c r="Z3786">
        <v>216137</v>
      </c>
      <c r="AA3786">
        <v>228099</v>
      </c>
      <c r="AB3786">
        <v>237396</v>
      </c>
      <c r="AC3786">
        <v>241849</v>
      </c>
      <c r="AD3786">
        <v>242757</v>
      </c>
      <c r="AE3786" s="21"/>
    </row>
    <row r="3787" spans="1:31" x14ac:dyDescent="0.2">
      <c r="A3787" s="27" t="s">
        <v>77</v>
      </c>
      <c r="B3787" s="13" t="s">
        <v>77</v>
      </c>
      <c r="C3787" s="14">
        <v>804</v>
      </c>
      <c r="D3787" s="13" t="s">
        <v>77</v>
      </c>
      <c r="E3787" s="13" t="s">
        <v>482</v>
      </c>
      <c r="F3787" s="13" t="s">
        <v>313</v>
      </c>
      <c r="G3787" s="14" t="s">
        <v>334</v>
      </c>
      <c r="H3787">
        <v>368291</v>
      </c>
      <c r="I3787">
        <v>357907</v>
      </c>
      <c r="J3787">
        <v>341247</v>
      </c>
      <c r="K3787">
        <v>319814</v>
      </c>
      <c r="L3787">
        <v>298179</v>
      </c>
      <c r="M3787">
        <v>278950</v>
      </c>
      <c r="N3787">
        <v>263915</v>
      </c>
      <c r="O3787">
        <v>251810</v>
      </c>
      <c r="P3787">
        <v>239388</v>
      </c>
      <c r="Q3787">
        <v>227649</v>
      </c>
      <c r="R3787">
        <v>217882</v>
      </c>
      <c r="S3787">
        <v>210492</v>
      </c>
      <c r="T3787">
        <v>205417</v>
      </c>
      <c r="U3787">
        <v>201161</v>
      </c>
      <c r="V3787">
        <v>197160</v>
      </c>
      <c r="W3787">
        <v>198028</v>
      </c>
      <c r="X3787">
        <v>205683</v>
      </c>
      <c r="Y3787">
        <v>217649</v>
      </c>
      <c r="Z3787">
        <v>229139</v>
      </c>
      <c r="AA3787">
        <v>241334</v>
      </c>
      <c r="AB3787">
        <v>250889</v>
      </c>
      <c r="AC3787">
        <v>255623</v>
      </c>
      <c r="AD3787">
        <v>256807.00000000003</v>
      </c>
      <c r="AE3787" s="22"/>
    </row>
    <row r="3788" spans="1:31" x14ac:dyDescent="0.2">
      <c r="A3788" s="25" t="s">
        <v>77</v>
      </c>
      <c r="B3788" s="11" t="s">
        <v>77</v>
      </c>
      <c r="C3788" s="12">
        <v>804</v>
      </c>
      <c r="D3788" s="11" t="s">
        <v>77</v>
      </c>
      <c r="E3788" s="11" t="s">
        <v>476</v>
      </c>
      <c r="F3788" s="11" t="s">
        <v>312</v>
      </c>
      <c r="G3788" s="12" t="s">
        <v>345</v>
      </c>
      <c r="H3788">
        <v>358861</v>
      </c>
      <c r="I3788">
        <v>355911</v>
      </c>
      <c r="J3788">
        <v>345625</v>
      </c>
      <c r="K3788">
        <v>324914</v>
      </c>
      <c r="L3788">
        <v>304817</v>
      </c>
      <c r="M3788">
        <v>284077</v>
      </c>
      <c r="N3788">
        <v>265393</v>
      </c>
      <c r="O3788">
        <v>250840</v>
      </c>
      <c r="P3788">
        <v>239264</v>
      </c>
      <c r="Q3788">
        <v>227574</v>
      </c>
      <c r="R3788">
        <v>216598</v>
      </c>
      <c r="S3788">
        <v>207266</v>
      </c>
      <c r="T3788">
        <v>199768</v>
      </c>
      <c r="U3788">
        <v>194206</v>
      </c>
      <c r="V3788">
        <v>189615</v>
      </c>
      <c r="W3788">
        <v>185328</v>
      </c>
      <c r="X3788">
        <v>185927</v>
      </c>
      <c r="Y3788">
        <v>193299</v>
      </c>
      <c r="Z3788">
        <v>204795</v>
      </c>
      <c r="AA3788">
        <v>216154</v>
      </c>
      <c r="AB3788">
        <v>228151</v>
      </c>
      <c r="AC3788">
        <v>237427</v>
      </c>
      <c r="AD3788">
        <v>241841</v>
      </c>
      <c r="AE3788" s="21"/>
    </row>
    <row r="3789" spans="1:31" x14ac:dyDescent="0.2">
      <c r="A3789" s="27" t="s">
        <v>77</v>
      </c>
      <c r="B3789" s="13" t="s">
        <v>77</v>
      </c>
      <c r="C3789" s="14">
        <v>804</v>
      </c>
      <c r="D3789" s="13" t="s">
        <v>77</v>
      </c>
      <c r="E3789" s="13" t="s">
        <v>483</v>
      </c>
      <c r="F3789" s="13" t="s">
        <v>313</v>
      </c>
      <c r="G3789" s="14" t="s">
        <v>345</v>
      </c>
      <c r="H3789">
        <v>376317</v>
      </c>
      <c r="I3789">
        <v>372918</v>
      </c>
      <c r="J3789">
        <v>362489</v>
      </c>
      <c r="K3789">
        <v>340863</v>
      </c>
      <c r="L3789">
        <v>320047</v>
      </c>
      <c r="M3789">
        <v>298711</v>
      </c>
      <c r="N3789">
        <v>279460</v>
      </c>
      <c r="O3789">
        <v>264284</v>
      </c>
      <c r="P3789">
        <v>251866</v>
      </c>
      <c r="Q3789">
        <v>239381</v>
      </c>
      <c r="R3789">
        <v>227636</v>
      </c>
      <c r="S3789">
        <v>217930</v>
      </c>
      <c r="T3789">
        <v>210617</v>
      </c>
      <c r="U3789">
        <v>205324</v>
      </c>
      <c r="V3789">
        <v>200976</v>
      </c>
      <c r="W3789">
        <v>196966</v>
      </c>
      <c r="X3789">
        <v>197898</v>
      </c>
      <c r="Y3789">
        <v>205644</v>
      </c>
      <c r="Z3789">
        <v>217351</v>
      </c>
      <c r="AA3789">
        <v>228968</v>
      </c>
      <c r="AB3789">
        <v>241248</v>
      </c>
      <c r="AC3789">
        <v>250819</v>
      </c>
      <c r="AD3789">
        <v>255542</v>
      </c>
      <c r="AE3789" s="22"/>
    </row>
    <row r="3790" spans="1:31" x14ac:dyDescent="0.2">
      <c r="A3790" s="25" t="s">
        <v>77</v>
      </c>
      <c r="B3790" s="11" t="s">
        <v>77</v>
      </c>
      <c r="C3790" s="12">
        <v>804</v>
      </c>
      <c r="D3790" s="11" t="s">
        <v>77</v>
      </c>
      <c r="E3790" s="11" t="s">
        <v>477</v>
      </c>
      <c r="F3790" s="11" t="s">
        <v>312</v>
      </c>
      <c r="G3790" s="12" t="s">
        <v>339</v>
      </c>
      <c r="H3790">
        <v>361837</v>
      </c>
      <c r="I3790">
        <v>362745</v>
      </c>
      <c r="J3790">
        <v>360637</v>
      </c>
      <c r="K3790">
        <v>345690</v>
      </c>
      <c r="L3790">
        <v>325225</v>
      </c>
      <c r="M3790">
        <v>305191</v>
      </c>
      <c r="N3790">
        <v>284362</v>
      </c>
      <c r="O3790">
        <v>265574</v>
      </c>
      <c r="P3790">
        <v>250911</v>
      </c>
      <c r="Q3790">
        <v>239259</v>
      </c>
      <c r="R3790">
        <v>227541</v>
      </c>
      <c r="S3790">
        <v>216585</v>
      </c>
      <c r="T3790">
        <v>207278</v>
      </c>
      <c r="U3790">
        <v>199820</v>
      </c>
      <c r="V3790">
        <v>194179</v>
      </c>
      <c r="W3790">
        <v>189575</v>
      </c>
      <c r="X3790">
        <v>185324</v>
      </c>
      <c r="Y3790">
        <v>185967</v>
      </c>
      <c r="Z3790">
        <v>193233</v>
      </c>
      <c r="AA3790">
        <v>204807</v>
      </c>
      <c r="AB3790">
        <v>216201</v>
      </c>
      <c r="AC3790">
        <v>228180</v>
      </c>
      <c r="AD3790">
        <v>237419</v>
      </c>
      <c r="AE3790" s="21"/>
    </row>
    <row r="3791" spans="1:31" x14ac:dyDescent="0.2">
      <c r="A3791" s="27" t="s">
        <v>77</v>
      </c>
      <c r="B3791" s="13" t="s">
        <v>77</v>
      </c>
      <c r="C3791" s="14">
        <v>804</v>
      </c>
      <c r="D3791" s="13" t="s">
        <v>77</v>
      </c>
      <c r="E3791" s="13" t="s">
        <v>484</v>
      </c>
      <c r="F3791" s="13" t="s">
        <v>313</v>
      </c>
      <c r="G3791" s="14" t="s">
        <v>339</v>
      </c>
      <c r="H3791">
        <v>379439</v>
      </c>
      <c r="I3791">
        <v>380118</v>
      </c>
      <c r="J3791">
        <v>377874</v>
      </c>
      <c r="K3791">
        <v>361993</v>
      </c>
      <c r="L3791">
        <v>341023</v>
      </c>
      <c r="M3791">
        <v>320528</v>
      </c>
      <c r="N3791">
        <v>299186</v>
      </c>
      <c r="O3791">
        <v>279810</v>
      </c>
      <c r="P3791">
        <v>264259</v>
      </c>
      <c r="Q3791">
        <v>251779</v>
      </c>
      <c r="R3791">
        <v>239294</v>
      </c>
      <c r="S3791">
        <v>227620</v>
      </c>
      <c r="T3791">
        <v>218001</v>
      </c>
      <c r="U3791">
        <v>210486</v>
      </c>
      <c r="V3791">
        <v>205107</v>
      </c>
      <c r="W3791">
        <v>200757</v>
      </c>
      <c r="X3791">
        <v>196816</v>
      </c>
      <c r="Y3791">
        <v>197841</v>
      </c>
      <c r="Z3791">
        <v>205332</v>
      </c>
      <c r="AA3791">
        <v>217164</v>
      </c>
      <c r="AB3791">
        <v>228868</v>
      </c>
      <c r="AC3791">
        <v>241163</v>
      </c>
      <c r="AD3791">
        <v>250719</v>
      </c>
      <c r="AE3791" s="22"/>
    </row>
    <row r="3792" spans="1:31" x14ac:dyDescent="0.2">
      <c r="A3792" s="25" t="s">
        <v>77</v>
      </c>
      <c r="B3792" s="11" t="s">
        <v>77</v>
      </c>
      <c r="C3792" s="12">
        <v>804</v>
      </c>
      <c r="D3792" s="11" t="s">
        <v>77</v>
      </c>
      <c r="E3792" s="11" t="s">
        <v>478</v>
      </c>
      <c r="F3792" s="11" t="s">
        <v>312</v>
      </c>
      <c r="G3792" s="12" t="s">
        <v>352</v>
      </c>
      <c r="H3792">
        <v>364551</v>
      </c>
      <c r="I3792">
        <v>364143</v>
      </c>
      <c r="J3792">
        <v>366646</v>
      </c>
      <c r="K3792">
        <v>360651</v>
      </c>
      <c r="L3792">
        <v>345981</v>
      </c>
      <c r="M3792">
        <v>325584</v>
      </c>
      <c r="N3792">
        <v>305458</v>
      </c>
      <c r="O3792">
        <v>284529</v>
      </c>
      <c r="P3792">
        <v>265620</v>
      </c>
      <c r="Q3792">
        <v>250881</v>
      </c>
      <c r="R3792">
        <v>239201</v>
      </c>
      <c r="S3792">
        <v>227507</v>
      </c>
      <c r="T3792">
        <v>216578</v>
      </c>
      <c r="U3792">
        <v>207314</v>
      </c>
      <c r="V3792">
        <v>199779</v>
      </c>
      <c r="W3792">
        <v>194128</v>
      </c>
      <c r="X3792">
        <v>189563</v>
      </c>
      <c r="Y3792">
        <v>185360</v>
      </c>
      <c r="Z3792">
        <v>185893</v>
      </c>
      <c r="AA3792">
        <v>193237</v>
      </c>
      <c r="AB3792">
        <v>204847</v>
      </c>
      <c r="AC3792">
        <v>216227</v>
      </c>
      <c r="AD3792">
        <v>228171</v>
      </c>
      <c r="AE3792" s="21"/>
    </row>
    <row r="3793" spans="1:31" x14ac:dyDescent="0.2">
      <c r="A3793" s="27" t="s">
        <v>77</v>
      </c>
      <c r="B3793" s="13" t="s">
        <v>77</v>
      </c>
      <c r="C3793" s="14">
        <v>804</v>
      </c>
      <c r="D3793" s="13" t="s">
        <v>77</v>
      </c>
      <c r="E3793" s="13" t="s">
        <v>485</v>
      </c>
      <c r="F3793" s="13" t="s">
        <v>313</v>
      </c>
      <c r="G3793" s="14" t="s">
        <v>352</v>
      </c>
      <c r="H3793">
        <v>203264</v>
      </c>
      <c r="I3793">
        <v>208899</v>
      </c>
      <c r="J3793">
        <v>216999</v>
      </c>
      <c r="K3793">
        <v>230149</v>
      </c>
      <c r="L3793">
        <v>244789</v>
      </c>
      <c r="M3793">
        <v>258226.99999999997</v>
      </c>
      <c r="N3793">
        <v>266965</v>
      </c>
      <c r="O3793">
        <v>266907</v>
      </c>
      <c r="P3793">
        <v>264767</v>
      </c>
      <c r="Q3793">
        <v>259305</v>
      </c>
      <c r="R3793">
        <v>251979</v>
      </c>
      <c r="S3793">
        <v>244840</v>
      </c>
      <c r="T3793">
        <v>240452</v>
      </c>
      <c r="U3793">
        <v>217824</v>
      </c>
      <c r="V3793">
        <v>210229</v>
      </c>
      <c r="W3793">
        <v>204854</v>
      </c>
      <c r="X3793">
        <v>200583</v>
      </c>
      <c r="Y3793">
        <v>196740</v>
      </c>
      <c r="Z3793">
        <v>197505</v>
      </c>
      <c r="AA3793">
        <v>205124</v>
      </c>
      <c r="AB3793">
        <v>217045</v>
      </c>
      <c r="AC3793">
        <v>228770</v>
      </c>
      <c r="AD3793">
        <v>241049</v>
      </c>
      <c r="AE3793" s="22"/>
    </row>
    <row r="3794" spans="1:31" x14ac:dyDescent="0.2">
      <c r="A3794" s="25" t="s">
        <v>77</v>
      </c>
      <c r="B3794" s="11" t="s">
        <v>77</v>
      </c>
      <c r="C3794" s="12">
        <v>804</v>
      </c>
      <c r="D3794" s="11" t="s">
        <v>77</v>
      </c>
      <c r="E3794" s="11" t="s">
        <v>479</v>
      </c>
      <c r="F3794" s="11" t="s">
        <v>312</v>
      </c>
      <c r="G3794" s="12" t="s">
        <v>338</v>
      </c>
      <c r="H3794">
        <v>366388</v>
      </c>
      <c r="I3794">
        <v>365389</v>
      </c>
      <c r="J3794">
        <v>366466</v>
      </c>
      <c r="K3794">
        <v>366586</v>
      </c>
      <c r="L3794">
        <v>360899</v>
      </c>
      <c r="M3794">
        <v>346323</v>
      </c>
      <c r="N3794">
        <v>325829</v>
      </c>
      <c r="O3794">
        <v>305599</v>
      </c>
      <c r="P3794">
        <v>284543</v>
      </c>
      <c r="Q3794">
        <v>265559</v>
      </c>
      <c r="R3794">
        <v>250796</v>
      </c>
      <c r="S3794">
        <v>239143</v>
      </c>
      <c r="T3794">
        <v>227481</v>
      </c>
      <c r="U3794">
        <v>216596</v>
      </c>
      <c r="V3794">
        <v>207255</v>
      </c>
      <c r="W3794">
        <v>199712</v>
      </c>
      <c r="X3794">
        <v>194105</v>
      </c>
      <c r="Y3794">
        <v>189592</v>
      </c>
      <c r="Z3794">
        <v>185273</v>
      </c>
      <c r="AA3794">
        <v>185887</v>
      </c>
      <c r="AB3794">
        <v>193268</v>
      </c>
      <c r="AC3794">
        <v>204866</v>
      </c>
      <c r="AD3794">
        <v>216215</v>
      </c>
      <c r="AE3794" s="21"/>
    </row>
    <row r="3795" spans="1:31" x14ac:dyDescent="0.2">
      <c r="A3795" s="27" t="s">
        <v>77</v>
      </c>
      <c r="B3795" s="13" t="s">
        <v>77</v>
      </c>
      <c r="C3795" s="14">
        <v>804</v>
      </c>
      <c r="D3795" s="13" t="s">
        <v>77</v>
      </c>
      <c r="E3795" s="13" t="s">
        <v>486</v>
      </c>
      <c r="F3795" s="13" t="s">
        <v>313</v>
      </c>
      <c r="G3795" s="14" t="s">
        <v>338</v>
      </c>
      <c r="H3795">
        <v>384097</v>
      </c>
      <c r="I3795">
        <v>382908</v>
      </c>
      <c r="J3795">
        <v>384237</v>
      </c>
      <c r="K3795">
        <v>383509</v>
      </c>
      <c r="L3795">
        <v>377243</v>
      </c>
      <c r="M3795">
        <v>362438</v>
      </c>
      <c r="N3795">
        <v>341807</v>
      </c>
      <c r="O3795">
        <v>321185</v>
      </c>
      <c r="P3795">
        <v>299263</v>
      </c>
      <c r="Q3795">
        <v>279414</v>
      </c>
      <c r="R3795">
        <v>263820</v>
      </c>
      <c r="S3795">
        <v>251431</v>
      </c>
      <c r="T3795">
        <v>239137</v>
      </c>
      <c r="U3795">
        <v>227393</v>
      </c>
      <c r="V3795">
        <v>217515</v>
      </c>
      <c r="W3795">
        <v>209935</v>
      </c>
      <c r="X3795">
        <v>204648</v>
      </c>
      <c r="Y3795">
        <v>200483</v>
      </c>
      <c r="Z3795">
        <v>196369</v>
      </c>
      <c r="AA3795">
        <v>197270</v>
      </c>
      <c r="AB3795">
        <v>204980</v>
      </c>
      <c r="AC3795">
        <v>216928</v>
      </c>
      <c r="AD3795">
        <v>228644</v>
      </c>
      <c r="AE3795" s="22"/>
    </row>
    <row r="3796" spans="1:31" x14ac:dyDescent="0.2">
      <c r="A3796" s="25" t="s">
        <v>77</v>
      </c>
      <c r="B3796" s="11" t="s">
        <v>77</v>
      </c>
      <c r="C3796" s="12">
        <v>804</v>
      </c>
      <c r="D3796" s="11" t="s">
        <v>77</v>
      </c>
      <c r="E3796" s="11" t="s">
        <v>458</v>
      </c>
      <c r="F3796" s="11" t="s">
        <v>312</v>
      </c>
      <c r="G3796" s="12" t="s">
        <v>457</v>
      </c>
      <c r="H3796" s="205">
        <v>1500849</v>
      </c>
      <c r="I3796" s="205">
        <v>1419880</v>
      </c>
      <c r="J3796" s="205">
        <v>1339193</v>
      </c>
      <c r="K3796" s="205">
        <v>1261922</v>
      </c>
      <c r="L3796" s="205">
        <v>1195639.0000000002</v>
      </c>
      <c r="M3796">
        <v>1138994.0000000002</v>
      </c>
      <c r="N3796">
        <v>1088903</v>
      </c>
      <c r="O3796">
        <v>1044196.0000000001</v>
      </c>
      <c r="P3796">
        <v>1006606</v>
      </c>
      <c r="Q3796">
        <v>975412</v>
      </c>
      <c r="R3796">
        <v>954087</v>
      </c>
      <c r="S3796">
        <v>947768</v>
      </c>
      <c r="T3796">
        <v>958718</v>
      </c>
      <c r="U3796">
        <v>985723.99999999988</v>
      </c>
      <c r="V3796">
        <v>1028506.0000000001</v>
      </c>
      <c r="W3796">
        <v>1079771</v>
      </c>
      <c r="X3796">
        <v>1128228</v>
      </c>
      <c r="Y3796">
        <v>1166230</v>
      </c>
      <c r="Z3796">
        <v>1193684</v>
      </c>
      <c r="AA3796">
        <v>1210927</v>
      </c>
      <c r="AB3796">
        <v>1217397</v>
      </c>
      <c r="AC3796">
        <v>1213624</v>
      </c>
      <c r="AD3796">
        <v>1200365</v>
      </c>
      <c r="AE3796" s="21" t="s">
        <v>1</v>
      </c>
    </row>
    <row r="3797" spans="1:31" x14ac:dyDescent="0.2">
      <c r="A3797" s="27" t="s">
        <v>77</v>
      </c>
      <c r="B3797" s="13" t="s">
        <v>77</v>
      </c>
      <c r="C3797" s="14">
        <v>804</v>
      </c>
      <c r="D3797" s="13" t="s">
        <v>77</v>
      </c>
      <c r="E3797" s="13" t="s">
        <v>456</v>
      </c>
      <c r="F3797" s="13" t="s">
        <v>312</v>
      </c>
      <c r="G3797" s="14" t="s">
        <v>455</v>
      </c>
      <c r="H3797" s="205">
        <v>1802839.9999999998</v>
      </c>
      <c r="I3797" s="205">
        <v>1789484</v>
      </c>
      <c r="J3797" s="205">
        <v>1764188.9999999998</v>
      </c>
      <c r="K3797" s="205">
        <v>1702330.0000000002</v>
      </c>
      <c r="L3797" s="205">
        <v>1620614.9999999998</v>
      </c>
      <c r="M3797">
        <v>1526279</v>
      </c>
      <c r="N3797">
        <v>1431703</v>
      </c>
      <c r="O3797">
        <v>1345715</v>
      </c>
      <c r="P3797">
        <v>1267895</v>
      </c>
      <c r="Q3797">
        <v>1199883</v>
      </c>
      <c r="R3797">
        <v>1141396</v>
      </c>
      <c r="S3797">
        <v>1090238</v>
      </c>
      <c r="T3797">
        <v>1045248</v>
      </c>
      <c r="U3797">
        <v>1007566.9999999999</v>
      </c>
      <c r="V3797">
        <v>976187</v>
      </c>
      <c r="W3797">
        <v>954668.99999999988</v>
      </c>
      <c r="X3797">
        <v>948177</v>
      </c>
      <c r="Y3797">
        <v>959075</v>
      </c>
      <c r="Z3797">
        <v>985331</v>
      </c>
      <c r="AA3797">
        <v>1028184</v>
      </c>
      <c r="AB3797">
        <v>1079863</v>
      </c>
      <c r="AC3797">
        <v>1128549</v>
      </c>
      <c r="AD3797">
        <v>1166403</v>
      </c>
      <c r="AE3797" s="22" t="s">
        <v>1</v>
      </c>
    </row>
    <row r="3798" spans="1:31" x14ac:dyDescent="0.2">
      <c r="A3798" s="25" t="s">
        <v>77</v>
      </c>
      <c r="B3798" s="11" t="s">
        <v>77</v>
      </c>
      <c r="C3798" s="12">
        <v>804</v>
      </c>
      <c r="D3798" s="11" t="s">
        <v>77</v>
      </c>
      <c r="E3798" s="11" t="s">
        <v>502</v>
      </c>
      <c r="F3798" s="11" t="s">
        <v>313</v>
      </c>
      <c r="G3798" s="12" t="s">
        <v>457</v>
      </c>
      <c r="H3798" s="205">
        <v>1577038</v>
      </c>
      <c r="I3798" s="205">
        <v>1492351</v>
      </c>
      <c r="J3798" s="205">
        <v>1408841</v>
      </c>
      <c r="K3798" s="205">
        <v>1325878.0000000002</v>
      </c>
      <c r="L3798" s="205">
        <v>1255456</v>
      </c>
      <c r="M3798">
        <v>1195916</v>
      </c>
      <c r="N3798">
        <v>1143957</v>
      </c>
      <c r="O3798">
        <v>1098319</v>
      </c>
      <c r="P3798">
        <v>1060539</v>
      </c>
      <c r="Q3798">
        <v>1030425.9999999999</v>
      </c>
      <c r="R3798">
        <v>1011176</v>
      </c>
      <c r="S3798">
        <v>1007445</v>
      </c>
      <c r="T3798">
        <v>1021056</v>
      </c>
      <c r="U3798">
        <v>1049572</v>
      </c>
      <c r="V3798">
        <v>1093785</v>
      </c>
      <c r="W3798">
        <v>1146449</v>
      </c>
      <c r="X3798">
        <v>1196384</v>
      </c>
      <c r="Y3798">
        <v>1235982</v>
      </c>
      <c r="Z3798">
        <v>1263991</v>
      </c>
      <c r="AA3798">
        <v>1281957</v>
      </c>
      <c r="AB3798">
        <v>1289155</v>
      </c>
      <c r="AC3798">
        <v>1285684</v>
      </c>
      <c r="AD3798">
        <v>1271985.9999999998</v>
      </c>
      <c r="AE3798" s="21" t="s">
        <v>1</v>
      </c>
    </row>
    <row r="3799" spans="1:31" x14ac:dyDescent="0.2">
      <c r="A3799" s="27" t="s">
        <v>77</v>
      </c>
      <c r="B3799" s="13" t="s">
        <v>77</v>
      </c>
      <c r="C3799" s="14">
        <v>804</v>
      </c>
      <c r="D3799" s="13" t="s">
        <v>77</v>
      </c>
      <c r="E3799" s="13" t="s">
        <v>503</v>
      </c>
      <c r="F3799" s="13" t="s">
        <v>313</v>
      </c>
      <c r="G3799" s="14" t="s">
        <v>338</v>
      </c>
      <c r="H3799" s="205">
        <v>1890286</v>
      </c>
      <c r="I3799" s="205">
        <v>1875523.0000000002</v>
      </c>
      <c r="J3799" s="205">
        <v>1850100.0000000002</v>
      </c>
      <c r="K3799" s="205">
        <v>1783437.0000000002</v>
      </c>
      <c r="L3799" s="205">
        <v>1698567</v>
      </c>
      <c r="M3799">
        <v>1602075.0000000002</v>
      </c>
      <c r="N3799">
        <v>1505316</v>
      </c>
      <c r="O3799">
        <v>1416579</v>
      </c>
      <c r="P3799">
        <v>1334466.9999999998</v>
      </c>
      <c r="Q3799">
        <v>1262307</v>
      </c>
      <c r="R3799">
        <v>1200239</v>
      </c>
      <c r="S3799">
        <v>1146677.0000000002</v>
      </c>
      <c r="T3799">
        <v>1100799</v>
      </c>
      <c r="U3799">
        <v>1062188</v>
      </c>
      <c r="V3799">
        <v>1030987.0000000001</v>
      </c>
      <c r="W3799">
        <v>1010540</v>
      </c>
      <c r="X3799">
        <v>1005628</v>
      </c>
      <c r="Y3799">
        <v>1018357</v>
      </c>
      <c r="Z3799">
        <v>1045695.9999999999</v>
      </c>
      <c r="AA3799">
        <v>1089860.0000000002</v>
      </c>
      <c r="AB3799">
        <v>1143030</v>
      </c>
      <c r="AC3799">
        <v>1193303</v>
      </c>
      <c r="AD3799">
        <v>1232761</v>
      </c>
      <c r="AE3799" s="22" t="s">
        <v>1</v>
      </c>
    </row>
    <row r="3800" spans="1:31" x14ac:dyDescent="0.2">
      <c r="A3800" s="25" t="s">
        <v>77</v>
      </c>
      <c r="B3800" s="11" t="s">
        <v>77</v>
      </c>
      <c r="C3800" s="12">
        <v>804</v>
      </c>
      <c r="D3800" s="11" t="s">
        <v>77</v>
      </c>
      <c r="E3800" s="11" t="s">
        <v>504</v>
      </c>
      <c r="F3800" s="11"/>
      <c r="G3800" s="12"/>
      <c r="H3800" s="205">
        <v>0</v>
      </c>
      <c r="I3800" s="205">
        <v>0</v>
      </c>
      <c r="J3800" s="205">
        <v>0</v>
      </c>
      <c r="K3800" s="205">
        <v>0</v>
      </c>
      <c r="L3800" s="205">
        <v>0</v>
      </c>
      <c r="M3800">
        <v>0</v>
      </c>
      <c r="N3800">
        <v>0</v>
      </c>
      <c r="O3800">
        <v>0</v>
      </c>
      <c r="P3800">
        <v>0</v>
      </c>
      <c r="Q3800">
        <v>0</v>
      </c>
      <c r="R3800">
        <v>0</v>
      </c>
      <c r="S3800">
        <v>0</v>
      </c>
      <c r="T3800">
        <v>0</v>
      </c>
      <c r="U3800">
        <v>0</v>
      </c>
      <c r="V3800">
        <v>0</v>
      </c>
      <c r="W3800">
        <v>0</v>
      </c>
      <c r="X3800">
        <v>0</v>
      </c>
      <c r="Y3800">
        <v>0</v>
      </c>
      <c r="Z3800">
        <v>0</v>
      </c>
      <c r="AA3800">
        <v>0</v>
      </c>
      <c r="AB3800">
        <v>0</v>
      </c>
      <c r="AC3800">
        <v>0</v>
      </c>
      <c r="AD3800">
        <v>0</v>
      </c>
      <c r="AE3800" s="21" t="s">
        <v>1</v>
      </c>
    </row>
    <row r="3801" spans="1:31" x14ac:dyDescent="0.2">
      <c r="A3801" s="27" t="s">
        <v>77</v>
      </c>
      <c r="B3801" s="13" t="s">
        <v>77</v>
      </c>
      <c r="C3801" s="14">
        <v>804</v>
      </c>
      <c r="D3801" s="13" t="s">
        <v>77</v>
      </c>
      <c r="E3801" s="13" t="s">
        <v>505</v>
      </c>
      <c r="F3801" s="13"/>
      <c r="G3801" s="14"/>
      <c r="H3801" s="205">
        <v>46158709</v>
      </c>
      <c r="I3801" s="205">
        <v>45970942</v>
      </c>
      <c r="J3801" s="205">
        <v>45792086</v>
      </c>
      <c r="K3801" s="205">
        <v>45619850</v>
      </c>
      <c r="L3801" s="205">
        <v>45453805</v>
      </c>
      <c r="M3801">
        <v>45286988</v>
      </c>
      <c r="N3801">
        <v>45111530</v>
      </c>
      <c r="O3801">
        <v>44921636</v>
      </c>
      <c r="P3801">
        <v>44713708</v>
      </c>
      <c r="Q3801">
        <v>44487708</v>
      </c>
      <c r="R3801">
        <v>44246158</v>
      </c>
      <c r="S3801">
        <v>43993643</v>
      </c>
      <c r="T3801">
        <v>43733759</v>
      </c>
      <c r="U3801">
        <v>43466822</v>
      </c>
      <c r="V3801">
        <v>43192120</v>
      </c>
      <c r="W3801">
        <v>42911306</v>
      </c>
      <c r="X3801">
        <v>42626269</v>
      </c>
      <c r="Y3801">
        <v>42338589</v>
      </c>
      <c r="Z3801">
        <v>42049216</v>
      </c>
      <c r="AA3801">
        <v>41758643</v>
      </c>
      <c r="AB3801">
        <v>41467225</v>
      </c>
      <c r="AC3801">
        <v>41175058</v>
      </c>
      <c r="AD3801">
        <v>40882333</v>
      </c>
      <c r="AE3801" s="22" t="s">
        <v>1</v>
      </c>
    </row>
    <row r="3802" spans="1:31" x14ac:dyDescent="0.2">
      <c r="A3802" s="25" t="s">
        <v>78</v>
      </c>
      <c r="B3802" s="11" t="s">
        <v>78</v>
      </c>
      <c r="C3802" s="12">
        <v>834</v>
      </c>
      <c r="D3802" s="11" t="s">
        <v>472</v>
      </c>
      <c r="E3802" s="11" t="s">
        <v>440</v>
      </c>
      <c r="F3802" s="11" t="s">
        <v>312</v>
      </c>
      <c r="G3802" s="12" t="s">
        <v>319</v>
      </c>
      <c r="H3802">
        <v>720431</v>
      </c>
      <c r="I3802">
        <v>732764</v>
      </c>
      <c r="J3802">
        <v>756424</v>
      </c>
      <c r="K3802">
        <v>777317</v>
      </c>
      <c r="L3802">
        <v>797376</v>
      </c>
      <c r="M3802">
        <v>816302</v>
      </c>
      <c r="N3802">
        <v>832353</v>
      </c>
      <c r="O3802">
        <v>850013</v>
      </c>
      <c r="P3802">
        <v>864894</v>
      </c>
      <c r="Q3802">
        <v>879096</v>
      </c>
      <c r="R3802">
        <v>894247</v>
      </c>
      <c r="S3802">
        <v>917209</v>
      </c>
      <c r="T3802">
        <v>935849</v>
      </c>
      <c r="U3802">
        <v>958199</v>
      </c>
      <c r="V3802">
        <v>981138</v>
      </c>
      <c r="W3802">
        <v>1003848</v>
      </c>
      <c r="X3802">
        <v>1021300</v>
      </c>
      <c r="Y3802">
        <v>1044133</v>
      </c>
      <c r="Z3802">
        <v>1067471</v>
      </c>
      <c r="AA3802">
        <v>1090985</v>
      </c>
      <c r="AB3802">
        <v>1114503</v>
      </c>
      <c r="AC3802">
        <v>1136980</v>
      </c>
      <c r="AD3802">
        <v>1160932</v>
      </c>
      <c r="AE3802" s="21" t="s">
        <v>1</v>
      </c>
    </row>
    <row r="3803" spans="1:31" x14ac:dyDescent="0.2">
      <c r="A3803" s="27" t="s">
        <v>78</v>
      </c>
      <c r="B3803" s="13" t="s">
        <v>78</v>
      </c>
      <c r="C3803" s="14">
        <v>834</v>
      </c>
      <c r="D3803" s="13" t="s">
        <v>472</v>
      </c>
      <c r="E3803" s="13" t="s">
        <v>487</v>
      </c>
      <c r="F3803" s="13" t="s">
        <v>313</v>
      </c>
      <c r="G3803" s="14" t="s">
        <v>319</v>
      </c>
      <c r="H3803">
        <v>736739</v>
      </c>
      <c r="I3803">
        <v>749486</v>
      </c>
      <c r="J3803">
        <v>774159</v>
      </c>
      <c r="K3803">
        <v>796301</v>
      </c>
      <c r="L3803">
        <v>817409</v>
      </c>
      <c r="M3803">
        <v>837122</v>
      </c>
      <c r="N3803">
        <v>853235</v>
      </c>
      <c r="O3803">
        <v>871389</v>
      </c>
      <c r="P3803">
        <v>886144</v>
      </c>
      <c r="Q3803">
        <v>900146</v>
      </c>
      <c r="R3803">
        <v>915165</v>
      </c>
      <c r="S3803">
        <v>938759</v>
      </c>
      <c r="T3803">
        <v>957429</v>
      </c>
      <c r="U3803">
        <v>979958</v>
      </c>
      <c r="V3803">
        <v>1003053</v>
      </c>
      <c r="W3803">
        <v>1025941</v>
      </c>
      <c r="X3803">
        <v>1043714.9999999999</v>
      </c>
      <c r="Y3803">
        <v>1066852</v>
      </c>
      <c r="Z3803">
        <v>1090857</v>
      </c>
      <c r="AA3803">
        <v>1115039</v>
      </c>
      <c r="AB3803">
        <v>1139123</v>
      </c>
      <c r="AC3803">
        <v>1161487</v>
      </c>
      <c r="AD3803">
        <v>1185834</v>
      </c>
      <c r="AE3803" s="22" t="s">
        <v>1</v>
      </c>
    </row>
    <row r="3804" spans="1:31" x14ac:dyDescent="0.2">
      <c r="A3804" s="25" t="s">
        <v>78</v>
      </c>
      <c r="B3804" s="11" t="s">
        <v>78</v>
      </c>
      <c r="C3804" s="12">
        <v>834</v>
      </c>
      <c r="D3804" s="11" t="s">
        <v>472</v>
      </c>
      <c r="E3804" s="11" t="s">
        <v>441</v>
      </c>
      <c r="F3804" s="11" t="s">
        <v>312</v>
      </c>
      <c r="G3804" s="12" t="s">
        <v>355</v>
      </c>
      <c r="H3804">
        <v>688162</v>
      </c>
      <c r="I3804">
        <v>712307</v>
      </c>
      <c r="J3804">
        <v>730651</v>
      </c>
      <c r="K3804">
        <v>752576</v>
      </c>
      <c r="L3804">
        <v>773833</v>
      </c>
      <c r="M3804">
        <v>794068</v>
      </c>
      <c r="N3804">
        <v>813000</v>
      </c>
      <c r="O3804">
        <v>830509</v>
      </c>
      <c r="P3804">
        <v>846724</v>
      </c>
      <c r="Q3804">
        <v>861547</v>
      </c>
      <c r="R3804">
        <v>876305</v>
      </c>
      <c r="S3804">
        <v>892746</v>
      </c>
      <c r="T3804">
        <v>912869</v>
      </c>
      <c r="U3804">
        <v>933971</v>
      </c>
      <c r="V3804">
        <v>955950</v>
      </c>
      <c r="W3804">
        <v>978144</v>
      </c>
      <c r="X3804">
        <v>999635</v>
      </c>
      <c r="Y3804">
        <v>1019364</v>
      </c>
      <c r="Z3804">
        <v>1042179.0000000001</v>
      </c>
      <c r="AA3804">
        <v>1065238</v>
      </c>
      <c r="AB3804">
        <v>1088385</v>
      </c>
      <c r="AC3804">
        <v>1111486</v>
      </c>
      <c r="AD3804">
        <v>1134373</v>
      </c>
      <c r="AE3804" s="21" t="s">
        <v>1</v>
      </c>
    </row>
    <row r="3805" spans="1:31" x14ac:dyDescent="0.2">
      <c r="A3805" s="27" t="s">
        <v>78</v>
      </c>
      <c r="B3805" s="13" t="s">
        <v>78</v>
      </c>
      <c r="C3805" s="14">
        <v>834</v>
      </c>
      <c r="D3805" s="13" t="s">
        <v>472</v>
      </c>
      <c r="E3805" s="13" t="s">
        <v>488</v>
      </c>
      <c r="F3805" s="13" t="s">
        <v>313</v>
      </c>
      <c r="G3805" s="14" t="s">
        <v>355</v>
      </c>
      <c r="H3805">
        <v>702737</v>
      </c>
      <c r="I3805">
        <v>727964</v>
      </c>
      <c r="J3805">
        <v>746947</v>
      </c>
      <c r="K3805">
        <v>770141</v>
      </c>
      <c r="L3805">
        <v>792532</v>
      </c>
      <c r="M3805">
        <v>813717</v>
      </c>
      <c r="N3805">
        <v>833376</v>
      </c>
      <c r="O3805">
        <v>851320</v>
      </c>
      <c r="P3805">
        <v>867646</v>
      </c>
      <c r="Q3805">
        <v>882435</v>
      </c>
      <c r="R3805">
        <v>897120</v>
      </c>
      <c r="S3805">
        <v>913586</v>
      </c>
      <c r="T3805">
        <v>934013</v>
      </c>
      <c r="U3805">
        <v>955271</v>
      </c>
      <c r="V3805">
        <v>977358</v>
      </c>
      <c r="W3805">
        <v>999653</v>
      </c>
      <c r="X3805">
        <v>1021281</v>
      </c>
      <c r="Y3805">
        <v>1041230</v>
      </c>
      <c r="Z3805">
        <v>1064585</v>
      </c>
      <c r="AA3805">
        <v>1088229</v>
      </c>
      <c r="AB3805">
        <v>1111916</v>
      </c>
      <c r="AC3805">
        <v>1135397</v>
      </c>
      <c r="AD3805">
        <v>1158376</v>
      </c>
      <c r="AE3805" s="22" t="s">
        <v>1</v>
      </c>
    </row>
    <row r="3806" spans="1:31" x14ac:dyDescent="0.2">
      <c r="A3806" s="25" t="s">
        <v>78</v>
      </c>
      <c r="B3806" s="11" t="s">
        <v>78</v>
      </c>
      <c r="C3806" s="12">
        <v>834</v>
      </c>
      <c r="D3806" s="11" t="s">
        <v>472</v>
      </c>
      <c r="E3806" s="11" t="s">
        <v>442</v>
      </c>
      <c r="F3806" s="11" t="s">
        <v>312</v>
      </c>
      <c r="G3806" s="12" t="s">
        <v>317</v>
      </c>
      <c r="H3806">
        <v>658017</v>
      </c>
      <c r="I3806">
        <v>683051</v>
      </c>
      <c r="J3806">
        <v>704489</v>
      </c>
      <c r="K3806">
        <v>727183</v>
      </c>
      <c r="L3806">
        <v>749415</v>
      </c>
      <c r="M3806">
        <v>770779</v>
      </c>
      <c r="N3806">
        <v>790940</v>
      </c>
      <c r="O3806">
        <v>809718</v>
      </c>
      <c r="P3806">
        <v>827430</v>
      </c>
      <c r="Q3806">
        <v>843236</v>
      </c>
      <c r="R3806">
        <v>858162</v>
      </c>
      <c r="S3806">
        <v>873653</v>
      </c>
      <c r="T3806">
        <v>891409</v>
      </c>
      <c r="U3806">
        <v>911322</v>
      </c>
      <c r="V3806">
        <v>932295</v>
      </c>
      <c r="W3806">
        <v>953825</v>
      </c>
      <c r="X3806">
        <v>975152</v>
      </c>
      <c r="Y3806">
        <v>995372</v>
      </c>
      <c r="Z3806">
        <v>1017657</v>
      </c>
      <c r="AA3806">
        <v>1040244.9999999999</v>
      </c>
      <c r="AB3806">
        <v>1062996</v>
      </c>
      <c r="AC3806">
        <v>1085788</v>
      </c>
      <c r="AD3806">
        <v>1108466</v>
      </c>
      <c r="AE3806" s="21" t="s">
        <v>1</v>
      </c>
    </row>
    <row r="3807" spans="1:31" x14ac:dyDescent="0.2">
      <c r="A3807" s="27" t="s">
        <v>78</v>
      </c>
      <c r="B3807" s="13" t="s">
        <v>78</v>
      </c>
      <c r="C3807" s="14">
        <v>834</v>
      </c>
      <c r="D3807" s="13" t="s">
        <v>472</v>
      </c>
      <c r="E3807" s="13" t="s">
        <v>489</v>
      </c>
      <c r="F3807" s="13" t="s">
        <v>313</v>
      </c>
      <c r="G3807" s="14" t="s">
        <v>317</v>
      </c>
      <c r="H3807">
        <v>671039</v>
      </c>
      <c r="I3807">
        <v>697156</v>
      </c>
      <c r="J3807">
        <v>719378</v>
      </c>
      <c r="K3807">
        <v>743327</v>
      </c>
      <c r="L3807">
        <v>766736</v>
      </c>
      <c r="M3807">
        <v>789160</v>
      </c>
      <c r="N3807">
        <v>810239</v>
      </c>
      <c r="O3807">
        <v>829737</v>
      </c>
      <c r="P3807">
        <v>847801</v>
      </c>
      <c r="Q3807">
        <v>863768</v>
      </c>
      <c r="R3807">
        <v>878733</v>
      </c>
      <c r="S3807">
        <v>894243</v>
      </c>
      <c r="T3807">
        <v>912148</v>
      </c>
      <c r="U3807">
        <v>932216</v>
      </c>
      <c r="V3807">
        <v>953276</v>
      </c>
      <c r="W3807">
        <v>974858</v>
      </c>
      <c r="X3807">
        <v>996240</v>
      </c>
      <c r="Y3807">
        <v>1016563</v>
      </c>
      <c r="Z3807">
        <v>1039262</v>
      </c>
      <c r="AA3807">
        <v>1062341</v>
      </c>
      <c r="AB3807">
        <v>1085584</v>
      </c>
      <c r="AC3807">
        <v>1108773</v>
      </c>
      <c r="AD3807">
        <v>1131641</v>
      </c>
      <c r="AE3807" s="22" t="s">
        <v>1</v>
      </c>
    </row>
    <row r="3808" spans="1:31" x14ac:dyDescent="0.2">
      <c r="A3808" s="25" t="s">
        <v>78</v>
      </c>
      <c r="B3808" s="11" t="s">
        <v>78</v>
      </c>
      <c r="C3808" s="12">
        <v>834</v>
      </c>
      <c r="D3808" s="11" t="s">
        <v>472</v>
      </c>
      <c r="E3808" s="11" t="s">
        <v>443</v>
      </c>
      <c r="F3808" s="11" t="s">
        <v>312</v>
      </c>
      <c r="G3808" s="12" t="s">
        <v>356</v>
      </c>
      <c r="H3808">
        <v>629996</v>
      </c>
      <c r="I3808">
        <v>654962</v>
      </c>
      <c r="J3808">
        <v>678238</v>
      </c>
      <c r="K3808">
        <v>701442</v>
      </c>
      <c r="L3808">
        <v>724379</v>
      </c>
      <c r="M3808">
        <v>746671</v>
      </c>
      <c r="N3808">
        <v>767902</v>
      </c>
      <c r="O3808">
        <v>787832</v>
      </c>
      <c r="P3808">
        <v>807209</v>
      </c>
      <c r="Q3808">
        <v>824156</v>
      </c>
      <c r="R3808">
        <v>839712</v>
      </c>
      <c r="S3808">
        <v>854913</v>
      </c>
      <c r="T3808">
        <v>871161</v>
      </c>
      <c r="U3808">
        <v>889949</v>
      </c>
      <c r="V3808">
        <v>909971</v>
      </c>
      <c r="W3808">
        <v>930740</v>
      </c>
      <c r="X3808">
        <v>951701</v>
      </c>
      <c r="Y3808">
        <v>972109</v>
      </c>
      <c r="Z3808">
        <v>993861</v>
      </c>
      <c r="AA3808">
        <v>1015968</v>
      </c>
      <c r="AB3808">
        <v>1038301.9999999999</v>
      </c>
      <c r="AC3808">
        <v>1060756</v>
      </c>
      <c r="AD3808">
        <v>1083187</v>
      </c>
      <c r="AE3808" s="21" t="s">
        <v>1</v>
      </c>
    </row>
    <row r="3809" spans="1:31" x14ac:dyDescent="0.2">
      <c r="A3809" s="27" t="s">
        <v>78</v>
      </c>
      <c r="B3809" s="13" t="s">
        <v>78</v>
      </c>
      <c r="C3809" s="14">
        <v>834</v>
      </c>
      <c r="D3809" s="13" t="s">
        <v>472</v>
      </c>
      <c r="E3809" s="13" t="s">
        <v>490</v>
      </c>
      <c r="F3809" s="13" t="s">
        <v>313</v>
      </c>
      <c r="G3809" s="14" t="s">
        <v>356</v>
      </c>
      <c r="H3809">
        <v>641637</v>
      </c>
      <c r="I3809">
        <v>667634</v>
      </c>
      <c r="J3809">
        <v>691762</v>
      </c>
      <c r="K3809">
        <v>716173</v>
      </c>
      <c r="L3809">
        <v>740297</v>
      </c>
      <c r="M3809">
        <v>763713</v>
      </c>
      <c r="N3809">
        <v>785997</v>
      </c>
      <c r="O3809">
        <v>806866</v>
      </c>
      <c r="P3809">
        <v>826843</v>
      </c>
      <c r="Q3809">
        <v>844150</v>
      </c>
      <c r="R3809">
        <v>859896</v>
      </c>
      <c r="S3809">
        <v>875177</v>
      </c>
      <c r="T3809">
        <v>891505</v>
      </c>
      <c r="U3809">
        <v>910470</v>
      </c>
      <c r="V3809">
        <v>930578</v>
      </c>
      <c r="W3809">
        <v>951378</v>
      </c>
      <c r="X3809">
        <v>972345</v>
      </c>
      <c r="Y3809">
        <v>992772</v>
      </c>
      <c r="Z3809">
        <v>1014813</v>
      </c>
      <c r="AA3809">
        <v>1037316</v>
      </c>
      <c r="AB3809">
        <v>1060079</v>
      </c>
      <c r="AC3809">
        <v>1082919</v>
      </c>
      <c r="AD3809">
        <v>1105600</v>
      </c>
      <c r="AE3809" s="22" t="s">
        <v>1</v>
      </c>
    </row>
    <row r="3810" spans="1:31" x14ac:dyDescent="0.2">
      <c r="A3810" s="25" t="s">
        <v>78</v>
      </c>
      <c r="B3810" s="11" t="s">
        <v>78</v>
      </c>
      <c r="C3810" s="12">
        <v>834</v>
      </c>
      <c r="D3810" s="11" t="s">
        <v>472</v>
      </c>
      <c r="E3810" s="11" t="s">
        <v>444</v>
      </c>
      <c r="F3810" s="11" t="s">
        <v>312</v>
      </c>
      <c r="G3810" s="12" t="s">
        <v>327</v>
      </c>
      <c r="H3810">
        <v>604099</v>
      </c>
      <c r="I3810">
        <v>628189</v>
      </c>
      <c r="J3810">
        <v>652196</v>
      </c>
      <c r="K3810">
        <v>675658</v>
      </c>
      <c r="L3810">
        <v>699034</v>
      </c>
      <c r="M3810">
        <v>721978</v>
      </c>
      <c r="N3810">
        <v>744098</v>
      </c>
      <c r="O3810">
        <v>765043</v>
      </c>
      <c r="P3810">
        <v>786260</v>
      </c>
      <c r="Q3810">
        <v>804510</v>
      </c>
      <c r="R3810">
        <v>820846</v>
      </c>
      <c r="S3810">
        <v>836319</v>
      </c>
      <c r="T3810">
        <v>851820</v>
      </c>
      <c r="U3810">
        <v>869554</v>
      </c>
      <c r="V3810">
        <v>888682</v>
      </c>
      <c r="W3810">
        <v>908738</v>
      </c>
      <c r="X3810">
        <v>929186</v>
      </c>
      <c r="Y3810">
        <v>949529</v>
      </c>
      <c r="Z3810">
        <v>970751</v>
      </c>
      <c r="AA3810">
        <v>992370</v>
      </c>
      <c r="AB3810">
        <v>1014271</v>
      </c>
      <c r="AC3810">
        <v>1036362.0000000001</v>
      </c>
      <c r="AD3810">
        <v>1058513</v>
      </c>
      <c r="AE3810" s="21" t="s">
        <v>1</v>
      </c>
    </row>
    <row r="3811" spans="1:31" x14ac:dyDescent="0.2">
      <c r="A3811" s="27" t="s">
        <v>78</v>
      </c>
      <c r="B3811" s="13" t="s">
        <v>78</v>
      </c>
      <c r="C3811" s="14">
        <v>834</v>
      </c>
      <c r="D3811" s="13" t="s">
        <v>472</v>
      </c>
      <c r="E3811" s="13" t="s">
        <v>491</v>
      </c>
      <c r="F3811" s="13" t="s">
        <v>313</v>
      </c>
      <c r="G3811" s="14" t="s">
        <v>327</v>
      </c>
      <c r="H3811">
        <v>614525</v>
      </c>
      <c r="I3811">
        <v>639549</v>
      </c>
      <c r="J3811">
        <v>664411</v>
      </c>
      <c r="K3811">
        <v>688997</v>
      </c>
      <c r="L3811">
        <v>713537</v>
      </c>
      <c r="M3811">
        <v>737636</v>
      </c>
      <c r="N3811">
        <v>760893</v>
      </c>
      <c r="O3811">
        <v>782935</v>
      </c>
      <c r="P3811">
        <v>805005</v>
      </c>
      <c r="Q3811">
        <v>823820</v>
      </c>
      <c r="R3811">
        <v>840505</v>
      </c>
      <c r="S3811">
        <v>856168</v>
      </c>
      <c r="T3811">
        <v>871756</v>
      </c>
      <c r="U3811">
        <v>889710</v>
      </c>
      <c r="V3811">
        <v>908947</v>
      </c>
      <c r="W3811">
        <v>929035</v>
      </c>
      <c r="X3811">
        <v>949468</v>
      </c>
      <c r="Y3811">
        <v>969779</v>
      </c>
      <c r="Z3811">
        <v>991165</v>
      </c>
      <c r="AA3811">
        <v>1013085</v>
      </c>
      <c r="AB3811">
        <v>1035352.0000000001</v>
      </c>
      <c r="AC3811">
        <v>1057798</v>
      </c>
      <c r="AD3811">
        <v>1080226</v>
      </c>
      <c r="AE3811" s="22" t="s">
        <v>1</v>
      </c>
    </row>
    <row r="3812" spans="1:31" x14ac:dyDescent="0.2">
      <c r="A3812" s="25" t="s">
        <v>78</v>
      </c>
      <c r="B3812" s="11" t="s">
        <v>78</v>
      </c>
      <c r="C3812" s="12">
        <v>834</v>
      </c>
      <c r="D3812" s="11" t="s">
        <v>472</v>
      </c>
      <c r="E3812" s="11" t="s">
        <v>445</v>
      </c>
      <c r="F3812" s="11" t="s">
        <v>312</v>
      </c>
      <c r="G3812" s="12" t="s">
        <v>320</v>
      </c>
      <c r="H3812">
        <v>579907</v>
      </c>
      <c r="I3812">
        <v>602882</v>
      </c>
      <c r="J3812">
        <v>626661</v>
      </c>
      <c r="K3812">
        <v>649969</v>
      </c>
      <c r="L3812">
        <v>673693</v>
      </c>
      <c r="M3812">
        <v>697016</v>
      </c>
      <c r="N3812">
        <v>719742</v>
      </c>
      <c r="O3812">
        <v>741543</v>
      </c>
      <c r="P3812">
        <v>764147</v>
      </c>
      <c r="Q3812">
        <v>784503</v>
      </c>
      <c r="R3812">
        <v>801776</v>
      </c>
      <c r="S3812">
        <v>817666</v>
      </c>
      <c r="T3812">
        <v>833081</v>
      </c>
      <c r="U3812">
        <v>850112</v>
      </c>
      <c r="V3812">
        <v>868135</v>
      </c>
      <c r="W3812">
        <v>887531</v>
      </c>
      <c r="X3812">
        <v>907507</v>
      </c>
      <c r="Y3812">
        <v>927584</v>
      </c>
      <c r="Z3812">
        <v>948284</v>
      </c>
      <c r="AA3812">
        <v>969412</v>
      </c>
      <c r="AB3812">
        <v>990870</v>
      </c>
      <c r="AC3812">
        <v>1012576</v>
      </c>
      <c r="AD3812">
        <v>1034417.9999999999</v>
      </c>
      <c r="AE3812" s="21" t="s">
        <v>1</v>
      </c>
    </row>
    <row r="3813" spans="1:31" x14ac:dyDescent="0.2">
      <c r="A3813" s="27" t="s">
        <v>78</v>
      </c>
      <c r="B3813" s="13" t="s">
        <v>78</v>
      </c>
      <c r="C3813" s="14">
        <v>834</v>
      </c>
      <c r="D3813" s="13" t="s">
        <v>472</v>
      </c>
      <c r="E3813" s="13" t="s">
        <v>492</v>
      </c>
      <c r="F3813" s="13" t="s">
        <v>313</v>
      </c>
      <c r="G3813" s="14" t="s">
        <v>320</v>
      </c>
      <c r="H3813">
        <v>589242</v>
      </c>
      <c r="I3813">
        <v>613052</v>
      </c>
      <c r="J3813">
        <v>637636</v>
      </c>
      <c r="K3813">
        <v>661981</v>
      </c>
      <c r="L3813">
        <v>686779</v>
      </c>
      <c r="M3813">
        <v>711257</v>
      </c>
      <c r="N3813">
        <v>735172</v>
      </c>
      <c r="O3813">
        <v>758171</v>
      </c>
      <c r="P3813">
        <v>781817</v>
      </c>
      <c r="Q3813">
        <v>803018</v>
      </c>
      <c r="R3813">
        <v>820804</v>
      </c>
      <c r="S3813">
        <v>837001</v>
      </c>
      <c r="T3813">
        <v>852573</v>
      </c>
      <c r="U3813">
        <v>869879</v>
      </c>
      <c r="V3813">
        <v>888067</v>
      </c>
      <c r="W3813">
        <v>907517</v>
      </c>
      <c r="X3813">
        <v>927480</v>
      </c>
      <c r="Y3813">
        <v>947506</v>
      </c>
      <c r="Z3813">
        <v>968276</v>
      </c>
      <c r="AA3813">
        <v>989580</v>
      </c>
      <c r="AB3813">
        <v>1011339</v>
      </c>
      <c r="AC3813">
        <v>1033368.9999999999</v>
      </c>
      <c r="AD3813">
        <v>1055488</v>
      </c>
      <c r="AE3813" s="22" t="s">
        <v>1</v>
      </c>
    </row>
    <row r="3814" spans="1:31" x14ac:dyDescent="0.2">
      <c r="A3814" s="25" t="s">
        <v>78</v>
      </c>
      <c r="B3814" s="11" t="s">
        <v>78</v>
      </c>
      <c r="C3814" s="12">
        <v>834</v>
      </c>
      <c r="D3814" s="11" t="s">
        <v>472</v>
      </c>
      <c r="E3814" s="11" t="s">
        <v>446</v>
      </c>
      <c r="F3814" s="11" t="s">
        <v>312</v>
      </c>
      <c r="G3814" s="12" t="s">
        <v>326</v>
      </c>
      <c r="H3814">
        <v>556999</v>
      </c>
      <c r="I3814">
        <v>578627</v>
      </c>
      <c r="J3814">
        <v>601932</v>
      </c>
      <c r="K3814">
        <v>624596</v>
      </c>
      <c r="L3814">
        <v>648333</v>
      </c>
      <c r="M3814">
        <v>672103</v>
      </c>
      <c r="N3814">
        <v>695157</v>
      </c>
      <c r="O3814">
        <v>717524</v>
      </c>
      <c r="P3814">
        <v>740750</v>
      </c>
      <c r="Q3814">
        <v>763071</v>
      </c>
      <c r="R3814">
        <v>782712</v>
      </c>
      <c r="S3814">
        <v>799168</v>
      </c>
      <c r="T3814">
        <v>814636</v>
      </c>
      <c r="U3814">
        <v>831462</v>
      </c>
      <c r="V3814">
        <v>848588</v>
      </c>
      <c r="W3814">
        <v>866829</v>
      </c>
      <c r="X3814">
        <v>886380</v>
      </c>
      <c r="Y3814">
        <v>906229</v>
      </c>
      <c r="Z3814">
        <v>926415</v>
      </c>
      <c r="AA3814">
        <v>947056</v>
      </c>
      <c r="AB3814">
        <v>968065</v>
      </c>
      <c r="AC3814">
        <v>989372</v>
      </c>
      <c r="AD3814">
        <v>1010879</v>
      </c>
      <c r="AE3814" s="21" t="s">
        <v>1</v>
      </c>
    </row>
    <row r="3815" spans="1:31" x14ac:dyDescent="0.2">
      <c r="A3815" s="27" t="s">
        <v>78</v>
      </c>
      <c r="B3815" s="13" t="s">
        <v>78</v>
      </c>
      <c r="C3815" s="14">
        <v>834</v>
      </c>
      <c r="D3815" s="13" t="s">
        <v>472</v>
      </c>
      <c r="E3815" s="13" t="s">
        <v>493</v>
      </c>
      <c r="F3815" s="13" t="s">
        <v>313</v>
      </c>
      <c r="G3815" s="14" t="s">
        <v>326</v>
      </c>
      <c r="H3815">
        <v>565327</v>
      </c>
      <c r="I3815">
        <v>587691</v>
      </c>
      <c r="J3815">
        <v>611748</v>
      </c>
      <c r="K3815">
        <v>635375</v>
      </c>
      <c r="L3815">
        <v>660076</v>
      </c>
      <c r="M3815">
        <v>684903</v>
      </c>
      <c r="N3815">
        <v>709166</v>
      </c>
      <c r="O3815">
        <v>732802</v>
      </c>
      <c r="P3815">
        <v>757163</v>
      </c>
      <c r="Q3815">
        <v>780578</v>
      </c>
      <c r="R3815">
        <v>801038</v>
      </c>
      <c r="S3815">
        <v>817925</v>
      </c>
      <c r="T3815">
        <v>833625</v>
      </c>
      <c r="U3815">
        <v>850788</v>
      </c>
      <c r="V3815">
        <v>868152</v>
      </c>
      <c r="W3815">
        <v>886514</v>
      </c>
      <c r="X3815">
        <v>906076</v>
      </c>
      <c r="Y3815">
        <v>925874</v>
      </c>
      <c r="Z3815">
        <v>946087</v>
      </c>
      <c r="AA3815">
        <v>966793</v>
      </c>
      <c r="AB3815">
        <v>987978</v>
      </c>
      <c r="AC3815">
        <v>1009576</v>
      </c>
      <c r="AD3815">
        <v>1031358.9999999999</v>
      </c>
      <c r="AE3815" s="22" t="s">
        <v>1</v>
      </c>
    </row>
    <row r="3816" spans="1:31" x14ac:dyDescent="0.2">
      <c r="A3816" s="25" t="s">
        <v>78</v>
      </c>
      <c r="B3816" s="11" t="s">
        <v>78</v>
      </c>
      <c r="C3816" s="12">
        <v>834</v>
      </c>
      <c r="D3816" s="11" t="s">
        <v>472</v>
      </c>
      <c r="E3816" s="11" t="s">
        <v>447</v>
      </c>
      <c r="F3816" s="11" t="s">
        <v>312</v>
      </c>
      <c r="G3816" s="12" t="s">
        <v>318</v>
      </c>
      <c r="H3816">
        <v>537478</v>
      </c>
      <c r="I3816">
        <v>555015</v>
      </c>
      <c r="J3816">
        <v>577605</v>
      </c>
      <c r="K3816">
        <v>599901</v>
      </c>
      <c r="L3816">
        <v>623100</v>
      </c>
      <c r="M3816">
        <v>647059</v>
      </c>
      <c r="N3816">
        <v>670667</v>
      </c>
      <c r="O3816">
        <v>693316</v>
      </c>
      <c r="P3816">
        <v>716480</v>
      </c>
      <c r="Q3816">
        <v>739783</v>
      </c>
      <c r="R3816">
        <v>761961</v>
      </c>
      <c r="S3816">
        <v>781043</v>
      </c>
      <c r="T3816">
        <v>796707</v>
      </c>
      <c r="U3816">
        <v>813211</v>
      </c>
      <c r="V3816">
        <v>830024</v>
      </c>
      <c r="W3816">
        <v>847174</v>
      </c>
      <c r="X3816">
        <v>865523</v>
      </c>
      <c r="Y3816">
        <v>885184</v>
      </c>
      <c r="Z3816">
        <v>905105</v>
      </c>
      <c r="AA3816">
        <v>925264</v>
      </c>
      <c r="AB3816">
        <v>945821</v>
      </c>
      <c r="AC3816">
        <v>966719</v>
      </c>
      <c r="AD3816">
        <v>987871</v>
      </c>
      <c r="AE3816" s="21" t="s">
        <v>1</v>
      </c>
    </row>
    <row r="3817" spans="1:31" x14ac:dyDescent="0.2">
      <c r="A3817" s="27" t="s">
        <v>78</v>
      </c>
      <c r="B3817" s="13" t="s">
        <v>78</v>
      </c>
      <c r="C3817" s="14">
        <v>834</v>
      </c>
      <c r="D3817" s="13" t="s">
        <v>472</v>
      </c>
      <c r="E3817" s="13" t="s">
        <v>494</v>
      </c>
      <c r="F3817" s="13" t="s">
        <v>313</v>
      </c>
      <c r="G3817" s="14" t="s">
        <v>318</v>
      </c>
      <c r="H3817">
        <v>545040</v>
      </c>
      <c r="I3817">
        <v>563013</v>
      </c>
      <c r="J3817">
        <v>586302</v>
      </c>
      <c r="K3817">
        <v>609540</v>
      </c>
      <c r="L3817">
        <v>633618</v>
      </c>
      <c r="M3817">
        <v>658501</v>
      </c>
      <c r="N3817">
        <v>683210</v>
      </c>
      <c r="O3817">
        <v>707168</v>
      </c>
      <c r="P3817">
        <v>731509</v>
      </c>
      <c r="Q3817">
        <v>756037</v>
      </c>
      <c r="R3817">
        <v>779345</v>
      </c>
      <c r="S3817">
        <v>799191</v>
      </c>
      <c r="T3817">
        <v>815171</v>
      </c>
      <c r="U3817">
        <v>832025</v>
      </c>
      <c r="V3817">
        <v>849149</v>
      </c>
      <c r="W3817">
        <v>866512</v>
      </c>
      <c r="X3817">
        <v>884951</v>
      </c>
      <c r="Y3817">
        <v>904585</v>
      </c>
      <c r="Z3817">
        <v>924514</v>
      </c>
      <c r="AA3817">
        <v>944688</v>
      </c>
      <c r="AB3817">
        <v>965295</v>
      </c>
      <c r="AC3817">
        <v>986358</v>
      </c>
      <c r="AD3817">
        <v>1007785</v>
      </c>
      <c r="AE3817" s="22" t="s">
        <v>1</v>
      </c>
    </row>
    <row r="3818" spans="1:31" x14ac:dyDescent="0.2">
      <c r="A3818" s="25" t="s">
        <v>78</v>
      </c>
      <c r="B3818" s="11" t="s">
        <v>78</v>
      </c>
      <c r="C3818" s="12">
        <v>834</v>
      </c>
      <c r="D3818" s="11" t="s">
        <v>472</v>
      </c>
      <c r="E3818" s="11" t="s">
        <v>448</v>
      </c>
      <c r="F3818" s="11" t="s">
        <v>312</v>
      </c>
      <c r="G3818" s="12" t="s">
        <v>333</v>
      </c>
      <c r="H3818">
        <v>522187</v>
      </c>
      <c r="I3818">
        <v>534999</v>
      </c>
      <c r="J3818">
        <v>553276</v>
      </c>
      <c r="K3818">
        <v>575621</v>
      </c>
      <c r="L3818">
        <v>598415</v>
      </c>
      <c r="M3818">
        <v>621951</v>
      </c>
      <c r="N3818">
        <v>645933</v>
      </c>
      <c r="O3818">
        <v>669250</v>
      </c>
      <c r="P3818">
        <v>692197</v>
      </c>
      <c r="Q3818">
        <v>715267</v>
      </c>
      <c r="R3818">
        <v>738783</v>
      </c>
      <c r="S3818">
        <v>760970</v>
      </c>
      <c r="T3818">
        <v>779518</v>
      </c>
      <c r="U3818">
        <v>795353</v>
      </c>
      <c r="V3818">
        <v>811962</v>
      </c>
      <c r="W3818">
        <v>828693</v>
      </c>
      <c r="X3818">
        <v>845760</v>
      </c>
      <c r="Y3818">
        <v>864174</v>
      </c>
      <c r="Z3818">
        <v>884078</v>
      </c>
      <c r="AA3818">
        <v>903997</v>
      </c>
      <c r="AB3818">
        <v>924104</v>
      </c>
      <c r="AC3818">
        <v>944587</v>
      </c>
      <c r="AD3818">
        <v>965371</v>
      </c>
      <c r="AE3818" s="21" t="s">
        <v>1</v>
      </c>
    </row>
    <row r="3819" spans="1:31" x14ac:dyDescent="0.2">
      <c r="A3819" s="27" t="s">
        <v>78</v>
      </c>
      <c r="B3819" s="13" t="s">
        <v>78</v>
      </c>
      <c r="C3819" s="14">
        <v>834</v>
      </c>
      <c r="D3819" s="13" t="s">
        <v>472</v>
      </c>
      <c r="E3819" s="13" t="s">
        <v>495</v>
      </c>
      <c r="F3819" s="13" t="s">
        <v>313</v>
      </c>
      <c r="G3819" s="14" t="s">
        <v>333</v>
      </c>
      <c r="H3819">
        <v>529279</v>
      </c>
      <c r="I3819">
        <v>542193</v>
      </c>
      <c r="J3819">
        <v>560852</v>
      </c>
      <c r="K3819">
        <v>584149</v>
      </c>
      <c r="L3819">
        <v>607815</v>
      </c>
      <c r="M3819">
        <v>632178</v>
      </c>
      <c r="N3819">
        <v>657101</v>
      </c>
      <c r="O3819">
        <v>681606</v>
      </c>
      <c r="P3819">
        <v>705786</v>
      </c>
      <c r="Q3819">
        <v>730103</v>
      </c>
      <c r="R3819">
        <v>754917</v>
      </c>
      <c r="S3819">
        <v>778241</v>
      </c>
      <c r="T3819">
        <v>797467</v>
      </c>
      <c r="U3819">
        <v>813631</v>
      </c>
      <c r="V3819">
        <v>830567</v>
      </c>
      <c r="W3819">
        <v>847597</v>
      </c>
      <c r="X3819">
        <v>864861</v>
      </c>
      <c r="Y3819">
        <v>883339</v>
      </c>
      <c r="Z3819">
        <v>903241</v>
      </c>
      <c r="AA3819">
        <v>923173</v>
      </c>
      <c r="AB3819">
        <v>943273</v>
      </c>
      <c r="AC3819">
        <v>963779</v>
      </c>
      <c r="AD3819">
        <v>984712</v>
      </c>
      <c r="AE3819" s="22" t="s">
        <v>1</v>
      </c>
    </row>
    <row r="3820" spans="1:31" x14ac:dyDescent="0.2">
      <c r="A3820" s="25" t="s">
        <v>78</v>
      </c>
      <c r="B3820" s="11" t="s">
        <v>78</v>
      </c>
      <c r="C3820" s="12">
        <v>834</v>
      </c>
      <c r="D3820" s="11" t="s">
        <v>472</v>
      </c>
      <c r="E3820" s="11" t="s">
        <v>449</v>
      </c>
      <c r="F3820" s="11" t="s">
        <v>312</v>
      </c>
      <c r="G3820" s="12" t="s">
        <v>340</v>
      </c>
      <c r="H3820">
        <v>509864</v>
      </c>
      <c r="I3820">
        <v>519852.99999999994</v>
      </c>
      <c r="J3820">
        <v>532756</v>
      </c>
      <c r="K3820">
        <v>551329</v>
      </c>
      <c r="L3820">
        <v>574160</v>
      </c>
      <c r="M3820">
        <v>597263</v>
      </c>
      <c r="N3820">
        <v>620945</v>
      </c>
      <c r="O3820">
        <v>644824</v>
      </c>
      <c r="P3820">
        <v>668129</v>
      </c>
      <c r="Q3820">
        <v>690915</v>
      </c>
      <c r="R3820">
        <v>714023</v>
      </c>
      <c r="S3820">
        <v>737899</v>
      </c>
      <c r="T3820">
        <v>760120</v>
      </c>
      <c r="U3820">
        <v>778159</v>
      </c>
      <c r="V3820">
        <v>794171</v>
      </c>
      <c r="W3820">
        <v>810819</v>
      </c>
      <c r="X3820">
        <v>827362</v>
      </c>
      <c r="Y3820">
        <v>844304</v>
      </c>
      <c r="Z3820">
        <v>863060</v>
      </c>
      <c r="AA3820">
        <v>882987</v>
      </c>
      <c r="AB3820">
        <v>902883</v>
      </c>
      <c r="AC3820">
        <v>922947</v>
      </c>
      <c r="AD3820">
        <v>943351</v>
      </c>
      <c r="AE3820" s="21" t="s">
        <v>1</v>
      </c>
    </row>
    <row r="3821" spans="1:31" x14ac:dyDescent="0.2">
      <c r="A3821" s="27" t="s">
        <v>78</v>
      </c>
      <c r="B3821" s="13" t="s">
        <v>78</v>
      </c>
      <c r="C3821" s="14">
        <v>834</v>
      </c>
      <c r="D3821" s="13" t="s">
        <v>472</v>
      </c>
      <c r="E3821" s="13" t="s">
        <v>496</v>
      </c>
      <c r="F3821" s="13" t="s">
        <v>313</v>
      </c>
      <c r="G3821" s="14" t="s">
        <v>340</v>
      </c>
      <c r="H3821">
        <v>516678</v>
      </c>
      <c r="I3821">
        <v>526593</v>
      </c>
      <c r="J3821">
        <v>539493</v>
      </c>
      <c r="K3821">
        <v>558741</v>
      </c>
      <c r="L3821">
        <v>582459</v>
      </c>
      <c r="M3821">
        <v>606394</v>
      </c>
      <c r="N3821">
        <v>630906</v>
      </c>
      <c r="O3821">
        <v>655787</v>
      </c>
      <c r="P3821">
        <v>680222</v>
      </c>
      <c r="Q3821">
        <v>704295</v>
      </c>
      <c r="R3821">
        <v>728701</v>
      </c>
      <c r="S3821">
        <v>753922</v>
      </c>
      <c r="T3821">
        <v>777258</v>
      </c>
      <c r="U3821">
        <v>795914</v>
      </c>
      <c r="V3821">
        <v>812230</v>
      </c>
      <c r="W3821">
        <v>829192</v>
      </c>
      <c r="X3821">
        <v>846034</v>
      </c>
      <c r="Y3821">
        <v>863163</v>
      </c>
      <c r="Z3821">
        <v>881980</v>
      </c>
      <c r="AA3821">
        <v>901916</v>
      </c>
      <c r="AB3821">
        <v>921817</v>
      </c>
      <c r="AC3821">
        <v>941841</v>
      </c>
      <c r="AD3821">
        <v>962237</v>
      </c>
      <c r="AE3821" s="22" t="s">
        <v>1</v>
      </c>
    </row>
    <row r="3822" spans="1:31" x14ac:dyDescent="0.2">
      <c r="A3822" s="25" t="s">
        <v>78</v>
      </c>
      <c r="B3822" s="11" t="s">
        <v>78</v>
      </c>
      <c r="C3822" s="12">
        <v>834</v>
      </c>
      <c r="D3822" s="11" t="s">
        <v>472</v>
      </c>
      <c r="E3822" s="11" t="s">
        <v>450</v>
      </c>
      <c r="F3822" s="11" t="s">
        <v>312</v>
      </c>
      <c r="G3822" s="12" t="s">
        <v>329</v>
      </c>
      <c r="H3822">
        <v>498414</v>
      </c>
      <c r="I3822">
        <v>508042</v>
      </c>
      <c r="J3822">
        <v>517749</v>
      </c>
      <c r="K3822">
        <v>530822</v>
      </c>
      <c r="L3822">
        <v>549883</v>
      </c>
      <c r="M3822">
        <v>573019</v>
      </c>
      <c r="N3822">
        <v>596248</v>
      </c>
      <c r="O3822">
        <v>619955</v>
      </c>
      <c r="P3822">
        <v>643692</v>
      </c>
      <c r="Q3822">
        <v>666851</v>
      </c>
      <c r="R3822">
        <v>689602</v>
      </c>
      <c r="S3822">
        <v>712891</v>
      </c>
      <c r="T3822">
        <v>737151</v>
      </c>
      <c r="U3822">
        <v>758749</v>
      </c>
      <c r="V3822">
        <v>776969</v>
      </c>
      <c r="W3822">
        <v>793092</v>
      </c>
      <c r="X3822">
        <v>809677</v>
      </c>
      <c r="Y3822">
        <v>825990</v>
      </c>
      <c r="Z3822">
        <v>843170</v>
      </c>
      <c r="AA3822">
        <v>861963</v>
      </c>
      <c r="AB3822">
        <v>881890</v>
      </c>
      <c r="AC3822">
        <v>901770</v>
      </c>
      <c r="AD3822">
        <v>921787</v>
      </c>
      <c r="AE3822" s="21" t="s">
        <v>1</v>
      </c>
    </row>
    <row r="3823" spans="1:31" x14ac:dyDescent="0.2">
      <c r="A3823" s="27" t="s">
        <v>78</v>
      </c>
      <c r="B3823" s="13" t="s">
        <v>78</v>
      </c>
      <c r="C3823" s="14">
        <v>834</v>
      </c>
      <c r="D3823" s="13" t="s">
        <v>472</v>
      </c>
      <c r="E3823" s="13" t="s">
        <v>497</v>
      </c>
      <c r="F3823" s="13" t="s">
        <v>313</v>
      </c>
      <c r="G3823" s="14" t="s">
        <v>329</v>
      </c>
      <c r="H3823">
        <v>505014</v>
      </c>
      <c r="I3823">
        <v>514551.00000000006</v>
      </c>
      <c r="J3823">
        <v>524049.99999999994</v>
      </c>
      <c r="K3823">
        <v>537385</v>
      </c>
      <c r="L3823">
        <v>557074</v>
      </c>
      <c r="M3823">
        <v>581061</v>
      </c>
      <c r="N3823">
        <v>605135</v>
      </c>
      <c r="O3823">
        <v>629716</v>
      </c>
      <c r="P3823">
        <v>654374</v>
      </c>
      <c r="Q3823">
        <v>678732</v>
      </c>
      <c r="R3823">
        <v>702810</v>
      </c>
      <c r="S3823">
        <v>727421</v>
      </c>
      <c r="T3823">
        <v>753044</v>
      </c>
      <c r="U3823">
        <v>775667</v>
      </c>
      <c r="V3823">
        <v>794498</v>
      </c>
      <c r="W3823">
        <v>810911</v>
      </c>
      <c r="X3823">
        <v>827808</v>
      </c>
      <c r="Y3823">
        <v>844424</v>
      </c>
      <c r="Z3823">
        <v>861756</v>
      </c>
      <c r="AA3823">
        <v>880640</v>
      </c>
      <c r="AB3823">
        <v>900575</v>
      </c>
      <c r="AC3823">
        <v>920445</v>
      </c>
      <c r="AD3823">
        <v>940384</v>
      </c>
      <c r="AE3823" s="22" t="s">
        <v>1</v>
      </c>
    </row>
    <row r="3824" spans="1:31" x14ac:dyDescent="0.2">
      <c r="A3824" s="25" t="s">
        <v>78</v>
      </c>
      <c r="B3824" s="11" t="s">
        <v>78</v>
      </c>
      <c r="C3824" s="12">
        <v>834</v>
      </c>
      <c r="D3824" s="11" t="s">
        <v>472</v>
      </c>
      <c r="E3824" s="11" t="s">
        <v>451</v>
      </c>
      <c r="F3824" s="11" t="s">
        <v>312</v>
      </c>
      <c r="G3824" s="12" t="s">
        <v>361</v>
      </c>
      <c r="H3824">
        <v>488266</v>
      </c>
      <c r="I3824">
        <v>496770</v>
      </c>
      <c r="J3824">
        <v>506445</v>
      </c>
      <c r="K3824">
        <v>515813.99999999994</v>
      </c>
      <c r="L3824">
        <v>529372</v>
      </c>
      <c r="M3824">
        <v>548743</v>
      </c>
      <c r="N3824">
        <v>572009</v>
      </c>
      <c r="O3824">
        <v>595249</v>
      </c>
      <c r="P3824">
        <v>618815</v>
      </c>
      <c r="Q3824">
        <v>642409</v>
      </c>
      <c r="R3824">
        <v>665543</v>
      </c>
      <c r="S3824">
        <v>688398</v>
      </c>
      <c r="T3824">
        <v>711890</v>
      </c>
      <c r="U3824">
        <v>735771</v>
      </c>
      <c r="V3824">
        <v>757541</v>
      </c>
      <c r="W3824">
        <v>775879</v>
      </c>
      <c r="X3824">
        <v>792013</v>
      </c>
      <c r="Y3824">
        <v>808493</v>
      </c>
      <c r="Z3824">
        <v>824830</v>
      </c>
      <c r="AA3824">
        <v>842052</v>
      </c>
      <c r="AB3824">
        <v>860858</v>
      </c>
      <c r="AC3824">
        <v>880794</v>
      </c>
      <c r="AD3824">
        <v>900654</v>
      </c>
      <c r="AE3824" s="21" t="s">
        <v>1</v>
      </c>
    </row>
    <row r="3825" spans="1:31" x14ac:dyDescent="0.2">
      <c r="A3825" s="27" t="s">
        <v>78</v>
      </c>
      <c r="B3825" s="13" t="s">
        <v>78</v>
      </c>
      <c r="C3825" s="14">
        <v>834</v>
      </c>
      <c r="D3825" s="13" t="s">
        <v>472</v>
      </c>
      <c r="E3825" s="13" t="s">
        <v>498</v>
      </c>
      <c r="F3825" s="13" t="s">
        <v>313</v>
      </c>
      <c r="G3825" s="14" t="s">
        <v>361</v>
      </c>
      <c r="H3825">
        <v>494788</v>
      </c>
      <c r="I3825">
        <v>503093</v>
      </c>
      <c r="J3825">
        <v>512563.99999999994</v>
      </c>
      <c r="K3825">
        <v>521905</v>
      </c>
      <c r="L3825">
        <v>535703</v>
      </c>
      <c r="M3825">
        <v>555685</v>
      </c>
      <c r="N3825">
        <v>579816</v>
      </c>
      <c r="O3825">
        <v>603954</v>
      </c>
      <c r="P3825">
        <v>628254</v>
      </c>
      <c r="Q3825">
        <v>652860</v>
      </c>
      <c r="R3825">
        <v>677247</v>
      </c>
      <c r="S3825">
        <v>701441</v>
      </c>
      <c r="T3825">
        <v>726254</v>
      </c>
      <c r="U3825">
        <v>751394</v>
      </c>
      <c r="V3825">
        <v>774209</v>
      </c>
      <c r="W3825">
        <v>793161</v>
      </c>
      <c r="X3825">
        <v>809582</v>
      </c>
      <c r="Y3825">
        <v>826379</v>
      </c>
      <c r="Z3825">
        <v>842934</v>
      </c>
      <c r="AA3825">
        <v>860367</v>
      </c>
      <c r="AB3825">
        <v>879285</v>
      </c>
      <c r="AC3825">
        <v>899219</v>
      </c>
      <c r="AD3825">
        <v>919048</v>
      </c>
      <c r="AE3825" s="22" t="s">
        <v>1</v>
      </c>
    </row>
    <row r="3826" spans="1:31" x14ac:dyDescent="0.2">
      <c r="A3826" s="25" t="s">
        <v>78</v>
      </c>
      <c r="B3826" s="11" t="s">
        <v>78</v>
      </c>
      <c r="C3826" s="12">
        <v>834</v>
      </c>
      <c r="D3826" s="11" t="s">
        <v>472</v>
      </c>
      <c r="E3826" s="11" t="s">
        <v>452</v>
      </c>
      <c r="F3826" s="11" t="s">
        <v>312</v>
      </c>
      <c r="G3826" s="12" t="s">
        <v>328</v>
      </c>
      <c r="H3826">
        <v>477275</v>
      </c>
      <c r="I3826">
        <v>486611</v>
      </c>
      <c r="J3826">
        <v>495347</v>
      </c>
      <c r="K3826">
        <v>504497</v>
      </c>
      <c r="L3826">
        <v>514349.00000000006</v>
      </c>
      <c r="M3826">
        <v>528216</v>
      </c>
      <c r="N3826">
        <v>547730</v>
      </c>
      <c r="O3826">
        <v>571015</v>
      </c>
      <c r="P3826">
        <v>594100</v>
      </c>
      <c r="Q3826">
        <v>617529</v>
      </c>
      <c r="R3826">
        <v>641097</v>
      </c>
      <c r="S3826">
        <v>664340</v>
      </c>
      <c r="T3826">
        <v>687321</v>
      </c>
      <c r="U3826">
        <v>710500</v>
      </c>
      <c r="V3826">
        <v>734549</v>
      </c>
      <c r="W3826">
        <v>756432</v>
      </c>
      <c r="X3826">
        <v>774790</v>
      </c>
      <c r="Y3826">
        <v>790895</v>
      </c>
      <c r="Z3826">
        <v>807302</v>
      </c>
      <c r="AA3826">
        <v>823686</v>
      </c>
      <c r="AB3826">
        <v>840928</v>
      </c>
      <c r="AC3826">
        <v>859755</v>
      </c>
      <c r="AD3826">
        <v>879696</v>
      </c>
      <c r="AE3826" s="21" t="s">
        <v>1</v>
      </c>
    </row>
    <row r="3827" spans="1:31" x14ac:dyDescent="0.2">
      <c r="A3827" s="27" t="s">
        <v>78</v>
      </c>
      <c r="B3827" s="13" t="s">
        <v>78</v>
      </c>
      <c r="C3827" s="14">
        <v>834</v>
      </c>
      <c r="D3827" s="13" t="s">
        <v>472</v>
      </c>
      <c r="E3827" s="13" t="s">
        <v>499</v>
      </c>
      <c r="F3827" s="13" t="s">
        <v>313</v>
      </c>
      <c r="G3827" s="14" t="s">
        <v>328</v>
      </c>
      <c r="H3827">
        <v>483462</v>
      </c>
      <c r="I3827">
        <v>492876</v>
      </c>
      <c r="J3827">
        <v>501309</v>
      </c>
      <c r="K3827">
        <v>510355</v>
      </c>
      <c r="L3827">
        <v>520174</v>
      </c>
      <c r="M3827">
        <v>534289</v>
      </c>
      <c r="N3827">
        <v>554443</v>
      </c>
      <c r="O3827">
        <v>578648</v>
      </c>
      <c r="P3827">
        <v>602430</v>
      </c>
      <c r="Q3827">
        <v>626695</v>
      </c>
      <c r="R3827">
        <v>651350</v>
      </c>
      <c r="S3827">
        <v>675874</v>
      </c>
      <c r="T3827">
        <v>700180</v>
      </c>
      <c r="U3827">
        <v>724531</v>
      </c>
      <c r="V3827">
        <v>749873</v>
      </c>
      <c r="W3827">
        <v>772829</v>
      </c>
      <c r="X3827">
        <v>791816</v>
      </c>
      <c r="Y3827">
        <v>808209</v>
      </c>
      <c r="Z3827">
        <v>824784</v>
      </c>
      <c r="AA3827">
        <v>841462</v>
      </c>
      <c r="AB3827">
        <v>858964</v>
      </c>
      <c r="AC3827">
        <v>877915</v>
      </c>
      <c r="AD3827">
        <v>897838</v>
      </c>
      <c r="AE3827" s="22" t="s">
        <v>1</v>
      </c>
    </row>
    <row r="3828" spans="1:31" x14ac:dyDescent="0.2">
      <c r="A3828" s="25" t="s">
        <v>78</v>
      </c>
      <c r="B3828" s="11" t="s">
        <v>78</v>
      </c>
      <c r="C3828" s="12">
        <v>834</v>
      </c>
      <c r="D3828" s="11" t="s">
        <v>472</v>
      </c>
      <c r="E3828" s="11" t="s">
        <v>453</v>
      </c>
      <c r="F3828" s="11" t="s">
        <v>312</v>
      </c>
      <c r="G3828" s="12" t="s">
        <v>337</v>
      </c>
      <c r="H3828">
        <v>464163</v>
      </c>
      <c r="I3828">
        <v>475594</v>
      </c>
      <c r="J3828">
        <v>485172</v>
      </c>
      <c r="K3828">
        <v>493365</v>
      </c>
      <c r="L3828">
        <v>503008</v>
      </c>
      <c r="M3828">
        <v>513171.00000000006</v>
      </c>
      <c r="N3828">
        <v>527181</v>
      </c>
      <c r="O3828">
        <v>546731</v>
      </c>
      <c r="P3828">
        <v>569841</v>
      </c>
      <c r="Q3828">
        <v>592812</v>
      </c>
      <c r="R3828">
        <v>616216</v>
      </c>
      <c r="S3828">
        <v>639885</v>
      </c>
      <c r="T3828">
        <v>663259</v>
      </c>
      <c r="U3828">
        <v>685907</v>
      </c>
      <c r="V3828">
        <v>709264</v>
      </c>
      <c r="W3828">
        <v>733422</v>
      </c>
      <c r="X3828">
        <v>755324</v>
      </c>
      <c r="Y3828">
        <v>773662</v>
      </c>
      <c r="Z3828">
        <v>789660</v>
      </c>
      <c r="AA3828">
        <v>806125</v>
      </c>
      <c r="AB3828">
        <v>822535</v>
      </c>
      <c r="AC3828">
        <v>839805</v>
      </c>
      <c r="AD3828">
        <v>858650</v>
      </c>
      <c r="AE3828" s="21" t="s">
        <v>1</v>
      </c>
    </row>
    <row r="3829" spans="1:31" x14ac:dyDescent="0.2">
      <c r="A3829" s="27" t="s">
        <v>78</v>
      </c>
      <c r="B3829" s="13" t="s">
        <v>78</v>
      </c>
      <c r="C3829" s="14">
        <v>834</v>
      </c>
      <c r="D3829" s="13" t="s">
        <v>472</v>
      </c>
      <c r="E3829" s="13" t="s">
        <v>500</v>
      </c>
      <c r="F3829" s="13" t="s">
        <v>313</v>
      </c>
      <c r="G3829" s="14" t="s">
        <v>337</v>
      </c>
      <c r="H3829">
        <v>469562</v>
      </c>
      <c r="I3829">
        <v>481530</v>
      </c>
      <c r="J3829">
        <v>491099</v>
      </c>
      <c r="K3829">
        <v>499018</v>
      </c>
      <c r="L3829">
        <v>508551</v>
      </c>
      <c r="M3829">
        <v>518703.99999999994</v>
      </c>
      <c r="N3829">
        <v>533016</v>
      </c>
      <c r="O3829">
        <v>553275</v>
      </c>
      <c r="P3829">
        <v>577047</v>
      </c>
      <c r="Q3829">
        <v>600812</v>
      </c>
      <c r="R3829">
        <v>625140</v>
      </c>
      <c r="S3829">
        <v>649948</v>
      </c>
      <c r="T3829">
        <v>674607</v>
      </c>
      <c r="U3829">
        <v>698372</v>
      </c>
      <c r="V3829">
        <v>722932</v>
      </c>
      <c r="W3829">
        <v>748427</v>
      </c>
      <c r="X3829">
        <v>771439</v>
      </c>
      <c r="Y3829">
        <v>790426</v>
      </c>
      <c r="Z3829">
        <v>806500</v>
      </c>
      <c r="AA3829">
        <v>823206</v>
      </c>
      <c r="AB3829">
        <v>839975</v>
      </c>
      <c r="AC3829">
        <v>857545</v>
      </c>
      <c r="AD3829">
        <v>876521</v>
      </c>
      <c r="AE3829" s="22" t="s">
        <v>1</v>
      </c>
    </row>
    <row r="3830" spans="1:31" x14ac:dyDescent="0.2">
      <c r="A3830" s="25" t="s">
        <v>78</v>
      </c>
      <c r="B3830" s="11" t="s">
        <v>78</v>
      </c>
      <c r="C3830" s="12">
        <v>834</v>
      </c>
      <c r="D3830" s="11" t="s">
        <v>472</v>
      </c>
      <c r="E3830" s="11" t="s">
        <v>454</v>
      </c>
      <c r="F3830" s="11" t="s">
        <v>312</v>
      </c>
      <c r="G3830" s="12" t="s">
        <v>369</v>
      </c>
      <c r="H3830">
        <v>449797</v>
      </c>
      <c r="I3830">
        <v>462461</v>
      </c>
      <c r="J3830">
        <v>474124</v>
      </c>
      <c r="K3830">
        <v>483140</v>
      </c>
      <c r="L3830">
        <v>491834</v>
      </c>
      <c r="M3830">
        <v>501800</v>
      </c>
      <c r="N3830">
        <v>512110</v>
      </c>
      <c r="O3830">
        <v>526161</v>
      </c>
      <c r="P3830">
        <v>545519</v>
      </c>
      <c r="Q3830">
        <v>568533</v>
      </c>
      <c r="R3830">
        <v>591497</v>
      </c>
      <c r="S3830">
        <v>615000</v>
      </c>
      <c r="T3830">
        <v>638792</v>
      </c>
      <c r="U3830">
        <v>661809</v>
      </c>
      <c r="V3830">
        <v>684641</v>
      </c>
      <c r="W3830">
        <v>708119</v>
      </c>
      <c r="X3830">
        <v>732296</v>
      </c>
      <c r="Y3830">
        <v>754177</v>
      </c>
      <c r="Z3830">
        <v>772374</v>
      </c>
      <c r="AA3830">
        <v>788440</v>
      </c>
      <c r="AB3830">
        <v>804943</v>
      </c>
      <c r="AC3830">
        <v>821385</v>
      </c>
      <c r="AD3830">
        <v>838679</v>
      </c>
      <c r="AE3830" s="21" t="s">
        <v>1</v>
      </c>
    </row>
    <row r="3831" spans="1:31" x14ac:dyDescent="0.2">
      <c r="A3831" s="27" t="s">
        <v>78</v>
      </c>
      <c r="B3831" s="13" t="s">
        <v>78</v>
      </c>
      <c r="C3831" s="14">
        <v>834</v>
      </c>
      <c r="D3831" s="13" t="s">
        <v>472</v>
      </c>
      <c r="E3831" s="13" t="s">
        <v>501</v>
      </c>
      <c r="F3831" s="13" t="s">
        <v>313</v>
      </c>
      <c r="G3831" s="14" t="s">
        <v>369</v>
      </c>
      <c r="H3831">
        <v>454147</v>
      </c>
      <c r="I3831">
        <v>467591</v>
      </c>
      <c r="J3831">
        <v>479729</v>
      </c>
      <c r="K3831">
        <v>488706</v>
      </c>
      <c r="L3831">
        <v>497123</v>
      </c>
      <c r="M3831">
        <v>507001</v>
      </c>
      <c r="N3831">
        <v>517371</v>
      </c>
      <c r="O3831">
        <v>531814</v>
      </c>
      <c r="P3831">
        <v>551581</v>
      </c>
      <c r="Q3831">
        <v>575355</v>
      </c>
      <c r="R3831">
        <v>599198</v>
      </c>
      <c r="S3831">
        <v>623690</v>
      </c>
      <c r="T3831">
        <v>648647</v>
      </c>
      <c r="U3831">
        <v>672697</v>
      </c>
      <c r="V3831">
        <v>696684</v>
      </c>
      <c r="W3831">
        <v>721407</v>
      </c>
      <c r="X3831">
        <v>746972</v>
      </c>
      <c r="Y3831">
        <v>770008</v>
      </c>
      <c r="Z3831">
        <v>788588</v>
      </c>
      <c r="AA3831">
        <v>804807</v>
      </c>
      <c r="AB3831">
        <v>821615</v>
      </c>
      <c r="AC3831">
        <v>838474</v>
      </c>
      <c r="AD3831">
        <v>856104</v>
      </c>
      <c r="AE3831" s="22" t="s">
        <v>1</v>
      </c>
    </row>
    <row r="3832" spans="1:31" x14ac:dyDescent="0.2">
      <c r="A3832" s="25" t="s">
        <v>78</v>
      </c>
      <c r="B3832" s="11" t="s">
        <v>78</v>
      </c>
      <c r="C3832" s="12">
        <v>834</v>
      </c>
      <c r="D3832" s="11" t="s">
        <v>472</v>
      </c>
      <c r="E3832" s="11" t="s">
        <v>473</v>
      </c>
      <c r="F3832" s="11" t="s">
        <v>312</v>
      </c>
      <c r="G3832" s="12" t="s">
        <v>359</v>
      </c>
      <c r="H3832">
        <v>436356</v>
      </c>
      <c r="I3832">
        <v>448070</v>
      </c>
      <c r="J3832">
        <v>460963</v>
      </c>
      <c r="K3832">
        <v>472048</v>
      </c>
      <c r="L3832">
        <v>481549</v>
      </c>
      <c r="M3832">
        <v>490576</v>
      </c>
      <c r="N3832">
        <v>500707</v>
      </c>
      <c r="O3832">
        <v>511063</v>
      </c>
      <c r="P3832">
        <v>524913</v>
      </c>
      <c r="Q3832">
        <v>544179</v>
      </c>
      <c r="R3832">
        <v>567200</v>
      </c>
      <c r="S3832">
        <v>590275</v>
      </c>
      <c r="T3832">
        <v>613897</v>
      </c>
      <c r="U3832">
        <v>637316</v>
      </c>
      <c r="V3832">
        <v>660502</v>
      </c>
      <c r="W3832">
        <v>683464</v>
      </c>
      <c r="X3832">
        <v>706975</v>
      </c>
      <c r="Y3832">
        <v>731133</v>
      </c>
      <c r="Z3832">
        <v>752846</v>
      </c>
      <c r="AA3832">
        <v>771100</v>
      </c>
      <c r="AB3832">
        <v>787214</v>
      </c>
      <c r="AC3832">
        <v>803761</v>
      </c>
      <c r="AD3832">
        <v>820234</v>
      </c>
      <c r="AE3832" s="21"/>
    </row>
    <row r="3833" spans="1:31" x14ac:dyDescent="0.2">
      <c r="A3833" s="27" t="s">
        <v>78</v>
      </c>
      <c r="B3833" s="13" t="s">
        <v>78</v>
      </c>
      <c r="C3833" s="14">
        <v>834</v>
      </c>
      <c r="D3833" s="13" t="s">
        <v>472</v>
      </c>
      <c r="E3833" s="13" t="s">
        <v>480</v>
      </c>
      <c r="F3833" s="13" t="s">
        <v>313</v>
      </c>
      <c r="G3833" s="14" t="s">
        <v>359</v>
      </c>
      <c r="H3833">
        <v>439771</v>
      </c>
      <c r="I3833">
        <v>452121</v>
      </c>
      <c r="J3833">
        <v>465747</v>
      </c>
      <c r="K3833">
        <v>477258</v>
      </c>
      <c r="L3833">
        <v>486702</v>
      </c>
      <c r="M3833">
        <v>495477</v>
      </c>
      <c r="N3833">
        <v>505586</v>
      </c>
      <c r="O3833">
        <v>516105</v>
      </c>
      <c r="P3833">
        <v>530050</v>
      </c>
      <c r="Q3833">
        <v>549801</v>
      </c>
      <c r="R3833">
        <v>573668</v>
      </c>
      <c r="S3833">
        <v>597684</v>
      </c>
      <c r="T3833">
        <v>622335</v>
      </c>
      <c r="U3833">
        <v>646672</v>
      </c>
      <c r="V3833">
        <v>670903</v>
      </c>
      <c r="W3833">
        <v>695066</v>
      </c>
      <c r="X3833">
        <v>719873</v>
      </c>
      <c r="Y3833">
        <v>745476</v>
      </c>
      <c r="Z3833">
        <v>768078</v>
      </c>
      <c r="AA3833">
        <v>786766</v>
      </c>
      <c r="AB3833">
        <v>803101</v>
      </c>
      <c r="AC3833">
        <v>820009</v>
      </c>
      <c r="AD3833">
        <v>836950</v>
      </c>
      <c r="AE3833" s="22"/>
    </row>
    <row r="3834" spans="1:31" x14ac:dyDescent="0.2">
      <c r="A3834" s="25" t="s">
        <v>78</v>
      </c>
      <c r="B3834" s="11" t="s">
        <v>78</v>
      </c>
      <c r="C3834" s="12">
        <v>834</v>
      </c>
      <c r="D3834" s="11" t="s">
        <v>472</v>
      </c>
      <c r="E3834" s="11" t="s">
        <v>474</v>
      </c>
      <c r="F3834" s="11" t="s">
        <v>312</v>
      </c>
      <c r="G3834" s="12" t="s">
        <v>341</v>
      </c>
      <c r="H3834">
        <v>423447</v>
      </c>
      <c r="I3834">
        <v>434577</v>
      </c>
      <c r="J3834">
        <v>446540</v>
      </c>
      <c r="K3834">
        <v>458860</v>
      </c>
      <c r="L3834">
        <v>470402</v>
      </c>
      <c r="M3834">
        <v>480226</v>
      </c>
      <c r="N3834">
        <v>489430</v>
      </c>
      <c r="O3834">
        <v>499627</v>
      </c>
      <c r="P3834">
        <v>509789</v>
      </c>
      <c r="Q3834">
        <v>523542.00000000006</v>
      </c>
      <c r="R3834">
        <v>542814</v>
      </c>
      <c r="S3834">
        <v>565955</v>
      </c>
      <c r="T3834">
        <v>589162</v>
      </c>
      <c r="U3834">
        <v>612416</v>
      </c>
      <c r="V3834">
        <v>635977</v>
      </c>
      <c r="W3834">
        <v>659280</v>
      </c>
      <c r="X3834">
        <v>682288</v>
      </c>
      <c r="Y3834">
        <v>705796</v>
      </c>
      <c r="Z3834">
        <v>729780</v>
      </c>
      <c r="AA3834">
        <v>751529</v>
      </c>
      <c r="AB3834">
        <v>769819</v>
      </c>
      <c r="AC3834">
        <v>785989</v>
      </c>
      <c r="AD3834">
        <v>802578</v>
      </c>
      <c r="AE3834" s="21"/>
    </row>
    <row r="3835" spans="1:31" x14ac:dyDescent="0.2">
      <c r="A3835" s="27" t="s">
        <v>78</v>
      </c>
      <c r="B3835" s="13" t="s">
        <v>78</v>
      </c>
      <c r="C3835" s="14">
        <v>834</v>
      </c>
      <c r="D3835" s="13" t="s">
        <v>472</v>
      </c>
      <c r="E3835" s="13" t="s">
        <v>481</v>
      </c>
      <c r="F3835" s="13" t="s">
        <v>313</v>
      </c>
      <c r="G3835" s="14" t="s">
        <v>341</v>
      </c>
      <c r="H3835">
        <v>425951</v>
      </c>
      <c r="I3835">
        <v>437666</v>
      </c>
      <c r="J3835">
        <v>450217</v>
      </c>
      <c r="K3835">
        <v>463244</v>
      </c>
      <c r="L3835">
        <v>475166</v>
      </c>
      <c r="M3835">
        <v>484941</v>
      </c>
      <c r="N3835">
        <v>493962</v>
      </c>
      <c r="O3835">
        <v>504236</v>
      </c>
      <c r="P3835">
        <v>514309.99999999994</v>
      </c>
      <c r="Q3835">
        <v>528203</v>
      </c>
      <c r="R3835">
        <v>548026</v>
      </c>
      <c r="S3835">
        <v>572076</v>
      </c>
      <c r="T3835">
        <v>596262</v>
      </c>
      <c r="U3835">
        <v>620354</v>
      </c>
      <c r="V3835">
        <v>644807</v>
      </c>
      <c r="W3835">
        <v>669177</v>
      </c>
      <c r="X3835">
        <v>693440</v>
      </c>
      <c r="Y3835">
        <v>718299</v>
      </c>
      <c r="Z3835">
        <v>743518</v>
      </c>
      <c r="AA3835">
        <v>766164</v>
      </c>
      <c r="AB3835">
        <v>784931</v>
      </c>
      <c r="AC3835">
        <v>801381</v>
      </c>
      <c r="AD3835">
        <v>818381</v>
      </c>
      <c r="AE3835" s="22"/>
    </row>
    <row r="3836" spans="1:31" x14ac:dyDescent="0.2">
      <c r="A3836" s="25" t="s">
        <v>78</v>
      </c>
      <c r="B3836" s="11" t="s">
        <v>78</v>
      </c>
      <c r="C3836" s="12">
        <v>834</v>
      </c>
      <c r="D3836" s="11" t="s">
        <v>472</v>
      </c>
      <c r="E3836" s="11" t="s">
        <v>475</v>
      </c>
      <c r="F3836" s="11" t="s">
        <v>312</v>
      </c>
      <c r="G3836" s="12" t="s">
        <v>334</v>
      </c>
      <c r="H3836">
        <v>410518</v>
      </c>
      <c r="I3836">
        <v>421597</v>
      </c>
      <c r="J3836">
        <v>432990</v>
      </c>
      <c r="K3836">
        <v>444421</v>
      </c>
      <c r="L3836">
        <v>457174</v>
      </c>
      <c r="M3836">
        <v>469018</v>
      </c>
      <c r="N3836">
        <v>479012</v>
      </c>
      <c r="O3836">
        <v>488298</v>
      </c>
      <c r="P3836">
        <v>498331</v>
      </c>
      <c r="Q3836">
        <v>508395</v>
      </c>
      <c r="R3836">
        <v>522148</v>
      </c>
      <c r="S3836">
        <v>541535</v>
      </c>
      <c r="T3836">
        <v>564815</v>
      </c>
      <c r="U3836">
        <v>587688</v>
      </c>
      <c r="V3836">
        <v>611066</v>
      </c>
      <c r="W3836">
        <v>634721</v>
      </c>
      <c r="X3836">
        <v>658059</v>
      </c>
      <c r="Y3836">
        <v>681077</v>
      </c>
      <c r="Z3836">
        <v>704435</v>
      </c>
      <c r="AA3836">
        <v>728440</v>
      </c>
      <c r="AB3836">
        <v>750205</v>
      </c>
      <c r="AC3836">
        <v>768540</v>
      </c>
      <c r="AD3836">
        <v>784762</v>
      </c>
      <c r="AE3836" s="21"/>
    </row>
    <row r="3837" spans="1:31" x14ac:dyDescent="0.2">
      <c r="A3837" s="27" t="s">
        <v>78</v>
      </c>
      <c r="B3837" s="13" t="s">
        <v>78</v>
      </c>
      <c r="C3837" s="14">
        <v>834</v>
      </c>
      <c r="D3837" s="13" t="s">
        <v>472</v>
      </c>
      <c r="E3837" s="13" t="s">
        <v>482</v>
      </c>
      <c r="F3837" s="13" t="s">
        <v>313</v>
      </c>
      <c r="G3837" s="14" t="s">
        <v>334</v>
      </c>
      <c r="H3837">
        <v>412333</v>
      </c>
      <c r="I3837">
        <v>423748</v>
      </c>
      <c r="J3837">
        <v>435681</v>
      </c>
      <c r="K3837">
        <v>447712</v>
      </c>
      <c r="L3837">
        <v>461109</v>
      </c>
      <c r="M3837">
        <v>473312</v>
      </c>
      <c r="N3837">
        <v>483308</v>
      </c>
      <c r="O3837">
        <v>492512</v>
      </c>
      <c r="P3837">
        <v>502438</v>
      </c>
      <c r="Q3837">
        <v>512434.99999999994</v>
      </c>
      <c r="R3837">
        <v>526361</v>
      </c>
      <c r="S3837">
        <v>546342</v>
      </c>
      <c r="T3837">
        <v>570573</v>
      </c>
      <c r="U3837">
        <v>594313</v>
      </c>
      <c r="V3837">
        <v>618478</v>
      </c>
      <c r="W3837">
        <v>643008</v>
      </c>
      <c r="X3837">
        <v>667443</v>
      </c>
      <c r="Y3837">
        <v>691775</v>
      </c>
      <c r="Z3837">
        <v>716356</v>
      </c>
      <c r="AA3837">
        <v>741577</v>
      </c>
      <c r="AB3837">
        <v>764238</v>
      </c>
      <c r="AC3837">
        <v>783082</v>
      </c>
      <c r="AD3837">
        <v>799639</v>
      </c>
      <c r="AE3837" s="22"/>
    </row>
    <row r="3838" spans="1:31" x14ac:dyDescent="0.2">
      <c r="A3838" s="25" t="s">
        <v>78</v>
      </c>
      <c r="B3838" s="11" t="s">
        <v>78</v>
      </c>
      <c r="C3838" s="12">
        <v>834</v>
      </c>
      <c r="D3838" s="11" t="s">
        <v>472</v>
      </c>
      <c r="E3838" s="11" t="s">
        <v>476</v>
      </c>
      <c r="F3838" s="11" t="s">
        <v>312</v>
      </c>
      <c r="G3838" s="12" t="s">
        <v>345</v>
      </c>
      <c r="H3838">
        <v>397525</v>
      </c>
      <c r="I3838">
        <v>408589</v>
      </c>
      <c r="J3838">
        <v>419933</v>
      </c>
      <c r="K3838">
        <v>430848</v>
      </c>
      <c r="L3838">
        <v>442706</v>
      </c>
      <c r="M3838">
        <v>455744</v>
      </c>
      <c r="N3838">
        <v>467742</v>
      </c>
      <c r="O3838">
        <v>477812</v>
      </c>
      <c r="P3838">
        <v>486978</v>
      </c>
      <c r="Q3838">
        <v>496919</v>
      </c>
      <c r="R3838">
        <v>506978</v>
      </c>
      <c r="S3838">
        <v>520836</v>
      </c>
      <c r="T3838">
        <v>540356</v>
      </c>
      <c r="U3838">
        <v>563344</v>
      </c>
      <c r="V3838">
        <v>586340</v>
      </c>
      <c r="W3838">
        <v>609796</v>
      </c>
      <c r="X3838">
        <v>633466</v>
      </c>
      <c r="Y3838">
        <v>656804</v>
      </c>
      <c r="Z3838">
        <v>679704</v>
      </c>
      <c r="AA3838">
        <v>703087</v>
      </c>
      <c r="AB3838">
        <v>727095</v>
      </c>
      <c r="AC3838">
        <v>748883</v>
      </c>
      <c r="AD3838">
        <v>767259</v>
      </c>
      <c r="AE3838" s="21"/>
    </row>
    <row r="3839" spans="1:31" x14ac:dyDescent="0.2">
      <c r="A3839" s="27" t="s">
        <v>78</v>
      </c>
      <c r="B3839" s="13" t="s">
        <v>78</v>
      </c>
      <c r="C3839" s="14">
        <v>834</v>
      </c>
      <c r="D3839" s="13" t="s">
        <v>472</v>
      </c>
      <c r="E3839" s="13" t="s">
        <v>483</v>
      </c>
      <c r="F3839" s="13" t="s">
        <v>313</v>
      </c>
      <c r="G3839" s="14" t="s">
        <v>345</v>
      </c>
      <c r="H3839">
        <v>399004</v>
      </c>
      <c r="I3839">
        <v>410047</v>
      </c>
      <c r="J3839">
        <v>421660</v>
      </c>
      <c r="K3839">
        <v>433164</v>
      </c>
      <c r="L3839">
        <v>445562</v>
      </c>
      <c r="M3839">
        <v>459204</v>
      </c>
      <c r="N3839">
        <v>471583</v>
      </c>
      <c r="O3839">
        <v>481738</v>
      </c>
      <c r="P3839">
        <v>490704</v>
      </c>
      <c r="Q3839">
        <v>500561</v>
      </c>
      <c r="R3839">
        <v>510565</v>
      </c>
      <c r="S3839">
        <v>524606</v>
      </c>
      <c r="T3839">
        <v>544742</v>
      </c>
      <c r="U3839">
        <v>568649</v>
      </c>
      <c r="V3839">
        <v>592466</v>
      </c>
      <c r="W3839">
        <v>616665</v>
      </c>
      <c r="X3839">
        <v>641201</v>
      </c>
      <c r="Y3839">
        <v>665672</v>
      </c>
      <c r="Z3839">
        <v>689841</v>
      </c>
      <c r="AA3839">
        <v>714429</v>
      </c>
      <c r="AB3839">
        <v>739622</v>
      </c>
      <c r="AC3839">
        <v>762298</v>
      </c>
      <c r="AD3839">
        <v>781213</v>
      </c>
      <c r="AE3839" s="22"/>
    </row>
    <row r="3840" spans="1:31" x14ac:dyDescent="0.2">
      <c r="A3840" s="25" t="s">
        <v>78</v>
      </c>
      <c r="B3840" s="11" t="s">
        <v>78</v>
      </c>
      <c r="C3840" s="12">
        <v>834</v>
      </c>
      <c r="D3840" s="11" t="s">
        <v>472</v>
      </c>
      <c r="E3840" s="11" t="s">
        <v>477</v>
      </c>
      <c r="F3840" s="11" t="s">
        <v>312</v>
      </c>
      <c r="G3840" s="12" t="s">
        <v>339</v>
      </c>
      <c r="H3840">
        <v>384556</v>
      </c>
      <c r="I3840">
        <v>395514</v>
      </c>
      <c r="J3840">
        <v>406841</v>
      </c>
      <c r="K3840">
        <v>417766</v>
      </c>
      <c r="L3840">
        <v>429099</v>
      </c>
      <c r="M3840">
        <v>441239</v>
      </c>
      <c r="N3840">
        <v>454417</v>
      </c>
      <c r="O3840">
        <v>466477</v>
      </c>
      <c r="P3840">
        <v>476466</v>
      </c>
      <c r="Q3840">
        <v>485544</v>
      </c>
      <c r="R3840">
        <v>495485</v>
      </c>
      <c r="S3840">
        <v>505641</v>
      </c>
      <c r="T3840">
        <v>519620</v>
      </c>
      <c r="U3840">
        <v>538886</v>
      </c>
      <c r="V3840">
        <v>561994</v>
      </c>
      <c r="W3840">
        <v>585069</v>
      </c>
      <c r="X3840">
        <v>608526</v>
      </c>
      <c r="Y3840">
        <v>632178</v>
      </c>
      <c r="Z3840">
        <v>655418</v>
      </c>
      <c r="AA3840">
        <v>678345</v>
      </c>
      <c r="AB3840">
        <v>701733</v>
      </c>
      <c r="AC3840">
        <v>725750</v>
      </c>
      <c r="AD3840">
        <v>747559</v>
      </c>
      <c r="AE3840" s="21"/>
    </row>
    <row r="3841" spans="1:31" x14ac:dyDescent="0.2">
      <c r="A3841" s="27" t="s">
        <v>78</v>
      </c>
      <c r="B3841" s="13" t="s">
        <v>78</v>
      </c>
      <c r="C3841" s="14">
        <v>834</v>
      </c>
      <c r="D3841" s="13" t="s">
        <v>472</v>
      </c>
      <c r="E3841" s="13" t="s">
        <v>484</v>
      </c>
      <c r="F3841" s="13" t="s">
        <v>313</v>
      </c>
      <c r="G3841" s="14" t="s">
        <v>339</v>
      </c>
      <c r="H3841">
        <v>385945</v>
      </c>
      <c r="I3841">
        <v>396669</v>
      </c>
      <c r="J3841">
        <v>407872</v>
      </c>
      <c r="K3841">
        <v>419127</v>
      </c>
      <c r="L3841">
        <v>430992</v>
      </c>
      <c r="M3841">
        <v>443636</v>
      </c>
      <c r="N3841">
        <v>457421</v>
      </c>
      <c r="O3841">
        <v>469915</v>
      </c>
      <c r="P3841">
        <v>479919</v>
      </c>
      <c r="Q3841">
        <v>488820</v>
      </c>
      <c r="R3841">
        <v>498689</v>
      </c>
      <c r="S3841">
        <v>508779</v>
      </c>
      <c r="T3841">
        <v>522932</v>
      </c>
      <c r="U3841">
        <v>542845</v>
      </c>
      <c r="V3841">
        <v>566823</v>
      </c>
      <c r="W3841">
        <v>590679</v>
      </c>
      <c r="X3841">
        <v>614845</v>
      </c>
      <c r="Y3841">
        <v>639358</v>
      </c>
      <c r="Z3841">
        <v>663745</v>
      </c>
      <c r="AA3841">
        <v>687921</v>
      </c>
      <c r="AB3841">
        <v>712490</v>
      </c>
      <c r="AC3841">
        <v>737655</v>
      </c>
      <c r="AD3841">
        <v>760337</v>
      </c>
      <c r="AE3841" s="22"/>
    </row>
    <row r="3842" spans="1:31" x14ac:dyDescent="0.2">
      <c r="A3842" s="25" t="s">
        <v>78</v>
      </c>
      <c r="B3842" s="11" t="s">
        <v>78</v>
      </c>
      <c r="C3842" s="12">
        <v>834</v>
      </c>
      <c r="D3842" s="11" t="s">
        <v>472</v>
      </c>
      <c r="E3842" s="11" t="s">
        <v>478</v>
      </c>
      <c r="F3842" s="11" t="s">
        <v>312</v>
      </c>
      <c r="G3842" s="12" t="s">
        <v>352</v>
      </c>
      <c r="H3842">
        <v>371711</v>
      </c>
      <c r="I3842">
        <v>382460</v>
      </c>
      <c r="J3842">
        <v>393677</v>
      </c>
      <c r="K3842">
        <v>404657</v>
      </c>
      <c r="L3842">
        <v>415980</v>
      </c>
      <c r="M3842">
        <v>427589</v>
      </c>
      <c r="N3842">
        <v>439872</v>
      </c>
      <c r="O3842">
        <v>453103</v>
      </c>
      <c r="P3842">
        <v>465113</v>
      </c>
      <c r="Q3842">
        <v>475008</v>
      </c>
      <c r="R3842">
        <v>484089</v>
      </c>
      <c r="S3842">
        <v>494128</v>
      </c>
      <c r="T3842">
        <v>504397</v>
      </c>
      <c r="U3842">
        <v>518150</v>
      </c>
      <c r="V3842">
        <v>537533</v>
      </c>
      <c r="W3842">
        <v>560717</v>
      </c>
      <c r="X3842">
        <v>583798</v>
      </c>
      <c r="Y3842">
        <v>607225</v>
      </c>
      <c r="Z3842">
        <v>630786</v>
      </c>
      <c r="AA3842">
        <v>654043</v>
      </c>
      <c r="AB3842">
        <v>676979</v>
      </c>
      <c r="AC3842">
        <v>700381</v>
      </c>
      <c r="AD3842">
        <v>724404</v>
      </c>
      <c r="AE3842" s="21"/>
    </row>
    <row r="3843" spans="1:31" x14ac:dyDescent="0.2">
      <c r="A3843" s="27" t="s">
        <v>78</v>
      </c>
      <c r="B3843" s="13" t="s">
        <v>78</v>
      </c>
      <c r="C3843" s="14">
        <v>834</v>
      </c>
      <c r="D3843" s="13" t="s">
        <v>472</v>
      </c>
      <c r="E3843" s="13" t="s">
        <v>485</v>
      </c>
      <c r="F3843" s="13" t="s">
        <v>313</v>
      </c>
      <c r="G3843" s="14" t="s">
        <v>352</v>
      </c>
      <c r="H3843">
        <v>702737</v>
      </c>
      <c r="I3843">
        <v>727964</v>
      </c>
      <c r="J3843">
        <v>746947</v>
      </c>
      <c r="K3843">
        <v>770141</v>
      </c>
      <c r="L3843">
        <v>792532</v>
      </c>
      <c r="M3843">
        <v>813717</v>
      </c>
      <c r="N3843">
        <v>833376</v>
      </c>
      <c r="O3843">
        <v>851320</v>
      </c>
      <c r="P3843">
        <v>867646</v>
      </c>
      <c r="Q3843">
        <v>882435</v>
      </c>
      <c r="R3843">
        <v>897120</v>
      </c>
      <c r="S3843">
        <v>913586</v>
      </c>
      <c r="T3843">
        <v>934013</v>
      </c>
      <c r="U3843">
        <v>521061.00000000006</v>
      </c>
      <c r="V3843">
        <v>541042</v>
      </c>
      <c r="W3843">
        <v>565055</v>
      </c>
      <c r="X3843">
        <v>588884</v>
      </c>
      <c r="Y3843">
        <v>612991</v>
      </c>
      <c r="Z3843">
        <v>637453</v>
      </c>
      <c r="AA3843">
        <v>661832</v>
      </c>
      <c r="AB3843">
        <v>685990</v>
      </c>
      <c r="AC3843">
        <v>710538</v>
      </c>
      <c r="AD3843">
        <v>735667</v>
      </c>
      <c r="AE3843" s="22"/>
    </row>
    <row r="3844" spans="1:31" x14ac:dyDescent="0.2">
      <c r="A3844" s="25" t="s">
        <v>78</v>
      </c>
      <c r="B3844" s="11" t="s">
        <v>78</v>
      </c>
      <c r="C3844" s="12">
        <v>834</v>
      </c>
      <c r="D3844" s="11" t="s">
        <v>472</v>
      </c>
      <c r="E3844" s="11" t="s">
        <v>479</v>
      </c>
      <c r="F3844" s="11" t="s">
        <v>312</v>
      </c>
      <c r="G3844" s="12" t="s">
        <v>338</v>
      </c>
      <c r="H3844">
        <v>358935</v>
      </c>
      <c r="I3844">
        <v>369525</v>
      </c>
      <c r="J3844">
        <v>380531</v>
      </c>
      <c r="K3844">
        <v>391490</v>
      </c>
      <c r="L3844">
        <v>402842</v>
      </c>
      <c r="M3844">
        <v>414425</v>
      </c>
      <c r="N3844">
        <v>426177</v>
      </c>
      <c r="O3844">
        <v>438516</v>
      </c>
      <c r="P3844">
        <v>451731</v>
      </c>
      <c r="Q3844">
        <v>463639</v>
      </c>
      <c r="R3844">
        <v>473529</v>
      </c>
      <c r="S3844">
        <v>482710</v>
      </c>
      <c r="T3844">
        <v>492863</v>
      </c>
      <c r="U3844">
        <v>502924</v>
      </c>
      <c r="V3844">
        <v>516793</v>
      </c>
      <c r="W3844">
        <v>536250</v>
      </c>
      <c r="X3844">
        <v>559440</v>
      </c>
      <c r="Y3844">
        <v>582497</v>
      </c>
      <c r="Z3844">
        <v>605839</v>
      </c>
      <c r="AA3844">
        <v>629406</v>
      </c>
      <c r="AB3844">
        <v>652664</v>
      </c>
      <c r="AC3844">
        <v>675615</v>
      </c>
      <c r="AD3844">
        <v>699027</v>
      </c>
      <c r="AE3844" s="21"/>
    </row>
    <row r="3845" spans="1:31" x14ac:dyDescent="0.2">
      <c r="A3845" s="27" t="s">
        <v>78</v>
      </c>
      <c r="B3845" s="13" t="s">
        <v>78</v>
      </c>
      <c r="C3845" s="14">
        <v>834</v>
      </c>
      <c r="D3845" s="13" t="s">
        <v>472</v>
      </c>
      <c r="E3845" s="13" t="s">
        <v>486</v>
      </c>
      <c r="F3845" s="13" t="s">
        <v>313</v>
      </c>
      <c r="G3845" s="14" t="s">
        <v>338</v>
      </c>
      <c r="H3845">
        <v>360147</v>
      </c>
      <c r="I3845">
        <v>370607</v>
      </c>
      <c r="J3845">
        <v>381327</v>
      </c>
      <c r="K3845">
        <v>391913</v>
      </c>
      <c r="L3845">
        <v>403121</v>
      </c>
      <c r="M3845">
        <v>414938</v>
      </c>
      <c r="N3845">
        <v>427191</v>
      </c>
      <c r="O3845">
        <v>440074</v>
      </c>
      <c r="P3845">
        <v>453902</v>
      </c>
      <c r="Q3845">
        <v>466212</v>
      </c>
      <c r="R3845">
        <v>476137</v>
      </c>
      <c r="S3845">
        <v>485141</v>
      </c>
      <c r="T3845">
        <v>495186</v>
      </c>
      <c r="U3845">
        <v>505219</v>
      </c>
      <c r="V3845">
        <v>519279</v>
      </c>
      <c r="W3845">
        <v>539292</v>
      </c>
      <c r="X3845">
        <v>563279</v>
      </c>
      <c r="Y3845">
        <v>587057</v>
      </c>
      <c r="Z3845">
        <v>611121</v>
      </c>
      <c r="AA3845">
        <v>635560</v>
      </c>
      <c r="AB3845">
        <v>659908</v>
      </c>
      <c r="AC3845">
        <v>684047</v>
      </c>
      <c r="AD3845">
        <v>708567</v>
      </c>
      <c r="AE3845" s="22"/>
    </row>
    <row r="3846" spans="1:31" x14ac:dyDescent="0.2">
      <c r="A3846" s="25" t="s">
        <v>78</v>
      </c>
      <c r="B3846" s="11" t="s">
        <v>78</v>
      </c>
      <c r="C3846" s="12">
        <v>834</v>
      </c>
      <c r="D3846" s="11" t="s">
        <v>472</v>
      </c>
      <c r="E3846" s="11" t="s">
        <v>458</v>
      </c>
      <c r="F3846" s="11" t="s">
        <v>312</v>
      </c>
      <c r="G3846" s="12" t="s">
        <v>457</v>
      </c>
      <c r="H3846">
        <v>2251038</v>
      </c>
      <c r="I3846">
        <v>2307313</v>
      </c>
      <c r="J3846">
        <v>2362146</v>
      </c>
      <c r="K3846">
        <v>2411910</v>
      </c>
      <c r="L3846">
        <v>2461142</v>
      </c>
      <c r="M3846">
        <v>2513989</v>
      </c>
      <c r="N3846">
        <v>2577158</v>
      </c>
      <c r="O3846">
        <v>2654597</v>
      </c>
      <c r="P3846">
        <v>2744162.0000000005</v>
      </c>
      <c r="Q3846">
        <v>2846595</v>
      </c>
      <c r="R3846">
        <v>2958824</v>
      </c>
      <c r="S3846">
        <v>3075455</v>
      </c>
      <c r="T3846">
        <v>3192430.9999999995</v>
      </c>
      <c r="U3846">
        <v>3307948.0000000005</v>
      </c>
      <c r="V3846">
        <v>3424933</v>
      </c>
      <c r="W3846">
        <v>3540716.9999999995</v>
      </c>
      <c r="X3846">
        <v>3651673</v>
      </c>
      <c r="Y3846">
        <v>3755663.0000000005</v>
      </c>
      <c r="Z3846">
        <v>3851962.0000000005</v>
      </c>
      <c r="AA3846">
        <v>3940880</v>
      </c>
      <c r="AB3846">
        <v>4025439</v>
      </c>
      <c r="AC3846">
        <v>4110694.9999999995</v>
      </c>
      <c r="AD3846">
        <v>4199837</v>
      </c>
      <c r="AE3846" s="21" t="s">
        <v>1</v>
      </c>
    </row>
    <row r="3847" spans="1:31" x14ac:dyDescent="0.2">
      <c r="A3847" s="27" t="s">
        <v>78</v>
      </c>
      <c r="B3847" s="13" t="s">
        <v>78</v>
      </c>
      <c r="C3847" s="14">
        <v>834</v>
      </c>
      <c r="D3847" s="13" t="s">
        <v>472</v>
      </c>
      <c r="E3847" s="13" t="s">
        <v>456</v>
      </c>
      <c r="F3847" s="13" t="s">
        <v>312</v>
      </c>
      <c r="G3847" s="14" t="s">
        <v>455</v>
      </c>
      <c r="H3847">
        <v>1923245</v>
      </c>
      <c r="I3847">
        <v>1977685</v>
      </c>
      <c r="J3847">
        <v>2033972.0000000002</v>
      </c>
      <c r="K3847">
        <v>2089181.9999999998</v>
      </c>
      <c r="L3847">
        <v>2147801</v>
      </c>
      <c r="M3847">
        <v>2208015</v>
      </c>
      <c r="N3847">
        <v>2267220.0000000005</v>
      </c>
      <c r="O3847">
        <v>2324206</v>
      </c>
      <c r="P3847">
        <v>2378619</v>
      </c>
      <c r="Q3847">
        <v>2429505</v>
      </c>
      <c r="R3847">
        <v>2482229</v>
      </c>
      <c r="S3847">
        <v>2544850.0000000005</v>
      </c>
      <c r="T3847">
        <v>2622051</v>
      </c>
      <c r="U3847">
        <v>2710992</v>
      </c>
      <c r="V3847">
        <v>2813726</v>
      </c>
      <c r="W3847">
        <v>2926553</v>
      </c>
      <c r="X3847">
        <v>3043289</v>
      </c>
      <c r="Y3847">
        <v>3159780.9999999995</v>
      </c>
      <c r="Z3847">
        <v>3276182</v>
      </c>
      <c r="AA3847">
        <v>3393321.0000000005</v>
      </c>
      <c r="AB3847">
        <v>3508676.0000000005</v>
      </c>
      <c r="AC3847">
        <v>3619169</v>
      </c>
      <c r="AD3847">
        <v>3723011</v>
      </c>
      <c r="AE3847" s="22" t="s">
        <v>1</v>
      </c>
    </row>
    <row r="3848" spans="1:31" x14ac:dyDescent="0.2">
      <c r="A3848" s="25" t="s">
        <v>78</v>
      </c>
      <c r="B3848" s="11" t="s">
        <v>78</v>
      </c>
      <c r="C3848" s="12">
        <v>834</v>
      </c>
      <c r="D3848" s="11" t="s">
        <v>472</v>
      </c>
      <c r="E3848" s="11" t="s">
        <v>502</v>
      </c>
      <c r="F3848" s="11" t="s">
        <v>313</v>
      </c>
      <c r="G3848" s="12" t="s">
        <v>457</v>
      </c>
      <c r="H3848">
        <v>2272893</v>
      </c>
      <c r="I3848">
        <v>2331784</v>
      </c>
      <c r="J3848">
        <v>2388101</v>
      </c>
      <c r="K3848">
        <v>2438581</v>
      </c>
      <c r="L3848">
        <v>2487716</v>
      </c>
      <c r="M3848">
        <v>2540412</v>
      </c>
      <c r="N3848">
        <v>2604378</v>
      </c>
      <c r="O3848">
        <v>2684078</v>
      </c>
      <c r="P3848">
        <v>2775418</v>
      </c>
      <c r="Q3848">
        <v>2880866</v>
      </c>
      <c r="R3848">
        <v>2997382</v>
      </c>
      <c r="S3848">
        <v>3119272</v>
      </c>
      <c r="T3848">
        <v>3242031</v>
      </c>
      <c r="U3848">
        <v>3362626</v>
      </c>
      <c r="V3848">
        <v>3485198.9999999995</v>
      </c>
      <c r="W3848">
        <v>3606906.0000000005</v>
      </c>
      <c r="X3848">
        <v>3723540</v>
      </c>
      <c r="Y3848">
        <v>3832418</v>
      </c>
      <c r="Z3848">
        <v>3931468.0000000005</v>
      </c>
      <c r="AA3848">
        <v>4022405.0000000005</v>
      </c>
      <c r="AB3848">
        <v>4108586.0000000005</v>
      </c>
      <c r="AC3848">
        <v>4195324.0000000009</v>
      </c>
      <c r="AD3848">
        <v>4285794</v>
      </c>
      <c r="AE3848" s="21" t="s">
        <v>1</v>
      </c>
    </row>
    <row r="3849" spans="1:31" x14ac:dyDescent="0.2">
      <c r="A3849" s="27" t="s">
        <v>78</v>
      </c>
      <c r="B3849" s="13" t="s">
        <v>78</v>
      </c>
      <c r="C3849" s="14">
        <v>834</v>
      </c>
      <c r="D3849" s="13" t="s">
        <v>472</v>
      </c>
      <c r="E3849" s="13" t="s">
        <v>503</v>
      </c>
      <c r="F3849" s="13" t="s">
        <v>313</v>
      </c>
      <c r="G3849" s="14" t="s">
        <v>338</v>
      </c>
      <c r="H3849">
        <v>1930430.9999999998</v>
      </c>
      <c r="I3849">
        <v>1984655</v>
      </c>
      <c r="J3849">
        <v>2040981</v>
      </c>
      <c r="K3849">
        <v>2097251</v>
      </c>
      <c r="L3849">
        <v>2157713</v>
      </c>
      <c r="M3849">
        <v>2220125</v>
      </c>
      <c r="N3849">
        <v>2281329</v>
      </c>
      <c r="O3849">
        <v>2339935</v>
      </c>
      <c r="P3849">
        <v>2395063</v>
      </c>
      <c r="Q3849">
        <v>2446054</v>
      </c>
      <c r="R3849">
        <v>2498692</v>
      </c>
      <c r="S3849">
        <v>2561767</v>
      </c>
      <c r="T3849">
        <v>2640504.0000000005</v>
      </c>
      <c r="U3849">
        <v>2732087</v>
      </c>
      <c r="V3849">
        <v>2838087.9999999995</v>
      </c>
      <c r="W3849">
        <v>2954698.9999999995</v>
      </c>
      <c r="X3849">
        <v>3075652</v>
      </c>
      <c r="Y3849">
        <v>3196853</v>
      </c>
      <c r="Z3849">
        <v>3318516</v>
      </c>
      <c r="AA3849">
        <v>3441318.9999999995</v>
      </c>
      <c r="AB3849">
        <v>3562248</v>
      </c>
      <c r="AC3849">
        <v>3677620</v>
      </c>
      <c r="AD3849">
        <v>3785423</v>
      </c>
      <c r="AE3849" s="22" t="s">
        <v>1</v>
      </c>
    </row>
    <row r="3850" spans="1:31" x14ac:dyDescent="0.2">
      <c r="A3850" s="25" t="s">
        <v>78</v>
      </c>
      <c r="B3850" s="11" t="s">
        <v>78</v>
      </c>
      <c r="C3850" s="12">
        <v>834</v>
      </c>
      <c r="D3850" s="11" t="s">
        <v>472</v>
      </c>
      <c r="E3850" s="11" t="s">
        <v>504</v>
      </c>
      <c r="F3850" s="11"/>
      <c r="G3850" s="12"/>
      <c r="H3850">
        <v>0</v>
      </c>
      <c r="I3850">
        <v>0</v>
      </c>
      <c r="J3850">
        <v>0</v>
      </c>
      <c r="K3850">
        <v>0</v>
      </c>
      <c r="L3850">
        <v>0</v>
      </c>
      <c r="M3850">
        <v>0</v>
      </c>
      <c r="N3850">
        <v>0</v>
      </c>
      <c r="O3850">
        <v>0</v>
      </c>
      <c r="P3850">
        <v>0</v>
      </c>
      <c r="Q3850">
        <v>0</v>
      </c>
      <c r="R3850">
        <v>0</v>
      </c>
      <c r="S3850">
        <v>0</v>
      </c>
      <c r="T3850">
        <v>0</v>
      </c>
      <c r="U3850">
        <v>0</v>
      </c>
      <c r="V3850">
        <v>0</v>
      </c>
      <c r="W3850">
        <v>0</v>
      </c>
      <c r="X3850">
        <v>0</v>
      </c>
      <c r="Y3850">
        <v>0</v>
      </c>
      <c r="Z3850">
        <v>0</v>
      </c>
      <c r="AA3850">
        <v>0</v>
      </c>
      <c r="AB3850">
        <v>0</v>
      </c>
      <c r="AC3850">
        <v>0</v>
      </c>
      <c r="AD3850">
        <v>0</v>
      </c>
      <c r="AE3850" s="21" t="s">
        <v>1</v>
      </c>
    </row>
    <row r="3851" spans="1:31" x14ac:dyDescent="0.2">
      <c r="A3851" s="27" t="s">
        <v>78</v>
      </c>
      <c r="B3851" s="13" t="s">
        <v>78</v>
      </c>
      <c r="C3851" s="14">
        <v>834</v>
      </c>
      <c r="D3851" s="13" t="s">
        <v>472</v>
      </c>
      <c r="E3851" s="13" t="s">
        <v>505</v>
      </c>
      <c r="F3851" s="13"/>
      <c r="G3851" s="14"/>
      <c r="H3851">
        <v>41853944</v>
      </c>
      <c r="I3851">
        <v>43073830</v>
      </c>
      <c r="J3851">
        <v>44346532</v>
      </c>
      <c r="K3851">
        <v>45673520</v>
      </c>
      <c r="L3851">
        <v>47053033</v>
      </c>
      <c r="M3851">
        <v>48483132</v>
      </c>
      <c r="N3851">
        <v>49960563</v>
      </c>
      <c r="O3851">
        <v>51482638</v>
      </c>
      <c r="P3851">
        <v>53049231</v>
      </c>
      <c r="Q3851">
        <v>54660345</v>
      </c>
      <c r="R3851">
        <v>56313444</v>
      </c>
      <c r="S3851">
        <v>58005461</v>
      </c>
      <c r="T3851">
        <v>59734213</v>
      </c>
      <c r="U3851">
        <v>61498438</v>
      </c>
      <c r="V3851">
        <v>63298542</v>
      </c>
      <c r="W3851">
        <v>65136238</v>
      </c>
      <c r="X3851">
        <v>67014130.000000007</v>
      </c>
      <c r="Y3851">
        <v>68934158</v>
      </c>
      <c r="Z3851">
        <v>70896455</v>
      </c>
      <c r="AA3851">
        <v>72900344</v>
      </c>
      <c r="AB3851">
        <v>74946005</v>
      </c>
      <c r="AC3851">
        <v>77033507</v>
      </c>
      <c r="AD3851">
        <v>79162723</v>
      </c>
      <c r="AE3851" s="22" t="s">
        <v>1</v>
      </c>
    </row>
    <row r="3852" spans="1:31" x14ac:dyDescent="0.2">
      <c r="A3852" s="25" t="s">
        <v>79</v>
      </c>
      <c r="B3852" s="11" t="s">
        <v>79</v>
      </c>
      <c r="C3852" s="12">
        <v>860</v>
      </c>
      <c r="D3852" s="11" t="s">
        <v>79</v>
      </c>
      <c r="E3852" s="11" t="s">
        <v>440</v>
      </c>
      <c r="F3852" s="11" t="s">
        <v>312</v>
      </c>
      <c r="G3852" s="12" t="s">
        <v>319</v>
      </c>
      <c r="H3852" s="205">
        <v>251760</v>
      </c>
      <c r="I3852" s="205">
        <v>259404</v>
      </c>
      <c r="J3852" s="205">
        <v>267481</v>
      </c>
      <c r="K3852" s="205">
        <v>282404</v>
      </c>
      <c r="L3852" s="205">
        <v>298499</v>
      </c>
      <c r="M3852">
        <v>312662</v>
      </c>
      <c r="N3852">
        <v>310087</v>
      </c>
      <c r="O3852">
        <v>318972</v>
      </c>
      <c r="P3852">
        <v>323022</v>
      </c>
      <c r="Q3852">
        <v>325636</v>
      </c>
      <c r="R3852">
        <v>327594</v>
      </c>
      <c r="S3852">
        <v>334481</v>
      </c>
      <c r="T3852">
        <v>334364</v>
      </c>
      <c r="U3852">
        <v>334331</v>
      </c>
      <c r="V3852">
        <v>332715</v>
      </c>
      <c r="W3852">
        <v>329341</v>
      </c>
      <c r="X3852">
        <v>322308</v>
      </c>
      <c r="Y3852">
        <v>316460</v>
      </c>
      <c r="Z3852">
        <v>306804</v>
      </c>
      <c r="AA3852">
        <v>296631</v>
      </c>
      <c r="AB3852">
        <v>287828</v>
      </c>
      <c r="AC3852">
        <v>288767</v>
      </c>
      <c r="AD3852">
        <v>283893</v>
      </c>
      <c r="AE3852" s="21" t="s">
        <v>1</v>
      </c>
    </row>
    <row r="3853" spans="1:31" x14ac:dyDescent="0.2">
      <c r="A3853" s="27" t="s">
        <v>79</v>
      </c>
      <c r="B3853" s="13" t="s">
        <v>79</v>
      </c>
      <c r="C3853" s="14">
        <v>860</v>
      </c>
      <c r="D3853" s="13" t="s">
        <v>79</v>
      </c>
      <c r="E3853" s="13" t="s">
        <v>487</v>
      </c>
      <c r="F3853" s="13" t="s">
        <v>313</v>
      </c>
      <c r="G3853" s="14" t="s">
        <v>319</v>
      </c>
      <c r="H3853" s="205">
        <v>265442</v>
      </c>
      <c r="I3853" s="205">
        <v>272712</v>
      </c>
      <c r="J3853" s="205">
        <v>281780</v>
      </c>
      <c r="K3853" s="205">
        <v>297817</v>
      </c>
      <c r="L3853" s="205">
        <v>315077</v>
      </c>
      <c r="M3853">
        <v>330202</v>
      </c>
      <c r="N3853">
        <v>327087</v>
      </c>
      <c r="O3853">
        <v>336520</v>
      </c>
      <c r="P3853">
        <v>340624</v>
      </c>
      <c r="Q3853">
        <v>343207</v>
      </c>
      <c r="R3853">
        <v>345255</v>
      </c>
      <c r="S3853">
        <v>353606</v>
      </c>
      <c r="T3853">
        <v>353733</v>
      </c>
      <c r="U3853">
        <v>354583</v>
      </c>
      <c r="V3853">
        <v>353747</v>
      </c>
      <c r="W3853">
        <v>350785</v>
      </c>
      <c r="X3853">
        <v>342357</v>
      </c>
      <c r="Y3853">
        <v>336225</v>
      </c>
      <c r="Z3853">
        <v>325504</v>
      </c>
      <c r="AA3853">
        <v>314113</v>
      </c>
      <c r="AB3853">
        <v>304264</v>
      </c>
      <c r="AC3853">
        <v>305826</v>
      </c>
      <c r="AD3853">
        <v>300405</v>
      </c>
      <c r="AE3853" s="22" t="s">
        <v>1</v>
      </c>
    </row>
    <row r="3854" spans="1:31" x14ac:dyDescent="0.2">
      <c r="A3854" s="25" t="s">
        <v>79</v>
      </c>
      <c r="B3854" s="11" t="s">
        <v>79</v>
      </c>
      <c r="C3854" s="12">
        <v>860</v>
      </c>
      <c r="D3854" s="11" t="s">
        <v>79</v>
      </c>
      <c r="E3854" s="11" t="s">
        <v>441</v>
      </c>
      <c r="F3854" s="11" t="s">
        <v>312</v>
      </c>
      <c r="G3854" s="12" t="s">
        <v>355</v>
      </c>
      <c r="H3854" s="205">
        <v>247720</v>
      </c>
      <c r="I3854" s="205">
        <v>250976</v>
      </c>
      <c r="J3854" s="205">
        <v>257012</v>
      </c>
      <c r="K3854" s="205">
        <v>268758</v>
      </c>
      <c r="L3854" s="205">
        <v>283103</v>
      </c>
      <c r="M3854">
        <v>297496</v>
      </c>
      <c r="N3854">
        <v>308591</v>
      </c>
      <c r="O3854">
        <v>312454</v>
      </c>
      <c r="P3854">
        <v>318278</v>
      </c>
      <c r="Q3854">
        <v>322481</v>
      </c>
      <c r="R3854">
        <v>325625</v>
      </c>
      <c r="S3854">
        <v>328648</v>
      </c>
      <c r="T3854">
        <v>332705</v>
      </c>
      <c r="U3854">
        <v>334159</v>
      </c>
      <c r="V3854">
        <v>334172</v>
      </c>
      <c r="W3854">
        <v>332561</v>
      </c>
      <c r="X3854">
        <v>329083</v>
      </c>
      <c r="Y3854">
        <v>323575</v>
      </c>
      <c r="Z3854">
        <v>315571</v>
      </c>
      <c r="AA3854">
        <v>306136</v>
      </c>
      <c r="AB3854">
        <v>296840</v>
      </c>
      <c r="AC3854">
        <v>289683</v>
      </c>
      <c r="AD3854">
        <v>286979</v>
      </c>
      <c r="AE3854" s="21" t="s">
        <v>1</v>
      </c>
    </row>
    <row r="3855" spans="1:31" x14ac:dyDescent="0.2">
      <c r="A3855" s="27" t="s">
        <v>79</v>
      </c>
      <c r="B3855" s="13" t="s">
        <v>79</v>
      </c>
      <c r="C3855" s="14">
        <v>860</v>
      </c>
      <c r="D3855" s="13" t="s">
        <v>79</v>
      </c>
      <c r="E3855" s="13" t="s">
        <v>488</v>
      </c>
      <c r="F3855" s="13" t="s">
        <v>313</v>
      </c>
      <c r="G3855" s="14" t="s">
        <v>355</v>
      </c>
      <c r="H3855" s="205">
        <v>260166</v>
      </c>
      <c r="I3855" s="205">
        <v>264116</v>
      </c>
      <c r="J3855" s="205">
        <v>270346</v>
      </c>
      <c r="K3855" s="205">
        <v>283034</v>
      </c>
      <c r="L3855" s="205">
        <v>298484</v>
      </c>
      <c r="M3855">
        <v>313929</v>
      </c>
      <c r="N3855">
        <v>325746</v>
      </c>
      <c r="O3855">
        <v>329690</v>
      </c>
      <c r="P3855">
        <v>335736</v>
      </c>
      <c r="Q3855">
        <v>339992</v>
      </c>
      <c r="R3855">
        <v>343183</v>
      </c>
      <c r="S3855">
        <v>346491</v>
      </c>
      <c r="T3855">
        <v>351345</v>
      </c>
      <c r="U3855">
        <v>353615</v>
      </c>
      <c r="V3855">
        <v>354465</v>
      </c>
      <c r="W3855">
        <v>353491</v>
      </c>
      <c r="X3855">
        <v>350148</v>
      </c>
      <c r="Y3855">
        <v>343948</v>
      </c>
      <c r="Z3855">
        <v>335182</v>
      </c>
      <c r="AA3855">
        <v>324693</v>
      </c>
      <c r="AB3855">
        <v>314319</v>
      </c>
      <c r="AC3855">
        <v>306406</v>
      </c>
      <c r="AD3855">
        <v>303661</v>
      </c>
      <c r="AE3855" s="22" t="s">
        <v>1</v>
      </c>
    </row>
    <row r="3856" spans="1:31" x14ac:dyDescent="0.2">
      <c r="A3856" s="25" t="s">
        <v>79</v>
      </c>
      <c r="B3856" s="11" t="s">
        <v>79</v>
      </c>
      <c r="C3856" s="12">
        <v>860</v>
      </c>
      <c r="D3856" s="11" t="s">
        <v>79</v>
      </c>
      <c r="E3856" s="11" t="s">
        <v>442</v>
      </c>
      <c r="F3856" s="11" t="s">
        <v>312</v>
      </c>
      <c r="G3856" s="12" t="s">
        <v>317</v>
      </c>
      <c r="H3856" s="205">
        <v>246834</v>
      </c>
      <c r="I3856" s="205">
        <v>247274</v>
      </c>
      <c r="J3856" s="205">
        <v>250298</v>
      </c>
      <c r="K3856" s="205">
        <v>258528.00000000003</v>
      </c>
      <c r="L3856" s="205">
        <v>270423</v>
      </c>
      <c r="M3856">
        <v>283982</v>
      </c>
      <c r="N3856">
        <v>296419</v>
      </c>
      <c r="O3856">
        <v>304356</v>
      </c>
      <c r="P3856">
        <v>311722</v>
      </c>
      <c r="Q3856">
        <v>317425</v>
      </c>
      <c r="R3856">
        <v>321811</v>
      </c>
      <c r="S3856">
        <v>325602</v>
      </c>
      <c r="T3856">
        <v>329739</v>
      </c>
      <c r="U3856">
        <v>332531</v>
      </c>
      <c r="V3856">
        <v>334028</v>
      </c>
      <c r="W3856">
        <v>334042</v>
      </c>
      <c r="X3856">
        <v>332319</v>
      </c>
      <c r="Y3856">
        <v>328689</v>
      </c>
      <c r="Z3856">
        <v>322613</v>
      </c>
      <c r="AA3856">
        <v>314405</v>
      </c>
      <c r="AB3856">
        <v>305319</v>
      </c>
      <c r="AC3856">
        <v>297041</v>
      </c>
      <c r="AD3856">
        <v>291570</v>
      </c>
      <c r="AE3856" s="21" t="s">
        <v>1</v>
      </c>
    </row>
    <row r="3857" spans="1:31" x14ac:dyDescent="0.2">
      <c r="A3857" s="27" t="s">
        <v>79</v>
      </c>
      <c r="B3857" s="13" t="s">
        <v>79</v>
      </c>
      <c r="C3857" s="14">
        <v>860</v>
      </c>
      <c r="D3857" s="13" t="s">
        <v>79</v>
      </c>
      <c r="E3857" s="13" t="s">
        <v>489</v>
      </c>
      <c r="F3857" s="13" t="s">
        <v>313</v>
      </c>
      <c r="G3857" s="14" t="s">
        <v>317</v>
      </c>
      <c r="H3857" s="205">
        <v>258511.00000000003</v>
      </c>
      <c r="I3857" s="205">
        <v>259548</v>
      </c>
      <c r="J3857" s="205">
        <v>262911</v>
      </c>
      <c r="K3857" s="205">
        <v>271873</v>
      </c>
      <c r="L3857" s="205">
        <v>284752</v>
      </c>
      <c r="M3857">
        <v>299368</v>
      </c>
      <c r="N3857">
        <v>312700</v>
      </c>
      <c r="O3857">
        <v>321095</v>
      </c>
      <c r="P3857">
        <v>328859</v>
      </c>
      <c r="Q3857">
        <v>334733</v>
      </c>
      <c r="R3857">
        <v>339186</v>
      </c>
      <c r="S3857">
        <v>343141</v>
      </c>
      <c r="T3857">
        <v>347773</v>
      </c>
      <c r="U3857">
        <v>351279</v>
      </c>
      <c r="V3857">
        <v>353607</v>
      </c>
      <c r="W3857">
        <v>354388</v>
      </c>
      <c r="X3857">
        <v>353114</v>
      </c>
      <c r="Y3857">
        <v>349329</v>
      </c>
      <c r="Z3857">
        <v>342820</v>
      </c>
      <c r="AA3857">
        <v>333788</v>
      </c>
      <c r="AB3857">
        <v>323695</v>
      </c>
      <c r="AC3857">
        <v>314519</v>
      </c>
      <c r="AD3857">
        <v>308595</v>
      </c>
      <c r="AE3857" s="22" t="s">
        <v>1</v>
      </c>
    </row>
    <row r="3858" spans="1:31" x14ac:dyDescent="0.2">
      <c r="A3858" s="25" t="s">
        <v>79</v>
      </c>
      <c r="B3858" s="11" t="s">
        <v>79</v>
      </c>
      <c r="C3858" s="12">
        <v>860</v>
      </c>
      <c r="D3858" s="11" t="s">
        <v>79</v>
      </c>
      <c r="E3858" s="11" t="s">
        <v>443</v>
      </c>
      <c r="F3858" s="11" t="s">
        <v>312</v>
      </c>
      <c r="G3858" s="12" t="s">
        <v>356</v>
      </c>
      <c r="H3858" s="205">
        <v>248663</v>
      </c>
      <c r="I3858" s="205">
        <v>246620</v>
      </c>
      <c r="J3858" s="205">
        <v>246934</v>
      </c>
      <c r="K3858" s="205">
        <v>251310</v>
      </c>
      <c r="L3858" s="205">
        <v>260418</v>
      </c>
      <c r="M3858">
        <v>272260</v>
      </c>
      <c r="N3858">
        <v>284792</v>
      </c>
      <c r="O3858">
        <v>295187</v>
      </c>
      <c r="P3858">
        <v>303864</v>
      </c>
      <c r="Q3858">
        <v>310835</v>
      </c>
      <c r="R3858">
        <v>316447</v>
      </c>
      <c r="S3858">
        <v>321131</v>
      </c>
      <c r="T3858">
        <v>325615</v>
      </c>
      <c r="U3858">
        <v>329599</v>
      </c>
      <c r="V3858">
        <v>332430</v>
      </c>
      <c r="W3858">
        <v>333926</v>
      </c>
      <c r="X3858">
        <v>333822</v>
      </c>
      <c r="Y3858">
        <v>331939</v>
      </c>
      <c r="Z3858">
        <v>328069</v>
      </c>
      <c r="AA3858">
        <v>321366</v>
      </c>
      <c r="AB3858">
        <v>313087</v>
      </c>
      <c r="AC3858">
        <v>304496</v>
      </c>
      <c r="AD3858">
        <v>297277</v>
      </c>
      <c r="AE3858" s="21" t="s">
        <v>1</v>
      </c>
    </row>
    <row r="3859" spans="1:31" x14ac:dyDescent="0.2">
      <c r="A3859" s="27" t="s">
        <v>79</v>
      </c>
      <c r="B3859" s="13" t="s">
        <v>79</v>
      </c>
      <c r="C3859" s="14">
        <v>860</v>
      </c>
      <c r="D3859" s="13" t="s">
        <v>79</v>
      </c>
      <c r="E3859" s="13" t="s">
        <v>490</v>
      </c>
      <c r="F3859" s="13" t="s">
        <v>313</v>
      </c>
      <c r="G3859" s="14" t="s">
        <v>356</v>
      </c>
      <c r="H3859" s="205">
        <v>259978</v>
      </c>
      <c r="I3859" s="205">
        <v>258362.00000000003</v>
      </c>
      <c r="J3859" s="205">
        <v>259048</v>
      </c>
      <c r="K3859" s="205">
        <v>263911</v>
      </c>
      <c r="L3859" s="205">
        <v>273846</v>
      </c>
      <c r="M3859">
        <v>286678</v>
      </c>
      <c r="N3859">
        <v>300178</v>
      </c>
      <c r="O3859">
        <v>311285</v>
      </c>
      <c r="P3859">
        <v>320545</v>
      </c>
      <c r="Q3859">
        <v>327814</v>
      </c>
      <c r="R3859">
        <v>333561</v>
      </c>
      <c r="S3859">
        <v>338364</v>
      </c>
      <c r="T3859">
        <v>343145</v>
      </c>
      <c r="U3859">
        <v>347704</v>
      </c>
      <c r="V3859">
        <v>351322</v>
      </c>
      <c r="W3859">
        <v>353639</v>
      </c>
      <c r="X3859">
        <v>354191</v>
      </c>
      <c r="Y3859">
        <v>352554</v>
      </c>
      <c r="Z3859">
        <v>348606</v>
      </c>
      <c r="AA3859">
        <v>341334</v>
      </c>
      <c r="AB3859">
        <v>332202</v>
      </c>
      <c r="AC3859">
        <v>322692</v>
      </c>
      <c r="AD3859">
        <v>314767</v>
      </c>
      <c r="AE3859" s="22" t="s">
        <v>1</v>
      </c>
    </row>
    <row r="3860" spans="1:31" x14ac:dyDescent="0.2">
      <c r="A3860" s="25" t="s">
        <v>79</v>
      </c>
      <c r="B3860" s="11" t="s">
        <v>79</v>
      </c>
      <c r="C3860" s="12">
        <v>860</v>
      </c>
      <c r="D3860" s="11" t="s">
        <v>79</v>
      </c>
      <c r="E3860" s="11" t="s">
        <v>444</v>
      </c>
      <c r="F3860" s="11" t="s">
        <v>312</v>
      </c>
      <c r="G3860" s="12" t="s">
        <v>327</v>
      </c>
      <c r="H3860" s="205">
        <v>252771</v>
      </c>
      <c r="I3860" s="205">
        <v>248591</v>
      </c>
      <c r="J3860" s="205">
        <v>246512</v>
      </c>
      <c r="K3860" s="205">
        <v>246699</v>
      </c>
      <c r="L3860" s="205">
        <v>252685</v>
      </c>
      <c r="M3860">
        <v>262474</v>
      </c>
      <c r="N3860">
        <v>274033</v>
      </c>
      <c r="O3860">
        <v>285453</v>
      </c>
      <c r="P3860">
        <v>295213</v>
      </c>
      <c r="Q3860">
        <v>303221</v>
      </c>
      <c r="R3860">
        <v>309825</v>
      </c>
      <c r="S3860">
        <v>315458</v>
      </c>
      <c r="T3860">
        <v>320487</v>
      </c>
      <c r="U3860">
        <v>325515</v>
      </c>
      <c r="V3860">
        <v>329532</v>
      </c>
      <c r="W3860">
        <v>332358</v>
      </c>
      <c r="X3860">
        <v>333734</v>
      </c>
      <c r="Y3860">
        <v>333465</v>
      </c>
      <c r="Z3860">
        <v>332080</v>
      </c>
      <c r="AA3860">
        <v>327160</v>
      </c>
      <c r="AB3860">
        <v>319965</v>
      </c>
      <c r="AC3860">
        <v>311763</v>
      </c>
      <c r="AD3860">
        <v>303709</v>
      </c>
      <c r="AE3860" s="21" t="s">
        <v>1</v>
      </c>
    </row>
    <row r="3861" spans="1:31" x14ac:dyDescent="0.2">
      <c r="A3861" s="27" t="s">
        <v>79</v>
      </c>
      <c r="B3861" s="13" t="s">
        <v>79</v>
      </c>
      <c r="C3861" s="14">
        <v>860</v>
      </c>
      <c r="D3861" s="13" t="s">
        <v>79</v>
      </c>
      <c r="E3861" s="13" t="s">
        <v>491</v>
      </c>
      <c r="F3861" s="13" t="s">
        <v>313</v>
      </c>
      <c r="G3861" s="14" t="s">
        <v>327</v>
      </c>
      <c r="H3861" s="205">
        <v>264068</v>
      </c>
      <c r="I3861" s="205">
        <v>260096</v>
      </c>
      <c r="J3861" s="205">
        <v>258329.99999999997</v>
      </c>
      <c r="K3861" s="205">
        <v>258725.00000000003</v>
      </c>
      <c r="L3861" s="205">
        <v>265345</v>
      </c>
      <c r="M3861">
        <v>276019</v>
      </c>
      <c r="N3861">
        <v>288535</v>
      </c>
      <c r="O3861">
        <v>300810</v>
      </c>
      <c r="P3861">
        <v>311347</v>
      </c>
      <c r="Q3861">
        <v>319787</v>
      </c>
      <c r="R3861">
        <v>326602</v>
      </c>
      <c r="S3861">
        <v>332371</v>
      </c>
      <c r="T3861">
        <v>337587</v>
      </c>
      <c r="U3861">
        <v>343019</v>
      </c>
      <c r="V3861">
        <v>347743</v>
      </c>
      <c r="W3861">
        <v>351407</v>
      </c>
      <c r="X3861">
        <v>353552</v>
      </c>
      <c r="Y3861">
        <v>353810</v>
      </c>
      <c r="Z3861">
        <v>352728</v>
      </c>
      <c r="AA3861">
        <v>347520</v>
      </c>
      <c r="AB3861">
        <v>339652</v>
      </c>
      <c r="AC3861">
        <v>330612</v>
      </c>
      <c r="AD3861">
        <v>321740</v>
      </c>
      <c r="AE3861" s="22" t="s">
        <v>1</v>
      </c>
    </row>
    <row r="3862" spans="1:31" x14ac:dyDescent="0.2">
      <c r="A3862" s="25" t="s">
        <v>79</v>
      </c>
      <c r="B3862" s="11" t="s">
        <v>79</v>
      </c>
      <c r="C3862" s="12">
        <v>860</v>
      </c>
      <c r="D3862" s="11" t="s">
        <v>79</v>
      </c>
      <c r="E3862" s="11" t="s">
        <v>445</v>
      </c>
      <c r="F3862" s="11" t="s">
        <v>312</v>
      </c>
      <c r="G3862" s="12" t="s">
        <v>320</v>
      </c>
      <c r="H3862" s="205">
        <v>258680</v>
      </c>
      <c r="I3862" s="205">
        <v>252764</v>
      </c>
      <c r="J3862" s="205">
        <v>248624</v>
      </c>
      <c r="K3862" s="205">
        <v>245374</v>
      </c>
      <c r="L3862" s="205">
        <v>246821</v>
      </c>
      <c r="M3862">
        <v>254221</v>
      </c>
      <c r="N3862">
        <v>264468</v>
      </c>
      <c r="O3862">
        <v>275663</v>
      </c>
      <c r="P3862">
        <v>285844</v>
      </c>
      <c r="Q3862">
        <v>295094</v>
      </c>
      <c r="R3862">
        <v>302458</v>
      </c>
      <c r="S3862">
        <v>308804</v>
      </c>
      <c r="T3862">
        <v>314505</v>
      </c>
      <c r="U3862">
        <v>320410</v>
      </c>
      <c r="V3862">
        <v>325487</v>
      </c>
      <c r="W3862">
        <v>329493</v>
      </c>
      <c r="X3862">
        <v>332197</v>
      </c>
      <c r="Y3862">
        <v>333405</v>
      </c>
      <c r="Z3862">
        <v>334142</v>
      </c>
      <c r="AA3862">
        <v>331929</v>
      </c>
      <c r="AB3862">
        <v>326094</v>
      </c>
      <c r="AC3862">
        <v>318557</v>
      </c>
      <c r="AD3862">
        <v>310476</v>
      </c>
      <c r="AE3862" s="21" t="s">
        <v>1</v>
      </c>
    </row>
    <row r="3863" spans="1:31" x14ac:dyDescent="0.2">
      <c r="A3863" s="27" t="s">
        <v>79</v>
      </c>
      <c r="B3863" s="13" t="s">
        <v>79</v>
      </c>
      <c r="C3863" s="14">
        <v>860</v>
      </c>
      <c r="D3863" s="13" t="s">
        <v>79</v>
      </c>
      <c r="E3863" s="13" t="s">
        <v>492</v>
      </c>
      <c r="F3863" s="13" t="s">
        <v>313</v>
      </c>
      <c r="G3863" s="14" t="s">
        <v>320</v>
      </c>
      <c r="H3863" s="205">
        <v>270184</v>
      </c>
      <c r="I3863" s="205">
        <v>264287</v>
      </c>
      <c r="J3863" s="205">
        <v>260332</v>
      </c>
      <c r="K3863" s="205">
        <v>257045.00000000003</v>
      </c>
      <c r="L3863" s="205">
        <v>258827.99999999997</v>
      </c>
      <c r="M3863">
        <v>266972</v>
      </c>
      <c r="N3863">
        <v>278126</v>
      </c>
      <c r="O3863">
        <v>290222</v>
      </c>
      <c r="P3863">
        <v>301298</v>
      </c>
      <c r="Q3863">
        <v>311207</v>
      </c>
      <c r="R3863">
        <v>318866</v>
      </c>
      <c r="S3863">
        <v>325374</v>
      </c>
      <c r="T3863">
        <v>331227</v>
      </c>
      <c r="U3863">
        <v>337411</v>
      </c>
      <c r="V3863">
        <v>343000</v>
      </c>
      <c r="W3863">
        <v>347823</v>
      </c>
      <c r="X3863">
        <v>351372</v>
      </c>
      <c r="Y3863">
        <v>353281</v>
      </c>
      <c r="Z3863">
        <v>354614</v>
      </c>
      <c r="AA3863">
        <v>352535</v>
      </c>
      <c r="AB3863">
        <v>346234</v>
      </c>
      <c r="AC3863">
        <v>337964</v>
      </c>
      <c r="AD3863">
        <v>329074</v>
      </c>
      <c r="AE3863" s="22" t="s">
        <v>1</v>
      </c>
    </row>
    <row r="3864" spans="1:31" x14ac:dyDescent="0.2">
      <c r="A3864" s="25" t="s">
        <v>79</v>
      </c>
      <c r="B3864" s="11" t="s">
        <v>79</v>
      </c>
      <c r="C3864" s="12">
        <v>860</v>
      </c>
      <c r="D3864" s="11" t="s">
        <v>79</v>
      </c>
      <c r="E3864" s="11" t="s">
        <v>446</v>
      </c>
      <c r="F3864" s="11" t="s">
        <v>312</v>
      </c>
      <c r="G3864" s="12" t="s">
        <v>326</v>
      </c>
      <c r="H3864" s="205">
        <v>265916</v>
      </c>
      <c r="I3864" s="205">
        <v>258666</v>
      </c>
      <c r="J3864" s="205">
        <v>252865</v>
      </c>
      <c r="K3864" s="205">
        <v>247475</v>
      </c>
      <c r="L3864" s="205">
        <v>244594</v>
      </c>
      <c r="M3864">
        <v>247100</v>
      </c>
      <c r="N3864">
        <v>255696</v>
      </c>
      <c r="O3864">
        <v>266324</v>
      </c>
      <c r="P3864">
        <v>276046</v>
      </c>
      <c r="Q3864">
        <v>286093</v>
      </c>
      <c r="R3864">
        <v>294857</v>
      </c>
      <c r="S3864">
        <v>301684</v>
      </c>
      <c r="T3864">
        <v>307819</v>
      </c>
      <c r="U3864">
        <v>314424</v>
      </c>
      <c r="V3864">
        <v>320403</v>
      </c>
      <c r="W3864">
        <v>325486</v>
      </c>
      <c r="X3864">
        <v>329366</v>
      </c>
      <c r="Y3864">
        <v>331898</v>
      </c>
      <c r="Z3864">
        <v>334076</v>
      </c>
      <c r="AA3864">
        <v>334527</v>
      </c>
      <c r="AB3864">
        <v>331618</v>
      </c>
      <c r="AC3864">
        <v>325021</v>
      </c>
      <c r="AD3864">
        <v>317187</v>
      </c>
      <c r="AE3864" s="21" t="s">
        <v>1</v>
      </c>
    </row>
    <row r="3865" spans="1:31" x14ac:dyDescent="0.2">
      <c r="A3865" s="27" t="s">
        <v>79</v>
      </c>
      <c r="B3865" s="13" t="s">
        <v>79</v>
      </c>
      <c r="C3865" s="14">
        <v>860</v>
      </c>
      <c r="D3865" s="13" t="s">
        <v>79</v>
      </c>
      <c r="E3865" s="13" t="s">
        <v>493</v>
      </c>
      <c r="F3865" s="13" t="s">
        <v>313</v>
      </c>
      <c r="G3865" s="14" t="s">
        <v>326</v>
      </c>
      <c r="H3865" s="205">
        <v>277731</v>
      </c>
      <c r="I3865" s="205">
        <v>270343</v>
      </c>
      <c r="J3865" s="205">
        <v>264627</v>
      </c>
      <c r="K3865" s="205">
        <v>259026</v>
      </c>
      <c r="L3865" s="205">
        <v>256184.00000000003</v>
      </c>
      <c r="M3865">
        <v>259120</v>
      </c>
      <c r="N3865">
        <v>268535</v>
      </c>
      <c r="O3865">
        <v>280069</v>
      </c>
      <c r="P3865">
        <v>290693</v>
      </c>
      <c r="Q3865">
        <v>301591</v>
      </c>
      <c r="R3865">
        <v>310909</v>
      </c>
      <c r="S3865">
        <v>317929</v>
      </c>
      <c r="T3865">
        <v>324190</v>
      </c>
      <c r="U3865">
        <v>331040</v>
      </c>
      <c r="V3865">
        <v>337341</v>
      </c>
      <c r="W3865">
        <v>343020</v>
      </c>
      <c r="X3865">
        <v>347784</v>
      </c>
      <c r="Y3865">
        <v>351154</v>
      </c>
      <c r="Z3865">
        <v>354070</v>
      </c>
      <c r="AA3865">
        <v>355049</v>
      </c>
      <c r="AB3865">
        <v>352139</v>
      </c>
      <c r="AC3865">
        <v>344942</v>
      </c>
      <c r="AD3865">
        <v>336331</v>
      </c>
      <c r="AE3865" s="22" t="s">
        <v>1</v>
      </c>
    </row>
    <row r="3866" spans="1:31" x14ac:dyDescent="0.2">
      <c r="A3866" s="25" t="s">
        <v>79</v>
      </c>
      <c r="B3866" s="11" t="s">
        <v>79</v>
      </c>
      <c r="C3866" s="12">
        <v>860</v>
      </c>
      <c r="D3866" s="11" t="s">
        <v>79</v>
      </c>
      <c r="E3866" s="11" t="s">
        <v>447</v>
      </c>
      <c r="F3866" s="11" t="s">
        <v>312</v>
      </c>
      <c r="G3866" s="12" t="s">
        <v>318</v>
      </c>
      <c r="H3866" s="205">
        <v>274232</v>
      </c>
      <c r="I3866" s="205">
        <v>265825</v>
      </c>
      <c r="J3866" s="205">
        <v>258762.99999999997</v>
      </c>
      <c r="K3866" s="205">
        <v>252235</v>
      </c>
      <c r="L3866" s="205">
        <v>246687</v>
      </c>
      <c r="M3866">
        <v>243968</v>
      </c>
      <c r="N3866">
        <v>247318</v>
      </c>
      <c r="O3866">
        <v>257038</v>
      </c>
      <c r="P3866">
        <v>266474</v>
      </c>
      <c r="Q3866">
        <v>276292</v>
      </c>
      <c r="R3866">
        <v>286228</v>
      </c>
      <c r="S3866">
        <v>294610</v>
      </c>
      <c r="T3866">
        <v>300945</v>
      </c>
      <c r="U3866">
        <v>307717</v>
      </c>
      <c r="V3866">
        <v>314412</v>
      </c>
      <c r="W3866">
        <v>320424</v>
      </c>
      <c r="X3866">
        <v>325399</v>
      </c>
      <c r="Y3866">
        <v>329103</v>
      </c>
      <c r="Z3866">
        <v>332234</v>
      </c>
      <c r="AA3866">
        <v>334454</v>
      </c>
      <c r="AB3866">
        <v>334751</v>
      </c>
      <c r="AC3866">
        <v>331299</v>
      </c>
      <c r="AD3866">
        <v>323987</v>
      </c>
      <c r="AE3866" s="21" t="s">
        <v>1</v>
      </c>
    </row>
    <row r="3867" spans="1:31" x14ac:dyDescent="0.2">
      <c r="A3867" s="27" t="s">
        <v>79</v>
      </c>
      <c r="B3867" s="13" t="s">
        <v>79</v>
      </c>
      <c r="C3867" s="14">
        <v>860</v>
      </c>
      <c r="D3867" s="13" t="s">
        <v>79</v>
      </c>
      <c r="E3867" s="13" t="s">
        <v>494</v>
      </c>
      <c r="F3867" s="13" t="s">
        <v>313</v>
      </c>
      <c r="G3867" s="14" t="s">
        <v>318</v>
      </c>
      <c r="H3867" s="205">
        <v>286694</v>
      </c>
      <c r="I3867" s="205">
        <v>277671</v>
      </c>
      <c r="J3867" s="205">
        <v>270625</v>
      </c>
      <c r="K3867" s="205">
        <v>263859</v>
      </c>
      <c r="L3867" s="205">
        <v>258147</v>
      </c>
      <c r="M3867">
        <v>255509</v>
      </c>
      <c r="N3867">
        <v>259346</v>
      </c>
      <c r="O3867">
        <v>269939</v>
      </c>
      <c r="P3867">
        <v>280255</v>
      </c>
      <c r="Q3867">
        <v>290976</v>
      </c>
      <c r="R3867">
        <v>301731</v>
      </c>
      <c r="S3867">
        <v>310594</v>
      </c>
      <c r="T3867">
        <v>317036</v>
      </c>
      <c r="U3867">
        <v>324013</v>
      </c>
      <c r="V3867">
        <v>330956</v>
      </c>
      <c r="W3867">
        <v>337309</v>
      </c>
      <c r="X3867">
        <v>342924</v>
      </c>
      <c r="Y3867">
        <v>347565</v>
      </c>
      <c r="Z3867">
        <v>351538</v>
      </c>
      <c r="AA3867">
        <v>354491</v>
      </c>
      <c r="AB3867">
        <v>355281</v>
      </c>
      <c r="AC3867">
        <v>351737</v>
      </c>
      <c r="AD3867">
        <v>343705</v>
      </c>
      <c r="AE3867" s="22" t="s">
        <v>1</v>
      </c>
    </row>
    <row r="3868" spans="1:31" x14ac:dyDescent="0.2">
      <c r="A3868" s="25" t="s">
        <v>79</v>
      </c>
      <c r="B3868" s="11" t="s">
        <v>79</v>
      </c>
      <c r="C3868" s="12">
        <v>860</v>
      </c>
      <c r="D3868" s="11" t="s">
        <v>79</v>
      </c>
      <c r="E3868" s="11" t="s">
        <v>448</v>
      </c>
      <c r="F3868" s="11" t="s">
        <v>312</v>
      </c>
      <c r="G3868" s="12" t="s">
        <v>333</v>
      </c>
      <c r="H3868" s="205">
        <v>283266</v>
      </c>
      <c r="I3868" s="205">
        <v>274072</v>
      </c>
      <c r="J3868" s="205">
        <v>265847</v>
      </c>
      <c r="K3868" s="205">
        <v>258281</v>
      </c>
      <c r="L3868" s="205">
        <v>251972</v>
      </c>
      <c r="M3868">
        <v>246053</v>
      </c>
      <c r="N3868">
        <v>243281</v>
      </c>
      <c r="O3868">
        <v>247407</v>
      </c>
      <c r="P3868">
        <v>257095.00000000003</v>
      </c>
      <c r="Q3868">
        <v>266493</v>
      </c>
      <c r="R3868">
        <v>276428</v>
      </c>
      <c r="S3868">
        <v>286353</v>
      </c>
      <c r="T3868">
        <v>294396</v>
      </c>
      <c r="U3868">
        <v>300823</v>
      </c>
      <c r="V3868">
        <v>307682</v>
      </c>
      <c r="W3868">
        <v>314427</v>
      </c>
      <c r="X3868">
        <v>320360</v>
      </c>
      <c r="Y3868">
        <v>325177</v>
      </c>
      <c r="Z3868">
        <v>329313</v>
      </c>
      <c r="AA3868">
        <v>332279</v>
      </c>
      <c r="AB3868">
        <v>334671</v>
      </c>
      <c r="AC3868">
        <v>334966</v>
      </c>
      <c r="AD3868">
        <v>331020</v>
      </c>
      <c r="AE3868" s="21" t="s">
        <v>1</v>
      </c>
    </row>
    <row r="3869" spans="1:31" x14ac:dyDescent="0.2">
      <c r="A3869" s="27" t="s">
        <v>79</v>
      </c>
      <c r="B3869" s="13" t="s">
        <v>79</v>
      </c>
      <c r="C3869" s="14">
        <v>860</v>
      </c>
      <c r="D3869" s="13" t="s">
        <v>79</v>
      </c>
      <c r="E3869" s="13" t="s">
        <v>495</v>
      </c>
      <c r="F3869" s="13" t="s">
        <v>313</v>
      </c>
      <c r="G3869" s="14" t="s">
        <v>333</v>
      </c>
      <c r="H3869" s="205">
        <v>296771</v>
      </c>
      <c r="I3869" s="205">
        <v>286457</v>
      </c>
      <c r="J3869" s="205">
        <v>277738</v>
      </c>
      <c r="K3869" s="205">
        <v>269997</v>
      </c>
      <c r="L3869" s="205">
        <v>263526</v>
      </c>
      <c r="M3869">
        <v>257454.99999999997</v>
      </c>
      <c r="N3869">
        <v>254768</v>
      </c>
      <c r="O3869">
        <v>259418.99999999997</v>
      </c>
      <c r="P3869">
        <v>270005</v>
      </c>
      <c r="Q3869">
        <v>280259</v>
      </c>
      <c r="R3869">
        <v>291110</v>
      </c>
      <c r="S3869">
        <v>301854</v>
      </c>
      <c r="T3869">
        <v>310322</v>
      </c>
      <c r="U3869">
        <v>316841</v>
      </c>
      <c r="V3869">
        <v>323938</v>
      </c>
      <c r="W3869">
        <v>330911</v>
      </c>
      <c r="X3869">
        <v>337163</v>
      </c>
      <c r="Y3869">
        <v>342649</v>
      </c>
      <c r="Z3869">
        <v>347789</v>
      </c>
      <c r="AA3869">
        <v>351557</v>
      </c>
      <c r="AB3869">
        <v>354709</v>
      </c>
      <c r="AC3869">
        <v>355504</v>
      </c>
      <c r="AD3869">
        <v>351389</v>
      </c>
      <c r="AE3869" s="22" t="s">
        <v>1</v>
      </c>
    </row>
    <row r="3870" spans="1:31" x14ac:dyDescent="0.2">
      <c r="A3870" s="25" t="s">
        <v>79</v>
      </c>
      <c r="B3870" s="11" t="s">
        <v>79</v>
      </c>
      <c r="C3870" s="12">
        <v>860</v>
      </c>
      <c r="D3870" s="11" t="s">
        <v>79</v>
      </c>
      <c r="E3870" s="11" t="s">
        <v>449</v>
      </c>
      <c r="F3870" s="11" t="s">
        <v>312</v>
      </c>
      <c r="G3870" s="12" t="s">
        <v>340</v>
      </c>
      <c r="H3870" s="205">
        <v>292465</v>
      </c>
      <c r="I3870" s="205">
        <v>283088</v>
      </c>
      <c r="J3870" s="205">
        <v>274030</v>
      </c>
      <c r="K3870" s="205">
        <v>265324</v>
      </c>
      <c r="L3870" s="205">
        <v>258173.99999999997</v>
      </c>
      <c r="M3870">
        <v>251868</v>
      </c>
      <c r="N3870">
        <v>245358</v>
      </c>
      <c r="O3870">
        <v>242466</v>
      </c>
      <c r="P3870">
        <v>247437</v>
      </c>
      <c r="Q3870">
        <v>257024.99999999997</v>
      </c>
      <c r="R3870">
        <v>266405</v>
      </c>
      <c r="S3870">
        <v>276554</v>
      </c>
      <c r="T3870">
        <v>286510</v>
      </c>
      <c r="U3870">
        <v>294253</v>
      </c>
      <c r="V3870">
        <v>300767</v>
      </c>
      <c r="W3870">
        <v>307673</v>
      </c>
      <c r="X3870">
        <v>314358</v>
      </c>
      <c r="Y3870">
        <v>320163</v>
      </c>
      <c r="Z3870">
        <v>325363</v>
      </c>
      <c r="AA3870">
        <v>329233</v>
      </c>
      <c r="AB3870">
        <v>332163</v>
      </c>
      <c r="AC3870">
        <v>334879</v>
      </c>
      <c r="AD3870">
        <v>335220</v>
      </c>
      <c r="AE3870" s="21" t="s">
        <v>1</v>
      </c>
    </row>
    <row r="3871" spans="1:31" x14ac:dyDescent="0.2">
      <c r="A3871" s="27" t="s">
        <v>79</v>
      </c>
      <c r="B3871" s="13" t="s">
        <v>79</v>
      </c>
      <c r="C3871" s="14">
        <v>860</v>
      </c>
      <c r="D3871" s="13" t="s">
        <v>79</v>
      </c>
      <c r="E3871" s="13" t="s">
        <v>496</v>
      </c>
      <c r="F3871" s="13" t="s">
        <v>313</v>
      </c>
      <c r="G3871" s="14" t="s">
        <v>340</v>
      </c>
      <c r="H3871" s="205">
        <v>307169</v>
      </c>
      <c r="I3871" s="205">
        <v>296497</v>
      </c>
      <c r="J3871" s="205">
        <v>286350</v>
      </c>
      <c r="K3871" s="205">
        <v>277046</v>
      </c>
      <c r="L3871" s="205">
        <v>269813</v>
      </c>
      <c r="M3871">
        <v>263385</v>
      </c>
      <c r="N3871">
        <v>256697</v>
      </c>
      <c r="O3871">
        <v>253876</v>
      </c>
      <c r="P3871">
        <v>259442.99999999997</v>
      </c>
      <c r="Q3871">
        <v>269895</v>
      </c>
      <c r="R3871">
        <v>280121</v>
      </c>
      <c r="S3871">
        <v>291230</v>
      </c>
      <c r="T3871">
        <v>302018</v>
      </c>
      <c r="U3871">
        <v>310092</v>
      </c>
      <c r="V3871">
        <v>316746</v>
      </c>
      <c r="W3871">
        <v>323900</v>
      </c>
      <c r="X3871">
        <v>330753</v>
      </c>
      <c r="Y3871">
        <v>336841</v>
      </c>
      <c r="Z3871">
        <v>342834</v>
      </c>
      <c r="AA3871">
        <v>347652</v>
      </c>
      <c r="AB3871">
        <v>351374</v>
      </c>
      <c r="AC3871">
        <v>354918</v>
      </c>
      <c r="AD3871">
        <v>355783</v>
      </c>
      <c r="AE3871" s="22" t="s">
        <v>1</v>
      </c>
    </row>
    <row r="3872" spans="1:31" x14ac:dyDescent="0.2">
      <c r="A3872" s="25" t="s">
        <v>79</v>
      </c>
      <c r="B3872" s="11" t="s">
        <v>79</v>
      </c>
      <c r="C3872" s="12">
        <v>860</v>
      </c>
      <c r="D3872" s="11" t="s">
        <v>79</v>
      </c>
      <c r="E3872" s="11" t="s">
        <v>450</v>
      </c>
      <c r="F3872" s="11" t="s">
        <v>312</v>
      </c>
      <c r="G3872" s="12" t="s">
        <v>329</v>
      </c>
      <c r="H3872" s="205">
        <v>301712</v>
      </c>
      <c r="I3872" s="205">
        <v>292296</v>
      </c>
      <c r="J3872" s="205">
        <v>283030</v>
      </c>
      <c r="K3872" s="205">
        <v>273462</v>
      </c>
      <c r="L3872" s="205">
        <v>265186</v>
      </c>
      <c r="M3872">
        <v>258230.00000000003</v>
      </c>
      <c r="N3872">
        <v>251701</v>
      </c>
      <c r="O3872">
        <v>244534</v>
      </c>
      <c r="P3872">
        <v>242472</v>
      </c>
      <c r="Q3872">
        <v>247346</v>
      </c>
      <c r="R3872">
        <v>256853</v>
      </c>
      <c r="S3872">
        <v>266309</v>
      </c>
      <c r="T3872">
        <v>276712</v>
      </c>
      <c r="U3872">
        <v>286347</v>
      </c>
      <c r="V3872">
        <v>294175</v>
      </c>
      <c r="W3872">
        <v>300737</v>
      </c>
      <c r="X3872">
        <v>307583</v>
      </c>
      <c r="Y3872">
        <v>314160</v>
      </c>
      <c r="Z3872">
        <v>320323</v>
      </c>
      <c r="AA3872">
        <v>325263</v>
      </c>
      <c r="AB3872">
        <v>328995</v>
      </c>
      <c r="AC3872">
        <v>332040</v>
      </c>
      <c r="AD3872">
        <v>335127</v>
      </c>
      <c r="AE3872" s="21" t="s">
        <v>1</v>
      </c>
    </row>
    <row r="3873" spans="1:31" x14ac:dyDescent="0.2">
      <c r="A3873" s="27" t="s">
        <v>79</v>
      </c>
      <c r="B3873" s="13" t="s">
        <v>79</v>
      </c>
      <c r="C3873" s="14">
        <v>860</v>
      </c>
      <c r="D3873" s="13" t="s">
        <v>79</v>
      </c>
      <c r="E3873" s="13" t="s">
        <v>497</v>
      </c>
      <c r="F3873" s="13" t="s">
        <v>313</v>
      </c>
      <c r="G3873" s="14" t="s">
        <v>329</v>
      </c>
      <c r="H3873" s="205">
        <v>317598</v>
      </c>
      <c r="I3873" s="205">
        <v>306941</v>
      </c>
      <c r="J3873" s="205">
        <v>296360</v>
      </c>
      <c r="K3873" s="205">
        <v>285588</v>
      </c>
      <c r="L3873" s="205">
        <v>276810</v>
      </c>
      <c r="M3873">
        <v>269826</v>
      </c>
      <c r="N3873">
        <v>263176</v>
      </c>
      <c r="O3873">
        <v>255787</v>
      </c>
      <c r="P3873">
        <v>253859</v>
      </c>
      <c r="Q3873">
        <v>259298</v>
      </c>
      <c r="R3873">
        <v>269648</v>
      </c>
      <c r="S3873">
        <v>279968</v>
      </c>
      <c r="T3873">
        <v>291388</v>
      </c>
      <c r="U3873">
        <v>301755</v>
      </c>
      <c r="V3873">
        <v>309960</v>
      </c>
      <c r="W3873">
        <v>316687</v>
      </c>
      <c r="X3873">
        <v>323752</v>
      </c>
      <c r="Y3873">
        <v>330424</v>
      </c>
      <c r="Z3873">
        <v>336983</v>
      </c>
      <c r="AA3873">
        <v>342662</v>
      </c>
      <c r="AB3873">
        <v>347315</v>
      </c>
      <c r="AC3873">
        <v>351183</v>
      </c>
      <c r="AD3873">
        <v>355183</v>
      </c>
      <c r="AE3873" s="22" t="s">
        <v>1</v>
      </c>
    </row>
    <row r="3874" spans="1:31" x14ac:dyDescent="0.2">
      <c r="A3874" s="25" t="s">
        <v>79</v>
      </c>
      <c r="B3874" s="11" t="s">
        <v>79</v>
      </c>
      <c r="C3874" s="12">
        <v>860</v>
      </c>
      <c r="D3874" s="11" t="s">
        <v>79</v>
      </c>
      <c r="E3874" s="11" t="s">
        <v>451</v>
      </c>
      <c r="F3874" s="11" t="s">
        <v>312</v>
      </c>
      <c r="G3874" s="12" t="s">
        <v>361</v>
      </c>
      <c r="H3874" s="205">
        <v>311119</v>
      </c>
      <c r="I3874" s="205">
        <v>301516</v>
      </c>
      <c r="J3874" s="205">
        <v>292250</v>
      </c>
      <c r="K3874" s="205">
        <v>282417</v>
      </c>
      <c r="L3874" s="205">
        <v>273291</v>
      </c>
      <c r="M3874">
        <v>265216</v>
      </c>
      <c r="N3874">
        <v>258221.99999999997</v>
      </c>
      <c r="O3874">
        <v>251403</v>
      </c>
      <c r="P3874">
        <v>244521</v>
      </c>
      <c r="Q3874">
        <v>242358</v>
      </c>
      <c r="R3874">
        <v>247156</v>
      </c>
      <c r="S3874">
        <v>256671</v>
      </c>
      <c r="T3874">
        <v>266242</v>
      </c>
      <c r="U3874">
        <v>276533</v>
      </c>
      <c r="V3874">
        <v>286247</v>
      </c>
      <c r="W3874">
        <v>294121</v>
      </c>
      <c r="X3874">
        <v>300627</v>
      </c>
      <c r="Y3874">
        <v>307365</v>
      </c>
      <c r="Z3874">
        <v>314295</v>
      </c>
      <c r="AA3874">
        <v>320201</v>
      </c>
      <c r="AB3874">
        <v>325006</v>
      </c>
      <c r="AC3874">
        <v>328750</v>
      </c>
      <c r="AD3874">
        <v>331955</v>
      </c>
      <c r="AE3874" s="21" t="s">
        <v>1</v>
      </c>
    </row>
    <row r="3875" spans="1:31" x14ac:dyDescent="0.2">
      <c r="A3875" s="27" t="s">
        <v>79</v>
      </c>
      <c r="B3875" s="13" t="s">
        <v>79</v>
      </c>
      <c r="C3875" s="14">
        <v>860</v>
      </c>
      <c r="D3875" s="13" t="s">
        <v>79</v>
      </c>
      <c r="E3875" s="13" t="s">
        <v>498</v>
      </c>
      <c r="F3875" s="13" t="s">
        <v>313</v>
      </c>
      <c r="G3875" s="14" t="s">
        <v>361</v>
      </c>
      <c r="H3875" s="205">
        <v>328352</v>
      </c>
      <c r="I3875" s="205">
        <v>317336</v>
      </c>
      <c r="J3875" s="205">
        <v>306853</v>
      </c>
      <c r="K3875" s="205">
        <v>295525</v>
      </c>
      <c r="L3875" s="205">
        <v>285296</v>
      </c>
      <c r="M3875">
        <v>276775</v>
      </c>
      <c r="N3875">
        <v>269770</v>
      </c>
      <c r="O3875">
        <v>262812</v>
      </c>
      <c r="P3875">
        <v>255736</v>
      </c>
      <c r="Q3875">
        <v>253678</v>
      </c>
      <c r="R3875">
        <v>259022</v>
      </c>
      <c r="S3875">
        <v>269387</v>
      </c>
      <c r="T3875">
        <v>279853</v>
      </c>
      <c r="U3875">
        <v>291096</v>
      </c>
      <c r="V3875">
        <v>301586</v>
      </c>
      <c r="W3875">
        <v>309863</v>
      </c>
      <c r="X3875">
        <v>316521</v>
      </c>
      <c r="Y3875">
        <v>323435</v>
      </c>
      <c r="Z3875">
        <v>330524</v>
      </c>
      <c r="AA3875">
        <v>336775</v>
      </c>
      <c r="AB3875">
        <v>342293</v>
      </c>
      <c r="AC3875">
        <v>346971</v>
      </c>
      <c r="AD3875">
        <v>351047</v>
      </c>
      <c r="AE3875" s="22" t="s">
        <v>1</v>
      </c>
    </row>
    <row r="3876" spans="1:31" x14ac:dyDescent="0.2">
      <c r="A3876" s="25" t="s">
        <v>79</v>
      </c>
      <c r="B3876" s="11" t="s">
        <v>79</v>
      </c>
      <c r="C3876" s="12">
        <v>860</v>
      </c>
      <c r="D3876" s="11" t="s">
        <v>79</v>
      </c>
      <c r="E3876" s="11" t="s">
        <v>452</v>
      </c>
      <c r="F3876" s="11" t="s">
        <v>312</v>
      </c>
      <c r="G3876" s="12" t="s">
        <v>328</v>
      </c>
      <c r="H3876" s="205">
        <v>317503</v>
      </c>
      <c r="I3876" s="205">
        <v>310875</v>
      </c>
      <c r="J3876" s="205">
        <v>301448</v>
      </c>
      <c r="K3876" s="205">
        <v>291594</v>
      </c>
      <c r="L3876" s="205">
        <v>282215</v>
      </c>
      <c r="M3876">
        <v>273293</v>
      </c>
      <c r="N3876">
        <v>265180</v>
      </c>
      <c r="O3876">
        <v>258079.99999999997</v>
      </c>
      <c r="P3876">
        <v>251374</v>
      </c>
      <c r="Q3876">
        <v>244386</v>
      </c>
      <c r="R3876">
        <v>242148</v>
      </c>
      <c r="S3876">
        <v>246957</v>
      </c>
      <c r="T3876">
        <v>256519</v>
      </c>
      <c r="U3876">
        <v>266050</v>
      </c>
      <c r="V3876">
        <v>276415</v>
      </c>
      <c r="W3876">
        <v>286171</v>
      </c>
      <c r="X3876">
        <v>293990</v>
      </c>
      <c r="Y3876">
        <v>300392</v>
      </c>
      <c r="Z3876">
        <v>307477</v>
      </c>
      <c r="AA3876">
        <v>314155</v>
      </c>
      <c r="AB3876">
        <v>319926</v>
      </c>
      <c r="AC3876">
        <v>324741</v>
      </c>
      <c r="AD3876">
        <v>328543</v>
      </c>
      <c r="AE3876" s="21" t="s">
        <v>1</v>
      </c>
    </row>
    <row r="3877" spans="1:31" x14ac:dyDescent="0.2">
      <c r="A3877" s="27" t="s">
        <v>79</v>
      </c>
      <c r="B3877" s="13" t="s">
        <v>79</v>
      </c>
      <c r="C3877" s="14">
        <v>860</v>
      </c>
      <c r="D3877" s="13" t="s">
        <v>79</v>
      </c>
      <c r="E3877" s="13" t="s">
        <v>499</v>
      </c>
      <c r="F3877" s="13" t="s">
        <v>313</v>
      </c>
      <c r="G3877" s="14" t="s">
        <v>328</v>
      </c>
      <c r="H3877" s="205">
        <v>334969</v>
      </c>
      <c r="I3877" s="205">
        <v>328011</v>
      </c>
      <c r="J3877" s="205">
        <v>317219</v>
      </c>
      <c r="K3877" s="205">
        <v>305947</v>
      </c>
      <c r="L3877" s="205">
        <v>295178</v>
      </c>
      <c r="M3877">
        <v>285212</v>
      </c>
      <c r="N3877">
        <v>276670</v>
      </c>
      <c r="O3877">
        <v>269555</v>
      </c>
      <c r="P3877">
        <v>262732</v>
      </c>
      <c r="Q3877">
        <v>255520</v>
      </c>
      <c r="R3877">
        <v>253368</v>
      </c>
      <c r="S3877">
        <v>258732.00000000003</v>
      </c>
      <c r="T3877">
        <v>269162</v>
      </c>
      <c r="U3877">
        <v>279536</v>
      </c>
      <c r="V3877">
        <v>290895</v>
      </c>
      <c r="W3877">
        <v>301451</v>
      </c>
      <c r="X3877">
        <v>309661</v>
      </c>
      <c r="Y3877">
        <v>316190</v>
      </c>
      <c r="Z3877">
        <v>323495</v>
      </c>
      <c r="AA3877">
        <v>330281</v>
      </c>
      <c r="AB3877">
        <v>336373</v>
      </c>
      <c r="AC3877">
        <v>341917</v>
      </c>
      <c r="AD3877">
        <v>346681</v>
      </c>
      <c r="AE3877" s="22" t="s">
        <v>1</v>
      </c>
    </row>
    <row r="3878" spans="1:31" x14ac:dyDescent="0.2">
      <c r="A3878" s="25" t="s">
        <v>79</v>
      </c>
      <c r="B3878" s="11" t="s">
        <v>79</v>
      </c>
      <c r="C3878" s="12">
        <v>860</v>
      </c>
      <c r="D3878" s="11" t="s">
        <v>79</v>
      </c>
      <c r="E3878" s="11" t="s">
        <v>453</v>
      </c>
      <c r="F3878" s="11" t="s">
        <v>312</v>
      </c>
      <c r="G3878" s="12" t="s">
        <v>337</v>
      </c>
      <c r="H3878" s="205">
        <v>319292</v>
      </c>
      <c r="I3878" s="205">
        <v>317212</v>
      </c>
      <c r="J3878" s="205">
        <v>310763</v>
      </c>
      <c r="K3878" s="205">
        <v>300746</v>
      </c>
      <c r="L3878" s="205">
        <v>291361</v>
      </c>
      <c r="M3878">
        <v>282191</v>
      </c>
      <c r="N3878">
        <v>273227</v>
      </c>
      <c r="O3878">
        <v>265005</v>
      </c>
      <c r="P3878">
        <v>258031.99999999997</v>
      </c>
      <c r="Q3878">
        <v>251220</v>
      </c>
      <c r="R3878">
        <v>244155</v>
      </c>
      <c r="S3878">
        <v>241929</v>
      </c>
      <c r="T3878">
        <v>246787</v>
      </c>
      <c r="U3878">
        <v>256312</v>
      </c>
      <c r="V3878">
        <v>265917</v>
      </c>
      <c r="W3878">
        <v>276321</v>
      </c>
      <c r="X3878">
        <v>286019</v>
      </c>
      <c r="Y3878">
        <v>293737</v>
      </c>
      <c r="Z3878">
        <v>300478</v>
      </c>
      <c r="AA3878">
        <v>307319</v>
      </c>
      <c r="AB3878">
        <v>313863</v>
      </c>
      <c r="AC3878">
        <v>319643</v>
      </c>
      <c r="AD3878">
        <v>324515</v>
      </c>
      <c r="AE3878" s="21" t="s">
        <v>1</v>
      </c>
    </row>
    <row r="3879" spans="1:31" x14ac:dyDescent="0.2">
      <c r="A3879" s="27" t="s">
        <v>79</v>
      </c>
      <c r="B3879" s="13" t="s">
        <v>79</v>
      </c>
      <c r="C3879" s="14">
        <v>860</v>
      </c>
      <c r="D3879" s="13" t="s">
        <v>79</v>
      </c>
      <c r="E3879" s="13" t="s">
        <v>500</v>
      </c>
      <c r="F3879" s="13" t="s">
        <v>313</v>
      </c>
      <c r="G3879" s="14" t="s">
        <v>337</v>
      </c>
      <c r="H3879" s="205">
        <v>335270</v>
      </c>
      <c r="I3879" s="205">
        <v>334551</v>
      </c>
      <c r="J3879" s="205">
        <v>327821</v>
      </c>
      <c r="K3879" s="205">
        <v>316239</v>
      </c>
      <c r="L3879" s="205">
        <v>305546</v>
      </c>
      <c r="M3879">
        <v>295046</v>
      </c>
      <c r="N3879">
        <v>285055</v>
      </c>
      <c r="O3879">
        <v>276402</v>
      </c>
      <c r="P3879">
        <v>269442</v>
      </c>
      <c r="Q3879">
        <v>262481</v>
      </c>
      <c r="R3879">
        <v>255174</v>
      </c>
      <c r="S3879">
        <v>253045</v>
      </c>
      <c r="T3879">
        <v>258476.99999999997</v>
      </c>
      <c r="U3879">
        <v>268817</v>
      </c>
      <c r="V3879">
        <v>279307</v>
      </c>
      <c r="W3879">
        <v>290728</v>
      </c>
      <c r="X3879">
        <v>301214</v>
      </c>
      <c r="Y3879">
        <v>309298</v>
      </c>
      <c r="Z3879">
        <v>316206</v>
      </c>
      <c r="AA3879">
        <v>323218</v>
      </c>
      <c r="AB3879">
        <v>329848</v>
      </c>
      <c r="AC3879">
        <v>335964</v>
      </c>
      <c r="AD3879">
        <v>341595</v>
      </c>
      <c r="AE3879" s="22" t="s">
        <v>1</v>
      </c>
    </row>
    <row r="3880" spans="1:31" x14ac:dyDescent="0.2">
      <c r="A3880" s="25" t="s">
        <v>79</v>
      </c>
      <c r="B3880" s="11" t="s">
        <v>79</v>
      </c>
      <c r="C3880" s="12">
        <v>860</v>
      </c>
      <c r="D3880" s="11" t="s">
        <v>79</v>
      </c>
      <c r="E3880" s="11" t="s">
        <v>454</v>
      </c>
      <c r="F3880" s="11" t="s">
        <v>312</v>
      </c>
      <c r="G3880" s="12" t="s">
        <v>369</v>
      </c>
      <c r="H3880" s="205">
        <v>317656</v>
      </c>
      <c r="I3880" s="205">
        <v>318962</v>
      </c>
      <c r="J3880" s="205">
        <v>317057</v>
      </c>
      <c r="K3880" s="205">
        <v>310013</v>
      </c>
      <c r="L3880" s="205">
        <v>300480</v>
      </c>
      <c r="M3880">
        <v>291312</v>
      </c>
      <c r="N3880">
        <v>282097</v>
      </c>
      <c r="O3880">
        <v>273019</v>
      </c>
      <c r="P3880">
        <v>264938</v>
      </c>
      <c r="Q3880">
        <v>257857.00000000003</v>
      </c>
      <c r="R3880">
        <v>250966</v>
      </c>
      <c r="S3880">
        <v>243915</v>
      </c>
      <c r="T3880">
        <v>241737</v>
      </c>
      <c r="U3880">
        <v>246562</v>
      </c>
      <c r="V3880">
        <v>256161</v>
      </c>
      <c r="W3880">
        <v>265806</v>
      </c>
      <c r="X3880">
        <v>276153</v>
      </c>
      <c r="Y3880">
        <v>285749</v>
      </c>
      <c r="Z3880">
        <v>293796</v>
      </c>
      <c r="AA3880">
        <v>300301</v>
      </c>
      <c r="AB3880">
        <v>307012</v>
      </c>
      <c r="AC3880">
        <v>313563</v>
      </c>
      <c r="AD3880">
        <v>319397</v>
      </c>
      <c r="AE3880" s="21" t="s">
        <v>1</v>
      </c>
    </row>
    <row r="3881" spans="1:31" x14ac:dyDescent="0.2">
      <c r="A3881" s="27" t="s">
        <v>79</v>
      </c>
      <c r="B3881" s="13" t="s">
        <v>79</v>
      </c>
      <c r="C3881" s="14">
        <v>860</v>
      </c>
      <c r="D3881" s="13" t="s">
        <v>79</v>
      </c>
      <c r="E3881" s="13" t="s">
        <v>501</v>
      </c>
      <c r="F3881" s="13" t="s">
        <v>313</v>
      </c>
      <c r="G3881" s="14" t="s">
        <v>369</v>
      </c>
      <c r="H3881" s="205">
        <v>331034</v>
      </c>
      <c r="I3881" s="205">
        <v>334783</v>
      </c>
      <c r="J3881" s="205">
        <v>334286</v>
      </c>
      <c r="K3881" s="205">
        <v>326763</v>
      </c>
      <c r="L3881" s="205">
        <v>315780</v>
      </c>
      <c r="M3881">
        <v>305366</v>
      </c>
      <c r="N3881">
        <v>294838</v>
      </c>
      <c r="O3881">
        <v>284730</v>
      </c>
      <c r="P3881">
        <v>276253</v>
      </c>
      <c r="Q3881">
        <v>269154</v>
      </c>
      <c r="R3881">
        <v>262096</v>
      </c>
      <c r="S3881">
        <v>254814</v>
      </c>
      <c r="T3881">
        <v>252755</v>
      </c>
      <c r="U3881">
        <v>258100.00000000003</v>
      </c>
      <c r="V3881">
        <v>268555</v>
      </c>
      <c r="W3881">
        <v>279109</v>
      </c>
      <c r="X3881">
        <v>290462</v>
      </c>
      <c r="Y3881">
        <v>300821</v>
      </c>
      <c r="Z3881">
        <v>309269</v>
      </c>
      <c r="AA3881">
        <v>315894</v>
      </c>
      <c r="AB3881">
        <v>322756</v>
      </c>
      <c r="AC3881">
        <v>329408</v>
      </c>
      <c r="AD3881">
        <v>335608</v>
      </c>
      <c r="AE3881" s="22" t="s">
        <v>1</v>
      </c>
    </row>
    <row r="3882" spans="1:31" x14ac:dyDescent="0.2">
      <c r="A3882" s="25" t="s">
        <v>79</v>
      </c>
      <c r="B3882" s="11" t="s">
        <v>79</v>
      </c>
      <c r="C3882" s="12">
        <v>860</v>
      </c>
      <c r="D3882" s="11" t="s">
        <v>79</v>
      </c>
      <c r="E3882" s="11" t="s">
        <v>473</v>
      </c>
      <c r="F3882" s="11" t="s">
        <v>312</v>
      </c>
      <c r="G3882" s="12" t="s">
        <v>359</v>
      </c>
      <c r="H3882">
        <v>315650</v>
      </c>
      <c r="I3882">
        <v>317291</v>
      </c>
      <c r="J3882">
        <v>318767</v>
      </c>
      <c r="K3882">
        <v>316271</v>
      </c>
      <c r="L3882">
        <v>309713</v>
      </c>
      <c r="M3882">
        <v>300404</v>
      </c>
      <c r="N3882">
        <v>291191</v>
      </c>
      <c r="O3882">
        <v>281855</v>
      </c>
      <c r="P3882">
        <v>272936</v>
      </c>
      <c r="Q3882">
        <v>264739</v>
      </c>
      <c r="R3882">
        <v>257577.99999999997</v>
      </c>
      <c r="S3882">
        <v>250704</v>
      </c>
      <c r="T3882">
        <v>243702</v>
      </c>
      <c r="U3882">
        <v>241499</v>
      </c>
      <c r="V3882">
        <v>246392</v>
      </c>
      <c r="W3882">
        <v>256031.99999999997</v>
      </c>
      <c r="X3882">
        <v>265625</v>
      </c>
      <c r="Y3882">
        <v>275871</v>
      </c>
      <c r="Z3882">
        <v>285786</v>
      </c>
      <c r="AA3882">
        <v>293597</v>
      </c>
      <c r="AB3882">
        <v>299978</v>
      </c>
      <c r="AC3882">
        <v>306699</v>
      </c>
      <c r="AD3882">
        <v>313301</v>
      </c>
      <c r="AE3882" s="21"/>
    </row>
    <row r="3883" spans="1:31" x14ac:dyDescent="0.2">
      <c r="A3883" s="27" t="s">
        <v>79</v>
      </c>
      <c r="B3883" s="13" t="s">
        <v>79</v>
      </c>
      <c r="C3883" s="14">
        <v>860</v>
      </c>
      <c r="D3883" s="13" t="s">
        <v>79</v>
      </c>
      <c r="E3883" s="13" t="s">
        <v>480</v>
      </c>
      <c r="F3883" s="13" t="s">
        <v>313</v>
      </c>
      <c r="G3883" s="14" t="s">
        <v>359</v>
      </c>
      <c r="H3883">
        <v>326551</v>
      </c>
      <c r="I3883">
        <v>330486</v>
      </c>
      <c r="J3883">
        <v>334450</v>
      </c>
      <c r="K3883">
        <v>333170</v>
      </c>
      <c r="L3883">
        <v>326244</v>
      </c>
      <c r="M3883">
        <v>315551</v>
      </c>
      <c r="N3883">
        <v>305109</v>
      </c>
      <c r="O3883">
        <v>294456</v>
      </c>
      <c r="P3883">
        <v>284551</v>
      </c>
      <c r="Q3883">
        <v>275925</v>
      </c>
      <c r="R3883">
        <v>268728</v>
      </c>
      <c r="S3883">
        <v>261697.99999999997</v>
      </c>
      <c r="T3883">
        <v>254488</v>
      </c>
      <c r="U3883">
        <v>252351</v>
      </c>
      <c r="V3883">
        <v>257803</v>
      </c>
      <c r="W3883">
        <v>268325</v>
      </c>
      <c r="X3883">
        <v>278817</v>
      </c>
      <c r="Y3883">
        <v>290044</v>
      </c>
      <c r="Z3883">
        <v>300754</v>
      </c>
      <c r="AA3883">
        <v>308917</v>
      </c>
      <c r="AB3883">
        <v>315400</v>
      </c>
      <c r="AC3883">
        <v>322287</v>
      </c>
      <c r="AD3883">
        <v>329020</v>
      </c>
      <c r="AE3883" s="22"/>
    </row>
    <row r="3884" spans="1:31" x14ac:dyDescent="0.2">
      <c r="A3884" s="25" t="s">
        <v>79</v>
      </c>
      <c r="B3884" s="11" t="s">
        <v>79</v>
      </c>
      <c r="C3884" s="12">
        <v>860</v>
      </c>
      <c r="D3884" s="11" t="s">
        <v>79</v>
      </c>
      <c r="E3884" s="11" t="s">
        <v>474</v>
      </c>
      <c r="F3884" s="11" t="s">
        <v>312</v>
      </c>
      <c r="G3884" s="12" t="s">
        <v>341</v>
      </c>
      <c r="H3884">
        <v>313039</v>
      </c>
      <c r="I3884">
        <v>315249</v>
      </c>
      <c r="J3884">
        <v>317062</v>
      </c>
      <c r="K3884">
        <v>317965</v>
      </c>
      <c r="L3884">
        <v>315944</v>
      </c>
      <c r="M3884">
        <v>309608</v>
      </c>
      <c r="N3884">
        <v>300254</v>
      </c>
      <c r="O3884">
        <v>290917</v>
      </c>
      <c r="P3884">
        <v>281763</v>
      </c>
      <c r="Q3884">
        <v>272717</v>
      </c>
      <c r="R3884">
        <v>264435</v>
      </c>
      <c r="S3884">
        <v>257291</v>
      </c>
      <c r="T3884">
        <v>250470</v>
      </c>
      <c r="U3884">
        <v>243454</v>
      </c>
      <c r="V3884">
        <v>241313</v>
      </c>
      <c r="W3884">
        <v>246243</v>
      </c>
      <c r="X3884">
        <v>255835</v>
      </c>
      <c r="Y3884">
        <v>265334</v>
      </c>
      <c r="Z3884">
        <v>275894</v>
      </c>
      <c r="AA3884">
        <v>285572</v>
      </c>
      <c r="AB3884">
        <v>293256</v>
      </c>
      <c r="AC3884">
        <v>299649</v>
      </c>
      <c r="AD3884">
        <v>306421</v>
      </c>
      <c r="AE3884" s="21"/>
    </row>
    <row r="3885" spans="1:31" x14ac:dyDescent="0.2">
      <c r="A3885" s="27" t="s">
        <v>79</v>
      </c>
      <c r="B3885" s="13" t="s">
        <v>79</v>
      </c>
      <c r="C3885" s="14">
        <v>860</v>
      </c>
      <c r="D3885" s="13" t="s">
        <v>79</v>
      </c>
      <c r="E3885" s="13" t="s">
        <v>481</v>
      </c>
      <c r="F3885" s="13" t="s">
        <v>313</v>
      </c>
      <c r="G3885" s="14" t="s">
        <v>341</v>
      </c>
      <c r="H3885">
        <v>321357</v>
      </c>
      <c r="I3885">
        <v>325938</v>
      </c>
      <c r="J3885">
        <v>330089</v>
      </c>
      <c r="K3885">
        <v>333306</v>
      </c>
      <c r="L3885">
        <v>332604</v>
      </c>
      <c r="M3885">
        <v>325962</v>
      </c>
      <c r="N3885">
        <v>315241</v>
      </c>
      <c r="O3885">
        <v>304671</v>
      </c>
      <c r="P3885">
        <v>294256</v>
      </c>
      <c r="Q3885">
        <v>284188</v>
      </c>
      <c r="R3885">
        <v>275457</v>
      </c>
      <c r="S3885">
        <v>268289</v>
      </c>
      <c r="T3885">
        <v>261334.99999999997</v>
      </c>
      <c r="U3885">
        <v>254064</v>
      </c>
      <c r="V3885">
        <v>252025</v>
      </c>
      <c r="W3885">
        <v>257536</v>
      </c>
      <c r="X3885">
        <v>268003</v>
      </c>
      <c r="Y3885">
        <v>278380</v>
      </c>
      <c r="Z3885">
        <v>289954</v>
      </c>
      <c r="AA3885">
        <v>300375</v>
      </c>
      <c r="AB3885">
        <v>308389</v>
      </c>
      <c r="AC3885">
        <v>314899</v>
      </c>
      <c r="AD3885">
        <v>321869</v>
      </c>
      <c r="AE3885" s="22"/>
    </row>
    <row r="3886" spans="1:31" x14ac:dyDescent="0.2">
      <c r="A3886" s="25" t="s">
        <v>79</v>
      </c>
      <c r="B3886" s="11" t="s">
        <v>79</v>
      </c>
      <c r="C3886" s="12">
        <v>860</v>
      </c>
      <c r="D3886" s="11" t="s">
        <v>79</v>
      </c>
      <c r="E3886" s="11" t="s">
        <v>475</v>
      </c>
      <c r="F3886" s="11" t="s">
        <v>312</v>
      </c>
      <c r="G3886" s="12" t="s">
        <v>334</v>
      </c>
      <c r="H3886">
        <v>308148</v>
      </c>
      <c r="I3886">
        <v>312599</v>
      </c>
      <c r="J3886">
        <v>314981</v>
      </c>
      <c r="K3886">
        <v>316257</v>
      </c>
      <c r="L3886">
        <v>317624</v>
      </c>
      <c r="M3886">
        <v>315817</v>
      </c>
      <c r="N3886">
        <v>309427</v>
      </c>
      <c r="O3886">
        <v>299947</v>
      </c>
      <c r="P3886">
        <v>290820</v>
      </c>
      <c r="Q3886">
        <v>281530</v>
      </c>
      <c r="R3886">
        <v>272390</v>
      </c>
      <c r="S3886">
        <v>264121</v>
      </c>
      <c r="T3886">
        <v>257034</v>
      </c>
      <c r="U3886">
        <v>250214</v>
      </c>
      <c r="V3886">
        <v>243259</v>
      </c>
      <c r="W3886">
        <v>241148</v>
      </c>
      <c r="X3886">
        <v>246028</v>
      </c>
      <c r="Y3886">
        <v>255532</v>
      </c>
      <c r="Z3886">
        <v>265350</v>
      </c>
      <c r="AA3886">
        <v>275675</v>
      </c>
      <c r="AB3886">
        <v>285221</v>
      </c>
      <c r="AC3886">
        <v>292909</v>
      </c>
      <c r="AD3886">
        <v>299355</v>
      </c>
      <c r="AE3886" s="21"/>
    </row>
    <row r="3887" spans="1:31" x14ac:dyDescent="0.2">
      <c r="A3887" s="27" t="s">
        <v>79</v>
      </c>
      <c r="B3887" s="13" t="s">
        <v>79</v>
      </c>
      <c r="C3887" s="14">
        <v>860</v>
      </c>
      <c r="D3887" s="13" t="s">
        <v>79</v>
      </c>
      <c r="E3887" s="13" t="s">
        <v>482</v>
      </c>
      <c r="F3887" s="13" t="s">
        <v>313</v>
      </c>
      <c r="G3887" s="14" t="s">
        <v>334</v>
      </c>
      <c r="H3887">
        <v>314194</v>
      </c>
      <c r="I3887">
        <v>320675</v>
      </c>
      <c r="J3887">
        <v>325473</v>
      </c>
      <c r="K3887">
        <v>328939</v>
      </c>
      <c r="L3887">
        <v>332712</v>
      </c>
      <c r="M3887">
        <v>332279</v>
      </c>
      <c r="N3887">
        <v>325596</v>
      </c>
      <c r="O3887">
        <v>314745</v>
      </c>
      <c r="P3887">
        <v>304456</v>
      </c>
      <c r="Q3887">
        <v>293865</v>
      </c>
      <c r="R3887">
        <v>283680</v>
      </c>
      <c r="S3887">
        <v>274974</v>
      </c>
      <c r="T3887">
        <v>267886</v>
      </c>
      <c r="U3887">
        <v>260894.99999999997</v>
      </c>
      <c r="V3887">
        <v>253719</v>
      </c>
      <c r="W3887">
        <v>251728</v>
      </c>
      <c r="X3887">
        <v>257182.00000000003</v>
      </c>
      <c r="Y3887">
        <v>267541</v>
      </c>
      <c r="Z3887">
        <v>278276</v>
      </c>
      <c r="AA3887">
        <v>289563</v>
      </c>
      <c r="AB3887">
        <v>299822</v>
      </c>
      <c r="AC3887">
        <v>307854</v>
      </c>
      <c r="AD3887">
        <v>314449</v>
      </c>
      <c r="AE3887" s="22"/>
    </row>
    <row r="3888" spans="1:31" x14ac:dyDescent="0.2">
      <c r="A3888" s="25" t="s">
        <v>79</v>
      </c>
      <c r="B3888" s="11" t="s">
        <v>79</v>
      </c>
      <c r="C3888" s="12">
        <v>860</v>
      </c>
      <c r="D3888" s="11" t="s">
        <v>79</v>
      </c>
      <c r="E3888" s="11" t="s">
        <v>476</v>
      </c>
      <c r="F3888" s="11" t="s">
        <v>312</v>
      </c>
      <c r="G3888" s="12" t="s">
        <v>345</v>
      </c>
      <c r="H3888">
        <v>300570</v>
      </c>
      <c r="I3888">
        <v>307680</v>
      </c>
      <c r="J3888">
        <v>312291</v>
      </c>
      <c r="K3888">
        <v>314174</v>
      </c>
      <c r="L3888">
        <v>315911</v>
      </c>
      <c r="M3888">
        <v>317484</v>
      </c>
      <c r="N3888">
        <v>315612</v>
      </c>
      <c r="O3888">
        <v>309084</v>
      </c>
      <c r="P3888">
        <v>299844</v>
      </c>
      <c r="Q3888">
        <v>290578</v>
      </c>
      <c r="R3888">
        <v>281186</v>
      </c>
      <c r="S3888">
        <v>272054</v>
      </c>
      <c r="T3888">
        <v>263838</v>
      </c>
      <c r="U3888">
        <v>256771.00000000003</v>
      </c>
      <c r="V3888">
        <v>250014</v>
      </c>
      <c r="W3888">
        <v>243084</v>
      </c>
      <c r="X3888">
        <v>240919</v>
      </c>
      <c r="Y3888">
        <v>245712</v>
      </c>
      <c r="Z3888">
        <v>255540</v>
      </c>
      <c r="AA3888">
        <v>265132</v>
      </c>
      <c r="AB3888">
        <v>275324</v>
      </c>
      <c r="AC3888">
        <v>284863</v>
      </c>
      <c r="AD3888">
        <v>292597</v>
      </c>
      <c r="AE3888" s="21"/>
    </row>
    <row r="3889" spans="1:31" x14ac:dyDescent="0.2">
      <c r="A3889" s="27" t="s">
        <v>79</v>
      </c>
      <c r="B3889" s="13" t="s">
        <v>79</v>
      </c>
      <c r="C3889" s="14">
        <v>860</v>
      </c>
      <c r="D3889" s="13" t="s">
        <v>79</v>
      </c>
      <c r="E3889" s="13" t="s">
        <v>483</v>
      </c>
      <c r="F3889" s="13" t="s">
        <v>313</v>
      </c>
      <c r="G3889" s="14" t="s">
        <v>345</v>
      </c>
      <c r="H3889">
        <v>304994</v>
      </c>
      <c r="I3889">
        <v>313461</v>
      </c>
      <c r="J3889">
        <v>320139</v>
      </c>
      <c r="K3889">
        <v>324318</v>
      </c>
      <c r="L3889">
        <v>328332</v>
      </c>
      <c r="M3889">
        <v>332360</v>
      </c>
      <c r="N3889">
        <v>331869</v>
      </c>
      <c r="O3889">
        <v>325038</v>
      </c>
      <c r="P3889">
        <v>314514</v>
      </c>
      <c r="Q3889">
        <v>304042</v>
      </c>
      <c r="R3889">
        <v>293324</v>
      </c>
      <c r="S3889">
        <v>283157</v>
      </c>
      <c r="T3889">
        <v>274528</v>
      </c>
      <c r="U3889">
        <v>267430</v>
      </c>
      <c r="V3889">
        <v>260536.99999999997</v>
      </c>
      <c r="W3889">
        <v>253403</v>
      </c>
      <c r="X3889">
        <v>251346</v>
      </c>
      <c r="Y3889">
        <v>256692.99999999997</v>
      </c>
      <c r="Z3889">
        <v>267423</v>
      </c>
      <c r="AA3889">
        <v>277883</v>
      </c>
      <c r="AB3889">
        <v>289005</v>
      </c>
      <c r="AC3889">
        <v>299264</v>
      </c>
      <c r="AD3889">
        <v>307368</v>
      </c>
      <c r="AE3889" s="22"/>
    </row>
    <row r="3890" spans="1:31" x14ac:dyDescent="0.2">
      <c r="A3890" s="25" t="s">
        <v>79</v>
      </c>
      <c r="B3890" s="11" t="s">
        <v>79</v>
      </c>
      <c r="C3890" s="12">
        <v>860</v>
      </c>
      <c r="D3890" s="11" t="s">
        <v>79</v>
      </c>
      <c r="E3890" s="11" t="s">
        <v>477</v>
      </c>
      <c r="F3890" s="11" t="s">
        <v>312</v>
      </c>
      <c r="G3890" s="12" t="s">
        <v>339</v>
      </c>
      <c r="H3890">
        <v>291099</v>
      </c>
      <c r="I3890">
        <v>300093</v>
      </c>
      <c r="J3890">
        <v>307344</v>
      </c>
      <c r="K3890">
        <v>311484</v>
      </c>
      <c r="L3890">
        <v>313824</v>
      </c>
      <c r="M3890">
        <v>315765</v>
      </c>
      <c r="N3890">
        <v>317266</v>
      </c>
      <c r="O3890">
        <v>315242</v>
      </c>
      <c r="P3890">
        <v>308977</v>
      </c>
      <c r="Q3890">
        <v>299593</v>
      </c>
      <c r="R3890">
        <v>290221</v>
      </c>
      <c r="S3890">
        <v>280832</v>
      </c>
      <c r="T3890">
        <v>271748</v>
      </c>
      <c r="U3890">
        <v>263568</v>
      </c>
      <c r="V3890">
        <v>256565</v>
      </c>
      <c r="W3890">
        <v>249834</v>
      </c>
      <c r="X3890">
        <v>242845</v>
      </c>
      <c r="Y3890">
        <v>240590</v>
      </c>
      <c r="Z3890">
        <v>245712</v>
      </c>
      <c r="AA3890">
        <v>255323</v>
      </c>
      <c r="AB3890">
        <v>264787</v>
      </c>
      <c r="AC3890">
        <v>274966</v>
      </c>
      <c r="AD3890">
        <v>284538</v>
      </c>
      <c r="AE3890" s="21"/>
    </row>
    <row r="3891" spans="1:31" x14ac:dyDescent="0.2">
      <c r="A3891" s="27" t="s">
        <v>79</v>
      </c>
      <c r="B3891" s="13" t="s">
        <v>79</v>
      </c>
      <c r="C3891" s="14">
        <v>860</v>
      </c>
      <c r="D3891" s="13" t="s">
        <v>79</v>
      </c>
      <c r="E3891" s="13" t="s">
        <v>484</v>
      </c>
      <c r="F3891" s="13" t="s">
        <v>313</v>
      </c>
      <c r="G3891" s="14" t="s">
        <v>339</v>
      </c>
      <c r="H3891">
        <v>294350</v>
      </c>
      <c r="I3891">
        <v>304235</v>
      </c>
      <c r="J3891">
        <v>312870</v>
      </c>
      <c r="K3891">
        <v>318982</v>
      </c>
      <c r="L3891">
        <v>323697</v>
      </c>
      <c r="M3891">
        <v>327963</v>
      </c>
      <c r="N3891">
        <v>331922</v>
      </c>
      <c r="O3891">
        <v>331263</v>
      </c>
      <c r="P3891">
        <v>324793</v>
      </c>
      <c r="Q3891">
        <v>314078</v>
      </c>
      <c r="R3891">
        <v>303474</v>
      </c>
      <c r="S3891">
        <v>292768</v>
      </c>
      <c r="T3891">
        <v>282673</v>
      </c>
      <c r="U3891">
        <v>274057</v>
      </c>
      <c r="V3891">
        <v>267057</v>
      </c>
      <c r="W3891">
        <v>260208.00000000003</v>
      </c>
      <c r="X3891">
        <v>253000</v>
      </c>
      <c r="Y3891">
        <v>250833</v>
      </c>
      <c r="Z3891">
        <v>256560</v>
      </c>
      <c r="AA3891">
        <v>267026</v>
      </c>
      <c r="AB3891">
        <v>277330</v>
      </c>
      <c r="AC3891">
        <v>288441</v>
      </c>
      <c r="AD3891">
        <v>298754</v>
      </c>
      <c r="AE3891" s="22"/>
    </row>
    <row r="3892" spans="1:31" x14ac:dyDescent="0.2">
      <c r="A3892" s="25" t="s">
        <v>79</v>
      </c>
      <c r="B3892" s="11" t="s">
        <v>79</v>
      </c>
      <c r="C3892" s="12">
        <v>860</v>
      </c>
      <c r="D3892" s="11" t="s">
        <v>79</v>
      </c>
      <c r="E3892" s="11" t="s">
        <v>478</v>
      </c>
      <c r="F3892" s="11" t="s">
        <v>312</v>
      </c>
      <c r="G3892" s="12" t="s">
        <v>352</v>
      </c>
      <c r="H3892">
        <v>281056</v>
      </c>
      <c r="I3892">
        <v>290622</v>
      </c>
      <c r="J3892">
        <v>299742</v>
      </c>
      <c r="K3892">
        <v>306543</v>
      </c>
      <c r="L3892">
        <v>311130</v>
      </c>
      <c r="M3892">
        <v>313671</v>
      </c>
      <c r="N3892">
        <v>315540</v>
      </c>
      <c r="O3892">
        <v>316882</v>
      </c>
      <c r="P3892">
        <v>315131</v>
      </c>
      <c r="Q3892">
        <v>308716</v>
      </c>
      <c r="R3892">
        <v>299223</v>
      </c>
      <c r="S3892">
        <v>289853</v>
      </c>
      <c r="T3892">
        <v>280510</v>
      </c>
      <c r="U3892">
        <v>271471</v>
      </c>
      <c r="V3892">
        <v>263357</v>
      </c>
      <c r="W3892">
        <v>256380</v>
      </c>
      <c r="X3892">
        <v>249589</v>
      </c>
      <c r="Y3892">
        <v>242506</v>
      </c>
      <c r="Z3892">
        <v>240585</v>
      </c>
      <c r="AA3892">
        <v>245495</v>
      </c>
      <c r="AB3892">
        <v>254983</v>
      </c>
      <c r="AC3892">
        <v>264436</v>
      </c>
      <c r="AD3892">
        <v>274640</v>
      </c>
      <c r="AE3892" s="21"/>
    </row>
    <row r="3893" spans="1:31" x14ac:dyDescent="0.2">
      <c r="A3893" s="27" t="s">
        <v>79</v>
      </c>
      <c r="B3893" s="13" t="s">
        <v>79</v>
      </c>
      <c r="C3893" s="14">
        <v>860</v>
      </c>
      <c r="D3893" s="13" t="s">
        <v>79</v>
      </c>
      <c r="E3893" s="13" t="s">
        <v>485</v>
      </c>
      <c r="F3893" s="13" t="s">
        <v>313</v>
      </c>
      <c r="G3893" s="14" t="s">
        <v>352</v>
      </c>
      <c r="H3893">
        <v>260166</v>
      </c>
      <c r="I3893">
        <v>264116</v>
      </c>
      <c r="J3893">
        <v>270346</v>
      </c>
      <c r="K3893">
        <v>283034</v>
      </c>
      <c r="L3893">
        <v>298484</v>
      </c>
      <c r="M3893">
        <v>313929</v>
      </c>
      <c r="N3893">
        <v>325746</v>
      </c>
      <c r="O3893">
        <v>329690</v>
      </c>
      <c r="P3893">
        <v>335736</v>
      </c>
      <c r="Q3893">
        <v>339992</v>
      </c>
      <c r="R3893">
        <v>343183</v>
      </c>
      <c r="S3893">
        <v>346491</v>
      </c>
      <c r="T3893">
        <v>351345</v>
      </c>
      <c r="U3893">
        <v>282182</v>
      </c>
      <c r="V3893">
        <v>273670</v>
      </c>
      <c r="W3893">
        <v>266715</v>
      </c>
      <c r="X3893">
        <v>259791</v>
      </c>
      <c r="Y3893">
        <v>252467</v>
      </c>
      <c r="Z3893">
        <v>250688</v>
      </c>
      <c r="AA3893">
        <v>256160.00000000003</v>
      </c>
      <c r="AB3893">
        <v>266476</v>
      </c>
      <c r="AC3893">
        <v>276771</v>
      </c>
      <c r="AD3893">
        <v>287923</v>
      </c>
      <c r="AE3893" s="22"/>
    </row>
    <row r="3894" spans="1:31" x14ac:dyDescent="0.2">
      <c r="A3894" s="25" t="s">
        <v>79</v>
      </c>
      <c r="B3894" s="11" t="s">
        <v>79</v>
      </c>
      <c r="C3894" s="12">
        <v>860</v>
      </c>
      <c r="D3894" s="11" t="s">
        <v>79</v>
      </c>
      <c r="E3894" s="11" t="s">
        <v>479</v>
      </c>
      <c r="F3894" s="11" t="s">
        <v>312</v>
      </c>
      <c r="G3894" s="12" t="s">
        <v>338</v>
      </c>
      <c r="H3894">
        <v>270330</v>
      </c>
      <c r="I3894">
        <v>280582</v>
      </c>
      <c r="J3894">
        <v>290269</v>
      </c>
      <c r="K3894">
        <v>298956</v>
      </c>
      <c r="L3894">
        <v>306188</v>
      </c>
      <c r="M3894">
        <v>310972</v>
      </c>
      <c r="N3894">
        <v>313441</v>
      </c>
      <c r="O3894">
        <v>315151</v>
      </c>
      <c r="P3894">
        <v>316766</v>
      </c>
      <c r="Q3894">
        <v>314863</v>
      </c>
      <c r="R3894">
        <v>308333</v>
      </c>
      <c r="S3894">
        <v>298842</v>
      </c>
      <c r="T3894">
        <v>289519</v>
      </c>
      <c r="U3894">
        <v>280224</v>
      </c>
      <c r="V3894">
        <v>271253</v>
      </c>
      <c r="W3894">
        <v>263167</v>
      </c>
      <c r="X3894">
        <v>256127</v>
      </c>
      <c r="Y3894">
        <v>249240</v>
      </c>
      <c r="Z3894">
        <v>242499</v>
      </c>
      <c r="AA3894">
        <v>240368</v>
      </c>
      <c r="AB3894">
        <v>245161</v>
      </c>
      <c r="AC3894">
        <v>254637</v>
      </c>
      <c r="AD3894">
        <v>264116</v>
      </c>
      <c r="AE3894" s="21"/>
    </row>
    <row r="3895" spans="1:31" x14ac:dyDescent="0.2">
      <c r="A3895" s="27" t="s">
        <v>79</v>
      </c>
      <c r="B3895" s="13" t="s">
        <v>79</v>
      </c>
      <c r="C3895" s="14">
        <v>860</v>
      </c>
      <c r="D3895" s="13" t="s">
        <v>79</v>
      </c>
      <c r="E3895" s="13" t="s">
        <v>486</v>
      </c>
      <c r="F3895" s="13" t="s">
        <v>313</v>
      </c>
      <c r="G3895" s="14" t="s">
        <v>338</v>
      </c>
      <c r="H3895">
        <v>270883</v>
      </c>
      <c r="I3895">
        <v>282223</v>
      </c>
      <c r="J3895">
        <v>292949</v>
      </c>
      <c r="K3895">
        <v>302475</v>
      </c>
      <c r="L3895">
        <v>311080</v>
      </c>
      <c r="M3895">
        <v>317950</v>
      </c>
      <c r="N3895">
        <v>322844</v>
      </c>
      <c r="O3895">
        <v>326863</v>
      </c>
      <c r="P3895">
        <v>331013</v>
      </c>
      <c r="Q3895">
        <v>330527</v>
      </c>
      <c r="R3895">
        <v>323715</v>
      </c>
      <c r="S3895">
        <v>312871</v>
      </c>
      <c r="T3895">
        <v>302348</v>
      </c>
      <c r="U3895">
        <v>291737</v>
      </c>
      <c r="V3895">
        <v>281780</v>
      </c>
      <c r="W3895">
        <v>273316</v>
      </c>
      <c r="X3895">
        <v>266282</v>
      </c>
      <c r="Y3895">
        <v>259238.99999999997</v>
      </c>
      <c r="Z3895">
        <v>252312</v>
      </c>
      <c r="AA3895">
        <v>250282</v>
      </c>
      <c r="AB3895">
        <v>255612</v>
      </c>
      <c r="AC3895">
        <v>265920</v>
      </c>
      <c r="AD3895">
        <v>276257</v>
      </c>
      <c r="AE3895" s="22"/>
    </row>
    <row r="3896" spans="1:31" x14ac:dyDescent="0.2">
      <c r="A3896" s="25" t="s">
        <v>79</v>
      </c>
      <c r="B3896" s="11" t="s">
        <v>79</v>
      </c>
      <c r="C3896" s="12">
        <v>860</v>
      </c>
      <c r="D3896" s="11" t="s">
        <v>79</v>
      </c>
      <c r="E3896" s="11" t="s">
        <v>458</v>
      </c>
      <c r="F3896" s="11" t="s">
        <v>312</v>
      </c>
      <c r="G3896" s="12" t="s">
        <v>457</v>
      </c>
      <c r="H3896" s="205">
        <v>1583140</v>
      </c>
      <c r="I3896" s="205">
        <v>1579589</v>
      </c>
      <c r="J3896" s="205">
        <v>1565097.0000000002</v>
      </c>
      <c r="K3896" s="205">
        <v>1536588.9999999998</v>
      </c>
      <c r="L3896" s="205">
        <v>1499713</v>
      </c>
      <c r="M3896">
        <v>1456807.9999999998</v>
      </c>
      <c r="N3896">
        <v>1411949</v>
      </c>
      <c r="O3896">
        <v>1368876</v>
      </c>
      <c r="P3896">
        <v>1329043</v>
      </c>
      <c r="Q3896">
        <v>1290918.9999999998</v>
      </c>
      <c r="R3896">
        <v>1259282</v>
      </c>
      <c r="S3896">
        <v>1240795.9999999998</v>
      </c>
      <c r="T3896">
        <v>1239215</v>
      </c>
      <c r="U3896">
        <v>1253877.0000000002</v>
      </c>
      <c r="V3896">
        <v>1286197.9999999998</v>
      </c>
      <c r="W3896">
        <v>1330572.9999999998</v>
      </c>
      <c r="X3896">
        <v>1377622</v>
      </c>
      <c r="Y3896">
        <v>1421083</v>
      </c>
      <c r="Z3896">
        <v>1463431</v>
      </c>
      <c r="AA3896">
        <v>1500944</v>
      </c>
      <c r="AB3896">
        <v>1534034.9999999998</v>
      </c>
      <c r="AC3896">
        <v>1564295</v>
      </c>
      <c r="AD3896">
        <v>1592177</v>
      </c>
      <c r="AE3896" s="21" t="s">
        <v>1</v>
      </c>
    </row>
    <row r="3897" spans="1:31" x14ac:dyDescent="0.2">
      <c r="A3897" s="27" t="s">
        <v>79</v>
      </c>
      <c r="B3897" s="13" t="s">
        <v>79</v>
      </c>
      <c r="C3897" s="14">
        <v>860</v>
      </c>
      <c r="D3897" s="13" t="s">
        <v>79</v>
      </c>
      <c r="E3897" s="13" t="s">
        <v>456</v>
      </c>
      <c r="F3897" s="13" t="s">
        <v>312</v>
      </c>
      <c r="G3897" s="14" t="s">
        <v>455</v>
      </c>
      <c r="H3897" s="205">
        <v>1451203</v>
      </c>
      <c r="I3897" s="205">
        <v>1491576</v>
      </c>
      <c r="J3897" s="205">
        <v>1524627</v>
      </c>
      <c r="K3897" s="205">
        <v>1547414.0000000002</v>
      </c>
      <c r="L3897" s="205">
        <v>1564677.0000000002</v>
      </c>
      <c r="M3897">
        <v>1573708.9999999998</v>
      </c>
      <c r="N3897">
        <v>1571286</v>
      </c>
      <c r="O3897">
        <v>1556306</v>
      </c>
      <c r="P3897">
        <v>1531538</v>
      </c>
      <c r="Q3897">
        <v>1495280</v>
      </c>
      <c r="R3897">
        <v>1451353</v>
      </c>
      <c r="S3897">
        <v>1405701.9999999998</v>
      </c>
      <c r="T3897">
        <v>1362649</v>
      </c>
      <c r="U3897">
        <v>1322247.9999999998</v>
      </c>
      <c r="V3897">
        <v>1284447.9999999998</v>
      </c>
      <c r="W3897">
        <v>1253613</v>
      </c>
      <c r="X3897">
        <v>1235508</v>
      </c>
      <c r="Y3897">
        <v>1233580</v>
      </c>
      <c r="Z3897">
        <v>1249686</v>
      </c>
      <c r="AA3897">
        <v>1281993</v>
      </c>
      <c r="AB3897">
        <v>1325476</v>
      </c>
      <c r="AC3897">
        <v>1371811</v>
      </c>
      <c r="AD3897">
        <v>1415246</v>
      </c>
      <c r="AE3897" s="22" t="s">
        <v>1</v>
      </c>
    </row>
    <row r="3898" spans="1:31" x14ac:dyDescent="0.2">
      <c r="A3898" s="25" t="s">
        <v>79</v>
      </c>
      <c r="B3898" s="11" t="s">
        <v>79</v>
      </c>
      <c r="C3898" s="12">
        <v>860</v>
      </c>
      <c r="D3898" s="11" t="s">
        <v>79</v>
      </c>
      <c r="E3898" s="11" t="s">
        <v>502</v>
      </c>
      <c r="F3898" s="11" t="s">
        <v>313</v>
      </c>
      <c r="G3898" s="12" t="s">
        <v>457</v>
      </c>
      <c r="H3898" s="205">
        <v>1649181</v>
      </c>
      <c r="I3898" s="205">
        <v>1653769.0000000002</v>
      </c>
      <c r="J3898" s="205">
        <v>1643865</v>
      </c>
      <c r="K3898" s="205">
        <v>1615425</v>
      </c>
      <c r="L3898" s="205">
        <v>1575352</v>
      </c>
      <c r="M3898">
        <v>1527137</v>
      </c>
      <c r="N3898">
        <v>1476913</v>
      </c>
      <c r="O3898">
        <v>1429814</v>
      </c>
      <c r="P3898">
        <v>1387234</v>
      </c>
      <c r="Q3898">
        <v>1347268</v>
      </c>
      <c r="R3898">
        <v>1314822.9999999998</v>
      </c>
      <c r="S3898">
        <v>1296578</v>
      </c>
      <c r="T3898">
        <v>1296216.9999999998</v>
      </c>
      <c r="U3898">
        <v>1312868.0000000002</v>
      </c>
      <c r="V3898">
        <v>1348585</v>
      </c>
      <c r="W3898">
        <v>1397149</v>
      </c>
      <c r="X3898">
        <v>1448157</v>
      </c>
      <c r="Y3898">
        <v>1494733.0000000002</v>
      </c>
      <c r="Z3898">
        <v>1539678</v>
      </c>
      <c r="AA3898">
        <v>1578685</v>
      </c>
      <c r="AB3898">
        <v>1612766</v>
      </c>
      <c r="AC3898">
        <v>1644475</v>
      </c>
      <c r="AD3898">
        <v>1674773.0000000002</v>
      </c>
      <c r="AE3898" s="21" t="s">
        <v>1</v>
      </c>
    </row>
    <row r="3899" spans="1:31" x14ac:dyDescent="0.2">
      <c r="A3899" s="27" t="s">
        <v>79</v>
      </c>
      <c r="B3899" s="13" t="s">
        <v>79</v>
      </c>
      <c r="C3899" s="14">
        <v>860</v>
      </c>
      <c r="D3899" s="13" t="s">
        <v>79</v>
      </c>
      <c r="E3899" s="13" t="s">
        <v>503</v>
      </c>
      <c r="F3899" s="13" t="s">
        <v>313</v>
      </c>
      <c r="G3899" s="14" t="s">
        <v>338</v>
      </c>
      <c r="H3899" s="205">
        <v>1467419</v>
      </c>
      <c r="I3899" s="205">
        <v>1514176</v>
      </c>
      <c r="J3899" s="205">
        <v>1555045</v>
      </c>
      <c r="K3899" s="205">
        <v>1586432.0000000002</v>
      </c>
      <c r="L3899" s="205">
        <v>1614170.9999999998</v>
      </c>
      <c r="M3899">
        <v>1633864.0000000002</v>
      </c>
      <c r="N3899">
        <v>1639741</v>
      </c>
      <c r="O3899">
        <v>1629198</v>
      </c>
      <c r="P3899">
        <v>1605779</v>
      </c>
      <c r="Q3899">
        <v>1566848</v>
      </c>
      <c r="R3899">
        <v>1517676</v>
      </c>
      <c r="S3899">
        <v>1466661</v>
      </c>
      <c r="T3899">
        <v>1419687</v>
      </c>
      <c r="U3899">
        <v>1376301.0000000002</v>
      </c>
      <c r="V3899">
        <v>1336763</v>
      </c>
      <c r="W3899">
        <v>1305370</v>
      </c>
      <c r="X3899">
        <v>1287601</v>
      </c>
      <c r="Y3899">
        <v>1286773</v>
      </c>
      <c r="Z3899">
        <v>1305259</v>
      </c>
      <c r="AA3899">
        <v>1340914</v>
      </c>
      <c r="AB3899">
        <v>1388245</v>
      </c>
      <c r="AC3899">
        <v>1438250</v>
      </c>
      <c r="AD3899">
        <v>1484751.0000000002</v>
      </c>
      <c r="AE3899" s="22" t="s">
        <v>1</v>
      </c>
    </row>
    <row r="3900" spans="1:31" x14ac:dyDescent="0.2">
      <c r="A3900" s="25" t="s">
        <v>79</v>
      </c>
      <c r="B3900" s="11" t="s">
        <v>79</v>
      </c>
      <c r="C3900" s="12">
        <v>860</v>
      </c>
      <c r="D3900" s="11" t="s">
        <v>79</v>
      </c>
      <c r="E3900" s="11" t="s">
        <v>504</v>
      </c>
      <c r="F3900" s="11"/>
      <c r="G3900" s="12"/>
      <c r="H3900" s="205">
        <v>0</v>
      </c>
      <c r="I3900" s="205">
        <v>0</v>
      </c>
      <c r="J3900" s="205">
        <v>0</v>
      </c>
      <c r="K3900" s="205">
        <v>0</v>
      </c>
      <c r="L3900" s="205">
        <v>0</v>
      </c>
      <c r="M3900">
        <v>0</v>
      </c>
      <c r="N3900">
        <v>0</v>
      </c>
      <c r="O3900">
        <v>0</v>
      </c>
      <c r="P3900">
        <v>0</v>
      </c>
      <c r="Q3900">
        <v>0</v>
      </c>
      <c r="R3900">
        <v>0</v>
      </c>
      <c r="S3900">
        <v>0</v>
      </c>
      <c r="T3900">
        <v>0</v>
      </c>
      <c r="U3900">
        <v>0</v>
      </c>
      <c r="V3900">
        <v>0</v>
      </c>
      <c r="W3900">
        <v>0</v>
      </c>
      <c r="X3900">
        <v>0</v>
      </c>
      <c r="Y3900">
        <v>0</v>
      </c>
      <c r="Z3900">
        <v>0</v>
      </c>
      <c r="AA3900">
        <v>0</v>
      </c>
      <c r="AB3900">
        <v>0</v>
      </c>
      <c r="AC3900">
        <v>0</v>
      </c>
      <c r="AD3900">
        <v>0</v>
      </c>
      <c r="AE3900" s="21" t="s">
        <v>1</v>
      </c>
    </row>
    <row r="3901" spans="1:31" x14ac:dyDescent="0.2">
      <c r="A3901" s="27" t="s">
        <v>79</v>
      </c>
      <c r="B3901" s="13" t="s">
        <v>79</v>
      </c>
      <c r="C3901" s="14">
        <v>860</v>
      </c>
      <c r="D3901" s="13" t="s">
        <v>79</v>
      </c>
      <c r="E3901" s="13" t="s">
        <v>505</v>
      </c>
      <c r="F3901" s="13"/>
      <c r="G3901" s="14"/>
      <c r="H3901" s="205">
        <v>27626981</v>
      </c>
      <c r="I3901" s="205">
        <v>28065469</v>
      </c>
      <c r="J3901" s="205">
        <v>28515908</v>
      </c>
      <c r="K3901" s="205">
        <v>28977006</v>
      </c>
      <c r="L3901" s="205">
        <v>29449415</v>
      </c>
      <c r="M3901">
        <v>29932630</v>
      </c>
      <c r="N3901">
        <v>30426394</v>
      </c>
      <c r="O3901">
        <v>30929556</v>
      </c>
      <c r="P3901">
        <v>31441753</v>
      </c>
      <c r="Q3901">
        <v>31959774</v>
      </c>
      <c r="R3901">
        <v>32476232</v>
      </c>
      <c r="S3901">
        <v>32981714.999999996</v>
      </c>
      <c r="T3901">
        <v>33469199</v>
      </c>
      <c r="U3901">
        <v>33935765</v>
      </c>
      <c r="V3901">
        <v>34382077</v>
      </c>
      <c r="W3901">
        <v>34809375</v>
      </c>
      <c r="X3901">
        <v>35220460</v>
      </c>
      <c r="Y3901">
        <v>35617691</v>
      </c>
      <c r="Z3901">
        <v>36000875</v>
      </c>
      <c r="AA3901">
        <v>36369777</v>
      </c>
      <c r="AB3901">
        <v>36726959</v>
      </c>
      <c r="AC3901">
        <v>37075661</v>
      </c>
      <c r="AD3901">
        <v>37418450</v>
      </c>
      <c r="AE3901" s="22" t="s">
        <v>1</v>
      </c>
    </row>
    <row r="3902" spans="1:31" x14ac:dyDescent="0.2">
      <c r="A3902" s="25" t="s">
        <v>80</v>
      </c>
      <c r="B3902" s="11" t="s">
        <v>80</v>
      </c>
      <c r="C3902" s="12">
        <v>548</v>
      </c>
      <c r="D3902" s="11" t="s">
        <v>80</v>
      </c>
      <c r="E3902" s="11" t="s">
        <v>440</v>
      </c>
      <c r="F3902" s="11" t="s">
        <v>312</v>
      </c>
      <c r="G3902" s="12" t="s">
        <v>319</v>
      </c>
      <c r="H3902" s="205">
        <v>2879</v>
      </c>
      <c r="I3902" s="205">
        <v>2996</v>
      </c>
      <c r="J3902" s="205">
        <v>3092</v>
      </c>
      <c r="K3902" s="205">
        <v>3308</v>
      </c>
      <c r="L3902" s="205">
        <v>3540</v>
      </c>
      <c r="M3902">
        <v>3745</v>
      </c>
      <c r="N3902">
        <v>3749</v>
      </c>
      <c r="O3902">
        <v>3857</v>
      </c>
      <c r="P3902">
        <v>3808</v>
      </c>
      <c r="Q3902">
        <v>3740</v>
      </c>
      <c r="R3902">
        <v>3699</v>
      </c>
      <c r="S3902">
        <v>3921</v>
      </c>
      <c r="T3902">
        <v>3939</v>
      </c>
      <c r="U3902">
        <v>4050</v>
      </c>
      <c r="V3902">
        <v>4170</v>
      </c>
      <c r="W3902">
        <v>4274</v>
      </c>
      <c r="X3902">
        <v>4230</v>
      </c>
      <c r="Y3902">
        <v>4299</v>
      </c>
      <c r="Z3902">
        <v>4327</v>
      </c>
      <c r="AA3902">
        <v>4351</v>
      </c>
      <c r="AB3902">
        <v>4381</v>
      </c>
      <c r="AC3902">
        <v>4470</v>
      </c>
      <c r="AD3902">
        <v>4516</v>
      </c>
      <c r="AE3902" s="21" t="s">
        <v>1</v>
      </c>
    </row>
    <row r="3903" spans="1:31" x14ac:dyDescent="0.2">
      <c r="A3903" s="27" t="s">
        <v>80</v>
      </c>
      <c r="B3903" s="13" t="s">
        <v>80</v>
      </c>
      <c r="C3903" s="14">
        <v>548</v>
      </c>
      <c r="D3903" s="13" t="s">
        <v>80</v>
      </c>
      <c r="E3903" s="13" t="s">
        <v>487</v>
      </c>
      <c r="F3903" s="13" t="s">
        <v>313</v>
      </c>
      <c r="G3903" s="14" t="s">
        <v>319</v>
      </c>
      <c r="H3903" s="205">
        <v>3058</v>
      </c>
      <c r="I3903" s="205">
        <v>3166</v>
      </c>
      <c r="J3903" s="205">
        <v>3275</v>
      </c>
      <c r="K3903" s="205">
        <v>3539</v>
      </c>
      <c r="L3903" s="205">
        <v>3825</v>
      </c>
      <c r="M3903">
        <v>4070.9999999999995</v>
      </c>
      <c r="N3903">
        <v>4011</v>
      </c>
      <c r="O3903">
        <v>4134</v>
      </c>
      <c r="P3903">
        <v>4086.9999999999995</v>
      </c>
      <c r="Q3903">
        <v>4019.9999999999995</v>
      </c>
      <c r="R3903">
        <v>3978</v>
      </c>
      <c r="S3903">
        <v>4185</v>
      </c>
      <c r="T3903">
        <v>4195</v>
      </c>
      <c r="U3903">
        <v>4297</v>
      </c>
      <c r="V3903">
        <v>4407</v>
      </c>
      <c r="W3903">
        <v>4504</v>
      </c>
      <c r="X3903">
        <v>4462</v>
      </c>
      <c r="Y3903">
        <v>4527</v>
      </c>
      <c r="Z3903">
        <v>4558</v>
      </c>
      <c r="AA3903">
        <v>4585</v>
      </c>
      <c r="AB3903">
        <v>4617</v>
      </c>
      <c r="AC3903">
        <v>4696</v>
      </c>
      <c r="AD3903">
        <v>4741</v>
      </c>
      <c r="AE3903" s="22" t="s">
        <v>1</v>
      </c>
    </row>
    <row r="3904" spans="1:31" x14ac:dyDescent="0.2">
      <c r="A3904" s="25" t="s">
        <v>80</v>
      </c>
      <c r="B3904" s="11" t="s">
        <v>80</v>
      </c>
      <c r="C3904" s="12">
        <v>548</v>
      </c>
      <c r="D3904" s="11" t="s">
        <v>80</v>
      </c>
      <c r="E3904" s="11" t="s">
        <v>441</v>
      </c>
      <c r="F3904" s="11" t="s">
        <v>312</v>
      </c>
      <c r="G3904" s="12" t="s">
        <v>355</v>
      </c>
      <c r="H3904" s="205">
        <v>2836</v>
      </c>
      <c r="I3904" s="205">
        <v>2876</v>
      </c>
      <c r="J3904" s="205">
        <v>2973</v>
      </c>
      <c r="K3904" s="205">
        <v>3162</v>
      </c>
      <c r="L3904" s="205">
        <v>3384</v>
      </c>
      <c r="M3904">
        <v>3605</v>
      </c>
      <c r="N3904">
        <v>3776</v>
      </c>
      <c r="O3904">
        <v>3850</v>
      </c>
      <c r="P3904">
        <v>3840</v>
      </c>
      <c r="Q3904">
        <v>3792</v>
      </c>
      <c r="R3904">
        <v>3744</v>
      </c>
      <c r="S3904">
        <v>3748</v>
      </c>
      <c r="T3904">
        <v>3858</v>
      </c>
      <c r="U3904">
        <v>3948</v>
      </c>
      <c r="V3904">
        <v>4056</v>
      </c>
      <c r="W3904">
        <v>4163</v>
      </c>
      <c r="X3904">
        <v>4240</v>
      </c>
      <c r="Y3904">
        <v>4257</v>
      </c>
      <c r="Z3904">
        <v>4294</v>
      </c>
      <c r="AA3904">
        <v>4322</v>
      </c>
      <c r="AB3904">
        <v>4351</v>
      </c>
      <c r="AC3904">
        <v>4391</v>
      </c>
      <c r="AD3904">
        <v>4455</v>
      </c>
      <c r="AE3904" s="21" t="s">
        <v>1</v>
      </c>
    </row>
    <row r="3905" spans="1:31" x14ac:dyDescent="0.2">
      <c r="A3905" s="27" t="s">
        <v>80</v>
      </c>
      <c r="B3905" s="13" t="s">
        <v>80</v>
      </c>
      <c r="C3905" s="14">
        <v>548</v>
      </c>
      <c r="D3905" s="13" t="s">
        <v>80</v>
      </c>
      <c r="E3905" s="13" t="s">
        <v>488</v>
      </c>
      <c r="F3905" s="13" t="s">
        <v>313</v>
      </c>
      <c r="G3905" s="14" t="s">
        <v>355</v>
      </c>
      <c r="H3905" s="205">
        <v>3021</v>
      </c>
      <c r="I3905" s="205">
        <v>3049</v>
      </c>
      <c r="J3905" s="205">
        <v>3138</v>
      </c>
      <c r="K3905" s="205">
        <v>3359</v>
      </c>
      <c r="L3905" s="205">
        <v>3626</v>
      </c>
      <c r="M3905">
        <v>3889</v>
      </c>
      <c r="N3905">
        <v>4080</v>
      </c>
      <c r="O3905">
        <v>4127</v>
      </c>
      <c r="P3905">
        <v>4118</v>
      </c>
      <c r="Q3905">
        <v>4070.9999999999995</v>
      </c>
      <c r="R3905">
        <v>4022.9999999999995</v>
      </c>
      <c r="S3905">
        <v>4022.0000000000005</v>
      </c>
      <c r="T3905">
        <v>4121</v>
      </c>
      <c r="U3905">
        <v>4203</v>
      </c>
      <c r="V3905">
        <v>4301</v>
      </c>
      <c r="W3905">
        <v>4399</v>
      </c>
      <c r="X3905">
        <v>4470</v>
      </c>
      <c r="Y3905">
        <v>4485</v>
      </c>
      <c r="Z3905">
        <v>4522</v>
      </c>
      <c r="AA3905">
        <v>4553</v>
      </c>
      <c r="AB3905">
        <v>4583</v>
      </c>
      <c r="AC3905">
        <v>4622</v>
      </c>
      <c r="AD3905">
        <v>4682</v>
      </c>
      <c r="AE3905" s="22" t="s">
        <v>1</v>
      </c>
    </row>
    <row r="3906" spans="1:31" x14ac:dyDescent="0.2">
      <c r="A3906" s="25" t="s">
        <v>80</v>
      </c>
      <c r="B3906" s="11" t="s">
        <v>80</v>
      </c>
      <c r="C3906" s="12">
        <v>548</v>
      </c>
      <c r="D3906" s="11" t="s">
        <v>80</v>
      </c>
      <c r="E3906" s="11" t="s">
        <v>442</v>
      </c>
      <c r="F3906" s="11" t="s">
        <v>312</v>
      </c>
      <c r="G3906" s="12" t="s">
        <v>317</v>
      </c>
      <c r="H3906" s="205">
        <v>2800</v>
      </c>
      <c r="I3906" s="205">
        <v>2819</v>
      </c>
      <c r="J3906" s="205">
        <v>2878</v>
      </c>
      <c r="K3906" s="205">
        <v>3036</v>
      </c>
      <c r="L3906" s="205">
        <v>3240</v>
      </c>
      <c r="M3906">
        <v>3462</v>
      </c>
      <c r="N3906">
        <v>3663</v>
      </c>
      <c r="O3906">
        <v>3800</v>
      </c>
      <c r="P3906">
        <v>3831</v>
      </c>
      <c r="Q3906">
        <v>3811</v>
      </c>
      <c r="R3906">
        <v>3770</v>
      </c>
      <c r="S3906">
        <v>3751</v>
      </c>
      <c r="T3906">
        <v>3801</v>
      </c>
      <c r="U3906">
        <v>3869</v>
      </c>
      <c r="V3906">
        <v>3962</v>
      </c>
      <c r="W3906">
        <v>4065.0000000000005</v>
      </c>
      <c r="X3906">
        <v>4155</v>
      </c>
      <c r="Y3906">
        <v>4204</v>
      </c>
      <c r="Z3906">
        <v>4251</v>
      </c>
      <c r="AA3906">
        <v>4286</v>
      </c>
      <c r="AB3906">
        <v>4316</v>
      </c>
      <c r="AC3906">
        <v>4350</v>
      </c>
      <c r="AD3906">
        <v>4401</v>
      </c>
      <c r="AE3906" s="21" t="s">
        <v>1</v>
      </c>
    </row>
    <row r="3907" spans="1:31" x14ac:dyDescent="0.2">
      <c r="A3907" s="27" t="s">
        <v>80</v>
      </c>
      <c r="B3907" s="13" t="s">
        <v>80</v>
      </c>
      <c r="C3907" s="14">
        <v>548</v>
      </c>
      <c r="D3907" s="13" t="s">
        <v>80</v>
      </c>
      <c r="E3907" s="13" t="s">
        <v>489</v>
      </c>
      <c r="F3907" s="13" t="s">
        <v>313</v>
      </c>
      <c r="G3907" s="14" t="s">
        <v>317</v>
      </c>
      <c r="H3907" s="205">
        <v>2998</v>
      </c>
      <c r="I3907" s="205">
        <v>3003</v>
      </c>
      <c r="J3907" s="205">
        <v>3047</v>
      </c>
      <c r="K3907" s="205">
        <v>3219</v>
      </c>
      <c r="L3907" s="205">
        <v>3457</v>
      </c>
      <c r="M3907">
        <v>3718</v>
      </c>
      <c r="N3907">
        <v>3946</v>
      </c>
      <c r="O3907">
        <v>4078.0000000000005</v>
      </c>
      <c r="P3907">
        <v>4110</v>
      </c>
      <c r="Q3907">
        <v>4090</v>
      </c>
      <c r="R3907">
        <v>4049.0000000000005</v>
      </c>
      <c r="S3907">
        <v>4027</v>
      </c>
      <c r="T3907">
        <v>4070.0000000000005</v>
      </c>
      <c r="U3907">
        <v>4131</v>
      </c>
      <c r="V3907">
        <v>4215</v>
      </c>
      <c r="W3907">
        <v>4308</v>
      </c>
      <c r="X3907">
        <v>4390</v>
      </c>
      <c r="Y3907">
        <v>4435</v>
      </c>
      <c r="Z3907">
        <v>4479</v>
      </c>
      <c r="AA3907">
        <v>4515</v>
      </c>
      <c r="AB3907">
        <v>4546</v>
      </c>
      <c r="AC3907">
        <v>4581</v>
      </c>
      <c r="AD3907">
        <v>4628</v>
      </c>
      <c r="AE3907" s="22" t="s">
        <v>1</v>
      </c>
    </row>
    <row r="3908" spans="1:31" x14ac:dyDescent="0.2">
      <c r="A3908" s="25" t="s">
        <v>80</v>
      </c>
      <c r="B3908" s="11" t="s">
        <v>80</v>
      </c>
      <c r="C3908" s="12">
        <v>548</v>
      </c>
      <c r="D3908" s="11" t="s">
        <v>80</v>
      </c>
      <c r="E3908" s="11" t="s">
        <v>443</v>
      </c>
      <c r="F3908" s="11" t="s">
        <v>312</v>
      </c>
      <c r="G3908" s="12" t="s">
        <v>356</v>
      </c>
      <c r="H3908" s="205">
        <v>2767</v>
      </c>
      <c r="I3908" s="205">
        <v>2773</v>
      </c>
      <c r="J3908" s="205">
        <v>2805</v>
      </c>
      <c r="K3908" s="205">
        <v>2927</v>
      </c>
      <c r="L3908" s="205">
        <v>3107</v>
      </c>
      <c r="M3908">
        <v>3319</v>
      </c>
      <c r="N3908">
        <v>3533</v>
      </c>
      <c r="O3908">
        <v>3712</v>
      </c>
      <c r="P3908">
        <v>3789</v>
      </c>
      <c r="Q3908">
        <v>3800</v>
      </c>
      <c r="R3908">
        <v>3776</v>
      </c>
      <c r="S3908">
        <v>3751</v>
      </c>
      <c r="T3908">
        <v>3762</v>
      </c>
      <c r="U3908">
        <v>3807</v>
      </c>
      <c r="V3908">
        <v>3885</v>
      </c>
      <c r="W3908">
        <v>3979</v>
      </c>
      <c r="X3908">
        <v>4072</v>
      </c>
      <c r="Y3908">
        <v>4144</v>
      </c>
      <c r="Z3908">
        <v>4201</v>
      </c>
      <c r="AA3908">
        <v>4243</v>
      </c>
      <c r="AB3908">
        <v>4277</v>
      </c>
      <c r="AC3908">
        <v>4309</v>
      </c>
      <c r="AD3908">
        <v>4351</v>
      </c>
      <c r="AE3908" s="21" t="s">
        <v>1</v>
      </c>
    </row>
    <row r="3909" spans="1:31" x14ac:dyDescent="0.2">
      <c r="A3909" s="27" t="s">
        <v>80</v>
      </c>
      <c r="B3909" s="13" t="s">
        <v>80</v>
      </c>
      <c r="C3909" s="14">
        <v>548</v>
      </c>
      <c r="D3909" s="13" t="s">
        <v>80</v>
      </c>
      <c r="E3909" s="13" t="s">
        <v>490</v>
      </c>
      <c r="F3909" s="13" t="s">
        <v>313</v>
      </c>
      <c r="G3909" s="14" t="s">
        <v>356</v>
      </c>
      <c r="H3909" s="205">
        <v>2984</v>
      </c>
      <c r="I3909" s="205">
        <v>2979</v>
      </c>
      <c r="J3909" s="205">
        <v>2993</v>
      </c>
      <c r="K3909" s="205">
        <v>3113</v>
      </c>
      <c r="L3909" s="205">
        <v>3314</v>
      </c>
      <c r="M3909">
        <v>3559</v>
      </c>
      <c r="N3909">
        <v>3803</v>
      </c>
      <c r="O3909">
        <v>3993</v>
      </c>
      <c r="P3909">
        <v>4067.9999999999995</v>
      </c>
      <c r="Q3909">
        <v>4078.9999999999995</v>
      </c>
      <c r="R3909">
        <v>4056</v>
      </c>
      <c r="S3909">
        <v>4029</v>
      </c>
      <c r="T3909">
        <v>4035.9999999999995</v>
      </c>
      <c r="U3909">
        <v>4075</v>
      </c>
      <c r="V3909">
        <v>4145</v>
      </c>
      <c r="W3909">
        <v>4230</v>
      </c>
      <c r="X3909">
        <v>4314</v>
      </c>
      <c r="Y3909">
        <v>4378</v>
      </c>
      <c r="Z3909">
        <v>4431</v>
      </c>
      <c r="AA3909">
        <v>4472</v>
      </c>
      <c r="AB3909">
        <v>4506</v>
      </c>
      <c r="AC3909">
        <v>4539</v>
      </c>
      <c r="AD3909">
        <v>4579</v>
      </c>
      <c r="AE3909" s="22" t="s">
        <v>1</v>
      </c>
    </row>
    <row r="3910" spans="1:31" x14ac:dyDescent="0.2">
      <c r="A3910" s="25" t="s">
        <v>80</v>
      </c>
      <c r="B3910" s="11" t="s">
        <v>80</v>
      </c>
      <c r="C3910" s="12">
        <v>548</v>
      </c>
      <c r="D3910" s="11" t="s">
        <v>80</v>
      </c>
      <c r="E3910" s="11" t="s">
        <v>444</v>
      </c>
      <c r="F3910" s="11" t="s">
        <v>312</v>
      </c>
      <c r="G3910" s="12" t="s">
        <v>327</v>
      </c>
      <c r="H3910" s="205">
        <v>2737</v>
      </c>
      <c r="I3910" s="205">
        <v>2735</v>
      </c>
      <c r="J3910" s="205">
        <v>2750</v>
      </c>
      <c r="K3910" s="205">
        <v>2833</v>
      </c>
      <c r="L3910" s="205">
        <v>2984</v>
      </c>
      <c r="M3910">
        <v>3180</v>
      </c>
      <c r="N3910">
        <v>3393</v>
      </c>
      <c r="O3910">
        <v>3596</v>
      </c>
      <c r="P3910">
        <v>3720</v>
      </c>
      <c r="Q3910">
        <v>3765</v>
      </c>
      <c r="R3910">
        <v>3763</v>
      </c>
      <c r="S3910">
        <v>3744</v>
      </c>
      <c r="T3910">
        <v>3735</v>
      </c>
      <c r="U3910">
        <v>3758</v>
      </c>
      <c r="V3910">
        <v>3819</v>
      </c>
      <c r="W3910">
        <v>3903</v>
      </c>
      <c r="X3910">
        <v>3994</v>
      </c>
      <c r="Y3910">
        <v>4077</v>
      </c>
      <c r="Z3910">
        <v>4145</v>
      </c>
      <c r="AA3910">
        <v>4195</v>
      </c>
      <c r="AB3910">
        <v>4233</v>
      </c>
      <c r="AC3910">
        <v>4267</v>
      </c>
      <c r="AD3910">
        <v>4303</v>
      </c>
      <c r="AE3910" s="21" t="s">
        <v>1</v>
      </c>
    </row>
    <row r="3911" spans="1:31" x14ac:dyDescent="0.2">
      <c r="A3911" s="27" t="s">
        <v>80</v>
      </c>
      <c r="B3911" s="13" t="s">
        <v>80</v>
      </c>
      <c r="C3911" s="14">
        <v>548</v>
      </c>
      <c r="D3911" s="13" t="s">
        <v>80</v>
      </c>
      <c r="E3911" s="13" t="s">
        <v>491</v>
      </c>
      <c r="F3911" s="13" t="s">
        <v>313</v>
      </c>
      <c r="G3911" s="14" t="s">
        <v>327</v>
      </c>
      <c r="H3911" s="205">
        <v>2974</v>
      </c>
      <c r="I3911" s="205">
        <v>2968</v>
      </c>
      <c r="J3911" s="205">
        <v>2966</v>
      </c>
      <c r="K3911" s="205">
        <v>3032</v>
      </c>
      <c r="L3911" s="205">
        <v>3191</v>
      </c>
      <c r="M3911">
        <v>3412</v>
      </c>
      <c r="N3911">
        <v>3655</v>
      </c>
      <c r="O3911">
        <v>3878</v>
      </c>
      <c r="P3911">
        <v>4000</v>
      </c>
      <c r="Q3911">
        <v>4045</v>
      </c>
      <c r="R3911">
        <v>4043</v>
      </c>
      <c r="S3911">
        <v>4024</v>
      </c>
      <c r="T3911">
        <v>4013</v>
      </c>
      <c r="U3911">
        <v>4030.9999999999995</v>
      </c>
      <c r="V3911">
        <v>4086.0000000000005</v>
      </c>
      <c r="W3911">
        <v>4161</v>
      </c>
      <c r="X3911">
        <v>4243</v>
      </c>
      <c r="Y3911">
        <v>4318</v>
      </c>
      <c r="Z3911">
        <v>4379</v>
      </c>
      <c r="AA3911">
        <v>4425</v>
      </c>
      <c r="AB3911">
        <v>4463</v>
      </c>
      <c r="AC3911">
        <v>4497</v>
      </c>
      <c r="AD3911">
        <v>4532</v>
      </c>
      <c r="AE3911" s="22" t="s">
        <v>1</v>
      </c>
    </row>
    <row r="3912" spans="1:31" x14ac:dyDescent="0.2">
      <c r="A3912" s="25" t="s">
        <v>80</v>
      </c>
      <c r="B3912" s="11" t="s">
        <v>80</v>
      </c>
      <c r="C3912" s="12">
        <v>548</v>
      </c>
      <c r="D3912" s="11" t="s">
        <v>80</v>
      </c>
      <c r="E3912" s="11" t="s">
        <v>445</v>
      </c>
      <c r="F3912" s="11" t="s">
        <v>312</v>
      </c>
      <c r="G3912" s="12" t="s">
        <v>320</v>
      </c>
      <c r="H3912" s="205">
        <v>2713</v>
      </c>
      <c r="I3912" s="205">
        <v>2704</v>
      </c>
      <c r="J3912" s="205">
        <v>2708</v>
      </c>
      <c r="K3912" s="205">
        <v>2759</v>
      </c>
      <c r="L3912" s="205">
        <v>2868</v>
      </c>
      <c r="M3912">
        <v>3042</v>
      </c>
      <c r="N3912">
        <v>3247</v>
      </c>
      <c r="O3912">
        <v>3458</v>
      </c>
      <c r="P3912">
        <v>3617</v>
      </c>
      <c r="Q3912">
        <v>3715</v>
      </c>
      <c r="R3912">
        <v>3737</v>
      </c>
      <c r="S3912">
        <v>3728</v>
      </c>
      <c r="T3912">
        <v>3716</v>
      </c>
      <c r="U3912">
        <v>3724</v>
      </c>
      <c r="V3912">
        <v>3759</v>
      </c>
      <c r="W3912">
        <v>3833</v>
      </c>
      <c r="X3912">
        <v>3921</v>
      </c>
      <c r="Y3912">
        <v>4006.9999999999995</v>
      </c>
      <c r="Z3912">
        <v>4082</v>
      </c>
      <c r="AA3912">
        <v>4144</v>
      </c>
      <c r="AB3912">
        <v>4187</v>
      </c>
      <c r="AC3912">
        <v>4223</v>
      </c>
      <c r="AD3912">
        <v>4258</v>
      </c>
      <c r="AE3912" s="21" t="s">
        <v>1</v>
      </c>
    </row>
    <row r="3913" spans="1:31" x14ac:dyDescent="0.2">
      <c r="A3913" s="27" t="s">
        <v>80</v>
      </c>
      <c r="B3913" s="13" t="s">
        <v>80</v>
      </c>
      <c r="C3913" s="14">
        <v>548</v>
      </c>
      <c r="D3913" s="13" t="s">
        <v>80</v>
      </c>
      <c r="E3913" s="13" t="s">
        <v>492</v>
      </c>
      <c r="F3913" s="13" t="s">
        <v>313</v>
      </c>
      <c r="G3913" s="14" t="s">
        <v>320</v>
      </c>
      <c r="H3913" s="205">
        <v>2975</v>
      </c>
      <c r="I3913" s="205">
        <v>2964</v>
      </c>
      <c r="J3913" s="205">
        <v>2959</v>
      </c>
      <c r="K3913" s="205">
        <v>2979</v>
      </c>
      <c r="L3913" s="205">
        <v>3084</v>
      </c>
      <c r="M3913">
        <v>3274</v>
      </c>
      <c r="N3913">
        <v>3505</v>
      </c>
      <c r="O3913">
        <v>3741</v>
      </c>
      <c r="P3913">
        <v>3898</v>
      </c>
      <c r="Q3913">
        <v>3995</v>
      </c>
      <c r="R3913">
        <v>4017.0000000000005</v>
      </c>
      <c r="S3913">
        <v>4009.0000000000005</v>
      </c>
      <c r="T3913">
        <v>3996</v>
      </c>
      <c r="U3913">
        <v>4002</v>
      </c>
      <c r="V3913">
        <v>4032</v>
      </c>
      <c r="W3913">
        <v>4098</v>
      </c>
      <c r="X3913">
        <v>4177</v>
      </c>
      <c r="Y3913">
        <v>4254</v>
      </c>
      <c r="Z3913">
        <v>4321</v>
      </c>
      <c r="AA3913">
        <v>4377</v>
      </c>
      <c r="AB3913">
        <v>4418</v>
      </c>
      <c r="AC3913">
        <v>4453</v>
      </c>
      <c r="AD3913">
        <v>4488</v>
      </c>
      <c r="AE3913" s="22" t="s">
        <v>1</v>
      </c>
    </row>
    <row r="3914" spans="1:31" x14ac:dyDescent="0.2">
      <c r="A3914" s="25" t="s">
        <v>80</v>
      </c>
      <c r="B3914" s="11" t="s">
        <v>80</v>
      </c>
      <c r="C3914" s="12">
        <v>548</v>
      </c>
      <c r="D3914" s="11" t="s">
        <v>80</v>
      </c>
      <c r="E3914" s="11" t="s">
        <v>446</v>
      </c>
      <c r="F3914" s="11" t="s">
        <v>312</v>
      </c>
      <c r="G3914" s="12" t="s">
        <v>326</v>
      </c>
      <c r="H3914" s="205">
        <v>2697</v>
      </c>
      <c r="I3914" s="205">
        <v>2682</v>
      </c>
      <c r="J3914" s="205">
        <v>2675</v>
      </c>
      <c r="K3914" s="205">
        <v>2706</v>
      </c>
      <c r="L3914" s="205">
        <v>2775</v>
      </c>
      <c r="M3914">
        <v>2905</v>
      </c>
      <c r="N3914">
        <v>3095</v>
      </c>
      <c r="O3914">
        <v>3306</v>
      </c>
      <c r="P3914">
        <v>3479</v>
      </c>
      <c r="Q3914">
        <v>3626</v>
      </c>
      <c r="R3914">
        <v>3705</v>
      </c>
      <c r="S3914">
        <v>3710</v>
      </c>
      <c r="T3914">
        <v>3697</v>
      </c>
      <c r="U3914">
        <v>3704</v>
      </c>
      <c r="V3914">
        <v>3717</v>
      </c>
      <c r="W3914">
        <v>3762</v>
      </c>
      <c r="X3914">
        <v>3846</v>
      </c>
      <c r="Y3914">
        <v>3935</v>
      </c>
      <c r="Z3914">
        <v>4011.9999999999995</v>
      </c>
      <c r="AA3914">
        <v>4083.9999999999995</v>
      </c>
      <c r="AB3914">
        <v>4141</v>
      </c>
      <c r="AC3914">
        <v>4179</v>
      </c>
      <c r="AD3914">
        <v>4214</v>
      </c>
      <c r="AE3914" s="21" t="s">
        <v>1</v>
      </c>
    </row>
    <row r="3915" spans="1:31" x14ac:dyDescent="0.2">
      <c r="A3915" s="27" t="s">
        <v>80</v>
      </c>
      <c r="B3915" s="13" t="s">
        <v>80</v>
      </c>
      <c r="C3915" s="14">
        <v>548</v>
      </c>
      <c r="D3915" s="13" t="s">
        <v>80</v>
      </c>
      <c r="E3915" s="13" t="s">
        <v>493</v>
      </c>
      <c r="F3915" s="13" t="s">
        <v>313</v>
      </c>
      <c r="G3915" s="14" t="s">
        <v>326</v>
      </c>
      <c r="H3915" s="205">
        <v>2993</v>
      </c>
      <c r="I3915" s="205">
        <v>2976</v>
      </c>
      <c r="J3915" s="205">
        <v>2961</v>
      </c>
      <c r="K3915" s="205">
        <v>2951</v>
      </c>
      <c r="L3915" s="205">
        <v>3004</v>
      </c>
      <c r="M3915">
        <v>3140</v>
      </c>
      <c r="N3915">
        <v>3350</v>
      </c>
      <c r="O3915">
        <v>3588</v>
      </c>
      <c r="P3915">
        <v>3761</v>
      </c>
      <c r="Q3915">
        <v>3906</v>
      </c>
      <c r="R3915">
        <v>3985</v>
      </c>
      <c r="S3915">
        <v>3991</v>
      </c>
      <c r="T3915">
        <v>3979</v>
      </c>
      <c r="U3915">
        <v>3985</v>
      </c>
      <c r="V3915">
        <v>3995</v>
      </c>
      <c r="W3915">
        <v>4034</v>
      </c>
      <c r="X3915">
        <v>4109</v>
      </c>
      <c r="Y3915">
        <v>4190</v>
      </c>
      <c r="Z3915">
        <v>4257</v>
      </c>
      <c r="AA3915">
        <v>4322</v>
      </c>
      <c r="AB3915">
        <v>4374</v>
      </c>
      <c r="AC3915">
        <v>4411</v>
      </c>
      <c r="AD3915">
        <v>4444</v>
      </c>
      <c r="AE3915" s="22" t="s">
        <v>1</v>
      </c>
    </row>
    <row r="3916" spans="1:31" x14ac:dyDescent="0.2">
      <c r="A3916" s="25" t="s">
        <v>80</v>
      </c>
      <c r="B3916" s="11" t="s">
        <v>80</v>
      </c>
      <c r="C3916" s="12">
        <v>548</v>
      </c>
      <c r="D3916" s="11" t="s">
        <v>80</v>
      </c>
      <c r="E3916" s="11" t="s">
        <v>447</v>
      </c>
      <c r="F3916" s="11" t="s">
        <v>312</v>
      </c>
      <c r="G3916" s="12" t="s">
        <v>318</v>
      </c>
      <c r="H3916" s="205">
        <v>2662</v>
      </c>
      <c r="I3916" s="205">
        <v>2675</v>
      </c>
      <c r="J3916" s="205">
        <v>2656</v>
      </c>
      <c r="K3916" s="205">
        <v>2668</v>
      </c>
      <c r="L3916" s="205">
        <v>2712</v>
      </c>
      <c r="M3916">
        <v>2793</v>
      </c>
      <c r="N3916">
        <v>2936</v>
      </c>
      <c r="O3916">
        <v>3140</v>
      </c>
      <c r="P3916">
        <v>3319</v>
      </c>
      <c r="Q3916">
        <v>3488</v>
      </c>
      <c r="R3916">
        <v>3629</v>
      </c>
      <c r="S3916">
        <v>3698</v>
      </c>
      <c r="T3916">
        <v>3687</v>
      </c>
      <c r="U3916">
        <v>3690</v>
      </c>
      <c r="V3916">
        <v>3698</v>
      </c>
      <c r="W3916">
        <v>3713</v>
      </c>
      <c r="X3916">
        <v>3764</v>
      </c>
      <c r="Y3916">
        <v>3856</v>
      </c>
      <c r="Z3916">
        <v>3938</v>
      </c>
      <c r="AA3916">
        <v>4014.0000000000005</v>
      </c>
      <c r="AB3916">
        <v>4085</v>
      </c>
      <c r="AC3916">
        <v>4138</v>
      </c>
      <c r="AD3916">
        <v>4172</v>
      </c>
      <c r="AE3916" s="21" t="s">
        <v>1</v>
      </c>
    </row>
    <row r="3917" spans="1:31" x14ac:dyDescent="0.2">
      <c r="A3917" s="27" t="s">
        <v>80</v>
      </c>
      <c r="B3917" s="13" t="s">
        <v>80</v>
      </c>
      <c r="C3917" s="14">
        <v>548</v>
      </c>
      <c r="D3917" s="13" t="s">
        <v>80</v>
      </c>
      <c r="E3917" s="13" t="s">
        <v>494</v>
      </c>
      <c r="F3917" s="13" t="s">
        <v>313</v>
      </c>
      <c r="G3917" s="14" t="s">
        <v>318</v>
      </c>
      <c r="H3917" s="205">
        <v>2963</v>
      </c>
      <c r="I3917" s="205">
        <v>3014</v>
      </c>
      <c r="J3917" s="205">
        <v>2985</v>
      </c>
      <c r="K3917" s="205">
        <v>2937</v>
      </c>
      <c r="L3917" s="205">
        <v>2955</v>
      </c>
      <c r="M3917">
        <v>3033</v>
      </c>
      <c r="N3917">
        <v>3190</v>
      </c>
      <c r="O3917">
        <v>3419</v>
      </c>
      <c r="P3917">
        <v>3600</v>
      </c>
      <c r="Q3917">
        <v>3769</v>
      </c>
      <c r="R3917">
        <v>3908</v>
      </c>
      <c r="S3917">
        <v>3976</v>
      </c>
      <c r="T3917">
        <v>3969</v>
      </c>
      <c r="U3917">
        <v>3972</v>
      </c>
      <c r="V3917">
        <v>3977</v>
      </c>
      <c r="W3917">
        <v>3990</v>
      </c>
      <c r="X3917">
        <v>4035</v>
      </c>
      <c r="Y3917">
        <v>4118</v>
      </c>
      <c r="Z3917">
        <v>4191</v>
      </c>
      <c r="AA3917">
        <v>4258</v>
      </c>
      <c r="AB3917">
        <v>4321</v>
      </c>
      <c r="AC3917">
        <v>4370</v>
      </c>
      <c r="AD3917">
        <v>4404</v>
      </c>
      <c r="AE3917" s="22" t="s">
        <v>1</v>
      </c>
    </row>
    <row r="3918" spans="1:31" x14ac:dyDescent="0.2">
      <c r="A3918" s="25" t="s">
        <v>80</v>
      </c>
      <c r="B3918" s="11" t="s">
        <v>80</v>
      </c>
      <c r="C3918" s="12">
        <v>548</v>
      </c>
      <c r="D3918" s="11" t="s">
        <v>80</v>
      </c>
      <c r="E3918" s="11" t="s">
        <v>448</v>
      </c>
      <c r="F3918" s="11" t="s">
        <v>312</v>
      </c>
      <c r="G3918" s="12" t="s">
        <v>333</v>
      </c>
      <c r="H3918" s="205">
        <v>2595</v>
      </c>
      <c r="I3918" s="205">
        <v>2643</v>
      </c>
      <c r="J3918" s="205">
        <v>2657</v>
      </c>
      <c r="K3918" s="205">
        <v>2641</v>
      </c>
      <c r="L3918" s="205">
        <v>2669</v>
      </c>
      <c r="M3918">
        <v>2718</v>
      </c>
      <c r="N3918">
        <v>2805</v>
      </c>
      <c r="O3918">
        <v>2960</v>
      </c>
      <c r="P3918">
        <v>3150</v>
      </c>
      <c r="Q3918">
        <v>3320</v>
      </c>
      <c r="R3918">
        <v>3492</v>
      </c>
      <c r="S3918">
        <v>3635</v>
      </c>
      <c r="T3918">
        <v>3694</v>
      </c>
      <c r="U3918">
        <v>3682</v>
      </c>
      <c r="V3918">
        <v>3688</v>
      </c>
      <c r="W3918">
        <v>3693</v>
      </c>
      <c r="X3918">
        <v>3707</v>
      </c>
      <c r="Y3918">
        <v>3764</v>
      </c>
      <c r="Z3918">
        <v>3858</v>
      </c>
      <c r="AA3918">
        <v>3938</v>
      </c>
      <c r="AB3918">
        <v>4014.9999999999995</v>
      </c>
      <c r="AC3918">
        <v>4085</v>
      </c>
      <c r="AD3918">
        <v>4136</v>
      </c>
      <c r="AE3918" s="21" t="s">
        <v>1</v>
      </c>
    </row>
    <row r="3919" spans="1:31" x14ac:dyDescent="0.2">
      <c r="A3919" s="27" t="s">
        <v>80</v>
      </c>
      <c r="B3919" s="13" t="s">
        <v>80</v>
      </c>
      <c r="C3919" s="14">
        <v>548</v>
      </c>
      <c r="D3919" s="13" t="s">
        <v>80</v>
      </c>
      <c r="E3919" s="13" t="s">
        <v>495</v>
      </c>
      <c r="F3919" s="13" t="s">
        <v>313</v>
      </c>
      <c r="G3919" s="14" t="s">
        <v>333</v>
      </c>
      <c r="H3919" s="205">
        <v>2857</v>
      </c>
      <c r="I3919" s="205">
        <v>2988</v>
      </c>
      <c r="J3919" s="205">
        <v>3041</v>
      </c>
      <c r="K3919" s="205">
        <v>2939</v>
      </c>
      <c r="L3919" s="205">
        <v>2925</v>
      </c>
      <c r="M3919">
        <v>2962</v>
      </c>
      <c r="N3919">
        <v>3056</v>
      </c>
      <c r="O3919">
        <v>3232</v>
      </c>
      <c r="P3919">
        <v>3428</v>
      </c>
      <c r="Q3919">
        <v>3601</v>
      </c>
      <c r="R3919">
        <v>3771</v>
      </c>
      <c r="S3919">
        <v>3912</v>
      </c>
      <c r="T3919">
        <v>3972</v>
      </c>
      <c r="U3919">
        <v>3963</v>
      </c>
      <c r="V3919">
        <v>3969</v>
      </c>
      <c r="W3919">
        <v>3973</v>
      </c>
      <c r="X3919">
        <v>3984</v>
      </c>
      <c r="Y3919">
        <v>4035</v>
      </c>
      <c r="Z3919">
        <v>4119</v>
      </c>
      <c r="AA3919">
        <v>4190</v>
      </c>
      <c r="AB3919">
        <v>4258</v>
      </c>
      <c r="AC3919">
        <v>4321</v>
      </c>
      <c r="AD3919">
        <v>4367</v>
      </c>
      <c r="AE3919" s="22" t="s">
        <v>1</v>
      </c>
    </row>
    <row r="3920" spans="1:31" x14ac:dyDescent="0.2">
      <c r="A3920" s="25" t="s">
        <v>80</v>
      </c>
      <c r="B3920" s="11" t="s">
        <v>80</v>
      </c>
      <c r="C3920" s="12">
        <v>548</v>
      </c>
      <c r="D3920" s="11" t="s">
        <v>80</v>
      </c>
      <c r="E3920" s="11" t="s">
        <v>449</v>
      </c>
      <c r="F3920" s="11" t="s">
        <v>312</v>
      </c>
      <c r="G3920" s="12" t="s">
        <v>340</v>
      </c>
      <c r="H3920" s="205">
        <v>2510</v>
      </c>
      <c r="I3920" s="205">
        <v>2571</v>
      </c>
      <c r="J3920" s="205">
        <v>2629</v>
      </c>
      <c r="K3920" s="205">
        <v>2629</v>
      </c>
      <c r="L3920" s="205">
        <v>2633</v>
      </c>
      <c r="M3920">
        <v>2671</v>
      </c>
      <c r="N3920">
        <v>2720</v>
      </c>
      <c r="O3920">
        <v>2811</v>
      </c>
      <c r="P3920">
        <v>2970</v>
      </c>
      <c r="Q3920">
        <v>3149</v>
      </c>
      <c r="R3920">
        <v>3317</v>
      </c>
      <c r="S3920">
        <v>3498</v>
      </c>
      <c r="T3920">
        <v>3645</v>
      </c>
      <c r="U3920">
        <v>3688</v>
      </c>
      <c r="V3920">
        <v>3682</v>
      </c>
      <c r="W3920">
        <v>3689</v>
      </c>
      <c r="X3920">
        <v>3688</v>
      </c>
      <c r="Y3920">
        <v>3700</v>
      </c>
      <c r="Z3920">
        <v>3766</v>
      </c>
      <c r="AA3920">
        <v>3858</v>
      </c>
      <c r="AB3920">
        <v>3937</v>
      </c>
      <c r="AC3920">
        <v>4014.9999999999995</v>
      </c>
      <c r="AD3920">
        <v>4086.0000000000005</v>
      </c>
      <c r="AE3920" s="21" t="s">
        <v>1</v>
      </c>
    </row>
    <row r="3921" spans="1:31" x14ac:dyDescent="0.2">
      <c r="A3921" s="27" t="s">
        <v>80</v>
      </c>
      <c r="B3921" s="13" t="s">
        <v>80</v>
      </c>
      <c r="C3921" s="14">
        <v>548</v>
      </c>
      <c r="D3921" s="13" t="s">
        <v>80</v>
      </c>
      <c r="E3921" s="13" t="s">
        <v>496</v>
      </c>
      <c r="F3921" s="13" t="s">
        <v>313</v>
      </c>
      <c r="G3921" s="14" t="s">
        <v>340</v>
      </c>
      <c r="H3921" s="205">
        <v>2704</v>
      </c>
      <c r="I3921" s="205">
        <v>2862</v>
      </c>
      <c r="J3921" s="205">
        <v>3020</v>
      </c>
      <c r="K3921" s="205">
        <v>2967</v>
      </c>
      <c r="L3921" s="205">
        <v>2905</v>
      </c>
      <c r="M3921">
        <v>2916</v>
      </c>
      <c r="N3921">
        <v>2964</v>
      </c>
      <c r="O3921">
        <v>3071</v>
      </c>
      <c r="P3921">
        <v>3240</v>
      </c>
      <c r="Q3921">
        <v>3426</v>
      </c>
      <c r="R3921">
        <v>3596</v>
      </c>
      <c r="S3921">
        <v>3776</v>
      </c>
      <c r="T3921">
        <v>3920</v>
      </c>
      <c r="U3921">
        <v>3965</v>
      </c>
      <c r="V3921">
        <v>3961</v>
      </c>
      <c r="W3921">
        <v>3968</v>
      </c>
      <c r="X3921">
        <v>3967</v>
      </c>
      <c r="Y3921">
        <v>3976</v>
      </c>
      <c r="Z3921">
        <v>4035</v>
      </c>
      <c r="AA3921">
        <v>4118</v>
      </c>
      <c r="AB3921">
        <v>4188</v>
      </c>
      <c r="AC3921">
        <v>4257</v>
      </c>
      <c r="AD3921">
        <v>4320</v>
      </c>
      <c r="AE3921" s="22" t="s">
        <v>1</v>
      </c>
    </row>
    <row r="3922" spans="1:31" x14ac:dyDescent="0.2">
      <c r="A3922" s="25" t="s">
        <v>80</v>
      </c>
      <c r="B3922" s="11" t="s">
        <v>80</v>
      </c>
      <c r="C3922" s="12">
        <v>548</v>
      </c>
      <c r="D3922" s="11" t="s">
        <v>80</v>
      </c>
      <c r="E3922" s="11" t="s">
        <v>450</v>
      </c>
      <c r="F3922" s="11" t="s">
        <v>312</v>
      </c>
      <c r="G3922" s="12" t="s">
        <v>329</v>
      </c>
      <c r="H3922" s="205">
        <v>2428</v>
      </c>
      <c r="I3922" s="205">
        <v>2476</v>
      </c>
      <c r="J3922" s="205">
        <v>2552</v>
      </c>
      <c r="K3922" s="205">
        <v>2600</v>
      </c>
      <c r="L3922" s="205">
        <v>2608</v>
      </c>
      <c r="M3922">
        <v>2626</v>
      </c>
      <c r="N3922">
        <v>2667</v>
      </c>
      <c r="O3922">
        <v>2716</v>
      </c>
      <c r="P3922">
        <v>2820</v>
      </c>
      <c r="Q3922">
        <v>2969</v>
      </c>
      <c r="R3922">
        <v>3144</v>
      </c>
      <c r="S3922">
        <v>3316</v>
      </c>
      <c r="T3922">
        <v>3508</v>
      </c>
      <c r="U3922">
        <v>3639</v>
      </c>
      <c r="V3922">
        <v>3688</v>
      </c>
      <c r="W3922">
        <v>3683</v>
      </c>
      <c r="X3922">
        <v>3688</v>
      </c>
      <c r="Y3922">
        <v>3680</v>
      </c>
      <c r="Z3922">
        <v>3701</v>
      </c>
      <c r="AA3922">
        <v>3765</v>
      </c>
      <c r="AB3922">
        <v>3856</v>
      </c>
      <c r="AC3922">
        <v>3936</v>
      </c>
      <c r="AD3922">
        <v>4016</v>
      </c>
      <c r="AE3922" s="21" t="s">
        <v>1</v>
      </c>
    </row>
    <row r="3923" spans="1:31" x14ac:dyDescent="0.2">
      <c r="A3923" s="27" t="s">
        <v>80</v>
      </c>
      <c r="B3923" s="13" t="s">
        <v>80</v>
      </c>
      <c r="C3923" s="14">
        <v>548</v>
      </c>
      <c r="D3923" s="13" t="s">
        <v>80</v>
      </c>
      <c r="E3923" s="13" t="s">
        <v>497</v>
      </c>
      <c r="F3923" s="13" t="s">
        <v>313</v>
      </c>
      <c r="G3923" s="14" t="s">
        <v>329</v>
      </c>
      <c r="H3923" s="205">
        <v>2560</v>
      </c>
      <c r="I3923" s="205">
        <v>2674</v>
      </c>
      <c r="J3923" s="205">
        <v>2873</v>
      </c>
      <c r="K3923" s="205">
        <v>2935</v>
      </c>
      <c r="L3923" s="205">
        <v>2906</v>
      </c>
      <c r="M3923">
        <v>2874</v>
      </c>
      <c r="N3923">
        <v>2901</v>
      </c>
      <c r="O3923">
        <v>2959</v>
      </c>
      <c r="P3923">
        <v>3079</v>
      </c>
      <c r="Q3923">
        <v>3239</v>
      </c>
      <c r="R3923">
        <v>3420</v>
      </c>
      <c r="S3923">
        <v>3594</v>
      </c>
      <c r="T3923">
        <v>3784</v>
      </c>
      <c r="U3923">
        <v>3914</v>
      </c>
      <c r="V3923">
        <v>3964</v>
      </c>
      <c r="W3923">
        <v>3962</v>
      </c>
      <c r="X3923">
        <v>3967</v>
      </c>
      <c r="Y3923">
        <v>3959</v>
      </c>
      <c r="Z3923">
        <v>3976</v>
      </c>
      <c r="AA3923">
        <v>4033.0000000000005</v>
      </c>
      <c r="AB3923">
        <v>4115</v>
      </c>
      <c r="AC3923">
        <v>4186</v>
      </c>
      <c r="AD3923">
        <v>4257</v>
      </c>
      <c r="AE3923" s="22" t="s">
        <v>1</v>
      </c>
    </row>
    <row r="3924" spans="1:31" x14ac:dyDescent="0.2">
      <c r="A3924" s="25" t="s">
        <v>80</v>
      </c>
      <c r="B3924" s="11" t="s">
        <v>80</v>
      </c>
      <c r="C3924" s="12">
        <v>548</v>
      </c>
      <c r="D3924" s="11" t="s">
        <v>80</v>
      </c>
      <c r="E3924" s="11" t="s">
        <v>451</v>
      </c>
      <c r="F3924" s="11" t="s">
        <v>312</v>
      </c>
      <c r="G3924" s="12" t="s">
        <v>361</v>
      </c>
      <c r="H3924" s="205">
        <v>2341</v>
      </c>
      <c r="I3924" s="205">
        <v>2387</v>
      </c>
      <c r="J3924" s="205">
        <v>2446</v>
      </c>
      <c r="K3924" s="205">
        <v>2541</v>
      </c>
      <c r="L3924" s="205">
        <v>2579</v>
      </c>
      <c r="M3924">
        <v>2588</v>
      </c>
      <c r="N3924">
        <v>2614</v>
      </c>
      <c r="O3924">
        <v>2658</v>
      </c>
      <c r="P3924">
        <v>2724</v>
      </c>
      <c r="Q3924">
        <v>2820</v>
      </c>
      <c r="R3924">
        <v>2964</v>
      </c>
      <c r="S3924">
        <v>3140</v>
      </c>
      <c r="T3924">
        <v>3318</v>
      </c>
      <c r="U3924">
        <v>3503</v>
      </c>
      <c r="V3924">
        <v>3639</v>
      </c>
      <c r="W3924">
        <v>3690</v>
      </c>
      <c r="X3924">
        <v>3684</v>
      </c>
      <c r="Y3924">
        <v>3685</v>
      </c>
      <c r="Z3924">
        <v>3682</v>
      </c>
      <c r="AA3924">
        <v>3700</v>
      </c>
      <c r="AB3924">
        <v>3763</v>
      </c>
      <c r="AC3924">
        <v>3854</v>
      </c>
      <c r="AD3924">
        <v>3935</v>
      </c>
      <c r="AE3924" s="21" t="s">
        <v>1</v>
      </c>
    </row>
    <row r="3925" spans="1:31" x14ac:dyDescent="0.2">
      <c r="A3925" s="27" t="s">
        <v>80</v>
      </c>
      <c r="B3925" s="13" t="s">
        <v>80</v>
      </c>
      <c r="C3925" s="14">
        <v>548</v>
      </c>
      <c r="D3925" s="13" t="s">
        <v>80</v>
      </c>
      <c r="E3925" s="13" t="s">
        <v>498</v>
      </c>
      <c r="F3925" s="13" t="s">
        <v>313</v>
      </c>
      <c r="G3925" s="14" t="s">
        <v>361</v>
      </c>
      <c r="H3925" s="205">
        <v>2410</v>
      </c>
      <c r="I3925" s="205">
        <v>2501</v>
      </c>
      <c r="J3925" s="205">
        <v>2651</v>
      </c>
      <c r="K3925" s="205">
        <v>2804</v>
      </c>
      <c r="L3925" s="205">
        <v>2863</v>
      </c>
      <c r="M3925">
        <v>2847</v>
      </c>
      <c r="N3925">
        <v>2838</v>
      </c>
      <c r="O3925">
        <v>2880</v>
      </c>
      <c r="P3925">
        <v>2967</v>
      </c>
      <c r="Q3925">
        <v>3078</v>
      </c>
      <c r="R3925">
        <v>3233</v>
      </c>
      <c r="S3925">
        <v>3415</v>
      </c>
      <c r="T3925">
        <v>3595</v>
      </c>
      <c r="U3925">
        <v>3778</v>
      </c>
      <c r="V3925">
        <v>3912</v>
      </c>
      <c r="W3925">
        <v>3964</v>
      </c>
      <c r="X3925">
        <v>3961</v>
      </c>
      <c r="Y3925">
        <v>3963</v>
      </c>
      <c r="Z3925">
        <v>3959</v>
      </c>
      <c r="AA3925">
        <v>3974</v>
      </c>
      <c r="AB3925">
        <v>4030.9999999999995</v>
      </c>
      <c r="AC3925">
        <v>4112</v>
      </c>
      <c r="AD3925">
        <v>4184</v>
      </c>
      <c r="AE3925" s="22" t="s">
        <v>1</v>
      </c>
    </row>
    <row r="3926" spans="1:31" x14ac:dyDescent="0.2">
      <c r="A3926" s="25" t="s">
        <v>80</v>
      </c>
      <c r="B3926" s="11" t="s">
        <v>80</v>
      </c>
      <c r="C3926" s="12">
        <v>548</v>
      </c>
      <c r="D3926" s="11" t="s">
        <v>80</v>
      </c>
      <c r="E3926" s="11" t="s">
        <v>452</v>
      </c>
      <c r="F3926" s="11" t="s">
        <v>312</v>
      </c>
      <c r="G3926" s="12" t="s">
        <v>328</v>
      </c>
      <c r="H3926" s="205">
        <v>2284</v>
      </c>
      <c r="I3926" s="205">
        <v>2290</v>
      </c>
      <c r="J3926" s="205">
        <v>2349</v>
      </c>
      <c r="K3926" s="205">
        <v>2465</v>
      </c>
      <c r="L3926" s="205">
        <v>2537</v>
      </c>
      <c r="M3926">
        <v>2558</v>
      </c>
      <c r="N3926">
        <v>2562</v>
      </c>
      <c r="O3926">
        <v>2596</v>
      </c>
      <c r="P3926">
        <v>2667</v>
      </c>
      <c r="Q3926">
        <v>2724</v>
      </c>
      <c r="R3926">
        <v>2816</v>
      </c>
      <c r="S3926">
        <v>2961</v>
      </c>
      <c r="T3926">
        <v>3140</v>
      </c>
      <c r="U3926">
        <v>3313</v>
      </c>
      <c r="V3926">
        <v>3502</v>
      </c>
      <c r="W3926">
        <v>3640</v>
      </c>
      <c r="X3926">
        <v>3690</v>
      </c>
      <c r="Y3926">
        <v>3683</v>
      </c>
      <c r="Z3926">
        <v>3686</v>
      </c>
      <c r="AA3926">
        <v>3681</v>
      </c>
      <c r="AB3926">
        <v>3698</v>
      </c>
      <c r="AC3926">
        <v>3761</v>
      </c>
      <c r="AD3926">
        <v>3852</v>
      </c>
      <c r="AE3926" s="21" t="s">
        <v>1</v>
      </c>
    </row>
    <row r="3927" spans="1:31" x14ac:dyDescent="0.2">
      <c r="A3927" s="27" t="s">
        <v>80</v>
      </c>
      <c r="B3927" s="13" t="s">
        <v>80</v>
      </c>
      <c r="C3927" s="14">
        <v>548</v>
      </c>
      <c r="D3927" s="13" t="s">
        <v>80</v>
      </c>
      <c r="E3927" s="13" t="s">
        <v>499</v>
      </c>
      <c r="F3927" s="13" t="s">
        <v>313</v>
      </c>
      <c r="G3927" s="14" t="s">
        <v>328</v>
      </c>
      <c r="H3927" s="205">
        <v>2304</v>
      </c>
      <c r="I3927" s="205">
        <v>2318</v>
      </c>
      <c r="J3927" s="205">
        <v>2447</v>
      </c>
      <c r="K3927" s="205">
        <v>2613</v>
      </c>
      <c r="L3927" s="205">
        <v>2746</v>
      </c>
      <c r="M3927">
        <v>2793</v>
      </c>
      <c r="N3927">
        <v>2783</v>
      </c>
      <c r="O3927">
        <v>2795</v>
      </c>
      <c r="P3927">
        <v>2887</v>
      </c>
      <c r="Q3927">
        <v>2966</v>
      </c>
      <c r="R3927">
        <v>3072</v>
      </c>
      <c r="S3927">
        <v>3228</v>
      </c>
      <c r="T3927">
        <v>3414</v>
      </c>
      <c r="U3927">
        <v>3588</v>
      </c>
      <c r="V3927">
        <v>3776</v>
      </c>
      <c r="W3927">
        <v>3912</v>
      </c>
      <c r="X3927">
        <v>3964</v>
      </c>
      <c r="Y3927">
        <v>3959</v>
      </c>
      <c r="Z3927">
        <v>3962</v>
      </c>
      <c r="AA3927">
        <v>3956</v>
      </c>
      <c r="AB3927">
        <v>3971</v>
      </c>
      <c r="AC3927">
        <v>4027</v>
      </c>
      <c r="AD3927">
        <v>4109</v>
      </c>
      <c r="AE3927" s="22" t="s">
        <v>1</v>
      </c>
    </row>
    <row r="3928" spans="1:31" x14ac:dyDescent="0.2">
      <c r="A3928" s="25" t="s">
        <v>80</v>
      </c>
      <c r="B3928" s="11" t="s">
        <v>80</v>
      </c>
      <c r="C3928" s="12">
        <v>548</v>
      </c>
      <c r="D3928" s="11" t="s">
        <v>80</v>
      </c>
      <c r="E3928" s="11" t="s">
        <v>453</v>
      </c>
      <c r="F3928" s="11" t="s">
        <v>312</v>
      </c>
      <c r="G3928" s="12" t="s">
        <v>337</v>
      </c>
      <c r="H3928" s="205">
        <v>2279</v>
      </c>
      <c r="I3928" s="205">
        <v>2235</v>
      </c>
      <c r="J3928" s="205">
        <v>2243</v>
      </c>
      <c r="K3928" s="205">
        <v>2395</v>
      </c>
      <c r="L3928" s="205">
        <v>2490</v>
      </c>
      <c r="M3928">
        <v>2534</v>
      </c>
      <c r="N3928">
        <v>2532</v>
      </c>
      <c r="O3928">
        <v>2532</v>
      </c>
      <c r="P3928">
        <v>2605</v>
      </c>
      <c r="Q3928">
        <v>2667</v>
      </c>
      <c r="R3928">
        <v>2721</v>
      </c>
      <c r="S3928">
        <v>2813</v>
      </c>
      <c r="T3928">
        <v>2961</v>
      </c>
      <c r="U3928">
        <v>3135</v>
      </c>
      <c r="V3928">
        <v>3312</v>
      </c>
      <c r="W3928">
        <v>3504</v>
      </c>
      <c r="X3928">
        <v>3641</v>
      </c>
      <c r="Y3928">
        <v>3689</v>
      </c>
      <c r="Z3928">
        <v>3684</v>
      </c>
      <c r="AA3928">
        <v>3685</v>
      </c>
      <c r="AB3928">
        <v>3679</v>
      </c>
      <c r="AC3928">
        <v>3696</v>
      </c>
      <c r="AD3928">
        <v>3760</v>
      </c>
      <c r="AE3928" s="21" t="s">
        <v>1</v>
      </c>
    </row>
    <row r="3929" spans="1:31" x14ac:dyDescent="0.2">
      <c r="A3929" s="27" t="s">
        <v>80</v>
      </c>
      <c r="B3929" s="13" t="s">
        <v>80</v>
      </c>
      <c r="C3929" s="14">
        <v>548</v>
      </c>
      <c r="D3929" s="13" t="s">
        <v>80</v>
      </c>
      <c r="E3929" s="13" t="s">
        <v>500</v>
      </c>
      <c r="F3929" s="13" t="s">
        <v>313</v>
      </c>
      <c r="G3929" s="14" t="s">
        <v>337</v>
      </c>
      <c r="H3929" s="205">
        <v>2274</v>
      </c>
      <c r="I3929" s="205">
        <v>2197</v>
      </c>
      <c r="J3929" s="205">
        <v>2231</v>
      </c>
      <c r="K3929" s="205">
        <v>2438</v>
      </c>
      <c r="L3929" s="205">
        <v>2587</v>
      </c>
      <c r="M3929">
        <v>2691</v>
      </c>
      <c r="N3929">
        <v>2718</v>
      </c>
      <c r="O3929">
        <v>2712</v>
      </c>
      <c r="P3929">
        <v>2802</v>
      </c>
      <c r="Q3929">
        <v>2886</v>
      </c>
      <c r="R3929">
        <v>2960</v>
      </c>
      <c r="S3929">
        <v>3068</v>
      </c>
      <c r="T3929">
        <v>3227</v>
      </c>
      <c r="U3929">
        <v>3407</v>
      </c>
      <c r="V3929">
        <v>3586</v>
      </c>
      <c r="W3929">
        <v>3775</v>
      </c>
      <c r="X3929">
        <v>3911</v>
      </c>
      <c r="Y3929">
        <v>3961</v>
      </c>
      <c r="Z3929">
        <v>3958</v>
      </c>
      <c r="AA3929">
        <v>3960</v>
      </c>
      <c r="AB3929">
        <v>3953</v>
      </c>
      <c r="AC3929">
        <v>3968</v>
      </c>
      <c r="AD3929">
        <v>4025.0000000000005</v>
      </c>
      <c r="AE3929" s="22" t="s">
        <v>1</v>
      </c>
    </row>
    <row r="3930" spans="1:31" x14ac:dyDescent="0.2">
      <c r="A3930" s="25" t="s">
        <v>80</v>
      </c>
      <c r="B3930" s="11" t="s">
        <v>80</v>
      </c>
      <c r="C3930" s="12">
        <v>548</v>
      </c>
      <c r="D3930" s="11" t="s">
        <v>80</v>
      </c>
      <c r="E3930" s="11" t="s">
        <v>454</v>
      </c>
      <c r="F3930" s="11" t="s">
        <v>312</v>
      </c>
      <c r="G3930" s="12" t="s">
        <v>369</v>
      </c>
      <c r="H3930" s="205">
        <v>2303</v>
      </c>
      <c r="I3930" s="205">
        <v>2245</v>
      </c>
      <c r="J3930" s="205">
        <v>2189</v>
      </c>
      <c r="K3930" s="205">
        <v>2319</v>
      </c>
      <c r="L3930" s="205">
        <v>2447</v>
      </c>
      <c r="M3930">
        <v>2516</v>
      </c>
      <c r="N3930">
        <v>2526</v>
      </c>
      <c r="O3930">
        <v>2500</v>
      </c>
      <c r="P3930">
        <v>2540</v>
      </c>
      <c r="Q3930">
        <v>2606</v>
      </c>
      <c r="R3930">
        <v>2664</v>
      </c>
      <c r="S3930">
        <v>2718</v>
      </c>
      <c r="T3930">
        <v>2813</v>
      </c>
      <c r="U3930">
        <v>2957</v>
      </c>
      <c r="V3930">
        <v>3135</v>
      </c>
      <c r="W3930">
        <v>3314</v>
      </c>
      <c r="X3930">
        <v>3504</v>
      </c>
      <c r="Y3930">
        <v>3639</v>
      </c>
      <c r="Z3930">
        <v>3690</v>
      </c>
      <c r="AA3930">
        <v>3683</v>
      </c>
      <c r="AB3930">
        <v>3683</v>
      </c>
      <c r="AC3930">
        <v>3677</v>
      </c>
      <c r="AD3930">
        <v>3695</v>
      </c>
      <c r="AE3930" s="21" t="s">
        <v>1</v>
      </c>
    </row>
    <row r="3931" spans="1:31" x14ac:dyDescent="0.2">
      <c r="A3931" s="27" t="s">
        <v>80</v>
      </c>
      <c r="B3931" s="13" t="s">
        <v>80</v>
      </c>
      <c r="C3931" s="14">
        <v>548</v>
      </c>
      <c r="D3931" s="13" t="s">
        <v>80</v>
      </c>
      <c r="E3931" s="13" t="s">
        <v>501</v>
      </c>
      <c r="F3931" s="13" t="s">
        <v>313</v>
      </c>
      <c r="G3931" s="14" t="s">
        <v>369</v>
      </c>
      <c r="H3931" s="205">
        <v>2291</v>
      </c>
      <c r="I3931" s="205">
        <v>2177</v>
      </c>
      <c r="J3931" s="205">
        <v>2094</v>
      </c>
      <c r="K3931" s="205">
        <v>2254</v>
      </c>
      <c r="L3931" s="205">
        <v>2439</v>
      </c>
      <c r="M3931">
        <v>2563</v>
      </c>
      <c r="N3931">
        <v>2631</v>
      </c>
      <c r="O3931">
        <v>2636</v>
      </c>
      <c r="P3931">
        <v>2720</v>
      </c>
      <c r="Q3931">
        <v>2801</v>
      </c>
      <c r="R3931">
        <v>2880</v>
      </c>
      <c r="S3931">
        <v>2956</v>
      </c>
      <c r="T3931">
        <v>3067</v>
      </c>
      <c r="U3931">
        <v>3220</v>
      </c>
      <c r="V3931">
        <v>3404</v>
      </c>
      <c r="W3931">
        <v>3585</v>
      </c>
      <c r="X3931">
        <v>3774</v>
      </c>
      <c r="Y3931">
        <v>3908</v>
      </c>
      <c r="Z3931">
        <v>3959</v>
      </c>
      <c r="AA3931">
        <v>3955</v>
      </c>
      <c r="AB3931">
        <v>3956</v>
      </c>
      <c r="AC3931">
        <v>3949</v>
      </c>
      <c r="AD3931">
        <v>3965</v>
      </c>
      <c r="AE3931" s="22" t="s">
        <v>1</v>
      </c>
    </row>
    <row r="3932" spans="1:31" x14ac:dyDescent="0.2">
      <c r="A3932" s="25" t="s">
        <v>80</v>
      </c>
      <c r="B3932" s="11" t="s">
        <v>80</v>
      </c>
      <c r="C3932" s="12">
        <v>548</v>
      </c>
      <c r="D3932" s="11" t="s">
        <v>80</v>
      </c>
      <c r="E3932" s="11" t="s">
        <v>473</v>
      </c>
      <c r="F3932" s="11" t="s">
        <v>312</v>
      </c>
      <c r="G3932" s="12" t="s">
        <v>359</v>
      </c>
      <c r="H3932">
        <v>2320</v>
      </c>
      <c r="I3932">
        <v>2295</v>
      </c>
      <c r="J3932">
        <v>2216</v>
      </c>
      <c r="K3932">
        <v>2280</v>
      </c>
      <c r="L3932">
        <v>2401</v>
      </c>
      <c r="M3932">
        <v>2501</v>
      </c>
      <c r="N3932">
        <v>2538</v>
      </c>
      <c r="O3932">
        <v>2513</v>
      </c>
      <c r="P3932">
        <v>2509</v>
      </c>
      <c r="Q3932">
        <v>2541</v>
      </c>
      <c r="R3932">
        <v>2602</v>
      </c>
      <c r="S3932">
        <v>2662</v>
      </c>
      <c r="T3932">
        <v>2719</v>
      </c>
      <c r="U3932">
        <v>2809</v>
      </c>
      <c r="V3932">
        <v>2956</v>
      </c>
      <c r="W3932">
        <v>3136</v>
      </c>
      <c r="X3932">
        <v>3314</v>
      </c>
      <c r="Y3932">
        <v>3502</v>
      </c>
      <c r="Z3932">
        <v>3640</v>
      </c>
      <c r="AA3932">
        <v>3689</v>
      </c>
      <c r="AB3932">
        <v>3681</v>
      </c>
      <c r="AC3932">
        <v>3681</v>
      </c>
      <c r="AD3932">
        <v>3675</v>
      </c>
      <c r="AE3932" s="21"/>
    </row>
    <row r="3933" spans="1:31" x14ac:dyDescent="0.2">
      <c r="A3933" s="27" t="s">
        <v>80</v>
      </c>
      <c r="B3933" s="13" t="s">
        <v>80</v>
      </c>
      <c r="C3933" s="14">
        <v>548</v>
      </c>
      <c r="D3933" s="13" t="s">
        <v>80</v>
      </c>
      <c r="E3933" s="13" t="s">
        <v>480</v>
      </c>
      <c r="F3933" s="13" t="s">
        <v>313</v>
      </c>
      <c r="G3933" s="14" t="s">
        <v>359</v>
      </c>
      <c r="H3933">
        <v>2297</v>
      </c>
      <c r="I3933">
        <v>2221</v>
      </c>
      <c r="J3933">
        <v>2084</v>
      </c>
      <c r="K3933">
        <v>2135</v>
      </c>
      <c r="L3933">
        <v>2286</v>
      </c>
      <c r="M3933">
        <v>2444</v>
      </c>
      <c r="N3933">
        <v>2534</v>
      </c>
      <c r="O3933">
        <v>2565</v>
      </c>
      <c r="P3933">
        <v>2643</v>
      </c>
      <c r="Q3933">
        <v>2718</v>
      </c>
      <c r="R3933">
        <v>2796</v>
      </c>
      <c r="S3933">
        <v>2876</v>
      </c>
      <c r="T3933">
        <v>2955</v>
      </c>
      <c r="U3933">
        <v>3060</v>
      </c>
      <c r="V3933">
        <v>3217</v>
      </c>
      <c r="W3933">
        <v>3403</v>
      </c>
      <c r="X3933">
        <v>3584</v>
      </c>
      <c r="Y3933">
        <v>3771</v>
      </c>
      <c r="Z3933">
        <v>3907</v>
      </c>
      <c r="AA3933">
        <v>3956</v>
      </c>
      <c r="AB3933">
        <v>3951</v>
      </c>
      <c r="AC3933">
        <v>3952</v>
      </c>
      <c r="AD3933">
        <v>3946</v>
      </c>
      <c r="AE3933" s="22"/>
    </row>
    <row r="3934" spans="1:31" x14ac:dyDescent="0.2">
      <c r="A3934" s="25" t="s">
        <v>80</v>
      </c>
      <c r="B3934" s="11" t="s">
        <v>80</v>
      </c>
      <c r="C3934" s="12">
        <v>548</v>
      </c>
      <c r="D3934" s="11" t="s">
        <v>80</v>
      </c>
      <c r="E3934" s="11" t="s">
        <v>474</v>
      </c>
      <c r="F3934" s="11" t="s">
        <v>312</v>
      </c>
      <c r="G3934" s="12" t="s">
        <v>341</v>
      </c>
      <c r="H3934">
        <v>2340</v>
      </c>
      <c r="I3934">
        <v>2336</v>
      </c>
      <c r="J3934">
        <v>2291</v>
      </c>
      <c r="K3934">
        <v>2298</v>
      </c>
      <c r="L3934">
        <v>2377</v>
      </c>
      <c r="M3934">
        <v>2485</v>
      </c>
      <c r="N3934">
        <v>2550</v>
      </c>
      <c r="O3934">
        <v>2554</v>
      </c>
      <c r="P3934">
        <v>2522</v>
      </c>
      <c r="Q3934">
        <v>2510</v>
      </c>
      <c r="R3934">
        <v>2538</v>
      </c>
      <c r="S3934">
        <v>2600</v>
      </c>
      <c r="T3934">
        <v>2662</v>
      </c>
      <c r="U3934">
        <v>2714</v>
      </c>
      <c r="V3934">
        <v>2808</v>
      </c>
      <c r="W3934">
        <v>2957</v>
      </c>
      <c r="X3934">
        <v>3136</v>
      </c>
      <c r="Y3934">
        <v>3312</v>
      </c>
      <c r="Z3934">
        <v>3503</v>
      </c>
      <c r="AA3934">
        <v>3639</v>
      </c>
      <c r="AB3934">
        <v>3686</v>
      </c>
      <c r="AC3934">
        <v>3678</v>
      </c>
      <c r="AD3934">
        <v>3679</v>
      </c>
      <c r="AE3934" s="21"/>
    </row>
    <row r="3935" spans="1:31" x14ac:dyDescent="0.2">
      <c r="A3935" s="27" t="s">
        <v>80</v>
      </c>
      <c r="B3935" s="13" t="s">
        <v>80</v>
      </c>
      <c r="C3935" s="14">
        <v>548</v>
      </c>
      <c r="D3935" s="13" t="s">
        <v>80</v>
      </c>
      <c r="E3935" s="13" t="s">
        <v>481</v>
      </c>
      <c r="F3935" s="13" t="s">
        <v>313</v>
      </c>
      <c r="G3935" s="14" t="s">
        <v>341</v>
      </c>
      <c r="H3935">
        <v>2304</v>
      </c>
      <c r="I3935">
        <v>2251</v>
      </c>
      <c r="J3935">
        <v>2156</v>
      </c>
      <c r="K3935">
        <v>2123</v>
      </c>
      <c r="L3935">
        <v>2185</v>
      </c>
      <c r="M3935">
        <v>2321</v>
      </c>
      <c r="N3935">
        <v>2443</v>
      </c>
      <c r="O3935">
        <v>2499</v>
      </c>
      <c r="P3935">
        <v>2572</v>
      </c>
      <c r="Q3935">
        <v>2642</v>
      </c>
      <c r="R3935">
        <v>2713</v>
      </c>
      <c r="S3935">
        <v>2792</v>
      </c>
      <c r="T3935">
        <v>2876</v>
      </c>
      <c r="U3935">
        <v>2949</v>
      </c>
      <c r="V3935">
        <v>3057</v>
      </c>
      <c r="W3935">
        <v>3216</v>
      </c>
      <c r="X3935">
        <v>3402</v>
      </c>
      <c r="Y3935">
        <v>3581</v>
      </c>
      <c r="Z3935">
        <v>3769</v>
      </c>
      <c r="AA3935">
        <v>3903</v>
      </c>
      <c r="AB3935">
        <v>3951</v>
      </c>
      <c r="AC3935">
        <v>3946</v>
      </c>
      <c r="AD3935">
        <v>3948</v>
      </c>
      <c r="AE3935" s="22"/>
    </row>
    <row r="3936" spans="1:31" x14ac:dyDescent="0.2">
      <c r="A3936" s="25" t="s">
        <v>80</v>
      </c>
      <c r="B3936" s="11" t="s">
        <v>80</v>
      </c>
      <c r="C3936" s="12">
        <v>548</v>
      </c>
      <c r="D3936" s="11" t="s">
        <v>80</v>
      </c>
      <c r="E3936" s="11" t="s">
        <v>475</v>
      </c>
      <c r="F3936" s="11" t="s">
        <v>312</v>
      </c>
      <c r="G3936" s="12" t="s">
        <v>334</v>
      </c>
      <c r="H3936">
        <v>2332</v>
      </c>
      <c r="I3936">
        <v>2381</v>
      </c>
      <c r="J3936">
        <v>2356</v>
      </c>
      <c r="K3936">
        <v>2349</v>
      </c>
      <c r="L3936">
        <v>2387</v>
      </c>
      <c r="M3936">
        <v>2476</v>
      </c>
      <c r="N3936">
        <v>2563</v>
      </c>
      <c r="O3936">
        <v>2593</v>
      </c>
      <c r="P3936">
        <v>2563</v>
      </c>
      <c r="Q3936">
        <v>2523</v>
      </c>
      <c r="R3936">
        <v>2507</v>
      </c>
      <c r="S3936">
        <v>2536</v>
      </c>
      <c r="T3936">
        <v>2601</v>
      </c>
      <c r="U3936">
        <v>2658</v>
      </c>
      <c r="V3936">
        <v>2713</v>
      </c>
      <c r="W3936">
        <v>2809</v>
      </c>
      <c r="X3936">
        <v>2957</v>
      </c>
      <c r="Y3936">
        <v>3134</v>
      </c>
      <c r="Z3936">
        <v>3313</v>
      </c>
      <c r="AA3936">
        <v>3502</v>
      </c>
      <c r="AB3936">
        <v>3637</v>
      </c>
      <c r="AC3936">
        <v>3684</v>
      </c>
      <c r="AD3936">
        <v>3676</v>
      </c>
      <c r="AE3936" s="21"/>
    </row>
    <row r="3937" spans="1:31" x14ac:dyDescent="0.2">
      <c r="A3937" s="27" t="s">
        <v>80</v>
      </c>
      <c r="B3937" s="13" t="s">
        <v>80</v>
      </c>
      <c r="C3937" s="14">
        <v>548</v>
      </c>
      <c r="D3937" s="13" t="s">
        <v>80</v>
      </c>
      <c r="E3937" s="13" t="s">
        <v>482</v>
      </c>
      <c r="F3937" s="13" t="s">
        <v>313</v>
      </c>
      <c r="G3937" s="14" t="s">
        <v>334</v>
      </c>
      <c r="H3937">
        <v>2297</v>
      </c>
      <c r="I3937">
        <v>2284</v>
      </c>
      <c r="J3937">
        <v>2211</v>
      </c>
      <c r="K3937">
        <v>2177</v>
      </c>
      <c r="L3937">
        <v>2170</v>
      </c>
      <c r="M3937">
        <v>2238</v>
      </c>
      <c r="N3937">
        <v>2351</v>
      </c>
      <c r="O3937">
        <v>2437</v>
      </c>
      <c r="P3937">
        <v>2505</v>
      </c>
      <c r="Q3937">
        <v>2570</v>
      </c>
      <c r="R3937">
        <v>2637</v>
      </c>
      <c r="S3937">
        <v>2709</v>
      </c>
      <c r="T3937">
        <v>2791</v>
      </c>
      <c r="U3937">
        <v>2869</v>
      </c>
      <c r="V3937">
        <v>2945</v>
      </c>
      <c r="W3937">
        <v>3056</v>
      </c>
      <c r="X3937">
        <v>3214</v>
      </c>
      <c r="Y3937">
        <v>3398</v>
      </c>
      <c r="Z3937">
        <v>3579</v>
      </c>
      <c r="AA3937">
        <v>3766</v>
      </c>
      <c r="AB3937">
        <v>3898</v>
      </c>
      <c r="AC3937">
        <v>3946</v>
      </c>
      <c r="AD3937">
        <v>3942</v>
      </c>
      <c r="AE3937" s="22"/>
    </row>
    <row r="3938" spans="1:31" x14ac:dyDescent="0.2">
      <c r="A3938" s="25" t="s">
        <v>80</v>
      </c>
      <c r="B3938" s="11" t="s">
        <v>80</v>
      </c>
      <c r="C3938" s="12">
        <v>548</v>
      </c>
      <c r="D3938" s="11" t="s">
        <v>80</v>
      </c>
      <c r="E3938" s="11" t="s">
        <v>476</v>
      </c>
      <c r="F3938" s="11" t="s">
        <v>312</v>
      </c>
      <c r="G3938" s="12" t="s">
        <v>345</v>
      </c>
      <c r="H3938">
        <v>2278</v>
      </c>
      <c r="I3938">
        <v>2387</v>
      </c>
      <c r="J3938">
        <v>2427</v>
      </c>
      <c r="K3938">
        <v>2393</v>
      </c>
      <c r="L3938">
        <v>2414</v>
      </c>
      <c r="M3938">
        <v>2476</v>
      </c>
      <c r="N3938">
        <v>2569</v>
      </c>
      <c r="O3938">
        <v>2636</v>
      </c>
      <c r="P3938">
        <v>2602</v>
      </c>
      <c r="Q3938">
        <v>2563</v>
      </c>
      <c r="R3938">
        <v>2520</v>
      </c>
      <c r="S3938">
        <v>2505</v>
      </c>
      <c r="T3938">
        <v>2537</v>
      </c>
      <c r="U3938">
        <v>2597</v>
      </c>
      <c r="V3938">
        <v>2657</v>
      </c>
      <c r="W3938">
        <v>2714</v>
      </c>
      <c r="X3938">
        <v>2809</v>
      </c>
      <c r="Y3938">
        <v>2955</v>
      </c>
      <c r="Z3938">
        <v>3135</v>
      </c>
      <c r="AA3938">
        <v>3312</v>
      </c>
      <c r="AB3938">
        <v>3500</v>
      </c>
      <c r="AC3938">
        <v>3634</v>
      </c>
      <c r="AD3938">
        <v>3682</v>
      </c>
      <c r="AE3938" s="21"/>
    </row>
    <row r="3939" spans="1:31" x14ac:dyDescent="0.2">
      <c r="A3939" s="27" t="s">
        <v>80</v>
      </c>
      <c r="B3939" s="13" t="s">
        <v>80</v>
      </c>
      <c r="C3939" s="14">
        <v>548</v>
      </c>
      <c r="D3939" s="13" t="s">
        <v>80</v>
      </c>
      <c r="E3939" s="13" t="s">
        <v>483</v>
      </c>
      <c r="F3939" s="13" t="s">
        <v>313</v>
      </c>
      <c r="G3939" s="14" t="s">
        <v>345</v>
      </c>
      <c r="H3939">
        <v>2263</v>
      </c>
      <c r="I3939">
        <v>2296</v>
      </c>
      <c r="J3939">
        <v>2270</v>
      </c>
      <c r="K3939">
        <v>2218</v>
      </c>
      <c r="L3939">
        <v>2207</v>
      </c>
      <c r="M3939">
        <v>2219</v>
      </c>
      <c r="N3939">
        <v>2287</v>
      </c>
      <c r="O3939">
        <v>2376</v>
      </c>
      <c r="P3939">
        <v>2443</v>
      </c>
      <c r="Q3939">
        <v>2504</v>
      </c>
      <c r="R3939">
        <v>2565</v>
      </c>
      <c r="S3939">
        <v>2633</v>
      </c>
      <c r="T3939">
        <v>2708</v>
      </c>
      <c r="U3939">
        <v>2785</v>
      </c>
      <c r="V3939">
        <v>2866</v>
      </c>
      <c r="W3939">
        <v>2944</v>
      </c>
      <c r="X3939">
        <v>3054</v>
      </c>
      <c r="Y3939">
        <v>3210</v>
      </c>
      <c r="Z3939">
        <v>3396</v>
      </c>
      <c r="AA3939">
        <v>3575</v>
      </c>
      <c r="AB3939">
        <v>3761</v>
      </c>
      <c r="AC3939">
        <v>3893</v>
      </c>
      <c r="AD3939">
        <v>3942</v>
      </c>
      <c r="AE3939" s="22"/>
    </row>
    <row r="3940" spans="1:31" x14ac:dyDescent="0.2">
      <c r="A3940" s="25" t="s">
        <v>80</v>
      </c>
      <c r="B3940" s="11" t="s">
        <v>80</v>
      </c>
      <c r="C3940" s="12">
        <v>548</v>
      </c>
      <c r="D3940" s="11" t="s">
        <v>80</v>
      </c>
      <c r="E3940" s="11" t="s">
        <v>477</v>
      </c>
      <c r="F3940" s="11" t="s">
        <v>312</v>
      </c>
      <c r="G3940" s="12" t="s">
        <v>339</v>
      </c>
      <c r="H3940">
        <v>2194</v>
      </c>
      <c r="I3940">
        <v>2328</v>
      </c>
      <c r="J3940">
        <v>2447</v>
      </c>
      <c r="K3940">
        <v>2442</v>
      </c>
      <c r="L3940">
        <v>2436</v>
      </c>
      <c r="M3940">
        <v>2480</v>
      </c>
      <c r="N3940">
        <v>2562</v>
      </c>
      <c r="O3940">
        <v>2658</v>
      </c>
      <c r="P3940">
        <v>2645</v>
      </c>
      <c r="Q3940">
        <v>2602</v>
      </c>
      <c r="R3940">
        <v>2560</v>
      </c>
      <c r="S3940">
        <v>2518</v>
      </c>
      <c r="T3940">
        <v>2506</v>
      </c>
      <c r="U3940">
        <v>2533</v>
      </c>
      <c r="V3940">
        <v>2596</v>
      </c>
      <c r="W3940">
        <v>2658</v>
      </c>
      <c r="X3940">
        <v>2714</v>
      </c>
      <c r="Y3940">
        <v>2807</v>
      </c>
      <c r="Z3940">
        <v>2956</v>
      </c>
      <c r="AA3940">
        <v>3134</v>
      </c>
      <c r="AB3940">
        <v>3310</v>
      </c>
      <c r="AC3940">
        <v>3497</v>
      </c>
      <c r="AD3940">
        <v>3632</v>
      </c>
      <c r="AE3940" s="21"/>
    </row>
    <row r="3941" spans="1:31" x14ac:dyDescent="0.2">
      <c r="A3941" s="27" t="s">
        <v>80</v>
      </c>
      <c r="B3941" s="13" t="s">
        <v>80</v>
      </c>
      <c r="C3941" s="14">
        <v>548</v>
      </c>
      <c r="D3941" s="13" t="s">
        <v>80</v>
      </c>
      <c r="E3941" s="13" t="s">
        <v>484</v>
      </c>
      <c r="F3941" s="13" t="s">
        <v>313</v>
      </c>
      <c r="G3941" s="14" t="s">
        <v>339</v>
      </c>
      <c r="H3941">
        <v>2209</v>
      </c>
      <c r="I3941">
        <v>2267</v>
      </c>
      <c r="J3941">
        <v>2300</v>
      </c>
      <c r="K3941">
        <v>2264</v>
      </c>
      <c r="L3941">
        <v>2235</v>
      </c>
      <c r="M3941">
        <v>2239</v>
      </c>
      <c r="N3941">
        <v>2265</v>
      </c>
      <c r="O3941">
        <v>2330</v>
      </c>
      <c r="P3941">
        <v>2382</v>
      </c>
      <c r="Q3941">
        <v>2442</v>
      </c>
      <c r="R3941">
        <v>2499</v>
      </c>
      <c r="S3941">
        <v>2562</v>
      </c>
      <c r="T3941">
        <v>2632</v>
      </c>
      <c r="U3941">
        <v>2702</v>
      </c>
      <c r="V3941">
        <v>2782</v>
      </c>
      <c r="W3941">
        <v>2865</v>
      </c>
      <c r="X3941">
        <v>2942</v>
      </c>
      <c r="Y3941">
        <v>3050</v>
      </c>
      <c r="Z3941">
        <v>3209</v>
      </c>
      <c r="AA3941">
        <v>3393</v>
      </c>
      <c r="AB3941">
        <v>3571</v>
      </c>
      <c r="AC3941">
        <v>3756</v>
      </c>
      <c r="AD3941">
        <v>3888</v>
      </c>
      <c r="AE3941" s="22"/>
    </row>
    <row r="3942" spans="1:31" x14ac:dyDescent="0.2">
      <c r="A3942" s="25" t="s">
        <v>80</v>
      </c>
      <c r="B3942" s="11" t="s">
        <v>80</v>
      </c>
      <c r="C3942" s="12">
        <v>548</v>
      </c>
      <c r="D3942" s="11" t="s">
        <v>80</v>
      </c>
      <c r="E3942" s="11" t="s">
        <v>478</v>
      </c>
      <c r="F3942" s="11" t="s">
        <v>312</v>
      </c>
      <c r="G3942" s="12" t="s">
        <v>352</v>
      </c>
      <c r="H3942">
        <v>2115</v>
      </c>
      <c r="I3942">
        <v>2227</v>
      </c>
      <c r="J3942">
        <v>2382</v>
      </c>
      <c r="K3942">
        <v>2444</v>
      </c>
      <c r="L3942">
        <v>2464</v>
      </c>
      <c r="M3942">
        <v>2481</v>
      </c>
      <c r="N3942">
        <v>2541</v>
      </c>
      <c r="O3942">
        <v>2641</v>
      </c>
      <c r="P3942">
        <v>2666</v>
      </c>
      <c r="Q3942">
        <v>2645</v>
      </c>
      <c r="R3942">
        <v>2599</v>
      </c>
      <c r="S3942">
        <v>2558</v>
      </c>
      <c r="T3942">
        <v>2519</v>
      </c>
      <c r="U3942">
        <v>2502</v>
      </c>
      <c r="V3942">
        <v>2532</v>
      </c>
      <c r="W3942">
        <v>2597</v>
      </c>
      <c r="X3942">
        <v>2658</v>
      </c>
      <c r="Y3942">
        <v>2712</v>
      </c>
      <c r="Z3942">
        <v>2808</v>
      </c>
      <c r="AA3942">
        <v>2955</v>
      </c>
      <c r="AB3942">
        <v>3132</v>
      </c>
      <c r="AC3942">
        <v>3307</v>
      </c>
      <c r="AD3942">
        <v>3495</v>
      </c>
      <c r="AE3942" s="21"/>
    </row>
    <row r="3943" spans="1:31" x14ac:dyDescent="0.2">
      <c r="A3943" s="27" t="s">
        <v>80</v>
      </c>
      <c r="B3943" s="13" t="s">
        <v>80</v>
      </c>
      <c r="C3943" s="14">
        <v>548</v>
      </c>
      <c r="D3943" s="13" t="s">
        <v>80</v>
      </c>
      <c r="E3943" s="13" t="s">
        <v>485</v>
      </c>
      <c r="F3943" s="13" t="s">
        <v>313</v>
      </c>
      <c r="G3943" s="14" t="s">
        <v>352</v>
      </c>
      <c r="H3943">
        <v>3021</v>
      </c>
      <c r="I3943">
        <v>3049</v>
      </c>
      <c r="J3943">
        <v>3138</v>
      </c>
      <c r="K3943">
        <v>3359</v>
      </c>
      <c r="L3943">
        <v>3626</v>
      </c>
      <c r="M3943">
        <v>3889</v>
      </c>
      <c r="N3943">
        <v>4080</v>
      </c>
      <c r="O3943">
        <v>4127</v>
      </c>
      <c r="P3943">
        <v>4118</v>
      </c>
      <c r="Q3943">
        <v>4070.9999999999995</v>
      </c>
      <c r="R3943">
        <v>4022.9999999999995</v>
      </c>
      <c r="S3943">
        <v>4022.0000000000005</v>
      </c>
      <c r="T3943">
        <v>4121</v>
      </c>
      <c r="U3943">
        <v>2626</v>
      </c>
      <c r="V3943">
        <v>2700</v>
      </c>
      <c r="W3943">
        <v>2781</v>
      </c>
      <c r="X3943">
        <v>2863</v>
      </c>
      <c r="Y3943">
        <v>2938</v>
      </c>
      <c r="Z3943">
        <v>3048</v>
      </c>
      <c r="AA3943">
        <v>3206</v>
      </c>
      <c r="AB3943">
        <v>3389</v>
      </c>
      <c r="AC3943">
        <v>3566</v>
      </c>
      <c r="AD3943">
        <v>3751</v>
      </c>
      <c r="AE3943" s="22"/>
    </row>
    <row r="3944" spans="1:31" x14ac:dyDescent="0.2">
      <c r="A3944" s="25" t="s">
        <v>80</v>
      </c>
      <c r="B3944" s="11" t="s">
        <v>80</v>
      </c>
      <c r="C3944" s="12">
        <v>548</v>
      </c>
      <c r="D3944" s="11" t="s">
        <v>80</v>
      </c>
      <c r="E3944" s="11" t="s">
        <v>479</v>
      </c>
      <c r="F3944" s="11" t="s">
        <v>312</v>
      </c>
      <c r="G3944" s="12" t="s">
        <v>338</v>
      </c>
      <c r="H3944">
        <v>2036</v>
      </c>
      <c r="I3944">
        <v>2133</v>
      </c>
      <c r="J3944">
        <v>2263</v>
      </c>
      <c r="K3944">
        <v>2370</v>
      </c>
      <c r="L3944">
        <v>2448</v>
      </c>
      <c r="M3944">
        <v>2487</v>
      </c>
      <c r="N3944">
        <v>2521</v>
      </c>
      <c r="O3944">
        <v>2596</v>
      </c>
      <c r="P3944">
        <v>2649</v>
      </c>
      <c r="Q3944">
        <v>2666</v>
      </c>
      <c r="R3944">
        <v>2642</v>
      </c>
      <c r="S3944">
        <v>2597</v>
      </c>
      <c r="T3944">
        <v>2559</v>
      </c>
      <c r="U3944">
        <v>2515</v>
      </c>
      <c r="V3944">
        <v>2501</v>
      </c>
      <c r="W3944">
        <v>2533</v>
      </c>
      <c r="X3944">
        <v>2597</v>
      </c>
      <c r="Y3944">
        <v>2656</v>
      </c>
      <c r="Z3944">
        <v>2713</v>
      </c>
      <c r="AA3944">
        <v>2807</v>
      </c>
      <c r="AB3944">
        <v>2953</v>
      </c>
      <c r="AC3944">
        <v>3129</v>
      </c>
      <c r="AD3944">
        <v>3305</v>
      </c>
      <c r="AE3944" s="21"/>
    </row>
    <row r="3945" spans="1:31" x14ac:dyDescent="0.2">
      <c r="A3945" s="27" t="s">
        <v>80</v>
      </c>
      <c r="B3945" s="13" t="s">
        <v>80</v>
      </c>
      <c r="C3945" s="14">
        <v>548</v>
      </c>
      <c r="D3945" s="13" t="s">
        <v>80</v>
      </c>
      <c r="E3945" s="13" t="s">
        <v>486</v>
      </c>
      <c r="F3945" s="13" t="s">
        <v>313</v>
      </c>
      <c r="G3945" s="14" t="s">
        <v>338</v>
      </c>
      <c r="H3945">
        <v>2115</v>
      </c>
      <c r="I3945">
        <v>2160</v>
      </c>
      <c r="J3945">
        <v>2215</v>
      </c>
      <c r="K3945">
        <v>2246</v>
      </c>
      <c r="L3945">
        <v>2272</v>
      </c>
      <c r="M3945">
        <v>2274</v>
      </c>
      <c r="N3945">
        <v>2269</v>
      </c>
      <c r="O3945">
        <v>2291</v>
      </c>
      <c r="P3945">
        <v>2311</v>
      </c>
      <c r="Q3945">
        <v>2335</v>
      </c>
      <c r="R3945">
        <v>2376</v>
      </c>
      <c r="S3945">
        <v>2434</v>
      </c>
      <c r="T3945">
        <v>2495</v>
      </c>
      <c r="U3945">
        <v>2555</v>
      </c>
      <c r="V3945">
        <v>2624</v>
      </c>
      <c r="W3945">
        <v>2698</v>
      </c>
      <c r="X3945">
        <v>2778</v>
      </c>
      <c r="Y3945">
        <v>2859</v>
      </c>
      <c r="Z3945">
        <v>2936</v>
      </c>
      <c r="AA3945">
        <v>3045</v>
      </c>
      <c r="AB3945">
        <v>3201</v>
      </c>
      <c r="AC3945">
        <v>3384</v>
      </c>
      <c r="AD3945">
        <v>3561</v>
      </c>
      <c r="AE3945" s="22"/>
    </row>
    <row r="3946" spans="1:31" x14ac:dyDescent="0.2">
      <c r="A3946" s="25" t="s">
        <v>80</v>
      </c>
      <c r="B3946" s="11" t="s">
        <v>80</v>
      </c>
      <c r="C3946" s="12">
        <v>548</v>
      </c>
      <c r="D3946" s="11" t="s">
        <v>80</v>
      </c>
      <c r="E3946" s="11" t="s">
        <v>458</v>
      </c>
      <c r="F3946" s="11" t="s">
        <v>312</v>
      </c>
      <c r="G3946" s="12" t="s">
        <v>457</v>
      </c>
      <c r="H3946" s="205">
        <v>11526</v>
      </c>
      <c r="I3946" s="205">
        <v>11401.000000000002</v>
      </c>
      <c r="J3946" s="205">
        <v>11288</v>
      </c>
      <c r="K3946" s="205">
        <v>11757</v>
      </c>
      <c r="L3946" s="205">
        <v>12251.999999999998</v>
      </c>
      <c r="M3946">
        <v>12594</v>
      </c>
      <c r="N3946">
        <v>12707.999999999998</v>
      </c>
      <c r="O3946">
        <v>12695</v>
      </c>
      <c r="P3946">
        <v>12843</v>
      </c>
      <c r="Q3946">
        <v>13048</v>
      </c>
      <c r="R3946">
        <v>13341.000000000002</v>
      </c>
      <c r="S3946">
        <v>13754</v>
      </c>
      <c r="T3946">
        <v>14294.999999999998</v>
      </c>
      <c r="U3946">
        <v>14928.000000000002</v>
      </c>
      <c r="V3946">
        <v>15713</v>
      </c>
      <c r="W3946">
        <v>16551.000000000004</v>
      </c>
      <c r="X3946">
        <v>17285</v>
      </c>
      <c r="Y3946">
        <v>17825</v>
      </c>
      <c r="Z3946">
        <v>18203.000000000004</v>
      </c>
      <c r="AA3946">
        <v>18377</v>
      </c>
      <c r="AB3946">
        <v>18427</v>
      </c>
      <c r="AC3946">
        <v>18493.000000000004</v>
      </c>
      <c r="AD3946">
        <v>18660.999999999996</v>
      </c>
      <c r="AE3946" s="21" t="s">
        <v>1</v>
      </c>
    </row>
    <row r="3947" spans="1:31" x14ac:dyDescent="0.2">
      <c r="A3947" s="27" t="s">
        <v>80</v>
      </c>
      <c r="B3947" s="13" t="s">
        <v>80</v>
      </c>
      <c r="C3947" s="14">
        <v>548</v>
      </c>
      <c r="D3947" s="13" t="s">
        <v>80</v>
      </c>
      <c r="E3947" s="13" t="s">
        <v>456</v>
      </c>
      <c r="F3947" s="13" t="s">
        <v>312</v>
      </c>
      <c r="G3947" s="14" t="s">
        <v>455</v>
      </c>
      <c r="H3947" s="205">
        <v>10955</v>
      </c>
      <c r="I3947" s="205">
        <v>11456</v>
      </c>
      <c r="J3947" s="205">
        <v>11875</v>
      </c>
      <c r="K3947" s="205">
        <v>11998.000000000002</v>
      </c>
      <c r="L3947" s="205">
        <v>12149</v>
      </c>
      <c r="M3947">
        <v>12400</v>
      </c>
      <c r="N3947">
        <v>12756</v>
      </c>
      <c r="O3947">
        <v>13124</v>
      </c>
      <c r="P3947">
        <v>13125</v>
      </c>
      <c r="Q3947">
        <v>12999</v>
      </c>
      <c r="R3947">
        <v>12828</v>
      </c>
      <c r="S3947">
        <v>12714</v>
      </c>
      <c r="T3947">
        <v>12722.000000000002</v>
      </c>
      <c r="U3947">
        <v>12805</v>
      </c>
      <c r="V3947">
        <v>12999</v>
      </c>
      <c r="W3947">
        <v>13310.999999999998</v>
      </c>
      <c r="X3947">
        <v>13735</v>
      </c>
      <c r="Y3947">
        <v>14264.000000000002</v>
      </c>
      <c r="Z3947">
        <v>14925</v>
      </c>
      <c r="AA3947">
        <v>15710</v>
      </c>
      <c r="AB3947">
        <v>16532</v>
      </c>
      <c r="AC3947">
        <v>17251</v>
      </c>
      <c r="AD3947">
        <v>17790</v>
      </c>
      <c r="AE3947" s="22" t="s">
        <v>1</v>
      </c>
    </row>
    <row r="3948" spans="1:31" x14ac:dyDescent="0.2">
      <c r="A3948" s="25" t="s">
        <v>80</v>
      </c>
      <c r="B3948" s="11" t="s">
        <v>80</v>
      </c>
      <c r="C3948" s="12">
        <v>548</v>
      </c>
      <c r="D3948" s="11" t="s">
        <v>80</v>
      </c>
      <c r="E3948" s="11" t="s">
        <v>502</v>
      </c>
      <c r="F3948" s="11" t="s">
        <v>313</v>
      </c>
      <c r="G3948" s="12" t="s">
        <v>457</v>
      </c>
      <c r="H3948" s="205">
        <v>11470</v>
      </c>
      <c r="I3948" s="205">
        <v>11164</v>
      </c>
      <c r="J3948" s="205">
        <v>11012</v>
      </c>
      <c r="K3948" s="205">
        <v>11562.999999999998</v>
      </c>
      <c r="L3948" s="205">
        <v>12243</v>
      </c>
      <c r="M3948">
        <v>12812</v>
      </c>
      <c r="N3948">
        <v>13109</v>
      </c>
      <c r="O3948">
        <v>13207</v>
      </c>
      <c r="P3948">
        <v>13623.999999999998</v>
      </c>
      <c r="Q3948">
        <v>14013</v>
      </c>
      <c r="R3948">
        <v>14421</v>
      </c>
      <c r="S3948">
        <v>14920</v>
      </c>
      <c r="T3948">
        <v>15539</v>
      </c>
      <c r="U3948">
        <v>16224</v>
      </c>
      <c r="V3948">
        <v>17040</v>
      </c>
      <c r="W3948">
        <v>17891</v>
      </c>
      <c r="X3948">
        <v>18635</v>
      </c>
      <c r="Y3948">
        <v>19180</v>
      </c>
      <c r="Z3948">
        <v>19555</v>
      </c>
      <c r="AA3948">
        <v>19730</v>
      </c>
      <c r="AB3948">
        <v>19782</v>
      </c>
      <c r="AC3948">
        <v>19842</v>
      </c>
      <c r="AD3948">
        <v>19993.000000000004</v>
      </c>
      <c r="AE3948" s="21" t="s">
        <v>1</v>
      </c>
    </row>
    <row r="3949" spans="1:31" x14ac:dyDescent="0.2">
      <c r="A3949" s="27" t="s">
        <v>80</v>
      </c>
      <c r="B3949" s="13" t="s">
        <v>80</v>
      </c>
      <c r="C3949" s="14">
        <v>548</v>
      </c>
      <c r="D3949" s="13" t="s">
        <v>80</v>
      </c>
      <c r="E3949" s="13" t="s">
        <v>503</v>
      </c>
      <c r="F3949" s="13" t="s">
        <v>313</v>
      </c>
      <c r="G3949" s="14" t="s">
        <v>338</v>
      </c>
      <c r="H3949" s="205">
        <v>11044</v>
      </c>
      <c r="I3949" s="205">
        <v>11216</v>
      </c>
      <c r="J3949" s="205">
        <v>11271.999999999998</v>
      </c>
      <c r="K3949" s="205">
        <v>11186</v>
      </c>
      <c r="L3949" s="205">
        <v>11152</v>
      </c>
      <c r="M3949">
        <v>11224</v>
      </c>
      <c r="N3949">
        <v>11440</v>
      </c>
      <c r="O3949">
        <v>11739</v>
      </c>
      <c r="P3949">
        <v>11977</v>
      </c>
      <c r="Q3949">
        <v>12232</v>
      </c>
      <c r="R3949">
        <v>12514</v>
      </c>
      <c r="S3949">
        <v>12834</v>
      </c>
      <c r="T3949">
        <v>13187.000000000002</v>
      </c>
      <c r="U3949">
        <v>13536.999999999998</v>
      </c>
      <c r="V3949">
        <v>13917</v>
      </c>
      <c r="W3949">
        <v>14344.000000000002</v>
      </c>
      <c r="X3949">
        <v>14851</v>
      </c>
      <c r="Y3949">
        <v>15455.000000000002</v>
      </c>
      <c r="Z3949">
        <v>16168</v>
      </c>
      <c r="AA3949">
        <v>16985</v>
      </c>
      <c r="AB3949">
        <v>17820</v>
      </c>
      <c r="AC3949">
        <v>18545</v>
      </c>
      <c r="AD3949">
        <v>19084</v>
      </c>
      <c r="AE3949" s="22" t="s">
        <v>1</v>
      </c>
    </row>
    <row r="3950" spans="1:31" x14ac:dyDescent="0.2">
      <c r="A3950" s="25" t="s">
        <v>80</v>
      </c>
      <c r="B3950" s="11" t="s">
        <v>80</v>
      </c>
      <c r="C3950" s="12">
        <v>548</v>
      </c>
      <c r="D3950" s="11" t="s">
        <v>80</v>
      </c>
      <c r="E3950" s="11" t="s">
        <v>504</v>
      </c>
      <c r="F3950" s="11"/>
      <c r="G3950" s="12"/>
      <c r="H3950" s="205">
        <v>0</v>
      </c>
      <c r="I3950" s="205">
        <v>0</v>
      </c>
      <c r="J3950" s="205">
        <v>0</v>
      </c>
      <c r="K3950" s="205">
        <v>0</v>
      </c>
      <c r="L3950" s="205">
        <v>0</v>
      </c>
      <c r="M3950">
        <v>0</v>
      </c>
      <c r="N3950">
        <v>0</v>
      </c>
      <c r="O3950">
        <v>0</v>
      </c>
      <c r="P3950">
        <v>0</v>
      </c>
      <c r="Q3950">
        <v>0</v>
      </c>
      <c r="R3950">
        <v>0</v>
      </c>
      <c r="S3950">
        <v>0</v>
      </c>
      <c r="T3950">
        <v>0</v>
      </c>
      <c r="U3950">
        <v>0</v>
      </c>
      <c r="V3950">
        <v>0</v>
      </c>
      <c r="W3950">
        <v>0</v>
      </c>
      <c r="X3950">
        <v>0</v>
      </c>
      <c r="Y3950">
        <v>0</v>
      </c>
      <c r="Z3950">
        <v>0</v>
      </c>
      <c r="AA3950">
        <v>0</v>
      </c>
      <c r="AB3950">
        <v>0</v>
      </c>
      <c r="AC3950">
        <v>0</v>
      </c>
      <c r="AD3950">
        <v>0</v>
      </c>
      <c r="AE3950" s="21" t="s">
        <v>1</v>
      </c>
    </row>
    <row r="3951" spans="1:31" x14ac:dyDescent="0.2">
      <c r="A3951" s="27" t="s">
        <v>80</v>
      </c>
      <c r="B3951" s="13" t="s">
        <v>80</v>
      </c>
      <c r="C3951" s="14">
        <v>548</v>
      </c>
      <c r="D3951" s="13" t="s">
        <v>80</v>
      </c>
      <c r="E3951" s="13" t="s">
        <v>505</v>
      </c>
      <c r="F3951" s="13"/>
      <c r="G3951" s="14"/>
      <c r="H3951" s="205">
        <v>224700</v>
      </c>
      <c r="I3951" s="205">
        <v>230244</v>
      </c>
      <c r="J3951" s="205">
        <v>236216</v>
      </c>
      <c r="K3951" s="205">
        <v>242658</v>
      </c>
      <c r="L3951" s="205">
        <v>249505</v>
      </c>
      <c r="M3951">
        <v>256637</v>
      </c>
      <c r="N3951">
        <v>263888</v>
      </c>
      <c r="O3951">
        <v>271128</v>
      </c>
      <c r="P3951">
        <v>278326</v>
      </c>
      <c r="Q3951">
        <v>285499</v>
      </c>
      <c r="R3951">
        <v>292675</v>
      </c>
      <c r="S3951">
        <v>299882</v>
      </c>
      <c r="T3951">
        <v>307150</v>
      </c>
      <c r="U3951">
        <v>314464</v>
      </c>
      <c r="V3951">
        <v>321834</v>
      </c>
      <c r="W3951">
        <v>329249</v>
      </c>
      <c r="X3951">
        <v>336739</v>
      </c>
      <c r="Y3951">
        <v>344300</v>
      </c>
      <c r="Z3951">
        <v>351945</v>
      </c>
      <c r="AA3951">
        <v>359678</v>
      </c>
      <c r="AB3951">
        <v>367500</v>
      </c>
      <c r="AC3951">
        <v>375389</v>
      </c>
      <c r="AD3951">
        <v>383377</v>
      </c>
      <c r="AE3951" s="22" t="s">
        <v>1</v>
      </c>
    </row>
    <row r="3952" spans="1:31" x14ac:dyDescent="0.2">
      <c r="A3952" s="25" t="s">
        <v>81</v>
      </c>
      <c r="B3952" s="11" t="s">
        <v>81</v>
      </c>
      <c r="C3952" s="12">
        <v>704</v>
      </c>
      <c r="D3952" s="11" t="s">
        <v>81</v>
      </c>
      <c r="E3952" s="11" t="s">
        <v>440</v>
      </c>
      <c r="F3952" s="11" t="s">
        <v>312</v>
      </c>
      <c r="G3952" s="12" t="s">
        <v>319</v>
      </c>
      <c r="H3952">
        <v>674553</v>
      </c>
      <c r="I3952">
        <v>652058</v>
      </c>
      <c r="J3952">
        <v>669033</v>
      </c>
      <c r="K3952">
        <v>681756</v>
      </c>
      <c r="L3952">
        <v>694912</v>
      </c>
      <c r="M3952">
        <v>706914</v>
      </c>
      <c r="N3952">
        <v>712659</v>
      </c>
      <c r="O3952">
        <v>720578</v>
      </c>
      <c r="P3952">
        <v>724000</v>
      </c>
      <c r="Q3952">
        <v>725921</v>
      </c>
      <c r="R3952">
        <v>728045</v>
      </c>
      <c r="S3952">
        <v>741353</v>
      </c>
      <c r="T3952">
        <v>742337</v>
      </c>
      <c r="U3952">
        <v>745785</v>
      </c>
      <c r="V3952">
        <v>747168</v>
      </c>
      <c r="W3952">
        <v>745128</v>
      </c>
      <c r="X3952">
        <v>731192</v>
      </c>
      <c r="Y3952">
        <v>723746</v>
      </c>
      <c r="Z3952">
        <v>707778</v>
      </c>
      <c r="AA3952">
        <v>690754</v>
      </c>
      <c r="AB3952">
        <v>676150</v>
      </c>
      <c r="AC3952">
        <v>682114</v>
      </c>
      <c r="AD3952">
        <v>672133</v>
      </c>
      <c r="AE3952" s="21" t="s">
        <v>1</v>
      </c>
    </row>
    <row r="3953" spans="1:31" x14ac:dyDescent="0.2">
      <c r="A3953" s="27" t="s">
        <v>81</v>
      </c>
      <c r="B3953" s="13" t="s">
        <v>81</v>
      </c>
      <c r="C3953" s="14">
        <v>704</v>
      </c>
      <c r="D3953" s="13" t="s">
        <v>81</v>
      </c>
      <c r="E3953" s="13" t="s">
        <v>487</v>
      </c>
      <c r="F3953" s="13" t="s">
        <v>313</v>
      </c>
      <c r="G3953" s="14" t="s">
        <v>319</v>
      </c>
      <c r="H3953">
        <v>727094</v>
      </c>
      <c r="I3953">
        <v>710760</v>
      </c>
      <c r="J3953">
        <v>733507</v>
      </c>
      <c r="K3953">
        <v>754865</v>
      </c>
      <c r="L3953">
        <v>776428</v>
      </c>
      <c r="M3953">
        <v>795053</v>
      </c>
      <c r="N3953">
        <v>797797</v>
      </c>
      <c r="O3953">
        <v>808685</v>
      </c>
      <c r="P3953">
        <v>811510</v>
      </c>
      <c r="Q3953">
        <v>811784</v>
      </c>
      <c r="R3953">
        <v>812290</v>
      </c>
      <c r="S3953">
        <v>830030</v>
      </c>
      <c r="T3953">
        <v>829415</v>
      </c>
      <c r="U3953">
        <v>833068</v>
      </c>
      <c r="V3953">
        <v>833938</v>
      </c>
      <c r="W3953">
        <v>830024</v>
      </c>
      <c r="X3953">
        <v>808738</v>
      </c>
      <c r="Y3953">
        <v>797352</v>
      </c>
      <c r="Z3953">
        <v>774773</v>
      </c>
      <c r="AA3953">
        <v>750670</v>
      </c>
      <c r="AB3953">
        <v>729608</v>
      </c>
      <c r="AC3953">
        <v>734957</v>
      </c>
      <c r="AD3953">
        <v>720203</v>
      </c>
      <c r="AE3953" s="22" t="s">
        <v>1</v>
      </c>
    </row>
    <row r="3954" spans="1:31" x14ac:dyDescent="0.2">
      <c r="A3954" s="25" t="s">
        <v>81</v>
      </c>
      <c r="B3954" s="11" t="s">
        <v>81</v>
      </c>
      <c r="C3954" s="12">
        <v>704</v>
      </c>
      <c r="D3954" s="11" t="s">
        <v>81</v>
      </c>
      <c r="E3954" s="11" t="s">
        <v>441</v>
      </c>
      <c r="F3954" s="11" t="s">
        <v>312</v>
      </c>
      <c r="G3954" s="12" t="s">
        <v>355</v>
      </c>
      <c r="H3954">
        <v>647887</v>
      </c>
      <c r="I3954">
        <v>660676</v>
      </c>
      <c r="J3954">
        <v>656843</v>
      </c>
      <c r="K3954">
        <v>668263</v>
      </c>
      <c r="L3954">
        <v>681063</v>
      </c>
      <c r="M3954">
        <v>693812</v>
      </c>
      <c r="N3954">
        <v>704981</v>
      </c>
      <c r="O3954">
        <v>712890</v>
      </c>
      <c r="P3954">
        <v>718690</v>
      </c>
      <c r="Q3954">
        <v>722431</v>
      </c>
      <c r="R3954">
        <v>725435</v>
      </c>
      <c r="S3954">
        <v>729580</v>
      </c>
      <c r="T3954">
        <v>737149</v>
      </c>
      <c r="U3954">
        <v>741813</v>
      </c>
      <c r="V3954">
        <v>745139</v>
      </c>
      <c r="W3954">
        <v>745968</v>
      </c>
      <c r="X3954">
        <v>742772</v>
      </c>
      <c r="Y3954">
        <v>733897</v>
      </c>
      <c r="Z3954">
        <v>721195</v>
      </c>
      <c r="AA3954">
        <v>705807</v>
      </c>
      <c r="AB3954">
        <v>690604</v>
      </c>
      <c r="AC3954">
        <v>679318</v>
      </c>
      <c r="AD3954">
        <v>676289</v>
      </c>
      <c r="AE3954" s="21" t="s">
        <v>1</v>
      </c>
    </row>
    <row r="3955" spans="1:31" x14ac:dyDescent="0.2">
      <c r="A3955" s="27" t="s">
        <v>81</v>
      </c>
      <c r="B3955" s="13" t="s">
        <v>81</v>
      </c>
      <c r="C3955" s="14">
        <v>704</v>
      </c>
      <c r="D3955" s="13" t="s">
        <v>81</v>
      </c>
      <c r="E3955" s="13" t="s">
        <v>488</v>
      </c>
      <c r="F3955" s="13" t="s">
        <v>313</v>
      </c>
      <c r="G3955" s="14" t="s">
        <v>355</v>
      </c>
      <c r="H3955">
        <v>695471</v>
      </c>
      <c r="I3955">
        <v>712999</v>
      </c>
      <c r="J3955">
        <v>714403</v>
      </c>
      <c r="K3955">
        <v>733488</v>
      </c>
      <c r="L3955">
        <v>754487</v>
      </c>
      <c r="M3955">
        <v>774675</v>
      </c>
      <c r="N3955">
        <v>790869</v>
      </c>
      <c r="O3955">
        <v>799462</v>
      </c>
      <c r="P3955">
        <v>806192</v>
      </c>
      <c r="Q3955">
        <v>809400</v>
      </c>
      <c r="R3955">
        <v>811256</v>
      </c>
      <c r="S3955">
        <v>814854</v>
      </c>
      <c r="T3955">
        <v>823917</v>
      </c>
      <c r="U3955">
        <v>829063</v>
      </c>
      <c r="V3955">
        <v>832453</v>
      </c>
      <c r="W3955">
        <v>832389</v>
      </c>
      <c r="X3955">
        <v>826595</v>
      </c>
      <c r="Y3955">
        <v>812607</v>
      </c>
      <c r="Z3955">
        <v>794319</v>
      </c>
      <c r="AA3955">
        <v>772368</v>
      </c>
      <c r="AB3955">
        <v>750527</v>
      </c>
      <c r="AC3955">
        <v>733719</v>
      </c>
      <c r="AD3955">
        <v>727643</v>
      </c>
      <c r="AE3955" s="22" t="s">
        <v>1</v>
      </c>
    </row>
    <row r="3956" spans="1:31" x14ac:dyDescent="0.2">
      <c r="A3956" s="25" t="s">
        <v>81</v>
      </c>
      <c r="B3956" s="11" t="s">
        <v>81</v>
      </c>
      <c r="C3956" s="12">
        <v>704</v>
      </c>
      <c r="D3956" s="11" t="s">
        <v>81</v>
      </c>
      <c r="E3956" s="11" t="s">
        <v>442</v>
      </c>
      <c r="F3956" s="11" t="s">
        <v>312</v>
      </c>
      <c r="G3956" s="12" t="s">
        <v>317</v>
      </c>
      <c r="H3956">
        <v>631414</v>
      </c>
      <c r="I3956">
        <v>643464</v>
      </c>
      <c r="J3956">
        <v>646639</v>
      </c>
      <c r="K3956">
        <v>656092</v>
      </c>
      <c r="L3956">
        <v>667773</v>
      </c>
      <c r="M3956">
        <v>680404</v>
      </c>
      <c r="N3956">
        <v>692610</v>
      </c>
      <c r="O3956">
        <v>702864</v>
      </c>
      <c r="P3956">
        <v>710833</v>
      </c>
      <c r="Q3956">
        <v>716438</v>
      </c>
      <c r="R3956">
        <v>720618</v>
      </c>
      <c r="S3956">
        <v>724872</v>
      </c>
      <c r="T3956">
        <v>731105</v>
      </c>
      <c r="U3956">
        <v>736641</v>
      </c>
      <c r="V3956">
        <v>741432</v>
      </c>
      <c r="W3956">
        <v>744519</v>
      </c>
      <c r="X3956">
        <v>744574</v>
      </c>
      <c r="Y3956">
        <v>740140</v>
      </c>
      <c r="Z3956">
        <v>731097</v>
      </c>
      <c r="AA3956">
        <v>718144</v>
      </c>
      <c r="AB3956">
        <v>703545</v>
      </c>
      <c r="AC3956">
        <v>690433</v>
      </c>
      <c r="AD3956">
        <v>682546</v>
      </c>
      <c r="AE3956" s="21" t="s">
        <v>1</v>
      </c>
    </row>
    <row r="3957" spans="1:31" x14ac:dyDescent="0.2">
      <c r="A3957" s="27" t="s">
        <v>81</v>
      </c>
      <c r="B3957" s="13" t="s">
        <v>81</v>
      </c>
      <c r="C3957" s="14">
        <v>704</v>
      </c>
      <c r="D3957" s="13" t="s">
        <v>81</v>
      </c>
      <c r="E3957" s="13" t="s">
        <v>489</v>
      </c>
      <c r="F3957" s="13" t="s">
        <v>313</v>
      </c>
      <c r="G3957" s="14" t="s">
        <v>317</v>
      </c>
      <c r="H3957">
        <v>675300</v>
      </c>
      <c r="I3957">
        <v>691159</v>
      </c>
      <c r="J3957">
        <v>698658</v>
      </c>
      <c r="K3957">
        <v>714572</v>
      </c>
      <c r="L3957">
        <v>733838</v>
      </c>
      <c r="M3957">
        <v>754148</v>
      </c>
      <c r="N3957">
        <v>772733</v>
      </c>
      <c r="O3957">
        <v>786393</v>
      </c>
      <c r="P3957">
        <v>796801</v>
      </c>
      <c r="Q3957">
        <v>803120</v>
      </c>
      <c r="R3957">
        <v>806909</v>
      </c>
      <c r="S3957">
        <v>810653</v>
      </c>
      <c r="T3957">
        <v>817474</v>
      </c>
      <c r="U3957">
        <v>823692</v>
      </c>
      <c r="V3957">
        <v>828977</v>
      </c>
      <c r="W3957">
        <v>831937</v>
      </c>
      <c r="X3957">
        <v>830599</v>
      </c>
      <c r="Y3957">
        <v>822794</v>
      </c>
      <c r="Z3957">
        <v>809330</v>
      </c>
      <c r="AA3957">
        <v>790598</v>
      </c>
      <c r="AB3957">
        <v>769574</v>
      </c>
      <c r="AC3957">
        <v>750400</v>
      </c>
      <c r="AD3957">
        <v>737987</v>
      </c>
      <c r="AE3957" s="22" t="s">
        <v>1</v>
      </c>
    </row>
    <row r="3958" spans="1:31" x14ac:dyDescent="0.2">
      <c r="A3958" s="25" t="s">
        <v>81</v>
      </c>
      <c r="B3958" s="11" t="s">
        <v>81</v>
      </c>
      <c r="C3958" s="12">
        <v>704</v>
      </c>
      <c r="D3958" s="11" t="s">
        <v>81</v>
      </c>
      <c r="E3958" s="11" t="s">
        <v>443</v>
      </c>
      <c r="F3958" s="11" t="s">
        <v>312</v>
      </c>
      <c r="G3958" s="12" t="s">
        <v>356</v>
      </c>
      <c r="H3958">
        <v>624381</v>
      </c>
      <c r="I3958">
        <v>632820</v>
      </c>
      <c r="J3958">
        <v>638896</v>
      </c>
      <c r="K3958">
        <v>645708</v>
      </c>
      <c r="L3958">
        <v>655615</v>
      </c>
      <c r="M3958">
        <v>667314</v>
      </c>
      <c r="N3958">
        <v>679643</v>
      </c>
      <c r="O3958">
        <v>691227</v>
      </c>
      <c r="P3958">
        <v>701146</v>
      </c>
      <c r="Q3958">
        <v>708416</v>
      </c>
      <c r="R3958">
        <v>713944</v>
      </c>
      <c r="S3958">
        <v>718730</v>
      </c>
      <c r="T3958">
        <v>724302</v>
      </c>
      <c r="U3958">
        <v>730355</v>
      </c>
      <c r="V3958">
        <v>736276</v>
      </c>
      <c r="W3958">
        <v>741076</v>
      </c>
      <c r="X3958">
        <v>743705</v>
      </c>
      <c r="Y3958">
        <v>742903</v>
      </c>
      <c r="Z3958">
        <v>737901</v>
      </c>
      <c r="AA3958">
        <v>727790</v>
      </c>
      <c r="AB3958">
        <v>714796</v>
      </c>
      <c r="AC3958">
        <v>701262</v>
      </c>
      <c r="AD3958">
        <v>690324</v>
      </c>
      <c r="AE3958" s="21" t="s">
        <v>1</v>
      </c>
    </row>
    <row r="3959" spans="1:31" x14ac:dyDescent="0.2">
      <c r="A3959" s="27" t="s">
        <v>81</v>
      </c>
      <c r="B3959" s="13" t="s">
        <v>81</v>
      </c>
      <c r="C3959" s="14">
        <v>704</v>
      </c>
      <c r="D3959" s="13" t="s">
        <v>81</v>
      </c>
      <c r="E3959" s="13" t="s">
        <v>490</v>
      </c>
      <c r="F3959" s="13" t="s">
        <v>313</v>
      </c>
      <c r="G3959" s="14" t="s">
        <v>356</v>
      </c>
      <c r="H3959">
        <v>665689</v>
      </c>
      <c r="I3959">
        <v>677075</v>
      </c>
      <c r="J3959">
        <v>686619</v>
      </c>
      <c r="K3959">
        <v>698450</v>
      </c>
      <c r="L3959">
        <v>715101</v>
      </c>
      <c r="M3959">
        <v>734227</v>
      </c>
      <c r="N3959">
        <v>753626</v>
      </c>
      <c r="O3959">
        <v>770505</v>
      </c>
      <c r="P3959">
        <v>784350</v>
      </c>
      <c r="Q3959">
        <v>793567</v>
      </c>
      <c r="R3959">
        <v>799669</v>
      </c>
      <c r="S3959">
        <v>804344</v>
      </c>
      <c r="T3959">
        <v>810108</v>
      </c>
      <c r="U3959">
        <v>816960</v>
      </c>
      <c r="V3959">
        <v>823731</v>
      </c>
      <c r="W3959">
        <v>828991</v>
      </c>
      <c r="X3959">
        <v>831182</v>
      </c>
      <c r="Y3959">
        <v>828434</v>
      </c>
      <c r="Z3959">
        <v>820315</v>
      </c>
      <c r="AA3959">
        <v>805351</v>
      </c>
      <c r="AB3959">
        <v>786478</v>
      </c>
      <c r="AC3959">
        <v>766798</v>
      </c>
      <c r="AD3959">
        <v>750436</v>
      </c>
      <c r="AE3959" s="22" t="s">
        <v>1</v>
      </c>
    </row>
    <row r="3960" spans="1:31" x14ac:dyDescent="0.2">
      <c r="A3960" s="25" t="s">
        <v>81</v>
      </c>
      <c r="B3960" s="11" t="s">
        <v>81</v>
      </c>
      <c r="C3960" s="12">
        <v>704</v>
      </c>
      <c r="D3960" s="11" t="s">
        <v>81</v>
      </c>
      <c r="E3960" s="11" t="s">
        <v>444</v>
      </c>
      <c r="F3960" s="11" t="s">
        <v>312</v>
      </c>
      <c r="G3960" s="12" t="s">
        <v>327</v>
      </c>
      <c r="H3960">
        <v>626037</v>
      </c>
      <c r="I3960">
        <v>628603</v>
      </c>
      <c r="J3960">
        <v>634088</v>
      </c>
      <c r="K3960">
        <v>637575</v>
      </c>
      <c r="L3960">
        <v>645046</v>
      </c>
      <c r="M3960">
        <v>655169</v>
      </c>
      <c r="N3960">
        <v>666757</v>
      </c>
      <c r="O3960">
        <v>678705</v>
      </c>
      <c r="P3960">
        <v>690346</v>
      </c>
      <c r="Q3960">
        <v>699073</v>
      </c>
      <c r="R3960">
        <v>705760</v>
      </c>
      <c r="S3960">
        <v>711376</v>
      </c>
      <c r="T3960">
        <v>716836</v>
      </c>
      <c r="U3960">
        <v>723037</v>
      </c>
      <c r="V3960">
        <v>729744</v>
      </c>
      <c r="W3960">
        <v>735935</v>
      </c>
      <c r="X3960">
        <v>740528</v>
      </c>
      <c r="Y3960">
        <v>742615</v>
      </c>
      <c r="Z3960">
        <v>742026</v>
      </c>
      <c r="AA3960">
        <v>735151</v>
      </c>
      <c r="AB3960">
        <v>724181</v>
      </c>
      <c r="AC3960">
        <v>711428</v>
      </c>
      <c r="AD3960">
        <v>699044</v>
      </c>
      <c r="AE3960" s="21" t="s">
        <v>1</v>
      </c>
    </row>
    <row r="3961" spans="1:31" x14ac:dyDescent="0.2">
      <c r="A3961" s="27" t="s">
        <v>81</v>
      </c>
      <c r="B3961" s="13" t="s">
        <v>81</v>
      </c>
      <c r="C3961" s="14">
        <v>704</v>
      </c>
      <c r="D3961" s="13" t="s">
        <v>81</v>
      </c>
      <c r="E3961" s="13" t="s">
        <v>491</v>
      </c>
      <c r="F3961" s="13" t="s">
        <v>313</v>
      </c>
      <c r="G3961" s="14" t="s">
        <v>327</v>
      </c>
      <c r="H3961">
        <v>665745</v>
      </c>
      <c r="I3961">
        <v>670473</v>
      </c>
      <c r="J3961">
        <v>678631</v>
      </c>
      <c r="K3961">
        <v>685457</v>
      </c>
      <c r="L3961">
        <v>698595</v>
      </c>
      <c r="M3961">
        <v>715667</v>
      </c>
      <c r="N3961">
        <v>734438</v>
      </c>
      <c r="O3961">
        <v>752824</v>
      </c>
      <c r="P3961">
        <v>769855</v>
      </c>
      <c r="Q3961">
        <v>781744</v>
      </c>
      <c r="R3961">
        <v>789959</v>
      </c>
      <c r="S3961">
        <v>796146</v>
      </c>
      <c r="T3961">
        <v>801837</v>
      </c>
      <c r="U3961">
        <v>808875</v>
      </c>
      <c r="V3961">
        <v>816708</v>
      </c>
      <c r="W3961">
        <v>823870</v>
      </c>
      <c r="X3961">
        <v>828765</v>
      </c>
      <c r="Y3961">
        <v>830050</v>
      </c>
      <c r="Z3961">
        <v>827781</v>
      </c>
      <c r="AA3961">
        <v>817124</v>
      </c>
      <c r="AB3961">
        <v>800966</v>
      </c>
      <c r="AC3961">
        <v>782377</v>
      </c>
      <c r="AD3961">
        <v>764190</v>
      </c>
      <c r="AE3961" s="22" t="s">
        <v>1</v>
      </c>
    </row>
    <row r="3962" spans="1:31" x14ac:dyDescent="0.2">
      <c r="A3962" s="25" t="s">
        <v>81</v>
      </c>
      <c r="B3962" s="11" t="s">
        <v>81</v>
      </c>
      <c r="C3962" s="12">
        <v>704</v>
      </c>
      <c r="D3962" s="11" t="s">
        <v>81</v>
      </c>
      <c r="E3962" s="11" t="s">
        <v>445</v>
      </c>
      <c r="F3962" s="11" t="s">
        <v>312</v>
      </c>
      <c r="G3962" s="12" t="s">
        <v>320</v>
      </c>
      <c r="H3962">
        <v>633730</v>
      </c>
      <c r="I3962">
        <v>630676</v>
      </c>
      <c r="J3962">
        <v>632692</v>
      </c>
      <c r="K3962">
        <v>632521</v>
      </c>
      <c r="L3962">
        <v>636522</v>
      </c>
      <c r="M3962">
        <v>644415</v>
      </c>
      <c r="N3962">
        <v>654627</v>
      </c>
      <c r="O3962">
        <v>666025</v>
      </c>
      <c r="P3962">
        <v>678452</v>
      </c>
      <c r="Q3962">
        <v>689116</v>
      </c>
      <c r="R3962">
        <v>696765</v>
      </c>
      <c r="S3962">
        <v>703032</v>
      </c>
      <c r="T3962">
        <v>708802</v>
      </c>
      <c r="U3962">
        <v>715240</v>
      </c>
      <c r="V3962">
        <v>721911</v>
      </c>
      <c r="W3962">
        <v>729158</v>
      </c>
      <c r="X3962">
        <v>735403</v>
      </c>
      <c r="Y3962">
        <v>739704</v>
      </c>
      <c r="Z3962">
        <v>742743</v>
      </c>
      <c r="AA3962">
        <v>740635</v>
      </c>
      <c r="AB3962">
        <v>732096</v>
      </c>
      <c r="AC3962">
        <v>720553</v>
      </c>
      <c r="AD3962">
        <v>708127</v>
      </c>
      <c r="AE3962" s="21" t="s">
        <v>1</v>
      </c>
    </row>
    <row r="3963" spans="1:31" x14ac:dyDescent="0.2">
      <c r="A3963" s="27" t="s">
        <v>81</v>
      </c>
      <c r="B3963" s="13" t="s">
        <v>81</v>
      </c>
      <c r="C3963" s="14">
        <v>704</v>
      </c>
      <c r="D3963" s="13" t="s">
        <v>81</v>
      </c>
      <c r="E3963" s="13" t="s">
        <v>492</v>
      </c>
      <c r="F3963" s="13" t="s">
        <v>313</v>
      </c>
      <c r="G3963" s="14" t="s">
        <v>320</v>
      </c>
      <c r="H3963">
        <v>672658</v>
      </c>
      <c r="I3963">
        <v>671080</v>
      </c>
      <c r="J3963">
        <v>675044</v>
      </c>
      <c r="K3963">
        <v>676819</v>
      </c>
      <c r="L3963">
        <v>684641</v>
      </c>
      <c r="M3963">
        <v>698775</v>
      </c>
      <c r="N3963">
        <v>716059</v>
      </c>
      <c r="O3963">
        <v>734376</v>
      </c>
      <c r="P3963">
        <v>753196</v>
      </c>
      <c r="Q3963">
        <v>768654</v>
      </c>
      <c r="R3963">
        <v>778770</v>
      </c>
      <c r="S3963">
        <v>786280</v>
      </c>
      <c r="T3963">
        <v>792681</v>
      </c>
      <c r="U3963">
        <v>800124</v>
      </c>
      <c r="V3963">
        <v>807901</v>
      </c>
      <c r="W3963">
        <v>816554</v>
      </c>
      <c r="X3963">
        <v>823770</v>
      </c>
      <c r="Y3963">
        <v>828164</v>
      </c>
      <c r="Z3963">
        <v>830732</v>
      </c>
      <c r="AA3963">
        <v>826413</v>
      </c>
      <c r="AB3963">
        <v>813522</v>
      </c>
      <c r="AC3963">
        <v>796602</v>
      </c>
      <c r="AD3963">
        <v>778449</v>
      </c>
      <c r="AE3963" s="22" t="s">
        <v>1</v>
      </c>
    </row>
    <row r="3964" spans="1:31" x14ac:dyDescent="0.2">
      <c r="A3964" s="25" t="s">
        <v>81</v>
      </c>
      <c r="B3964" s="11" t="s">
        <v>81</v>
      </c>
      <c r="C3964" s="12">
        <v>704</v>
      </c>
      <c r="D3964" s="11" t="s">
        <v>81</v>
      </c>
      <c r="E3964" s="11" t="s">
        <v>446</v>
      </c>
      <c r="F3964" s="11" t="s">
        <v>312</v>
      </c>
      <c r="G3964" s="12" t="s">
        <v>326</v>
      </c>
      <c r="H3964">
        <v>644808</v>
      </c>
      <c r="I3964">
        <v>636365</v>
      </c>
      <c r="J3964">
        <v>635182</v>
      </c>
      <c r="K3964">
        <v>631189</v>
      </c>
      <c r="L3964">
        <v>631218</v>
      </c>
      <c r="M3964">
        <v>635498</v>
      </c>
      <c r="N3964">
        <v>643689</v>
      </c>
      <c r="O3964">
        <v>653913</v>
      </c>
      <c r="P3964">
        <v>665833</v>
      </c>
      <c r="Q3964">
        <v>677857</v>
      </c>
      <c r="R3964">
        <v>687654</v>
      </c>
      <c r="S3964">
        <v>694384</v>
      </c>
      <c r="T3964">
        <v>700297</v>
      </c>
      <c r="U3964">
        <v>707281</v>
      </c>
      <c r="V3964">
        <v>713782</v>
      </c>
      <c r="W3964">
        <v>720809</v>
      </c>
      <c r="X3964">
        <v>728383</v>
      </c>
      <c r="Y3964">
        <v>734598</v>
      </c>
      <c r="Z3964">
        <v>739898</v>
      </c>
      <c r="AA3964">
        <v>742358</v>
      </c>
      <c r="AB3964">
        <v>738938</v>
      </c>
      <c r="AC3964">
        <v>729021</v>
      </c>
      <c r="AD3964">
        <v>716992</v>
      </c>
      <c r="AE3964" s="21" t="s">
        <v>1</v>
      </c>
    </row>
    <row r="3965" spans="1:31" x14ac:dyDescent="0.2">
      <c r="A3965" s="27" t="s">
        <v>81</v>
      </c>
      <c r="B3965" s="13" t="s">
        <v>81</v>
      </c>
      <c r="C3965" s="14">
        <v>704</v>
      </c>
      <c r="D3965" s="13" t="s">
        <v>81</v>
      </c>
      <c r="E3965" s="13" t="s">
        <v>493</v>
      </c>
      <c r="F3965" s="13" t="s">
        <v>313</v>
      </c>
      <c r="G3965" s="14" t="s">
        <v>326</v>
      </c>
      <c r="H3965">
        <v>683616</v>
      </c>
      <c r="I3965">
        <v>676064</v>
      </c>
      <c r="J3965">
        <v>676202</v>
      </c>
      <c r="K3965">
        <v>673314</v>
      </c>
      <c r="L3965">
        <v>675347</v>
      </c>
      <c r="M3965">
        <v>683861</v>
      </c>
      <c r="N3965">
        <v>698786</v>
      </c>
      <c r="O3965">
        <v>716186</v>
      </c>
      <c r="P3965">
        <v>734818</v>
      </c>
      <c r="Q3965">
        <v>753029</v>
      </c>
      <c r="R3965">
        <v>767091</v>
      </c>
      <c r="S3965">
        <v>775725</v>
      </c>
      <c r="T3965">
        <v>782659</v>
      </c>
      <c r="U3965">
        <v>791057</v>
      </c>
      <c r="V3965">
        <v>798668</v>
      </c>
      <c r="W3965">
        <v>807023</v>
      </c>
      <c r="X3965">
        <v>816164</v>
      </c>
      <c r="Y3965">
        <v>823299</v>
      </c>
      <c r="Z3965">
        <v>828922</v>
      </c>
      <c r="AA3965">
        <v>830697</v>
      </c>
      <c r="AB3965">
        <v>824627</v>
      </c>
      <c r="AC3965">
        <v>809939</v>
      </c>
      <c r="AD3965">
        <v>792412</v>
      </c>
      <c r="AE3965" s="22" t="s">
        <v>1</v>
      </c>
    </row>
    <row r="3966" spans="1:31" x14ac:dyDescent="0.2">
      <c r="A3966" s="25" t="s">
        <v>81</v>
      </c>
      <c r="B3966" s="11" t="s">
        <v>81</v>
      </c>
      <c r="C3966" s="12">
        <v>704</v>
      </c>
      <c r="D3966" s="11" t="s">
        <v>81</v>
      </c>
      <c r="E3966" s="11" t="s">
        <v>447</v>
      </c>
      <c r="F3966" s="11" t="s">
        <v>312</v>
      </c>
      <c r="G3966" s="12" t="s">
        <v>318</v>
      </c>
      <c r="H3966">
        <v>668018</v>
      </c>
      <c r="I3966">
        <v>642998</v>
      </c>
      <c r="J3966">
        <v>638864</v>
      </c>
      <c r="K3966">
        <v>633925</v>
      </c>
      <c r="L3966">
        <v>629950</v>
      </c>
      <c r="M3966">
        <v>629945</v>
      </c>
      <c r="N3966">
        <v>634381</v>
      </c>
      <c r="O3966">
        <v>642795</v>
      </c>
      <c r="P3966">
        <v>653438</v>
      </c>
      <c r="Q3966">
        <v>665305</v>
      </c>
      <c r="R3966">
        <v>677033</v>
      </c>
      <c r="S3966">
        <v>686121</v>
      </c>
      <c r="T3966">
        <v>691998</v>
      </c>
      <c r="U3966">
        <v>699090</v>
      </c>
      <c r="V3966">
        <v>705896</v>
      </c>
      <c r="W3966">
        <v>712347</v>
      </c>
      <c r="X3966">
        <v>719520</v>
      </c>
      <c r="Y3966">
        <v>727337</v>
      </c>
      <c r="Z3966">
        <v>734290</v>
      </c>
      <c r="AA3966">
        <v>739580</v>
      </c>
      <c r="AB3966">
        <v>741665</v>
      </c>
      <c r="AC3966">
        <v>737219</v>
      </c>
      <c r="AD3966">
        <v>726014</v>
      </c>
      <c r="AE3966" s="21" t="s">
        <v>1</v>
      </c>
    </row>
    <row r="3967" spans="1:31" x14ac:dyDescent="0.2">
      <c r="A3967" s="27" t="s">
        <v>81</v>
      </c>
      <c r="B3967" s="13" t="s">
        <v>81</v>
      </c>
      <c r="C3967" s="14">
        <v>704</v>
      </c>
      <c r="D3967" s="13" t="s">
        <v>81</v>
      </c>
      <c r="E3967" s="13" t="s">
        <v>494</v>
      </c>
      <c r="F3967" s="13" t="s">
        <v>313</v>
      </c>
      <c r="G3967" s="14" t="s">
        <v>318</v>
      </c>
      <c r="H3967">
        <v>707313</v>
      </c>
      <c r="I3967">
        <v>682594</v>
      </c>
      <c r="J3967">
        <v>679255</v>
      </c>
      <c r="K3967">
        <v>674981</v>
      </c>
      <c r="L3967">
        <v>671924</v>
      </c>
      <c r="M3967">
        <v>673909</v>
      </c>
      <c r="N3967">
        <v>682914</v>
      </c>
      <c r="O3967">
        <v>698538</v>
      </c>
      <c r="P3967">
        <v>716115</v>
      </c>
      <c r="Q3967">
        <v>734734</v>
      </c>
      <c r="R3967">
        <v>752507</v>
      </c>
      <c r="S3967">
        <v>765457</v>
      </c>
      <c r="T3967">
        <v>772737</v>
      </c>
      <c r="U3967">
        <v>781451</v>
      </c>
      <c r="V3967">
        <v>789686</v>
      </c>
      <c r="W3967">
        <v>797307</v>
      </c>
      <c r="X3967">
        <v>805912</v>
      </c>
      <c r="Y3967">
        <v>815405</v>
      </c>
      <c r="Z3967">
        <v>823364</v>
      </c>
      <c r="AA3967">
        <v>828965</v>
      </c>
      <c r="AB3967">
        <v>830242</v>
      </c>
      <c r="AC3967">
        <v>822860</v>
      </c>
      <c r="AD3967">
        <v>806535</v>
      </c>
      <c r="AE3967" s="22" t="s">
        <v>1</v>
      </c>
    </row>
    <row r="3968" spans="1:31" x14ac:dyDescent="0.2">
      <c r="A3968" s="25" t="s">
        <v>81</v>
      </c>
      <c r="B3968" s="11" t="s">
        <v>81</v>
      </c>
      <c r="C3968" s="12">
        <v>704</v>
      </c>
      <c r="D3968" s="11" t="s">
        <v>81</v>
      </c>
      <c r="E3968" s="11" t="s">
        <v>448</v>
      </c>
      <c r="F3968" s="11" t="s">
        <v>312</v>
      </c>
      <c r="G3968" s="12" t="s">
        <v>333</v>
      </c>
      <c r="H3968">
        <v>706406</v>
      </c>
      <c r="I3968">
        <v>663107</v>
      </c>
      <c r="J3968">
        <v>641046</v>
      </c>
      <c r="K3968">
        <v>637745</v>
      </c>
      <c r="L3968">
        <v>632933</v>
      </c>
      <c r="M3968">
        <v>628741</v>
      </c>
      <c r="N3968">
        <v>628578</v>
      </c>
      <c r="O3968">
        <v>633098</v>
      </c>
      <c r="P3968">
        <v>642282</v>
      </c>
      <c r="Q3968">
        <v>652633</v>
      </c>
      <c r="R3968">
        <v>664553</v>
      </c>
      <c r="S3968">
        <v>676139</v>
      </c>
      <c r="T3968">
        <v>684581</v>
      </c>
      <c r="U3968">
        <v>690964</v>
      </c>
      <c r="V3968">
        <v>698017</v>
      </c>
      <c r="W3968">
        <v>704534</v>
      </c>
      <c r="X3968">
        <v>710727</v>
      </c>
      <c r="Y3968">
        <v>717962</v>
      </c>
      <c r="Z3968">
        <v>726923</v>
      </c>
      <c r="AA3968">
        <v>733474</v>
      </c>
      <c r="AB3968">
        <v>738957</v>
      </c>
      <c r="AC3968">
        <v>740950</v>
      </c>
      <c r="AD3968">
        <v>735568</v>
      </c>
      <c r="AE3968" s="21" t="s">
        <v>1</v>
      </c>
    </row>
    <row r="3969" spans="1:31" x14ac:dyDescent="0.2">
      <c r="A3969" s="27" t="s">
        <v>81</v>
      </c>
      <c r="B3969" s="13" t="s">
        <v>81</v>
      </c>
      <c r="C3969" s="14">
        <v>704</v>
      </c>
      <c r="D3969" s="13" t="s">
        <v>81</v>
      </c>
      <c r="E3969" s="13" t="s">
        <v>495</v>
      </c>
      <c r="F3969" s="13" t="s">
        <v>313</v>
      </c>
      <c r="G3969" s="14" t="s">
        <v>333</v>
      </c>
      <c r="H3969">
        <v>746691</v>
      </c>
      <c r="I3969">
        <v>703187</v>
      </c>
      <c r="J3969">
        <v>681350</v>
      </c>
      <c r="K3969">
        <v>678244</v>
      </c>
      <c r="L3969">
        <v>674099</v>
      </c>
      <c r="M3969">
        <v>670568</v>
      </c>
      <c r="N3969">
        <v>672308</v>
      </c>
      <c r="O3969">
        <v>681714</v>
      </c>
      <c r="P3969">
        <v>698331</v>
      </c>
      <c r="Q3969">
        <v>715531</v>
      </c>
      <c r="R3969">
        <v>734304</v>
      </c>
      <c r="S3969">
        <v>751915</v>
      </c>
      <c r="T3969">
        <v>763878</v>
      </c>
      <c r="U3969">
        <v>771719</v>
      </c>
      <c r="V3969">
        <v>780493</v>
      </c>
      <c r="W3969">
        <v>788410</v>
      </c>
      <c r="X3969">
        <v>795715</v>
      </c>
      <c r="Y3969">
        <v>804438</v>
      </c>
      <c r="Z3969">
        <v>815284</v>
      </c>
      <c r="AA3969">
        <v>822718</v>
      </c>
      <c r="AB3969">
        <v>828589</v>
      </c>
      <c r="AC3969">
        <v>829804</v>
      </c>
      <c r="AD3969">
        <v>821272</v>
      </c>
      <c r="AE3969" s="22" t="s">
        <v>1</v>
      </c>
    </row>
    <row r="3970" spans="1:31" x14ac:dyDescent="0.2">
      <c r="A3970" s="25" t="s">
        <v>81</v>
      </c>
      <c r="B3970" s="11" t="s">
        <v>81</v>
      </c>
      <c r="C3970" s="12">
        <v>704</v>
      </c>
      <c r="D3970" s="11" t="s">
        <v>81</v>
      </c>
      <c r="E3970" s="11" t="s">
        <v>449</v>
      </c>
      <c r="F3970" s="11" t="s">
        <v>312</v>
      </c>
      <c r="G3970" s="12" t="s">
        <v>340</v>
      </c>
      <c r="H3970">
        <v>753522</v>
      </c>
      <c r="I3970">
        <v>701622</v>
      </c>
      <c r="J3970">
        <v>658046</v>
      </c>
      <c r="K3970">
        <v>640025</v>
      </c>
      <c r="L3970">
        <v>636893</v>
      </c>
      <c r="M3970">
        <v>631972</v>
      </c>
      <c r="N3970">
        <v>627438</v>
      </c>
      <c r="O3970">
        <v>627048</v>
      </c>
      <c r="P3970">
        <v>632682</v>
      </c>
      <c r="Q3970">
        <v>641445</v>
      </c>
      <c r="R3970">
        <v>651608</v>
      </c>
      <c r="S3970">
        <v>663732</v>
      </c>
      <c r="T3970">
        <v>675238</v>
      </c>
      <c r="U3970">
        <v>683666</v>
      </c>
      <c r="V3970">
        <v>690062</v>
      </c>
      <c r="W3970">
        <v>696967</v>
      </c>
      <c r="X3970">
        <v>702989</v>
      </c>
      <c r="Y3970">
        <v>708843</v>
      </c>
      <c r="Z3970">
        <v>717655</v>
      </c>
      <c r="AA3970">
        <v>726006</v>
      </c>
      <c r="AB3970">
        <v>732355</v>
      </c>
      <c r="AC3970">
        <v>738311</v>
      </c>
      <c r="AD3970">
        <v>740303</v>
      </c>
      <c r="AE3970" s="21" t="s">
        <v>1</v>
      </c>
    </row>
    <row r="3971" spans="1:31" x14ac:dyDescent="0.2">
      <c r="A3971" s="27" t="s">
        <v>81</v>
      </c>
      <c r="B3971" s="13" t="s">
        <v>81</v>
      </c>
      <c r="C3971" s="14">
        <v>704</v>
      </c>
      <c r="D3971" s="13" t="s">
        <v>81</v>
      </c>
      <c r="E3971" s="13" t="s">
        <v>496</v>
      </c>
      <c r="F3971" s="13" t="s">
        <v>313</v>
      </c>
      <c r="G3971" s="14" t="s">
        <v>340</v>
      </c>
      <c r="H3971">
        <v>795104</v>
      </c>
      <c r="I3971">
        <v>742684</v>
      </c>
      <c r="J3971">
        <v>698827</v>
      </c>
      <c r="K3971">
        <v>680421</v>
      </c>
      <c r="L3971">
        <v>677574</v>
      </c>
      <c r="M3971">
        <v>673253</v>
      </c>
      <c r="N3971">
        <v>669049</v>
      </c>
      <c r="O3971">
        <v>670458</v>
      </c>
      <c r="P3971">
        <v>681574</v>
      </c>
      <c r="Q3971">
        <v>697623</v>
      </c>
      <c r="R3971">
        <v>714609</v>
      </c>
      <c r="S3971">
        <v>733806</v>
      </c>
      <c r="T3971">
        <v>751376</v>
      </c>
      <c r="U3971">
        <v>762959</v>
      </c>
      <c r="V3971">
        <v>770950</v>
      </c>
      <c r="W3971">
        <v>779629</v>
      </c>
      <c r="X3971">
        <v>786906</v>
      </c>
      <c r="Y3971">
        <v>793764</v>
      </c>
      <c r="Z3971">
        <v>804403</v>
      </c>
      <c r="AA3971">
        <v>814458</v>
      </c>
      <c r="AB3971">
        <v>821656</v>
      </c>
      <c r="AC3971">
        <v>828230</v>
      </c>
      <c r="AD3971">
        <v>829547</v>
      </c>
      <c r="AE3971" s="22" t="s">
        <v>1</v>
      </c>
    </row>
    <row r="3972" spans="1:31" x14ac:dyDescent="0.2">
      <c r="A3972" s="25" t="s">
        <v>81</v>
      </c>
      <c r="B3972" s="11" t="s">
        <v>81</v>
      </c>
      <c r="C3972" s="12">
        <v>704</v>
      </c>
      <c r="D3972" s="11" t="s">
        <v>81</v>
      </c>
      <c r="E3972" s="11" t="s">
        <v>450</v>
      </c>
      <c r="F3972" s="11" t="s">
        <v>312</v>
      </c>
      <c r="G3972" s="12" t="s">
        <v>329</v>
      </c>
      <c r="H3972">
        <v>800932</v>
      </c>
      <c r="I3972">
        <v>750801</v>
      </c>
      <c r="J3972">
        <v>696679</v>
      </c>
      <c r="K3972">
        <v>657037</v>
      </c>
      <c r="L3972">
        <v>639273</v>
      </c>
      <c r="M3972">
        <v>636071</v>
      </c>
      <c r="N3972">
        <v>630917</v>
      </c>
      <c r="O3972">
        <v>625972</v>
      </c>
      <c r="P3972">
        <v>626656</v>
      </c>
      <c r="Q3972">
        <v>631948</v>
      </c>
      <c r="R3972">
        <v>640391</v>
      </c>
      <c r="S3972">
        <v>650516</v>
      </c>
      <c r="T3972">
        <v>662904</v>
      </c>
      <c r="U3972">
        <v>674355</v>
      </c>
      <c r="V3972">
        <v>682882</v>
      </c>
      <c r="W3972">
        <v>689184</v>
      </c>
      <c r="X3972">
        <v>695736</v>
      </c>
      <c r="Y3972">
        <v>701183</v>
      </c>
      <c r="Z3972">
        <v>708558</v>
      </c>
      <c r="AA3972">
        <v>716851</v>
      </c>
      <c r="AB3972">
        <v>724788</v>
      </c>
      <c r="AC3972">
        <v>731214</v>
      </c>
      <c r="AD3972">
        <v>737733</v>
      </c>
      <c r="AE3972" s="21" t="s">
        <v>1</v>
      </c>
    </row>
    <row r="3973" spans="1:31" x14ac:dyDescent="0.2">
      <c r="A3973" s="27" t="s">
        <v>81</v>
      </c>
      <c r="B3973" s="13" t="s">
        <v>81</v>
      </c>
      <c r="C3973" s="14">
        <v>704</v>
      </c>
      <c r="D3973" s="13" t="s">
        <v>81</v>
      </c>
      <c r="E3973" s="13" t="s">
        <v>497</v>
      </c>
      <c r="F3973" s="13" t="s">
        <v>313</v>
      </c>
      <c r="G3973" s="14" t="s">
        <v>329</v>
      </c>
      <c r="H3973">
        <v>844023</v>
      </c>
      <c r="I3973">
        <v>793139</v>
      </c>
      <c r="J3973">
        <v>738432</v>
      </c>
      <c r="K3973">
        <v>697818</v>
      </c>
      <c r="L3973">
        <v>679834</v>
      </c>
      <c r="M3973">
        <v>676940</v>
      </c>
      <c r="N3973">
        <v>672242</v>
      </c>
      <c r="O3973">
        <v>667282</v>
      </c>
      <c r="P3973">
        <v>670255</v>
      </c>
      <c r="Q3973">
        <v>680947</v>
      </c>
      <c r="R3973">
        <v>696587</v>
      </c>
      <c r="S3973">
        <v>713622</v>
      </c>
      <c r="T3973">
        <v>733360</v>
      </c>
      <c r="U3973">
        <v>750407</v>
      </c>
      <c r="V3973">
        <v>762284</v>
      </c>
      <c r="W3973">
        <v>770272</v>
      </c>
      <c r="X3973">
        <v>778539</v>
      </c>
      <c r="Y3973">
        <v>785046</v>
      </c>
      <c r="Z3973">
        <v>793668</v>
      </c>
      <c r="AA3973">
        <v>803674</v>
      </c>
      <c r="AB3973">
        <v>813221</v>
      </c>
      <c r="AC3973">
        <v>820612</v>
      </c>
      <c r="AD3973">
        <v>828050</v>
      </c>
      <c r="AE3973" s="22" t="s">
        <v>1</v>
      </c>
    </row>
    <row r="3974" spans="1:31" x14ac:dyDescent="0.2">
      <c r="A3974" s="25" t="s">
        <v>81</v>
      </c>
      <c r="B3974" s="11" t="s">
        <v>81</v>
      </c>
      <c r="C3974" s="12">
        <v>704</v>
      </c>
      <c r="D3974" s="11" t="s">
        <v>81</v>
      </c>
      <c r="E3974" s="11" t="s">
        <v>451</v>
      </c>
      <c r="F3974" s="11" t="s">
        <v>312</v>
      </c>
      <c r="G3974" s="12" t="s">
        <v>361</v>
      </c>
      <c r="H3974">
        <v>851597</v>
      </c>
      <c r="I3974">
        <v>799049</v>
      </c>
      <c r="J3974">
        <v>747913</v>
      </c>
      <c r="K3974">
        <v>695545</v>
      </c>
      <c r="L3974">
        <v>656303</v>
      </c>
      <c r="M3974">
        <v>638550</v>
      </c>
      <c r="N3974">
        <v>635154</v>
      </c>
      <c r="O3974">
        <v>629697</v>
      </c>
      <c r="P3974">
        <v>625484</v>
      </c>
      <c r="Q3974">
        <v>625947</v>
      </c>
      <c r="R3974">
        <v>631001</v>
      </c>
      <c r="S3974">
        <v>639270</v>
      </c>
      <c r="T3974">
        <v>649417</v>
      </c>
      <c r="U3974">
        <v>661915</v>
      </c>
      <c r="V3974">
        <v>673601</v>
      </c>
      <c r="W3974">
        <v>682121</v>
      </c>
      <c r="X3974">
        <v>688127</v>
      </c>
      <c r="Y3974">
        <v>694246</v>
      </c>
      <c r="Z3974">
        <v>700787</v>
      </c>
      <c r="AA3974">
        <v>707783</v>
      </c>
      <c r="AB3974">
        <v>715750</v>
      </c>
      <c r="AC3974">
        <v>723549</v>
      </c>
      <c r="AD3974">
        <v>730139</v>
      </c>
      <c r="AE3974" s="21" t="s">
        <v>1</v>
      </c>
    </row>
    <row r="3975" spans="1:31" x14ac:dyDescent="0.2">
      <c r="A3975" s="27" t="s">
        <v>81</v>
      </c>
      <c r="B3975" s="13" t="s">
        <v>81</v>
      </c>
      <c r="C3975" s="14">
        <v>704</v>
      </c>
      <c r="D3975" s="13" t="s">
        <v>81</v>
      </c>
      <c r="E3975" s="13" t="s">
        <v>498</v>
      </c>
      <c r="F3975" s="13" t="s">
        <v>313</v>
      </c>
      <c r="G3975" s="14" t="s">
        <v>361</v>
      </c>
      <c r="H3975">
        <v>896424</v>
      </c>
      <c r="I3975">
        <v>842840</v>
      </c>
      <c r="J3975">
        <v>790914</v>
      </c>
      <c r="K3975">
        <v>737100</v>
      </c>
      <c r="L3975">
        <v>697161</v>
      </c>
      <c r="M3975">
        <v>679283</v>
      </c>
      <c r="N3975">
        <v>676141</v>
      </c>
      <c r="O3975">
        <v>670983</v>
      </c>
      <c r="P3975">
        <v>666822</v>
      </c>
      <c r="Q3975">
        <v>669573</v>
      </c>
      <c r="R3975">
        <v>679998</v>
      </c>
      <c r="S3975">
        <v>695486</v>
      </c>
      <c r="T3975">
        <v>712685</v>
      </c>
      <c r="U3975">
        <v>732119</v>
      </c>
      <c r="V3975">
        <v>749679</v>
      </c>
      <c r="W3975">
        <v>761701</v>
      </c>
      <c r="X3975">
        <v>769372</v>
      </c>
      <c r="Y3975">
        <v>777097</v>
      </c>
      <c r="Z3975">
        <v>784663</v>
      </c>
      <c r="AA3975">
        <v>792886</v>
      </c>
      <c r="AB3975">
        <v>802538</v>
      </c>
      <c r="AC3975">
        <v>812001</v>
      </c>
      <c r="AD3975">
        <v>819747</v>
      </c>
      <c r="AE3975" s="22" t="s">
        <v>1</v>
      </c>
    </row>
    <row r="3976" spans="1:31" x14ac:dyDescent="0.2">
      <c r="A3976" s="25" t="s">
        <v>81</v>
      </c>
      <c r="B3976" s="11" t="s">
        <v>81</v>
      </c>
      <c r="C3976" s="12">
        <v>704</v>
      </c>
      <c r="D3976" s="11" t="s">
        <v>81</v>
      </c>
      <c r="E3976" s="11" t="s">
        <v>452</v>
      </c>
      <c r="F3976" s="11" t="s">
        <v>312</v>
      </c>
      <c r="G3976" s="12" t="s">
        <v>328</v>
      </c>
      <c r="H3976">
        <v>886194</v>
      </c>
      <c r="I3976">
        <v>849974</v>
      </c>
      <c r="J3976">
        <v>796989</v>
      </c>
      <c r="K3976">
        <v>746566</v>
      </c>
      <c r="L3976">
        <v>694702</v>
      </c>
      <c r="M3976">
        <v>655601</v>
      </c>
      <c r="N3976">
        <v>637734</v>
      </c>
      <c r="O3976">
        <v>634072</v>
      </c>
      <c r="P3976">
        <v>629036</v>
      </c>
      <c r="Q3976">
        <v>624681</v>
      </c>
      <c r="R3976">
        <v>625028</v>
      </c>
      <c r="S3976">
        <v>629987</v>
      </c>
      <c r="T3976">
        <v>638144</v>
      </c>
      <c r="U3976">
        <v>648233</v>
      </c>
      <c r="V3976">
        <v>661053</v>
      </c>
      <c r="W3976">
        <v>672870</v>
      </c>
      <c r="X3976">
        <v>681183</v>
      </c>
      <c r="Y3976">
        <v>686813</v>
      </c>
      <c r="Z3976">
        <v>693655</v>
      </c>
      <c r="AA3976">
        <v>699907</v>
      </c>
      <c r="AB3976">
        <v>706714</v>
      </c>
      <c r="AC3976">
        <v>714628</v>
      </c>
      <c r="AD3976">
        <v>722376</v>
      </c>
      <c r="AE3976" s="21" t="s">
        <v>1</v>
      </c>
    </row>
    <row r="3977" spans="1:31" x14ac:dyDescent="0.2">
      <c r="A3977" s="27" t="s">
        <v>81</v>
      </c>
      <c r="B3977" s="13" t="s">
        <v>81</v>
      </c>
      <c r="C3977" s="14">
        <v>704</v>
      </c>
      <c r="D3977" s="13" t="s">
        <v>81</v>
      </c>
      <c r="E3977" s="13" t="s">
        <v>499</v>
      </c>
      <c r="F3977" s="13" t="s">
        <v>313</v>
      </c>
      <c r="G3977" s="14" t="s">
        <v>328</v>
      </c>
      <c r="H3977">
        <v>932074</v>
      </c>
      <c r="I3977">
        <v>895427</v>
      </c>
      <c r="J3977">
        <v>841382</v>
      </c>
      <c r="K3977">
        <v>789105</v>
      </c>
      <c r="L3977">
        <v>736140</v>
      </c>
      <c r="M3977">
        <v>696539</v>
      </c>
      <c r="N3977">
        <v>678567</v>
      </c>
      <c r="O3977">
        <v>675091</v>
      </c>
      <c r="P3977">
        <v>670140</v>
      </c>
      <c r="Q3977">
        <v>665885</v>
      </c>
      <c r="R3977">
        <v>668576</v>
      </c>
      <c r="S3977">
        <v>678987</v>
      </c>
      <c r="T3977">
        <v>694436</v>
      </c>
      <c r="U3977">
        <v>711028</v>
      </c>
      <c r="V3977">
        <v>731112</v>
      </c>
      <c r="W3977">
        <v>749040</v>
      </c>
      <c r="X3977">
        <v>760897</v>
      </c>
      <c r="Y3977">
        <v>768124</v>
      </c>
      <c r="Z3977">
        <v>776285</v>
      </c>
      <c r="AA3977">
        <v>783602</v>
      </c>
      <c r="AB3977">
        <v>791704</v>
      </c>
      <c r="AC3977">
        <v>801420</v>
      </c>
      <c r="AD3977">
        <v>810958</v>
      </c>
      <c r="AE3977" s="22" t="s">
        <v>1</v>
      </c>
    </row>
    <row r="3978" spans="1:31" x14ac:dyDescent="0.2">
      <c r="A3978" s="25" t="s">
        <v>81</v>
      </c>
      <c r="B3978" s="11" t="s">
        <v>81</v>
      </c>
      <c r="C3978" s="12">
        <v>704</v>
      </c>
      <c r="D3978" s="11" t="s">
        <v>81</v>
      </c>
      <c r="E3978" s="11" t="s">
        <v>453</v>
      </c>
      <c r="F3978" s="11" t="s">
        <v>312</v>
      </c>
      <c r="G3978" s="12" t="s">
        <v>337</v>
      </c>
      <c r="H3978">
        <v>894643</v>
      </c>
      <c r="I3978">
        <v>884698</v>
      </c>
      <c r="J3978">
        <v>848163</v>
      </c>
      <c r="K3978">
        <v>795445</v>
      </c>
      <c r="L3978">
        <v>745532</v>
      </c>
      <c r="M3978">
        <v>693892</v>
      </c>
      <c r="N3978">
        <v>654801</v>
      </c>
      <c r="O3978">
        <v>636750</v>
      </c>
      <c r="P3978">
        <v>633253</v>
      </c>
      <c r="Q3978">
        <v>628059</v>
      </c>
      <c r="R3978">
        <v>623667</v>
      </c>
      <c r="S3978">
        <v>624044</v>
      </c>
      <c r="T3978">
        <v>628968</v>
      </c>
      <c r="U3978">
        <v>636780</v>
      </c>
      <c r="V3978">
        <v>647173</v>
      </c>
      <c r="W3978">
        <v>660213</v>
      </c>
      <c r="X3978">
        <v>671965</v>
      </c>
      <c r="Y3978">
        <v>679991</v>
      </c>
      <c r="Z3978">
        <v>686040</v>
      </c>
      <c r="AA3978">
        <v>692583</v>
      </c>
      <c r="AB3978">
        <v>698737</v>
      </c>
      <c r="AC3978">
        <v>705626</v>
      </c>
      <c r="AD3978">
        <v>713572</v>
      </c>
      <c r="AE3978" s="21" t="s">
        <v>1</v>
      </c>
    </row>
    <row r="3979" spans="1:31" x14ac:dyDescent="0.2">
      <c r="A3979" s="27" t="s">
        <v>81</v>
      </c>
      <c r="B3979" s="13" t="s">
        <v>81</v>
      </c>
      <c r="C3979" s="14">
        <v>704</v>
      </c>
      <c r="D3979" s="13" t="s">
        <v>81</v>
      </c>
      <c r="E3979" s="13" t="s">
        <v>500</v>
      </c>
      <c r="F3979" s="13" t="s">
        <v>313</v>
      </c>
      <c r="G3979" s="14" t="s">
        <v>337</v>
      </c>
      <c r="H3979">
        <v>940431</v>
      </c>
      <c r="I3979">
        <v>931067</v>
      </c>
      <c r="J3979">
        <v>894138</v>
      </c>
      <c r="K3979">
        <v>839121</v>
      </c>
      <c r="L3979">
        <v>787695</v>
      </c>
      <c r="M3979">
        <v>735217</v>
      </c>
      <c r="N3979">
        <v>695748</v>
      </c>
      <c r="O3979">
        <v>677599</v>
      </c>
      <c r="P3979">
        <v>673882</v>
      </c>
      <c r="Q3979">
        <v>668816</v>
      </c>
      <c r="R3979">
        <v>664634</v>
      </c>
      <c r="S3979">
        <v>667516</v>
      </c>
      <c r="T3979">
        <v>678024</v>
      </c>
      <c r="U3979">
        <v>692383</v>
      </c>
      <c r="V3979">
        <v>709599</v>
      </c>
      <c r="W3979">
        <v>730193</v>
      </c>
      <c r="X3979">
        <v>748186</v>
      </c>
      <c r="Y3979">
        <v>759750</v>
      </c>
      <c r="Z3979">
        <v>766906</v>
      </c>
      <c r="AA3979">
        <v>774801</v>
      </c>
      <c r="AB3979">
        <v>782146</v>
      </c>
      <c r="AC3979">
        <v>790538</v>
      </c>
      <c r="AD3979">
        <v>800477</v>
      </c>
      <c r="AE3979" s="22" t="s">
        <v>1</v>
      </c>
    </row>
    <row r="3980" spans="1:31" x14ac:dyDescent="0.2">
      <c r="A3980" s="25" t="s">
        <v>81</v>
      </c>
      <c r="B3980" s="11" t="s">
        <v>81</v>
      </c>
      <c r="C3980" s="12">
        <v>704</v>
      </c>
      <c r="D3980" s="11" t="s">
        <v>81</v>
      </c>
      <c r="E3980" s="11" t="s">
        <v>454</v>
      </c>
      <c r="F3980" s="11" t="s">
        <v>312</v>
      </c>
      <c r="G3980" s="12" t="s">
        <v>369</v>
      </c>
      <c r="H3980">
        <v>885435</v>
      </c>
      <c r="I3980">
        <v>893053</v>
      </c>
      <c r="J3980">
        <v>883007</v>
      </c>
      <c r="K3980">
        <v>846422</v>
      </c>
      <c r="L3980">
        <v>794233</v>
      </c>
      <c r="M3980">
        <v>744532</v>
      </c>
      <c r="N3980">
        <v>692979</v>
      </c>
      <c r="O3980">
        <v>653830</v>
      </c>
      <c r="P3980">
        <v>635774</v>
      </c>
      <c r="Q3980">
        <v>632114</v>
      </c>
      <c r="R3980">
        <v>626869</v>
      </c>
      <c r="S3980">
        <v>622588</v>
      </c>
      <c r="T3980">
        <v>623053</v>
      </c>
      <c r="U3980">
        <v>627424</v>
      </c>
      <c r="V3980">
        <v>635538</v>
      </c>
      <c r="W3980">
        <v>646135</v>
      </c>
      <c r="X3980">
        <v>659202</v>
      </c>
      <c r="Y3980">
        <v>670809</v>
      </c>
      <c r="Z3980">
        <v>679040</v>
      </c>
      <c r="AA3980">
        <v>684793</v>
      </c>
      <c r="AB3980">
        <v>691224</v>
      </c>
      <c r="AC3980">
        <v>697546</v>
      </c>
      <c r="AD3980">
        <v>704601</v>
      </c>
      <c r="AE3980" s="21" t="s">
        <v>1</v>
      </c>
    </row>
    <row r="3981" spans="1:31" x14ac:dyDescent="0.2">
      <c r="A3981" s="27" t="s">
        <v>81</v>
      </c>
      <c r="B3981" s="13" t="s">
        <v>81</v>
      </c>
      <c r="C3981" s="14">
        <v>704</v>
      </c>
      <c r="D3981" s="13" t="s">
        <v>81</v>
      </c>
      <c r="E3981" s="13" t="s">
        <v>501</v>
      </c>
      <c r="F3981" s="13" t="s">
        <v>313</v>
      </c>
      <c r="G3981" s="14" t="s">
        <v>369</v>
      </c>
      <c r="H3981">
        <v>930285</v>
      </c>
      <c r="I3981">
        <v>939108</v>
      </c>
      <c r="J3981">
        <v>929757</v>
      </c>
      <c r="K3981">
        <v>891423</v>
      </c>
      <c r="L3981">
        <v>837283</v>
      </c>
      <c r="M3981">
        <v>786324</v>
      </c>
      <c r="N3981">
        <v>734116</v>
      </c>
      <c r="O3981">
        <v>694700</v>
      </c>
      <c r="P3981">
        <v>676028</v>
      </c>
      <c r="Q3981">
        <v>672190</v>
      </c>
      <c r="R3981">
        <v>667177</v>
      </c>
      <c r="S3981">
        <v>663322</v>
      </c>
      <c r="T3981">
        <v>666505</v>
      </c>
      <c r="U3981">
        <v>675573</v>
      </c>
      <c r="V3981">
        <v>690552</v>
      </c>
      <c r="W3981">
        <v>708254</v>
      </c>
      <c r="X3981">
        <v>729062</v>
      </c>
      <c r="Y3981">
        <v>746993</v>
      </c>
      <c r="Z3981">
        <v>758128</v>
      </c>
      <c r="AA3981">
        <v>765024</v>
      </c>
      <c r="AB3981">
        <v>772926</v>
      </c>
      <c r="AC3981">
        <v>780706</v>
      </c>
      <c r="AD3981">
        <v>789545</v>
      </c>
      <c r="AE3981" s="22" t="s">
        <v>1</v>
      </c>
    </row>
    <row r="3982" spans="1:31" x14ac:dyDescent="0.2">
      <c r="A3982" s="25" t="s">
        <v>81</v>
      </c>
      <c r="B3982" s="11" t="s">
        <v>81</v>
      </c>
      <c r="C3982" s="12">
        <v>704</v>
      </c>
      <c r="D3982" s="11" t="s">
        <v>81</v>
      </c>
      <c r="E3982" s="11" t="s">
        <v>473</v>
      </c>
      <c r="F3982" s="11" t="s">
        <v>312</v>
      </c>
      <c r="G3982" s="12" t="s">
        <v>359</v>
      </c>
      <c r="H3982">
        <v>877540</v>
      </c>
      <c r="I3982">
        <v>883609</v>
      </c>
      <c r="J3982">
        <v>891266</v>
      </c>
      <c r="K3982">
        <v>881086</v>
      </c>
      <c r="L3982">
        <v>845035</v>
      </c>
      <c r="M3982">
        <v>793060</v>
      </c>
      <c r="N3982">
        <v>743423</v>
      </c>
      <c r="O3982">
        <v>691885</v>
      </c>
      <c r="P3982">
        <v>652702</v>
      </c>
      <c r="Q3982">
        <v>634476</v>
      </c>
      <c r="R3982">
        <v>630762</v>
      </c>
      <c r="S3982">
        <v>625614</v>
      </c>
      <c r="T3982">
        <v>621503</v>
      </c>
      <c r="U3982">
        <v>621336</v>
      </c>
      <c r="V3982">
        <v>626001</v>
      </c>
      <c r="W3982">
        <v>634317</v>
      </c>
      <c r="X3982">
        <v>644929</v>
      </c>
      <c r="Y3982">
        <v>657946</v>
      </c>
      <c r="Z3982">
        <v>669686</v>
      </c>
      <c r="AA3982">
        <v>677618</v>
      </c>
      <c r="AB3982">
        <v>683262</v>
      </c>
      <c r="AC3982">
        <v>689845</v>
      </c>
      <c r="AD3982">
        <v>696420</v>
      </c>
      <c r="AE3982" s="21"/>
    </row>
    <row r="3983" spans="1:31" x14ac:dyDescent="0.2">
      <c r="A3983" s="27" t="s">
        <v>81</v>
      </c>
      <c r="B3983" s="13" t="s">
        <v>81</v>
      </c>
      <c r="C3983" s="14">
        <v>704</v>
      </c>
      <c r="D3983" s="13" t="s">
        <v>81</v>
      </c>
      <c r="E3983" s="13" t="s">
        <v>480</v>
      </c>
      <c r="F3983" s="13" t="s">
        <v>313</v>
      </c>
      <c r="G3983" s="14" t="s">
        <v>359</v>
      </c>
      <c r="H3983">
        <v>921448</v>
      </c>
      <c r="I3983">
        <v>928451</v>
      </c>
      <c r="J3983">
        <v>937479</v>
      </c>
      <c r="K3983">
        <v>926636</v>
      </c>
      <c r="L3983">
        <v>889158</v>
      </c>
      <c r="M3983">
        <v>835487</v>
      </c>
      <c r="N3983">
        <v>784762</v>
      </c>
      <c r="O3983">
        <v>732743</v>
      </c>
      <c r="P3983">
        <v>692778</v>
      </c>
      <c r="Q3983">
        <v>673972</v>
      </c>
      <c r="R3983">
        <v>670181</v>
      </c>
      <c r="S3983">
        <v>665477</v>
      </c>
      <c r="T3983">
        <v>662057</v>
      </c>
      <c r="U3983">
        <v>663686</v>
      </c>
      <c r="V3983">
        <v>673339</v>
      </c>
      <c r="W3983">
        <v>688803</v>
      </c>
      <c r="X3983">
        <v>706705</v>
      </c>
      <c r="Y3983">
        <v>727603</v>
      </c>
      <c r="Z3983">
        <v>745003</v>
      </c>
      <c r="AA3983">
        <v>755849</v>
      </c>
      <c r="AB3983">
        <v>762757</v>
      </c>
      <c r="AC3983">
        <v>771068</v>
      </c>
      <c r="AD3983">
        <v>779436</v>
      </c>
      <c r="AE3983" s="22"/>
    </row>
    <row r="3984" spans="1:31" x14ac:dyDescent="0.2">
      <c r="A3984" s="25" t="s">
        <v>81</v>
      </c>
      <c r="B3984" s="11" t="s">
        <v>81</v>
      </c>
      <c r="C3984" s="12">
        <v>704</v>
      </c>
      <c r="D3984" s="11" t="s">
        <v>81</v>
      </c>
      <c r="E3984" s="11" t="s">
        <v>474</v>
      </c>
      <c r="F3984" s="11" t="s">
        <v>312</v>
      </c>
      <c r="G3984" s="12" t="s">
        <v>341</v>
      </c>
      <c r="H3984">
        <v>867638</v>
      </c>
      <c r="I3984">
        <v>875507</v>
      </c>
      <c r="J3984">
        <v>881588</v>
      </c>
      <c r="K3984">
        <v>889204</v>
      </c>
      <c r="L3984">
        <v>879534</v>
      </c>
      <c r="M3984">
        <v>843687</v>
      </c>
      <c r="N3984">
        <v>791768</v>
      </c>
      <c r="O3984">
        <v>742119</v>
      </c>
      <c r="P3984">
        <v>690627</v>
      </c>
      <c r="Q3984">
        <v>651245</v>
      </c>
      <c r="R3984">
        <v>632965</v>
      </c>
      <c r="S3984">
        <v>629345</v>
      </c>
      <c r="T3984">
        <v>624354</v>
      </c>
      <c r="U3984">
        <v>619635</v>
      </c>
      <c r="V3984">
        <v>619739</v>
      </c>
      <c r="W3984">
        <v>624598</v>
      </c>
      <c r="X3984">
        <v>632931</v>
      </c>
      <c r="Y3984">
        <v>643483</v>
      </c>
      <c r="Z3984">
        <v>656673</v>
      </c>
      <c r="AA3984">
        <v>668099</v>
      </c>
      <c r="AB3984">
        <v>675916</v>
      </c>
      <c r="AC3984">
        <v>681711</v>
      </c>
      <c r="AD3984">
        <v>688530</v>
      </c>
      <c r="AE3984" s="21"/>
    </row>
    <row r="3985" spans="1:31" x14ac:dyDescent="0.2">
      <c r="A3985" s="27" t="s">
        <v>81</v>
      </c>
      <c r="B3985" s="13" t="s">
        <v>81</v>
      </c>
      <c r="C3985" s="14">
        <v>704</v>
      </c>
      <c r="D3985" s="13" t="s">
        <v>81</v>
      </c>
      <c r="E3985" s="13" t="s">
        <v>481</v>
      </c>
      <c r="F3985" s="13" t="s">
        <v>313</v>
      </c>
      <c r="G3985" s="14" t="s">
        <v>341</v>
      </c>
      <c r="H3985">
        <v>910529</v>
      </c>
      <c r="I3985">
        <v>919142</v>
      </c>
      <c r="J3985">
        <v>926314</v>
      </c>
      <c r="K3985">
        <v>934044</v>
      </c>
      <c r="L3985">
        <v>923981</v>
      </c>
      <c r="M3985">
        <v>886937</v>
      </c>
      <c r="N3985">
        <v>833489</v>
      </c>
      <c r="O3985">
        <v>782910</v>
      </c>
      <c r="P3985">
        <v>730505</v>
      </c>
      <c r="Q3985">
        <v>690359</v>
      </c>
      <c r="R3985">
        <v>671598</v>
      </c>
      <c r="S3985">
        <v>668111</v>
      </c>
      <c r="T3985">
        <v>663825</v>
      </c>
      <c r="U3985">
        <v>658936</v>
      </c>
      <c r="V3985">
        <v>661080</v>
      </c>
      <c r="W3985">
        <v>671185</v>
      </c>
      <c r="X3985">
        <v>686855</v>
      </c>
      <c r="Y3985">
        <v>704836</v>
      </c>
      <c r="Z3985">
        <v>725321</v>
      </c>
      <c r="AA3985">
        <v>742368</v>
      </c>
      <c r="AB3985">
        <v>753189</v>
      </c>
      <c r="AC3985">
        <v>760506</v>
      </c>
      <c r="AD3985">
        <v>769379</v>
      </c>
      <c r="AE3985" s="22"/>
    </row>
    <row r="3986" spans="1:31" x14ac:dyDescent="0.2">
      <c r="A3986" s="25" t="s">
        <v>81</v>
      </c>
      <c r="B3986" s="11" t="s">
        <v>81</v>
      </c>
      <c r="C3986" s="12">
        <v>704</v>
      </c>
      <c r="D3986" s="11" t="s">
        <v>81</v>
      </c>
      <c r="E3986" s="11" t="s">
        <v>475</v>
      </c>
      <c r="F3986" s="11" t="s">
        <v>312</v>
      </c>
      <c r="G3986" s="12" t="s">
        <v>334</v>
      </c>
      <c r="H3986">
        <v>856412</v>
      </c>
      <c r="I3986">
        <v>865397</v>
      </c>
      <c r="J3986">
        <v>873279</v>
      </c>
      <c r="K3986">
        <v>879416</v>
      </c>
      <c r="L3986">
        <v>887514</v>
      </c>
      <c r="M3986">
        <v>878023</v>
      </c>
      <c r="N3986">
        <v>842215</v>
      </c>
      <c r="O3986">
        <v>790270</v>
      </c>
      <c r="P3986">
        <v>740749</v>
      </c>
      <c r="Q3986">
        <v>689020</v>
      </c>
      <c r="R3986">
        <v>649569</v>
      </c>
      <c r="S3986">
        <v>631388</v>
      </c>
      <c r="T3986">
        <v>627921</v>
      </c>
      <c r="U3986">
        <v>622355</v>
      </c>
      <c r="V3986">
        <v>617886</v>
      </c>
      <c r="W3986">
        <v>618161</v>
      </c>
      <c r="X3986">
        <v>623033</v>
      </c>
      <c r="Y3986">
        <v>631310</v>
      </c>
      <c r="Z3986">
        <v>642082</v>
      </c>
      <c r="AA3986">
        <v>654945</v>
      </c>
      <c r="AB3986">
        <v>666235</v>
      </c>
      <c r="AC3986">
        <v>674195</v>
      </c>
      <c r="AD3986">
        <v>680223</v>
      </c>
      <c r="AE3986" s="21"/>
    </row>
    <row r="3987" spans="1:31" x14ac:dyDescent="0.2">
      <c r="A3987" s="27" t="s">
        <v>81</v>
      </c>
      <c r="B3987" s="13" t="s">
        <v>81</v>
      </c>
      <c r="C3987" s="14">
        <v>704</v>
      </c>
      <c r="D3987" s="13" t="s">
        <v>81</v>
      </c>
      <c r="E3987" s="13" t="s">
        <v>482</v>
      </c>
      <c r="F3987" s="13" t="s">
        <v>313</v>
      </c>
      <c r="G3987" s="14" t="s">
        <v>334</v>
      </c>
      <c r="H3987">
        <v>897626</v>
      </c>
      <c r="I3987">
        <v>907757</v>
      </c>
      <c r="J3987">
        <v>916535</v>
      </c>
      <c r="K3987">
        <v>922643</v>
      </c>
      <c r="L3987">
        <v>931080</v>
      </c>
      <c r="M3987">
        <v>921374</v>
      </c>
      <c r="N3987">
        <v>884501</v>
      </c>
      <c r="O3987">
        <v>831181</v>
      </c>
      <c r="P3987">
        <v>780395</v>
      </c>
      <c r="Q3987">
        <v>727743</v>
      </c>
      <c r="R3987">
        <v>687615</v>
      </c>
      <c r="S3987">
        <v>669164</v>
      </c>
      <c r="T3987">
        <v>666090</v>
      </c>
      <c r="U3987">
        <v>660456</v>
      </c>
      <c r="V3987">
        <v>656025</v>
      </c>
      <c r="W3987">
        <v>658552</v>
      </c>
      <c r="X3987">
        <v>668836</v>
      </c>
      <c r="Y3987">
        <v>684597</v>
      </c>
      <c r="Z3987">
        <v>702328</v>
      </c>
      <c r="AA3987">
        <v>722411</v>
      </c>
      <c r="AB3987">
        <v>739358</v>
      </c>
      <c r="AC3987">
        <v>750546</v>
      </c>
      <c r="AD3987">
        <v>758422</v>
      </c>
      <c r="AE3987" s="22"/>
    </row>
    <row r="3988" spans="1:31" x14ac:dyDescent="0.2">
      <c r="A3988" s="25" t="s">
        <v>81</v>
      </c>
      <c r="B3988" s="11" t="s">
        <v>81</v>
      </c>
      <c r="C3988" s="12">
        <v>704</v>
      </c>
      <c r="D3988" s="11" t="s">
        <v>81</v>
      </c>
      <c r="E3988" s="11" t="s">
        <v>476</v>
      </c>
      <c r="F3988" s="11" t="s">
        <v>312</v>
      </c>
      <c r="G3988" s="12" t="s">
        <v>345</v>
      </c>
      <c r="H3988">
        <v>846255</v>
      </c>
      <c r="I3988">
        <v>853983</v>
      </c>
      <c r="J3988">
        <v>862963</v>
      </c>
      <c r="K3988">
        <v>870995</v>
      </c>
      <c r="L3988">
        <v>877612</v>
      </c>
      <c r="M3988">
        <v>885865</v>
      </c>
      <c r="N3988">
        <v>876382</v>
      </c>
      <c r="O3988">
        <v>840523</v>
      </c>
      <c r="P3988">
        <v>788787</v>
      </c>
      <c r="Q3988">
        <v>739005</v>
      </c>
      <c r="R3988">
        <v>687181</v>
      </c>
      <c r="S3988">
        <v>647825</v>
      </c>
      <c r="T3988">
        <v>629805</v>
      </c>
      <c r="U3988">
        <v>625790</v>
      </c>
      <c r="V3988">
        <v>620476</v>
      </c>
      <c r="W3988">
        <v>616157</v>
      </c>
      <c r="X3988">
        <v>616424</v>
      </c>
      <c r="Y3988">
        <v>621237</v>
      </c>
      <c r="Z3988">
        <v>629778</v>
      </c>
      <c r="AA3988">
        <v>640235</v>
      </c>
      <c r="AB3988">
        <v>652946</v>
      </c>
      <c r="AC3988">
        <v>664353</v>
      </c>
      <c r="AD3988">
        <v>672535</v>
      </c>
      <c r="AE3988" s="21"/>
    </row>
    <row r="3989" spans="1:31" x14ac:dyDescent="0.2">
      <c r="A3989" s="27" t="s">
        <v>81</v>
      </c>
      <c r="B3989" s="13" t="s">
        <v>81</v>
      </c>
      <c r="C3989" s="14">
        <v>704</v>
      </c>
      <c r="D3989" s="13" t="s">
        <v>81</v>
      </c>
      <c r="E3989" s="13" t="s">
        <v>483</v>
      </c>
      <c r="F3989" s="13" t="s">
        <v>313</v>
      </c>
      <c r="G3989" s="14" t="s">
        <v>345</v>
      </c>
      <c r="H3989">
        <v>884960</v>
      </c>
      <c r="I3989">
        <v>894424</v>
      </c>
      <c r="J3989">
        <v>904688</v>
      </c>
      <c r="K3989">
        <v>912628</v>
      </c>
      <c r="L3989">
        <v>919437</v>
      </c>
      <c r="M3989">
        <v>928163</v>
      </c>
      <c r="N3989">
        <v>918542</v>
      </c>
      <c r="O3989">
        <v>881737</v>
      </c>
      <c r="P3989">
        <v>828393</v>
      </c>
      <c r="Q3989">
        <v>777319</v>
      </c>
      <c r="R3989">
        <v>724638</v>
      </c>
      <c r="S3989">
        <v>684809</v>
      </c>
      <c r="T3989">
        <v>666778</v>
      </c>
      <c r="U3989">
        <v>662475</v>
      </c>
      <c r="V3989">
        <v>657300</v>
      </c>
      <c r="W3989">
        <v>653192</v>
      </c>
      <c r="X3989">
        <v>655833</v>
      </c>
      <c r="Y3989">
        <v>666185</v>
      </c>
      <c r="Z3989">
        <v>681861</v>
      </c>
      <c r="AA3989">
        <v>699210</v>
      </c>
      <c r="AB3989">
        <v>719137</v>
      </c>
      <c r="AC3989">
        <v>736366</v>
      </c>
      <c r="AD3989">
        <v>748067</v>
      </c>
      <c r="AE3989" s="22"/>
    </row>
    <row r="3990" spans="1:31" x14ac:dyDescent="0.2">
      <c r="A3990" s="25" t="s">
        <v>81</v>
      </c>
      <c r="B3990" s="11" t="s">
        <v>81</v>
      </c>
      <c r="C3990" s="12">
        <v>704</v>
      </c>
      <c r="D3990" s="11" t="s">
        <v>81</v>
      </c>
      <c r="E3990" s="11" t="s">
        <v>477</v>
      </c>
      <c r="F3990" s="11" t="s">
        <v>312</v>
      </c>
      <c r="G3990" s="12" t="s">
        <v>339</v>
      </c>
      <c r="H3990">
        <v>836232</v>
      </c>
      <c r="I3990">
        <v>843690</v>
      </c>
      <c r="J3990">
        <v>851364</v>
      </c>
      <c r="K3990">
        <v>860561</v>
      </c>
      <c r="L3990">
        <v>869075</v>
      </c>
      <c r="M3990">
        <v>875849</v>
      </c>
      <c r="N3990">
        <v>884085</v>
      </c>
      <c r="O3990">
        <v>874512</v>
      </c>
      <c r="P3990">
        <v>838919</v>
      </c>
      <c r="Q3990">
        <v>786905</v>
      </c>
      <c r="R3990">
        <v>737012</v>
      </c>
      <c r="S3990">
        <v>685270</v>
      </c>
      <c r="T3990">
        <v>646075</v>
      </c>
      <c r="U3990">
        <v>627533</v>
      </c>
      <c r="V3990">
        <v>623777</v>
      </c>
      <c r="W3990">
        <v>618617</v>
      </c>
      <c r="X3990">
        <v>614268</v>
      </c>
      <c r="Y3990">
        <v>614457</v>
      </c>
      <c r="Z3990">
        <v>619568</v>
      </c>
      <c r="AA3990">
        <v>627810</v>
      </c>
      <c r="AB3990">
        <v>638124</v>
      </c>
      <c r="AC3990">
        <v>650929</v>
      </c>
      <c r="AD3990">
        <v>662531</v>
      </c>
      <c r="AE3990" s="21"/>
    </row>
    <row r="3991" spans="1:31" x14ac:dyDescent="0.2">
      <c r="A3991" s="27" t="s">
        <v>81</v>
      </c>
      <c r="B3991" s="13" t="s">
        <v>81</v>
      </c>
      <c r="C3991" s="14">
        <v>704</v>
      </c>
      <c r="D3991" s="13" t="s">
        <v>81</v>
      </c>
      <c r="E3991" s="13" t="s">
        <v>484</v>
      </c>
      <c r="F3991" s="13" t="s">
        <v>313</v>
      </c>
      <c r="G3991" s="14" t="s">
        <v>339</v>
      </c>
      <c r="H3991">
        <v>871843</v>
      </c>
      <c r="I3991">
        <v>881406</v>
      </c>
      <c r="J3991">
        <v>890928</v>
      </c>
      <c r="K3991">
        <v>900543</v>
      </c>
      <c r="L3991">
        <v>909181</v>
      </c>
      <c r="M3991">
        <v>916277</v>
      </c>
      <c r="N3991">
        <v>925020</v>
      </c>
      <c r="O3991">
        <v>915370</v>
      </c>
      <c r="P3991">
        <v>878670</v>
      </c>
      <c r="Q3991">
        <v>825010</v>
      </c>
      <c r="R3991">
        <v>773877</v>
      </c>
      <c r="S3991">
        <v>721468</v>
      </c>
      <c r="T3991">
        <v>682053</v>
      </c>
      <c r="U3991">
        <v>662916</v>
      </c>
      <c r="V3991">
        <v>659073</v>
      </c>
      <c r="W3991">
        <v>654221</v>
      </c>
      <c r="X3991">
        <v>650170</v>
      </c>
      <c r="Y3991">
        <v>652818</v>
      </c>
      <c r="Z3991">
        <v>663213</v>
      </c>
      <c r="AA3991">
        <v>678532</v>
      </c>
      <c r="AB3991">
        <v>695740</v>
      </c>
      <c r="AC3991">
        <v>715879</v>
      </c>
      <c r="AD3991">
        <v>733536</v>
      </c>
      <c r="AE3991" s="22"/>
    </row>
    <row r="3992" spans="1:31" x14ac:dyDescent="0.2">
      <c r="A3992" s="25" t="s">
        <v>81</v>
      </c>
      <c r="B3992" s="11" t="s">
        <v>81</v>
      </c>
      <c r="C3992" s="12">
        <v>704</v>
      </c>
      <c r="D3992" s="11" t="s">
        <v>81</v>
      </c>
      <c r="E3992" s="11" t="s">
        <v>478</v>
      </c>
      <c r="F3992" s="11" t="s">
        <v>312</v>
      </c>
      <c r="G3992" s="12" t="s">
        <v>352</v>
      </c>
      <c r="H3992">
        <v>823237</v>
      </c>
      <c r="I3992">
        <v>833567</v>
      </c>
      <c r="J3992">
        <v>840937</v>
      </c>
      <c r="K3992">
        <v>848907</v>
      </c>
      <c r="L3992">
        <v>858519</v>
      </c>
      <c r="M3992">
        <v>867195</v>
      </c>
      <c r="N3992">
        <v>873957</v>
      </c>
      <c r="O3992">
        <v>882075</v>
      </c>
      <c r="P3992">
        <v>872848</v>
      </c>
      <c r="Q3992">
        <v>836892</v>
      </c>
      <c r="R3992">
        <v>784757</v>
      </c>
      <c r="S3992">
        <v>734942</v>
      </c>
      <c r="T3992">
        <v>683353</v>
      </c>
      <c r="U3992">
        <v>643725</v>
      </c>
      <c r="V3992">
        <v>625382</v>
      </c>
      <c r="W3992">
        <v>621786</v>
      </c>
      <c r="X3992">
        <v>616597</v>
      </c>
      <c r="Y3992">
        <v>612151</v>
      </c>
      <c r="Z3992">
        <v>612720</v>
      </c>
      <c r="AA3992">
        <v>617470</v>
      </c>
      <c r="AB3992">
        <v>625582</v>
      </c>
      <c r="AC3992">
        <v>635994</v>
      </c>
      <c r="AD3992">
        <v>648971</v>
      </c>
      <c r="AE3992" s="21"/>
    </row>
    <row r="3993" spans="1:31" x14ac:dyDescent="0.2">
      <c r="A3993" s="27" t="s">
        <v>81</v>
      </c>
      <c r="B3993" s="13" t="s">
        <v>81</v>
      </c>
      <c r="C3993" s="14">
        <v>704</v>
      </c>
      <c r="D3993" s="13" t="s">
        <v>81</v>
      </c>
      <c r="E3993" s="13" t="s">
        <v>485</v>
      </c>
      <c r="F3993" s="13" t="s">
        <v>313</v>
      </c>
      <c r="G3993" s="14" t="s">
        <v>352</v>
      </c>
      <c r="H3993">
        <v>695471</v>
      </c>
      <c r="I3993">
        <v>712999</v>
      </c>
      <c r="J3993">
        <v>714403</v>
      </c>
      <c r="K3993">
        <v>733488</v>
      </c>
      <c r="L3993">
        <v>754487</v>
      </c>
      <c r="M3993">
        <v>774675</v>
      </c>
      <c r="N3993">
        <v>790869</v>
      </c>
      <c r="O3993">
        <v>799462</v>
      </c>
      <c r="P3993">
        <v>806192</v>
      </c>
      <c r="Q3993">
        <v>809400</v>
      </c>
      <c r="R3993">
        <v>811256</v>
      </c>
      <c r="S3993">
        <v>814854</v>
      </c>
      <c r="T3993">
        <v>823917</v>
      </c>
      <c r="U3993">
        <v>678054</v>
      </c>
      <c r="V3993">
        <v>659266</v>
      </c>
      <c r="W3993">
        <v>655748</v>
      </c>
      <c r="X3993">
        <v>650952</v>
      </c>
      <c r="Y3993">
        <v>646854</v>
      </c>
      <c r="Z3993">
        <v>649749</v>
      </c>
      <c r="AA3993">
        <v>659665</v>
      </c>
      <c r="AB3993">
        <v>674862</v>
      </c>
      <c r="AC3993">
        <v>692287</v>
      </c>
      <c r="AD3993">
        <v>712779</v>
      </c>
      <c r="AE3993" s="22"/>
    </row>
    <row r="3994" spans="1:31" x14ac:dyDescent="0.2">
      <c r="A3994" s="25" t="s">
        <v>81</v>
      </c>
      <c r="B3994" s="11" t="s">
        <v>81</v>
      </c>
      <c r="C3994" s="12">
        <v>704</v>
      </c>
      <c r="D3994" s="11" t="s">
        <v>81</v>
      </c>
      <c r="E3994" s="11" t="s">
        <v>479</v>
      </c>
      <c r="F3994" s="11" t="s">
        <v>312</v>
      </c>
      <c r="G3994" s="12" t="s">
        <v>338</v>
      </c>
      <c r="H3994">
        <v>808164</v>
      </c>
      <c r="I3994">
        <v>820461</v>
      </c>
      <c r="J3994">
        <v>830717</v>
      </c>
      <c r="K3994">
        <v>838516</v>
      </c>
      <c r="L3994">
        <v>846806</v>
      </c>
      <c r="M3994">
        <v>856518</v>
      </c>
      <c r="N3994">
        <v>865188</v>
      </c>
      <c r="O3994">
        <v>871836</v>
      </c>
      <c r="P3994">
        <v>880435</v>
      </c>
      <c r="Q3994">
        <v>870742</v>
      </c>
      <c r="R3994">
        <v>834583</v>
      </c>
      <c r="S3994">
        <v>782528</v>
      </c>
      <c r="T3994">
        <v>732866</v>
      </c>
      <c r="U3994">
        <v>681014</v>
      </c>
      <c r="V3994">
        <v>641498</v>
      </c>
      <c r="W3994">
        <v>623251</v>
      </c>
      <c r="X3994">
        <v>619632</v>
      </c>
      <c r="Y3994">
        <v>614349</v>
      </c>
      <c r="Z3994">
        <v>610448</v>
      </c>
      <c r="AA3994">
        <v>610559</v>
      </c>
      <c r="AB3994">
        <v>615116</v>
      </c>
      <c r="AC3994">
        <v>623336</v>
      </c>
      <c r="AD3994">
        <v>633924</v>
      </c>
      <c r="AE3994" s="21"/>
    </row>
    <row r="3995" spans="1:31" x14ac:dyDescent="0.2">
      <c r="A3995" s="27" t="s">
        <v>81</v>
      </c>
      <c r="B3995" s="13" t="s">
        <v>81</v>
      </c>
      <c r="C3995" s="14">
        <v>704</v>
      </c>
      <c r="D3995" s="13" t="s">
        <v>81</v>
      </c>
      <c r="E3995" s="13" t="s">
        <v>486</v>
      </c>
      <c r="F3995" s="13" t="s">
        <v>313</v>
      </c>
      <c r="G3995" s="14" t="s">
        <v>338</v>
      </c>
      <c r="H3995">
        <v>837416</v>
      </c>
      <c r="I3995">
        <v>851577</v>
      </c>
      <c r="J3995">
        <v>863883</v>
      </c>
      <c r="K3995">
        <v>873404</v>
      </c>
      <c r="L3995">
        <v>882882</v>
      </c>
      <c r="M3995">
        <v>893205</v>
      </c>
      <c r="N3995">
        <v>902157</v>
      </c>
      <c r="O3995">
        <v>909173</v>
      </c>
      <c r="P3995">
        <v>918384</v>
      </c>
      <c r="Q3995">
        <v>908297</v>
      </c>
      <c r="R3995">
        <v>870860</v>
      </c>
      <c r="S3995">
        <v>817391</v>
      </c>
      <c r="T3995">
        <v>766911</v>
      </c>
      <c r="U3995">
        <v>714373</v>
      </c>
      <c r="V3995">
        <v>674272</v>
      </c>
      <c r="W3995">
        <v>655693</v>
      </c>
      <c r="X3995">
        <v>652232</v>
      </c>
      <c r="Y3995">
        <v>647389</v>
      </c>
      <c r="Z3995">
        <v>643888</v>
      </c>
      <c r="AA3995">
        <v>646116</v>
      </c>
      <c r="AB3995">
        <v>655785</v>
      </c>
      <c r="AC3995">
        <v>671209</v>
      </c>
      <c r="AD3995">
        <v>688986</v>
      </c>
      <c r="AE3995" s="22"/>
    </row>
    <row r="3996" spans="1:31" x14ac:dyDescent="0.2">
      <c r="A3996" s="25" t="s">
        <v>81</v>
      </c>
      <c r="B3996" s="11" t="s">
        <v>81</v>
      </c>
      <c r="C3996" s="12">
        <v>704</v>
      </c>
      <c r="D3996" s="11" t="s">
        <v>81</v>
      </c>
      <c r="E3996" s="11" t="s">
        <v>458</v>
      </c>
      <c r="F3996" s="11" t="s">
        <v>312</v>
      </c>
      <c r="G3996" s="12" t="s">
        <v>457</v>
      </c>
      <c r="H3996">
        <v>4411450</v>
      </c>
      <c r="I3996">
        <v>4386840.9999999991</v>
      </c>
      <c r="J3996">
        <v>4301013</v>
      </c>
      <c r="K3996">
        <v>4158723</v>
      </c>
      <c r="L3996">
        <v>3959035.9999999995</v>
      </c>
      <c r="M3996">
        <v>3730772</v>
      </c>
      <c r="N3996">
        <v>3520705</v>
      </c>
      <c r="O3996">
        <v>3358656.0000000005</v>
      </c>
      <c r="P3996">
        <v>3241392.0000000005</v>
      </c>
      <c r="Q3996">
        <v>3170575</v>
      </c>
      <c r="R3996">
        <v>3139291</v>
      </c>
      <c r="S3996">
        <v>3131578.0000000005</v>
      </c>
      <c r="T3996">
        <v>3136022</v>
      </c>
      <c r="U3996">
        <v>3153408.0000000005</v>
      </c>
      <c r="V3996">
        <v>3189504.0000000005</v>
      </c>
      <c r="W3996">
        <v>3238133</v>
      </c>
      <c r="X3996">
        <v>3290210</v>
      </c>
      <c r="Y3996">
        <v>3339042.0000000005</v>
      </c>
      <c r="Z3996">
        <v>3385094</v>
      </c>
      <c r="AA3996">
        <v>3423000</v>
      </c>
      <c r="AB3996">
        <v>3455853</v>
      </c>
      <c r="AC3996">
        <v>3489356.0000000005</v>
      </c>
      <c r="AD3996">
        <v>3525499</v>
      </c>
      <c r="AE3996" s="21" t="s">
        <v>1</v>
      </c>
    </row>
    <row r="3997" spans="1:31" x14ac:dyDescent="0.2">
      <c r="A3997" s="27" t="s">
        <v>81</v>
      </c>
      <c r="B3997" s="13" t="s">
        <v>81</v>
      </c>
      <c r="C3997" s="14">
        <v>704</v>
      </c>
      <c r="D3997" s="13" t="s">
        <v>81</v>
      </c>
      <c r="E3997" s="13" t="s">
        <v>456</v>
      </c>
      <c r="F3997" s="13" t="s">
        <v>312</v>
      </c>
      <c r="G3997" s="14" t="s">
        <v>455</v>
      </c>
      <c r="H3997">
        <v>4170300</v>
      </c>
      <c r="I3997">
        <v>4217098</v>
      </c>
      <c r="J3997">
        <v>4259259.9999999991</v>
      </c>
      <c r="K3997">
        <v>4298395</v>
      </c>
      <c r="L3997">
        <v>4339526</v>
      </c>
      <c r="M3997">
        <v>4363450.0000000009</v>
      </c>
      <c r="N3997">
        <v>4341826.9999999991</v>
      </c>
      <c r="O3997">
        <v>4259216</v>
      </c>
      <c r="P3997">
        <v>4121737.9999999995</v>
      </c>
      <c r="Q3997">
        <v>3922564.0000000005</v>
      </c>
      <c r="R3997">
        <v>3693102</v>
      </c>
      <c r="S3997">
        <v>3481953.0000000005</v>
      </c>
      <c r="T3997">
        <v>3320020</v>
      </c>
      <c r="U3997">
        <v>3200417</v>
      </c>
      <c r="V3997">
        <v>3129019</v>
      </c>
      <c r="W3997">
        <v>3097971.9999999995</v>
      </c>
      <c r="X3997">
        <v>3089954</v>
      </c>
      <c r="Y3997">
        <v>3093504</v>
      </c>
      <c r="Z3997">
        <v>3114596</v>
      </c>
      <c r="AA3997">
        <v>3151019</v>
      </c>
      <c r="AB3997">
        <v>3198003</v>
      </c>
      <c r="AC3997">
        <v>3248807</v>
      </c>
      <c r="AD3997">
        <v>3298183.9999999995</v>
      </c>
      <c r="AE3997" s="22" t="s">
        <v>1</v>
      </c>
    </row>
    <row r="3998" spans="1:31" x14ac:dyDescent="0.2">
      <c r="A3998" s="25" t="s">
        <v>81</v>
      </c>
      <c r="B3998" s="11" t="s">
        <v>81</v>
      </c>
      <c r="C3998" s="12">
        <v>704</v>
      </c>
      <c r="D3998" s="11" t="s">
        <v>81</v>
      </c>
      <c r="E3998" s="11" t="s">
        <v>502</v>
      </c>
      <c r="F3998" s="11" t="s">
        <v>313</v>
      </c>
      <c r="G3998" s="12" t="s">
        <v>457</v>
      </c>
      <c r="H3998">
        <v>4634767</v>
      </c>
      <c r="I3998">
        <v>4613195</v>
      </c>
      <c r="J3998">
        <v>4529070.0000000009</v>
      </c>
      <c r="K3998">
        <v>4380329.0000000009</v>
      </c>
      <c r="L3998">
        <v>4174256.9999999995</v>
      </c>
      <c r="M3998">
        <v>3940504</v>
      </c>
      <c r="N3998">
        <v>3726682.0000000005</v>
      </c>
      <c r="O3998">
        <v>3563043</v>
      </c>
      <c r="P3998">
        <v>3443333</v>
      </c>
      <c r="Q3998">
        <v>3371222</v>
      </c>
      <c r="R3998">
        <v>3342166</v>
      </c>
      <c r="S3998">
        <v>3343412.9999999995</v>
      </c>
      <c r="T3998">
        <v>3364846.9999999995</v>
      </c>
      <c r="U3998">
        <v>3401606</v>
      </c>
      <c r="V3998">
        <v>3465682</v>
      </c>
      <c r="W3998">
        <v>3547475</v>
      </c>
      <c r="X3998">
        <v>3631705</v>
      </c>
      <c r="Y3998">
        <v>3707306.0000000005</v>
      </c>
      <c r="Z3998">
        <v>3771643</v>
      </c>
      <c r="AA3998">
        <v>3821644</v>
      </c>
      <c r="AB3998">
        <v>3862721.9999999995</v>
      </c>
      <c r="AC3998">
        <v>3904238</v>
      </c>
      <c r="AD3998">
        <v>3949795</v>
      </c>
      <c r="AE3998" s="21" t="s">
        <v>1</v>
      </c>
    </row>
    <row r="3999" spans="1:31" x14ac:dyDescent="0.2">
      <c r="A3999" s="27" t="s">
        <v>81</v>
      </c>
      <c r="B3999" s="13" t="s">
        <v>81</v>
      </c>
      <c r="C3999" s="14">
        <v>704</v>
      </c>
      <c r="D3999" s="13" t="s">
        <v>81</v>
      </c>
      <c r="E3999" s="13" t="s">
        <v>503</v>
      </c>
      <c r="F3999" s="13" t="s">
        <v>313</v>
      </c>
      <c r="G3999" s="14" t="s">
        <v>338</v>
      </c>
      <c r="H3999">
        <v>4347537</v>
      </c>
      <c r="I3999">
        <v>4403170</v>
      </c>
      <c r="J3999">
        <v>4453595</v>
      </c>
      <c r="K3999">
        <v>4495899</v>
      </c>
      <c r="L3999">
        <v>4539432</v>
      </c>
      <c r="M3999">
        <v>4564798.0000000009</v>
      </c>
      <c r="N3999">
        <v>4543114.0000000009</v>
      </c>
      <c r="O3999">
        <v>4458996</v>
      </c>
      <c r="P3999">
        <v>4318004</v>
      </c>
      <c r="Q3999">
        <v>4113340</v>
      </c>
      <c r="R3999">
        <v>3878227.0000000005</v>
      </c>
      <c r="S3999">
        <v>3663198</v>
      </c>
      <c r="T3999">
        <v>3500183</v>
      </c>
      <c r="U3999">
        <v>3378274.0000000005</v>
      </c>
      <c r="V3999">
        <v>3305935.9999999995</v>
      </c>
      <c r="W3999">
        <v>3277406</v>
      </c>
      <c r="X3999">
        <v>3278023</v>
      </c>
      <c r="Y3999">
        <v>3297843</v>
      </c>
      <c r="Z3999">
        <v>3341038.9999999995</v>
      </c>
      <c r="AA3999">
        <v>3405934</v>
      </c>
      <c r="AB3999">
        <v>3484881.9999999995</v>
      </c>
      <c r="AC3999">
        <v>3566287.0000000005</v>
      </c>
      <c r="AD3999">
        <v>3641790</v>
      </c>
      <c r="AE3999" s="22" t="s">
        <v>1</v>
      </c>
    </row>
    <row r="4000" spans="1:31" x14ac:dyDescent="0.2">
      <c r="A4000" s="25" t="s">
        <v>81</v>
      </c>
      <c r="B4000" s="11" t="s">
        <v>81</v>
      </c>
      <c r="C4000" s="12">
        <v>704</v>
      </c>
      <c r="D4000" s="11" t="s">
        <v>81</v>
      </c>
      <c r="E4000" s="11" t="s">
        <v>504</v>
      </c>
      <c r="F4000" s="11"/>
      <c r="G4000" s="12"/>
      <c r="H4000">
        <v>0</v>
      </c>
      <c r="I4000">
        <v>0</v>
      </c>
      <c r="J4000">
        <v>0</v>
      </c>
      <c r="K4000">
        <v>0</v>
      </c>
      <c r="L4000">
        <v>0</v>
      </c>
      <c r="M4000">
        <v>0</v>
      </c>
      <c r="N4000">
        <v>0</v>
      </c>
      <c r="O4000">
        <v>0</v>
      </c>
      <c r="P4000">
        <v>0</v>
      </c>
      <c r="Q4000">
        <v>0</v>
      </c>
      <c r="R4000">
        <v>0</v>
      </c>
      <c r="S4000">
        <v>0</v>
      </c>
      <c r="T4000">
        <v>0</v>
      </c>
      <c r="U4000">
        <v>0</v>
      </c>
      <c r="V4000">
        <v>0</v>
      </c>
      <c r="W4000">
        <v>0</v>
      </c>
      <c r="X4000">
        <v>0</v>
      </c>
      <c r="Y4000">
        <v>0</v>
      </c>
      <c r="Z4000">
        <v>0</v>
      </c>
      <c r="AA4000">
        <v>0</v>
      </c>
      <c r="AB4000">
        <v>0</v>
      </c>
      <c r="AC4000">
        <v>0</v>
      </c>
      <c r="AD4000">
        <v>0</v>
      </c>
      <c r="AE4000" s="21" t="s">
        <v>1</v>
      </c>
    </row>
    <row r="4001" spans="1:31" x14ac:dyDescent="0.2">
      <c r="A4001" s="27" t="s">
        <v>81</v>
      </c>
      <c r="B4001" s="13" t="s">
        <v>81</v>
      </c>
      <c r="C4001" s="14">
        <v>704</v>
      </c>
      <c r="D4001" s="13" t="s">
        <v>81</v>
      </c>
      <c r="E4001" s="13" t="s">
        <v>505</v>
      </c>
      <c r="F4001" s="13"/>
      <c r="G4001" s="14"/>
      <c r="H4001">
        <v>86243424</v>
      </c>
      <c r="I4001">
        <v>87092250</v>
      </c>
      <c r="J4001">
        <v>87967655</v>
      </c>
      <c r="K4001">
        <v>88871384</v>
      </c>
      <c r="L4001">
        <v>89801926</v>
      </c>
      <c r="M4001">
        <v>90752593</v>
      </c>
      <c r="N4001">
        <v>91713850</v>
      </c>
      <c r="O4001">
        <v>92677082</v>
      </c>
      <c r="P4001">
        <v>93640435</v>
      </c>
      <c r="Q4001">
        <v>94600643</v>
      </c>
      <c r="R4001">
        <v>95545959</v>
      </c>
      <c r="S4001">
        <v>96462108</v>
      </c>
      <c r="T4001">
        <v>97338583</v>
      </c>
      <c r="U4001">
        <v>98168829</v>
      </c>
      <c r="V4001">
        <v>98953535</v>
      </c>
      <c r="W4001">
        <v>99698631</v>
      </c>
      <c r="X4001">
        <v>100414087</v>
      </c>
      <c r="Y4001">
        <v>101106833</v>
      </c>
      <c r="Z4001">
        <v>101778646</v>
      </c>
      <c r="AA4001">
        <v>102425785</v>
      </c>
      <c r="AB4001">
        <v>103043295</v>
      </c>
      <c r="AC4001">
        <v>103624127</v>
      </c>
      <c r="AD4001">
        <v>104163523</v>
      </c>
      <c r="AE4001" s="22" t="s">
        <v>1</v>
      </c>
    </row>
    <row r="4002" spans="1:31" x14ac:dyDescent="0.2">
      <c r="A4002" s="25" t="s">
        <v>82</v>
      </c>
      <c r="B4002" s="11" t="s">
        <v>82</v>
      </c>
      <c r="C4002" s="12">
        <v>887</v>
      </c>
      <c r="D4002" s="11" t="s">
        <v>82</v>
      </c>
      <c r="E4002" s="11" t="s">
        <v>440</v>
      </c>
      <c r="F4002" s="11" t="s">
        <v>312</v>
      </c>
      <c r="G4002" s="12" t="s">
        <v>319</v>
      </c>
      <c r="H4002" s="205">
        <v>338552</v>
      </c>
      <c r="I4002" s="205">
        <v>338937</v>
      </c>
      <c r="J4002" s="205">
        <v>346705</v>
      </c>
      <c r="K4002" s="205">
        <v>353459</v>
      </c>
      <c r="L4002" s="205">
        <v>360138</v>
      </c>
      <c r="M4002">
        <v>366732</v>
      </c>
      <c r="N4002">
        <v>374101</v>
      </c>
      <c r="O4002">
        <v>380082</v>
      </c>
      <c r="P4002">
        <v>387310</v>
      </c>
      <c r="Q4002">
        <v>393936</v>
      </c>
      <c r="R4002">
        <v>399288</v>
      </c>
      <c r="S4002">
        <v>399853</v>
      </c>
      <c r="T4002">
        <v>402832</v>
      </c>
      <c r="U4002">
        <v>403666</v>
      </c>
      <c r="V4002">
        <v>403683</v>
      </c>
      <c r="W4002">
        <v>403690</v>
      </c>
      <c r="X4002">
        <v>407428</v>
      </c>
      <c r="Y4002">
        <v>407988</v>
      </c>
      <c r="Z4002">
        <v>409729</v>
      </c>
      <c r="AA4002">
        <v>411310</v>
      </c>
      <c r="AB4002">
        <v>412511</v>
      </c>
      <c r="AC4002">
        <v>411745</v>
      </c>
      <c r="AD4002">
        <v>412532</v>
      </c>
      <c r="AE4002" s="21" t="s">
        <v>1</v>
      </c>
    </row>
    <row r="4003" spans="1:31" x14ac:dyDescent="0.2">
      <c r="A4003" s="27" t="s">
        <v>82</v>
      </c>
      <c r="B4003" s="13" t="s">
        <v>82</v>
      </c>
      <c r="C4003" s="14">
        <v>887</v>
      </c>
      <c r="D4003" s="13" t="s">
        <v>82</v>
      </c>
      <c r="E4003" s="13" t="s">
        <v>487</v>
      </c>
      <c r="F4003" s="13" t="s">
        <v>313</v>
      </c>
      <c r="G4003" s="14" t="s">
        <v>319</v>
      </c>
      <c r="H4003" s="205">
        <v>352299</v>
      </c>
      <c r="I4003" s="205">
        <v>352718</v>
      </c>
      <c r="J4003" s="205">
        <v>360887</v>
      </c>
      <c r="K4003" s="205">
        <v>368043</v>
      </c>
      <c r="L4003" s="205">
        <v>375094</v>
      </c>
      <c r="M4003">
        <v>382015</v>
      </c>
      <c r="N4003">
        <v>389614</v>
      </c>
      <c r="O4003">
        <v>395830</v>
      </c>
      <c r="P4003">
        <v>403419</v>
      </c>
      <c r="Q4003">
        <v>410360</v>
      </c>
      <c r="R4003">
        <v>415947</v>
      </c>
      <c r="S4003">
        <v>416499</v>
      </c>
      <c r="T4003">
        <v>419588</v>
      </c>
      <c r="U4003">
        <v>420443</v>
      </c>
      <c r="V4003">
        <v>420439</v>
      </c>
      <c r="W4003">
        <v>420419</v>
      </c>
      <c r="X4003">
        <v>424278</v>
      </c>
      <c r="Y4003">
        <v>424841</v>
      </c>
      <c r="Z4003">
        <v>426689</v>
      </c>
      <c r="AA4003">
        <v>428368</v>
      </c>
      <c r="AB4003">
        <v>429620</v>
      </c>
      <c r="AC4003">
        <v>428630</v>
      </c>
      <c r="AD4003">
        <v>429393</v>
      </c>
      <c r="AE4003" s="22" t="s">
        <v>1</v>
      </c>
    </row>
    <row r="4004" spans="1:31" x14ac:dyDescent="0.2">
      <c r="A4004" s="25" t="s">
        <v>82</v>
      </c>
      <c r="B4004" s="11" t="s">
        <v>82</v>
      </c>
      <c r="C4004" s="12">
        <v>887</v>
      </c>
      <c r="D4004" s="11" t="s">
        <v>82</v>
      </c>
      <c r="E4004" s="11" t="s">
        <v>441</v>
      </c>
      <c r="F4004" s="11" t="s">
        <v>312</v>
      </c>
      <c r="G4004" s="12" t="s">
        <v>355</v>
      </c>
      <c r="H4004" s="205">
        <v>328517</v>
      </c>
      <c r="I4004" s="205">
        <v>335583</v>
      </c>
      <c r="J4004" s="205">
        <v>339478</v>
      </c>
      <c r="K4004" s="205">
        <v>346130</v>
      </c>
      <c r="L4004" s="205">
        <v>352724</v>
      </c>
      <c r="M4004">
        <v>359231</v>
      </c>
      <c r="N4004">
        <v>365736</v>
      </c>
      <c r="O4004">
        <v>372311</v>
      </c>
      <c r="P4004">
        <v>379626</v>
      </c>
      <c r="Q4004">
        <v>386684</v>
      </c>
      <c r="R4004">
        <v>392902</v>
      </c>
      <c r="S4004">
        <v>397545</v>
      </c>
      <c r="T4004">
        <v>399832</v>
      </c>
      <c r="U4004">
        <v>401801</v>
      </c>
      <c r="V4004">
        <v>402623</v>
      </c>
      <c r="W4004">
        <v>402948</v>
      </c>
      <c r="X4004">
        <v>403659</v>
      </c>
      <c r="Y4004">
        <v>405782</v>
      </c>
      <c r="Z4004">
        <v>407488</v>
      </c>
      <c r="AA4004">
        <v>409104</v>
      </c>
      <c r="AB4004">
        <v>410454</v>
      </c>
      <c r="AC4004">
        <v>411277</v>
      </c>
      <c r="AD4004">
        <v>411279</v>
      </c>
      <c r="AE4004" s="21" t="s">
        <v>1</v>
      </c>
    </row>
    <row r="4005" spans="1:31" x14ac:dyDescent="0.2">
      <c r="A4005" s="27" t="s">
        <v>82</v>
      </c>
      <c r="B4005" s="13" t="s">
        <v>82</v>
      </c>
      <c r="C4005" s="14">
        <v>887</v>
      </c>
      <c r="D4005" s="13" t="s">
        <v>82</v>
      </c>
      <c r="E4005" s="13" t="s">
        <v>488</v>
      </c>
      <c r="F4005" s="13" t="s">
        <v>313</v>
      </c>
      <c r="G4005" s="14" t="s">
        <v>355</v>
      </c>
      <c r="H4005" s="205">
        <v>341688</v>
      </c>
      <c r="I4005" s="205">
        <v>349138</v>
      </c>
      <c r="J4005" s="205">
        <v>353230</v>
      </c>
      <c r="K4005" s="205">
        <v>360274</v>
      </c>
      <c r="L4005" s="205">
        <v>367238</v>
      </c>
      <c r="M4005">
        <v>374077</v>
      </c>
      <c r="N4005">
        <v>380860</v>
      </c>
      <c r="O4005">
        <v>387650</v>
      </c>
      <c r="P4005">
        <v>395322</v>
      </c>
      <c r="Q4005">
        <v>402712</v>
      </c>
      <c r="R4005">
        <v>409205</v>
      </c>
      <c r="S4005">
        <v>414034</v>
      </c>
      <c r="T4005">
        <v>416388</v>
      </c>
      <c r="U4005">
        <v>418420</v>
      </c>
      <c r="V4005">
        <v>419252</v>
      </c>
      <c r="W4005">
        <v>419559</v>
      </c>
      <c r="X4005">
        <v>420262</v>
      </c>
      <c r="Y4005">
        <v>422434</v>
      </c>
      <c r="Z4005">
        <v>424224</v>
      </c>
      <c r="AA4005">
        <v>425932</v>
      </c>
      <c r="AB4005">
        <v>427345</v>
      </c>
      <c r="AC4005">
        <v>428156</v>
      </c>
      <c r="AD4005">
        <v>428023</v>
      </c>
      <c r="AE4005" s="22" t="s">
        <v>1</v>
      </c>
    </row>
    <row r="4006" spans="1:31" x14ac:dyDescent="0.2">
      <c r="A4006" s="25" t="s">
        <v>82</v>
      </c>
      <c r="B4006" s="11" t="s">
        <v>82</v>
      </c>
      <c r="C4006" s="12">
        <v>887</v>
      </c>
      <c r="D4006" s="11" t="s">
        <v>82</v>
      </c>
      <c r="E4006" s="11" t="s">
        <v>442</v>
      </c>
      <c r="F4006" s="11" t="s">
        <v>312</v>
      </c>
      <c r="G4006" s="12" t="s">
        <v>317</v>
      </c>
      <c r="H4006" s="205">
        <v>319987</v>
      </c>
      <c r="I4006" s="205">
        <v>327215</v>
      </c>
      <c r="J4006" s="205">
        <v>332494</v>
      </c>
      <c r="K4006" s="205">
        <v>339006</v>
      </c>
      <c r="L4006" s="205">
        <v>345491</v>
      </c>
      <c r="M4006">
        <v>351902</v>
      </c>
      <c r="N4006">
        <v>358298</v>
      </c>
      <c r="O4006">
        <v>364733</v>
      </c>
      <c r="P4006">
        <v>371984</v>
      </c>
      <c r="Q4006">
        <v>379267</v>
      </c>
      <c r="R4006">
        <v>386085</v>
      </c>
      <c r="S4006">
        <v>391793</v>
      </c>
      <c r="T4006">
        <v>395697</v>
      </c>
      <c r="U4006">
        <v>398834</v>
      </c>
      <c r="V4006">
        <v>400602</v>
      </c>
      <c r="W4006">
        <v>401490</v>
      </c>
      <c r="X4006">
        <v>402222</v>
      </c>
      <c r="Y4006">
        <v>403668</v>
      </c>
      <c r="Z4006">
        <v>405372</v>
      </c>
      <c r="AA4006">
        <v>407028</v>
      </c>
      <c r="AB4006">
        <v>408503</v>
      </c>
      <c r="AC4006">
        <v>409578</v>
      </c>
      <c r="AD4006">
        <v>410001</v>
      </c>
      <c r="AE4006" s="21" t="s">
        <v>1</v>
      </c>
    </row>
    <row r="4007" spans="1:31" x14ac:dyDescent="0.2">
      <c r="A4007" s="27" t="s">
        <v>82</v>
      </c>
      <c r="B4007" s="13" t="s">
        <v>82</v>
      </c>
      <c r="C4007" s="14">
        <v>887</v>
      </c>
      <c r="D4007" s="13" t="s">
        <v>82</v>
      </c>
      <c r="E4007" s="13" t="s">
        <v>489</v>
      </c>
      <c r="F4007" s="13" t="s">
        <v>313</v>
      </c>
      <c r="G4007" s="14" t="s">
        <v>317</v>
      </c>
      <c r="H4007" s="205">
        <v>332667</v>
      </c>
      <c r="I4007" s="205">
        <v>340292</v>
      </c>
      <c r="J4007" s="205">
        <v>345841</v>
      </c>
      <c r="K4007" s="205">
        <v>352732</v>
      </c>
      <c r="L4007" s="205">
        <v>359584</v>
      </c>
      <c r="M4007">
        <v>366327</v>
      </c>
      <c r="N4007">
        <v>373012</v>
      </c>
      <c r="O4007">
        <v>379678</v>
      </c>
      <c r="P4007">
        <v>387275</v>
      </c>
      <c r="Q4007">
        <v>394897</v>
      </c>
      <c r="R4007">
        <v>402018</v>
      </c>
      <c r="S4007">
        <v>407965</v>
      </c>
      <c r="T4007">
        <v>412013</v>
      </c>
      <c r="U4007">
        <v>415259</v>
      </c>
      <c r="V4007">
        <v>417076</v>
      </c>
      <c r="W4007">
        <v>417969</v>
      </c>
      <c r="X4007">
        <v>418694</v>
      </c>
      <c r="Y4007">
        <v>420154</v>
      </c>
      <c r="Z4007">
        <v>421920</v>
      </c>
      <c r="AA4007">
        <v>423659</v>
      </c>
      <c r="AB4007">
        <v>425205</v>
      </c>
      <c r="AC4007">
        <v>426297</v>
      </c>
      <c r="AD4007">
        <v>426641</v>
      </c>
      <c r="AE4007" s="22" t="s">
        <v>1</v>
      </c>
    </row>
    <row r="4008" spans="1:31" x14ac:dyDescent="0.2">
      <c r="A4008" s="25" t="s">
        <v>82</v>
      </c>
      <c r="B4008" s="11" t="s">
        <v>82</v>
      </c>
      <c r="C4008" s="12">
        <v>887</v>
      </c>
      <c r="D4008" s="11" t="s">
        <v>82</v>
      </c>
      <c r="E4008" s="11" t="s">
        <v>443</v>
      </c>
      <c r="F4008" s="11" t="s">
        <v>312</v>
      </c>
      <c r="G4008" s="12" t="s">
        <v>356</v>
      </c>
      <c r="H4008" s="205">
        <v>312816</v>
      </c>
      <c r="I4008" s="205">
        <v>319766</v>
      </c>
      <c r="J4008" s="205">
        <v>325798</v>
      </c>
      <c r="K4008" s="205">
        <v>332135</v>
      </c>
      <c r="L4008" s="205">
        <v>338471</v>
      </c>
      <c r="M4008">
        <v>344767</v>
      </c>
      <c r="N4008">
        <v>351052</v>
      </c>
      <c r="O4008">
        <v>357358</v>
      </c>
      <c r="P4008">
        <v>364401</v>
      </c>
      <c r="Q4008">
        <v>371753</v>
      </c>
      <c r="R4008">
        <v>378935</v>
      </c>
      <c r="S4008">
        <v>385412</v>
      </c>
      <c r="T4008">
        <v>390580</v>
      </c>
      <c r="U4008">
        <v>394925</v>
      </c>
      <c r="V4008">
        <v>397668</v>
      </c>
      <c r="W4008">
        <v>399312</v>
      </c>
      <c r="X4008">
        <v>400365</v>
      </c>
      <c r="Y4008">
        <v>401537</v>
      </c>
      <c r="Z4008">
        <v>403276</v>
      </c>
      <c r="AA4008">
        <v>405001</v>
      </c>
      <c r="AB4008">
        <v>406591</v>
      </c>
      <c r="AC4008">
        <v>407881</v>
      </c>
      <c r="AD4008">
        <v>408660</v>
      </c>
      <c r="AE4008" s="21" t="s">
        <v>1</v>
      </c>
    </row>
    <row r="4009" spans="1:31" x14ac:dyDescent="0.2">
      <c r="A4009" s="27" t="s">
        <v>82</v>
      </c>
      <c r="B4009" s="13" t="s">
        <v>82</v>
      </c>
      <c r="C4009" s="14">
        <v>887</v>
      </c>
      <c r="D4009" s="13" t="s">
        <v>82</v>
      </c>
      <c r="E4009" s="13" t="s">
        <v>490</v>
      </c>
      <c r="F4009" s="13" t="s">
        <v>313</v>
      </c>
      <c r="G4009" s="14" t="s">
        <v>356</v>
      </c>
      <c r="H4009" s="205">
        <v>325079</v>
      </c>
      <c r="I4009" s="205">
        <v>332418</v>
      </c>
      <c r="J4009" s="205">
        <v>338765</v>
      </c>
      <c r="K4009" s="205">
        <v>345466</v>
      </c>
      <c r="L4009" s="205">
        <v>352160</v>
      </c>
      <c r="M4009">
        <v>358790</v>
      </c>
      <c r="N4009">
        <v>365371</v>
      </c>
      <c r="O4009">
        <v>371921</v>
      </c>
      <c r="P4009">
        <v>379293</v>
      </c>
      <c r="Q4009">
        <v>386981</v>
      </c>
      <c r="R4009">
        <v>394485</v>
      </c>
      <c r="S4009">
        <v>401242</v>
      </c>
      <c r="T4009">
        <v>406618</v>
      </c>
      <c r="U4009">
        <v>411122</v>
      </c>
      <c r="V4009">
        <v>413955</v>
      </c>
      <c r="W4009">
        <v>415640</v>
      </c>
      <c r="X4009">
        <v>416703</v>
      </c>
      <c r="Y4009">
        <v>417879</v>
      </c>
      <c r="Z4009">
        <v>419659</v>
      </c>
      <c r="AA4009">
        <v>421458</v>
      </c>
      <c r="AB4009">
        <v>423124</v>
      </c>
      <c r="AC4009">
        <v>424455</v>
      </c>
      <c r="AD4009">
        <v>425200</v>
      </c>
      <c r="AE4009" s="22" t="s">
        <v>1</v>
      </c>
    </row>
    <row r="4010" spans="1:31" x14ac:dyDescent="0.2">
      <c r="A4010" s="25" t="s">
        <v>82</v>
      </c>
      <c r="B4010" s="11" t="s">
        <v>82</v>
      </c>
      <c r="C4010" s="12">
        <v>887</v>
      </c>
      <c r="D4010" s="11" t="s">
        <v>82</v>
      </c>
      <c r="E4010" s="11" t="s">
        <v>444</v>
      </c>
      <c r="F4010" s="11" t="s">
        <v>312</v>
      </c>
      <c r="G4010" s="12" t="s">
        <v>327</v>
      </c>
      <c r="H4010" s="205">
        <v>306861</v>
      </c>
      <c r="I4010" s="205">
        <v>313187</v>
      </c>
      <c r="J4010" s="205">
        <v>319435</v>
      </c>
      <c r="K4010" s="205">
        <v>325565</v>
      </c>
      <c r="L4010" s="205">
        <v>331714</v>
      </c>
      <c r="M4010">
        <v>337852</v>
      </c>
      <c r="N4010">
        <v>344016</v>
      </c>
      <c r="O4010">
        <v>350196</v>
      </c>
      <c r="P4010">
        <v>356891</v>
      </c>
      <c r="Q4010">
        <v>364162</v>
      </c>
      <c r="R4010">
        <v>371547</v>
      </c>
      <c r="S4010">
        <v>378530</v>
      </c>
      <c r="T4010">
        <v>384638</v>
      </c>
      <c r="U4010">
        <v>390232</v>
      </c>
      <c r="V4010">
        <v>393986</v>
      </c>
      <c r="W4010">
        <v>396412</v>
      </c>
      <c r="X4010">
        <v>398031</v>
      </c>
      <c r="Y4010">
        <v>399281</v>
      </c>
      <c r="Z4010">
        <v>401096</v>
      </c>
      <c r="AA4010">
        <v>402923</v>
      </c>
      <c r="AB4010">
        <v>404653</v>
      </c>
      <c r="AC4010">
        <v>406134</v>
      </c>
      <c r="AD4010">
        <v>407218</v>
      </c>
      <c r="AE4010" s="21" t="s">
        <v>1</v>
      </c>
    </row>
    <row r="4011" spans="1:31" x14ac:dyDescent="0.2">
      <c r="A4011" s="27" t="s">
        <v>82</v>
      </c>
      <c r="B4011" s="13" t="s">
        <v>82</v>
      </c>
      <c r="C4011" s="14">
        <v>887</v>
      </c>
      <c r="D4011" s="13" t="s">
        <v>82</v>
      </c>
      <c r="E4011" s="13" t="s">
        <v>491</v>
      </c>
      <c r="F4011" s="13" t="s">
        <v>313</v>
      </c>
      <c r="G4011" s="14" t="s">
        <v>327</v>
      </c>
      <c r="H4011" s="205">
        <v>318770</v>
      </c>
      <c r="I4011" s="205">
        <v>325461</v>
      </c>
      <c r="J4011" s="205">
        <v>332043</v>
      </c>
      <c r="K4011" s="205">
        <v>338521</v>
      </c>
      <c r="L4011" s="205">
        <v>345017</v>
      </c>
      <c r="M4011">
        <v>351485</v>
      </c>
      <c r="N4011">
        <v>357951</v>
      </c>
      <c r="O4011">
        <v>364388</v>
      </c>
      <c r="P4011">
        <v>371390</v>
      </c>
      <c r="Q4011">
        <v>378987</v>
      </c>
      <c r="R4011">
        <v>386701</v>
      </c>
      <c r="S4011">
        <v>393992</v>
      </c>
      <c r="T4011">
        <v>400360</v>
      </c>
      <c r="U4011">
        <v>406170</v>
      </c>
      <c r="V4011">
        <v>410057</v>
      </c>
      <c r="W4011">
        <v>412560</v>
      </c>
      <c r="X4011">
        <v>414221</v>
      </c>
      <c r="Y4011">
        <v>415485</v>
      </c>
      <c r="Z4011">
        <v>417325</v>
      </c>
      <c r="AA4011">
        <v>419217</v>
      </c>
      <c r="AB4011">
        <v>421026</v>
      </c>
      <c r="AC4011">
        <v>422566</v>
      </c>
      <c r="AD4011">
        <v>423654</v>
      </c>
      <c r="AE4011" s="22" t="s">
        <v>1</v>
      </c>
    </row>
    <row r="4012" spans="1:31" x14ac:dyDescent="0.2">
      <c r="A4012" s="25" t="s">
        <v>82</v>
      </c>
      <c r="B4012" s="11" t="s">
        <v>82</v>
      </c>
      <c r="C4012" s="12">
        <v>887</v>
      </c>
      <c r="D4012" s="11" t="s">
        <v>82</v>
      </c>
      <c r="E4012" s="11" t="s">
        <v>445</v>
      </c>
      <c r="F4012" s="11" t="s">
        <v>312</v>
      </c>
      <c r="G4012" s="12" t="s">
        <v>320</v>
      </c>
      <c r="H4012" s="205">
        <v>301701</v>
      </c>
      <c r="I4012" s="205">
        <v>307428</v>
      </c>
      <c r="J4012" s="205">
        <v>313450</v>
      </c>
      <c r="K4012" s="205">
        <v>319285</v>
      </c>
      <c r="L4012" s="205">
        <v>325271</v>
      </c>
      <c r="M4012">
        <v>331210</v>
      </c>
      <c r="N4012">
        <v>337206</v>
      </c>
      <c r="O4012">
        <v>343259</v>
      </c>
      <c r="P4012">
        <v>349614</v>
      </c>
      <c r="Q4012">
        <v>356516</v>
      </c>
      <c r="R4012">
        <v>363949</v>
      </c>
      <c r="S4012">
        <v>371271</v>
      </c>
      <c r="T4012">
        <v>378025</v>
      </c>
      <c r="U4012">
        <v>384574</v>
      </c>
      <c r="V4012">
        <v>389720</v>
      </c>
      <c r="W4012">
        <v>392959</v>
      </c>
      <c r="X4012">
        <v>395166</v>
      </c>
      <c r="Y4012">
        <v>396792</v>
      </c>
      <c r="Z4012">
        <v>398787</v>
      </c>
      <c r="AA4012">
        <v>400693</v>
      </c>
      <c r="AB4012">
        <v>402593</v>
      </c>
      <c r="AC4012">
        <v>404286</v>
      </c>
      <c r="AD4012">
        <v>405637</v>
      </c>
      <c r="AE4012" s="21" t="s">
        <v>1</v>
      </c>
    </row>
    <row r="4013" spans="1:31" x14ac:dyDescent="0.2">
      <c r="A4013" s="27" t="s">
        <v>82</v>
      </c>
      <c r="B4013" s="13" t="s">
        <v>82</v>
      </c>
      <c r="C4013" s="14">
        <v>887</v>
      </c>
      <c r="D4013" s="13" t="s">
        <v>82</v>
      </c>
      <c r="E4013" s="13" t="s">
        <v>492</v>
      </c>
      <c r="F4013" s="13" t="s">
        <v>313</v>
      </c>
      <c r="G4013" s="14" t="s">
        <v>320</v>
      </c>
      <c r="H4013" s="205">
        <v>313297</v>
      </c>
      <c r="I4013" s="205">
        <v>319364</v>
      </c>
      <c r="J4013" s="205">
        <v>325719</v>
      </c>
      <c r="K4013" s="205">
        <v>331881</v>
      </c>
      <c r="L4013" s="205">
        <v>338205</v>
      </c>
      <c r="M4013">
        <v>344468</v>
      </c>
      <c r="N4013">
        <v>350767</v>
      </c>
      <c r="O4013">
        <v>357086</v>
      </c>
      <c r="P4013">
        <v>363717</v>
      </c>
      <c r="Q4013">
        <v>370936</v>
      </c>
      <c r="R4013">
        <v>378695</v>
      </c>
      <c r="S4013">
        <v>386341</v>
      </c>
      <c r="T4013">
        <v>393395</v>
      </c>
      <c r="U4013">
        <v>400196</v>
      </c>
      <c r="V4013">
        <v>405551</v>
      </c>
      <c r="W4013">
        <v>408903</v>
      </c>
      <c r="X4013">
        <v>411181</v>
      </c>
      <c r="Y4013">
        <v>412850</v>
      </c>
      <c r="Z4013">
        <v>414859</v>
      </c>
      <c r="AA4013">
        <v>416824</v>
      </c>
      <c r="AB4013">
        <v>418803</v>
      </c>
      <c r="AC4013">
        <v>420570</v>
      </c>
      <c r="AD4013">
        <v>421957</v>
      </c>
      <c r="AE4013" s="22" t="s">
        <v>1</v>
      </c>
    </row>
    <row r="4014" spans="1:31" x14ac:dyDescent="0.2">
      <c r="A4014" s="25" t="s">
        <v>82</v>
      </c>
      <c r="B4014" s="11" t="s">
        <v>82</v>
      </c>
      <c r="C4014" s="12">
        <v>887</v>
      </c>
      <c r="D4014" s="11" t="s">
        <v>82</v>
      </c>
      <c r="E4014" s="11" t="s">
        <v>446</v>
      </c>
      <c r="F4014" s="11" t="s">
        <v>312</v>
      </c>
      <c r="G4014" s="12" t="s">
        <v>326</v>
      </c>
      <c r="H4014" s="205">
        <v>296914</v>
      </c>
      <c r="I4014" s="205">
        <v>302069</v>
      </c>
      <c r="J4014" s="205">
        <v>307888</v>
      </c>
      <c r="K4014" s="205">
        <v>313313</v>
      </c>
      <c r="L4014" s="205">
        <v>319075</v>
      </c>
      <c r="M4014">
        <v>324896</v>
      </c>
      <c r="N4014">
        <v>330681</v>
      </c>
      <c r="O4014">
        <v>336555</v>
      </c>
      <c r="P4014">
        <v>342656</v>
      </c>
      <c r="Q4014">
        <v>349121</v>
      </c>
      <c r="R4014">
        <v>356166</v>
      </c>
      <c r="S4014">
        <v>363667</v>
      </c>
      <c r="T4014">
        <v>370896</v>
      </c>
      <c r="U4014">
        <v>377938</v>
      </c>
      <c r="V4014">
        <v>384348</v>
      </c>
      <c r="W4014">
        <v>389120</v>
      </c>
      <c r="X4014">
        <v>391940</v>
      </c>
      <c r="Y4014">
        <v>393960</v>
      </c>
      <c r="Z4014">
        <v>396276</v>
      </c>
      <c r="AA4014">
        <v>398331</v>
      </c>
      <c r="AB4014">
        <v>400313</v>
      </c>
      <c r="AC4014">
        <v>402243</v>
      </c>
      <c r="AD4014">
        <v>403878</v>
      </c>
      <c r="AE4014" s="21" t="s">
        <v>1</v>
      </c>
    </row>
    <row r="4015" spans="1:31" x14ac:dyDescent="0.2">
      <c r="A4015" s="27" t="s">
        <v>82</v>
      </c>
      <c r="B4015" s="13" t="s">
        <v>82</v>
      </c>
      <c r="C4015" s="14">
        <v>887</v>
      </c>
      <c r="D4015" s="13" t="s">
        <v>82</v>
      </c>
      <c r="E4015" s="13" t="s">
        <v>493</v>
      </c>
      <c r="F4015" s="13" t="s">
        <v>313</v>
      </c>
      <c r="G4015" s="14" t="s">
        <v>326</v>
      </c>
      <c r="H4015" s="205">
        <v>308217</v>
      </c>
      <c r="I4015" s="205">
        <v>313689</v>
      </c>
      <c r="J4015" s="205">
        <v>319838</v>
      </c>
      <c r="K4015" s="205">
        <v>325560</v>
      </c>
      <c r="L4015" s="205">
        <v>331648</v>
      </c>
      <c r="M4015">
        <v>337792</v>
      </c>
      <c r="N4015">
        <v>343876</v>
      </c>
      <c r="O4015">
        <v>350023</v>
      </c>
      <c r="P4015">
        <v>356358</v>
      </c>
      <c r="Q4015">
        <v>363122</v>
      </c>
      <c r="R4015">
        <v>370495</v>
      </c>
      <c r="S4015">
        <v>378324</v>
      </c>
      <c r="T4015">
        <v>385880</v>
      </c>
      <c r="U4015">
        <v>393175</v>
      </c>
      <c r="V4015">
        <v>399862</v>
      </c>
      <c r="W4015">
        <v>404843</v>
      </c>
      <c r="X4015">
        <v>407764</v>
      </c>
      <c r="Y4015">
        <v>409850</v>
      </c>
      <c r="Z4015">
        <v>412171</v>
      </c>
      <c r="AA4015">
        <v>414284</v>
      </c>
      <c r="AB4015">
        <v>416351</v>
      </c>
      <c r="AC4015">
        <v>418366</v>
      </c>
      <c r="AD4015">
        <v>420064</v>
      </c>
      <c r="AE4015" s="22" t="s">
        <v>1</v>
      </c>
    </row>
    <row r="4016" spans="1:31" x14ac:dyDescent="0.2">
      <c r="A4016" s="25" t="s">
        <v>82</v>
      </c>
      <c r="B4016" s="11" t="s">
        <v>82</v>
      </c>
      <c r="C4016" s="12">
        <v>887</v>
      </c>
      <c r="D4016" s="11" t="s">
        <v>82</v>
      </c>
      <c r="E4016" s="11" t="s">
        <v>447</v>
      </c>
      <c r="F4016" s="11" t="s">
        <v>312</v>
      </c>
      <c r="G4016" s="12" t="s">
        <v>318</v>
      </c>
      <c r="H4016" s="205">
        <v>293737</v>
      </c>
      <c r="I4016" s="205">
        <v>296694</v>
      </c>
      <c r="J4016" s="205">
        <v>302334</v>
      </c>
      <c r="K4016" s="205">
        <v>307717</v>
      </c>
      <c r="L4016" s="205">
        <v>313117</v>
      </c>
      <c r="M4016">
        <v>318786</v>
      </c>
      <c r="N4016">
        <v>324496</v>
      </c>
      <c r="O4016">
        <v>330146</v>
      </c>
      <c r="P4016">
        <v>335987</v>
      </c>
      <c r="Q4016">
        <v>342142</v>
      </c>
      <c r="R4016">
        <v>348653</v>
      </c>
      <c r="S4016">
        <v>355747</v>
      </c>
      <c r="T4016">
        <v>363288</v>
      </c>
      <c r="U4016">
        <v>370598</v>
      </c>
      <c r="V4016">
        <v>377692</v>
      </c>
      <c r="W4016">
        <v>384035</v>
      </c>
      <c r="X4016">
        <v>388528</v>
      </c>
      <c r="Y4016">
        <v>390962</v>
      </c>
      <c r="Z4016">
        <v>393438</v>
      </c>
      <c r="AA4016">
        <v>395799</v>
      </c>
      <c r="AB4016">
        <v>397898</v>
      </c>
      <c r="AC4016">
        <v>399913</v>
      </c>
      <c r="AD4016">
        <v>401853</v>
      </c>
      <c r="AE4016" s="21" t="s">
        <v>1</v>
      </c>
    </row>
    <row r="4017" spans="1:31" x14ac:dyDescent="0.2">
      <c r="A4017" s="27" t="s">
        <v>82</v>
      </c>
      <c r="B4017" s="13" t="s">
        <v>82</v>
      </c>
      <c r="C4017" s="14">
        <v>887</v>
      </c>
      <c r="D4017" s="13" t="s">
        <v>82</v>
      </c>
      <c r="E4017" s="13" t="s">
        <v>494</v>
      </c>
      <c r="F4017" s="13" t="s">
        <v>313</v>
      </c>
      <c r="G4017" s="14" t="s">
        <v>318</v>
      </c>
      <c r="H4017" s="205">
        <v>304812</v>
      </c>
      <c r="I4017" s="205">
        <v>307995</v>
      </c>
      <c r="J4017" s="205">
        <v>313962</v>
      </c>
      <c r="K4017" s="205">
        <v>319628</v>
      </c>
      <c r="L4017" s="205">
        <v>325332</v>
      </c>
      <c r="M4017">
        <v>331320</v>
      </c>
      <c r="N4017">
        <v>337337</v>
      </c>
      <c r="O4017">
        <v>343260</v>
      </c>
      <c r="P4017">
        <v>349282</v>
      </c>
      <c r="Q4017">
        <v>355705</v>
      </c>
      <c r="R4017">
        <v>362540</v>
      </c>
      <c r="S4017">
        <v>369977</v>
      </c>
      <c r="T4017">
        <v>377855</v>
      </c>
      <c r="U4017">
        <v>385393</v>
      </c>
      <c r="V4017">
        <v>392788</v>
      </c>
      <c r="W4017">
        <v>399441</v>
      </c>
      <c r="X4017">
        <v>404150</v>
      </c>
      <c r="Y4017">
        <v>406673</v>
      </c>
      <c r="Z4017">
        <v>409127</v>
      </c>
      <c r="AA4017">
        <v>411544</v>
      </c>
      <c r="AB4017">
        <v>413739</v>
      </c>
      <c r="AC4017">
        <v>415856</v>
      </c>
      <c r="AD4017">
        <v>417880</v>
      </c>
      <c r="AE4017" s="22" t="s">
        <v>1</v>
      </c>
    </row>
    <row r="4018" spans="1:31" x14ac:dyDescent="0.2">
      <c r="A4018" s="25" t="s">
        <v>82</v>
      </c>
      <c r="B4018" s="11" t="s">
        <v>82</v>
      </c>
      <c r="C4018" s="12">
        <v>887</v>
      </c>
      <c r="D4018" s="11" t="s">
        <v>82</v>
      </c>
      <c r="E4018" s="11" t="s">
        <v>448</v>
      </c>
      <c r="F4018" s="11" t="s">
        <v>312</v>
      </c>
      <c r="G4018" s="12" t="s">
        <v>333</v>
      </c>
      <c r="H4018" s="205">
        <v>292580</v>
      </c>
      <c r="I4018" s="205">
        <v>293095</v>
      </c>
      <c r="J4018" s="205">
        <v>296372</v>
      </c>
      <c r="K4018" s="205">
        <v>302134</v>
      </c>
      <c r="L4018" s="205">
        <v>307489</v>
      </c>
      <c r="M4018">
        <v>312844</v>
      </c>
      <c r="N4018">
        <v>318472</v>
      </c>
      <c r="O4018">
        <v>324091</v>
      </c>
      <c r="P4018">
        <v>329545</v>
      </c>
      <c r="Q4018">
        <v>335504</v>
      </c>
      <c r="R4018">
        <v>341652</v>
      </c>
      <c r="S4018">
        <v>348118</v>
      </c>
      <c r="T4018">
        <v>355235</v>
      </c>
      <c r="U4018">
        <v>362877</v>
      </c>
      <c r="V4018">
        <v>370144</v>
      </c>
      <c r="W4018">
        <v>377360</v>
      </c>
      <c r="X4018">
        <v>383731</v>
      </c>
      <c r="Y4018">
        <v>387976</v>
      </c>
      <c r="Z4018">
        <v>390400</v>
      </c>
      <c r="AA4018">
        <v>392954</v>
      </c>
      <c r="AB4018">
        <v>395344</v>
      </c>
      <c r="AC4018">
        <v>397446</v>
      </c>
      <c r="AD4018">
        <v>399474</v>
      </c>
      <c r="AE4018" s="21" t="s">
        <v>1</v>
      </c>
    </row>
    <row r="4019" spans="1:31" x14ac:dyDescent="0.2">
      <c r="A4019" s="27" t="s">
        <v>82</v>
      </c>
      <c r="B4019" s="13" t="s">
        <v>82</v>
      </c>
      <c r="C4019" s="14">
        <v>887</v>
      </c>
      <c r="D4019" s="13" t="s">
        <v>82</v>
      </c>
      <c r="E4019" s="13" t="s">
        <v>495</v>
      </c>
      <c r="F4019" s="13" t="s">
        <v>313</v>
      </c>
      <c r="G4019" s="14" t="s">
        <v>333</v>
      </c>
      <c r="H4019" s="205">
        <v>303502</v>
      </c>
      <c r="I4019" s="205">
        <v>304144</v>
      </c>
      <c r="J4019" s="205">
        <v>307656</v>
      </c>
      <c r="K4019" s="205">
        <v>313704</v>
      </c>
      <c r="L4019" s="205">
        <v>319350</v>
      </c>
      <c r="M4019">
        <v>325010</v>
      </c>
      <c r="N4019">
        <v>330950</v>
      </c>
      <c r="O4019">
        <v>336857</v>
      </c>
      <c r="P4019">
        <v>342439</v>
      </c>
      <c r="Q4019">
        <v>348615</v>
      </c>
      <c r="R4019">
        <v>355064</v>
      </c>
      <c r="S4019">
        <v>361883</v>
      </c>
      <c r="T4019">
        <v>369363</v>
      </c>
      <c r="U4019">
        <v>377206</v>
      </c>
      <c r="V4019">
        <v>384744</v>
      </c>
      <c r="W4019">
        <v>392315</v>
      </c>
      <c r="X4019">
        <v>399035</v>
      </c>
      <c r="Y4019">
        <v>403504</v>
      </c>
      <c r="Z4019">
        <v>405867</v>
      </c>
      <c r="AA4019">
        <v>408454</v>
      </c>
      <c r="AB4019">
        <v>410946</v>
      </c>
      <c r="AC4019">
        <v>413170</v>
      </c>
      <c r="AD4019">
        <v>415311</v>
      </c>
      <c r="AE4019" s="22" t="s">
        <v>1</v>
      </c>
    </row>
    <row r="4020" spans="1:31" x14ac:dyDescent="0.2">
      <c r="A4020" s="25" t="s">
        <v>82</v>
      </c>
      <c r="B4020" s="11" t="s">
        <v>82</v>
      </c>
      <c r="C4020" s="12">
        <v>887</v>
      </c>
      <c r="D4020" s="11" t="s">
        <v>82</v>
      </c>
      <c r="E4020" s="11" t="s">
        <v>449</v>
      </c>
      <c r="F4020" s="11" t="s">
        <v>312</v>
      </c>
      <c r="G4020" s="12" t="s">
        <v>340</v>
      </c>
      <c r="H4020" s="205">
        <v>292467</v>
      </c>
      <c r="I4020" s="205">
        <v>291961</v>
      </c>
      <c r="J4020" s="205">
        <v>292351</v>
      </c>
      <c r="K4020" s="205">
        <v>296139</v>
      </c>
      <c r="L4020" s="205">
        <v>301877</v>
      </c>
      <c r="M4020">
        <v>307184</v>
      </c>
      <c r="N4020">
        <v>312547</v>
      </c>
      <c r="O4020">
        <v>318153</v>
      </c>
      <c r="P4020">
        <v>323417</v>
      </c>
      <c r="Q4020">
        <v>329029</v>
      </c>
      <c r="R4020">
        <v>335045</v>
      </c>
      <c r="S4020">
        <v>341096</v>
      </c>
      <c r="T4020">
        <v>347491</v>
      </c>
      <c r="U4020">
        <v>354754</v>
      </c>
      <c r="V4020">
        <v>362313</v>
      </c>
      <c r="W4020">
        <v>369606</v>
      </c>
      <c r="X4020">
        <v>377037</v>
      </c>
      <c r="Y4020">
        <v>383466</v>
      </c>
      <c r="Z4020">
        <v>387351</v>
      </c>
      <c r="AA4020">
        <v>389876</v>
      </c>
      <c r="AB4020">
        <v>392493</v>
      </c>
      <c r="AC4020">
        <v>394870</v>
      </c>
      <c r="AD4020">
        <v>396954</v>
      </c>
      <c r="AE4020" s="21" t="s">
        <v>1</v>
      </c>
    </row>
    <row r="4021" spans="1:31" x14ac:dyDescent="0.2">
      <c r="A4021" s="27" t="s">
        <v>82</v>
      </c>
      <c r="B4021" s="13" t="s">
        <v>82</v>
      </c>
      <c r="C4021" s="14">
        <v>887</v>
      </c>
      <c r="D4021" s="13" t="s">
        <v>82</v>
      </c>
      <c r="E4021" s="13" t="s">
        <v>496</v>
      </c>
      <c r="F4021" s="13" t="s">
        <v>313</v>
      </c>
      <c r="G4021" s="14" t="s">
        <v>340</v>
      </c>
      <c r="H4021" s="205">
        <v>303270</v>
      </c>
      <c r="I4021" s="205">
        <v>302848</v>
      </c>
      <c r="J4021" s="205">
        <v>303360</v>
      </c>
      <c r="K4021" s="205">
        <v>307346</v>
      </c>
      <c r="L4021" s="205">
        <v>313379</v>
      </c>
      <c r="M4021">
        <v>318979</v>
      </c>
      <c r="N4021">
        <v>324647</v>
      </c>
      <c r="O4021">
        <v>330557</v>
      </c>
      <c r="P4021">
        <v>335913</v>
      </c>
      <c r="Q4021">
        <v>341689</v>
      </c>
      <c r="R4021">
        <v>347959</v>
      </c>
      <c r="S4021">
        <v>354350</v>
      </c>
      <c r="T4021">
        <v>361131</v>
      </c>
      <c r="U4021">
        <v>368598</v>
      </c>
      <c r="V4021">
        <v>376398</v>
      </c>
      <c r="W4021">
        <v>384010</v>
      </c>
      <c r="X4021">
        <v>391857</v>
      </c>
      <c r="Y4021">
        <v>398675</v>
      </c>
      <c r="Z4021">
        <v>402591</v>
      </c>
      <c r="AA4021">
        <v>405111</v>
      </c>
      <c r="AB4021">
        <v>407811</v>
      </c>
      <c r="AC4021">
        <v>410325</v>
      </c>
      <c r="AD4021">
        <v>412553</v>
      </c>
      <c r="AE4021" s="22" t="s">
        <v>1</v>
      </c>
    </row>
    <row r="4022" spans="1:31" x14ac:dyDescent="0.2">
      <c r="A4022" s="25" t="s">
        <v>82</v>
      </c>
      <c r="B4022" s="11" t="s">
        <v>82</v>
      </c>
      <c r="C4022" s="12">
        <v>887</v>
      </c>
      <c r="D4022" s="11" t="s">
        <v>82</v>
      </c>
      <c r="E4022" s="11" t="s">
        <v>450</v>
      </c>
      <c r="F4022" s="11" t="s">
        <v>312</v>
      </c>
      <c r="G4022" s="12" t="s">
        <v>329</v>
      </c>
      <c r="H4022" s="205">
        <v>292273</v>
      </c>
      <c r="I4022" s="205">
        <v>292135</v>
      </c>
      <c r="J4022" s="205">
        <v>291240</v>
      </c>
      <c r="K4022" s="205">
        <v>292080</v>
      </c>
      <c r="L4022" s="205">
        <v>295852</v>
      </c>
      <c r="M4022">
        <v>301546</v>
      </c>
      <c r="N4022">
        <v>306856</v>
      </c>
      <c r="O4022">
        <v>312244</v>
      </c>
      <c r="P4022">
        <v>317415</v>
      </c>
      <c r="Q4022">
        <v>322827</v>
      </c>
      <c r="R4022">
        <v>328536</v>
      </c>
      <c r="S4022">
        <v>334522</v>
      </c>
      <c r="T4022">
        <v>340451</v>
      </c>
      <c r="U4022">
        <v>346946</v>
      </c>
      <c r="V4022">
        <v>354125</v>
      </c>
      <c r="W4022">
        <v>361668</v>
      </c>
      <c r="X4022">
        <v>369076</v>
      </c>
      <c r="Y4022">
        <v>376753</v>
      </c>
      <c r="Z4022">
        <v>382783</v>
      </c>
      <c r="AA4022">
        <v>386764</v>
      </c>
      <c r="AB4022">
        <v>389374</v>
      </c>
      <c r="AC4022">
        <v>392013</v>
      </c>
      <c r="AD4022">
        <v>394357</v>
      </c>
      <c r="AE4022" s="21" t="s">
        <v>1</v>
      </c>
    </row>
    <row r="4023" spans="1:31" x14ac:dyDescent="0.2">
      <c r="A4023" s="27" t="s">
        <v>82</v>
      </c>
      <c r="B4023" s="13" t="s">
        <v>82</v>
      </c>
      <c r="C4023" s="14">
        <v>887</v>
      </c>
      <c r="D4023" s="13" t="s">
        <v>82</v>
      </c>
      <c r="E4023" s="13" t="s">
        <v>497</v>
      </c>
      <c r="F4023" s="13" t="s">
        <v>313</v>
      </c>
      <c r="G4023" s="14" t="s">
        <v>329</v>
      </c>
      <c r="H4023" s="205">
        <v>302951</v>
      </c>
      <c r="I4023" s="205">
        <v>302900</v>
      </c>
      <c r="J4023" s="205">
        <v>302079</v>
      </c>
      <c r="K4023" s="205">
        <v>302986</v>
      </c>
      <c r="L4023" s="205">
        <v>306971</v>
      </c>
      <c r="M4023">
        <v>312964</v>
      </c>
      <c r="N4023">
        <v>318569</v>
      </c>
      <c r="O4023">
        <v>324261</v>
      </c>
      <c r="P4023">
        <v>329499</v>
      </c>
      <c r="Q4023">
        <v>335040</v>
      </c>
      <c r="R4023">
        <v>340951</v>
      </c>
      <c r="S4023">
        <v>347231</v>
      </c>
      <c r="T4023">
        <v>353543</v>
      </c>
      <c r="U4023">
        <v>360251</v>
      </c>
      <c r="V4023">
        <v>367678</v>
      </c>
      <c r="W4023">
        <v>375508</v>
      </c>
      <c r="X4023">
        <v>383291</v>
      </c>
      <c r="Y4023">
        <v>391444</v>
      </c>
      <c r="Z4023">
        <v>397656</v>
      </c>
      <c r="AA4023">
        <v>401728</v>
      </c>
      <c r="AB4023">
        <v>404384</v>
      </c>
      <c r="AC4023">
        <v>407144</v>
      </c>
      <c r="AD4023">
        <v>409656</v>
      </c>
      <c r="AE4023" s="22" t="s">
        <v>1</v>
      </c>
    </row>
    <row r="4024" spans="1:31" x14ac:dyDescent="0.2">
      <c r="A4024" s="25" t="s">
        <v>82</v>
      </c>
      <c r="B4024" s="11" t="s">
        <v>82</v>
      </c>
      <c r="C4024" s="12">
        <v>887</v>
      </c>
      <c r="D4024" s="11" t="s">
        <v>82</v>
      </c>
      <c r="E4024" s="11" t="s">
        <v>451</v>
      </c>
      <c r="F4024" s="11" t="s">
        <v>312</v>
      </c>
      <c r="G4024" s="12" t="s">
        <v>361</v>
      </c>
      <c r="H4024" s="205">
        <v>292528</v>
      </c>
      <c r="I4024" s="205">
        <v>292029</v>
      </c>
      <c r="J4024" s="205">
        <v>291701</v>
      </c>
      <c r="K4024" s="205">
        <v>290929</v>
      </c>
      <c r="L4024" s="205">
        <v>291755</v>
      </c>
      <c r="M4024">
        <v>295491</v>
      </c>
      <c r="N4024">
        <v>301191</v>
      </c>
      <c r="O4024">
        <v>306522</v>
      </c>
      <c r="P4024">
        <v>311462</v>
      </c>
      <c r="Q4024">
        <v>316759</v>
      </c>
      <c r="R4024">
        <v>322259</v>
      </c>
      <c r="S4024">
        <v>327980</v>
      </c>
      <c r="T4024">
        <v>333911</v>
      </c>
      <c r="U4024">
        <v>339855</v>
      </c>
      <c r="V4024">
        <v>346254</v>
      </c>
      <c r="W4024">
        <v>353415</v>
      </c>
      <c r="X4024">
        <v>361030</v>
      </c>
      <c r="Y4024">
        <v>368584</v>
      </c>
      <c r="Z4024">
        <v>376025</v>
      </c>
      <c r="AA4024">
        <v>382137</v>
      </c>
      <c r="AB4024">
        <v>386199</v>
      </c>
      <c r="AC4024">
        <v>388853</v>
      </c>
      <c r="AD4024">
        <v>391493</v>
      </c>
      <c r="AE4024" s="21" t="s">
        <v>1</v>
      </c>
    </row>
    <row r="4025" spans="1:31" x14ac:dyDescent="0.2">
      <c r="A4025" s="27" t="s">
        <v>82</v>
      </c>
      <c r="B4025" s="13" t="s">
        <v>82</v>
      </c>
      <c r="C4025" s="14">
        <v>887</v>
      </c>
      <c r="D4025" s="13" t="s">
        <v>82</v>
      </c>
      <c r="E4025" s="13" t="s">
        <v>498</v>
      </c>
      <c r="F4025" s="13" t="s">
        <v>313</v>
      </c>
      <c r="G4025" s="14" t="s">
        <v>361</v>
      </c>
      <c r="H4025" s="205">
        <v>303105</v>
      </c>
      <c r="I4025" s="205">
        <v>302657</v>
      </c>
      <c r="J4025" s="205">
        <v>302415</v>
      </c>
      <c r="K4025" s="205">
        <v>301629</v>
      </c>
      <c r="L4025" s="205">
        <v>302547</v>
      </c>
      <c r="M4025">
        <v>306507</v>
      </c>
      <c r="N4025">
        <v>312509</v>
      </c>
      <c r="O4025">
        <v>318136</v>
      </c>
      <c r="P4025">
        <v>323110</v>
      </c>
      <c r="Q4025">
        <v>328509</v>
      </c>
      <c r="R4025">
        <v>334178</v>
      </c>
      <c r="S4025">
        <v>340143</v>
      </c>
      <c r="T4025">
        <v>346413</v>
      </c>
      <c r="U4025">
        <v>352560</v>
      </c>
      <c r="V4025">
        <v>359219</v>
      </c>
      <c r="W4025">
        <v>366676</v>
      </c>
      <c r="X4025">
        <v>374632</v>
      </c>
      <c r="Y4025">
        <v>382616</v>
      </c>
      <c r="Z4025">
        <v>390329</v>
      </c>
      <c r="AA4025">
        <v>396686</v>
      </c>
      <c r="AB4025">
        <v>400893</v>
      </c>
      <c r="AC4025">
        <v>403634</v>
      </c>
      <c r="AD4025">
        <v>406429</v>
      </c>
      <c r="AE4025" s="22" t="s">
        <v>1</v>
      </c>
    </row>
    <row r="4026" spans="1:31" x14ac:dyDescent="0.2">
      <c r="A4026" s="25" t="s">
        <v>82</v>
      </c>
      <c r="B4026" s="11" t="s">
        <v>82</v>
      </c>
      <c r="C4026" s="12">
        <v>887</v>
      </c>
      <c r="D4026" s="11" t="s">
        <v>82</v>
      </c>
      <c r="E4026" s="11" t="s">
        <v>452</v>
      </c>
      <c r="F4026" s="11" t="s">
        <v>312</v>
      </c>
      <c r="G4026" s="12" t="s">
        <v>328</v>
      </c>
      <c r="H4026" s="205">
        <v>289708</v>
      </c>
      <c r="I4026" s="205">
        <v>292270</v>
      </c>
      <c r="J4026" s="205">
        <v>291685</v>
      </c>
      <c r="K4026" s="205">
        <v>291348</v>
      </c>
      <c r="L4026" s="205">
        <v>290563</v>
      </c>
      <c r="M4026">
        <v>291357</v>
      </c>
      <c r="N4026">
        <v>295107</v>
      </c>
      <c r="O4026">
        <v>300832</v>
      </c>
      <c r="P4026">
        <v>305711</v>
      </c>
      <c r="Q4026">
        <v>310761</v>
      </c>
      <c r="R4026">
        <v>316124</v>
      </c>
      <c r="S4026">
        <v>321629</v>
      </c>
      <c r="T4026">
        <v>327337</v>
      </c>
      <c r="U4026">
        <v>333276</v>
      </c>
      <c r="V4026">
        <v>339117</v>
      </c>
      <c r="W4026">
        <v>345485</v>
      </c>
      <c r="X4026">
        <v>352713</v>
      </c>
      <c r="Y4026">
        <v>360430</v>
      </c>
      <c r="Z4026">
        <v>367822</v>
      </c>
      <c r="AA4026">
        <v>375334</v>
      </c>
      <c r="AB4026">
        <v>381513</v>
      </c>
      <c r="AC4026">
        <v>385615</v>
      </c>
      <c r="AD4026">
        <v>388293</v>
      </c>
      <c r="AE4026" s="21" t="s">
        <v>1</v>
      </c>
    </row>
    <row r="4027" spans="1:31" x14ac:dyDescent="0.2">
      <c r="A4027" s="27" t="s">
        <v>82</v>
      </c>
      <c r="B4027" s="13" t="s">
        <v>82</v>
      </c>
      <c r="C4027" s="14">
        <v>887</v>
      </c>
      <c r="D4027" s="13" t="s">
        <v>82</v>
      </c>
      <c r="E4027" s="13" t="s">
        <v>499</v>
      </c>
      <c r="F4027" s="13" t="s">
        <v>313</v>
      </c>
      <c r="G4027" s="14" t="s">
        <v>328</v>
      </c>
      <c r="H4027" s="205">
        <v>299998</v>
      </c>
      <c r="I4027" s="205">
        <v>302778</v>
      </c>
      <c r="J4027" s="205">
        <v>302249</v>
      </c>
      <c r="K4027" s="205">
        <v>301884</v>
      </c>
      <c r="L4027" s="205">
        <v>301115</v>
      </c>
      <c r="M4027">
        <v>302021</v>
      </c>
      <c r="N4027">
        <v>306005</v>
      </c>
      <c r="O4027">
        <v>312032</v>
      </c>
      <c r="P4027">
        <v>316911</v>
      </c>
      <c r="Q4027">
        <v>322028</v>
      </c>
      <c r="R4027">
        <v>327531</v>
      </c>
      <c r="S4027">
        <v>333247</v>
      </c>
      <c r="T4027">
        <v>339245</v>
      </c>
      <c r="U4027">
        <v>345338</v>
      </c>
      <c r="V4027">
        <v>351428</v>
      </c>
      <c r="W4027">
        <v>358108</v>
      </c>
      <c r="X4027">
        <v>365689</v>
      </c>
      <c r="Y4027">
        <v>373799</v>
      </c>
      <c r="Z4027">
        <v>381416</v>
      </c>
      <c r="AA4027">
        <v>389263</v>
      </c>
      <c r="AB4027">
        <v>395744</v>
      </c>
      <c r="AC4027">
        <v>400035</v>
      </c>
      <c r="AD4027">
        <v>402837</v>
      </c>
      <c r="AE4027" s="22" t="s">
        <v>1</v>
      </c>
    </row>
    <row r="4028" spans="1:31" x14ac:dyDescent="0.2">
      <c r="A4028" s="25" t="s">
        <v>82</v>
      </c>
      <c r="B4028" s="11" t="s">
        <v>82</v>
      </c>
      <c r="C4028" s="12">
        <v>887</v>
      </c>
      <c r="D4028" s="11" t="s">
        <v>82</v>
      </c>
      <c r="E4028" s="11" t="s">
        <v>453</v>
      </c>
      <c r="F4028" s="11" t="s">
        <v>312</v>
      </c>
      <c r="G4028" s="12" t="s">
        <v>337</v>
      </c>
      <c r="H4028" s="205">
        <v>282040</v>
      </c>
      <c r="I4028" s="205">
        <v>289433</v>
      </c>
      <c r="J4028" s="205">
        <v>291910</v>
      </c>
      <c r="K4028" s="205">
        <v>291285</v>
      </c>
      <c r="L4028" s="205">
        <v>290940</v>
      </c>
      <c r="M4028">
        <v>290125</v>
      </c>
      <c r="N4028">
        <v>290937</v>
      </c>
      <c r="O4028">
        <v>294718</v>
      </c>
      <c r="P4028">
        <v>299985</v>
      </c>
      <c r="Q4028">
        <v>304979</v>
      </c>
      <c r="R4028">
        <v>310081</v>
      </c>
      <c r="S4028">
        <v>315429</v>
      </c>
      <c r="T4028">
        <v>320915</v>
      </c>
      <c r="U4028">
        <v>326657</v>
      </c>
      <c r="V4028">
        <v>332501</v>
      </c>
      <c r="W4028">
        <v>338302</v>
      </c>
      <c r="X4028">
        <v>344723</v>
      </c>
      <c r="Y4028">
        <v>352047</v>
      </c>
      <c r="Z4028">
        <v>359628</v>
      </c>
      <c r="AA4028">
        <v>367095</v>
      </c>
      <c r="AB4028">
        <v>374664</v>
      </c>
      <c r="AC4028">
        <v>380870</v>
      </c>
      <c r="AD4028">
        <v>384993</v>
      </c>
      <c r="AE4028" s="21" t="s">
        <v>1</v>
      </c>
    </row>
    <row r="4029" spans="1:31" x14ac:dyDescent="0.2">
      <c r="A4029" s="27" t="s">
        <v>82</v>
      </c>
      <c r="B4029" s="13" t="s">
        <v>82</v>
      </c>
      <c r="C4029" s="14">
        <v>887</v>
      </c>
      <c r="D4029" s="13" t="s">
        <v>82</v>
      </c>
      <c r="E4029" s="13" t="s">
        <v>500</v>
      </c>
      <c r="F4029" s="13" t="s">
        <v>313</v>
      </c>
      <c r="G4029" s="14" t="s">
        <v>337</v>
      </c>
      <c r="H4029" s="205">
        <v>291757</v>
      </c>
      <c r="I4029" s="205">
        <v>299633</v>
      </c>
      <c r="J4029" s="205">
        <v>302337</v>
      </c>
      <c r="K4029" s="205">
        <v>301633</v>
      </c>
      <c r="L4029" s="205">
        <v>301289</v>
      </c>
      <c r="M4029">
        <v>300514</v>
      </c>
      <c r="N4029">
        <v>301457</v>
      </c>
      <c r="O4029">
        <v>305481</v>
      </c>
      <c r="P4029">
        <v>310729</v>
      </c>
      <c r="Q4029">
        <v>315752</v>
      </c>
      <c r="R4029">
        <v>320956</v>
      </c>
      <c r="S4029">
        <v>326486</v>
      </c>
      <c r="T4029">
        <v>332229</v>
      </c>
      <c r="U4029">
        <v>338076</v>
      </c>
      <c r="V4029">
        <v>344118</v>
      </c>
      <c r="W4029">
        <v>350219</v>
      </c>
      <c r="X4029">
        <v>357011</v>
      </c>
      <c r="Y4029">
        <v>364745</v>
      </c>
      <c r="Z4029">
        <v>372511</v>
      </c>
      <c r="AA4029">
        <v>380264</v>
      </c>
      <c r="AB4029">
        <v>388224</v>
      </c>
      <c r="AC4029">
        <v>394779</v>
      </c>
      <c r="AD4029">
        <v>399131</v>
      </c>
      <c r="AE4029" s="22" t="s">
        <v>1</v>
      </c>
    </row>
    <row r="4030" spans="1:31" x14ac:dyDescent="0.2">
      <c r="A4030" s="25" t="s">
        <v>82</v>
      </c>
      <c r="B4030" s="11" t="s">
        <v>82</v>
      </c>
      <c r="C4030" s="12">
        <v>887</v>
      </c>
      <c r="D4030" s="11" t="s">
        <v>82</v>
      </c>
      <c r="E4030" s="11" t="s">
        <v>454</v>
      </c>
      <c r="F4030" s="11" t="s">
        <v>312</v>
      </c>
      <c r="G4030" s="12" t="s">
        <v>369</v>
      </c>
      <c r="H4030" s="205">
        <v>271130</v>
      </c>
      <c r="I4030" s="205">
        <v>281752</v>
      </c>
      <c r="J4030" s="205">
        <v>289058</v>
      </c>
      <c r="K4030" s="205">
        <v>291459</v>
      </c>
      <c r="L4030" s="205">
        <v>290831</v>
      </c>
      <c r="M4030">
        <v>290461</v>
      </c>
      <c r="N4030">
        <v>289665</v>
      </c>
      <c r="O4030">
        <v>290512</v>
      </c>
      <c r="P4030">
        <v>293834</v>
      </c>
      <c r="Q4030">
        <v>299216</v>
      </c>
      <c r="R4030">
        <v>304268</v>
      </c>
      <c r="S4030">
        <v>309341</v>
      </c>
      <c r="T4030">
        <v>314651</v>
      </c>
      <c r="U4030">
        <v>320187</v>
      </c>
      <c r="V4030">
        <v>325841</v>
      </c>
      <c r="W4030">
        <v>331650</v>
      </c>
      <c r="X4030">
        <v>337495</v>
      </c>
      <c r="Y4030">
        <v>343997</v>
      </c>
      <c r="Z4030">
        <v>351203</v>
      </c>
      <c r="AA4030">
        <v>358861</v>
      </c>
      <c r="AB4030">
        <v>366389</v>
      </c>
      <c r="AC4030">
        <v>373976</v>
      </c>
      <c r="AD4030">
        <v>380190</v>
      </c>
      <c r="AE4030" s="21" t="s">
        <v>1</v>
      </c>
    </row>
    <row r="4031" spans="1:31" x14ac:dyDescent="0.2">
      <c r="A4031" s="27" t="s">
        <v>82</v>
      </c>
      <c r="B4031" s="13" t="s">
        <v>82</v>
      </c>
      <c r="C4031" s="14">
        <v>887</v>
      </c>
      <c r="D4031" s="13" t="s">
        <v>82</v>
      </c>
      <c r="E4031" s="13" t="s">
        <v>501</v>
      </c>
      <c r="F4031" s="13" t="s">
        <v>313</v>
      </c>
      <c r="G4031" s="14" t="s">
        <v>369</v>
      </c>
      <c r="H4031" s="205">
        <v>280085</v>
      </c>
      <c r="I4031" s="205">
        <v>291353</v>
      </c>
      <c r="J4031" s="205">
        <v>299155</v>
      </c>
      <c r="K4031" s="205">
        <v>301631</v>
      </c>
      <c r="L4031" s="205">
        <v>300953</v>
      </c>
      <c r="M4031">
        <v>300607</v>
      </c>
      <c r="N4031">
        <v>299875</v>
      </c>
      <c r="O4031">
        <v>300871</v>
      </c>
      <c r="P4031">
        <v>304097</v>
      </c>
      <c r="Q4031">
        <v>309490</v>
      </c>
      <c r="R4031">
        <v>314605</v>
      </c>
      <c r="S4031">
        <v>319818</v>
      </c>
      <c r="T4031">
        <v>325354</v>
      </c>
      <c r="U4031">
        <v>330961</v>
      </c>
      <c r="V4031">
        <v>336763</v>
      </c>
      <c r="W4031">
        <v>342821</v>
      </c>
      <c r="X4031">
        <v>349024</v>
      </c>
      <c r="Y4031">
        <v>355956</v>
      </c>
      <c r="Z4031">
        <v>363366</v>
      </c>
      <c r="AA4031">
        <v>371270</v>
      </c>
      <c r="AB4031">
        <v>379138</v>
      </c>
      <c r="AC4031">
        <v>387163</v>
      </c>
      <c r="AD4031">
        <v>393768</v>
      </c>
      <c r="AE4031" s="22" t="s">
        <v>1</v>
      </c>
    </row>
    <row r="4032" spans="1:31" x14ac:dyDescent="0.2">
      <c r="A4032" s="25" t="s">
        <v>82</v>
      </c>
      <c r="B4032" s="11" t="s">
        <v>82</v>
      </c>
      <c r="C4032" s="12">
        <v>887</v>
      </c>
      <c r="D4032" s="11" t="s">
        <v>82</v>
      </c>
      <c r="E4032" s="11" t="s">
        <v>473</v>
      </c>
      <c r="F4032" s="11" t="s">
        <v>312</v>
      </c>
      <c r="G4032" s="12" t="s">
        <v>359</v>
      </c>
      <c r="H4032">
        <v>260426</v>
      </c>
      <c r="I4032">
        <v>270831</v>
      </c>
      <c r="J4032">
        <v>281367</v>
      </c>
      <c r="K4032">
        <v>288566</v>
      </c>
      <c r="L4032">
        <v>290953</v>
      </c>
      <c r="M4032">
        <v>290304</v>
      </c>
      <c r="N4032">
        <v>289959</v>
      </c>
      <c r="O4032">
        <v>289200</v>
      </c>
      <c r="P4032">
        <v>289600</v>
      </c>
      <c r="Q4032">
        <v>293026</v>
      </c>
      <c r="R4032">
        <v>298468</v>
      </c>
      <c r="S4032">
        <v>303498</v>
      </c>
      <c r="T4032">
        <v>308520</v>
      </c>
      <c r="U4032">
        <v>313891</v>
      </c>
      <c r="V4032">
        <v>319325</v>
      </c>
      <c r="W4032">
        <v>324950</v>
      </c>
      <c r="X4032">
        <v>330807</v>
      </c>
      <c r="Y4032">
        <v>336722</v>
      </c>
      <c r="Z4032">
        <v>343125</v>
      </c>
      <c r="AA4032">
        <v>350393</v>
      </c>
      <c r="AB4032">
        <v>358115</v>
      </c>
      <c r="AC4032">
        <v>365665</v>
      </c>
      <c r="AD4032">
        <v>373250</v>
      </c>
      <c r="AE4032" s="21"/>
    </row>
    <row r="4033" spans="1:31" x14ac:dyDescent="0.2">
      <c r="A4033" s="27" t="s">
        <v>82</v>
      </c>
      <c r="B4033" s="13" t="s">
        <v>82</v>
      </c>
      <c r="C4033" s="14">
        <v>887</v>
      </c>
      <c r="D4033" s="13" t="s">
        <v>82</v>
      </c>
      <c r="E4033" s="13" t="s">
        <v>480</v>
      </c>
      <c r="F4033" s="13" t="s">
        <v>313</v>
      </c>
      <c r="G4033" s="14" t="s">
        <v>359</v>
      </c>
      <c r="H4033">
        <v>268686</v>
      </c>
      <c r="I4033">
        <v>279642</v>
      </c>
      <c r="J4033">
        <v>290838</v>
      </c>
      <c r="K4033">
        <v>298381</v>
      </c>
      <c r="L4033">
        <v>300861</v>
      </c>
      <c r="M4033">
        <v>300186</v>
      </c>
      <c r="N4033">
        <v>299888</v>
      </c>
      <c r="O4033">
        <v>299216</v>
      </c>
      <c r="P4033">
        <v>299435</v>
      </c>
      <c r="Q4033">
        <v>302776</v>
      </c>
      <c r="R4033">
        <v>308262</v>
      </c>
      <c r="S4033">
        <v>313391</v>
      </c>
      <c r="T4033">
        <v>318596</v>
      </c>
      <c r="U4033">
        <v>324024</v>
      </c>
      <c r="V4033">
        <v>329552</v>
      </c>
      <c r="W4033">
        <v>335377</v>
      </c>
      <c r="X4033">
        <v>341539</v>
      </c>
      <c r="Y4033">
        <v>347869</v>
      </c>
      <c r="Z4033">
        <v>354521</v>
      </c>
      <c r="AA4033">
        <v>362032</v>
      </c>
      <c r="AB4033">
        <v>370055</v>
      </c>
      <c r="AC4033">
        <v>377990</v>
      </c>
      <c r="AD4033">
        <v>386056</v>
      </c>
      <c r="AE4033" s="22"/>
    </row>
    <row r="4034" spans="1:31" x14ac:dyDescent="0.2">
      <c r="A4034" s="25" t="s">
        <v>82</v>
      </c>
      <c r="B4034" s="11" t="s">
        <v>82</v>
      </c>
      <c r="C4034" s="12">
        <v>887</v>
      </c>
      <c r="D4034" s="11" t="s">
        <v>82</v>
      </c>
      <c r="E4034" s="11" t="s">
        <v>474</v>
      </c>
      <c r="F4034" s="11" t="s">
        <v>312</v>
      </c>
      <c r="G4034" s="12" t="s">
        <v>341</v>
      </c>
      <c r="H4034">
        <v>249319</v>
      </c>
      <c r="I4034">
        <v>260111</v>
      </c>
      <c r="J4034">
        <v>270439</v>
      </c>
      <c r="K4034">
        <v>280853</v>
      </c>
      <c r="L4034">
        <v>288020</v>
      </c>
      <c r="M4034">
        <v>290375</v>
      </c>
      <c r="N4034">
        <v>289755</v>
      </c>
      <c r="O4034">
        <v>289451</v>
      </c>
      <c r="P4034">
        <v>288275</v>
      </c>
      <c r="Q4034">
        <v>288763</v>
      </c>
      <c r="R4034">
        <v>292238</v>
      </c>
      <c r="S4034">
        <v>297662</v>
      </c>
      <c r="T4034">
        <v>302649</v>
      </c>
      <c r="U4034">
        <v>307751</v>
      </c>
      <c r="V4034">
        <v>312998</v>
      </c>
      <c r="W4034">
        <v>318390</v>
      </c>
      <c r="X4034">
        <v>324067</v>
      </c>
      <c r="Y4034">
        <v>329999</v>
      </c>
      <c r="Z4034">
        <v>335844</v>
      </c>
      <c r="AA4034">
        <v>342286</v>
      </c>
      <c r="AB4034">
        <v>349603</v>
      </c>
      <c r="AC4034">
        <v>357351</v>
      </c>
      <c r="AD4034">
        <v>364904</v>
      </c>
      <c r="AE4034" s="21"/>
    </row>
    <row r="4035" spans="1:31" x14ac:dyDescent="0.2">
      <c r="A4035" s="27" t="s">
        <v>82</v>
      </c>
      <c r="B4035" s="13" t="s">
        <v>82</v>
      </c>
      <c r="C4035" s="14">
        <v>887</v>
      </c>
      <c r="D4035" s="13" t="s">
        <v>82</v>
      </c>
      <c r="E4035" s="13" t="s">
        <v>481</v>
      </c>
      <c r="F4035" s="13" t="s">
        <v>313</v>
      </c>
      <c r="G4035" s="14" t="s">
        <v>341</v>
      </c>
      <c r="H4035">
        <v>256966.99999999997</v>
      </c>
      <c r="I4035">
        <v>268198</v>
      </c>
      <c r="J4035">
        <v>279092</v>
      </c>
      <c r="K4035">
        <v>290032</v>
      </c>
      <c r="L4035">
        <v>297543</v>
      </c>
      <c r="M4035">
        <v>300004</v>
      </c>
      <c r="N4035">
        <v>299382</v>
      </c>
      <c r="O4035">
        <v>299147</v>
      </c>
      <c r="P4035">
        <v>297767</v>
      </c>
      <c r="Q4035">
        <v>298061</v>
      </c>
      <c r="R4035">
        <v>301466</v>
      </c>
      <c r="S4035">
        <v>306970</v>
      </c>
      <c r="T4035">
        <v>312097</v>
      </c>
      <c r="U4035">
        <v>317260</v>
      </c>
      <c r="V4035">
        <v>322557</v>
      </c>
      <c r="W4035">
        <v>328071</v>
      </c>
      <c r="X4035">
        <v>334003</v>
      </c>
      <c r="Y4035">
        <v>340296</v>
      </c>
      <c r="Z4035">
        <v>346432</v>
      </c>
      <c r="AA4035">
        <v>353131</v>
      </c>
      <c r="AB4035">
        <v>360724</v>
      </c>
      <c r="AC4035">
        <v>368818</v>
      </c>
      <c r="AD4035">
        <v>376798</v>
      </c>
      <c r="AE4035" s="22"/>
    </row>
    <row r="4036" spans="1:31" x14ac:dyDescent="0.2">
      <c r="A4036" s="25" t="s">
        <v>82</v>
      </c>
      <c r="B4036" s="11" t="s">
        <v>82</v>
      </c>
      <c r="C4036" s="12">
        <v>887</v>
      </c>
      <c r="D4036" s="11" t="s">
        <v>82</v>
      </c>
      <c r="E4036" s="11" t="s">
        <v>475</v>
      </c>
      <c r="F4036" s="11" t="s">
        <v>312</v>
      </c>
      <c r="G4036" s="12" t="s">
        <v>334</v>
      </c>
      <c r="H4036">
        <v>238329</v>
      </c>
      <c r="I4036">
        <v>248985</v>
      </c>
      <c r="J4036">
        <v>259707</v>
      </c>
      <c r="K4036">
        <v>269916</v>
      </c>
      <c r="L4036">
        <v>280286</v>
      </c>
      <c r="M4036">
        <v>287403</v>
      </c>
      <c r="N4036">
        <v>289775</v>
      </c>
      <c r="O4036">
        <v>289202</v>
      </c>
      <c r="P4036">
        <v>288524</v>
      </c>
      <c r="Q4036">
        <v>287425</v>
      </c>
      <c r="R4036">
        <v>287946</v>
      </c>
      <c r="S4036">
        <v>291394</v>
      </c>
      <c r="T4036">
        <v>296778</v>
      </c>
      <c r="U4036">
        <v>301885</v>
      </c>
      <c r="V4036">
        <v>306852</v>
      </c>
      <c r="W4036">
        <v>312035</v>
      </c>
      <c r="X4036">
        <v>317463</v>
      </c>
      <c r="Y4036">
        <v>323217</v>
      </c>
      <c r="Z4036">
        <v>329128</v>
      </c>
      <c r="AA4036">
        <v>334998</v>
      </c>
      <c r="AB4036">
        <v>341467</v>
      </c>
      <c r="AC4036">
        <v>348796</v>
      </c>
      <c r="AD4036">
        <v>356551</v>
      </c>
      <c r="AE4036" s="21"/>
    </row>
    <row r="4037" spans="1:31" x14ac:dyDescent="0.2">
      <c r="A4037" s="27" t="s">
        <v>82</v>
      </c>
      <c r="B4037" s="13" t="s">
        <v>82</v>
      </c>
      <c r="C4037" s="14">
        <v>887</v>
      </c>
      <c r="D4037" s="13" t="s">
        <v>82</v>
      </c>
      <c r="E4037" s="13" t="s">
        <v>482</v>
      </c>
      <c r="F4037" s="13" t="s">
        <v>313</v>
      </c>
      <c r="G4037" s="14" t="s">
        <v>334</v>
      </c>
      <c r="H4037">
        <v>245231</v>
      </c>
      <c r="I4037">
        <v>256430.99999999997</v>
      </c>
      <c r="J4037">
        <v>267608</v>
      </c>
      <c r="K4037">
        <v>278279</v>
      </c>
      <c r="L4037">
        <v>289164</v>
      </c>
      <c r="M4037">
        <v>296619</v>
      </c>
      <c r="N4037">
        <v>299109</v>
      </c>
      <c r="O4037">
        <v>298556</v>
      </c>
      <c r="P4037">
        <v>297716</v>
      </c>
      <c r="Q4037">
        <v>296381</v>
      </c>
      <c r="R4037">
        <v>296697</v>
      </c>
      <c r="S4037">
        <v>300093</v>
      </c>
      <c r="T4037">
        <v>305598</v>
      </c>
      <c r="U4037">
        <v>310793</v>
      </c>
      <c r="V4037">
        <v>315790</v>
      </c>
      <c r="W4037">
        <v>321019</v>
      </c>
      <c r="X4037">
        <v>326603</v>
      </c>
      <c r="Y4037">
        <v>332669</v>
      </c>
      <c r="Z4037">
        <v>338893</v>
      </c>
      <c r="AA4037">
        <v>345038</v>
      </c>
      <c r="AB4037">
        <v>351765</v>
      </c>
      <c r="AC4037">
        <v>359395</v>
      </c>
      <c r="AD4037">
        <v>367539</v>
      </c>
      <c r="AE4037" s="22"/>
    </row>
    <row r="4038" spans="1:31" x14ac:dyDescent="0.2">
      <c r="A4038" s="25" t="s">
        <v>82</v>
      </c>
      <c r="B4038" s="11" t="s">
        <v>82</v>
      </c>
      <c r="C4038" s="12">
        <v>887</v>
      </c>
      <c r="D4038" s="11" t="s">
        <v>82</v>
      </c>
      <c r="E4038" s="11" t="s">
        <v>476</v>
      </c>
      <c r="F4038" s="11" t="s">
        <v>312</v>
      </c>
      <c r="G4038" s="12" t="s">
        <v>345</v>
      </c>
      <c r="H4038">
        <v>228088</v>
      </c>
      <c r="I4038">
        <v>237977</v>
      </c>
      <c r="J4038">
        <v>248565</v>
      </c>
      <c r="K4038">
        <v>259173</v>
      </c>
      <c r="L4038">
        <v>269341</v>
      </c>
      <c r="M4038">
        <v>279649</v>
      </c>
      <c r="N4038">
        <v>286764</v>
      </c>
      <c r="O4038">
        <v>289170</v>
      </c>
      <c r="P4038">
        <v>288274</v>
      </c>
      <c r="Q4038">
        <v>287671</v>
      </c>
      <c r="R4038">
        <v>286594</v>
      </c>
      <c r="S4038">
        <v>287074</v>
      </c>
      <c r="T4038">
        <v>290473</v>
      </c>
      <c r="U4038">
        <v>296022</v>
      </c>
      <c r="V4038">
        <v>300995</v>
      </c>
      <c r="W4038">
        <v>305883</v>
      </c>
      <c r="X4038">
        <v>311080</v>
      </c>
      <c r="Y4038">
        <v>316568</v>
      </c>
      <c r="Z4038">
        <v>322355</v>
      </c>
      <c r="AA4038">
        <v>328290</v>
      </c>
      <c r="AB4038">
        <v>334171</v>
      </c>
      <c r="AC4038">
        <v>340632</v>
      </c>
      <c r="AD4038">
        <v>347954</v>
      </c>
      <c r="AE4038" s="21"/>
    </row>
    <row r="4039" spans="1:31" x14ac:dyDescent="0.2">
      <c r="A4039" s="27" t="s">
        <v>82</v>
      </c>
      <c r="B4039" s="13" t="s">
        <v>82</v>
      </c>
      <c r="C4039" s="14">
        <v>887</v>
      </c>
      <c r="D4039" s="13" t="s">
        <v>82</v>
      </c>
      <c r="E4039" s="13" t="s">
        <v>483</v>
      </c>
      <c r="F4039" s="13" t="s">
        <v>313</v>
      </c>
      <c r="G4039" s="14" t="s">
        <v>345</v>
      </c>
      <c r="H4039">
        <v>234049</v>
      </c>
      <c r="I4039">
        <v>244659</v>
      </c>
      <c r="J4039">
        <v>255797</v>
      </c>
      <c r="K4039">
        <v>266788</v>
      </c>
      <c r="L4039">
        <v>277407</v>
      </c>
      <c r="M4039">
        <v>288212</v>
      </c>
      <c r="N4039">
        <v>295659</v>
      </c>
      <c r="O4039">
        <v>298193</v>
      </c>
      <c r="P4039">
        <v>297147</v>
      </c>
      <c r="Q4039">
        <v>296347</v>
      </c>
      <c r="R4039">
        <v>295005</v>
      </c>
      <c r="S4039">
        <v>295272</v>
      </c>
      <c r="T4039">
        <v>298642</v>
      </c>
      <c r="U4039">
        <v>304328</v>
      </c>
      <c r="V4039">
        <v>309358</v>
      </c>
      <c r="W4039">
        <v>314251</v>
      </c>
      <c r="X4039">
        <v>319494</v>
      </c>
      <c r="Y4039">
        <v>325173</v>
      </c>
      <c r="Z4039">
        <v>331301</v>
      </c>
      <c r="AA4039">
        <v>337532</v>
      </c>
      <c r="AB4039">
        <v>343668</v>
      </c>
      <c r="AC4039">
        <v>350380</v>
      </c>
      <c r="AD4039">
        <v>358024</v>
      </c>
      <c r="AE4039" s="22"/>
    </row>
    <row r="4040" spans="1:31" x14ac:dyDescent="0.2">
      <c r="A4040" s="25" t="s">
        <v>82</v>
      </c>
      <c r="B4040" s="11" t="s">
        <v>82</v>
      </c>
      <c r="C4040" s="12">
        <v>887</v>
      </c>
      <c r="D4040" s="11" t="s">
        <v>82</v>
      </c>
      <c r="E4040" s="11" t="s">
        <v>477</v>
      </c>
      <c r="F4040" s="11" t="s">
        <v>312</v>
      </c>
      <c r="G4040" s="12" t="s">
        <v>339</v>
      </c>
      <c r="H4040">
        <v>218285</v>
      </c>
      <c r="I4040">
        <v>227723</v>
      </c>
      <c r="J4040">
        <v>237544</v>
      </c>
      <c r="K4040">
        <v>248022</v>
      </c>
      <c r="L4040">
        <v>258591</v>
      </c>
      <c r="M4040">
        <v>268700</v>
      </c>
      <c r="N4040">
        <v>278992</v>
      </c>
      <c r="O4040">
        <v>286119</v>
      </c>
      <c r="P4040">
        <v>288245</v>
      </c>
      <c r="Q4040">
        <v>287421</v>
      </c>
      <c r="R4040">
        <v>286837</v>
      </c>
      <c r="S4040">
        <v>285708</v>
      </c>
      <c r="T4040">
        <v>286127</v>
      </c>
      <c r="U4040">
        <v>289729</v>
      </c>
      <c r="V4040">
        <v>295142</v>
      </c>
      <c r="W4040">
        <v>300037</v>
      </c>
      <c r="X4040">
        <v>304922</v>
      </c>
      <c r="Y4040">
        <v>310156</v>
      </c>
      <c r="Z4040">
        <v>315717</v>
      </c>
      <c r="AA4040">
        <v>321524</v>
      </c>
      <c r="AB4040">
        <v>327470</v>
      </c>
      <c r="AC4040">
        <v>333328</v>
      </c>
      <c r="AD4040">
        <v>339762</v>
      </c>
      <c r="AE4040" s="21"/>
    </row>
    <row r="4041" spans="1:31" x14ac:dyDescent="0.2">
      <c r="A4041" s="27" t="s">
        <v>82</v>
      </c>
      <c r="B4041" s="13" t="s">
        <v>82</v>
      </c>
      <c r="C4041" s="14">
        <v>887</v>
      </c>
      <c r="D4041" s="13" t="s">
        <v>82</v>
      </c>
      <c r="E4041" s="13" t="s">
        <v>484</v>
      </c>
      <c r="F4041" s="13" t="s">
        <v>313</v>
      </c>
      <c r="G4041" s="14" t="s">
        <v>339</v>
      </c>
      <c r="H4041">
        <v>223246</v>
      </c>
      <c r="I4041">
        <v>233459</v>
      </c>
      <c r="J4041">
        <v>243993</v>
      </c>
      <c r="K4041">
        <v>254973</v>
      </c>
      <c r="L4041">
        <v>265911</v>
      </c>
      <c r="M4041">
        <v>276454</v>
      </c>
      <c r="N4041">
        <v>287225</v>
      </c>
      <c r="O4041">
        <v>294677</v>
      </c>
      <c r="P4041">
        <v>296811</v>
      </c>
      <c r="Q4041">
        <v>295799</v>
      </c>
      <c r="R4041">
        <v>294988</v>
      </c>
      <c r="S4041">
        <v>293568</v>
      </c>
      <c r="T4041">
        <v>293770</v>
      </c>
      <c r="U4041">
        <v>297414</v>
      </c>
      <c r="V4041">
        <v>302930</v>
      </c>
      <c r="W4041">
        <v>307855</v>
      </c>
      <c r="X4041">
        <v>312724</v>
      </c>
      <c r="Y4041">
        <v>318006</v>
      </c>
      <c r="Z4041">
        <v>323845</v>
      </c>
      <c r="AA4041">
        <v>329973</v>
      </c>
      <c r="AB4041">
        <v>336194</v>
      </c>
      <c r="AC4041">
        <v>342279</v>
      </c>
      <c r="AD4041">
        <v>348953</v>
      </c>
      <c r="AE4041" s="22"/>
    </row>
    <row r="4042" spans="1:31" x14ac:dyDescent="0.2">
      <c r="A4042" s="25" t="s">
        <v>82</v>
      </c>
      <c r="B4042" s="11" t="s">
        <v>82</v>
      </c>
      <c r="C4042" s="12">
        <v>887</v>
      </c>
      <c r="D4042" s="11" t="s">
        <v>82</v>
      </c>
      <c r="E4042" s="11" t="s">
        <v>478</v>
      </c>
      <c r="F4042" s="11" t="s">
        <v>312</v>
      </c>
      <c r="G4042" s="12" t="s">
        <v>352</v>
      </c>
      <c r="H4042">
        <v>208051</v>
      </c>
      <c r="I4042">
        <v>217912</v>
      </c>
      <c r="J4042">
        <v>227280</v>
      </c>
      <c r="K4042">
        <v>236998</v>
      </c>
      <c r="L4042">
        <v>247433</v>
      </c>
      <c r="M4042">
        <v>257944.00000000003</v>
      </c>
      <c r="N4042">
        <v>268038</v>
      </c>
      <c r="O4042">
        <v>278329</v>
      </c>
      <c r="P4042">
        <v>285204</v>
      </c>
      <c r="Q4042">
        <v>287395</v>
      </c>
      <c r="R4042">
        <v>286587</v>
      </c>
      <c r="S4042">
        <v>285949</v>
      </c>
      <c r="T4042">
        <v>284747</v>
      </c>
      <c r="U4042">
        <v>285392</v>
      </c>
      <c r="V4042">
        <v>288862</v>
      </c>
      <c r="W4042">
        <v>294195</v>
      </c>
      <c r="X4042">
        <v>299086</v>
      </c>
      <c r="Y4042">
        <v>303992</v>
      </c>
      <c r="Z4042">
        <v>309316</v>
      </c>
      <c r="AA4042">
        <v>314897</v>
      </c>
      <c r="AB4042">
        <v>320712</v>
      </c>
      <c r="AC4042">
        <v>326635</v>
      </c>
      <c r="AD4042">
        <v>332452</v>
      </c>
      <c r="AE4042" s="21"/>
    </row>
    <row r="4043" spans="1:31" x14ac:dyDescent="0.2">
      <c r="A4043" s="27" t="s">
        <v>82</v>
      </c>
      <c r="B4043" s="13" t="s">
        <v>82</v>
      </c>
      <c r="C4043" s="14">
        <v>887</v>
      </c>
      <c r="D4043" s="13" t="s">
        <v>82</v>
      </c>
      <c r="E4043" s="13" t="s">
        <v>485</v>
      </c>
      <c r="F4043" s="13" t="s">
        <v>313</v>
      </c>
      <c r="G4043" s="14" t="s">
        <v>352</v>
      </c>
      <c r="H4043">
        <v>341688</v>
      </c>
      <c r="I4043">
        <v>349138</v>
      </c>
      <c r="J4043">
        <v>353230</v>
      </c>
      <c r="K4043">
        <v>360274</v>
      </c>
      <c r="L4043">
        <v>367238</v>
      </c>
      <c r="M4043">
        <v>374077</v>
      </c>
      <c r="N4043">
        <v>380860</v>
      </c>
      <c r="O4043">
        <v>387650</v>
      </c>
      <c r="P4043">
        <v>395322</v>
      </c>
      <c r="Q4043">
        <v>402712</v>
      </c>
      <c r="R4043">
        <v>409205</v>
      </c>
      <c r="S4043">
        <v>414034</v>
      </c>
      <c r="T4043">
        <v>416388</v>
      </c>
      <c r="U4043">
        <v>292584</v>
      </c>
      <c r="V4043">
        <v>296060</v>
      </c>
      <c r="W4043">
        <v>301465</v>
      </c>
      <c r="X4043">
        <v>306364</v>
      </c>
      <c r="Y4043">
        <v>311233</v>
      </c>
      <c r="Z4043">
        <v>316722</v>
      </c>
      <c r="AA4043">
        <v>322556</v>
      </c>
      <c r="AB4043">
        <v>328669</v>
      </c>
      <c r="AC4043">
        <v>334838</v>
      </c>
      <c r="AD4043">
        <v>340850</v>
      </c>
      <c r="AE4043" s="22"/>
    </row>
    <row r="4044" spans="1:31" x14ac:dyDescent="0.2">
      <c r="A4044" s="25" t="s">
        <v>82</v>
      </c>
      <c r="B4044" s="11" t="s">
        <v>82</v>
      </c>
      <c r="C4044" s="12">
        <v>887</v>
      </c>
      <c r="D4044" s="11" t="s">
        <v>82</v>
      </c>
      <c r="E4044" s="11" t="s">
        <v>479</v>
      </c>
      <c r="F4044" s="11" t="s">
        <v>312</v>
      </c>
      <c r="G4044" s="12" t="s">
        <v>338</v>
      </c>
      <c r="H4044">
        <v>197643</v>
      </c>
      <c r="I4044">
        <v>207668</v>
      </c>
      <c r="J4044">
        <v>217463</v>
      </c>
      <c r="K4044">
        <v>226738</v>
      </c>
      <c r="L4044">
        <v>236409</v>
      </c>
      <c r="M4044">
        <v>246783</v>
      </c>
      <c r="N4044">
        <v>257278.00000000003</v>
      </c>
      <c r="O4044">
        <v>267372</v>
      </c>
      <c r="P4044">
        <v>277430</v>
      </c>
      <c r="Q4044">
        <v>284363</v>
      </c>
      <c r="R4044">
        <v>286564</v>
      </c>
      <c r="S4044">
        <v>285699</v>
      </c>
      <c r="T4044">
        <v>284985</v>
      </c>
      <c r="U4044">
        <v>284015</v>
      </c>
      <c r="V4044">
        <v>284537</v>
      </c>
      <c r="W4044">
        <v>287931</v>
      </c>
      <c r="X4044">
        <v>293255</v>
      </c>
      <c r="Y4044">
        <v>298165</v>
      </c>
      <c r="Z4044">
        <v>303163</v>
      </c>
      <c r="AA4044">
        <v>308507</v>
      </c>
      <c r="AB4044">
        <v>314094</v>
      </c>
      <c r="AC4044">
        <v>319884</v>
      </c>
      <c r="AD4044">
        <v>325766</v>
      </c>
      <c r="AE4044" s="21"/>
    </row>
    <row r="4045" spans="1:31" x14ac:dyDescent="0.2">
      <c r="A4045" s="27" t="s">
        <v>82</v>
      </c>
      <c r="B4045" s="13" t="s">
        <v>82</v>
      </c>
      <c r="C4045" s="14">
        <v>887</v>
      </c>
      <c r="D4045" s="13" t="s">
        <v>82</v>
      </c>
      <c r="E4045" s="13" t="s">
        <v>486</v>
      </c>
      <c r="F4045" s="13" t="s">
        <v>313</v>
      </c>
      <c r="G4045" s="14" t="s">
        <v>338</v>
      </c>
      <c r="H4045">
        <v>200549</v>
      </c>
      <c r="I4045">
        <v>211445</v>
      </c>
      <c r="J4045">
        <v>221975</v>
      </c>
      <c r="K4045">
        <v>231981</v>
      </c>
      <c r="L4045">
        <v>242304</v>
      </c>
      <c r="M4045">
        <v>253141</v>
      </c>
      <c r="N4045">
        <v>263970</v>
      </c>
      <c r="O4045">
        <v>274461</v>
      </c>
      <c r="P4045">
        <v>284925</v>
      </c>
      <c r="Q4045">
        <v>292053</v>
      </c>
      <c r="R4045">
        <v>294181</v>
      </c>
      <c r="S4045">
        <v>293063</v>
      </c>
      <c r="T4045">
        <v>292072</v>
      </c>
      <c r="U4045">
        <v>290905</v>
      </c>
      <c r="V4045">
        <v>291274</v>
      </c>
      <c r="W4045">
        <v>294641</v>
      </c>
      <c r="X4045">
        <v>300012</v>
      </c>
      <c r="Y4045">
        <v>304909</v>
      </c>
      <c r="Z4045">
        <v>309993</v>
      </c>
      <c r="AA4045">
        <v>315477</v>
      </c>
      <c r="AB4045">
        <v>321290</v>
      </c>
      <c r="AC4045">
        <v>327346</v>
      </c>
      <c r="AD4045">
        <v>333442</v>
      </c>
      <c r="AE4045" s="22"/>
    </row>
    <row r="4046" spans="1:31" x14ac:dyDescent="0.2">
      <c r="A4046" s="25" t="s">
        <v>82</v>
      </c>
      <c r="B4046" s="11" t="s">
        <v>82</v>
      </c>
      <c r="C4046" s="12">
        <v>887</v>
      </c>
      <c r="D4046" s="11" t="s">
        <v>82</v>
      </c>
      <c r="E4046" s="11" t="s">
        <v>458</v>
      </c>
      <c r="F4046" s="11" t="s">
        <v>312</v>
      </c>
      <c r="G4046" s="12" t="s">
        <v>457</v>
      </c>
      <c r="H4046" s="205">
        <v>1352623</v>
      </c>
      <c r="I4046" s="205">
        <v>1394397</v>
      </c>
      <c r="J4046" s="205">
        <v>1424459</v>
      </c>
      <c r="K4046" s="205">
        <v>1443511.0000000002</v>
      </c>
      <c r="L4046" s="205">
        <v>1451306.9999999998</v>
      </c>
      <c r="M4046">
        <v>1452621.9999999998</v>
      </c>
      <c r="N4046">
        <v>1455423.0000000002</v>
      </c>
      <c r="O4046">
        <v>1464713</v>
      </c>
      <c r="P4046">
        <v>1477405.0000000002</v>
      </c>
      <c r="Q4046">
        <v>1496745</v>
      </c>
      <c r="R4046">
        <v>1521179</v>
      </c>
      <c r="S4046">
        <v>1547559</v>
      </c>
      <c r="T4046">
        <v>1574072</v>
      </c>
      <c r="U4046">
        <v>1601762</v>
      </c>
      <c r="V4046">
        <v>1629782</v>
      </c>
      <c r="W4046">
        <v>1658777</v>
      </c>
      <c r="X4046">
        <v>1689805</v>
      </c>
      <c r="Y4046">
        <v>1723195.0000000002</v>
      </c>
      <c r="Z4046">
        <v>1757622</v>
      </c>
      <c r="AA4046">
        <v>1793969</v>
      </c>
      <c r="AB4046">
        <v>1830283.9999999998</v>
      </c>
      <c r="AC4046">
        <v>1863476.9999999998</v>
      </c>
      <c r="AD4046">
        <v>1891630</v>
      </c>
      <c r="AE4046" s="21" t="s">
        <v>1</v>
      </c>
    </row>
    <row r="4047" spans="1:31" x14ac:dyDescent="0.2">
      <c r="A4047" s="27" t="s">
        <v>82</v>
      </c>
      <c r="B4047" s="13" t="s">
        <v>82</v>
      </c>
      <c r="C4047" s="14">
        <v>887</v>
      </c>
      <c r="D4047" s="13" t="s">
        <v>82</v>
      </c>
      <c r="E4047" s="13" t="s">
        <v>456</v>
      </c>
      <c r="F4047" s="13" t="s">
        <v>312</v>
      </c>
      <c r="G4047" s="14" t="s">
        <v>455</v>
      </c>
      <c r="H4047" s="205">
        <v>1090396</v>
      </c>
      <c r="I4047" s="205">
        <v>1140264.9999999998</v>
      </c>
      <c r="J4047" s="205">
        <v>1190559</v>
      </c>
      <c r="K4047" s="205">
        <v>1240847</v>
      </c>
      <c r="L4047" s="205">
        <v>1292060</v>
      </c>
      <c r="M4047">
        <v>1340478.9999999998</v>
      </c>
      <c r="N4047">
        <v>1380847</v>
      </c>
      <c r="O4047">
        <v>1410192.0000000002</v>
      </c>
      <c r="P4047">
        <v>1427677.0000000002</v>
      </c>
      <c r="Q4047">
        <v>1434275</v>
      </c>
      <c r="R4047">
        <v>1434528</v>
      </c>
      <c r="S4047">
        <v>1435824.0000000002</v>
      </c>
      <c r="T4047">
        <v>1443110.0000000002</v>
      </c>
      <c r="U4047">
        <v>1457043.0000000002</v>
      </c>
      <c r="V4047">
        <v>1476388.0000000002</v>
      </c>
      <c r="W4047">
        <v>1500081</v>
      </c>
      <c r="X4047">
        <v>1525806</v>
      </c>
      <c r="Y4047">
        <v>1552098</v>
      </c>
      <c r="Z4047">
        <v>1579678.9999999998</v>
      </c>
      <c r="AA4047">
        <v>1608216.0000000002</v>
      </c>
      <c r="AB4047">
        <v>1637914</v>
      </c>
      <c r="AC4047">
        <v>1669275</v>
      </c>
      <c r="AD4047">
        <v>1702485.0000000002</v>
      </c>
      <c r="AE4047" s="22" t="s">
        <v>1</v>
      </c>
    </row>
    <row r="4048" spans="1:31" x14ac:dyDescent="0.2">
      <c r="A4048" s="25" t="s">
        <v>82</v>
      </c>
      <c r="B4048" s="11" t="s">
        <v>82</v>
      </c>
      <c r="C4048" s="12">
        <v>887</v>
      </c>
      <c r="D4048" s="11" t="s">
        <v>82</v>
      </c>
      <c r="E4048" s="11" t="s">
        <v>502</v>
      </c>
      <c r="F4048" s="11" t="s">
        <v>313</v>
      </c>
      <c r="G4048" s="12" t="s">
        <v>457</v>
      </c>
      <c r="H4048" s="205">
        <v>1397493</v>
      </c>
      <c r="I4048" s="205">
        <v>1441604.0000000002</v>
      </c>
      <c r="J4048" s="205">
        <v>1473670.9999999998</v>
      </c>
      <c r="K4048" s="205">
        <v>1493561</v>
      </c>
      <c r="L4048" s="205">
        <v>1501761</v>
      </c>
      <c r="M4048">
        <v>1503331.9999999998</v>
      </c>
      <c r="N4048">
        <v>1506607</v>
      </c>
      <c r="O4048">
        <v>1516746.9999999998</v>
      </c>
      <c r="P4048">
        <v>1528939</v>
      </c>
      <c r="Q4048">
        <v>1548107</v>
      </c>
      <c r="R4048">
        <v>1572820.0000000002</v>
      </c>
      <c r="S4048">
        <v>1599912</v>
      </c>
      <c r="T4048">
        <v>1627521</v>
      </c>
      <c r="U4048">
        <v>1655658.9999999998</v>
      </c>
      <c r="V4048">
        <v>1684418</v>
      </c>
      <c r="W4048">
        <v>1714596</v>
      </c>
      <c r="X4048">
        <v>1747266</v>
      </c>
      <c r="Y4048">
        <v>1782665.0000000002</v>
      </c>
      <c r="Z4048">
        <v>1818246</v>
      </c>
      <c r="AA4048">
        <v>1855960</v>
      </c>
      <c r="AB4048">
        <v>1893885</v>
      </c>
      <c r="AC4048">
        <v>1928785</v>
      </c>
      <c r="AD4048">
        <v>1958590</v>
      </c>
      <c r="AE4048" s="21" t="s">
        <v>1</v>
      </c>
    </row>
    <row r="4049" spans="1:31" x14ac:dyDescent="0.2">
      <c r="A4049" s="27" t="s">
        <v>82</v>
      </c>
      <c r="B4049" s="13" t="s">
        <v>82</v>
      </c>
      <c r="C4049" s="14">
        <v>887</v>
      </c>
      <c r="D4049" s="13" t="s">
        <v>82</v>
      </c>
      <c r="E4049" s="13" t="s">
        <v>503</v>
      </c>
      <c r="F4049" s="13" t="s">
        <v>313</v>
      </c>
      <c r="G4049" s="14" t="s">
        <v>338</v>
      </c>
      <c r="H4049" s="205">
        <v>1115117</v>
      </c>
      <c r="I4049" s="205">
        <v>1168647</v>
      </c>
      <c r="J4049" s="205">
        <v>1222152.9999999998</v>
      </c>
      <c r="K4049" s="205">
        <v>1275196</v>
      </c>
      <c r="L4049" s="205">
        <v>1328879.0000000002</v>
      </c>
      <c r="M4049">
        <v>1379383.0000000002</v>
      </c>
      <c r="N4049">
        <v>1421430</v>
      </c>
      <c r="O4049">
        <v>1452104</v>
      </c>
      <c r="P4049">
        <v>1469934</v>
      </c>
      <c r="Q4049">
        <v>1476071</v>
      </c>
      <c r="R4049">
        <v>1475333</v>
      </c>
      <c r="S4049">
        <v>1475565</v>
      </c>
      <c r="T4049">
        <v>1482136</v>
      </c>
      <c r="U4049">
        <v>1496024</v>
      </c>
      <c r="V4049">
        <v>1515411.9999999998</v>
      </c>
      <c r="W4049">
        <v>1539231</v>
      </c>
      <c r="X4049">
        <v>1565197</v>
      </c>
      <c r="Y4049">
        <v>1591989.9999999998</v>
      </c>
      <c r="Z4049">
        <v>1620754</v>
      </c>
      <c r="AA4049">
        <v>1650576</v>
      </c>
      <c r="AB4049">
        <v>1681585.9999999998</v>
      </c>
      <c r="AC4049">
        <v>1714238</v>
      </c>
      <c r="AD4049">
        <v>1748808</v>
      </c>
      <c r="AE4049" s="22" t="s">
        <v>1</v>
      </c>
    </row>
    <row r="4050" spans="1:31" x14ac:dyDescent="0.2">
      <c r="A4050" s="25" t="s">
        <v>82</v>
      </c>
      <c r="B4050" s="11" t="s">
        <v>82</v>
      </c>
      <c r="C4050" s="12">
        <v>887</v>
      </c>
      <c r="D4050" s="11" t="s">
        <v>82</v>
      </c>
      <c r="E4050" s="11" t="s">
        <v>504</v>
      </c>
      <c r="F4050" s="11"/>
      <c r="G4050" s="12"/>
      <c r="H4050" s="205">
        <v>0</v>
      </c>
      <c r="I4050" s="205">
        <v>0</v>
      </c>
      <c r="J4050" s="205">
        <v>0</v>
      </c>
      <c r="K4050" s="205">
        <v>0</v>
      </c>
      <c r="L4050" s="205">
        <v>0</v>
      </c>
      <c r="M4050">
        <v>0</v>
      </c>
      <c r="N4050">
        <v>0</v>
      </c>
      <c r="O4050">
        <v>0</v>
      </c>
      <c r="P4050">
        <v>0</v>
      </c>
      <c r="Q4050">
        <v>0</v>
      </c>
      <c r="R4050">
        <v>0</v>
      </c>
      <c r="S4050">
        <v>0</v>
      </c>
      <c r="T4050">
        <v>0</v>
      </c>
      <c r="U4050">
        <v>0</v>
      </c>
      <c r="V4050">
        <v>0</v>
      </c>
      <c r="W4050">
        <v>0</v>
      </c>
      <c r="X4050">
        <v>0</v>
      </c>
      <c r="Y4050">
        <v>0</v>
      </c>
      <c r="Z4050">
        <v>0</v>
      </c>
      <c r="AA4050">
        <v>0</v>
      </c>
      <c r="AB4050">
        <v>0</v>
      </c>
      <c r="AC4050">
        <v>0</v>
      </c>
      <c r="AD4050">
        <v>0</v>
      </c>
      <c r="AE4050" s="21" t="s">
        <v>1</v>
      </c>
    </row>
    <row r="4051" spans="1:31" x14ac:dyDescent="0.2">
      <c r="A4051" s="27" t="s">
        <v>82</v>
      </c>
      <c r="B4051" s="13" t="s">
        <v>82</v>
      </c>
      <c r="C4051" s="14">
        <v>887</v>
      </c>
      <c r="D4051" s="13" t="s">
        <v>82</v>
      </c>
      <c r="E4051" s="13" t="s">
        <v>505</v>
      </c>
      <c r="F4051" s="13"/>
      <c r="G4051" s="14"/>
      <c r="H4051" s="205">
        <v>21892149</v>
      </c>
      <c r="I4051" s="205">
        <v>22516464</v>
      </c>
      <c r="J4051" s="205">
        <v>23154854</v>
      </c>
      <c r="K4051" s="205">
        <v>23807586</v>
      </c>
      <c r="L4051" s="205">
        <v>24473176</v>
      </c>
      <c r="M4051">
        <v>25147112</v>
      </c>
      <c r="N4051">
        <v>25823488</v>
      </c>
      <c r="O4051">
        <v>26497881</v>
      </c>
      <c r="P4051">
        <v>27168210</v>
      </c>
      <c r="Q4051">
        <v>27834811</v>
      </c>
      <c r="R4051">
        <v>28498683</v>
      </c>
      <c r="S4051">
        <v>29161922</v>
      </c>
      <c r="T4051">
        <v>29825968</v>
      </c>
      <c r="U4051">
        <v>30490639</v>
      </c>
      <c r="V4051">
        <v>31154866</v>
      </c>
      <c r="W4051">
        <v>31818240</v>
      </c>
      <c r="X4051">
        <v>32480196</v>
      </c>
      <c r="Y4051">
        <v>33140299</v>
      </c>
      <c r="Z4051">
        <v>33798203</v>
      </c>
      <c r="AA4051">
        <v>34453807</v>
      </c>
      <c r="AB4051">
        <v>35107076</v>
      </c>
      <c r="AC4051">
        <v>35758125</v>
      </c>
      <c r="AD4051">
        <v>36406895</v>
      </c>
      <c r="AE4051" s="22" t="s">
        <v>1</v>
      </c>
    </row>
    <row r="4052" spans="1:31" x14ac:dyDescent="0.2">
      <c r="A4052" s="25" t="s">
        <v>83</v>
      </c>
      <c r="B4052" s="11" t="s">
        <v>83</v>
      </c>
      <c r="C4052" s="12">
        <v>894</v>
      </c>
      <c r="D4052" s="11" t="s">
        <v>83</v>
      </c>
      <c r="E4052" s="11" t="s">
        <v>440</v>
      </c>
      <c r="F4052" s="11" t="s">
        <v>312</v>
      </c>
      <c r="G4052" s="12" t="s">
        <v>319</v>
      </c>
      <c r="H4052" s="205">
        <v>231953</v>
      </c>
      <c r="I4052" s="205">
        <v>234906</v>
      </c>
      <c r="J4052" s="205">
        <v>240890</v>
      </c>
      <c r="K4052" s="205">
        <v>245447</v>
      </c>
      <c r="L4052" s="205">
        <v>249823</v>
      </c>
      <c r="M4052">
        <v>254336</v>
      </c>
      <c r="N4052">
        <v>260808</v>
      </c>
      <c r="O4052">
        <v>265657</v>
      </c>
      <c r="P4052">
        <v>271338</v>
      </c>
      <c r="Q4052">
        <v>276900</v>
      </c>
      <c r="R4052">
        <v>281916</v>
      </c>
      <c r="S4052">
        <v>283492</v>
      </c>
      <c r="T4052">
        <v>288050</v>
      </c>
      <c r="U4052">
        <v>291247</v>
      </c>
      <c r="V4052">
        <v>294488</v>
      </c>
      <c r="W4052">
        <v>298685</v>
      </c>
      <c r="X4052">
        <v>308146</v>
      </c>
      <c r="Y4052">
        <v>314653</v>
      </c>
      <c r="Z4052">
        <v>324197</v>
      </c>
      <c r="AA4052">
        <v>334210</v>
      </c>
      <c r="AB4052">
        <v>343613</v>
      </c>
      <c r="AC4052">
        <v>347001</v>
      </c>
      <c r="AD4052">
        <v>354902</v>
      </c>
      <c r="AE4052" s="21" t="s">
        <v>1</v>
      </c>
    </row>
    <row r="4053" spans="1:31" x14ac:dyDescent="0.2">
      <c r="A4053" s="27" t="s">
        <v>83</v>
      </c>
      <c r="B4053" s="13" t="s">
        <v>83</v>
      </c>
      <c r="C4053" s="14">
        <v>894</v>
      </c>
      <c r="D4053" s="13" t="s">
        <v>83</v>
      </c>
      <c r="E4053" s="13" t="s">
        <v>487</v>
      </c>
      <c r="F4053" s="13" t="s">
        <v>313</v>
      </c>
      <c r="G4053" s="14" t="s">
        <v>319</v>
      </c>
      <c r="H4053" s="205">
        <v>235847</v>
      </c>
      <c r="I4053" s="205">
        <v>238962</v>
      </c>
      <c r="J4053" s="205">
        <v>245362</v>
      </c>
      <c r="K4053" s="205">
        <v>250207</v>
      </c>
      <c r="L4053" s="205">
        <v>254908</v>
      </c>
      <c r="M4053">
        <v>259716.99999999997</v>
      </c>
      <c r="N4053">
        <v>266220</v>
      </c>
      <c r="O4053">
        <v>271249</v>
      </c>
      <c r="P4053">
        <v>277068</v>
      </c>
      <c r="Q4053">
        <v>282688</v>
      </c>
      <c r="R4053">
        <v>287734</v>
      </c>
      <c r="S4053">
        <v>289501</v>
      </c>
      <c r="T4053">
        <v>294135</v>
      </c>
      <c r="U4053">
        <v>297528</v>
      </c>
      <c r="V4053">
        <v>300952</v>
      </c>
      <c r="W4053">
        <v>305300</v>
      </c>
      <c r="X4053">
        <v>314759</v>
      </c>
      <c r="Y4053">
        <v>321398</v>
      </c>
      <c r="Z4053">
        <v>331080</v>
      </c>
      <c r="AA4053">
        <v>341225</v>
      </c>
      <c r="AB4053">
        <v>350744</v>
      </c>
      <c r="AC4053">
        <v>354179</v>
      </c>
      <c r="AD4053">
        <v>362176</v>
      </c>
      <c r="AE4053" s="22" t="s">
        <v>1</v>
      </c>
    </row>
    <row r="4054" spans="1:31" x14ac:dyDescent="0.2">
      <c r="A4054" s="25" t="s">
        <v>83</v>
      </c>
      <c r="B4054" s="11" t="s">
        <v>83</v>
      </c>
      <c r="C4054" s="12">
        <v>894</v>
      </c>
      <c r="D4054" s="11" t="s">
        <v>83</v>
      </c>
      <c r="E4054" s="11" t="s">
        <v>441</v>
      </c>
      <c r="F4054" s="11" t="s">
        <v>312</v>
      </c>
      <c r="G4054" s="12" t="s">
        <v>355</v>
      </c>
      <c r="H4054" s="205">
        <v>223965</v>
      </c>
      <c r="I4054" s="205">
        <v>230065</v>
      </c>
      <c r="J4054" s="205">
        <v>234778</v>
      </c>
      <c r="K4054" s="205">
        <v>239782</v>
      </c>
      <c r="L4054" s="205">
        <v>244458</v>
      </c>
      <c r="M4054">
        <v>249045</v>
      </c>
      <c r="N4054">
        <v>253915</v>
      </c>
      <c r="O4054">
        <v>259519</v>
      </c>
      <c r="P4054">
        <v>265148</v>
      </c>
      <c r="Q4054">
        <v>270823</v>
      </c>
      <c r="R4054">
        <v>276176</v>
      </c>
      <c r="S4054">
        <v>280702</v>
      </c>
      <c r="T4054">
        <v>283894</v>
      </c>
      <c r="U4054">
        <v>287341</v>
      </c>
      <c r="V4054">
        <v>290424</v>
      </c>
      <c r="W4054">
        <v>293907</v>
      </c>
      <c r="X4054">
        <v>298802</v>
      </c>
      <c r="Y4054">
        <v>306197</v>
      </c>
      <c r="Z4054">
        <v>314647</v>
      </c>
      <c r="AA4054">
        <v>324013</v>
      </c>
      <c r="AB4054">
        <v>333406</v>
      </c>
      <c r="AC4054">
        <v>341635</v>
      </c>
      <c r="AD4054">
        <v>347354</v>
      </c>
      <c r="AE4054" s="21" t="s">
        <v>1</v>
      </c>
    </row>
    <row r="4055" spans="1:31" x14ac:dyDescent="0.2">
      <c r="A4055" s="27" t="s">
        <v>83</v>
      </c>
      <c r="B4055" s="13" t="s">
        <v>83</v>
      </c>
      <c r="C4055" s="14">
        <v>894</v>
      </c>
      <c r="D4055" s="13" t="s">
        <v>83</v>
      </c>
      <c r="E4055" s="13" t="s">
        <v>488</v>
      </c>
      <c r="F4055" s="13" t="s">
        <v>313</v>
      </c>
      <c r="G4055" s="14" t="s">
        <v>355</v>
      </c>
      <c r="H4055" s="205">
        <v>227203</v>
      </c>
      <c r="I4055" s="205">
        <v>233610</v>
      </c>
      <c r="J4055" s="205">
        <v>238653</v>
      </c>
      <c r="K4055" s="205">
        <v>243974</v>
      </c>
      <c r="L4055" s="205">
        <v>249014</v>
      </c>
      <c r="M4055">
        <v>253949</v>
      </c>
      <c r="N4055">
        <v>259077.99999999997</v>
      </c>
      <c r="O4055">
        <v>264790</v>
      </c>
      <c r="P4055">
        <v>270609</v>
      </c>
      <c r="Q4055">
        <v>276376</v>
      </c>
      <c r="R4055">
        <v>281768</v>
      </c>
      <c r="S4055">
        <v>286341</v>
      </c>
      <c r="T4055">
        <v>289654</v>
      </c>
      <c r="U4055">
        <v>293278</v>
      </c>
      <c r="V4055">
        <v>296532</v>
      </c>
      <c r="W4055">
        <v>300165</v>
      </c>
      <c r="X4055">
        <v>305173</v>
      </c>
      <c r="Y4055">
        <v>312622</v>
      </c>
      <c r="Z4055">
        <v>321203</v>
      </c>
      <c r="AA4055">
        <v>330695</v>
      </c>
      <c r="AB4055">
        <v>340197</v>
      </c>
      <c r="AC4055">
        <v>348508</v>
      </c>
      <c r="AD4055">
        <v>354274</v>
      </c>
      <c r="AE4055" s="22" t="s">
        <v>1</v>
      </c>
    </row>
    <row r="4056" spans="1:31" x14ac:dyDescent="0.2">
      <c r="A4056" s="25" t="s">
        <v>83</v>
      </c>
      <c r="B4056" s="11" t="s">
        <v>83</v>
      </c>
      <c r="C4056" s="12">
        <v>894</v>
      </c>
      <c r="D4056" s="11" t="s">
        <v>83</v>
      </c>
      <c r="E4056" s="11" t="s">
        <v>442</v>
      </c>
      <c r="F4056" s="11" t="s">
        <v>312</v>
      </c>
      <c r="G4056" s="12" t="s">
        <v>317</v>
      </c>
      <c r="H4056" s="205">
        <v>216097</v>
      </c>
      <c r="I4056" s="205">
        <v>222699</v>
      </c>
      <c r="J4056" s="205">
        <v>228311</v>
      </c>
      <c r="K4056" s="205">
        <v>233773</v>
      </c>
      <c r="L4056" s="205">
        <v>238810</v>
      </c>
      <c r="M4056">
        <v>243583</v>
      </c>
      <c r="N4056">
        <v>248389</v>
      </c>
      <c r="O4056">
        <v>253596</v>
      </c>
      <c r="P4056">
        <v>259136.00000000003</v>
      </c>
      <c r="Q4056">
        <v>264849</v>
      </c>
      <c r="R4056">
        <v>270426</v>
      </c>
      <c r="S4056">
        <v>275422</v>
      </c>
      <c r="T4056">
        <v>279389</v>
      </c>
      <c r="U4056">
        <v>283224</v>
      </c>
      <c r="V4056">
        <v>286385</v>
      </c>
      <c r="W4056">
        <v>289486</v>
      </c>
      <c r="X4056">
        <v>293394</v>
      </c>
      <c r="Y4056">
        <v>299050</v>
      </c>
      <c r="Z4056">
        <v>306344</v>
      </c>
      <c r="AA4056">
        <v>314875</v>
      </c>
      <c r="AB4056">
        <v>323946</v>
      </c>
      <c r="AC4056">
        <v>332558</v>
      </c>
      <c r="AD4056">
        <v>339554</v>
      </c>
      <c r="AE4056" s="21" t="s">
        <v>1</v>
      </c>
    </row>
    <row r="4057" spans="1:31" x14ac:dyDescent="0.2">
      <c r="A4057" s="27" t="s">
        <v>83</v>
      </c>
      <c r="B4057" s="13" t="s">
        <v>83</v>
      </c>
      <c r="C4057" s="14">
        <v>894</v>
      </c>
      <c r="D4057" s="13" t="s">
        <v>83</v>
      </c>
      <c r="E4057" s="13" t="s">
        <v>489</v>
      </c>
      <c r="F4057" s="13" t="s">
        <v>313</v>
      </c>
      <c r="G4057" s="14" t="s">
        <v>317</v>
      </c>
      <c r="H4057" s="205">
        <v>218690</v>
      </c>
      <c r="I4057" s="205">
        <v>225620</v>
      </c>
      <c r="J4057" s="205">
        <v>231588</v>
      </c>
      <c r="K4057" s="205">
        <v>237388</v>
      </c>
      <c r="L4057" s="205">
        <v>242820</v>
      </c>
      <c r="M4057">
        <v>247986</v>
      </c>
      <c r="N4057">
        <v>253109</v>
      </c>
      <c r="O4057">
        <v>258500</v>
      </c>
      <c r="P4057">
        <v>264285</v>
      </c>
      <c r="Q4057">
        <v>270135</v>
      </c>
      <c r="R4057">
        <v>275775</v>
      </c>
      <c r="S4057">
        <v>280812</v>
      </c>
      <c r="T4057">
        <v>284855</v>
      </c>
      <c r="U4057">
        <v>288851</v>
      </c>
      <c r="V4057">
        <v>292171</v>
      </c>
      <c r="W4057">
        <v>295420</v>
      </c>
      <c r="X4057">
        <v>299448</v>
      </c>
      <c r="Y4057">
        <v>305180</v>
      </c>
      <c r="Z4057">
        <v>312600</v>
      </c>
      <c r="AA4057">
        <v>321254</v>
      </c>
      <c r="AB4057">
        <v>330431</v>
      </c>
      <c r="AC4057">
        <v>339121</v>
      </c>
      <c r="AD4057">
        <v>346160</v>
      </c>
      <c r="AE4057" s="22" t="s">
        <v>1</v>
      </c>
    </row>
    <row r="4058" spans="1:31" x14ac:dyDescent="0.2">
      <c r="A4058" s="25" t="s">
        <v>83</v>
      </c>
      <c r="B4058" s="11" t="s">
        <v>83</v>
      </c>
      <c r="C4058" s="12">
        <v>894</v>
      </c>
      <c r="D4058" s="11" t="s">
        <v>83</v>
      </c>
      <c r="E4058" s="11" t="s">
        <v>443</v>
      </c>
      <c r="F4058" s="11" t="s">
        <v>312</v>
      </c>
      <c r="G4058" s="12" t="s">
        <v>356</v>
      </c>
      <c r="H4058" s="205">
        <v>208382</v>
      </c>
      <c r="I4058" s="205">
        <v>215292</v>
      </c>
      <c r="J4058" s="205">
        <v>221566</v>
      </c>
      <c r="K4058" s="205">
        <v>227496</v>
      </c>
      <c r="L4058" s="205">
        <v>232899</v>
      </c>
      <c r="M4058">
        <v>237948</v>
      </c>
      <c r="N4058">
        <v>242829</v>
      </c>
      <c r="O4058">
        <v>247832</v>
      </c>
      <c r="P4058">
        <v>253248</v>
      </c>
      <c r="Q4058">
        <v>258959</v>
      </c>
      <c r="R4058">
        <v>264665</v>
      </c>
      <c r="S4058">
        <v>270000</v>
      </c>
      <c r="T4058">
        <v>274571</v>
      </c>
      <c r="U4058">
        <v>278936</v>
      </c>
      <c r="V4058">
        <v>282310</v>
      </c>
      <c r="W4058">
        <v>285314</v>
      </c>
      <c r="X4058">
        <v>288615</v>
      </c>
      <c r="Y4058">
        <v>293009</v>
      </c>
      <c r="Z4058">
        <v>299086</v>
      </c>
      <c r="AA4058">
        <v>306719</v>
      </c>
      <c r="AB4058">
        <v>315218</v>
      </c>
      <c r="AC4058">
        <v>323838</v>
      </c>
      <c r="AD4058">
        <v>331610</v>
      </c>
      <c r="AE4058" s="21" t="s">
        <v>1</v>
      </c>
    </row>
    <row r="4059" spans="1:31" x14ac:dyDescent="0.2">
      <c r="A4059" s="27" t="s">
        <v>83</v>
      </c>
      <c r="B4059" s="13" t="s">
        <v>83</v>
      </c>
      <c r="C4059" s="14">
        <v>894</v>
      </c>
      <c r="D4059" s="13" t="s">
        <v>83</v>
      </c>
      <c r="E4059" s="13" t="s">
        <v>490</v>
      </c>
      <c r="F4059" s="13" t="s">
        <v>313</v>
      </c>
      <c r="G4059" s="14" t="s">
        <v>356</v>
      </c>
      <c r="H4059" s="205">
        <v>210343</v>
      </c>
      <c r="I4059" s="205">
        <v>217594</v>
      </c>
      <c r="J4059" s="205">
        <v>224245</v>
      </c>
      <c r="K4059" s="205">
        <v>230529</v>
      </c>
      <c r="L4059" s="205">
        <v>236351</v>
      </c>
      <c r="M4059">
        <v>241828</v>
      </c>
      <c r="N4059">
        <v>247074</v>
      </c>
      <c r="O4059">
        <v>252328</v>
      </c>
      <c r="P4059">
        <v>258048.99999999997</v>
      </c>
      <c r="Q4059">
        <v>263944</v>
      </c>
      <c r="R4059">
        <v>269750</v>
      </c>
      <c r="S4059">
        <v>275138</v>
      </c>
      <c r="T4059">
        <v>279765</v>
      </c>
      <c r="U4059">
        <v>284278</v>
      </c>
      <c r="V4059">
        <v>287802</v>
      </c>
      <c r="W4059">
        <v>290950</v>
      </c>
      <c r="X4059">
        <v>294377</v>
      </c>
      <c r="Y4059">
        <v>298863</v>
      </c>
      <c r="Z4059">
        <v>305065</v>
      </c>
      <c r="AA4059">
        <v>312818</v>
      </c>
      <c r="AB4059">
        <v>321423</v>
      </c>
      <c r="AC4059">
        <v>330121</v>
      </c>
      <c r="AD4059">
        <v>337936</v>
      </c>
      <c r="AE4059" s="22" t="s">
        <v>1</v>
      </c>
    </row>
    <row r="4060" spans="1:31" x14ac:dyDescent="0.2">
      <c r="A4060" s="25" t="s">
        <v>83</v>
      </c>
      <c r="B4060" s="11" t="s">
        <v>83</v>
      </c>
      <c r="C4060" s="12">
        <v>894</v>
      </c>
      <c r="D4060" s="11" t="s">
        <v>83</v>
      </c>
      <c r="E4060" s="11" t="s">
        <v>444</v>
      </c>
      <c r="F4060" s="11" t="s">
        <v>312</v>
      </c>
      <c r="G4060" s="12" t="s">
        <v>327</v>
      </c>
      <c r="H4060" s="205">
        <v>200854</v>
      </c>
      <c r="I4060" s="205">
        <v>207896</v>
      </c>
      <c r="J4060" s="205">
        <v>214615</v>
      </c>
      <c r="K4060" s="205">
        <v>221030</v>
      </c>
      <c r="L4060" s="205">
        <v>226808</v>
      </c>
      <c r="M4060">
        <v>232134</v>
      </c>
      <c r="N4060">
        <v>237204</v>
      </c>
      <c r="O4060">
        <v>242171</v>
      </c>
      <c r="P4060">
        <v>247431</v>
      </c>
      <c r="Q4060">
        <v>253101</v>
      </c>
      <c r="R4060">
        <v>258894</v>
      </c>
      <c r="S4060">
        <v>264454</v>
      </c>
      <c r="T4060">
        <v>269478</v>
      </c>
      <c r="U4060">
        <v>274517</v>
      </c>
      <c r="V4060">
        <v>278243</v>
      </c>
      <c r="W4060">
        <v>281283</v>
      </c>
      <c r="X4060">
        <v>284309</v>
      </c>
      <c r="Y4060">
        <v>287870</v>
      </c>
      <c r="Z4060">
        <v>292672</v>
      </c>
      <c r="AA4060">
        <v>299345</v>
      </c>
      <c r="AB4060">
        <v>307206</v>
      </c>
      <c r="AC4060">
        <v>315521</v>
      </c>
      <c r="AD4060">
        <v>323631</v>
      </c>
      <c r="AE4060" s="21" t="s">
        <v>1</v>
      </c>
    </row>
    <row r="4061" spans="1:31" x14ac:dyDescent="0.2">
      <c r="A4061" s="27" t="s">
        <v>83</v>
      </c>
      <c r="B4061" s="13" t="s">
        <v>83</v>
      </c>
      <c r="C4061" s="14">
        <v>894</v>
      </c>
      <c r="D4061" s="13" t="s">
        <v>83</v>
      </c>
      <c r="E4061" s="13" t="s">
        <v>491</v>
      </c>
      <c r="F4061" s="13" t="s">
        <v>313</v>
      </c>
      <c r="G4061" s="14" t="s">
        <v>327</v>
      </c>
      <c r="H4061" s="205">
        <v>202198</v>
      </c>
      <c r="I4061" s="205">
        <v>209590</v>
      </c>
      <c r="J4061" s="205">
        <v>216702</v>
      </c>
      <c r="K4061" s="205">
        <v>223478</v>
      </c>
      <c r="L4061" s="205">
        <v>229691</v>
      </c>
      <c r="M4061">
        <v>235472</v>
      </c>
      <c r="N4061">
        <v>240947</v>
      </c>
      <c r="O4061">
        <v>246220</v>
      </c>
      <c r="P4061">
        <v>251850</v>
      </c>
      <c r="Q4061">
        <v>257757</v>
      </c>
      <c r="R4061">
        <v>263689</v>
      </c>
      <c r="S4061">
        <v>269330</v>
      </c>
      <c r="T4061">
        <v>274412</v>
      </c>
      <c r="U4061">
        <v>279588</v>
      </c>
      <c r="V4061">
        <v>283458</v>
      </c>
      <c r="W4061">
        <v>286640</v>
      </c>
      <c r="X4061">
        <v>289797</v>
      </c>
      <c r="Y4061">
        <v>293464</v>
      </c>
      <c r="Z4061">
        <v>298391</v>
      </c>
      <c r="AA4061">
        <v>305184</v>
      </c>
      <c r="AB4061">
        <v>313152</v>
      </c>
      <c r="AC4061">
        <v>321547</v>
      </c>
      <c r="AD4061">
        <v>329704</v>
      </c>
      <c r="AE4061" s="22" t="s">
        <v>1</v>
      </c>
    </row>
    <row r="4062" spans="1:31" x14ac:dyDescent="0.2">
      <c r="A4062" s="25" t="s">
        <v>83</v>
      </c>
      <c r="B4062" s="11" t="s">
        <v>83</v>
      </c>
      <c r="C4062" s="12">
        <v>894</v>
      </c>
      <c r="D4062" s="11" t="s">
        <v>83</v>
      </c>
      <c r="E4062" s="11" t="s">
        <v>445</v>
      </c>
      <c r="F4062" s="11" t="s">
        <v>312</v>
      </c>
      <c r="G4062" s="12" t="s">
        <v>320</v>
      </c>
      <c r="H4062" s="205">
        <v>193500</v>
      </c>
      <c r="I4062" s="205">
        <v>200566</v>
      </c>
      <c r="J4062" s="205">
        <v>207535</v>
      </c>
      <c r="K4062" s="205">
        <v>214275</v>
      </c>
      <c r="L4062" s="205">
        <v>220618</v>
      </c>
      <c r="M4062">
        <v>226226</v>
      </c>
      <c r="N4062">
        <v>231484</v>
      </c>
      <c r="O4062">
        <v>236554</v>
      </c>
      <c r="P4062">
        <v>241726</v>
      </c>
      <c r="Q4062">
        <v>247226</v>
      </c>
      <c r="R4062">
        <v>253065</v>
      </c>
      <c r="S4062">
        <v>258802.00000000003</v>
      </c>
      <c r="T4062">
        <v>264149</v>
      </c>
      <c r="U4062">
        <v>269702</v>
      </c>
      <c r="V4062">
        <v>274227</v>
      </c>
      <c r="W4062">
        <v>277439</v>
      </c>
      <c r="X4062">
        <v>280321</v>
      </c>
      <c r="Y4062">
        <v>283429</v>
      </c>
      <c r="Z4062">
        <v>287262</v>
      </c>
      <c r="AA4062">
        <v>292553</v>
      </c>
      <c r="AB4062">
        <v>299713</v>
      </c>
      <c r="AC4062">
        <v>307654</v>
      </c>
      <c r="AD4062">
        <v>315728</v>
      </c>
      <c r="AE4062" s="21" t="s">
        <v>1</v>
      </c>
    </row>
    <row r="4063" spans="1:31" x14ac:dyDescent="0.2">
      <c r="A4063" s="27" t="s">
        <v>83</v>
      </c>
      <c r="B4063" s="13" t="s">
        <v>83</v>
      </c>
      <c r="C4063" s="14">
        <v>894</v>
      </c>
      <c r="D4063" s="13" t="s">
        <v>83</v>
      </c>
      <c r="E4063" s="13" t="s">
        <v>492</v>
      </c>
      <c r="F4063" s="13" t="s">
        <v>313</v>
      </c>
      <c r="G4063" s="14" t="s">
        <v>320</v>
      </c>
      <c r="H4063" s="205">
        <v>194246</v>
      </c>
      <c r="I4063" s="205">
        <v>201663</v>
      </c>
      <c r="J4063" s="205">
        <v>209033</v>
      </c>
      <c r="K4063" s="205">
        <v>216138</v>
      </c>
      <c r="L4063" s="205">
        <v>222924</v>
      </c>
      <c r="M4063">
        <v>229006</v>
      </c>
      <c r="N4063">
        <v>234701</v>
      </c>
      <c r="O4063">
        <v>240123</v>
      </c>
      <c r="P4063">
        <v>245715</v>
      </c>
      <c r="Q4063">
        <v>251527</v>
      </c>
      <c r="R4063">
        <v>257548.99999999997</v>
      </c>
      <c r="S4063">
        <v>263400</v>
      </c>
      <c r="T4063">
        <v>268823</v>
      </c>
      <c r="U4063">
        <v>274511</v>
      </c>
      <c r="V4063">
        <v>279172</v>
      </c>
      <c r="W4063">
        <v>282528</v>
      </c>
      <c r="X4063">
        <v>285547</v>
      </c>
      <c r="Y4063">
        <v>288772</v>
      </c>
      <c r="Z4063">
        <v>292730</v>
      </c>
      <c r="AA4063">
        <v>298148</v>
      </c>
      <c r="AB4063">
        <v>305415</v>
      </c>
      <c r="AC4063">
        <v>313441</v>
      </c>
      <c r="AD4063">
        <v>321568</v>
      </c>
      <c r="AE4063" s="22" t="s">
        <v>1</v>
      </c>
    </row>
    <row r="4064" spans="1:31" x14ac:dyDescent="0.2">
      <c r="A4064" s="25" t="s">
        <v>83</v>
      </c>
      <c r="B4064" s="11" t="s">
        <v>83</v>
      </c>
      <c r="C4064" s="12">
        <v>894</v>
      </c>
      <c r="D4064" s="11" t="s">
        <v>83</v>
      </c>
      <c r="E4064" s="11" t="s">
        <v>446</v>
      </c>
      <c r="F4064" s="11" t="s">
        <v>312</v>
      </c>
      <c r="G4064" s="12" t="s">
        <v>326</v>
      </c>
      <c r="H4064" s="205">
        <v>186306</v>
      </c>
      <c r="I4064" s="205">
        <v>193295</v>
      </c>
      <c r="J4064" s="205">
        <v>200399</v>
      </c>
      <c r="K4064" s="205">
        <v>207221</v>
      </c>
      <c r="L4064" s="205">
        <v>214055</v>
      </c>
      <c r="M4064">
        <v>220308</v>
      </c>
      <c r="N4064">
        <v>225756</v>
      </c>
      <c r="O4064">
        <v>230926</v>
      </c>
      <c r="P4064">
        <v>236126</v>
      </c>
      <c r="Q4064">
        <v>241472</v>
      </c>
      <c r="R4064">
        <v>247128</v>
      </c>
      <c r="S4064">
        <v>253001</v>
      </c>
      <c r="T4064">
        <v>258620</v>
      </c>
      <c r="U4064">
        <v>264379</v>
      </c>
      <c r="V4064">
        <v>269694</v>
      </c>
      <c r="W4064">
        <v>273827</v>
      </c>
      <c r="X4064">
        <v>276699</v>
      </c>
      <c r="Y4064">
        <v>279483</v>
      </c>
      <c r="Z4064">
        <v>282836</v>
      </c>
      <c r="AA4064">
        <v>286869</v>
      </c>
      <c r="AB4064">
        <v>292541</v>
      </c>
      <c r="AC4064">
        <v>300042</v>
      </c>
      <c r="AD4064">
        <v>308009</v>
      </c>
      <c r="AE4064" s="21" t="s">
        <v>1</v>
      </c>
    </row>
    <row r="4065" spans="1:31" x14ac:dyDescent="0.2">
      <c r="A4065" s="27" t="s">
        <v>83</v>
      </c>
      <c r="B4065" s="13" t="s">
        <v>83</v>
      </c>
      <c r="C4065" s="14">
        <v>894</v>
      </c>
      <c r="D4065" s="13" t="s">
        <v>83</v>
      </c>
      <c r="E4065" s="13" t="s">
        <v>493</v>
      </c>
      <c r="F4065" s="13" t="s">
        <v>313</v>
      </c>
      <c r="G4065" s="14" t="s">
        <v>326</v>
      </c>
      <c r="H4065" s="205">
        <v>186479</v>
      </c>
      <c r="I4065" s="205">
        <v>193810</v>
      </c>
      <c r="J4065" s="205">
        <v>201318</v>
      </c>
      <c r="K4065" s="205">
        <v>208501</v>
      </c>
      <c r="L4065" s="205">
        <v>215781</v>
      </c>
      <c r="M4065">
        <v>222519</v>
      </c>
      <c r="N4065">
        <v>228428</v>
      </c>
      <c r="O4065">
        <v>233986</v>
      </c>
      <c r="P4065">
        <v>239633</v>
      </c>
      <c r="Q4065">
        <v>245362</v>
      </c>
      <c r="R4065">
        <v>251287</v>
      </c>
      <c r="S4065">
        <v>257308</v>
      </c>
      <c r="T4065">
        <v>263026</v>
      </c>
      <c r="U4065">
        <v>268927</v>
      </c>
      <c r="V4065">
        <v>274376</v>
      </c>
      <c r="W4065">
        <v>278648</v>
      </c>
      <c r="X4065">
        <v>281664</v>
      </c>
      <c r="Y4065">
        <v>284578</v>
      </c>
      <c r="Z4065">
        <v>288054</v>
      </c>
      <c r="AA4065">
        <v>292221</v>
      </c>
      <c r="AB4065">
        <v>298014</v>
      </c>
      <c r="AC4065">
        <v>305604</v>
      </c>
      <c r="AD4065">
        <v>313630</v>
      </c>
      <c r="AE4065" s="22" t="s">
        <v>1</v>
      </c>
    </row>
    <row r="4066" spans="1:31" x14ac:dyDescent="0.2">
      <c r="A4066" s="25" t="s">
        <v>83</v>
      </c>
      <c r="B4066" s="11" t="s">
        <v>83</v>
      </c>
      <c r="C4066" s="12">
        <v>894</v>
      </c>
      <c r="D4066" s="11" t="s">
        <v>83</v>
      </c>
      <c r="E4066" s="11" t="s">
        <v>447</v>
      </c>
      <c r="F4066" s="11" t="s">
        <v>312</v>
      </c>
      <c r="G4066" s="12" t="s">
        <v>318</v>
      </c>
      <c r="H4066" s="205">
        <v>179535</v>
      </c>
      <c r="I4066" s="205">
        <v>186075</v>
      </c>
      <c r="J4066" s="205">
        <v>193207</v>
      </c>
      <c r="K4066" s="205">
        <v>200004</v>
      </c>
      <c r="L4066" s="205">
        <v>207022</v>
      </c>
      <c r="M4066">
        <v>213933</v>
      </c>
      <c r="N4066">
        <v>220108</v>
      </c>
      <c r="O4066">
        <v>225376</v>
      </c>
      <c r="P4066">
        <v>230547</v>
      </c>
      <c r="Q4066">
        <v>235886</v>
      </c>
      <c r="R4066">
        <v>241324</v>
      </c>
      <c r="S4066">
        <v>247004</v>
      </c>
      <c r="T4066">
        <v>252849</v>
      </c>
      <c r="U4066">
        <v>258689.00000000003</v>
      </c>
      <c r="V4066">
        <v>264381</v>
      </c>
      <c r="W4066">
        <v>269577</v>
      </c>
      <c r="X4066">
        <v>273490</v>
      </c>
      <c r="Y4066">
        <v>276080</v>
      </c>
      <c r="Z4066">
        <v>279073</v>
      </c>
      <c r="AA4066">
        <v>282455</v>
      </c>
      <c r="AB4066">
        <v>286580</v>
      </c>
      <c r="AC4066">
        <v>292491</v>
      </c>
      <c r="AD4066">
        <v>300281</v>
      </c>
      <c r="AE4066" s="21" t="s">
        <v>1</v>
      </c>
    </row>
    <row r="4067" spans="1:31" x14ac:dyDescent="0.2">
      <c r="A4067" s="27" t="s">
        <v>83</v>
      </c>
      <c r="B4067" s="13" t="s">
        <v>83</v>
      </c>
      <c r="C4067" s="14">
        <v>894</v>
      </c>
      <c r="D4067" s="13" t="s">
        <v>83</v>
      </c>
      <c r="E4067" s="13" t="s">
        <v>494</v>
      </c>
      <c r="F4067" s="13" t="s">
        <v>313</v>
      </c>
      <c r="G4067" s="14" t="s">
        <v>318</v>
      </c>
      <c r="H4067" s="205">
        <v>179154</v>
      </c>
      <c r="I4067" s="205">
        <v>186030</v>
      </c>
      <c r="J4067" s="205">
        <v>193558</v>
      </c>
      <c r="K4067" s="205">
        <v>200708</v>
      </c>
      <c r="L4067" s="205">
        <v>208169</v>
      </c>
      <c r="M4067">
        <v>215567</v>
      </c>
      <c r="N4067">
        <v>222217</v>
      </c>
      <c r="O4067">
        <v>227903</v>
      </c>
      <c r="P4067">
        <v>233531</v>
      </c>
      <c r="Q4067">
        <v>239292</v>
      </c>
      <c r="R4067">
        <v>245089</v>
      </c>
      <c r="S4067">
        <v>251014</v>
      </c>
      <c r="T4067">
        <v>256983.99999999997</v>
      </c>
      <c r="U4067">
        <v>262967</v>
      </c>
      <c r="V4067">
        <v>268802</v>
      </c>
      <c r="W4067">
        <v>274134</v>
      </c>
      <c r="X4067">
        <v>278188</v>
      </c>
      <c r="Y4067">
        <v>280924</v>
      </c>
      <c r="Z4067">
        <v>284038</v>
      </c>
      <c r="AA4067">
        <v>287557</v>
      </c>
      <c r="AB4067">
        <v>291818</v>
      </c>
      <c r="AC4067">
        <v>297838</v>
      </c>
      <c r="AD4067">
        <v>305695</v>
      </c>
      <c r="AE4067" s="22" t="s">
        <v>1</v>
      </c>
    </row>
    <row r="4068" spans="1:31" x14ac:dyDescent="0.2">
      <c r="A4068" s="25" t="s">
        <v>83</v>
      </c>
      <c r="B4068" s="11" t="s">
        <v>83</v>
      </c>
      <c r="C4068" s="12">
        <v>894</v>
      </c>
      <c r="D4068" s="11" t="s">
        <v>83</v>
      </c>
      <c r="E4068" s="11" t="s">
        <v>448</v>
      </c>
      <c r="F4068" s="11" t="s">
        <v>312</v>
      </c>
      <c r="G4068" s="12" t="s">
        <v>333</v>
      </c>
      <c r="H4068" s="205">
        <v>173309</v>
      </c>
      <c r="I4068" s="205">
        <v>179265</v>
      </c>
      <c r="J4068" s="205">
        <v>185956</v>
      </c>
      <c r="K4068" s="205">
        <v>192772</v>
      </c>
      <c r="L4068" s="205">
        <v>199720</v>
      </c>
      <c r="M4068">
        <v>206920</v>
      </c>
      <c r="N4068">
        <v>213918</v>
      </c>
      <c r="O4068">
        <v>219996</v>
      </c>
      <c r="P4068">
        <v>225000</v>
      </c>
      <c r="Q4068">
        <v>230351</v>
      </c>
      <c r="R4068">
        <v>235748</v>
      </c>
      <c r="S4068">
        <v>241150</v>
      </c>
      <c r="T4068">
        <v>246794</v>
      </c>
      <c r="U4068">
        <v>252846</v>
      </c>
      <c r="V4068">
        <v>258536</v>
      </c>
      <c r="W4068">
        <v>264278</v>
      </c>
      <c r="X4068">
        <v>269522</v>
      </c>
      <c r="Y4068">
        <v>273272</v>
      </c>
      <c r="Z4068">
        <v>275720</v>
      </c>
      <c r="AA4068">
        <v>278871</v>
      </c>
      <c r="AB4068">
        <v>282177</v>
      </c>
      <c r="AC4068">
        <v>286255</v>
      </c>
      <c r="AD4068">
        <v>292353</v>
      </c>
      <c r="AE4068" s="21" t="s">
        <v>1</v>
      </c>
    </row>
    <row r="4069" spans="1:31" x14ac:dyDescent="0.2">
      <c r="A4069" s="27" t="s">
        <v>83</v>
      </c>
      <c r="B4069" s="13" t="s">
        <v>83</v>
      </c>
      <c r="C4069" s="14">
        <v>894</v>
      </c>
      <c r="D4069" s="13" t="s">
        <v>83</v>
      </c>
      <c r="E4069" s="13" t="s">
        <v>495</v>
      </c>
      <c r="F4069" s="13" t="s">
        <v>313</v>
      </c>
      <c r="G4069" s="14" t="s">
        <v>333</v>
      </c>
      <c r="H4069" s="205">
        <v>172396</v>
      </c>
      <c r="I4069" s="205">
        <v>178672</v>
      </c>
      <c r="J4069" s="205">
        <v>185756</v>
      </c>
      <c r="K4069" s="205">
        <v>192909</v>
      </c>
      <c r="L4069" s="205">
        <v>200290</v>
      </c>
      <c r="M4069">
        <v>207975</v>
      </c>
      <c r="N4069">
        <v>215454</v>
      </c>
      <c r="O4069">
        <v>221968</v>
      </c>
      <c r="P4069">
        <v>227440</v>
      </c>
      <c r="Q4069">
        <v>233219</v>
      </c>
      <c r="R4069">
        <v>239028</v>
      </c>
      <c r="S4069">
        <v>244785</v>
      </c>
      <c r="T4069">
        <v>250661</v>
      </c>
      <c r="U4069">
        <v>256846</v>
      </c>
      <c r="V4069">
        <v>262683</v>
      </c>
      <c r="W4069">
        <v>268572</v>
      </c>
      <c r="X4069">
        <v>273956</v>
      </c>
      <c r="Y4069">
        <v>277851</v>
      </c>
      <c r="Z4069">
        <v>280427</v>
      </c>
      <c r="AA4069">
        <v>283715</v>
      </c>
      <c r="AB4069">
        <v>287165</v>
      </c>
      <c r="AC4069">
        <v>291375</v>
      </c>
      <c r="AD4069">
        <v>297566</v>
      </c>
      <c r="AE4069" s="22" t="s">
        <v>1</v>
      </c>
    </row>
    <row r="4070" spans="1:31" x14ac:dyDescent="0.2">
      <c r="A4070" s="25" t="s">
        <v>83</v>
      </c>
      <c r="B4070" s="11" t="s">
        <v>83</v>
      </c>
      <c r="C4070" s="12">
        <v>894</v>
      </c>
      <c r="D4070" s="11" t="s">
        <v>83</v>
      </c>
      <c r="E4070" s="11" t="s">
        <v>449</v>
      </c>
      <c r="F4070" s="11" t="s">
        <v>312</v>
      </c>
      <c r="G4070" s="12" t="s">
        <v>340</v>
      </c>
      <c r="H4070" s="205">
        <v>167526</v>
      </c>
      <c r="I4070" s="205">
        <v>173039</v>
      </c>
      <c r="J4070" s="205">
        <v>179103</v>
      </c>
      <c r="K4070" s="205">
        <v>185496</v>
      </c>
      <c r="L4070" s="205">
        <v>192445</v>
      </c>
      <c r="M4070">
        <v>199529</v>
      </c>
      <c r="N4070">
        <v>206920</v>
      </c>
      <c r="O4070">
        <v>213989</v>
      </c>
      <c r="P4070">
        <v>219594</v>
      </c>
      <c r="Q4070">
        <v>224803</v>
      </c>
      <c r="R4070">
        <v>230256</v>
      </c>
      <c r="S4070">
        <v>235585</v>
      </c>
      <c r="T4070">
        <v>240891</v>
      </c>
      <c r="U4070">
        <v>246759</v>
      </c>
      <c r="V4070">
        <v>252627</v>
      </c>
      <c r="W4070">
        <v>258279.99999999997</v>
      </c>
      <c r="X4070">
        <v>264235</v>
      </c>
      <c r="Y4070">
        <v>269586</v>
      </c>
      <c r="Z4070">
        <v>272890</v>
      </c>
      <c r="AA4070">
        <v>275565</v>
      </c>
      <c r="AB4070">
        <v>278771</v>
      </c>
      <c r="AC4070">
        <v>281862</v>
      </c>
      <c r="AD4070">
        <v>285842</v>
      </c>
      <c r="AE4070" s="21" t="s">
        <v>1</v>
      </c>
    </row>
    <row r="4071" spans="1:31" x14ac:dyDescent="0.2">
      <c r="A4071" s="27" t="s">
        <v>83</v>
      </c>
      <c r="B4071" s="13" t="s">
        <v>83</v>
      </c>
      <c r="C4071" s="14">
        <v>894</v>
      </c>
      <c r="D4071" s="13" t="s">
        <v>83</v>
      </c>
      <c r="E4071" s="13" t="s">
        <v>496</v>
      </c>
      <c r="F4071" s="13" t="s">
        <v>313</v>
      </c>
      <c r="G4071" s="14" t="s">
        <v>340</v>
      </c>
      <c r="H4071" s="205">
        <v>166107</v>
      </c>
      <c r="I4071" s="205">
        <v>171913</v>
      </c>
      <c r="J4071" s="205">
        <v>178359</v>
      </c>
      <c r="K4071" s="205">
        <v>185083</v>
      </c>
      <c r="L4071" s="205">
        <v>192446</v>
      </c>
      <c r="M4071">
        <v>200005</v>
      </c>
      <c r="N4071">
        <v>207877</v>
      </c>
      <c r="O4071">
        <v>215392</v>
      </c>
      <c r="P4071">
        <v>221471</v>
      </c>
      <c r="Q4071">
        <v>227118</v>
      </c>
      <c r="R4071">
        <v>232985</v>
      </c>
      <c r="S4071">
        <v>238734</v>
      </c>
      <c r="T4071">
        <v>244402</v>
      </c>
      <c r="U4071">
        <v>250483</v>
      </c>
      <c r="V4071">
        <v>256490</v>
      </c>
      <c r="W4071">
        <v>262297</v>
      </c>
      <c r="X4071">
        <v>268404</v>
      </c>
      <c r="Y4071">
        <v>273898</v>
      </c>
      <c r="Z4071">
        <v>277324</v>
      </c>
      <c r="AA4071">
        <v>280144</v>
      </c>
      <c r="AB4071">
        <v>283496</v>
      </c>
      <c r="AC4071">
        <v>286734</v>
      </c>
      <c r="AD4071">
        <v>290838</v>
      </c>
      <c r="AE4071" s="22" t="s">
        <v>1</v>
      </c>
    </row>
    <row r="4072" spans="1:31" x14ac:dyDescent="0.2">
      <c r="A4072" s="25" t="s">
        <v>83</v>
      </c>
      <c r="B4072" s="11" t="s">
        <v>83</v>
      </c>
      <c r="C4072" s="12">
        <v>894</v>
      </c>
      <c r="D4072" s="11" t="s">
        <v>83</v>
      </c>
      <c r="E4072" s="11" t="s">
        <v>450</v>
      </c>
      <c r="F4072" s="11" t="s">
        <v>312</v>
      </c>
      <c r="G4072" s="12" t="s">
        <v>329</v>
      </c>
      <c r="H4072" s="205">
        <v>161920</v>
      </c>
      <c r="I4072" s="205">
        <v>167270</v>
      </c>
      <c r="J4072" s="205">
        <v>172873</v>
      </c>
      <c r="K4072" s="205">
        <v>178613</v>
      </c>
      <c r="L4072" s="205">
        <v>185140</v>
      </c>
      <c r="M4072">
        <v>192207</v>
      </c>
      <c r="N4072">
        <v>199436</v>
      </c>
      <c r="O4072">
        <v>207003</v>
      </c>
      <c r="P4072">
        <v>213559</v>
      </c>
      <c r="Q4072">
        <v>219366</v>
      </c>
      <c r="R4072">
        <v>224703</v>
      </c>
      <c r="S4072">
        <v>230136</v>
      </c>
      <c r="T4072">
        <v>235339</v>
      </c>
      <c r="U4072">
        <v>240820</v>
      </c>
      <c r="V4072">
        <v>246512</v>
      </c>
      <c r="W4072">
        <v>252306</v>
      </c>
      <c r="X4072">
        <v>258083.00000000003</v>
      </c>
      <c r="Y4072">
        <v>264308</v>
      </c>
      <c r="Z4072">
        <v>269179</v>
      </c>
      <c r="AA4072">
        <v>272711</v>
      </c>
      <c r="AB4072">
        <v>275511</v>
      </c>
      <c r="AC4072">
        <v>278635</v>
      </c>
      <c r="AD4072">
        <v>281461</v>
      </c>
      <c r="AE4072" s="21" t="s">
        <v>1</v>
      </c>
    </row>
    <row r="4073" spans="1:31" x14ac:dyDescent="0.2">
      <c r="A4073" s="27" t="s">
        <v>83</v>
      </c>
      <c r="B4073" s="13" t="s">
        <v>83</v>
      </c>
      <c r="C4073" s="14">
        <v>894</v>
      </c>
      <c r="D4073" s="13" t="s">
        <v>83</v>
      </c>
      <c r="E4073" s="13" t="s">
        <v>497</v>
      </c>
      <c r="F4073" s="13" t="s">
        <v>313</v>
      </c>
      <c r="G4073" s="14" t="s">
        <v>329</v>
      </c>
      <c r="H4073" s="205">
        <v>160035</v>
      </c>
      <c r="I4073" s="205">
        <v>165631</v>
      </c>
      <c r="J4073" s="205">
        <v>171593</v>
      </c>
      <c r="K4073" s="205">
        <v>177652</v>
      </c>
      <c r="L4073" s="205">
        <v>184588</v>
      </c>
      <c r="M4073">
        <v>192110</v>
      </c>
      <c r="N4073">
        <v>199813</v>
      </c>
      <c r="O4073">
        <v>207830</v>
      </c>
      <c r="P4073">
        <v>214855</v>
      </c>
      <c r="Q4073">
        <v>221111</v>
      </c>
      <c r="R4073">
        <v>226869</v>
      </c>
      <c r="S4073">
        <v>232720</v>
      </c>
      <c r="T4073">
        <v>238363</v>
      </c>
      <c r="U4073">
        <v>244175</v>
      </c>
      <c r="V4073">
        <v>250092</v>
      </c>
      <c r="W4073">
        <v>256033.00000000003</v>
      </c>
      <c r="X4073">
        <v>261971</v>
      </c>
      <c r="Y4073">
        <v>268354</v>
      </c>
      <c r="Z4073">
        <v>273334</v>
      </c>
      <c r="AA4073">
        <v>277010</v>
      </c>
      <c r="AB4073">
        <v>279964</v>
      </c>
      <c r="AC4073">
        <v>283238</v>
      </c>
      <c r="AD4073">
        <v>286209</v>
      </c>
      <c r="AE4073" s="22" t="s">
        <v>1</v>
      </c>
    </row>
    <row r="4074" spans="1:31" x14ac:dyDescent="0.2">
      <c r="A4074" s="25" t="s">
        <v>83</v>
      </c>
      <c r="B4074" s="11" t="s">
        <v>83</v>
      </c>
      <c r="C4074" s="12">
        <v>894</v>
      </c>
      <c r="D4074" s="11" t="s">
        <v>83</v>
      </c>
      <c r="E4074" s="11" t="s">
        <v>451</v>
      </c>
      <c r="F4074" s="11" t="s">
        <v>312</v>
      </c>
      <c r="G4074" s="12" t="s">
        <v>361</v>
      </c>
      <c r="H4074" s="205">
        <v>156499</v>
      </c>
      <c r="I4074" s="205">
        <v>161619</v>
      </c>
      <c r="J4074" s="205">
        <v>167114</v>
      </c>
      <c r="K4074" s="205">
        <v>172355</v>
      </c>
      <c r="L4074" s="205">
        <v>178223</v>
      </c>
      <c r="M4074">
        <v>184869</v>
      </c>
      <c r="N4074">
        <v>192064</v>
      </c>
      <c r="O4074">
        <v>199424</v>
      </c>
      <c r="P4074">
        <v>206549</v>
      </c>
      <c r="Q4074">
        <v>213298</v>
      </c>
      <c r="R4074">
        <v>219233</v>
      </c>
      <c r="S4074">
        <v>224580</v>
      </c>
      <c r="T4074">
        <v>229935</v>
      </c>
      <c r="U4074">
        <v>235232</v>
      </c>
      <c r="V4074">
        <v>240542</v>
      </c>
      <c r="W4074">
        <v>246167</v>
      </c>
      <c r="X4074">
        <v>252043</v>
      </c>
      <c r="Y4074">
        <v>257998</v>
      </c>
      <c r="Z4074">
        <v>263880</v>
      </c>
      <c r="AA4074">
        <v>268973</v>
      </c>
      <c r="AB4074">
        <v>272631</v>
      </c>
      <c r="AC4074">
        <v>275421</v>
      </c>
      <c r="AD4074">
        <v>278414</v>
      </c>
      <c r="AE4074" s="21" t="s">
        <v>1</v>
      </c>
    </row>
    <row r="4075" spans="1:31" x14ac:dyDescent="0.2">
      <c r="A4075" s="27" t="s">
        <v>83</v>
      </c>
      <c r="B4075" s="13" t="s">
        <v>83</v>
      </c>
      <c r="C4075" s="14">
        <v>894</v>
      </c>
      <c r="D4075" s="13" t="s">
        <v>83</v>
      </c>
      <c r="E4075" s="13" t="s">
        <v>498</v>
      </c>
      <c r="F4075" s="13" t="s">
        <v>313</v>
      </c>
      <c r="G4075" s="14" t="s">
        <v>361</v>
      </c>
      <c r="H4075" s="205">
        <v>154195</v>
      </c>
      <c r="I4075" s="205">
        <v>159508</v>
      </c>
      <c r="J4075" s="205">
        <v>165312</v>
      </c>
      <c r="K4075" s="205">
        <v>170845</v>
      </c>
      <c r="L4075" s="205">
        <v>177115</v>
      </c>
      <c r="M4075">
        <v>184216</v>
      </c>
      <c r="N4075">
        <v>191864</v>
      </c>
      <c r="O4075">
        <v>199669</v>
      </c>
      <c r="P4075">
        <v>207249</v>
      </c>
      <c r="Q4075">
        <v>214451</v>
      </c>
      <c r="R4075">
        <v>220824</v>
      </c>
      <c r="S4075">
        <v>226592</v>
      </c>
      <c r="T4075">
        <v>232380</v>
      </c>
      <c r="U4075">
        <v>238079</v>
      </c>
      <c r="V4075">
        <v>243740</v>
      </c>
      <c r="W4075">
        <v>249603</v>
      </c>
      <c r="X4075">
        <v>255636</v>
      </c>
      <c r="Y4075">
        <v>261761.00000000003</v>
      </c>
      <c r="Z4075">
        <v>267750</v>
      </c>
      <c r="AA4075">
        <v>272980</v>
      </c>
      <c r="AB4075">
        <v>276797</v>
      </c>
      <c r="AC4075">
        <v>279745</v>
      </c>
      <c r="AD4075">
        <v>282888</v>
      </c>
      <c r="AE4075" s="22" t="s">
        <v>1</v>
      </c>
    </row>
    <row r="4076" spans="1:31" x14ac:dyDescent="0.2">
      <c r="A4076" s="25" t="s">
        <v>83</v>
      </c>
      <c r="B4076" s="11" t="s">
        <v>83</v>
      </c>
      <c r="C4076" s="12">
        <v>894</v>
      </c>
      <c r="D4076" s="11" t="s">
        <v>83</v>
      </c>
      <c r="E4076" s="11" t="s">
        <v>452</v>
      </c>
      <c r="F4076" s="11" t="s">
        <v>312</v>
      </c>
      <c r="G4076" s="12" t="s">
        <v>328</v>
      </c>
      <c r="H4076" s="205">
        <v>151419</v>
      </c>
      <c r="I4076" s="205">
        <v>156115</v>
      </c>
      <c r="J4076" s="205">
        <v>161416</v>
      </c>
      <c r="K4076" s="205">
        <v>166568</v>
      </c>
      <c r="L4076" s="205">
        <v>171933</v>
      </c>
      <c r="M4076">
        <v>177915</v>
      </c>
      <c r="N4076">
        <v>184690</v>
      </c>
      <c r="O4076">
        <v>191999</v>
      </c>
      <c r="P4076">
        <v>198948</v>
      </c>
      <c r="Q4076">
        <v>206258</v>
      </c>
      <c r="R4076">
        <v>213130</v>
      </c>
      <c r="S4076">
        <v>219078</v>
      </c>
      <c r="T4076">
        <v>224377</v>
      </c>
      <c r="U4076">
        <v>229792</v>
      </c>
      <c r="V4076">
        <v>234923</v>
      </c>
      <c r="W4076">
        <v>240168</v>
      </c>
      <c r="X4076">
        <v>245878</v>
      </c>
      <c r="Y4076">
        <v>251891</v>
      </c>
      <c r="Z4076">
        <v>257550</v>
      </c>
      <c r="AA4076">
        <v>263649</v>
      </c>
      <c r="AB4076">
        <v>268865</v>
      </c>
      <c r="AC4076">
        <v>272516</v>
      </c>
      <c r="AD4076">
        <v>275247</v>
      </c>
      <c r="AE4076" s="21" t="s">
        <v>1</v>
      </c>
    </row>
    <row r="4077" spans="1:31" x14ac:dyDescent="0.2">
      <c r="A4077" s="27" t="s">
        <v>83</v>
      </c>
      <c r="B4077" s="13" t="s">
        <v>83</v>
      </c>
      <c r="C4077" s="14">
        <v>894</v>
      </c>
      <c r="D4077" s="13" t="s">
        <v>83</v>
      </c>
      <c r="E4077" s="13" t="s">
        <v>499</v>
      </c>
      <c r="F4077" s="13" t="s">
        <v>313</v>
      </c>
      <c r="G4077" s="14" t="s">
        <v>328</v>
      </c>
      <c r="H4077" s="205">
        <v>148732</v>
      </c>
      <c r="I4077" s="205">
        <v>153578</v>
      </c>
      <c r="J4077" s="205">
        <v>159130</v>
      </c>
      <c r="K4077" s="205">
        <v>164520</v>
      </c>
      <c r="L4077" s="205">
        <v>170262</v>
      </c>
      <c r="M4077">
        <v>176696</v>
      </c>
      <c r="N4077">
        <v>183929</v>
      </c>
      <c r="O4077">
        <v>191664</v>
      </c>
      <c r="P4077">
        <v>199044</v>
      </c>
      <c r="Q4077">
        <v>206797</v>
      </c>
      <c r="R4077">
        <v>214116</v>
      </c>
      <c r="S4077">
        <v>220508</v>
      </c>
      <c r="T4077">
        <v>226242</v>
      </c>
      <c r="U4077">
        <v>232035</v>
      </c>
      <c r="V4077">
        <v>237592</v>
      </c>
      <c r="W4077">
        <v>243209</v>
      </c>
      <c r="X4077">
        <v>249173</v>
      </c>
      <c r="Y4077">
        <v>255351</v>
      </c>
      <c r="Z4077">
        <v>261116</v>
      </c>
      <c r="AA4077">
        <v>267352</v>
      </c>
      <c r="AB4077">
        <v>272726</v>
      </c>
      <c r="AC4077">
        <v>276545</v>
      </c>
      <c r="AD4077">
        <v>279436</v>
      </c>
      <c r="AE4077" s="22" t="s">
        <v>1</v>
      </c>
    </row>
    <row r="4078" spans="1:31" x14ac:dyDescent="0.2">
      <c r="A4078" s="25" t="s">
        <v>83</v>
      </c>
      <c r="B4078" s="11" t="s">
        <v>83</v>
      </c>
      <c r="C4078" s="12">
        <v>894</v>
      </c>
      <c r="D4078" s="11" t="s">
        <v>83</v>
      </c>
      <c r="E4078" s="11" t="s">
        <v>453</v>
      </c>
      <c r="F4078" s="11" t="s">
        <v>312</v>
      </c>
      <c r="G4078" s="12" t="s">
        <v>337</v>
      </c>
      <c r="H4078" s="205">
        <v>146716</v>
      </c>
      <c r="I4078" s="205">
        <v>150942</v>
      </c>
      <c r="J4078" s="205">
        <v>155825</v>
      </c>
      <c r="K4078" s="205">
        <v>160834</v>
      </c>
      <c r="L4078" s="205">
        <v>166115</v>
      </c>
      <c r="M4078">
        <v>171591</v>
      </c>
      <c r="N4078">
        <v>177696</v>
      </c>
      <c r="O4078">
        <v>184586</v>
      </c>
      <c r="P4078">
        <v>191495</v>
      </c>
      <c r="Q4078">
        <v>198630</v>
      </c>
      <c r="R4078">
        <v>206057</v>
      </c>
      <c r="S4078">
        <v>212939</v>
      </c>
      <c r="T4078">
        <v>218845</v>
      </c>
      <c r="U4078">
        <v>224194</v>
      </c>
      <c r="V4078">
        <v>229451</v>
      </c>
      <c r="W4078">
        <v>234520</v>
      </c>
      <c r="X4078">
        <v>239849</v>
      </c>
      <c r="Y4078">
        <v>245697</v>
      </c>
      <c r="Z4078">
        <v>251417</v>
      </c>
      <c r="AA4078">
        <v>257295.00000000003</v>
      </c>
      <c r="AB4078">
        <v>263514</v>
      </c>
      <c r="AC4078">
        <v>268722</v>
      </c>
      <c r="AD4078">
        <v>272319</v>
      </c>
      <c r="AE4078" s="21" t="s">
        <v>1</v>
      </c>
    </row>
    <row r="4079" spans="1:31" x14ac:dyDescent="0.2">
      <c r="A4079" s="27" t="s">
        <v>83</v>
      </c>
      <c r="B4079" s="13" t="s">
        <v>83</v>
      </c>
      <c r="C4079" s="14">
        <v>894</v>
      </c>
      <c r="D4079" s="13" t="s">
        <v>83</v>
      </c>
      <c r="E4079" s="13" t="s">
        <v>500</v>
      </c>
      <c r="F4079" s="13" t="s">
        <v>313</v>
      </c>
      <c r="G4079" s="14" t="s">
        <v>337</v>
      </c>
      <c r="H4079" s="205">
        <v>143680</v>
      </c>
      <c r="I4079" s="205">
        <v>148000</v>
      </c>
      <c r="J4079" s="205">
        <v>153105</v>
      </c>
      <c r="K4079" s="205">
        <v>158287</v>
      </c>
      <c r="L4079" s="205">
        <v>163886</v>
      </c>
      <c r="M4079">
        <v>169791</v>
      </c>
      <c r="N4079">
        <v>176360</v>
      </c>
      <c r="O4079">
        <v>183686</v>
      </c>
      <c r="P4079">
        <v>190989</v>
      </c>
      <c r="Q4079">
        <v>198542</v>
      </c>
      <c r="R4079">
        <v>206412</v>
      </c>
      <c r="S4079">
        <v>213754</v>
      </c>
      <c r="T4079">
        <v>220122</v>
      </c>
      <c r="U4079">
        <v>225832</v>
      </c>
      <c r="V4079">
        <v>231492</v>
      </c>
      <c r="W4079">
        <v>237012</v>
      </c>
      <c r="X4079">
        <v>242735</v>
      </c>
      <c r="Y4079">
        <v>248852</v>
      </c>
      <c r="Z4079">
        <v>254659</v>
      </c>
      <c r="AA4079">
        <v>260670.00000000003</v>
      </c>
      <c r="AB4079">
        <v>267051</v>
      </c>
      <c r="AC4079">
        <v>272434</v>
      </c>
      <c r="AD4079">
        <v>276205</v>
      </c>
      <c r="AE4079" s="22" t="s">
        <v>1</v>
      </c>
    </row>
    <row r="4080" spans="1:31" x14ac:dyDescent="0.2">
      <c r="A4080" s="25" t="s">
        <v>83</v>
      </c>
      <c r="B4080" s="11" t="s">
        <v>83</v>
      </c>
      <c r="C4080" s="12">
        <v>894</v>
      </c>
      <c r="D4080" s="11" t="s">
        <v>83</v>
      </c>
      <c r="E4080" s="11" t="s">
        <v>454</v>
      </c>
      <c r="F4080" s="11" t="s">
        <v>312</v>
      </c>
      <c r="G4080" s="12" t="s">
        <v>369</v>
      </c>
      <c r="H4080" s="205">
        <v>142305</v>
      </c>
      <c r="I4080" s="205">
        <v>146143</v>
      </c>
      <c r="J4080" s="205">
        <v>150555</v>
      </c>
      <c r="K4080" s="205">
        <v>155202</v>
      </c>
      <c r="L4080" s="205">
        <v>160342</v>
      </c>
      <c r="M4080">
        <v>165739</v>
      </c>
      <c r="N4080">
        <v>171334</v>
      </c>
      <c r="O4080">
        <v>177548</v>
      </c>
      <c r="P4080">
        <v>184050</v>
      </c>
      <c r="Q4080">
        <v>191143</v>
      </c>
      <c r="R4080">
        <v>198398</v>
      </c>
      <c r="S4080">
        <v>205835</v>
      </c>
      <c r="T4080">
        <v>212673</v>
      </c>
      <c r="U4080">
        <v>218616</v>
      </c>
      <c r="V4080">
        <v>223817</v>
      </c>
      <c r="W4080">
        <v>229019</v>
      </c>
      <c r="X4080">
        <v>234170</v>
      </c>
      <c r="Y4080">
        <v>239635</v>
      </c>
      <c r="Z4080">
        <v>245195</v>
      </c>
      <c r="AA4080">
        <v>251132</v>
      </c>
      <c r="AB4080">
        <v>257132</v>
      </c>
      <c r="AC4080">
        <v>263345</v>
      </c>
      <c r="AD4080">
        <v>268498</v>
      </c>
      <c r="AE4080" s="21" t="s">
        <v>1</v>
      </c>
    </row>
    <row r="4081" spans="1:31" x14ac:dyDescent="0.2">
      <c r="A4081" s="27" t="s">
        <v>83</v>
      </c>
      <c r="B4081" s="13" t="s">
        <v>83</v>
      </c>
      <c r="C4081" s="14">
        <v>894</v>
      </c>
      <c r="D4081" s="13" t="s">
        <v>83</v>
      </c>
      <c r="E4081" s="13" t="s">
        <v>501</v>
      </c>
      <c r="F4081" s="13" t="s">
        <v>313</v>
      </c>
      <c r="G4081" s="14" t="s">
        <v>369</v>
      </c>
      <c r="H4081" s="205">
        <v>138967</v>
      </c>
      <c r="I4081" s="205">
        <v>142813</v>
      </c>
      <c r="J4081" s="205">
        <v>147408</v>
      </c>
      <c r="K4081" s="205">
        <v>152204</v>
      </c>
      <c r="L4081" s="205">
        <v>157596</v>
      </c>
      <c r="M4081">
        <v>163361</v>
      </c>
      <c r="N4081">
        <v>169399</v>
      </c>
      <c r="O4081">
        <v>176064</v>
      </c>
      <c r="P4081">
        <v>182956</v>
      </c>
      <c r="Q4081">
        <v>190433</v>
      </c>
      <c r="R4081">
        <v>198106</v>
      </c>
      <c r="S4081">
        <v>206001</v>
      </c>
      <c r="T4081">
        <v>213323</v>
      </c>
      <c r="U4081">
        <v>219640</v>
      </c>
      <c r="V4081">
        <v>225229</v>
      </c>
      <c r="W4081">
        <v>230858</v>
      </c>
      <c r="X4081">
        <v>236487</v>
      </c>
      <c r="Y4081">
        <v>242368</v>
      </c>
      <c r="Z4081">
        <v>248108</v>
      </c>
      <c r="AA4081">
        <v>254161</v>
      </c>
      <c r="AB4081">
        <v>260321.00000000003</v>
      </c>
      <c r="AC4081">
        <v>266714</v>
      </c>
      <c r="AD4081">
        <v>272054</v>
      </c>
      <c r="AE4081" s="22" t="s">
        <v>1</v>
      </c>
    </row>
    <row r="4082" spans="1:31" x14ac:dyDescent="0.2">
      <c r="A4082" s="25" t="s">
        <v>83</v>
      </c>
      <c r="B4082" s="11" t="s">
        <v>83</v>
      </c>
      <c r="C4082" s="12">
        <v>894</v>
      </c>
      <c r="D4082" s="11" t="s">
        <v>83</v>
      </c>
      <c r="E4082" s="11" t="s">
        <v>473</v>
      </c>
      <c r="F4082" s="11" t="s">
        <v>312</v>
      </c>
      <c r="G4082" s="12" t="s">
        <v>359</v>
      </c>
      <c r="H4082">
        <v>138058</v>
      </c>
      <c r="I4082">
        <v>141635</v>
      </c>
      <c r="J4082">
        <v>145657</v>
      </c>
      <c r="K4082">
        <v>149896</v>
      </c>
      <c r="L4082">
        <v>154667</v>
      </c>
      <c r="M4082">
        <v>159925</v>
      </c>
      <c r="N4082">
        <v>165445</v>
      </c>
      <c r="O4082">
        <v>171146</v>
      </c>
      <c r="P4082">
        <v>176986</v>
      </c>
      <c r="Q4082">
        <v>183660</v>
      </c>
      <c r="R4082">
        <v>190875</v>
      </c>
      <c r="S4082">
        <v>198145</v>
      </c>
      <c r="T4082">
        <v>205539</v>
      </c>
      <c r="U4082">
        <v>212406</v>
      </c>
      <c r="V4082">
        <v>218199</v>
      </c>
      <c r="W4082">
        <v>223351</v>
      </c>
      <c r="X4082">
        <v>228639</v>
      </c>
      <c r="Y4082">
        <v>233923</v>
      </c>
      <c r="Z4082">
        <v>239107</v>
      </c>
      <c r="AA4082">
        <v>244876</v>
      </c>
      <c r="AB4082">
        <v>250938</v>
      </c>
      <c r="AC4082">
        <v>256937</v>
      </c>
      <c r="AD4082">
        <v>263095</v>
      </c>
      <c r="AE4082" s="21"/>
    </row>
    <row r="4083" spans="1:31" x14ac:dyDescent="0.2">
      <c r="A4083" s="27" t="s">
        <v>83</v>
      </c>
      <c r="B4083" s="13" t="s">
        <v>83</v>
      </c>
      <c r="C4083" s="14">
        <v>894</v>
      </c>
      <c r="D4083" s="13" t="s">
        <v>83</v>
      </c>
      <c r="E4083" s="13" t="s">
        <v>480</v>
      </c>
      <c r="F4083" s="13" t="s">
        <v>313</v>
      </c>
      <c r="G4083" s="14" t="s">
        <v>359</v>
      </c>
      <c r="H4083">
        <v>134466</v>
      </c>
      <c r="I4083">
        <v>137952</v>
      </c>
      <c r="J4083">
        <v>142079</v>
      </c>
      <c r="K4083">
        <v>146465</v>
      </c>
      <c r="L4083">
        <v>151450</v>
      </c>
      <c r="M4083">
        <v>157010</v>
      </c>
      <c r="N4083">
        <v>162912</v>
      </c>
      <c r="O4083">
        <v>169048</v>
      </c>
      <c r="P4083">
        <v>175295</v>
      </c>
      <c r="Q4083">
        <v>182340</v>
      </c>
      <c r="R4083">
        <v>189940</v>
      </c>
      <c r="S4083">
        <v>197643</v>
      </c>
      <c r="T4083">
        <v>205523</v>
      </c>
      <c r="U4083">
        <v>212788</v>
      </c>
      <c r="V4083">
        <v>218972</v>
      </c>
      <c r="W4083">
        <v>224537</v>
      </c>
      <c r="X4083">
        <v>230279</v>
      </c>
      <c r="Y4083">
        <v>236067</v>
      </c>
      <c r="Z4083">
        <v>241583</v>
      </c>
      <c r="AA4083">
        <v>247553</v>
      </c>
      <c r="AB4083">
        <v>253757</v>
      </c>
      <c r="AC4083">
        <v>259934.00000000003</v>
      </c>
      <c r="AD4083">
        <v>266290</v>
      </c>
      <c r="AE4083" s="22"/>
    </row>
    <row r="4084" spans="1:31" x14ac:dyDescent="0.2">
      <c r="A4084" s="25" t="s">
        <v>83</v>
      </c>
      <c r="B4084" s="11" t="s">
        <v>83</v>
      </c>
      <c r="C4084" s="12">
        <v>894</v>
      </c>
      <c r="D4084" s="11" t="s">
        <v>83</v>
      </c>
      <c r="E4084" s="11" t="s">
        <v>474</v>
      </c>
      <c r="F4084" s="11" t="s">
        <v>312</v>
      </c>
      <c r="G4084" s="12" t="s">
        <v>341</v>
      </c>
      <c r="H4084">
        <v>133994</v>
      </c>
      <c r="I4084">
        <v>137282</v>
      </c>
      <c r="J4084">
        <v>141050</v>
      </c>
      <c r="K4084">
        <v>144972</v>
      </c>
      <c r="L4084">
        <v>149321</v>
      </c>
      <c r="M4084">
        <v>154203</v>
      </c>
      <c r="N4084">
        <v>159587</v>
      </c>
      <c r="O4084">
        <v>165218</v>
      </c>
      <c r="P4084">
        <v>170569</v>
      </c>
      <c r="Q4084">
        <v>176565</v>
      </c>
      <c r="R4084">
        <v>183350</v>
      </c>
      <c r="S4084">
        <v>190586</v>
      </c>
      <c r="T4084">
        <v>197822</v>
      </c>
      <c r="U4084">
        <v>205246</v>
      </c>
      <c r="V4084">
        <v>211956</v>
      </c>
      <c r="W4084">
        <v>217695</v>
      </c>
      <c r="X4084">
        <v>222936</v>
      </c>
      <c r="Y4084">
        <v>228360</v>
      </c>
      <c r="Z4084">
        <v>233375</v>
      </c>
      <c r="AA4084">
        <v>238757</v>
      </c>
      <c r="AB4084">
        <v>244646</v>
      </c>
      <c r="AC4084">
        <v>250711</v>
      </c>
      <c r="AD4084">
        <v>256664</v>
      </c>
      <c r="AE4084" s="21"/>
    </row>
    <row r="4085" spans="1:31" x14ac:dyDescent="0.2">
      <c r="A4085" s="27" t="s">
        <v>83</v>
      </c>
      <c r="B4085" s="13" t="s">
        <v>83</v>
      </c>
      <c r="C4085" s="14">
        <v>894</v>
      </c>
      <c r="D4085" s="13" t="s">
        <v>83</v>
      </c>
      <c r="E4085" s="13" t="s">
        <v>481</v>
      </c>
      <c r="F4085" s="13" t="s">
        <v>313</v>
      </c>
      <c r="G4085" s="14" t="s">
        <v>341</v>
      </c>
      <c r="H4085">
        <v>130183</v>
      </c>
      <c r="I4085">
        <v>133297</v>
      </c>
      <c r="J4085">
        <v>137065</v>
      </c>
      <c r="K4085">
        <v>141121</v>
      </c>
      <c r="L4085">
        <v>145664</v>
      </c>
      <c r="M4085">
        <v>150797</v>
      </c>
      <c r="N4085">
        <v>156497</v>
      </c>
      <c r="O4085">
        <v>162500</v>
      </c>
      <c r="P4085">
        <v>168264</v>
      </c>
      <c r="Q4085">
        <v>174635</v>
      </c>
      <c r="R4085">
        <v>181784</v>
      </c>
      <c r="S4085">
        <v>189421</v>
      </c>
      <c r="T4085">
        <v>197117</v>
      </c>
      <c r="U4085">
        <v>204961</v>
      </c>
      <c r="V4085">
        <v>212071</v>
      </c>
      <c r="W4085">
        <v>218218</v>
      </c>
      <c r="X4085">
        <v>223899</v>
      </c>
      <c r="Y4085">
        <v>229801</v>
      </c>
      <c r="Z4085">
        <v>235259</v>
      </c>
      <c r="AA4085">
        <v>240983</v>
      </c>
      <c r="AB4085">
        <v>247090</v>
      </c>
      <c r="AC4085">
        <v>253318</v>
      </c>
      <c r="AD4085">
        <v>259464</v>
      </c>
      <c r="AE4085" s="22"/>
    </row>
    <row r="4086" spans="1:31" x14ac:dyDescent="0.2">
      <c r="A4086" s="25" t="s">
        <v>83</v>
      </c>
      <c r="B4086" s="11" t="s">
        <v>83</v>
      </c>
      <c r="C4086" s="12">
        <v>894</v>
      </c>
      <c r="D4086" s="11" t="s">
        <v>83</v>
      </c>
      <c r="E4086" s="11" t="s">
        <v>475</v>
      </c>
      <c r="F4086" s="11" t="s">
        <v>312</v>
      </c>
      <c r="G4086" s="12" t="s">
        <v>334</v>
      </c>
      <c r="H4086">
        <v>129939</v>
      </c>
      <c r="I4086">
        <v>133104</v>
      </c>
      <c r="J4086">
        <v>136587</v>
      </c>
      <c r="K4086">
        <v>140345</v>
      </c>
      <c r="L4086">
        <v>144368</v>
      </c>
      <c r="M4086">
        <v>148816</v>
      </c>
      <c r="N4086">
        <v>153815</v>
      </c>
      <c r="O4086">
        <v>159313</v>
      </c>
      <c r="P4086">
        <v>164632</v>
      </c>
      <c r="Q4086">
        <v>170126</v>
      </c>
      <c r="R4086">
        <v>176220</v>
      </c>
      <c r="S4086">
        <v>183020</v>
      </c>
      <c r="T4086">
        <v>190229</v>
      </c>
      <c r="U4086">
        <v>197510</v>
      </c>
      <c r="V4086">
        <v>204775</v>
      </c>
      <c r="W4086">
        <v>211422</v>
      </c>
      <c r="X4086">
        <v>217241</v>
      </c>
      <c r="Y4086">
        <v>222619</v>
      </c>
      <c r="Z4086">
        <v>227795</v>
      </c>
      <c r="AA4086">
        <v>233001</v>
      </c>
      <c r="AB4086">
        <v>238495</v>
      </c>
      <c r="AC4086">
        <v>244385</v>
      </c>
      <c r="AD4086">
        <v>250409</v>
      </c>
      <c r="AE4086" s="21"/>
    </row>
    <row r="4087" spans="1:31" x14ac:dyDescent="0.2">
      <c r="A4087" s="27" t="s">
        <v>83</v>
      </c>
      <c r="B4087" s="13" t="s">
        <v>83</v>
      </c>
      <c r="C4087" s="14">
        <v>894</v>
      </c>
      <c r="D4087" s="13" t="s">
        <v>83</v>
      </c>
      <c r="E4087" s="13" t="s">
        <v>482</v>
      </c>
      <c r="F4087" s="13" t="s">
        <v>313</v>
      </c>
      <c r="G4087" s="14" t="s">
        <v>334</v>
      </c>
      <c r="H4087">
        <v>126037</v>
      </c>
      <c r="I4087">
        <v>128850</v>
      </c>
      <c r="J4087">
        <v>132251</v>
      </c>
      <c r="K4087">
        <v>136109</v>
      </c>
      <c r="L4087">
        <v>140299</v>
      </c>
      <c r="M4087">
        <v>144959</v>
      </c>
      <c r="N4087">
        <v>150213</v>
      </c>
      <c r="O4087">
        <v>156021</v>
      </c>
      <c r="P4087">
        <v>161718</v>
      </c>
      <c r="Q4087">
        <v>167584</v>
      </c>
      <c r="R4087">
        <v>174031</v>
      </c>
      <c r="S4087">
        <v>181204</v>
      </c>
      <c r="T4087">
        <v>188842</v>
      </c>
      <c r="U4087">
        <v>196547</v>
      </c>
      <c r="V4087">
        <v>204223</v>
      </c>
      <c r="W4087">
        <v>211271</v>
      </c>
      <c r="X4087">
        <v>217515</v>
      </c>
      <c r="Y4087">
        <v>223359</v>
      </c>
      <c r="Z4087">
        <v>228984</v>
      </c>
      <c r="AA4087">
        <v>234632</v>
      </c>
      <c r="AB4087">
        <v>240471</v>
      </c>
      <c r="AC4087">
        <v>246591</v>
      </c>
      <c r="AD4087">
        <v>252796</v>
      </c>
      <c r="AE4087" s="22"/>
    </row>
    <row r="4088" spans="1:31" x14ac:dyDescent="0.2">
      <c r="A4088" s="25" t="s">
        <v>83</v>
      </c>
      <c r="B4088" s="11" t="s">
        <v>83</v>
      </c>
      <c r="C4088" s="12">
        <v>894</v>
      </c>
      <c r="D4088" s="11" t="s">
        <v>83</v>
      </c>
      <c r="E4088" s="11" t="s">
        <v>476</v>
      </c>
      <c r="F4088" s="11" t="s">
        <v>312</v>
      </c>
      <c r="G4088" s="12" t="s">
        <v>345</v>
      </c>
      <c r="H4088">
        <v>125790</v>
      </c>
      <c r="I4088">
        <v>128955.99999999999</v>
      </c>
      <c r="J4088">
        <v>132292</v>
      </c>
      <c r="K4088">
        <v>135862</v>
      </c>
      <c r="L4088">
        <v>139719</v>
      </c>
      <c r="M4088">
        <v>143832</v>
      </c>
      <c r="N4088">
        <v>148384</v>
      </c>
      <c r="O4088">
        <v>153489</v>
      </c>
      <c r="P4088">
        <v>158718</v>
      </c>
      <c r="Q4088">
        <v>164177</v>
      </c>
      <c r="R4088">
        <v>169758</v>
      </c>
      <c r="S4088">
        <v>175857</v>
      </c>
      <c r="T4088">
        <v>182626</v>
      </c>
      <c r="U4088">
        <v>189897</v>
      </c>
      <c r="V4088">
        <v>197027</v>
      </c>
      <c r="W4088">
        <v>204222</v>
      </c>
      <c r="X4088">
        <v>210936</v>
      </c>
      <c r="Y4088">
        <v>216882</v>
      </c>
      <c r="Z4088">
        <v>222037</v>
      </c>
      <c r="AA4088">
        <v>227400</v>
      </c>
      <c r="AB4088">
        <v>232711</v>
      </c>
      <c r="AC4088">
        <v>238202</v>
      </c>
      <c r="AD4088">
        <v>244049</v>
      </c>
      <c r="AE4088" s="21"/>
    </row>
    <row r="4089" spans="1:31" x14ac:dyDescent="0.2">
      <c r="A4089" s="27" t="s">
        <v>83</v>
      </c>
      <c r="B4089" s="13" t="s">
        <v>83</v>
      </c>
      <c r="C4089" s="14">
        <v>894</v>
      </c>
      <c r="D4089" s="13" t="s">
        <v>83</v>
      </c>
      <c r="E4089" s="13" t="s">
        <v>483</v>
      </c>
      <c r="F4089" s="13" t="s">
        <v>313</v>
      </c>
      <c r="G4089" s="14" t="s">
        <v>345</v>
      </c>
      <c r="H4089">
        <v>121970</v>
      </c>
      <c r="I4089">
        <v>124584</v>
      </c>
      <c r="J4089">
        <v>127636</v>
      </c>
      <c r="K4089">
        <v>131295</v>
      </c>
      <c r="L4089">
        <v>135284</v>
      </c>
      <c r="M4089">
        <v>139570</v>
      </c>
      <c r="N4089">
        <v>144322</v>
      </c>
      <c r="O4089">
        <v>149665</v>
      </c>
      <c r="P4089">
        <v>155239</v>
      </c>
      <c r="Q4089">
        <v>161036</v>
      </c>
      <c r="R4089">
        <v>166958</v>
      </c>
      <c r="S4089">
        <v>173405</v>
      </c>
      <c r="T4089">
        <v>180565</v>
      </c>
      <c r="U4089">
        <v>188260</v>
      </c>
      <c r="V4089">
        <v>195808</v>
      </c>
      <c r="W4089">
        <v>203406</v>
      </c>
      <c r="X4089">
        <v>210522</v>
      </c>
      <c r="Y4089">
        <v>216908</v>
      </c>
      <c r="Z4089">
        <v>222532</v>
      </c>
      <c r="AA4089">
        <v>228343</v>
      </c>
      <c r="AB4089">
        <v>234091</v>
      </c>
      <c r="AC4089">
        <v>239925</v>
      </c>
      <c r="AD4089">
        <v>246014</v>
      </c>
      <c r="AE4089" s="22"/>
    </row>
    <row r="4090" spans="1:31" x14ac:dyDescent="0.2">
      <c r="A4090" s="25" t="s">
        <v>83</v>
      </c>
      <c r="B4090" s="11" t="s">
        <v>83</v>
      </c>
      <c r="C4090" s="12">
        <v>894</v>
      </c>
      <c r="D4090" s="11" t="s">
        <v>83</v>
      </c>
      <c r="E4090" s="11" t="s">
        <v>477</v>
      </c>
      <c r="F4090" s="11" t="s">
        <v>312</v>
      </c>
      <c r="G4090" s="12" t="s">
        <v>339</v>
      </c>
      <c r="H4090">
        <v>121608</v>
      </c>
      <c r="I4090">
        <v>124751</v>
      </c>
      <c r="J4090">
        <v>128049</v>
      </c>
      <c r="K4090">
        <v>131546</v>
      </c>
      <c r="L4090">
        <v>135213</v>
      </c>
      <c r="M4090">
        <v>139158</v>
      </c>
      <c r="N4090">
        <v>143366</v>
      </c>
      <c r="O4090">
        <v>148011</v>
      </c>
      <c r="P4090">
        <v>152885</v>
      </c>
      <c r="Q4090">
        <v>158250</v>
      </c>
      <c r="R4090">
        <v>163793</v>
      </c>
      <c r="S4090">
        <v>169372</v>
      </c>
      <c r="T4090">
        <v>175431</v>
      </c>
      <c r="U4090">
        <v>182275</v>
      </c>
      <c r="V4090">
        <v>189401</v>
      </c>
      <c r="W4090">
        <v>196465</v>
      </c>
      <c r="X4090">
        <v>203717</v>
      </c>
      <c r="Y4090">
        <v>210542</v>
      </c>
      <c r="Z4090">
        <v>216283</v>
      </c>
      <c r="AA4090">
        <v>221621</v>
      </c>
      <c r="AB4090">
        <v>227087</v>
      </c>
      <c r="AC4090">
        <v>232391</v>
      </c>
      <c r="AD4090">
        <v>237836</v>
      </c>
      <c r="AE4090" s="21"/>
    </row>
    <row r="4091" spans="1:31" x14ac:dyDescent="0.2">
      <c r="A4091" s="27" t="s">
        <v>83</v>
      </c>
      <c r="B4091" s="13" t="s">
        <v>83</v>
      </c>
      <c r="C4091" s="14">
        <v>894</v>
      </c>
      <c r="D4091" s="13" t="s">
        <v>83</v>
      </c>
      <c r="E4091" s="13" t="s">
        <v>484</v>
      </c>
      <c r="F4091" s="13" t="s">
        <v>313</v>
      </c>
      <c r="G4091" s="14" t="s">
        <v>339</v>
      </c>
      <c r="H4091">
        <v>117994</v>
      </c>
      <c r="I4091">
        <v>120465</v>
      </c>
      <c r="J4091">
        <v>123244</v>
      </c>
      <c r="K4091">
        <v>126680</v>
      </c>
      <c r="L4091">
        <v>130466.00000000001</v>
      </c>
      <c r="M4091">
        <v>134550</v>
      </c>
      <c r="N4091">
        <v>138905</v>
      </c>
      <c r="O4091">
        <v>143717</v>
      </c>
      <c r="P4091">
        <v>148884</v>
      </c>
      <c r="Q4091">
        <v>154553</v>
      </c>
      <c r="R4091">
        <v>160407</v>
      </c>
      <c r="S4091">
        <v>166311</v>
      </c>
      <c r="T4091">
        <v>172723</v>
      </c>
      <c r="U4091">
        <v>179974</v>
      </c>
      <c r="V4091">
        <v>187518</v>
      </c>
      <c r="W4091">
        <v>194992</v>
      </c>
      <c r="X4091">
        <v>202637</v>
      </c>
      <c r="Y4091">
        <v>209864</v>
      </c>
      <c r="Z4091">
        <v>216070</v>
      </c>
      <c r="AA4091">
        <v>221875</v>
      </c>
      <c r="AB4091">
        <v>227785</v>
      </c>
      <c r="AC4091">
        <v>233517</v>
      </c>
      <c r="AD4091">
        <v>239302</v>
      </c>
      <c r="AE4091" s="22"/>
    </row>
    <row r="4092" spans="1:31" x14ac:dyDescent="0.2">
      <c r="A4092" s="25" t="s">
        <v>83</v>
      </c>
      <c r="B4092" s="11" t="s">
        <v>83</v>
      </c>
      <c r="C4092" s="12">
        <v>894</v>
      </c>
      <c r="D4092" s="11" t="s">
        <v>83</v>
      </c>
      <c r="E4092" s="11" t="s">
        <v>478</v>
      </c>
      <c r="F4092" s="11" t="s">
        <v>312</v>
      </c>
      <c r="G4092" s="12" t="s">
        <v>352</v>
      </c>
      <c r="H4092">
        <v>117529</v>
      </c>
      <c r="I4092">
        <v>120538</v>
      </c>
      <c r="J4092">
        <v>123785</v>
      </c>
      <c r="K4092">
        <v>127286</v>
      </c>
      <c r="L4092">
        <v>130874</v>
      </c>
      <c r="M4092">
        <v>134627</v>
      </c>
      <c r="N4092">
        <v>138666</v>
      </c>
      <c r="O4092">
        <v>142958</v>
      </c>
      <c r="P4092">
        <v>147402</v>
      </c>
      <c r="Q4092">
        <v>152403</v>
      </c>
      <c r="R4092">
        <v>157850</v>
      </c>
      <c r="S4092">
        <v>163391</v>
      </c>
      <c r="T4092">
        <v>168926</v>
      </c>
      <c r="U4092">
        <v>175064</v>
      </c>
      <c r="V4092">
        <v>181766</v>
      </c>
      <c r="W4092">
        <v>188830</v>
      </c>
      <c r="X4092">
        <v>195949</v>
      </c>
      <c r="Y4092">
        <v>203301</v>
      </c>
      <c r="Z4092">
        <v>209930</v>
      </c>
      <c r="AA4092">
        <v>215845</v>
      </c>
      <c r="AB4092">
        <v>221285</v>
      </c>
      <c r="AC4092">
        <v>226746</v>
      </c>
      <c r="AD4092">
        <v>232001</v>
      </c>
      <c r="AE4092" s="21"/>
    </row>
    <row r="4093" spans="1:31" x14ac:dyDescent="0.2">
      <c r="A4093" s="27" t="s">
        <v>83</v>
      </c>
      <c r="B4093" s="13" t="s">
        <v>83</v>
      </c>
      <c r="C4093" s="14">
        <v>894</v>
      </c>
      <c r="D4093" s="13" t="s">
        <v>83</v>
      </c>
      <c r="E4093" s="13" t="s">
        <v>485</v>
      </c>
      <c r="F4093" s="13" t="s">
        <v>313</v>
      </c>
      <c r="G4093" s="14" t="s">
        <v>352</v>
      </c>
      <c r="H4093">
        <v>227203</v>
      </c>
      <c r="I4093">
        <v>233610</v>
      </c>
      <c r="J4093">
        <v>238653</v>
      </c>
      <c r="K4093">
        <v>243974</v>
      </c>
      <c r="L4093">
        <v>249014</v>
      </c>
      <c r="M4093">
        <v>253949</v>
      </c>
      <c r="N4093">
        <v>259077.99999999997</v>
      </c>
      <c r="O4093">
        <v>264790</v>
      </c>
      <c r="P4093">
        <v>270609</v>
      </c>
      <c r="Q4093">
        <v>276376</v>
      </c>
      <c r="R4093">
        <v>281768</v>
      </c>
      <c r="S4093">
        <v>286341</v>
      </c>
      <c r="T4093">
        <v>289654</v>
      </c>
      <c r="U4093">
        <v>172128</v>
      </c>
      <c r="V4093">
        <v>179230</v>
      </c>
      <c r="W4093">
        <v>186703</v>
      </c>
      <c r="X4093">
        <v>194223</v>
      </c>
      <c r="Y4093">
        <v>201957</v>
      </c>
      <c r="Z4093">
        <v>209024</v>
      </c>
      <c r="AA4093">
        <v>215399</v>
      </c>
      <c r="AB4093">
        <v>221300</v>
      </c>
      <c r="AC4093">
        <v>227196</v>
      </c>
      <c r="AD4093">
        <v>232867</v>
      </c>
      <c r="AE4093" s="22"/>
    </row>
    <row r="4094" spans="1:31" x14ac:dyDescent="0.2">
      <c r="A4094" s="25" t="s">
        <v>83</v>
      </c>
      <c r="B4094" s="11" t="s">
        <v>83</v>
      </c>
      <c r="C4094" s="12">
        <v>894</v>
      </c>
      <c r="D4094" s="11" t="s">
        <v>83</v>
      </c>
      <c r="E4094" s="11" t="s">
        <v>479</v>
      </c>
      <c r="F4094" s="11" t="s">
        <v>312</v>
      </c>
      <c r="G4094" s="12" t="s">
        <v>338</v>
      </c>
      <c r="H4094">
        <v>113493</v>
      </c>
      <c r="I4094">
        <v>116427</v>
      </c>
      <c r="J4094">
        <v>119538</v>
      </c>
      <c r="K4094">
        <v>123011</v>
      </c>
      <c r="L4094">
        <v>126596</v>
      </c>
      <c r="M4094">
        <v>130263</v>
      </c>
      <c r="N4094">
        <v>134108</v>
      </c>
      <c r="O4094">
        <v>138230</v>
      </c>
      <c r="P4094">
        <v>142347</v>
      </c>
      <c r="Q4094">
        <v>146911</v>
      </c>
      <c r="R4094">
        <v>151988</v>
      </c>
      <c r="S4094">
        <v>157433</v>
      </c>
      <c r="T4094">
        <v>162932</v>
      </c>
      <c r="U4094">
        <v>168549</v>
      </c>
      <c r="V4094">
        <v>174547</v>
      </c>
      <c r="W4094">
        <v>181185</v>
      </c>
      <c r="X4094">
        <v>188302</v>
      </c>
      <c r="Y4094">
        <v>195519</v>
      </c>
      <c r="Z4094">
        <v>202684</v>
      </c>
      <c r="AA4094">
        <v>209476</v>
      </c>
      <c r="AB4094">
        <v>215486</v>
      </c>
      <c r="AC4094">
        <v>220920</v>
      </c>
      <c r="AD4094">
        <v>226335</v>
      </c>
      <c r="AE4094" s="21"/>
    </row>
    <row r="4095" spans="1:31" x14ac:dyDescent="0.2">
      <c r="A4095" s="27" t="s">
        <v>83</v>
      </c>
      <c r="B4095" s="13" t="s">
        <v>83</v>
      </c>
      <c r="C4095" s="14">
        <v>894</v>
      </c>
      <c r="D4095" s="13" t="s">
        <v>83</v>
      </c>
      <c r="E4095" s="13" t="s">
        <v>486</v>
      </c>
      <c r="F4095" s="13" t="s">
        <v>313</v>
      </c>
      <c r="G4095" s="14" t="s">
        <v>338</v>
      </c>
      <c r="H4095">
        <v>110366</v>
      </c>
      <c r="I4095">
        <v>112629</v>
      </c>
      <c r="J4095">
        <v>115083</v>
      </c>
      <c r="K4095">
        <v>118133</v>
      </c>
      <c r="L4095">
        <v>121464</v>
      </c>
      <c r="M4095">
        <v>125097</v>
      </c>
      <c r="N4095">
        <v>129041</v>
      </c>
      <c r="O4095">
        <v>133236</v>
      </c>
      <c r="P4095">
        <v>137508</v>
      </c>
      <c r="Q4095">
        <v>142255</v>
      </c>
      <c r="R4095">
        <v>147555</v>
      </c>
      <c r="S4095">
        <v>153262</v>
      </c>
      <c r="T4095">
        <v>159054</v>
      </c>
      <c r="U4095">
        <v>165018</v>
      </c>
      <c r="V4095">
        <v>171387</v>
      </c>
      <c r="W4095">
        <v>178415</v>
      </c>
      <c r="X4095">
        <v>185932</v>
      </c>
      <c r="Y4095">
        <v>193539</v>
      </c>
      <c r="Z4095">
        <v>201122</v>
      </c>
      <c r="AA4095">
        <v>208343</v>
      </c>
      <c r="AB4095">
        <v>214806</v>
      </c>
      <c r="AC4095">
        <v>220694</v>
      </c>
      <c r="AD4095">
        <v>226533</v>
      </c>
      <c r="AE4095" s="22"/>
    </row>
    <row r="4096" spans="1:31" x14ac:dyDescent="0.2">
      <c r="A4096" s="25" t="s">
        <v>83</v>
      </c>
      <c r="B4096" s="11" t="s">
        <v>83</v>
      </c>
      <c r="C4096" s="12">
        <v>894</v>
      </c>
      <c r="D4096" s="11" t="s">
        <v>83</v>
      </c>
      <c r="E4096" s="11" t="s">
        <v>458</v>
      </c>
      <c r="F4096" s="11" t="s">
        <v>312</v>
      </c>
      <c r="G4096" s="12" t="s">
        <v>457</v>
      </c>
      <c r="H4096" s="205">
        <v>712492.00000000012</v>
      </c>
      <c r="I4096" s="205">
        <v>732117.00000000012</v>
      </c>
      <c r="J4096" s="205">
        <v>754502.99999999988</v>
      </c>
      <c r="K4096" s="205">
        <v>777472</v>
      </c>
      <c r="L4096" s="205">
        <v>802378</v>
      </c>
      <c r="M4096">
        <v>829373</v>
      </c>
      <c r="N4096">
        <v>858752</v>
      </c>
      <c r="O4096">
        <v>890497</v>
      </c>
      <c r="P4096">
        <v>922047.99999999988</v>
      </c>
      <c r="Q4096">
        <v>956256.00000000012</v>
      </c>
      <c r="R4096">
        <v>991810.00000000012</v>
      </c>
      <c r="S4096">
        <v>1026583.0000000001</v>
      </c>
      <c r="T4096">
        <v>1059255.9999999998</v>
      </c>
      <c r="U4096">
        <v>1090254.0000000002</v>
      </c>
      <c r="V4096">
        <v>1118346</v>
      </c>
      <c r="W4096">
        <v>1144753</v>
      </c>
      <c r="X4096">
        <v>1171472</v>
      </c>
      <c r="Y4096">
        <v>1199505.9999999998</v>
      </c>
      <c r="Z4096">
        <v>1226644</v>
      </c>
      <c r="AA4096">
        <v>1255709</v>
      </c>
      <c r="AB4096">
        <v>1285095</v>
      </c>
      <c r="AC4096">
        <v>1312231</v>
      </c>
      <c r="AD4096">
        <v>1335823</v>
      </c>
      <c r="AE4096" s="21" t="s">
        <v>1</v>
      </c>
    </row>
    <row r="4097" spans="1:31" x14ac:dyDescent="0.2">
      <c r="A4097" s="27" t="s">
        <v>83</v>
      </c>
      <c r="B4097" s="13" t="s">
        <v>83</v>
      </c>
      <c r="C4097" s="14">
        <v>894</v>
      </c>
      <c r="D4097" s="13" t="s">
        <v>83</v>
      </c>
      <c r="E4097" s="13" t="s">
        <v>456</v>
      </c>
      <c r="F4097" s="13" t="s">
        <v>312</v>
      </c>
      <c r="G4097" s="14" t="s">
        <v>455</v>
      </c>
      <c r="H4097" s="205">
        <v>608358.99999999988</v>
      </c>
      <c r="I4097" s="205">
        <v>623776.00000000012</v>
      </c>
      <c r="J4097" s="205">
        <v>640251</v>
      </c>
      <c r="K4097" s="205">
        <v>658050</v>
      </c>
      <c r="L4097" s="205">
        <v>676770</v>
      </c>
      <c r="M4097">
        <v>696696</v>
      </c>
      <c r="N4097">
        <v>718339</v>
      </c>
      <c r="O4097">
        <v>742001</v>
      </c>
      <c r="P4097">
        <v>765983.99999999988</v>
      </c>
      <c r="Q4097">
        <v>791867</v>
      </c>
      <c r="R4097">
        <v>819608.99999999988</v>
      </c>
      <c r="S4097">
        <v>849073</v>
      </c>
      <c r="T4097">
        <v>880144</v>
      </c>
      <c r="U4097">
        <v>913295</v>
      </c>
      <c r="V4097">
        <v>947516</v>
      </c>
      <c r="W4097">
        <v>982124</v>
      </c>
      <c r="X4097">
        <v>1016145.0000000001</v>
      </c>
      <c r="Y4097">
        <v>1048863</v>
      </c>
      <c r="Z4097">
        <v>1078729</v>
      </c>
      <c r="AA4097">
        <v>1107343</v>
      </c>
      <c r="AB4097">
        <v>1135063.9999999998</v>
      </c>
      <c r="AC4097">
        <v>1162644</v>
      </c>
      <c r="AD4097">
        <v>1190629.9999999998</v>
      </c>
      <c r="AE4097" s="22" t="s">
        <v>1</v>
      </c>
    </row>
    <row r="4098" spans="1:31" x14ac:dyDescent="0.2">
      <c r="A4098" s="25" t="s">
        <v>83</v>
      </c>
      <c r="B4098" s="11" t="s">
        <v>83</v>
      </c>
      <c r="C4098" s="12">
        <v>894</v>
      </c>
      <c r="D4098" s="11" t="s">
        <v>83</v>
      </c>
      <c r="E4098" s="11" t="s">
        <v>502</v>
      </c>
      <c r="F4098" s="11" t="s">
        <v>313</v>
      </c>
      <c r="G4098" s="12" t="s">
        <v>457</v>
      </c>
      <c r="H4098" s="205">
        <v>696028</v>
      </c>
      <c r="I4098" s="205">
        <v>715640</v>
      </c>
      <c r="J4098" s="205">
        <v>738787</v>
      </c>
      <c r="K4098" s="205">
        <v>762597</v>
      </c>
      <c r="L4098" s="205">
        <v>788858</v>
      </c>
      <c r="M4098">
        <v>817655</v>
      </c>
      <c r="N4098">
        <v>849097</v>
      </c>
      <c r="O4098">
        <v>882962</v>
      </c>
      <c r="P4098">
        <v>916548</v>
      </c>
      <c r="Q4098">
        <v>952747</v>
      </c>
      <c r="R4098">
        <v>990358.00000000012</v>
      </c>
      <c r="S4098">
        <v>1027327</v>
      </c>
      <c r="T4098">
        <v>1062327</v>
      </c>
      <c r="U4098">
        <v>1095255.9999999998</v>
      </c>
      <c r="V4098">
        <v>1125356</v>
      </c>
      <c r="W4098">
        <v>1153834</v>
      </c>
      <c r="X4098">
        <v>1182572.9999999998</v>
      </c>
      <c r="Y4098">
        <v>1212438.9999999998</v>
      </c>
      <c r="Z4098">
        <v>1240725</v>
      </c>
      <c r="AA4098">
        <v>1270718.9999999998</v>
      </c>
      <c r="AB4098">
        <v>1300945</v>
      </c>
      <c r="AC4098">
        <v>1328945</v>
      </c>
      <c r="AD4098">
        <v>1353448.9999999998</v>
      </c>
      <c r="AE4098" s="21" t="s">
        <v>1</v>
      </c>
    </row>
    <row r="4099" spans="1:31" x14ac:dyDescent="0.2">
      <c r="A4099" s="27" t="s">
        <v>83</v>
      </c>
      <c r="B4099" s="13" t="s">
        <v>83</v>
      </c>
      <c r="C4099" s="14">
        <v>894</v>
      </c>
      <c r="D4099" s="13" t="s">
        <v>83</v>
      </c>
      <c r="E4099" s="13" t="s">
        <v>503</v>
      </c>
      <c r="F4099" s="13" t="s">
        <v>313</v>
      </c>
      <c r="G4099" s="14" t="s">
        <v>338</v>
      </c>
      <c r="H4099" s="205">
        <v>590511</v>
      </c>
      <c r="I4099" s="205">
        <v>603014</v>
      </c>
      <c r="J4099" s="205">
        <v>617284</v>
      </c>
      <c r="K4099" s="205">
        <v>634512</v>
      </c>
      <c r="L4099" s="205">
        <v>653359.99999999988</v>
      </c>
      <c r="M4099">
        <v>673900</v>
      </c>
      <c r="N4099">
        <v>696358</v>
      </c>
      <c r="O4099">
        <v>720912</v>
      </c>
      <c r="P4099">
        <v>746291</v>
      </c>
      <c r="Q4099">
        <v>773622.99999999988</v>
      </c>
      <c r="R4099">
        <v>802869.00000000012</v>
      </c>
      <c r="S4099">
        <v>833938.00000000012</v>
      </c>
      <c r="T4099">
        <v>866795.00000000012</v>
      </c>
      <c r="U4099">
        <v>901926.99999999988</v>
      </c>
      <c r="V4099">
        <v>938165.99999999988</v>
      </c>
      <c r="W4099">
        <v>974786.99999999988</v>
      </c>
      <c r="X4099">
        <v>1010829</v>
      </c>
      <c r="Y4099">
        <v>1045627</v>
      </c>
      <c r="Z4099">
        <v>1077732</v>
      </c>
      <c r="AA4099">
        <v>1108592</v>
      </c>
      <c r="AB4099">
        <v>1138453</v>
      </c>
      <c r="AC4099">
        <v>1167923</v>
      </c>
      <c r="AD4099">
        <v>1197512</v>
      </c>
      <c r="AE4099" s="22" t="s">
        <v>1</v>
      </c>
    </row>
    <row r="4100" spans="1:31" x14ac:dyDescent="0.2">
      <c r="A4100" s="25" t="s">
        <v>83</v>
      </c>
      <c r="B4100" s="11" t="s">
        <v>83</v>
      </c>
      <c r="C4100" s="12">
        <v>894</v>
      </c>
      <c r="D4100" s="11" t="s">
        <v>83</v>
      </c>
      <c r="E4100" s="11" t="s">
        <v>504</v>
      </c>
      <c r="F4100" s="11"/>
      <c r="G4100" s="12"/>
      <c r="H4100" s="205">
        <v>0</v>
      </c>
      <c r="I4100" s="205">
        <v>0</v>
      </c>
      <c r="J4100" s="205">
        <v>0</v>
      </c>
      <c r="K4100" s="205">
        <v>0</v>
      </c>
      <c r="L4100" s="205">
        <v>0</v>
      </c>
      <c r="M4100">
        <v>0</v>
      </c>
      <c r="N4100">
        <v>0</v>
      </c>
      <c r="O4100">
        <v>0</v>
      </c>
      <c r="P4100">
        <v>0</v>
      </c>
      <c r="Q4100">
        <v>0</v>
      </c>
      <c r="R4100">
        <v>0</v>
      </c>
      <c r="S4100">
        <v>0</v>
      </c>
      <c r="T4100">
        <v>0</v>
      </c>
      <c r="U4100">
        <v>0</v>
      </c>
      <c r="V4100">
        <v>0</v>
      </c>
      <c r="W4100">
        <v>0</v>
      </c>
      <c r="X4100">
        <v>0</v>
      </c>
      <c r="Y4100">
        <v>0</v>
      </c>
      <c r="Z4100">
        <v>0</v>
      </c>
      <c r="AA4100">
        <v>0</v>
      </c>
      <c r="AB4100">
        <v>0</v>
      </c>
      <c r="AC4100">
        <v>0</v>
      </c>
      <c r="AD4100">
        <v>0</v>
      </c>
      <c r="AE4100" s="21" t="s">
        <v>1</v>
      </c>
    </row>
    <row r="4101" spans="1:31" x14ac:dyDescent="0.2">
      <c r="A4101" s="27" t="s">
        <v>83</v>
      </c>
      <c r="B4101" s="13" t="s">
        <v>83</v>
      </c>
      <c r="C4101" s="14">
        <v>894</v>
      </c>
      <c r="D4101" s="13" t="s">
        <v>83</v>
      </c>
      <c r="E4101" s="13" t="s">
        <v>505</v>
      </c>
      <c r="F4101" s="13"/>
      <c r="G4101" s="14"/>
      <c r="H4101" s="205">
        <v>12848531</v>
      </c>
      <c r="I4101" s="205">
        <v>13215142</v>
      </c>
      <c r="J4101" s="205">
        <v>13605986</v>
      </c>
      <c r="K4101" s="205">
        <v>14023199</v>
      </c>
      <c r="L4101" s="205">
        <v>14465148</v>
      </c>
      <c r="M4101">
        <v>14926551</v>
      </c>
      <c r="N4101">
        <v>15399793</v>
      </c>
      <c r="O4101">
        <v>15879370</v>
      </c>
      <c r="P4101">
        <v>16363449</v>
      </c>
      <c r="Q4101">
        <v>16853608</v>
      </c>
      <c r="R4101">
        <v>17351714</v>
      </c>
      <c r="S4101">
        <v>17861034</v>
      </c>
      <c r="T4101">
        <v>18383956</v>
      </c>
      <c r="U4101">
        <v>18920657</v>
      </c>
      <c r="V4101">
        <v>19470238</v>
      </c>
      <c r="W4101">
        <v>20032801</v>
      </c>
      <c r="X4101">
        <v>20608356</v>
      </c>
      <c r="Y4101">
        <v>21196793</v>
      </c>
      <c r="Z4101">
        <v>21798158</v>
      </c>
      <c r="AA4101">
        <v>22412310</v>
      </c>
      <c r="AB4101">
        <v>23038732</v>
      </c>
      <c r="AC4101">
        <v>23676666</v>
      </c>
      <c r="AD4101">
        <v>24325502</v>
      </c>
      <c r="AE4101" s="22" t="s">
        <v>1</v>
      </c>
    </row>
    <row r="4102" spans="1:31" x14ac:dyDescent="0.2">
      <c r="A4102" s="25" t="s">
        <v>84</v>
      </c>
      <c r="B4102" s="11" t="s">
        <v>84</v>
      </c>
      <c r="C4102" s="12">
        <v>716</v>
      </c>
      <c r="D4102" s="11" t="s">
        <v>84</v>
      </c>
      <c r="E4102" s="11" t="s">
        <v>440</v>
      </c>
      <c r="F4102" s="11" t="s">
        <v>312</v>
      </c>
      <c r="G4102" s="12" t="s">
        <v>319</v>
      </c>
      <c r="H4102" s="205">
        <v>181166</v>
      </c>
      <c r="I4102" s="205">
        <v>184304</v>
      </c>
      <c r="J4102" s="205">
        <v>189804</v>
      </c>
      <c r="K4102" s="205">
        <v>196368</v>
      </c>
      <c r="L4102" s="205">
        <v>203266</v>
      </c>
      <c r="M4102">
        <v>209791</v>
      </c>
      <c r="N4102">
        <v>214018</v>
      </c>
      <c r="O4102">
        <v>218463</v>
      </c>
      <c r="P4102">
        <v>223728</v>
      </c>
      <c r="Q4102">
        <v>227850</v>
      </c>
      <c r="R4102">
        <v>229531</v>
      </c>
      <c r="S4102">
        <v>221296</v>
      </c>
      <c r="T4102">
        <v>219063</v>
      </c>
      <c r="U4102">
        <v>210722</v>
      </c>
      <c r="V4102">
        <v>201614</v>
      </c>
      <c r="W4102">
        <v>194343</v>
      </c>
      <c r="X4102">
        <v>200986</v>
      </c>
      <c r="Y4102">
        <v>198659</v>
      </c>
      <c r="Z4102">
        <v>201087</v>
      </c>
      <c r="AA4102">
        <v>204584</v>
      </c>
      <c r="AB4102">
        <v>207954</v>
      </c>
      <c r="AC4102">
        <v>204665</v>
      </c>
      <c r="AD4102">
        <v>207629</v>
      </c>
      <c r="AE4102" s="21" t="s">
        <v>1</v>
      </c>
    </row>
    <row r="4103" spans="1:31" x14ac:dyDescent="0.2">
      <c r="A4103" s="27" t="s">
        <v>84</v>
      </c>
      <c r="B4103" s="13" t="s">
        <v>84</v>
      </c>
      <c r="C4103" s="14">
        <v>716</v>
      </c>
      <c r="D4103" s="13" t="s">
        <v>84</v>
      </c>
      <c r="E4103" s="13" t="s">
        <v>487</v>
      </c>
      <c r="F4103" s="13" t="s">
        <v>313</v>
      </c>
      <c r="G4103" s="14" t="s">
        <v>319</v>
      </c>
      <c r="H4103" s="205">
        <v>181565</v>
      </c>
      <c r="I4103" s="205">
        <v>185080</v>
      </c>
      <c r="J4103" s="205">
        <v>190741</v>
      </c>
      <c r="K4103" s="205">
        <v>197882</v>
      </c>
      <c r="L4103" s="205">
        <v>205374</v>
      </c>
      <c r="M4103">
        <v>212336</v>
      </c>
      <c r="N4103">
        <v>215732</v>
      </c>
      <c r="O4103">
        <v>220605</v>
      </c>
      <c r="P4103">
        <v>225662</v>
      </c>
      <c r="Q4103">
        <v>229741</v>
      </c>
      <c r="R4103">
        <v>231485</v>
      </c>
      <c r="S4103">
        <v>223414</v>
      </c>
      <c r="T4103">
        <v>221194</v>
      </c>
      <c r="U4103">
        <v>212967</v>
      </c>
      <c r="V4103">
        <v>203877</v>
      </c>
      <c r="W4103">
        <v>196597</v>
      </c>
      <c r="X4103">
        <v>203253</v>
      </c>
      <c r="Y4103">
        <v>201085</v>
      </c>
      <c r="Z4103">
        <v>203570</v>
      </c>
      <c r="AA4103">
        <v>207212</v>
      </c>
      <c r="AB4103">
        <v>210728</v>
      </c>
      <c r="AC4103">
        <v>207208</v>
      </c>
      <c r="AD4103">
        <v>210228</v>
      </c>
      <c r="AE4103" s="22" t="s">
        <v>1</v>
      </c>
    </row>
    <row r="4104" spans="1:31" x14ac:dyDescent="0.2">
      <c r="A4104" s="25" t="s">
        <v>84</v>
      </c>
      <c r="B4104" s="11" t="s">
        <v>84</v>
      </c>
      <c r="C4104" s="12">
        <v>716</v>
      </c>
      <c r="D4104" s="11" t="s">
        <v>84</v>
      </c>
      <c r="E4104" s="11" t="s">
        <v>441</v>
      </c>
      <c r="F4104" s="11" t="s">
        <v>312</v>
      </c>
      <c r="G4104" s="12" t="s">
        <v>355</v>
      </c>
      <c r="H4104" s="205">
        <v>175635</v>
      </c>
      <c r="I4104" s="205">
        <v>179333</v>
      </c>
      <c r="J4104" s="205">
        <v>183244</v>
      </c>
      <c r="K4104" s="205">
        <v>189071</v>
      </c>
      <c r="L4104" s="205">
        <v>195529</v>
      </c>
      <c r="M4104">
        <v>202004</v>
      </c>
      <c r="N4104">
        <v>207797</v>
      </c>
      <c r="O4104">
        <v>212119</v>
      </c>
      <c r="P4104">
        <v>217831</v>
      </c>
      <c r="Q4104">
        <v>223060</v>
      </c>
      <c r="R4104">
        <v>226687</v>
      </c>
      <c r="S4104">
        <v>227284</v>
      </c>
      <c r="T4104">
        <v>223337</v>
      </c>
      <c r="U4104">
        <v>217275</v>
      </c>
      <c r="V4104">
        <v>209282</v>
      </c>
      <c r="W4104">
        <v>201509</v>
      </c>
      <c r="X4104">
        <v>196739</v>
      </c>
      <c r="Y4104">
        <v>198153</v>
      </c>
      <c r="Z4104">
        <v>198881</v>
      </c>
      <c r="AA4104">
        <v>201104</v>
      </c>
      <c r="AB4104">
        <v>203872</v>
      </c>
      <c r="AC4104">
        <v>205830</v>
      </c>
      <c r="AD4104">
        <v>205377</v>
      </c>
      <c r="AE4104" s="21" t="s">
        <v>1</v>
      </c>
    </row>
    <row r="4105" spans="1:31" x14ac:dyDescent="0.2">
      <c r="A4105" s="27" t="s">
        <v>84</v>
      </c>
      <c r="B4105" s="13" t="s">
        <v>84</v>
      </c>
      <c r="C4105" s="14">
        <v>716</v>
      </c>
      <c r="D4105" s="13" t="s">
        <v>84</v>
      </c>
      <c r="E4105" s="13" t="s">
        <v>488</v>
      </c>
      <c r="F4105" s="13" t="s">
        <v>313</v>
      </c>
      <c r="G4105" s="14" t="s">
        <v>355</v>
      </c>
      <c r="H4105" s="205">
        <v>175996</v>
      </c>
      <c r="I4105" s="205">
        <v>179595</v>
      </c>
      <c r="J4105" s="205">
        <v>183661</v>
      </c>
      <c r="K4105" s="205">
        <v>189898</v>
      </c>
      <c r="L4105" s="205">
        <v>196873</v>
      </c>
      <c r="M4105">
        <v>203828</v>
      </c>
      <c r="N4105">
        <v>209906</v>
      </c>
      <c r="O4105">
        <v>214112</v>
      </c>
      <c r="P4105">
        <v>219657</v>
      </c>
      <c r="Q4105">
        <v>224866</v>
      </c>
      <c r="R4105">
        <v>228560</v>
      </c>
      <c r="S4105">
        <v>229232</v>
      </c>
      <c r="T4105">
        <v>225330</v>
      </c>
      <c r="U4105">
        <v>219369</v>
      </c>
      <c r="V4105">
        <v>211382</v>
      </c>
      <c r="W4105">
        <v>203586</v>
      </c>
      <c r="X4105">
        <v>198844</v>
      </c>
      <c r="Y4105">
        <v>200372</v>
      </c>
      <c r="Z4105">
        <v>201124</v>
      </c>
      <c r="AA4105">
        <v>203486</v>
      </c>
      <c r="AB4105">
        <v>206426</v>
      </c>
      <c r="AC4105">
        <v>208480</v>
      </c>
      <c r="AD4105">
        <v>207945</v>
      </c>
      <c r="AE4105" s="22" t="s">
        <v>1</v>
      </c>
    </row>
    <row r="4106" spans="1:31" x14ac:dyDescent="0.2">
      <c r="A4106" s="25" t="s">
        <v>84</v>
      </c>
      <c r="B4106" s="11" t="s">
        <v>84</v>
      </c>
      <c r="C4106" s="12">
        <v>716</v>
      </c>
      <c r="D4106" s="11" t="s">
        <v>84</v>
      </c>
      <c r="E4106" s="11" t="s">
        <v>442</v>
      </c>
      <c r="F4106" s="11" t="s">
        <v>312</v>
      </c>
      <c r="G4106" s="12" t="s">
        <v>317</v>
      </c>
      <c r="H4106" s="205">
        <v>171081</v>
      </c>
      <c r="I4106" s="205">
        <v>174257</v>
      </c>
      <c r="J4106" s="205">
        <v>177702</v>
      </c>
      <c r="K4106" s="205">
        <v>182718</v>
      </c>
      <c r="L4106" s="205">
        <v>188603</v>
      </c>
      <c r="M4106">
        <v>194836</v>
      </c>
      <c r="N4106">
        <v>200810</v>
      </c>
      <c r="O4106">
        <v>205829</v>
      </c>
      <c r="P4106">
        <v>211682</v>
      </c>
      <c r="Q4106">
        <v>217602</v>
      </c>
      <c r="R4106">
        <v>222643</v>
      </c>
      <c r="S4106">
        <v>225557</v>
      </c>
      <c r="T4106">
        <v>225004</v>
      </c>
      <c r="U4106">
        <v>221478</v>
      </c>
      <c r="V4106">
        <v>215166</v>
      </c>
      <c r="W4106">
        <v>207762</v>
      </c>
      <c r="X4106">
        <v>201601</v>
      </c>
      <c r="Y4106">
        <v>199400</v>
      </c>
      <c r="Z4106">
        <v>198512</v>
      </c>
      <c r="AA4106">
        <v>199381</v>
      </c>
      <c r="AB4106">
        <v>201303</v>
      </c>
      <c r="AC4106">
        <v>203174</v>
      </c>
      <c r="AD4106">
        <v>203646</v>
      </c>
      <c r="AE4106" s="21" t="s">
        <v>1</v>
      </c>
    </row>
    <row r="4107" spans="1:31" x14ac:dyDescent="0.2">
      <c r="A4107" s="27" t="s">
        <v>84</v>
      </c>
      <c r="B4107" s="13" t="s">
        <v>84</v>
      </c>
      <c r="C4107" s="14">
        <v>716</v>
      </c>
      <c r="D4107" s="13" t="s">
        <v>84</v>
      </c>
      <c r="E4107" s="13" t="s">
        <v>489</v>
      </c>
      <c r="F4107" s="13" t="s">
        <v>313</v>
      </c>
      <c r="G4107" s="14" t="s">
        <v>317</v>
      </c>
      <c r="H4107" s="205">
        <v>171446</v>
      </c>
      <c r="I4107" s="205">
        <v>174427</v>
      </c>
      <c r="J4107" s="205">
        <v>177814</v>
      </c>
      <c r="K4107" s="205">
        <v>183065</v>
      </c>
      <c r="L4107" s="205">
        <v>189361</v>
      </c>
      <c r="M4107">
        <v>196067</v>
      </c>
      <c r="N4107">
        <v>202449</v>
      </c>
      <c r="O4107">
        <v>207638</v>
      </c>
      <c r="P4107">
        <v>213372</v>
      </c>
      <c r="Q4107">
        <v>219302</v>
      </c>
      <c r="R4107">
        <v>224425</v>
      </c>
      <c r="S4107">
        <v>227411</v>
      </c>
      <c r="T4107">
        <v>226880</v>
      </c>
      <c r="U4107">
        <v>223441</v>
      </c>
      <c r="V4107">
        <v>217126</v>
      </c>
      <c r="W4107">
        <v>209693</v>
      </c>
      <c r="X4107">
        <v>203554</v>
      </c>
      <c r="Y4107">
        <v>201459</v>
      </c>
      <c r="Z4107">
        <v>200559</v>
      </c>
      <c r="AA4107">
        <v>201551</v>
      </c>
      <c r="AB4107">
        <v>203657</v>
      </c>
      <c r="AC4107">
        <v>205672</v>
      </c>
      <c r="AD4107">
        <v>206157</v>
      </c>
      <c r="AE4107" s="22" t="s">
        <v>1</v>
      </c>
    </row>
    <row r="4108" spans="1:31" x14ac:dyDescent="0.2">
      <c r="A4108" s="25" t="s">
        <v>84</v>
      </c>
      <c r="B4108" s="11" t="s">
        <v>84</v>
      </c>
      <c r="C4108" s="12">
        <v>716</v>
      </c>
      <c r="D4108" s="11" t="s">
        <v>84</v>
      </c>
      <c r="E4108" s="11" t="s">
        <v>443</v>
      </c>
      <c r="F4108" s="11" t="s">
        <v>312</v>
      </c>
      <c r="G4108" s="12" t="s">
        <v>356</v>
      </c>
      <c r="H4108" s="205">
        <v>167398</v>
      </c>
      <c r="I4108" s="205">
        <v>170076</v>
      </c>
      <c r="J4108" s="205">
        <v>173075</v>
      </c>
      <c r="K4108" s="205">
        <v>177209</v>
      </c>
      <c r="L4108" s="205">
        <v>182445</v>
      </c>
      <c r="M4108">
        <v>188274</v>
      </c>
      <c r="N4108">
        <v>194207</v>
      </c>
      <c r="O4108">
        <v>199642</v>
      </c>
      <c r="P4108">
        <v>205326</v>
      </c>
      <c r="Q4108">
        <v>211637</v>
      </c>
      <c r="R4108">
        <v>217618</v>
      </c>
      <c r="S4108">
        <v>222260</v>
      </c>
      <c r="T4108">
        <v>224397</v>
      </c>
      <c r="U4108">
        <v>223663</v>
      </c>
      <c r="V4108">
        <v>219290</v>
      </c>
      <c r="W4108">
        <v>212975</v>
      </c>
      <c r="X4108">
        <v>206447</v>
      </c>
      <c r="Y4108">
        <v>201963</v>
      </c>
      <c r="Z4108">
        <v>199546</v>
      </c>
      <c r="AA4108">
        <v>199147</v>
      </c>
      <c r="AB4108">
        <v>200061</v>
      </c>
      <c r="AC4108">
        <v>201516</v>
      </c>
      <c r="AD4108">
        <v>202417</v>
      </c>
      <c r="AE4108" s="21" t="s">
        <v>1</v>
      </c>
    </row>
    <row r="4109" spans="1:31" x14ac:dyDescent="0.2">
      <c r="A4109" s="27" t="s">
        <v>84</v>
      </c>
      <c r="B4109" s="13" t="s">
        <v>84</v>
      </c>
      <c r="C4109" s="14">
        <v>716</v>
      </c>
      <c r="D4109" s="13" t="s">
        <v>84</v>
      </c>
      <c r="E4109" s="13" t="s">
        <v>490</v>
      </c>
      <c r="F4109" s="13" t="s">
        <v>313</v>
      </c>
      <c r="G4109" s="14" t="s">
        <v>356</v>
      </c>
      <c r="H4109" s="205">
        <v>167774</v>
      </c>
      <c r="I4109" s="205">
        <v>170228</v>
      </c>
      <c r="J4109" s="205">
        <v>173043</v>
      </c>
      <c r="K4109" s="205">
        <v>177230</v>
      </c>
      <c r="L4109" s="205">
        <v>182762</v>
      </c>
      <c r="M4109">
        <v>189017</v>
      </c>
      <c r="N4109">
        <v>195422</v>
      </c>
      <c r="O4109">
        <v>201229</v>
      </c>
      <c r="P4109">
        <v>206844</v>
      </c>
      <c r="Q4109">
        <v>213206</v>
      </c>
      <c r="R4109">
        <v>219292</v>
      </c>
      <c r="S4109">
        <v>224017</v>
      </c>
      <c r="T4109">
        <v>226168</v>
      </c>
      <c r="U4109">
        <v>225510</v>
      </c>
      <c r="V4109">
        <v>221126</v>
      </c>
      <c r="W4109">
        <v>214779</v>
      </c>
      <c r="X4109">
        <v>208274</v>
      </c>
      <c r="Y4109">
        <v>203896</v>
      </c>
      <c r="Z4109">
        <v>201429</v>
      </c>
      <c r="AA4109">
        <v>201133</v>
      </c>
      <c r="AB4109">
        <v>202231</v>
      </c>
      <c r="AC4109">
        <v>203861</v>
      </c>
      <c r="AD4109">
        <v>204847</v>
      </c>
      <c r="AE4109" s="22" t="s">
        <v>1</v>
      </c>
    </row>
    <row r="4110" spans="1:31" x14ac:dyDescent="0.2">
      <c r="A4110" s="25" t="s">
        <v>84</v>
      </c>
      <c r="B4110" s="11" t="s">
        <v>84</v>
      </c>
      <c r="C4110" s="12">
        <v>716</v>
      </c>
      <c r="D4110" s="11" t="s">
        <v>84</v>
      </c>
      <c r="E4110" s="11" t="s">
        <v>444</v>
      </c>
      <c r="F4110" s="11" t="s">
        <v>312</v>
      </c>
      <c r="G4110" s="12" t="s">
        <v>327</v>
      </c>
      <c r="H4110" s="205">
        <v>164482</v>
      </c>
      <c r="I4110" s="205">
        <v>166686</v>
      </c>
      <c r="J4110" s="205">
        <v>169263</v>
      </c>
      <c r="K4110" s="205">
        <v>172450</v>
      </c>
      <c r="L4110" s="205">
        <v>176963</v>
      </c>
      <c r="M4110">
        <v>182309</v>
      </c>
      <c r="N4110">
        <v>188009</v>
      </c>
      <c r="O4110">
        <v>193606</v>
      </c>
      <c r="P4110">
        <v>198806</v>
      </c>
      <c r="Q4110">
        <v>205203</v>
      </c>
      <c r="R4110">
        <v>211830</v>
      </c>
      <c r="S4110">
        <v>217668</v>
      </c>
      <c r="T4110">
        <v>221849</v>
      </c>
      <c r="U4110">
        <v>224165</v>
      </c>
      <c r="V4110">
        <v>221990</v>
      </c>
      <c r="W4110">
        <v>217020</v>
      </c>
      <c r="X4110">
        <v>210996</v>
      </c>
      <c r="Y4110">
        <v>205406</v>
      </c>
      <c r="Z4110">
        <v>201549</v>
      </c>
      <c r="AA4110">
        <v>199970</v>
      </c>
      <c r="AB4110">
        <v>199963</v>
      </c>
      <c r="AC4110">
        <v>200757</v>
      </c>
      <c r="AD4110">
        <v>201673</v>
      </c>
      <c r="AE4110" s="21" t="s">
        <v>1</v>
      </c>
    </row>
    <row r="4111" spans="1:31" x14ac:dyDescent="0.2">
      <c r="A4111" s="27" t="s">
        <v>84</v>
      </c>
      <c r="B4111" s="13" t="s">
        <v>84</v>
      </c>
      <c r="C4111" s="14">
        <v>716</v>
      </c>
      <c r="D4111" s="13" t="s">
        <v>84</v>
      </c>
      <c r="E4111" s="13" t="s">
        <v>491</v>
      </c>
      <c r="F4111" s="13" t="s">
        <v>313</v>
      </c>
      <c r="G4111" s="14" t="s">
        <v>327</v>
      </c>
      <c r="H4111" s="205">
        <v>164839</v>
      </c>
      <c r="I4111" s="205">
        <v>166848</v>
      </c>
      <c r="J4111" s="205">
        <v>169192</v>
      </c>
      <c r="K4111" s="205">
        <v>172241</v>
      </c>
      <c r="L4111" s="205">
        <v>176929</v>
      </c>
      <c r="M4111">
        <v>182646</v>
      </c>
      <c r="N4111">
        <v>188830</v>
      </c>
      <c r="O4111">
        <v>194932</v>
      </c>
      <c r="P4111">
        <v>200111</v>
      </c>
      <c r="Q4111">
        <v>206606</v>
      </c>
      <c r="R4111">
        <v>213376</v>
      </c>
      <c r="S4111">
        <v>219317</v>
      </c>
      <c r="T4111">
        <v>223517</v>
      </c>
      <c r="U4111">
        <v>225903</v>
      </c>
      <c r="V4111">
        <v>223710</v>
      </c>
      <c r="W4111">
        <v>218704</v>
      </c>
      <c r="X4111">
        <v>212709</v>
      </c>
      <c r="Y4111">
        <v>207235</v>
      </c>
      <c r="Z4111">
        <v>203286</v>
      </c>
      <c r="AA4111">
        <v>201787</v>
      </c>
      <c r="AB4111">
        <v>201958</v>
      </c>
      <c r="AC4111">
        <v>202945</v>
      </c>
      <c r="AD4111">
        <v>203997</v>
      </c>
      <c r="AE4111" s="22" t="s">
        <v>1</v>
      </c>
    </row>
    <row r="4112" spans="1:31" x14ac:dyDescent="0.2">
      <c r="A4112" s="25" t="s">
        <v>84</v>
      </c>
      <c r="B4112" s="11" t="s">
        <v>84</v>
      </c>
      <c r="C4112" s="12">
        <v>716</v>
      </c>
      <c r="D4112" s="11" t="s">
        <v>84</v>
      </c>
      <c r="E4112" s="11" t="s">
        <v>445</v>
      </c>
      <c r="F4112" s="11" t="s">
        <v>312</v>
      </c>
      <c r="G4112" s="12" t="s">
        <v>320</v>
      </c>
      <c r="H4112" s="205">
        <v>162254</v>
      </c>
      <c r="I4112" s="205">
        <v>163986</v>
      </c>
      <c r="J4112" s="205">
        <v>166165</v>
      </c>
      <c r="K4112" s="205">
        <v>168498</v>
      </c>
      <c r="L4112" s="205">
        <v>172064</v>
      </c>
      <c r="M4112">
        <v>176849</v>
      </c>
      <c r="N4112">
        <v>182233</v>
      </c>
      <c r="O4112">
        <v>187770</v>
      </c>
      <c r="P4112">
        <v>192537</v>
      </c>
      <c r="Q4112">
        <v>198338</v>
      </c>
      <c r="R4112">
        <v>205311</v>
      </c>
      <c r="S4112">
        <v>212057</v>
      </c>
      <c r="T4112">
        <v>217691</v>
      </c>
      <c r="U4112">
        <v>222388</v>
      </c>
      <c r="V4112">
        <v>223601</v>
      </c>
      <c r="W4112">
        <v>220232</v>
      </c>
      <c r="X4112">
        <v>214965</v>
      </c>
      <c r="Y4112">
        <v>209295</v>
      </c>
      <c r="Z4112">
        <v>204582</v>
      </c>
      <c r="AA4112">
        <v>201418</v>
      </c>
      <c r="AB4112">
        <v>200576</v>
      </c>
      <c r="AC4112">
        <v>200794</v>
      </c>
      <c r="AD4112">
        <v>201397</v>
      </c>
      <c r="AE4112" s="21" t="s">
        <v>1</v>
      </c>
    </row>
    <row r="4113" spans="1:31" x14ac:dyDescent="0.2">
      <c r="A4113" s="27" t="s">
        <v>84</v>
      </c>
      <c r="B4113" s="13" t="s">
        <v>84</v>
      </c>
      <c r="C4113" s="14">
        <v>716</v>
      </c>
      <c r="D4113" s="13" t="s">
        <v>84</v>
      </c>
      <c r="E4113" s="13" t="s">
        <v>492</v>
      </c>
      <c r="F4113" s="13" t="s">
        <v>313</v>
      </c>
      <c r="G4113" s="14" t="s">
        <v>320</v>
      </c>
      <c r="H4113" s="205">
        <v>162575</v>
      </c>
      <c r="I4113" s="205">
        <v>164140</v>
      </c>
      <c r="J4113" s="205">
        <v>166103</v>
      </c>
      <c r="K4113" s="205">
        <v>168165</v>
      </c>
      <c r="L4113" s="205">
        <v>171716</v>
      </c>
      <c r="M4113">
        <v>176810</v>
      </c>
      <c r="N4113">
        <v>182681</v>
      </c>
      <c r="O4113">
        <v>188794</v>
      </c>
      <c r="P4113">
        <v>193597</v>
      </c>
      <c r="Q4113">
        <v>199532</v>
      </c>
      <c r="R4113">
        <v>206695</v>
      </c>
      <c r="S4113">
        <v>213580</v>
      </c>
      <c r="T4113">
        <v>219252</v>
      </c>
      <c r="U4113">
        <v>224002</v>
      </c>
      <c r="V4113">
        <v>225209</v>
      </c>
      <c r="W4113">
        <v>221801</v>
      </c>
      <c r="X4113">
        <v>216565</v>
      </c>
      <c r="Y4113">
        <v>211026</v>
      </c>
      <c r="Z4113">
        <v>206190</v>
      </c>
      <c r="AA4113">
        <v>203069</v>
      </c>
      <c r="AB4113">
        <v>202398</v>
      </c>
      <c r="AC4113">
        <v>202819</v>
      </c>
      <c r="AD4113">
        <v>203592</v>
      </c>
      <c r="AE4113" s="22" t="s">
        <v>1</v>
      </c>
    </row>
    <row r="4114" spans="1:31" x14ac:dyDescent="0.2">
      <c r="A4114" s="25" t="s">
        <v>84</v>
      </c>
      <c r="B4114" s="11" t="s">
        <v>84</v>
      </c>
      <c r="C4114" s="12">
        <v>716</v>
      </c>
      <c r="D4114" s="11" t="s">
        <v>84</v>
      </c>
      <c r="E4114" s="11" t="s">
        <v>446</v>
      </c>
      <c r="F4114" s="11" t="s">
        <v>312</v>
      </c>
      <c r="G4114" s="12" t="s">
        <v>326</v>
      </c>
      <c r="H4114" s="205">
        <v>160637</v>
      </c>
      <c r="I4114" s="205">
        <v>161909</v>
      </c>
      <c r="J4114" s="205">
        <v>163679</v>
      </c>
      <c r="K4114" s="205">
        <v>165335</v>
      </c>
      <c r="L4114" s="205">
        <v>167967</v>
      </c>
      <c r="M4114">
        <v>171807</v>
      </c>
      <c r="N4114">
        <v>176794</v>
      </c>
      <c r="O4114">
        <v>182184</v>
      </c>
      <c r="P4114">
        <v>186750</v>
      </c>
      <c r="Q4114">
        <v>191826</v>
      </c>
      <c r="R4114">
        <v>198094</v>
      </c>
      <c r="S4114">
        <v>205452</v>
      </c>
      <c r="T4114">
        <v>212257</v>
      </c>
      <c r="U4114">
        <v>218199</v>
      </c>
      <c r="V4114">
        <v>222598</v>
      </c>
      <c r="W4114">
        <v>222950</v>
      </c>
      <c r="X4114">
        <v>218693</v>
      </c>
      <c r="Y4114">
        <v>213194</v>
      </c>
      <c r="Z4114">
        <v>208458</v>
      </c>
      <c r="AA4114">
        <v>204045</v>
      </c>
      <c r="AB4114">
        <v>201469</v>
      </c>
      <c r="AC4114">
        <v>201197</v>
      </c>
      <c r="AD4114">
        <v>201570</v>
      </c>
      <c r="AE4114" s="21" t="s">
        <v>1</v>
      </c>
    </row>
    <row r="4115" spans="1:31" x14ac:dyDescent="0.2">
      <c r="A4115" s="27" t="s">
        <v>84</v>
      </c>
      <c r="B4115" s="13" t="s">
        <v>84</v>
      </c>
      <c r="C4115" s="14">
        <v>716</v>
      </c>
      <c r="D4115" s="13" t="s">
        <v>84</v>
      </c>
      <c r="E4115" s="13" t="s">
        <v>493</v>
      </c>
      <c r="F4115" s="13" t="s">
        <v>313</v>
      </c>
      <c r="G4115" s="14" t="s">
        <v>326</v>
      </c>
      <c r="H4115" s="205">
        <v>160916</v>
      </c>
      <c r="I4115" s="205">
        <v>162055</v>
      </c>
      <c r="J4115" s="205">
        <v>163621</v>
      </c>
      <c r="K4115" s="205">
        <v>164957</v>
      </c>
      <c r="L4115" s="205">
        <v>167408</v>
      </c>
      <c r="M4115">
        <v>171366</v>
      </c>
      <c r="N4115">
        <v>176837</v>
      </c>
      <c r="O4115">
        <v>182863</v>
      </c>
      <c r="P4115">
        <v>187534</v>
      </c>
      <c r="Q4115">
        <v>192785</v>
      </c>
      <c r="R4115">
        <v>199269</v>
      </c>
      <c r="S4115">
        <v>206816</v>
      </c>
      <c r="T4115">
        <v>213697</v>
      </c>
      <c r="U4115">
        <v>219659</v>
      </c>
      <c r="V4115">
        <v>224061</v>
      </c>
      <c r="W4115">
        <v>224402</v>
      </c>
      <c r="X4115">
        <v>220177</v>
      </c>
      <c r="Y4115">
        <v>214819</v>
      </c>
      <c r="Z4115">
        <v>209947</v>
      </c>
      <c r="AA4115">
        <v>205545</v>
      </c>
      <c r="AB4115">
        <v>203107</v>
      </c>
      <c r="AC4115">
        <v>203043</v>
      </c>
      <c r="AD4115">
        <v>203612</v>
      </c>
      <c r="AE4115" s="22" t="s">
        <v>1</v>
      </c>
    </row>
    <row r="4116" spans="1:31" x14ac:dyDescent="0.2">
      <c r="A4116" s="25" t="s">
        <v>84</v>
      </c>
      <c r="B4116" s="11" t="s">
        <v>84</v>
      </c>
      <c r="C4116" s="12">
        <v>716</v>
      </c>
      <c r="D4116" s="11" t="s">
        <v>84</v>
      </c>
      <c r="E4116" s="11" t="s">
        <v>447</v>
      </c>
      <c r="F4116" s="11" t="s">
        <v>312</v>
      </c>
      <c r="G4116" s="12" t="s">
        <v>318</v>
      </c>
      <c r="H4116" s="205">
        <v>159386</v>
      </c>
      <c r="I4116" s="205">
        <v>160388</v>
      </c>
      <c r="J4116" s="205">
        <v>161750</v>
      </c>
      <c r="K4116" s="205">
        <v>162812</v>
      </c>
      <c r="L4116" s="205">
        <v>164736</v>
      </c>
      <c r="M4116">
        <v>167562</v>
      </c>
      <c r="N4116">
        <v>171607</v>
      </c>
      <c r="O4116">
        <v>176765</v>
      </c>
      <c r="P4116">
        <v>181363</v>
      </c>
      <c r="Q4116">
        <v>186076</v>
      </c>
      <c r="R4116">
        <v>191330</v>
      </c>
      <c r="S4116">
        <v>197881</v>
      </c>
      <c r="T4116">
        <v>205567</v>
      </c>
      <c r="U4116">
        <v>212244</v>
      </c>
      <c r="V4116">
        <v>218384</v>
      </c>
      <c r="W4116">
        <v>222719</v>
      </c>
      <c r="X4116">
        <v>222517</v>
      </c>
      <c r="Y4116">
        <v>217443</v>
      </c>
      <c r="Z4116">
        <v>212577</v>
      </c>
      <c r="AA4116">
        <v>207912</v>
      </c>
      <c r="AB4116">
        <v>203693</v>
      </c>
      <c r="AC4116">
        <v>201535</v>
      </c>
      <c r="AD4116">
        <v>201762</v>
      </c>
      <c r="AE4116" s="21" t="s">
        <v>1</v>
      </c>
    </row>
    <row r="4117" spans="1:31" x14ac:dyDescent="0.2">
      <c r="A4117" s="27" t="s">
        <v>84</v>
      </c>
      <c r="B4117" s="13" t="s">
        <v>84</v>
      </c>
      <c r="C4117" s="14">
        <v>716</v>
      </c>
      <c r="D4117" s="13" t="s">
        <v>84</v>
      </c>
      <c r="E4117" s="13" t="s">
        <v>494</v>
      </c>
      <c r="F4117" s="13" t="s">
        <v>313</v>
      </c>
      <c r="G4117" s="14" t="s">
        <v>318</v>
      </c>
      <c r="H4117" s="205">
        <v>159348</v>
      </c>
      <c r="I4117" s="205">
        <v>160543</v>
      </c>
      <c r="J4117" s="205">
        <v>161713</v>
      </c>
      <c r="K4117" s="205">
        <v>162393</v>
      </c>
      <c r="L4117" s="205">
        <v>164075</v>
      </c>
      <c r="M4117">
        <v>166823</v>
      </c>
      <c r="N4117">
        <v>171158</v>
      </c>
      <c r="O4117">
        <v>177006</v>
      </c>
      <c r="P4117">
        <v>181831</v>
      </c>
      <c r="Q4117">
        <v>186781</v>
      </c>
      <c r="R4117">
        <v>192278</v>
      </c>
      <c r="S4117">
        <v>199036</v>
      </c>
      <c r="T4117">
        <v>206853</v>
      </c>
      <c r="U4117">
        <v>213519</v>
      </c>
      <c r="V4117">
        <v>219649</v>
      </c>
      <c r="W4117">
        <v>224006</v>
      </c>
      <c r="X4117">
        <v>223882</v>
      </c>
      <c r="Y4117">
        <v>218955</v>
      </c>
      <c r="Z4117">
        <v>213943</v>
      </c>
      <c r="AA4117">
        <v>209276</v>
      </c>
      <c r="AB4117">
        <v>205158</v>
      </c>
      <c r="AC4117">
        <v>203177</v>
      </c>
      <c r="AD4117">
        <v>203621</v>
      </c>
      <c r="AE4117" s="22" t="s">
        <v>1</v>
      </c>
    </row>
    <row r="4118" spans="1:31" x14ac:dyDescent="0.2">
      <c r="A4118" s="25" t="s">
        <v>84</v>
      </c>
      <c r="B4118" s="11" t="s">
        <v>84</v>
      </c>
      <c r="C4118" s="12">
        <v>716</v>
      </c>
      <c r="D4118" s="11" t="s">
        <v>84</v>
      </c>
      <c r="E4118" s="11" t="s">
        <v>448</v>
      </c>
      <c r="F4118" s="11" t="s">
        <v>312</v>
      </c>
      <c r="G4118" s="12" t="s">
        <v>333</v>
      </c>
      <c r="H4118" s="205">
        <v>158342</v>
      </c>
      <c r="I4118" s="205">
        <v>159135</v>
      </c>
      <c r="J4118" s="205">
        <v>160324</v>
      </c>
      <c r="K4118" s="205">
        <v>160756</v>
      </c>
      <c r="L4118" s="205">
        <v>162172</v>
      </c>
      <c r="M4118">
        <v>164259</v>
      </c>
      <c r="N4118">
        <v>167212</v>
      </c>
      <c r="O4118">
        <v>171432</v>
      </c>
      <c r="P4118">
        <v>175997</v>
      </c>
      <c r="Q4118">
        <v>180878</v>
      </c>
      <c r="R4118">
        <v>185611</v>
      </c>
      <c r="S4118">
        <v>190864</v>
      </c>
      <c r="T4118">
        <v>197641</v>
      </c>
      <c r="U4118">
        <v>205325</v>
      </c>
      <c r="V4118">
        <v>211917</v>
      </c>
      <c r="W4118">
        <v>218482</v>
      </c>
      <c r="X4118">
        <v>223058</v>
      </c>
      <c r="Y4118">
        <v>222381</v>
      </c>
      <c r="Z4118">
        <v>216871</v>
      </c>
      <c r="AA4118">
        <v>212258</v>
      </c>
      <c r="AB4118">
        <v>207555</v>
      </c>
      <c r="AC4118">
        <v>203355</v>
      </c>
      <c r="AD4118">
        <v>201545</v>
      </c>
      <c r="AE4118" s="21" t="s">
        <v>1</v>
      </c>
    </row>
    <row r="4119" spans="1:31" x14ac:dyDescent="0.2">
      <c r="A4119" s="27" t="s">
        <v>84</v>
      </c>
      <c r="B4119" s="13" t="s">
        <v>84</v>
      </c>
      <c r="C4119" s="14">
        <v>716</v>
      </c>
      <c r="D4119" s="13" t="s">
        <v>84</v>
      </c>
      <c r="E4119" s="13" t="s">
        <v>495</v>
      </c>
      <c r="F4119" s="13" t="s">
        <v>313</v>
      </c>
      <c r="G4119" s="14" t="s">
        <v>333</v>
      </c>
      <c r="H4119" s="205">
        <v>157582</v>
      </c>
      <c r="I4119" s="205">
        <v>158958</v>
      </c>
      <c r="J4119" s="205">
        <v>160347</v>
      </c>
      <c r="K4119" s="205">
        <v>160282</v>
      </c>
      <c r="L4119" s="205">
        <v>161427</v>
      </c>
      <c r="M4119">
        <v>163363</v>
      </c>
      <c r="N4119">
        <v>166376</v>
      </c>
      <c r="O4119">
        <v>171087</v>
      </c>
      <c r="P4119">
        <v>176051</v>
      </c>
      <c r="Q4119">
        <v>181289</v>
      </c>
      <c r="R4119">
        <v>186322</v>
      </c>
      <c r="S4119">
        <v>191799</v>
      </c>
      <c r="T4119">
        <v>198721</v>
      </c>
      <c r="U4119">
        <v>206381</v>
      </c>
      <c r="V4119">
        <v>212934</v>
      </c>
      <c r="W4119">
        <v>219527</v>
      </c>
      <c r="X4119">
        <v>224236</v>
      </c>
      <c r="Y4119">
        <v>223772</v>
      </c>
      <c r="Z4119">
        <v>218099</v>
      </c>
      <c r="AA4119">
        <v>213482</v>
      </c>
      <c r="AB4119">
        <v>208867</v>
      </c>
      <c r="AC4119">
        <v>204803</v>
      </c>
      <c r="AD4119">
        <v>203180</v>
      </c>
      <c r="AE4119" s="22" t="s">
        <v>1</v>
      </c>
    </row>
    <row r="4120" spans="1:31" x14ac:dyDescent="0.2">
      <c r="A4120" s="25" t="s">
        <v>84</v>
      </c>
      <c r="B4120" s="11" t="s">
        <v>84</v>
      </c>
      <c r="C4120" s="12">
        <v>716</v>
      </c>
      <c r="D4120" s="11" t="s">
        <v>84</v>
      </c>
      <c r="E4120" s="11" t="s">
        <v>449</v>
      </c>
      <c r="F4120" s="11" t="s">
        <v>312</v>
      </c>
      <c r="G4120" s="12" t="s">
        <v>340</v>
      </c>
      <c r="H4120" s="205">
        <v>157481</v>
      </c>
      <c r="I4120" s="205">
        <v>157973</v>
      </c>
      <c r="J4120" s="205">
        <v>159067</v>
      </c>
      <c r="K4120" s="205">
        <v>159152</v>
      </c>
      <c r="L4120" s="205">
        <v>159987</v>
      </c>
      <c r="M4120">
        <v>161653</v>
      </c>
      <c r="N4120">
        <v>163838</v>
      </c>
      <c r="O4120">
        <v>166886</v>
      </c>
      <c r="P4120">
        <v>170649</v>
      </c>
      <c r="Q4120">
        <v>175556</v>
      </c>
      <c r="R4120">
        <v>180597</v>
      </c>
      <c r="S4120">
        <v>185175</v>
      </c>
      <c r="T4120">
        <v>190372</v>
      </c>
      <c r="U4120">
        <v>197314</v>
      </c>
      <c r="V4120">
        <v>204780</v>
      </c>
      <c r="W4120">
        <v>211506</v>
      </c>
      <c r="X4120">
        <v>218794</v>
      </c>
      <c r="Y4120">
        <v>223695</v>
      </c>
      <c r="Z4120">
        <v>221763</v>
      </c>
      <c r="AA4120">
        <v>216603</v>
      </c>
      <c r="AB4120">
        <v>212131</v>
      </c>
      <c r="AC4120">
        <v>207212</v>
      </c>
      <c r="AD4120">
        <v>202959</v>
      </c>
      <c r="AE4120" s="21" t="s">
        <v>1</v>
      </c>
    </row>
    <row r="4121" spans="1:31" x14ac:dyDescent="0.2">
      <c r="A4121" s="27" t="s">
        <v>84</v>
      </c>
      <c r="B4121" s="13" t="s">
        <v>84</v>
      </c>
      <c r="C4121" s="14">
        <v>716</v>
      </c>
      <c r="D4121" s="13" t="s">
        <v>84</v>
      </c>
      <c r="E4121" s="13" t="s">
        <v>496</v>
      </c>
      <c r="F4121" s="13" t="s">
        <v>313</v>
      </c>
      <c r="G4121" s="14" t="s">
        <v>340</v>
      </c>
      <c r="H4121" s="205">
        <v>155701</v>
      </c>
      <c r="I4121" s="205">
        <v>156953</v>
      </c>
      <c r="J4121" s="205">
        <v>158743</v>
      </c>
      <c r="K4121" s="205">
        <v>158649</v>
      </c>
      <c r="L4121" s="205">
        <v>159111</v>
      </c>
      <c r="M4121">
        <v>160627</v>
      </c>
      <c r="N4121">
        <v>162785</v>
      </c>
      <c r="O4121">
        <v>166061</v>
      </c>
      <c r="P4121">
        <v>170143</v>
      </c>
      <c r="Q4121">
        <v>175570</v>
      </c>
      <c r="R4121">
        <v>181033</v>
      </c>
      <c r="S4121">
        <v>185891</v>
      </c>
      <c r="T4121">
        <v>191240</v>
      </c>
      <c r="U4121">
        <v>198099</v>
      </c>
      <c r="V4121">
        <v>205516</v>
      </c>
      <c r="W4121">
        <v>212243</v>
      </c>
      <c r="X4121">
        <v>219684</v>
      </c>
      <c r="Y4121">
        <v>224878</v>
      </c>
      <c r="Z4121">
        <v>222842</v>
      </c>
      <c r="AA4121">
        <v>217666</v>
      </c>
      <c r="AB4121">
        <v>213287</v>
      </c>
      <c r="AC4121">
        <v>208491</v>
      </c>
      <c r="AD4121">
        <v>204379</v>
      </c>
      <c r="AE4121" s="22" t="s">
        <v>1</v>
      </c>
    </row>
    <row r="4122" spans="1:31" x14ac:dyDescent="0.2">
      <c r="A4122" s="25" t="s">
        <v>84</v>
      </c>
      <c r="B4122" s="11" t="s">
        <v>84</v>
      </c>
      <c r="C4122" s="12">
        <v>716</v>
      </c>
      <c r="D4122" s="11" t="s">
        <v>84</v>
      </c>
      <c r="E4122" s="11" t="s">
        <v>450</v>
      </c>
      <c r="F4122" s="11" t="s">
        <v>312</v>
      </c>
      <c r="G4122" s="12" t="s">
        <v>329</v>
      </c>
      <c r="H4122" s="205">
        <v>156788</v>
      </c>
      <c r="I4122" s="205">
        <v>156910</v>
      </c>
      <c r="J4122" s="205">
        <v>157786</v>
      </c>
      <c r="K4122" s="205">
        <v>157652</v>
      </c>
      <c r="L4122" s="205">
        <v>158204</v>
      </c>
      <c r="M4122">
        <v>159337</v>
      </c>
      <c r="N4122">
        <v>161189</v>
      </c>
      <c r="O4122">
        <v>163439</v>
      </c>
      <c r="P4122">
        <v>165975</v>
      </c>
      <c r="Q4122">
        <v>170182</v>
      </c>
      <c r="R4122">
        <v>175313</v>
      </c>
      <c r="S4122">
        <v>180343</v>
      </c>
      <c r="T4122">
        <v>184715</v>
      </c>
      <c r="U4122">
        <v>189928</v>
      </c>
      <c r="V4122">
        <v>196695</v>
      </c>
      <c r="W4122">
        <v>204154</v>
      </c>
      <c r="X4122">
        <v>211304</v>
      </c>
      <c r="Y4122">
        <v>219398</v>
      </c>
      <c r="Z4122">
        <v>223026</v>
      </c>
      <c r="AA4122">
        <v>221456</v>
      </c>
      <c r="AB4122">
        <v>216531</v>
      </c>
      <c r="AC4122">
        <v>212019</v>
      </c>
      <c r="AD4122">
        <v>206811</v>
      </c>
      <c r="AE4122" s="21" t="s">
        <v>1</v>
      </c>
    </row>
    <row r="4123" spans="1:31" x14ac:dyDescent="0.2">
      <c r="A4123" s="27" t="s">
        <v>84</v>
      </c>
      <c r="B4123" s="13" t="s">
        <v>84</v>
      </c>
      <c r="C4123" s="14">
        <v>716</v>
      </c>
      <c r="D4123" s="13" t="s">
        <v>84</v>
      </c>
      <c r="E4123" s="13" t="s">
        <v>497</v>
      </c>
      <c r="F4123" s="13" t="s">
        <v>313</v>
      </c>
      <c r="G4123" s="14" t="s">
        <v>329</v>
      </c>
      <c r="H4123" s="205">
        <v>153987</v>
      </c>
      <c r="I4123" s="205">
        <v>154676</v>
      </c>
      <c r="J4123" s="205">
        <v>156494</v>
      </c>
      <c r="K4123" s="205">
        <v>156675</v>
      </c>
      <c r="L4123" s="205">
        <v>157209</v>
      </c>
      <c r="M4123">
        <v>158103</v>
      </c>
      <c r="N4123">
        <v>159959</v>
      </c>
      <c r="O4123">
        <v>162336</v>
      </c>
      <c r="P4123">
        <v>164973</v>
      </c>
      <c r="Q4123">
        <v>169657</v>
      </c>
      <c r="R4123">
        <v>175367</v>
      </c>
      <c r="S4123">
        <v>180805</v>
      </c>
      <c r="T4123">
        <v>185383</v>
      </c>
      <c r="U4123">
        <v>190424</v>
      </c>
      <c r="V4123">
        <v>197100</v>
      </c>
      <c r="W4123">
        <v>204549</v>
      </c>
      <c r="X4123">
        <v>211823</v>
      </c>
      <c r="Y4123">
        <v>220245</v>
      </c>
      <c r="Z4123">
        <v>223867</v>
      </c>
      <c r="AA4123">
        <v>222345</v>
      </c>
      <c r="AB4123">
        <v>217506</v>
      </c>
      <c r="AC4123">
        <v>213127</v>
      </c>
      <c r="AD4123">
        <v>208045</v>
      </c>
      <c r="AE4123" s="22" t="s">
        <v>1</v>
      </c>
    </row>
    <row r="4124" spans="1:31" x14ac:dyDescent="0.2">
      <c r="A4124" s="25" t="s">
        <v>84</v>
      </c>
      <c r="B4124" s="11" t="s">
        <v>84</v>
      </c>
      <c r="C4124" s="12">
        <v>716</v>
      </c>
      <c r="D4124" s="11" t="s">
        <v>84</v>
      </c>
      <c r="E4124" s="11" t="s">
        <v>451</v>
      </c>
      <c r="F4124" s="11" t="s">
        <v>312</v>
      </c>
      <c r="G4124" s="12" t="s">
        <v>361</v>
      </c>
      <c r="H4124" s="205">
        <v>156080</v>
      </c>
      <c r="I4124" s="205">
        <v>155983</v>
      </c>
      <c r="J4124" s="205">
        <v>156519</v>
      </c>
      <c r="K4124" s="205">
        <v>156048</v>
      </c>
      <c r="L4124" s="205">
        <v>156459</v>
      </c>
      <c r="M4124">
        <v>157373</v>
      </c>
      <c r="N4124">
        <v>158740</v>
      </c>
      <c r="O4124">
        <v>160746</v>
      </c>
      <c r="P4124">
        <v>162242</v>
      </c>
      <c r="Q4124">
        <v>165372</v>
      </c>
      <c r="R4124">
        <v>169907</v>
      </c>
      <c r="S4124">
        <v>175096</v>
      </c>
      <c r="T4124">
        <v>180066</v>
      </c>
      <c r="U4124">
        <v>184116</v>
      </c>
      <c r="V4124">
        <v>189202</v>
      </c>
      <c r="W4124">
        <v>195999</v>
      </c>
      <c r="X4124">
        <v>203729</v>
      </c>
      <c r="Y4124">
        <v>211382</v>
      </c>
      <c r="Z4124">
        <v>218675</v>
      </c>
      <c r="AA4124">
        <v>222669</v>
      </c>
      <c r="AB4124">
        <v>221349</v>
      </c>
      <c r="AC4124">
        <v>216475</v>
      </c>
      <c r="AD4124">
        <v>211847</v>
      </c>
      <c r="AE4124" s="21" t="s">
        <v>1</v>
      </c>
    </row>
    <row r="4125" spans="1:31" x14ac:dyDescent="0.2">
      <c r="A4125" s="27" t="s">
        <v>84</v>
      </c>
      <c r="B4125" s="13" t="s">
        <v>84</v>
      </c>
      <c r="C4125" s="14">
        <v>716</v>
      </c>
      <c r="D4125" s="13" t="s">
        <v>84</v>
      </c>
      <c r="E4125" s="13" t="s">
        <v>498</v>
      </c>
      <c r="F4125" s="13" t="s">
        <v>313</v>
      </c>
      <c r="G4125" s="14" t="s">
        <v>361</v>
      </c>
      <c r="H4125" s="205">
        <v>152276</v>
      </c>
      <c r="I4125" s="205">
        <v>152559</v>
      </c>
      <c r="J4125" s="205">
        <v>153817</v>
      </c>
      <c r="K4125" s="205">
        <v>153925</v>
      </c>
      <c r="L4125" s="205">
        <v>154862</v>
      </c>
      <c r="M4125">
        <v>155931</v>
      </c>
      <c r="N4125">
        <v>157225</v>
      </c>
      <c r="O4125">
        <v>159418</v>
      </c>
      <c r="P4125">
        <v>160886</v>
      </c>
      <c r="Q4125">
        <v>164331</v>
      </c>
      <c r="R4125">
        <v>169439</v>
      </c>
      <c r="S4125">
        <v>175190</v>
      </c>
      <c r="T4125">
        <v>180502</v>
      </c>
      <c r="U4125">
        <v>184317</v>
      </c>
      <c r="V4125">
        <v>189246</v>
      </c>
      <c r="W4125">
        <v>196004</v>
      </c>
      <c r="X4125">
        <v>203844</v>
      </c>
      <c r="Y4125">
        <v>211791</v>
      </c>
      <c r="Z4125">
        <v>219151</v>
      </c>
      <c r="AA4125">
        <v>223291</v>
      </c>
      <c r="AB4125">
        <v>222125</v>
      </c>
      <c r="AC4125">
        <v>217380</v>
      </c>
      <c r="AD4125">
        <v>212896</v>
      </c>
      <c r="AE4125" s="22" t="s">
        <v>1</v>
      </c>
    </row>
    <row r="4126" spans="1:31" x14ac:dyDescent="0.2">
      <c r="A4126" s="25" t="s">
        <v>84</v>
      </c>
      <c r="B4126" s="11" t="s">
        <v>84</v>
      </c>
      <c r="C4126" s="12">
        <v>716</v>
      </c>
      <c r="D4126" s="11" t="s">
        <v>84</v>
      </c>
      <c r="E4126" s="11" t="s">
        <v>452</v>
      </c>
      <c r="F4126" s="11" t="s">
        <v>312</v>
      </c>
      <c r="G4126" s="12" t="s">
        <v>328</v>
      </c>
      <c r="H4126" s="205">
        <v>155637</v>
      </c>
      <c r="I4126" s="205">
        <v>155007</v>
      </c>
      <c r="J4126" s="205">
        <v>155356</v>
      </c>
      <c r="K4126" s="205">
        <v>154409</v>
      </c>
      <c r="L4126" s="205">
        <v>154530</v>
      </c>
      <c r="M4126">
        <v>155382</v>
      </c>
      <c r="N4126">
        <v>156595</v>
      </c>
      <c r="O4126">
        <v>158165</v>
      </c>
      <c r="P4126">
        <v>159160</v>
      </c>
      <c r="Q4126">
        <v>161347</v>
      </c>
      <c r="R4126">
        <v>164956</v>
      </c>
      <c r="S4126">
        <v>169658</v>
      </c>
      <c r="T4126">
        <v>174857</v>
      </c>
      <c r="U4126">
        <v>179289</v>
      </c>
      <c r="V4126">
        <v>183244</v>
      </c>
      <c r="W4126">
        <v>188403</v>
      </c>
      <c r="X4126">
        <v>195495</v>
      </c>
      <c r="Y4126">
        <v>203575</v>
      </c>
      <c r="Z4126">
        <v>210603</v>
      </c>
      <c r="AA4126">
        <v>218258</v>
      </c>
      <c r="AB4126">
        <v>222514</v>
      </c>
      <c r="AC4126">
        <v>221259</v>
      </c>
      <c r="AD4126">
        <v>216358</v>
      </c>
      <c r="AE4126" s="21" t="s">
        <v>1</v>
      </c>
    </row>
    <row r="4127" spans="1:31" x14ac:dyDescent="0.2">
      <c r="A4127" s="27" t="s">
        <v>84</v>
      </c>
      <c r="B4127" s="13" t="s">
        <v>84</v>
      </c>
      <c r="C4127" s="14">
        <v>716</v>
      </c>
      <c r="D4127" s="13" t="s">
        <v>84</v>
      </c>
      <c r="E4127" s="13" t="s">
        <v>499</v>
      </c>
      <c r="F4127" s="13" t="s">
        <v>313</v>
      </c>
      <c r="G4127" s="14" t="s">
        <v>328</v>
      </c>
      <c r="H4127" s="205">
        <v>150546</v>
      </c>
      <c r="I4127" s="205">
        <v>150432</v>
      </c>
      <c r="J4127" s="205">
        <v>151292</v>
      </c>
      <c r="K4127" s="205">
        <v>150671</v>
      </c>
      <c r="L4127" s="205">
        <v>151609</v>
      </c>
      <c r="M4127">
        <v>153210</v>
      </c>
      <c r="N4127">
        <v>154780</v>
      </c>
      <c r="O4127">
        <v>156471</v>
      </c>
      <c r="P4127">
        <v>157460</v>
      </c>
      <c r="Q4127">
        <v>159871</v>
      </c>
      <c r="R4127">
        <v>163948</v>
      </c>
      <c r="S4127">
        <v>169246</v>
      </c>
      <c r="T4127">
        <v>174942</v>
      </c>
      <c r="U4127">
        <v>179156</v>
      </c>
      <c r="V4127">
        <v>182901</v>
      </c>
      <c r="W4127">
        <v>187974</v>
      </c>
      <c r="X4127">
        <v>195159</v>
      </c>
      <c r="Y4127">
        <v>203512</v>
      </c>
      <c r="Z4127">
        <v>210613</v>
      </c>
      <c r="AA4127">
        <v>218482</v>
      </c>
      <c r="AB4127">
        <v>222994</v>
      </c>
      <c r="AC4127">
        <v>221941</v>
      </c>
      <c r="AD4127">
        <v>217182</v>
      </c>
      <c r="AE4127" s="22" t="s">
        <v>1</v>
      </c>
    </row>
    <row r="4128" spans="1:31" x14ac:dyDescent="0.2">
      <c r="A4128" s="25" t="s">
        <v>84</v>
      </c>
      <c r="B4128" s="11" t="s">
        <v>84</v>
      </c>
      <c r="C4128" s="12">
        <v>716</v>
      </c>
      <c r="D4128" s="11" t="s">
        <v>84</v>
      </c>
      <c r="E4128" s="11" t="s">
        <v>453</v>
      </c>
      <c r="F4128" s="11" t="s">
        <v>312</v>
      </c>
      <c r="G4128" s="12" t="s">
        <v>337</v>
      </c>
      <c r="H4128" s="205">
        <v>155537</v>
      </c>
      <c r="I4128" s="205">
        <v>154287</v>
      </c>
      <c r="J4128" s="205">
        <v>154109</v>
      </c>
      <c r="K4128" s="205">
        <v>152881</v>
      </c>
      <c r="L4128" s="205">
        <v>152518</v>
      </c>
      <c r="M4128">
        <v>153127</v>
      </c>
      <c r="N4128">
        <v>154356</v>
      </c>
      <c r="O4128">
        <v>155838</v>
      </c>
      <c r="P4128">
        <v>156201</v>
      </c>
      <c r="Q4128">
        <v>157871</v>
      </c>
      <c r="R4128">
        <v>160634</v>
      </c>
      <c r="S4128">
        <v>164564</v>
      </c>
      <c r="T4128">
        <v>169387</v>
      </c>
      <c r="U4128">
        <v>173902</v>
      </c>
      <c r="V4128">
        <v>178246</v>
      </c>
      <c r="W4128">
        <v>182301</v>
      </c>
      <c r="X4128">
        <v>187790</v>
      </c>
      <c r="Y4128">
        <v>195252</v>
      </c>
      <c r="Z4128">
        <v>202737</v>
      </c>
      <c r="AA4128">
        <v>210118</v>
      </c>
      <c r="AB4128">
        <v>218039</v>
      </c>
      <c r="AC4128">
        <v>222374</v>
      </c>
      <c r="AD4128">
        <v>221105</v>
      </c>
      <c r="AE4128" s="21" t="s">
        <v>1</v>
      </c>
    </row>
    <row r="4129" spans="1:31" x14ac:dyDescent="0.2">
      <c r="A4129" s="27" t="s">
        <v>84</v>
      </c>
      <c r="B4129" s="13" t="s">
        <v>84</v>
      </c>
      <c r="C4129" s="14">
        <v>716</v>
      </c>
      <c r="D4129" s="13" t="s">
        <v>84</v>
      </c>
      <c r="E4129" s="13" t="s">
        <v>500</v>
      </c>
      <c r="F4129" s="13" t="s">
        <v>313</v>
      </c>
      <c r="G4129" s="14" t="s">
        <v>337</v>
      </c>
      <c r="H4129" s="205">
        <v>148778</v>
      </c>
      <c r="I4129" s="205">
        <v>148246</v>
      </c>
      <c r="J4129" s="205">
        <v>148747</v>
      </c>
      <c r="K4129" s="205">
        <v>147586</v>
      </c>
      <c r="L4129" s="205">
        <v>147774</v>
      </c>
      <c r="M4129">
        <v>149450</v>
      </c>
      <c r="N4129">
        <v>151681</v>
      </c>
      <c r="O4129">
        <v>153750</v>
      </c>
      <c r="P4129">
        <v>154028</v>
      </c>
      <c r="Q4129">
        <v>155931</v>
      </c>
      <c r="R4129">
        <v>159108</v>
      </c>
      <c r="S4129">
        <v>163589</v>
      </c>
      <c r="T4129">
        <v>168985</v>
      </c>
      <c r="U4129">
        <v>173322</v>
      </c>
      <c r="V4129">
        <v>177469</v>
      </c>
      <c r="W4129">
        <v>181395</v>
      </c>
      <c r="X4129">
        <v>186944</v>
      </c>
      <c r="Y4129">
        <v>194670</v>
      </c>
      <c r="Z4129">
        <v>202250</v>
      </c>
      <c r="AA4129">
        <v>209844</v>
      </c>
      <c r="AB4129">
        <v>218087</v>
      </c>
      <c r="AC4129">
        <v>222733</v>
      </c>
      <c r="AD4129">
        <v>221682</v>
      </c>
      <c r="AE4129" s="22" t="s">
        <v>1</v>
      </c>
    </row>
    <row r="4130" spans="1:31" x14ac:dyDescent="0.2">
      <c r="A4130" s="25" t="s">
        <v>84</v>
      </c>
      <c r="B4130" s="11" t="s">
        <v>84</v>
      </c>
      <c r="C4130" s="12">
        <v>716</v>
      </c>
      <c r="D4130" s="11" t="s">
        <v>84</v>
      </c>
      <c r="E4130" s="11" t="s">
        <v>454</v>
      </c>
      <c r="F4130" s="11" t="s">
        <v>312</v>
      </c>
      <c r="G4130" s="12" t="s">
        <v>369</v>
      </c>
      <c r="H4130" s="205">
        <v>155470</v>
      </c>
      <c r="I4130" s="205">
        <v>153921</v>
      </c>
      <c r="J4130" s="205">
        <v>153111</v>
      </c>
      <c r="K4130" s="205">
        <v>151276</v>
      </c>
      <c r="L4130" s="205">
        <v>150622</v>
      </c>
      <c r="M4130">
        <v>150740</v>
      </c>
      <c r="N4130">
        <v>151774</v>
      </c>
      <c r="O4130">
        <v>153351</v>
      </c>
      <c r="P4130">
        <v>153501</v>
      </c>
      <c r="Q4130">
        <v>154529</v>
      </c>
      <c r="R4130">
        <v>156760</v>
      </c>
      <c r="S4130">
        <v>159945</v>
      </c>
      <c r="T4130">
        <v>164151</v>
      </c>
      <c r="U4130">
        <v>168257</v>
      </c>
      <c r="V4130">
        <v>172690</v>
      </c>
      <c r="W4130">
        <v>177134</v>
      </c>
      <c r="X4130">
        <v>181538</v>
      </c>
      <c r="Y4130">
        <v>187425</v>
      </c>
      <c r="Z4130">
        <v>194355</v>
      </c>
      <c r="AA4130">
        <v>202183</v>
      </c>
      <c r="AB4130">
        <v>209824</v>
      </c>
      <c r="AC4130">
        <v>217835</v>
      </c>
      <c r="AD4130">
        <v>222172</v>
      </c>
      <c r="AE4130" s="21" t="s">
        <v>1</v>
      </c>
    </row>
    <row r="4131" spans="1:31" x14ac:dyDescent="0.2">
      <c r="A4131" s="27" t="s">
        <v>84</v>
      </c>
      <c r="B4131" s="13" t="s">
        <v>84</v>
      </c>
      <c r="C4131" s="14">
        <v>716</v>
      </c>
      <c r="D4131" s="13" t="s">
        <v>84</v>
      </c>
      <c r="E4131" s="13" t="s">
        <v>501</v>
      </c>
      <c r="F4131" s="13" t="s">
        <v>313</v>
      </c>
      <c r="G4131" s="14" t="s">
        <v>369</v>
      </c>
      <c r="H4131" s="205">
        <v>146836</v>
      </c>
      <c r="I4131" s="205">
        <v>145989</v>
      </c>
      <c r="J4131" s="205">
        <v>146099</v>
      </c>
      <c r="K4131" s="205">
        <v>144499</v>
      </c>
      <c r="L4131" s="205">
        <v>144126</v>
      </c>
      <c r="M4131">
        <v>145030</v>
      </c>
      <c r="N4131">
        <v>147412</v>
      </c>
      <c r="O4131">
        <v>150271</v>
      </c>
      <c r="P4131">
        <v>150838</v>
      </c>
      <c r="Q4131">
        <v>152005</v>
      </c>
      <c r="R4131">
        <v>154647</v>
      </c>
      <c r="S4131">
        <v>158368</v>
      </c>
      <c r="T4131">
        <v>163163</v>
      </c>
      <c r="U4131">
        <v>167097</v>
      </c>
      <c r="V4131">
        <v>171373</v>
      </c>
      <c r="W4131">
        <v>175695</v>
      </c>
      <c r="X4131">
        <v>180122</v>
      </c>
      <c r="Y4131">
        <v>186254</v>
      </c>
      <c r="Z4131">
        <v>193325</v>
      </c>
      <c r="AA4131">
        <v>201381</v>
      </c>
      <c r="AB4131">
        <v>209338</v>
      </c>
      <c r="AC4131">
        <v>217726</v>
      </c>
      <c r="AD4131">
        <v>222397</v>
      </c>
      <c r="AE4131" s="22" t="s">
        <v>1</v>
      </c>
    </row>
    <row r="4132" spans="1:31" x14ac:dyDescent="0.2">
      <c r="A4132" s="25" t="s">
        <v>84</v>
      </c>
      <c r="B4132" s="11" t="s">
        <v>84</v>
      </c>
      <c r="C4132" s="12">
        <v>716</v>
      </c>
      <c r="D4132" s="11" t="s">
        <v>84</v>
      </c>
      <c r="E4132" s="11" t="s">
        <v>473</v>
      </c>
      <c r="F4132" s="11" t="s">
        <v>312</v>
      </c>
      <c r="G4132" s="12" t="s">
        <v>359</v>
      </c>
      <c r="H4132">
        <v>155215</v>
      </c>
      <c r="I4132">
        <v>153599</v>
      </c>
      <c r="J4132">
        <v>152479</v>
      </c>
      <c r="K4132">
        <v>149946</v>
      </c>
      <c r="L4132">
        <v>148658</v>
      </c>
      <c r="M4132">
        <v>148476</v>
      </c>
      <c r="N4132">
        <v>149010</v>
      </c>
      <c r="O4132">
        <v>150440</v>
      </c>
      <c r="P4132">
        <v>150637</v>
      </c>
      <c r="Q4132">
        <v>151453</v>
      </c>
      <c r="R4132">
        <v>153031</v>
      </c>
      <c r="S4132">
        <v>155671</v>
      </c>
      <c r="T4132">
        <v>159234</v>
      </c>
      <c r="U4132">
        <v>162857</v>
      </c>
      <c r="V4132">
        <v>166877</v>
      </c>
      <c r="W4132">
        <v>171411</v>
      </c>
      <c r="X4132">
        <v>176197</v>
      </c>
      <c r="Y4132">
        <v>181016</v>
      </c>
      <c r="Z4132">
        <v>186469</v>
      </c>
      <c r="AA4132">
        <v>193731</v>
      </c>
      <c r="AB4132">
        <v>201812</v>
      </c>
      <c r="AC4132">
        <v>209545</v>
      </c>
      <c r="AD4132">
        <v>217569</v>
      </c>
      <c r="AE4132" s="21"/>
    </row>
    <row r="4133" spans="1:31" x14ac:dyDescent="0.2">
      <c r="A4133" s="27" t="s">
        <v>84</v>
      </c>
      <c r="B4133" s="13" t="s">
        <v>84</v>
      </c>
      <c r="C4133" s="14">
        <v>716</v>
      </c>
      <c r="D4133" s="13" t="s">
        <v>84</v>
      </c>
      <c r="E4133" s="13" t="s">
        <v>480</v>
      </c>
      <c r="F4133" s="13" t="s">
        <v>313</v>
      </c>
      <c r="G4133" s="14" t="s">
        <v>359</v>
      </c>
      <c r="H4133">
        <v>144758</v>
      </c>
      <c r="I4133">
        <v>143554</v>
      </c>
      <c r="J4133">
        <v>143346</v>
      </c>
      <c r="K4133">
        <v>141357</v>
      </c>
      <c r="L4133">
        <v>140495</v>
      </c>
      <c r="M4133">
        <v>140816</v>
      </c>
      <c r="N4133">
        <v>142402</v>
      </c>
      <c r="O4133">
        <v>145486</v>
      </c>
      <c r="P4133">
        <v>146874</v>
      </c>
      <c r="Q4133">
        <v>148339</v>
      </c>
      <c r="R4133">
        <v>150222</v>
      </c>
      <c r="S4133">
        <v>153384</v>
      </c>
      <c r="T4133">
        <v>157561</v>
      </c>
      <c r="U4133">
        <v>161045</v>
      </c>
      <c r="V4133">
        <v>164890</v>
      </c>
      <c r="W4133">
        <v>169341</v>
      </c>
      <c r="X4133">
        <v>174149</v>
      </c>
      <c r="Y4133">
        <v>179178</v>
      </c>
      <c r="Z4133">
        <v>184840</v>
      </c>
      <c r="AA4133">
        <v>192356</v>
      </c>
      <c r="AB4133">
        <v>200764</v>
      </c>
      <c r="AC4133">
        <v>208865</v>
      </c>
      <c r="AD4133">
        <v>217292</v>
      </c>
      <c r="AE4133" s="22"/>
    </row>
    <row r="4134" spans="1:31" x14ac:dyDescent="0.2">
      <c r="A4134" s="25" t="s">
        <v>84</v>
      </c>
      <c r="B4134" s="11" t="s">
        <v>84</v>
      </c>
      <c r="C4134" s="12">
        <v>716</v>
      </c>
      <c r="D4134" s="11" t="s">
        <v>84</v>
      </c>
      <c r="E4134" s="11" t="s">
        <v>474</v>
      </c>
      <c r="F4134" s="11" t="s">
        <v>312</v>
      </c>
      <c r="G4134" s="12" t="s">
        <v>341</v>
      </c>
      <c r="H4134">
        <v>155011</v>
      </c>
      <c r="I4134">
        <v>153075</v>
      </c>
      <c r="J4134">
        <v>151899</v>
      </c>
      <c r="K4134">
        <v>149030</v>
      </c>
      <c r="L4134">
        <v>146996</v>
      </c>
      <c r="M4134">
        <v>146150</v>
      </c>
      <c r="N4134">
        <v>146377</v>
      </c>
      <c r="O4134">
        <v>147300</v>
      </c>
      <c r="P4134">
        <v>147356</v>
      </c>
      <c r="Q4134">
        <v>148208</v>
      </c>
      <c r="R4134">
        <v>149575</v>
      </c>
      <c r="S4134">
        <v>151554</v>
      </c>
      <c r="T4134">
        <v>154560</v>
      </c>
      <c r="U4134">
        <v>157798</v>
      </c>
      <c r="V4134">
        <v>161321</v>
      </c>
      <c r="W4134">
        <v>165433</v>
      </c>
      <c r="X4134">
        <v>170302</v>
      </c>
      <c r="Y4134">
        <v>175493</v>
      </c>
      <c r="Z4134">
        <v>180001</v>
      </c>
      <c r="AA4134">
        <v>185775</v>
      </c>
      <c r="AB4134">
        <v>193282</v>
      </c>
      <c r="AC4134">
        <v>201456</v>
      </c>
      <c r="AD4134">
        <v>209207</v>
      </c>
      <c r="AE4134" s="21"/>
    </row>
    <row r="4135" spans="1:31" x14ac:dyDescent="0.2">
      <c r="A4135" s="27" t="s">
        <v>84</v>
      </c>
      <c r="B4135" s="13" t="s">
        <v>84</v>
      </c>
      <c r="C4135" s="14">
        <v>716</v>
      </c>
      <c r="D4135" s="13" t="s">
        <v>84</v>
      </c>
      <c r="E4135" s="13" t="s">
        <v>481</v>
      </c>
      <c r="F4135" s="13" t="s">
        <v>313</v>
      </c>
      <c r="G4135" s="14" t="s">
        <v>341</v>
      </c>
      <c r="H4135">
        <v>142727</v>
      </c>
      <c r="I4135">
        <v>140990</v>
      </c>
      <c r="J4135">
        <v>140413</v>
      </c>
      <c r="K4135">
        <v>138190</v>
      </c>
      <c r="L4135">
        <v>136856</v>
      </c>
      <c r="M4135">
        <v>136637</v>
      </c>
      <c r="N4135">
        <v>137618</v>
      </c>
      <c r="O4135">
        <v>139882</v>
      </c>
      <c r="P4135">
        <v>141600</v>
      </c>
      <c r="Q4135">
        <v>143881</v>
      </c>
      <c r="R4135">
        <v>146073</v>
      </c>
      <c r="S4135">
        <v>148457</v>
      </c>
      <c r="T4135">
        <v>152055</v>
      </c>
      <c r="U4135">
        <v>155273</v>
      </c>
      <c r="V4135">
        <v>158620</v>
      </c>
      <c r="W4135">
        <v>162606</v>
      </c>
      <c r="X4135">
        <v>167529</v>
      </c>
      <c r="Y4135">
        <v>172919</v>
      </c>
      <c r="Z4135">
        <v>177715</v>
      </c>
      <c r="AA4135">
        <v>183785</v>
      </c>
      <c r="AB4135">
        <v>191627</v>
      </c>
      <c r="AC4135">
        <v>200178</v>
      </c>
      <c r="AD4135">
        <v>208320</v>
      </c>
      <c r="AE4135" s="22"/>
    </row>
    <row r="4136" spans="1:31" x14ac:dyDescent="0.2">
      <c r="A4136" s="25" t="s">
        <v>84</v>
      </c>
      <c r="B4136" s="11" t="s">
        <v>84</v>
      </c>
      <c r="C4136" s="12">
        <v>716</v>
      </c>
      <c r="D4136" s="11" t="s">
        <v>84</v>
      </c>
      <c r="E4136" s="11" t="s">
        <v>475</v>
      </c>
      <c r="F4136" s="11" t="s">
        <v>312</v>
      </c>
      <c r="G4136" s="12" t="s">
        <v>334</v>
      </c>
      <c r="H4136">
        <v>153189</v>
      </c>
      <c r="I4136">
        <v>152598</v>
      </c>
      <c r="J4136">
        <v>151105</v>
      </c>
      <c r="K4136">
        <v>148216</v>
      </c>
      <c r="L4136">
        <v>145795</v>
      </c>
      <c r="M4136">
        <v>144155</v>
      </c>
      <c r="N4136">
        <v>143689</v>
      </c>
      <c r="O4136">
        <v>144296</v>
      </c>
      <c r="P4136">
        <v>143869</v>
      </c>
      <c r="Q4136">
        <v>144551</v>
      </c>
      <c r="R4136">
        <v>145945</v>
      </c>
      <c r="S4136">
        <v>147718</v>
      </c>
      <c r="T4136">
        <v>150055</v>
      </c>
      <c r="U4136">
        <v>153004</v>
      </c>
      <c r="V4136">
        <v>156128</v>
      </c>
      <c r="W4136">
        <v>159724</v>
      </c>
      <c r="X4136">
        <v>164154</v>
      </c>
      <c r="Y4136">
        <v>169419</v>
      </c>
      <c r="Z4136">
        <v>174423</v>
      </c>
      <c r="AA4136">
        <v>179240</v>
      </c>
      <c r="AB4136">
        <v>185249</v>
      </c>
      <c r="AC4136">
        <v>192846</v>
      </c>
      <c r="AD4136">
        <v>201042</v>
      </c>
      <c r="AE4136" s="21"/>
    </row>
    <row r="4137" spans="1:31" x14ac:dyDescent="0.2">
      <c r="A4137" s="27" t="s">
        <v>84</v>
      </c>
      <c r="B4137" s="13" t="s">
        <v>84</v>
      </c>
      <c r="C4137" s="14">
        <v>716</v>
      </c>
      <c r="D4137" s="13" t="s">
        <v>84</v>
      </c>
      <c r="E4137" s="13" t="s">
        <v>482</v>
      </c>
      <c r="F4137" s="13" t="s">
        <v>313</v>
      </c>
      <c r="G4137" s="14" t="s">
        <v>334</v>
      </c>
      <c r="H4137">
        <v>139435</v>
      </c>
      <c r="I4137">
        <v>138462</v>
      </c>
      <c r="J4137">
        <v>137358</v>
      </c>
      <c r="K4137">
        <v>134925</v>
      </c>
      <c r="L4137">
        <v>133269</v>
      </c>
      <c r="M4137">
        <v>132497</v>
      </c>
      <c r="N4137">
        <v>132887</v>
      </c>
      <c r="O4137">
        <v>134522</v>
      </c>
      <c r="P4137">
        <v>135533</v>
      </c>
      <c r="Q4137">
        <v>138105</v>
      </c>
      <c r="R4137">
        <v>141114</v>
      </c>
      <c r="S4137">
        <v>143823</v>
      </c>
      <c r="T4137">
        <v>146627</v>
      </c>
      <c r="U4137">
        <v>149651</v>
      </c>
      <c r="V4137">
        <v>152690</v>
      </c>
      <c r="W4137">
        <v>156120</v>
      </c>
      <c r="X4137">
        <v>160532</v>
      </c>
      <c r="Y4137">
        <v>166020</v>
      </c>
      <c r="Z4137">
        <v>171424</v>
      </c>
      <c r="AA4137">
        <v>176597</v>
      </c>
      <c r="AB4137">
        <v>182960</v>
      </c>
      <c r="AC4137">
        <v>190929</v>
      </c>
      <c r="AD4137">
        <v>199524</v>
      </c>
      <c r="AE4137" s="22"/>
    </row>
    <row r="4138" spans="1:31" x14ac:dyDescent="0.2">
      <c r="A4138" s="25" t="s">
        <v>84</v>
      </c>
      <c r="B4138" s="11" t="s">
        <v>84</v>
      </c>
      <c r="C4138" s="12">
        <v>716</v>
      </c>
      <c r="D4138" s="11" t="s">
        <v>84</v>
      </c>
      <c r="E4138" s="11" t="s">
        <v>476</v>
      </c>
      <c r="F4138" s="11" t="s">
        <v>312</v>
      </c>
      <c r="G4138" s="12" t="s">
        <v>345</v>
      </c>
      <c r="H4138">
        <v>148955</v>
      </c>
      <c r="I4138">
        <v>150532</v>
      </c>
      <c r="J4138">
        <v>150353</v>
      </c>
      <c r="K4138">
        <v>147208</v>
      </c>
      <c r="L4138">
        <v>144747</v>
      </c>
      <c r="M4138">
        <v>142668</v>
      </c>
      <c r="N4138">
        <v>141359</v>
      </c>
      <c r="O4138">
        <v>141244</v>
      </c>
      <c r="P4138">
        <v>140533</v>
      </c>
      <c r="Q4138">
        <v>140713</v>
      </c>
      <c r="R4138">
        <v>141908</v>
      </c>
      <c r="S4138">
        <v>143701</v>
      </c>
      <c r="T4138">
        <v>145838</v>
      </c>
      <c r="U4138">
        <v>148385</v>
      </c>
      <c r="V4138">
        <v>151221</v>
      </c>
      <c r="W4138">
        <v>154399</v>
      </c>
      <c r="X4138">
        <v>158286</v>
      </c>
      <c r="Y4138">
        <v>163092</v>
      </c>
      <c r="Z4138">
        <v>168296</v>
      </c>
      <c r="AA4138">
        <v>173599</v>
      </c>
      <c r="AB4138">
        <v>178640</v>
      </c>
      <c r="AC4138">
        <v>184736</v>
      </c>
      <c r="AD4138">
        <v>192356</v>
      </c>
      <c r="AE4138" s="21"/>
    </row>
    <row r="4139" spans="1:31" x14ac:dyDescent="0.2">
      <c r="A4139" s="27" t="s">
        <v>84</v>
      </c>
      <c r="B4139" s="13" t="s">
        <v>84</v>
      </c>
      <c r="C4139" s="14">
        <v>716</v>
      </c>
      <c r="D4139" s="13" t="s">
        <v>84</v>
      </c>
      <c r="E4139" s="13" t="s">
        <v>483</v>
      </c>
      <c r="F4139" s="13" t="s">
        <v>313</v>
      </c>
      <c r="G4139" s="14" t="s">
        <v>345</v>
      </c>
      <c r="H4139">
        <v>134296</v>
      </c>
      <c r="I4139">
        <v>134852</v>
      </c>
      <c r="J4139">
        <v>134328</v>
      </c>
      <c r="K4139">
        <v>131571</v>
      </c>
      <c r="L4139">
        <v>129669.00000000001</v>
      </c>
      <c r="M4139">
        <v>128487</v>
      </c>
      <c r="N4139">
        <v>128243</v>
      </c>
      <c r="O4139">
        <v>129233</v>
      </c>
      <c r="P4139">
        <v>129733</v>
      </c>
      <c r="Q4139">
        <v>131562</v>
      </c>
      <c r="R4139">
        <v>134827</v>
      </c>
      <c r="S4139">
        <v>138362</v>
      </c>
      <c r="T4139">
        <v>141510</v>
      </c>
      <c r="U4139">
        <v>144117</v>
      </c>
      <c r="V4139">
        <v>146962</v>
      </c>
      <c r="W4139">
        <v>150036</v>
      </c>
      <c r="X4139">
        <v>153824</v>
      </c>
      <c r="Y4139">
        <v>158750</v>
      </c>
      <c r="Z4139">
        <v>164499</v>
      </c>
      <c r="AA4139">
        <v>170264</v>
      </c>
      <c r="AB4139">
        <v>175701</v>
      </c>
      <c r="AC4139">
        <v>182163</v>
      </c>
      <c r="AD4139">
        <v>190165</v>
      </c>
      <c r="AE4139" s="22"/>
    </row>
    <row r="4140" spans="1:31" x14ac:dyDescent="0.2">
      <c r="A4140" s="25" t="s">
        <v>84</v>
      </c>
      <c r="B4140" s="11" t="s">
        <v>84</v>
      </c>
      <c r="C4140" s="12">
        <v>716</v>
      </c>
      <c r="D4140" s="11" t="s">
        <v>84</v>
      </c>
      <c r="E4140" s="11" t="s">
        <v>477</v>
      </c>
      <c r="F4140" s="11" t="s">
        <v>312</v>
      </c>
      <c r="G4140" s="12" t="s">
        <v>339</v>
      </c>
      <c r="H4140">
        <v>143112</v>
      </c>
      <c r="I4140">
        <v>146101</v>
      </c>
      <c r="J4140">
        <v>148040</v>
      </c>
      <c r="K4140">
        <v>146247</v>
      </c>
      <c r="L4140">
        <v>143522</v>
      </c>
      <c r="M4140">
        <v>141385</v>
      </c>
      <c r="N4140">
        <v>139586</v>
      </c>
      <c r="O4140">
        <v>138579</v>
      </c>
      <c r="P4140">
        <v>137145</v>
      </c>
      <c r="Q4140">
        <v>137039</v>
      </c>
      <c r="R4140">
        <v>137713</v>
      </c>
      <c r="S4140">
        <v>139283</v>
      </c>
      <c r="T4140">
        <v>141434</v>
      </c>
      <c r="U4140">
        <v>144056</v>
      </c>
      <c r="V4140">
        <v>146495</v>
      </c>
      <c r="W4140">
        <v>149381</v>
      </c>
      <c r="X4140">
        <v>152823</v>
      </c>
      <c r="Y4140">
        <v>157058</v>
      </c>
      <c r="Z4140">
        <v>161917</v>
      </c>
      <c r="AA4140">
        <v>167410</v>
      </c>
      <c r="AB4140">
        <v>172931</v>
      </c>
      <c r="AC4140">
        <v>178053</v>
      </c>
      <c r="AD4140">
        <v>184170</v>
      </c>
      <c r="AE4140" s="21"/>
    </row>
    <row r="4141" spans="1:31" x14ac:dyDescent="0.2">
      <c r="A4141" s="27" t="s">
        <v>84</v>
      </c>
      <c r="B4141" s="13" t="s">
        <v>84</v>
      </c>
      <c r="C4141" s="14">
        <v>716</v>
      </c>
      <c r="D4141" s="13" t="s">
        <v>84</v>
      </c>
      <c r="E4141" s="13" t="s">
        <v>484</v>
      </c>
      <c r="F4141" s="13" t="s">
        <v>313</v>
      </c>
      <c r="G4141" s="14" t="s">
        <v>339</v>
      </c>
      <c r="H4141">
        <v>127964</v>
      </c>
      <c r="I4141">
        <v>129663.00000000001</v>
      </c>
      <c r="J4141">
        <v>130394</v>
      </c>
      <c r="K4141">
        <v>128251</v>
      </c>
      <c r="L4141">
        <v>126011</v>
      </c>
      <c r="M4141">
        <v>124549</v>
      </c>
      <c r="N4141">
        <v>123806</v>
      </c>
      <c r="O4141">
        <v>124079</v>
      </c>
      <c r="P4141">
        <v>123995</v>
      </c>
      <c r="Q4141">
        <v>125308</v>
      </c>
      <c r="R4141">
        <v>127796</v>
      </c>
      <c r="S4141">
        <v>131561</v>
      </c>
      <c r="T4141">
        <v>135547</v>
      </c>
      <c r="U4141">
        <v>138901</v>
      </c>
      <c r="V4141">
        <v>141334</v>
      </c>
      <c r="W4141">
        <v>144205</v>
      </c>
      <c r="X4141">
        <v>147577</v>
      </c>
      <c r="Y4141">
        <v>151806</v>
      </c>
      <c r="Z4141">
        <v>157205</v>
      </c>
      <c r="AA4141">
        <v>163299</v>
      </c>
      <c r="AB4141">
        <v>169316</v>
      </c>
      <c r="AC4141">
        <v>174831</v>
      </c>
      <c r="AD4141">
        <v>181304</v>
      </c>
      <c r="AE4141" s="22"/>
    </row>
    <row r="4142" spans="1:31" x14ac:dyDescent="0.2">
      <c r="A4142" s="25" t="s">
        <v>84</v>
      </c>
      <c r="B4142" s="11" t="s">
        <v>84</v>
      </c>
      <c r="C4142" s="12">
        <v>716</v>
      </c>
      <c r="D4142" s="11" t="s">
        <v>84</v>
      </c>
      <c r="E4142" s="11" t="s">
        <v>478</v>
      </c>
      <c r="F4142" s="11" t="s">
        <v>312</v>
      </c>
      <c r="G4142" s="12" t="s">
        <v>352</v>
      </c>
      <c r="H4142">
        <v>137224</v>
      </c>
      <c r="I4142">
        <v>140100</v>
      </c>
      <c r="J4142">
        <v>143407</v>
      </c>
      <c r="K4142">
        <v>143872</v>
      </c>
      <c r="L4142">
        <v>142351</v>
      </c>
      <c r="M4142">
        <v>139943</v>
      </c>
      <c r="N4142">
        <v>138066</v>
      </c>
      <c r="O4142">
        <v>136519</v>
      </c>
      <c r="P4142">
        <v>134314</v>
      </c>
      <c r="Q4142">
        <v>133309</v>
      </c>
      <c r="R4142">
        <v>133698</v>
      </c>
      <c r="S4142">
        <v>134730</v>
      </c>
      <c r="T4142">
        <v>136635</v>
      </c>
      <c r="U4142">
        <v>139602</v>
      </c>
      <c r="V4142">
        <v>142060</v>
      </c>
      <c r="W4142">
        <v>144551</v>
      </c>
      <c r="X4142">
        <v>147690</v>
      </c>
      <c r="Y4142">
        <v>151449</v>
      </c>
      <c r="Z4142">
        <v>155851</v>
      </c>
      <c r="AA4142">
        <v>160969</v>
      </c>
      <c r="AB4142">
        <v>166676</v>
      </c>
      <c r="AC4142">
        <v>172275</v>
      </c>
      <c r="AD4142">
        <v>177415</v>
      </c>
      <c r="AE4142" s="21"/>
    </row>
    <row r="4143" spans="1:31" x14ac:dyDescent="0.2">
      <c r="A4143" s="27" t="s">
        <v>84</v>
      </c>
      <c r="B4143" s="13" t="s">
        <v>84</v>
      </c>
      <c r="C4143" s="14">
        <v>716</v>
      </c>
      <c r="D4143" s="13" t="s">
        <v>84</v>
      </c>
      <c r="E4143" s="13" t="s">
        <v>485</v>
      </c>
      <c r="F4143" s="13" t="s">
        <v>313</v>
      </c>
      <c r="G4143" s="14" t="s">
        <v>352</v>
      </c>
      <c r="H4143">
        <v>175996</v>
      </c>
      <c r="I4143">
        <v>179595</v>
      </c>
      <c r="J4143">
        <v>183661</v>
      </c>
      <c r="K4143">
        <v>189898</v>
      </c>
      <c r="L4143">
        <v>196873</v>
      </c>
      <c r="M4143">
        <v>203828</v>
      </c>
      <c r="N4143">
        <v>209906</v>
      </c>
      <c r="O4143">
        <v>214112</v>
      </c>
      <c r="P4143">
        <v>219657</v>
      </c>
      <c r="Q4143">
        <v>224866</v>
      </c>
      <c r="R4143">
        <v>228560</v>
      </c>
      <c r="S4143">
        <v>229232</v>
      </c>
      <c r="T4143">
        <v>225330</v>
      </c>
      <c r="U4143">
        <v>132931</v>
      </c>
      <c r="V4143">
        <v>136027</v>
      </c>
      <c r="W4143">
        <v>138485</v>
      </c>
      <c r="X4143">
        <v>141636</v>
      </c>
      <c r="Y4143">
        <v>145385</v>
      </c>
      <c r="Z4143">
        <v>150266</v>
      </c>
      <c r="AA4143">
        <v>155967</v>
      </c>
      <c r="AB4143">
        <v>162302</v>
      </c>
      <c r="AC4143">
        <v>168394</v>
      </c>
      <c r="AD4143">
        <v>173901</v>
      </c>
      <c r="AE4143" s="22"/>
    </row>
    <row r="4144" spans="1:31" x14ac:dyDescent="0.2">
      <c r="A4144" s="25" t="s">
        <v>84</v>
      </c>
      <c r="B4144" s="11" t="s">
        <v>84</v>
      </c>
      <c r="C4144" s="12">
        <v>716</v>
      </c>
      <c r="D4144" s="11" t="s">
        <v>84</v>
      </c>
      <c r="E4144" s="11" t="s">
        <v>479</v>
      </c>
      <c r="F4144" s="11" t="s">
        <v>312</v>
      </c>
      <c r="G4144" s="12" t="s">
        <v>338</v>
      </c>
      <c r="H4144">
        <v>130942</v>
      </c>
      <c r="I4144">
        <v>134065</v>
      </c>
      <c r="J4144">
        <v>137240</v>
      </c>
      <c r="K4144">
        <v>139384</v>
      </c>
      <c r="L4144">
        <v>139911</v>
      </c>
      <c r="M4144">
        <v>138561</v>
      </c>
      <c r="N4144">
        <v>136407</v>
      </c>
      <c r="O4144">
        <v>134763</v>
      </c>
      <c r="P4144">
        <v>132336</v>
      </c>
      <c r="Q4144">
        <v>130306.99999999999</v>
      </c>
      <c r="R4144">
        <v>129622.00000000001</v>
      </c>
      <c r="S4144">
        <v>130372.00000000001</v>
      </c>
      <c r="T4144">
        <v>131725</v>
      </c>
      <c r="U4144">
        <v>134841</v>
      </c>
      <c r="V4144">
        <v>137563</v>
      </c>
      <c r="W4144">
        <v>140011</v>
      </c>
      <c r="X4144">
        <v>142750</v>
      </c>
      <c r="Y4144">
        <v>146194</v>
      </c>
      <c r="Z4144">
        <v>150241</v>
      </c>
      <c r="AA4144">
        <v>154864</v>
      </c>
      <c r="AB4144">
        <v>160168</v>
      </c>
      <c r="AC4144">
        <v>165952</v>
      </c>
      <c r="AD4144">
        <v>171569</v>
      </c>
      <c r="AE4144" s="21"/>
    </row>
    <row r="4145" spans="1:31" x14ac:dyDescent="0.2">
      <c r="A4145" s="27" t="s">
        <v>84</v>
      </c>
      <c r="B4145" s="13" t="s">
        <v>84</v>
      </c>
      <c r="C4145" s="14">
        <v>716</v>
      </c>
      <c r="D4145" s="13" t="s">
        <v>84</v>
      </c>
      <c r="E4145" s="13" t="s">
        <v>486</v>
      </c>
      <c r="F4145" s="13" t="s">
        <v>313</v>
      </c>
      <c r="G4145" s="14" t="s">
        <v>338</v>
      </c>
      <c r="H4145">
        <v>115050</v>
      </c>
      <c r="I4145">
        <v>117289</v>
      </c>
      <c r="J4145">
        <v>119087</v>
      </c>
      <c r="K4145">
        <v>119344</v>
      </c>
      <c r="L4145">
        <v>118376</v>
      </c>
      <c r="M4145">
        <v>116673</v>
      </c>
      <c r="N4145">
        <v>115249</v>
      </c>
      <c r="O4145">
        <v>114582</v>
      </c>
      <c r="P4145">
        <v>113984</v>
      </c>
      <c r="Q4145">
        <v>113564</v>
      </c>
      <c r="R4145">
        <v>114403</v>
      </c>
      <c r="S4145">
        <v>116855</v>
      </c>
      <c r="T4145">
        <v>120224</v>
      </c>
      <c r="U4145">
        <v>125740</v>
      </c>
      <c r="V4145">
        <v>130062.00000000001</v>
      </c>
      <c r="W4145">
        <v>133090</v>
      </c>
      <c r="X4145">
        <v>135817</v>
      </c>
      <c r="Y4145">
        <v>139323</v>
      </c>
      <c r="Z4145">
        <v>143890</v>
      </c>
      <c r="AA4145">
        <v>149021</v>
      </c>
      <c r="AB4145">
        <v>154924</v>
      </c>
      <c r="AC4145">
        <v>161330</v>
      </c>
      <c r="AD4145">
        <v>167413</v>
      </c>
      <c r="AE4145" s="22"/>
    </row>
    <row r="4146" spans="1:31" x14ac:dyDescent="0.2">
      <c r="A4146" s="25" t="s">
        <v>84</v>
      </c>
      <c r="B4146" s="11" t="s">
        <v>84</v>
      </c>
      <c r="C4146" s="12">
        <v>716</v>
      </c>
      <c r="D4146" s="11" t="s">
        <v>84</v>
      </c>
      <c r="E4146" s="11" t="s">
        <v>458</v>
      </c>
      <c r="F4146" s="11" t="s">
        <v>312</v>
      </c>
      <c r="G4146" s="12" t="s">
        <v>457</v>
      </c>
      <c r="H4146" s="205">
        <v>776870</v>
      </c>
      <c r="I4146" s="205">
        <v>769888.99999999988</v>
      </c>
      <c r="J4146" s="205">
        <v>766954.00000000012</v>
      </c>
      <c r="K4146" s="205">
        <v>757541.99999999988</v>
      </c>
      <c r="L4146" s="205">
        <v>753324</v>
      </c>
      <c r="M4146">
        <v>753875</v>
      </c>
      <c r="N4146">
        <v>758112.00000000012</v>
      </c>
      <c r="O4146">
        <v>765094</v>
      </c>
      <c r="P4146">
        <v>766855</v>
      </c>
      <c r="Q4146">
        <v>773408</v>
      </c>
      <c r="R4146">
        <v>784955.99999999988</v>
      </c>
      <c r="S4146">
        <v>801391.99999999988</v>
      </c>
      <c r="T4146">
        <v>822189.00000000012</v>
      </c>
      <c r="U4146">
        <v>842103</v>
      </c>
      <c r="V4146">
        <v>862378</v>
      </c>
      <c r="W4146">
        <v>884682</v>
      </c>
      <c r="X4146">
        <v>911322</v>
      </c>
      <c r="Y4146">
        <v>942761</v>
      </c>
      <c r="Z4146">
        <v>974165</v>
      </c>
      <c r="AA4146">
        <v>1010064.9999999999</v>
      </c>
      <c r="AB4146">
        <v>1045471</v>
      </c>
      <c r="AC4146">
        <v>1072468.9999999998</v>
      </c>
      <c r="AD4146">
        <v>1086411</v>
      </c>
      <c r="AE4146" s="21" t="s">
        <v>1</v>
      </c>
    </row>
    <row r="4147" spans="1:31" x14ac:dyDescent="0.2">
      <c r="A4147" s="27" t="s">
        <v>84</v>
      </c>
      <c r="B4147" s="13" t="s">
        <v>84</v>
      </c>
      <c r="C4147" s="14">
        <v>716</v>
      </c>
      <c r="D4147" s="13" t="s">
        <v>84</v>
      </c>
      <c r="E4147" s="13" t="s">
        <v>456</v>
      </c>
      <c r="F4147" s="13" t="s">
        <v>312</v>
      </c>
      <c r="G4147" s="14" t="s">
        <v>455</v>
      </c>
      <c r="H4147" s="205">
        <v>713422</v>
      </c>
      <c r="I4147" s="205">
        <v>723396</v>
      </c>
      <c r="J4147" s="205">
        <v>730145</v>
      </c>
      <c r="K4147" s="205">
        <v>724927</v>
      </c>
      <c r="L4147" s="205">
        <v>716326</v>
      </c>
      <c r="M4147">
        <v>706712</v>
      </c>
      <c r="N4147">
        <v>699107.00000000012</v>
      </c>
      <c r="O4147">
        <v>695401</v>
      </c>
      <c r="P4147">
        <v>688197</v>
      </c>
      <c r="Q4147">
        <v>685919</v>
      </c>
      <c r="R4147">
        <v>688886</v>
      </c>
      <c r="S4147">
        <v>695804.00000000012</v>
      </c>
      <c r="T4147">
        <v>705687</v>
      </c>
      <c r="U4147">
        <v>719888</v>
      </c>
      <c r="V4147">
        <v>733467</v>
      </c>
      <c r="W4147">
        <v>748066</v>
      </c>
      <c r="X4147">
        <v>765703</v>
      </c>
      <c r="Y4147">
        <v>787212</v>
      </c>
      <c r="Z4147">
        <v>810728</v>
      </c>
      <c r="AA4147">
        <v>836082.00000000012</v>
      </c>
      <c r="AB4147">
        <v>863664.00000000012</v>
      </c>
      <c r="AC4147">
        <v>893862</v>
      </c>
      <c r="AD4147">
        <v>926551.99999999988</v>
      </c>
      <c r="AE4147" s="22" t="s">
        <v>1</v>
      </c>
    </row>
    <row r="4148" spans="1:31" x14ac:dyDescent="0.2">
      <c r="A4148" s="25" t="s">
        <v>84</v>
      </c>
      <c r="B4148" s="11" t="s">
        <v>84</v>
      </c>
      <c r="C4148" s="12">
        <v>716</v>
      </c>
      <c r="D4148" s="11" t="s">
        <v>84</v>
      </c>
      <c r="E4148" s="11" t="s">
        <v>502</v>
      </c>
      <c r="F4148" s="11" t="s">
        <v>313</v>
      </c>
      <c r="G4148" s="12" t="s">
        <v>457</v>
      </c>
      <c r="H4148" s="205">
        <v>733645</v>
      </c>
      <c r="I4148" s="205">
        <v>729211</v>
      </c>
      <c r="J4148" s="205">
        <v>729896.99999999988</v>
      </c>
      <c r="K4148" s="205">
        <v>722302.99999999988</v>
      </c>
      <c r="L4148" s="205">
        <v>720860</v>
      </c>
      <c r="M4148">
        <v>725143</v>
      </c>
      <c r="N4148">
        <v>733893</v>
      </c>
      <c r="O4148">
        <v>745859.99999999988</v>
      </c>
      <c r="P4148">
        <v>750800.00000000012</v>
      </c>
      <c r="Q4148">
        <v>760026.99999999988</v>
      </c>
      <c r="R4148">
        <v>773998</v>
      </c>
      <c r="S4148">
        <v>793044</v>
      </c>
      <c r="T4148">
        <v>816706.00000000012</v>
      </c>
      <c r="U4148">
        <v>835893</v>
      </c>
      <c r="V4148">
        <v>855252.99999999988</v>
      </c>
      <c r="W4148">
        <v>877011.00000000012</v>
      </c>
      <c r="X4148">
        <v>903902.99999999988</v>
      </c>
      <c r="Y4148">
        <v>936533</v>
      </c>
      <c r="Z4148">
        <v>968743</v>
      </c>
      <c r="AA4148">
        <v>1005848</v>
      </c>
      <c r="AB4148">
        <v>1042810</v>
      </c>
      <c r="AC4148">
        <v>1071443</v>
      </c>
      <c r="AD4148">
        <v>1086873</v>
      </c>
      <c r="AE4148" s="21" t="s">
        <v>1</v>
      </c>
    </row>
    <row r="4149" spans="1:31" x14ac:dyDescent="0.2">
      <c r="A4149" s="27" t="s">
        <v>84</v>
      </c>
      <c r="B4149" s="13" t="s">
        <v>84</v>
      </c>
      <c r="C4149" s="14">
        <v>716</v>
      </c>
      <c r="D4149" s="13" t="s">
        <v>84</v>
      </c>
      <c r="E4149" s="13" t="s">
        <v>503</v>
      </c>
      <c r="F4149" s="13" t="s">
        <v>313</v>
      </c>
      <c r="G4149" s="14" t="s">
        <v>338</v>
      </c>
      <c r="H4149" s="205">
        <v>638388.99999999988</v>
      </c>
      <c r="I4149" s="205">
        <v>643734.99999999988</v>
      </c>
      <c r="J4149" s="205">
        <v>646316</v>
      </c>
      <c r="K4149" s="205">
        <v>638367.99999999988</v>
      </c>
      <c r="L4149" s="205">
        <v>629723</v>
      </c>
      <c r="M4149">
        <v>622790</v>
      </c>
      <c r="N4149">
        <v>619710</v>
      </c>
      <c r="O4149">
        <v>621626</v>
      </c>
      <c r="P4149">
        <v>621898</v>
      </c>
      <c r="Q4149">
        <v>627646</v>
      </c>
      <c r="R4149">
        <v>639217.00000000012</v>
      </c>
      <c r="S4149">
        <v>654640</v>
      </c>
      <c r="T4149">
        <v>672142</v>
      </c>
      <c r="U4149">
        <v>691340</v>
      </c>
      <c r="V4149">
        <v>707074.99999999988</v>
      </c>
      <c r="W4149">
        <v>721936</v>
      </c>
      <c r="X4149">
        <v>739386</v>
      </c>
      <c r="Y4149">
        <v>761284</v>
      </c>
      <c r="Z4149">
        <v>787284</v>
      </c>
      <c r="AA4149">
        <v>815147.99999999988</v>
      </c>
      <c r="AB4149">
        <v>845203</v>
      </c>
      <c r="AC4149">
        <v>877647</v>
      </c>
      <c r="AD4149">
        <v>912307</v>
      </c>
      <c r="AE4149" s="22" t="s">
        <v>1</v>
      </c>
    </row>
    <row r="4150" spans="1:31" x14ac:dyDescent="0.2">
      <c r="A4150" s="25" t="s">
        <v>84</v>
      </c>
      <c r="B4150" s="11" t="s">
        <v>84</v>
      </c>
      <c r="C4150" s="12">
        <v>716</v>
      </c>
      <c r="D4150" s="11" t="s">
        <v>84</v>
      </c>
      <c r="E4150" s="11" t="s">
        <v>504</v>
      </c>
      <c r="F4150" s="11"/>
      <c r="G4150" s="12"/>
      <c r="H4150" s="205">
        <v>0</v>
      </c>
      <c r="I4150" s="205">
        <v>0</v>
      </c>
      <c r="J4150" s="205">
        <v>0</v>
      </c>
      <c r="K4150" s="205">
        <v>0</v>
      </c>
      <c r="L4150" s="205">
        <v>0</v>
      </c>
      <c r="M4150">
        <v>0</v>
      </c>
      <c r="N4150">
        <v>0</v>
      </c>
      <c r="O4150">
        <v>0</v>
      </c>
      <c r="P4150">
        <v>0</v>
      </c>
      <c r="Q4150">
        <v>0</v>
      </c>
      <c r="R4150">
        <v>0</v>
      </c>
      <c r="S4150">
        <v>0</v>
      </c>
      <c r="T4150">
        <v>0</v>
      </c>
      <c r="U4150">
        <v>0</v>
      </c>
      <c r="V4150">
        <v>0</v>
      </c>
      <c r="W4150">
        <v>0</v>
      </c>
      <c r="X4150">
        <v>0</v>
      </c>
      <c r="Y4150">
        <v>0</v>
      </c>
      <c r="Z4150">
        <v>0</v>
      </c>
      <c r="AA4150">
        <v>0</v>
      </c>
      <c r="AB4150">
        <v>0</v>
      </c>
      <c r="AC4150">
        <v>0</v>
      </c>
      <c r="AD4150">
        <v>0</v>
      </c>
      <c r="AE4150" s="21" t="s">
        <v>1</v>
      </c>
    </row>
    <row r="4151" spans="1:31" x14ac:dyDescent="0.2">
      <c r="A4151" s="29" t="s">
        <v>84</v>
      </c>
      <c r="B4151" s="30" t="s">
        <v>84</v>
      </c>
      <c r="C4151" s="16">
        <v>716</v>
      </c>
      <c r="D4151" s="30" t="s">
        <v>84</v>
      </c>
      <c r="E4151" s="30" t="s">
        <v>505</v>
      </c>
      <c r="F4151" s="30"/>
      <c r="G4151" s="16"/>
      <c r="H4151" s="205">
        <v>12379553</v>
      </c>
      <c r="I4151" s="205">
        <v>12526964</v>
      </c>
      <c r="J4151" s="205">
        <v>12697728</v>
      </c>
      <c r="K4151" s="205">
        <v>12894323</v>
      </c>
      <c r="L4151" s="205">
        <v>13115149</v>
      </c>
      <c r="M4151">
        <v>13350378</v>
      </c>
      <c r="N4151">
        <v>13586710</v>
      </c>
      <c r="O4151">
        <v>13814642</v>
      </c>
      <c r="P4151">
        <v>14030338</v>
      </c>
      <c r="Q4151">
        <v>14236599</v>
      </c>
      <c r="R4151">
        <v>14438812</v>
      </c>
      <c r="S4151">
        <v>14645473</v>
      </c>
      <c r="T4151">
        <v>14862927</v>
      </c>
      <c r="U4151">
        <v>15092171</v>
      </c>
      <c r="V4151">
        <v>15331426</v>
      </c>
      <c r="W4151">
        <v>15581023</v>
      </c>
      <c r="X4151">
        <v>15840802</v>
      </c>
      <c r="Y4151">
        <v>16110485</v>
      </c>
      <c r="Z4151">
        <v>16390389</v>
      </c>
      <c r="AA4151">
        <v>16680444</v>
      </c>
      <c r="AB4151">
        <v>16979330</v>
      </c>
      <c r="AC4151">
        <v>17285174</v>
      </c>
      <c r="AD4151">
        <v>17596441</v>
      </c>
      <c r="AE4151" s="31" t="s">
        <v>1</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1C1CC6-1A78-47F6-A6EC-88EAE059CD2A}">
  <sheetPr codeName="Sheet1">
    <tabColor rgb="FF0070C0"/>
  </sheetPr>
  <dimension ref="A1:G20"/>
  <sheetViews>
    <sheetView workbookViewId="0">
      <selection activeCell="E15" sqref="E15"/>
    </sheetView>
  </sheetViews>
  <sheetFormatPr baseColWidth="10" defaultColWidth="9.1640625" defaultRowHeight="15" x14ac:dyDescent="0.2"/>
  <cols>
    <col min="1" max="16384" width="9.1640625" style="1"/>
  </cols>
  <sheetData>
    <row r="1" spans="1:7" x14ac:dyDescent="0.2">
      <c r="A1" s="2"/>
      <c r="B1" s="2"/>
      <c r="C1" s="2"/>
      <c r="D1" s="2"/>
      <c r="E1" s="2"/>
      <c r="F1" s="2"/>
      <c r="G1" s="2"/>
    </row>
    <row r="2" spans="1:7" ht="30" thickBot="1" x14ac:dyDescent="0.4">
      <c r="A2" s="3"/>
      <c r="B2" s="4" t="s">
        <v>229</v>
      </c>
      <c r="C2" s="3"/>
      <c r="D2" s="3"/>
      <c r="E2" s="3"/>
      <c r="F2" s="3"/>
      <c r="G2" s="3"/>
    </row>
    <row r="3" spans="1:7" ht="19" x14ac:dyDescent="0.2">
      <c r="A3" s="5" t="s">
        <v>230</v>
      </c>
      <c r="B3" s="6"/>
      <c r="C3" s="6"/>
      <c r="D3" s="6"/>
      <c r="E3" s="6"/>
      <c r="F3" s="6"/>
      <c r="G3" s="6"/>
    </row>
    <row r="4" spans="1:7" ht="19" x14ac:dyDescent="0.2">
      <c r="A4" s="7"/>
      <c r="B4" s="34" t="s">
        <v>231</v>
      </c>
      <c r="C4" s="10"/>
      <c r="D4" s="8"/>
      <c r="E4" s="8"/>
      <c r="F4" s="8"/>
      <c r="G4" s="8"/>
    </row>
    <row r="5" spans="1:7" x14ac:dyDescent="0.2">
      <c r="B5" s="35" t="s">
        <v>232</v>
      </c>
      <c r="C5" s="9"/>
    </row>
    <row r="6" spans="1:7" x14ac:dyDescent="0.2">
      <c r="B6" s="35" t="s">
        <v>233</v>
      </c>
      <c r="C6" s="9"/>
    </row>
    <row r="7" spans="1:7" x14ac:dyDescent="0.2">
      <c r="B7" s="35" t="s">
        <v>234</v>
      </c>
      <c r="C7" s="9"/>
    </row>
    <row r="8" spans="1:7" x14ac:dyDescent="0.2">
      <c r="B8" s="35" t="s">
        <v>235</v>
      </c>
      <c r="C8" s="9"/>
    </row>
    <row r="9" spans="1:7" x14ac:dyDescent="0.2">
      <c r="B9" s="35" t="s">
        <v>236</v>
      </c>
      <c r="C9" s="9"/>
    </row>
    <row r="10" spans="1:7" x14ac:dyDescent="0.2">
      <c r="B10" s="35" t="s">
        <v>237</v>
      </c>
      <c r="C10" s="9"/>
    </row>
    <row r="11" spans="1:7" x14ac:dyDescent="0.2">
      <c r="B11" s="35" t="s">
        <v>238</v>
      </c>
      <c r="C11" s="9"/>
    </row>
    <row r="12" spans="1:7" x14ac:dyDescent="0.2">
      <c r="B12" s="35" t="s">
        <v>239</v>
      </c>
      <c r="C12" s="9"/>
    </row>
    <row r="13" spans="1:7" x14ac:dyDescent="0.2">
      <c r="B13" s="35" t="s">
        <v>240</v>
      </c>
      <c r="C13" s="9"/>
    </row>
    <row r="14" spans="1:7" x14ac:dyDescent="0.2">
      <c r="B14" s="35" t="s">
        <v>241</v>
      </c>
      <c r="C14" s="9"/>
    </row>
    <row r="15" spans="1:7" x14ac:dyDescent="0.2">
      <c r="B15" s="35" t="s">
        <v>242</v>
      </c>
      <c r="C15" s="9"/>
    </row>
    <row r="16" spans="1:7" x14ac:dyDescent="0.2">
      <c r="B16" s="35" t="s">
        <v>245</v>
      </c>
      <c r="C16" s="9"/>
    </row>
    <row r="17" spans="2:3" x14ac:dyDescent="0.2">
      <c r="B17" s="35" t="s">
        <v>246</v>
      </c>
      <c r="C17" s="9"/>
    </row>
    <row r="18" spans="2:3" x14ac:dyDescent="0.2">
      <c r="B18" s="35" t="s">
        <v>243</v>
      </c>
      <c r="C18" s="9"/>
    </row>
    <row r="19" spans="2:3" x14ac:dyDescent="0.2">
      <c r="B19" s="35" t="s">
        <v>244</v>
      </c>
      <c r="C19" s="9"/>
    </row>
    <row r="20" spans="2:3" x14ac:dyDescent="0.2">
      <c r="B20" s="9"/>
      <c r="C20" s="9"/>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B27E80-2532-473A-87D9-B99FBE15424C}">
  <sheetPr codeName="Sheet16">
    <tabColor rgb="FFFF0000"/>
  </sheetPr>
  <dimension ref="A1:A84"/>
  <sheetViews>
    <sheetView topLeftCell="A2" workbookViewId="0">
      <selection activeCell="A2" sqref="A2:A84"/>
    </sheetView>
  </sheetViews>
  <sheetFormatPr baseColWidth="10" defaultColWidth="8.83203125" defaultRowHeight="15" x14ac:dyDescent="0.2"/>
  <cols>
    <col min="1" max="1" width="35.83203125" bestFit="1" customWidth="1"/>
  </cols>
  <sheetData>
    <row r="1" spans="1:1" x14ac:dyDescent="0.2">
      <c r="A1" s="44" t="s">
        <v>0</v>
      </c>
    </row>
    <row r="2" spans="1:1" x14ac:dyDescent="0.2">
      <c r="A2" s="11" t="s">
        <v>2</v>
      </c>
    </row>
    <row r="3" spans="1:1" x14ac:dyDescent="0.2">
      <c r="A3" s="13" t="s">
        <v>3</v>
      </c>
    </row>
    <row r="4" spans="1:1" x14ac:dyDescent="0.2">
      <c r="A4" s="11" t="s">
        <v>4</v>
      </c>
    </row>
    <row r="5" spans="1:1" x14ac:dyDescent="0.2">
      <c r="A5" s="13" t="s">
        <v>5</v>
      </c>
    </row>
    <row r="6" spans="1:1" x14ac:dyDescent="0.2">
      <c r="A6" s="11" t="s">
        <v>6</v>
      </c>
    </row>
    <row r="7" spans="1:1" x14ac:dyDescent="0.2">
      <c r="A7" s="13" t="s">
        <v>7</v>
      </c>
    </row>
    <row r="8" spans="1:1" x14ac:dyDescent="0.2">
      <c r="A8" s="11" t="s">
        <v>8</v>
      </c>
    </row>
    <row r="9" spans="1:1" x14ac:dyDescent="0.2">
      <c r="A9" s="13" t="s">
        <v>9</v>
      </c>
    </row>
    <row r="10" spans="1:1" x14ac:dyDescent="0.2">
      <c r="A10" s="11" t="s">
        <v>10</v>
      </c>
    </row>
    <row r="11" spans="1:1" x14ac:dyDescent="0.2">
      <c r="A11" s="13" t="s">
        <v>11</v>
      </c>
    </row>
    <row r="12" spans="1:1" x14ac:dyDescent="0.2">
      <c r="A12" s="11" t="s">
        <v>12</v>
      </c>
    </row>
    <row r="13" spans="1:1" x14ac:dyDescent="0.2">
      <c r="A13" s="13" t="s">
        <v>13</v>
      </c>
    </row>
    <row r="14" spans="1:1" x14ac:dyDescent="0.2">
      <c r="A14" s="11" t="s">
        <v>14</v>
      </c>
    </row>
    <row r="15" spans="1:1" x14ac:dyDescent="0.2">
      <c r="A15" s="13" t="s">
        <v>15</v>
      </c>
    </row>
    <row r="16" spans="1:1" x14ac:dyDescent="0.2">
      <c r="A16" s="11" t="s">
        <v>16</v>
      </c>
    </row>
    <row r="17" spans="1:1" x14ac:dyDescent="0.2">
      <c r="A17" s="13" t="s">
        <v>17</v>
      </c>
    </row>
    <row r="18" spans="1:1" x14ac:dyDescent="0.2">
      <c r="A18" s="11" t="s">
        <v>18</v>
      </c>
    </row>
    <row r="19" spans="1:1" x14ac:dyDescent="0.2">
      <c r="A19" s="13" t="s">
        <v>19</v>
      </c>
    </row>
    <row r="20" spans="1:1" x14ac:dyDescent="0.2">
      <c r="A20" s="11" t="s">
        <v>20</v>
      </c>
    </row>
    <row r="21" spans="1:1" x14ac:dyDescent="0.2">
      <c r="A21" s="13" t="s">
        <v>21</v>
      </c>
    </row>
    <row r="22" spans="1:1" x14ac:dyDescent="0.2">
      <c r="A22" s="11" t="s">
        <v>22</v>
      </c>
    </row>
    <row r="23" spans="1:1" x14ac:dyDescent="0.2">
      <c r="A23" s="13" t="s">
        <v>23</v>
      </c>
    </row>
    <row r="24" spans="1:1" x14ac:dyDescent="0.2">
      <c r="A24" s="11" t="s">
        <v>24</v>
      </c>
    </row>
    <row r="25" spans="1:1" x14ac:dyDescent="0.2">
      <c r="A25" s="13" t="s">
        <v>25</v>
      </c>
    </row>
    <row r="26" spans="1:1" x14ac:dyDescent="0.2">
      <c r="A26" s="11" t="s">
        <v>26</v>
      </c>
    </row>
    <row r="27" spans="1:1" x14ac:dyDescent="0.2">
      <c r="A27" s="13" t="s">
        <v>27</v>
      </c>
    </row>
    <row r="28" spans="1:1" x14ac:dyDescent="0.2">
      <c r="A28" s="11" t="s">
        <v>28</v>
      </c>
    </row>
    <row r="29" spans="1:1" x14ac:dyDescent="0.2">
      <c r="A29" s="13" t="s">
        <v>29</v>
      </c>
    </row>
    <row r="30" spans="1:1" x14ac:dyDescent="0.2">
      <c r="A30" s="11" t="s">
        <v>30</v>
      </c>
    </row>
    <row r="31" spans="1:1" x14ac:dyDescent="0.2">
      <c r="A31" s="13" t="s">
        <v>31</v>
      </c>
    </row>
    <row r="32" spans="1:1" x14ac:dyDescent="0.2">
      <c r="A32" s="11" t="s">
        <v>32</v>
      </c>
    </row>
    <row r="33" spans="1:1" x14ac:dyDescent="0.2">
      <c r="A33" s="13" t="s">
        <v>33</v>
      </c>
    </row>
    <row r="34" spans="1:1" x14ac:dyDescent="0.2">
      <c r="A34" s="11" t="s">
        <v>34</v>
      </c>
    </row>
    <row r="35" spans="1:1" x14ac:dyDescent="0.2">
      <c r="A35" s="13" t="s">
        <v>35</v>
      </c>
    </row>
    <row r="36" spans="1:1" x14ac:dyDescent="0.2">
      <c r="A36" s="11" t="s">
        <v>36</v>
      </c>
    </row>
    <row r="37" spans="1:1" x14ac:dyDescent="0.2">
      <c r="A37" s="13" t="s">
        <v>37</v>
      </c>
    </row>
    <row r="38" spans="1:1" x14ac:dyDescent="0.2">
      <c r="A38" s="11" t="s">
        <v>38</v>
      </c>
    </row>
    <row r="39" spans="1:1" x14ac:dyDescent="0.2">
      <c r="A39" s="13" t="s">
        <v>39</v>
      </c>
    </row>
    <row r="40" spans="1:1" x14ac:dyDescent="0.2">
      <c r="A40" s="11" t="s">
        <v>40</v>
      </c>
    </row>
    <row r="41" spans="1:1" x14ac:dyDescent="0.2">
      <c r="A41" s="13" t="s">
        <v>41</v>
      </c>
    </row>
    <row r="42" spans="1:1" x14ac:dyDescent="0.2">
      <c r="A42" s="11" t="s">
        <v>42</v>
      </c>
    </row>
    <row r="43" spans="1:1" x14ac:dyDescent="0.2">
      <c r="A43" s="13" t="s">
        <v>43</v>
      </c>
    </row>
    <row r="44" spans="1:1" x14ac:dyDescent="0.2">
      <c r="A44" s="11" t="s">
        <v>44</v>
      </c>
    </row>
    <row r="45" spans="1:1" x14ac:dyDescent="0.2">
      <c r="A45" s="13" t="s">
        <v>45</v>
      </c>
    </row>
    <row r="46" spans="1:1" x14ac:dyDescent="0.2">
      <c r="A46" s="11" t="s">
        <v>46</v>
      </c>
    </row>
    <row r="47" spans="1:1" x14ac:dyDescent="0.2">
      <c r="A47" s="13" t="s">
        <v>47</v>
      </c>
    </row>
    <row r="48" spans="1:1" x14ac:dyDescent="0.2">
      <c r="A48" s="11" t="s">
        <v>48</v>
      </c>
    </row>
    <row r="49" spans="1:1" x14ac:dyDescent="0.2">
      <c r="A49" s="13" t="s">
        <v>49</v>
      </c>
    </row>
    <row r="50" spans="1:1" x14ac:dyDescent="0.2">
      <c r="A50" s="11" t="s">
        <v>50</v>
      </c>
    </row>
    <row r="51" spans="1:1" x14ac:dyDescent="0.2">
      <c r="A51" s="13" t="s">
        <v>51</v>
      </c>
    </row>
    <row r="52" spans="1:1" x14ac:dyDescent="0.2">
      <c r="A52" s="11" t="s">
        <v>52</v>
      </c>
    </row>
    <row r="53" spans="1:1" x14ac:dyDescent="0.2">
      <c r="A53" s="13" t="s">
        <v>53</v>
      </c>
    </row>
    <row r="54" spans="1:1" x14ac:dyDescent="0.2">
      <c r="A54" s="11" t="s">
        <v>54</v>
      </c>
    </row>
    <row r="55" spans="1:1" x14ac:dyDescent="0.2">
      <c r="A55" s="13" t="s">
        <v>55</v>
      </c>
    </row>
    <row r="56" spans="1:1" x14ac:dyDescent="0.2">
      <c r="A56" s="11" t="s">
        <v>56</v>
      </c>
    </row>
    <row r="57" spans="1:1" x14ac:dyDescent="0.2">
      <c r="A57" s="13" t="s">
        <v>57</v>
      </c>
    </row>
    <row r="58" spans="1:1" x14ac:dyDescent="0.2">
      <c r="A58" s="11" t="s">
        <v>58</v>
      </c>
    </row>
    <row r="59" spans="1:1" x14ac:dyDescent="0.2">
      <c r="A59" s="13" t="s">
        <v>59</v>
      </c>
    </row>
    <row r="60" spans="1:1" x14ac:dyDescent="0.2">
      <c r="A60" s="11" t="s">
        <v>60</v>
      </c>
    </row>
    <row r="61" spans="1:1" x14ac:dyDescent="0.2">
      <c r="A61" s="13" t="s">
        <v>61</v>
      </c>
    </row>
    <row r="62" spans="1:1" x14ac:dyDescent="0.2">
      <c r="A62" s="11" t="s">
        <v>62</v>
      </c>
    </row>
    <row r="63" spans="1:1" x14ac:dyDescent="0.2">
      <c r="A63" s="13" t="s">
        <v>63</v>
      </c>
    </row>
    <row r="64" spans="1:1" x14ac:dyDescent="0.2">
      <c r="A64" s="11" t="s">
        <v>64</v>
      </c>
    </row>
    <row r="65" spans="1:1" x14ac:dyDescent="0.2">
      <c r="A65" s="13" t="s">
        <v>65</v>
      </c>
    </row>
    <row r="66" spans="1:1" x14ac:dyDescent="0.2">
      <c r="A66" s="11" t="s">
        <v>66</v>
      </c>
    </row>
    <row r="67" spans="1:1" x14ac:dyDescent="0.2">
      <c r="A67" s="13" t="s">
        <v>67</v>
      </c>
    </row>
    <row r="68" spans="1:1" x14ac:dyDescent="0.2">
      <c r="A68" s="11" t="s">
        <v>68</v>
      </c>
    </row>
    <row r="69" spans="1:1" x14ac:dyDescent="0.2">
      <c r="A69" s="13" t="s">
        <v>69</v>
      </c>
    </row>
    <row r="70" spans="1:1" x14ac:dyDescent="0.2">
      <c r="A70" s="11" t="s">
        <v>70</v>
      </c>
    </row>
    <row r="71" spans="1:1" x14ac:dyDescent="0.2">
      <c r="A71" s="13" t="s">
        <v>71</v>
      </c>
    </row>
    <row r="72" spans="1:1" x14ac:dyDescent="0.2">
      <c r="A72" s="11" t="s">
        <v>72</v>
      </c>
    </row>
    <row r="73" spans="1:1" x14ac:dyDescent="0.2">
      <c r="A73" s="13" t="s">
        <v>73</v>
      </c>
    </row>
    <row r="74" spans="1:1" x14ac:dyDescent="0.2">
      <c r="A74" s="11" t="s">
        <v>74</v>
      </c>
    </row>
    <row r="75" spans="1:1" x14ac:dyDescent="0.2">
      <c r="A75" s="13" t="s">
        <v>75</v>
      </c>
    </row>
    <row r="76" spans="1:1" x14ac:dyDescent="0.2">
      <c r="A76" s="11" t="s">
        <v>76</v>
      </c>
    </row>
    <row r="77" spans="1:1" x14ac:dyDescent="0.2">
      <c r="A77" s="13" t="s">
        <v>77</v>
      </c>
    </row>
    <row r="78" spans="1:1" x14ac:dyDescent="0.2">
      <c r="A78" s="11" t="s">
        <v>78</v>
      </c>
    </row>
    <row r="79" spans="1:1" x14ac:dyDescent="0.2">
      <c r="A79" s="13" t="s">
        <v>79</v>
      </c>
    </row>
    <row r="80" spans="1:1" x14ac:dyDescent="0.2">
      <c r="A80" s="11" t="s">
        <v>80</v>
      </c>
    </row>
    <row r="81" spans="1:1" x14ac:dyDescent="0.2">
      <c r="A81" s="13" t="s">
        <v>81</v>
      </c>
    </row>
    <row r="82" spans="1:1" x14ac:dyDescent="0.2">
      <c r="A82" s="11" t="s">
        <v>82</v>
      </c>
    </row>
    <row r="83" spans="1:1" x14ac:dyDescent="0.2">
      <c r="A83" s="13" t="s">
        <v>83</v>
      </c>
    </row>
    <row r="84" spans="1:1" x14ac:dyDescent="0.2">
      <c r="A84" s="11" t="s">
        <v>84</v>
      </c>
    </row>
  </sheetData>
  <pageMargins left="0.7" right="0.7" top="0.75" bottom="0.75" header="0.3" footer="0.3"/>
  <tableParts count="1">
    <tablePart r:id="rId1"/>
  </tableParts>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257245-DAD4-4883-A644-A4945A2C2584}">
  <sheetPr codeName="Sheet17">
    <tabColor rgb="FFC00000"/>
  </sheetPr>
  <dimension ref="A1:L861"/>
  <sheetViews>
    <sheetView topLeftCell="B1" workbookViewId="0"/>
  </sheetViews>
  <sheetFormatPr baseColWidth="10" defaultColWidth="8.83203125" defaultRowHeight="15" x14ac:dyDescent="0.2"/>
  <cols>
    <col min="1" max="1" width="35.83203125" bestFit="1" customWidth="1"/>
    <col min="2" max="2" width="7.6640625" bestFit="1" customWidth="1"/>
    <col min="3" max="3" width="7.5" bestFit="1" customWidth="1"/>
    <col min="5" max="5" width="7.1640625" bestFit="1" customWidth="1"/>
    <col min="6" max="6" width="25.83203125" bestFit="1" customWidth="1"/>
    <col min="7" max="7" width="72.33203125" bestFit="1" customWidth="1"/>
    <col min="8" max="11" width="7.33203125" bestFit="1" customWidth="1"/>
    <col min="12" max="12" width="76.33203125" bestFit="1" customWidth="1"/>
  </cols>
  <sheetData>
    <row r="1" spans="1:12" x14ac:dyDescent="0.2">
      <c r="A1" s="19" t="s">
        <v>0</v>
      </c>
      <c r="B1" s="24" t="s">
        <v>183</v>
      </c>
      <c r="C1" s="24" t="s">
        <v>184</v>
      </c>
      <c r="D1" s="24" t="s">
        <v>185</v>
      </c>
      <c r="E1" s="24" t="s">
        <v>186</v>
      </c>
      <c r="F1" s="24" t="s">
        <v>216</v>
      </c>
      <c r="G1" s="24" t="s">
        <v>217</v>
      </c>
      <c r="H1" s="24" t="s">
        <v>94</v>
      </c>
      <c r="I1" s="24" t="s">
        <v>95</v>
      </c>
      <c r="J1" s="24" t="s">
        <v>96</v>
      </c>
      <c r="K1" s="24" t="s">
        <v>97</v>
      </c>
      <c r="L1" s="20" t="s">
        <v>194</v>
      </c>
    </row>
    <row r="2" spans="1:12" x14ac:dyDescent="0.2">
      <c r="A2" s="25" t="s">
        <v>2</v>
      </c>
      <c r="B2" s="11" t="s">
        <v>100</v>
      </c>
      <c r="C2" s="11" t="s">
        <v>195</v>
      </c>
      <c r="D2" s="11" t="s">
        <v>198</v>
      </c>
      <c r="E2" s="12">
        <v>2011</v>
      </c>
      <c r="F2" s="12">
        <v>0.19170000000000001</v>
      </c>
      <c r="G2" s="11" t="s">
        <v>1</v>
      </c>
      <c r="H2" s="12"/>
      <c r="I2" s="12"/>
      <c r="J2" s="12"/>
      <c r="K2" s="12"/>
      <c r="L2" s="21" t="s">
        <v>1</v>
      </c>
    </row>
    <row r="3" spans="1:12" x14ac:dyDescent="0.2">
      <c r="A3" s="27" t="s">
        <v>2</v>
      </c>
      <c r="B3" s="13" t="s">
        <v>100</v>
      </c>
      <c r="C3" s="13" t="s">
        <v>195</v>
      </c>
      <c r="D3" s="13" t="s">
        <v>196</v>
      </c>
      <c r="E3" s="14">
        <v>2015</v>
      </c>
      <c r="F3" s="14">
        <v>0.28970000000000001</v>
      </c>
      <c r="G3" s="13" t="s">
        <v>1</v>
      </c>
      <c r="H3" s="14"/>
      <c r="I3" s="14"/>
      <c r="J3" s="14"/>
      <c r="K3" s="14"/>
      <c r="L3" s="22" t="s">
        <v>1</v>
      </c>
    </row>
    <row r="4" spans="1:12" x14ac:dyDescent="0.2">
      <c r="A4" s="25" t="s">
        <v>2</v>
      </c>
      <c r="B4" s="11" t="s">
        <v>100</v>
      </c>
      <c r="C4" s="11" t="s">
        <v>197</v>
      </c>
      <c r="D4" s="11" t="s">
        <v>198</v>
      </c>
      <c r="E4" s="12">
        <v>2011</v>
      </c>
      <c r="F4" s="12"/>
      <c r="G4" s="11" t="s">
        <v>1</v>
      </c>
      <c r="H4" s="12"/>
      <c r="I4" s="12"/>
      <c r="J4" s="12"/>
      <c r="K4" s="12"/>
      <c r="L4" s="21" t="s">
        <v>1</v>
      </c>
    </row>
    <row r="5" spans="1:12" x14ac:dyDescent="0.2">
      <c r="A5" s="27" t="s">
        <v>2</v>
      </c>
      <c r="B5" s="13" t="s">
        <v>100</v>
      </c>
      <c r="C5" s="13" t="s">
        <v>197</v>
      </c>
      <c r="D5" s="13" t="s">
        <v>196</v>
      </c>
      <c r="E5" s="14">
        <v>2015</v>
      </c>
      <c r="F5" s="14">
        <v>0.80400000000000005</v>
      </c>
      <c r="G5" s="13" t="s">
        <v>1</v>
      </c>
      <c r="H5" s="14"/>
      <c r="I5" s="14"/>
      <c r="J5" s="14"/>
      <c r="K5" s="14"/>
      <c r="L5" s="22" t="s">
        <v>1</v>
      </c>
    </row>
    <row r="6" spans="1:12" x14ac:dyDescent="0.2">
      <c r="A6" s="25" t="s">
        <v>3</v>
      </c>
      <c r="B6" s="11" t="s">
        <v>170</v>
      </c>
      <c r="C6" s="11" t="s">
        <v>195</v>
      </c>
      <c r="D6" s="11" t="s">
        <v>196</v>
      </c>
      <c r="E6" s="12">
        <v>2016</v>
      </c>
      <c r="F6" s="12"/>
      <c r="G6" s="11" t="s">
        <v>1</v>
      </c>
      <c r="H6" s="12"/>
      <c r="I6" s="12"/>
      <c r="J6" s="12"/>
      <c r="K6" s="12"/>
      <c r="L6" s="21" t="s">
        <v>1</v>
      </c>
    </row>
    <row r="7" spans="1:12" x14ac:dyDescent="0.2">
      <c r="A7" s="27" t="s">
        <v>3</v>
      </c>
      <c r="B7" s="13" t="s">
        <v>170</v>
      </c>
      <c r="C7" s="13" t="s">
        <v>195</v>
      </c>
      <c r="D7" s="13" t="s">
        <v>218</v>
      </c>
      <c r="E7" s="14">
        <v>2007</v>
      </c>
      <c r="F7" s="14"/>
      <c r="G7" s="13" t="s">
        <v>1</v>
      </c>
      <c r="H7" s="14"/>
      <c r="I7" s="14"/>
      <c r="J7" s="14"/>
      <c r="K7" s="14"/>
      <c r="L7" s="22" t="s">
        <v>1</v>
      </c>
    </row>
    <row r="8" spans="1:12" x14ac:dyDescent="0.2">
      <c r="A8" s="25" t="s">
        <v>3</v>
      </c>
      <c r="B8" s="11" t="s">
        <v>170</v>
      </c>
      <c r="C8" s="11" t="s">
        <v>195</v>
      </c>
      <c r="D8" s="11" t="s">
        <v>218</v>
      </c>
      <c r="E8" s="12">
        <v>2007</v>
      </c>
      <c r="F8" s="12"/>
      <c r="G8" s="11" t="s">
        <v>1</v>
      </c>
      <c r="H8" s="12"/>
      <c r="I8" s="12"/>
      <c r="J8" s="12"/>
      <c r="K8" s="12"/>
      <c r="L8" s="21" t="s">
        <v>1</v>
      </c>
    </row>
    <row r="9" spans="1:12" x14ac:dyDescent="0.2">
      <c r="A9" s="27" t="s">
        <v>3</v>
      </c>
      <c r="B9" s="13" t="s">
        <v>170</v>
      </c>
      <c r="C9" s="13" t="s">
        <v>195</v>
      </c>
      <c r="D9" s="13" t="s">
        <v>218</v>
      </c>
      <c r="E9" s="14">
        <v>2003</v>
      </c>
      <c r="F9" s="14"/>
      <c r="G9" s="13" t="s">
        <v>1</v>
      </c>
      <c r="H9" s="14"/>
      <c r="I9" s="14"/>
      <c r="J9" s="14"/>
      <c r="K9" s="14"/>
      <c r="L9" s="22" t="s">
        <v>1</v>
      </c>
    </row>
    <row r="10" spans="1:12" x14ac:dyDescent="0.2">
      <c r="A10" s="25" t="s">
        <v>3</v>
      </c>
      <c r="B10" s="11" t="s">
        <v>170</v>
      </c>
      <c r="C10" s="11" t="s">
        <v>195</v>
      </c>
      <c r="D10" s="11" t="s">
        <v>218</v>
      </c>
      <c r="E10" s="12">
        <v>2011</v>
      </c>
      <c r="F10" s="12"/>
      <c r="G10" s="11" t="s">
        <v>1</v>
      </c>
      <c r="H10" s="12"/>
      <c r="I10" s="12"/>
      <c r="J10" s="12"/>
      <c r="K10" s="12"/>
      <c r="L10" s="21" t="s">
        <v>1</v>
      </c>
    </row>
    <row r="11" spans="1:12" x14ac:dyDescent="0.2">
      <c r="A11" s="27" t="s">
        <v>3</v>
      </c>
      <c r="B11" s="13" t="s">
        <v>170</v>
      </c>
      <c r="C11" s="13" t="s">
        <v>195</v>
      </c>
      <c r="D11" s="13" t="s">
        <v>218</v>
      </c>
      <c r="E11" s="14">
        <v>2011</v>
      </c>
      <c r="F11" s="14"/>
      <c r="G11" s="13" t="s">
        <v>1</v>
      </c>
      <c r="H11" s="14"/>
      <c r="I11" s="14"/>
      <c r="J11" s="14"/>
      <c r="K11" s="14"/>
      <c r="L11" s="22" t="s">
        <v>1</v>
      </c>
    </row>
    <row r="12" spans="1:12" x14ac:dyDescent="0.2">
      <c r="A12" s="25" t="s">
        <v>3</v>
      </c>
      <c r="B12" s="11" t="s">
        <v>170</v>
      </c>
      <c r="C12" s="11" t="s">
        <v>195</v>
      </c>
      <c r="D12" s="11" t="s">
        <v>218</v>
      </c>
      <c r="E12" s="12">
        <v>2003</v>
      </c>
      <c r="F12" s="12"/>
      <c r="G12" s="11" t="s">
        <v>1</v>
      </c>
      <c r="H12" s="12"/>
      <c r="I12" s="12"/>
      <c r="J12" s="12"/>
      <c r="K12" s="12"/>
      <c r="L12" s="21" t="s">
        <v>1</v>
      </c>
    </row>
    <row r="13" spans="1:12" x14ac:dyDescent="0.2">
      <c r="A13" s="27" t="s">
        <v>3</v>
      </c>
      <c r="B13" s="13" t="s">
        <v>170</v>
      </c>
      <c r="C13" s="13" t="s">
        <v>195</v>
      </c>
      <c r="D13" s="13" t="s">
        <v>196</v>
      </c>
      <c r="E13" s="14">
        <v>2010</v>
      </c>
      <c r="F13" s="14">
        <v>1</v>
      </c>
      <c r="G13" s="13" t="s">
        <v>1</v>
      </c>
      <c r="H13" s="14"/>
      <c r="I13" s="14"/>
      <c r="J13" s="14"/>
      <c r="K13" s="14"/>
      <c r="L13" s="22" t="s">
        <v>1</v>
      </c>
    </row>
    <row r="14" spans="1:12" x14ac:dyDescent="0.2">
      <c r="A14" s="25" t="s">
        <v>3</v>
      </c>
      <c r="B14" s="11" t="s">
        <v>170</v>
      </c>
      <c r="C14" s="11" t="s">
        <v>195</v>
      </c>
      <c r="D14" s="11" t="s">
        <v>196</v>
      </c>
      <c r="E14" s="12">
        <v>2005</v>
      </c>
      <c r="F14" s="12">
        <v>1</v>
      </c>
      <c r="G14" s="11" t="s">
        <v>1</v>
      </c>
      <c r="H14" s="12"/>
      <c r="I14" s="12"/>
      <c r="J14" s="12"/>
      <c r="K14" s="12"/>
      <c r="L14" s="21" t="s">
        <v>1</v>
      </c>
    </row>
    <row r="15" spans="1:12" x14ac:dyDescent="0.2">
      <c r="A15" s="27" t="s">
        <v>3</v>
      </c>
      <c r="B15" s="13" t="s">
        <v>170</v>
      </c>
      <c r="C15" s="13" t="s">
        <v>195</v>
      </c>
      <c r="D15" s="13" t="s">
        <v>196</v>
      </c>
      <c r="E15" s="14">
        <v>2000</v>
      </c>
      <c r="F15" s="14">
        <v>1</v>
      </c>
      <c r="G15" s="13" t="s">
        <v>1</v>
      </c>
      <c r="H15" s="14"/>
      <c r="I15" s="14"/>
      <c r="J15" s="14"/>
      <c r="K15" s="14"/>
      <c r="L15" s="22" t="s">
        <v>1</v>
      </c>
    </row>
    <row r="16" spans="1:12" x14ac:dyDescent="0.2">
      <c r="A16" s="25" t="s">
        <v>3</v>
      </c>
      <c r="B16" s="11" t="s">
        <v>170</v>
      </c>
      <c r="C16" s="11" t="s">
        <v>197</v>
      </c>
      <c r="D16" s="11" t="s">
        <v>196</v>
      </c>
      <c r="E16" s="12">
        <v>2016</v>
      </c>
      <c r="F16" s="12"/>
      <c r="G16" s="11" t="s">
        <v>1</v>
      </c>
      <c r="H16" s="12"/>
      <c r="I16" s="12"/>
      <c r="J16" s="12"/>
      <c r="K16" s="12"/>
      <c r="L16" s="21" t="s">
        <v>1</v>
      </c>
    </row>
    <row r="17" spans="1:12" x14ac:dyDescent="0.2">
      <c r="A17" s="27" t="s">
        <v>3</v>
      </c>
      <c r="B17" s="13" t="s">
        <v>170</v>
      </c>
      <c r="C17" s="13" t="s">
        <v>197</v>
      </c>
      <c r="D17" s="13" t="s">
        <v>218</v>
      </c>
      <c r="E17" s="14">
        <v>2007</v>
      </c>
      <c r="F17" s="14"/>
      <c r="G17" s="13" t="s">
        <v>1</v>
      </c>
      <c r="H17" s="14"/>
      <c r="I17" s="14"/>
      <c r="J17" s="14"/>
      <c r="K17" s="14"/>
      <c r="L17" s="22" t="s">
        <v>1</v>
      </c>
    </row>
    <row r="18" spans="1:12" x14ac:dyDescent="0.2">
      <c r="A18" s="25" t="s">
        <v>3</v>
      </c>
      <c r="B18" s="11" t="s">
        <v>170</v>
      </c>
      <c r="C18" s="11" t="s">
        <v>197</v>
      </c>
      <c r="D18" s="11" t="s">
        <v>218</v>
      </c>
      <c r="E18" s="12">
        <v>2003</v>
      </c>
      <c r="F18" s="12"/>
      <c r="G18" s="11" t="s">
        <v>1</v>
      </c>
      <c r="H18" s="12"/>
      <c r="I18" s="12"/>
      <c r="J18" s="12"/>
      <c r="K18" s="12"/>
      <c r="L18" s="21" t="s">
        <v>1</v>
      </c>
    </row>
    <row r="19" spans="1:12" x14ac:dyDescent="0.2">
      <c r="A19" s="27" t="s">
        <v>3</v>
      </c>
      <c r="B19" s="13" t="s">
        <v>170</v>
      </c>
      <c r="C19" s="13" t="s">
        <v>197</v>
      </c>
      <c r="D19" s="13" t="s">
        <v>218</v>
      </c>
      <c r="E19" s="14">
        <v>2011</v>
      </c>
      <c r="F19" s="14"/>
      <c r="G19" s="13" t="s">
        <v>1</v>
      </c>
      <c r="H19" s="14"/>
      <c r="I19" s="14"/>
      <c r="J19" s="14"/>
      <c r="K19" s="14"/>
      <c r="L19" s="22" t="s">
        <v>1</v>
      </c>
    </row>
    <row r="20" spans="1:12" x14ac:dyDescent="0.2">
      <c r="A20" s="25" t="s">
        <v>3</v>
      </c>
      <c r="B20" s="11" t="s">
        <v>170</v>
      </c>
      <c r="C20" s="11" t="s">
        <v>197</v>
      </c>
      <c r="D20" s="11" t="s">
        <v>218</v>
      </c>
      <c r="E20" s="12">
        <v>2011</v>
      </c>
      <c r="F20" s="12"/>
      <c r="G20" s="11" t="s">
        <v>1</v>
      </c>
      <c r="H20" s="12"/>
      <c r="I20" s="12"/>
      <c r="J20" s="12"/>
      <c r="K20" s="12"/>
      <c r="L20" s="21" t="s">
        <v>1</v>
      </c>
    </row>
    <row r="21" spans="1:12" x14ac:dyDescent="0.2">
      <c r="A21" s="27" t="s">
        <v>3</v>
      </c>
      <c r="B21" s="13" t="s">
        <v>170</v>
      </c>
      <c r="C21" s="13" t="s">
        <v>197</v>
      </c>
      <c r="D21" s="13" t="s">
        <v>218</v>
      </c>
      <c r="E21" s="14">
        <v>2007</v>
      </c>
      <c r="F21" s="14"/>
      <c r="G21" s="13" t="s">
        <v>1</v>
      </c>
      <c r="H21" s="14"/>
      <c r="I21" s="14"/>
      <c r="J21" s="14"/>
      <c r="K21" s="14"/>
      <c r="L21" s="22" t="s">
        <v>1</v>
      </c>
    </row>
    <row r="22" spans="1:12" x14ac:dyDescent="0.2">
      <c r="A22" s="25" t="s">
        <v>3</v>
      </c>
      <c r="B22" s="11" t="s">
        <v>170</v>
      </c>
      <c r="C22" s="11" t="s">
        <v>197</v>
      </c>
      <c r="D22" s="11" t="s">
        <v>218</v>
      </c>
      <c r="E22" s="12">
        <v>2003</v>
      </c>
      <c r="F22" s="12"/>
      <c r="G22" s="11" t="s">
        <v>1</v>
      </c>
      <c r="H22" s="12"/>
      <c r="I22" s="12"/>
      <c r="J22" s="12"/>
      <c r="K22" s="12"/>
      <c r="L22" s="21" t="s">
        <v>1</v>
      </c>
    </row>
    <row r="23" spans="1:12" x14ac:dyDescent="0.2">
      <c r="A23" s="27" t="s">
        <v>3</v>
      </c>
      <c r="B23" s="13" t="s">
        <v>170</v>
      </c>
      <c r="C23" s="13" t="s">
        <v>197</v>
      </c>
      <c r="D23" s="13" t="s">
        <v>196</v>
      </c>
      <c r="E23" s="14">
        <v>2005</v>
      </c>
      <c r="F23" s="14">
        <v>1</v>
      </c>
      <c r="G23" s="13" t="s">
        <v>1</v>
      </c>
      <c r="H23" s="14"/>
      <c r="I23" s="14"/>
      <c r="J23" s="14"/>
      <c r="K23" s="14"/>
      <c r="L23" s="22" t="s">
        <v>1</v>
      </c>
    </row>
    <row r="24" spans="1:12" x14ac:dyDescent="0.2">
      <c r="A24" s="25" t="s">
        <v>3</v>
      </c>
      <c r="B24" s="11" t="s">
        <v>170</v>
      </c>
      <c r="C24" s="11" t="s">
        <v>197</v>
      </c>
      <c r="D24" s="11" t="s">
        <v>196</v>
      </c>
      <c r="E24" s="12">
        <v>2000</v>
      </c>
      <c r="F24" s="12">
        <v>1</v>
      </c>
      <c r="G24" s="11" t="s">
        <v>1</v>
      </c>
      <c r="H24" s="12"/>
      <c r="I24" s="12"/>
      <c r="J24" s="12"/>
      <c r="K24" s="12"/>
      <c r="L24" s="21" t="s">
        <v>1</v>
      </c>
    </row>
    <row r="25" spans="1:12" x14ac:dyDescent="0.2">
      <c r="A25" s="27" t="s">
        <v>3</v>
      </c>
      <c r="B25" s="13" t="s">
        <v>170</v>
      </c>
      <c r="C25" s="13" t="s">
        <v>197</v>
      </c>
      <c r="D25" s="13" t="s">
        <v>196</v>
      </c>
      <c r="E25" s="14">
        <v>2010</v>
      </c>
      <c r="F25" s="14">
        <v>1</v>
      </c>
      <c r="G25" s="13" t="s">
        <v>1</v>
      </c>
      <c r="H25" s="14"/>
      <c r="I25" s="14"/>
      <c r="J25" s="14"/>
      <c r="K25" s="14"/>
      <c r="L25" s="22" t="s">
        <v>1</v>
      </c>
    </row>
    <row r="26" spans="1:12" x14ac:dyDescent="0.2">
      <c r="A26" s="25" t="s">
        <v>4</v>
      </c>
      <c r="B26" s="11" t="s">
        <v>101</v>
      </c>
      <c r="C26" s="11" t="s">
        <v>195</v>
      </c>
      <c r="D26" s="11" t="s">
        <v>196</v>
      </c>
      <c r="E26" s="12">
        <v>2004</v>
      </c>
      <c r="F26" s="12"/>
      <c r="G26" s="11" t="s">
        <v>1</v>
      </c>
      <c r="H26" s="12"/>
      <c r="I26" s="12"/>
      <c r="J26" s="12"/>
      <c r="K26" s="12"/>
      <c r="L26" s="21" t="s">
        <v>1</v>
      </c>
    </row>
    <row r="27" spans="1:12" x14ac:dyDescent="0.2">
      <c r="A27" s="27" t="s">
        <v>4</v>
      </c>
      <c r="B27" s="13" t="s">
        <v>101</v>
      </c>
      <c r="C27" s="13" t="s">
        <v>195</v>
      </c>
      <c r="D27" s="13" t="s">
        <v>198</v>
      </c>
      <c r="E27" s="14">
        <v>2013</v>
      </c>
      <c r="F27" s="14">
        <v>0.89049999999999996</v>
      </c>
      <c r="G27" s="13" t="s">
        <v>1</v>
      </c>
      <c r="H27" s="14"/>
      <c r="I27" s="14"/>
      <c r="J27" s="14"/>
      <c r="K27" s="14"/>
      <c r="L27" s="22" t="s">
        <v>1</v>
      </c>
    </row>
    <row r="28" spans="1:12" x14ac:dyDescent="0.2">
      <c r="A28" s="25" t="s">
        <v>4</v>
      </c>
      <c r="B28" s="11" t="s">
        <v>101</v>
      </c>
      <c r="C28" s="11" t="s">
        <v>195</v>
      </c>
      <c r="D28" s="11" t="s">
        <v>198</v>
      </c>
      <c r="E28" s="12">
        <v>2006</v>
      </c>
      <c r="F28" s="12">
        <v>0.872</v>
      </c>
      <c r="G28" s="11" t="s">
        <v>1</v>
      </c>
      <c r="H28" s="12"/>
      <c r="I28" s="12"/>
      <c r="J28" s="12"/>
      <c r="K28" s="12"/>
      <c r="L28" s="21" t="s">
        <v>1</v>
      </c>
    </row>
    <row r="29" spans="1:12" x14ac:dyDescent="0.2">
      <c r="A29" s="27" t="s">
        <v>4</v>
      </c>
      <c r="B29" s="13" t="s">
        <v>101</v>
      </c>
      <c r="C29" s="13" t="s">
        <v>195</v>
      </c>
      <c r="D29" s="13" t="s">
        <v>196</v>
      </c>
      <c r="E29" s="14">
        <v>2011</v>
      </c>
      <c r="F29" s="14">
        <v>0.80189999999999995</v>
      </c>
      <c r="G29" s="13" t="s">
        <v>1</v>
      </c>
      <c r="H29" s="14"/>
      <c r="I29" s="14"/>
      <c r="J29" s="14"/>
      <c r="K29" s="14"/>
      <c r="L29" s="22" t="s">
        <v>1</v>
      </c>
    </row>
    <row r="30" spans="1:12" x14ac:dyDescent="0.2">
      <c r="A30" s="25" t="s">
        <v>4</v>
      </c>
      <c r="B30" s="11" t="s">
        <v>101</v>
      </c>
      <c r="C30" s="11" t="s">
        <v>195</v>
      </c>
      <c r="D30" s="11" t="s">
        <v>196</v>
      </c>
      <c r="E30" s="12">
        <v>2007</v>
      </c>
      <c r="F30" s="12">
        <v>0.77090000000000003</v>
      </c>
      <c r="G30" s="11" t="s">
        <v>1</v>
      </c>
      <c r="H30" s="12"/>
      <c r="I30" s="12"/>
      <c r="J30" s="12"/>
      <c r="K30" s="12"/>
      <c r="L30" s="21" t="s">
        <v>1</v>
      </c>
    </row>
    <row r="31" spans="1:12" x14ac:dyDescent="0.2">
      <c r="A31" s="27" t="s">
        <v>4</v>
      </c>
      <c r="B31" s="13" t="s">
        <v>101</v>
      </c>
      <c r="C31" s="13" t="s">
        <v>195</v>
      </c>
      <c r="D31" s="13" t="s">
        <v>196</v>
      </c>
      <c r="E31" s="14">
        <v>2014</v>
      </c>
      <c r="F31" s="14">
        <v>0.8347</v>
      </c>
      <c r="G31" s="13" t="s">
        <v>1</v>
      </c>
      <c r="H31" s="14"/>
      <c r="I31" s="14"/>
      <c r="J31" s="14"/>
      <c r="K31" s="14"/>
      <c r="L31" s="22" t="s">
        <v>1</v>
      </c>
    </row>
    <row r="32" spans="1:12" x14ac:dyDescent="0.2">
      <c r="A32" s="25" t="s">
        <v>4</v>
      </c>
      <c r="B32" s="11" t="s">
        <v>101</v>
      </c>
      <c r="C32" s="11" t="s">
        <v>195</v>
      </c>
      <c r="D32" s="11" t="s">
        <v>196</v>
      </c>
      <c r="E32" s="12">
        <v>2000</v>
      </c>
      <c r="F32" s="12">
        <v>1</v>
      </c>
      <c r="G32" s="11" t="s">
        <v>1</v>
      </c>
      <c r="H32" s="12"/>
      <c r="I32" s="12"/>
      <c r="J32" s="12"/>
      <c r="K32" s="12"/>
      <c r="L32" s="21" t="s">
        <v>1</v>
      </c>
    </row>
    <row r="33" spans="1:12" x14ac:dyDescent="0.2">
      <c r="A33" s="27" t="s">
        <v>4</v>
      </c>
      <c r="B33" s="13" t="s">
        <v>101</v>
      </c>
      <c r="C33" s="13" t="s">
        <v>197</v>
      </c>
      <c r="D33" s="13" t="s">
        <v>198</v>
      </c>
      <c r="E33" s="14">
        <v>2006</v>
      </c>
      <c r="F33" s="14"/>
      <c r="G33" s="13" t="s">
        <v>1</v>
      </c>
      <c r="H33" s="14"/>
      <c r="I33" s="14"/>
      <c r="J33" s="14"/>
      <c r="K33" s="14"/>
      <c r="L33" s="22" t="s">
        <v>1</v>
      </c>
    </row>
    <row r="34" spans="1:12" x14ac:dyDescent="0.2">
      <c r="A34" s="25" t="s">
        <v>4</v>
      </c>
      <c r="B34" s="11" t="s">
        <v>101</v>
      </c>
      <c r="C34" s="11" t="s">
        <v>197</v>
      </c>
      <c r="D34" s="11" t="s">
        <v>196</v>
      </c>
      <c r="E34" s="12">
        <v>2004</v>
      </c>
      <c r="F34" s="12"/>
      <c r="G34" s="11" t="s">
        <v>1</v>
      </c>
      <c r="H34" s="12"/>
      <c r="I34" s="12"/>
      <c r="J34" s="12"/>
      <c r="K34" s="12"/>
      <c r="L34" s="21" t="s">
        <v>1</v>
      </c>
    </row>
    <row r="35" spans="1:12" x14ac:dyDescent="0.2">
      <c r="A35" s="27" t="s">
        <v>4</v>
      </c>
      <c r="B35" s="13" t="s">
        <v>101</v>
      </c>
      <c r="C35" s="13" t="s">
        <v>197</v>
      </c>
      <c r="D35" s="13" t="s">
        <v>196</v>
      </c>
      <c r="E35" s="14">
        <v>2014</v>
      </c>
      <c r="F35" s="14"/>
      <c r="G35" s="13" t="s">
        <v>1</v>
      </c>
      <c r="H35" s="14"/>
      <c r="I35" s="14"/>
      <c r="J35" s="14"/>
      <c r="K35" s="14"/>
      <c r="L35" s="22" t="s">
        <v>1</v>
      </c>
    </row>
    <row r="36" spans="1:12" x14ac:dyDescent="0.2">
      <c r="A36" s="25" t="s">
        <v>4</v>
      </c>
      <c r="B36" s="11" t="s">
        <v>101</v>
      </c>
      <c r="C36" s="11" t="s">
        <v>197</v>
      </c>
      <c r="D36" s="11" t="s">
        <v>198</v>
      </c>
      <c r="E36" s="12">
        <v>2013</v>
      </c>
      <c r="F36" s="12">
        <v>1</v>
      </c>
      <c r="G36" s="11" t="s">
        <v>1</v>
      </c>
      <c r="H36" s="12"/>
      <c r="I36" s="12"/>
      <c r="J36" s="12"/>
      <c r="K36" s="12"/>
      <c r="L36" s="21" t="s">
        <v>1</v>
      </c>
    </row>
    <row r="37" spans="1:12" x14ac:dyDescent="0.2">
      <c r="A37" s="27" t="s">
        <v>4</v>
      </c>
      <c r="B37" s="13" t="s">
        <v>101</v>
      </c>
      <c r="C37" s="13" t="s">
        <v>197</v>
      </c>
      <c r="D37" s="13" t="s">
        <v>196</v>
      </c>
      <c r="E37" s="14">
        <v>2007</v>
      </c>
      <c r="F37" s="14">
        <v>0.90510000000000002</v>
      </c>
      <c r="G37" s="13" t="s">
        <v>1</v>
      </c>
      <c r="H37" s="14"/>
      <c r="I37" s="14"/>
      <c r="J37" s="14"/>
      <c r="K37" s="14"/>
      <c r="L37" s="22" t="s">
        <v>1</v>
      </c>
    </row>
    <row r="38" spans="1:12" x14ac:dyDescent="0.2">
      <c r="A38" s="25" t="s">
        <v>4</v>
      </c>
      <c r="B38" s="11" t="s">
        <v>101</v>
      </c>
      <c r="C38" s="11" t="s">
        <v>197</v>
      </c>
      <c r="D38" s="11" t="s">
        <v>196</v>
      </c>
      <c r="E38" s="12">
        <v>2011</v>
      </c>
      <c r="F38" s="12">
        <v>0.86009999999999998</v>
      </c>
      <c r="G38" s="11" t="s">
        <v>1</v>
      </c>
      <c r="H38" s="12"/>
      <c r="I38" s="12"/>
      <c r="J38" s="12"/>
      <c r="K38" s="12"/>
      <c r="L38" s="21" t="s">
        <v>1</v>
      </c>
    </row>
    <row r="39" spans="1:12" x14ac:dyDescent="0.2">
      <c r="A39" s="27" t="s">
        <v>4</v>
      </c>
      <c r="B39" s="13" t="s">
        <v>101</v>
      </c>
      <c r="C39" s="13" t="s">
        <v>197</v>
      </c>
      <c r="D39" s="13" t="s">
        <v>196</v>
      </c>
      <c r="E39" s="14">
        <v>2000</v>
      </c>
      <c r="F39" s="14">
        <v>1</v>
      </c>
      <c r="G39" s="13" t="s">
        <v>1</v>
      </c>
      <c r="H39" s="14"/>
      <c r="I39" s="14"/>
      <c r="J39" s="14"/>
      <c r="K39" s="14"/>
      <c r="L39" s="22" t="s">
        <v>1</v>
      </c>
    </row>
    <row r="40" spans="1:12" x14ac:dyDescent="0.2">
      <c r="A40" s="25" t="s">
        <v>5</v>
      </c>
      <c r="B40" s="11" t="s">
        <v>102</v>
      </c>
      <c r="C40" s="11" t="s">
        <v>195</v>
      </c>
      <c r="D40" s="11" t="s">
        <v>198</v>
      </c>
      <c r="E40" s="12">
        <v>2014</v>
      </c>
      <c r="F40" s="12"/>
      <c r="G40" s="11" t="s">
        <v>1</v>
      </c>
      <c r="H40" s="12"/>
      <c r="I40" s="12"/>
      <c r="J40" s="12"/>
      <c r="K40" s="12"/>
      <c r="L40" s="21" t="s">
        <v>1</v>
      </c>
    </row>
    <row r="41" spans="1:12" x14ac:dyDescent="0.2">
      <c r="A41" s="27" t="s">
        <v>5</v>
      </c>
      <c r="B41" s="13" t="s">
        <v>102</v>
      </c>
      <c r="C41" s="13" t="s">
        <v>195</v>
      </c>
      <c r="D41" s="13" t="s">
        <v>219</v>
      </c>
      <c r="E41" s="14">
        <v>2005</v>
      </c>
      <c r="F41" s="14"/>
      <c r="G41" s="13" t="s">
        <v>1</v>
      </c>
      <c r="H41" s="14"/>
      <c r="I41" s="14"/>
      <c r="J41" s="14"/>
      <c r="K41" s="14"/>
      <c r="L41" s="22" t="s">
        <v>1</v>
      </c>
    </row>
    <row r="42" spans="1:12" x14ac:dyDescent="0.2">
      <c r="A42" s="25" t="s">
        <v>5</v>
      </c>
      <c r="B42" s="11" t="s">
        <v>102</v>
      </c>
      <c r="C42" s="11" t="s">
        <v>195</v>
      </c>
      <c r="D42" s="11" t="s">
        <v>219</v>
      </c>
      <c r="E42" s="12">
        <v>2005</v>
      </c>
      <c r="F42" s="12"/>
      <c r="G42" s="11" t="s">
        <v>1</v>
      </c>
      <c r="H42" s="12"/>
      <c r="I42" s="12"/>
      <c r="J42" s="12"/>
      <c r="K42" s="12"/>
      <c r="L42" s="21" t="s">
        <v>1</v>
      </c>
    </row>
    <row r="43" spans="1:12" x14ac:dyDescent="0.2">
      <c r="A43" s="27" t="s">
        <v>5</v>
      </c>
      <c r="B43" s="13" t="s">
        <v>102</v>
      </c>
      <c r="C43" s="13" t="s">
        <v>195</v>
      </c>
      <c r="D43" s="13" t="s">
        <v>196</v>
      </c>
      <c r="E43" s="14">
        <v>2006</v>
      </c>
      <c r="F43" s="14">
        <v>0.39529999999999998</v>
      </c>
      <c r="G43" s="13" t="s">
        <v>1</v>
      </c>
      <c r="H43" s="14"/>
      <c r="I43" s="14"/>
      <c r="J43" s="14"/>
      <c r="K43" s="14"/>
      <c r="L43" s="22" t="s">
        <v>1</v>
      </c>
    </row>
    <row r="44" spans="1:12" x14ac:dyDescent="0.2">
      <c r="A44" s="25" t="s">
        <v>5</v>
      </c>
      <c r="B44" s="11" t="s">
        <v>102</v>
      </c>
      <c r="C44" s="11" t="s">
        <v>195</v>
      </c>
      <c r="D44" s="11" t="s">
        <v>196</v>
      </c>
      <c r="E44" s="12">
        <v>2001</v>
      </c>
      <c r="F44" s="12">
        <v>0.31850000000000001</v>
      </c>
      <c r="G44" s="11" t="s">
        <v>1</v>
      </c>
      <c r="H44" s="12"/>
      <c r="I44" s="12"/>
      <c r="J44" s="12"/>
      <c r="K44" s="12"/>
      <c r="L44" s="21" t="s">
        <v>1</v>
      </c>
    </row>
    <row r="45" spans="1:12" x14ac:dyDescent="0.2">
      <c r="A45" s="27" t="s">
        <v>5</v>
      </c>
      <c r="B45" s="13" t="s">
        <v>102</v>
      </c>
      <c r="C45" s="13" t="s">
        <v>195</v>
      </c>
      <c r="D45" s="13" t="s">
        <v>196</v>
      </c>
      <c r="E45" s="14">
        <v>2012</v>
      </c>
      <c r="F45" s="14">
        <v>0.53349999999999997</v>
      </c>
      <c r="G45" s="13" t="s">
        <v>1</v>
      </c>
      <c r="H45" s="14"/>
      <c r="I45" s="14"/>
      <c r="J45" s="14"/>
      <c r="K45" s="14"/>
      <c r="L45" s="22" t="s">
        <v>1</v>
      </c>
    </row>
    <row r="46" spans="1:12" x14ac:dyDescent="0.2">
      <c r="A46" s="25" t="s">
        <v>5</v>
      </c>
      <c r="B46" s="11" t="s">
        <v>102</v>
      </c>
      <c r="C46" s="11" t="s">
        <v>197</v>
      </c>
      <c r="D46" s="11" t="s">
        <v>198</v>
      </c>
      <c r="E46" s="12">
        <v>2014</v>
      </c>
      <c r="F46" s="12"/>
      <c r="G46" s="11" t="s">
        <v>1</v>
      </c>
      <c r="H46" s="12"/>
      <c r="I46" s="12"/>
      <c r="J46" s="12"/>
      <c r="K46" s="12"/>
      <c r="L46" s="21" t="s">
        <v>1</v>
      </c>
    </row>
    <row r="47" spans="1:12" x14ac:dyDescent="0.2">
      <c r="A47" s="27" t="s">
        <v>5</v>
      </c>
      <c r="B47" s="13" t="s">
        <v>102</v>
      </c>
      <c r="C47" s="13" t="s">
        <v>197</v>
      </c>
      <c r="D47" s="13" t="s">
        <v>219</v>
      </c>
      <c r="E47" s="14">
        <v>2005</v>
      </c>
      <c r="F47" s="14"/>
      <c r="G47" s="13" t="s">
        <v>1</v>
      </c>
      <c r="H47" s="14"/>
      <c r="I47" s="14"/>
      <c r="J47" s="14"/>
      <c r="K47" s="14"/>
      <c r="L47" s="22" t="s">
        <v>1</v>
      </c>
    </row>
    <row r="48" spans="1:12" x14ac:dyDescent="0.2">
      <c r="A48" s="25" t="s">
        <v>5</v>
      </c>
      <c r="B48" s="11" t="s">
        <v>102</v>
      </c>
      <c r="C48" s="11" t="s">
        <v>197</v>
      </c>
      <c r="D48" s="11" t="s">
        <v>219</v>
      </c>
      <c r="E48" s="12">
        <v>2005</v>
      </c>
      <c r="F48" s="12"/>
      <c r="G48" s="11" t="s">
        <v>1</v>
      </c>
      <c r="H48" s="12"/>
      <c r="I48" s="12"/>
      <c r="J48" s="12"/>
      <c r="K48" s="12"/>
      <c r="L48" s="21" t="s">
        <v>1</v>
      </c>
    </row>
    <row r="49" spans="1:12" x14ac:dyDescent="0.2">
      <c r="A49" s="27" t="s">
        <v>5</v>
      </c>
      <c r="B49" s="13" t="s">
        <v>102</v>
      </c>
      <c r="C49" s="13" t="s">
        <v>197</v>
      </c>
      <c r="D49" s="13" t="s">
        <v>196</v>
      </c>
      <c r="E49" s="14">
        <v>2001</v>
      </c>
      <c r="F49" s="14">
        <v>0.61080000000000001</v>
      </c>
      <c r="G49" s="13" t="s">
        <v>1</v>
      </c>
      <c r="H49" s="14"/>
      <c r="I49" s="14"/>
      <c r="J49" s="14"/>
      <c r="K49" s="14"/>
      <c r="L49" s="22" t="s">
        <v>1</v>
      </c>
    </row>
    <row r="50" spans="1:12" x14ac:dyDescent="0.2">
      <c r="A50" s="25" t="s">
        <v>5</v>
      </c>
      <c r="B50" s="11" t="s">
        <v>102</v>
      </c>
      <c r="C50" s="11" t="s">
        <v>197</v>
      </c>
      <c r="D50" s="11" t="s">
        <v>196</v>
      </c>
      <c r="E50" s="12">
        <v>2006</v>
      </c>
      <c r="F50" s="12">
        <v>0.72070000000000001</v>
      </c>
      <c r="G50" s="11" t="s">
        <v>1</v>
      </c>
      <c r="H50" s="12"/>
      <c r="I50" s="12"/>
      <c r="J50" s="12"/>
      <c r="K50" s="12"/>
      <c r="L50" s="21" t="s">
        <v>1</v>
      </c>
    </row>
    <row r="51" spans="1:12" x14ac:dyDescent="0.2">
      <c r="A51" s="27" t="s">
        <v>5</v>
      </c>
      <c r="B51" s="13" t="s">
        <v>102</v>
      </c>
      <c r="C51" s="13" t="s">
        <v>197</v>
      </c>
      <c r="D51" s="13" t="s">
        <v>196</v>
      </c>
      <c r="E51" s="14">
        <v>2012</v>
      </c>
      <c r="F51" s="14">
        <v>0.79610000000000003</v>
      </c>
      <c r="G51" s="13" t="s">
        <v>1</v>
      </c>
      <c r="H51" s="14"/>
      <c r="I51" s="14"/>
      <c r="J51" s="14"/>
      <c r="K51" s="14"/>
      <c r="L51" s="22" t="s">
        <v>1</v>
      </c>
    </row>
    <row r="52" spans="1:12" x14ac:dyDescent="0.2">
      <c r="A52" s="25" t="s">
        <v>6</v>
      </c>
      <c r="B52" s="11" t="s">
        <v>103</v>
      </c>
      <c r="C52" s="11" t="s">
        <v>195</v>
      </c>
      <c r="D52" s="11" t="s">
        <v>198</v>
      </c>
      <c r="E52" s="12">
        <v>2010</v>
      </c>
      <c r="F52" s="12">
        <v>0.63339999999999996</v>
      </c>
      <c r="G52" s="11" t="s">
        <v>1</v>
      </c>
      <c r="H52" s="12"/>
      <c r="I52" s="12"/>
      <c r="J52" s="12"/>
      <c r="K52" s="12"/>
      <c r="L52" s="21" t="s">
        <v>1</v>
      </c>
    </row>
    <row r="53" spans="1:12" x14ac:dyDescent="0.2">
      <c r="A53" s="27" t="s">
        <v>6</v>
      </c>
      <c r="B53" s="13" t="s">
        <v>103</v>
      </c>
      <c r="C53" s="13" t="s">
        <v>197</v>
      </c>
      <c r="D53" s="13" t="s">
        <v>198</v>
      </c>
      <c r="E53" s="14">
        <v>2010</v>
      </c>
      <c r="F53" s="14"/>
      <c r="G53" s="13" t="s">
        <v>1</v>
      </c>
      <c r="H53" s="14"/>
      <c r="I53" s="14"/>
      <c r="J53" s="14"/>
      <c r="K53" s="14"/>
      <c r="L53" s="22" t="s">
        <v>1</v>
      </c>
    </row>
    <row r="54" spans="1:12" x14ac:dyDescent="0.2">
      <c r="A54" s="25" t="s">
        <v>7</v>
      </c>
      <c r="B54" s="11" t="s">
        <v>104</v>
      </c>
      <c r="C54" s="11" t="s">
        <v>195</v>
      </c>
      <c r="D54" s="11" t="s">
        <v>198</v>
      </c>
      <c r="E54" s="12">
        <v>2000</v>
      </c>
      <c r="F54" s="12"/>
      <c r="G54" s="11" t="s">
        <v>1</v>
      </c>
      <c r="H54" s="12"/>
      <c r="I54" s="12"/>
      <c r="J54" s="12"/>
      <c r="K54" s="12"/>
      <c r="L54" s="21" t="s">
        <v>1</v>
      </c>
    </row>
    <row r="55" spans="1:12" x14ac:dyDescent="0.2">
      <c r="A55" s="27" t="s">
        <v>7</v>
      </c>
      <c r="B55" s="13" t="s">
        <v>104</v>
      </c>
      <c r="C55" s="13" t="s">
        <v>195</v>
      </c>
      <c r="D55" s="13" t="s">
        <v>196</v>
      </c>
      <c r="E55" s="14">
        <v>2003</v>
      </c>
      <c r="F55" s="14">
        <v>0.9667</v>
      </c>
      <c r="G55" s="13" t="s">
        <v>1</v>
      </c>
      <c r="H55" s="14"/>
      <c r="I55" s="14"/>
      <c r="J55" s="14"/>
      <c r="K55" s="14"/>
      <c r="L55" s="22" t="s">
        <v>1</v>
      </c>
    </row>
    <row r="56" spans="1:12" x14ac:dyDescent="0.2">
      <c r="A56" s="25" t="s">
        <v>7</v>
      </c>
      <c r="B56" s="11" t="s">
        <v>104</v>
      </c>
      <c r="C56" s="11" t="s">
        <v>195</v>
      </c>
      <c r="D56" s="11" t="s">
        <v>196</v>
      </c>
      <c r="E56" s="12">
        <v>2008</v>
      </c>
      <c r="F56" s="12">
        <v>0.98799999999999999</v>
      </c>
      <c r="G56" s="11" t="s">
        <v>1</v>
      </c>
      <c r="H56" s="12"/>
      <c r="I56" s="12"/>
      <c r="J56" s="12"/>
      <c r="K56" s="12"/>
      <c r="L56" s="21" t="s">
        <v>1</v>
      </c>
    </row>
    <row r="57" spans="1:12" x14ac:dyDescent="0.2">
      <c r="A57" s="27" t="s">
        <v>7</v>
      </c>
      <c r="B57" s="13" t="s">
        <v>104</v>
      </c>
      <c r="C57" s="13" t="s">
        <v>197</v>
      </c>
      <c r="D57" s="13" t="s">
        <v>198</v>
      </c>
      <c r="E57" s="14">
        <v>2000</v>
      </c>
      <c r="F57" s="14"/>
      <c r="G57" s="13" t="s">
        <v>1</v>
      </c>
      <c r="H57" s="14"/>
      <c r="I57" s="14"/>
      <c r="J57" s="14"/>
      <c r="K57" s="14"/>
      <c r="L57" s="22" t="s">
        <v>1</v>
      </c>
    </row>
    <row r="58" spans="1:12" x14ac:dyDescent="0.2">
      <c r="A58" s="25" t="s">
        <v>7</v>
      </c>
      <c r="B58" s="11" t="s">
        <v>104</v>
      </c>
      <c r="C58" s="11" t="s">
        <v>197</v>
      </c>
      <c r="D58" s="11" t="s">
        <v>196</v>
      </c>
      <c r="E58" s="12">
        <v>2003</v>
      </c>
      <c r="F58" s="12">
        <v>0.99470000000000003</v>
      </c>
      <c r="G58" s="11" t="s">
        <v>1</v>
      </c>
      <c r="H58" s="12"/>
      <c r="I58" s="12"/>
      <c r="J58" s="12"/>
      <c r="K58" s="12"/>
      <c r="L58" s="21" t="s">
        <v>1</v>
      </c>
    </row>
    <row r="59" spans="1:12" x14ac:dyDescent="0.2">
      <c r="A59" s="27" t="s">
        <v>7</v>
      </c>
      <c r="B59" s="13" t="s">
        <v>104</v>
      </c>
      <c r="C59" s="13" t="s">
        <v>197</v>
      </c>
      <c r="D59" s="13" t="s">
        <v>196</v>
      </c>
      <c r="E59" s="14">
        <v>2008</v>
      </c>
      <c r="F59" s="14">
        <v>0.99839999999999995</v>
      </c>
      <c r="G59" s="13" t="s">
        <v>1</v>
      </c>
      <c r="H59" s="14"/>
      <c r="I59" s="14"/>
      <c r="J59" s="14"/>
      <c r="K59" s="14"/>
      <c r="L59" s="22" t="s">
        <v>1</v>
      </c>
    </row>
    <row r="60" spans="1:12" x14ac:dyDescent="0.2">
      <c r="A60" s="25" t="s">
        <v>8</v>
      </c>
      <c r="B60" s="11" t="s">
        <v>105</v>
      </c>
      <c r="C60" s="11" t="s">
        <v>195</v>
      </c>
      <c r="D60" s="11" t="s">
        <v>219</v>
      </c>
      <c r="E60" s="12">
        <v>2007</v>
      </c>
      <c r="F60" s="12"/>
      <c r="G60" s="11" t="s">
        <v>1</v>
      </c>
      <c r="H60" s="12"/>
      <c r="I60" s="12"/>
      <c r="J60" s="12"/>
      <c r="K60" s="12"/>
      <c r="L60" s="21" t="s">
        <v>1</v>
      </c>
    </row>
    <row r="61" spans="1:12" x14ac:dyDescent="0.2">
      <c r="A61" s="27" t="s">
        <v>8</v>
      </c>
      <c r="B61" s="13" t="s">
        <v>105</v>
      </c>
      <c r="C61" s="13" t="s">
        <v>195</v>
      </c>
      <c r="D61" s="13" t="s">
        <v>219</v>
      </c>
      <c r="E61" s="14">
        <v>2007</v>
      </c>
      <c r="F61" s="14"/>
      <c r="G61" s="13" t="s">
        <v>1</v>
      </c>
      <c r="H61" s="14"/>
      <c r="I61" s="14"/>
      <c r="J61" s="14"/>
      <c r="K61" s="14"/>
      <c r="L61" s="22" t="s">
        <v>1</v>
      </c>
    </row>
    <row r="62" spans="1:12" x14ac:dyDescent="0.2">
      <c r="A62" s="25" t="s">
        <v>8</v>
      </c>
      <c r="B62" s="11" t="s">
        <v>105</v>
      </c>
      <c r="C62" s="11" t="s">
        <v>195</v>
      </c>
      <c r="D62" s="11" t="s">
        <v>198</v>
      </c>
      <c r="E62" s="12">
        <v>2006</v>
      </c>
      <c r="F62" s="12">
        <v>0.54269999999999996</v>
      </c>
      <c r="G62" s="11" t="s">
        <v>1</v>
      </c>
      <c r="H62" s="12"/>
      <c r="I62" s="12"/>
      <c r="J62" s="12"/>
      <c r="K62" s="12"/>
      <c r="L62" s="21" t="s">
        <v>1</v>
      </c>
    </row>
    <row r="63" spans="1:12" x14ac:dyDescent="0.2">
      <c r="A63" s="27" t="s">
        <v>8</v>
      </c>
      <c r="B63" s="13" t="s">
        <v>105</v>
      </c>
      <c r="C63" s="13" t="s">
        <v>195</v>
      </c>
      <c r="D63" s="13" t="s">
        <v>196</v>
      </c>
      <c r="E63" s="14">
        <v>2003</v>
      </c>
      <c r="F63" s="14">
        <v>0.2152</v>
      </c>
      <c r="G63" s="13" t="s">
        <v>1</v>
      </c>
      <c r="H63" s="14"/>
      <c r="I63" s="14"/>
      <c r="J63" s="14"/>
      <c r="K63" s="14"/>
      <c r="L63" s="22" t="s">
        <v>1</v>
      </c>
    </row>
    <row r="64" spans="1:12" x14ac:dyDescent="0.2">
      <c r="A64" s="25" t="s">
        <v>8</v>
      </c>
      <c r="B64" s="11" t="s">
        <v>105</v>
      </c>
      <c r="C64" s="11" t="s">
        <v>195</v>
      </c>
      <c r="D64" s="11" t="s">
        <v>196</v>
      </c>
      <c r="E64" s="12">
        <v>2010</v>
      </c>
      <c r="F64" s="12">
        <v>0.27239999999999998</v>
      </c>
      <c r="G64" s="11" t="s">
        <v>1</v>
      </c>
      <c r="H64" s="12"/>
      <c r="I64" s="12"/>
      <c r="J64" s="12"/>
      <c r="K64" s="12"/>
      <c r="L64" s="21" t="s">
        <v>1</v>
      </c>
    </row>
    <row r="65" spans="1:12" x14ac:dyDescent="0.2">
      <c r="A65" s="27" t="s">
        <v>8</v>
      </c>
      <c r="B65" s="13" t="s">
        <v>105</v>
      </c>
      <c r="C65" s="13" t="s">
        <v>197</v>
      </c>
      <c r="D65" s="13" t="s">
        <v>198</v>
      </c>
      <c r="E65" s="14">
        <v>2006</v>
      </c>
      <c r="F65" s="14"/>
      <c r="G65" s="13" t="s">
        <v>1</v>
      </c>
      <c r="H65" s="14"/>
      <c r="I65" s="14"/>
      <c r="J65" s="14"/>
      <c r="K65" s="14"/>
      <c r="L65" s="22" t="s">
        <v>1</v>
      </c>
    </row>
    <row r="66" spans="1:12" x14ac:dyDescent="0.2">
      <c r="A66" s="25" t="s">
        <v>8</v>
      </c>
      <c r="B66" s="11" t="s">
        <v>105</v>
      </c>
      <c r="C66" s="11" t="s">
        <v>197</v>
      </c>
      <c r="D66" s="11" t="s">
        <v>219</v>
      </c>
      <c r="E66" s="12">
        <v>2007</v>
      </c>
      <c r="F66" s="12"/>
      <c r="G66" s="11" t="s">
        <v>1</v>
      </c>
      <c r="H66" s="12"/>
      <c r="I66" s="12"/>
      <c r="J66" s="12"/>
      <c r="K66" s="12"/>
      <c r="L66" s="21" t="s">
        <v>1</v>
      </c>
    </row>
    <row r="67" spans="1:12" x14ac:dyDescent="0.2">
      <c r="A67" s="27" t="s">
        <v>8</v>
      </c>
      <c r="B67" s="13" t="s">
        <v>105</v>
      </c>
      <c r="C67" s="13" t="s">
        <v>197</v>
      </c>
      <c r="D67" s="13" t="s">
        <v>219</v>
      </c>
      <c r="E67" s="14">
        <v>2007</v>
      </c>
      <c r="F67" s="14"/>
      <c r="G67" s="13" t="s">
        <v>1</v>
      </c>
      <c r="H67" s="14"/>
      <c r="I67" s="14"/>
      <c r="J67" s="14"/>
      <c r="K67" s="14"/>
      <c r="L67" s="22" t="s">
        <v>1</v>
      </c>
    </row>
    <row r="68" spans="1:12" x14ac:dyDescent="0.2">
      <c r="A68" s="25" t="s">
        <v>8</v>
      </c>
      <c r="B68" s="11" t="s">
        <v>105</v>
      </c>
      <c r="C68" s="11" t="s">
        <v>197</v>
      </c>
      <c r="D68" s="11" t="s">
        <v>196</v>
      </c>
      <c r="E68" s="12">
        <v>2003</v>
      </c>
      <c r="F68" s="12">
        <v>0.39150000000000001</v>
      </c>
      <c r="G68" s="11" t="s">
        <v>1</v>
      </c>
      <c r="H68" s="12"/>
      <c r="I68" s="12"/>
      <c r="J68" s="12"/>
      <c r="K68" s="12"/>
      <c r="L68" s="21" t="s">
        <v>1</v>
      </c>
    </row>
    <row r="69" spans="1:12" x14ac:dyDescent="0.2">
      <c r="A69" s="27" t="s">
        <v>8</v>
      </c>
      <c r="B69" s="13" t="s">
        <v>105</v>
      </c>
      <c r="C69" s="13" t="s">
        <v>197</v>
      </c>
      <c r="D69" s="13" t="s">
        <v>196</v>
      </c>
      <c r="E69" s="14">
        <v>2010</v>
      </c>
      <c r="F69" s="14">
        <v>0.47039999999999998</v>
      </c>
      <c r="G69" s="13" t="s">
        <v>1</v>
      </c>
      <c r="H69" s="14"/>
      <c r="I69" s="14"/>
      <c r="J69" s="14"/>
      <c r="K69" s="14"/>
      <c r="L69" s="22" t="s">
        <v>1</v>
      </c>
    </row>
    <row r="70" spans="1:12" x14ac:dyDescent="0.2">
      <c r="A70" s="25" t="s">
        <v>9</v>
      </c>
      <c r="B70" s="11" t="s">
        <v>106</v>
      </c>
      <c r="C70" s="11" t="s">
        <v>195</v>
      </c>
      <c r="D70" s="11" t="s">
        <v>198</v>
      </c>
      <c r="E70" s="12">
        <v>2000</v>
      </c>
      <c r="F70" s="12"/>
      <c r="G70" s="11" t="s">
        <v>1</v>
      </c>
      <c r="H70" s="12"/>
      <c r="I70" s="12"/>
      <c r="J70" s="12"/>
      <c r="K70" s="12"/>
      <c r="L70" s="21" t="s">
        <v>1</v>
      </c>
    </row>
    <row r="71" spans="1:12" x14ac:dyDescent="0.2">
      <c r="A71" s="27" t="s">
        <v>9</v>
      </c>
      <c r="B71" s="13" t="s">
        <v>106</v>
      </c>
      <c r="C71" s="13" t="s">
        <v>195</v>
      </c>
      <c r="D71" s="13" t="s">
        <v>196</v>
      </c>
      <c r="E71" s="14">
        <v>2017</v>
      </c>
      <c r="F71" s="14"/>
      <c r="G71" s="13" t="s">
        <v>1</v>
      </c>
      <c r="H71" s="14"/>
      <c r="I71" s="14"/>
      <c r="J71" s="14"/>
      <c r="K71" s="14"/>
      <c r="L71" s="22" t="s">
        <v>1</v>
      </c>
    </row>
    <row r="72" spans="1:12" x14ac:dyDescent="0.2">
      <c r="A72" s="25" t="s">
        <v>9</v>
      </c>
      <c r="B72" s="11" t="s">
        <v>106</v>
      </c>
      <c r="C72" s="11" t="s">
        <v>195</v>
      </c>
      <c r="D72" s="11" t="s">
        <v>219</v>
      </c>
      <c r="E72" s="12">
        <v>2008</v>
      </c>
      <c r="F72" s="12"/>
      <c r="G72" s="11" t="s">
        <v>1</v>
      </c>
      <c r="H72" s="12"/>
      <c r="I72" s="12"/>
      <c r="J72" s="12"/>
      <c r="K72" s="12"/>
      <c r="L72" s="21" t="s">
        <v>1</v>
      </c>
    </row>
    <row r="73" spans="1:12" x14ac:dyDescent="0.2">
      <c r="A73" s="27" t="s">
        <v>9</v>
      </c>
      <c r="B73" s="13" t="s">
        <v>106</v>
      </c>
      <c r="C73" s="13" t="s">
        <v>195</v>
      </c>
      <c r="D73" s="13" t="s">
        <v>219</v>
      </c>
      <c r="E73" s="14">
        <v>2008</v>
      </c>
      <c r="F73" s="14"/>
      <c r="G73" s="13" t="s">
        <v>1</v>
      </c>
      <c r="H73" s="14"/>
      <c r="I73" s="14"/>
      <c r="J73" s="14"/>
      <c r="K73" s="14"/>
      <c r="L73" s="22" t="s">
        <v>1</v>
      </c>
    </row>
    <row r="74" spans="1:12" x14ac:dyDescent="0.2">
      <c r="A74" s="25" t="s">
        <v>9</v>
      </c>
      <c r="B74" s="11" t="s">
        <v>106</v>
      </c>
      <c r="C74" s="11" t="s">
        <v>195</v>
      </c>
      <c r="D74" s="11" t="s">
        <v>198</v>
      </c>
      <c r="E74" s="12">
        <v>2005</v>
      </c>
      <c r="F74" s="12">
        <v>0.52829999999999999</v>
      </c>
      <c r="G74" s="11" t="s">
        <v>1</v>
      </c>
      <c r="H74" s="12"/>
      <c r="I74" s="12"/>
      <c r="J74" s="12"/>
      <c r="K74" s="12"/>
      <c r="L74" s="21" t="s">
        <v>1</v>
      </c>
    </row>
    <row r="75" spans="1:12" x14ac:dyDescent="0.2">
      <c r="A75" s="27" t="s">
        <v>9</v>
      </c>
      <c r="B75" s="13" t="s">
        <v>106</v>
      </c>
      <c r="C75" s="13" t="s">
        <v>195</v>
      </c>
      <c r="D75" s="13" t="s">
        <v>196</v>
      </c>
      <c r="E75" s="14">
        <v>2010</v>
      </c>
      <c r="F75" s="14">
        <v>0.66510000000000002</v>
      </c>
      <c r="G75" s="13" t="s">
        <v>1</v>
      </c>
      <c r="H75" s="14"/>
      <c r="I75" s="14"/>
      <c r="J75" s="14"/>
      <c r="K75" s="14"/>
      <c r="L75" s="22" t="s">
        <v>1</v>
      </c>
    </row>
    <row r="76" spans="1:12" x14ac:dyDescent="0.2">
      <c r="A76" s="25" t="s">
        <v>9</v>
      </c>
      <c r="B76" s="11" t="s">
        <v>106</v>
      </c>
      <c r="C76" s="11" t="s">
        <v>197</v>
      </c>
      <c r="D76" s="11" t="s">
        <v>198</v>
      </c>
      <c r="E76" s="12">
        <v>2000</v>
      </c>
      <c r="F76" s="12"/>
      <c r="G76" s="11" t="s">
        <v>1</v>
      </c>
      <c r="H76" s="12"/>
      <c r="I76" s="12"/>
      <c r="J76" s="12"/>
      <c r="K76" s="12"/>
      <c r="L76" s="21" t="s">
        <v>1</v>
      </c>
    </row>
    <row r="77" spans="1:12" x14ac:dyDescent="0.2">
      <c r="A77" s="27" t="s">
        <v>9</v>
      </c>
      <c r="B77" s="13" t="s">
        <v>106</v>
      </c>
      <c r="C77" s="13" t="s">
        <v>197</v>
      </c>
      <c r="D77" s="13" t="s">
        <v>198</v>
      </c>
      <c r="E77" s="14">
        <v>2005</v>
      </c>
      <c r="F77" s="14"/>
      <c r="G77" s="13" t="s">
        <v>1</v>
      </c>
      <c r="H77" s="14"/>
      <c r="I77" s="14"/>
      <c r="J77" s="14"/>
      <c r="K77" s="14"/>
      <c r="L77" s="22" t="s">
        <v>1</v>
      </c>
    </row>
    <row r="78" spans="1:12" x14ac:dyDescent="0.2">
      <c r="A78" s="25" t="s">
        <v>9</v>
      </c>
      <c r="B78" s="11" t="s">
        <v>106</v>
      </c>
      <c r="C78" s="11" t="s">
        <v>197</v>
      </c>
      <c r="D78" s="11" t="s">
        <v>196</v>
      </c>
      <c r="E78" s="12">
        <v>2017</v>
      </c>
      <c r="F78" s="12"/>
      <c r="G78" s="11" t="s">
        <v>1</v>
      </c>
      <c r="H78" s="12"/>
      <c r="I78" s="12"/>
      <c r="J78" s="12"/>
      <c r="K78" s="12"/>
      <c r="L78" s="21" t="s">
        <v>1</v>
      </c>
    </row>
    <row r="79" spans="1:12" x14ac:dyDescent="0.2">
      <c r="A79" s="27" t="s">
        <v>9</v>
      </c>
      <c r="B79" s="13" t="s">
        <v>106</v>
      </c>
      <c r="C79" s="13" t="s">
        <v>197</v>
      </c>
      <c r="D79" s="13" t="s">
        <v>219</v>
      </c>
      <c r="E79" s="14">
        <v>2008</v>
      </c>
      <c r="F79" s="14"/>
      <c r="G79" s="13" t="s">
        <v>1</v>
      </c>
      <c r="H79" s="14"/>
      <c r="I79" s="14"/>
      <c r="J79" s="14"/>
      <c r="K79" s="14"/>
      <c r="L79" s="22" t="s">
        <v>1</v>
      </c>
    </row>
    <row r="80" spans="1:12" x14ac:dyDescent="0.2">
      <c r="A80" s="25" t="s">
        <v>9</v>
      </c>
      <c r="B80" s="11" t="s">
        <v>106</v>
      </c>
      <c r="C80" s="11" t="s">
        <v>197</v>
      </c>
      <c r="D80" s="11" t="s">
        <v>219</v>
      </c>
      <c r="E80" s="12">
        <v>2008</v>
      </c>
      <c r="F80" s="12"/>
      <c r="G80" s="11" t="s">
        <v>1</v>
      </c>
      <c r="H80" s="12"/>
      <c r="I80" s="12"/>
      <c r="J80" s="12"/>
      <c r="K80" s="12"/>
      <c r="L80" s="21" t="s">
        <v>1</v>
      </c>
    </row>
    <row r="81" spans="1:12" x14ac:dyDescent="0.2">
      <c r="A81" s="27" t="s">
        <v>9</v>
      </c>
      <c r="B81" s="13" t="s">
        <v>106</v>
      </c>
      <c r="C81" s="13" t="s">
        <v>197</v>
      </c>
      <c r="D81" s="13" t="s">
        <v>196</v>
      </c>
      <c r="E81" s="14">
        <v>2010</v>
      </c>
      <c r="F81" s="14">
        <v>0.8266</v>
      </c>
      <c r="G81" s="13" t="s">
        <v>1</v>
      </c>
      <c r="H81" s="14"/>
      <c r="I81" s="14"/>
      <c r="J81" s="14"/>
      <c r="K81" s="14"/>
      <c r="L81" s="22" t="s">
        <v>1</v>
      </c>
    </row>
    <row r="82" spans="1:12" x14ac:dyDescent="0.2">
      <c r="A82" s="25" t="s">
        <v>10</v>
      </c>
      <c r="B82" s="11" t="s">
        <v>107</v>
      </c>
      <c r="C82" s="11" t="s">
        <v>195</v>
      </c>
      <c r="D82" s="11" t="s">
        <v>196</v>
      </c>
      <c r="E82" s="12">
        <v>2005</v>
      </c>
      <c r="F82" s="12">
        <v>0.67330000000000001</v>
      </c>
      <c r="G82" s="11" t="s">
        <v>1</v>
      </c>
      <c r="H82" s="12"/>
      <c r="I82" s="12"/>
      <c r="J82" s="12"/>
      <c r="K82" s="12"/>
      <c r="L82" s="21" t="s">
        <v>1</v>
      </c>
    </row>
    <row r="83" spans="1:12" x14ac:dyDescent="0.2">
      <c r="A83" s="27" t="s">
        <v>10</v>
      </c>
      <c r="B83" s="13" t="s">
        <v>107</v>
      </c>
      <c r="C83" s="13" t="s">
        <v>195</v>
      </c>
      <c r="D83" s="13" t="s">
        <v>196</v>
      </c>
      <c r="E83" s="14">
        <v>2000</v>
      </c>
      <c r="F83" s="14">
        <v>0.54669999999999996</v>
      </c>
      <c r="G83" s="13" t="s">
        <v>1</v>
      </c>
      <c r="H83" s="14"/>
      <c r="I83" s="14"/>
      <c r="J83" s="14"/>
      <c r="K83" s="14"/>
      <c r="L83" s="22" t="s">
        <v>1</v>
      </c>
    </row>
    <row r="84" spans="1:12" x14ac:dyDescent="0.2">
      <c r="A84" s="25" t="s">
        <v>10</v>
      </c>
      <c r="B84" s="11" t="s">
        <v>107</v>
      </c>
      <c r="C84" s="11" t="s">
        <v>195</v>
      </c>
      <c r="D84" s="11" t="s">
        <v>196</v>
      </c>
      <c r="E84" s="12">
        <v>2014</v>
      </c>
      <c r="F84" s="12">
        <v>0.81759999999999999</v>
      </c>
      <c r="G84" s="11" t="s">
        <v>1</v>
      </c>
      <c r="H84" s="12"/>
      <c r="I84" s="12"/>
      <c r="J84" s="12"/>
      <c r="K84" s="12"/>
      <c r="L84" s="21" t="s">
        <v>1</v>
      </c>
    </row>
    <row r="85" spans="1:12" x14ac:dyDescent="0.2">
      <c r="A85" s="27" t="s">
        <v>10</v>
      </c>
      <c r="B85" s="13" t="s">
        <v>107</v>
      </c>
      <c r="C85" s="13" t="s">
        <v>195</v>
      </c>
      <c r="D85" s="13" t="s">
        <v>196</v>
      </c>
      <c r="E85" s="14">
        <v>2010</v>
      </c>
      <c r="F85" s="14">
        <v>0.7802</v>
      </c>
      <c r="G85" s="13" t="s">
        <v>1</v>
      </c>
      <c r="H85" s="14"/>
      <c r="I85" s="14"/>
      <c r="J85" s="14"/>
      <c r="K85" s="14"/>
      <c r="L85" s="22" t="s">
        <v>1</v>
      </c>
    </row>
    <row r="86" spans="1:12" x14ac:dyDescent="0.2">
      <c r="A86" s="25" t="s">
        <v>10</v>
      </c>
      <c r="B86" s="11" t="s">
        <v>107</v>
      </c>
      <c r="C86" s="11" t="s">
        <v>197</v>
      </c>
      <c r="D86" s="11" t="s">
        <v>196</v>
      </c>
      <c r="E86" s="12">
        <v>2000</v>
      </c>
      <c r="F86" s="12"/>
      <c r="G86" s="11" t="s">
        <v>1</v>
      </c>
      <c r="H86" s="12"/>
      <c r="I86" s="12"/>
      <c r="J86" s="12"/>
      <c r="K86" s="12"/>
      <c r="L86" s="21" t="s">
        <v>1</v>
      </c>
    </row>
    <row r="87" spans="1:12" x14ac:dyDescent="0.2">
      <c r="A87" s="27" t="s">
        <v>10</v>
      </c>
      <c r="B87" s="13" t="s">
        <v>107</v>
      </c>
      <c r="C87" s="13" t="s">
        <v>197</v>
      </c>
      <c r="D87" s="13" t="s">
        <v>196</v>
      </c>
      <c r="E87" s="14">
        <v>2005</v>
      </c>
      <c r="F87" s="14">
        <v>1</v>
      </c>
      <c r="G87" s="13" t="s">
        <v>1</v>
      </c>
      <c r="H87" s="14"/>
      <c r="I87" s="14"/>
      <c r="J87" s="14"/>
      <c r="K87" s="14"/>
      <c r="L87" s="22" t="s">
        <v>1</v>
      </c>
    </row>
    <row r="88" spans="1:12" x14ac:dyDescent="0.2">
      <c r="A88" s="25" t="s">
        <v>10</v>
      </c>
      <c r="B88" s="11" t="s">
        <v>107</v>
      </c>
      <c r="C88" s="11" t="s">
        <v>197</v>
      </c>
      <c r="D88" s="11" t="s">
        <v>196</v>
      </c>
      <c r="E88" s="12">
        <v>2014</v>
      </c>
      <c r="F88" s="12">
        <v>0.81310000000000004</v>
      </c>
      <c r="G88" s="11" t="s">
        <v>1</v>
      </c>
      <c r="H88" s="12"/>
      <c r="I88" s="12"/>
      <c r="J88" s="12"/>
      <c r="K88" s="12"/>
      <c r="L88" s="21" t="s">
        <v>1</v>
      </c>
    </row>
    <row r="89" spans="1:12" x14ac:dyDescent="0.2">
      <c r="A89" s="27" t="s">
        <v>10</v>
      </c>
      <c r="B89" s="13" t="s">
        <v>107</v>
      </c>
      <c r="C89" s="13" t="s">
        <v>197</v>
      </c>
      <c r="D89" s="13" t="s">
        <v>196</v>
      </c>
      <c r="E89" s="14">
        <v>2010</v>
      </c>
      <c r="F89" s="14">
        <v>0.80600000000000005</v>
      </c>
      <c r="G89" s="13" t="s">
        <v>1</v>
      </c>
      <c r="H89" s="14"/>
      <c r="I89" s="14"/>
      <c r="J89" s="14"/>
      <c r="K89" s="14"/>
      <c r="L89" s="22" t="s">
        <v>1</v>
      </c>
    </row>
    <row r="90" spans="1:12" x14ac:dyDescent="0.2">
      <c r="A90" s="25" t="s">
        <v>11</v>
      </c>
      <c r="B90" s="11" t="s">
        <v>108</v>
      </c>
      <c r="C90" s="11" t="s">
        <v>195</v>
      </c>
      <c r="D90" s="11" t="s">
        <v>198</v>
      </c>
      <c r="E90" s="12">
        <v>2000</v>
      </c>
      <c r="F90" s="12"/>
      <c r="G90" s="11" t="s">
        <v>1</v>
      </c>
      <c r="H90" s="12"/>
      <c r="I90" s="12"/>
      <c r="J90" s="12"/>
      <c r="K90" s="12"/>
      <c r="L90" s="21" t="s">
        <v>1</v>
      </c>
    </row>
    <row r="91" spans="1:12" x14ac:dyDescent="0.2">
      <c r="A91" s="27" t="s">
        <v>11</v>
      </c>
      <c r="B91" s="13" t="s">
        <v>108</v>
      </c>
      <c r="C91" s="13" t="s">
        <v>195</v>
      </c>
      <c r="D91" s="13" t="s">
        <v>219</v>
      </c>
      <c r="E91" s="14">
        <v>2005</v>
      </c>
      <c r="F91" s="14"/>
      <c r="G91" s="13" t="s">
        <v>1</v>
      </c>
      <c r="H91" s="14"/>
      <c r="I91" s="14"/>
      <c r="J91" s="14"/>
      <c r="K91" s="14"/>
      <c r="L91" s="22" t="s">
        <v>1</v>
      </c>
    </row>
    <row r="92" spans="1:12" x14ac:dyDescent="0.2">
      <c r="A92" s="25" t="s">
        <v>11</v>
      </c>
      <c r="B92" s="11" t="s">
        <v>108</v>
      </c>
      <c r="C92" s="11" t="s">
        <v>195</v>
      </c>
      <c r="D92" s="11" t="s">
        <v>219</v>
      </c>
      <c r="E92" s="12">
        <v>2005</v>
      </c>
      <c r="F92" s="12"/>
      <c r="G92" s="11" t="s">
        <v>1</v>
      </c>
      <c r="H92" s="12"/>
      <c r="I92" s="12"/>
      <c r="J92" s="12"/>
      <c r="K92" s="12"/>
      <c r="L92" s="21" t="s">
        <v>1</v>
      </c>
    </row>
    <row r="93" spans="1:12" x14ac:dyDescent="0.2">
      <c r="A93" s="27" t="s">
        <v>11</v>
      </c>
      <c r="B93" s="13" t="s">
        <v>108</v>
      </c>
      <c r="C93" s="13" t="s">
        <v>195</v>
      </c>
      <c r="D93" s="13" t="s">
        <v>198</v>
      </c>
      <c r="E93" s="14">
        <v>2006</v>
      </c>
      <c r="F93" s="14">
        <v>0.64670000000000005</v>
      </c>
      <c r="G93" s="13" t="s">
        <v>1</v>
      </c>
      <c r="H93" s="14"/>
      <c r="I93" s="14"/>
      <c r="J93" s="14"/>
      <c r="K93" s="14"/>
      <c r="L93" s="22" t="s">
        <v>1</v>
      </c>
    </row>
    <row r="94" spans="1:12" x14ac:dyDescent="0.2">
      <c r="A94" s="25" t="s">
        <v>11</v>
      </c>
      <c r="B94" s="11" t="s">
        <v>108</v>
      </c>
      <c r="C94" s="11" t="s">
        <v>195</v>
      </c>
      <c r="D94" s="11" t="s">
        <v>198</v>
      </c>
      <c r="E94" s="12">
        <v>2014</v>
      </c>
      <c r="F94" s="12">
        <v>1</v>
      </c>
      <c r="G94" s="11" t="s">
        <v>1</v>
      </c>
      <c r="H94" s="12"/>
      <c r="I94" s="12"/>
      <c r="J94" s="12"/>
      <c r="K94" s="12"/>
      <c r="L94" s="21" t="s">
        <v>1</v>
      </c>
    </row>
    <row r="95" spans="1:12" x14ac:dyDescent="0.2">
      <c r="A95" s="27" t="s">
        <v>11</v>
      </c>
      <c r="B95" s="13" t="s">
        <v>108</v>
      </c>
      <c r="C95" s="13" t="s">
        <v>195</v>
      </c>
      <c r="D95" s="13" t="s">
        <v>196</v>
      </c>
      <c r="E95" s="14">
        <v>2011</v>
      </c>
      <c r="F95" s="14">
        <v>0.73409999999999997</v>
      </c>
      <c r="G95" s="13" t="s">
        <v>1</v>
      </c>
      <c r="H95" s="14"/>
      <c r="I95" s="14"/>
      <c r="J95" s="14"/>
      <c r="K95" s="14"/>
      <c r="L95" s="22" t="s">
        <v>1</v>
      </c>
    </row>
    <row r="96" spans="1:12" x14ac:dyDescent="0.2">
      <c r="A96" s="25" t="s">
        <v>11</v>
      </c>
      <c r="B96" s="11" t="s">
        <v>108</v>
      </c>
      <c r="C96" s="11" t="s">
        <v>195</v>
      </c>
      <c r="D96" s="11" t="s">
        <v>196</v>
      </c>
      <c r="E96" s="12">
        <v>2004</v>
      </c>
      <c r="F96" s="12">
        <v>0.67649999999999999</v>
      </c>
      <c r="G96" s="11" t="s">
        <v>1</v>
      </c>
      <c r="H96" s="12"/>
      <c r="I96" s="12"/>
      <c r="J96" s="12"/>
      <c r="K96" s="12"/>
      <c r="L96" s="21" t="s">
        <v>1</v>
      </c>
    </row>
    <row r="97" spans="1:12" x14ac:dyDescent="0.2">
      <c r="A97" s="27" t="s">
        <v>11</v>
      </c>
      <c r="B97" s="13" t="s">
        <v>108</v>
      </c>
      <c r="C97" s="13" t="s">
        <v>197</v>
      </c>
      <c r="D97" s="13" t="s">
        <v>198</v>
      </c>
      <c r="E97" s="14">
        <v>2000</v>
      </c>
      <c r="F97" s="14"/>
      <c r="G97" s="13" t="s">
        <v>1</v>
      </c>
      <c r="H97" s="14"/>
      <c r="I97" s="14"/>
      <c r="J97" s="14"/>
      <c r="K97" s="14"/>
      <c r="L97" s="22" t="s">
        <v>1</v>
      </c>
    </row>
    <row r="98" spans="1:12" x14ac:dyDescent="0.2">
      <c r="A98" s="25" t="s">
        <v>11</v>
      </c>
      <c r="B98" s="11" t="s">
        <v>108</v>
      </c>
      <c r="C98" s="11" t="s">
        <v>197</v>
      </c>
      <c r="D98" s="11" t="s">
        <v>198</v>
      </c>
      <c r="E98" s="12">
        <v>2006</v>
      </c>
      <c r="F98" s="12"/>
      <c r="G98" s="11" t="s">
        <v>1</v>
      </c>
      <c r="H98" s="12"/>
      <c r="I98" s="12"/>
      <c r="J98" s="12"/>
      <c r="K98" s="12"/>
      <c r="L98" s="21" t="s">
        <v>1</v>
      </c>
    </row>
    <row r="99" spans="1:12" x14ac:dyDescent="0.2">
      <c r="A99" s="27" t="s">
        <v>11</v>
      </c>
      <c r="B99" s="13" t="s">
        <v>108</v>
      </c>
      <c r="C99" s="13" t="s">
        <v>197</v>
      </c>
      <c r="D99" s="13" t="s">
        <v>198</v>
      </c>
      <c r="E99" s="14">
        <v>2014</v>
      </c>
      <c r="F99" s="14"/>
      <c r="G99" s="13" t="s">
        <v>1</v>
      </c>
      <c r="H99" s="14"/>
      <c r="I99" s="14"/>
      <c r="J99" s="14"/>
      <c r="K99" s="14"/>
      <c r="L99" s="22" t="s">
        <v>1</v>
      </c>
    </row>
    <row r="100" spans="1:12" x14ac:dyDescent="0.2">
      <c r="A100" s="25" t="s">
        <v>11</v>
      </c>
      <c r="B100" s="11" t="s">
        <v>108</v>
      </c>
      <c r="C100" s="11" t="s">
        <v>197</v>
      </c>
      <c r="D100" s="11" t="s">
        <v>219</v>
      </c>
      <c r="E100" s="12">
        <v>2005</v>
      </c>
      <c r="F100" s="12"/>
      <c r="G100" s="11" t="s">
        <v>1</v>
      </c>
      <c r="H100" s="12"/>
      <c r="I100" s="12"/>
      <c r="J100" s="12"/>
      <c r="K100" s="12"/>
      <c r="L100" s="21" t="s">
        <v>1</v>
      </c>
    </row>
    <row r="101" spans="1:12" x14ac:dyDescent="0.2">
      <c r="A101" s="27" t="s">
        <v>11</v>
      </c>
      <c r="B101" s="13" t="s">
        <v>108</v>
      </c>
      <c r="C101" s="13" t="s">
        <v>197</v>
      </c>
      <c r="D101" s="13" t="s">
        <v>219</v>
      </c>
      <c r="E101" s="14">
        <v>2005</v>
      </c>
      <c r="F101" s="14"/>
      <c r="G101" s="13" t="s">
        <v>1</v>
      </c>
      <c r="H101" s="14"/>
      <c r="I101" s="14"/>
      <c r="J101" s="14"/>
      <c r="K101" s="14"/>
      <c r="L101" s="22" t="s">
        <v>1</v>
      </c>
    </row>
    <row r="102" spans="1:12" x14ac:dyDescent="0.2">
      <c r="A102" s="25" t="s">
        <v>11</v>
      </c>
      <c r="B102" s="11" t="s">
        <v>108</v>
      </c>
      <c r="C102" s="11" t="s">
        <v>197</v>
      </c>
      <c r="D102" s="11" t="s">
        <v>196</v>
      </c>
      <c r="E102" s="12">
        <v>2011</v>
      </c>
      <c r="F102" s="12">
        <v>0.86919999999999997</v>
      </c>
      <c r="G102" s="11" t="s">
        <v>1</v>
      </c>
      <c r="H102" s="12"/>
      <c r="I102" s="12"/>
      <c r="J102" s="12"/>
      <c r="K102" s="12"/>
      <c r="L102" s="21" t="s">
        <v>1</v>
      </c>
    </row>
    <row r="103" spans="1:12" x14ac:dyDescent="0.2">
      <c r="A103" s="27" t="s">
        <v>11</v>
      </c>
      <c r="B103" s="13" t="s">
        <v>108</v>
      </c>
      <c r="C103" s="13" t="s">
        <v>197</v>
      </c>
      <c r="D103" s="13" t="s">
        <v>196</v>
      </c>
      <c r="E103" s="14">
        <v>2004</v>
      </c>
      <c r="F103" s="14">
        <v>0.81389999999999996</v>
      </c>
      <c r="G103" s="13" t="s">
        <v>1</v>
      </c>
      <c r="H103" s="14"/>
      <c r="I103" s="14"/>
      <c r="J103" s="14"/>
      <c r="K103" s="14"/>
      <c r="L103" s="22" t="s">
        <v>1</v>
      </c>
    </row>
    <row r="104" spans="1:12" x14ac:dyDescent="0.2">
      <c r="A104" s="25" t="s">
        <v>12</v>
      </c>
      <c r="B104" s="11" t="s">
        <v>109</v>
      </c>
      <c r="C104" s="11" t="s">
        <v>195</v>
      </c>
      <c r="D104" s="11"/>
      <c r="E104" s="12"/>
      <c r="F104" s="12"/>
      <c r="G104" s="11"/>
      <c r="H104" s="12"/>
      <c r="I104" s="12"/>
      <c r="J104" s="12"/>
      <c r="K104" s="12"/>
      <c r="L104" s="21"/>
    </row>
    <row r="105" spans="1:12" x14ac:dyDescent="0.2">
      <c r="A105" s="27" t="s">
        <v>12</v>
      </c>
      <c r="B105" s="13" t="s">
        <v>109</v>
      </c>
      <c r="C105" s="13" t="s">
        <v>197</v>
      </c>
      <c r="D105" s="13"/>
      <c r="E105" s="14"/>
      <c r="F105" s="14"/>
      <c r="G105" s="13"/>
      <c r="H105" s="14"/>
      <c r="I105" s="14"/>
      <c r="J105" s="14"/>
      <c r="K105" s="14"/>
      <c r="L105" s="22"/>
    </row>
    <row r="106" spans="1:12" x14ac:dyDescent="0.2">
      <c r="A106" s="25" t="s">
        <v>13</v>
      </c>
      <c r="B106" s="11" t="s">
        <v>110</v>
      </c>
      <c r="C106" s="11" t="s">
        <v>195</v>
      </c>
      <c r="D106" s="11" t="s">
        <v>198</v>
      </c>
      <c r="E106" s="12">
        <v>2000</v>
      </c>
      <c r="F106" s="12"/>
      <c r="G106" s="11" t="s">
        <v>1</v>
      </c>
      <c r="H106" s="12"/>
      <c r="I106" s="12"/>
      <c r="J106" s="12"/>
      <c r="K106" s="12"/>
      <c r="L106" s="21" t="s">
        <v>1</v>
      </c>
    </row>
    <row r="107" spans="1:12" x14ac:dyDescent="0.2">
      <c r="A107" s="27" t="s">
        <v>13</v>
      </c>
      <c r="B107" s="13" t="s">
        <v>110</v>
      </c>
      <c r="C107" s="13" t="s">
        <v>195</v>
      </c>
      <c r="D107" s="13" t="s">
        <v>198</v>
      </c>
      <c r="E107" s="14">
        <v>2006</v>
      </c>
      <c r="F107" s="14">
        <v>0.21510000000000001</v>
      </c>
      <c r="G107" s="13" t="s">
        <v>1</v>
      </c>
      <c r="H107" s="14"/>
      <c r="I107" s="14"/>
      <c r="J107" s="14"/>
      <c r="K107" s="14"/>
      <c r="L107" s="22" t="s">
        <v>1</v>
      </c>
    </row>
    <row r="108" spans="1:12" x14ac:dyDescent="0.2">
      <c r="A108" s="25" t="s">
        <v>13</v>
      </c>
      <c r="B108" s="11" t="s">
        <v>110</v>
      </c>
      <c r="C108" s="11" t="s">
        <v>195</v>
      </c>
      <c r="D108" s="11" t="s">
        <v>198</v>
      </c>
      <c r="E108" s="12">
        <v>2010</v>
      </c>
      <c r="F108" s="12">
        <v>0.27629999999999999</v>
      </c>
      <c r="G108" s="11" t="s">
        <v>1</v>
      </c>
      <c r="H108" s="12"/>
      <c r="I108" s="12"/>
      <c r="J108" s="12"/>
      <c r="K108" s="12"/>
      <c r="L108" s="21" t="s">
        <v>1</v>
      </c>
    </row>
    <row r="109" spans="1:12" x14ac:dyDescent="0.2">
      <c r="A109" s="27" t="s">
        <v>13</v>
      </c>
      <c r="B109" s="13" t="s">
        <v>110</v>
      </c>
      <c r="C109" s="13" t="s">
        <v>197</v>
      </c>
      <c r="D109" s="13" t="s">
        <v>198</v>
      </c>
      <c r="E109" s="14">
        <v>2000</v>
      </c>
      <c r="F109" s="14"/>
      <c r="G109" s="13" t="s">
        <v>1</v>
      </c>
      <c r="H109" s="14"/>
      <c r="I109" s="14"/>
      <c r="J109" s="14"/>
      <c r="K109" s="14"/>
      <c r="L109" s="22" t="s">
        <v>1</v>
      </c>
    </row>
    <row r="110" spans="1:12" x14ac:dyDescent="0.2">
      <c r="A110" s="25" t="s">
        <v>13</v>
      </c>
      <c r="B110" s="11" t="s">
        <v>110</v>
      </c>
      <c r="C110" s="11" t="s">
        <v>197</v>
      </c>
      <c r="D110" s="11" t="s">
        <v>198</v>
      </c>
      <c r="E110" s="12">
        <v>2006</v>
      </c>
      <c r="F110" s="12"/>
      <c r="G110" s="11" t="s">
        <v>1</v>
      </c>
      <c r="H110" s="12"/>
      <c r="I110" s="12"/>
      <c r="J110" s="12"/>
      <c r="K110" s="12"/>
      <c r="L110" s="21" t="s">
        <v>1</v>
      </c>
    </row>
    <row r="111" spans="1:12" x14ac:dyDescent="0.2">
      <c r="A111" s="27" t="s">
        <v>13</v>
      </c>
      <c r="B111" s="13" t="s">
        <v>110</v>
      </c>
      <c r="C111" s="13" t="s">
        <v>197</v>
      </c>
      <c r="D111" s="13" t="s">
        <v>198</v>
      </c>
      <c r="E111" s="14">
        <v>2010</v>
      </c>
      <c r="F111" s="14"/>
      <c r="G111" s="13" t="s">
        <v>1</v>
      </c>
      <c r="H111" s="14"/>
      <c r="I111" s="14"/>
      <c r="J111" s="14"/>
      <c r="K111" s="14"/>
      <c r="L111" s="22" t="s">
        <v>1</v>
      </c>
    </row>
    <row r="112" spans="1:12" x14ac:dyDescent="0.2">
      <c r="A112" s="25" t="s">
        <v>14</v>
      </c>
      <c r="B112" s="11" t="s">
        <v>111</v>
      </c>
      <c r="C112" s="11" t="s">
        <v>195</v>
      </c>
      <c r="D112" s="11" t="s">
        <v>198</v>
      </c>
      <c r="E112" s="12">
        <v>2000</v>
      </c>
      <c r="F112" s="12"/>
      <c r="G112" s="11" t="s">
        <v>1</v>
      </c>
      <c r="H112" s="12"/>
      <c r="I112" s="12"/>
      <c r="J112" s="12"/>
      <c r="K112" s="12"/>
      <c r="L112" s="21" t="s">
        <v>1</v>
      </c>
    </row>
    <row r="113" spans="1:12" x14ac:dyDescent="0.2">
      <c r="A113" s="27" t="s">
        <v>14</v>
      </c>
      <c r="B113" s="13" t="s">
        <v>111</v>
      </c>
      <c r="C113" s="13" t="s">
        <v>195</v>
      </c>
      <c r="D113" s="13" t="s">
        <v>219</v>
      </c>
      <c r="E113" s="14">
        <v>2004</v>
      </c>
      <c r="F113" s="14"/>
      <c r="G113" s="13" t="s">
        <v>1</v>
      </c>
      <c r="H113" s="14"/>
      <c r="I113" s="14"/>
      <c r="J113" s="14"/>
      <c r="K113" s="14"/>
      <c r="L113" s="22" t="s">
        <v>1</v>
      </c>
    </row>
    <row r="114" spans="1:12" x14ac:dyDescent="0.2">
      <c r="A114" s="25" t="s">
        <v>14</v>
      </c>
      <c r="B114" s="11" t="s">
        <v>111</v>
      </c>
      <c r="C114" s="11" t="s">
        <v>195</v>
      </c>
      <c r="D114" s="11" t="s">
        <v>219</v>
      </c>
      <c r="E114" s="12">
        <v>2004</v>
      </c>
      <c r="F114" s="12"/>
      <c r="G114" s="11" t="s">
        <v>1</v>
      </c>
      <c r="H114" s="12"/>
      <c r="I114" s="12"/>
      <c r="J114" s="12"/>
      <c r="K114" s="12"/>
      <c r="L114" s="21" t="s">
        <v>1</v>
      </c>
    </row>
    <row r="115" spans="1:12" x14ac:dyDescent="0.2">
      <c r="A115" s="27" t="s">
        <v>14</v>
      </c>
      <c r="B115" s="13" t="s">
        <v>111</v>
      </c>
      <c r="C115" s="13" t="s">
        <v>195</v>
      </c>
      <c r="D115" s="13" t="s">
        <v>198</v>
      </c>
      <c r="E115" s="14">
        <v>2010</v>
      </c>
      <c r="F115" s="14">
        <v>0.16880000000000001</v>
      </c>
      <c r="G115" s="13" t="s">
        <v>1</v>
      </c>
      <c r="H115" s="14"/>
      <c r="I115" s="14"/>
      <c r="J115" s="14"/>
      <c r="K115" s="14"/>
      <c r="L115" s="22" t="s">
        <v>1</v>
      </c>
    </row>
    <row r="116" spans="1:12" x14ac:dyDescent="0.2">
      <c r="A116" s="25" t="s">
        <v>14</v>
      </c>
      <c r="B116" s="11" t="s">
        <v>111</v>
      </c>
      <c r="C116" s="11" t="s">
        <v>195</v>
      </c>
      <c r="D116" s="11" t="s">
        <v>196</v>
      </c>
      <c r="E116" s="12">
        <v>2004</v>
      </c>
      <c r="F116" s="12">
        <v>0.15909999999999999</v>
      </c>
      <c r="G116" s="11" t="s">
        <v>1</v>
      </c>
      <c r="H116" s="12"/>
      <c r="I116" s="12"/>
      <c r="J116" s="12"/>
      <c r="K116" s="12"/>
      <c r="L116" s="21" t="s">
        <v>1</v>
      </c>
    </row>
    <row r="117" spans="1:12" x14ac:dyDescent="0.2">
      <c r="A117" s="27" t="s">
        <v>14</v>
      </c>
      <c r="B117" s="13" t="s">
        <v>111</v>
      </c>
      <c r="C117" s="13" t="s">
        <v>195</v>
      </c>
      <c r="D117" s="13" t="s">
        <v>196</v>
      </c>
      <c r="E117" s="14">
        <v>2015</v>
      </c>
      <c r="F117" s="14">
        <v>0.33139999999999997</v>
      </c>
      <c r="G117" s="13" t="s">
        <v>1</v>
      </c>
      <c r="H117" s="14"/>
      <c r="I117" s="14"/>
      <c r="J117" s="14"/>
      <c r="K117" s="14"/>
      <c r="L117" s="22" t="s">
        <v>1</v>
      </c>
    </row>
    <row r="118" spans="1:12" x14ac:dyDescent="0.2">
      <c r="A118" s="25" t="s">
        <v>14</v>
      </c>
      <c r="B118" s="11" t="s">
        <v>111</v>
      </c>
      <c r="C118" s="11" t="s">
        <v>197</v>
      </c>
      <c r="D118" s="11" t="s">
        <v>198</v>
      </c>
      <c r="E118" s="12">
        <v>2000</v>
      </c>
      <c r="F118" s="12"/>
      <c r="G118" s="11" t="s">
        <v>1</v>
      </c>
      <c r="H118" s="12"/>
      <c r="I118" s="12"/>
      <c r="J118" s="12"/>
      <c r="K118" s="12"/>
      <c r="L118" s="21" t="s">
        <v>1</v>
      </c>
    </row>
    <row r="119" spans="1:12" x14ac:dyDescent="0.2">
      <c r="A119" s="27" t="s">
        <v>14</v>
      </c>
      <c r="B119" s="13" t="s">
        <v>111</v>
      </c>
      <c r="C119" s="13" t="s">
        <v>197</v>
      </c>
      <c r="D119" s="13" t="s">
        <v>198</v>
      </c>
      <c r="E119" s="14">
        <v>2010</v>
      </c>
      <c r="F119" s="14"/>
      <c r="G119" s="13" t="s">
        <v>1</v>
      </c>
      <c r="H119" s="14"/>
      <c r="I119" s="14"/>
      <c r="J119" s="14"/>
      <c r="K119" s="14"/>
      <c r="L119" s="22" t="s">
        <v>1</v>
      </c>
    </row>
    <row r="120" spans="1:12" x14ac:dyDescent="0.2">
      <c r="A120" s="25" t="s">
        <v>14</v>
      </c>
      <c r="B120" s="11" t="s">
        <v>111</v>
      </c>
      <c r="C120" s="11" t="s">
        <v>197</v>
      </c>
      <c r="D120" s="11" t="s">
        <v>196</v>
      </c>
      <c r="E120" s="12">
        <v>2015</v>
      </c>
      <c r="F120" s="12"/>
      <c r="G120" s="11" t="s">
        <v>1</v>
      </c>
      <c r="H120" s="12"/>
      <c r="I120" s="12"/>
      <c r="J120" s="12"/>
      <c r="K120" s="12"/>
      <c r="L120" s="21" t="s">
        <v>1</v>
      </c>
    </row>
    <row r="121" spans="1:12" x14ac:dyDescent="0.2">
      <c r="A121" s="27" t="s">
        <v>14</v>
      </c>
      <c r="B121" s="13" t="s">
        <v>111</v>
      </c>
      <c r="C121" s="13" t="s">
        <v>197</v>
      </c>
      <c r="D121" s="13" t="s">
        <v>219</v>
      </c>
      <c r="E121" s="14">
        <v>2004</v>
      </c>
      <c r="F121" s="14"/>
      <c r="G121" s="13" t="s">
        <v>1</v>
      </c>
      <c r="H121" s="14"/>
      <c r="I121" s="14"/>
      <c r="J121" s="14"/>
      <c r="K121" s="14"/>
      <c r="L121" s="22" t="s">
        <v>1</v>
      </c>
    </row>
    <row r="122" spans="1:12" x14ac:dyDescent="0.2">
      <c r="A122" s="25" t="s">
        <v>14</v>
      </c>
      <c r="B122" s="11" t="s">
        <v>111</v>
      </c>
      <c r="C122" s="11" t="s">
        <v>197</v>
      </c>
      <c r="D122" s="11" t="s">
        <v>219</v>
      </c>
      <c r="E122" s="12">
        <v>2004</v>
      </c>
      <c r="F122" s="12"/>
      <c r="G122" s="11" t="s">
        <v>1</v>
      </c>
      <c r="H122" s="12"/>
      <c r="I122" s="12"/>
      <c r="J122" s="12"/>
      <c r="K122" s="12"/>
      <c r="L122" s="21" t="s">
        <v>1</v>
      </c>
    </row>
    <row r="123" spans="1:12" x14ac:dyDescent="0.2">
      <c r="A123" s="27" t="s">
        <v>14</v>
      </c>
      <c r="B123" s="13" t="s">
        <v>111</v>
      </c>
      <c r="C123" s="13" t="s">
        <v>197</v>
      </c>
      <c r="D123" s="13" t="s">
        <v>196</v>
      </c>
      <c r="E123" s="14">
        <v>2004</v>
      </c>
      <c r="F123" s="14">
        <v>0.42959999999999998</v>
      </c>
      <c r="G123" s="13" t="s">
        <v>1</v>
      </c>
      <c r="H123" s="14"/>
      <c r="I123" s="14"/>
      <c r="J123" s="14"/>
      <c r="K123" s="14"/>
      <c r="L123" s="22" t="s">
        <v>1</v>
      </c>
    </row>
    <row r="124" spans="1:12" x14ac:dyDescent="0.2">
      <c r="A124" s="25" t="s">
        <v>15</v>
      </c>
      <c r="B124" s="11" t="s">
        <v>112</v>
      </c>
      <c r="C124" s="11" t="s">
        <v>195</v>
      </c>
      <c r="D124" s="11" t="s">
        <v>198</v>
      </c>
      <c r="E124" s="12">
        <v>2000</v>
      </c>
      <c r="F124" s="12"/>
      <c r="G124" s="11" t="s">
        <v>1</v>
      </c>
      <c r="H124" s="12"/>
      <c r="I124" s="12"/>
      <c r="J124" s="12"/>
      <c r="K124" s="12"/>
      <c r="L124" s="21" t="s">
        <v>1</v>
      </c>
    </row>
    <row r="125" spans="1:12" x14ac:dyDescent="0.2">
      <c r="A125" s="27" t="s">
        <v>15</v>
      </c>
      <c r="B125" s="13" t="s">
        <v>112</v>
      </c>
      <c r="C125" s="13" t="s">
        <v>195</v>
      </c>
      <c r="D125" s="13" t="s">
        <v>219</v>
      </c>
      <c r="E125" s="14">
        <v>2008</v>
      </c>
      <c r="F125" s="14"/>
      <c r="G125" s="13" t="s">
        <v>1</v>
      </c>
      <c r="H125" s="14"/>
      <c r="I125" s="14"/>
      <c r="J125" s="14"/>
      <c r="K125" s="14"/>
      <c r="L125" s="22" t="s">
        <v>1</v>
      </c>
    </row>
    <row r="126" spans="1:12" x14ac:dyDescent="0.2">
      <c r="A126" s="25" t="s">
        <v>15</v>
      </c>
      <c r="B126" s="11" t="s">
        <v>112</v>
      </c>
      <c r="C126" s="11" t="s">
        <v>195</v>
      </c>
      <c r="D126" s="11" t="s">
        <v>219</v>
      </c>
      <c r="E126" s="12">
        <v>2008</v>
      </c>
      <c r="F126" s="12"/>
      <c r="G126" s="11" t="s">
        <v>1</v>
      </c>
      <c r="H126" s="12"/>
      <c r="I126" s="12"/>
      <c r="J126" s="12"/>
      <c r="K126" s="12"/>
      <c r="L126" s="21" t="s">
        <v>1</v>
      </c>
    </row>
    <row r="127" spans="1:12" x14ac:dyDescent="0.2">
      <c r="A127" s="27" t="s">
        <v>15</v>
      </c>
      <c r="B127" s="13" t="s">
        <v>112</v>
      </c>
      <c r="C127" s="13" t="s">
        <v>195</v>
      </c>
      <c r="D127" s="13" t="s">
        <v>196</v>
      </c>
      <c r="E127" s="14">
        <v>2012</v>
      </c>
      <c r="F127" s="14">
        <v>0.78590000000000004</v>
      </c>
      <c r="G127" s="13" t="s">
        <v>1</v>
      </c>
      <c r="H127" s="14"/>
      <c r="I127" s="14"/>
      <c r="J127" s="14"/>
      <c r="K127" s="14"/>
      <c r="L127" s="22" t="s">
        <v>1</v>
      </c>
    </row>
    <row r="128" spans="1:12" x14ac:dyDescent="0.2">
      <c r="A128" s="25" t="s">
        <v>15</v>
      </c>
      <c r="B128" s="11" t="s">
        <v>112</v>
      </c>
      <c r="C128" s="11" t="s">
        <v>197</v>
      </c>
      <c r="D128" s="11" t="s">
        <v>198</v>
      </c>
      <c r="E128" s="12">
        <v>2000</v>
      </c>
      <c r="F128" s="12"/>
      <c r="G128" s="11" t="s">
        <v>1</v>
      </c>
      <c r="H128" s="12"/>
      <c r="I128" s="12"/>
      <c r="J128" s="12"/>
      <c r="K128" s="12"/>
      <c r="L128" s="21" t="s">
        <v>1</v>
      </c>
    </row>
    <row r="129" spans="1:12" x14ac:dyDescent="0.2">
      <c r="A129" s="27" t="s">
        <v>15</v>
      </c>
      <c r="B129" s="13" t="s">
        <v>112</v>
      </c>
      <c r="C129" s="13" t="s">
        <v>197</v>
      </c>
      <c r="D129" s="13" t="s">
        <v>219</v>
      </c>
      <c r="E129" s="14">
        <v>2008</v>
      </c>
      <c r="F129" s="14"/>
      <c r="G129" s="13" t="s">
        <v>1</v>
      </c>
      <c r="H129" s="14"/>
      <c r="I129" s="14"/>
      <c r="J129" s="14"/>
      <c r="K129" s="14"/>
      <c r="L129" s="22" t="s">
        <v>1</v>
      </c>
    </row>
    <row r="130" spans="1:12" x14ac:dyDescent="0.2">
      <c r="A130" s="25" t="s">
        <v>15</v>
      </c>
      <c r="B130" s="11" t="s">
        <v>112</v>
      </c>
      <c r="C130" s="11" t="s">
        <v>197</v>
      </c>
      <c r="D130" s="11" t="s">
        <v>219</v>
      </c>
      <c r="E130" s="12">
        <v>2008</v>
      </c>
      <c r="F130" s="12"/>
      <c r="G130" s="11" t="s">
        <v>1</v>
      </c>
      <c r="H130" s="12"/>
      <c r="I130" s="12"/>
      <c r="J130" s="12"/>
      <c r="K130" s="12"/>
      <c r="L130" s="21" t="s">
        <v>1</v>
      </c>
    </row>
    <row r="131" spans="1:12" x14ac:dyDescent="0.2">
      <c r="A131" s="27" t="s">
        <v>15</v>
      </c>
      <c r="B131" s="13" t="s">
        <v>112</v>
      </c>
      <c r="C131" s="13" t="s">
        <v>197</v>
      </c>
      <c r="D131" s="13" t="s">
        <v>196</v>
      </c>
      <c r="E131" s="14">
        <v>2012</v>
      </c>
      <c r="F131" s="14">
        <v>0.85</v>
      </c>
      <c r="G131" s="13" t="s">
        <v>1</v>
      </c>
      <c r="H131" s="14"/>
      <c r="I131" s="14"/>
      <c r="J131" s="14"/>
      <c r="K131" s="14"/>
      <c r="L131" s="22" t="s">
        <v>1</v>
      </c>
    </row>
    <row r="132" spans="1:12" x14ac:dyDescent="0.2">
      <c r="A132" s="25" t="s">
        <v>16</v>
      </c>
      <c r="B132" s="11" t="s">
        <v>113</v>
      </c>
      <c r="C132" s="11" t="s">
        <v>195</v>
      </c>
      <c r="D132" s="11" t="s">
        <v>219</v>
      </c>
      <c r="E132" s="12">
        <v>2007</v>
      </c>
      <c r="F132" s="12"/>
      <c r="G132" s="11" t="s">
        <v>1</v>
      </c>
      <c r="H132" s="12"/>
      <c r="I132" s="12"/>
      <c r="J132" s="12"/>
      <c r="K132" s="12"/>
      <c r="L132" s="21" t="s">
        <v>1</v>
      </c>
    </row>
    <row r="133" spans="1:12" x14ac:dyDescent="0.2">
      <c r="A133" s="27" t="s">
        <v>16</v>
      </c>
      <c r="B133" s="13" t="s">
        <v>113</v>
      </c>
      <c r="C133" s="13" t="s">
        <v>195</v>
      </c>
      <c r="D133" s="13" t="s">
        <v>219</v>
      </c>
      <c r="E133" s="14">
        <v>2007</v>
      </c>
      <c r="F133" s="14"/>
      <c r="G133" s="13" t="s">
        <v>1</v>
      </c>
      <c r="H133" s="14"/>
      <c r="I133" s="14"/>
      <c r="J133" s="14"/>
      <c r="K133" s="14"/>
      <c r="L133" s="22" t="s">
        <v>1</v>
      </c>
    </row>
    <row r="134" spans="1:12" x14ac:dyDescent="0.2">
      <c r="A134" s="25" t="s">
        <v>16</v>
      </c>
      <c r="B134" s="11" t="s">
        <v>113</v>
      </c>
      <c r="C134" s="11" t="s">
        <v>195</v>
      </c>
      <c r="D134" s="11" t="s">
        <v>196</v>
      </c>
      <c r="E134" s="12">
        <v>2005</v>
      </c>
      <c r="F134" s="12">
        <v>0.75129999999999997</v>
      </c>
      <c r="G134" s="11" t="s">
        <v>1</v>
      </c>
      <c r="H134" s="12"/>
      <c r="I134" s="12"/>
      <c r="J134" s="12"/>
      <c r="K134" s="12"/>
      <c r="L134" s="21" t="s">
        <v>1</v>
      </c>
    </row>
    <row r="135" spans="1:12" x14ac:dyDescent="0.2">
      <c r="A135" s="27" t="s">
        <v>16</v>
      </c>
      <c r="B135" s="13" t="s">
        <v>113</v>
      </c>
      <c r="C135" s="13" t="s">
        <v>195</v>
      </c>
      <c r="D135" s="13" t="s">
        <v>196</v>
      </c>
      <c r="E135" s="14">
        <v>2011</v>
      </c>
      <c r="F135" s="14">
        <v>0.85870000000000002</v>
      </c>
      <c r="G135" s="13" t="s">
        <v>1</v>
      </c>
      <c r="H135" s="14"/>
      <c r="I135" s="14"/>
      <c r="J135" s="14"/>
      <c r="K135" s="14"/>
      <c r="L135" s="22" t="s">
        <v>1</v>
      </c>
    </row>
    <row r="136" spans="1:12" x14ac:dyDescent="0.2">
      <c r="A136" s="25" t="s">
        <v>16</v>
      </c>
      <c r="B136" s="11" t="s">
        <v>113</v>
      </c>
      <c r="C136" s="11" t="s">
        <v>197</v>
      </c>
      <c r="D136" s="11" t="s">
        <v>219</v>
      </c>
      <c r="E136" s="12">
        <v>2007</v>
      </c>
      <c r="F136" s="12"/>
      <c r="G136" s="11" t="s">
        <v>1</v>
      </c>
      <c r="H136" s="12"/>
      <c r="I136" s="12"/>
      <c r="J136" s="12"/>
      <c r="K136" s="12"/>
      <c r="L136" s="21" t="s">
        <v>1</v>
      </c>
    </row>
    <row r="137" spans="1:12" x14ac:dyDescent="0.2">
      <c r="A137" s="27" t="s">
        <v>16</v>
      </c>
      <c r="B137" s="13" t="s">
        <v>113</v>
      </c>
      <c r="C137" s="13" t="s">
        <v>197</v>
      </c>
      <c r="D137" s="13" t="s">
        <v>219</v>
      </c>
      <c r="E137" s="14">
        <v>2007</v>
      </c>
      <c r="F137" s="14"/>
      <c r="G137" s="13" t="s">
        <v>1</v>
      </c>
      <c r="H137" s="14"/>
      <c r="I137" s="14"/>
      <c r="J137" s="14"/>
      <c r="K137" s="14"/>
      <c r="L137" s="22" t="s">
        <v>1</v>
      </c>
    </row>
    <row r="138" spans="1:12" x14ac:dyDescent="0.2">
      <c r="A138" s="25" t="s">
        <v>16</v>
      </c>
      <c r="B138" s="11" t="s">
        <v>113</v>
      </c>
      <c r="C138" s="11" t="s">
        <v>197</v>
      </c>
      <c r="D138" s="11" t="s">
        <v>196</v>
      </c>
      <c r="E138" s="12">
        <v>2011</v>
      </c>
      <c r="F138" s="12">
        <v>0.9476</v>
      </c>
      <c r="G138" s="11" t="s">
        <v>1</v>
      </c>
      <c r="H138" s="12"/>
      <c r="I138" s="12"/>
      <c r="J138" s="12"/>
      <c r="K138" s="12"/>
      <c r="L138" s="21" t="s">
        <v>1</v>
      </c>
    </row>
    <row r="139" spans="1:12" x14ac:dyDescent="0.2">
      <c r="A139" s="27" t="s">
        <v>16</v>
      </c>
      <c r="B139" s="13" t="s">
        <v>113</v>
      </c>
      <c r="C139" s="13" t="s">
        <v>197</v>
      </c>
      <c r="D139" s="13" t="s">
        <v>196</v>
      </c>
      <c r="E139" s="14">
        <v>2005</v>
      </c>
      <c r="F139" s="14">
        <v>0.89680000000000004</v>
      </c>
      <c r="G139" s="13" t="s">
        <v>1</v>
      </c>
      <c r="H139" s="14"/>
      <c r="I139" s="14"/>
      <c r="J139" s="14"/>
      <c r="K139" s="14"/>
      <c r="L139" s="22" t="s">
        <v>1</v>
      </c>
    </row>
    <row r="140" spans="1:12" x14ac:dyDescent="0.2">
      <c r="A140" s="25" t="s">
        <v>17</v>
      </c>
      <c r="B140" s="11" t="s">
        <v>114</v>
      </c>
      <c r="C140" s="11" t="s">
        <v>195</v>
      </c>
      <c r="D140" s="11" t="s">
        <v>198</v>
      </c>
      <c r="E140" s="12">
        <v>2016</v>
      </c>
      <c r="F140" s="12"/>
      <c r="G140" s="11" t="s">
        <v>1</v>
      </c>
      <c r="H140" s="12"/>
      <c r="I140" s="12"/>
      <c r="J140" s="12"/>
      <c r="K140" s="12"/>
      <c r="L140" s="21" t="s">
        <v>1</v>
      </c>
    </row>
    <row r="141" spans="1:12" x14ac:dyDescent="0.2">
      <c r="A141" s="27" t="s">
        <v>17</v>
      </c>
      <c r="B141" s="13" t="s">
        <v>114</v>
      </c>
      <c r="C141" s="13" t="s">
        <v>195</v>
      </c>
      <c r="D141" s="13" t="s">
        <v>198</v>
      </c>
      <c r="E141" s="14">
        <v>2000</v>
      </c>
      <c r="F141" s="14"/>
      <c r="G141" s="13" t="s">
        <v>1</v>
      </c>
      <c r="H141" s="14"/>
      <c r="I141" s="14"/>
      <c r="J141" s="14"/>
      <c r="K141" s="14"/>
      <c r="L141" s="22" t="s">
        <v>1</v>
      </c>
    </row>
    <row r="142" spans="1:12" x14ac:dyDescent="0.2">
      <c r="A142" s="25" t="s">
        <v>17</v>
      </c>
      <c r="B142" s="11" t="s">
        <v>114</v>
      </c>
      <c r="C142" s="11" t="s">
        <v>195</v>
      </c>
      <c r="D142" s="11" t="s">
        <v>196</v>
      </c>
      <c r="E142" s="12">
        <v>2012</v>
      </c>
      <c r="F142" s="12"/>
      <c r="G142" s="11" t="s">
        <v>1</v>
      </c>
      <c r="H142" s="12"/>
      <c r="I142" s="12"/>
      <c r="J142" s="12"/>
      <c r="K142" s="12"/>
      <c r="L142" s="21" t="s">
        <v>1</v>
      </c>
    </row>
    <row r="143" spans="1:12" x14ac:dyDescent="0.2">
      <c r="A143" s="27" t="s">
        <v>17</v>
      </c>
      <c r="B143" s="13" t="s">
        <v>114</v>
      </c>
      <c r="C143" s="13" t="s">
        <v>195</v>
      </c>
      <c r="D143" s="13" t="s">
        <v>219</v>
      </c>
      <c r="E143" s="14">
        <v>2008</v>
      </c>
      <c r="F143" s="14"/>
      <c r="G143" s="13" t="s">
        <v>1</v>
      </c>
      <c r="H143" s="14"/>
      <c r="I143" s="14"/>
      <c r="J143" s="14"/>
      <c r="K143" s="14"/>
      <c r="L143" s="22" t="s">
        <v>1</v>
      </c>
    </row>
    <row r="144" spans="1:12" x14ac:dyDescent="0.2">
      <c r="A144" s="25" t="s">
        <v>17</v>
      </c>
      <c r="B144" s="11" t="s">
        <v>114</v>
      </c>
      <c r="C144" s="11" t="s">
        <v>195</v>
      </c>
      <c r="D144" s="11" t="s">
        <v>219</v>
      </c>
      <c r="E144" s="12">
        <v>2008</v>
      </c>
      <c r="F144" s="12"/>
      <c r="G144" s="11" t="s">
        <v>1</v>
      </c>
      <c r="H144" s="12"/>
      <c r="I144" s="12"/>
      <c r="J144" s="12"/>
      <c r="K144" s="12"/>
      <c r="L144" s="21" t="s">
        <v>1</v>
      </c>
    </row>
    <row r="145" spans="1:12" x14ac:dyDescent="0.2">
      <c r="A145" s="27" t="s">
        <v>17</v>
      </c>
      <c r="B145" s="13" t="s">
        <v>114</v>
      </c>
      <c r="C145" s="13" t="s">
        <v>195</v>
      </c>
      <c r="D145" s="13" t="s">
        <v>198</v>
      </c>
      <c r="E145" s="14">
        <v>2006</v>
      </c>
      <c r="F145" s="14">
        <v>0.38569999999999999</v>
      </c>
      <c r="G145" s="13" t="s">
        <v>1</v>
      </c>
      <c r="H145" s="14"/>
      <c r="I145" s="14"/>
      <c r="J145" s="14"/>
      <c r="K145" s="14"/>
      <c r="L145" s="22" t="s">
        <v>1</v>
      </c>
    </row>
    <row r="146" spans="1:12" x14ac:dyDescent="0.2">
      <c r="A146" s="25" t="s">
        <v>17</v>
      </c>
      <c r="B146" s="11" t="s">
        <v>114</v>
      </c>
      <c r="C146" s="11" t="s">
        <v>197</v>
      </c>
      <c r="D146" s="11" t="s">
        <v>198</v>
      </c>
      <c r="E146" s="12">
        <v>2006</v>
      </c>
      <c r="F146" s="12"/>
      <c r="G146" s="11" t="s">
        <v>1</v>
      </c>
      <c r="H146" s="12"/>
      <c r="I146" s="12"/>
      <c r="J146" s="12"/>
      <c r="K146" s="12"/>
      <c r="L146" s="21" t="s">
        <v>1</v>
      </c>
    </row>
    <row r="147" spans="1:12" x14ac:dyDescent="0.2">
      <c r="A147" s="27" t="s">
        <v>17</v>
      </c>
      <c r="B147" s="13" t="s">
        <v>114</v>
      </c>
      <c r="C147" s="13" t="s">
        <v>197</v>
      </c>
      <c r="D147" s="13" t="s">
        <v>198</v>
      </c>
      <c r="E147" s="14">
        <v>2016</v>
      </c>
      <c r="F147" s="14"/>
      <c r="G147" s="13" t="s">
        <v>1</v>
      </c>
      <c r="H147" s="14"/>
      <c r="I147" s="14"/>
      <c r="J147" s="14"/>
      <c r="K147" s="14"/>
      <c r="L147" s="22" t="s">
        <v>1</v>
      </c>
    </row>
    <row r="148" spans="1:12" x14ac:dyDescent="0.2">
      <c r="A148" s="25" t="s">
        <v>17</v>
      </c>
      <c r="B148" s="11" t="s">
        <v>114</v>
      </c>
      <c r="C148" s="11" t="s">
        <v>197</v>
      </c>
      <c r="D148" s="11" t="s">
        <v>198</v>
      </c>
      <c r="E148" s="12">
        <v>2000</v>
      </c>
      <c r="F148" s="12"/>
      <c r="G148" s="11" t="s">
        <v>1</v>
      </c>
      <c r="H148" s="12"/>
      <c r="I148" s="12"/>
      <c r="J148" s="12"/>
      <c r="K148" s="12"/>
      <c r="L148" s="21" t="s">
        <v>1</v>
      </c>
    </row>
    <row r="149" spans="1:12" x14ac:dyDescent="0.2">
      <c r="A149" s="27" t="s">
        <v>17</v>
      </c>
      <c r="B149" s="13" t="s">
        <v>114</v>
      </c>
      <c r="C149" s="13" t="s">
        <v>197</v>
      </c>
      <c r="D149" s="13" t="s">
        <v>196</v>
      </c>
      <c r="E149" s="14">
        <v>2012</v>
      </c>
      <c r="F149" s="14"/>
      <c r="G149" s="13" t="s">
        <v>1</v>
      </c>
      <c r="H149" s="14"/>
      <c r="I149" s="14"/>
      <c r="J149" s="14"/>
      <c r="K149" s="14"/>
      <c r="L149" s="22" t="s">
        <v>1</v>
      </c>
    </row>
    <row r="150" spans="1:12" x14ac:dyDescent="0.2">
      <c r="A150" s="25" t="s">
        <v>17</v>
      </c>
      <c r="B150" s="11" t="s">
        <v>114</v>
      </c>
      <c r="C150" s="11" t="s">
        <v>197</v>
      </c>
      <c r="D150" s="11" t="s">
        <v>219</v>
      </c>
      <c r="E150" s="12">
        <v>2008</v>
      </c>
      <c r="F150" s="12"/>
      <c r="G150" s="11" t="s">
        <v>1</v>
      </c>
      <c r="H150" s="12"/>
      <c r="I150" s="12"/>
      <c r="J150" s="12"/>
      <c r="K150" s="12"/>
      <c r="L150" s="21" t="s">
        <v>1</v>
      </c>
    </row>
    <row r="151" spans="1:12" x14ac:dyDescent="0.2">
      <c r="A151" s="27" t="s">
        <v>17</v>
      </c>
      <c r="B151" s="13" t="s">
        <v>114</v>
      </c>
      <c r="C151" s="13" t="s">
        <v>197</v>
      </c>
      <c r="D151" s="13" t="s">
        <v>219</v>
      </c>
      <c r="E151" s="14">
        <v>2008</v>
      </c>
      <c r="F151" s="14"/>
      <c r="G151" s="13" t="s">
        <v>1</v>
      </c>
      <c r="H151" s="14"/>
      <c r="I151" s="14"/>
      <c r="J151" s="14"/>
      <c r="K151" s="14"/>
      <c r="L151" s="22" t="s">
        <v>1</v>
      </c>
    </row>
    <row r="152" spans="1:12" x14ac:dyDescent="0.2">
      <c r="A152" s="25" t="s">
        <v>18</v>
      </c>
      <c r="B152" s="11" t="s">
        <v>172</v>
      </c>
      <c r="C152" s="11" t="s">
        <v>195</v>
      </c>
      <c r="D152" s="11"/>
      <c r="E152" s="12"/>
      <c r="F152" s="12"/>
      <c r="G152" s="11"/>
      <c r="H152" s="12"/>
      <c r="I152" s="12"/>
      <c r="J152" s="12"/>
      <c r="K152" s="12"/>
      <c r="L152" s="21"/>
    </row>
    <row r="153" spans="1:12" x14ac:dyDescent="0.2">
      <c r="A153" s="27" t="s">
        <v>18</v>
      </c>
      <c r="B153" s="13" t="s">
        <v>172</v>
      </c>
      <c r="C153" s="13" t="s">
        <v>197</v>
      </c>
      <c r="D153" s="13"/>
      <c r="E153" s="14"/>
      <c r="F153" s="14"/>
      <c r="G153" s="13"/>
      <c r="H153" s="14"/>
      <c r="I153" s="14"/>
      <c r="J153" s="14"/>
      <c r="K153" s="14"/>
      <c r="L153" s="22"/>
    </row>
    <row r="154" spans="1:12" x14ac:dyDescent="0.2">
      <c r="A154" s="25" t="s">
        <v>19</v>
      </c>
      <c r="B154" s="11" t="s">
        <v>115</v>
      </c>
      <c r="C154" s="11" t="s">
        <v>195</v>
      </c>
      <c r="D154" s="11" t="s">
        <v>198</v>
      </c>
      <c r="E154" s="12">
        <v>2001</v>
      </c>
      <c r="F154" s="12"/>
      <c r="G154" s="11" t="s">
        <v>1</v>
      </c>
      <c r="H154" s="12"/>
      <c r="I154" s="12"/>
      <c r="J154" s="12"/>
      <c r="K154" s="12"/>
      <c r="L154" s="21" t="s">
        <v>1</v>
      </c>
    </row>
    <row r="155" spans="1:12" x14ac:dyDescent="0.2">
      <c r="A155" s="27" t="s">
        <v>19</v>
      </c>
      <c r="B155" s="13" t="s">
        <v>115</v>
      </c>
      <c r="C155" s="13" t="s">
        <v>195</v>
      </c>
      <c r="D155" s="13" t="s">
        <v>198</v>
      </c>
      <c r="E155" s="14">
        <v>2010</v>
      </c>
      <c r="F155" s="14">
        <v>0.64319999999999999</v>
      </c>
      <c r="G155" s="13" t="s">
        <v>1</v>
      </c>
      <c r="H155" s="14"/>
      <c r="I155" s="14"/>
      <c r="J155" s="14"/>
      <c r="K155" s="14"/>
      <c r="L155" s="22" t="s">
        <v>1</v>
      </c>
    </row>
    <row r="156" spans="1:12" x14ac:dyDescent="0.2">
      <c r="A156" s="25" t="s">
        <v>19</v>
      </c>
      <c r="B156" s="11" t="s">
        <v>115</v>
      </c>
      <c r="C156" s="11" t="s">
        <v>195</v>
      </c>
      <c r="D156" s="11" t="s">
        <v>196</v>
      </c>
      <c r="E156" s="12">
        <v>2007</v>
      </c>
      <c r="F156" s="12">
        <v>0.62970000000000004</v>
      </c>
      <c r="G156" s="11" t="s">
        <v>1</v>
      </c>
      <c r="H156" s="12"/>
      <c r="I156" s="12"/>
      <c r="J156" s="12"/>
      <c r="K156" s="12"/>
      <c r="L156" s="21" t="s">
        <v>1</v>
      </c>
    </row>
    <row r="157" spans="1:12" x14ac:dyDescent="0.2">
      <c r="A157" s="27" t="s">
        <v>19</v>
      </c>
      <c r="B157" s="13" t="s">
        <v>115</v>
      </c>
      <c r="C157" s="13" t="s">
        <v>195</v>
      </c>
      <c r="D157" s="13" t="s">
        <v>196</v>
      </c>
      <c r="E157" s="14">
        <v>2013</v>
      </c>
      <c r="F157" s="14">
        <v>0.76580000000000004</v>
      </c>
      <c r="G157" s="13" t="s">
        <v>1</v>
      </c>
      <c r="H157" s="14"/>
      <c r="I157" s="14"/>
      <c r="J157" s="14"/>
      <c r="K157" s="14"/>
      <c r="L157" s="22" t="s">
        <v>1</v>
      </c>
    </row>
    <row r="158" spans="1:12" x14ac:dyDescent="0.2">
      <c r="A158" s="25" t="s">
        <v>19</v>
      </c>
      <c r="B158" s="11" t="s">
        <v>115</v>
      </c>
      <c r="C158" s="11" t="s">
        <v>197</v>
      </c>
      <c r="D158" s="11" t="s">
        <v>198</v>
      </c>
      <c r="E158" s="12">
        <v>2010</v>
      </c>
      <c r="F158" s="12"/>
      <c r="G158" s="11" t="s">
        <v>1</v>
      </c>
      <c r="H158" s="12"/>
      <c r="I158" s="12"/>
      <c r="J158" s="12"/>
      <c r="K158" s="12"/>
      <c r="L158" s="21" t="s">
        <v>1</v>
      </c>
    </row>
    <row r="159" spans="1:12" x14ac:dyDescent="0.2">
      <c r="A159" s="27" t="s">
        <v>19</v>
      </c>
      <c r="B159" s="13" t="s">
        <v>115</v>
      </c>
      <c r="C159" s="13" t="s">
        <v>197</v>
      </c>
      <c r="D159" s="13" t="s">
        <v>198</v>
      </c>
      <c r="E159" s="14">
        <v>2001</v>
      </c>
      <c r="F159" s="14"/>
      <c r="G159" s="13" t="s">
        <v>1</v>
      </c>
      <c r="H159" s="14"/>
      <c r="I159" s="14"/>
      <c r="J159" s="14"/>
      <c r="K159" s="14"/>
      <c r="L159" s="22" t="s">
        <v>1</v>
      </c>
    </row>
    <row r="160" spans="1:12" x14ac:dyDescent="0.2">
      <c r="A160" s="25" t="s">
        <v>19</v>
      </c>
      <c r="B160" s="11" t="s">
        <v>115</v>
      </c>
      <c r="C160" s="11" t="s">
        <v>197</v>
      </c>
      <c r="D160" s="11" t="s">
        <v>196</v>
      </c>
      <c r="E160" s="12">
        <v>2013</v>
      </c>
      <c r="F160" s="12">
        <v>0.92559999999999998</v>
      </c>
      <c r="G160" s="11" t="s">
        <v>1</v>
      </c>
      <c r="H160" s="12"/>
      <c r="I160" s="12"/>
      <c r="J160" s="12"/>
      <c r="K160" s="12"/>
      <c r="L160" s="21" t="s">
        <v>1</v>
      </c>
    </row>
    <row r="161" spans="1:12" x14ac:dyDescent="0.2">
      <c r="A161" s="27" t="s">
        <v>19</v>
      </c>
      <c r="B161" s="13" t="s">
        <v>115</v>
      </c>
      <c r="C161" s="13" t="s">
        <v>197</v>
      </c>
      <c r="D161" s="13" t="s">
        <v>196</v>
      </c>
      <c r="E161" s="14">
        <v>2007</v>
      </c>
      <c r="F161" s="14">
        <v>0.87360000000000004</v>
      </c>
      <c r="G161" s="13" t="s">
        <v>1</v>
      </c>
      <c r="H161" s="14"/>
      <c r="I161" s="14"/>
      <c r="J161" s="14"/>
      <c r="K161" s="14"/>
      <c r="L161" s="22" t="s">
        <v>1</v>
      </c>
    </row>
    <row r="162" spans="1:12" x14ac:dyDescent="0.2">
      <c r="A162" s="25" t="s">
        <v>20</v>
      </c>
      <c r="B162" s="11" t="s">
        <v>116</v>
      </c>
      <c r="C162" s="11" t="s">
        <v>195</v>
      </c>
      <c r="D162" s="11" t="s">
        <v>198</v>
      </c>
      <c r="E162" s="12">
        <v>2006</v>
      </c>
      <c r="F162" s="12">
        <v>0.5181</v>
      </c>
      <c r="G162" s="11" t="s">
        <v>1</v>
      </c>
      <c r="H162" s="12"/>
      <c r="I162" s="12"/>
      <c r="J162" s="12"/>
      <c r="K162" s="12"/>
      <c r="L162" s="21" t="s">
        <v>1</v>
      </c>
    </row>
    <row r="163" spans="1:12" x14ac:dyDescent="0.2">
      <c r="A163" s="27" t="s">
        <v>20</v>
      </c>
      <c r="B163" s="13" t="s">
        <v>116</v>
      </c>
      <c r="C163" s="13" t="s">
        <v>197</v>
      </c>
      <c r="D163" s="13" t="s">
        <v>198</v>
      </c>
      <c r="E163" s="14">
        <v>2006</v>
      </c>
      <c r="F163" s="14"/>
      <c r="G163" s="13" t="s">
        <v>1</v>
      </c>
      <c r="H163" s="14"/>
      <c r="I163" s="14"/>
      <c r="J163" s="14"/>
      <c r="K163" s="14"/>
      <c r="L163" s="22" t="s">
        <v>1</v>
      </c>
    </row>
    <row r="164" spans="1:12" x14ac:dyDescent="0.2">
      <c r="A164" s="25" t="s">
        <v>21</v>
      </c>
      <c r="B164" s="11" t="s">
        <v>117</v>
      </c>
      <c r="C164" s="11" t="s">
        <v>195</v>
      </c>
      <c r="D164" s="11" t="s">
        <v>218</v>
      </c>
      <c r="E164" s="12">
        <v>2015</v>
      </c>
      <c r="F164" s="12"/>
      <c r="G164" s="11" t="s">
        <v>1</v>
      </c>
      <c r="H164" s="12"/>
      <c r="I164" s="12"/>
      <c r="J164" s="12"/>
      <c r="K164" s="12"/>
      <c r="L164" s="21" t="s">
        <v>1</v>
      </c>
    </row>
    <row r="165" spans="1:12" x14ac:dyDescent="0.2">
      <c r="A165" s="27" t="s">
        <v>21</v>
      </c>
      <c r="B165" s="13" t="s">
        <v>117</v>
      </c>
      <c r="C165" s="13" t="s">
        <v>195</v>
      </c>
      <c r="D165" s="13" t="s">
        <v>218</v>
      </c>
      <c r="E165" s="14">
        <v>2003</v>
      </c>
      <c r="F165" s="14"/>
      <c r="G165" s="13" t="s">
        <v>1</v>
      </c>
      <c r="H165" s="14"/>
      <c r="I165" s="14"/>
      <c r="J165" s="14"/>
      <c r="K165" s="14"/>
      <c r="L165" s="22" t="s">
        <v>1</v>
      </c>
    </row>
    <row r="166" spans="1:12" x14ac:dyDescent="0.2">
      <c r="A166" s="25" t="s">
        <v>21</v>
      </c>
      <c r="B166" s="11" t="s">
        <v>117</v>
      </c>
      <c r="C166" s="11" t="s">
        <v>195</v>
      </c>
      <c r="D166" s="11" t="s">
        <v>218</v>
      </c>
      <c r="E166" s="12">
        <v>2007</v>
      </c>
      <c r="F166" s="12"/>
      <c r="G166" s="11" t="s">
        <v>1</v>
      </c>
      <c r="H166" s="12"/>
      <c r="I166" s="12"/>
      <c r="J166" s="12"/>
      <c r="K166" s="12"/>
      <c r="L166" s="21" t="s">
        <v>1</v>
      </c>
    </row>
    <row r="167" spans="1:12" x14ac:dyDescent="0.2">
      <c r="A167" s="27" t="s">
        <v>21</v>
      </c>
      <c r="B167" s="13" t="s">
        <v>117</v>
      </c>
      <c r="C167" s="13" t="s">
        <v>195</v>
      </c>
      <c r="D167" s="13" t="s">
        <v>196</v>
      </c>
      <c r="E167" s="14">
        <v>2008</v>
      </c>
      <c r="F167" s="14">
        <v>0.87729999999999997</v>
      </c>
      <c r="G167" s="13" t="s">
        <v>1</v>
      </c>
      <c r="H167" s="14"/>
      <c r="I167" s="14"/>
      <c r="J167" s="14"/>
      <c r="K167" s="14"/>
      <c r="L167" s="22" t="s">
        <v>1</v>
      </c>
    </row>
    <row r="168" spans="1:12" x14ac:dyDescent="0.2">
      <c r="A168" s="25" t="s">
        <v>21</v>
      </c>
      <c r="B168" s="11" t="s">
        <v>117</v>
      </c>
      <c r="C168" s="11" t="s">
        <v>195</v>
      </c>
      <c r="D168" s="11" t="s">
        <v>196</v>
      </c>
      <c r="E168" s="12">
        <v>2005</v>
      </c>
      <c r="F168" s="12">
        <v>0.83430000000000004</v>
      </c>
      <c r="G168" s="11" t="s">
        <v>1</v>
      </c>
      <c r="H168" s="12"/>
      <c r="I168" s="12"/>
      <c r="J168" s="12"/>
      <c r="K168" s="12"/>
      <c r="L168" s="21" t="s">
        <v>1</v>
      </c>
    </row>
    <row r="169" spans="1:12" x14ac:dyDescent="0.2">
      <c r="A169" s="27" t="s">
        <v>21</v>
      </c>
      <c r="B169" s="13" t="s">
        <v>117</v>
      </c>
      <c r="C169" s="13" t="s">
        <v>195</v>
      </c>
      <c r="D169" s="13" t="s">
        <v>196</v>
      </c>
      <c r="E169" s="14">
        <v>2014</v>
      </c>
      <c r="F169" s="14">
        <v>0.94079999999999997</v>
      </c>
      <c r="G169" s="13" t="s">
        <v>1</v>
      </c>
      <c r="H169" s="14"/>
      <c r="I169" s="14"/>
      <c r="J169" s="14"/>
      <c r="K169" s="14"/>
      <c r="L169" s="22" t="s">
        <v>1</v>
      </c>
    </row>
    <row r="170" spans="1:12" x14ac:dyDescent="0.2">
      <c r="A170" s="25" t="s">
        <v>21</v>
      </c>
      <c r="B170" s="11" t="s">
        <v>117</v>
      </c>
      <c r="C170" s="11" t="s">
        <v>195</v>
      </c>
      <c r="D170" s="11" t="s">
        <v>196</v>
      </c>
      <c r="E170" s="12">
        <v>2000</v>
      </c>
      <c r="F170" s="12">
        <v>0.77190000000000003</v>
      </c>
      <c r="G170" s="11" t="s">
        <v>1</v>
      </c>
      <c r="H170" s="12"/>
      <c r="I170" s="12"/>
      <c r="J170" s="12"/>
      <c r="K170" s="12"/>
      <c r="L170" s="21" t="s">
        <v>1</v>
      </c>
    </row>
    <row r="171" spans="1:12" x14ac:dyDescent="0.2">
      <c r="A171" s="27" t="s">
        <v>21</v>
      </c>
      <c r="B171" s="13" t="s">
        <v>117</v>
      </c>
      <c r="C171" s="13" t="s">
        <v>197</v>
      </c>
      <c r="D171" s="13" t="s">
        <v>196</v>
      </c>
      <c r="E171" s="14">
        <v>2008</v>
      </c>
      <c r="F171" s="14"/>
      <c r="G171" s="13" t="s">
        <v>1</v>
      </c>
      <c r="H171" s="14"/>
      <c r="I171" s="14"/>
      <c r="J171" s="14"/>
      <c r="K171" s="14"/>
      <c r="L171" s="22" t="s">
        <v>1</v>
      </c>
    </row>
    <row r="172" spans="1:12" x14ac:dyDescent="0.2">
      <c r="A172" s="25" t="s">
        <v>21</v>
      </c>
      <c r="B172" s="11" t="s">
        <v>117</v>
      </c>
      <c r="C172" s="11" t="s">
        <v>197</v>
      </c>
      <c r="D172" s="11" t="s">
        <v>196</v>
      </c>
      <c r="E172" s="12">
        <v>2005</v>
      </c>
      <c r="F172" s="12"/>
      <c r="G172" s="11" t="s">
        <v>1</v>
      </c>
      <c r="H172" s="12"/>
      <c r="I172" s="12"/>
      <c r="J172" s="12"/>
      <c r="K172" s="12"/>
      <c r="L172" s="21" t="s">
        <v>1</v>
      </c>
    </row>
    <row r="173" spans="1:12" x14ac:dyDescent="0.2">
      <c r="A173" s="27" t="s">
        <v>21</v>
      </c>
      <c r="B173" s="13" t="s">
        <v>117</v>
      </c>
      <c r="C173" s="13" t="s">
        <v>197</v>
      </c>
      <c r="D173" s="13" t="s">
        <v>196</v>
      </c>
      <c r="E173" s="14">
        <v>2014</v>
      </c>
      <c r="F173" s="14"/>
      <c r="G173" s="13" t="s">
        <v>1</v>
      </c>
      <c r="H173" s="14"/>
      <c r="I173" s="14"/>
      <c r="J173" s="14"/>
      <c r="K173" s="14"/>
      <c r="L173" s="22" t="s">
        <v>1</v>
      </c>
    </row>
    <row r="174" spans="1:12" x14ac:dyDescent="0.2">
      <c r="A174" s="25" t="s">
        <v>21</v>
      </c>
      <c r="B174" s="11" t="s">
        <v>117</v>
      </c>
      <c r="C174" s="11" t="s">
        <v>197</v>
      </c>
      <c r="D174" s="11" t="s">
        <v>196</v>
      </c>
      <c r="E174" s="12">
        <v>2000</v>
      </c>
      <c r="F174" s="12"/>
      <c r="G174" s="11" t="s">
        <v>1</v>
      </c>
      <c r="H174" s="12"/>
      <c r="I174" s="12"/>
      <c r="J174" s="12"/>
      <c r="K174" s="12"/>
      <c r="L174" s="21" t="s">
        <v>1</v>
      </c>
    </row>
    <row r="175" spans="1:12" x14ac:dyDescent="0.2">
      <c r="A175" s="27" t="s">
        <v>21</v>
      </c>
      <c r="B175" s="13" t="s">
        <v>117</v>
      </c>
      <c r="C175" s="13" t="s">
        <v>197</v>
      </c>
      <c r="D175" s="13" t="s">
        <v>218</v>
      </c>
      <c r="E175" s="14">
        <v>2015</v>
      </c>
      <c r="F175" s="14"/>
      <c r="G175" s="13" t="s">
        <v>1</v>
      </c>
      <c r="H175" s="14"/>
      <c r="I175" s="14"/>
      <c r="J175" s="14"/>
      <c r="K175" s="14"/>
      <c r="L175" s="22" t="s">
        <v>1</v>
      </c>
    </row>
    <row r="176" spans="1:12" x14ac:dyDescent="0.2">
      <c r="A176" s="25" t="s">
        <v>21</v>
      </c>
      <c r="B176" s="11" t="s">
        <v>117</v>
      </c>
      <c r="C176" s="11" t="s">
        <v>197</v>
      </c>
      <c r="D176" s="11" t="s">
        <v>218</v>
      </c>
      <c r="E176" s="12">
        <v>2007</v>
      </c>
      <c r="F176" s="12"/>
      <c r="G176" s="11" t="s">
        <v>1</v>
      </c>
      <c r="H176" s="12"/>
      <c r="I176" s="12"/>
      <c r="J176" s="12"/>
      <c r="K176" s="12"/>
      <c r="L176" s="21" t="s">
        <v>1</v>
      </c>
    </row>
    <row r="177" spans="1:12" x14ac:dyDescent="0.2">
      <c r="A177" s="27" t="s">
        <v>21</v>
      </c>
      <c r="B177" s="13" t="s">
        <v>117</v>
      </c>
      <c r="C177" s="13" t="s">
        <v>197</v>
      </c>
      <c r="D177" s="13" t="s">
        <v>218</v>
      </c>
      <c r="E177" s="14">
        <v>2003</v>
      </c>
      <c r="F177" s="14"/>
      <c r="G177" s="13" t="s">
        <v>1</v>
      </c>
      <c r="H177" s="14"/>
      <c r="I177" s="14"/>
      <c r="J177" s="14"/>
      <c r="K177" s="14"/>
      <c r="L177" s="22" t="s">
        <v>1</v>
      </c>
    </row>
    <row r="178" spans="1:12" x14ac:dyDescent="0.2">
      <c r="A178" s="25" t="s">
        <v>22</v>
      </c>
      <c r="B178" s="11" t="s">
        <v>118</v>
      </c>
      <c r="C178" s="11" t="s">
        <v>195</v>
      </c>
      <c r="D178" s="11" t="s">
        <v>218</v>
      </c>
      <c r="E178" s="12">
        <v>2007</v>
      </c>
      <c r="F178" s="12"/>
      <c r="G178" s="11" t="s">
        <v>1</v>
      </c>
      <c r="H178" s="12"/>
      <c r="I178" s="12"/>
      <c r="J178" s="12"/>
      <c r="K178" s="12"/>
      <c r="L178" s="21" t="s">
        <v>1</v>
      </c>
    </row>
    <row r="179" spans="1:12" x14ac:dyDescent="0.2">
      <c r="A179" s="27" t="s">
        <v>22</v>
      </c>
      <c r="B179" s="13" t="s">
        <v>118</v>
      </c>
      <c r="C179" s="13" t="s">
        <v>195</v>
      </c>
      <c r="D179" s="13" t="s">
        <v>218</v>
      </c>
      <c r="E179" s="14">
        <v>2007</v>
      </c>
      <c r="F179" s="14"/>
      <c r="G179" s="13" t="s">
        <v>1</v>
      </c>
      <c r="H179" s="14"/>
      <c r="I179" s="14"/>
      <c r="J179" s="14"/>
      <c r="K179" s="14"/>
      <c r="L179" s="22" t="s">
        <v>1</v>
      </c>
    </row>
    <row r="180" spans="1:12" x14ac:dyDescent="0.2">
      <c r="A180" s="25" t="s">
        <v>22</v>
      </c>
      <c r="B180" s="11" t="s">
        <v>118</v>
      </c>
      <c r="C180" s="11" t="s">
        <v>195</v>
      </c>
      <c r="D180" s="11" t="s">
        <v>220</v>
      </c>
      <c r="E180" s="12">
        <v>2006</v>
      </c>
      <c r="F180" s="12"/>
      <c r="G180" s="11" t="s">
        <v>1</v>
      </c>
      <c r="H180" s="12"/>
      <c r="I180" s="12"/>
      <c r="J180" s="12"/>
      <c r="K180" s="12"/>
      <c r="L180" s="21" t="s">
        <v>1</v>
      </c>
    </row>
    <row r="181" spans="1:12" x14ac:dyDescent="0.2">
      <c r="A181" s="27" t="s">
        <v>22</v>
      </c>
      <c r="B181" s="13" t="s">
        <v>118</v>
      </c>
      <c r="C181" s="13" t="s">
        <v>195</v>
      </c>
      <c r="D181" s="13" t="s">
        <v>220</v>
      </c>
      <c r="E181" s="14">
        <v>2006</v>
      </c>
      <c r="F181" s="14"/>
      <c r="G181" s="13" t="s">
        <v>1</v>
      </c>
      <c r="H181" s="14"/>
      <c r="I181" s="14"/>
      <c r="J181" s="14"/>
      <c r="K181" s="14"/>
      <c r="L181" s="22" t="s">
        <v>1</v>
      </c>
    </row>
    <row r="182" spans="1:12" x14ac:dyDescent="0.2">
      <c r="A182" s="25" t="s">
        <v>22</v>
      </c>
      <c r="B182" s="11" t="s">
        <v>118</v>
      </c>
      <c r="C182" s="11" t="s">
        <v>195</v>
      </c>
      <c r="D182" s="11" t="s">
        <v>198</v>
      </c>
      <c r="E182" s="12">
        <v>2014</v>
      </c>
      <c r="F182" s="12">
        <v>1</v>
      </c>
      <c r="G182" s="11" t="s">
        <v>1</v>
      </c>
      <c r="H182" s="12"/>
      <c r="I182" s="12"/>
      <c r="J182" s="12"/>
      <c r="K182" s="12"/>
      <c r="L182" s="21" t="s">
        <v>1</v>
      </c>
    </row>
    <row r="183" spans="1:12" x14ac:dyDescent="0.2">
      <c r="A183" s="27" t="s">
        <v>22</v>
      </c>
      <c r="B183" s="13" t="s">
        <v>118</v>
      </c>
      <c r="C183" s="13" t="s">
        <v>197</v>
      </c>
      <c r="D183" s="13" t="s">
        <v>198</v>
      </c>
      <c r="E183" s="14">
        <v>2014</v>
      </c>
      <c r="F183" s="14"/>
      <c r="G183" s="13" t="s">
        <v>1</v>
      </c>
      <c r="H183" s="14"/>
      <c r="I183" s="14"/>
      <c r="J183" s="14"/>
      <c r="K183" s="14"/>
      <c r="L183" s="22" t="s">
        <v>1</v>
      </c>
    </row>
    <row r="184" spans="1:12" x14ac:dyDescent="0.2">
      <c r="A184" s="25" t="s">
        <v>22</v>
      </c>
      <c r="B184" s="11" t="s">
        <v>118</v>
      </c>
      <c r="C184" s="11" t="s">
        <v>197</v>
      </c>
      <c r="D184" s="11" t="s">
        <v>218</v>
      </c>
      <c r="E184" s="12">
        <v>2007</v>
      </c>
      <c r="F184" s="12"/>
      <c r="G184" s="11" t="s">
        <v>1</v>
      </c>
      <c r="H184" s="12"/>
      <c r="I184" s="12"/>
      <c r="J184" s="12"/>
      <c r="K184" s="12"/>
      <c r="L184" s="21" t="s">
        <v>1</v>
      </c>
    </row>
    <row r="185" spans="1:12" x14ac:dyDescent="0.2">
      <c r="A185" s="27" t="s">
        <v>22</v>
      </c>
      <c r="B185" s="13" t="s">
        <v>118</v>
      </c>
      <c r="C185" s="13" t="s">
        <v>197</v>
      </c>
      <c r="D185" s="13" t="s">
        <v>218</v>
      </c>
      <c r="E185" s="14">
        <v>2007</v>
      </c>
      <c r="F185" s="14"/>
      <c r="G185" s="13" t="s">
        <v>1</v>
      </c>
      <c r="H185" s="14"/>
      <c r="I185" s="14"/>
      <c r="J185" s="14"/>
      <c r="K185" s="14"/>
      <c r="L185" s="22" t="s">
        <v>1</v>
      </c>
    </row>
    <row r="186" spans="1:12" x14ac:dyDescent="0.2">
      <c r="A186" s="25" t="s">
        <v>22</v>
      </c>
      <c r="B186" s="11" t="s">
        <v>118</v>
      </c>
      <c r="C186" s="11" t="s">
        <v>197</v>
      </c>
      <c r="D186" s="11" t="s">
        <v>220</v>
      </c>
      <c r="E186" s="12">
        <v>2006</v>
      </c>
      <c r="F186" s="12"/>
      <c r="G186" s="11" t="s">
        <v>1</v>
      </c>
      <c r="H186" s="12"/>
      <c r="I186" s="12"/>
      <c r="J186" s="12"/>
      <c r="K186" s="12"/>
      <c r="L186" s="21" t="s">
        <v>1</v>
      </c>
    </row>
    <row r="187" spans="1:12" x14ac:dyDescent="0.2">
      <c r="A187" s="27" t="s">
        <v>22</v>
      </c>
      <c r="B187" s="13" t="s">
        <v>118</v>
      </c>
      <c r="C187" s="13" t="s">
        <v>197</v>
      </c>
      <c r="D187" s="13" t="s">
        <v>220</v>
      </c>
      <c r="E187" s="14">
        <v>2006</v>
      </c>
      <c r="F187" s="14"/>
      <c r="G187" s="13" t="s">
        <v>1</v>
      </c>
      <c r="H187" s="14"/>
      <c r="I187" s="14"/>
      <c r="J187" s="14"/>
      <c r="K187" s="14"/>
      <c r="L187" s="22" t="s">
        <v>1</v>
      </c>
    </row>
    <row r="188" spans="1:12" x14ac:dyDescent="0.2">
      <c r="A188" s="25" t="s">
        <v>23</v>
      </c>
      <c r="B188" s="11" t="s">
        <v>171</v>
      </c>
      <c r="C188" s="11" t="s">
        <v>195</v>
      </c>
      <c r="D188" s="11"/>
      <c r="E188" s="12"/>
      <c r="F188" s="12"/>
      <c r="G188" s="11"/>
      <c r="H188" s="12"/>
      <c r="I188" s="12"/>
      <c r="J188" s="12"/>
      <c r="K188" s="12"/>
      <c r="L188" s="21"/>
    </row>
    <row r="189" spans="1:12" x14ac:dyDescent="0.2">
      <c r="A189" s="27" t="s">
        <v>23</v>
      </c>
      <c r="B189" s="13" t="s">
        <v>171</v>
      </c>
      <c r="C189" s="13" t="s">
        <v>197</v>
      </c>
      <c r="D189" s="13"/>
      <c r="E189" s="14"/>
      <c r="F189" s="14"/>
      <c r="G189" s="13"/>
      <c r="H189" s="14"/>
      <c r="I189" s="14"/>
      <c r="J189" s="14"/>
      <c r="K189" s="14"/>
      <c r="L189" s="22"/>
    </row>
    <row r="190" spans="1:12" x14ac:dyDescent="0.2">
      <c r="A190" s="25" t="s">
        <v>24</v>
      </c>
      <c r="B190" s="11" t="s">
        <v>119</v>
      </c>
      <c r="C190" s="11" t="s">
        <v>195</v>
      </c>
      <c r="D190" s="11" t="s">
        <v>196</v>
      </c>
      <c r="E190" s="12">
        <v>2016</v>
      </c>
      <c r="F190" s="12">
        <v>0.49619999999999997</v>
      </c>
      <c r="G190" s="11" t="s">
        <v>1</v>
      </c>
      <c r="H190" s="12"/>
      <c r="I190" s="12"/>
      <c r="J190" s="12"/>
      <c r="K190" s="12"/>
      <c r="L190" s="21" t="s">
        <v>1</v>
      </c>
    </row>
    <row r="191" spans="1:12" x14ac:dyDescent="0.2">
      <c r="A191" s="27" t="s">
        <v>24</v>
      </c>
      <c r="B191" s="13" t="s">
        <v>119</v>
      </c>
      <c r="C191" s="13" t="s">
        <v>195</v>
      </c>
      <c r="D191" s="13" t="s">
        <v>196</v>
      </c>
      <c r="E191" s="14">
        <v>2011</v>
      </c>
      <c r="F191" s="14">
        <v>0.4365</v>
      </c>
      <c r="G191" s="13" t="s">
        <v>1</v>
      </c>
      <c r="H191" s="14"/>
      <c r="I191" s="14"/>
      <c r="J191" s="14"/>
      <c r="K191" s="14"/>
      <c r="L191" s="22" t="s">
        <v>1</v>
      </c>
    </row>
    <row r="192" spans="1:12" x14ac:dyDescent="0.2">
      <c r="A192" s="25" t="s">
        <v>24</v>
      </c>
      <c r="B192" s="11" t="s">
        <v>119</v>
      </c>
      <c r="C192" s="11" t="s">
        <v>195</v>
      </c>
      <c r="D192" s="11" t="s">
        <v>196</v>
      </c>
      <c r="E192" s="12">
        <v>2000</v>
      </c>
      <c r="F192" s="12">
        <v>0.2702</v>
      </c>
      <c r="G192" s="11" t="s">
        <v>1</v>
      </c>
      <c r="H192" s="12"/>
      <c r="I192" s="12"/>
      <c r="J192" s="12"/>
      <c r="K192" s="12"/>
      <c r="L192" s="21" t="s">
        <v>1</v>
      </c>
    </row>
    <row r="193" spans="1:12" x14ac:dyDescent="0.2">
      <c r="A193" s="27" t="s">
        <v>24</v>
      </c>
      <c r="B193" s="13" t="s">
        <v>119</v>
      </c>
      <c r="C193" s="13" t="s">
        <v>195</v>
      </c>
      <c r="D193" s="13" t="s">
        <v>196</v>
      </c>
      <c r="E193" s="14">
        <v>2005</v>
      </c>
      <c r="F193" s="14">
        <v>0.34060000000000001</v>
      </c>
      <c r="G193" s="13" t="s">
        <v>1</v>
      </c>
      <c r="H193" s="14"/>
      <c r="I193" s="14"/>
      <c r="J193" s="14"/>
      <c r="K193" s="14"/>
      <c r="L193" s="22" t="s">
        <v>1</v>
      </c>
    </row>
    <row r="194" spans="1:12" x14ac:dyDescent="0.2">
      <c r="A194" s="25" t="s">
        <v>24</v>
      </c>
      <c r="B194" s="11" t="s">
        <v>119</v>
      </c>
      <c r="C194" s="11" t="s">
        <v>197</v>
      </c>
      <c r="D194" s="11" t="s">
        <v>196</v>
      </c>
      <c r="E194" s="12">
        <v>2005</v>
      </c>
      <c r="F194" s="12">
        <v>0.60070000000000001</v>
      </c>
      <c r="G194" s="11" t="s">
        <v>1</v>
      </c>
      <c r="H194" s="12"/>
      <c r="I194" s="12"/>
      <c r="J194" s="12"/>
      <c r="K194" s="12"/>
      <c r="L194" s="21" t="s">
        <v>1</v>
      </c>
    </row>
    <row r="195" spans="1:12" x14ac:dyDescent="0.2">
      <c r="A195" s="27" t="s">
        <v>24</v>
      </c>
      <c r="B195" s="13" t="s">
        <v>119</v>
      </c>
      <c r="C195" s="13" t="s">
        <v>197</v>
      </c>
      <c r="D195" s="13" t="s">
        <v>196</v>
      </c>
      <c r="E195" s="14">
        <v>2011</v>
      </c>
      <c r="F195" s="14">
        <v>0.65080000000000005</v>
      </c>
      <c r="G195" s="13" t="s">
        <v>1</v>
      </c>
      <c r="H195" s="14"/>
      <c r="I195" s="14"/>
      <c r="J195" s="14"/>
      <c r="K195" s="14"/>
      <c r="L195" s="22" t="s">
        <v>1</v>
      </c>
    </row>
    <row r="196" spans="1:12" x14ac:dyDescent="0.2">
      <c r="A196" s="25" t="s">
        <v>24</v>
      </c>
      <c r="B196" s="11" t="s">
        <v>119</v>
      </c>
      <c r="C196" s="11" t="s">
        <v>197</v>
      </c>
      <c r="D196" s="11" t="s">
        <v>196</v>
      </c>
      <c r="E196" s="12">
        <v>2000</v>
      </c>
      <c r="F196" s="12">
        <v>0.49469999999999997</v>
      </c>
      <c r="G196" s="11" t="s">
        <v>1</v>
      </c>
      <c r="H196" s="12"/>
      <c r="I196" s="12"/>
      <c r="J196" s="12"/>
      <c r="K196" s="12"/>
      <c r="L196" s="21" t="s">
        <v>1</v>
      </c>
    </row>
    <row r="197" spans="1:12" x14ac:dyDescent="0.2">
      <c r="A197" s="27" t="s">
        <v>24</v>
      </c>
      <c r="B197" s="13" t="s">
        <v>119</v>
      </c>
      <c r="C197" s="13" t="s">
        <v>197</v>
      </c>
      <c r="D197" s="13" t="s">
        <v>196</v>
      </c>
      <c r="E197" s="14">
        <v>2016</v>
      </c>
      <c r="F197" s="14">
        <v>0.71419999999999995</v>
      </c>
      <c r="G197" s="13" t="s">
        <v>1</v>
      </c>
      <c r="H197" s="14"/>
      <c r="I197" s="14"/>
      <c r="J197" s="14"/>
      <c r="K197" s="14"/>
      <c r="L197" s="22" t="s">
        <v>1</v>
      </c>
    </row>
    <row r="198" spans="1:12" x14ac:dyDescent="0.2">
      <c r="A198" s="25" t="s">
        <v>25</v>
      </c>
      <c r="B198" s="11" t="s">
        <v>120</v>
      </c>
      <c r="C198" s="11" t="s">
        <v>195</v>
      </c>
      <c r="D198" s="11" t="s">
        <v>198</v>
      </c>
      <c r="E198" s="12">
        <v>2000</v>
      </c>
      <c r="F198" s="12"/>
      <c r="G198" s="11" t="s">
        <v>1</v>
      </c>
      <c r="H198" s="12"/>
      <c r="I198" s="12"/>
      <c r="J198" s="12"/>
      <c r="K198" s="12"/>
      <c r="L198" s="21" t="s">
        <v>1</v>
      </c>
    </row>
    <row r="199" spans="1:12" x14ac:dyDescent="0.2">
      <c r="A199" s="27" t="s">
        <v>25</v>
      </c>
      <c r="B199" s="13" t="s">
        <v>120</v>
      </c>
      <c r="C199" s="13" t="s">
        <v>195</v>
      </c>
      <c r="D199" s="13" t="s">
        <v>198</v>
      </c>
      <c r="E199" s="14">
        <v>2006</v>
      </c>
      <c r="F199" s="14">
        <v>0.48149999999999998</v>
      </c>
      <c r="G199" s="13" t="s">
        <v>1</v>
      </c>
      <c r="H199" s="14"/>
      <c r="I199" s="14"/>
      <c r="J199" s="14"/>
      <c r="K199" s="14"/>
      <c r="L199" s="22" t="s">
        <v>1</v>
      </c>
    </row>
    <row r="200" spans="1:12" x14ac:dyDescent="0.2">
      <c r="A200" s="25" t="s">
        <v>25</v>
      </c>
      <c r="B200" s="11" t="s">
        <v>120</v>
      </c>
      <c r="C200" s="11" t="s">
        <v>195</v>
      </c>
      <c r="D200" s="11" t="s">
        <v>196</v>
      </c>
      <c r="E200" s="12">
        <v>2013</v>
      </c>
      <c r="F200" s="12">
        <v>0.65849999999999997</v>
      </c>
      <c r="G200" s="11" t="s">
        <v>1</v>
      </c>
      <c r="H200" s="12"/>
      <c r="I200" s="12"/>
      <c r="J200" s="12"/>
      <c r="K200" s="12"/>
      <c r="L200" s="21" t="s">
        <v>1</v>
      </c>
    </row>
    <row r="201" spans="1:12" x14ac:dyDescent="0.2">
      <c r="A201" s="27" t="s">
        <v>25</v>
      </c>
      <c r="B201" s="13" t="s">
        <v>120</v>
      </c>
      <c r="C201" s="13" t="s">
        <v>197</v>
      </c>
      <c r="D201" s="13" t="s">
        <v>198</v>
      </c>
      <c r="E201" s="14">
        <v>2006</v>
      </c>
      <c r="F201" s="14"/>
      <c r="G201" s="13" t="s">
        <v>1</v>
      </c>
      <c r="H201" s="14"/>
      <c r="I201" s="14"/>
      <c r="J201" s="14"/>
      <c r="K201" s="14"/>
      <c r="L201" s="22" t="s">
        <v>1</v>
      </c>
    </row>
    <row r="202" spans="1:12" x14ac:dyDescent="0.2">
      <c r="A202" s="25" t="s">
        <v>25</v>
      </c>
      <c r="B202" s="11" t="s">
        <v>120</v>
      </c>
      <c r="C202" s="11" t="s">
        <v>197</v>
      </c>
      <c r="D202" s="11" t="s">
        <v>198</v>
      </c>
      <c r="E202" s="12">
        <v>2000</v>
      </c>
      <c r="F202" s="12"/>
      <c r="G202" s="11" t="s">
        <v>1</v>
      </c>
      <c r="H202" s="12"/>
      <c r="I202" s="12"/>
      <c r="J202" s="12"/>
      <c r="K202" s="12"/>
      <c r="L202" s="21" t="s">
        <v>1</v>
      </c>
    </row>
    <row r="203" spans="1:12" x14ac:dyDescent="0.2">
      <c r="A203" s="27" t="s">
        <v>25</v>
      </c>
      <c r="B203" s="13" t="s">
        <v>120</v>
      </c>
      <c r="C203" s="13" t="s">
        <v>197</v>
      </c>
      <c r="D203" s="13" t="s">
        <v>196</v>
      </c>
      <c r="E203" s="14">
        <v>2013</v>
      </c>
      <c r="F203" s="14">
        <v>0.78390000000000004</v>
      </c>
      <c r="G203" s="13" t="s">
        <v>1</v>
      </c>
      <c r="H203" s="14"/>
      <c r="I203" s="14"/>
      <c r="J203" s="14"/>
      <c r="K203" s="14"/>
      <c r="L203" s="22" t="s">
        <v>1</v>
      </c>
    </row>
    <row r="204" spans="1:12" x14ac:dyDescent="0.2">
      <c r="A204" s="25" t="s">
        <v>26</v>
      </c>
      <c r="B204" s="11" t="s">
        <v>121</v>
      </c>
      <c r="C204" s="11" t="s">
        <v>195</v>
      </c>
      <c r="D204" s="11" t="s">
        <v>218</v>
      </c>
      <c r="E204" s="12">
        <v>2007</v>
      </c>
      <c r="F204" s="12"/>
      <c r="G204" s="11" t="s">
        <v>1</v>
      </c>
      <c r="H204" s="12"/>
      <c r="I204" s="12"/>
      <c r="J204" s="12"/>
      <c r="K204" s="12"/>
      <c r="L204" s="21" t="s">
        <v>1</v>
      </c>
    </row>
    <row r="205" spans="1:12" x14ac:dyDescent="0.2">
      <c r="A205" s="27" t="s">
        <v>26</v>
      </c>
      <c r="B205" s="13" t="s">
        <v>121</v>
      </c>
      <c r="C205" s="13" t="s">
        <v>195</v>
      </c>
      <c r="D205" s="13" t="s">
        <v>218</v>
      </c>
      <c r="E205" s="14">
        <v>2011</v>
      </c>
      <c r="F205" s="14"/>
      <c r="G205" s="13" t="s">
        <v>1</v>
      </c>
      <c r="H205" s="14"/>
      <c r="I205" s="14"/>
      <c r="J205" s="14"/>
      <c r="K205" s="14"/>
      <c r="L205" s="22" t="s">
        <v>1</v>
      </c>
    </row>
    <row r="206" spans="1:12" x14ac:dyDescent="0.2">
      <c r="A206" s="25" t="s">
        <v>26</v>
      </c>
      <c r="B206" s="11" t="s">
        <v>121</v>
      </c>
      <c r="C206" s="11" t="s">
        <v>195</v>
      </c>
      <c r="D206" s="11" t="s">
        <v>218</v>
      </c>
      <c r="E206" s="12">
        <v>2011</v>
      </c>
      <c r="F206" s="12"/>
      <c r="G206" s="11" t="s">
        <v>1</v>
      </c>
      <c r="H206" s="12"/>
      <c r="I206" s="12"/>
      <c r="J206" s="12"/>
      <c r="K206" s="12"/>
      <c r="L206" s="21" t="s">
        <v>1</v>
      </c>
    </row>
    <row r="207" spans="1:12" x14ac:dyDescent="0.2">
      <c r="A207" s="27" t="s">
        <v>26</v>
      </c>
      <c r="B207" s="13" t="s">
        <v>121</v>
      </c>
      <c r="C207" s="13" t="s">
        <v>195</v>
      </c>
      <c r="D207" s="13" t="s">
        <v>218</v>
      </c>
      <c r="E207" s="14">
        <v>2015</v>
      </c>
      <c r="F207" s="14"/>
      <c r="G207" s="13" t="s">
        <v>1</v>
      </c>
      <c r="H207" s="14"/>
      <c r="I207" s="14"/>
      <c r="J207" s="14"/>
      <c r="K207" s="14"/>
      <c r="L207" s="22" t="s">
        <v>1</v>
      </c>
    </row>
    <row r="208" spans="1:12" x14ac:dyDescent="0.2">
      <c r="A208" s="25" t="s">
        <v>26</v>
      </c>
      <c r="B208" s="11" t="s">
        <v>121</v>
      </c>
      <c r="C208" s="11" t="s">
        <v>195</v>
      </c>
      <c r="D208" s="11" t="s">
        <v>218</v>
      </c>
      <c r="E208" s="12">
        <v>2007</v>
      </c>
      <c r="F208" s="12"/>
      <c r="G208" s="11" t="s">
        <v>1</v>
      </c>
      <c r="H208" s="12"/>
      <c r="I208" s="12"/>
      <c r="J208" s="12"/>
      <c r="K208" s="12"/>
      <c r="L208" s="21" t="s">
        <v>1</v>
      </c>
    </row>
    <row r="209" spans="1:12" x14ac:dyDescent="0.2">
      <c r="A209" s="27" t="s">
        <v>26</v>
      </c>
      <c r="B209" s="13" t="s">
        <v>121</v>
      </c>
      <c r="C209" s="13" t="s">
        <v>195</v>
      </c>
      <c r="D209" s="13" t="s">
        <v>218</v>
      </c>
      <c r="E209" s="14">
        <v>2015</v>
      </c>
      <c r="F209" s="14"/>
      <c r="G209" s="13" t="s">
        <v>1</v>
      </c>
      <c r="H209" s="14"/>
      <c r="I209" s="14"/>
      <c r="J209" s="14"/>
      <c r="K209" s="14"/>
      <c r="L209" s="22" t="s">
        <v>1</v>
      </c>
    </row>
    <row r="210" spans="1:12" x14ac:dyDescent="0.2">
      <c r="A210" s="25" t="s">
        <v>26</v>
      </c>
      <c r="B210" s="11" t="s">
        <v>121</v>
      </c>
      <c r="C210" s="11" t="s">
        <v>195</v>
      </c>
      <c r="D210" s="11" t="s">
        <v>221</v>
      </c>
      <c r="E210" s="12">
        <v>2006</v>
      </c>
      <c r="F210" s="12"/>
      <c r="G210" s="11" t="s">
        <v>1</v>
      </c>
      <c r="H210" s="12"/>
      <c r="I210" s="12"/>
      <c r="J210" s="12"/>
      <c r="K210" s="12"/>
      <c r="L210" s="21" t="s">
        <v>1</v>
      </c>
    </row>
    <row r="211" spans="1:12" x14ac:dyDescent="0.2">
      <c r="A211" s="27" t="s">
        <v>26</v>
      </c>
      <c r="B211" s="13" t="s">
        <v>121</v>
      </c>
      <c r="C211" s="13" t="s">
        <v>195</v>
      </c>
      <c r="D211" s="13" t="s">
        <v>199</v>
      </c>
      <c r="E211" s="14">
        <v>2013</v>
      </c>
      <c r="F211" s="14"/>
      <c r="G211" s="13" t="s">
        <v>1</v>
      </c>
      <c r="H211" s="14"/>
      <c r="I211" s="14"/>
      <c r="J211" s="14"/>
      <c r="K211" s="14"/>
      <c r="L211" s="22" t="s">
        <v>1</v>
      </c>
    </row>
    <row r="212" spans="1:12" x14ac:dyDescent="0.2">
      <c r="A212" s="25" t="s">
        <v>26</v>
      </c>
      <c r="B212" s="11" t="s">
        <v>121</v>
      </c>
      <c r="C212" s="11" t="s">
        <v>195</v>
      </c>
      <c r="D212" s="11" t="s">
        <v>221</v>
      </c>
      <c r="E212" s="12">
        <v>2011</v>
      </c>
      <c r="F212" s="12"/>
      <c r="G212" s="11" t="s">
        <v>1</v>
      </c>
      <c r="H212" s="12"/>
      <c r="I212" s="12"/>
      <c r="J212" s="12"/>
      <c r="K212" s="12"/>
      <c r="L212" s="21" t="s">
        <v>1</v>
      </c>
    </row>
    <row r="213" spans="1:12" x14ac:dyDescent="0.2">
      <c r="A213" s="27" t="s">
        <v>26</v>
      </c>
      <c r="B213" s="13" t="s">
        <v>121</v>
      </c>
      <c r="C213" s="13" t="s">
        <v>195</v>
      </c>
      <c r="D213" s="13" t="s">
        <v>222</v>
      </c>
      <c r="E213" s="14">
        <v>2015</v>
      </c>
      <c r="F213" s="14"/>
      <c r="G213" s="13" t="s">
        <v>1</v>
      </c>
      <c r="H213" s="14"/>
      <c r="I213" s="14"/>
      <c r="J213" s="14"/>
      <c r="K213" s="14"/>
      <c r="L213" s="22" t="s">
        <v>1</v>
      </c>
    </row>
    <row r="214" spans="1:12" x14ac:dyDescent="0.2">
      <c r="A214" s="25" t="s">
        <v>26</v>
      </c>
      <c r="B214" s="11" t="s">
        <v>121</v>
      </c>
      <c r="C214" s="11" t="s">
        <v>195</v>
      </c>
      <c r="D214" s="11" t="s">
        <v>222</v>
      </c>
      <c r="E214" s="12">
        <v>2009</v>
      </c>
      <c r="F214" s="12"/>
      <c r="G214" s="11" t="s">
        <v>1</v>
      </c>
      <c r="H214" s="12"/>
      <c r="I214" s="12"/>
      <c r="J214" s="12"/>
      <c r="K214" s="12"/>
      <c r="L214" s="21" t="s">
        <v>1</v>
      </c>
    </row>
    <row r="215" spans="1:12" x14ac:dyDescent="0.2">
      <c r="A215" s="27" t="s">
        <v>26</v>
      </c>
      <c r="B215" s="13" t="s">
        <v>121</v>
      </c>
      <c r="C215" s="13" t="s">
        <v>195</v>
      </c>
      <c r="D215" s="13" t="s">
        <v>198</v>
      </c>
      <c r="E215" s="14">
        <v>2005</v>
      </c>
      <c r="F215" s="14">
        <v>0.999</v>
      </c>
      <c r="G215" s="13" t="s">
        <v>1</v>
      </c>
      <c r="H215" s="14"/>
      <c r="I215" s="14"/>
      <c r="J215" s="14"/>
      <c r="K215" s="14"/>
      <c r="L215" s="22" t="s">
        <v>1</v>
      </c>
    </row>
    <row r="216" spans="1:12" x14ac:dyDescent="0.2">
      <c r="A216" s="25" t="s">
        <v>26</v>
      </c>
      <c r="B216" s="11" t="s">
        <v>121</v>
      </c>
      <c r="C216" s="11" t="s">
        <v>197</v>
      </c>
      <c r="D216" s="11" t="s">
        <v>198</v>
      </c>
      <c r="E216" s="12">
        <v>2005</v>
      </c>
      <c r="F216" s="12"/>
      <c r="G216" s="11" t="s">
        <v>1</v>
      </c>
      <c r="H216" s="12"/>
      <c r="I216" s="12"/>
      <c r="J216" s="12"/>
      <c r="K216" s="12"/>
      <c r="L216" s="21" t="s">
        <v>1</v>
      </c>
    </row>
    <row r="217" spans="1:12" x14ac:dyDescent="0.2">
      <c r="A217" s="27" t="s">
        <v>26</v>
      </c>
      <c r="B217" s="13" t="s">
        <v>121</v>
      </c>
      <c r="C217" s="13" t="s">
        <v>197</v>
      </c>
      <c r="D217" s="13" t="s">
        <v>218</v>
      </c>
      <c r="E217" s="14">
        <v>2007</v>
      </c>
      <c r="F217" s="14"/>
      <c r="G217" s="13" t="s">
        <v>1</v>
      </c>
      <c r="H217" s="14"/>
      <c r="I217" s="14"/>
      <c r="J217" s="14"/>
      <c r="K217" s="14"/>
      <c r="L217" s="22" t="s">
        <v>1</v>
      </c>
    </row>
    <row r="218" spans="1:12" x14ac:dyDescent="0.2">
      <c r="A218" s="25" t="s">
        <v>26</v>
      </c>
      <c r="B218" s="11" t="s">
        <v>121</v>
      </c>
      <c r="C218" s="11" t="s">
        <v>197</v>
      </c>
      <c r="D218" s="11" t="s">
        <v>218</v>
      </c>
      <c r="E218" s="12">
        <v>2015</v>
      </c>
      <c r="F218" s="12"/>
      <c r="G218" s="11" t="s">
        <v>1</v>
      </c>
      <c r="H218" s="12"/>
      <c r="I218" s="12"/>
      <c r="J218" s="12"/>
      <c r="K218" s="12"/>
      <c r="L218" s="21" t="s">
        <v>1</v>
      </c>
    </row>
    <row r="219" spans="1:12" x14ac:dyDescent="0.2">
      <c r="A219" s="27" t="s">
        <v>26</v>
      </c>
      <c r="B219" s="13" t="s">
        <v>121</v>
      </c>
      <c r="C219" s="13" t="s">
        <v>197</v>
      </c>
      <c r="D219" s="13" t="s">
        <v>218</v>
      </c>
      <c r="E219" s="14">
        <v>2011</v>
      </c>
      <c r="F219" s="14"/>
      <c r="G219" s="13" t="s">
        <v>1</v>
      </c>
      <c r="H219" s="14"/>
      <c r="I219" s="14"/>
      <c r="J219" s="14"/>
      <c r="K219" s="14"/>
      <c r="L219" s="22" t="s">
        <v>1</v>
      </c>
    </row>
    <row r="220" spans="1:12" x14ac:dyDescent="0.2">
      <c r="A220" s="25" t="s">
        <v>26</v>
      </c>
      <c r="B220" s="11" t="s">
        <v>121</v>
      </c>
      <c r="C220" s="11" t="s">
        <v>197</v>
      </c>
      <c r="D220" s="11" t="s">
        <v>218</v>
      </c>
      <c r="E220" s="12">
        <v>2007</v>
      </c>
      <c r="F220" s="12"/>
      <c r="G220" s="11" t="s">
        <v>1</v>
      </c>
      <c r="H220" s="12"/>
      <c r="I220" s="12"/>
      <c r="J220" s="12"/>
      <c r="K220" s="12"/>
      <c r="L220" s="21" t="s">
        <v>1</v>
      </c>
    </row>
    <row r="221" spans="1:12" x14ac:dyDescent="0.2">
      <c r="A221" s="27" t="s">
        <v>26</v>
      </c>
      <c r="B221" s="13" t="s">
        <v>121</v>
      </c>
      <c r="C221" s="13" t="s">
        <v>197</v>
      </c>
      <c r="D221" s="13" t="s">
        <v>218</v>
      </c>
      <c r="E221" s="14">
        <v>2011</v>
      </c>
      <c r="F221" s="14"/>
      <c r="G221" s="13" t="s">
        <v>1</v>
      </c>
      <c r="H221" s="14"/>
      <c r="I221" s="14"/>
      <c r="J221" s="14"/>
      <c r="K221" s="14"/>
      <c r="L221" s="22" t="s">
        <v>1</v>
      </c>
    </row>
    <row r="222" spans="1:12" x14ac:dyDescent="0.2">
      <c r="A222" s="25" t="s">
        <v>26</v>
      </c>
      <c r="B222" s="11" t="s">
        <v>121</v>
      </c>
      <c r="C222" s="11" t="s">
        <v>197</v>
      </c>
      <c r="D222" s="11" t="s">
        <v>218</v>
      </c>
      <c r="E222" s="12">
        <v>2015</v>
      </c>
      <c r="F222" s="12"/>
      <c r="G222" s="11" t="s">
        <v>1</v>
      </c>
      <c r="H222" s="12"/>
      <c r="I222" s="12"/>
      <c r="J222" s="12"/>
      <c r="K222" s="12"/>
      <c r="L222" s="21" t="s">
        <v>1</v>
      </c>
    </row>
    <row r="223" spans="1:12" x14ac:dyDescent="0.2">
      <c r="A223" s="27" t="s">
        <v>26</v>
      </c>
      <c r="B223" s="13" t="s">
        <v>121</v>
      </c>
      <c r="C223" s="13" t="s">
        <v>197</v>
      </c>
      <c r="D223" s="13" t="s">
        <v>221</v>
      </c>
      <c r="E223" s="14">
        <v>2006</v>
      </c>
      <c r="F223" s="14"/>
      <c r="G223" s="13" t="s">
        <v>1</v>
      </c>
      <c r="H223" s="14"/>
      <c r="I223" s="14"/>
      <c r="J223" s="14"/>
      <c r="K223" s="14"/>
      <c r="L223" s="22" t="s">
        <v>1</v>
      </c>
    </row>
    <row r="224" spans="1:12" x14ac:dyDescent="0.2">
      <c r="A224" s="25" t="s">
        <v>26</v>
      </c>
      <c r="B224" s="11" t="s">
        <v>121</v>
      </c>
      <c r="C224" s="11" t="s">
        <v>197</v>
      </c>
      <c r="D224" s="11" t="s">
        <v>199</v>
      </c>
      <c r="E224" s="12">
        <v>2013</v>
      </c>
      <c r="F224" s="12"/>
      <c r="G224" s="11" t="s">
        <v>1</v>
      </c>
      <c r="H224" s="12"/>
      <c r="I224" s="12"/>
      <c r="J224" s="12"/>
      <c r="K224" s="12"/>
      <c r="L224" s="21" t="s">
        <v>1</v>
      </c>
    </row>
    <row r="225" spans="1:12" x14ac:dyDescent="0.2">
      <c r="A225" s="27" t="s">
        <v>26</v>
      </c>
      <c r="B225" s="13" t="s">
        <v>121</v>
      </c>
      <c r="C225" s="13" t="s">
        <v>197</v>
      </c>
      <c r="D225" s="13" t="s">
        <v>222</v>
      </c>
      <c r="E225" s="14">
        <v>2015</v>
      </c>
      <c r="F225" s="14"/>
      <c r="G225" s="13" t="s">
        <v>1</v>
      </c>
      <c r="H225" s="14"/>
      <c r="I225" s="14"/>
      <c r="J225" s="14"/>
      <c r="K225" s="14"/>
      <c r="L225" s="22" t="s">
        <v>1</v>
      </c>
    </row>
    <row r="226" spans="1:12" x14ac:dyDescent="0.2">
      <c r="A226" s="25" t="s">
        <v>26</v>
      </c>
      <c r="B226" s="11" t="s">
        <v>121</v>
      </c>
      <c r="C226" s="11" t="s">
        <v>197</v>
      </c>
      <c r="D226" s="11" t="s">
        <v>221</v>
      </c>
      <c r="E226" s="12">
        <v>2011</v>
      </c>
      <c r="F226" s="12"/>
      <c r="G226" s="11" t="s">
        <v>1</v>
      </c>
      <c r="H226" s="12"/>
      <c r="I226" s="12"/>
      <c r="J226" s="12"/>
      <c r="K226" s="12"/>
      <c r="L226" s="21" t="s">
        <v>1</v>
      </c>
    </row>
    <row r="227" spans="1:12" x14ac:dyDescent="0.2">
      <c r="A227" s="27" t="s">
        <v>26</v>
      </c>
      <c r="B227" s="13" t="s">
        <v>121</v>
      </c>
      <c r="C227" s="13" t="s">
        <v>197</v>
      </c>
      <c r="D227" s="13" t="s">
        <v>222</v>
      </c>
      <c r="E227" s="14">
        <v>2009</v>
      </c>
      <c r="F227" s="14"/>
      <c r="G227" s="13" t="s">
        <v>1</v>
      </c>
      <c r="H227" s="14"/>
      <c r="I227" s="14"/>
      <c r="J227" s="14"/>
      <c r="K227" s="14"/>
      <c r="L227" s="22" t="s">
        <v>1</v>
      </c>
    </row>
    <row r="228" spans="1:12" x14ac:dyDescent="0.2">
      <c r="A228" s="25" t="s">
        <v>27</v>
      </c>
      <c r="B228" s="11" t="s">
        <v>122</v>
      </c>
      <c r="C228" s="11" t="s">
        <v>195</v>
      </c>
      <c r="D228" s="11" t="s">
        <v>218</v>
      </c>
      <c r="E228" s="12">
        <v>2007</v>
      </c>
      <c r="F228" s="12"/>
      <c r="G228" s="11" t="s">
        <v>1</v>
      </c>
      <c r="H228" s="12"/>
      <c r="I228" s="12"/>
      <c r="J228" s="12"/>
      <c r="K228" s="12"/>
      <c r="L228" s="21" t="s">
        <v>1</v>
      </c>
    </row>
    <row r="229" spans="1:12" x14ac:dyDescent="0.2">
      <c r="A229" s="27" t="s">
        <v>27</v>
      </c>
      <c r="B229" s="13" t="s">
        <v>122</v>
      </c>
      <c r="C229" s="13" t="s">
        <v>195</v>
      </c>
      <c r="D229" s="13" t="s">
        <v>218</v>
      </c>
      <c r="E229" s="14">
        <v>2003</v>
      </c>
      <c r="F229" s="14"/>
      <c r="G229" s="13" t="s">
        <v>1</v>
      </c>
      <c r="H229" s="14"/>
      <c r="I229" s="14"/>
      <c r="J229" s="14"/>
      <c r="K229" s="14"/>
      <c r="L229" s="22" t="s">
        <v>1</v>
      </c>
    </row>
    <row r="230" spans="1:12" x14ac:dyDescent="0.2">
      <c r="A230" s="25" t="s">
        <v>27</v>
      </c>
      <c r="B230" s="11" t="s">
        <v>122</v>
      </c>
      <c r="C230" s="11" t="s">
        <v>195</v>
      </c>
      <c r="D230" s="11" t="s">
        <v>218</v>
      </c>
      <c r="E230" s="12">
        <v>2011</v>
      </c>
      <c r="F230" s="12"/>
      <c r="G230" s="11" t="s">
        <v>1</v>
      </c>
      <c r="H230" s="12"/>
      <c r="I230" s="12"/>
      <c r="J230" s="12"/>
      <c r="K230" s="12"/>
      <c r="L230" s="21" t="s">
        <v>1</v>
      </c>
    </row>
    <row r="231" spans="1:12" x14ac:dyDescent="0.2">
      <c r="A231" s="27" t="s">
        <v>27</v>
      </c>
      <c r="B231" s="13" t="s">
        <v>122</v>
      </c>
      <c r="C231" s="13" t="s">
        <v>195</v>
      </c>
      <c r="D231" s="13" t="s">
        <v>198</v>
      </c>
      <c r="E231" s="14">
        <v>2006</v>
      </c>
      <c r="F231" s="14">
        <v>0.76919999999999999</v>
      </c>
      <c r="G231" s="13" t="s">
        <v>1</v>
      </c>
      <c r="H231" s="14"/>
      <c r="I231" s="14"/>
      <c r="J231" s="14"/>
      <c r="K231" s="14"/>
      <c r="L231" s="22" t="s">
        <v>1</v>
      </c>
    </row>
    <row r="232" spans="1:12" x14ac:dyDescent="0.2">
      <c r="A232" s="25" t="s">
        <v>27</v>
      </c>
      <c r="B232" s="11" t="s">
        <v>122</v>
      </c>
      <c r="C232" s="11" t="s">
        <v>195</v>
      </c>
      <c r="D232" s="11" t="s">
        <v>198</v>
      </c>
      <c r="E232" s="12">
        <v>2011</v>
      </c>
      <c r="F232" s="12">
        <v>0.84599999999999997</v>
      </c>
      <c r="G232" s="11" t="s">
        <v>1</v>
      </c>
      <c r="H232" s="12"/>
      <c r="I232" s="12"/>
      <c r="J232" s="12"/>
      <c r="K232" s="12"/>
      <c r="L232" s="21" t="s">
        <v>1</v>
      </c>
    </row>
    <row r="233" spans="1:12" x14ac:dyDescent="0.2">
      <c r="A233" s="27" t="s">
        <v>27</v>
      </c>
      <c r="B233" s="13" t="s">
        <v>122</v>
      </c>
      <c r="C233" s="13" t="s">
        <v>195</v>
      </c>
      <c r="D233" s="13" t="s">
        <v>196</v>
      </c>
      <c r="E233" s="14">
        <v>2014</v>
      </c>
      <c r="F233" s="14">
        <v>0.83650000000000002</v>
      </c>
      <c r="G233" s="13" t="s">
        <v>1</v>
      </c>
      <c r="H233" s="14"/>
      <c r="I233" s="14"/>
      <c r="J233" s="14"/>
      <c r="K233" s="14"/>
      <c r="L233" s="22" t="s">
        <v>1</v>
      </c>
    </row>
    <row r="234" spans="1:12" x14ac:dyDescent="0.2">
      <c r="A234" s="25" t="s">
        <v>27</v>
      </c>
      <c r="B234" s="11" t="s">
        <v>122</v>
      </c>
      <c r="C234" s="11" t="s">
        <v>195</v>
      </c>
      <c r="D234" s="11" t="s">
        <v>196</v>
      </c>
      <c r="E234" s="12">
        <v>2003</v>
      </c>
      <c r="F234" s="12">
        <v>0.73050000000000004</v>
      </c>
      <c r="G234" s="11" t="s">
        <v>1</v>
      </c>
      <c r="H234" s="12"/>
      <c r="I234" s="12"/>
      <c r="J234" s="12"/>
      <c r="K234" s="12"/>
      <c r="L234" s="21" t="s">
        <v>1</v>
      </c>
    </row>
    <row r="235" spans="1:12" x14ac:dyDescent="0.2">
      <c r="A235" s="27" t="s">
        <v>27</v>
      </c>
      <c r="B235" s="13" t="s">
        <v>122</v>
      </c>
      <c r="C235" s="13" t="s">
        <v>195</v>
      </c>
      <c r="D235" s="13" t="s">
        <v>196</v>
      </c>
      <c r="E235" s="14">
        <v>2008</v>
      </c>
      <c r="F235" s="14">
        <v>0.76990000000000003</v>
      </c>
      <c r="G235" s="13" t="s">
        <v>1</v>
      </c>
      <c r="H235" s="14"/>
      <c r="I235" s="14"/>
      <c r="J235" s="14"/>
      <c r="K235" s="14"/>
      <c r="L235" s="22" t="s">
        <v>1</v>
      </c>
    </row>
    <row r="236" spans="1:12" x14ac:dyDescent="0.2">
      <c r="A236" s="25" t="s">
        <v>27</v>
      </c>
      <c r="B236" s="11" t="s">
        <v>122</v>
      </c>
      <c r="C236" s="11" t="s">
        <v>197</v>
      </c>
      <c r="D236" s="11" t="s">
        <v>198</v>
      </c>
      <c r="E236" s="12">
        <v>2011</v>
      </c>
      <c r="F236" s="12"/>
      <c r="G236" s="11" t="s">
        <v>1</v>
      </c>
      <c r="H236" s="12"/>
      <c r="I236" s="12"/>
      <c r="J236" s="12"/>
      <c r="K236" s="12"/>
      <c r="L236" s="21" t="s">
        <v>1</v>
      </c>
    </row>
    <row r="237" spans="1:12" x14ac:dyDescent="0.2">
      <c r="A237" s="27" t="s">
        <v>27</v>
      </c>
      <c r="B237" s="13" t="s">
        <v>122</v>
      </c>
      <c r="C237" s="13" t="s">
        <v>197</v>
      </c>
      <c r="D237" s="13" t="s">
        <v>198</v>
      </c>
      <c r="E237" s="14">
        <v>2006</v>
      </c>
      <c r="F237" s="14"/>
      <c r="G237" s="13" t="s">
        <v>1</v>
      </c>
      <c r="H237" s="14"/>
      <c r="I237" s="14"/>
      <c r="J237" s="14"/>
      <c r="K237" s="14"/>
      <c r="L237" s="22" t="s">
        <v>1</v>
      </c>
    </row>
    <row r="238" spans="1:12" x14ac:dyDescent="0.2">
      <c r="A238" s="25" t="s">
        <v>27</v>
      </c>
      <c r="B238" s="11" t="s">
        <v>122</v>
      </c>
      <c r="C238" s="11" t="s">
        <v>197</v>
      </c>
      <c r="D238" s="11" t="s">
        <v>218</v>
      </c>
      <c r="E238" s="12">
        <v>2003</v>
      </c>
      <c r="F238" s="12"/>
      <c r="G238" s="11" t="s">
        <v>1</v>
      </c>
      <c r="H238" s="12"/>
      <c r="I238" s="12"/>
      <c r="J238" s="12"/>
      <c r="K238" s="12"/>
      <c r="L238" s="21" t="s">
        <v>1</v>
      </c>
    </row>
    <row r="239" spans="1:12" x14ac:dyDescent="0.2">
      <c r="A239" s="27" t="s">
        <v>27</v>
      </c>
      <c r="B239" s="13" t="s">
        <v>122</v>
      </c>
      <c r="C239" s="13" t="s">
        <v>197</v>
      </c>
      <c r="D239" s="13" t="s">
        <v>218</v>
      </c>
      <c r="E239" s="14">
        <v>2007</v>
      </c>
      <c r="F239" s="14"/>
      <c r="G239" s="13" t="s">
        <v>1</v>
      </c>
      <c r="H239" s="14"/>
      <c r="I239" s="14"/>
      <c r="J239" s="14"/>
      <c r="K239" s="14"/>
      <c r="L239" s="22" t="s">
        <v>1</v>
      </c>
    </row>
    <row r="240" spans="1:12" x14ac:dyDescent="0.2">
      <c r="A240" s="25" t="s">
        <v>27</v>
      </c>
      <c r="B240" s="11" t="s">
        <v>122</v>
      </c>
      <c r="C240" s="11" t="s">
        <v>197</v>
      </c>
      <c r="D240" s="11" t="s">
        <v>218</v>
      </c>
      <c r="E240" s="12">
        <v>2011</v>
      </c>
      <c r="F240" s="12"/>
      <c r="G240" s="11" t="s">
        <v>1</v>
      </c>
      <c r="H240" s="12"/>
      <c r="I240" s="12"/>
      <c r="J240" s="12"/>
      <c r="K240" s="12"/>
      <c r="L240" s="21" t="s">
        <v>1</v>
      </c>
    </row>
    <row r="241" spans="1:12" x14ac:dyDescent="0.2">
      <c r="A241" s="27" t="s">
        <v>27</v>
      </c>
      <c r="B241" s="13" t="s">
        <v>122</v>
      </c>
      <c r="C241" s="13" t="s">
        <v>197</v>
      </c>
      <c r="D241" s="13" t="s">
        <v>196</v>
      </c>
      <c r="E241" s="14">
        <v>2003</v>
      </c>
      <c r="F241" s="14">
        <v>0.84770000000000001</v>
      </c>
      <c r="G241" s="13" t="s">
        <v>1</v>
      </c>
      <c r="H241" s="14"/>
      <c r="I241" s="14"/>
      <c r="J241" s="14"/>
      <c r="K241" s="14"/>
      <c r="L241" s="22" t="s">
        <v>1</v>
      </c>
    </row>
    <row r="242" spans="1:12" x14ac:dyDescent="0.2">
      <c r="A242" s="25" t="s">
        <v>27</v>
      </c>
      <c r="B242" s="11" t="s">
        <v>122</v>
      </c>
      <c r="C242" s="11" t="s">
        <v>197</v>
      </c>
      <c r="D242" s="11" t="s">
        <v>196</v>
      </c>
      <c r="E242" s="12">
        <v>2014</v>
      </c>
      <c r="F242" s="12">
        <v>0.91169999999999995</v>
      </c>
      <c r="G242" s="11" t="s">
        <v>1</v>
      </c>
      <c r="H242" s="12"/>
      <c r="I242" s="12"/>
      <c r="J242" s="12"/>
      <c r="K242" s="12"/>
      <c r="L242" s="21" t="s">
        <v>1</v>
      </c>
    </row>
    <row r="243" spans="1:12" x14ac:dyDescent="0.2">
      <c r="A243" s="27" t="s">
        <v>27</v>
      </c>
      <c r="B243" s="13" t="s">
        <v>122</v>
      </c>
      <c r="C243" s="13" t="s">
        <v>197</v>
      </c>
      <c r="D243" s="13" t="s">
        <v>196</v>
      </c>
      <c r="E243" s="14">
        <v>2008</v>
      </c>
      <c r="F243" s="14">
        <v>0.86739999999999995</v>
      </c>
      <c r="G243" s="13" t="s">
        <v>1</v>
      </c>
      <c r="H243" s="14"/>
      <c r="I243" s="14"/>
      <c r="J243" s="14"/>
      <c r="K243" s="14"/>
      <c r="L243" s="22" t="s">
        <v>1</v>
      </c>
    </row>
    <row r="244" spans="1:12" x14ac:dyDescent="0.2">
      <c r="A244" s="25" t="s">
        <v>28</v>
      </c>
      <c r="B244" s="11" t="s">
        <v>123</v>
      </c>
      <c r="C244" s="11" t="s">
        <v>195</v>
      </c>
      <c r="D244" s="11" t="s">
        <v>200</v>
      </c>
      <c r="E244" s="12">
        <v>2011</v>
      </c>
      <c r="F244" s="12"/>
      <c r="G244" s="11" t="s">
        <v>1</v>
      </c>
      <c r="H244" s="12"/>
      <c r="I244" s="12"/>
      <c r="J244" s="12"/>
      <c r="K244" s="12"/>
      <c r="L244" s="21" t="s">
        <v>1</v>
      </c>
    </row>
    <row r="245" spans="1:12" x14ac:dyDescent="0.2">
      <c r="A245" s="27" t="s">
        <v>28</v>
      </c>
      <c r="B245" s="13" t="s">
        <v>123</v>
      </c>
      <c r="C245" s="13" t="s">
        <v>195</v>
      </c>
      <c r="D245" s="13" t="s">
        <v>200</v>
      </c>
      <c r="E245" s="14">
        <v>2000</v>
      </c>
      <c r="F245" s="14"/>
      <c r="G245" s="13" t="s">
        <v>1</v>
      </c>
      <c r="H245" s="14"/>
      <c r="I245" s="14"/>
      <c r="J245" s="14"/>
      <c r="K245" s="14"/>
      <c r="L245" s="22" t="s">
        <v>1</v>
      </c>
    </row>
    <row r="246" spans="1:12" x14ac:dyDescent="0.2">
      <c r="A246" s="25" t="s">
        <v>28</v>
      </c>
      <c r="B246" s="11" t="s">
        <v>123</v>
      </c>
      <c r="C246" s="11" t="s">
        <v>195</v>
      </c>
      <c r="D246" s="11" t="s">
        <v>220</v>
      </c>
      <c r="E246" s="12">
        <v>2013</v>
      </c>
      <c r="F246" s="12"/>
      <c r="G246" s="11" t="s">
        <v>1</v>
      </c>
      <c r="H246" s="12"/>
      <c r="I246" s="12"/>
      <c r="J246" s="12"/>
      <c r="K246" s="12"/>
      <c r="L246" s="21" t="s">
        <v>1</v>
      </c>
    </row>
    <row r="247" spans="1:12" x14ac:dyDescent="0.2">
      <c r="A247" s="27" t="s">
        <v>28</v>
      </c>
      <c r="B247" s="13" t="s">
        <v>123</v>
      </c>
      <c r="C247" s="13" t="s">
        <v>195</v>
      </c>
      <c r="D247" s="13" t="s">
        <v>220</v>
      </c>
      <c r="E247" s="14">
        <v>2006</v>
      </c>
      <c r="F247" s="14"/>
      <c r="G247" s="13" t="s">
        <v>1</v>
      </c>
      <c r="H247" s="14"/>
      <c r="I247" s="14"/>
      <c r="J247" s="14"/>
      <c r="K247" s="14"/>
      <c r="L247" s="22" t="s">
        <v>1</v>
      </c>
    </row>
    <row r="248" spans="1:12" x14ac:dyDescent="0.2">
      <c r="A248" s="25" t="s">
        <v>28</v>
      </c>
      <c r="B248" s="11" t="s">
        <v>123</v>
      </c>
      <c r="C248" s="11" t="s">
        <v>195</v>
      </c>
      <c r="D248" s="11" t="s">
        <v>220</v>
      </c>
      <c r="E248" s="12">
        <v>2013</v>
      </c>
      <c r="F248" s="12"/>
      <c r="G248" s="11" t="s">
        <v>1</v>
      </c>
      <c r="H248" s="12"/>
      <c r="I248" s="12"/>
      <c r="J248" s="12"/>
      <c r="K248" s="12"/>
      <c r="L248" s="21" t="s">
        <v>1</v>
      </c>
    </row>
    <row r="249" spans="1:12" x14ac:dyDescent="0.2">
      <c r="A249" s="27" t="s">
        <v>28</v>
      </c>
      <c r="B249" s="13" t="s">
        <v>123</v>
      </c>
      <c r="C249" s="13" t="s">
        <v>195</v>
      </c>
      <c r="D249" s="13" t="s">
        <v>220</v>
      </c>
      <c r="E249" s="14">
        <v>2006</v>
      </c>
      <c r="F249" s="14"/>
      <c r="G249" s="13" t="s">
        <v>1</v>
      </c>
      <c r="H249" s="14"/>
      <c r="I249" s="14"/>
      <c r="J249" s="14"/>
      <c r="K249" s="14"/>
      <c r="L249" s="22" t="s">
        <v>1</v>
      </c>
    </row>
    <row r="250" spans="1:12" x14ac:dyDescent="0.2">
      <c r="A250" s="25" t="s">
        <v>28</v>
      </c>
      <c r="B250" s="11" t="s">
        <v>123</v>
      </c>
      <c r="C250" s="11" t="s">
        <v>195</v>
      </c>
      <c r="D250" s="11" t="s">
        <v>196</v>
      </c>
      <c r="E250" s="12">
        <v>2015</v>
      </c>
      <c r="F250" s="12">
        <v>0.89839999999999998</v>
      </c>
      <c r="G250" s="11" t="s">
        <v>1</v>
      </c>
      <c r="H250" s="12"/>
      <c r="I250" s="12"/>
      <c r="J250" s="12"/>
      <c r="K250" s="12"/>
      <c r="L250" s="21" t="s">
        <v>1</v>
      </c>
    </row>
    <row r="251" spans="1:12" x14ac:dyDescent="0.2">
      <c r="A251" s="27" t="s">
        <v>28</v>
      </c>
      <c r="B251" s="13" t="s">
        <v>123</v>
      </c>
      <c r="C251" s="13" t="s">
        <v>197</v>
      </c>
      <c r="D251" s="13" t="s">
        <v>200</v>
      </c>
      <c r="E251" s="14">
        <v>2011</v>
      </c>
      <c r="F251" s="14"/>
      <c r="G251" s="13" t="s">
        <v>1</v>
      </c>
      <c r="H251" s="14"/>
      <c r="I251" s="14"/>
      <c r="J251" s="14"/>
      <c r="K251" s="14"/>
      <c r="L251" s="22" t="s">
        <v>1</v>
      </c>
    </row>
    <row r="252" spans="1:12" x14ac:dyDescent="0.2">
      <c r="A252" s="25" t="s">
        <v>28</v>
      </c>
      <c r="B252" s="11" t="s">
        <v>123</v>
      </c>
      <c r="C252" s="11" t="s">
        <v>197</v>
      </c>
      <c r="D252" s="11" t="s">
        <v>220</v>
      </c>
      <c r="E252" s="12">
        <v>2006</v>
      </c>
      <c r="F252" s="12"/>
      <c r="G252" s="11" t="s">
        <v>1</v>
      </c>
      <c r="H252" s="12"/>
      <c r="I252" s="12"/>
      <c r="J252" s="12"/>
      <c r="K252" s="12"/>
      <c r="L252" s="21" t="s">
        <v>1</v>
      </c>
    </row>
    <row r="253" spans="1:12" x14ac:dyDescent="0.2">
      <c r="A253" s="27" t="s">
        <v>28</v>
      </c>
      <c r="B253" s="13" t="s">
        <v>123</v>
      </c>
      <c r="C253" s="13" t="s">
        <v>197</v>
      </c>
      <c r="D253" s="13" t="s">
        <v>200</v>
      </c>
      <c r="E253" s="14">
        <v>2000</v>
      </c>
      <c r="F253" s="14"/>
      <c r="G253" s="13" t="s">
        <v>1</v>
      </c>
      <c r="H253" s="14"/>
      <c r="I253" s="14"/>
      <c r="J253" s="14"/>
      <c r="K253" s="14"/>
      <c r="L253" s="22" t="s">
        <v>1</v>
      </c>
    </row>
    <row r="254" spans="1:12" x14ac:dyDescent="0.2">
      <c r="A254" s="25" t="s">
        <v>28</v>
      </c>
      <c r="B254" s="11" t="s">
        <v>123</v>
      </c>
      <c r="C254" s="11" t="s">
        <v>197</v>
      </c>
      <c r="D254" s="11" t="s">
        <v>220</v>
      </c>
      <c r="E254" s="12">
        <v>2013</v>
      </c>
      <c r="F254" s="12"/>
      <c r="G254" s="11" t="s">
        <v>1</v>
      </c>
      <c r="H254" s="12"/>
      <c r="I254" s="12"/>
      <c r="J254" s="12"/>
      <c r="K254" s="12"/>
      <c r="L254" s="21" t="s">
        <v>1</v>
      </c>
    </row>
    <row r="255" spans="1:12" x14ac:dyDescent="0.2">
      <c r="A255" s="27" t="s">
        <v>28</v>
      </c>
      <c r="B255" s="13" t="s">
        <v>123</v>
      </c>
      <c r="C255" s="13" t="s">
        <v>197</v>
      </c>
      <c r="D255" s="13" t="s">
        <v>220</v>
      </c>
      <c r="E255" s="14">
        <v>2013</v>
      </c>
      <c r="F255" s="14"/>
      <c r="G255" s="13" t="s">
        <v>1</v>
      </c>
      <c r="H255" s="14"/>
      <c r="I255" s="14"/>
      <c r="J255" s="14"/>
      <c r="K255" s="14"/>
      <c r="L255" s="22" t="s">
        <v>1</v>
      </c>
    </row>
    <row r="256" spans="1:12" x14ac:dyDescent="0.2">
      <c r="A256" s="25" t="s">
        <v>28</v>
      </c>
      <c r="B256" s="11" t="s">
        <v>123</v>
      </c>
      <c r="C256" s="11" t="s">
        <v>197</v>
      </c>
      <c r="D256" s="11" t="s">
        <v>220</v>
      </c>
      <c r="E256" s="12">
        <v>2006</v>
      </c>
      <c r="F256" s="12"/>
      <c r="G256" s="11" t="s">
        <v>1</v>
      </c>
      <c r="H256" s="12"/>
      <c r="I256" s="12"/>
      <c r="J256" s="12"/>
      <c r="K256" s="12"/>
      <c r="L256" s="21" t="s">
        <v>1</v>
      </c>
    </row>
    <row r="257" spans="1:12" x14ac:dyDescent="0.2">
      <c r="A257" s="27" t="s">
        <v>28</v>
      </c>
      <c r="B257" s="13" t="s">
        <v>123</v>
      </c>
      <c r="C257" s="13" t="s">
        <v>197</v>
      </c>
      <c r="D257" s="13" t="s">
        <v>196</v>
      </c>
      <c r="E257" s="14">
        <v>2015</v>
      </c>
      <c r="F257" s="14">
        <v>0.94389999999999996</v>
      </c>
      <c r="G257" s="13" t="s">
        <v>1</v>
      </c>
      <c r="H257" s="14"/>
      <c r="I257" s="14"/>
      <c r="J257" s="14"/>
      <c r="K257" s="14"/>
      <c r="L257" s="22" t="s">
        <v>1</v>
      </c>
    </row>
    <row r="258" spans="1:12" x14ac:dyDescent="0.2">
      <c r="A258" s="25" t="s">
        <v>29</v>
      </c>
      <c r="B258" s="11" t="s">
        <v>124</v>
      </c>
      <c r="C258" s="11" t="s">
        <v>195</v>
      </c>
      <c r="D258" s="11" t="s">
        <v>196</v>
      </c>
      <c r="E258" s="12">
        <v>2012</v>
      </c>
      <c r="F258" s="12">
        <v>0.37240000000000001</v>
      </c>
      <c r="G258" s="11" t="s">
        <v>1</v>
      </c>
      <c r="H258" s="12"/>
      <c r="I258" s="12"/>
      <c r="J258" s="12"/>
      <c r="K258" s="12"/>
      <c r="L258" s="21" t="s">
        <v>1</v>
      </c>
    </row>
    <row r="259" spans="1:12" x14ac:dyDescent="0.2">
      <c r="A259" s="27" t="s">
        <v>29</v>
      </c>
      <c r="B259" s="13" t="s">
        <v>124</v>
      </c>
      <c r="C259" s="13" t="s">
        <v>195</v>
      </c>
      <c r="D259" s="13" t="s">
        <v>196</v>
      </c>
      <c r="E259" s="14">
        <v>2005</v>
      </c>
      <c r="F259" s="14">
        <v>0.2412</v>
      </c>
      <c r="G259" s="13" t="s">
        <v>1</v>
      </c>
      <c r="H259" s="14"/>
      <c r="I259" s="14"/>
      <c r="J259" s="14"/>
      <c r="K259" s="14"/>
      <c r="L259" s="22" t="s">
        <v>1</v>
      </c>
    </row>
    <row r="260" spans="1:12" x14ac:dyDescent="0.2">
      <c r="A260" s="25" t="s">
        <v>29</v>
      </c>
      <c r="B260" s="11" t="s">
        <v>124</v>
      </c>
      <c r="C260" s="11" t="s">
        <v>197</v>
      </c>
      <c r="D260" s="11" t="s">
        <v>196</v>
      </c>
      <c r="E260" s="12">
        <v>2012</v>
      </c>
      <c r="F260" s="12">
        <v>0.71689999999999998</v>
      </c>
      <c r="G260" s="11" t="s">
        <v>1</v>
      </c>
      <c r="H260" s="12"/>
      <c r="I260" s="12"/>
      <c r="J260" s="12"/>
      <c r="K260" s="12"/>
      <c r="L260" s="21" t="s">
        <v>1</v>
      </c>
    </row>
    <row r="261" spans="1:12" x14ac:dyDescent="0.2">
      <c r="A261" s="27" t="s">
        <v>29</v>
      </c>
      <c r="B261" s="13" t="s">
        <v>124</v>
      </c>
      <c r="C261" s="13" t="s">
        <v>197</v>
      </c>
      <c r="D261" s="13" t="s">
        <v>196</v>
      </c>
      <c r="E261" s="14">
        <v>2005</v>
      </c>
      <c r="F261" s="14">
        <v>0.64190000000000003</v>
      </c>
      <c r="G261" s="13" t="s">
        <v>1</v>
      </c>
      <c r="H261" s="14"/>
      <c r="I261" s="14"/>
      <c r="J261" s="14"/>
      <c r="K261" s="14"/>
      <c r="L261" s="22" t="s">
        <v>1</v>
      </c>
    </row>
    <row r="262" spans="1:12" x14ac:dyDescent="0.2">
      <c r="A262" s="25" t="s">
        <v>30</v>
      </c>
      <c r="B262" s="11" t="s">
        <v>125</v>
      </c>
      <c r="C262" s="11" t="s">
        <v>195</v>
      </c>
      <c r="D262" s="11" t="s">
        <v>198</v>
      </c>
      <c r="E262" s="12">
        <v>2000</v>
      </c>
      <c r="F262" s="12"/>
      <c r="G262" s="11" t="s">
        <v>1</v>
      </c>
      <c r="H262" s="12"/>
      <c r="I262" s="12"/>
      <c r="J262" s="12"/>
      <c r="K262" s="12"/>
      <c r="L262" s="21" t="s">
        <v>1</v>
      </c>
    </row>
    <row r="263" spans="1:12" x14ac:dyDescent="0.2">
      <c r="A263" s="27" t="s">
        <v>30</v>
      </c>
      <c r="B263" s="13" t="s">
        <v>125</v>
      </c>
      <c r="C263" s="13" t="s">
        <v>195</v>
      </c>
      <c r="D263" s="13" t="s">
        <v>198</v>
      </c>
      <c r="E263" s="14">
        <v>2014</v>
      </c>
      <c r="F263" s="14">
        <v>1</v>
      </c>
      <c r="G263" s="13" t="s">
        <v>1</v>
      </c>
      <c r="H263" s="14"/>
      <c r="I263" s="14"/>
      <c r="J263" s="14"/>
      <c r="K263" s="14"/>
      <c r="L263" s="22" t="s">
        <v>1</v>
      </c>
    </row>
    <row r="264" spans="1:12" x14ac:dyDescent="0.2">
      <c r="A264" s="25" t="s">
        <v>30</v>
      </c>
      <c r="B264" s="11" t="s">
        <v>125</v>
      </c>
      <c r="C264" s="11" t="s">
        <v>195</v>
      </c>
      <c r="D264" s="11" t="s">
        <v>198</v>
      </c>
      <c r="E264" s="12">
        <v>2006</v>
      </c>
      <c r="F264" s="12">
        <v>0.35780000000000001</v>
      </c>
      <c r="G264" s="11" t="s">
        <v>1</v>
      </c>
      <c r="H264" s="12"/>
      <c r="I264" s="12"/>
      <c r="J264" s="12"/>
      <c r="K264" s="12"/>
      <c r="L264" s="21" t="s">
        <v>1</v>
      </c>
    </row>
    <row r="265" spans="1:12" x14ac:dyDescent="0.2">
      <c r="A265" s="27" t="s">
        <v>30</v>
      </c>
      <c r="B265" s="13" t="s">
        <v>125</v>
      </c>
      <c r="C265" s="13" t="s">
        <v>197</v>
      </c>
      <c r="D265" s="13" t="s">
        <v>198</v>
      </c>
      <c r="E265" s="14">
        <v>2000</v>
      </c>
      <c r="F265" s="14"/>
      <c r="G265" s="13" t="s">
        <v>1</v>
      </c>
      <c r="H265" s="14"/>
      <c r="I265" s="14"/>
      <c r="J265" s="14"/>
      <c r="K265" s="14"/>
      <c r="L265" s="22" t="s">
        <v>1</v>
      </c>
    </row>
    <row r="266" spans="1:12" x14ac:dyDescent="0.2">
      <c r="A266" s="25" t="s">
        <v>30</v>
      </c>
      <c r="B266" s="11" t="s">
        <v>125</v>
      </c>
      <c r="C266" s="11" t="s">
        <v>197</v>
      </c>
      <c r="D266" s="11" t="s">
        <v>198</v>
      </c>
      <c r="E266" s="12">
        <v>2006</v>
      </c>
      <c r="F266" s="12"/>
      <c r="G266" s="11" t="s">
        <v>1</v>
      </c>
      <c r="H266" s="12"/>
      <c r="I266" s="12"/>
      <c r="J266" s="12"/>
      <c r="K266" s="12"/>
      <c r="L266" s="21" t="s">
        <v>1</v>
      </c>
    </row>
    <row r="267" spans="1:12" x14ac:dyDescent="0.2">
      <c r="A267" s="27" t="s">
        <v>30</v>
      </c>
      <c r="B267" s="13" t="s">
        <v>125</v>
      </c>
      <c r="C267" s="13" t="s">
        <v>197</v>
      </c>
      <c r="D267" s="13" t="s">
        <v>198</v>
      </c>
      <c r="E267" s="14">
        <v>2014</v>
      </c>
      <c r="F267" s="14"/>
      <c r="G267" s="13" t="s">
        <v>1</v>
      </c>
      <c r="H267" s="14"/>
      <c r="I267" s="14"/>
      <c r="J267" s="14"/>
      <c r="K267" s="14"/>
      <c r="L267" s="22" t="s">
        <v>1</v>
      </c>
    </row>
    <row r="268" spans="1:12" x14ac:dyDescent="0.2">
      <c r="A268" s="25" t="s">
        <v>31</v>
      </c>
      <c r="B268" s="11" t="s">
        <v>126</v>
      </c>
      <c r="C268" s="11" t="s">
        <v>195</v>
      </c>
      <c r="D268" s="11" t="s">
        <v>198</v>
      </c>
      <c r="E268" s="12">
        <v>2000</v>
      </c>
      <c r="F268" s="12"/>
      <c r="G268" s="11" t="s">
        <v>1</v>
      </c>
      <c r="H268" s="12"/>
      <c r="I268" s="12"/>
      <c r="J268" s="12"/>
      <c r="K268" s="12"/>
      <c r="L268" s="21" t="s">
        <v>1</v>
      </c>
    </row>
    <row r="269" spans="1:12" x14ac:dyDescent="0.2">
      <c r="A269" s="27" t="s">
        <v>31</v>
      </c>
      <c r="B269" s="13" t="s">
        <v>126</v>
      </c>
      <c r="C269" s="13" t="s">
        <v>195</v>
      </c>
      <c r="D269" s="13" t="s">
        <v>198</v>
      </c>
      <c r="E269" s="14">
        <v>2014</v>
      </c>
      <c r="F269" s="14">
        <v>1</v>
      </c>
      <c r="G269" s="13" t="s">
        <v>1</v>
      </c>
      <c r="H269" s="14"/>
      <c r="I269" s="14"/>
      <c r="J269" s="14"/>
      <c r="K269" s="14"/>
      <c r="L269" s="22" t="s">
        <v>1</v>
      </c>
    </row>
    <row r="270" spans="1:12" x14ac:dyDescent="0.2">
      <c r="A270" s="25" t="s">
        <v>31</v>
      </c>
      <c r="B270" s="11" t="s">
        <v>126</v>
      </c>
      <c r="C270" s="11" t="s">
        <v>195</v>
      </c>
      <c r="D270" s="11" t="s">
        <v>198</v>
      </c>
      <c r="E270" s="12">
        <v>2006</v>
      </c>
      <c r="F270" s="12">
        <v>1</v>
      </c>
      <c r="G270" s="11" t="s">
        <v>1</v>
      </c>
      <c r="H270" s="12"/>
      <c r="I270" s="12"/>
      <c r="J270" s="12"/>
      <c r="K270" s="12"/>
      <c r="L270" s="21" t="s">
        <v>1</v>
      </c>
    </row>
    <row r="271" spans="1:12" x14ac:dyDescent="0.2">
      <c r="A271" s="27" t="s">
        <v>31</v>
      </c>
      <c r="B271" s="13" t="s">
        <v>126</v>
      </c>
      <c r="C271" s="13" t="s">
        <v>195</v>
      </c>
      <c r="D271" s="13" t="s">
        <v>196</v>
      </c>
      <c r="E271" s="14">
        <v>2009</v>
      </c>
      <c r="F271" s="14">
        <v>0.95909999999999995</v>
      </c>
      <c r="G271" s="13" t="s">
        <v>1</v>
      </c>
      <c r="H271" s="14"/>
      <c r="I271" s="14"/>
      <c r="J271" s="14"/>
      <c r="K271" s="14"/>
      <c r="L271" s="22" t="s">
        <v>1</v>
      </c>
    </row>
    <row r="272" spans="1:12" x14ac:dyDescent="0.2">
      <c r="A272" s="25" t="s">
        <v>31</v>
      </c>
      <c r="B272" s="11" t="s">
        <v>126</v>
      </c>
      <c r="C272" s="11" t="s">
        <v>197</v>
      </c>
      <c r="D272" s="11" t="s">
        <v>198</v>
      </c>
      <c r="E272" s="12">
        <v>2006</v>
      </c>
      <c r="F272" s="12"/>
      <c r="G272" s="11" t="s">
        <v>1</v>
      </c>
      <c r="H272" s="12"/>
      <c r="I272" s="12"/>
      <c r="J272" s="12"/>
      <c r="K272" s="12"/>
      <c r="L272" s="21" t="s">
        <v>1</v>
      </c>
    </row>
    <row r="273" spans="1:12" x14ac:dyDescent="0.2">
      <c r="A273" s="27" t="s">
        <v>31</v>
      </c>
      <c r="B273" s="13" t="s">
        <v>126</v>
      </c>
      <c r="C273" s="13" t="s">
        <v>197</v>
      </c>
      <c r="D273" s="13" t="s">
        <v>198</v>
      </c>
      <c r="E273" s="14">
        <v>2014</v>
      </c>
      <c r="F273" s="14"/>
      <c r="G273" s="13" t="s">
        <v>1</v>
      </c>
      <c r="H273" s="14"/>
      <c r="I273" s="14"/>
      <c r="J273" s="14"/>
      <c r="K273" s="14"/>
      <c r="L273" s="22" t="s">
        <v>1</v>
      </c>
    </row>
    <row r="274" spans="1:12" x14ac:dyDescent="0.2">
      <c r="A274" s="25" t="s">
        <v>31</v>
      </c>
      <c r="B274" s="11" t="s">
        <v>126</v>
      </c>
      <c r="C274" s="11" t="s">
        <v>197</v>
      </c>
      <c r="D274" s="11" t="s">
        <v>198</v>
      </c>
      <c r="E274" s="12">
        <v>2000</v>
      </c>
      <c r="F274" s="12"/>
      <c r="G274" s="11" t="s">
        <v>1</v>
      </c>
      <c r="H274" s="12"/>
      <c r="I274" s="12"/>
      <c r="J274" s="12"/>
      <c r="K274" s="12"/>
      <c r="L274" s="21" t="s">
        <v>1</v>
      </c>
    </row>
    <row r="275" spans="1:12" x14ac:dyDescent="0.2">
      <c r="A275" s="27" t="s">
        <v>31</v>
      </c>
      <c r="B275" s="13" t="s">
        <v>126</v>
      </c>
      <c r="C275" s="13" t="s">
        <v>197</v>
      </c>
      <c r="D275" s="13" t="s">
        <v>196</v>
      </c>
      <c r="E275" s="14">
        <v>2009</v>
      </c>
      <c r="F275" s="14">
        <v>0.95709999999999995</v>
      </c>
      <c r="G275" s="13" t="s">
        <v>1</v>
      </c>
      <c r="H275" s="14"/>
      <c r="I275" s="14"/>
      <c r="J275" s="14"/>
      <c r="K275" s="14"/>
      <c r="L275" s="22" t="s">
        <v>1</v>
      </c>
    </row>
    <row r="276" spans="1:12" x14ac:dyDescent="0.2">
      <c r="A276" s="25" t="s">
        <v>32</v>
      </c>
      <c r="B276" s="11" t="s">
        <v>127</v>
      </c>
      <c r="C276" s="11" t="s">
        <v>195</v>
      </c>
      <c r="D276" s="11" t="s">
        <v>196</v>
      </c>
      <c r="E276" s="12">
        <v>2000</v>
      </c>
      <c r="F276" s="12"/>
      <c r="G276" s="11" t="s">
        <v>1</v>
      </c>
      <c r="H276" s="12"/>
      <c r="I276" s="12"/>
      <c r="J276" s="12"/>
      <c r="K276" s="12"/>
      <c r="L276" s="21" t="s">
        <v>1</v>
      </c>
    </row>
    <row r="277" spans="1:12" x14ac:dyDescent="0.2">
      <c r="A277" s="27" t="s">
        <v>32</v>
      </c>
      <c r="B277" s="13" t="s">
        <v>127</v>
      </c>
      <c r="C277" s="13" t="s">
        <v>195</v>
      </c>
      <c r="D277" s="13" t="s">
        <v>196</v>
      </c>
      <c r="E277" s="14">
        <v>2006</v>
      </c>
      <c r="F277" s="14">
        <v>0.78149999999999997</v>
      </c>
      <c r="G277" s="13" t="s">
        <v>1</v>
      </c>
      <c r="H277" s="14"/>
      <c r="I277" s="14"/>
      <c r="J277" s="14"/>
      <c r="K277" s="14"/>
      <c r="L277" s="22" t="s">
        <v>1</v>
      </c>
    </row>
    <row r="278" spans="1:12" x14ac:dyDescent="0.2">
      <c r="A278" s="25" t="s">
        <v>32</v>
      </c>
      <c r="B278" s="11" t="s">
        <v>127</v>
      </c>
      <c r="C278" s="11" t="s">
        <v>195</v>
      </c>
      <c r="D278" s="11" t="s">
        <v>196</v>
      </c>
      <c r="E278" s="12">
        <v>2012</v>
      </c>
      <c r="F278" s="12">
        <v>0.84299999999999997</v>
      </c>
      <c r="G278" s="11" t="s">
        <v>1</v>
      </c>
      <c r="H278" s="12"/>
      <c r="I278" s="12"/>
      <c r="J278" s="12"/>
      <c r="K278" s="12"/>
      <c r="L278" s="21" t="s">
        <v>1</v>
      </c>
    </row>
    <row r="279" spans="1:12" x14ac:dyDescent="0.2">
      <c r="A279" s="27" t="s">
        <v>32</v>
      </c>
      <c r="B279" s="13" t="s">
        <v>127</v>
      </c>
      <c r="C279" s="13" t="s">
        <v>197</v>
      </c>
      <c r="D279" s="13" t="s">
        <v>196</v>
      </c>
      <c r="E279" s="14">
        <v>2000</v>
      </c>
      <c r="F279" s="14"/>
      <c r="G279" s="13" t="s">
        <v>1</v>
      </c>
      <c r="H279" s="14"/>
      <c r="I279" s="14"/>
      <c r="J279" s="14"/>
      <c r="K279" s="14"/>
      <c r="L279" s="22" t="s">
        <v>1</v>
      </c>
    </row>
    <row r="280" spans="1:12" x14ac:dyDescent="0.2">
      <c r="A280" s="25" t="s">
        <v>32</v>
      </c>
      <c r="B280" s="11" t="s">
        <v>127</v>
      </c>
      <c r="C280" s="11" t="s">
        <v>197</v>
      </c>
      <c r="D280" s="11" t="s">
        <v>196</v>
      </c>
      <c r="E280" s="12">
        <v>2012</v>
      </c>
      <c r="F280" s="12">
        <v>0.86550000000000005</v>
      </c>
      <c r="G280" s="11" t="s">
        <v>1</v>
      </c>
      <c r="H280" s="12"/>
      <c r="I280" s="12"/>
      <c r="J280" s="12"/>
      <c r="K280" s="12"/>
      <c r="L280" s="21" t="s">
        <v>1</v>
      </c>
    </row>
    <row r="281" spans="1:12" x14ac:dyDescent="0.2">
      <c r="A281" s="27" t="s">
        <v>32</v>
      </c>
      <c r="B281" s="13" t="s">
        <v>127</v>
      </c>
      <c r="C281" s="13" t="s">
        <v>197</v>
      </c>
      <c r="D281" s="13" t="s">
        <v>196</v>
      </c>
      <c r="E281" s="14">
        <v>2006</v>
      </c>
      <c r="F281" s="14">
        <v>0.83140000000000003</v>
      </c>
      <c r="G281" s="13" t="s">
        <v>1</v>
      </c>
      <c r="H281" s="14"/>
      <c r="I281" s="14"/>
      <c r="J281" s="14"/>
      <c r="K281" s="14"/>
      <c r="L281" s="22" t="s">
        <v>1</v>
      </c>
    </row>
    <row r="282" spans="1:12" x14ac:dyDescent="0.2">
      <c r="A282" s="25" t="s">
        <v>33</v>
      </c>
      <c r="B282" s="11" t="s">
        <v>128</v>
      </c>
      <c r="C282" s="11" t="s">
        <v>195</v>
      </c>
      <c r="D282" s="11" t="s">
        <v>196</v>
      </c>
      <c r="E282" s="12">
        <v>2012</v>
      </c>
      <c r="F282" s="12"/>
      <c r="G282" s="11" t="s">
        <v>1</v>
      </c>
      <c r="H282" s="12"/>
      <c r="I282" s="12"/>
      <c r="J282" s="12"/>
      <c r="K282" s="12"/>
      <c r="L282" s="21" t="s">
        <v>1</v>
      </c>
    </row>
    <row r="283" spans="1:12" x14ac:dyDescent="0.2">
      <c r="A283" s="27" t="s">
        <v>33</v>
      </c>
      <c r="B283" s="13" t="s">
        <v>128</v>
      </c>
      <c r="C283" s="13" t="s">
        <v>195</v>
      </c>
      <c r="D283" s="13" t="s">
        <v>196</v>
      </c>
      <c r="E283" s="14">
        <v>2006</v>
      </c>
      <c r="F283" s="14"/>
      <c r="G283" s="13" t="s">
        <v>1</v>
      </c>
      <c r="H283" s="14"/>
      <c r="I283" s="14"/>
      <c r="J283" s="14"/>
      <c r="K283" s="14"/>
      <c r="L283" s="22" t="s">
        <v>1</v>
      </c>
    </row>
    <row r="284" spans="1:12" x14ac:dyDescent="0.2">
      <c r="A284" s="25" t="s">
        <v>33</v>
      </c>
      <c r="B284" s="11" t="s">
        <v>128</v>
      </c>
      <c r="C284" s="11" t="s">
        <v>195</v>
      </c>
      <c r="D284" s="11" t="s">
        <v>220</v>
      </c>
      <c r="E284" s="12">
        <v>2013</v>
      </c>
      <c r="F284" s="12"/>
      <c r="G284" s="11" t="s">
        <v>1</v>
      </c>
      <c r="H284" s="12"/>
      <c r="I284" s="12"/>
      <c r="J284" s="12"/>
      <c r="K284" s="12"/>
      <c r="L284" s="21" t="s">
        <v>1</v>
      </c>
    </row>
    <row r="285" spans="1:12" x14ac:dyDescent="0.2">
      <c r="A285" s="27" t="s">
        <v>33</v>
      </c>
      <c r="B285" s="13" t="s">
        <v>128</v>
      </c>
      <c r="C285" s="13" t="s">
        <v>195</v>
      </c>
      <c r="D285" s="13" t="s">
        <v>221</v>
      </c>
      <c r="E285" s="14">
        <v>2011</v>
      </c>
      <c r="F285" s="14"/>
      <c r="G285" s="13" t="s">
        <v>1</v>
      </c>
      <c r="H285" s="14"/>
      <c r="I285" s="14"/>
      <c r="J285" s="14"/>
      <c r="K285" s="14"/>
      <c r="L285" s="22" t="s">
        <v>1</v>
      </c>
    </row>
    <row r="286" spans="1:12" x14ac:dyDescent="0.2">
      <c r="A286" s="25" t="s">
        <v>33</v>
      </c>
      <c r="B286" s="11" t="s">
        <v>128</v>
      </c>
      <c r="C286" s="11" t="s">
        <v>195</v>
      </c>
      <c r="D286" s="11" t="s">
        <v>220</v>
      </c>
      <c r="E286" s="12">
        <v>2013</v>
      </c>
      <c r="F286" s="12"/>
      <c r="G286" s="11" t="s">
        <v>1</v>
      </c>
      <c r="H286" s="12"/>
      <c r="I286" s="12"/>
      <c r="J286" s="12"/>
      <c r="K286" s="12"/>
      <c r="L286" s="21" t="s">
        <v>1</v>
      </c>
    </row>
    <row r="287" spans="1:12" x14ac:dyDescent="0.2">
      <c r="A287" s="27" t="s">
        <v>33</v>
      </c>
      <c r="B287" s="13" t="s">
        <v>128</v>
      </c>
      <c r="C287" s="13" t="s">
        <v>197</v>
      </c>
      <c r="D287" s="13" t="s">
        <v>196</v>
      </c>
      <c r="E287" s="14">
        <v>2012</v>
      </c>
      <c r="F287" s="14"/>
      <c r="G287" s="13" t="s">
        <v>1</v>
      </c>
      <c r="H287" s="14"/>
      <c r="I287" s="14"/>
      <c r="J287" s="14"/>
      <c r="K287" s="14"/>
      <c r="L287" s="22" t="s">
        <v>1</v>
      </c>
    </row>
    <row r="288" spans="1:12" x14ac:dyDescent="0.2">
      <c r="A288" s="25" t="s">
        <v>33</v>
      </c>
      <c r="B288" s="11" t="s">
        <v>128</v>
      </c>
      <c r="C288" s="11" t="s">
        <v>197</v>
      </c>
      <c r="D288" s="11" t="s">
        <v>196</v>
      </c>
      <c r="E288" s="12">
        <v>2006</v>
      </c>
      <c r="F288" s="12"/>
      <c r="G288" s="11" t="s">
        <v>1</v>
      </c>
      <c r="H288" s="12"/>
      <c r="I288" s="12"/>
      <c r="J288" s="12"/>
      <c r="K288" s="12"/>
      <c r="L288" s="21" t="s">
        <v>1</v>
      </c>
    </row>
    <row r="289" spans="1:12" x14ac:dyDescent="0.2">
      <c r="A289" s="27" t="s">
        <v>33</v>
      </c>
      <c r="B289" s="13" t="s">
        <v>128</v>
      </c>
      <c r="C289" s="13" t="s">
        <v>197</v>
      </c>
      <c r="D289" s="13" t="s">
        <v>221</v>
      </c>
      <c r="E289" s="14">
        <v>2011</v>
      </c>
      <c r="F289" s="14"/>
      <c r="G289" s="13" t="s">
        <v>1</v>
      </c>
      <c r="H289" s="14"/>
      <c r="I289" s="14"/>
      <c r="J289" s="14"/>
      <c r="K289" s="14"/>
      <c r="L289" s="22" t="s">
        <v>1</v>
      </c>
    </row>
    <row r="290" spans="1:12" x14ac:dyDescent="0.2">
      <c r="A290" s="25" t="s">
        <v>33</v>
      </c>
      <c r="B290" s="11" t="s">
        <v>128</v>
      </c>
      <c r="C290" s="11" t="s">
        <v>197</v>
      </c>
      <c r="D290" s="11" t="s">
        <v>220</v>
      </c>
      <c r="E290" s="12">
        <v>2013</v>
      </c>
      <c r="F290" s="12"/>
      <c r="G290" s="11" t="s">
        <v>1</v>
      </c>
      <c r="H290" s="12"/>
      <c r="I290" s="12"/>
      <c r="J290" s="12"/>
      <c r="K290" s="12"/>
      <c r="L290" s="21" t="s">
        <v>1</v>
      </c>
    </row>
    <row r="291" spans="1:12" x14ac:dyDescent="0.2">
      <c r="A291" s="27" t="s">
        <v>33</v>
      </c>
      <c r="B291" s="13" t="s">
        <v>128</v>
      </c>
      <c r="C291" s="13" t="s">
        <v>197</v>
      </c>
      <c r="D291" s="13" t="s">
        <v>220</v>
      </c>
      <c r="E291" s="14">
        <v>2013</v>
      </c>
      <c r="F291" s="14"/>
      <c r="G291" s="13" t="s">
        <v>1</v>
      </c>
      <c r="H291" s="14"/>
      <c r="I291" s="14"/>
      <c r="J291" s="14"/>
      <c r="K291" s="14"/>
      <c r="L291" s="22" t="s">
        <v>1</v>
      </c>
    </row>
    <row r="292" spans="1:12" x14ac:dyDescent="0.2">
      <c r="A292" s="25" t="s">
        <v>34</v>
      </c>
      <c r="B292" s="11" t="s">
        <v>129</v>
      </c>
      <c r="C292" s="11" t="s">
        <v>195</v>
      </c>
      <c r="D292" s="11" t="s">
        <v>196</v>
      </c>
      <c r="E292" s="12">
        <v>2006</v>
      </c>
      <c r="F292" s="12"/>
      <c r="G292" s="11" t="s">
        <v>1</v>
      </c>
      <c r="H292" s="12"/>
      <c r="I292" s="12"/>
      <c r="J292" s="12"/>
      <c r="K292" s="12"/>
      <c r="L292" s="21" t="s">
        <v>1</v>
      </c>
    </row>
    <row r="293" spans="1:12" x14ac:dyDescent="0.2">
      <c r="A293" s="27" t="s">
        <v>34</v>
      </c>
      <c r="B293" s="13" t="s">
        <v>129</v>
      </c>
      <c r="C293" s="13" t="s">
        <v>195</v>
      </c>
      <c r="D293" s="13" t="s">
        <v>196</v>
      </c>
      <c r="E293" s="14">
        <v>2015</v>
      </c>
      <c r="F293" s="14"/>
      <c r="G293" s="13" t="s">
        <v>1</v>
      </c>
      <c r="H293" s="14"/>
      <c r="I293" s="14"/>
      <c r="J293" s="14"/>
      <c r="K293" s="14"/>
      <c r="L293" s="22" t="s">
        <v>1</v>
      </c>
    </row>
    <row r="294" spans="1:12" x14ac:dyDescent="0.2">
      <c r="A294" s="25" t="s">
        <v>34</v>
      </c>
      <c r="B294" s="11" t="s">
        <v>129</v>
      </c>
      <c r="C294" s="11" t="s">
        <v>195</v>
      </c>
      <c r="D294" s="11" t="s">
        <v>223</v>
      </c>
      <c r="E294" s="12">
        <v>2012</v>
      </c>
      <c r="F294" s="12"/>
      <c r="G294" s="11" t="s">
        <v>1</v>
      </c>
      <c r="H294" s="12"/>
      <c r="I294" s="12"/>
      <c r="J294" s="12"/>
      <c r="K294" s="12"/>
      <c r="L294" s="21" t="s">
        <v>1</v>
      </c>
    </row>
    <row r="295" spans="1:12" x14ac:dyDescent="0.2">
      <c r="A295" s="27" t="s">
        <v>34</v>
      </c>
      <c r="B295" s="13" t="s">
        <v>129</v>
      </c>
      <c r="C295" s="13" t="s">
        <v>195</v>
      </c>
      <c r="D295" s="13" t="s">
        <v>223</v>
      </c>
      <c r="E295" s="14">
        <v>2012</v>
      </c>
      <c r="F295" s="14"/>
      <c r="G295" s="13" t="s">
        <v>1</v>
      </c>
      <c r="H295" s="14"/>
      <c r="I295" s="14"/>
      <c r="J295" s="14"/>
      <c r="K295" s="14"/>
      <c r="L295" s="22" t="s">
        <v>1</v>
      </c>
    </row>
    <row r="296" spans="1:12" x14ac:dyDescent="0.2">
      <c r="A296" s="25" t="s">
        <v>34</v>
      </c>
      <c r="B296" s="11" t="s">
        <v>129</v>
      </c>
      <c r="C296" s="11" t="s">
        <v>195</v>
      </c>
      <c r="D296" s="11" t="s">
        <v>223</v>
      </c>
      <c r="E296" s="12">
        <v>2011</v>
      </c>
      <c r="F296" s="12"/>
      <c r="G296" s="11" t="s">
        <v>1</v>
      </c>
      <c r="H296" s="12"/>
      <c r="I296" s="12"/>
      <c r="J296" s="12"/>
      <c r="K296" s="12"/>
      <c r="L296" s="21" t="s">
        <v>1</v>
      </c>
    </row>
    <row r="297" spans="1:12" x14ac:dyDescent="0.2">
      <c r="A297" s="27" t="s">
        <v>34</v>
      </c>
      <c r="B297" s="13" t="s">
        <v>129</v>
      </c>
      <c r="C297" s="13" t="s">
        <v>195</v>
      </c>
      <c r="D297" s="13" t="s">
        <v>223</v>
      </c>
      <c r="E297" s="14">
        <v>2011</v>
      </c>
      <c r="F297" s="14"/>
      <c r="G297" s="13" t="s">
        <v>1</v>
      </c>
      <c r="H297" s="14"/>
      <c r="I297" s="14"/>
      <c r="J297" s="14"/>
      <c r="K297" s="14"/>
      <c r="L297" s="22" t="s">
        <v>1</v>
      </c>
    </row>
    <row r="298" spans="1:12" x14ac:dyDescent="0.2">
      <c r="A298" s="25" t="s">
        <v>34</v>
      </c>
      <c r="B298" s="11" t="s">
        <v>129</v>
      </c>
      <c r="C298" s="11" t="s">
        <v>195</v>
      </c>
      <c r="D298" s="11" t="s">
        <v>201</v>
      </c>
      <c r="E298" s="12">
        <v>2005</v>
      </c>
      <c r="F298" s="12"/>
      <c r="G298" s="11" t="s">
        <v>1</v>
      </c>
      <c r="H298" s="12"/>
      <c r="I298" s="12"/>
      <c r="J298" s="12"/>
      <c r="K298" s="12"/>
      <c r="L298" s="21" t="s">
        <v>1</v>
      </c>
    </row>
    <row r="299" spans="1:12" x14ac:dyDescent="0.2">
      <c r="A299" s="27" t="s">
        <v>34</v>
      </c>
      <c r="B299" s="13" t="s">
        <v>129</v>
      </c>
      <c r="C299" s="13" t="s">
        <v>195</v>
      </c>
      <c r="D299" s="13" t="s">
        <v>201</v>
      </c>
      <c r="E299" s="14">
        <v>2011</v>
      </c>
      <c r="F299" s="14"/>
      <c r="G299" s="13" t="s">
        <v>1</v>
      </c>
      <c r="H299" s="14"/>
      <c r="I299" s="14"/>
      <c r="J299" s="14"/>
      <c r="K299" s="14"/>
      <c r="L299" s="22" t="s">
        <v>1</v>
      </c>
    </row>
    <row r="300" spans="1:12" x14ac:dyDescent="0.2">
      <c r="A300" s="25" t="s">
        <v>34</v>
      </c>
      <c r="B300" s="11" t="s">
        <v>129</v>
      </c>
      <c r="C300" s="11" t="s">
        <v>195</v>
      </c>
      <c r="D300" s="11" t="s">
        <v>223</v>
      </c>
      <c r="E300" s="12">
        <v>2009</v>
      </c>
      <c r="F300" s="12"/>
      <c r="G300" s="11" t="s">
        <v>1</v>
      </c>
      <c r="H300" s="12"/>
      <c r="I300" s="12"/>
      <c r="J300" s="12"/>
      <c r="K300" s="12"/>
      <c r="L300" s="21" t="s">
        <v>1</v>
      </c>
    </row>
    <row r="301" spans="1:12" x14ac:dyDescent="0.2">
      <c r="A301" s="27" t="s">
        <v>34</v>
      </c>
      <c r="B301" s="13" t="s">
        <v>129</v>
      </c>
      <c r="C301" s="13" t="s">
        <v>195</v>
      </c>
      <c r="D301" s="13" t="s">
        <v>223</v>
      </c>
      <c r="E301" s="14">
        <v>2008</v>
      </c>
      <c r="F301" s="14"/>
      <c r="G301" s="13" t="s">
        <v>1</v>
      </c>
      <c r="H301" s="14"/>
      <c r="I301" s="14"/>
      <c r="J301" s="14"/>
      <c r="K301" s="14"/>
      <c r="L301" s="22" t="s">
        <v>1</v>
      </c>
    </row>
    <row r="302" spans="1:12" x14ac:dyDescent="0.2">
      <c r="A302" s="25" t="s">
        <v>34</v>
      </c>
      <c r="B302" s="11" t="s">
        <v>129</v>
      </c>
      <c r="C302" s="11" t="s">
        <v>195</v>
      </c>
      <c r="D302" s="11" t="s">
        <v>223</v>
      </c>
      <c r="E302" s="12">
        <v>2008</v>
      </c>
      <c r="F302" s="12"/>
      <c r="G302" s="11" t="s">
        <v>1</v>
      </c>
      <c r="H302" s="12"/>
      <c r="I302" s="12"/>
      <c r="J302" s="12"/>
      <c r="K302" s="12"/>
      <c r="L302" s="21" t="s">
        <v>1</v>
      </c>
    </row>
    <row r="303" spans="1:12" x14ac:dyDescent="0.2">
      <c r="A303" s="27" t="s">
        <v>34</v>
      </c>
      <c r="B303" s="13" t="s">
        <v>129</v>
      </c>
      <c r="C303" s="13" t="s">
        <v>195</v>
      </c>
      <c r="D303" s="13" t="s">
        <v>223</v>
      </c>
      <c r="E303" s="14">
        <v>2010</v>
      </c>
      <c r="F303" s="14"/>
      <c r="G303" s="13" t="s">
        <v>1</v>
      </c>
      <c r="H303" s="14"/>
      <c r="I303" s="14"/>
      <c r="J303" s="14"/>
      <c r="K303" s="14"/>
      <c r="L303" s="22" t="s">
        <v>1</v>
      </c>
    </row>
    <row r="304" spans="1:12" x14ac:dyDescent="0.2">
      <c r="A304" s="25" t="s">
        <v>34</v>
      </c>
      <c r="B304" s="11" t="s">
        <v>129</v>
      </c>
      <c r="C304" s="11" t="s">
        <v>195</v>
      </c>
      <c r="D304" s="11" t="s">
        <v>223</v>
      </c>
      <c r="E304" s="12">
        <v>2009</v>
      </c>
      <c r="F304" s="12"/>
      <c r="G304" s="11" t="s">
        <v>1</v>
      </c>
      <c r="H304" s="12"/>
      <c r="I304" s="12"/>
      <c r="J304" s="12"/>
      <c r="K304" s="12"/>
      <c r="L304" s="21" t="s">
        <v>1</v>
      </c>
    </row>
    <row r="305" spans="1:12" x14ac:dyDescent="0.2">
      <c r="A305" s="27" t="s">
        <v>34</v>
      </c>
      <c r="B305" s="13" t="s">
        <v>129</v>
      </c>
      <c r="C305" s="13" t="s">
        <v>195</v>
      </c>
      <c r="D305" s="13" t="s">
        <v>223</v>
      </c>
      <c r="E305" s="14">
        <v>2010</v>
      </c>
      <c r="F305" s="14"/>
      <c r="G305" s="13" t="s">
        <v>1</v>
      </c>
      <c r="H305" s="14"/>
      <c r="I305" s="14"/>
      <c r="J305" s="14"/>
      <c r="K305" s="14"/>
      <c r="L305" s="22" t="s">
        <v>1</v>
      </c>
    </row>
    <row r="306" spans="1:12" x14ac:dyDescent="0.2">
      <c r="A306" s="25" t="s">
        <v>34</v>
      </c>
      <c r="B306" s="11" t="s">
        <v>129</v>
      </c>
      <c r="C306" s="11" t="s">
        <v>197</v>
      </c>
      <c r="D306" s="11" t="s">
        <v>196</v>
      </c>
      <c r="E306" s="12">
        <v>2006</v>
      </c>
      <c r="F306" s="12"/>
      <c r="G306" s="11" t="s">
        <v>1</v>
      </c>
      <c r="H306" s="12"/>
      <c r="I306" s="12"/>
      <c r="J306" s="12"/>
      <c r="K306" s="12"/>
      <c r="L306" s="21" t="s">
        <v>1</v>
      </c>
    </row>
    <row r="307" spans="1:12" x14ac:dyDescent="0.2">
      <c r="A307" s="27" t="s">
        <v>34</v>
      </c>
      <c r="B307" s="13" t="s">
        <v>129</v>
      </c>
      <c r="C307" s="13" t="s">
        <v>197</v>
      </c>
      <c r="D307" s="13" t="s">
        <v>196</v>
      </c>
      <c r="E307" s="14">
        <v>2015</v>
      </c>
      <c r="F307" s="14"/>
      <c r="G307" s="13" t="s">
        <v>1</v>
      </c>
      <c r="H307" s="14"/>
      <c r="I307" s="14"/>
      <c r="J307" s="14"/>
      <c r="K307" s="14"/>
      <c r="L307" s="22" t="s">
        <v>1</v>
      </c>
    </row>
    <row r="308" spans="1:12" x14ac:dyDescent="0.2">
      <c r="A308" s="25" t="s">
        <v>34</v>
      </c>
      <c r="B308" s="11" t="s">
        <v>129</v>
      </c>
      <c r="C308" s="11" t="s">
        <v>197</v>
      </c>
      <c r="D308" s="11" t="s">
        <v>223</v>
      </c>
      <c r="E308" s="12">
        <v>2012</v>
      </c>
      <c r="F308" s="12"/>
      <c r="G308" s="11" t="s">
        <v>1</v>
      </c>
      <c r="H308" s="12"/>
      <c r="I308" s="12"/>
      <c r="J308" s="12"/>
      <c r="K308" s="12"/>
      <c r="L308" s="21" t="s">
        <v>1</v>
      </c>
    </row>
    <row r="309" spans="1:12" x14ac:dyDescent="0.2">
      <c r="A309" s="27" t="s">
        <v>34</v>
      </c>
      <c r="B309" s="13" t="s">
        <v>129</v>
      </c>
      <c r="C309" s="13" t="s">
        <v>197</v>
      </c>
      <c r="D309" s="13" t="s">
        <v>223</v>
      </c>
      <c r="E309" s="14">
        <v>2012</v>
      </c>
      <c r="F309" s="14"/>
      <c r="G309" s="13" t="s">
        <v>1</v>
      </c>
      <c r="H309" s="14"/>
      <c r="I309" s="14"/>
      <c r="J309" s="14"/>
      <c r="K309" s="14"/>
      <c r="L309" s="22" t="s">
        <v>1</v>
      </c>
    </row>
    <row r="310" spans="1:12" x14ac:dyDescent="0.2">
      <c r="A310" s="25" t="s">
        <v>34</v>
      </c>
      <c r="B310" s="11" t="s">
        <v>129</v>
      </c>
      <c r="C310" s="11" t="s">
        <v>197</v>
      </c>
      <c r="D310" s="11" t="s">
        <v>223</v>
      </c>
      <c r="E310" s="12">
        <v>2011</v>
      </c>
      <c r="F310" s="12"/>
      <c r="G310" s="11" t="s">
        <v>1</v>
      </c>
      <c r="H310" s="12"/>
      <c r="I310" s="12"/>
      <c r="J310" s="12"/>
      <c r="K310" s="12"/>
      <c r="L310" s="21" t="s">
        <v>1</v>
      </c>
    </row>
    <row r="311" spans="1:12" x14ac:dyDescent="0.2">
      <c r="A311" s="27" t="s">
        <v>34</v>
      </c>
      <c r="B311" s="13" t="s">
        <v>129</v>
      </c>
      <c r="C311" s="13" t="s">
        <v>197</v>
      </c>
      <c r="D311" s="13" t="s">
        <v>223</v>
      </c>
      <c r="E311" s="14">
        <v>2011</v>
      </c>
      <c r="F311" s="14"/>
      <c r="G311" s="13" t="s">
        <v>1</v>
      </c>
      <c r="H311" s="14"/>
      <c r="I311" s="14"/>
      <c r="J311" s="14"/>
      <c r="K311" s="14"/>
      <c r="L311" s="22" t="s">
        <v>1</v>
      </c>
    </row>
    <row r="312" spans="1:12" x14ac:dyDescent="0.2">
      <c r="A312" s="25" t="s">
        <v>34</v>
      </c>
      <c r="B312" s="11" t="s">
        <v>129</v>
      </c>
      <c r="C312" s="11" t="s">
        <v>197</v>
      </c>
      <c r="D312" s="11" t="s">
        <v>201</v>
      </c>
      <c r="E312" s="12">
        <v>2005</v>
      </c>
      <c r="F312" s="12"/>
      <c r="G312" s="11" t="s">
        <v>1</v>
      </c>
      <c r="H312" s="12"/>
      <c r="I312" s="12"/>
      <c r="J312" s="12"/>
      <c r="K312" s="12"/>
      <c r="L312" s="21" t="s">
        <v>1</v>
      </c>
    </row>
    <row r="313" spans="1:12" x14ac:dyDescent="0.2">
      <c r="A313" s="27" t="s">
        <v>34</v>
      </c>
      <c r="B313" s="13" t="s">
        <v>129</v>
      </c>
      <c r="C313" s="13" t="s">
        <v>197</v>
      </c>
      <c r="D313" s="13" t="s">
        <v>201</v>
      </c>
      <c r="E313" s="14">
        <v>2011</v>
      </c>
      <c r="F313" s="14"/>
      <c r="G313" s="13" t="s">
        <v>1</v>
      </c>
      <c r="H313" s="14"/>
      <c r="I313" s="14"/>
      <c r="J313" s="14"/>
      <c r="K313" s="14"/>
      <c r="L313" s="22" t="s">
        <v>1</v>
      </c>
    </row>
    <row r="314" spans="1:12" x14ac:dyDescent="0.2">
      <c r="A314" s="25" t="s">
        <v>34</v>
      </c>
      <c r="B314" s="11" t="s">
        <v>129</v>
      </c>
      <c r="C314" s="11" t="s">
        <v>197</v>
      </c>
      <c r="D314" s="11" t="s">
        <v>223</v>
      </c>
      <c r="E314" s="12">
        <v>2008</v>
      </c>
      <c r="F314" s="12"/>
      <c r="G314" s="11" t="s">
        <v>1</v>
      </c>
      <c r="H314" s="12"/>
      <c r="I314" s="12"/>
      <c r="J314" s="12"/>
      <c r="K314" s="12"/>
      <c r="L314" s="21" t="s">
        <v>1</v>
      </c>
    </row>
    <row r="315" spans="1:12" x14ac:dyDescent="0.2">
      <c r="A315" s="27" t="s">
        <v>34</v>
      </c>
      <c r="B315" s="13" t="s">
        <v>129</v>
      </c>
      <c r="C315" s="13" t="s">
        <v>197</v>
      </c>
      <c r="D315" s="13" t="s">
        <v>223</v>
      </c>
      <c r="E315" s="14">
        <v>2009</v>
      </c>
      <c r="F315" s="14"/>
      <c r="G315" s="13" t="s">
        <v>1</v>
      </c>
      <c r="H315" s="14"/>
      <c r="I315" s="14"/>
      <c r="J315" s="14"/>
      <c r="K315" s="14"/>
      <c r="L315" s="22" t="s">
        <v>1</v>
      </c>
    </row>
    <row r="316" spans="1:12" x14ac:dyDescent="0.2">
      <c r="A316" s="25" t="s">
        <v>34</v>
      </c>
      <c r="B316" s="11" t="s">
        <v>129</v>
      </c>
      <c r="C316" s="11" t="s">
        <v>197</v>
      </c>
      <c r="D316" s="11" t="s">
        <v>223</v>
      </c>
      <c r="E316" s="12">
        <v>2008</v>
      </c>
      <c r="F316" s="12"/>
      <c r="G316" s="11" t="s">
        <v>1</v>
      </c>
      <c r="H316" s="12"/>
      <c r="I316" s="12"/>
      <c r="J316" s="12"/>
      <c r="K316" s="12"/>
      <c r="L316" s="21" t="s">
        <v>1</v>
      </c>
    </row>
    <row r="317" spans="1:12" x14ac:dyDescent="0.2">
      <c r="A317" s="27" t="s">
        <v>34</v>
      </c>
      <c r="B317" s="13" t="s">
        <v>129</v>
      </c>
      <c r="C317" s="13" t="s">
        <v>197</v>
      </c>
      <c r="D317" s="13" t="s">
        <v>223</v>
      </c>
      <c r="E317" s="14">
        <v>2010</v>
      </c>
      <c r="F317" s="14"/>
      <c r="G317" s="13" t="s">
        <v>1</v>
      </c>
      <c r="H317" s="14"/>
      <c r="I317" s="14"/>
      <c r="J317" s="14"/>
      <c r="K317" s="14"/>
      <c r="L317" s="22" t="s">
        <v>1</v>
      </c>
    </row>
    <row r="318" spans="1:12" x14ac:dyDescent="0.2">
      <c r="A318" s="25" t="s">
        <v>34</v>
      </c>
      <c r="B318" s="11" t="s">
        <v>129</v>
      </c>
      <c r="C318" s="11" t="s">
        <v>197</v>
      </c>
      <c r="D318" s="11" t="s">
        <v>223</v>
      </c>
      <c r="E318" s="12">
        <v>2010</v>
      </c>
      <c r="F318" s="12"/>
      <c r="G318" s="11" t="s">
        <v>1</v>
      </c>
      <c r="H318" s="12"/>
      <c r="I318" s="12"/>
      <c r="J318" s="12"/>
      <c r="K318" s="12"/>
      <c r="L318" s="21" t="s">
        <v>1</v>
      </c>
    </row>
    <row r="319" spans="1:12" x14ac:dyDescent="0.2">
      <c r="A319" s="27" t="s">
        <v>34</v>
      </c>
      <c r="B319" s="13" t="s">
        <v>129</v>
      </c>
      <c r="C319" s="13" t="s">
        <v>197</v>
      </c>
      <c r="D319" s="13" t="s">
        <v>223</v>
      </c>
      <c r="E319" s="14">
        <v>2009</v>
      </c>
      <c r="F319" s="14"/>
      <c r="G319" s="13" t="s">
        <v>1</v>
      </c>
      <c r="H319" s="14"/>
      <c r="I319" s="14"/>
      <c r="J319" s="14"/>
      <c r="K319" s="14"/>
      <c r="L319" s="22" t="s">
        <v>1</v>
      </c>
    </row>
    <row r="320" spans="1:12" x14ac:dyDescent="0.2">
      <c r="A320" s="25" t="s">
        <v>35</v>
      </c>
      <c r="B320" s="11" t="s">
        <v>130</v>
      </c>
      <c r="C320" s="11" t="s">
        <v>195</v>
      </c>
      <c r="D320" s="11" t="s">
        <v>198</v>
      </c>
      <c r="E320" s="12">
        <v>2000</v>
      </c>
      <c r="F320" s="12"/>
      <c r="G320" s="11" t="s">
        <v>1</v>
      </c>
      <c r="H320" s="12"/>
      <c r="I320" s="12"/>
      <c r="J320" s="12"/>
      <c r="K320" s="12"/>
      <c r="L320" s="21" t="s">
        <v>1</v>
      </c>
    </row>
    <row r="321" spans="1:12" x14ac:dyDescent="0.2">
      <c r="A321" s="27" t="s">
        <v>35</v>
      </c>
      <c r="B321" s="13" t="s">
        <v>130</v>
      </c>
      <c r="C321" s="13" t="s">
        <v>195</v>
      </c>
      <c r="D321" s="13" t="s">
        <v>196</v>
      </c>
      <c r="E321" s="14">
        <v>2002</v>
      </c>
      <c r="F321" s="14"/>
      <c r="G321" s="13" t="s">
        <v>1</v>
      </c>
      <c r="H321" s="14"/>
      <c r="I321" s="14"/>
      <c r="J321" s="14"/>
      <c r="K321" s="14"/>
      <c r="L321" s="22" t="s">
        <v>1</v>
      </c>
    </row>
    <row r="322" spans="1:12" x14ac:dyDescent="0.2">
      <c r="A322" s="25" t="s">
        <v>35</v>
      </c>
      <c r="B322" s="11" t="s">
        <v>130</v>
      </c>
      <c r="C322" s="11" t="s">
        <v>195</v>
      </c>
      <c r="D322" s="11" t="s">
        <v>196</v>
      </c>
      <c r="E322" s="12">
        <v>2007</v>
      </c>
      <c r="F322" s="12"/>
      <c r="G322" s="11" t="s">
        <v>1</v>
      </c>
      <c r="H322" s="12"/>
      <c r="I322" s="12"/>
      <c r="J322" s="12"/>
      <c r="K322" s="12"/>
      <c r="L322" s="21" t="s">
        <v>1</v>
      </c>
    </row>
    <row r="323" spans="1:12" x14ac:dyDescent="0.2">
      <c r="A323" s="27" t="s">
        <v>35</v>
      </c>
      <c r="B323" s="13" t="s">
        <v>130</v>
      </c>
      <c r="C323" s="13" t="s">
        <v>195</v>
      </c>
      <c r="D323" s="13" t="s">
        <v>196</v>
      </c>
      <c r="E323" s="14">
        <v>2012</v>
      </c>
      <c r="F323" s="14"/>
      <c r="G323" s="13" t="s">
        <v>1</v>
      </c>
      <c r="H323" s="14"/>
      <c r="I323" s="14"/>
      <c r="J323" s="14"/>
      <c r="K323" s="14"/>
      <c r="L323" s="22" t="s">
        <v>1</v>
      </c>
    </row>
    <row r="324" spans="1:12" x14ac:dyDescent="0.2">
      <c r="A324" s="25" t="s">
        <v>35</v>
      </c>
      <c r="B324" s="11" t="s">
        <v>130</v>
      </c>
      <c r="C324" s="11" t="s">
        <v>195</v>
      </c>
      <c r="D324" s="11" t="s">
        <v>218</v>
      </c>
      <c r="E324" s="12">
        <v>2007</v>
      </c>
      <c r="F324" s="12"/>
      <c r="G324" s="11" t="s">
        <v>1</v>
      </c>
      <c r="H324" s="12"/>
      <c r="I324" s="12"/>
      <c r="J324" s="12"/>
      <c r="K324" s="12"/>
      <c r="L324" s="21" t="s">
        <v>1</v>
      </c>
    </row>
    <row r="325" spans="1:12" x14ac:dyDescent="0.2">
      <c r="A325" s="27" t="s">
        <v>35</v>
      </c>
      <c r="B325" s="13" t="s">
        <v>130</v>
      </c>
      <c r="C325" s="13" t="s">
        <v>195</v>
      </c>
      <c r="D325" s="13" t="s">
        <v>218</v>
      </c>
      <c r="E325" s="14">
        <v>1999</v>
      </c>
      <c r="F325" s="14"/>
      <c r="G325" s="13" t="s">
        <v>1</v>
      </c>
      <c r="H325" s="14"/>
      <c r="I325" s="14"/>
      <c r="J325" s="14"/>
      <c r="K325" s="14"/>
      <c r="L325" s="22" t="s">
        <v>1</v>
      </c>
    </row>
    <row r="326" spans="1:12" x14ac:dyDescent="0.2">
      <c r="A326" s="25" t="s">
        <v>35</v>
      </c>
      <c r="B326" s="11" t="s">
        <v>130</v>
      </c>
      <c r="C326" s="11" t="s">
        <v>195</v>
      </c>
      <c r="D326" s="11" t="s">
        <v>218</v>
      </c>
      <c r="E326" s="12">
        <v>2003</v>
      </c>
      <c r="F326" s="12"/>
      <c r="G326" s="11" t="s">
        <v>1</v>
      </c>
      <c r="H326" s="12"/>
      <c r="I326" s="12"/>
      <c r="J326" s="12"/>
      <c r="K326" s="12"/>
      <c r="L326" s="21" t="s">
        <v>1</v>
      </c>
    </row>
    <row r="327" spans="1:12" x14ac:dyDescent="0.2">
      <c r="A327" s="27" t="s">
        <v>35</v>
      </c>
      <c r="B327" s="13" t="s">
        <v>130</v>
      </c>
      <c r="C327" s="13" t="s">
        <v>195</v>
      </c>
      <c r="D327" s="13" t="s">
        <v>218</v>
      </c>
      <c r="E327" s="14">
        <v>2011</v>
      </c>
      <c r="F327" s="14"/>
      <c r="G327" s="13" t="s">
        <v>1</v>
      </c>
      <c r="H327" s="14"/>
      <c r="I327" s="14"/>
      <c r="J327" s="14"/>
      <c r="K327" s="14"/>
      <c r="L327" s="22" t="s">
        <v>1</v>
      </c>
    </row>
    <row r="328" spans="1:12" x14ac:dyDescent="0.2">
      <c r="A328" s="25" t="s">
        <v>35</v>
      </c>
      <c r="B328" s="11" t="s">
        <v>130</v>
      </c>
      <c r="C328" s="11" t="s">
        <v>195</v>
      </c>
      <c r="D328" s="11" t="s">
        <v>218</v>
      </c>
      <c r="E328" s="12">
        <v>2015</v>
      </c>
      <c r="F328" s="12"/>
      <c r="G328" s="11" t="s">
        <v>1</v>
      </c>
      <c r="H328" s="12"/>
      <c r="I328" s="12"/>
      <c r="J328" s="12"/>
      <c r="K328" s="12"/>
      <c r="L328" s="21" t="s">
        <v>1</v>
      </c>
    </row>
    <row r="329" spans="1:12" x14ac:dyDescent="0.2">
      <c r="A329" s="27" t="s">
        <v>35</v>
      </c>
      <c r="B329" s="13" t="s">
        <v>130</v>
      </c>
      <c r="C329" s="13" t="s">
        <v>195</v>
      </c>
      <c r="D329" s="13" t="s">
        <v>222</v>
      </c>
      <c r="E329" s="14">
        <v>2015</v>
      </c>
      <c r="F329" s="14"/>
      <c r="G329" s="13" t="s">
        <v>1</v>
      </c>
      <c r="H329" s="14"/>
      <c r="I329" s="14"/>
      <c r="J329" s="14"/>
      <c r="K329" s="14"/>
      <c r="L329" s="22" t="s">
        <v>1</v>
      </c>
    </row>
    <row r="330" spans="1:12" x14ac:dyDescent="0.2">
      <c r="A330" s="25" t="s">
        <v>35</v>
      </c>
      <c r="B330" s="11" t="s">
        <v>130</v>
      </c>
      <c r="C330" s="11" t="s">
        <v>195</v>
      </c>
      <c r="D330" s="11" t="s">
        <v>222</v>
      </c>
      <c r="E330" s="12">
        <v>2012</v>
      </c>
      <c r="F330" s="12"/>
      <c r="G330" s="11" t="s">
        <v>1</v>
      </c>
      <c r="H330" s="12"/>
      <c r="I330" s="12"/>
      <c r="J330" s="12"/>
      <c r="K330" s="12"/>
      <c r="L330" s="21" t="s">
        <v>1</v>
      </c>
    </row>
    <row r="331" spans="1:12" x14ac:dyDescent="0.2">
      <c r="A331" s="27" t="s">
        <v>35</v>
      </c>
      <c r="B331" s="13" t="s">
        <v>130</v>
      </c>
      <c r="C331" s="13" t="s">
        <v>195</v>
      </c>
      <c r="D331" s="13" t="s">
        <v>222</v>
      </c>
      <c r="E331" s="14">
        <v>2003</v>
      </c>
      <c r="F331" s="14"/>
      <c r="G331" s="13" t="s">
        <v>1</v>
      </c>
      <c r="H331" s="14"/>
      <c r="I331" s="14"/>
      <c r="J331" s="14"/>
      <c r="K331" s="14"/>
      <c r="L331" s="22" t="s">
        <v>1</v>
      </c>
    </row>
    <row r="332" spans="1:12" x14ac:dyDescent="0.2">
      <c r="A332" s="25" t="s">
        <v>35</v>
      </c>
      <c r="B332" s="11" t="s">
        <v>130</v>
      </c>
      <c r="C332" s="11" t="s">
        <v>195</v>
      </c>
      <c r="D332" s="11" t="s">
        <v>222</v>
      </c>
      <c r="E332" s="12">
        <v>2000</v>
      </c>
      <c r="F332" s="12"/>
      <c r="G332" s="11" t="s">
        <v>1</v>
      </c>
      <c r="H332" s="12"/>
      <c r="I332" s="12"/>
      <c r="J332" s="12"/>
      <c r="K332" s="12"/>
      <c r="L332" s="21" t="s">
        <v>1</v>
      </c>
    </row>
    <row r="333" spans="1:12" x14ac:dyDescent="0.2">
      <c r="A333" s="27" t="s">
        <v>35</v>
      </c>
      <c r="B333" s="13" t="s">
        <v>130</v>
      </c>
      <c r="C333" s="13" t="s">
        <v>195</v>
      </c>
      <c r="D333" s="13" t="s">
        <v>222</v>
      </c>
      <c r="E333" s="14">
        <v>2009</v>
      </c>
      <c r="F333" s="14"/>
      <c r="G333" s="13" t="s">
        <v>1</v>
      </c>
      <c r="H333" s="14"/>
      <c r="I333" s="14"/>
      <c r="J333" s="14"/>
      <c r="K333" s="14"/>
      <c r="L333" s="22" t="s">
        <v>1</v>
      </c>
    </row>
    <row r="334" spans="1:12" x14ac:dyDescent="0.2">
      <c r="A334" s="25" t="s">
        <v>35</v>
      </c>
      <c r="B334" s="11" t="s">
        <v>130</v>
      </c>
      <c r="C334" s="11" t="s">
        <v>195</v>
      </c>
      <c r="D334" s="11" t="s">
        <v>222</v>
      </c>
      <c r="E334" s="12">
        <v>2006</v>
      </c>
      <c r="F334" s="12"/>
      <c r="G334" s="11" t="s">
        <v>1</v>
      </c>
      <c r="H334" s="12"/>
      <c r="I334" s="12"/>
      <c r="J334" s="12"/>
      <c r="K334" s="12"/>
      <c r="L334" s="21" t="s">
        <v>1</v>
      </c>
    </row>
    <row r="335" spans="1:12" x14ac:dyDescent="0.2">
      <c r="A335" s="27" t="s">
        <v>35</v>
      </c>
      <c r="B335" s="13" t="s">
        <v>130</v>
      </c>
      <c r="C335" s="13" t="s">
        <v>195</v>
      </c>
      <c r="D335" s="13" t="s">
        <v>221</v>
      </c>
      <c r="E335" s="14">
        <v>2011</v>
      </c>
      <c r="F335" s="14"/>
      <c r="G335" s="13" t="s">
        <v>1</v>
      </c>
      <c r="H335" s="14"/>
      <c r="I335" s="14"/>
      <c r="J335" s="14"/>
      <c r="K335" s="14"/>
      <c r="L335" s="22" t="s">
        <v>1</v>
      </c>
    </row>
    <row r="336" spans="1:12" x14ac:dyDescent="0.2">
      <c r="A336" s="25" t="s">
        <v>35</v>
      </c>
      <c r="B336" s="11" t="s">
        <v>130</v>
      </c>
      <c r="C336" s="11" t="s">
        <v>195</v>
      </c>
      <c r="D336" s="11" t="s">
        <v>221</v>
      </c>
      <c r="E336" s="12">
        <v>2006</v>
      </c>
      <c r="F336" s="12"/>
      <c r="G336" s="11" t="s">
        <v>1</v>
      </c>
      <c r="H336" s="12"/>
      <c r="I336" s="12"/>
      <c r="J336" s="12"/>
      <c r="K336" s="12"/>
      <c r="L336" s="21" t="s">
        <v>1</v>
      </c>
    </row>
    <row r="337" spans="1:12" x14ac:dyDescent="0.2">
      <c r="A337" s="27" t="s">
        <v>35</v>
      </c>
      <c r="B337" s="13" t="s">
        <v>130</v>
      </c>
      <c r="C337" s="13" t="s">
        <v>197</v>
      </c>
      <c r="D337" s="13" t="s">
        <v>198</v>
      </c>
      <c r="E337" s="14">
        <v>2000</v>
      </c>
      <c r="F337" s="14"/>
      <c r="G337" s="13" t="s">
        <v>1</v>
      </c>
      <c r="H337" s="14"/>
      <c r="I337" s="14"/>
      <c r="J337" s="14"/>
      <c r="K337" s="14"/>
      <c r="L337" s="22" t="s">
        <v>1</v>
      </c>
    </row>
    <row r="338" spans="1:12" x14ac:dyDescent="0.2">
      <c r="A338" s="25" t="s">
        <v>35</v>
      </c>
      <c r="B338" s="11" t="s">
        <v>130</v>
      </c>
      <c r="C338" s="11" t="s">
        <v>197</v>
      </c>
      <c r="D338" s="11" t="s">
        <v>196</v>
      </c>
      <c r="E338" s="12">
        <v>2002</v>
      </c>
      <c r="F338" s="12"/>
      <c r="G338" s="11" t="s">
        <v>1</v>
      </c>
      <c r="H338" s="12"/>
      <c r="I338" s="12"/>
      <c r="J338" s="12"/>
      <c r="K338" s="12"/>
      <c r="L338" s="21" t="s">
        <v>1</v>
      </c>
    </row>
    <row r="339" spans="1:12" x14ac:dyDescent="0.2">
      <c r="A339" s="27" t="s">
        <v>35</v>
      </c>
      <c r="B339" s="13" t="s">
        <v>130</v>
      </c>
      <c r="C339" s="13" t="s">
        <v>197</v>
      </c>
      <c r="D339" s="13" t="s">
        <v>196</v>
      </c>
      <c r="E339" s="14">
        <v>2007</v>
      </c>
      <c r="F339" s="14"/>
      <c r="G339" s="13" t="s">
        <v>1</v>
      </c>
      <c r="H339" s="14"/>
      <c r="I339" s="14"/>
      <c r="J339" s="14"/>
      <c r="K339" s="14"/>
      <c r="L339" s="22" t="s">
        <v>1</v>
      </c>
    </row>
    <row r="340" spans="1:12" x14ac:dyDescent="0.2">
      <c r="A340" s="25" t="s">
        <v>35</v>
      </c>
      <c r="B340" s="11" t="s">
        <v>130</v>
      </c>
      <c r="C340" s="11" t="s">
        <v>197</v>
      </c>
      <c r="D340" s="11" t="s">
        <v>196</v>
      </c>
      <c r="E340" s="12">
        <v>2012</v>
      </c>
      <c r="F340" s="12"/>
      <c r="G340" s="11" t="s">
        <v>1</v>
      </c>
      <c r="H340" s="12"/>
      <c r="I340" s="12"/>
      <c r="J340" s="12"/>
      <c r="K340" s="12"/>
      <c r="L340" s="21" t="s">
        <v>1</v>
      </c>
    </row>
    <row r="341" spans="1:12" x14ac:dyDescent="0.2">
      <c r="A341" s="27" t="s">
        <v>35</v>
      </c>
      <c r="B341" s="13" t="s">
        <v>130</v>
      </c>
      <c r="C341" s="13" t="s">
        <v>197</v>
      </c>
      <c r="D341" s="13" t="s">
        <v>218</v>
      </c>
      <c r="E341" s="14">
        <v>2007</v>
      </c>
      <c r="F341" s="14"/>
      <c r="G341" s="13" t="s">
        <v>1</v>
      </c>
      <c r="H341" s="14"/>
      <c r="I341" s="14"/>
      <c r="J341" s="14"/>
      <c r="K341" s="14"/>
      <c r="L341" s="22" t="s">
        <v>1</v>
      </c>
    </row>
    <row r="342" spans="1:12" x14ac:dyDescent="0.2">
      <c r="A342" s="25" t="s">
        <v>35</v>
      </c>
      <c r="B342" s="11" t="s">
        <v>130</v>
      </c>
      <c r="C342" s="11" t="s">
        <v>197</v>
      </c>
      <c r="D342" s="11" t="s">
        <v>218</v>
      </c>
      <c r="E342" s="12">
        <v>2003</v>
      </c>
      <c r="F342" s="12"/>
      <c r="G342" s="11" t="s">
        <v>1</v>
      </c>
      <c r="H342" s="12"/>
      <c r="I342" s="12"/>
      <c r="J342" s="12"/>
      <c r="K342" s="12"/>
      <c r="L342" s="21" t="s">
        <v>1</v>
      </c>
    </row>
    <row r="343" spans="1:12" x14ac:dyDescent="0.2">
      <c r="A343" s="27" t="s">
        <v>35</v>
      </c>
      <c r="B343" s="13" t="s">
        <v>130</v>
      </c>
      <c r="C343" s="13" t="s">
        <v>197</v>
      </c>
      <c r="D343" s="13" t="s">
        <v>218</v>
      </c>
      <c r="E343" s="14">
        <v>1999</v>
      </c>
      <c r="F343" s="14"/>
      <c r="G343" s="13" t="s">
        <v>1</v>
      </c>
      <c r="H343" s="14"/>
      <c r="I343" s="14"/>
      <c r="J343" s="14"/>
      <c r="K343" s="14"/>
      <c r="L343" s="22" t="s">
        <v>1</v>
      </c>
    </row>
    <row r="344" spans="1:12" x14ac:dyDescent="0.2">
      <c r="A344" s="25" t="s">
        <v>35</v>
      </c>
      <c r="B344" s="11" t="s">
        <v>130</v>
      </c>
      <c r="C344" s="11" t="s">
        <v>197</v>
      </c>
      <c r="D344" s="11" t="s">
        <v>218</v>
      </c>
      <c r="E344" s="12">
        <v>2011</v>
      </c>
      <c r="F344" s="12"/>
      <c r="G344" s="11" t="s">
        <v>1</v>
      </c>
      <c r="H344" s="12"/>
      <c r="I344" s="12"/>
      <c r="J344" s="12"/>
      <c r="K344" s="12"/>
      <c r="L344" s="21" t="s">
        <v>1</v>
      </c>
    </row>
    <row r="345" spans="1:12" x14ac:dyDescent="0.2">
      <c r="A345" s="27" t="s">
        <v>35</v>
      </c>
      <c r="B345" s="13" t="s">
        <v>130</v>
      </c>
      <c r="C345" s="13" t="s">
        <v>197</v>
      </c>
      <c r="D345" s="13" t="s">
        <v>218</v>
      </c>
      <c r="E345" s="14">
        <v>2015</v>
      </c>
      <c r="F345" s="14"/>
      <c r="G345" s="13" t="s">
        <v>1</v>
      </c>
      <c r="H345" s="14"/>
      <c r="I345" s="14"/>
      <c r="J345" s="14"/>
      <c r="K345" s="14"/>
      <c r="L345" s="22" t="s">
        <v>1</v>
      </c>
    </row>
    <row r="346" spans="1:12" x14ac:dyDescent="0.2">
      <c r="A346" s="25" t="s">
        <v>35</v>
      </c>
      <c r="B346" s="11" t="s">
        <v>130</v>
      </c>
      <c r="C346" s="11" t="s">
        <v>197</v>
      </c>
      <c r="D346" s="11" t="s">
        <v>222</v>
      </c>
      <c r="E346" s="12">
        <v>2012</v>
      </c>
      <c r="F346" s="12"/>
      <c r="G346" s="11" t="s">
        <v>1</v>
      </c>
      <c r="H346" s="12"/>
      <c r="I346" s="12"/>
      <c r="J346" s="12"/>
      <c r="K346" s="12"/>
      <c r="L346" s="21" t="s">
        <v>1</v>
      </c>
    </row>
    <row r="347" spans="1:12" x14ac:dyDescent="0.2">
      <c r="A347" s="27" t="s">
        <v>35</v>
      </c>
      <c r="B347" s="13" t="s">
        <v>130</v>
      </c>
      <c r="C347" s="13" t="s">
        <v>197</v>
      </c>
      <c r="D347" s="13" t="s">
        <v>222</v>
      </c>
      <c r="E347" s="14">
        <v>2015</v>
      </c>
      <c r="F347" s="14"/>
      <c r="G347" s="13" t="s">
        <v>1</v>
      </c>
      <c r="H347" s="14"/>
      <c r="I347" s="14"/>
      <c r="J347" s="14"/>
      <c r="K347" s="14"/>
      <c r="L347" s="22" t="s">
        <v>1</v>
      </c>
    </row>
    <row r="348" spans="1:12" x14ac:dyDescent="0.2">
      <c r="A348" s="25" t="s">
        <v>35</v>
      </c>
      <c r="B348" s="11" t="s">
        <v>130</v>
      </c>
      <c r="C348" s="11" t="s">
        <v>197</v>
      </c>
      <c r="D348" s="11" t="s">
        <v>222</v>
      </c>
      <c r="E348" s="12">
        <v>2009</v>
      </c>
      <c r="F348" s="12"/>
      <c r="G348" s="11" t="s">
        <v>1</v>
      </c>
      <c r="H348" s="12"/>
      <c r="I348" s="12"/>
      <c r="J348" s="12"/>
      <c r="K348" s="12"/>
      <c r="L348" s="21" t="s">
        <v>1</v>
      </c>
    </row>
    <row r="349" spans="1:12" x14ac:dyDescent="0.2">
      <c r="A349" s="27" t="s">
        <v>35</v>
      </c>
      <c r="B349" s="13" t="s">
        <v>130</v>
      </c>
      <c r="C349" s="13" t="s">
        <v>197</v>
      </c>
      <c r="D349" s="13" t="s">
        <v>222</v>
      </c>
      <c r="E349" s="14">
        <v>2000</v>
      </c>
      <c r="F349" s="14"/>
      <c r="G349" s="13" t="s">
        <v>1</v>
      </c>
      <c r="H349" s="14"/>
      <c r="I349" s="14"/>
      <c r="J349" s="14"/>
      <c r="K349" s="14"/>
      <c r="L349" s="22" t="s">
        <v>1</v>
      </c>
    </row>
    <row r="350" spans="1:12" x14ac:dyDescent="0.2">
      <c r="A350" s="25" t="s">
        <v>35</v>
      </c>
      <c r="B350" s="11" t="s">
        <v>130</v>
      </c>
      <c r="C350" s="11" t="s">
        <v>197</v>
      </c>
      <c r="D350" s="11" t="s">
        <v>222</v>
      </c>
      <c r="E350" s="12">
        <v>2003</v>
      </c>
      <c r="F350" s="12"/>
      <c r="G350" s="11" t="s">
        <v>1</v>
      </c>
      <c r="H350" s="12"/>
      <c r="I350" s="12"/>
      <c r="J350" s="12"/>
      <c r="K350" s="12"/>
      <c r="L350" s="21" t="s">
        <v>1</v>
      </c>
    </row>
    <row r="351" spans="1:12" x14ac:dyDescent="0.2">
      <c r="A351" s="27" t="s">
        <v>35</v>
      </c>
      <c r="B351" s="13" t="s">
        <v>130</v>
      </c>
      <c r="C351" s="13" t="s">
        <v>197</v>
      </c>
      <c r="D351" s="13" t="s">
        <v>222</v>
      </c>
      <c r="E351" s="14">
        <v>2006</v>
      </c>
      <c r="F351" s="14"/>
      <c r="G351" s="13" t="s">
        <v>1</v>
      </c>
      <c r="H351" s="14"/>
      <c r="I351" s="14"/>
      <c r="J351" s="14"/>
      <c r="K351" s="14"/>
      <c r="L351" s="22" t="s">
        <v>1</v>
      </c>
    </row>
    <row r="352" spans="1:12" x14ac:dyDescent="0.2">
      <c r="A352" s="25" t="s">
        <v>35</v>
      </c>
      <c r="B352" s="11" t="s">
        <v>130</v>
      </c>
      <c r="C352" s="11" t="s">
        <v>197</v>
      </c>
      <c r="D352" s="11" t="s">
        <v>221</v>
      </c>
      <c r="E352" s="12">
        <v>2011</v>
      </c>
      <c r="F352" s="12"/>
      <c r="G352" s="11" t="s">
        <v>1</v>
      </c>
      <c r="H352" s="12"/>
      <c r="I352" s="12"/>
      <c r="J352" s="12"/>
      <c r="K352" s="12"/>
      <c r="L352" s="21" t="s">
        <v>1</v>
      </c>
    </row>
    <row r="353" spans="1:12" x14ac:dyDescent="0.2">
      <c r="A353" s="27" t="s">
        <v>35</v>
      </c>
      <c r="B353" s="13" t="s">
        <v>130</v>
      </c>
      <c r="C353" s="13" t="s">
        <v>197</v>
      </c>
      <c r="D353" s="13" t="s">
        <v>221</v>
      </c>
      <c r="E353" s="14">
        <v>2006</v>
      </c>
      <c r="F353" s="14"/>
      <c r="G353" s="13" t="s">
        <v>1</v>
      </c>
      <c r="H353" s="14"/>
      <c r="I353" s="14"/>
      <c r="J353" s="14"/>
      <c r="K353" s="14"/>
      <c r="L353" s="22" t="s">
        <v>1</v>
      </c>
    </row>
    <row r="354" spans="1:12" x14ac:dyDescent="0.2">
      <c r="A354" s="25" t="s">
        <v>36</v>
      </c>
      <c r="B354" s="11" t="s">
        <v>131</v>
      </c>
      <c r="C354" s="11" t="s">
        <v>195</v>
      </c>
      <c r="D354" s="11" t="s">
        <v>198</v>
      </c>
      <c r="E354" s="12">
        <v>2000</v>
      </c>
      <c r="F354" s="12"/>
      <c r="G354" s="11" t="s">
        <v>1</v>
      </c>
      <c r="H354" s="12"/>
      <c r="I354" s="12"/>
      <c r="J354" s="12"/>
      <c r="K354" s="12"/>
      <c r="L354" s="21" t="s">
        <v>1</v>
      </c>
    </row>
    <row r="355" spans="1:12" x14ac:dyDescent="0.2">
      <c r="A355" s="27" t="s">
        <v>36</v>
      </c>
      <c r="B355" s="13" t="s">
        <v>131</v>
      </c>
      <c r="C355" s="13" t="s">
        <v>195</v>
      </c>
      <c r="D355" s="13" t="s">
        <v>196</v>
      </c>
      <c r="E355" s="14">
        <v>2009</v>
      </c>
      <c r="F355" s="14"/>
      <c r="G355" s="13" t="s">
        <v>1</v>
      </c>
      <c r="H355" s="14"/>
      <c r="I355" s="14"/>
      <c r="J355" s="14"/>
      <c r="K355" s="14"/>
      <c r="L355" s="22" t="s">
        <v>1</v>
      </c>
    </row>
    <row r="356" spans="1:12" x14ac:dyDescent="0.2">
      <c r="A356" s="25" t="s">
        <v>36</v>
      </c>
      <c r="B356" s="11" t="s">
        <v>131</v>
      </c>
      <c r="C356" s="11" t="s">
        <v>195</v>
      </c>
      <c r="D356" s="11" t="s">
        <v>196</v>
      </c>
      <c r="E356" s="12">
        <v>2003</v>
      </c>
      <c r="F356" s="12"/>
      <c r="G356" s="11" t="s">
        <v>1</v>
      </c>
      <c r="H356" s="12"/>
      <c r="I356" s="12"/>
      <c r="J356" s="12"/>
      <c r="K356" s="12"/>
      <c r="L356" s="21" t="s">
        <v>1</v>
      </c>
    </row>
    <row r="357" spans="1:12" x14ac:dyDescent="0.2">
      <c r="A357" s="27" t="s">
        <v>36</v>
      </c>
      <c r="B357" s="13" t="s">
        <v>131</v>
      </c>
      <c r="C357" s="13" t="s">
        <v>195</v>
      </c>
      <c r="D357" s="13" t="s">
        <v>225</v>
      </c>
      <c r="E357" s="14">
        <v>2011</v>
      </c>
      <c r="F357" s="14"/>
      <c r="G357" s="13" t="s">
        <v>1</v>
      </c>
      <c r="H357" s="14"/>
      <c r="I357" s="14"/>
      <c r="J357" s="14"/>
      <c r="K357" s="14"/>
      <c r="L357" s="22" t="s">
        <v>1</v>
      </c>
    </row>
    <row r="358" spans="1:12" x14ac:dyDescent="0.2">
      <c r="A358" s="25" t="s">
        <v>36</v>
      </c>
      <c r="B358" s="11" t="s">
        <v>131</v>
      </c>
      <c r="C358" s="11" t="s">
        <v>195</v>
      </c>
      <c r="D358" s="11" t="s">
        <v>224</v>
      </c>
      <c r="E358" s="12">
        <v>2007</v>
      </c>
      <c r="F358" s="12"/>
      <c r="G358" s="11" t="s">
        <v>1</v>
      </c>
      <c r="H358" s="12"/>
      <c r="I358" s="12"/>
      <c r="J358" s="12"/>
      <c r="K358" s="12"/>
      <c r="L358" s="21" t="s">
        <v>1</v>
      </c>
    </row>
    <row r="359" spans="1:12" x14ac:dyDescent="0.2">
      <c r="A359" s="27" t="s">
        <v>36</v>
      </c>
      <c r="B359" s="13" t="s">
        <v>131</v>
      </c>
      <c r="C359" s="13" t="s">
        <v>195</v>
      </c>
      <c r="D359" s="13" t="s">
        <v>225</v>
      </c>
      <c r="E359" s="14">
        <v>2012</v>
      </c>
      <c r="F359" s="14"/>
      <c r="G359" s="13" t="s">
        <v>1</v>
      </c>
      <c r="H359" s="14"/>
      <c r="I359" s="14"/>
      <c r="J359" s="14"/>
      <c r="K359" s="14"/>
      <c r="L359" s="22" t="s">
        <v>1</v>
      </c>
    </row>
    <row r="360" spans="1:12" x14ac:dyDescent="0.2">
      <c r="A360" s="25" t="s">
        <v>36</v>
      </c>
      <c r="B360" s="11" t="s">
        <v>131</v>
      </c>
      <c r="C360" s="11" t="s">
        <v>195</v>
      </c>
      <c r="D360" s="11" t="s">
        <v>225</v>
      </c>
      <c r="E360" s="12">
        <v>2011</v>
      </c>
      <c r="F360" s="12"/>
      <c r="G360" s="11" t="s">
        <v>1</v>
      </c>
      <c r="H360" s="12"/>
      <c r="I360" s="12"/>
      <c r="J360" s="12"/>
      <c r="K360" s="12"/>
      <c r="L360" s="21" t="s">
        <v>1</v>
      </c>
    </row>
    <row r="361" spans="1:12" x14ac:dyDescent="0.2">
      <c r="A361" s="27" t="s">
        <v>36</v>
      </c>
      <c r="B361" s="13" t="s">
        <v>131</v>
      </c>
      <c r="C361" s="13" t="s">
        <v>195</v>
      </c>
      <c r="D361" s="13" t="s">
        <v>224</v>
      </c>
      <c r="E361" s="14">
        <v>2000</v>
      </c>
      <c r="F361" s="14"/>
      <c r="G361" s="13" t="s">
        <v>1</v>
      </c>
      <c r="H361" s="14"/>
      <c r="I361" s="14"/>
      <c r="J361" s="14"/>
      <c r="K361" s="14"/>
      <c r="L361" s="22" t="s">
        <v>1</v>
      </c>
    </row>
    <row r="362" spans="1:12" x14ac:dyDescent="0.2">
      <c r="A362" s="25" t="s">
        <v>36</v>
      </c>
      <c r="B362" s="11" t="s">
        <v>131</v>
      </c>
      <c r="C362" s="11" t="s">
        <v>195</v>
      </c>
      <c r="D362" s="11" t="s">
        <v>225</v>
      </c>
      <c r="E362" s="12">
        <v>2012</v>
      </c>
      <c r="F362" s="12"/>
      <c r="G362" s="11" t="s">
        <v>1</v>
      </c>
      <c r="H362" s="12"/>
      <c r="I362" s="12"/>
      <c r="J362" s="12"/>
      <c r="K362" s="12"/>
      <c r="L362" s="21" t="s">
        <v>1</v>
      </c>
    </row>
    <row r="363" spans="1:12" x14ac:dyDescent="0.2">
      <c r="A363" s="27" t="s">
        <v>36</v>
      </c>
      <c r="B363" s="13" t="s">
        <v>131</v>
      </c>
      <c r="C363" s="13" t="s">
        <v>195</v>
      </c>
      <c r="D363" s="13" t="s">
        <v>225</v>
      </c>
      <c r="E363" s="14">
        <v>2013</v>
      </c>
      <c r="F363" s="14"/>
      <c r="G363" s="13" t="s">
        <v>1</v>
      </c>
      <c r="H363" s="14"/>
      <c r="I363" s="14"/>
      <c r="J363" s="14"/>
      <c r="K363" s="14"/>
      <c r="L363" s="22" t="s">
        <v>1</v>
      </c>
    </row>
    <row r="364" spans="1:12" x14ac:dyDescent="0.2">
      <c r="A364" s="25" t="s">
        <v>36</v>
      </c>
      <c r="B364" s="11" t="s">
        <v>131</v>
      </c>
      <c r="C364" s="11" t="s">
        <v>195</v>
      </c>
      <c r="D364" s="11" t="s">
        <v>225</v>
      </c>
      <c r="E364" s="12">
        <v>2013</v>
      </c>
      <c r="F364" s="12"/>
      <c r="G364" s="11" t="s">
        <v>1</v>
      </c>
      <c r="H364" s="12"/>
      <c r="I364" s="12"/>
      <c r="J364" s="12"/>
      <c r="K364" s="12"/>
      <c r="L364" s="21" t="s">
        <v>1</v>
      </c>
    </row>
    <row r="365" spans="1:12" x14ac:dyDescent="0.2">
      <c r="A365" s="27" t="s">
        <v>36</v>
      </c>
      <c r="B365" s="13" t="s">
        <v>131</v>
      </c>
      <c r="C365" s="13" t="s">
        <v>195</v>
      </c>
      <c r="D365" s="13" t="s">
        <v>225</v>
      </c>
      <c r="E365" s="14">
        <v>2014</v>
      </c>
      <c r="F365" s="14"/>
      <c r="G365" s="13" t="s">
        <v>1</v>
      </c>
      <c r="H365" s="14"/>
      <c r="I365" s="14"/>
      <c r="J365" s="14"/>
      <c r="K365" s="14"/>
      <c r="L365" s="22" t="s">
        <v>1</v>
      </c>
    </row>
    <row r="366" spans="1:12" x14ac:dyDescent="0.2">
      <c r="A366" s="25" t="s">
        <v>36</v>
      </c>
      <c r="B366" s="11" t="s">
        <v>131</v>
      </c>
      <c r="C366" s="11" t="s">
        <v>195</v>
      </c>
      <c r="D366" s="11" t="s">
        <v>225</v>
      </c>
      <c r="E366" s="12">
        <v>2014</v>
      </c>
      <c r="F366" s="12"/>
      <c r="G366" s="11" t="s">
        <v>1</v>
      </c>
      <c r="H366" s="12"/>
      <c r="I366" s="12"/>
      <c r="J366" s="12"/>
      <c r="K366" s="12"/>
      <c r="L366" s="21" t="s">
        <v>1</v>
      </c>
    </row>
    <row r="367" spans="1:12" x14ac:dyDescent="0.2">
      <c r="A367" s="27" t="s">
        <v>36</v>
      </c>
      <c r="B367" s="13" t="s">
        <v>131</v>
      </c>
      <c r="C367" s="13" t="s">
        <v>195</v>
      </c>
      <c r="D367" s="13" t="s">
        <v>225</v>
      </c>
      <c r="E367" s="14">
        <v>2015</v>
      </c>
      <c r="F367" s="14"/>
      <c r="G367" s="13" t="s">
        <v>1</v>
      </c>
      <c r="H367" s="14"/>
      <c r="I367" s="14"/>
      <c r="J367" s="14"/>
      <c r="K367" s="14"/>
      <c r="L367" s="22" t="s">
        <v>1</v>
      </c>
    </row>
    <row r="368" spans="1:12" x14ac:dyDescent="0.2">
      <c r="A368" s="25" t="s">
        <v>36</v>
      </c>
      <c r="B368" s="11" t="s">
        <v>131</v>
      </c>
      <c r="C368" s="11" t="s">
        <v>195</v>
      </c>
      <c r="D368" s="11" t="s">
        <v>225</v>
      </c>
      <c r="E368" s="12">
        <v>2015</v>
      </c>
      <c r="F368" s="12"/>
      <c r="G368" s="11" t="s">
        <v>1</v>
      </c>
      <c r="H368" s="12"/>
      <c r="I368" s="12"/>
      <c r="J368" s="12"/>
      <c r="K368" s="12"/>
      <c r="L368" s="21" t="s">
        <v>1</v>
      </c>
    </row>
    <row r="369" spans="1:12" x14ac:dyDescent="0.2">
      <c r="A369" s="27" t="s">
        <v>36</v>
      </c>
      <c r="B369" s="13" t="s">
        <v>131</v>
      </c>
      <c r="C369" s="13" t="s">
        <v>195</v>
      </c>
      <c r="D369" s="13" t="s">
        <v>196</v>
      </c>
      <c r="E369" s="14">
        <v>2014</v>
      </c>
      <c r="F369" s="14">
        <v>0.92310000000000003</v>
      </c>
      <c r="G369" s="13" t="s">
        <v>1</v>
      </c>
      <c r="H369" s="14"/>
      <c r="I369" s="14"/>
      <c r="J369" s="14"/>
      <c r="K369" s="14"/>
      <c r="L369" s="22" t="s">
        <v>1</v>
      </c>
    </row>
    <row r="370" spans="1:12" x14ac:dyDescent="0.2">
      <c r="A370" s="25" t="s">
        <v>36</v>
      </c>
      <c r="B370" s="11" t="s">
        <v>131</v>
      </c>
      <c r="C370" s="11" t="s">
        <v>197</v>
      </c>
      <c r="D370" s="11" t="s">
        <v>198</v>
      </c>
      <c r="E370" s="12">
        <v>2000</v>
      </c>
      <c r="F370" s="12"/>
      <c r="G370" s="11" t="s">
        <v>1</v>
      </c>
      <c r="H370" s="12"/>
      <c r="I370" s="12"/>
      <c r="J370" s="12"/>
      <c r="K370" s="12"/>
      <c r="L370" s="21" t="s">
        <v>1</v>
      </c>
    </row>
    <row r="371" spans="1:12" x14ac:dyDescent="0.2">
      <c r="A371" s="27" t="s">
        <v>36</v>
      </c>
      <c r="B371" s="13" t="s">
        <v>131</v>
      </c>
      <c r="C371" s="13" t="s">
        <v>197</v>
      </c>
      <c r="D371" s="13" t="s">
        <v>196</v>
      </c>
      <c r="E371" s="14">
        <v>2009</v>
      </c>
      <c r="F371" s="14"/>
      <c r="G371" s="13" t="s">
        <v>1</v>
      </c>
      <c r="H371" s="14"/>
      <c r="I371" s="14"/>
      <c r="J371" s="14"/>
      <c r="K371" s="14"/>
      <c r="L371" s="22" t="s">
        <v>1</v>
      </c>
    </row>
    <row r="372" spans="1:12" x14ac:dyDescent="0.2">
      <c r="A372" s="25" t="s">
        <v>36</v>
      </c>
      <c r="B372" s="11" t="s">
        <v>131</v>
      </c>
      <c r="C372" s="11" t="s">
        <v>197</v>
      </c>
      <c r="D372" s="11" t="s">
        <v>196</v>
      </c>
      <c r="E372" s="12">
        <v>2003</v>
      </c>
      <c r="F372" s="12"/>
      <c r="G372" s="11" t="s">
        <v>1</v>
      </c>
      <c r="H372" s="12"/>
      <c r="I372" s="12"/>
      <c r="J372" s="12"/>
      <c r="K372" s="12"/>
      <c r="L372" s="21" t="s">
        <v>1</v>
      </c>
    </row>
    <row r="373" spans="1:12" x14ac:dyDescent="0.2">
      <c r="A373" s="27" t="s">
        <v>36</v>
      </c>
      <c r="B373" s="13" t="s">
        <v>131</v>
      </c>
      <c r="C373" s="13" t="s">
        <v>197</v>
      </c>
      <c r="D373" s="13" t="s">
        <v>224</v>
      </c>
      <c r="E373" s="14">
        <v>2007</v>
      </c>
      <c r="F373" s="14"/>
      <c r="G373" s="13" t="s">
        <v>1</v>
      </c>
      <c r="H373" s="14"/>
      <c r="I373" s="14"/>
      <c r="J373" s="14"/>
      <c r="K373" s="14"/>
      <c r="L373" s="22" t="s">
        <v>1</v>
      </c>
    </row>
    <row r="374" spans="1:12" x14ac:dyDescent="0.2">
      <c r="A374" s="25" t="s">
        <v>36</v>
      </c>
      <c r="B374" s="11" t="s">
        <v>131</v>
      </c>
      <c r="C374" s="11" t="s">
        <v>197</v>
      </c>
      <c r="D374" s="11" t="s">
        <v>224</v>
      </c>
      <c r="E374" s="12">
        <v>2000</v>
      </c>
      <c r="F374" s="12"/>
      <c r="G374" s="11" t="s">
        <v>1</v>
      </c>
      <c r="H374" s="12"/>
      <c r="I374" s="12"/>
      <c r="J374" s="12"/>
      <c r="K374" s="12"/>
      <c r="L374" s="21" t="s">
        <v>1</v>
      </c>
    </row>
    <row r="375" spans="1:12" x14ac:dyDescent="0.2">
      <c r="A375" s="27" t="s">
        <v>36</v>
      </c>
      <c r="B375" s="13" t="s">
        <v>131</v>
      </c>
      <c r="C375" s="13" t="s">
        <v>197</v>
      </c>
      <c r="D375" s="13" t="s">
        <v>225</v>
      </c>
      <c r="E375" s="14">
        <v>2011</v>
      </c>
      <c r="F375" s="14"/>
      <c r="G375" s="13" t="s">
        <v>1</v>
      </c>
      <c r="H375" s="14"/>
      <c r="I375" s="14"/>
      <c r="J375" s="14"/>
      <c r="K375" s="14"/>
      <c r="L375" s="22" t="s">
        <v>1</v>
      </c>
    </row>
    <row r="376" spans="1:12" x14ac:dyDescent="0.2">
      <c r="A376" s="25" t="s">
        <v>36</v>
      </c>
      <c r="B376" s="11" t="s">
        <v>131</v>
      </c>
      <c r="C376" s="11" t="s">
        <v>197</v>
      </c>
      <c r="D376" s="11" t="s">
        <v>225</v>
      </c>
      <c r="E376" s="12">
        <v>2012</v>
      </c>
      <c r="F376" s="12"/>
      <c r="G376" s="11" t="s">
        <v>1</v>
      </c>
      <c r="H376" s="12"/>
      <c r="I376" s="12"/>
      <c r="J376" s="12"/>
      <c r="K376" s="12"/>
      <c r="L376" s="21" t="s">
        <v>1</v>
      </c>
    </row>
    <row r="377" spans="1:12" x14ac:dyDescent="0.2">
      <c r="A377" s="27" t="s">
        <v>36</v>
      </c>
      <c r="B377" s="13" t="s">
        <v>131</v>
      </c>
      <c r="C377" s="13" t="s">
        <v>197</v>
      </c>
      <c r="D377" s="13" t="s">
        <v>225</v>
      </c>
      <c r="E377" s="14">
        <v>2011</v>
      </c>
      <c r="F377" s="14"/>
      <c r="G377" s="13" t="s">
        <v>1</v>
      </c>
      <c r="H377" s="14"/>
      <c r="I377" s="14"/>
      <c r="J377" s="14"/>
      <c r="K377" s="14"/>
      <c r="L377" s="22" t="s">
        <v>1</v>
      </c>
    </row>
    <row r="378" spans="1:12" x14ac:dyDescent="0.2">
      <c r="A378" s="25" t="s">
        <v>36</v>
      </c>
      <c r="B378" s="11" t="s">
        <v>131</v>
      </c>
      <c r="C378" s="11" t="s">
        <v>197</v>
      </c>
      <c r="D378" s="11" t="s">
        <v>225</v>
      </c>
      <c r="E378" s="12">
        <v>2013</v>
      </c>
      <c r="F378" s="12"/>
      <c r="G378" s="11" t="s">
        <v>1</v>
      </c>
      <c r="H378" s="12"/>
      <c r="I378" s="12"/>
      <c r="J378" s="12"/>
      <c r="K378" s="12"/>
      <c r="L378" s="21" t="s">
        <v>1</v>
      </c>
    </row>
    <row r="379" spans="1:12" x14ac:dyDescent="0.2">
      <c r="A379" s="27" t="s">
        <v>36</v>
      </c>
      <c r="B379" s="13" t="s">
        <v>131</v>
      </c>
      <c r="C379" s="13" t="s">
        <v>197</v>
      </c>
      <c r="D379" s="13" t="s">
        <v>225</v>
      </c>
      <c r="E379" s="14">
        <v>2014</v>
      </c>
      <c r="F379" s="14"/>
      <c r="G379" s="13" t="s">
        <v>1</v>
      </c>
      <c r="H379" s="14"/>
      <c r="I379" s="14"/>
      <c r="J379" s="14"/>
      <c r="K379" s="14"/>
      <c r="L379" s="22" t="s">
        <v>1</v>
      </c>
    </row>
    <row r="380" spans="1:12" x14ac:dyDescent="0.2">
      <c r="A380" s="25" t="s">
        <v>36</v>
      </c>
      <c r="B380" s="11" t="s">
        <v>131</v>
      </c>
      <c r="C380" s="11" t="s">
        <v>197</v>
      </c>
      <c r="D380" s="11" t="s">
        <v>225</v>
      </c>
      <c r="E380" s="12">
        <v>2013</v>
      </c>
      <c r="F380" s="12"/>
      <c r="G380" s="11" t="s">
        <v>1</v>
      </c>
      <c r="H380" s="12"/>
      <c r="I380" s="12"/>
      <c r="J380" s="12"/>
      <c r="K380" s="12"/>
      <c r="L380" s="21" t="s">
        <v>1</v>
      </c>
    </row>
    <row r="381" spans="1:12" x14ac:dyDescent="0.2">
      <c r="A381" s="27" t="s">
        <v>36</v>
      </c>
      <c r="B381" s="13" t="s">
        <v>131</v>
      </c>
      <c r="C381" s="13" t="s">
        <v>197</v>
      </c>
      <c r="D381" s="13" t="s">
        <v>225</v>
      </c>
      <c r="E381" s="14">
        <v>2015</v>
      </c>
      <c r="F381" s="14"/>
      <c r="G381" s="13" t="s">
        <v>1</v>
      </c>
      <c r="H381" s="14"/>
      <c r="I381" s="14"/>
      <c r="J381" s="14"/>
      <c r="K381" s="14"/>
      <c r="L381" s="22" t="s">
        <v>1</v>
      </c>
    </row>
    <row r="382" spans="1:12" x14ac:dyDescent="0.2">
      <c r="A382" s="25" t="s">
        <v>36</v>
      </c>
      <c r="B382" s="11" t="s">
        <v>131</v>
      </c>
      <c r="C382" s="11" t="s">
        <v>197</v>
      </c>
      <c r="D382" s="11" t="s">
        <v>225</v>
      </c>
      <c r="E382" s="12">
        <v>2014</v>
      </c>
      <c r="F382" s="12"/>
      <c r="G382" s="11" t="s">
        <v>1</v>
      </c>
      <c r="H382" s="12"/>
      <c r="I382" s="12"/>
      <c r="J382" s="12"/>
      <c r="K382" s="12"/>
      <c r="L382" s="21" t="s">
        <v>1</v>
      </c>
    </row>
    <row r="383" spans="1:12" x14ac:dyDescent="0.2">
      <c r="A383" s="27" t="s">
        <v>36</v>
      </c>
      <c r="B383" s="13" t="s">
        <v>131</v>
      </c>
      <c r="C383" s="13" t="s">
        <v>197</v>
      </c>
      <c r="D383" s="13" t="s">
        <v>225</v>
      </c>
      <c r="E383" s="14">
        <v>2012</v>
      </c>
      <c r="F383" s="14"/>
      <c r="G383" s="13" t="s">
        <v>1</v>
      </c>
      <c r="H383" s="14"/>
      <c r="I383" s="14"/>
      <c r="J383" s="14"/>
      <c r="K383" s="14"/>
      <c r="L383" s="22" t="s">
        <v>1</v>
      </c>
    </row>
    <row r="384" spans="1:12" x14ac:dyDescent="0.2">
      <c r="A384" s="25" t="s">
        <v>36</v>
      </c>
      <c r="B384" s="11" t="s">
        <v>131</v>
      </c>
      <c r="C384" s="11" t="s">
        <v>197</v>
      </c>
      <c r="D384" s="11" t="s">
        <v>225</v>
      </c>
      <c r="E384" s="12">
        <v>2015</v>
      </c>
      <c r="F384" s="12"/>
      <c r="G384" s="11" t="s">
        <v>1</v>
      </c>
      <c r="H384" s="12"/>
      <c r="I384" s="12"/>
      <c r="J384" s="12"/>
      <c r="K384" s="12"/>
      <c r="L384" s="21" t="s">
        <v>1</v>
      </c>
    </row>
    <row r="385" spans="1:12" x14ac:dyDescent="0.2">
      <c r="A385" s="27" t="s">
        <v>36</v>
      </c>
      <c r="B385" s="13" t="s">
        <v>131</v>
      </c>
      <c r="C385" s="13" t="s">
        <v>197</v>
      </c>
      <c r="D385" s="13" t="s">
        <v>196</v>
      </c>
      <c r="E385" s="14">
        <v>2014</v>
      </c>
      <c r="F385" s="14">
        <v>0.94020000000000004</v>
      </c>
      <c r="G385" s="13" t="s">
        <v>1</v>
      </c>
      <c r="H385" s="14"/>
      <c r="I385" s="14"/>
      <c r="J385" s="14"/>
      <c r="K385" s="14"/>
      <c r="L385" s="22" t="s">
        <v>1</v>
      </c>
    </row>
    <row r="386" spans="1:12" x14ac:dyDescent="0.2">
      <c r="A386" s="25" t="s">
        <v>37</v>
      </c>
      <c r="B386" s="11" t="s">
        <v>132</v>
      </c>
      <c r="C386" s="11" t="s">
        <v>195</v>
      </c>
      <c r="D386" s="11"/>
      <c r="E386" s="12"/>
      <c r="F386" s="12"/>
      <c r="G386" s="11"/>
      <c r="H386" s="12"/>
      <c r="I386" s="12"/>
      <c r="J386" s="12"/>
      <c r="K386" s="12"/>
      <c r="L386" s="21"/>
    </row>
    <row r="387" spans="1:12" x14ac:dyDescent="0.2">
      <c r="A387" s="27" t="s">
        <v>37</v>
      </c>
      <c r="B387" s="13" t="s">
        <v>132</v>
      </c>
      <c r="C387" s="13" t="s">
        <v>197</v>
      </c>
      <c r="D387" s="13"/>
      <c r="E387" s="14"/>
      <c r="F387" s="14"/>
      <c r="G387" s="13"/>
      <c r="H387" s="14"/>
      <c r="I387" s="14"/>
      <c r="J387" s="14"/>
      <c r="K387" s="14"/>
      <c r="L387" s="22"/>
    </row>
    <row r="388" spans="1:12" x14ac:dyDescent="0.2">
      <c r="A388" s="25" t="s">
        <v>38</v>
      </c>
      <c r="B388" s="11" t="s">
        <v>173</v>
      </c>
      <c r="C388" s="11" t="s">
        <v>195</v>
      </c>
      <c r="D388" s="11" t="s">
        <v>196</v>
      </c>
      <c r="E388" s="12">
        <v>2012</v>
      </c>
      <c r="F388" s="12"/>
      <c r="G388" s="11" t="s">
        <v>1</v>
      </c>
      <c r="H388" s="12"/>
      <c r="I388" s="12"/>
      <c r="J388" s="12"/>
      <c r="K388" s="12"/>
      <c r="L388" s="21" t="s">
        <v>1</v>
      </c>
    </row>
    <row r="389" spans="1:12" x14ac:dyDescent="0.2">
      <c r="A389" s="27" t="s">
        <v>38</v>
      </c>
      <c r="B389" s="13" t="s">
        <v>173</v>
      </c>
      <c r="C389" s="13" t="s">
        <v>195</v>
      </c>
      <c r="D389" s="13" t="s">
        <v>222</v>
      </c>
      <c r="E389" s="14">
        <v>2006</v>
      </c>
      <c r="F389" s="14"/>
      <c r="G389" s="13" t="s">
        <v>1</v>
      </c>
      <c r="H389" s="14"/>
      <c r="I389" s="14"/>
      <c r="J389" s="14"/>
      <c r="K389" s="14"/>
      <c r="L389" s="22" t="s">
        <v>1</v>
      </c>
    </row>
    <row r="390" spans="1:12" x14ac:dyDescent="0.2">
      <c r="A390" s="25" t="s">
        <v>38</v>
      </c>
      <c r="B390" s="11" t="s">
        <v>173</v>
      </c>
      <c r="C390" s="11" t="s">
        <v>195</v>
      </c>
      <c r="D390" s="11" t="s">
        <v>222</v>
      </c>
      <c r="E390" s="12">
        <v>2009</v>
      </c>
      <c r="F390" s="12"/>
      <c r="G390" s="11" t="s">
        <v>1</v>
      </c>
      <c r="H390" s="12"/>
      <c r="I390" s="12"/>
      <c r="J390" s="12"/>
      <c r="K390" s="12"/>
      <c r="L390" s="21" t="s">
        <v>1</v>
      </c>
    </row>
    <row r="391" spans="1:12" x14ac:dyDescent="0.2">
      <c r="A391" s="27" t="s">
        <v>38</v>
      </c>
      <c r="B391" s="13" t="s">
        <v>173</v>
      </c>
      <c r="C391" s="13" t="s">
        <v>195</v>
      </c>
      <c r="D391" s="13" t="s">
        <v>198</v>
      </c>
      <c r="E391" s="14">
        <v>2014</v>
      </c>
      <c r="F391" s="14">
        <v>0.99790000000000001</v>
      </c>
      <c r="G391" s="13" t="s">
        <v>1</v>
      </c>
      <c r="H391" s="14"/>
      <c r="I391" s="14"/>
      <c r="J391" s="14"/>
      <c r="K391" s="14"/>
      <c r="L391" s="22" t="s">
        <v>1</v>
      </c>
    </row>
    <row r="392" spans="1:12" x14ac:dyDescent="0.2">
      <c r="A392" s="25" t="s">
        <v>38</v>
      </c>
      <c r="B392" s="11" t="s">
        <v>173</v>
      </c>
      <c r="C392" s="11" t="s">
        <v>195</v>
      </c>
      <c r="D392" s="11" t="s">
        <v>198</v>
      </c>
      <c r="E392" s="12">
        <v>2005</v>
      </c>
      <c r="F392" s="12">
        <v>0.99970000000000003</v>
      </c>
      <c r="G392" s="11" t="s">
        <v>1</v>
      </c>
      <c r="H392" s="12"/>
      <c r="I392" s="12"/>
      <c r="J392" s="12"/>
      <c r="K392" s="12"/>
      <c r="L392" s="21" t="s">
        <v>1</v>
      </c>
    </row>
    <row r="393" spans="1:12" x14ac:dyDescent="0.2">
      <c r="A393" s="27" t="s">
        <v>38</v>
      </c>
      <c r="B393" s="13" t="s">
        <v>173</v>
      </c>
      <c r="C393" s="13" t="s">
        <v>197</v>
      </c>
      <c r="D393" s="13" t="s">
        <v>198</v>
      </c>
      <c r="E393" s="14">
        <v>2014</v>
      </c>
      <c r="F393" s="14"/>
      <c r="G393" s="13" t="s">
        <v>1</v>
      </c>
      <c r="H393" s="14"/>
      <c r="I393" s="14"/>
      <c r="J393" s="14"/>
      <c r="K393" s="14"/>
      <c r="L393" s="22" t="s">
        <v>1</v>
      </c>
    </row>
    <row r="394" spans="1:12" x14ac:dyDescent="0.2">
      <c r="A394" s="25" t="s">
        <v>38</v>
      </c>
      <c r="B394" s="11" t="s">
        <v>173</v>
      </c>
      <c r="C394" s="11" t="s">
        <v>197</v>
      </c>
      <c r="D394" s="11" t="s">
        <v>198</v>
      </c>
      <c r="E394" s="12">
        <v>2005</v>
      </c>
      <c r="F394" s="12"/>
      <c r="G394" s="11" t="s">
        <v>1</v>
      </c>
      <c r="H394" s="12"/>
      <c r="I394" s="12"/>
      <c r="J394" s="12"/>
      <c r="K394" s="12"/>
      <c r="L394" s="21" t="s">
        <v>1</v>
      </c>
    </row>
    <row r="395" spans="1:12" x14ac:dyDescent="0.2">
      <c r="A395" s="27" t="s">
        <v>38</v>
      </c>
      <c r="B395" s="13" t="s">
        <v>173</v>
      </c>
      <c r="C395" s="13" t="s">
        <v>197</v>
      </c>
      <c r="D395" s="13" t="s">
        <v>196</v>
      </c>
      <c r="E395" s="14">
        <v>2012</v>
      </c>
      <c r="F395" s="14"/>
      <c r="G395" s="13" t="s">
        <v>1</v>
      </c>
      <c r="H395" s="14"/>
      <c r="I395" s="14"/>
      <c r="J395" s="14"/>
      <c r="K395" s="14"/>
      <c r="L395" s="22" t="s">
        <v>1</v>
      </c>
    </row>
    <row r="396" spans="1:12" x14ac:dyDescent="0.2">
      <c r="A396" s="25" t="s">
        <v>38</v>
      </c>
      <c r="B396" s="11" t="s">
        <v>173</v>
      </c>
      <c r="C396" s="11" t="s">
        <v>197</v>
      </c>
      <c r="D396" s="11" t="s">
        <v>222</v>
      </c>
      <c r="E396" s="12">
        <v>2006</v>
      </c>
      <c r="F396" s="12"/>
      <c r="G396" s="11" t="s">
        <v>1</v>
      </c>
      <c r="H396" s="12"/>
      <c r="I396" s="12"/>
      <c r="J396" s="12"/>
      <c r="K396" s="12"/>
      <c r="L396" s="21" t="s">
        <v>1</v>
      </c>
    </row>
    <row r="397" spans="1:12" x14ac:dyDescent="0.2">
      <c r="A397" s="27" t="s">
        <v>38</v>
      </c>
      <c r="B397" s="13" t="s">
        <v>173</v>
      </c>
      <c r="C397" s="13" t="s">
        <v>197</v>
      </c>
      <c r="D397" s="13" t="s">
        <v>222</v>
      </c>
      <c r="E397" s="14">
        <v>2009</v>
      </c>
      <c r="F397" s="14"/>
      <c r="G397" s="13" t="s">
        <v>1</v>
      </c>
      <c r="H397" s="14"/>
      <c r="I397" s="14"/>
      <c r="J397" s="14"/>
      <c r="K397" s="14"/>
      <c r="L397" s="22" t="s">
        <v>1</v>
      </c>
    </row>
    <row r="398" spans="1:12" x14ac:dyDescent="0.2">
      <c r="A398" s="25" t="s">
        <v>39</v>
      </c>
      <c r="B398" s="11" t="s">
        <v>133</v>
      </c>
      <c r="C398" s="11" t="s">
        <v>195</v>
      </c>
      <c r="D398" s="11" t="s">
        <v>198</v>
      </c>
      <c r="E398" s="12">
        <v>2000</v>
      </c>
      <c r="F398" s="12"/>
      <c r="G398" s="11" t="s">
        <v>1</v>
      </c>
      <c r="H398" s="12"/>
      <c r="I398" s="12"/>
      <c r="J398" s="12"/>
      <c r="K398" s="12"/>
      <c r="L398" s="21" t="s">
        <v>1</v>
      </c>
    </row>
    <row r="399" spans="1:12" x14ac:dyDescent="0.2">
      <c r="A399" s="27" t="s">
        <v>39</v>
      </c>
      <c r="B399" s="13" t="s">
        <v>133</v>
      </c>
      <c r="C399" s="13" t="s">
        <v>195</v>
      </c>
      <c r="D399" s="13" t="s">
        <v>198</v>
      </c>
      <c r="E399" s="14">
        <v>2011</v>
      </c>
      <c r="F399" s="14">
        <v>0.73380000000000001</v>
      </c>
      <c r="G399" s="13" t="s">
        <v>1</v>
      </c>
      <c r="H399" s="14"/>
      <c r="I399" s="14"/>
      <c r="J399" s="14"/>
      <c r="K399" s="14"/>
      <c r="L399" s="22" t="s">
        <v>1</v>
      </c>
    </row>
    <row r="400" spans="1:12" x14ac:dyDescent="0.2">
      <c r="A400" s="25" t="s">
        <v>39</v>
      </c>
      <c r="B400" s="11" t="s">
        <v>133</v>
      </c>
      <c r="C400" s="11" t="s">
        <v>195</v>
      </c>
      <c r="D400" s="11" t="s">
        <v>198</v>
      </c>
      <c r="E400" s="12">
        <v>2006</v>
      </c>
      <c r="F400" s="12">
        <v>0.67079999999999995</v>
      </c>
      <c r="G400" s="11" t="s">
        <v>1</v>
      </c>
      <c r="H400" s="12"/>
      <c r="I400" s="12"/>
      <c r="J400" s="12"/>
      <c r="K400" s="12"/>
      <c r="L400" s="21" t="s">
        <v>1</v>
      </c>
    </row>
    <row r="401" spans="1:12" x14ac:dyDescent="0.2">
      <c r="A401" s="27" t="s">
        <v>39</v>
      </c>
      <c r="B401" s="13" t="s">
        <v>133</v>
      </c>
      <c r="C401" s="13" t="s">
        <v>197</v>
      </c>
      <c r="D401" s="13" t="s">
        <v>198</v>
      </c>
      <c r="E401" s="14">
        <v>2006</v>
      </c>
      <c r="F401" s="14"/>
      <c r="G401" s="13" t="s">
        <v>1</v>
      </c>
      <c r="H401" s="14"/>
      <c r="I401" s="14"/>
      <c r="J401" s="14"/>
      <c r="K401" s="14"/>
      <c r="L401" s="22" t="s">
        <v>1</v>
      </c>
    </row>
    <row r="402" spans="1:12" x14ac:dyDescent="0.2">
      <c r="A402" s="25" t="s">
        <v>39</v>
      </c>
      <c r="B402" s="11" t="s">
        <v>133</v>
      </c>
      <c r="C402" s="11" t="s">
        <v>197</v>
      </c>
      <c r="D402" s="11" t="s">
        <v>198</v>
      </c>
      <c r="E402" s="12">
        <v>2011</v>
      </c>
      <c r="F402" s="12"/>
      <c r="G402" s="11" t="s">
        <v>1</v>
      </c>
      <c r="H402" s="12"/>
      <c r="I402" s="12"/>
      <c r="J402" s="12"/>
      <c r="K402" s="12"/>
      <c r="L402" s="21" t="s">
        <v>1</v>
      </c>
    </row>
    <row r="403" spans="1:12" x14ac:dyDescent="0.2">
      <c r="A403" s="27" t="s">
        <v>39</v>
      </c>
      <c r="B403" s="13" t="s">
        <v>133</v>
      </c>
      <c r="C403" s="13" t="s">
        <v>197</v>
      </c>
      <c r="D403" s="13" t="s">
        <v>198</v>
      </c>
      <c r="E403" s="14">
        <v>2000</v>
      </c>
      <c r="F403" s="14"/>
      <c r="G403" s="13" t="s">
        <v>1</v>
      </c>
      <c r="H403" s="14"/>
      <c r="I403" s="14"/>
      <c r="J403" s="14"/>
      <c r="K403" s="14"/>
      <c r="L403" s="22" t="s">
        <v>1</v>
      </c>
    </row>
    <row r="404" spans="1:12" x14ac:dyDescent="0.2">
      <c r="A404" s="25" t="s">
        <v>40</v>
      </c>
      <c r="B404" s="11" t="s">
        <v>134</v>
      </c>
      <c r="C404" s="11" t="s">
        <v>195</v>
      </c>
      <c r="D404" s="11" t="s">
        <v>224</v>
      </c>
      <c r="E404" s="12">
        <v>2000</v>
      </c>
      <c r="F404" s="12"/>
      <c r="G404" s="11" t="s">
        <v>1</v>
      </c>
      <c r="H404" s="12"/>
      <c r="I404" s="12"/>
      <c r="J404" s="12"/>
      <c r="K404" s="12"/>
      <c r="L404" s="21" t="s">
        <v>1</v>
      </c>
    </row>
    <row r="405" spans="1:12" x14ac:dyDescent="0.2">
      <c r="A405" s="27" t="s">
        <v>40</v>
      </c>
      <c r="B405" s="13" t="s">
        <v>134</v>
      </c>
      <c r="C405" s="13" t="s">
        <v>195</v>
      </c>
      <c r="D405" s="13" t="s">
        <v>224</v>
      </c>
      <c r="E405" s="14">
        <v>2007</v>
      </c>
      <c r="F405" s="14"/>
      <c r="G405" s="13" t="s">
        <v>1</v>
      </c>
      <c r="H405" s="14"/>
      <c r="I405" s="14"/>
      <c r="J405" s="14"/>
      <c r="K405" s="14"/>
      <c r="L405" s="22" t="s">
        <v>1</v>
      </c>
    </row>
    <row r="406" spans="1:12" x14ac:dyDescent="0.2">
      <c r="A406" s="25" t="s">
        <v>40</v>
      </c>
      <c r="B406" s="11" t="s">
        <v>134</v>
      </c>
      <c r="C406" s="11" t="s">
        <v>195</v>
      </c>
      <c r="D406" s="11" t="s">
        <v>196</v>
      </c>
      <c r="E406" s="12">
        <v>2004</v>
      </c>
      <c r="F406" s="12">
        <v>0.93230000000000002</v>
      </c>
      <c r="G406" s="11" t="s">
        <v>1</v>
      </c>
      <c r="H406" s="12"/>
      <c r="I406" s="12"/>
      <c r="J406" s="12"/>
      <c r="K406" s="12"/>
      <c r="L406" s="21" t="s">
        <v>1</v>
      </c>
    </row>
    <row r="407" spans="1:12" x14ac:dyDescent="0.2">
      <c r="A407" s="27" t="s">
        <v>40</v>
      </c>
      <c r="B407" s="13" t="s">
        <v>134</v>
      </c>
      <c r="C407" s="13" t="s">
        <v>195</v>
      </c>
      <c r="D407" s="13" t="s">
        <v>196</v>
      </c>
      <c r="E407" s="14">
        <v>2009</v>
      </c>
      <c r="F407" s="14">
        <v>0.9425</v>
      </c>
      <c r="G407" s="13" t="s">
        <v>1</v>
      </c>
      <c r="H407" s="14"/>
      <c r="I407" s="14"/>
      <c r="J407" s="14"/>
      <c r="K407" s="14"/>
      <c r="L407" s="22" t="s">
        <v>1</v>
      </c>
    </row>
    <row r="408" spans="1:12" x14ac:dyDescent="0.2">
      <c r="A408" s="25" t="s">
        <v>40</v>
      </c>
      <c r="B408" s="11" t="s">
        <v>134</v>
      </c>
      <c r="C408" s="11" t="s">
        <v>195</v>
      </c>
      <c r="D408" s="11" t="s">
        <v>196</v>
      </c>
      <c r="E408" s="12">
        <v>2014</v>
      </c>
      <c r="F408" s="12">
        <v>0.96519999999999995</v>
      </c>
      <c r="G408" s="11" t="s">
        <v>1</v>
      </c>
      <c r="H408" s="12"/>
      <c r="I408" s="12"/>
      <c r="J408" s="12"/>
      <c r="K408" s="12"/>
      <c r="L408" s="21" t="s">
        <v>1</v>
      </c>
    </row>
    <row r="409" spans="1:12" x14ac:dyDescent="0.2">
      <c r="A409" s="27" t="s">
        <v>40</v>
      </c>
      <c r="B409" s="13" t="s">
        <v>134</v>
      </c>
      <c r="C409" s="13" t="s">
        <v>197</v>
      </c>
      <c r="D409" s="13" t="s">
        <v>224</v>
      </c>
      <c r="E409" s="14">
        <v>2000</v>
      </c>
      <c r="F409" s="14"/>
      <c r="G409" s="13" t="s">
        <v>1</v>
      </c>
      <c r="H409" s="14"/>
      <c r="I409" s="14"/>
      <c r="J409" s="14"/>
      <c r="K409" s="14"/>
      <c r="L409" s="22" t="s">
        <v>1</v>
      </c>
    </row>
    <row r="410" spans="1:12" x14ac:dyDescent="0.2">
      <c r="A410" s="25" t="s">
        <v>40</v>
      </c>
      <c r="B410" s="11" t="s">
        <v>134</v>
      </c>
      <c r="C410" s="11" t="s">
        <v>197</v>
      </c>
      <c r="D410" s="11" t="s">
        <v>224</v>
      </c>
      <c r="E410" s="12">
        <v>2007</v>
      </c>
      <c r="F410" s="12"/>
      <c r="G410" s="11" t="s">
        <v>1</v>
      </c>
      <c r="H410" s="12"/>
      <c r="I410" s="12"/>
      <c r="J410" s="12"/>
      <c r="K410" s="12"/>
      <c r="L410" s="21" t="s">
        <v>1</v>
      </c>
    </row>
    <row r="411" spans="1:12" x14ac:dyDescent="0.2">
      <c r="A411" s="27" t="s">
        <v>40</v>
      </c>
      <c r="B411" s="13" t="s">
        <v>134</v>
      </c>
      <c r="C411" s="13" t="s">
        <v>197</v>
      </c>
      <c r="D411" s="13" t="s">
        <v>196</v>
      </c>
      <c r="E411" s="14">
        <v>2014</v>
      </c>
      <c r="F411" s="14">
        <v>0.87370000000000003</v>
      </c>
      <c r="G411" s="13" t="s">
        <v>1</v>
      </c>
      <c r="H411" s="14"/>
      <c r="I411" s="14"/>
      <c r="J411" s="14"/>
      <c r="K411" s="14"/>
      <c r="L411" s="22" t="s">
        <v>1</v>
      </c>
    </row>
    <row r="412" spans="1:12" x14ac:dyDescent="0.2">
      <c r="A412" s="25" t="s">
        <v>40</v>
      </c>
      <c r="B412" s="11" t="s">
        <v>134</v>
      </c>
      <c r="C412" s="11" t="s">
        <v>197</v>
      </c>
      <c r="D412" s="11" t="s">
        <v>196</v>
      </c>
      <c r="E412" s="12">
        <v>2004</v>
      </c>
      <c r="F412" s="12">
        <v>0.79320000000000002</v>
      </c>
      <c r="G412" s="11" t="s">
        <v>1</v>
      </c>
      <c r="H412" s="12"/>
      <c r="I412" s="12"/>
      <c r="J412" s="12"/>
      <c r="K412" s="12"/>
      <c r="L412" s="21" t="s">
        <v>1</v>
      </c>
    </row>
    <row r="413" spans="1:12" x14ac:dyDescent="0.2">
      <c r="A413" s="27" t="s">
        <v>40</v>
      </c>
      <c r="B413" s="13" t="s">
        <v>134</v>
      </c>
      <c r="C413" s="13" t="s">
        <v>197</v>
      </c>
      <c r="D413" s="13" t="s">
        <v>196</v>
      </c>
      <c r="E413" s="14">
        <v>2009</v>
      </c>
      <c r="F413" s="14">
        <v>0.82230000000000003</v>
      </c>
      <c r="G413" s="13" t="s">
        <v>1</v>
      </c>
      <c r="H413" s="14"/>
      <c r="I413" s="14"/>
      <c r="J413" s="14"/>
      <c r="K413" s="14"/>
      <c r="L413" s="22" t="s">
        <v>1</v>
      </c>
    </row>
    <row r="414" spans="1:12" x14ac:dyDescent="0.2">
      <c r="A414" s="25" t="s">
        <v>41</v>
      </c>
      <c r="B414" s="11" t="s">
        <v>135</v>
      </c>
      <c r="C414" s="11" t="s">
        <v>195</v>
      </c>
      <c r="D414" s="11" t="s">
        <v>196</v>
      </c>
      <c r="E414" s="12">
        <v>2013</v>
      </c>
      <c r="F414" s="12">
        <v>0.63200000000000001</v>
      </c>
      <c r="G414" s="11" t="s">
        <v>1</v>
      </c>
      <c r="H414" s="12"/>
      <c r="I414" s="12"/>
      <c r="J414" s="12"/>
      <c r="K414" s="12"/>
      <c r="L414" s="21" t="s">
        <v>1</v>
      </c>
    </row>
    <row r="415" spans="1:12" x14ac:dyDescent="0.2">
      <c r="A415" s="27" t="s">
        <v>41</v>
      </c>
      <c r="B415" s="13" t="s">
        <v>135</v>
      </c>
      <c r="C415" s="13" t="s">
        <v>195</v>
      </c>
      <c r="D415" s="13" t="s">
        <v>196</v>
      </c>
      <c r="E415" s="14">
        <v>2007</v>
      </c>
      <c r="F415" s="14">
        <v>0.51490000000000002</v>
      </c>
      <c r="G415" s="13" t="s">
        <v>1</v>
      </c>
      <c r="H415" s="14"/>
      <c r="I415" s="14"/>
      <c r="J415" s="14"/>
      <c r="K415" s="14"/>
      <c r="L415" s="22" t="s">
        <v>1</v>
      </c>
    </row>
    <row r="416" spans="1:12" x14ac:dyDescent="0.2">
      <c r="A416" s="25" t="s">
        <v>41</v>
      </c>
      <c r="B416" s="11" t="s">
        <v>135</v>
      </c>
      <c r="C416" s="11" t="s">
        <v>197</v>
      </c>
      <c r="D416" s="11" t="s">
        <v>196</v>
      </c>
      <c r="E416" s="12">
        <v>2007</v>
      </c>
      <c r="F416" s="12">
        <v>0.77329999999999999</v>
      </c>
      <c r="G416" s="11" t="s">
        <v>1</v>
      </c>
      <c r="H416" s="12"/>
      <c r="I416" s="12"/>
      <c r="J416" s="12"/>
      <c r="K416" s="12"/>
      <c r="L416" s="21" t="s">
        <v>1</v>
      </c>
    </row>
    <row r="417" spans="1:12" x14ac:dyDescent="0.2">
      <c r="A417" s="27" t="s">
        <v>41</v>
      </c>
      <c r="B417" s="13" t="s">
        <v>135</v>
      </c>
      <c r="C417" s="13" t="s">
        <v>197</v>
      </c>
      <c r="D417" s="13" t="s">
        <v>196</v>
      </c>
      <c r="E417" s="14">
        <v>2013</v>
      </c>
      <c r="F417" s="14">
        <v>0.83750000000000002</v>
      </c>
      <c r="G417" s="13" t="s">
        <v>1</v>
      </c>
      <c r="H417" s="14"/>
      <c r="I417" s="14"/>
      <c r="J417" s="14"/>
      <c r="K417" s="14"/>
      <c r="L417" s="22" t="s">
        <v>1</v>
      </c>
    </row>
    <row r="418" spans="1:12" x14ac:dyDescent="0.2">
      <c r="A418" s="25" t="s">
        <v>42</v>
      </c>
      <c r="B418" s="11" t="s">
        <v>136</v>
      </c>
      <c r="C418" s="11" t="s">
        <v>195</v>
      </c>
      <c r="D418" s="11" t="s">
        <v>198</v>
      </c>
      <c r="E418" s="12">
        <v>2000</v>
      </c>
      <c r="F418" s="12"/>
      <c r="G418" s="11" t="s">
        <v>1</v>
      </c>
      <c r="H418" s="12"/>
      <c r="I418" s="12"/>
      <c r="J418" s="12"/>
      <c r="K418" s="12"/>
      <c r="L418" s="21" t="s">
        <v>1</v>
      </c>
    </row>
    <row r="419" spans="1:12" x14ac:dyDescent="0.2">
      <c r="A419" s="27" t="s">
        <v>42</v>
      </c>
      <c r="B419" s="13" t="s">
        <v>136</v>
      </c>
      <c r="C419" s="13" t="s">
        <v>195</v>
      </c>
      <c r="D419" s="13" t="s">
        <v>196</v>
      </c>
      <c r="E419" s="14">
        <v>2004</v>
      </c>
      <c r="F419" s="14"/>
      <c r="G419" s="13" t="s">
        <v>1</v>
      </c>
      <c r="H419" s="14"/>
      <c r="I419" s="14"/>
      <c r="J419" s="14"/>
      <c r="K419" s="14"/>
      <c r="L419" s="22" t="s">
        <v>1</v>
      </c>
    </row>
    <row r="420" spans="1:12" x14ac:dyDescent="0.2">
      <c r="A420" s="25" t="s">
        <v>42</v>
      </c>
      <c r="B420" s="11" t="s">
        <v>136</v>
      </c>
      <c r="C420" s="11" t="s">
        <v>195</v>
      </c>
      <c r="D420" s="11" t="s">
        <v>196</v>
      </c>
      <c r="E420" s="12">
        <v>2009</v>
      </c>
      <c r="F420" s="12"/>
      <c r="G420" s="11" t="s">
        <v>1</v>
      </c>
      <c r="H420" s="12"/>
      <c r="I420" s="12"/>
      <c r="J420" s="12"/>
      <c r="K420" s="12"/>
      <c r="L420" s="21" t="s">
        <v>1</v>
      </c>
    </row>
    <row r="421" spans="1:12" x14ac:dyDescent="0.2">
      <c r="A421" s="27" t="s">
        <v>42</v>
      </c>
      <c r="B421" s="13" t="s">
        <v>136</v>
      </c>
      <c r="C421" s="13" t="s">
        <v>195</v>
      </c>
      <c r="D421" s="13" t="s">
        <v>219</v>
      </c>
      <c r="E421" s="14">
        <v>2005</v>
      </c>
      <c r="F421" s="14"/>
      <c r="G421" s="13" t="s">
        <v>1</v>
      </c>
      <c r="H421" s="14"/>
      <c r="I421" s="14"/>
      <c r="J421" s="14"/>
      <c r="K421" s="14"/>
      <c r="L421" s="22" t="s">
        <v>1</v>
      </c>
    </row>
    <row r="422" spans="1:12" x14ac:dyDescent="0.2">
      <c r="A422" s="25" t="s">
        <v>42</v>
      </c>
      <c r="B422" s="11" t="s">
        <v>136</v>
      </c>
      <c r="C422" s="11" t="s">
        <v>195</v>
      </c>
      <c r="D422" s="11" t="s">
        <v>219</v>
      </c>
      <c r="E422" s="12">
        <v>2005</v>
      </c>
      <c r="F422" s="12"/>
      <c r="G422" s="11" t="s">
        <v>1</v>
      </c>
      <c r="H422" s="12"/>
      <c r="I422" s="12"/>
      <c r="J422" s="12"/>
      <c r="K422" s="12"/>
      <c r="L422" s="21" t="s">
        <v>1</v>
      </c>
    </row>
    <row r="423" spans="1:12" x14ac:dyDescent="0.2">
      <c r="A423" s="27" t="s">
        <v>42</v>
      </c>
      <c r="B423" s="13" t="s">
        <v>136</v>
      </c>
      <c r="C423" s="13" t="s">
        <v>197</v>
      </c>
      <c r="D423" s="13" t="s">
        <v>198</v>
      </c>
      <c r="E423" s="14">
        <v>2000</v>
      </c>
      <c r="F423" s="14"/>
      <c r="G423" s="13" t="s">
        <v>1</v>
      </c>
      <c r="H423" s="14"/>
      <c r="I423" s="14"/>
      <c r="J423" s="14"/>
      <c r="K423" s="14"/>
      <c r="L423" s="22" t="s">
        <v>1</v>
      </c>
    </row>
    <row r="424" spans="1:12" x14ac:dyDescent="0.2">
      <c r="A424" s="25" t="s">
        <v>42</v>
      </c>
      <c r="B424" s="11" t="s">
        <v>136</v>
      </c>
      <c r="C424" s="11" t="s">
        <v>197</v>
      </c>
      <c r="D424" s="11" t="s">
        <v>196</v>
      </c>
      <c r="E424" s="12">
        <v>2004</v>
      </c>
      <c r="F424" s="12"/>
      <c r="G424" s="11" t="s">
        <v>1</v>
      </c>
      <c r="H424" s="12"/>
      <c r="I424" s="12"/>
      <c r="J424" s="12"/>
      <c r="K424" s="12"/>
      <c r="L424" s="21" t="s">
        <v>1</v>
      </c>
    </row>
    <row r="425" spans="1:12" x14ac:dyDescent="0.2">
      <c r="A425" s="27" t="s">
        <v>42</v>
      </c>
      <c r="B425" s="13" t="s">
        <v>136</v>
      </c>
      <c r="C425" s="13" t="s">
        <v>197</v>
      </c>
      <c r="D425" s="13" t="s">
        <v>196</v>
      </c>
      <c r="E425" s="14">
        <v>2009</v>
      </c>
      <c r="F425" s="14"/>
      <c r="G425" s="13" t="s">
        <v>1</v>
      </c>
      <c r="H425" s="14"/>
      <c r="I425" s="14"/>
      <c r="J425" s="14"/>
      <c r="K425" s="14"/>
      <c r="L425" s="22" t="s">
        <v>1</v>
      </c>
    </row>
    <row r="426" spans="1:12" x14ac:dyDescent="0.2">
      <c r="A426" s="25" t="s">
        <v>42</v>
      </c>
      <c r="B426" s="11" t="s">
        <v>136</v>
      </c>
      <c r="C426" s="11" t="s">
        <v>197</v>
      </c>
      <c r="D426" s="11" t="s">
        <v>219</v>
      </c>
      <c r="E426" s="12">
        <v>2005</v>
      </c>
      <c r="F426" s="12"/>
      <c r="G426" s="11" t="s">
        <v>1</v>
      </c>
      <c r="H426" s="12"/>
      <c r="I426" s="12"/>
      <c r="J426" s="12"/>
      <c r="K426" s="12"/>
      <c r="L426" s="21" t="s">
        <v>1</v>
      </c>
    </row>
    <row r="427" spans="1:12" x14ac:dyDescent="0.2">
      <c r="A427" s="27" t="s">
        <v>42</v>
      </c>
      <c r="B427" s="13" t="s">
        <v>136</v>
      </c>
      <c r="C427" s="13" t="s">
        <v>197</v>
      </c>
      <c r="D427" s="13" t="s">
        <v>219</v>
      </c>
      <c r="E427" s="14">
        <v>2005</v>
      </c>
      <c r="F427" s="14"/>
      <c r="G427" s="13" t="s">
        <v>1</v>
      </c>
      <c r="H427" s="14"/>
      <c r="I427" s="14"/>
      <c r="J427" s="14"/>
      <c r="K427" s="14"/>
      <c r="L427" s="22" t="s">
        <v>1</v>
      </c>
    </row>
    <row r="428" spans="1:12" x14ac:dyDescent="0.2">
      <c r="A428" s="25" t="s">
        <v>43</v>
      </c>
      <c r="B428" s="11" t="s">
        <v>137</v>
      </c>
      <c r="C428" s="11" t="s">
        <v>195</v>
      </c>
      <c r="D428" s="11" t="s">
        <v>196</v>
      </c>
      <c r="E428" s="12">
        <v>2010</v>
      </c>
      <c r="F428" s="12"/>
      <c r="G428" s="11" t="s">
        <v>1</v>
      </c>
      <c r="H428" s="12"/>
      <c r="I428" s="12"/>
      <c r="J428" s="12"/>
      <c r="K428" s="12"/>
      <c r="L428" s="21" t="s">
        <v>1</v>
      </c>
    </row>
    <row r="429" spans="1:12" x14ac:dyDescent="0.2">
      <c r="A429" s="27" t="s">
        <v>43</v>
      </c>
      <c r="B429" s="13" t="s">
        <v>137</v>
      </c>
      <c r="C429" s="13" t="s">
        <v>195</v>
      </c>
      <c r="D429" s="13" t="s">
        <v>196</v>
      </c>
      <c r="E429" s="14">
        <v>2004</v>
      </c>
      <c r="F429" s="14"/>
      <c r="G429" s="13" t="s">
        <v>1</v>
      </c>
      <c r="H429" s="14"/>
      <c r="I429" s="14"/>
      <c r="J429" s="14"/>
      <c r="K429" s="14"/>
      <c r="L429" s="22" t="s">
        <v>1</v>
      </c>
    </row>
    <row r="430" spans="1:12" x14ac:dyDescent="0.2">
      <c r="A430" s="25" t="s">
        <v>43</v>
      </c>
      <c r="B430" s="11" t="s">
        <v>137</v>
      </c>
      <c r="C430" s="11" t="s">
        <v>195</v>
      </c>
      <c r="D430" s="11" t="s">
        <v>196</v>
      </c>
      <c r="E430" s="12">
        <v>2000</v>
      </c>
      <c r="F430" s="12"/>
      <c r="G430" s="11" t="s">
        <v>1</v>
      </c>
      <c r="H430" s="12"/>
      <c r="I430" s="12"/>
      <c r="J430" s="12"/>
      <c r="K430" s="12"/>
      <c r="L430" s="21" t="s">
        <v>1</v>
      </c>
    </row>
    <row r="431" spans="1:12" x14ac:dyDescent="0.2">
      <c r="A431" s="27" t="s">
        <v>43</v>
      </c>
      <c r="B431" s="13" t="s">
        <v>137</v>
      </c>
      <c r="C431" s="13" t="s">
        <v>195</v>
      </c>
      <c r="D431" s="13" t="s">
        <v>196</v>
      </c>
      <c r="E431" s="14">
        <v>2015</v>
      </c>
      <c r="F431" s="14"/>
      <c r="G431" s="13" t="s">
        <v>1</v>
      </c>
      <c r="H431" s="14"/>
      <c r="I431" s="14"/>
      <c r="J431" s="14"/>
      <c r="K431" s="14"/>
      <c r="L431" s="22" t="s">
        <v>1</v>
      </c>
    </row>
    <row r="432" spans="1:12" x14ac:dyDescent="0.2">
      <c r="A432" s="25" t="s">
        <v>43</v>
      </c>
      <c r="B432" s="11" t="s">
        <v>137</v>
      </c>
      <c r="C432" s="11" t="s">
        <v>195</v>
      </c>
      <c r="D432" s="11" t="s">
        <v>224</v>
      </c>
      <c r="E432" s="12">
        <v>2000</v>
      </c>
      <c r="F432" s="12"/>
      <c r="G432" s="11" t="s">
        <v>1</v>
      </c>
      <c r="H432" s="12"/>
      <c r="I432" s="12"/>
      <c r="J432" s="12"/>
      <c r="K432" s="12"/>
      <c r="L432" s="21" t="s">
        <v>1</v>
      </c>
    </row>
    <row r="433" spans="1:12" x14ac:dyDescent="0.2">
      <c r="A433" s="27" t="s">
        <v>43</v>
      </c>
      <c r="B433" s="13" t="s">
        <v>137</v>
      </c>
      <c r="C433" s="13" t="s">
        <v>195</v>
      </c>
      <c r="D433" s="13" t="s">
        <v>224</v>
      </c>
      <c r="E433" s="14">
        <v>2007</v>
      </c>
      <c r="F433" s="14"/>
      <c r="G433" s="13" t="s">
        <v>1</v>
      </c>
      <c r="H433" s="14"/>
      <c r="I433" s="14"/>
      <c r="J433" s="14"/>
      <c r="K433" s="14"/>
      <c r="L433" s="22" t="s">
        <v>1</v>
      </c>
    </row>
    <row r="434" spans="1:12" x14ac:dyDescent="0.2">
      <c r="A434" s="25" t="s">
        <v>43</v>
      </c>
      <c r="B434" s="11" t="s">
        <v>137</v>
      </c>
      <c r="C434" s="11" t="s">
        <v>195</v>
      </c>
      <c r="D434" s="11" t="s">
        <v>198</v>
      </c>
      <c r="E434" s="12">
        <v>2014</v>
      </c>
      <c r="F434" s="12">
        <v>0.75729999999999997</v>
      </c>
      <c r="G434" s="11" t="s">
        <v>1</v>
      </c>
      <c r="H434" s="12"/>
      <c r="I434" s="12"/>
      <c r="J434" s="12"/>
      <c r="K434" s="12"/>
      <c r="L434" s="21" t="s">
        <v>1</v>
      </c>
    </row>
    <row r="435" spans="1:12" x14ac:dyDescent="0.2">
      <c r="A435" s="27" t="s">
        <v>43</v>
      </c>
      <c r="B435" s="13" t="s">
        <v>137</v>
      </c>
      <c r="C435" s="13" t="s">
        <v>195</v>
      </c>
      <c r="D435" s="13" t="s">
        <v>198</v>
      </c>
      <c r="E435" s="14">
        <v>2006</v>
      </c>
      <c r="F435" s="14">
        <v>0.72230000000000005</v>
      </c>
      <c r="G435" s="13" t="s">
        <v>1</v>
      </c>
      <c r="H435" s="14"/>
      <c r="I435" s="14"/>
      <c r="J435" s="14"/>
      <c r="K435" s="14"/>
      <c r="L435" s="22" t="s">
        <v>1</v>
      </c>
    </row>
    <row r="436" spans="1:12" x14ac:dyDescent="0.2">
      <c r="A436" s="25" t="s">
        <v>43</v>
      </c>
      <c r="B436" s="11" t="s">
        <v>137</v>
      </c>
      <c r="C436" s="11" t="s">
        <v>197</v>
      </c>
      <c r="D436" s="11" t="s">
        <v>198</v>
      </c>
      <c r="E436" s="12">
        <v>2014</v>
      </c>
      <c r="F436" s="12"/>
      <c r="G436" s="11" t="s">
        <v>1</v>
      </c>
      <c r="H436" s="12"/>
      <c r="I436" s="12"/>
      <c r="J436" s="12"/>
      <c r="K436" s="12"/>
      <c r="L436" s="21" t="s">
        <v>1</v>
      </c>
    </row>
    <row r="437" spans="1:12" x14ac:dyDescent="0.2">
      <c r="A437" s="27" t="s">
        <v>43</v>
      </c>
      <c r="B437" s="13" t="s">
        <v>137</v>
      </c>
      <c r="C437" s="13" t="s">
        <v>197</v>
      </c>
      <c r="D437" s="13" t="s">
        <v>198</v>
      </c>
      <c r="E437" s="14">
        <v>2006</v>
      </c>
      <c r="F437" s="14"/>
      <c r="G437" s="13" t="s">
        <v>1</v>
      </c>
      <c r="H437" s="14"/>
      <c r="I437" s="14"/>
      <c r="J437" s="14"/>
      <c r="K437" s="14"/>
      <c r="L437" s="22" t="s">
        <v>1</v>
      </c>
    </row>
    <row r="438" spans="1:12" x14ac:dyDescent="0.2">
      <c r="A438" s="25" t="s">
        <v>43</v>
      </c>
      <c r="B438" s="11" t="s">
        <v>137</v>
      </c>
      <c r="C438" s="11" t="s">
        <v>197</v>
      </c>
      <c r="D438" s="11" t="s">
        <v>196</v>
      </c>
      <c r="E438" s="12">
        <v>2004</v>
      </c>
      <c r="F438" s="12"/>
      <c r="G438" s="11" t="s">
        <v>1</v>
      </c>
      <c r="H438" s="12"/>
      <c r="I438" s="12"/>
      <c r="J438" s="12"/>
      <c r="K438" s="12"/>
      <c r="L438" s="21" t="s">
        <v>1</v>
      </c>
    </row>
    <row r="439" spans="1:12" x14ac:dyDescent="0.2">
      <c r="A439" s="27" t="s">
        <v>43</v>
      </c>
      <c r="B439" s="13" t="s">
        <v>137</v>
      </c>
      <c r="C439" s="13" t="s">
        <v>197</v>
      </c>
      <c r="D439" s="13" t="s">
        <v>196</v>
      </c>
      <c r="E439" s="14">
        <v>2000</v>
      </c>
      <c r="F439" s="14"/>
      <c r="G439" s="13" t="s">
        <v>1</v>
      </c>
      <c r="H439" s="14"/>
      <c r="I439" s="14"/>
      <c r="J439" s="14"/>
      <c r="K439" s="14"/>
      <c r="L439" s="22" t="s">
        <v>1</v>
      </c>
    </row>
    <row r="440" spans="1:12" x14ac:dyDescent="0.2">
      <c r="A440" s="25" t="s">
        <v>43</v>
      </c>
      <c r="B440" s="11" t="s">
        <v>137</v>
      </c>
      <c r="C440" s="11" t="s">
        <v>197</v>
      </c>
      <c r="D440" s="11" t="s">
        <v>196</v>
      </c>
      <c r="E440" s="12">
        <v>2010</v>
      </c>
      <c r="F440" s="12"/>
      <c r="G440" s="11" t="s">
        <v>1</v>
      </c>
      <c r="H440" s="12"/>
      <c r="I440" s="12"/>
      <c r="J440" s="12"/>
      <c r="K440" s="12"/>
      <c r="L440" s="21" t="s">
        <v>1</v>
      </c>
    </row>
    <row r="441" spans="1:12" x14ac:dyDescent="0.2">
      <c r="A441" s="27" t="s">
        <v>43</v>
      </c>
      <c r="B441" s="13" t="s">
        <v>137</v>
      </c>
      <c r="C441" s="13" t="s">
        <v>197</v>
      </c>
      <c r="D441" s="13" t="s">
        <v>196</v>
      </c>
      <c r="E441" s="14">
        <v>2015</v>
      </c>
      <c r="F441" s="14"/>
      <c r="G441" s="13" t="s">
        <v>1</v>
      </c>
      <c r="H441" s="14"/>
      <c r="I441" s="14"/>
      <c r="J441" s="14"/>
      <c r="K441" s="14"/>
      <c r="L441" s="22" t="s">
        <v>1</v>
      </c>
    </row>
    <row r="442" spans="1:12" x14ac:dyDescent="0.2">
      <c r="A442" s="25" t="s">
        <v>43</v>
      </c>
      <c r="B442" s="11" t="s">
        <v>137</v>
      </c>
      <c r="C442" s="11" t="s">
        <v>197</v>
      </c>
      <c r="D442" s="11" t="s">
        <v>224</v>
      </c>
      <c r="E442" s="12">
        <v>2000</v>
      </c>
      <c r="F442" s="12"/>
      <c r="G442" s="11" t="s">
        <v>1</v>
      </c>
      <c r="H442" s="12"/>
      <c r="I442" s="12"/>
      <c r="J442" s="12"/>
      <c r="K442" s="12"/>
      <c r="L442" s="21" t="s">
        <v>1</v>
      </c>
    </row>
    <row r="443" spans="1:12" x14ac:dyDescent="0.2">
      <c r="A443" s="27" t="s">
        <v>43</v>
      </c>
      <c r="B443" s="13" t="s">
        <v>137</v>
      </c>
      <c r="C443" s="13" t="s">
        <v>197</v>
      </c>
      <c r="D443" s="13" t="s">
        <v>224</v>
      </c>
      <c r="E443" s="14">
        <v>2007</v>
      </c>
      <c r="F443" s="14"/>
      <c r="G443" s="13" t="s">
        <v>1</v>
      </c>
      <c r="H443" s="14"/>
      <c r="I443" s="14"/>
      <c r="J443" s="14"/>
      <c r="K443" s="14"/>
      <c r="L443" s="22" t="s">
        <v>1</v>
      </c>
    </row>
    <row r="444" spans="1:12" x14ac:dyDescent="0.2">
      <c r="A444" s="25" t="s">
        <v>44</v>
      </c>
      <c r="B444" s="11" t="s">
        <v>138</v>
      </c>
      <c r="C444" s="11" t="s">
        <v>195</v>
      </c>
      <c r="D444" s="11" t="s">
        <v>198</v>
      </c>
      <c r="E444" s="12">
        <v>2010</v>
      </c>
      <c r="F444" s="12"/>
      <c r="G444" s="11" t="s">
        <v>1</v>
      </c>
      <c r="H444" s="12"/>
      <c r="I444" s="12"/>
      <c r="J444" s="12"/>
      <c r="K444" s="12"/>
      <c r="L444" s="21" t="s">
        <v>1</v>
      </c>
    </row>
    <row r="445" spans="1:12" x14ac:dyDescent="0.2">
      <c r="A445" s="27" t="s">
        <v>44</v>
      </c>
      <c r="B445" s="13" t="s">
        <v>138</v>
      </c>
      <c r="C445" s="13" t="s">
        <v>195</v>
      </c>
      <c r="D445" s="13" t="s">
        <v>198</v>
      </c>
      <c r="E445" s="14">
        <v>2015</v>
      </c>
      <c r="F445" s="14"/>
      <c r="G445" s="13" t="s">
        <v>1</v>
      </c>
      <c r="H445" s="14"/>
      <c r="I445" s="14"/>
      <c r="J445" s="14"/>
      <c r="K445" s="14"/>
      <c r="L445" s="22" t="s">
        <v>1</v>
      </c>
    </row>
    <row r="446" spans="1:12" x14ac:dyDescent="0.2">
      <c r="A446" s="25" t="s">
        <v>44</v>
      </c>
      <c r="B446" s="11" t="s">
        <v>138</v>
      </c>
      <c r="C446" s="11" t="s">
        <v>195</v>
      </c>
      <c r="D446" s="11" t="s">
        <v>196</v>
      </c>
      <c r="E446" s="12">
        <v>2012</v>
      </c>
      <c r="F446" s="12"/>
      <c r="G446" s="11" t="s">
        <v>1</v>
      </c>
      <c r="H446" s="12"/>
      <c r="I446" s="12"/>
      <c r="J446" s="12"/>
      <c r="K446" s="12"/>
      <c r="L446" s="21" t="s">
        <v>1</v>
      </c>
    </row>
    <row r="447" spans="1:12" x14ac:dyDescent="0.2">
      <c r="A447" s="27" t="s">
        <v>44</v>
      </c>
      <c r="B447" s="13" t="s">
        <v>138</v>
      </c>
      <c r="C447" s="13" t="s">
        <v>195</v>
      </c>
      <c r="D447" s="13" t="s">
        <v>196</v>
      </c>
      <c r="E447" s="14">
        <v>2001</v>
      </c>
      <c r="F447" s="14"/>
      <c r="G447" s="13" t="s">
        <v>1</v>
      </c>
      <c r="H447" s="14"/>
      <c r="I447" s="14"/>
      <c r="J447" s="14"/>
      <c r="K447" s="14"/>
      <c r="L447" s="22" t="s">
        <v>1</v>
      </c>
    </row>
    <row r="448" spans="1:12" x14ac:dyDescent="0.2">
      <c r="A448" s="25" t="s">
        <v>44</v>
      </c>
      <c r="B448" s="11" t="s">
        <v>138</v>
      </c>
      <c r="C448" s="11" t="s">
        <v>195</v>
      </c>
      <c r="D448" s="11" t="s">
        <v>196</v>
      </c>
      <c r="E448" s="12">
        <v>2006</v>
      </c>
      <c r="F448" s="12"/>
      <c r="G448" s="11" t="s">
        <v>1</v>
      </c>
      <c r="H448" s="12"/>
      <c r="I448" s="12"/>
      <c r="J448" s="12"/>
      <c r="K448" s="12"/>
      <c r="L448" s="21" t="s">
        <v>1</v>
      </c>
    </row>
    <row r="449" spans="1:12" x14ac:dyDescent="0.2">
      <c r="A449" s="27" t="s">
        <v>44</v>
      </c>
      <c r="B449" s="13" t="s">
        <v>138</v>
      </c>
      <c r="C449" s="13" t="s">
        <v>195</v>
      </c>
      <c r="D449" s="13" t="s">
        <v>219</v>
      </c>
      <c r="E449" s="14">
        <v>2002</v>
      </c>
      <c r="F449" s="14"/>
      <c r="G449" s="13" t="s">
        <v>1</v>
      </c>
      <c r="H449" s="14"/>
      <c r="I449" s="14"/>
      <c r="J449" s="14"/>
      <c r="K449" s="14"/>
      <c r="L449" s="22" t="s">
        <v>1</v>
      </c>
    </row>
    <row r="450" spans="1:12" x14ac:dyDescent="0.2">
      <c r="A450" s="25" t="s">
        <v>44</v>
      </c>
      <c r="B450" s="11" t="s">
        <v>138</v>
      </c>
      <c r="C450" s="11" t="s">
        <v>195</v>
      </c>
      <c r="D450" s="11" t="s">
        <v>219</v>
      </c>
      <c r="E450" s="12">
        <v>2002</v>
      </c>
      <c r="F450" s="12"/>
      <c r="G450" s="11" t="s">
        <v>1</v>
      </c>
      <c r="H450" s="12"/>
      <c r="I450" s="12"/>
      <c r="J450" s="12"/>
      <c r="K450" s="12"/>
      <c r="L450" s="21" t="s">
        <v>1</v>
      </c>
    </row>
    <row r="451" spans="1:12" x14ac:dyDescent="0.2">
      <c r="A451" s="27" t="s">
        <v>44</v>
      </c>
      <c r="B451" s="13" t="s">
        <v>138</v>
      </c>
      <c r="C451" s="13" t="s">
        <v>197</v>
      </c>
      <c r="D451" s="13" t="s">
        <v>198</v>
      </c>
      <c r="E451" s="14">
        <v>2015</v>
      </c>
      <c r="F451" s="14"/>
      <c r="G451" s="13" t="s">
        <v>1</v>
      </c>
      <c r="H451" s="14"/>
      <c r="I451" s="14"/>
      <c r="J451" s="14"/>
      <c r="K451" s="14"/>
      <c r="L451" s="22" t="s">
        <v>1</v>
      </c>
    </row>
    <row r="452" spans="1:12" x14ac:dyDescent="0.2">
      <c r="A452" s="25" t="s">
        <v>44</v>
      </c>
      <c r="B452" s="11" t="s">
        <v>138</v>
      </c>
      <c r="C452" s="11" t="s">
        <v>197</v>
      </c>
      <c r="D452" s="11" t="s">
        <v>198</v>
      </c>
      <c r="E452" s="12">
        <v>2010</v>
      </c>
      <c r="F452" s="12"/>
      <c r="G452" s="11" t="s">
        <v>1</v>
      </c>
      <c r="H452" s="12"/>
      <c r="I452" s="12"/>
      <c r="J452" s="12"/>
      <c r="K452" s="12"/>
      <c r="L452" s="21" t="s">
        <v>1</v>
      </c>
    </row>
    <row r="453" spans="1:12" x14ac:dyDescent="0.2">
      <c r="A453" s="27" t="s">
        <v>44</v>
      </c>
      <c r="B453" s="13" t="s">
        <v>138</v>
      </c>
      <c r="C453" s="13" t="s">
        <v>197</v>
      </c>
      <c r="D453" s="13" t="s">
        <v>196</v>
      </c>
      <c r="E453" s="14">
        <v>2006</v>
      </c>
      <c r="F453" s="14"/>
      <c r="G453" s="13" t="s">
        <v>1</v>
      </c>
      <c r="H453" s="14"/>
      <c r="I453" s="14"/>
      <c r="J453" s="14"/>
      <c r="K453" s="14"/>
      <c r="L453" s="22" t="s">
        <v>1</v>
      </c>
    </row>
    <row r="454" spans="1:12" x14ac:dyDescent="0.2">
      <c r="A454" s="25" t="s">
        <v>44</v>
      </c>
      <c r="B454" s="11" t="s">
        <v>138</v>
      </c>
      <c r="C454" s="11" t="s">
        <v>197</v>
      </c>
      <c r="D454" s="11" t="s">
        <v>196</v>
      </c>
      <c r="E454" s="12">
        <v>2012</v>
      </c>
      <c r="F454" s="12"/>
      <c r="G454" s="11" t="s">
        <v>1</v>
      </c>
      <c r="H454" s="12"/>
      <c r="I454" s="12"/>
      <c r="J454" s="12"/>
      <c r="K454" s="12"/>
      <c r="L454" s="21" t="s">
        <v>1</v>
      </c>
    </row>
    <row r="455" spans="1:12" x14ac:dyDescent="0.2">
      <c r="A455" s="27" t="s">
        <v>44</v>
      </c>
      <c r="B455" s="13" t="s">
        <v>138</v>
      </c>
      <c r="C455" s="13" t="s">
        <v>197</v>
      </c>
      <c r="D455" s="13" t="s">
        <v>196</v>
      </c>
      <c r="E455" s="14">
        <v>2001</v>
      </c>
      <c r="F455" s="14"/>
      <c r="G455" s="13" t="s">
        <v>1</v>
      </c>
      <c r="H455" s="14"/>
      <c r="I455" s="14"/>
      <c r="J455" s="14"/>
      <c r="K455" s="14"/>
      <c r="L455" s="22" t="s">
        <v>1</v>
      </c>
    </row>
    <row r="456" spans="1:12" x14ac:dyDescent="0.2">
      <c r="A456" s="25" t="s">
        <v>44</v>
      </c>
      <c r="B456" s="11" t="s">
        <v>138</v>
      </c>
      <c r="C456" s="11" t="s">
        <v>197</v>
      </c>
      <c r="D456" s="11" t="s">
        <v>219</v>
      </c>
      <c r="E456" s="12">
        <v>2002</v>
      </c>
      <c r="F456" s="12"/>
      <c r="G456" s="11" t="s">
        <v>1</v>
      </c>
      <c r="H456" s="12"/>
      <c r="I456" s="12"/>
      <c r="J456" s="12"/>
      <c r="K456" s="12"/>
      <c r="L456" s="21" t="s">
        <v>1</v>
      </c>
    </row>
    <row r="457" spans="1:12" x14ac:dyDescent="0.2">
      <c r="A457" s="27" t="s">
        <v>44</v>
      </c>
      <c r="B457" s="13" t="s">
        <v>138</v>
      </c>
      <c r="C457" s="13" t="s">
        <v>197</v>
      </c>
      <c r="D457" s="13" t="s">
        <v>219</v>
      </c>
      <c r="E457" s="14">
        <v>2002</v>
      </c>
      <c r="F457" s="14"/>
      <c r="G457" s="13" t="s">
        <v>1</v>
      </c>
      <c r="H457" s="14"/>
      <c r="I457" s="14"/>
      <c r="J457" s="14"/>
      <c r="K457" s="14"/>
      <c r="L457" s="22" t="s">
        <v>1</v>
      </c>
    </row>
    <row r="458" spans="1:12" x14ac:dyDescent="0.2">
      <c r="A458" s="25" t="s">
        <v>45</v>
      </c>
      <c r="B458" s="11" t="s">
        <v>139</v>
      </c>
      <c r="C458" s="11" t="s">
        <v>195</v>
      </c>
      <c r="D458" s="11" t="s">
        <v>198</v>
      </c>
      <c r="E458" s="12">
        <v>2015</v>
      </c>
      <c r="F458" s="12"/>
      <c r="G458" s="11" t="s">
        <v>1</v>
      </c>
      <c r="H458" s="12"/>
      <c r="I458" s="12"/>
      <c r="J458" s="12"/>
      <c r="K458" s="12"/>
      <c r="L458" s="21" t="s">
        <v>1</v>
      </c>
    </row>
    <row r="459" spans="1:12" x14ac:dyDescent="0.2">
      <c r="A459" s="27" t="s">
        <v>45</v>
      </c>
      <c r="B459" s="13" t="s">
        <v>139</v>
      </c>
      <c r="C459" s="13" t="s">
        <v>195</v>
      </c>
      <c r="D459" s="13" t="s">
        <v>219</v>
      </c>
      <c r="E459" s="14">
        <v>2004</v>
      </c>
      <c r="F459" s="14"/>
      <c r="G459" s="13" t="s">
        <v>1</v>
      </c>
      <c r="H459" s="14"/>
      <c r="I459" s="14"/>
      <c r="J459" s="14"/>
      <c r="K459" s="14"/>
      <c r="L459" s="22" t="s">
        <v>1</v>
      </c>
    </row>
    <row r="460" spans="1:12" x14ac:dyDescent="0.2">
      <c r="A460" s="25" t="s">
        <v>45</v>
      </c>
      <c r="B460" s="11" t="s">
        <v>139</v>
      </c>
      <c r="C460" s="11" t="s">
        <v>195</v>
      </c>
      <c r="D460" s="11" t="s">
        <v>219</v>
      </c>
      <c r="E460" s="12">
        <v>2004</v>
      </c>
      <c r="F460" s="12"/>
      <c r="G460" s="11" t="s">
        <v>1</v>
      </c>
      <c r="H460" s="12"/>
      <c r="I460" s="12"/>
      <c r="J460" s="12"/>
      <c r="K460" s="12"/>
      <c r="L460" s="21" t="s">
        <v>1</v>
      </c>
    </row>
    <row r="461" spans="1:12" x14ac:dyDescent="0.2">
      <c r="A461" s="27" t="s">
        <v>45</v>
      </c>
      <c r="B461" s="13" t="s">
        <v>139</v>
      </c>
      <c r="C461" s="13" t="s">
        <v>195</v>
      </c>
      <c r="D461" s="13" t="s">
        <v>198</v>
      </c>
      <c r="E461" s="14">
        <v>2011</v>
      </c>
      <c r="F461" s="14">
        <v>0.57650000000000001</v>
      </c>
      <c r="G461" s="13" t="s">
        <v>1</v>
      </c>
      <c r="H461" s="14"/>
      <c r="I461" s="14"/>
      <c r="J461" s="14"/>
      <c r="K461" s="14"/>
      <c r="L461" s="22" t="s">
        <v>1</v>
      </c>
    </row>
    <row r="462" spans="1:12" x14ac:dyDescent="0.2">
      <c r="A462" s="25" t="s">
        <v>45</v>
      </c>
      <c r="B462" s="11" t="s">
        <v>139</v>
      </c>
      <c r="C462" s="11" t="s">
        <v>195</v>
      </c>
      <c r="D462" s="11" t="s">
        <v>198</v>
      </c>
      <c r="E462" s="12">
        <v>2007</v>
      </c>
      <c r="F462" s="12">
        <v>0.47939999999999999</v>
      </c>
      <c r="G462" s="11" t="s">
        <v>1</v>
      </c>
      <c r="H462" s="12"/>
      <c r="I462" s="12"/>
      <c r="J462" s="12"/>
      <c r="K462" s="12"/>
      <c r="L462" s="21" t="s">
        <v>1</v>
      </c>
    </row>
    <row r="463" spans="1:12" x14ac:dyDescent="0.2">
      <c r="A463" s="27" t="s">
        <v>45</v>
      </c>
      <c r="B463" s="13" t="s">
        <v>139</v>
      </c>
      <c r="C463" s="13" t="s">
        <v>197</v>
      </c>
      <c r="D463" s="13" t="s">
        <v>198</v>
      </c>
      <c r="E463" s="14">
        <v>2011</v>
      </c>
      <c r="F463" s="14"/>
      <c r="G463" s="13" t="s">
        <v>1</v>
      </c>
      <c r="H463" s="14"/>
      <c r="I463" s="14"/>
      <c r="J463" s="14"/>
      <c r="K463" s="14"/>
      <c r="L463" s="22" t="s">
        <v>1</v>
      </c>
    </row>
    <row r="464" spans="1:12" x14ac:dyDescent="0.2">
      <c r="A464" s="25" t="s">
        <v>45</v>
      </c>
      <c r="B464" s="11" t="s">
        <v>139</v>
      </c>
      <c r="C464" s="11" t="s">
        <v>197</v>
      </c>
      <c r="D464" s="11" t="s">
        <v>198</v>
      </c>
      <c r="E464" s="12">
        <v>2007</v>
      </c>
      <c r="F464" s="12"/>
      <c r="G464" s="11" t="s">
        <v>1</v>
      </c>
      <c r="H464" s="12"/>
      <c r="I464" s="12"/>
      <c r="J464" s="12"/>
      <c r="K464" s="12"/>
      <c r="L464" s="21" t="s">
        <v>1</v>
      </c>
    </row>
    <row r="465" spans="1:12" x14ac:dyDescent="0.2">
      <c r="A465" s="27" t="s">
        <v>45</v>
      </c>
      <c r="B465" s="13" t="s">
        <v>139</v>
      </c>
      <c r="C465" s="13" t="s">
        <v>197</v>
      </c>
      <c r="D465" s="13" t="s">
        <v>198</v>
      </c>
      <c r="E465" s="14">
        <v>2015</v>
      </c>
      <c r="F465" s="14"/>
      <c r="G465" s="13" t="s">
        <v>1</v>
      </c>
      <c r="H465" s="14"/>
      <c r="I465" s="14"/>
      <c r="J465" s="14"/>
      <c r="K465" s="14"/>
      <c r="L465" s="22" t="s">
        <v>1</v>
      </c>
    </row>
    <row r="466" spans="1:12" x14ac:dyDescent="0.2">
      <c r="A466" s="25" t="s">
        <v>45</v>
      </c>
      <c r="B466" s="11" t="s">
        <v>139</v>
      </c>
      <c r="C466" s="11" t="s">
        <v>197</v>
      </c>
      <c r="D466" s="11" t="s">
        <v>219</v>
      </c>
      <c r="E466" s="12">
        <v>2004</v>
      </c>
      <c r="F466" s="12"/>
      <c r="G466" s="11" t="s">
        <v>1</v>
      </c>
      <c r="H466" s="12"/>
      <c r="I466" s="12"/>
      <c r="J466" s="12"/>
      <c r="K466" s="12"/>
      <c r="L466" s="21" t="s">
        <v>1</v>
      </c>
    </row>
    <row r="467" spans="1:12" x14ac:dyDescent="0.2">
      <c r="A467" s="27" t="s">
        <v>45</v>
      </c>
      <c r="B467" s="13" t="s">
        <v>139</v>
      </c>
      <c r="C467" s="13" t="s">
        <v>197</v>
      </c>
      <c r="D467" s="13" t="s">
        <v>219</v>
      </c>
      <c r="E467" s="14">
        <v>2004</v>
      </c>
      <c r="F467" s="14"/>
      <c r="G467" s="13" t="s">
        <v>1</v>
      </c>
      <c r="H467" s="14"/>
      <c r="I467" s="14"/>
      <c r="J467" s="14"/>
      <c r="K467" s="14"/>
      <c r="L467" s="22" t="s">
        <v>1</v>
      </c>
    </row>
    <row r="468" spans="1:12" x14ac:dyDescent="0.2">
      <c r="A468" s="25" t="s">
        <v>46</v>
      </c>
      <c r="B468" s="11" t="s">
        <v>140</v>
      </c>
      <c r="C468" s="11" t="s">
        <v>195</v>
      </c>
      <c r="D468" s="11"/>
      <c r="E468" s="12"/>
      <c r="F468" s="12"/>
      <c r="G468" s="11"/>
      <c r="H468" s="12"/>
      <c r="I468" s="12"/>
      <c r="J468" s="12"/>
      <c r="K468" s="12"/>
      <c r="L468" s="21"/>
    </row>
    <row r="469" spans="1:12" x14ac:dyDescent="0.2">
      <c r="A469" s="27" t="s">
        <v>46</v>
      </c>
      <c r="B469" s="13" t="s">
        <v>140</v>
      </c>
      <c r="C469" s="13" t="s">
        <v>197</v>
      </c>
      <c r="D469" s="13"/>
      <c r="E469" s="14"/>
      <c r="F469" s="14"/>
      <c r="G469" s="13"/>
      <c r="H469" s="14"/>
      <c r="I469" s="14"/>
      <c r="J469" s="14"/>
      <c r="K469" s="14"/>
      <c r="L469" s="22"/>
    </row>
    <row r="470" spans="1:12" x14ac:dyDescent="0.2">
      <c r="A470" s="25" t="s">
        <v>47</v>
      </c>
      <c r="B470" s="11" t="s">
        <v>169</v>
      </c>
      <c r="C470" s="11" t="s">
        <v>195</v>
      </c>
      <c r="D470" s="11" t="s">
        <v>198</v>
      </c>
      <c r="E470" s="12">
        <v>2000</v>
      </c>
      <c r="F470" s="12"/>
      <c r="G470" s="11" t="s">
        <v>1</v>
      </c>
      <c r="H470" s="12"/>
      <c r="I470" s="12"/>
      <c r="J470" s="12"/>
      <c r="K470" s="12"/>
      <c r="L470" s="21" t="s">
        <v>1</v>
      </c>
    </row>
    <row r="471" spans="1:12" x14ac:dyDescent="0.2">
      <c r="A471" s="27" t="s">
        <v>47</v>
      </c>
      <c r="B471" s="13" t="s">
        <v>169</v>
      </c>
      <c r="C471" s="13" t="s">
        <v>195</v>
      </c>
      <c r="D471" s="13" t="s">
        <v>218</v>
      </c>
      <c r="E471" s="14">
        <v>2007</v>
      </c>
      <c r="F471" s="14"/>
      <c r="G471" s="13" t="s">
        <v>1</v>
      </c>
      <c r="H471" s="14"/>
      <c r="I471" s="14"/>
      <c r="J471" s="14"/>
      <c r="K471" s="14"/>
      <c r="L471" s="22" t="s">
        <v>1</v>
      </c>
    </row>
    <row r="472" spans="1:12" x14ac:dyDescent="0.2">
      <c r="A472" s="25" t="s">
        <v>47</v>
      </c>
      <c r="B472" s="11" t="s">
        <v>169</v>
      </c>
      <c r="C472" s="11" t="s">
        <v>195</v>
      </c>
      <c r="D472" s="11" t="s">
        <v>218</v>
      </c>
      <c r="E472" s="12">
        <v>2007</v>
      </c>
      <c r="F472" s="12"/>
      <c r="G472" s="11" t="s">
        <v>1</v>
      </c>
      <c r="H472" s="12"/>
      <c r="I472" s="12"/>
      <c r="J472" s="12"/>
      <c r="K472" s="12"/>
      <c r="L472" s="21" t="s">
        <v>1</v>
      </c>
    </row>
    <row r="473" spans="1:12" x14ac:dyDescent="0.2">
      <c r="A473" s="27" t="s">
        <v>47</v>
      </c>
      <c r="B473" s="13" t="s">
        <v>169</v>
      </c>
      <c r="C473" s="13" t="s">
        <v>195</v>
      </c>
      <c r="D473" s="13" t="s">
        <v>198</v>
      </c>
      <c r="E473" s="14">
        <v>2013</v>
      </c>
      <c r="F473" s="14">
        <v>1</v>
      </c>
      <c r="G473" s="13" t="s">
        <v>1</v>
      </c>
      <c r="H473" s="14"/>
      <c r="I473" s="14"/>
      <c r="J473" s="14"/>
      <c r="K473" s="14"/>
      <c r="L473" s="22" t="s">
        <v>1</v>
      </c>
    </row>
    <row r="474" spans="1:12" x14ac:dyDescent="0.2">
      <c r="A474" s="25" t="s">
        <v>47</v>
      </c>
      <c r="B474" s="11" t="s">
        <v>169</v>
      </c>
      <c r="C474" s="11" t="s">
        <v>195</v>
      </c>
      <c r="D474" s="11" t="s">
        <v>198</v>
      </c>
      <c r="E474" s="12">
        <v>2010</v>
      </c>
      <c r="F474" s="12">
        <v>0.99439999999999995</v>
      </c>
      <c r="G474" s="11" t="s">
        <v>1</v>
      </c>
      <c r="H474" s="12"/>
      <c r="I474" s="12"/>
      <c r="J474" s="12"/>
      <c r="K474" s="12"/>
      <c r="L474" s="21" t="s">
        <v>1</v>
      </c>
    </row>
    <row r="475" spans="1:12" x14ac:dyDescent="0.2">
      <c r="A475" s="27" t="s">
        <v>47</v>
      </c>
      <c r="B475" s="13" t="s">
        <v>169</v>
      </c>
      <c r="C475" s="13" t="s">
        <v>195</v>
      </c>
      <c r="D475" s="13" t="s">
        <v>198</v>
      </c>
      <c r="E475" s="14">
        <v>2005</v>
      </c>
      <c r="F475" s="14">
        <v>0.98270000000000002</v>
      </c>
      <c r="G475" s="13" t="s">
        <v>1</v>
      </c>
      <c r="H475" s="14"/>
      <c r="I475" s="14"/>
      <c r="J475" s="14"/>
      <c r="K475" s="14"/>
      <c r="L475" s="22" t="s">
        <v>1</v>
      </c>
    </row>
    <row r="476" spans="1:12" x14ac:dyDescent="0.2">
      <c r="A476" s="25" t="s">
        <v>47</v>
      </c>
      <c r="B476" s="11" t="s">
        <v>169</v>
      </c>
      <c r="C476" s="11" t="s">
        <v>197</v>
      </c>
      <c r="D476" s="11" t="s">
        <v>198</v>
      </c>
      <c r="E476" s="12">
        <v>2013</v>
      </c>
      <c r="F476" s="12"/>
      <c r="G476" s="11" t="s">
        <v>1</v>
      </c>
      <c r="H476" s="12"/>
      <c r="I476" s="12"/>
      <c r="J476" s="12"/>
      <c r="K476" s="12"/>
      <c r="L476" s="21" t="s">
        <v>1</v>
      </c>
    </row>
    <row r="477" spans="1:12" x14ac:dyDescent="0.2">
      <c r="A477" s="27" t="s">
        <v>47</v>
      </c>
      <c r="B477" s="13" t="s">
        <v>169</v>
      </c>
      <c r="C477" s="13" t="s">
        <v>197</v>
      </c>
      <c r="D477" s="13" t="s">
        <v>198</v>
      </c>
      <c r="E477" s="14">
        <v>2010</v>
      </c>
      <c r="F477" s="14"/>
      <c r="G477" s="13" t="s">
        <v>1</v>
      </c>
      <c r="H477" s="14"/>
      <c r="I477" s="14"/>
      <c r="J477" s="14"/>
      <c r="K477" s="14"/>
      <c r="L477" s="22" t="s">
        <v>1</v>
      </c>
    </row>
    <row r="478" spans="1:12" x14ac:dyDescent="0.2">
      <c r="A478" s="25" t="s">
        <v>47</v>
      </c>
      <c r="B478" s="11" t="s">
        <v>169</v>
      </c>
      <c r="C478" s="11" t="s">
        <v>197</v>
      </c>
      <c r="D478" s="11" t="s">
        <v>198</v>
      </c>
      <c r="E478" s="12">
        <v>2000</v>
      </c>
      <c r="F478" s="12"/>
      <c r="G478" s="11" t="s">
        <v>1</v>
      </c>
      <c r="H478" s="12"/>
      <c r="I478" s="12"/>
      <c r="J478" s="12"/>
      <c r="K478" s="12"/>
      <c r="L478" s="21" t="s">
        <v>1</v>
      </c>
    </row>
    <row r="479" spans="1:12" x14ac:dyDescent="0.2">
      <c r="A479" s="27" t="s">
        <v>47</v>
      </c>
      <c r="B479" s="13" t="s">
        <v>169</v>
      </c>
      <c r="C479" s="13" t="s">
        <v>197</v>
      </c>
      <c r="D479" s="13" t="s">
        <v>198</v>
      </c>
      <c r="E479" s="14">
        <v>2005</v>
      </c>
      <c r="F479" s="14"/>
      <c r="G479" s="13" t="s">
        <v>1</v>
      </c>
      <c r="H479" s="14"/>
      <c r="I479" s="14"/>
      <c r="J479" s="14"/>
      <c r="K479" s="14"/>
      <c r="L479" s="22" t="s">
        <v>1</v>
      </c>
    </row>
    <row r="480" spans="1:12" x14ac:dyDescent="0.2">
      <c r="A480" s="25" t="s">
        <v>47</v>
      </c>
      <c r="B480" s="11" t="s">
        <v>169</v>
      </c>
      <c r="C480" s="11" t="s">
        <v>197</v>
      </c>
      <c r="D480" s="11" t="s">
        <v>218</v>
      </c>
      <c r="E480" s="12">
        <v>2007</v>
      </c>
      <c r="F480" s="12"/>
      <c r="G480" s="11" t="s">
        <v>1</v>
      </c>
      <c r="H480" s="12"/>
      <c r="I480" s="12"/>
      <c r="J480" s="12"/>
      <c r="K480" s="12"/>
      <c r="L480" s="21" t="s">
        <v>1</v>
      </c>
    </row>
    <row r="481" spans="1:12" x14ac:dyDescent="0.2">
      <c r="A481" s="27" t="s">
        <v>47</v>
      </c>
      <c r="B481" s="13" t="s">
        <v>169</v>
      </c>
      <c r="C481" s="13" t="s">
        <v>197</v>
      </c>
      <c r="D481" s="13" t="s">
        <v>218</v>
      </c>
      <c r="E481" s="14">
        <v>2007</v>
      </c>
      <c r="F481" s="14"/>
      <c r="G481" s="13" t="s">
        <v>1</v>
      </c>
      <c r="H481" s="14"/>
      <c r="I481" s="14"/>
      <c r="J481" s="14"/>
      <c r="K481" s="14"/>
      <c r="L481" s="22" t="s">
        <v>1</v>
      </c>
    </row>
    <row r="482" spans="1:12" x14ac:dyDescent="0.2">
      <c r="A482" s="25" t="s">
        <v>48</v>
      </c>
      <c r="B482" s="11" t="s">
        <v>141</v>
      </c>
      <c r="C482" s="11" t="s">
        <v>195</v>
      </c>
      <c r="D482" s="11" t="s">
        <v>196</v>
      </c>
      <c r="E482" s="12">
        <v>2003</v>
      </c>
      <c r="F482" s="12"/>
      <c r="G482" s="11" t="s">
        <v>1</v>
      </c>
      <c r="H482" s="12"/>
      <c r="I482" s="12"/>
      <c r="J482" s="12"/>
      <c r="K482" s="12"/>
      <c r="L482" s="21" t="s">
        <v>1</v>
      </c>
    </row>
    <row r="483" spans="1:12" x14ac:dyDescent="0.2">
      <c r="A483" s="27" t="s">
        <v>48</v>
      </c>
      <c r="B483" s="13" t="s">
        <v>141</v>
      </c>
      <c r="C483" s="13" t="s">
        <v>195</v>
      </c>
      <c r="D483" s="13" t="s">
        <v>218</v>
      </c>
      <c r="E483" s="14">
        <v>1999</v>
      </c>
      <c r="F483" s="14"/>
      <c r="G483" s="13" t="s">
        <v>1</v>
      </c>
      <c r="H483" s="14"/>
      <c r="I483" s="14"/>
      <c r="J483" s="14"/>
      <c r="K483" s="14"/>
      <c r="L483" s="22" t="s">
        <v>1</v>
      </c>
    </row>
    <row r="484" spans="1:12" x14ac:dyDescent="0.2">
      <c r="A484" s="25" t="s">
        <v>48</v>
      </c>
      <c r="B484" s="11" t="s">
        <v>141</v>
      </c>
      <c r="C484" s="11" t="s">
        <v>195</v>
      </c>
      <c r="D484" s="11" t="s">
        <v>218</v>
      </c>
      <c r="E484" s="12">
        <v>2003</v>
      </c>
      <c r="F484" s="12"/>
      <c r="G484" s="11" t="s">
        <v>1</v>
      </c>
      <c r="H484" s="12"/>
      <c r="I484" s="12"/>
      <c r="J484" s="12"/>
      <c r="K484" s="12"/>
      <c r="L484" s="21" t="s">
        <v>1</v>
      </c>
    </row>
    <row r="485" spans="1:12" x14ac:dyDescent="0.2">
      <c r="A485" s="27" t="s">
        <v>48</v>
      </c>
      <c r="B485" s="13" t="s">
        <v>141</v>
      </c>
      <c r="C485" s="13" t="s">
        <v>195</v>
      </c>
      <c r="D485" s="13" t="s">
        <v>218</v>
      </c>
      <c r="E485" s="14">
        <v>2007</v>
      </c>
      <c r="F485" s="14"/>
      <c r="G485" s="13" t="s">
        <v>1</v>
      </c>
      <c r="H485" s="14"/>
      <c r="I485" s="14"/>
      <c r="J485" s="14"/>
      <c r="K485" s="14"/>
      <c r="L485" s="22" t="s">
        <v>1</v>
      </c>
    </row>
    <row r="486" spans="1:12" x14ac:dyDescent="0.2">
      <c r="A486" s="25" t="s">
        <v>48</v>
      </c>
      <c r="B486" s="11" t="s">
        <v>141</v>
      </c>
      <c r="C486" s="11" t="s">
        <v>195</v>
      </c>
      <c r="D486" s="11" t="s">
        <v>218</v>
      </c>
      <c r="E486" s="12">
        <v>2003</v>
      </c>
      <c r="F486" s="12"/>
      <c r="G486" s="11" t="s">
        <v>1</v>
      </c>
      <c r="H486" s="12"/>
      <c r="I486" s="12"/>
      <c r="J486" s="12"/>
      <c r="K486" s="12"/>
      <c r="L486" s="21" t="s">
        <v>1</v>
      </c>
    </row>
    <row r="487" spans="1:12" x14ac:dyDescent="0.2">
      <c r="A487" s="27" t="s">
        <v>48</v>
      </c>
      <c r="B487" s="13" t="s">
        <v>141</v>
      </c>
      <c r="C487" s="13" t="s">
        <v>195</v>
      </c>
      <c r="D487" s="13" t="s">
        <v>218</v>
      </c>
      <c r="E487" s="14">
        <v>2007</v>
      </c>
      <c r="F487" s="14"/>
      <c r="G487" s="13" t="s">
        <v>1</v>
      </c>
      <c r="H487" s="14"/>
      <c r="I487" s="14"/>
      <c r="J487" s="14"/>
      <c r="K487" s="14"/>
      <c r="L487" s="22" t="s">
        <v>1</v>
      </c>
    </row>
    <row r="488" spans="1:12" x14ac:dyDescent="0.2">
      <c r="A488" s="25" t="s">
        <v>48</v>
      </c>
      <c r="B488" s="11" t="s">
        <v>141</v>
      </c>
      <c r="C488" s="11" t="s">
        <v>195</v>
      </c>
      <c r="D488" s="11" t="s">
        <v>218</v>
      </c>
      <c r="E488" s="12">
        <v>2011</v>
      </c>
      <c r="F488" s="12"/>
      <c r="G488" s="11" t="s">
        <v>1</v>
      </c>
      <c r="H488" s="12"/>
      <c r="I488" s="12"/>
      <c r="J488" s="12"/>
      <c r="K488" s="12"/>
      <c r="L488" s="21" t="s">
        <v>1</v>
      </c>
    </row>
    <row r="489" spans="1:12" x14ac:dyDescent="0.2">
      <c r="A489" s="27" t="s">
        <v>48</v>
      </c>
      <c r="B489" s="13" t="s">
        <v>141</v>
      </c>
      <c r="C489" s="13" t="s">
        <v>195</v>
      </c>
      <c r="D489" s="13" t="s">
        <v>218</v>
      </c>
      <c r="E489" s="14">
        <v>2011</v>
      </c>
      <c r="F489" s="14"/>
      <c r="G489" s="13" t="s">
        <v>1</v>
      </c>
      <c r="H489" s="14"/>
      <c r="I489" s="14"/>
      <c r="J489" s="14"/>
      <c r="K489" s="14"/>
      <c r="L489" s="22" t="s">
        <v>1</v>
      </c>
    </row>
    <row r="490" spans="1:12" x14ac:dyDescent="0.2">
      <c r="A490" s="25" t="s">
        <v>48</v>
      </c>
      <c r="B490" s="11" t="s">
        <v>141</v>
      </c>
      <c r="C490" s="11" t="s">
        <v>195</v>
      </c>
      <c r="D490" s="11" t="s">
        <v>218</v>
      </c>
      <c r="E490" s="12">
        <v>2015</v>
      </c>
      <c r="F490" s="12"/>
      <c r="G490" s="11" t="s">
        <v>1</v>
      </c>
      <c r="H490" s="12"/>
      <c r="I490" s="12"/>
      <c r="J490" s="12"/>
      <c r="K490" s="12"/>
      <c r="L490" s="21" t="s">
        <v>1</v>
      </c>
    </row>
    <row r="491" spans="1:12" x14ac:dyDescent="0.2">
      <c r="A491" s="27" t="s">
        <v>48</v>
      </c>
      <c r="B491" s="13" t="s">
        <v>141</v>
      </c>
      <c r="C491" s="13" t="s">
        <v>195</v>
      </c>
      <c r="D491" s="13" t="s">
        <v>218</v>
      </c>
      <c r="E491" s="14">
        <v>2015</v>
      </c>
      <c r="F491" s="14"/>
      <c r="G491" s="13" t="s">
        <v>1</v>
      </c>
      <c r="H491" s="14"/>
      <c r="I491" s="14"/>
      <c r="J491" s="14"/>
      <c r="K491" s="14"/>
      <c r="L491" s="22" t="s">
        <v>1</v>
      </c>
    </row>
    <row r="492" spans="1:12" x14ac:dyDescent="0.2">
      <c r="A492" s="25" t="s">
        <v>48</v>
      </c>
      <c r="B492" s="11" t="s">
        <v>141</v>
      </c>
      <c r="C492" s="11" t="s">
        <v>195</v>
      </c>
      <c r="D492" s="11" t="s">
        <v>221</v>
      </c>
      <c r="E492" s="12">
        <v>2011</v>
      </c>
      <c r="F492" s="12"/>
      <c r="G492" s="11" t="s">
        <v>1</v>
      </c>
      <c r="H492" s="12"/>
      <c r="I492" s="12"/>
      <c r="J492" s="12"/>
      <c r="K492" s="12"/>
      <c r="L492" s="21" t="s">
        <v>1</v>
      </c>
    </row>
    <row r="493" spans="1:12" x14ac:dyDescent="0.2">
      <c r="A493" s="27" t="s">
        <v>48</v>
      </c>
      <c r="B493" s="13" t="s">
        <v>141</v>
      </c>
      <c r="C493" s="13" t="s">
        <v>195</v>
      </c>
      <c r="D493" s="13" t="s">
        <v>221</v>
      </c>
      <c r="E493" s="14">
        <v>2006</v>
      </c>
      <c r="F493" s="14"/>
      <c r="G493" s="13" t="s">
        <v>1</v>
      </c>
      <c r="H493" s="14"/>
      <c r="I493" s="14"/>
      <c r="J493" s="14"/>
      <c r="K493" s="14"/>
      <c r="L493" s="22" t="s">
        <v>1</v>
      </c>
    </row>
    <row r="494" spans="1:12" x14ac:dyDescent="0.2">
      <c r="A494" s="25" t="s">
        <v>48</v>
      </c>
      <c r="B494" s="11" t="s">
        <v>141</v>
      </c>
      <c r="C494" s="11" t="s">
        <v>197</v>
      </c>
      <c r="D494" s="11" t="s">
        <v>196</v>
      </c>
      <c r="E494" s="12">
        <v>2003</v>
      </c>
      <c r="F494" s="12"/>
      <c r="G494" s="11" t="s">
        <v>1</v>
      </c>
      <c r="H494" s="12"/>
      <c r="I494" s="12"/>
      <c r="J494" s="12"/>
      <c r="K494" s="12"/>
      <c r="L494" s="21" t="s">
        <v>1</v>
      </c>
    </row>
    <row r="495" spans="1:12" x14ac:dyDescent="0.2">
      <c r="A495" s="27" t="s">
        <v>48</v>
      </c>
      <c r="B495" s="13" t="s">
        <v>141</v>
      </c>
      <c r="C495" s="13" t="s">
        <v>197</v>
      </c>
      <c r="D495" s="13" t="s">
        <v>218</v>
      </c>
      <c r="E495" s="14">
        <v>2007</v>
      </c>
      <c r="F495" s="14"/>
      <c r="G495" s="13" t="s">
        <v>1</v>
      </c>
      <c r="H495" s="14"/>
      <c r="I495" s="14"/>
      <c r="J495" s="14"/>
      <c r="K495" s="14"/>
      <c r="L495" s="22" t="s">
        <v>1</v>
      </c>
    </row>
    <row r="496" spans="1:12" x14ac:dyDescent="0.2">
      <c r="A496" s="25" t="s">
        <v>48</v>
      </c>
      <c r="B496" s="11" t="s">
        <v>141</v>
      </c>
      <c r="C496" s="11" t="s">
        <v>197</v>
      </c>
      <c r="D496" s="11" t="s">
        <v>218</v>
      </c>
      <c r="E496" s="12">
        <v>2003</v>
      </c>
      <c r="F496" s="12"/>
      <c r="G496" s="11" t="s">
        <v>1</v>
      </c>
      <c r="H496" s="12"/>
      <c r="I496" s="12"/>
      <c r="J496" s="12"/>
      <c r="K496" s="12"/>
      <c r="L496" s="21" t="s">
        <v>1</v>
      </c>
    </row>
    <row r="497" spans="1:12" x14ac:dyDescent="0.2">
      <c r="A497" s="27" t="s">
        <v>48</v>
      </c>
      <c r="B497" s="13" t="s">
        <v>141</v>
      </c>
      <c r="C497" s="13" t="s">
        <v>197</v>
      </c>
      <c r="D497" s="13" t="s">
        <v>218</v>
      </c>
      <c r="E497" s="14">
        <v>2003</v>
      </c>
      <c r="F497" s="14"/>
      <c r="G497" s="13" t="s">
        <v>1</v>
      </c>
      <c r="H497" s="14"/>
      <c r="I497" s="14"/>
      <c r="J497" s="14"/>
      <c r="K497" s="14"/>
      <c r="L497" s="22" t="s">
        <v>1</v>
      </c>
    </row>
    <row r="498" spans="1:12" x14ac:dyDescent="0.2">
      <c r="A498" s="25" t="s">
        <v>48</v>
      </c>
      <c r="B498" s="11" t="s">
        <v>141</v>
      </c>
      <c r="C498" s="11" t="s">
        <v>197</v>
      </c>
      <c r="D498" s="11" t="s">
        <v>218</v>
      </c>
      <c r="E498" s="12">
        <v>1999</v>
      </c>
      <c r="F498" s="12"/>
      <c r="G498" s="11" t="s">
        <v>1</v>
      </c>
      <c r="H498" s="12"/>
      <c r="I498" s="12"/>
      <c r="J498" s="12"/>
      <c r="K498" s="12"/>
      <c r="L498" s="21" t="s">
        <v>1</v>
      </c>
    </row>
    <row r="499" spans="1:12" x14ac:dyDescent="0.2">
      <c r="A499" s="27" t="s">
        <v>48</v>
      </c>
      <c r="B499" s="13" t="s">
        <v>141</v>
      </c>
      <c r="C499" s="13" t="s">
        <v>197</v>
      </c>
      <c r="D499" s="13" t="s">
        <v>218</v>
      </c>
      <c r="E499" s="14">
        <v>2007</v>
      </c>
      <c r="F499" s="14"/>
      <c r="G499" s="13" t="s">
        <v>1</v>
      </c>
      <c r="H499" s="14"/>
      <c r="I499" s="14"/>
      <c r="J499" s="14"/>
      <c r="K499" s="14"/>
      <c r="L499" s="22" t="s">
        <v>1</v>
      </c>
    </row>
    <row r="500" spans="1:12" x14ac:dyDescent="0.2">
      <c r="A500" s="25" t="s">
        <v>48</v>
      </c>
      <c r="B500" s="11" t="s">
        <v>141</v>
      </c>
      <c r="C500" s="11" t="s">
        <v>197</v>
      </c>
      <c r="D500" s="11" t="s">
        <v>218</v>
      </c>
      <c r="E500" s="12">
        <v>2011</v>
      </c>
      <c r="F500" s="12"/>
      <c r="G500" s="11" t="s">
        <v>1</v>
      </c>
      <c r="H500" s="12"/>
      <c r="I500" s="12"/>
      <c r="J500" s="12"/>
      <c r="K500" s="12"/>
      <c r="L500" s="21" t="s">
        <v>1</v>
      </c>
    </row>
    <row r="501" spans="1:12" x14ac:dyDescent="0.2">
      <c r="A501" s="27" t="s">
        <v>48</v>
      </c>
      <c r="B501" s="13" t="s">
        <v>141</v>
      </c>
      <c r="C501" s="13" t="s">
        <v>197</v>
      </c>
      <c r="D501" s="13" t="s">
        <v>218</v>
      </c>
      <c r="E501" s="14">
        <v>2011</v>
      </c>
      <c r="F501" s="14"/>
      <c r="G501" s="13" t="s">
        <v>1</v>
      </c>
      <c r="H501" s="14"/>
      <c r="I501" s="14"/>
      <c r="J501" s="14"/>
      <c r="K501" s="14"/>
      <c r="L501" s="22" t="s">
        <v>1</v>
      </c>
    </row>
    <row r="502" spans="1:12" x14ac:dyDescent="0.2">
      <c r="A502" s="25" t="s">
        <v>48</v>
      </c>
      <c r="B502" s="11" t="s">
        <v>141</v>
      </c>
      <c r="C502" s="11" t="s">
        <v>197</v>
      </c>
      <c r="D502" s="11" t="s">
        <v>218</v>
      </c>
      <c r="E502" s="12">
        <v>2015</v>
      </c>
      <c r="F502" s="12"/>
      <c r="G502" s="11" t="s">
        <v>1</v>
      </c>
      <c r="H502" s="12"/>
      <c r="I502" s="12"/>
      <c r="J502" s="12"/>
      <c r="K502" s="12"/>
      <c r="L502" s="21" t="s">
        <v>1</v>
      </c>
    </row>
    <row r="503" spans="1:12" x14ac:dyDescent="0.2">
      <c r="A503" s="27" t="s">
        <v>48</v>
      </c>
      <c r="B503" s="13" t="s">
        <v>141</v>
      </c>
      <c r="C503" s="13" t="s">
        <v>197</v>
      </c>
      <c r="D503" s="13" t="s">
        <v>218</v>
      </c>
      <c r="E503" s="14">
        <v>2015</v>
      </c>
      <c r="F503" s="14"/>
      <c r="G503" s="13" t="s">
        <v>1</v>
      </c>
      <c r="H503" s="14"/>
      <c r="I503" s="14"/>
      <c r="J503" s="14"/>
      <c r="K503" s="14"/>
      <c r="L503" s="22" t="s">
        <v>1</v>
      </c>
    </row>
    <row r="504" spans="1:12" x14ac:dyDescent="0.2">
      <c r="A504" s="25" t="s">
        <v>48</v>
      </c>
      <c r="B504" s="11" t="s">
        <v>141</v>
      </c>
      <c r="C504" s="11" t="s">
        <v>197</v>
      </c>
      <c r="D504" s="11" t="s">
        <v>221</v>
      </c>
      <c r="E504" s="12">
        <v>2006</v>
      </c>
      <c r="F504" s="12"/>
      <c r="G504" s="11" t="s">
        <v>1</v>
      </c>
      <c r="H504" s="12"/>
      <c r="I504" s="12"/>
      <c r="J504" s="12"/>
      <c r="K504" s="12"/>
      <c r="L504" s="21" t="s">
        <v>1</v>
      </c>
    </row>
    <row r="505" spans="1:12" x14ac:dyDescent="0.2">
      <c r="A505" s="27" t="s">
        <v>48</v>
      </c>
      <c r="B505" s="13" t="s">
        <v>141</v>
      </c>
      <c r="C505" s="13" t="s">
        <v>197</v>
      </c>
      <c r="D505" s="13" t="s">
        <v>221</v>
      </c>
      <c r="E505" s="14">
        <v>2011</v>
      </c>
      <c r="F505" s="14"/>
      <c r="G505" s="13" t="s">
        <v>1</v>
      </c>
      <c r="H505" s="14"/>
      <c r="I505" s="14"/>
      <c r="J505" s="14"/>
      <c r="K505" s="14"/>
      <c r="L505" s="22" t="s">
        <v>1</v>
      </c>
    </row>
    <row r="506" spans="1:12" x14ac:dyDescent="0.2">
      <c r="A506" s="25" t="s">
        <v>49</v>
      </c>
      <c r="B506" s="11" t="s">
        <v>142</v>
      </c>
      <c r="C506" s="11" t="s">
        <v>195</v>
      </c>
      <c r="D506" s="11" t="s">
        <v>196</v>
      </c>
      <c r="E506" s="12">
        <v>2003</v>
      </c>
      <c r="F506" s="12"/>
      <c r="G506" s="11" t="s">
        <v>1</v>
      </c>
      <c r="H506" s="12"/>
      <c r="I506" s="12"/>
      <c r="J506" s="12"/>
      <c r="K506" s="12"/>
      <c r="L506" s="21" t="s">
        <v>1</v>
      </c>
    </row>
    <row r="507" spans="1:12" x14ac:dyDescent="0.2">
      <c r="A507" s="27" t="s">
        <v>49</v>
      </c>
      <c r="B507" s="13" t="s">
        <v>142</v>
      </c>
      <c r="C507" s="13" t="s">
        <v>195</v>
      </c>
      <c r="D507" s="13" t="s">
        <v>196</v>
      </c>
      <c r="E507" s="14">
        <v>2011</v>
      </c>
      <c r="F507" s="14"/>
      <c r="G507" s="13" t="s">
        <v>1</v>
      </c>
      <c r="H507" s="14"/>
      <c r="I507" s="14"/>
      <c r="J507" s="14"/>
      <c r="K507" s="14"/>
      <c r="L507" s="22" t="s">
        <v>1</v>
      </c>
    </row>
    <row r="508" spans="1:12" x14ac:dyDescent="0.2">
      <c r="A508" s="25" t="s">
        <v>49</v>
      </c>
      <c r="B508" s="11" t="s">
        <v>142</v>
      </c>
      <c r="C508" s="11" t="s">
        <v>195</v>
      </c>
      <c r="D508" s="11" t="s">
        <v>224</v>
      </c>
      <c r="E508" s="12">
        <v>2007</v>
      </c>
      <c r="F508" s="12"/>
      <c r="G508" s="11" t="s">
        <v>1</v>
      </c>
      <c r="H508" s="12"/>
      <c r="I508" s="12"/>
      <c r="J508" s="12"/>
      <c r="K508" s="12"/>
      <c r="L508" s="21" t="s">
        <v>1</v>
      </c>
    </row>
    <row r="509" spans="1:12" x14ac:dyDescent="0.2">
      <c r="A509" s="27" t="s">
        <v>49</v>
      </c>
      <c r="B509" s="13" t="s">
        <v>142</v>
      </c>
      <c r="C509" s="13" t="s">
        <v>195</v>
      </c>
      <c r="D509" s="13" t="s">
        <v>224</v>
      </c>
      <c r="E509" s="14">
        <v>2000</v>
      </c>
      <c r="F509" s="14"/>
      <c r="G509" s="13" t="s">
        <v>1</v>
      </c>
      <c r="H509" s="14"/>
      <c r="I509" s="14"/>
      <c r="J509" s="14"/>
      <c r="K509" s="14"/>
      <c r="L509" s="22" t="s">
        <v>1</v>
      </c>
    </row>
    <row r="510" spans="1:12" x14ac:dyDescent="0.2">
      <c r="A510" s="25" t="s">
        <v>49</v>
      </c>
      <c r="B510" s="11" t="s">
        <v>142</v>
      </c>
      <c r="C510" s="11" t="s">
        <v>195</v>
      </c>
      <c r="D510" s="11" t="s">
        <v>198</v>
      </c>
      <c r="E510" s="12">
        <v>2008</v>
      </c>
      <c r="F510" s="12">
        <v>0.39450000000000002</v>
      </c>
      <c r="G510" s="11" t="s">
        <v>1</v>
      </c>
      <c r="H510" s="12"/>
      <c r="I510" s="12"/>
      <c r="J510" s="12"/>
      <c r="K510" s="12"/>
      <c r="L510" s="21" t="s">
        <v>1</v>
      </c>
    </row>
    <row r="511" spans="1:12" x14ac:dyDescent="0.2">
      <c r="A511" s="27" t="s">
        <v>49</v>
      </c>
      <c r="B511" s="13" t="s">
        <v>142</v>
      </c>
      <c r="C511" s="13" t="s">
        <v>197</v>
      </c>
      <c r="D511" s="13" t="s">
        <v>198</v>
      </c>
      <c r="E511" s="14">
        <v>2008</v>
      </c>
      <c r="F511" s="14"/>
      <c r="G511" s="13" t="s">
        <v>1</v>
      </c>
      <c r="H511" s="14"/>
      <c r="I511" s="14"/>
      <c r="J511" s="14"/>
      <c r="K511" s="14"/>
      <c r="L511" s="22" t="s">
        <v>1</v>
      </c>
    </row>
    <row r="512" spans="1:12" x14ac:dyDescent="0.2">
      <c r="A512" s="25" t="s">
        <v>49</v>
      </c>
      <c r="B512" s="11" t="s">
        <v>142</v>
      </c>
      <c r="C512" s="11" t="s">
        <v>197</v>
      </c>
      <c r="D512" s="11" t="s">
        <v>196</v>
      </c>
      <c r="E512" s="12">
        <v>2011</v>
      </c>
      <c r="F512" s="12"/>
      <c r="G512" s="11" t="s">
        <v>1</v>
      </c>
      <c r="H512" s="12"/>
      <c r="I512" s="12"/>
      <c r="J512" s="12"/>
      <c r="K512" s="12"/>
      <c r="L512" s="21" t="s">
        <v>1</v>
      </c>
    </row>
    <row r="513" spans="1:12" x14ac:dyDescent="0.2">
      <c r="A513" s="27" t="s">
        <v>49</v>
      </c>
      <c r="B513" s="13" t="s">
        <v>142</v>
      </c>
      <c r="C513" s="13" t="s">
        <v>197</v>
      </c>
      <c r="D513" s="13" t="s">
        <v>196</v>
      </c>
      <c r="E513" s="14">
        <v>2003</v>
      </c>
      <c r="F513" s="14"/>
      <c r="G513" s="13" t="s">
        <v>1</v>
      </c>
      <c r="H513" s="14"/>
      <c r="I513" s="14"/>
      <c r="J513" s="14"/>
      <c r="K513" s="14"/>
      <c r="L513" s="22" t="s">
        <v>1</v>
      </c>
    </row>
    <row r="514" spans="1:12" x14ac:dyDescent="0.2">
      <c r="A514" s="25" t="s">
        <v>49</v>
      </c>
      <c r="B514" s="11" t="s">
        <v>142</v>
      </c>
      <c r="C514" s="11" t="s">
        <v>197</v>
      </c>
      <c r="D514" s="11" t="s">
        <v>224</v>
      </c>
      <c r="E514" s="12">
        <v>2007</v>
      </c>
      <c r="F514" s="12"/>
      <c r="G514" s="11" t="s">
        <v>1</v>
      </c>
      <c r="H514" s="12"/>
      <c r="I514" s="12"/>
      <c r="J514" s="12"/>
      <c r="K514" s="12"/>
      <c r="L514" s="21" t="s">
        <v>1</v>
      </c>
    </row>
    <row r="515" spans="1:12" x14ac:dyDescent="0.2">
      <c r="A515" s="27" t="s">
        <v>49</v>
      </c>
      <c r="B515" s="13" t="s">
        <v>142</v>
      </c>
      <c r="C515" s="13" t="s">
        <v>197</v>
      </c>
      <c r="D515" s="13" t="s">
        <v>224</v>
      </c>
      <c r="E515" s="14">
        <v>2000</v>
      </c>
      <c r="F515" s="14"/>
      <c r="G515" s="13" t="s">
        <v>1</v>
      </c>
      <c r="H515" s="14"/>
      <c r="I515" s="14"/>
      <c r="J515" s="14"/>
      <c r="K515" s="14"/>
      <c r="L515" s="22" t="s">
        <v>1</v>
      </c>
    </row>
    <row r="516" spans="1:12" x14ac:dyDescent="0.2">
      <c r="A516" s="25" t="s">
        <v>50</v>
      </c>
      <c r="B516" s="11" t="s">
        <v>174</v>
      </c>
      <c r="C516" s="11" t="s">
        <v>195</v>
      </c>
      <c r="D516" s="11" t="s">
        <v>198</v>
      </c>
      <c r="E516" s="12">
        <v>2000</v>
      </c>
      <c r="F516" s="12"/>
      <c r="G516" s="11" t="s">
        <v>1</v>
      </c>
      <c r="H516" s="12"/>
      <c r="I516" s="12"/>
      <c r="J516" s="12"/>
      <c r="K516" s="12"/>
      <c r="L516" s="21" t="s">
        <v>1</v>
      </c>
    </row>
    <row r="517" spans="1:12" x14ac:dyDescent="0.2">
      <c r="A517" s="27" t="s">
        <v>50</v>
      </c>
      <c r="B517" s="13" t="s">
        <v>174</v>
      </c>
      <c r="C517" s="13" t="s">
        <v>195</v>
      </c>
      <c r="D517" s="13" t="s">
        <v>196</v>
      </c>
      <c r="E517" s="14">
        <v>2016</v>
      </c>
      <c r="F517" s="14"/>
      <c r="G517" s="13" t="s">
        <v>1</v>
      </c>
      <c r="H517" s="14"/>
      <c r="I517" s="14"/>
      <c r="J517" s="14"/>
      <c r="K517" s="14"/>
      <c r="L517" s="22" t="s">
        <v>1</v>
      </c>
    </row>
    <row r="518" spans="1:12" x14ac:dyDescent="0.2">
      <c r="A518" s="25" t="s">
        <v>50</v>
      </c>
      <c r="B518" s="11" t="s">
        <v>174</v>
      </c>
      <c r="C518" s="11" t="s">
        <v>197</v>
      </c>
      <c r="D518" s="11" t="s">
        <v>198</v>
      </c>
      <c r="E518" s="12">
        <v>2000</v>
      </c>
      <c r="F518" s="12"/>
      <c r="G518" s="11" t="s">
        <v>1</v>
      </c>
      <c r="H518" s="12"/>
      <c r="I518" s="12"/>
      <c r="J518" s="12"/>
      <c r="K518" s="12"/>
      <c r="L518" s="21" t="s">
        <v>1</v>
      </c>
    </row>
    <row r="519" spans="1:12" x14ac:dyDescent="0.2">
      <c r="A519" s="27" t="s">
        <v>50</v>
      </c>
      <c r="B519" s="13" t="s">
        <v>174</v>
      </c>
      <c r="C519" s="13" t="s">
        <v>197</v>
      </c>
      <c r="D519" s="13" t="s">
        <v>196</v>
      </c>
      <c r="E519" s="14">
        <v>2016</v>
      </c>
      <c r="F519" s="14"/>
      <c r="G519" s="13" t="s">
        <v>1</v>
      </c>
      <c r="H519" s="14"/>
      <c r="I519" s="14"/>
      <c r="J519" s="14"/>
      <c r="K519" s="14"/>
      <c r="L519" s="22" t="s">
        <v>1</v>
      </c>
    </row>
    <row r="520" spans="1:12" x14ac:dyDescent="0.2">
      <c r="A520" s="25" t="s">
        <v>51</v>
      </c>
      <c r="B520" s="11" t="s">
        <v>175</v>
      </c>
      <c r="C520" s="11" t="s">
        <v>195</v>
      </c>
      <c r="D520" s="11" t="s">
        <v>196</v>
      </c>
      <c r="E520" s="12">
        <v>2016</v>
      </c>
      <c r="F520" s="12"/>
      <c r="G520" s="11" t="s">
        <v>1</v>
      </c>
      <c r="H520" s="12"/>
      <c r="I520" s="12"/>
      <c r="J520" s="12"/>
      <c r="K520" s="12"/>
      <c r="L520" s="21" t="s">
        <v>1</v>
      </c>
    </row>
    <row r="521" spans="1:12" x14ac:dyDescent="0.2">
      <c r="A521" s="27" t="s">
        <v>51</v>
      </c>
      <c r="B521" s="13" t="s">
        <v>175</v>
      </c>
      <c r="C521" s="13" t="s">
        <v>195</v>
      </c>
      <c r="D521" s="13" t="s">
        <v>198</v>
      </c>
      <c r="E521" s="14">
        <v>2014</v>
      </c>
      <c r="F521" s="14">
        <v>0.87339999999999995</v>
      </c>
      <c r="G521" s="13" t="s">
        <v>1</v>
      </c>
      <c r="H521" s="14"/>
      <c r="I521" s="14"/>
      <c r="J521" s="14"/>
      <c r="K521" s="14"/>
      <c r="L521" s="22" t="s">
        <v>1</v>
      </c>
    </row>
    <row r="522" spans="1:12" x14ac:dyDescent="0.2">
      <c r="A522" s="25" t="s">
        <v>51</v>
      </c>
      <c r="B522" s="11" t="s">
        <v>175</v>
      </c>
      <c r="C522" s="11" t="s">
        <v>195</v>
      </c>
      <c r="D522" s="11" t="s">
        <v>196</v>
      </c>
      <c r="E522" s="12">
        <v>2011</v>
      </c>
      <c r="F522" s="12">
        <v>0.84379999999999999</v>
      </c>
      <c r="G522" s="11" t="s">
        <v>1</v>
      </c>
      <c r="H522" s="12"/>
      <c r="I522" s="12"/>
      <c r="J522" s="12"/>
      <c r="K522" s="12"/>
      <c r="L522" s="21" t="s">
        <v>1</v>
      </c>
    </row>
    <row r="523" spans="1:12" x14ac:dyDescent="0.2">
      <c r="A523" s="27" t="s">
        <v>51</v>
      </c>
      <c r="B523" s="13" t="s">
        <v>175</v>
      </c>
      <c r="C523" s="13" t="s">
        <v>195</v>
      </c>
      <c r="D523" s="13" t="s">
        <v>196</v>
      </c>
      <c r="E523" s="14">
        <v>2001</v>
      </c>
      <c r="F523" s="14">
        <v>0.48959999999999998</v>
      </c>
      <c r="G523" s="13" t="s">
        <v>1</v>
      </c>
      <c r="H523" s="14"/>
      <c r="I523" s="14"/>
      <c r="J523" s="14"/>
      <c r="K523" s="14"/>
      <c r="L523" s="22" t="s">
        <v>1</v>
      </c>
    </row>
    <row r="524" spans="1:12" x14ac:dyDescent="0.2">
      <c r="A524" s="25" t="s">
        <v>51</v>
      </c>
      <c r="B524" s="11" t="s">
        <v>175</v>
      </c>
      <c r="C524" s="11" t="s">
        <v>195</v>
      </c>
      <c r="D524" s="11" t="s">
        <v>196</v>
      </c>
      <c r="E524" s="12">
        <v>2006</v>
      </c>
      <c r="F524" s="12">
        <v>0.70630000000000004</v>
      </c>
      <c r="G524" s="11" t="s">
        <v>1</v>
      </c>
      <c r="H524" s="12"/>
      <c r="I524" s="12"/>
      <c r="J524" s="12"/>
      <c r="K524" s="12"/>
      <c r="L524" s="21" t="s">
        <v>1</v>
      </c>
    </row>
    <row r="525" spans="1:12" x14ac:dyDescent="0.2">
      <c r="A525" s="27" t="s">
        <v>51</v>
      </c>
      <c r="B525" s="13" t="s">
        <v>175</v>
      </c>
      <c r="C525" s="13" t="s">
        <v>197</v>
      </c>
      <c r="D525" s="13" t="s">
        <v>198</v>
      </c>
      <c r="E525" s="14">
        <v>2014</v>
      </c>
      <c r="F525" s="14"/>
      <c r="G525" s="13" t="s">
        <v>1</v>
      </c>
      <c r="H525" s="14"/>
      <c r="I525" s="14"/>
      <c r="J525" s="14"/>
      <c r="K525" s="14"/>
      <c r="L525" s="22" t="s">
        <v>1</v>
      </c>
    </row>
    <row r="526" spans="1:12" x14ac:dyDescent="0.2">
      <c r="A526" s="25" t="s">
        <v>51</v>
      </c>
      <c r="B526" s="11" t="s">
        <v>175</v>
      </c>
      <c r="C526" s="11" t="s">
        <v>197</v>
      </c>
      <c r="D526" s="11" t="s">
        <v>196</v>
      </c>
      <c r="E526" s="12">
        <v>2016</v>
      </c>
      <c r="F526" s="12"/>
      <c r="G526" s="11" t="s">
        <v>1</v>
      </c>
      <c r="H526" s="12"/>
      <c r="I526" s="12"/>
      <c r="J526" s="12"/>
      <c r="K526" s="12"/>
      <c r="L526" s="21" t="s">
        <v>1</v>
      </c>
    </row>
    <row r="527" spans="1:12" x14ac:dyDescent="0.2">
      <c r="A527" s="27" t="s">
        <v>51</v>
      </c>
      <c r="B527" s="13" t="s">
        <v>175</v>
      </c>
      <c r="C527" s="13" t="s">
        <v>197</v>
      </c>
      <c r="D527" s="13" t="s">
        <v>196</v>
      </c>
      <c r="E527" s="14">
        <v>2011</v>
      </c>
      <c r="F527" s="14">
        <v>0.95540000000000003</v>
      </c>
      <c r="G527" s="13" t="s">
        <v>1</v>
      </c>
      <c r="H527" s="14"/>
      <c r="I527" s="14"/>
      <c r="J527" s="14"/>
      <c r="K527" s="14"/>
      <c r="L527" s="22" t="s">
        <v>1</v>
      </c>
    </row>
    <row r="528" spans="1:12" x14ac:dyDescent="0.2">
      <c r="A528" s="25" t="s">
        <v>51</v>
      </c>
      <c r="B528" s="11" t="s">
        <v>175</v>
      </c>
      <c r="C528" s="11" t="s">
        <v>197</v>
      </c>
      <c r="D528" s="11" t="s">
        <v>196</v>
      </c>
      <c r="E528" s="12">
        <v>2001</v>
      </c>
      <c r="F528" s="12">
        <v>0.88749999999999996</v>
      </c>
      <c r="G528" s="11" t="s">
        <v>1</v>
      </c>
      <c r="H528" s="12"/>
      <c r="I528" s="12"/>
      <c r="J528" s="12"/>
      <c r="K528" s="12"/>
      <c r="L528" s="21" t="s">
        <v>1</v>
      </c>
    </row>
    <row r="529" spans="1:12" x14ac:dyDescent="0.2">
      <c r="A529" s="27" t="s">
        <v>51</v>
      </c>
      <c r="B529" s="13" t="s">
        <v>175</v>
      </c>
      <c r="C529" s="13" t="s">
        <v>197</v>
      </c>
      <c r="D529" s="13" t="s">
        <v>196</v>
      </c>
      <c r="E529" s="14">
        <v>2006</v>
      </c>
      <c r="F529" s="14">
        <v>0.91710000000000003</v>
      </c>
      <c r="G529" s="13" t="s">
        <v>1</v>
      </c>
      <c r="H529" s="14"/>
      <c r="I529" s="14"/>
      <c r="J529" s="14"/>
      <c r="K529" s="14"/>
      <c r="L529" s="22" t="s">
        <v>1</v>
      </c>
    </row>
    <row r="530" spans="1:12" x14ac:dyDescent="0.2">
      <c r="A530" s="25" t="s">
        <v>52</v>
      </c>
      <c r="B530" s="11" t="s">
        <v>143</v>
      </c>
      <c r="C530" s="11" t="s">
        <v>195</v>
      </c>
      <c r="D530" s="11" t="s">
        <v>220</v>
      </c>
      <c r="E530" s="12">
        <v>2006</v>
      </c>
      <c r="F530" s="12"/>
      <c r="G530" s="11" t="s">
        <v>1</v>
      </c>
      <c r="H530" s="12"/>
      <c r="I530" s="12"/>
      <c r="J530" s="12"/>
      <c r="K530" s="12"/>
      <c r="L530" s="21" t="s">
        <v>1</v>
      </c>
    </row>
    <row r="531" spans="1:12" x14ac:dyDescent="0.2">
      <c r="A531" s="27" t="s">
        <v>52</v>
      </c>
      <c r="B531" s="13" t="s">
        <v>143</v>
      </c>
      <c r="C531" s="13" t="s">
        <v>195</v>
      </c>
      <c r="D531" s="13" t="s">
        <v>220</v>
      </c>
      <c r="E531" s="14">
        <v>2006</v>
      </c>
      <c r="F531" s="14"/>
      <c r="G531" s="13" t="s">
        <v>1</v>
      </c>
      <c r="H531" s="14"/>
      <c r="I531" s="14"/>
      <c r="J531" s="14"/>
      <c r="K531" s="14"/>
      <c r="L531" s="22" t="s">
        <v>1</v>
      </c>
    </row>
    <row r="532" spans="1:12" x14ac:dyDescent="0.2">
      <c r="A532" s="25" t="s">
        <v>52</v>
      </c>
      <c r="B532" s="11" t="s">
        <v>143</v>
      </c>
      <c r="C532" s="11" t="s">
        <v>195</v>
      </c>
      <c r="D532" s="11" t="s">
        <v>220</v>
      </c>
      <c r="E532" s="12">
        <v>2013</v>
      </c>
      <c r="F532" s="12"/>
      <c r="G532" s="11" t="s">
        <v>1</v>
      </c>
      <c r="H532" s="12"/>
      <c r="I532" s="12"/>
      <c r="J532" s="12"/>
      <c r="K532" s="12"/>
      <c r="L532" s="21" t="s">
        <v>1</v>
      </c>
    </row>
    <row r="533" spans="1:12" x14ac:dyDescent="0.2">
      <c r="A533" s="27" t="s">
        <v>52</v>
      </c>
      <c r="B533" s="13" t="s">
        <v>143</v>
      </c>
      <c r="C533" s="13" t="s">
        <v>195</v>
      </c>
      <c r="D533" s="13" t="s">
        <v>202</v>
      </c>
      <c r="E533" s="14">
        <v>2001</v>
      </c>
      <c r="F533" s="14"/>
      <c r="G533" s="13" t="s">
        <v>1</v>
      </c>
      <c r="H533" s="14"/>
      <c r="I533" s="14"/>
      <c r="J533" s="14"/>
      <c r="K533" s="14"/>
      <c r="L533" s="22" t="s">
        <v>1</v>
      </c>
    </row>
    <row r="534" spans="1:12" x14ac:dyDescent="0.2">
      <c r="A534" s="25" t="s">
        <v>52</v>
      </c>
      <c r="B534" s="11" t="s">
        <v>143</v>
      </c>
      <c r="C534" s="11" t="s">
        <v>195</v>
      </c>
      <c r="D534" s="11" t="s">
        <v>202</v>
      </c>
      <c r="E534" s="12">
        <v>2009</v>
      </c>
      <c r="F534" s="12"/>
      <c r="G534" s="11" t="s">
        <v>1</v>
      </c>
      <c r="H534" s="12"/>
      <c r="I534" s="12"/>
      <c r="J534" s="12"/>
      <c r="K534" s="12"/>
      <c r="L534" s="21" t="s">
        <v>1</v>
      </c>
    </row>
    <row r="535" spans="1:12" x14ac:dyDescent="0.2">
      <c r="A535" s="27" t="s">
        <v>52</v>
      </c>
      <c r="B535" s="13" t="s">
        <v>143</v>
      </c>
      <c r="C535" s="13" t="s">
        <v>195</v>
      </c>
      <c r="D535" s="13" t="s">
        <v>220</v>
      </c>
      <c r="E535" s="14">
        <v>2013</v>
      </c>
      <c r="F535" s="14"/>
      <c r="G535" s="13" t="s">
        <v>1</v>
      </c>
      <c r="H535" s="14"/>
      <c r="I535" s="14"/>
      <c r="J535" s="14"/>
      <c r="K535" s="14"/>
      <c r="L535" s="22" t="s">
        <v>1</v>
      </c>
    </row>
    <row r="536" spans="1:12" x14ac:dyDescent="0.2">
      <c r="A536" s="25" t="s">
        <v>52</v>
      </c>
      <c r="B536" s="11" t="s">
        <v>143</v>
      </c>
      <c r="C536" s="11" t="s">
        <v>195</v>
      </c>
      <c r="D536" s="11" t="s">
        <v>196</v>
      </c>
      <c r="E536" s="12">
        <v>2001</v>
      </c>
      <c r="F536" s="12">
        <v>0.89170000000000005</v>
      </c>
      <c r="G536" s="11" t="s">
        <v>1</v>
      </c>
      <c r="H536" s="12"/>
      <c r="I536" s="12"/>
      <c r="J536" s="12"/>
      <c r="K536" s="12"/>
      <c r="L536" s="21" t="s">
        <v>1</v>
      </c>
    </row>
    <row r="537" spans="1:12" x14ac:dyDescent="0.2">
      <c r="A537" s="27" t="s">
        <v>52</v>
      </c>
      <c r="B537" s="13" t="s">
        <v>143</v>
      </c>
      <c r="C537" s="13" t="s">
        <v>197</v>
      </c>
      <c r="D537" s="13" t="s">
        <v>196</v>
      </c>
      <c r="E537" s="14">
        <v>2001</v>
      </c>
      <c r="F537" s="14"/>
      <c r="G537" s="13" t="s">
        <v>1</v>
      </c>
      <c r="H537" s="14"/>
      <c r="I537" s="14"/>
      <c r="J537" s="14"/>
      <c r="K537" s="14"/>
      <c r="L537" s="22" t="s">
        <v>1</v>
      </c>
    </row>
    <row r="538" spans="1:12" x14ac:dyDescent="0.2">
      <c r="A538" s="25" t="s">
        <v>52</v>
      </c>
      <c r="B538" s="11" t="s">
        <v>143</v>
      </c>
      <c r="C538" s="11" t="s">
        <v>197</v>
      </c>
      <c r="D538" s="11" t="s">
        <v>220</v>
      </c>
      <c r="E538" s="12">
        <v>2006</v>
      </c>
      <c r="F538" s="12"/>
      <c r="G538" s="11" t="s">
        <v>1</v>
      </c>
      <c r="H538" s="12"/>
      <c r="I538" s="12"/>
      <c r="J538" s="12"/>
      <c r="K538" s="12"/>
      <c r="L538" s="21" t="s">
        <v>1</v>
      </c>
    </row>
    <row r="539" spans="1:12" x14ac:dyDescent="0.2">
      <c r="A539" s="27" t="s">
        <v>52</v>
      </c>
      <c r="B539" s="13" t="s">
        <v>143</v>
      </c>
      <c r="C539" s="13" t="s">
        <v>197</v>
      </c>
      <c r="D539" s="13" t="s">
        <v>220</v>
      </c>
      <c r="E539" s="14">
        <v>2006</v>
      </c>
      <c r="F539" s="14"/>
      <c r="G539" s="13" t="s">
        <v>1</v>
      </c>
      <c r="H539" s="14"/>
      <c r="I539" s="14"/>
      <c r="J539" s="14"/>
      <c r="K539" s="14"/>
      <c r="L539" s="22" t="s">
        <v>1</v>
      </c>
    </row>
    <row r="540" spans="1:12" x14ac:dyDescent="0.2">
      <c r="A540" s="25" t="s">
        <v>52</v>
      </c>
      <c r="B540" s="11" t="s">
        <v>143</v>
      </c>
      <c r="C540" s="11" t="s">
        <v>197</v>
      </c>
      <c r="D540" s="11" t="s">
        <v>202</v>
      </c>
      <c r="E540" s="12">
        <v>2001</v>
      </c>
      <c r="F540" s="12"/>
      <c r="G540" s="11" t="s">
        <v>1</v>
      </c>
      <c r="H540" s="12"/>
      <c r="I540" s="12"/>
      <c r="J540" s="12"/>
      <c r="K540" s="12"/>
      <c r="L540" s="21" t="s">
        <v>1</v>
      </c>
    </row>
    <row r="541" spans="1:12" x14ac:dyDescent="0.2">
      <c r="A541" s="27" t="s">
        <v>52</v>
      </c>
      <c r="B541" s="13" t="s">
        <v>143</v>
      </c>
      <c r="C541" s="13" t="s">
        <v>197</v>
      </c>
      <c r="D541" s="13" t="s">
        <v>202</v>
      </c>
      <c r="E541" s="14">
        <v>2009</v>
      </c>
      <c r="F541" s="14"/>
      <c r="G541" s="13" t="s">
        <v>1</v>
      </c>
      <c r="H541" s="14"/>
      <c r="I541" s="14"/>
      <c r="J541" s="14"/>
      <c r="K541" s="14"/>
      <c r="L541" s="22" t="s">
        <v>1</v>
      </c>
    </row>
    <row r="542" spans="1:12" x14ac:dyDescent="0.2">
      <c r="A542" s="25" t="s">
        <v>52</v>
      </c>
      <c r="B542" s="11" t="s">
        <v>143</v>
      </c>
      <c r="C542" s="11" t="s">
        <v>197</v>
      </c>
      <c r="D542" s="11" t="s">
        <v>220</v>
      </c>
      <c r="E542" s="12">
        <v>2013</v>
      </c>
      <c r="F542" s="12"/>
      <c r="G542" s="11" t="s">
        <v>1</v>
      </c>
      <c r="H542" s="12"/>
      <c r="I542" s="12"/>
      <c r="J542" s="12"/>
      <c r="K542" s="12"/>
      <c r="L542" s="21" t="s">
        <v>1</v>
      </c>
    </row>
    <row r="543" spans="1:12" x14ac:dyDescent="0.2">
      <c r="A543" s="27" t="s">
        <v>52</v>
      </c>
      <c r="B543" s="13" t="s">
        <v>143</v>
      </c>
      <c r="C543" s="13" t="s">
        <v>197</v>
      </c>
      <c r="D543" s="13" t="s">
        <v>220</v>
      </c>
      <c r="E543" s="14">
        <v>2013</v>
      </c>
      <c r="F543" s="14"/>
      <c r="G543" s="13" t="s">
        <v>1</v>
      </c>
      <c r="H543" s="14"/>
      <c r="I543" s="14"/>
      <c r="J543" s="14"/>
      <c r="K543" s="14"/>
      <c r="L543" s="22" t="s">
        <v>1</v>
      </c>
    </row>
    <row r="544" spans="1:12" x14ac:dyDescent="0.2">
      <c r="A544" s="25" t="s">
        <v>53</v>
      </c>
      <c r="B544" s="11" t="s">
        <v>144</v>
      </c>
      <c r="C544" s="11" t="s">
        <v>195</v>
      </c>
      <c r="D544" s="11" t="s">
        <v>198</v>
      </c>
      <c r="E544" s="12">
        <v>2000</v>
      </c>
      <c r="F544" s="12"/>
      <c r="G544" s="11" t="s">
        <v>1</v>
      </c>
      <c r="H544" s="12"/>
      <c r="I544" s="12"/>
      <c r="J544" s="12"/>
      <c r="K544" s="12"/>
      <c r="L544" s="21" t="s">
        <v>1</v>
      </c>
    </row>
    <row r="545" spans="1:12" x14ac:dyDescent="0.2">
      <c r="A545" s="27" t="s">
        <v>53</v>
      </c>
      <c r="B545" s="13" t="s">
        <v>144</v>
      </c>
      <c r="C545" s="13" t="s">
        <v>195</v>
      </c>
      <c r="D545" s="13" t="s">
        <v>219</v>
      </c>
      <c r="E545" s="14">
        <v>2002</v>
      </c>
      <c r="F545" s="14"/>
      <c r="G545" s="13" t="s">
        <v>1</v>
      </c>
      <c r="H545" s="14"/>
      <c r="I545" s="14"/>
      <c r="J545" s="14"/>
      <c r="K545" s="14"/>
      <c r="L545" s="22" t="s">
        <v>1</v>
      </c>
    </row>
    <row r="546" spans="1:12" x14ac:dyDescent="0.2">
      <c r="A546" s="25" t="s">
        <v>53</v>
      </c>
      <c r="B546" s="11" t="s">
        <v>144</v>
      </c>
      <c r="C546" s="11" t="s">
        <v>195</v>
      </c>
      <c r="D546" s="11" t="s">
        <v>219</v>
      </c>
      <c r="E546" s="12">
        <v>2002</v>
      </c>
      <c r="F546" s="12"/>
      <c r="G546" s="11" t="s">
        <v>1</v>
      </c>
      <c r="H546" s="12"/>
      <c r="I546" s="12"/>
      <c r="J546" s="12"/>
      <c r="K546" s="12"/>
      <c r="L546" s="21" t="s">
        <v>1</v>
      </c>
    </row>
    <row r="547" spans="1:12" x14ac:dyDescent="0.2">
      <c r="A547" s="27" t="s">
        <v>53</v>
      </c>
      <c r="B547" s="13" t="s">
        <v>144</v>
      </c>
      <c r="C547" s="13" t="s">
        <v>195</v>
      </c>
      <c r="D547" s="13" t="s">
        <v>196</v>
      </c>
      <c r="E547" s="14">
        <v>2012</v>
      </c>
      <c r="F547" s="14">
        <v>0.17799999999999999</v>
      </c>
      <c r="G547" s="13" t="s">
        <v>1</v>
      </c>
      <c r="H547" s="14"/>
      <c r="I547" s="14"/>
      <c r="J547" s="14"/>
      <c r="K547" s="14"/>
      <c r="L547" s="22" t="s">
        <v>1</v>
      </c>
    </row>
    <row r="548" spans="1:12" x14ac:dyDescent="0.2">
      <c r="A548" s="25" t="s">
        <v>53</v>
      </c>
      <c r="B548" s="11" t="s">
        <v>144</v>
      </c>
      <c r="C548" s="11" t="s">
        <v>195</v>
      </c>
      <c r="D548" s="11" t="s">
        <v>196</v>
      </c>
      <c r="E548" s="12">
        <v>2006</v>
      </c>
      <c r="F548" s="12">
        <v>0.11169999999999999</v>
      </c>
      <c r="G548" s="11" t="s">
        <v>1</v>
      </c>
      <c r="H548" s="12"/>
      <c r="I548" s="12"/>
      <c r="J548" s="12"/>
      <c r="K548" s="12"/>
      <c r="L548" s="21" t="s">
        <v>1</v>
      </c>
    </row>
    <row r="549" spans="1:12" x14ac:dyDescent="0.2">
      <c r="A549" s="27" t="s">
        <v>53</v>
      </c>
      <c r="B549" s="13" t="s">
        <v>144</v>
      </c>
      <c r="C549" s="13" t="s">
        <v>197</v>
      </c>
      <c r="D549" s="13" t="s">
        <v>198</v>
      </c>
      <c r="E549" s="14">
        <v>2000</v>
      </c>
      <c r="F549" s="14"/>
      <c r="G549" s="13" t="s">
        <v>1</v>
      </c>
      <c r="H549" s="14"/>
      <c r="I549" s="14"/>
      <c r="J549" s="14"/>
      <c r="K549" s="14"/>
      <c r="L549" s="22" t="s">
        <v>1</v>
      </c>
    </row>
    <row r="550" spans="1:12" x14ac:dyDescent="0.2">
      <c r="A550" s="25" t="s">
        <v>53</v>
      </c>
      <c r="B550" s="11" t="s">
        <v>144</v>
      </c>
      <c r="C550" s="11" t="s">
        <v>197</v>
      </c>
      <c r="D550" s="11" t="s">
        <v>219</v>
      </c>
      <c r="E550" s="12">
        <v>2002</v>
      </c>
      <c r="F550" s="12"/>
      <c r="G550" s="11" t="s">
        <v>1</v>
      </c>
      <c r="H550" s="12"/>
      <c r="I550" s="12"/>
      <c r="J550" s="12"/>
      <c r="K550" s="12"/>
      <c r="L550" s="21" t="s">
        <v>1</v>
      </c>
    </row>
    <row r="551" spans="1:12" x14ac:dyDescent="0.2">
      <c r="A551" s="27" t="s">
        <v>53</v>
      </c>
      <c r="B551" s="13" t="s">
        <v>144</v>
      </c>
      <c r="C551" s="13" t="s">
        <v>197</v>
      </c>
      <c r="D551" s="13" t="s">
        <v>219</v>
      </c>
      <c r="E551" s="14">
        <v>2002</v>
      </c>
      <c r="F551" s="14"/>
      <c r="G551" s="13" t="s">
        <v>1</v>
      </c>
      <c r="H551" s="14"/>
      <c r="I551" s="14"/>
      <c r="J551" s="14"/>
      <c r="K551" s="14"/>
      <c r="L551" s="22" t="s">
        <v>1</v>
      </c>
    </row>
    <row r="552" spans="1:12" x14ac:dyDescent="0.2">
      <c r="A552" s="25" t="s">
        <v>53</v>
      </c>
      <c r="B552" s="11" t="s">
        <v>144</v>
      </c>
      <c r="C552" s="11" t="s">
        <v>197</v>
      </c>
      <c r="D552" s="11" t="s">
        <v>196</v>
      </c>
      <c r="E552" s="12">
        <v>2012</v>
      </c>
      <c r="F552" s="12">
        <v>0.44969999999999999</v>
      </c>
      <c r="G552" s="11" t="s">
        <v>1</v>
      </c>
      <c r="H552" s="12"/>
      <c r="I552" s="12"/>
      <c r="J552" s="12"/>
      <c r="K552" s="12"/>
      <c r="L552" s="21" t="s">
        <v>1</v>
      </c>
    </row>
    <row r="553" spans="1:12" x14ac:dyDescent="0.2">
      <c r="A553" s="27" t="s">
        <v>53</v>
      </c>
      <c r="B553" s="13" t="s">
        <v>144</v>
      </c>
      <c r="C553" s="13" t="s">
        <v>197</v>
      </c>
      <c r="D553" s="13" t="s">
        <v>196</v>
      </c>
      <c r="E553" s="14">
        <v>2006</v>
      </c>
      <c r="F553" s="14">
        <v>0.33019999999999999</v>
      </c>
      <c r="G553" s="13" t="s">
        <v>1</v>
      </c>
      <c r="H553" s="14"/>
      <c r="I553" s="14"/>
      <c r="J553" s="14"/>
      <c r="K553" s="14"/>
      <c r="L553" s="22" t="s">
        <v>1</v>
      </c>
    </row>
    <row r="554" spans="1:12" x14ac:dyDescent="0.2">
      <c r="A554" s="25" t="s">
        <v>54</v>
      </c>
      <c r="B554" s="11" t="s">
        <v>145</v>
      </c>
      <c r="C554" s="11" t="s">
        <v>195</v>
      </c>
      <c r="D554" s="11" t="s">
        <v>198</v>
      </c>
      <c r="E554" s="12">
        <v>2016</v>
      </c>
      <c r="F554" s="12"/>
      <c r="G554" s="11" t="s">
        <v>1</v>
      </c>
      <c r="H554" s="12"/>
      <c r="I554" s="12"/>
      <c r="J554" s="12"/>
      <c r="K554" s="12"/>
      <c r="L554" s="21" t="s">
        <v>1</v>
      </c>
    </row>
    <row r="555" spans="1:12" x14ac:dyDescent="0.2">
      <c r="A555" s="27" t="s">
        <v>54</v>
      </c>
      <c r="B555" s="13" t="s">
        <v>145</v>
      </c>
      <c r="C555" s="13" t="s">
        <v>195</v>
      </c>
      <c r="D555" s="13" t="s">
        <v>198</v>
      </c>
      <c r="E555" s="14">
        <v>2007</v>
      </c>
      <c r="F555" s="14">
        <v>0.70179999999999998</v>
      </c>
      <c r="G555" s="13" t="s">
        <v>1</v>
      </c>
      <c r="H555" s="14"/>
      <c r="I555" s="14"/>
      <c r="J555" s="14"/>
      <c r="K555" s="14"/>
      <c r="L555" s="22" t="s">
        <v>1</v>
      </c>
    </row>
    <row r="556" spans="1:12" x14ac:dyDescent="0.2">
      <c r="A556" s="25" t="s">
        <v>54</v>
      </c>
      <c r="B556" s="11" t="s">
        <v>145</v>
      </c>
      <c r="C556" s="11" t="s">
        <v>195</v>
      </c>
      <c r="D556" s="11" t="s">
        <v>198</v>
      </c>
      <c r="E556" s="12">
        <v>2011</v>
      </c>
      <c r="F556" s="12">
        <v>0.7984</v>
      </c>
      <c r="G556" s="11" t="s">
        <v>1</v>
      </c>
      <c r="H556" s="12"/>
      <c r="I556" s="12"/>
      <c r="J556" s="12"/>
      <c r="K556" s="12"/>
      <c r="L556" s="21" t="s">
        <v>1</v>
      </c>
    </row>
    <row r="557" spans="1:12" x14ac:dyDescent="0.2">
      <c r="A557" s="27" t="s">
        <v>54</v>
      </c>
      <c r="B557" s="13" t="s">
        <v>145</v>
      </c>
      <c r="C557" s="13" t="s">
        <v>195</v>
      </c>
      <c r="D557" s="13" t="s">
        <v>196</v>
      </c>
      <c r="E557" s="14">
        <v>2013</v>
      </c>
      <c r="F557" s="14">
        <v>0.70750000000000002</v>
      </c>
      <c r="G557" s="13" t="s">
        <v>1</v>
      </c>
      <c r="H557" s="14"/>
      <c r="I557" s="14"/>
      <c r="J557" s="14"/>
      <c r="K557" s="14"/>
      <c r="L557" s="22" t="s">
        <v>1</v>
      </c>
    </row>
    <row r="558" spans="1:12" x14ac:dyDescent="0.2">
      <c r="A558" s="25" t="s">
        <v>54</v>
      </c>
      <c r="B558" s="11" t="s">
        <v>145</v>
      </c>
      <c r="C558" s="11" t="s">
        <v>195</v>
      </c>
      <c r="D558" s="11" t="s">
        <v>196</v>
      </c>
      <c r="E558" s="12">
        <v>2003</v>
      </c>
      <c r="F558" s="12">
        <v>0.55289999999999995</v>
      </c>
      <c r="G558" s="11" t="s">
        <v>1</v>
      </c>
      <c r="H558" s="12"/>
      <c r="I558" s="12"/>
      <c r="J558" s="12"/>
      <c r="K558" s="12"/>
      <c r="L558" s="21" t="s">
        <v>1</v>
      </c>
    </row>
    <row r="559" spans="1:12" x14ac:dyDescent="0.2">
      <c r="A559" s="27" t="s">
        <v>54</v>
      </c>
      <c r="B559" s="13" t="s">
        <v>145</v>
      </c>
      <c r="C559" s="13" t="s">
        <v>195</v>
      </c>
      <c r="D559" s="13" t="s">
        <v>196</v>
      </c>
      <c r="E559" s="14">
        <v>2008</v>
      </c>
      <c r="F559" s="14">
        <v>0.51600000000000001</v>
      </c>
      <c r="G559" s="13" t="s">
        <v>1</v>
      </c>
      <c r="H559" s="14"/>
      <c r="I559" s="14"/>
      <c r="J559" s="14"/>
      <c r="K559" s="14"/>
      <c r="L559" s="22" t="s">
        <v>1</v>
      </c>
    </row>
    <row r="560" spans="1:12" x14ac:dyDescent="0.2">
      <c r="A560" s="25" t="s">
        <v>54</v>
      </c>
      <c r="B560" s="11" t="s">
        <v>145</v>
      </c>
      <c r="C560" s="11" t="s">
        <v>197</v>
      </c>
      <c r="D560" s="11" t="s">
        <v>198</v>
      </c>
      <c r="E560" s="12">
        <v>2011</v>
      </c>
      <c r="F560" s="12"/>
      <c r="G560" s="11" t="s">
        <v>1</v>
      </c>
      <c r="H560" s="12"/>
      <c r="I560" s="12"/>
      <c r="J560" s="12"/>
      <c r="K560" s="12"/>
      <c r="L560" s="21" t="s">
        <v>1</v>
      </c>
    </row>
    <row r="561" spans="1:12" x14ac:dyDescent="0.2">
      <c r="A561" s="27" t="s">
        <v>54</v>
      </c>
      <c r="B561" s="13" t="s">
        <v>145</v>
      </c>
      <c r="C561" s="13" t="s">
        <v>197</v>
      </c>
      <c r="D561" s="13" t="s">
        <v>198</v>
      </c>
      <c r="E561" s="14">
        <v>2016</v>
      </c>
      <c r="F561" s="14"/>
      <c r="G561" s="13" t="s">
        <v>1</v>
      </c>
      <c r="H561" s="14"/>
      <c r="I561" s="14"/>
      <c r="J561" s="14"/>
      <c r="K561" s="14"/>
      <c r="L561" s="22" t="s">
        <v>1</v>
      </c>
    </row>
    <row r="562" spans="1:12" x14ac:dyDescent="0.2">
      <c r="A562" s="25" t="s">
        <v>54</v>
      </c>
      <c r="B562" s="11" t="s">
        <v>145</v>
      </c>
      <c r="C562" s="11" t="s">
        <v>197</v>
      </c>
      <c r="D562" s="11" t="s">
        <v>198</v>
      </c>
      <c r="E562" s="12">
        <v>2007</v>
      </c>
      <c r="F562" s="12"/>
      <c r="G562" s="11" t="s">
        <v>1</v>
      </c>
      <c r="H562" s="12"/>
      <c r="I562" s="12"/>
      <c r="J562" s="12"/>
      <c r="K562" s="12"/>
      <c r="L562" s="21" t="s">
        <v>1</v>
      </c>
    </row>
    <row r="563" spans="1:12" x14ac:dyDescent="0.2">
      <c r="A563" s="27" t="s">
        <v>54</v>
      </c>
      <c r="B563" s="13" t="s">
        <v>145</v>
      </c>
      <c r="C563" s="13" t="s">
        <v>197</v>
      </c>
      <c r="D563" s="13" t="s">
        <v>196</v>
      </c>
      <c r="E563" s="14">
        <v>2008</v>
      </c>
      <c r="F563" s="14">
        <v>0.78500000000000003</v>
      </c>
      <c r="G563" s="13" t="s">
        <v>1</v>
      </c>
      <c r="H563" s="14"/>
      <c r="I563" s="14"/>
      <c r="J563" s="14"/>
      <c r="K563" s="14"/>
      <c r="L563" s="22" t="s">
        <v>1</v>
      </c>
    </row>
    <row r="564" spans="1:12" x14ac:dyDescent="0.2">
      <c r="A564" s="25" t="s">
        <v>54</v>
      </c>
      <c r="B564" s="11" t="s">
        <v>145</v>
      </c>
      <c r="C564" s="11" t="s">
        <v>197</v>
      </c>
      <c r="D564" s="11" t="s">
        <v>196</v>
      </c>
      <c r="E564" s="12">
        <v>2013</v>
      </c>
      <c r="F564" s="12">
        <v>0.86170000000000002</v>
      </c>
      <c r="G564" s="11" t="s">
        <v>1</v>
      </c>
      <c r="H564" s="12"/>
      <c r="I564" s="12"/>
      <c r="J564" s="12"/>
      <c r="K564" s="12"/>
      <c r="L564" s="21" t="s">
        <v>1</v>
      </c>
    </row>
    <row r="565" spans="1:12" x14ac:dyDescent="0.2">
      <c r="A565" s="27" t="s">
        <v>54</v>
      </c>
      <c r="B565" s="13" t="s">
        <v>145</v>
      </c>
      <c r="C565" s="13" t="s">
        <v>197</v>
      </c>
      <c r="D565" s="13" t="s">
        <v>196</v>
      </c>
      <c r="E565" s="14">
        <v>2003</v>
      </c>
      <c r="F565" s="14">
        <v>0.81950000000000001</v>
      </c>
      <c r="G565" s="13" t="s">
        <v>1</v>
      </c>
      <c r="H565" s="14"/>
      <c r="I565" s="14"/>
      <c r="J565" s="14"/>
      <c r="K565" s="14"/>
      <c r="L565" s="22" t="s">
        <v>1</v>
      </c>
    </row>
    <row r="566" spans="1:12" x14ac:dyDescent="0.2">
      <c r="A566" s="25" t="s">
        <v>55</v>
      </c>
      <c r="B566" s="11" t="s">
        <v>176</v>
      </c>
      <c r="C566" s="11" t="s">
        <v>195</v>
      </c>
      <c r="D566" s="11" t="s">
        <v>223</v>
      </c>
      <c r="E566" s="12">
        <v>2014</v>
      </c>
      <c r="F566" s="12"/>
      <c r="G566" s="11" t="s">
        <v>1</v>
      </c>
      <c r="H566" s="12"/>
      <c r="I566" s="12"/>
      <c r="J566" s="12"/>
      <c r="K566" s="12"/>
      <c r="L566" s="21" t="s">
        <v>1</v>
      </c>
    </row>
    <row r="567" spans="1:12" x14ac:dyDescent="0.2">
      <c r="A567" s="27" t="s">
        <v>55</v>
      </c>
      <c r="B567" s="13" t="s">
        <v>176</v>
      </c>
      <c r="C567" s="13" t="s">
        <v>195</v>
      </c>
      <c r="D567" s="13" t="s">
        <v>223</v>
      </c>
      <c r="E567" s="14">
        <v>2012</v>
      </c>
      <c r="F567" s="14"/>
      <c r="G567" s="13" t="s">
        <v>1</v>
      </c>
      <c r="H567" s="14"/>
      <c r="I567" s="14"/>
      <c r="J567" s="14"/>
      <c r="K567" s="14"/>
      <c r="L567" s="22" t="s">
        <v>1</v>
      </c>
    </row>
    <row r="568" spans="1:12" x14ac:dyDescent="0.2">
      <c r="A568" s="25" t="s">
        <v>55</v>
      </c>
      <c r="B568" s="11" t="s">
        <v>176</v>
      </c>
      <c r="C568" s="11" t="s">
        <v>195</v>
      </c>
      <c r="D568" s="11" t="s">
        <v>223</v>
      </c>
      <c r="E568" s="12">
        <v>2012</v>
      </c>
      <c r="F568" s="12"/>
      <c r="G568" s="11" t="s">
        <v>1</v>
      </c>
      <c r="H568" s="12"/>
      <c r="I568" s="12"/>
      <c r="J568" s="12"/>
      <c r="K568" s="12"/>
      <c r="L568" s="21" t="s">
        <v>1</v>
      </c>
    </row>
    <row r="569" spans="1:12" x14ac:dyDescent="0.2">
      <c r="A569" s="27" t="s">
        <v>55</v>
      </c>
      <c r="B569" s="13" t="s">
        <v>176</v>
      </c>
      <c r="C569" s="13" t="s">
        <v>195</v>
      </c>
      <c r="D569" s="13" t="s">
        <v>223</v>
      </c>
      <c r="E569" s="14">
        <v>2013</v>
      </c>
      <c r="F569" s="14"/>
      <c r="G569" s="13" t="s">
        <v>1</v>
      </c>
      <c r="H569" s="14"/>
      <c r="I569" s="14"/>
      <c r="J569" s="14"/>
      <c r="K569" s="14"/>
      <c r="L569" s="22" t="s">
        <v>1</v>
      </c>
    </row>
    <row r="570" spans="1:12" x14ac:dyDescent="0.2">
      <c r="A570" s="25" t="s">
        <v>55</v>
      </c>
      <c r="B570" s="11" t="s">
        <v>176</v>
      </c>
      <c r="C570" s="11" t="s">
        <v>195</v>
      </c>
      <c r="D570" s="11" t="s">
        <v>223</v>
      </c>
      <c r="E570" s="12">
        <v>2014</v>
      </c>
      <c r="F570" s="12"/>
      <c r="G570" s="11" t="s">
        <v>1</v>
      </c>
      <c r="H570" s="12"/>
      <c r="I570" s="12"/>
      <c r="J570" s="12"/>
      <c r="K570" s="12"/>
      <c r="L570" s="21" t="s">
        <v>1</v>
      </c>
    </row>
    <row r="571" spans="1:12" x14ac:dyDescent="0.2">
      <c r="A571" s="27" t="s">
        <v>55</v>
      </c>
      <c r="B571" s="13" t="s">
        <v>176</v>
      </c>
      <c r="C571" s="13" t="s">
        <v>195</v>
      </c>
      <c r="D571" s="13" t="s">
        <v>223</v>
      </c>
      <c r="E571" s="14">
        <v>2013</v>
      </c>
      <c r="F571" s="14"/>
      <c r="G571" s="13" t="s">
        <v>1</v>
      </c>
      <c r="H571" s="14"/>
      <c r="I571" s="14"/>
      <c r="J571" s="14"/>
      <c r="K571" s="14"/>
      <c r="L571" s="22" t="s">
        <v>1</v>
      </c>
    </row>
    <row r="572" spans="1:12" x14ac:dyDescent="0.2">
      <c r="A572" s="25" t="s">
        <v>55</v>
      </c>
      <c r="B572" s="11" t="s">
        <v>176</v>
      </c>
      <c r="C572" s="11" t="s">
        <v>195</v>
      </c>
      <c r="D572" s="11" t="s">
        <v>196</v>
      </c>
      <c r="E572" s="12">
        <v>2012</v>
      </c>
      <c r="F572" s="12">
        <v>0.67749999999999999</v>
      </c>
      <c r="G572" s="11" t="s">
        <v>1</v>
      </c>
      <c r="H572" s="12"/>
      <c r="I572" s="12"/>
      <c r="J572" s="12"/>
      <c r="K572" s="12"/>
      <c r="L572" s="21" t="s">
        <v>1</v>
      </c>
    </row>
    <row r="573" spans="1:12" x14ac:dyDescent="0.2">
      <c r="A573" s="27" t="s">
        <v>55</v>
      </c>
      <c r="B573" s="13" t="s">
        <v>176</v>
      </c>
      <c r="C573" s="13" t="s">
        <v>195</v>
      </c>
      <c r="D573" s="13" t="s">
        <v>196</v>
      </c>
      <c r="E573" s="14">
        <v>2006</v>
      </c>
      <c r="F573" s="14">
        <v>0.57920000000000005</v>
      </c>
      <c r="G573" s="13" t="s">
        <v>1</v>
      </c>
      <c r="H573" s="14"/>
      <c r="I573" s="14"/>
      <c r="J573" s="14"/>
      <c r="K573" s="14"/>
      <c r="L573" s="22" t="s">
        <v>1</v>
      </c>
    </row>
    <row r="574" spans="1:12" x14ac:dyDescent="0.2">
      <c r="A574" s="25" t="s">
        <v>55</v>
      </c>
      <c r="B574" s="11" t="s">
        <v>176</v>
      </c>
      <c r="C574" s="11" t="s">
        <v>197</v>
      </c>
      <c r="D574" s="11" t="s">
        <v>196</v>
      </c>
      <c r="E574" s="12">
        <v>2006</v>
      </c>
      <c r="F574" s="12"/>
      <c r="G574" s="11" t="s">
        <v>1</v>
      </c>
      <c r="H574" s="12"/>
      <c r="I574" s="12"/>
      <c r="J574" s="12"/>
      <c r="K574" s="12"/>
      <c r="L574" s="21" t="s">
        <v>1</v>
      </c>
    </row>
    <row r="575" spans="1:12" x14ac:dyDescent="0.2">
      <c r="A575" s="27" t="s">
        <v>55</v>
      </c>
      <c r="B575" s="13" t="s">
        <v>176</v>
      </c>
      <c r="C575" s="13" t="s">
        <v>197</v>
      </c>
      <c r="D575" s="13" t="s">
        <v>223</v>
      </c>
      <c r="E575" s="14">
        <v>2014</v>
      </c>
      <c r="F575" s="14"/>
      <c r="G575" s="13" t="s">
        <v>1</v>
      </c>
      <c r="H575" s="14"/>
      <c r="I575" s="14"/>
      <c r="J575" s="14"/>
      <c r="K575" s="14"/>
      <c r="L575" s="22" t="s">
        <v>1</v>
      </c>
    </row>
    <row r="576" spans="1:12" x14ac:dyDescent="0.2">
      <c r="A576" s="25" t="s">
        <v>55</v>
      </c>
      <c r="B576" s="11" t="s">
        <v>176</v>
      </c>
      <c r="C576" s="11" t="s">
        <v>197</v>
      </c>
      <c r="D576" s="11" t="s">
        <v>223</v>
      </c>
      <c r="E576" s="12">
        <v>2015</v>
      </c>
      <c r="F576" s="12"/>
      <c r="G576" s="11" t="s">
        <v>1</v>
      </c>
      <c r="H576" s="12"/>
      <c r="I576" s="12"/>
      <c r="J576" s="12"/>
      <c r="K576" s="12"/>
      <c r="L576" s="21" t="s">
        <v>1</v>
      </c>
    </row>
    <row r="577" spans="1:12" x14ac:dyDescent="0.2">
      <c r="A577" s="27" t="s">
        <v>55</v>
      </c>
      <c r="B577" s="13" t="s">
        <v>176</v>
      </c>
      <c r="C577" s="13" t="s">
        <v>197</v>
      </c>
      <c r="D577" s="13" t="s">
        <v>223</v>
      </c>
      <c r="E577" s="14">
        <v>2014</v>
      </c>
      <c r="F577" s="14"/>
      <c r="G577" s="13" t="s">
        <v>1</v>
      </c>
      <c r="H577" s="14"/>
      <c r="I577" s="14"/>
      <c r="J577" s="14"/>
      <c r="K577" s="14"/>
      <c r="L577" s="22" t="s">
        <v>1</v>
      </c>
    </row>
    <row r="578" spans="1:12" x14ac:dyDescent="0.2">
      <c r="A578" s="25" t="s">
        <v>55</v>
      </c>
      <c r="B578" s="11" t="s">
        <v>176</v>
      </c>
      <c r="C578" s="11" t="s">
        <v>197</v>
      </c>
      <c r="D578" s="11" t="s">
        <v>223</v>
      </c>
      <c r="E578" s="12">
        <v>2015</v>
      </c>
      <c r="F578" s="12"/>
      <c r="G578" s="11" t="s">
        <v>1</v>
      </c>
      <c r="H578" s="12"/>
      <c r="I578" s="12"/>
      <c r="J578" s="12"/>
      <c r="K578" s="12"/>
      <c r="L578" s="21" t="s">
        <v>1</v>
      </c>
    </row>
    <row r="579" spans="1:12" x14ac:dyDescent="0.2">
      <c r="A579" s="27" t="s">
        <v>55</v>
      </c>
      <c r="B579" s="13" t="s">
        <v>176</v>
      </c>
      <c r="C579" s="13" t="s">
        <v>197</v>
      </c>
      <c r="D579" s="13" t="s">
        <v>223</v>
      </c>
      <c r="E579" s="14">
        <v>2012</v>
      </c>
      <c r="F579" s="14"/>
      <c r="G579" s="13" t="s">
        <v>1</v>
      </c>
      <c r="H579" s="14"/>
      <c r="I579" s="14"/>
      <c r="J579" s="14"/>
      <c r="K579" s="14"/>
      <c r="L579" s="22" t="s">
        <v>1</v>
      </c>
    </row>
    <row r="580" spans="1:12" x14ac:dyDescent="0.2">
      <c r="A580" s="25" t="s">
        <v>55</v>
      </c>
      <c r="B580" s="11" t="s">
        <v>176</v>
      </c>
      <c r="C580" s="11" t="s">
        <v>197</v>
      </c>
      <c r="D580" s="11" t="s">
        <v>223</v>
      </c>
      <c r="E580" s="12">
        <v>2012</v>
      </c>
      <c r="F580" s="12"/>
      <c r="G580" s="11" t="s">
        <v>1</v>
      </c>
      <c r="H580" s="12"/>
      <c r="I580" s="12"/>
      <c r="J580" s="12"/>
      <c r="K580" s="12"/>
      <c r="L580" s="21" t="s">
        <v>1</v>
      </c>
    </row>
    <row r="581" spans="1:12" x14ac:dyDescent="0.2">
      <c r="A581" s="27" t="s">
        <v>55</v>
      </c>
      <c r="B581" s="13" t="s">
        <v>176</v>
      </c>
      <c r="C581" s="13" t="s">
        <v>197</v>
      </c>
      <c r="D581" s="13" t="s">
        <v>223</v>
      </c>
      <c r="E581" s="14">
        <v>2013</v>
      </c>
      <c r="F581" s="14"/>
      <c r="G581" s="13" t="s">
        <v>1</v>
      </c>
      <c r="H581" s="14"/>
      <c r="I581" s="14"/>
      <c r="J581" s="14"/>
      <c r="K581" s="14"/>
      <c r="L581" s="22" t="s">
        <v>1</v>
      </c>
    </row>
    <row r="582" spans="1:12" x14ac:dyDescent="0.2">
      <c r="A582" s="25" t="s">
        <v>55</v>
      </c>
      <c r="B582" s="11" t="s">
        <v>176</v>
      </c>
      <c r="C582" s="11" t="s">
        <v>197</v>
      </c>
      <c r="D582" s="11" t="s">
        <v>223</v>
      </c>
      <c r="E582" s="12">
        <v>2013</v>
      </c>
      <c r="F582" s="12"/>
      <c r="G582" s="11" t="s">
        <v>1</v>
      </c>
      <c r="H582" s="12"/>
      <c r="I582" s="12"/>
      <c r="J582" s="12"/>
      <c r="K582" s="12"/>
      <c r="L582" s="21" t="s">
        <v>1</v>
      </c>
    </row>
    <row r="583" spans="1:12" x14ac:dyDescent="0.2">
      <c r="A583" s="27" t="s">
        <v>55</v>
      </c>
      <c r="B583" s="13" t="s">
        <v>176</v>
      </c>
      <c r="C583" s="13" t="s">
        <v>197</v>
      </c>
      <c r="D583" s="13" t="s">
        <v>196</v>
      </c>
      <c r="E583" s="14">
        <v>2012</v>
      </c>
      <c r="F583" s="14">
        <v>0.89539999999999997</v>
      </c>
      <c r="G583" s="13" t="s">
        <v>1</v>
      </c>
      <c r="H583" s="14"/>
      <c r="I583" s="14"/>
      <c r="J583" s="14"/>
      <c r="K583" s="14"/>
      <c r="L583" s="22" t="s">
        <v>1</v>
      </c>
    </row>
    <row r="584" spans="1:12" x14ac:dyDescent="0.2">
      <c r="A584" s="25" t="s">
        <v>56</v>
      </c>
      <c r="B584" s="11" t="s">
        <v>166</v>
      </c>
      <c r="C584" s="11" t="s">
        <v>195</v>
      </c>
      <c r="D584" s="11" t="s">
        <v>218</v>
      </c>
      <c r="E584" s="12">
        <v>2003</v>
      </c>
      <c r="F584" s="12"/>
      <c r="G584" s="11" t="s">
        <v>1</v>
      </c>
      <c r="H584" s="12"/>
      <c r="I584" s="12"/>
      <c r="J584" s="12"/>
      <c r="K584" s="12"/>
      <c r="L584" s="21" t="s">
        <v>1</v>
      </c>
    </row>
    <row r="585" spans="1:12" x14ac:dyDescent="0.2">
      <c r="A585" s="27" t="s">
        <v>56</v>
      </c>
      <c r="B585" s="13" t="s">
        <v>166</v>
      </c>
      <c r="C585" s="13" t="s">
        <v>195</v>
      </c>
      <c r="D585" s="13" t="s">
        <v>218</v>
      </c>
      <c r="E585" s="14">
        <v>2011</v>
      </c>
      <c r="F585" s="14"/>
      <c r="G585" s="13" t="s">
        <v>1</v>
      </c>
      <c r="H585" s="14"/>
      <c r="I585" s="14"/>
      <c r="J585" s="14"/>
      <c r="K585" s="14"/>
      <c r="L585" s="22" t="s">
        <v>1</v>
      </c>
    </row>
    <row r="586" spans="1:12" x14ac:dyDescent="0.2">
      <c r="A586" s="25" t="s">
        <v>56</v>
      </c>
      <c r="B586" s="11" t="s">
        <v>166</v>
      </c>
      <c r="C586" s="11" t="s">
        <v>195</v>
      </c>
      <c r="D586" s="11" t="s">
        <v>218</v>
      </c>
      <c r="E586" s="12">
        <v>2007</v>
      </c>
      <c r="F586" s="12"/>
      <c r="G586" s="11" t="s">
        <v>1</v>
      </c>
      <c r="H586" s="12"/>
      <c r="I586" s="12"/>
      <c r="J586" s="12"/>
      <c r="K586" s="12"/>
      <c r="L586" s="21" t="s">
        <v>1</v>
      </c>
    </row>
    <row r="587" spans="1:12" x14ac:dyDescent="0.2">
      <c r="A587" s="27" t="s">
        <v>56</v>
      </c>
      <c r="B587" s="13" t="s">
        <v>166</v>
      </c>
      <c r="C587" s="13" t="s">
        <v>195</v>
      </c>
      <c r="D587" s="13" t="s">
        <v>198</v>
      </c>
      <c r="E587" s="14">
        <v>2014</v>
      </c>
      <c r="F587" s="14">
        <v>0.9869</v>
      </c>
      <c r="G587" s="13" t="s">
        <v>1</v>
      </c>
      <c r="H587" s="14"/>
      <c r="I587" s="14"/>
      <c r="J587" s="14"/>
      <c r="K587" s="14"/>
      <c r="L587" s="22" t="s">
        <v>1</v>
      </c>
    </row>
    <row r="588" spans="1:12" x14ac:dyDescent="0.2">
      <c r="A588" s="25" t="s">
        <v>56</v>
      </c>
      <c r="B588" s="11" t="s">
        <v>166</v>
      </c>
      <c r="C588" s="11" t="s">
        <v>195</v>
      </c>
      <c r="D588" s="11" t="s">
        <v>198</v>
      </c>
      <c r="E588" s="12">
        <v>2010</v>
      </c>
      <c r="F588" s="12">
        <v>1</v>
      </c>
      <c r="G588" s="11" t="s">
        <v>1</v>
      </c>
      <c r="H588" s="12"/>
      <c r="I588" s="12"/>
      <c r="J588" s="12"/>
      <c r="K588" s="12"/>
      <c r="L588" s="21" t="s">
        <v>1</v>
      </c>
    </row>
    <row r="589" spans="1:12" x14ac:dyDescent="0.2">
      <c r="A589" s="27" t="s">
        <v>56</v>
      </c>
      <c r="B589" s="13" t="s">
        <v>166</v>
      </c>
      <c r="C589" s="13" t="s">
        <v>197</v>
      </c>
      <c r="D589" s="13" t="s">
        <v>198</v>
      </c>
      <c r="E589" s="14">
        <v>2014</v>
      </c>
      <c r="F589" s="14"/>
      <c r="G589" s="13" t="s">
        <v>1</v>
      </c>
      <c r="H589" s="14"/>
      <c r="I589" s="14"/>
      <c r="J589" s="14"/>
      <c r="K589" s="14"/>
      <c r="L589" s="22" t="s">
        <v>1</v>
      </c>
    </row>
    <row r="590" spans="1:12" x14ac:dyDescent="0.2">
      <c r="A590" s="25" t="s">
        <v>56</v>
      </c>
      <c r="B590" s="11" t="s">
        <v>166</v>
      </c>
      <c r="C590" s="11" t="s">
        <v>197</v>
      </c>
      <c r="D590" s="11" t="s">
        <v>198</v>
      </c>
      <c r="E590" s="12">
        <v>2010</v>
      </c>
      <c r="F590" s="12"/>
      <c r="G590" s="11" t="s">
        <v>1</v>
      </c>
      <c r="H590" s="12"/>
      <c r="I590" s="12"/>
      <c r="J590" s="12"/>
      <c r="K590" s="12"/>
      <c r="L590" s="21" t="s">
        <v>1</v>
      </c>
    </row>
    <row r="591" spans="1:12" x14ac:dyDescent="0.2">
      <c r="A591" s="27" t="s">
        <v>56</v>
      </c>
      <c r="B591" s="13" t="s">
        <v>166</v>
      </c>
      <c r="C591" s="13" t="s">
        <v>197</v>
      </c>
      <c r="D591" s="13" t="s">
        <v>218</v>
      </c>
      <c r="E591" s="14">
        <v>2007</v>
      </c>
      <c r="F591" s="14"/>
      <c r="G591" s="13" t="s">
        <v>1</v>
      </c>
      <c r="H591" s="14"/>
      <c r="I591" s="14"/>
      <c r="J591" s="14"/>
      <c r="K591" s="14"/>
      <c r="L591" s="22" t="s">
        <v>1</v>
      </c>
    </row>
    <row r="592" spans="1:12" x14ac:dyDescent="0.2">
      <c r="A592" s="25" t="s">
        <v>56</v>
      </c>
      <c r="B592" s="11" t="s">
        <v>166</v>
      </c>
      <c r="C592" s="11" t="s">
        <v>197</v>
      </c>
      <c r="D592" s="11" t="s">
        <v>218</v>
      </c>
      <c r="E592" s="12">
        <v>2003</v>
      </c>
      <c r="F592" s="12"/>
      <c r="G592" s="11" t="s">
        <v>1</v>
      </c>
      <c r="H592" s="12"/>
      <c r="I592" s="12"/>
      <c r="J592" s="12"/>
      <c r="K592" s="12"/>
      <c r="L592" s="21" t="s">
        <v>1</v>
      </c>
    </row>
    <row r="593" spans="1:12" x14ac:dyDescent="0.2">
      <c r="A593" s="27" t="s">
        <v>56</v>
      </c>
      <c r="B593" s="13" t="s">
        <v>166</v>
      </c>
      <c r="C593" s="13" t="s">
        <v>197</v>
      </c>
      <c r="D593" s="13" t="s">
        <v>218</v>
      </c>
      <c r="E593" s="14">
        <v>2011</v>
      </c>
      <c r="F593" s="14"/>
      <c r="G593" s="13" t="s">
        <v>1</v>
      </c>
      <c r="H593" s="14"/>
      <c r="I593" s="14"/>
      <c r="J593" s="14"/>
      <c r="K593" s="14"/>
      <c r="L593" s="22" t="s">
        <v>1</v>
      </c>
    </row>
    <row r="594" spans="1:12" x14ac:dyDescent="0.2">
      <c r="A594" s="25" t="s">
        <v>57</v>
      </c>
      <c r="B594" s="11" t="s">
        <v>167</v>
      </c>
      <c r="C594" s="11" t="s">
        <v>195</v>
      </c>
      <c r="D594" s="11"/>
      <c r="E594" s="12"/>
      <c r="F594" s="12"/>
      <c r="G594" s="11"/>
      <c r="H594" s="12"/>
      <c r="I594" s="12"/>
      <c r="J594" s="12"/>
      <c r="K594" s="12"/>
      <c r="L594" s="21"/>
    </row>
    <row r="595" spans="1:12" x14ac:dyDescent="0.2">
      <c r="A595" s="27" t="s">
        <v>57</v>
      </c>
      <c r="B595" s="13" t="s">
        <v>167</v>
      </c>
      <c r="C595" s="13" t="s">
        <v>197</v>
      </c>
      <c r="D595" s="13"/>
      <c r="E595" s="14"/>
      <c r="F595" s="14"/>
      <c r="G595" s="13"/>
      <c r="H595" s="14"/>
      <c r="I595" s="14"/>
      <c r="J595" s="14"/>
      <c r="K595" s="14"/>
      <c r="L595" s="22"/>
    </row>
    <row r="596" spans="1:12" x14ac:dyDescent="0.2">
      <c r="A596" s="25" t="s">
        <v>58</v>
      </c>
      <c r="B596" s="11" t="s">
        <v>146</v>
      </c>
      <c r="C596" s="11" t="s">
        <v>195</v>
      </c>
      <c r="D596" s="11" t="s">
        <v>198</v>
      </c>
      <c r="E596" s="12">
        <v>2016</v>
      </c>
      <c r="F596" s="12"/>
      <c r="G596" s="11" t="s">
        <v>1</v>
      </c>
      <c r="H596" s="12"/>
      <c r="I596" s="12"/>
      <c r="J596" s="12"/>
      <c r="K596" s="12"/>
      <c r="L596" s="21" t="s">
        <v>1</v>
      </c>
    </row>
    <row r="597" spans="1:12" x14ac:dyDescent="0.2">
      <c r="A597" s="27" t="s">
        <v>58</v>
      </c>
      <c r="B597" s="13" t="s">
        <v>146</v>
      </c>
      <c r="C597" s="13" t="s">
        <v>195</v>
      </c>
      <c r="D597" s="13" t="s">
        <v>220</v>
      </c>
      <c r="E597" s="14">
        <v>2013</v>
      </c>
      <c r="F597" s="14"/>
      <c r="G597" s="13" t="s">
        <v>1</v>
      </c>
      <c r="H597" s="14"/>
      <c r="I597" s="14"/>
      <c r="J597" s="14"/>
      <c r="K597" s="14"/>
      <c r="L597" s="22" t="s">
        <v>1</v>
      </c>
    </row>
    <row r="598" spans="1:12" x14ac:dyDescent="0.2">
      <c r="A598" s="25" t="s">
        <v>58</v>
      </c>
      <c r="B598" s="11" t="s">
        <v>146</v>
      </c>
      <c r="C598" s="11" t="s">
        <v>195</v>
      </c>
      <c r="D598" s="11" t="s">
        <v>220</v>
      </c>
      <c r="E598" s="12">
        <v>2013</v>
      </c>
      <c r="F598" s="12"/>
      <c r="G598" s="11" t="s">
        <v>1</v>
      </c>
      <c r="H598" s="12"/>
      <c r="I598" s="12"/>
      <c r="J598" s="12"/>
      <c r="K598" s="12"/>
      <c r="L598" s="21" t="s">
        <v>1</v>
      </c>
    </row>
    <row r="599" spans="1:12" x14ac:dyDescent="0.2">
      <c r="A599" s="27" t="s">
        <v>58</v>
      </c>
      <c r="B599" s="13" t="s">
        <v>146</v>
      </c>
      <c r="C599" s="13" t="s">
        <v>195</v>
      </c>
      <c r="D599" s="13" t="s">
        <v>220</v>
      </c>
      <c r="E599" s="14">
        <v>2006</v>
      </c>
      <c r="F599" s="14"/>
      <c r="G599" s="13" t="s">
        <v>1</v>
      </c>
      <c r="H599" s="14"/>
      <c r="I599" s="14"/>
      <c r="J599" s="14"/>
      <c r="K599" s="14"/>
      <c r="L599" s="22" t="s">
        <v>1</v>
      </c>
    </row>
    <row r="600" spans="1:12" x14ac:dyDescent="0.2">
      <c r="A600" s="25" t="s">
        <v>58</v>
      </c>
      <c r="B600" s="11" t="s">
        <v>146</v>
      </c>
      <c r="C600" s="11" t="s">
        <v>195</v>
      </c>
      <c r="D600" s="11" t="s">
        <v>220</v>
      </c>
      <c r="E600" s="12">
        <v>2006</v>
      </c>
      <c r="F600" s="12"/>
      <c r="G600" s="11" t="s">
        <v>1</v>
      </c>
      <c r="H600" s="12"/>
      <c r="I600" s="12"/>
      <c r="J600" s="12"/>
      <c r="K600" s="12"/>
      <c r="L600" s="21" t="s">
        <v>1</v>
      </c>
    </row>
    <row r="601" spans="1:12" x14ac:dyDescent="0.2">
      <c r="A601" s="27" t="s">
        <v>58</v>
      </c>
      <c r="B601" s="13" t="s">
        <v>146</v>
      </c>
      <c r="C601" s="13" t="s">
        <v>197</v>
      </c>
      <c r="D601" s="13" t="s">
        <v>198</v>
      </c>
      <c r="E601" s="14">
        <v>2016</v>
      </c>
      <c r="F601" s="14"/>
      <c r="G601" s="13" t="s">
        <v>1</v>
      </c>
      <c r="H601" s="14"/>
      <c r="I601" s="14"/>
      <c r="J601" s="14"/>
      <c r="K601" s="14"/>
      <c r="L601" s="22" t="s">
        <v>1</v>
      </c>
    </row>
    <row r="602" spans="1:12" x14ac:dyDescent="0.2">
      <c r="A602" s="25" t="s">
        <v>58</v>
      </c>
      <c r="B602" s="11" t="s">
        <v>146</v>
      </c>
      <c r="C602" s="11" t="s">
        <v>197</v>
      </c>
      <c r="D602" s="11" t="s">
        <v>220</v>
      </c>
      <c r="E602" s="12">
        <v>2013</v>
      </c>
      <c r="F602" s="12"/>
      <c r="G602" s="11" t="s">
        <v>1</v>
      </c>
      <c r="H602" s="12"/>
      <c r="I602" s="12"/>
      <c r="J602" s="12"/>
      <c r="K602" s="12"/>
      <c r="L602" s="21" t="s">
        <v>1</v>
      </c>
    </row>
    <row r="603" spans="1:12" x14ac:dyDescent="0.2">
      <c r="A603" s="27" t="s">
        <v>58</v>
      </c>
      <c r="B603" s="13" t="s">
        <v>146</v>
      </c>
      <c r="C603" s="13" t="s">
        <v>197</v>
      </c>
      <c r="D603" s="13" t="s">
        <v>220</v>
      </c>
      <c r="E603" s="14">
        <v>2006</v>
      </c>
      <c r="F603" s="14"/>
      <c r="G603" s="13" t="s">
        <v>1</v>
      </c>
      <c r="H603" s="14"/>
      <c r="I603" s="14"/>
      <c r="J603" s="14"/>
      <c r="K603" s="14"/>
      <c r="L603" s="22" t="s">
        <v>1</v>
      </c>
    </row>
    <row r="604" spans="1:12" x14ac:dyDescent="0.2">
      <c r="A604" s="25" t="s">
        <v>58</v>
      </c>
      <c r="B604" s="11" t="s">
        <v>146</v>
      </c>
      <c r="C604" s="11" t="s">
        <v>197</v>
      </c>
      <c r="D604" s="11" t="s">
        <v>220</v>
      </c>
      <c r="E604" s="12">
        <v>2013</v>
      </c>
      <c r="F604" s="12"/>
      <c r="G604" s="11" t="s">
        <v>1</v>
      </c>
      <c r="H604" s="12"/>
      <c r="I604" s="12"/>
      <c r="J604" s="12"/>
      <c r="K604" s="12"/>
      <c r="L604" s="21" t="s">
        <v>1</v>
      </c>
    </row>
    <row r="605" spans="1:12" x14ac:dyDescent="0.2">
      <c r="A605" s="27" t="s">
        <v>58</v>
      </c>
      <c r="B605" s="13" t="s">
        <v>146</v>
      </c>
      <c r="C605" s="13" t="s">
        <v>197</v>
      </c>
      <c r="D605" s="13" t="s">
        <v>220</v>
      </c>
      <c r="E605" s="14">
        <v>2006</v>
      </c>
      <c r="F605" s="14"/>
      <c r="G605" s="13" t="s">
        <v>1</v>
      </c>
      <c r="H605" s="14"/>
      <c r="I605" s="14"/>
      <c r="J605" s="14"/>
      <c r="K605" s="14"/>
      <c r="L605" s="22" t="s">
        <v>1</v>
      </c>
    </row>
    <row r="606" spans="1:12" x14ac:dyDescent="0.2">
      <c r="A606" s="25" t="s">
        <v>59</v>
      </c>
      <c r="B606" s="11" t="s">
        <v>168</v>
      </c>
      <c r="C606" s="11" t="s">
        <v>195</v>
      </c>
      <c r="D606" s="11" t="s">
        <v>198</v>
      </c>
      <c r="E606" s="12">
        <v>1999</v>
      </c>
      <c r="F606" s="12"/>
      <c r="G606" s="11" t="s">
        <v>1</v>
      </c>
      <c r="H606" s="12"/>
      <c r="I606" s="12"/>
      <c r="J606" s="12"/>
      <c r="K606" s="12"/>
      <c r="L606" s="21" t="s">
        <v>1</v>
      </c>
    </row>
    <row r="607" spans="1:12" x14ac:dyDescent="0.2">
      <c r="A607" s="27" t="s">
        <v>59</v>
      </c>
      <c r="B607" s="13" t="s">
        <v>168</v>
      </c>
      <c r="C607" s="13" t="s">
        <v>195</v>
      </c>
      <c r="D607" s="13" t="s">
        <v>218</v>
      </c>
      <c r="E607" s="14">
        <v>2003</v>
      </c>
      <c r="F607" s="14"/>
      <c r="G607" s="13" t="s">
        <v>1</v>
      </c>
      <c r="H607" s="14"/>
      <c r="I607" s="14"/>
      <c r="J607" s="14"/>
      <c r="K607" s="14"/>
      <c r="L607" s="22" t="s">
        <v>1</v>
      </c>
    </row>
    <row r="608" spans="1:12" x14ac:dyDescent="0.2">
      <c r="A608" s="25" t="s">
        <v>59</v>
      </c>
      <c r="B608" s="11" t="s">
        <v>168</v>
      </c>
      <c r="C608" s="11" t="s">
        <v>195</v>
      </c>
      <c r="D608" s="11" t="s">
        <v>218</v>
      </c>
      <c r="E608" s="12">
        <v>2003</v>
      </c>
      <c r="F608" s="12"/>
      <c r="G608" s="11" t="s">
        <v>1</v>
      </c>
      <c r="H608" s="12"/>
      <c r="I608" s="12"/>
      <c r="J608" s="12"/>
      <c r="K608" s="12"/>
      <c r="L608" s="21" t="s">
        <v>1</v>
      </c>
    </row>
    <row r="609" spans="1:12" x14ac:dyDescent="0.2">
      <c r="A609" s="27" t="s">
        <v>59</v>
      </c>
      <c r="B609" s="13" t="s">
        <v>168</v>
      </c>
      <c r="C609" s="13" t="s">
        <v>195</v>
      </c>
      <c r="D609" s="13" t="s">
        <v>218</v>
      </c>
      <c r="E609" s="14">
        <v>1999</v>
      </c>
      <c r="F609" s="14"/>
      <c r="G609" s="13" t="s">
        <v>1</v>
      </c>
      <c r="H609" s="14"/>
      <c r="I609" s="14"/>
      <c r="J609" s="14"/>
      <c r="K609" s="14"/>
      <c r="L609" s="22" t="s">
        <v>1</v>
      </c>
    </row>
    <row r="610" spans="1:12" x14ac:dyDescent="0.2">
      <c r="A610" s="25" t="s">
        <v>59</v>
      </c>
      <c r="B610" s="11" t="s">
        <v>168</v>
      </c>
      <c r="C610" s="11" t="s">
        <v>195</v>
      </c>
      <c r="D610" s="11" t="s">
        <v>196</v>
      </c>
      <c r="E610" s="12">
        <v>2013</v>
      </c>
      <c r="F610" s="12">
        <v>1</v>
      </c>
      <c r="G610" s="11" t="s">
        <v>1</v>
      </c>
      <c r="H610" s="12"/>
      <c r="I610" s="12"/>
      <c r="J610" s="12"/>
      <c r="K610" s="12"/>
      <c r="L610" s="21" t="s">
        <v>1</v>
      </c>
    </row>
    <row r="611" spans="1:12" x14ac:dyDescent="0.2">
      <c r="A611" s="27" t="s">
        <v>59</v>
      </c>
      <c r="B611" s="13" t="s">
        <v>168</v>
      </c>
      <c r="C611" s="13" t="s">
        <v>195</v>
      </c>
      <c r="D611" s="13" t="s">
        <v>196</v>
      </c>
      <c r="E611" s="14">
        <v>2008</v>
      </c>
      <c r="F611" s="14">
        <v>0.98740000000000006</v>
      </c>
      <c r="G611" s="13" t="s">
        <v>1</v>
      </c>
      <c r="H611" s="14"/>
      <c r="I611" s="14"/>
      <c r="J611" s="14"/>
      <c r="K611" s="14"/>
      <c r="L611" s="22" t="s">
        <v>1</v>
      </c>
    </row>
    <row r="612" spans="1:12" x14ac:dyDescent="0.2">
      <c r="A612" s="25" t="s">
        <v>59</v>
      </c>
      <c r="B612" s="11" t="s">
        <v>168</v>
      </c>
      <c r="C612" s="11" t="s">
        <v>195</v>
      </c>
      <c r="D612" s="11" t="s">
        <v>196</v>
      </c>
      <c r="E612" s="12">
        <v>2003</v>
      </c>
      <c r="F612" s="12">
        <v>0.98329999999999995</v>
      </c>
      <c r="G612" s="11" t="s">
        <v>1</v>
      </c>
      <c r="H612" s="12"/>
      <c r="I612" s="12"/>
      <c r="J612" s="12"/>
      <c r="K612" s="12"/>
      <c r="L612" s="21" t="s">
        <v>1</v>
      </c>
    </row>
    <row r="613" spans="1:12" x14ac:dyDescent="0.2">
      <c r="A613" s="27" t="s">
        <v>59</v>
      </c>
      <c r="B613" s="13" t="s">
        <v>168</v>
      </c>
      <c r="C613" s="13" t="s">
        <v>197</v>
      </c>
      <c r="D613" s="13" t="s">
        <v>198</v>
      </c>
      <c r="E613" s="14">
        <v>1999</v>
      </c>
      <c r="F613" s="14"/>
      <c r="G613" s="13" t="s">
        <v>1</v>
      </c>
      <c r="H613" s="14"/>
      <c r="I613" s="14"/>
      <c r="J613" s="14"/>
      <c r="K613" s="14"/>
      <c r="L613" s="22" t="s">
        <v>1</v>
      </c>
    </row>
    <row r="614" spans="1:12" x14ac:dyDescent="0.2">
      <c r="A614" s="25" t="s">
        <v>59</v>
      </c>
      <c r="B614" s="11" t="s">
        <v>168</v>
      </c>
      <c r="C614" s="11" t="s">
        <v>197</v>
      </c>
      <c r="D614" s="11" t="s">
        <v>196</v>
      </c>
      <c r="E614" s="12">
        <v>2013</v>
      </c>
      <c r="F614" s="12"/>
      <c r="G614" s="11" t="s">
        <v>1</v>
      </c>
      <c r="H614" s="12"/>
      <c r="I614" s="12"/>
      <c r="J614" s="12"/>
      <c r="K614" s="12"/>
      <c r="L614" s="21" t="s">
        <v>1</v>
      </c>
    </row>
    <row r="615" spans="1:12" x14ac:dyDescent="0.2">
      <c r="A615" s="27" t="s">
        <v>59</v>
      </c>
      <c r="B615" s="13" t="s">
        <v>168</v>
      </c>
      <c r="C615" s="13" t="s">
        <v>197</v>
      </c>
      <c r="D615" s="13" t="s">
        <v>196</v>
      </c>
      <c r="E615" s="14">
        <v>2008</v>
      </c>
      <c r="F615" s="14"/>
      <c r="G615" s="13" t="s">
        <v>1</v>
      </c>
      <c r="H615" s="14"/>
      <c r="I615" s="14"/>
      <c r="J615" s="14"/>
      <c r="K615" s="14"/>
      <c r="L615" s="22" t="s">
        <v>1</v>
      </c>
    </row>
    <row r="616" spans="1:12" x14ac:dyDescent="0.2">
      <c r="A616" s="25" t="s">
        <v>59</v>
      </c>
      <c r="B616" s="11" t="s">
        <v>168</v>
      </c>
      <c r="C616" s="11" t="s">
        <v>197</v>
      </c>
      <c r="D616" s="11" t="s">
        <v>218</v>
      </c>
      <c r="E616" s="12">
        <v>2003</v>
      </c>
      <c r="F616" s="12"/>
      <c r="G616" s="11" t="s">
        <v>1</v>
      </c>
      <c r="H616" s="12"/>
      <c r="I616" s="12"/>
      <c r="J616" s="12"/>
      <c r="K616" s="12"/>
      <c r="L616" s="21" t="s">
        <v>1</v>
      </c>
    </row>
    <row r="617" spans="1:12" x14ac:dyDescent="0.2">
      <c r="A617" s="27" t="s">
        <v>59</v>
      </c>
      <c r="B617" s="13" t="s">
        <v>168</v>
      </c>
      <c r="C617" s="13" t="s">
        <v>197</v>
      </c>
      <c r="D617" s="13" t="s">
        <v>218</v>
      </c>
      <c r="E617" s="14">
        <v>2003</v>
      </c>
      <c r="F617" s="14"/>
      <c r="G617" s="13" t="s">
        <v>1</v>
      </c>
      <c r="H617" s="14"/>
      <c r="I617" s="14"/>
      <c r="J617" s="14"/>
      <c r="K617" s="14"/>
      <c r="L617" s="22" t="s">
        <v>1</v>
      </c>
    </row>
    <row r="618" spans="1:12" x14ac:dyDescent="0.2">
      <c r="A618" s="25" t="s">
        <v>59</v>
      </c>
      <c r="B618" s="11" t="s">
        <v>168</v>
      </c>
      <c r="C618" s="11" t="s">
        <v>197</v>
      </c>
      <c r="D618" s="11" t="s">
        <v>218</v>
      </c>
      <c r="E618" s="12">
        <v>1999</v>
      </c>
      <c r="F618" s="12"/>
      <c r="G618" s="11" t="s">
        <v>1</v>
      </c>
      <c r="H618" s="12"/>
      <c r="I618" s="12"/>
      <c r="J618" s="12"/>
      <c r="K618" s="12"/>
      <c r="L618" s="21" t="s">
        <v>1</v>
      </c>
    </row>
    <row r="619" spans="1:12" x14ac:dyDescent="0.2">
      <c r="A619" s="27" t="s">
        <v>59</v>
      </c>
      <c r="B619" s="13" t="s">
        <v>168</v>
      </c>
      <c r="C619" s="13" t="s">
        <v>197</v>
      </c>
      <c r="D619" s="13" t="s">
        <v>196</v>
      </c>
      <c r="E619" s="14">
        <v>2003</v>
      </c>
      <c r="F619" s="14">
        <v>0.95730000000000004</v>
      </c>
      <c r="G619" s="13" t="s">
        <v>1</v>
      </c>
      <c r="H619" s="14"/>
      <c r="I619" s="14"/>
      <c r="J619" s="14"/>
      <c r="K619" s="14"/>
      <c r="L619" s="22" t="s">
        <v>1</v>
      </c>
    </row>
    <row r="620" spans="1:12" x14ac:dyDescent="0.2">
      <c r="A620" s="25" t="s">
        <v>60</v>
      </c>
      <c r="B620" s="11" t="s">
        <v>177</v>
      </c>
      <c r="C620" s="11" t="s">
        <v>195</v>
      </c>
      <c r="D620" s="11" t="s">
        <v>198</v>
      </c>
      <c r="E620" s="12">
        <v>2000</v>
      </c>
      <c r="F620" s="12"/>
      <c r="G620" s="11" t="s">
        <v>1</v>
      </c>
      <c r="H620" s="12"/>
      <c r="I620" s="12"/>
      <c r="J620" s="12"/>
      <c r="K620" s="12"/>
      <c r="L620" s="21" t="s">
        <v>1</v>
      </c>
    </row>
    <row r="621" spans="1:12" x14ac:dyDescent="0.2">
      <c r="A621" s="27" t="s">
        <v>60</v>
      </c>
      <c r="B621" s="13" t="s">
        <v>177</v>
      </c>
      <c r="C621" s="13" t="s">
        <v>195</v>
      </c>
      <c r="D621" s="13" t="s">
        <v>218</v>
      </c>
      <c r="E621" s="14">
        <v>1999</v>
      </c>
      <c r="F621" s="14"/>
      <c r="G621" s="13" t="s">
        <v>1</v>
      </c>
      <c r="H621" s="14"/>
      <c r="I621" s="14"/>
      <c r="J621" s="14"/>
      <c r="K621" s="14"/>
      <c r="L621" s="22" t="s">
        <v>1</v>
      </c>
    </row>
    <row r="622" spans="1:12" x14ac:dyDescent="0.2">
      <c r="A622" s="25" t="s">
        <v>60</v>
      </c>
      <c r="B622" s="11" t="s">
        <v>177</v>
      </c>
      <c r="C622" s="11" t="s">
        <v>195</v>
      </c>
      <c r="D622" s="11" t="s">
        <v>218</v>
      </c>
      <c r="E622" s="12">
        <v>2003</v>
      </c>
      <c r="F622" s="12"/>
      <c r="G622" s="11" t="s">
        <v>1</v>
      </c>
      <c r="H622" s="12"/>
      <c r="I622" s="12"/>
      <c r="J622" s="12"/>
      <c r="K622" s="12"/>
      <c r="L622" s="21" t="s">
        <v>1</v>
      </c>
    </row>
    <row r="623" spans="1:12" x14ac:dyDescent="0.2">
      <c r="A623" s="27" t="s">
        <v>60</v>
      </c>
      <c r="B623" s="13" t="s">
        <v>177</v>
      </c>
      <c r="C623" s="13" t="s">
        <v>195</v>
      </c>
      <c r="D623" s="13" t="s">
        <v>218</v>
      </c>
      <c r="E623" s="14">
        <v>2003</v>
      </c>
      <c r="F623" s="14"/>
      <c r="G623" s="13" t="s">
        <v>1</v>
      </c>
      <c r="H623" s="14"/>
      <c r="I623" s="14"/>
      <c r="J623" s="14"/>
      <c r="K623" s="14"/>
      <c r="L623" s="22" t="s">
        <v>1</v>
      </c>
    </row>
    <row r="624" spans="1:12" x14ac:dyDescent="0.2">
      <c r="A624" s="25" t="s">
        <v>60</v>
      </c>
      <c r="B624" s="11" t="s">
        <v>177</v>
      </c>
      <c r="C624" s="11" t="s">
        <v>195</v>
      </c>
      <c r="D624" s="11" t="s">
        <v>222</v>
      </c>
      <c r="E624" s="12">
        <v>2015</v>
      </c>
      <c r="F624" s="12"/>
      <c r="G624" s="11" t="s">
        <v>1</v>
      </c>
      <c r="H624" s="12"/>
      <c r="I624" s="12"/>
      <c r="J624" s="12"/>
      <c r="K624" s="12"/>
      <c r="L624" s="21" t="s">
        <v>1</v>
      </c>
    </row>
    <row r="625" spans="1:12" x14ac:dyDescent="0.2">
      <c r="A625" s="27" t="s">
        <v>60</v>
      </c>
      <c r="B625" s="13" t="s">
        <v>177</v>
      </c>
      <c r="C625" s="13" t="s">
        <v>195</v>
      </c>
      <c r="D625" s="13" t="s">
        <v>222</v>
      </c>
      <c r="E625" s="14">
        <v>2009</v>
      </c>
      <c r="F625" s="14"/>
      <c r="G625" s="13" t="s">
        <v>1</v>
      </c>
      <c r="H625" s="14"/>
      <c r="I625" s="14"/>
      <c r="J625" s="14"/>
      <c r="K625" s="14"/>
      <c r="L625" s="22" t="s">
        <v>1</v>
      </c>
    </row>
    <row r="626" spans="1:12" x14ac:dyDescent="0.2">
      <c r="A626" s="25" t="s">
        <v>60</v>
      </c>
      <c r="B626" s="11" t="s">
        <v>177</v>
      </c>
      <c r="C626" s="11" t="s">
        <v>195</v>
      </c>
      <c r="D626" s="11" t="s">
        <v>221</v>
      </c>
      <c r="E626" s="12">
        <v>2006</v>
      </c>
      <c r="F626" s="12"/>
      <c r="G626" s="11" t="s">
        <v>1</v>
      </c>
      <c r="H626" s="12"/>
      <c r="I626" s="12"/>
      <c r="J626" s="12"/>
      <c r="K626" s="12"/>
      <c r="L626" s="21" t="s">
        <v>1</v>
      </c>
    </row>
    <row r="627" spans="1:12" x14ac:dyDescent="0.2">
      <c r="A627" s="27" t="s">
        <v>60</v>
      </c>
      <c r="B627" s="13" t="s">
        <v>177</v>
      </c>
      <c r="C627" s="13" t="s">
        <v>195</v>
      </c>
      <c r="D627" s="13" t="s">
        <v>221</v>
      </c>
      <c r="E627" s="14">
        <v>2001</v>
      </c>
      <c r="F627" s="14"/>
      <c r="G627" s="13" t="s">
        <v>1</v>
      </c>
      <c r="H627" s="14"/>
      <c r="I627" s="14"/>
      <c r="J627" s="14"/>
      <c r="K627" s="14"/>
      <c r="L627" s="22" t="s">
        <v>1</v>
      </c>
    </row>
    <row r="628" spans="1:12" x14ac:dyDescent="0.2">
      <c r="A628" s="25" t="s">
        <v>60</v>
      </c>
      <c r="B628" s="11" t="s">
        <v>177</v>
      </c>
      <c r="C628" s="11" t="s">
        <v>195</v>
      </c>
      <c r="D628" s="11" t="s">
        <v>198</v>
      </c>
      <c r="E628" s="12">
        <v>2012</v>
      </c>
      <c r="F628" s="12">
        <v>0.99839999999999995</v>
      </c>
      <c r="G628" s="11" t="s">
        <v>1</v>
      </c>
      <c r="H628" s="12"/>
      <c r="I628" s="12"/>
      <c r="J628" s="12"/>
      <c r="K628" s="12"/>
      <c r="L628" s="21" t="s">
        <v>1</v>
      </c>
    </row>
    <row r="629" spans="1:12" x14ac:dyDescent="0.2">
      <c r="A629" s="27" t="s">
        <v>60</v>
      </c>
      <c r="B629" s="13" t="s">
        <v>177</v>
      </c>
      <c r="C629" s="13" t="s">
        <v>195</v>
      </c>
      <c r="D629" s="13" t="s">
        <v>196</v>
      </c>
      <c r="E629" s="14">
        <v>2005</v>
      </c>
      <c r="F629" s="14">
        <v>0.99950000000000006</v>
      </c>
      <c r="G629" s="13" t="s">
        <v>1</v>
      </c>
      <c r="H629" s="14"/>
      <c r="I629" s="14"/>
      <c r="J629" s="14"/>
      <c r="K629" s="14"/>
      <c r="L629" s="22" t="s">
        <v>1</v>
      </c>
    </row>
    <row r="630" spans="1:12" x14ac:dyDescent="0.2">
      <c r="A630" s="25" t="s">
        <v>60</v>
      </c>
      <c r="B630" s="11" t="s">
        <v>177</v>
      </c>
      <c r="C630" s="11" t="s">
        <v>197</v>
      </c>
      <c r="D630" s="11" t="s">
        <v>198</v>
      </c>
      <c r="E630" s="12">
        <v>2000</v>
      </c>
      <c r="F630" s="12"/>
      <c r="G630" s="11" t="s">
        <v>1</v>
      </c>
      <c r="H630" s="12"/>
      <c r="I630" s="12"/>
      <c r="J630" s="12"/>
      <c r="K630" s="12"/>
      <c r="L630" s="21" t="s">
        <v>1</v>
      </c>
    </row>
    <row r="631" spans="1:12" x14ac:dyDescent="0.2">
      <c r="A631" s="27" t="s">
        <v>60</v>
      </c>
      <c r="B631" s="13" t="s">
        <v>177</v>
      </c>
      <c r="C631" s="13" t="s">
        <v>197</v>
      </c>
      <c r="D631" s="13" t="s">
        <v>218</v>
      </c>
      <c r="E631" s="14">
        <v>1999</v>
      </c>
      <c r="F631" s="14"/>
      <c r="G631" s="13" t="s">
        <v>1</v>
      </c>
      <c r="H631" s="14"/>
      <c r="I631" s="14"/>
      <c r="J631" s="14"/>
      <c r="K631" s="14"/>
      <c r="L631" s="22" t="s">
        <v>1</v>
      </c>
    </row>
    <row r="632" spans="1:12" x14ac:dyDescent="0.2">
      <c r="A632" s="25" t="s">
        <v>60</v>
      </c>
      <c r="B632" s="11" t="s">
        <v>177</v>
      </c>
      <c r="C632" s="11" t="s">
        <v>197</v>
      </c>
      <c r="D632" s="11" t="s">
        <v>218</v>
      </c>
      <c r="E632" s="12">
        <v>2003</v>
      </c>
      <c r="F632" s="12"/>
      <c r="G632" s="11" t="s">
        <v>1</v>
      </c>
      <c r="H632" s="12"/>
      <c r="I632" s="12"/>
      <c r="J632" s="12"/>
      <c r="K632" s="12"/>
      <c r="L632" s="21" t="s">
        <v>1</v>
      </c>
    </row>
    <row r="633" spans="1:12" x14ac:dyDescent="0.2">
      <c r="A633" s="27" t="s">
        <v>60</v>
      </c>
      <c r="B633" s="13" t="s">
        <v>177</v>
      </c>
      <c r="C633" s="13" t="s">
        <v>197</v>
      </c>
      <c r="D633" s="13" t="s">
        <v>218</v>
      </c>
      <c r="E633" s="14">
        <v>2003</v>
      </c>
      <c r="F633" s="14"/>
      <c r="G633" s="13" t="s">
        <v>1</v>
      </c>
      <c r="H633" s="14"/>
      <c r="I633" s="14"/>
      <c r="J633" s="14"/>
      <c r="K633" s="14"/>
      <c r="L633" s="22" t="s">
        <v>1</v>
      </c>
    </row>
    <row r="634" spans="1:12" x14ac:dyDescent="0.2">
      <c r="A634" s="25" t="s">
        <v>60</v>
      </c>
      <c r="B634" s="11" t="s">
        <v>177</v>
      </c>
      <c r="C634" s="11" t="s">
        <v>197</v>
      </c>
      <c r="D634" s="11" t="s">
        <v>222</v>
      </c>
      <c r="E634" s="12">
        <v>2015</v>
      </c>
      <c r="F634" s="12"/>
      <c r="G634" s="11" t="s">
        <v>1</v>
      </c>
      <c r="H634" s="12"/>
      <c r="I634" s="12"/>
      <c r="J634" s="12"/>
      <c r="K634" s="12"/>
      <c r="L634" s="21" t="s">
        <v>1</v>
      </c>
    </row>
    <row r="635" spans="1:12" x14ac:dyDescent="0.2">
      <c r="A635" s="27" t="s">
        <v>60</v>
      </c>
      <c r="B635" s="13" t="s">
        <v>177</v>
      </c>
      <c r="C635" s="13" t="s">
        <v>197</v>
      </c>
      <c r="D635" s="13" t="s">
        <v>222</v>
      </c>
      <c r="E635" s="14">
        <v>2009</v>
      </c>
      <c r="F635" s="14"/>
      <c r="G635" s="13" t="s">
        <v>1</v>
      </c>
      <c r="H635" s="14"/>
      <c r="I635" s="14"/>
      <c r="J635" s="14"/>
      <c r="K635" s="14"/>
      <c r="L635" s="22" t="s">
        <v>1</v>
      </c>
    </row>
    <row r="636" spans="1:12" x14ac:dyDescent="0.2">
      <c r="A636" s="25" t="s">
        <v>60</v>
      </c>
      <c r="B636" s="11" t="s">
        <v>177</v>
      </c>
      <c r="C636" s="11" t="s">
        <v>197</v>
      </c>
      <c r="D636" s="11" t="s">
        <v>221</v>
      </c>
      <c r="E636" s="12">
        <v>2001</v>
      </c>
      <c r="F636" s="12"/>
      <c r="G636" s="11" t="s">
        <v>1</v>
      </c>
      <c r="H636" s="12"/>
      <c r="I636" s="12"/>
      <c r="J636" s="12"/>
      <c r="K636" s="12"/>
      <c r="L636" s="21" t="s">
        <v>1</v>
      </c>
    </row>
    <row r="637" spans="1:12" x14ac:dyDescent="0.2">
      <c r="A637" s="27" t="s">
        <v>60</v>
      </c>
      <c r="B637" s="13" t="s">
        <v>177</v>
      </c>
      <c r="C637" s="13" t="s">
        <v>197</v>
      </c>
      <c r="D637" s="13" t="s">
        <v>221</v>
      </c>
      <c r="E637" s="14">
        <v>2006</v>
      </c>
      <c r="F637" s="14"/>
      <c r="G637" s="13" t="s">
        <v>1</v>
      </c>
      <c r="H637" s="14"/>
      <c r="I637" s="14"/>
      <c r="J637" s="14"/>
      <c r="K637" s="14"/>
      <c r="L637" s="22" t="s">
        <v>1</v>
      </c>
    </row>
    <row r="638" spans="1:12" x14ac:dyDescent="0.2">
      <c r="A638" s="25" t="s">
        <v>60</v>
      </c>
      <c r="B638" s="11" t="s">
        <v>177</v>
      </c>
      <c r="C638" s="11" t="s">
        <v>197</v>
      </c>
      <c r="D638" s="11" t="s">
        <v>198</v>
      </c>
      <c r="E638" s="12">
        <v>2012</v>
      </c>
      <c r="F638" s="12">
        <v>1</v>
      </c>
      <c r="G638" s="11" t="s">
        <v>1</v>
      </c>
      <c r="H638" s="12"/>
      <c r="I638" s="12"/>
      <c r="J638" s="12"/>
      <c r="K638" s="12"/>
      <c r="L638" s="21" t="s">
        <v>1</v>
      </c>
    </row>
    <row r="639" spans="1:12" x14ac:dyDescent="0.2">
      <c r="A639" s="27" t="s">
        <v>60</v>
      </c>
      <c r="B639" s="13" t="s">
        <v>177</v>
      </c>
      <c r="C639" s="13" t="s">
        <v>197</v>
      </c>
      <c r="D639" s="13" t="s">
        <v>196</v>
      </c>
      <c r="E639" s="14">
        <v>2005</v>
      </c>
      <c r="F639" s="14">
        <v>0.99870000000000003</v>
      </c>
      <c r="G639" s="13" t="s">
        <v>1</v>
      </c>
      <c r="H639" s="14"/>
      <c r="I639" s="14"/>
      <c r="J639" s="14"/>
      <c r="K639" s="14"/>
      <c r="L639" s="22" t="s">
        <v>1</v>
      </c>
    </row>
    <row r="640" spans="1:12" x14ac:dyDescent="0.2">
      <c r="A640" s="25" t="s">
        <v>61</v>
      </c>
      <c r="B640" s="11" t="s">
        <v>147</v>
      </c>
      <c r="C640" s="11" t="s">
        <v>195</v>
      </c>
      <c r="D640" s="11" t="s">
        <v>198</v>
      </c>
      <c r="E640" s="12">
        <v>2000</v>
      </c>
      <c r="F640" s="12"/>
      <c r="G640" s="11" t="s">
        <v>1</v>
      </c>
      <c r="H640" s="12"/>
      <c r="I640" s="12"/>
      <c r="J640" s="12"/>
      <c r="K640" s="12"/>
      <c r="L640" s="21" t="s">
        <v>1</v>
      </c>
    </row>
    <row r="641" spans="1:12" x14ac:dyDescent="0.2">
      <c r="A641" s="27" t="s">
        <v>61</v>
      </c>
      <c r="B641" s="13" t="s">
        <v>147</v>
      </c>
      <c r="C641" s="13" t="s">
        <v>195</v>
      </c>
      <c r="D641" s="13" t="s">
        <v>196</v>
      </c>
      <c r="E641" s="14">
        <v>2015</v>
      </c>
      <c r="F641" s="14">
        <v>0.85740000000000005</v>
      </c>
      <c r="G641" s="13" t="s">
        <v>1</v>
      </c>
      <c r="H641" s="14"/>
      <c r="I641" s="14"/>
      <c r="J641" s="14"/>
      <c r="K641" s="14"/>
      <c r="L641" s="22" t="s">
        <v>1</v>
      </c>
    </row>
    <row r="642" spans="1:12" x14ac:dyDescent="0.2">
      <c r="A642" s="25" t="s">
        <v>61</v>
      </c>
      <c r="B642" s="11" t="s">
        <v>147</v>
      </c>
      <c r="C642" s="11" t="s">
        <v>195</v>
      </c>
      <c r="D642" s="11" t="s">
        <v>196</v>
      </c>
      <c r="E642" s="12">
        <v>2000</v>
      </c>
      <c r="F642" s="12">
        <v>0.71719999999999995</v>
      </c>
      <c r="G642" s="11" t="s">
        <v>1</v>
      </c>
      <c r="H642" s="12"/>
      <c r="I642" s="12"/>
      <c r="J642" s="12"/>
      <c r="K642" s="12"/>
      <c r="L642" s="21" t="s">
        <v>1</v>
      </c>
    </row>
    <row r="643" spans="1:12" x14ac:dyDescent="0.2">
      <c r="A643" s="27" t="s">
        <v>61</v>
      </c>
      <c r="B643" s="13" t="s">
        <v>147</v>
      </c>
      <c r="C643" s="13" t="s">
        <v>195</v>
      </c>
      <c r="D643" s="13" t="s">
        <v>196</v>
      </c>
      <c r="E643" s="14">
        <v>2005</v>
      </c>
      <c r="F643" s="14">
        <v>0.68210000000000004</v>
      </c>
      <c r="G643" s="13" t="s">
        <v>1</v>
      </c>
      <c r="H643" s="14"/>
      <c r="I643" s="14"/>
      <c r="J643" s="14"/>
      <c r="K643" s="14"/>
      <c r="L643" s="22" t="s">
        <v>1</v>
      </c>
    </row>
    <row r="644" spans="1:12" x14ac:dyDescent="0.2">
      <c r="A644" s="25" t="s">
        <v>61</v>
      </c>
      <c r="B644" s="11" t="s">
        <v>147</v>
      </c>
      <c r="C644" s="11" t="s">
        <v>195</v>
      </c>
      <c r="D644" s="11" t="s">
        <v>196</v>
      </c>
      <c r="E644" s="12">
        <v>2010</v>
      </c>
      <c r="F644" s="12">
        <v>0.80059999999999998</v>
      </c>
      <c r="G644" s="11" t="s">
        <v>1</v>
      </c>
      <c r="H644" s="12"/>
      <c r="I644" s="12"/>
      <c r="J644" s="12"/>
      <c r="K644" s="12"/>
      <c r="L644" s="21" t="s">
        <v>1</v>
      </c>
    </row>
    <row r="645" spans="1:12" x14ac:dyDescent="0.2">
      <c r="A645" s="27" t="s">
        <v>61</v>
      </c>
      <c r="B645" s="13" t="s">
        <v>147</v>
      </c>
      <c r="C645" s="13" t="s">
        <v>197</v>
      </c>
      <c r="D645" s="13" t="s">
        <v>198</v>
      </c>
      <c r="E645" s="14">
        <v>2000</v>
      </c>
      <c r="F645" s="14"/>
      <c r="G645" s="13" t="s">
        <v>1</v>
      </c>
      <c r="H645" s="14"/>
      <c r="I645" s="14"/>
      <c r="J645" s="14"/>
      <c r="K645" s="14"/>
      <c r="L645" s="22" t="s">
        <v>1</v>
      </c>
    </row>
    <row r="646" spans="1:12" x14ac:dyDescent="0.2">
      <c r="A646" s="25" t="s">
        <v>61</v>
      </c>
      <c r="B646" s="11" t="s">
        <v>147</v>
      </c>
      <c r="C646" s="11" t="s">
        <v>197</v>
      </c>
      <c r="D646" s="11" t="s">
        <v>196</v>
      </c>
      <c r="E646" s="12">
        <v>2010</v>
      </c>
      <c r="F646" s="12">
        <v>0.80310000000000004</v>
      </c>
      <c r="G646" s="11" t="s">
        <v>1</v>
      </c>
      <c r="H646" s="12"/>
      <c r="I646" s="12"/>
      <c r="J646" s="12"/>
      <c r="K646" s="12"/>
      <c r="L646" s="21" t="s">
        <v>1</v>
      </c>
    </row>
    <row r="647" spans="1:12" x14ac:dyDescent="0.2">
      <c r="A647" s="27" t="s">
        <v>61</v>
      </c>
      <c r="B647" s="13" t="s">
        <v>147</v>
      </c>
      <c r="C647" s="13" t="s">
        <v>197</v>
      </c>
      <c r="D647" s="13" t="s">
        <v>196</v>
      </c>
      <c r="E647" s="14">
        <v>2015</v>
      </c>
      <c r="F647" s="14">
        <v>0.84260000000000002</v>
      </c>
      <c r="G647" s="13" t="s">
        <v>1</v>
      </c>
      <c r="H647" s="14"/>
      <c r="I647" s="14"/>
      <c r="J647" s="14"/>
      <c r="K647" s="14"/>
      <c r="L647" s="22" t="s">
        <v>1</v>
      </c>
    </row>
    <row r="648" spans="1:12" x14ac:dyDescent="0.2">
      <c r="A648" s="25" t="s">
        <v>61</v>
      </c>
      <c r="B648" s="11" t="s">
        <v>147</v>
      </c>
      <c r="C648" s="11" t="s">
        <v>197</v>
      </c>
      <c r="D648" s="11" t="s">
        <v>196</v>
      </c>
      <c r="E648" s="12">
        <v>2000</v>
      </c>
      <c r="F648" s="12">
        <v>0.754</v>
      </c>
      <c r="G648" s="11" t="s">
        <v>1</v>
      </c>
      <c r="H648" s="12"/>
      <c r="I648" s="12"/>
      <c r="J648" s="12"/>
      <c r="K648" s="12"/>
      <c r="L648" s="21" t="s">
        <v>1</v>
      </c>
    </row>
    <row r="649" spans="1:12" x14ac:dyDescent="0.2">
      <c r="A649" s="27" t="s">
        <v>61</v>
      </c>
      <c r="B649" s="13" t="s">
        <v>147</v>
      </c>
      <c r="C649" s="13" t="s">
        <v>197</v>
      </c>
      <c r="D649" s="13" t="s">
        <v>196</v>
      </c>
      <c r="E649" s="14">
        <v>2005</v>
      </c>
      <c r="F649" s="14">
        <v>0.72719999999999996</v>
      </c>
      <c r="G649" s="13" t="s">
        <v>1</v>
      </c>
      <c r="H649" s="14"/>
      <c r="I649" s="14"/>
      <c r="J649" s="14"/>
      <c r="K649" s="14"/>
      <c r="L649" s="22" t="s">
        <v>1</v>
      </c>
    </row>
    <row r="650" spans="1:12" x14ac:dyDescent="0.2">
      <c r="A650" s="25" t="s">
        <v>62</v>
      </c>
      <c r="B650" s="11" t="s">
        <v>148</v>
      </c>
      <c r="C650" s="11" t="s">
        <v>195</v>
      </c>
      <c r="D650" s="11"/>
      <c r="E650" s="12"/>
      <c r="F650" s="12"/>
      <c r="G650" s="11"/>
      <c r="H650" s="12"/>
      <c r="I650" s="12"/>
      <c r="J650" s="12"/>
      <c r="K650" s="12"/>
      <c r="L650" s="21"/>
    </row>
    <row r="651" spans="1:12" x14ac:dyDescent="0.2">
      <c r="A651" s="27" t="s">
        <v>62</v>
      </c>
      <c r="B651" s="13" t="s">
        <v>148</v>
      </c>
      <c r="C651" s="13" t="s">
        <v>197</v>
      </c>
      <c r="D651" s="13"/>
      <c r="E651" s="14"/>
      <c r="F651" s="14"/>
      <c r="G651" s="13"/>
      <c r="H651" s="14"/>
      <c r="I651" s="14"/>
      <c r="J651" s="14"/>
      <c r="K651" s="14"/>
      <c r="L651" s="22"/>
    </row>
    <row r="652" spans="1:12" x14ac:dyDescent="0.2">
      <c r="A652" s="25" t="s">
        <v>63</v>
      </c>
      <c r="B652" s="11" t="s">
        <v>149</v>
      </c>
      <c r="C652" s="11" t="s">
        <v>195</v>
      </c>
      <c r="D652" s="11" t="s">
        <v>198</v>
      </c>
      <c r="E652" s="12">
        <v>2000</v>
      </c>
      <c r="F652" s="12"/>
      <c r="G652" s="11" t="s">
        <v>1</v>
      </c>
      <c r="H652" s="12"/>
      <c r="I652" s="12"/>
      <c r="J652" s="12"/>
      <c r="K652" s="12"/>
      <c r="L652" s="21" t="s">
        <v>1</v>
      </c>
    </row>
    <row r="653" spans="1:12" x14ac:dyDescent="0.2">
      <c r="A653" s="27" t="s">
        <v>63</v>
      </c>
      <c r="B653" s="13" t="s">
        <v>149</v>
      </c>
      <c r="C653" s="13" t="s">
        <v>195</v>
      </c>
      <c r="D653" s="13" t="s">
        <v>198</v>
      </c>
      <c r="E653" s="14">
        <v>2014</v>
      </c>
      <c r="F653" s="14">
        <v>1</v>
      </c>
      <c r="G653" s="13" t="s">
        <v>1</v>
      </c>
      <c r="H653" s="14"/>
      <c r="I653" s="14"/>
      <c r="J653" s="14"/>
      <c r="K653" s="14"/>
      <c r="L653" s="22" t="s">
        <v>1</v>
      </c>
    </row>
    <row r="654" spans="1:12" x14ac:dyDescent="0.2">
      <c r="A654" s="25" t="s">
        <v>63</v>
      </c>
      <c r="B654" s="11" t="s">
        <v>149</v>
      </c>
      <c r="C654" s="11" t="s">
        <v>195</v>
      </c>
      <c r="D654" s="11" t="s">
        <v>196</v>
      </c>
      <c r="E654" s="12">
        <v>2008</v>
      </c>
      <c r="F654" s="12">
        <v>0.83699999999999997</v>
      </c>
      <c r="G654" s="11" t="s">
        <v>1</v>
      </c>
      <c r="H654" s="12"/>
      <c r="I654" s="12"/>
      <c r="J654" s="12"/>
      <c r="K654" s="12"/>
      <c r="L654" s="21" t="s">
        <v>1</v>
      </c>
    </row>
    <row r="655" spans="1:12" x14ac:dyDescent="0.2">
      <c r="A655" s="27" t="s">
        <v>63</v>
      </c>
      <c r="B655" s="13" t="s">
        <v>149</v>
      </c>
      <c r="C655" s="13" t="s">
        <v>197</v>
      </c>
      <c r="D655" s="13" t="s">
        <v>198</v>
      </c>
      <c r="E655" s="14">
        <v>2014</v>
      </c>
      <c r="F655" s="14"/>
      <c r="G655" s="13" t="s">
        <v>1</v>
      </c>
      <c r="H655" s="14"/>
      <c r="I655" s="14"/>
      <c r="J655" s="14"/>
      <c r="K655" s="14"/>
      <c r="L655" s="22" t="s">
        <v>1</v>
      </c>
    </row>
    <row r="656" spans="1:12" x14ac:dyDescent="0.2">
      <c r="A656" s="25" t="s">
        <v>63</v>
      </c>
      <c r="B656" s="11" t="s">
        <v>149</v>
      </c>
      <c r="C656" s="11" t="s">
        <v>197</v>
      </c>
      <c r="D656" s="11" t="s">
        <v>198</v>
      </c>
      <c r="E656" s="12">
        <v>2000</v>
      </c>
      <c r="F656" s="12"/>
      <c r="G656" s="11" t="s">
        <v>1</v>
      </c>
      <c r="H656" s="12"/>
      <c r="I656" s="12"/>
      <c r="J656" s="12"/>
      <c r="K656" s="12"/>
      <c r="L656" s="21" t="s">
        <v>1</v>
      </c>
    </row>
    <row r="657" spans="1:12" x14ac:dyDescent="0.2">
      <c r="A657" s="27" t="s">
        <v>63</v>
      </c>
      <c r="B657" s="13" t="s">
        <v>149</v>
      </c>
      <c r="C657" s="13" t="s">
        <v>197</v>
      </c>
      <c r="D657" s="13" t="s">
        <v>196</v>
      </c>
      <c r="E657" s="14">
        <v>2008</v>
      </c>
      <c r="F657" s="14">
        <v>0.89029999999999998</v>
      </c>
      <c r="G657" s="13" t="s">
        <v>1</v>
      </c>
      <c r="H657" s="14"/>
      <c r="I657" s="14"/>
      <c r="J657" s="14"/>
      <c r="K657" s="14"/>
      <c r="L657" s="22" t="s">
        <v>1</v>
      </c>
    </row>
    <row r="658" spans="1:12" x14ac:dyDescent="0.2">
      <c r="A658" s="25" t="s">
        <v>64</v>
      </c>
      <c r="B658" s="11" t="s">
        <v>150</v>
      </c>
      <c r="C658" s="11" t="s">
        <v>195</v>
      </c>
      <c r="D658" s="11" t="s">
        <v>198</v>
      </c>
      <c r="E658" s="12">
        <v>2000</v>
      </c>
      <c r="F658" s="12"/>
      <c r="G658" s="11" t="s">
        <v>1</v>
      </c>
      <c r="H658" s="12"/>
      <c r="I658" s="12"/>
      <c r="J658" s="12"/>
      <c r="K658" s="12"/>
      <c r="L658" s="21" t="s">
        <v>1</v>
      </c>
    </row>
    <row r="659" spans="1:12" x14ac:dyDescent="0.2">
      <c r="A659" s="27" t="s">
        <v>64</v>
      </c>
      <c r="B659" s="13" t="s">
        <v>150</v>
      </c>
      <c r="C659" s="13" t="s">
        <v>195</v>
      </c>
      <c r="D659" s="13" t="s">
        <v>219</v>
      </c>
      <c r="E659" s="14">
        <v>2007</v>
      </c>
      <c r="F659" s="14"/>
      <c r="G659" s="13" t="s">
        <v>1</v>
      </c>
      <c r="H659" s="14"/>
      <c r="I659" s="14"/>
      <c r="J659" s="14"/>
      <c r="K659" s="14"/>
      <c r="L659" s="22" t="s">
        <v>1</v>
      </c>
    </row>
    <row r="660" spans="1:12" x14ac:dyDescent="0.2">
      <c r="A660" s="25" t="s">
        <v>64</v>
      </c>
      <c r="B660" s="11" t="s">
        <v>150</v>
      </c>
      <c r="C660" s="11" t="s">
        <v>195</v>
      </c>
      <c r="D660" s="11" t="s">
        <v>219</v>
      </c>
      <c r="E660" s="12">
        <v>2007</v>
      </c>
      <c r="F660" s="12"/>
      <c r="G660" s="11" t="s">
        <v>1</v>
      </c>
      <c r="H660" s="12"/>
      <c r="I660" s="12"/>
      <c r="J660" s="12"/>
      <c r="K660" s="12"/>
      <c r="L660" s="21" t="s">
        <v>1</v>
      </c>
    </row>
    <row r="661" spans="1:12" x14ac:dyDescent="0.2">
      <c r="A661" s="27" t="s">
        <v>64</v>
      </c>
      <c r="B661" s="13" t="s">
        <v>150</v>
      </c>
      <c r="C661" s="13" t="s">
        <v>195</v>
      </c>
      <c r="D661" s="13" t="s">
        <v>196</v>
      </c>
      <c r="E661" s="14">
        <v>2011</v>
      </c>
      <c r="F661" s="14">
        <v>0.39489999999999997</v>
      </c>
      <c r="G661" s="13" t="s">
        <v>1</v>
      </c>
      <c r="H661" s="14"/>
      <c r="I661" s="14"/>
      <c r="J661" s="14"/>
      <c r="K661" s="14"/>
      <c r="L661" s="22" t="s">
        <v>1</v>
      </c>
    </row>
    <row r="662" spans="1:12" x14ac:dyDescent="0.2">
      <c r="A662" s="25" t="s">
        <v>64</v>
      </c>
      <c r="B662" s="11" t="s">
        <v>150</v>
      </c>
      <c r="C662" s="11" t="s">
        <v>195</v>
      </c>
      <c r="D662" s="11" t="s">
        <v>196</v>
      </c>
      <c r="E662" s="12">
        <v>2005</v>
      </c>
      <c r="F662" s="12">
        <v>0.34010000000000001</v>
      </c>
      <c r="G662" s="11" t="s">
        <v>1</v>
      </c>
      <c r="H662" s="12"/>
      <c r="I662" s="12"/>
      <c r="J662" s="12"/>
      <c r="K662" s="12"/>
      <c r="L662" s="21" t="s">
        <v>1</v>
      </c>
    </row>
    <row r="663" spans="1:12" x14ac:dyDescent="0.2">
      <c r="A663" s="27" t="s">
        <v>64</v>
      </c>
      <c r="B663" s="13" t="s">
        <v>150</v>
      </c>
      <c r="C663" s="13" t="s">
        <v>195</v>
      </c>
      <c r="D663" s="13" t="s">
        <v>196</v>
      </c>
      <c r="E663" s="14">
        <v>2014</v>
      </c>
      <c r="F663" s="14">
        <v>0.51060000000000005</v>
      </c>
      <c r="G663" s="13" t="s">
        <v>1</v>
      </c>
      <c r="H663" s="14"/>
      <c r="I663" s="14"/>
      <c r="J663" s="14"/>
      <c r="K663" s="14"/>
      <c r="L663" s="22" t="s">
        <v>1</v>
      </c>
    </row>
    <row r="664" spans="1:12" x14ac:dyDescent="0.2">
      <c r="A664" s="25" t="s">
        <v>64</v>
      </c>
      <c r="B664" s="11" t="s">
        <v>150</v>
      </c>
      <c r="C664" s="11" t="s">
        <v>195</v>
      </c>
      <c r="D664" s="11" t="s">
        <v>196</v>
      </c>
      <c r="E664" s="12">
        <v>2015</v>
      </c>
      <c r="F664" s="12">
        <v>0.55779999999999996</v>
      </c>
      <c r="G664" s="11" t="s">
        <v>1</v>
      </c>
      <c r="H664" s="12"/>
      <c r="I664" s="12"/>
      <c r="J664" s="12"/>
      <c r="K664" s="12"/>
      <c r="L664" s="21" t="s">
        <v>1</v>
      </c>
    </row>
    <row r="665" spans="1:12" x14ac:dyDescent="0.2">
      <c r="A665" s="27" t="s">
        <v>64</v>
      </c>
      <c r="B665" s="13" t="s">
        <v>150</v>
      </c>
      <c r="C665" s="13" t="s">
        <v>197</v>
      </c>
      <c r="D665" s="13" t="s">
        <v>198</v>
      </c>
      <c r="E665" s="14">
        <v>2000</v>
      </c>
      <c r="F665" s="14"/>
      <c r="G665" s="13" t="s">
        <v>1</v>
      </c>
      <c r="H665" s="14"/>
      <c r="I665" s="14"/>
      <c r="J665" s="14"/>
      <c r="K665" s="14"/>
      <c r="L665" s="22" t="s">
        <v>1</v>
      </c>
    </row>
    <row r="666" spans="1:12" x14ac:dyDescent="0.2">
      <c r="A666" s="25" t="s">
        <v>64</v>
      </c>
      <c r="B666" s="11" t="s">
        <v>150</v>
      </c>
      <c r="C666" s="11" t="s">
        <v>197</v>
      </c>
      <c r="D666" s="11" t="s">
        <v>219</v>
      </c>
      <c r="E666" s="12">
        <v>2007</v>
      </c>
      <c r="F666" s="12"/>
      <c r="G666" s="11" t="s">
        <v>1</v>
      </c>
      <c r="H666" s="12"/>
      <c r="I666" s="12"/>
      <c r="J666" s="12"/>
      <c r="K666" s="12"/>
      <c r="L666" s="21" t="s">
        <v>1</v>
      </c>
    </row>
    <row r="667" spans="1:12" x14ac:dyDescent="0.2">
      <c r="A667" s="27" t="s">
        <v>64</v>
      </c>
      <c r="B667" s="13" t="s">
        <v>150</v>
      </c>
      <c r="C667" s="13" t="s">
        <v>197</v>
      </c>
      <c r="D667" s="13" t="s">
        <v>219</v>
      </c>
      <c r="E667" s="14">
        <v>2007</v>
      </c>
      <c r="F667" s="14"/>
      <c r="G667" s="13" t="s">
        <v>1</v>
      </c>
      <c r="H667" s="14"/>
      <c r="I667" s="14"/>
      <c r="J667" s="14"/>
      <c r="K667" s="14"/>
      <c r="L667" s="22" t="s">
        <v>1</v>
      </c>
    </row>
    <row r="668" spans="1:12" x14ac:dyDescent="0.2">
      <c r="A668" s="25" t="s">
        <v>64</v>
      </c>
      <c r="B668" s="11" t="s">
        <v>150</v>
      </c>
      <c r="C668" s="11" t="s">
        <v>197</v>
      </c>
      <c r="D668" s="11" t="s">
        <v>196</v>
      </c>
      <c r="E668" s="12">
        <v>2005</v>
      </c>
      <c r="F668" s="12">
        <v>0.57430000000000003</v>
      </c>
      <c r="G668" s="11" t="s">
        <v>1</v>
      </c>
      <c r="H668" s="12"/>
      <c r="I668" s="12"/>
      <c r="J668" s="12"/>
      <c r="K668" s="12"/>
      <c r="L668" s="21" t="s">
        <v>1</v>
      </c>
    </row>
    <row r="669" spans="1:12" x14ac:dyDescent="0.2">
      <c r="A669" s="27" t="s">
        <v>64</v>
      </c>
      <c r="B669" s="13" t="s">
        <v>150</v>
      </c>
      <c r="C669" s="13" t="s">
        <v>197</v>
      </c>
      <c r="D669" s="13" t="s">
        <v>196</v>
      </c>
      <c r="E669" s="14">
        <v>2011</v>
      </c>
      <c r="F669" s="14">
        <v>0.58079999999999998</v>
      </c>
      <c r="G669" s="13" t="s">
        <v>1</v>
      </c>
      <c r="H669" s="14"/>
      <c r="I669" s="14"/>
      <c r="J669" s="14"/>
      <c r="K669" s="14"/>
      <c r="L669" s="22" t="s">
        <v>1</v>
      </c>
    </row>
    <row r="670" spans="1:12" x14ac:dyDescent="0.2">
      <c r="A670" s="25" t="s">
        <v>64</v>
      </c>
      <c r="B670" s="11" t="s">
        <v>150</v>
      </c>
      <c r="C670" s="11" t="s">
        <v>197</v>
      </c>
      <c r="D670" s="11" t="s">
        <v>196</v>
      </c>
      <c r="E670" s="12">
        <v>2014</v>
      </c>
      <c r="F670" s="12">
        <v>0.63449999999999995</v>
      </c>
      <c r="G670" s="11" t="s">
        <v>1</v>
      </c>
      <c r="H670" s="12"/>
      <c r="I670" s="12"/>
      <c r="J670" s="12"/>
      <c r="K670" s="12"/>
      <c r="L670" s="21" t="s">
        <v>1</v>
      </c>
    </row>
    <row r="671" spans="1:12" x14ac:dyDescent="0.2">
      <c r="A671" s="27" t="s">
        <v>64</v>
      </c>
      <c r="B671" s="13" t="s">
        <v>150</v>
      </c>
      <c r="C671" s="13" t="s">
        <v>197</v>
      </c>
      <c r="D671" s="13" t="s">
        <v>196</v>
      </c>
      <c r="E671" s="14">
        <v>2015</v>
      </c>
      <c r="F671" s="14">
        <v>0.66930000000000001</v>
      </c>
      <c r="G671" s="13" t="s">
        <v>1</v>
      </c>
      <c r="H671" s="14"/>
      <c r="I671" s="14"/>
      <c r="J671" s="14"/>
      <c r="K671" s="14"/>
      <c r="L671" s="22" t="s">
        <v>1</v>
      </c>
    </row>
    <row r="672" spans="1:12" x14ac:dyDescent="0.2">
      <c r="A672" s="25" t="s">
        <v>65</v>
      </c>
      <c r="B672" s="11" t="s">
        <v>151</v>
      </c>
      <c r="C672" s="11" t="s">
        <v>195</v>
      </c>
      <c r="D672" s="11" t="s">
        <v>198</v>
      </c>
      <c r="E672" s="12">
        <v>2000</v>
      </c>
      <c r="F672" s="12"/>
      <c r="G672" s="11" t="s">
        <v>1</v>
      </c>
      <c r="H672" s="12"/>
      <c r="I672" s="12"/>
      <c r="J672" s="12"/>
      <c r="K672" s="12"/>
      <c r="L672" s="21" t="s">
        <v>1</v>
      </c>
    </row>
    <row r="673" spans="1:12" x14ac:dyDescent="0.2">
      <c r="A673" s="27" t="s">
        <v>65</v>
      </c>
      <c r="B673" s="13" t="s">
        <v>151</v>
      </c>
      <c r="C673" s="13" t="s">
        <v>195</v>
      </c>
      <c r="D673" s="13" t="s">
        <v>198</v>
      </c>
      <c r="E673" s="14">
        <v>2005</v>
      </c>
      <c r="F673" s="14">
        <v>0.3715</v>
      </c>
      <c r="G673" s="13" t="s">
        <v>1</v>
      </c>
      <c r="H673" s="14"/>
      <c r="I673" s="14"/>
      <c r="J673" s="14"/>
      <c r="K673" s="14"/>
      <c r="L673" s="22" t="s">
        <v>1</v>
      </c>
    </row>
    <row r="674" spans="1:12" x14ac:dyDescent="0.2">
      <c r="A674" s="25" t="s">
        <v>65</v>
      </c>
      <c r="B674" s="11" t="s">
        <v>151</v>
      </c>
      <c r="C674" s="11" t="s">
        <v>195</v>
      </c>
      <c r="D674" s="11" t="s">
        <v>198</v>
      </c>
      <c r="E674" s="12">
        <v>2010</v>
      </c>
      <c r="F674" s="12">
        <v>0.49459999999999998</v>
      </c>
      <c r="G674" s="11" t="s">
        <v>1</v>
      </c>
      <c r="H674" s="12"/>
      <c r="I674" s="12"/>
      <c r="J674" s="12"/>
      <c r="K674" s="12"/>
      <c r="L674" s="21" t="s">
        <v>1</v>
      </c>
    </row>
    <row r="675" spans="1:12" x14ac:dyDescent="0.2">
      <c r="A675" s="27" t="s">
        <v>65</v>
      </c>
      <c r="B675" s="13" t="s">
        <v>151</v>
      </c>
      <c r="C675" s="13" t="s">
        <v>195</v>
      </c>
      <c r="D675" s="13" t="s">
        <v>196</v>
      </c>
      <c r="E675" s="14">
        <v>2013</v>
      </c>
      <c r="F675" s="14">
        <v>0.57340000000000002</v>
      </c>
      <c r="G675" s="13" t="s">
        <v>1</v>
      </c>
      <c r="H675" s="14"/>
      <c r="I675" s="14"/>
      <c r="J675" s="14"/>
      <c r="K675" s="14"/>
      <c r="L675" s="22" t="s">
        <v>1</v>
      </c>
    </row>
    <row r="676" spans="1:12" x14ac:dyDescent="0.2">
      <c r="A676" s="25" t="s">
        <v>65</v>
      </c>
      <c r="B676" s="11" t="s">
        <v>151</v>
      </c>
      <c r="C676" s="11" t="s">
        <v>195</v>
      </c>
      <c r="D676" s="11" t="s">
        <v>196</v>
      </c>
      <c r="E676" s="12">
        <v>2008</v>
      </c>
      <c r="F676" s="12">
        <v>0.41299999999999998</v>
      </c>
      <c r="G676" s="11" t="s">
        <v>1</v>
      </c>
      <c r="H676" s="12"/>
      <c r="I676" s="12"/>
      <c r="J676" s="12"/>
      <c r="K676" s="12"/>
      <c r="L676" s="21" t="s">
        <v>1</v>
      </c>
    </row>
    <row r="677" spans="1:12" x14ac:dyDescent="0.2">
      <c r="A677" s="27" t="s">
        <v>65</v>
      </c>
      <c r="B677" s="13" t="s">
        <v>151</v>
      </c>
      <c r="C677" s="13" t="s">
        <v>197</v>
      </c>
      <c r="D677" s="13" t="s">
        <v>198</v>
      </c>
      <c r="E677" s="14">
        <v>2010</v>
      </c>
      <c r="F677" s="14"/>
      <c r="G677" s="13" t="s">
        <v>1</v>
      </c>
      <c r="H677" s="14"/>
      <c r="I677" s="14"/>
      <c r="J677" s="14"/>
      <c r="K677" s="14"/>
      <c r="L677" s="22" t="s">
        <v>1</v>
      </c>
    </row>
    <row r="678" spans="1:12" x14ac:dyDescent="0.2">
      <c r="A678" s="25" t="s">
        <v>65</v>
      </c>
      <c r="B678" s="11" t="s">
        <v>151</v>
      </c>
      <c r="C678" s="11" t="s">
        <v>197</v>
      </c>
      <c r="D678" s="11" t="s">
        <v>198</v>
      </c>
      <c r="E678" s="12">
        <v>2005</v>
      </c>
      <c r="F678" s="12"/>
      <c r="G678" s="11" t="s">
        <v>1</v>
      </c>
      <c r="H678" s="12"/>
      <c r="I678" s="12"/>
      <c r="J678" s="12"/>
      <c r="K678" s="12"/>
      <c r="L678" s="21" t="s">
        <v>1</v>
      </c>
    </row>
    <row r="679" spans="1:12" x14ac:dyDescent="0.2">
      <c r="A679" s="27" t="s">
        <v>65</v>
      </c>
      <c r="B679" s="13" t="s">
        <v>151</v>
      </c>
      <c r="C679" s="13" t="s">
        <v>197</v>
      </c>
      <c r="D679" s="13" t="s">
        <v>198</v>
      </c>
      <c r="E679" s="14">
        <v>2000</v>
      </c>
      <c r="F679" s="14"/>
      <c r="G679" s="13" t="s">
        <v>1</v>
      </c>
      <c r="H679" s="14"/>
      <c r="I679" s="14"/>
      <c r="J679" s="14"/>
      <c r="K679" s="14"/>
      <c r="L679" s="22" t="s">
        <v>1</v>
      </c>
    </row>
    <row r="680" spans="1:12" x14ac:dyDescent="0.2">
      <c r="A680" s="25" t="s">
        <v>65</v>
      </c>
      <c r="B680" s="11" t="s">
        <v>151</v>
      </c>
      <c r="C680" s="11" t="s">
        <v>197</v>
      </c>
      <c r="D680" s="11" t="s">
        <v>196</v>
      </c>
      <c r="E680" s="12">
        <v>2013</v>
      </c>
      <c r="F680" s="12">
        <v>0.79690000000000005</v>
      </c>
      <c r="G680" s="11" t="s">
        <v>1</v>
      </c>
      <c r="H680" s="12"/>
      <c r="I680" s="12"/>
      <c r="J680" s="12"/>
      <c r="K680" s="12"/>
      <c r="L680" s="21" t="s">
        <v>1</v>
      </c>
    </row>
    <row r="681" spans="1:12" x14ac:dyDescent="0.2">
      <c r="A681" s="27" t="s">
        <v>65</v>
      </c>
      <c r="B681" s="13" t="s">
        <v>151</v>
      </c>
      <c r="C681" s="13" t="s">
        <v>197</v>
      </c>
      <c r="D681" s="13" t="s">
        <v>196</v>
      </c>
      <c r="E681" s="14">
        <v>2008</v>
      </c>
      <c r="F681" s="14">
        <v>0.73580000000000001</v>
      </c>
      <c r="G681" s="13" t="s">
        <v>1</v>
      </c>
      <c r="H681" s="14"/>
      <c r="I681" s="14"/>
      <c r="J681" s="14"/>
      <c r="K681" s="14"/>
      <c r="L681" s="22" t="s">
        <v>1</v>
      </c>
    </row>
    <row r="682" spans="1:12" x14ac:dyDescent="0.2">
      <c r="A682" s="25" t="s">
        <v>66</v>
      </c>
      <c r="B682" s="11" t="s">
        <v>152</v>
      </c>
      <c r="C682" s="11" t="s">
        <v>195</v>
      </c>
      <c r="D682" s="11"/>
      <c r="E682" s="12"/>
      <c r="F682" s="12"/>
      <c r="G682" s="11"/>
      <c r="H682" s="12"/>
      <c r="I682" s="12"/>
      <c r="J682" s="12"/>
      <c r="K682" s="12"/>
      <c r="L682" s="21"/>
    </row>
    <row r="683" spans="1:12" x14ac:dyDescent="0.2">
      <c r="A683" s="27" t="s">
        <v>66</v>
      </c>
      <c r="B683" s="13" t="s">
        <v>152</v>
      </c>
      <c r="C683" s="13" t="s">
        <v>197</v>
      </c>
      <c r="D683" s="13"/>
      <c r="E683" s="14"/>
      <c r="F683" s="14"/>
      <c r="G683" s="13"/>
      <c r="H683" s="14"/>
      <c r="I683" s="14"/>
      <c r="J683" s="14"/>
      <c r="K683" s="14"/>
      <c r="L683" s="22"/>
    </row>
    <row r="684" spans="1:12" x14ac:dyDescent="0.2">
      <c r="A684" s="25" t="s">
        <v>67</v>
      </c>
      <c r="B684" s="11" t="s">
        <v>153</v>
      </c>
      <c r="C684" s="11" t="s">
        <v>195</v>
      </c>
      <c r="D684" s="11" t="s">
        <v>198</v>
      </c>
      <c r="E684" s="12">
        <v>2006</v>
      </c>
      <c r="F684" s="12">
        <v>0.2379</v>
      </c>
      <c r="G684" s="11" t="s">
        <v>1</v>
      </c>
      <c r="H684" s="12"/>
      <c r="I684" s="12"/>
      <c r="J684" s="12"/>
      <c r="K684" s="12"/>
      <c r="L684" s="21" t="s">
        <v>1</v>
      </c>
    </row>
    <row r="685" spans="1:12" x14ac:dyDescent="0.2">
      <c r="A685" s="27" t="s">
        <v>67</v>
      </c>
      <c r="B685" s="13" t="s">
        <v>153</v>
      </c>
      <c r="C685" s="13" t="s">
        <v>197</v>
      </c>
      <c r="D685" s="13" t="s">
        <v>198</v>
      </c>
      <c r="E685" s="14">
        <v>2006</v>
      </c>
      <c r="F685" s="14"/>
      <c r="G685" s="13" t="s">
        <v>1</v>
      </c>
      <c r="H685" s="14"/>
      <c r="I685" s="14"/>
      <c r="J685" s="14"/>
      <c r="K685" s="14"/>
      <c r="L685" s="22" t="s">
        <v>1</v>
      </c>
    </row>
    <row r="686" spans="1:12" x14ac:dyDescent="0.2">
      <c r="A686" s="25" t="s">
        <v>68</v>
      </c>
      <c r="B686" s="11" t="s">
        <v>154</v>
      </c>
      <c r="C686" s="11" t="s">
        <v>195</v>
      </c>
      <c r="D686" s="11" t="s">
        <v>198</v>
      </c>
      <c r="E686" s="12">
        <v>2000</v>
      </c>
      <c r="F686" s="12"/>
      <c r="G686" s="11" t="s">
        <v>1</v>
      </c>
      <c r="H686" s="12"/>
      <c r="I686" s="12"/>
      <c r="J686" s="12"/>
      <c r="K686" s="12"/>
      <c r="L686" s="21" t="s">
        <v>1</v>
      </c>
    </row>
    <row r="687" spans="1:12" x14ac:dyDescent="0.2">
      <c r="A687" s="27" t="s">
        <v>68</v>
      </c>
      <c r="B687" s="13" t="s">
        <v>154</v>
      </c>
      <c r="C687" s="13" t="s">
        <v>195</v>
      </c>
      <c r="D687" s="13" t="s">
        <v>198</v>
      </c>
      <c r="E687" s="14">
        <v>2010</v>
      </c>
      <c r="F687" s="14">
        <v>0.2487</v>
      </c>
      <c r="G687" s="13" t="s">
        <v>1</v>
      </c>
      <c r="H687" s="14"/>
      <c r="I687" s="14"/>
      <c r="J687" s="14"/>
      <c r="K687" s="14"/>
      <c r="L687" s="22" t="s">
        <v>1</v>
      </c>
    </row>
    <row r="688" spans="1:12" x14ac:dyDescent="0.2">
      <c r="A688" s="25" t="s">
        <v>68</v>
      </c>
      <c r="B688" s="11" t="s">
        <v>154</v>
      </c>
      <c r="C688" s="11" t="s">
        <v>197</v>
      </c>
      <c r="D688" s="11" t="s">
        <v>198</v>
      </c>
      <c r="E688" s="12">
        <v>2010</v>
      </c>
      <c r="F688" s="12"/>
      <c r="G688" s="11" t="s">
        <v>1</v>
      </c>
      <c r="H688" s="12"/>
      <c r="I688" s="12"/>
      <c r="J688" s="12"/>
      <c r="K688" s="12"/>
      <c r="L688" s="21" t="s">
        <v>1</v>
      </c>
    </row>
    <row r="689" spans="1:12" x14ac:dyDescent="0.2">
      <c r="A689" s="27" t="s">
        <v>68</v>
      </c>
      <c r="B689" s="13" t="s">
        <v>154</v>
      </c>
      <c r="C689" s="13" t="s">
        <v>197</v>
      </c>
      <c r="D689" s="13" t="s">
        <v>198</v>
      </c>
      <c r="E689" s="14">
        <v>2000</v>
      </c>
      <c r="F689" s="14"/>
      <c r="G689" s="13" t="s">
        <v>1</v>
      </c>
      <c r="H689" s="14"/>
      <c r="I689" s="14"/>
      <c r="J689" s="14"/>
      <c r="K689" s="14"/>
      <c r="L689" s="22" t="s">
        <v>1</v>
      </c>
    </row>
    <row r="690" spans="1:12" x14ac:dyDescent="0.2">
      <c r="A690" s="25" t="s">
        <v>69</v>
      </c>
      <c r="B690" s="11" t="s">
        <v>178</v>
      </c>
      <c r="C690" s="11" t="s">
        <v>195</v>
      </c>
      <c r="D690" s="11" t="s">
        <v>196</v>
      </c>
      <c r="E690" s="12">
        <v>2006</v>
      </c>
      <c r="F690" s="12"/>
      <c r="G690" s="11" t="s">
        <v>1</v>
      </c>
      <c r="H690" s="12"/>
      <c r="I690" s="12"/>
      <c r="J690" s="12"/>
      <c r="K690" s="12"/>
      <c r="L690" s="21" t="s">
        <v>1</v>
      </c>
    </row>
    <row r="691" spans="1:12" x14ac:dyDescent="0.2">
      <c r="A691" s="27" t="s">
        <v>69</v>
      </c>
      <c r="B691" s="13" t="s">
        <v>178</v>
      </c>
      <c r="C691" s="13" t="s">
        <v>197</v>
      </c>
      <c r="D691" s="13" t="s">
        <v>196</v>
      </c>
      <c r="E691" s="14">
        <v>2006</v>
      </c>
      <c r="F691" s="14"/>
      <c r="G691" s="13" t="s">
        <v>1</v>
      </c>
      <c r="H691" s="14"/>
      <c r="I691" s="14"/>
      <c r="J691" s="14"/>
      <c r="K691" s="14"/>
      <c r="L691" s="22" t="s">
        <v>1</v>
      </c>
    </row>
    <row r="692" spans="1:12" x14ac:dyDescent="0.2">
      <c r="A692" s="25" t="s">
        <v>70</v>
      </c>
      <c r="B692" s="11" t="s">
        <v>155</v>
      </c>
      <c r="C692" s="11" t="s">
        <v>195</v>
      </c>
      <c r="D692" s="11" t="s">
        <v>198</v>
      </c>
      <c r="E692" s="12">
        <v>2000</v>
      </c>
      <c r="F692" s="12"/>
      <c r="G692" s="11" t="s">
        <v>1</v>
      </c>
      <c r="H692" s="12"/>
      <c r="I692" s="12"/>
      <c r="J692" s="12"/>
      <c r="K692" s="12"/>
      <c r="L692" s="21" t="s">
        <v>1</v>
      </c>
    </row>
    <row r="693" spans="1:12" x14ac:dyDescent="0.2">
      <c r="A693" s="27" t="s">
        <v>70</v>
      </c>
      <c r="B693" s="13" t="s">
        <v>155</v>
      </c>
      <c r="C693" s="13" t="s">
        <v>195</v>
      </c>
      <c r="D693" s="13" t="s">
        <v>198</v>
      </c>
      <c r="E693" s="14">
        <v>2014</v>
      </c>
      <c r="F693" s="14">
        <v>1</v>
      </c>
      <c r="G693" s="13" t="s">
        <v>1</v>
      </c>
      <c r="H693" s="14"/>
      <c r="I693" s="14"/>
      <c r="J693" s="14"/>
      <c r="K693" s="14"/>
      <c r="L693" s="22" t="s">
        <v>1</v>
      </c>
    </row>
    <row r="694" spans="1:12" x14ac:dyDescent="0.2">
      <c r="A694" s="25" t="s">
        <v>70</v>
      </c>
      <c r="B694" s="11" t="s">
        <v>155</v>
      </c>
      <c r="C694" s="11" t="s">
        <v>195</v>
      </c>
      <c r="D694" s="11" t="s">
        <v>198</v>
      </c>
      <c r="E694" s="12">
        <v>2010</v>
      </c>
      <c r="F694" s="12">
        <v>0.64810000000000001</v>
      </c>
      <c r="G694" s="11" t="s">
        <v>1</v>
      </c>
      <c r="H694" s="12"/>
      <c r="I694" s="12"/>
      <c r="J694" s="12"/>
      <c r="K694" s="12"/>
      <c r="L694" s="21" t="s">
        <v>1</v>
      </c>
    </row>
    <row r="695" spans="1:12" x14ac:dyDescent="0.2">
      <c r="A695" s="27" t="s">
        <v>70</v>
      </c>
      <c r="B695" s="13" t="s">
        <v>155</v>
      </c>
      <c r="C695" s="13" t="s">
        <v>197</v>
      </c>
      <c r="D695" s="13" t="s">
        <v>198</v>
      </c>
      <c r="E695" s="14">
        <v>2000</v>
      </c>
      <c r="F695" s="14"/>
      <c r="G695" s="13" t="s">
        <v>1</v>
      </c>
      <c r="H695" s="14"/>
      <c r="I695" s="14"/>
      <c r="J695" s="14"/>
      <c r="K695" s="14"/>
      <c r="L695" s="22" t="s">
        <v>1</v>
      </c>
    </row>
    <row r="696" spans="1:12" x14ac:dyDescent="0.2">
      <c r="A696" s="25" t="s">
        <v>70</v>
      </c>
      <c r="B696" s="11" t="s">
        <v>155</v>
      </c>
      <c r="C696" s="11" t="s">
        <v>197</v>
      </c>
      <c r="D696" s="11" t="s">
        <v>198</v>
      </c>
      <c r="E696" s="12">
        <v>2010</v>
      </c>
      <c r="F696" s="12"/>
      <c r="G696" s="11" t="s">
        <v>1</v>
      </c>
      <c r="H696" s="12"/>
      <c r="I696" s="12"/>
      <c r="J696" s="12"/>
      <c r="K696" s="12"/>
      <c r="L696" s="21" t="s">
        <v>1</v>
      </c>
    </row>
    <row r="697" spans="1:12" x14ac:dyDescent="0.2">
      <c r="A697" s="27" t="s">
        <v>70</v>
      </c>
      <c r="B697" s="13" t="s">
        <v>155</v>
      </c>
      <c r="C697" s="13" t="s">
        <v>197</v>
      </c>
      <c r="D697" s="13" t="s">
        <v>198</v>
      </c>
      <c r="E697" s="14">
        <v>2014</v>
      </c>
      <c r="F697" s="14"/>
      <c r="G697" s="13" t="s">
        <v>1</v>
      </c>
      <c r="H697" s="14"/>
      <c r="I697" s="14"/>
      <c r="J697" s="14"/>
      <c r="K697" s="14"/>
      <c r="L697" s="22" t="s">
        <v>1</v>
      </c>
    </row>
    <row r="698" spans="1:12" x14ac:dyDescent="0.2">
      <c r="A698" s="25" t="s">
        <v>71</v>
      </c>
      <c r="B698" s="11" t="s">
        <v>156</v>
      </c>
      <c r="C698" s="11" t="s">
        <v>195</v>
      </c>
      <c r="D698" s="11" t="s">
        <v>224</v>
      </c>
      <c r="E698" s="12">
        <v>2000</v>
      </c>
      <c r="F698" s="12"/>
      <c r="G698" s="11" t="s">
        <v>1</v>
      </c>
      <c r="H698" s="12"/>
      <c r="I698" s="12"/>
      <c r="J698" s="12"/>
      <c r="K698" s="12"/>
      <c r="L698" s="21" t="s">
        <v>1</v>
      </c>
    </row>
    <row r="699" spans="1:12" x14ac:dyDescent="0.2">
      <c r="A699" s="27" t="s">
        <v>71</v>
      </c>
      <c r="B699" s="13" t="s">
        <v>156</v>
      </c>
      <c r="C699" s="13" t="s">
        <v>195</v>
      </c>
      <c r="D699" s="13" t="s">
        <v>224</v>
      </c>
      <c r="E699" s="14">
        <v>2007</v>
      </c>
      <c r="F699" s="14"/>
      <c r="G699" s="13" t="s">
        <v>1</v>
      </c>
      <c r="H699" s="14"/>
      <c r="I699" s="14"/>
      <c r="J699" s="14"/>
      <c r="K699" s="14"/>
      <c r="L699" s="22" t="s">
        <v>1</v>
      </c>
    </row>
    <row r="700" spans="1:12" x14ac:dyDescent="0.2">
      <c r="A700" s="25" t="s">
        <v>71</v>
      </c>
      <c r="B700" s="11" t="s">
        <v>156</v>
      </c>
      <c r="C700" s="11" t="s">
        <v>195</v>
      </c>
      <c r="D700" s="11" t="s">
        <v>198</v>
      </c>
      <c r="E700" s="12">
        <v>2014</v>
      </c>
      <c r="F700" s="12">
        <v>1</v>
      </c>
      <c r="G700" s="11" t="s">
        <v>1</v>
      </c>
      <c r="H700" s="12"/>
      <c r="I700" s="12"/>
      <c r="J700" s="12"/>
      <c r="K700" s="12"/>
      <c r="L700" s="21" t="s">
        <v>1</v>
      </c>
    </row>
    <row r="701" spans="1:12" x14ac:dyDescent="0.2">
      <c r="A701" s="27" t="s">
        <v>71</v>
      </c>
      <c r="B701" s="13" t="s">
        <v>156</v>
      </c>
      <c r="C701" s="13" t="s">
        <v>195</v>
      </c>
      <c r="D701" s="13" t="s">
        <v>198</v>
      </c>
      <c r="E701" s="14">
        <v>2010</v>
      </c>
      <c r="F701" s="14">
        <v>0.96319999999999995</v>
      </c>
      <c r="G701" s="13" t="s">
        <v>1</v>
      </c>
      <c r="H701" s="14"/>
      <c r="I701" s="14"/>
      <c r="J701" s="14"/>
      <c r="K701" s="14"/>
      <c r="L701" s="22" t="s">
        <v>1</v>
      </c>
    </row>
    <row r="702" spans="1:12" x14ac:dyDescent="0.2">
      <c r="A702" s="25" t="s">
        <v>71</v>
      </c>
      <c r="B702" s="11" t="s">
        <v>156</v>
      </c>
      <c r="C702" s="11" t="s">
        <v>195</v>
      </c>
      <c r="D702" s="11" t="s">
        <v>196</v>
      </c>
      <c r="E702" s="12">
        <v>2006</v>
      </c>
      <c r="F702" s="12">
        <v>0.93579999999999997</v>
      </c>
      <c r="G702" s="11" t="s">
        <v>1</v>
      </c>
      <c r="H702" s="12"/>
      <c r="I702" s="12"/>
      <c r="J702" s="12"/>
      <c r="K702" s="12"/>
      <c r="L702" s="21" t="s">
        <v>1</v>
      </c>
    </row>
    <row r="703" spans="1:12" x14ac:dyDescent="0.2">
      <c r="A703" s="27" t="s">
        <v>71</v>
      </c>
      <c r="B703" s="13" t="s">
        <v>156</v>
      </c>
      <c r="C703" s="13" t="s">
        <v>197</v>
      </c>
      <c r="D703" s="13" t="s">
        <v>198</v>
      </c>
      <c r="E703" s="14">
        <v>2014</v>
      </c>
      <c r="F703" s="14"/>
      <c r="G703" s="13" t="s">
        <v>1</v>
      </c>
      <c r="H703" s="14"/>
      <c r="I703" s="14"/>
      <c r="J703" s="14"/>
      <c r="K703" s="14"/>
      <c r="L703" s="22" t="s">
        <v>1</v>
      </c>
    </row>
    <row r="704" spans="1:12" x14ac:dyDescent="0.2">
      <c r="A704" s="25" t="s">
        <v>71</v>
      </c>
      <c r="B704" s="11" t="s">
        <v>156</v>
      </c>
      <c r="C704" s="11" t="s">
        <v>197</v>
      </c>
      <c r="D704" s="11" t="s">
        <v>198</v>
      </c>
      <c r="E704" s="12">
        <v>2010</v>
      </c>
      <c r="F704" s="12"/>
      <c r="G704" s="11" t="s">
        <v>1</v>
      </c>
      <c r="H704" s="12"/>
      <c r="I704" s="12"/>
      <c r="J704" s="12"/>
      <c r="K704" s="12"/>
      <c r="L704" s="21" t="s">
        <v>1</v>
      </c>
    </row>
    <row r="705" spans="1:12" x14ac:dyDescent="0.2">
      <c r="A705" s="27" t="s">
        <v>71</v>
      </c>
      <c r="B705" s="13" t="s">
        <v>156</v>
      </c>
      <c r="C705" s="13" t="s">
        <v>197</v>
      </c>
      <c r="D705" s="13" t="s">
        <v>224</v>
      </c>
      <c r="E705" s="14">
        <v>2000</v>
      </c>
      <c r="F705" s="14"/>
      <c r="G705" s="13" t="s">
        <v>1</v>
      </c>
      <c r="H705" s="14"/>
      <c r="I705" s="14"/>
      <c r="J705" s="14"/>
      <c r="K705" s="14"/>
      <c r="L705" s="22" t="s">
        <v>1</v>
      </c>
    </row>
    <row r="706" spans="1:12" x14ac:dyDescent="0.2">
      <c r="A706" s="25" t="s">
        <v>71</v>
      </c>
      <c r="B706" s="11" t="s">
        <v>156</v>
      </c>
      <c r="C706" s="11" t="s">
        <v>197</v>
      </c>
      <c r="D706" s="11" t="s">
        <v>224</v>
      </c>
      <c r="E706" s="12">
        <v>2007</v>
      </c>
      <c r="F706" s="12"/>
      <c r="G706" s="11" t="s">
        <v>1</v>
      </c>
      <c r="H706" s="12"/>
      <c r="I706" s="12"/>
      <c r="J706" s="12"/>
      <c r="K706" s="12"/>
      <c r="L706" s="21" t="s">
        <v>1</v>
      </c>
    </row>
    <row r="707" spans="1:12" x14ac:dyDescent="0.2">
      <c r="A707" s="27" t="s">
        <v>71</v>
      </c>
      <c r="B707" s="13" t="s">
        <v>156</v>
      </c>
      <c r="C707" s="13" t="s">
        <v>197</v>
      </c>
      <c r="D707" s="13" t="s">
        <v>196</v>
      </c>
      <c r="E707" s="14">
        <v>2006</v>
      </c>
      <c r="F707" s="14">
        <v>0.8881</v>
      </c>
      <c r="G707" s="13" t="s">
        <v>1</v>
      </c>
      <c r="H707" s="14"/>
      <c r="I707" s="14"/>
      <c r="J707" s="14"/>
      <c r="K707" s="14"/>
      <c r="L707" s="22" t="s">
        <v>1</v>
      </c>
    </row>
    <row r="708" spans="1:12" x14ac:dyDescent="0.2">
      <c r="A708" s="25" t="s">
        <v>72</v>
      </c>
      <c r="B708" s="11" t="s">
        <v>157</v>
      </c>
      <c r="C708" s="11" t="s">
        <v>195</v>
      </c>
      <c r="D708" s="11" t="s">
        <v>218</v>
      </c>
      <c r="E708" s="12">
        <v>2003</v>
      </c>
      <c r="F708" s="12"/>
      <c r="G708" s="11" t="s">
        <v>1</v>
      </c>
      <c r="H708" s="12"/>
      <c r="I708" s="12"/>
      <c r="J708" s="12"/>
      <c r="K708" s="12"/>
      <c r="L708" s="21" t="s">
        <v>1</v>
      </c>
    </row>
    <row r="709" spans="1:12" x14ac:dyDescent="0.2">
      <c r="A709" s="27" t="s">
        <v>72</v>
      </c>
      <c r="B709" s="13" t="s">
        <v>157</v>
      </c>
      <c r="C709" s="13" t="s">
        <v>195</v>
      </c>
      <c r="D709" s="13" t="s">
        <v>218</v>
      </c>
      <c r="E709" s="14">
        <v>2007</v>
      </c>
      <c r="F709" s="14"/>
      <c r="G709" s="13" t="s">
        <v>1</v>
      </c>
      <c r="H709" s="14"/>
      <c r="I709" s="14"/>
      <c r="J709" s="14"/>
      <c r="K709" s="14"/>
      <c r="L709" s="22" t="s">
        <v>1</v>
      </c>
    </row>
    <row r="710" spans="1:12" x14ac:dyDescent="0.2">
      <c r="A710" s="25" t="s">
        <v>72</v>
      </c>
      <c r="B710" s="11" t="s">
        <v>157</v>
      </c>
      <c r="C710" s="11" t="s">
        <v>195</v>
      </c>
      <c r="D710" s="11" t="s">
        <v>198</v>
      </c>
      <c r="E710" s="12">
        <v>2006</v>
      </c>
      <c r="F710" s="12">
        <v>0.89049999999999996</v>
      </c>
      <c r="G710" s="11" t="s">
        <v>1</v>
      </c>
      <c r="H710" s="12"/>
      <c r="I710" s="12"/>
      <c r="J710" s="12"/>
      <c r="K710" s="12"/>
      <c r="L710" s="21" t="s">
        <v>1</v>
      </c>
    </row>
    <row r="711" spans="1:12" x14ac:dyDescent="0.2">
      <c r="A711" s="27" t="s">
        <v>72</v>
      </c>
      <c r="B711" s="13" t="s">
        <v>157</v>
      </c>
      <c r="C711" s="13" t="s">
        <v>197</v>
      </c>
      <c r="D711" s="13" t="s">
        <v>198</v>
      </c>
      <c r="E711" s="14">
        <v>2006</v>
      </c>
      <c r="F711" s="14"/>
      <c r="G711" s="13" t="s">
        <v>1</v>
      </c>
      <c r="H711" s="14"/>
      <c r="I711" s="14"/>
      <c r="J711" s="14"/>
      <c r="K711" s="14"/>
      <c r="L711" s="22" t="s">
        <v>1</v>
      </c>
    </row>
    <row r="712" spans="1:12" x14ac:dyDescent="0.2">
      <c r="A712" s="25" t="s">
        <v>72</v>
      </c>
      <c r="B712" s="11" t="s">
        <v>157</v>
      </c>
      <c r="C712" s="11" t="s">
        <v>197</v>
      </c>
      <c r="D712" s="11" t="s">
        <v>218</v>
      </c>
      <c r="E712" s="12">
        <v>2007</v>
      </c>
      <c r="F712" s="12"/>
      <c r="G712" s="11" t="s">
        <v>1</v>
      </c>
      <c r="H712" s="12"/>
      <c r="I712" s="12"/>
      <c r="J712" s="12"/>
      <c r="K712" s="12"/>
      <c r="L712" s="21" t="s">
        <v>1</v>
      </c>
    </row>
    <row r="713" spans="1:12" x14ac:dyDescent="0.2">
      <c r="A713" s="27" t="s">
        <v>72</v>
      </c>
      <c r="B713" s="13" t="s">
        <v>157</v>
      </c>
      <c r="C713" s="13" t="s">
        <v>197</v>
      </c>
      <c r="D713" s="13" t="s">
        <v>218</v>
      </c>
      <c r="E713" s="14">
        <v>2003</v>
      </c>
      <c r="F713" s="14"/>
      <c r="G713" s="13" t="s">
        <v>1</v>
      </c>
      <c r="H713" s="14"/>
      <c r="I713" s="14"/>
      <c r="J713" s="14"/>
      <c r="K713" s="14"/>
      <c r="L713" s="22" t="s">
        <v>1</v>
      </c>
    </row>
    <row r="714" spans="1:12" x14ac:dyDescent="0.2">
      <c r="A714" s="25" t="s">
        <v>73</v>
      </c>
      <c r="B714" s="11" t="s">
        <v>179</v>
      </c>
      <c r="C714" s="11" t="s">
        <v>195</v>
      </c>
      <c r="D714" s="11" t="s">
        <v>198</v>
      </c>
      <c r="E714" s="12">
        <v>2000</v>
      </c>
      <c r="F714" s="12"/>
      <c r="G714" s="11" t="s">
        <v>1</v>
      </c>
      <c r="H714" s="12"/>
      <c r="I714" s="12"/>
      <c r="J714" s="12"/>
      <c r="K714" s="12"/>
      <c r="L714" s="21" t="s">
        <v>1</v>
      </c>
    </row>
    <row r="715" spans="1:12" x14ac:dyDescent="0.2">
      <c r="A715" s="27" t="s">
        <v>73</v>
      </c>
      <c r="B715" s="13" t="s">
        <v>179</v>
      </c>
      <c r="C715" s="13" t="s">
        <v>195</v>
      </c>
      <c r="D715" s="13" t="s">
        <v>198</v>
      </c>
      <c r="E715" s="14">
        <v>2005</v>
      </c>
      <c r="F715" s="14">
        <v>0.97199999999999998</v>
      </c>
      <c r="G715" s="13" t="s">
        <v>1</v>
      </c>
      <c r="H715" s="14"/>
      <c r="I715" s="14"/>
      <c r="J715" s="14"/>
      <c r="K715" s="14"/>
      <c r="L715" s="22" t="s">
        <v>1</v>
      </c>
    </row>
    <row r="716" spans="1:12" x14ac:dyDescent="0.2">
      <c r="A716" s="25" t="s">
        <v>73</v>
      </c>
      <c r="B716" s="11" t="s">
        <v>179</v>
      </c>
      <c r="C716" s="11" t="s">
        <v>195</v>
      </c>
      <c r="D716" s="11" t="s">
        <v>196</v>
      </c>
      <c r="E716" s="12">
        <v>2012</v>
      </c>
      <c r="F716" s="12">
        <v>1</v>
      </c>
      <c r="G716" s="11" t="s">
        <v>1</v>
      </c>
      <c r="H716" s="12"/>
      <c r="I716" s="12"/>
      <c r="J716" s="12"/>
      <c r="K716" s="12"/>
      <c r="L716" s="21" t="s">
        <v>1</v>
      </c>
    </row>
    <row r="717" spans="1:12" x14ac:dyDescent="0.2">
      <c r="A717" s="27" t="s">
        <v>73</v>
      </c>
      <c r="B717" s="13" t="s">
        <v>179</v>
      </c>
      <c r="C717" s="13" t="s">
        <v>197</v>
      </c>
      <c r="D717" s="13" t="s">
        <v>198</v>
      </c>
      <c r="E717" s="14">
        <v>2005</v>
      </c>
      <c r="F717" s="14"/>
      <c r="G717" s="13" t="s">
        <v>1</v>
      </c>
      <c r="H717" s="14"/>
      <c r="I717" s="14"/>
      <c r="J717" s="14"/>
      <c r="K717" s="14"/>
      <c r="L717" s="22" t="s">
        <v>1</v>
      </c>
    </row>
    <row r="718" spans="1:12" x14ac:dyDescent="0.2">
      <c r="A718" s="25" t="s">
        <v>73</v>
      </c>
      <c r="B718" s="11" t="s">
        <v>179</v>
      </c>
      <c r="C718" s="11" t="s">
        <v>197</v>
      </c>
      <c r="D718" s="11" t="s">
        <v>198</v>
      </c>
      <c r="E718" s="12">
        <v>2000</v>
      </c>
      <c r="F718" s="12"/>
      <c r="G718" s="11" t="s">
        <v>1</v>
      </c>
      <c r="H718" s="12"/>
      <c r="I718" s="12"/>
      <c r="J718" s="12"/>
      <c r="K718" s="12"/>
      <c r="L718" s="21" t="s">
        <v>1</v>
      </c>
    </row>
    <row r="719" spans="1:12" x14ac:dyDescent="0.2">
      <c r="A719" s="27" t="s">
        <v>73</v>
      </c>
      <c r="B719" s="13" t="s">
        <v>179</v>
      </c>
      <c r="C719" s="13" t="s">
        <v>197</v>
      </c>
      <c r="D719" s="13" t="s">
        <v>196</v>
      </c>
      <c r="E719" s="14">
        <v>2012</v>
      </c>
      <c r="F719" s="14"/>
      <c r="G719" s="13" t="s">
        <v>1</v>
      </c>
      <c r="H719" s="14"/>
      <c r="I719" s="14"/>
      <c r="J719" s="14"/>
      <c r="K719" s="14"/>
      <c r="L719" s="22" t="s">
        <v>1</v>
      </c>
    </row>
    <row r="720" spans="1:12" x14ac:dyDescent="0.2">
      <c r="A720" s="25" t="s">
        <v>74</v>
      </c>
      <c r="B720" s="11" t="s">
        <v>158</v>
      </c>
      <c r="C720" s="11" t="s">
        <v>195</v>
      </c>
      <c r="D720" s="11" t="s">
        <v>196</v>
      </c>
      <c r="E720" s="12">
        <v>2016</v>
      </c>
      <c r="F720" s="12"/>
      <c r="G720" s="11" t="s">
        <v>1</v>
      </c>
      <c r="H720" s="12"/>
      <c r="I720" s="12"/>
      <c r="J720" s="12"/>
      <c r="K720" s="12"/>
      <c r="L720" s="21" t="s">
        <v>1</v>
      </c>
    </row>
    <row r="721" spans="1:12" x14ac:dyDescent="0.2">
      <c r="A721" s="27" t="s">
        <v>74</v>
      </c>
      <c r="B721" s="13" t="s">
        <v>158</v>
      </c>
      <c r="C721" s="13" t="s">
        <v>195</v>
      </c>
      <c r="D721" s="13" t="s">
        <v>196</v>
      </c>
      <c r="E721" s="14">
        <v>2009</v>
      </c>
      <c r="F721" s="14">
        <v>0.83709999999999996</v>
      </c>
      <c r="G721" s="13" t="s">
        <v>1</v>
      </c>
      <c r="H721" s="14"/>
      <c r="I721" s="14"/>
      <c r="J721" s="14"/>
      <c r="K721" s="14"/>
      <c r="L721" s="22" t="s">
        <v>1</v>
      </c>
    </row>
    <row r="722" spans="1:12" x14ac:dyDescent="0.2">
      <c r="A722" s="25" t="s">
        <v>74</v>
      </c>
      <c r="B722" s="11" t="s">
        <v>158</v>
      </c>
      <c r="C722" s="11" t="s">
        <v>197</v>
      </c>
      <c r="D722" s="11" t="s">
        <v>196</v>
      </c>
      <c r="E722" s="12">
        <v>2016</v>
      </c>
      <c r="F722" s="12"/>
      <c r="G722" s="11" t="s">
        <v>1</v>
      </c>
      <c r="H722" s="12"/>
      <c r="I722" s="12"/>
      <c r="J722" s="12"/>
      <c r="K722" s="12"/>
      <c r="L722" s="21" t="s">
        <v>1</v>
      </c>
    </row>
    <row r="723" spans="1:12" x14ac:dyDescent="0.2">
      <c r="A723" s="27" t="s">
        <v>74</v>
      </c>
      <c r="B723" s="13" t="s">
        <v>158</v>
      </c>
      <c r="C723" s="13" t="s">
        <v>197</v>
      </c>
      <c r="D723" s="13" t="s">
        <v>196</v>
      </c>
      <c r="E723" s="14">
        <v>2009</v>
      </c>
      <c r="F723" s="14">
        <v>0.87250000000000005</v>
      </c>
      <c r="G723" s="13" t="s">
        <v>1</v>
      </c>
      <c r="H723" s="14"/>
      <c r="I723" s="14"/>
      <c r="J723" s="14"/>
      <c r="K723" s="14"/>
      <c r="L723" s="22" t="s">
        <v>1</v>
      </c>
    </row>
    <row r="724" spans="1:12" x14ac:dyDescent="0.2">
      <c r="A724" s="25" t="s">
        <v>75</v>
      </c>
      <c r="B724" s="11" t="s">
        <v>159</v>
      </c>
      <c r="C724" s="11" t="s">
        <v>195</v>
      </c>
      <c r="D724" s="11" t="s">
        <v>198</v>
      </c>
      <c r="E724" s="12">
        <v>2000</v>
      </c>
      <c r="F724" s="12"/>
      <c r="G724" s="11" t="s">
        <v>1</v>
      </c>
      <c r="H724" s="12"/>
      <c r="I724" s="12"/>
      <c r="J724" s="12"/>
      <c r="K724" s="12"/>
      <c r="L724" s="21" t="s">
        <v>1</v>
      </c>
    </row>
    <row r="725" spans="1:12" x14ac:dyDescent="0.2">
      <c r="A725" s="27" t="s">
        <v>75</v>
      </c>
      <c r="B725" s="13" t="s">
        <v>159</v>
      </c>
      <c r="C725" s="13" t="s">
        <v>195</v>
      </c>
      <c r="D725" s="13" t="s">
        <v>219</v>
      </c>
      <c r="E725" s="14">
        <v>2001</v>
      </c>
      <c r="F725" s="14"/>
      <c r="G725" s="13" t="s">
        <v>1</v>
      </c>
      <c r="H725" s="14"/>
      <c r="I725" s="14"/>
      <c r="J725" s="14"/>
      <c r="K725" s="14"/>
      <c r="L725" s="22" t="s">
        <v>1</v>
      </c>
    </row>
    <row r="726" spans="1:12" x14ac:dyDescent="0.2">
      <c r="A726" s="25" t="s">
        <v>75</v>
      </c>
      <c r="B726" s="11" t="s">
        <v>159</v>
      </c>
      <c r="C726" s="11" t="s">
        <v>195</v>
      </c>
      <c r="D726" s="11" t="s">
        <v>219</v>
      </c>
      <c r="E726" s="12">
        <v>2001</v>
      </c>
      <c r="F726" s="12"/>
      <c r="G726" s="11" t="s">
        <v>1</v>
      </c>
      <c r="H726" s="12"/>
      <c r="I726" s="12"/>
      <c r="J726" s="12"/>
      <c r="K726" s="12"/>
      <c r="L726" s="21" t="s">
        <v>1</v>
      </c>
    </row>
    <row r="727" spans="1:12" x14ac:dyDescent="0.2">
      <c r="A727" s="27" t="s">
        <v>75</v>
      </c>
      <c r="B727" s="13" t="s">
        <v>159</v>
      </c>
      <c r="C727" s="13" t="s">
        <v>195</v>
      </c>
      <c r="D727" s="13" t="s">
        <v>219</v>
      </c>
      <c r="E727" s="14">
        <v>2010</v>
      </c>
      <c r="F727" s="14"/>
      <c r="G727" s="13" t="s">
        <v>1</v>
      </c>
      <c r="H727" s="14"/>
      <c r="I727" s="14"/>
      <c r="J727" s="14"/>
      <c r="K727" s="14"/>
      <c r="L727" s="22" t="s">
        <v>1</v>
      </c>
    </row>
    <row r="728" spans="1:12" x14ac:dyDescent="0.2">
      <c r="A728" s="25" t="s">
        <v>75</v>
      </c>
      <c r="B728" s="11" t="s">
        <v>159</v>
      </c>
      <c r="C728" s="11" t="s">
        <v>195</v>
      </c>
      <c r="D728" s="11" t="s">
        <v>219</v>
      </c>
      <c r="E728" s="12">
        <v>2010</v>
      </c>
      <c r="F728" s="12"/>
      <c r="G728" s="11" t="s">
        <v>1</v>
      </c>
      <c r="H728" s="12"/>
      <c r="I728" s="12"/>
      <c r="J728" s="12"/>
      <c r="K728" s="12"/>
      <c r="L728" s="21" t="s">
        <v>1</v>
      </c>
    </row>
    <row r="729" spans="1:12" x14ac:dyDescent="0.2">
      <c r="A729" s="27" t="s">
        <v>75</v>
      </c>
      <c r="B729" s="13" t="s">
        <v>159</v>
      </c>
      <c r="C729" s="13" t="s">
        <v>195</v>
      </c>
      <c r="D729" s="13" t="s">
        <v>198</v>
      </c>
      <c r="E729" s="14">
        <v>2006</v>
      </c>
      <c r="F729" s="14">
        <v>0.49330000000000002</v>
      </c>
      <c r="G729" s="13" t="s">
        <v>1</v>
      </c>
      <c r="H729" s="14"/>
      <c r="I729" s="14"/>
      <c r="J729" s="14"/>
      <c r="K729" s="14"/>
      <c r="L729" s="22" t="s">
        <v>1</v>
      </c>
    </row>
    <row r="730" spans="1:12" x14ac:dyDescent="0.2">
      <c r="A730" s="25" t="s">
        <v>75</v>
      </c>
      <c r="B730" s="11" t="s">
        <v>159</v>
      </c>
      <c r="C730" s="11" t="s">
        <v>195</v>
      </c>
      <c r="D730" s="11" t="s">
        <v>198</v>
      </c>
      <c r="E730" s="12">
        <v>2010</v>
      </c>
      <c r="F730" s="12">
        <v>0.51419999999999999</v>
      </c>
      <c r="G730" s="11" t="s">
        <v>1</v>
      </c>
      <c r="H730" s="12"/>
      <c r="I730" s="12"/>
      <c r="J730" s="12"/>
      <c r="K730" s="12"/>
      <c r="L730" s="21" t="s">
        <v>1</v>
      </c>
    </row>
    <row r="731" spans="1:12" x14ac:dyDescent="0.2">
      <c r="A731" s="27" t="s">
        <v>75</v>
      </c>
      <c r="B731" s="13" t="s">
        <v>159</v>
      </c>
      <c r="C731" s="13" t="s">
        <v>195</v>
      </c>
      <c r="D731" s="13" t="s">
        <v>196</v>
      </c>
      <c r="E731" s="14">
        <v>2014</v>
      </c>
      <c r="F731" s="14">
        <v>0.67679999999999996</v>
      </c>
      <c r="G731" s="13" t="s">
        <v>1</v>
      </c>
      <c r="H731" s="14"/>
      <c r="I731" s="14"/>
      <c r="J731" s="14"/>
      <c r="K731" s="14"/>
      <c r="L731" s="22" t="s">
        <v>1</v>
      </c>
    </row>
    <row r="732" spans="1:12" x14ac:dyDescent="0.2">
      <c r="A732" s="25" t="s">
        <v>75</v>
      </c>
      <c r="B732" s="11" t="s">
        <v>159</v>
      </c>
      <c r="C732" s="11" t="s">
        <v>197</v>
      </c>
      <c r="D732" s="11" t="s">
        <v>198</v>
      </c>
      <c r="E732" s="12">
        <v>2000</v>
      </c>
      <c r="F732" s="12"/>
      <c r="G732" s="11" t="s">
        <v>1</v>
      </c>
      <c r="H732" s="12"/>
      <c r="I732" s="12"/>
      <c r="J732" s="12"/>
      <c r="K732" s="12"/>
      <c r="L732" s="21" t="s">
        <v>1</v>
      </c>
    </row>
    <row r="733" spans="1:12" x14ac:dyDescent="0.2">
      <c r="A733" s="27" t="s">
        <v>75</v>
      </c>
      <c r="B733" s="13" t="s">
        <v>159</v>
      </c>
      <c r="C733" s="13" t="s">
        <v>197</v>
      </c>
      <c r="D733" s="13" t="s">
        <v>198</v>
      </c>
      <c r="E733" s="14">
        <v>2006</v>
      </c>
      <c r="F733" s="14"/>
      <c r="G733" s="13" t="s">
        <v>1</v>
      </c>
      <c r="H733" s="14"/>
      <c r="I733" s="14"/>
      <c r="J733" s="14"/>
      <c r="K733" s="14"/>
      <c r="L733" s="22" t="s">
        <v>1</v>
      </c>
    </row>
    <row r="734" spans="1:12" x14ac:dyDescent="0.2">
      <c r="A734" s="25" t="s">
        <v>75</v>
      </c>
      <c r="B734" s="11" t="s">
        <v>159</v>
      </c>
      <c r="C734" s="11" t="s">
        <v>197</v>
      </c>
      <c r="D734" s="11" t="s">
        <v>198</v>
      </c>
      <c r="E734" s="12">
        <v>2010</v>
      </c>
      <c r="F734" s="12"/>
      <c r="G734" s="11" t="s">
        <v>1</v>
      </c>
      <c r="H734" s="12"/>
      <c r="I734" s="12"/>
      <c r="J734" s="12"/>
      <c r="K734" s="12"/>
      <c r="L734" s="21" t="s">
        <v>1</v>
      </c>
    </row>
    <row r="735" spans="1:12" x14ac:dyDescent="0.2">
      <c r="A735" s="27" t="s">
        <v>75</v>
      </c>
      <c r="B735" s="13" t="s">
        <v>159</v>
      </c>
      <c r="C735" s="13" t="s">
        <v>197</v>
      </c>
      <c r="D735" s="13" t="s">
        <v>219</v>
      </c>
      <c r="E735" s="14">
        <v>2001</v>
      </c>
      <c r="F735" s="14"/>
      <c r="G735" s="13" t="s">
        <v>1</v>
      </c>
      <c r="H735" s="14"/>
      <c r="I735" s="14"/>
      <c r="J735" s="14"/>
      <c r="K735" s="14"/>
      <c r="L735" s="22" t="s">
        <v>1</v>
      </c>
    </row>
    <row r="736" spans="1:12" x14ac:dyDescent="0.2">
      <c r="A736" s="25" t="s">
        <v>75</v>
      </c>
      <c r="B736" s="11" t="s">
        <v>159</v>
      </c>
      <c r="C736" s="11" t="s">
        <v>197</v>
      </c>
      <c r="D736" s="11" t="s">
        <v>219</v>
      </c>
      <c r="E736" s="12">
        <v>2001</v>
      </c>
      <c r="F736" s="12"/>
      <c r="G736" s="11" t="s">
        <v>1</v>
      </c>
      <c r="H736" s="12"/>
      <c r="I736" s="12"/>
      <c r="J736" s="12"/>
      <c r="K736" s="12"/>
      <c r="L736" s="21" t="s">
        <v>1</v>
      </c>
    </row>
    <row r="737" spans="1:12" x14ac:dyDescent="0.2">
      <c r="A737" s="27" t="s">
        <v>75</v>
      </c>
      <c r="B737" s="13" t="s">
        <v>159</v>
      </c>
      <c r="C737" s="13" t="s">
        <v>197</v>
      </c>
      <c r="D737" s="13" t="s">
        <v>219</v>
      </c>
      <c r="E737" s="14">
        <v>2010</v>
      </c>
      <c r="F737" s="14"/>
      <c r="G737" s="13" t="s">
        <v>1</v>
      </c>
      <c r="H737" s="14"/>
      <c r="I737" s="14"/>
      <c r="J737" s="14"/>
      <c r="K737" s="14"/>
      <c r="L737" s="22" t="s">
        <v>1</v>
      </c>
    </row>
    <row r="738" spans="1:12" x14ac:dyDescent="0.2">
      <c r="A738" s="25" t="s">
        <v>75</v>
      </c>
      <c r="B738" s="11" t="s">
        <v>159</v>
      </c>
      <c r="C738" s="11" t="s">
        <v>197</v>
      </c>
      <c r="D738" s="11" t="s">
        <v>219</v>
      </c>
      <c r="E738" s="12">
        <v>2010</v>
      </c>
      <c r="F738" s="12"/>
      <c r="G738" s="11" t="s">
        <v>1</v>
      </c>
      <c r="H738" s="12"/>
      <c r="I738" s="12"/>
      <c r="J738" s="12"/>
      <c r="K738" s="12"/>
      <c r="L738" s="21" t="s">
        <v>1</v>
      </c>
    </row>
    <row r="739" spans="1:12" x14ac:dyDescent="0.2">
      <c r="A739" s="27" t="s">
        <v>75</v>
      </c>
      <c r="B739" s="13" t="s">
        <v>159</v>
      </c>
      <c r="C739" s="13" t="s">
        <v>197</v>
      </c>
      <c r="D739" s="13" t="s">
        <v>196</v>
      </c>
      <c r="E739" s="14">
        <v>2014</v>
      </c>
      <c r="F739" s="14">
        <v>0.8861</v>
      </c>
      <c r="G739" s="13" t="s">
        <v>1</v>
      </c>
      <c r="H739" s="14"/>
      <c r="I739" s="14"/>
      <c r="J739" s="14"/>
      <c r="K739" s="14"/>
      <c r="L739" s="22" t="s">
        <v>1</v>
      </c>
    </row>
    <row r="740" spans="1:12" x14ac:dyDescent="0.2">
      <c r="A740" s="25" t="s">
        <v>76</v>
      </c>
      <c r="B740" s="11" t="s">
        <v>160</v>
      </c>
      <c r="C740" s="11" t="s">
        <v>195</v>
      </c>
      <c r="D740" s="11" t="s">
        <v>196</v>
      </c>
      <c r="E740" s="12">
        <v>2011</v>
      </c>
      <c r="F740" s="12"/>
      <c r="G740" s="11" t="s">
        <v>1</v>
      </c>
      <c r="H740" s="12"/>
      <c r="I740" s="12"/>
      <c r="J740" s="12"/>
      <c r="K740" s="12"/>
      <c r="L740" s="21" t="s">
        <v>1</v>
      </c>
    </row>
    <row r="741" spans="1:12" x14ac:dyDescent="0.2">
      <c r="A741" s="27" t="s">
        <v>76</v>
      </c>
      <c r="B741" s="13" t="s">
        <v>160</v>
      </c>
      <c r="C741" s="13" t="s">
        <v>195</v>
      </c>
      <c r="D741" s="13" t="s">
        <v>196</v>
      </c>
      <c r="E741" s="14">
        <v>2016</v>
      </c>
      <c r="F741" s="14"/>
      <c r="G741" s="13" t="s">
        <v>1</v>
      </c>
      <c r="H741" s="14"/>
      <c r="I741" s="14"/>
      <c r="J741" s="14"/>
      <c r="K741" s="14"/>
      <c r="L741" s="22" t="s">
        <v>1</v>
      </c>
    </row>
    <row r="742" spans="1:12" x14ac:dyDescent="0.2">
      <c r="A742" s="25" t="s">
        <v>76</v>
      </c>
      <c r="B742" s="11" t="s">
        <v>160</v>
      </c>
      <c r="C742" s="11" t="s">
        <v>195</v>
      </c>
      <c r="D742" s="11" t="s">
        <v>196</v>
      </c>
      <c r="E742" s="12">
        <v>2006</v>
      </c>
      <c r="F742" s="12"/>
      <c r="G742" s="11" t="s">
        <v>1</v>
      </c>
      <c r="H742" s="12"/>
      <c r="I742" s="12"/>
      <c r="J742" s="12"/>
      <c r="K742" s="12"/>
      <c r="L742" s="21" t="s">
        <v>1</v>
      </c>
    </row>
    <row r="743" spans="1:12" x14ac:dyDescent="0.2">
      <c r="A743" s="27" t="s">
        <v>76</v>
      </c>
      <c r="B743" s="13" t="s">
        <v>160</v>
      </c>
      <c r="C743" s="13" t="s">
        <v>195</v>
      </c>
      <c r="D743" s="13" t="s">
        <v>196</v>
      </c>
      <c r="E743" s="14">
        <v>2001</v>
      </c>
      <c r="F743" s="14"/>
      <c r="G743" s="13" t="s">
        <v>1</v>
      </c>
      <c r="H743" s="14"/>
      <c r="I743" s="14"/>
      <c r="J743" s="14"/>
      <c r="K743" s="14"/>
      <c r="L743" s="22" t="s">
        <v>1</v>
      </c>
    </row>
    <row r="744" spans="1:12" x14ac:dyDescent="0.2">
      <c r="A744" s="25" t="s">
        <v>76</v>
      </c>
      <c r="B744" s="11" t="s">
        <v>160</v>
      </c>
      <c r="C744" s="11" t="s">
        <v>195</v>
      </c>
      <c r="D744" s="11" t="s">
        <v>225</v>
      </c>
      <c r="E744" s="12">
        <v>2011</v>
      </c>
      <c r="F744" s="12"/>
      <c r="G744" s="11" t="s">
        <v>1</v>
      </c>
      <c r="H744" s="12"/>
      <c r="I744" s="12"/>
      <c r="J744" s="12"/>
      <c r="K744" s="12"/>
      <c r="L744" s="21" t="s">
        <v>1</v>
      </c>
    </row>
    <row r="745" spans="1:12" x14ac:dyDescent="0.2">
      <c r="A745" s="27" t="s">
        <v>76</v>
      </c>
      <c r="B745" s="13" t="s">
        <v>160</v>
      </c>
      <c r="C745" s="13" t="s">
        <v>195</v>
      </c>
      <c r="D745" s="13" t="s">
        <v>224</v>
      </c>
      <c r="E745" s="14">
        <v>2007</v>
      </c>
      <c r="F745" s="14"/>
      <c r="G745" s="13" t="s">
        <v>1</v>
      </c>
      <c r="H745" s="14"/>
      <c r="I745" s="14"/>
      <c r="J745" s="14"/>
      <c r="K745" s="14"/>
      <c r="L745" s="22" t="s">
        <v>1</v>
      </c>
    </row>
    <row r="746" spans="1:12" x14ac:dyDescent="0.2">
      <c r="A746" s="25" t="s">
        <v>76</v>
      </c>
      <c r="B746" s="11" t="s">
        <v>160</v>
      </c>
      <c r="C746" s="11" t="s">
        <v>195</v>
      </c>
      <c r="D746" s="11" t="s">
        <v>225</v>
      </c>
      <c r="E746" s="12">
        <v>2011</v>
      </c>
      <c r="F746" s="12"/>
      <c r="G746" s="11" t="s">
        <v>1</v>
      </c>
      <c r="H746" s="12"/>
      <c r="I746" s="12"/>
      <c r="J746" s="12"/>
      <c r="K746" s="12"/>
      <c r="L746" s="21" t="s">
        <v>1</v>
      </c>
    </row>
    <row r="747" spans="1:12" x14ac:dyDescent="0.2">
      <c r="A747" s="27" t="s">
        <v>76</v>
      </c>
      <c r="B747" s="13" t="s">
        <v>160</v>
      </c>
      <c r="C747" s="13" t="s">
        <v>195</v>
      </c>
      <c r="D747" s="13" t="s">
        <v>225</v>
      </c>
      <c r="E747" s="14">
        <v>2012</v>
      </c>
      <c r="F747" s="14"/>
      <c r="G747" s="13" t="s">
        <v>1</v>
      </c>
      <c r="H747" s="14"/>
      <c r="I747" s="14"/>
      <c r="J747" s="14"/>
      <c r="K747" s="14"/>
      <c r="L747" s="22" t="s">
        <v>1</v>
      </c>
    </row>
    <row r="748" spans="1:12" x14ac:dyDescent="0.2">
      <c r="A748" s="25" t="s">
        <v>76</v>
      </c>
      <c r="B748" s="11" t="s">
        <v>160</v>
      </c>
      <c r="C748" s="11" t="s">
        <v>195</v>
      </c>
      <c r="D748" s="11" t="s">
        <v>225</v>
      </c>
      <c r="E748" s="12">
        <v>2012</v>
      </c>
      <c r="F748" s="12"/>
      <c r="G748" s="11" t="s">
        <v>1</v>
      </c>
      <c r="H748" s="12"/>
      <c r="I748" s="12"/>
      <c r="J748" s="12"/>
      <c r="K748" s="12"/>
      <c r="L748" s="21" t="s">
        <v>1</v>
      </c>
    </row>
    <row r="749" spans="1:12" x14ac:dyDescent="0.2">
      <c r="A749" s="27" t="s">
        <v>76</v>
      </c>
      <c r="B749" s="13" t="s">
        <v>160</v>
      </c>
      <c r="C749" s="13" t="s">
        <v>195</v>
      </c>
      <c r="D749" s="13" t="s">
        <v>224</v>
      </c>
      <c r="E749" s="14">
        <v>2000</v>
      </c>
      <c r="F749" s="14"/>
      <c r="G749" s="13" t="s">
        <v>1</v>
      </c>
      <c r="H749" s="14"/>
      <c r="I749" s="14"/>
      <c r="J749" s="14"/>
      <c r="K749" s="14"/>
      <c r="L749" s="22" t="s">
        <v>1</v>
      </c>
    </row>
    <row r="750" spans="1:12" x14ac:dyDescent="0.2">
      <c r="A750" s="25" t="s">
        <v>76</v>
      </c>
      <c r="B750" s="11" t="s">
        <v>160</v>
      </c>
      <c r="C750" s="11" t="s">
        <v>195</v>
      </c>
      <c r="D750" s="11" t="s">
        <v>225</v>
      </c>
      <c r="E750" s="12">
        <v>2014</v>
      </c>
      <c r="F750" s="12"/>
      <c r="G750" s="11" t="s">
        <v>1</v>
      </c>
      <c r="H750" s="12"/>
      <c r="I750" s="12"/>
      <c r="J750" s="12"/>
      <c r="K750" s="12"/>
      <c r="L750" s="21" t="s">
        <v>1</v>
      </c>
    </row>
    <row r="751" spans="1:12" x14ac:dyDescent="0.2">
      <c r="A751" s="27" t="s">
        <v>76</v>
      </c>
      <c r="B751" s="13" t="s">
        <v>160</v>
      </c>
      <c r="C751" s="13" t="s">
        <v>195</v>
      </c>
      <c r="D751" s="13" t="s">
        <v>225</v>
      </c>
      <c r="E751" s="14">
        <v>2014</v>
      </c>
      <c r="F751" s="14"/>
      <c r="G751" s="13" t="s">
        <v>1</v>
      </c>
      <c r="H751" s="14"/>
      <c r="I751" s="14"/>
      <c r="J751" s="14"/>
      <c r="K751" s="14"/>
      <c r="L751" s="22" t="s">
        <v>1</v>
      </c>
    </row>
    <row r="752" spans="1:12" x14ac:dyDescent="0.2">
      <c r="A752" s="25" t="s">
        <v>76</v>
      </c>
      <c r="B752" s="11" t="s">
        <v>160</v>
      </c>
      <c r="C752" s="11" t="s">
        <v>195</v>
      </c>
      <c r="D752" s="11" t="s">
        <v>225</v>
      </c>
      <c r="E752" s="12">
        <v>2013</v>
      </c>
      <c r="F752" s="12"/>
      <c r="G752" s="11" t="s">
        <v>1</v>
      </c>
      <c r="H752" s="12"/>
      <c r="I752" s="12"/>
      <c r="J752" s="12"/>
      <c r="K752" s="12"/>
      <c r="L752" s="21" t="s">
        <v>1</v>
      </c>
    </row>
    <row r="753" spans="1:12" x14ac:dyDescent="0.2">
      <c r="A753" s="27" t="s">
        <v>76</v>
      </c>
      <c r="B753" s="13" t="s">
        <v>160</v>
      </c>
      <c r="C753" s="13" t="s">
        <v>195</v>
      </c>
      <c r="D753" s="13" t="s">
        <v>225</v>
      </c>
      <c r="E753" s="14">
        <v>2013</v>
      </c>
      <c r="F753" s="14"/>
      <c r="G753" s="13" t="s">
        <v>1</v>
      </c>
      <c r="H753" s="14"/>
      <c r="I753" s="14"/>
      <c r="J753" s="14"/>
      <c r="K753" s="14"/>
      <c r="L753" s="22" t="s">
        <v>1</v>
      </c>
    </row>
    <row r="754" spans="1:12" x14ac:dyDescent="0.2">
      <c r="A754" s="25" t="s">
        <v>76</v>
      </c>
      <c r="B754" s="11" t="s">
        <v>160</v>
      </c>
      <c r="C754" s="11" t="s">
        <v>197</v>
      </c>
      <c r="D754" s="11" t="s">
        <v>196</v>
      </c>
      <c r="E754" s="12">
        <v>2006</v>
      </c>
      <c r="F754" s="12"/>
      <c r="G754" s="11" t="s">
        <v>1</v>
      </c>
      <c r="H754" s="12"/>
      <c r="I754" s="12"/>
      <c r="J754" s="12"/>
      <c r="K754" s="12"/>
      <c r="L754" s="21" t="s">
        <v>1</v>
      </c>
    </row>
    <row r="755" spans="1:12" x14ac:dyDescent="0.2">
      <c r="A755" s="27" t="s">
        <v>76</v>
      </c>
      <c r="B755" s="13" t="s">
        <v>160</v>
      </c>
      <c r="C755" s="13" t="s">
        <v>197</v>
      </c>
      <c r="D755" s="13" t="s">
        <v>196</v>
      </c>
      <c r="E755" s="14">
        <v>2011</v>
      </c>
      <c r="F755" s="14"/>
      <c r="G755" s="13" t="s">
        <v>1</v>
      </c>
      <c r="H755" s="14"/>
      <c r="I755" s="14"/>
      <c r="J755" s="14"/>
      <c r="K755" s="14"/>
      <c r="L755" s="22" t="s">
        <v>1</v>
      </c>
    </row>
    <row r="756" spans="1:12" x14ac:dyDescent="0.2">
      <c r="A756" s="25" t="s">
        <v>76</v>
      </c>
      <c r="B756" s="11" t="s">
        <v>160</v>
      </c>
      <c r="C756" s="11" t="s">
        <v>197</v>
      </c>
      <c r="D756" s="11" t="s">
        <v>196</v>
      </c>
      <c r="E756" s="12">
        <v>2001</v>
      </c>
      <c r="F756" s="12"/>
      <c r="G756" s="11" t="s">
        <v>1</v>
      </c>
      <c r="H756" s="12"/>
      <c r="I756" s="12"/>
      <c r="J756" s="12"/>
      <c r="K756" s="12"/>
      <c r="L756" s="21" t="s">
        <v>1</v>
      </c>
    </row>
    <row r="757" spans="1:12" x14ac:dyDescent="0.2">
      <c r="A757" s="27" t="s">
        <v>76</v>
      </c>
      <c r="B757" s="13" t="s">
        <v>160</v>
      </c>
      <c r="C757" s="13" t="s">
        <v>197</v>
      </c>
      <c r="D757" s="13" t="s">
        <v>196</v>
      </c>
      <c r="E757" s="14">
        <v>2016</v>
      </c>
      <c r="F757" s="14"/>
      <c r="G757" s="13" t="s">
        <v>1</v>
      </c>
      <c r="H757" s="14"/>
      <c r="I757" s="14"/>
      <c r="J757" s="14"/>
      <c r="K757" s="14"/>
      <c r="L757" s="22" t="s">
        <v>1</v>
      </c>
    </row>
    <row r="758" spans="1:12" x14ac:dyDescent="0.2">
      <c r="A758" s="25" t="s">
        <v>76</v>
      </c>
      <c r="B758" s="11" t="s">
        <v>160</v>
      </c>
      <c r="C758" s="11" t="s">
        <v>197</v>
      </c>
      <c r="D758" s="11" t="s">
        <v>225</v>
      </c>
      <c r="E758" s="12">
        <v>2011</v>
      </c>
      <c r="F758" s="12"/>
      <c r="G758" s="11" t="s">
        <v>1</v>
      </c>
      <c r="H758" s="12"/>
      <c r="I758" s="12"/>
      <c r="J758" s="12"/>
      <c r="K758" s="12"/>
      <c r="L758" s="21" t="s">
        <v>1</v>
      </c>
    </row>
    <row r="759" spans="1:12" x14ac:dyDescent="0.2">
      <c r="A759" s="27" t="s">
        <v>76</v>
      </c>
      <c r="B759" s="13" t="s">
        <v>160</v>
      </c>
      <c r="C759" s="13" t="s">
        <v>197</v>
      </c>
      <c r="D759" s="13" t="s">
        <v>224</v>
      </c>
      <c r="E759" s="14">
        <v>2007</v>
      </c>
      <c r="F759" s="14"/>
      <c r="G759" s="13" t="s">
        <v>1</v>
      </c>
      <c r="H759" s="14"/>
      <c r="I759" s="14"/>
      <c r="J759" s="14"/>
      <c r="K759" s="14"/>
      <c r="L759" s="22" t="s">
        <v>1</v>
      </c>
    </row>
    <row r="760" spans="1:12" x14ac:dyDescent="0.2">
      <c r="A760" s="25" t="s">
        <v>76</v>
      </c>
      <c r="B760" s="11" t="s">
        <v>160</v>
      </c>
      <c r="C760" s="11" t="s">
        <v>197</v>
      </c>
      <c r="D760" s="11" t="s">
        <v>225</v>
      </c>
      <c r="E760" s="12">
        <v>2012</v>
      </c>
      <c r="F760" s="12"/>
      <c r="G760" s="11" t="s">
        <v>1</v>
      </c>
      <c r="H760" s="12"/>
      <c r="I760" s="12"/>
      <c r="J760" s="12"/>
      <c r="K760" s="12"/>
      <c r="L760" s="21" t="s">
        <v>1</v>
      </c>
    </row>
    <row r="761" spans="1:12" x14ac:dyDescent="0.2">
      <c r="A761" s="27" t="s">
        <v>76</v>
      </c>
      <c r="B761" s="13" t="s">
        <v>160</v>
      </c>
      <c r="C761" s="13" t="s">
        <v>197</v>
      </c>
      <c r="D761" s="13" t="s">
        <v>225</v>
      </c>
      <c r="E761" s="14">
        <v>2011</v>
      </c>
      <c r="F761" s="14"/>
      <c r="G761" s="13" t="s">
        <v>1</v>
      </c>
      <c r="H761" s="14"/>
      <c r="I761" s="14"/>
      <c r="J761" s="14"/>
      <c r="K761" s="14"/>
      <c r="L761" s="22" t="s">
        <v>1</v>
      </c>
    </row>
    <row r="762" spans="1:12" x14ac:dyDescent="0.2">
      <c r="A762" s="25" t="s">
        <v>76</v>
      </c>
      <c r="B762" s="11" t="s">
        <v>160</v>
      </c>
      <c r="C762" s="11" t="s">
        <v>197</v>
      </c>
      <c r="D762" s="11" t="s">
        <v>224</v>
      </c>
      <c r="E762" s="12">
        <v>2000</v>
      </c>
      <c r="F762" s="12"/>
      <c r="G762" s="11" t="s">
        <v>1</v>
      </c>
      <c r="H762" s="12"/>
      <c r="I762" s="12"/>
      <c r="J762" s="12"/>
      <c r="K762" s="12"/>
      <c r="L762" s="21" t="s">
        <v>1</v>
      </c>
    </row>
    <row r="763" spans="1:12" x14ac:dyDescent="0.2">
      <c r="A763" s="27" t="s">
        <v>76</v>
      </c>
      <c r="B763" s="13" t="s">
        <v>160</v>
      </c>
      <c r="C763" s="13" t="s">
        <v>197</v>
      </c>
      <c r="D763" s="13" t="s">
        <v>225</v>
      </c>
      <c r="E763" s="14">
        <v>2012</v>
      </c>
      <c r="F763" s="14"/>
      <c r="G763" s="13" t="s">
        <v>1</v>
      </c>
      <c r="H763" s="14"/>
      <c r="I763" s="14"/>
      <c r="J763" s="14"/>
      <c r="K763" s="14"/>
      <c r="L763" s="22" t="s">
        <v>1</v>
      </c>
    </row>
    <row r="764" spans="1:12" x14ac:dyDescent="0.2">
      <c r="A764" s="25" t="s">
        <v>76</v>
      </c>
      <c r="B764" s="11" t="s">
        <v>160</v>
      </c>
      <c r="C764" s="11" t="s">
        <v>197</v>
      </c>
      <c r="D764" s="11" t="s">
        <v>225</v>
      </c>
      <c r="E764" s="12">
        <v>2014</v>
      </c>
      <c r="F764" s="12"/>
      <c r="G764" s="11" t="s">
        <v>1</v>
      </c>
      <c r="H764" s="12"/>
      <c r="I764" s="12"/>
      <c r="J764" s="12"/>
      <c r="K764" s="12"/>
      <c r="L764" s="21" t="s">
        <v>1</v>
      </c>
    </row>
    <row r="765" spans="1:12" x14ac:dyDescent="0.2">
      <c r="A765" s="27" t="s">
        <v>76</v>
      </c>
      <c r="B765" s="13" t="s">
        <v>160</v>
      </c>
      <c r="C765" s="13" t="s">
        <v>197</v>
      </c>
      <c r="D765" s="13" t="s">
        <v>225</v>
      </c>
      <c r="E765" s="14">
        <v>2014</v>
      </c>
      <c r="F765" s="14"/>
      <c r="G765" s="13" t="s">
        <v>1</v>
      </c>
      <c r="H765" s="14"/>
      <c r="I765" s="14"/>
      <c r="J765" s="14"/>
      <c r="K765" s="14"/>
      <c r="L765" s="22" t="s">
        <v>1</v>
      </c>
    </row>
    <row r="766" spans="1:12" x14ac:dyDescent="0.2">
      <c r="A766" s="25" t="s">
        <v>76</v>
      </c>
      <c r="B766" s="11" t="s">
        <v>160</v>
      </c>
      <c r="C766" s="11" t="s">
        <v>197</v>
      </c>
      <c r="D766" s="11" t="s">
        <v>225</v>
      </c>
      <c r="E766" s="12">
        <v>2013</v>
      </c>
      <c r="F766" s="12"/>
      <c r="G766" s="11" t="s">
        <v>1</v>
      </c>
      <c r="H766" s="12"/>
      <c r="I766" s="12"/>
      <c r="J766" s="12"/>
      <c r="K766" s="12"/>
      <c r="L766" s="21" t="s">
        <v>1</v>
      </c>
    </row>
    <row r="767" spans="1:12" x14ac:dyDescent="0.2">
      <c r="A767" s="27" t="s">
        <v>76</v>
      </c>
      <c r="B767" s="13" t="s">
        <v>160</v>
      </c>
      <c r="C767" s="13" t="s">
        <v>197</v>
      </c>
      <c r="D767" s="13" t="s">
        <v>225</v>
      </c>
      <c r="E767" s="14">
        <v>2013</v>
      </c>
      <c r="F767" s="14"/>
      <c r="G767" s="13" t="s">
        <v>1</v>
      </c>
      <c r="H767" s="14"/>
      <c r="I767" s="14"/>
      <c r="J767" s="14"/>
      <c r="K767" s="14"/>
      <c r="L767" s="22" t="s">
        <v>1</v>
      </c>
    </row>
    <row r="768" spans="1:12" x14ac:dyDescent="0.2">
      <c r="A768" s="25" t="s">
        <v>77</v>
      </c>
      <c r="B768" s="11" t="s">
        <v>161</v>
      </c>
      <c r="C768" s="11" t="s">
        <v>195</v>
      </c>
      <c r="D768" s="11" t="s">
        <v>196</v>
      </c>
      <c r="E768" s="12">
        <v>2007</v>
      </c>
      <c r="F768" s="12"/>
      <c r="G768" s="11" t="s">
        <v>1</v>
      </c>
      <c r="H768" s="12"/>
      <c r="I768" s="12"/>
      <c r="J768" s="12"/>
      <c r="K768" s="12"/>
      <c r="L768" s="21" t="s">
        <v>1</v>
      </c>
    </row>
    <row r="769" spans="1:12" x14ac:dyDescent="0.2">
      <c r="A769" s="27" t="s">
        <v>77</v>
      </c>
      <c r="B769" s="13" t="s">
        <v>161</v>
      </c>
      <c r="C769" s="13" t="s">
        <v>195</v>
      </c>
      <c r="D769" s="13" t="s">
        <v>218</v>
      </c>
      <c r="E769" s="14">
        <v>2007</v>
      </c>
      <c r="F769" s="14"/>
      <c r="G769" s="13" t="s">
        <v>1</v>
      </c>
      <c r="H769" s="14"/>
      <c r="I769" s="14"/>
      <c r="J769" s="14"/>
      <c r="K769" s="14"/>
      <c r="L769" s="22" t="s">
        <v>1</v>
      </c>
    </row>
    <row r="770" spans="1:12" x14ac:dyDescent="0.2">
      <c r="A770" s="25" t="s">
        <v>77</v>
      </c>
      <c r="B770" s="11" t="s">
        <v>161</v>
      </c>
      <c r="C770" s="11" t="s">
        <v>195</v>
      </c>
      <c r="D770" s="11" t="s">
        <v>218</v>
      </c>
      <c r="E770" s="12">
        <v>2007</v>
      </c>
      <c r="F770" s="12"/>
      <c r="G770" s="11" t="s">
        <v>1</v>
      </c>
      <c r="H770" s="12"/>
      <c r="I770" s="12"/>
      <c r="J770" s="12"/>
      <c r="K770" s="12"/>
      <c r="L770" s="21" t="s">
        <v>1</v>
      </c>
    </row>
    <row r="771" spans="1:12" x14ac:dyDescent="0.2">
      <c r="A771" s="27" t="s">
        <v>77</v>
      </c>
      <c r="B771" s="13" t="s">
        <v>161</v>
      </c>
      <c r="C771" s="13" t="s">
        <v>195</v>
      </c>
      <c r="D771" s="13" t="s">
        <v>198</v>
      </c>
      <c r="E771" s="14">
        <v>2005</v>
      </c>
      <c r="F771" s="14">
        <v>1</v>
      </c>
      <c r="G771" s="13" t="s">
        <v>1</v>
      </c>
      <c r="H771" s="14"/>
      <c r="I771" s="14"/>
      <c r="J771" s="14"/>
      <c r="K771" s="14"/>
      <c r="L771" s="22" t="s">
        <v>1</v>
      </c>
    </row>
    <row r="772" spans="1:12" x14ac:dyDescent="0.2">
      <c r="A772" s="25" t="s">
        <v>77</v>
      </c>
      <c r="B772" s="11" t="s">
        <v>161</v>
      </c>
      <c r="C772" s="11" t="s">
        <v>195</v>
      </c>
      <c r="D772" s="11" t="s">
        <v>198</v>
      </c>
      <c r="E772" s="12">
        <v>2012</v>
      </c>
      <c r="F772" s="12">
        <v>1</v>
      </c>
      <c r="G772" s="11" t="s">
        <v>1</v>
      </c>
      <c r="H772" s="12"/>
      <c r="I772" s="12"/>
      <c r="J772" s="12"/>
      <c r="K772" s="12"/>
      <c r="L772" s="21" t="s">
        <v>1</v>
      </c>
    </row>
    <row r="773" spans="1:12" x14ac:dyDescent="0.2">
      <c r="A773" s="27" t="s">
        <v>77</v>
      </c>
      <c r="B773" s="13" t="s">
        <v>161</v>
      </c>
      <c r="C773" s="13" t="s">
        <v>197</v>
      </c>
      <c r="D773" s="13" t="s">
        <v>198</v>
      </c>
      <c r="E773" s="14">
        <v>2005</v>
      </c>
      <c r="F773" s="14"/>
      <c r="G773" s="13" t="s">
        <v>1</v>
      </c>
      <c r="H773" s="14"/>
      <c r="I773" s="14"/>
      <c r="J773" s="14"/>
      <c r="K773" s="14"/>
      <c r="L773" s="22" t="s">
        <v>1</v>
      </c>
    </row>
    <row r="774" spans="1:12" x14ac:dyDescent="0.2">
      <c r="A774" s="25" t="s">
        <v>77</v>
      </c>
      <c r="B774" s="11" t="s">
        <v>161</v>
      </c>
      <c r="C774" s="11" t="s">
        <v>197</v>
      </c>
      <c r="D774" s="11" t="s">
        <v>196</v>
      </c>
      <c r="E774" s="12">
        <v>2007</v>
      </c>
      <c r="F774" s="12"/>
      <c r="G774" s="11" t="s">
        <v>1</v>
      </c>
      <c r="H774" s="12"/>
      <c r="I774" s="12"/>
      <c r="J774" s="12"/>
      <c r="K774" s="12"/>
      <c r="L774" s="21" t="s">
        <v>1</v>
      </c>
    </row>
    <row r="775" spans="1:12" x14ac:dyDescent="0.2">
      <c r="A775" s="27" t="s">
        <v>77</v>
      </c>
      <c r="B775" s="13" t="s">
        <v>161</v>
      </c>
      <c r="C775" s="13" t="s">
        <v>197</v>
      </c>
      <c r="D775" s="13" t="s">
        <v>218</v>
      </c>
      <c r="E775" s="14">
        <v>2007</v>
      </c>
      <c r="F775" s="14"/>
      <c r="G775" s="13" t="s">
        <v>1</v>
      </c>
      <c r="H775" s="14"/>
      <c r="I775" s="14"/>
      <c r="J775" s="14"/>
      <c r="K775" s="14"/>
      <c r="L775" s="22" t="s">
        <v>1</v>
      </c>
    </row>
    <row r="776" spans="1:12" x14ac:dyDescent="0.2">
      <c r="A776" s="25" t="s">
        <v>77</v>
      </c>
      <c r="B776" s="11" t="s">
        <v>161</v>
      </c>
      <c r="C776" s="11" t="s">
        <v>197</v>
      </c>
      <c r="D776" s="11" t="s">
        <v>218</v>
      </c>
      <c r="E776" s="12">
        <v>2007</v>
      </c>
      <c r="F776" s="12"/>
      <c r="G776" s="11" t="s">
        <v>1</v>
      </c>
      <c r="H776" s="12"/>
      <c r="I776" s="12"/>
      <c r="J776" s="12"/>
      <c r="K776" s="12"/>
      <c r="L776" s="21" t="s">
        <v>1</v>
      </c>
    </row>
    <row r="777" spans="1:12" x14ac:dyDescent="0.2">
      <c r="A777" s="27" t="s">
        <v>77</v>
      </c>
      <c r="B777" s="13" t="s">
        <v>161</v>
      </c>
      <c r="C777" s="13" t="s">
        <v>197</v>
      </c>
      <c r="D777" s="13" t="s">
        <v>198</v>
      </c>
      <c r="E777" s="14">
        <v>2012</v>
      </c>
      <c r="F777" s="14">
        <v>1</v>
      </c>
      <c r="G777" s="13" t="s">
        <v>1</v>
      </c>
      <c r="H777" s="14"/>
      <c r="I777" s="14"/>
      <c r="J777" s="14"/>
      <c r="K777" s="14"/>
      <c r="L777" s="22" t="s">
        <v>1</v>
      </c>
    </row>
    <row r="778" spans="1:12" x14ac:dyDescent="0.2">
      <c r="A778" s="25" t="s">
        <v>78</v>
      </c>
      <c r="B778" s="11" t="s">
        <v>180</v>
      </c>
      <c r="C778" s="11" t="s">
        <v>195</v>
      </c>
      <c r="D778" s="11" t="s">
        <v>196</v>
      </c>
      <c r="E778" s="12">
        <v>2010</v>
      </c>
      <c r="F778" s="12"/>
      <c r="G778" s="11" t="s">
        <v>1</v>
      </c>
      <c r="H778" s="12"/>
      <c r="I778" s="12"/>
      <c r="J778" s="12"/>
      <c r="K778" s="12"/>
      <c r="L778" s="21" t="s">
        <v>1</v>
      </c>
    </row>
    <row r="779" spans="1:12" x14ac:dyDescent="0.2">
      <c r="A779" s="27" t="s">
        <v>78</v>
      </c>
      <c r="B779" s="13" t="s">
        <v>180</v>
      </c>
      <c r="C779" s="13" t="s">
        <v>195</v>
      </c>
      <c r="D779" s="13" t="s">
        <v>196</v>
      </c>
      <c r="E779" s="14">
        <v>2004</v>
      </c>
      <c r="F779" s="14"/>
      <c r="G779" s="13" t="s">
        <v>1</v>
      </c>
      <c r="H779" s="14"/>
      <c r="I779" s="14"/>
      <c r="J779" s="14"/>
      <c r="K779" s="14"/>
      <c r="L779" s="22" t="s">
        <v>1</v>
      </c>
    </row>
    <row r="780" spans="1:12" x14ac:dyDescent="0.2">
      <c r="A780" s="25" t="s">
        <v>78</v>
      </c>
      <c r="B780" s="11" t="s">
        <v>180</v>
      </c>
      <c r="C780" s="11" t="s">
        <v>195</v>
      </c>
      <c r="D780" s="11" t="s">
        <v>196</v>
      </c>
      <c r="E780" s="12">
        <v>2015</v>
      </c>
      <c r="F780" s="12"/>
      <c r="G780" s="11" t="s">
        <v>1</v>
      </c>
      <c r="H780" s="12"/>
      <c r="I780" s="12"/>
      <c r="J780" s="12"/>
      <c r="K780" s="12"/>
      <c r="L780" s="21" t="s">
        <v>1</v>
      </c>
    </row>
    <row r="781" spans="1:12" x14ac:dyDescent="0.2">
      <c r="A781" s="27" t="s">
        <v>78</v>
      </c>
      <c r="B781" s="13" t="s">
        <v>180</v>
      </c>
      <c r="C781" s="13" t="s">
        <v>195</v>
      </c>
      <c r="D781" s="13" t="s">
        <v>225</v>
      </c>
      <c r="E781" s="14">
        <v>2011</v>
      </c>
      <c r="F781" s="14"/>
      <c r="G781" s="13" t="s">
        <v>1</v>
      </c>
      <c r="H781" s="14"/>
      <c r="I781" s="14"/>
      <c r="J781" s="14"/>
      <c r="K781" s="14"/>
      <c r="L781" s="22" t="s">
        <v>1</v>
      </c>
    </row>
    <row r="782" spans="1:12" x14ac:dyDescent="0.2">
      <c r="A782" s="25" t="s">
        <v>78</v>
      </c>
      <c r="B782" s="11" t="s">
        <v>180</v>
      </c>
      <c r="C782" s="11" t="s">
        <v>195</v>
      </c>
      <c r="D782" s="11" t="s">
        <v>224</v>
      </c>
      <c r="E782" s="12">
        <v>2007</v>
      </c>
      <c r="F782" s="12"/>
      <c r="G782" s="11" t="s">
        <v>1</v>
      </c>
      <c r="H782" s="12"/>
      <c r="I782" s="12"/>
      <c r="J782" s="12"/>
      <c r="K782" s="12"/>
      <c r="L782" s="21" t="s">
        <v>1</v>
      </c>
    </row>
    <row r="783" spans="1:12" x14ac:dyDescent="0.2">
      <c r="A783" s="27" t="s">
        <v>78</v>
      </c>
      <c r="B783" s="13" t="s">
        <v>180</v>
      </c>
      <c r="C783" s="13" t="s">
        <v>195</v>
      </c>
      <c r="D783" s="13" t="s">
        <v>225</v>
      </c>
      <c r="E783" s="14">
        <v>2012</v>
      </c>
      <c r="F783" s="14"/>
      <c r="G783" s="13" t="s">
        <v>1</v>
      </c>
      <c r="H783" s="14"/>
      <c r="I783" s="14"/>
      <c r="J783" s="14"/>
      <c r="K783" s="14"/>
      <c r="L783" s="22" t="s">
        <v>1</v>
      </c>
    </row>
    <row r="784" spans="1:12" x14ac:dyDescent="0.2">
      <c r="A784" s="25" t="s">
        <v>78</v>
      </c>
      <c r="B784" s="11" t="s">
        <v>180</v>
      </c>
      <c r="C784" s="11" t="s">
        <v>195</v>
      </c>
      <c r="D784" s="11" t="s">
        <v>225</v>
      </c>
      <c r="E784" s="12">
        <v>2011</v>
      </c>
      <c r="F784" s="12"/>
      <c r="G784" s="11" t="s">
        <v>1</v>
      </c>
      <c r="H784" s="12"/>
      <c r="I784" s="12"/>
      <c r="J784" s="12"/>
      <c r="K784" s="12"/>
      <c r="L784" s="21" t="s">
        <v>1</v>
      </c>
    </row>
    <row r="785" spans="1:12" x14ac:dyDescent="0.2">
      <c r="A785" s="27" t="s">
        <v>78</v>
      </c>
      <c r="B785" s="13" t="s">
        <v>180</v>
      </c>
      <c r="C785" s="13" t="s">
        <v>195</v>
      </c>
      <c r="D785" s="13" t="s">
        <v>224</v>
      </c>
      <c r="E785" s="14">
        <v>2000</v>
      </c>
      <c r="F785" s="14"/>
      <c r="G785" s="13" t="s">
        <v>1</v>
      </c>
      <c r="H785" s="14"/>
      <c r="I785" s="14"/>
      <c r="J785" s="14"/>
      <c r="K785" s="14"/>
      <c r="L785" s="22" t="s">
        <v>1</v>
      </c>
    </row>
    <row r="786" spans="1:12" x14ac:dyDescent="0.2">
      <c r="A786" s="25" t="s">
        <v>78</v>
      </c>
      <c r="B786" s="11" t="s">
        <v>180</v>
      </c>
      <c r="C786" s="11" t="s">
        <v>195</v>
      </c>
      <c r="D786" s="11" t="s">
        <v>225</v>
      </c>
      <c r="E786" s="12">
        <v>2014</v>
      </c>
      <c r="F786" s="12"/>
      <c r="G786" s="11" t="s">
        <v>1</v>
      </c>
      <c r="H786" s="12"/>
      <c r="I786" s="12"/>
      <c r="J786" s="12"/>
      <c r="K786" s="12"/>
      <c r="L786" s="21" t="s">
        <v>1</v>
      </c>
    </row>
    <row r="787" spans="1:12" x14ac:dyDescent="0.2">
      <c r="A787" s="27" t="s">
        <v>78</v>
      </c>
      <c r="B787" s="13" t="s">
        <v>180</v>
      </c>
      <c r="C787" s="13" t="s">
        <v>195</v>
      </c>
      <c r="D787" s="13" t="s">
        <v>225</v>
      </c>
      <c r="E787" s="14">
        <v>2015</v>
      </c>
      <c r="F787" s="14"/>
      <c r="G787" s="13" t="s">
        <v>1</v>
      </c>
      <c r="H787" s="14"/>
      <c r="I787" s="14"/>
      <c r="J787" s="14"/>
      <c r="K787" s="14"/>
      <c r="L787" s="22" t="s">
        <v>1</v>
      </c>
    </row>
    <row r="788" spans="1:12" x14ac:dyDescent="0.2">
      <c r="A788" s="25" t="s">
        <v>78</v>
      </c>
      <c r="B788" s="11" t="s">
        <v>180</v>
      </c>
      <c r="C788" s="11" t="s">
        <v>195</v>
      </c>
      <c r="D788" s="11" t="s">
        <v>225</v>
      </c>
      <c r="E788" s="12">
        <v>2015</v>
      </c>
      <c r="F788" s="12"/>
      <c r="G788" s="11" t="s">
        <v>1</v>
      </c>
      <c r="H788" s="12"/>
      <c r="I788" s="12"/>
      <c r="J788" s="12"/>
      <c r="K788" s="12"/>
      <c r="L788" s="21" t="s">
        <v>1</v>
      </c>
    </row>
    <row r="789" spans="1:12" x14ac:dyDescent="0.2">
      <c r="A789" s="27" t="s">
        <v>78</v>
      </c>
      <c r="B789" s="13" t="s">
        <v>180</v>
      </c>
      <c r="C789" s="13" t="s">
        <v>195</v>
      </c>
      <c r="D789" s="13" t="s">
        <v>225</v>
      </c>
      <c r="E789" s="14">
        <v>2014</v>
      </c>
      <c r="F789" s="14"/>
      <c r="G789" s="13" t="s">
        <v>1</v>
      </c>
      <c r="H789" s="14"/>
      <c r="I789" s="14"/>
      <c r="J789" s="14"/>
      <c r="K789" s="14"/>
      <c r="L789" s="22" t="s">
        <v>1</v>
      </c>
    </row>
    <row r="790" spans="1:12" x14ac:dyDescent="0.2">
      <c r="A790" s="25" t="s">
        <v>78</v>
      </c>
      <c r="B790" s="11" t="s">
        <v>180</v>
      </c>
      <c r="C790" s="11" t="s">
        <v>195</v>
      </c>
      <c r="D790" s="11" t="s">
        <v>225</v>
      </c>
      <c r="E790" s="12">
        <v>2012</v>
      </c>
      <c r="F790" s="12"/>
      <c r="G790" s="11" t="s">
        <v>1</v>
      </c>
      <c r="H790" s="12"/>
      <c r="I790" s="12"/>
      <c r="J790" s="12"/>
      <c r="K790" s="12"/>
      <c r="L790" s="21" t="s">
        <v>1</v>
      </c>
    </row>
    <row r="791" spans="1:12" x14ac:dyDescent="0.2">
      <c r="A791" s="27" t="s">
        <v>78</v>
      </c>
      <c r="B791" s="13" t="s">
        <v>180</v>
      </c>
      <c r="C791" s="13" t="s">
        <v>195</v>
      </c>
      <c r="D791" s="13" t="s">
        <v>225</v>
      </c>
      <c r="E791" s="14">
        <v>2013</v>
      </c>
      <c r="F791" s="14"/>
      <c r="G791" s="13" t="s">
        <v>1</v>
      </c>
      <c r="H791" s="14"/>
      <c r="I791" s="14"/>
      <c r="J791" s="14"/>
      <c r="K791" s="14"/>
      <c r="L791" s="22" t="s">
        <v>1</v>
      </c>
    </row>
    <row r="792" spans="1:12" x14ac:dyDescent="0.2">
      <c r="A792" s="25" t="s">
        <v>78</v>
      </c>
      <c r="B792" s="11" t="s">
        <v>180</v>
      </c>
      <c r="C792" s="11" t="s">
        <v>195</v>
      </c>
      <c r="D792" s="11" t="s">
        <v>225</v>
      </c>
      <c r="E792" s="12">
        <v>2013</v>
      </c>
      <c r="F792" s="12"/>
      <c r="G792" s="11" t="s">
        <v>1</v>
      </c>
      <c r="H792" s="12"/>
      <c r="I792" s="12"/>
      <c r="J792" s="12"/>
      <c r="K792" s="12"/>
      <c r="L792" s="21" t="s">
        <v>1</v>
      </c>
    </row>
    <row r="793" spans="1:12" x14ac:dyDescent="0.2">
      <c r="A793" s="27" t="s">
        <v>78</v>
      </c>
      <c r="B793" s="13" t="s">
        <v>180</v>
      </c>
      <c r="C793" s="13" t="s">
        <v>197</v>
      </c>
      <c r="D793" s="13" t="s">
        <v>196</v>
      </c>
      <c r="E793" s="14">
        <v>2004</v>
      </c>
      <c r="F793" s="14"/>
      <c r="G793" s="13" t="s">
        <v>1</v>
      </c>
      <c r="H793" s="14"/>
      <c r="I793" s="14"/>
      <c r="J793" s="14"/>
      <c r="K793" s="14"/>
      <c r="L793" s="22" t="s">
        <v>1</v>
      </c>
    </row>
    <row r="794" spans="1:12" x14ac:dyDescent="0.2">
      <c r="A794" s="25" t="s">
        <v>78</v>
      </c>
      <c r="B794" s="11" t="s">
        <v>180</v>
      </c>
      <c r="C794" s="11" t="s">
        <v>197</v>
      </c>
      <c r="D794" s="11" t="s">
        <v>196</v>
      </c>
      <c r="E794" s="12">
        <v>2010</v>
      </c>
      <c r="F794" s="12"/>
      <c r="G794" s="11" t="s">
        <v>1</v>
      </c>
      <c r="H794" s="12"/>
      <c r="I794" s="12"/>
      <c r="J794" s="12"/>
      <c r="K794" s="12"/>
      <c r="L794" s="21" t="s">
        <v>1</v>
      </c>
    </row>
    <row r="795" spans="1:12" x14ac:dyDescent="0.2">
      <c r="A795" s="27" t="s">
        <v>78</v>
      </c>
      <c r="B795" s="13" t="s">
        <v>180</v>
      </c>
      <c r="C795" s="13" t="s">
        <v>197</v>
      </c>
      <c r="D795" s="13" t="s">
        <v>196</v>
      </c>
      <c r="E795" s="14">
        <v>2015</v>
      </c>
      <c r="F795" s="14"/>
      <c r="G795" s="13" t="s">
        <v>1</v>
      </c>
      <c r="H795" s="14"/>
      <c r="I795" s="14"/>
      <c r="J795" s="14"/>
      <c r="K795" s="14"/>
      <c r="L795" s="22" t="s">
        <v>1</v>
      </c>
    </row>
    <row r="796" spans="1:12" x14ac:dyDescent="0.2">
      <c r="A796" s="25" t="s">
        <v>78</v>
      </c>
      <c r="B796" s="11" t="s">
        <v>180</v>
      </c>
      <c r="C796" s="11" t="s">
        <v>197</v>
      </c>
      <c r="D796" s="11" t="s">
        <v>224</v>
      </c>
      <c r="E796" s="12">
        <v>2007</v>
      </c>
      <c r="F796" s="12"/>
      <c r="G796" s="11" t="s">
        <v>1</v>
      </c>
      <c r="H796" s="12"/>
      <c r="I796" s="12"/>
      <c r="J796" s="12"/>
      <c r="K796" s="12"/>
      <c r="L796" s="21" t="s">
        <v>1</v>
      </c>
    </row>
    <row r="797" spans="1:12" x14ac:dyDescent="0.2">
      <c r="A797" s="27" t="s">
        <v>78</v>
      </c>
      <c r="B797" s="13" t="s">
        <v>180</v>
      </c>
      <c r="C797" s="13" t="s">
        <v>197</v>
      </c>
      <c r="D797" s="13" t="s">
        <v>225</v>
      </c>
      <c r="E797" s="14">
        <v>2011</v>
      </c>
      <c r="F797" s="14"/>
      <c r="G797" s="13" t="s">
        <v>1</v>
      </c>
      <c r="H797" s="14"/>
      <c r="I797" s="14"/>
      <c r="J797" s="14"/>
      <c r="K797" s="14"/>
      <c r="L797" s="22" t="s">
        <v>1</v>
      </c>
    </row>
    <row r="798" spans="1:12" x14ac:dyDescent="0.2">
      <c r="A798" s="25" t="s">
        <v>78</v>
      </c>
      <c r="B798" s="11" t="s">
        <v>180</v>
      </c>
      <c r="C798" s="11" t="s">
        <v>197</v>
      </c>
      <c r="D798" s="11" t="s">
        <v>225</v>
      </c>
      <c r="E798" s="12">
        <v>2011</v>
      </c>
      <c r="F798" s="12"/>
      <c r="G798" s="11" t="s">
        <v>1</v>
      </c>
      <c r="H798" s="12"/>
      <c r="I798" s="12"/>
      <c r="J798" s="12"/>
      <c r="K798" s="12"/>
      <c r="L798" s="21" t="s">
        <v>1</v>
      </c>
    </row>
    <row r="799" spans="1:12" x14ac:dyDescent="0.2">
      <c r="A799" s="27" t="s">
        <v>78</v>
      </c>
      <c r="B799" s="13" t="s">
        <v>180</v>
      </c>
      <c r="C799" s="13" t="s">
        <v>197</v>
      </c>
      <c r="D799" s="13" t="s">
        <v>224</v>
      </c>
      <c r="E799" s="14">
        <v>2000</v>
      </c>
      <c r="F799" s="14"/>
      <c r="G799" s="13" t="s">
        <v>1</v>
      </c>
      <c r="H799" s="14"/>
      <c r="I799" s="14"/>
      <c r="J799" s="14"/>
      <c r="K799" s="14"/>
      <c r="L799" s="22" t="s">
        <v>1</v>
      </c>
    </row>
    <row r="800" spans="1:12" x14ac:dyDescent="0.2">
      <c r="A800" s="25" t="s">
        <v>78</v>
      </c>
      <c r="B800" s="11" t="s">
        <v>180</v>
      </c>
      <c r="C800" s="11" t="s">
        <v>197</v>
      </c>
      <c r="D800" s="11" t="s">
        <v>225</v>
      </c>
      <c r="E800" s="12">
        <v>2014</v>
      </c>
      <c r="F800" s="12"/>
      <c r="G800" s="11" t="s">
        <v>1</v>
      </c>
      <c r="H800" s="12"/>
      <c r="I800" s="12"/>
      <c r="J800" s="12"/>
      <c r="K800" s="12"/>
      <c r="L800" s="21" t="s">
        <v>1</v>
      </c>
    </row>
    <row r="801" spans="1:12" x14ac:dyDescent="0.2">
      <c r="A801" s="27" t="s">
        <v>78</v>
      </c>
      <c r="B801" s="13" t="s">
        <v>180</v>
      </c>
      <c r="C801" s="13" t="s">
        <v>197</v>
      </c>
      <c r="D801" s="13" t="s">
        <v>225</v>
      </c>
      <c r="E801" s="14">
        <v>2014</v>
      </c>
      <c r="F801" s="14"/>
      <c r="G801" s="13" t="s">
        <v>1</v>
      </c>
      <c r="H801" s="14"/>
      <c r="I801" s="14"/>
      <c r="J801" s="14"/>
      <c r="K801" s="14"/>
      <c r="L801" s="22" t="s">
        <v>1</v>
      </c>
    </row>
    <row r="802" spans="1:12" x14ac:dyDescent="0.2">
      <c r="A802" s="25" t="s">
        <v>78</v>
      </c>
      <c r="B802" s="11" t="s">
        <v>180</v>
      </c>
      <c r="C802" s="11" t="s">
        <v>197</v>
      </c>
      <c r="D802" s="11" t="s">
        <v>225</v>
      </c>
      <c r="E802" s="12">
        <v>2015</v>
      </c>
      <c r="F802" s="12"/>
      <c r="G802" s="11" t="s">
        <v>1</v>
      </c>
      <c r="H802" s="12"/>
      <c r="I802" s="12"/>
      <c r="J802" s="12"/>
      <c r="K802" s="12"/>
      <c r="L802" s="21" t="s">
        <v>1</v>
      </c>
    </row>
    <row r="803" spans="1:12" x14ac:dyDescent="0.2">
      <c r="A803" s="27" t="s">
        <v>78</v>
      </c>
      <c r="B803" s="13" t="s">
        <v>180</v>
      </c>
      <c r="C803" s="13" t="s">
        <v>197</v>
      </c>
      <c r="D803" s="13" t="s">
        <v>225</v>
      </c>
      <c r="E803" s="14">
        <v>2015</v>
      </c>
      <c r="F803" s="14"/>
      <c r="G803" s="13" t="s">
        <v>1</v>
      </c>
      <c r="H803" s="14"/>
      <c r="I803" s="14"/>
      <c r="J803" s="14"/>
      <c r="K803" s="14"/>
      <c r="L803" s="22" t="s">
        <v>1</v>
      </c>
    </row>
    <row r="804" spans="1:12" x14ac:dyDescent="0.2">
      <c r="A804" s="25" t="s">
        <v>78</v>
      </c>
      <c r="B804" s="11" t="s">
        <v>180</v>
      </c>
      <c r="C804" s="11" t="s">
        <v>197</v>
      </c>
      <c r="D804" s="11" t="s">
        <v>225</v>
      </c>
      <c r="E804" s="12">
        <v>2012</v>
      </c>
      <c r="F804" s="12"/>
      <c r="G804" s="11" t="s">
        <v>1</v>
      </c>
      <c r="H804" s="12"/>
      <c r="I804" s="12"/>
      <c r="J804" s="12"/>
      <c r="K804" s="12"/>
      <c r="L804" s="21" t="s">
        <v>1</v>
      </c>
    </row>
    <row r="805" spans="1:12" x14ac:dyDescent="0.2">
      <c r="A805" s="27" t="s">
        <v>78</v>
      </c>
      <c r="B805" s="13" t="s">
        <v>180</v>
      </c>
      <c r="C805" s="13" t="s">
        <v>197</v>
      </c>
      <c r="D805" s="13" t="s">
        <v>225</v>
      </c>
      <c r="E805" s="14">
        <v>2012</v>
      </c>
      <c r="F805" s="14"/>
      <c r="G805" s="13" t="s">
        <v>1</v>
      </c>
      <c r="H805" s="14"/>
      <c r="I805" s="14"/>
      <c r="J805" s="14"/>
      <c r="K805" s="14"/>
      <c r="L805" s="22" t="s">
        <v>1</v>
      </c>
    </row>
    <row r="806" spans="1:12" x14ac:dyDescent="0.2">
      <c r="A806" s="25" t="s">
        <v>78</v>
      </c>
      <c r="B806" s="11" t="s">
        <v>180</v>
      </c>
      <c r="C806" s="11" t="s">
        <v>197</v>
      </c>
      <c r="D806" s="11" t="s">
        <v>225</v>
      </c>
      <c r="E806" s="12">
        <v>2013</v>
      </c>
      <c r="F806" s="12"/>
      <c r="G806" s="11" t="s">
        <v>1</v>
      </c>
      <c r="H806" s="12"/>
      <c r="I806" s="12"/>
      <c r="J806" s="12"/>
      <c r="K806" s="12"/>
      <c r="L806" s="21" t="s">
        <v>1</v>
      </c>
    </row>
    <row r="807" spans="1:12" x14ac:dyDescent="0.2">
      <c r="A807" s="27" t="s">
        <v>78</v>
      </c>
      <c r="B807" s="13" t="s">
        <v>180</v>
      </c>
      <c r="C807" s="13" t="s">
        <v>197</v>
      </c>
      <c r="D807" s="13" t="s">
        <v>225</v>
      </c>
      <c r="E807" s="14">
        <v>2013</v>
      </c>
      <c r="F807" s="14"/>
      <c r="G807" s="13" t="s">
        <v>1</v>
      </c>
      <c r="H807" s="14"/>
      <c r="I807" s="14"/>
      <c r="J807" s="14"/>
      <c r="K807" s="14"/>
      <c r="L807" s="22" t="s">
        <v>1</v>
      </c>
    </row>
    <row r="808" spans="1:12" x14ac:dyDescent="0.2">
      <c r="A808" s="25" t="s">
        <v>79</v>
      </c>
      <c r="B808" s="11" t="s">
        <v>181</v>
      </c>
      <c r="C808" s="11" t="s">
        <v>195</v>
      </c>
      <c r="D808" s="11" t="s">
        <v>198</v>
      </c>
      <c r="E808" s="12">
        <v>2000</v>
      </c>
      <c r="F808" s="12"/>
      <c r="G808" s="11" t="s">
        <v>1</v>
      </c>
      <c r="H808" s="12"/>
      <c r="I808" s="12"/>
      <c r="J808" s="12"/>
      <c r="K808" s="12"/>
      <c r="L808" s="21" t="s">
        <v>1</v>
      </c>
    </row>
    <row r="809" spans="1:12" x14ac:dyDescent="0.2">
      <c r="A809" s="27" t="s">
        <v>79</v>
      </c>
      <c r="B809" s="13" t="s">
        <v>181</v>
      </c>
      <c r="C809" s="13" t="s">
        <v>195</v>
      </c>
      <c r="D809" s="13" t="s">
        <v>198</v>
      </c>
      <c r="E809" s="14">
        <v>2006</v>
      </c>
      <c r="F809" s="14">
        <v>1</v>
      </c>
      <c r="G809" s="13" t="s">
        <v>1</v>
      </c>
      <c r="H809" s="14"/>
      <c r="I809" s="14"/>
      <c r="J809" s="14"/>
      <c r="K809" s="14"/>
      <c r="L809" s="22" t="s">
        <v>1</v>
      </c>
    </row>
    <row r="810" spans="1:12" x14ac:dyDescent="0.2">
      <c r="A810" s="25" t="s">
        <v>79</v>
      </c>
      <c r="B810" s="11" t="s">
        <v>181</v>
      </c>
      <c r="C810" s="11" t="s">
        <v>197</v>
      </c>
      <c r="D810" s="11" t="s">
        <v>198</v>
      </c>
      <c r="E810" s="12">
        <v>2006</v>
      </c>
      <c r="F810" s="12"/>
      <c r="G810" s="11" t="s">
        <v>1</v>
      </c>
      <c r="H810" s="12"/>
      <c r="I810" s="12"/>
      <c r="J810" s="12"/>
      <c r="K810" s="12"/>
      <c r="L810" s="21" t="s">
        <v>1</v>
      </c>
    </row>
    <row r="811" spans="1:12" x14ac:dyDescent="0.2">
      <c r="A811" s="27" t="s">
        <v>79</v>
      </c>
      <c r="B811" s="13" t="s">
        <v>181</v>
      </c>
      <c r="C811" s="13" t="s">
        <v>197</v>
      </c>
      <c r="D811" s="13" t="s">
        <v>198</v>
      </c>
      <c r="E811" s="14">
        <v>2000</v>
      </c>
      <c r="F811" s="14"/>
      <c r="G811" s="13" t="s">
        <v>1</v>
      </c>
      <c r="H811" s="14"/>
      <c r="I811" s="14"/>
      <c r="J811" s="14"/>
      <c r="K811" s="14"/>
      <c r="L811" s="22" t="s">
        <v>1</v>
      </c>
    </row>
    <row r="812" spans="1:12" x14ac:dyDescent="0.2">
      <c r="A812" s="25" t="s">
        <v>80</v>
      </c>
      <c r="B812" s="11" t="s">
        <v>162</v>
      </c>
      <c r="C812" s="11" t="s">
        <v>195</v>
      </c>
      <c r="D812" s="11" t="s">
        <v>198</v>
      </c>
      <c r="E812" s="12">
        <v>2007</v>
      </c>
      <c r="F812" s="12"/>
      <c r="G812" s="11" t="s">
        <v>1</v>
      </c>
      <c r="H812" s="12"/>
      <c r="I812" s="12"/>
      <c r="J812" s="12"/>
      <c r="K812" s="12"/>
      <c r="L812" s="21" t="s">
        <v>1</v>
      </c>
    </row>
    <row r="813" spans="1:12" x14ac:dyDescent="0.2">
      <c r="A813" s="27" t="s">
        <v>80</v>
      </c>
      <c r="B813" s="13" t="s">
        <v>162</v>
      </c>
      <c r="C813" s="13" t="s">
        <v>197</v>
      </c>
      <c r="D813" s="13" t="s">
        <v>198</v>
      </c>
      <c r="E813" s="14">
        <v>2007</v>
      </c>
      <c r="F813" s="14"/>
      <c r="G813" s="13" t="s">
        <v>1</v>
      </c>
      <c r="H813" s="14"/>
      <c r="I813" s="14"/>
      <c r="J813" s="14"/>
      <c r="K813" s="14"/>
      <c r="L813" s="22" t="s">
        <v>1</v>
      </c>
    </row>
    <row r="814" spans="1:12" x14ac:dyDescent="0.2">
      <c r="A814" s="25" t="s">
        <v>81</v>
      </c>
      <c r="B814" s="11" t="s">
        <v>163</v>
      </c>
      <c r="C814" s="11" t="s">
        <v>195</v>
      </c>
      <c r="D814" s="11" t="s">
        <v>198</v>
      </c>
      <c r="E814" s="12">
        <v>2000</v>
      </c>
      <c r="F814" s="12"/>
      <c r="G814" s="11" t="s">
        <v>1</v>
      </c>
      <c r="H814" s="12"/>
      <c r="I814" s="12"/>
      <c r="J814" s="12"/>
      <c r="K814" s="12"/>
      <c r="L814" s="21" t="s">
        <v>1</v>
      </c>
    </row>
    <row r="815" spans="1:12" x14ac:dyDescent="0.2">
      <c r="A815" s="27" t="s">
        <v>81</v>
      </c>
      <c r="B815" s="13" t="s">
        <v>163</v>
      </c>
      <c r="C815" s="13" t="s">
        <v>195</v>
      </c>
      <c r="D815" s="13" t="s">
        <v>196</v>
      </c>
      <c r="E815" s="14">
        <v>2002</v>
      </c>
      <c r="F815" s="14"/>
      <c r="G815" s="13" t="s">
        <v>1</v>
      </c>
      <c r="H815" s="14"/>
      <c r="I815" s="14"/>
      <c r="J815" s="14"/>
      <c r="K815" s="14"/>
      <c r="L815" s="22" t="s">
        <v>1</v>
      </c>
    </row>
    <row r="816" spans="1:12" x14ac:dyDescent="0.2">
      <c r="A816" s="25" t="s">
        <v>81</v>
      </c>
      <c r="B816" s="11" t="s">
        <v>163</v>
      </c>
      <c r="C816" s="11" t="s">
        <v>195</v>
      </c>
      <c r="D816" s="11" t="s">
        <v>222</v>
      </c>
      <c r="E816" s="12">
        <v>2012</v>
      </c>
      <c r="F816" s="12"/>
      <c r="G816" s="11" t="s">
        <v>1</v>
      </c>
      <c r="H816" s="12"/>
      <c r="I816" s="12"/>
      <c r="J816" s="12"/>
      <c r="K816" s="12"/>
      <c r="L816" s="21" t="s">
        <v>1</v>
      </c>
    </row>
    <row r="817" spans="1:12" x14ac:dyDescent="0.2">
      <c r="A817" s="27" t="s">
        <v>81</v>
      </c>
      <c r="B817" s="13" t="s">
        <v>163</v>
      </c>
      <c r="C817" s="13" t="s">
        <v>195</v>
      </c>
      <c r="D817" s="13" t="s">
        <v>222</v>
      </c>
      <c r="E817" s="14">
        <v>2015</v>
      </c>
      <c r="F817" s="14"/>
      <c r="G817" s="13" t="s">
        <v>1</v>
      </c>
      <c r="H817" s="14"/>
      <c r="I817" s="14"/>
      <c r="J817" s="14"/>
      <c r="K817" s="14"/>
      <c r="L817" s="22" t="s">
        <v>1</v>
      </c>
    </row>
    <row r="818" spans="1:12" x14ac:dyDescent="0.2">
      <c r="A818" s="25" t="s">
        <v>81</v>
      </c>
      <c r="B818" s="11" t="s">
        <v>163</v>
      </c>
      <c r="C818" s="11" t="s">
        <v>195</v>
      </c>
      <c r="D818" s="11" t="s">
        <v>198</v>
      </c>
      <c r="E818" s="12">
        <v>2014</v>
      </c>
      <c r="F818" s="12">
        <v>0.98809999999999998</v>
      </c>
      <c r="G818" s="11" t="s">
        <v>1</v>
      </c>
      <c r="H818" s="12"/>
      <c r="I818" s="12"/>
      <c r="J818" s="12"/>
      <c r="K818" s="12"/>
      <c r="L818" s="21" t="s">
        <v>1</v>
      </c>
    </row>
    <row r="819" spans="1:12" x14ac:dyDescent="0.2">
      <c r="A819" s="27" t="s">
        <v>81</v>
      </c>
      <c r="B819" s="13" t="s">
        <v>163</v>
      </c>
      <c r="C819" s="13" t="s">
        <v>195</v>
      </c>
      <c r="D819" s="13" t="s">
        <v>198</v>
      </c>
      <c r="E819" s="14">
        <v>2010</v>
      </c>
      <c r="F819" s="14">
        <v>0.98319999999999996</v>
      </c>
      <c r="G819" s="13" t="s">
        <v>1</v>
      </c>
      <c r="H819" s="14"/>
      <c r="I819" s="14"/>
      <c r="J819" s="14"/>
      <c r="K819" s="14"/>
      <c r="L819" s="22" t="s">
        <v>1</v>
      </c>
    </row>
    <row r="820" spans="1:12" x14ac:dyDescent="0.2">
      <c r="A820" s="25" t="s">
        <v>81</v>
      </c>
      <c r="B820" s="11" t="s">
        <v>163</v>
      </c>
      <c r="C820" s="11" t="s">
        <v>195</v>
      </c>
      <c r="D820" s="11" t="s">
        <v>198</v>
      </c>
      <c r="E820" s="12">
        <v>2006</v>
      </c>
      <c r="F820" s="12">
        <v>1</v>
      </c>
      <c r="G820" s="11" t="s">
        <v>1</v>
      </c>
      <c r="H820" s="12"/>
      <c r="I820" s="12"/>
      <c r="J820" s="12"/>
      <c r="K820" s="12"/>
      <c r="L820" s="21" t="s">
        <v>1</v>
      </c>
    </row>
    <row r="821" spans="1:12" x14ac:dyDescent="0.2">
      <c r="A821" s="27" t="s">
        <v>81</v>
      </c>
      <c r="B821" s="13" t="s">
        <v>163</v>
      </c>
      <c r="C821" s="13" t="s">
        <v>197</v>
      </c>
      <c r="D821" s="13" t="s">
        <v>198</v>
      </c>
      <c r="E821" s="14">
        <v>2014</v>
      </c>
      <c r="F821" s="14"/>
      <c r="G821" s="13" t="s">
        <v>1</v>
      </c>
      <c r="H821" s="14"/>
      <c r="I821" s="14"/>
      <c r="J821" s="14"/>
      <c r="K821" s="14"/>
      <c r="L821" s="22" t="s">
        <v>1</v>
      </c>
    </row>
    <row r="822" spans="1:12" x14ac:dyDescent="0.2">
      <c r="A822" s="25" t="s">
        <v>81</v>
      </c>
      <c r="B822" s="11" t="s">
        <v>163</v>
      </c>
      <c r="C822" s="11" t="s">
        <v>197</v>
      </c>
      <c r="D822" s="11" t="s">
        <v>198</v>
      </c>
      <c r="E822" s="12">
        <v>2000</v>
      </c>
      <c r="F822" s="12"/>
      <c r="G822" s="11" t="s">
        <v>1</v>
      </c>
      <c r="H822" s="12"/>
      <c r="I822" s="12"/>
      <c r="J822" s="12"/>
      <c r="K822" s="12"/>
      <c r="L822" s="21" t="s">
        <v>1</v>
      </c>
    </row>
    <row r="823" spans="1:12" x14ac:dyDescent="0.2">
      <c r="A823" s="27" t="s">
        <v>81</v>
      </c>
      <c r="B823" s="13" t="s">
        <v>163</v>
      </c>
      <c r="C823" s="13" t="s">
        <v>197</v>
      </c>
      <c r="D823" s="13" t="s">
        <v>198</v>
      </c>
      <c r="E823" s="14">
        <v>2010</v>
      </c>
      <c r="F823" s="14"/>
      <c r="G823" s="13" t="s">
        <v>1</v>
      </c>
      <c r="H823" s="14"/>
      <c r="I823" s="14"/>
      <c r="J823" s="14"/>
      <c r="K823" s="14"/>
      <c r="L823" s="22" t="s">
        <v>1</v>
      </c>
    </row>
    <row r="824" spans="1:12" x14ac:dyDescent="0.2">
      <c r="A824" s="25" t="s">
        <v>81</v>
      </c>
      <c r="B824" s="11" t="s">
        <v>163</v>
      </c>
      <c r="C824" s="11" t="s">
        <v>197</v>
      </c>
      <c r="D824" s="11" t="s">
        <v>198</v>
      </c>
      <c r="E824" s="12">
        <v>2006</v>
      </c>
      <c r="F824" s="12"/>
      <c r="G824" s="11" t="s">
        <v>1</v>
      </c>
      <c r="H824" s="12"/>
      <c r="I824" s="12"/>
      <c r="J824" s="12"/>
      <c r="K824" s="12"/>
      <c r="L824" s="21" t="s">
        <v>1</v>
      </c>
    </row>
    <row r="825" spans="1:12" x14ac:dyDescent="0.2">
      <c r="A825" s="27" t="s">
        <v>81</v>
      </c>
      <c r="B825" s="13" t="s">
        <v>163</v>
      </c>
      <c r="C825" s="13" t="s">
        <v>197</v>
      </c>
      <c r="D825" s="13" t="s">
        <v>196</v>
      </c>
      <c r="E825" s="14">
        <v>2002</v>
      </c>
      <c r="F825" s="14"/>
      <c r="G825" s="13" t="s">
        <v>1</v>
      </c>
      <c r="H825" s="14"/>
      <c r="I825" s="14"/>
      <c r="J825" s="14"/>
      <c r="K825" s="14"/>
      <c r="L825" s="22" t="s">
        <v>1</v>
      </c>
    </row>
    <row r="826" spans="1:12" x14ac:dyDescent="0.2">
      <c r="A826" s="25" t="s">
        <v>81</v>
      </c>
      <c r="B826" s="11" t="s">
        <v>163</v>
      </c>
      <c r="C826" s="11" t="s">
        <v>197</v>
      </c>
      <c r="D826" s="11" t="s">
        <v>222</v>
      </c>
      <c r="E826" s="12">
        <v>2015</v>
      </c>
      <c r="F826" s="12"/>
      <c r="G826" s="11" t="s">
        <v>1</v>
      </c>
      <c r="H826" s="12"/>
      <c r="I826" s="12"/>
      <c r="J826" s="12"/>
      <c r="K826" s="12"/>
      <c r="L826" s="21" t="s">
        <v>1</v>
      </c>
    </row>
    <row r="827" spans="1:12" x14ac:dyDescent="0.2">
      <c r="A827" s="27" t="s">
        <v>81</v>
      </c>
      <c r="B827" s="13" t="s">
        <v>163</v>
      </c>
      <c r="C827" s="13" t="s">
        <v>197</v>
      </c>
      <c r="D827" s="13" t="s">
        <v>222</v>
      </c>
      <c r="E827" s="14">
        <v>2012</v>
      </c>
      <c r="F827" s="14"/>
      <c r="G827" s="13" t="s">
        <v>1</v>
      </c>
      <c r="H827" s="14"/>
      <c r="I827" s="14"/>
      <c r="J827" s="14"/>
      <c r="K827" s="14"/>
      <c r="L827" s="22" t="s">
        <v>1</v>
      </c>
    </row>
    <row r="828" spans="1:12" x14ac:dyDescent="0.2">
      <c r="A828" s="25" t="s">
        <v>82</v>
      </c>
      <c r="B828" s="11" t="s">
        <v>164</v>
      </c>
      <c r="C828" s="11" t="s">
        <v>195</v>
      </c>
      <c r="D828" s="11" t="s">
        <v>218</v>
      </c>
      <c r="E828" s="12">
        <v>2007</v>
      </c>
      <c r="F828" s="12"/>
      <c r="G828" s="11" t="s">
        <v>1</v>
      </c>
      <c r="H828" s="12"/>
      <c r="I828" s="12"/>
      <c r="J828" s="12"/>
      <c r="K828" s="12"/>
      <c r="L828" s="21" t="s">
        <v>1</v>
      </c>
    </row>
    <row r="829" spans="1:12" x14ac:dyDescent="0.2">
      <c r="A829" s="27" t="s">
        <v>82</v>
      </c>
      <c r="B829" s="13" t="s">
        <v>164</v>
      </c>
      <c r="C829" s="13" t="s">
        <v>195</v>
      </c>
      <c r="D829" s="13" t="s">
        <v>218</v>
      </c>
      <c r="E829" s="14">
        <v>2011</v>
      </c>
      <c r="F829" s="14"/>
      <c r="G829" s="13" t="s">
        <v>1</v>
      </c>
      <c r="H829" s="14"/>
      <c r="I829" s="14"/>
      <c r="J829" s="14"/>
      <c r="K829" s="14"/>
      <c r="L829" s="22" t="s">
        <v>1</v>
      </c>
    </row>
    <row r="830" spans="1:12" x14ac:dyDescent="0.2">
      <c r="A830" s="25" t="s">
        <v>82</v>
      </c>
      <c r="B830" s="11" t="s">
        <v>164</v>
      </c>
      <c r="C830" s="11" t="s">
        <v>195</v>
      </c>
      <c r="D830" s="11" t="s">
        <v>218</v>
      </c>
      <c r="E830" s="12">
        <v>2003</v>
      </c>
      <c r="F830" s="12"/>
      <c r="G830" s="11" t="s">
        <v>1</v>
      </c>
      <c r="H830" s="12"/>
      <c r="I830" s="12"/>
      <c r="J830" s="12"/>
      <c r="K830" s="12"/>
      <c r="L830" s="21" t="s">
        <v>1</v>
      </c>
    </row>
    <row r="831" spans="1:12" x14ac:dyDescent="0.2">
      <c r="A831" s="27" t="s">
        <v>82</v>
      </c>
      <c r="B831" s="13" t="s">
        <v>164</v>
      </c>
      <c r="C831" s="13" t="s">
        <v>195</v>
      </c>
      <c r="D831" s="13" t="s">
        <v>198</v>
      </c>
      <c r="E831" s="14">
        <v>2006</v>
      </c>
      <c r="F831" s="14">
        <v>0.65659999999999996</v>
      </c>
      <c r="G831" s="13" t="s">
        <v>1</v>
      </c>
      <c r="H831" s="14"/>
      <c r="I831" s="14"/>
      <c r="J831" s="14"/>
      <c r="K831" s="14"/>
      <c r="L831" s="22" t="s">
        <v>1</v>
      </c>
    </row>
    <row r="832" spans="1:12" x14ac:dyDescent="0.2">
      <c r="A832" s="25" t="s">
        <v>82</v>
      </c>
      <c r="B832" s="11" t="s">
        <v>164</v>
      </c>
      <c r="C832" s="11" t="s">
        <v>195</v>
      </c>
      <c r="D832" s="11" t="s">
        <v>196</v>
      </c>
      <c r="E832" s="12">
        <v>2013</v>
      </c>
      <c r="F832" s="12">
        <v>0.64080000000000004</v>
      </c>
      <c r="G832" s="11" t="s">
        <v>1</v>
      </c>
      <c r="H832" s="12"/>
      <c r="I832" s="12"/>
      <c r="J832" s="12"/>
      <c r="K832" s="12"/>
      <c r="L832" s="21" t="s">
        <v>1</v>
      </c>
    </row>
    <row r="833" spans="1:12" x14ac:dyDescent="0.2">
      <c r="A833" s="27" t="s">
        <v>82</v>
      </c>
      <c r="B833" s="13" t="s">
        <v>164</v>
      </c>
      <c r="C833" s="13" t="s">
        <v>197</v>
      </c>
      <c r="D833" s="13" t="s">
        <v>198</v>
      </c>
      <c r="E833" s="14">
        <v>2006</v>
      </c>
      <c r="F833" s="14"/>
      <c r="G833" s="13" t="s">
        <v>1</v>
      </c>
      <c r="H833" s="14"/>
      <c r="I833" s="14"/>
      <c r="J833" s="14"/>
      <c r="K833" s="14"/>
      <c r="L833" s="22" t="s">
        <v>1</v>
      </c>
    </row>
    <row r="834" spans="1:12" x14ac:dyDescent="0.2">
      <c r="A834" s="25" t="s">
        <v>82</v>
      </c>
      <c r="B834" s="11" t="s">
        <v>164</v>
      </c>
      <c r="C834" s="11" t="s">
        <v>197</v>
      </c>
      <c r="D834" s="11" t="s">
        <v>196</v>
      </c>
      <c r="E834" s="12">
        <v>2013</v>
      </c>
      <c r="F834" s="12"/>
      <c r="G834" s="11" t="s">
        <v>1</v>
      </c>
      <c r="H834" s="12"/>
      <c r="I834" s="12"/>
      <c r="J834" s="12"/>
      <c r="K834" s="12"/>
      <c r="L834" s="21" t="s">
        <v>1</v>
      </c>
    </row>
    <row r="835" spans="1:12" x14ac:dyDescent="0.2">
      <c r="A835" s="27" t="s">
        <v>82</v>
      </c>
      <c r="B835" s="13" t="s">
        <v>164</v>
      </c>
      <c r="C835" s="13" t="s">
        <v>197</v>
      </c>
      <c r="D835" s="13" t="s">
        <v>218</v>
      </c>
      <c r="E835" s="14">
        <v>2003</v>
      </c>
      <c r="F835" s="14"/>
      <c r="G835" s="13" t="s">
        <v>1</v>
      </c>
      <c r="H835" s="14"/>
      <c r="I835" s="14"/>
      <c r="J835" s="14"/>
      <c r="K835" s="14"/>
      <c r="L835" s="22" t="s">
        <v>1</v>
      </c>
    </row>
    <row r="836" spans="1:12" x14ac:dyDescent="0.2">
      <c r="A836" s="25" t="s">
        <v>82</v>
      </c>
      <c r="B836" s="11" t="s">
        <v>164</v>
      </c>
      <c r="C836" s="11" t="s">
        <v>197</v>
      </c>
      <c r="D836" s="11" t="s">
        <v>218</v>
      </c>
      <c r="E836" s="12">
        <v>2007</v>
      </c>
      <c r="F836" s="12"/>
      <c r="G836" s="11" t="s">
        <v>1</v>
      </c>
      <c r="H836" s="12"/>
      <c r="I836" s="12"/>
      <c r="J836" s="12"/>
      <c r="K836" s="12"/>
      <c r="L836" s="21" t="s">
        <v>1</v>
      </c>
    </row>
    <row r="837" spans="1:12" x14ac:dyDescent="0.2">
      <c r="A837" s="27" t="s">
        <v>82</v>
      </c>
      <c r="B837" s="13" t="s">
        <v>164</v>
      </c>
      <c r="C837" s="13" t="s">
        <v>197</v>
      </c>
      <c r="D837" s="13" t="s">
        <v>218</v>
      </c>
      <c r="E837" s="14">
        <v>2011</v>
      </c>
      <c r="F837" s="14"/>
      <c r="G837" s="13" t="s">
        <v>1</v>
      </c>
      <c r="H837" s="14"/>
      <c r="I837" s="14"/>
      <c r="J837" s="14"/>
      <c r="K837" s="14"/>
      <c r="L837" s="22" t="s">
        <v>1</v>
      </c>
    </row>
    <row r="838" spans="1:12" x14ac:dyDescent="0.2">
      <c r="A838" s="25" t="s">
        <v>83</v>
      </c>
      <c r="B838" s="11" t="s">
        <v>182</v>
      </c>
      <c r="C838" s="11" t="s">
        <v>195</v>
      </c>
      <c r="D838" s="11" t="s">
        <v>198</v>
      </c>
      <c r="E838" s="12">
        <v>1999</v>
      </c>
      <c r="F838" s="12"/>
      <c r="G838" s="11" t="s">
        <v>1</v>
      </c>
      <c r="H838" s="12"/>
      <c r="I838" s="12"/>
      <c r="J838" s="12"/>
      <c r="K838" s="12"/>
      <c r="L838" s="21" t="s">
        <v>1</v>
      </c>
    </row>
    <row r="839" spans="1:12" x14ac:dyDescent="0.2">
      <c r="A839" s="27" t="s">
        <v>83</v>
      </c>
      <c r="B839" s="13" t="s">
        <v>182</v>
      </c>
      <c r="C839" s="13" t="s">
        <v>195</v>
      </c>
      <c r="D839" s="13" t="s">
        <v>196</v>
      </c>
      <c r="E839" s="14">
        <v>2007</v>
      </c>
      <c r="F839" s="14"/>
      <c r="G839" s="13" t="s">
        <v>1</v>
      </c>
      <c r="H839" s="14"/>
      <c r="I839" s="14"/>
      <c r="J839" s="14"/>
      <c r="K839" s="14"/>
      <c r="L839" s="22" t="s">
        <v>1</v>
      </c>
    </row>
    <row r="840" spans="1:12" x14ac:dyDescent="0.2">
      <c r="A840" s="25" t="s">
        <v>83</v>
      </c>
      <c r="B840" s="11" t="s">
        <v>182</v>
      </c>
      <c r="C840" s="11" t="s">
        <v>195</v>
      </c>
      <c r="D840" s="11" t="s">
        <v>196</v>
      </c>
      <c r="E840" s="12">
        <v>2002</v>
      </c>
      <c r="F840" s="12"/>
      <c r="G840" s="11" t="s">
        <v>1</v>
      </c>
      <c r="H840" s="12"/>
      <c r="I840" s="12"/>
      <c r="J840" s="12"/>
      <c r="K840" s="12"/>
      <c r="L840" s="21" t="s">
        <v>1</v>
      </c>
    </row>
    <row r="841" spans="1:12" x14ac:dyDescent="0.2">
      <c r="A841" s="27" t="s">
        <v>83</v>
      </c>
      <c r="B841" s="13" t="s">
        <v>182</v>
      </c>
      <c r="C841" s="13" t="s">
        <v>195</v>
      </c>
      <c r="D841" s="13" t="s">
        <v>196</v>
      </c>
      <c r="E841" s="14">
        <v>2013</v>
      </c>
      <c r="F841" s="14"/>
      <c r="G841" s="13" t="s">
        <v>1</v>
      </c>
      <c r="H841" s="14"/>
      <c r="I841" s="14"/>
      <c r="J841" s="14"/>
      <c r="K841" s="14"/>
      <c r="L841" s="22" t="s">
        <v>1</v>
      </c>
    </row>
    <row r="842" spans="1:12" x14ac:dyDescent="0.2">
      <c r="A842" s="25" t="s">
        <v>83</v>
      </c>
      <c r="B842" s="11" t="s">
        <v>182</v>
      </c>
      <c r="C842" s="11" t="s">
        <v>195</v>
      </c>
      <c r="D842" s="11" t="s">
        <v>224</v>
      </c>
      <c r="E842" s="12">
        <v>2000</v>
      </c>
      <c r="F842" s="12"/>
      <c r="G842" s="11" t="s">
        <v>1</v>
      </c>
      <c r="H842" s="12"/>
      <c r="I842" s="12"/>
      <c r="J842" s="12"/>
      <c r="K842" s="12"/>
      <c r="L842" s="21" t="s">
        <v>1</v>
      </c>
    </row>
    <row r="843" spans="1:12" x14ac:dyDescent="0.2">
      <c r="A843" s="27" t="s">
        <v>83</v>
      </c>
      <c r="B843" s="13" t="s">
        <v>182</v>
      </c>
      <c r="C843" s="13" t="s">
        <v>195</v>
      </c>
      <c r="D843" s="13" t="s">
        <v>224</v>
      </c>
      <c r="E843" s="14">
        <v>2007</v>
      </c>
      <c r="F843" s="14"/>
      <c r="G843" s="13" t="s">
        <v>1</v>
      </c>
      <c r="H843" s="14"/>
      <c r="I843" s="14"/>
      <c r="J843" s="14"/>
      <c r="K843" s="14"/>
      <c r="L843" s="22" t="s">
        <v>1</v>
      </c>
    </row>
    <row r="844" spans="1:12" x14ac:dyDescent="0.2">
      <c r="A844" s="25" t="s">
        <v>83</v>
      </c>
      <c r="B844" s="11" t="s">
        <v>182</v>
      </c>
      <c r="C844" s="11" t="s">
        <v>197</v>
      </c>
      <c r="D844" s="11" t="s">
        <v>198</v>
      </c>
      <c r="E844" s="12">
        <v>1999</v>
      </c>
      <c r="F844" s="12"/>
      <c r="G844" s="11" t="s">
        <v>1</v>
      </c>
      <c r="H844" s="12"/>
      <c r="I844" s="12"/>
      <c r="J844" s="12"/>
      <c r="K844" s="12"/>
      <c r="L844" s="21" t="s">
        <v>1</v>
      </c>
    </row>
    <row r="845" spans="1:12" x14ac:dyDescent="0.2">
      <c r="A845" s="27" t="s">
        <v>83</v>
      </c>
      <c r="B845" s="13" t="s">
        <v>182</v>
      </c>
      <c r="C845" s="13" t="s">
        <v>197</v>
      </c>
      <c r="D845" s="13" t="s">
        <v>196</v>
      </c>
      <c r="E845" s="14">
        <v>2002</v>
      </c>
      <c r="F845" s="14"/>
      <c r="G845" s="13" t="s">
        <v>1</v>
      </c>
      <c r="H845" s="14"/>
      <c r="I845" s="14"/>
      <c r="J845" s="14"/>
      <c r="K845" s="14"/>
      <c r="L845" s="22" t="s">
        <v>1</v>
      </c>
    </row>
    <row r="846" spans="1:12" x14ac:dyDescent="0.2">
      <c r="A846" s="25" t="s">
        <v>83</v>
      </c>
      <c r="B846" s="11" t="s">
        <v>182</v>
      </c>
      <c r="C846" s="11" t="s">
        <v>197</v>
      </c>
      <c r="D846" s="11" t="s">
        <v>196</v>
      </c>
      <c r="E846" s="12">
        <v>2013</v>
      </c>
      <c r="F846" s="12"/>
      <c r="G846" s="11" t="s">
        <v>1</v>
      </c>
      <c r="H846" s="12"/>
      <c r="I846" s="12"/>
      <c r="J846" s="12"/>
      <c r="K846" s="12"/>
      <c r="L846" s="21" t="s">
        <v>1</v>
      </c>
    </row>
    <row r="847" spans="1:12" x14ac:dyDescent="0.2">
      <c r="A847" s="27" t="s">
        <v>83</v>
      </c>
      <c r="B847" s="13" t="s">
        <v>182</v>
      </c>
      <c r="C847" s="13" t="s">
        <v>197</v>
      </c>
      <c r="D847" s="13" t="s">
        <v>196</v>
      </c>
      <c r="E847" s="14">
        <v>2007</v>
      </c>
      <c r="F847" s="14"/>
      <c r="G847" s="13" t="s">
        <v>1</v>
      </c>
      <c r="H847" s="14"/>
      <c r="I847" s="14"/>
      <c r="J847" s="14"/>
      <c r="K847" s="14"/>
      <c r="L847" s="22" t="s">
        <v>1</v>
      </c>
    </row>
    <row r="848" spans="1:12" x14ac:dyDescent="0.2">
      <c r="A848" s="25" t="s">
        <v>83</v>
      </c>
      <c r="B848" s="11" t="s">
        <v>182</v>
      </c>
      <c r="C848" s="11" t="s">
        <v>197</v>
      </c>
      <c r="D848" s="11" t="s">
        <v>224</v>
      </c>
      <c r="E848" s="12">
        <v>2007</v>
      </c>
      <c r="F848" s="12"/>
      <c r="G848" s="11" t="s">
        <v>1</v>
      </c>
      <c r="H848" s="12"/>
      <c r="I848" s="12"/>
      <c r="J848" s="12"/>
      <c r="K848" s="12"/>
      <c r="L848" s="21" t="s">
        <v>1</v>
      </c>
    </row>
    <row r="849" spans="1:12" x14ac:dyDescent="0.2">
      <c r="A849" s="27" t="s">
        <v>83</v>
      </c>
      <c r="B849" s="13" t="s">
        <v>182</v>
      </c>
      <c r="C849" s="13" t="s">
        <v>197</v>
      </c>
      <c r="D849" s="13" t="s">
        <v>224</v>
      </c>
      <c r="E849" s="14">
        <v>2000</v>
      </c>
      <c r="F849" s="14"/>
      <c r="G849" s="13" t="s">
        <v>1</v>
      </c>
      <c r="H849" s="14"/>
      <c r="I849" s="14"/>
      <c r="J849" s="14"/>
      <c r="K849" s="14"/>
      <c r="L849" s="22" t="s">
        <v>1</v>
      </c>
    </row>
    <row r="850" spans="1:12" x14ac:dyDescent="0.2">
      <c r="A850" s="25" t="s">
        <v>84</v>
      </c>
      <c r="B850" s="11" t="s">
        <v>165</v>
      </c>
      <c r="C850" s="11" t="s">
        <v>195</v>
      </c>
      <c r="D850" s="11" t="s">
        <v>196</v>
      </c>
      <c r="E850" s="12">
        <v>2010</v>
      </c>
      <c r="F850" s="12"/>
      <c r="G850" s="11" t="s">
        <v>1</v>
      </c>
      <c r="H850" s="12"/>
      <c r="I850" s="12"/>
      <c r="J850" s="12"/>
      <c r="K850" s="12"/>
      <c r="L850" s="21" t="s">
        <v>1</v>
      </c>
    </row>
    <row r="851" spans="1:12" x14ac:dyDescent="0.2">
      <c r="A851" s="27" t="s">
        <v>84</v>
      </c>
      <c r="B851" s="13" t="s">
        <v>165</v>
      </c>
      <c r="C851" s="13" t="s">
        <v>195</v>
      </c>
      <c r="D851" s="13" t="s">
        <v>196</v>
      </c>
      <c r="E851" s="14">
        <v>2005</v>
      </c>
      <c r="F851" s="14"/>
      <c r="G851" s="13" t="s">
        <v>1</v>
      </c>
      <c r="H851" s="14"/>
      <c r="I851" s="14"/>
      <c r="J851" s="14"/>
      <c r="K851" s="14"/>
      <c r="L851" s="22" t="s">
        <v>1</v>
      </c>
    </row>
    <row r="852" spans="1:12" x14ac:dyDescent="0.2">
      <c r="A852" s="25" t="s">
        <v>84</v>
      </c>
      <c r="B852" s="11" t="s">
        <v>165</v>
      </c>
      <c r="C852" s="11" t="s">
        <v>195</v>
      </c>
      <c r="D852" s="11" t="s">
        <v>196</v>
      </c>
      <c r="E852" s="12">
        <v>2015</v>
      </c>
      <c r="F852" s="12"/>
      <c r="G852" s="11" t="s">
        <v>1</v>
      </c>
      <c r="H852" s="12"/>
      <c r="I852" s="12"/>
      <c r="J852" s="12"/>
      <c r="K852" s="12"/>
      <c r="L852" s="21" t="s">
        <v>1</v>
      </c>
    </row>
    <row r="853" spans="1:12" x14ac:dyDescent="0.2">
      <c r="A853" s="27" t="s">
        <v>84</v>
      </c>
      <c r="B853" s="13" t="s">
        <v>165</v>
      </c>
      <c r="C853" s="13" t="s">
        <v>195</v>
      </c>
      <c r="D853" s="13" t="s">
        <v>224</v>
      </c>
      <c r="E853" s="14">
        <v>2007</v>
      </c>
      <c r="F853" s="14"/>
      <c r="G853" s="13" t="s">
        <v>1</v>
      </c>
      <c r="H853" s="14"/>
      <c r="I853" s="14"/>
      <c r="J853" s="14"/>
      <c r="K853" s="14"/>
      <c r="L853" s="22" t="s">
        <v>1</v>
      </c>
    </row>
    <row r="854" spans="1:12" x14ac:dyDescent="0.2">
      <c r="A854" s="25" t="s">
        <v>84</v>
      </c>
      <c r="B854" s="11" t="s">
        <v>165</v>
      </c>
      <c r="C854" s="11" t="s">
        <v>195</v>
      </c>
      <c r="D854" s="11" t="s">
        <v>198</v>
      </c>
      <c r="E854" s="12">
        <v>2014</v>
      </c>
      <c r="F854" s="12">
        <v>0.96309999999999996</v>
      </c>
      <c r="G854" s="11" t="s">
        <v>1</v>
      </c>
      <c r="H854" s="12"/>
      <c r="I854" s="12"/>
      <c r="J854" s="12"/>
      <c r="K854" s="12"/>
      <c r="L854" s="21" t="s">
        <v>1</v>
      </c>
    </row>
    <row r="855" spans="1:12" x14ac:dyDescent="0.2">
      <c r="A855" s="27" t="s">
        <v>84</v>
      </c>
      <c r="B855" s="13" t="s">
        <v>165</v>
      </c>
      <c r="C855" s="13" t="s">
        <v>195</v>
      </c>
      <c r="D855" s="13" t="s">
        <v>198</v>
      </c>
      <c r="E855" s="14">
        <v>2009</v>
      </c>
      <c r="F855" s="14">
        <v>0.95650000000000002</v>
      </c>
      <c r="G855" s="13" t="s">
        <v>1</v>
      </c>
      <c r="H855" s="14"/>
      <c r="I855" s="14"/>
      <c r="J855" s="14"/>
      <c r="K855" s="14"/>
      <c r="L855" s="22" t="s">
        <v>1</v>
      </c>
    </row>
    <row r="856" spans="1:12" x14ac:dyDescent="0.2">
      <c r="A856" s="25" t="s">
        <v>84</v>
      </c>
      <c r="B856" s="11" t="s">
        <v>165</v>
      </c>
      <c r="C856" s="11" t="s">
        <v>197</v>
      </c>
      <c r="D856" s="11" t="s">
        <v>198</v>
      </c>
      <c r="E856" s="12">
        <v>2009</v>
      </c>
      <c r="F856" s="12"/>
      <c r="G856" s="11" t="s">
        <v>1</v>
      </c>
      <c r="H856" s="12"/>
      <c r="I856" s="12"/>
      <c r="J856" s="12"/>
      <c r="K856" s="12"/>
      <c r="L856" s="21" t="s">
        <v>1</v>
      </c>
    </row>
    <row r="857" spans="1:12" x14ac:dyDescent="0.2">
      <c r="A857" s="27" t="s">
        <v>84</v>
      </c>
      <c r="B857" s="13" t="s">
        <v>165</v>
      </c>
      <c r="C857" s="13" t="s">
        <v>197</v>
      </c>
      <c r="D857" s="13" t="s">
        <v>198</v>
      </c>
      <c r="E857" s="14">
        <v>2014</v>
      </c>
      <c r="F857" s="14"/>
      <c r="G857" s="13" t="s">
        <v>1</v>
      </c>
      <c r="H857" s="14"/>
      <c r="I857" s="14"/>
      <c r="J857" s="14"/>
      <c r="K857" s="14"/>
      <c r="L857" s="22" t="s">
        <v>1</v>
      </c>
    </row>
    <row r="858" spans="1:12" x14ac:dyDescent="0.2">
      <c r="A858" s="25" t="s">
        <v>84</v>
      </c>
      <c r="B858" s="11" t="s">
        <v>165</v>
      </c>
      <c r="C858" s="11" t="s">
        <v>197</v>
      </c>
      <c r="D858" s="11" t="s">
        <v>196</v>
      </c>
      <c r="E858" s="12">
        <v>2005</v>
      </c>
      <c r="F858" s="12"/>
      <c r="G858" s="11" t="s">
        <v>1</v>
      </c>
      <c r="H858" s="12"/>
      <c r="I858" s="12"/>
      <c r="J858" s="12"/>
      <c r="K858" s="12"/>
      <c r="L858" s="21" t="s">
        <v>1</v>
      </c>
    </row>
    <row r="859" spans="1:12" x14ac:dyDescent="0.2">
      <c r="A859" s="27" t="s">
        <v>84</v>
      </c>
      <c r="B859" s="13" t="s">
        <v>165</v>
      </c>
      <c r="C859" s="13" t="s">
        <v>197</v>
      </c>
      <c r="D859" s="13" t="s">
        <v>196</v>
      </c>
      <c r="E859" s="14">
        <v>2015</v>
      </c>
      <c r="F859" s="14"/>
      <c r="G859" s="13" t="s">
        <v>1</v>
      </c>
      <c r="H859" s="14"/>
      <c r="I859" s="14"/>
      <c r="J859" s="14"/>
      <c r="K859" s="14"/>
      <c r="L859" s="22" t="s">
        <v>1</v>
      </c>
    </row>
    <row r="860" spans="1:12" x14ac:dyDescent="0.2">
      <c r="A860" s="25" t="s">
        <v>84</v>
      </c>
      <c r="B860" s="11" t="s">
        <v>165</v>
      </c>
      <c r="C860" s="11" t="s">
        <v>197</v>
      </c>
      <c r="D860" s="11" t="s">
        <v>196</v>
      </c>
      <c r="E860" s="12">
        <v>2010</v>
      </c>
      <c r="F860" s="12"/>
      <c r="G860" s="11" t="s">
        <v>1</v>
      </c>
      <c r="H860" s="12"/>
      <c r="I860" s="12"/>
      <c r="J860" s="12"/>
      <c r="K860" s="12"/>
      <c r="L860" s="21" t="s">
        <v>1</v>
      </c>
    </row>
    <row r="861" spans="1:12" x14ac:dyDescent="0.2">
      <c r="A861" s="29" t="s">
        <v>84</v>
      </c>
      <c r="B861" s="30" t="s">
        <v>165</v>
      </c>
      <c r="C861" s="30" t="s">
        <v>197</v>
      </c>
      <c r="D861" s="30" t="s">
        <v>224</v>
      </c>
      <c r="E861" s="16">
        <v>2007</v>
      </c>
      <c r="F861" s="16"/>
      <c r="G861" s="30" t="s">
        <v>1</v>
      </c>
      <c r="H861" s="16"/>
      <c r="I861" s="16"/>
      <c r="J861" s="16"/>
      <c r="K861" s="16"/>
      <c r="L861" s="31" t="s">
        <v>1</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6CCD8B-44AB-43A1-B1B0-F6181A7658B1}">
  <sheetPr codeName="Sheet18">
    <tabColor rgb="FFFF0000"/>
  </sheetPr>
  <dimension ref="A1:S330"/>
  <sheetViews>
    <sheetView workbookViewId="0"/>
  </sheetViews>
  <sheetFormatPr baseColWidth="10" defaultColWidth="8.83203125" defaultRowHeight="15" x14ac:dyDescent="0.2"/>
  <cols>
    <col min="1" max="1" width="36" bestFit="1" customWidth="1"/>
    <col min="2" max="2" width="7.83203125" bestFit="1" customWidth="1"/>
    <col min="3" max="3" width="61.83203125" bestFit="1" customWidth="1"/>
    <col min="4" max="13" width="8.1640625" bestFit="1" customWidth="1"/>
    <col min="14" max="16" width="9.1640625" bestFit="1" customWidth="1"/>
    <col min="17" max="17" width="8.1640625" bestFit="1" customWidth="1"/>
    <col min="18" max="18" width="21.83203125" bestFit="1" customWidth="1"/>
    <col min="19" max="19" width="81.1640625" bestFit="1" customWidth="1"/>
    <col min="20" max="20" width="75.5" bestFit="1" customWidth="1"/>
  </cols>
  <sheetData>
    <row r="1" spans="1:19" x14ac:dyDescent="0.2">
      <c r="A1" s="19" t="s">
        <v>0</v>
      </c>
      <c r="B1" s="24" t="s">
        <v>183</v>
      </c>
      <c r="C1" s="24" t="s">
        <v>247</v>
      </c>
      <c r="D1" s="24" t="s">
        <v>87</v>
      </c>
      <c r="E1" s="24" t="s">
        <v>88</v>
      </c>
      <c r="F1" s="24" t="s">
        <v>89</v>
      </c>
      <c r="G1" s="24" t="s">
        <v>90</v>
      </c>
      <c r="H1" s="24" t="s">
        <v>91</v>
      </c>
      <c r="I1" s="24" t="s">
        <v>92</v>
      </c>
      <c r="J1" s="24" t="s">
        <v>93</v>
      </c>
      <c r="K1" s="24" t="s">
        <v>94</v>
      </c>
      <c r="L1" s="24" t="s">
        <v>95</v>
      </c>
      <c r="M1" s="24" t="s">
        <v>96</v>
      </c>
      <c r="N1" s="24" t="s">
        <v>97</v>
      </c>
      <c r="O1" s="24" t="s">
        <v>98</v>
      </c>
      <c r="P1" s="24" t="s">
        <v>248</v>
      </c>
      <c r="Q1" s="24" t="s">
        <v>249</v>
      </c>
      <c r="R1" s="24" t="s">
        <v>250</v>
      </c>
      <c r="S1" s="20" t="s">
        <v>228</v>
      </c>
    </row>
    <row r="2" spans="1:19" x14ac:dyDescent="0.2">
      <c r="A2" s="25" t="s">
        <v>2</v>
      </c>
      <c r="B2" s="11" t="s">
        <v>100</v>
      </c>
      <c r="C2" s="11" t="s">
        <v>251</v>
      </c>
      <c r="D2" s="12"/>
      <c r="E2" s="12"/>
      <c r="F2" s="12"/>
      <c r="G2" s="12"/>
      <c r="H2" s="12"/>
      <c r="I2" s="12"/>
      <c r="J2" s="12"/>
      <c r="K2" s="12"/>
      <c r="L2" s="12"/>
      <c r="M2" s="12"/>
      <c r="N2" s="12"/>
      <c r="O2" s="12"/>
      <c r="P2" s="12"/>
      <c r="Q2" s="12"/>
      <c r="R2" s="12"/>
      <c r="S2" s="21" t="s">
        <v>1</v>
      </c>
    </row>
    <row r="3" spans="1:19" x14ac:dyDescent="0.2">
      <c r="A3" s="27" t="s">
        <v>2</v>
      </c>
      <c r="B3" s="13" t="s">
        <v>100</v>
      </c>
      <c r="C3" s="13" t="s">
        <v>252</v>
      </c>
      <c r="D3" s="14">
        <v>1.286</v>
      </c>
      <c r="E3" s="14">
        <v>17.527000000000001</v>
      </c>
      <c r="F3" s="14">
        <v>5.431</v>
      </c>
      <c r="G3" s="14">
        <v>3.234</v>
      </c>
      <c r="H3" s="14">
        <v>10.298999999999999</v>
      </c>
      <c r="I3" s="14">
        <v>2.2360000000000002</v>
      </c>
      <c r="J3" s="14">
        <v>-0.52100000000000002</v>
      </c>
      <c r="K3" s="14">
        <v>-1.9410000000000001</v>
      </c>
      <c r="L3" s="14">
        <v>-0.54700000000000004</v>
      </c>
      <c r="M3" s="14">
        <v>0.35799999999999998</v>
      </c>
      <c r="N3" s="14">
        <v>1.268</v>
      </c>
      <c r="O3" s="14">
        <v>1.6539999999999999</v>
      </c>
      <c r="P3" s="14">
        <v>-4.2910000000000004</v>
      </c>
      <c r="Q3" s="14">
        <v>3.0630000000000002</v>
      </c>
      <c r="R3" s="14">
        <v>2018</v>
      </c>
      <c r="S3" s="22" t="s">
        <v>1</v>
      </c>
    </row>
    <row r="4" spans="1:19" x14ac:dyDescent="0.2">
      <c r="A4" s="25" t="s">
        <v>2</v>
      </c>
      <c r="B4" s="11" t="s">
        <v>100</v>
      </c>
      <c r="C4" s="11" t="s">
        <v>253</v>
      </c>
      <c r="D4" s="12">
        <v>3.863</v>
      </c>
      <c r="E4" s="12">
        <v>20.585000000000001</v>
      </c>
      <c r="F4" s="12">
        <v>8.4380000000000006</v>
      </c>
      <c r="G4" s="12">
        <v>6.4790000000000001</v>
      </c>
      <c r="H4" s="12">
        <v>13.968</v>
      </c>
      <c r="I4" s="12">
        <v>5.6829999999999998</v>
      </c>
      <c r="J4" s="12">
        <v>2.6970000000000001</v>
      </c>
      <c r="K4" s="12">
        <v>0.98799999999999999</v>
      </c>
      <c r="L4" s="12">
        <v>2.1640000000000001</v>
      </c>
      <c r="M4" s="12">
        <v>2.8889999999999998</v>
      </c>
      <c r="N4" s="12">
        <v>2.6640000000000001</v>
      </c>
      <c r="O4" s="12">
        <v>3.0369999999999999</v>
      </c>
      <c r="P4" s="12">
        <v>-3.0070000000000001</v>
      </c>
      <c r="Q4" s="12">
        <v>4.4950000000000001</v>
      </c>
      <c r="R4" s="12">
        <v>2018</v>
      </c>
      <c r="S4" s="21" t="s">
        <v>1</v>
      </c>
    </row>
    <row r="5" spans="1:19" x14ac:dyDescent="0.2">
      <c r="A5" s="27" t="s">
        <v>2</v>
      </c>
      <c r="B5" s="13" t="s">
        <v>100</v>
      </c>
      <c r="C5" s="13" t="s">
        <v>254</v>
      </c>
      <c r="D5" s="14">
        <v>33.252000000000002</v>
      </c>
      <c r="E5" s="14">
        <v>40.402999999999999</v>
      </c>
      <c r="F5" s="14">
        <v>44.323</v>
      </c>
      <c r="G5" s="14">
        <v>48.18</v>
      </c>
      <c r="H5" s="14">
        <v>55.963000000000001</v>
      </c>
      <c r="I5" s="14">
        <v>60.180999999999997</v>
      </c>
      <c r="J5" s="14">
        <v>62.948</v>
      </c>
      <c r="K5" s="14">
        <v>64.230999999999995</v>
      </c>
      <c r="L5" s="14">
        <v>66.301000000000002</v>
      </c>
      <c r="M5" s="14">
        <v>69.501000000000005</v>
      </c>
      <c r="N5" s="14">
        <v>73.090999999999994</v>
      </c>
      <c r="O5" s="14">
        <v>76.623999999999995</v>
      </c>
      <c r="P5" s="14">
        <v>74.792000000000002</v>
      </c>
      <c r="Q5" s="14">
        <v>79.677999999999997</v>
      </c>
      <c r="R5" s="14">
        <v>2018</v>
      </c>
      <c r="S5" s="22" t="s">
        <v>1</v>
      </c>
    </row>
    <row r="6" spans="1:19" x14ac:dyDescent="0.2">
      <c r="A6" s="25" t="s">
        <v>3</v>
      </c>
      <c r="B6" s="11" t="s">
        <v>170</v>
      </c>
      <c r="C6" s="11" t="s">
        <v>251</v>
      </c>
      <c r="D6" s="12">
        <v>1.4</v>
      </c>
      <c r="E6" s="12">
        <v>1.9</v>
      </c>
      <c r="F6" s="12">
        <v>1.9</v>
      </c>
      <c r="G6" s="12">
        <v>2.2000000000000002</v>
      </c>
      <c r="H6" s="12">
        <v>1.6</v>
      </c>
      <c r="I6" s="12">
        <v>2.2000000000000002</v>
      </c>
      <c r="J6" s="12">
        <v>2.2999999999999998</v>
      </c>
      <c r="K6" s="12">
        <v>1.9</v>
      </c>
      <c r="L6" s="12">
        <v>1.8</v>
      </c>
      <c r="M6" s="12">
        <v>1.4</v>
      </c>
      <c r="N6" s="12">
        <v>2.1</v>
      </c>
      <c r="O6" s="12"/>
      <c r="P6" s="12"/>
      <c r="Q6" s="12"/>
      <c r="R6" s="12"/>
      <c r="S6" s="21" t="s">
        <v>1</v>
      </c>
    </row>
    <row r="7" spans="1:19" x14ac:dyDescent="0.2">
      <c r="A7" s="27" t="s">
        <v>3</v>
      </c>
      <c r="B7" s="13" t="s">
        <v>170</v>
      </c>
      <c r="C7" s="13" t="s">
        <v>252</v>
      </c>
      <c r="D7" s="14">
        <v>7.3070000000000004</v>
      </c>
      <c r="E7" s="14">
        <v>-13.861000000000001</v>
      </c>
      <c r="F7" s="14">
        <v>2.3260000000000001</v>
      </c>
      <c r="G7" s="14">
        <v>4.6420000000000003</v>
      </c>
      <c r="H7" s="14">
        <v>7.0620000000000003</v>
      </c>
      <c r="I7" s="14">
        <v>3.0649999999999999</v>
      </c>
      <c r="J7" s="14">
        <v>3.4260000000000002</v>
      </c>
      <c r="K7" s="14">
        <v>3.0739999999999998</v>
      </c>
      <c r="L7" s="14">
        <v>0.121</v>
      </c>
      <c r="M7" s="14">
        <v>7.9930000000000003</v>
      </c>
      <c r="N7" s="14">
        <v>5.6079999999999997</v>
      </c>
      <c r="O7" s="14">
        <v>7.5880000000000001</v>
      </c>
      <c r="P7" s="14">
        <v>-1.4870000000000001</v>
      </c>
      <c r="Q7" s="14">
        <v>4.7619999999999996</v>
      </c>
      <c r="R7" s="14">
        <v>2018</v>
      </c>
      <c r="S7" s="22" t="s">
        <v>1</v>
      </c>
    </row>
    <row r="8" spans="1:19" x14ac:dyDescent="0.2">
      <c r="A8" s="25" t="s">
        <v>3</v>
      </c>
      <c r="B8" s="11" t="s">
        <v>170</v>
      </c>
      <c r="C8" s="11" t="s">
        <v>253</v>
      </c>
      <c r="D8" s="12">
        <v>6.9480000000000004</v>
      </c>
      <c r="E8" s="12">
        <v>-14.15</v>
      </c>
      <c r="F8" s="12">
        <v>2.2000000000000002</v>
      </c>
      <c r="G8" s="12">
        <v>4.7</v>
      </c>
      <c r="H8" s="12">
        <v>7.1340000000000003</v>
      </c>
      <c r="I8" s="12">
        <v>3.4119999999999999</v>
      </c>
      <c r="J8" s="12">
        <v>3.6070000000000002</v>
      </c>
      <c r="K8" s="12">
        <v>3.254</v>
      </c>
      <c r="L8" s="12">
        <v>0.19500000000000001</v>
      </c>
      <c r="M8" s="12">
        <v>7.5179999999999998</v>
      </c>
      <c r="N8" s="12">
        <v>5.2380000000000004</v>
      </c>
      <c r="O8" s="12">
        <v>7.5970000000000004</v>
      </c>
      <c r="P8" s="12">
        <v>-1.4790000000000001</v>
      </c>
      <c r="Q8" s="12">
        <v>4.7699999999999996</v>
      </c>
      <c r="R8" s="12">
        <v>2018</v>
      </c>
      <c r="S8" s="21" t="s">
        <v>1</v>
      </c>
    </row>
    <row r="9" spans="1:19" x14ac:dyDescent="0.2">
      <c r="A9" s="27" t="s">
        <v>3</v>
      </c>
      <c r="B9" s="13" t="s">
        <v>170</v>
      </c>
      <c r="C9" s="13" t="s">
        <v>254</v>
      </c>
      <c r="D9" s="14">
        <v>21.123000000000001</v>
      </c>
      <c r="E9" s="14">
        <v>18.271999999999998</v>
      </c>
      <c r="F9" s="14">
        <v>18.891999999999999</v>
      </c>
      <c r="G9" s="14">
        <v>20.193000000000001</v>
      </c>
      <c r="H9" s="14">
        <v>22.047999999999998</v>
      </c>
      <c r="I9" s="14">
        <v>23.2</v>
      </c>
      <c r="J9" s="14">
        <v>24.481999999999999</v>
      </c>
      <c r="K9" s="14">
        <v>25.542000000000002</v>
      </c>
      <c r="L9" s="14">
        <v>25.856999999999999</v>
      </c>
      <c r="M9" s="14">
        <v>28.324000000000002</v>
      </c>
      <c r="N9" s="14">
        <v>30.533999999999999</v>
      </c>
      <c r="O9" s="14">
        <v>33.426000000000002</v>
      </c>
      <c r="P9" s="14">
        <v>33.140999999999998</v>
      </c>
      <c r="Q9" s="14">
        <v>35.399000000000001</v>
      </c>
      <c r="R9" s="14">
        <v>2018</v>
      </c>
      <c r="S9" s="22" t="s">
        <v>1</v>
      </c>
    </row>
    <row r="10" spans="1:19" x14ac:dyDescent="0.2">
      <c r="A10" s="25" t="s">
        <v>4</v>
      </c>
      <c r="B10" s="11" t="s">
        <v>101</v>
      </c>
      <c r="C10" s="11" t="s">
        <v>251</v>
      </c>
      <c r="D10" s="12"/>
      <c r="E10" s="12"/>
      <c r="F10" s="12">
        <v>19.600000000000001</v>
      </c>
      <c r="G10" s="12"/>
      <c r="H10" s="12"/>
      <c r="I10" s="12"/>
      <c r="J10" s="12"/>
      <c r="K10" s="12"/>
      <c r="L10" s="12">
        <v>14.8</v>
      </c>
      <c r="M10" s="12"/>
      <c r="N10" s="12"/>
      <c r="O10" s="12"/>
      <c r="P10" s="12"/>
      <c r="Q10" s="12"/>
      <c r="R10" s="12"/>
      <c r="S10" s="21" t="s">
        <v>1</v>
      </c>
    </row>
    <row r="11" spans="1:19" x14ac:dyDescent="0.2">
      <c r="A11" s="27" t="s">
        <v>4</v>
      </c>
      <c r="B11" s="13" t="s">
        <v>101</v>
      </c>
      <c r="C11" s="13" t="s">
        <v>252</v>
      </c>
      <c r="D11" s="14">
        <v>4.4359999999999999</v>
      </c>
      <c r="E11" s="14">
        <v>4.2350000000000003</v>
      </c>
      <c r="F11" s="14">
        <v>4.8920000000000003</v>
      </c>
      <c r="G11" s="14">
        <v>5.2839999999999998</v>
      </c>
      <c r="H11" s="14">
        <v>5</v>
      </c>
      <c r="I11" s="14">
        <v>4.7519999999999998</v>
      </c>
      <c r="J11" s="14">
        <v>5.2240000000000002</v>
      </c>
      <c r="K11" s="14">
        <v>5.7460000000000004</v>
      </c>
      <c r="L11" s="14">
        <v>6.1020000000000003</v>
      </c>
      <c r="M11" s="14">
        <v>6.4809999999999999</v>
      </c>
      <c r="N11" s="14">
        <v>6.9059999999999997</v>
      </c>
      <c r="O11" s="14">
        <v>6.7729999999999997</v>
      </c>
      <c r="P11" s="14">
        <v>0.97299999999999998</v>
      </c>
      <c r="Q11" s="14">
        <v>8.4079999999999995</v>
      </c>
      <c r="R11" s="14">
        <v>2018</v>
      </c>
      <c r="S11" s="22" t="s">
        <v>1</v>
      </c>
    </row>
    <row r="12" spans="1:19" x14ac:dyDescent="0.2">
      <c r="A12" s="25" t="s">
        <v>4</v>
      </c>
      <c r="B12" s="11" t="s">
        <v>101</v>
      </c>
      <c r="C12" s="11" t="s">
        <v>253</v>
      </c>
      <c r="D12" s="12">
        <v>5.5149999999999997</v>
      </c>
      <c r="E12" s="12">
        <v>5.3150000000000004</v>
      </c>
      <c r="F12" s="12">
        <v>6.03</v>
      </c>
      <c r="G12" s="12">
        <v>6.4939999999999998</v>
      </c>
      <c r="H12" s="12">
        <v>6.26</v>
      </c>
      <c r="I12" s="12">
        <v>6.0380000000000003</v>
      </c>
      <c r="J12" s="12">
        <v>6.3140000000000001</v>
      </c>
      <c r="K12" s="12">
        <v>6.8419999999999996</v>
      </c>
      <c r="L12" s="12">
        <v>7.202</v>
      </c>
      <c r="M12" s="12">
        <v>7.5839999999999996</v>
      </c>
      <c r="N12" s="12">
        <v>8.0139999999999993</v>
      </c>
      <c r="O12" s="12">
        <v>7.8789999999999996</v>
      </c>
      <c r="P12" s="12">
        <v>2.0190000000000001</v>
      </c>
      <c r="Q12" s="12">
        <v>9.5310000000000006</v>
      </c>
      <c r="R12" s="12">
        <v>2018</v>
      </c>
      <c r="S12" s="21" t="s">
        <v>1</v>
      </c>
    </row>
    <row r="13" spans="1:19" x14ac:dyDescent="0.2">
      <c r="A13" s="27" t="s">
        <v>4</v>
      </c>
      <c r="B13" s="13" t="s">
        <v>101</v>
      </c>
      <c r="C13" s="13" t="s">
        <v>254</v>
      </c>
      <c r="D13" s="14">
        <v>344.06900000000002</v>
      </c>
      <c r="E13" s="14">
        <v>365.11900000000003</v>
      </c>
      <c r="F13" s="14">
        <v>391.64800000000002</v>
      </c>
      <c r="G13" s="14">
        <v>425.79300000000001</v>
      </c>
      <c r="H13" s="14">
        <v>461.12400000000002</v>
      </c>
      <c r="I13" s="14">
        <v>497.54500000000002</v>
      </c>
      <c r="J13" s="14">
        <v>538.75099999999998</v>
      </c>
      <c r="K13" s="14">
        <v>581.60400000000004</v>
      </c>
      <c r="L13" s="14">
        <v>629.94600000000003</v>
      </c>
      <c r="M13" s="14">
        <v>690.48599999999999</v>
      </c>
      <c r="N13" s="14">
        <v>763.99</v>
      </c>
      <c r="O13" s="14">
        <v>838.55399999999997</v>
      </c>
      <c r="P13" s="14">
        <v>860.91600000000005</v>
      </c>
      <c r="Q13" s="14">
        <v>961.35599999999999</v>
      </c>
      <c r="R13" s="14">
        <v>2018</v>
      </c>
      <c r="S13" s="22" t="s">
        <v>1</v>
      </c>
    </row>
    <row r="14" spans="1:19" x14ac:dyDescent="0.2">
      <c r="A14" s="25" t="s">
        <v>5</v>
      </c>
      <c r="B14" s="11" t="s">
        <v>102</v>
      </c>
      <c r="C14" s="11" t="s">
        <v>251</v>
      </c>
      <c r="D14" s="12"/>
      <c r="E14" s="12"/>
      <c r="F14" s="12"/>
      <c r="G14" s="12">
        <v>53.1</v>
      </c>
      <c r="H14" s="12"/>
      <c r="I14" s="12"/>
      <c r="J14" s="12"/>
      <c r="K14" s="12">
        <v>49.5</v>
      </c>
      <c r="L14" s="12"/>
      <c r="M14" s="12"/>
      <c r="N14" s="12"/>
      <c r="O14" s="12"/>
      <c r="P14" s="12"/>
      <c r="Q14" s="12"/>
      <c r="R14" s="12"/>
      <c r="S14" s="21" t="s">
        <v>1</v>
      </c>
    </row>
    <row r="15" spans="1:19" x14ac:dyDescent="0.2">
      <c r="A15" s="27" t="s">
        <v>5</v>
      </c>
      <c r="B15" s="13" t="s">
        <v>102</v>
      </c>
      <c r="C15" s="13" t="s">
        <v>252</v>
      </c>
      <c r="D15" s="14">
        <v>1.976</v>
      </c>
      <c r="E15" s="14">
        <v>-0.51500000000000001</v>
      </c>
      <c r="F15" s="14">
        <v>-0.71199999999999997</v>
      </c>
      <c r="G15" s="14">
        <v>0.11700000000000001</v>
      </c>
      <c r="H15" s="14">
        <v>1.92</v>
      </c>
      <c r="I15" s="14">
        <v>4.242</v>
      </c>
      <c r="J15" s="14">
        <v>3.4390000000000001</v>
      </c>
      <c r="K15" s="14">
        <v>-1.0049999999999999</v>
      </c>
      <c r="L15" s="14">
        <v>0.52300000000000002</v>
      </c>
      <c r="M15" s="14">
        <v>2.8029999999999999</v>
      </c>
      <c r="N15" s="14">
        <v>3.7719999999999998</v>
      </c>
      <c r="O15" s="14">
        <v>3.4830000000000001</v>
      </c>
      <c r="P15" s="14">
        <v>1.66</v>
      </c>
      <c r="Q15" s="14">
        <v>3.077</v>
      </c>
      <c r="R15" s="14">
        <v>2018</v>
      </c>
      <c r="S15" s="22" t="s">
        <v>1</v>
      </c>
    </row>
    <row r="16" spans="1:19" x14ac:dyDescent="0.2">
      <c r="A16" s="25" t="s">
        <v>5</v>
      </c>
      <c r="B16" s="11" t="s">
        <v>102</v>
      </c>
      <c r="C16" s="11" t="s">
        <v>253</v>
      </c>
      <c r="D16" s="12">
        <v>4.8970000000000002</v>
      </c>
      <c r="E16" s="12">
        <v>2.319</v>
      </c>
      <c r="F16" s="12">
        <v>2.1139999999999999</v>
      </c>
      <c r="G16" s="12">
        <v>2.964</v>
      </c>
      <c r="H16" s="12">
        <v>4.8109999999999999</v>
      </c>
      <c r="I16" s="12">
        <v>7.1909999999999998</v>
      </c>
      <c r="J16" s="12">
        <v>6.3579999999999997</v>
      </c>
      <c r="K16" s="12">
        <v>1.778</v>
      </c>
      <c r="L16" s="12">
        <v>3.34</v>
      </c>
      <c r="M16" s="12">
        <v>5.6719999999999997</v>
      </c>
      <c r="N16" s="12">
        <v>6.6970000000000001</v>
      </c>
      <c r="O16" s="12">
        <v>6.3970000000000002</v>
      </c>
      <c r="P16" s="12">
        <v>4.5190000000000001</v>
      </c>
      <c r="Q16" s="12">
        <v>5.9740000000000002</v>
      </c>
      <c r="R16" s="12">
        <v>2018</v>
      </c>
      <c r="S16" s="21" t="s">
        <v>1</v>
      </c>
    </row>
    <row r="17" spans="1:19" x14ac:dyDescent="0.2">
      <c r="A17" s="27" t="s">
        <v>5</v>
      </c>
      <c r="B17" s="13" t="s">
        <v>102</v>
      </c>
      <c r="C17" s="13" t="s">
        <v>254</v>
      </c>
      <c r="D17" s="14">
        <v>21.03</v>
      </c>
      <c r="E17" s="14">
        <v>21.681999999999999</v>
      </c>
      <c r="F17" s="14">
        <v>22.398</v>
      </c>
      <c r="G17" s="14">
        <v>23.544</v>
      </c>
      <c r="H17" s="14">
        <v>25.15</v>
      </c>
      <c r="I17" s="14">
        <v>27.431999999999999</v>
      </c>
      <c r="J17" s="14">
        <v>29.716000000000001</v>
      </c>
      <c r="K17" s="14">
        <v>30.559000000000001</v>
      </c>
      <c r="L17" s="14">
        <v>31.905999999999999</v>
      </c>
      <c r="M17" s="14">
        <v>34.350999999999999</v>
      </c>
      <c r="N17" s="14">
        <v>37.545000000000002</v>
      </c>
      <c r="O17" s="14">
        <v>40.643000000000001</v>
      </c>
      <c r="P17" s="14">
        <v>42.749000000000002</v>
      </c>
      <c r="Q17" s="14">
        <v>46.186</v>
      </c>
      <c r="R17" s="14">
        <v>2018</v>
      </c>
      <c r="S17" s="22" t="s">
        <v>1</v>
      </c>
    </row>
    <row r="18" spans="1:19" x14ac:dyDescent="0.2">
      <c r="A18" s="25" t="s">
        <v>6</v>
      </c>
      <c r="B18" s="11" t="s">
        <v>103</v>
      </c>
      <c r="C18" s="11" t="s">
        <v>251</v>
      </c>
      <c r="D18" s="12"/>
      <c r="E18" s="12"/>
      <c r="F18" s="12"/>
      <c r="G18" s="12"/>
      <c r="H18" s="12">
        <v>2.2000000000000002</v>
      </c>
      <c r="I18" s="12"/>
      <c r="J18" s="12"/>
      <c r="K18" s="12"/>
      <c r="L18" s="12"/>
      <c r="M18" s="12">
        <v>1.5</v>
      </c>
      <c r="N18" s="12"/>
      <c r="O18" s="12"/>
      <c r="P18" s="12"/>
      <c r="Q18" s="12"/>
      <c r="R18" s="12"/>
      <c r="S18" s="21" t="s">
        <v>1</v>
      </c>
    </row>
    <row r="19" spans="1:19" x14ac:dyDescent="0.2">
      <c r="A19" s="27" t="s">
        <v>6</v>
      </c>
      <c r="B19" s="13" t="s">
        <v>103</v>
      </c>
      <c r="C19" s="13" t="s">
        <v>252</v>
      </c>
      <c r="D19" s="14">
        <v>9.6120000000000001</v>
      </c>
      <c r="E19" s="14">
        <v>4.5119999999999996</v>
      </c>
      <c r="F19" s="14">
        <v>8.1509999999999998</v>
      </c>
      <c r="G19" s="14">
        <v>8.5280000000000005</v>
      </c>
      <c r="H19" s="14">
        <v>5.1980000000000004</v>
      </c>
      <c r="I19" s="14">
        <v>2.3210000000000002</v>
      </c>
      <c r="J19" s="14">
        <v>2.702</v>
      </c>
      <c r="K19" s="14">
        <v>4.9279999999999999</v>
      </c>
      <c r="L19" s="14">
        <v>6.101</v>
      </c>
      <c r="M19" s="14">
        <v>5.0270000000000001</v>
      </c>
      <c r="N19" s="14">
        <v>2.4710000000000001</v>
      </c>
      <c r="O19" s="14">
        <v>4.0519999999999996</v>
      </c>
      <c r="P19" s="14">
        <v>1.421</v>
      </c>
      <c r="Q19" s="14">
        <v>1.6140000000000001</v>
      </c>
      <c r="R19" s="14">
        <v>2019</v>
      </c>
      <c r="S19" s="22" t="s">
        <v>1</v>
      </c>
    </row>
    <row r="20" spans="1:19" x14ac:dyDescent="0.2">
      <c r="A20" s="25" t="s">
        <v>6</v>
      </c>
      <c r="B20" s="11" t="s">
        <v>103</v>
      </c>
      <c r="C20" s="11" t="s">
        <v>253</v>
      </c>
      <c r="D20" s="12">
        <v>10.964</v>
      </c>
      <c r="E20" s="12">
        <v>5.8010000000000002</v>
      </c>
      <c r="F20" s="12">
        <v>9.484</v>
      </c>
      <c r="G20" s="12">
        <v>9.8659999999999997</v>
      </c>
      <c r="H20" s="12">
        <v>6.4950000000000001</v>
      </c>
      <c r="I20" s="12">
        <v>3.5819999999999999</v>
      </c>
      <c r="J20" s="12">
        <v>3.968</v>
      </c>
      <c r="K20" s="12">
        <v>6.2210000000000001</v>
      </c>
      <c r="L20" s="12">
        <v>7.4080000000000004</v>
      </c>
      <c r="M20" s="12">
        <v>6.3220000000000001</v>
      </c>
      <c r="N20" s="12">
        <v>3.734</v>
      </c>
      <c r="O20" s="12">
        <v>5.335</v>
      </c>
      <c r="P20" s="12">
        <v>2.6709999999999998</v>
      </c>
      <c r="Q20" s="12">
        <v>2.8660000000000001</v>
      </c>
      <c r="R20" s="12">
        <v>2019</v>
      </c>
      <c r="S20" s="21" t="s">
        <v>1</v>
      </c>
    </row>
    <row r="21" spans="1:19" x14ac:dyDescent="0.2">
      <c r="A21" s="27" t="s">
        <v>6</v>
      </c>
      <c r="B21" s="13" t="s">
        <v>103</v>
      </c>
      <c r="C21" s="13" t="s">
        <v>254</v>
      </c>
      <c r="D21" s="14">
        <v>3.4430000000000001</v>
      </c>
      <c r="E21" s="14">
        <v>3.6709999999999998</v>
      </c>
      <c r="F21" s="14">
        <v>4.0650000000000004</v>
      </c>
      <c r="G21" s="14">
        <v>4.5599999999999996</v>
      </c>
      <c r="H21" s="14">
        <v>4.9489999999999998</v>
      </c>
      <c r="I21" s="14">
        <v>5.2160000000000002</v>
      </c>
      <c r="J21" s="14">
        <v>5.524</v>
      </c>
      <c r="K21" s="14">
        <v>5.9290000000000003</v>
      </c>
      <c r="L21" s="14">
        <v>6.4340000000000002</v>
      </c>
      <c r="M21" s="14">
        <v>6.9690000000000003</v>
      </c>
      <c r="N21" s="14">
        <v>7.4059999999999997</v>
      </c>
      <c r="O21" s="14">
        <v>7.9370000000000003</v>
      </c>
      <c r="P21" s="14">
        <v>8.1999999999999993</v>
      </c>
      <c r="Q21" s="14">
        <v>8.6</v>
      </c>
      <c r="R21" s="14">
        <v>2019</v>
      </c>
      <c r="S21" s="22" t="s">
        <v>1</v>
      </c>
    </row>
    <row r="22" spans="1:19" x14ac:dyDescent="0.2">
      <c r="A22" s="25" t="s">
        <v>7</v>
      </c>
      <c r="B22" s="11" t="s">
        <v>104</v>
      </c>
      <c r="C22" s="11" t="s">
        <v>251</v>
      </c>
      <c r="D22" s="12">
        <v>11</v>
      </c>
      <c r="E22" s="12">
        <v>10.4</v>
      </c>
      <c r="F22" s="12"/>
      <c r="G22" s="12">
        <v>7.3</v>
      </c>
      <c r="H22" s="12">
        <v>8.1999999999999993</v>
      </c>
      <c r="I22" s="12">
        <v>6.9</v>
      </c>
      <c r="J22" s="12">
        <v>5.8</v>
      </c>
      <c r="K22" s="12">
        <v>6.4</v>
      </c>
      <c r="L22" s="12">
        <v>7.1</v>
      </c>
      <c r="M22" s="12">
        <v>5.8</v>
      </c>
      <c r="N22" s="12">
        <v>4.5</v>
      </c>
      <c r="O22" s="12"/>
      <c r="P22" s="12"/>
      <c r="Q22" s="12"/>
      <c r="R22" s="12"/>
      <c r="S22" s="21" t="s">
        <v>1</v>
      </c>
    </row>
    <row r="23" spans="1:19" x14ac:dyDescent="0.2">
      <c r="A23" s="27" t="s">
        <v>7</v>
      </c>
      <c r="B23" s="13" t="s">
        <v>104</v>
      </c>
      <c r="C23" s="13" t="s">
        <v>252</v>
      </c>
      <c r="D23" s="14">
        <v>4.3970000000000002</v>
      </c>
      <c r="E23" s="14">
        <v>1.6739999999999999</v>
      </c>
      <c r="F23" s="14">
        <v>2.4529999999999998</v>
      </c>
      <c r="G23" s="14">
        <v>3.5339999999999998</v>
      </c>
      <c r="H23" s="14">
        <v>3.4740000000000002</v>
      </c>
      <c r="I23" s="14">
        <v>3.4060000000000001</v>
      </c>
      <c r="J23" s="14">
        <v>3.9079999999999999</v>
      </c>
      <c r="K23" s="14">
        <v>3.2810000000000001</v>
      </c>
      <c r="L23" s="14">
        <v>2.847</v>
      </c>
      <c r="M23" s="14">
        <v>2.625</v>
      </c>
      <c r="N23" s="14">
        <v>2.7010000000000001</v>
      </c>
      <c r="O23" s="14">
        <v>1.2989999999999999</v>
      </c>
      <c r="P23" s="14">
        <v>-4.3179999999999996</v>
      </c>
      <c r="Q23" s="14">
        <v>1.397</v>
      </c>
      <c r="R23" s="14">
        <v>2018</v>
      </c>
      <c r="S23" s="22" t="s">
        <v>1</v>
      </c>
    </row>
    <row r="24" spans="1:19" x14ac:dyDescent="0.2">
      <c r="A24" s="25" t="s">
        <v>7</v>
      </c>
      <c r="B24" s="11" t="s">
        <v>104</v>
      </c>
      <c r="C24" s="11" t="s">
        <v>253</v>
      </c>
      <c r="D24" s="12">
        <v>6.1479999999999997</v>
      </c>
      <c r="E24" s="12">
        <v>3.3570000000000002</v>
      </c>
      <c r="F24" s="12">
        <v>4.1269999999999998</v>
      </c>
      <c r="G24" s="12">
        <v>5.2039999999999997</v>
      </c>
      <c r="H24" s="12">
        <v>5.1219999999999999</v>
      </c>
      <c r="I24" s="12">
        <v>6.7960000000000003</v>
      </c>
      <c r="J24" s="12">
        <v>5.4610000000000003</v>
      </c>
      <c r="K24" s="12">
        <v>4.8570000000000002</v>
      </c>
      <c r="L24" s="12">
        <v>4.2640000000000002</v>
      </c>
      <c r="M24" s="12">
        <v>4.1950000000000003</v>
      </c>
      <c r="N24" s="12">
        <v>4.2240000000000002</v>
      </c>
      <c r="O24" s="12">
        <v>2.8</v>
      </c>
      <c r="P24" s="12">
        <v>-2.9</v>
      </c>
      <c r="Q24" s="12">
        <v>2.9</v>
      </c>
      <c r="R24" s="12">
        <v>2018</v>
      </c>
      <c r="S24" s="21" t="s">
        <v>1</v>
      </c>
    </row>
    <row r="25" spans="1:19" x14ac:dyDescent="0.2">
      <c r="A25" s="27" t="s">
        <v>7</v>
      </c>
      <c r="B25" s="13" t="s">
        <v>104</v>
      </c>
      <c r="C25" s="13" t="s">
        <v>254</v>
      </c>
      <c r="D25" s="14">
        <v>47.887</v>
      </c>
      <c r="E25" s="14">
        <v>49.872</v>
      </c>
      <c r="F25" s="14">
        <v>52.534999999999997</v>
      </c>
      <c r="G25" s="14">
        <v>56.423999999999999</v>
      </c>
      <c r="H25" s="14">
        <v>60.451999999999998</v>
      </c>
      <c r="I25" s="14">
        <v>65.692999999999998</v>
      </c>
      <c r="J25" s="14">
        <v>70.561999999999998</v>
      </c>
      <c r="K25" s="14">
        <v>74.760000000000005</v>
      </c>
      <c r="L25" s="14">
        <v>78.754000000000005</v>
      </c>
      <c r="M25" s="14">
        <v>83.603999999999999</v>
      </c>
      <c r="N25" s="14">
        <v>89.257999999999996</v>
      </c>
      <c r="O25" s="14">
        <v>93.356999999999999</v>
      </c>
      <c r="P25" s="14">
        <v>91.224999999999994</v>
      </c>
      <c r="Q25" s="14">
        <v>95.700999999999993</v>
      </c>
      <c r="R25" s="14">
        <v>2018</v>
      </c>
      <c r="S25" s="22" t="s">
        <v>1</v>
      </c>
    </row>
    <row r="26" spans="1:19" x14ac:dyDescent="0.2">
      <c r="A26" s="25" t="s">
        <v>8</v>
      </c>
      <c r="B26" s="11" t="s">
        <v>105</v>
      </c>
      <c r="C26" s="11" t="s">
        <v>251</v>
      </c>
      <c r="D26" s="12"/>
      <c r="E26" s="12">
        <v>55.3</v>
      </c>
      <c r="F26" s="12"/>
      <c r="G26" s="12"/>
      <c r="H26" s="12"/>
      <c r="I26" s="12"/>
      <c r="J26" s="12">
        <v>43.7</v>
      </c>
      <c r="K26" s="12"/>
      <c r="L26" s="12"/>
      <c r="M26" s="12"/>
      <c r="N26" s="12"/>
      <c r="O26" s="12"/>
      <c r="P26" s="12"/>
      <c r="Q26" s="12"/>
      <c r="R26" s="12"/>
      <c r="S26" s="21" t="s">
        <v>1</v>
      </c>
    </row>
    <row r="27" spans="1:19" x14ac:dyDescent="0.2">
      <c r="A27" s="27" t="s">
        <v>8</v>
      </c>
      <c r="B27" s="13" t="s">
        <v>105</v>
      </c>
      <c r="C27" s="13" t="s">
        <v>252</v>
      </c>
      <c r="D27" s="14">
        <v>2.6480000000000001</v>
      </c>
      <c r="E27" s="14">
        <v>-0.107</v>
      </c>
      <c r="F27" s="14">
        <v>5.2210000000000001</v>
      </c>
      <c r="G27" s="14">
        <v>3.4620000000000002</v>
      </c>
      <c r="H27" s="14">
        <v>3.3090000000000002</v>
      </c>
      <c r="I27" s="14">
        <v>2.6850000000000001</v>
      </c>
      <c r="J27" s="14">
        <v>1.282</v>
      </c>
      <c r="K27" s="14">
        <v>0.91100000000000003</v>
      </c>
      <c r="L27" s="14">
        <v>2.9140000000000001</v>
      </c>
      <c r="M27" s="14">
        <v>3.1309999999999998</v>
      </c>
      <c r="N27" s="14">
        <v>3.802</v>
      </c>
      <c r="O27" s="14">
        <v>2.7010000000000001</v>
      </c>
      <c r="P27" s="14">
        <v>-0.88700000000000001</v>
      </c>
      <c r="Q27" s="14">
        <v>2.8140000000000001</v>
      </c>
      <c r="R27" s="14">
        <v>2018</v>
      </c>
      <c r="S27" s="22" t="s">
        <v>1</v>
      </c>
    </row>
    <row r="28" spans="1:19" x14ac:dyDescent="0.2">
      <c r="A28" s="25" t="s">
        <v>8</v>
      </c>
      <c r="B28" s="11" t="s">
        <v>105</v>
      </c>
      <c r="C28" s="11" t="s">
        <v>253</v>
      </c>
      <c r="D28" s="12">
        <v>5.8</v>
      </c>
      <c r="E28" s="12">
        <v>2.9620000000000002</v>
      </c>
      <c r="F28" s="12">
        <v>8.4459999999999997</v>
      </c>
      <c r="G28" s="12">
        <v>6.6230000000000002</v>
      </c>
      <c r="H28" s="12">
        <v>6.4530000000000003</v>
      </c>
      <c r="I28" s="12">
        <v>5.7930000000000001</v>
      </c>
      <c r="J28" s="12">
        <v>4.327</v>
      </c>
      <c r="K28" s="12">
        <v>3.9209999999999998</v>
      </c>
      <c r="L28" s="12">
        <v>5.9589999999999996</v>
      </c>
      <c r="M28" s="12">
        <v>6.1559999999999997</v>
      </c>
      <c r="N28" s="12">
        <v>6.8209999999999997</v>
      </c>
      <c r="O28" s="12">
        <v>5.6890000000000001</v>
      </c>
      <c r="P28" s="12">
        <v>1.996</v>
      </c>
      <c r="Q28" s="12">
        <v>5.8040000000000003</v>
      </c>
      <c r="R28" s="12">
        <v>2018</v>
      </c>
      <c r="S28" s="21" t="s">
        <v>1</v>
      </c>
    </row>
    <row r="29" spans="1:19" x14ac:dyDescent="0.2">
      <c r="A29" s="27" t="s">
        <v>8</v>
      </c>
      <c r="B29" s="13" t="s">
        <v>105</v>
      </c>
      <c r="C29" s="13" t="s">
        <v>254</v>
      </c>
      <c r="D29" s="14">
        <v>21.506</v>
      </c>
      <c r="E29" s="14">
        <v>22.312000000000001</v>
      </c>
      <c r="F29" s="14">
        <v>24.478000000000002</v>
      </c>
      <c r="G29" s="14">
        <v>26.643999999999998</v>
      </c>
      <c r="H29" s="14">
        <v>28.908000000000001</v>
      </c>
      <c r="I29" s="14">
        <v>31.119</v>
      </c>
      <c r="J29" s="14">
        <v>33.066000000000003</v>
      </c>
      <c r="K29" s="14">
        <v>34.72</v>
      </c>
      <c r="L29" s="14">
        <v>37.17</v>
      </c>
      <c r="M29" s="14">
        <v>40.201999999999998</v>
      </c>
      <c r="N29" s="14">
        <v>43.99</v>
      </c>
      <c r="O29" s="14">
        <v>47.302999999999997</v>
      </c>
      <c r="P29" s="14">
        <v>48.552999999999997</v>
      </c>
      <c r="Q29" s="14">
        <v>52.372999999999998</v>
      </c>
      <c r="R29" s="14">
        <v>2018</v>
      </c>
      <c r="S29" s="22" t="s">
        <v>1</v>
      </c>
    </row>
    <row r="30" spans="1:19" x14ac:dyDescent="0.2">
      <c r="A30" s="25" t="s">
        <v>9</v>
      </c>
      <c r="B30" s="11" t="s">
        <v>106</v>
      </c>
      <c r="C30" s="11" t="s">
        <v>251</v>
      </c>
      <c r="D30" s="12"/>
      <c r="E30" s="12"/>
      <c r="F30" s="12"/>
      <c r="G30" s="12"/>
      <c r="H30" s="12"/>
      <c r="I30" s="12">
        <v>71.8</v>
      </c>
      <c r="J30" s="12"/>
      <c r="K30" s="12"/>
      <c r="L30" s="12"/>
      <c r="M30" s="12"/>
      <c r="N30" s="12"/>
      <c r="O30" s="12"/>
      <c r="P30" s="12"/>
      <c r="Q30" s="12"/>
      <c r="R30" s="12"/>
      <c r="S30" s="21" t="s">
        <v>1</v>
      </c>
    </row>
    <row r="31" spans="1:19" x14ac:dyDescent="0.2">
      <c r="A31" s="27" t="s">
        <v>9</v>
      </c>
      <c r="B31" s="13" t="s">
        <v>106</v>
      </c>
      <c r="C31" s="13" t="s">
        <v>252</v>
      </c>
      <c r="D31" s="14">
        <v>1.512</v>
      </c>
      <c r="E31" s="14">
        <v>0.496</v>
      </c>
      <c r="F31" s="14">
        <v>1.8640000000000001</v>
      </c>
      <c r="G31" s="14">
        <v>0.90500000000000003</v>
      </c>
      <c r="H31" s="14">
        <v>1.306</v>
      </c>
      <c r="I31" s="14">
        <v>2.7589999999999999</v>
      </c>
      <c r="J31" s="14">
        <v>1.4510000000000001</v>
      </c>
      <c r="K31" s="14">
        <v>-6.6680000000000001</v>
      </c>
      <c r="L31" s="14">
        <v>-3.7090000000000001</v>
      </c>
      <c r="M31" s="14">
        <v>-2.5739999999999998</v>
      </c>
      <c r="N31" s="14">
        <v>-1.3149999999999999</v>
      </c>
      <c r="O31" s="14">
        <v>-1.1919999999999999</v>
      </c>
      <c r="P31" s="14">
        <v>-8.2929999999999993</v>
      </c>
      <c r="Q31" s="14">
        <v>1.177</v>
      </c>
      <c r="R31" s="14">
        <v>2015</v>
      </c>
      <c r="S31" s="22" t="s">
        <v>1</v>
      </c>
    </row>
    <row r="32" spans="1:19" x14ac:dyDescent="0.2">
      <c r="A32" s="25" t="s">
        <v>9</v>
      </c>
      <c r="B32" s="11" t="s">
        <v>106</v>
      </c>
      <c r="C32" s="11" t="s">
        <v>253</v>
      </c>
      <c r="D32" s="12">
        <v>4.8620000000000001</v>
      </c>
      <c r="E32" s="12">
        <v>3.8130000000000002</v>
      </c>
      <c r="F32" s="12">
        <v>5.1239999999999997</v>
      </c>
      <c r="G32" s="12">
        <v>4.0330000000000004</v>
      </c>
      <c r="H32" s="12">
        <v>4.4470000000000001</v>
      </c>
      <c r="I32" s="12">
        <v>5.944</v>
      </c>
      <c r="J32" s="12">
        <v>4.4939999999999998</v>
      </c>
      <c r="K32" s="12">
        <v>-3.8679999999999999</v>
      </c>
      <c r="L32" s="12">
        <v>-0.628</v>
      </c>
      <c r="M32" s="12">
        <v>0.54400000000000004</v>
      </c>
      <c r="N32" s="12">
        <v>1.6459999999999999</v>
      </c>
      <c r="O32" s="12">
        <v>1.772</v>
      </c>
      <c r="P32" s="12">
        <v>-5.5419999999999998</v>
      </c>
      <c r="Q32" s="12">
        <v>4.2119999999999997</v>
      </c>
      <c r="R32" s="12">
        <v>2015</v>
      </c>
      <c r="S32" s="21" t="s">
        <v>1</v>
      </c>
    </row>
    <row r="33" spans="1:19" x14ac:dyDescent="0.2">
      <c r="A33" s="27" t="s">
        <v>9</v>
      </c>
      <c r="B33" s="13" t="s">
        <v>106</v>
      </c>
      <c r="C33" s="13" t="s">
        <v>254</v>
      </c>
      <c r="D33" s="14">
        <v>5.6050000000000004</v>
      </c>
      <c r="E33" s="14">
        <v>5.8630000000000004</v>
      </c>
      <c r="F33" s="14">
        <v>6.2350000000000003</v>
      </c>
      <c r="G33" s="14">
        <v>6.6219999999999999</v>
      </c>
      <c r="H33" s="14">
        <v>7.0490000000000004</v>
      </c>
      <c r="I33" s="14">
        <v>7.5990000000000002</v>
      </c>
      <c r="J33" s="14">
        <v>8.0879999999999992</v>
      </c>
      <c r="K33" s="14">
        <v>7.8559999999999999</v>
      </c>
      <c r="L33" s="14">
        <v>7.8879999999999999</v>
      </c>
      <c r="M33" s="14">
        <v>8.08</v>
      </c>
      <c r="N33" s="14">
        <v>8.4130000000000003</v>
      </c>
      <c r="O33" s="14">
        <v>8.7110000000000003</v>
      </c>
      <c r="P33" s="14">
        <v>8.2810000000000006</v>
      </c>
      <c r="Q33" s="14">
        <v>8.798</v>
      </c>
      <c r="R33" s="14">
        <v>2015</v>
      </c>
      <c r="S33" s="22" t="s">
        <v>1</v>
      </c>
    </row>
    <row r="34" spans="1:19" x14ac:dyDescent="0.2">
      <c r="A34" s="25" t="s">
        <v>10</v>
      </c>
      <c r="B34" s="11" t="s">
        <v>107</v>
      </c>
      <c r="C34" s="11" t="s">
        <v>251</v>
      </c>
      <c r="D34" s="12"/>
      <c r="E34" s="12"/>
      <c r="F34" s="12"/>
      <c r="G34" s="12"/>
      <c r="H34" s="12"/>
      <c r="I34" s="12"/>
      <c r="J34" s="12"/>
      <c r="K34" s="12"/>
      <c r="L34" s="12"/>
      <c r="M34" s="12"/>
      <c r="N34" s="12"/>
      <c r="O34" s="12"/>
      <c r="P34" s="12"/>
      <c r="Q34" s="12"/>
      <c r="R34" s="12"/>
      <c r="S34" s="21" t="s">
        <v>1</v>
      </c>
    </row>
    <row r="35" spans="1:19" x14ac:dyDescent="0.2">
      <c r="A35" s="27" t="s">
        <v>10</v>
      </c>
      <c r="B35" s="13" t="s">
        <v>107</v>
      </c>
      <c r="C35" s="13" t="s">
        <v>252</v>
      </c>
      <c r="D35" s="14">
        <v>5.2130000000000001</v>
      </c>
      <c r="E35" s="14">
        <v>-1.355</v>
      </c>
      <c r="F35" s="14">
        <v>4.335</v>
      </c>
      <c r="G35" s="14">
        <v>5.31</v>
      </c>
      <c r="H35" s="14">
        <v>6.0430000000000001</v>
      </c>
      <c r="I35" s="14">
        <v>5.5990000000000002</v>
      </c>
      <c r="J35" s="14">
        <v>5.431</v>
      </c>
      <c r="K35" s="14">
        <v>5.3049999999999997</v>
      </c>
      <c r="L35" s="14">
        <v>5.1760000000000002</v>
      </c>
      <c r="M35" s="14">
        <v>5.3929999999999998</v>
      </c>
      <c r="N35" s="14">
        <v>5.944</v>
      </c>
      <c r="O35" s="14">
        <v>5.4630000000000001</v>
      </c>
      <c r="P35" s="14">
        <v>-3.0419999999999998</v>
      </c>
      <c r="Q35" s="14">
        <v>4.4889999999999999</v>
      </c>
      <c r="R35" s="14">
        <v>2018</v>
      </c>
      <c r="S35" s="22" t="s">
        <v>1</v>
      </c>
    </row>
    <row r="36" spans="1:19" x14ac:dyDescent="0.2">
      <c r="A36" s="25" t="s">
        <v>10</v>
      </c>
      <c r="B36" s="11" t="s">
        <v>107</v>
      </c>
      <c r="C36" s="11" t="s">
        <v>253</v>
      </c>
      <c r="D36" s="12">
        <v>6.6920000000000002</v>
      </c>
      <c r="E36" s="12">
        <v>8.6999999999999994E-2</v>
      </c>
      <c r="F36" s="12">
        <v>5.9630000000000001</v>
      </c>
      <c r="G36" s="12">
        <v>7.07</v>
      </c>
      <c r="H36" s="12">
        <v>7.3129999999999997</v>
      </c>
      <c r="I36" s="12">
        <v>7.3570000000000002</v>
      </c>
      <c r="J36" s="12">
        <v>7.1429999999999998</v>
      </c>
      <c r="K36" s="12">
        <v>7.0359999999999996</v>
      </c>
      <c r="L36" s="12">
        <v>6.8630000000000004</v>
      </c>
      <c r="M36" s="12">
        <v>6.9969999999999999</v>
      </c>
      <c r="N36" s="12">
        <v>7.5330000000000004</v>
      </c>
      <c r="O36" s="12">
        <v>7.0449999999999999</v>
      </c>
      <c r="P36" s="12">
        <v>-1.587</v>
      </c>
      <c r="Q36" s="12">
        <v>6.0570000000000004</v>
      </c>
      <c r="R36" s="12">
        <v>2018</v>
      </c>
      <c r="S36" s="21" t="s">
        <v>1</v>
      </c>
    </row>
    <row r="37" spans="1:19" x14ac:dyDescent="0.2">
      <c r="A37" s="27" t="s">
        <v>10</v>
      </c>
      <c r="B37" s="13" t="s">
        <v>107</v>
      </c>
      <c r="C37" s="13" t="s">
        <v>254</v>
      </c>
      <c r="D37" s="14">
        <v>32.709000000000003</v>
      </c>
      <c r="E37" s="14">
        <v>32.987000000000002</v>
      </c>
      <c r="F37" s="14">
        <v>35.360999999999997</v>
      </c>
      <c r="G37" s="14">
        <v>38.652000000000001</v>
      </c>
      <c r="H37" s="14">
        <v>42.274000000000001</v>
      </c>
      <c r="I37" s="14">
        <v>46.180999999999997</v>
      </c>
      <c r="J37" s="14">
        <v>50.395000000000003</v>
      </c>
      <c r="K37" s="14">
        <v>54.502000000000002</v>
      </c>
      <c r="L37" s="14">
        <v>58.845999999999997</v>
      </c>
      <c r="M37" s="14">
        <v>64.149000000000001</v>
      </c>
      <c r="N37" s="14">
        <v>70.662000000000006</v>
      </c>
      <c r="O37" s="14">
        <v>76.959000000000003</v>
      </c>
      <c r="P37" s="14">
        <v>76.218000000000004</v>
      </c>
      <c r="Q37" s="14">
        <v>82.41</v>
      </c>
      <c r="R37" s="14">
        <v>2018</v>
      </c>
      <c r="S37" s="22" t="s">
        <v>1</v>
      </c>
    </row>
    <row r="38" spans="1:19" x14ac:dyDescent="0.2">
      <c r="A38" s="25" t="s">
        <v>11</v>
      </c>
      <c r="B38" s="11" t="s">
        <v>108</v>
      </c>
      <c r="C38" s="11" t="s">
        <v>251</v>
      </c>
      <c r="D38" s="12"/>
      <c r="E38" s="12"/>
      <c r="F38" s="12"/>
      <c r="G38" s="12"/>
      <c r="H38" s="12"/>
      <c r="I38" s="12"/>
      <c r="J38" s="12">
        <v>23.8</v>
      </c>
      <c r="K38" s="12"/>
      <c r="L38" s="12"/>
      <c r="M38" s="12"/>
      <c r="N38" s="12"/>
      <c r="O38" s="12"/>
      <c r="P38" s="12"/>
      <c r="Q38" s="12"/>
      <c r="R38" s="12"/>
      <c r="S38" s="21" t="s">
        <v>1</v>
      </c>
    </row>
    <row r="39" spans="1:19" x14ac:dyDescent="0.2">
      <c r="A39" s="27" t="s">
        <v>11</v>
      </c>
      <c r="B39" s="13" t="s">
        <v>108</v>
      </c>
      <c r="C39" s="13" t="s">
        <v>252</v>
      </c>
      <c r="D39" s="14">
        <v>0.67</v>
      </c>
      <c r="E39" s="14">
        <v>-0.58499999999999996</v>
      </c>
      <c r="F39" s="14">
        <v>0.9</v>
      </c>
      <c r="G39" s="14">
        <v>1.59</v>
      </c>
      <c r="H39" s="14">
        <v>1.9930000000000001</v>
      </c>
      <c r="I39" s="14">
        <v>2.8330000000000002</v>
      </c>
      <c r="J39" s="14">
        <v>3.302</v>
      </c>
      <c r="K39" s="14">
        <v>3.0750000000000002</v>
      </c>
      <c r="L39" s="14">
        <v>2.0960000000000001</v>
      </c>
      <c r="M39" s="14">
        <v>1.0229999999999999</v>
      </c>
      <c r="N39" s="14">
        <v>1.524</v>
      </c>
      <c r="O39" s="14">
        <v>1.216</v>
      </c>
      <c r="P39" s="14">
        <v>-3.625</v>
      </c>
      <c r="Q39" s="14">
        <v>1.5129999999999999</v>
      </c>
      <c r="R39" s="14">
        <v>2018</v>
      </c>
      <c r="S39" s="22" t="s">
        <v>1</v>
      </c>
    </row>
    <row r="40" spans="1:19" x14ac:dyDescent="0.2">
      <c r="A40" s="25" t="s">
        <v>11</v>
      </c>
      <c r="B40" s="11" t="s">
        <v>108</v>
      </c>
      <c r="C40" s="11" t="s">
        <v>253</v>
      </c>
      <c r="D40" s="12">
        <v>3.4889999999999999</v>
      </c>
      <c r="E40" s="12">
        <v>2.1989999999999998</v>
      </c>
      <c r="F40" s="12">
        <v>3.423</v>
      </c>
      <c r="G40" s="12">
        <v>4.1289999999999996</v>
      </c>
      <c r="H40" s="12">
        <v>4.5430000000000001</v>
      </c>
      <c r="I40" s="12">
        <v>5.4039999999999999</v>
      </c>
      <c r="J40" s="12">
        <v>5.8840000000000003</v>
      </c>
      <c r="K40" s="12">
        <v>5.6509999999999998</v>
      </c>
      <c r="L40" s="12">
        <v>4.6479999999999997</v>
      </c>
      <c r="M40" s="12">
        <v>3.5489999999999999</v>
      </c>
      <c r="N40" s="12">
        <v>4.0620000000000003</v>
      </c>
      <c r="O40" s="12">
        <v>3.7469999999999999</v>
      </c>
      <c r="P40" s="12">
        <v>-1.2150000000000001</v>
      </c>
      <c r="Q40" s="12">
        <v>4.0510000000000002</v>
      </c>
      <c r="R40" s="12">
        <v>2018</v>
      </c>
      <c r="S40" s="21" t="s">
        <v>1</v>
      </c>
    </row>
    <row r="41" spans="1:19" x14ac:dyDescent="0.2">
      <c r="A41" s="27" t="s">
        <v>11</v>
      </c>
      <c r="B41" s="13" t="s">
        <v>108</v>
      </c>
      <c r="C41" s="13" t="s">
        <v>254</v>
      </c>
      <c r="D41" s="14">
        <v>53.194000000000003</v>
      </c>
      <c r="E41" s="14">
        <v>54.777999999999999</v>
      </c>
      <c r="F41" s="14">
        <v>57.313000000000002</v>
      </c>
      <c r="G41" s="14">
        <v>60.926000000000002</v>
      </c>
      <c r="H41" s="14">
        <v>64.915999999999997</v>
      </c>
      <c r="I41" s="14">
        <v>69.625</v>
      </c>
      <c r="J41" s="14">
        <v>75.085999999999999</v>
      </c>
      <c r="K41" s="14">
        <v>80.155000000000001</v>
      </c>
      <c r="L41" s="14">
        <v>84.75</v>
      </c>
      <c r="M41" s="14">
        <v>89.41</v>
      </c>
      <c r="N41" s="14">
        <v>95.308999999999997</v>
      </c>
      <c r="O41" s="14">
        <v>100.604</v>
      </c>
      <c r="P41" s="14">
        <v>100.01300000000001</v>
      </c>
      <c r="Q41" s="14">
        <v>106.093</v>
      </c>
      <c r="R41" s="14">
        <v>2018</v>
      </c>
      <c r="S41" s="22" t="s">
        <v>1</v>
      </c>
    </row>
    <row r="42" spans="1:19" x14ac:dyDescent="0.2">
      <c r="A42" s="25" t="s">
        <v>12</v>
      </c>
      <c r="B42" s="11" t="s">
        <v>109</v>
      </c>
      <c r="C42" s="11" t="s">
        <v>251</v>
      </c>
      <c r="D42" s="12"/>
      <c r="E42" s="12"/>
      <c r="F42" s="12"/>
      <c r="G42" s="12"/>
      <c r="H42" s="12"/>
      <c r="I42" s="12"/>
      <c r="J42" s="12"/>
      <c r="K42" s="12">
        <v>3.2</v>
      </c>
      <c r="L42" s="12"/>
      <c r="M42" s="12"/>
      <c r="N42" s="12"/>
      <c r="O42" s="12"/>
      <c r="P42" s="12"/>
      <c r="Q42" s="12"/>
      <c r="R42" s="12"/>
      <c r="S42" s="21" t="s">
        <v>1</v>
      </c>
    </row>
    <row r="43" spans="1:19" x14ac:dyDescent="0.2">
      <c r="A43" s="27" t="s">
        <v>12</v>
      </c>
      <c r="B43" s="13" t="s">
        <v>109</v>
      </c>
      <c r="C43" s="13" t="s">
        <v>252</v>
      </c>
      <c r="D43" s="14">
        <v>5.5039999999999996</v>
      </c>
      <c r="E43" s="14">
        <v>-2.3109999999999999</v>
      </c>
      <c r="F43" s="14">
        <v>0.372</v>
      </c>
      <c r="G43" s="14">
        <v>2.806</v>
      </c>
      <c r="H43" s="14">
        <v>-8.1000000000000003E-2</v>
      </c>
      <c r="I43" s="14">
        <v>-0.38500000000000001</v>
      </c>
      <c r="J43" s="14">
        <v>-0.59899999999999998</v>
      </c>
      <c r="K43" s="14">
        <v>-0.221</v>
      </c>
      <c r="L43" s="14">
        <v>3.4159999999999999</v>
      </c>
      <c r="M43" s="14">
        <v>2.4060000000000001</v>
      </c>
      <c r="N43" s="14">
        <v>5.5839999999999996</v>
      </c>
      <c r="O43" s="14">
        <v>4.2160000000000002</v>
      </c>
      <c r="P43" s="14">
        <v>-5.1710000000000003</v>
      </c>
      <c r="Q43" s="14">
        <v>4.2629999999999999</v>
      </c>
      <c r="R43" s="14">
        <v>2018</v>
      </c>
      <c r="S43" s="22" t="s">
        <v>1</v>
      </c>
    </row>
    <row r="44" spans="1:19" x14ac:dyDescent="0.2">
      <c r="A44" s="25" t="s">
        <v>12</v>
      </c>
      <c r="B44" s="11" t="s">
        <v>109</v>
      </c>
      <c r="C44" s="11" t="s">
        <v>253</v>
      </c>
      <c r="D44" s="12">
        <v>6.6509999999999998</v>
      </c>
      <c r="E44" s="12">
        <v>-1.27</v>
      </c>
      <c r="F44" s="12">
        <v>1.4670000000000001</v>
      </c>
      <c r="G44" s="12">
        <v>3.9689999999999999</v>
      </c>
      <c r="H44" s="12">
        <v>1.0820000000000001</v>
      </c>
      <c r="I44" s="12">
        <v>0.80300000000000005</v>
      </c>
      <c r="J44" s="12">
        <v>0.61099999999999999</v>
      </c>
      <c r="K44" s="12">
        <v>1.0069999999999999</v>
      </c>
      <c r="L44" s="12">
        <v>4.7060000000000004</v>
      </c>
      <c r="M44" s="12">
        <v>3.702</v>
      </c>
      <c r="N44" s="12">
        <v>5.0780000000000003</v>
      </c>
      <c r="O44" s="12">
        <v>5.4580000000000002</v>
      </c>
      <c r="P44" s="12">
        <v>-4.04</v>
      </c>
      <c r="Q44" s="12">
        <v>5.5060000000000002</v>
      </c>
      <c r="R44" s="12">
        <v>2018</v>
      </c>
      <c r="S44" s="21" t="s">
        <v>1</v>
      </c>
    </row>
    <row r="45" spans="1:19" x14ac:dyDescent="0.2">
      <c r="A45" s="27" t="s">
        <v>12</v>
      </c>
      <c r="B45" s="13" t="s">
        <v>109</v>
      </c>
      <c r="C45" s="13" t="s">
        <v>254</v>
      </c>
      <c r="D45" s="14">
        <v>2.8090000000000002</v>
      </c>
      <c r="E45" s="14">
        <v>2.794</v>
      </c>
      <c r="F45" s="14">
        <v>2.8679999999999999</v>
      </c>
      <c r="G45" s="14">
        <v>3.044</v>
      </c>
      <c r="H45" s="14">
        <v>3.1360000000000001</v>
      </c>
      <c r="I45" s="14">
        <v>3.2170000000000001</v>
      </c>
      <c r="J45" s="14">
        <v>3.2959999999999998</v>
      </c>
      <c r="K45" s="14">
        <v>3.3639999999999999</v>
      </c>
      <c r="L45" s="14">
        <v>3.5590000000000002</v>
      </c>
      <c r="M45" s="14">
        <v>3.76</v>
      </c>
      <c r="N45" s="14">
        <v>4.0469999999999997</v>
      </c>
      <c r="O45" s="14">
        <v>4.343</v>
      </c>
      <c r="P45" s="14">
        <v>4.194</v>
      </c>
      <c r="Q45" s="14">
        <v>4.5110000000000001</v>
      </c>
      <c r="R45" s="14">
        <v>2018</v>
      </c>
      <c r="S45" s="22" t="s">
        <v>1</v>
      </c>
    </row>
    <row r="46" spans="1:19" x14ac:dyDescent="0.2">
      <c r="A46" s="25" t="s">
        <v>13</v>
      </c>
      <c r="B46" s="11" t="s">
        <v>110</v>
      </c>
      <c r="C46" s="11" t="s">
        <v>251</v>
      </c>
      <c r="D46" s="12">
        <v>66.3</v>
      </c>
      <c r="E46" s="12"/>
      <c r="F46" s="12"/>
      <c r="G46" s="12"/>
      <c r="H46" s="12"/>
      <c r="I46" s="12"/>
      <c r="J46" s="12"/>
      <c r="K46" s="12"/>
      <c r="L46" s="12"/>
      <c r="M46" s="12"/>
      <c r="N46" s="12"/>
      <c r="O46" s="12"/>
      <c r="P46" s="12"/>
      <c r="Q46" s="12"/>
      <c r="R46" s="12"/>
      <c r="S46" s="21" t="s">
        <v>1</v>
      </c>
    </row>
    <row r="47" spans="1:19" x14ac:dyDescent="0.2">
      <c r="A47" s="27" t="s">
        <v>13</v>
      </c>
      <c r="B47" s="13" t="s">
        <v>110</v>
      </c>
      <c r="C47" s="13" t="s">
        <v>252</v>
      </c>
      <c r="D47" s="14">
        <v>0.69599999999999995</v>
      </c>
      <c r="E47" s="14">
        <v>0.85599999999999998</v>
      </c>
      <c r="F47" s="14">
        <v>2.6179999999999999</v>
      </c>
      <c r="G47" s="14">
        <v>2.5739999999999998</v>
      </c>
      <c r="H47" s="14">
        <v>4.6429999999999998</v>
      </c>
      <c r="I47" s="14">
        <v>-36.564</v>
      </c>
      <c r="J47" s="14">
        <v>-0.27800000000000002</v>
      </c>
      <c r="K47" s="14">
        <v>3.665</v>
      </c>
      <c r="L47" s="14">
        <v>3.7109999999999999</v>
      </c>
      <c r="M47" s="14">
        <v>3.2080000000000002</v>
      </c>
      <c r="N47" s="14">
        <v>2.262</v>
      </c>
      <c r="O47" s="14">
        <v>1.256</v>
      </c>
      <c r="P47" s="14">
        <v>-0.73499999999999999</v>
      </c>
      <c r="Q47" s="14">
        <v>2.0870000000000002</v>
      </c>
      <c r="R47" s="14">
        <v>2017</v>
      </c>
      <c r="S47" s="22" t="s">
        <v>1</v>
      </c>
    </row>
    <row r="48" spans="1:19" x14ac:dyDescent="0.2">
      <c r="A48" s="25" t="s">
        <v>13</v>
      </c>
      <c r="B48" s="11" t="s">
        <v>110</v>
      </c>
      <c r="C48" s="11" t="s">
        <v>253</v>
      </c>
      <c r="D48" s="12">
        <v>2.613</v>
      </c>
      <c r="E48" s="12">
        <v>2.8119999999999998</v>
      </c>
      <c r="F48" s="12">
        <v>4.6310000000000002</v>
      </c>
      <c r="G48" s="12">
        <v>4.1950000000000003</v>
      </c>
      <c r="H48" s="12">
        <v>5.0540000000000003</v>
      </c>
      <c r="I48" s="12">
        <v>-36.392000000000003</v>
      </c>
      <c r="J48" s="12">
        <v>0.08</v>
      </c>
      <c r="K48" s="12">
        <v>4.3380000000000001</v>
      </c>
      <c r="L48" s="12">
        <v>4.75</v>
      </c>
      <c r="M48" s="12">
        <v>4.5279999999999996</v>
      </c>
      <c r="N48" s="12">
        <v>3.82</v>
      </c>
      <c r="O48" s="12">
        <v>2.97</v>
      </c>
      <c r="P48" s="12">
        <v>1.044</v>
      </c>
      <c r="Q48" s="12">
        <v>3.9889999999999999</v>
      </c>
      <c r="R48" s="12">
        <v>2017</v>
      </c>
      <c r="S48" s="21" t="s">
        <v>1</v>
      </c>
    </row>
    <row r="49" spans="1:19" x14ac:dyDescent="0.2">
      <c r="A49" s="27" t="s">
        <v>13</v>
      </c>
      <c r="B49" s="13" t="s">
        <v>110</v>
      </c>
      <c r="C49" s="13" t="s">
        <v>254</v>
      </c>
      <c r="D49" s="14">
        <v>3.85</v>
      </c>
      <c r="E49" s="14">
        <v>3.988</v>
      </c>
      <c r="F49" s="14">
        <v>4.2210000000000001</v>
      </c>
      <c r="G49" s="14">
        <v>4.49</v>
      </c>
      <c r="H49" s="14">
        <v>4.8079999999999998</v>
      </c>
      <c r="I49" s="14">
        <v>3.1120000000000001</v>
      </c>
      <c r="J49" s="14">
        <v>3.1720000000000002</v>
      </c>
      <c r="K49" s="14">
        <v>3.3439999999999999</v>
      </c>
      <c r="L49" s="14">
        <v>3.5390000000000001</v>
      </c>
      <c r="M49" s="14">
        <v>3.7690000000000001</v>
      </c>
      <c r="N49" s="14">
        <v>4.008</v>
      </c>
      <c r="O49" s="14">
        <v>4.1989999999999998</v>
      </c>
      <c r="P49" s="14">
        <v>4.2699999999999996</v>
      </c>
      <c r="Q49" s="14">
        <v>4.5270000000000001</v>
      </c>
      <c r="R49" s="14">
        <v>2017</v>
      </c>
      <c r="S49" s="22" t="s">
        <v>1</v>
      </c>
    </row>
    <row r="50" spans="1:19" x14ac:dyDescent="0.2">
      <c r="A50" s="25" t="s">
        <v>14</v>
      </c>
      <c r="B50" s="11" t="s">
        <v>111</v>
      </c>
      <c r="C50" s="11" t="s">
        <v>251</v>
      </c>
      <c r="D50" s="12"/>
      <c r="E50" s="12"/>
      <c r="F50" s="12"/>
      <c r="G50" s="12">
        <v>38.4</v>
      </c>
      <c r="H50" s="12"/>
      <c r="I50" s="12"/>
      <c r="J50" s="12"/>
      <c r="K50" s="12"/>
      <c r="L50" s="12"/>
      <c r="M50" s="12"/>
      <c r="N50" s="12"/>
      <c r="O50" s="12"/>
      <c r="P50" s="12"/>
      <c r="Q50" s="12"/>
      <c r="R50" s="12"/>
      <c r="S50" s="21" t="s">
        <v>1</v>
      </c>
    </row>
    <row r="51" spans="1:19" x14ac:dyDescent="0.2">
      <c r="A51" s="27" t="s">
        <v>14</v>
      </c>
      <c r="B51" s="13" t="s">
        <v>111</v>
      </c>
      <c r="C51" s="13" t="s">
        <v>252</v>
      </c>
      <c r="D51" s="14">
        <v>-0.31</v>
      </c>
      <c r="E51" s="14">
        <v>0.751</v>
      </c>
      <c r="F51" s="14">
        <v>9.8719999999999999</v>
      </c>
      <c r="G51" s="14">
        <v>-3.1930000000000001</v>
      </c>
      <c r="H51" s="14">
        <v>5.1989999999999998</v>
      </c>
      <c r="I51" s="14">
        <v>2.274</v>
      </c>
      <c r="J51" s="14">
        <v>3.42</v>
      </c>
      <c r="K51" s="14">
        <v>-1.454</v>
      </c>
      <c r="L51" s="14">
        <v>-8.4830000000000005</v>
      </c>
      <c r="M51" s="14">
        <v>-5.3369999999999997</v>
      </c>
      <c r="N51" s="14">
        <v>-0.74399999999999999</v>
      </c>
      <c r="O51" s="14">
        <v>-6.8000000000000005E-2</v>
      </c>
      <c r="P51" s="14">
        <v>-3.069</v>
      </c>
      <c r="Q51" s="14">
        <v>3.0009999999999999</v>
      </c>
      <c r="R51" s="14">
        <v>2017</v>
      </c>
      <c r="S51" s="22" t="s">
        <v>1</v>
      </c>
    </row>
    <row r="52" spans="1:19" x14ac:dyDescent="0.2">
      <c r="A52" s="25" t="s">
        <v>14</v>
      </c>
      <c r="B52" s="11" t="s">
        <v>111</v>
      </c>
      <c r="C52" s="11" t="s">
        <v>253</v>
      </c>
      <c r="D52" s="12">
        <v>3.0630000000000002</v>
      </c>
      <c r="E52" s="12">
        <v>4.1390000000000002</v>
      </c>
      <c r="F52" s="12">
        <v>13.598000000000001</v>
      </c>
      <c r="G52" s="12">
        <v>0.12</v>
      </c>
      <c r="H52" s="12">
        <v>8.8070000000000004</v>
      </c>
      <c r="I52" s="12">
        <v>5.7530000000000001</v>
      </c>
      <c r="J52" s="12">
        <v>6.8929999999999998</v>
      </c>
      <c r="K52" s="12">
        <v>1.77</v>
      </c>
      <c r="L52" s="12">
        <v>-5.5579999999999998</v>
      </c>
      <c r="M52" s="12">
        <v>-2.38</v>
      </c>
      <c r="N52" s="12">
        <v>2.3029999999999999</v>
      </c>
      <c r="O52" s="12">
        <v>2.96</v>
      </c>
      <c r="P52" s="12">
        <v>-0.158</v>
      </c>
      <c r="Q52" s="12">
        <v>6.0670000000000002</v>
      </c>
      <c r="R52" s="12">
        <v>2017</v>
      </c>
      <c r="S52" s="21" t="s">
        <v>1</v>
      </c>
    </row>
    <row r="53" spans="1:19" x14ac:dyDescent="0.2">
      <c r="A53" s="27" t="s">
        <v>14</v>
      </c>
      <c r="B53" s="13" t="s">
        <v>111</v>
      </c>
      <c r="C53" s="13" t="s">
        <v>254</v>
      </c>
      <c r="D53" s="14">
        <v>18.603000000000002</v>
      </c>
      <c r="E53" s="14">
        <v>19.52</v>
      </c>
      <c r="F53" s="14">
        <v>22.433</v>
      </c>
      <c r="G53" s="14">
        <v>22.928999999999998</v>
      </c>
      <c r="H53" s="14">
        <v>25.427</v>
      </c>
      <c r="I53" s="14">
        <v>27.361999999999998</v>
      </c>
      <c r="J53" s="14">
        <v>29.789000000000001</v>
      </c>
      <c r="K53" s="14">
        <v>30.632000000000001</v>
      </c>
      <c r="L53" s="14">
        <v>29.228999999999999</v>
      </c>
      <c r="M53" s="14">
        <v>29.071000000000002</v>
      </c>
      <c r="N53" s="14">
        <v>30.465</v>
      </c>
      <c r="O53" s="14">
        <v>31.913</v>
      </c>
      <c r="P53" s="14">
        <v>32.064999999999998</v>
      </c>
      <c r="Q53" s="14">
        <v>34.673999999999999</v>
      </c>
      <c r="R53" s="14">
        <v>2017</v>
      </c>
      <c r="S53" s="22" t="s">
        <v>1</v>
      </c>
    </row>
    <row r="54" spans="1:19" x14ac:dyDescent="0.2">
      <c r="A54" s="25" t="s">
        <v>15</v>
      </c>
      <c r="B54" s="11" t="s">
        <v>112</v>
      </c>
      <c r="C54" s="11" t="s">
        <v>251</v>
      </c>
      <c r="D54" s="12"/>
      <c r="E54" s="12"/>
      <c r="F54" s="12"/>
      <c r="G54" s="12"/>
      <c r="H54" s="12"/>
      <c r="I54" s="12"/>
      <c r="J54" s="12">
        <v>17.600000000000001</v>
      </c>
      <c r="K54" s="12"/>
      <c r="L54" s="12"/>
      <c r="M54" s="12"/>
      <c r="N54" s="12"/>
      <c r="O54" s="12"/>
      <c r="P54" s="12"/>
      <c r="Q54" s="12"/>
      <c r="R54" s="12"/>
      <c r="S54" s="21" t="s">
        <v>1</v>
      </c>
    </row>
    <row r="55" spans="1:19" x14ac:dyDescent="0.2">
      <c r="A55" s="27" t="s">
        <v>15</v>
      </c>
      <c r="B55" s="13" t="s">
        <v>112</v>
      </c>
      <c r="C55" s="13" t="s">
        <v>252</v>
      </c>
      <c r="D55" s="14">
        <v>1.329</v>
      </c>
      <c r="E55" s="14">
        <v>0.59899999999999998</v>
      </c>
      <c r="F55" s="14">
        <v>1.1000000000000001</v>
      </c>
      <c r="G55" s="14">
        <v>1.4379999999999999</v>
      </c>
      <c r="H55" s="14">
        <v>0.47399999999999998</v>
      </c>
      <c r="I55" s="14">
        <v>1.7270000000000001</v>
      </c>
      <c r="J55" s="14">
        <v>-0.58699999999999997</v>
      </c>
      <c r="K55" s="14">
        <v>-1.385</v>
      </c>
      <c r="L55" s="14">
        <v>0.70899999999999996</v>
      </c>
      <c r="M55" s="14">
        <v>1.411</v>
      </c>
      <c r="N55" s="14">
        <v>0.89300000000000002</v>
      </c>
      <c r="O55" s="14">
        <v>-0.82</v>
      </c>
      <c r="P55" s="14">
        <v>-3.7480000000000002</v>
      </c>
      <c r="Q55" s="14">
        <v>0.42</v>
      </c>
      <c r="R55" s="14">
        <v>2018</v>
      </c>
      <c r="S55" s="22" t="s">
        <v>1</v>
      </c>
    </row>
    <row r="56" spans="1:19" x14ac:dyDescent="0.2">
      <c r="A56" s="25" t="s">
        <v>15</v>
      </c>
      <c r="B56" s="11" t="s">
        <v>112</v>
      </c>
      <c r="C56" s="11" t="s">
        <v>253</v>
      </c>
      <c r="D56" s="12">
        <v>3.9649999999999999</v>
      </c>
      <c r="E56" s="12">
        <v>3.2410000000000001</v>
      </c>
      <c r="F56" s="12">
        <v>3.778</v>
      </c>
      <c r="G56" s="12">
        <v>4.1440000000000001</v>
      </c>
      <c r="H56" s="12">
        <v>3.1680000000000001</v>
      </c>
      <c r="I56" s="12">
        <v>4.4660000000000002</v>
      </c>
      <c r="J56" s="12">
        <v>2.1070000000000002</v>
      </c>
      <c r="K56" s="12">
        <v>1.2989999999999999</v>
      </c>
      <c r="L56" s="12">
        <v>3.4569999999999999</v>
      </c>
      <c r="M56" s="12">
        <v>4.1769999999999996</v>
      </c>
      <c r="N56" s="12">
        <v>3.6389999999999998</v>
      </c>
      <c r="O56" s="12">
        <v>1.8660000000000001</v>
      </c>
      <c r="P56" s="12">
        <v>-1.1599999999999999</v>
      </c>
      <c r="Q56" s="12">
        <v>3.0960000000000001</v>
      </c>
      <c r="R56" s="12">
        <v>2018</v>
      </c>
      <c r="S56" s="21" t="s">
        <v>1</v>
      </c>
    </row>
    <row r="57" spans="1:19" x14ac:dyDescent="0.2">
      <c r="A57" s="27" t="s">
        <v>15</v>
      </c>
      <c r="B57" s="13" t="s">
        <v>112</v>
      </c>
      <c r="C57" s="13" t="s">
        <v>254</v>
      </c>
      <c r="D57" s="14">
        <v>1.5</v>
      </c>
      <c r="E57" s="14">
        <v>1.5609999999999999</v>
      </c>
      <c r="F57" s="14">
        <v>1.6379999999999999</v>
      </c>
      <c r="G57" s="14">
        <v>1.742</v>
      </c>
      <c r="H57" s="14">
        <v>1.8320000000000001</v>
      </c>
      <c r="I57" s="14">
        <v>1.9470000000000001</v>
      </c>
      <c r="J57" s="14">
        <v>2.0249999999999999</v>
      </c>
      <c r="K57" s="14">
        <v>2.0720000000000001</v>
      </c>
      <c r="L57" s="14">
        <v>2.1659999999999999</v>
      </c>
      <c r="M57" s="14">
        <v>2.2989999999999999</v>
      </c>
      <c r="N57" s="14">
        <v>2.4409999999999998</v>
      </c>
      <c r="O57" s="14">
        <v>2.5299999999999998</v>
      </c>
      <c r="P57" s="14">
        <v>2.516</v>
      </c>
      <c r="Q57" s="14">
        <v>2.645</v>
      </c>
      <c r="R57" s="14">
        <v>2018</v>
      </c>
      <c r="S57" s="22" t="s">
        <v>1</v>
      </c>
    </row>
    <row r="58" spans="1:19" x14ac:dyDescent="0.2">
      <c r="A58" s="25" t="s">
        <v>16</v>
      </c>
      <c r="B58" s="11" t="s">
        <v>113</v>
      </c>
      <c r="C58" s="11" t="s">
        <v>251</v>
      </c>
      <c r="D58" s="12"/>
      <c r="E58" s="12"/>
      <c r="F58" s="12"/>
      <c r="G58" s="12">
        <v>37</v>
      </c>
      <c r="H58" s="12"/>
      <c r="I58" s="12"/>
      <c r="J58" s="12"/>
      <c r="K58" s="12"/>
      <c r="L58" s="12"/>
      <c r="M58" s="12"/>
      <c r="N58" s="12"/>
      <c r="O58" s="12"/>
      <c r="P58" s="12"/>
      <c r="Q58" s="12"/>
      <c r="R58" s="12"/>
      <c r="S58" s="21" t="s">
        <v>1</v>
      </c>
    </row>
    <row r="59" spans="1:19" x14ac:dyDescent="0.2">
      <c r="A59" s="27" t="s">
        <v>16</v>
      </c>
      <c r="B59" s="13" t="s">
        <v>113</v>
      </c>
      <c r="C59" s="13" t="s">
        <v>252</v>
      </c>
      <c r="D59" s="14">
        <v>2.9969999999999999</v>
      </c>
      <c r="E59" s="14">
        <v>5.2149999999999999</v>
      </c>
      <c r="F59" s="14">
        <v>6.0620000000000003</v>
      </c>
      <c r="G59" s="14">
        <v>0.872</v>
      </c>
      <c r="H59" s="14">
        <v>1.2969999999999999</v>
      </c>
      <c r="I59" s="14">
        <v>0.753</v>
      </c>
      <c r="J59" s="14">
        <v>4.2370000000000001</v>
      </c>
      <c r="K59" s="14">
        <v>0.11600000000000001</v>
      </c>
      <c r="L59" s="14">
        <v>-5.1989999999999998</v>
      </c>
      <c r="M59" s="14">
        <v>-4.1680000000000001</v>
      </c>
      <c r="N59" s="14">
        <v>-0.88800000000000001</v>
      </c>
      <c r="O59" s="14">
        <v>-3.319</v>
      </c>
      <c r="P59" s="14">
        <v>-4.6609999999999996</v>
      </c>
      <c r="Q59" s="14">
        <v>0.90800000000000003</v>
      </c>
      <c r="R59" s="14">
        <v>2017</v>
      </c>
      <c r="S59" s="22" t="s">
        <v>1</v>
      </c>
    </row>
    <row r="60" spans="1:19" x14ac:dyDescent="0.2">
      <c r="A60" s="25" t="s">
        <v>16</v>
      </c>
      <c r="B60" s="11" t="s">
        <v>113</v>
      </c>
      <c r="C60" s="11" t="s">
        <v>253</v>
      </c>
      <c r="D60" s="12">
        <v>5.5720000000000001</v>
      </c>
      <c r="E60" s="12">
        <v>7.8449999999999998</v>
      </c>
      <c r="F60" s="12">
        <v>8.7140000000000004</v>
      </c>
      <c r="G60" s="12">
        <v>3.3929999999999998</v>
      </c>
      <c r="H60" s="12">
        <v>3.8290000000000002</v>
      </c>
      <c r="I60" s="12">
        <v>3.2719999999999998</v>
      </c>
      <c r="J60" s="12">
        <v>6.843</v>
      </c>
      <c r="K60" s="12">
        <v>2.6190000000000002</v>
      </c>
      <c r="L60" s="12">
        <v>-2.8290000000000002</v>
      </c>
      <c r="M60" s="12">
        <v>-1.772</v>
      </c>
      <c r="N60" s="12">
        <v>1.59</v>
      </c>
      <c r="O60" s="12">
        <v>-0.90200000000000002</v>
      </c>
      <c r="P60" s="12">
        <v>-2.2770000000000001</v>
      </c>
      <c r="Q60" s="12">
        <v>3.431</v>
      </c>
      <c r="R60" s="12">
        <v>2017</v>
      </c>
      <c r="S60" s="21" t="s">
        <v>1</v>
      </c>
    </row>
    <row r="61" spans="1:19" x14ac:dyDescent="0.2">
      <c r="A61" s="27" t="s">
        <v>16</v>
      </c>
      <c r="B61" s="13" t="s">
        <v>113</v>
      </c>
      <c r="C61" s="13" t="s">
        <v>254</v>
      </c>
      <c r="D61" s="14">
        <v>19.132999999999999</v>
      </c>
      <c r="E61" s="14">
        <v>20.791</v>
      </c>
      <c r="F61" s="14">
        <v>22.866</v>
      </c>
      <c r="G61" s="14">
        <v>24.135999999999999</v>
      </c>
      <c r="H61" s="14">
        <v>25.541</v>
      </c>
      <c r="I61" s="14">
        <v>26.838999999999999</v>
      </c>
      <c r="J61" s="14">
        <v>29.206</v>
      </c>
      <c r="K61" s="14">
        <v>30.283000000000001</v>
      </c>
      <c r="L61" s="14">
        <v>29.731000000000002</v>
      </c>
      <c r="M61" s="14">
        <v>29.754000000000001</v>
      </c>
      <c r="N61" s="14">
        <v>30.963999999999999</v>
      </c>
      <c r="O61" s="14">
        <v>31.219000000000001</v>
      </c>
      <c r="P61" s="14">
        <v>30.702000000000002</v>
      </c>
      <c r="Q61" s="14">
        <v>32.375</v>
      </c>
      <c r="R61" s="14">
        <v>2017</v>
      </c>
      <c r="S61" s="22" t="s">
        <v>1</v>
      </c>
    </row>
    <row r="62" spans="1:19" x14ac:dyDescent="0.2">
      <c r="A62" s="25" t="s">
        <v>17</v>
      </c>
      <c r="B62" s="11" t="s">
        <v>114</v>
      </c>
      <c r="C62" s="11" t="s">
        <v>251</v>
      </c>
      <c r="D62" s="12">
        <v>29.1</v>
      </c>
      <c r="E62" s="12"/>
      <c r="F62" s="12"/>
      <c r="G62" s="12"/>
      <c r="H62" s="12"/>
      <c r="I62" s="12"/>
      <c r="J62" s="12"/>
      <c r="K62" s="12">
        <v>28.2</v>
      </c>
      <c r="L62" s="12"/>
      <c r="M62" s="12"/>
      <c r="N62" s="12"/>
      <c r="O62" s="12"/>
      <c r="P62" s="12"/>
      <c r="Q62" s="12"/>
      <c r="R62" s="12"/>
      <c r="S62" s="21" t="s">
        <v>1</v>
      </c>
    </row>
    <row r="63" spans="1:19" x14ac:dyDescent="0.2">
      <c r="A63" s="27" t="s">
        <v>17</v>
      </c>
      <c r="B63" s="13" t="s">
        <v>114</v>
      </c>
      <c r="C63" s="13" t="s">
        <v>252</v>
      </c>
      <c r="D63" s="14">
        <v>-5.6000000000000001E-2</v>
      </c>
      <c r="E63" s="14">
        <v>0.63500000000000001</v>
      </c>
      <c r="F63" s="14">
        <v>-0.56799999999999995</v>
      </c>
      <c r="G63" s="14">
        <v>-7.2679999999999998</v>
      </c>
      <c r="H63" s="14">
        <v>8.0549999999999997</v>
      </c>
      <c r="I63" s="14">
        <v>6.5030000000000001</v>
      </c>
      <c r="J63" s="14">
        <v>6.0369999999999999</v>
      </c>
      <c r="K63" s="14">
        <v>6.085</v>
      </c>
      <c r="L63" s="14">
        <v>4.4630000000000001</v>
      </c>
      <c r="M63" s="14">
        <v>4.6390000000000002</v>
      </c>
      <c r="N63" s="14">
        <v>4.0869999999999997</v>
      </c>
      <c r="O63" s="14">
        <v>4.1909999999999998</v>
      </c>
      <c r="P63" s="14">
        <v>9.7000000000000003E-2</v>
      </c>
      <c r="Q63" s="14">
        <v>5.9450000000000003</v>
      </c>
      <c r="R63" s="14">
        <v>2017</v>
      </c>
      <c r="S63" s="22" t="s">
        <v>1</v>
      </c>
    </row>
    <row r="64" spans="1:19" x14ac:dyDescent="0.2">
      <c r="A64" s="25" t="s">
        <v>17</v>
      </c>
      <c r="B64" s="11" t="s">
        <v>114</v>
      </c>
      <c r="C64" s="11" t="s">
        <v>253</v>
      </c>
      <c r="D64" s="12">
        <v>2.5430000000000001</v>
      </c>
      <c r="E64" s="12">
        <v>3.2509999999999999</v>
      </c>
      <c r="F64" s="12">
        <v>2.0179999999999998</v>
      </c>
      <c r="G64" s="12">
        <v>-4.8570000000000002</v>
      </c>
      <c r="H64" s="12">
        <v>10.864000000000001</v>
      </c>
      <c r="I64" s="12">
        <v>9.2720000000000002</v>
      </c>
      <c r="J64" s="12">
        <v>8.7940000000000005</v>
      </c>
      <c r="K64" s="12">
        <v>8.843</v>
      </c>
      <c r="L64" s="12">
        <v>7.1790000000000003</v>
      </c>
      <c r="M64" s="12">
        <v>7.36</v>
      </c>
      <c r="N64" s="12">
        <v>6.7930000000000001</v>
      </c>
      <c r="O64" s="12">
        <v>6.9</v>
      </c>
      <c r="P64" s="12">
        <v>2.7</v>
      </c>
      <c r="Q64" s="12">
        <v>8.6999999999999993</v>
      </c>
      <c r="R64" s="12">
        <v>2017</v>
      </c>
      <c r="S64" s="21" t="s">
        <v>1</v>
      </c>
    </row>
    <row r="65" spans="1:19" x14ac:dyDescent="0.2">
      <c r="A65" s="27" t="s">
        <v>17</v>
      </c>
      <c r="B65" s="13" t="s">
        <v>114</v>
      </c>
      <c r="C65" s="13" t="s">
        <v>254</v>
      </c>
      <c r="D65" s="14">
        <v>70.340999999999994</v>
      </c>
      <c r="E65" s="14">
        <v>73.182000000000002</v>
      </c>
      <c r="F65" s="14">
        <v>75.528000000000006</v>
      </c>
      <c r="G65" s="14">
        <v>73.361000000000004</v>
      </c>
      <c r="H65" s="14">
        <v>82.891000000000005</v>
      </c>
      <c r="I65" s="14">
        <v>92.165000000000006</v>
      </c>
      <c r="J65" s="14">
        <v>102.126</v>
      </c>
      <c r="K65" s="14">
        <v>112.31399999999999</v>
      </c>
      <c r="L65" s="14">
        <v>121.624</v>
      </c>
      <c r="M65" s="14">
        <v>133.03399999999999</v>
      </c>
      <c r="N65" s="14">
        <v>145.53299999999999</v>
      </c>
      <c r="O65" s="14">
        <v>158.28800000000001</v>
      </c>
      <c r="P65" s="14">
        <v>163.59399999999999</v>
      </c>
      <c r="Q65" s="14">
        <v>181.29400000000001</v>
      </c>
      <c r="R65" s="14">
        <v>2017</v>
      </c>
      <c r="S65" s="22" t="s">
        <v>1</v>
      </c>
    </row>
    <row r="66" spans="1:19" x14ac:dyDescent="0.2">
      <c r="A66" s="25" t="s">
        <v>18</v>
      </c>
      <c r="B66" s="11" t="s">
        <v>172</v>
      </c>
      <c r="C66" s="11" t="s">
        <v>251</v>
      </c>
      <c r="D66" s="12"/>
      <c r="E66" s="12"/>
      <c r="F66" s="12"/>
      <c r="G66" s="12"/>
      <c r="H66" s="12"/>
      <c r="I66" s="12"/>
      <c r="J66" s="12"/>
      <c r="K66" s="12"/>
      <c r="L66" s="12"/>
      <c r="M66" s="12"/>
      <c r="N66" s="12"/>
      <c r="O66" s="12"/>
      <c r="P66" s="12"/>
      <c r="Q66" s="12"/>
      <c r="R66" s="12"/>
      <c r="S66" s="21" t="s">
        <v>1</v>
      </c>
    </row>
    <row r="67" spans="1:19" x14ac:dyDescent="0.2">
      <c r="A67" s="27" t="s">
        <v>18</v>
      </c>
      <c r="B67" s="13" t="s">
        <v>172</v>
      </c>
      <c r="C67" s="13" t="s">
        <v>252</v>
      </c>
      <c r="D67" s="14"/>
      <c r="E67" s="14"/>
      <c r="F67" s="14"/>
      <c r="G67" s="14"/>
      <c r="H67" s="14"/>
      <c r="I67" s="14"/>
      <c r="J67" s="14"/>
      <c r="K67" s="14"/>
      <c r="L67" s="14"/>
      <c r="M67" s="14"/>
      <c r="N67" s="14"/>
      <c r="O67" s="14"/>
      <c r="P67" s="14"/>
      <c r="Q67" s="14"/>
      <c r="R67" s="14"/>
      <c r="S67" s="22"/>
    </row>
    <row r="68" spans="1:19" x14ac:dyDescent="0.2">
      <c r="A68" s="25" t="s">
        <v>18</v>
      </c>
      <c r="B68" s="11" t="s">
        <v>172</v>
      </c>
      <c r="C68" s="11" t="s">
        <v>253</v>
      </c>
      <c r="D68" s="12"/>
      <c r="E68" s="12"/>
      <c r="F68" s="12"/>
      <c r="G68" s="12"/>
      <c r="H68" s="12"/>
      <c r="I68" s="12"/>
      <c r="J68" s="12"/>
      <c r="K68" s="12"/>
      <c r="L68" s="12"/>
      <c r="M68" s="12"/>
      <c r="N68" s="12"/>
      <c r="O68" s="12"/>
      <c r="P68" s="12"/>
      <c r="Q68" s="12"/>
      <c r="R68" s="12"/>
      <c r="S68" s="21"/>
    </row>
    <row r="69" spans="1:19" x14ac:dyDescent="0.2">
      <c r="A69" s="27" t="s">
        <v>18</v>
      </c>
      <c r="B69" s="13" t="s">
        <v>172</v>
      </c>
      <c r="C69" s="13" t="s">
        <v>254</v>
      </c>
      <c r="D69" s="14"/>
      <c r="E69" s="14"/>
      <c r="F69" s="14"/>
      <c r="G69" s="14"/>
      <c r="H69" s="14"/>
      <c r="I69" s="14"/>
      <c r="J69" s="14"/>
      <c r="K69" s="14"/>
      <c r="L69" s="14"/>
      <c r="M69" s="14"/>
      <c r="N69" s="14"/>
      <c r="O69" s="14"/>
      <c r="P69" s="14"/>
      <c r="Q69" s="14"/>
      <c r="R69" s="14"/>
      <c r="S69" s="22"/>
    </row>
    <row r="70" spans="1:19" x14ac:dyDescent="0.2">
      <c r="A70" s="25" t="s">
        <v>19</v>
      </c>
      <c r="B70" s="11" t="s">
        <v>115</v>
      </c>
      <c r="C70" s="11" t="s">
        <v>251</v>
      </c>
      <c r="D70" s="12"/>
      <c r="E70" s="12"/>
      <c r="F70" s="12"/>
      <c r="G70" s="12"/>
      <c r="H70" s="12">
        <v>76.599999999999994</v>
      </c>
      <c r="I70" s="12"/>
      <c r="J70" s="12"/>
      <c r="K70" s="12"/>
      <c r="L70" s="12"/>
      <c r="M70" s="12"/>
      <c r="N70" s="12"/>
      <c r="O70" s="12"/>
      <c r="P70" s="12"/>
      <c r="Q70" s="12"/>
      <c r="R70" s="12"/>
      <c r="S70" s="21" t="s">
        <v>1</v>
      </c>
    </row>
    <row r="71" spans="1:19" x14ac:dyDescent="0.2">
      <c r="A71" s="27" t="s">
        <v>19</v>
      </c>
      <c r="B71" s="13" t="s">
        <v>115</v>
      </c>
      <c r="C71" s="13" t="s">
        <v>252</v>
      </c>
      <c r="D71" s="14">
        <v>2.895</v>
      </c>
      <c r="E71" s="14">
        <v>-0.35099999999999998</v>
      </c>
      <c r="F71" s="14">
        <v>3.7829999999999999</v>
      </c>
      <c r="G71" s="14">
        <v>3.569</v>
      </c>
      <c r="H71" s="14">
        <v>3.968</v>
      </c>
      <c r="I71" s="14">
        <v>5.3220000000000001</v>
      </c>
      <c r="J71" s="14">
        <v>6.282</v>
      </c>
      <c r="K71" s="14">
        <v>3.802</v>
      </c>
      <c r="L71" s="14">
        <v>-0.58299999999999996</v>
      </c>
      <c r="M71" s="14">
        <v>0.70599999999999996</v>
      </c>
      <c r="N71" s="14">
        <v>2.734</v>
      </c>
      <c r="O71" s="14">
        <v>1.34</v>
      </c>
      <c r="P71" s="14">
        <v>-5.0860000000000003</v>
      </c>
      <c r="Q71" s="14">
        <v>0.52600000000000002</v>
      </c>
      <c r="R71" s="14">
        <v>2018</v>
      </c>
      <c r="S71" s="22" t="s">
        <v>1</v>
      </c>
    </row>
    <row r="72" spans="1:19" x14ac:dyDescent="0.2">
      <c r="A72" s="25" t="s">
        <v>19</v>
      </c>
      <c r="B72" s="11" t="s">
        <v>115</v>
      </c>
      <c r="C72" s="11" t="s">
        <v>253</v>
      </c>
      <c r="D72" s="12">
        <v>6.226</v>
      </c>
      <c r="E72" s="12">
        <v>2.855</v>
      </c>
      <c r="F72" s="12">
        <v>7.1079999999999997</v>
      </c>
      <c r="G72" s="12">
        <v>6.875</v>
      </c>
      <c r="H72" s="12">
        <v>7.0869999999999997</v>
      </c>
      <c r="I72" s="12">
        <v>8.4819999999999993</v>
      </c>
      <c r="J72" s="12">
        <v>9.4700000000000006</v>
      </c>
      <c r="K72" s="12">
        <v>6.9160000000000004</v>
      </c>
      <c r="L72" s="12">
        <v>2.399</v>
      </c>
      <c r="M72" s="12">
        <v>3.7269999999999999</v>
      </c>
      <c r="N72" s="12">
        <v>5.8159999999999998</v>
      </c>
      <c r="O72" s="12">
        <v>4.3810000000000002</v>
      </c>
      <c r="P72" s="12">
        <v>-2.2389999999999999</v>
      </c>
      <c r="Q72" s="12">
        <v>3.5419999999999998</v>
      </c>
      <c r="R72" s="12">
        <v>2018</v>
      </c>
      <c r="S72" s="21" t="s">
        <v>1</v>
      </c>
    </row>
    <row r="73" spans="1:19" x14ac:dyDescent="0.2">
      <c r="A73" s="27" t="s">
        <v>19</v>
      </c>
      <c r="B73" s="13" t="s">
        <v>115</v>
      </c>
      <c r="C73" s="13" t="s">
        <v>254</v>
      </c>
      <c r="D73" s="14">
        <v>37.156999999999996</v>
      </c>
      <c r="E73" s="14">
        <v>38.509</v>
      </c>
      <c r="F73" s="14">
        <v>41.726999999999997</v>
      </c>
      <c r="G73" s="14">
        <v>45.527999999999999</v>
      </c>
      <c r="H73" s="14">
        <v>49.689</v>
      </c>
      <c r="I73" s="14">
        <v>54.848999999999997</v>
      </c>
      <c r="J73" s="14">
        <v>61.155000000000001</v>
      </c>
      <c r="K73" s="14">
        <v>66.064999999999998</v>
      </c>
      <c r="L73" s="14">
        <v>68.350999999999999</v>
      </c>
      <c r="M73" s="14">
        <v>72.233999999999995</v>
      </c>
      <c r="N73" s="14">
        <v>78.296999999999997</v>
      </c>
      <c r="O73" s="14">
        <v>83.150999999999996</v>
      </c>
      <c r="P73" s="14">
        <v>81.805999999999997</v>
      </c>
      <c r="Q73" s="14">
        <v>86.355000000000004</v>
      </c>
      <c r="R73" s="14">
        <v>2018</v>
      </c>
      <c r="S73" s="22" t="s">
        <v>1</v>
      </c>
    </row>
    <row r="74" spans="1:19" x14ac:dyDescent="0.2">
      <c r="A74" s="25" t="s">
        <v>20</v>
      </c>
      <c r="B74" s="11" t="s">
        <v>116</v>
      </c>
      <c r="C74" s="11" t="s">
        <v>251</v>
      </c>
      <c r="D74" s="12"/>
      <c r="E74" s="12"/>
      <c r="F74" s="12"/>
      <c r="G74" s="12"/>
      <c r="H74" s="12">
        <v>18.3</v>
      </c>
      <c r="I74" s="12">
        <v>22.7</v>
      </c>
      <c r="J74" s="12"/>
      <c r="K74" s="12"/>
      <c r="L74" s="12"/>
      <c r="M74" s="12">
        <v>17.100000000000001</v>
      </c>
      <c r="N74" s="12"/>
      <c r="O74" s="12"/>
      <c r="P74" s="12"/>
      <c r="Q74" s="12"/>
      <c r="R74" s="12"/>
      <c r="S74" s="21" t="s">
        <v>1</v>
      </c>
    </row>
    <row r="75" spans="1:19" x14ac:dyDescent="0.2">
      <c r="A75" s="27" t="s">
        <v>20</v>
      </c>
      <c r="B75" s="13" t="s">
        <v>116</v>
      </c>
      <c r="C75" s="13" t="s">
        <v>252</v>
      </c>
      <c r="D75" s="14">
        <v>2.9239999999999999</v>
      </c>
      <c r="E75" s="14">
        <v>-1.151</v>
      </c>
      <c r="F75" s="14">
        <v>1.3109999999999999</v>
      </c>
      <c r="G75" s="14">
        <v>4.37</v>
      </c>
      <c r="H75" s="14">
        <v>1.9870000000000001</v>
      </c>
      <c r="I75" s="14">
        <v>2.141</v>
      </c>
      <c r="J75" s="14">
        <v>4.1449999999999996</v>
      </c>
      <c r="K75" s="14">
        <v>4.7629999999999999</v>
      </c>
      <c r="L75" s="14">
        <v>3.7480000000000002</v>
      </c>
      <c r="M75" s="14">
        <v>2.532</v>
      </c>
      <c r="N75" s="14">
        <v>5.4550000000000001</v>
      </c>
      <c r="O75" s="14">
        <v>4.57</v>
      </c>
      <c r="P75" s="14">
        <v>-1.7509999999999999</v>
      </c>
      <c r="Q75" s="14">
        <v>5.5449999999999999</v>
      </c>
      <c r="R75" s="14">
        <v>2018</v>
      </c>
      <c r="S75" s="22" t="s">
        <v>1</v>
      </c>
    </row>
    <row r="76" spans="1:19" x14ac:dyDescent="0.2">
      <c r="A76" s="25" t="s">
        <v>20</v>
      </c>
      <c r="B76" s="11" t="s">
        <v>116</v>
      </c>
      <c r="C76" s="11" t="s">
        <v>253</v>
      </c>
      <c r="D76" s="12">
        <v>5.806</v>
      </c>
      <c r="E76" s="12">
        <v>1.6160000000000001</v>
      </c>
      <c r="F76" s="12">
        <v>4.1470000000000002</v>
      </c>
      <c r="G76" s="12">
        <v>7.2930000000000001</v>
      </c>
      <c r="H76" s="12">
        <v>4.8419999999999996</v>
      </c>
      <c r="I76" s="12">
        <v>5.0010000000000003</v>
      </c>
      <c r="J76" s="12">
        <v>7.0620000000000003</v>
      </c>
      <c r="K76" s="12">
        <v>7.6959999999999997</v>
      </c>
      <c r="L76" s="12">
        <v>6.6529999999999996</v>
      </c>
      <c r="M76" s="12">
        <v>5.4029999999999996</v>
      </c>
      <c r="N76" s="12">
        <v>8.4079999999999995</v>
      </c>
      <c r="O76" s="12">
        <v>7.4980000000000002</v>
      </c>
      <c r="P76" s="12">
        <v>1</v>
      </c>
      <c r="Q76" s="12">
        <v>8.5</v>
      </c>
      <c r="R76" s="12">
        <v>2018</v>
      </c>
      <c r="S76" s="21" t="s">
        <v>1</v>
      </c>
    </row>
    <row r="77" spans="1:19" x14ac:dyDescent="0.2">
      <c r="A77" s="27" t="s">
        <v>20</v>
      </c>
      <c r="B77" s="13" t="s">
        <v>116</v>
      </c>
      <c r="C77" s="13" t="s">
        <v>254</v>
      </c>
      <c r="D77" s="14">
        <v>2.782</v>
      </c>
      <c r="E77" s="14">
        <v>2.8490000000000002</v>
      </c>
      <c r="F77" s="14">
        <v>3.0009999999999999</v>
      </c>
      <c r="G77" s="14">
        <v>3.2879999999999998</v>
      </c>
      <c r="H77" s="14">
        <v>3.5129999999999999</v>
      </c>
      <c r="I77" s="14">
        <v>3.7530000000000001</v>
      </c>
      <c r="J77" s="14">
        <v>4.093</v>
      </c>
      <c r="K77" s="14">
        <v>4.4530000000000003</v>
      </c>
      <c r="L77" s="14">
        <v>4.7990000000000004</v>
      </c>
      <c r="M77" s="14">
        <v>5.1529999999999996</v>
      </c>
      <c r="N77" s="14">
        <v>5.7229999999999999</v>
      </c>
      <c r="O77" s="14">
        <v>6.2590000000000003</v>
      </c>
      <c r="P77" s="14">
        <v>6.3620000000000001</v>
      </c>
      <c r="Q77" s="14">
        <v>7.0369999999999999</v>
      </c>
      <c r="R77" s="14">
        <v>2018</v>
      </c>
      <c r="S77" s="22" t="s">
        <v>1</v>
      </c>
    </row>
    <row r="78" spans="1:19" x14ac:dyDescent="0.2">
      <c r="A78" s="25" t="s">
        <v>21</v>
      </c>
      <c r="B78" s="11" t="s">
        <v>117</v>
      </c>
      <c r="C78" s="11" t="s">
        <v>251</v>
      </c>
      <c r="D78" s="12">
        <v>3.9</v>
      </c>
      <c r="E78" s="12"/>
      <c r="F78" s="12">
        <v>1.7</v>
      </c>
      <c r="G78" s="12"/>
      <c r="H78" s="12">
        <v>1.3</v>
      </c>
      <c r="I78" s="12"/>
      <c r="J78" s="12"/>
      <c r="K78" s="12">
        <v>1.3</v>
      </c>
      <c r="L78" s="12"/>
      <c r="M78" s="12">
        <v>3.2</v>
      </c>
      <c r="N78" s="12"/>
      <c r="O78" s="12"/>
      <c r="P78" s="12"/>
      <c r="Q78" s="12"/>
      <c r="R78" s="12"/>
      <c r="S78" s="21" t="s">
        <v>1</v>
      </c>
    </row>
    <row r="79" spans="1:19" x14ac:dyDescent="0.2">
      <c r="A79" s="27" t="s">
        <v>21</v>
      </c>
      <c r="B79" s="13" t="s">
        <v>117</v>
      </c>
      <c r="C79" s="13" t="s">
        <v>252</v>
      </c>
      <c r="D79" s="14">
        <v>4.899</v>
      </c>
      <c r="E79" s="14">
        <v>2.3660000000000001</v>
      </c>
      <c r="F79" s="14">
        <v>2.7389999999999999</v>
      </c>
      <c r="G79" s="14">
        <v>-0.47599999999999998</v>
      </c>
      <c r="H79" s="14">
        <v>-0.13100000000000001</v>
      </c>
      <c r="I79" s="14">
        <v>0.497</v>
      </c>
      <c r="J79" s="14">
        <v>0.54200000000000004</v>
      </c>
      <c r="K79" s="14">
        <v>1.675</v>
      </c>
      <c r="L79" s="14">
        <v>2.9580000000000002</v>
      </c>
      <c r="M79" s="14">
        <v>-0.97299999999999998</v>
      </c>
      <c r="N79" s="14">
        <v>2.9460000000000002</v>
      </c>
      <c r="O79" s="14">
        <v>3.1840000000000002</v>
      </c>
      <c r="P79" s="14">
        <v>-0.34100000000000003</v>
      </c>
      <c r="Q79" s="14">
        <v>0.51700000000000002</v>
      </c>
      <c r="R79" s="14">
        <v>2019</v>
      </c>
      <c r="S79" s="22" t="s">
        <v>1</v>
      </c>
    </row>
    <row r="80" spans="1:19" x14ac:dyDescent="0.2">
      <c r="A80" s="25" t="s">
        <v>21</v>
      </c>
      <c r="B80" s="11" t="s">
        <v>117</v>
      </c>
      <c r="C80" s="11" t="s">
        <v>253</v>
      </c>
      <c r="D80" s="12">
        <v>7.1559999999999997</v>
      </c>
      <c r="E80" s="12">
        <v>4.6740000000000004</v>
      </c>
      <c r="F80" s="12">
        <v>5.1470000000000002</v>
      </c>
      <c r="G80" s="12">
        <v>1.7649999999999999</v>
      </c>
      <c r="H80" s="12">
        <v>2.226</v>
      </c>
      <c r="I80" s="12">
        <v>3.302</v>
      </c>
      <c r="J80" s="12">
        <v>2.9159999999999999</v>
      </c>
      <c r="K80" s="12">
        <v>4.3719999999999999</v>
      </c>
      <c r="L80" s="12">
        <v>4.3470000000000004</v>
      </c>
      <c r="M80" s="12">
        <v>4.077</v>
      </c>
      <c r="N80" s="12">
        <v>5.3140000000000001</v>
      </c>
      <c r="O80" s="12">
        <v>5.5579999999999998</v>
      </c>
      <c r="P80" s="12">
        <v>1.952</v>
      </c>
      <c r="Q80" s="12">
        <v>2.8290000000000002</v>
      </c>
      <c r="R80" s="12">
        <v>2019</v>
      </c>
      <c r="S80" s="21" t="s">
        <v>1</v>
      </c>
    </row>
    <row r="81" spans="1:19" x14ac:dyDescent="0.2">
      <c r="A81" s="27" t="s">
        <v>21</v>
      </c>
      <c r="B81" s="13" t="s">
        <v>117</v>
      </c>
      <c r="C81" s="13" t="s">
        <v>254</v>
      </c>
      <c r="D81" s="14">
        <v>761.23800000000006</v>
      </c>
      <c r="E81" s="14">
        <v>802.89</v>
      </c>
      <c r="F81" s="14">
        <v>854.05399999999997</v>
      </c>
      <c r="G81" s="14">
        <v>887.28</v>
      </c>
      <c r="H81" s="14">
        <v>924.43</v>
      </c>
      <c r="I81" s="14">
        <v>971.70799999999997</v>
      </c>
      <c r="J81" s="14">
        <v>1018.55</v>
      </c>
      <c r="K81" s="14">
        <v>1074.1500000000001</v>
      </c>
      <c r="L81" s="14">
        <v>1132.45</v>
      </c>
      <c r="M81" s="14">
        <v>1200.81</v>
      </c>
      <c r="N81" s="14">
        <v>1295.43</v>
      </c>
      <c r="O81" s="14">
        <v>1391.27</v>
      </c>
      <c r="P81" s="14">
        <v>1427.43</v>
      </c>
      <c r="Q81" s="14">
        <v>1496.43</v>
      </c>
      <c r="R81" s="14">
        <v>2019</v>
      </c>
      <c r="S81" s="22" t="s">
        <v>1</v>
      </c>
    </row>
    <row r="82" spans="1:19" x14ac:dyDescent="0.2">
      <c r="A82" s="25" t="s">
        <v>22</v>
      </c>
      <c r="B82" s="11" t="s">
        <v>118</v>
      </c>
      <c r="C82" s="11" t="s">
        <v>251</v>
      </c>
      <c r="D82" s="12">
        <v>6.7</v>
      </c>
      <c r="E82" s="12">
        <v>6.6</v>
      </c>
      <c r="F82" s="12">
        <v>5.5</v>
      </c>
      <c r="G82" s="12">
        <v>4.5</v>
      </c>
      <c r="H82" s="12">
        <v>4.0999999999999996</v>
      </c>
      <c r="I82" s="12">
        <v>3.2</v>
      </c>
      <c r="J82" s="12">
        <v>3</v>
      </c>
      <c r="K82" s="12">
        <v>1.9</v>
      </c>
      <c r="L82" s="12">
        <v>2.2000000000000002</v>
      </c>
      <c r="M82" s="12">
        <v>1.9</v>
      </c>
      <c r="N82" s="12">
        <v>1.5</v>
      </c>
      <c r="O82" s="12"/>
      <c r="P82" s="12"/>
      <c r="Q82" s="12"/>
      <c r="R82" s="12"/>
      <c r="S82" s="21" t="s">
        <v>1</v>
      </c>
    </row>
    <row r="83" spans="1:19" x14ac:dyDescent="0.2">
      <c r="A83" s="27" t="s">
        <v>22</v>
      </c>
      <c r="B83" s="13" t="s">
        <v>118</v>
      </c>
      <c r="C83" s="13" t="s">
        <v>252</v>
      </c>
      <c r="D83" s="14">
        <v>1.6950000000000001</v>
      </c>
      <c r="E83" s="14">
        <v>-2.496</v>
      </c>
      <c r="F83" s="14">
        <v>1.6739999999999999</v>
      </c>
      <c r="G83" s="14">
        <v>3.3660000000000001</v>
      </c>
      <c r="H83" s="14">
        <v>2.363</v>
      </c>
      <c r="I83" s="14">
        <v>1.7789999999999999</v>
      </c>
      <c r="J83" s="14">
        <v>1.24</v>
      </c>
      <c r="K83" s="14">
        <v>1.91</v>
      </c>
      <c r="L83" s="14">
        <v>2.0419999999999998</v>
      </c>
      <c r="M83" s="14">
        <v>1.7410000000000001</v>
      </c>
      <c r="N83" s="14">
        <v>1.909</v>
      </c>
      <c r="O83" s="14">
        <v>1.857</v>
      </c>
      <c r="P83" s="14">
        <v>-5.899</v>
      </c>
      <c r="Q83" s="14">
        <v>3.9489999999999998</v>
      </c>
      <c r="R83" s="14">
        <v>2019</v>
      </c>
      <c r="S83" s="22" t="s">
        <v>1</v>
      </c>
    </row>
    <row r="84" spans="1:19" x14ac:dyDescent="0.2">
      <c r="A84" s="25" t="s">
        <v>22</v>
      </c>
      <c r="B84" s="11" t="s">
        <v>118</v>
      </c>
      <c r="C84" s="11" t="s">
        <v>253</v>
      </c>
      <c r="D84" s="12">
        <v>2.1269999999999998</v>
      </c>
      <c r="E84" s="12">
        <v>-2.0830000000000002</v>
      </c>
      <c r="F84" s="12">
        <v>2.1059999999999999</v>
      </c>
      <c r="G84" s="12">
        <v>3.8119999999999998</v>
      </c>
      <c r="H84" s="12">
        <v>2.8140000000000001</v>
      </c>
      <c r="I84" s="12">
        <v>2.2389999999999999</v>
      </c>
      <c r="J84" s="12">
        <v>1.71</v>
      </c>
      <c r="K84" s="12">
        <v>2.395</v>
      </c>
      <c r="L84" s="12">
        <v>2.5419999999999998</v>
      </c>
      <c r="M84" s="12">
        <v>2.2530000000000001</v>
      </c>
      <c r="N84" s="12">
        <v>2.4300000000000002</v>
      </c>
      <c r="O84" s="12">
        <v>2.3849999999999998</v>
      </c>
      <c r="P84" s="12">
        <v>-5.44</v>
      </c>
      <c r="Q84" s="12">
        <v>4.46</v>
      </c>
      <c r="R84" s="12">
        <v>2019</v>
      </c>
      <c r="S84" s="21" t="s">
        <v>1</v>
      </c>
    </row>
    <row r="85" spans="1:19" x14ac:dyDescent="0.2">
      <c r="A85" s="27" t="s">
        <v>22</v>
      </c>
      <c r="B85" s="13" t="s">
        <v>118</v>
      </c>
      <c r="C85" s="13" t="s">
        <v>254</v>
      </c>
      <c r="D85" s="14">
        <v>37.332000000000001</v>
      </c>
      <c r="E85" s="14">
        <v>36.832999999999998</v>
      </c>
      <c r="F85" s="14">
        <v>38.046999999999997</v>
      </c>
      <c r="G85" s="14">
        <v>40.323</v>
      </c>
      <c r="H85" s="14">
        <v>42.252000000000002</v>
      </c>
      <c r="I85" s="14">
        <v>43.956000000000003</v>
      </c>
      <c r="J85" s="14">
        <v>45.534999999999997</v>
      </c>
      <c r="K85" s="14">
        <v>47.110999999999997</v>
      </c>
      <c r="L85" s="14">
        <v>48.808999999999997</v>
      </c>
      <c r="M85" s="14">
        <v>50.848999999999997</v>
      </c>
      <c r="N85" s="14">
        <v>53.353000000000002</v>
      </c>
      <c r="O85" s="14">
        <v>55.578000000000003</v>
      </c>
      <c r="P85" s="14">
        <v>52.887999999999998</v>
      </c>
      <c r="Q85" s="14">
        <v>56.323999999999998</v>
      </c>
      <c r="R85" s="14">
        <v>2019</v>
      </c>
      <c r="S85" s="22" t="s">
        <v>1</v>
      </c>
    </row>
    <row r="86" spans="1:19" x14ac:dyDescent="0.2">
      <c r="A86" s="25" t="s">
        <v>23</v>
      </c>
      <c r="B86" s="11" t="s">
        <v>171</v>
      </c>
      <c r="C86" s="11" t="s">
        <v>251</v>
      </c>
      <c r="D86" s="12"/>
      <c r="E86" s="12"/>
      <c r="F86" s="12"/>
      <c r="G86" s="12"/>
      <c r="H86" s="12"/>
      <c r="I86" s="12"/>
      <c r="J86" s="12"/>
      <c r="K86" s="12"/>
      <c r="L86" s="12"/>
      <c r="M86" s="12"/>
      <c r="N86" s="12"/>
      <c r="O86" s="12"/>
      <c r="P86" s="12"/>
      <c r="Q86" s="12"/>
      <c r="R86" s="12"/>
      <c r="S86" s="21" t="s">
        <v>1</v>
      </c>
    </row>
    <row r="87" spans="1:19" x14ac:dyDescent="0.2">
      <c r="A87" s="27" t="s">
        <v>23</v>
      </c>
      <c r="B87" s="13" t="s">
        <v>171</v>
      </c>
      <c r="C87" s="13" t="s">
        <v>252</v>
      </c>
      <c r="D87" s="14">
        <v>-21.492999999999999</v>
      </c>
      <c r="E87" s="14">
        <v>9.39</v>
      </c>
      <c r="F87" s="14">
        <v>8.17</v>
      </c>
      <c r="G87" s="14">
        <v>22.751999999999999</v>
      </c>
      <c r="H87" s="14">
        <v>-0.44400000000000001</v>
      </c>
      <c r="I87" s="14">
        <v>-12.444000000000001</v>
      </c>
      <c r="J87" s="14">
        <v>28.116</v>
      </c>
      <c r="K87" s="14">
        <v>-22.277000000000001</v>
      </c>
      <c r="L87" s="14">
        <v>5.2229999999999999</v>
      </c>
      <c r="M87" s="14">
        <v>-11.77</v>
      </c>
      <c r="N87" s="14">
        <v>10.903</v>
      </c>
      <c r="O87" s="14">
        <v>1.95</v>
      </c>
      <c r="P87" s="14">
        <v>-1.6419999999999999</v>
      </c>
      <c r="Q87" s="14">
        <v>4.0709999999999997</v>
      </c>
      <c r="R87" s="14">
        <v>2018</v>
      </c>
      <c r="S87" s="22" t="s">
        <v>1</v>
      </c>
    </row>
    <row r="88" spans="1:19" x14ac:dyDescent="0.2">
      <c r="A88" s="25" t="s">
        <v>23</v>
      </c>
      <c r="B88" s="11" t="s">
        <v>171</v>
      </c>
      <c r="C88" s="11" t="s">
        <v>253</v>
      </c>
      <c r="D88" s="12">
        <v>-19.436</v>
      </c>
      <c r="E88" s="12">
        <v>12.179</v>
      </c>
      <c r="F88" s="12">
        <v>10.853</v>
      </c>
      <c r="G88" s="12">
        <v>25.71</v>
      </c>
      <c r="H88" s="12">
        <v>1.8859999999999999</v>
      </c>
      <c r="I88" s="12">
        <v>-10.456</v>
      </c>
      <c r="J88" s="12">
        <v>30.934000000000001</v>
      </c>
      <c r="K88" s="12">
        <v>-20.620999999999999</v>
      </c>
      <c r="L88" s="12">
        <v>7.391</v>
      </c>
      <c r="M88" s="12">
        <v>-10.015000000000001</v>
      </c>
      <c r="N88" s="12">
        <v>13.032</v>
      </c>
      <c r="O88" s="12">
        <v>3.8359999999999999</v>
      </c>
      <c r="P88" s="12">
        <v>0.109</v>
      </c>
      <c r="Q88" s="12">
        <v>5.851</v>
      </c>
      <c r="R88" s="12">
        <v>2018</v>
      </c>
      <c r="S88" s="21" t="s">
        <v>1</v>
      </c>
    </row>
    <row r="89" spans="1:19" x14ac:dyDescent="0.2">
      <c r="A89" s="27" t="s">
        <v>23</v>
      </c>
      <c r="B89" s="13" t="s">
        <v>171</v>
      </c>
      <c r="C89" s="13" t="s">
        <v>254</v>
      </c>
      <c r="D89" s="14">
        <v>3.29</v>
      </c>
      <c r="E89" s="14">
        <v>3.7189999999999999</v>
      </c>
      <c r="F89" s="14">
        <v>4.17</v>
      </c>
      <c r="G89" s="14">
        <v>5.3520000000000003</v>
      </c>
      <c r="H89" s="14">
        <v>5.5579999999999998</v>
      </c>
      <c r="I89" s="14">
        <v>5.0640000000000001</v>
      </c>
      <c r="J89" s="14">
        <v>6.7530000000000001</v>
      </c>
      <c r="K89" s="14">
        <v>5.4160000000000004</v>
      </c>
      <c r="L89" s="14">
        <v>5.8769999999999998</v>
      </c>
      <c r="M89" s="14">
        <v>5.3879999999999999</v>
      </c>
      <c r="N89" s="14">
        <v>6.2380000000000004</v>
      </c>
      <c r="O89" s="14">
        <v>6.5910000000000002</v>
      </c>
      <c r="P89" s="14">
        <v>6.64</v>
      </c>
      <c r="Q89" s="14">
        <v>7.165</v>
      </c>
      <c r="R89" s="14">
        <v>2018</v>
      </c>
      <c r="S89" s="22" t="s">
        <v>1</v>
      </c>
    </row>
    <row r="90" spans="1:19" x14ac:dyDescent="0.2">
      <c r="A90" s="25" t="s">
        <v>24</v>
      </c>
      <c r="B90" s="11" t="s">
        <v>119</v>
      </c>
      <c r="C90" s="11" t="s">
        <v>251</v>
      </c>
      <c r="D90" s="12"/>
      <c r="E90" s="12"/>
      <c r="F90" s="12">
        <v>33.5</v>
      </c>
      <c r="G90" s="12"/>
      <c r="H90" s="12"/>
      <c r="I90" s="12"/>
      <c r="J90" s="12"/>
      <c r="K90" s="12">
        <v>30.8</v>
      </c>
      <c r="L90" s="12"/>
      <c r="M90" s="12"/>
      <c r="N90" s="12"/>
      <c r="O90" s="12"/>
      <c r="P90" s="12"/>
      <c r="Q90" s="12"/>
      <c r="R90" s="12"/>
      <c r="S90" s="21" t="s">
        <v>1</v>
      </c>
    </row>
    <row r="91" spans="1:19" x14ac:dyDescent="0.2">
      <c r="A91" s="27" t="s">
        <v>24</v>
      </c>
      <c r="B91" s="13" t="s">
        <v>119</v>
      </c>
      <c r="C91" s="13" t="s">
        <v>252</v>
      </c>
      <c r="D91" s="14">
        <v>9.4489999999999998</v>
      </c>
      <c r="E91" s="14">
        <v>8.2680000000000007</v>
      </c>
      <c r="F91" s="14">
        <v>8.8580000000000005</v>
      </c>
      <c r="G91" s="14">
        <v>9.6460000000000008</v>
      </c>
      <c r="H91" s="14">
        <v>6.9880000000000004</v>
      </c>
      <c r="I91" s="14">
        <v>8.1690000000000005</v>
      </c>
      <c r="J91" s="14">
        <v>8.5630000000000006</v>
      </c>
      <c r="K91" s="14">
        <v>8.6609999999999996</v>
      </c>
      <c r="L91" s="14">
        <v>6.2990000000000004</v>
      </c>
      <c r="M91" s="14">
        <v>8.4740000000000002</v>
      </c>
      <c r="N91" s="14">
        <v>6.0069999999999997</v>
      </c>
      <c r="O91" s="14">
        <v>6.2060000000000004</v>
      </c>
      <c r="P91" s="14">
        <v>1.6120000000000001</v>
      </c>
      <c r="Q91" s="14">
        <v>2.6909999999999998</v>
      </c>
      <c r="R91" s="14">
        <v>2019</v>
      </c>
      <c r="S91" s="22" t="s">
        <v>1</v>
      </c>
    </row>
    <row r="92" spans="1:19" x14ac:dyDescent="0.2">
      <c r="A92" s="25" t="s">
        <v>24</v>
      </c>
      <c r="B92" s="11" t="s">
        <v>119</v>
      </c>
      <c r="C92" s="11" t="s">
        <v>253</v>
      </c>
      <c r="D92" s="12">
        <v>11.2</v>
      </c>
      <c r="E92" s="12">
        <v>10</v>
      </c>
      <c r="F92" s="12">
        <v>10.6</v>
      </c>
      <c r="G92" s="12">
        <v>11.4</v>
      </c>
      <c r="H92" s="12">
        <v>8.6999999999999993</v>
      </c>
      <c r="I92" s="12">
        <v>9.9</v>
      </c>
      <c r="J92" s="12">
        <v>10.3</v>
      </c>
      <c r="K92" s="12">
        <v>10.4</v>
      </c>
      <c r="L92" s="12">
        <v>8</v>
      </c>
      <c r="M92" s="12">
        <v>10.210000000000001</v>
      </c>
      <c r="N92" s="12">
        <v>7.7030000000000003</v>
      </c>
      <c r="O92" s="12">
        <v>8.9670000000000005</v>
      </c>
      <c r="P92" s="12">
        <v>3.2370000000000001</v>
      </c>
      <c r="Q92" s="12">
        <v>4.3339999999999996</v>
      </c>
      <c r="R92" s="12">
        <v>2019</v>
      </c>
      <c r="S92" s="21" t="s">
        <v>1</v>
      </c>
    </row>
    <row r="93" spans="1:19" x14ac:dyDescent="0.2">
      <c r="A93" s="27" t="s">
        <v>24</v>
      </c>
      <c r="B93" s="13" t="s">
        <v>119</v>
      </c>
      <c r="C93" s="13" t="s">
        <v>254</v>
      </c>
      <c r="D93" s="14">
        <v>74.238</v>
      </c>
      <c r="E93" s="14">
        <v>82.284000000000006</v>
      </c>
      <c r="F93" s="14">
        <v>92.066999999999993</v>
      </c>
      <c r="G93" s="14">
        <v>104.705</v>
      </c>
      <c r="H93" s="14">
        <v>115.997</v>
      </c>
      <c r="I93" s="14">
        <v>129.71799999999999</v>
      </c>
      <c r="J93" s="14">
        <v>145.726</v>
      </c>
      <c r="K93" s="14">
        <v>162.55699999999999</v>
      </c>
      <c r="L93" s="14">
        <v>177.37899999999999</v>
      </c>
      <c r="M93" s="14">
        <v>199.17099999999999</v>
      </c>
      <c r="N93" s="14">
        <v>219.739</v>
      </c>
      <c r="O93" s="14">
        <v>243.61799999999999</v>
      </c>
      <c r="P93" s="14">
        <v>253.102</v>
      </c>
      <c r="Q93" s="14">
        <v>269.22000000000003</v>
      </c>
      <c r="R93" s="14">
        <v>2019</v>
      </c>
      <c r="S93" s="22" t="s">
        <v>1</v>
      </c>
    </row>
    <row r="94" spans="1:19" x14ac:dyDescent="0.2">
      <c r="A94" s="25" t="s">
        <v>25</v>
      </c>
      <c r="B94" s="11" t="s">
        <v>120</v>
      </c>
      <c r="C94" s="11" t="s">
        <v>251</v>
      </c>
      <c r="D94" s="12"/>
      <c r="E94" s="12"/>
      <c r="F94" s="12">
        <v>25.1</v>
      </c>
      <c r="G94" s="12"/>
      <c r="H94" s="12"/>
      <c r="I94" s="12"/>
      <c r="J94" s="12"/>
      <c r="K94" s="12">
        <v>10.1</v>
      </c>
      <c r="L94" s="12"/>
      <c r="M94" s="12"/>
      <c r="N94" s="12"/>
      <c r="O94" s="12"/>
      <c r="P94" s="12"/>
      <c r="Q94" s="12"/>
      <c r="R94" s="12"/>
      <c r="S94" s="21" t="s">
        <v>1</v>
      </c>
    </row>
    <row r="95" spans="1:19" x14ac:dyDescent="0.2">
      <c r="A95" s="27" t="s">
        <v>25</v>
      </c>
      <c r="B95" s="13" t="s">
        <v>120</v>
      </c>
      <c r="C95" s="13" t="s">
        <v>252</v>
      </c>
      <c r="D95" s="14">
        <v>3.1459999999999999</v>
      </c>
      <c r="E95" s="14">
        <v>3.54</v>
      </c>
      <c r="F95" s="14">
        <v>2.7829999999999999</v>
      </c>
      <c r="G95" s="14">
        <v>-10.862</v>
      </c>
      <c r="H95" s="14">
        <v>2.1</v>
      </c>
      <c r="I95" s="14">
        <v>-0.20200000000000001</v>
      </c>
      <c r="J95" s="14">
        <v>-4.3460000000000001</v>
      </c>
      <c r="K95" s="14">
        <v>0.97399999999999998</v>
      </c>
      <c r="L95" s="14">
        <v>-1.0580000000000001</v>
      </c>
      <c r="M95" s="14">
        <v>1.7569999999999999</v>
      </c>
      <c r="N95" s="14">
        <v>3.4529999999999998</v>
      </c>
      <c r="O95" s="14">
        <v>2.8759999999999999</v>
      </c>
      <c r="P95" s="14">
        <v>-0.49099999999999999</v>
      </c>
      <c r="Q95" s="14">
        <v>3.3759999999999999</v>
      </c>
      <c r="R95" s="14">
        <v>2018</v>
      </c>
      <c r="S95" s="22" t="s">
        <v>1</v>
      </c>
    </row>
    <row r="96" spans="1:19" x14ac:dyDescent="0.2">
      <c r="A96" s="25" t="s">
        <v>25</v>
      </c>
      <c r="B96" s="11" t="s">
        <v>120</v>
      </c>
      <c r="C96" s="11" t="s">
        <v>253</v>
      </c>
      <c r="D96" s="12">
        <v>6.2560000000000002</v>
      </c>
      <c r="E96" s="12">
        <v>6.6660000000000004</v>
      </c>
      <c r="F96" s="12">
        <v>5.9080000000000004</v>
      </c>
      <c r="G96" s="12">
        <v>-8.1300000000000008</v>
      </c>
      <c r="H96" s="12">
        <v>5.242</v>
      </c>
      <c r="I96" s="12">
        <v>2.8730000000000002</v>
      </c>
      <c r="J96" s="12">
        <v>-1.407</v>
      </c>
      <c r="K96" s="12">
        <v>4.0579999999999998</v>
      </c>
      <c r="L96" s="12">
        <v>1.9430000000000001</v>
      </c>
      <c r="M96" s="12">
        <v>4.8230000000000004</v>
      </c>
      <c r="N96" s="12">
        <v>6.5469999999999997</v>
      </c>
      <c r="O96" s="12">
        <v>5.9749999999999996</v>
      </c>
      <c r="P96" s="12">
        <v>2.5</v>
      </c>
      <c r="Q96" s="12">
        <v>6.48</v>
      </c>
      <c r="R96" s="12">
        <v>2018</v>
      </c>
      <c r="S96" s="21" t="s">
        <v>1</v>
      </c>
    </row>
    <row r="97" spans="1:19" x14ac:dyDescent="0.2">
      <c r="A97" s="27" t="s">
        <v>25</v>
      </c>
      <c r="B97" s="13" t="s">
        <v>120</v>
      </c>
      <c r="C97" s="13" t="s">
        <v>254</v>
      </c>
      <c r="D97" s="14">
        <v>3.8690000000000002</v>
      </c>
      <c r="E97" s="14">
        <v>4.1580000000000004</v>
      </c>
      <c r="F97" s="14">
        <v>4.4550000000000001</v>
      </c>
      <c r="G97" s="14">
        <v>4.1790000000000003</v>
      </c>
      <c r="H97" s="14">
        <v>4.4820000000000002</v>
      </c>
      <c r="I97" s="14">
        <v>4.6920000000000002</v>
      </c>
      <c r="J97" s="14">
        <v>4.7110000000000003</v>
      </c>
      <c r="K97" s="14">
        <v>4.9539999999999997</v>
      </c>
      <c r="L97" s="14">
        <v>5.1020000000000003</v>
      </c>
      <c r="M97" s="14">
        <v>5.4489999999999998</v>
      </c>
      <c r="N97" s="14">
        <v>5.9470000000000001</v>
      </c>
      <c r="O97" s="14">
        <v>6.4119999999999999</v>
      </c>
      <c r="P97" s="14">
        <v>6.6139999999999999</v>
      </c>
      <c r="Q97" s="14">
        <v>7.18</v>
      </c>
      <c r="R97" s="14">
        <v>2018</v>
      </c>
      <c r="S97" s="22" t="s">
        <v>1</v>
      </c>
    </row>
    <row r="98" spans="1:19" x14ac:dyDescent="0.2">
      <c r="A98" s="25" t="s">
        <v>26</v>
      </c>
      <c r="B98" s="11" t="s">
        <v>121</v>
      </c>
      <c r="C98" s="11" t="s">
        <v>251</v>
      </c>
      <c r="D98" s="12">
        <v>10.4</v>
      </c>
      <c r="E98" s="12">
        <v>10.3</v>
      </c>
      <c r="F98" s="12">
        <v>12.2</v>
      </c>
      <c r="G98" s="12">
        <v>11.3</v>
      </c>
      <c r="H98" s="12">
        <v>8.6</v>
      </c>
      <c r="I98" s="12">
        <v>6.6</v>
      </c>
      <c r="J98" s="12">
        <v>5</v>
      </c>
      <c r="K98" s="12">
        <v>3.8</v>
      </c>
      <c r="L98" s="12">
        <v>3.9</v>
      </c>
      <c r="M98" s="12">
        <v>5</v>
      </c>
      <c r="N98" s="12">
        <v>4.5</v>
      </c>
      <c r="O98" s="12"/>
      <c r="P98" s="12"/>
      <c r="Q98" s="12"/>
      <c r="R98" s="12"/>
      <c r="S98" s="21" t="s">
        <v>1</v>
      </c>
    </row>
    <row r="99" spans="1:19" x14ac:dyDescent="0.2">
      <c r="A99" s="27" t="s">
        <v>26</v>
      </c>
      <c r="B99" s="13" t="s">
        <v>121</v>
      </c>
      <c r="C99" s="13" t="s">
        <v>252</v>
      </c>
      <c r="D99" s="14">
        <v>3.0870000000000002</v>
      </c>
      <c r="E99" s="14">
        <v>-3.1819999999999999</v>
      </c>
      <c r="F99" s="14">
        <v>7.0659999999999998</v>
      </c>
      <c r="G99" s="14">
        <v>8.1039999999999992</v>
      </c>
      <c r="H99" s="14">
        <v>7.3449999999999998</v>
      </c>
      <c r="I99" s="14">
        <v>4.2030000000000003</v>
      </c>
      <c r="J99" s="14">
        <v>4.4740000000000002</v>
      </c>
      <c r="K99" s="14">
        <v>2.8839999999999999</v>
      </c>
      <c r="L99" s="14">
        <v>2.722</v>
      </c>
      <c r="M99" s="14">
        <v>4.9039999999999999</v>
      </c>
      <c r="N99" s="14">
        <v>4.7530000000000001</v>
      </c>
      <c r="O99" s="14">
        <v>5.32</v>
      </c>
      <c r="P99" s="14">
        <v>-3.4849999999999999</v>
      </c>
      <c r="Q99" s="14">
        <v>2.92</v>
      </c>
      <c r="R99" s="14">
        <v>2018</v>
      </c>
      <c r="S99" s="22" t="s">
        <v>1</v>
      </c>
    </row>
    <row r="100" spans="1:19" x14ac:dyDescent="0.2">
      <c r="A100" s="25" t="s">
        <v>26</v>
      </c>
      <c r="B100" s="11" t="s">
        <v>121</v>
      </c>
      <c r="C100" s="11" t="s">
        <v>253</v>
      </c>
      <c r="D100" s="12">
        <v>2.419</v>
      </c>
      <c r="E100" s="12">
        <v>-3.6509999999999998</v>
      </c>
      <c r="F100" s="12">
        <v>6.2489999999999997</v>
      </c>
      <c r="G100" s="12">
        <v>7.3579999999999997</v>
      </c>
      <c r="H100" s="12">
        <v>6.3689999999999998</v>
      </c>
      <c r="I100" s="12">
        <v>3.621</v>
      </c>
      <c r="J100" s="12">
        <v>4.431</v>
      </c>
      <c r="K100" s="12">
        <v>3.0230000000000001</v>
      </c>
      <c r="L100" s="12">
        <v>2.9060000000000001</v>
      </c>
      <c r="M100" s="12">
        <v>4.8419999999999996</v>
      </c>
      <c r="N100" s="12">
        <v>4.843</v>
      </c>
      <c r="O100" s="12">
        <v>5.1479999999999997</v>
      </c>
      <c r="P100" s="12">
        <v>-3.9990000000000001</v>
      </c>
      <c r="Q100" s="12">
        <v>3</v>
      </c>
      <c r="R100" s="12">
        <v>2018</v>
      </c>
      <c r="S100" s="21" t="s">
        <v>1</v>
      </c>
    </row>
    <row r="101" spans="1:19" x14ac:dyDescent="0.2">
      <c r="A101" s="27" t="s">
        <v>26</v>
      </c>
      <c r="B101" s="13" t="s">
        <v>121</v>
      </c>
      <c r="C101" s="13" t="s">
        <v>254</v>
      </c>
      <c r="D101" s="14">
        <v>25.939</v>
      </c>
      <c r="E101" s="14">
        <v>25.183</v>
      </c>
      <c r="F101" s="14">
        <v>27.068000000000001</v>
      </c>
      <c r="G101" s="14">
        <v>29.667000000000002</v>
      </c>
      <c r="H101" s="14">
        <v>32.161999999999999</v>
      </c>
      <c r="I101" s="14">
        <v>33.911000000000001</v>
      </c>
      <c r="J101" s="14">
        <v>36.07</v>
      </c>
      <c r="K101" s="14">
        <v>37.546999999999997</v>
      </c>
      <c r="L101" s="14">
        <v>39.037999999999997</v>
      </c>
      <c r="M101" s="14">
        <v>41.698999999999998</v>
      </c>
      <c r="N101" s="14">
        <v>44.783999999999999</v>
      </c>
      <c r="O101" s="14">
        <v>47.91</v>
      </c>
      <c r="P101" s="14">
        <v>46.286000000000001</v>
      </c>
      <c r="Q101" s="14">
        <v>48.604999999999997</v>
      </c>
      <c r="R101" s="14">
        <v>2018</v>
      </c>
      <c r="S101" s="22" t="s">
        <v>1</v>
      </c>
    </row>
    <row r="102" spans="1:19" x14ac:dyDescent="0.2">
      <c r="A102" s="25" t="s">
        <v>27</v>
      </c>
      <c r="B102" s="11" t="s">
        <v>122</v>
      </c>
      <c r="C102" s="11" t="s">
        <v>251</v>
      </c>
      <c r="D102" s="12"/>
      <c r="E102" s="12"/>
      <c r="F102" s="12"/>
      <c r="G102" s="12"/>
      <c r="H102" s="12">
        <v>12</v>
      </c>
      <c r="I102" s="12"/>
      <c r="J102" s="12"/>
      <c r="K102" s="12"/>
      <c r="L102" s="12">
        <v>13.3</v>
      </c>
      <c r="M102" s="12"/>
      <c r="N102" s="12"/>
      <c r="O102" s="12"/>
      <c r="P102" s="12"/>
      <c r="Q102" s="12"/>
      <c r="R102" s="12"/>
      <c r="S102" s="21" t="s">
        <v>1</v>
      </c>
    </row>
    <row r="103" spans="1:19" x14ac:dyDescent="0.2">
      <c r="A103" s="27" t="s">
        <v>27</v>
      </c>
      <c r="B103" s="13" t="s">
        <v>122</v>
      </c>
      <c r="C103" s="13" t="s">
        <v>252</v>
      </c>
      <c r="D103" s="14">
        <v>6.5250000000000004</v>
      </c>
      <c r="E103" s="14">
        <v>3.222</v>
      </c>
      <c r="F103" s="14">
        <v>2.3260000000000001</v>
      </c>
      <c r="G103" s="14">
        <v>11.478</v>
      </c>
      <c r="H103" s="14">
        <v>5.96</v>
      </c>
      <c r="I103" s="14">
        <v>4.7130000000000001</v>
      </c>
      <c r="J103" s="14">
        <v>0.56899999999999995</v>
      </c>
      <c r="K103" s="14">
        <v>-9.0999999999999998E-2</v>
      </c>
      <c r="L103" s="14">
        <v>1.1970000000000001</v>
      </c>
      <c r="M103" s="14">
        <v>5.8410000000000002</v>
      </c>
      <c r="N103" s="14">
        <v>4.0529999999999999</v>
      </c>
      <c r="O103" s="14">
        <v>3.9540000000000002</v>
      </c>
      <c r="P103" s="14">
        <v>-0.52600000000000002</v>
      </c>
      <c r="Q103" s="14">
        <v>4.1630000000000003</v>
      </c>
      <c r="R103" s="14">
        <v>2018</v>
      </c>
      <c r="S103" s="22" t="s">
        <v>1</v>
      </c>
    </row>
    <row r="104" spans="1:19" x14ac:dyDescent="0.2">
      <c r="A104" s="25" t="s">
        <v>27</v>
      </c>
      <c r="B104" s="11" t="s">
        <v>122</v>
      </c>
      <c r="C104" s="11" t="s">
        <v>253</v>
      </c>
      <c r="D104" s="12">
        <v>8.9659999999999993</v>
      </c>
      <c r="E104" s="12">
        <v>5.5460000000000003</v>
      </c>
      <c r="F104" s="12">
        <v>7.7549999999999999</v>
      </c>
      <c r="G104" s="12">
        <v>14.198</v>
      </c>
      <c r="H104" s="12">
        <v>8.5039999999999996</v>
      </c>
      <c r="I104" s="12">
        <v>7.19</v>
      </c>
      <c r="J104" s="12">
        <v>2.8969999999999998</v>
      </c>
      <c r="K104" s="12">
        <v>2.1779999999999999</v>
      </c>
      <c r="L104" s="12">
        <v>3.448</v>
      </c>
      <c r="M104" s="12">
        <v>8.1430000000000007</v>
      </c>
      <c r="N104" s="12">
        <v>6.2629999999999999</v>
      </c>
      <c r="O104" s="12">
        <v>6.1130000000000004</v>
      </c>
      <c r="P104" s="12">
        <v>1.4870000000000001</v>
      </c>
      <c r="Q104" s="12">
        <v>5.8680000000000003</v>
      </c>
      <c r="R104" s="12">
        <v>2018</v>
      </c>
      <c r="S104" s="21" t="s">
        <v>1</v>
      </c>
    </row>
    <row r="105" spans="1:19" x14ac:dyDescent="0.2">
      <c r="A105" s="27" t="s">
        <v>27</v>
      </c>
      <c r="B105" s="13" t="s">
        <v>122</v>
      </c>
      <c r="C105" s="13" t="s">
        <v>254</v>
      </c>
      <c r="D105" s="14">
        <v>85.796000000000006</v>
      </c>
      <c r="E105" s="14">
        <v>91.245000000000005</v>
      </c>
      <c r="F105" s="14">
        <v>99.465999999999994</v>
      </c>
      <c r="G105" s="14">
        <v>115.962</v>
      </c>
      <c r="H105" s="14">
        <v>128.23699999999999</v>
      </c>
      <c r="I105" s="14">
        <v>139.869</v>
      </c>
      <c r="J105" s="14">
        <v>146.58500000000001</v>
      </c>
      <c r="K105" s="14">
        <v>151.33699999999999</v>
      </c>
      <c r="L105" s="14">
        <v>158.17599999999999</v>
      </c>
      <c r="M105" s="14">
        <v>174.279</v>
      </c>
      <c r="N105" s="14">
        <v>189.70699999999999</v>
      </c>
      <c r="O105" s="14">
        <v>204.81299999999999</v>
      </c>
      <c r="P105" s="14">
        <v>209.179</v>
      </c>
      <c r="Q105" s="14">
        <v>225.77099999999999</v>
      </c>
      <c r="R105" s="14">
        <v>2018</v>
      </c>
      <c r="S105" s="22" t="s">
        <v>1</v>
      </c>
    </row>
    <row r="106" spans="1:19" x14ac:dyDescent="0.2">
      <c r="A106" s="25" t="s">
        <v>28</v>
      </c>
      <c r="B106" s="11" t="s">
        <v>123</v>
      </c>
      <c r="C106" s="11" t="s">
        <v>251</v>
      </c>
      <c r="D106" s="12"/>
      <c r="E106" s="12"/>
      <c r="F106" s="12"/>
      <c r="G106" s="12"/>
      <c r="H106" s="12"/>
      <c r="I106" s="12"/>
      <c r="J106" s="12">
        <v>8.6999999999999993</v>
      </c>
      <c r="K106" s="12"/>
      <c r="L106" s="12"/>
      <c r="M106" s="12"/>
      <c r="N106" s="12"/>
      <c r="O106" s="12"/>
      <c r="P106" s="12"/>
      <c r="Q106" s="12"/>
      <c r="R106" s="12"/>
      <c r="S106" s="21" t="s">
        <v>1</v>
      </c>
    </row>
    <row r="107" spans="1:19" x14ac:dyDescent="0.2">
      <c r="A107" s="27" t="s">
        <v>28</v>
      </c>
      <c r="B107" s="13" t="s">
        <v>123</v>
      </c>
      <c r="C107" s="13" t="s">
        <v>252</v>
      </c>
      <c r="D107" s="14">
        <v>1.397</v>
      </c>
      <c r="E107" s="14">
        <v>-1.546</v>
      </c>
      <c r="F107" s="14">
        <v>0.59799999999999998</v>
      </c>
      <c r="G107" s="14">
        <v>2.2189999999999999</v>
      </c>
      <c r="H107" s="14">
        <v>0.97199999999999998</v>
      </c>
      <c r="I107" s="14">
        <v>1.3280000000000001</v>
      </c>
      <c r="J107" s="14">
        <v>2.2970000000000002</v>
      </c>
      <c r="K107" s="14">
        <v>1.986</v>
      </c>
      <c r="L107" s="14">
        <v>0.63300000000000001</v>
      </c>
      <c r="M107" s="14">
        <v>0.95199999999999996</v>
      </c>
      <c r="N107" s="14">
        <v>1.0049999999999999</v>
      </c>
      <c r="O107" s="14">
        <v>1.5089999999999999</v>
      </c>
      <c r="P107" s="14">
        <v>-3.915</v>
      </c>
      <c r="Q107" s="14">
        <v>3.3570000000000002</v>
      </c>
      <c r="R107" s="14">
        <v>2018</v>
      </c>
      <c r="S107" s="22" t="s">
        <v>1</v>
      </c>
    </row>
    <row r="108" spans="1:19" x14ac:dyDescent="0.2">
      <c r="A108" s="25" t="s">
        <v>28</v>
      </c>
      <c r="B108" s="11" t="s">
        <v>123</v>
      </c>
      <c r="C108" s="11" t="s">
        <v>253</v>
      </c>
      <c r="D108" s="12">
        <v>3.6619999999999999</v>
      </c>
      <c r="E108" s="12">
        <v>0.63200000000000001</v>
      </c>
      <c r="F108" s="12">
        <v>2.806</v>
      </c>
      <c r="G108" s="12">
        <v>4.4450000000000003</v>
      </c>
      <c r="H108" s="12">
        <v>3.1480000000000001</v>
      </c>
      <c r="I108" s="12">
        <v>3.4849999999999999</v>
      </c>
      <c r="J108" s="12">
        <v>4.444</v>
      </c>
      <c r="K108" s="12">
        <v>4.0919999999999996</v>
      </c>
      <c r="L108" s="12">
        <v>2.6760000000000002</v>
      </c>
      <c r="M108" s="12">
        <v>3.0030000000000001</v>
      </c>
      <c r="N108" s="12">
        <v>3.056</v>
      </c>
      <c r="O108" s="12">
        <v>3.57</v>
      </c>
      <c r="P108" s="12">
        <v>-1.9630000000000001</v>
      </c>
      <c r="Q108" s="12">
        <v>5.4560000000000004</v>
      </c>
      <c r="R108" s="12">
        <v>2018</v>
      </c>
      <c r="S108" s="21" t="s">
        <v>1</v>
      </c>
    </row>
    <row r="109" spans="1:19" x14ac:dyDescent="0.2">
      <c r="A109" s="27" t="s">
        <v>28</v>
      </c>
      <c r="B109" s="13" t="s">
        <v>123</v>
      </c>
      <c r="C109" s="13" t="s">
        <v>254</v>
      </c>
      <c r="D109" s="14">
        <v>90.582999999999998</v>
      </c>
      <c r="E109" s="14">
        <v>91.85</v>
      </c>
      <c r="F109" s="14">
        <v>95.528000000000006</v>
      </c>
      <c r="G109" s="14">
        <v>101.858</v>
      </c>
      <c r="H109" s="14">
        <v>107.07899999999999</v>
      </c>
      <c r="I109" s="14">
        <v>112.755</v>
      </c>
      <c r="J109" s="14">
        <v>119.946</v>
      </c>
      <c r="K109" s="14">
        <v>126.154</v>
      </c>
      <c r="L109" s="14">
        <v>130.87100000000001</v>
      </c>
      <c r="M109" s="14">
        <v>137.34</v>
      </c>
      <c r="N109" s="14">
        <v>144.98500000000001</v>
      </c>
      <c r="O109" s="14">
        <v>152.779</v>
      </c>
      <c r="P109" s="14">
        <v>150.73099999999999</v>
      </c>
      <c r="Q109" s="14">
        <v>162.054</v>
      </c>
      <c r="R109" s="14">
        <v>2018</v>
      </c>
      <c r="S109" s="22" t="s">
        <v>1</v>
      </c>
    </row>
    <row r="110" spans="1:19" x14ac:dyDescent="0.2">
      <c r="A110" s="25" t="s">
        <v>29</v>
      </c>
      <c r="B110" s="11" t="s">
        <v>124</v>
      </c>
      <c r="C110" s="11" t="s">
        <v>251</v>
      </c>
      <c r="D110" s="12"/>
      <c r="E110" s="12"/>
      <c r="F110" s="12"/>
      <c r="G110" s="12"/>
      <c r="H110" s="12">
        <v>35.299999999999997</v>
      </c>
      <c r="I110" s="12"/>
      <c r="J110" s="12"/>
      <c r="K110" s="12"/>
      <c r="L110" s="12"/>
      <c r="M110" s="12"/>
      <c r="N110" s="12"/>
      <c r="O110" s="12"/>
      <c r="P110" s="12"/>
      <c r="Q110" s="12"/>
      <c r="R110" s="12"/>
      <c r="S110" s="21" t="s">
        <v>1</v>
      </c>
    </row>
    <row r="111" spans="1:19" x14ac:dyDescent="0.2">
      <c r="A111" s="27" t="s">
        <v>29</v>
      </c>
      <c r="B111" s="13" t="s">
        <v>124</v>
      </c>
      <c r="C111" s="13" t="s">
        <v>252</v>
      </c>
      <c r="D111" s="14">
        <v>1.4390000000000001</v>
      </c>
      <c r="E111" s="14">
        <v>-4.1269999999999998</v>
      </c>
      <c r="F111" s="14">
        <v>1.5089999999999999</v>
      </c>
      <c r="G111" s="14">
        <v>2.9119999999999999</v>
      </c>
      <c r="H111" s="14">
        <v>3.2349999999999999</v>
      </c>
      <c r="I111" s="14">
        <v>1.333</v>
      </c>
      <c r="J111" s="14">
        <v>1.135</v>
      </c>
      <c r="K111" s="14">
        <v>1.2809999999999999</v>
      </c>
      <c r="L111" s="14">
        <v>8.125</v>
      </c>
      <c r="M111" s="14">
        <v>7.6470000000000002</v>
      </c>
      <c r="N111" s="14">
        <v>3.5910000000000002</v>
      </c>
      <c r="O111" s="14">
        <v>3.0680000000000001</v>
      </c>
      <c r="P111" s="14">
        <v>0.41</v>
      </c>
      <c r="Q111" s="14">
        <v>4.9850000000000003</v>
      </c>
      <c r="R111" s="14">
        <v>2018</v>
      </c>
      <c r="S111" s="22" t="s">
        <v>1</v>
      </c>
    </row>
    <row r="112" spans="1:19" x14ac:dyDescent="0.2">
      <c r="A112" s="25" t="s">
        <v>29</v>
      </c>
      <c r="B112" s="11" t="s">
        <v>124</v>
      </c>
      <c r="C112" s="11" t="s">
        <v>253</v>
      </c>
      <c r="D112" s="12">
        <v>4.1420000000000003</v>
      </c>
      <c r="E112" s="12">
        <v>-1.538</v>
      </c>
      <c r="F112" s="12">
        <v>4.2190000000000003</v>
      </c>
      <c r="G112" s="12">
        <v>5.6139999999999999</v>
      </c>
      <c r="H112" s="12">
        <v>5.915</v>
      </c>
      <c r="I112" s="12">
        <v>3.9340000000000002</v>
      </c>
      <c r="J112" s="12">
        <v>3.7080000000000002</v>
      </c>
      <c r="K112" s="12">
        <v>3.8130000000000002</v>
      </c>
      <c r="L112" s="12">
        <v>10.827999999999999</v>
      </c>
      <c r="M112" s="12">
        <v>10.337999999999999</v>
      </c>
      <c r="N112" s="12">
        <v>6.181</v>
      </c>
      <c r="O112" s="12">
        <v>5.6449999999999996</v>
      </c>
      <c r="P112" s="12">
        <v>2.92</v>
      </c>
      <c r="Q112" s="12">
        <v>7.61</v>
      </c>
      <c r="R112" s="12">
        <v>2018</v>
      </c>
      <c r="S112" s="21" t="s">
        <v>1</v>
      </c>
    </row>
    <row r="113" spans="1:19" x14ac:dyDescent="0.2">
      <c r="A113" s="27" t="s">
        <v>29</v>
      </c>
      <c r="B113" s="13" t="s">
        <v>124</v>
      </c>
      <c r="C113" s="13" t="s">
        <v>254</v>
      </c>
      <c r="D113" s="14">
        <v>15.904999999999999</v>
      </c>
      <c r="E113" s="14">
        <v>15.78</v>
      </c>
      <c r="F113" s="14">
        <v>16.637</v>
      </c>
      <c r="G113" s="14">
        <v>17.937999999999999</v>
      </c>
      <c r="H113" s="14">
        <v>19.364000000000001</v>
      </c>
      <c r="I113" s="14">
        <v>20.478999999999999</v>
      </c>
      <c r="J113" s="14">
        <v>21.631</v>
      </c>
      <c r="K113" s="14">
        <v>22.69</v>
      </c>
      <c r="L113" s="14">
        <v>25.407</v>
      </c>
      <c r="M113" s="14">
        <v>28.562000000000001</v>
      </c>
      <c r="N113" s="14">
        <v>31.065999999999999</v>
      </c>
      <c r="O113" s="14">
        <v>33.392000000000003</v>
      </c>
      <c r="P113" s="14">
        <v>34.585000000000001</v>
      </c>
      <c r="Q113" s="14">
        <v>37.942999999999998</v>
      </c>
      <c r="R113" s="14">
        <v>2018</v>
      </c>
      <c r="S113" s="22" t="s">
        <v>1</v>
      </c>
    </row>
    <row r="114" spans="1:19" x14ac:dyDescent="0.2">
      <c r="A114" s="25" t="s">
        <v>30</v>
      </c>
      <c r="B114" s="11" t="s">
        <v>125</v>
      </c>
      <c r="C114" s="11" t="s">
        <v>251</v>
      </c>
      <c r="D114" s="12"/>
      <c r="E114" s="12"/>
      <c r="F114" s="12">
        <v>67.099999999999994</v>
      </c>
      <c r="G114" s="12"/>
      <c r="H114" s="12"/>
      <c r="I114" s="12"/>
      <c r="J114" s="12"/>
      <c r="K114" s="12"/>
      <c r="L114" s="12"/>
      <c r="M114" s="12"/>
      <c r="N114" s="12"/>
      <c r="O114" s="12"/>
      <c r="P114" s="12"/>
      <c r="Q114" s="12"/>
      <c r="R114" s="12"/>
      <c r="S114" s="21" t="s">
        <v>1</v>
      </c>
    </row>
    <row r="115" spans="1:19" x14ac:dyDescent="0.2">
      <c r="A115" s="27" t="s">
        <v>30</v>
      </c>
      <c r="B115" s="13" t="s">
        <v>125</v>
      </c>
      <c r="C115" s="13" t="s">
        <v>252</v>
      </c>
      <c r="D115" s="14">
        <v>2.2519999999999998</v>
      </c>
      <c r="E115" s="14">
        <v>0.16800000000000001</v>
      </c>
      <c r="F115" s="14">
        <v>4.8109999999999999</v>
      </c>
      <c r="G115" s="14">
        <v>5.758</v>
      </c>
      <c r="H115" s="14">
        <v>-3.8290000000000002</v>
      </c>
      <c r="I115" s="14">
        <v>1.0329999999999999</v>
      </c>
      <c r="J115" s="14">
        <v>-1.2090000000000001</v>
      </c>
      <c r="K115" s="14">
        <v>3.8490000000000002</v>
      </c>
      <c r="L115" s="14">
        <v>3.04</v>
      </c>
      <c r="M115" s="14">
        <v>2.5329999999999999</v>
      </c>
      <c r="N115" s="14">
        <v>1.5660000000000001</v>
      </c>
      <c r="O115" s="14">
        <v>2.3479999999999999</v>
      </c>
      <c r="P115" s="14">
        <v>-3.62</v>
      </c>
      <c r="Q115" s="14">
        <v>0.78300000000000003</v>
      </c>
      <c r="R115" s="14">
        <v>2018</v>
      </c>
      <c r="S115" s="22" t="s">
        <v>1</v>
      </c>
    </row>
    <row r="116" spans="1:19" x14ac:dyDescent="0.2">
      <c r="A116" s="25" t="s">
        <v>30</v>
      </c>
      <c r="B116" s="11" t="s">
        <v>125</v>
      </c>
      <c r="C116" s="11" t="s">
        <v>253</v>
      </c>
      <c r="D116" s="12">
        <v>4.5250000000000004</v>
      </c>
      <c r="E116" s="12">
        <v>2.448</v>
      </c>
      <c r="F116" s="12">
        <v>5.6050000000000004</v>
      </c>
      <c r="G116" s="12">
        <v>8.0850000000000009</v>
      </c>
      <c r="H116" s="12">
        <v>-1.7130000000000001</v>
      </c>
      <c r="I116" s="12">
        <v>3.2559999999999998</v>
      </c>
      <c r="J116" s="12">
        <v>0.96499999999999997</v>
      </c>
      <c r="K116" s="12">
        <v>6.1340000000000003</v>
      </c>
      <c r="L116" s="12">
        <v>5.3070000000000004</v>
      </c>
      <c r="M116" s="12">
        <v>4.7889999999999997</v>
      </c>
      <c r="N116" s="12">
        <v>3.8</v>
      </c>
      <c r="O116" s="12">
        <v>4.5999999999999996</v>
      </c>
      <c r="P116" s="12">
        <v>-1.5</v>
      </c>
      <c r="Q116" s="12">
        <v>3</v>
      </c>
      <c r="R116" s="12">
        <v>2018</v>
      </c>
      <c r="S116" s="21" t="s">
        <v>1</v>
      </c>
    </row>
    <row r="117" spans="1:19" x14ac:dyDescent="0.2">
      <c r="A117" s="27" t="s">
        <v>30</v>
      </c>
      <c r="B117" s="13" t="s">
        <v>125</v>
      </c>
      <c r="C117" s="13" t="s">
        <v>254</v>
      </c>
      <c r="D117" s="14">
        <v>2.036</v>
      </c>
      <c r="E117" s="14">
        <v>2.1019999999999999</v>
      </c>
      <c r="F117" s="14">
        <v>2.2450000000000001</v>
      </c>
      <c r="G117" s="14">
        <v>2.4780000000000002</v>
      </c>
      <c r="H117" s="14">
        <v>2.4820000000000002</v>
      </c>
      <c r="I117" s="14">
        <v>2.6080000000000001</v>
      </c>
      <c r="J117" s="14">
        <v>2.681</v>
      </c>
      <c r="K117" s="14">
        <v>2.8759999999999999</v>
      </c>
      <c r="L117" s="14">
        <v>3.06</v>
      </c>
      <c r="M117" s="14">
        <v>3.266</v>
      </c>
      <c r="N117" s="14">
        <v>3.4729999999999999</v>
      </c>
      <c r="O117" s="14">
        <v>3.6960000000000002</v>
      </c>
      <c r="P117" s="14">
        <v>3.6640000000000001</v>
      </c>
      <c r="Q117" s="14">
        <v>3.847</v>
      </c>
      <c r="R117" s="14">
        <v>2018</v>
      </c>
      <c r="S117" s="22" t="s">
        <v>1</v>
      </c>
    </row>
    <row r="118" spans="1:19" x14ac:dyDescent="0.2">
      <c r="A118" s="25" t="s">
        <v>31</v>
      </c>
      <c r="B118" s="11" t="s">
        <v>126</v>
      </c>
      <c r="C118" s="11" t="s">
        <v>251</v>
      </c>
      <c r="D118" s="12"/>
      <c r="E118" s="12"/>
      <c r="F118" s="12"/>
      <c r="G118" s="12"/>
      <c r="H118" s="12"/>
      <c r="I118" s="12"/>
      <c r="J118" s="12"/>
      <c r="K118" s="12"/>
      <c r="L118" s="12"/>
      <c r="M118" s="12"/>
      <c r="N118" s="12"/>
      <c r="O118" s="12"/>
      <c r="P118" s="12"/>
      <c r="Q118" s="12"/>
      <c r="R118" s="12"/>
      <c r="S118" s="21" t="s">
        <v>1</v>
      </c>
    </row>
    <row r="119" spans="1:19" x14ac:dyDescent="0.2">
      <c r="A119" s="27" t="s">
        <v>31</v>
      </c>
      <c r="B119" s="13" t="s">
        <v>126</v>
      </c>
      <c r="C119" s="13" t="s">
        <v>252</v>
      </c>
      <c r="D119" s="14">
        <v>1.704</v>
      </c>
      <c r="E119" s="14">
        <v>2.9060000000000001</v>
      </c>
      <c r="F119" s="14">
        <v>4.0940000000000003</v>
      </c>
      <c r="G119" s="14">
        <v>5.0190000000000001</v>
      </c>
      <c r="H119" s="14">
        <v>4.7619999999999996</v>
      </c>
      <c r="I119" s="14">
        <v>4.6040000000000001</v>
      </c>
      <c r="J119" s="14">
        <v>3.49</v>
      </c>
      <c r="K119" s="14">
        <v>2.6520000000000001</v>
      </c>
      <c r="L119" s="14">
        <v>2.5139999999999998</v>
      </c>
      <c r="M119" s="14">
        <v>1.536</v>
      </c>
      <c r="N119" s="14">
        <v>3.5569999999999999</v>
      </c>
      <c r="O119" s="14">
        <v>4.3490000000000002</v>
      </c>
      <c r="P119" s="14">
        <v>52.311</v>
      </c>
      <c r="Q119" s="14">
        <v>5.9329999999999998</v>
      </c>
      <c r="R119" s="14">
        <v>2018</v>
      </c>
      <c r="S119" s="22" t="s">
        <v>1</v>
      </c>
    </row>
    <row r="120" spans="1:19" x14ac:dyDescent="0.2">
      <c r="A120" s="25" t="s">
        <v>31</v>
      </c>
      <c r="B120" s="11" t="s">
        <v>126</v>
      </c>
      <c r="C120" s="11" t="s">
        <v>253</v>
      </c>
      <c r="D120" s="12">
        <v>1.9770000000000001</v>
      </c>
      <c r="E120" s="12">
        <v>3.319</v>
      </c>
      <c r="F120" s="12">
        <v>4.3710000000000004</v>
      </c>
      <c r="G120" s="12">
        <v>5.4370000000000003</v>
      </c>
      <c r="H120" s="12">
        <v>5.0389999999999997</v>
      </c>
      <c r="I120" s="12">
        <v>5.0179999999999998</v>
      </c>
      <c r="J120" s="12">
        <v>3.8980000000000001</v>
      </c>
      <c r="K120" s="12">
        <v>3.0550000000000002</v>
      </c>
      <c r="L120" s="12">
        <v>3.3559999999999999</v>
      </c>
      <c r="M120" s="12">
        <v>2.1339999999999999</v>
      </c>
      <c r="N120" s="12">
        <v>4.1379999999999999</v>
      </c>
      <c r="O120" s="12">
        <v>4.6630000000000003</v>
      </c>
      <c r="P120" s="12">
        <v>52.768000000000001</v>
      </c>
      <c r="Q120" s="12">
        <v>6.2510000000000003</v>
      </c>
      <c r="R120" s="12">
        <v>2018</v>
      </c>
      <c r="S120" s="21" t="s">
        <v>1</v>
      </c>
    </row>
    <row r="121" spans="1:19" x14ac:dyDescent="0.2">
      <c r="A121" s="27" t="s">
        <v>31</v>
      </c>
      <c r="B121" s="13" t="s">
        <v>126</v>
      </c>
      <c r="C121" s="13" t="s">
        <v>254</v>
      </c>
      <c r="D121" s="14">
        <v>3.8820000000000001</v>
      </c>
      <c r="E121" s="14">
        <v>4.0419999999999998</v>
      </c>
      <c r="F121" s="14">
        <v>4.2679999999999998</v>
      </c>
      <c r="G121" s="14">
        <v>4.5940000000000003</v>
      </c>
      <c r="H121" s="14">
        <v>4.9180000000000001</v>
      </c>
      <c r="I121" s="14">
        <v>5.2549999999999999</v>
      </c>
      <c r="J121" s="14">
        <v>5.5609999999999999</v>
      </c>
      <c r="K121" s="14">
        <v>5.79</v>
      </c>
      <c r="L121" s="14">
        <v>6.0469999999999997</v>
      </c>
      <c r="M121" s="14">
        <v>6.2919999999999998</v>
      </c>
      <c r="N121" s="14">
        <v>6.7119999999999997</v>
      </c>
      <c r="O121" s="14">
        <v>7.1479999999999997</v>
      </c>
      <c r="P121" s="14">
        <v>10.989000000000001</v>
      </c>
      <c r="Q121" s="14">
        <v>11.903</v>
      </c>
      <c r="R121" s="14">
        <v>2018</v>
      </c>
      <c r="S121" s="22" t="s">
        <v>1</v>
      </c>
    </row>
    <row r="122" spans="1:19" x14ac:dyDescent="0.2">
      <c r="A122" s="25" t="s">
        <v>32</v>
      </c>
      <c r="B122" s="11" t="s">
        <v>127</v>
      </c>
      <c r="C122" s="11" t="s">
        <v>251</v>
      </c>
      <c r="D122" s="12"/>
      <c r="E122" s="12"/>
      <c r="F122" s="12"/>
      <c r="G122" s="12"/>
      <c r="H122" s="12">
        <v>24.2</v>
      </c>
      <c r="I122" s="12"/>
      <c r="J122" s="12"/>
      <c r="K122" s="12"/>
      <c r="L122" s="12"/>
      <c r="M122" s="12"/>
      <c r="N122" s="12"/>
      <c r="O122" s="12"/>
      <c r="P122" s="12"/>
      <c r="Q122" s="12"/>
      <c r="R122" s="12"/>
      <c r="S122" s="21" t="s">
        <v>1</v>
      </c>
    </row>
    <row r="123" spans="1:19" x14ac:dyDescent="0.2">
      <c r="A123" s="27" t="s">
        <v>32</v>
      </c>
      <c r="B123" s="13" t="s">
        <v>127</v>
      </c>
      <c r="C123" s="13" t="s">
        <v>252</v>
      </c>
      <c r="D123" s="14">
        <v>-0.69399999999999995</v>
      </c>
      <c r="E123" s="14">
        <v>1.5349999999999999</v>
      </c>
      <c r="F123" s="14">
        <v>-6.8869999999999996</v>
      </c>
      <c r="G123" s="14">
        <v>4.016</v>
      </c>
      <c r="H123" s="14">
        <v>1.4450000000000001</v>
      </c>
      <c r="I123" s="14">
        <v>2.8220000000000001</v>
      </c>
      <c r="J123" s="14">
        <v>1.4319999999999999</v>
      </c>
      <c r="K123" s="14">
        <v>-0.10199999999999999</v>
      </c>
      <c r="L123" s="14">
        <v>0.17100000000000001</v>
      </c>
      <c r="M123" s="14">
        <v>-7.0000000000000007E-2</v>
      </c>
      <c r="N123" s="14">
        <v>0.26100000000000001</v>
      </c>
      <c r="O123" s="14">
        <v>-2.3479999999999999</v>
      </c>
      <c r="P123" s="14">
        <v>-5.0970000000000004</v>
      </c>
      <c r="Q123" s="14">
        <v>6.5000000000000002E-2</v>
      </c>
      <c r="R123" s="14">
        <v>2018</v>
      </c>
      <c r="S123" s="22" t="s">
        <v>1</v>
      </c>
    </row>
    <row r="124" spans="1:19" x14ac:dyDescent="0.2">
      <c r="A124" s="25" t="s">
        <v>32</v>
      </c>
      <c r="B124" s="11" t="s">
        <v>127</v>
      </c>
      <c r="C124" s="11" t="s">
        <v>253</v>
      </c>
      <c r="D124" s="12">
        <v>0.84399999999999997</v>
      </c>
      <c r="E124" s="12">
        <v>3.0830000000000002</v>
      </c>
      <c r="F124" s="12">
        <v>-5.4980000000000002</v>
      </c>
      <c r="G124" s="12">
        <v>5.524</v>
      </c>
      <c r="H124" s="12">
        <v>2.8849999999999998</v>
      </c>
      <c r="I124" s="12">
        <v>4.2409999999999997</v>
      </c>
      <c r="J124" s="12">
        <v>2.8029999999999999</v>
      </c>
      <c r="K124" s="12">
        <v>1.2110000000000001</v>
      </c>
      <c r="L124" s="12">
        <v>1.4530000000000001</v>
      </c>
      <c r="M124" s="12">
        <v>1.173</v>
      </c>
      <c r="N124" s="12">
        <v>1.484</v>
      </c>
      <c r="O124" s="12">
        <v>-1.1970000000000001</v>
      </c>
      <c r="P124" s="12">
        <v>-4</v>
      </c>
      <c r="Q124" s="12">
        <v>1.2</v>
      </c>
      <c r="R124" s="12">
        <v>2018</v>
      </c>
      <c r="S124" s="21" t="s">
        <v>1</v>
      </c>
    </row>
    <row r="125" spans="1:19" x14ac:dyDescent="0.2">
      <c r="A125" s="27" t="s">
        <v>32</v>
      </c>
      <c r="B125" s="13" t="s">
        <v>127</v>
      </c>
      <c r="C125" s="13" t="s">
        <v>254</v>
      </c>
      <c r="D125" s="14">
        <v>14.816000000000001</v>
      </c>
      <c r="E125" s="14">
        <v>15.388999999999999</v>
      </c>
      <c r="F125" s="14">
        <v>14.712</v>
      </c>
      <c r="G125" s="14">
        <v>15.849</v>
      </c>
      <c r="H125" s="14">
        <v>16.619</v>
      </c>
      <c r="I125" s="14">
        <v>17.628</v>
      </c>
      <c r="J125" s="14">
        <v>18.457999999999998</v>
      </c>
      <c r="K125" s="14">
        <v>18.876000000000001</v>
      </c>
      <c r="L125" s="14">
        <v>19.347999999999999</v>
      </c>
      <c r="M125" s="14">
        <v>19.943999999999999</v>
      </c>
      <c r="N125" s="14">
        <v>20.733000000000001</v>
      </c>
      <c r="O125" s="14">
        <v>20.841999999999999</v>
      </c>
      <c r="P125" s="14">
        <v>20.135000000000002</v>
      </c>
      <c r="Q125" s="14">
        <v>20.774000000000001</v>
      </c>
      <c r="R125" s="14">
        <v>2018</v>
      </c>
      <c r="S125" s="22" t="s">
        <v>1</v>
      </c>
    </row>
    <row r="126" spans="1:19" x14ac:dyDescent="0.2">
      <c r="A126" s="25" t="s">
        <v>33</v>
      </c>
      <c r="B126" s="11" t="s">
        <v>128</v>
      </c>
      <c r="C126" s="11" t="s">
        <v>251</v>
      </c>
      <c r="D126" s="12">
        <v>16.5</v>
      </c>
      <c r="E126" s="12">
        <v>13.8</v>
      </c>
      <c r="F126" s="12">
        <v>15</v>
      </c>
      <c r="G126" s="12">
        <v>17.100000000000001</v>
      </c>
      <c r="H126" s="12">
        <v>19.600000000000001</v>
      </c>
      <c r="I126" s="12">
        <v>17.3</v>
      </c>
      <c r="J126" s="12">
        <v>15.9</v>
      </c>
      <c r="K126" s="12">
        <v>16.2</v>
      </c>
      <c r="L126" s="12">
        <v>18</v>
      </c>
      <c r="M126" s="12">
        <v>17.2</v>
      </c>
      <c r="N126" s="12">
        <v>16.5</v>
      </c>
      <c r="O126" s="12"/>
      <c r="P126" s="12"/>
      <c r="Q126" s="12"/>
      <c r="R126" s="12"/>
      <c r="S126" s="21" t="s">
        <v>1</v>
      </c>
    </row>
    <row r="127" spans="1:19" x14ac:dyDescent="0.2">
      <c r="A127" s="27" t="s">
        <v>33</v>
      </c>
      <c r="B127" s="13" t="s">
        <v>128</v>
      </c>
      <c r="C127" s="13" t="s">
        <v>252</v>
      </c>
      <c r="D127" s="14">
        <v>1.98</v>
      </c>
      <c r="E127" s="14">
        <v>-4.4649999999999999</v>
      </c>
      <c r="F127" s="14">
        <v>1.6519999999999999</v>
      </c>
      <c r="G127" s="14">
        <v>1.837</v>
      </c>
      <c r="H127" s="14">
        <v>2.2000000000000002</v>
      </c>
      <c r="I127" s="14">
        <v>0.94799999999999995</v>
      </c>
      <c r="J127" s="14">
        <v>1.2509999999999999</v>
      </c>
      <c r="K127" s="14">
        <v>2.0470000000000002</v>
      </c>
      <c r="L127" s="14">
        <v>2.0990000000000002</v>
      </c>
      <c r="M127" s="14">
        <v>3.0329999999999999</v>
      </c>
      <c r="N127" s="14">
        <v>1.907</v>
      </c>
      <c r="O127" s="14">
        <v>0.879</v>
      </c>
      <c r="P127" s="14">
        <v>-4.0359999999999996</v>
      </c>
      <c r="Q127" s="14">
        <v>2.254</v>
      </c>
      <c r="R127" s="14">
        <v>2018</v>
      </c>
      <c r="S127" s="22" t="s">
        <v>1</v>
      </c>
    </row>
    <row r="128" spans="1:19" x14ac:dyDescent="0.2">
      <c r="A128" s="25" t="s">
        <v>33</v>
      </c>
      <c r="B128" s="11" t="s">
        <v>128</v>
      </c>
      <c r="C128" s="11" t="s">
        <v>253</v>
      </c>
      <c r="D128" s="12">
        <v>4.2320000000000002</v>
      </c>
      <c r="E128" s="12">
        <v>-2.4319999999999999</v>
      </c>
      <c r="F128" s="12">
        <v>3.7309999999999999</v>
      </c>
      <c r="G128" s="12">
        <v>3.8359999999999999</v>
      </c>
      <c r="H128" s="12">
        <v>4.1289999999999996</v>
      </c>
      <c r="I128" s="12">
        <v>2.7919999999999998</v>
      </c>
      <c r="J128" s="12">
        <v>3.0579999999999998</v>
      </c>
      <c r="K128" s="12">
        <v>3.84</v>
      </c>
      <c r="L128" s="12">
        <v>3.8929999999999998</v>
      </c>
      <c r="M128" s="12">
        <v>4.843</v>
      </c>
      <c r="N128" s="12">
        <v>3.6970000000000001</v>
      </c>
      <c r="O128" s="12">
        <v>2.6509999999999998</v>
      </c>
      <c r="P128" s="12">
        <v>-2.35</v>
      </c>
      <c r="Q128" s="12">
        <v>4.05</v>
      </c>
      <c r="R128" s="12">
        <v>2018</v>
      </c>
      <c r="S128" s="21" t="s">
        <v>1</v>
      </c>
    </row>
    <row r="129" spans="1:19" x14ac:dyDescent="0.2">
      <c r="A129" s="27" t="s">
        <v>33</v>
      </c>
      <c r="B129" s="13" t="s">
        <v>128</v>
      </c>
      <c r="C129" s="13" t="s">
        <v>254</v>
      </c>
      <c r="D129" s="14">
        <v>30.898</v>
      </c>
      <c r="E129" s="14">
        <v>30.376000000000001</v>
      </c>
      <c r="F129" s="14">
        <v>31.876999999999999</v>
      </c>
      <c r="G129" s="14">
        <v>33.790999999999997</v>
      </c>
      <c r="H129" s="14">
        <v>35.860999999999997</v>
      </c>
      <c r="I129" s="14">
        <v>37.509</v>
      </c>
      <c r="J129" s="14">
        <v>39.372</v>
      </c>
      <c r="K129" s="14">
        <v>41.308999999999997</v>
      </c>
      <c r="L129" s="14">
        <v>43.362000000000002</v>
      </c>
      <c r="M129" s="14">
        <v>46.317999999999998</v>
      </c>
      <c r="N129" s="14">
        <v>49.2</v>
      </c>
      <c r="O129" s="14">
        <v>51.384999999999998</v>
      </c>
      <c r="P129" s="14">
        <v>50.496000000000002</v>
      </c>
      <c r="Q129" s="14">
        <v>53.566000000000003</v>
      </c>
      <c r="R129" s="14">
        <v>2018</v>
      </c>
      <c r="S129" s="22" t="s">
        <v>1</v>
      </c>
    </row>
    <row r="130" spans="1:19" x14ac:dyDescent="0.2">
      <c r="A130" s="25" t="s">
        <v>34</v>
      </c>
      <c r="B130" s="11" t="s">
        <v>129</v>
      </c>
      <c r="C130" s="11" t="s">
        <v>251</v>
      </c>
      <c r="D130" s="12"/>
      <c r="E130" s="12">
        <v>31.1</v>
      </c>
      <c r="F130" s="12"/>
      <c r="G130" s="12">
        <v>21.2</v>
      </c>
      <c r="H130" s="12"/>
      <c r="I130" s="12"/>
      <c r="J130" s="12"/>
      <c r="K130" s="12"/>
      <c r="L130" s="12"/>
      <c r="M130" s="12"/>
      <c r="N130" s="12"/>
      <c r="O130" s="12"/>
      <c r="P130" s="12"/>
      <c r="Q130" s="12"/>
      <c r="R130" s="12"/>
      <c r="S130" s="21" t="s">
        <v>1</v>
      </c>
    </row>
    <row r="131" spans="1:19" x14ac:dyDescent="0.2">
      <c r="A131" s="27" t="s">
        <v>34</v>
      </c>
      <c r="B131" s="13" t="s">
        <v>129</v>
      </c>
      <c r="C131" s="13" t="s">
        <v>252</v>
      </c>
      <c r="D131" s="14">
        <v>2.387</v>
      </c>
      <c r="E131" s="14">
        <v>6.9420000000000002</v>
      </c>
      <c r="F131" s="14">
        <v>8.73</v>
      </c>
      <c r="G131" s="14">
        <v>5.19</v>
      </c>
      <c r="H131" s="14">
        <v>4.0549999999999997</v>
      </c>
      <c r="I131" s="14">
        <v>5.0049999999999999</v>
      </c>
      <c r="J131" s="14">
        <v>6.0149999999999997</v>
      </c>
      <c r="K131" s="14">
        <v>6.5940000000000003</v>
      </c>
      <c r="L131" s="14">
        <v>6.851</v>
      </c>
      <c r="M131" s="14">
        <v>5.6539999999999999</v>
      </c>
      <c r="N131" s="14">
        <v>4.742</v>
      </c>
      <c r="O131" s="14">
        <v>2.875</v>
      </c>
      <c r="P131" s="14">
        <v>0.54800000000000004</v>
      </c>
      <c r="Q131" s="14">
        <v>6.03</v>
      </c>
      <c r="R131" s="14">
        <v>2019</v>
      </c>
      <c r="S131" s="22" t="s">
        <v>1</v>
      </c>
    </row>
    <row r="132" spans="1:19" x14ac:dyDescent="0.2">
      <c r="A132" s="25" t="s">
        <v>34</v>
      </c>
      <c r="B132" s="11" t="s">
        <v>129</v>
      </c>
      <c r="C132" s="11" t="s">
        <v>253</v>
      </c>
      <c r="D132" s="12">
        <v>3.891</v>
      </c>
      <c r="E132" s="12">
        <v>8.48</v>
      </c>
      <c r="F132" s="12">
        <v>10.26</v>
      </c>
      <c r="G132" s="12">
        <v>6.6379999999999999</v>
      </c>
      <c r="H132" s="12">
        <v>5.4560000000000004</v>
      </c>
      <c r="I132" s="12">
        <v>6.3860000000000001</v>
      </c>
      <c r="J132" s="12">
        <v>7.41</v>
      </c>
      <c r="K132" s="12">
        <v>7.9960000000000004</v>
      </c>
      <c r="L132" s="12">
        <v>8.2560000000000002</v>
      </c>
      <c r="M132" s="12">
        <v>7.0439999999999996</v>
      </c>
      <c r="N132" s="12">
        <v>6.12</v>
      </c>
      <c r="O132" s="12">
        <v>4.2279999999999998</v>
      </c>
      <c r="P132" s="12">
        <v>1.871</v>
      </c>
      <c r="Q132" s="12">
        <v>7.4249999999999998</v>
      </c>
      <c r="R132" s="12">
        <v>2019</v>
      </c>
      <c r="S132" s="21" t="s">
        <v>1</v>
      </c>
    </row>
    <row r="133" spans="1:19" x14ac:dyDescent="0.2">
      <c r="A133" s="27" t="s">
        <v>34</v>
      </c>
      <c r="B133" s="13" t="s">
        <v>129</v>
      </c>
      <c r="C133" s="13" t="s">
        <v>254</v>
      </c>
      <c r="D133" s="14">
        <v>4356.04</v>
      </c>
      <c r="E133" s="14">
        <v>4761.46</v>
      </c>
      <c r="F133" s="14">
        <v>5311.15</v>
      </c>
      <c r="G133" s="14">
        <v>5782.04</v>
      </c>
      <c r="H133" s="14">
        <v>6214.49</v>
      </c>
      <c r="I133" s="14">
        <v>6727.34</v>
      </c>
      <c r="J133" s="14">
        <v>7359.58</v>
      </c>
      <c r="K133" s="14">
        <v>8030.82</v>
      </c>
      <c r="L133" s="14">
        <v>8783.89</v>
      </c>
      <c r="M133" s="14">
        <v>9579.69</v>
      </c>
      <c r="N133" s="14">
        <v>10413.61</v>
      </c>
      <c r="O133" s="14">
        <v>11043.18</v>
      </c>
      <c r="P133" s="14">
        <v>11321.28</v>
      </c>
      <c r="Q133" s="14">
        <v>12399</v>
      </c>
      <c r="R133" s="14">
        <v>2019</v>
      </c>
      <c r="S133" s="22" t="s">
        <v>1</v>
      </c>
    </row>
    <row r="134" spans="1:19" x14ac:dyDescent="0.2">
      <c r="A134" s="25" t="s">
        <v>35</v>
      </c>
      <c r="B134" s="11" t="s">
        <v>130</v>
      </c>
      <c r="C134" s="11" t="s">
        <v>251</v>
      </c>
      <c r="D134" s="12">
        <v>21.8</v>
      </c>
      <c r="E134" s="12">
        <v>18.2</v>
      </c>
      <c r="F134" s="12">
        <v>15.7</v>
      </c>
      <c r="G134" s="12">
        <v>13.3</v>
      </c>
      <c r="H134" s="12">
        <v>11.6</v>
      </c>
      <c r="I134" s="12">
        <v>9.4</v>
      </c>
      <c r="J134" s="12">
        <v>7.9</v>
      </c>
      <c r="K134" s="12">
        <v>7.2</v>
      </c>
      <c r="L134" s="12">
        <v>6.5</v>
      </c>
      <c r="M134" s="12">
        <v>5.7</v>
      </c>
      <c r="N134" s="12">
        <v>4.5999999999999996</v>
      </c>
      <c r="O134" s="12"/>
      <c r="P134" s="12"/>
      <c r="Q134" s="12"/>
      <c r="R134" s="12"/>
      <c r="S134" s="21" t="s">
        <v>1</v>
      </c>
    </row>
    <row r="135" spans="1:19" x14ac:dyDescent="0.2">
      <c r="A135" s="27" t="s">
        <v>35</v>
      </c>
      <c r="B135" s="13" t="s">
        <v>130</v>
      </c>
      <c r="C135" s="13" t="s">
        <v>252</v>
      </c>
      <c r="D135" s="14">
        <v>5.931</v>
      </c>
      <c r="E135" s="14">
        <v>3.23</v>
      </c>
      <c r="F135" s="14">
        <v>4.8819999999999997</v>
      </c>
      <c r="G135" s="14">
        <v>4.2619999999999996</v>
      </c>
      <c r="H135" s="14">
        <v>4.5460000000000003</v>
      </c>
      <c r="I135" s="14">
        <v>4.1180000000000003</v>
      </c>
      <c r="J135" s="14">
        <v>3.613</v>
      </c>
      <c r="K135" s="14">
        <v>3.472</v>
      </c>
      <c r="L135" s="14">
        <v>3.851</v>
      </c>
      <c r="M135" s="14">
        <v>3.92</v>
      </c>
      <c r="N135" s="14">
        <v>4.0529999999999999</v>
      </c>
      <c r="O135" s="14">
        <v>3.9430000000000001</v>
      </c>
      <c r="P135" s="14">
        <v>-0.504</v>
      </c>
      <c r="Q135" s="14">
        <v>7.1529999999999996</v>
      </c>
      <c r="R135" s="14">
        <v>2019</v>
      </c>
      <c r="S135" s="22" t="s">
        <v>1</v>
      </c>
    </row>
    <row r="136" spans="1:19" x14ac:dyDescent="0.2">
      <c r="A136" s="25" t="s">
        <v>35</v>
      </c>
      <c r="B136" s="11" t="s">
        <v>130</v>
      </c>
      <c r="C136" s="11" t="s">
        <v>253</v>
      </c>
      <c r="D136" s="12">
        <v>7.4420000000000002</v>
      </c>
      <c r="E136" s="12">
        <v>4.702</v>
      </c>
      <c r="F136" s="12">
        <v>6.3780000000000001</v>
      </c>
      <c r="G136" s="12">
        <v>6.17</v>
      </c>
      <c r="H136" s="12">
        <v>6.03</v>
      </c>
      <c r="I136" s="12">
        <v>5.5570000000000004</v>
      </c>
      <c r="J136" s="12">
        <v>5.0069999999999997</v>
      </c>
      <c r="K136" s="12">
        <v>4.8760000000000003</v>
      </c>
      <c r="L136" s="12">
        <v>5.0330000000000004</v>
      </c>
      <c r="M136" s="12">
        <v>5.07</v>
      </c>
      <c r="N136" s="12">
        <v>5.17</v>
      </c>
      <c r="O136" s="12">
        <v>5.0250000000000004</v>
      </c>
      <c r="P136" s="12">
        <v>0.499</v>
      </c>
      <c r="Q136" s="12">
        <v>8.2040000000000006</v>
      </c>
      <c r="R136" s="12">
        <v>2019</v>
      </c>
      <c r="S136" s="21" t="s">
        <v>1</v>
      </c>
    </row>
    <row r="137" spans="1:19" x14ac:dyDescent="0.2">
      <c r="A137" s="27" t="s">
        <v>35</v>
      </c>
      <c r="B137" s="13" t="s">
        <v>130</v>
      </c>
      <c r="C137" s="13" t="s">
        <v>254</v>
      </c>
      <c r="D137" s="14">
        <v>1764.61</v>
      </c>
      <c r="E137" s="14">
        <v>1861.67</v>
      </c>
      <c r="F137" s="14">
        <v>2003.48</v>
      </c>
      <c r="G137" s="14">
        <v>2171.52</v>
      </c>
      <c r="H137" s="14">
        <v>2346.63</v>
      </c>
      <c r="I137" s="14">
        <v>2520.4899999999998</v>
      </c>
      <c r="J137" s="14">
        <v>2695.67</v>
      </c>
      <c r="K137" s="14">
        <v>2856.55</v>
      </c>
      <c r="L137" s="14">
        <v>3031.39</v>
      </c>
      <c r="M137" s="14">
        <v>3245.06</v>
      </c>
      <c r="N137" s="14">
        <v>3495.97</v>
      </c>
      <c r="O137" s="14">
        <v>3735.64</v>
      </c>
      <c r="P137" s="14">
        <v>3778.13</v>
      </c>
      <c r="Q137" s="14">
        <v>4167.8</v>
      </c>
      <c r="R137" s="14">
        <v>2019</v>
      </c>
      <c r="S137" s="22" t="s">
        <v>1</v>
      </c>
    </row>
    <row r="138" spans="1:19" x14ac:dyDescent="0.2">
      <c r="A138" s="25" t="s">
        <v>36</v>
      </c>
      <c r="B138" s="11" t="s">
        <v>131</v>
      </c>
      <c r="C138" s="11" t="s">
        <v>251</v>
      </c>
      <c r="D138" s="12"/>
      <c r="E138" s="12"/>
      <c r="F138" s="12"/>
      <c r="G138" s="12"/>
      <c r="H138" s="12"/>
      <c r="I138" s="12"/>
      <c r="J138" s="12"/>
      <c r="K138" s="12">
        <v>36.799999999999997</v>
      </c>
      <c r="L138" s="12"/>
      <c r="M138" s="12"/>
      <c r="N138" s="12"/>
      <c r="O138" s="12"/>
      <c r="P138" s="12"/>
      <c r="Q138" s="12"/>
      <c r="R138" s="12"/>
      <c r="S138" s="21" t="s">
        <v>1</v>
      </c>
    </row>
    <row r="139" spans="1:19" x14ac:dyDescent="0.2">
      <c r="A139" s="27" t="s">
        <v>36</v>
      </c>
      <c r="B139" s="13" t="s">
        <v>131</v>
      </c>
      <c r="C139" s="13" t="s">
        <v>252</v>
      </c>
      <c r="D139" s="14">
        <v>-2.4649999999999999</v>
      </c>
      <c r="E139" s="14">
        <v>0.52700000000000002</v>
      </c>
      <c r="F139" s="14">
        <v>6.15</v>
      </c>
      <c r="G139" s="14">
        <v>3.4249999999999998</v>
      </c>
      <c r="H139" s="14">
        <v>1.48</v>
      </c>
      <c r="I139" s="14">
        <v>3.0920000000000001</v>
      </c>
      <c r="J139" s="14">
        <v>2.4169999999999998</v>
      </c>
      <c r="K139" s="14">
        <v>2.8479999999999999</v>
      </c>
      <c r="L139" s="14">
        <v>2.964</v>
      </c>
      <c r="M139" s="14">
        <v>1.996</v>
      </c>
      <c r="N139" s="14">
        <v>3.4329999999999998</v>
      </c>
      <c r="O139" s="14">
        <v>2.778</v>
      </c>
      <c r="P139" s="14">
        <v>-1.6950000000000001</v>
      </c>
      <c r="Q139" s="14">
        <v>3.3109999999999999</v>
      </c>
      <c r="R139" s="14">
        <v>2018</v>
      </c>
      <c r="S139" s="22" t="s">
        <v>1</v>
      </c>
    </row>
    <row r="140" spans="1:19" x14ac:dyDescent="0.2">
      <c r="A140" s="25" t="s">
        <v>36</v>
      </c>
      <c r="B140" s="11" t="s">
        <v>131</v>
      </c>
      <c r="C140" s="11" t="s">
        <v>253</v>
      </c>
      <c r="D140" s="12">
        <v>0.23200000000000001</v>
      </c>
      <c r="E140" s="12">
        <v>3.3069999999999999</v>
      </c>
      <c r="F140" s="12">
        <v>8.4019999999999992</v>
      </c>
      <c r="G140" s="12">
        <v>6.1120000000000001</v>
      </c>
      <c r="H140" s="12">
        <v>4.5629999999999997</v>
      </c>
      <c r="I140" s="12">
        <v>5.8789999999999996</v>
      </c>
      <c r="J140" s="12">
        <v>5.3570000000000002</v>
      </c>
      <c r="K140" s="12">
        <v>5.718</v>
      </c>
      <c r="L140" s="12">
        <v>5.8789999999999996</v>
      </c>
      <c r="M140" s="12">
        <v>4.8630000000000004</v>
      </c>
      <c r="N140" s="12">
        <v>6.32</v>
      </c>
      <c r="O140" s="12">
        <v>5.6260000000000003</v>
      </c>
      <c r="P140" s="12">
        <v>1.01</v>
      </c>
      <c r="Q140" s="12">
        <v>6.133</v>
      </c>
      <c r="R140" s="12">
        <v>2018</v>
      </c>
      <c r="S140" s="21" t="s">
        <v>1</v>
      </c>
    </row>
    <row r="141" spans="1:19" x14ac:dyDescent="0.2">
      <c r="A141" s="27" t="s">
        <v>36</v>
      </c>
      <c r="B141" s="13" t="s">
        <v>131</v>
      </c>
      <c r="C141" s="13" t="s">
        <v>254</v>
      </c>
      <c r="D141" s="14">
        <v>87.846000000000004</v>
      </c>
      <c r="E141" s="14">
        <v>91.442999999999998</v>
      </c>
      <c r="F141" s="14">
        <v>100.282</v>
      </c>
      <c r="G141" s="14">
        <v>108.633</v>
      </c>
      <c r="H141" s="14">
        <v>115.76900000000001</v>
      </c>
      <c r="I141" s="14">
        <v>124.726</v>
      </c>
      <c r="J141" s="14">
        <v>133.839</v>
      </c>
      <c r="K141" s="14">
        <v>142.96600000000001</v>
      </c>
      <c r="L141" s="14">
        <v>152.93799999999999</v>
      </c>
      <c r="M141" s="14">
        <v>163.39500000000001</v>
      </c>
      <c r="N141" s="14">
        <v>177.95400000000001</v>
      </c>
      <c r="O141" s="14">
        <v>191.24299999999999</v>
      </c>
      <c r="P141" s="14">
        <v>194.40100000000001</v>
      </c>
      <c r="Q141" s="14">
        <v>210.345</v>
      </c>
      <c r="R141" s="14">
        <v>2018</v>
      </c>
      <c r="S141" s="22" t="s">
        <v>1</v>
      </c>
    </row>
    <row r="142" spans="1:19" x14ac:dyDescent="0.2">
      <c r="A142" s="25" t="s">
        <v>37</v>
      </c>
      <c r="B142" s="11" t="s">
        <v>132</v>
      </c>
      <c r="C142" s="11" t="s">
        <v>251</v>
      </c>
      <c r="D142" s="12"/>
      <c r="E142" s="12"/>
      <c r="F142" s="12"/>
      <c r="G142" s="12"/>
      <c r="H142" s="12"/>
      <c r="I142" s="12"/>
      <c r="J142" s="12"/>
      <c r="K142" s="12"/>
      <c r="L142" s="12"/>
      <c r="M142" s="12"/>
      <c r="N142" s="12"/>
      <c r="O142" s="12"/>
      <c r="P142" s="12"/>
      <c r="Q142" s="12"/>
      <c r="R142" s="12"/>
      <c r="S142" s="21" t="s">
        <v>1</v>
      </c>
    </row>
    <row r="143" spans="1:19" x14ac:dyDescent="0.2">
      <c r="A143" s="27" t="s">
        <v>37</v>
      </c>
      <c r="B143" s="13" t="s">
        <v>132</v>
      </c>
      <c r="C143" s="13" t="s">
        <v>252</v>
      </c>
      <c r="D143" s="14">
        <v>-4.1790000000000003</v>
      </c>
      <c r="E143" s="14">
        <v>-1.3460000000000001</v>
      </c>
      <c r="F143" s="14">
        <v>-3.036</v>
      </c>
      <c r="G143" s="14">
        <v>0.254</v>
      </c>
      <c r="H143" s="14">
        <v>3.331</v>
      </c>
      <c r="I143" s="14">
        <v>2.84</v>
      </c>
      <c r="J143" s="14">
        <v>-2.0089999999999999</v>
      </c>
      <c r="K143" s="14">
        <v>8.9489999999999998</v>
      </c>
      <c r="L143" s="14">
        <v>3.742</v>
      </c>
      <c r="M143" s="14">
        <v>-0.434</v>
      </c>
      <c r="N143" s="14">
        <v>0.96299999999999997</v>
      </c>
      <c r="O143" s="14">
        <v>0.58499999999999996</v>
      </c>
      <c r="P143" s="14">
        <v>-1.6639999999999999</v>
      </c>
      <c r="Q143" s="14">
        <v>0.52200000000000002</v>
      </c>
      <c r="R143" s="14">
        <v>2017</v>
      </c>
      <c r="S143" s="22" t="s">
        <v>1</v>
      </c>
    </row>
    <row r="144" spans="1:19" x14ac:dyDescent="0.2">
      <c r="A144" s="25" t="s">
        <v>37</v>
      </c>
      <c r="B144" s="11" t="s">
        <v>132</v>
      </c>
      <c r="C144" s="11" t="s">
        <v>253</v>
      </c>
      <c r="D144" s="12">
        <v>-2.0920000000000001</v>
      </c>
      <c r="E144" s="12">
        <v>0.80300000000000005</v>
      </c>
      <c r="F144" s="12">
        <v>-0.92400000000000004</v>
      </c>
      <c r="G144" s="12">
        <v>1.595</v>
      </c>
      <c r="H144" s="12">
        <v>4.7130000000000001</v>
      </c>
      <c r="I144" s="12">
        <v>4.2149999999999999</v>
      </c>
      <c r="J144" s="12">
        <v>-0.69799999999999995</v>
      </c>
      <c r="K144" s="12">
        <v>10.404999999999999</v>
      </c>
      <c r="L144" s="12">
        <v>5.13</v>
      </c>
      <c r="M144" s="12">
        <v>0.89700000000000002</v>
      </c>
      <c r="N144" s="12">
        <v>2.3130000000000002</v>
      </c>
      <c r="O144" s="12">
        <v>2.2970000000000002</v>
      </c>
      <c r="P144" s="12">
        <v>1E-3</v>
      </c>
      <c r="Q144" s="12">
        <v>2.2160000000000002</v>
      </c>
      <c r="R144" s="12">
        <v>2017</v>
      </c>
      <c r="S144" s="21" t="s">
        <v>1</v>
      </c>
    </row>
    <row r="145" spans="1:19" x14ac:dyDescent="0.2">
      <c r="A145" s="27" t="s">
        <v>37</v>
      </c>
      <c r="B145" s="13" t="s">
        <v>132</v>
      </c>
      <c r="C145" s="13" t="s">
        <v>254</v>
      </c>
      <c r="D145" s="14">
        <v>0.157</v>
      </c>
      <c r="E145" s="14">
        <v>0.159</v>
      </c>
      <c r="F145" s="14">
        <v>0.159</v>
      </c>
      <c r="G145" s="14">
        <v>0.16500000000000001</v>
      </c>
      <c r="H145" s="14">
        <v>0.17599999999999999</v>
      </c>
      <c r="I145" s="14">
        <v>0.187</v>
      </c>
      <c r="J145" s="14">
        <v>0.189</v>
      </c>
      <c r="K145" s="14">
        <v>0.21099999999999999</v>
      </c>
      <c r="L145" s="14">
        <v>0.224</v>
      </c>
      <c r="M145" s="14">
        <v>0.23</v>
      </c>
      <c r="N145" s="14">
        <v>0.24199999999999999</v>
      </c>
      <c r="O145" s="14">
        <v>0.251</v>
      </c>
      <c r="P145" s="14">
        <v>0.253</v>
      </c>
      <c r="Q145" s="14">
        <v>0.26400000000000001</v>
      </c>
      <c r="R145" s="14">
        <v>2017</v>
      </c>
      <c r="S145" s="22" t="s">
        <v>1</v>
      </c>
    </row>
    <row r="146" spans="1:19" x14ac:dyDescent="0.2">
      <c r="A146" s="25" t="s">
        <v>38</v>
      </c>
      <c r="B146" s="11" t="s">
        <v>173</v>
      </c>
      <c r="C146" s="11" t="s">
        <v>251</v>
      </c>
      <c r="D146" s="12">
        <v>4</v>
      </c>
      <c r="E146" s="12">
        <v>2.1</v>
      </c>
      <c r="F146" s="12">
        <v>4.0999999999999996</v>
      </c>
      <c r="G146" s="12">
        <v>1.8</v>
      </c>
      <c r="H146" s="12">
        <v>2.9</v>
      </c>
      <c r="I146" s="12">
        <v>3.3</v>
      </c>
      <c r="J146" s="12">
        <v>1.3</v>
      </c>
      <c r="K146" s="12">
        <v>2.5</v>
      </c>
      <c r="L146" s="12">
        <v>1.4</v>
      </c>
      <c r="M146" s="12">
        <v>1.5</v>
      </c>
      <c r="N146" s="12">
        <v>0.9</v>
      </c>
      <c r="O146" s="12"/>
      <c r="P146" s="12"/>
      <c r="Q146" s="12"/>
      <c r="R146" s="12"/>
      <c r="S146" s="21" t="s">
        <v>1</v>
      </c>
    </row>
    <row r="147" spans="1:19" x14ac:dyDescent="0.2">
      <c r="A147" s="27" t="s">
        <v>38</v>
      </c>
      <c r="B147" s="13" t="s">
        <v>173</v>
      </c>
      <c r="C147" s="13" t="s">
        <v>252</v>
      </c>
      <c r="D147" s="14">
        <v>6.7190000000000003</v>
      </c>
      <c r="E147" s="14">
        <v>1.75</v>
      </c>
      <c r="F147" s="14">
        <v>-1.758</v>
      </c>
      <c r="G147" s="14">
        <v>4.8090000000000002</v>
      </c>
      <c r="H147" s="14">
        <v>-1.425</v>
      </c>
      <c r="I147" s="14">
        <v>8.7370000000000001</v>
      </c>
      <c r="J147" s="14">
        <v>1.9810000000000001</v>
      </c>
      <c r="K147" s="14">
        <v>1.788</v>
      </c>
      <c r="L147" s="14">
        <v>2.1789999999999998</v>
      </c>
      <c r="M147" s="14">
        <v>2.681</v>
      </c>
      <c r="N147" s="14">
        <v>1.532</v>
      </c>
      <c r="O147" s="14">
        <v>2.3090000000000002</v>
      </c>
      <c r="P147" s="14">
        <v>-5.931</v>
      </c>
      <c r="Q147" s="14">
        <v>5.7530000000000001</v>
      </c>
      <c r="R147" s="14">
        <v>2018</v>
      </c>
      <c r="S147" s="22" t="s">
        <v>1</v>
      </c>
    </row>
    <row r="148" spans="1:19" x14ac:dyDescent="0.2">
      <c r="A148" s="25" t="s">
        <v>38</v>
      </c>
      <c r="B148" s="11" t="s">
        <v>173</v>
      </c>
      <c r="C148" s="11" t="s">
        <v>253</v>
      </c>
      <c r="D148" s="12">
        <v>7.5659999999999998</v>
      </c>
      <c r="E148" s="12">
        <v>2.8860000000000001</v>
      </c>
      <c r="F148" s="12">
        <v>-0.47199999999999998</v>
      </c>
      <c r="G148" s="12">
        <v>5.9560000000000004</v>
      </c>
      <c r="H148" s="12">
        <v>-8.7999999999999995E-2</v>
      </c>
      <c r="I148" s="12">
        <v>10.914999999999999</v>
      </c>
      <c r="J148" s="12">
        <v>4.024</v>
      </c>
      <c r="K148" s="12">
        <v>3.8759999999999999</v>
      </c>
      <c r="L148" s="12">
        <v>4.3360000000000003</v>
      </c>
      <c r="M148" s="12">
        <v>4.74</v>
      </c>
      <c r="N148" s="12">
        <v>3.4590000000000001</v>
      </c>
      <c r="O148" s="12">
        <v>4.468</v>
      </c>
      <c r="P148" s="12">
        <v>-4.0439999999999996</v>
      </c>
      <c r="Q148" s="12">
        <v>7.9850000000000003</v>
      </c>
      <c r="R148" s="12">
        <v>2018</v>
      </c>
      <c r="S148" s="21" t="s">
        <v>1</v>
      </c>
    </row>
    <row r="149" spans="1:19" x14ac:dyDescent="0.2">
      <c r="A149" s="27" t="s">
        <v>38</v>
      </c>
      <c r="B149" s="13" t="s">
        <v>173</v>
      </c>
      <c r="C149" s="13" t="s">
        <v>254</v>
      </c>
      <c r="D149" s="14">
        <v>14.263999999999999</v>
      </c>
      <c r="E149" s="14">
        <v>14.788</v>
      </c>
      <c r="F149" s="14">
        <v>14.89</v>
      </c>
      <c r="G149" s="14">
        <v>16.106000000000002</v>
      </c>
      <c r="H149" s="14">
        <v>16.399999999999999</v>
      </c>
      <c r="I149" s="14">
        <v>18.510000000000002</v>
      </c>
      <c r="J149" s="14">
        <v>19.611000000000001</v>
      </c>
      <c r="K149" s="14">
        <v>20.582999999999998</v>
      </c>
      <c r="L149" s="14">
        <v>21.698</v>
      </c>
      <c r="M149" s="14">
        <v>23.154</v>
      </c>
      <c r="N149" s="14">
        <v>24.539000000000001</v>
      </c>
      <c r="O149" s="14">
        <v>26.082000000000001</v>
      </c>
      <c r="P149" s="14">
        <v>25.187000000000001</v>
      </c>
      <c r="Q149" s="14">
        <v>27.728000000000002</v>
      </c>
      <c r="R149" s="14">
        <v>2018</v>
      </c>
      <c r="S149" s="22" t="s">
        <v>1</v>
      </c>
    </row>
    <row r="150" spans="1:19" x14ac:dyDescent="0.2">
      <c r="A150" s="25" t="s">
        <v>39</v>
      </c>
      <c r="B150" s="11" t="s">
        <v>133</v>
      </c>
      <c r="C150" s="11" t="s">
        <v>251</v>
      </c>
      <c r="D150" s="12"/>
      <c r="E150" s="12"/>
      <c r="F150" s="12"/>
      <c r="G150" s="12"/>
      <c r="H150" s="12">
        <v>22.7</v>
      </c>
      <c r="I150" s="12"/>
      <c r="J150" s="12"/>
      <c r="K150" s="12"/>
      <c r="L150" s="12"/>
      <c r="M150" s="12"/>
      <c r="N150" s="12"/>
      <c r="O150" s="12"/>
      <c r="P150" s="12"/>
      <c r="Q150" s="12"/>
      <c r="R150" s="12"/>
      <c r="S150" s="21" t="s">
        <v>1</v>
      </c>
    </row>
    <row r="151" spans="1:19" x14ac:dyDescent="0.2">
      <c r="A151" s="27" t="s">
        <v>39</v>
      </c>
      <c r="B151" s="13" t="s">
        <v>133</v>
      </c>
      <c r="C151" s="13" t="s">
        <v>252</v>
      </c>
      <c r="D151" s="14">
        <v>6.0090000000000003</v>
      </c>
      <c r="E151" s="14">
        <v>5.5919999999999996</v>
      </c>
      <c r="F151" s="14">
        <v>6.28</v>
      </c>
      <c r="G151" s="14">
        <v>6.3120000000000003</v>
      </c>
      <c r="H151" s="14">
        <v>6.1829999999999998</v>
      </c>
      <c r="I151" s="14">
        <v>6.4279999999999999</v>
      </c>
      <c r="J151" s="14">
        <v>6.016</v>
      </c>
      <c r="K151" s="14">
        <v>5.6559999999999997</v>
      </c>
      <c r="L151" s="14">
        <v>5.3869999999999996</v>
      </c>
      <c r="M151" s="14">
        <v>5.1849999999999996</v>
      </c>
      <c r="N151" s="14">
        <v>4.6749999999999998</v>
      </c>
      <c r="O151" s="14">
        <v>3.234</v>
      </c>
      <c r="P151" s="14">
        <v>-0.70699999999999996</v>
      </c>
      <c r="Q151" s="14">
        <v>4.1020000000000003</v>
      </c>
      <c r="R151" s="14">
        <v>2018</v>
      </c>
      <c r="S151" s="22" t="s">
        <v>1</v>
      </c>
    </row>
    <row r="152" spans="1:19" x14ac:dyDescent="0.2">
      <c r="A152" s="25" t="s">
        <v>39</v>
      </c>
      <c r="B152" s="11" t="s">
        <v>133</v>
      </c>
      <c r="C152" s="11" t="s">
        <v>253</v>
      </c>
      <c r="D152" s="12">
        <v>7.8220000000000001</v>
      </c>
      <c r="E152" s="12">
        <v>7.3730000000000002</v>
      </c>
      <c r="F152" s="12">
        <v>8.0180000000000007</v>
      </c>
      <c r="G152" s="12">
        <v>7.9859999999999998</v>
      </c>
      <c r="H152" s="12">
        <v>7.8049999999999997</v>
      </c>
      <c r="I152" s="12">
        <v>8.0259999999999998</v>
      </c>
      <c r="J152" s="12">
        <v>7.6120000000000001</v>
      </c>
      <c r="K152" s="12">
        <v>7.27</v>
      </c>
      <c r="L152" s="12">
        <v>7.0229999999999997</v>
      </c>
      <c r="M152" s="12">
        <v>6.8319999999999999</v>
      </c>
      <c r="N152" s="12">
        <v>6.3079999999999998</v>
      </c>
      <c r="O152" s="12">
        <v>4.72</v>
      </c>
      <c r="P152" s="12">
        <v>0.72299999999999998</v>
      </c>
      <c r="Q152" s="12">
        <v>5.601</v>
      </c>
      <c r="R152" s="12">
        <v>2018</v>
      </c>
      <c r="S152" s="21" t="s">
        <v>1</v>
      </c>
    </row>
    <row r="153" spans="1:19" x14ac:dyDescent="0.2">
      <c r="A153" s="27" t="s">
        <v>39</v>
      </c>
      <c r="B153" s="13" t="s">
        <v>133</v>
      </c>
      <c r="C153" s="13" t="s">
        <v>254</v>
      </c>
      <c r="D153" s="14">
        <v>22.373000000000001</v>
      </c>
      <c r="E153" s="14">
        <v>24.206</v>
      </c>
      <c r="F153" s="14">
        <v>26.452000000000002</v>
      </c>
      <c r="G153" s="14">
        <v>29.161000000000001</v>
      </c>
      <c r="H153" s="14">
        <v>32.04</v>
      </c>
      <c r="I153" s="14">
        <v>35.219000000000001</v>
      </c>
      <c r="J153" s="14">
        <v>38.600999999999999</v>
      </c>
      <c r="K153" s="14">
        <v>41.838000000000001</v>
      </c>
      <c r="L153" s="14">
        <v>45.24</v>
      </c>
      <c r="M153" s="14">
        <v>49.241</v>
      </c>
      <c r="N153" s="14">
        <v>53.622999999999998</v>
      </c>
      <c r="O153" s="14">
        <v>57.133000000000003</v>
      </c>
      <c r="P153" s="14">
        <v>57.911999999999999</v>
      </c>
      <c r="Q153" s="14">
        <v>62.347999999999999</v>
      </c>
      <c r="R153" s="14">
        <v>2018</v>
      </c>
      <c r="S153" s="22" t="s">
        <v>1</v>
      </c>
    </row>
    <row r="154" spans="1:19" x14ac:dyDescent="0.2">
      <c r="A154" s="25" t="s">
        <v>40</v>
      </c>
      <c r="B154" s="11" t="s">
        <v>134</v>
      </c>
      <c r="C154" s="11" t="s">
        <v>251</v>
      </c>
      <c r="D154" s="12"/>
      <c r="E154" s="12"/>
      <c r="F154" s="12"/>
      <c r="G154" s="12"/>
      <c r="H154" s="12"/>
      <c r="I154" s="12"/>
      <c r="J154" s="12"/>
      <c r="K154" s="12"/>
      <c r="L154" s="12"/>
      <c r="M154" s="12">
        <v>26.9</v>
      </c>
      <c r="N154" s="12"/>
      <c r="O154" s="12"/>
      <c r="P154" s="12"/>
      <c r="Q154" s="12"/>
      <c r="R154" s="12"/>
      <c r="S154" s="21" t="s">
        <v>1</v>
      </c>
    </row>
    <row r="155" spans="1:19" x14ac:dyDescent="0.2">
      <c r="A155" s="27" t="s">
        <v>40</v>
      </c>
      <c r="B155" s="13" t="s">
        <v>134</v>
      </c>
      <c r="C155" s="13" t="s">
        <v>252</v>
      </c>
      <c r="D155" s="14">
        <v>7.633</v>
      </c>
      <c r="E155" s="14">
        <v>2.5179999999999998</v>
      </c>
      <c r="F155" s="14">
        <v>5.6609999999999996</v>
      </c>
      <c r="G155" s="14">
        <v>5.0069999999999997</v>
      </c>
      <c r="H155" s="14">
        <v>5.3620000000000001</v>
      </c>
      <c r="I155" s="14">
        <v>3.1549999999999998</v>
      </c>
      <c r="J155" s="14">
        <v>2.1349999999999998</v>
      </c>
      <c r="K155" s="14">
        <v>2.569</v>
      </c>
      <c r="L155" s="14">
        <v>2.702</v>
      </c>
      <c r="M155" s="14">
        <v>-1.637</v>
      </c>
      <c r="N155" s="14">
        <v>-0.29199999999999998</v>
      </c>
      <c r="O155" s="14">
        <v>0.51800000000000002</v>
      </c>
      <c r="P155" s="14">
        <v>-5.8440000000000003</v>
      </c>
      <c r="Q155" s="14">
        <v>3.8639999999999999</v>
      </c>
      <c r="R155" s="14">
        <v>2018</v>
      </c>
      <c r="S155" s="22" t="s">
        <v>1</v>
      </c>
    </row>
    <row r="156" spans="1:19" x14ac:dyDescent="0.2">
      <c r="A156" s="25" t="s">
        <v>40</v>
      </c>
      <c r="B156" s="11" t="s">
        <v>134</v>
      </c>
      <c r="C156" s="11" t="s">
        <v>253</v>
      </c>
      <c r="D156" s="12">
        <v>8.359</v>
      </c>
      <c r="E156" s="12">
        <v>3.21</v>
      </c>
      <c r="F156" s="12">
        <v>6.3739999999999997</v>
      </c>
      <c r="G156" s="12">
        <v>5.7160000000000002</v>
      </c>
      <c r="H156" s="12">
        <v>6.0730000000000004</v>
      </c>
      <c r="I156" s="12">
        <v>3.851</v>
      </c>
      <c r="J156" s="12">
        <v>2.8239999999999998</v>
      </c>
      <c r="K156" s="12">
        <v>3.2610000000000001</v>
      </c>
      <c r="L156" s="12">
        <v>3.395</v>
      </c>
      <c r="M156" s="12">
        <v>-0.97299999999999998</v>
      </c>
      <c r="N156" s="12">
        <v>0.38100000000000001</v>
      </c>
      <c r="O156" s="12">
        <v>1.196</v>
      </c>
      <c r="P156" s="12">
        <v>-5.2080000000000002</v>
      </c>
      <c r="Q156" s="12">
        <v>5.1219999999999999</v>
      </c>
      <c r="R156" s="12">
        <v>2018</v>
      </c>
      <c r="S156" s="21" t="s">
        <v>1</v>
      </c>
    </row>
    <row r="157" spans="1:19" x14ac:dyDescent="0.2">
      <c r="A157" s="27" t="s">
        <v>40</v>
      </c>
      <c r="B157" s="13" t="s">
        <v>134</v>
      </c>
      <c r="C157" s="13" t="s">
        <v>254</v>
      </c>
      <c r="D157" s="14">
        <v>4.1079999999999997</v>
      </c>
      <c r="E157" s="14">
        <v>4.2720000000000002</v>
      </c>
      <c r="F157" s="14">
        <v>4.5970000000000004</v>
      </c>
      <c r="G157" s="14">
        <v>4.9619999999999997</v>
      </c>
      <c r="H157" s="14">
        <v>5.3639999999999999</v>
      </c>
      <c r="I157" s="14">
        <v>5.6680000000000001</v>
      </c>
      <c r="J157" s="14">
        <v>5.9359999999999999</v>
      </c>
      <c r="K157" s="14">
        <v>6.194</v>
      </c>
      <c r="L157" s="14">
        <v>6.47</v>
      </c>
      <c r="M157" s="14">
        <v>6.5279999999999996</v>
      </c>
      <c r="N157" s="14">
        <v>6.7130000000000001</v>
      </c>
      <c r="O157" s="14">
        <v>6.9109999999999996</v>
      </c>
      <c r="P157" s="14">
        <v>6.593</v>
      </c>
      <c r="Q157" s="14">
        <v>7.0659999999999998</v>
      </c>
      <c r="R157" s="14">
        <v>2018</v>
      </c>
      <c r="S157" s="22" t="s">
        <v>1</v>
      </c>
    </row>
    <row r="158" spans="1:19" x14ac:dyDescent="0.2">
      <c r="A158" s="25" t="s">
        <v>41</v>
      </c>
      <c r="B158" s="11" t="s">
        <v>135</v>
      </c>
      <c r="C158" s="11" t="s">
        <v>251</v>
      </c>
      <c r="D158" s="12"/>
      <c r="E158" s="12"/>
      <c r="F158" s="12"/>
      <c r="G158" s="12"/>
      <c r="H158" s="12"/>
      <c r="I158" s="12"/>
      <c r="J158" s="12">
        <v>38.6</v>
      </c>
      <c r="K158" s="12"/>
      <c r="L158" s="12">
        <v>40.9</v>
      </c>
      <c r="M158" s="12"/>
      <c r="N158" s="12"/>
      <c r="O158" s="12"/>
      <c r="P158" s="12"/>
      <c r="Q158" s="12"/>
      <c r="R158" s="12"/>
      <c r="S158" s="21" t="s">
        <v>1</v>
      </c>
    </row>
    <row r="159" spans="1:19" x14ac:dyDescent="0.2">
      <c r="A159" s="27" t="s">
        <v>41</v>
      </c>
      <c r="B159" s="13" t="s">
        <v>135</v>
      </c>
      <c r="C159" s="13" t="s">
        <v>252</v>
      </c>
      <c r="D159" s="14">
        <v>1.758</v>
      </c>
      <c r="E159" s="14">
        <v>1.0920000000000001</v>
      </c>
      <c r="F159" s="14">
        <v>2.6720000000000002</v>
      </c>
      <c r="G159" s="14">
        <v>4.4710000000000001</v>
      </c>
      <c r="H159" s="14">
        <v>5.5309999999999997</v>
      </c>
      <c r="I159" s="14">
        <v>6.1760000000000002</v>
      </c>
      <c r="J159" s="14">
        <v>-1.7010000000000001</v>
      </c>
      <c r="K159" s="14">
        <v>-2.4129999999999998</v>
      </c>
      <c r="L159" s="14">
        <v>-4.0650000000000004</v>
      </c>
      <c r="M159" s="14">
        <v>-8.7999999999999995E-2</v>
      </c>
      <c r="N159" s="14">
        <v>-1.294</v>
      </c>
      <c r="O159" s="14">
        <v>-4.9489999999999998</v>
      </c>
      <c r="P159" s="14">
        <v>-4.9109999999999996</v>
      </c>
      <c r="Q159" s="14">
        <v>1.4750000000000001</v>
      </c>
      <c r="R159" s="14">
        <v>2018</v>
      </c>
      <c r="S159" s="22" t="s">
        <v>1</v>
      </c>
    </row>
    <row r="160" spans="1:19" x14ac:dyDescent="0.2">
      <c r="A160" s="25" t="s">
        <v>41</v>
      </c>
      <c r="B160" s="11" t="s">
        <v>135</v>
      </c>
      <c r="C160" s="11" t="s">
        <v>253</v>
      </c>
      <c r="D160" s="12">
        <v>6.1050000000000004</v>
      </c>
      <c r="E160" s="12">
        <v>5.1920000000000002</v>
      </c>
      <c r="F160" s="12">
        <v>6.351</v>
      </c>
      <c r="G160" s="12">
        <v>7.7</v>
      </c>
      <c r="H160" s="12">
        <v>8.42</v>
      </c>
      <c r="I160" s="12">
        <v>8.8360000000000003</v>
      </c>
      <c r="J160" s="12">
        <v>0.69499999999999995</v>
      </c>
      <c r="K160" s="12">
        <v>7.0000000000000001E-3</v>
      </c>
      <c r="L160" s="12">
        <v>-1.63</v>
      </c>
      <c r="M160" s="12">
        <v>2.4689999999999999</v>
      </c>
      <c r="N160" s="12">
        <v>1.242</v>
      </c>
      <c r="O160" s="12">
        <v>-2.516</v>
      </c>
      <c r="P160" s="12">
        <v>-2.5009999999999999</v>
      </c>
      <c r="Q160" s="12">
        <v>4.0250000000000004</v>
      </c>
      <c r="R160" s="12">
        <v>2018</v>
      </c>
      <c r="S160" s="21" t="s">
        <v>1</v>
      </c>
    </row>
    <row r="161" spans="1:19" x14ac:dyDescent="0.2">
      <c r="A161" s="27" t="s">
        <v>41</v>
      </c>
      <c r="B161" s="13" t="s">
        <v>135</v>
      </c>
      <c r="C161" s="13" t="s">
        <v>254</v>
      </c>
      <c r="D161" s="14">
        <v>3.6989999999999998</v>
      </c>
      <c r="E161" s="14">
        <v>3.9209999999999998</v>
      </c>
      <c r="F161" s="14">
        <v>4.218</v>
      </c>
      <c r="G161" s="14">
        <v>4.6379999999999999</v>
      </c>
      <c r="H161" s="14">
        <v>5.125</v>
      </c>
      <c r="I161" s="14">
        <v>5.6760000000000002</v>
      </c>
      <c r="J161" s="14">
        <v>5.8209999999999997</v>
      </c>
      <c r="K161" s="14">
        <v>5.8819999999999997</v>
      </c>
      <c r="L161" s="14">
        <v>5.8460000000000001</v>
      </c>
      <c r="M161" s="14">
        <v>6.1029999999999998</v>
      </c>
      <c r="N161" s="14">
        <v>6.33</v>
      </c>
      <c r="O161" s="14">
        <v>6.2779999999999996</v>
      </c>
      <c r="P161" s="14">
        <v>6.16</v>
      </c>
      <c r="Q161" s="14">
        <v>6.5330000000000004</v>
      </c>
      <c r="R161" s="14">
        <v>2018</v>
      </c>
      <c r="S161" s="22" t="s">
        <v>1</v>
      </c>
    </row>
    <row r="162" spans="1:19" x14ac:dyDescent="0.2">
      <c r="A162" s="25" t="s">
        <v>42</v>
      </c>
      <c r="B162" s="11" t="s">
        <v>136</v>
      </c>
      <c r="C162" s="11" t="s">
        <v>251</v>
      </c>
      <c r="D162" s="12"/>
      <c r="E162" s="12"/>
      <c r="F162" s="12">
        <v>78.5</v>
      </c>
      <c r="G162" s="12"/>
      <c r="H162" s="12">
        <v>77.599999999999994</v>
      </c>
      <c r="I162" s="12"/>
      <c r="J162" s="12"/>
      <c r="K162" s="12"/>
      <c r="L162" s="12"/>
      <c r="M162" s="12"/>
      <c r="N162" s="12"/>
      <c r="O162" s="12"/>
      <c r="P162" s="12"/>
      <c r="Q162" s="12"/>
      <c r="R162" s="12"/>
      <c r="S162" s="21" t="s">
        <v>1</v>
      </c>
    </row>
    <row r="163" spans="1:19" x14ac:dyDescent="0.2">
      <c r="A163" s="27" t="s">
        <v>42</v>
      </c>
      <c r="B163" s="13" t="s">
        <v>136</v>
      </c>
      <c r="C163" s="13" t="s">
        <v>252</v>
      </c>
      <c r="D163" s="14">
        <v>3.7080000000000002</v>
      </c>
      <c r="E163" s="14">
        <v>-6.6520000000000001</v>
      </c>
      <c r="F163" s="14">
        <v>-2.1520000000000001</v>
      </c>
      <c r="G163" s="14">
        <v>-1.1890000000000001</v>
      </c>
      <c r="H163" s="14">
        <v>0.23300000000000001</v>
      </c>
      <c r="I163" s="14">
        <v>-0.438</v>
      </c>
      <c r="J163" s="14">
        <v>0.58499999999999996</v>
      </c>
      <c r="K163" s="14">
        <v>0.39</v>
      </c>
      <c r="L163" s="14">
        <v>1.292</v>
      </c>
      <c r="M163" s="14">
        <v>1.254</v>
      </c>
      <c r="N163" s="14">
        <v>1.893</v>
      </c>
      <c r="O163" s="14">
        <v>2.1080000000000001</v>
      </c>
      <c r="P163" s="14">
        <v>-2.12</v>
      </c>
      <c r="Q163" s="14">
        <v>2.4209999999999998</v>
      </c>
      <c r="R163" s="14">
        <v>2017</v>
      </c>
      <c r="S163" s="22" t="s">
        <v>1</v>
      </c>
    </row>
    <row r="164" spans="1:19" x14ac:dyDescent="0.2">
      <c r="A164" s="25" t="s">
        <v>42</v>
      </c>
      <c r="B164" s="11" t="s">
        <v>136</v>
      </c>
      <c r="C164" s="11" t="s">
        <v>253</v>
      </c>
      <c r="D164" s="12">
        <v>6.7130000000000001</v>
      </c>
      <c r="E164" s="12">
        <v>-3.9790000000000001</v>
      </c>
      <c r="F164" s="12">
        <v>0.61899999999999999</v>
      </c>
      <c r="G164" s="12">
        <v>1.5780000000000001</v>
      </c>
      <c r="H164" s="12">
        <v>3.0110000000000001</v>
      </c>
      <c r="I164" s="12">
        <v>2.2999999999999998</v>
      </c>
      <c r="J164" s="12">
        <v>3.339</v>
      </c>
      <c r="K164" s="12">
        <v>3.1320000000000001</v>
      </c>
      <c r="L164" s="12">
        <v>3.9929999999999999</v>
      </c>
      <c r="M164" s="12">
        <v>3.9329999999999998</v>
      </c>
      <c r="N164" s="12">
        <v>4.5650000000000004</v>
      </c>
      <c r="O164" s="12">
        <v>4.758</v>
      </c>
      <c r="P164" s="12">
        <v>0.39</v>
      </c>
      <c r="Q164" s="12">
        <v>5.0140000000000002</v>
      </c>
      <c r="R164" s="12">
        <v>2017</v>
      </c>
      <c r="S164" s="21" t="s">
        <v>1</v>
      </c>
    </row>
    <row r="165" spans="1:19" x14ac:dyDescent="0.2">
      <c r="A165" s="27" t="s">
        <v>42</v>
      </c>
      <c r="B165" s="13" t="s">
        <v>136</v>
      </c>
      <c r="C165" s="13" t="s">
        <v>254</v>
      </c>
      <c r="D165" s="14">
        <v>33.997999999999998</v>
      </c>
      <c r="E165" s="14">
        <v>32.893999999999998</v>
      </c>
      <c r="F165" s="14">
        <v>33.484000000000002</v>
      </c>
      <c r="G165" s="14">
        <v>34.722999999999999</v>
      </c>
      <c r="H165" s="14">
        <v>36.454000000000001</v>
      </c>
      <c r="I165" s="14">
        <v>37.947000000000003</v>
      </c>
      <c r="J165" s="14">
        <v>39.94</v>
      </c>
      <c r="K165" s="14">
        <v>41.62</v>
      </c>
      <c r="L165" s="14">
        <v>43.73</v>
      </c>
      <c r="M165" s="14">
        <v>46.305999999999997</v>
      </c>
      <c r="N165" s="14">
        <v>49.6</v>
      </c>
      <c r="O165" s="14">
        <v>52.865000000000002</v>
      </c>
      <c r="P165" s="14">
        <v>53.408999999999999</v>
      </c>
      <c r="Q165" s="14">
        <v>57.18</v>
      </c>
      <c r="R165" s="14">
        <v>2017</v>
      </c>
      <c r="S165" s="22" t="s">
        <v>1</v>
      </c>
    </row>
    <row r="166" spans="1:19" x14ac:dyDescent="0.2">
      <c r="A166" s="25" t="s">
        <v>43</v>
      </c>
      <c r="B166" s="11" t="s">
        <v>137</v>
      </c>
      <c r="C166" s="11" t="s">
        <v>251</v>
      </c>
      <c r="D166" s="12"/>
      <c r="E166" s="12"/>
      <c r="F166" s="12">
        <v>71.7</v>
      </c>
      <c r="G166" s="12"/>
      <c r="H166" s="12"/>
      <c r="I166" s="12"/>
      <c r="J166" s="12"/>
      <c r="K166" s="12"/>
      <c r="L166" s="12">
        <v>70.3</v>
      </c>
      <c r="M166" s="12"/>
      <c r="N166" s="12"/>
      <c r="O166" s="12"/>
      <c r="P166" s="12"/>
      <c r="Q166" s="12"/>
      <c r="R166" s="12"/>
      <c r="S166" s="21" t="s">
        <v>1</v>
      </c>
    </row>
    <row r="167" spans="1:19" x14ac:dyDescent="0.2">
      <c r="A167" s="27" t="s">
        <v>43</v>
      </c>
      <c r="B167" s="13" t="s">
        <v>137</v>
      </c>
      <c r="C167" s="13" t="s">
        <v>252</v>
      </c>
      <c r="D167" s="14">
        <v>4.6909999999999998</v>
      </c>
      <c r="E167" s="14">
        <v>5.2960000000000003</v>
      </c>
      <c r="F167" s="14">
        <v>3.8820000000000001</v>
      </c>
      <c r="G167" s="14">
        <v>1.919</v>
      </c>
      <c r="H167" s="14">
        <v>-0.96599999999999997</v>
      </c>
      <c r="I167" s="14">
        <v>2.2549999999999999</v>
      </c>
      <c r="J167" s="14">
        <v>2.7410000000000001</v>
      </c>
      <c r="K167" s="14">
        <v>6.8000000000000005E-2</v>
      </c>
      <c r="L167" s="14">
        <v>-0.59299999999999997</v>
      </c>
      <c r="M167" s="14">
        <v>1.089</v>
      </c>
      <c r="N167" s="14">
        <v>0.28199999999999997</v>
      </c>
      <c r="O167" s="14">
        <v>1.575</v>
      </c>
      <c r="P167" s="14">
        <v>-1.827</v>
      </c>
      <c r="Q167" s="14">
        <v>-0.36899999999999999</v>
      </c>
      <c r="R167" s="14">
        <v>2011</v>
      </c>
      <c r="S167" s="22" t="s">
        <v>1</v>
      </c>
    </row>
    <row r="168" spans="1:19" x14ac:dyDescent="0.2">
      <c r="A168" s="25" t="s">
        <v>43</v>
      </c>
      <c r="B168" s="11" t="s">
        <v>137</v>
      </c>
      <c r="C168" s="11" t="s">
        <v>253</v>
      </c>
      <c r="D168" s="12">
        <v>7.64</v>
      </c>
      <c r="E168" s="12">
        <v>8.3279999999999994</v>
      </c>
      <c r="F168" s="12">
        <v>6.8739999999999997</v>
      </c>
      <c r="G168" s="12">
        <v>4.8540000000000001</v>
      </c>
      <c r="H168" s="12">
        <v>1.8859999999999999</v>
      </c>
      <c r="I168" s="12">
        <v>5.2</v>
      </c>
      <c r="J168" s="12">
        <v>5.7</v>
      </c>
      <c r="K168" s="12">
        <v>2.95</v>
      </c>
      <c r="L168" s="12">
        <v>2.27</v>
      </c>
      <c r="M168" s="12">
        <v>4</v>
      </c>
      <c r="N168" s="12">
        <v>3.17</v>
      </c>
      <c r="O168" s="12">
        <v>4.5</v>
      </c>
      <c r="P168" s="12">
        <v>1</v>
      </c>
      <c r="Q168" s="12">
        <v>2.5</v>
      </c>
      <c r="R168" s="12">
        <v>2011</v>
      </c>
      <c r="S168" s="21" t="s">
        <v>1</v>
      </c>
    </row>
    <row r="169" spans="1:19" x14ac:dyDescent="0.2">
      <c r="A169" s="27" t="s">
        <v>43</v>
      </c>
      <c r="B169" s="13" t="s">
        <v>137</v>
      </c>
      <c r="C169" s="13" t="s">
        <v>254</v>
      </c>
      <c r="D169" s="14">
        <v>13.004</v>
      </c>
      <c r="E169" s="14">
        <v>14.194000000000001</v>
      </c>
      <c r="F169" s="14">
        <v>15.346</v>
      </c>
      <c r="G169" s="14">
        <v>16.428000000000001</v>
      </c>
      <c r="H169" s="14">
        <v>17.058</v>
      </c>
      <c r="I169" s="14">
        <v>18.260000000000002</v>
      </c>
      <c r="J169" s="14">
        <v>19.658000000000001</v>
      </c>
      <c r="K169" s="14">
        <v>20.449000000000002</v>
      </c>
      <c r="L169" s="14">
        <v>21.13</v>
      </c>
      <c r="M169" s="14">
        <v>22.388999999999999</v>
      </c>
      <c r="N169" s="14">
        <v>23.661000000000001</v>
      </c>
      <c r="O169" s="14">
        <v>25.157</v>
      </c>
      <c r="P169" s="14">
        <v>25.57</v>
      </c>
      <c r="Q169" s="14">
        <v>26.72</v>
      </c>
      <c r="R169" s="14">
        <v>2011</v>
      </c>
      <c r="S169" s="22" t="s">
        <v>1</v>
      </c>
    </row>
    <row r="170" spans="1:19" x14ac:dyDescent="0.2">
      <c r="A170" s="25" t="s">
        <v>44</v>
      </c>
      <c r="B170" s="11" t="s">
        <v>138</v>
      </c>
      <c r="C170" s="11" t="s">
        <v>251</v>
      </c>
      <c r="D170" s="12"/>
      <c r="E170" s="12">
        <v>49.7</v>
      </c>
      <c r="F170" s="12"/>
      <c r="G170" s="12"/>
      <c r="H170" s="12"/>
      <c r="I170" s="12"/>
      <c r="J170" s="12"/>
      <c r="K170" s="12"/>
      <c r="L170" s="12"/>
      <c r="M170" s="12"/>
      <c r="N170" s="12"/>
      <c r="O170" s="12"/>
      <c r="P170" s="12"/>
      <c r="Q170" s="12"/>
      <c r="R170" s="12"/>
      <c r="S170" s="21" t="s">
        <v>1</v>
      </c>
    </row>
    <row r="171" spans="1:19" x14ac:dyDescent="0.2">
      <c r="A171" s="27" t="s">
        <v>44</v>
      </c>
      <c r="B171" s="13" t="s">
        <v>138</v>
      </c>
      <c r="C171" s="13" t="s">
        <v>252</v>
      </c>
      <c r="D171" s="14">
        <v>1.337</v>
      </c>
      <c r="E171" s="14">
        <v>1.377</v>
      </c>
      <c r="F171" s="14">
        <v>1.9359999999999999</v>
      </c>
      <c r="G171" s="14">
        <v>-0.53400000000000003</v>
      </c>
      <c r="H171" s="14">
        <v>-3.68</v>
      </c>
      <c r="I171" s="14">
        <v>-0.77300000000000002</v>
      </c>
      <c r="J171" s="14">
        <v>3.722</v>
      </c>
      <c r="K171" s="14">
        <v>3.5739999999999998</v>
      </c>
      <c r="L171" s="14">
        <v>2.883</v>
      </c>
      <c r="M171" s="14">
        <v>1.962</v>
      </c>
      <c r="N171" s="14">
        <v>2.073</v>
      </c>
      <c r="O171" s="14">
        <v>2.0539999999999998</v>
      </c>
      <c r="P171" s="14">
        <v>-1.4179999999999999</v>
      </c>
      <c r="Q171" s="14">
        <v>1.0980000000000001</v>
      </c>
      <c r="R171" s="14">
        <v>2018</v>
      </c>
      <c r="S171" s="22" t="s">
        <v>1</v>
      </c>
    </row>
    <row r="172" spans="1:19" x14ac:dyDescent="0.2">
      <c r="A172" s="25" t="s">
        <v>44</v>
      </c>
      <c r="B172" s="11" t="s">
        <v>138</v>
      </c>
      <c r="C172" s="11" t="s">
        <v>253</v>
      </c>
      <c r="D172" s="12">
        <v>4.7729999999999997</v>
      </c>
      <c r="E172" s="12">
        <v>4.806</v>
      </c>
      <c r="F172" s="12">
        <v>5.3129999999999997</v>
      </c>
      <c r="G172" s="12">
        <v>2.6560000000000001</v>
      </c>
      <c r="H172" s="12">
        <v>-0.70299999999999996</v>
      </c>
      <c r="I172" s="12">
        <v>2.2010000000000001</v>
      </c>
      <c r="J172" s="12">
        <v>6.7750000000000004</v>
      </c>
      <c r="K172" s="12">
        <v>6.6230000000000002</v>
      </c>
      <c r="L172" s="12">
        <v>5.9459999999999997</v>
      </c>
      <c r="M172" s="12">
        <v>5.0369999999999999</v>
      </c>
      <c r="N172" s="12">
        <v>5.1769999999999996</v>
      </c>
      <c r="O172" s="12">
        <v>5.0999999999999996</v>
      </c>
      <c r="P172" s="12">
        <v>1.532</v>
      </c>
      <c r="Q172" s="12">
        <v>4.133</v>
      </c>
      <c r="R172" s="12">
        <v>2018</v>
      </c>
      <c r="S172" s="21" t="s">
        <v>1</v>
      </c>
    </row>
    <row r="173" spans="1:19" x14ac:dyDescent="0.2">
      <c r="A173" s="27" t="s">
        <v>44</v>
      </c>
      <c r="B173" s="13" t="s">
        <v>138</v>
      </c>
      <c r="C173" s="13" t="s">
        <v>254</v>
      </c>
      <c r="D173" s="14">
        <v>24.709</v>
      </c>
      <c r="E173" s="14">
        <v>26.094000000000001</v>
      </c>
      <c r="F173" s="14">
        <v>27.8</v>
      </c>
      <c r="G173" s="14">
        <v>29.135000000000002</v>
      </c>
      <c r="H173" s="14">
        <v>29.484999999999999</v>
      </c>
      <c r="I173" s="14">
        <v>30.661999999999999</v>
      </c>
      <c r="J173" s="14">
        <v>33.344999999999999</v>
      </c>
      <c r="K173" s="14">
        <v>35.923999999999999</v>
      </c>
      <c r="L173" s="14">
        <v>38.454000000000001</v>
      </c>
      <c r="M173" s="14">
        <v>41.152000000000001</v>
      </c>
      <c r="N173" s="14">
        <v>44.337000000000003</v>
      </c>
      <c r="O173" s="14">
        <v>47.411000000000001</v>
      </c>
      <c r="P173" s="14">
        <v>48.442999999999998</v>
      </c>
      <c r="Q173" s="14">
        <v>51.427999999999997</v>
      </c>
      <c r="R173" s="14">
        <v>2018</v>
      </c>
      <c r="S173" s="22" t="s">
        <v>1</v>
      </c>
    </row>
    <row r="174" spans="1:19" x14ac:dyDescent="0.2">
      <c r="A174" s="25" t="s">
        <v>45</v>
      </c>
      <c r="B174" s="11" t="s">
        <v>139</v>
      </c>
      <c r="C174" s="11" t="s">
        <v>251</v>
      </c>
      <c r="D174" s="12">
        <v>10.8</v>
      </c>
      <c r="E174" s="12"/>
      <c r="F174" s="12"/>
      <c r="G174" s="12"/>
      <c r="H174" s="12"/>
      <c r="I174" s="12"/>
      <c r="J174" s="12">
        <v>6</v>
      </c>
      <c r="K174" s="12"/>
      <c r="L174" s="12"/>
      <c r="M174" s="12"/>
      <c r="N174" s="12"/>
      <c r="O174" s="12"/>
      <c r="P174" s="12"/>
      <c r="Q174" s="12"/>
      <c r="R174" s="12"/>
      <c r="S174" s="21" t="s">
        <v>1</v>
      </c>
    </row>
    <row r="175" spans="1:19" x14ac:dyDescent="0.2">
      <c r="A175" s="27" t="s">
        <v>45</v>
      </c>
      <c r="B175" s="13" t="s">
        <v>139</v>
      </c>
      <c r="C175" s="13" t="s">
        <v>252</v>
      </c>
      <c r="D175" s="14">
        <v>-2.9870000000000001</v>
      </c>
      <c r="E175" s="14">
        <v>-2.4929999999999999</v>
      </c>
      <c r="F175" s="14">
        <v>0.04</v>
      </c>
      <c r="G175" s="14">
        <v>1.5569999999999999</v>
      </c>
      <c r="H175" s="14">
        <v>1.9259999999999999</v>
      </c>
      <c r="I175" s="14">
        <v>1.6819999999999999</v>
      </c>
      <c r="J175" s="14">
        <v>1.8560000000000001</v>
      </c>
      <c r="K175" s="14">
        <v>2.972</v>
      </c>
      <c r="L175" s="14">
        <v>-1.077</v>
      </c>
      <c r="M175" s="14">
        <v>1.151</v>
      </c>
      <c r="N175" s="14">
        <v>-0.157</v>
      </c>
      <c r="O175" s="14">
        <v>3.5489999999999999</v>
      </c>
      <c r="P175" s="14">
        <v>-4.0880000000000001</v>
      </c>
      <c r="Q175" s="14">
        <v>1.9039999999999999</v>
      </c>
      <c r="R175" s="14">
        <v>2015</v>
      </c>
      <c r="S175" s="22" t="s">
        <v>1</v>
      </c>
    </row>
    <row r="176" spans="1:19" x14ac:dyDescent="0.2">
      <c r="A176" s="25" t="s">
        <v>45</v>
      </c>
      <c r="B176" s="11" t="s">
        <v>139</v>
      </c>
      <c r="C176" s="11" t="s">
        <v>253</v>
      </c>
      <c r="D176" s="12">
        <v>-0.33100000000000002</v>
      </c>
      <c r="E176" s="12">
        <v>9.8000000000000004E-2</v>
      </c>
      <c r="F176" s="12">
        <v>2.62</v>
      </c>
      <c r="G176" s="12">
        <v>4.173</v>
      </c>
      <c r="H176" s="12">
        <v>4.47</v>
      </c>
      <c r="I176" s="12">
        <v>4.1509999999999998</v>
      </c>
      <c r="J176" s="12">
        <v>4.2750000000000004</v>
      </c>
      <c r="K176" s="12">
        <v>5.3760000000000003</v>
      </c>
      <c r="L176" s="12">
        <v>1.2609999999999999</v>
      </c>
      <c r="M176" s="12">
        <v>3.4969999999999999</v>
      </c>
      <c r="N176" s="12">
        <v>2.1150000000000002</v>
      </c>
      <c r="O176" s="12">
        <v>5.8609999999999998</v>
      </c>
      <c r="P176" s="12">
        <v>-1.986</v>
      </c>
      <c r="Q176" s="12">
        <v>4.18</v>
      </c>
      <c r="R176" s="12">
        <v>2015</v>
      </c>
      <c r="S176" s="21" t="s">
        <v>1</v>
      </c>
    </row>
    <row r="177" spans="1:19" x14ac:dyDescent="0.2">
      <c r="A177" s="27" t="s">
        <v>45</v>
      </c>
      <c r="B177" s="13" t="s">
        <v>139</v>
      </c>
      <c r="C177" s="13" t="s">
        <v>254</v>
      </c>
      <c r="D177" s="14">
        <v>14.74</v>
      </c>
      <c r="E177" s="14">
        <v>14.867000000000001</v>
      </c>
      <c r="F177" s="14">
        <v>15.433999999999999</v>
      </c>
      <c r="G177" s="14">
        <v>16.414000000000001</v>
      </c>
      <c r="H177" s="14">
        <v>17.477</v>
      </c>
      <c r="I177" s="14">
        <v>18.521999999999998</v>
      </c>
      <c r="J177" s="14">
        <v>19.670999999999999</v>
      </c>
      <c r="K177" s="14">
        <v>20.943999999999999</v>
      </c>
      <c r="L177" s="14">
        <v>21.428000000000001</v>
      </c>
      <c r="M177" s="14">
        <v>22.594999999999999</v>
      </c>
      <c r="N177" s="14">
        <v>23.635000000000002</v>
      </c>
      <c r="O177" s="14">
        <v>25.456</v>
      </c>
      <c r="P177" s="14">
        <v>25.109000000000002</v>
      </c>
      <c r="Q177" s="14">
        <v>26.669</v>
      </c>
      <c r="R177" s="14">
        <v>2015</v>
      </c>
      <c r="S177" s="22" t="s">
        <v>1</v>
      </c>
    </row>
    <row r="178" spans="1:19" x14ac:dyDescent="0.2">
      <c r="A178" s="25" t="s">
        <v>46</v>
      </c>
      <c r="B178" s="11" t="s">
        <v>140</v>
      </c>
      <c r="C178" s="11" t="s">
        <v>251</v>
      </c>
      <c r="D178" s="12"/>
      <c r="E178" s="12"/>
      <c r="F178" s="12"/>
      <c r="G178" s="12"/>
      <c r="H178" s="12"/>
      <c r="I178" s="12">
        <v>15.4</v>
      </c>
      <c r="J178" s="12"/>
      <c r="K178" s="12"/>
      <c r="L178" s="12"/>
      <c r="M178" s="12"/>
      <c r="N178" s="12"/>
      <c r="O178" s="12"/>
      <c r="P178" s="12"/>
      <c r="Q178" s="12"/>
      <c r="R178" s="12"/>
      <c r="S178" s="21" t="s">
        <v>1</v>
      </c>
    </row>
    <row r="179" spans="1:19" x14ac:dyDescent="0.2">
      <c r="A179" s="27" t="s">
        <v>46</v>
      </c>
      <c r="B179" s="13" t="s">
        <v>140</v>
      </c>
      <c r="C179" s="13" t="s">
        <v>252</v>
      </c>
      <c r="D179" s="14">
        <v>-1.6839999999999999</v>
      </c>
      <c r="E179" s="14">
        <v>1.5609999999999999</v>
      </c>
      <c r="F179" s="14">
        <v>2.7989999999999999</v>
      </c>
      <c r="G179" s="14">
        <v>3.56</v>
      </c>
      <c r="H179" s="14">
        <v>-1.623</v>
      </c>
      <c r="I179" s="14">
        <v>-3.5630000000000002</v>
      </c>
      <c r="J179" s="14">
        <v>-2.3239999999999998</v>
      </c>
      <c r="K179" s="14">
        <v>4.4450000000000003</v>
      </c>
      <c r="L179" s="14">
        <v>0.94</v>
      </c>
      <c r="M179" s="14">
        <v>2.6720000000000002</v>
      </c>
      <c r="N179" s="14">
        <v>0.151</v>
      </c>
      <c r="O179" s="14">
        <v>1.0720000000000001</v>
      </c>
      <c r="P179" s="14">
        <v>-0.49399999999999999</v>
      </c>
      <c r="Q179" s="14">
        <v>1.274</v>
      </c>
      <c r="R179" s="14">
        <v>2018</v>
      </c>
      <c r="S179" s="22" t="s">
        <v>1</v>
      </c>
    </row>
    <row r="180" spans="1:19" x14ac:dyDescent="0.2">
      <c r="A180" s="25" t="s">
        <v>46</v>
      </c>
      <c r="B180" s="11" t="s">
        <v>140</v>
      </c>
      <c r="C180" s="11" t="s">
        <v>253</v>
      </c>
      <c r="D180" s="12">
        <v>-2.194</v>
      </c>
      <c r="E180" s="12">
        <v>1.0309999999999999</v>
      </c>
      <c r="F180" s="12">
        <v>2.2589999999999999</v>
      </c>
      <c r="G180" s="12">
        <v>3.1890000000000001</v>
      </c>
      <c r="H180" s="12">
        <v>-1.867</v>
      </c>
      <c r="I180" s="12">
        <v>-3.68</v>
      </c>
      <c r="J180" s="12">
        <v>-2.306</v>
      </c>
      <c r="K180" s="12">
        <v>4.6219999999999999</v>
      </c>
      <c r="L180" s="12">
        <v>0.9</v>
      </c>
      <c r="M180" s="12">
        <v>2.6819999999999999</v>
      </c>
      <c r="N180" s="12">
        <v>0.21199999999999999</v>
      </c>
      <c r="O180" s="12">
        <v>1.1830000000000001</v>
      </c>
      <c r="P180" s="12">
        <v>-0.38400000000000001</v>
      </c>
      <c r="Q180" s="12">
        <v>1.385</v>
      </c>
      <c r="R180" s="12">
        <v>2018</v>
      </c>
      <c r="S180" s="21" t="s">
        <v>1</v>
      </c>
    </row>
    <row r="181" spans="1:19" x14ac:dyDescent="0.2">
      <c r="A181" s="27" t="s">
        <v>46</v>
      </c>
      <c r="B181" s="13" t="s">
        <v>140</v>
      </c>
      <c r="C181" s="13" t="s">
        <v>254</v>
      </c>
      <c r="D181" s="14">
        <v>0.28100000000000003</v>
      </c>
      <c r="E181" s="14">
        <v>0.28599999999999998</v>
      </c>
      <c r="F181" s="14">
        <v>0.29599999999999999</v>
      </c>
      <c r="G181" s="14">
        <v>0.312</v>
      </c>
      <c r="H181" s="14">
        <v>0.312</v>
      </c>
      <c r="I181" s="14">
        <v>0.30599999999999999</v>
      </c>
      <c r="J181" s="14">
        <v>0.30399999999999999</v>
      </c>
      <c r="K181" s="14">
        <v>0.32200000000000001</v>
      </c>
      <c r="L181" s="14">
        <v>0.32800000000000001</v>
      </c>
      <c r="M181" s="14">
        <v>0.34300000000000003</v>
      </c>
      <c r="N181" s="14">
        <v>0.35199999999999998</v>
      </c>
      <c r="O181" s="14">
        <v>0.36199999999999999</v>
      </c>
      <c r="P181" s="14">
        <v>0.36299999999999999</v>
      </c>
      <c r="Q181" s="14">
        <v>0.376</v>
      </c>
      <c r="R181" s="14">
        <v>2018</v>
      </c>
      <c r="S181" s="22" t="s">
        <v>1</v>
      </c>
    </row>
    <row r="182" spans="1:19" x14ac:dyDescent="0.2">
      <c r="A182" s="25" t="s">
        <v>47</v>
      </c>
      <c r="B182" s="11" t="s">
        <v>169</v>
      </c>
      <c r="C182" s="11" t="s">
        <v>251</v>
      </c>
      <c r="D182" s="12"/>
      <c r="E182" s="12"/>
      <c r="F182" s="12">
        <v>0.8</v>
      </c>
      <c r="G182" s="12">
        <v>0.6</v>
      </c>
      <c r="H182" s="12">
        <v>0.4</v>
      </c>
      <c r="I182" s="12"/>
      <c r="J182" s="12">
        <v>0.2</v>
      </c>
      <c r="K182" s="12"/>
      <c r="L182" s="12">
        <v>0.6</v>
      </c>
      <c r="M182" s="12"/>
      <c r="N182" s="12">
        <v>0.5</v>
      </c>
      <c r="O182" s="12"/>
      <c r="P182" s="12"/>
      <c r="Q182" s="12"/>
      <c r="R182" s="12"/>
      <c r="S182" s="21" t="s">
        <v>1</v>
      </c>
    </row>
    <row r="183" spans="1:19" x14ac:dyDescent="0.2">
      <c r="A183" s="27" t="s">
        <v>47</v>
      </c>
      <c r="B183" s="13" t="s">
        <v>169</v>
      </c>
      <c r="C183" s="13" t="s">
        <v>252</v>
      </c>
      <c r="D183" s="14">
        <v>5.9779999999999998</v>
      </c>
      <c r="E183" s="14">
        <v>-3.8839999999999999</v>
      </c>
      <c r="F183" s="14">
        <v>5.5759999999999996</v>
      </c>
      <c r="G183" s="14">
        <v>15.176</v>
      </c>
      <c r="H183" s="14">
        <v>10.122999999999999</v>
      </c>
      <c r="I183" s="14">
        <v>9.266</v>
      </c>
      <c r="J183" s="14">
        <v>5.52</v>
      </c>
      <c r="K183" s="14">
        <v>0.31</v>
      </c>
      <c r="L183" s="14">
        <v>-0.84699999999999998</v>
      </c>
      <c r="M183" s="14">
        <v>3.4159999999999999</v>
      </c>
      <c r="N183" s="14">
        <v>5.24</v>
      </c>
      <c r="O183" s="14">
        <v>3.093</v>
      </c>
      <c r="P183" s="14">
        <v>-2.8460000000000001</v>
      </c>
      <c r="Q183" s="14">
        <v>5.9859999999999998</v>
      </c>
      <c r="R183" s="14">
        <v>2019</v>
      </c>
      <c r="S183" s="22" t="s">
        <v>1</v>
      </c>
    </row>
    <row r="184" spans="1:19" x14ac:dyDescent="0.2">
      <c r="A184" s="25" t="s">
        <v>47</v>
      </c>
      <c r="B184" s="11" t="s">
        <v>169</v>
      </c>
      <c r="C184" s="11" t="s">
        <v>253</v>
      </c>
      <c r="D184" s="12">
        <v>7.819</v>
      </c>
      <c r="E184" s="12">
        <v>-2.069</v>
      </c>
      <c r="F184" s="12">
        <v>7.3129999999999997</v>
      </c>
      <c r="G184" s="12">
        <v>17.291</v>
      </c>
      <c r="H184" s="12">
        <v>12.32</v>
      </c>
      <c r="I184" s="12">
        <v>11.648999999999999</v>
      </c>
      <c r="J184" s="12">
        <v>7.8849999999999998</v>
      </c>
      <c r="K184" s="12">
        <v>2.38</v>
      </c>
      <c r="L184" s="12">
        <v>1.1679999999999999</v>
      </c>
      <c r="M184" s="12">
        <v>5.3369999999999997</v>
      </c>
      <c r="N184" s="12">
        <v>7.2469999999999999</v>
      </c>
      <c r="O184" s="12">
        <v>5.0990000000000002</v>
      </c>
      <c r="P184" s="12">
        <v>-1</v>
      </c>
      <c r="Q184" s="12">
        <v>8</v>
      </c>
      <c r="R184" s="12">
        <v>2019</v>
      </c>
      <c r="S184" s="21" t="s">
        <v>1</v>
      </c>
    </row>
    <row r="185" spans="1:19" x14ac:dyDescent="0.2">
      <c r="A185" s="27" t="s">
        <v>47</v>
      </c>
      <c r="B185" s="13" t="s">
        <v>169</v>
      </c>
      <c r="C185" s="13" t="s">
        <v>254</v>
      </c>
      <c r="D185" s="14">
        <v>19.12</v>
      </c>
      <c r="E185" s="14">
        <v>18.867000000000001</v>
      </c>
      <c r="F185" s="14">
        <v>20.483000000000001</v>
      </c>
      <c r="G185" s="14">
        <v>24.526</v>
      </c>
      <c r="H185" s="14">
        <v>28.076000000000001</v>
      </c>
      <c r="I185" s="14">
        <v>31.896999999999998</v>
      </c>
      <c r="J185" s="14">
        <v>35.048999999999999</v>
      </c>
      <c r="K185" s="14">
        <v>36.256999999999998</v>
      </c>
      <c r="L185" s="14">
        <v>37.06</v>
      </c>
      <c r="M185" s="14">
        <v>39.773000000000003</v>
      </c>
      <c r="N185" s="14">
        <v>43.695</v>
      </c>
      <c r="O185" s="14">
        <v>46.722999999999999</v>
      </c>
      <c r="P185" s="14">
        <v>46.55</v>
      </c>
      <c r="Q185" s="14">
        <v>51.253999999999998</v>
      </c>
      <c r="R185" s="14">
        <v>2019</v>
      </c>
      <c r="S185" s="22" t="s">
        <v>1</v>
      </c>
    </row>
    <row r="186" spans="1:19" x14ac:dyDescent="0.2">
      <c r="A186" s="25" t="s">
        <v>48</v>
      </c>
      <c r="B186" s="11" t="s">
        <v>141</v>
      </c>
      <c r="C186" s="11" t="s">
        <v>251</v>
      </c>
      <c r="D186" s="12"/>
      <c r="E186" s="12"/>
      <c r="F186" s="12"/>
      <c r="G186" s="12"/>
      <c r="H186" s="12"/>
      <c r="I186" s="12">
        <v>1</v>
      </c>
      <c r="J186" s="12"/>
      <c r="K186" s="12"/>
      <c r="L186" s="12"/>
      <c r="M186" s="12"/>
      <c r="N186" s="12"/>
      <c r="O186" s="12"/>
      <c r="P186" s="12"/>
      <c r="Q186" s="12"/>
      <c r="R186" s="12"/>
      <c r="S186" s="21" t="s">
        <v>1</v>
      </c>
    </row>
    <row r="187" spans="1:19" x14ac:dyDescent="0.2">
      <c r="A187" s="27" t="s">
        <v>48</v>
      </c>
      <c r="B187" s="13" t="s">
        <v>141</v>
      </c>
      <c r="C187" s="13" t="s">
        <v>252</v>
      </c>
      <c r="D187" s="14">
        <v>4.5970000000000004</v>
      </c>
      <c r="E187" s="14">
        <v>2.948</v>
      </c>
      <c r="F187" s="14">
        <v>2.5379999999999998</v>
      </c>
      <c r="G187" s="14">
        <v>3.9630000000000001</v>
      </c>
      <c r="H187" s="14">
        <v>1.764</v>
      </c>
      <c r="I187" s="14">
        <v>3.2829999999999999</v>
      </c>
      <c r="J187" s="14">
        <v>1.478</v>
      </c>
      <c r="K187" s="14">
        <v>3.4620000000000002</v>
      </c>
      <c r="L187" s="14">
        <v>-1.4E-2</v>
      </c>
      <c r="M187" s="14">
        <v>3.1429999999999998</v>
      </c>
      <c r="N187" s="14">
        <v>1.9139999999999999</v>
      </c>
      <c r="O187" s="14">
        <v>1.149</v>
      </c>
      <c r="P187" s="14">
        <v>-4.7210000000000001</v>
      </c>
      <c r="Q187" s="14">
        <v>3.7349999999999999</v>
      </c>
      <c r="R187" s="14">
        <v>2019</v>
      </c>
      <c r="S187" s="22" t="s">
        <v>1</v>
      </c>
    </row>
    <row r="188" spans="1:19" x14ac:dyDescent="0.2">
      <c r="A188" s="25" t="s">
        <v>48</v>
      </c>
      <c r="B188" s="11" t="s">
        <v>141</v>
      </c>
      <c r="C188" s="11" t="s">
        <v>253</v>
      </c>
      <c r="D188" s="12">
        <v>5.923</v>
      </c>
      <c r="E188" s="12">
        <v>4.2439999999999998</v>
      </c>
      <c r="F188" s="12">
        <v>3.8159999999999998</v>
      </c>
      <c r="G188" s="12">
        <v>5.2460000000000004</v>
      </c>
      <c r="H188" s="12">
        <v>3.01</v>
      </c>
      <c r="I188" s="12">
        <v>4.5350000000000001</v>
      </c>
      <c r="J188" s="12">
        <v>2.669</v>
      </c>
      <c r="K188" s="12">
        <v>4.55</v>
      </c>
      <c r="L188" s="12">
        <v>1.0469999999999999</v>
      </c>
      <c r="M188" s="12">
        <v>4.2350000000000003</v>
      </c>
      <c r="N188" s="12">
        <v>2.99</v>
      </c>
      <c r="O188" s="12">
        <v>2.2029999999999998</v>
      </c>
      <c r="P188" s="12">
        <v>-3.7440000000000002</v>
      </c>
      <c r="Q188" s="12">
        <v>4.7770000000000001</v>
      </c>
      <c r="R188" s="12">
        <v>2019</v>
      </c>
      <c r="S188" s="21" t="s">
        <v>1</v>
      </c>
    </row>
    <row r="189" spans="1:19" x14ac:dyDescent="0.2">
      <c r="A189" s="27" t="s">
        <v>48</v>
      </c>
      <c r="B189" s="13" t="s">
        <v>141</v>
      </c>
      <c r="C189" s="13" t="s">
        <v>254</v>
      </c>
      <c r="D189" s="14">
        <v>188.16800000000001</v>
      </c>
      <c r="E189" s="14">
        <v>197.649</v>
      </c>
      <c r="F189" s="14">
        <v>207.58199999999999</v>
      </c>
      <c r="G189" s="14">
        <v>223.035</v>
      </c>
      <c r="H189" s="14">
        <v>234.155</v>
      </c>
      <c r="I189" s="14">
        <v>249.06899999999999</v>
      </c>
      <c r="J189" s="14">
        <v>260.45100000000002</v>
      </c>
      <c r="K189" s="14">
        <v>275.13499999999999</v>
      </c>
      <c r="L189" s="14">
        <v>280.89400000000001</v>
      </c>
      <c r="M189" s="14">
        <v>298.30399999999997</v>
      </c>
      <c r="N189" s="14">
        <v>314.709</v>
      </c>
      <c r="O189" s="14">
        <v>327.25099999999998</v>
      </c>
      <c r="P189" s="14">
        <v>317.00099999999998</v>
      </c>
      <c r="Q189" s="14">
        <v>338.62</v>
      </c>
      <c r="R189" s="14">
        <v>2019</v>
      </c>
      <c r="S189" s="22" t="s">
        <v>1</v>
      </c>
    </row>
    <row r="190" spans="1:19" x14ac:dyDescent="0.2">
      <c r="A190" s="25" t="s">
        <v>49</v>
      </c>
      <c r="B190" s="11" t="s">
        <v>142</v>
      </c>
      <c r="C190" s="11" t="s">
        <v>251</v>
      </c>
      <c r="D190" s="12">
        <v>68.7</v>
      </c>
      <c r="E190" s="12"/>
      <c r="F190" s="12"/>
      <c r="G190" s="12"/>
      <c r="H190" s="12"/>
      <c r="I190" s="12"/>
      <c r="J190" s="12">
        <v>62.9</v>
      </c>
      <c r="K190" s="12"/>
      <c r="L190" s="12"/>
      <c r="M190" s="12"/>
      <c r="N190" s="12"/>
      <c r="O190" s="12"/>
      <c r="P190" s="12"/>
      <c r="Q190" s="12"/>
      <c r="R190" s="12"/>
      <c r="S190" s="21" t="s">
        <v>1</v>
      </c>
    </row>
    <row r="191" spans="1:19" x14ac:dyDescent="0.2">
      <c r="A191" s="27" t="s">
        <v>49</v>
      </c>
      <c r="B191" s="13" t="s">
        <v>142</v>
      </c>
      <c r="C191" s="13" t="s">
        <v>252</v>
      </c>
      <c r="D191" s="14">
        <v>4.3250000000000002</v>
      </c>
      <c r="E191" s="14">
        <v>3.3780000000000001</v>
      </c>
      <c r="F191" s="14">
        <v>3.5390000000000001</v>
      </c>
      <c r="G191" s="14">
        <v>4.4180000000000001</v>
      </c>
      <c r="H191" s="14">
        <v>4.274</v>
      </c>
      <c r="I191" s="14">
        <v>3.996</v>
      </c>
      <c r="J191" s="14">
        <v>4.4420000000000002</v>
      </c>
      <c r="K191" s="14">
        <v>3.8180000000000001</v>
      </c>
      <c r="L191" s="14">
        <v>1.0309999999999999</v>
      </c>
      <c r="M191" s="14">
        <v>0.97899999999999998</v>
      </c>
      <c r="N191" s="14">
        <v>0.69699999999999995</v>
      </c>
      <c r="O191" s="14">
        <v>-0.45900000000000002</v>
      </c>
      <c r="P191" s="14">
        <v>-0.47099999999999997</v>
      </c>
      <c r="Q191" s="14">
        <v>1.9750000000000001</v>
      </c>
      <c r="R191" s="14">
        <v>2019</v>
      </c>
      <c r="S191" s="22" t="s">
        <v>1</v>
      </c>
    </row>
    <row r="192" spans="1:19" x14ac:dyDescent="0.2">
      <c r="A192" s="25" t="s">
        <v>49</v>
      </c>
      <c r="B192" s="11" t="s">
        <v>142</v>
      </c>
      <c r="C192" s="11" t="s">
        <v>253</v>
      </c>
      <c r="D192" s="12">
        <v>7.2889999999999997</v>
      </c>
      <c r="E192" s="12">
        <v>6.3140000000000001</v>
      </c>
      <c r="F192" s="12">
        <v>6.4880000000000004</v>
      </c>
      <c r="G192" s="12">
        <v>7.4039999999999999</v>
      </c>
      <c r="H192" s="12">
        <v>7.258</v>
      </c>
      <c r="I192" s="12">
        <v>6.9640000000000004</v>
      </c>
      <c r="J192" s="12">
        <v>7.399</v>
      </c>
      <c r="K192" s="12">
        <v>6.7229999999999999</v>
      </c>
      <c r="L192" s="12">
        <v>3.8239999999999998</v>
      </c>
      <c r="M192" s="12">
        <v>3.7410000000000001</v>
      </c>
      <c r="N192" s="12">
        <v>3.4279999999999999</v>
      </c>
      <c r="O192" s="12">
        <v>2.2240000000000002</v>
      </c>
      <c r="P192" s="12">
        <v>2.2000000000000002</v>
      </c>
      <c r="Q192" s="12">
        <v>4.7</v>
      </c>
      <c r="R192" s="12">
        <v>2019</v>
      </c>
      <c r="S192" s="21" t="s">
        <v>1</v>
      </c>
    </row>
    <row r="193" spans="1:19" x14ac:dyDescent="0.2">
      <c r="A193" s="27" t="s">
        <v>49</v>
      </c>
      <c r="B193" s="13" t="s">
        <v>142</v>
      </c>
      <c r="C193" s="13" t="s">
        <v>254</v>
      </c>
      <c r="D193" s="14">
        <v>20.61</v>
      </c>
      <c r="E193" s="14">
        <v>22.077999999999999</v>
      </c>
      <c r="F193" s="14">
        <v>23.785</v>
      </c>
      <c r="G193" s="14">
        <v>26.079000000000001</v>
      </c>
      <c r="H193" s="14">
        <v>28.509</v>
      </c>
      <c r="I193" s="14">
        <v>31.029</v>
      </c>
      <c r="J193" s="14">
        <v>33.941000000000003</v>
      </c>
      <c r="K193" s="14">
        <v>36.6</v>
      </c>
      <c r="L193" s="14">
        <v>38.393999999999998</v>
      </c>
      <c r="M193" s="14">
        <v>40.58</v>
      </c>
      <c r="N193" s="14">
        <v>42.994</v>
      </c>
      <c r="O193" s="14">
        <v>44.716000000000001</v>
      </c>
      <c r="P193" s="14">
        <v>45.99</v>
      </c>
      <c r="Q193" s="14">
        <v>49.091000000000001</v>
      </c>
      <c r="R193" s="14">
        <v>2019</v>
      </c>
      <c r="S193" s="22" t="s">
        <v>1</v>
      </c>
    </row>
    <row r="194" spans="1:19" x14ac:dyDescent="0.2">
      <c r="A194" s="25" t="s">
        <v>50</v>
      </c>
      <c r="B194" s="11" t="s">
        <v>174</v>
      </c>
      <c r="C194" s="11" t="s">
        <v>251</v>
      </c>
      <c r="D194" s="12"/>
      <c r="E194" s="12"/>
      <c r="F194" s="12"/>
      <c r="G194" s="12"/>
      <c r="H194" s="12"/>
      <c r="I194" s="12"/>
      <c r="J194" s="12"/>
      <c r="K194" s="12">
        <v>6.2</v>
      </c>
      <c r="L194" s="12"/>
      <c r="M194" s="12">
        <v>2</v>
      </c>
      <c r="N194" s="12"/>
      <c r="O194" s="12"/>
      <c r="P194" s="12"/>
      <c r="Q194" s="12"/>
      <c r="R194" s="12"/>
      <c r="S194" s="21" t="s">
        <v>1</v>
      </c>
    </row>
    <row r="195" spans="1:19" x14ac:dyDescent="0.2">
      <c r="A195" s="27" t="s">
        <v>50</v>
      </c>
      <c r="B195" s="13" t="s">
        <v>174</v>
      </c>
      <c r="C195" s="13" t="s">
        <v>252</v>
      </c>
      <c r="D195" s="14">
        <v>6.8710000000000004</v>
      </c>
      <c r="E195" s="14">
        <v>3.6960000000000002</v>
      </c>
      <c r="F195" s="14">
        <v>4.5179999999999998</v>
      </c>
      <c r="G195" s="14">
        <v>4.6989999999999998</v>
      </c>
      <c r="H195" s="14">
        <v>5.6580000000000004</v>
      </c>
      <c r="I195" s="14">
        <v>7.01</v>
      </c>
      <c r="J195" s="14">
        <v>7.2729999999999997</v>
      </c>
      <c r="K195" s="14">
        <v>6.5469999999999997</v>
      </c>
      <c r="L195" s="14">
        <v>5.516</v>
      </c>
      <c r="M195" s="14">
        <v>4.9029999999999996</v>
      </c>
      <c r="N195" s="14">
        <v>5.5940000000000003</v>
      </c>
      <c r="O195" s="14">
        <v>5.7279999999999998</v>
      </c>
      <c r="P195" s="14">
        <v>1.0980000000000001</v>
      </c>
      <c r="Q195" s="14">
        <v>6.83</v>
      </c>
      <c r="R195" s="14">
        <v>2019</v>
      </c>
      <c r="S195" s="22" t="s">
        <v>1</v>
      </c>
    </row>
    <row r="196" spans="1:19" x14ac:dyDescent="0.2">
      <c r="A196" s="25" t="s">
        <v>50</v>
      </c>
      <c r="B196" s="11" t="s">
        <v>174</v>
      </c>
      <c r="C196" s="11" t="s">
        <v>253</v>
      </c>
      <c r="D196" s="12">
        <v>7.5579999999999998</v>
      </c>
      <c r="E196" s="12">
        <v>4.3849999999999998</v>
      </c>
      <c r="F196" s="12">
        <v>5.2469999999999999</v>
      </c>
      <c r="G196" s="12">
        <v>5.4710000000000001</v>
      </c>
      <c r="H196" s="12">
        <v>6.4859999999999998</v>
      </c>
      <c r="I196" s="12">
        <v>7.899</v>
      </c>
      <c r="J196" s="12">
        <v>8.1999999999999993</v>
      </c>
      <c r="K196" s="12">
        <v>7.4729999999999999</v>
      </c>
      <c r="L196" s="12">
        <v>6.4080000000000004</v>
      </c>
      <c r="M196" s="12">
        <v>5.75</v>
      </c>
      <c r="N196" s="12">
        <v>6.4050000000000002</v>
      </c>
      <c r="O196" s="12">
        <v>6.5</v>
      </c>
      <c r="P196" s="12">
        <v>1.7989999999999999</v>
      </c>
      <c r="Q196" s="12">
        <v>7.5350000000000001</v>
      </c>
      <c r="R196" s="12">
        <v>2019</v>
      </c>
      <c r="S196" s="21" t="s">
        <v>1</v>
      </c>
    </row>
    <row r="197" spans="1:19" x14ac:dyDescent="0.2">
      <c r="A197" s="27" t="s">
        <v>50</v>
      </c>
      <c r="B197" s="13" t="s">
        <v>174</v>
      </c>
      <c r="C197" s="13" t="s">
        <v>254</v>
      </c>
      <c r="D197" s="14">
        <v>151.90899999999999</v>
      </c>
      <c r="E197" s="14">
        <v>159.78</v>
      </c>
      <c r="F197" s="14">
        <v>170.12299999999999</v>
      </c>
      <c r="G197" s="14">
        <v>183.179</v>
      </c>
      <c r="H197" s="14">
        <v>198.80099999999999</v>
      </c>
      <c r="I197" s="14">
        <v>218.267</v>
      </c>
      <c r="J197" s="14">
        <v>240.535</v>
      </c>
      <c r="K197" s="14">
        <v>261.20100000000002</v>
      </c>
      <c r="L197" s="14">
        <v>280.81799999999998</v>
      </c>
      <c r="M197" s="14">
        <v>302.55799999999999</v>
      </c>
      <c r="N197" s="14">
        <v>329.78</v>
      </c>
      <c r="O197" s="14">
        <v>357.339</v>
      </c>
      <c r="P197" s="14">
        <v>366.07900000000001</v>
      </c>
      <c r="Q197" s="14">
        <v>401.34</v>
      </c>
      <c r="R197" s="14">
        <v>2019</v>
      </c>
      <c r="S197" s="22" t="s">
        <v>1</v>
      </c>
    </row>
    <row r="198" spans="1:19" x14ac:dyDescent="0.2">
      <c r="A198" s="25" t="s">
        <v>51</v>
      </c>
      <c r="B198" s="11" t="s">
        <v>175</v>
      </c>
      <c r="C198" s="11" t="s">
        <v>251</v>
      </c>
      <c r="D198" s="12"/>
      <c r="E198" s="12"/>
      <c r="F198" s="12">
        <v>15</v>
      </c>
      <c r="G198" s="12"/>
      <c r="H198" s="12"/>
      <c r="I198" s="12"/>
      <c r="J198" s="12"/>
      <c r="K198" s="12"/>
      <c r="L198" s="12"/>
      <c r="M198" s="12"/>
      <c r="N198" s="12"/>
      <c r="O198" s="12"/>
      <c r="P198" s="12"/>
      <c r="Q198" s="12"/>
      <c r="R198" s="12"/>
      <c r="S198" s="21" t="s">
        <v>1</v>
      </c>
    </row>
    <row r="199" spans="1:19" x14ac:dyDescent="0.2">
      <c r="A199" s="27" t="s">
        <v>51</v>
      </c>
      <c r="B199" s="13" t="s">
        <v>175</v>
      </c>
      <c r="C199" s="13" t="s">
        <v>252</v>
      </c>
      <c r="D199" s="14">
        <v>4.9749999999999996</v>
      </c>
      <c r="E199" s="14">
        <v>3.69</v>
      </c>
      <c r="F199" s="14">
        <v>4.3129999999999997</v>
      </c>
      <c r="G199" s="14">
        <v>3.3140000000000001</v>
      </c>
      <c r="H199" s="14">
        <v>4.9809999999999999</v>
      </c>
      <c r="I199" s="14">
        <v>4.407</v>
      </c>
      <c r="J199" s="14">
        <v>6.032</v>
      </c>
      <c r="K199" s="14">
        <v>2.9089999999999998</v>
      </c>
      <c r="L199" s="14">
        <v>-0.31900000000000001</v>
      </c>
      <c r="M199" s="14">
        <v>6.79</v>
      </c>
      <c r="N199" s="14">
        <v>4.9080000000000004</v>
      </c>
      <c r="O199" s="14">
        <v>5.67</v>
      </c>
      <c r="P199" s="14">
        <v>1.1859999999999999</v>
      </c>
      <c r="Q199" s="14">
        <v>3.62</v>
      </c>
      <c r="R199" s="14">
        <v>2019</v>
      </c>
      <c r="S199" s="22" t="s">
        <v>1</v>
      </c>
    </row>
    <row r="200" spans="1:19" x14ac:dyDescent="0.2">
      <c r="A200" s="25" t="s">
        <v>51</v>
      </c>
      <c r="B200" s="11" t="s">
        <v>175</v>
      </c>
      <c r="C200" s="11" t="s">
        <v>253</v>
      </c>
      <c r="D200" s="12">
        <v>6.1050000000000004</v>
      </c>
      <c r="E200" s="12">
        <v>4.5330000000000004</v>
      </c>
      <c r="F200" s="12">
        <v>4.8159999999999998</v>
      </c>
      <c r="G200" s="12">
        <v>3.4220000000000002</v>
      </c>
      <c r="H200" s="12">
        <v>4.7809999999999997</v>
      </c>
      <c r="I200" s="12">
        <v>4.1289999999999996</v>
      </c>
      <c r="J200" s="12">
        <v>5.9889999999999999</v>
      </c>
      <c r="K200" s="12">
        <v>3.323</v>
      </c>
      <c r="L200" s="12">
        <v>0.58899999999999997</v>
      </c>
      <c r="M200" s="12">
        <v>8.2230000000000008</v>
      </c>
      <c r="N200" s="12">
        <v>6.6580000000000004</v>
      </c>
      <c r="O200" s="12">
        <v>7.0510000000000002</v>
      </c>
      <c r="P200" s="12">
        <v>2.5089999999999999</v>
      </c>
      <c r="Q200" s="12">
        <v>4.9749999999999996</v>
      </c>
      <c r="R200" s="12">
        <v>2019</v>
      </c>
      <c r="S200" s="21" t="s">
        <v>1</v>
      </c>
    </row>
    <row r="201" spans="1:19" x14ac:dyDescent="0.2">
      <c r="A201" s="27" t="s">
        <v>51</v>
      </c>
      <c r="B201" s="13" t="s">
        <v>175</v>
      </c>
      <c r="C201" s="13" t="s">
        <v>254</v>
      </c>
      <c r="D201" s="14">
        <v>47.067</v>
      </c>
      <c r="E201" s="14">
        <v>49.576000000000001</v>
      </c>
      <c r="F201" s="14">
        <v>52.569000000000003</v>
      </c>
      <c r="G201" s="14">
        <v>55.503999999999998</v>
      </c>
      <c r="H201" s="14">
        <v>59.273000000000003</v>
      </c>
      <c r="I201" s="14">
        <v>62.802999999999997</v>
      </c>
      <c r="J201" s="14">
        <v>67.796000000000006</v>
      </c>
      <c r="K201" s="14">
        <v>70.778999999999996</v>
      </c>
      <c r="L201" s="14">
        <v>71.932000000000002</v>
      </c>
      <c r="M201" s="14">
        <v>79.313999999999993</v>
      </c>
      <c r="N201" s="14">
        <v>86.655000000000001</v>
      </c>
      <c r="O201" s="14">
        <v>94.382999999999996</v>
      </c>
      <c r="P201" s="14">
        <v>97.364999999999995</v>
      </c>
      <c r="Q201" s="14">
        <v>104.202</v>
      </c>
      <c r="R201" s="14">
        <v>2019</v>
      </c>
      <c r="S201" s="22" t="s">
        <v>1</v>
      </c>
    </row>
    <row r="202" spans="1:19" x14ac:dyDescent="0.2">
      <c r="A202" s="25" t="s">
        <v>52</v>
      </c>
      <c r="B202" s="11" t="s">
        <v>143</v>
      </c>
      <c r="C202" s="11" t="s">
        <v>251</v>
      </c>
      <c r="D202" s="12"/>
      <c r="E202" s="12">
        <v>7.3</v>
      </c>
      <c r="F202" s="12"/>
      <c r="G202" s="12"/>
      <c r="H202" s="12"/>
      <c r="I202" s="12"/>
      <c r="J202" s="12">
        <v>3.2</v>
      </c>
      <c r="K202" s="12"/>
      <c r="L202" s="12"/>
      <c r="M202" s="12"/>
      <c r="N202" s="12"/>
      <c r="O202" s="12"/>
      <c r="P202" s="12"/>
      <c r="Q202" s="12"/>
      <c r="R202" s="12"/>
      <c r="S202" s="21" t="s">
        <v>1</v>
      </c>
    </row>
    <row r="203" spans="1:19" x14ac:dyDescent="0.2">
      <c r="A203" s="27" t="s">
        <v>52</v>
      </c>
      <c r="B203" s="13" t="s">
        <v>143</v>
      </c>
      <c r="C203" s="13" t="s">
        <v>252</v>
      </c>
      <c r="D203" s="14">
        <v>2.0979999999999999</v>
      </c>
      <c r="E203" s="14">
        <v>-4.5289999999999999</v>
      </c>
      <c r="F203" s="14">
        <v>3.0960000000000001</v>
      </c>
      <c r="G203" s="14">
        <v>3.1059999999999999</v>
      </c>
      <c r="H203" s="14">
        <v>5.1909999999999998</v>
      </c>
      <c r="I203" s="14">
        <v>3.8460000000000001</v>
      </c>
      <c r="J203" s="14">
        <v>3.7050000000000001</v>
      </c>
      <c r="K203" s="14">
        <v>3.7120000000000002</v>
      </c>
      <c r="L203" s="14">
        <v>3.4849999999999999</v>
      </c>
      <c r="M203" s="14">
        <v>3.5529999999999999</v>
      </c>
      <c r="N203" s="14">
        <v>-4.9400000000000004</v>
      </c>
      <c r="O203" s="14">
        <v>-4.87</v>
      </c>
      <c r="P203" s="14">
        <v>-5.5469999999999997</v>
      </c>
      <c r="Q203" s="14">
        <v>-0.73199999999999998</v>
      </c>
      <c r="R203" s="14">
        <v>2018</v>
      </c>
      <c r="S203" s="22" t="s">
        <v>1</v>
      </c>
    </row>
    <row r="204" spans="1:19" x14ac:dyDescent="0.2">
      <c r="A204" s="25" t="s">
        <v>52</v>
      </c>
      <c r="B204" s="11" t="s">
        <v>143</v>
      </c>
      <c r="C204" s="11" t="s">
        <v>253</v>
      </c>
      <c r="D204" s="12">
        <v>3.4359999999999999</v>
      </c>
      <c r="E204" s="12">
        <v>-3.2930000000000001</v>
      </c>
      <c r="F204" s="12">
        <v>4.41</v>
      </c>
      <c r="G204" s="12">
        <v>6.3170000000000002</v>
      </c>
      <c r="H204" s="12">
        <v>6.4960000000000004</v>
      </c>
      <c r="I204" s="12">
        <v>4.9269999999999996</v>
      </c>
      <c r="J204" s="12">
        <v>4.7850000000000001</v>
      </c>
      <c r="K204" s="12">
        <v>4.7919999999999998</v>
      </c>
      <c r="L204" s="12">
        <v>4.5629999999999997</v>
      </c>
      <c r="M204" s="12">
        <v>4.6310000000000002</v>
      </c>
      <c r="N204" s="12">
        <v>-3.95</v>
      </c>
      <c r="O204" s="12">
        <v>-3.879</v>
      </c>
      <c r="P204" s="12">
        <v>-6</v>
      </c>
      <c r="Q204" s="12">
        <v>0</v>
      </c>
      <c r="R204" s="12">
        <v>2018</v>
      </c>
      <c r="S204" s="21" t="s">
        <v>1</v>
      </c>
    </row>
    <row r="205" spans="1:19" x14ac:dyDescent="0.2">
      <c r="A205" s="27" t="s">
        <v>52</v>
      </c>
      <c r="B205" s="13" t="s">
        <v>143</v>
      </c>
      <c r="C205" s="13" t="s">
        <v>254</v>
      </c>
      <c r="D205" s="14">
        <v>21.998999999999999</v>
      </c>
      <c r="E205" s="14">
        <v>21.436</v>
      </c>
      <c r="F205" s="14">
        <v>22.643000000000001</v>
      </c>
      <c r="G205" s="14">
        <v>24.576000000000001</v>
      </c>
      <c r="H205" s="14">
        <v>26.673999999999999</v>
      </c>
      <c r="I205" s="14">
        <v>28.48</v>
      </c>
      <c r="J205" s="14">
        <v>30.395</v>
      </c>
      <c r="K205" s="14">
        <v>32.183</v>
      </c>
      <c r="L205" s="14">
        <v>34</v>
      </c>
      <c r="M205" s="14">
        <v>36.244999999999997</v>
      </c>
      <c r="N205" s="14">
        <v>35.661000000000001</v>
      </c>
      <c r="O205" s="14">
        <v>34.875</v>
      </c>
      <c r="P205" s="14">
        <v>32.991</v>
      </c>
      <c r="Q205" s="14">
        <v>33.634</v>
      </c>
      <c r="R205" s="14">
        <v>2018</v>
      </c>
      <c r="S205" s="22" t="s">
        <v>1</v>
      </c>
    </row>
    <row r="206" spans="1:19" x14ac:dyDescent="0.2">
      <c r="A206" s="25" t="s">
        <v>53</v>
      </c>
      <c r="B206" s="11" t="s">
        <v>144</v>
      </c>
      <c r="C206" s="11" t="s">
        <v>251</v>
      </c>
      <c r="D206" s="12"/>
      <c r="E206" s="12"/>
      <c r="F206" s="12"/>
      <c r="G206" s="12">
        <v>50.3</v>
      </c>
      <c r="H206" s="12"/>
      <c r="I206" s="12"/>
      <c r="J206" s="12">
        <v>44.5</v>
      </c>
      <c r="K206" s="12"/>
      <c r="L206" s="12"/>
      <c r="M206" s="12"/>
      <c r="N206" s="12"/>
      <c r="O206" s="12"/>
      <c r="P206" s="12"/>
      <c r="Q206" s="12"/>
      <c r="R206" s="12"/>
      <c r="S206" s="21" t="s">
        <v>1</v>
      </c>
    </row>
    <row r="207" spans="1:19" x14ac:dyDescent="0.2">
      <c r="A207" s="27" t="s">
        <v>53</v>
      </c>
      <c r="B207" s="13" t="s">
        <v>144</v>
      </c>
      <c r="C207" s="13" t="s">
        <v>252</v>
      </c>
      <c r="D207" s="14">
        <v>3.778</v>
      </c>
      <c r="E207" s="14">
        <v>-1.9490000000000001</v>
      </c>
      <c r="F207" s="14">
        <v>4.3369999999999997</v>
      </c>
      <c r="G207" s="14">
        <v>-1.5269999999999999</v>
      </c>
      <c r="H207" s="14">
        <v>6.3710000000000004</v>
      </c>
      <c r="I207" s="14">
        <v>1.5209999999999999</v>
      </c>
      <c r="J207" s="14">
        <v>2.4889999999999999</v>
      </c>
      <c r="K207" s="14">
        <v>0.39400000000000002</v>
      </c>
      <c r="L207" s="14">
        <v>1.6870000000000001</v>
      </c>
      <c r="M207" s="14">
        <v>1.044</v>
      </c>
      <c r="N207" s="14">
        <v>2.9969999999999999</v>
      </c>
      <c r="O207" s="14">
        <v>1.8879999999999999</v>
      </c>
      <c r="P207" s="14">
        <v>-2.7839999999999998</v>
      </c>
      <c r="Q207" s="14">
        <v>4.1369999999999996</v>
      </c>
      <c r="R207" s="14">
        <v>2018</v>
      </c>
      <c r="S207" s="22" t="s">
        <v>1</v>
      </c>
    </row>
    <row r="208" spans="1:19" x14ac:dyDescent="0.2">
      <c r="A208" s="25" t="s">
        <v>53</v>
      </c>
      <c r="B208" s="11" t="s">
        <v>144</v>
      </c>
      <c r="C208" s="11" t="s">
        <v>253</v>
      </c>
      <c r="D208" s="12">
        <v>7.774</v>
      </c>
      <c r="E208" s="12">
        <v>1.8580000000000001</v>
      </c>
      <c r="F208" s="12">
        <v>8.4260000000000002</v>
      </c>
      <c r="G208" s="12">
        <v>2.3650000000000002</v>
      </c>
      <c r="H208" s="12">
        <v>10.6</v>
      </c>
      <c r="I208" s="12">
        <v>5.5659999999999998</v>
      </c>
      <c r="J208" s="12">
        <v>6.5640000000000001</v>
      </c>
      <c r="K208" s="12">
        <v>4.3680000000000003</v>
      </c>
      <c r="L208" s="12">
        <v>5.6890000000000001</v>
      </c>
      <c r="M208" s="12">
        <v>4.9980000000000002</v>
      </c>
      <c r="N208" s="12">
        <v>7.0049999999999999</v>
      </c>
      <c r="O208" s="12">
        <v>5.8289999999999997</v>
      </c>
      <c r="P208" s="12">
        <v>0.95299999999999996</v>
      </c>
      <c r="Q208" s="12">
        <v>8.1129999999999995</v>
      </c>
      <c r="R208" s="12">
        <v>2018</v>
      </c>
      <c r="S208" s="21" t="s">
        <v>1</v>
      </c>
    </row>
    <row r="209" spans="1:19" x14ac:dyDescent="0.2">
      <c r="A209" s="27" t="s">
        <v>53</v>
      </c>
      <c r="B209" s="13" t="s">
        <v>144</v>
      </c>
      <c r="C209" s="13" t="s">
        <v>254</v>
      </c>
      <c r="D209" s="14">
        <v>15.766999999999999</v>
      </c>
      <c r="E209" s="14">
        <v>16.181999999999999</v>
      </c>
      <c r="F209" s="14">
        <v>17.75</v>
      </c>
      <c r="G209" s="14">
        <v>18.55</v>
      </c>
      <c r="H209" s="14">
        <v>20.91</v>
      </c>
      <c r="I209" s="14">
        <v>22.460999999999999</v>
      </c>
      <c r="J209" s="14">
        <v>24.378</v>
      </c>
      <c r="K209" s="14">
        <v>25.707999999999998</v>
      </c>
      <c r="L209" s="14">
        <v>27.451000000000001</v>
      </c>
      <c r="M209" s="14">
        <v>29.366</v>
      </c>
      <c r="N209" s="14">
        <v>32.189</v>
      </c>
      <c r="O209" s="14">
        <v>34.658999999999999</v>
      </c>
      <c r="P209" s="14">
        <v>35.210999999999999</v>
      </c>
      <c r="Q209" s="14">
        <v>38.81</v>
      </c>
      <c r="R209" s="14">
        <v>2018</v>
      </c>
      <c r="S209" s="22" t="s">
        <v>1</v>
      </c>
    </row>
    <row r="210" spans="1:19" x14ac:dyDescent="0.2">
      <c r="A210" s="25" t="s">
        <v>54</v>
      </c>
      <c r="B210" s="11" t="s">
        <v>145</v>
      </c>
      <c r="C210" s="11" t="s">
        <v>251</v>
      </c>
      <c r="D210" s="12"/>
      <c r="E210" s="12">
        <v>53.5</v>
      </c>
      <c r="F210" s="12"/>
      <c r="G210" s="12"/>
      <c r="H210" s="12"/>
      <c r="I210" s="12"/>
      <c r="J210" s="12"/>
      <c r="K210" s="12"/>
      <c r="L210" s="12"/>
      <c r="M210" s="12"/>
      <c r="N210" s="12"/>
      <c r="O210" s="12"/>
      <c r="P210" s="12"/>
      <c r="Q210" s="12"/>
      <c r="R210" s="12"/>
      <c r="S210" s="21" t="s">
        <v>1</v>
      </c>
    </row>
    <row r="211" spans="1:19" x14ac:dyDescent="0.2">
      <c r="A211" s="27" t="s">
        <v>54</v>
      </c>
      <c r="B211" s="13" t="s">
        <v>145</v>
      </c>
      <c r="C211" s="13" t="s">
        <v>252</v>
      </c>
      <c r="D211" s="14">
        <v>4.3959999999999999</v>
      </c>
      <c r="E211" s="14">
        <v>5.5060000000000002</v>
      </c>
      <c r="F211" s="14">
        <v>8.3260000000000005</v>
      </c>
      <c r="G211" s="14">
        <v>2.1160000000000001</v>
      </c>
      <c r="H211" s="14">
        <v>1.5209999999999999</v>
      </c>
      <c r="I211" s="14">
        <v>2.6110000000000002</v>
      </c>
      <c r="J211" s="14">
        <v>3.5139999999999998</v>
      </c>
      <c r="K211" s="14">
        <v>-2.9000000000000001E-2</v>
      </c>
      <c r="L211" s="14">
        <v>-4.1689999999999996</v>
      </c>
      <c r="M211" s="14">
        <v>-1.7889999999999999</v>
      </c>
      <c r="N211" s="14">
        <v>-0.68</v>
      </c>
      <c r="O211" s="14">
        <v>-0.38</v>
      </c>
      <c r="P211" s="14">
        <v>-5.835</v>
      </c>
      <c r="Q211" s="14">
        <v>-0.183</v>
      </c>
      <c r="R211" s="14">
        <v>2018</v>
      </c>
      <c r="S211" s="22" t="s">
        <v>1</v>
      </c>
    </row>
    <row r="212" spans="1:19" x14ac:dyDescent="0.2">
      <c r="A212" s="25" t="s">
        <v>54</v>
      </c>
      <c r="B212" s="11" t="s">
        <v>145</v>
      </c>
      <c r="C212" s="11" t="s">
        <v>253</v>
      </c>
      <c r="D212" s="12">
        <v>7.1989999999999998</v>
      </c>
      <c r="E212" s="12">
        <v>8.3529999999999998</v>
      </c>
      <c r="F212" s="12">
        <v>11.259</v>
      </c>
      <c r="G212" s="12">
        <v>4.8869999999999996</v>
      </c>
      <c r="H212" s="12">
        <v>4.2789999999999999</v>
      </c>
      <c r="I212" s="12">
        <v>5.3940000000000001</v>
      </c>
      <c r="J212" s="12">
        <v>6.31</v>
      </c>
      <c r="K212" s="12">
        <v>2.653</v>
      </c>
      <c r="L212" s="12">
        <v>-1.617</v>
      </c>
      <c r="M212" s="12">
        <v>0.80600000000000005</v>
      </c>
      <c r="N212" s="12">
        <v>1.923</v>
      </c>
      <c r="O212" s="12">
        <v>2.2080000000000002</v>
      </c>
      <c r="P212" s="12">
        <v>-3.41</v>
      </c>
      <c r="Q212" s="12">
        <v>2.3650000000000002</v>
      </c>
      <c r="R212" s="12">
        <v>2018</v>
      </c>
      <c r="S212" s="21" t="s">
        <v>1</v>
      </c>
    </row>
    <row r="213" spans="1:19" x14ac:dyDescent="0.2">
      <c r="A213" s="27" t="s">
        <v>54</v>
      </c>
      <c r="B213" s="13" t="s">
        <v>145</v>
      </c>
      <c r="C213" s="13" t="s">
        <v>254</v>
      </c>
      <c r="D213" s="14">
        <v>650.99599999999998</v>
      </c>
      <c r="E213" s="14">
        <v>710.75400000000002</v>
      </c>
      <c r="F213" s="14">
        <v>799.99199999999996</v>
      </c>
      <c r="G213" s="14">
        <v>856.61900000000003</v>
      </c>
      <c r="H213" s="14">
        <v>910.41</v>
      </c>
      <c r="I213" s="14">
        <v>976.35500000000002</v>
      </c>
      <c r="J213" s="14">
        <v>1057.17</v>
      </c>
      <c r="K213" s="14">
        <v>1096.51</v>
      </c>
      <c r="L213" s="14">
        <v>1089.95</v>
      </c>
      <c r="M213" s="14">
        <v>1119.43</v>
      </c>
      <c r="N213" s="14">
        <v>1168.75</v>
      </c>
      <c r="O213" s="14">
        <v>1215.3900000000001</v>
      </c>
      <c r="P213" s="14">
        <v>1181.4000000000001</v>
      </c>
      <c r="Q213" s="14">
        <v>1232.9100000000001</v>
      </c>
      <c r="R213" s="14">
        <v>2018</v>
      </c>
      <c r="S213" s="22" t="s">
        <v>1</v>
      </c>
    </row>
    <row r="214" spans="1:19" x14ac:dyDescent="0.2">
      <c r="A214" s="25" t="s">
        <v>55</v>
      </c>
      <c r="B214" s="11" t="s">
        <v>176</v>
      </c>
      <c r="C214" s="11" t="s">
        <v>251</v>
      </c>
      <c r="D214" s="12"/>
      <c r="E214" s="12"/>
      <c r="F214" s="12">
        <v>8.3000000000000007</v>
      </c>
      <c r="G214" s="12">
        <v>7.9</v>
      </c>
      <c r="H214" s="12"/>
      <c r="I214" s="12">
        <v>6.1</v>
      </c>
      <c r="J214" s="12"/>
      <c r="K214" s="12">
        <v>3.9</v>
      </c>
      <c r="L214" s="12"/>
      <c r="M214" s="12"/>
      <c r="N214" s="12"/>
      <c r="O214" s="12"/>
      <c r="P214" s="12"/>
      <c r="Q214" s="12"/>
      <c r="R214" s="12"/>
      <c r="S214" s="21" t="s">
        <v>1</v>
      </c>
    </row>
    <row r="215" spans="1:19" x14ac:dyDescent="0.2">
      <c r="A215" s="27" t="s">
        <v>55</v>
      </c>
      <c r="B215" s="13" t="s">
        <v>176</v>
      </c>
      <c r="C215" s="13" t="s">
        <v>252</v>
      </c>
      <c r="D215" s="14">
        <v>0.85</v>
      </c>
      <c r="E215" s="14">
        <v>-1.74</v>
      </c>
      <c r="F215" s="14">
        <v>0.46</v>
      </c>
      <c r="G215" s="14">
        <v>1.508</v>
      </c>
      <c r="H215" s="14">
        <v>1.7470000000000001</v>
      </c>
      <c r="I215" s="14">
        <v>1.627</v>
      </c>
      <c r="J215" s="14">
        <v>2.008</v>
      </c>
      <c r="K215" s="14">
        <v>2.0409999999999999</v>
      </c>
      <c r="L215" s="14">
        <v>2.57</v>
      </c>
      <c r="M215" s="14">
        <v>3.2450000000000001</v>
      </c>
      <c r="N215" s="14">
        <v>3.585</v>
      </c>
      <c r="O215" s="14">
        <v>1.3919999999999999</v>
      </c>
      <c r="P215" s="14">
        <v>-3.36</v>
      </c>
      <c r="Q215" s="14">
        <v>9.2999999999999999E-2</v>
      </c>
      <c r="R215" s="14">
        <v>2018</v>
      </c>
      <c r="S215" s="22" t="s">
        <v>1</v>
      </c>
    </row>
    <row r="216" spans="1:19" x14ac:dyDescent="0.2">
      <c r="A216" s="25" t="s">
        <v>55</v>
      </c>
      <c r="B216" s="11" t="s">
        <v>176</v>
      </c>
      <c r="C216" s="11" t="s">
        <v>253</v>
      </c>
      <c r="D216" s="12">
        <v>4.9880000000000004</v>
      </c>
      <c r="E216" s="12">
        <v>0.36099999999999999</v>
      </c>
      <c r="F216" s="12">
        <v>2.581</v>
      </c>
      <c r="G216" s="12">
        <v>3.6240000000000001</v>
      </c>
      <c r="H216" s="12">
        <v>3.8370000000000002</v>
      </c>
      <c r="I216" s="12">
        <v>3.6829999999999998</v>
      </c>
      <c r="J216" s="12">
        <v>4.0529999999999999</v>
      </c>
      <c r="K216" s="12">
        <v>4.0579999999999998</v>
      </c>
      <c r="L216" s="12">
        <v>4.5629999999999997</v>
      </c>
      <c r="M216" s="12">
        <v>5.2190000000000003</v>
      </c>
      <c r="N216" s="12">
        <v>5.5279999999999996</v>
      </c>
      <c r="O216" s="12">
        <v>3.294</v>
      </c>
      <c r="P216" s="12">
        <v>-1.5469999999999999</v>
      </c>
      <c r="Q216" s="12">
        <v>1.9710000000000001</v>
      </c>
      <c r="R216" s="12">
        <v>2018</v>
      </c>
      <c r="S216" s="21" t="s">
        <v>1</v>
      </c>
    </row>
    <row r="217" spans="1:19" x14ac:dyDescent="0.2">
      <c r="A217" s="27" t="s">
        <v>55</v>
      </c>
      <c r="B217" s="13" t="s">
        <v>176</v>
      </c>
      <c r="C217" s="13" t="s">
        <v>254</v>
      </c>
      <c r="D217" s="14">
        <v>676.18499999999995</v>
      </c>
      <c r="E217" s="14">
        <v>683.798</v>
      </c>
      <c r="F217" s="14">
        <v>709.61699999999996</v>
      </c>
      <c r="G217" s="14">
        <v>750.69299999999998</v>
      </c>
      <c r="H217" s="14">
        <v>794.44600000000003</v>
      </c>
      <c r="I217" s="14">
        <v>838.15800000000002</v>
      </c>
      <c r="J217" s="14">
        <v>888.27200000000005</v>
      </c>
      <c r="K217" s="14">
        <v>933.94</v>
      </c>
      <c r="L217" s="14">
        <v>986.67100000000005</v>
      </c>
      <c r="M217" s="14">
        <v>1057.71</v>
      </c>
      <c r="N217" s="14">
        <v>1143.3699999999999</v>
      </c>
      <c r="O217" s="14">
        <v>1201.6300000000001</v>
      </c>
      <c r="P217" s="14">
        <v>1190.56</v>
      </c>
      <c r="Q217" s="14">
        <v>1237.69</v>
      </c>
      <c r="R217" s="14">
        <v>2018</v>
      </c>
      <c r="S217" s="22" t="s">
        <v>1</v>
      </c>
    </row>
    <row r="218" spans="1:19" x14ac:dyDescent="0.2">
      <c r="A218" s="25" t="s">
        <v>56</v>
      </c>
      <c r="B218" s="11" t="s">
        <v>166</v>
      </c>
      <c r="C218" s="11" t="s">
        <v>251</v>
      </c>
      <c r="D218" s="12"/>
      <c r="E218" s="12">
        <v>0.3</v>
      </c>
      <c r="F218" s="12">
        <v>0.2</v>
      </c>
      <c r="G218" s="12">
        <v>0.2</v>
      </c>
      <c r="H218" s="12"/>
      <c r="I218" s="12"/>
      <c r="J218" s="12"/>
      <c r="K218" s="12"/>
      <c r="L218" s="12">
        <v>1</v>
      </c>
      <c r="M218" s="12"/>
      <c r="N218" s="12"/>
      <c r="O218" s="12"/>
      <c r="P218" s="12"/>
      <c r="Q218" s="12"/>
      <c r="R218" s="12"/>
      <c r="S218" s="21" t="s">
        <v>1</v>
      </c>
    </row>
    <row r="219" spans="1:19" x14ac:dyDescent="0.2">
      <c r="A219" s="27" t="s">
        <v>57</v>
      </c>
      <c r="B219" s="13" t="s">
        <v>167</v>
      </c>
      <c r="C219" s="13" t="s">
        <v>251</v>
      </c>
      <c r="D219" s="14"/>
      <c r="E219" s="14">
        <v>38</v>
      </c>
      <c r="F219" s="14"/>
      <c r="G219" s="14"/>
      <c r="H219" s="14"/>
      <c r="I219" s="14"/>
      <c r="J219" s="14"/>
      <c r="K219" s="14"/>
      <c r="L219" s="14"/>
      <c r="M219" s="14"/>
      <c r="N219" s="14"/>
      <c r="O219" s="14"/>
      <c r="P219" s="14"/>
      <c r="Q219" s="14"/>
      <c r="R219" s="14"/>
      <c r="S219" s="22" t="s">
        <v>1</v>
      </c>
    </row>
    <row r="220" spans="1:19" x14ac:dyDescent="0.2">
      <c r="A220" s="25" t="s">
        <v>57</v>
      </c>
      <c r="B220" s="11" t="s">
        <v>167</v>
      </c>
      <c r="C220" s="11" t="s">
        <v>252</v>
      </c>
      <c r="D220" s="12">
        <v>-2.556</v>
      </c>
      <c r="E220" s="12">
        <v>4.4009999999999998</v>
      </c>
      <c r="F220" s="12">
        <v>4.4450000000000003</v>
      </c>
      <c r="G220" s="12">
        <v>-4.1100000000000003</v>
      </c>
      <c r="H220" s="12">
        <v>-0.74399999999999999</v>
      </c>
      <c r="I220" s="12">
        <v>1.609</v>
      </c>
      <c r="J220" s="12">
        <v>11.159000000000001</v>
      </c>
      <c r="K220" s="12">
        <v>7.2160000000000002</v>
      </c>
      <c r="L220" s="12">
        <v>1.952</v>
      </c>
      <c r="M220" s="12">
        <v>1.423</v>
      </c>
      <c r="N220" s="12">
        <v>-2.875</v>
      </c>
      <c r="O220" s="12">
        <v>2.88</v>
      </c>
      <c r="P220" s="12">
        <v>-2.984</v>
      </c>
      <c r="Q220" s="12">
        <v>0.81699999999999995</v>
      </c>
      <c r="R220" s="12">
        <v>2015</v>
      </c>
      <c r="S220" s="21" t="s">
        <v>1</v>
      </c>
    </row>
    <row r="221" spans="1:19" x14ac:dyDescent="0.2">
      <c r="A221" s="27" t="s">
        <v>57</v>
      </c>
      <c r="B221" s="13" t="s">
        <v>167</v>
      </c>
      <c r="C221" s="13" t="s">
        <v>253</v>
      </c>
      <c r="D221" s="14">
        <v>-0.29599999999999999</v>
      </c>
      <c r="E221" s="14">
        <v>6.8</v>
      </c>
      <c r="F221" s="14">
        <v>10.128</v>
      </c>
      <c r="G221" s="14">
        <v>1.1080000000000001</v>
      </c>
      <c r="H221" s="14">
        <v>4.657</v>
      </c>
      <c r="I221" s="14">
        <v>3.8250000000000002</v>
      </c>
      <c r="J221" s="14">
        <v>13.544</v>
      </c>
      <c r="K221" s="14">
        <v>9.484</v>
      </c>
      <c r="L221" s="14">
        <v>4.0780000000000003</v>
      </c>
      <c r="M221" s="14">
        <v>3.5379999999999998</v>
      </c>
      <c r="N221" s="14">
        <v>-0.84899999999999998</v>
      </c>
      <c r="O221" s="14">
        <v>5.0259999999999998</v>
      </c>
      <c r="P221" s="14">
        <v>-0.96099999999999997</v>
      </c>
      <c r="Q221" s="14">
        <v>2.919</v>
      </c>
      <c r="R221" s="14">
        <v>2015</v>
      </c>
      <c r="S221" s="22" t="s">
        <v>1</v>
      </c>
    </row>
    <row r="222" spans="1:19" x14ac:dyDescent="0.2">
      <c r="A222" s="25" t="s">
        <v>57</v>
      </c>
      <c r="B222" s="11" t="s">
        <v>167</v>
      </c>
      <c r="C222" s="11" t="s">
        <v>254</v>
      </c>
      <c r="D222" s="12">
        <v>16.117000000000001</v>
      </c>
      <c r="E222" s="12">
        <v>17.344999999999999</v>
      </c>
      <c r="F222" s="12">
        <v>19.324000000000002</v>
      </c>
      <c r="G222" s="12">
        <v>19.946000000000002</v>
      </c>
      <c r="H222" s="12">
        <v>21.274999999999999</v>
      </c>
      <c r="I222" s="12">
        <v>22.477</v>
      </c>
      <c r="J222" s="12">
        <v>25.992999999999999</v>
      </c>
      <c r="K222" s="12">
        <v>28.754000000000001</v>
      </c>
      <c r="L222" s="12">
        <v>30.236999999999998</v>
      </c>
      <c r="M222" s="12">
        <v>31.896000000000001</v>
      </c>
      <c r="N222" s="12">
        <v>32.396000000000001</v>
      </c>
      <c r="O222" s="12">
        <v>34.616999999999997</v>
      </c>
      <c r="P222" s="12">
        <v>34.502000000000002</v>
      </c>
      <c r="Q222" s="12">
        <v>36.201999999999998</v>
      </c>
      <c r="R222" s="12">
        <v>2015</v>
      </c>
      <c r="S222" s="21" t="s">
        <v>1</v>
      </c>
    </row>
    <row r="223" spans="1:19" x14ac:dyDescent="0.2">
      <c r="A223" s="27" t="s">
        <v>58</v>
      </c>
      <c r="B223" s="13" t="s">
        <v>146</v>
      </c>
      <c r="C223" s="13" t="s">
        <v>251</v>
      </c>
      <c r="D223" s="14">
        <v>4.3</v>
      </c>
      <c r="E223" s="14">
        <v>5.8</v>
      </c>
      <c r="F223" s="14">
        <v>5.5</v>
      </c>
      <c r="G223" s="14">
        <v>5</v>
      </c>
      <c r="H223" s="14">
        <v>3.3</v>
      </c>
      <c r="I223" s="14">
        <v>1.8</v>
      </c>
      <c r="J223" s="14">
        <v>2.4</v>
      </c>
      <c r="K223" s="14">
        <v>1.9</v>
      </c>
      <c r="L223" s="14">
        <v>1.7</v>
      </c>
      <c r="M223" s="14">
        <v>1.2</v>
      </c>
      <c r="N223" s="14">
        <v>1.6</v>
      </c>
      <c r="O223" s="14"/>
      <c r="P223" s="14"/>
      <c r="Q223" s="14"/>
      <c r="R223" s="14"/>
      <c r="S223" s="22" t="s">
        <v>1</v>
      </c>
    </row>
    <row r="224" spans="1:19" x14ac:dyDescent="0.2">
      <c r="A224" s="25" t="s">
        <v>58</v>
      </c>
      <c r="B224" s="11" t="s">
        <v>146</v>
      </c>
      <c r="C224" s="11" t="s">
        <v>252</v>
      </c>
      <c r="D224" s="12">
        <v>4.6580000000000004</v>
      </c>
      <c r="E224" s="12">
        <v>-1.8260000000000001</v>
      </c>
      <c r="F224" s="12">
        <v>9.4209999999999994</v>
      </c>
      <c r="G224" s="12">
        <v>2.653</v>
      </c>
      <c r="H224" s="12">
        <v>-2.044</v>
      </c>
      <c r="I224" s="12">
        <v>6.798</v>
      </c>
      <c r="J224" s="12">
        <v>3.3140000000000001</v>
      </c>
      <c r="K224" s="12">
        <v>1.577</v>
      </c>
      <c r="L224" s="12">
        <v>2.81</v>
      </c>
      <c r="M224" s="12">
        <v>3.4580000000000002</v>
      </c>
      <c r="N224" s="12">
        <v>2.2210000000000001</v>
      </c>
      <c r="O224" s="12">
        <v>-1.1970000000000001</v>
      </c>
      <c r="P224" s="12">
        <v>-2.3650000000000002</v>
      </c>
      <c r="Q224" s="12">
        <v>2.58</v>
      </c>
      <c r="R224" s="12">
        <v>2018</v>
      </c>
      <c r="S224" s="21" t="s">
        <v>1</v>
      </c>
    </row>
    <row r="225" spans="1:19" x14ac:dyDescent="0.2">
      <c r="A225" s="27" t="s">
        <v>58</v>
      </c>
      <c r="B225" s="13" t="s">
        <v>146</v>
      </c>
      <c r="C225" s="13" t="s">
        <v>253</v>
      </c>
      <c r="D225" s="14">
        <v>6.359</v>
      </c>
      <c r="E225" s="14">
        <v>-0.25800000000000001</v>
      </c>
      <c r="F225" s="14">
        <v>11.144</v>
      </c>
      <c r="G225" s="14">
        <v>4.2489999999999997</v>
      </c>
      <c r="H225" s="14">
        <v>-0.53900000000000003</v>
      </c>
      <c r="I225" s="14">
        <v>8.4169999999999998</v>
      </c>
      <c r="J225" s="14">
        <v>4.8609999999999998</v>
      </c>
      <c r="K225" s="14">
        <v>3.08</v>
      </c>
      <c r="L225" s="14">
        <v>4.3129999999999997</v>
      </c>
      <c r="M225" s="14">
        <v>4.9539999999999997</v>
      </c>
      <c r="N225" s="14">
        <v>3.681</v>
      </c>
      <c r="O225" s="14">
        <v>0.2</v>
      </c>
      <c r="P225" s="14">
        <v>-1</v>
      </c>
      <c r="Q225" s="14">
        <v>4</v>
      </c>
      <c r="R225" s="14">
        <v>2018</v>
      </c>
      <c r="S225" s="22" t="s">
        <v>1</v>
      </c>
    </row>
    <row r="226" spans="1:19" x14ac:dyDescent="0.2">
      <c r="A226" s="25" t="s">
        <v>58</v>
      </c>
      <c r="B226" s="11" t="s">
        <v>146</v>
      </c>
      <c r="C226" s="11" t="s">
        <v>254</v>
      </c>
      <c r="D226" s="12">
        <v>52.755000000000003</v>
      </c>
      <c r="E226" s="12">
        <v>53.02</v>
      </c>
      <c r="F226" s="12">
        <v>59.615000000000002</v>
      </c>
      <c r="G226" s="12">
        <v>63.445999999999998</v>
      </c>
      <c r="H226" s="12">
        <v>64.314999999999998</v>
      </c>
      <c r="I226" s="12">
        <v>70.951999999999998</v>
      </c>
      <c r="J226" s="12">
        <v>75.778000000000006</v>
      </c>
      <c r="K226" s="12">
        <v>78.924999999999997</v>
      </c>
      <c r="L226" s="12">
        <v>83.182000000000002</v>
      </c>
      <c r="M226" s="12">
        <v>88.945999999999998</v>
      </c>
      <c r="N226" s="12">
        <v>94.466999999999999</v>
      </c>
      <c r="O226" s="12">
        <v>96.305999999999997</v>
      </c>
      <c r="P226" s="12">
        <v>95.948999999999998</v>
      </c>
      <c r="Q226" s="12">
        <v>101.732</v>
      </c>
      <c r="R226" s="12">
        <v>2018</v>
      </c>
      <c r="S226" s="21" t="s">
        <v>1</v>
      </c>
    </row>
    <row r="227" spans="1:19" x14ac:dyDescent="0.2">
      <c r="A227" s="27" t="s">
        <v>59</v>
      </c>
      <c r="B227" s="13" t="s">
        <v>168</v>
      </c>
      <c r="C227" s="13" t="s">
        <v>251</v>
      </c>
      <c r="D227" s="14"/>
      <c r="E227" s="14">
        <v>10.9</v>
      </c>
      <c r="F227" s="14"/>
      <c r="G227" s="14"/>
      <c r="H227" s="14">
        <v>10.5</v>
      </c>
      <c r="I227" s="14"/>
      <c r="J227" s="14"/>
      <c r="K227" s="14">
        <v>6.1</v>
      </c>
      <c r="L227" s="14"/>
      <c r="M227" s="14"/>
      <c r="N227" s="14"/>
      <c r="O227" s="14"/>
      <c r="P227" s="14"/>
      <c r="Q227" s="14"/>
      <c r="R227" s="14"/>
      <c r="S227" s="22" t="s">
        <v>1</v>
      </c>
    </row>
    <row r="228" spans="1:19" x14ac:dyDescent="0.2">
      <c r="A228" s="25" t="s">
        <v>59</v>
      </c>
      <c r="B228" s="11" t="s">
        <v>168</v>
      </c>
      <c r="C228" s="11" t="s">
        <v>252</v>
      </c>
      <c r="D228" s="12">
        <v>3.3029999999999999</v>
      </c>
      <c r="E228" s="12">
        <v>-0.60699999999999998</v>
      </c>
      <c r="F228" s="12">
        <v>5.7960000000000003</v>
      </c>
      <c r="G228" s="12">
        <v>1.921</v>
      </c>
      <c r="H228" s="12">
        <v>4.1189999999999998</v>
      </c>
      <c r="I228" s="12">
        <v>5.2210000000000001</v>
      </c>
      <c r="J228" s="12">
        <v>4.3490000000000002</v>
      </c>
      <c r="K228" s="12">
        <v>4.3120000000000003</v>
      </c>
      <c r="L228" s="12">
        <v>5.1449999999999996</v>
      </c>
      <c r="M228" s="12">
        <v>4.9690000000000003</v>
      </c>
      <c r="N228" s="12">
        <v>4.569</v>
      </c>
      <c r="O228" s="12">
        <v>4.2720000000000002</v>
      </c>
      <c r="P228" s="12">
        <v>-0.93799999999999994</v>
      </c>
      <c r="Q228" s="12">
        <v>5.92</v>
      </c>
      <c r="R228" s="12">
        <v>2019</v>
      </c>
      <c r="S228" s="21" t="s">
        <v>1</v>
      </c>
    </row>
    <row r="229" spans="1:19" x14ac:dyDescent="0.2">
      <c r="A229" s="27" t="s">
        <v>59</v>
      </c>
      <c r="B229" s="13" t="s">
        <v>168</v>
      </c>
      <c r="C229" s="13" t="s">
        <v>253</v>
      </c>
      <c r="D229" s="14">
        <v>4.1529999999999996</v>
      </c>
      <c r="E229" s="14">
        <v>1.1479999999999999</v>
      </c>
      <c r="F229" s="14">
        <v>7.6319999999999997</v>
      </c>
      <c r="G229" s="14">
        <v>3.66</v>
      </c>
      <c r="H229" s="14">
        <v>6.6840000000000002</v>
      </c>
      <c r="I229" s="14">
        <v>7.0640000000000001</v>
      </c>
      <c r="J229" s="14">
        <v>6.1449999999999996</v>
      </c>
      <c r="K229" s="14">
        <v>6.0670000000000002</v>
      </c>
      <c r="L229" s="14">
        <v>6.8840000000000003</v>
      </c>
      <c r="M229" s="14">
        <v>6.6779999999999999</v>
      </c>
      <c r="N229" s="14">
        <v>6.2439999999999998</v>
      </c>
      <c r="O229" s="14">
        <v>5.9050000000000002</v>
      </c>
      <c r="P229" s="14">
        <v>0.64800000000000002</v>
      </c>
      <c r="Q229" s="14">
        <v>7.6159999999999997</v>
      </c>
      <c r="R229" s="14">
        <v>2019</v>
      </c>
      <c r="S229" s="22" t="s">
        <v>1</v>
      </c>
    </row>
    <row r="230" spans="1:19" x14ac:dyDescent="0.2">
      <c r="A230" s="25" t="s">
        <v>59</v>
      </c>
      <c r="B230" s="11" t="s">
        <v>168</v>
      </c>
      <c r="C230" s="11" t="s">
        <v>254</v>
      </c>
      <c r="D230" s="12">
        <v>463.01600000000002</v>
      </c>
      <c r="E230" s="12">
        <v>471.90300000000002</v>
      </c>
      <c r="F230" s="12">
        <v>513.83900000000006</v>
      </c>
      <c r="G230" s="12">
        <v>543.77099999999996</v>
      </c>
      <c r="H230" s="12">
        <v>591.24300000000005</v>
      </c>
      <c r="I230" s="12">
        <v>644.11400000000003</v>
      </c>
      <c r="J230" s="12">
        <v>696.35</v>
      </c>
      <c r="K230" s="12">
        <v>746.28399999999999</v>
      </c>
      <c r="L230" s="12">
        <v>805.91800000000001</v>
      </c>
      <c r="M230" s="12">
        <v>875.92499999999995</v>
      </c>
      <c r="N230" s="12">
        <v>953.28800000000001</v>
      </c>
      <c r="O230" s="12">
        <v>1027.19</v>
      </c>
      <c r="P230" s="12">
        <v>1040.4100000000001</v>
      </c>
      <c r="Q230" s="12">
        <v>1141.48</v>
      </c>
      <c r="R230" s="12">
        <v>2019</v>
      </c>
      <c r="S230" s="21" t="s">
        <v>1</v>
      </c>
    </row>
    <row r="231" spans="1:19" x14ac:dyDescent="0.2">
      <c r="A231" s="27" t="s">
        <v>60</v>
      </c>
      <c r="B231" s="13" t="s">
        <v>177</v>
      </c>
      <c r="C231" s="13" t="s">
        <v>251</v>
      </c>
      <c r="D231" s="14">
        <v>1.3</v>
      </c>
      <c r="E231" s="14">
        <v>1</v>
      </c>
      <c r="F231" s="14">
        <v>0.5</v>
      </c>
      <c r="G231" s="14">
        <v>0.3</v>
      </c>
      <c r="H231" s="14">
        <v>0.3</v>
      </c>
      <c r="I231" s="14">
        <v>0.1</v>
      </c>
      <c r="J231" s="14">
        <v>0</v>
      </c>
      <c r="K231" s="14">
        <v>0</v>
      </c>
      <c r="L231" s="14">
        <v>0.2</v>
      </c>
      <c r="M231" s="14">
        <v>0.1</v>
      </c>
      <c r="N231" s="14">
        <v>0</v>
      </c>
      <c r="O231" s="14"/>
      <c r="P231" s="14"/>
      <c r="Q231" s="14"/>
      <c r="R231" s="14"/>
      <c r="S231" s="22" t="s">
        <v>1</v>
      </c>
    </row>
    <row r="232" spans="1:19" x14ac:dyDescent="0.2">
      <c r="A232" s="25" t="s">
        <v>60</v>
      </c>
      <c r="B232" s="11" t="s">
        <v>177</v>
      </c>
      <c r="C232" s="11" t="s">
        <v>252</v>
      </c>
      <c r="D232" s="12">
        <v>7.9569999999999999</v>
      </c>
      <c r="E232" s="12">
        <v>-5.899</v>
      </c>
      <c r="F232" s="12">
        <v>7.1980000000000004</v>
      </c>
      <c r="G232" s="12">
        <v>5.8449999999999998</v>
      </c>
      <c r="H232" s="12">
        <v>-0.58899999999999997</v>
      </c>
      <c r="I232" s="12">
        <v>9.1010000000000009</v>
      </c>
      <c r="J232" s="12">
        <v>5.0730000000000004</v>
      </c>
      <c r="K232" s="12">
        <v>0.52200000000000002</v>
      </c>
      <c r="L232" s="12">
        <v>5.1589999999999998</v>
      </c>
      <c r="M232" s="12">
        <v>6.3639999999999999</v>
      </c>
      <c r="N232" s="12">
        <v>5.891</v>
      </c>
      <c r="O232" s="12">
        <v>5.4589999999999996</v>
      </c>
      <c r="P232" s="12">
        <v>-3</v>
      </c>
      <c r="Q232" s="12">
        <v>5.9880000000000004</v>
      </c>
      <c r="R232" s="12">
        <v>2018</v>
      </c>
      <c r="S232" s="21" t="s">
        <v>1</v>
      </c>
    </row>
    <row r="233" spans="1:19" x14ac:dyDescent="0.2">
      <c r="A233" s="27" t="s">
        <v>60</v>
      </c>
      <c r="B233" s="13" t="s">
        <v>177</v>
      </c>
      <c r="C233" s="13" t="s">
        <v>253</v>
      </c>
      <c r="D233" s="14">
        <v>7.8</v>
      </c>
      <c r="E233" s="14">
        <v>-6</v>
      </c>
      <c r="F233" s="14">
        <v>7.1</v>
      </c>
      <c r="G233" s="14">
        <v>5.8179999999999996</v>
      </c>
      <c r="H233" s="14">
        <v>-0.59</v>
      </c>
      <c r="I233" s="14">
        <v>9.0440000000000005</v>
      </c>
      <c r="J233" s="14">
        <v>5</v>
      </c>
      <c r="K233" s="14">
        <v>-0.33800000000000002</v>
      </c>
      <c r="L233" s="14">
        <v>4.4089999999999998</v>
      </c>
      <c r="M233" s="14">
        <v>4.6909999999999998</v>
      </c>
      <c r="N233" s="14">
        <v>4.0019999999999998</v>
      </c>
      <c r="O233" s="14">
        <v>3.58</v>
      </c>
      <c r="P233" s="14">
        <v>-3</v>
      </c>
      <c r="Q233" s="14">
        <v>4.0999999999999996</v>
      </c>
      <c r="R233" s="14">
        <v>2018</v>
      </c>
      <c r="S233" s="22" t="s">
        <v>1</v>
      </c>
    </row>
    <row r="234" spans="1:19" x14ac:dyDescent="0.2">
      <c r="A234" s="25" t="s">
        <v>60</v>
      </c>
      <c r="B234" s="11" t="s">
        <v>177</v>
      </c>
      <c r="C234" s="11" t="s">
        <v>254</v>
      </c>
      <c r="D234" s="12">
        <v>16.097000000000001</v>
      </c>
      <c r="E234" s="12">
        <v>15.246</v>
      </c>
      <c r="F234" s="12">
        <v>16.518999999999998</v>
      </c>
      <c r="G234" s="12">
        <v>17.844999999999999</v>
      </c>
      <c r="H234" s="12">
        <v>18.079999999999998</v>
      </c>
      <c r="I234" s="12">
        <v>20.061</v>
      </c>
      <c r="J234" s="12">
        <v>21.454000000000001</v>
      </c>
      <c r="K234" s="12">
        <v>21.603999999999999</v>
      </c>
      <c r="L234" s="12">
        <v>22.79</v>
      </c>
      <c r="M234" s="12">
        <v>24.309000000000001</v>
      </c>
      <c r="N234" s="12">
        <v>25.896999999999998</v>
      </c>
      <c r="O234" s="12">
        <v>27.292000000000002</v>
      </c>
      <c r="P234" s="12">
        <v>26.641999999999999</v>
      </c>
      <c r="Q234" s="12">
        <v>28.274999999999999</v>
      </c>
      <c r="R234" s="12">
        <v>2018</v>
      </c>
      <c r="S234" s="21" t="s">
        <v>1</v>
      </c>
    </row>
    <row r="235" spans="1:19" x14ac:dyDescent="0.2">
      <c r="A235" s="27" t="s">
        <v>61</v>
      </c>
      <c r="B235" s="13" t="s">
        <v>147</v>
      </c>
      <c r="C235" s="13" t="s">
        <v>251</v>
      </c>
      <c r="D235" s="14"/>
      <c r="E235" s="14"/>
      <c r="F235" s="14">
        <v>62.3</v>
      </c>
      <c r="G235" s="14"/>
      <c r="H235" s="14"/>
      <c r="I235" s="14">
        <v>56.8</v>
      </c>
      <c r="J235" s="14"/>
      <c r="K235" s="14"/>
      <c r="L235" s="14">
        <v>55.5</v>
      </c>
      <c r="M235" s="14"/>
      <c r="N235" s="14"/>
      <c r="O235" s="14"/>
      <c r="P235" s="14"/>
      <c r="Q235" s="14"/>
      <c r="R235" s="14"/>
      <c r="S235" s="22" t="s">
        <v>1</v>
      </c>
    </row>
    <row r="236" spans="1:19" x14ac:dyDescent="0.2">
      <c r="A236" s="25" t="s">
        <v>61</v>
      </c>
      <c r="B236" s="11" t="s">
        <v>147</v>
      </c>
      <c r="C236" s="11" t="s">
        <v>252</v>
      </c>
      <c r="D236" s="12">
        <v>7.6479999999999997</v>
      </c>
      <c r="E236" s="12">
        <v>4.0659999999999998</v>
      </c>
      <c r="F236" s="12">
        <v>4.1020000000000003</v>
      </c>
      <c r="G236" s="12">
        <v>5.851</v>
      </c>
      <c r="H236" s="12">
        <v>5.5350000000000001</v>
      </c>
      <c r="I236" s="12">
        <v>2.391</v>
      </c>
      <c r="J236" s="12">
        <v>3.61</v>
      </c>
      <c r="K236" s="12">
        <v>6.36</v>
      </c>
      <c r="L236" s="12">
        <v>3.4929999999999999</v>
      </c>
      <c r="M236" s="12">
        <v>3.6280000000000001</v>
      </c>
      <c r="N236" s="12">
        <v>6.0869999999999997</v>
      </c>
      <c r="O236" s="12">
        <v>7.5309999999999997</v>
      </c>
      <c r="P236" s="12">
        <v>1.1399999999999999</v>
      </c>
      <c r="Q236" s="12">
        <v>4.2409999999999997</v>
      </c>
      <c r="R236" s="12">
        <v>2018</v>
      </c>
      <c r="S236" s="21" t="s">
        <v>1</v>
      </c>
    </row>
    <row r="237" spans="1:19" x14ac:dyDescent="0.2">
      <c r="A237" s="27" t="s">
        <v>61</v>
      </c>
      <c r="B237" s="13" t="s">
        <v>147</v>
      </c>
      <c r="C237" s="13" t="s">
        <v>253</v>
      </c>
      <c r="D237" s="14">
        <v>11.157999999999999</v>
      </c>
      <c r="E237" s="14">
        <v>6.2569999999999997</v>
      </c>
      <c r="F237" s="14">
        <v>7.3220000000000001</v>
      </c>
      <c r="G237" s="14">
        <v>7.968</v>
      </c>
      <c r="H237" s="14">
        <v>8.6389999999999993</v>
      </c>
      <c r="I237" s="14">
        <v>4.718</v>
      </c>
      <c r="J237" s="14">
        <v>6.157</v>
      </c>
      <c r="K237" s="14">
        <v>8.8729999999999993</v>
      </c>
      <c r="L237" s="14">
        <v>5.9820000000000002</v>
      </c>
      <c r="M237" s="14">
        <v>6.12</v>
      </c>
      <c r="N237" s="14">
        <v>8.6059999999999999</v>
      </c>
      <c r="O237" s="14">
        <v>10.063000000000001</v>
      </c>
      <c r="P237" s="14">
        <v>3.5</v>
      </c>
      <c r="Q237" s="14">
        <v>6.65</v>
      </c>
      <c r="R237" s="14">
        <v>2018</v>
      </c>
      <c r="S237" s="22" t="s">
        <v>1</v>
      </c>
    </row>
    <row r="238" spans="1:19" x14ac:dyDescent="0.2">
      <c r="A238" s="25" t="s">
        <v>61</v>
      </c>
      <c r="B238" s="11" t="s">
        <v>147</v>
      </c>
      <c r="C238" s="11" t="s">
        <v>254</v>
      </c>
      <c r="D238" s="12">
        <v>11.943</v>
      </c>
      <c r="E238" s="12">
        <v>12.787000000000001</v>
      </c>
      <c r="F238" s="12">
        <v>13.882999999999999</v>
      </c>
      <c r="G238" s="12">
        <v>15.302</v>
      </c>
      <c r="H238" s="12">
        <v>16.943000000000001</v>
      </c>
      <c r="I238" s="12">
        <v>18.053000000000001</v>
      </c>
      <c r="J238" s="12">
        <v>19.52</v>
      </c>
      <c r="K238" s="12">
        <v>21.472999999999999</v>
      </c>
      <c r="L238" s="12">
        <v>22.992999999999999</v>
      </c>
      <c r="M238" s="12">
        <v>24.86</v>
      </c>
      <c r="N238" s="12">
        <v>27.657</v>
      </c>
      <c r="O238" s="12">
        <v>30.971</v>
      </c>
      <c r="P238" s="12">
        <v>32.258000000000003</v>
      </c>
      <c r="Q238" s="12">
        <v>35.073999999999998</v>
      </c>
      <c r="R238" s="12">
        <v>2018</v>
      </c>
      <c r="S238" s="21" t="s">
        <v>1</v>
      </c>
    </row>
    <row r="239" spans="1:19" x14ac:dyDescent="0.2">
      <c r="A239" s="27" t="s">
        <v>62</v>
      </c>
      <c r="B239" s="13" t="s">
        <v>148</v>
      </c>
      <c r="C239" s="13" t="s">
        <v>251</v>
      </c>
      <c r="D239" s="14">
        <v>0.6</v>
      </c>
      <c r="E239" s="14"/>
      <c r="F239" s="14"/>
      <c r="G239" s="14"/>
      <c r="H239" s="14"/>
      <c r="I239" s="14">
        <v>1.1000000000000001</v>
      </c>
      <c r="J239" s="14"/>
      <c r="K239" s="14"/>
      <c r="L239" s="14"/>
      <c r="M239" s="14"/>
      <c r="N239" s="14"/>
      <c r="O239" s="14"/>
      <c r="P239" s="14"/>
      <c r="Q239" s="14"/>
      <c r="R239" s="14"/>
      <c r="S239" s="22" t="s">
        <v>1</v>
      </c>
    </row>
    <row r="240" spans="1:19" x14ac:dyDescent="0.2">
      <c r="A240" s="25" t="s">
        <v>62</v>
      </c>
      <c r="B240" s="11" t="s">
        <v>148</v>
      </c>
      <c r="C240" s="11" t="s">
        <v>252</v>
      </c>
      <c r="D240" s="12">
        <v>2.8639999999999999</v>
      </c>
      <c r="E240" s="12">
        <v>-1.2330000000000001</v>
      </c>
      <c r="F240" s="12">
        <v>1.7829999999999999</v>
      </c>
      <c r="G240" s="12">
        <v>3.3260000000000001</v>
      </c>
      <c r="H240" s="12">
        <v>-4.91</v>
      </c>
      <c r="I240" s="12">
        <v>-1.266</v>
      </c>
      <c r="J240" s="12">
        <v>-0.70699999999999996</v>
      </c>
      <c r="K240" s="12">
        <v>3.577</v>
      </c>
      <c r="L240" s="12">
        <v>6.7670000000000003</v>
      </c>
      <c r="M240" s="12">
        <v>0.125</v>
      </c>
      <c r="N240" s="12">
        <v>-3.03</v>
      </c>
      <c r="O240" s="12">
        <v>2.552</v>
      </c>
      <c r="P240" s="12">
        <v>-4.5170000000000003</v>
      </c>
      <c r="Q240" s="12">
        <v>-0.38600000000000001</v>
      </c>
      <c r="R240" s="12">
        <v>2019</v>
      </c>
      <c r="S240" s="21" t="s">
        <v>1</v>
      </c>
    </row>
    <row r="241" spans="1:19" x14ac:dyDescent="0.2">
      <c r="A241" s="27" t="s">
        <v>62</v>
      </c>
      <c r="B241" s="13" t="s">
        <v>148</v>
      </c>
      <c r="C241" s="13" t="s">
        <v>253</v>
      </c>
      <c r="D241" s="14">
        <v>3.556</v>
      </c>
      <c r="E241" s="14">
        <v>-0.54200000000000004</v>
      </c>
      <c r="F241" s="14">
        <v>2.5510000000000002</v>
      </c>
      <c r="G241" s="14">
        <v>4.173</v>
      </c>
      <c r="H241" s="14">
        <v>-4.0890000000000004</v>
      </c>
      <c r="I241" s="14">
        <v>-0.41899999999999998</v>
      </c>
      <c r="J241" s="14">
        <v>7.8E-2</v>
      </c>
      <c r="K241" s="14">
        <v>4.2720000000000002</v>
      </c>
      <c r="L241" s="14">
        <v>8.0540000000000003</v>
      </c>
      <c r="M241" s="14">
        <v>1.016</v>
      </c>
      <c r="N241" s="14">
        <v>-2.1680000000000001</v>
      </c>
      <c r="O241" s="14">
        <v>3.464</v>
      </c>
      <c r="P241" s="14">
        <v>-3.6680000000000001</v>
      </c>
      <c r="Q241" s="14">
        <v>0.5</v>
      </c>
      <c r="R241" s="14">
        <v>2019</v>
      </c>
      <c r="S241" s="22" t="s">
        <v>1</v>
      </c>
    </row>
    <row r="242" spans="1:19" x14ac:dyDescent="0.2">
      <c r="A242" s="25" t="s">
        <v>62</v>
      </c>
      <c r="B242" s="11" t="s">
        <v>148</v>
      </c>
      <c r="C242" s="11" t="s">
        <v>254</v>
      </c>
      <c r="D242" s="12">
        <v>0.83799999999999997</v>
      </c>
      <c r="E242" s="12">
        <v>0.84</v>
      </c>
      <c r="F242" s="12">
        <v>0.871</v>
      </c>
      <c r="G242" s="12">
        <v>0.92600000000000005</v>
      </c>
      <c r="H242" s="12">
        <v>0.90600000000000003</v>
      </c>
      <c r="I242" s="12">
        <v>0.91800000000000004</v>
      </c>
      <c r="J242" s="12">
        <v>0.93500000000000005</v>
      </c>
      <c r="K242" s="12">
        <v>0.98499999999999999</v>
      </c>
      <c r="L242" s="12">
        <v>1.0760000000000001</v>
      </c>
      <c r="M242" s="12">
        <v>1.107</v>
      </c>
      <c r="N242" s="12">
        <v>1.1100000000000001</v>
      </c>
      <c r="O242" s="12">
        <v>1.1679999999999999</v>
      </c>
      <c r="P242" s="12">
        <v>1.1319999999999999</v>
      </c>
      <c r="Q242" s="12">
        <v>1.1599999999999999</v>
      </c>
      <c r="R242" s="12">
        <v>2019</v>
      </c>
      <c r="S242" s="21" t="s">
        <v>1</v>
      </c>
    </row>
    <row r="243" spans="1:19" x14ac:dyDescent="0.2">
      <c r="A243" s="27" t="s">
        <v>63</v>
      </c>
      <c r="B243" s="13" t="s">
        <v>149</v>
      </c>
      <c r="C243" s="13" t="s">
        <v>251</v>
      </c>
      <c r="D243" s="14"/>
      <c r="E243" s="14"/>
      <c r="F243" s="14">
        <v>32.299999999999997</v>
      </c>
      <c r="G243" s="14"/>
      <c r="H243" s="14"/>
      <c r="I243" s="14"/>
      <c r="J243" s="14"/>
      <c r="K243" s="14"/>
      <c r="L243" s="14"/>
      <c r="M243" s="14">
        <v>34.5</v>
      </c>
      <c r="N243" s="14"/>
      <c r="O243" s="14"/>
      <c r="P243" s="14"/>
      <c r="Q243" s="14"/>
      <c r="R243" s="14"/>
      <c r="S243" s="22" t="s">
        <v>1</v>
      </c>
    </row>
    <row r="244" spans="1:19" x14ac:dyDescent="0.2">
      <c r="A244" s="25" t="s">
        <v>63</v>
      </c>
      <c r="B244" s="11" t="s">
        <v>149</v>
      </c>
      <c r="C244" s="11" t="s">
        <v>252</v>
      </c>
      <c r="D244" s="12">
        <v>5.8479999999999999</v>
      </c>
      <c r="E244" s="12">
        <v>0.03</v>
      </c>
      <c r="F244" s="12">
        <v>4.234</v>
      </c>
      <c r="G244" s="12">
        <v>2.0649999999999999</v>
      </c>
      <c r="H244" s="12">
        <v>0.88800000000000001</v>
      </c>
      <c r="I244" s="12">
        <v>2.573</v>
      </c>
      <c r="J244" s="12">
        <v>4.319</v>
      </c>
      <c r="K244" s="12">
        <v>1.1499999999999999</v>
      </c>
      <c r="L244" s="12">
        <v>2.089</v>
      </c>
      <c r="M244" s="12">
        <v>1.8340000000000001</v>
      </c>
      <c r="N244" s="12">
        <v>0.56299999999999994</v>
      </c>
      <c r="O244" s="12">
        <v>-0.60099999999999998</v>
      </c>
      <c r="P244" s="12">
        <v>-8.1560000000000006</v>
      </c>
      <c r="Q244" s="12">
        <v>3.1349999999999998</v>
      </c>
      <c r="R244" s="12">
        <v>2018</v>
      </c>
      <c r="S244" s="21" t="s">
        <v>1</v>
      </c>
    </row>
    <row r="245" spans="1:19" x14ac:dyDescent="0.2">
      <c r="A245" s="27" t="s">
        <v>63</v>
      </c>
      <c r="B245" s="13" t="s">
        <v>149</v>
      </c>
      <c r="C245" s="13" t="s">
        <v>253</v>
      </c>
      <c r="D245" s="14">
        <v>8.1859999999999999</v>
      </c>
      <c r="E245" s="14">
        <v>2.4260000000000002</v>
      </c>
      <c r="F245" s="14">
        <v>6.6719999999999997</v>
      </c>
      <c r="G245" s="14">
        <v>4.3979999999999997</v>
      </c>
      <c r="H245" s="14">
        <v>3.1419999999999999</v>
      </c>
      <c r="I245" s="14">
        <v>4.8150000000000004</v>
      </c>
      <c r="J245" s="14">
        <v>6.55</v>
      </c>
      <c r="K245" s="14">
        <v>3.798</v>
      </c>
      <c r="L245" s="14">
        <v>4.1719999999999997</v>
      </c>
      <c r="M245" s="14">
        <v>3.871</v>
      </c>
      <c r="N245" s="14">
        <v>3.028</v>
      </c>
      <c r="O245" s="14">
        <v>1.302</v>
      </c>
      <c r="P245" s="14">
        <v>-6</v>
      </c>
      <c r="Q245" s="14">
        <v>5.5</v>
      </c>
      <c r="R245" s="14">
        <v>2018</v>
      </c>
      <c r="S245" s="22" t="s">
        <v>1</v>
      </c>
    </row>
    <row r="246" spans="1:19" x14ac:dyDescent="0.2">
      <c r="A246" s="25" t="s">
        <v>63</v>
      </c>
      <c r="B246" s="11" t="s">
        <v>149</v>
      </c>
      <c r="C246" s="11" t="s">
        <v>254</v>
      </c>
      <c r="D246" s="12">
        <v>0.40600000000000003</v>
      </c>
      <c r="E246" s="12">
        <v>0.41899999999999998</v>
      </c>
      <c r="F246" s="12">
        <v>0.45200000000000001</v>
      </c>
      <c r="G246" s="12">
        <v>0.48199999999999998</v>
      </c>
      <c r="H246" s="12">
        <v>0.50700000000000001</v>
      </c>
      <c r="I246" s="12">
        <v>0.54</v>
      </c>
      <c r="J246" s="12">
        <v>0.58599999999999997</v>
      </c>
      <c r="K246" s="12">
        <v>0.61499999999999999</v>
      </c>
      <c r="L246" s="12">
        <v>0.64700000000000002</v>
      </c>
      <c r="M246" s="12">
        <v>0.68500000000000005</v>
      </c>
      <c r="N246" s="12">
        <v>0.72299999999999998</v>
      </c>
      <c r="O246" s="12">
        <v>0.745</v>
      </c>
      <c r="P246" s="12">
        <v>0.70499999999999996</v>
      </c>
      <c r="Q246" s="12">
        <v>0.75800000000000001</v>
      </c>
      <c r="R246" s="12">
        <v>2018</v>
      </c>
      <c r="S246" s="21" t="s">
        <v>1</v>
      </c>
    </row>
    <row r="247" spans="1:19" x14ac:dyDescent="0.2">
      <c r="A247" s="27" t="s">
        <v>64</v>
      </c>
      <c r="B247" s="13" t="s">
        <v>150</v>
      </c>
      <c r="C247" s="13" t="s">
        <v>251</v>
      </c>
      <c r="D247" s="14"/>
      <c r="E247" s="14"/>
      <c r="F247" s="14"/>
      <c r="G247" s="14">
        <v>38</v>
      </c>
      <c r="H247" s="14"/>
      <c r="I247" s="14"/>
      <c r="J247" s="14"/>
      <c r="K247" s="14"/>
      <c r="L247" s="14"/>
      <c r="M247" s="14"/>
      <c r="N247" s="14"/>
      <c r="O247" s="14"/>
      <c r="P247" s="14"/>
      <c r="Q247" s="14"/>
      <c r="R247" s="14"/>
      <c r="S247" s="22" t="s">
        <v>1</v>
      </c>
    </row>
    <row r="248" spans="1:19" x14ac:dyDescent="0.2">
      <c r="A248" s="25" t="s">
        <v>64</v>
      </c>
      <c r="B248" s="11" t="s">
        <v>150</v>
      </c>
      <c r="C248" s="11" t="s">
        <v>252</v>
      </c>
      <c r="D248" s="12">
        <v>1.2390000000000001</v>
      </c>
      <c r="E248" s="12">
        <v>-0.73</v>
      </c>
      <c r="F248" s="12">
        <v>0.63400000000000001</v>
      </c>
      <c r="G248" s="12">
        <v>-1.476</v>
      </c>
      <c r="H248" s="12">
        <v>2.0289999999999999</v>
      </c>
      <c r="I248" s="12">
        <v>-0.21299999999999999</v>
      </c>
      <c r="J248" s="12">
        <v>3.4929999999999999</v>
      </c>
      <c r="K248" s="12">
        <v>3.3069999999999999</v>
      </c>
      <c r="L248" s="12">
        <v>3.3570000000000002</v>
      </c>
      <c r="M248" s="12">
        <v>4.4329999999999998</v>
      </c>
      <c r="N248" s="12">
        <v>3.4169999999999998</v>
      </c>
      <c r="O248" s="12">
        <v>2.3719999999999999</v>
      </c>
      <c r="P248" s="12">
        <v>0.14000000000000001</v>
      </c>
      <c r="Q248" s="12">
        <v>2.5670000000000002</v>
      </c>
      <c r="R248" s="12">
        <v>2018</v>
      </c>
      <c r="S248" s="21" t="s">
        <v>1</v>
      </c>
    </row>
    <row r="249" spans="1:19" x14ac:dyDescent="0.2">
      <c r="A249" s="27" t="s">
        <v>64</v>
      </c>
      <c r="B249" s="13" t="s">
        <v>150</v>
      </c>
      <c r="C249" s="13" t="s">
        <v>253</v>
      </c>
      <c r="D249" s="14">
        <v>4.056</v>
      </c>
      <c r="E249" s="14">
        <v>2.093</v>
      </c>
      <c r="F249" s="14">
        <v>3.5630000000000002</v>
      </c>
      <c r="G249" s="14">
        <v>1.458</v>
      </c>
      <c r="H249" s="14">
        <v>5.117</v>
      </c>
      <c r="I249" s="14">
        <v>2.8220000000000001</v>
      </c>
      <c r="J249" s="14">
        <v>6.6139999999999999</v>
      </c>
      <c r="K249" s="14">
        <v>6.367</v>
      </c>
      <c r="L249" s="14">
        <v>6.3559999999999999</v>
      </c>
      <c r="M249" s="14">
        <v>7.407</v>
      </c>
      <c r="N249" s="14">
        <v>6.3630000000000004</v>
      </c>
      <c r="O249" s="14">
        <v>5.2869999999999999</v>
      </c>
      <c r="P249" s="14">
        <v>2.992</v>
      </c>
      <c r="Q249" s="14">
        <v>5.4880000000000004</v>
      </c>
      <c r="R249" s="14">
        <v>2018</v>
      </c>
      <c r="S249" s="22" t="s">
        <v>1</v>
      </c>
    </row>
    <row r="250" spans="1:19" x14ac:dyDescent="0.2">
      <c r="A250" s="25" t="s">
        <v>64</v>
      </c>
      <c r="B250" s="11" t="s">
        <v>150</v>
      </c>
      <c r="C250" s="11" t="s">
        <v>254</v>
      </c>
      <c r="D250" s="12">
        <v>31.983000000000001</v>
      </c>
      <c r="E250" s="12">
        <v>32.901000000000003</v>
      </c>
      <c r="F250" s="12">
        <v>34.470999999999997</v>
      </c>
      <c r="G250" s="12">
        <v>35.704000000000001</v>
      </c>
      <c r="H250" s="12">
        <v>38.250999999999998</v>
      </c>
      <c r="I250" s="12">
        <v>40.020000000000003</v>
      </c>
      <c r="J250" s="12">
        <v>43.457000000000001</v>
      </c>
      <c r="K250" s="12">
        <v>46.704999999999998</v>
      </c>
      <c r="L250" s="12">
        <v>50.188000000000002</v>
      </c>
      <c r="M250" s="12">
        <v>54.920999999999999</v>
      </c>
      <c r="N250" s="12">
        <v>59.838999999999999</v>
      </c>
      <c r="O250" s="12">
        <v>64.100999999999999</v>
      </c>
      <c r="P250" s="12">
        <v>66.438000000000002</v>
      </c>
      <c r="Q250" s="12">
        <v>71.450999999999993</v>
      </c>
      <c r="R250" s="12">
        <v>2018</v>
      </c>
      <c r="S250" s="21" t="s">
        <v>1</v>
      </c>
    </row>
    <row r="251" spans="1:19" x14ac:dyDescent="0.2">
      <c r="A251" s="27" t="s">
        <v>65</v>
      </c>
      <c r="B251" s="13" t="s">
        <v>151</v>
      </c>
      <c r="C251" s="13" t="s">
        <v>251</v>
      </c>
      <c r="D251" s="14"/>
      <c r="E251" s="14"/>
      <c r="F251" s="14"/>
      <c r="G251" s="14">
        <v>52.2</v>
      </c>
      <c r="H251" s="14"/>
      <c r="I251" s="14"/>
      <c r="J251" s="14"/>
      <c r="K251" s="14"/>
      <c r="L251" s="14"/>
      <c r="M251" s="14"/>
      <c r="N251" s="14">
        <v>40.1</v>
      </c>
      <c r="O251" s="14"/>
      <c r="P251" s="14"/>
      <c r="Q251" s="14"/>
      <c r="R251" s="14"/>
      <c r="S251" s="22" t="s">
        <v>1</v>
      </c>
    </row>
    <row r="252" spans="1:19" x14ac:dyDescent="0.2">
      <c r="A252" s="25" t="s">
        <v>65</v>
      </c>
      <c r="B252" s="11" t="s">
        <v>151</v>
      </c>
      <c r="C252" s="11" t="s">
        <v>252</v>
      </c>
      <c r="D252" s="12">
        <v>2.867</v>
      </c>
      <c r="E252" s="12">
        <v>0.84399999999999997</v>
      </c>
      <c r="F252" s="12">
        <v>2.9529999999999998</v>
      </c>
      <c r="G252" s="12">
        <v>3.88</v>
      </c>
      <c r="H252" s="12">
        <v>12.579000000000001</v>
      </c>
      <c r="I252" s="12">
        <v>18.03</v>
      </c>
      <c r="J252" s="12">
        <v>1.3129999999999999</v>
      </c>
      <c r="K252" s="12">
        <v>-22.207999999999998</v>
      </c>
      <c r="L252" s="12">
        <v>2.919</v>
      </c>
      <c r="M252" s="12">
        <v>1.56</v>
      </c>
      <c r="N252" s="12">
        <v>1.2709999999999999</v>
      </c>
      <c r="O252" s="12">
        <v>2.93</v>
      </c>
      <c r="P252" s="12">
        <v>-4.319</v>
      </c>
      <c r="Q252" s="12">
        <v>1.895</v>
      </c>
      <c r="R252" s="12">
        <v>2018</v>
      </c>
      <c r="S252" s="21" t="s">
        <v>1</v>
      </c>
    </row>
    <row r="253" spans="1:19" x14ac:dyDescent="0.2">
      <c r="A253" s="27" t="s">
        <v>65</v>
      </c>
      <c r="B253" s="13" t="s">
        <v>151</v>
      </c>
      <c r="C253" s="13" t="s">
        <v>253</v>
      </c>
      <c r="D253" s="14">
        <v>5.4</v>
      </c>
      <c r="E253" s="14">
        <v>3.1869999999999998</v>
      </c>
      <c r="F253" s="14">
        <v>5.3470000000000004</v>
      </c>
      <c r="G253" s="14">
        <v>6.3120000000000003</v>
      </c>
      <c r="H253" s="14">
        <v>15.178000000000001</v>
      </c>
      <c r="I253" s="14">
        <v>20.72</v>
      </c>
      <c r="J253" s="14">
        <v>4.5549999999999997</v>
      </c>
      <c r="K253" s="14">
        <v>-20.492999999999999</v>
      </c>
      <c r="L253" s="14">
        <v>6.3540000000000001</v>
      </c>
      <c r="M253" s="14">
        <v>3.7709999999999999</v>
      </c>
      <c r="N253" s="14">
        <v>3.4580000000000002</v>
      </c>
      <c r="O253" s="14">
        <v>5.1239999999999997</v>
      </c>
      <c r="P253" s="14">
        <v>-2.3140000000000001</v>
      </c>
      <c r="Q253" s="14">
        <v>3.9950000000000001</v>
      </c>
      <c r="R253" s="14">
        <v>2018</v>
      </c>
      <c r="S253" s="22" t="s">
        <v>1</v>
      </c>
    </row>
    <row r="254" spans="1:19" x14ac:dyDescent="0.2">
      <c r="A254" s="25" t="s">
        <v>65</v>
      </c>
      <c r="B254" s="11" t="s">
        <v>151</v>
      </c>
      <c r="C254" s="11" t="s">
        <v>254</v>
      </c>
      <c r="D254" s="12">
        <v>6.851</v>
      </c>
      <c r="E254" s="12">
        <v>7.1230000000000002</v>
      </c>
      <c r="F254" s="12">
        <v>7.5919999999999996</v>
      </c>
      <c r="G254" s="12">
        <v>8.24</v>
      </c>
      <c r="H254" s="12">
        <v>9.6720000000000006</v>
      </c>
      <c r="I254" s="12">
        <v>11.881</v>
      </c>
      <c r="J254" s="12">
        <v>12.651999999999999</v>
      </c>
      <c r="K254" s="12">
        <v>10.164</v>
      </c>
      <c r="L254" s="12">
        <v>10.922000000000001</v>
      </c>
      <c r="M254" s="12">
        <v>11.547000000000001</v>
      </c>
      <c r="N254" s="12">
        <v>12.238</v>
      </c>
      <c r="O254" s="12">
        <v>13.089</v>
      </c>
      <c r="P254" s="12">
        <v>12.868</v>
      </c>
      <c r="Q254" s="12">
        <v>13.641999999999999</v>
      </c>
      <c r="R254" s="12">
        <v>2018</v>
      </c>
      <c r="S254" s="21" t="s">
        <v>1</v>
      </c>
    </row>
    <row r="255" spans="1:19" x14ac:dyDescent="0.2">
      <c r="A255" s="27" t="s">
        <v>66</v>
      </c>
      <c r="B255" s="13" t="s">
        <v>152</v>
      </c>
      <c r="C255" s="13" t="s">
        <v>251</v>
      </c>
      <c r="D255" s="14"/>
      <c r="E255" s="14"/>
      <c r="F255" s="14"/>
      <c r="G255" s="14"/>
      <c r="H255" s="14"/>
      <c r="I255" s="14">
        <v>25.1</v>
      </c>
      <c r="J255" s="14"/>
      <c r="K255" s="14"/>
      <c r="L255" s="14"/>
      <c r="M255" s="14"/>
      <c r="N255" s="14"/>
      <c r="O255" s="14"/>
      <c r="P255" s="14"/>
      <c r="Q255" s="14"/>
      <c r="R255" s="14"/>
      <c r="S255" s="22" t="s">
        <v>1</v>
      </c>
    </row>
    <row r="256" spans="1:19" x14ac:dyDescent="0.2">
      <c r="A256" s="25" t="s">
        <v>66</v>
      </c>
      <c r="B256" s="11" t="s">
        <v>152</v>
      </c>
      <c r="C256" s="11" t="s">
        <v>252</v>
      </c>
      <c r="D256" s="12">
        <v>4.6829999999999998</v>
      </c>
      <c r="E256" s="12">
        <v>-6.851</v>
      </c>
      <c r="F256" s="12">
        <v>4.4790000000000001</v>
      </c>
      <c r="G256" s="12">
        <v>10.765000000000001</v>
      </c>
      <c r="H256" s="12">
        <v>2.3479999999999999</v>
      </c>
      <c r="I256" s="12">
        <v>0.74399999999999999</v>
      </c>
      <c r="J256" s="12">
        <v>-4.9000000000000002E-2</v>
      </c>
      <c r="K256" s="12">
        <v>0.33500000000000002</v>
      </c>
      <c r="L256" s="12">
        <v>0.999</v>
      </c>
      <c r="M256" s="12">
        <v>1.4610000000000001</v>
      </c>
      <c r="N256" s="12">
        <v>1.627</v>
      </c>
      <c r="O256" s="12">
        <v>-0.94</v>
      </c>
      <c r="P256" s="12">
        <v>-4.1779999999999999</v>
      </c>
      <c r="Q256" s="12">
        <v>1.5329999999999999</v>
      </c>
      <c r="R256" s="12">
        <v>2019</v>
      </c>
      <c r="S256" s="21" t="s">
        <v>1</v>
      </c>
    </row>
    <row r="257" spans="1:19" x14ac:dyDescent="0.2">
      <c r="A257" s="27" t="s">
        <v>66</v>
      </c>
      <c r="B257" s="13" t="s">
        <v>152</v>
      </c>
      <c r="C257" s="13" t="s">
        <v>253</v>
      </c>
      <c r="D257" s="14">
        <v>7.1059999999999999</v>
      </c>
      <c r="E257" s="14">
        <v>-4.7380000000000004</v>
      </c>
      <c r="F257" s="14">
        <v>6.8090000000000002</v>
      </c>
      <c r="G257" s="14">
        <v>13.196</v>
      </c>
      <c r="H257" s="14">
        <v>4.5549999999999997</v>
      </c>
      <c r="I257" s="14">
        <v>3.0179999999999998</v>
      </c>
      <c r="J257" s="14">
        <v>2.25</v>
      </c>
      <c r="K257" s="14">
        <v>2.5419999999999998</v>
      </c>
      <c r="L257" s="14">
        <v>3.2210000000000001</v>
      </c>
      <c r="M257" s="14">
        <v>3.694</v>
      </c>
      <c r="N257" s="14">
        <v>3.863</v>
      </c>
      <c r="O257" s="14">
        <v>1.24</v>
      </c>
      <c r="P257" s="14">
        <v>-2.0699999999999998</v>
      </c>
      <c r="Q257" s="14">
        <v>3.7669999999999999</v>
      </c>
      <c r="R257" s="14">
        <v>2019</v>
      </c>
      <c r="S257" s="22" t="s">
        <v>1</v>
      </c>
    </row>
    <row r="258" spans="1:19" x14ac:dyDescent="0.2">
      <c r="A258" s="25" t="s">
        <v>66</v>
      </c>
      <c r="B258" s="11" t="s">
        <v>152</v>
      </c>
      <c r="C258" s="11" t="s">
        <v>254</v>
      </c>
      <c r="D258" s="12">
        <v>0.83399999999999996</v>
      </c>
      <c r="E258" s="12">
        <v>0.8</v>
      </c>
      <c r="F258" s="12">
        <v>0.86499999999999999</v>
      </c>
      <c r="G258" s="12">
        <v>0.999</v>
      </c>
      <c r="H258" s="12">
        <v>1.0649999999999999</v>
      </c>
      <c r="I258" s="12">
        <v>1.1160000000000001</v>
      </c>
      <c r="J258" s="12">
        <v>1.163</v>
      </c>
      <c r="K258" s="12">
        <v>1.2050000000000001</v>
      </c>
      <c r="L258" s="12">
        <v>1.256</v>
      </c>
      <c r="M258" s="12">
        <v>1.327</v>
      </c>
      <c r="N258" s="12">
        <v>1.4119999999999999</v>
      </c>
      <c r="O258" s="12">
        <v>1.4550000000000001</v>
      </c>
      <c r="P258" s="12">
        <v>1.4330000000000001</v>
      </c>
      <c r="Q258" s="12">
        <v>1.516</v>
      </c>
      <c r="R258" s="12">
        <v>2019</v>
      </c>
      <c r="S258" s="21" t="s">
        <v>1</v>
      </c>
    </row>
    <row r="259" spans="1:19" x14ac:dyDescent="0.2">
      <c r="A259" s="27" t="s">
        <v>67</v>
      </c>
      <c r="B259" s="13" t="s">
        <v>153</v>
      </c>
      <c r="C259" s="13" t="s">
        <v>251</v>
      </c>
      <c r="D259" s="14"/>
      <c r="E259" s="14"/>
      <c r="F259" s="14"/>
      <c r="G259" s="14"/>
      <c r="H259" s="14"/>
      <c r="I259" s="14"/>
      <c r="J259" s="14"/>
      <c r="K259" s="14"/>
      <c r="L259" s="14"/>
      <c r="M259" s="14"/>
      <c r="N259" s="14"/>
      <c r="O259" s="14"/>
      <c r="P259" s="14"/>
      <c r="Q259" s="14"/>
      <c r="R259" s="14"/>
      <c r="S259" s="22" t="s">
        <v>1</v>
      </c>
    </row>
    <row r="260" spans="1:19" x14ac:dyDescent="0.2">
      <c r="A260" s="25" t="s">
        <v>67</v>
      </c>
      <c r="B260" s="11" t="s">
        <v>153</v>
      </c>
      <c r="C260" s="11" t="s">
        <v>252</v>
      </c>
      <c r="D260" s="12"/>
      <c r="E260" s="12"/>
      <c r="F260" s="12"/>
      <c r="G260" s="12"/>
      <c r="H260" s="12"/>
      <c r="I260" s="12"/>
      <c r="J260" s="12"/>
      <c r="K260" s="12"/>
      <c r="L260" s="12"/>
      <c r="M260" s="12"/>
      <c r="N260" s="12"/>
      <c r="O260" s="12"/>
      <c r="P260" s="12"/>
      <c r="Q260" s="12"/>
      <c r="R260" s="12"/>
      <c r="S260" s="21" t="s">
        <v>1</v>
      </c>
    </row>
    <row r="261" spans="1:19" x14ac:dyDescent="0.2">
      <c r="A261" s="27" t="s">
        <v>67</v>
      </c>
      <c r="B261" s="13" t="s">
        <v>153</v>
      </c>
      <c r="C261" s="13" t="s">
        <v>253</v>
      </c>
      <c r="D261" s="14"/>
      <c r="E261" s="14"/>
      <c r="F261" s="14"/>
      <c r="G261" s="14"/>
      <c r="H261" s="14">
        <v>1.2</v>
      </c>
      <c r="I261" s="14">
        <v>1.86</v>
      </c>
      <c r="J261" s="14">
        <v>2.3540000000000001</v>
      </c>
      <c r="K261" s="14">
        <v>3.46</v>
      </c>
      <c r="L261" s="14">
        <v>2.8940000000000001</v>
      </c>
      <c r="M261" s="14">
        <v>1.385</v>
      </c>
      <c r="N261" s="14">
        <v>2.8</v>
      </c>
      <c r="O261" s="14">
        <v>2.9</v>
      </c>
      <c r="P261" s="14">
        <v>-2.5</v>
      </c>
      <c r="Q261" s="14">
        <v>2.9</v>
      </c>
      <c r="R261" s="14">
        <v>2018</v>
      </c>
      <c r="S261" s="22" t="s">
        <v>1</v>
      </c>
    </row>
    <row r="262" spans="1:19" x14ac:dyDescent="0.2">
      <c r="A262" s="25" t="s">
        <v>67</v>
      </c>
      <c r="B262" s="11" t="s">
        <v>153</v>
      </c>
      <c r="C262" s="11" t="s">
        <v>254</v>
      </c>
      <c r="D262" s="12"/>
      <c r="E262" s="12"/>
      <c r="F262" s="12"/>
      <c r="G262" s="12">
        <v>9.1750000000000007</v>
      </c>
      <c r="H262" s="12">
        <v>9.4640000000000004</v>
      </c>
      <c r="I262" s="12">
        <v>9.8089999999999993</v>
      </c>
      <c r="J262" s="12">
        <v>10.226000000000001</v>
      </c>
      <c r="K262" s="12">
        <v>10.689</v>
      </c>
      <c r="L262" s="12">
        <v>11.113</v>
      </c>
      <c r="M262" s="12">
        <v>11.478999999999999</v>
      </c>
      <c r="N262" s="12">
        <v>12.087999999999999</v>
      </c>
      <c r="O262" s="12">
        <v>12.654999999999999</v>
      </c>
      <c r="P262" s="12">
        <v>12.417</v>
      </c>
      <c r="Q262" s="12">
        <v>13.026</v>
      </c>
      <c r="R262" s="12">
        <v>2018</v>
      </c>
      <c r="S262" s="21" t="s">
        <v>1</v>
      </c>
    </row>
    <row r="263" spans="1:19" x14ac:dyDescent="0.2">
      <c r="A263" s="27" t="s">
        <v>68</v>
      </c>
      <c r="B263" s="13" t="s">
        <v>154</v>
      </c>
      <c r="C263" s="13" t="s">
        <v>251</v>
      </c>
      <c r="D263" s="14"/>
      <c r="E263" s="14">
        <v>42.7</v>
      </c>
      <c r="F263" s="14"/>
      <c r="G263" s="14"/>
      <c r="H263" s="14"/>
      <c r="I263" s="14"/>
      <c r="J263" s="14"/>
      <c r="K263" s="14"/>
      <c r="L263" s="14"/>
      <c r="M263" s="14"/>
      <c r="N263" s="14"/>
      <c r="O263" s="14"/>
      <c r="P263" s="14"/>
      <c r="Q263" s="14"/>
      <c r="R263" s="14"/>
      <c r="S263" s="22" t="s">
        <v>1</v>
      </c>
    </row>
    <row r="264" spans="1:19" x14ac:dyDescent="0.2">
      <c r="A264" s="25" t="s">
        <v>68</v>
      </c>
      <c r="B264" s="11" t="s">
        <v>154</v>
      </c>
      <c r="C264" s="11" t="s">
        <v>252</v>
      </c>
      <c r="D264" s="12"/>
      <c r="E264" s="12"/>
      <c r="F264" s="12"/>
      <c r="G264" s="12"/>
      <c r="H264" s="12">
        <v>-54.054000000000002</v>
      </c>
      <c r="I264" s="12">
        <v>25.172999999999998</v>
      </c>
      <c r="J264" s="12">
        <v>-0.23599999999999999</v>
      </c>
      <c r="K264" s="12">
        <v>-3.1230000000000002</v>
      </c>
      <c r="L264" s="12">
        <v>-19.11</v>
      </c>
      <c r="M264" s="12">
        <v>-8.1539999999999999</v>
      </c>
      <c r="N264" s="12">
        <v>-4.0960000000000001</v>
      </c>
      <c r="O264" s="12">
        <v>7.9370000000000003</v>
      </c>
      <c r="P264" s="12">
        <v>1.7390000000000001</v>
      </c>
      <c r="Q264" s="12">
        <v>0.11899999999999999</v>
      </c>
      <c r="R264" s="12">
        <v>2017</v>
      </c>
      <c r="S264" s="21" t="s">
        <v>1</v>
      </c>
    </row>
    <row r="265" spans="1:19" x14ac:dyDescent="0.2">
      <c r="A265" s="27" t="s">
        <v>68</v>
      </c>
      <c r="B265" s="13" t="s">
        <v>154</v>
      </c>
      <c r="C265" s="13" t="s">
        <v>253</v>
      </c>
      <c r="D265" s="14"/>
      <c r="E265" s="14"/>
      <c r="F265" s="14"/>
      <c r="G265" s="14"/>
      <c r="H265" s="14">
        <v>-52.429000000000002</v>
      </c>
      <c r="I265" s="14">
        <v>29.329000000000001</v>
      </c>
      <c r="J265" s="14">
        <v>2.9180000000000001</v>
      </c>
      <c r="K265" s="14">
        <v>-0.17299999999999999</v>
      </c>
      <c r="L265" s="14">
        <v>-16.736999999999998</v>
      </c>
      <c r="M265" s="14">
        <v>-5.4909999999999997</v>
      </c>
      <c r="N265" s="14">
        <v>-1.123</v>
      </c>
      <c r="O265" s="14">
        <v>11.282999999999999</v>
      </c>
      <c r="P265" s="14">
        <v>4.8929999999999998</v>
      </c>
      <c r="Q265" s="14">
        <v>3.222</v>
      </c>
      <c r="R265" s="14">
        <v>2017</v>
      </c>
      <c r="S265" s="22" t="s">
        <v>1</v>
      </c>
    </row>
    <row r="266" spans="1:19" x14ac:dyDescent="0.2">
      <c r="A266" s="25" t="s">
        <v>68</v>
      </c>
      <c r="B266" s="11" t="s">
        <v>154</v>
      </c>
      <c r="C266" s="11" t="s">
        <v>254</v>
      </c>
      <c r="D266" s="12"/>
      <c r="E266" s="12"/>
      <c r="F266" s="12"/>
      <c r="G266" s="12">
        <v>35.253999999999998</v>
      </c>
      <c r="H266" s="12">
        <v>17.091999999999999</v>
      </c>
      <c r="I266" s="12">
        <v>22.492999999999999</v>
      </c>
      <c r="J266" s="12">
        <v>23.577999999999999</v>
      </c>
      <c r="K266" s="12">
        <v>23.782</v>
      </c>
      <c r="L266" s="12">
        <v>20.007000000000001</v>
      </c>
      <c r="M266" s="12">
        <v>19.263999999999999</v>
      </c>
      <c r="N266" s="12">
        <v>19.512</v>
      </c>
      <c r="O266" s="12">
        <v>22.091999999999999</v>
      </c>
      <c r="P266" s="12">
        <v>23.32</v>
      </c>
      <c r="Q266" s="12">
        <v>24.541</v>
      </c>
      <c r="R266" s="12">
        <v>2017</v>
      </c>
      <c r="S266" s="21" t="s">
        <v>1</v>
      </c>
    </row>
    <row r="267" spans="1:19" x14ac:dyDescent="0.2">
      <c r="A267" s="27" t="s">
        <v>69</v>
      </c>
      <c r="B267" s="13" t="s">
        <v>178</v>
      </c>
      <c r="C267" s="13" t="s">
        <v>251</v>
      </c>
      <c r="D267" s="14"/>
      <c r="E267" s="14">
        <v>2.4</v>
      </c>
      <c r="F267" s="14"/>
      <c r="G267" s="14"/>
      <c r="H267" s="14">
        <v>1.9</v>
      </c>
      <c r="I267" s="14"/>
      <c r="J267" s="14"/>
      <c r="K267" s="14"/>
      <c r="L267" s="14">
        <v>0.8</v>
      </c>
      <c r="M267" s="14"/>
      <c r="N267" s="14"/>
      <c r="O267" s="14"/>
      <c r="P267" s="14"/>
      <c r="Q267" s="14"/>
      <c r="R267" s="14"/>
      <c r="S267" s="22" t="s">
        <v>1</v>
      </c>
    </row>
    <row r="268" spans="1:19" x14ac:dyDescent="0.2">
      <c r="A268" s="25" t="s">
        <v>69</v>
      </c>
      <c r="B268" s="11" t="s">
        <v>178</v>
      </c>
      <c r="C268" s="11" t="s">
        <v>252</v>
      </c>
      <c r="D268" s="12">
        <v>5.2329999999999997</v>
      </c>
      <c r="E268" s="12">
        <v>2.8719999999999999</v>
      </c>
      <c r="F268" s="12">
        <v>7.3570000000000002</v>
      </c>
      <c r="G268" s="12">
        <v>7.782</v>
      </c>
      <c r="H268" s="12">
        <v>8.5570000000000004</v>
      </c>
      <c r="I268" s="12">
        <v>2.5920000000000001</v>
      </c>
      <c r="J268" s="12">
        <v>4.0209999999999999</v>
      </c>
      <c r="K268" s="12">
        <v>4.0309999999999997</v>
      </c>
      <c r="L268" s="12">
        <v>3.319</v>
      </c>
      <c r="M268" s="12">
        <v>2.4140000000000001</v>
      </c>
      <c r="N268" s="12">
        <v>2.2290000000000001</v>
      </c>
      <c r="O268" s="12">
        <v>1.66</v>
      </c>
      <c r="P268" s="12">
        <v>-1.1419999999999999</v>
      </c>
      <c r="Q268" s="12">
        <v>3.552</v>
      </c>
      <c r="R268" s="12">
        <v>2019</v>
      </c>
      <c r="S268" s="21" t="s">
        <v>1</v>
      </c>
    </row>
    <row r="269" spans="1:19" x14ac:dyDescent="0.2">
      <c r="A269" s="27" t="s">
        <v>69</v>
      </c>
      <c r="B269" s="13" t="s">
        <v>178</v>
      </c>
      <c r="C269" s="13" t="s">
        <v>253</v>
      </c>
      <c r="D269" s="14">
        <v>5.95</v>
      </c>
      <c r="E269" s="14">
        <v>3.5390000000000001</v>
      </c>
      <c r="F269" s="14">
        <v>8.016</v>
      </c>
      <c r="G269" s="14">
        <v>8.4049999999999994</v>
      </c>
      <c r="H269" s="14">
        <v>9.1449999999999996</v>
      </c>
      <c r="I269" s="14">
        <v>3.3959999999999999</v>
      </c>
      <c r="J269" s="14">
        <v>4.9610000000000003</v>
      </c>
      <c r="K269" s="14">
        <v>5.008</v>
      </c>
      <c r="L269" s="14">
        <v>4.4870000000000001</v>
      </c>
      <c r="M269" s="14">
        <v>3.5779999999999998</v>
      </c>
      <c r="N269" s="14">
        <v>3.306</v>
      </c>
      <c r="O269" s="14">
        <v>2.2829999999999999</v>
      </c>
      <c r="P269" s="14">
        <v>-0.53600000000000003</v>
      </c>
      <c r="Q269" s="14">
        <v>4.1879999999999997</v>
      </c>
      <c r="R269" s="14">
        <v>2019</v>
      </c>
      <c r="S269" s="22" t="s">
        <v>1</v>
      </c>
    </row>
    <row r="270" spans="1:19" x14ac:dyDescent="0.2">
      <c r="A270" s="25" t="s">
        <v>69</v>
      </c>
      <c r="B270" s="11" t="s">
        <v>178</v>
      </c>
      <c r="C270" s="11" t="s">
        <v>254</v>
      </c>
      <c r="D270" s="12">
        <v>148.02799999999999</v>
      </c>
      <c r="E270" s="12">
        <v>154.435</v>
      </c>
      <c r="F270" s="12">
        <v>168.75800000000001</v>
      </c>
      <c r="G270" s="12">
        <v>186.76300000000001</v>
      </c>
      <c r="H270" s="12">
        <v>207.75200000000001</v>
      </c>
      <c r="I270" s="12">
        <v>218.57499999999999</v>
      </c>
      <c r="J270" s="12">
        <v>233.66399999999999</v>
      </c>
      <c r="K270" s="12">
        <v>247.92</v>
      </c>
      <c r="L270" s="12">
        <v>261.72500000000002</v>
      </c>
      <c r="M270" s="12">
        <v>276.19499999999999</v>
      </c>
      <c r="N270" s="12">
        <v>292.279</v>
      </c>
      <c r="O270" s="12">
        <v>304.166</v>
      </c>
      <c r="P270" s="12">
        <v>304.45800000000003</v>
      </c>
      <c r="Q270" s="12">
        <v>323.39400000000001</v>
      </c>
      <c r="R270" s="12">
        <v>2019</v>
      </c>
      <c r="S270" s="21" t="s">
        <v>1</v>
      </c>
    </row>
    <row r="271" spans="1:19" x14ac:dyDescent="0.2">
      <c r="A271" s="27" t="s">
        <v>70</v>
      </c>
      <c r="B271" s="13" t="s">
        <v>155</v>
      </c>
      <c r="C271" s="13" t="s">
        <v>251</v>
      </c>
      <c r="D271" s="14"/>
      <c r="E271" s="14">
        <v>16.2</v>
      </c>
      <c r="F271" s="14"/>
      <c r="G271" s="14"/>
      <c r="H271" s="14"/>
      <c r="I271" s="14"/>
      <c r="J271" s="14">
        <v>12.7</v>
      </c>
      <c r="K271" s="14"/>
      <c r="L271" s="14"/>
      <c r="M271" s="14"/>
      <c r="N271" s="14"/>
      <c r="O271" s="14"/>
      <c r="P271" s="14"/>
      <c r="Q271" s="14"/>
      <c r="R271" s="14"/>
      <c r="S271" s="22" t="s">
        <v>1</v>
      </c>
    </row>
    <row r="272" spans="1:19" x14ac:dyDescent="0.2">
      <c r="A272" s="25" t="s">
        <v>70</v>
      </c>
      <c r="B272" s="11" t="s">
        <v>155</v>
      </c>
      <c r="C272" s="11" t="s">
        <v>252</v>
      </c>
      <c r="D272" s="12">
        <v>1.2150000000000001</v>
      </c>
      <c r="E272" s="12">
        <v>-5.2320000000000002</v>
      </c>
      <c r="F272" s="12">
        <v>1.226</v>
      </c>
      <c r="G272" s="12">
        <v>19.407</v>
      </c>
      <c r="H272" s="12">
        <v>-22.672999999999998</v>
      </c>
      <c r="I272" s="12">
        <v>-1.161</v>
      </c>
      <c r="J272" s="12">
        <v>1.5109999999999999</v>
      </c>
      <c r="K272" s="12">
        <v>-1.125</v>
      </c>
      <c r="L272" s="12">
        <v>0.42799999999999999</v>
      </c>
      <c r="M272" s="12">
        <v>-2.2149999999999999</v>
      </c>
      <c r="N272" s="12">
        <v>-5.0910000000000002</v>
      </c>
      <c r="O272" s="12">
        <v>-5.3120000000000003</v>
      </c>
      <c r="P272" s="12">
        <v>-9.5730000000000004</v>
      </c>
      <c r="Q272" s="12">
        <v>-5.4930000000000003</v>
      </c>
      <c r="R272" s="12">
        <v>2016</v>
      </c>
      <c r="S272" s="21" t="s">
        <v>1</v>
      </c>
    </row>
    <row r="273" spans="1:19" x14ac:dyDescent="0.2">
      <c r="A273" s="27" t="s">
        <v>70</v>
      </c>
      <c r="B273" s="13" t="s">
        <v>155</v>
      </c>
      <c r="C273" s="13" t="s">
        <v>253</v>
      </c>
      <c r="D273" s="14">
        <v>3.847</v>
      </c>
      <c r="E273" s="14">
        <v>-2.7679999999999998</v>
      </c>
      <c r="F273" s="14">
        <v>3.8580000000000001</v>
      </c>
      <c r="G273" s="14">
        <v>-2.8250000000000002</v>
      </c>
      <c r="H273" s="14">
        <v>-17.004999999999999</v>
      </c>
      <c r="I273" s="14">
        <v>1.9630000000000001</v>
      </c>
      <c r="J273" s="14">
        <v>4.6710000000000003</v>
      </c>
      <c r="K273" s="14">
        <v>1.913</v>
      </c>
      <c r="L273" s="14">
        <v>3.468</v>
      </c>
      <c r="M273" s="14">
        <v>0.70899999999999996</v>
      </c>
      <c r="N273" s="14">
        <v>-2.294</v>
      </c>
      <c r="O273" s="14">
        <v>-2.5209999999999999</v>
      </c>
      <c r="P273" s="14">
        <v>-7.2220000000000004</v>
      </c>
      <c r="Q273" s="14">
        <v>-3.036</v>
      </c>
      <c r="R273" s="14">
        <v>2016</v>
      </c>
      <c r="S273" s="22" t="s">
        <v>1</v>
      </c>
    </row>
    <row r="274" spans="1:19" x14ac:dyDescent="0.2">
      <c r="A274" s="25" t="s">
        <v>70</v>
      </c>
      <c r="B274" s="11" t="s">
        <v>155</v>
      </c>
      <c r="C274" s="11" t="s">
        <v>254</v>
      </c>
      <c r="D274" s="12">
        <v>167.27500000000001</v>
      </c>
      <c r="E274" s="12">
        <v>163.88499999999999</v>
      </c>
      <c r="F274" s="12">
        <v>172.19200000000001</v>
      </c>
      <c r="G274" s="12">
        <v>170.822</v>
      </c>
      <c r="H274" s="12">
        <v>144.494</v>
      </c>
      <c r="I274" s="12">
        <v>149.91499999999999</v>
      </c>
      <c r="J274" s="12">
        <v>159.822</v>
      </c>
      <c r="K274" s="12">
        <v>164.57499999999999</v>
      </c>
      <c r="L274" s="12">
        <v>172.04499999999999</v>
      </c>
      <c r="M274" s="12">
        <v>176.52799999999999</v>
      </c>
      <c r="N274" s="12">
        <v>176.68</v>
      </c>
      <c r="O274" s="12">
        <v>175.22800000000001</v>
      </c>
      <c r="P274" s="12">
        <v>163.60599999999999</v>
      </c>
      <c r="Q274" s="12">
        <v>161.732</v>
      </c>
      <c r="R274" s="12">
        <v>2016</v>
      </c>
      <c r="S274" s="21" t="s">
        <v>1</v>
      </c>
    </row>
    <row r="275" spans="1:19" x14ac:dyDescent="0.2">
      <c r="A275" s="27" t="s">
        <v>71</v>
      </c>
      <c r="B275" s="13" t="s">
        <v>156</v>
      </c>
      <c r="C275" s="13" t="s">
        <v>251</v>
      </c>
      <c r="D275" s="14"/>
      <c r="E275" s="14">
        <v>42</v>
      </c>
      <c r="F275" s="14"/>
      <c r="G275" s="14"/>
      <c r="H275" s="14"/>
      <c r="I275" s="14"/>
      <c r="J275" s="14"/>
      <c r="K275" s="14"/>
      <c r="L275" s="14">
        <v>28.4</v>
      </c>
      <c r="M275" s="14"/>
      <c r="N275" s="14"/>
      <c r="O275" s="14"/>
      <c r="P275" s="14"/>
      <c r="Q275" s="14"/>
      <c r="R275" s="14"/>
      <c r="S275" s="22" t="s">
        <v>1</v>
      </c>
    </row>
    <row r="276" spans="1:19" x14ac:dyDescent="0.2">
      <c r="A276" s="25" t="s">
        <v>71</v>
      </c>
      <c r="B276" s="11" t="s">
        <v>156</v>
      </c>
      <c r="C276" s="11" t="s">
        <v>252</v>
      </c>
      <c r="D276" s="12">
        <v>8.6999999999999994E-2</v>
      </c>
      <c r="E276" s="12">
        <v>0.83</v>
      </c>
      <c r="F276" s="12">
        <v>3.048</v>
      </c>
      <c r="G276" s="12">
        <v>1.518</v>
      </c>
      <c r="H276" s="12">
        <v>4.6449999999999996</v>
      </c>
      <c r="I276" s="12">
        <v>3.1320000000000001</v>
      </c>
      <c r="J276" s="12">
        <v>0.20799999999999999</v>
      </c>
      <c r="K276" s="12">
        <v>1.603</v>
      </c>
      <c r="L276" s="12">
        <v>0.57099999999999995</v>
      </c>
      <c r="M276" s="12">
        <v>1.327</v>
      </c>
      <c r="N276" s="12">
        <v>1.3480000000000001</v>
      </c>
      <c r="O276" s="12">
        <v>4.5999999999999999E-2</v>
      </c>
      <c r="P276" s="12">
        <v>-1.99</v>
      </c>
      <c r="Q276" s="12">
        <v>0.72799999999999998</v>
      </c>
      <c r="R276" s="12">
        <v>2018</v>
      </c>
      <c r="S276" s="21" t="s">
        <v>1</v>
      </c>
    </row>
    <row r="277" spans="1:19" x14ac:dyDescent="0.2">
      <c r="A277" s="27" t="s">
        <v>71</v>
      </c>
      <c r="B277" s="13" t="s">
        <v>156</v>
      </c>
      <c r="C277" s="13" t="s">
        <v>253</v>
      </c>
      <c r="D277" s="14">
        <v>0.82199999999999995</v>
      </c>
      <c r="E277" s="14">
        <v>1.5649999999999999</v>
      </c>
      <c r="F277" s="14">
        <v>3.794</v>
      </c>
      <c r="G277" s="14">
        <v>2.2469999999999999</v>
      </c>
      <c r="H277" s="14">
        <v>5.391</v>
      </c>
      <c r="I277" s="14">
        <v>3.8620000000000001</v>
      </c>
      <c r="J277" s="14">
        <v>0.91300000000000003</v>
      </c>
      <c r="K277" s="14">
        <v>2.3119999999999998</v>
      </c>
      <c r="L277" s="14">
        <v>1.268</v>
      </c>
      <c r="M277" s="14">
        <v>2.0249999999999999</v>
      </c>
      <c r="N277" s="14">
        <v>2.351</v>
      </c>
      <c r="O277" s="14">
        <v>1.0369999999999999</v>
      </c>
      <c r="P277" s="14">
        <v>-0.94099999999999995</v>
      </c>
      <c r="Q277" s="14">
        <v>1.806</v>
      </c>
      <c r="R277" s="14">
        <v>2018</v>
      </c>
      <c r="S277" s="22" t="s">
        <v>1</v>
      </c>
    </row>
    <row r="278" spans="1:19" x14ac:dyDescent="0.2">
      <c r="A278" s="25" t="s">
        <v>71</v>
      </c>
      <c r="B278" s="11" t="s">
        <v>156</v>
      </c>
      <c r="C278" s="11" t="s">
        <v>254</v>
      </c>
      <c r="D278" s="12">
        <v>8</v>
      </c>
      <c r="E278" s="12">
        <v>8.1869999999999994</v>
      </c>
      <c r="F278" s="12">
        <v>8.5969999999999995</v>
      </c>
      <c r="G278" s="12">
        <v>8.9740000000000002</v>
      </c>
      <c r="H278" s="12">
        <v>9.6389999999999993</v>
      </c>
      <c r="I278" s="12">
        <v>10.186999999999999</v>
      </c>
      <c r="J278" s="12">
        <v>10.47</v>
      </c>
      <c r="K278" s="12">
        <v>10.824</v>
      </c>
      <c r="L278" s="12">
        <v>11.074999999999999</v>
      </c>
      <c r="M278" s="12">
        <v>11.512</v>
      </c>
      <c r="N278" s="12">
        <v>12.069000000000001</v>
      </c>
      <c r="O278" s="12">
        <v>12.407</v>
      </c>
      <c r="P278" s="12">
        <v>12.368</v>
      </c>
      <c r="Q278" s="12">
        <v>12.837</v>
      </c>
      <c r="R278" s="12">
        <v>2018</v>
      </c>
      <c r="S278" s="21" t="s">
        <v>1</v>
      </c>
    </row>
    <row r="279" spans="1:19" x14ac:dyDescent="0.2">
      <c r="A279" s="27" t="s">
        <v>72</v>
      </c>
      <c r="B279" s="13" t="s">
        <v>157</v>
      </c>
      <c r="C279" s="13" t="s">
        <v>251</v>
      </c>
      <c r="D279" s="14"/>
      <c r="E279" s="14"/>
      <c r="F279" s="14"/>
      <c r="G279" s="14"/>
      <c r="H279" s="14"/>
      <c r="I279" s="14"/>
      <c r="J279" s="14"/>
      <c r="K279" s="14"/>
      <c r="L279" s="14"/>
      <c r="M279" s="14"/>
      <c r="N279" s="14"/>
      <c r="O279" s="14"/>
      <c r="P279" s="14"/>
      <c r="Q279" s="14"/>
      <c r="R279" s="14"/>
      <c r="S279" s="22" t="s">
        <v>1</v>
      </c>
    </row>
    <row r="280" spans="1:19" x14ac:dyDescent="0.2">
      <c r="A280" s="25" t="s">
        <v>72</v>
      </c>
      <c r="B280" s="11" t="s">
        <v>157</v>
      </c>
      <c r="C280" s="11" t="s">
        <v>252</v>
      </c>
      <c r="D280" s="12">
        <v>1.946</v>
      </c>
      <c r="E280" s="12">
        <v>3.347</v>
      </c>
      <c r="F280" s="12">
        <v>1.986</v>
      </c>
      <c r="G280" s="12"/>
      <c r="H280" s="12"/>
      <c r="I280" s="12"/>
      <c r="J280" s="12"/>
      <c r="K280" s="12"/>
      <c r="L280" s="12"/>
      <c r="M280" s="12"/>
      <c r="N280" s="12"/>
      <c r="O280" s="12"/>
      <c r="P280" s="12"/>
      <c r="Q280" s="12"/>
      <c r="R280" s="12">
        <v>2010</v>
      </c>
      <c r="S280" s="21" t="s">
        <v>1</v>
      </c>
    </row>
    <row r="281" spans="1:19" x14ac:dyDescent="0.2">
      <c r="A281" s="27" t="s">
        <v>72</v>
      </c>
      <c r="B281" s="13" t="s">
        <v>157</v>
      </c>
      <c r="C281" s="13" t="s">
        <v>253</v>
      </c>
      <c r="D281" s="14">
        <v>4.4770000000000003</v>
      </c>
      <c r="E281" s="14">
        <v>5.9119999999999999</v>
      </c>
      <c r="F281" s="14">
        <v>3.44</v>
      </c>
      <c r="G281" s="14"/>
      <c r="H281" s="14"/>
      <c r="I281" s="14"/>
      <c r="J281" s="14"/>
      <c r="K281" s="14"/>
      <c r="L281" s="14"/>
      <c r="M281" s="14"/>
      <c r="N281" s="14"/>
      <c r="O281" s="14"/>
      <c r="P281" s="14"/>
      <c r="Q281" s="14"/>
      <c r="R281" s="14">
        <v>2010</v>
      </c>
      <c r="S281" s="22" t="s">
        <v>1</v>
      </c>
    </row>
    <row r="282" spans="1:19" x14ac:dyDescent="0.2">
      <c r="A282" s="25" t="s">
        <v>72</v>
      </c>
      <c r="B282" s="11" t="s">
        <v>157</v>
      </c>
      <c r="C282" s="11" t="s">
        <v>254</v>
      </c>
      <c r="D282" s="12">
        <v>122.08799999999999</v>
      </c>
      <c r="E282" s="12">
        <v>130.292</v>
      </c>
      <c r="F282" s="12">
        <v>136.34399999999999</v>
      </c>
      <c r="G282" s="12"/>
      <c r="H282" s="12"/>
      <c r="I282" s="12"/>
      <c r="J282" s="12"/>
      <c r="K282" s="12"/>
      <c r="L282" s="12"/>
      <c r="M282" s="12"/>
      <c r="N282" s="12"/>
      <c r="O282" s="12"/>
      <c r="P282" s="12"/>
      <c r="Q282" s="12"/>
      <c r="R282" s="12">
        <v>2010</v>
      </c>
      <c r="S282" s="21" t="s">
        <v>1</v>
      </c>
    </row>
    <row r="283" spans="1:19" x14ac:dyDescent="0.2">
      <c r="A283" s="27" t="s">
        <v>73</v>
      </c>
      <c r="B283" s="13" t="s">
        <v>179</v>
      </c>
      <c r="C283" s="13" t="s">
        <v>251</v>
      </c>
      <c r="D283" s="14"/>
      <c r="E283" s="14">
        <v>4.7</v>
      </c>
      <c r="F283" s="14"/>
      <c r="G283" s="14"/>
      <c r="H283" s="14"/>
      <c r="I283" s="14"/>
      <c r="J283" s="14"/>
      <c r="K283" s="14">
        <v>4.8</v>
      </c>
      <c r="L283" s="14"/>
      <c r="M283" s="14"/>
      <c r="N283" s="14"/>
      <c r="O283" s="14"/>
      <c r="P283" s="14"/>
      <c r="Q283" s="14"/>
      <c r="R283" s="14"/>
      <c r="S283" s="22" t="s">
        <v>1</v>
      </c>
    </row>
    <row r="284" spans="1:19" x14ac:dyDescent="0.2">
      <c r="A284" s="25" t="s">
        <v>73</v>
      </c>
      <c r="B284" s="11" t="s">
        <v>179</v>
      </c>
      <c r="C284" s="11" t="s">
        <v>252</v>
      </c>
      <c r="D284" s="12">
        <v>5.577</v>
      </c>
      <c r="E284" s="12">
        <v>1.6319999999999999</v>
      </c>
      <c r="F284" s="12">
        <v>4.1470000000000002</v>
      </c>
      <c r="G284" s="12">
        <v>5.0049999999999999</v>
      </c>
      <c r="H284" s="12">
        <v>5.0919999999999996</v>
      </c>
      <c r="I284" s="12">
        <v>5</v>
      </c>
      <c r="J284" s="12">
        <v>4.34</v>
      </c>
      <c r="K284" s="12">
        <v>3.6949999999999998</v>
      </c>
      <c r="L284" s="12">
        <v>4.62</v>
      </c>
      <c r="M284" s="12">
        <v>4.8620000000000001</v>
      </c>
      <c r="N284" s="12">
        <v>5.1100000000000003</v>
      </c>
      <c r="O284" s="12">
        <v>5.3620000000000001</v>
      </c>
      <c r="P284" s="12">
        <v>-0.95299999999999996</v>
      </c>
      <c r="Q284" s="12">
        <v>3.5179999999999998</v>
      </c>
      <c r="R284" s="12">
        <v>2017</v>
      </c>
      <c r="S284" s="21" t="s">
        <v>1</v>
      </c>
    </row>
    <row r="285" spans="1:19" x14ac:dyDescent="0.2">
      <c r="A285" s="27" t="s">
        <v>73</v>
      </c>
      <c r="B285" s="13" t="s">
        <v>179</v>
      </c>
      <c r="C285" s="13" t="s">
        <v>253</v>
      </c>
      <c r="D285" s="14">
        <v>7.9</v>
      </c>
      <c r="E285" s="14">
        <v>3.9</v>
      </c>
      <c r="F285" s="14">
        <v>6.5</v>
      </c>
      <c r="G285" s="14">
        <v>7.4</v>
      </c>
      <c r="H285" s="14">
        <v>7.5</v>
      </c>
      <c r="I285" s="14">
        <v>7.4</v>
      </c>
      <c r="J285" s="14">
        <v>6.7</v>
      </c>
      <c r="K285" s="14">
        <v>6</v>
      </c>
      <c r="L285" s="14">
        <v>6.9</v>
      </c>
      <c r="M285" s="14">
        <v>7.1</v>
      </c>
      <c r="N285" s="14">
        <v>7.3</v>
      </c>
      <c r="O285" s="14">
        <v>7.5</v>
      </c>
      <c r="P285" s="14">
        <v>1</v>
      </c>
      <c r="Q285" s="14">
        <v>5.5</v>
      </c>
      <c r="R285" s="14">
        <v>2017</v>
      </c>
      <c r="S285" s="22" t="s">
        <v>1</v>
      </c>
    </row>
    <row r="286" spans="1:19" x14ac:dyDescent="0.2">
      <c r="A286" s="25" t="s">
        <v>73</v>
      </c>
      <c r="B286" s="11" t="s">
        <v>179</v>
      </c>
      <c r="C286" s="11" t="s">
        <v>254</v>
      </c>
      <c r="D286" s="12">
        <v>13.977</v>
      </c>
      <c r="E286" s="12">
        <v>14.632999999999999</v>
      </c>
      <c r="F286" s="12">
        <v>15.766</v>
      </c>
      <c r="G286" s="12">
        <v>17.286000000000001</v>
      </c>
      <c r="H286" s="12">
        <v>18.939</v>
      </c>
      <c r="I286" s="12">
        <v>20.696999999999999</v>
      </c>
      <c r="J286" s="12">
        <v>22.492999999999999</v>
      </c>
      <c r="K286" s="12">
        <v>24.09</v>
      </c>
      <c r="L286" s="12">
        <v>26.018999999999998</v>
      </c>
      <c r="M286" s="12">
        <v>28.390999999999998</v>
      </c>
      <c r="N286" s="12">
        <v>31.206</v>
      </c>
      <c r="O286" s="12">
        <v>34.131</v>
      </c>
      <c r="P286" s="12">
        <v>34.692</v>
      </c>
      <c r="Q286" s="12">
        <v>37.313000000000002</v>
      </c>
      <c r="R286" s="12">
        <v>2017</v>
      </c>
      <c r="S286" s="21" t="s">
        <v>1</v>
      </c>
    </row>
    <row r="287" spans="1:19" x14ac:dyDescent="0.2">
      <c r="A287" s="27" t="s">
        <v>74</v>
      </c>
      <c r="B287" s="13" t="s">
        <v>158</v>
      </c>
      <c r="C287" s="13" t="s">
        <v>251</v>
      </c>
      <c r="D287" s="14"/>
      <c r="E287" s="14"/>
      <c r="F287" s="14"/>
      <c r="G287" s="14"/>
      <c r="H287" s="14"/>
      <c r="I287" s="14"/>
      <c r="J287" s="14">
        <v>30.7</v>
      </c>
      <c r="K287" s="14"/>
      <c r="L287" s="14"/>
      <c r="M287" s="14"/>
      <c r="N287" s="14"/>
      <c r="O287" s="14"/>
      <c r="P287" s="14"/>
      <c r="Q287" s="14"/>
      <c r="R287" s="14"/>
      <c r="S287" s="22" t="s">
        <v>1</v>
      </c>
    </row>
    <row r="288" spans="1:19" x14ac:dyDescent="0.2">
      <c r="A288" s="25" t="s">
        <v>74</v>
      </c>
      <c r="B288" s="11" t="s">
        <v>158</v>
      </c>
      <c r="C288" s="11" t="s">
        <v>252</v>
      </c>
      <c r="D288" s="12">
        <v>8.7910000000000004</v>
      </c>
      <c r="E288" s="12">
        <v>8.7739999999999991</v>
      </c>
      <c r="F288" s="12">
        <v>8.2639999999999993</v>
      </c>
      <c r="G288" s="12">
        <v>3.794</v>
      </c>
      <c r="H288" s="12">
        <v>3.66</v>
      </c>
      <c r="I288" s="12">
        <v>-0.33500000000000002</v>
      </c>
      <c r="J288" s="12">
        <v>1.903</v>
      </c>
      <c r="K288" s="12">
        <v>0.68799999999999994</v>
      </c>
      <c r="L288" s="12">
        <v>1.2030000000000001</v>
      </c>
      <c r="M288" s="12">
        <v>-5.98</v>
      </c>
      <c r="N288" s="12">
        <v>-3.03</v>
      </c>
      <c r="O288" s="12">
        <v>0.76200000000000001</v>
      </c>
      <c r="P288" s="12">
        <v>25.777000000000001</v>
      </c>
      <c r="Q288" s="12">
        <v>-17.818999999999999</v>
      </c>
      <c r="R288" s="12">
        <v>2018</v>
      </c>
      <c r="S288" s="21" t="s">
        <v>1</v>
      </c>
    </row>
    <row r="289" spans="1:19" x14ac:dyDescent="0.2">
      <c r="A289" s="27" t="s">
        <v>74</v>
      </c>
      <c r="B289" s="13" t="s">
        <v>158</v>
      </c>
      <c r="C289" s="13" t="s">
        <v>253</v>
      </c>
      <c r="D289" s="14">
        <v>11.339</v>
      </c>
      <c r="E289" s="14">
        <v>9.9879999999999995</v>
      </c>
      <c r="F289" s="14">
        <v>9.4589999999999996</v>
      </c>
      <c r="G289" s="14">
        <v>5.8070000000000004</v>
      </c>
      <c r="H289" s="14">
        <v>6.0170000000000003</v>
      </c>
      <c r="I289" s="14">
        <v>2.125</v>
      </c>
      <c r="J289" s="14">
        <v>4.4509999999999996</v>
      </c>
      <c r="K289" s="14">
        <v>3.056</v>
      </c>
      <c r="L289" s="14">
        <v>3.5510000000000002</v>
      </c>
      <c r="M289" s="14">
        <v>-3.7989999999999999</v>
      </c>
      <c r="N289" s="14">
        <v>-0.78</v>
      </c>
      <c r="O289" s="14">
        <v>3.1</v>
      </c>
      <c r="P289" s="14">
        <v>-3</v>
      </c>
      <c r="Q289" s="14">
        <v>3.8</v>
      </c>
      <c r="R289" s="14">
        <v>2018</v>
      </c>
      <c r="S289" s="22" t="s">
        <v>1</v>
      </c>
    </row>
    <row r="290" spans="1:19" x14ac:dyDescent="0.2">
      <c r="A290" s="25" t="s">
        <v>74</v>
      </c>
      <c r="B290" s="11" t="s">
        <v>158</v>
      </c>
      <c r="C290" s="11" t="s">
        <v>254</v>
      </c>
      <c r="D290" s="12">
        <v>1.119</v>
      </c>
      <c r="E290" s="12">
        <v>1.24</v>
      </c>
      <c r="F290" s="12">
        <v>1.373</v>
      </c>
      <c r="G290" s="12">
        <v>1.484</v>
      </c>
      <c r="H290" s="12">
        <v>1.603</v>
      </c>
      <c r="I290" s="12">
        <v>1.6659999999999999</v>
      </c>
      <c r="J290" s="12">
        <v>1.772</v>
      </c>
      <c r="K290" s="12">
        <v>1.845</v>
      </c>
      <c r="L290" s="12">
        <v>1.931</v>
      </c>
      <c r="M290" s="12">
        <v>1.8919999999999999</v>
      </c>
      <c r="N290" s="12">
        <v>1.923</v>
      </c>
      <c r="O290" s="12">
        <v>2.0169999999999999</v>
      </c>
      <c r="P290" s="12">
        <v>2.613</v>
      </c>
      <c r="Q290" s="12">
        <v>2.238</v>
      </c>
      <c r="R290" s="12">
        <v>2018</v>
      </c>
      <c r="S290" s="21" t="s">
        <v>1</v>
      </c>
    </row>
    <row r="291" spans="1:19" x14ac:dyDescent="0.2">
      <c r="A291" s="27" t="s">
        <v>75</v>
      </c>
      <c r="B291" s="13" t="s">
        <v>159</v>
      </c>
      <c r="C291" s="13" t="s">
        <v>251</v>
      </c>
      <c r="D291" s="14"/>
      <c r="E291" s="14"/>
      <c r="F291" s="14"/>
      <c r="G291" s="14">
        <v>54.2</v>
      </c>
      <c r="H291" s="14"/>
      <c r="I291" s="14"/>
      <c r="J291" s="14"/>
      <c r="K291" s="14">
        <v>49.8</v>
      </c>
      <c r="L291" s="14"/>
      <c r="M291" s="14"/>
      <c r="N291" s="14"/>
      <c r="O291" s="14"/>
      <c r="P291" s="14"/>
      <c r="Q291" s="14"/>
      <c r="R291" s="14"/>
      <c r="S291" s="22" t="s">
        <v>1</v>
      </c>
    </row>
    <row r="292" spans="1:19" x14ac:dyDescent="0.2">
      <c r="A292" s="25" t="s">
        <v>75</v>
      </c>
      <c r="B292" s="11" t="s">
        <v>159</v>
      </c>
      <c r="C292" s="11" t="s">
        <v>252</v>
      </c>
      <c r="D292" s="12">
        <v>1.286</v>
      </c>
      <c r="E292" s="12">
        <v>2.726</v>
      </c>
      <c r="F292" s="12">
        <v>3.2850000000000001</v>
      </c>
      <c r="G292" s="12">
        <v>3.589</v>
      </c>
      <c r="H292" s="12">
        <v>3.7450000000000001</v>
      </c>
      <c r="I292" s="12">
        <v>3.3479999999999999</v>
      </c>
      <c r="J292" s="12">
        <v>3.1960000000000002</v>
      </c>
      <c r="K292" s="12">
        <v>3.0640000000000001</v>
      </c>
      <c r="L292" s="12">
        <v>2.9279999999999999</v>
      </c>
      <c r="M292" s="12">
        <v>1.7969999999999999</v>
      </c>
      <c r="N292" s="12">
        <v>2.3359999999999999</v>
      </c>
      <c r="O292" s="12">
        <v>2.7160000000000002</v>
      </c>
      <c r="P292" s="12">
        <v>-1.478</v>
      </c>
      <c r="Q292" s="12">
        <v>1.448</v>
      </c>
      <c r="R292" s="12">
        <v>2016</v>
      </c>
      <c r="S292" s="21" t="s">
        <v>1</v>
      </c>
    </row>
    <row r="293" spans="1:19" x14ac:dyDescent="0.2">
      <c r="A293" s="27" t="s">
        <v>75</v>
      </c>
      <c r="B293" s="13" t="s">
        <v>159</v>
      </c>
      <c r="C293" s="13" t="s">
        <v>253</v>
      </c>
      <c r="D293" s="14">
        <v>4.0620000000000003</v>
      </c>
      <c r="E293" s="14">
        <v>5.5380000000000003</v>
      </c>
      <c r="F293" s="14">
        <v>6.0990000000000002</v>
      </c>
      <c r="G293" s="14">
        <v>6.3979999999999997</v>
      </c>
      <c r="H293" s="14">
        <v>6.5439999999999996</v>
      </c>
      <c r="I293" s="14">
        <v>6.1120000000000001</v>
      </c>
      <c r="J293" s="14">
        <v>5.9210000000000003</v>
      </c>
      <c r="K293" s="14">
        <v>5.7430000000000003</v>
      </c>
      <c r="L293" s="14">
        <v>5.5590000000000002</v>
      </c>
      <c r="M293" s="14">
        <v>4.3570000000000002</v>
      </c>
      <c r="N293" s="14">
        <v>4.91</v>
      </c>
      <c r="O293" s="14">
        <v>5.3</v>
      </c>
      <c r="P293" s="14">
        <v>1</v>
      </c>
      <c r="Q293" s="14">
        <v>4</v>
      </c>
      <c r="R293" s="14">
        <v>2016</v>
      </c>
      <c r="S293" s="22" t="s">
        <v>1</v>
      </c>
    </row>
    <row r="294" spans="1:19" x14ac:dyDescent="0.2">
      <c r="A294" s="25" t="s">
        <v>75</v>
      </c>
      <c r="B294" s="11" t="s">
        <v>159</v>
      </c>
      <c r="C294" s="11" t="s">
        <v>254</v>
      </c>
      <c r="D294" s="12">
        <v>6.8440000000000003</v>
      </c>
      <c r="E294" s="12">
        <v>7.2779999999999996</v>
      </c>
      <c r="F294" s="12">
        <v>7.8120000000000003</v>
      </c>
      <c r="G294" s="12">
        <v>8.4849999999999994</v>
      </c>
      <c r="H294" s="12">
        <v>9.2140000000000004</v>
      </c>
      <c r="I294" s="12">
        <v>9.9489999999999998</v>
      </c>
      <c r="J294" s="12">
        <v>10.733000000000001</v>
      </c>
      <c r="K294" s="12">
        <v>11.467000000000001</v>
      </c>
      <c r="L294" s="12">
        <v>12.23</v>
      </c>
      <c r="M294" s="12">
        <v>13.004</v>
      </c>
      <c r="N294" s="12">
        <v>13.974</v>
      </c>
      <c r="O294" s="12">
        <v>14.972</v>
      </c>
      <c r="P294" s="12">
        <v>15.217000000000001</v>
      </c>
      <c r="Q294" s="12">
        <v>16.135000000000002</v>
      </c>
      <c r="R294" s="12">
        <v>2016</v>
      </c>
      <c r="S294" s="21" t="s">
        <v>1</v>
      </c>
    </row>
    <row r="295" spans="1:19" x14ac:dyDescent="0.2">
      <c r="A295" s="27" t="s">
        <v>76</v>
      </c>
      <c r="B295" s="13" t="s">
        <v>160</v>
      </c>
      <c r="C295" s="13" t="s">
        <v>251</v>
      </c>
      <c r="D295" s="14"/>
      <c r="E295" s="14">
        <v>44.6</v>
      </c>
      <c r="F295" s="14"/>
      <c r="G295" s="14"/>
      <c r="H295" s="14">
        <v>35.9</v>
      </c>
      <c r="I295" s="14"/>
      <c r="J295" s="14"/>
      <c r="K295" s="14"/>
      <c r="L295" s="14">
        <v>41.7</v>
      </c>
      <c r="M295" s="14"/>
      <c r="N295" s="14"/>
      <c r="O295" s="14"/>
      <c r="P295" s="14"/>
      <c r="Q295" s="14"/>
      <c r="R295" s="14"/>
      <c r="S295" s="22" t="s">
        <v>1</v>
      </c>
    </row>
    <row r="296" spans="1:19" x14ac:dyDescent="0.2">
      <c r="A296" s="25" t="s">
        <v>76</v>
      </c>
      <c r="B296" s="11" t="s">
        <v>160</v>
      </c>
      <c r="C296" s="11" t="s">
        <v>252</v>
      </c>
      <c r="D296" s="12">
        <v>6.673</v>
      </c>
      <c r="E296" s="12">
        <v>4.5149999999999997</v>
      </c>
      <c r="F296" s="12">
        <v>4.2380000000000004</v>
      </c>
      <c r="G296" s="12">
        <v>3.38</v>
      </c>
      <c r="H296" s="12">
        <v>-0.93600000000000005</v>
      </c>
      <c r="I296" s="12">
        <v>1.7090000000000001</v>
      </c>
      <c r="J296" s="12">
        <v>1.6259999999999999</v>
      </c>
      <c r="K296" s="12">
        <v>2.649</v>
      </c>
      <c r="L296" s="12">
        <v>-0.66800000000000004</v>
      </c>
      <c r="M296" s="12">
        <v>1.923</v>
      </c>
      <c r="N296" s="12">
        <v>3.1829999999999998</v>
      </c>
      <c r="O296" s="12">
        <v>2.2850000000000001</v>
      </c>
      <c r="P296" s="12">
        <v>7.0000000000000001E-3</v>
      </c>
      <c r="Q296" s="12">
        <v>1.214</v>
      </c>
      <c r="R296" s="12">
        <v>2019</v>
      </c>
      <c r="S296" s="21" t="s">
        <v>1</v>
      </c>
    </row>
    <row r="297" spans="1:19" x14ac:dyDescent="0.2">
      <c r="A297" s="27" t="s">
        <v>76</v>
      </c>
      <c r="B297" s="13" t="s">
        <v>160</v>
      </c>
      <c r="C297" s="13" t="s">
        <v>253</v>
      </c>
      <c r="D297" s="14">
        <v>10.428000000000001</v>
      </c>
      <c r="E297" s="14">
        <v>8.0690000000000008</v>
      </c>
      <c r="F297" s="14">
        <v>7.6660000000000004</v>
      </c>
      <c r="G297" s="14">
        <v>6.8209999999999997</v>
      </c>
      <c r="H297" s="14">
        <v>2.2400000000000002</v>
      </c>
      <c r="I297" s="14">
        <v>4.7140000000000004</v>
      </c>
      <c r="J297" s="14">
        <v>4.5609999999999999</v>
      </c>
      <c r="K297" s="14">
        <v>5.67</v>
      </c>
      <c r="L297" s="14">
        <v>2.323</v>
      </c>
      <c r="M297" s="14">
        <v>5.0259999999999998</v>
      </c>
      <c r="N297" s="14">
        <v>6.3310000000000004</v>
      </c>
      <c r="O297" s="14">
        <v>4.92</v>
      </c>
      <c r="P297" s="14">
        <v>3.52</v>
      </c>
      <c r="Q297" s="14">
        <v>4.2539999999999996</v>
      </c>
      <c r="R297" s="14">
        <v>2019</v>
      </c>
      <c r="S297" s="22" t="s">
        <v>1</v>
      </c>
    </row>
    <row r="298" spans="1:19" x14ac:dyDescent="0.2">
      <c r="A298" s="25" t="s">
        <v>76</v>
      </c>
      <c r="B298" s="11" t="s">
        <v>160</v>
      </c>
      <c r="C298" s="11" t="s">
        <v>254</v>
      </c>
      <c r="D298" s="12">
        <v>56.512</v>
      </c>
      <c r="E298" s="12">
        <v>61.537999999999997</v>
      </c>
      <c r="F298" s="12">
        <v>67.027000000000001</v>
      </c>
      <c r="G298" s="12">
        <v>73.094999999999999</v>
      </c>
      <c r="H298" s="12">
        <v>76.165999999999997</v>
      </c>
      <c r="I298" s="12">
        <v>81.155000000000001</v>
      </c>
      <c r="J298" s="12">
        <v>86.427000000000007</v>
      </c>
      <c r="K298" s="12">
        <v>92.278000000000006</v>
      </c>
      <c r="L298" s="12">
        <v>95.4</v>
      </c>
      <c r="M298" s="12">
        <v>102.08199999999999</v>
      </c>
      <c r="N298" s="12">
        <v>111.18899999999999</v>
      </c>
      <c r="O298" s="12">
        <v>118.694</v>
      </c>
      <c r="P298" s="12">
        <v>123.65300000000001</v>
      </c>
      <c r="Q298" s="12">
        <v>131.42599999999999</v>
      </c>
      <c r="R298" s="12">
        <v>2019</v>
      </c>
      <c r="S298" s="21" t="s">
        <v>1</v>
      </c>
    </row>
    <row r="299" spans="1:19" x14ac:dyDescent="0.2">
      <c r="A299" s="27" t="s">
        <v>77</v>
      </c>
      <c r="B299" s="13" t="s">
        <v>161</v>
      </c>
      <c r="C299" s="13" t="s">
        <v>251</v>
      </c>
      <c r="D299" s="14">
        <v>0</v>
      </c>
      <c r="E299" s="14">
        <v>0.1</v>
      </c>
      <c r="F299" s="14">
        <v>0</v>
      </c>
      <c r="G299" s="14">
        <v>0</v>
      </c>
      <c r="H299" s="14">
        <v>0</v>
      </c>
      <c r="I299" s="14">
        <v>0</v>
      </c>
      <c r="J299" s="14">
        <v>0</v>
      </c>
      <c r="K299" s="14">
        <v>0.1</v>
      </c>
      <c r="L299" s="14">
        <v>0.1</v>
      </c>
      <c r="M299" s="14">
        <v>0</v>
      </c>
      <c r="N299" s="14">
        <v>0</v>
      </c>
      <c r="O299" s="14"/>
      <c r="P299" s="14"/>
      <c r="Q299" s="14"/>
      <c r="R299" s="14"/>
      <c r="S299" s="22" t="s">
        <v>1</v>
      </c>
    </row>
    <row r="300" spans="1:19" x14ac:dyDescent="0.2">
      <c r="A300" s="25" t="s">
        <v>77</v>
      </c>
      <c r="B300" s="11" t="s">
        <v>161</v>
      </c>
      <c r="C300" s="11" t="s">
        <v>252</v>
      </c>
      <c r="D300" s="12">
        <v>2.7090000000000001</v>
      </c>
      <c r="E300" s="12">
        <v>-14.765000000000001</v>
      </c>
      <c r="F300" s="12">
        <v>4.5209999999999999</v>
      </c>
      <c r="G300" s="12">
        <v>5.8019999999999996</v>
      </c>
      <c r="H300" s="12">
        <v>0.41699999999999998</v>
      </c>
      <c r="I300" s="12">
        <v>0.253</v>
      </c>
      <c r="J300" s="12">
        <v>-1.119</v>
      </c>
      <c r="K300" s="12">
        <v>-9.4149999999999991</v>
      </c>
      <c r="L300" s="12">
        <v>2.8660000000000001</v>
      </c>
      <c r="M300" s="12">
        <v>3.0059999999999998</v>
      </c>
      <c r="N300" s="12">
        <v>3.85</v>
      </c>
      <c r="O300" s="12">
        <v>3.74</v>
      </c>
      <c r="P300" s="12">
        <v>-7.36</v>
      </c>
      <c r="Q300" s="12">
        <v>3.9809999999999999</v>
      </c>
      <c r="R300" s="12">
        <v>2018</v>
      </c>
      <c r="S300" s="21" t="s">
        <v>1</v>
      </c>
    </row>
    <row r="301" spans="1:19" x14ac:dyDescent="0.2">
      <c r="A301" s="27" t="s">
        <v>77</v>
      </c>
      <c r="B301" s="13" t="s">
        <v>161</v>
      </c>
      <c r="C301" s="13" t="s">
        <v>253</v>
      </c>
      <c r="D301" s="14">
        <v>2.2000000000000002</v>
      </c>
      <c r="E301" s="14">
        <v>-15.1</v>
      </c>
      <c r="F301" s="14">
        <v>4.0999999999999996</v>
      </c>
      <c r="G301" s="14">
        <v>5.4660000000000002</v>
      </c>
      <c r="H301" s="14">
        <v>0.23899999999999999</v>
      </c>
      <c r="I301" s="14">
        <v>-2.7E-2</v>
      </c>
      <c r="J301" s="14">
        <v>-6.5529999999999999</v>
      </c>
      <c r="K301" s="14">
        <v>-9.7729999999999997</v>
      </c>
      <c r="L301" s="14">
        <v>2.4409999999999998</v>
      </c>
      <c r="M301" s="14">
        <v>2.5249999999999999</v>
      </c>
      <c r="N301" s="14">
        <v>3.2770000000000001</v>
      </c>
      <c r="O301" s="14">
        <v>3.173</v>
      </c>
      <c r="P301" s="14">
        <v>-7.7309999999999999</v>
      </c>
      <c r="Q301" s="14">
        <v>3.5649999999999999</v>
      </c>
      <c r="R301" s="14">
        <v>2018</v>
      </c>
      <c r="S301" s="22" t="s">
        <v>1</v>
      </c>
    </row>
    <row r="302" spans="1:19" x14ac:dyDescent="0.2">
      <c r="A302" s="25" t="s">
        <v>77</v>
      </c>
      <c r="B302" s="11" t="s">
        <v>161</v>
      </c>
      <c r="C302" s="11" t="s">
        <v>254</v>
      </c>
      <c r="D302" s="12">
        <v>390.23399999999998</v>
      </c>
      <c r="E302" s="12">
        <v>333.834</v>
      </c>
      <c r="F302" s="12">
        <v>351.57100000000003</v>
      </c>
      <c r="G302" s="12">
        <v>378.53199999999998</v>
      </c>
      <c r="H302" s="12">
        <v>386.71300000000002</v>
      </c>
      <c r="I302" s="12">
        <v>393.39299999999997</v>
      </c>
      <c r="J302" s="12">
        <v>374.41899999999998</v>
      </c>
      <c r="K302" s="12">
        <v>341.34399999999999</v>
      </c>
      <c r="L302" s="12">
        <v>353.29700000000003</v>
      </c>
      <c r="M302" s="12">
        <v>369.03800000000001</v>
      </c>
      <c r="N302" s="12">
        <v>390.41500000000002</v>
      </c>
      <c r="O302" s="12">
        <v>409.82499999999999</v>
      </c>
      <c r="P302" s="12">
        <v>380.54500000000002</v>
      </c>
      <c r="Q302" s="12">
        <v>401.79399999999998</v>
      </c>
      <c r="R302" s="12">
        <v>2018</v>
      </c>
      <c r="S302" s="21" t="s">
        <v>1</v>
      </c>
    </row>
    <row r="303" spans="1:19" x14ac:dyDescent="0.2">
      <c r="A303" s="27" t="s">
        <v>78</v>
      </c>
      <c r="B303" s="13" t="s">
        <v>180</v>
      </c>
      <c r="C303" s="13" t="s">
        <v>251</v>
      </c>
      <c r="D303" s="14"/>
      <c r="E303" s="14"/>
      <c r="F303" s="14"/>
      <c r="G303" s="14">
        <v>49.1</v>
      </c>
      <c r="H303" s="14"/>
      <c r="I303" s="14"/>
      <c r="J303" s="14"/>
      <c r="K303" s="14"/>
      <c r="L303" s="14"/>
      <c r="M303" s="14">
        <v>49.1</v>
      </c>
      <c r="N303" s="14"/>
      <c r="O303" s="14"/>
      <c r="P303" s="14"/>
      <c r="Q303" s="14"/>
      <c r="R303" s="14"/>
      <c r="S303" s="22" t="s">
        <v>1</v>
      </c>
    </row>
    <row r="304" spans="1:19" x14ac:dyDescent="0.2">
      <c r="A304" s="25" t="s">
        <v>78</v>
      </c>
      <c r="B304" s="11" t="s">
        <v>180</v>
      </c>
      <c r="C304" s="11" t="s">
        <v>252</v>
      </c>
      <c r="D304" s="12">
        <v>2.6629999999999998</v>
      </c>
      <c r="E304" s="12">
        <v>2.3980000000000001</v>
      </c>
      <c r="F304" s="12">
        <v>3.3069999999999999</v>
      </c>
      <c r="G304" s="12">
        <v>4.7690000000000001</v>
      </c>
      <c r="H304" s="12">
        <v>2.0579999999999998</v>
      </c>
      <c r="I304" s="12">
        <v>3.6320000000000001</v>
      </c>
      <c r="J304" s="12">
        <v>3.5760000000000001</v>
      </c>
      <c r="K304" s="12">
        <v>3.0219999999999998</v>
      </c>
      <c r="L304" s="12">
        <v>3.7109999999999999</v>
      </c>
      <c r="M304" s="12">
        <v>3.6259999999999999</v>
      </c>
      <c r="N304" s="12">
        <v>3.8109999999999999</v>
      </c>
      <c r="O304" s="12">
        <v>3.169</v>
      </c>
      <c r="P304" s="12">
        <v>-0.94</v>
      </c>
      <c r="Q304" s="12">
        <v>1.532</v>
      </c>
      <c r="R304" s="12">
        <v>2018</v>
      </c>
      <c r="S304" s="21" t="s">
        <v>1</v>
      </c>
    </row>
    <row r="305" spans="1:19" x14ac:dyDescent="0.2">
      <c r="A305" s="27" t="s">
        <v>78</v>
      </c>
      <c r="B305" s="13" t="s">
        <v>180</v>
      </c>
      <c r="C305" s="13" t="s">
        <v>253</v>
      </c>
      <c r="D305" s="14">
        <v>5.5670000000000002</v>
      </c>
      <c r="E305" s="14">
        <v>5.3819999999999997</v>
      </c>
      <c r="F305" s="14">
        <v>6.359</v>
      </c>
      <c r="G305" s="14">
        <v>7.9050000000000002</v>
      </c>
      <c r="H305" s="14">
        <v>5.141</v>
      </c>
      <c r="I305" s="14">
        <v>6.782</v>
      </c>
      <c r="J305" s="14">
        <v>6.7320000000000002</v>
      </c>
      <c r="K305" s="14">
        <v>6.1609999999999996</v>
      </c>
      <c r="L305" s="14">
        <v>6.867</v>
      </c>
      <c r="M305" s="14">
        <v>6.7729999999999997</v>
      </c>
      <c r="N305" s="14">
        <v>6.9509999999999996</v>
      </c>
      <c r="O305" s="14">
        <v>6.2690000000000001</v>
      </c>
      <c r="P305" s="14">
        <v>2.0129999999999999</v>
      </c>
      <c r="Q305" s="14">
        <v>4.5579999999999998</v>
      </c>
      <c r="R305" s="14">
        <v>2018</v>
      </c>
      <c r="S305" s="22" t="s">
        <v>1</v>
      </c>
    </row>
    <row r="306" spans="1:19" x14ac:dyDescent="0.2">
      <c r="A306" s="25" t="s">
        <v>78</v>
      </c>
      <c r="B306" s="11" t="s">
        <v>180</v>
      </c>
      <c r="C306" s="11" t="s">
        <v>254</v>
      </c>
      <c r="D306" s="12">
        <v>81.39</v>
      </c>
      <c r="E306" s="12">
        <v>86.424999999999997</v>
      </c>
      <c r="F306" s="12">
        <v>92.991</v>
      </c>
      <c r="G306" s="12">
        <v>102.438</v>
      </c>
      <c r="H306" s="12">
        <v>109.77</v>
      </c>
      <c r="I306" s="12">
        <v>119.271</v>
      </c>
      <c r="J306" s="12">
        <v>129.65700000000001</v>
      </c>
      <c r="K306" s="12">
        <v>139.077</v>
      </c>
      <c r="L306" s="12">
        <v>150.167</v>
      </c>
      <c r="M306" s="12">
        <v>163.357</v>
      </c>
      <c r="N306" s="12">
        <v>178.96799999999999</v>
      </c>
      <c r="O306" s="12">
        <v>193.50399999999999</v>
      </c>
      <c r="P306" s="12">
        <v>198.65199999999999</v>
      </c>
      <c r="Q306" s="12">
        <v>211.75700000000001</v>
      </c>
      <c r="R306" s="12">
        <v>2018</v>
      </c>
      <c r="S306" s="21" t="s">
        <v>1</v>
      </c>
    </row>
    <row r="307" spans="1:19" x14ac:dyDescent="0.2">
      <c r="A307" s="27" t="s">
        <v>79</v>
      </c>
      <c r="B307" s="13" t="s">
        <v>181</v>
      </c>
      <c r="C307" s="13" t="s">
        <v>251</v>
      </c>
      <c r="D307" s="14"/>
      <c r="E307" s="14"/>
      <c r="F307" s="14"/>
      <c r="G307" s="14"/>
      <c r="H307" s="14"/>
      <c r="I307" s="14"/>
      <c r="J307" s="14"/>
      <c r="K307" s="14"/>
      <c r="L307" s="14"/>
      <c r="M307" s="14"/>
      <c r="N307" s="14"/>
      <c r="O307" s="14"/>
      <c r="P307" s="14"/>
      <c r="Q307" s="14"/>
      <c r="R307" s="14"/>
      <c r="S307" s="22" t="s">
        <v>1</v>
      </c>
    </row>
    <row r="308" spans="1:19" x14ac:dyDescent="0.2">
      <c r="A308" s="25" t="s">
        <v>79</v>
      </c>
      <c r="B308" s="11" t="s">
        <v>181</v>
      </c>
      <c r="C308" s="11" t="s">
        <v>252</v>
      </c>
      <c r="D308" s="12">
        <v>7.3559999999999999</v>
      </c>
      <c r="E308" s="12">
        <v>6.2889999999999997</v>
      </c>
      <c r="F308" s="12">
        <v>5.5010000000000003</v>
      </c>
      <c r="G308" s="12">
        <v>3.6320000000000001</v>
      </c>
      <c r="H308" s="12">
        <v>5.806</v>
      </c>
      <c r="I308" s="12">
        <v>6.0129999999999999</v>
      </c>
      <c r="J308" s="12">
        <v>5.4240000000000004</v>
      </c>
      <c r="K308" s="12">
        <v>5.6130000000000004</v>
      </c>
      <c r="L308" s="12">
        <v>4.2370000000000001</v>
      </c>
      <c r="M308" s="12">
        <v>2.6880000000000002</v>
      </c>
      <c r="N308" s="12">
        <v>3.669</v>
      </c>
      <c r="O308" s="12">
        <v>3.6989999999999998</v>
      </c>
      <c r="P308" s="12">
        <v>-0.152</v>
      </c>
      <c r="Q308" s="12">
        <v>5.2110000000000003</v>
      </c>
      <c r="R308" s="12">
        <v>2018</v>
      </c>
      <c r="S308" s="21" t="s">
        <v>1</v>
      </c>
    </row>
    <row r="309" spans="1:19" x14ac:dyDescent="0.2">
      <c r="A309" s="27" t="s">
        <v>79</v>
      </c>
      <c r="B309" s="13" t="s">
        <v>181</v>
      </c>
      <c r="C309" s="13" t="s">
        <v>253</v>
      </c>
      <c r="D309" s="14">
        <v>9</v>
      </c>
      <c r="E309" s="14">
        <v>8.1</v>
      </c>
      <c r="F309" s="14">
        <v>7.2939999999999996</v>
      </c>
      <c r="G309" s="14">
        <v>7.7850000000000001</v>
      </c>
      <c r="H309" s="14">
        <v>7.3760000000000003</v>
      </c>
      <c r="I309" s="14">
        <v>7.585</v>
      </c>
      <c r="J309" s="14">
        <v>7.1790000000000003</v>
      </c>
      <c r="K309" s="14">
        <v>7.4480000000000004</v>
      </c>
      <c r="L309" s="14">
        <v>6.0940000000000003</v>
      </c>
      <c r="M309" s="14">
        <v>4.4619999999999997</v>
      </c>
      <c r="N309" s="14">
        <v>5.4</v>
      </c>
      <c r="O309" s="14">
        <v>5.6</v>
      </c>
      <c r="P309" s="14">
        <v>1.8</v>
      </c>
      <c r="Q309" s="14">
        <v>7</v>
      </c>
      <c r="R309" s="14">
        <v>2018</v>
      </c>
      <c r="S309" s="22" t="s">
        <v>1</v>
      </c>
    </row>
    <row r="310" spans="1:19" x14ac:dyDescent="0.2">
      <c r="A310" s="25" t="s">
        <v>79</v>
      </c>
      <c r="B310" s="11" t="s">
        <v>181</v>
      </c>
      <c r="C310" s="11" t="s">
        <v>254</v>
      </c>
      <c r="D310" s="12">
        <v>124.08199999999999</v>
      </c>
      <c r="E310" s="12">
        <v>135.155</v>
      </c>
      <c r="F310" s="12">
        <v>146.703</v>
      </c>
      <c r="G310" s="12">
        <v>161.42699999999999</v>
      </c>
      <c r="H310" s="12">
        <v>176.65799999999999</v>
      </c>
      <c r="I310" s="12">
        <v>193.39099999999999</v>
      </c>
      <c r="J310" s="12">
        <v>211.11099999999999</v>
      </c>
      <c r="K310" s="12">
        <v>229.196</v>
      </c>
      <c r="L310" s="12">
        <v>245.68100000000001</v>
      </c>
      <c r="M310" s="12">
        <v>261.476</v>
      </c>
      <c r="N310" s="12">
        <v>282.31</v>
      </c>
      <c r="O310" s="12">
        <v>303.31700000000001</v>
      </c>
      <c r="P310" s="12">
        <v>310.738</v>
      </c>
      <c r="Q310" s="12">
        <v>338.97300000000001</v>
      </c>
      <c r="R310" s="12">
        <v>2018</v>
      </c>
      <c r="S310" s="21" t="s">
        <v>1</v>
      </c>
    </row>
    <row r="311" spans="1:19" x14ac:dyDescent="0.2">
      <c r="A311" s="27" t="s">
        <v>80</v>
      </c>
      <c r="B311" s="13" t="s">
        <v>162</v>
      </c>
      <c r="C311" s="13" t="s">
        <v>251</v>
      </c>
      <c r="D311" s="14"/>
      <c r="E311" s="14"/>
      <c r="F311" s="14">
        <v>13.2</v>
      </c>
      <c r="G311" s="14"/>
      <c r="H311" s="14"/>
      <c r="I311" s="14"/>
      <c r="J311" s="14"/>
      <c r="K311" s="14"/>
      <c r="L311" s="14"/>
      <c r="M311" s="14"/>
      <c r="N311" s="14"/>
      <c r="O311" s="14"/>
      <c r="P311" s="14"/>
      <c r="Q311" s="14"/>
      <c r="R311" s="14"/>
      <c r="S311" s="22" t="s">
        <v>1</v>
      </c>
    </row>
    <row r="312" spans="1:19" x14ac:dyDescent="0.2">
      <c r="A312" s="25" t="s">
        <v>80</v>
      </c>
      <c r="B312" s="11" t="s">
        <v>162</v>
      </c>
      <c r="C312" s="11" t="s">
        <v>252</v>
      </c>
      <c r="D312" s="12">
        <v>4.0549999999999997</v>
      </c>
      <c r="E312" s="12">
        <v>1.1279999999999999</v>
      </c>
      <c r="F312" s="12">
        <v>-0.79100000000000004</v>
      </c>
      <c r="G312" s="12">
        <v>-1.0529999999999999</v>
      </c>
      <c r="H312" s="12">
        <v>-0.53300000000000003</v>
      </c>
      <c r="I312" s="12">
        <v>-0.32300000000000001</v>
      </c>
      <c r="J312" s="12">
        <v>4.0000000000000001E-3</v>
      </c>
      <c r="K312" s="12">
        <v>-2.089</v>
      </c>
      <c r="L312" s="12">
        <v>2.0049999999999999</v>
      </c>
      <c r="M312" s="12">
        <v>2.0649999999999999</v>
      </c>
      <c r="N312" s="12">
        <v>0.48899999999999999</v>
      </c>
      <c r="O312" s="12">
        <v>0.59599999999999997</v>
      </c>
      <c r="P312" s="12">
        <v>-5.444</v>
      </c>
      <c r="Q312" s="12">
        <v>2.4969999999999999</v>
      </c>
      <c r="R312" s="12">
        <v>2018</v>
      </c>
      <c r="S312" s="21" t="s">
        <v>1</v>
      </c>
    </row>
    <row r="313" spans="1:19" x14ac:dyDescent="0.2">
      <c r="A313" s="27" t="s">
        <v>80</v>
      </c>
      <c r="B313" s="13" t="s">
        <v>162</v>
      </c>
      <c r="C313" s="13" t="s">
        <v>253</v>
      </c>
      <c r="D313" s="14">
        <v>6.4489999999999998</v>
      </c>
      <c r="E313" s="14">
        <v>3.3130000000000002</v>
      </c>
      <c r="F313" s="14">
        <v>1.629</v>
      </c>
      <c r="G313" s="14">
        <v>1.2230000000000001</v>
      </c>
      <c r="H313" s="14">
        <v>1.7549999999999999</v>
      </c>
      <c r="I313" s="14">
        <v>1.9690000000000001</v>
      </c>
      <c r="J313" s="14">
        <v>2.3039999999999998</v>
      </c>
      <c r="K313" s="14">
        <v>0.16300000000000001</v>
      </c>
      <c r="L313" s="14">
        <v>3.472</v>
      </c>
      <c r="M313" s="14">
        <v>4.4130000000000003</v>
      </c>
      <c r="N313" s="14">
        <v>2.8</v>
      </c>
      <c r="O313" s="14">
        <v>2.91</v>
      </c>
      <c r="P313" s="14">
        <v>-3.2690000000000001</v>
      </c>
      <c r="Q313" s="14">
        <v>4.8550000000000004</v>
      </c>
      <c r="R313" s="14">
        <v>2018</v>
      </c>
      <c r="S313" s="22" t="s">
        <v>1</v>
      </c>
    </row>
    <row r="314" spans="1:19" x14ac:dyDescent="0.2">
      <c r="A314" s="25" t="s">
        <v>80</v>
      </c>
      <c r="B314" s="11" t="s">
        <v>162</v>
      </c>
      <c r="C314" s="11" t="s">
        <v>254</v>
      </c>
      <c r="D314" s="12">
        <v>0.55300000000000005</v>
      </c>
      <c r="E314" s="12">
        <v>0.57599999999999996</v>
      </c>
      <c r="F314" s="12">
        <v>0.59199999999999997</v>
      </c>
      <c r="G314" s="12">
        <v>0.61199999999999999</v>
      </c>
      <c r="H314" s="12">
        <v>0.63500000000000001</v>
      </c>
      <c r="I314" s="12">
        <v>0.65800000000000003</v>
      </c>
      <c r="J314" s="12">
        <v>0.68600000000000005</v>
      </c>
      <c r="K314" s="12">
        <v>0.69399999999999995</v>
      </c>
      <c r="L314" s="12">
        <v>0.72599999999999998</v>
      </c>
      <c r="M314" s="12">
        <v>0.77200000000000002</v>
      </c>
      <c r="N314" s="12">
        <v>0.81299999999999994</v>
      </c>
      <c r="O314" s="12">
        <v>0.85099999999999998</v>
      </c>
      <c r="P314" s="12">
        <v>0.82899999999999996</v>
      </c>
      <c r="Q314" s="12">
        <v>0.88600000000000001</v>
      </c>
      <c r="R314" s="12">
        <v>2018</v>
      </c>
      <c r="S314" s="21" t="s">
        <v>1</v>
      </c>
    </row>
    <row r="315" spans="1:19" x14ac:dyDescent="0.2">
      <c r="A315" s="27" t="s">
        <v>81</v>
      </c>
      <c r="B315" s="13" t="s">
        <v>163</v>
      </c>
      <c r="C315" s="13" t="s">
        <v>251</v>
      </c>
      <c r="D315" s="14">
        <v>14.8</v>
      </c>
      <c r="E315" s="14"/>
      <c r="F315" s="14">
        <v>4.2</v>
      </c>
      <c r="G315" s="14"/>
      <c r="H315" s="14">
        <v>2.8</v>
      </c>
      <c r="I315" s="14"/>
      <c r="J315" s="14">
        <v>2.7</v>
      </c>
      <c r="K315" s="14"/>
      <c r="L315" s="14">
        <v>2</v>
      </c>
      <c r="M315" s="14"/>
      <c r="N315" s="14">
        <v>1.9</v>
      </c>
      <c r="O315" s="14"/>
      <c r="P315" s="14"/>
      <c r="Q315" s="14"/>
      <c r="R315" s="14"/>
      <c r="S315" s="22" t="s">
        <v>1</v>
      </c>
    </row>
    <row r="316" spans="1:19" x14ac:dyDescent="0.2">
      <c r="A316" s="25" t="s">
        <v>81</v>
      </c>
      <c r="B316" s="11" t="s">
        <v>163</v>
      </c>
      <c r="C316" s="11" t="s">
        <v>252</v>
      </c>
      <c r="D316" s="12">
        <v>4.5439999999999996</v>
      </c>
      <c r="E316" s="12">
        <v>4.2869999999999999</v>
      </c>
      <c r="F316" s="12">
        <v>5.3120000000000003</v>
      </c>
      <c r="G316" s="12">
        <v>5.3140000000000001</v>
      </c>
      <c r="H316" s="12">
        <v>4.3529999999999998</v>
      </c>
      <c r="I316" s="12">
        <v>4.4359999999999999</v>
      </c>
      <c r="J316" s="12">
        <v>5.2859999999999996</v>
      </c>
      <c r="K316" s="12">
        <v>5.8380000000000001</v>
      </c>
      <c r="L316" s="12">
        <v>5.5650000000000004</v>
      </c>
      <c r="M316" s="12">
        <v>5.8529999999999998</v>
      </c>
      <c r="N316" s="12">
        <v>6.0209999999999999</v>
      </c>
      <c r="O316" s="12">
        <v>5.9870000000000001</v>
      </c>
      <c r="P316" s="12">
        <v>1.728</v>
      </c>
      <c r="Q316" s="12">
        <v>6.0039999999999996</v>
      </c>
      <c r="R316" s="12">
        <v>2019</v>
      </c>
      <c r="S316" s="21" t="s">
        <v>1</v>
      </c>
    </row>
    <row r="317" spans="1:19" x14ac:dyDescent="0.2">
      <c r="A317" s="27" t="s">
        <v>81</v>
      </c>
      <c r="B317" s="13" t="s">
        <v>163</v>
      </c>
      <c r="C317" s="13" t="s">
        <v>253</v>
      </c>
      <c r="D317" s="14">
        <v>5.6619999999999999</v>
      </c>
      <c r="E317" s="14">
        <v>5.3979999999999997</v>
      </c>
      <c r="F317" s="14">
        <v>6.423</v>
      </c>
      <c r="G317" s="14">
        <v>6.4130000000000003</v>
      </c>
      <c r="H317" s="14">
        <v>5.5049999999999999</v>
      </c>
      <c r="I317" s="14">
        <v>5.5540000000000003</v>
      </c>
      <c r="J317" s="14">
        <v>6.4219999999999997</v>
      </c>
      <c r="K317" s="14">
        <v>6.9870000000000001</v>
      </c>
      <c r="L317" s="14">
        <v>6.69</v>
      </c>
      <c r="M317" s="14">
        <v>6.94</v>
      </c>
      <c r="N317" s="14">
        <v>7.0759999999999996</v>
      </c>
      <c r="O317" s="14">
        <v>7.0170000000000003</v>
      </c>
      <c r="P317" s="14">
        <v>2.7</v>
      </c>
      <c r="Q317" s="14">
        <v>7</v>
      </c>
      <c r="R317" s="14">
        <v>2019</v>
      </c>
      <c r="S317" s="22" t="s">
        <v>1</v>
      </c>
    </row>
    <row r="318" spans="1:19" x14ac:dyDescent="0.2">
      <c r="A318" s="25" t="s">
        <v>81</v>
      </c>
      <c r="B318" s="11" t="s">
        <v>163</v>
      </c>
      <c r="C318" s="11" t="s">
        <v>254</v>
      </c>
      <c r="D318" s="12">
        <v>424.762</v>
      </c>
      <c r="E318" s="12">
        <v>451.10399999999998</v>
      </c>
      <c r="F318" s="12">
        <v>485.673</v>
      </c>
      <c r="G318" s="12">
        <v>527.61699999999996</v>
      </c>
      <c r="H318" s="12">
        <v>567.33699999999999</v>
      </c>
      <c r="I318" s="12">
        <v>609.35</v>
      </c>
      <c r="J318" s="12">
        <v>660.48599999999999</v>
      </c>
      <c r="K318" s="12">
        <v>713.99199999999996</v>
      </c>
      <c r="L318" s="12">
        <v>769.64599999999996</v>
      </c>
      <c r="M318" s="12">
        <v>838.56100000000004</v>
      </c>
      <c r="N318" s="12">
        <v>919.77200000000005</v>
      </c>
      <c r="O318" s="12">
        <v>1001.48</v>
      </c>
      <c r="P318" s="12">
        <v>1035.05</v>
      </c>
      <c r="Q318" s="12">
        <v>1129.0999999999999</v>
      </c>
      <c r="R318" s="12">
        <v>2019</v>
      </c>
      <c r="S318" s="21" t="s">
        <v>1</v>
      </c>
    </row>
    <row r="319" spans="1:19" x14ac:dyDescent="0.2">
      <c r="A319" s="27" t="s">
        <v>82</v>
      </c>
      <c r="B319" s="13" t="s">
        <v>164</v>
      </c>
      <c r="C319" s="13" t="s">
        <v>251</v>
      </c>
      <c r="D319" s="14"/>
      <c r="E319" s="14"/>
      <c r="F319" s="14"/>
      <c r="G319" s="14"/>
      <c r="H319" s="14"/>
      <c r="I319" s="14"/>
      <c r="J319" s="14">
        <v>18.8</v>
      </c>
      <c r="K319" s="14"/>
      <c r="L319" s="14"/>
      <c r="M319" s="14"/>
      <c r="N319" s="14"/>
      <c r="O319" s="14"/>
      <c r="P319" s="14"/>
      <c r="Q319" s="14"/>
      <c r="R319" s="14"/>
      <c r="S319" s="22" t="s">
        <v>1</v>
      </c>
    </row>
    <row r="320" spans="1:19" x14ac:dyDescent="0.2">
      <c r="A320" s="25" t="s">
        <v>82</v>
      </c>
      <c r="B320" s="11" t="s">
        <v>164</v>
      </c>
      <c r="C320" s="11" t="s">
        <v>252</v>
      </c>
      <c r="D320" s="12">
        <v>0.54400000000000004</v>
      </c>
      <c r="E320" s="12">
        <v>0.75600000000000001</v>
      </c>
      <c r="F320" s="12">
        <v>4.5650000000000004</v>
      </c>
      <c r="G320" s="12">
        <v>-15.257</v>
      </c>
      <c r="H320" s="12">
        <v>-0.58899999999999997</v>
      </c>
      <c r="I320" s="12">
        <v>1.77</v>
      </c>
      <c r="J320" s="12">
        <v>-3.0960000000000001</v>
      </c>
      <c r="K320" s="12">
        <v>-30.091999999999999</v>
      </c>
      <c r="L320" s="12">
        <v>-12.015000000000001</v>
      </c>
      <c r="M320" s="12">
        <v>-7.7469999999999999</v>
      </c>
      <c r="N320" s="12">
        <v>-1.992</v>
      </c>
      <c r="O320" s="12">
        <v>-0.58399999999999996</v>
      </c>
      <c r="P320" s="12">
        <v>-5.4580000000000002</v>
      </c>
      <c r="Q320" s="12">
        <v>3.5129999999999999</v>
      </c>
      <c r="R320" s="12">
        <v>2017</v>
      </c>
      <c r="S320" s="21" t="s">
        <v>1</v>
      </c>
    </row>
    <row r="321" spans="1:19" x14ac:dyDescent="0.2">
      <c r="A321" s="27" t="s">
        <v>82</v>
      </c>
      <c r="B321" s="13" t="s">
        <v>164</v>
      </c>
      <c r="C321" s="13" t="s">
        <v>253</v>
      </c>
      <c r="D321" s="14">
        <v>3.6480000000000001</v>
      </c>
      <c r="E321" s="14">
        <v>3.8660000000000001</v>
      </c>
      <c r="F321" s="14">
        <v>7.702</v>
      </c>
      <c r="G321" s="14">
        <v>-12.715</v>
      </c>
      <c r="H321" s="14">
        <v>2.3929999999999998</v>
      </c>
      <c r="I321" s="14">
        <v>4.8239999999999998</v>
      </c>
      <c r="J321" s="14">
        <v>-0.189</v>
      </c>
      <c r="K321" s="14">
        <v>-27.995000000000001</v>
      </c>
      <c r="L321" s="14">
        <v>-9.375</v>
      </c>
      <c r="M321" s="14">
        <v>-5.0720000000000001</v>
      </c>
      <c r="N321" s="14">
        <v>0.752</v>
      </c>
      <c r="O321" s="14">
        <v>2.1</v>
      </c>
      <c r="P321" s="14">
        <v>-3</v>
      </c>
      <c r="Q321" s="14">
        <v>6.101</v>
      </c>
      <c r="R321" s="14">
        <v>2017</v>
      </c>
      <c r="S321" s="22" t="s">
        <v>1</v>
      </c>
    </row>
    <row r="322" spans="1:19" x14ac:dyDescent="0.2">
      <c r="A322" s="25" t="s">
        <v>82</v>
      </c>
      <c r="B322" s="11" t="s">
        <v>164</v>
      </c>
      <c r="C322" s="11" t="s">
        <v>254</v>
      </c>
      <c r="D322" s="12">
        <v>90.820999999999998</v>
      </c>
      <c r="E322" s="12">
        <v>95.051000000000002</v>
      </c>
      <c r="F322" s="12">
        <v>103.565</v>
      </c>
      <c r="G322" s="12">
        <v>92.284999999999997</v>
      </c>
      <c r="H322" s="12">
        <v>96.305999999999997</v>
      </c>
      <c r="I322" s="12">
        <v>102.723</v>
      </c>
      <c r="J322" s="12">
        <v>104.426</v>
      </c>
      <c r="K322" s="12">
        <v>75.975999999999999</v>
      </c>
      <c r="L322" s="12">
        <v>69.566000000000003</v>
      </c>
      <c r="M322" s="12">
        <v>67.281000000000006</v>
      </c>
      <c r="N322" s="12">
        <v>69.438999999999993</v>
      </c>
      <c r="O322" s="12">
        <v>72.132999999999996</v>
      </c>
      <c r="P322" s="12">
        <v>70.414000000000001</v>
      </c>
      <c r="Q322" s="12">
        <v>76.167000000000002</v>
      </c>
      <c r="R322" s="12">
        <v>2017</v>
      </c>
      <c r="S322" s="21" t="s">
        <v>1</v>
      </c>
    </row>
    <row r="323" spans="1:19" x14ac:dyDescent="0.2">
      <c r="A323" s="27" t="s">
        <v>83</v>
      </c>
      <c r="B323" s="13" t="s">
        <v>182</v>
      </c>
      <c r="C323" s="13" t="s">
        <v>251</v>
      </c>
      <c r="D323" s="14"/>
      <c r="E323" s="14"/>
      <c r="F323" s="14">
        <v>64.400000000000006</v>
      </c>
      <c r="G323" s="14"/>
      <c r="H323" s="14"/>
      <c r="I323" s="14"/>
      <c r="J323" s="14"/>
      <c r="K323" s="14">
        <v>57.5</v>
      </c>
      <c r="L323" s="14"/>
      <c r="M323" s="14"/>
      <c r="N323" s="14"/>
      <c r="O323" s="14"/>
      <c r="P323" s="14"/>
      <c r="Q323" s="14"/>
      <c r="R323" s="14"/>
      <c r="S323" s="22" t="s">
        <v>1</v>
      </c>
    </row>
    <row r="324" spans="1:19" x14ac:dyDescent="0.2">
      <c r="A324" s="25" t="s">
        <v>83</v>
      </c>
      <c r="B324" s="11" t="s">
        <v>182</v>
      </c>
      <c r="C324" s="11" t="s">
        <v>252</v>
      </c>
      <c r="D324" s="12">
        <v>4.6840000000000002</v>
      </c>
      <c r="E324" s="12">
        <v>6.0430000000000001</v>
      </c>
      <c r="F324" s="12">
        <v>7.0570000000000004</v>
      </c>
      <c r="G324" s="12">
        <v>2.4220000000000002</v>
      </c>
      <c r="H324" s="12">
        <v>4.3739999999999997</v>
      </c>
      <c r="I324" s="12">
        <v>1.895</v>
      </c>
      <c r="J324" s="12">
        <v>1.534</v>
      </c>
      <c r="K324" s="12">
        <v>-0.19700000000000001</v>
      </c>
      <c r="L324" s="12">
        <v>0.623</v>
      </c>
      <c r="M324" s="12">
        <v>0.39500000000000002</v>
      </c>
      <c r="N324" s="12">
        <v>0.90300000000000002</v>
      </c>
      <c r="O324" s="12">
        <v>-1.5169999999999999</v>
      </c>
      <c r="P324" s="12">
        <v>-6.3739999999999997</v>
      </c>
      <c r="Q324" s="12">
        <v>-0.67</v>
      </c>
      <c r="R324" s="12">
        <v>2018</v>
      </c>
      <c r="S324" s="21" t="s">
        <v>1</v>
      </c>
    </row>
    <row r="325" spans="1:19" x14ac:dyDescent="0.2">
      <c r="A325" s="27" t="s">
        <v>83</v>
      </c>
      <c r="B325" s="13" t="s">
        <v>182</v>
      </c>
      <c r="C325" s="13" t="s">
        <v>253</v>
      </c>
      <c r="D325" s="14">
        <v>7.774</v>
      </c>
      <c r="E325" s="14">
        <v>9.2200000000000006</v>
      </c>
      <c r="F325" s="14">
        <v>10.298</v>
      </c>
      <c r="G325" s="14">
        <v>5.5650000000000004</v>
      </c>
      <c r="H325" s="14">
        <v>7.5979999999999999</v>
      </c>
      <c r="I325" s="14">
        <v>5.0570000000000004</v>
      </c>
      <c r="J325" s="14">
        <v>4.6980000000000004</v>
      </c>
      <c r="K325" s="14">
        <v>2.92</v>
      </c>
      <c r="L325" s="14">
        <v>3.7570000000000001</v>
      </c>
      <c r="M325" s="14">
        <v>3.524</v>
      </c>
      <c r="N325" s="14">
        <v>4.0350000000000001</v>
      </c>
      <c r="O325" s="14">
        <v>1.52</v>
      </c>
      <c r="P325" s="14">
        <v>-3.5070000000000001</v>
      </c>
      <c r="Q325" s="14">
        <v>2.3490000000000002</v>
      </c>
      <c r="R325" s="14">
        <v>2018</v>
      </c>
      <c r="S325" s="22" t="s">
        <v>1</v>
      </c>
    </row>
    <row r="326" spans="1:19" x14ac:dyDescent="0.2">
      <c r="A326" s="25" t="s">
        <v>83</v>
      </c>
      <c r="B326" s="11" t="s">
        <v>182</v>
      </c>
      <c r="C326" s="11" t="s">
        <v>254</v>
      </c>
      <c r="D326" s="12">
        <v>36.226999999999997</v>
      </c>
      <c r="E326" s="12">
        <v>39.869</v>
      </c>
      <c r="F326" s="12">
        <v>44.488</v>
      </c>
      <c r="G326" s="12">
        <v>47.944000000000003</v>
      </c>
      <c r="H326" s="12">
        <v>52.576000000000001</v>
      </c>
      <c r="I326" s="12">
        <v>56.204000000000001</v>
      </c>
      <c r="J326" s="12">
        <v>59.933999999999997</v>
      </c>
      <c r="K326" s="12">
        <v>62.326000000000001</v>
      </c>
      <c r="L326" s="12">
        <v>65.337000000000003</v>
      </c>
      <c r="M326" s="12">
        <v>68.914000000000001</v>
      </c>
      <c r="N326" s="12">
        <v>73.441000000000003</v>
      </c>
      <c r="O326" s="12">
        <v>75.856999999999999</v>
      </c>
      <c r="P326" s="12">
        <v>73.662000000000006</v>
      </c>
      <c r="Q326" s="12">
        <v>76.861999999999995</v>
      </c>
      <c r="R326" s="12">
        <v>2018</v>
      </c>
      <c r="S326" s="21" t="s">
        <v>1</v>
      </c>
    </row>
    <row r="327" spans="1:19" x14ac:dyDescent="0.2">
      <c r="A327" s="27" t="s">
        <v>84</v>
      </c>
      <c r="B327" s="13" t="s">
        <v>165</v>
      </c>
      <c r="C327" s="13" t="s">
        <v>251</v>
      </c>
      <c r="D327" s="14"/>
      <c r="E327" s="14"/>
      <c r="F327" s="14"/>
      <c r="G327" s="14">
        <v>21.4</v>
      </c>
      <c r="H327" s="14"/>
      <c r="I327" s="14"/>
      <c r="J327" s="14"/>
      <c r="K327" s="14"/>
      <c r="L327" s="14"/>
      <c r="M327" s="14">
        <v>33.9</v>
      </c>
      <c r="N327" s="14"/>
      <c r="O327" s="14"/>
      <c r="P327" s="14"/>
      <c r="Q327" s="14"/>
      <c r="R327" s="14"/>
      <c r="S327" s="22" t="s">
        <v>1</v>
      </c>
    </row>
    <row r="328" spans="1:19" x14ac:dyDescent="0.2">
      <c r="A328" s="25" t="s">
        <v>84</v>
      </c>
      <c r="B328" s="11" t="s">
        <v>165</v>
      </c>
      <c r="C328" s="11" t="s">
        <v>252</v>
      </c>
      <c r="D328" s="12">
        <v>-16.875</v>
      </c>
      <c r="E328" s="12">
        <v>6.43</v>
      </c>
      <c r="F328" s="12">
        <v>18.616</v>
      </c>
      <c r="G328" s="12">
        <v>13.102</v>
      </c>
      <c r="H328" s="12">
        <v>11.282</v>
      </c>
      <c r="I328" s="12">
        <v>-0.82299999999999995</v>
      </c>
      <c r="J328" s="12">
        <v>-0.20300000000000001</v>
      </c>
      <c r="K328" s="12">
        <v>0.111</v>
      </c>
      <c r="L328" s="12">
        <v>-0.80900000000000005</v>
      </c>
      <c r="M328" s="12">
        <v>3.1890000000000001</v>
      </c>
      <c r="N328" s="12">
        <v>2.0489999999999999</v>
      </c>
      <c r="O328" s="12">
        <v>-9.8989999999999991</v>
      </c>
      <c r="P328" s="12">
        <v>-9.1129999999999995</v>
      </c>
      <c r="Q328" s="12">
        <v>0.51100000000000001</v>
      </c>
      <c r="R328" s="12">
        <v>2019</v>
      </c>
      <c r="S328" s="21" t="s">
        <v>1</v>
      </c>
    </row>
    <row r="329" spans="1:19" x14ac:dyDescent="0.2">
      <c r="A329" s="27" t="s">
        <v>84</v>
      </c>
      <c r="B329" s="13" t="s">
        <v>165</v>
      </c>
      <c r="C329" s="13" t="s">
        <v>253</v>
      </c>
      <c r="D329" s="14">
        <v>-16.323</v>
      </c>
      <c r="E329" s="14">
        <v>7.3959999999999999</v>
      </c>
      <c r="F329" s="14">
        <v>19.683</v>
      </c>
      <c r="G329" s="14">
        <v>14.196999999999999</v>
      </c>
      <c r="H329" s="14">
        <v>16.658000000000001</v>
      </c>
      <c r="I329" s="14">
        <v>1.9750000000000001</v>
      </c>
      <c r="J329" s="14">
        <v>2.383</v>
      </c>
      <c r="K329" s="14">
        <v>1.7909999999999999</v>
      </c>
      <c r="L329" s="14">
        <v>0.74199999999999999</v>
      </c>
      <c r="M329" s="14">
        <v>4.7039999999999997</v>
      </c>
      <c r="N329" s="14">
        <v>3.4969999999999999</v>
      </c>
      <c r="O329" s="14">
        <v>-8.2759999999999998</v>
      </c>
      <c r="P329" s="14">
        <v>-7.383</v>
      </c>
      <c r="Q329" s="14">
        <v>2.516</v>
      </c>
      <c r="R329" s="14">
        <v>2019</v>
      </c>
      <c r="S329" s="22" t="s">
        <v>1</v>
      </c>
    </row>
    <row r="330" spans="1:19" x14ac:dyDescent="0.2">
      <c r="A330" s="32" t="s">
        <v>84</v>
      </c>
      <c r="B330" s="33" t="s">
        <v>165</v>
      </c>
      <c r="C330" s="33" t="s">
        <v>254</v>
      </c>
      <c r="D330" s="15">
        <v>18.302</v>
      </c>
      <c r="E330" s="15">
        <v>19.805</v>
      </c>
      <c r="F330" s="15">
        <v>23.98</v>
      </c>
      <c r="G330" s="15">
        <v>27.956</v>
      </c>
      <c r="H330" s="15">
        <v>33.238999999999997</v>
      </c>
      <c r="I330" s="15">
        <v>34.49</v>
      </c>
      <c r="J330" s="15">
        <v>35.966000000000001</v>
      </c>
      <c r="K330" s="15">
        <v>36.991</v>
      </c>
      <c r="L330" s="15">
        <v>37.651000000000003</v>
      </c>
      <c r="M330" s="15">
        <v>40.164999999999999</v>
      </c>
      <c r="N330" s="15">
        <v>42.582000000000001</v>
      </c>
      <c r="O330" s="15">
        <v>39.738999999999997</v>
      </c>
      <c r="P330" s="15">
        <v>37.039000000000001</v>
      </c>
      <c r="Q330" s="15">
        <v>38.710999999999999</v>
      </c>
      <c r="R330" s="15">
        <v>2019</v>
      </c>
      <c r="S330" s="23" t="s">
        <v>1</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F72F9B-5C30-4B44-A744-41BCDEBC3322}">
  <sheetPr codeName="Sheet19">
    <tabColor rgb="FFFF0000"/>
  </sheetPr>
  <dimension ref="A1:H582"/>
  <sheetViews>
    <sheetView topLeftCell="D565" workbookViewId="0">
      <selection activeCell="H581" sqref="H581"/>
    </sheetView>
  </sheetViews>
  <sheetFormatPr baseColWidth="10" defaultColWidth="8.83203125" defaultRowHeight="15" x14ac:dyDescent="0.2"/>
  <cols>
    <col min="1" max="1" width="35.83203125" bestFit="1" customWidth="1"/>
    <col min="2" max="2" width="7.33203125" bestFit="1" customWidth="1"/>
    <col min="3" max="3" width="23" bestFit="1" customWidth="1"/>
    <col min="4" max="4" width="27.83203125" bestFit="1" customWidth="1"/>
    <col min="5" max="5" width="29.5" bestFit="1" customWidth="1"/>
    <col min="6" max="6" width="17" bestFit="1" customWidth="1"/>
    <col min="7" max="7" width="14.5" bestFit="1" customWidth="1"/>
    <col min="8" max="8" width="41" bestFit="1" customWidth="1"/>
  </cols>
  <sheetData>
    <row r="1" spans="1:8" x14ac:dyDescent="0.2">
      <c r="A1" s="19" t="s">
        <v>0</v>
      </c>
      <c r="B1" s="24" t="s">
        <v>255</v>
      </c>
      <c r="C1" s="24" t="s">
        <v>256</v>
      </c>
      <c r="D1" s="24" t="s">
        <v>257</v>
      </c>
      <c r="E1" s="24" t="s">
        <v>258</v>
      </c>
      <c r="F1" s="24" t="s">
        <v>259</v>
      </c>
      <c r="G1" s="24" t="s">
        <v>260</v>
      </c>
      <c r="H1" s="20" t="s">
        <v>261</v>
      </c>
    </row>
    <row r="2" spans="1:8" x14ac:dyDescent="0.2">
      <c r="A2" s="25" t="s">
        <v>2</v>
      </c>
      <c r="B2" s="12">
        <v>2018</v>
      </c>
      <c r="C2" s="12">
        <v>112.503</v>
      </c>
      <c r="D2" s="12">
        <v>27.780999999999999</v>
      </c>
      <c r="E2" s="12">
        <v>53.872</v>
      </c>
      <c r="F2" s="12">
        <v>129.66</v>
      </c>
      <c r="G2" s="12">
        <v>2018</v>
      </c>
      <c r="H2" s="26"/>
    </row>
    <row r="3" spans="1:8" x14ac:dyDescent="0.2">
      <c r="A3" s="27" t="s">
        <v>2</v>
      </c>
      <c r="B3" s="14">
        <v>2017</v>
      </c>
      <c r="C3" s="14">
        <v>91.423000000000002</v>
      </c>
      <c r="D3" s="14">
        <v>26.803999999999998</v>
      </c>
      <c r="E3" s="14">
        <v>21.622</v>
      </c>
      <c r="F3" s="14">
        <v>136.54</v>
      </c>
      <c r="G3" s="14">
        <v>2017</v>
      </c>
      <c r="H3" s="28"/>
    </row>
    <row r="4" spans="1:8" x14ac:dyDescent="0.2">
      <c r="A4" s="25" t="s">
        <v>2</v>
      </c>
      <c r="B4" s="12">
        <v>2016</v>
      </c>
      <c r="C4" s="12">
        <v>91.155000000000001</v>
      </c>
      <c r="D4" s="12">
        <v>38.402000000000001</v>
      </c>
      <c r="E4" s="12">
        <v>36.594999999999999</v>
      </c>
      <c r="F4" s="12">
        <v>8.5429999999999993</v>
      </c>
      <c r="G4" s="12">
        <v>2016</v>
      </c>
      <c r="H4" s="26"/>
    </row>
    <row r="5" spans="1:8" x14ac:dyDescent="0.2">
      <c r="A5" s="27" t="s">
        <v>2</v>
      </c>
      <c r="B5" s="14">
        <v>2015</v>
      </c>
      <c r="C5" s="14">
        <v>97.655000000000001</v>
      </c>
      <c r="D5" s="14">
        <v>37.113999999999997</v>
      </c>
      <c r="E5" s="14">
        <v>45.674999999999997</v>
      </c>
      <c r="F5" s="14">
        <v>0</v>
      </c>
      <c r="G5" s="14">
        <v>2015</v>
      </c>
      <c r="H5" s="28">
        <v>2.6179000000000001</v>
      </c>
    </row>
    <row r="6" spans="1:8" x14ac:dyDescent="0.2">
      <c r="A6" s="25" t="s">
        <v>2</v>
      </c>
      <c r="B6" s="12">
        <v>2014</v>
      </c>
      <c r="C6" s="12">
        <v>259.87599999999998</v>
      </c>
      <c r="D6" s="12">
        <v>37.030999999999999</v>
      </c>
      <c r="E6" s="12">
        <v>39.445</v>
      </c>
      <c r="F6" s="12"/>
      <c r="G6" s="12">
        <v>2014</v>
      </c>
      <c r="H6" s="26">
        <v>2.9819300000000002</v>
      </c>
    </row>
    <row r="7" spans="1:8" x14ac:dyDescent="0.2">
      <c r="A7" s="27" t="s">
        <v>2</v>
      </c>
      <c r="B7" s="14">
        <v>2013</v>
      </c>
      <c r="C7" s="14">
        <v>124.01900000000001</v>
      </c>
      <c r="D7" s="14">
        <v>34.698999999999998</v>
      </c>
      <c r="E7" s="14">
        <v>190.60599999999999</v>
      </c>
      <c r="F7" s="14">
        <v>4.8879999999999999</v>
      </c>
      <c r="G7" s="14">
        <v>2013</v>
      </c>
      <c r="H7" s="28">
        <v>2.8032300000000001</v>
      </c>
    </row>
    <row r="8" spans="1:8" x14ac:dyDescent="0.2">
      <c r="A8" s="25" t="s">
        <v>2</v>
      </c>
      <c r="B8" s="12">
        <v>2012</v>
      </c>
      <c r="C8" s="12">
        <v>161.72</v>
      </c>
      <c r="D8" s="12">
        <v>32.590000000000003</v>
      </c>
      <c r="E8" s="12">
        <v>68.325000000000003</v>
      </c>
      <c r="F8" s="12">
        <v>22.556999999999999</v>
      </c>
      <c r="G8" s="12">
        <v>2012</v>
      </c>
      <c r="H8" s="26">
        <v>2.2115499999999999</v>
      </c>
    </row>
    <row r="9" spans="1:8" x14ac:dyDescent="0.2">
      <c r="A9" s="27" t="s">
        <v>3</v>
      </c>
      <c r="B9" s="14">
        <v>2018</v>
      </c>
      <c r="C9" s="14">
        <v>3.915</v>
      </c>
      <c r="D9" s="14">
        <v>0.42099999999999999</v>
      </c>
      <c r="E9" s="14">
        <v>1.946</v>
      </c>
      <c r="F9" s="14">
        <v>6.0999999999999999E-2</v>
      </c>
      <c r="G9" s="14">
        <v>2018</v>
      </c>
      <c r="H9" s="28"/>
    </row>
    <row r="10" spans="1:8" x14ac:dyDescent="0.2">
      <c r="A10" s="25" t="s">
        <v>3</v>
      </c>
      <c r="B10" s="12">
        <v>2017</v>
      </c>
      <c r="C10" s="12">
        <v>5.3479999999999999</v>
      </c>
      <c r="D10" s="12">
        <v>0.61599999999999999</v>
      </c>
      <c r="E10" s="12">
        <v>14.242000000000001</v>
      </c>
      <c r="F10" s="12">
        <v>0.441</v>
      </c>
      <c r="G10" s="12">
        <v>2017</v>
      </c>
      <c r="H10" s="26"/>
    </row>
    <row r="11" spans="1:8" x14ac:dyDescent="0.2">
      <c r="A11" s="27" t="s">
        <v>3</v>
      </c>
      <c r="B11" s="14">
        <v>2016</v>
      </c>
      <c r="C11" s="14">
        <v>4.5439999999999996</v>
      </c>
      <c r="D11" s="14">
        <v>5.0540000000000003</v>
      </c>
      <c r="E11" s="14">
        <v>2.5059999999999998</v>
      </c>
      <c r="F11" s="14"/>
      <c r="G11" s="14">
        <v>2016</v>
      </c>
      <c r="H11" s="28">
        <v>2.7155300000000002</v>
      </c>
    </row>
    <row r="12" spans="1:8" x14ac:dyDescent="0.2">
      <c r="A12" s="25" t="s">
        <v>3</v>
      </c>
      <c r="B12" s="12">
        <v>2015</v>
      </c>
      <c r="C12" s="12">
        <v>2.19</v>
      </c>
      <c r="D12" s="12">
        <v>0.98099999999999998</v>
      </c>
      <c r="E12" s="12">
        <v>4.5069999999999997</v>
      </c>
      <c r="F12" s="12"/>
      <c r="G12" s="12">
        <v>2015</v>
      </c>
      <c r="H12" s="26">
        <v>2.7187800000000002</v>
      </c>
    </row>
    <row r="13" spans="1:8" x14ac:dyDescent="0.2">
      <c r="A13" s="27" t="s">
        <v>3</v>
      </c>
      <c r="B13" s="14">
        <v>2014</v>
      </c>
      <c r="C13" s="14">
        <v>2.1989999999999998</v>
      </c>
      <c r="D13" s="14">
        <v>0.495</v>
      </c>
      <c r="E13" s="14">
        <v>5.782</v>
      </c>
      <c r="F13" s="14">
        <v>6.44</v>
      </c>
      <c r="G13" s="14">
        <v>2014</v>
      </c>
      <c r="H13" s="28">
        <v>2.0651799999999998</v>
      </c>
    </row>
    <row r="14" spans="1:8" x14ac:dyDescent="0.2">
      <c r="A14" s="25" t="s">
        <v>3</v>
      </c>
      <c r="B14" s="12">
        <v>2013</v>
      </c>
      <c r="C14" s="12">
        <v>1.3580000000000001</v>
      </c>
      <c r="D14" s="12">
        <v>7.7670000000000003</v>
      </c>
      <c r="E14" s="12">
        <v>3.121</v>
      </c>
      <c r="F14" s="12">
        <v>44.441000000000003</v>
      </c>
      <c r="G14" s="12">
        <v>2013</v>
      </c>
      <c r="H14" s="26">
        <v>2.5186099999999998</v>
      </c>
    </row>
    <row r="15" spans="1:8" x14ac:dyDescent="0.2">
      <c r="A15" s="27" t="s">
        <v>3</v>
      </c>
      <c r="B15" s="14">
        <v>2012</v>
      </c>
      <c r="C15" s="14">
        <v>1.593</v>
      </c>
      <c r="D15" s="14">
        <v>5.798</v>
      </c>
      <c r="E15" s="14">
        <v>5.835</v>
      </c>
      <c r="F15" s="14">
        <v>47.017000000000003</v>
      </c>
      <c r="G15" s="14">
        <v>2012</v>
      </c>
      <c r="H15" s="28"/>
    </row>
    <row r="16" spans="1:8" x14ac:dyDescent="0.2">
      <c r="A16" s="25" t="s">
        <v>4</v>
      </c>
      <c r="B16" s="12">
        <v>2018</v>
      </c>
      <c r="C16" s="12">
        <v>276.49299999999999</v>
      </c>
      <c r="D16" s="12">
        <v>141.20099999999999</v>
      </c>
      <c r="E16" s="12">
        <v>160.85300000000001</v>
      </c>
      <c r="F16" s="12"/>
      <c r="G16" s="12">
        <v>2018</v>
      </c>
      <c r="H16" s="26"/>
    </row>
    <row r="17" spans="1:8" x14ac:dyDescent="0.2">
      <c r="A17" s="27" t="s">
        <v>4</v>
      </c>
      <c r="B17" s="14">
        <v>2017</v>
      </c>
      <c r="C17" s="14">
        <v>230.47499999999999</v>
      </c>
      <c r="D17" s="14">
        <v>154.976</v>
      </c>
      <c r="E17" s="14">
        <v>161.75899999999999</v>
      </c>
      <c r="F17" s="14"/>
      <c r="G17" s="14">
        <v>2017</v>
      </c>
      <c r="H17" s="28"/>
    </row>
    <row r="18" spans="1:8" x14ac:dyDescent="0.2">
      <c r="A18" s="25" t="s">
        <v>4</v>
      </c>
      <c r="B18" s="12">
        <v>2016</v>
      </c>
      <c r="C18" s="12">
        <v>320.65800000000002</v>
      </c>
      <c r="D18" s="12">
        <v>137.006</v>
      </c>
      <c r="E18" s="12">
        <v>130.899</v>
      </c>
      <c r="F18" s="12"/>
      <c r="G18" s="12">
        <v>2016</v>
      </c>
      <c r="H18" s="26">
        <v>1.2940799999999999</v>
      </c>
    </row>
    <row r="19" spans="1:8" x14ac:dyDescent="0.2">
      <c r="A19" s="27" t="s">
        <v>4</v>
      </c>
      <c r="B19" s="14">
        <v>2015</v>
      </c>
      <c r="C19" s="14">
        <v>207.023</v>
      </c>
      <c r="D19" s="14">
        <v>137.392</v>
      </c>
      <c r="E19" s="14">
        <v>62.173000000000002</v>
      </c>
      <c r="F19" s="14">
        <v>269.233</v>
      </c>
      <c r="G19" s="14">
        <v>2015</v>
      </c>
      <c r="H19" s="28"/>
    </row>
    <row r="20" spans="1:8" x14ac:dyDescent="0.2">
      <c r="A20" s="25" t="s">
        <v>4</v>
      </c>
      <c r="B20" s="12">
        <v>2014</v>
      </c>
      <c r="C20" s="12">
        <v>137.48500000000001</v>
      </c>
      <c r="D20" s="12">
        <v>133.999</v>
      </c>
      <c r="E20" s="12">
        <v>76.063999999999993</v>
      </c>
      <c r="F20" s="12">
        <v>131.65799999999999</v>
      </c>
      <c r="G20" s="12">
        <v>2014</v>
      </c>
      <c r="H20" s="26"/>
    </row>
    <row r="21" spans="1:8" x14ac:dyDescent="0.2">
      <c r="A21" s="27" t="s">
        <v>4</v>
      </c>
      <c r="B21" s="14">
        <v>2013</v>
      </c>
      <c r="C21" s="14">
        <v>207.78299999999999</v>
      </c>
      <c r="D21" s="14">
        <v>75.28</v>
      </c>
      <c r="E21" s="14">
        <v>77.867000000000004</v>
      </c>
      <c r="F21" s="14">
        <v>396.59</v>
      </c>
      <c r="G21" s="14">
        <v>2013</v>
      </c>
      <c r="H21" s="28"/>
    </row>
    <row r="22" spans="1:8" x14ac:dyDescent="0.2">
      <c r="A22" s="25" t="s">
        <v>4</v>
      </c>
      <c r="B22" s="12">
        <v>2012</v>
      </c>
      <c r="C22" s="12">
        <v>240.459</v>
      </c>
      <c r="D22" s="12">
        <v>85.427999999999997</v>
      </c>
      <c r="E22" s="12">
        <v>70.674000000000007</v>
      </c>
      <c r="F22" s="12">
        <v>134.327</v>
      </c>
      <c r="G22" s="12">
        <v>2012</v>
      </c>
      <c r="H22" s="26">
        <v>1.95943</v>
      </c>
    </row>
    <row r="23" spans="1:8" x14ac:dyDescent="0.2">
      <c r="A23" s="27" t="s">
        <v>5</v>
      </c>
      <c r="B23" s="14">
        <v>2018</v>
      </c>
      <c r="C23" s="14">
        <v>15.766</v>
      </c>
      <c r="D23" s="14">
        <v>17.238</v>
      </c>
      <c r="E23" s="14">
        <v>6.5309999999999997</v>
      </c>
      <c r="F23" s="14">
        <v>69.632000000000005</v>
      </c>
      <c r="G23" s="14">
        <v>2018</v>
      </c>
      <c r="H23" s="28"/>
    </row>
    <row r="24" spans="1:8" x14ac:dyDescent="0.2">
      <c r="A24" s="25" t="s">
        <v>5</v>
      </c>
      <c r="B24" s="12">
        <v>2017</v>
      </c>
      <c r="C24" s="12">
        <v>22.702999999999999</v>
      </c>
      <c r="D24" s="12">
        <v>20.640999999999998</v>
      </c>
      <c r="E24" s="12">
        <v>8.6850000000000005</v>
      </c>
      <c r="F24" s="12">
        <v>71.736999999999995</v>
      </c>
      <c r="G24" s="12">
        <v>2017</v>
      </c>
      <c r="H24" s="26"/>
    </row>
    <row r="25" spans="1:8" x14ac:dyDescent="0.2">
      <c r="A25" s="27" t="s">
        <v>5</v>
      </c>
      <c r="B25" s="14">
        <v>2016</v>
      </c>
      <c r="C25" s="14">
        <v>12.294</v>
      </c>
      <c r="D25" s="14">
        <v>9.6340000000000003</v>
      </c>
      <c r="E25" s="14">
        <v>6.73</v>
      </c>
      <c r="F25" s="14">
        <v>15.83</v>
      </c>
      <c r="G25" s="14">
        <v>2016</v>
      </c>
      <c r="H25" s="28"/>
    </row>
    <row r="26" spans="1:8" x14ac:dyDescent="0.2">
      <c r="A26" s="25" t="s">
        <v>5</v>
      </c>
      <c r="B26" s="12">
        <v>2015</v>
      </c>
      <c r="C26" s="12">
        <v>17.585000000000001</v>
      </c>
      <c r="D26" s="12">
        <v>5.6180000000000003</v>
      </c>
      <c r="E26" s="12">
        <v>6.78</v>
      </c>
      <c r="F26" s="12">
        <v>0.63800000000000001</v>
      </c>
      <c r="G26" s="12">
        <v>2015</v>
      </c>
      <c r="H26" s="26">
        <v>4.0155500000000002</v>
      </c>
    </row>
    <row r="27" spans="1:8" x14ac:dyDescent="0.2">
      <c r="A27" s="27" t="s">
        <v>5</v>
      </c>
      <c r="B27" s="14">
        <v>2014</v>
      </c>
      <c r="C27" s="14">
        <v>11.398</v>
      </c>
      <c r="D27" s="14">
        <v>2.9</v>
      </c>
      <c r="E27" s="14">
        <v>4.1310000000000002</v>
      </c>
      <c r="F27" s="14">
        <v>30.626000000000001</v>
      </c>
      <c r="G27" s="14">
        <v>2014</v>
      </c>
      <c r="H27" s="28">
        <v>4.0732299999999997</v>
      </c>
    </row>
    <row r="28" spans="1:8" x14ac:dyDescent="0.2">
      <c r="A28" s="25" t="s">
        <v>5</v>
      </c>
      <c r="B28" s="12">
        <v>2013</v>
      </c>
      <c r="C28" s="12">
        <v>20.134</v>
      </c>
      <c r="D28" s="12">
        <v>4.5650000000000004</v>
      </c>
      <c r="E28" s="12">
        <v>18.184000000000001</v>
      </c>
      <c r="F28" s="12">
        <v>77.551000000000002</v>
      </c>
      <c r="G28" s="12">
        <v>2013</v>
      </c>
      <c r="H28" s="26">
        <v>4.2260299999999997</v>
      </c>
    </row>
    <row r="29" spans="1:8" x14ac:dyDescent="0.2">
      <c r="A29" s="27" t="s">
        <v>5</v>
      </c>
      <c r="B29" s="14">
        <v>2012</v>
      </c>
      <c r="C29" s="14">
        <v>15.189</v>
      </c>
      <c r="D29" s="14">
        <v>6.2880000000000003</v>
      </c>
      <c r="E29" s="14">
        <v>19.289000000000001</v>
      </c>
      <c r="F29" s="14">
        <v>53.430999999999997</v>
      </c>
      <c r="G29" s="14">
        <v>2012</v>
      </c>
      <c r="H29" s="28">
        <v>4.3790300000000002</v>
      </c>
    </row>
    <row r="30" spans="1:8" x14ac:dyDescent="0.2">
      <c r="A30" s="25" t="s">
        <v>6</v>
      </c>
      <c r="B30" s="12">
        <v>2018</v>
      </c>
      <c r="C30" s="12">
        <v>0.51700000000000002</v>
      </c>
      <c r="D30" s="12">
        <v>0.80300000000000005</v>
      </c>
      <c r="E30" s="12">
        <v>4.0469999999999997</v>
      </c>
      <c r="F30" s="12"/>
      <c r="G30" s="12">
        <v>2018</v>
      </c>
      <c r="H30" s="26"/>
    </row>
    <row r="31" spans="1:8" x14ac:dyDescent="0.2">
      <c r="A31" s="27" t="s">
        <v>6</v>
      </c>
      <c r="B31" s="14">
        <v>2017</v>
      </c>
      <c r="C31" s="14">
        <v>0.63200000000000001</v>
      </c>
      <c r="D31" s="14">
        <v>0.13300000000000001</v>
      </c>
      <c r="E31" s="14">
        <v>0.64200000000000002</v>
      </c>
      <c r="F31" s="14"/>
      <c r="G31" s="14">
        <v>2017</v>
      </c>
      <c r="H31" s="28"/>
    </row>
    <row r="32" spans="1:8" x14ac:dyDescent="0.2">
      <c r="A32" s="25" t="s">
        <v>6</v>
      </c>
      <c r="B32" s="12">
        <v>2016</v>
      </c>
      <c r="C32" s="12">
        <v>0.21199999999999999</v>
      </c>
      <c r="D32" s="12">
        <v>3.6999999999999998E-2</v>
      </c>
      <c r="E32" s="12">
        <v>0.53300000000000003</v>
      </c>
      <c r="F32" s="12"/>
      <c r="G32" s="12">
        <v>2016</v>
      </c>
      <c r="H32" s="26"/>
    </row>
    <row r="33" spans="1:8" x14ac:dyDescent="0.2">
      <c r="A33" s="27" t="s">
        <v>6</v>
      </c>
      <c r="B33" s="14">
        <v>2015</v>
      </c>
      <c r="C33" s="14">
        <v>0.41099999999999998</v>
      </c>
      <c r="D33" s="14">
        <v>1.7999999999999999E-2</v>
      </c>
      <c r="E33" s="14">
        <v>0.309</v>
      </c>
      <c r="F33" s="14"/>
      <c r="G33" s="14">
        <v>2015</v>
      </c>
      <c r="H33" s="28">
        <v>6.2978199999999998</v>
      </c>
    </row>
    <row r="34" spans="1:8" x14ac:dyDescent="0.2">
      <c r="A34" s="25" t="s">
        <v>6</v>
      </c>
      <c r="B34" s="12">
        <v>2014</v>
      </c>
      <c r="C34" s="12">
        <v>0.27600000000000002</v>
      </c>
      <c r="D34" s="12">
        <v>0.215</v>
      </c>
      <c r="E34" s="12">
        <v>0.51900000000000002</v>
      </c>
      <c r="F34" s="12"/>
      <c r="G34" s="12">
        <v>2014</v>
      </c>
      <c r="H34" s="26"/>
    </row>
    <row r="35" spans="1:8" x14ac:dyDescent="0.2">
      <c r="A35" s="27" t="s">
        <v>6</v>
      </c>
      <c r="B35" s="14">
        <v>2013</v>
      </c>
      <c r="C35" s="14">
        <v>0.97099999999999997</v>
      </c>
      <c r="D35" s="14">
        <v>0.66300000000000003</v>
      </c>
      <c r="E35" s="14">
        <v>1.1439999999999999</v>
      </c>
      <c r="F35" s="14"/>
      <c r="G35" s="14">
        <v>2013</v>
      </c>
      <c r="H35" s="28"/>
    </row>
    <row r="36" spans="1:8" x14ac:dyDescent="0.2">
      <c r="A36" s="25" t="s">
        <v>6</v>
      </c>
      <c r="B36" s="12">
        <v>2012</v>
      </c>
      <c r="C36" s="12">
        <v>0.48399999999999999</v>
      </c>
      <c r="D36" s="12">
        <v>1.5820000000000001</v>
      </c>
      <c r="E36" s="12">
        <v>0.48099999999999998</v>
      </c>
      <c r="F36" s="12">
        <v>2.512</v>
      </c>
      <c r="G36" s="12">
        <v>2012</v>
      </c>
      <c r="H36" s="26"/>
    </row>
    <row r="37" spans="1:8" x14ac:dyDescent="0.2">
      <c r="A37" s="27" t="s">
        <v>7</v>
      </c>
      <c r="B37" s="14">
        <v>2018</v>
      </c>
      <c r="C37" s="14">
        <v>3.54</v>
      </c>
      <c r="D37" s="14">
        <v>5.6639999999999997</v>
      </c>
      <c r="E37" s="14">
        <v>6.867</v>
      </c>
      <c r="F37" s="14"/>
      <c r="G37" s="14">
        <v>2018</v>
      </c>
      <c r="H37" s="28"/>
    </row>
    <row r="38" spans="1:8" x14ac:dyDescent="0.2">
      <c r="A38" s="25" t="s">
        <v>7</v>
      </c>
      <c r="B38" s="12">
        <v>2017</v>
      </c>
      <c r="C38" s="12">
        <v>4.5830000000000002</v>
      </c>
      <c r="D38" s="12">
        <v>5.4370000000000003</v>
      </c>
      <c r="E38" s="12">
        <v>7.0759999999999996</v>
      </c>
      <c r="F38" s="12">
        <v>0.154</v>
      </c>
      <c r="G38" s="12">
        <v>2017</v>
      </c>
      <c r="H38" s="26"/>
    </row>
    <row r="39" spans="1:8" x14ac:dyDescent="0.2">
      <c r="A39" s="27" t="s">
        <v>7</v>
      </c>
      <c r="B39" s="14">
        <v>2016</v>
      </c>
      <c r="C39" s="14">
        <v>2.7589999999999999</v>
      </c>
      <c r="D39" s="14">
        <v>7.859</v>
      </c>
      <c r="E39" s="14">
        <v>7.3620000000000001</v>
      </c>
      <c r="F39" s="14"/>
      <c r="G39" s="14">
        <v>2016</v>
      </c>
      <c r="H39" s="28"/>
    </row>
    <row r="40" spans="1:8" x14ac:dyDescent="0.2">
      <c r="A40" s="25" t="s">
        <v>7</v>
      </c>
      <c r="B40" s="12">
        <v>2015</v>
      </c>
      <c r="C40" s="12">
        <v>2.988</v>
      </c>
      <c r="D40" s="12">
        <v>12.526999999999999</v>
      </c>
      <c r="E40" s="12">
        <v>11.282999999999999</v>
      </c>
      <c r="F40" s="12">
        <v>2E-3</v>
      </c>
      <c r="G40" s="12">
        <v>2015</v>
      </c>
      <c r="H40" s="26"/>
    </row>
    <row r="41" spans="1:8" x14ac:dyDescent="0.2">
      <c r="A41" s="27" t="s">
        <v>7</v>
      </c>
      <c r="B41" s="14">
        <v>2014</v>
      </c>
      <c r="C41" s="14">
        <v>3.464</v>
      </c>
      <c r="D41" s="14">
        <v>10.779</v>
      </c>
      <c r="E41" s="14">
        <v>21.861000000000001</v>
      </c>
      <c r="F41" s="14"/>
      <c r="G41" s="14">
        <v>2014</v>
      </c>
      <c r="H41" s="28"/>
    </row>
    <row r="42" spans="1:8" x14ac:dyDescent="0.2">
      <c r="A42" s="25" t="s">
        <v>7</v>
      </c>
      <c r="B42" s="12">
        <v>2013</v>
      </c>
      <c r="C42" s="12">
        <v>5.7469999999999999</v>
      </c>
      <c r="D42" s="12">
        <v>8.8580000000000005</v>
      </c>
      <c r="E42" s="12">
        <v>17.623000000000001</v>
      </c>
      <c r="F42" s="12">
        <v>3.907</v>
      </c>
      <c r="G42" s="12">
        <v>2013</v>
      </c>
      <c r="H42" s="26"/>
    </row>
    <row r="43" spans="1:8" x14ac:dyDescent="0.2">
      <c r="A43" s="27" t="s">
        <v>7</v>
      </c>
      <c r="B43" s="14">
        <v>2012</v>
      </c>
      <c r="C43" s="14">
        <v>7.0570000000000004</v>
      </c>
      <c r="D43" s="14">
        <v>11.449</v>
      </c>
      <c r="E43" s="14">
        <v>22.68</v>
      </c>
      <c r="F43" s="14">
        <v>0.37</v>
      </c>
      <c r="G43" s="14">
        <v>2012</v>
      </c>
      <c r="H43" s="28"/>
    </row>
    <row r="44" spans="1:8" x14ac:dyDescent="0.2">
      <c r="A44" s="25" t="s">
        <v>8</v>
      </c>
      <c r="B44" s="12">
        <v>2018</v>
      </c>
      <c r="C44" s="12">
        <v>29.625</v>
      </c>
      <c r="D44" s="12">
        <v>24.024000000000001</v>
      </c>
      <c r="E44" s="12">
        <v>15.845000000000001</v>
      </c>
      <c r="F44" s="12">
        <v>93.643000000000001</v>
      </c>
      <c r="G44" s="12">
        <v>2018</v>
      </c>
      <c r="H44" s="26"/>
    </row>
    <row r="45" spans="1:8" x14ac:dyDescent="0.2">
      <c r="A45" s="27" t="s">
        <v>8</v>
      </c>
      <c r="B45" s="14">
        <v>2017</v>
      </c>
      <c r="C45" s="14">
        <v>26.66</v>
      </c>
      <c r="D45" s="14">
        <v>18.609000000000002</v>
      </c>
      <c r="E45" s="14">
        <v>11.545</v>
      </c>
      <c r="F45" s="14">
        <v>79.832999999999998</v>
      </c>
      <c r="G45" s="14">
        <v>2017</v>
      </c>
      <c r="H45" s="28"/>
    </row>
    <row r="46" spans="1:8" x14ac:dyDescent="0.2">
      <c r="A46" s="25" t="s">
        <v>8</v>
      </c>
      <c r="B46" s="12">
        <v>2016</v>
      </c>
      <c r="C46" s="12">
        <v>24.518999999999998</v>
      </c>
      <c r="D46" s="12">
        <v>20.077999999999999</v>
      </c>
      <c r="E46" s="12">
        <v>14.954000000000001</v>
      </c>
      <c r="F46" s="12">
        <v>123.65900000000001</v>
      </c>
      <c r="G46" s="12">
        <v>2016</v>
      </c>
      <c r="H46" s="26"/>
    </row>
    <row r="47" spans="1:8" x14ac:dyDescent="0.2">
      <c r="A47" s="27" t="s">
        <v>8</v>
      </c>
      <c r="B47" s="14">
        <v>2015</v>
      </c>
      <c r="C47" s="14">
        <v>24.219000000000001</v>
      </c>
      <c r="D47" s="14">
        <v>13.164</v>
      </c>
      <c r="E47" s="14">
        <v>15.493</v>
      </c>
      <c r="F47" s="14">
        <v>181.80500000000001</v>
      </c>
      <c r="G47" s="14">
        <v>2015</v>
      </c>
      <c r="H47" s="28">
        <v>4.0176499999999997</v>
      </c>
    </row>
    <row r="48" spans="1:8" x14ac:dyDescent="0.2">
      <c r="A48" s="25" t="s">
        <v>8</v>
      </c>
      <c r="B48" s="12">
        <v>2014</v>
      </c>
      <c r="C48" s="12">
        <v>33.186</v>
      </c>
      <c r="D48" s="12">
        <v>10.327999999999999</v>
      </c>
      <c r="E48" s="12">
        <v>8.06</v>
      </c>
      <c r="F48" s="12">
        <v>106.123</v>
      </c>
      <c r="G48" s="12">
        <v>2014</v>
      </c>
      <c r="H48" s="26">
        <v>4.1583899999999998</v>
      </c>
    </row>
    <row r="49" spans="1:8" x14ac:dyDescent="0.2">
      <c r="A49" s="27" t="s">
        <v>8</v>
      </c>
      <c r="B49" s="14">
        <v>2013</v>
      </c>
      <c r="C49" s="14">
        <v>41.353999999999999</v>
      </c>
      <c r="D49" s="14">
        <v>8.2129999999999992</v>
      </c>
      <c r="E49" s="14">
        <v>11.414999999999999</v>
      </c>
      <c r="F49" s="14">
        <v>134.31800000000001</v>
      </c>
      <c r="G49" s="14">
        <v>2013</v>
      </c>
      <c r="H49" s="28">
        <v>3.9823</v>
      </c>
    </row>
    <row r="50" spans="1:8" x14ac:dyDescent="0.2">
      <c r="A50" s="25" t="s">
        <v>8</v>
      </c>
      <c r="B50" s="12">
        <v>2012</v>
      </c>
      <c r="C50" s="12">
        <v>39.165999999999997</v>
      </c>
      <c r="D50" s="12">
        <v>4.944</v>
      </c>
      <c r="E50" s="12">
        <v>11.250999999999999</v>
      </c>
      <c r="F50" s="12">
        <v>239.44499999999999</v>
      </c>
      <c r="G50" s="12">
        <v>2012</v>
      </c>
      <c r="H50" s="26">
        <v>3.4761899999999999</v>
      </c>
    </row>
    <row r="51" spans="1:8" x14ac:dyDescent="0.2">
      <c r="A51" s="27" t="s">
        <v>9</v>
      </c>
      <c r="B51" s="14">
        <v>2018</v>
      </c>
      <c r="C51" s="14">
        <v>2.2519999999999998</v>
      </c>
      <c r="D51" s="14">
        <v>5.32</v>
      </c>
      <c r="E51" s="14">
        <v>4.4390000000000001</v>
      </c>
      <c r="F51" s="14">
        <v>3.1779999999999999</v>
      </c>
      <c r="G51" s="14">
        <v>2018</v>
      </c>
      <c r="H51" s="28"/>
    </row>
    <row r="52" spans="1:8" x14ac:dyDescent="0.2">
      <c r="A52" s="25" t="s">
        <v>9</v>
      </c>
      <c r="B52" s="12">
        <v>2017</v>
      </c>
      <c r="C52" s="12">
        <v>5.9560000000000004</v>
      </c>
      <c r="D52" s="12">
        <v>4.4139999999999997</v>
      </c>
      <c r="E52" s="12">
        <v>4.0890000000000004</v>
      </c>
      <c r="F52" s="12">
        <v>2.39</v>
      </c>
      <c r="G52" s="12">
        <v>2017</v>
      </c>
      <c r="H52" s="26"/>
    </row>
    <row r="53" spans="1:8" x14ac:dyDescent="0.2">
      <c r="A53" s="27" t="s">
        <v>9</v>
      </c>
      <c r="B53" s="14">
        <v>2016</v>
      </c>
      <c r="C53" s="14">
        <v>3.2440000000000002</v>
      </c>
      <c r="D53" s="14">
        <v>4.0709999999999997</v>
      </c>
      <c r="E53" s="14">
        <v>4.37</v>
      </c>
      <c r="F53" s="14">
        <v>3.1579999999999999</v>
      </c>
      <c r="G53" s="14">
        <v>2016</v>
      </c>
      <c r="H53" s="28"/>
    </row>
    <row r="54" spans="1:8" x14ac:dyDescent="0.2">
      <c r="A54" s="25" t="s">
        <v>9</v>
      </c>
      <c r="B54" s="12">
        <v>2015</v>
      </c>
      <c r="C54" s="12">
        <v>3.4710000000000001</v>
      </c>
      <c r="D54" s="12">
        <v>3.5009999999999999</v>
      </c>
      <c r="E54" s="12">
        <v>7.2809999999999997</v>
      </c>
      <c r="F54" s="12">
        <v>7.8179999999999996</v>
      </c>
      <c r="G54" s="12">
        <v>2015</v>
      </c>
      <c r="H54" s="26"/>
    </row>
    <row r="55" spans="1:8" x14ac:dyDescent="0.2">
      <c r="A55" s="27" t="s">
        <v>9</v>
      </c>
      <c r="B55" s="14">
        <v>2014</v>
      </c>
      <c r="C55" s="14">
        <v>4.9580000000000002</v>
      </c>
      <c r="D55" s="14">
        <v>3.9449999999999998</v>
      </c>
      <c r="E55" s="14">
        <v>10.128</v>
      </c>
      <c r="F55" s="14">
        <v>34.685000000000002</v>
      </c>
      <c r="G55" s="14">
        <v>2014</v>
      </c>
      <c r="H55" s="28"/>
    </row>
    <row r="56" spans="1:8" x14ac:dyDescent="0.2">
      <c r="A56" s="25" t="s">
        <v>9</v>
      </c>
      <c r="B56" s="12">
        <v>2013</v>
      </c>
      <c r="C56" s="12">
        <v>6.0270000000000001</v>
      </c>
      <c r="D56" s="12">
        <v>3.3969999999999998</v>
      </c>
      <c r="E56" s="12">
        <v>13.417999999999999</v>
      </c>
      <c r="F56" s="12">
        <v>41.011000000000003</v>
      </c>
      <c r="G56" s="12">
        <v>2013</v>
      </c>
      <c r="H56" s="26"/>
    </row>
    <row r="57" spans="1:8" x14ac:dyDescent="0.2">
      <c r="A57" s="27" t="s">
        <v>9</v>
      </c>
      <c r="B57" s="14">
        <v>2012</v>
      </c>
      <c r="C57" s="14">
        <v>7.5830000000000002</v>
      </c>
      <c r="D57" s="14">
        <v>3.798</v>
      </c>
      <c r="E57" s="14">
        <v>10.340999999999999</v>
      </c>
      <c r="F57" s="14">
        <v>14.997</v>
      </c>
      <c r="G57" s="14">
        <v>2012</v>
      </c>
      <c r="H57" s="28">
        <v>6.0064000000000002</v>
      </c>
    </row>
    <row r="58" spans="1:8" x14ac:dyDescent="0.2">
      <c r="A58" s="25" t="s">
        <v>10</v>
      </c>
      <c r="B58" s="12">
        <v>2018</v>
      </c>
      <c r="C58" s="12">
        <v>32.679000000000002</v>
      </c>
      <c r="D58" s="12">
        <v>15.41</v>
      </c>
      <c r="E58" s="12">
        <v>65.650999999999996</v>
      </c>
      <c r="F58" s="12"/>
      <c r="G58" s="12">
        <v>2018</v>
      </c>
      <c r="H58" s="26"/>
    </row>
    <row r="59" spans="1:8" x14ac:dyDescent="0.2">
      <c r="A59" s="27" t="s">
        <v>10</v>
      </c>
      <c r="B59" s="14">
        <v>2017</v>
      </c>
      <c r="C59" s="14">
        <v>21.015000000000001</v>
      </c>
      <c r="D59" s="14">
        <v>42.253</v>
      </c>
      <c r="E59" s="14">
        <v>40.392000000000003</v>
      </c>
      <c r="F59" s="14"/>
      <c r="G59" s="14">
        <v>2017</v>
      </c>
      <c r="H59" s="28"/>
    </row>
    <row r="60" spans="1:8" x14ac:dyDescent="0.2">
      <c r="A60" s="25" t="s">
        <v>10</v>
      </c>
      <c r="B60" s="12">
        <v>2016</v>
      </c>
      <c r="C60" s="12">
        <v>27.021000000000001</v>
      </c>
      <c r="D60" s="12">
        <v>21.914999999999999</v>
      </c>
      <c r="E60" s="12">
        <v>42.618000000000002</v>
      </c>
      <c r="F60" s="12">
        <v>6.0350000000000001</v>
      </c>
      <c r="G60" s="12">
        <v>2016</v>
      </c>
      <c r="H60" s="26"/>
    </row>
    <row r="61" spans="1:8" x14ac:dyDescent="0.2">
      <c r="A61" s="27" t="s">
        <v>10</v>
      </c>
      <c r="B61" s="14">
        <v>2015</v>
      </c>
      <c r="C61" s="14">
        <v>13.170999999999999</v>
      </c>
      <c r="D61" s="14">
        <v>18.486000000000001</v>
      </c>
      <c r="E61" s="14">
        <v>26.390999999999998</v>
      </c>
      <c r="F61" s="14">
        <v>6.2080000000000002</v>
      </c>
      <c r="G61" s="14">
        <v>2015</v>
      </c>
      <c r="H61" s="28"/>
    </row>
    <row r="62" spans="1:8" x14ac:dyDescent="0.2">
      <c r="A62" s="25" t="s">
        <v>10</v>
      </c>
      <c r="B62" s="12">
        <v>2014</v>
      </c>
      <c r="C62" s="12">
        <v>9.0719999999999992</v>
      </c>
      <c r="D62" s="12">
        <v>13.661</v>
      </c>
      <c r="E62" s="12">
        <v>37.462000000000003</v>
      </c>
      <c r="F62" s="12"/>
      <c r="G62" s="12">
        <v>2014</v>
      </c>
      <c r="H62" s="26">
        <v>1.8481000000000001</v>
      </c>
    </row>
    <row r="63" spans="1:8" x14ac:dyDescent="0.2">
      <c r="A63" s="27" t="s">
        <v>10</v>
      </c>
      <c r="B63" s="14">
        <v>2013</v>
      </c>
      <c r="C63" s="14">
        <v>11.451000000000001</v>
      </c>
      <c r="D63" s="14">
        <v>17.491</v>
      </c>
      <c r="E63" s="14">
        <v>29.013000000000002</v>
      </c>
      <c r="F63" s="14"/>
      <c r="G63" s="14">
        <v>2013</v>
      </c>
      <c r="H63" s="28"/>
    </row>
    <row r="64" spans="1:8" x14ac:dyDescent="0.2">
      <c r="A64" s="25" t="s">
        <v>10</v>
      </c>
      <c r="B64" s="12">
        <v>2012</v>
      </c>
      <c r="C64" s="12">
        <v>15.518000000000001</v>
      </c>
      <c r="D64" s="12">
        <v>10.177</v>
      </c>
      <c r="E64" s="12">
        <v>23.117999999999999</v>
      </c>
      <c r="F64" s="12"/>
      <c r="G64" s="12">
        <v>2012</v>
      </c>
      <c r="H64" s="26"/>
    </row>
    <row r="65" spans="1:8" x14ac:dyDescent="0.2">
      <c r="A65" s="27" t="s">
        <v>11</v>
      </c>
      <c r="B65" s="14">
        <v>2018</v>
      </c>
      <c r="C65" s="14">
        <v>10.321</v>
      </c>
      <c r="D65" s="14">
        <v>4.4210000000000003</v>
      </c>
      <c r="E65" s="14">
        <v>5.1680000000000001</v>
      </c>
      <c r="F65" s="14">
        <v>274.32600000000002</v>
      </c>
      <c r="G65" s="14">
        <v>2018</v>
      </c>
      <c r="H65" s="28"/>
    </row>
    <row r="66" spans="1:8" x14ac:dyDescent="0.2">
      <c r="A66" s="25" t="s">
        <v>11</v>
      </c>
      <c r="B66" s="12">
        <v>2017</v>
      </c>
      <c r="C66" s="12">
        <v>7.8209999999999997</v>
      </c>
      <c r="D66" s="12">
        <v>4.3179999999999996</v>
      </c>
      <c r="E66" s="12">
        <v>3.4279999999999999</v>
      </c>
      <c r="F66" s="12">
        <v>418.31200000000001</v>
      </c>
      <c r="G66" s="12">
        <v>2017</v>
      </c>
      <c r="H66" s="26"/>
    </row>
    <row r="67" spans="1:8" x14ac:dyDescent="0.2">
      <c r="A67" s="27" t="s">
        <v>11</v>
      </c>
      <c r="B67" s="14">
        <v>2016</v>
      </c>
      <c r="C67" s="14">
        <v>10.404999999999999</v>
      </c>
      <c r="D67" s="14">
        <v>11.404</v>
      </c>
      <c r="E67" s="14">
        <v>4.2969999999999997</v>
      </c>
      <c r="F67" s="14">
        <v>0.34300000000000003</v>
      </c>
      <c r="G67" s="14">
        <v>2016</v>
      </c>
      <c r="H67" s="28"/>
    </row>
    <row r="68" spans="1:8" x14ac:dyDescent="0.2">
      <c r="A68" s="25" t="s">
        <v>11</v>
      </c>
      <c r="B68" s="12">
        <v>2015</v>
      </c>
      <c r="C68" s="12">
        <v>3.0579999999999998</v>
      </c>
      <c r="D68" s="12">
        <v>16.937000000000001</v>
      </c>
      <c r="E68" s="12">
        <v>4.1020000000000003</v>
      </c>
      <c r="F68" s="12">
        <v>0</v>
      </c>
      <c r="G68" s="12">
        <v>2015</v>
      </c>
      <c r="H68" s="26"/>
    </row>
    <row r="69" spans="1:8" x14ac:dyDescent="0.2">
      <c r="A69" s="27" t="s">
        <v>11</v>
      </c>
      <c r="B69" s="14">
        <v>2014</v>
      </c>
      <c r="C69" s="14">
        <v>3.3839999999999999</v>
      </c>
      <c r="D69" s="14">
        <v>10.776999999999999</v>
      </c>
      <c r="E69" s="14">
        <v>3.5960000000000001</v>
      </c>
      <c r="F69" s="14"/>
      <c r="G69" s="14">
        <v>2014</v>
      </c>
      <c r="H69" s="28"/>
    </row>
    <row r="70" spans="1:8" x14ac:dyDescent="0.2">
      <c r="A70" s="25" t="s">
        <v>11</v>
      </c>
      <c r="B70" s="12">
        <v>2013</v>
      </c>
      <c r="C70" s="12">
        <v>4.1879999999999997</v>
      </c>
      <c r="D70" s="12">
        <v>6.2629999999999999</v>
      </c>
      <c r="E70" s="12">
        <v>4.5309999999999997</v>
      </c>
      <c r="F70" s="12"/>
      <c r="G70" s="12">
        <v>2013</v>
      </c>
      <c r="H70" s="26">
        <v>2.3988399999999999</v>
      </c>
    </row>
    <row r="71" spans="1:8" x14ac:dyDescent="0.2">
      <c r="A71" s="27" t="s">
        <v>11</v>
      </c>
      <c r="B71" s="14">
        <v>2012</v>
      </c>
      <c r="C71" s="14">
        <v>4.9130000000000003</v>
      </c>
      <c r="D71" s="14">
        <v>18.172999999999998</v>
      </c>
      <c r="E71" s="14">
        <v>6.05</v>
      </c>
      <c r="F71" s="14">
        <v>4.0000000000000001E-3</v>
      </c>
      <c r="G71" s="14">
        <v>2012</v>
      </c>
      <c r="H71" s="28">
        <v>2.38679</v>
      </c>
    </row>
    <row r="72" spans="1:8" x14ac:dyDescent="0.2">
      <c r="A72" s="25" t="s">
        <v>12</v>
      </c>
      <c r="B72" s="12">
        <v>2018</v>
      </c>
      <c r="C72" s="12">
        <v>0.19400000000000001</v>
      </c>
      <c r="D72" s="12">
        <v>5.5359999999999996</v>
      </c>
      <c r="E72" s="12">
        <v>12.593999999999999</v>
      </c>
      <c r="F72" s="12">
        <v>9.6579999999999995</v>
      </c>
      <c r="G72" s="12">
        <v>2018</v>
      </c>
      <c r="H72" s="26"/>
    </row>
    <row r="73" spans="1:8" x14ac:dyDescent="0.2">
      <c r="A73" s="27" t="s">
        <v>12</v>
      </c>
      <c r="B73" s="14">
        <v>2017</v>
      </c>
      <c r="C73" s="14">
        <v>1.4999999999999999E-2</v>
      </c>
      <c r="D73" s="14">
        <v>4.8959999999999999</v>
      </c>
      <c r="E73" s="14">
        <v>3.613</v>
      </c>
      <c r="F73" s="14">
        <v>30.463000000000001</v>
      </c>
      <c r="G73" s="14">
        <v>2017</v>
      </c>
      <c r="H73" s="28"/>
    </row>
    <row r="74" spans="1:8" x14ac:dyDescent="0.2">
      <c r="A74" s="25" t="s">
        <v>12</v>
      </c>
      <c r="B74" s="12">
        <v>2016</v>
      </c>
      <c r="C74" s="12">
        <v>0.55500000000000005</v>
      </c>
      <c r="D74" s="12">
        <v>4.0910000000000002</v>
      </c>
      <c r="E74" s="12">
        <v>3.641</v>
      </c>
      <c r="F74" s="12">
        <v>13.599</v>
      </c>
      <c r="G74" s="12">
        <v>2016</v>
      </c>
      <c r="H74" s="26">
        <v>5.0419400000000003</v>
      </c>
    </row>
    <row r="75" spans="1:8" x14ac:dyDescent="0.2">
      <c r="A75" s="27" t="s">
        <v>12</v>
      </c>
      <c r="B75" s="14">
        <v>2015</v>
      </c>
      <c r="C75" s="14">
        <v>0.35299999999999998</v>
      </c>
      <c r="D75" s="14">
        <v>5.3979999999999997</v>
      </c>
      <c r="E75" s="14">
        <v>1.298</v>
      </c>
      <c r="F75" s="14">
        <v>11.742000000000001</v>
      </c>
      <c r="G75" s="14">
        <v>2015</v>
      </c>
      <c r="H75" s="28">
        <v>5.0867599999999999</v>
      </c>
    </row>
    <row r="76" spans="1:8" x14ac:dyDescent="0.2">
      <c r="A76" s="25" t="s">
        <v>12</v>
      </c>
      <c r="B76" s="12">
        <v>2014</v>
      </c>
      <c r="C76" s="12">
        <v>0.152</v>
      </c>
      <c r="D76" s="12">
        <v>9.0190000000000001</v>
      </c>
      <c r="E76" s="12">
        <v>2.1640000000000001</v>
      </c>
      <c r="F76" s="12">
        <v>15.092000000000001</v>
      </c>
      <c r="G76" s="12">
        <v>2014</v>
      </c>
      <c r="H76" s="26">
        <v>4.8041600000000004</v>
      </c>
    </row>
    <row r="77" spans="1:8" x14ac:dyDescent="0.2">
      <c r="A77" s="27" t="s">
        <v>12</v>
      </c>
      <c r="B77" s="14">
        <v>2013</v>
      </c>
      <c r="C77" s="14">
        <v>1.2E-2</v>
      </c>
      <c r="D77" s="14">
        <v>10.506</v>
      </c>
      <c r="E77" s="14">
        <v>2.8820000000000001</v>
      </c>
      <c r="F77" s="14">
        <v>12.558</v>
      </c>
      <c r="G77" s="14">
        <v>2013</v>
      </c>
      <c r="H77" s="28"/>
    </row>
    <row r="78" spans="1:8" x14ac:dyDescent="0.2">
      <c r="A78" s="25" t="s">
        <v>12</v>
      </c>
      <c r="B78" s="12">
        <v>2012</v>
      </c>
      <c r="C78" s="12">
        <v>0.20100000000000001</v>
      </c>
      <c r="D78" s="12">
        <v>14.914999999999999</v>
      </c>
      <c r="E78" s="12">
        <v>1.7749999999999999</v>
      </c>
      <c r="F78" s="12">
        <v>1.9690000000000001</v>
      </c>
      <c r="G78" s="12">
        <v>2012</v>
      </c>
      <c r="H78" s="26"/>
    </row>
    <row r="79" spans="1:8" x14ac:dyDescent="0.2">
      <c r="A79" s="27" t="s">
        <v>13</v>
      </c>
      <c r="B79" s="14">
        <v>2018</v>
      </c>
      <c r="C79" s="14">
        <v>0.83399999999999996</v>
      </c>
      <c r="D79" s="14">
        <v>0.52700000000000002</v>
      </c>
      <c r="E79" s="14">
        <v>0.51700000000000002</v>
      </c>
      <c r="F79" s="14">
        <v>97.751000000000005</v>
      </c>
      <c r="G79" s="14">
        <v>2018</v>
      </c>
      <c r="H79" s="28"/>
    </row>
    <row r="80" spans="1:8" x14ac:dyDescent="0.2">
      <c r="A80" s="25" t="s">
        <v>13</v>
      </c>
      <c r="B80" s="12">
        <v>2017</v>
      </c>
      <c r="C80" s="12">
        <v>1.34</v>
      </c>
      <c r="D80" s="12">
        <v>1E-3</v>
      </c>
      <c r="E80" s="12">
        <v>2.3290000000000002</v>
      </c>
      <c r="F80" s="12">
        <v>111.64700000000001</v>
      </c>
      <c r="G80" s="12">
        <v>2017</v>
      </c>
      <c r="H80" s="26"/>
    </row>
    <row r="81" spans="1:8" x14ac:dyDescent="0.2">
      <c r="A81" s="27" t="s">
        <v>13</v>
      </c>
      <c r="B81" s="14">
        <v>2016</v>
      </c>
      <c r="C81" s="14">
        <v>0.81799999999999995</v>
      </c>
      <c r="D81" s="14">
        <v>1.458</v>
      </c>
      <c r="E81" s="14">
        <v>1.385</v>
      </c>
      <c r="F81" s="14">
        <v>72.896000000000001</v>
      </c>
      <c r="G81" s="14">
        <v>2016</v>
      </c>
      <c r="H81" s="28"/>
    </row>
    <row r="82" spans="1:8" x14ac:dyDescent="0.2">
      <c r="A82" s="25" t="s">
        <v>13</v>
      </c>
      <c r="B82" s="12">
        <v>2015</v>
      </c>
      <c r="C82" s="12">
        <v>0.60599999999999998</v>
      </c>
      <c r="D82" s="12">
        <v>0.66400000000000003</v>
      </c>
      <c r="E82" s="12">
        <v>0.45700000000000002</v>
      </c>
      <c r="F82" s="12">
        <v>55.701999999999998</v>
      </c>
      <c r="G82" s="12">
        <v>2015</v>
      </c>
      <c r="H82" s="26"/>
    </row>
    <row r="83" spans="1:8" x14ac:dyDescent="0.2">
      <c r="A83" s="27" t="s">
        <v>13</v>
      </c>
      <c r="B83" s="14">
        <v>2014</v>
      </c>
      <c r="C83" s="14">
        <v>1.7999999999999999E-2</v>
      </c>
      <c r="D83" s="14">
        <v>1.7000000000000001E-2</v>
      </c>
      <c r="E83" s="14">
        <v>0.71499999999999997</v>
      </c>
      <c r="F83" s="14">
        <v>78.061999999999998</v>
      </c>
      <c r="G83" s="14">
        <v>2014</v>
      </c>
      <c r="H83" s="28"/>
    </row>
    <row r="84" spans="1:8" x14ac:dyDescent="0.2">
      <c r="A84" s="25" t="s">
        <v>13</v>
      </c>
      <c r="B84" s="12">
        <v>2013</v>
      </c>
      <c r="C84" s="12">
        <v>0.223</v>
      </c>
      <c r="D84" s="12">
        <v>0.26600000000000001</v>
      </c>
      <c r="E84" s="12">
        <v>2.0680000000000001</v>
      </c>
      <c r="F84" s="12">
        <v>0.182</v>
      </c>
      <c r="G84" s="12">
        <v>2013</v>
      </c>
      <c r="H84" s="26"/>
    </row>
    <row r="85" spans="1:8" x14ac:dyDescent="0.2">
      <c r="A85" s="27" t="s">
        <v>13</v>
      </c>
      <c r="B85" s="14">
        <v>2012</v>
      </c>
      <c r="C85" s="14">
        <v>0.60699999999999998</v>
      </c>
      <c r="D85" s="14">
        <v>0.66100000000000003</v>
      </c>
      <c r="E85" s="14">
        <v>3.2269999999999999</v>
      </c>
      <c r="F85" s="14">
        <v>28.683</v>
      </c>
      <c r="G85" s="14">
        <v>2012</v>
      </c>
      <c r="H85" s="28"/>
    </row>
    <row r="86" spans="1:8" x14ac:dyDescent="0.2">
      <c r="A86" s="25" t="s">
        <v>14</v>
      </c>
      <c r="B86" s="12">
        <v>2018</v>
      </c>
      <c r="C86" s="12">
        <v>7.6989999999999998</v>
      </c>
      <c r="D86" s="12">
        <v>4.5640000000000001</v>
      </c>
      <c r="E86" s="12">
        <v>9.423</v>
      </c>
      <c r="F86" s="12">
        <v>255.68299999999999</v>
      </c>
      <c r="G86" s="12">
        <v>2018</v>
      </c>
      <c r="H86" s="26"/>
    </row>
    <row r="87" spans="1:8" x14ac:dyDescent="0.2">
      <c r="A87" s="27" t="s">
        <v>14</v>
      </c>
      <c r="B87" s="14">
        <v>2017</v>
      </c>
      <c r="C87" s="14">
        <v>7.3639999999999999</v>
      </c>
      <c r="D87" s="14">
        <v>4.3090000000000002</v>
      </c>
      <c r="E87" s="14">
        <v>6.859</v>
      </c>
      <c r="F87" s="14">
        <v>144.97</v>
      </c>
      <c r="G87" s="14">
        <v>2017</v>
      </c>
      <c r="H87" s="28"/>
    </row>
    <row r="88" spans="1:8" x14ac:dyDescent="0.2">
      <c r="A88" s="25" t="s">
        <v>14</v>
      </c>
      <c r="B88" s="12">
        <v>2016</v>
      </c>
      <c r="C88" s="12">
        <v>5.4340000000000002</v>
      </c>
      <c r="D88" s="12">
        <v>2.831</v>
      </c>
      <c r="E88" s="12">
        <v>3.3860000000000001</v>
      </c>
      <c r="F88" s="12">
        <v>138.012</v>
      </c>
      <c r="G88" s="12">
        <v>2016</v>
      </c>
      <c r="H88" s="26"/>
    </row>
    <row r="89" spans="1:8" x14ac:dyDescent="0.2">
      <c r="A89" s="27" t="s">
        <v>14</v>
      </c>
      <c r="B89" s="14">
        <v>2015</v>
      </c>
      <c r="C89" s="14">
        <v>3.9289999999999998</v>
      </c>
      <c r="D89" s="14">
        <v>2.35</v>
      </c>
      <c r="E89" s="14">
        <v>3.2170000000000001</v>
      </c>
      <c r="F89" s="14">
        <v>106.245</v>
      </c>
      <c r="G89" s="14">
        <v>2015</v>
      </c>
      <c r="H89" s="28"/>
    </row>
    <row r="90" spans="1:8" x14ac:dyDescent="0.2">
      <c r="A90" s="25" t="s">
        <v>14</v>
      </c>
      <c r="B90" s="12">
        <v>2014</v>
      </c>
      <c r="C90" s="12">
        <v>3.8769999999999998</v>
      </c>
      <c r="D90" s="12">
        <v>2.2189999999999999</v>
      </c>
      <c r="E90" s="12">
        <v>3.3</v>
      </c>
      <c r="F90" s="12">
        <v>19.167999999999999</v>
      </c>
      <c r="G90" s="12">
        <v>2014</v>
      </c>
      <c r="H90" s="26"/>
    </row>
    <row r="91" spans="1:8" x14ac:dyDescent="0.2">
      <c r="A91" s="27" t="s">
        <v>14</v>
      </c>
      <c r="B91" s="14">
        <v>2013</v>
      </c>
      <c r="C91" s="14">
        <v>4.8609999999999998</v>
      </c>
      <c r="D91" s="14">
        <v>0.48699999999999999</v>
      </c>
      <c r="E91" s="14">
        <v>2.8580000000000001</v>
      </c>
      <c r="F91" s="14">
        <v>0.44</v>
      </c>
      <c r="G91" s="14">
        <v>2013</v>
      </c>
      <c r="H91" s="28"/>
    </row>
    <row r="92" spans="1:8" x14ac:dyDescent="0.2">
      <c r="A92" s="25" t="s">
        <v>14</v>
      </c>
      <c r="B92" s="12">
        <v>2012</v>
      </c>
      <c r="C92" s="12">
        <v>8.2379999999999995</v>
      </c>
      <c r="D92" s="12">
        <v>0.91</v>
      </c>
      <c r="E92" s="12">
        <v>4.2549999999999999</v>
      </c>
      <c r="F92" s="12"/>
      <c r="G92" s="12">
        <v>2012</v>
      </c>
      <c r="H92" s="26">
        <v>1.7874699999999999</v>
      </c>
    </row>
    <row r="93" spans="1:8" x14ac:dyDescent="0.2">
      <c r="A93" s="27" t="s">
        <v>15</v>
      </c>
      <c r="B93" s="14">
        <v>2018</v>
      </c>
      <c r="C93" s="14">
        <v>2.1680000000000001</v>
      </c>
      <c r="D93" s="14">
        <v>1.6679999999999999</v>
      </c>
      <c r="E93" s="14">
        <v>1.8149999999999999</v>
      </c>
      <c r="F93" s="14"/>
      <c r="G93" s="14">
        <v>2018</v>
      </c>
      <c r="H93" s="28"/>
    </row>
    <row r="94" spans="1:8" x14ac:dyDescent="0.2">
      <c r="A94" s="25" t="s">
        <v>15</v>
      </c>
      <c r="B94" s="12">
        <v>2017</v>
      </c>
      <c r="C94" s="12">
        <v>1.831</v>
      </c>
      <c r="D94" s="12">
        <v>1.399</v>
      </c>
      <c r="E94" s="12">
        <v>0.92400000000000004</v>
      </c>
      <c r="F94" s="12"/>
      <c r="G94" s="12">
        <v>2017</v>
      </c>
      <c r="H94" s="26"/>
    </row>
    <row r="95" spans="1:8" x14ac:dyDescent="0.2">
      <c r="A95" s="27" t="s">
        <v>15</v>
      </c>
      <c r="B95" s="14">
        <v>2016</v>
      </c>
      <c r="C95" s="14">
        <v>1.4079999999999999</v>
      </c>
      <c r="D95" s="14">
        <v>1.9830000000000001</v>
      </c>
      <c r="E95" s="14">
        <v>1.548</v>
      </c>
      <c r="F95" s="14"/>
      <c r="G95" s="14">
        <v>2016</v>
      </c>
      <c r="H95" s="28"/>
    </row>
    <row r="96" spans="1:8" x14ac:dyDescent="0.2">
      <c r="A96" s="25" t="s">
        <v>15</v>
      </c>
      <c r="B96" s="12">
        <v>2015</v>
      </c>
      <c r="C96" s="12">
        <v>1.4119999999999999</v>
      </c>
      <c r="D96" s="12">
        <v>0.51900000000000002</v>
      </c>
      <c r="E96" s="12">
        <v>1.98</v>
      </c>
      <c r="F96" s="12">
        <v>0</v>
      </c>
      <c r="G96" s="12">
        <v>2015</v>
      </c>
      <c r="H96" s="26">
        <v>2.48705</v>
      </c>
    </row>
    <row r="97" spans="1:8" x14ac:dyDescent="0.2">
      <c r="A97" s="27" t="s">
        <v>15</v>
      </c>
      <c r="B97" s="14">
        <v>2014</v>
      </c>
      <c r="C97" s="14">
        <v>0.29399999999999998</v>
      </c>
      <c r="D97" s="14">
        <v>1.294</v>
      </c>
      <c r="E97" s="14">
        <v>1.448</v>
      </c>
      <c r="F97" s="14">
        <v>0.59499999999999997</v>
      </c>
      <c r="G97" s="14">
        <v>2014</v>
      </c>
      <c r="H97" s="28"/>
    </row>
    <row r="98" spans="1:8" x14ac:dyDescent="0.2">
      <c r="A98" s="25" t="s">
        <v>15</v>
      </c>
      <c r="B98" s="12">
        <v>2013</v>
      </c>
      <c r="C98" s="12">
        <v>0.625</v>
      </c>
      <c r="D98" s="12">
        <v>0.438</v>
      </c>
      <c r="E98" s="12">
        <v>1.2270000000000001</v>
      </c>
      <c r="F98" s="12">
        <v>11.061</v>
      </c>
      <c r="G98" s="12">
        <v>2013</v>
      </c>
      <c r="H98" s="26"/>
    </row>
    <row r="99" spans="1:8" x14ac:dyDescent="0.2">
      <c r="A99" s="27" t="s">
        <v>15</v>
      </c>
      <c r="B99" s="14">
        <v>2012</v>
      </c>
      <c r="C99" s="14">
        <v>0.54700000000000004</v>
      </c>
      <c r="D99" s="14">
        <v>0.65100000000000002</v>
      </c>
      <c r="E99" s="14">
        <v>0.40799999999999997</v>
      </c>
      <c r="F99" s="14">
        <v>4.8380000000000001</v>
      </c>
      <c r="G99" s="14">
        <v>2012</v>
      </c>
      <c r="H99" s="28"/>
    </row>
    <row r="100" spans="1:8" x14ac:dyDescent="0.2">
      <c r="A100" s="25" t="s">
        <v>16</v>
      </c>
      <c r="B100" s="12">
        <v>2018</v>
      </c>
      <c r="C100" s="12">
        <v>8.5459999999999994</v>
      </c>
      <c r="D100" s="12">
        <v>2.0129999999999999</v>
      </c>
      <c r="E100" s="12">
        <v>2.468</v>
      </c>
      <c r="F100" s="12"/>
      <c r="G100" s="12">
        <v>2018</v>
      </c>
      <c r="H100" s="26"/>
    </row>
    <row r="101" spans="1:8" x14ac:dyDescent="0.2">
      <c r="A101" s="27" t="s">
        <v>16</v>
      </c>
      <c r="B101" s="14">
        <v>2017</v>
      </c>
      <c r="C101" s="14">
        <v>1.359</v>
      </c>
      <c r="D101" s="14">
        <v>1.829</v>
      </c>
      <c r="E101" s="14">
        <v>1.538</v>
      </c>
      <c r="F101" s="14">
        <v>5.0000000000000001E-3</v>
      </c>
      <c r="G101" s="14">
        <v>2017</v>
      </c>
      <c r="H101" s="28"/>
    </row>
    <row r="102" spans="1:8" x14ac:dyDescent="0.2">
      <c r="A102" s="25" t="s">
        <v>16</v>
      </c>
      <c r="B102" s="12">
        <v>2016</v>
      </c>
      <c r="C102" s="12">
        <v>2.0009999999999999</v>
      </c>
      <c r="D102" s="12">
        <v>1.915</v>
      </c>
      <c r="E102" s="12">
        <v>0.874</v>
      </c>
      <c r="F102" s="12">
        <v>9.7000000000000003E-2</v>
      </c>
      <c r="G102" s="12">
        <v>2016</v>
      </c>
      <c r="H102" s="26"/>
    </row>
    <row r="103" spans="1:8" x14ac:dyDescent="0.2">
      <c r="A103" s="27" t="s">
        <v>16</v>
      </c>
      <c r="B103" s="14">
        <v>2015</v>
      </c>
      <c r="C103" s="14">
        <v>0.67800000000000005</v>
      </c>
      <c r="D103" s="14">
        <v>3.7989999999999999</v>
      </c>
      <c r="E103" s="14">
        <v>0.88100000000000001</v>
      </c>
      <c r="F103" s="14">
        <v>1E-3</v>
      </c>
      <c r="G103" s="14">
        <v>2015</v>
      </c>
      <c r="H103" s="28"/>
    </row>
    <row r="104" spans="1:8" x14ac:dyDescent="0.2">
      <c r="A104" s="25" t="s">
        <v>16</v>
      </c>
      <c r="B104" s="12">
        <v>2014</v>
      </c>
      <c r="C104" s="12">
        <v>1.161</v>
      </c>
      <c r="D104" s="12">
        <v>3.2480000000000002</v>
      </c>
      <c r="E104" s="12">
        <v>1.1619999999999999</v>
      </c>
      <c r="F104" s="12"/>
      <c r="G104" s="12">
        <v>2014</v>
      </c>
      <c r="H104" s="26"/>
    </row>
    <row r="105" spans="1:8" x14ac:dyDescent="0.2">
      <c r="A105" s="27" t="s">
        <v>16</v>
      </c>
      <c r="B105" s="14">
        <v>2013</v>
      </c>
      <c r="C105" s="14">
        <v>1.7909999999999999</v>
      </c>
      <c r="D105" s="14">
        <v>2.8</v>
      </c>
      <c r="E105" s="14">
        <v>0.72799999999999998</v>
      </c>
      <c r="F105" s="14"/>
      <c r="G105" s="14">
        <v>2013</v>
      </c>
      <c r="H105" s="28"/>
    </row>
    <row r="106" spans="1:8" x14ac:dyDescent="0.2">
      <c r="A106" s="25" t="s">
        <v>16</v>
      </c>
      <c r="B106" s="12">
        <v>2012</v>
      </c>
      <c r="C106" s="12">
        <v>3.1659999999999999</v>
      </c>
      <c r="D106" s="12">
        <v>3.641</v>
      </c>
      <c r="E106" s="12">
        <v>0.68</v>
      </c>
      <c r="F106" s="12"/>
      <c r="G106" s="12">
        <v>2012</v>
      </c>
      <c r="H106" s="26"/>
    </row>
    <row r="107" spans="1:8" x14ac:dyDescent="0.2">
      <c r="A107" s="27" t="s">
        <v>17</v>
      </c>
      <c r="B107" s="14">
        <v>2018</v>
      </c>
      <c r="C107" s="14">
        <v>23.783000000000001</v>
      </c>
      <c r="D107" s="14">
        <v>17.399999999999999</v>
      </c>
      <c r="E107" s="14">
        <v>10.959</v>
      </c>
      <c r="F107" s="14">
        <v>113.76300000000001</v>
      </c>
      <c r="G107" s="14">
        <v>2018</v>
      </c>
      <c r="H107" s="28">
        <v>4.1637700000000004</v>
      </c>
    </row>
    <row r="108" spans="1:8" x14ac:dyDescent="0.2">
      <c r="A108" s="25" t="s">
        <v>17</v>
      </c>
      <c r="B108" s="12">
        <v>2017</v>
      </c>
      <c r="C108" s="12">
        <v>57.436</v>
      </c>
      <c r="D108" s="12">
        <v>23.064</v>
      </c>
      <c r="E108" s="12">
        <v>4.5830000000000002</v>
      </c>
      <c r="F108" s="12">
        <v>169.815</v>
      </c>
      <c r="G108" s="12">
        <v>2017</v>
      </c>
      <c r="H108" s="26">
        <v>4.8585200000000004</v>
      </c>
    </row>
    <row r="109" spans="1:8" x14ac:dyDescent="0.2">
      <c r="A109" s="27" t="s">
        <v>17</v>
      </c>
      <c r="B109" s="14">
        <v>2016</v>
      </c>
      <c r="C109" s="14">
        <v>9.8070000000000004</v>
      </c>
      <c r="D109" s="14">
        <v>3.34</v>
      </c>
      <c r="E109" s="14">
        <v>7.798</v>
      </c>
      <c r="F109" s="14">
        <v>56.966000000000001</v>
      </c>
      <c r="G109" s="14">
        <v>2016</v>
      </c>
      <c r="H109" s="28">
        <v>5.0787300000000002</v>
      </c>
    </row>
    <row r="110" spans="1:8" x14ac:dyDescent="0.2">
      <c r="A110" s="25" t="s">
        <v>17</v>
      </c>
      <c r="B110" s="12">
        <v>2015</v>
      </c>
      <c r="C110" s="12">
        <v>1.8129999999999999</v>
      </c>
      <c r="D110" s="12">
        <v>20.709</v>
      </c>
      <c r="E110" s="12">
        <v>3.2709999999999999</v>
      </c>
      <c r="F110" s="12">
        <v>146.42500000000001</v>
      </c>
      <c r="G110" s="12">
        <v>2015</v>
      </c>
      <c r="H110" s="26">
        <v>4.4426500000000004</v>
      </c>
    </row>
    <row r="111" spans="1:8" x14ac:dyDescent="0.2">
      <c r="A111" s="27" t="s">
        <v>17</v>
      </c>
      <c r="B111" s="14">
        <v>2014</v>
      </c>
      <c r="C111" s="14">
        <v>6.0549999999999997</v>
      </c>
      <c r="D111" s="14">
        <v>7.9219999999999997</v>
      </c>
      <c r="E111" s="14">
        <v>1.3049999999999999</v>
      </c>
      <c r="F111" s="14">
        <v>186.35499999999999</v>
      </c>
      <c r="G111" s="14">
        <v>2014</v>
      </c>
      <c r="H111" s="28">
        <v>4.2527699999999999</v>
      </c>
    </row>
    <row r="112" spans="1:8" x14ac:dyDescent="0.2">
      <c r="A112" s="25" t="s">
        <v>17</v>
      </c>
      <c r="B112" s="12">
        <v>2013</v>
      </c>
      <c r="C112" s="12">
        <v>6.8639999999999999</v>
      </c>
      <c r="D112" s="12">
        <v>6.0419999999999998</v>
      </c>
      <c r="E112" s="12">
        <v>1.468</v>
      </c>
      <c r="F112" s="12">
        <v>210.899</v>
      </c>
      <c r="G112" s="12">
        <v>2013</v>
      </c>
      <c r="H112" s="26">
        <v>4.2226499999999998</v>
      </c>
    </row>
    <row r="113" spans="1:8" x14ac:dyDescent="0.2">
      <c r="A113" s="27" t="s">
        <v>17</v>
      </c>
      <c r="B113" s="14">
        <v>2012</v>
      </c>
      <c r="C113" s="14">
        <v>8.2970000000000006</v>
      </c>
      <c r="D113" s="14">
        <v>9.1630000000000003</v>
      </c>
      <c r="E113" s="14">
        <v>0.89600000000000002</v>
      </c>
      <c r="F113" s="14">
        <v>260.45999999999998</v>
      </c>
      <c r="G113" s="14">
        <v>2012</v>
      </c>
      <c r="H113" s="28">
        <v>4.11219</v>
      </c>
    </row>
    <row r="114" spans="1:8" x14ac:dyDescent="0.2">
      <c r="A114" s="25" t="s">
        <v>18</v>
      </c>
      <c r="B114" s="12">
        <v>2018</v>
      </c>
      <c r="C114" s="12"/>
      <c r="D114" s="12"/>
      <c r="E114" s="12">
        <v>1E-3</v>
      </c>
      <c r="F114" s="12"/>
      <c r="G114" s="12">
        <v>2018</v>
      </c>
      <c r="H114" s="26"/>
    </row>
    <row r="115" spans="1:8" x14ac:dyDescent="0.2">
      <c r="A115" s="27" t="s">
        <v>18</v>
      </c>
      <c r="B115" s="14">
        <v>2017</v>
      </c>
      <c r="C115" s="14">
        <v>0.191</v>
      </c>
      <c r="D115" s="14"/>
      <c r="E115" s="14">
        <v>4.7E-2</v>
      </c>
      <c r="F115" s="14"/>
      <c r="G115" s="14">
        <v>2017</v>
      </c>
      <c r="H115" s="28"/>
    </row>
    <row r="116" spans="1:8" x14ac:dyDescent="0.2">
      <c r="A116" s="25" t="s">
        <v>18</v>
      </c>
      <c r="B116" s="12">
        <v>2016</v>
      </c>
      <c r="C116" s="12">
        <v>0.21299999999999999</v>
      </c>
      <c r="D116" s="12"/>
      <c r="E116" s="12">
        <v>0.17599999999999999</v>
      </c>
      <c r="F116" s="12"/>
      <c r="G116" s="12">
        <v>2016</v>
      </c>
      <c r="H116" s="26"/>
    </row>
    <row r="117" spans="1:8" x14ac:dyDescent="0.2">
      <c r="A117" s="27" t="s">
        <v>18</v>
      </c>
      <c r="B117" s="14">
        <v>2015</v>
      </c>
      <c r="C117" s="14">
        <v>0.23200000000000001</v>
      </c>
      <c r="D117" s="14">
        <v>0.12</v>
      </c>
      <c r="E117" s="14">
        <v>0.436</v>
      </c>
      <c r="F117" s="14"/>
      <c r="G117" s="14">
        <v>2015</v>
      </c>
      <c r="H117" s="28"/>
    </row>
    <row r="118" spans="1:8" x14ac:dyDescent="0.2">
      <c r="A118" s="25" t="s">
        <v>18</v>
      </c>
      <c r="B118" s="12">
        <v>2014</v>
      </c>
      <c r="C118" s="12">
        <v>0.30199999999999999</v>
      </c>
      <c r="D118" s="12">
        <v>3.0000000000000001E-3</v>
      </c>
      <c r="E118" s="12">
        <v>0.30499999999999999</v>
      </c>
      <c r="F118" s="12"/>
      <c r="G118" s="12">
        <v>2014</v>
      </c>
      <c r="H118" s="26"/>
    </row>
    <row r="119" spans="1:8" x14ac:dyDescent="0.2">
      <c r="A119" s="27" t="s">
        <v>18</v>
      </c>
      <c r="B119" s="14">
        <v>2013</v>
      </c>
      <c r="C119" s="14">
        <v>1.5329999999999999</v>
      </c>
      <c r="D119" s="14"/>
      <c r="E119" s="14">
        <v>0.41899999999999998</v>
      </c>
      <c r="F119" s="14"/>
      <c r="G119" s="14">
        <v>2013</v>
      </c>
      <c r="H119" s="28"/>
    </row>
    <row r="120" spans="1:8" x14ac:dyDescent="0.2">
      <c r="A120" s="25" t="s">
        <v>18</v>
      </c>
      <c r="B120" s="12">
        <v>2012</v>
      </c>
      <c r="C120" s="12">
        <v>1.474</v>
      </c>
      <c r="D120" s="12">
        <v>8.5999999999999993E-2</v>
      </c>
      <c r="E120" s="12">
        <v>0.187</v>
      </c>
      <c r="F120" s="12"/>
      <c r="G120" s="12">
        <v>2012</v>
      </c>
      <c r="H120" s="26"/>
    </row>
    <row r="121" spans="1:8" x14ac:dyDescent="0.2">
      <c r="A121" s="27" t="s">
        <v>19</v>
      </c>
      <c r="B121" s="14">
        <v>2018</v>
      </c>
      <c r="C121" s="14">
        <v>54.212000000000003</v>
      </c>
      <c r="D121" s="14">
        <v>45.02</v>
      </c>
      <c r="E121" s="14">
        <v>35.222000000000001</v>
      </c>
      <c r="F121" s="14"/>
      <c r="G121" s="14">
        <v>2018</v>
      </c>
      <c r="H121" s="28"/>
    </row>
    <row r="122" spans="1:8" x14ac:dyDescent="0.2">
      <c r="A122" s="25" t="s">
        <v>19</v>
      </c>
      <c r="B122" s="12">
        <v>2017</v>
      </c>
      <c r="C122" s="12">
        <v>46.914000000000001</v>
      </c>
      <c r="D122" s="12">
        <v>34.841999999999999</v>
      </c>
      <c r="E122" s="12">
        <v>28.068999999999999</v>
      </c>
      <c r="F122" s="12">
        <v>2E-3</v>
      </c>
      <c r="G122" s="12">
        <v>2017</v>
      </c>
      <c r="H122" s="26"/>
    </row>
    <row r="123" spans="1:8" x14ac:dyDescent="0.2">
      <c r="A123" s="27" t="s">
        <v>19</v>
      </c>
      <c r="B123" s="14">
        <v>2016</v>
      </c>
      <c r="C123" s="14">
        <v>36.328000000000003</v>
      </c>
      <c r="D123" s="14">
        <v>27.742999999999999</v>
      </c>
      <c r="E123" s="14">
        <v>26.033000000000001</v>
      </c>
      <c r="F123" s="14"/>
      <c r="G123" s="14">
        <v>2016</v>
      </c>
      <c r="H123" s="28"/>
    </row>
    <row r="124" spans="1:8" x14ac:dyDescent="0.2">
      <c r="A124" s="25" t="s">
        <v>19</v>
      </c>
      <c r="B124" s="12">
        <v>2015</v>
      </c>
      <c r="C124" s="12">
        <v>15.12</v>
      </c>
      <c r="D124" s="12">
        <v>17.306000000000001</v>
      </c>
      <c r="E124" s="12">
        <v>18.303000000000001</v>
      </c>
      <c r="F124" s="12">
        <v>5.0000000000000001E-3</v>
      </c>
      <c r="G124" s="12">
        <v>2015</v>
      </c>
      <c r="H124" s="26">
        <v>2.1704400000000001</v>
      </c>
    </row>
    <row r="125" spans="1:8" x14ac:dyDescent="0.2">
      <c r="A125" s="27" t="s">
        <v>19</v>
      </c>
      <c r="B125" s="14">
        <v>2014</v>
      </c>
      <c r="C125" s="14">
        <v>47.756999999999998</v>
      </c>
      <c r="D125" s="14">
        <v>19.056999999999999</v>
      </c>
      <c r="E125" s="14">
        <v>17.356000000000002</v>
      </c>
      <c r="F125" s="14"/>
      <c r="G125" s="14">
        <v>2014</v>
      </c>
      <c r="H125" s="28"/>
    </row>
    <row r="126" spans="1:8" x14ac:dyDescent="0.2">
      <c r="A126" s="25" t="s">
        <v>19</v>
      </c>
      <c r="B126" s="12">
        <v>2013</v>
      </c>
      <c r="C126" s="12">
        <v>71.263999999999996</v>
      </c>
      <c r="D126" s="12">
        <v>15.882999999999999</v>
      </c>
      <c r="E126" s="12">
        <v>23.698</v>
      </c>
      <c r="F126" s="12">
        <v>4.117</v>
      </c>
      <c r="G126" s="12">
        <v>2013</v>
      </c>
      <c r="H126" s="26">
        <v>1.71431</v>
      </c>
    </row>
    <row r="127" spans="1:8" x14ac:dyDescent="0.2">
      <c r="A127" s="27" t="s">
        <v>19</v>
      </c>
      <c r="B127" s="14">
        <v>2012</v>
      </c>
      <c r="C127" s="14">
        <v>59.091000000000001</v>
      </c>
      <c r="D127" s="14">
        <v>13.526</v>
      </c>
      <c r="E127" s="14">
        <v>19.994</v>
      </c>
      <c r="F127" s="14"/>
      <c r="G127" s="14">
        <v>2012</v>
      </c>
      <c r="H127" s="28"/>
    </row>
    <row r="128" spans="1:8" x14ac:dyDescent="0.2">
      <c r="A128" s="25" t="s">
        <v>20</v>
      </c>
      <c r="B128" s="12">
        <v>2018</v>
      </c>
      <c r="C128" s="12">
        <v>6.008</v>
      </c>
      <c r="D128" s="12">
        <v>1.8140000000000001</v>
      </c>
      <c r="E128" s="12">
        <v>2.1280000000000001</v>
      </c>
      <c r="F128" s="12">
        <v>30.492999999999999</v>
      </c>
      <c r="G128" s="12">
        <v>2018</v>
      </c>
      <c r="H128" s="26"/>
    </row>
    <row r="129" spans="1:8" x14ac:dyDescent="0.2">
      <c r="A129" s="27" t="s">
        <v>20</v>
      </c>
      <c r="B129" s="14">
        <v>2017</v>
      </c>
      <c r="C129" s="14">
        <v>4.7939999999999996</v>
      </c>
      <c r="D129" s="14">
        <v>2.883</v>
      </c>
      <c r="E129" s="14">
        <v>2.3140000000000001</v>
      </c>
      <c r="F129" s="14">
        <v>30.341000000000001</v>
      </c>
      <c r="G129" s="14">
        <v>2017</v>
      </c>
      <c r="H129" s="28"/>
    </row>
    <row r="130" spans="1:8" x14ac:dyDescent="0.2">
      <c r="A130" s="25" t="s">
        <v>20</v>
      </c>
      <c r="B130" s="12">
        <v>2016</v>
      </c>
      <c r="C130" s="12">
        <v>1.0960000000000001</v>
      </c>
      <c r="D130" s="12">
        <v>2.903</v>
      </c>
      <c r="E130" s="12">
        <v>2.5209999999999999</v>
      </c>
      <c r="F130" s="12">
        <v>31.274000000000001</v>
      </c>
      <c r="G130" s="12">
        <v>2016</v>
      </c>
      <c r="H130" s="26"/>
    </row>
    <row r="131" spans="1:8" x14ac:dyDescent="0.2">
      <c r="A131" s="27" t="s">
        <v>20</v>
      </c>
      <c r="B131" s="14">
        <v>2015</v>
      </c>
      <c r="C131" s="14">
        <v>0.378</v>
      </c>
      <c r="D131" s="14">
        <v>2.556</v>
      </c>
      <c r="E131" s="14">
        <v>4.9779999999999998</v>
      </c>
      <c r="F131" s="14">
        <v>37.564999999999998</v>
      </c>
      <c r="G131" s="14">
        <v>2015</v>
      </c>
      <c r="H131" s="28"/>
    </row>
    <row r="132" spans="1:8" x14ac:dyDescent="0.2">
      <c r="A132" s="25" t="s">
        <v>20</v>
      </c>
      <c r="B132" s="12">
        <v>2014</v>
      </c>
      <c r="C132" s="12">
        <v>1.248</v>
      </c>
      <c r="D132" s="12">
        <v>2.46</v>
      </c>
      <c r="E132" s="12">
        <v>2.16</v>
      </c>
      <c r="F132" s="12">
        <v>24.042000000000002</v>
      </c>
      <c r="G132" s="12">
        <v>2014</v>
      </c>
      <c r="H132" s="26"/>
    </row>
    <row r="133" spans="1:8" x14ac:dyDescent="0.2">
      <c r="A133" s="27" t="s">
        <v>20</v>
      </c>
      <c r="B133" s="14">
        <v>2013</v>
      </c>
      <c r="C133" s="14">
        <v>7.3680000000000003</v>
      </c>
      <c r="D133" s="14">
        <v>0.94299999999999995</v>
      </c>
      <c r="E133" s="14">
        <v>2.2949999999999999</v>
      </c>
      <c r="F133" s="14">
        <v>22.277000000000001</v>
      </c>
      <c r="G133" s="14">
        <v>2013</v>
      </c>
      <c r="H133" s="28"/>
    </row>
    <row r="134" spans="1:8" x14ac:dyDescent="0.2">
      <c r="A134" s="25" t="s">
        <v>20</v>
      </c>
      <c r="B134" s="12">
        <v>2012</v>
      </c>
      <c r="C134" s="12">
        <v>7.4610000000000003</v>
      </c>
      <c r="D134" s="12">
        <v>1.149</v>
      </c>
      <c r="E134" s="12">
        <v>2.7909999999999999</v>
      </c>
      <c r="F134" s="12">
        <v>47.792000000000002</v>
      </c>
      <c r="G134" s="12">
        <v>2012</v>
      </c>
      <c r="H134" s="26"/>
    </row>
    <row r="135" spans="1:8" x14ac:dyDescent="0.2">
      <c r="A135" s="27" t="s">
        <v>21</v>
      </c>
      <c r="B135" s="14">
        <v>2018</v>
      </c>
      <c r="C135" s="14">
        <v>24.056000000000001</v>
      </c>
      <c r="D135" s="14">
        <v>25.606000000000002</v>
      </c>
      <c r="E135" s="14">
        <v>220.661</v>
      </c>
      <c r="F135" s="14">
        <v>265.54899999999998</v>
      </c>
      <c r="G135" s="14">
        <v>2018</v>
      </c>
      <c r="H135" s="28"/>
    </row>
    <row r="136" spans="1:8" x14ac:dyDescent="0.2">
      <c r="A136" s="25" t="s">
        <v>21</v>
      </c>
      <c r="B136" s="12">
        <v>2017</v>
      </c>
      <c r="C136" s="12">
        <v>53.115000000000002</v>
      </c>
      <c r="D136" s="12">
        <v>22.672999999999998</v>
      </c>
      <c r="E136" s="12">
        <v>119.913</v>
      </c>
      <c r="F136" s="12"/>
      <c r="G136" s="12">
        <v>2017</v>
      </c>
      <c r="H136" s="26"/>
    </row>
    <row r="137" spans="1:8" x14ac:dyDescent="0.2">
      <c r="A137" s="27" t="s">
        <v>21</v>
      </c>
      <c r="B137" s="14">
        <v>2016</v>
      </c>
      <c r="C137" s="14">
        <v>43.344000000000001</v>
      </c>
      <c r="D137" s="14">
        <v>10.651</v>
      </c>
      <c r="E137" s="14">
        <v>45.920999999999999</v>
      </c>
      <c r="F137" s="14">
        <v>1767.1</v>
      </c>
      <c r="G137" s="14">
        <v>2016</v>
      </c>
      <c r="H137" s="28"/>
    </row>
    <row r="138" spans="1:8" x14ac:dyDescent="0.2">
      <c r="A138" s="25" t="s">
        <v>21</v>
      </c>
      <c r="B138" s="12">
        <v>2015</v>
      </c>
      <c r="C138" s="12">
        <v>13.303000000000001</v>
      </c>
      <c r="D138" s="12">
        <v>6.3029999999999999</v>
      </c>
      <c r="E138" s="12">
        <v>30.722000000000001</v>
      </c>
      <c r="F138" s="12">
        <v>2109.5300000000002</v>
      </c>
      <c r="G138" s="12">
        <v>2015</v>
      </c>
      <c r="H138" s="26"/>
    </row>
    <row r="139" spans="1:8" x14ac:dyDescent="0.2">
      <c r="A139" s="27" t="s">
        <v>21</v>
      </c>
      <c r="B139" s="14">
        <v>2014</v>
      </c>
      <c r="C139" s="14">
        <v>26.789000000000001</v>
      </c>
      <c r="D139" s="14">
        <v>7.843</v>
      </c>
      <c r="E139" s="14">
        <v>41.991</v>
      </c>
      <c r="F139" s="14"/>
      <c r="G139" s="14">
        <v>2014</v>
      </c>
      <c r="H139" s="28"/>
    </row>
    <row r="140" spans="1:8" x14ac:dyDescent="0.2">
      <c r="A140" s="25" t="s">
        <v>21</v>
      </c>
      <c r="B140" s="12">
        <v>2013</v>
      </c>
      <c r="C140" s="12">
        <v>23.06</v>
      </c>
      <c r="D140" s="12">
        <v>12.545</v>
      </c>
      <c r="E140" s="12">
        <v>84.769000000000005</v>
      </c>
      <c r="F140" s="12">
        <v>3060.11</v>
      </c>
      <c r="G140" s="12">
        <v>2013</v>
      </c>
      <c r="H140" s="26"/>
    </row>
    <row r="141" spans="1:8" x14ac:dyDescent="0.2">
      <c r="A141" s="27" t="s">
        <v>21</v>
      </c>
      <c r="B141" s="14">
        <v>2012</v>
      </c>
      <c r="C141" s="14">
        <v>31.138999999999999</v>
      </c>
      <c r="D141" s="14">
        <v>12.394</v>
      </c>
      <c r="E141" s="14">
        <v>22.763000000000002</v>
      </c>
      <c r="F141" s="14"/>
      <c r="G141" s="14">
        <v>2012</v>
      </c>
      <c r="H141" s="28"/>
    </row>
    <row r="142" spans="1:8" x14ac:dyDescent="0.2">
      <c r="A142" s="25" t="s">
        <v>22</v>
      </c>
      <c r="B142" s="12">
        <v>2018</v>
      </c>
      <c r="C142" s="12">
        <v>16.411000000000001</v>
      </c>
      <c r="D142" s="12">
        <v>20.613</v>
      </c>
      <c r="E142" s="12">
        <v>3.1819999999999999</v>
      </c>
      <c r="F142" s="12"/>
      <c r="G142" s="12">
        <v>2018</v>
      </c>
      <c r="H142" s="26">
        <v>3.3623599999999998</v>
      </c>
    </row>
    <row r="143" spans="1:8" x14ac:dyDescent="0.2">
      <c r="A143" s="27" t="s">
        <v>22</v>
      </c>
      <c r="B143" s="14">
        <v>2017</v>
      </c>
      <c r="C143" s="14">
        <v>15.159000000000001</v>
      </c>
      <c r="D143" s="14">
        <v>4.5599999999999996</v>
      </c>
      <c r="E143" s="14">
        <v>4.0659999999999998</v>
      </c>
      <c r="F143" s="14"/>
      <c r="G143" s="14">
        <v>2017</v>
      </c>
      <c r="H143" s="28">
        <v>3.5109699999999999</v>
      </c>
    </row>
    <row r="144" spans="1:8" x14ac:dyDescent="0.2">
      <c r="A144" s="25" t="s">
        <v>22</v>
      </c>
      <c r="B144" s="12">
        <v>2016</v>
      </c>
      <c r="C144" s="12">
        <v>7.2060000000000004</v>
      </c>
      <c r="D144" s="12">
        <v>5.1029999999999998</v>
      </c>
      <c r="E144" s="12">
        <v>2.9470000000000001</v>
      </c>
      <c r="F144" s="12"/>
      <c r="G144" s="12">
        <v>2016</v>
      </c>
      <c r="H144" s="26">
        <v>3.5569199999999999</v>
      </c>
    </row>
    <row r="145" spans="1:8" x14ac:dyDescent="0.2">
      <c r="A145" s="27" t="s">
        <v>22</v>
      </c>
      <c r="B145" s="14">
        <v>2015</v>
      </c>
      <c r="C145" s="14">
        <v>8.8490000000000002</v>
      </c>
      <c r="D145" s="14">
        <v>4.5389999999999997</v>
      </c>
      <c r="E145" s="14">
        <v>4.468</v>
      </c>
      <c r="F145" s="14"/>
      <c r="G145" s="14">
        <v>2015</v>
      </c>
      <c r="H145" s="28">
        <v>3.6877499999999999</v>
      </c>
    </row>
    <row r="146" spans="1:8" x14ac:dyDescent="0.2">
      <c r="A146" s="25" t="s">
        <v>22</v>
      </c>
      <c r="B146" s="12">
        <v>2014</v>
      </c>
      <c r="C146" s="12">
        <v>9.6069999999999993</v>
      </c>
      <c r="D146" s="12">
        <v>5.9640000000000004</v>
      </c>
      <c r="E146" s="12">
        <v>5.306</v>
      </c>
      <c r="F146" s="12"/>
      <c r="G146" s="12">
        <v>2014</v>
      </c>
      <c r="H146" s="26">
        <v>3.59389</v>
      </c>
    </row>
    <row r="147" spans="1:8" x14ac:dyDescent="0.2">
      <c r="A147" s="27" t="s">
        <v>22</v>
      </c>
      <c r="B147" s="14">
        <v>2013</v>
      </c>
      <c r="C147" s="14">
        <v>8.282</v>
      </c>
      <c r="D147" s="14">
        <v>3.802</v>
      </c>
      <c r="E147" s="14">
        <v>1.4830000000000001</v>
      </c>
      <c r="F147" s="14">
        <v>8.8870000000000005</v>
      </c>
      <c r="G147" s="14">
        <v>2013</v>
      </c>
      <c r="H147" s="28">
        <v>3.55789</v>
      </c>
    </row>
    <row r="148" spans="1:8" x14ac:dyDescent="0.2">
      <c r="A148" s="25" t="s">
        <v>22</v>
      </c>
      <c r="B148" s="12">
        <v>2012</v>
      </c>
      <c r="C148" s="12">
        <v>9.8529999999999998</v>
      </c>
      <c r="D148" s="12">
        <v>8.9250000000000007</v>
      </c>
      <c r="E148" s="12">
        <v>7.5179999999999998</v>
      </c>
      <c r="F148" s="12"/>
      <c r="G148" s="12">
        <v>2012</v>
      </c>
      <c r="H148" s="26">
        <v>3.49587</v>
      </c>
    </row>
    <row r="149" spans="1:8" x14ac:dyDescent="0.2">
      <c r="A149" s="27" t="s">
        <v>23</v>
      </c>
      <c r="B149" s="14">
        <v>2018</v>
      </c>
      <c r="C149" s="14">
        <v>0.12</v>
      </c>
      <c r="D149" s="14">
        <v>1.5740000000000001</v>
      </c>
      <c r="E149" s="14">
        <v>0.74099999999999999</v>
      </c>
      <c r="F149" s="14"/>
      <c r="G149" s="14">
        <v>2018</v>
      </c>
      <c r="H149" s="28"/>
    </row>
    <row r="150" spans="1:8" x14ac:dyDescent="0.2">
      <c r="A150" s="25" t="s">
        <v>23</v>
      </c>
      <c r="B150" s="12">
        <v>2017</v>
      </c>
      <c r="C150" s="12">
        <v>8.5999999999999993E-2</v>
      </c>
      <c r="D150" s="12">
        <v>2.2989999999999999</v>
      </c>
      <c r="E150" s="12">
        <v>0.57099999999999995</v>
      </c>
      <c r="F150" s="12">
        <v>1.7000000000000001E-2</v>
      </c>
      <c r="G150" s="12">
        <v>2017</v>
      </c>
      <c r="H150" s="26"/>
    </row>
    <row r="151" spans="1:8" x14ac:dyDescent="0.2">
      <c r="A151" s="27" t="s">
        <v>23</v>
      </c>
      <c r="B151" s="14">
        <v>2016</v>
      </c>
      <c r="C151" s="14">
        <v>0.16</v>
      </c>
      <c r="D151" s="14">
        <v>7.2999999999999995E-2</v>
      </c>
      <c r="E151" s="14">
        <v>1.7529999999999999</v>
      </c>
      <c r="F151" s="14"/>
      <c r="G151" s="14">
        <v>2016</v>
      </c>
      <c r="H151" s="28"/>
    </row>
    <row r="152" spans="1:8" x14ac:dyDescent="0.2">
      <c r="A152" s="25" t="s">
        <v>23</v>
      </c>
      <c r="B152" s="12">
        <v>2015</v>
      </c>
      <c r="C152" s="12">
        <v>0.29199999999999998</v>
      </c>
      <c r="D152" s="12">
        <v>1.6040000000000001</v>
      </c>
      <c r="E152" s="12">
        <v>0.78</v>
      </c>
      <c r="F152" s="12"/>
      <c r="G152" s="12">
        <v>2015</v>
      </c>
      <c r="H152" s="26"/>
    </row>
    <row r="153" spans="1:8" x14ac:dyDescent="0.2">
      <c r="A153" s="27" t="s">
        <v>23</v>
      </c>
      <c r="B153" s="14">
        <v>2014</v>
      </c>
      <c r="C153" s="14">
        <v>0.308</v>
      </c>
      <c r="D153" s="14">
        <v>2.863</v>
      </c>
      <c r="E153" s="14">
        <v>1.546</v>
      </c>
      <c r="F153" s="14"/>
      <c r="G153" s="14">
        <v>2014</v>
      </c>
      <c r="H153" s="28"/>
    </row>
    <row r="154" spans="1:8" x14ac:dyDescent="0.2">
      <c r="A154" s="25" t="s">
        <v>23</v>
      </c>
      <c r="B154" s="12">
        <v>2013</v>
      </c>
      <c r="C154" s="12">
        <v>0.12</v>
      </c>
      <c r="D154" s="12">
        <v>9.4610000000000003</v>
      </c>
      <c r="E154" s="12">
        <v>0.317</v>
      </c>
      <c r="F154" s="12">
        <v>0.121</v>
      </c>
      <c r="G154" s="12">
        <v>2013</v>
      </c>
      <c r="H154" s="26"/>
    </row>
    <row r="155" spans="1:8" x14ac:dyDescent="0.2">
      <c r="A155" s="27" t="s">
        <v>23</v>
      </c>
      <c r="B155" s="14">
        <v>2012</v>
      </c>
      <c r="C155" s="14">
        <v>0.996</v>
      </c>
      <c r="D155" s="14">
        <v>0.86099999999999999</v>
      </c>
      <c r="E155" s="14">
        <v>4.8879999999999999</v>
      </c>
      <c r="F155" s="14">
        <v>47.963000000000001</v>
      </c>
      <c r="G155" s="14">
        <v>2012</v>
      </c>
      <c r="H155" s="28"/>
    </row>
    <row r="156" spans="1:8" x14ac:dyDescent="0.2">
      <c r="A156" s="25" t="s">
        <v>24</v>
      </c>
      <c r="B156" s="12">
        <v>2018</v>
      </c>
      <c r="C156" s="12">
        <v>194.649</v>
      </c>
      <c r="D156" s="12">
        <v>41.335000000000001</v>
      </c>
      <c r="E156" s="12">
        <v>54.146999999999998</v>
      </c>
      <c r="F156" s="12"/>
      <c r="G156" s="12">
        <v>2018</v>
      </c>
      <c r="H156" s="26"/>
    </row>
    <row r="157" spans="1:8" x14ac:dyDescent="0.2">
      <c r="A157" s="27" t="s">
        <v>24</v>
      </c>
      <c r="B157" s="14">
        <v>2017</v>
      </c>
      <c r="C157" s="14">
        <v>113.547</v>
      </c>
      <c r="D157" s="14">
        <v>36.353999999999999</v>
      </c>
      <c r="E157" s="14">
        <v>39.500999999999998</v>
      </c>
      <c r="F157" s="14"/>
      <c r="G157" s="14">
        <v>2017</v>
      </c>
      <c r="H157" s="28"/>
    </row>
    <row r="158" spans="1:8" x14ac:dyDescent="0.2">
      <c r="A158" s="25" t="s">
        <v>24</v>
      </c>
      <c r="B158" s="12">
        <v>2016</v>
      </c>
      <c r="C158" s="12">
        <v>146.733</v>
      </c>
      <c r="D158" s="12">
        <v>46.530999999999999</v>
      </c>
      <c r="E158" s="12">
        <v>113.523</v>
      </c>
      <c r="F158" s="12">
        <v>0.67</v>
      </c>
      <c r="G158" s="12">
        <v>2016</v>
      </c>
      <c r="H158" s="26"/>
    </row>
    <row r="159" spans="1:8" x14ac:dyDescent="0.2">
      <c r="A159" s="27" t="s">
        <v>24</v>
      </c>
      <c r="B159" s="14">
        <v>2015</v>
      </c>
      <c r="C159" s="14">
        <v>58.567999999999998</v>
      </c>
      <c r="D159" s="14">
        <v>23.134</v>
      </c>
      <c r="E159" s="14">
        <v>87.093999999999994</v>
      </c>
      <c r="F159" s="14"/>
      <c r="G159" s="14">
        <v>2015</v>
      </c>
      <c r="H159" s="28">
        <v>3.06196</v>
      </c>
    </row>
    <row r="160" spans="1:8" x14ac:dyDescent="0.2">
      <c r="A160" s="25" t="s">
        <v>24</v>
      </c>
      <c r="B160" s="12">
        <v>2014</v>
      </c>
      <c r="C160" s="12">
        <v>125.61</v>
      </c>
      <c r="D160" s="12">
        <v>34.250999999999998</v>
      </c>
      <c r="E160" s="12">
        <v>207.821</v>
      </c>
      <c r="F160" s="12">
        <v>79.031999999999996</v>
      </c>
      <c r="G160" s="12">
        <v>2014</v>
      </c>
      <c r="H160" s="26"/>
    </row>
    <row r="161" spans="1:8" x14ac:dyDescent="0.2">
      <c r="A161" s="27" t="s">
        <v>24</v>
      </c>
      <c r="B161" s="14">
        <v>2013</v>
      </c>
      <c r="C161" s="14">
        <v>101.15900000000001</v>
      </c>
      <c r="D161" s="14">
        <v>21.881</v>
      </c>
      <c r="E161" s="14">
        <v>157.13200000000001</v>
      </c>
      <c r="F161" s="14">
        <v>160.46199999999999</v>
      </c>
      <c r="G161" s="14">
        <v>2013</v>
      </c>
      <c r="H161" s="28">
        <v>2.87446</v>
      </c>
    </row>
    <row r="162" spans="1:8" x14ac:dyDescent="0.2">
      <c r="A162" s="25" t="s">
        <v>24</v>
      </c>
      <c r="B162" s="12">
        <v>2012</v>
      </c>
      <c r="C162" s="12">
        <v>46.655999999999999</v>
      </c>
      <c r="D162" s="12">
        <v>21.495000000000001</v>
      </c>
      <c r="E162" s="12">
        <v>311.916</v>
      </c>
      <c r="F162" s="12"/>
      <c r="G162" s="12">
        <v>2012</v>
      </c>
      <c r="H162" s="26">
        <v>3.6291799999999999</v>
      </c>
    </row>
    <row r="163" spans="1:8" x14ac:dyDescent="0.2">
      <c r="A163" s="27" t="s">
        <v>25</v>
      </c>
      <c r="B163" s="14">
        <v>2018</v>
      </c>
      <c r="C163" s="14">
        <v>4.335</v>
      </c>
      <c r="D163" s="14">
        <v>1.4999999999999999E-2</v>
      </c>
      <c r="E163" s="14">
        <v>7.6180000000000003</v>
      </c>
      <c r="F163" s="14">
        <v>36.241</v>
      </c>
      <c r="G163" s="14">
        <v>2018</v>
      </c>
      <c r="H163" s="28"/>
    </row>
    <row r="164" spans="1:8" x14ac:dyDescent="0.2">
      <c r="A164" s="25" t="s">
        <v>25</v>
      </c>
      <c r="B164" s="12">
        <v>2017</v>
      </c>
      <c r="C164" s="12">
        <v>2.4820000000000002</v>
      </c>
      <c r="D164" s="12">
        <v>2.1999999999999999E-2</v>
      </c>
      <c r="E164" s="12">
        <v>5.4340000000000002</v>
      </c>
      <c r="F164" s="12">
        <v>47.457000000000001</v>
      </c>
      <c r="G164" s="12">
        <v>2017</v>
      </c>
      <c r="H164" s="26"/>
    </row>
    <row r="165" spans="1:8" x14ac:dyDescent="0.2">
      <c r="A165" s="27" t="s">
        <v>25</v>
      </c>
      <c r="B165" s="14">
        <v>2016</v>
      </c>
      <c r="C165" s="14">
        <v>1.4990000000000001</v>
      </c>
      <c r="D165" s="14">
        <v>1.0999999999999999E-2</v>
      </c>
      <c r="E165" s="14">
        <v>5.41</v>
      </c>
      <c r="F165" s="14">
        <v>1E-3</v>
      </c>
      <c r="G165" s="14">
        <v>2016</v>
      </c>
      <c r="H165" s="28"/>
    </row>
    <row r="166" spans="1:8" x14ac:dyDescent="0.2">
      <c r="A166" s="25" t="s">
        <v>25</v>
      </c>
      <c r="B166" s="12">
        <v>2015</v>
      </c>
      <c r="C166" s="12">
        <v>1.1180000000000001</v>
      </c>
      <c r="D166" s="12">
        <v>1.4999999999999999E-2</v>
      </c>
      <c r="E166" s="12">
        <v>1.9039999999999999</v>
      </c>
      <c r="F166" s="12">
        <v>11.448</v>
      </c>
      <c r="G166" s="12">
        <v>2015</v>
      </c>
      <c r="H166" s="26">
        <v>2.0984799999999999</v>
      </c>
    </row>
    <row r="167" spans="1:8" x14ac:dyDescent="0.2">
      <c r="A167" s="27" t="s">
        <v>25</v>
      </c>
      <c r="B167" s="14">
        <v>2014</v>
      </c>
      <c r="C167" s="14">
        <v>2.0720000000000001</v>
      </c>
      <c r="D167" s="14">
        <v>0.13400000000000001</v>
      </c>
      <c r="E167" s="14">
        <v>5.4749999999999996</v>
      </c>
      <c r="F167" s="14">
        <v>0.876</v>
      </c>
      <c r="G167" s="14">
        <v>2014</v>
      </c>
      <c r="H167" s="28">
        <v>2.1640299999999999</v>
      </c>
    </row>
    <row r="168" spans="1:8" x14ac:dyDescent="0.2">
      <c r="A168" s="25" t="s">
        <v>25</v>
      </c>
      <c r="B168" s="12">
        <v>2013</v>
      </c>
      <c r="C168" s="12">
        <v>2.36</v>
      </c>
      <c r="D168" s="12">
        <v>0.65200000000000002</v>
      </c>
      <c r="E168" s="12">
        <v>1.069</v>
      </c>
      <c r="F168" s="12">
        <v>2.2490000000000001</v>
      </c>
      <c r="G168" s="12">
        <v>2013</v>
      </c>
      <c r="H168" s="26">
        <v>1.6790400000000001</v>
      </c>
    </row>
    <row r="169" spans="1:8" x14ac:dyDescent="0.2">
      <c r="A169" s="27" t="s">
        <v>25</v>
      </c>
      <c r="B169" s="14">
        <v>2012</v>
      </c>
      <c r="C169" s="14">
        <v>2.6259999999999999</v>
      </c>
      <c r="D169" s="14">
        <v>1.732</v>
      </c>
      <c r="E169" s="14">
        <v>1.0580000000000001</v>
      </c>
      <c r="F169" s="14">
        <v>16.47</v>
      </c>
      <c r="G169" s="14">
        <v>2012</v>
      </c>
      <c r="H169" s="28">
        <v>2.3726699999999998</v>
      </c>
    </row>
    <row r="170" spans="1:8" x14ac:dyDescent="0.2">
      <c r="A170" s="25" t="s">
        <v>26</v>
      </c>
      <c r="B170" s="12">
        <v>2018</v>
      </c>
      <c r="C170" s="12">
        <v>4.1900000000000004</v>
      </c>
      <c r="D170" s="12">
        <v>9.4380000000000006</v>
      </c>
      <c r="E170" s="12">
        <v>31.096</v>
      </c>
      <c r="F170" s="12"/>
      <c r="G170" s="12">
        <v>2018</v>
      </c>
      <c r="H170" s="26"/>
    </row>
    <row r="171" spans="1:8" x14ac:dyDescent="0.2">
      <c r="A171" s="27" t="s">
        <v>26</v>
      </c>
      <c r="B171" s="14">
        <v>2017</v>
      </c>
      <c r="C171" s="14">
        <v>4.5830000000000002</v>
      </c>
      <c r="D171" s="14">
        <v>9.7140000000000004</v>
      </c>
      <c r="E171" s="14">
        <v>22.646000000000001</v>
      </c>
      <c r="F171" s="14">
        <v>3.5000000000000003E-2</v>
      </c>
      <c r="G171" s="14">
        <v>2017</v>
      </c>
      <c r="H171" s="28"/>
    </row>
    <row r="172" spans="1:8" x14ac:dyDescent="0.2">
      <c r="A172" s="25" t="s">
        <v>26</v>
      </c>
      <c r="B172" s="12">
        <v>2016</v>
      </c>
      <c r="C172" s="12">
        <v>4.3609999999999998</v>
      </c>
      <c r="D172" s="12">
        <v>1.9219999999999999</v>
      </c>
      <c r="E172" s="12">
        <v>18.021000000000001</v>
      </c>
      <c r="F172" s="12">
        <v>2.8000000000000001E-2</v>
      </c>
      <c r="G172" s="12">
        <v>2016</v>
      </c>
      <c r="H172" s="26"/>
    </row>
    <row r="173" spans="1:8" x14ac:dyDescent="0.2">
      <c r="A173" s="27" t="s">
        <v>26</v>
      </c>
      <c r="B173" s="14">
        <v>2015</v>
      </c>
      <c r="C173" s="14">
        <v>4.7530000000000001</v>
      </c>
      <c r="D173" s="14">
        <v>1.347</v>
      </c>
      <c r="E173" s="14">
        <v>6.734</v>
      </c>
      <c r="F173" s="14">
        <v>15.824999999999999</v>
      </c>
      <c r="G173" s="14">
        <v>2015</v>
      </c>
      <c r="H173" s="28"/>
    </row>
    <row r="174" spans="1:8" x14ac:dyDescent="0.2">
      <c r="A174" s="25" t="s">
        <v>26</v>
      </c>
      <c r="B174" s="12">
        <v>2014</v>
      </c>
      <c r="C174" s="12">
        <v>4.742</v>
      </c>
      <c r="D174" s="12">
        <v>0.63300000000000001</v>
      </c>
      <c r="E174" s="12">
        <v>11.223000000000001</v>
      </c>
      <c r="F174" s="12"/>
      <c r="G174" s="12">
        <v>2014</v>
      </c>
      <c r="H174" s="26"/>
    </row>
    <row r="175" spans="1:8" x14ac:dyDescent="0.2">
      <c r="A175" s="27" t="s">
        <v>26</v>
      </c>
      <c r="B175" s="14">
        <v>2013</v>
      </c>
      <c r="C175" s="14">
        <v>3.952</v>
      </c>
      <c r="D175" s="14">
        <v>8.1920000000000002</v>
      </c>
      <c r="E175" s="14">
        <v>9.6189999999999998</v>
      </c>
      <c r="F175" s="14"/>
      <c r="G175" s="14">
        <v>2013</v>
      </c>
      <c r="H175" s="28"/>
    </row>
    <row r="176" spans="1:8" x14ac:dyDescent="0.2">
      <c r="A176" s="25" t="s">
        <v>26</v>
      </c>
      <c r="B176" s="12">
        <v>2012</v>
      </c>
      <c r="C176" s="12">
        <v>5.2409999999999997</v>
      </c>
      <c r="D176" s="12">
        <v>0.80300000000000005</v>
      </c>
      <c r="E176" s="12">
        <v>16.832000000000001</v>
      </c>
      <c r="F176" s="12"/>
      <c r="G176" s="12">
        <v>2012</v>
      </c>
      <c r="H176" s="26"/>
    </row>
    <row r="177" spans="1:8" x14ac:dyDescent="0.2">
      <c r="A177" s="27" t="s">
        <v>27</v>
      </c>
      <c r="B177" s="14">
        <v>2018</v>
      </c>
      <c r="C177" s="14">
        <v>28.007000000000001</v>
      </c>
      <c r="D177" s="14">
        <v>28.306000000000001</v>
      </c>
      <c r="E177" s="14">
        <v>11.708</v>
      </c>
      <c r="F177" s="14">
        <v>191.28899999999999</v>
      </c>
      <c r="G177" s="14">
        <v>2018</v>
      </c>
      <c r="H177" s="28"/>
    </row>
    <row r="178" spans="1:8" x14ac:dyDescent="0.2">
      <c r="A178" s="25" t="s">
        <v>27</v>
      </c>
      <c r="B178" s="12">
        <v>2017</v>
      </c>
      <c r="C178" s="12">
        <v>28.567</v>
      </c>
      <c r="D178" s="12">
        <v>75.201999999999998</v>
      </c>
      <c r="E178" s="12">
        <v>17.492999999999999</v>
      </c>
      <c r="F178" s="12">
        <v>101.095</v>
      </c>
      <c r="G178" s="12">
        <v>2017</v>
      </c>
      <c r="H178" s="26"/>
    </row>
    <row r="179" spans="1:8" x14ac:dyDescent="0.2">
      <c r="A179" s="27" t="s">
        <v>27</v>
      </c>
      <c r="B179" s="14">
        <v>2016</v>
      </c>
      <c r="C179" s="14">
        <v>25.792999999999999</v>
      </c>
      <c r="D179" s="14">
        <v>73.581000000000003</v>
      </c>
      <c r="E179" s="14">
        <v>17.972000000000001</v>
      </c>
      <c r="F179" s="14">
        <v>249.80500000000001</v>
      </c>
      <c r="G179" s="14">
        <v>2016</v>
      </c>
      <c r="H179" s="28"/>
    </row>
    <row r="180" spans="1:8" x14ac:dyDescent="0.2">
      <c r="A180" s="25" t="s">
        <v>27</v>
      </c>
      <c r="B180" s="12">
        <v>2015</v>
      </c>
      <c r="C180" s="12">
        <v>48.393000000000001</v>
      </c>
      <c r="D180" s="12">
        <v>76.165000000000006</v>
      </c>
      <c r="E180" s="12">
        <v>24.181999999999999</v>
      </c>
      <c r="F180" s="12">
        <v>361.37</v>
      </c>
      <c r="G180" s="12">
        <v>2015</v>
      </c>
      <c r="H180" s="26"/>
    </row>
    <row r="181" spans="1:8" x14ac:dyDescent="0.2">
      <c r="A181" s="27" t="s">
        <v>27</v>
      </c>
      <c r="B181" s="14">
        <v>2014</v>
      </c>
      <c r="C181" s="14">
        <v>39.42</v>
      </c>
      <c r="D181" s="14">
        <v>27.655000000000001</v>
      </c>
      <c r="E181" s="14">
        <v>4.2279999999999998</v>
      </c>
      <c r="F181" s="14">
        <v>11.488</v>
      </c>
      <c r="G181" s="14">
        <v>2014</v>
      </c>
      <c r="H181" s="28"/>
    </row>
    <row r="182" spans="1:8" x14ac:dyDescent="0.2">
      <c r="A182" s="25" t="s">
        <v>27</v>
      </c>
      <c r="B182" s="12">
        <v>2013</v>
      </c>
      <c r="C182" s="12">
        <v>67.736000000000004</v>
      </c>
      <c r="D182" s="12">
        <v>21.428999999999998</v>
      </c>
      <c r="E182" s="12">
        <v>19.977</v>
      </c>
      <c r="F182" s="12">
        <v>65.072000000000003</v>
      </c>
      <c r="G182" s="12">
        <v>2013</v>
      </c>
      <c r="H182" s="26"/>
    </row>
    <row r="183" spans="1:8" x14ac:dyDescent="0.2">
      <c r="A183" s="27" t="s">
        <v>27</v>
      </c>
      <c r="B183" s="14">
        <v>2012</v>
      </c>
      <c r="C183" s="14">
        <v>25.542000000000002</v>
      </c>
      <c r="D183" s="14">
        <v>14.526999999999999</v>
      </c>
      <c r="E183" s="14">
        <v>30.306999999999999</v>
      </c>
      <c r="F183" s="14">
        <v>411.524</v>
      </c>
      <c r="G183" s="14">
        <v>2012</v>
      </c>
      <c r="H183" s="28">
        <v>7.5884499999999999</v>
      </c>
    </row>
    <row r="184" spans="1:8" x14ac:dyDescent="0.2">
      <c r="A184" s="25" t="s">
        <v>28</v>
      </c>
      <c r="B184" s="12">
        <v>2018</v>
      </c>
      <c r="C184" s="12">
        <v>55.302999999999997</v>
      </c>
      <c r="D184" s="12">
        <v>9.548</v>
      </c>
      <c r="E184" s="12">
        <v>8.2959999999999994</v>
      </c>
      <c r="F184" s="12">
        <v>2.8000000000000001E-2</v>
      </c>
      <c r="G184" s="12">
        <v>2018</v>
      </c>
      <c r="H184" s="26">
        <v>2.7079200000000001</v>
      </c>
    </row>
    <row r="185" spans="1:8" x14ac:dyDescent="0.2">
      <c r="A185" s="27" t="s">
        <v>28</v>
      </c>
      <c r="B185" s="14">
        <v>2017</v>
      </c>
      <c r="C185" s="14">
        <v>46.207000000000001</v>
      </c>
      <c r="D185" s="14">
        <v>4.2359999999999998</v>
      </c>
      <c r="E185" s="14">
        <v>9.7780000000000005</v>
      </c>
      <c r="F185" s="14"/>
      <c r="G185" s="14">
        <v>2017</v>
      </c>
      <c r="H185" s="28">
        <v>2.67475</v>
      </c>
    </row>
    <row r="186" spans="1:8" x14ac:dyDescent="0.2">
      <c r="A186" s="25" t="s">
        <v>28</v>
      </c>
      <c r="B186" s="12">
        <v>2016</v>
      </c>
      <c r="C186" s="12">
        <v>25.454000000000001</v>
      </c>
      <c r="D186" s="12">
        <v>4.7220000000000004</v>
      </c>
      <c r="E186" s="12">
        <v>7.0609999999999999</v>
      </c>
      <c r="F186" s="12"/>
      <c r="G186" s="12">
        <v>2016</v>
      </c>
      <c r="H186" s="26">
        <v>2.7615599999999998</v>
      </c>
    </row>
    <row r="187" spans="1:8" x14ac:dyDescent="0.2">
      <c r="A187" s="27" t="s">
        <v>28</v>
      </c>
      <c r="B187" s="14">
        <v>2015</v>
      </c>
      <c r="C187" s="14">
        <v>11.491</v>
      </c>
      <c r="D187" s="14">
        <v>5.95</v>
      </c>
      <c r="E187" s="14">
        <v>7.5140000000000002</v>
      </c>
      <c r="F187" s="14"/>
      <c r="G187" s="14">
        <v>2015</v>
      </c>
      <c r="H187" s="28">
        <v>2.8446600000000002</v>
      </c>
    </row>
    <row r="188" spans="1:8" x14ac:dyDescent="0.2">
      <c r="A188" s="25" t="s">
        <v>28</v>
      </c>
      <c r="B188" s="12">
        <v>2014</v>
      </c>
      <c r="C188" s="12">
        <v>11.464</v>
      </c>
      <c r="D188" s="12">
        <v>8.452</v>
      </c>
      <c r="E188" s="12">
        <v>3.3679999999999999</v>
      </c>
      <c r="F188" s="12"/>
      <c r="G188" s="12">
        <v>2014</v>
      </c>
      <c r="H188" s="26">
        <v>2.84613</v>
      </c>
    </row>
    <row r="189" spans="1:8" x14ac:dyDescent="0.2">
      <c r="A189" s="27" t="s">
        <v>28</v>
      </c>
      <c r="B189" s="14">
        <v>2013</v>
      </c>
      <c r="C189" s="14">
        <v>11.497999999999999</v>
      </c>
      <c r="D189" s="14">
        <v>7.8460000000000001</v>
      </c>
      <c r="E189" s="14">
        <v>2.8279999999999998</v>
      </c>
      <c r="F189" s="14">
        <v>4.8000000000000001E-2</v>
      </c>
      <c r="G189" s="14">
        <v>2013</v>
      </c>
      <c r="H189" s="28">
        <v>2.7698900000000002</v>
      </c>
    </row>
    <row r="190" spans="1:8" x14ac:dyDescent="0.2">
      <c r="A190" s="25" t="s">
        <v>28</v>
      </c>
      <c r="B190" s="12">
        <v>2012</v>
      </c>
      <c r="C190" s="12">
        <v>16.32</v>
      </c>
      <c r="D190" s="12">
        <v>7.2060000000000004</v>
      </c>
      <c r="E190" s="12">
        <v>4.8920000000000003</v>
      </c>
      <c r="F190" s="12"/>
      <c r="G190" s="12">
        <v>2012</v>
      </c>
      <c r="H190" s="26">
        <v>2.8603200000000002</v>
      </c>
    </row>
    <row r="191" spans="1:8" x14ac:dyDescent="0.2">
      <c r="A191" s="27" t="s">
        <v>29</v>
      </c>
      <c r="B191" s="14">
        <v>2018</v>
      </c>
      <c r="C191" s="14">
        <v>29.152999999999999</v>
      </c>
      <c r="D191" s="14">
        <v>23.198</v>
      </c>
      <c r="E191" s="14">
        <v>0.99399999999999999</v>
      </c>
      <c r="F191" s="14">
        <v>77.741</v>
      </c>
      <c r="G191" s="14">
        <v>2018</v>
      </c>
      <c r="H191" s="28">
        <v>2.3916499999999998</v>
      </c>
    </row>
    <row r="192" spans="1:8" x14ac:dyDescent="0.2">
      <c r="A192" s="25" t="s">
        <v>29</v>
      </c>
      <c r="B192" s="12">
        <v>2017</v>
      </c>
      <c r="C192" s="12">
        <v>10.305</v>
      </c>
      <c r="D192" s="12">
        <v>2.948</v>
      </c>
      <c r="E192" s="12">
        <v>14.231999999999999</v>
      </c>
      <c r="F192" s="12">
        <v>56.360999999999997</v>
      </c>
      <c r="G192" s="12">
        <v>2017</v>
      </c>
      <c r="H192" s="26">
        <v>2.1917300000000002</v>
      </c>
    </row>
    <row r="193" spans="1:8" x14ac:dyDescent="0.2">
      <c r="A193" s="27" t="s">
        <v>29</v>
      </c>
      <c r="B193" s="14">
        <v>2016</v>
      </c>
      <c r="C193" s="14">
        <v>13.885999999999999</v>
      </c>
      <c r="D193" s="14">
        <v>3.3839999999999999</v>
      </c>
      <c r="E193" s="14">
        <v>10.298</v>
      </c>
      <c r="F193" s="14">
        <v>76.578999999999994</v>
      </c>
      <c r="G193" s="14">
        <v>2016</v>
      </c>
      <c r="H193" s="28">
        <v>2.30809</v>
      </c>
    </row>
    <row r="194" spans="1:8" x14ac:dyDescent="0.2">
      <c r="A194" s="25" t="s">
        <v>29</v>
      </c>
      <c r="B194" s="12">
        <v>2015</v>
      </c>
      <c r="C194" s="12">
        <v>11.728999999999999</v>
      </c>
      <c r="D194" s="12">
        <v>2.7269999999999999</v>
      </c>
      <c r="E194" s="12">
        <v>6.5380000000000003</v>
      </c>
      <c r="F194" s="12">
        <v>81.066999999999993</v>
      </c>
      <c r="G194" s="12">
        <v>2015</v>
      </c>
      <c r="H194" s="26">
        <v>2.2680400000000001</v>
      </c>
    </row>
    <row r="195" spans="1:8" x14ac:dyDescent="0.2">
      <c r="A195" s="27" t="s">
        <v>29</v>
      </c>
      <c r="B195" s="14">
        <v>2014</v>
      </c>
      <c r="C195" s="14">
        <v>8.8520000000000003</v>
      </c>
      <c r="D195" s="14">
        <v>1.8120000000000001</v>
      </c>
      <c r="E195" s="14">
        <v>1.909</v>
      </c>
      <c r="F195" s="14">
        <v>91.438999999999993</v>
      </c>
      <c r="G195" s="14">
        <v>2014</v>
      </c>
      <c r="H195" s="28">
        <v>2.18268</v>
      </c>
    </row>
    <row r="196" spans="1:8" x14ac:dyDescent="0.2">
      <c r="A196" s="25" t="s">
        <v>29</v>
      </c>
      <c r="B196" s="12">
        <v>2013</v>
      </c>
      <c r="C196" s="12">
        <v>7.0659999999999998</v>
      </c>
      <c r="D196" s="12">
        <v>0.76600000000000001</v>
      </c>
      <c r="E196" s="12">
        <v>4.8449999999999998</v>
      </c>
      <c r="F196" s="12">
        <v>26.547999999999998</v>
      </c>
      <c r="G196" s="12">
        <v>2013</v>
      </c>
      <c r="H196" s="26">
        <v>2.1172</v>
      </c>
    </row>
    <row r="197" spans="1:8" x14ac:dyDescent="0.2">
      <c r="A197" s="27" t="s">
        <v>29</v>
      </c>
      <c r="B197" s="14">
        <v>2012</v>
      </c>
      <c r="C197" s="14">
        <v>6.4349999999999996</v>
      </c>
      <c r="D197" s="14">
        <v>2.9889999999999999</v>
      </c>
      <c r="E197" s="14">
        <v>7.5149999999999997</v>
      </c>
      <c r="F197" s="14">
        <v>67.453999999999994</v>
      </c>
      <c r="G197" s="14">
        <v>2012</v>
      </c>
      <c r="H197" s="28">
        <v>1.76939</v>
      </c>
    </row>
    <row r="198" spans="1:8" x14ac:dyDescent="0.2">
      <c r="A198" s="25" t="s">
        <v>30</v>
      </c>
      <c r="B198" s="12">
        <v>2018</v>
      </c>
      <c r="C198" s="12">
        <v>3.4649999999999999</v>
      </c>
      <c r="D198" s="12">
        <v>0.56000000000000005</v>
      </c>
      <c r="E198" s="12">
        <v>2.7469999999999999</v>
      </c>
      <c r="F198" s="12">
        <v>5.274</v>
      </c>
      <c r="G198" s="12">
        <v>2018</v>
      </c>
      <c r="H198" s="26"/>
    </row>
    <row r="199" spans="1:8" x14ac:dyDescent="0.2">
      <c r="A199" s="27" t="s">
        <v>30</v>
      </c>
      <c r="B199" s="14">
        <v>2017</v>
      </c>
      <c r="C199" s="14">
        <v>9.1709999999999994</v>
      </c>
      <c r="D199" s="14">
        <v>0.312</v>
      </c>
      <c r="E199" s="14">
        <v>2.0840000000000001</v>
      </c>
      <c r="F199" s="14">
        <v>9.7710000000000008</v>
      </c>
      <c r="G199" s="14">
        <v>2017</v>
      </c>
      <c r="H199" s="28"/>
    </row>
    <row r="200" spans="1:8" x14ac:dyDescent="0.2">
      <c r="A200" s="25" t="s">
        <v>30</v>
      </c>
      <c r="B200" s="12">
        <v>2016</v>
      </c>
      <c r="C200" s="12">
        <v>7.657</v>
      </c>
      <c r="D200" s="12">
        <v>0.219</v>
      </c>
      <c r="E200" s="12">
        <v>4.1769999999999996</v>
      </c>
      <c r="F200" s="12">
        <v>8.8759999999999994</v>
      </c>
      <c r="G200" s="12">
        <v>2016</v>
      </c>
      <c r="H200" s="26"/>
    </row>
    <row r="201" spans="1:8" x14ac:dyDescent="0.2">
      <c r="A201" s="27" t="s">
        <v>30</v>
      </c>
      <c r="B201" s="14">
        <v>2015</v>
      </c>
      <c r="C201" s="14">
        <v>1.4970000000000001</v>
      </c>
      <c r="D201" s="14">
        <v>0.69899999999999995</v>
      </c>
      <c r="E201" s="14">
        <v>3.4660000000000002</v>
      </c>
      <c r="F201" s="14">
        <v>14.242000000000001</v>
      </c>
      <c r="G201" s="14">
        <v>2015</v>
      </c>
      <c r="H201" s="28"/>
    </row>
    <row r="202" spans="1:8" x14ac:dyDescent="0.2">
      <c r="A202" s="25" t="s">
        <v>30</v>
      </c>
      <c r="B202" s="12">
        <v>2014</v>
      </c>
      <c r="C202" s="12">
        <v>4.665</v>
      </c>
      <c r="D202" s="12">
        <v>0.107</v>
      </c>
      <c r="E202" s="12">
        <v>6.9690000000000003</v>
      </c>
      <c r="F202" s="12">
        <v>17.449000000000002</v>
      </c>
      <c r="G202" s="12">
        <v>2014</v>
      </c>
      <c r="H202" s="26"/>
    </row>
    <row r="203" spans="1:8" x14ac:dyDescent="0.2">
      <c r="A203" s="27" t="s">
        <v>30</v>
      </c>
      <c r="B203" s="14">
        <v>2013</v>
      </c>
      <c r="C203" s="14">
        <v>5.1689999999999996</v>
      </c>
      <c r="D203" s="14">
        <v>0.32400000000000001</v>
      </c>
      <c r="E203" s="14">
        <v>2.145</v>
      </c>
      <c r="F203" s="14"/>
      <c r="G203" s="14">
        <v>2013</v>
      </c>
      <c r="H203" s="28">
        <v>1.0498499999999999</v>
      </c>
    </row>
    <row r="204" spans="1:8" x14ac:dyDescent="0.2">
      <c r="A204" s="25" t="s">
        <v>30</v>
      </c>
      <c r="B204" s="12">
        <v>2012</v>
      </c>
      <c r="C204" s="12">
        <v>2.1389999999999998</v>
      </c>
      <c r="D204" s="12">
        <v>0.77100000000000002</v>
      </c>
      <c r="E204" s="12">
        <v>1.68</v>
      </c>
      <c r="F204" s="12">
        <v>0.127</v>
      </c>
      <c r="G204" s="12">
        <v>2012</v>
      </c>
      <c r="H204" s="26">
        <v>1.3385400000000001</v>
      </c>
    </row>
    <row r="205" spans="1:8" x14ac:dyDescent="0.2">
      <c r="A205" s="27" t="s">
        <v>31</v>
      </c>
      <c r="B205" s="14">
        <v>2018</v>
      </c>
      <c r="C205" s="14">
        <v>1.2929999999999999</v>
      </c>
      <c r="D205" s="14">
        <v>3.5760000000000001</v>
      </c>
      <c r="E205" s="14">
        <v>1.0209999999999999</v>
      </c>
      <c r="F205" s="14"/>
      <c r="G205" s="14">
        <v>2018</v>
      </c>
      <c r="H205" s="28"/>
    </row>
    <row r="206" spans="1:8" x14ac:dyDescent="0.2">
      <c r="A206" s="25" t="s">
        <v>31</v>
      </c>
      <c r="B206" s="12">
        <v>2017</v>
      </c>
      <c r="C206" s="12">
        <v>1.738</v>
      </c>
      <c r="D206" s="12">
        <v>0.32500000000000001</v>
      </c>
      <c r="E206" s="12">
        <v>1.0629999999999999</v>
      </c>
      <c r="F206" s="12"/>
      <c r="G206" s="12">
        <v>2017</v>
      </c>
      <c r="H206" s="26"/>
    </row>
    <row r="207" spans="1:8" x14ac:dyDescent="0.2">
      <c r="A207" s="27" t="s">
        <v>31</v>
      </c>
      <c r="B207" s="14">
        <v>2016</v>
      </c>
      <c r="C207" s="14">
        <v>1.349</v>
      </c>
      <c r="D207" s="14">
        <v>0.499</v>
      </c>
      <c r="E207" s="14">
        <v>0.23899999999999999</v>
      </c>
      <c r="F207" s="14"/>
      <c r="G207" s="14">
        <v>2016</v>
      </c>
      <c r="H207" s="28"/>
    </row>
    <row r="208" spans="1:8" x14ac:dyDescent="0.2">
      <c r="A208" s="25" t="s">
        <v>31</v>
      </c>
      <c r="B208" s="12">
        <v>2015</v>
      </c>
      <c r="C208" s="12">
        <v>1.51</v>
      </c>
      <c r="D208" s="12">
        <v>1.119</v>
      </c>
      <c r="E208" s="12">
        <v>0.44700000000000001</v>
      </c>
      <c r="F208" s="12"/>
      <c r="G208" s="12">
        <v>2015</v>
      </c>
      <c r="H208" s="26"/>
    </row>
    <row r="209" spans="1:8" x14ac:dyDescent="0.2">
      <c r="A209" s="27" t="s">
        <v>31</v>
      </c>
      <c r="B209" s="14">
        <v>2014</v>
      </c>
      <c r="C209" s="14">
        <v>1.093</v>
      </c>
      <c r="D209" s="14">
        <v>0.16700000000000001</v>
      </c>
      <c r="E209" s="14">
        <v>0.84899999999999998</v>
      </c>
      <c r="F209" s="14"/>
      <c r="G209" s="14">
        <v>2014</v>
      </c>
      <c r="H209" s="28"/>
    </row>
    <row r="210" spans="1:8" x14ac:dyDescent="0.2">
      <c r="A210" s="25" t="s">
        <v>31</v>
      </c>
      <c r="B210" s="12">
        <v>2013</v>
      </c>
      <c r="C210" s="12">
        <v>1.0249999999999999</v>
      </c>
      <c r="D210" s="12">
        <v>8.0000000000000002E-3</v>
      </c>
      <c r="E210" s="12">
        <v>0.78300000000000003</v>
      </c>
      <c r="F210" s="12"/>
      <c r="G210" s="12">
        <v>2013</v>
      </c>
      <c r="H210" s="26"/>
    </row>
    <row r="211" spans="1:8" x14ac:dyDescent="0.2">
      <c r="A211" s="27" t="s">
        <v>31</v>
      </c>
      <c r="B211" s="14">
        <v>2012</v>
      </c>
      <c r="C211" s="14">
        <v>1.6830000000000001</v>
      </c>
      <c r="D211" s="14">
        <v>2E-3</v>
      </c>
      <c r="E211" s="14">
        <v>0.81399999999999995</v>
      </c>
      <c r="F211" s="14"/>
      <c r="G211" s="14">
        <v>2012</v>
      </c>
      <c r="H211" s="28">
        <v>2.9382100000000002</v>
      </c>
    </row>
    <row r="212" spans="1:8" x14ac:dyDescent="0.2">
      <c r="A212" s="25" t="s">
        <v>32</v>
      </c>
      <c r="B212" s="12">
        <v>2018</v>
      </c>
      <c r="C212" s="12">
        <v>44.652999999999999</v>
      </c>
      <c r="D212" s="12">
        <v>10.16</v>
      </c>
      <c r="E212" s="12">
        <v>14.502000000000001</v>
      </c>
      <c r="F212" s="12">
        <v>43.475000000000001</v>
      </c>
      <c r="G212" s="12">
        <v>2018</v>
      </c>
      <c r="H212" s="26"/>
    </row>
    <row r="213" spans="1:8" x14ac:dyDescent="0.2">
      <c r="A213" s="27" t="s">
        <v>32</v>
      </c>
      <c r="B213" s="14">
        <v>2017</v>
      </c>
      <c r="C213" s="14">
        <v>65.218999999999994</v>
      </c>
      <c r="D213" s="14">
        <v>8.1660000000000004</v>
      </c>
      <c r="E213" s="14">
        <v>12.675000000000001</v>
      </c>
      <c r="F213" s="14">
        <v>20.844000000000001</v>
      </c>
      <c r="G213" s="14">
        <v>2017</v>
      </c>
      <c r="H213" s="28"/>
    </row>
    <row r="214" spans="1:8" x14ac:dyDescent="0.2">
      <c r="A214" s="25" t="s">
        <v>32</v>
      </c>
      <c r="B214" s="12">
        <v>2016</v>
      </c>
      <c r="C214" s="12">
        <v>59.186999999999998</v>
      </c>
      <c r="D214" s="12">
        <v>9.3369999999999997</v>
      </c>
      <c r="E214" s="12">
        <v>26.927</v>
      </c>
      <c r="F214" s="12">
        <v>80.251999999999995</v>
      </c>
      <c r="G214" s="12">
        <v>2016</v>
      </c>
      <c r="H214" s="26"/>
    </row>
    <row r="215" spans="1:8" x14ac:dyDescent="0.2">
      <c r="A215" s="27" t="s">
        <v>32</v>
      </c>
      <c r="B215" s="14">
        <v>2015</v>
      </c>
      <c r="C215" s="14">
        <v>36.301000000000002</v>
      </c>
      <c r="D215" s="14">
        <v>8.4589999999999996</v>
      </c>
      <c r="E215" s="14">
        <v>10.246</v>
      </c>
      <c r="F215" s="14">
        <v>53.41</v>
      </c>
      <c r="G215" s="14">
        <v>2015</v>
      </c>
      <c r="H215" s="28"/>
    </row>
    <row r="216" spans="1:8" x14ac:dyDescent="0.2">
      <c r="A216" s="25" t="s">
        <v>32</v>
      </c>
      <c r="B216" s="12">
        <v>2014</v>
      </c>
      <c r="C216" s="12">
        <v>38.871000000000002</v>
      </c>
      <c r="D216" s="12">
        <v>7.1130000000000004</v>
      </c>
      <c r="E216" s="12">
        <v>34.616999999999997</v>
      </c>
      <c r="F216" s="12">
        <v>47.756</v>
      </c>
      <c r="G216" s="12">
        <v>2014</v>
      </c>
      <c r="H216" s="26"/>
    </row>
    <row r="217" spans="1:8" x14ac:dyDescent="0.2">
      <c r="A217" s="27" t="s">
        <v>32</v>
      </c>
      <c r="B217" s="14">
        <v>2013</v>
      </c>
      <c r="C217" s="14">
        <v>22.042000000000002</v>
      </c>
      <c r="D217" s="14">
        <v>7.5339999999999998</v>
      </c>
      <c r="E217" s="14">
        <v>22.456</v>
      </c>
      <c r="F217" s="14">
        <v>20.715</v>
      </c>
      <c r="G217" s="14">
        <v>2013</v>
      </c>
      <c r="H217" s="28"/>
    </row>
    <row r="218" spans="1:8" x14ac:dyDescent="0.2">
      <c r="A218" s="25" t="s">
        <v>32</v>
      </c>
      <c r="B218" s="12">
        <v>2012</v>
      </c>
      <c r="C218" s="12">
        <v>30.934000000000001</v>
      </c>
      <c r="D218" s="12">
        <v>6.2930000000000001</v>
      </c>
      <c r="E218" s="12">
        <v>28.366</v>
      </c>
      <c r="F218" s="12">
        <v>52.582000000000001</v>
      </c>
      <c r="G218" s="12">
        <v>2012</v>
      </c>
      <c r="H218" s="26"/>
    </row>
    <row r="219" spans="1:8" x14ac:dyDescent="0.2">
      <c r="A219" s="27" t="s">
        <v>33</v>
      </c>
      <c r="B219" s="14">
        <v>2018</v>
      </c>
      <c r="C219" s="14">
        <v>31.597000000000001</v>
      </c>
      <c r="D219" s="14">
        <v>3.9590000000000001</v>
      </c>
      <c r="E219" s="14">
        <v>4.4550000000000001</v>
      </c>
      <c r="F219" s="14"/>
      <c r="G219" s="14">
        <v>2018</v>
      </c>
      <c r="H219" s="28"/>
    </row>
    <row r="220" spans="1:8" x14ac:dyDescent="0.2">
      <c r="A220" s="25" t="s">
        <v>33</v>
      </c>
      <c r="B220" s="12">
        <v>2017</v>
      </c>
      <c r="C220" s="12">
        <v>32.656999999999996</v>
      </c>
      <c r="D220" s="12">
        <v>2.508</v>
      </c>
      <c r="E220" s="12">
        <v>4.1980000000000004</v>
      </c>
      <c r="F220" s="12">
        <v>6.3E-2</v>
      </c>
      <c r="G220" s="12">
        <v>2017</v>
      </c>
      <c r="H220" s="26"/>
    </row>
    <row r="221" spans="1:8" x14ac:dyDescent="0.2">
      <c r="A221" s="27" t="s">
        <v>33</v>
      </c>
      <c r="B221" s="14">
        <v>2016</v>
      </c>
      <c r="C221" s="14">
        <v>35.171999999999997</v>
      </c>
      <c r="D221" s="14">
        <v>5.1879999999999997</v>
      </c>
      <c r="E221" s="14">
        <v>5.3719999999999999</v>
      </c>
      <c r="F221" s="14">
        <v>0.14599999999999999</v>
      </c>
      <c r="G221" s="14">
        <v>2016</v>
      </c>
      <c r="H221" s="28"/>
    </row>
    <row r="222" spans="1:8" x14ac:dyDescent="0.2">
      <c r="A222" s="25" t="s">
        <v>33</v>
      </c>
      <c r="B222" s="12">
        <v>2015</v>
      </c>
      <c r="C222" s="12">
        <v>25.085000000000001</v>
      </c>
      <c r="D222" s="12">
        <v>3.4780000000000002</v>
      </c>
      <c r="E222" s="12">
        <v>3.407</v>
      </c>
      <c r="F222" s="12">
        <v>4.0119999999999996</v>
      </c>
      <c r="G222" s="12">
        <v>2015</v>
      </c>
      <c r="H222" s="26"/>
    </row>
    <row r="223" spans="1:8" x14ac:dyDescent="0.2">
      <c r="A223" s="27" t="s">
        <v>33</v>
      </c>
      <c r="B223" s="14">
        <v>2014</v>
      </c>
      <c r="C223" s="14">
        <v>28.882000000000001</v>
      </c>
      <c r="D223" s="14">
        <v>4.1790000000000003</v>
      </c>
      <c r="E223" s="14">
        <v>4.72</v>
      </c>
      <c r="F223" s="14">
        <v>9.6750000000000007</v>
      </c>
      <c r="G223" s="14">
        <v>2014</v>
      </c>
      <c r="H223" s="28"/>
    </row>
    <row r="224" spans="1:8" x14ac:dyDescent="0.2">
      <c r="A224" s="25" t="s">
        <v>33</v>
      </c>
      <c r="B224" s="12">
        <v>2013</v>
      </c>
      <c r="C224" s="12">
        <v>40.494</v>
      </c>
      <c r="D224" s="12">
        <v>4.3419999999999996</v>
      </c>
      <c r="E224" s="12">
        <v>3.1309999999999998</v>
      </c>
      <c r="F224" s="12">
        <v>0.28100000000000003</v>
      </c>
      <c r="G224" s="12">
        <v>2013</v>
      </c>
      <c r="H224" s="26">
        <v>5.8677599999999996</v>
      </c>
    </row>
    <row r="225" spans="1:8" x14ac:dyDescent="0.2">
      <c r="A225" s="27" t="s">
        <v>33</v>
      </c>
      <c r="B225" s="14">
        <v>2012</v>
      </c>
      <c r="C225" s="14">
        <v>32.066000000000003</v>
      </c>
      <c r="D225" s="14">
        <v>4.5199999999999996</v>
      </c>
      <c r="E225" s="14">
        <v>3.2490000000000001</v>
      </c>
      <c r="F225" s="14">
        <v>8.4459999999999997</v>
      </c>
      <c r="G225" s="14">
        <v>2012</v>
      </c>
      <c r="H225" s="28"/>
    </row>
    <row r="226" spans="1:8" x14ac:dyDescent="0.2">
      <c r="A226" s="25" t="s">
        <v>34</v>
      </c>
      <c r="B226" s="12">
        <v>2018</v>
      </c>
      <c r="C226" s="12">
        <v>60.143999999999998</v>
      </c>
      <c r="D226" s="12">
        <v>30.986999999999998</v>
      </c>
      <c r="E226" s="12">
        <v>76.173000000000002</v>
      </c>
      <c r="F226" s="12">
        <v>60.948</v>
      </c>
      <c r="G226" s="12">
        <v>2018</v>
      </c>
      <c r="H226" s="26"/>
    </row>
    <row r="227" spans="1:8" x14ac:dyDescent="0.2">
      <c r="A227" s="27" t="s">
        <v>34</v>
      </c>
      <c r="B227" s="14">
        <v>2017</v>
      </c>
      <c r="C227" s="14">
        <v>208.96100000000001</v>
      </c>
      <c r="D227" s="14">
        <v>17.12</v>
      </c>
      <c r="E227" s="14">
        <v>28.698</v>
      </c>
      <c r="F227" s="14">
        <v>100.208</v>
      </c>
      <c r="G227" s="14">
        <v>2017</v>
      </c>
      <c r="H227" s="28"/>
    </row>
    <row r="228" spans="1:8" x14ac:dyDescent="0.2">
      <c r="A228" s="25" t="s">
        <v>34</v>
      </c>
      <c r="B228" s="12">
        <v>2016</v>
      </c>
      <c r="C228" s="12">
        <v>253.881</v>
      </c>
      <c r="D228" s="12">
        <v>129.76400000000001</v>
      </c>
      <c r="E228" s="12">
        <v>102.496</v>
      </c>
      <c r="F228" s="12"/>
      <c r="G228" s="12">
        <v>2016</v>
      </c>
      <c r="H228" s="26"/>
    </row>
    <row r="229" spans="1:8" x14ac:dyDescent="0.2">
      <c r="A229" s="27" t="s">
        <v>34</v>
      </c>
      <c r="B229" s="14">
        <v>2015</v>
      </c>
      <c r="C229" s="14">
        <v>359.15199999999999</v>
      </c>
      <c r="D229" s="14">
        <v>55.42</v>
      </c>
      <c r="E229" s="14">
        <v>38.414999999999999</v>
      </c>
      <c r="F229" s="14"/>
      <c r="G229" s="14">
        <v>2015</v>
      </c>
      <c r="H229" s="28"/>
    </row>
    <row r="230" spans="1:8" x14ac:dyDescent="0.2">
      <c r="A230" s="25" t="s">
        <v>34</v>
      </c>
      <c r="B230" s="12">
        <v>2014</v>
      </c>
      <c r="C230" s="12">
        <v>234.24600000000001</v>
      </c>
      <c r="D230" s="12">
        <v>330.76900000000001</v>
      </c>
      <c r="E230" s="12">
        <v>39.68</v>
      </c>
      <c r="F230" s="12"/>
      <c r="G230" s="12">
        <v>2014</v>
      </c>
      <c r="H230" s="26"/>
    </row>
    <row r="231" spans="1:8" x14ac:dyDescent="0.2">
      <c r="A231" s="27" t="s">
        <v>34</v>
      </c>
      <c r="B231" s="14">
        <v>2013</v>
      </c>
      <c r="C231" s="14">
        <v>8.7210000000000001</v>
      </c>
      <c r="D231" s="14">
        <v>211.45400000000001</v>
      </c>
      <c r="E231" s="14">
        <v>32.988</v>
      </c>
      <c r="F231" s="14"/>
      <c r="G231" s="14">
        <v>2013</v>
      </c>
      <c r="H231" s="28"/>
    </row>
    <row r="232" spans="1:8" x14ac:dyDescent="0.2">
      <c r="A232" s="25" t="s">
        <v>34</v>
      </c>
      <c r="B232" s="12">
        <v>2012</v>
      </c>
      <c r="C232" s="12">
        <v>82.988</v>
      </c>
      <c r="D232" s="12">
        <v>15.002000000000001</v>
      </c>
      <c r="E232" s="12">
        <v>20.58</v>
      </c>
      <c r="F232" s="12"/>
      <c r="G232" s="12">
        <v>2012</v>
      </c>
      <c r="H232" s="26"/>
    </row>
    <row r="233" spans="1:8" x14ac:dyDescent="0.2">
      <c r="A233" s="27" t="s">
        <v>35</v>
      </c>
      <c r="B233" s="14">
        <v>2018</v>
      </c>
      <c r="C233" s="14">
        <v>14.744999999999999</v>
      </c>
      <c r="D233" s="14">
        <v>5.3529999999999998</v>
      </c>
      <c r="E233" s="14">
        <v>79.605999999999995</v>
      </c>
      <c r="F233" s="14">
        <v>1.2E-2</v>
      </c>
      <c r="G233" s="14">
        <v>2018</v>
      </c>
      <c r="H233" s="28"/>
    </row>
    <row r="234" spans="1:8" x14ac:dyDescent="0.2">
      <c r="A234" s="25" t="s">
        <v>35</v>
      </c>
      <c r="B234" s="12">
        <v>2017</v>
      </c>
      <c r="C234" s="12">
        <v>13.18</v>
      </c>
      <c r="D234" s="12">
        <v>6.3040000000000003</v>
      </c>
      <c r="E234" s="12">
        <v>65.733000000000004</v>
      </c>
      <c r="F234" s="12"/>
      <c r="G234" s="12">
        <v>2017</v>
      </c>
      <c r="H234" s="26"/>
    </row>
    <row r="235" spans="1:8" x14ac:dyDescent="0.2">
      <c r="A235" s="27" t="s">
        <v>35</v>
      </c>
      <c r="B235" s="14">
        <v>2016</v>
      </c>
      <c r="C235" s="14">
        <v>26.218</v>
      </c>
      <c r="D235" s="14">
        <v>11.705</v>
      </c>
      <c r="E235" s="14">
        <v>97.808000000000007</v>
      </c>
      <c r="F235" s="14"/>
      <c r="G235" s="14">
        <v>2016</v>
      </c>
      <c r="H235" s="28"/>
    </row>
    <row r="236" spans="1:8" x14ac:dyDescent="0.2">
      <c r="A236" s="25" t="s">
        <v>35</v>
      </c>
      <c r="B236" s="12">
        <v>2015</v>
      </c>
      <c r="C236" s="12">
        <v>12.946999999999999</v>
      </c>
      <c r="D236" s="12">
        <v>24.213999999999999</v>
      </c>
      <c r="E236" s="12">
        <v>162.34</v>
      </c>
      <c r="F236" s="12"/>
      <c r="G236" s="12">
        <v>2015</v>
      </c>
      <c r="H236" s="26">
        <v>3.1180300000000001</v>
      </c>
    </row>
    <row r="237" spans="1:8" x14ac:dyDescent="0.2">
      <c r="A237" s="27" t="s">
        <v>35</v>
      </c>
      <c r="B237" s="14">
        <v>2014</v>
      </c>
      <c r="C237" s="14">
        <v>29.477</v>
      </c>
      <c r="D237" s="14">
        <v>6.5389999999999997</v>
      </c>
      <c r="E237" s="14">
        <v>111.4</v>
      </c>
      <c r="F237" s="14"/>
      <c r="G237" s="14">
        <v>2014</v>
      </c>
      <c r="H237" s="28">
        <v>2.90977</v>
      </c>
    </row>
    <row r="238" spans="1:8" x14ac:dyDescent="0.2">
      <c r="A238" s="25" t="s">
        <v>35</v>
      </c>
      <c r="B238" s="12">
        <v>2013</v>
      </c>
      <c r="C238" s="12">
        <v>28.754000000000001</v>
      </c>
      <c r="D238" s="12">
        <v>21.826000000000001</v>
      </c>
      <c r="E238" s="12">
        <v>161.66800000000001</v>
      </c>
      <c r="F238" s="12">
        <v>332.38600000000002</v>
      </c>
      <c r="G238" s="12">
        <v>2013</v>
      </c>
      <c r="H238" s="26">
        <v>2.9571399999999999</v>
      </c>
    </row>
    <row r="239" spans="1:8" x14ac:dyDescent="0.2">
      <c r="A239" s="27" t="s">
        <v>35</v>
      </c>
      <c r="B239" s="14">
        <v>2012</v>
      </c>
      <c r="C239" s="14">
        <v>26.346</v>
      </c>
      <c r="D239" s="14">
        <v>20.024999999999999</v>
      </c>
      <c r="E239" s="14">
        <v>249.34399999999999</v>
      </c>
      <c r="F239" s="14">
        <v>0.03</v>
      </c>
      <c r="G239" s="14">
        <v>2012</v>
      </c>
      <c r="H239" s="28">
        <v>2.9660899999999999</v>
      </c>
    </row>
    <row r="240" spans="1:8" x14ac:dyDescent="0.2">
      <c r="A240" s="25" t="s">
        <v>36</v>
      </c>
      <c r="B240" s="12">
        <v>2018</v>
      </c>
      <c r="C240" s="12">
        <v>46.651000000000003</v>
      </c>
      <c r="D240" s="12">
        <v>32.933</v>
      </c>
      <c r="E240" s="12">
        <v>30.260999999999999</v>
      </c>
      <c r="F240" s="12"/>
      <c r="G240" s="12">
        <v>2018</v>
      </c>
      <c r="H240" s="26"/>
    </row>
    <row r="241" spans="1:8" x14ac:dyDescent="0.2">
      <c r="A241" s="27" t="s">
        <v>36</v>
      </c>
      <c r="B241" s="14">
        <v>2017</v>
      </c>
      <c r="C241" s="14">
        <v>49.787999999999997</v>
      </c>
      <c r="D241" s="14">
        <v>14.452999999999999</v>
      </c>
      <c r="E241" s="14">
        <v>11.917</v>
      </c>
      <c r="F241" s="14"/>
      <c r="G241" s="14">
        <v>2017</v>
      </c>
      <c r="H241" s="28"/>
    </row>
    <row r="242" spans="1:8" x14ac:dyDescent="0.2">
      <c r="A242" s="25" t="s">
        <v>36</v>
      </c>
      <c r="B242" s="12">
        <v>2016</v>
      </c>
      <c r="C242" s="12">
        <v>45.012999999999998</v>
      </c>
      <c r="D242" s="12">
        <v>14.384</v>
      </c>
      <c r="E242" s="12">
        <v>10.775</v>
      </c>
      <c r="F242" s="12">
        <v>0</v>
      </c>
      <c r="G242" s="12">
        <v>2016</v>
      </c>
      <c r="H242" s="26"/>
    </row>
    <row r="243" spans="1:8" x14ac:dyDescent="0.2">
      <c r="A243" s="27" t="s">
        <v>36</v>
      </c>
      <c r="B243" s="14">
        <v>2015</v>
      </c>
      <c r="C243" s="14">
        <v>48.661999999999999</v>
      </c>
      <c r="D243" s="14">
        <v>15.891999999999999</v>
      </c>
      <c r="E243" s="14">
        <v>11.961</v>
      </c>
      <c r="F243" s="14"/>
      <c r="G243" s="14">
        <v>2015</v>
      </c>
      <c r="H243" s="28">
        <v>4.8779199999999996</v>
      </c>
    </row>
    <row r="244" spans="1:8" x14ac:dyDescent="0.2">
      <c r="A244" s="25" t="s">
        <v>36</v>
      </c>
      <c r="B244" s="12">
        <v>2014</v>
      </c>
      <c r="C244" s="12">
        <v>45.503</v>
      </c>
      <c r="D244" s="12">
        <v>12.084</v>
      </c>
      <c r="E244" s="12">
        <v>12.702</v>
      </c>
      <c r="F244" s="12"/>
      <c r="G244" s="12">
        <v>2014</v>
      </c>
      <c r="H244" s="26">
        <v>4.9667599999999998</v>
      </c>
    </row>
    <row r="245" spans="1:8" x14ac:dyDescent="0.2">
      <c r="A245" s="27" t="s">
        <v>36</v>
      </c>
      <c r="B245" s="14">
        <v>2013</v>
      </c>
      <c r="C245" s="14">
        <v>41.953000000000003</v>
      </c>
      <c r="D245" s="14">
        <v>18.760000000000002</v>
      </c>
      <c r="E245" s="14">
        <v>24.584</v>
      </c>
      <c r="F245" s="14">
        <v>207.994</v>
      </c>
      <c r="G245" s="14">
        <v>2013</v>
      </c>
      <c r="H245" s="28">
        <v>5.1595599999999999</v>
      </c>
    </row>
    <row r="246" spans="1:8" x14ac:dyDescent="0.2">
      <c r="A246" s="25" t="s">
        <v>36</v>
      </c>
      <c r="B246" s="12">
        <v>2012</v>
      </c>
      <c r="C246" s="12">
        <v>29.108000000000001</v>
      </c>
      <c r="D246" s="12">
        <v>16.876999999999999</v>
      </c>
      <c r="E246" s="12">
        <v>35.125999999999998</v>
      </c>
      <c r="F246" s="12">
        <v>221.529</v>
      </c>
      <c r="G246" s="12">
        <v>2012</v>
      </c>
      <c r="H246" s="26">
        <v>5.2016900000000001</v>
      </c>
    </row>
    <row r="247" spans="1:8" x14ac:dyDescent="0.2">
      <c r="A247" s="27" t="s">
        <v>37</v>
      </c>
      <c r="B247" s="14">
        <v>2018</v>
      </c>
      <c r="C247" s="14">
        <v>6.5730000000000004</v>
      </c>
      <c r="D247" s="14">
        <v>0.27800000000000002</v>
      </c>
      <c r="E247" s="14">
        <v>0.45500000000000002</v>
      </c>
      <c r="F247" s="14">
        <v>2.2839999999999998</v>
      </c>
      <c r="G247" s="14">
        <v>2018</v>
      </c>
      <c r="H247" s="28"/>
    </row>
    <row r="248" spans="1:8" x14ac:dyDescent="0.2">
      <c r="A248" s="25" t="s">
        <v>37</v>
      </c>
      <c r="B248" s="12">
        <v>2017</v>
      </c>
      <c r="C248" s="12">
        <v>7.8550000000000004</v>
      </c>
      <c r="D248" s="12">
        <v>0.23400000000000001</v>
      </c>
      <c r="E248" s="12">
        <v>0.30199999999999999</v>
      </c>
      <c r="F248" s="12">
        <v>2.2570000000000001</v>
      </c>
      <c r="G248" s="12">
        <v>2017</v>
      </c>
      <c r="H248" s="26"/>
    </row>
    <row r="249" spans="1:8" x14ac:dyDescent="0.2">
      <c r="A249" s="27" t="s">
        <v>37</v>
      </c>
      <c r="B249" s="14">
        <v>2016</v>
      </c>
      <c r="C249" s="14">
        <v>4.8959999999999999</v>
      </c>
      <c r="D249" s="14">
        <v>0.115</v>
      </c>
      <c r="E249" s="14">
        <v>0.41199999999999998</v>
      </c>
      <c r="F249" s="14">
        <v>3.6419999999999999</v>
      </c>
      <c r="G249" s="14">
        <v>2016</v>
      </c>
      <c r="H249" s="28"/>
    </row>
    <row r="250" spans="1:8" x14ac:dyDescent="0.2">
      <c r="A250" s="25" t="s">
        <v>37</v>
      </c>
      <c r="B250" s="12">
        <v>2015</v>
      </c>
      <c r="C250" s="12">
        <v>8.7810000000000006</v>
      </c>
      <c r="D250" s="12">
        <v>5.5709999999999997</v>
      </c>
      <c r="E250" s="12">
        <v>0.39700000000000002</v>
      </c>
      <c r="F250" s="12"/>
      <c r="G250" s="12">
        <v>2015</v>
      </c>
      <c r="H250" s="26"/>
    </row>
    <row r="251" spans="1:8" x14ac:dyDescent="0.2">
      <c r="A251" s="27" t="s">
        <v>37</v>
      </c>
      <c r="B251" s="14">
        <v>2014</v>
      </c>
      <c r="C251" s="14">
        <v>6.4909999999999997</v>
      </c>
      <c r="D251" s="14">
        <v>2.0209999999999999</v>
      </c>
      <c r="E251" s="14">
        <v>0.68400000000000005</v>
      </c>
      <c r="F251" s="14"/>
      <c r="G251" s="14">
        <v>2014</v>
      </c>
      <c r="H251" s="28"/>
    </row>
    <row r="252" spans="1:8" x14ac:dyDescent="0.2">
      <c r="A252" s="25" t="s">
        <v>37</v>
      </c>
      <c r="B252" s="12">
        <v>2013</v>
      </c>
      <c r="C252" s="12">
        <v>4.476</v>
      </c>
      <c r="D252" s="12">
        <v>2.5720000000000001</v>
      </c>
      <c r="E252" s="12">
        <v>0.48599999999999999</v>
      </c>
      <c r="F252" s="12"/>
      <c r="G252" s="12">
        <v>2013</v>
      </c>
      <c r="H252" s="26"/>
    </row>
    <row r="253" spans="1:8" x14ac:dyDescent="0.2">
      <c r="A253" s="27" t="s">
        <v>37</v>
      </c>
      <c r="B253" s="14">
        <v>2012</v>
      </c>
      <c r="C253" s="14">
        <v>6.2009999999999996</v>
      </c>
      <c r="D253" s="14">
        <v>3.2909999999999999</v>
      </c>
      <c r="E253" s="14">
        <v>0.60399999999999998</v>
      </c>
      <c r="F253" s="14"/>
      <c r="G253" s="14">
        <v>2012</v>
      </c>
      <c r="H253" s="28"/>
    </row>
    <row r="254" spans="1:8" x14ac:dyDescent="0.2">
      <c r="A254" s="25" t="s">
        <v>38</v>
      </c>
      <c r="B254" s="12">
        <v>2018</v>
      </c>
      <c r="C254" s="12">
        <v>14.061999999999999</v>
      </c>
      <c r="D254" s="12">
        <v>13.054</v>
      </c>
      <c r="E254" s="12">
        <v>26.050999999999998</v>
      </c>
      <c r="F254" s="12">
        <v>0</v>
      </c>
      <c r="G254" s="12">
        <v>2018</v>
      </c>
      <c r="H254" s="26"/>
    </row>
    <row r="255" spans="1:8" x14ac:dyDescent="0.2">
      <c r="A255" s="27" t="s">
        <v>38</v>
      </c>
      <c r="B255" s="14">
        <v>2017</v>
      </c>
      <c r="C255" s="14">
        <v>13.451000000000001</v>
      </c>
      <c r="D255" s="14">
        <v>19.088999999999999</v>
      </c>
      <c r="E255" s="14">
        <v>19.135999999999999</v>
      </c>
      <c r="F255" s="14">
        <v>27.492999999999999</v>
      </c>
      <c r="G255" s="14">
        <v>2017</v>
      </c>
      <c r="H255" s="28">
        <v>5.12791</v>
      </c>
    </row>
    <row r="256" spans="1:8" x14ac:dyDescent="0.2">
      <c r="A256" s="25" t="s">
        <v>38</v>
      </c>
      <c r="B256" s="12">
        <v>2016</v>
      </c>
      <c r="C256" s="12">
        <v>10.413</v>
      </c>
      <c r="D256" s="12">
        <v>10.906000000000001</v>
      </c>
      <c r="E256" s="12">
        <v>15.94</v>
      </c>
      <c r="F256" s="12">
        <v>28.042000000000002</v>
      </c>
      <c r="G256" s="12">
        <v>2016</v>
      </c>
      <c r="H256" s="26">
        <v>5.4156899999999997</v>
      </c>
    </row>
    <row r="257" spans="1:8" x14ac:dyDescent="0.2">
      <c r="A257" s="27" t="s">
        <v>38</v>
      </c>
      <c r="B257" s="14">
        <v>2015</v>
      </c>
      <c r="C257" s="14">
        <v>4.0010000000000003</v>
      </c>
      <c r="D257" s="14">
        <v>7.8810000000000002</v>
      </c>
      <c r="E257" s="14">
        <v>13.566000000000001</v>
      </c>
      <c r="F257" s="14">
        <v>40.191000000000003</v>
      </c>
      <c r="G257" s="14">
        <v>2015</v>
      </c>
      <c r="H257" s="28">
        <v>5.0469099999999996</v>
      </c>
    </row>
    <row r="258" spans="1:8" x14ac:dyDescent="0.2">
      <c r="A258" s="25" t="s">
        <v>38</v>
      </c>
      <c r="B258" s="12">
        <v>2014</v>
      </c>
      <c r="C258" s="12">
        <v>3.7309999999999999</v>
      </c>
      <c r="D258" s="12">
        <v>6.6950000000000003</v>
      </c>
      <c r="E258" s="12">
        <v>17.038</v>
      </c>
      <c r="F258" s="12">
        <v>13.704000000000001</v>
      </c>
      <c r="G258" s="12">
        <v>2014</v>
      </c>
      <c r="H258" s="26">
        <v>4.7941099999999999</v>
      </c>
    </row>
    <row r="259" spans="1:8" x14ac:dyDescent="0.2">
      <c r="A259" s="27" t="s">
        <v>38</v>
      </c>
      <c r="B259" s="14">
        <v>2013</v>
      </c>
      <c r="C259" s="14">
        <v>1.788</v>
      </c>
      <c r="D259" s="14">
        <v>4.359</v>
      </c>
      <c r="E259" s="14">
        <v>9.3190000000000008</v>
      </c>
      <c r="F259" s="14">
        <v>27.513999999999999</v>
      </c>
      <c r="G259" s="14">
        <v>2013</v>
      </c>
      <c r="H259" s="28">
        <v>6.1081399999999997</v>
      </c>
    </row>
    <row r="260" spans="1:8" x14ac:dyDescent="0.2">
      <c r="A260" s="25" t="s">
        <v>38</v>
      </c>
      <c r="B260" s="12">
        <v>2012</v>
      </c>
      <c r="C260" s="12">
        <v>7.2249999999999996</v>
      </c>
      <c r="D260" s="12">
        <v>8.6059999999999999</v>
      </c>
      <c r="E260" s="12">
        <v>2.2930000000000001</v>
      </c>
      <c r="F260" s="12">
        <v>27.957999999999998</v>
      </c>
      <c r="G260" s="12">
        <v>2012</v>
      </c>
      <c r="H260" s="26">
        <v>6.9847700000000001</v>
      </c>
    </row>
    <row r="261" spans="1:8" x14ac:dyDescent="0.2">
      <c r="A261" s="27" t="s">
        <v>39</v>
      </c>
      <c r="B261" s="14">
        <v>2018</v>
      </c>
      <c r="C261" s="14">
        <v>48.582000000000001</v>
      </c>
      <c r="D261" s="14">
        <v>26.016999999999999</v>
      </c>
      <c r="E261" s="14">
        <v>19.5</v>
      </c>
      <c r="F261" s="14"/>
      <c r="G261" s="14">
        <v>2018</v>
      </c>
      <c r="H261" s="28"/>
    </row>
    <row r="262" spans="1:8" x14ac:dyDescent="0.2">
      <c r="A262" s="25" t="s">
        <v>39</v>
      </c>
      <c r="B262" s="12">
        <v>2017</v>
      </c>
      <c r="C262" s="12">
        <v>50.820999999999998</v>
      </c>
      <c r="D262" s="12">
        <v>17.963000000000001</v>
      </c>
      <c r="E262" s="12">
        <v>9.2409999999999997</v>
      </c>
      <c r="F262" s="12"/>
      <c r="G262" s="12">
        <v>2017</v>
      </c>
      <c r="H262" s="26"/>
    </row>
    <row r="263" spans="1:8" x14ac:dyDescent="0.2">
      <c r="A263" s="27" t="s">
        <v>39</v>
      </c>
      <c r="B263" s="14">
        <v>2016</v>
      </c>
      <c r="C263" s="14">
        <v>43.908999999999999</v>
      </c>
      <c r="D263" s="14">
        <v>19.260999999999999</v>
      </c>
      <c r="E263" s="14">
        <v>9.18</v>
      </c>
      <c r="F263" s="14"/>
      <c r="G263" s="14">
        <v>2016</v>
      </c>
      <c r="H263" s="28"/>
    </row>
    <row r="264" spans="1:8" x14ac:dyDescent="0.2">
      <c r="A264" s="25" t="s">
        <v>39</v>
      </c>
      <c r="B264" s="12">
        <v>2015</v>
      </c>
      <c r="C264" s="12">
        <v>13.971</v>
      </c>
      <c r="D264" s="12">
        <v>16.806000000000001</v>
      </c>
      <c r="E264" s="12">
        <v>6.9560000000000004</v>
      </c>
      <c r="F264" s="12"/>
      <c r="G264" s="12">
        <v>2015</v>
      </c>
      <c r="H264" s="26"/>
    </row>
    <row r="265" spans="1:8" x14ac:dyDescent="0.2">
      <c r="A265" s="27" t="s">
        <v>39</v>
      </c>
      <c r="B265" s="14">
        <v>2014</v>
      </c>
      <c r="C265" s="14">
        <v>9.49</v>
      </c>
      <c r="D265" s="14">
        <v>31.669</v>
      </c>
      <c r="E265" s="14">
        <v>7.6710000000000003</v>
      </c>
      <c r="F265" s="14">
        <v>4.6219999999999999</v>
      </c>
      <c r="G265" s="14">
        <v>2014</v>
      </c>
      <c r="H265" s="28">
        <v>2.62493</v>
      </c>
    </row>
    <row r="266" spans="1:8" x14ac:dyDescent="0.2">
      <c r="A266" s="25" t="s">
        <v>39</v>
      </c>
      <c r="B266" s="12">
        <v>2013</v>
      </c>
      <c r="C266" s="12">
        <v>12.943</v>
      </c>
      <c r="D266" s="12">
        <v>20.023</v>
      </c>
      <c r="E266" s="12">
        <v>14.555</v>
      </c>
      <c r="F266" s="12">
        <v>3.7360000000000002</v>
      </c>
      <c r="G266" s="12">
        <v>2013</v>
      </c>
      <c r="H266" s="26">
        <v>2.9483899999999998</v>
      </c>
    </row>
    <row r="267" spans="1:8" x14ac:dyDescent="0.2">
      <c r="A267" s="27" t="s">
        <v>39</v>
      </c>
      <c r="B267" s="14">
        <v>2012</v>
      </c>
      <c r="C267" s="14">
        <v>17.811</v>
      </c>
      <c r="D267" s="14">
        <v>13.68</v>
      </c>
      <c r="E267" s="14">
        <v>11.159000000000001</v>
      </c>
      <c r="F267" s="14">
        <v>0.17299999999999999</v>
      </c>
      <c r="G267" s="14">
        <v>2012</v>
      </c>
      <c r="H267" s="28">
        <v>1.6233</v>
      </c>
    </row>
    <row r="268" spans="1:8" x14ac:dyDescent="0.2">
      <c r="A268" s="25" t="s">
        <v>40</v>
      </c>
      <c r="B268" s="12">
        <v>2018</v>
      </c>
      <c r="C268" s="12">
        <v>2.944</v>
      </c>
      <c r="D268" s="12">
        <v>0.86599999999999999</v>
      </c>
      <c r="E268" s="12">
        <v>2.5179999999999998</v>
      </c>
      <c r="F268" s="12">
        <v>1.8979999999999999</v>
      </c>
      <c r="G268" s="12">
        <v>2018</v>
      </c>
      <c r="H268" s="26">
        <v>6.4504400000000004</v>
      </c>
    </row>
    <row r="269" spans="1:8" x14ac:dyDescent="0.2">
      <c r="A269" s="27" t="s">
        <v>40</v>
      </c>
      <c r="B269" s="14">
        <v>2017</v>
      </c>
      <c r="C269" s="14">
        <v>3.5859999999999999</v>
      </c>
      <c r="D269" s="14">
        <v>1.61</v>
      </c>
      <c r="E269" s="14">
        <v>5.0469999999999997</v>
      </c>
      <c r="F269" s="14">
        <v>3.5209999999999999</v>
      </c>
      <c r="G269" s="14">
        <v>2017</v>
      </c>
      <c r="H269" s="28"/>
    </row>
    <row r="270" spans="1:8" x14ac:dyDescent="0.2">
      <c r="A270" s="25" t="s">
        <v>40</v>
      </c>
      <c r="B270" s="12">
        <v>2016</v>
      </c>
      <c r="C270" s="12">
        <v>2.8</v>
      </c>
      <c r="D270" s="12">
        <v>0.69599999999999995</v>
      </c>
      <c r="E270" s="12">
        <v>4.2060000000000004</v>
      </c>
      <c r="F270" s="12">
        <v>2.2570000000000001</v>
      </c>
      <c r="G270" s="12">
        <v>2016</v>
      </c>
      <c r="H270" s="26"/>
    </row>
    <row r="271" spans="1:8" x14ac:dyDescent="0.2">
      <c r="A271" s="27" t="s">
        <v>40</v>
      </c>
      <c r="B271" s="14">
        <v>2015</v>
      </c>
      <c r="C271" s="14">
        <v>2.3490000000000002</v>
      </c>
      <c r="D271" s="14">
        <v>1.6E-2</v>
      </c>
      <c r="E271" s="14">
        <v>0.36399999999999999</v>
      </c>
      <c r="F271" s="14">
        <v>1.7470000000000001</v>
      </c>
      <c r="G271" s="14">
        <v>2015</v>
      </c>
      <c r="H271" s="28"/>
    </row>
    <row r="272" spans="1:8" x14ac:dyDescent="0.2">
      <c r="A272" s="25" t="s">
        <v>40</v>
      </c>
      <c r="B272" s="12">
        <v>2014</v>
      </c>
      <c r="C272" s="12">
        <v>2.3290000000000002</v>
      </c>
      <c r="D272" s="12"/>
      <c r="E272" s="12">
        <v>0.45800000000000002</v>
      </c>
      <c r="F272" s="12">
        <v>0.308</v>
      </c>
      <c r="G272" s="12">
        <v>2014</v>
      </c>
      <c r="H272" s="26"/>
    </row>
    <row r="273" spans="1:8" x14ac:dyDescent="0.2">
      <c r="A273" s="27" t="s">
        <v>40</v>
      </c>
      <c r="B273" s="14">
        <v>2013</v>
      </c>
      <c r="C273" s="14">
        <v>1.8160000000000001</v>
      </c>
      <c r="D273" s="14">
        <v>0.48899999999999999</v>
      </c>
      <c r="E273" s="14">
        <v>0.95399999999999996</v>
      </c>
      <c r="F273" s="14">
        <v>29.937999999999999</v>
      </c>
      <c r="G273" s="14">
        <v>2013</v>
      </c>
      <c r="H273" s="28"/>
    </row>
    <row r="274" spans="1:8" x14ac:dyDescent="0.2">
      <c r="A274" s="25" t="s">
        <v>40</v>
      </c>
      <c r="B274" s="12">
        <v>2012</v>
      </c>
      <c r="C274" s="12">
        <v>1.6439999999999999</v>
      </c>
      <c r="D274" s="12">
        <v>0.57899999999999996</v>
      </c>
      <c r="E274" s="12">
        <v>0.97799999999999998</v>
      </c>
      <c r="F274" s="12">
        <v>51.500999999999998</v>
      </c>
      <c r="G274" s="12">
        <v>2012</v>
      </c>
      <c r="H274" s="26"/>
    </row>
    <row r="275" spans="1:8" x14ac:dyDescent="0.2">
      <c r="A275" s="27" t="s">
        <v>41</v>
      </c>
      <c r="B275" s="14">
        <v>2018</v>
      </c>
      <c r="C275" s="14">
        <v>29.361999999999998</v>
      </c>
      <c r="D275" s="14">
        <v>9.7149999999999999</v>
      </c>
      <c r="E275" s="14">
        <v>0.64800000000000002</v>
      </c>
      <c r="F275" s="14">
        <v>13.311</v>
      </c>
      <c r="G275" s="14">
        <v>2018</v>
      </c>
      <c r="H275" s="28"/>
    </row>
    <row r="276" spans="1:8" x14ac:dyDescent="0.2">
      <c r="A276" s="25" t="s">
        <v>41</v>
      </c>
      <c r="B276" s="12">
        <v>2017</v>
      </c>
      <c r="C276" s="12">
        <v>26.009</v>
      </c>
      <c r="D276" s="12">
        <v>0.42699999999999999</v>
      </c>
      <c r="E276" s="12">
        <v>1.4350000000000001</v>
      </c>
      <c r="F276" s="12">
        <v>33.286000000000001</v>
      </c>
      <c r="G276" s="12">
        <v>2017</v>
      </c>
      <c r="H276" s="26"/>
    </row>
    <row r="277" spans="1:8" x14ac:dyDescent="0.2">
      <c r="A277" s="27" t="s">
        <v>41</v>
      </c>
      <c r="B277" s="14">
        <v>2016</v>
      </c>
      <c r="C277" s="14">
        <v>43.341000000000001</v>
      </c>
      <c r="D277" s="14">
        <v>1.9419999999999999</v>
      </c>
      <c r="E277" s="14">
        <v>25.016999999999999</v>
      </c>
      <c r="F277" s="14">
        <v>63.040999999999997</v>
      </c>
      <c r="G277" s="14">
        <v>2016</v>
      </c>
      <c r="H277" s="28"/>
    </row>
    <row r="278" spans="1:8" x14ac:dyDescent="0.2">
      <c r="A278" s="25" t="s">
        <v>41</v>
      </c>
      <c r="B278" s="12">
        <v>2015</v>
      </c>
      <c r="C278" s="12">
        <v>23.553000000000001</v>
      </c>
      <c r="D278" s="12">
        <v>3.883</v>
      </c>
      <c r="E278" s="12">
        <v>18.524999999999999</v>
      </c>
      <c r="F278" s="12">
        <v>94.218000000000004</v>
      </c>
      <c r="G278" s="12">
        <v>2015</v>
      </c>
      <c r="H278" s="26"/>
    </row>
    <row r="279" spans="1:8" x14ac:dyDescent="0.2">
      <c r="A279" s="27" t="s">
        <v>41</v>
      </c>
      <c r="B279" s="14">
        <v>2014</v>
      </c>
      <c r="C279" s="14">
        <v>15.951000000000001</v>
      </c>
      <c r="D279" s="14">
        <v>1.544</v>
      </c>
      <c r="E279" s="14">
        <v>13.416</v>
      </c>
      <c r="F279" s="14">
        <v>69.236000000000004</v>
      </c>
      <c r="G279" s="14">
        <v>2014</v>
      </c>
      <c r="H279" s="28"/>
    </row>
    <row r="280" spans="1:8" x14ac:dyDescent="0.2">
      <c r="A280" s="25" t="s">
        <v>41</v>
      </c>
      <c r="B280" s="12">
        <v>2013</v>
      </c>
      <c r="C280" s="12">
        <v>14.654</v>
      </c>
      <c r="D280" s="12">
        <v>5.2830000000000004</v>
      </c>
      <c r="E280" s="12">
        <v>14.599</v>
      </c>
      <c r="F280" s="12">
        <v>21.349</v>
      </c>
      <c r="G280" s="12">
        <v>2013</v>
      </c>
      <c r="H280" s="26"/>
    </row>
    <row r="281" spans="1:8" x14ac:dyDescent="0.2">
      <c r="A281" s="27" t="s">
        <v>41</v>
      </c>
      <c r="B281" s="14">
        <v>2012</v>
      </c>
      <c r="C281" s="14">
        <v>16.023</v>
      </c>
      <c r="D281" s="14">
        <v>2.4660000000000002</v>
      </c>
      <c r="E281" s="14">
        <v>15.72</v>
      </c>
      <c r="F281" s="14">
        <v>33.417999999999999</v>
      </c>
      <c r="G281" s="14">
        <v>2012</v>
      </c>
      <c r="H281" s="28"/>
    </row>
    <row r="282" spans="1:8" x14ac:dyDescent="0.2">
      <c r="A282" s="25" t="s">
        <v>42</v>
      </c>
      <c r="B282" s="12">
        <v>2018</v>
      </c>
      <c r="C282" s="12">
        <v>18.536999999999999</v>
      </c>
      <c r="D282" s="12">
        <v>10.090999999999999</v>
      </c>
      <c r="E282" s="12">
        <v>8.9990000000000006</v>
      </c>
      <c r="F282" s="12">
        <v>59.838999999999999</v>
      </c>
      <c r="G282" s="12">
        <v>2018</v>
      </c>
      <c r="H282" s="26"/>
    </row>
    <row r="283" spans="1:8" x14ac:dyDescent="0.2">
      <c r="A283" s="27" t="s">
        <v>42</v>
      </c>
      <c r="B283" s="14">
        <v>2017</v>
      </c>
      <c r="C283" s="14">
        <v>13.433</v>
      </c>
      <c r="D283" s="14">
        <v>8.1289999999999996</v>
      </c>
      <c r="E283" s="14">
        <v>15.608000000000001</v>
      </c>
      <c r="F283" s="14">
        <v>151.15199999999999</v>
      </c>
      <c r="G283" s="14">
        <v>2017</v>
      </c>
      <c r="H283" s="28"/>
    </row>
    <row r="284" spans="1:8" x14ac:dyDescent="0.2">
      <c r="A284" s="25" t="s">
        <v>42</v>
      </c>
      <c r="B284" s="12">
        <v>2016</v>
      </c>
      <c r="C284" s="12">
        <v>8.3550000000000004</v>
      </c>
      <c r="D284" s="12">
        <v>7.1609999999999996</v>
      </c>
      <c r="E284" s="12">
        <v>16.096</v>
      </c>
      <c r="F284" s="12">
        <v>70.718999999999994</v>
      </c>
      <c r="G284" s="12">
        <v>2016</v>
      </c>
      <c r="H284" s="26"/>
    </row>
    <row r="285" spans="1:8" x14ac:dyDescent="0.2">
      <c r="A285" s="27" t="s">
        <v>42</v>
      </c>
      <c r="B285" s="14">
        <v>2015</v>
      </c>
      <c r="C285" s="14">
        <v>8.423</v>
      </c>
      <c r="D285" s="14">
        <v>6.9340000000000002</v>
      </c>
      <c r="E285" s="14">
        <v>29.109000000000002</v>
      </c>
      <c r="F285" s="14">
        <v>107.03100000000001</v>
      </c>
      <c r="G285" s="14">
        <v>2015</v>
      </c>
      <c r="H285" s="28"/>
    </row>
    <row r="286" spans="1:8" x14ac:dyDescent="0.2">
      <c r="A286" s="25" t="s">
        <v>42</v>
      </c>
      <c r="B286" s="12">
        <v>2014</v>
      </c>
      <c r="C286" s="12">
        <v>11.718</v>
      </c>
      <c r="D286" s="12">
        <v>7.0510000000000002</v>
      </c>
      <c r="E286" s="12">
        <v>18.893999999999998</v>
      </c>
      <c r="F286" s="12">
        <v>124.184</v>
      </c>
      <c r="G286" s="12">
        <v>2014</v>
      </c>
      <c r="H286" s="26"/>
    </row>
    <row r="287" spans="1:8" x14ac:dyDescent="0.2">
      <c r="A287" s="27" t="s">
        <v>42</v>
      </c>
      <c r="B287" s="14">
        <v>2013</v>
      </c>
      <c r="C287" s="14">
        <v>26.812000000000001</v>
      </c>
      <c r="D287" s="14">
        <v>5.1520000000000001</v>
      </c>
      <c r="E287" s="14">
        <v>10.884</v>
      </c>
      <c r="F287" s="14">
        <v>7.0000000000000001E-3</v>
      </c>
      <c r="G287" s="14">
        <v>2013</v>
      </c>
      <c r="H287" s="28">
        <v>2.01972</v>
      </c>
    </row>
    <row r="288" spans="1:8" x14ac:dyDescent="0.2">
      <c r="A288" s="25" t="s">
        <v>42</v>
      </c>
      <c r="B288" s="12">
        <v>2012</v>
      </c>
      <c r="C288" s="12">
        <v>11.51</v>
      </c>
      <c r="D288" s="12">
        <v>4.9630000000000001</v>
      </c>
      <c r="E288" s="12">
        <v>6.5650000000000004</v>
      </c>
      <c r="F288" s="12">
        <v>0.11600000000000001</v>
      </c>
      <c r="G288" s="12">
        <v>2012</v>
      </c>
      <c r="H288" s="26">
        <v>2.6068099999999998</v>
      </c>
    </row>
    <row r="289" spans="1:8" x14ac:dyDescent="0.2">
      <c r="A289" s="27" t="s">
        <v>43</v>
      </c>
      <c r="B289" s="14">
        <v>2018</v>
      </c>
      <c r="C289" s="14">
        <v>63.142000000000003</v>
      </c>
      <c r="D289" s="14">
        <v>26.446000000000002</v>
      </c>
      <c r="E289" s="14">
        <v>18.094999999999999</v>
      </c>
      <c r="F289" s="14">
        <v>32.637999999999998</v>
      </c>
      <c r="G289" s="14">
        <v>2018</v>
      </c>
      <c r="H289" s="28"/>
    </row>
    <row r="290" spans="1:8" x14ac:dyDescent="0.2">
      <c r="A290" s="25" t="s">
        <v>43</v>
      </c>
      <c r="B290" s="12">
        <v>2017</v>
      </c>
      <c r="C290" s="12">
        <v>80.563999999999993</v>
      </c>
      <c r="D290" s="12">
        <v>30.059000000000001</v>
      </c>
      <c r="E290" s="12">
        <v>22.094000000000001</v>
      </c>
      <c r="F290" s="12">
        <v>30.462</v>
      </c>
      <c r="G290" s="12">
        <v>2017</v>
      </c>
      <c r="H290" s="26"/>
    </row>
    <row r="291" spans="1:8" x14ac:dyDescent="0.2">
      <c r="A291" s="27" t="s">
        <v>43</v>
      </c>
      <c r="B291" s="14">
        <v>2016</v>
      </c>
      <c r="C291" s="14">
        <v>50.844000000000001</v>
      </c>
      <c r="D291" s="14">
        <v>8.9779999999999998</v>
      </c>
      <c r="E291" s="14">
        <v>18.263999999999999</v>
      </c>
      <c r="F291" s="14">
        <v>80.745999999999995</v>
      </c>
      <c r="G291" s="14">
        <v>2016</v>
      </c>
      <c r="H291" s="28"/>
    </row>
    <row r="292" spans="1:8" x14ac:dyDescent="0.2">
      <c r="A292" s="25" t="s">
        <v>43</v>
      </c>
      <c r="B292" s="12">
        <v>2015</v>
      </c>
      <c r="C292" s="12">
        <v>42.905000000000001</v>
      </c>
      <c r="D292" s="12">
        <v>6.6470000000000002</v>
      </c>
      <c r="E292" s="12">
        <v>22.742999999999999</v>
      </c>
      <c r="F292" s="12">
        <v>19.565000000000001</v>
      </c>
      <c r="G292" s="12">
        <v>2015</v>
      </c>
      <c r="H292" s="26">
        <v>5.4760600000000004</v>
      </c>
    </row>
    <row r="293" spans="1:8" x14ac:dyDescent="0.2">
      <c r="A293" s="27" t="s">
        <v>43</v>
      </c>
      <c r="B293" s="14">
        <v>2014</v>
      </c>
      <c r="C293" s="14">
        <v>27.888999999999999</v>
      </c>
      <c r="D293" s="14">
        <v>8.2929999999999993</v>
      </c>
      <c r="E293" s="14">
        <v>36.326000000000001</v>
      </c>
      <c r="F293" s="14">
        <v>19.044</v>
      </c>
      <c r="G293" s="14">
        <v>2014</v>
      </c>
      <c r="H293" s="28">
        <v>4.6504700000000003</v>
      </c>
    </row>
    <row r="294" spans="1:8" x14ac:dyDescent="0.2">
      <c r="A294" s="25" t="s">
        <v>43</v>
      </c>
      <c r="B294" s="12">
        <v>2013</v>
      </c>
      <c r="C294" s="12">
        <v>22.835999999999999</v>
      </c>
      <c r="D294" s="12">
        <v>5.1459999999999999</v>
      </c>
      <c r="E294" s="12">
        <v>30.966999999999999</v>
      </c>
      <c r="F294" s="12">
        <v>37.781999999999996</v>
      </c>
      <c r="G294" s="12">
        <v>2013</v>
      </c>
      <c r="H294" s="26"/>
    </row>
    <row r="295" spans="1:8" x14ac:dyDescent="0.2">
      <c r="A295" s="27" t="s">
        <v>43</v>
      </c>
      <c r="B295" s="14">
        <v>2012</v>
      </c>
      <c r="C295" s="14">
        <v>46.273000000000003</v>
      </c>
      <c r="D295" s="14">
        <v>14.901</v>
      </c>
      <c r="E295" s="14">
        <v>21.565999999999999</v>
      </c>
      <c r="F295" s="14">
        <v>164.613</v>
      </c>
      <c r="G295" s="14">
        <v>2012</v>
      </c>
      <c r="H295" s="28"/>
    </row>
    <row r="296" spans="1:8" x14ac:dyDescent="0.2">
      <c r="A296" s="25" t="s">
        <v>44</v>
      </c>
      <c r="B296" s="12">
        <v>2018</v>
      </c>
      <c r="C296" s="12">
        <v>69.213999999999999</v>
      </c>
      <c r="D296" s="12">
        <v>17.806999999999999</v>
      </c>
      <c r="E296" s="12">
        <v>17.564</v>
      </c>
      <c r="F296" s="12">
        <v>177.928</v>
      </c>
      <c r="G296" s="12">
        <v>2018</v>
      </c>
      <c r="H296" s="26"/>
    </row>
    <row r="297" spans="1:8" x14ac:dyDescent="0.2">
      <c r="A297" s="27" t="s">
        <v>44</v>
      </c>
      <c r="B297" s="14">
        <v>2017</v>
      </c>
      <c r="C297" s="14">
        <v>56.61</v>
      </c>
      <c r="D297" s="14">
        <v>16.077000000000002</v>
      </c>
      <c r="E297" s="14">
        <v>13.404</v>
      </c>
      <c r="F297" s="14">
        <v>154.45599999999999</v>
      </c>
      <c r="G297" s="14">
        <v>2017</v>
      </c>
      <c r="H297" s="28">
        <v>3.6750500000000001</v>
      </c>
    </row>
    <row r="298" spans="1:8" x14ac:dyDescent="0.2">
      <c r="A298" s="25" t="s">
        <v>44</v>
      </c>
      <c r="B298" s="12">
        <v>2016</v>
      </c>
      <c r="C298" s="12">
        <v>45.405000000000001</v>
      </c>
      <c r="D298" s="12">
        <v>12.68</v>
      </c>
      <c r="E298" s="12">
        <v>16.497</v>
      </c>
      <c r="F298" s="12">
        <v>140.78</v>
      </c>
      <c r="G298" s="12">
        <v>2016</v>
      </c>
      <c r="H298" s="26">
        <v>2.9888400000000002</v>
      </c>
    </row>
    <row r="299" spans="1:8" x14ac:dyDescent="0.2">
      <c r="A299" s="27" t="s">
        <v>44</v>
      </c>
      <c r="B299" s="14">
        <v>2015</v>
      </c>
      <c r="C299" s="14">
        <v>29.238</v>
      </c>
      <c r="D299" s="14">
        <v>16.53</v>
      </c>
      <c r="E299" s="14">
        <v>13.391999999999999</v>
      </c>
      <c r="F299" s="14">
        <v>106.143</v>
      </c>
      <c r="G299" s="14">
        <v>2015</v>
      </c>
      <c r="H299" s="28">
        <v>3.6661000000000001</v>
      </c>
    </row>
    <row r="300" spans="1:8" x14ac:dyDescent="0.2">
      <c r="A300" s="25" t="s">
        <v>44</v>
      </c>
      <c r="B300" s="12">
        <v>2014</v>
      </c>
      <c r="C300" s="12">
        <v>22.41</v>
      </c>
      <c r="D300" s="12">
        <v>13.262</v>
      </c>
      <c r="E300" s="12">
        <v>11.196</v>
      </c>
      <c r="F300" s="12">
        <v>164.482</v>
      </c>
      <c r="G300" s="12">
        <v>2014</v>
      </c>
      <c r="H300" s="26">
        <v>3.5527099999999998</v>
      </c>
    </row>
    <row r="301" spans="1:8" x14ac:dyDescent="0.2">
      <c r="A301" s="27" t="s">
        <v>44</v>
      </c>
      <c r="B301" s="14">
        <v>2013</v>
      </c>
      <c r="C301" s="14">
        <v>18.969000000000001</v>
      </c>
      <c r="D301" s="14">
        <v>8.0489999999999995</v>
      </c>
      <c r="E301" s="14">
        <v>4.25</v>
      </c>
      <c r="F301" s="14">
        <v>266.34800000000001</v>
      </c>
      <c r="G301" s="14">
        <v>2013</v>
      </c>
      <c r="H301" s="28">
        <v>3.2088399999999999</v>
      </c>
    </row>
    <row r="302" spans="1:8" x14ac:dyDescent="0.2">
      <c r="A302" s="25" t="s">
        <v>44</v>
      </c>
      <c r="B302" s="12">
        <v>2012</v>
      </c>
      <c r="C302" s="12">
        <v>30.088000000000001</v>
      </c>
      <c r="D302" s="12">
        <v>8.3480000000000008</v>
      </c>
      <c r="E302" s="12">
        <v>9.3930000000000007</v>
      </c>
      <c r="F302" s="12">
        <v>9.9280000000000008</v>
      </c>
      <c r="G302" s="12">
        <v>2012</v>
      </c>
      <c r="H302" s="26">
        <v>3.4032900000000001</v>
      </c>
    </row>
    <row r="303" spans="1:8" x14ac:dyDescent="0.2">
      <c r="A303" s="27" t="s">
        <v>45</v>
      </c>
      <c r="B303" s="14">
        <v>2018</v>
      </c>
      <c r="C303" s="14">
        <v>1.353</v>
      </c>
      <c r="D303" s="14">
        <v>5.4710000000000001</v>
      </c>
      <c r="E303" s="14">
        <v>2.6920000000000002</v>
      </c>
      <c r="F303" s="14">
        <v>47.734999999999999</v>
      </c>
      <c r="G303" s="14">
        <v>2018</v>
      </c>
      <c r="H303" s="28"/>
    </row>
    <row r="304" spans="1:8" x14ac:dyDescent="0.2">
      <c r="A304" s="25" t="s">
        <v>45</v>
      </c>
      <c r="B304" s="12">
        <v>2017</v>
      </c>
      <c r="C304" s="12">
        <v>1.8149999999999999</v>
      </c>
      <c r="D304" s="12">
        <v>6.6050000000000004</v>
      </c>
      <c r="E304" s="12">
        <v>4.3869999999999996</v>
      </c>
      <c r="F304" s="12">
        <v>35.228999999999999</v>
      </c>
      <c r="G304" s="12">
        <v>2017</v>
      </c>
      <c r="H304" s="26"/>
    </row>
    <row r="305" spans="1:8" x14ac:dyDescent="0.2">
      <c r="A305" s="27" t="s">
        <v>45</v>
      </c>
      <c r="B305" s="14">
        <v>2016</v>
      </c>
      <c r="C305" s="14">
        <v>1.145</v>
      </c>
      <c r="D305" s="14">
        <v>8.1709999999999994</v>
      </c>
      <c r="E305" s="14">
        <v>11.782999999999999</v>
      </c>
      <c r="F305" s="14">
        <v>1.9059999999999999</v>
      </c>
      <c r="G305" s="14">
        <v>2016</v>
      </c>
      <c r="H305" s="28"/>
    </row>
    <row r="306" spans="1:8" x14ac:dyDescent="0.2">
      <c r="A306" s="25" t="s">
        <v>45</v>
      </c>
      <c r="B306" s="12">
        <v>2015</v>
      </c>
      <c r="C306" s="12">
        <v>1.327</v>
      </c>
      <c r="D306" s="12">
        <v>12.169</v>
      </c>
      <c r="E306" s="12">
        <v>15.061999999999999</v>
      </c>
      <c r="F306" s="12">
        <v>52.838999999999999</v>
      </c>
      <c r="G306" s="12">
        <v>2015</v>
      </c>
      <c r="H306" s="26"/>
    </row>
    <row r="307" spans="1:8" x14ac:dyDescent="0.2">
      <c r="A307" s="27" t="s">
        <v>45</v>
      </c>
      <c r="B307" s="14">
        <v>2014</v>
      </c>
      <c r="C307" s="14">
        <v>0.99199999999999999</v>
      </c>
      <c r="D307" s="14">
        <v>4.5350000000000001</v>
      </c>
      <c r="E307" s="14">
        <v>1.806</v>
      </c>
      <c r="F307" s="14">
        <v>0.89900000000000002</v>
      </c>
      <c r="G307" s="14">
        <v>2014</v>
      </c>
      <c r="H307" s="28"/>
    </row>
    <row r="308" spans="1:8" x14ac:dyDescent="0.2">
      <c r="A308" s="25" t="s">
        <v>45</v>
      </c>
      <c r="B308" s="12">
        <v>2013</v>
      </c>
      <c r="C308" s="12">
        <v>2.5430000000000001</v>
      </c>
      <c r="D308" s="12">
        <v>2.2789999999999999</v>
      </c>
      <c r="E308" s="12">
        <v>1.94</v>
      </c>
      <c r="F308" s="12">
        <v>50.683</v>
      </c>
      <c r="G308" s="12">
        <v>2013</v>
      </c>
      <c r="H308" s="26"/>
    </row>
    <row r="309" spans="1:8" x14ac:dyDescent="0.2">
      <c r="A309" s="27" t="s">
        <v>45</v>
      </c>
      <c r="B309" s="14">
        <v>2012</v>
      </c>
      <c r="C309" s="14">
        <v>0.71</v>
      </c>
      <c r="D309" s="14">
        <v>6.3460000000000001</v>
      </c>
      <c r="E309" s="14">
        <v>2.415</v>
      </c>
      <c r="F309" s="14">
        <v>32.442</v>
      </c>
      <c r="G309" s="14">
        <v>2012</v>
      </c>
      <c r="H309" s="28"/>
    </row>
    <row r="310" spans="1:8" x14ac:dyDescent="0.2">
      <c r="A310" s="25" t="s">
        <v>46</v>
      </c>
      <c r="B310" s="12">
        <v>2018</v>
      </c>
      <c r="C310" s="12">
        <v>1.4159999999999999</v>
      </c>
      <c r="D310" s="12"/>
      <c r="E310" s="12">
        <v>0.97399999999999998</v>
      </c>
      <c r="F310" s="12">
        <v>43.198999999999998</v>
      </c>
      <c r="G310" s="12">
        <v>2018</v>
      </c>
      <c r="H310" s="26"/>
    </row>
    <row r="311" spans="1:8" x14ac:dyDescent="0.2">
      <c r="A311" s="27" t="s">
        <v>46</v>
      </c>
      <c r="B311" s="14">
        <v>2017</v>
      </c>
      <c r="C311" s="14">
        <v>1.72</v>
      </c>
      <c r="D311" s="14">
        <v>2.9000000000000001E-2</v>
      </c>
      <c r="E311" s="14">
        <v>0.84</v>
      </c>
      <c r="F311" s="14">
        <v>48.155000000000001</v>
      </c>
      <c r="G311" s="14">
        <v>2017</v>
      </c>
      <c r="H311" s="28"/>
    </row>
    <row r="312" spans="1:8" x14ac:dyDescent="0.2">
      <c r="A312" s="25" t="s">
        <v>46</v>
      </c>
      <c r="B312" s="12">
        <v>2016</v>
      </c>
      <c r="C312" s="12">
        <v>2.3330000000000002</v>
      </c>
      <c r="D312" s="12"/>
      <c r="E312" s="12">
        <v>6.1749999999999998</v>
      </c>
      <c r="F312" s="12">
        <v>5.3760000000000003</v>
      </c>
      <c r="G312" s="12">
        <v>2016</v>
      </c>
      <c r="H312" s="26"/>
    </row>
    <row r="313" spans="1:8" x14ac:dyDescent="0.2">
      <c r="A313" s="27" t="s">
        <v>46</v>
      </c>
      <c r="B313" s="14">
        <v>2015</v>
      </c>
      <c r="C313" s="14">
        <v>1.6659999999999999</v>
      </c>
      <c r="D313" s="14"/>
      <c r="E313" s="14">
        <v>13.752000000000001</v>
      </c>
      <c r="F313" s="14"/>
      <c r="G313" s="14">
        <v>2015</v>
      </c>
      <c r="H313" s="28"/>
    </row>
    <row r="314" spans="1:8" x14ac:dyDescent="0.2">
      <c r="A314" s="25" t="s">
        <v>46</v>
      </c>
      <c r="B314" s="12">
        <v>2014</v>
      </c>
      <c r="C314" s="12">
        <v>21.913</v>
      </c>
      <c r="D314" s="12"/>
      <c r="E314" s="12">
        <v>18.303999999999998</v>
      </c>
      <c r="F314" s="12"/>
      <c r="G314" s="12">
        <v>2014</v>
      </c>
      <c r="H314" s="26"/>
    </row>
    <row r="315" spans="1:8" x14ac:dyDescent="0.2">
      <c r="A315" s="27" t="s">
        <v>46</v>
      </c>
      <c r="B315" s="14">
        <v>2013</v>
      </c>
      <c r="C315" s="14">
        <v>1.4510000000000001</v>
      </c>
      <c r="D315" s="14"/>
      <c r="E315" s="14">
        <v>0.17399999999999999</v>
      </c>
      <c r="F315" s="14">
        <v>121.86799999999999</v>
      </c>
      <c r="G315" s="14">
        <v>2013</v>
      </c>
      <c r="H315" s="28"/>
    </row>
    <row r="316" spans="1:8" x14ac:dyDescent="0.2">
      <c r="A316" s="25" t="s">
        <v>46</v>
      </c>
      <c r="B316" s="12">
        <v>2012</v>
      </c>
      <c r="C316" s="12">
        <v>46.476999999999997</v>
      </c>
      <c r="D316" s="12"/>
      <c r="E316" s="12">
        <v>0.20399999999999999</v>
      </c>
      <c r="F316" s="12">
        <v>61.271000000000001</v>
      </c>
      <c r="G316" s="12">
        <v>2012</v>
      </c>
      <c r="H316" s="26"/>
    </row>
    <row r="317" spans="1:8" x14ac:dyDescent="0.2">
      <c r="A317" s="27" t="s">
        <v>47</v>
      </c>
      <c r="B317" s="14">
        <v>2018</v>
      </c>
      <c r="C317" s="14">
        <v>8.0709999999999997</v>
      </c>
      <c r="D317" s="14">
        <v>8.9949999999999992</v>
      </c>
      <c r="E317" s="14">
        <v>7.1609999999999996</v>
      </c>
      <c r="F317" s="14">
        <v>0</v>
      </c>
      <c r="G317" s="14">
        <v>2018</v>
      </c>
      <c r="H317" s="28"/>
    </row>
    <row r="318" spans="1:8" x14ac:dyDescent="0.2">
      <c r="A318" s="25" t="s">
        <v>47</v>
      </c>
      <c r="B318" s="12">
        <v>2017</v>
      </c>
      <c r="C318" s="12">
        <v>13.186999999999999</v>
      </c>
      <c r="D318" s="12">
        <v>10.278</v>
      </c>
      <c r="E318" s="12">
        <v>7.26</v>
      </c>
      <c r="F318" s="12">
        <v>289.50900000000001</v>
      </c>
      <c r="G318" s="12">
        <v>2017</v>
      </c>
      <c r="H318" s="26">
        <v>3.7691400000000002</v>
      </c>
    </row>
    <row r="319" spans="1:8" x14ac:dyDescent="0.2">
      <c r="A319" s="27" t="s">
        <v>47</v>
      </c>
      <c r="B319" s="14">
        <v>2016</v>
      </c>
      <c r="C319" s="14">
        <v>7.4189999999999996</v>
      </c>
      <c r="D319" s="14">
        <v>10.055999999999999</v>
      </c>
      <c r="E319" s="14">
        <v>7.3769999999999998</v>
      </c>
      <c r="F319" s="14">
        <v>1.4E-2</v>
      </c>
      <c r="G319" s="14">
        <v>2016</v>
      </c>
      <c r="H319" s="28"/>
    </row>
    <row r="320" spans="1:8" x14ac:dyDescent="0.2">
      <c r="A320" s="25" t="s">
        <v>47</v>
      </c>
      <c r="B320" s="12">
        <v>2015</v>
      </c>
      <c r="C320" s="12">
        <v>11.747</v>
      </c>
      <c r="D320" s="12">
        <v>9.2110000000000003</v>
      </c>
      <c r="E320" s="12">
        <v>5.7670000000000003</v>
      </c>
      <c r="F320" s="12"/>
      <c r="G320" s="12">
        <v>2015</v>
      </c>
      <c r="H320" s="26">
        <v>4.1768099999999997</v>
      </c>
    </row>
    <row r="321" spans="1:8" x14ac:dyDescent="0.2">
      <c r="A321" s="27" t="s">
        <v>47</v>
      </c>
      <c r="B321" s="14">
        <v>2014</v>
      </c>
      <c r="C321" s="14">
        <v>7.3849999999999998</v>
      </c>
      <c r="D321" s="14">
        <v>9.2159999999999993</v>
      </c>
      <c r="E321" s="14">
        <v>6.5780000000000003</v>
      </c>
      <c r="F321" s="14"/>
      <c r="G321" s="14">
        <v>2014</v>
      </c>
      <c r="H321" s="28">
        <v>4.7141900000000003</v>
      </c>
    </row>
    <row r="322" spans="1:8" x14ac:dyDescent="0.2">
      <c r="A322" s="25" t="s">
        <v>47</v>
      </c>
      <c r="B322" s="12">
        <v>2013</v>
      </c>
      <c r="C322" s="12">
        <v>10.853</v>
      </c>
      <c r="D322" s="12">
        <v>10.686</v>
      </c>
      <c r="E322" s="12">
        <v>14.827999999999999</v>
      </c>
      <c r="F322" s="12"/>
      <c r="G322" s="12">
        <v>2013</v>
      </c>
      <c r="H322" s="26">
        <v>4.9392199999999997</v>
      </c>
    </row>
    <row r="323" spans="1:8" x14ac:dyDescent="0.2">
      <c r="A323" s="27" t="s">
        <v>47</v>
      </c>
      <c r="B323" s="14">
        <v>2012</v>
      </c>
      <c r="C323" s="14">
        <v>8.17</v>
      </c>
      <c r="D323" s="14">
        <v>14.345000000000001</v>
      </c>
      <c r="E323" s="14">
        <v>29.681999999999999</v>
      </c>
      <c r="F323" s="14">
        <v>14.531000000000001</v>
      </c>
      <c r="G323" s="14">
        <v>2012</v>
      </c>
      <c r="H323" s="28">
        <v>5.1940600000000003</v>
      </c>
    </row>
    <row r="324" spans="1:8" x14ac:dyDescent="0.2">
      <c r="A324" s="25" t="s">
        <v>48</v>
      </c>
      <c r="B324" s="12">
        <v>2018</v>
      </c>
      <c r="C324" s="12">
        <v>17.643999999999998</v>
      </c>
      <c r="D324" s="12">
        <v>57.017000000000003</v>
      </c>
      <c r="E324" s="12">
        <v>45.103000000000002</v>
      </c>
      <c r="F324" s="12">
        <v>61.841000000000001</v>
      </c>
      <c r="G324" s="12">
        <v>2018</v>
      </c>
      <c r="H324" s="26"/>
    </row>
    <row r="325" spans="1:8" x14ac:dyDescent="0.2">
      <c r="A325" s="27" t="s">
        <v>48</v>
      </c>
      <c r="B325" s="14">
        <v>2017</v>
      </c>
      <c r="C325" s="14">
        <v>18.484999999999999</v>
      </c>
      <c r="D325" s="14">
        <v>56.216999999999999</v>
      </c>
      <c r="E325" s="14">
        <v>75.001999999999995</v>
      </c>
      <c r="F325" s="14">
        <v>554.30899999999997</v>
      </c>
      <c r="G325" s="14">
        <v>2017</v>
      </c>
      <c r="H325" s="28"/>
    </row>
    <row r="326" spans="1:8" x14ac:dyDescent="0.2">
      <c r="A326" s="25" t="s">
        <v>48</v>
      </c>
      <c r="B326" s="12">
        <v>2016</v>
      </c>
      <c r="C326" s="12">
        <v>30.265999999999998</v>
      </c>
      <c r="D326" s="12">
        <v>75.381</v>
      </c>
      <c r="E326" s="12">
        <v>23.405000000000001</v>
      </c>
      <c r="F326" s="12">
        <v>17.827000000000002</v>
      </c>
      <c r="G326" s="12">
        <v>2016</v>
      </c>
      <c r="H326" s="26"/>
    </row>
    <row r="327" spans="1:8" x14ac:dyDescent="0.2">
      <c r="A327" s="27" t="s">
        <v>48</v>
      </c>
      <c r="B327" s="14">
        <v>2015</v>
      </c>
      <c r="C327" s="14">
        <v>31.8</v>
      </c>
      <c r="D327" s="14">
        <v>35.869</v>
      </c>
      <c r="E327" s="14">
        <v>32.164000000000001</v>
      </c>
      <c r="F327" s="14">
        <v>0.42099999999999999</v>
      </c>
      <c r="G327" s="14">
        <v>2015</v>
      </c>
      <c r="H327" s="28"/>
    </row>
    <row r="328" spans="1:8" x14ac:dyDescent="0.2">
      <c r="A328" s="25" t="s">
        <v>48</v>
      </c>
      <c r="B328" s="12">
        <v>2014</v>
      </c>
      <c r="C328" s="12">
        <v>13.28</v>
      </c>
      <c r="D328" s="12">
        <v>60.148000000000003</v>
      </c>
      <c r="E328" s="12">
        <v>59.485999999999997</v>
      </c>
      <c r="F328" s="12"/>
      <c r="G328" s="12">
        <v>2014</v>
      </c>
      <c r="H328" s="26"/>
    </row>
    <row r="329" spans="1:8" x14ac:dyDescent="0.2">
      <c r="A329" s="27" t="s">
        <v>48</v>
      </c>
      <c r="B329" s="14">
        <v>2013</v>
      </c>
      <c r="C329" s="14">
        <v>47.453000000000003</v>
      </c>
      <c r="D329" s="14">
        <v>55.457000000000001</v>
      </c>
      <c r="E329" s="14">
        <v>70.959000000000003</v>
      </c>
      <c r="F329" s="14">
        <v>4.5090000000000003</v>
      </c>
      <c r="G329" s="14">
        <v>2013</v>
      </c>
      <c r="H329" s="28"/>
    </row>
    <row r="330" spans="1:8" x14ac:dyDescent="0.2">
      <c r="A330" s="25" t="s">
        <v>48</v>
      </c>
      <c r="B330" s="12">
        <v>2012</v>
      </c>
      <c r="C330" s="12">
        <v>32.176000000000002</v>
      </c>
      <c r="D330" s="12">
        <v>52.625999999999998</v>
      </c>
      <c r="E330" s="12">
        <v>108.089</v>
      </c>
      <c r="F330" s="12">
        <v>4.3470000000000004</v>
      </c>
      <c r="G330" s="12">
        <v>2012</v>
      </c>
      <c r="H330" s="26"/>
    </row>
    <row r="331" spans="1:8" x14ac:dyDescent="0.2">
      <c r="A331" s="27" t="s">
        <v>49</v>
      </c>
      <c r="B331" s="14">
        <v>2018</v>
      </c>
      <c r="C331" s="14">
        <v>93.590999999999994</v>
      </c>
      <c r="D331" s="14">
        <v>35.802</v>
      </c>
      <c r="E331" s="14">
        <v>58.677999999999997</v>
      </c>
      <c r="F331" s="14">
        <v>0.54</v>
      </c>
      <c r="G331" s="14">
        <v>2018</v>
      </c>
      <c r="H331" s="28"/>
    </row>
    <row r="332" spans="1:8" x14ac:dyDescent="0.2">
      <c r="A332" s="25" t="s">
        <v>49</v>
      </c>
      <c r="B332" s="12">
        <v>2017</v>
      </c>
      <c r="C332" s="12">
        <v>96.872</v>
      </c>
      <c r="D332" s="12">
        <v>24.052</v>
      </c>
      <c r="E332" s="12">
        <v>68.820999999999998</v>
      </c>
      <c r="F332" s="12"/>
      <c r="G332" s="12">
        <v>2017</v>
      </c>
      <c r="H332" s="26"/>
    </row>
    <row r="333" spans="1:8" x14ac:dyDescent="0.2">
      <c r="A333" s="27" t="s">
        <v>49</v>
      </c>
      <c r="B333" s="14">
        <v>2016</v>
      </c>
      <c r="C333" s="14">
        <v>80.536000000000001</v>
      </c>
      <c r="D333" s="14">
        <v>25.053999999999998</v>
      </c>
      <c r="E333" s="14">
        <v>62.872</v>
      </c>
      <c r="F333" s="14">
        <v>26.321999999999999</v>
      </c>
      <c r="G333" s="14">
        <v>2016</v>
      </c>
      <c r="H333" s="28"/>
    </row>
    <row r="334" spans="1:8" x14ac:dyDescent="0.2">
      <c r="A334" s="25" t="s">
        <v>49</v>
      </c>
      <c r="B334" s="12">
        <v>2015</v>
      </c>
      <c r="C334" s="12">
        <v>69.153999999999996</v>
      </c>
      <c r="D334" s="12">
        <v>17.376000000000001</v>
      </c>
      <c r="E334" s="12">
        <v>45.003999999999998</v>
      </c>
      <c r="F334" s="12">
        <v>219.84</v>
      </c>
      <c r="G334" s="12">
        <v>2015</v>
      </c>
      <c r="H334" s="26"/>
    </row>
    <row r="335" spans="1:8" x14ac:dyDescent="0.2">
      <c r="A335" s="27" t="s">
        <v>49</v>
      </c>
      <c r="B335" s="14">
        <v>2014</v>
      </c>
      <c r="C335" s="14">
        <v>55.293999999999997</v>
      </c>
      <c r="D335" s="14">
        <v>21.193000000000001</v>
      </c>
      <c r="E335" s="14">
        <v>68.997</v>
      </c>
      <c r="F335" s="14">
        <v>232.91200000000001</v>
      </c>
      <c r="G335" s="14">
        <v>2014</v>
      </c>
      <c r="H335" s="28"/>
    </row>
    <row r="336" spans="1:8" x14ac:dyDescent="0.2">
      <c r="A336" s="25" t="s">
        <v>49</v>
      </c>
      <c r="B336" s="12">
        <v>2013</v>
      </c>
      <c r="C336" s="12">
        <v>48.542999999999999</v>
      </c>
      <c r="D336" s="12">
        <v>19.073</v>
      </c>
      <c r="E336" s="12">
        <v>82.45</v>
      </c>
      <c r="F336" s="12">
        <v>239.30199999999999</v>
      </c>
      <c r="G336" s="12">
        <v>2013</v>
      </c>
      <c r="H336" s="26">
        <v>5.2320700000000002</v>
      </c>
    </row>
    <row r="337" spans="1:8" x14ac:dyDescent="0.2">
      <c r="A337" s="27" t="s">
        <v>49</v>
      </c>
      <c r="B337" s="14">
        <v>2012</v>
      </c>
      <c r="C337" s="14">
        <v>33.274999999999999</v>
      </c>
      <c r="D337" s="14">
        <v>23.221</v>
      </c>
      <c r="E337" s="14">
        <v>68.045000000000002</v>
      </c>
      <c r="F337" s="14">
        <v>320.96899999999999</v>
      </c>
      <c r="G337" s="14">
        <v>2012</v>
      </c>
      <c r="H337" s="28">
        <v>4.9054099999999998</v>
      </c>
    </row>
    <row r="338" spans="1:8" x14ac:dyDescent="0.2">
      <c r="A338" s="25" t="s">
        <v>50</v>
      </c>
      <c r="B338" s="12">
        <v>2018</v>
      </c>
      <c r="C338" s="12">
        <v>14.016999999999999</v>
      </c>
      <c r="D338" s="12">
        <v>17.663</v>
      </c>
      <c r="E338" s="12">
        <v>23.338000000000001</v>
      </c>
      <c r="F338" s="12"/>
      <c r="G338" s="12">
        <v>2018</v>
      </c>
      <c r="H338" s="26">
        <v>1.6240600000000001</v>
      </c>
    </row>
    <row r="339" spans="1:8" x14ac:dyDescent="0.2">
      <c r="A339" s="27" t="s">
        <v>50</v>
      </c>
      <c r="B339" s="14">
        <v>2017</v>
      </c>
      <c r="C339" s="14">
        <v>25.515999999999998</v>
      </c>
      <c r="D339" s="14">
        <v>15.875</v>
      </c>
      <c r="E339" s="14">
        <v>45.843000000000004</v>
      </c>
      <c r="F339" s="14"/>
      <c r="G339" s="14">
        <v>2017</v>
      </c>
      <c r="H339" s="28">
        <v>1.7242900000000001</v>
      </c>
    </row>
    <row r="340" spans="1:8" x14ac:dyDescent="0.2">
      <c r="A340" s="25" t="s">
        <v>50</v>
      </c>
      <c r="B340" s="12">
        <v>2016</v>
      </c>
      <c r="C340" s="12">
        <v>25.568000000000001</v>
      </c>
      <c r="D340" s="12">
        <v>18.882000000000001</v>
      </c>
      <c r="E340" s="12">
        <v>72.932000000000002</v>
      </c>
      <c r="F340" s="12"/>
      <c r="G340" s="12">
        <v>2016</v>
      </c>
      <c r="H340" s="26"/>
    </row>
    <row r="341" spans="1:8" x14ac:dyDescent="0.2">
      <c r="A341" s="27" t="s">
        <v>50</v>
      </c>
      <c r="B341" s="14">
        <v>2015</v>
      </c>
      <c r="C341" s="14">
        <v>15.752000000000001</v>
      </c>
      <c r="D341" s="14">
        <v>11.875</v>
      </c>
      <c r="E341" s="14">
        <v>45.524000000000001</v>
      </c>
      <c r="F341" s="14"/>
      <c r="G341" s="14">
        <v>2015</v>
      </c>
      <c r="H341" s="28"/>
    </row>
    <row r="342" spans="1:8" x14ac:dyDescent="0.2">
      <c r="A342" s="25" t="s">
        <v>50</v>
      </c>
      <c r="B342" s="12">
        <v>2014</v>
      </c>
      <c r="C342" s="12">
        <v>42.863</v>
      </c>
      <c r="D342" s="12">
        <v>13.134</v>
      </c>
      <c r="E342" s="12">
        <v>25.673999999999999</v>
      </c>
      <c r="F342" s="12"/>
      <c r="G342" s="12">
        <v>2014</v>
      </c>
      <c r="H342" s="26"/>
    </row>
    <row r="343" spans="1:8" x14ac:dyDescent="0.2">
      <c r="A343" s="27" t="s">
        <v>50</v>
      </c>
      <c r="B343" s="14">
        <v>2013</v>
      </c>
      <c r="C343" s="14">
        <v>24.059000000000001</v>
      </c>
      <c r="D343" s="14">
        <v>4.1970000000000001</v>
      </c>
      <c r="E343" s="14">
        <v>35.113</v>
      </c>
      <c r="F343" s="14">
        <v>1870.66</v>
      </c>
      <c r="G343" s="14">
        <v>2013</v>
      </c>
      <c r="H343" s="28"/>
    </row>
    <row r="344" spans="1:8" x14ac:dyDescent="0.2">
      <c r="A344" s="25" t="s">
        <v>50</v>
      </c>
      <c r="B344" s="12">
        <v>2012</v>
      </c>
      <c r="C344" s="12">
        <v>40.878</v>
      </c>
      <c r="D344" s="12">
        <v>3.7370000000000001</v>
      </c>
      <c r="E344" s="12">
        <v>2.0539999999999998</v>
      </c>
      <c r="F344" s="12"/>
      <c r="G344" s="12">
        <v>2012</v>
      </c>
      <c r="H344" s="26"/>
    </row>
    <row r="345" spans="1:8" x14ac:dyDescent="0.2">
      <c r="A345" s="27" t="s">
        <v>51</v>
      </c>
      <c r="B345" s="14">
        <v>2018</v>
      </c>
      <c r="C345" s="14">
        <v>94.305000000000007</v>
      </c>
      <c r="D345" s="14">
        <v>34.384</v>
      </c>
      <c r="E345" s="14">
        <v>48.731000000000002</v>
      </c>
      <c r="F345" s="14">
        <v>0.255</v>
      </c>
      <c r="G345" s="14">
        <v>2018</v>
      </c>
      <c r="H345" s="28"/>
    </row>
    <row r="346" spans="1:8" x14ac:dyDescent="0.2">
      <c r="A346" s="25" t="s">
        <v>51</v>
      </c>
      <c r="B346" s="12">
        <v>2017</v>
      </c>
      <c r="C346" s="12">
        <v>61.411000000000001</v>
      </c>
      <c r="D346" s="12">
        <v>37.847999999999999</v>
      </c>
      <c r="E346" s="12">
        <v>26.475000000000001</v>
      </c>
      <c r="F346" s="12">
        <v>48.942</v>
      </c>
      <c r="G346" s="12">
        <v>2017</v>
      </c>
      <c r="H346" s="26"/>
    </row>
    <row r="347" spans="1:8" x14ac:dyDescent="0.2">
      <c r="A347" s="27" t="s">
        <v>51</v>
      </c>
      <c r="B347" s="14">
        <v>2016</v>
      </c>
      <c r="C347" s="14">
        <v>51.481999999999999</v>
      </c>
      <c r="D347" s="14">
        <v>24.992999999999999</v>
      </c>
      <c r="E347" s="14">
        <v>38.709000000000003</v>
      </c>
      <c r="F347" s="14">
        <v>60.6</v>
      </c>
      <c r="G347" s="14">
        <v>2016</v>
      </c>
      <c r="H347" s="28"/>
    </row>
    <row r="348" spans="1:8" x14ac:dyDescent="0.2">
      <c r="A348" s="25" t="s">
        <v>51</v>
      </c>
      <c r="B348" s="12">
        <v>2015</v>
      </c>
      <c r="C348" s="12">
        <v>59.88</v>
      </c>
      <c r="D348" s="12">
        <v>29.33</v>
      </c>
      <c r="E348" s="12">
        <v>31.934000000000001</v>
      </c>
      <c r="F348" s="12">
        <v>52.493000000000002</v>
      </c>
      <c r="G348" s="12">
        <v>2015</v>
      </c>
      <c r="H348" s="26">
        <v>3.3551799999999998</v>
      </c>
    </row>
    <row r="349" spans="1:8" x14ac:dyDescent="0.2">
      <c r="A349" s="27" t="s">
        <v>51</v>
      </c>
      <c r="B349" s="14">
        <v>2014</v>
      </c>
      <c r="C349" s="14">
        <v>56.454999999999998</v>
      </c>
      <c r="D349" s="14">
        <v>38.414999999999999</v>
      </c>
      <c r="E349" s="14">
        <v>31.419</v>
      </c>
      <c r="F349" s="14"/>
      <c r="G349" s="14">
        <v>2014</v>
      </c>
      <c r="H349" s="28">
        <v>3.52345</v>
      </c>
    </row>
    <row r="350" spans="1:8" x14ac:dyDescent="0.2">
      <c r="A350" s="25" t="s">
        <v>51</v>
      </c>
      <c r="B350" s="12">
        <v>2013</v>
      </c>
      <c r="C350" s="12">
        <v>51.04</v>
      </c>
      <c r="D350" s="12">
        <v>17.847000000000001</v>
      </c>
      <c r="E350" s="12">
        <v>34.353999999999999</v>
      </c>
      <c r="F350" s="12"/>
      <c r="G350" s="12">
        <v>2013</v>
      </c>
      <c r="H350" s="26">
        <v>3.1324200000000002</v>
      </c>
    </row>
    <row r="351" spans="1:8" x14ac:dyDescent="0.2">
      <c r="A351" s="27" t="s">
        <v>51</v>
      </c>
      <c r="B351" s="14">
        <v>2012</v>
      </c>
      <c r="C351" s="14">
        <v>35.281999999999996</v>
      </c>
      <c r="D351" s="14">
        <v>26.959</v>
      </c>
      <c r="E351" s="14">
        <v>58.512999999999998</v>
      </c>
      <c r="F351" s="14"/>
      <c r="G351" s="14">
        <v>2012</v>
      </c>
      <c r="H351" s="28">
        <v>3.3423799999999999</v>
      </c>
    </row>
    <row r="352" spans="1:8" x14ac:dyDescent="0.2">
      <c r="A352" s="25" t="s">
        <v>52</v>
      </c>
      <c r="B352" s="12">
        <v>2018</v>
      </c>
      <c r="C352" s="12">
        <v>20.166</v>
      </c>
      <c r="D352" s="12">
        <v>13.936999999999999</v>
      </c>
      <c r="E352" s="12">
        <v>10.634</v>
      </c>
      <c r="F352" s="12"/>
      <c r="G352" s="12">
        <v>2018</v>
      </c>
      <c r="H352" s="26"/>
    </row>
    <row r="353" spans="1:8" x14ac:dyDescent="0.2">
      <c r="A353" s="27" t="s">
        <v>52</v>
      </c>
      <c r="B353" s="14">
        <v>2017</v>
      </c>
      <c r="C353" s="14">
        <v>21.364999999999998</v>
      </c>
      <c r="D353" s="14">
        <v>19.529</v>
      </c>
      <c r="E353" s="14">
        <v>7.3529999999999998</v>
      </c>
      <c r="F353" s="14"/>
      <c r="G353" s="14">
        <v>2017</v>
      </c>
      <c r="H353" s="28"/>
    </row>
    <row r="354" spans="1:8" x14ac:dyDescent="0.2">
      <c r="A354" s="25" t="s">
        <v>52</v>
      </c>
      <c r="B354" s="12">
        <v>2016</v>
      </c>
      <c r="C354" s="12">
        <v>28.289000000000001</v>
      </c>
      <c r="D354" s="12">
        <v>15.305</v>
      </c>
      <c r="E354" s="12">
        <v>7.327</v>
      </c>
      <c r="F354" s="12"/>
      <c r="G354" s="12">
        <v>2016</v>
      </c>
      <c r="H354" s="26"/>
    </row>
    <row r="355" spans="1:8" x14ac:dyDescent="0.2">
      <c r="A355" s="27" t="s">
        <v>52</v>
      </c>
      <c r="B355" s="14">
        <v>2015</v>
      </c>
      <c r="C355" s="14">
        <v>8.6110000000000007</v>
      </c>
      <c r="D355" s="14">
        <v>10.301</v>
      </c>
      <c r="E355" s="14">
        <v>4.5510000000000002</v>
      </c>
      <c r="F355" s="14"/>
      <c r="G355" s="14">
        <v>2015</v>
      </c>
      <c r="H355" s="28"/>
    </row>
    <row r="356" spans="1:8" x14ac:dyDescent="0.2">
      <c r="A356" s="25" t="s">
        <v>52</v>
      </c>
      <c r="B356" s="12">
        <v>2014</v>
      </c>
      <c r="C356" s="12">
        <v>8.1549999999999994</v>
      </c>
      <c r="D356" s="12">
        <v>15.733000000000001</v>
      </c>
      <c r="E356" s="12">
        <v>8.5530000000000008</v>
      </c>
      <c r="F356" s="12"/>
      <c r="G356" s="12">
        <v>2014</v>
      </c>
      <c r="H356" s="26"/>
    </row>
    <row r="357" spans="1:8" x14ac:dyDescent="0.2">
      <c r="A357" s="27" t="s">
        <v>52</v>
      </c>
      <c r="B357" s="14">
        <v>2013</v>
      </c>
      <c r="C357" s="14">
        <v>25.651</v>
      </c>
      <c r="D357" s="14">
        <v>10.846</v>
      </c>
      <c r="E357" s="14">
        <v>10.462999999999999</v>
      </c>
      <c r="F357" s="14"/>
      <c r="G357" s="14">
        <v>2013</v>
      </c>
      <c r="H357" s="28"/>
    </row>
    <row r="358" spans="1:8" x14ac:dyDescent="0.2">
      <c r="A358" s="25" t="s">
        <v>52</v>
      </c>
      <c r="B358" s="12">
        <v>2012</v>
      </c>
      <c r="C358" s="12">
        <v>13.394</v>
      </c>
      <c r="D358" s="12">
        <v>3.6659999999999999</v>
      </c>
      <c r="E358" s="12">
        <v>6.2610000000000001</v>
      </c>
      <c r="F358" s="12"/>
      <c r="G358" s="12">
        <v>2012</v>
      </c>
      <c r="H358" s="26"/>
    </row>
    <row r="359" spans="1:8" x14ac:dyDescent="0.2">
      <c r="A359" s="27" t="s">
        <v>53</v>
      </c>
      <c r="B359" s="14">
        <v>2018</v>
      </c>
      <c r="C359" s="14">
        <v>31.125</v>
      </c>
      <c r="D359" s="14">
        <v>32.36</v>
      </c>
      <c r="E359" s="14">
        <v>25.248000000000001</v>
      </c>
      <c r="F359" s="14">
        <v>59.901000000000003</v>
      </c>
      <c r="G359" s="14">
        <v>2018</v>
      </c>
      <c r="H359" s="28"/>
    </row>
    <row r="360" spans="1:8" x14ac:dyDescent="0.2">
      <c r="A360" s="25" t="s">
        <v>53</v>
      </c>
      <c r="B360" s="12">
        <v>2017</v>
      </c>
      <c r="C360" s="12">
        <v>26.146000000000001</v>
      </c>
      <c r="D360" s="12">
        <v>21.495999999999999</v>
      </c>
      <c r="E360" s="12">
        <v>31.582000000000001</v>
      </c>
      <c r="F360" s="12">
        <v>119.985</v>
      </c>
      <c r="G360" s="12">
        <v>2017</v>
      </c>
      <c r="H360" s="26">
        <v>3.4846200000000001</v>
      </c>
    </row>
    <row r="361" spans="1:8" x14ac:dyDescent="0.2">
      <c r="A361" s="27" t="s">
        <v>53</v>
      </c>
      <c r="B361" s="14">
        <v>2016</v>
      </c>
      <c r="C361" s="14">
        <v>30.864000000000001</v>
      </c>
      <c r="D361" s="14">
        <v>22.788</v>
      </c>
      <c r="E361" s="14">
        <v>26.824000000000002</v>
      </c>
      <c r="F361" s="14">
        <v>102.256</v>
      </c>
      <c r="G361" s="14">
        <v>2016</v>
      </c>
      <c r="H361" s="28">
        <v>3.9451900000000002</v>
      </c>
    </row>
    <row r="362" spans="1:8" x14ac:dyDescent="0.2">
      <c r="A362" s="25" t="s">
        <v>53</v>
      </c>
      <c r="B362" s="12">
        <v>2015</v>
      </c>
      <c r="C362" s="12">
        <v>24.777000000000001</v>
      </c>
      <c r="D362" s="12">
        <v>10.794</v>
      </c>
      <c r="E362" s="12">
        <v>11.129</v>
      </c>
      <c r="F362" s="12">
        <v>161.852</v>
      </c>
      <c r="G362" s="12">
        <v>2015</v>
      </c>
      <c r="H362" s="26">
        <v>5.85154</v>
      </c>
    </row>
    <row r="363" spans="1:8" x14ac:dyDescent="0.2">
      <c r="A363" s="27" t="s">
        <v>53</v>
      </c>
      <c r="B363" s="14">
        <v>2014</v>
      </c>
      <c r="C363" s="14">
        <v>16.521000000000001</v>
      </c>
      <c r="D363" s="14">
        <v>10.762</v>
      </c>
      <c r="E363" s="14">
        <v>26.356000000000002</v>
      </c>
      <c r="F363" s="14">
        <v>127.04300000000001</v>
      </c>
      <c r="G363" s="14">
        <v>2014</v>
      </c>
      <c r="H363" s="28">
        <v>5.05518</v>
      </c>
    </row>
    <row r="364" spans="1:8" x14ac:dyDescent="0.2">
      <c r="A364" s="25" t="s">
        <v>53</v>
      </c>
      <c r="B364" s="12">
        <v>2013</v>
      </c>
      <c r="C364" s="12">
        <v>13.603999999999999</v>
      </c>
      <c r="D364" s="12">
        <v>7.4870000000000001</v>
      </c>
      <c r="E364" s="12">
        <v>5.798</v>
      </c>
      <c r="F364" s="12">
        <v>76.817999999999998</v>
      </c>
      <c r="G364" s="12">
        <v>2013</v>
      </c>
      <c r="H364" s="26">
        <v>4.0672300000000003</v>
      </c>
    </row>
    <row r="365" spans="1:8" x14ac:dyDescent="0.2">
      <c r="A365" s="27" t="s">
        <v>53</v>
      </c>
      <c r="B365" s="14">
        <v>2012</v>
      </c>
      <c r="C365" s="14">
        <v>12.698</v>
      </c>
      <c r="D365" s="14">
        <v>3.907</v>
      </c>
      <c r="E365" s="14">
        <v>3.9790000000000001</v>
      </c>
      <c r="F365" s="14">
        <v>128.81700000000001</v>
      </c>
      <c r="G365" s="14">
        <v>2012</v>
      </c>
      <c r="H365" s="28">
        <v>3.6663299999999999</v>
      </c>
    </row>
    <row r="366" spans="1:8" x14ac:dyDescent="0.2">
      <c r="A366" s="25" t="s">
        <v>54</v>
      </c>
      <c r="B366" s="12">
        <v>2018</v>
      </c>
      <c r="C366" s="12">
        <v>64.790000000000006</v>
      </c>
      <c r="D366" s="12">
        <v>57.637</v>
      </c>
      <c r="E366" s="12">
        <v>65.509</v>
      </c>
      <c r="F366" s="12"/>
      <c r="G366" s="12">
        <v>2018</v>
      </c>
      <c r="H366" s="26"/>
    </row>
    <row r="367" spans="1:8" x14ac:dyDescent="0.2">
      <c r="A367" s="27" t="s">
        <v>54</v>
      </c>
      <c r="B367" s="14">
        <v>2017</v>
      </c>
      <c r="C367" s="14">
        <v>57.6</v>
      </c>
      <c r="D367" s="14">
        <v>22.620999999999999</v>
      </c>
      <c r="E367" s="14">
        <v>58.262999999999998</v>
      </c>
      <c r="F367" s="14">
        <v>3.7999999999999999E-2</v>
      </c>
      <c r="G367" s="14">
        <v>2017</v>
      </c>
      <c r="H367" s="28"/>
    </row>
    <row r="368" spans="1:8" x14ac:dyDescent="0.2">
      <c r="A368" s="25" t="s">
        <v>54</v>
      </c>
      <c r="B368" s="12">
        <v>2016</v>
      </c>
      <c r="C368" s="12">
        <v>39.396999999999998</v>
      </c>
      <c r="D368" s="12">
        <v>25.783999999999999</v>
      </c>
      <c r="E368" s="12">
        <v>64.043000000000006</v>
      </c>
      <c r="F368" s="12"/>
      <c r="G368" s="12">
        <v>2016</v>
      </c>
      <c r="H368" s="26"/>
    </row>
    <row r="369" spans="1:8" x14ac:dyDescent="0.2">
      <c r="A369" s="27" t="s">
        <v>54</v>
      </c>
      <c r="B369" s="14">
        <v>2015</v>
      </c>
      <c r="C369" s="14">
        <v>23.19</v>
      </c>
      <c r="D369" s="14">
        <v>41.206000000000003</v>
      </c>
      <c r="E369" s="14">
        <v>57.670999999999999</v>
      </c>
      <c r="F369" s="14"/>
      <c r="G369" s="14">
        <v>2015</v>
      </c>
      <c r="H369" s="28"/>
    </row>
    <row r="370" spans="1:8" x14ac:dyDescent="0.2">
      <c r="A370" s="25" t="s">
        <v>54</v>
      </c>
      <c r="B370" s="12">
        <v>2014</v>
      </c>
      <c r="C370" s="12">
        <v>12.448</v>
      </c>
      <c r="D370" s="12">
        <v>29.54</v>
      </c>
      <c r="E370" s="12">
        <v>80.11</v>
      </c>
      <c r="F370" s="12"/>
      <c r="G370" s="12">
        <v>2014</v>
      </c>
      <c r="H370" s="26"/>
    </row>
    <row r="371" spans="1:8" x14ac:dyDescent="0.2">
      <c r="A371" s="27" t="s">
        <v>54</v>
      </c>
      <c r="B371" s="14">
        <v>2013</v>
      </c>
      <c r="C371" s="14">
        <v>36.991999999999997</v>
      </c>
      <c r="D371" s="14">
        <v>38.353000000000002</v>
      </c>
      <c r="E371" s="14">
        <v>42.453000000000003</v>
      </c>
      <c r="F371" s="14"/>
      <c r="G371" s="14">
        <v>2013</v>
      </c>
      <c r="H371" s="28"/>
    </row>
    <row r="372" spans="1:8" x14ac:dyDescent="0.2">
      <c r="A372" s="25" t="s">
        <v>54</v>
      </c>
      <c r="B372" s="12">
        <v>2012</v>
      </c>
      <c r="C372" s="12">
        <v>25.792000000000002</v>
      </c>
      <c r="D372" s="12">
        <v>24.922999999999998</v>
      </c>
      <c r="E372" s="12">
        <v>45.914000000000001</v>
      </c>
      <c r="F372" s="12"/>
      <c r="G372" s="12">
        <v>2012</v>
      </c>
      <c r="H372" s="26"/>
    </row>
    <row r="373" spans="1:8" x14ac:dyDescent="0.2">
      <c r="A373" s="27" t="s">
        <v>55</v>
      </c>
      <c r="B373" s="14">
        <v>2018</v>
      </c>
      <c r="C373" s="14">
        <v>141.32499999999999</v>
      </c>
      <c r="D373" s="14">
        <v>53.942</v>
      </c>
      <c r="E373" s="14">
        <v>88.308999999999997</v>
      </c>
      <c r="F373" s="14">
        <v>5.3070000000000004</v>
      </c>
      <c r="G373" s="14">
        <v>2018</v>
      </c>
      <c r="H373" s="28"/>
    </row>
    <row r="374" spans="1:8" x14ac:dyDescent="0.2">
      <c r="A374" s="25" t="s">
        <v>55</v>
      </c>
      <c r="B374" s="12">
        <v>2017</v>
      </c>
      <c r="C374" s="12">
        <v>152.86199999999999</v>
      </c>
      <c r="D374" s="12">
        <v>44.927999999999997</v>
      </c>
      <c r="E374" s="12">
        <v>128.934</v>
      </c>
      <c r="F374" s="12">
        <v>0.23400000000000001</v>
      </c>
      <c r="G374" s="12">
        <v>2017</v>
      </c>
      <c r="H374" s="26">
        <v>2.3673899999999999</v>
      </c>
    </row>
    <row r="375" spans="1:8" x14ac:dyDescent="0.2">
      <c r="A375" s="27" t="s">
        <v>55</v>
      </c>
      <c r="B375" s="14">
        <v>2016</v>
      </c>
      <c r="C375" s="14">
        <v>189.16499999999999</v>
      </c>
      <c r="D375" s="14">
        <v>115.05200000000001</v>
      </c>
      <c r="E375" s="14">
        <v>271.73500000000001</v>
      </c>
      <c r="F375" s="14">
        <v>83.096000000000004</v>
      </c>
      <c r="G375" s="14">
        <v>2016</v>
      </c>
      <c r="H375" s="28">
        <v>3.00292</v>
      </c>
    </row>
    <row r="376" spans="1:8" x14ac:dyDescent="0.2">
      <c r="A376" s="25" t="s">
        <v>55</v>
      </c>
      <c r="B376" s="12">
        <v>2015</v>
      </c>
      <c r="C376" s="12">
        <v>243.55</v>
      </c>
      <c r="D376" s="12">
        <v>62.103000000000002</v>
      </c>
      <c r="E376" s="12">
        <v>260.279</v>
      </c>
      <c r="F376" s="12">
        <v>50.378999999999998</v>
      </c>
      <c r="G376" s="12">
        <v>2015</v>
      </c>
      <c r="H376" s="26"/>
    </row>
    <row r="377" spans="1:8" x14ac:dyDescent="0.2">
      <c r="A377" s="27" t="s">
        <v>55</v>
      </c>
      <c r="B377" s="14">
        <v>2014</v>
      </c>
      <c r="C377" s="14">
        <v>190.61600000000001</v>
      </c>
      <c r="D377" s="14">
        <v>34.96</v>
      </c>
      <c r="E377" s="14">
        <v>260.12299999999999</v>
      </c>
      <c r="F377" s="14"/>
      <c r="G377" s="14">
        <v>2014</v>
      </c>
      <c r="H377" s="28"/>
    </row>
    <row r="378" spans="1:8" x14ac:dyDescent="0.2">
      <c r="A378" s="25" t="s">
        <v>55</v>
      </c>
      <c r="B378" s="12">
        <v>2013</v>
      </c>
      <c r="C378" s="12">
        <v>140.583</v>
      </c>
      <c r="D378" s="12">
        <v>24.391999999999999</v>
      </c>
      <c r="E378" s="12">
        <v>185.328</v>
      </c>
      <c r="F378" s="12"/>
      <c r="G378" s="12">
        <v>2013</v>
      </c>
      <c r="H378" s="26"/>
    </row>
    <row r="379" spans="1:8" x14ac:dyDescent="0.2">
      <c r="A379" s="27" t="s">
        <v>55</v>
      </c>
      <c r="B379" s="14">
        <v>2012</v>
      </c>
      <c r="C379" s="14">
        <v>120.601</v>
      </c>
      <c r="D379" s="14">
        <v>24.62</v>
      </c>
      <c r="E379" s="14">
        <v>156.37100000000001</v>
      </c>
      <c r="F379" s="14"/>
      <c r="G379" s="14">
        <v>2012</v>
      </c>
      <c r="H379" s="28"/>
    </row>
    <row r="380" spans="1:8" x14ac:dyDescent="0.2">
      <c r="A380" s="25" t="s">
        <v>56</v>
      </c>
      <c r="B380" s="12">
        <v>2018</v>
      </c>
      <c r="C380" s="12">
        <v>313.89600000000002</v>
      </c>
      <c r="D380" s="12">
        <v>19.963999999999999</v>
      </c>
      <c r="E380" s="12">
        <v>68.364999999999995</v>
      </c>
      <c r="F380" s="12">
        <v>190.255</v>
      </c>
      <c r="G380" s="12">
        <v>2018</v>
      </c>
      <c r="H380" s="26"/>
    </row>
    <row r="381" spans="1:8" x14ac:dyDescent="0.2">
      <c r="A381" s="27" t="s">
        <v>56</v>
      </c>
      <c r="B381" s="14">
        <v>2017</v>
      </c>
      <c r="C381" s="14">
        <v>371.44299999999998</v>
      </c>
      <c r="D381" s="14">
        <v>20.141999999999999</v>
      </c>
      <c r="E381" s="14">
        <v>39.064999999999998</v>
      </c>
      <c r="F381" s="14">
        <v>130.947</v>
      </c>
      <c r="G381" s="14">
        <v>2017</v>
      </c>
      <c r="H381" s="28">
        <v>5.2522700000000002</v>
      </c>
    </row>
    <row r="382" spans="1:8" x14ac:dyDescent="0.2">
      <c r="A382" s="25" t="s">
        <v>56</v>
      </c>
      <c r="B382" s="12">
        <v>2016</v>
      </c>
      <c r="C382" s="12">
        <v>333.86900000000003</v>
      </c>
      <c r="D382" s="12">
        <v>12.621</v>
      </c>
      <c r="E382" s="12">
        <v>41.243000000000002</v>
      </c>
      <c r="F382" s="12">
        <v>53.396999999999998</v>
      </c>
      <c r="G382" s="12">
        <v>2016</v>
      </c>
      <c r="H382" s="26">
        <v>5.43614</v>
      </c>
    </row>
    <row r="383" spans="1:8" x14ac:dyDescent="0.2">
      <c r="A383" s="27" t="s">
        <v>56</v>
      </c>
      <c r="B383" s="14">
        <v>2015</v>
      </c>
      <c r="C383" s="14">
        <v>277.64299999999997</v>
      </c>
      <c r="D383" s="14">
        <v>9.8309999999999995</v>
      </c>
      <c r="E383" s="14">
        <v>40.584000000000003</v>
      </c>
      <c r="F383" s="14">
        <v>40.710999999999999</v>
      </c>
      <c r="G383" s="14">
        <v>2015</v>
      </c>
      <c r="H383" s="28">
        <v>5.1411499999999997</v>
      </c>
    </row>
    <row r="384" spans="1:8" x14ac:dyDescent="0.2">
      <c r="A384" s="25" t="s">
        <v>56</v>
      </c>
      <c r="B384" s="12">
        <v>2014</v>
      </c>
      <c r="C384" s="12">
        <v>248.92699999999999</v>
      </c>
      <c r="D384" s="12">
        <v>9.6929999999999996</v>
      </c>
      <c r="E384" s="12">
        <v>48.198999999999998</v>
      </c>
      <c r="F384" s="12">
        <v>44.521999999999998</v>
      </c>
      <c r="G384" s="12">
        <v>2014</v>
      </c>
      <c r="H384" s="26"/>
    </row>
    <row r="385" spans="1:8" x14ac:dyDescent="0.2">
      <c r="A385" s="27" t="s">
        <v>56</v>
      </c>
      <c r="B385" s="14">
        <v>2013</v>
      </c>
      <c r="C385" s="14">
        <v>224.52500000000001</v>
      </c>
      <c r="D385" s="14">
        <v>8.3940000000000001</v>
      </c>
      <c r="E385" s="14">
        <v>40.718000000000004</v>
      </c>
      <c r="F385" s="14">
        <v>109.84399999999999</v>
      </c>
      <c r="G385" s="14">
        <v>2013</v>
      </c>
      <c r="H385" s="28">
        <v>5.0526400000000002</v>
      </c>
    </row>
    <row r="386" spans="1:8" x14ac:dyDescent="0.2">
      <c r="A386" s="25" t="s">
        <v>56</v>
      </c>
      <c r="B386" s="12">
        <v>2012</v>
      </c>
      <c r="C386" s="12">
        <v>243.11699999999999</v>
      </c>
      <c r="D386" s="12">
        <v>9.5909999999999993</v>
      </c>
      <c r="E386" s="12">
        <v>36.713999999999999</v>
      </c>
      <c r="F386" s="12">
        <v>148.36600000000001</v>
      </c>
      <c r="G386" s="12">
        <v>2012</v>
      </c>
      <c r="H386" s="26"/>
    </row>
    <row r="387" spans="1:8" x14ac:dyDescent="0.2">
      <c r="A387" s="27" t="s">
        <v>57</v>
      </c>
      <c r="B387" s="14">
        <v>2018</v>
      </c>
      <c r="C387" s="14">
        <v>8.4009999999999998</v>
      </c>
      <c r="D387" s="14">
        <v>13.667999999999999</v>
      </c>
      <c r="E387" s="14">
        <v>14.289</v>
      </c>
      <c r="F387" s="14">
        <v>9.0999999999999998E-2</v>
      </c>
      <c r="G387" s="14">
        <v>2018</v>
      </c>
      <c r="H387" s="28"/>
    </row>
    <row r="388" spans="1:8" x14ac:dyDescent="0.2">
      <c r="A388" s="25" t="s">
        <v>57</v>
      </c>
      <c r="B388" s="12">
        <v>2017</v>
      </c>
      <c r="C388" s="12">
        <v>8.9049999999999994</v>
      </c>
      <c r="D388" s="12">
        <v>2.145</v>
      </c>
      <c r="E388" s="12">
        <v>21.23</v>
      </c>
      <c r="F388" s="12">
        <v>0.627</v>
      </c>
      <c r="G388" s="12">
        <v>2017</v>
      </c>
      <c r="H388" s="26"/>
    </row>
    <row r="389" spans="1:8" x14ac:dyDescent="0.2">
      <c r="A389" s="27" t="s">
        <v>57</v>
      </c>
      <c r="B389" s="14">
        <v>2016</v>
      </c>
      <c r="C389" s="14">
        <v>3.3180000000000001</v>
      </c>
      <c r="D389" s="14">
        <v>0.70299999999999996</v>
      </c>
      <c r="E389" s="14">
        <v>53.52</v>
      </c>
      <c r="F389" s="14">
        <v>0</v>
      </c>
      <c r="G389" s="14">
        <v>2016</v>
      </c>
      <c r="H389" s="28">
        <v>3.2284000000000002</v>
      </c>
    </row>
    <row r="390" spans="1:8" x14ac:dyDescent="0.2">
      <c r="A390" s="25" t="s">
        <v>57</v>
      </c>
      <c r="B390" s="12">
        <v>2015</v>
      </c>
      <c r="C390" s="12">
        <v>1.931</v>
      </c>
      <c r="D390" s="12">
        <v>2.4620000000000002</v>
      </c>
      <c r="E390" s="12">
        <v>27.532</v>
      </c>
      <c r="F390" s="12">
        <v>-6.0000000000000001E-3</v>
      </c>
      <c r="G390" s="12">
        <v>2015</v>
      </c>
      <c r="H390" s="26"/>
    </row>
    <row r="391" spans="1:8" x14ac:dyDescent="0.2">
      <c r="A391" s="27" t="s">
        <v>57</v>
      </c>
      <c r="B391" s="14">
        <v>2014</v>
      </c>
      <c r="C391" s="14">
        <v>2.1589999999999998</v>
      </c>
      <c r="D391" s="14">
        <v>2.2050000000000001</v>
      </c>
      <c r="E391" s="14">
        <v>36.567999999999998</v>
      </c>
      <c r="F391" s="14"/>
      <c r="G391" s="14">
        <v>2014</v>
      </c>
      <c r="H391" s="28"/>
    </row>
    <row r="392" spans="1:8" x14ac:dyDescent="0.2">
      <c r="A392" s="25" t="s">
        <v>57</v>
      </c>
      <c r="B392" s="12">
        <v>2013</v>
      </c>
      <c r="C392" s="12">
        <v>1.431</v>
      </c>
      <c r="D392" s="12">
        <v>1.591</v>
      </c>
      <c r="E392" s="12">
        <v>44.915999999999997</v>
      </c>
      <c r="F392" s="12"/>
      <c r="G392" s="12">
        <v>2013</v>
      </c>
      <c r="H392" s="26"/>
    </row>
    <row r="393" spans="1:8" x14ac:dyDescent="0.2">
      <c r="A393" s="27" t="s">
        <v>57</v>
      </c>
      <c r="B393" s="14">
        <v>2012</v>
      </c>
      <c r="C393" s="14">
        <v>2.5920000000000001</v>
      </c>
      <c r="D393" s="14">
        <v>1.119</v>
      </c>
      <c r="E393" s="14">
        <v>66.316000000000003</v>
      </c>
      <c r="F393" s="14"/>
      <c r="G393" s="14">
        <v>2012</v>
      </c>
      <c r="H393" s="28">
        <v>3.3614099999999998</v>
      </c>
    </row>
    <row r="394" spans="1:8" x14ac:dyDescent="0.2">
      <c r="A394" s="25" t="s">
        <v>58</v>
      </c>
      <c r="B394" s="12">
        <v>2018</v>
      </c>
      <c r="C394" s="12">
        <v>3.1120000000000001</v>
      </c>
      <c r="D394" s="12">
        <v>1.1890000000000001</v>
      </c>
      <c r="E394" s="12">
        <v>20.126000000000001</v>
      </c>
      <c r="F394" s="12"/>
      <c r="G394" s="12">
        <v>2018</v>
      </c>
      <c r="H394" s="26"/>
    </row>
    <row r="395" spans="1:8" x14ac:dyDescent="0.2">
      <c r="A395" s="27" t="s">
        <v>58</v>
      </c>
      <c r="B395" s="14">
        <v>2017</v>
      </c>
      <c r="C395" s="14">
        <v>2.1970000000000001</v>
      </c>
      <c r="D395" s="14">
        <v>1.5469999999999999</v>
      </c>
      <c r="E395" s="14">
        <v>20.582000000000001</v>
      </c>
      <c r="F395" s="14"/>
      <c r="G395" s="14">
        <v>2017</v>
      </c>
      <c r="H395" s="28"/>
    </row>
    <row r="396" spans="1:8" x14ac:dyDescent="0.2">
      <c r="A396" s="25" t="s">
        <v>58</v>
      </c>
      <c r="B396" s="12">
        <v>2016</v>
      </c>
      <c r="C396" s="12">
        <v>2.3450000000000002</v>
      </c>
      <c r="D396" s="12">
        <v>2.83</v>
      </c>
      <c r="E396" s="12">
        <v>1.794</v>
      </c>
      <c r="F396" s="12"/>
      <c r="G396" s="12">
        <v>2016</v>
      </c>
      <c r="H396" s="26"/>
    </row>
    <row r="397" spans="1:8" x14ac:dyDescent="0.2">
      <c r="A397" s="27" t="s">
        <v>58</v>
      </c>
      <c r="B397" s="14">
        <v>2015</v>
      </c>
      <c r="C397" s="14">
        <v>19.904</v>
      </c>
      <c r="D397" s="14">
        <v>4.7619999999999996</v>
      </c>
      <c r="E397" s="14">
        <v>4.1779999999999999</v>
      </c>
      <c r="F397" s="14"/>
      <c r="G397" s="14">
        <v>2015</v>
      </c>
      <c r="H397" s="28"/>
    </row>
    <row r="398" spans="1:8" x14ac:dyDescent="0.2">
      <c r="A398" s="25" t="s">
        <v>58</v>
      </c>
      <c r="B398" s="12">
        <v>2014</v>
      </c>
      <c r="C398" s="12">
        <v>6.8460000000000001</v>
      </c>
      <c r="D398" s="12">
        <v>3.2850000000000001</v>
      </c>
      <c r="E398" s="12">
        <v>2.335</v>
      </c>
      <c r="F398" s="12"/>
      <c r="G398" s="12">
        <v>2014</v>
      </c>
      <c r="H398" s="26"/>
    </row>
    <row r="399" spans="1:8" x14ac:dyDescent="0.2">
      <c r="A399" s="27" t="s">
        <v>58</v>
      </c>
      <c r="B399" s="14">
        <v>2013</v>
      </c>
      <c r="C399" s="14">
        <v>15.593</v>
      </c>
      <c r="D399" s="14">
        <v>3.1019999999999999</v>
      </c>
      <c r="E399" s="14">
        <v>3.2029999999999998</v>
      </c>
      <c r="F399" s="14"/>
      <c r="G399" s="14">
        <v>2013</v>
      </c>
      <c r="H399" s="28"/>
    </row>
    <row r="400" spans="1:8" x14ac:dyDescent="0.2">
      <c r="A400" s="25" t="s">
        <v>58</v>
      </c>
      <c r="B400" s="12">
        <v>2012</v>
      </c>
      <c r="C400" s="12">
        <v>8.5540000000000003</v>
      </c>
      <c r="D400" s="12">
        <v>1.9159999999999999</v>
      </c>
      <c r="E400" s="12">
        <v>2.92</v>
      </c>
      <c r="F400" s="12"/>
      <c r="G400" s="12">
        <v>2012</v>
      </c>
      <c r="H400" s="26"/>
    </row>
    <row r="401" spans="1:8" x14ac:dyDescent="0.2">
      <c r="A401" s="27" t="s">
        <v>59</v>
      </c>
      <c r="B401" s="14">
        <v>2018</v>
      </c>
      <c r="C401" s="14">
        <v>22.331</v>
      </c>
      <c r="D401" s="14">
        <v>2.8370000000000002</v>
      </c>
      <c r="E401" s="14">
        <v>14.516999999999999</v>
      </c>
      <c r="F401" s="14"/>
      <c r="G401" s="14">
        <v>2018</v>
      </c>
      <c r="H401" s="28"/>
    </row>
    <row r="402" spans="1:8" x14ac:dyDescent="0.2">
      <c r="A402" s="25" t="s">
        <v>59</v>
      </c>
      <c r="B402" s="12">
        <v>2017</v>
      </c>
      <c r="C402" s="12">
        <v>32.201999999999998</v>
      </c>
      <c r="D402" s="12">
        <v>3.4089999999999998</v>
      </c>
      <c r="E402" s="12">
        <v>18.164000000000001</v>
      </c>
      <c r="F402" s="12"/>
      <c r="G402" s="12">
        <v>2017</v>
      </c>
      <c r="H402" s="26"/>
    </row>
    <row r="403" spans="1:8" x14ac:dyDescent="0.2">
      <c r="A403" s="27" t="s">
        <v>59</v>
      </c>
      <c r="B403" s="14">
        <v>2016</v>
      </c>
      <c r="C403" s="14">
        <v>33.073</v>
      </c>
      <c r="D403" s="14">
        <v>2.2850000000000001</v>
      </c>
      <c r="E403" s="14">
        <v>15.403</v>
      </c>
      <c r="F403" s="14"/>
      <c r="G403" s="14">
        <v>2016</v>
      </c>
      <c r="H403" s="28"/>
    </row>
    <row r="404" spans="1:8" x14ac:dyDescent="0.2">
      <c r="A404" s="25" t="s">
        <v>59</v>
      </c>
      <c r="B404" s="12">
        <v>2015</v>
      </c>
      <c r="C404" s="12">
        <v>73.221000000000004</v>
      </c>
      <c r="D404" s="12">
        <v>3.43</v>
      </c>
      <c r="E404" s="12">
        <v>8.0389999999999997</v>
      </c>
      <c r="F404" s="12"/>
      <c r="G404" s="12">
        <v>2015</v>
      </c>
      <c r="H404" s="26"/>
    </row>
    <row r="405" spans="1:8" x14ac:dyDescent="0.2">
      <c r="A405" s="27" t="s">
        <v>59</v>
      </c>
      <c r="B405" s="14">
        <v>2014</v>
      </c>
      <c r="C405" s="14">
        <v>42.067</v>
      </c>
      <c r="D405" s="14">
        <v>3.7549999999999999</v>
      </c>
      <c r="E405" s="14">
        <v>32.621000000000002</v>
      </c>
      <c r="F405" s="14">
        <v>9.5000000000000001E-2</v>
      </c>
      <c r="G405" s="14">
        <v>2014</v>
      </c>
      <c r="H405" s="28"/>
    </row>
    <row r="406" spans="1:8" x14ac:dyDescent="0.2">
      <c r="A406" s="25" t="s">
        <v>59</v>
      </c>
      <c r="B406" s="12">
        <v>2013</v>
      </c>
      <c r="C406" s="12">
        <v>22.248999999999999</v>
      </c>
      <c r="D406" s="12">
        <v>5.1689999999999996</v>
      </c>
      <c r="E406" s="12">
        <v>15.2</v>
      </c>
      <c r="F406" s="12"/>
      <c r="G406" s="12">
        <v>2013</v>
      </c>
      <c r="H406" s="26"/>
    </row>
    <row r="407" spans="1:8" x14ac:dyDescent="0.2">
      <c r="A407" s="27" t="s">
        <v>59</v>
      </c>
      <c r="B407" s="14">
        <v>2012</v>
      </c>
      <c r="C407" s="14">
        <v>33.457999999999998</v>
      </c>
      <c r="D407" s="14">
        <v>2.0339999999999998</v>
      </c>
      <c r="E407" s="14">
        <v>46.652999999999999</v>
      </c>
      <c r="F407" s="14">
        <v>72.887</v>
      </c>
      <c r="G407" s="14">
        <v>2012</v>
      </c>
      <c r="H407" s="28"/>
    </row>
    <row r="408" spans="1:8" x14ac:dyDescent="0.2">
      <c r="A408" s="25" t="s">
        <v>60</v>
      </c>
      <c r="B408" s="12">
        <v>2018</v>
      </c>
      <c r="C408" s="12">
        <v>3.4449999999999998</v>
      </c>
      <c r="D408" s="12">
        <v>5.5529999999999999</v>
      </c>
      <c r="E408" s="12">
        <v>5.9610000000000003</v>
      </c>
      <c r="F408" s="12">
        <v>11.326000000000001</v>
      </c>
      <c r="G408" s="12">
        <v>2018</v>
      </c>
      <c r="H408" s="26">
        <v>5.0214499999999997</v>
      </c>
    </row>
    <row r="409" spans="1:8" x14ac:dyDescent="0.2">
      <c r="A409" s="27" t="s">
        <v>60</v>
      </c>
      <c r="B409" s="14">
        <v>2017</v>
      </c>
      <c r="C409" s="14">
        <v>1.875</v>
      </c>
      <c r="D409" s="14">
        <v>7.3879999999999999</v>
      </c>
      <c r="E409" s="14">
        <v>3.105</v>
      </c>
      <c r="F409" s="14">
        <v>15.026999999999999</v>
      </c>
      <c r="G409" s="14">
        <v>2017</v>
      </c>
      <c r="H409" s="28">
        <v>4.9434399999999998</v>
      </c>
    </row>
    <row r="410" spans="1:8" x14ac:dyDescent="0.2">
      <c r="A410" s="25" t="s">
        <v>60</v>
      </c>
      <c r="B410" s="12">
        <v>2016</v>
      </c>
      <c r="C410" s="12">
        <v>2.3980000000000001</v>
      </c>
      <c r="D410" s="12">
        <v>16.899000000000001</v>
      </c>
      <c r="E410" s="12">
        <v>9.0619999999999994</v>
      </c>
      <c r="F410" s="12">
        <v>12.821</v>
      </c>
      <c r="G410" s="12">
        <v>2016</v>
      </c>
      <c r="H410" s="26">
        <v>5.1258400000000002</v>
      </c>
    </row>
    <row r="411" spans="1:8" x14ac:dyDescent="0.2">
      <c r="A411" s="27" t="s">
        <v>60</v>
      </c>
      <c r="B411" s="14">
        <v>2015</v>
      </c>
      <c r="C411" s="14">
        <v>2.6160000000000001</v>
      </c>
      <c r="D411" s="14">
        <v>3.5640000000000001</v>
      </c>
      <c r="E411" s="14">
        <v>4.556</v>
      </c>
      <c r="F411" s="14"/>
      <c r="G411" s="14">
        <v>2015</v>
      </c>
      <c r="H411" s="28"/>
    </row>
    <row r="412" spans="1:8" x14ac:dyDescent="0.2">
      <c r="A412" s="25" t="s">
        <v>60</v>
      </c>
      <c r="B412" s="12">
        <v>2014</v>
      </c>
      <c r="C412" s="12">
        <v>2.226</v>
      </c>
      <c r="D412" s="12">
        <v>3.9780000000000002</v>
      </c>
      <c r="E412" s="12">
        <v>34.948</v>
      </c>
      <c r="F412" s="12"/>
      <c r="G412" s="12">
        <v>2014</v>
      </c>
      <c r="H412" s="26">
        <v>5.6096000000000004</v>
      </c>
    </row>
    <row r="413" spans="1:8" x14ac:dyDescent="0.2">
      <c r="A413" s="27" t="s">
        <v>60</v>
      </c>
      <c r="B413" s="14">
        <v>2013</v>
      </c>
      <c r="C413" s="14">
        <v>2.028</v>
      </c>
      <c r="D413" s="14">
        <v>1.2330000000000001</v>
      </c>
      <c r="E413" s="14">
        <v>3.1419999999999999</v>
      </c>
      <c r="F413" s="14"/>
      <c r="G413" s="14">
        <v>2013</v>
      </c>
      <c r="H413" s="28"/>
    </row>
    <row r="414" spans="1:8" x14ac:dyDescent="0.2">
      <c r="A414" s="25" t="s">
        <v>60</v>
      </c>
      <c r="B414" s="12">
        <v>2012</v>
      </c>
      <c r="C414" s="12">
        <v>1.5609999999999999</v>
      </c>
      <c r="D414" s="12">
        <v>1.766</v>
      </c>
      <c r="E414" s="12">
        <v>0.47399999999999998</v>
      </c>
      <c r="F414" s="12">
        <v>83.191000000000003</v>
      </c>
      <c r="G414" s="12">
        <v>2012</v>
      </c>
      <c r="H414" s="26">
        <v>6.5202099999999996</v>
      </c>
    </row>
    <row r="415" spans="1:8" x14ac:dyDescent="0.2">
      <c r="A415" s="27" t="s">
        <v>61</v>
      </c>
      <c r="B415" s="14">
        <v>2018</v>
      </c>
      <c r="C415" s="14">
        <v>41.835000000000001</v>
      </c>
      <c r="D415" s="14">
        <v>24.844000000000001</v>
      </c>
      <c r="E415" s="14">
        <v>10.936999999999999</v>
      </c>
      <c r="F415" s="14">
        <v>25.638999999999999</v>
      </c>
      <c r="G415" s="14">
        <v>2018</v>
      </c>
      <c r="H415" s="28">
        <v>2.7143299999999999</v>
      </c>
    </row>
    <row r="416" spans="1:8" x14ac:dyDescent="0.2">
      <c r="A416" s="25" t="s">
        <v>61</v>
      </c>
      <c r="B416" s="12">
        <v>2017</v>
      </c>
      <c r="C416" s="12">
        <v>37.18</v>
      </c>
      <c r="D416" s="12">
        <v>49.475999999999999</v>
      </c>
      <c r="E416" s="12">
        <v>6.766</v>
      </c>
      <c r="F416" s="12">
        <v>78.308999999999997</v>
      </c>
      <c r="G416" s="12">
        <v>2017</v>
      </c>
      <c r="H416" s="26"/>
    </row>
    <row r="417" spans="1:8" x14ac:dyDescent="0.2">
      <c r="A417" s="27" t="s">
        <v>61</v>
      </c>
      <c r="B417" s="14">
        <v>2016</v>
      </c>
      <c r="C417" s="14">
        <v>35.195999999999998</v>
      </c>
      <c r="D417" s="14">
        <v>12.821999999999999</v>
      </c>
      <c r="E417" s="14">
        <v>6.3869999999999996</v>
      </c>
      <c r="F417" s="14">
        <v>106.395</v>
      </c>
      <c r="G417" s="14">
        <v>2016</v>
      </c>
      <c r="H417" s="28">
        <v>3.0781000000000001</v>
      </c>
    </row>
    <row r="418" spans="1:8" x14ac:dyDescent="0.2">
      <c r="A418" s="25" t="s">
        <v>61</v>
      </c>
      <c r="B418" s="12">
        <v>2015</v>
      </c>
      <c r="C418" s="12">
        <v>32.548000000000002</v>
      </c>
      <c r="D418" s="12">
        <v>22.423999999999999</v>
      </c>
      <c r="E418" s="12">
        <v>20.724</v>
      </c>
      <c r="F418" s="12"/>
      <c r="G418" s="12">
        <v>2015</v>
      </c>
      <c r="H418" s="26">
        <v>3.4217900000000001</v>
      </c>
    </row>
    <row r="419" spans="1:8" x14ac:dyDescent="0.2">
      <c r="A419" s="27" t="s">
        <v>61</v>
      </c>
      <c r="B419" s="14">
        <v>2014</v>
      </c>
      <c r="C419" s="14">
        <v>18.132999999999999</v>
      </c>
      <c r="D419" s="14">
        <v>18.128</v>
      </c>
      <c r="E419" s="14">
        <v>31.623999999999999</v>
      </c>
      <c r="F419" s="14">
        <v>1.246</v>
      </c>
      <c r="G419" s="14">
        <v>2014</v>
      </c>
      <c r="H419" s="28"/>
    </row>
    <row r="420" spans="1:8" x14ac:dyDescent="0.2">
      <c r="A420" s="25" t="s">
        <v>61</v>
      </c>
      <c r="B420" s="12">
        <v>2013</v>
      </c>
      <c r="C420" s="12">
        <v>19.588000000000001</v>
      </c>
      <c r="D420" s="12">
        <v>10.817</v>
      </c>
      <c r="E420" s="12">
        <v>67.251999999999995</v>
      </c>
      <c r="F420" s="12">
        <v>47.058</v>
      </c>
      <c r="G420" s="12">
        <v>2013</v>
      </c>
      <c r="H420" s="26">
        <v>4.1576700000000004</v>
      </c>
    </row>
    <row r="421" spans="1:8" x14ac:dyDescent="0.2">
      <c r="A421" s="27" t="s">
        <v>61</v>
      </c>
      <c r="B421" s="14">
        <v>2012</v>
      </c>
      <c r="C421" s="14">
        <v>9.173</v>
      </c>
      <c r="D421" s="14">
        <v>11.076000000000001</v>
      </c>
      <c r="E421" s="14">
        <v>25.882999999999999</v>
      </c>
      <c r="F421" s="14">
        <v>69.099999999999994</v>
      </c>
      <c r="G421" s="14">
        <v>2012</v>
      </c>
      <c r="H421" s="28">
        <v>3.8265199999999999</v>
      </c>
    </row>
    <row r="422" spans="1:8" x14ac:dyDescent="0.2">
      <c r="A422" s="25" t="s">
        <v>62</v>
      </c>
      <c r="B422" s="12">
        <v>2018</v>
      </c>
      <c r="C422" s="12">
        <v>4.4009999999999998</v>
      </c>
      <c r="D422" s="12">
        <v>1.4E-2</v>
      </c>
      <c r="E422" s="12">
        <v>4.6680000000000001</v>
      </c>
      <c r="F422" s="12">
        <v>3.4590000000000001</v>
      </c>
      <c r="G422" s="12">
        <v>2018</v>
      </c>
      <c r="H422" s="26"/>
    </row>
    <row r="423" spans="1:8" x14ac:dyDescent="0.2">
      <c r="A423" s="27" t="s">
        <v>62</v>
      </c>
      <c r="B423" s="14">
        <v>2017</v>
      </c>
      <c r="C423" s="14">
        <v>1.982</v>
      </c>
      <c r="D423" s="14">
        <v>1.0999999999999999E-2</v>
      </c>
      <c r="E423" s="14">
        <v>5.1070000000000002</v>
      </c>
      <c r="F423" s="14">
        <v>2.4470000000000001</v>
      </c>
      <c r="G423" s="14">
        <v>2017</v>
      </c>
      <c r="H423" s="28"/>
    </row>
    <row r="424" spans="1:8" x14ac:dyDescent="0.2">
      <c r="A424" s="25" t="s">
        <v>62</v>
      </c>
      <c r="B424" s="12">
        <v>2016</v>
      </c>
      <c r="C424" s="12">
        <v>1.605</v>
      </c>
      <c r="D424" s="12">
        <v>0.28399999999999997</v>
      </c>
      <c r="E424" s="12">
        <v>6.0679999999999996</v>
      </c>
      <c r="F424" s="12">
        <v>2.532</v>
      </c>
      <c r="G424" s="12">
        <v>2016</v>
      </c>
      <c r="H424" s="26">
        <v>4.08047</v>
      </c>
    </row>
    <row r="425" spans="1:8" x14ac:dyDescent="0.2">
      <c r="A425" s="27" t="s">
        <v>62</v>
      </c>
      <c r="B425" s="14">
        <v>2015</v>
      </c>
      <c r="C425" s="14">
        <v>1.4179999999999999</v>
      </c>
      <c r="D425" s="14">
        <v>1.1870000000000001</v>
      </c>
      <c r="E425" s="14">
        <v>5.8120000000000003</v>
      </c>
      <c r="F425" s="14">
        <v>0.92100000000000004</v>
      </c>
      <c r="G425" s="14">
        <v>2015</v>
      </c>
      <c r="H425" s="28"/>
    </row>
    <row r="426" spans="1:8" x14ac:dyDescent="0.2">
      <c r="A426" s="25" t="s">
        <v>62</v>
      </c>
      <c r="B426" s="12">
        <v>2014</v>
      </c>
      <c r="C426" s="12">
        <v>2.09</v>
      </c>
      <c r="D426" s="12">
        <v>1.7070000000000001</v>
      </c>
      <c r="E426" s="12">
        <v>2.7789999999999999</v>
      </c>
      <c r="F426" s="12">
        <v>0.66</v>
      </c>
      <c r="G426" s="12">
        <v>2014</v>
      </c>
      <c r="H426" s="26"/>
    </row>
    <row r="427" spans="1:8" x14ac:dyDescent="0.2">
      <c r="A427" s="27" t="s">
        <v>62</v>
      </c>
      <c r="B427" s="14">
        <v>2013</v>
      </c>
      <c r="C427" s="14">
        <v>2.1509999999999998</v>
      </c>
      <c r="D427" s="14">
        <v>1.7629999999999999</v>
      </c>
      <c r="E427" s="14">
        <v>4.5759999999999996</v>
      </c>
      <c r="F427" s="14">
        <v>8.3870000000000005</v>
      </c>
      <c r="G427" s="14">
        <v>2013</v>
      </c>
      <c r="H427" s="28"/>
    </row>
    <row r="428" spans="1:8" x14ac:dyDescent="0.2">
      <c r="A428" s="25" t="s">
        <v>62</v>
      </c>
      <c r="B428" s="12">
        <v>2012</v>
      </c>
      <c r="C428" s="12">
        <v>6.1920000000000002</v>
      </c>
      <c r="D428" s="12">
        <v>1.339</v>
      </c>
      <c r="E428" s="12">
        <v>5.0720000000000001</v>
      </c>
      <c r="F428" s="12">
        <v>1.4990000000000001</v>
      </c>
      <c r="G428" s="12">
        <v>2012</v>
      </c>
      <c r="H428" s="26"/>
    </row>
    <row r="429" spans="1:8" x14ac:dyDescent="0.2">
      <c r="A429" s="27" t="s">
        <v>63</v>
      </c>
      <c r="B429" s="14">
        <v>2018</v>
      </c>
      <c r="C429" s="14">
        <v>0.56100000000000005</v>
      </c>
      <c r="D429" s="14">
        <v>0.26300000000000001</v>
      </c>
      <c r="E429" s="14">
        <v>3.3420000000000001</v>
      </c>
      <c r="F429" s="14">
        <v>0.89800000000000002</v>
      </c>
      <c r="G429" s="14">
        <v>2018</v>
      </c>
      <c r="H429" s="28"/>
    </row>
    <row r="430" spans="1:8" x14ac:dyDescent="0.2">
      <c r="A430" s="25" t="s">
        <v>63</v>
      </c>
      <c r="B430" s="12">
        <v>2017</v>
      </c>
      <c r="C430" s="12">
        <v>0.25600000000000001</v>
      </c>
      <c r="D430" s="12">
        <v>0.24399999999999999</v>
      </c>
      <c r="E430" s="12">
        <v>2.8</v>
      </c>
      <c r="F430" s="12">
        <v>1.833</v>
      </c>
      <c r="G430" s="12">
        <v>2017</v>
      </c>
      <c r="H430" s="26"/>
    </row>
    <row r="431" spans="1:8" x14ac:dyDescent="0.2">
      <c r="A431" s="27" t="s">
        <v>63</v>
      </c>
      <c r="B431" s="14">
        <v>2016</v>
      </c>
      <c r="C431" s="14">
        <v>0.53900000000000003</v>
      </c>
      <c r="D431" s="14">
        <v>1.284</v>
      </c>
      <c r="E431" s="14">
        <v>0.80500000000000005</v>
      </c>
      <c r="F431" s="14">
        <v>1.87</v>
      </c>
      <c r="G431" s="14">
        <v>2016</v>
      </c>
      <c r="H431" s="28"/>
    </row>
    <row r="432" spans="1:8" x14ac:dyDescent="0.2">
      <c r="A432" s="25" t="s">
        <v>63</v>
      </c>
      <c r="B432" s="12">
        <v>2015</v>
      </c>
      <c r="C432" s="12">
        <v>1.032</v>
      </c>
      <c r="D432" s="12">
        <v>1.37</v>
      </c>
      <c r="E432" s="12">
        <v>0.29599999999999999</v>
      </c>
      <c r="F432" s="12">
        <v>0.93400000000000005</v>
      </c>
      <c r="G432" s="12">
        <v>2015</v>
      </c>
      <c r="H432" s="26"/>
    </row>
    <row r="433" spans="1:8" x14ac:dyDescent="0.2">
      <c r="A433" s="27" t="s">
        <v>63</v>
      </c>
      <c r="B433" s="14">
        <v>2014</v>
      </c>
      <c r="C433" s="14">
        <v>0.30499999999999999</v>
      </c>
      <c r="D433" s="14">
        <v>1.554</v>
      </c>
      <c r="E433" s="14">
        <v>0.41399999999999998</v>
      </c>
      <c r="F433" s="14"/>
      <c r="G433" s="14">
        <v>2014</v>
      </c>
      <c r="H433" s="28">
        <v>3.3060700000000001</v>
      </c>
    </row>
    <row r="434" spans="1:8" x14ac:dyDescent="0.2">
      <c r="A434" s="25" t="s">
        <v>63</v>
      </c>
      <c r="B434" s="12">
        <v>2013</v>
      </c>
      <c r="C434" s="12">
        <v>0.36799999999999999</v>
      </c>
      <c r="D434" s="12">
        <v>1.883</v>
      </c>
      <c r="E434" s="12">
        <v>1.536</v>
      </c>
      <c r="F434" s="12">
        <v>1.07</v>
      </c>
      <c r="G434" s="12">
        <v>2013</v>
      </c>
      <c r="H434" s="26">
        <v>5.1633300000000002</v>
      </c>
    </row>
    <row r="435" spans="1:8" x14ac:dyDescent="0.2">
      <c r="A435" s="27" t="s">
        <v>63</v>
      </c>
      <c r="B435" s="14">
        <v>2012</v>
      </c>
      <c r="C435" s="14">
        <v>0.85399999999999998</v>
      </c>
      <c r="D435" s="14">
        <v>3.0840000000000001</v>
      </c>
      <c r="E435" s="14">
        <v>1.0549999999999999</v>
      </c>
      <c r="F435" s="14">
        <v>0.54400000000000004</v>
      </c>
      <c r="G435" s="14">
        <v>2012</v>
      </c>
      <c r="H435" s="28">
        <v>3.5842399999999999</v>
      </c>
    </row>
    <row r="436" spans="1:8" x14ac:dyDescent="0.2">
      <c r="A436" s="25" t="s">
        <v>64</v>
      </c>
      <c r="B436" s="12">
        <v>2018</v>
      </c>
      <c r="C436" s="12">
        <v>34.725000000000001</v>
      </c>
      <c r="D436" s="12">
        <v>24.324999999999999</v>
      </c>
      <c r="E436" s="12">
        <v>28.209</v>
      </c>
      <c r="F436" s="12">
        <v>10.811</v>
      </c>
      <c r="G436" s="12">
        <v>2018</v>
      </c>
      <c r="H436" s="26">
        <v>4.4743199999999996</v>
      </c>
    </row>
    <row r="437" spans="1:8" x14ac:dyDescent="0.2">
      <c r="A437" s="27" t="s">
        <v>64</v>
      </c>
      <c r="B437" s="14">
        <v>2017</v>
      </c>
      <c r="C437" s="14">
        <v>35.6</v>
      </c>
      <c r="D437" s="14">
        <v>25.035</v>
      </c>
      <c r="E437" s="14">
        <v>15.176</v>
      </c>
      <c r="F437" s="14">
        <v>5.2560000000000002</v>
      </c>
      <c r="G437" s="14">
        <v>2017</v>
      </c>
      <c r="H437" s="28"/>
    </row>
    <row r="438" spans="1:8" x14ac:dyDescent="0.2">
      <c r="A438" s="25" t="s">
        <v>64</v>
      </c>
      <c r="B438" s="12">
        <v>2016</v>
      </c>
      <c r="C438" s="12">
        <v>39.194000000000003</v>
      </c>
      <c r="D438" s="12">
        <v>21.044</v>
      </c>
      <c r="E438" s="12">
        <v>18.859000000000002</v>
      </c>
      <c r="F438" s="12">
        <v>60.796999999999997</v>
      </c>
      <c r="G438" s="12">
        <v>2016</v>
      </c>
      <c r="H438" s="26">
        <v>4.8441799999999997</v>
      </c>
    </row>
    <row r="439" spans="1:8" x14ac:dyDescent="0.2">
      <c r="A439" s="27" t="s">
        <v>64</v>
      </c>
      <c r="B439" s="14">
        <v>2015</v>
      </c>
      <c r="C439" s="14">
        <v>29.914999999999999</v>
      </c>
      <c r="D439" s="14">
        <v>21.817</v>
      </c>
      <c r="E439" s="14">
        <v>31.212</v>
      </c>
      <c r="F439" s="14">
        <v>8.9659999999999993</v>
      </c>
      <c r="G439" s="14">
        <v>2015</v>
      </c>
      <c r="H439" s="28"/>
    </row>
    <row r="440" spans="1:8" x14ac:dyDescent="0.2">
      <c r="A440" s="25" t="s">
        <v>64</v>
      </c>
      <c r="B440" s="12">
        <v>2014</v>
      </c>
      <c r="C440" s="12">
        <v>39.668999999999997</v>
      </c>
      <c r="D440" s="12">
        <v>27.119</v>
      </c>
      <c r="E440" s="12">
        <v>29.46</v>
      </c>
      <c r="F440" s="12">
        <v>44.658000000000001</v>
      </c>
      <c r="G440" s="12">
        <v>2014</v>
      </c>
      <c r="H440" s="26">
        <v>5.2758099999999999</v>
      </c>
    </row>
    <row r="441" spans="1:8" x14ac:dyDescent="0.2">
      <c r="A441" s="27" t="s">
        <v>64</v>
      </c>
      <c r="B441" s="14">
        <v>2013</v>
      </c>
      <c r="C441" s="14">
        <v>42.158999999999999</v>
      </c>
      <c r="D441" s="14">
        <v>11.347</v>
      </c>
      <c r="E441" s="14">
        <v>11.845000000000001</v>
      </c>
      <c r="F441" s="14">
        <v>75.688999999999993</v>
      </c>
      <c r="G441" s="14">
        <v>2013</v>
      </c>
      <c r="H441" s="28">
        <v>4.8769400000000003</v>
      </c>
    </row>
    <row r="442" spans="1:8" x14ac:dyDescent="0.2">
      <c r="A442" s="25" t="s">
        <v>64</v>
      </c>
      <c r="B442" s="12">
        <v>2012</v>
      </c>
      <c r="C442" s="12">
        <v>29.347000000000001</v>
      </c>
      <c r="D442" s="12">
        <v>32.042999999999999</v>
      </c>
      <c r="E442" s="12">
        <v>41.250999999999998</v>
      </c>
      <c r="F442" s="12">
        <v>204.804</v>
      </c>
      <c r="G442" s="12">
        <v>2012</v>
      </c>
      <c r="H442" s="26">
        <v>4.4384300000000003</v>
      </c>
    </row>
    <row r="443" spans="1:8" x14ac:dyDescent="0.2">
      <c r="A443" s="27" t="s">
        <v>65</v>
      </c>
      <c r="B443" s="14">
        <v>2018</v>
      </c>
      <c r="C443" s="14">
        <v>13.365</v>
      </c>
      <c r="D443" s="14">
        <v>9.7780000000000005</v>
      </c>
      <c r="E443" s="14">
        <v>11.705</v>
      </c>
      <c r="F443" s="14">
        <v>50.587000000000003</v>
      </c>
      <c r="G443" s="14">
        <v>2018</v>
      </c>
      <c r="H443" s="28">
        <v>6.3879299999999999</v>
      </c>
    </row>
    <row r="444" spans="1:8" x14ac:dyDescent="0.2">
      <c r="A444" s="25" t="s">
        <v>65</v>
      </c>
      <c r="B444" s="12">
        <v>2017</v>
      </c>
      <c r="C444" s="12">
        <v>26.193000000000001</v>
      </c>
      <c r="D444" s="12">
        <v>10.1</v>
      </c>
      <c r="E444" s="12">
        <v>15.906000000000001</v>
      </c>
      <c r="F444" s="12">
        <v>77.262</v>
      </c>
      <c r="G444" s="12">
        <v>2017</v>
      </c>
      <c r="H444" s="26">
        <v>4.0278</v>
      </c>
    </row>
    <row r="445" spans="1:8" x14ac:dyDescent="0.2">
      <c r="A445" s="27" t="s">
        <v>65</v>
      </c>
      <c r="B445" s="14">
        <v>2016</v>
      </c>
      <c r="C445" s="14">
        <v>10.87</v>
      </c>
      <c r="D445" s="14">
        <v>19.847999999999999</v>
      </c>
      <c r="E445" s="14">
        <v>3.4510000000000001</v>
      </c>
      <c r="F445" s="14">
        <v>100.541</v>
      </c>
      <c r="G445" s="14">
        <v>2016</v>
      </c>
      <c r="H445" s="28">
        <v>2.6381700000000001</v>
      </c>
    </row>
    <row r="446" spans="1:8" x14ac:dyDescent="0.2">
      <c r="A446" s="25" t="s">
        <v>65</v>
      </c>
      <c r="B446" s="12">
        <v>2015</v>
      </c>
      <c r="C446" s="12">
        <v>2.427</v>
      </c>
      <c r="D446" s="12">
        <v>2.4020000000000001</v>
      </c>
      <c r="E446" s="12">
        <v>4.0279999999999996</v>
      </c>
      <c r="F446" s="12">
        <v>183.00200000000001</v>
      </c>
      <c r="G446" s="12">
        <v>2015</v>
      </c>
      <c r="H446" s="26"/>
    </row>
    <row r="447" spans="1:8" x14ac:dyDescent="0.2">
      <c r="A447" s="27" t="s">
        <v>65</v>
      </c>
      <c r="B447" s="14">
        <v>2014</v>
      </c>
      <c r="C447" s="14">
        <v>12.435</v>
      </c>
      <c r="D447" s="14">
        <v>2.7610000000000001</v>
      </c>
      <c r="E447" s="14">
        <v>3.16</v>
      </c>
      <c r="F447" s="14">
        <v>105.128</v>
      </c>
      <c r="G447" s="14">
        <v>2014</v>
      </c>
      <c r="H447" s="28"/>
    </row>
    <row r="448" spans="1:8" x14ac:dyDescent="0.2">
      <c r="A448" s="25" t="s">
        <v>65</v>
      </c>
      <c r="B448" s="12">
        <v>2013</v>
      </c>
      <c r="C448" s="12">
        <v>9.8350000000000009</v>
      </c>
      <c r="D448" s="12">
        <v>3.0569999999999999</v>
      </c>
      <c r="E448" s="12">
        <v>2.4350000000000001</v>
      </c>
      <c r="F448" s="12">
        <v>48.204999999999998</v>
      </c>
      <c r="G448" s="12">
        <v>2013</v>
      </c>
      <c r="H448" s="26">
        <v>2.3668900000000002</v>
      </c>
    </row>
    <row r="449" spans="1:8" x14ac:dyDescent="0.2">
      <c r="A449" s="27" t="s">
        <v>65</v>
      </c>
      <c r="B449" s="14">
        <v>2012</v>
      </c>
      <c r="C449" s="14">
        <v>9.9770000000000003</v>
      </c>
      <c r="D449" s="14">
        <v>4.6879999999999997</v>
      </c>
      <c r="E449" s="14">
        <v>1.534</v>
      </c>
      <c r="F449" s="14">
        <v>41.665999999999997</v>
      </c>
      <c r="G449" s="14">
        <v>2012</v>
      </c>
      <c r="H449" s="28"/>
    </row>
    <row r="450" spans="1:8" x14ac:dyDescent="0.2">
      <c r="A450" s="25" t="s">
        <v>66</v>
      </c>
      <c r="B450" s="12">
        <v>2018</v>
      </c>
      <c r="C450" s="12">
        <v>6.6280000000000001</v>
      </c>
      <c r="D450" s="12">
        <v>4.6260000000000003</v>
      </c>
      <c r="E450" s="12">
        <v>8.32</v>
      </c>
      <c r="F450" s="12"/>
      <c r="G450" s="12">
        <v>2018</v>
      </c>
      <c r="H450" s="26"/>
    </row>
    <row r="451" spans="1:8" x14ac:dyDescent="0.2">
      <c r="A451" s="27" t="s">
        <v>66</v>
      </c>
      <c r="B451" s="14">
        <v>2017</v>
      </c>
      <c r="C451" s="14">
        <v>4.1059999999999999</v>
      </c>
      <c r="D451" s="14">
        <v>4.7850000000000001</v>
      </c>
      <c r="E451" s="14">
        <v>4.2359999999999998</v>
      </c>
      <c r="F451" s="14"/>
      <c r="G451" s="14">
        <v>2017</v>
      </c>
      <c r="H451" s="28"/>
    </row>
    <row r="452" spans="1:8" x14ac:dyDescent="0.2">
      <c r="A452" s="25" t="s">
        <v>66</v>
      </c>
      <c r="B452" s="12">
        <v>2016</v>
      </c>
      <c r="C452" s="12">
        <v>2.2410000000000001</v>
      </c>
      <c r="D452" s="12">
        <v>0.19400000000000001</v>
      </c>
      <c r="E452" s="12">
        <v>11.286</v>
      </c>
      <c r="F452" s="12">
        <v>0.438</v>
      </c>
      <c r="G452" s="12">
        <v>2016</v>
      </c>
      <c r="H452" s="26"/>
    </row>
    <row r="453" spans="1:8" x14ac:dyDescent="0.2">
      <c r="A453" s="27" t="s">
        <v>66</v>
      </c>
      <c r="B453" s="14">
        <v>2015</v>
      </c>
      <c r="C453" s="14">
        <v>9.6170000000000009</v>
      </c>
      <c r="D453" s="14">
        <v>4.9889999999999999</v>
      </c>
      <c r="E453" s="14">
        <v>4.9379999999999997</v>
      </c>
      <c r="F453" s="14">
        <v>1.8009999999999999</v>
      </c>
      <c r="G453" s="14">
        <v>2015</v>
      </c>
      <c r="H453" s="28"/>
    </row>
    <row r="454" spans="1:8" x14ac:dyDescent="0.2">
      <c r="A454" s="25" t="s">
        <v>66</v>
      </c>
      <c r="B454" s="12">
        <v>2014</v>
      </c>
      <c r="C454" s="12">
        <v>8.641</v>
      </c>
      <c r="D454" s="12">
        <v>1.4830000000000001</v>
      </c>
      <c r="E454" s="12">
        <v>1.5049999999999999</v>
      </c>
      <c r="F454" s="12">
        <v>0.42799999999999999</v>
      </c>
      <c r="G454" s="12">
        <v>2014</v>
      </c>
      <c r="H454" s="26"/>
    </row>
    <row r="455" spans="1:8" x14ac:dyDescent="0.2">
      <c r="A455" s="27" t="s">
        <v>66</v>
      </c>
      <c r="B455" s="14">
        <v>2013</v>
      </c>
      <c r="C455" s="14">
        <v>10.585000000000001</v>
      </c>
      <c r="D455" s="14">
        <v>8.298</v>
      </c>
      <c r="E455" s="14">
        <v>3.2589999999999999</v>
      </c>
      <c r="F455" s="14">
        <v>0.215</v>
      </c>
      <c r="G455" s="14">
        <v>2013</v>
      </c>
      <c r="H455" s="28"/>
    </row>
    <row r="456" spans="1:8" x14ac:dyDescent="0.2">
      <c r="A456" s="25" t="s">
        <v>66</v>
      </c>
      <c r="B456" s="12">
        <v>2012</v>
      </c>
      <c r="C456" s="12">
        <v>8.6679999999999993</v>
      </c>
      <c r="D456" s="12">
        <v>7.0069999999999997</v>
      </c>
      <c r="E456" s="12">
        <v>2.8679999999999999</v>
      </c>
      <c r="F456" s="12">
        <v>1.7749999999999999</v>
      </c>
      <c r="G456" s="12">
        <v>2012</v>
      </c>
      <c r="H456" s="26"/>
    </row>
    <row r="457" spans="1:8" x14ac:dyDescent="0.2">
      <c r="A457" s="27" t="s">
        <v>67</v>
      </c>
      <c r="B457" s="14">
        <v>2018</v>
      </c>
      <c r="C457" s="14">
        <v>13.282</v>
      </c>
      <c r="D457" s="14">
        <v>6.9029999999999996</v>
      </c>
      <c r="E457" s="14">
        <v>14.442</v>
      </c>
      <c r="F457" s="14">
        <v>29.803000000000001</v>
      </c>
      <c r="G457" s="14">
        <v>2018</v>
      </c>
      <c r="H457" s="28"/>
    </row>
    <row r="458" spans="1:8" x14ac:dyDescent="0.2">
      <c r="A458" s="25" t="s">
        <v>67</v>
      </c>
      <c r="B458" s="12">
        <v>2017</v>
      </c>
      <c r="C458" s="12">
        <v>11.318</v>
      </c>
      <c r="D458" s="12">
        <v>1.7130000000000001</v>
      </c>
      <c r="E458" s="12">
        <v>22.878</v>
      </c>
      <c r="F458" s="12">
        <v>11.135</v>
      </c>
      <c r="G458" s="12">
        <v>2017</v>
      </c>
      <c r="H458" s="26"/>
    </row>
    <row r="459" spans="1:8" x14ac:dyDescent="0.2">
      <c r="A459" s="27" t="s">
        <v>67</v>
      </c>
      <c r="B459" s="14">
        <v>2016</v>
      </c>
      <c r="C459" s="14">
        <v>12.711</v>
      </c>
      <c r="D459" s="14">
        <v>5.3209999999999997</v>
      </c>
      <c r="E459" s="14">
        <v>42.445</v>
      </c>
      <c r="F459" s="14">
        <v>20.913</v>
      </c>
      <c r="G459" s="14">
        <v>2016</v>
      </c>
      <c r="H459" s="28"/>
    </row>
    <row r="460" spans="1:8" x14ac:dyDescent="0.2">
      <c r="A460" s="25" t="s">
        <v>67</v>
      </c>
      <c r="B460" s="12">
        <v>2015</v>
      </c>
      <c r="C460" s="12">
        <v>18</v>
      </c>
      <c r="D460" s="12">
        <v>2.0150000000000001</v>
      </c>
      <c r="E460" s="12">
        <v>24.847999999999999</v>
      </c>
      <c r="F460" s="12">
        <v>8.6300000000000008</v>
      </c>
      <c r="G460" s="12">
        <v>2015</v>
      </c>
      <c r="H460" s="26"/>
    </row>
    <row r="461" spans="1:8" x14ac:dyDescent="0.2">
      <c r="A461" s="27" t="s">
        <v>67</v>
      </c>
      <c r="B461" s="14">
        <v>2014</v>
      </c>
      <c r="C461" s="14">
        <v>15.537000000000001</v>
      </c>
      <c r="D461" s="14">
        <v>2.5230000000000001</v>
      </c>
      <c r="E461" s="14">
        <v>12.343999999999999</v>
      </c>
      <c r="F461" s="14"/>
      <c r="G461" s="14">
        <v>2014</v>
      </c>
      <c r="H461" s="28"/>
    </row>
    <row r="462" spans="1:8" x14ac:dyDescent="0.2">
      <c r="A462" s="25" t="s">
        <v>67</v>
      </c>
      <c r="B462" s="12">
        <v>2013</v>
      </c>
      <c r="C462" s="12">
        <v>16.283000000000001</v>
      </c>
      <c r="D462" s="12">
        <v>4.4610000000000003</v>
      </c>
      <c r="E462" s="12">
        <v>4.7789999999999999</v>
      </c>
      <c r="F462" s="12"/>
      <c r="G462" s="12">
        <v>2013</v>
      </c>
      <c r="H462" s="26"/>
    </row>
    <row r="463" spans="1:8" x14ac:dyDescent="0.2">
      <c r="A463" s="27" t="s">
        <v>67</v>
      </c>
      <c r="B463" s="14">
        <v>2012</v>
      </c>
      <c r="C463" s="14">
        <v>20.033000000000001</v>
      </c>
      <c r="D463" s="14">
        <v>7.5759999999999996</v>
      </c>
      <c r="E463" s="14">
        <v>16.553000000000001</v>
      </c>
      <c r="F463" s="14">
        <v>0.157</v>
      </c>
      <c r="G463" s="14">
        <v>2012</v>
      </c>
      <c r="H463" s="28"/>
    </row>
    <row r="464" spans="1:8" x14ac:dyDescent="0.2">
      <c r="A464" s="25" t="s">
        <v>68</v>
      </c>
      <c r="B464" s="12">
        <v>2018</v>
      </c>
      <c r="C464" s="12">
        <v>46.030999999999999</v>
      </c>
      <c r="D464" s="12">
        <v>0.72899999999999998</v>
      </c>
      <c r="E464" s="12">
        <v>9.9649999999999999</v>
      </c>
      <c r="F464" s="12"/>
      <c r="G464" s="12">
        <v>2018</v>
      </c>
      <c r="H464" s="26"/>
    </row>
    <row r="465" spans="1:8" x14ac:dyDescent="0.2">
      <c r="A465" s="27" t="s">
        <v>68</v>
      </c>
      <c r="B465" s="14">
        <v>2017</v>
      </c>
      <c r="C465" s="14">
        <v>56.895000000000003</v>
      </c>
      <c r="D465" s="14">
        <v>0.97499999999999998</v>
      </c>
      <c r="E465" s="14">
        <v>20.821000000000002</v>
      </c>
      <c r="F465" s="14"/>
      <c r="G465" s="14">
        <v>2017</v>
      </c>
      <c r="H465" s="28"/>
    </row>
    <row r="466" spans="1:8" x14ac:dyDescent="0.2">
      <c r="A466" s="25" t="s">
        <v>68</v>
      </c>
      <c r="B466" s="12">
        <v>2016</v>
      </c>
      <c r="C466" s="12">
        <v>51.454999999999998</v>
      </c>
      <c r="D466" s="12">
        <v>1.3740000000000001</v>
      </c>
      <c r="E466" s="12">
        <v>30.103000000000002</v>
      </c>
      <c r="F466" s="12">
        <v>1.9E-2</v>
      </c>
      <c r="G466" s="12">
        <v>2016</v>
      </c>
      <c r="H466" s="26">
        <v>1.49691</v>
      </c>
    </row>
    <row r="467" spans="1:8" x14ac:dyDescent="0.2">
      <c r="A467" s="27" t="s">
        <v>68</v>
      </c>
      <c r="B467" s="14">
        <v>2015</v>
      </c>
      <c r="C467" s="14">
        <v>49.073</v>
      </c>
      <c r="D467" s="14">
        <v>1.3879999999999999</v>
      </c>
      <c r="E467" s="14">
        <v>24.158000000000001</v>
      </c>
      <c r="F467" s="14"/>
      <c r="G467" s="14">
        <v>2015</v>
      </c>
      <c r="H467" s="28">
        <v>1.5406200000000001</v>
      </c>
    </row>
    <row r="468" spans="1:8" x14ac:dyDescent="0.2">
      <c r="A468" s="25" t="s">
        <v>68</v>
      </c>
      <c r="B468" s="12">
        <v>2014</v>
      </c>
      <c r="C468" s="12">
        <v>24.89</v>
      </c>
      <c r="D468" s="12">
        <v>3.9289999999999998</v>
      </c>
      <c r="E468" s="12">
        <v>19.556999999999999</v>
      </c>
      <c r="F468" s="12"/>
      <c r="G468" s="12">
        <v>2014</v>
      </c>
      <c r="H468" s="26">
        <v>1.4296800000000001</v>
      </c>
    </row>
    <row r="469" spans="1:8" x14ac:dyDescent="0.2">
      <c r="A469" s="27" t="s">
        <v>68</v>
      </c>
      <c r="B469" s="14">
        <v>2013</v>
      </c>
      <c r="C469" s="14">
        <v>14.763</v>
      </c>
      <c r="D469" s="14">
        <v>3.496</v>
      </c>
      <c r="E469" s="14">
        <v>37.228999999999999</v>
      </c>
      <c r="F469" s="14"/>
      <c r="G469" s="14">
        <v>2013</v>
      </c>
      <c r="H469" s="28">
        <v>1.1640699999999999</v>
      </c>
    </row>
    <row r="470" spans="1:8" x14ac:dyDescent="0.2">
      <c r="A470" s="25" t="s">
        <v>68</v>
      </c>
      <c r="B470" s="12">
        <v>2012</v>
      </c>
      <c r="C470" s="12">
        <v>17.655999999999999</v>
      </c>
      <c r="D470" s="12">
        <v>3.3650000000000002</v>
      </c>
      <c r="E470" s="12">
        <v>27.355</v>
      </c>
      <c r="F470" s="12"/>
      <c r="G470" s="12">
        <v>2012</v>
      </c>
      <c r="H470" s="26"/>
    </row>
    <row r="471" spans="1:8" x14ac:dyDescent="0.2">
      <c r="A471" s="27" t="s">
        <v>69</v>
      </c>
      <c r="B471" s="14">
        <v>2018</v>
      </c>
      <c r="C471" s="14">
        <v>17.568999999999999</v>
      </c>
      <c r="D471" s="14">
        <v>22.533000000000001</v>
      </c>
      <c r="E471" s="14">
        <v>10.388999999999999</v>
      </c>
      <c r="F471" s="14"/>
      <c r="G471" s="14">
        <v>2018</v>
      </c>
      <c r="H471" s="28">
        <v>1.5741799999999999</v>
      </c>
    </row>
    <row r="472" spans="1:8" x14ac:dyDescent="0.2">
      <c r="A472" s="25" t="s">
        <v>69</v>
      </c>
      <c r="B472" s="12">
        <v>2017</v>
      </c>
      <c r="C472" s="12">
        <v>17.626999999999999</v>
      </c>
      <c r="D472" s="12">
        <v>35.070999999999998</v>
      </c>
      <c r="E472" s="12">
        <v>14.734</v>
      </c>
      <c r="F472" s="12"/>
      <c r="G472" s="12">
        <v>2017</v>
      </c>
      <c r="H472" s="26">
        <v>2.2246299999999999</v>
      </c>
    </row>
    <row r="473" spans="1:8" x14ac:dyDescent="0.2">
      <c r="A473" s="27" t="s">
        <v>69</v>
      </c>
      <c r="B473" s="14">
        <v>2016</v>
      </c>
      <c r="C473" s="14">
        <v>21.876000000000001</v>
      </c>
      <c r="D473" s="14">
        <v>36.606999999999999</v>
      </c>
      <c r="E473" s="14">
        <v>16.170000000000002</v>
      </c>
      <c r="F473" s="14">
        <v>90.262</v>
      </c>
      <c r="G473" s="14">
        <v>2016</v>
      </c>
      <c r="H473" s="28">
        <v>2.4497399999999998</v>
      </c>
    </row>
    <row r="474" spans="1:8" x14ac:dyDescent="0.2">
      <c r="A474" s="25" t="s">
        <v>69</v>
      </c>
      <c r="B474" s="12">
        <v>2015</v>
      </c>
      <c r="C474" s="12">
        <v>22.283999999999999</v>
      </c>
      <c r="D474" s="12">
        <v>34.057000000000002</v>
      </c>
      <c r="E474" s="12">
        <v>35.746000000000002</v>
      </c>
      <c r="F474" s="12"/>
      <c r="G474" s="12">
        <v>2015</v>
      </c>
      <c r="H474" s="26">
        <v>1.79966</v>
      </c>
    </row>
    <row r="475" spans="1:8" x14ac:dyDescent="0.2">
      <c r="A475" s="27" t="s">
        <v>69</v>
      </c>
      <c r="B475" s="14">
        <v>2014</v>
      </c>
      <c r="C475" s="14">
        <v>16.331</v>
      </c>
      <c r="D475" s="14">
        <v>32.18</v>
      </c>
      <c r="E475" s="14">
        <v>48.082000000000001</v>
      </c>
      <c r="F475" s="14"/>
      <c r="G475" s="14">
        <v>2014</v>
      </c>
      <c r="H475" s="28">
        <v>1.5511699999999999</v>
      </c>
    </row>
    <row r="476" spans="1:8" x14ac:dyDescent="0.2">
      <c r="A476" s="25" t="s">
        <v>69</v>
      </c>
      <c r="B476" s="12">
        <v>2013</v>
      </c>
      <c r="C476" s="12">
        <v>21.994</v>
      </c>
      <c r="D476" s="12">
        <v>14.446999999999999</v>
      </c>
      <c r="E476" s="12">
        <v>44.186999999999998</v>
      </c>
      <c r="F476" s="12">
        <v>0.19</v>
      </c>
      <c r="G476" s="12">
        <v>2013</v>
      </c>
      <c r="H476" s="26">
        <v>1.2691300000000001</v>
      </c>
    </row>
    <row r="477" spans="1:8" x14ac:dyDescent="0.2">
      <c r="A477" s="27" t="s">
        <v>69</v>
      </c>
      <c r="B477" s="14">
        <v>2012</v>
      </c>
      <c r="C477" s="14">
        <v>10.435</v>
      </c>
      <c r="D477" s="14">
        <v>4.8570000000000002</v>
      </c>
      <c r="E477" s="14">
        <v>35.421999999999997</v>
      </c>
      <c r="F477" s="14"/>
      <c r="G477" s="14">
        <v>2012</v>
      </c>
      <c r="H477" s="28">
        <v>1.218</v>
      </c>
    </row>
    <row r="478" spans="1:8" x14ac:dyDescent="0.2">
      <c r="A478" s="25" t="s">
        <v>70</v>
      </c>
      <c r="B478" s="12">
        <v>2018</v>
      </c>
      <c r="C478" s="12">
        <v>9.3260000000000005</v>
      </c>
      <c r="D478" s="12">
        <v>5.7149999999999999</v>
      </c>
      <c r="E478" s="12">
        <v>8.5449999999999999</v>
      </c>
      <c r="F478" s="12">
        <v>40.351999999999997</v>
      </c>
      <c r="G478" s="12">
        <v>2018</v>
      </c>
      <c r="H478" s="26"/>
    </row>
    <row r="479" spans="1:8" x14ac:dyDescent="0.2">
      <c r="A479" s="27" t="s">
        <v>70</v>
      </c>
      <c r="B479" s="14">
        <v>2017</v>
      </c>
      <c r="C479" s="14">
        <v>2.1150000000000002</v>
      </c>
      <c r="D479" s="14">
        <v>3.63</v>
      </c>
      <c r="E479" s="14">
        <v>7.0709999999999997</v>
      </c>
      <c r="F479" s="14">
        <v>135.72800000000001</v>
      </c>
      <c r="G479" s="14">
        <v>2017</v>
      </c>
      <c r="H479" s="28"/>
    </row>
    <row r="480" spans="1:8" x14ac:dyDescent="0.2">
      <c r="A480" s="25" t="s">
        <v>70</v>
      </c>
      <c r="B480" s="12">
        <v>2016</v>
      </c>
      <c r="C480" s="12">
        <v>4.7640000000000002</v>
      </c>
      <c r="D480" s="12">
        <v>3.27</v>
      </c>
      <c r="E480" s="12">
        <v>3.8860000000000001</v>
      </c>
      <c r="F480" s="12"/>
      <c r="G480" s="12">
        <v>2016</v>
      </c>
      <c r="H480" s="26"/>
    </row>
    <row r="481" spans="1:8" x14ac:dyDescent="0.2">
      <c r="A481" s="27" t="s">
        <v>70</v>
      </c>
      <c r="B481" s="14">
        <v>2015</v>
      </c>
      <c r="C481" s="14">
        <v>8.7080000000000002</v>
      </c>
      <c r="D481" s="14">
        <v>1.3360000000000001</v>
      </c>
      <c r="E481" s="14">
        <v>3.7509999999999999</v>
      </c>
      <c r="F481" s="14">
        <v>33.957000000000001</v>
      </c>
      <c r="G481" s="14">
        <v>2015</v>
      </c>
      <c r="H481" s="28"/>
    </row>
    <row r="482" spans="1:8" x14ac:dyDescent="0.2">
      <c r="A482" s="25" t="s">
        <v>70</v>
      </c>
      <c r="B482" s="12">
        <v>2014</v>
      </c>
      <c r="C482" s="12">
        <v>11.000999999999999</v>
      </c>
      <c r="D482" s="12">
        <v>1.347</v>
      </c>
      <c r="E482" s="12">
        <v>8.59</v>
      </c>
      <c r="F482" s="12"/>
      <c r="G482" s="12">
        <v>2014</v>
      </c>
      <c r="H482" s="26"/>
    </row>
    <row r="483" spans="1:8" x14ac:dyDescent="0.2">
      <c r="A483" s="27" t="s">
        <v>70</v>
      </c>
      <c r="B483" s="14">
        <v>2013</v>
      </c>
      <c r="C483" s="14">
        <v>7.242</v>
      </c>
      <c r="D483" s="14">
        <v>3.577</v>
      </c>
      <c r="E483" s="14">
        <v>7.0460000000000003</v>
      </c>
      <c r="F483" s="14"/>
      <c r="G483" s="14">
        <v>2013</v>
      </c>
      <c r="H483" s="28"/>
    </row>
    <row r="484" spans="1:8" x14ac:dyDescent="0.2">
      <c r="A484" s="25" t="s">
        <v>70</v>
      </c>
      <c r="B484" s="12">
        <v>2012</v>
      </c>
      <c r="C484" s="12">
        <v>11.256</v>
      </c>
      <c r="D484" s="12">
        <v>3.0739999999999998</v>
      </c>
      <c r="E484" s="12">
        <v>15.148999999999999</v>
      </c>
      <c r="F484" s="12"/>
      <c r="G484" s="12">
        <v>2012</v>
      </c>
      <c r="H484" s="26"/>
    </row>
    <row r="485" spans="1:8" x14ac:dyDescent="0.2">
      <c r="A485" s="27" t="s">
        <v>71</v>
      </c>
      <c r="B485" s="14">
        <v>2018</v>
      </c>
      <c r="C485" s="14">
        <v>2.3069999999999999</v>
      </c>
      <c r="D485" s="14">
        <v>0.61299999999999999</v>
      </c>
      <c r="E485" s="14">
        <v>4.2009999999999996</v>
      </c>
      <c r="F485" s="14"/>
      <c r="G485" s="14">
        <v>2018</v>
      </c>
      <c r="H485" s="28"/>
    </row>
    <row r="486" spans="1:8" x14ac:dyDescent="0.2">
      <c r="A486" s="25" t="s">
        <v>71</v>
      </c>
      <c r="B486" s="12">
        <v>2017</v>
      </c>
      <c r="C486" s="12">
        <v>4.51</v>
      </c>
      <c r="D486" s="12">
        <v>0.67300000000000004</v>
      </c>
      <c r="E486" s="12">
        <v>0.27100000000000002</v>
      </c>
      <c r="F486" s="12"/>
      <c r="G486" s="12">
        <v>2017</v>
      </c>
      <c r="H486" s="26"/>
    </row>
    <row r="487" spans="1:8" x14ac:dyDescent="0.2">
      <c r="A487" s="27" t="s">
        <v>71</v>
      </c>
      <c r="B487" s="14">
        <v>2016</v>
      </c>
      <c r="C487" s="14">
        <v>4.45</v>
      </c>
      <c r="D487" s="14">
        <v>0.68400000000000005</v>
      </c>
      <c r="E487" s="14">
        <v>0.44600000000000001</v>
      </c>
      <c r="F487" s="14"/>
      <c r="G487" s="14">
        <v>2016</v>
      </c>
      <c r="H487" s="28"/>
    </row>
    <row r="488" spans="1:8" x14ac:dyDescent="0.2">
      <c r="A488" s="25" t="s">
        <v>71</v>
      </c>
      <c r="B488" s="12">
        <v>2015</v>
      </c>
      <c r="C488" s="12">
        <v>4.976</v>
      </c>
      <c r="D488" s="12">
        <v>0.66500000000000004</v>
      </c>
      <c r="E488" s="12">
        <v>1.1080000000000001</v>
      </c>
      <c r="F488" s="12"/>
      <c r="G488" s="12">
        <v>2015</v>
      </c>
      <c r="H488" s="26"/>
    </row>
    <row r="489" spans="1:8" x14ac:dyDescent="0.2">
      <c r="A489" s="27" t="s">
        <v>71</v>
      </c>
      <c r="B489" s="14">
        <v>2014</v>
      </c>
      <c r="C489" s="14">
        <v>4.3470000000000004</v>
      </c>
      <c r="D489" s="14">
        <v>0.23799999999999999</v>
      </c>
      <c r="E489" s="14">
        <v>0.69</v>
      </c>
      <c r="F489" s="14"/>
      <c r="G489" s="14">
        <v>2014</v>
      </c>
      <c r="H489" s="28">
        <v>7.02203</v>
      </c>
    </row>
    <row r="490" spans="1:8" x14ac:dyDescent="0.2">
      <c r="A490" s="25" t="s">
        <v>71</v>
      </c>
      <c r="B490" s="12">
        <v>2013</v>
      </c>
      <c r="C490" s="12">
        <v>3.5430000000000001</v>
      </c>
      <c r="D490" s="12">
        <v>0.26100000000000001</v>
      </c>
      <c r="E490" s="12">
        <v>0.92900000000000005</v>
      </c>
      <c r="F490" s="12"/>
      <c r="G490" s="12">
        <v>2013</v>
      </c>
      <c r="H490" s="26"/>
    </row>
    <row r="491" spans="1:8" x14ac:dyDescent="0.2">
      <c r="A491" s="27" t="s">
        <v>71</v>
      </c>
      <c r="B491" s="14">
        <v>2012</v>
      </c>
      <c r="C491" s="14">
        <v>5.6</v>
      </c>
      <c r="D491" s="14">
        <v>0.155</v>
      </c>
      <c r="E491" s="14">
        <v>1.5409999999999999</v>
      </c>
      <c r="F491" s="14"/>
      <c r="G491" s="14">
        <v>2012</v>
      </c>
      <c r="H491" s="28"/>
    </row>
    <row r="492" spans="1:8" x14ac:dyDescent="0.2">
      <c r="A492" s="25" t="s">
        <v>72</v>
      </c>
      <c r="B492" s="12">
        <v>2018</v>
      </c>
      <c r="C492" s="12">
        <v>44.582999999999998</v>
      </c>
      <c r="D492" s="12">
        <v>2.4380000000000002</v>
      </c>
      <c r="E492" s="12">
        <v>34.578000000000003</v>
      </c>
      <c r="F492" s="12">
        <v>1.4999999999999999E-2</v>
      </c>
      <c r="G492" s="12">
        <v>2018</v>
      </c>
      <c r="H492" s="26"/>
    </row>
    <row r="493" spans="1:8" x14ac:dyDescent="0.2">
      <c r="A493" s="27" t="s">
        <v>72</v>
      </c>
      <c r="B493" s="14">
        <v>2017</v>
      </c>
      <c r="C493" s="14">
        <v>40.542000000000002</v>
      </c>
      <c r="D493" s="14">
        <v>3.351</v>
      </c>
      <c r="E493" s="14">
        <v>18.541</v>
      </c>
      <c r="F493" s="14"/>
      <c r="G493" s="14">
        <v>2017</v>
      </c>
      <c r="H493" s="28"/>
    </row>
    <row r="494" spans="1:8" x14ac:dyDescent="0.2">
      <c r="A494" s="25" t="s">
        <v>72</v>
      </c>
      <c r="B494" s="12">
        <v>2016</v>
      </c>
      <c r="C494" s="12">
        <v>51.661000000000001</v>
      </c>
      <c r="D494" s="12">
        <v>2.5390000000000001</v>
      </c>
      <c r="E494" s="12">
        <v>10.754</v>
      </c>
      <c r="F494" s="12"/>
      <c r="G494" s="12">
        <v>2016</v>
      </c>
      <c r="H494" s="26"/>
    </row>
    <row r="495" spans="1:8" x14ac:dyDescent="0.2">
      <c r="A495" s="27" t="s">
        <v>72</v>
      </c>
      <c r="B495" s="14">
        <v>2015</v>
      </c>
      <c r="C495" s="14">
        <v>34.118000000000002</v>
      </c>
      <c r="D495" s="14"/>
      <c r="E495" s="14">
        <v>9.5280000000000005</v>
      </c>
      <c r="F495" s="14"/>
      <c r="G495" s="14">
        <v>2015</v>
      </c>
      <c r="H495" s="28"/>
    </row>
    <row r="496" spans="1:8" x14ac:dyDescent="0.2">
      <c r="A496" s="25" t="s">
        <v>72</v>
      </c>
      <c r="B496" s="12">
        <v>2014</v>
      </c>
      <c r="C496" s="12">
        <v>17.079999999999998</v>
      </c>
      <c r="D496" s="12">
        <v>2.8000000000000001E-2</v>
      </c>
      <c r="E496" s="12">
        <v>1.5580000000000001</v>
      </c>
      <c r="F496" s="12"/>
      <c r="G496" s="12">
        <v>2014</v>
      </c>
      <c r="H496" s="26"/>
    </row>
    <row r="497" spans="1:8" x14ac:dyDescent="0.2">
      <c r="A497" s="27" t="s">
        <v>72</v>
      </c>
      <c r="B497" s="14">
        <v>2013</v>
      </c>
      <c r="C497" s="14">
        <v>20.106999999999999</v>
      </c>
      <c r="D497" s="14">
        <v>2.9569999999999999</v>
      </c>
      <c r="E497" s="14">
        <v>17.895</v>
      </c>
      <c r="F497" s="14"/>
      <c r="G497" s="14">
        <v>2013</v>
      </c>
      <c r="H497" s="28"/>
    </row>
    <row r="498" spans="1:8" x14ac:dyDescent="0.2">
      <c r="A498" s="25" t="s">
        <v>72</v>
      </c>
      <c r="B498" s="12">
        <v>2012</v>
      </c>
      <c r="C498" s="12">
        <v>33.024000000000001</v>
      </c>
      <c r="D498" s="12">
        <v>4.2000000000000003E-2</v>
      </c>
      <c r="E498" s="12">
        <v>1.536</v>
      </c>
      <c r="F498" s="12"/>
      <c r="G498" s="12">
        <v>2012</v>
      </c>
      <c r="H498" s="26"/>
    </row>
    <row r="499" spans="1:8" x14ac:dyDescent="0.2">
      <c r="A499" s="27" t="s">
        <v>73</v>
      </c>
      <c r="B499" s="14">
        <v>2018</v>
      </c>
      <c r="C499" s="14">
        <v>4.6950000000000003</v>
      </c>
      <c r="D499" s="14">
        <v>6.6070000000000002</v>
      </c>
      <c r="E499" s="14">
        <v>8.5169999999999995</v>
      </c>
      <c r="F499" s="14"/>
      <c r="G499" s="14">
        <v>2018</v>
      </c>
      <c r="H499" s="28"/>
    </row>
    <row r="500" spans="1:8" x14ac:dyDescent="0.2">
      <c r="A500" s="25" t="s">
        <v>73</v>
      </c>
      <c r="B500" s="12">
        <v>2017</v>
      </c>
      <c r="C500" s="12">
        <v>5.0810000000000004</v>
      </c>
      <c r="D500" s="12">
        <v>4.867</v>
      </c>
      <c r="E500" s="12">
        <v>12.132999999999999</v>
      </c>
      <c r="F500" s="12"/>
      <c r="G500" s="12">
        <v>2017</v>
      </c>
      <c r="H500" s="26"/>
    </row>
    <row r="501" spans="1:8" x14ac:dyDescent="0.2">
      <c r="A501" s="27" t="s">
        <v>73</v>
      </c>
      <c r="B501" s="14">
        <v>2016</v>
      </c>
      <c r="C501" s="14">
        <v>5.2930000000000001</v>
      </c>
      <c r="D501" s="14">
        <v>2.6269999999999998</v>
      </c>
      <c r="E501" s="14">
        <v>19.613</v>
      </c>
      <c r="F501" s="14"/>
      <c r="G501" s="14">
        <v>2016</v>
      </c>
      <c r="H501" s="28"/>
    </row>
    <row r="502" spans="1:8" x14ac:dyDescent="0.2">
      <c r="A502" s="25" t="s">
        <v>73</v>
      </c>
      <c r="B502" s="12">
        <v>2015</v>
      </c>
      <c r="C502" s="12">
        <v>4.6349999999999998</v>
      </c>
      <c r="D502" s="12">
        <v>1.8109999999999999</v>
      </c>
      <c r="E502" s="12">
        <v>10.089</v>
      </c>
      <c r="F502" s="12"/>
      <c r="G502" s="12">
        <v>2015</v>
      </c>
      <c r="H502" s="26"/>
    </row>
    <row r="503" spans="1:8" x14ac:dyDescent="0.2">
      <c r="A503" s="27" t="s">
        <v>73</v>
      </c>
      <c r="B503" s="14">
        <v>2014</v>
      </c>
      <c r="C503" s="14">
        <v>3.2759999999999998</v>
      </c>
      <c r="D503" s="14">
        <v>2.3519999999999999</v>
      </c>
      <c r="E503" s="14">
        <v>2.3719999999999999</v>
      </c>
      <c r="F503" s="14"/>
      <c r="G503" s="14">
        <v>2014</v>
      </c>
      <c r="H503" s="28"/>
    </row>
    <row r="504" spans="1:8" x14ac:dyDescent="0.2">
      <c r="A504" s="25" t="s">
        <v>73</v>
      </c>
      <c r="B504" s="12">
        <v>2013</v>
      </c>
      <c r="C504" s="12">
        <v>3.734</v>
      </c>
      <c r="D504" s="12">
        <v>2.8450000000000002</v>
      </c>
      <c r="E504" s="12">
        <v>2.4500000000000002</v>
      </c>
      <c r="F504" s="12"/>
      <c r="G504" s="12">
        <v>2013</v>
      </c>
      <c r="H504" s="26"/>
    </row>
    <row r="505" spans="1:8" x14ac:dyDescent="0.2">
      <c r="A505" s="27" t="s">
        <v>73</v>
      </c>
      <c r="B505" s="14">
        <v>2012</v>
      </c>
      <c r="C505" s="14">
        <v>12.135</v>
      </c>
      <c r="D505" s="14">
        <v>4.2229999999999999</v>
      </c>
      <c r="E505" s="14">
        <v>1.24</v>
      </c>
      <c r="F505" s="14">
        <v>38.334000000000003</v>
      </c>
      <c r="G505" s="14">
        <v>2012</v>
      </c>
      <c r="H505" s="28"/>
    </row>
    <row r="506" spans="1:8" x14ac:dyDescent="0.2">
      <c r="A506" s="25" t="s">
        <v>74</v>
      </c>
      <c r="B506" s="12">
        <v>2018</v>
      </c>
      <c r="C506" s="12">
        <v>6.17</v>
      </c>
      <c r="D506" s="12">
        <v>1.2869999999999999</v>
      </c>
      <c r="E506" s="12">
        <v>21.724</v>
      </c>
      <c r="F506" s="12"/>
      <c r="G506" s="12">
        <v>2018</v>
      </c>
      <c r="H506" s="26"/>
    </row>
    <row r="507" spans="1:8" x14ac:dyDescent="0.2">
      <c r="A507" s="27" t="s">
        <v>74</v>
      </c>
      <c r="B507" s="14">
        <v>2017</v>
      </c>
      <c r="C507" s="14">
        <v>4.0069999999999997</v>
      </c>
      <c r="D507" s="14">
        <v>4.1440000000000001</v>
      </c>
      <c r="E507" s="14">
        <v>14.494999999999999</v>
      </c>
      <c r="F507" s="14"/>
      <c r="G507" s="14">
        <v>2017</v>
      </c>
      <c r="H507" s="28"/>
    </row>
    <row r="508" spans="1:8" x14ac:dyDescent="0.2">
      <c r="A508" s="25" t="s">
        <v>74</v>
      </c>
      <c r="B508" s="12">
        <v>2016</v>
      </c>
      <c r="C508" s="12">
        <v>3.3820000000000001</v>
      </c>
      <c r="D508" s="12">
        <v>8.3190000000000008</v>
      </c>
      <c r="E508" s="12">
        <v>15.821</v>
      </c>
      <c r="F508" s="12">
        <v>6.0999999999999999E-2</v>
      </c>
      <c r="G508" s="12">
        <v>2016</v>
      </c>
      <c r="H508" s="26"/>
    </row>
    <row r="509" spans="1:8" x14ac:dyDescent="0.2">
      <c r="A509" s="27" t="s">
        <v>74</v>
      </c>
      <c r="B509" s="14">
        <v>2015</v>
      </c>
      <c r="C509" s="14">
        <v>3.056</v>
      </c>
      <c r="D509" s="14">
        <v>8.01</v>
      </c>
      <c r="E509" s="14">
        <v>14.736000000000001</v>
      </c>
      <c r="F509" s="14"/>
      <c r="G509" s="14">
        <v>2015</v>
      </c>
      <c r="H509" s="28"/>
    </row>
    <row r="510" spans="1:8" x14ac:dyDescent="0.2">
      <c r="A510" s="25" t="s">
        <v>74</v>
      </c>
      <c r="B510" s="12">
        <v>2014</v>
      </c>
      <c r="C510" s="12">
        <v>3.972</v>
      </c>
      <c r="D510" s="12">
        <v>3.85</v>
      </c>
      <c r="E510" s="12">
        <v>17.332000000000001</v>
      </c>
      <c r="F510" s="12"/>
      <c r="G510" s="12">
        <v>2014</v>
      </c>
      <c r="H510" s="26">
        <v>2.5825800000000001</v>
      </c>
    </row>
    <row r="511" spans="1:8" x14ac:dyDescent="0.2">
      <c r="A511" s="27" t="s">
        <v>74</v>
      </c>
      <c r="B511" s="14">
        <v>2013</v>
      </c>
      <c r="C511" s="14">
        <v>1.5580000000000001</v>
      </c>
      <c r="D511" s="14">
        <v>4.8570000000000002</v>
      </c>
      <c r="E511" s="14">
        <v>18.666</v>
      </c>
      <c r="F511" s="14"/>
      <c r="G511" s="14">
        <v>2013</v>
      </c>
      <c r="H511" s="28">
        <v>1.3635699999999999</v>
      </c>
    </row>
    <row r="512" spans="1:8" x14ac:dyDescent="0.2">
      <c r="A512" s="25" t="s">
        <v>74</v>
      </c>
      <c r="B512" s="12">
        <v>2012</v>
      </c>
      <c r="C512" s="12">
        <v>2.2069999999999999</v>
      </c>
      <c r="D512" s="12">
        <v>6.415</v>
      </c>
      <c r="E512" s="12">
        <v>18.683</v>
      </c>
      <c r="F512" s="12"/>
      <c r="G512" s="12">
        <v>2012</v>
      </c>
      <c r="H512" s="26">
        <v>1.1852</v>
      </c>
    </row>
    <row r="513" spans="1:8" x14ac:dyDescent="0.2">
      <c r="A513" s="27" t="s">
        <v>75</v>
      </c>
      <c r="B513" s="14">
        <v>2018</v>
      </c>
      <c r="C513" s="14">
        <v>2.23</v>
      </c>
      <c r="D513" s="14">
        <v>6.9710000000000001</v>
      </c>
      <c r="E513" s="14">
        <v>2.927</v>
      </c>
      <c r="F513" s="14">
        <v>89.864999999999995</v>
      </c>
      <c r="G513" s="14">
        <v>2018</v>
      </c>
      <c r="H513" s="28"/>
    </row>
    <row r="514" spans="1:8" x14ac:dyDescent="0.2">
      <c r="A514" s="25" t="s">
        <v>75</v>
      </c>
      <c r="B514" s="12">
        <v>2017</v>
      </c>
      <c r="C514" s="12">
        <v>2.448</v>
      </c>
      <c r="D514" s="12">
        <v>7.6959999999999997</v>
      </c>
      <c r="E514" s="12">
        <v>2.5590000000000002</v>
      </c>
      <c r="F514" s="12">
        <v>94.55</v>
      </c>
      <c r="G514" s="12">
        <v>2017</v>
      </c>
      <c r="H514" s="26"/>
    </row>
    <row r="515" spans="1:8" x14ac:dyDescent="0.2">
      <c r="A515" s="27" t="s">
        <v>75</v>
      </c>
      <c r="B515" s="14">
        <v>2016</v>
      </c>
      <c r="C515" s="14">
        <v>1.5029999999999999</v>
      </c>
      <c r="D515" s="14">
        <v>6.3659999999999997</v>
      </c>
      <c r="E515" s="14">
        <v>1.9930000000000001</v>
      </c>
      <c r="F515" s="14">
        <v>18.707999999999998</v>
      </c>
      <c r="G515" s="14">
        <v>2016</v>
      </c>
      <c r="H515" s="28">
        <v>4.9295299999999997</v>
      </c>
    </row>
    <row r="516" spans="1:8" x14ac:dyDescent="0.2">
      <c r="A516" s="25" t="s">
        <v>75</v>
      </c>
      <c r="B516" s="12">
        <v>2015</v>
      </c>
      <c r="C516" s="12">
        <v>1.778</v>
      </c>
      <c r="D516" s="12">
        <v>12.861000000000001</v>
      </c>
      <c r="E516" s="12">
        <v>2.4039999999999999</v>
      </c>
      <c r="F516" s="12">
        <v>17.998999999999999</v>
      </c>
      <c r="G516" s="12">
        <v>2015</v>
      </c>
      <c r="H516" s="26">
        <v>4.9996499999999999</v>
      </c>
    </row>
    <row r="517" spans="1:8" x14ac:dyDescent="0.2">
      <c r="A517" s="27" t="s">
        <v>75</v>
      </c>
      <c r="B517" s="14">
        <v>2014</v>
      </c>
      <c r="C517" s="14">
        <v>1.248</v>
      </c>
      <c r="D517" s="14">
        <v>9.44</v>
      </c>
      <c r="E517" s="14">
        <v>1.137</v>
      </c>
      <c r="F517" s="14"/>
      <c r="G517" s="14">
        <v>2014</v>
      </c>
      <c r="H517" s="28">
        <v>4.6968500000000004</v>
      </c>
    </row>
    <row r="518" spans="1:8" x14ac:dyDescent="0.2">
      <c r="A518" s="25" t="s">
        <v>75</v>
      </c>
      <c r="B518" s="12">
        <v>2013</v>
      </c>
      <c r="C518" s="12">
        <v>3.4129999999999998</v>
      </c>
      <c r="D518" s="12">
        <v>3.4649999999999999</v>
      </c>
      <c r="E518" s="12">
        <v>2.0659999999999998</v>
      </c>
      <c r="F518" s="12">
        <v>16.991</v>
      </c>
      <c r="G518" s="12">
        <v>2013</v>
      </c>
      <c r="H518" s="26">
        <v>4.3508399999999998</v>
      </c>
    </row>
    <row r="519" spans="1:8" x14ac:dyDescent="0.2">
      <c r="A519" s="27" t="s">
        <v>75</v>
      </c>
      <c r="B519" s="14">
        <v>2012</v>
      </c>
      <c r="C519" s="14">
        <v>3.1059999999999999</v>
      </c>
      <c r="D519" s="14">
        <v>1.1479999999999999</v>
      </c>
      <c r="E519" s="14">
        <v>1.5860000000000001</v>
      </c>
      <c r="F519" s="14"/>
      <c r="G519" s="14">
        <v>2012</v>
      </c>
      <c r="H519" s="28">
        <v>4.1640300000000003</v>
      </c>
    </row>
    <row r="520" spans="1:8" x14ac:dyDescent="0.2">
      <c r="A520" s="25" t="s">
        <v>76</v>
      </c>
      <c r="B520" s="12">
        <v>2018</v>
      </c>
      <c r="C520" s="12">
        <v>40.994999999999997</v>
      </c>
      <c r="D520" s="12">
        <v>27.88</v>
      </c>
      <c r="E520" s="12">
        <v>12.010999999999999</v>
      </c>
      <c r="F520" s="12"/>
      <c r="G520" s="12">
        <v>2018</v>
      </c>
      <c r="H520" s="26"/>
    </row>
    <row r="521" spans="1:8" x14ac:dyDescent="0.2">
      <c r="A521" s="27" t="s">
        <v>76</v>
      </c>
      <c r="B521" s="14">
        <v>2017</v>
      </c>
      <c r="C521" s="14">
        <v>32.119</v>
      </c>
      <c r="D521" s="14">
        <v>23.641999999999999</v>
      </c>
      <c r="E521" s="14">
        <v>15.364000000000001</v>
      </c>
      <c r="F521" s="14"/>
      <c r="G521" s="14">
        <v>2017</v>
      </c>
      <c r="H521" s="28"/>
    </row>
    <row r="522" spans="1:8" x14ac:dyDescent="0.2">
      <c r="A522" s="25" t="s">
        <v>76</v>
      </c>
      <c r="B522" s="12">
        <v>2016</v>
      </c>
      <c r="C522" s="12">
        <v>27.192</v>
      </c>
      <c r="D522" s="12">
        <v>28.236000000000001</v>
      </c>
      <c r="E522" s="12">
        <v>18.524000000000001</v>
      </c>
      <c r="F522" s="12"/>
      <c r="G522" s="12">
        <v>2016</v>
      </c>
      <c r="H522" s="26"/>
    </row>
    <row r="523" spans="1:8" x14ac:dyDescent="0.2">
      <c r="A523" s="27" t="s">
        <v>76</v>
      </c>
      <c r="B523" s="14">
        <v>2015</v>
      </c>
      <c r="C523" s="14">
        <v>32.811999999999998</v>
      </c>
      <c r="D523" s="14">
        <v>29.61</v>
      </c>
      <c r="E523" s="14">
        <v>27.202000000000002</v>
      </c>
      <c r="F523" s="14">
        <v>26.658999999999999</v>
      </c>
      <c r="G523" s="14">
        <v>2015</v>
      </c>
      <c r="H523" s="28"/>
    </row>
    <row r="524" spans="1:8" x14ac:dyDescent="0.2">
      <c r="A524" s="25" t="s">
        <v>76</v>
      </c>
      <c r="B524" s="12">
        <v>2014</v>
      </c>
      <c r="C524" s="12">
        <v>30.373999999999999</v>
      </c>
      <c r="D524" s="12">
        <v>61.956000000000003</v>
      </c>
      <c r="E524" s="12">
        <v>10.221</v>
      </c>
      <c r="F524" s="12">
        <v>27.016999999999999</v>
      </c>
      <c r="G524" s="12">
        <v>2014</v>
      </c>
      <c r="H524" s="26">
        <v>2.0915300000000001</v>
      </c>
    </row>
    <row r="525" spans="1:8" x14ac:dyDescent="0.2">
      <c r="A525" s="27" t="s">
        <v>76</v>
      </c>
      <c r="B525" s="14">
        <v>2013</v>
      </c>
      <c r="C525" s="14">
        <v>40.866</v>
      </c>
      <c r="D525" s="14">
        <v>56.826999999999998</v>
      </c>
      <c r="E525" s="14">
        <v>7.6879999999999997</v>
      </c>
      <c r="F525" s="14"/>
      <c r="G525" s="14">
        <v>2013</v>
      </c>
      <c r="H525" s="28">
        <v>2.0974699999999999</v>
      </c>
    </row>
    <row r="526" spans="1:8" x14ac:dyDescent="0.2">
      <c r="A526" s="25" t="s">
        <v>76</v>
      </c>
      <c r="B526" s="12">
        <v>2012</v>
      </c>
      <c r="C526" s="12">
        <v>24.047000000000001</v>
      </c>
      <c r="D526" s="12">
        <v>61.207999999999998</v>
      </c>
      <c r="E526" s="12">
        <v>11.468</v>
      </c>
      <c r="F526" s="12">
        <v>51.438000000000002</v>
      </c>
      <c r="G526" s="12">
        <v>2012</v>
      </c>
      <c r="H526" s="26">
        <v>2.2696200000000002</v>
      </c>
    </row>
    <row r="527" spans="1:8" x14ac:dyDescent="0.2">
      <c r="A527" s="27" t="s">
        <v>77</v>
      </c>
      <c r="B527" s="14">
        <v>2018</v>
      </c>
      <c r="C527" s="14">
        <v>9.8940000000000001</v>
      </c>
      <c r="D527" s="14">
        <v>1.62</v>
      </c>
      <c r="E527" s="14">
        <v>10.488</v>
      </c>
      <c r="F527" s="14"/>
      <c r="G527" s="14">
        <v>2018</v>
      </c>
      <c r="H527" s="28"/>
    </row>
    <row r="528" spans="1:8" x14ac:dyDescent="0.2">
      <c r="A528" s="25" t="s">
        <v>77</v>
      </c>
      <c r="B528" s="12">
        <v>2017</v>
      </c>
      <c r="C528" s="12">
        <v>6.2709999999999999</v>
      </c>
      <c r="D528" s="12">
        <v>0.75900000000000001</v>
      </c>
      <c r="E528" s="12">
        <v>7.73</v>
      </c>
      <c r="F528" s="12"/>
      <c r="G528" s="12">
        <v>2017</v>
      </c>
      <c r="H528" s="26"/>
    </row>
    <row r="529" spans="1:8" x14ac:dyDescent="0.2">
      <c r="A529" s="27" t="s">
        <v>77</v>
      </c>
      <c r="B529" s="14">
        <v>2016</v>
      </c>
      <c r="C529" s="14">
        <v>6.3140000000000001</v>
      </c>
      <c r="D529" s="14">
        <v>0.81799999999999995</v>
      </c>
      <c r="E529" s="14">
        <v>7.1740000000000004</v>
      </c>
      <c r="F529" s="14">
        <v>400.226</v>
      </c>
      <c r="G529" s="14">
        <v>2016</v>
      </c>
      <c r="H529" s="28"/>
    </row>
    <row r="530" spans="1:8" x14ac:dyDescent="0.2">
      <c r="A530" s="25" t="s">
        <v>77</v>
      </c>
      <c r="B530" s="12">
        <v>2015</v>
      </c>
      <c r="C530" s="12">
        <v>3.7759999999999998</v>
      </c>
      <c r="D530" s="12">
        <v>1.5669999999999999</v>
      </c>
      <c r="E530" s="12">
        <v>10.984999999999999</v>
      </c>
      <c r="F530" s="12">
        <v>26.635999999999999</v>
      </c>
      <c r="G530" s="12">
        <v>2015</v>
      </c>
      <c r="H530" s="26"/>
    </row>
    <row r="531" spans="1:8" x14ac:dyDescent="0.2">
      <c r="A531" s="27" t="s">
        <v>77</v>
      </c>
      <c r="B531" s="14">
        <v>2014</v>
      </c>
      <c r="C531" s="14">
        <v>3.3</v>
      </c>
      <c r="D531" s="14">
        <v>1.631</v>
      </c>
      <c r="E531" s="14">
        <v>5.7460000000000004</v>
      </c>
      <c r="F531" s="14">
        <v>400.86399999999998</v>
      </c>
      <c r="G531" s="14">
        <v>2014</v>
      </c>
      <c r="H531" s="28"/>
    </row>
    <row r="532" spans="1:8" x14ac:dyDescent="0.2">
      <c r="A532" s="25" t="s">
        <v>77</v>
      </c>
      <c r="B532" s="12">
        <v>2013</v>
      </c>
      <c r="C532" s="12">
        <v>4.6900000000000004</v>
      </c>
      <c r="D532" s="12">
        <v>1.218</v>
      </c>
      <c r="E532" s="12">
        <v>6.21</v>
      </c>
      <c r="F532" s="12"/>
      <c r="G532" s="12">
        <v>2013</v>
      </c>
      <c r="H532" s="26"/>
    </row>
    <row r="533" spans="1:8" x14ac:dyDescent="0.2">
      <c r="A533" s="27" t="s">
        <v>77</v>
      </c>
      <c r="B533" s="14">
        <v>2012</v>
      </c>
      <c r="C533" s="14">
        <v>6.1950000000000003</v>
      </c>
      <c r="D533" s="14">
        <v>0.54300000000000004</v>
      </c>
      <c r="E533" s="14">
        <v>7.1260000000000003</v>
      </c>
      <c r="F533" s="14"/>
      <c r="G533" s="14">
        <v>2012</v>
      </c>
      <c r="H533" s="28"/>
    </row>
    <row r="534" spans="1:8" x14ac:dyDescent="0.2">
      <c r="A534" s="25" t="s">
        <v>78</v>
      </c>
      <c r="B534" s="12">
        <v>2018</v>
      </c>
      <c r="C534" s="12">
        <v>79.096999999999994</v>
      </c>
      <c r="D534" s="12">
        <v>25.594999999999999</v>
      </c>
      <c r="E534" s="12">
        <v>69.876999999999995</v>
      </c>
      <c r="F534" s="12"/>
      <c r="G534" s="12">
        <v>2018</v>
      </c>
      <c r="H534" s="26"/>
    </row>
    <row r="535" spans="1:8" x14ac:dyDescent="0.2">
      <c r="A535" s="27" t="s">
        <v>78</v>
      </c>
      <c r="B535" s="14">
        <v>2017</v>
      </c>
      <c r="C535" s="14">
        <v>70.385000000000005</v>
      </c>
      <c r="D535" s="14">
        <v>38.14</v>
      </c>
      <c r="E535" s="14">
        <v>54.277999999999999</v>
      </c>
      <c r="F535" s="14">
        <v>1.2999999999999999E-2</v>
      </c>
      <c r="G535" s="14">
        <v>2017</v>
      </c>
      <c r="H535" s="28"/>
    </row>
    <row r="536" spans="1:8" x14ac:dyDescent="0.2">
      <c r="A536" s="25" t="s">
        <v>78</v>
      </c>
      <c r="B536" s="12">
        <v>2016</v>
      </c>
      <c r="C536" s="12">
        <v>65.412000000000006</v>
      </c>
      <c r="D536" s="12">
        <v>61.36</v>
      </c>
      <c r="E536" s="12">
        <v>45.49</v>
      </c>
      <c r="F536" s="12"/>
      <c r="G536" s="12">
        <v>2016</v>
      </c>
      <c r="H536" s="26"/>
    </row>
    <row r="537" spans="1:8" x14ac:dyDescent="0.2">
      <c r="A537" s="27" t="s">
        <v>78</v>
      </c>
      <c r="B537" s="14">
        <v>2015</v>
      </c>
      <c r="C537" s="14">
        <v>61.281999999999996</v>
      </c>
      <c r="D537" s="14">
        <v>30.082999999999998</v>
      </c>
      <c r="E537" s="14">
        <v>78.727999999999994</v>
      </c>
      <c r="F537" s="14">
        <v>124.93</v>
      </c>
      <c r="G537" s="14">
        <v>2015</v>
      </c>
      <c r="H537" s="28"/>
    </row>
    <row r="538" spans="1:8" x14ac:dyDescent="0.2">
      <c r="A538" s="25" t="s">
        <v>78</v>
      </c>
      <c r="B538" s="12">
        <v>2014</v>
      </c>
      <c r="C538" s="12">
        <v>32.965000000000003</v>
      </c>
      <c r="D538" s="12">
        <v>5.3369999999999997</v>
      </c>
      <c r="E538" s="12">
        <v>34.073</v>
      </c>
      <c r="F538" s="12">
        <v>124.44199999999999</v>
      </c>
      <c r="G538" s="12">
        <v>2014</v>
      </c>
      <c r="H538" s="26"/>
    </row>
    <row r="539" spans="1:8" x14ac:dyDescent="0.2">
      <c r="A539" s="27" t="s">
        <v>78</v>
      </c>
      <c r="B539" s="14">
        <v>2013</v>
      </c>
      <c r="C539" s="14">
        <v>35.048000000000002</v>
      </c>
      <c r="D539" s="14">
        <v>25.096</v>
      </c>
      <c r="E539" s="14">
        <v>62.777000000000001</v>
      </c>
      <c r="F539" s="14">
        <v>442.69099999999997</v>
      </c>
      <c r="G539" s="14">
        <v>2013</v>
      </c>
      <c r="H539" s="28"/>
    </row>
    <row r="540" spans="1:8" x14ac:dyDescent="0.2">
      <c r="A540" s="25" t="s">
        <v>78</v>
      </c>
      <c r="B540" s="12">
        <v>2012</v>
      </c>
      <c r="C540" s="12">
        <v>40.222999999999999</v>
      </c>
      <c r="D540" s="12">
        <v>38.36</v>
      </c>
      <c r="E540" s="12">
        <v>84.492999999999995</v>
      </c>
      <c r="F540" s="12">
        <v>314.60199999999998</v>
      </c>
      <c r="G540" s="12">
        <v>2012</v>
      </c>
      <c r="H540" s="26"/>
    </row>
    <row r="541" spans="1:8" x14ac:dyDescent="0.2">
      <c r="A541" s="27" t="s">
        <v>79</v>
      </c>
      <c r="B541" s="14">
        <v>2018</v>
      </c>
      <c r="C541" s="14">
        <v>0.188</v>
      </c>
      <c r="D541" s="14">
        <v>4.8140000000000001</v>
      </c>
      <c r="E541" s="14">
        <v>5.2130000000000001</v>
      </c>
      <c r="F541" s="14"/>
      <c r="G541" s="14">
        <v>2018</v>
      </c>
      <c r="H541" s="28"/>
    </row>
    <row r="542" spans="1:8" x14ac:dyDescent="0.2">
      <c r="A542" s="25" t="s">
        <v>79</v>
      </c>
      <c r="B542" s="12">
        <v>2017</v>
      </c>
      <c r="C542" s="12">
        <v>0.49</v>
      </c>
      <c r="D542" s="12">
        <v>3.7309999999999999</v>
      </c>
      <c r="E542" s="12">
        <v>4.6070000000000002</v>
      </c>
      <c r="F542" s="12"/>
      <c r="G542" s="12">
        <v>2017</v>
      </c>
      <c r="H542" s="26"/>
    </row>
    <row r="543" spans="1:8" x14ac:dyDescent="0.2">
      <c r="A543" s="27" t="s">
        <v>79</v>
      </c>
      <c r="B543" s="14">
        <v>2016</v>
      </c>
      <c r="C543" s="14">
        <v>1.544</v>
      </c>
      <c r="D543" s="14">
        <v>6.6760000000000002</v>
      </c>
      <c r="E543" s="14">
        <v>5.8769999999999998</v>
      </c>
      <c r="F543" s="14"/>
      <c r="G543" s="14">
        <v>2016</v>
      </c>
      <c r="H543" s="28"/>
    </row>
    <row r="544" spans="1:8" x14ac:dyDescent="0.2">
      <c r="A544" s="25" t="s">
        <v>79</v>
      </c>
      <c r="B544" s="12">
        <v>2015</v>
      </c>
      <c r="C544" s="12">
        <v>0.63400000000000001</v>
      </c>
      <c r="D544" s="12">
        <v>5.2290000000000001</v>
      </c>
      <c r="E544" s="12">
        <v>6.5919999999999996</v>
      </c>
      <c r="F544" s="12"/>
      <c r="G544" s="12">
        <v>2015</v>
      </c>
      <c r="H544" s="26"/>
    </row>
    <row r="545" spans="1:8" x14ac:dyDescent="0.2">
      <c r="A545" s="27" t="s">
        <v>79</v>
      </c>
      <c r="B545" s="14">
        <v>2014</v>
      </c>
      <c r="C545" s="14">
        <v>1.137</v>
      </c>
      <c r="D545" s="14">
        <v>4.9180000000000001</v>
      </c>
      <c r="E545" s="14">
        <v>6.49</v>
      </c>
      <c r="F545" s="14"/>
      <c r="G545" s="14">
        <v>2014</v>
      </c>
      <c r="H545" s="28"/>
    </row>
    <row r="546" spans="1:8" x14ac:dyDescent="0.2">
      <c r="A546" s="25" t="s">
        <v>79</v>
      </c>
      <c r="B546" s="12">
        <v>2013</v>
      </c>
      <c r="C546" s="12">
        <v>1.5109999999999999</v>
      </c>
      <c r="D546" s="12">
        <v>9.6259999999999994</v>
      </c>
      <c r="E546" s="12">
        <v>6.9160000000000004</v>
      </c>
      <c r="F546" s="12"/>
      <c r="G546" s="12">
        <v>2013</v>
      </c>
      <c r="H546" s="26"/>
    </row>
    <row r="547" spans="1:8" x14ac:dyDescent="0.2">
      <c r="A547" s="27" t="s">
        <v>79</v>
      </c>
      <c r="B547" s="14">
        <v>2012</v>
      </c>
      <c r="C547" s="14">
        <v>2.2730000000000001</v>
      </c>
      <c r="D547" s="14">
        <v>21.158999999999999</v>
      </c>
      <c r="E547" s="14">
        <v>7.4089999999999998</v>
      </c>
      <c r="F547" s="14"/>
      <c r="G547" s="14">
        <v>2012</v>
      </c>
      <c r="H547" s="28"/>
    </row>
    <row r="548" spans="1:8" x14ac:dyDescent="0.2">
      <c r="A548" s="25" t="s">
        <v>80</v>
      </c>
      <c r="B548" s="12">
        <v>2018</v>
      </c>
      <c r="C548" s="12">
        <v>6.3109999999999999</v>
      </c>
      <c r="D548" s="12">
        <v>3.8570000000000002</v>
      </c>
      <c r="E548" s="12">
        <v>2.61</v>
      </c>
      <c r="F548" s="12"/>
      <c r="G548" s="12">
        <v>2018</v>
      </c>
      <c r="H548" s="26"/>
    </row>
    <row r="549" spans="1:8" x14ac:dyDescent="0.2">
      <c r="A549" s="27" t="s">
        <v>80</v>
      </c>
      <c r="B549" s="14">
        <v>2017</v>
      </c>
      <c r="C549" s="14">
        <v>8.016</v>
      </c>
      <c r="D549" s="14">
        <v>3.105</v>
      </c>
      <c r="E549" s="14">
        <v>2.0699999999999998</v>
      </c>
      <c r="F549" s="14"/>
      <c r="G549" s="14">
        <v>2017</v>
      </c>
      <c r="H549" s="28">
        <v>4.6393300000000002</v>
      </c>
    </row>
    <row r="550" spans="1:8" x14ac:dyDescent="0.2">
      <c r="A550" s="25" t="s">
        <v>80</v>
      </c>
      <c r="B550" s="12">
        <v>2016</v>
      </c>
      <c r="C550" s="12">
        <v>10.516</v>
      </c>
      <c r="D550" s="12">
        <v>2.8660000000000001</v>
      </c>
      <c r="E550" s="12">
        <v>0.84</v>
      </c>
      <c r="F550" s="12">
        <v>12.673</v>
      </c>
      <c r="G550" s="12">
        <v>2016</v>
      </c>
      <c r="H550" s="26"/>
    </row>
    <row r="551" spans="1:8" x14ac:dyDescent="0.2">
      <c r="A551" s="27" t="s">
        <v>80</v>
      </c>
      <c r="B551" s="14">
        <v>2015</v>
      </c>
      <c r="C551" s="14">
        <v>10.523999999999999</v>
      </c>
      <c r="D551" s="14">
        <v>3.0059999999999998</v>
      </c>
      <c r="E551" s="14">
        <v>0.90700000000000003</v>
      </c>
      <c r="F551" s="14">
        <v>17.385000000000002</v>
      </c>
      <c r="G551" s="14">
        <v>2015</v>
      </c>
      <c r="H551" s="28"/>
    </row>
    <row r="552" spans="1:8" x14ac:dyDescent="0.2">
      <c r="A552" s="25" t="s">
        <v>80</v>
      </c>
      <c r="B552" s="12">
        <v>2014</v>
      </c>
      <c r="C552" s="12">
        <v>6.8650000000000002</v>
      </c>
      <c r="D552" s="12">
        <v>3.0030000000000001</v>
      </c>
      <c r="E552" s="12">
        <v>0.78300000000000003</v>
      </c>
      <c r="F552" s="12"/>
      <c r="G552" s="12">
        <v>2014</v>
      </c>
      <c r="H552" s="26"/>
    </row>
    <row r="553" spans="1:8" x14ac:dyDescent="0.2">
      <c r="A553" s="27" t="s">
        <v>80</v>
      </c>
      <c r="B553" s="14">
        <v>2013</v>
      </c>
      <c r="C553" s="14">
        <v>7.8360000000000003</v>
      </c>
      <c r="D553" s="14">
        <v>2.2349999999999999</v>
      </c>
      <c r="E553" s="14">
        <v>1.7070000000000001</v>
      </c>
      <c r="F553" s="14"/>
      <c r="G553" s="14">
        <v>2013</v>
      </c>
      <c r="H553" s="28"/>
    </row>
    <row r="554" spans="1:8" x14ac:dyDescent="0.2">
      <c r="A554" s="25" t="s">
        <v>80</v>
      </c>
      <c r="B554" s="12">
        <v>2012</v>
      </c>
      <c r="C554" s="12">
        <v>8.6630000000000003</v>
      </c>
      <c r="D554" s="12">
        <v>2.09</v>
      </c>
      <c r="E554" s="12">
        <v>1.323</v>
      </c>
      <c r="F554" s="12">
        <v>0.79100000000000004</v>
      </c>
      <c r="G554" s="12">
        <v>2012</v>
      </c>
      <c r="H554" s="26"/>
    </row>
    <row r="555" spans="1:8" x14ac:dyDescent="0.2">
      <c r="A555" s="27" t="s">
        <v>81</v>
      </c>
      <c r="B555" s="14">
        <v>2018</v>
      </c>
      <c r="C555" s="14">
        <v>7.0750000000000002</v>
      </c>
      <c r="D555" s="14">
        <v>49.006</v>
      </c>
      <c r="E555" s="14">
        <v>24.68</v>
      </c>
      <c r="F555" s="14"/>
      <c r="G555" s="14">
        <v>2018</v>
      </c>
      <c r="H555" s="28"/>
    </row>
    <row r="556" spans="1:8" x14ac:dyDescent="0.2">
      <c r="A556" s="25" t="s">
        <v>81</v>
      </c>
      <c r="B556" s="12">
        <v>2017</v>
      </c>
      <c r="C556" s="12">
        <v>15.052</v>
      </c>
      <c r="D556" s="12">
        <v>81.998999999999995</v>
      </c>
      <c r="E556" s="12">
        <v>21.440999999999999</v>
      </c>
      <c r="F556" s="12">
        <v>101.599</v>
      </c>
      <c r="G556" s="12">
        <v>2017</v>
      </c>
      <c r="H556" s="26"/>
    </row>
    <row r="557" spans="1:8" x14ac:dyDescent="0.2">
      <c r="A557" s="27" t="s">
        <v>81</v>
      </c>
      <c r="B557" s="14">
        <v>2016</v>
      </c>
      <c r="C557" s="14">
        <v>13.97</v>
      </c>
      <c r="D557" s="14">
        <v>56.578000000000003</v>
      </c>
      <c r="E557" s="14">
        <v>39.079000000000001</v>
      </c>
      <c r="F557" s="14">
        <v>17.771000000000001</v>
      </c>
      <c r="G557" s="14">
        <v>2016</v>
      </c>
      <c r="H557" s="28"/>
    </row>
    <row r="558" spans="1:8" x14ac:dyDescent="0.2">
      <c r="A558" s="25" t="s">
        <v>81</v>
      </c>
      <c r="B558" s="12">
        <v>2015</v>
      </c>
      <c r="C558" s="12">
        <v>46.561999999999998</v>
      </c>
      <c r="D558" s="12">
        <v>73.641000000000005</v>
      </c>
      <c r="E558" s="12">
        <v>22.576000000000001</v>
      </c>
      <c r="F558" s="12">
        <v>10.804</v>
      </c>
      <c r="G558" s="12">
        <v>2015</v>
      </c>
      <c r="H558" s="26"/>
    </row>
    <row r="559" spans="1:8" x14ac:dyDescent="0.2">
      <c r="A559" s="27" t="s">
        <v>81</v>
      </c>
      <c r="B559" s="14">
        <v>2014</v>
      </c>
      <c r="C559" s="14">
        <v>56.212000000000003</v>
      </c>
      <c r="D559" s="14">
        <v>42.680999999999997</v>
      </c>
      <c r="E559" s="14">
        <v>52.048000000000002</v>
      </c>
      <c r="F559" s="14">
        <v>181.37200000000001</v>
      </c>
      <c r="G559" s="14">
        <v>2014</v>
      </c>
      <c r="H559" s="28"/>
    </row>
    <row r="560" spans="1:8" x14ac:dyDescent="0.2">
      <c r="A560" s="25" t="s">
        <v>81</v>
      </c>
      <c r="B560" s="12">
        <v>2013</v>
      </c>
      <c r="C560" s="12">
        <v>42.908999999999999</v>
      </c>
      <c r="D560" s="12">
        <v>36.863999999999997</v>
      </c>
      <c r="E560" s="12">
        <v>73.39</v>
      </c>
      <c r="F560" s="12">
        <v>156.309</v>
      </c>
      <c r="G560" s="12">
        <v>2013</v>
      </c>
      <c r="H560" s="26">
        <v>4.3627500000000001</v>
      </c>
    </row>
    <row r="561" spans="1:8" x14ac:dyDescent="0.2">
      <c r="A561" s="27" t="s">
        <v>81</v>
      </c>
      <c r="B561" s="14">
        <v>2012</v>
      </c>
      <c r="C561" s="14">
        <v>34.337000000000003</v>
      </c>
      <c r="D561" s="14">
        <v>52.444000000000003</v>
      </c>
      <c r="E561" s="14">
        <v>37.826999999999998</v>
      </c>
      <c r="F561" s="14">
        <v>76.567999999999998</v>
      </c>
      <c r="G561" s="14">
        <v>2012</v>
      </c>
      <c r="H561" s="28">
        <v>4.3556999999999997</v>
      </c>
    </row>
    <row r="562" spans="1:8" x14ac:dyDescent="0.2">
      <c r="A562" s="25" t="s">
        <v>82</v>
      </c>
      <c r="B562" s="12">
        <v>2018</v>
      </c>
      <c r="C562" s="12">
        <v>7.6260000000000003</v>
      </c>
      <c r="D562" s="12">
        <v>6.125</v>
      </c>
      <c r="E562" s="12">
        <v>8.0419999999999998</v>
      </c>
      <c r="F562" s="12">
        <v>3847.3</v>
      </c>
      <c r="G562" s="12">
        <v>2018</v>
      </c>
      <c r="H562" s="26"/>
    </row>
    <row r="563" spans="1:8" x14ac:dyDescent="0.2">
      <c r="A563" s="27" t="s">
        <v>82</v>
      </c>
      <c r="B563" s="14">
        <v>2017</v>
      </c>
      <c r="C563" s="14">
        <v>7.0190000000000001</v>
      </c>
      <c r="D563" s="14">
        <v>3.097</v>
      </c>
      <c r="E563" s="14">
        <v>34.497</v>
      </c>
      <c r="F563" s="14">
        <v>599.822</v>
      </c>
      <c r="G563" s="14">
        <v>2017</v>
      </c>
      <c r="H563" s="28"/>
    </row>
    <row r="564" spans="1:8" x14ac:dyDescent="0.2">
      <c r="A564" s="25" t="s">
        <v>82</v>
      </c>
      <c r="B564" s="12">
        <v>2016</v>
      </c>
      <c r="C564" s="12">
        <v>31.600999999999999</v>
      </c>
      <c r="D564" s="12">
        <v>1.325</v>
      </c>
      <c r="E564" s="12">
        <v>33.731999999999999</v>
      </c>
      <c r="F564" s="12">
        <v>573.41800000000001</v>
      </c>
      <c r="G564" s="12">
        <v>2016</v>
      </c>
      <c r="H564" s="26"/>
    </row>
    <row r="565" spans="1:8" x14ac:dyDescent="0.2">
      <c r="A565" s="27" t="s">
        <v>82</v>
      </c>
      <c r="B565" s="14">
        <v>2015</v>
      </c>
      <c r="C565" s="14">
        <v>7.6859999999999999</v>
      </c>
      <c r="D565" s="14">
        <v>6.8440000000000003</v>
      </c>
      <c r="E565" s="14">
        <v>31.55</v>
      </c>
      <c r="F565" s="14">
        <v>179.36500000000001</v>
      </c>
      <c r="G565" s="14">
        <v>2015</v>
      </c>
      <c r="H565" s="28"/>
    </row>
    <row r="566" spans="1:8" x14ac:dyDescent="0.2">
      <c r="A566" s="25" t="s">
        <v>82</v>
      </c>
      <c r="B566" s="12">
        <v>2014</v>
      </c>
      <c r="C566" s="12">
        <v>17.558</v>
      </c>
      <c r="D566" s="12">
        <v>14.592000000000001</v>
      </c>
      <c r="E566" s="12">
        <v>23.667999999999999</v>
      </c>
      <c r="F566" s="12">
        <v>70.204999999999998</v>
      </c>
      <c r="G566" s="12">
        <v>2014</v>
      </c>
      <c r="H566" s="26"/>
    </row>
    <row r="567" spans="1:8" x14ac:dyDescent="0.2">
      <c r="A567" s="27" t="s">
        <v>82</v>
      </c>
      <c r="B567" s="14">
        <v>2013</v>
      </c>
      <c r="C567" s="14">
        <v>23.704000000000001</v>
      </c>
      <c r="D567" s="14">
        <v>14.608000000000001</v>
      </c>
      <c r="E567" s="14">
        <v>25.044</v>
      </c>
      <c r="F567" s="14"/>
      <c r="G567" s="14">
        <v>2013</v>
      </c>
      <c r="H567" s="28"/>
    </row>
    <row r="568" spans="1:8" x14ac:dyDescent="0.2">
      <c r="A568" s="25" t="s">
        <v>82</v>
      </c>
      <c r="B568" s="12">
        <v>2012</v>
      </c>
      <c r="C568" s="12">
        <v>42.421999999999997</v>
      </c>
      <c r="D568" s="12">
        <v>4.4169999999999998</v>
      </c>
      <c r="E568" s="12">
        <v>3.8740000000000001</v>
      </c>
      <c r="F568" s="12">
        <v>89.442999999999998</v>
      </c>
      <c r="G568" s="12">
        <v>2012</v>
      </c>
      <c r="H568" s="26"/>
    </row>
    <row r="569" spans="1:8" x14ac:dyDescent="0.2">
      <c r="A569" s="27" t="s">
        <v>83</v>
      </c>
      <c r="B569" s="14">
        <v>2018</v>
      </c>
      <c r="C569" s="14">
        <v>6.609</v>
      </c>
      <c r="D569" s="14">
        <v>11.797000000000001</v>
      </c>
      <c r="E569" s="14">
        <v>14.467000000000001</v>
      </c>
      <c r="F569" s="14"/>
      <c r="G569" s="14">
        <v>2018</v>
      </c>
      <c r="H569" s="28"/>
    </row>
    <row r="570" spans="1:8" x14ac:dyDescent="0.2">
      <c r="A570" s="25" t="s">
        <v>83</v>
      </c>
      <c r="B570" s="12">
        <v>2017</v>
      </c>
      <c r="C570" s="12">
        <v>14.24</v>
      </c>
      <c r="D570" s="12">
        <v>6.2640000000000002</v>
      </c>
      <c r="E570" s="12">
        <v>12.987</v>
      </c>
      <c r="F570" s="12"/>
      <c r="G570" s="12">
        <v>2017</v>
      </c>
      <c r="H570" s="26">
        <v>3.44089</v>
      </c>
    </row>
    <row r="571" spans="1:8" x14ac:dyDescent="0.2">
      <c r="A571" s="27" t="s">
        <v>83</v>
      </c>
      <c r="B571" s="14">
        <v>2016</v>
      </c>
      <c r="C571" s="14">
        <v>17.783999999999999</v>
      </c>
      <c r="D571" s="14">
        <v>5.1890000000000001</v>
      </c>
      <c r="E571" s="14">
        <v>19.43</v>
      </c>
      <c r="F571" s="14"/>
      <c r="G571" s="14">
        <v>2016</v>
      </c>
      <c r="H571" s="28">
        <v>1.9102399999999999</v>
      </c>
    </row>
    <row r="572" spans="1:8" x14ac:dyDescent="0.2">
      <c r="A572" s="25" t="s">
        <v>83</v>
      </c>
      <c r="B572" s="12">
        <v>2015</v>
      </c>
      <c r="C572" s="12">
        <v>16</v>
      </c>
      <c r="D572" s="12">
        <v>1.26</v>
      </c>
      <c r="E572" s="12">
        <v>20.975999999999999</v>
      </c>
      <c r="F572" s="12"/>
      <c r="G572" s="12">
        <v>2015</v>
      </c>
      <c r="H572" s="26">
        <v>3.8210299999999999</v>
      </c>
    </row>
    <row r="573" spans="1:8" x14ac:dyDescent="0.2">
      <c r="A573" s="27" t="s">
        <v>83</v>
      </c>
      <c r="B573" s="14">
        <v>2014</v>
      </c>
      <c r="C573" s="14">
        <v>20.881</v>
      </c>
      <c r="D573" s="14">
        <v>1.4870000000000001</v>
      </c>
      <c r="E573" s="14">
        <v>42.198999999999998</v>
      </c>
      <c r="F573" s="14">
        <v>21.704000000000001</v>
      </c>
      <c r="G573" s="14">
        <v>2014</v>
      </c>
      <c r="H573" s="28"/>
    </row>
    <row r="574" spans="1:8" x14ac:dyDescent="0.2">
      <c r="A574" s="25" t="s">
        <v>83</v>
      </c>
      <c r="B574" s="12">
        <v>2013</v>
      </c>
      <c r="C574" s="12">
        <v>18.023</v>
      </c>
      <c r="D574" s="12">
        <v>0.95499999999999996</v>
      </c>
      <c r="E574" s="12">
        <v>21.529</v>
      </c>
      <c r="F574" s="12">
        <v>47.438000000000002</v>
      </c>
      <c r="G574" s="12">
        <v>2013</v>
      </c>
      <c r="H574" s="26"/>
    </row>
    <row r="575" spans="1:8" x14ac:dyDescent="0.2">
      <c r="A575" s="27" t="s">
        <v>83</v>
      </c>
      <c r="B575" s="14">
        <v>2012</v>
      </c>
      <c r="C575" s="14">
        <v>17.346</v>
      </c>
      <c r="D575" s="14">
        <v>0.80600000000000005</v>
      </c>
      <c r="E575" s="14">
        <v>21.57</v>
      </c>
      <c r="F575" s="14">
        <v>99.891000000000005</v>
      </c>
      <c r="G575" s="14">
        <v>2012</v>
      </c>
      <c r="H575" s="28"/>
    </row>
    <row r="576" spans="1:8" x14ac:dyDescent="0.2">
      <c r="A576" s="25" t="s">
        <v>84</v>
      </c>
      <c r="B576" s="12">
        <v>2018</v>
      </c>
      <c r="C576" s="12">
        <v>21.492999999999999</v>
      </c>
      <c r="D576" s="12">
        <v>10.146000000000001</v>
      </c>
      <c r="E576" s="12">
        <v>4.5090000000000003</v>
      </c>
      <c r="F576" s="12"/>
      <c r="G576" s="12">
        <v>2018</v>
      </c>
      <c r="H576" s="26"/>
    </row>
    <row r="577" spans="1:8" x14ac:dyDescent="0.2">
      <c r="A577" s="27" t="s">
        <v>84</v>
      </c>
      <c r="B577" s="14">
        <v>2017</v>
      </c>
      <c r="C577" s="14">
        <v>12.948</v>
      </c>
      <c r="D577" s="14">
        <v>8.6029999999999998</v>
      </c>
      <c r="E577" s="14">
        <v>5.9710000000000001</v>
      </c>
      <c r="F577" s="14">
        <v>1.175</v>
      </c>
      <c r="G577" s="14">
        <v>2017</v>
      </c>
      <c r="H577" s="28"/>
    </row>
    <row r="578" spans="1:8" x14ac:dyDescent="0.2">
      <c r="A578" s="25" t="s">
        <v>84</v>
      </c>
      <c r="B578" s="12">
        <v>2016</v>
      </c>
      <c r="C578" s="12">
        <v>14.04</v>
      </c>
      <c r="D578" s="12">
        <v>5.8570000000000002</v>
      </c>
      <c r="E578" s="12">
        <v>3.3050000000000002</v>
      </c>
      <c r="F578" s="12">
        <v>4.7E-2</v>
      </c>
      <c r="G578" s="12">
        <v>2016</v>
      </c>
      <c r="H578" s="26"/>
    </row>
    <row r="579" spans="1:8" x14ac:dyDescent="0.2">
      <c r="A579" s="27" t="s">
        <v>84</v>
      </c>
      <c r="B579" s="14">
        <v>2015</v>
      </c>
      <c r="C579" s="14">
        <v>22.553000000000001</v>
      </c>
      <c r="D579" s="14">
        <v>5.0289999999999999</v>
      </c>
      <c r="E579" s="14">
        <v>3.75</v>
      </c>
      <c r="F579" s="14"/>
      <c r="G579" s="14">
        <v>2015</v>
      </c>
      <c r="H579" s="28"/>
    </row>
    <row r="580" spans="1:8" x14ac:dyDescent="0.2">
      <c r="A580" s="25" t="s">
        <v>84</v>
      </c>
      <c r="B580" s="12">
        <v>2014</v>
      </c>
      <c r="C580" s="12">
        <v>34.616999999999997</v>
      </c>
      <c r="D580" s="12">
        <v>6.9119999999999999</v>
      </c>
      <c r="E580" s="12">
        <v>9.7439999999999998</v>
      </c>
      <c r="F580" s="12"/>
      <c r="G580" s="12">
        <v>2014</v>
      </c>
      <c r="H580" s="26">
        <v>6.0958699999999997</v>
      </c>
    </row>
    <row r="581" spans="1:8" x14ac:dyDescent="0.2">
      <c r="A581" s="27" t="s">
        <v>84</v>
      </c>
      <c r="B581" s="14">
        <v>2013</v>
      </c>
      <c r="C581" s="14">
        <v>33.027000000000001</v>
      </c>
      <c r="D581" s="14">
        <v>4.3410000000000002</v>
      </c>
      <c r="E581" s="14">
        <v>11.352</v>
      </c>
      <c r="F581" s="14"/>
      <c r="G581" s="14">
        <v>2013</v>
      </c>
      <c r="H581" s="28">
        <v>5.8838400000000002</v>
      </c>
    </row>
    <row r="582" spans="1:8" x14ac:dyDescent="0.2">
      <c r="A582" s="32" t="s">
        <v>84</v>
      </c>
      <c r="B582" s="15">
        <v>2012</v>
      </c>
      <c r="C582" s="15">
        <v>46.070999999999998</v>
      </c>
      <c r="D582" s="15">
        <v>4.2409999999999997</v>
      </c>
      <c r="E582" s="15">
        <v>6.17</v>
      </c>
      <c r="F582" s="15"/>
      <c r="G582" s="15">
        <v>2012</v>
      </c>
      <c r="H582" s="18">
        <v>5.9190899999999997</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AB23DB-96F9-4176-8000-18E75810E0CC}">
  <sheetPr codeName="Sheet20">
    <tabColor rgb="FFFF0000"/>
  </sheetPr>
  <dimension ref="A1:W2574"/>
  <sheetViews>
    <sheetView workbookViewId="0">
      <selection activeCell="C2" sqref="C2"/>
    </sheetView>
  </sheetViews>
  <sheetFormatPr baseColWidth="10" defaultColWidth="8.83203125" defaultRowHeight="15" x14ac:dyDescent="0.2"/>
  <cols>
    <col min="1" max="1" width="36" bestFit="1" customWidth="1"/>
    <col min="2" max="2" width="7.83203125" bestFit="1" customWidth="1"/>
    <col min="3" max="3" width="70" bestFit="1" customWidth="1"/>
    <col min="4" max="14" width="12.1640625" bestFit="1" customWidth="1"/>
    <col min="15" max="15" width="7.5" bestFit="1" customWidth="1"/>
    <col min="16" max="16" width="49" bestFit="1" customWidth="1"/>
    <col min="17" max="17" width="50" bestFit="1" customWidth="1"/>
    <col min="18" max="18" width="70" bestFit="1" customWidth="1"/>
    <col min="19" max="19" width="55.6640625" bestFit="1" customWidth="1"/>
    <col min="20" max="20" width="19" bestFit="1" customWidth="1"/>
    <col min="21" max="21" width="20.6640625" bestFit="1" customWidth="1"/>
    <col min="22" max="22" width="30.5" bestFit="1" customWidth="1"/>
    <col min="23" max="23" width="28" bestFit="1" customWidth="1"/>
  </cols>
  <sheetData>
    <row r="1" spans="1:23" x14ac:dyDescent="0.2">
      <c r="A1" s="19" t="s">
        <v>0</v>
      </c>
      <c r="B1" s="24" t="s">
        <v>183</v>
      </c>
      <c r="C1" s="24" t="s">
        <v>262</v>
      </c>
      <c r="D1" s="24" t="s">
        <v>87</v>
      </c>
      <c r="E1" s="24" t="s">
        <v>88</v>
      </c>
      <c r="F1" s="24" t="s">
        <v>89</v>
      </c>
      <c r="G1" s="24" t="s">
        <v>90</v>
      </c>
      <c r="H1" s="24" t="s">
        <v>91</v>
      </c>
      <c r="I1" s="24" t="s">
        <v>92</v>
      </c>
      <c r="J1" s="24" t="s">
        <v>93</v>
      </c>
      <c r="K1" s="24" t="s">
        <v>94</v>
      </c>
      <c r="L1" s="24" t="s">
        <v>95</v>
      </c>
      <c r="M1" s="24" t="s">
        <v>96</v>
      </c>
      <c r="N1" s="24" t="s">
        <v>97</v>
      </c>
      <c r="O1" s="24" t="s">
        <v>98</v>
      </c>
      <c r="P1" s="24" t="s">
        <v>263</v>
      </c>
      <c r="Q1" s="24" t="s">
        <v>264</v>
      </c>
      <c r="R1" s="24" t="s">
        <v>265</v>
      </c>
      <c r="S1" s="24" t="s">
        <v>266</v>
      </c>
      <c r="T1" s="24" t="s">
        <v>267</v>
      </c>
      <c r="U1" s="24" t="s">
        <v>268</v>
      </c>
      <c r="V1" s="24" t="s">
        <v>269</v>
      </c>
      <c r="W1" s="20" t="s">
        <v>270</v>
      </c>
    </row>
    <row r="2" spans="1:23" x14ac:dyDescent="0.2">
      <c r="A2" s="25" t="s">
        <v>2</v>
      </c>
      <c r="B2" s="11" t="s">
        <v>100</v>
      </c>
      <c r="C2" s="11" t="s">
        <v>277</v>
      </c>
      <c r="D2" s="12"/>
      <c r="E2" s="12"/>
      <c r="F2" s="12">
        <v>82.66525</v>
      </c>
      <c r="G2" s="12">
        <v>84.109390000000005</v>
      </c>
      <c r="H2" s="12">
        <v>89.263800000000003</v>
      </c>
      <c r="I2" s="12">
        <v>84.107600000000005</v>
      </c>
      <c r="J2" s="12">
        <v>83.587459999999993</v>
      </c>
      <c r="K2" s="12">
        <v>84.520960000000002</v>
      </c>
      <c r="L2" s="12">
        <v>86.856030000000004</v>
      </c>
      <c r="M2" s="12">
        <v>89.262100000000004</v>
      </c>
      <c r="N2" s="12"/>
      <c r="O2" s="12"/>
      <c r="P2" s="11" t="s">
        <v>1</v>
      </c>
      <c r="Q2" s="11" t="s">
        <v>1</v>
      </c>
      <c r="R2" s="11" t="s">
        <v>1</v>
      </c>
      <c r="S2" s="11" t="s">
        <v>1</v>
      </c>
      <c r="T2" s="11" t="s">
        <v>1</v>
      </c>
      <c r="U2" s="11" t="s">
        <v>1</v>
      </c>
      <c r="V2" s="11" t="s">
        <v>302</v>
      </c>
      <c r="W2" s="21" t="s">
        <v>1</v>
      </c>
    </row>
    <row r="3" spans="1:23" x14ac:dyDescent="0.2">
      <c r="A3" s="27" t="s">
        <v>2</v>
      </c>
      <c r="B3" s="13" t="s">
        <v>100</v>
      </c>
      <c r="C3" s="13" t="s">
        <v>278</v>
      </c>
      <c r="D3" s="14"/>
      <c r="E3" s="14"/>
      <c r="F3" s="14">
        <v>17.140940000000001</v>
      </c>
      <c r="G3" s="14">
        <v>17.196370000000002</v>
      </c>
      <c r="H3" s="14">
        <v>16.93656</v>
      </c>
      <c r="I3" s="14">
        <v>16.953330000000001</v>
      </c>
      <c r="J3" s="14">
        <v>16.688130000000001</v>
      </c>
      <c r="K3" s="14">
        <v>16.244479999999999</v>
      </c>
      <c r="L3" s="14"/>
      <c r="M3" s="14"/>
      <c r="N3" s="14"/>
      <c r="O3" s="14"/>
      <c r="P3" s="13" t="s">
        <v>1</v>
      </c>
      <c r="Q3" s="13" t="s">
        <v>1</v>
      </c>
      <c r="R3" s="13" t="s">
        <v>1</v>
      </c>
      <c r="S3" s="13" t="s">
        <v>1</v>
      </c>
      <c r="T3" s="13" t="s">
        <v>1</v>
      </c>
      <c r="U3" s="13" t="s">
        <v>1</v>
      </c>
      <c r="V3" s="13" t="s">
        <v>302</v>
      </c>
      <c r="W3" s="22" t="s">
        <v>1</v>
      </c>
    </row>
    <row r="4" spans="1:23" x14ac:dyDescent="0.2">
      <c r="A4" s="25" t="s">
        <v>2</v>
      </c>
      <c r="B4" s="11" t="s">
        <v>100</v>
      </c>
      <c r="C4" s="11" t="s">
        <v>280</v>
      </c>
      <c r="D4" s="12"/>
      <c r="E4" s="12"/>
      <c r="F4" s="12">
        <v>0</v>
      </c>
      <c r="G4" s="12">
        <v>0</v>
      </c>
      <c r="H4" s="12">
        <v>0</v>
      </c>
      <c r="I4" s="12">
        <v>0</v>
      </c>
      <c r="J4" s="12"/>
      <c r="K4" s="12">
        <v>0</v>
      </c>
      <c r="L4" s="12">
        <v>0</v>
      </c>
      <c r="M4" s="12">
        <v>0</v>
      </c>
      <c r="N4" s="12"/>
      <c r="O4" s="12"/>
      <c r="P4" s="11" t="s">
        <v>1</v>
      </c>
      <c r="Q4" s="11" t="s">
        <v>1</v>
      </c>
      <c r="R4" s="11" t="s">
        <v>1</v>
      </c>
      <c r="S4" s="11" t="s">
        <v>1</v>
      </c>
      <c r="T4" s="11" t="s">
        <v>1</v>
      </c>
      <c r="U4" s="11" t="s">
        <v>1</v>
      </c>
      <c r="V4" s="11" t="s">
        <v>302</v>
      </c>
      <c r="W4" s="21" t="s">
        <v>1</v>
      </c>
    </row>
    <row r="5" spans="1:23" x14ac:dyDescent="0.2">
      <c r="A5" s="27" t="s">
        <v>2</v>
      </c>
      <c r="B5" s="13" t="s">
        <v>100</v>
      </c>
      <c r="C5" s="13" t="s">
        <v>281</v>
      </c>
      <c r="D5" s="14"/>
      <c r="E5" s="14"/>
      <c r="F5" s="14">
        <v>62.884889999999999</v>
      </c>
      <c r="G5" s="14">
        <v>63.088239999999999</v>
      </c>
      <c r="H5" s="14">
        <v>62.135069999999999</v>
      </c>
      <c r="I5" s="14">
        <v>62.19659</v>
      </c>
      <c r="J5" s="14">
        <v>61.223680000000002</v>
      </c>
      <c r="K5" s="14">
        <v>59.596029999999999</v>
      </c>
      <c r="L5" s="14"/>
      <c r="M5" s="14"/>
      <c r="N5" s="14"/>
      <c r="O5" s="14"/>
      <c r="P5" s="13" t="s">
        <v>1</v>
      </c>
      <c r="Q5" s="13" t="s">
        <v>1</v>
      </c>
      <c r="R5" s="13" t="s">
        <v>1</v>
      </c>
      <c r="S5" s="13" t="s">
        <v>1</v>
      </c>
      <c r="T5" s="13" t="s">
        <v>1</v>
      </c>
      <c r="U5" s="13" t="s">
        <v>1</v>
      </c>
      <c r="V5" s="13" t="s">
        <v>302</v>
      </c>
      <c r="W5" s="22" t="s">
        <v>1</v>
      </c>
    </row>
    <row r="6" spans="1:23" x14ac:dyDescent="0.2">
      <c r="A6" s="25" t="s">
        <v>2</v>
      </c>
      <c r="B6" s="11" t="s">
        <v>100</v>
      </c>
      <c r="C6" s="11" t="s">
        <v>282</v>
      </c>
      <c r="D6" s="12"/>
      <c r="E6" s="12"/>
      <c r="F6" s="12">
        <v>27.015260000000001</v>
      </c>
      <c r="G6" s="12">
        <v>27.102609999999999</v>
      </c>
      <c r="H6" s="12">
        <v>26.69313</v>
      </c>
      <c r="I6" s="12">
        <v>26.719560000000001</v>
      </c>
      <c r="J6" s="12">
        <v>26.301600000000001</v>
      </c>
      <c r="K6" s="12">
        <v>25.602370000000001</v>
      </c>
      <c r="L6" s="12"/>
      <c r="M6" s="12"/>
      <c r="N6" s="12"/>
      <c r="O6" s="12"/>
      <c r="P6" s="11" t="s">
        <v>1</v>
      </c>
      <c r="Q6" s="11" t="s">
        <v>1</v>
      </c>
      <c r="R6" s="11" t="s">
        <v>1</v>
      </c>
      <c r="S6" s="11" t="s">
        <v>1</v>
      </c>
      <c r="T6" s="11" t="s">
        <v>1</v>
      </c>
      <c r="U6" s="11" t="s">
        <v>1</v>
      </c>
      <c r="V6" s="11" t="s">
        <v>302</v>
      </c>
      <c r="W6" s="21" t="s">
        <v>1</v>
      </c>
    </row>
    <row r="7" spans="1:23" x14ac:dyDescent="0.2">
      <c r="A7" s="27" t="s">
        <v>2</v>
      </c>
      <c r="B7" s="13" t="s">
        <v>100</v>
      </c>
      <c r="C7" s="13" t="s">
        <v>279</v>
      </c>
      <c r="D7" s="14"/>
      <c r="E7" s="14"/>
      <c r="F7" s="14">
        <v>9.8743099999999995</v>
      </c>
      <c r="G7" s="14">
        <v>9.9062400000000004</v>
      </c>
      <c r="H7" s="14">
        <v>9.75657</v>
      </c>
      <c r="I7" s="14">
        <v>9.7662300000000002</v>
      </c>
      <c r="J7" s="14">
        <v>9.6134599999999999</v>
      </c>
      <c r="K7" s="14">
        <v>9.3578899999999994</v>
      </c>
      <c r="L7" s="14"/>
      <c r="M7" s="14"/>
      <c r="N7" s="14"/>
      <c r="O7" s="14"/>
      <c r="P7" s="13" t="s">
        <v>1</v>
      </c>
      <c r="Q7" s="13" t="s">
        <v>1</v>
      </c>
      <c r="R7" s="13" t="s">
        <v>1</v>
      </c>
      <c r="S7" s="13" t="s">
        <v>1</v>
      </c>
      <c r="T7" s="13" t="s">
        <v>1</v>
      </c>
      <c r="U7" s="13" t="s">
        <v>1</v>
      </c>
      <c r="V7" s="13" t="s">
        <v>302</v>
      </c>
      <c r="W7" s="22" t="s">
        <v>1</v>
      </c>
    </row>
    <row r="8" spans="1:23" x14ac:dyDescent="0.2">
      <c r="A8" s="25" t="s">
        <v>2</v>
      </c>
      <c r="B8" s="11" t="s">
        <v>100</v>
      </c>
      <c r="C8" s="11" t="s">
        <v>293</v>
      </c>
      <c r="D8" s="12"/>
      <c r="E8" s="12"/>
      <c r="F8" s="12"/>
      <c r="G8" s="12"/>
      <c r="H8" s="12"/>
      <c r="I8" s="12"/>
      <c r="J8" s="12"/>
      <c r="K8" s="12"/>
      <c r="L8" s="12"/>
      <c r="M8" s="12"/>
      <c r="N8" s="12"/>
      <c r="O8" s="12"/>
      <c r="P8" s="11" t="s">
        <v>1</v>
      </c>
      <c r="Q8" s="11" t="s">
        <v>1</v>
      </c>
      <c r="R8" s="11" t="s">
        <v>1</v>
      </c>
      <c r="S8" s="11" t="s">
        <v>1</v>
      </c>
      <c r="T8" s="11" t="s">
        <v>1</v>
      </c>
      <c r="U8" s="11" t="s">
        <v>1</v>
      </c>
      <c r="V8" s="11" t="s">
        <v>302</v>
      </c>
      <c r="W8" s="21" t="s">
        <v>1</v>
      </c>
    </row>
    <row r="9" spans="1:23" x14ac:dyDescent="0.2">
      <c r="A9" s="27" t="s">
        <v>2</v>
      </c>
      <c r="B9" s="13" t="s">
        <v>100</v>
      </c>
      <c r="C9" s="13" t="s">
        <v>284</v>
      </c>
      <c r="D9" s="14"/>
      <c r="E9" s="14"/>
      <c r="F9" s="14">
        <v>16.93694</v>
      </c>
      <c r="G9" s="14">
        <v>16.892900000000001</v>
      </c>
      <c r="H9" s="14">
        <v>16.112819999999999</v>
      </c>
      <c r="I9" s="14">
        <v>16.356770000000001</v>
      </c>
      <c r="J9" s="14">
        <v>16.111039999999999</v>
      </c>
      <c r="K9" s="14">
        <v>15.453860000000001</v>
      </c>
      <c r="L9" s="14">
        <v>14.56996</v>
      </c>
      <c r="M9" s="14">
        <v>14.85275</v>
      </c>
      <c r="N9" s="14"/>
      <c r="O9" s="14"/>
      <c r="P9" s="13" t="s">
        <v>1</v>
      </c>
      <c r="Q9" s="13" t="s">
        <v>1</v>
      </c>
      <c r="R9" s="13" t="s">
        <v>1</v>
      </c>
      <c r="S9" s="13" t="s">
        <v>1</v>
      </c>
      <c r="T9" s="13" t="s">
        <v>1</v>
      </c>
      <c r="U9" s="13" t="s">
        <v>1</v>
      </c>
      <c r="V9" s="13" t="s">
        <v>302</v>
      </c>
      <c r="W9" s="22" t="s">
        <v>1</v>
      </c>
    </row>
    <row r="10" spans="1:23" x14ac:dyDescent="0.2">
      <c r="A10" s="25" t="s">
        <v>2</v>
      </c>
      <c r="B10" s="11" t="s">
        <v>100</v>
      </c>
      <c r="C10" s="11" t="s">
        <v>286</v>
      </c>
      <c r="D10" s="12"/>
      <c r="E10" s="12"/>
      <c r="F10" s="12">
        <v>0</v>
      </c>
      <c r="G10" s="12">
        <v>0</v>
      </c>
      <c r="H10" s="12">
        <v>0</v>
      </c>
      <c r="I10" s="12">
        <v>0</v>
      </c>
      <c r="J10" s="12"/>
      <c r="K10" s="12">
        <v>0</v>
      </c>
      <c r="L10" s="12">
        <v>0</v>
      </c>
      <c r="M10" s="12">
        <v>0</v>
      </c>
      <c r="N10" s="12"/>
      <c r="O10" s="12"/>
      <c r="P10" s="11" t="s">
        <v>1</v>
      </c>
      <c r="Q10" s="11" t="s">
        <v>1</v>
      </c>
      <c r="R10" s="11" t="s">
        <v>1</v>
      </c>
      <c r="S10" s="11" t="s">
        <v>1</v>
      </c>
      <c r="T10" s="11" t="s">
        <v>1</v>
      </c>
      <c r="U10" s="11" t="s">
        <v>1</v>
      </c>
      <c r="V10" s="11" t="s">
        <v>302</v>
      </c>
      <c r="W10" s="21" t="s">
        <v>1</v>
      </c>
    </row>
    <row r="11" spans="1:23" x14ac:dyDescent="0.2">
      <c r="A11" s="27" t="s">
        <v>2</v>
      </c>
      <c r="B11" s="13" t="s">
        <v>100</v>
      </c>
      <c r="C11" s="13" t="s">
        <v>287</v>
      </c>
      <c r="D11" s="14"/>
      <c r="E11" s="14"/>
      <c r="F11" s="14">
        <v>62.136470000000003</v>
      </c>
      <c r="G11" s="14">
        <v>61.974910000000001</v>
      </c>
      <c r="H11" s="14">
        <v>59.113010000000003</v>
      </c>
      <c r="I11" s="14">
        <v>60.008009999999999</v>
      </c>
      <c r="J11" s="14">
        <v>59.106499999999997</v>
      </c>
      <c r="K11" s="14">
        <v>56.695489999999999</v>
      </c>
      <c r="L11" s="14">
        <v>43.302050000000001</v>
      </c>
      <c r="M11" s="14">
        <v>44.190600000000003</v>
      </c>
      <c r="N11" s="14"/>
      <c r="O11" s="14"/>
      <c r="P11" s="13" t="s">
        <v>1</v>
      </c>
      <c r="Q11" s="13" t="s">
        <v>1</v>
      </c>
      <c r="R11" s="13" t="s">
        <v>1</v>
      </c>
      <c r="S11" s="13" t="s">
        <v>1</v>
      </c>
      <c r="T11" s="13" t="s">
        <v>1</v>
      </c>
      <c r="U11" s="13" t="s">
        <v>1</v>
      </c>
      <c r="V11" s="13" t="s">
        <v>302</v>
      </c>
      <c r="W11" s="22" t="s">
        <v>1</v>
      </c>
    </row>
    <row r="12" spans="1:23" x14ac:dyDescent="0.2">
      <c r="A12" s="25" t="s">
        <v>2</v>
      </c>
      <c r="B12" s="11" t="s">
        <v>100</v>
      </c>
      <c r="C12" s="11" t="s">
        <v>288</v>
      </c>
      <c r="D12" s="12"/>
      <c r="E12" s="12"/>
      <c r="F12" s="12">
        <v>26.693729999999999</v>
      </c>
      <c r="G12" s="12">
        <v>26.624320000000001</v>
      </c>
      <c r="H12" s="12">
        <v>25.394860000000001</v>
      </c>
      <c r="I12" s="12">
        <v>25.779350000000001</v>
      </c>
      <c r="J12" s="12">
        <v>25.392060000000001</v>
      </c>
      <c r="K12" s="12">
        <v>24.356300000000001</v>
      </c>
      <c r="L12" s="12">
        <v>21.83389</v>
      </c>
      <c r="M12" s="12">
        <v>22.253689999999999</v>
      </c>
      <c r="N12" s="12"/>
      <c r="O12" s="12"/>
      <c r="P12" s="11" t="s">
        <v>1</v>
      </c>
      <c r="Q12" s="11" t="s">
        <v>1</v>
      </c>
      <c r="R12" s="11" t="s">
        <v>1</v>
      </c>
      <c r="S12" s="11" t="s">
        <v>1</v>
      </c>
      <c r="T12" s="11" t="s">
        <v>1</v>
      </c>
      <c r="U12" s="11" t="s">
        <v>1</v>
      </c>
      <c r="V12" s="11" t="s">
        <v>302</v>
      </c>
      <c r="W12" s="21" t="s">
        <v>1</v>
      </c>
    </row>
    <row r="13" spans="1:23" x14ac:dyDescent="0.2">
      <c r="A13" s="27" t="s">
        <v>2</v>
      </c>
      <c r="B13" s="13" t="s">
        <v>100</v>
      </c>
      <c r="C13" s="13" t="s">
        <v>285</v>
      </c>
      <c r="D13" s="14"/>
      <c r="E13" s="14"/>
      <c r="F13" s="14">
        <v>9.7567900000000005</v>
      </c>
      <c r="G13" s="14">
        <v>9.73142</v>
      </c>
      <c r="H13" s="14">
        <v>9.2820400000000003</v>
      </c>
      <c r="I13" s="14">
        <v>9.42258</v>
      </c>
      <c r="J13" s="14">
        <v>9.2810199999999998</v>
      </c>
      <c r="K13" s="14">
        <v>8.9024400000000004</v>
      </c>
      <c r="L13" s="14">
        <v>7.2639399999999998</v>
      </c>
      <c r="M13" s="14">
        <v>7.4009400000000003</v>
      </c>
      <c r="N13" s="14"/>
      <c r="O13" s="14"/>
      <c r="P13" s="13" t="s">
        <v>1</v>
      </c>
      <c r="Q13" s="13" t="s">
        <v>1</v>
      </c>
      <c r="R13" s="13" t="s">
        <v>1</v>
      </c>
      <c r="S13" s="13" t="s">
        <v>1</v>
      </c>
      <c r="T13" s="13" t="s">
        <v>1</v>
      </c>
      <c r="U13" s="13" t="s">
        <v>1</v>
      </c>
      <c r="V13" s="13" t="s">
        <v>302</v>
      </c>
      <c r="W13" s="22" t="s">
        <v>1</v>
      </c>
    </row>
    <row r="14" spans="1:23" x14ac:dyDescent="0.2">
      <c r="A14" s="25" t="s">
        <v>2</v>
      </c>
      <c r="B14" s="11" t="s">
        <v>100</v>
      </c>
      <c r="C14" s="11" t="s">
        <v>308</v>
      </c>
      <c r="D14" s="12"/>
      <c r="E14" s="12">
        <v>114.745</v>
      </c>
      <c r="F14" s="12">
        <v>231.41300000000001</v>
      </c>
      <c r="G14" s="12">
        <v>152.447</v>
      </c>
      <c r="H14" s="12">
        <v>161.72</v>
      </c>
      <c r="I14" s="12">
        <v>124.01900000000001</v>
      </c>
      <c r="J14" s="12">
        <v>259.87599999999998</v>
      </c>
      <c r="K14" s="12">
        <v>97.655000000000001</v>
      </c>
      <c r="L14" s="12">
        <v>91.155000000000001</v>
      </c>
      <c r="M14" s="12">
        <v>91.423000000000002</v>
      </c>
      <c r="N14" s="12">
        <v>112.503</v>
      </c>
      <c r="O14" s="12"/>
      <c r="P14" s="11" t="s">
        <v>1</v>
      </c>
      <c r="Q14" s="11" t="s">
        <v>1</v>
      </c>
      <c r="R14" s="11" t="s">
        <v>1</v>
      </c>
      <c r="S14" s="11" t="s">
        <v>1</v>
      </c>
      <c r="T14" s="11" t="s">
        <v>1</v>
      </c>
      <c r="U14" s="11" t="s">
        <v>1</v>
      </c>
      <c r="V14" s="11" t="s">
        <v>302</v>
      </c>
      <c r="W14" s="21" t="s">
        <v>1</v>
      </c>
    </row>
    <row r="15" spans="1:23" x14ac:dyDescent="0.2">
      <c r="A15" s="27" t="s">
        <v>2</v>
      </c>
      <c r="B15" s="13" t="s">
        <v>100</v>
      </c>
      <c r="C15" s="13" t="s">
        <v>283</v>
      </c>
      <c r="D15" s="14"/>
      <c r="E15" s="14"/>
      <c r="F15" s="14"/>
      <c r="G15" s="14">
        <v>1</v>
      </c>
      <c r="H15" s="14">
        <v>2</v>
      </c>
      <c r="I15" s="14"/>
      <c r="J15" s="14">
        <v>2</v>
      </c>
      <c r="K15" s="14">
        <v>3</v>
      </c>
      <c r="L15" s="14">
        <v>4</v>
      </c>
      <c r="M15" s="14">
        <v>4</v>
      </c>
      <c r="N15" s="14">
        <v>5</v>
      </c>
      <c r="O15" s="14"/>
      <c r="P15" s="13" t="s">
        <v>1</v>
      </c>
      <c r="Q15" s="13" t="s">
        <v>1</v>
      </c>
      <c r="R15" s="13" t="s">
        <v>1</v>
      </c>
      <c r="S15" s="13" t="s">
        <v>1</v>
      </c>
      <c r="T15" s="13" t="s">
        <v>1</v>
      </c>
      <c r="U15" s="13" t="s">
        <v>1</v>
      </c>
      <c r="V15" s="13" t="s">
        <v>302</v>
      </c>
      <c r="W15" s="22" t="s">
        <v>1</v>
      </c>
    </row>
    <row r="16" spans="1:23" x14ac:dyDescent="0.2">
      <c r="A16" s="25" t="s">
        <v>2</v>
      </c>
      <c r="B16" s="11" t="s">
        <v>100</v>
      </c>
      <c r="C16" s="11" t="s">
        <v>290</v>
      </c>
      <c r="D16" s="12"/>
      <c r="E16" s="12"/>
      <c r="F16" s="12"/>
      <c r="G16" s="12"/>
      <c r="H16" s="12"/>
      <c r="I16" s="12"/>
      <c r="J16" s="12"/>
      <c r="K16" s="12"/>
      <c r="L16" s="12"/>
      <c r="M16" s="12"/>
      <c r="N16" s="12"/>
      <c r="O16" s="12"/>
      <c r="P16" s="11"/>
      <c r="Q16" s="11"/>
      <c r="R16" s="11"/>
      <c r="S16" s="11"/>
      <c r="T16" s="11"/>
      <c r="U16" s="11"/>
      <c r="V16" s="11" t="s">
        <v>302</v>
      </c>
      <c r="W16" s="21"/>
    </row>
    <row r="17" spans="1:23" x14ac:dyDescent="0.2">
      <c r="A17" s="27" t="s">
        <v>2</v>
      </c>
      <c r="B17" s="13" t="s">
        <v>100</v>
      </c>
      <c r="C17" s="13" t="s">
        <v>291</v>
      </c>
      <c r="D17" s="14"/>
      <c r="E17" s="14"/>
      <c r="F17" s="14"/>
      <c r="G17" s="14">
        <v>2</v>
      </c>
      <c r="H17" s="14">
        <v>2</v>
      </c>
      <c r="I17" s="14"/>
      <c r="J17" s="14">
        <v>2</v>
      </c>
      <c r="K17" s="14">
        <v>3</v>
      </c>
      <c r="L17" s="14">
        <v>4</v>
      </c>
      <c r="M17" s="14">
        <v>5</v>
      </c>
      <c r="N17" s="14">
        <v>6</v>
      </c>
      <c r="O17" s="14"/>
      <c r="P17" s="13" t="s">
        <v>1</v>
      </c>
      <c r="Q17" s="13" t="s">
        <v>1</v>
      </c>
      <c r="R17" s="13" t="s">
        <v>1</v>
      </c>
      <c r="S17" s="13" t="s">
        <v>1</v>
      </c>
      <c r="T17" s="13" t="s">
        <v>1</v>
      </c>
      <c r="U17" s="13" t="s">
        <v>1</v>
      </c>
      <c r="V17" s="13" t="s">
        <v>302</v>
      </c>
      <c r="W17" s="22" t="s">
        <v>1</v>
      </c>
    </row>
    <row r="18" spans="1:23" x14ac:dyDescent="0.2">
      <c r="A18" s="25" t="s">
        <v>2</v>
      </c>
      <c r="B18" s="11" t="s">
        <v>100</v>
      </c>
      <c r="C18" s="11" t="s">
        <v>273</v>
      </c>
      <c r="D18" s="12"/>
      <c r="E18" s="12"/>
      <c r="F18" s="12"/>
      <c r="G18" s="12">
        <v>1</v>
      </c>
      <c r="H18" s="12">
        <v>2</v>
      </c>
      <c r="I18" s="12"/>
      <c r="J18" s="12">
        <v>2</v>
      </c>
      <c r="K18" s="12">
        <v>3</v>
      </c>
      <c r="L18" s="12">
        <v>3</v>
      </c>
      <c r="M18" s="12">
        <v>4</v>
      </c>
      <c r="N18" s="12">
        <v>4</v>
      </c>
      <c r="O18" s="12"/>
      <c r="P18" s="11" t="s">
        <v>1</v>
      </c>
      <c r="Q18" s="11" t="s">
        <v>1</v>
      </c>
      <c r="R18" s="11" t="s">
        <v>1</v>
      </c>
      <c r="S18" s="11" t="s">
        <v>1</v>
      </c>
      <c r="T18" s="11" t="s">
        <v>1</v>
      </c>
      <c r="U18" s="11" t="s">
        <v>1</v>
      </c>
      <c r="V18" s="11" t="s">
        <v>302</v>
      </c>
      <c r="W18" s="21" t="s">
        <v>1</v>
      </c>
    </row>
    <row r="19" spans="1:23" x14ac:dyDescent="0.2">
      <c r="A19" s="27" t="s">
        <v>2</v>
      </c>
      <c r="B19" s="13" t="s">
        <v>100</v>
      </c>
      <c r="C19" s="13" t="s">
        <v>274</v>
      </c>
      <c r="D19" s="14"/>
      <c r="E19" s="14"/>
      <c r="F19" s="14"/>
      <c r="G19" s="14">
        <v>1</v>
      </c>
      <c r="H19" s="14">
        <v>2</v>
      </c>
      <c r="I19" s="14"/>
      <c r="J19" s="14">
        <v>2</v>
      </c>
      <c r="K19" s="14">
        <v>2</v>
      </c>
      <c r="L19" s="14">
        <v>3</v>
      </c>
      <c r="M19" s="14">
        <v>3</v>
      </c>
      <c r="N19" s="14">
        <v>4</v>
      </c>
      <c r="O19" s="14"/>
      <c r="P19" s="13" t="s">
        <v>1</v>
      </c>
      <c r="Q19" s="13" t="s">
        <v>1</v>
      </c>
      <c r="R19" s="13" t="s">
        <v>1</v>
      </c>
      <c r="S19" s="13" t="s">
        <v>1</v>
      </c>
      <c r="T19" s="13" t="s">
        <v>1</v>
      </c>
      <c r="U19" s="13" t="s">
        <v>1</v>
      </c>
      <c r="V19" s="13" t="s">
        <v>302</v>
      </c>
      <c r="W19" s="22" t="s">
        <v>1</v>
      </c>
    </row>
    <row r="20" spans="1:23" x14ac:dyDescent="0.2">
      <c r="A20" s="25" t="s">
        <v>2</v>
      </c>
      <c r="B20" s="11" t="s">
        <v>100</v>
      </c>
      <c r="C20" s="11" t="s">
        <v>289</v>
      </c>
      <c r="D20" s="12"/>
      <c r="E20" s="12"/>
      <c r="F20" s="12">
        <v>88.830200000000005</v>
      </c>
      <c r="G20" s="12">
        <v>88.599230000000006</v>
      </c>
      <c r="H20" s="12">
        <v>84.507869999999997</v>
      </c>
      <c r="I20" s="12">
        <v>85.787350000000004</v>
      </c>
      <c r="J20" s="12"/>
      <c r="K20" s="12">
        <v>81.051789999999997</v>
      </c>
      <c r="L20" s="12">
        <v>65.135940000000005</v>
      </c>
      <c r="M20" s="12">
        <v>66.444289999999995</v>
      </c>
      <c r="N20" s="12"/>
      <c r="O20" s="12"/>
      <c r="P20" s="11" t="s">
        <v>1</v>
      </c>
      <c r="Q20" s="11" t="s">
        <v>1</v>
      </c>
      <c r="R20" s="11" t="s">
        <v>1</v>
      </c>
      <c r="S20" s="11" t="s">
        <v>1</v>
      </c>
      <c r="T20" s="11" t="s">
        <v>1</v>
      </c>
      <c r="U20" s="11" t="s">
        <v>1</v>
      </c>
      <c r="V20" s="11" t="s">
        <v>302</v>
      </c>
      <c r="W20" s="21" t="s">
        <v>1</v>
      </c>
    </row>
    <row r="21" spans="1:23" x14ac:dyDescent="0.2">
      <c r="A21" s="27" t="s">
        <v>2</v>
      </c>
      <c r="B21" s="13" t="s">
        <v>100</v>
      </c>
      <c r="C21" s="13" t="s">
        <v>276</v>
      </c>
      <c r="D21" s="14">
        <v>31</v>
      </c>
      <c r="E21" s="14">
        <v>41</v>
      </c>
      <c r="F21" s="14">
        <v>44</v>
      </c>
      <c r="G21" s="14">
        <v>43</v>
      </c>
      <c r="H21" s="14">
        <v>44</v>
      </c>
      <c r="I21" s="14"/>
      <c r="J21" s="14"/>
      <c r="K21" s="14">
        <v>32</v>
      </c>
      <c r="L21" s="14">
        <v>33</v>
      </c>
      <c r="M21" s="14">
        <v>34</v>
      </c>
      <c r="N21" s="14">
        <v>34</v>
      </c>
      <c r="O21" s="14"/>
      <c r="P21" s="13" t="s">
        <v>1</v>
      </c>
      <c r="Q21" s="13" t="s">
        <v>1</v>
      </c>
      <c r="R21" s="13" t="s">
        <v>1</v>
      </c>
      <c r="S21" s="13" t="s">
        <v>1</v>
      </c>
      <c r="T21" s="13" t="s">
        <v>1</v>
      </c>
      <c r="U21" s="13" t="s">
        <v>1</v>
      </c>
      <c r="V21" s="13" t="s">
        <v>302</v>
      </c>
      <c r="W21" s="22" t="s">
        <v>1</v>
      </c>
    </row>
    <row r="22" spans="1:23" x14ac:dyDescent="0.2">
      <c r="A22" s="25" t="s">
        <v>2</v>
      </c>
      <c r="B22" s="11" t="s">
        <v>100</v>
      </c>
      <c r="C22" s="11" t="s">
        <v>271</v>
      </c>
      <c r="D22" s="12"/>
      <c r="E22" s="12"/>
      <c r="F22" s="12"/>
      <c r="G22" s="12"/>
      <c r="H22" s="12"/>
      <c r="I22" s="12"/>
      <c r="J22" s="12"/>
      <c r="K22" s="12"/>
      <c r="L22" s="12"/>
      <c r="M22" s="12"/>
      <c r="N22" s="12"/>
      <c r="O22" s="12"/>
      <c r="P22" s="11"/>
      <c r="Q22" s="11"/>
      <c r="R22" s="11"/>
      <c r="S22" s="11"/>
      <c r="T22" s="11"/>
      <c r="U22" s="11"/>
      <c r="V22" s="11" t="s">
        <v>302</v>
      </c>
      <c r="W22" s="21"/>
    </row>
    <row r="23" spans="1:23" x14ac:dyDescent="0.2">
      <c r="A23" s="27" t="s">
        <v>2</v>
      </c>
      <c r="B23" s="13" t="s">
        <v>100</v>
      </c>
      <c r="C23" s="13" t="s">
        <v>292</v>
      </c>
      <c r="D23" s="14">
        <v>44</v>
      </c>
      <c r="E23" s="14">
        <v>43</v>
      </c>
      <c r="F23" s="14">
        <v>44</v>
      </c>
      <c r="G23" s="14">
        <v>44</v>
      </c>
      <c r="H23" s="14">
        <v>45</v>
      </c>
      <c r="I23" s="14">
        <v>46</v>
      </c>
      <c r="J23" s="14"/>
      <c r="K23" s="14">
        <v>43</v>
      </c>
      <c r="L23" s="14">
        <v>45</v>
      </c>
      <c r="M23" s="14">
        <v>48</v>
      </c>
      <c r="N23" s="14">
        <v>49</v>
      </c>
      <c r="O23" s="14"/>
      <c r="P23" s="13" t="s">
        <v>1</v>
      </c>
      <c r="Q23" s="13" t="s">
        <v>1</v>
      </c>
      <c r="R23" s="13" t="s">
        <v>1</v>
      </c>
      <c r="S23" s="13" t="s">
        <v>1</v>
      </c>
      <c r="T23" s="13" t="s">
        <v>1</v>
      </c>
      <c r="U23" s="13" t="s">
        <v>1</v>
      </c>
      <c r="V23" s="13" t="s">
        <v>302</v>
      </c>
      <c r="W23" s="22" t="s">
        <v>1</v>
      </c>
    </row>
    <row r="24" spans="1:23" x14ac:dyDescent="0.2">
      <c r="A24" s="25" t="s">
        <v>2</v>
      </c>
      <c r="B24" s="11" t="s">
        <v>100</v>
      </c>
      <c r="C24" s="11" t="s">
        <v>275</v>
      </c>
      <c r="D24" s="12"/>
      <c r="E24" s="12"/>
      <c r="F24" s="12"/>
      <c r="G24" s="12"/>
      <c r="H24" s="12"/>
      <c r="I24" s="12"/>
      <c r="J24" s="12"/>
      <c r="K24" s="12">
        <v>32</v>
      </c>
      <c r="L24" s="12">
        <v>32</v>
      </c>
      <c r="M24" s="12">
        <v>33</v>
      </c>
      <c r="N24" s="12">
        <v>34</v>
      </c>
      <c r="O24" s="12"/>
      <c r="P24" s="11" t="s">
        <v>1</v>
      </c>
      <c r="Q24" s="11" t="s">
        <v>1</v>
      </c>
      <c r="R24" s="11" t="s">
        <v>1</v>
      </c>
      <c r="S24" s="11" t="s">
        <v>1</v>
      </c>
      <c r="T24" s="11" t="s">
        <v>1</v>
      </c>
      <c r="U24" s="11" t="s">
        <v>1</v>
      </c>
      <c r="V24" s="11" t="s">
        <v>302</v>
      </c>
      <c r="W24" s="21" t="s">
        <v>1</v>
      </c>
    </row>
    <row r="25" spans="1:23" x14ac:dyDescent="0.2">
      <c r="A25" s="27" t="s">
        <v>2</v>
      </c>
      <c r="B25" s="13" t="s">
        <v>100</v>
      </c>
      <c r="C25" s="13" t="s">
        <v>272</v>
      </c>
      <c r="D25" s="14"/>
      <c r="E25" s="14"/>
      <c r="F25" s="14"/>
      <c r="G25" s="14"/>
      <c r="H25" s="14"/>
      <c r="I25" s="14"/>
      <c r="J25" s="14"/>
      <c r="K25" s="14">
        <v>32</v>
      </c>
      <c r="L25" s="14">
        <v>32</v>
      </c>
      <c r="M25" s="14">
        <v>33</v>
      </c>
      <c r="N25" s="14">
        <v>33</v>
      </c>
      <c r="O25" s="14"/>
      <c r="P25" s="13" t="s">
        <v>1</v>
      </c>
      <c r="Q25" s="13" t="s">
        <v>1</v>
      </c>
      <c r="R25" s="13" t="s">
        <v>1</v>
      </c>
      <c r="S25" s="13" t="s">
        <v>1</v>
      </c>
      <c r="T25" s="13" t="s">
        <v>1</v>
      </c>
      <c r="U25" s="13" t="s">
        <v>1</v>
      </c>
      <c r="V25" s="13" t="s">
        <v>302</v>
      </c>
      <c r="W25" s="22" t="s">
        <v>1</v>
      </c>
    </row>
    <row r="26" spans="1:23" x14ac:dyDescent="0.2">
      <c r="A26" s="25" t="s">
        <v>2</v>
      </c>
      <c r="B26" s="11" t="s">
        <v>100</v>
      </c>
      <c r="C26" s="11" t="s">
        <v>295</v>
      </c>
      <c r="D26" s="12">
        <v>6.0879649300000001</v>
      </c>
      <c r="E26" s="12">
        <v>8.4817583610000007</v>
      </c>
      <c r="F26" s="12">
        <v>9.1697519189999994</v>
      </c>
      <c r="G26" s="12">
        <v>8.9167939959999991</v>
      </c>
      <c r="H26" s="12">
        <v>7.7078006029999999</v>
      </c>
      <c r="I26" s="12">
        <v>7.1227732899999996</v>
      </c>
      <c r="J26" s="12">
        <v>6.8821029429999996</v>
      </c>
      <c r="K26" s="12">
        <v>7.5853823309999999</v>
      </c>
      <c r="L26" s="12">
        <v>8.8426161580000002</v>
      </c>
      <c r="M26" s="12">
        <v>9.2504680490000002</v>
      </c>
      <c r="N26" s="12"/>
      <c r="O26" s="12"/>
      <c r="P26" s="11" t="s">
        <v>1</v>
      </c>
      <c r="Q26" s="11" t="s">
        <v>1</v>
      </c>
      <c r="R26" s="11" t="s">
        <v>1</v>
      </c>
      <c r="S26" s="11" t="s">
        <v>1</v>
      </c>
      <c r="T26" s="11" t="s">
        <v>1</v>
      </c>
      <c r="U26" s="11" t="s">
        <v>1</v>
      </c>
      <c r="V26" s="11" t="s">
        <v>302</v>
      </c>
      <c r="W26" s="21" t="s">
        <v>1</v>
      </c>
    </row>
    <row r="27" spans="1:23" x14ac:dyDescent="0.2">
      <c r="A27" s="27" t="s">
        <v>2</v>
      </c>
      <c r="B27" s="13" t="s">
        <v>100</v>
      </c>
      <c r="C27" s="13" t="s">
        <v>297</v>
      </c>
      <c r="D27" s="14"/>
      <c r="E27" s="14"/>
      <c r="F27" s="14">
        <v>64.901809999999998</v>
      </c>
      <c r="G27" s="14">
        <v>66.598960000000005</v>
      </c>
      <c r="H27" s="14">
        <v>69.809070000000006</v>
      </c>
      <c r="I27" s="14">
        <v>65.748310000000004</v>
      </c>
      <c r="J27" s="14">
        <v>66.203469999999996</v>
      </c>
      <c r="K27" s="14">
        <v>67.380229999999997</v>
      </c>
      <c r="L27" s="14">
        <v>61.417180000000002</v>
      </c>
      <c r="M27" s="14">
        <v>62.251759999999997</v>
      </c>
      <c r="N27" s="14"/>
      <c r="O27" s="14"/>
      <c r="P27" s="13" t="s">
        <v>1</v>
      </c>
      <c r="Q27" s="13" t="s">
        <v>1</v>
      </c>
      <c r="R27" s="13" t="s">
        <v>1</v>
      </c>
      <c r="S27" s="13" t="s">
        <v>1</v>
      </c>
      <c r="T27" s="13" t="s">
        <v>1</v>
      </c>
      <c r="U27" s="13" t="s">
        <v>1</v>
      </c>
      <c r="V27" s="13" t="s">
        <v>302</v>
      </c>
      <c r="W27" s="22" t="s">
        <v>1</v>
      </c>
    </row>
    <row r="28" spans="1:23" x14ac:dyDescent="0.2">
      <c r="A28" s="25" t="s">
        <v>2</v>
      </c>
      <c r="B28" s="11" t="s">
        <v>100</v>
      </c>
      <c r="C28" s="11" t="s">
        <v>299</v>
      </c>
      <c r="D28" s="12"/>
      <c r="E28" s="12"/>
      <c r="F28" s="12"/>
      <c r="G28" s="12"/>
      <c r="H28" s="12"/>
      <c r="I28" s="12"/>
      <c r="J28" s="12"/>
      <c r="K28" s="12"/>
      <c r="L28" s="12"/>
      <c r="M28" s="12"/>
      <c r="N28" s="12"/>
      <c r="O28" s="12"/>
      <c r="P28" s="11" t="s">
        <v>1</v>
      </c>
      <c r="Q28" s="11" t="s">
        <v>1</v>
      </c>
      <c r="R28" s="11" t="s">
        <v>1</v>
      </c>
      <c r="S28" s="11" t="s">
        <v>1</v>
      </c>
      <c r="T28" s="11" t="s">
        <v>1</v>
      </c>
      <c r="U28" s="11" t="s">
        <v>1</v>
      </c>
      <c r="V28" s="11" t="s">
        <v>302</v>
      </c>
      <c r="W28" s="21" t="s">
        <v>1</v>
      </c>
    </row>
    <row r="29" spans="1:23" x14ac:dyDescent="0.2">
      <c r="A29" s="27" t="s">
        <v>2</v>
      </c>
      <c r="B29" s="13" t="s">
        <v>100</v>
      </c>
      <c r="C29" s="13" t="s">
        <v>300</v>
      </c>
      <c r="D29" s="14"/>
      <c r="E29" s="14"/>
      <c r="F29" s="14">
        <v>64.901820000000001</v>
      </c>
      <c r="G29" s="14">
        <v>66.598969999999994</v>
      </c>
      <c r="H29" s="14">
        <v>69.809079999999994</v>
      </c>
      <c r="I29" s="14">
        <v>65.7483</v>
      </c>
      <c r="J29" s="14">
        <v>66.203460000000007</v>
      </c>
      <c r="K29" s="14">
        <v>67.380240000000001</v>
      </c>
      <c r="L29" s="14">
        <v>61.0563</v>
      </c>
      <c r="M29" s="14">
        <v>61.81861</v>
      </c>
      <c r="N29" s="14"/>
      <c r="O29" s="14"/>
      <c r="P29" s="13" t="s">
        <v>1</v>
      </c>
      <c r="Q29" s="13" t="s">
        <v>1</v>
      </c>
      <c r="R29" s="13" t="s">
        <v>1</v>
      </c>
      <c r="S29" s="13" t="s">
        <v>1</v>
      </c>
      <c r="T29" s="13" t="s">
        <v>1</v>
      </c>
      <c r="U29" s="13" t="s">
        <v>1</v>
      </c>
      <c r="V29" s="13" t="s">
        <v>302</v>
      </c>
      <c r="W29" s="22" t="s">
        <v>1</v>
      </c>
    </row>
    <row r="30" spans="1:23" x14ac:dyDescent="0.2">
      <c r="A30" s="25" t="s">
        <v>2</v>
      </c>
      <c r="B30" s="11" t="s">
        <v>100</v>
      </c>
      <c r="C30" s="11" t="s">
        <v>296</v>
      </c>
      <c r="D30" s="12"/>
      <c r="E30" s="12"/>
      <c r="F30" s="12">
        <v>61.986190000000001</v>
      </c>
      <c r="G30" s="12">
        <v>63.156820000000003</v>
      </c>
      <c r="H30" s="12">
        <v>63.429830000000003</v>
      </c>
      <c r="I30" s="12">
        <v>60.932110000000002</v>
      </c>
      <c r="J30" s="12">
        <v>61.446570000000001</v>
      </c>
      <c r="K30" s="12">
        <v>61.025970000000001</v>
      </c>
      <c r="L30" s="12"/>
      <c r="M30" s="12"/>
      <c r="N30" s="12"/>
      <c r="O30" s="12"/>
      <c r="P30" s="11" t="s">
        <v>1</v>
      </c>
      <c r="Q30" s="11" t="s">
        <v>1</v>
      </c>
      <c r="R30" s="11" t="s">
        <v>1</v>
      </c>
      <c r="S30" s="11" t="s">
        <v>1</v>
      </c>
      <c r="T30" s="11" t="s">
        <v>1</v>
      </c>
      <c r="U30" s="11" t="s">
        <v>1</v>
      </c>
      <c r="V30" s="11" t="s">
        <v>302</v>
      </c>
      <c r="W30" s="21" t="s">
        <v>1</v>
      </c>
    </row>
    <row r="31" spans="1:23" x14ac:dyDescent="0.2">
      <c r="A31" s="27" t="s">
        <v>2</v>
      </c>
      <c r="B31" s="13" t="s">
        <v>100</v>
      </c>
      <c r="C31" s="13" t="s">
        <v>301</v>
      </c>
      <c r="D31" s="14"/>
      <c r="E31" s="14"/>
      <c r="F31" s="14">
        <v>64.901809999999998</v>
      </c>
      <c r="G31" s="14">
        <v>66.598960000000005</v>
      </c>
      <c r="H31" s="14">
        <v>69.809079999999994</v>
      </c>
      <c r="I31" s="14">
        <v>65.7483</v>
      </c>
      <c r="J31" s="14">
        <v>66.203460000000007</v>
      </c>
      <c r="K31" s="14">
        <v>67.380229999999997</v>
      </c>
      <c r="L31" s="14">
        <v>61.47634</v>
      </c>
      <c r="M31" s="14">
        <v>62.322899999999997</v>
      </c>
      <c r="N31" s="14"/>
      <c r="O31" s="14"/>
      <c r="P31" s="13" t="s">
        <v>1</v>
      </c>
      <c r="Q31" s="13" t="s">
        <v>1</v>
      </c>
      <c r="R31" s="13" t="s">
        <v>1</v>
      </c>
      <c r="S31" s="13" t="s">
        <v>1</v>
      </c>
      <c r="T31" s="13" t="s">
        <v>1</v>
      </c>
      <c r="U31" s="13" t="s">
        <v>1</v>
      </c>
      <c r="V31" s="13" t="s">
        <v>302</v>
      </c>
      <c r="W31" s="22" t="s">
        <v>1</v>
      </c>
    </row>
    <row r="32" spans="1:23" x14ac:dyDescent="0.2">
      <c r="A32" s="25" t="s">
        <v>2</v>
      </c>
      <c r="B32" s="11" t="s">
        <v>100</v>
      </c>
      <c r="C32" s="11" t="s">
        <v>298</v>
      </c>
      <c r="D32" s="12"/>
      <c r="E32" s="12"/>
      <c r="F32" s="12">
        <v>64.901820000000001</v>
      </c>
      <c r="G32" s="12">
        <v>66.598950000000002</v>
      </c>
      <c r="H32" s="12">
        <v>69.809089999999998</v>
      </c>
      <c r="I32" s="12">
        <v>65.7483</v>
      </c>
      <c r="J32" s="12">
        <v>66.203460000000007</v>
      </c>
      <c r="K32" s="12">
        <v>67.380240000000001</v>
      </c>
      <c r="L32" s="12">
        <v>61.595109999999998</v>
      </c>
      <c r="M32" s="12">
        <v>62.465670000000003</v>
      </c>
      <c r="N32" s="12"/>
      <c r="O32" s="12"/>
      <c r="P32" s="11" t="s">
        <v>1</v>
      </c>
      <c r="Q32" s="11" t="s">
        <v>1</v>
      </c>
      <c r="R32" s="11" t="s">
        <v>1</v>
      </c>
      <c r="S32" s="11" t="s">
        <v>1</v>
      </c>
      <c r="T32" s="11" t="s">
        <v>1</v>
      </c>
      <c r="U32" s="11" t="s">
        <v>1</v>
      </c>
      <c r="V32" s="11" t="s">
        <v>302</v>
      </c>
      <c r="W32" s="21" t="s">
        <v>1</v>
      </c>
    </row>
    <row r="33" spans="1:23" x14ac:dyDescent="0.2">
      <c r="A33" s="27" t="s">
        <v>3</v>
      </c>
      <c r="B33" s="13" t="s">
        <v>170</v>
      </c>
      <c r="C33" s="13" t="s">
        <v>277</v>
      </c>
      <c r="D33" s="14"/>
      <c r="E33" s="14"/>
      <c r="F33" s="14"/>
      <c r="G33" s="14"/>
      <c r="H33" s="14">
        <v>100</v>
      </c>
      <c r="I33" s="14"/>
      <c r="J33" s="14"/>
      <c r="K33" s="14">
        <v>100</v>
      </c>
      <c r="L33" s="14"/>
      <c r="M33" s="14"/>
      <c r="N33" s="14"/>
      <c r="O33" s="14"/>
      <c r="P33" s="13" t="s">
        <v>1</v>
      </c>
      <c r="Q33" s="13" t="s">
        <v>1</v>
      </c>
      <c r="R33" s="13" t="s">
        <v>1</v>
      </c>
      <c r="S33" s="13" t="s">
        <v>1</v>
      </c>
      <c r="T33" s="13" t="s">
        <v>1</v>
      </c>
      <c r="U33" s="13" t="s">
        <v>1</v>
      </c>
      <c r="V33" s="13" t="s">
        <v>303</v>
      </c>
      <c r="W33" s="22" t="s">
        <v>1</v>
      </c>
    </row>
    <row r="34" spans="1:23" x14ac:dyDescent="0.2">
      <c r="A34" s="25" t="s">
        <v>3</v>
      </c>
      <c r="B34" s="11" t="s">
        <v>170</v>
      </c>
      <c r="C34" s="11" t="s">
        <v>278</v>
      </c>
      <c r="D34" s="12"/>
      <c r="E34" s="12"/>
      <c r="F34" s="12"/>
      <c r="G34" s="12"/>
      <c r="H34" s="12"/>
      <c r="I34" s="12"/>
      <c r="J34" s="12"/>
      <c r="K34" s="12"/>
      <c r="L34" s="12"/>
      <c r="M34" s="12"/>
      <c r="N34" s="12"/>
      <c r="O34" s="12"/>
      <c r="P34" s="11"/>
      <c r="Q34" s="11"/>
      <c r="R34" s="11"/>
      <c r="S34" s="11"/>
      <c r="T34" s="11"/>
      <c r="U34" s="11"/>
      <c r="V34" s="11" t="s">
        <v>303</v>
      </c>
      <c r="W34" s="21"/>
    </row>
    <row r="35" spans="1:23" x14ac:dyDescent="0.2">
      <c r="A35" s="27" t="s">
        <v>3</v>
      </c>
      <c r="B35" s="13" t="s">
        <v>170</v>
      </c>
      <c r="C35" s="13" t="s">
        <v>280</v>
      </c>
      <c r="D35" s="14"/>
      <c r="E35" s="14"/>
      <c r="F35" s="14"/>
      <c r="G35" s="14"/>
      <c r="H35" s="14"/>
      <c r="I35" s="14"/>
      <c r="J35" s="14"/>
      <c r="K35" s="14"/>
      <c r="L35" s="14"/>
      <c r="M35" s="14"/>
      <c r="N35" s="14"/>
      <c r="O35" s="14"/>
      <c r="P35" s="13"/>
      <c r="Q35" s="13"/>
      <c r="R35" s="13"/>
      <c r="S35" s="13"/>
      <c r="T35" s="13"/>
      <c r="U35" s="13"/>
      <c r="V35" s="13" t="s">
        <v>303</v>
      </c>
      <c r="W35" s="22"/>
    </row>
    <row r="36" spans="1:23" x14ac:dyDescent="0.2">
      <c r="A36" s="25" t="s">
        <v>3</v>
      </c>
      <c r="B36" s="11" t="s">
        <v>170</v>
      </c>
      <c r="C36" s="11" t="s">
        <v>281</v>
      </c>
      <c r="D36" s="12"/>
      <c r="E36" s="12"/>
      <c r="F36" s="12"/>
      <c r="G36" s="12"/>
      <c r="H36" s="12"/>
      <c r="I36" s="12"/>
      <c r="J36" s="12"/>
      <c r="K36" s="12"/>
      <c r="L36" s="12"/>
      <c r="M36" s="12"/>
      <c r="N36" s="12"/>
      <c r="O36" s="12"/>
      <c r="P36" s="11"/>
      <c r="Q36" s="11"/>
      <c r="R36" s="11"/>
      <c r="S36" s="11"/>
      <c r="T36" s="11"/>
      <c r="U36" s="11"/>
      <c r="V36" s="11" t="s">
        <v>303</v>
      </c>
      <c r="W36" s="21"/>
    </row>
    <row r="37" spans="1:23" x14ac:dyDescent="0.2">
      <c r="A37" s="27" t="s">
        <v>3</v>
      </c>
      <c r="B37" s="13" t="s">
        <v>170</v>
      </c>
      <c r="C37" s="13" t="s">
        <v>282</v>
      </c>
      <c r="D37" s="14"/>
      <c r="E37" s="14"/>
      <c r="F37" s="14"/>
      <c r="G37" s="14"/>
      <c r="H37" s="14"/>
      <c r="I37" s="14">
        <v>51.039070000000002</v>
      </c>
      <c r="J37" s="14">
        <v>57.751989999999999</v>
      </c>
      <c r="K37" s="14"/>
      <c r="L37" s="14">
        <v>51.58296</v>
      </c>
      <c r="M37" s="14"/>
      <c r="N37" s="14"/>
      <c r="O37" s="14"/>
      <c r="P37" s="13" t="s">
        <v>1</v>
      </c>
      <c r="Q37" s="13" t="s">
        <v>1</v>
      </c>
      <c r="R37" s="13" t="s">
        <v>1</v>
      </c>
      <c r="S37" s="13" t="s">
        <v>1</v>
      </c>
      <c r="T37" s="13" t="s">
        <v>1</v>
      </c>
      <c r="U37" s="13" t="s">
        <v>1</v>
      </c>
      <c r="V37" s="13" t="s">
        <v>303</v>
      </c>
      <c r="W37" s="22" t="s">
        <v>1</v>
      </c>
    </row>
    <row r="38" spans="1:23" x14ac:dyDescent="0.2">
      <c r="A38" s="25" t="s">
        <v>3</v>
      </c>
      <c r="B38" s="11" t="s">
        <v>170</v>
      </c>
      <c r="C38" s="11" t="s">
        <v>279</v>
      </c>
      <c r="D38" s="12"/>
      <c r="E38" s="12"/>
      <c r="F38" s="12"/>
      <c r="G38" s="12"/>
      <c r="H38" s="12"/>
      <c r="I38" s="12">
        <v>24.353259999999999</v>
      </c>
      <c r="J38" s="12">
        <v>32.436050000000002</v>
      </c>
      <c r="K38" s="12"/>
      <c r="L38" s="12">
        <v>23.087119999999999</v>
      </c>
      <c r="M38" s="12"/>
      <c r="N38" s="12"/>
      <c r="O38" s="12"/>
      <c r="P38" s="11" t="s">
        <v>1</v>
      </c>
      <c r="Q38" s="11" t="s">
        <v>1</v>
      </c>
      <c r="R38" s="11" t="s">
        <v>1</v>
      </c>
      <c r="S38" s="11" t="s">
        <v>1</v>
      </c>
      <c r="T38" s="11" t="s">
        <v>1</v>
      </c>
      <c r="U38" s="11" t="s">
        <v>1</v>
      </c>
      <c r="V38" s="11" t="s">
        <v>303</v>
      </c>
      <c r="W38" s="21" t="s">
        <v>1</v>
      </c>
    </row>
    <row r="39" spans="1:23" x14ac:dyDescent="0.2">
      <c r="A39" s="27" t="s">
        <v>3</v>
      </c>
      <c r="B39" s="13" t="s">
        <v>170</v>
      </c>
      <c r="C39" s="13" t="s">
        <v>293</v>
      </c>
      <c r="D39" s="14"/>
      <c r="E39" s="14"/>
      <c r="F39" s="14"/>
      <c r="G39" s="14"/>
      <c r="H39" s="14"/>
      <c r="I39" s="14"/>
      <c r="J39" s="14"/>
      <c r="K39" s="14"/>
      <c r="L39" s="14"/>
      <c r="M39" s="14"/>
      <c r="N39" s="14"/>
      <c r="O39" s="14"/>
      <c r="P39" s="13" t="s">
        <v>1</v>
      </c>
      <c r="Q39" s="13" t="s">
        <v>1</v>
      </c>
      <c r="R39" s="13" t="s">
        <v>1</v>
      </c>
      <c r="S39" s="13" t="s">
        <v>1</v>
      </c>
      <c r="T39" s="13" t="s">
        <v>1</v>
      </c>
      <c r="U39" s="13" t="s">
        <v>1</v>
      </c>
      <c r="V39" s="13" t="s">
        <v>303</v>
      </c>
      <c r="W39" s="22" t="s">
        <v>1</v>
      </c>
    </row>
    <row r="40" spans="1:23" x14ac:dyDescent="0.2">
      <c r="A40" s="25" t="s">
        <v>3</v>
      </c>
      <c r="B40" s="11" t="s">
        <v>170</v>
      </c>
      <c r="C40" s="11" t="s">
        <v>284</v>
      </c>
      <c r="D40" s="12"/>
      <c r="E40" s="12"/>
      <c r="F40" s="12"/>
      <c r="G40" s="12"/>
      <c r="H40" s="12">
        <v>25.810880000000001</v>
      </c>
      <c r="I40" s="12">
        <v>25.360949999999999</v>
      </c>
      <c r="J40" s="12">
        <v>23.264949999999999</v>
      </c>
      <c r="K40" s="12">
        <v>25.50855</v>
      </c>
      <c r="L40" s="12">
        <v>28.055800000000001</v>
      </c>
      <c r="M40" s="12">
        <v>26.287240000000001</v>
      </c>
      <c r="N40" s="12"/>
      <c r="O40" s="12"/>
      <c r="P40" s="11" t="s">
        <v>1</v>
      </c>
      <c r="Q40" s="11" t="s">
        <v>1</v>
      </c>
      <c r="R40" s="11" t="s">
        <v>1</v>
      </c>
      <c r="S40" s="11" t="s">
        <v>1</v>
      </c>
      <c r="T40" s="11" t="s">
        <v>1</v>
      </c>
      <c r="U40" s="11" t="s">
        <v>1</v>
      </c>
      <c r="V40" s="11" t="s">
        <v>303</v>
      </c>
      <c r="W40" s="21" t="s">
        <v>1</v>
      </c>
    </row>
    <row r="41" spans="1:23" x14ac:dyDescent="0.2">
      <c r="A41" s="27" t="s">
        <v>3</v>
      </c>
      <c r="B41" s="13" t="s">
        <v>170</v>
      </c>
      <c r="C41" s="13" t="s">
        <v>286</v>
      </c>
      <c r="D41" s="14">
        <v>8.4169099999999997</v>
      </c>
      <c r="E41" s="14">
        <v>11.305249999999999</v>
      </c>
      <c r="F41" s="14"/>
      <c r="G41" s="14">
        <v>9.0035600000000002</v>
      </c>
      <c r="H41" s="14">
        <v>10.13251</v>
      </c>
      <c r="I41" s="14">
        <v>10.954000000000001</v>
      </c>
      <c r="J41" s="14"/>
      <c r="K41" s="14">
        <v>11.76117</v>
      </c>
      <c r="L41" s="14">
        <v>11.913830000000001</v>
      </c>
      <c r="M41" s="14">
        <v>11.997059999999999</v>
      </c>
      <c r="N41" s="14"/>
      <c r="O41" s="14"/>
      <c r="P41" s="13" t="s">
        <v>1</v>
      </c>
      <c r="Q41" s="13" t="s">
        <v>1</v>
      </c>
      <c r="R41" s="13" t="s">
        <v>1</v>
      </c>
      <c r="S41" s="13" t="s">
        <v>1</v>
      </c>
      <c r="T41" s="13" t="s">
        <v>1</v>
      </c>
      <c r="U41" s="13" t="s">
        <v>1</v>
      </c>
      <c r="V41" s="13" t="s">
        <v>303</v>
      </c>
      <c r="W41" s="22" t="s">
        <v>1</v>
      </c>
    </row>
    <row r="42" spans="1:23" x14ac:dyDescent="0.2">
      <c r="A42" s="25" t="s">
        <v>3</v>
      </c>
      <c r="B42" s="11" t="s">
        <v>170</v>
      </c>
      <c r="C42" s="11" t="s">
        <v>287</v>
      </c>
      <c r="D42" s="12"/>
      <c r="E42" s="12"/>
      <c r="F42" s="12"/>
      <c r="G42" s="12"/>
      <c r="H42" s="12">
        <v>18.677949999999999</v>
      </c>
      <c r="I42" s="12">
        <v>20.110779999999998</v>
      </c>
      <c r="J42" s="12"/>
      <c r="K42" s="12">
        <v>19.359300000000001</v>
      </c>
      <c r="L42" s="12">
        <v>20.66574</v>
      </c>
      <c r="M42" s="12">
        <v>19.37351</v>
      </c>
      <c r="N42" s="12"/>
      <c r="O42" s="12"/>
      <c r="P42" s="11" t="s">
        <v>1</v>
      </c>
      <c r="Q42" s="11" t="s">
        <v>1</v>
      </c>
      <c r="R42" s="11" t="s">
        <v>1</v>
      </c>
      <c r="S42" s="11" t="s">
        <v>1</v>
      </c>
      <c r="T42" s="11" t="s">
        <v>1</v>
      </c>
      <c r="U42" s="11" t="s">
        <v>1</v>
      </c>
      <c r="V42" s="11" t="s">
        <v>303</v>
      </c>
      <c r="W42" s="21" t="s">
        <v>1</v>
      </c>
    </row>
    <row r="43" spans="1:23" x14ac:dyDescent="0.2">
      <c r="A43" s="27" t="s">
        <v>3</v>
      </c>
      <c r="B43" s="13" t="s">
        <v>170</v>
      </c>
      <c r="C43" s="13" t="s">
        <v>288</v>
      </c>
      <c r="D43" s="14"/>
      <c r="E43" s="14"/>
      <c r="F43" s="14"/>
      <c r="G43" s="14"/>
      <c r="H43" s="14">
        <v>50.651130000000002</v>
      </c>
      <c r="I43" s="14">
        <v>48.881</v>
      </c>
      <c r="J43" s="14">
        <v>54.462040000000002</v>
      </c>
      <c r="K43" s="14"/>
      <c r="L43" s="14">
        <v>51.074269999999999</v>
      </c>
      <c r="M43" s="14">
        <v>46.873179999999998</v>
      </c>
      <c r="N43" s="14"/>
      <c r="O43" s="14"/>
      <c r="P43" s="13" t="s">
        <v>1</v>
      </c>
      <c r="Q43" s="13" t="s">
        <v>1</v>
      </c>
      <c r="R43" s="13" t="s">
        <v>1</v>
      </c>
      <c r="S43" s="13" t="s">
        <v>1</v>
      </c>
      <c r="T43" s="13" t="s">
        <v>1</v>
      </c>
      <c r="U43" s="13" t="s">
        <v>1</v>
      </c>
      <c r="V43" s="13" t="s">
        <v>303</v>
      </c>
      <c r="W43" s="22" t="s">
        <v>1</v>
      </c>
    </row>
    <row r="44" spans="1:23" x14ac:dyDescent="0.2">
      <c r="A44" s="25" t="s">
        <v>3</v>
      </c>
      <c r="B44" s="11" t="s">
        <v>170</v>
      </c>
      <c r="C44" s="11" t="s">
        <v>285</v>
      </c>
      <c r="D44" s="12"/>
      <c r="E44" s="12"/>
      <c r="F44" s="12"/>
      <c r="G44" s="12"/>
      <c r="H44" s="12">
        <v>24.840250000000001</v>
      </c>
      <c r="I44" s="12">
        <v>23.520060000000001</v>
      </c>
      <c r="J44" s="12">
        <v>31.197089999999999</v>
      </c>
      <c r="K44" s="12"/>
      <c r="L44" s="12">
        <v>23.01848</v>
      </c>
      <c r="M44" s="12">
        <v>20.585940000000001</v>
      </c>
      <c r="N44" s="12"/>
      <c r="O44" s="12"/>
      <c r="P44" s="11" t="s">
        <v>1</v>
      </c>
      <c r="Q44" s="11" t="s">
        <v>1</v>
      </c>
      <c r="R44" s="11" t="s">
        <v>1</v>
      </c>
      <c r="S44" s="11" t="s">
        <v>1</v>
      </c>
      <c r="T44" s="11" t="s">
        <v>1</v>
      </c>
      <c r="U44" s="11" t="s">
        <v>1</v>
      </c>
      <c r="V44" s="11" t="s">
        <v>303</v>
      </c>
      <c r="W44" s="21" t="s">
        <v>1</v>
      </c>
    </row>
    <row r="45" spans="1:23" x14ac:dyDescent="0.2">
      <c r="A45" s="27" t="s">
        <v>3</v>
      </c>
      <c r="B45" s="13" t="s">
        <v>170</v>
      </c>
      <c r="C45" s="13" t="s">
        <v>308</v>
      </c>
      <c r="D45" s="14"/>
      <c r="E45" s="14">
        <v>2.6779999999999999</v>
      </c>
      <c r="F45" s="14">
        <v>1.867</v>
      </c>
      <c r="G45" s="14">
        <v>2.589</v>
      </c>
      <c r="H45" s="14">
        <v>1.593</v>
      </c>
      <c r="I45" s="14">
        <v>1.3580000000000001</v>
      </c>
      <c r="J45" s="14">
        <v>2.1989999999999998</v>
      </c>
      <c r="K45" s="14">
        <v>2.19</v>
      </c>
      <c r="L45" s="14">
        <v>4.5439999999999996</v>
      </c>
      <c r="M45" s="14">
        <v>5.3479999999999999</v>
      </c>
      <c r="N45" s="14">
        <v>3.915</v>
      </c>
      <c r="O45" s="14"/>
      <c r="P45" s="13" t="s">
        <v>1</v>
      </c>
      <c r="Q45" s="13" t="s">
        <v>1</v>
      </c>
      <c r="R45" s="13" t="s">
        <v>1</v>
      </c>
      <c r="S45" s="13" t="s">
        <v>1</v>
      </c>
      <c r="T45" s="13" t="s">
        <v>1</v>
      </c>
      <c r="U45" s="13" t="s">
        <v>1</v>
      </c>
      <c r="V45" s="13" t="s">
        <v>303</v>
      </c>
      <c r="W45" s="22" t="s">
        <v>1</v>
      </c>
    </row>
    <row r="46" spans="1:23" x14ac:dyDescent="0.2">
      <c r="A46" s="25" t="s">
        <v>3</v>
      </c>
      <c r="B46" s="11" t="s">
        <v>170</v>
      </c>
      <c r="C46" s="11" t="s">
        <v>283</v>
      </c>
      <c r="D46" s="12">
        <v>1</v>
      </c>
      <c r="E46" s="12">
        <v>1</v>
      </c>
      <c r="F46" s="12"/>
      <c r="G46" s="12"/>
      <c r="H46" s="12"/>
      <c r="I46" s="12"/>
      <c r="J46" s="12"/>
      <c r="K46" s="12"/>
      <c r="L46" s="12">
        <v>2</v>
      </c>
      <c r="M46" s="12">
        <v>2</v>
      </c>
      <c r="N46" s="12">
        <v>2</v>
      </c>
      <c r="O46" s="12"/>
      <c r="P46" s="11" t="s">
        <v>1</v>
      </c>
      <c r="Q46" s="11" t="s">
        <v>1</v>
      </c>
      <c r="R46" s="11" t="s">
        <v>1</v>
      </c>
      <c r="S46" s="11" t="s">
        <v>1</v>
      </c>
      <c r="T46" s="11" t="s">
        <v>1</v>
      </c>
      <c r="U46" s="11" t="s">
        <v>1</v>
      </c>
      <c r="V46" s="11" t="s">
        <v>303</v>
      </c>
      <c r="W46" s="21" t="s">
        <v>1</v>
      </c>
    </row>
    <row r="47" spans="1:23" x14ac:dyDescent="0.2">
      <c r="A47" s="27" t="s">
        <v>3</v>
      </c>
      <c r="B47" s="13" t="s">
        <v>170</v>
      </c>
      <c r="C47" s="13" t="s">
        <v>290</v>
      </c>
      <c r="D47" s="14">
        <v>1</v>
      </c>
      <c r="E47" s="14">
        <v>2</v>
      </c>
      <c r="F47" s="14">
        <v>1</v>
      </c>
      <c r="G47" s="14">
        <v>2</v>
      </c>
      <c r="H47" s="14">
        <v>4</v>
      </c>
      <c r="I47" s="14">
        <v>4</v>
      </c>
      <c r="J47" s="14">
        <v>3</v>
      </c>
      <c r="K47" s="14">
        <v>3</v>
      </c>
      <c r="L47" s="14">
        <v>3</v>
      </c>
      <c r="M47" s="14">
        <v>3</v>
      </c>
      <c r="N47" s="14">
        <v>3</v>
      </c>
      <c r="O47" s="14"/>
      <c r="P47" s="13" t="s">
        <v>1</v>
      </c>
      <c r="Q47" s="13" t="s">
        <v>1</v>
      </c>
      <c r="R47" s="13" t="s">
        <v>1</v>
      </c>
      <c r="S47" s="13" t="s">
        <v>1</v>
      </c>
      <c r="T47" s="13" t="s">
        <v>1</v>
      </c>
      <c r="U47" s="13" t="s">
        <v>1</v>
      </c>
      <c r="V47" s="13" t="s">
        <v>303</v>
      </c>
      <c r="W47" s="22" t="s">
        <v>1</v>
      </c>
    </row>
    <row r="48" spans="1:23" x14ac:dyDescent="0.2">
      <c r="A48" s="25" t="s">
        <v>3</v>
      </c>
      <c r="B48" s="11" t="s">
        <v>170</v>
      </c>
      <c r="C48" s="11" t="s">
        <v>291</v>
      </c>
      <c r="D48" s="12">
        <v>2</v>
      </c>
      <c r="E48" s="12">
        <v>2</v>
      </c>
      <c r="F48" s="12"/>
      <c r="G48" s="12">
        <v>2</v>
      </c>
      <c r="H48" s="12">
        <v>2</v>
      </c>
      <c r="I48" s="12">
        <v>2</v>
      </c>
      <c r="J48" s="12">
        <v>2</v>
      </c>
      <c r="K48" s="12">
        <v>2</v>
      </c>
      <c r="L48" s="12">
        <v>2</v>
      </c>
      <c r="M48" s="12">
        <v>2</v>
      </c>
      <c r="N48" s="12">
        <v>2</v>
      </c>
      <c r="O48" s="12"/>
      <c r="P48" s="11" t="s">
        <v>1</v>
      </c>
      <c r="Q48" s="11" t="s">
        <v>1</v>
      </c>
      <c r="R48" s="11" t="s">
        <v>1</v>
      </c>
      <c r="S48" s="11" t="s">
        <v>1</v>
      </c>
      <c r="T48" s="11" t="s">
        <v>1</v>
      </c>
      <c r="U48" s="11" t="s">
        <v>1</v>
      </c>
      <c r="V48" s="11" t="s">
        <v>303</v>
      </c>
      <c r="W48" s="21" t="s">
        <v>1</v>
      </c>
    </row>
    <row r="49" spans="1:23" x14ac:dyDescent="0.2">
      <c r="A49" s="27" t="s">
        <v>3</v>
      </c>
      <c r="B49" s="13" t="s">
        <v>170</v>
      </c>
      <c r="C49" s="13" t="s">
        <v>273</v>
      </c>
      <c r="D49" s="14"/>
      <c r="E49" s="14"/>
      <c r="F49" s="14"/>
      <c r="G49" s="14">
        <v>2</v>
      </c>
      <c r="H49" s="14"/>
      <c r="I49" s="14">
        <v>2</v>
      </c>
      <c r="J49" s="14">
        <v>2</v>
      </c>
      <c r="K49" s="14">
        <v>2</v>
      </c>
      <c r="L49" s="14"/>
      <c r="M49" s="14"/>
      <c r="N49" s="14">
        <v>2</v>
      </c>
      <c r="O49" s="14"/>
      <c r="P49" s="13" t="s">
        <v>1</v>
      </c>
      <c r="Q49" s="13" t="s">
        <v>1</v>
      </c>
      <c r="R49" s="13" t="s">
        <v>1</v>
      </c>
      <c r="S49" s="13" t="s">
        <v>1</v>
      </c>
      <c r="T49" s="13" t="s">
        <v>1</v>
      </c>
      <c r="U49" s="13" t="s">
        <v>1</v>
      </c>
      <c r="V49" s="13" t="s">
        <v>303</v>
      </c>
      <c r="W49" s="22" t="s">
        <v>1</v>
      </c>
    </row>
    <row r="50" spans="1:23" x14ac:dyDescent="0.2">
      <c r="A50" s="25" t="s">
        <v>3</v>
      </c>
      <c r="B50" s="11" t="s">
        <v>170</v>
      </c>
      <c r="C50" s="11" t="s">
        <v>274</v>
      </c>
      <c r="D50" s="12"/>
      <c r="E50" s="12"/>
      <c r="F50" s="12"/>
      <c r="G50" s="12">
        <v>3</v>
      </c>
      <c r="H50" s="12"/>
      <c r="I50" s="12">
        <v>3</v>
      </c>
      <c r="J50" s="12">
        <v>3</v>
      </c>
      <c r="K50" s="12">
        <v>3</v>
      </c>
      <c r="L50" s="12"/>
      <c r="M50" s="12"/>
      <c r="N50" s="12">
        <v>4</v>
      </c>
      <c r="O50" s="12"/>
      <c r="P50" s="11" t="s">
        <v>1</v>
      </c>
      <c r="Q50" s="11" t="s">
        <v>1</v>
      </c>
      <c r="R50" s="11" t="s">
        <v>1</v>
      </c>
      <c r="S50" s="11" t="s">
        <v>1</v>
      </c>
      <c r="T50" s="11" t="s">
        <v>1</v>
      </c>
      <c r="U50" s="11" t="s">
        <v>1</v>
      </c>
      <c r="V50" s="11" t="s">
        <v>303</v>
      </c>
      <c r="W50" s="21" t="s">
        <v>1</v>
      </c>
    </row>
    <row r="51" spans="1:23" x14ac:dyDescent="0.2">
      <c r="A51" s="27" t="s">
        <v>3</v>
      </c>
      <c r="B51" s="13" t="s">
        <v>170</v>
      </c>
      <c r="C51" s="13" t="s">
        <v>289</v>
      </c>
      <c r="D51" s="14"/>
      <c r="E51" s="14"/>
      <c r="F51" s="14"/>
      <c r="G51" s="14"/>
      <c r="H51" s="14">
        <v>79.461590000000001</v>
      </c>
      <c r="I51" s="14">
        <v>79.945779999999999</v>
      </c>
      <c r="J51" s="14"/>
      <c r="K51" s="14"/>
      <c r="L51" s="14">
        <v>83.653850000000006</v>
      </c>
      <c r="M51" s="14">
        <v>78.243740000000003</v>
      </c>
      <c r="N51" s="14"/>
      <c r="O51" s="14"/>
      <c r="P51" s="13" t="s">
        <v>1</v>
      </c>
      <c r="Q51" s="13" t="s">
        <v>1</v>
      </c>
      <c r="R51" s="13" t="s">
        <v>1</v>
      </c>
      <c r="S51" s="13" t="s">
        <v>1</v>
      </c>
      <c r="T51" s="13" t="s">
        <v>1</v>
      </c>
      <c r="U51" s="13" t="s">
        <v>1</v>
      </c>
      <c r="V51" s="13" t="s">
        <v>303</v>
      </c>
      <c r="W51" s="22" t="s">
        <v>1</v>
      </c>
    </row>
    <row r="52" spans="1:23" x14ac:dyDescent="0.2">
      <c r="A52" s="25" t="s">
        <v>3</v>
      </c>
      <c r="B52" s="11" t="s">
        <v>170</v>
      </c>
      <c r="C52" s="11" t="s">
        <v>276</v>
      </c>
      <c r="D52" s="12"/>
      <c r="E52" s="12"/>
      <c r="F52" s="12"/>
      <c r="G52" s="12"/>
      <c r="H52" s="12"/>
      <c r="I52" s="12"/>
      <c r="J52" s="12"/>
      <c r="K52" s="12"/>
      <c r="L52" s="12"/>
      <c r="M52" s="12"/>
      <c r="N52" s="12">
        <v>12</v>
      </c>
      <c r="O52" s="12"/>
      <c r="P52" s="11" t="s">
        <v>1</v>
      </c>
      <c r="Q52" s="11" t="s">
        <v>1</v>
      </c>
      <c r="R52" s="11" t="s">
        <v>1</v>
      </c>
      <c r="S52" s="11" t="s">
        <v>1</v>
      </c>
      <c r="T52" s="11" t="s">
        <v>1</v>
      </c>
      <c r="U52" s="11" t="s">
        <v>1</v>
      </c>
      <c r="V52" s="11" t="s">
        <v>303</v>
      </c>
      <c r="W52" s="21" t="s">
        <v>1</v>
      </c>
    </row>
    <row r="53" spans="1:23" x14ac:dyDescent="0.2">
      <c r="A53" s="27" t="s">
        <v>3</v>
      </c>
      <c r="B53" s="13" t="s">
        <v>170</v>
      </c>
      <c r="C53" s="13" t="s">
        <v>271</v>
      </c>
      <c r="D53" s="14">
        <v>10</v>
      </c>
      <c r="E53" s="14">
        <v>10</v>
      </c>
      <c r="F53" s="14">
        <v>10</v>
      </c>
      <c r="G53" s="14">
        <v>9</v>
      </c>
      <c r="H53" s="14">
        <v>9</v>
      </c>
      <c r="I53" s="14">
        <v>9</v>
      </c>
      <c r="J53" s="14">
        <v>9</v>
      </c>
      <c r="K53" s="14">
        <v>9</v>
      </c>
      <c r="L53" s="14">
        <v>9</v>
      </c>
      <c r="M53" s="14">
        <v>8</v>
      </c>
      <c r="N53" s="14">
        <v>6</v>
      </c>
      <c r="O53" s="14"/>
      <c r="P53" s="13" t="s">
        <v>1</v>
      </c>
      <c r="Q53" s="13" t="s">
        <v>1</v>
      </c>
      <c r="R53" s="13" t="s">
        <v>1</v>
      </c>
      <c r="S53" s="13" t="s">
        <v>1</v>
      </c>
      <c r="T53" s="13" t="s">
        <v>1</v>
      </c>
      <c r="U53" s="13" t="s">
        <v>1</v>
      </c>
      <c r="V53" s="13" t="s">
        <v>303</v>
      </c>
      <c r="W53" s="22" t="s">
        <v>1</v>
      </c>
    </row>
    <row r="54" spans="1:23" x14ac:dyDescent="0.2">
      <c r="A54" s="25" t="s">
        <v>3</v>
      </c>
      <c r="B54" s="11" t="s">
        <v>170</v>
      </c>
      <c r="C54" s="11" t="s">
        <v>292</v>
      </c>
      <c r="D54" s="12"/>
      <c r="E54" s="12"/>
      <c r="F54" s="12"/>
      <c r="G54" s="12"/>
      <c r="H54" s="12"/>
      <c r="I54" s="12"/>
      <c r="J54" s="12"/>
      <c r="K54" s="12"/>
      <c r="L54" s="12"/>
      <c r="M54" s="12"/>
      <c r="N54" s="12">
        <v>15</v>
      </c>
      <c r="O54" s="12"/>
      <c r="P54" s="11" t="s">
        <v>1</v>
      </c>
      <c r="Q54" s="11" t="s">
        <v>1</v>
      </c>
      <c r="R54" s="11" t="s">
        <v>1</v>
      </c>
      <c r="S54" s="11" t="s">
        <v>1</v>
      </c>
      <c r="T54" s="11" t="s">
        <v>1</v>
      </c>
      <c r="U54" s="11" t="s">
        <v>1</v>
      </c>
      <c r="V54" s="11" t="s">
        <v>303</v>
      </c>
      <c r="W54" s="21" t="s">
        <v>1</v>
      </c>
    </row>
    <row r="55" spans="1:23" x14ac:dyDescent="0.2">
      <c r="A55" s="27" t="s">
        <v>3</v>
      </c>
      <c r="B55" s="13" t="s">
        <v>170</v>
      </c>
      <c r="C55" s="13" t="s">
        <v>275</v>
      </c>
      <c r="D55" s="14"/>
      <c r="E55" s="14"/>
      <c r="F55" s="14"/>
      <c r="G55" s="14"/>
      <c r="H55" s="14"/>
      <c r="I55" s="14"/>
      <c r="J55" s="14"/>
      <c r="K55" s="14"/>
      <c r="L55" s="14"/>
      <c r="M55" s="14"/>
      <c r="N55" s="14">
        <v>8</v>
      </c>
      <c r="O55" s="14"/>
      <c r="P55" s="13" t="s">
        <v>1</v>
      </c>
      <c r="Q55" s="13" t="s">
        <v>1</v>
      </c>
      <c r="R55" s="13" t="s">
        <v>1</v>
      </c>
      <c r="S55" s="13" t="s">
        <v>1</v>
      </c>
      <c r="T55" s="13" t="s">
        <v>1</v>
      </c>
      <c r="U55" s="13" t="s">
        <v>1</v>
      </c>
      <c r="V55" s="13" t="s">
        <v>303</v>
      </c>
      <c r="W55" s="22" t="s">
        <v>1</v>
      </c>
    </row>
    <row r="56" spans="1:23" x14ac:dyDescent="0.2">
      <c r="A56" s="25" t="s">
        <v>3</v>
      </c>
      <c r="B56" s="11" t="s">
        <v>170</v>
      </c>
      <c r="C56" s="11" t="s">
        <v>272</v>
      </c>
      <c r="D56" s="12"/>
      <c r="E56" s="12"/>
      <c r="F56" s="12"/>
      <c r="G56" s="12"/>
      <c r="H56" s="12"/>
      <c r="I56" s="12"/>
      <c r="J56" s="12"/>
      <c r="K56" s="12"/>
      <c r="L56" s="12"/>
      <c r="M56" s="12"/>
      <c r="N56" s="12">
        <v>4</v>
      </c>
      <c r="O56" s="12"/>
      <c r="P56" s="11" t="s">
        <v>1</v>
      </c>
      <c r="Q56" s="11" t="s">
        <v>1</v>
      </c>
      <c r="R56" s="11" t="s">
        <v>1</v>
      </c>
      <c r="S56" s="11" t="s">
        <v>1</v>
      </c>
      <c r="T56" s="11" t="s">
        <v>1</v>
      </c>
      <c r="U56" s="11" t="s">
        <v>1</v>
      </c>
      <c r="V56" s="11" t="s">
        <v>303</v>
      </c>
      <c r="W56" s="21" t="s">
        <v>1</v>
      </c>
    </row>
    <row r="57" spans="1:23" x14ac:dyDescent="0.2">
      <c r="A57" s="27" t="s">
        <v>3</v>
      </c>
      <c r="B57" s="13" t="s">
        <v>170</v>
      </c>
      <c r="C57" s="13" t="s">
        <v>295</v>
      </c>
      <c r="D57" s="14">
        <v>17.321758729999999</v>
      </c>
      <c r="E57" s="14">
        <v>16.505863229999999</v>
      </c>
      <c r="F57" s="14">
        <v>17.070051400000001</v>
      </c>
      <c r="G57" s="14">
        <v>17.219419049999999</v>
      </c>
      <c r="H57" s="14">
        <v>17.491642079999998</v>
      </c>
      <c r="I57" s="14">
        <v>21.586213879999999</v>
      </c>
      <c r="J57" s="14">
        <v>21.599174550000001</v>
      </c>
      <c r="K57" s="14">
        <v>20.931220830000001</v>
      </c>
      <c r="L57" s="14">
        <v>21.277375280000001</v>
      </c>
      <c r="M57" s="14">
        <v>20.780653359999999</v>
      </c>
      <c r="N57" s="14">
        <v>20.8701039</v>
      </c>
      <c r="O57" s="14"/>
      <c r="P57" s="13" t="s">
        <v>1</v>
      </c>
      <c r="Q57" s="13" t="s">
        <v>1</v>
      </c>
      <c r="R57" s="13" t="s">
        <v>1</v>
      </c>
      <c r="S57" s="13" t="s">
        <v>1</v>
      </c>
      <c r="T57" s="13" t="s">
        <v>1</v>
      </c>
      <c r="U57" s="13" t="s">
        <v>1</v>
      </c>
      <c r="V57" s="13" t="s">
        <v>303</v>
      </c>
      <c r="W57" s="22" t="s">
        <v>1</v>
      </c>
    </row>
    <row r="58" spans="1:23" x14ac:dyDescent="0.2">
      <c r="A58" s="25" t="s">
        <v>3</v>
      </c>
      <c r="B58" s="11" t="s">
        <v>170</v>
      </c>
      <c r="C58" s="11" t="s">
        <v>297</v>
      </c>
      <c r="D58" s="12"/>
      <c r="E58" s="12"/>
      <c r="F58" s="12"/>
      <c r="G58" s="12"/>
      <c r="H58" s="12">
        <v>67.5</v>
      </c>
      <c r="I58" s="12"/>
      <c r="J58" s="12"/>
      <c r="K58" s="12">
        <v>67.5</v>
      </c>
      <c r="L58" s="12"/>
      <c r="M58" s="12"/>
      <c r="N58" s="12"/>
      <c r="O58" s="12"/>
      <c r="P58" s="11" t="s">
        <v>1</v>
      </c>
      <c r="Q58" s="11" t="s">
        <v>1</v>
      </c>
      <c r="R58" s="11" t="s">
        <v>1</v>
      </c>
      <c r="S58" s="11" t="s">
        <v>1</v>
      </c>
      <c r="T58" s="11" t="s">
        <v>1</v>
      </c>
      <c r="U58" s="11" t="s">
        <v>1</v>
      </c>
      <c r="V58" s="11" t="s">
        <v>303</v>
      </c>
      <c r="W58" s="21" t="s">
        <v>1</v>
      </c>
    </row>
    <row r="59" spans="1:23" x14ac:dyDescent="0.2">
      <c r="A59" s="27" t="s">
        <v>3</v>
      </c>
      <c r="B59" s="13" t="s">
        <v>170</v>
      </c>
      <c r="C59" s="13" t="s">
        <v>299</v>
      </c>
      <c r="D59" s="14"/>
      <c r="E59" s="14"/>
      <c r="F59" s="14"/>
      <c r="G59" s="14"/>
      <c r="H59" s="14">
        <v>89.493359999999996</v>
      </c>
      <c r="I59" s="14"/>
      <c r="J59" s="14"/>
      <c r="K59" s="14"/>
      <c r="L59" s="14"/>
      <c r="M59" s="14"/>
      <c r="N59" s="14"/>
      <c r="O59" s="14"/>
      <c r="P59" s="13" t="s">
        <v>1</v>
      </c>
      <c r="Q59" s="13" t="s">
        <v>1</v>
      </c>
      <c r="R59" s="13" t="s">
        <v>1</v>
      </c>
      <c r="S59" s="13" t="s">
        <v>1</v>
      </c>
      <c r="T59" s="13" t="s">
        <v>1</v>
      </c>
      <c r="U59" s="13" t="s">
        <v>1</v>
      </c>
      <c r="V59" s="13" t="s">
        <v>303</v>
      </c>
      <c r="W59" s="22" t="s">
        <v>1</v>
      </c>
    </row>
    <row r="60" spans="1:23" x14ac:dyDescent="0.2">
      <c r="A60" s="25" t="s">
        <v>3</v>
      </c>
      <c r="B60" s="11" t="s">
        <v>170</v>
      </c>
      <c r="C60" s="11" t="s">
        <v>300</v>
      </c>
      <c r="D60" s="12"/>
      <c r="E60" s="12"/>
      <c r="F60" s="12"/>
      <c r="G60" s="12"/>
      <c r="H60" s="12">
        <v>30.74502</v>
      </c>
      <c r="I60" s="12"/>
      <c r="J60" s="12"/>
      <c r="K60" s="12"/>
      <c r="L60" s="12">
        <v>16.493780000000001</v>
      </c>
      <c r="M60" s="12"/>
      <c r="N60" s="12"/>
      <c r="O60" s="12"/>
      <c r="P60" s="11" t="s">
        <v>1</v>
      </c>
      <c r="Q60" s="11" t="s">
        <v>1</v>
      </c>
      <c r="R60" s="11" t="s">
        <v>1</v>
      </c>
      <c r="S60" s="11" t="s">
        <v>1</v>
      </c>
      <c r="T60" s="11" t="s">
        <v>1</v>
      </c>
      <c r="U60" s="11" t="s">
        <v>1</v>
      </c>
      <c r="V60" s="11" t="s">
        <v>303</v>
      </c>
      <c r="W60" s="21" t="s">
        <v>1</v>
      </c>
    </row>
    <row r="61" spans="1:23" x14ac:dyDescent="0.2">
      <c r="A61" s="27" t="s">
        <v>3</v>
      </c>
      <c r="B61" s="13" t="s">
        <v>170</v>
      </c>
      <c r="C61" s="13" t="s">
        <v>296</v>
      </c>
      <c r="D61" s="14"/>
      <c r="E61" s="14"/>
      <c r="F61" s="14"/>
      <c r="G61" s="14"/>
      <c r="H61" s="14">
        <v>34.098239999999997</v>
      </c>
      <c r="I61" s="14">
        <v>43.516660000000002</v>
      </c>
      <c r="J61" s="14"/>
      <c r="K61" s="14"/>
      <c r="L61" s="14"/>
      <c r="M61" s="14">
        <v>41.208410000000001</v>
      </c>
      <c r="N61" s="14"/>
      <c r="O61" s="14"/>
      <c r="P61" s="13" t="s">
        <v>1</v>
      </c>
      <c r="Q61" s="13" t="s">
        <v>1</v>
      </c>
      <c r="R61" s="13" t="s">
        <v>1</v>
      </c>
      <c r="S61" s="13" t="s">
        <v>1</v>
      </c>
      <c r="T61" s="13" t="s">
        <v>1</v>
      </c>
      <c r="U61" s="13" t="s">
        <v>1</v>
      </c>
      <c r="V61" s="13" t="s">
        <v>303</v>
      </c>
      <c r="W61" s="22" t="s">
        <v>1</v>
      </c>
    </row>
    <row r="62" spans="1:23" x14ac:dyDescent="0.2">
      <c r="A62" s="25" t="s">
        <v>3</v>
      </c>
      <c r="B62" s="11" t="s">
        <v>170</v>
      </c>
      <c r="C62" s="11" t="s">
        <v>301</v>
      </c>
      <c r="D62" s="12"/>
      <c r="E62" s="12"/>
      <c r="F62" s="12"/>
      <c r="G62" s="12"/>
      <c r="H62" s="12">
        <v>56.401110000000003</v>
      </c>
      <c r="I62" s="12"/>
      <c r="J62" s="12"/>
      <c r="K62" s="12"/>
      <c r="L62" s="12">
        <v>73.057910000000007</v>
      </c>
      <c r="M62" s="12">
        <v>49.753439999999998</v>
      </c>
      <c r="N62" s="12"/>
      <c r="O62" s="12"/>
      <c r="P62" s="11" t="s">
        <v>1</v>
      </c>
      <c r="Q62" s="11" t="s">
        <v>1</v>
      </c>
      <c r="R62" s="11" t="s">
        <v>1</v>
      </c>
      <c r="S62" s="11" t="s">
        <v>1</v>
      </c>
      <c r="T62" s="11" t="s">
        <v>1</v>
      </c>
      <c r="U62" s="11" t="s">
        <v>1</v>
      </c>
      <c r="V62" s="11" t="s">
        <v>303</v>
      </c>
      <c r="W62" s="21" t="s">
        <v>1</v>
      </c>
    </row>
    <row r="63" spans="1:23" x14ac:dyDescent="0.2">
      <c r="A63" s="27" t="s">
        <v>3</v>
      </c>
      <c r="B63" s="13" t="s">
        <v>170</v>
      </c>
      <c r="C63" s="13" t="s">
        <v>298</v>
      </c>
      <c r="D63" s="14"/>
      <c r="E63" s="14"/>
      <c r="F63" s="14"/>
      <c r="G63" s="14"/>
      <c r="H63" s="14">
        <v>45.948889999999999</v>
      </c>
      <c r="I63" s="14"/>
      <c r="J63" s="14"/>
      <c r="K63" s="14"/>
      <c r="L63" s="14"/>
      <c r="M63" s="14"/>
      <c r="N63" s="14"/>
      <c r="O63" s="14"/>
      <c r="P63" s="13" t="s">
        <v>1</v>
      </c>
      <c r="Q63" s="13" t="s">
        <v>1</v>
      </c>
      <c r="R63" s="13" t="s">
        <v>1</v>
      </c>
      <c r="S63" s="13" t="s">
        <v>1</v>
      </c>
      <c r="T63" s="13" t="s">
        <v>1</v>
      </c>
      <c r="U63" s="13" t="s">
        <v>1</v>
      </c>
      <c r="V63" s="13" t="s">
        <v>303</v>
      </c>
      <c r="W63" s="22" t="s">
        <v>1</v>
      </c>
    </row>
    <row r="64" spans="1:23" x14ac:dyDescent="0.2">
      <c r="A64" s="25" t="s">
        <v>4</v>
      </c>
      <c r="B64" s="11" t="s">
        <v>101</v>
      </c>
      <c r="C64" s="11" t="s">
        <v>277</v>
      </c>
      <c r="D64" s="12"/>
      <c r="E64" s="12"/>
      <c r="F64" s="12"/>
      <c r="G64" s="12">
        <v>98.188130000000001</v>
      </c>
      <c r="H64" s="12">
        <v>98.382580000000004</v>
      </c>
      <c r="I64" s="12"/>
      <c r="J64" s="12"/>
      <c r="K64" s="12"/>
      <c r="L64" s="12">
        <v>72.331010000000006</v>
      </c>
      <c r="M64" s="12"/>
      <c r="N64" s="12"/>
      <c r="O64" s="12"/>
      <c r="P64" s="11" t="s">
        <v>1</v>
      </c>
      <c r="Q64" s="11" t="s">
        <v>1</v>
      </c>
      <c r="R64" s="11" t="s">
        <v>1</v>
      </c>
      <c r="S64" s="11" t="s">
        <v>1</v>
      </c>
      <c r="T64" s="11" t="s">
        <v>1</v>
      </c>
      <c r="U64" s="11" t="s">
        <v>1</v>
      </c>
      <c r="V64" s="11" t="s">
        <v>302</v>
      </c>
      <c r="W64" s="21" t="s">
        <v>1</v>
      </c>
    </row>
    <row r="65" spans="1:23" x14ac:dyDescent="0.2">
      <c r="A65" s="27" t="s">
        <v>4</v>
      </c>
      <c r="B65" s="13" t="s">
        <v>101</v>
      </c>
      <c r="C65" s="13" t="s">
        <v>278</v>
      </c>
      <c r="D65" s="14"/>
      <c r="E65" s="14"/>
      <c r="F65" s="14"/>
      <c r="G65" s="14">
        <v>19.352499999999999</v>
      </c>
      <c r="H65" s="14">
        <v>17.509</v>
      </c>
      <c r="I65" s="14"/>
      <c r="J65" s="14"/>
      <c r="K65" s="14"/>
      <c r="L65" s="14">
        <v>22.947340000000001</v>
      </c>
      <c r="M65" s="14"/>
      <c r="N65" s="14"/>
      <c r="O65" s="14"/>
      <c r="P65" s="13" t="s">
        <v>1</v>
      </c>
      <c r="Q65" s="13" t="s">
        <v>1</v>
      </c>
      <c r="R65" s="13" t="s">
        <v>1</v>
      </c>
      <c r="S65" s="13" t="s">
        <v>1</v>
      </c>
      <c r="T65" s="13" t="s">
        <v>1</v>
      </c>
      <c r="U65" s="13" t="s">
        <v>1</v>
      </c>
      <c r="V65" s="13" t="s">
        <v>302</v>
      </c>
      <c r="W65" s="22" t="s">
        <v>1</v>
      </c>
    </row>
    <row r="66" spans="1:23" x14ac:dyDescent="0.2">
      <c r="A66" s="25" t="s">
        <v>4</v>
      </c>
      <c r="B66" s="11" t="s">
        <v>101</v>
      </c>
      <c r="C66" s="11" t="s">
        <v>280</v>
      </c>
      <c r="D66" s="12">
        <v>0</v>
      </c>
      <c r="E66" s="12">
        <v>0</v>
      </c>
      <c r="F66" s="12">
        <v>0</v>
      </c>
      <c r="G66" s="12">
        <v>0</v>
      </c>
      <c r="H66" s="12">
        <v>0</v>
      </c>
      <c r="I66" s="12"/>
      <c r="J66" s="12"/>
      <c r="K66" s="12"/>
      <c r="L66" s="12"/>
      <c r="M66" s="12"/>
      <c r="N66" s="12"/>
      <c r="O66" s="12"/>
      <c r="P66" s="11" t="s">
        <v>1</v>
      </c>
      <c r="Q66" s="11" t="s">
        <v>1</v>
      </c>
      <c r="R66" s="11" t="s">
        <v>1</v>
      </c>
      <c r="S66" s="11" t="s">
        <v>1</v>
      </c>
      <c r="T66" s="11" t="s">
        <v>1</v>
      </c>
      <c r="U66" s="11" t="s">
        <v>1</v>
      </c>
      <c r="V66" s="11" t="s">
        <v>302</v>
      </c>
      <c r="W66" s="21" t="s">
        <v>1</v>
      </c>
    </row>
    <row r="67" spans="1:23" x14ac:dyDescent="0.2">
      <c r="A67" s="27" t="s">
        <v>4</v>
      </c>
      <c r="B67" s="13" t="s">
        <v>101</v>
      </c>
      <c r="C67" s="13" t="s">
        <v>281</v>
      </c>
      <c r="D67" s="14">
        <v>41.301279999999998</v>
      </c>
      <c r="E67" s="14">
        <v>42.653460000000003</v>
      </c>
      <c r="F67" s="14"/>
      <c r="G67" s="14">
        <v>45.597790000000003</v>
      </c>
      <c r="H67" s="14">
        <v>44.716589999999997</v>
      </c>
      <c r="I67" s="14"/>
      <c r="J67" s="14"/>
      <c r="K67" s="14"/>
      <c r="L67" s="14"/>
      <c r="M67" s="14"/>
      <c r="N67" s="14"/>
      <c r="O67" s="14"/>
      <c r="P67" s="13" t="s">
        <v>1</v>
      </c>
      <c r="Q67" s="13" t="s">
        <v>1</v>
      </c>
      <c r="R67" s="13" t="s">
        <v>1</v>
      </c>
      <c r="S67" s="13" t="s">
        <v>1</v>
      </c>
      <c r="T67" s="13" t="s">
        <v>1</v>
      </c>
      <c r="U67" s="13" t="s">
        <v>1</v>
      </c>
      <c r="V67" s="13" t="s">
        <v>302</v>
      </c>
      <c r="W67" s="22" t="s">
        <v>1</v>
      </c>
    </row>
    <row r="68" spans="1:23" x14ac:dyDescent="0.2">
      <c r="A68" s="25" t="s">
        <v>4</v>
      </c>
      <c r="B68" s="11" t="s">
        <v>101</v>
      </c>
      <c r="C68" s="11" t="s">
        <v>282</v>
      </c>
      <c r="D68" s="12">
        <v>43.590330000000002</v>
      </c>
      <c r="E68" s="12">
        <v>43.046619999999997</v>
      </c>
      <c r="F68" s="12"/>
      <c r="G68" s="12">
        <v>44.159039999999997</v>
      </c>
      <c r="H68" s="12">
        <v>39.645130000000002</v>
      </c>
      <c r="I68" s="12"/>
      <c r="J68" s="12"/>
      <c r="K68" s="12"/>
      <c r="L68" s="12">
        <v>63.948270000000001</v>
      </c>
      <c r="M68" s="12"/>
      <c r="N68" s="12"/>
      <c r="O68" s="12"/>
      <c r="P68" s="11" t="s">
        <v>1</v>
      </c>
      <c r="Q68" s="11" t="s">
        <v>1</v>
      </c>
      <c r="R68" s="11" t="s">
        <v>1</v>
      </c>
      <c r="S68" s="11" t="s">
        <v>1</v>
      </c>
      <c r="T68" s="11" t="s">
        <v>1</v>
      </c>
      <c r="U68" s="11" t="s">
        <v>1</v>
      </c>
      <c r="V68" s="11" t="s">
        <v>302</v>
      </c>
      <c r="W68" s="21" t="s">
        <v>1</v>
      </c>
    </row>
    <row r="69" spans="1:23" x14ac:dyDescent="0.2">
      <c r="A69" s="27" t="s">
        <v>4</v>
      </c>
      <c r="B69" s="13" t="s">
        <v>101</v>
      </c>
      <c r="C69" s="13" t="s">
        <v>279</v>
      </c>
      <c r="D69" s="14"/>
      <c r="E69" s="14"/>
      <c r="F69" s="14"/>
      <c r="G69" s="14">
        <v>24.806539999999998</v>
      </c>
      <c r="H69" s="14">
        <v>22.136130000000001</v>
      </c>
      <c r="I69" s="14"/>
      <c r="J69" s="14"/>
      <c r="K69" s="14"/>
      <c r="L69" s="14">
        <v>41.000929999999997</v>
      </c>
      <c r="M69" s="14"/>
      <c r="N69" s="14"/>
      <c r="O69" s="14"/>
      <c r="P69" s="13" t="s">
        <v>1</v>
      </c>
      <c r="Q69" s="13" t="s">
        <v>1</v>
      </c>
      <c r="R69" s="13" t="s">
        <v>1</v>
      </c>
      <c r="S69" s="13" t="s">
        <v>1</v>
      </c>
      <c r="T69" s="13" t="s">
        <v>1</v>
      </c>
      <c r="U69" s="13" t="s">
        <v>1</v>
      </c>
      <c r="V69" s="13" t="s">
        <v>302</v>
      </c>
      <c r="W69" s="22" t="s">
        <v>1</v>
      </c>
    </row>
    <row r="70" spans="1:23" x14ac:dyDescent="0.2">
      <c r="A70" s="25" t="s">
        <v>4</v>
      </c>
      <c r="B70" s="11" t="s">
        <v>101</v>
      </c>
      <c r="C70" s="11" t="s">
        <v>293</v>
      </c>
      <c r="D70" s="12"/>
      <c r="E70" s="12"/>
      <c r="F70" s="12"/>
      <c r="G70" s="12"/>
      <c r="H70" s="12"/>
      <c r="I70" s="12"/>
      <c r="J70" s="12"/>
      <c r="K70" s="12"/>
      <c r="L70" s="12"/>
      <c r="M70" s="12"/>
      <c r="N70" s="12"/>
      <c r="O70" s="12"/>
      <c r="P70" s="11" t="s">
        <v>1</v>
      </c>
      <c r="Q70" s="11" t="s">
        <v>1</v>
      </c>
      <c r="R70" s="11" t="s">
        <v>1</v>
      </c>
      <c r="S70" s="11" t="s">
        <v>1</v>
      </c>
      <c r="T70" s="11" t="s">
        <v>1</v>
      </c>
      <c r="U70" s="11" t="s">
        <v>1</v>
      </c>
      <c r="V70" s="11" t="s">
        <v>302</v>
      </c>
      <c r="W70" s="21" t="s">
        <v>1</v>
      </c>
    </row>
    <row r="71" spans="1:23" x14ac:dyDescent="0.2">
      <c r="A71" s="27" t="s">
        <v>4</v>
      </c>
      <c r="B71" s="13" t="s">
        <v>101</v>
      </c>
      <c r="C71" s="13" t="s">
        <v>284</v>
      </c>
      <c r="D71" s="14"/>
      <c r="E71" s="14"/>
      <c r="F71" s="14"/>
      <c r="G71" s="14">
        <v>17.51407</v>
      </c>
      <c r="H71" s="14">
        <v>16.70983</v>
      </c>
      <c r="I71" s="14"/>
      <c r="J71" s="14"/>
      <c r="K71" s="14"/>
      <c r="L71" s="14">
        <v>24.038070000000001</v>
      </c>
      <c r="M71" s="14"/>
      <c r="N71" s="14"/>
      <c r="O71" s="14"/>
      <c r="P71" s="13" t="s">
        <v>1</v>
      </c>
      <c r="Q71" s="13" t="s">
        <v>1</v>
      </c>
      <c r="R71" s="13" t="s">
        <v>1</v>
      </c>
      <c r="S71" s="13" t="s">
        <v>1</v>
      </c>
      <c r="T71" s="13" t="s">
        <v>1</v>
      </c>
      <c r="U71" s="13" t="s">
        <v>1</v>
      </c>
      <c r="V71" s="13" t="s">
        <v>302</v>
      </c>
      <c r="W71" s="22" t="s">
        <v>1</v>
      </c>
    </row>
    <row r="72" spans="1:23" x14ac:dyDescent="0.2">
      <c r="A72" s="25" t="s">
        <v>4</v>
      </c>
      <c r="B72" s="11" t="s">
        <v>101</v>
      </c>
      <c r="C72" s="11" t="s">
        <v>286</v>
      </c>
      <c r="D72" s="12">
        <v>0</v>
      </c>
      <c r="E72" s="12">
        <v>0</v>
      </c>
      <c r="F72" s="12">
        <v>0</v>
      </c>
      <c r="G72" s="12">
        <v>0</v>
      </c>
      <c r="H72" s="12">
        <v>0</v>
      </c>
      <c r="I72" s="12"/>
      <c r="J72" s="12"/>
      <c r="K72" s="12"/>
      <c r="L72" s="12"/>
      <c r="M72" s="12"/>
      <c r="N72" s="12"/>
      <c r="O72" s="12"/>
      <c r="P72" s="11" t="s">
        <v>1</v>
      </c>
      <c r="Q72" s="11" t="s">
        <v>1</v>
      </c>
      <c r="R72" s="11" t="s">
        <v>1</v>
      </c>
      <c r="S72" s="11" t="s">
        <v>1</v>
      </c>
      <c r="T72" s="11" t="s">
        <v>1</v>
      </c>
      <c r="U72" s="11" t="s">
        <v>1</v>
      </c>
      <c r="V72" s="11" t="s">
        <v>302</v>
      </c>
      <c r="W72" s="21" t="s">
        <v>1</v>
      </c>
    </row>
    <row r="73" spans="1:23" x14ac:dyDescent="0.2">
      <c r="A73" s="27" t="s">
        <v>4</v>
      </c>
      <c r="B73" s="13" t="s">
        <v>101</v>
      </c>
      <c r="C73" s="13" t="s">
        <v>287</v>
      </c>
      <c r="D73" s="14">
        <v>45.294789999999999</v>
      </c>
      <c r="E73" s="14">
        <v>44.72804</v>
      </c>
      <c r="F73" s="14"/>
      <c r="G73" s="14">
        <v>47.137050000000002</v>
      </c>
      <c r="H73" s="14">
        <v>44.602910000000001</v>
      </c>
      <c r="I73" s="14"/>
      <c r="J73" s="14"/>
      <c r="K73" s="14"/>
      <c r="L73" s="14"/>
      <c r="M73" s="14"/>
      <c r="N73" s="14"/>
      <c r="O73" s="14"/>
      <c r="P73" s="13" t="s">
        <v>1</v>
      </c>
      <c r="Q73" s="13" t="s">
        <v>1</v>
      </c>
      <c r="R73" s="13" t="s">
        <v>1</v>
      </c>
      <c r="S73" s="13" t="s">
        <v>1</v>
      </c>
      <c r="T73" s="13" t="s">
        <v>1</v>
      </c>
      <c r="U73" s="13" t="s">
        <v>1</v>
      </c>
      <c r="V73" s="13" t="s">
        <v>302</v>
      </c>
      <c r="W73" s="22" t="s">
        <v>1</v>
      </c>
    </row>
    <row r="74" spans="1:23" x14ac:dyDescent="0.2">
      <c r="A74" s="25" t="s">
        <v>4</v>
      </c>
      <c r="B74" s="11" t="s">
        <v>101</v>
      </c>
      <c r="C74" s="11" t="s">
        <v>288</v>
      </c>
      <c r="D74" s="12">
        <v>39.591889999999999</v>
      </c>
      <c r="E74" s="12">
        <v>40.2057</v>
      </c>
      <c r="F74" s="12"/>
      <c r="G74" s="12">
        <v>41.144950000000001</v>
      </c>
      <c r="H74" s="12">
        <v>39.099130000000002</v>
      </c>
      <c r="I74" s="12"/>
      <c r="J74" s="12"/>
      <c r="K74" s="12"/>
      <c r="L74" s="12">
        <v>64.328270000000003</v>
      </c>
      <c r="M74" s="12"/>
      <c r="N74" s="12"/>
      <c r="O74" s="12"/>
      <c r="P74" s="11" t="s">
        <v>1</v>
      </c>
      <c r="Q74" s="11" t="s">
        <v>1</v>
      </c>
      <c r="R74" s="11" t="s">
        <v>1</v>
      </c>
      <c r="S74" s="11" t="s">
        <v>1</v>
      </c>
      <c r="T74" s="11" t="s">
        <v>1</v>
      </c>
      <c r="U74" s="11" t="s">
        <v>1</v>
      </c>
      <c r="V74" s="11" t="s">
        <v>302</v>
      </c>
      <c r="W74" s="21" t="s">
        <v>1</v>
      </c>
    </row>
    <row r="75" spans="1:23" x14ac:dyDescent="0.2">
      <c r="A75" s="27" t="s">
        <v>4</v>
      </c>
      <c r="B75" s="13" t="s">
        <v>101</v>
      </c>
      <c r="C75" s="13" t="s">
        <v>285</v>
      </c>
      <c r="D75" s="14"/>
      <c r="E75" s="14"/>
      <c r="F75" s="14"/>
      <c r="G75" s="14">
        <v>23.630880000000001</v>
      </c>
      <c r="H75" s="14">
        <v>22.389299999999999</v>
      </c>
      <c r="I75" s="14"/>
      <c r="J75" s="14"/>
      <c r="K75" s="14"/>
      <c r="L75" s="14">
        <v>40.290199999999999</v>
      </c>
      <c r="M75" s="14"/>
      <c r="N75" s="14"/>
      <c r="O75" s="14"/>
      <c r="P75" s="13" t="s">
        <v>1</v>
      </c>
      <c r="Q75" s="13" t="s">
        <v>1</v>
      </c>
      <c r="R75" s="13" t="s">
        <v>1</v>
      </c>
      <c r="S75" s="13" t="s">
        <v>1</v>
      </c>
      <c r="T75" s="13" t="s">
        <v>1</v>
      </c>
      <c r="U75" s="13" t="s">
        <v>1</v>
      </c>
      <c r="V75" s="13" t="s">
        <v>302</v>
      </c>
      <c r="W75" s="22" t="s">
        <v>1</v>
      </c>
    </row>
    <row r="76" spans="1:23" x14ac:dyDescent="0.2">
      <c r="A76" s="25" t="s">
        <v>4</v>
      </c>
      <c r="B76" s="11" t="s">
        <v>101</v>
      </c>
      <c r="C76" s="11" t="s">
        <v>308</v>
      </c>
      <c r="D76" s="12"/>
      <c r="E76" s="12">
        <v>143.77000000000001</v>
      </c>
      <c r="F76" s="12">
        <v>209.708</v>
      </c>
      <c r="G76" s="12">
        <v>203.68700000000001</v>
      </c>
      <c r="H76" s="12">
        <v>240.459</v>
      </c>
      <c r="I76" s="12">
        <v>207.78299999999999</v>
      </c>
      <c r="J76" s="12">
        <v>137.48500000000001</v>
      </c>
      <c r="K76" s="12">
        <v>207.023</v>
      </c>
      <c r="L76" s="12">
        <v>320.65800000000002</v>
      </c>
      <c r="M76" s="12">
        <v>230.47499999999999</v>
      </c>
      <c r="N76" s="12">
        <v>276.49299999999999</v>
      </c>
      <c r="O76" s="12"/>
      <c r="P76" s="11" t="s">
        <v>1</v>
      </c>
      <c r="Q76" s="11" t="s">
        <v>1</v>
      </c>
      <c r="R76" s="11" t="s">
        <v>1</v>
      </c>
      <c r="S76" s="11" t="s">
        <v>1</v>
      </c>
      <c r="T76" s="11" t="s">
        <v>1</v>
      </c>
      <c r="U76" s="11" t="s">
        <v>1</v>
      </c>
      <c r="V76" s="11" t="s">
        <v>302</v>
      </c>
      <c r="W76" s="21" t="s">
        <v>1</v>
      </c>
    </row>
    <row r="77" spans="1:23" x14ac:dyDescent="0.2">
      <c r="A77" s="27" t="s">
        <v>4</v>
      </c>
      <c r="B77" s="13" t="s">
        <v>101</v>
      </c>
      <c r="C77" s="13" t="s">
        <v>283</v>
      </c>
      <c r="D77" s="14">
        <v>98</v>
      </c>
      <c r="E77" s="14">
        <v>98</v>
      </c>
      <c r="F77" s="14">
        <v>98</v>
      </c>
      <c r="G77" s="14">
        <v>98</v>
      </c>
      <c r="H77" s="14">
        <v>98</v>
      </c>
      <c r="I77" s="14">
        <v>98</v>
      </c>
      <c r="J77" s="14"/>
      <c r="K77" s="14">
        <v>97</v>
      </c>
      <c r="L77" s="14">
        <v>97</v>
      </c>
      <c r="M77" s="14">
        <v>97</v>
      </c>
      <c r="N77" s="14">
        <v>95</v>
      </c>
      <c r="O77" s="14"/>
      <c r="P77" s="13" t="s">
        <v>1</v>
      </c>
      <c r="Q77" s="13" t="s">
        <v>1</v>
      </c>
      <c r="R77" s="13" t="s">
        <v>1</v>
      </c>
      <c r="S77" s="13" t="s">
        <v>1</v>
      </c>
      <c r="T77" s="13" t="s">
        <v>1</v>
      </c>
      <c r="U77" s="13" t="s">
        <v>1</v>
      </c>
      <c r="V77" s="13" t="s">
        <v>302</v>
      </c>
      <c r="W77" s="22" t="s">
        <v>1</v>
      </c>
    </row>
    <row r="78" spans="1:23" x14ac:dyDescent="0.2">
      <c r="A78" s="25" t="s">
        <v>4</v>
      </c>
      <c r="B78" s="11" t="s">
        <v>101</v>
      </c>
      <c r="C78" s="11" t="s">
        <v>290</v>
      </c>
      <c r="D78" s="12"/>
      <c r="E78" s="12">
        <v>45</v>
      </c>
      <c r="F78" s="12">
        <v>48</v>
      </c>
      <c r="G78" s="12">
        <v>49</v>
      </c>
      <c r="H78" s="12"/>
      <c r="I78" s="12">
        <v>36</v>
      </c>
      <c r="J78" s="12"/>
      <c r="K78" s="12">
        <v>41</v>
      </c>
      <c r="L78" s="12">
        <v>42</v>
      </c>
      <c r="M78" s="12">
        <v>49</v>
      </c>
      <c r="N78" s="12">
        <v>52</v>
      </c>
      <c r="O78" s="12"/>
      <c r="P78" s="11" t="s">
        <v>1</v>
      </c>
      <c r="Q78" s="11" t="s">
        <v>1</v>
      </c>
      <c r="R78" s="11" t="s">
        <v>1</v>
      </c>
      <c r="S78" s="11" t="s">
        <v>1</v>
      </c>
      <c r="T78" s="11" t="s">
        <v>1</v>
      </c>
      <c r="U78" s="11" t="s">
        <v>1</v>
      </c>
      <c r="V78" s="11" t="s">
        <v>302</v>
      </c>
      <c r="W78" s="21" t="s">
        <v>1</v>
      </c>
    </row>
    <row r="79" spans="1:23" x14ac:dyDescent="0.2">
      <c r="A79" s="27" t="s">
        <v>4</v>
      </c>
      <c r="B79" s="13" t="s">
        <v>101</v>
      </c>
      <c r="C79" s="13" t="s">
        <v>291</v>
      </c>
      <c r="D79" s="14">
        <v>40</v>
      </c>
      <c r="E79" s="14">
        <v>41</v>
      </c>
      <c r="F79" s="14"/>
      <c r="G79" s="14"/>
      <c r="H79" s="14"/>
      <c r="I79" s="14"/>
      <c r="J79" s="14"/>
      <c r="K79" s="14"/>
      <c r="L79" s="14"/>
      <c r="M79" s="14">
        <v>21</v>
      </c>
      <c r="N79" s="14">
        <v>24</v>
      </c>
      <c r="O79" s="14"/>
      <c r="P79" s="13" t="s">
        <v>1</v>
      </c>
      <c r="Q79" s="13" t="s">
        <v>1</v>
      </c>
      <c r="R79" s="13" t="s">
        <v>1</v>
      </c>
      <c r="S79" s="13" t="s">
        <v>1</v>
      </c>
      <c r="T79" s="13" t="s">
        <v>1</v>
      </c>
      <c r="U79" s="13" t="s">
        <v>1</v>
      </c>
      <c r="V79" s="13" t="s">
        <v>302</v>
      </c>
      <c r="W79" s="22" t="s">
        <v>1</v>
      </c>
    </row>
    <row r="80" spans="1:23" x14ac:dyDescent="0.2">
      <c r="A80" s="25" t="s">
        <v>4</v>
      </c>
      <c r="B80" s="11" t="s">
        <v>101</v>
      </c>
      <c r="C80" s="11" t="s">
        <v>273</v>
      </c>
      <c r="D80" s="12">
        <v>95</v>
      </c>
      <c r="E80" s="12">
        <v>95</v>
      </c>
      <c r="F80" s="12">
        <v>95</v>
      </c>
      <c r="G80" s="12">
        <v>95</v>
      </c>
      <c r="H80" s="12">
        <v>94</v>
      </c>
      <c r="I80" s="12">
        <v>95</v>
      </c>
      <c r="J80" s="12"/>
      <c r="K80" s="12">
        <v>94</v>
      </c>
      <c r="L80" s="12">
        <v>94</v>
      </c>
      <c r="M80" s="12">
        <v>94</v>
      </c>
      <c r="N80" s="12"/>
      <c r="O80" s="12"/>
      <c r="P80" s="11" t="s">
        <v>1</v>
      </c>
      <c r="Q80" s="11" t="s">
        <v>1</v>
      </c>
      <c r="R80" s="11" t="s">
        <v>1</v>
      </c>
      <c r="S80" s="11" t="s">
        <v>1</v>
      </c>
      <c r="T80" s="11" t="s">
        <v>1</v>
      </c>
      <c r="U80" s="11" t="s">
        <v>1</v>
      </c>
      <c r="V80" s="11" t="s">
        <v>302</v>
      </c>
      <c r="W80" s="21" t="s">
        <v>1</v>
      </c>
    </row>
    <row r="81" spans="1:23" x14ac:dyDescent="0.2">
      <c r="A81" s="27" t="s">
        <v>4</v>
      </c>
      <c r="B81" s="13" t="s">
        <v>101</v>
      </c>
      <c r="C81" s="13" t="s">
        <v>274</v>
      </c>
      <c r="D81" s="14">
        <v>92</v>
      </c>
      <c r="E81" s="14">
        <v>92</v>
      </c>
      <c r="F81" s="14">
        <v>91</v>
      </c>
      <c r="G81" s="14">
        <v>91</v>
      </c>
      <c r="H81" s="14">
        <v>90</v>
      </c>
      <c r="I81" s="14">
        <v>90</v>
      </c>
      <c r="J81" s="14"/>
      <c r="K81" s="14">
        <v>91</v>
      </c>
      <c r="L81" s="14">
        <v>91</v>
      </c>
      <c r="M81" s="14">
        <v>91</v>
      </c>
      <c r="N81" s="14"/>
      <c r="O81" s="14"/>
      <c r="P81" s="13" t="s">
        <v>1</v>
      </c>
      <c r="Q81" s="13" t="s">
        <v>1</v>
      </c>
      <c r="R81" s="13" t="s">
        <v>1</v>
      </c>
      <c r="S81" s="13" t="s">
        <v>1</v>
      </c>
      <c r="T81" s="13" t="s">
        <v>1</v>
      </c>
      <c r="U81" s="13" t="s">
        <v>1</v>
      </c>
      <c r="V81" s="13" t="s">
        <v>302</v>
      </c>
      <c r="W81" s="22" t="s">
        <v>1</v>
      </c>
    </row>
    <row r="82" spans="1:23" x14ac:dyDescent="0.2">
      <c r="A82" s="25" t="s">
        <v>4</v>
      </c>
      <c r="B82" s="11" t="s">
        <v>101</v>
      </c>
      <c r="C82" s="11" t="s">
        <v>289</v>
      </c>
      <c r="D82" s="12">
        <v>84.886690000000002</v>
      </c>
      <c r="E82" s="12">
        <v>84.933729999999997</v>
      </c>
      <c r="F82" s="12"/>
      <c r="G82" s="12">
        <v>88.281999999999996</v>
      </c>
      <c r="H82" s="12">
        <v>83.702029999999993</v>
      </c>
      <c r="I82" s="12"/>
      <c r="J82" s="12"/>
      <c r="K82" s="12"/>
      <c r="L82" s="12"/>
      <c r="M82" s="12"/>
      <c r="N82" s="12"/>
      <c r="O82" s="12"/>
      <c r="P82" s="11" t="s">
        <v>1</v>
      </c>
      <c r="Q82" s="11" t="s">
        <v>1</v>
      </c>
      <c r="R82" s="11" t="s">
        <v>1</v>
      </c>
      <c r="S82" s="11" t="s">
        <v>1</v>
      </c>
      <c r="T82" s="11" t="s">
        <v>1</v>
      </c>
      <c r="U82" s="11" t="s">
        <v>1</v>
      </c>
      <c r="V82" s="11" t="s">
        <v>302</v>
      </c>
      <c r="W82" s="21" t="s">
        <v>1</v>
      </c>
    </row>
    <row r="83" spans="1:23" x14ac:dyDescent="0.2">
      <c r="A83" s="27" t="s">
        <v>4</v>
      </c>
      <c r="B83" s="13" t="s">
        <v>101</v>
      </c>
      <c r="C83" s="13" t="s">
        <v>276</v>
      </c>
      <c r="D83" s="14">
        <v>30</v>
      </c>
      <c r="E83" s="14">
        <v>30</v>
      </c>
      <c r="F83" s="14">
        <v>31</v>
      </c>
      <c r="G83" s="14">
        <v>33</v>
      </c>
      <c r="H83" s="14">
        <v>34</v>
      </c>
      <c r="I83" s="14">
        <v>37</v>
      </c>
      <c r="J83" s="14"/>
      <c r="K83" s="14"/>
      <c r="L83" s="14">
        <v>41</v>
      </c>
      <c r="M83" s="14">
        <v>37</v>
      </c>
      <c r="N83" s="14"/>
      <c r="O83" s="14"/>
      <c r="P83" s="13" t="s">
        <v>1</v>
      </c>
      <c r="Q83" s="13" t="s">
        <v>1</v>
      </c>
      <c r="R83" s="13" t="s">
        <v>1</v>
      </c>
      <c r="S83" s="13" t="s">
        <v>1</v>
      </c>
      <c r="T83" s="13" t="s">
        <v>1</v>
      </c>
      <c r="U83" s="13" t="s">
        <v>1</v>
      </c>
      <c r="V83" s="13" t="s">
        <v>302</v>
      </c>
      <c r="W83" s="22" t="s">
        <v>1</v>
      </c>
    </row>
    <row r="84" spans="1:23" x14ac:dyDescent="0.2">
      <c r="A84" s="25" t="s">
        <v>4</v>
      </c>
      <c r="B84" s="11" t="s">
        <v>101</v>
      </c>
      <c r="C84" s="11" t="s">
        <v>271</v>
      </c>
      <c r="D84" s="12"/>
      <c r="E84" s="12"/>
      <c r="F84" s="12"/>
      <c r="G84" s="12"/>
      <c r="H84" s="12"/>
      <c r="I84" s="12"/>
      <c r="J84" s="12"/>
      <c r="K84" s="12"/>
      <c r="L84" s="12"/>
      <c r="M84" s="12"/>
      <c r="N84" s="12"/>
      <c r="O84" s="12"/>
      <c r="P84" s="11"/>
      <c r="Q84" s="11"/>
      <c r="R84" s="11"/>
      <c r="S84" s="11"/>
      <c r="T84" s="11"/>
      <c r="U84" s="11"/>
      <c r="V84" s="11"/>
      <c r="W84" s="21"/>
    </row>
    <row r="85" spans="1:23" x14ac:dyDescent="0.2">
      <c r="A85" s="27" t="s">
        <v>4</v>
      </c>
      <c r="B85" s="13" t="s">
        <v>101</v>
      </c>
      <c r="C85" s="13" t="s">
        <v>292</v>
      </c>
      <c r="D85" s="14">
        <v>44</v>
      </c>
      <c r="E85" s="14">
        <v>46</v>
      </c>
      <c r="F85" s="14">
        <v>43</v>
      </c>
      <c r="G85" s="14"/>
      <c r="H85" s="14"/>
      <c r="I85" s="14"/>
      <c r="J85" s="14"/>
      <c r="K85" s="14"/>
      <c r="L85" s="14"/>
      <c r="M85" s="14">
        <v>30</v>
      </c>
      <c r="N85" s="14">
        <v>30</v>
      </c>
      <c r="O85" s="14"/>
      <c r="P85" s="13" t="s">
        <v>1</v>
      </c>
      <c r="Q85" s="13" t="s">
        <v>1</v>
      </c>
      <c r="R85" s="13" t="s">
        <v>1</v>
      </c>
      <c r="S85" s="13" t="s">
        <v>1</v>
      </c>
      <c r="T85" s="13" t="s">
        <v>1</v>
      </c>
      <c r="U85" s="13" t="s">
        <v>1</v>
      </c>
      <c r="V85" s="13" t="s">
        <v>302</v>
      </c>
      <c r="W85" s="22" t="s">
        <v>1</v>
      </c>
    </row>
    <row r="86" spans="1:23" x14ac:dyDescent="0.2">
      <c r="A86" s="25" t="s">
        <v>4</v>
      </c>
      <c r="B86" s="11" t="s">
        <v>101</v>
      </c>
      <c r="C86" s="11" t="s">
        <v>275</v>
      </c>
      <c r="D86" s="12">
        <v>27</v>
      </c>
      <c r="E86" s="12">
        <v>28</v>
      </c>
      <c r="F86" s="12">
        <v>28</v>
      </c>
      <c r="G86" s="12">
        <v>31</v>
      </c>
      <c r="H86" s="12">
        <v>32</v>
      </c>
      <c r="I86" s="12">
        <v>35</v>
      </c>
      <c r="J86" s="12"/>
      <c r="K86" s="12"/>
      <c r="L86" s="12">
        <v>36</v>
      </c>
      <c r="M86" s="12">
        <v>34</v>
      </c>
      <c r="N86" s="12">
        <v>35</v>
      </c>
      <c r="O86" s="12"/>
      <c r="P86" s="11" t="s">
        <v>1</v>
      </c>
      <c r="Q86" s="11" t="s">
        <v>1</v>
      </c>
      <c r="R86" s="11" t="s">
        <v>1</v>
      </c>
      <c r="S86" s="11" t="s">
        <v>1</v>
      </c>
      <c r="T86" s="11" t="s">
        <v>1</v>
      </c>
      <c r="U86" s="11" t="s">
        <v>1</v>
      </c>
      <c r="V86" s="11" t="s">
        <v>302</v>
      </c>
      <c r="W86" s="21" t="s">
        <v>1</v>
      </c>
    </row>
    <row r="87" spans="1:23" x14ac:dyDescent="0.2">
      <c r="A87" s="27" t="s">
        <v>4</v>
      </c>
      <c r="B87" s="13" t="s">
        <v>101</v>
      </c>
      <c r="C87" s="13" t="s">
        <v>272</v>
      </c>
      <c r="D87" s="14">
        <v>24</v>
      </c>
      <c r="E87" s="14">
        <v>26</v>
      </c>
      <c r="F87" s="14">
        <v>26</v>
      </c>
      <c r="G87" s="14">
        <v>28</v>
      </c>
      <c r="H87" s="14">
        <v>30</v>
      </c>
      <c r="I87" s="14">
        <v>33</v>
      </c>
      <c r="J87" s="14"/>
      <c r="K87" s="14"/>
      <c r="L87" s="14">
        <v>32</v>
      </c>
      <c r="M87" s="14">
        <v>31</v>
      </c>
      <c r="N87" s="14">
        <v>29</v>
      </c>
      <c r="O87" s="14"/>
      <c r="P87" s="13" t="s">
        <v>1</v>
      </c>
      <c r="Q87" s="13" t="s">
        <v>1</v>
      </c>
      <c r="R87" s="13" t="s">
        <v>1</v>
      </c>
      <c r="S87" s="13" t="s">
        <v>1</v>
      </c>
      <c r="T87" s="13" t="s">
        <v>1</v>
      </c>
      <c r="U87" s="13" t="s">
        <v>1</v>
      </c>
      <c r="V87" s="13" t="s">
        <v>302</v>
      </c>
      <c r="W87" s="22" t="s">
        <v>1</v>
      </c>
    </row>
    <row r="88" spans="1:23" x14ac:dyDescent="0.2">
      <c r="A88" s="25" t="s">
        <v>4</v>
      </c>
      <c r="B88" s="11" t="s">
        <v>101</v>
      </c>
      <c r="C88" s="11" t="s">
        <v>295</v>
      </c>
      <c r="D88" s="12">
        <v>7.6560298830000004</v>
      </c>
      <c r="E88" s="12">
        <v>7.498116263</v>
      </c>
      <c r="F88" s="12">
        <v>7.834684749</v>
      </c>
      <c r="G88" s="12">
        <v>8.6859247059999998</v>
      </c>
      <c r="H88" s="12">
        <v>9.0245626899999998</v>
      </c>
      <c r="I88" s="12">
        <v>8.9624133159999992</v>
      </c>
      <c r="J88" s="12">
        <v>8.6353777370000007</v>
      </c>
      <c r="K88" s="12">
        <v>8.4983488279999992</v>
      </c>
      <c r="L88" s="12">
        <v>8.7650286630000007</v>
      </c>
      <c r="M88" s="12"/>
      <c r="N88" s="12"/>
      <c r="O88" s="12"/>
      <c r="P88" s="11" t="s">
        <v>1</v>
      </c>
      <c r="Q88" s="11" t="s">
        <v>1</v>
      </c>
      <c r="R88" s="11" t="s">
        <v>1</v>
      </c>
      <c r="S88" s="11" t="s">
        <v>1</v>
      </c>
      <c r="T88" s="11" t="s">
        <v>1</v>
      </c>
      <c r="U88" s="11" t="s">
        <v>1</v>
      </c>
      <c r="V88" s="11" t="s">
        <v>302</v>
      </c>
      <c r="W88" s="21" t="s">
        <v>1</v>
      </c>
    </row>
    <row r="89" spans="1:23" x14ac:dyDescent="0.2">
      <c r="A89" s="27" t="s">
        <v>4</v>
      </c>
      <c r="B89" s="13" t="s">
        <v>101</v>
      </c>
      <c r="C89" s="13" t="s">
        <v>297</v>
      </c>
      <c r="D89" s="14"/>
      <c r="E89" s="14"/>
      <c r="F89" s="14"/>
      <c r="G89" s="14">
        <v>80.161959999999993</v>
      </c>
      <c r="H89" s="14"/>
      <c r="I89" s="14"/>
      <c r="J89" s="14"/>
      <c r="K89" s="14"/>
      <c r="L89" s="14">
        <v>30.273959999999999</v>
      </c>
      <c r="M89" s="14"/>
      <c r="N89" s="14"/>
      <c r="O89" s="14"/>
      <c r="P89" s="13" t="s">
        <v>1</v>
      </c>
      <c r="Q89" s="13" t="s">
        <v>1</v>
      </c>
      <c r="R89" s="13" t="s">
        <v>1</v>
      </c>
      <c r="S89" s="13" t="s">
        <v>1</v>
      </c>
      <c r="T89" s="13" t="s">
        <v>1</v>
      </c>
      <c r="U89" s="13" t="s">
        <v>1</v>
      </c>
      <c r="V89" s="13" t="s">
        <v>302</v>
      </c>
      <c r="W89" s="22" t="s">
        <v>1</v>
      </c>
    </row>
    <row r="90" spans="1:23" x14ac:dyDescent="0.2">
      <c r="A90" s="25" t="s">
        <v>4</v>
      </c>
      <c r="B90" s="11" t="s">
        <v>101</v>
      </c>
      <c r="C90" s="11" t="s">
        <v>299</v>
      </c>
      <c r="D90" s="12">
        <v>0</v>
      </c>
      <c r="E90" s="12">
        <v>0</v>
      </c>
      <c r="F90" s="12"/>
      <c r="G90" s="12"/>
      <c r="H90" s="12"/>
      <c r="I90" s="12"/>
      <c r="J90" s="12"/>
      <c r="K90" s="12"/>
      <c r="L90" s="12"/>
      <c r="M90" s="12"/>
      <c r="N90" s="12"/>
      <c r="O90" s="12"/>
      <c r="P90" s="11" t="s">
        <v>1</v>
      </c>
      <c r="Q90" s="11" t="s">
        <v>1</v>
      </c>
      <c r="R90" s="11" t="s">
        <v>1</v>
      </c>
      <c r="S90" s="11" t="s">
        <v>1</v>
      </c>
      <c r="T90" s="11" t="s">
        <v>1</v>
      </c>
      <c r="U90" s="11" t="s">
        <v>1</v>
      </c>
      <c r="V90" s="11" t="s">
        <v>302</v>
      </c>
      <c r="W90" s="21" t="s">
        <v>1</v>
      </c>
    </row>
    <row r="91" spans="1:23" x14ac:dyDescent="0.2">
      <c r="A91" s="27" t="s">
        <v>4</v>
      </c>
      <c r="B91" s="13" t="s">
        <v>101</v>
      </c>
      <c r="C91" s="13" t="s">
        <v>300</v>
      </c>
      <c r="D91" s="14">
        <v>54.364400000000003</v>
      </c>
      <c r="E91" s="14">
        <v>50.635260000000002</v>
      </c>
      <c r="F91" s="14"/>
      <c r="G91" s="14">
        <v>81.916889999999995</v>
      </c>
      <c r="H91" s="14"/>
      <c r="I91" s="14"/>
      <c r="J91" s="14"/>
      <c r="K91" s="14"/>
      <c r="L91" s="14"/>
      <c r="M91" s="14"/>
      <c r="N91" s="14"/>
      <c r="O91" s="14"/>
      <c r="P91" s="13" t="s">
        <v>1</v>
      </c>
      <c r="Q91" s="13" t="s">
        <v>1</v>
      </c>
      <c r="R91" s="13" t="s">
        <v>1</v>
      </c>
      <c r="S91" s="13" t="s">
        <v>1</v>
      </c>
      <c r="T91" s="13" t="s">
        <v>1</v>
      </c>
      <c r="U91" s="13" t="s">
        <v>1</v>
      </c>
      <c r="V91" s="13" t="s">
        <v>302</v>
      </c>
      <c r="W91" s="22" t="s">
        <v>1</v>
      </c>
    </row>
    <row r="92" spans="1:23" x14ac:dyDescent="0.2">
      <c r="A92" s="25" t="s">
        <v>4</v>
      </c>
      <c r="B92" s="11" t="s">
        <v>101</v>
      </c>
      <c r="C92" s="11" t="s">
        <v>296</v>
      </c>
      <c r="D92" s="12">
        <v>52.362870000000001</v>
      </c>
      <c r="E92" s="12">
        <v>49.488050000000001</v>
      </c>
      <c r="F92" s="12"/>
      <c r="G92" s="12">
        <v>80.489500000000007</v>
      </c>
      <c r="H92" s="12"/>
      <c r="I92" s="12"/>
      <c r="J92" s="12"/>
      <c r="K92" s="12"/>
      <c r="L92" s="12">
        <v>59.522280000000002</v>
      </c>
      <c r="M92" s="12"/>
      <c r="N92" s="12"/>
      <c r="O92" s="12"/>
      <c r="P92" s="11" t="s">
        <v>1</v>
      </c>
      <c r="Q92" s="11" t="s">
        <v>1</v>
      </c>
      <c r="R92" s="11" t="s">
        <v>1</v>
      </c>
      <c r="S92" s="11" t="s">
        <v>1</v>
      </c>
      <c r="T92" s="11" t="s">
        <v>1</v>
      </c>
      <c r="U92" s="11" t="s">
        <v>1</v>
      </c>
      <c r="V92" s="11" t="s">
        <v>302</v>
      </c>
      <c r="W92" s="21" t="s">
        <v>1</v>
      </c>
    </row>
    <row r="93" spans="1:23" x14ac:dyDescent="0.2">
      <c r="A93" s="27" t="s">
        <v>4</v>
      </c>
      <c r="B93" s="13" t="s">
        <v>101</v>
      </c>
      <c r="C93" s="13" t="s">
        <v>301</v>
      </c>
      <c r="D93" s="14">
        <v>57.864739999999998</v>
      </c>
      <c r="E93" s="14">
        <v>55.961500000000001</v>
      </c>
      <c r="F93" s="14">
        <v>59.9711</v>
      </c>
      <c r="G93" s="14">
        <v>79.810649999999995</v>
      </c>
      <c r="H93" s="14"/>
      <c r="I93" s="14"/>
      <c r="J93" s="14"/>
      <c r="K93" s="14"/>
      <c r="L93" s="14">
        <v>31.51351</v>
      </c>
      <c r="M93" s="14"/>
      <c r="N93" s="14"/>
      <c r="O93" s="14"/>
      <c r="P93" s="13" t="s">
        <v>1</v>
      </c>
      <c r="Q93" s="13" t="s">
        <v>1</v>
      </c>
      <c r="R93" s="13" t="s">
        <v>1</v>
      </c>
      <c r="S93" s="13" t="s">
        <v>1</v>
      </c>
      <c r="T93" s="13" t="s">
        <v>1</v>
      </c>
      <c r="U93" s="13" t="s">
        <v>1</v>
      </c>
      <c r="V93" s="13" t="s">
        <v>302</v>
      </c>
      <c r="W93" s="22" t="s">
        <v>1</v>
      </c>
    </row>
    <row r="94" spans="1:23" x14ac:dyDescent="0.2">
      <c r="A94" s="25" t="s">
        <v>4</v>
      </c>
      <c r="B94" s="11" t="s">
        <v>101</v>
      </c>
      <c r="C94" s="11" t="s">
        <v>298</v>
      </c>
      <c r="D94" s="12"/>
      <c r="E94" s="12"/>
      <c r="F94" s="12"/>
      <c r="G94" s="12">
        <v>79.740690000000001</v>
      </c>
      <c r="H94" s="12"/>
      <c r="I94" s="12"/>
      <c r="J94" s="12"/>
      <c r="K94" s="12"/>
      <c r="L94" s="12">
        <v>32.23603</v>
      </c>
      <c r="M94" s="12"/>
      <c r="N94" s="12"/>
      <c r="O94" s="12"/>
      <c r="P94" s="11" t="s">
        <v>1</v>
      </c>
      <c r="Q94" s="11" t="s">
        <v>1</v>
      </c>
      <c r="R94" s="11" t="s">
        <v>1</v>
      </c>
      <c r="S94" s="11" t="s">
        <v>1</v>
      </c>
      <c r="T94" s="11" t="s">
        <v>1</v>
      </c>
      <c r="U94" s="11" t="s">
        <v>1</v>
      </c>
      <c r="V94" s="11" t="s">
        <v>302</v>
      </c>
      <c r="W94" s="21" t="s">
        <v>1</v>
      </c>
    </row>
    <row r="95" spans="1:23" x14ac:dyDescent="0.2">
      <c r="A95" s="27" t="s">
        <v>5</v>
      </c>
      <c r="B95" s="13" t="s">
        <v>102</v>
      </c>
      <c r="C95" s="13" t="s">
        <v>277</v>
      </c>
      <c r="D95" s="14"/>
      <c r="E95" s="14"/>
      <c r="F95" s="14">
        <v>99.104810000000001</v>
      </c>
      <c r="G95" s="14"/>
      <c r="H95" s="14">
        <v>90.933809999999994</v>
      </c>
      <c r="I95" s="14">
        <v>93.539839999999998</v>
      </c>
      <c r="J95" s="14"/>
      <c r="K95" s="14"/>
      <c r="L95" s="14"/>
      <c r="M95" s="14"/>
      <c r="N95" s="14"/>
      <c r="O95" s="14"/>
      <c r="P95" s="13" t="s">
        <v>1</v>
      </c>
      <c r="Q95" s="13" t="s">
        <v>1</v>
      </c>
      <c r="R95" s="13" t="s">
        <v>1</v>
      </c>
      <c r="S95" s="13" t="s">
        <v>1</v>
      </c>
      <c r="T95" s="13" t="s">
        <v>1</v>
      </c>
      <c r="U95" s="13" t="s">
        <v>1</v>
      </c>
      <c r="V95" s="13" t="s">
        <v>294</v>
      </c>
      <c r="W95" s="22" t="s">
        <v>1</v>
      </c>
    </row>
    <row r="96" spans="1:23" x14ac:dyDescent="0.2">
      <c r="A96" s="25" t="s">
        <v>5</v>
      </c>
      <c r="B96" s="11" t="s">
        <v>102</v>
      </c>
      <c r="C96" s="11" t="s">
        <v>278</v>
      </c>
      <c r="D96" s="12"/>
      <c r="E96" s="12"/>
      <c r="F96" s="12">
        <v>18.893170000000001</v>
      </c>
      <c r="G96" s="12"/>
      <c r="H96" s="12">
        <v>16.260380000000001</v>
      </c>
      <c r="I96" s="12">
        <v>19.57657</v>
      </c>
      <c r="J96" s="12"/>
      <c r="K96" s="12"/>
      <c r="L96" s="12"/>
      <c r="M96" s="12"/>
      <c r="N96" s="12"/>
      <c r="O96" s="12"/>
      <c r="P96" s="11" t="s">
        <v>1</v>
      </c>
      <c r="Q96" s="11" t="s">
        <v>1</v>
      </c>
      <c r="R96" s="11" t="s">
        <v>1</v>
      </c>
      <c r="S96" s="11" t="s">
        <v>1</v>
      </c>
      <c r="T96" s="11" t="s">
        <v>1</v>
      </c>
      <c r="U96" s="11" t="s">
        <v>1</v>
      </c>
      <c r="V96" s="11" t="s">
        <v>294</v>
      </c>
      <c r="W96" s="21" t="s">
        <v>1</v>
      </c>
    </row>
    <row r="97" spans="1:23" x14ac:dyDescent="0.2">
      <c r="A97" s="27" t="s">
        <v>5</v>
      </c>
      <c r="B97" s="13" t="s">
        <v>102</v>
      </c>
      <c r="C97" s="13" t="s">
        <v>280</v>
      </c>
      <c r="D97" s="14">
        <v>1.2866299999999999</v>
      </c>
      <c r="E97" s="14">
        <v>1.41344</v>
      </c>
      <c r="F97" s="14">
        <v>2.3883700000000001</v>
      </c>
      <c r="G97" s="14"/>
      <c r="H97" s="14">
        <v>2.1176699999999999</v>
      </c>
      <c r="I97" s="14">
        <v>2.5263200000000001</v>
      </c>
      <c r="J97" s="14">
        <v>4.2150499999999997</v>
      </c>
      <c r="K97" s="14">
        <v>4.3105200000000004</v>
      </c>
      <c r="L97" s="14"/>
      <c r="M97" s="14"/>
      <c r="N97" s="14"/>
      <c r="O97" s="14"/>
      <c r="P97" s="13" t="s">
        <v>1</v>
      </c>
      <c r="Q97" s="13" t="s">
        <v>1</v>
      </c>
      <c r="R97" s="13" t="s">
        <v>1</v>
      </c>
      <c r="S97" s="13" t="s">
        <v>1</v>
      </c>
      <c r="T97" s="13" t="s">
        <v>1</v>
      </c>
      <c r="U97" s="13" t="s">
        <v>1</v>
      </c>
      <c r="V97" s="13" t="s">
        <v>294</v>
      </c>
      <c r="W97" s="22" t="s">
        <v>1</v>
      </c>
    </row>
    <row r="98" spans="1:23" x14ac:dyDescent="0.2">
      <c r="A98" s="25" t="s">
        <v>5</v>
      </c>
      <c r="B98" s="11" t="s">
        <v>102</v>
      </c>
      <c r="C98" s="11" t="s">
        <v>281</v>
      </c>
      <c r="D98" s="12">
        <v>57.029969999999999</v>
      </c>
      <c r="E98" s="12">
        <v>59.10962</v>
      </c>
      <c r="F98" s="12">
        <v>49.448599999999999</v>
      </c>
      <c r="G98" s="12"/>
      <c r="H98" s="12">
        <v>49.104509999999998</v>
      </c>
      <c r="I98" s="12">
        <v>48.978250000000003</v>
      </c>
      <c r="J98" s="12">
        <v>48.161859999999997</v>
      </c>
      <c r="K98" s="12">
        <v>49.16892</v>
      </c>
      <c r="L98" s="12"/>
      <c r="M98" s="12"/>
      <c r="N98" s="12"/>
      <c r="O98" s="12"/>
      <c r="P98" s="11" t="s">
        <v>1</v>
      </c>
      <c r="Q98" s="11" t="s">
        <v>1</v>
      </c>
      <c r="R98" s="11" t="s">
        <v>1</v>
      </c>
      <c r="S98" s="11" t="s">
        <v>1</v>
      </c>
      <c r="T98" s="11" t="s">
        <v>1</v>
      </c>
      <c r="U98" s="11" t="s">
        <v>1</v>
      </c>
      <c r="V98" s="11" t="s">
        <v>294</v>
      </c>
      <c r="W98" s="21" t="s">
        <v>1</v>
      </c>
    </row>
    <row r="99" spans="1:23" x14ac:dyDescent="0.2">
      <c r="A99" s="27" t="s">
        <v>5</v>
      </c>
      <c r="B99" s="13" t="s">
        <v>102</v>
      </c>
      <c r="C99" s="13" t="s">
        <v>282</v>
      </c>
      <c r="D99" s="14">
        <v>24.05979</v>
      </c>
      <c r="E99" s="14">
        <v>22.041429999999998</v>
      </c>
      <c r="F99" s="14">
        <v>30.253689999999999</v>
      </c>
      <c r="G99" s="14"/>
      <c r="H99" s="14">
        <v>22.308679999999999</v>
      </c>
      <c r="I99" s="14">
        <v>26.607119999999998</v>
      </c>
      <c r="J99" s="14">
        <v>26.167449999999999</v>
      </c>
      <c r="K99" s="14">
        <v>24.34637</v>
      </c>
      <c r="L99" s="14"/>
      <c r="M99" s="14"/>
      <c r="N99" s="14"/>
      <c r="O99" s="14"/>
      <c r="P99" s="13" t="s">
        <v>1</v>
      </c>
      <c r="Q99" s="13" t="s">
        <v>1</v>
      </c>
      <c r="R99" s="13" t="s">
        <v>1</v>
      </c>
      <c r="S99" s="13" t="s">
        <v>1</v>
      </c>
      <c r="T99" s="13" t="s">
        <v>1</v>
      </c>
      <c r="U99" s="13" t="s">
        <v>1</v>
      </c>
      <c r="V99" s="13" t="s">
        <v>294</v>
      </c>
      <c r="W99" s="22" t="s">
        <v>1</v>
      </c>
    </row>
    <row r="100" spans="1:23" x14ac:dyDescent="0.2">
      <c r="A100" s="25" t="s">
        <v>5</v>
      </c>
      <c r="B100" s="11" t="s">
        <v>102</v>
      </c>
      <c r="C100" s="11" t="s">
        <v>279</v>
      </c>
      <c r="D100" s="12"/>
      <c r="E100" s="12"/>
      <c r="F100" s="12">
        <v>11.360519999999999</v>
      </c>
      <c r="G100" s="12"/>
      <c r="H100" s="12">
        <v>6.0483099999999999</v>
      </c>
      <c r="I100" s="12">
        <v>7.0305499999999999</v>
      </c>
      <c r="J100" s="12"/>
      <c r="K100" s="12"/>
      <c r="L100" s="12"/>
      <c r="M100" s="12"/>
      <c r="N100" s="12"/>
      <c r="O100" s="12"/>
      <c r="P100" s="11" t="s">
        <v>1</v>
      </c>
      <c r="Q100" s="11" t="s">
        <v>1</v>
      </c>
      <c r="R100" s="11" t="s">
        <v>1</v>
      </c>
      <c r="S100" s="11" t="s">
        <v>1</v>
      </c>
      <c r="T100" s="11" t="s">
        <v>1</v>
      </c>
      <c r="U100" s="11" t="s">
        <v>1</v>
      </c>
      <c r="V100" s="11" t="s">
        <v>294</v>
      </c>
      <c r="W100" s="21" t="s">
        <v>1</v>
      </c>
    </row>
    <row r="101" spans="1:23" x14ac:dyDescent="0.2">
      <c r="A101" s="27" t="s">
        <v>5</v>
      </c>
      <c r="B101" s="13" t="s">
        <v>102</v>
      </c>
      <c r="C101" s="13" t="s">
        <v>293</v>
      </c>
      <c r="D101" s="14"/>
      <c r="E101" s="14"/>
      <c r="F101" s="14"/>
      <c r="G101" s="14"/>
      <c r="H101" s="14"/>
      <c r="I101" s="14"/>
      <c r="J101" s="14"/>
      <c r="K101" s="14"/>
      <c r="L101" s="14"/>
      <c r="M101" s="14"/>
      <c r="N101" s="14"/>
      <c r="O101" s="14"/>
      <c r="P101" s="13" t="s">
        <v>1</v>
      </c>
      <c r="Q101" s="13" t="s">
        <v>1</v>
      </c>
      <c r="R101" s="13" t="s">
        <v>1</v>
      </c>
      <c r="S101" s="13" t="s">
        <v>1</v>
      </c>
      <c r="T101" s="13" t="s">
        <v>1</v>
      </c>
      <c r="U101" s="13" t="s">
        <v>1</v>
      </c>
      <c r="V101" s="13" t="s">
        <v>294</v>
      </c>
      <c r="W101" s="22" t="s">
        <v>1</v>
      </c>
    </row>
    <row r="102" spans="1:23" x14ac:dyDescent="0.2">
      <c r="A102" s="25" t="s">
        <v>5</v>
      </c>
      <c r="B102" s="11" t="s">
        <v>102</v>
      </c>
      <c r="C102" s="11" t="s">
        <v>284</v>
      </c>
      <c r="D102" s="12"/>
      <c r="E102" s="12"/>
      <c r="F102" s="12">
        <v>17.482140000000001</v>
      </c>
      <c r="G102" s="12"/>
      <c r="H102" s="12">
        <v>16.072220000000002</v>
      </c>
      <c r="I102" s="12">
        <v>19.436050000000002</v>
      </c>
      <c r="J102" s="12"/>
      <c r="K102" s="12"/>
      <c r="L102" s="12"/>
      <c r="M102" s="12"/>
      <c r="N102" s="12"/>
      <c r="O102" s="12"/>
      <c r="P102" s="11" t="s">
        <v>1</v>
      </c>
      <c r="Q102" s="11" t="s">
        <v>1</v>
      </c>
      <c r="R102" s="11" t="s">
        <v>1</v>
      </c>
      <c r="S102" s="11" t="s">
        <v>1</v>
      </c>
      <c r="T102" s="11" t="s">
        <v>1</v>
      </c>
      <c r="U102" s="11" t="s">
        <v>1</v>
      </c>
      <c r="V102" s="11" t="s">
        <v>294</v>
      </c>
      <c r="W102" s="21" t="s">
        <v>1</v>
      </c>
    </row>
    <row r="103" spans="1:23" x14ac:dyDescent="0.2">
      <c r="A103" s="27" t="s">
        <v>5</v>
      </c>
      <c r="B103" s="13" t="s">
        <v>102</v>
      </c>
      <c r="C103" s="13" t="s">
        <v>286</v>
      </c>
      <c r="D103" s="14">
        <v>1.2746900000000001</v>
      </c>
      <c r="E103" s="14">
        <v>1.3718399999999999</v>
      </c>
      <c r="F103" s="14">
        <v>2.5514700000000001</v>
      </c>
      <c r="G103" s="14"/>
      <c r="H103" s="14">
        <v>2.1471499999999999</v>
      </c>
      <c r="I103" s="14">
        <v>2.4718800000000001</v>
      </c>
      <c r="J103" s="14">
        <v>4.2411099999999999</v>
      </c>
      <c r="K103" s="14">
        <v>4.3070199999999996</v>
      </c>
      <c r="L103" s="14"/>
      <c r="M103" s="14"/>
      <c r="N103" s="14"/>
      <c r="O103" s="14"/>
      <c r="P103" s="13" t="s">
        <v>1</v>
      </c>
      <c r="Q103" s="13" t="s">
        <v>1</v>
      </c>
      <c r="R103" s="13" t="s">
        <v>1</v>
      </c>
      <c r="S103" s="13" t="s">
        <v>1</v>
      </c>
      <c r="T103" s="13" t="s">
        <v>1</v>
      </c>
      <c r="U103" s="13" t="s">
        <v>1</v>
      </c>
      <c r="V103" s="13" t="s">
        <v>294</v>
      </c>
      <c r="W103" s="22" t="s">
        <v>1</v>
      </c>
    </row>
    <row r="104" spans="1:23" x14ac:dyDescent="0.2">
      <c r="A104" s="25" t="s">
        <v>5</v>
      </c>
      <c r="B104" s="11" t="s">
        <v>102</v>
      </c>
      <c r="C104" s="11" t="s">
        <v>287</v>
      </c>
      <c r="D104" s="12">
        <v>56.48592</v>
      </c>
      <c r="E104" s="12">
        <v>57.465879999999999</v>
      </c>
      <c r="F104" s="12">
        <v>52.825589999999998</v>
      </c>
      <c r="G104" s="12"/>
      <c r="H104" s="12">
        <v>51.12865</v>
      </c>
      <c r="I104" s="12">
        <v>50.128660000000004</v>
      </c>
      <c r="J104" s="12">
        <v>48.941310000000001</v>
      </c>
      <c r="K104" s="12">
        <v>49.808689999999999</v>
      </c>
      <c r="L104" s="12"/>
      <c r="M104" s="12"/>
      <c r="N104" s="12"/>
      <c r="O104" s="12"/>
      <c r="P104" s="11" t="s">
        <v>1</v>
      </c>
      <c r="Q104" s="11" t="s">
        <v>1</v>
      </c>
      <c r="R104" s="11" t="s">
        <v>1</v>
      </c>
      <c r="S104" s="11" t="s">
        <v>1</v>
      </c>
      <c r="T104" s="11" t="s">
        <v>1</v>
      </c>
      <c r="U104" s="11" t="s">
        <v>1</v>
      </c>
      <c r="V104" s="11" t="s">
        <v>294</v>
      </c>
      <c r="W104" s="21" t="s">
        <v>1</v>
      </c>
    </row>
    <row r="105" spans="1:23" x14ac:dyDescent="0.2">
      <c r="A105" s="27" t="s">
        <v>5</v>
      </c>
      <c r="B105" s="13" t="s">
        <v>102</v>
      </c>
      <c r="C105" s="13" t="s">
        <v>288</v>
      </c>
      <c r="D105" s="14">
        <v>24.149329999999999</v>
      </c>
      <c r="E105" s="14">
        <v>22.23424</v>
      </c>
      <c r="F105" s="14">
        <v>27.982530000000001</v>
      </c>
      <c r="G105" s="14"/>
      <c r="H105" s="14">
        <v>21.971</v>
      </c>
      <c r="I105" s="14">
        <v>26.363710000000001</v>
      </c>
      <c r="J105" s="14">
        <v>26.251830000000002</v>
      </c>
      <c r="K105" s="14">
        <v>23.735279999999999</v>
      </c>
      <c r="L105" s="14"/>
      <c r="M105" s="14"/>
      <c r="N105" s="14"/>
      <c r="O105" s="14"/>
      <c r="P105" s="13" t="s">
        <v>1</v>
      </c>
      <c r="Q105" s="13" t="s">
        <v>1</v>
      </c>
      <c r="R105" s="13" t="s">
        <v>1</v>
      </c>
      <c r="S105" s="13" t="s">
        <v>1</v>
      </c>
      <c r="T105" s="13" t="s">
        <v>1</v>
      </c>
      <c r="U105" s="13" t="s">
        <v>1</v>
      </c>
      <c r="V105" s="13" t="s">
        <v>294</v>
      </c>
      <c r="W105" s="22" t="s">
        <v>1</v>
      </c>
    </row>
    <row r="106" spans="1:23" x14ac:dyDescent="0.2">
      <c r="A106" s="25" t="s">
        <v>5</v>
      </c>
      <c r="B106" s="11" t="s">
        <v>102</v>
      </c>
      <c r="C106" s="11" t="s">
        <v>285</v>
      </c>
      <c r="D106" s="12"/>
      <c r="E106" s="12"/>
      <c r="F106" s="12">
        <v>10.500389999999999</v>
      </c>
      <c r="G106" s="12"/>
      <c r="H106" s="12">
        <v>5.8987699999999998</v>
      </c>
      <c r="I106" s="12">
        <v>6.9276600000000004</v>
      </c>
      <c r="J106" s="12"/>
      <c r="K106" s="12"/>
      <c r="L106" s="12"/>
      <c r="M106" s="12"/>
      <c r="N106" s="12"/>
      <c r="O106" s="12"/>
      <c r="P106" s="11" t="s">
        <v>1</v>
      </c>
      <c r="Q106" s="11" t="s">
        <v>1</v>
      </c>
      <c r="R106" s="11" t="s">
        <v>1</v>
      </c>
      <c r="S106" s="11" t="s">
        <v>1</v>
      </c>
      <c r="T106" s="11" t="s">
        <v>1</v>
      </c>
      <c r="U106" s="11" t="s">
        <v>1</v>
      </c>
      <c r="V106" s="11" t="s">
        <v>294</v>
      </c>
      <c r="W106" s="21" t="s">
        <v>1</v>
      </c>
    </row>
    <row r="107" spans="1:23" x14ac:dyDescent="0.2">
      <c r="A107" s="27" t="s">
        <v>5</v>
      </c>
      <c r="B107" s="13" t="s">
        <v>102</v>
      </c>
      <c r="C107" s="13" t="s">
        <v>308</v>
      </c>
      <c r="D107" s="14"/>
      <c r="E107" s="14">
        <v>16.901</v>
      </c>
      <c r="F107" s="14">
        <v>17.905999999999999</v>
      </c>
      <c r="G107" s="14">
        <v>27.413</v>
      </c>
      <c r="H107" s="14">
        <v>15.189</v>
      </c>
      <c r="I107" s="14">
        <v>20.134</v>
      </c>
      <c r="J107" s="14">
        <v>11.398</v>
      </c>
      <c r="K107" s="14">
        <v>17.585000000000001</v>
      </c>
      <c r="L107" s="14">
        <v>12.294</v>
      </c>
      <c r="M107" s="14">
        <v>22.702999999999999</v>
      </c>
      <c r="N107" s="14">
        <v>15.766</v>
      </c>
      <c r="O107" s="14"/>
      <c r="P107" s="13" t="s">
        <v>1</v>
      </c>
      <c r="Q107" s="13" t="s">
        <v>1</v>
      </c>
      <c r="R107" s="13" t="s">
        <v>1</v>
      </c>
      <c r="S107" s="13" t="s">
        <v>1</v>
      </c>
      <c r="T107" s="13" t="s">
        <v>1</v>
      </c>
      <c r="U107" s="13" t="s">
        <v>1</v>
      </c>
      <c r="V107" s="13" t="s">
        <v>294</v>
      </c>
      <c r="W107" s="22" t="s">
        <v>1</v>
      </c>
    </row>
    <row r="108" spans="1:23" x14ac:dyDescent="0.2">
      <c r="A108" s="25" t="s">
        <v>5</v>
      </c>
      <c r="B108" s="11" t="s">
        <v>102</v>
      </c>
      <c r="C108" s="11" t="s">
        <v>283</v>
      </c>
      <c r="D108" s="12"/>
      <c r="E108" s="12"/>
      <c r="F108" s="12"/>
      <c r="G108" s="12">
        <v>16</v>
      </c>
      <c r="H108" s="12"/>
      <c r="I108" s="12">
        <v>16</v>
      </c>
      <c r="J108" s="12">
        <v>11</v>
      </c>
      <c r="K108" s="12">
        <v>14</v>
      </c>
      <c r="L108" s="12">
        <v>14</v>
      </c>
      <c r="M108" s="12"/>
      <c r="N108" s="12"/>
      <c r="O108" s="12"/>
      <c r="P108" s="11" t="s">
        <v>1</v>
      </c>
      <c r="Q108" s="11" t="s">
        <v>1</v>
      </c>
      <c r="R108" s="11" t="s">
        <v>1</v>
      </c>
      <c r="S108" s="11" t="s">
        <v>1</v>
      </c>
      <c r="T108" s="11" t="s">
        <v>1</v>
      </c>
      <c r="U108" s="11" t="s">
        <v>1</v>
      </c>
      <c r="V108" s="11" t="s">
        <v>294</v>
      </c>
      <c r="W108" s="21" t="s">
        <v>1</v>
      </c>
    </row>
    <row r="109" spans="1:23" x14ac:dyDescent="0.2">
      <c r="A109" s="27" t="s">
        <v>5</v>
      </c>
      <c r="B109" s="13" t="s">
        <v>102</v>
      </c>
      <c r="C109" s="13" t="s">
        <v>290</v>
      </c>
      <c r="D109" s="14">
        <v>32</v>
      </c>
      <c r="E109" s="14">
        <v>21</v>
      </c>
      <c r="F109" s="14">
        <v>25</v>
      </c>
      <c r="G109" s="14">
        <v>26</v>
      </c>
      <c r="H109" s="14"/>
      <c r="I109" s="14">
        <v>23</v>
      </c>
      <c r="J109" s="14">
        <v>25</v>
      </c>
      <c r="K109" s="14">
        <v>32</v>
      </c>
      <c r="L109" s="14">
        <v>32</v>
      </c>
      <c r="M109" s="14"/>
      <c r="N109" s="14">
        <v>32</v>
      </c>
      <c r="O109" s="14"/>
      <c r="P109" s="13" t="s">
        <v>1</v>
      </c>
      <c r="Q109" s="13" t="s">
        <v>1</v>
      </c>
      <c r="R109" s="13" t="s">
        <v>1</v>
      </c>
      <c r="S109" s="13" t="s">
        <v>1</v>
      </c>
      <c r="T109" s="13" t="s">
        <v>1</v>
      </c>
      <c r="U109" s="13" t="s">
        <v>1</v>
      </c>
      <c r="V109" s="13" t="s">
        <v>294</v>
      </c>
      <c r="W109" s="22" t="s">
        <v>1</v>
      </c>
    </row>
    <row r="110" spans="1:23" x14ac:dyDescent="0.2">
      <c r="A110" s="25" t="s">
        <v>5</v>
      </c>
      <c r="B110" s="11" t="s">
        <v>102</v>
      </c>
      <c r="C110" s="11" t="s">
        <v>291</v>
      </c>
      <c r="D110" s="12">
        <v>9</v>
      </c>
      <c r="E110" s="12">
        <v>12</v>
      </c>
      <c r="F110" s="12">
        <v>13</v>
      </c>
      <c r="G110" s="12">
        <v>16</v>
      </c>
      <c r="H110" s="12">
        <v>16</v>
      </c>
      <c r="I110" s="12">
        <v>17</v>
      </c>
      <c r="J110" s="12">
        <v>18</v>
      </c>
      <c r="K110" s="12">
        <v>22</v>
      </c>
      <c r="L110" s="12">
        <v>23</v>
      </c>
      <c r="M110" s="12">
        <v>23</v>
      </c>
      <c r="N110" s="12">
        <v>25</v>
      </c>
      <c r="O110" s="12"/>
      <c r="P110" s="11" t="s">
        <v>1</v>
      </c>
      <c r="Q110" s="11" t="s">
        <v>1</v>
      </c>
      <c r="R110" s="11" t="s">
        <v>1</v>
      </c>
      <c r="S110" s="11" t="s">
        <v>1</v>
      </c>
      <c r="T110" s="11" t="s">
        <v>1</v>
      </c>
      <c r="U110" s="11" t="s">
        <v>1</v>
      </c>
      <c r="V110" s="11" t="s">
        <v>294</v>
      </c>
      <c r="W110" s="21" t="s">
        <v>1</v>
      </c>
    </row>
    <row r="111" spans="1:23" x14ac:dyDescent="0.2">
      <c r="A111" s="27" t="s">
        <v>5</v>
      </c>
      <c r="B111" s="13" t="s">
        <v>102</v>
      </c>
      <c r="C111" s="13" t="s">
        <v>273</v>
      </c>
      <c r="D111" s="14"/>
      <c r="E111" s="14"/>
      <c r="F111" s="14"/>
      <c r="G111" s="14">
        <v>19</v>
      </c>
      <c r="H111" s="14"/>
      <c r="I111" s="14">
        <v>18</v>
      </c>
      <c r="J111" s="14">
        <v>13</v>
      </c>
      <c r="K111" s="14">
        <v>16</v>
      </c>
      <c r="L111" s="14">
        <v>16</v>
      </c>
      <c r="M111" s="14"/>
      <c r="N111" s="14"/>
      <c r="O111" s="14"/>
      <c r="P111" s="13" t="s">
        <v>1</v>
      </c>
      <c r="Q111" s="13" t="s">
        <v>1</v>
      </c>
      <c r="R111" s="13" t="s">
        <v>1</v>
      </c>
      <c r="S111" s="13" t="s">
        <v>1</v>
      </c>
      <c r="T111" s="13" t="s">
        <v>1</v>
      </c>
      <c r="U111" s="13" t="s">
        <v>1</v>
      </c>
      <c r="V111" s="13" t="s">
        <v>294</v>
      </c>
      <c r="W111" s="22" t="s">
        <v>1</v>
      </c>
    </row>
    <row r="112" spans="1:23" x14ac:dyDescent="0.2">
      <c r="A112" s="25" t="s">
        <v>5</v>
      </c>
      <c r="B112" s="11" t="s">
        <v>102</v>
      </c>
      <c r="C112" s="11" t="s">
        <v>274</v>
      </c>
      <c r="D112" s="12"/>
      <c r="E112" s="12"/>
      <c r="F112" s="12"/>
      <c r="G112" s="12">
        <v>26</v>
      </c>
      <c r="H112" s="12"/>
      <c r="I112" s="12">
        <v>24</v>
      </c>
      <c r="J112" s="12">
        <v>18</v>
      </c>
      <c r="K112" s="12">
        <v>21</v>
      </c>
      <c r="L112" s="12">
        <v>21</v>
      </c>
      <c r="M112" s="12"/>
      <c r="N112" s="12"/>
      <c r="O112" s="12"/>
      <c r="P112" s="11" t="s">
        <v>1</v>
      </c>
      <c r="Q112" s="11" t="s">
        <v>1</v>
      </c>
      <c r="R112" s="11" t="s">
        <v>1</v>
      </c>
      <c r="S112" s="11" t="s">
        <v>1</v>
      </c>
      <c r="T112" s="11" t="s">
        <v>1</v>
      </c>
      <c r="U112" s="11" t="s">
        <v>1</v>
      </c>
      <c r="V112" s="11" t="s">
        <v>294</v>
      </c>
      <c r="W112" s="21" t="s">
        <v>1</v>
      </c>
    </row>
    <row r="113" spans="1:23" x14ac:dyDescent="0.2">
      <c r="A113" s="27" t="s">
        <v>5</v>
      </c>
      <c r="B113" s="13" t="s">
        <v>102</v>
      </c>
      <c r="C113" s="13" t="s">
        <v>289</v>
      </c>
      <c r="D113" s="14">
        <v>81.909940000000006</v>
      </c>
      <c r="E113" s="14">
        <v>81.071960000000004</v>
      </c>
      <c r="F113" s="14">
        <v>83.3596</v>
      </c>
      <c r="G113" s="14"/>
      <c r="H113" s="14">
        <v>75.246799999999993</v>
      </c>
      <c r="I113" s="14">
        <v>78.964250000000007</v>
      </c>
      <c r="J113" s="14">
        <v>79.434259999999995</v>
      </c>
      <c r="K113" s="14">
        <v>77.850989999999996</v>
      </c>
      <c r="L113" s="14"/>
      <c r="M113" s="14"/>
      <c r="N113" s="14"/>
      <c r="O113" s="14"/>
      <c r="P113" s="13" t="s">
        <v>1</v>
      </c>
      <c r="Q113" s="13" t="s">
        <v>1</v>
      </c>
      <c r="R113" s="13" t="s">
        <v>1</v>
      </c>
      <c r="S113" s="13" t="s">
        <v>1</v>
      </c>
      <c r="T113" s="13" t="s">
        <v>1</v>
      </c>
      <c r="U113" s="13" t="s">
        <v>1</v>
      </c>
      <c r="V113" s="13" t="s">
        <v>294</v>
      </c>
      <c r="W113" s="22" t="s">
        <v>1</v>
      </c>
    </row>
    <row r="114" spans="1:23" x14ac:dyDescent="0.2">
      <c r="A114" s="25" t="s">
        <v>5</v>
      </c>
      <c r="B114" s="11" t="s">
        <v>102</v>
      </c>
      <c r="C114" s="11" t="s">
        <v>276</v>
      </c>
      <c r="D114" s="12"/>
      <c r="E114" s="12"/>
      <c r="F114" s="12"/>
      <c r="G114" s="12"/>
      <c r="H114" s="12"/>
      <c r="I114" s="12">
        <v>11</v>
      </c>
      <c r="J114" s="12">
        <v>11</v>
      </c>
      <c r="K114" s="12"/>
      <c r="L114" s="12"/>
      <c r="M114" s="12"/>
      <c r="N114" s="12"/>
      <c r="O114" s="12"/>
      <c r="P114" s="11" t="s">
        <v>1</v>
      </c>
      <c r="Q114" s="11" t="s">
        <v>1</v>
      </c>
      <c r="R114" s="11" t="s">
        <v>1</v>
      </c>
      <c r="S114" s="11" t="s">
        <v>1</v>
      </c>
      <c r="T114" s="11" t="s">
        <v>1</v>
      </c>
      <c r="U114" s="11" t="s">
        <v>1</v>
      </c>
      <c r="V114" s="11" t="s">
        <v>294</v>
      </c>
      <c r="W114" s="21" t="s">
        <v>1</v>
      </c>
    </row>
    <row r="115" spans="1:23" x14ac:dyDescent="0.2">
      <c r="A115" s="27" t="s">
        <v>5</v>
      </c>
      <c r="B115" s="13" t="s">
        <v>102</v>
      </c>
      <c r="C115" s="13" t="s">
        <v>271</v>
      </c>
      <c r="D115" s="14">
        <v>38</v>
      </c>
      <c r="E115" s="14">
        <v>39</v>
      </c>
      <c r="F115" s="14">
        <v>33</v>
      </c>
      <c r="G115" s="14">
        <v>27</v>
      </c>
      <c r="H115" s="14">
        <v>25</v>
      </c>
      <c r="I115" s="14">
        <v>26</v>
      </c>
      <c r="J115" s="14">
        <v>27</v>
      </c>
      <c r="K115" s="14">
        <v>26</v>
      </c>
      <c r="L115" s="14">
        <v>26</v>
      </c>
      <c r="M115" s="14"/>
      <c r="N115" s="14">
        <v>24</v>
      </c>
      <c r="O115" s="14"/>
      <c r="P115" s="13" t="s">
        <v>1</v>
      </c>
      <c r="Q115" s="13" t="s">
        <v>1</v>
      </c>
      <c r="R115" s="13" t="s">
        <v>1</v>
      </c>
      <c r="S115" s="13" t="s">
        <v>1</v>
      </c>
      <c r="T115" s="13" t="s">
        <v>1</v>
      </c>
      <c r="U115" s="13" t="s">
        <v>1</v>
      </c>
      <c r="V115" s="13" t="s">
        <v>294</v>
      </c>
      <c r="W115" s="22" t="s">
        <v>1</v>
      </c>
    </row>
    <row r="116" spans="1:23" x14ac:dyDescent="0.2">
      <c r="A116" s="25" t="s">
        <v>5</v>
      </c>
      <c r="B116" s="11" t="s">
        <v>102</v>
      </c>
      <c r="C116" s="11" t="s">
        <v>292</v>
      </c>
      <c r="D116" s="12">
        <v>45</v>
      </c>
      <c r="E116" s="12">
        <v>45</v>
      </c>
      <c r="F116" s="12">
        <v>46</v>
      </c>
      <c r="G116" s="12">
        <v>44</v>
      </c>
      <c r="H116" s="12">
        <v>44</v>
      </c>
      <c r="I116" s="12">
        <v>44</v>
      </c>
      <c r="J116" s="12">
        <v>46</v>
      </c>
      <c r="K116" s="12">
        <v>45</v>
      </c>
      <c r="L116" s="12">
        <v>42</v>
      </c>
      <c r="M116" s="12">
        <v>44</v>
      </c>
      <c r="N116" s="12">
        <v>39</v>
      </c>
      <c r="O116" s="12"/>
      <c r="P116" s="11" t="s">
        <v>1</v>
      </c>
      <c r="Q116" s="11" t="s">
        <v>1</v>
      </c>
      <c r="R116" s="11" t="s">
        <v>1</v>
      </c>
      <c r="S116" s="11" t="s">
        <v>1</v>
      </c>
      <c r="T116" s="11" t="s">
        <v>1</v>
      </c>
      <c r="U116" s="11" t="s">
        <v>1</v>
      </c>
      <c r="V116" s="11" t="s">
        <v>294</v>
      </c>
      <c r="W116" s="21" t="s">
        <v>1</v>
      </c>
    </row>
    <row r="117" spans="1:23" x14ac:dyDescent="0.2">
      <c r="A117" s="27" t="s">
        <v>5</v>
      </c>
      <c r="B117" s="13" t="s">
        <v>102</v>
      </c>
      <c r="C117" s="13" t="s">
        <v>275</v>
      </c>
      <c r="D117" s="14"/>
      <c r="E117" s="14"/>
      <c r="F117" s="14"/>
      <c r="G117" s="14"/>
      <c r="H117" s="14"/>
      <c r="I117" s="14">
        <v>10</v>
      </c>
      <c r="J117" s="14">
        <v>10</v>
      </c>
      <c r="K117" s="14">
        <v>10</v>
      </c>
      <c r="L117" s="14">
        <v>11</v>
      </c>
      <c r="M117" s="14"/>
      <c r="N117" s="14"/>
      <c r="O117" s="14"/>
      <c r="P117" s="13" t="s">
        <v>1</v>
      </c>
      <c r="Q117" s="13" t="s">
        <v>1</v>
      </c>
      <c r="R117" s="13" t="s">
        <v>1</v>
      </c>
      <c r="S117" s="13" t="s">
        <v>1</v>
      </c>
      <c r="T117" s="13" t="s">
        <v>1</v>
      </c>
      <c r="U117" s="13" t="s">
        <v>1</v>
      </c>
      <c r="V117" s="13" t="s">
        <v>294</v>
      </c>
      <c r="W117" s="22" t="s">
        <v>1</v>
      </c>
    </row>
    <row r="118" spans="1:23" x14ac:dyDescent="0.2">
      <c r="A118" s="25" t="s">
        <v>5</v>
      </c>
      <c r="B118" s="11" t="s">
        <v>102</v>
      </c>
      <c r="C118" s="11" t="s">
        <v>272</v>
      </c>
      <c r="D118" s="12"/>
      <c r="E118" s="12"/>
      <c r="F118" s="12"/>
      <c r="G118" s="12"/>
      <c r="H118" s="12"/>
      <c r="I118" s="12">
        <v>8</v>
      </c>
      <c r="J118" s="12">
        <v>8</v>
      </c>
      <c r="K118" s="12"/>
      <c r="L118" s="12"/>
      <c r="M118" s="12"/>
      <c r="N118" s="12"/>
      <c r="O118" s="12"/>
      <c r="P118" s="11" t="s">
        <v>1</v>
      </c>
      <c r="Q118" s="11" t="s">
        <v>1</v>
      </c>
      <c r="R118" s="11" t="s">
        <v>1</v>
      </c>
      <c r="S118" s="11" t="s">
        <v>1</v>
      </c>
      <c r="T118" s="11" t="s">
        <v>1</v>
      </c>
      <c r="U118" s="11" t="s">
        <v>1</v>
      </c>
      <c r="V118" s="11" t="s">
        <v>294</v>
      </c>
      <c r="W118" s="21" t="s">
        <v>1</v>
      </c>
    </row>
    <row r="119" spans="1:23" x14ac:dyDescent="0.2">
      <c r="A119" s="27" t="s">
        <v>5</v>
      </c>
      <c r="B119" s="13" t="s">
        <v>102</v>
      </c>
      <c r="C119" s="13" t="s">
        <v>295</v>
      </c>
      <c r="D119" s="14"/>
      <c r="E119" s="14"/>
      <c r="F119" s="14"/>
      <c r="G119" s="14"/>
      <c r="H119" s="14"/>
      <c r="I119" s="14"/>
      <c r="J119" s="14"/>
      <c r="K119" s="14"/>
      <c r="L119" s="14"/>
      <c r="M119" s="14"/>
      <c r="N119" s="14"/>
      <c r="O119" s="14"/>
      <c r="P119" s="13" t="s">
        <v>1</v>
      </c>
      <c r="Q119" s="13" t="s">
        <v>1</v>
      </c>
      <c r="R119" s="13" t="s">
        <v>1</v>
      </c>
      <c r="S119" s="13" t="s">
        <v>1</v>
      </c>
      <c r="T119" s="13" t="s">
        <v>1</v>
      </c>
      <c r="U119" s="13" t="s">
        <v>1</v>
      </c>
      <c r="V119" s="13" t="s">
        <v>294</v>
      </c>
      <c r="W119" s="22" t="s">
        <v>1</v>
      </c>
    </row>
    <row r="120" spans="1:23" x14ac:dyDescent="0.2">
      <c r="A120" s="25" t="s">
        <v>5</v>
      </c>
      <c r="B120" s="11" t="s">
        <v>102</v>
      </c>
      <c r="C120" s="11" t="s">
        <v>297</v>
      </c>
      <c r="D120" s="12"/>
      <c r="E120" s="12"/>
      <c r="F120" s="12">
        <v>88.528959999999998</v>
      </c>
      <c r="G120" s="12"/>
      <c r="H120" s="12">
        <v>64.94847</v>
      </c>
      <c r="I120" s="12">
        <v>66.537030000000001</v>
      </c>
      <c r="J120" s="12"/>
      <c r="K120" s="12"/>
      <c r="L120" s="12"/>
      <c r="M120" s="12"/>
      <c r="N120" s="12"/>
      <c r="O120" s="12"/>
      <c r="P120" s="11" t="s">
        <v>1</v>
      </c>
      <c r="Q120" s="11" t="s">
        <v>1</v>
      </c>
      <c r="R120" s="11" t="s">
        <v>1</v>
      </c>
      <c r="S120" s="11" t="s">
        <v>1</v>
      </c>
      <c r="T120" s="11" t="s">
        <v>1</v>
      </c>
      <c r="U120" s="11" t="s">
        <v>1</v>
      </c>
      <c r="V120" s="11" t="s">
        <v>294</v>
      </c>
      <c r="W120" s="21" t="s">
        <v>1</v>
      </c>
    </row>
    <row r="121" spans="1:23" x14ac:dyDescent="0.2">
      <c r="A121" s="27" t="s">
        <v>5</v>
      </c>
      <c r="B121" s="13" t="s">
        <v>102</v>
      </c>
      <c r="C121" s="13" t="s">
        <v>299</v>
      </c>
      <c r="D121" s="14">
        <v>75.352860000000007</v>
      </c>
      <c r="E121" s="14">
        <v>80.845799999999997</v>
      </c>
      <c r="F121" s="14">
        <v>75.692859999999996</v>
      </c>
      <c r="G121" s="14"/>
      <c r="H121" s="14">
        <v>57.366399999999999</v>
      </c>
      <c r="I121" s="14">
        <v>69.101119999999995</v>
      </c>
      <c r="J121" s="14">
        <v>66.780869999999993</v>
      </c>
      <c r="K121" s="14">
        <v>63.418799999999997</v>
      </c>
      <c r="L121" s="14"/>
      <c r="M121" s="14"/>
      <c r="N121" s="14"/>
      <c r="O121" s="14"/>
      <c r="P121" s="13" t="s">
        <v>1</v>
      </c>
      <c r="Q121" s="13" t="s">
        <v>1</v>
      </c>
      <c r="R121" s="13" t="s">
        <v>1</v>
      </c>
      <c r="S121" s="13" t="s">
        <v>1</v>
      </c>
      <c r="T121" s="13" t="s">
        <v>1</v>
      </c>
      <c r="U121" s="13" t="s">
        <v>1</v>
      </c>
      <c r="V121" s="13" t="s">
        <v>294</v>
      </c>
      <c r="W121" s="22" t="s">
        <v>1</v>
      </c>
    </row>
    <row r="122" spans="1:23" x14ac:dyDescent="0.2">
      <c r="A122" s="25" t="s">
        <v>5</v>
      </c>
      <c r="B122" s="11" t="s">
        <v>102</v>
      </c>
      <c r="C122" s="11" t="s">
        <v>300</v>
      </c>
      <c r="D122" s="12">
        <v>77.822450000000003</v>
      </c>
      <c r="E122" s="12">
        <v>86.550039999999996</v>
      </c>
      <c r="F122" s="12">
        <v>77.440269999999998</v>
      </c>
      <c r="G122" s="12"/>
      <c r="H122" s="12">
        <v>55.151240000000001</v>
      </c>
      <c r="I122" s="12">
        <v>63.157310000000003</v>
      </c>
      <c r="J122" s="12">
        <v>65.631889999999999</v>
      </c>
      <c r="K122" s="12">
        <v>61.420459999999999</v>
      </c>
      <c r="L122" s="12"/>
      <c r="M122" s="12"/>
      <c r="N122" s="12"/>
      <c r="O122" s="12"/>
      <c r="P122" s="11" t="s">
        <v>1</v>
      </c>
      <c r="Q122" s="11" t="s">
        <v>1</v>
      </c>
      <c r="R122" s="11" t="s">
        <v>1</v>
      </c>
      <c r="S122" s="11" t="s">
        <v>1</v>
      </c>
      <c r="T122" s="11" t="s">
        <v>1</v>
      </c>
      <c r="U122" s="11" t="s">
        <v>1</v>
      </c>
      <c r="V122" s="11" t="s">
        <v>294</v>
      </c>
      <c r="W122" s="21" t="s">
        <v>1</v>
      </c>
    </row>
    <row r="123" spans="1:23" x14ac:dyDescent="0.2">
      <c r="A123" s="27" t="s">
        <v>5</v>
      </c>
      <c r="B123" s="13" t="s">
        <v>102</v>
      </c>
      <c r="C123" s="13" t="s">
        <v>296</v>
      </c>
      <c r="D123" s="14">
        <v>67.702839999999995</v>
      </c>
      <c r="E123" s="14">
        <v>71.3279</v>
      </c>
      <c r="F123" s="14">
        <v>80.824430000000007</v>
      </c>
      <c r="G123" s="14"/>
      <c r="H123" s="14">
        <v>57.760939999999998</v>
      </c>
      <c r="I123" s="14">
        <v>63.075809999999997</v>
      </c>
      <c r="J123" s="14">
        <v>63.406869999999998</v>
      </c>
      <c r="K123" s="14">
        <v>60.012419999999999</v>
      </c>
      <c r="L123" s="14"/>
      <c r="M123" s="14"/>
      <c r="N123" s="14"/>
      <c r="O123" s="14"/>
      <c r="P123" s="13" t="s">
        <v>1</v>
      </c>
      <c r="Q123" s="13" t="s">
        <v>1</v>
      </c>
      <c r="R123" s="13" t="s">
        <v>1</v>
      </c>
      <c r="S123" s="13" t="s">
        <v>1</v>
      </c>
      <c r="T123" s="13" t="s">
        <v>1</v>
      </c>
      <c r="U123" s="13" t="s">
        <v>1</v>
      </c>
      <c r="V123" s="13" t="s">
        <v>294</v>
      </c>
      <c r="W123" s="22" t="s">
        <v>1</v>
      </c>
    </row>
    <row r="124" spans="1:23" x14ac:dyDescent="0.2">
      <c r="A124" s="25" t="s">
        <v>5</v>
      </c>
      <c r="B124" s="11" t="s">
        <v>102</v>
      </c>
      <c r="C124" s="11" t="s">
        <v>301</v>
      </c>
      <c r="D124" s="12">
        <v>61.337200000000003</v>
      </c>
      <c r="E124" s="12">
        <v>59.35622</v>
      </c>
      <c r="F124" s="12">
        <v>87.026030000000006</v>
      </c>
      <c r="G124" s="12"/>
      <c r="H124" s="12">
        <v>64.102360000000004</v>
      </c>
      <c r="I124" s="12">
        <v>65.827619999999996</v>
      </c>
      <c r="J124" s="12">
        <v>64.296360000000007</v>
      </c>
      <c r="K124" s="12">
        <v>65.629300000000001</v>
      </c>
      <c r="L124" s="12"/>
      <c r="M124" s="12"/>
      <c r="N124" s="12"/>
      <c r="O124" s="12"/>
      <c r="P124" s="11" t="s">
        <v>1</v>
      </c>
      <c r="Q124" s="11" t="s">
        <v>1</v>
      </c>
      <c r="R124" s="11" t="s">
        <v>1</v>
      </c>
      <c r="S124" s="11" t="s">
        <v>1</v>
      </c>
      <c r="T124" s="11" t="s">
        <v>1</v>
      </c>
      <c r="U124" s="11" t="s">
        <v>1</v>
      </c>
      <c r="V124" s="11" t="s">
        <v>294</v>
      </c>
      <c r="W124" s="21" t="s">
        <v>1</v>
      </c>
    </row>
    <row r="125" spans="1:23" x14ac:dyDescent="0.2">
      <c r="A125" s="27" t="s">
        <v>5</v>
      </c>
      <c r="B125" s="13" t="s">
        <v>102</v>
      </c>
      <c r="C125" s="13" t="s">
        <v>298</v>
      </c>
      <c r="D125" s="14"/>
      <c r="E125" s="14"/>
      <c r="F125" s="14">
        <v>84.369039999999998</v>
      </c>
      <c r="G125" s="14"/>
      <c r="H125" s="14">
        <v>61.57152</v>
      </c>
      <c r="I125" s="14">
        <v>63.685229999999997</v>
      </c>
      <c r="J125" s="14"/>
      <c r="K125" s="14"/>
      <c r="L125" s="14"/>
      <c r="M125" s="14"/>
      <c r="N125" s="14"/>
      <c r="O125" s="14"/>
      <c r="P125" s="13" t="s">
        <v>1</v>
      </c>
      <c r="Q125" s="13" t="s">
        <v>1</v>
      </c>
      <c r="R125" s="13" t="s">
        <v>1</v>
      </c>
      <c r="S125" s="13" t="s">
        <v>1</v>
      </c>
      <c r="T125" s="13" t="s">
        <v>1</v>
      </c>
      <c r="U125" s="13" t="s">
        <v>1</v>
      </c>
      <c r="V125" s="13" t="s">
        <v>294</v>
      </c>
      <c r="W125" s="22" t="s">
        <v>1</v>
      </c>
    </row>
    <row r="126" spans="1:23" x14ac:dyDescent="0.2">
      <c r="A126" s="25" t="s">
        <v>6</v>
      </c>
      <c r="B126" s="11" t="s">
        <v>103</v>
      </c>
      <c r="C126" s="11" t="s">
        <v>277</v>
      </c>
      <c r="D126" s="12"/>
      <c r="E126" s="12"/>
      <c r="F126" s="12"/>
      <c r="G126" s="12"/>
      <c r="H126" s="12"/>
      <c r="I126" s="12">
        <v>98.4679</v>
      </c>
      <c r="J126" s="12"/>
      <c r="K126" s="12">
        <v>87.374089999999995</v>
      </c>
      <c r="L126" s="12"/>
      <c r="M126" s="12"/>
      <c r="N126" s="12"/>
      <c r="O126" s="12"/>
      <c r="P126" s="11" t="s">
        <v>1</v>
      </c>
      <c r="Q126" s="11" t="s">
        <v>1</v>
      </c>
      <c r="R126" s="11" t="s">
        <v>1</v>
      </c>
      <c r="S126" s="11" t="s">
        <v>1</v>
      </c>
      <c r="T126" s="11" t="s">
        <v>1</v>
      </c>
      <c r="U126" s="11" t="s">
        <v>1</v>
      </c>
      <c r="V126" s="11" t="s">
        <v>302</v>
      </c>
      <c r="W126" s="21" t="s">
        <v>1</v>
      </c>
    </row>
    <row r="127" spans="1:23" x14ac:dyDescent="0.2">
      <c r="A127" s="27" t="s">
        <v>6</v>
      </c>
      <c r="B127" s="13" t="s">
        <v>103</v>
      </c>
      <c r="C127" s="13" t="s">
        <v>278</v>
      </c>
      <c r="D127" s="14"/>
      <c r="E127" s="14">
        <v>33.44435</v>
      </c>
      <c r="F127" s="14">
        <v>33.313650000000003</v>
      </c>
      <c r="G127" s="14">
        <v>34.028950000000002</v>
      </c>
      <c r="H127" s="14"/>
      <c r="I127" s="14"/>
      <c r="J127" s="14"/>
      <c r="K127" s="14">
        <v>29.48807</v>
      </c>
      <c r="L127" s="14"/>
      <c r="M127" s="14"/>
      <c r="N127" s="14"/>
      <c r="O127" s="14"/>
      <c r="P127" s="13" t="s">
        <v>1</v>
      </c>
      <c r="Q127" s="13" t="s">
        <v>1</v>
      </c>
      <c r="R127" s="13" t="s">
        <v>1</v>
      </c>
      <c r="S127" s="13" t="s">
        <v>1</v>
      </c>
      <c r="T127" s="13" t="s">
        <v>1</v>
      </c>
      <c r="U127" s="13" t="s">
        <v>1</v>
      </c>
      <c r="V127" s="13" t="s">
        <v>302</v>
      </c>
      <c r="W127" s="22" t="s">
        <v>1</v>
      </c>
    </row>
    <row r="128" spans="1:23" x14ac:dyDescent="0.2">
      <c r="A128" s="25" t="s">
        <v>6</v>
      </c>
      <c r="B128" s="11" t="s">
        <v>103</v>
      </c>
      <c r="C128" s="11" t="s">
        <v>280</v>
      </c>
      <c r="D128" s="12">
        <v>0</v>
      </c>
      <c r="E128" s="12">
        <v>0</v>
      </c>
      <c r="F128" s="12">
        <v>0</v>
      </c>
      <c r="G128" s="12">
        <v>0</v>
      </c>
      <c r="H128" s="12"/>
      <c r="I128" s="12"/>
      <c r="J128" s="12"/>
      <c r="K128" s="12">
        <v>0</v>
      </c>
      <c r="L128" s="12"/>
      <c r="M128" s="12"/>
      <c r="N128" s="12"/>
      <c r="O128" s="12"/>
      <c r="P128" s="11" t="s">
        <v>1</v>
      </c>
      <c r="Q128" s="11" t="s">
        <v>1</v>
      </c>
      <c r="R128" s="11" t="s">
        <v>1</v>
      </c>
      <c r="S128" s="11" t="s">
        <v>1</v>
      </c>
      <c r="T128" s="11" t="s">
        <v>1</v>
      </c>
      <c r="U128" s="11" t="s">
        <v>1</v>
      </c>
      <c r="V128" s="11" t="s">
        <v>302</v>
      </c>
      <c r="W128" s="21" t="s">
        <v>1</v>
      </c>
    </row>
    <row r="129" spans="1:23" x14ac:dyDescent="0.2">
      <c r="A129" s="27" t="s">
        <v>6</v>
      </c>
      <c r="B129" s="13" t="s">
        <v>103</v>
      </c>
      <c r="C129" s="13" t="s">
        <v>281</v>
      </c>
      <c r="D129" s="14">
        <v>26.270109999999999</v>
      </c>
      <c r="E129" s="14">
        <v>30.02449</v>
      </c>
      <c r="F129" s="14">
        <v>27.818000000000001</v>
      </c>
      <c r="G129" s="14">
        <v>28.69502</v>
      </c>
      <c r="H129" s="14"/>
      <c r="I129" s="14"/>
      <c r="J129" s="14"/>
      <c r="K129" s="14"/>
      <c r="L129" s="14"/>
      <c r="M129" s="14"/>
      <c r="N129" s="14"/>
      <c r="O129" s="14"/>
      <c r="P129" s="13" t="s">
        <v>1</v>
      </c>
      <c r="Q129" s="13" t="s">
        <v>1</v>
      </c>
      <c r="R129" s="13" t="s">
        <v>1</v>
      </c>
      <c r="S129" s="13" t="s">
        <v>1</v>
      </c>
      <c r="T129" s="13" t="s">
        <v>1</v>
      </c>
      <c r="U129" s="13" t="s">
        <v>1</v>
      </c>
      <c r="V129" s="13" t="s">
        <v>302</v>
      </c>
      <c r="W129" s="22" t="s">
        <v>1</v>
      </c>
    </row>
    <row r="130" spans="1:23" x14ac:dyDescent="0.2">
      <c r="A130" s="25" t="s">
        <v>6</v>
      </c>
      <c r="B130" s="11" t="s">
        <v>103</v>
      </c>
      <c r="C130" s="11" t="s">
        <v>282</v>
      </c>
      <c r="D130" s="12">
        <v>52.636650000000003</v>
      </c>
      <c r="E130" s="12">
        <v>55.740580000000001</v>
      </c>
      <c r="F130" s="12">
        <v>55.522939999999998</v>
      </c>
      <c r="G130" s="12">
        <v>56.714919999999999</v>
      </c>
      <c r="H130" s="12"/>
      <c r="I130" s="12"/>
      <c r="J130" s="12"/>
      <c r="K130" s="12">
        <v>41.6616</v>
      </c>
      <c r="L130" s="12"/>
      <c r="M130" s="12"/>
      <c r="N130" s="12"/>
      <c r="O130" s="12"/>
      <c r="P130" s="11" t="s">
        <v>1</v>
      </c>
      <c r="Q130" s="11" t="s">
        <v>1</v>
      </c>
      <c r="R130" s="11" t="s">
        <v>1</v>
      </c>
      <c r="S130" s="11" t="s">
        <v>1</v>
      </c>
      <c r="T130" s="11" t="s">
        <v>1</v>
      </c>
      <c r="U130" s="11" t="s">
        <v>1</v>
      </c>
      <c r="V130" s="11" t="s">
        <v>302</v>
      </c>
      <c r="W130" s="21" t="s">
        <v>1</v>
      </c>
    </row>
    <row r="131" spans="1:23" x14ac:dyDescent="0.2">
      <c r="A131" s="27" t="s">
        <v>6</v>
      </c>
      <c r="B131" s="13" t="s">
        <v>103</v>
      </c>
      <c r="C131" s="13" t="s">
        <v>279</v>
      </c>
      <c r="D131" s="14"/>
      <c r="E131" s="14">
        <v>22.296230000000001</v>
      </c>
      <c r="F131" s="14">
        <v>22.209289999999999</v>
      </c>
      <c r="G131" s="14">
        <v>22.685970000000001</v>
      </c>
      <c r="H131" s="14"/>
      <c r="I131" s="14"/>
      <c r="J131" s="14"/>
      <c r="K131" s="14">
        <v>12.173539999999999</v>
      </c>
      <c r="L131" s="14"/>
      <c r="M131" s="14"/>
      <c r="N131" s="14"/>
      <c r="O131" s="14"/>
      <c r="P131" s="13" t="s">
        <v>1</v>
      </c>
      <c r="Q131" s="13" t="s">
        <v>1</v>
      </c>
      <c r="R131" s="13" t="s">
        <v>1</v>
      </c>
      <c r="S131" s="13" t="s">
        <v>1</v>
      </c>
      <c r="T131" s="13" t="s">
        <v>1</v>
      </c>
      <c r="U131" s="13" t="s">
        <v>1</v>
      </c>
      <c r="V131" s="13" t="s">
        <v>302</v>
      </c>
      <c r="W131" s="22" t="s">
        <v>1</v>
      </c>
    </row>
    <row r="132" spans="1:23" x14ac:dyDescent="0.2">
      <c r="A132" s="25" t="s">
        <v>6</v>
      </c>
      <c r="B132" s="11" t="s">
        <v>103</v>
      </c>
      <c r="C132" s="11" t="s">
        <v>293</v>
      </c>
      <c r="D132" s="12"/>
      <c r="E132" s="12"/>
      <c r="F132" s="12"/>
      <c r="G132" s="12"/>
      <c r="H132" s="12"/>
      <c r="I132" s="12"/>
      <c r="J132" s="12"/>
      <c r="K132" s="12"/>
      <c r="L132" s="12"/>
      <c r="M132" s="12"/>
      <c r="N132" s="12"/>
      <c r="O132" s="12"/>
      <c r="P132" s="11" t="s">
        <v>1</v>
      </c>
      <c r="Q132" s="11" t="s">
        <v>1</v>
      </c>
      <c r="R132" s="11" t="s">
        <v>1</v>
      </c>
      <c r="S132" s="11" t="s">
        <v>1</v>
      </c>
      <c r="T132" s="11" t="s">
        <v>1</v>
      </c>
      <c r="U132" s="11" t="s">
        <v>1</v>
      </c>
      <c r="V132" s="11" t="s">
        <v>302</v>
      </c>
      <c r="W132" s="21" t="s">
        <v>1</v>
      </c>
    </row>
    <row r="133" spans="1:23" x14ac:dyDescent="0.2">
      <c r="A133" s="27" t="s">
        <v>6</v>
      </c>
      <c r="B133" s="13" t="s">
        <v>103</v>
      </c>
      <c r="C133" s="13" t="s">
        <v>284</v>
      </c>
      <c r="D133" s="14"/>
      <c r="E133" s="14">
        <v>33.61195</v>
      </c>
      <c r="F133" s="14">
        <v>32.32582</v>
      </c>
      <c r="G133" s="14">
        <v>34.043489999999998</v>
      </c>
      <c r="H133" s="14"/>
      <c r="I133" s="14"/>
      <c r="J133" s="14"/>
      <c r="K133" s="14">
        <v>29.027609999999999</v>
      </c>
      <c r="L133" s="14"/>
      <c r="M133" s="14"/>
      <c r="N133" s="14"/>
      <c r="O133" s="14"/>
      <c r="P133" s="13" t="s">
        <v>1</v>
      </c>
      <c r="Q133" s="13" t="s">
        <v>1</v>
      </c>
      <c r="R133" s="13" t="s">
        <v>1</v>
      </c>
      <c r="S133" s="13" t="s">
        <v>1</v>
      </c>
      <c r="T133" s="13" t="s">
        <v>1</v>
      </c>
      <c r="U133" s="13" t="s">
        <v>1</v>
      </c>
      <c r="V133" s="13" t="s">
        <v>302</v>
      </c>
      <c r="W133" s="22" t="s">
        <v>1</v>
      </c>
    </row>
    <row r="134" spans="1:23" x14ac:dyDescent="0.2">
      <c r="A134" s="25" t="s">
        <v>6</v>
      </c>
      <c r="B134" s="11" t="s">
        <v>103</v>
      </c>
      <c r="C134" s="11" t="s">
        <v>286</v>
      </c>
      <c r="D134" s="12">
        <v>0</v>
      </c>
      <c r="E134" s="12">
        <v>0</v>
      </c>
      <c r="F134" s="12">
        <v>0</v>
      </c>
      <c r="G134" s="12">
        <v>0</v>
      </c>
      <c r="H134" s="12"/>
      <c r="I134" s="12"/>
      <c r="J134" s="12"/>
      <c r="K134" s="12">
        <v>0</v>
      </c>
      <c r="L134" s="12"/>
      <c r="M134" s="12"/>
      <c r="N134" s="12"/>
      <c r="O134" s="12"/>
      <c r="P134" s="11" t="s">
        <v>1</v>
      </c>
      <c r="Q134" s="11" t="s">
        <v>1</v>
      </c>
      <c r="R134" s="11" t="s">
        <v>1</v>
      </c>
      <c r="S134" s="11" t="s">
        <v>1</v>
      </c>
      <c r="T134" s="11" t="s">
        <v>1</v>
      </c>
      <c r="U134" s="11" t="s">
        <v>1</v>
      </c>
      <c r="V134" s="11" t="s">
        <v>302</v>
      </c>
      <c r="W134" s="21" t="s">
        <v>1</v>
      </c>
    </row>
    <row r="135" spans="1:23" x14ac:dyDescent="0.2">
      <c r="A135" s="27" t="s">
        <v>6</v>
      </c>
      <c r="B135" s="13" t="s">
        <v>103</v>
      </c>
      <c r="C135" s="13" t="s">
        <v>287</v>
      </c>
      <c r="D135" s="14">
        <v>23.370200000000001</v>
      </c>
      <c r="E135" s="14">
        <v>29.804379999999998</v>
      </c>
      <c r="F135" s="14">
        <v>29.93319</v>
      </c>
      <c r="G135" s="14">
        <v>31.51219</v>
      </c>
      <c r="H135" s="14"/>
      <c r="I135" s="14">
        <v>21.82037</v>
      </c>
      <c r="J135" s="14">
        <v>31.97081</v>
      </c>
      <c r="K135" s="14"/>
      <c r="L135" s="14"/>
      <c r="M135" s="14"/>
      <c r="N135" s="14"/>
      <c r="O135" s="14"/>
      <c r="P135" s="13" t="s">
        <v>1</v>
      </c>
      <c r="Q135" s="13" t="s">
        <v>1</v>
      </c>
      <c r="R135" s="13" t="s">
        <v>1</v>
      </c>
      <c r="S135" s="13" t="s">
        <v>1</v>
      </c>
      <c r="T135" s="13" t="s">
        <v>1</v>
      </c>
      <c r="U135" s="13" t="s">
        <v>1</v>
      </c>
      <c r="V135" s="13" t="s">
        <v>302</v>
      </c>
      <c r="W135" s="22" t="s">
        <v>1</v>
      </c>
    </row>
    <row r="136" spans="1:23" x14ac:dyDescent="0.2">
      <c r="A136" s="25" t="s">
        <v>6</v>
      </c>
      <c r="B136" s="11" t="s">
        <v>103</v>
      </c>
      <c r="C136" s="11" t="s">
        <v>288</v>
      </c>
      <c r="D136" s="12">
        <v>55.734439999999999</v>
      </c>
      <c r="E136" s="12">
        <v>56.019919999999999</v>
      </c>
      <c r="F136" s="12">
        <v>53.8765</v>
      </c>
      <c r="G136" s="12">
        <v>56.739139999999999</v>
      </c>
      <c r="H136" s="12"/>
      <c r="I136" s="12">
        <v>54.558300000000003</v>
      </c>
      <c r="J136" s="12">
        <v>55.677619999999997</v>
      </c>
      <c r="K136" s="12">
        <v>41.491140000000001</v>
      </c>
      <c r="L136" s="12"/>
      <c r="M136" s="12"/>
      <c r="N136" s="12"/>
      <c r="O136" s="12"/>
      <c r="P136" s="11" t="s">
        <v>1</v>
      </c>
      <c r="Q136" s="11" t="s">
        <v>1</v>
      </c>
      <c r="R136" s="11" t="s">
        <v>1</v>
      </c>
      <c r="S136" s="11" t="s">
        <v>1</v>
      </c>
      <c r="T136" s="11" t="s">
        <v>1</v>
      </c>
      <c r="U136" s="11" t="s">
        <v>1</v>
      </c>
      <c r="V136" s="11" t="s">
        <v>302</v>
      </c>
      <c r="W136" s="21" t="s">
        <v>1</v>
      </c>
    </row>
    <row r="137" spans="1:23" x14ac:dyDescent="0.2">
      <c r="A137" s="27" t="s">
        <v>6</v>
      </c>
      <c r="B137" s="13" t="s">
        <v>103</v>
      </c>
      <c r="C137" s="13" t="s">
        <v>285</v>
      </c>
      <c r="D137" s="14"/>
      <c r="E137" s="14">
        <v>22.407969999999999</v>
      </c>
      <c r="F137" s="14">
        <v>21.55068</v>
      </c>
      <c r="G137" s="14">
        <v>22.69566</v>
      </c>
      <c r="H137" s="14"/>
      <c r="I137" s="14"/>
      <c r="J137" s="14"/>
      <c r="K137" s="14">
        <v>12.463520000000001</v>
      </c>
      <c r="L137" s="14"/>
      <c r="M137" s="14"/>
      <c r="N137" s="14"/>
      <c r="O137" s="14"/>
      <c r="P137" s="13" t="s">
        <v>1</v>
      </c>
      <c r="Q137" s="13" t="s">
        <v>1</v>
      </c>
      <c r="R137" s="13" t="s">
        <v>1</v>
      </c>
      <c r="S137" s="13" t="s">
        <v>1</v>
      </c>
      <c r="T137" s="13" t="s">
        <v>1</v>
      </c>
      <c r="U137" s="13" t="s">
        <v>1</v>
      </c>
      <c r="V137" s="13" t="s">
        <v>302</v>
      </c>
      <c r="W137" s="22" t="s">
        <v>1</v>
      </c>
    </row>
    <row r="138" spans="1:23" x14ac:dyDescent="0.2">
      <c r="A138" s="25" t="s">
        <v>6</v>
      </c>
      <c r="B138" s="11" t="s">
        <v>103</v>
      </c>
      <c r="C138" s="11" t="s">
        <v>308</v>
      </c>
      <c r="D138" s="12"/>
      <c r="E138" s="12">
        <v>2.2850000000000001</v>
      </c>
      <c r="F138" s="12">
        <v>1.327</v>
      </c>
      <c r="G138" s="12">
        <v>0.91</v>
      </c>
      <c r="H138" s="12">
        <v>0.48399999999999999</v>
      </c>
      <c r="I138" s="12">
        <v>0.97099999999999997</v>
      </c>
      <c r="J138" s="12">
        <v>0.27600000000000002</v>
      </c>
      <c r="K138" s="12">
        <v>0.41099999999999998</v>
      </c>
      <c r="L138" s="12">
        <v>0.21199999999999999</v>
      </c>
      <c r="M138" s="12">
        <v>0.63200000000000001</v>
      </c>
      <c r="N138" s="12">
        <v>0.51700000000000002</v>
      </c>
      <c r="O138" s="12"/>
      <c r="P138" s="11" t="s">
        <v>1</v>
      </c>
      <c r="Q138" s="11" t="s">
        <v>1</v>
      </c>
      <c r="R138" s="11" t="s">
        <v>1</v>
      </c>
      <c r="S138" s="11" t="s">
        <v>1</v>
      </c>
      <c r="T138" s="11" t="s">
        <v>1</v>
      </c>
      <c r="U138" s="11" t="s">
        <v>1</v>
      </c>
      <c r="V138" s="11" t="s">
        <v>302</v>
      </c>
      <c r="W138" s="21" t="s">
        <v>1</v>
      </c>
    </row>
    <row r="139" spans="1:23" x14ac:dyDescent="0.2">
      <c r="A139" s="27" t="s">
        <v>6</v>
      </c>
      <c r="B139" s="13" t="s">
        <v>103</v>
      </c>
      <c r="C139" s="13" t="s">
        <v>283</v>
      </c>
      <c r="D139" s="14">
        <v>0</v>
      </c>
      <c r="E139" s="14">
        <v>1</v>
      </c>
      <c r="F139" s="14">
        <v>1</v>
      </c>
      <c r="G139" s="14">
        <v>1</v>
      </c>
      <c r="H139" s="14">
        <v>1</v>
      </c>
      <c r="I139" s="14">
        <v>1</v>
      </c>
      <c r="J139" s="14">
        <v>1</v>
      </c>
      <c r="K139" s="14">
        <v>1</v>
      </c>
      <c r="L139" s="14">
        <v>1</v>
      </c>
      <c r="M139" s="14"/>
      <c r="N139" s="14">
        <v>1</v>
      </c>
      <c r="O139" s="14"/>
      <c r="P139" s="13" t="s">
        <v>1</v>
      </c>
      <c r="Q139" s="13" t="s">
        <v>1</v>
      </c>
      <c r="R139" s="13" t="s">
        <v>1</v>
      </c>
      <c r="S139" s="13" t="s">
        <v>1</v>
      </c>
      <c r="T139" s="13" t="s">
        <v>1</v>
      </c>
      <c r="U139" s="13" t="s">
        <v>1</v>
      </c>
      <c r="V139" s="13" t="s">
        <v>302</v>
      </c>
      <c r="W139" s="22" t="s">
        <v>1</v>
      </c>
    </row>
    <row r="140" spans="1:23" x14ac:dyDescent="0.2">
      <c r="A140" s="25" t="s">
        <v>6</v>
      </c>
      <c r="B140" s="11" t="s">
        <v>103</v>
      </c>
      <c r="C140" s="11" t="s">
        <v>290</v>
      </c>
      <c r="D140" s="12">
        <v>100</v>
      </c>
      <c r="E140" s="12"/>
      <c r="F140" s="12"/>
      <c r="G140" s="12">
        <v>68</v>
      </c>
      <c r="H140" s="12">
        <v>40</v>
      </c>
      <c r="I140" s="12">
        <v>46</v>
      </c>
      <c r="J140" s="12">
        <v>29</v>
      </c>
      <c r="K140" s="12">
        <v>24</v>
      </c>
      <c r="L140" s="12">
        <v>24</v>
      </c>
      <c r="M140" s="12">
        <v>25</v>
      </c>
      <c r="N140" s="12">
        <v>19</v>
      </c>
      <c r="O140" s="12"/>
      <c r="P140" s="11" t="s">
        <v>1</v>
      </c>
      <c r="Q140" s="11" t="s">
        <v>1</v>
      </c>
      <c r="R140" s="11" t="s">
        <v>1</v>
      </c>
      <c r="S140" s="11" t="s">
        <v>1</v>
      </c>
      <c r="T140" s="11" t="s">
        <v>1</v>
      </c>
      <c r="U140" s="11" t="s">
        <v>1</v>
      </c>
      <c r="V140" s="11" t="s">
        <v>302</v>
      </c>
      <c r="W140" s="21" t="s">
        <v>1</v>
      </c>
    </row>
    <row r="141" spans="1:23" x14ac:dyDescent="0.2">
      <c r="A141" s="27" t="s">
        <v>6</v>
      </c>
      <c r="B141" s="13" t="s">
        <v>103</v>
      </c>
      <c r="C141" s="13" t="s">
        <v>291</v>
      </c>
      <c r="D141" s="14">
        <v>3</v>
      </c>
      <c r="E141" s="14">
        <v>3</v>
      </c>
      <c r="F141" s="14">
        <v>3</v>
      </c>
      <c r="G141" s="14">
        <v>3</v>
      </c>
      <c r="H141" s="14">
        <v>3</v>
      </c>
      <c r="I141" s="14">
        <v>3</v>
      </c>
      <c r="J141" s="14">
        <v>4</v>
      </c>
      <c r="K141" s="14">
        <v>4</v>
      </c>
      <c r="L141" s="14">
        <v>4</v>
      </c>
      <c r="M141" s="14">
        <v>4</v>
      </c>
      <c r="N141" s="14">
        <v>4</v>
      </c>
      <c r="O141" s="14"/>
      <c r="P141" s="13" t="s">
        <v>1</v>
      </c>
      <c r="Q141" s="13" t="s">
        <v>1</v>
      </c>
      <c r="R141" s="13" t="s">
        <v>1</v>
      </c>
      <c r="S141" s="13" t="s">
        <v>1</v>
      </c>
      <c r="T141" s="13" t="s">
        <v>1</v>
      </c>
      <c r="U141" s="13" t="s">
        <v>1</v>
      </c>
      <c r="V141" s="13" t="s">
        <v>302</v>
      </c>
      <c r="W141" s="22" t="s">
        <v>1</v>
      </c>
    </row>
    <row r="142" spans="1:23" x14ac:dyDescent="0.2">
      <c r="A142" s="25" t="s">
        <v>6</v>
      </c>
      <c r="B142" s="11" t="s">
        <v>103</v>
      </c>
      <c r="C142" s="11" t="s">
        <v>273</v>
      </c>
      <c r="D142" s="12">
        <v>9</v>
      </c>
      <c r="E142" s="12">
        <v>11</v>
      </c>
      <c r="F142" s="12">
        <v>11</v>
      </c>
      <c r="G142" s="12">
        <v>11</v>
      </c>
      <c r="H142" s="12">
        <v>10</v>
      </c>
      <c r="I142" s="12">
        <v>13</v>
      </c>
      <c r="J142" s="12">
        <v>12</v>
      </c>
      <c r="K142" s="12">
        <v>11</v>
      </c>
      <c r="L142" s="12">
        <v>10</v>
      </c>
      <c r="M142" s="12">
        <v>11</v>
      </c>
      <c r="N142" s="12">
        <v>10</v>
      </c>
      <c r="O142" s="12"/>
      <c r="P142" s="11" t="s">
        <v>1</v>
      </c>
      <c r="Q142" s="11" t="s">
        <v>1</v>
      </c>
      <c r="R142" s="11" t="s">
        <v>1</v>
      </c>
      <c r="S142" s="11" t="s">
        <v>1</v>
      </c>
      <c r="T142" s="11" t="s">
        <v>1</v>
      </c>
      <c r="U142" s="11" t="s">
        <v>1</v>
      </c>
      <c r="V142" s="11" t="s">
        <v>302</v>
      </c>
      <c r="W142" s="21" t="s">
        <v>1</v>
      </c>
    </row>
    <row r="143" spans="1:23" x14ac:dyDescent="0.2">
      <c r="A143" s="27" t="s">
        <v>6</v>
      </c>
      <c r="B143" s="13" t="s">
        <v>103</v>
      </c>
      <c r="C143" s="13" t="s">
        <v>274</v>
      </c>
      <c r="D143" s="14">
        <v>46</v>
      </c>
      <c r="E143" s="14">
        <v>49</v>
      </c>
      <c r="F143" s="14">
        <v>49</v>
      </c>
      <c r="G143" s="14">
        <v>48</v>
      </c>
      <c r="H143" s="14">
        <v>41</v>
      </c>
      <c r="I143" s="14">
        <v>47</v>
      </c>
      <c r="J143" s="14">
        <v>39</v>
      </c>
      <c r="K143" s="14">
        <v>37</v>
      </c>
      <c r="L143" s="14">
        <v>35</v>
      </c>
      <c r="M143" s="14">
        <v>36</v>
      </c>
      <c r="N143" s="14">
        <v>34</v>
      </c>
      <c r="O143" s="14"/>
      <c r="P143" s="13" t="s">
        <v>1</v>
      </c>
      <c r="Q143" s="13" t="s">
        <v>1</v>
      </c>
      <c r="R143" s="13" t="s">
        <v>1</v>
      </c>
      <c r="S143" s="13" t="s">
        <v>1</v>
      </c>
      <c r="T143" s="13" t="s">
        <v>1</v>
      </c>
      <c r="U143" s="13" t="s">
        <v>1</v>
      </c>
      <c r="V143" s="13" t="s">
        <v>302</v>
      </c>
      <c r="W143" s="22" t="s">
        <v>1</v>
      </c>
    </row>
    <row r="144" spans="1:23" x14ac:dyDescent="0.2">
      <c r="A144" s="25" t="s">
        <v>6</v>
      </c>
      <c r="B144" s="11" t="s">
        <v>103</v>
      </c>
      <c r="C144" s="11" t="s">
        <v>289</v>
      </c>
      <c r="D144" s="12">
        <v>79.104640000000003</v>
      </c>
      <c r="E144" s="12">
        <v>85.824299999999994</v>
      </c>
      <c r="F144" s="12">
        <v>83.809690000000003</v>
      </c>
      <c r="G144" s="12">
        <v>88.251339999999999</v>
      </c>
      <c r="H144" s="12"/>
      <c r="I144" s="12"/>
      <c r="J144" s="12"/>
      <c r="K144" s="12"/>
      <c r="L144" s="12"/>
      <c r="M144" s="12"/>
      <c r="N144" s="12"/>
      <c r="O144" s="12"/>
      <c r="P144" s="11" t="s">
        <v>1</v>
      </c>
      <c r="Q144" s="11" t="s">
        <v>1</v>
      </c>
      <c r="R144" s="11" t="s">
        <v>1</v>
      </c>
      <c r="S144" s="11" t="s">
        <v>1</v>
      </c>
      <c r="T144" s="11" t="s">
        <v>1</v>
      </c>
      <c r="U144" s="11" t="s">
        <v>1</v>
      </c>
      <c r="V144" s="11" t="s">
        <v>302</v>
      </c>
      <c r="W144" s="21" t="s">
        <v>1</v>
      </c>
    </row>
    <row r="145" spans="1:23" x14ac:dyDescent="0.2">
      <c r="A145" s="27" t="s">
        <v>6</v>
      </c>
      <c r="B145" s="13" t="s">
        <v>103</v>
      </c>
      <c r="C145" s="13" t="s">
        <v>276</v>
      </c>
      <c r="D145" s="14">
        <v>31</v>
      </c>
      <c r="E145" s="14">
        <v>26</v>
      </c>
      <c r="F145" s="14">
        <v>25</v>
      </c>
      <c r="G145" s="14">
        <v>22</v>
      </c>
      <c r="H145" s="14">
        <v>23</v>
      </c>
      <c r="I145" s="14">
        <v>16</v>
      </c>
      <c r="J145" s="14">
        <v>17</v>
      </c>
      <c r="K145" s="14">
        <v>13</v>
      </c>
      <c r="L145" s="14">
        <v>13</v>
      </c>
      <c r="M145" s="14">
        <v>13</v>
      </c>
      <c r="N145" s="14">
        <v>13</v>
      </c>
      <c r="O145" s="14"/>
      <c r="P145" s="13" t="s">
        <v>1</v>
      </c>
      <c r="Q145" s="13" t="s">
        <v>1</v>
      </c>
      <c r="R145" s="13" t="s">
        <v>1</v>
      </c>
      <c r="S145" s="13" t="s">
        <v>1</v>
      </c>
      <c r="T145" s="13" t="s">
        <v>1</v>
      </c>
      <c r="U145" s="13" t="s">
        <v>1</v>
      </c>
      <c r="V145" s="13" t="s">
        <v>302</v>
      </c>
      <c r="W145" s="22" t="s">
        <v>1</v>
      </c>
    </row>
    <row r="146" spans="1:23" x14ac:dyDescent="0.2">
      <c r="A146" s="25" t="s">
        <v>6</v>
      </c>
      <c r="B146" s="11" t="s">
        <v>103</v>
      </c>
      <c r="C146" s="11" t="s">
        <v>271</v>
      </c>
      <c r="D146" s="12">
        <v>11</v>
      </c>
      <c r="E146" s="12">
        <v>10</v>
      </c>
      <c r="F146" s="12">
        <v>8</v>
      </c>
      <c r="G146" s="12">
        <v>12</v>
      </c>
      <c r="H146" s="12">
        <v>11</v>
      </c>
      <c r="I146" s="12">
        <v>12</v>
      </c>
      <c r="J146" s="12">
        <v>11</v>
      </c>
      <c r="K146" s="12">
        <v>12</v>
      </c>
      <c r="L146" s="12">
        <v>12</v>
      </c>
      <c r="M146" s="12">
        <v>11</v>
      </c>
      <c r="N146" s="12">
        <v>11</v>
      </c>
      <c r="O146" s="12"/>
      <c r="P146" s="11" t="s">
        <v>1</v>
      </c>
      <c r="Q146" s="11" t="s">
        <v>1</v>
      </c>
      <c r="R146" s="11" t="s">
        <v>1</v>
      </c>
      <c r="S146" s="11" t="s">
        <v>1</v>
      </c>
      <c r="T146" s="11" t="s">
        <v>1</v>
      </c>
      <c r="U146" s="11" t="s">
        <v>1</v>
      </c>
      <c r="V146" s="11" t="s">
        <v>302</v>
      </c>
      <c r="W146" s="21" t="s">
        <v>1</v>
      </c>
    </row>
    <row r="147" spans="1:23" x14ac:dyDescent="0.2">
      <c r="A147" s="27" t="s">
        <v>6</v>
      </c>
      <c r="B147" s="13" t="s">
        <v>103</v>
      </c>
      <c r="C147" s="13" t="s">
        <v>292</v>
      </c>
      <c r="D147" s="14">
        <v>30</v>
      </c>
      <c r="E147" s="14">
        <v>28</v>
      </c>
      <c r="F147" s="14">
        <v>26</v>
      </c>
      <c r="G147" s="14">
        <v>25</v>
      </c>
      <c r="H147" s="14">
        <v>24</v>
      </c>
      <c r="I147" s="14">
        <v>29</v>
      </c>
      <c r="J147" s="14"/>
      <c r="K147" s="14">
        <v>40</v>
      </c>
      <c r="L147" s="14">
        <v>38</v>
      </c>
      <c r="M147" s="14">
        <v>35</v>
      </c>
      <c r="N147" s="14">
        <v>35</v>
      </c>
      <c r="O147" s="14"/>
      <c r="P147" s="13" t="s">
        <v>1</v>
      </c>
      <c r="Q147" s="13" t="s">
        <v>1</v>
      </c>
      <c r="R147" s="13" t="s">
        <v>1</v>
      </c>
      <c r="S147" s="13" t="s">
        <v>1</v>
      </c>
      <c r="T147" s="13" t="s">
        <v>1</v>
      </c>
      <c r="U147" s="13" t="s">
        <v>1</v>
      </c>
      <c r="V147" s="13" t="s">
        <v>302</v>
      </c>
      <c r="W147" s="22" t="s">
        <v>1</v>
      </c>
    </row>
    <row r="148" spans="1:23" x14ac:dyDescent="0.2">
      <c r="A148" s="25" t="s">
        <v>6</v>
      </c>
      <c r="B148" s="11" t="s">
        <v>103</v>
      </c>
      <c r="C148" s="11" t="s">
        <v>275</v>
      </c>
      <c r="D148" s="12">
        <v>24</v>
      </c>
      <c r="E148" s="12">
        <v>21</v>
      </c>
      <c r="F148" s="12">
        <v>21</v>
      </c>
      <c r="G148" s="12">
        <v>21</v>
      </c>
      <c r="H148" s="12">
        <v>20</v>
      </c>
      <c r="I148" s="12">
        <v>14</v>
      </c>
      <c r="J148" s="12">
        <v>14</v>
      </c>
      <c r="K148" s="12">
        <v>12</v>
      </c>
      <c r="L148" s="12">
        <v>11</v>
      </c>
      <c r="M148" s="12">
        <v>11</v>
      </c>
      <c r="N148" s="12">
        <v>11</v>
      </c>
      <c r="O148" s="12"/>
      <c r="P148" s="11" t="s">
        <v>1</v>
      </c>
      <c r="Q148" s="11" t="s">
        <v>1</v>
      </c>
      <c r="R148" s="11" t="s">
        <v>1</v>
      </c>
      <c r="S148" s="11" t="s">
        <v>1</v>
      </c>
      <c r="T148" s="11" t="s">
        <v>1</v>
      </c>
      <c r="U148" s="11" t="s">
        <v>1</v>
      </c>
      <c r="V148" s="11" t="s">
        <v>302</v>
      </c>
      <c r="W148" s="21" t="s">
        <v>1</v>
      </c>
    </row>
    <row r="149" spans="1:23" x14ac:dyDescent="0.2">
      <c r="A149" s="27" t="s">
        <v>6</v>
      </c>
      <c r="B149" s="13" t="s">
        <v>103</v>
      </c>
      <c r="C149" s="13" t="s">
        <v>272</v>
      </c>
      <c r="D149" s="14">
        <v>12</v>
      </c>
      <c r="E149" s="14">
        <v>12</v>
      </c>
      <c r="F149" s="14">
        <v>15</v>
      </c>
      <c r="G149" s="14">
        <v>17</v>
      </c>
      <c r="H149" s="14">
        <v>14</v>
      </c>
      <c r="I149" s="14">
        <v>10</v>
      </c>
      <c r="J149" s="14">
        <v>11</v>
      </c>
      <c r="K149" s="14">
        <v>10</v>
      </c>
      <c r="L149" s="14">
        <v>8</v>
      </c>
      <c r="M149" s="14">
        <v>8</v>
      </c>
      <c r="N149" s="14">
        <v>8</v>
      </c>
      <c r="O149" s="14"/>
      <c r="P149" s="13" t="s">
        <v>1</v>
      </c>
      <c r="Q149" s="13" t="s">
        <v>1</v>
      </c>
      <c r="R149" s="13" t="s">
        <v>1</v>
      </c>
      <c r="S149" s="13" t="s">
        <v>1</v>
      </c>
      <c r="T149" s="13" t="s">
        <v>1</v>
      </c>
      <c r="U149" s="13" t="s">
        <v>1</v>
      </c>
      <c r="V149" s="13" t="s">
        <v>302</v>
      </c>
      <c r="W149" s="22" t="s">
        <v>1</v>
      </c>
    </row>
    <row r="150" spans="1:23" x14ac:dyDescent="0.2">
      <c r="A150" s="25" t="s">
        <v>6</v>
      </c>
      <c r="B150" s="11" t="s">
        <v>103</v>
      </c>
      <c r="C150" s="11" t="s">
        <v>295</v>
      </c>
      <c r="D150" s="12">
        <v>8.6251539259999994</v>
      </c>
      <c r="E150" s="12">
        <v>9.4656185060000002</v>
      </c>
      <c r="F150" s="12">
        <v>13.46153264</v>
      </c>
      <c r="G150" s="12">
        <v>13.835224699999999</v>
      </c>
      <c r="H150" s="12">
        <v>15.05424172</v>
      </c>
      <c r="I150" s="12">
        <v>14.722697910000001</v>
      </c>
      <c r="J150" s="12">
        <v>13.6986507</v>
      </c>
      <c r="K150" s="12">
        <v>13.26203862</v>
      </c>
      <c r="L150" s="12">
        <v>12.979473199999999</v>
      </c>
      <c r="M150" s="12">
        <v>12.54156214</v>
      </c>
      <c r="N150" s="12">
        <v>16.018843740000001</v>
      </c>
      <c r="O150" s="12"/>
      <c r="P150" s="11" t="s">
        <v>1</v>
      </c>
      <c r="Q150" s="11" t="s">
        <v>1</v>
      </c>
      <c r="R150" s="11" t="s">
        <v>1</v>
      </c>
      <c r="S150" s="11" t="s">
        <v>1</v>
      </c>
      <c r="T150" s="11" t="s">
        <v>1</v>
      </c>
      <c r="U150" s="11" t="s">
        <v>1</v>
      </c>
      <c r="V150" s="11" t="s">
        <v>302</v>
      </c>
      <c r="W150" s="21" t="s">
        <v>1</v>
      </c>
    </row>
    <row r="151" spans="1:23" x14ac:dyDescent="0.2">
      <c r="A151" s="27" t="s">
        <v>6</v>
      </c>
      <c r="B151" s="13" t="s">
        <v>103</v>
      </c>
      <c r="C151" s="13" t="s">
        <v>297</v>
      </c>
      <c r="D151" s="14"/>
      <c r="E151" s="14"/>
      <c r="F151" s="14"/>
      <c r="G151" s="14"/>
      <c r="H151" s="14"/>
      <c r="I151" s="14"/>
      <c r="J151" s="14"/>
      <c r="K151" s="14"/>
      <c r="L151" s="14"/>
      <c r="M151" s="14"/>
      <c r="N151" s="14"/>
      <c r="O151" s="14"/>
      <c r="P151" s="13" t="s">
        <v>1</v>
      </c>
      <c r="Q151" s="13" t="s">
        <v>1</v>
      </c>
      <c r="R151" s="13" t="s">
        <v>1</v>
      </c>
      <c r="S151" s="13" t="s">
        <v>1</v>
      </c>
      <c r="T151" s="13" t="s">
        <v>1</v>
      </c>
      <c r="U151" s="13" t="s">
        <v>1</v>
      </c>
      <c r="V151" s="13" t="s">
        <v>302</v>
      </c>
      <c r="W151" s="22" t="s">
        <v>1</v>
      </c>
    </row>
    <row r="152" spans="1:23" x14ac:dyDescent="0.2">
      <c r="A152" s="25" t="s">
        <v>6</v>
      </c>
      <c r="B152" s="11" t="s">
        <v>103</v>
      </c>
      <c r="C152" s="11" t="s">
        <v>299</v>
      </c>
      <c r="D152" s="12"/>
      <c r="E152" s="12"/>
      <c r="F152" s="12"/>
      <c r="G152" s="12"/>
      <c r="H152" s="12"/>
      <c r="I152" s="12"/>
      <c r="J152" s="12"/>
      <c r="K152" s="12"/>
      <c r="L152" s="12"/>
      <c r="M152" s="12"/>
      <c r="N152" s="12"/>
      <c r="O152" s="12"/>
      <c r="P152" s="11" t="s">
        <v>1</v>
      </c>
      <c r="Q152" s="11" t="s">
        <v>1</v>
      </c>
      <c r="R152" s="11" t="s">
        <v>1</v>
      </c>
      <c r="S152" s="11" t="s">
        <v>1</v>
      </c>
      <c r="T152" s="11" t="s">
        <v>1</v>
      </c>
      <c r="U152" s="11" t="s">
        <v>1</v>
      </c>
      <c r="V152" s="11" t="s">
        <v>302</v>
      </c>
      <c r="W152" s="21" t="s">
        <v>1</v>
      </c>
    </row>
    <row r="153" spans="1:23" x14ac:dyDescent="0.2">
      <c r="A153" s="27" t="s">
        <v>6</v>
      </c>
      <c r="B153" s="13" t="s">
        <v>103</v>
      </c>
      <c r="C153" s="13" t="s">
        <v>300</v>
      </c>
      <c r="D153" s="14"/>
      <c r="E153" s="14"/>
      <c r="F153" s="14"/>
      <c r="G153" s="14"/>
      <c r="H153" s="14"/>
      <c r="I153" s="14"/>
      <c r="J153" s="14"/>
      <c r="K153" s="14"/>
      <c r="L153" s="14"/>
      <c r="M153" s="14"/>
      <c r="N153" s="14"/>
      <c r="O153" s="14"/>
      <c r="P153" s="13" t="s">
        <v>1</v>
      </c>
      <c r="Q153" s="13" t="s">
        <v>1</v>
      </c>
      <c r="R153" s="13" t="s">
        <v>1</v>
      </c>
      <c r="S153" s="13" t="s">
        <v>1</v>
      </c>
      <c r="T153" s="13" t="s">
        <v>1</v>
      </c>
      <c r="U153" s="13" t="s">
        <v>1</v>
      </c>
      <c r="V153" s="13" t="s">
        <v>302</v>
      </c>
      <c r="W153" s="22" t="s">
        <v>1</v>
      </c>
    </row>
    <row r="154" spans="1:23" x14ac:dyDescent="0.2">
      <c r="A154" s="25" t="s">
        <v>6</v>
      </c>
      <c r="B154" s="11" t="s">
        <v>103</v>
      </c>
      <c r="C154" s="11" t="s">
        <v>296</v>
      </c>
      <c r="D154" s="12"/>
      <c r="E154" s="12"/>
      <c r="F154" s="12"/>
      <c r="G154" s="12"/>
      <c r="H154" s="12"/>
      <c r="I154" s="12"/>
      <c r="J154" s="12"/>
      <c r="K154" s="12"/>
      <c r="L154" s="12"/>
      <c r="M154" s="12"/>
      <c r="N154" s="12"/>
      <c r="O154" s="12"/>
      <c r="P154" s="11" t="s">
        <v>1</v>
      </c>
      <c r="Q154" s="11" t="s">
        <v>1</v>
      </c>
      <c r="R154" s="11" t="s">
        <v>1</v>
      </c>
      <c r="S154" s="11" t="s">
        <v>1</v>
      </c>
      <c r="T154" s="11" t="s">
        <v>1</v>
      </c>
      <c r="U154" s="11" t="s">
        <v>1</v>
      </c>
      <c r="V154" s="11" t="s">
        <v>302</v>
      </c>
      <c r="W154" s="21" t="s">
        <v>1</v>
      </c>
    </row>
    <row r="155" spans="1:23" x14ac:dyDescent="0.2">
      <c r="A155" s="27" t="s">
        <v>6</v>
      </c>
      <c r="B155" s="13" t="s">
        <v>103</v>
      </c>
      <c r="C155" s="13" t="s">
        <v>301</v>
      </c>
      <c r="D155" s="14"/>
      <c r="E155" s="14"/>
      <c r="F155" s="14"/>
      <c r="G155" s="14"/>
      <c r="H155" s="14"/>
      <c r="I155" s="14"/>
      <c r="J155" s="14"/>
      <c r="K155" s="14"/>
      <c r="L155" s="14"/>
      <c r="M155" s="14"/>
      <c r="N155" s="14"/>
      <c r="O155" s="14"/>
      <c r="P155" s="13" t="s">
        <v>1</v>
      </c>
      <c r="Q155" s="13" t="s">
        <v>1</v>
      </c>
      <c r="R155" s="13" t="s">
        <v>1</v>
      </c>
      <c r="S155" s="13" t="s">
        <v>1</v>
      </c>
      <c r="T155" s="13" t="s">
        <v>1</v>
      </c>
      <c r="U155" s="13" t="s">
        <v>1</v>
      </c>
      <c r="V155" s="13" t="s">
        <v>302</v>
      </c>
      <c r="W155" s="22" t="s">
        <v>1</v>
      </c>
    </row>
    <row r="156" spans="1:23" x14ac:dyDescent="0.2">
      <c r="A156" s="25" t="s">
        <v>6</v>
      </c>
      <c r="B156" s="11" t="s">
        <v>103</v>
      </c>
      <c r="C156" s="11" t="s">
        <v>298</v>
      </c>
      <c r="D156" s="12"/>
      <c r="E156" s="12"/>
      <c r="F156" s="12"/>
      <c r="G156" s="12"/>
      <c r="H156" s="12"/>
      <c r="I156" s="12"/>
      <c r="J156" s="12"/>
      <c r="K156" s="12"/>
      <c r="L156" s="12"/>
      <c r="M156" s="12"/>
      <c r="N156" s="12"/>
      <c r="O156" s="12"/>
      <c r="P156" s="11" t="s">
        <v>1</v>
      </c>
      <c r="Q156" s="11" t="s">
        <v>1</v>
      </c>
      <c r="R156" s="11" t="s">
        <v>1</v>
      </c>
      <c r="S156" s="11" t="s">
        <v>1</v>
      </c>
      <c r="T156" s="11" t="s">
        <v>1</v>
      </c>
      <c r="U156" s="11" t="s">
        <v>1</v>
      </c>
      <c r="V156" s="11" t="s">
        <v>302</v>
      </c>
      <c r="W156" s="21" t="s">
        <v>1</v>
      </c>
    </row>
    <row r="157" spans="1:23" x14ac:dyDescent="0.2">
      <c r="A157" s="27" t="s">
        <v>7</v>
      </c>
      <c r="B157" s="13" t="s">
        <v>104</v>
      </c>
      <c r="C157" s="13" t="s">
        <v>277</v>
      </c>
      <c r="D157" s="14"/>
      <c r="E157" s="14"/>
      <c r="F157" s="14"/>
      <c r="G157" s="14"/>
      <c r="H157" s="14"/>
      <c r="I157" s="14"/>
      <c r="J157" s="14"/>
      <c r="K157" s="14"/>
      <c r="L157" s="14"/>
      <c r="M157" s="14"/>
      <c r="N157" s="14"/>
      <c r="O157" s="14"/>
      <c r="P157" s="13"/>
      <c r="Q157" s="13"/>
      <c r="R157" s="13"/>
      <c r="S157" s="13"/>
      <c r="T157" s="13"/>
      <c r="U157" s="13"/>
      <c r="V157" s="13" t="s">
        <v>304</v>
      </c>
      <c r="W157" s="22"/>
    </row>
    <row r="158" spans="1:23" x14ac:dyDescent="0.2">
      <c r="A158" s="25" t="s">
        <v>7</v>
      </c>
      <c r="B158" s="11" t="s">
        <v>104</v>
      </c>
      <c r="C158" s="11" t="s">
        <v>278</v>
      </c>
      <c r="D158" s="12"/>
      <c r="E158" s="12"/>
      <c r="F158" s="12"/>
      <c r="G158" s="12"/>
      <c r="H158" s="12"/>
      <c r="I158" s="12"/>
      <c r="J158" s="12"/>
      <c r="K158" s="12"/>
      <c r="L158" s="12"/>
      <c r="M158" s="12"/>
      <c r="N158" s="12"/>
      <c r="O158" s="12"/>
      <c r="P158" s="11"/>
      <c r="Q158" s="11"/>
      <c r="R158" s="11"/>
      <c r="S158" s="11"/>
      <c r="T158" s="11"/>
      <c r="U158" s="11"/>
      <c r="V158" s="11" t="s">
        <v>304</v>
      </c>
      <c r="W158" s="21"/>
    </row>
    <row r="159" spans="1:23" x14ac:dyDescent="0.2">
      <c r="A159" s="27" t="s">
        <v>7</v>
      </c>
      <c r="B159" s="13" t="s">
        <v>104</v>
      </c>
      <c r="C159" s="13" t="s">
        <v>280</v>
      </c>
      <c r="D159" s="14"/>
      <c r="E159" s="14"/>
      <c r="F159" s="14"/>
      <c r="G159" s="14"/>
      <c r="H159" s="14"/>
      <c r="I159" s="14"/>
      <c r="J159" s="14"/>
      <c r="K159" s="14"/>
      <c r="L159" s="14"/>
      <c r="M159" s="14"/>
      <c r="N159" s="14"/>
      <c r="O159" s="14"/>
      <c r="P159" s="13"/>
      <c r="Q159" s="13"/>
      <c r="R159" s="13"/>
      <c r="S159" s="13"/>
      <c r="T159" s="13"/>
      <c r="U159" s="13"/>
      <c r="V159" s="13" t="s">
        <v>304</v>
      </c>
      <c r="W159" s="22"/>
    </row>
    <row r="160" spans="1:23" x14ac:dyDescent="0.2">
      <c r="A160" s="25" t="s">
        <v>7</v>
      </c>
      <c r="B160" s="11" t="s">
        <v>104</v>
      </c>
      <c r="C160" s="11" t="s">
        <v>281</v>
      </c>
      <c r="D160" s="12"/>
      <c r="E160" s="12"/>
      <c r="F160" s="12"/>
      <c r="G160" s="12"/>
      <c r="H160" s="12"/>
      <c r="I160" s="12"/>
      <c r="J160" s="12"/>
      <c r="K160" s="12"/>
      <c r="L160" s="12"/>
      <c r="M160" s="12"/>
      <c r="N160" s="12"/>
      <c r="O160" s="12"/>
      <c r="P160" s="11"/>
      <c r="Q160" s="11"/>
      <c r="R160" s="11"/>
      <c r="S160" s="11"/>
      <c r="T160" s="11"/>
      <c r="U160" s="11"/>
      <c r="V160" s="11" t="s">
        <v>304</v>
      </c>
      <c r="W160" s="21"/>
    </row>
    <row r="161" spans="1:23" x14ac:dyDescent="0.2">
      <c r="A161" s="27" t="s">
        <v>7</v>
      </c>
      <c r="B161" s="13" t="s">
        <v>104</v>
      </c>
      <c r="C161" s="13" t="s">
        <v>282</v>
      </c>
      <c r="D161" s="14"/>
      <c r="E161" s="14"/>
      <c r="F161" s="14"/>
      <c r="G161" s="14"/>
      <c r="H161" s="14"/>
      <c r="I161" s="14"/>
      <c r="J161" s="14"/>
      <c r="K161" s="14"/>
      <c r="L161" s="14"/>
      <c r="M161" s="14"/>
      <c r="N161" s="14"/>
      <c r="O161" s="14"/>
      <c r="P161" s="13"/>
      <c r="Q161" s="13"/>
      <c r="R161" s="13"/>
      <c r="S161" s="13"/>
      <c r="T161" s="13"/>
      <c r="U161" s="13"/>
      <c r="V161" s="13" t="s">
        <v>304</v>
      </c>
      <c r="W161" s="22"/>
    </row>
    <row r="162" spans="1:23" x14ac:dyDescent="0.2">
      <c r="A162" s="25" t="s">
        <v>7</v>
      </c>
      <c r="B162" s="11" t="s">
        <v>104</v>
      </c>
      <c r="C162" s="11" t="s">
        <v>279</v>
      </c>
      <c r="D162" s="12"/>
      <c r="E162" s="12"/>
      <c r="F162" s="12"/>
      <c r="G162" s="12"/>
      <c r="H162" s="12"/>
      <c r="I162" s="12"/>
      <c r="J162" s="12"/>
      <c r="K162" s="12"/>
      <c r="L162" s="12"/>
      <c r="M162" s="12"/>
      <c r="N162" s="12"/>
      <c r="O162" s="12"/>
      <c r="P162" s="11"/>
      <c r="Q162" s="11"/>
      <c r="R162" s="11"/>
      <c r="S162" s="11"/>
      <c r="T162" s="11"/>
      <c r="U162" s="11"/>
      <c r="V162" s="11" t="s">
        <v>304</v>
      </c>
      <c r="W162" s="21"/>
    </row>
    <row r="163" spans="1:23" x14ac:dyDescent="0.2">
      <c r="A163" s="27" t="s">
        <v>7</v>
      </c>
      <c r="B163" s="13" t="s">
        <v>104</v>
      </c>
      <c r="C163" s="13" t="s">
        <v>293</v>
      </c>
      <c r="D163" s="14"/>
      <c r="E163" s="14"/>
      <c r="F163" s="14"/>
      <c r="G163" s="14"/>
      <c r="H163" s="14"/>
      <c r="I163" s="14"/>
      <c r="J163" s="14"/>
      <c r="K163" s="14"/>
      <c r="L163" s="14"/>
      <c r="M163" s="14"/>
      <c r="N163" s="14"/>
      <c r="O163" s="14"/>
      <c r="P163" s="13" t="s">
        <v>1</v>
      </c>
      <c r="Q163" s="13" t="s">
        <v>1</v>
      </c>
      <c r="R163" s="13" t="s">
        <v>1</v>
      </c>
      <c r="S163" s="13" t="s">
        <v>1</v>
      </c>
      <c r="T163" s="13" t="s">
        <v>1</v>
      </c>
      <c r="U163" s="13" t="s">
        <v>1</v>
      </c>
      <c r="V163" s="13" t="s">
        <v>304</v>
      </c>
      <c r="W163" s="22" t="s">
        <v>1</v>
      </c>
    </row>
    <row r="164" spans="1:23" x14ac:dyDescent="0.2">
      <c r="A164" s="25" t="s">
        <v>7</v>
      </c>
      <c r="B164" s="11" t="s">
        <v>104</v>
      </c>
      <c r="C164" s="11" t="s">
        <v>284</v>
      </c>
      <c r="D164" s="12"/>
      <c r="E164" s="12"/>
      <c r="F164" s="12"/>
      <c r="G164" s="12"/>
      <c r="H164" s="12"/>
      <c r="I164" s="12"/>
      <c r="J164" s="12"/>
      <c r="K164" s="12"/>
      <c r="L164" s="12"/>
      <c r="M164" s="12"/>
      <c r="N164" s="12"/>
      <c r="O164" s="12"/>
      <c r="P164" s="11"/>
      <c r="Q164" s="11"/>
      <c r="R164" s="11"/>
      <c r="S164" s="11"/>
      <c r="T164" s="11"/>
      <c r="U164" s="11"/>
      <c r="V164" s="11" t="s">
        <v>304</v>
      </c>
      <c r="W164" s="21"/>
    </row>
    <row r="165" spans="1:23" x14ac:dyDescent="0.2">
      <c r="A165" s="27" t="s">
        <v>7</v>
      </c>
      <c r="B165" s="13" t="s">
        <v>104</v>
      </c>
      <c r="C165" s="13" t="s">
        <v>286</v>
      </c>
      <c r="D165" s="14"/>
      <c r="E165" s="14"/>
      <c r="F165" s="14"/>
      <c r="G165" s="14"/>
      <c r="H165" s="14"/>
      <c r="I165" s="14"/>
      <c r="J165" s="14"/>
      <c r="K165" s="14"/>
      <c r="L165" s="14"/>
      <c r="M165" s="14"/>
      <c r="N165" s="14"/>
      <c r="O165" s="14"/>
      <c r="P165" s="13"/>
      <c r="Q165" s="13"/>
      <c r="R165" s="13"/>
      <c r="S165" s="13"/>
      <c r="T165" s="13"/>
      <c r="U165" s="13"/>
      <c r="V165" s="13" t="s">
        <v>304</v>
      </c>
      <c r="W165" s="22"/>
    </row>
    <row r="166" spans="1:23" x14ac:dyDescent="0.2">
      <c r="A166" s="25" t="s">
        <v>7</v>
      </c>
      <c r="B166" s="11" t="s">
        <v>104</v>
      </c>
      <c r="C166" s="11" t="s">
        <v>287</v>
      </c>
      <c r="D166" s="12"/>
      <c r="E166" s="12"/>
      <c r="F166" s="12"/>
      <c r="G166" s="12"/>
      <c r="H166" s="12"/>
      <c r="I166" s="12"/>
      <c r="J166" s="12"/>
      <c r="K166" s="12"/>
      <c r="L166" s="12"/>
      <c r="M166" s="12"/>
      <c r="N166" s="12"/>
      <c r="O166" s="12"/>
      <c r="P166" s="11"/>
      <c r="Q166" s="11"/>
      <c r="R166" s="11"/>
      <c r="S166" s="11"/>
      <c r="T166" s="11"/>
      <c r="U166" s="11"/>
      <c r="V166" s="11" t="s">
        <v>304</v>
      </c>
      <c r="W166" s="21"/>
    </row>
    <row r="167" spans="1:23" x14ac:dyDescent="0.2">
      <c r="A167" s="27" t="s">
        <v>7</v>
      </c>
      <c r="B167" s="13" t="s">
        <v>104</v>
      </c>
      <c r="C167" s="13" t="s">
        <v>288</v>
      </c>
      <c r="D167" s="14"/>
      <c r="E167" s="14"/>
      <c r="F167" s="14"/>
      <c r="G167" s="14"/>
      <c r="H167" s="14"/>
      <c r="I167" s="14"/>
      <c r="J167" s="14"/>
      <c r="K167" s="14"/>
      <c r="L167" s="14"/>
      <c r="M167" s="14"/>
      <c r="N167" s="14"/>
      <c r="O167" s="14"/>
      <c r="P167" s="13"/>
      <c r="Q167" s="13"/>
      <c r="R167" s="13"/>
      <c r="S167" s="13"/>
      <c r="T167" s="13"/>
      <c r="U167" s="13"/>
      <c r="V167" s="13" t="s">
        <v>304</v>
      </c>
      <c r="W167" s="22"/>
    </row>
    <row r="168" spans="1:23" x14ac:dyDescent="0.2">
      <c r="A168" s="25" t="s">
        <v>7</v>
      </c>
      <c r="B168" s="11" t="s">
        <v>104</v>
      </c>
      <c r="C168" s="11" t="s">
        <v>285</v>
      </c>
      <c r="D168" s="12"/>
      <c r="E168" s="12"/>
      <c r="F168" s="12"/>
      <c r="G168" s="12"/>
      <c r="H168" s="12"/>
      <c r="I168" s="12"/>
      <c r="J168" s="12"/>
      <c r="K168" s="12"/>
      <c r="L168" s="12"/>
      <c r="M168" s="12"/>
      <c r="N168" s="12"/>
      <c r="O168" s="12"/>
      <c r="P168" s="11"/>
      <c r="Q168" s="11"/>
      <c r="R168" s="11"/>
      <c r="S168" s="11"/>
      <c r="T168" s="11"/>
      <c r="U168" s="11"/>
      <c r="V168" s="11" t="s">
        <v>304</v>
      </c>
      <c r="W168" s="21"/>
    </row>
    <row r="169" spans="1:23" x14ac:dyDescent="0.2">
      <c r="A169" s="27" t="s">
        <v>7</v>
      </c>
      <c r="B169" s="13" t="s">
        <v>104</v>
      </c>
      <c r="C169" s="13" t="s">
        <v>308</v>
      </c>
      <c r="D169" s="14"/>
      <c r="E169" s="14">
        <v>21.994</v>
      </c>
      <c r="F169" s="14">
        <v>15.503</v>
      </c>
      <c r="G169" s="14">
        <v>7.3920000000000003</v>
      </c>
      <c r="H169" s="14">
        <v>7.0570000000000004</v>
      </c>
      <c r="I169" s="14">
        <v>5.7469999999999999</v>
      </c>
      <c r="J169" s="14">
        <v>3.464</v>
      </c>
      <c r="K169" s="14">
        <v>2.988</v>
      </c>
      <c r="L169" s="14">
        <v>2.7589999999999999</v>
      </c>
      <c r="M169" s="14">
        <v>4.5830000000000002</v>
      </c>
      <c r="N169" s="14">
        <v>3.54</v>
      </c>
      <c r="O169" s="14"/>
      <c r="P169" s="13" t="s">
        <v>1</v>
      </c>
      <c r="Q169" s="13" t="s">
        <v>1</v>
      </c>
      <c r="R169" s="13" t="s">
        <v>1</v>
      </c>
      <c r="S169" s="13" t="s">
        <v>1</v>
      </c>
      <c r="T169" s="13" t="s">
        <v>1</v>
      </c>
      <c r="U169" s="13" t="s">
        <v>1</v>
      </c>
      <c r="V169" s="13" t="s">
        <v>304</v>
      </c>
      <c r="W169" s="22" t="s">
        <v>1</v>
      </c>
    </row>
    <row r="170" spans="1:23" x14ac:dyDescent="0.2">
      <c r="A170" s="25" t="s">
        <v>7</v>
      </c>
      <c r="B170" s="11" t="s">
        <v>104</v>
      </c>
      <c r="C170" s="11" t="s">
        <v>283</v>
      </c>
      <c r="D170" s="12">
        <v>10</v>
      </c>
      <c r="E170" s="12">
        <v>10</v>
      </c>
      <c r="F170" s="12">
        <v>10</v>
      </c>
      <c r="G170" s="12">
        <v>10</v>
      </c>
      <c r="H170" s="12">
        <v>10</v>
      </c>
      <c r="I170" s="12">
        <v>10</v>
      </c>
      <c r="J170" s="12">
        <v>10</v>
      </c>
      <c r="K170" s="12">
        <v>10</v>
      </c>
      <c r="L170" s="12">
        <v>10</v>
      </c>
      <c r="M170" s="12">
        <v>10</v>
      </c>
      <c r="N170" s="12">
        <v>10</v>
      </c>
      <c r="O170" s="12"/>
      <c r="P170" s="11" t="s">
        <v>1</v>
      </c>
      <c r="Q170" s="11" t="s">
        <v>1</v>
      </c>
      <c r="R170" s="11" t="s">
        <v>1</v>
      </c>
      <c r="S170" s="11" t="s">
        <v>1</v>
      </c>
      <c r="T170" s="11" t="s">
        <v>1</v>
      </c>
      <c r="U170" s="11" t="s">
        <v>1</v>
      </c>
      <c r="V170" s="11" t="s">
        <v>304</v>
      </c>
      <c r="W170" s="21" t="s">
        <v>1</v>
      </c>
    </row>
    <row r="171" spans="1:23" x14ac:dyDescent="0.2">
      <c r="A171" s="27" t="s">
        <v>7</v>
      </c>
      <c r="B171" s="13" t="s">
        <v>104</v>
      </c>
      <c r="C171" s="13" t="s">
        <v>290</v>
      </c>
      <c r="D171" s="14">
        <v>11</v>
      </c>
      <c r="E171" s="14">
        <v>12</v>
      </c>
      <c r="F171" s="14">
        <v>13</v>
      </c>
      <c r="G171" s="14">
        <v>13</v>
      </c>
      <c r="H171" s="14">
        <v>13</v>
      </c>
      <c r="I171" s="14">
        <v>14</v>
      </c>
      <c r="J171" s="14">
        <v>14</v>
      </c>
      <c r="K171" s="14">
        <v>14</v>
      </c>
      <c r="L171" s="14">
        <v>14</v>
      </c>
      <c r="M171" s="14">
        <v>14</v>
      </c>
      <c r="N171" s="14">
        <v>14</v>
      </c>
      <c r="O171" s="14"/>
      <c r="P171" s="13" t="s">
        <v>1</v>
      </c>
      <c r="Q171" s="13" t="s">
        <v>1</v>
      </c>
      <c r="R171" s="13" t="s">
        <v>1</v>
      </c>
      <c r="S171" s="13" t="s">
        <v>1</v>
      </c>
      <c r="T171" s="13" t="s">
        <v>1</v>
      </c>
      <c r="U171" s="13" t="s">
        <v>1</v>
      </c>
      <c r="V171" s="13" t="s">
        <v>304</v>
      </c>
      <c r="W171" s="22" t="s">
        <v>1</v>
      </c>
    </row>
    <row r="172" spans="1:23" x14ac:dyDescent="0.2">
      <c r="A172" s="25" t="s">
        <v>7</v>
      </c>
      <c r="B172" s="11" t="s">
        <v>104</v>
      </c>
      <c r="C172" s="11" t="s">
        <v>291</v>
      </c>
      <c r="D172" s="12">
        <v>8</v>
      </c>
      <c r="E172" s="12">
        <v>8</v>
      </c>
      <c r="F172" s="12">
        <v>8</v>
      </c>
      <c r="G172" s="12">
        <v>8</v>
      </c>
      <c r="H172" s="12">
        <v>9</v>
      </c>
      <c r="I172" s="12">
        <v>9</v>
      </c>
      <c r="J172" s="12">
        <v>9</v>
      </c>
      <c r="K172" s="12">
        <v>10</v>
      </c>
      <c r="L172" s="12">
        <v>10</v>
      </c>
      <c r="M172" s="12">
        <v>10</v>
      </c>
      <c r="N172" s="12">
        <v>10</v>
      </c>
      <c r="O172" s="12"/>
      <c r="P172" s="11" t="s">
        <v>1</v>
      </c>
      <c r="Q172" s="11" t="s">
        <v>1</v>
      </c>
      <c r="R172" s="11" t="s">
        <v>1</v>
      </c>
      <c r="S172" s="11" t="s">
        <v>1</v>
      </c>
      <c r="T172" s="11" t="s">
        <v>1</v>
      </c>
      <c r="U172" s="11" t="s">
        <v>1</v>
      </c>
      <c r="V172" s="11" t="s">
        <v>304</v>
      </c>
      <c r="W172" s="21" t="s">
        <v>1</v>
      </c>
    </row>
    <row r="173" spans="1:23" x14ac:dyDescent="0.2">
      <c r="A173" s="27" t="s">
        <v>7</v>
      </c>
      <c r="B173" s="13" t="s">
        <v>104</v>
      </c>
      <c r="C173" s="13" t="s">
        <v>273</v>
      </c>
      <c r="D173" s="14">
        <v>14</v>
      </c>
      <c r="E173" s="14">
        <v>13</v>
      </c>
      <c r="F173" s="14">
        <v>13</v>
      </c>
      <c r="G173" s="14">
        <v>13</v>
      </c>
      <c r="H173" s="14">
        <v>13</v>
      </c>
      <c r="I173" s="14">
        <v>13</v>
      </c>
      <c r="J173" s="14">
        <v>12</v>
      </c>
      <c r="K173" s="14">
        <v>12</v>
      </c>
      <c r="L173" s="14">
        <v>12</v>
      </c>
      <c r="M173" s="14">
        <v>12</v>
      </c>
      <c r="N173" s="14">
        <v>11</v>
      </c>
      <c r="O173" s="14"/>
      <c r="P173" s="13" t="s">
        <v>1</v>
      </c>
      <c r="Q173" s="13" t="s">
        <v>1</v>
      </c>
      <c r="R173" s="13" t="s">
        <v>1</v>
      </c>
      <c r="S173" s="13" t="s">
        <v>1</v>
      </c>
      <c r="T173" s="13" t="s">
        <v>1</v>
      </c>
      <c r="U173" s="13" t="s">
        <v>1</v>
      </c>
      <c r="V173" s="13" t="s">
        <v>304</v>
      </c>
      <c r="W173" s="22" t="s">
        <v>1</v>
      </c>
    </row>
    <row r="174" spans="1:23" x14ac:dyDescent="0.2">
      <c r="A174" s="25" t="s">
        <v>7</v>
      </c>
      <c r="B174" s="11" t="s">
        <v>104</v>
      </c>
      <c r="C174" s="11" t="s">
        <v>274</v>
      </c>
      <c r="D174" s="12">
        <v>16</v>
      </c>
      <c r="E174" s="12">
        <v>16</v>
      </c>
      <c r="F174" s="12">
        <v>15</v>
      </c>
      <c r="G174" s="12">
        <v>15</v>
      </c>
      <c r="H174" s="12">
        <v>14</v>
      </c>
      <c r="I174" s="12">
        <v>14</v>
      </c>
      <c r="J174" s="12">
        <v>14</v>
      </c>
      <c r="K174" s="12">
        <v>13</v>
      </c>
      <c r="L174" s="12">
        <v>13</v>
      </c>
      <c r="M174" s="12">
        <v>12</v>
      </c>
      <c r="N174" s="12">
        <v>12</v>
      </c>
      <c r="O174" s="12"/>
      <c r="P174" s="11" t="s">
        <v>1</v>
      </c>
      <c r="Q174" s="11" t="s">
        <v>1</v>
      </c>
      <c r="R174" s="11" t="s">
        <v>1</v>
      </c>
      <c r="S174" s="11" t="s">
        <v>1</v>
      </c>
      <c r="T174" s="11" t="s">
        <v>1</v>
      </c>
      <c r="U174" s="11" t="s">
        <v>1</v>
      </c>
      <c r="V174" s="11" t="s">
        <v>304</v>
      </c>
      <c r="W174" s="21" t="s">
        <v>1</v>
      </c>
    </row>
    <row r="175" spans="1:23" x14ac:dyDescent="0.2">
      <c r="A175" s="27" t="s">
        <v>7</v>
      </c>
      <c r="B175" s="13" t="s">
        <v>104</v>
      </c>
      <c r="C175" s="13" t="s">
        <v>289</v>
      </c>
      <c r="D175" s="14"/>
      <c r="E175" s="14"/>
      <c r="F175" s="14"/>
      <c r="G175" s="14"/>
      <c r="H175" s="14"/>
      <c r="I175" s="14"/>
      <c r="J175" s="14"/>
      <c r="K175" s="14"/>
      <c r="L175" s="14"/>
      <c r="M175" s="14"/>
      <c r="N175" s="14"/>
      <c r="O175" s="14"/>
      <c r="P175" s="13"/>
      <c r="Q175" s="13"/>
      <c r="R175" s="13"/>
      <c r="S175" s="13"/>
      <c r="T175" s="13"/>
      <c r="U175" s="13"/>
      <c r="V175" s="13" t="s">
        <v>304</v>
      </c>
      <c r="W175" s="22"/>
    </row>
    <row r="176" spans="1:23" x14ac:dyDescent="0.2">
      <c r="A176" s="25" t="s">
        <v>7</v>
      </c>
      <c r="B176" s="11" t="s">
        <v>104</v>
      </c>
      <c r="C176" s="11" t="s">
        <v>276</v>
      </c>
      <c r="D176" s="12"/>
      <c r="E176" s="12"/>
      <c r="F176" s="12"/>
      <c r="G176" s="12"/>
      <c r="H176" s="12"/>
      <c r="I176" s="12"/>
      <c r="J176" s="12"/>
      <c r="K176" s="12"/>
      <c r="L176" s="12"/>
      <c r="M176" s="12"/>
      <c r="N176" s="12"/>
      <c r="O176" s="12"/>
      <c r="P176" s="11"/>
      <c r="Q176" s="11"/>
      <c r="R176" s="11"/>
      <c r="S176" s="11"/>
      <c r="T176" s="11"/>
      <c r="U176" s="11"/>
      <c r="V176" s="11" t="s">
        <v>304</v>
      </c>
      <c r="W176" s="21"/>
    </row>
    <row r="177" spans="1:23" x14ac:dyDescent="0.2">
      <c r="A177" s="27" t="s">
        <v>7</v>
      </c>
      <c r="B177" s="13" t="s">
        <v>104</v>
      </c>
      <c r="C177" s="13" t="s">
        <v>271</v>
      </c>
      <c r="D177" s="14"/>
      <c r="E177" s="14"/>
      <c r="F177" s="14"/>
      <c r="G177" s="14">
        <v>34</v>
      </c>
      <c r="H177" s="14">
        <v>33</v>
      </c>
      <c r="I177" s="14">
        <v>32</v>
      </c>
      <c r="J177" s="14">
        <v>33</v>
      </c>
      <c r="K177" s="14">
        <v>33</v>
      </c>
      <c r="L177" s="14">
        <v>33</v>
      </c>
      <c r="M177" s="14">
        <v>32</v>
      </c>
      <c r="N177" s="14">
        <v>31</v>
      </c>
      <c r="O177" s="14"/>
      <c r="P177" s="13" t="s">
        <v>1</v>
      </c>
      <c r="Q177" s="13" t="s">
        <v>1</v>
      </c>
      <c r="R177" s="13" t="s">
        <v>1</v>
      </c>
      <c r="S177" s="13" t="s">
        <v>1</v>
      </c>
      <c r="T177" s="13" t="s">
        <v>1</v>
      </c>
      <c r="U177" s="13" t="s">
        <v>1</v>
      </c>
      <c r="V177" s="13" t="s">
        <v>304</v>
      </c>
      <c r="W177" s="22" t="s">
        <v>1</v>
      </c>
    </row>
    <row r="178" spans="1:23" x14ac:dyDescent="0.2">
      <c r="A178" s="25" t="s">
        <v>7</v>
      </c>
      <c r="B178" s="11" t="s">
        <v>104</v>
      </c>
      <c r="C178" s="11" t="s">
        <v>292</v>
      </c>
      <c r="D178" s="12"/>
      <c r="E178" s="12"/>
      <c r="F178" s="12"/>
      <c r="G178" s="12"/>
      <c r="H178" s="12"/>
      <c r="I178" s="12">
        <v>16</v>
      </c>
      <c r="J178" s="12">
        <v>17</v>
      </c>
      <c r="K178" s="12">
        <v>17</v>
      </c>
      <c r="L178" s="12">
        <v>17</v>
      </c>
      <c r="M178" s="12">
        <v>18</v>
      </c>
      <c r="N178" s="12">
        <v>18</v>
      </c>
      <c r="O178" s="12"/>
      <c r="P178" s="11" t="s">
        <v>1</v>
      </c>
      <c r="Q178" s="11" t="s">
        <v>1</v>
      </c>
      <c r="R178" s="11" t="s">
        <v>1</v>
      </c>
      <c r="S178" s="11" t="s">
        <v>1</v>
      </c>
      <c r="T178" s="11" t="s">
        <v>1</v>
      </c>
      <c r="U178" s="11" t="s">
        <v>1</v>
      </c>
      <c r="V178" s="11" t="s">
        <v>304</v>
      </c>
      <c r="W178" s="21" t="s">
        <v>1</v>
      </c>
    </row>
    <row r="179" spans="1:23" x14ac:dyDescent="0.2">
      <c r="A179" s="27" t="s">
        <v>7</v>
      </c>
      <c r="B179" s="13" t="s">
        <v>104</v>
      </c>
      <c r="C179" s="13" t="s">
        <v>275</v>
      </c>
      <c r="D179" s="14"/>
      <c r="E179" s="14"/>
      <c r="F179" s="14"/>
      <c r="G179" s="14"/>
      <c r="H179" s="14"/>
      <c r="I179" s="14">
        <v>21</v>
      </c>
      <c r="J179" s="14">
        <v>20</v>
      </c>
      <c r="K179" s="14">
        <v>20</v>
      </c>
      <c r="L179" s="14">
        <v>20</v>
      </c>
      <c r="M179" s="14">
        <v>19</v>
      </c>
      <c r="N179" s="14">
        <v>18</v>
      </c>
      <c r="O179" s="14"/>
      <c r="P179" s="13" t="s">
        <v>1</v>
      </c>
      <c r="Q179" s="13" t="s">
        <v>1</v>
      </c>
      <c r="R179" s="13" t="s">
        <v>1</v>
      </c>
      <c r="S179" s="13" t="s">
        <v>1</v>
      </c>
      <c r="T179" s="13" t="s">
        <v>1</v>
      </c>
      <c r="U179" s="13" t="s">
        <v>1</v>
      </c>
      <c r="V179" s="13" t="s">
        <v>304</v>
      </c>
      <c r="W179" s="22" t="s">
        <v>1</v>
      </c>
    </row>
    <row r="180" spans="1:23" x14ac:dyDescent="0.2">
      <c r="A180" s="25" t="s">
        <v>7</v>
      </c>
      <c r="B180" s="11" t="s">
        <v>104</v>
      </c>
      <c r="C180" s="11" t="s">
        <v>272</v>
      </c>
      <c r="D180" s="12"/>
      <c r="E180" s="12"/>
      <c r="F180" s="12"/>
      <c r="G180" s="12"/>
      <c r="H180" s="12"/>
      <c r="I180" s="12"/>
      <c r="J180" s="12"/>
      <c r="K180" s="12"/>
      <c r="L180" s="12"/>
      <c r="M180" s="12"/>
      <c r="N180" s="12"/>
      <c r="O180" s="12"/>
      <c r="P180" s="11"/>
      <c r="Q180" s="11"/>
      <c r="R180" s="11"/>
      <c r="S180" s="11"/>
      <c r="T180" s="11"/>
      <c r="U180" s="11"/>
      <c r="V180" s="11" t="s">
        <v>304</v>
      </c>
      <c r="W180" s="21"/>
    </row>
    <row r="181" spans="1:23" x14ac:dyDescent="0.2">
      <c r="A181" s="27" t="s">
        <v>7</v>
      </c>
      <c r="B181" s="13" t="s">
        <v>104</v>
      </c>
      <c r="C181" s="13" t="s">
        <v>295</v>
      </c>
      <c r="D181" s="14"/>
      <c r="E181" s="14"/>
      <c r="F181" s="14"/>
      <c r="G181" s="14"/>
      <c r="H181" s="14"/>
      <c r="I181" s="14"/>
      <c r="J181" s="14"/>
      <c r="K181" s="14"/>
      <c r="L181" s="14"/>
      <c r="M181" s="14"/>
      <c r="N181" s="14"/>
      <c r="O181" s="14"/>
      <c r="P181" s="13" t="s">
        <v>1</v>
      </c>
      <c r="Q181" s="13" t="s">
        <v>1</v>
      </c>
      <c r="R181" s="13" t="s">
        <v>1</v>
      </c>
      <c r="S181" s="13" t="s">
        <v>1</v>
      </c>
      <c r="T181" s="13" t="s">
        <v>1</v>
      </c>
      <c r="U181" s="13" t="s">
        <v>1</v>
      </c>
      <c r="V181" s="13" t="s">
        <v>304</v>
      </c>
      <c r="W181" s="22" t="s">
        <v>1</v>
      </c>
    </row>
    <row r="182" spans="1:23" x14ac:dyDescent="0.2">
      <c r="A182" s="25" t="s">
        <v>7</v>
      </c>
      <c r="B182" s="11" t="s">
        <v>104</v>
      </c>
      <c r="C182" s="11" t="s">
        <v>297</v>
      </c>
      <c r="D182" s="12"/>
      <c r="E182" s="12"/>
      <c r="F182" s="12"/>
      <c r="G182" s="12"/>
      <c r="H182" s="12"/>
      <c r="I182" s="12"/>
      <c r="J182" s="12"/>
      <c r="K182" s="12"/>
      <c r="L182" s="12"/>
      <c r="M182" s="12"/>
      <c r="N182" s="12"/>
      <c r="O182" s="12"/>
      <c r="P182" s="11" t="s">
        <v>1</v>
      </c>
      <c r="Q182" s="11" t="s">
        <v>1</v>
      </c>
      <c r="R182" s="11" t="s">
        <v>1</v>
      </c>
      <c r="S182" s="11" t="s">
        <v>1</v>
      </c>
      <c r="T182" s="11" t="s">
        <v>1</v>
      </c>
      <c r="U182" s="11" t="s">
        <v>1</v>
      </c>
      <c r="V182" s="11" t="s">
        <v>304</v>
      </c>
      <c r="W182" s="21" t="s">
        <v>1</v>
      </c>
    </row>
    <row r="183" spans="1:23" x14ac:dyDescent="0.2">
      <c r="A183" s="27" t="s">
        <v>7</v>
      </c>
      <c r="B183" s="13" t="s">
        <v>104</v>
      </c>
      <c r="C183" s="13" t="s">
        <v>299</v>
      </c>
      <c r="D183" s="14"/>
      <c r="E183" s="14"/>
      <c r="F183" s="14"/>
      <c r="G183" s="14"/>
      <c r="H183" s="14"/>
      <c r="I183" s="14"/>
      <c r="J183" s="14"/>
      <c r="K183" s="14"/>
      <c r="L183" s="14"/>
      <c r="M183" s="14"/>
      <c r="N183" s="14"/>
      <c r="O183" s="14"/>
      <c r="P183" s="13" t="s">
        <v>1</v>
      </c>
      <c r="Q183" s="13" t="s">
        <v>1</v>
      </c>
      <c r="R183" s="13" t="s">
        <v>1</v>
      </c>
      <c r="S183" s="13" t="s">
        <v>1</v>
      </c>
      <c r="T183" s="13" t="s">
        <v>1</v>
      </c>
      <c r="U183" s="13" t="s">
        <v>1</v>
      </c>
      <c r="V183" s="13" t="s">
        <v>304</v>
      </c>
      <c r="W183" s="22" t="s">
        <v>1</v>
      </c>
    </row>
    <row r="184" spans="1:23" x14ac:dyDescent="0.2">
      <c r="A184" s="25" t="s">
        <v>7</v>
      </c>
      <c r="B184" s="11" t="s">
        <v>104</v>
      </c>
      <c r="C184" s="11" t="s">
        <v>300</v>
      </c>
      <c r="D184" s="12"/>
      <c r="E184" s="12"/>
      <c r="F184" s="12"/>
      <c r="G184" s="12"/>
      <c r="H184" s="12"/>
      <c r="I184" s="12"/>
      <c r="J184" s="12"/>
      <c r="K184" s="12"/>
      <c r="L184" s="12"/>
      <c r="M184" s="12"/>
      <c r="N184" s="12"/>
      <c r="O184" s="12"/>
      <c r="P184" s="11" t="s">
        <v>1</v>
      </c>
      <c r="Q184" s="11" t="s">
        <v>1</v>
      </c>
      <c r="R184" s="11" t="s">
        <v>1</v>
      </c>
      <c r="S184" s="11" t="s">
        <v>1</v>
      </c>
      <c r="T184" s="11" t="s">
        <v>1</v>
      </c>
      <c r="U184" s="11" t="s">
        <v>1</v>
      </c>
      <c r="V184" s="11" t="s">
        <v>304</v>
      </c>
      <c r="W184" s="21" t="s">
        <v>1</v>
      </c>
    </row>
    <row r="185" spans="1:23" x14ac:dyDescent="0.2">
      <c r="A185" s="27" t="s">
        <v>7</v>
      </c>
      <c r="B185" s="13" t="s">
        <v>104</v>
      </c>
      <c r="C185" s="13" t="s">
        <v>296</v>
      </c>
      <c r="D185" s="14"/>
      <c r="E185" s="14"/>
      <c r="F185" s="14"/>
      <c r="G185" s="14"/>
      <c r="H185" s="14"/>
      <c r="I185" s="14"/>
      <c r="J185" s="14"/>
      <c r="K185" s="14"/>
      <c r="L185" s="14"/>
      <c r="M185" s="14"/>
      <c r="N185" s="14"/>
      <c r="O185" s="14"/>
      <c r="P185" s="13" t="s">
        <v>1</v>
      </c>
      <c r="Q185" s="13" t="s">
        <v>1</v>
      </c>
      <c r="R185" s="13" t="s">
        <v>1</v>
      </c>
      <c r="S185" s="13" t="s">
        <v>1</v>
      </c>
      <c r="T185" s="13" t="s">
        <v>1</v>
      </c>
      <c r="U185" s="13" t="s">
        <v>1</v>
      </c>
      <c r="V185" s="13" t="s">
        <v>304</v>
      </c>
      <c r="W185" s="22" t="s">
        <v>1</v>
      </c>
    </row>
    <row r="186" spans="1:23" x14ac:dyDescent="0.2">
      <c r="A186" s="25" t="s">
        <v>7</v>
      </c>
      <c r="B186" s="11" t="s">
        <v>104</v>
      </c>
      <c r="C186" s="11" t="s">
        <v>301</v>
      </c>
      <c r="D186" s="12"/>
      <c r="E186" s="12"/>
      <c r="F186" s="12"/>
      <c r="G186" s="12"/>
      <c r="H186" s="12"/>
      <c r="I186" s="12"/>
      <c r="J186" s="12"/>
      <c r="K186" s="12"/>
      <c r="L186" s="12"/>
      <c r="M186" s="12"/>
      <c r="N186" s="12"/>
      <c r="O186" s="12"/>
      <c r="P186" s="11" t="s">
        <v>1</v>
      </c>
      <c r="Q186" s="11" t="s">
        <v>1</v>
      </c>
      <c r="R186" s="11" t="s">
        <v>1</v>
      </c>
      <c r="S186" s="11" t="s">
        <v>1</v>
      </c>
      <c r="T186" s="11" t="s">
        <v>1</v>
      </c>
      <c r="U186" s="11" t="s">
        <v>1</v>
      </c>
      <c r="V186" s="11" t="s">
        <v>304</v>
      </c>
      <c r="W186" s="21" t="s">
        <v>1</v>
      </c>
    </row>
    <row r="187" spans="1:23" x14ac:dyDescent="0.2">
      <c r="A187" s="27" t="s">
        <v>7</v>
      </c>
      <c r="B187" s="13" t="s">
        <v>104</v>
      </c>
      <c r="C187" s="13" t="s">
        <v>298</v>
      </c>
      <c r="D187" s="14"/>
      <c r="E187" s="14"/>
      <c r="F187" s="14"/>
      <c r="G187" s="14"/>
      <c r="H187" s="14"/>
      <c r="I187" s="14"/>
      <c r="J187" s="14"/>
      <c r="K187" s="14"/>
      <c r="L187" s="14"/>
      <c r="M187" s="14"/>
      <c r="N187" s="14"/>
      <c r="O187" s="14"/>
      <c r="P187" s="13" t="s">
        <v>1</v>
      </c>
      <c r="Q187" s="13" t="s">
        <v>1</v>
      </c>
      <c r="R187" s="13" t="s">
        <v>1</v>
      </c>
      <c r="S187" s="13" t="s">
        <v>1</v>
      </c>
      <c r="T187" s="13" t="s">
        <v>1</v>
      </c>
      <c r="U187" s="13" t="s">
        <v>1</v>
      </c>
      <c r="V187" s="13" t="s">
        <v>304</v>
      </c>
      <c r="W187" s="22" t="s">
        <v>1</v>
      </c>
    </row>
    <row r="188" spans="1:23" x14ac:dyDescent="0.2">
      <c r="A188" s="25" t="s">
        <v>8</v>
      </c>
      <c r="B188" s="11" t="s">
        <v>105</v>
      </c>
      <c r="C188" s="11" t="s">
        <v>277</v>
      </c>
      <c r="D188" s="12"/>
      <c r="E188" s="12"/>
      <c r="F188" s="12">
        <v>94.387429999999995</v>
      </c>
      <c r="G188" s="12">
        <v>75.769170000000003</v>
      </c>
      <c r="H188" s="12">
        <v>75.903700000000001</v>
      </c>
      <c r="I188" s="12">
        <v>95.070260000000005</v>
      </c>
      <c r="J188" s="12">
        <v>90.114249999999998</v>
      </c>
      <c r="K188" s="12">
        <v>95.277730000000005</v>
      </c>
      <c r="L188" s="12">
        <v>91.664940000000001</v>
      </c>
      <c r="M188" s="12"/>
      <c r="N188" s="12"/>
      <c r="O188" s="12"/>
      <c r="P188" s="11" t="s">
        <v>1</v>
      </c>
      <c r="Q188" s="11" t="s">
        <v>1</v>
      </c>
      <c r="R188" s="11" t="s">
        <v>1</v>
      </c>
      <c r="S188" s="11" t="s">
        <v>1</v>
      </c>
      <c r="T188" s="11" t="s">
        <v>1</v>
      </c>
      <c r="U188" s="11" t="s">
        <v>1</v>
      </c>
      <c r="V188" s="11" t="s">
        <v>294</v>
      </c>
      <c r="W188" s="21" t="s">
        <v>1</v>
      </c>
    </row>
    <row r="189" spans="1:23" x14ac:dyDescent="0.2">
      <c r="A189" s="27" t="s">
        <v>8</v>
      </c>
      <c r="B189" s="13" t="s">
        <v>105</v>
      </c>
      <c r="C189" s="13" t="s">
        <v>278</v>
      </c>
      <c r="D189" s="14"/>
      <c r="E189" s="14"/>
      <c r="F189" s="14">
        <v>13.17234</v>
      </c>
      <c r="G189" s="14">
        <v>13.4094</v>
      </c>
      <c r="H189" s="14">
        <v>13.20284</v>
      </c>
      <c r="I189" s="14">
        <v>13.03561</v>
      </c>
      <c r="J189" s="14">
        <v>13.604039999999999</v>
      </c>
      <c r="K189" s="14">
        <v>17.699069999999999</v>
      </c>
      <c r="L189" s="14"/>
      <c r="M189" s="14"/>
      <c r="N189" s="14"/>
      <c r="O189" s="14"/>
      <c r="P189" s="13" t="s">
        <v>1</v>
      </c>
      <c r="Q189" s="13" t="s">
        <v>1</v>
      </c>
      <c r="R189" s="13" t="s">
        <v>1</v>
      </c>
      <c r="S189" s="13" t="s">
        <v>1</v>
      </c>
      <c r="T189" s="13" t="s">
        <v>1</v>
      </c>
      <c r="U189" s="13" t="s">
        <v>1</v>
      </c>
      <c r="V189" s="13" t="s">
        <v>294</v>
      </c>
      <c r="W189" s="22" t="s">
        <v>1</v>
      </c>
    </row>
    <row r="190" spans="1:23" x14ac:dyDescent="0.2">
      <c r="A190" s="25" t="s">
        <v>8</v>
      </c>
      <c r="B190" s="11" t="s">
        <v>105</v>
      </c>
      <c r="C190" s="11" t="s">
        <v>280</v>
      </c>
      <c r="D190" s="12"/>
      <c r="E190" s="12"/>
      <c r="F190" s="12">
        <v>0</v>
      </c>
      <c r="G190" s="12">
        <v>4.8300000000000001E-3</v>
      </c>
      <c r="H190" s="12">
        <v>7.79E-3</v>
      </c>
      <c r="I190" s="12">
        <v>1.2500000000000001E-2</v>
      </c>
      <c r="J190" s="12">
        <v>3.7749999999999999E-2</v>
      </c>
      <c r="K190" s="12">
        <v>7.6410000000000006E-2</v>
      </c>
      <c r="L190" s="12"/>
      <c r="M190" s="12"/>
      <c r="N190" s="12"/>
      <c r="O190" s="12"/>
      <c r="P190" s="11" t="s">
        <v>1</v>
      </c>
      <c r="Q190" s="11" t="s">
        <v>1</v>
      </c>
      <c r="R190" s="11" t="s">
        <v>1</v>
      </c>
      <c r="S190" s="11" t="s">
        <v>1</v>
      </c>
      <c r="T190" s="11" t="s">
        <v>1</v>
      </c>
      <c r="U190" s="11" t="s">
        <v>1</v>
      </c>
      <c r="V190" s="11" t="s">
        <v>294</v>
      </c>
      <c r="W190" s="21" t="s">
        <v>1</v>
      </c>
    </row>
    <row r="191" spans="1:23" x14ac:dyDescent="0.2">
      <c r="A191" s="27" t="s">
        <v>8</v>
      </c>
      <c r="B191" s="13" t="s">
        <v>105</v>
      </c>
      <c r="C191" s="13" t="s">
        <v>281</v>
      </c>
      <c r="D191" s="14"/>
      <c r="E191" s="14"/>
      <c r="F191" s="14">
        <v>56.561340000000001</v>
      </c>
      <c r="G191" s="14">
        <v>63.763950000000001</v>
      </c>
      <c r="H191" s="14">
        <v>61.729050000000001</v>
      </c>
      <c r="I191" s="14">
        <v>62.018650000000001</v>
      </c>
      <c r="J191" s="14">
        <v>64.182910000000007</v>
      </c>
      <c r="K191" s="14">
        <v>57.472180000000002</v>
      </c>
      <c r="L191" s="14"/>
      <c r="M191" s="14"/>
      <c r="N191" s="14"/>
      <c r="O191" s="14"/>
      <c r="P191" s="13" t="s">
        <v>1</v>
      </c>
      <c r="Q191" s="13" t="s">
        <v>1</v>
      </c>
      <c r="R191" s="13" t="s">
        <v>1</v>
      </c>
      <c r="S191" s="13" t="s">
        <v>1</v>
      </c>
      <c r="T191" s="13" t="s">
        <v>1</v>
      </c>
      <c r="U191" s="13" t="s">
        <v>1</v>
      </c>
      <c r="V191" s="13" t="s">
        <v>294</v>
      </c>
      <c r="W191" s="22" t="s">
        <v>1</v>
      </c>
    </row>
    <row r="192" spans="1:23" x14ac:dyDescent="0.2">
      <c r="A192" s="25" t="s">
        <v>8</v>
      </c>
      <c r="B192" s="11" t="s">
        <v>105</v>
      </c>
      <c r="C192" s="11" t="s">
        <v>282</v>
      </c>
      <c r="D192" s="12"/>
      <c r="E192" s="12"/>
      <c r="F192" s="12">
        <v>20.239339999999999</v>
      </c>
      <c r="G192" s="12">
        <v>16.798960000000001</v>
      </c>
      <c r="H192" s="12">
        <v>16.709879999999998</v>
      </c>
      <c r="I192" s="12">
        <v>16.779309999999999</v>
      </c>
      <c r="J192" s="12">
        <v>16.849930000000001</v>
      </c>
      <c r="K192" s="12">
        <v>21.920069999999999</v>
      </c>
      <c r="L192" s="12"/>
      <c r="M192" s="12"/>
      <c r="N192" s="12"/>
      <c r="O192" s="12"/>
      <c r="P192" s="11" t="s">
        <v>1</v>
      </c>
      <c r="Q192" s="11" t="s">
        <v>1</v>
      </c>
      <c r="R192" s="11" t="s">
        <v>1</v>
      </c>
      <c r="S192" s="11" t="s">
        <v>1</v>
      </c>
      <c r="T192" s="11" t="s">
        <v>1</v>
      </c>
      <c r="U192" s="11" t="s">
        <v>1</v>
      </c>
      <c r="V192" s="11" t="s">
        <v>294</v>
      </c>
      <c r="W192" s="21" t="s">
        <v>1</v>
      </c>
    </row>
    <row r="193" spans="1:23" x14ac:dyDescent="0.2">
      <c r="A193" s="27" t="s">
        <v>8</v>
      </c>
      <c r="B193" s="13" t="s">
        <v>105</v>
      </c>
      <c r="C193" s="13" t="s">
        <v>279</v>
      </c>
      <c r="D193" s="14"/>
      <c r="E193" s="14"/>
      <c r="F193" s="14">
        <v>7.0670000000000002</v>
      </c>
      <c r="G193" s="14">
        <v>3.3895599999999999</v>
      </c>
      <c r="H193" s="14">
        <v>3.5070399999999999</v>
      </c>
      <c r="I193" s="14">
        <v>3.7437</v>
      </c>
      <c r="J193" s="14">
        <v>3.2458800000000001</v>
      </c>
      <c r="K193" s="14">
        <v>4.2210099999999997</v>
      </c>
      <c r="L193" s="14"/>
      <c r="M193" s="14"/>
      <c r="N193" s="14"/>
      <c r="O193" s="14"/>
      <c r="P193" s="13" t="s">
        <v>1</v>
      </c>
      <c r="Q193" s="13" t="s">
        <v>1</v>
      </c>
      <c r="R193" s="13" t="s">
        <v>1</v>
      </c>
      <c r="S193" s="13" t="s">
        <v>1</v>
      </c>
      <c r="T193" s="13" t="s">
        <v>1</v>
      </c>
      <c r="U193" s="13" t="s">
        <v>1</v>
      </c>
      <c r="V193" s="13" t="s">
        <v>294</v>
      </c>
      <c r="W193" s="22" t="s">
        <v>1</v>
      </c>
    </row>
    <row r="194" spans="1:23" x14ac:dyDescent="0.2">
      <c r="A194" s="25" t="s">
        <v>8</v>
      </c>
      <c r="B194" s="11" t="s">
        <v>105</v>
      </c>
      <c r="C194" s="11" t="s">
        <v>293</v>
      </c>
      <c r="D194" s="12"/>
      <c r="E194" s="12"/>
      <c r="F194" s="12"/>
      <c r="G194" s="12"/>
      <c r="H194" s="12"/>
      <c r="I194" s="12"/>
      <c r="J194" s="12"/>
      <c r="K194" s="12"/>
      <c r="L194" s="12"/>
      <c r="M194" s="12"/>
      <c r="N194" s="12"/>
      <c r="O194" s="12"/>
      <c r="P194" s="11" t="s">
        <v>1</v>
      </c>
      <c r="Q194" s="11" t="s">
        <v>1</v>
      </c>
      <c r="R194" s="11" t="s">
        <v>1</v>
      </c>
      <c r="S194" s="11" t="s">
        <v>1</v>
      </c>
      <c r="T194" s="11" t="s">
        <v>1</v>
      </c>
      <c r="U194" s="11" t="s">
        <v>1</v>
      </c>
      <c r="V194" s="11" t="s">
        <v>294</v>
      </c>
      <c r="W194" s="21" t="s">
        <v>1</v>
      </c>
    </row>
    <row r="195" spans="1:23" x14ac:dyDescent="0.2">
      <c r="A195" s="27" t="s">
        <v>8</v>
      </c>
      <c r="B195" s="13" t="s">
        <v>105</v>
      </c>
      <c r="C195" s="13" t="s">
        <v>284</v>
      </c>
      <c r="D195" s="14"/>
      <c r="E195" s="14"/>
      <c r="F195" s="14">
        <v>11.79753</v>
      </c>
      <c r="G195" s="14">
        <v>15.426729999999999</v>
      </c>
      <c r="H195" s="14">
        <v>14.705159999999999</v>
      </c>
      <c r="I195" s="14">
        <v>11.81738</v>
      </c>
      <c r="J195" s="14">
        <v>13.72434</v>
      </c>
      <c r="K195" s="14">
        <v>17.89301</v>
      </c>
      <c r="L195" s="14"/>
      <c r="M195" s="14"/>
      <c r="N195" s="14"/>
      <c r="O195" s="14"/>
      <c r="P195" s="13" t="s">
        <v>1</v>
      </c>
      <c r="Q195" s="13" t="s">
        <v>1</v>
      </c>
      <c r="R195" s="13" t="s">
        <v>1</v>
      </c>
      <c r="S195" s="13" t="s">
        <v>1</v>
      </c>
      <c r="T195" s="13" t="s">
        <v>1</v>
      </c>
      <c r="U195" s="13" t="s">
        <v>1</v>
      </c>
      <c r="V195" s="13" t="s">
        <v>294</v>
      </c>
      <c r="W195" s="22" t="s">
        <v>1</v>
      </c>
    </row>
    <row r="196" spans="1:23" x14ac:dyDescent="0.2">
      <c r="A196" s="25" t="s">
        <v>8</v>
      </c>
      <c r="B196" s="11" t="s">
        <v>105</v>
      </c>
      <c r="C196" s="11" t="s">
        <v>286</v>
      </c>
      <c r="D196" s="12"/>
      <c r="E196" s="12"/>
      <c r="F196" s="12">
        <v>0</v>
      </c>
      <c r="G196" s="12">
        <v>4.3200000000000001E-3</v>
      </c>
      <c r="H196" s="12">
        <v>6.6800000000000002E-3</v>
      </c>
      <c r="I196" s="12">
        <v>1.0840000000000001E-2</v>
      </c>
      <c r="J196" s="12">
        <v>3.4419999999999999E-2</v>
      </c>
      <c r="K196" s="12">
        <v>7.3690000000000005E-2</v>
      </c>
      <c r="L196" s="12"/>
      <c r="M196" s="12"/>
      <c r="N196" s="12"/>
      <c r="O196" s="12"/>
      <c r="P196" s="11" t="s">
        <v>1</v>
      </c>
      <c r="Q196" s="11" t="s">
        <v>1</v>
      </c>
      <c r="R196" s="11" t="s">
        <v>1</v>
      </c>
      <c r="S196" s="11" t="s">
        <v>1</v>
      </c>
      <c r="T196" s="11" t="s">
        <v>1</v>
      </c>
      <c r="U196" s="11" t="s">
        <v>1</v>
      </c>
      <c r="V196" s="11" t="s">
        <v>294</v>
      </c>
      <c r="W196" s="21" t="s">
        <v>1</v>
      </c>
    </row>
    <row r="197" spans="1:23" x14ac:dyDescent="0.2">
      <c r="A197" s="27" t="s">
        <v>8</v>
      </c>
      <c r="B197" s="13" t="s">
        <v>105</v>
      </c>
      <c r="C197" s="13" t="s">
        <v>287</v>
      </c>
      <c r="D197" s="14"/>
      <c r="E197" s="14"/>
      <c r="F197" s="14">
        <v>60.341160000000002</v>
      </c>
      <c r="G197" s="14">
        <v>62.641500000000001</v>
      </c>
      <c r="H197" s="14">
        <v>60.626550000000002</v>
      </c>
      <c r="I197" s="14">
        <v>59.787799999999997</v>
      </c>
      <c r="J197" s="14">
        <v>65.409530000000004</v>
      </c>
      <c r="K197" s="14">
        <v>57.868029999999997</v>
      </c>
      <c r="L197" s="14"/>
      <c r="M197" s="14"/>
      <c r="N197" s="14"/>
      <c r="O197" s="14"/>
      <c r="P197" s="13" t="s">
        <v>1</v>
      </c>
      <c r="Q197" s="13" t="s">
        <v>1</v>
      </c>
      <c r="R197" s="13" t="s">
        <v>1</v>
      </c>
      <c r="S197" s="13" t="s">
        <v>1</v>
      </c>
      <c r="T197" s="13" t="s">
        <v>1</v>
      </c>
      <c r="U197" s="13" t="s">
        <v>1</v>
      </c>
      <c r="V197" s="13" t="s">
        <v>294</v>
      </c>
      <c r="W197" s="22" t="s">
        <v>1</v>
      </c>
    </row>
    <row r="198" spans="1:23" x14ac:dyDescent="0.2">
      <c r="A198" s="25" t="s">
        <v>8</v>
      </c>
      <c r="B198" s="11" t="s">
        <v>105</v>
      </c>
      <c r="C198" s="11" t="s">
        <v>288</v>
      </c>
      <c r="D198" s="12"/>
      <c r="E198" s="12"/>
      <c r="F198" s="12">
        <v>18.001930000000002</v>
      </c>
      <c r="G198" s="12">
        <v>19.063479999999998</v>
      </c>
      <c r="H198" s="12">
        <v>18.30538</v>
      </c>
      <c r="I198" s="12">
        <v>15.161820000000001</v>
      </c>
      <c r="J198" s="12">
        <v>16.8993</v>
      </c>
      <c r="K198" s="12">
        <v>22.090800000000002</v>
      </c>
      <c r="L198" s="12"/>
      <c r="M198" s="12"/>
      <c r="N198" s="12"/>
      <c r="O198" s="12"/>
      <c r="P198" s="11" t="s">
        <v>1</v>
      </c>
      <c r="Q198" s="11" t="s">
        <v>1</v>
      </c>
      <c r="R198" s="11" t="s">
        <v>1</v>
      </c>
      <c r="S198" s="11" t="s">
        <v>1</v>
      </c>
      <c r="T198" s="11" t="s">
        <v>1</v>
      </c>
      <c r="U198" s="11" t="s">
        <v>1</v>
      </c>
      <c r="V198" s="11" t="s">
        <v>294</v>
      </c>
      <c r="W198" s="21" t="s">
        <v>1</v>
      </c>
    </row>
    <row r="199" spans="1:23" x14ac:dyDescent="0.2">
      <c r="A199" s="27" t="s">
        <v>8</v>
      </c>
      <c r="B199" s="13" t="s">
        <v>105</v>
      </c>
      <c r="C199" s="13" t="s">
        <v>285</v>
      </c>
      <c r="D199" s="14"/>
      <c r="E199" s="14"/>
      <c r="F199" s="14">
        <v>6.2044100000000002</v>
      </c>
      <c r="G199" s="14">
        <v>3.6367500000000001</v>
      </c>
      <c r="H199" s="14">
        <v>3.6002200000000002</v>
      </c>
      <c r="I199" s="14">
        <v>3.3444400000000001</v>
      </c>
      <c r="J199" s="14">
        <v>3.17496</v>
      </c>
      <c r="K199" s="14">
        <v>4.1977900000000004</v>
      </c>
      <c r="L199" s="14"/>
      <c r="M199" s="14"/>
      <c r="N199" s="14"/>
      <c r="O199" s="14"/>
      <c r="P199" s="13" t="s">
        <v>1</v>
      </c>
      <c r="Q199" s="13" t="s">
        <v>1</v>
      </c>
      <c r="R199" s="13" t="s">
        <v>1</v>
      </c>
      <c r="S199" s="13" t="s">
        <v>1</v>
      </c>
      <c r="T199" s="13" t="s">
        <v>1</v>
      </c>
      <c r="U199" s="13" t="s">
        <v>1</v>
      </c>
      <c r="V199" s="13" t="s">
        <v>294</v>
      </c>
      <c r="W199" s="22" t="s">
        <v>1</v>
      </c>
    </row>
    <row r="200" spans="1:23" x14ac:dyDescent="0.2">
      <c r="A200" s="25" t="s">
        <v>8</v>
      </c>
      <c r="B200" s="11" t="s">
        <v>105</v>
      </c>
      <c r="C200" s="11" t="s">
        <v>308</v>
      </c>
      <c r="D200" s="12"/>
      <c r="E200" s="12">
        <v>45.228000000000002</v>
      </c>
      <c r="F200" s="12">
        <v>42.021000000000001</v>
      </c>
      <c r="G200" s="12">
        <v>34.914000000000001</v>
      </c>
      <c r="H200" s="12">
        <v>39.165999999999997</v>
      </c>
      <c r="I200" s="12">
        <v>41.353999999999999</v>
      </c>
      <c r="J200" s="12">
        <v>33.186</v>
      </c>
      <c r="K200" s="12">
        <v>24.219000000000001</v>
      </c>
      <c r="L200" s="12">
        <v>24.518999999999998</v>
      </c>
      <c r="M200" s="12">
        <v>26.66</v>
      </c>
      <c r="N200" s="12">
        <v>29.625</v>
      </c>
      <c r="O200" s="12"/>
      <c r="P200" s="11" t="s">
        <v>1</v>
      </c>
      <c r="Q200" s="11" t="s">
        <v>1</v>
      </c>
      <c r="R200" s="11" t="s">
        <v>1</v>
      </c>
      <c r="S200" s="11" t="s">
        <v>1</v>
      </c>
      <c r="T200" s="11" t="s">
        <v>1</v>
      </c>
      <c r="U200" s="11" t="s">
        <v>1</v>
      </c>
      <c r="V200" s="11" t="s">
        <v>294</v>
      </c>
      <c r="W200" s="21" t="s">
        <v>1</v>
      </c>
    </row>
    <row r="201" spans="1:23" x14ac:dyDescent="0.2">
      <c r="A201" s="27" t="s">
        <v>8</v>
      </c>
      <c r="B201" s="13" t="s">
        <v>105</v>
      </c>
      <c r="C201" s="13" t="s">
        <v>283</v>
      </c>
      <c r="D201" s="14">
        <v>42</v>
      </c>
      <c r="E201" s="14">
        <v>41</v>
      </c>
      <c r="F201" s="14">
        <v>40</v>
      </c>
      <c r="G201" s="14">
        <v>40</v>
      </c>
      <c r="H201" s="14">
        <v>40</v>
      </c>
      <c r="I201" s="14">
        <v>39</v>
      </c>
      <c r="J201" s="14">
        <v>37</v>
      </c>
      <c r="K201" s="14">
        <v>38</v>
      </c>
      <c r="L201" s="14">
        <v>38</v>
      </c>
      <c r="M201" s="14">
        <v>39</v>
      </c>
      <c r="N201" s="14">
        <v>38</v>
      </c>
      <c r="O201" s="14"/>
      <c r="P201" s="13" t="s">
        <v>1</v>
      </c>
      <c r="Q201" s="13" t="s">
        <v>1</v>
      </c>
      <c r="R201" s="13" t="s">
        <v>1</v>
      </c>
      <c r="S201" s="13" t="s">
        <v>1</v>
      </c>
      <c r="T201" s="13" t="s">
        <v>1</v>
      </c>
      <c r="U201" s="13" t="s">
        <v>1</v>
      </c>
      <c r="V201" s="13" t="s">
        <v>294</v>
      </c>
      <c r="W201" s="22" t="s">
        <v>1</v>
      </c>
    </row>
    <row r="202" spans="1:23" x14ac:dyDescent="0.2">
      <c r="A202" s="25" t="s">
        <v>8</v>
      </c>
      <c r="B202" s="11" t="s">
        <v>105</v>
      </c>
      <c r="C202" s="11" t="s">
        <v>290</v>
      </c>
      <c r="D202" s="12"/>
      <c r="E202" s="12">
        <v>71</v>
      </c>
      <c r="F202" s="12">
        <v>76</v>
      </c>
      <c r="G202" s="12"/>
      <c r="H202" s="12"/>
      <c r="I202" s="12">
        <v>81</v>
      </c>
      <c r="J202" s="12">
        <v>80</v>
      </c>
      <c r="K202" s="12">
        <v>80</v>
      </c>
      <c r="L202" s="12">
        <v>74</v>
      </c>
      <c r="M202" s="12">
        <v>72</v>
      </c>
      <c r="N202" s="12">
        <v>75</v>
      </c>
      <c r="O202" s="12"/>
      <c r="P202" s="11" t="s">
        <v>1</v>
      </c>
      <c r="Q202" s="11" t="s">
        <v>1</v>
      </c>
      <c r="R202" s="11" t="s">
        <v>1</v>
      </c>
      <c r="S202" s="11" t="s">
        <v>1</v>
      </c>
      <c r="T202" s="11" t="s">
        <v>1</v>
      </c>
      <c r="U202" s="11" t="s">
        <v>1</v>
      </c>
      <c r="V202" s="11" t="s">
        <v>294</v>
      </c>
      <c r="W202" s="21" t="s">
        <v>1</v>
      </c>
    </row>
    <row r="203" spans="1:23" x14ac:dyDescent="0.2">
      <c r="A203" s="27" t="s">
        <v>8</v>
      </c>
      <c r="B203" s="13" t="s">
        <v>105</v>
      </c>
      <c r="C203" s="13" t="s">
        <v>291</v>
      </c>
      <c r="D203" s="14">
        <v>13</v>
      </c>
      <c r="E203" s="14">
        <v>14</v>
      </c>
      <c r="F203" s="14">
        <v>14</v>
      </c>
      <c r="G203" s="14">
        <v>14</v>
      </c>
      <c r="H203" s="14">
        <v>16</v>
      </c>
      <c r="I203" s="14">
        <v>16</v>
      </c>
      <c r="J203" s="14">
        <v>17</v>
      </c>
      <c r="K203" s="14">
        <v>18</v>
      </c>
      <c r="L203" s="14">
        <v>19</v>
      </c>
      <c r="M203" s="14">
        <v>20</v>
      </c>
      <c r="N203" s="14">
        <v>20</v>
      </c>
      <c r="O203" s="14"/>
      <c r="P203" s="13" t="s">
        <v>1</v>
      </c>
      <c r="Q203" s="13" t="s">
        <v>1</v>
      </c>
      <c r="R203" s="13" t="s">
        <v>1</v>
      </c>
      <c r="S203" s="13" t="s">
        <v>1</v>
      </c>
      <c r="T203" s="13" t="s">
        <v>1</v>
      </c>
      <c r="U203" s="13" t="s">
        <v>1</v>
      </c>
      <c r="V203" s="13" t="s">
        <v>294</v>
      </c>
      <c r="W203" s="22" t="s">
        <v>1</v>
      </c>
    </row>
    <row r="204" spans="1:23" x14ac:dyDescent="0.2">
      <c r="A204" s="25" t="s">
        <v>8</v>
      </c>
      <c r="B204" s="11" t="s">
        <v>105</v>
      </c>
      <c r="C204" s="11" t="s">
        <v>273</v>
      </c>
      <c r="D204" s="12">
        <v>43</v>
      </c>
      <c r="E204" s="12">
        <v>42</v>
      </c>
      <c r="F204" s="12">
        <v>42</v>
      </c>
      <c r="G204" s="12">
        <v>41</v>
      </c>
      <c r="H204" s="12">
        <v>41</v>
      </c>
      <c r="I204" s="12">
        <v>41</v>
      </c>
      <c r="J204" s="12">
        <v>39</v>
      </c>
      <c r="K204" s="12">
        <v>40</v>
      </c>
      <c r="L204" s="12">
        <v>40</v>
      </c>
      <c r="M204" s="12">
        <v>41</v>
      </c>
      <c r="N204" s="12">
        <v>40</v>
      </c>
      <c r="O204" s="12"/>
      <c r="P204" s="11" t="s">
        <v>1</v>
      </c>
      <c r="Q204" s="11" t="s">
        <v>1</v>
      </c>
      <c r="R204" s="11" t="s">
        <v>1</v>
      </c>
      <c r="S204" s="11" t="s">
        <v>1</v>
      </c>
      <c r="T204" s="11" t="s">
        <v>1</v>
      </c>
      <c r="U204" s="11" t="s">
        <v>1</v>
      </c>
      <c r="V204" s="11" t="s">
        <v>294</v>
      </c>
      <c r="W204" s="21" t="s">
        <v>1</v>
      </c>
    </row>
    <row r="205" spans="1:23" x14ac:dyDescent="0.2">
      <c r="A205" s="27" t="s">
        <v>8</v>
      </c>
      <c r="B205" s="13" t="s">
        <v>105</v>
      </c>
      <c r="C205" s="13" t="s">
        <v>274</v>
      </c>
      <c r="D205" s="14">
        <v>48</v>
      </c>
      <c r="E205" s="14">
        <v>48</v>
      </c>
      <c r="F205" s="14">
        <v>48</v>
      </c>
      <c r="G205" s="14">
        <v>49</v>
      </c>
      <c r="H205" s="14">
        <v>48</v>
      </c>
      <c r="I205" s="14">
        <v>51</v>
      </c>
      <c r="J205" s="14">
        <v>49</v>
      </c>
      <c r="K205" s="14">
        <v>49</v>
      </c>
      <c r="L205" s="14">
        <v>49</v>
      </c>
      <c r="M205" s="14">
        <v>49</v>
      </c>
      <c r="N205" s="14">
        <v>48</v>
      </c>
      <c r="O205" s="14"/>
      <c r="P205" s="13" t="s">
        <v>1</v>
      </c>
      <c r="Q205" s="13" t="s">
        <v>1</v>
      </c>
      <c r="R205" s="13" t="s">
        <v>1</v>
      </c>
      <c r="S205" s="13" t="s">
        <v>1</v>
      </c>
      <c r="T205" s="13" t="s">
        <v>1</v>
      </c>
      <c r="U205" s="13" t="s">
        <v>1</v>
      </c>
      <c r="V205" s="13" t="s">
        <v>294</v>
      </c>
      <c r="W205" s="22" t="s">
        <v>1</v>
      </c>
    </row>
    <row r="206" spans="1:23" x14ac:dyDescent="0.2">
      <c r="A206" s="25" t="s">
        <v>8</v>
      </c>
      <c r="B206" s="11" t="s">
        <v>105</v>
      </c>
      <c r="C206" s="11" t="s">
        <v>289</v>
      </c>
      <c r="D206" s="12"/>
      <c r="E206" s="12"/>
      <c r="F206" s="12">
        <v>78.343090000000004</v>
      </c>
      <c r="G206" s="12">
        <v>81.709289999999996</v>
      </c>
      <c r="H206" s="12">
        <v>78.938609999999997</v>
      </c>
      <c r="I206" s="12">
        <v>74.960459999999998</v>
      </c>
      <c r="J206" s="12">
        <v>82.343249999999998</v>
      </c>
      <c r="K206" s="12">
        <v>80.032520000000005</v>
      </c>
      <c r="L206" s="12"/>
      <c r="M206" s="12"/>
      <c r="N206" s="12"/>
      <c r="O206" s="12"/>
      <c r="P206" s="11" t="s">
        <v>1</v>
      </c>
      <c r="Q206" s="11" t="s">
        <v>1</v>
      </c>
      <c r="R206" s="11" t="s">
        <v>1</v>
      </c>
      <c r="S206" s="11" t="s">
        <v>1</v>
      </c>
      <c r="T206" s="11" t="s">
        <v>1</v>
      </c>
      <c r="U206" s="11" t="s">
        <v>1</v>
      </c>
      <c r="V206" s="11" t="s">
        <v>294</v>
      </c>
      <c r="W206" s="21" t="s">
        <v>1</v>
      </c>
    </row>
    <row r="207" spans="1:23" x14ac:dyDescent="0.2">
      <c r="A207" s="27" t="s">
        <v>8</v>
      </c>
      <c r="B207" s="13" t="s">
        <v>105</v>
      </c>
      <c r="C207" s="13" t="s">
        <v>276</v>
      </c>
      <c r="D207" s="14"/>
      <c r="E207" s="14">
        <v>30</v>
      </c>
      <c r="F207" s="14"/>
      <c r="G207" s="14"/>
      <c r="H207" s="14"/>
      <c r="I207" s="14"/>
      <c r="J207" s="14"/>
      <c r="K207" s="14"/>
      <c r="L207" s="14">
        <v>25</v>
      </c>
      <c r="M207" s="14">
        <v>23</v>
      </c>
      <c r="N207" s="14">
        <v>23</v>
      </c>
      <c r="O207" s="14"/>
      <c r="P207" s="13" t="s">
        <v>1</v>
      </c>
      <c r="Q207" s="13" t="s">
        <v>1</v>
      </c>
      <c r="R207" s="13" t="s">
        <v>1</v>
      </c>
      <c r="S207" s="13" t="s">
        <v>1</v>
      </c>
      <c r="T207" s="13" t="s">
        <v>1</v>
      </c>
      <c r="U207" s="13" t="s">
        <v>1</v>
      </c>
      <c r="V207" s="13" t="s">
        <v>294</v>
      </c>
      <c r="W207" s="22" t="s">
        <v>1</v>
      </c>
    </row>
    <row r="208" spans="1:23" x14ac:dyDescent="0.2">
      <c r="A208" s="25" t="s">
        <v>8</v>
      </c>
      <c r="B208" s="11" t="s">
        <v>105</v>
      </c>
      <c r="C208" s="11" t="s">
        <v>271</v>
      </c>
      <c r="D208" s="12"/>
      <c r="E208" s="12"/>
      <c r="F208" s="12"/>
      <c r="G208" s="12">
        <v>23</v>
      </c>
      <c r="H208" s="12">
        <v>24</v>
      </c>
      <c r="I208" s="12">
        <v>25</v>
      </c>
      <c r="J208" s="12"/>
      <c r="K208" s="12">
        <v>22</v>
      </c>
      <c r="L208" s="12">
        <v>17</v>
      </c>
      <c r="M208" s="12">
        <v>18</v>
      </c>
      <c r="N208" s="12">
        <v>17</v>
      </c>
      <c r="O208" s="12"/>
      <c r="P208" s="11" t="s">
        <v>1</v>
      </c>
      <c r="Q208" s="11" t="s">
        <v>1</v>
      </c>
      <c r="R208" s="11" t="s">
        <v>1</v>
      </c>
      <c r="S208" s="11" t="s">
        <v>1</v>
      </c>
      <c r="T208" s="11" t="s">
        <v>1</v>
      </c>
      <c r="U208" s="11" t="s">
        <v>1</v>
      </c>
      <c r="V208" s="11" t="s">
        <v>294</v>
      </c>
      <c r="W208" s="21" t="s">
        <v>1</v>
      </c>
    </row>
    <row r="209" spans="1:23" x14ac:dyDescent="0.2">
      <c r="A209" s="27" t="s">
        <v>8</v>
      </c>
      <c r="B209" s="13" t="s">
        <v>105</v>
      </c>
      <c r="C209" s="13" t="s">
        <v>292</v>
      </c>
      <c r="D209" s="14">
        <v>49</v>
      </c>
      <c r="E209" s="14">
        <v>49</v>
      </c>
      <c r="F209" s="14">
        <v>52</v>
      </c>
      <c r="G209" s="14">
        <v>53</v>
      </c>
      <c r="H209" s="14">
        <v>48</v>
      </c>
      <c r="I209" s="14">
        <v>46</v>
      </c>
      <c r="J209" s="14">
        <v>44</v>
      </c>
      <c r="K209" s="14">
        <v>42</v>
      </c>
      <c r="L209" s="14">
        <v>42</v>
      </c>
      <c r="M209" s="14">
        <v>41</v>
      </c>
      <c r="N209" s="14">
        <v>40</v>
      </c>
      <c r="O209" s="14"/>
      <c r="P209" s="13" t="s">
        <v>1</v>
      </c>
      <c r="Q209" s="13" t="s">
        <v>1</v>
      </c>
      <c r="R209" s="13" t="s">
        <v>1</v>
      </c>
      <c r="S209" s="13" t="s">
        <v>1</v>
      </c>
      <c r="T209" s="13" t="s">
        <v>1</v>
      </c>
      <c r="U209" s="13" t="s">
        <v>1</v>
      </c>
      <c r="V209" s="13" t="s">
        <v>294</v>
      </c>
      <c r="W209" s="22" t="s">
        <v>1</v>
      </c>
    </row>
    <row r="210" spans="1:23" x14ac:dyDescent="0.2">
      <c r="A210" s="25" t="s">
        <v>8</v>
      </c>
      <c r="B210" s="11" t="s">
        <v>105</v>
      </c>
      <c r="C210" s="11" t="s">
        <v>275</v>
      </c>
      <c r="D210" s="12">
        <v>30</v>
      </c>
      <c r="E210" s="12">
        <v>26</v>
      </c>
      <c r="F210" s="12">
        <v>30</v>
      </c>
      <c r="G210" s="12">
        <v>26</v>
      </c>
      <c r="H210" s="12">
        <v>26</v>
      </c>
      <c r="I210" s="12">
        <v>27</v>
      </c>
      <c r="J210" s="12">
        <v>27</v>
      </c>
      <c r="K210" s="12">
        <v>25</v>
      </c>
      <c r="L210" s="12">
        <v>23</v>
      </c>
      <c r="M210" s="12">
        <v>23</v>
      </c>
      <c r="N210" s="12">
        <v>23</v>
      </c>
      <c r="O210" s="12"/>
      <c r="P210" s="11" t="s">
        <v>1</v>
      </c>
      <c r="Q210" s="11" t="s">
        <v>1</v>
      </c>
      <c r="R210" s="11" t="s">
        <v>1</v>
      </c>
      <c r="S210" s="11" t="s">
        <v>1</v>
      </c>
      <c r="T210" s="11" t="s">
        <v>1</v>
      </c>
      <c r="U210" s="11" t="s">
        <v>1</v>
      </c>
      <c r="V210" s="11" t="s">
        <v>294</v>
      </c>
      <c r="W210" s="21" t="s">
        <v>1</v>
      </c>
    </row>
    <row r="211" spans="1:23" x14ac:dyDescent="0.2">
      <c r="A211" s="27" t="s">
        <v>8</v>
      </c>
      <c r="B211" s="13" t="s">
        <v>105</v>
      </c>
      <c r="C211" s="13" t="s">
        <v>272</v>
      </c>
      <c r="D211" s="14"/>
      <c r="E211" s="14">
        <v>16</v>
      </c>
      <c r="F211" s="14"/>
      <c r="G211" s="14"/>
      <c r="H211" s="14"/>
      <c r="I211" s="14"/>
      <c r="J211" s="14"/>
      <c r="K211" s="14"/>
      <c r="L211" s="14">
        <v>18</v>
      </c>
      <c r="M211" s="14">
        <v>23</v>
      </c>
      <c r="N211" s="14">
        <v>23</v>
      </c>
      <c r="O211" s="14"/>
      <c r="P211" s="13" t="s">
        <v>1</v>
      </c>
      <c r="Q211" s="13" t="s">
        <v>1</v>
      </c>
      <c r="R211" s="13" t="s">
        <v>1</v>
      </c>
      <c r="S211" s="13" t="s">
        <v>1</v>
      </c>
      <c r="T211" s="13" t="s">
        <v>1</v>
      </c>
      <c r="U211" s="13" t="s">
        <v>1</v>
      </c>
      <c r="V211" s="13" t="s">
        <v>294</v>
      </c>
      <c r="W211" s="22" t="s">
        <v>1</v>
      </c>
    </row>
    <row r="212" spans="1:23" x14ac:dyDescent="0.2">
      <c r="A212" s="25" t="s">
        <v>8</v>
      </c>
      <c r="B212" s="11" t="s">
        <v>105</v>
      </c>
      <c r="C212" s="11" t="s">
        <v>295</v>
      </c>
      <c r="D212" s="12">
        <v>10.54887635</v>
      </c>
      <c r="E212" s="12">
        <v>11.127631729999999</v>
      </c>
      <c r="F212" s="12">
        <v>11.310064649999999</v>
      </c>
      <c r="G212" s="12">
        <v>12.219491359999999</v>
      </c>
      <c r="H212" s="12">
        <v>13.889962430000001</v>
      </c>
      <c r="I212" s="12">
        <v>14.94864196</v>
      </c>
      <c r="J212" s="12">
        <v>13.663827510000001</v>
      </c>
      <c r="K212" s="12">
        <v>13.2802007</v>
      </c>
      <c r="L212" s="12">
        <v>14.151068130000001</v>
      </c>
      <c r="M212" s="12">
        <v>15.19292658</v>
      </c>
      <c r="N212" s="12">
        <v>15.00036439</v>
      </c>
      <c r="O212" s="12"/>
      <c r="P212" s="11" t="s">
        <v>1</v>
      </c>
      <c r="Q212" s="11" t="s">
        <v>1</v>
      </c>
      <c r="R212" s="11" t="s">
        <v>1</v>
      </c>
      <c r="S212" s="11" t="s">
        <v>1</v>
      </c>
      <c r="T212" s="11" t="s">
        <v>1</v>
      </c>
      <c r="U212" s="11" t="s">
        <v>1</v>
      </c>
      <c r="V212" s="11" t="s">
        <v>294</v>
      </c>
      <c r="W212" s="21" t="s">
        <v>1</v>
      </c>
    </row>
    <row r="213" spans="1:23" x14ac:dyDescent="0.2">
      <c r="A213" s="27" t="s">
        <v>8</v>
      </c>
      <c r="B213" s="13" t="s">
        <v>105</v>
      </c>
      <c r="C213" s="13" t="s">
        <v>297</v>
      </c>
      <c r="D213" s="14"/>
      <c r="E213" s="14"/>
      <c r="F213" s="14"/>
      <c r="G213" s="14">
        <v>36.433250000000001</v>
      </c>
      <c r="H213" s="14">
        <v>42.521790000000003</v>
      </c>
      <c r="I213" s="14">
        <v>55.067729999999997</v>
      </c>
      <c r="J213" s="14">
        <v>50.577069999999999</v>
      </c>
      <c r="K213" s="14">
        <v>59.479050000000001</v>
      </c>
      <c r="L213" s="14">
        <v>55.28172</v>
      </c>
      <c r="M213" s="14"/>
      <c r="N213" s="14"/>
      <c r="O213" s="14"/>
      <c r="P213" s="13" t="s">
        <v>1</v>
      </c>
      <c r="Q213" s="13" t="s">
        <v>1</v>
      </c>
      <c r="R213" s="13" t="s">
        <v>1</v>
      </c>
      <c r="S213" s="13" t="s">
        <v>1</v>
      </c>
      <c r="T213" s="13" t="s">
        <v>1</v>
      </c>
      <c r="U213" s="13" t="s">
        <v>1</v>
      </c>
      <c r="V213" s="13" t="s">
        <v>294</v>
      </c>
      <c r="W213" s="22" t="s">
        <v>1</v>
      </c>
    </row>
    <row r="214" spans="1:23" x14ac:dyDescent="0.2">
      <c r="A214" s="25" t="s">
        <v>8</v>
      </c>
      <c r="B214" s="11" t="s">
        <v>105</v>
      </c>
      <c r="C214" s="11" t="s">
        <v>299</v>
      </c>
      <c r="D214" s="12"/>
      <c r="E214" s="12"/>
      <c r="F214" s="12"/>
      <c r="G214" s="12"/>
      <c r="H214" s="12"/>
      <c r="I214" s="12"/>
      <c r="J214" s="12"/>
      <c r="K214" s="12"/>
      <c r="L214" s="12">
        <v>71.642740000000003</v>
      </c>
      <c r="M214" s="12"/>
      <c r="N214" s="12"/>
      <c r="O214" s="12"/>
      <c r="P214" s="11" t="s">
        <v>1</v>
      </c>
      <c r="Q214" s="11" t="s">
        <v>1</v>
      </c>
      <c r="R214" s="11" t="s">
        <v>1</v>
      </c>
      <c r="S214" s="11" t="s">
        <v>1</v>
      </c>
      <c r="T214" s="11" t="s">
        <v>1</v>
      </c>
      <c r="U214" s="11" t="s">
        <v>1</v>
      </c>
      <c r="V214" s="11" t="s">
        <v>294</v>
      </c>
      <c r="W214" s="21" t="s">
        <v>1</v>
      </c>
    </row>
    <row r="215" spans="1:23" x14ac:dyDescent="0.2">
      <c r="A215" s="27" t="s">
        <v>8</v>
      </c>
      <c r="B215" s="13" t="s">
        <v>105</v>
      </c>
      <c r="C215" s="13" t="s">
        <v>300</v>
      </c>
      <c r="D215" s="14"/>
      <c r="E215" s="14"/>
      <c r="F215" s="14"/>
      <c r="G215" s="14">
        <v>36.298960000000001</v>
      </c>
      <c r="H215" s="14">
        <v>44.039610000000003</v>
      </c>
      <c r="I215" s="14">
        <v>41.375680000000003</v>
      </c>
      <c r="J215" s="14">
        <v>40.001779999999997</v>
      </c>
      <c r="K215" s="14">
        <v>45.127450000000003</v>
      </c>
      <c r="L215" s="14">
        <v>62.069249999999997</v>
      </c>
      <c r="M215" s="14"/>
      <c r="N215" s="14"/>
      <c r="O215" s="14"/>
      <c r="P215" s="13" t="s">
        <v>1</v>
      </c>
      <c r="Q215" s="13" t="s">
        <v>1</v>
      </c>
      <c r="R215" s="13" t="s">
        <v>1</v>
      </c>
      <c r="S215" s="13" t="s">
        <v>1</v>
      </c>
      <c r="T215" s="13" t="s">
        <v>1</v>
      </c>
      <c r="U215" s="13" t="s">
        <v>1</v>
      </c>
      <c r="V215" s="13" t="s">
        <v>294</v>
      </c>
      <c r="W215" s="22" t="s">
        <v>1</v>
      </c>
    </row>
    <row r="216" spans="1:23" x14ac:dyDescent="0.2">
      <c r="A216" s="25" t="s">
        <v>8</v>
      </c>
      <c r="B216" s="11" t="s">
        <v>105</v>
      </c>
      <c r="C216" s="11" t="s">
        <v>296</v>
      </c>
      <c r="D216" s="12"/>
      <c r="E216" s="12"/>
      <c r="F216" s="12"/>
      <c r="G216" s="12"/>
      <c r="H216" s="12"/>
      <c r="I216" s="12"/>
      <c r="J216" s="12"/>
      <c r="K216" s="12"/>
      <c r="L216" s="12"/>
      <c r="M216" s="12"/>
      <c r="N216" s="12"/>
      <c r="O216" s="12"/>
      <c r="P216" s="11" t="s">
        <v>1</v>
      </c>
      <c r="Q216" s="11" t="s">
        <v>1</v>
      </c>
      <c r="R216" s="11" t="s">
        <v>1</v>
      </c>
      <c r="S216" s="11" t="s">
        <v>1</v>
      </c>
      <c r="T216" s="11" t="s">
        <v>1</v>
      </c>
      <c r="U216" s="11" t="s">
        <v>1</v>
      </c>
      <c r="V216" s="11" t="s">
        <v>294</v>
      </c>
      <c r="W216" s="21" t="s">
        <v>1</v>
      </c>
    </row>
    <row r="217" spans="1:23" x14ac:dyDescent="0.2">
      <c r="A217" s="27" t="s">
        <v>8</v>
      </c>
      <c r="B217" s="13" t="s">
        <v>105</v>
      </c>
      <c r="C217" s="13" t="s">
        <v>301</v>
      </c>
      <c r="D217" s="14"/>
      <c r="E217" s="14"/>
      <c r="F217" s="14"/>
      <c r="G217" s="14"/>
      <c r="H217" s="14"/>
      <c r="I217" s="14"/>
      <c r="J217" s="14"/>
      <c r="K217" s="14"/>
      <c r="L217" s="14">
        <v>52.661490000000001</v>
      </c>
      <c r="M217" s="14"/>
      <c r="N217" s="14"/>
      <c r="O217" s="14"/>
      <c r="P217" s="13" t="s">
        <v>1</v>
      </c>
      <c r="Q217" s="13" t="s">
        <v>1</v>
      </c>
      <c r="R217" s="13" t="s">
        <v>1</v>
      </c>
      <c r="S217" s="13" t="s">
        <v>1</v>
      </c>
      <c r="T217" s="13" t="s">
        <v>1</v>
      </c>
      <c r="U217" s="13" t="s">
        <v>1</v>
      </c>
      <c r="V217" s="13" t="s">
        <v>294</v>
      </c>
      <c r="W217" s="22" t="s">
        <v>1</v>
      </c>
    </row>
    <row r="218" spans="1:23" x14ac:dyDescent="0.2">
      <c r="A218" s="25" t="s">
        <v>8</v>
      </c>
      <c r="B218" s="11" t="s">
        <v>105</v>
      </c>
      <c r="C218" s="11" t="s">
        <v>298</v>
      </c>
      <c r="D218" s="12"/>
      <c r="E218" s="12"/>
      <c r="F218" s="12"/>
      <c r="G218" s="12"/>
      <c r="H218" s="12"/>
      <c r="I218" s="12"/>
      <c r="J218" s="12"/>
      <c r="K218" s="12"/>
      <c r="L218" s="12">
        <v>48.365079999999999</v>
      </c>
      <c r="M218" s="12"/>
      <c r="N218" s="12"/>
      <c r="O218" s="12"/>
      <c r="P218" s="11" t="s">
        <v>1</v>
      </c>
      <c r="Q218" s="11" t="s">
        <v>1</v>
      </c>
      <c r="R218" s="11" t="s">
        <v>1</v>
      </c>
      <c r="S218" s="11" t="s">
        <v>1</v>
      </c>
      <c r="T218" s="11" t="s">
        <v>1</v>
      </c>
      <c r="U218" s="11" t="s">
        <v>1</v>
      </c>
      <c r="V218" s="11" t="s">
        <v>294</v>
      </c>
      <c r="W218" s="21" t="s">
        <v>1</v>
      </c>
    </row>
    <row r="219" spans="1:23" x14ac:dyDescent="0.2">
      <c r="A219" s="27" t="s">
        <v>9</v>
      </c>
      <c r="B219" s="13" t="s">
        <v>106</v>
      </c>
      <c r="C219" s="13" t="s">
        <v>277</v>
      </c>
      <c r="D219" s="14">
        <v>100</v>
      </c>
      <c r="E219" s="14"/>
      <c r="F219" s="14"/>
      <c r="G219" s="14"/>
      <c r="H219" s="14"/>
      <c r="I219" s="14"/>
      <c r="J219" s="14"/>
      <c r="K219" s="14"/>
      <c r="L219" s="14"/>
      <c r="M219" s="14"/>
      <c r="N219" s="14"/>
      <c r="O219" s="14"/>
      <c r="P219" s="13" t="s">
        <v>1</v>
      </c>
      <c r="Q219" s="13" t="s">
        <v>1</v>
      </c>
      <c r="R219" s="13" t="s">
        <v>1</v>
      </c>
      <c r="S219" s="13" t="s">
        <v>1</v>
      </c>
      <c r="T219" s="13" t="s">
        <v>1</v>
      </c>
      <c r="U219" s="13" t="s">
        <v>1</v>
      </c>
      <c r="V219" s="13" t="s">
        <v>294</v>
      </c>
      <c r="W219" s="22" t="s">
        <v>1</v>
      </c>
    </row>
    <row r="220" spans="1:23" x14ac:dyDescent="0.2">
      <c r="A220" s="25" t="s">
        <v>9</v>
      </c>
      <c r="B220" s="11" t="s">
        <v>106</v>
      </c>
      <c r="C220" s="11" t="s">
        <v>278</v>
      </c>
      <c r="D220" s="12"/>
      <c r="E220" s="12"/>
      <c r="F220" s="12"/>
      <c r="G220" s="12"/>
      <c r="H220" s="12"/>
      <c r="I220" s="12"/>
      <c r="J220" s="12"/>
      <c r="K220" s="12"/>
      <c r="L220" s="12"/>
      <c r="M220" s="12"/>
      <c r="N220" s="12"/>
      <c r="O220" s="12"/>
      <c r="P220" s="11"/>
      <c r="Q220" s="11"/>
      <c r="R220" s="11"/>
      <c r="S220" s="11"/>
      <c r="T220" s="11"/>
      <c r="U220" s="11"/>
      <c r="V220" s="11" t="s">
        <v>294</v>
      </c>
      <c r="W220" s="21"/>
    </row>
    <row r="221" spans="1:23" x14ac:dyDescent="0.2">
      <c r="A221" s="27" t="s">
        <v>9</v>
      </c>
      <c r="B221" s="13" t="s">
        <v>106</v>
      </c>
      <c r="C221" s="13" t="s">
        <v>280</v>
      </c>
      <c r="D221" s="14">
        <v>2.461E-2</v>
      </c>
      <c r="E221" s="14">
        <v>3.2800000000000003E-2</v>
      </c>
      <c r="F221" s="14">
        <v>2.5020000000000001E-2</v>
      </c>
      <c r="G221" s="14">
        <v>2.4279999999999999E-2</v>
      </c>
      <c r="H221" s="14">
        <v>2.7130000000000001E-2</v>
      </c>
      <c r="I221" s="14"/>
      <c r="J221" s="14"/>
      <c r="K221" s="14"/>
      <c r="L221" s="14"/>
      <c r="M221" s="14"/>
      <c r="N221" s="14"/>
      <c r="O221" s="14"/>
      <c r="P221" s="13" t="s">
        <v>1</v>
      </c>
      <c r="Q221" s="13" t="s">
        <v>1</v>
      </c>
      <c r="R221" s="13" t="s">
        <v>1</v>
      </c>
      <c r="S221" s="13" t="s">
        <v>1</v>
      </c>
      <c r="T221" s="13" t="s">
        <v>1</v>
      </c>
      <c r="U221" s="13" t="s">
        <v>1</v>
      </c>
      <c r="V221" s="13" t="s">
        <v>294</v>
      </c>
      <c r="W221" s="22" t="s">
        <v>1</v>
      </c>
    </row>
    <row r="222" spans="1:23" x14ac:dyDescent="0.2">
      <c r="A222" s="25" t="s">
        <v>9</v>
      </c>
      <c r="B222" s="11" t="s">
        <v>106</v>
      </c>
      <c r="C222" s="11" t="s">
        <v>281</v>
      </c>
      <c r="D222" s="12">
        <v>48.90164</v>
      </c>
      <c r="E222" s="12">
        <v>50.769640000000003</v>
      </c>
      <c r="F222" s="12">
        <v>45.057780000000001</v>
      </c>
      <c r="G222" s="12">
        <v>49.940710000000003</v>
      </c>
      <c r="H222" s="12">
        <v>43.99409</v>
      </c>
      <c r="I222" s="12"/>
      <c r="J222" s="12"/>
      <c r="K222" s="12"/>
      <c r="L222" s="12"/>
      <c r="M222" s="12"/>
      <c r="N222" s="12"/>
      <c r="O222" s="12"/>
      <c r="P222" s="11" t="s">
        <v>1</v>
      </c>
      <c r="Q222" s="11" t="s">
        <v>1</v>
      </c>
      <c r="R222" s="11" t="s">
        <v>1</v>
      </c>
      <c r="S222" s="11" t="s">
        <v>1</v>
      </c>
      <c r="T222" s="11" t="s">
        <v>1</v>
      </c>
      <c r="U222" s="11" t="s">
        <v>1</v>
      </c>
      <c r="V222" s="11" t="s">
        <v>294</v>
      </c>
      <c r="W222" s="21" t="s">
        <v>1</v>
      </c>
    </row>
    <row r="223" spans="1:23" x14ac:dyDescent="0.2">
      <c r="A223" s="27" t="s">
        <v>9</v>
      </c>
      <c r="B223" s="13" t="s">
        <v>106</v>
      </c>
      <c r="C223" s="13" t="s">
        <v>282</v>
      </c>
      <c r="D223" s="14">
        <v>25.143249999999998</v>
      </c>
      <c r="E223" s="14">
        <v>25.130520000000001</v>
      </c>
      <c r="F223" s="14"/>
      <c r="G223" s="14">
        <v>27.270209999999999</v>
      </c>
      <c r="H223" s="14">
        <v>24.091190000000001</v>
      </c>
      <c r="I223" s="14"/>
      <c r="J223" s="14"/>
      <c r="K223" s="14"/>
      <c r="L223" s="14"/>
      <c r="M223" s="14"/>
      <c r="N223" s="14"/>
      <c r="O223" s="14"/>
      <c r="P223" s="13" t="s">
        <v>1</v>
      </c>
      <c r="Q223" s="13" t="s">
        <v>1</v>
      </c>
      <c r="R223" s="13" t="s">
        <v>1</v>
      </c>
      <c r="S223" s="13" t="s">
        <v>1</v>
      </c>
      <c r="T223" s="13" t="s">
        <v>1</v>
      </c>
      <c r="U223" s="13" t="s">
        <v>1</v>
      </c>
      <c r="V223" s="13" t="s">
        <v>294</v>
      </c>
      <c r="W223" s="22" t="s">
        <v>1</v>
      </c>
    </row>
    <row r="224" spans="1:23" x14ac:dyDescent="0.2">
      <c r="A224" s="25" t="s">
        <v>9</v>
      </c>
      <c r="B224" s="11" t="s">
        <v>106</v>
      </c>
      <c r="C224" s="11" t="s">
        <v>279</v>
      </c>
      <c r="D224" s="12"/>
      <c r="E224" s="12"/>
      <c r="F224" s="12"/>
      <c r="G224" s="12"/>
      <c r="H224" s="12"/>
      <c r="I224" s="12"/>
      <c r="J224" s="12"/>
      <c r="K224" s="12"/>
      <c r="L224" s="12"/>
      <c r="M224" s="12"/>
      <c r="N224" s="12"/>
      <c r="O224" s="12"/>
      <c r="P224" s="11"/>
      <c r="Q224" s="11"/>
      <c r="R224" s="11"/>
      <c r="S224" s="11"/>
      <c r="T224" s="11"/>
      <c r="U224" s="11"/>
      <c r="V224" s="11" t="s">
        <v>294</v>
      </c>
      <c r="W224" s="21"/>
    </row>
    <row r="225" spans="1:23" x14ac:dyDescent="0.2">
      <c r="A225" s="27" t="s">
        <v>9</v>
      </c>
      <c r="B225" s="13" t="s">
        <v>106</v>
      </c>
      <c r="C225" s="13" t="s">
        <v>293</v>
      </c>
      <c r="D225" s="14"/>
      <c r="E225" s="14"/>
      <c r="F225" s="14"/>
      <c r="G225" s="14"/>
      <c r="H225" s="14"/>
      <c r="I225" s="14"/>
      <c r="J225" s="14"/>
      <c r="K225" s="14"/>
      <c r="L225" s="14"/>
      <c r="M225" s="14"/>
      <c r="N225" s="14"/>
      <c r="O225" s="14"/>
      <c r="P225" s="13" t="s">
        <v>1</v>
      </c>
      <c r="Q225" s="13" t="s">
        <v>1</v>
      </c>
      <c r="R225" s="13" t="s">
        <v>1</v>
      </c>
      <c r="S225" s="13" t="s">
        <v>1</v>
      </c>
      <c r="T225" s="13" t="s">
        <v>1</v>
      </c>
      <c r="U225" s="13" t="s">
        <v>1</v>
      </c>
      <c r="V225" s="13" t="s">
        <v>294</v>
      </c>
      <c r="W225" s="22" t="s">
        <v>1</v>
      </c>
    </row>
    <row r="226" spans="1:23" x14ac:dyDescent="0.2">
      <c r="A226" s="25" t="s">
        <v>9</v>
      </c>
      <c r="B226" s="11" t="s">
        <v>106</v>
      </c>
      <c r="C226" s="11" t="s">
        <v>284</v>
      </c>
      <c r="D226" s="12"/>
      <c r="E226" s="12"/>
      <c r="F226" s="12"/>
      <c r="G226" s="12"/>
      <c r="H226" s="12"/>
      <c r="I226" s="12"/>
      <c r="J226" s="12"/>
      <c r="K226" s="12"/>
      <c r="L226" s="12"/>
      <c r="M226" s="12"/>
      <c r="N226" s="12"/>
      <c r="O226" s="12"/>
      <c r="P226" s="11"/>
      <c r="Q226" s="11"/>
      <c r="R226" s="11"/>
      <c r="S226" s="11"/>
      <c r="T226" s="11"/>
      <c r="U226" s="11"/>
      <c r="V226" s="11" t="s">
        <v>294</v>
      </c>
      <c r="W226" s="21"/>
    </row>
    <row r="227" spans="1:23" x14ac:dyDescent="0.2">
      <c r="A227" s="27" t="s">
        <v>9</v>
      </c>
      <c r="B227" s="13" t="s">
        <v>106</v>
      </c>
      <c r="C227" s="13" t="s">
        <v>286</v>
      </c>
      <c r="D227" s="14">
        <v>2.196E-2</v>
      </c>
      <c r="E227" s="14">
        <v>2.8080000000000001E-2</v>
      </c>
      <c r="F227" s="14">
        <v>2.3290000000000002E-2</v>
      </c>
      <c r="G227" s="14">
        <v>2.3199999999999998E-2</v>
      </c>
      <c r="H227" s="14">
        <v>2.6419999999999999E-2</v>
      </c>
      <c r="I227" s="14">
        <v>2.768E-2</v>
      </c>
      <c r="J227" s="14"/>
      <c r="K227" s="14"/>
      <c r="L227" s="14"/>
      <c r="M227" s="14"/>
      <c r="N227" s="14"/>
      <c r="O227" s="14"/>
      <c r="P227" s="13" t="s">
        <v>1</v>
      </c>
      <c r="Q227" s="13" t="s">
        <v>1</v>
      </c>
      <c r="R227" s="13" t="s">
        <v>1</v>
      </c>
      <c r="S227" s="13" t="s">
        <v>1</v>
      </c>
      <c r="T227" s="13" t="s">
        <v>1</v>
      </c>
      <c r="U227" s="13" t="s">
        <v>1</v>
      </c>
      <c r="V227" s="13" t="s">
        <v>294</v>
      </c>
      <c r="W227" s="22" t="s">
        <v>1</v>
      </c>
    </row>
    <row r="228" spans="1:23" x14ac:dyDescent="0.2">
      <c r="A228" s="25" t="s">
        <v>9</v>
      </c>
      <c r="B228" s="11" t="s">
        <v>106</v>
      </c>
      <c r="C228" s="11" t="s">
        <v>287</v>
      </c>
      <c r="D228" s="12">
        <v>51.78716</v>
      </c>
      <c r="E228" s="12">
        <v>53.267330000000001</v>
      </c>
      <c r="F228" s="12">
        <v>45.417610000000003</v>
      </c>
      <c r="G228" s="12">
        <v>49.700449999999996</v>
      </c>
      <c r="H228" s="12">
        <v>43.995559999999998</v>
      </c>
      <c r="I228" s="12">
        <v>45.429989999999997</v>
      </c>
      <c r="J228" s="12"/>
      <c r="K228" s="12"/>
      <c r="L228" s="12"/>
      <c r="M228" s="12"/>
      <c r="N228" s="12"/>
      <c r="O228" s="12"/>
      <c r="P228" s="11" t="s">
        <v>1</v>
      </c>
      <c r="Q228" s="11" t="s">
        <v>1</v>
      </c>
      <c r="R228" s="11" t="s">
        <v>1</v>
      </c>
      <c r="S228" s="11" t="s">
        <v>1</v>
      </c>
      <c r="T228" s="11" t="s">
        <v>1</v>
      </c>
      <c r="U228" s="11" t="s">
        <v>1</v>
      </c>
      <c r="V228" s="11" t="s">
        <v>294</v>
      </c>
      <c r="W228" s="21" t="s">
        <v>1</v>
      </c>
    </row>
    <row r="229" spans="1:23" x14ac:dyDescent="0.2">
      <c r="A229" s="27" t="s">
        <v>9</v>
      </c>
      <c r="B229" s="13" t="s">
        <v>106</v>
      </c>
      <c r="C229" s="13" t="s">
        <v>288</v>
      </c>
      <c r="D229" s="14">
        <v>24.36195</v>
      </c>
      <c r="E229" s="14">
        <v>24.892749999999999</v>
      </c>
      <c r="F229" s="14">
        <v>27.917190000000002</v>
      </c>
      <c r="G229" s="14">
        <v>27.356010000000001</v>
      </c>
      <c r="H229" s="14">
        <v>24.21594</v>
      </c>
      <c r="I229" s="14">
        <v>26.817170000000001</v>
      </c>
      <c r="J229" s="14"/>
      <c r="K229" s="14"/>
      <c r="L229" s="14"/>
      <c r="M229" s="14"/>
      <c r="N229" s="14"/>
      <c r="O229" s="14"/>
      <c r="P229" s="13" t="s">
        <v>1</v>
      </c>
      <c r="Q229" s="13" t="s">
        <v>1</v>
      </c>
      <c r="R229" s="13" t="s">
        <v>1</v>
      </c>
      <c r="S229" s="13" t="s">
        <v>1</v>
      </c>
      <c r="T229" s="13" t="s">
        <v>1</v>
      </c>
      <c r="U229" s="13" t="s">
        <v>1</v>
      </c>
      <c r="V229" s="13" t="s">
        <v>294</v>
      </c>
      <c r="W229" s="22" t="s">
        <v>1</v>
      </c>
    </row>
    <row r="230" spans="1:23" x14ac:dyDescent="0.2">
      <c r="A230" s="25" t="s">
        <v>9</v>
      </c>
      <c r="B230" s="11" t="s">
        <v>106</v>
      </c>
      <c r="C230" s="11" t="s">
        <v>285</v>
      </c>
      <c r="D230" s="12"/>
      <c r="E230" s="12"/>
      <c r="F230" s="12"/>
      <c r="G230" s="12"/>
      <c r="H230" s="12"/>
      <c r="I230" s="12"/>
      <c r="J230" s="12"/>
      <c r="K230" s="12"/>
      <c r="L230" s="12"/>
      <c r="M230" s="12"/>
      <c r="N230" s="12"/>
      <c r="O230" s="12"/>
      <c r="P230" s="11"/>
      <c r="Q230" s="11"/>
      <c r="R230" s="11"/>
      <c r="S230" s="11"/>
      <c r="T230" s="11"/>
      <c r="U230" s="11"/>
      <c r="V230" s="11" t="s">
        <v>294</v>
      </c>
      <c r="W230" s="21"/>
    </row>
    <row r="231" spans="1:23" x14ac:dyDescent="0.2">
      <c r="A231" s="27" t="s">
        <v>9</v>
      </c>
      <c r="B231" s="13" t="s">
        <v>106</v>
      </c>
      <c r="C231" s="13" t="s">
        <v>308</v>
      </c>
      <c r="D231" s="14"/>
      <c r="E231" s="14">
        <v>9.4</v>
      </c>
      <c r="F231" s="14">
        <v>8.8550000000000004</v>
      </c>
      <c r="G231" s="14">
        <v>12.814</v>
      </c>
      <c r="H231" s="14">
        <v>7.5830000000000002</v>
      </c>
      <c r="I231" s="14">
        <v>6.0270000000000001</v>
      </c>
      <c r="J231" s="14">
        <v>4.9580000000000002</v>
      </c>
      <c r="K231" s="14">
        <v>3.4710000000000001</v>
      </c>
      <c r="L231" s="14">
        <v>3.2440000000000002</v>
      </c>
      <c r="M231" s="14">
        <v>5.9560000000000004</v>
      </c>
      <c r="N231" s="14">
        <v>2.2519999999999998</v>
      </c>
      <c r="O231" s="14"/>
      <c r="P231" s="13" t="s">
        <v>1</v>
      </c>
      <c r="Q231" s="13" t="s">
        <v>1</v>
      </c>
      <c r="R231" s="13" t="s">
        <v>1</v>
      </c>
      <c r="S231" s="13" t="s">
        <v>1</v>
      </c>
      <c r="T231" s="13" t="s">
        <v>1</v>
      </c>
      <c r="U231" s="13" t="s">
        <v>1</v>
      </c>
      <c r="V231" s="13" t="s">
        <v>294</v>
      </c>
      <c r="W231" s="22" t="s">
        <v>1</v>
      </c>
    </row>
    <row r="232" spans="1:23" x14ac:dyDescent="0.2">
      <c r="A232" s="25" t="s">
        <v>9</v>
      </c>
      <c r="B232" s="11" t="s">
        <v>106</v>
      </c>
      <c r="C232" s="11" t="s">
        <v>283</v>
      </c>
      <c r="D232" s="12"/>
      <c r="E232" s="12">
        <v>8</v>
      </c>
      <c r="F232" s="12">
        <v>8</v>
      </c>
      <c r="G232" s="12">
        <v>8</v>
      </c>
      <c r="H232" s="12">
        <v>8</v>
      </c>
      <c r="I232" s="12">
        <v>8</v>
      </c>
      <c r="J232" s="12">
        <v>7</v>
      </c>
      <c r="K232" s="12">
        <v>6</v>
      </c>
      <c r="L232" s="12">
        <v>6</v>
      </c>
      <c r="M232" s="12">
        <v>3</v>
      </c>
      <c r="N232" s="12">
        <v>3</v>
      </c>
      <c r="O232" s="12"/>
      <c r="P232" s="11" t="s">
        <v>1</v>
      </c>
      <c r="Q232" s="11" t="s">
        <v>1</v>
      </c>
      <c r="R232" s="11" t="s">
        <v>1</v>
      </c>
      <c r="S232" s="11" t="s">
        <v>1</v>
      </c>
      <c r="T232" s="11" t="s">
        <v>1</v>
      </c>
      <c r="U232" s="11" t="s">
        <v>1</v>
      </c>
      <c r="V232" s="11" t="s">
        <v>294</v>
      </c>
      <c r="W232" s="21" t="s">
        <v>1</v>
      </c>
    </row>
    <row r="233" spans="1:23" x14ac:dyDescent="0.2">
      <c r="A233" s="27" t="s">
        <v>9</v>
      </c>
      <c r="B233" s="13" t="s">
        <v>106</v>
      </c>
      <c r="C233" s="13" t="s">
        <v>290</v>
      </c>
      <c r="D233" s="14"/>
      <c r="E233" s="14">
        <v>13</v>
      </c>
      <c r="F233" s="14">
        <v>20</v>
      </c>
      <c r="G233" s="14">
        <v>34</v>
      </c>
      <c r="H233" s="14">
        <v>36</v>
      </c>
      <c r="I233" s="14">
        <v>36</v>
      </c>
      <c r="J233" s="14">
        <v>58</v>
      </c>
      <c r="K233" s="14">
        <v>57</v>
      </c>
      <c r="L233" s="14">
        <v>53</v>
      </c>
      <c r="M233" s="14">
        <v>51</v>
      </c>
      <c r="N233" s="14">
        <v>46</v>
      </c>
      <c r="O233" s="14"/>
      <c r="P233" s="13" t="s">
        <v>1</v>
      </c>
      <c r="Q233" s="13" t="s">
        <v>1</v>
      </c>
      <c r="R233" s="13" t="s">
        <v>1</v>
      </c>
      <c r="S233" s="13" t="s">
        <v>1</v>
      </c>
      <c r="T233" s="13" t="s">
        <v>1</v>
      </c>
      <c r="U233" s="13" t="s">
        <v>1</v>
      </c>
      <c r="V233" s="13" t="s">
        <v>294</v>
      </c>
      <c r="W233" s="22" t="s">
        <v>1</v>
      </c>
    </row>
    <row r="234" spans="1:23" x14ac:dyDescent="0.2">
      <c r="A234" s="25" t="s">
        <v>9</v>
      </c>
      <c r="B234" s="11" t="s">
        <v>106</v>
      </c>
      <c r="C234" s="11" t="s">
        <v>291</v>
      </c>
      <c r="D234" s="12">
        <v>1</v>
      </c>
      <c r="E234" s="12">
        <v>1</v>
      </c>
      <c r="F234" s="12">
        <v>1</v>
      </c>
      <c r="G234" s="12">
        <v>1</v>
      </c>
      <c r="H234" s="12">
        <v>1</v>
      </c>
      <c r="I234" s="12">
        <v>1</v>
      </c>
      <c r="J234" s="12">
        <v>1</v>
      </c>
      <c r="K234" s="12">
        <v>2</v>
      </c>
      <c r="L234" s="12">
        <v>2</v>
      </c>
      <c r="M234" s="12">
        <v>2</v>
      </c>
      <c r="N234" s="12">
        <v>2</v>
      </c>
      <c r="O234" s="12"/>
      <c r="P234" s="11" t="s">
        <v>1</v>
      </c>
      <c r="Q234" s="11" t="s">
        <v>1</v>
      </c>
      <c r="R234" s="11" t="s">
        <v>1</v>
      </c>
      <c r="S234" s="11" t="s">
        <v>1</v>
      </c>
      <c r="T234" s="11" t="s">
        <v>1</v>
      </c>
      <c r="U234" s="11" t="s">
        <v>1</v>
      </c>
      <c r="V234" s="11" t="s">
        <v>294</v>
      </c>
      <c r="W234" s="21" t="s">
        <v>1</v>
      </c>
    </row>
    <row r="235" spans="1:23" x14ac:dyDescent="0.2">
      <c r="A235" s="27" t="s">
        <v>9</v>
      </c>
      <c r="B235" s="13" t="s">
        <v>106</v>
      </c>
      <c r="C235" s="13" t="s">
        <v>273</v>
      </c>
      <c r="D235" s="14"/>
      <c r="E235" s="14">
        <v>9</v>
      </c>
      <c r="F235" s="14">
        <v>9</v>
      </c>
      <c r="G235" s="14">
        <v>9</v>
      </c>
      <c r="H235" s="14">
        <v>8</v>
      </c>
      <c r="I235" s="14">
        <v>9</v>
      </c>
      <c r="J235" s="14">
        <v>9</v>
      </c>
      <c r="K235" s="14">
        <v>9</v>
      </c>
      <c r="L235" s="14">
        <v>8</v>
      </c>
      <c r="M235" s="14">
        <v>7</v>
      </c>
      <c r="N235" s="14">
        <v>7</v>
      </c>
      <c r="O235" s="14"/>
      <c r="P235" s="13" t="s">
        <v>1</v>
      </c>
      <c r="Q235" s="13" t="s">
        <v>1</v>
      </c>
      <c r="R235" s="13" t="s">
        <v>1</v>
      </c>
      <c r="S235" s="13" t="s">
        <v>1</v>
      </c>
      <c r="T235" s="13" t="s">
        <v>1</v>
      </c>
      <c r="U235" s="13" t="s">
        <v>1</v>
      </c>
      <c r="V235" s="13" t="s">
        <v>294</v>
      </c>
      <c r="W235" s="22" t="s">
        <v>1</v>
      </c>
    </row>
    <row r="236" spans="1:23" x14ac:dyDescent="0.2">
      <c r="A236" s="25" t="s">
        <v>9</v>
      </c>
      <c r="B236" s="11" t="s">
        <v>106</v>
      </c>
      <c r="C236" s="11" t="s">
        <v>274</v>
      </c>
      <c r="D236" s="12"/>
      <c r="E236" s="12">
        <v>13</v>
      </c>
      <c r="F236" s="12">
        <v>12</v>
      </c>
      <c r="G236" s="12">
        <v>13</v>
      </c>
      <c r="H236" s="12">
        <v>10</v>
      </c>
      <c r="I236" s="12">
        <v>14</v>
      </c>
      <c r="J236" s="12">
        <v>16</v>
      </c>
      <c r="K236" s="12">
        <v>19</v>
      </c>
      <c r="L236" s="12">
        <v>16</v>
      </c>
      <c r="M236" s="12">
        <v>14</v>
      </c>
      <c r="N236" s="12">
        <v>13</v>
      </c>
      <c r="O236" s="12"/>
      <c r="P236" s="11" t="s">
        <v>1</v>
      </c>
      <c r="Q236" s="11" t="s">
        <v>1</v>
      </c>
      <c r="R236" s="11" t="s">
        <v>1</v>
      </c>
      <c r="S236" s="11" t="s">
        <v>1</v>
      </c>
      <c r="T236" s="11" t="s">
        <v>1</v>
      </c>
      <c r="U236" s="11" t="s">
        <v>1</v>
      </c>
      <c r="V236" s="11" t="s">
        <v>294</v>
      </c>
      <c r="W236" s="21" t="s">
        <v>1</v>
      </c>
    </row>
    <row r="237" spans="1:23" x14ac:dyDescent="0.2">
      <c r="A237" s="27" t="s">
        <v>9</v>
      </c>
      <c r="B237" s="13" t="s">
        <v>106</v>
      </c>
      <c r="C237" s="13" t="s">
        <v>289</v>
      </c>
      <c r="D237" s="14">
        <v>76.17107</v>
      </c>
      <c r="E237" s="14">
        <v>78.188159999999996</v>
      </c>
      <c r="F237" s="14">
        <v>73.358090000000004</v>
      </c>
      <c r="G237" s="14">
        <v>77.079660000000004</v>
      </c>
      <c r="H237" s="14">
        <v>68.237920000000003</v>
      </c>
      <c r="I237" s="14">
        <v>72.274839999999998</v>
      </c>
      <c r="J237" s="14"/>
      <c r="K237" s="14"/>
      <c r="L237" s="14"/>
      <c r="M237" s="14"/>
      <c r="N237" s="14"/>
      <c r="O237" s="14"/>
      <c r="P237" s="13" t="s">
        <v>1</v>
      </c>
      <c r="Q237" s="13" t="s">
        <v>1</v>
      </c>
      <c r="R237" s="13" t="s">
        <v>1</v>
      </c>
      <c r="S237" s="13" t="s">
        <v>1</v>
      </c>
      <c r="T237" s="13" t="s">
        <v>1</v>
      </c>
      <c r="U237" s="13" t="s">
        <v>1</v>
      </c>
      <c r="V237" s="13" t="s">
        <v>294</v>
      </c>
      <c r="W237" s="22" t="s">
        <v>1</v>
      </c>
    </row>
    <row r="238" spans="1:23" x14ac:dyDescent="0.2">
      <c r="A238" s="25" t="s">
        <v>9</v>
      </c>
      <c r="B238" s="11" t="s">
        <v>106</v>
      </c>
      <c r="C238" s="11" t="s">
        <v>276</v>
      </c>
      <c r="D238" s="12"/>
      <c r="E238" s="12">
        <v>24</v>
      </c>
      <c r="F238" s="12"/>
      <c r="G238" s="12"/>
      <c r="H238" s="12"/>
      <c r="I238" s="12"/>
      <c r="J238" s="12">
        <v>43</v>
      </c>
      <c r="K238" s="12">
        <v>41</v>
      </c>
      <c r="L238" s="12"/>
      <c r="M238" s="12">
        <v>54</v>
      </c>
      <c r="N238" s="12">
        <v>36</v>
      </c>
      <c r="O238" s="12"/>
      <c r="P238" s="11" t="s">
        <v>1</v>
      </c>
      <c r="Q238" s="11" t="s">
        <v>1</v>
      </c>
      <c r="R238" s="11" t="s">
        <v>1</v>
      </c>
      <c r="S238" s="11" t="s">
        <v>1</v>
      </c>
      <c r="T238" s="11" t="s">
        <v>1</v>
      </c>
      <c r="U238" s="11" t="s">
        <v>1</v>
      </c>
      <c r="V238" s="11" t="s">
        <v>294</v>
      </c>
      <c r="W238" s="21" t="s">
        <v>1</v>
      </c>
    </row>
    <row r="239" spans="1:23" x14ac:dyDescent="0.2">
      <c r="A239" s="27" t="s">
        <v>9</v>
      </c>
      <c r="B239" s="13" t="s">
        <v>106</v>
      </c>
      <c r="C239" s="13" t="s">
        <v>271</v>
      </c>
      <c r="D239" s="14"/>
      <c r="E239" s="14">
        <v>33</v>
      </c>
      <c r="F239" s="14">
        <v>34</v>
      </c>
      <c r="G239" s="14">
        <v>35</v>
      </c>
      <c r="H239" s="14">
        <v>33</v>
      </c>
      <c r="I239" s="14">
        <v>34</v>
      </c>
      <c r="J239" s="14">
        <v>35</v>
      </c>
      <c r="K239" s="14">
        <v>34</v>
      </c>
      <c r="L239" s="14">
        <v>35</v>
      </c>
      <c r="M239" s="14">
        <v>32</v>
      </c>
      <c r="N239" s="14">
        <v>38</v>
      </c>
      <c r="O239" s="14"/>
      <c r="P239" s="13" t="s">
        <v>1</v>
      </c>
      <c r="Q239" s="13" t="s">
        <v>1</v>
      </c>
      <c r="R239" s="13" t="s">
        <v>1</v>
      </c>
      <c r="S239" s="13" t="s">
        <v>1</v>
      </c>
      <c r="T239" s="13" t="s">
        <v>1</v>
      </c>
      <c r="U239" s="13" t="s">
        <v>1</v>
      </c>
      <c r="V239" s="13" t="s">
        <v>294</v>
      </c>
      <c r="W239" s="22" t="s">
        <v>1</v>
      </c>
    </row>
    <row r="240" spans="1:23" x14ac:dyDescent="0.2">
      <c r="A240" s="25" t="s">
        <v>9</v>
      </c>
      <c r="B240" s="11" t="s">
        <v>106</v>
      </c>
      <c r="C240" s="11" t="s">
        <v>292</v>
      </c>
      <c r="D240" s="12"/>
      <c r="E240" s="12">
        <v>51</v>
      </c>
      <c r="F240" s="12">
        <v>51</v>
      </c>
      <c r="G240" s="12">
        <v>48</v>
      </c>
      <c r="H240" s="12">
        <v>47</v>
      </c>
      <c r="I240" s="12">
        <v>45</v>
      </c>
      <c r="J240" s="12">
        <v>44</v>
      </c>
      <c r="K240" s="12">
        <v>43</v>
      </c>
      <c r="L240" s="12">
        <v>50</v>
      </c>
      <c r="M240" s="12">
        <v>50</v>
      </c>
      <c r="N240" s="12">
        <v>43</v>
      </c>
      <c r="O240" s="12"/>
      <c r="P240" s="11" t="s">
        <v>1</v>
      </c>
      <c r="Q240" s="11" t="s">
        <v>1</v>
      </c>
      <c r="R240" s="11" t="s">
        <v>1</v>
      </c>
      <c r="S240" s="11" t="s">
        <v>1</v>
      </c>
      <c r="T240" s="11" t="s">
        <v>1</v>
      </c>
      <c r="U240" s="11" t="s">
        <v>1</v>
      </c>
      <c r="V240" s="11" t="s">
        <v>294</v>
      </c>
      <c r="W240" s="21" t="s">
        <v>1</v>
      </c>
    </row>
    <row r="241" spans="1:23" x14ac:dyDescent="0.2">
      <c r="A241" s="27" t="s">
        <v>9</v>
      </c>
      <c r="B241" s="13" t="s">
        <v>106</v>
      </c>
      <c r="C241" s="13" t="s">
        <v>275</v>
      </c>
      <c r="D241" s="14"/>
      <c r="E241" s="14">
        <v>27</v>
      </c>
      <c r="F241" s="14">
        <v>30</v>
      </c>
      <c r="G241" s="14">
        <v>29</v>
      </c>
      <c r="H241" s="14">
        <v>30</v>
      </c>
      <c r="I241" s="14">
        <v>32</v>
      </c>
      <c r="J241" s="14">
        <v>37</v>
      </c>
      <c r="K241" s="14">
        <v>36</v>
      </c>
      <c r="L241" s="14">
        <v>32</v>
      </c>
      <c r="M241" s="14">
        <v>28</v>
      </c>
      <c r="N241" s="14">
        <v>27</v>
      </c>
      <c r="O241" s="14"/>
      <c r="P241" s="13" t="s">
        <v>1</v>
      </c>
      <c r="Q241" s="13" t="s">
        <v>1</v>
      </c>
      <c r="R241" s="13" t="s">
        <v>1</v>
      </c>
      <c r="S241" s="13" t="s">
        <v>1</v>
      </c>
      <c r="T241" s="13" t="s">
        <v>1</v>
      </c>
      <c r="U241" s="13" t="s">
        <v>1</v>
      </c>
      <c r="V241" s="13" t="s">
        <v>294</v>
      </c>
      <c r="W241" s="22" t="s">
        <v>1</v>
      </c>
    </row>
    <row r="242" spans="1:23" x14ac:dyDescent="0.2">
      <c r="A242" s="25" t="s">
        <v>9</v>
      </c>
      <c r="B242" s="11" t="s">
        <v>106</v>
      </c>
      <c r="C242" s="11" t="s">
        <v>272</v>
      </c>
      <c r="D242" s="12"/>
      <c r="E242" s="12">
        <v>38</v>
      </c>
      <c r="F242" s="12"/>
      <c r="G242" s="12"/>
      <c r="H242" s="12"/>
      <c r="I242" s="12"/>
      <c r="J242" s="12">
        <v>26</v>
      </c>
      <c r="K242" s="12">
        <v>26</v>
      </c>
      <c r="L242" s="12"/>
      <c r="M242" s="12">
        <v>16</v>
      </c>
      <c r="N242" s="12">
        <v>20</v>
      </c>
      <c r="O242" s="12"/>
      <c r="P242" s="11" t="s">
        <v>1</v>
      </c>
      <c r="Q242" s="11" t="s">
        <v>1</v>
      </c>
      <c r="R242" s="11" t="s">
        <v>1</v>
      </c>
      <c r="S242" s="11" t="s">
        <v>1</v>
      </c>
      <c r="T242" s="11" t="s">
        <v>1</v>
      </c>
      <c r="U242" s="11" t="s">
        <v>1</v>
      </c>
      <c r="V242" s="11" t="s">
        <v>294</v>
      </c>
      <c r="W242" s="21" t="s">
        <v>1</v>
      </c>
    </row>
    <row r="243" spans="1:23" x14ac:dyDescent="0.2">
      <c r="A243" s="27" t="s">
        <v>9</v>
      </c>
      <c r="B243" s="13" t="s">
        <v>106</v>
      </c>
      <c r="C243" s="13" t="s">
        <v>295</v>
      </c>
      <c r="D243" s="14"/>
      <c r="E243" s="14"/>
      <c r="F243" s="14"/>
      <c r="G243" s="14"/>
      <c r="H243" s="14"/>
      <c r="I243" s="14"/>
      <c r="J243" s="14"/>
      <c r="K243" s="14"/>
      <c r="L243" s="14"/>
      <c r="M243" s="14"/>
      <c r="N243" s="14"/>
      <c r="O243" s="14"/>
      <c r="P243" s="13" t="s">
        <v>1</v>
      </c>
      <c r="Q243" s="13" t="s">
        <v>1</v>
      </c>
      <c r="R243" s="13" t="s">
        <v>1</v>
      </c>
      <c r="S243" s="13" t="s">
        <v>1</v>
      </c>
      <c r="T243" s="13" t="s">
        <v>1</v>
      </c>
      <c r="U243" s="13" t="s">
        <v>1</v>
      </c>
      <c r="V243" s="13" t="s">
        <v>294</v>
      </c>
      <c r="W243" s="22" t="s">
        <v>1</v>
      </c>
    </row>
    <row r="244" spans="1:23" x14ac:dyDescent="0.2">
      <c r="A244" s="25" t="s">
        <v>9</v>
      </c>
      <c r="B244" s="11" t="s">
        <v>106</v>
      </c>
      <c r="C244" s="11" t="s">
        <v>297</v>
      </c>
      <c r="D244" s="12"/>
      <c r="E244" s="12"/>
      <c r="F244" s="12"/>
      <c r="G244" s="12"/>
      <c r="H244" s="12"/>
      <c r="I244" s="12"/>
      <c r="J244" s="12"/>
      <c r="K244" s="12"/>
      <c r="L244" s="12"/>
      <c r="M244" s="12"/>
      <c r="N244" s="12"/>
      <c r="O244" s="12"/>
      <c r="P244" s="11" t="s">
        <v>1</v>
      </c>
      <c r="Q244" s="11" t="s">
        <v>1</v>
      </c>
      <c r="R244" s="11" t="s">
        <v>1</v>
      </c>
      <c r="S244" s="11" t="s">
        <v>1</v>
      </c>
      <c r="T244" s="11" t="s">
        <v>1</v>
      </c>
      <c r="U244" s="11" t="s">
        <v>1</v>
      </c>
      <c r="V244" s="11" t="s">
        <v>294</v>
      </c>
      <c r="W244" s="21" t="s">
        <v>1</v>
      </c>
    </row>
    <row r="245" spans="1:23" x14ac:dyDescent="0.2">
      <c r="A245" s="27" t="s">
        <v>9</v>
      </c>
      <c r="B245" s="13" t="s">
        <v>106</v>
      </c>
      <c r="C245" s="13" t="s">
        <v>299</v>
      </c>
      <c r="D245" s="14">
        <v>0</v>
      </c>
      <c r="E245" s="14">
        <v>0</v>
      </c>
      <c r="F245" s="14">
        <v>68.751559999999998</v>
      </c>
      <c r="G245" s="14">
        <v>0</v>
      </c>
      <c r="H245" s="14">
        <v>0</v>
      </c>
      <c r="I245" s="14"/>
      <c r="J245" s="14"/>
      <c r="K245" s="14"/>
      <c r="L245" s="14"/>
      <c r="M245" s="14"/>
      <c r="N245" s="14"/>
      <c r="O245" s="14"/>
      <c r="P245" s="13" t="s">
        <v>1</v>
      </c>
      <c r="Q245" s="13" t="s">
        <v>1</v>
      </c>
      <c r="R245" s="13" t="s">
        <v>1</v>
      </c>
      <c r="S245" s="13" t="s">
        <v>1</v>
      </c>
      <c r="T245" s="13" t="s">
        <v>1</v>
      </c>
      <c r="U245" s="13" t="s">
        <v>1</v>
      </c>
      <c r="V245" s="13" t="s">
        <v>294</v>
      </c>
      <c r="W245" s="22" t="s">
        <v>1</v>
      </c>
    </row>
    <row r="246" spans="1:23" x14ac:dyDescent="0.2">
      <c r="A246" s="25" t="s">
        <v>9</v>
      </c>
      <c r="B246" s="11" t="s">
        <v>106</v>
      </c>
      <c r="C246" s="11" t="s">
        <v>300</v>
      </c>
      <c r="D246" s="12">
        <v>65.713939999999994</v>
      </c>
      <c r="E246" s="12">
        <v>69.317859999999996</v>
      </c>
      <c r="F246" s="12">
        <v>74.371030000000005</v>
      </c>
      <c r="G246" s="12">
        <v>83.902649999999994</v>
      </c>
      <c r="H246" s="12"/>
      <c r="I246" s="12"/>
      <c r="J246" s="12"/>
      <c r="K246" s="12"/>
      <c r="L246" s="12"/>
      <c r="M246" s="12"/>
      <c r="N246" s="12"/>
      <c r="O246" s="12"/>
      <c r="P246" s="11" t="s">
        <v>1</v>
      </c>
      <c r="Q246" s="11" t="s">
        <v>1</v>
      </c>
      <c r="R246" s="11" t="s">
        <v>1</v>
      </c>
      <c r="S246" s="11" t="s">
        <v>1</v>
      </c>
      <c r="T246" s="11" t="s">
        <v>1</v>
      </c>
      <c r="U246" s="11" t="s">
        <v>1</v>
      </c>
      <c r="V246" s="11" t="s">
        <v>294</v>
      </c>
      <c r="W246" s="21" t="s">
        <v>1</v>
      </c>
    </row>
    <row r="247" spans="1:23" x14ac:dyDescent="0.2">
      <c r="A247" s="27" t="s">
        <v>9</v>
      </c>
      <c r="B247" s="13" t="s">
        <v>106</v>
      </c>
      <c r="C247" s="13" t="s">
        <v>296</v>
      </c>
      <c r="D247" s="14">
        <v>53.134900000000002</v>
      </c>
      <c r="E247" s="14">
        <v>58.136330000000001</v>
      </c>
      <c r="F247" s="14">
        <v>59.922780000000003</v>
      </c>
      <c r="G247" s="14">
        <v>65.427459999999996</v>
      </c>
      <c r="H247" s="14">
        <v>71.089039999999997</v>
      </c>
      <c r="I247" s="14"/>
      <c r="J247" s="14"/>
      <c r="K247" s="14"/>
      <c r="L247" s="14"/>
      <c r="M247" s="14"/>
      <c r="N247" s="14"/>
      <c r="O247" s="14"/>
      <c r="P247" s="13" t="s">
        <v>1</v>
      </c>
      <c r="Q247" s="13" t="s">
        <v>1</v>
      </c>
      <c r="R247" s="13" t="s">
        <v>1</v>
      </c>
      <c r="S247" s="13" t="s">
        <v>1</v>
      </c>
      <c r="T247" s="13" t="s">
        <v>1</v>
      </c>
      <c r="U247" s="13" t="s">
        <v>1</v>
      </c>
      <c r="V247" s="13" t="s">
        <v>294</v>
      </c>
      <c r="W247" s="22" t="s">
        <v>1</v>
      </c>
    </row>
    <row r="248" spans="1:23" x14ac:dyDescent="0.2">
      <c r="A248" s="25" t="s">
        <v>9</v>
      </c>
      <c r="B248" s="11" t="s">
        <v>106</v>
      </c>
      <c r="C248" s="11" t="s">
        <v>301</v>
      </c>
      <c r="D248" s="12">
        <v>49.61495</v>
      </c>
      <c r="E248" s="12">
        <v>57.191099999999999</v>
      </c>
      <c r="F248" s="12">
        <v>66.21387</v>
      </c>
      <c r="G248" s="12">
        <v>64.049419999999998</v>
      </c>
      <c r="H248" s="12"/>
      <c r="I248" s="12"/>
      <c r="J248" s="12"/>
      <c r="K248" s="12"/>
      <c r="L248" s="12"/>
      <c r="M248" s="12"/>
      <c r="N248" s="12"/>
      <c r="O248" s="12"/>
      <c r="P248" s="11" t="s">
        <v>1</v>
      </c>
      <c r="Q248" s="11" t="s">
        <v>1</v>
      </c>
      <c r="R248" s="11" t="s">
        <v>1</v>
      </c>
      <c r="S248" s="11" t="s">
        <v>1</v>
      </c>
      <c r="T248" s="11" t="s">
        <v>1</v>
      </c>
      <c r="U248" s="11" t="s">
        <v>1</v>
      </c>
      <c r="V248" s="11" t="s">
        <v>294</v>
      </c>
      <c r="W248" s="21" t="s">
        <v>1</v>
      </c>
    </row>
    <row r="249" spans="1:23" x14ac:dyDescent="0.2">
      <c r="A249" s="27" t="s">
        <v>9</v>
      </c>
      <c r="B249" s="13" t="s">
        <v>106</v>
      </c>
      <c r="C249" s="13" t="s">
        <v>298</v>
      </c>
      <c r="D249" s="14">
        <v>33.869190000000003</v>
      </c>
      <c r="E249" s="14"/>
      <c r="F249" s="14"/>
      <c r="G249" s="14"/>
      <c r="H249" s="14"/>
      <c r="I249" s="14"/>
      <c r="J249" s="14"/>
      <c r="K249" s="14"/>
      <c r="L249" s="14"/>
      <c r="M249" s="14"/>
      <c r="N249" s="14"/>
      <c r="O249" s="14"/>
      <c r="P249" s="13" t="s">
        <v>1</v>
      </c>
      <c r="Q249" s="13" t="s">
        <v>1</v>
      </c>
      <c r="R249" s="13" t="s">
        <v>1</v>
      </c>
      <c r="S249" s="13" t="s">
        <v>1</v>
      </c>
      <c r="T249" s="13" t="s">
        <v>1</v>
      </c>
      <c r="U249" s="13" t="s">
        <v>1</v>
      </c>
      <c r="V249" s="13" t="s">
        <v>294</v>
      </c>
      <c r="W249" s="22" t="s">
        <v>1</v>
      </c>
    </row>
    <row r="250" spans="1:23" x14ac:dyDescent="0.2">
      <c r="A250" s="25" t="s">
        <v>10</v>
      </c>
      <c r="B250" s="11" t="s">
        <v>107</v>
      </c>
      <c r="C250" s="11" t="s">
        <v>277</v>
      </c>
      <c r="D250" s="12"/>
      <c r="E250" s="12">
        <v>100</v>
      </c>
      <c r="F250" s="12">
        <v>100</v>
      </c>
      <c r="G250" s="12">
        <v>99.958110000000005</v>
      </c>
      <c r="H250" s="12">
        <v>100</v>
      </c>
      <c r="I250" s="12">
        <v>100</v>
      </c>
      <c r="J250" s="12">
        <v>98.345640000000003</v>
      </c>
      <c r="K250" s="12"/>
      <c r="L250" s="12"/>
      <c r="M250" s="12"/>
      <c r="N250" s="12"/>
      <c r="O250" s="12"/>
      <c r="P250" s="11" t="s">
        <v>1</v>
      </c>
      <c r="Q250" s="11" t="s">
        <v>1</v>
      </c>
      <c r="R250" s="11" t="s">
        <v>1</v>
      </c>
      <c r="S250" s="11" t="s">
        <v>1</v>
      </c>
      <c r="T250" s="11" t="s">
        <v>1</v>
      </c>
      <c r="U250" s="11" t="s">
        <v>1</v>
      </c>
      <c r="V250" s="11" t="s">
        <v>305</v>
      </c>
      <c r="W250" s="21" t="s">
        <v>1</v>
      </c>
    </row>
    <row r="251" spans="1:23" x14ac:dyDescent="0.2">
      <c r="A251" s="27" t="s">
        <v>10</v>
      </c>
      <c r="B251" s="13" t="s">
        <v>107</v>
      </c>
      <c r="C251" s="13" t="s">
        <v>278</v>
      </c>
      <c r="D251" s="14"/>
      <c r="E251" s="14">
        <v>26.950949999999999</v>
      </c>
      <c r="F251" s="14">
        <v>28.263770000000001</v>
      </c>
      <c r="G251" s="14">
        <v>29.290140000000001</v>
      </c>
      <c r="H251" s="14"/>
      <c r="I251" s="14"/>
      <c r="J251" s="14">
        <v>29.137689999999999</v>
      </c>
      <c r="K251" s="14"/>
      <c r="L251" s="14"/>
      <c r="M251" s="14"/>
      <c r="N251" s="14"/>
      <c r="O251" s="14"/>
      <c r="P251" s="13" t="s">
        <v>1</v>
      </c>
      <c r="Q251" s="13" t="s">
        <v>1</v>
      </c>
      <c r="R251" s="13" t="s">
        <v>1</v>
      </c>
      <c r="S251" s="13" t="s">
        <v>1</v>
      </c>
      <c r="T251" s="13" t="s">
        <v>1</v>
      </c>
      <c r="U251" s="13" t="s">
        <v>1</v>
      </c>
      <c r="V251" s="13" t="s">
        <v>305</v>
      </c>
      <c r="W251" s="22" t="s">
        <v>1</v>
      </c>
    </row>
    <row r="252" spans="1:23" x14ac:dyDescent="0.2">
      <c r="A252" s="25" t="s">
        <v>10</v>
      </c>
      <c r="B252" s="11" t="s">
        <v>107</v>
      </c>
      <c r="C252" s="11" t="s">
        <v>280</v>
      </c>
      <c r="D252" s="12"/>
      <c r="E252" s="12">
        <v>1.62954</v>
      </c>
      <c r="F252" s="12">
        <v>1.7219599999999999</v>
      </c>
      <c r="G252" s="12">
        <v>1.93231</v>
      </c>
      <c r="H252" s="12"/>
      <c r="I252" s="12"/>
      <c r="J252" s="12">
        <v>2.5383100000000001</v>
      </c>
      <c r="K252" s="12"/>
      <c r="L252" s="12"/>
      <c r="M252" s="12"/>
      <c r="N252" s="12"/>
      <c r="O252" s="12"/>
      <c r="P252" s="11" t="s">
        <v>1</v>
      </c>
      <c r="Q252" s="11" t="s">
        <v>1</v>
      </c>
      <c r="R252" s="11" t="s">
        <v>1</v>
      </c>
      <c r="S252" s="11" t="s">
        <v>1</v>
      </c>
      <c r="T252" s="11" t="s">
        <v>1</v>
      </c>
      <c r="U252" s="11" t="s">
        <v>1</v>
      </c>
      <c r="V252" s="11" t="s">
        <v>305</v>
      </c>
      <c r="W252" s="21" t="s">
        <v>1</v>
      </c>
    </row>
    <row r="253" spans="1:23" x14ac:dyDescent="0.2">
      <c r="A253" s="27" t="s">
        <v>10</v>
      </c>
      <c r="B253" s="13" t="s">
        <v>107</v>
      </c>
      <c r="C253" s="13" t="s">
        <v>281</v>
      </c>
      <c r="D253" s="14"/>
      <c r="E253" s="14">
        <v>51.028820000000003</v>
      </c>
      <c r="F253" s="14">
        <v>49.96293</v>
      </c>
      <c r="G253" s="14">
        <v>49.410380000000004</v>
      </c>
      <c r="H253" s="14"/>
      <c r="I253" s="14"/>
      <c r="J253" s="14">
        <v>47.824919999999999</v>
      </c>
      <c r="K253" s="14"/>
      <c r="L253" s="14"/>
      <c r="M253" s="14"/>
      <c r="N253" s="14"/>
      <c r="O253" s="14"/>
      <c r="P253" s="13" t="s">
        <v>1</v>
      </c>
      <c r="Q253" s="13" t="s">
        <v>1</v>
      </c>
      <c r="R253" s="13" t="s">
        <v>1</v>
      </c>
      <c r="S253" s="13" t="s">
        <v>1</v>
      </c>
      <c r="T253" s="13" t="s">
        <v>1</v>
      </c>
      <c r="U253" s="13" t="s">
        <v>1</v>
      </c>
      <c r="V253" s="13" t="s">
        <v>305</v>
      </c>
      <c r="W253" s="22" t="s">
        <v>1</v>
      </c>
    </row>
    <row r="254" spans="1:23" x14ac:dyDescent="0.2">
      <c r="A254" s="25" t="s">
        <v>10</v>
      </c>
      <c r="B254" s="11" t="s">
        <v>107</v>
      </c>
      <c r="C254" s="11" t="s">
        <v>282</v>
      </c>
      <c r="D254" s="12"/>
      <c r="E254" s="12">
        <v>41.042029999999997</v>
      </c>
      <c r="F254" s="12">
        <v>42.468429999999998</v>
      </c>
      <c r="G254" s="12">
        <v>43.309600000000003</v>
      </c>
      <c r="H254" s="12"/>
      <c r="I254" s="12"/>
      <c r="J254" s="12">
        <v>44.613419999999998</v>
      </c>
      <c r="K254" s="12"/>
      <c r="L254" s="12"/>
      <c r="M254" s="12"/>
      <c r="N254" s="12"/>
      <c r="O254" s="12"/>
      <c r="P254" s="11" t="s">
        <v>1</v>
      </c>
      <c r="Q254" s="11" t="s">
        <v>1</v>
      </c>
      <c r="R254" s="11" t="s">
        <v>1</v>
      </c>
      <c r="S254" s="11" t="s">
        <v>1</v>
      </c>
      <c r="T254" s="11" t="s">
        <v>1</v>
      </c>
      <c r="U254" s="11" t="s">
        <v>1</v>
      </c>
      <c r="V254" s="11" t="s">
        <v>305</v>
      </c>
      <c r="W254" s="21" t="s">
        <v>1</v>
      </c>
    </row>
    <row r="255" spans="1:23" x14ac:dyDescent="0.2">
      <c r="A255" s="27" t="s">
        <v>10</v>
      </c>
      <c r="B255" s="13" t="s">
        <v>107</v>
      </c>
      <c r="C255" s="13" t="s">
        <v>279</v>
      </c>
      <c r="D255" s="14"/>
      <c r="E255" s="14">
        <v>14.09108</v>
      </c>
      <c r="F255" s="14">
        <v>14.204660000000001</v>
      </c>
      <c r="G255" s="14">
        <v>14.01947</v>
      </c>
      <c r="H255" s="14"/>
      <c r="I255" s="14"/>
      <c r="J255" s="14">
        <v>15.47573</v>
      </c>
      <c r="K255" s="14"/>
      <c r="L255" s="14"/>
      <c r="M255" s="14"/>
      <c r="N255" s="14"/>
      <c r="O255" s="14"/>
      <c r="P255" s="13" t="s">
        <v>1</v>
      </c>
      <c r="Q255" s="13" t="s">
        <v>1</v>
      </c>
      <c r="R255" s="13" t="s">
        <v>1</v>
      </c>
      <c r="S255" s="13" t="s">
        <v>1</v>
      </c>
      <c r="T255" s="13" t="s">
        <v>1</v>
      </c>
      <c r="U255" s="13" t="s">
        <v>1</v>
      </c>
      <c r="V255" s="13" t="s">
        <v>305</v>
      </c>
      <c r="W255" s="22" t="s">
        <v>1</v>
      </c>
    </row>
    <row r="256" spans="1:23" x14ac:dyDescent="0.2">
      <c r="A256" s="25" t="s">
        <v>10</v>
      </c>
      <c r="B256" s="11" t="s">
        <v>107</v>
      </c>
      <c r="C256" s="11" t="s">
        <v>293</v>
      </c>
      <c r="D256" s="12"/>
      <c r="E256" s="12"/>
      <c r="F256" s="12"/>
      <c r="G256" s="12"/>
      <c r="H256" s="12"/>
      <c r="I256" s="12"/>
      <c r="J256" s="12"/>
      <c r="K256" s="12"/>
      <c r="L256" s="12"/>
      <c r="M256" s="12"/>
      <c r="N256" s="12"/>
      <c r="O256" s="12"/>
      <c r="P256" s="11" t="s">
        <v>1</v>
      </c>
      <c r="Q256" s="11" t="s">
        <v>1</v>
      </c>
      <c r="R256" s="11" t="s">
        <v>1</v>
      </c>
      <c r="S256" s="11" t="s">
        <v>1</v>
      </c>
      <c r="T256" s="11" t="s">
        <v>1</v>
      </c>
      <c r="U256" s="11" t="s">
        <v>1</v>
      </c>
      <c r="V256" s="11" t="s">
        <v>305</v>
      </c>
      <c r="W256" s="21" t="s">
        <v>1</v>
      </c>
    </row>
    <row r="257" spans="1:23" x14ac:dyDescent="0.2">
      <c r="A257" s="27" t="s">
        <v>10</v>
      </c>
      <c r="B257" s="13" t="s">
        <v>107</v>
      </c>
      <c r="C257" s="13" t="s">
        <v>284</v>
      </c>
      <c r="D257" s="14"/>
      <c r="E257" s="14">
        <v>26.950949999999999</v>
      </c>
      <c r="F257" s="14">
        <v>28.263770000000001</v>
      </c>
      <c r="G257" s="14">
        <v>29.27242</v>
      </c>
      <c r="H257" s="14">
        <v>29.1874</v>
      </c>
      <c r="I257" s="14">
        <v>27.554390000000001</v>
      </c>
      <c r="J257" s="14">
        <v>28.790520000000001</v>
      </c>
      <c r="K257" s="14"/>
      <c r="L257" s="14"/>
      <c r="M257" s="14"/>
      <c r="N257" s="14"/>
      <c r="O257" s="14"/>
      <c r="P257" s="13" t="s">
        <v>1</v>
      </c>
      <c r="Q257" s="13" t="s">
        <v>1</v>
      </c>
      <c r="R257" s="13" t="s">
        <v>1</v>
      </c>
      <c r="S257" s="13" t="s">
        <v>1</v>
      </c>
      <c r="T257" s="13" t="s">
        <v>1</v>
      </c>
      <c r="U257" s="13" t="s">
        <v>1</v>
      </c>
      <c r="V257" s="13" t="s">
        <v>305</v>
      </c>
      <c r="W257" s="22" t="s">
        <v>1</v>
      </c>
    </row>
    <row r="258" spans="1:23" x14ac:dyDescent="0.2">
      <c r="A258" s="25" t="s">
        <v>10</v>
      </c>
      <c r="B258" s="11" t="s">
        <v>107</v>
      </c>
      <c r="C258" s="11" t="s">
        <v>286</v>
      </c>
      <c r="D258" s="12"/>
      <c r="E258" s="12">
        <v>1.62954</v>
      </c>
      <c r="F258" s="12">
        <v>1.7219599999999999</v>
      </c>
      <c r="G258" s="12">
        <v>1.9352</v>
      </c>
      <c r="H258" s="12">
        <v>2.0447899999999999</v>
      </c>
      <c r="I258" s="12">
        <v>2.6569500000000001</v>
      </c>
      <c r="J258" s="12">
        <v>2.6326499999999999</v>
      </c>
      <c r="K258" s="12"/>
      <c r="L258" s="12"/>
      <c r="M258" s="12"/>
      <c r="N258" s="12"/>
      <c r="O258" s="12"/>
      <c r="P258" s="11" t="s">
        <v>1</v>
      </c>
      <c r="Q258" s="11" t="s">
        <v>1</v>
      </c>
      <c r="R258" s="11" t="s">
        <v>1</v>
      </c>
      <c r="S258" s="11" t="s">
        <v>1</v>
      </c>
      <c r="T258" s="11" t="s">
        <v>1</v>
      </c>
      <c r="U258" s="11" t="s">
        <v>1</v>
      </c>
      <c r="V258" s="11" t="s">
        <v>305</v>
      </c>
      <c r="W258" s="21" t="s">
        <v>1</v>
      </c>
    </row>
    <row r="259" spans="1:23" x14ac:dyDescent="0.2">
      <c r="A259" s="27" t="s">
        <v>10</v>
      </c>
      <c r="B259" s="13" t="s">
        <v>107</v>
      </c>
      <c r="C259" s="13" t="s">
        <v>287</v>
      </c>
      <c r="D259" s="14"/>
      <c r="E259" s="14">
        <v>51.028820000000003</v>
      </c>
      <c r="F259" s="14">
        <v>49.96293</v>
      </c>
      <c r="G259" s="14">
        <v>49.438800000000001</v>
      </c>
      <c r="H259" s="14">
        <v>49.246299999999998</v>
      </c>
      <c r="I259" s="14">
        <v>49.703519999999997</v>
      </c>
      <c r="J259" s="14">
        <v>48.453919999999997</v>
      </c>
      <c r="K259" s="14"/>
      <c r="L259" s="14"/>
      <c r="M259" s="14"/>
      <c r="N259" s="14"/>
      <c r="O259" s="14"/>
      <c r="P259" s="13" t="s">
        <v>1</v>
      </c>
      <c r="Q259" s="13" t="s">
        <v>1</v>
      </c>
      <c r="R259" s="13" t="s">
        <v>1</v>
      </c>
      <c r="S259" s="13" t="s">
        <v>1</v>
      </c>
      <c r="T259" s="13" t="s">
        <v>1</v>
      </c>
      <c r="U259" s="13" t="s">
        <v>1</v>
      </c>
      <c r="V259" s="13" t="s">
        <v>305</v>
      </c>
      <c r="W259" s="22" t="s">
        <v>1</v>
      </c>
    </row>
    <row r="260" spans="1:23" x14ac:dyDescent="0.2">
      <c r="A260" s="25" t="s">
        <v>10</v>
      </c>
      <c r="B260" s="11" t="s">
        <v>107</v>
      </c>
      <c r="C260" s="11" t="s">
        <v>288</v>
      </c>
      <c r="D260" s="12"/>
      <c r="E260" s="12">
        <v>41.042029999999997</v>
      </c>
      <c r="F260" s="12">
        <v>42.468429999999998</v>
      </c>
      <c r="G260" s="12">
        <v>43.286209999999997</v>
      </c>
      <c r="H260" s="12">
        <v>44.089779999999998</v>
      </c>
      <c r="I260" s="12">
        <v>41.539499999999997</v>
      </c>
      <c r="J260" s="12">
        <v>44.051340000000003</v>
      </c>
      <c r="K260" s="12"/>
      <c r="L260" s="12"/>
      <c r="M260" s="12"/>
      <c r="N260" s="12"/>
      <c r="O260" s="12"/>
      <c r="P260" s="11" t="s">
        <v>1</v>
      </c>
      <c r="Q260" s="11" t="s">
        <v>1</v>
      </c>
      <c r="R260" s="11" t="s">
        <v>1</v>
      </c>
      <c r="S260" s="11" t="s">
        <v>1</v>
      </c>
      <c r="T260" s="11" t="s">
        <v>1</v>
      </c>
      <c r="U260" s="11" t="s">
        <v>1</v>
      </c>
      <c r="V260" s="11" t="s">
        <v>305</v>
      </c>
      <c r="W260" s="21" t="s">
        <v>1</v>
      </c>
    </row>
    <row r="261" spans="1:23" x14ac:dyDescent="0.2">
      <c r="A261" s="27" t="s">
        <v>10</v>
      </c>
      <c r="B261" s="13" t="s">
        <v>107</v>
      </c>
      <c r="C261" s="13" t="s">
        <v>285</v>
      </c>
      <c r="D261" s="14"/>
      <c r="E261" s="14">
        <v>14.09108</v>
      </c>
      <c r="F261" s="14">
        <v>14.204660000000001</v>
      </c>
      <c r="G261" s="14">
        <v>14.01379</v>
      </c>
      <c r="H261" s="14">
        <v>14.902380000000001</v>
      </c>
      <c r="I261" s="14">
        <v>13.985110000000001</v>
      </c>
      <c r="J261" s="14">
        <v>15.260820000000001</v>
      </c>
      <c r="K261" s="14"/>
      <c r="L261" s="14"/>
      <c r="M261" s="14"/>
      <c r="N261" s="14"/>
      <c r="O261" s="14"/>
      <c r="P261" s="13" t="s">
        <v>1</v>
      </c>
      <c r="Q261" s="13" t="s">
        <v>1</v>
      </c>
      <c r="R261" s="13" t="s">
        <v>1</v>
      </c>
      <c r="S261" s="13" t="s">
        <v>1</v>
      </c>
      <c r="T261" s="13" t="s">
        <v>1</v>
      </c>
      <c r="U261" s="13" t="s">
        <v>1</v>
      </c>
      <c r="V261" s="13" t="s">
        <v>305</v>
      </c>
      <c r="W261" s="22" t="s">
        <v>1</v>
      </c>
    </row>
    <row r="262" spans="1:23" x14ac:dyDescent="0.2">
      <c r="A262" s="25" t="s">
        <v>10</v>
      </c>
      <c r="B262" s="11" t="s">
        <v>107</v>
      </c>
      <c r="C262" s="11" t="s">
        <v>308</v>
      </c>
      <c r="D262" s="12"/>
      <c r="E262" s="12">
        <v>13.307</v>
      </c>
      <c r="F262" s="12">
        <v>14.071</v>
      </c>
      <c r="G262" s="12">
        <v>18.439</v>
      </c>
      <c r="H262" s="12">
        <v>15.518000000000001</v>
      </c>
      <c r="I262" s="12">
        <v>11.451000000000001</v>
      </c>
      <c r="J262" s="12">
        <v>9.0719999999999992</v>
      </c>
      <c r="K262" s="12">
        <v>13.170999999999999</v>
      </c>
      <c r="L262" s="12">
        <v>27.021000000000001</v>
      </c>
      <c r="M262" s="12">
        <v>21.015000000000001</v>
      </c>
      <c r="N262" s="12">
        <v>32.679000000000002</v>
      </c>
      <c r="O262" s="12"/>
      <c r="P262" s="11" t="s">
        <v>1</v>
      </c>
      <c r="Q262" s="11" t="s">
        <v>1</v>
      </c>
      <c r="R262" s="11" t="s">
        <v>1</v>
      </c>
      <c r="S262" s="11" t="s">
        <v>1</v>
      </c>
      <c r="T262" s="11" t="s">
        <v>1</v>
      </c>
      <c r="U262" s="11" t="s">
        <v>1</v>
      </c>
      <c r="V262" s="11" t="s">
        <v>305</v>
      </c>
      <c r="W262" s="21" t="s">
        <v>1</v>
      </c>
    </row>
    <row r="263" spans="1:23" x14ac:dyDescent="0.2">
      <c r="A263" s="27" t="s">
        <v>10</v>
      </c>
      <c r="B263" s="13" t="s">
        <v>107</v>
      </c>
      <c r="C263" s="13" t="s">
        <v>283</v>
      </c>
      <c r="D263" s="14">
        <v>1</v>
      </c>
      <c r="E263" s="14">
        <v>1</v>
      </c>
      <c r="F263" s="14">
        <v>2</v>
      </c>
      <c r="G263" s="14"/>
      <c r="H263" s="14">
        <v>2</v>
      </c>
      <c r="I263" s="14">
        <v>3</v>
      </c>
      <c r="J263" s="14">
        <v>3</v>
      </c>
      <c r="K263" s="14">
        <v>3</v>
      </c>
      <c r="L263" s="14">
        <v>5</v>
      </c>
      <c r="M263" s="14">
        <v>4</v>
      </c>
      <c r="N263" s="14">
        <v>4</v>
      </c>
      <c r="O263" s="14"/>
      <c r="P263" s="13" t="s">
        <v>1</v>
      </c>
      <c r="Q263" s="13" t="s">
        <v>1</v>
      </c>
      <c r="R263" s="13" t="s">
        <v>1</v>
      </c>
      <c r="S263" s="13" t="s">
        <v>1</v>
      </c>
      <c r="T263" s="13" t="s">
        <v>1</v>
      </c>
      <c r="U263" s="13" t="s">
        <v>1</v>
      </c>
      <c r="V263" s="13" t="s">
        <v>305</v>
      </c>
      <c r="W263" s="22" t="s">
        <v>1</v>
      </c>
    </row>
    <row r="264" spans="1:23" x14ac:dyDescent="0.2">
      <c r="A264" s="25" t="s">
        <v>10</v>
      </c>
      <c r="B264" s="11" t="s">
        <v>107</v>
      </c>
      <c r="C264" s="11" t="s">
        <v>290</v>
      </c>
      <c r="D264" s="12">
        <v>33</v>
      </c>
      <c r="E264" s="12"/>
      <c r="F264" s="12"/>
      <c r="G264" s="12"/>
      <c r="H264" s="12">
        <v>13</v>
      </c>
      <c r="I264" s="12">
        <v>12</v>
      </c>
      <c r="J264" s="12">
        <v>13</v>
      </c>
      <c r="K264" s="12">
        <v>13</v>
      </c>
      <c r="L264" s="12">
        <v>15</v>
      </c>
      <c r="M264" s="12">
        <v>17</v>
      </c>
      <c r="N264" s="12">
        <v>19</v>
      </c>
      <c r="O264" s="12"/>
      <c r="P264" s="11" t="s">
        <v>1</v>
      </c>
      <c r="Q264" s="11" t="s">
        <v>1</v>
      </c>
      <c r="R264" s="11" t="s">
        <v>1</v>
      </c>
      <c r="S264" s="11" t="s">
        <v>1</v>
      </c>
      <c r="T264" s="11" t="s">
        <v>1</v>
      </c>
      <c r="U264" s="11" t="s">
        <v>1</v>
      </c>
      <c r="V264" s="11" t="s">
        <v>305</v>
      </c>
      <c r="W264" s="21" t="s">
        <v>1</v>
      </c>
    </row>
    <row r="265" spans="1:23" x14ac:dyDescent="0.2">
      <c r="A265" s="27" t="s">
        <v>10</v>
      </c>
      <c r="B265" s="13" t="s">
        <v>107</v>
      </c>
      <c r="C265" s="13" t="s">
        <v>291</v>
      </c>
      <c r="D265" s="14">
        <v>1</v>
      </c>
      <c r="E265" s="14">
        <v>1</v>
      </c>
      <c r="F265" s="14">
        <v>1</v>
      </c>
      <c r="G265" s="14">
        <v>1</v>
      </c>
      <c r="H265" s="14">
        <v>2</v>
      </c>
      <c r="I265" s="14">
        <v>2</v>
      </c>
      <c r="J265" s="14">
        <v>3</v>
      </c>
      <c r="K265" s="14">
        <v>3</v>
      </c>
      <c r="L265" s="14">
        <v>5</v>
      </c>
      <c r="M265" s="14">
        <v>4</v>
      </c>
      <c r="N265" s="14">
        <v>5</v>
      </c>
      <c r="O265" s="14"/>
      <c r="P265" s="13" t="s">
        <v>1</v>
      </c>
      <c r="Q265" s="13" t="s">
        <v>1</v>
      </c>
      <c r="R265" s="13" t="s">
        <v>1</v>
      </c>
      <c r="S265" s="13" t="s">
        <v>1</v>
      </c>
      <c r="T265" s="13" t="s">
        <v>1</v>
      </c>
      <c r="U265" s="13" t="s">
        <v>1</v>
      </c>
      <c r="V265" s="13" t="s">
        <v>305</v>
      </c>
      <c r="W265" s="22" t="s">
        <v>1</v>
      </c>
    </row>
    <row r="266" spans="1:23" x14ac:dyDescent="0.2">
      <c r="A266" s="25" t="s">
        <v>10</v>
      </c>
      <c r="B266" s="11" t="s">
        <v>107</v>
      </c>
      <c r="C266" s="11" t="s">
        <v>273</v>
      </c>
      <c r="D266" s="12"/>
      <c r="E266" s="12"/>
      <c r="F266" s="12"/>
      <c r="G266" s="12"/>
      <c r="H266" s="12"/>
      <c r="I266" s="12"/>
      <c r="J266" s="12"/>
      <c r="K266" s="12"/>
      <c r="L266" s="12"/>
      <c r="M266" s="12"/>
      <c r="N266" s="12"/>
      <c r="O266" s="12"/>
      <c r="P266" s="11"/>
      <c r="Q266" s="11"/>
      <c r="R266" s="11"/>
      <c r="S266" s="11"/>
      <c r="T266" s="11"/>
      <c r="U266" s="11"/>
      <c r="V266" s="11"/>
      <c r="W266" s="21"/>
    </row>
    <row r="267" spans="1:23" x14ac:dyDescent="0.2">
      <c r="A267" s="27" t="s">
        <v>10</v>
      </c>
      <c r="B267" s="13" t="s">
        <v>107</v>
      </c>
      <c r="C267" s="13" t="s">
        <v>274</v>
      </c>
      <c r="D267" s="14"/>
      <c r="E267" s="14"/>
      <c r="F267" s="14"/>
      <c r="G267" s="14"/>
      <c r="H267" s="14"/>
      <c r="I267" s="14"/>
      <c r="J267" s="14"/>
      <c r="K267" s="14"/>
      <c r="L267" s="14"/>
      <c r="M267" s="14"/>
      <c r="N267" s="14"/>
      <c r="O267" s="14"/>
      <c r="P267" s="13"/>
      <c r="Q267" s="13"/>
      <c r="R267" s="13"/>
      <c r="S267" s="13"/>
      <c r="T267" s="13"/>
      <c r="U267" s="13"/>
      <c r="V267" s="13"/>
      <c r="W267" s="22"/>
    </row>
    <row r="268" spans="1:23" x14ac:dyDescent="0.2">
      <c r="A268" s="25" t="s">
        <v>10</v>
      </c>
      <c r="B268" s="11" t="s">
        <v>107</v>
      </c>
      <c r="C268" s="11" t="s">
        <v>289</v>
      </c>
      <c r="D268" s="12"/>
      <c r="E268" s="12">
        <v>93.700400000000002</v>
      </c>
      <c r="F268" s="12">
        <v>94.153310000000005</v>
      </c>
      <c r="G268" s="12">
        <v>94.660210000000006</v>
      </c>
      <c r="H268" s="12">
        <v>95.380880000000005</v>
      </c>
      <c r="I268" s="12">
        <v>93.899969999999996</v>
      </c>
      <c r="J268" s="12">
        <v>95.137910000000005</v>
      </c>
      <c r="K268" s="12"/>
      <c r="L268" s="12"/>
      <c r="M268" s="12"/>
      <c r="N268" s="12"/>
      <c r="O268" s="12"/>
      <c r="P268" s="11" t="s">
        <v>1</v>
      </c>
      <c r="Q268" s="11" t="s">
        <v>1</v>
      </c>
      <c r="R268" s="11" t="s">
        <v>1</v>
      </c>
      <c r="S268" s="11" t="s">
        <v>1</v>
      </c>
      <c r="T268" s="11" t="s">
        <v>1</v>
      </c>
      <c r="U268" s="11" t="s">
        <v>1</v>
      </c>
      <c r="V268" s="11" t="s">
        <v>305</v>
      </c>
      <c r="W268" s="21" t="s">
        <v>1</v>
      </c>
    </row>
    <row r="269" spans="1:23" x14ac:dyDescent="0.2">
      <c r="A269" s="27" t="s">
        <v>10</v>
      </c>
      <c r="B269" s="13" t="s">
        <v>107</v>
      </c>
      <c r="C269" s="13" t="s">
        <v>276</v>
      </c>
      <c r="D269" s="14">
        <v>27</v>
      </c>
      <c r="E269" s="14">
        <v>26</v>
      </c>
      <c r="F269" s="14">
        <v>24</v>
      </c>
      <c r="G269" s="14"/>
      <c r="H269" s="14">
        <v>20</v>
      </c>
      <c r="I269" s="14">
        <v>20</v>
      </c>
      <c r="J269" s="14">
        <v>20</v>
      </c>
      <c r="K269" s="14">
        <v>20</v>
      </c>
      <c r="L269" s="14">
        <v>20</v>
      </c>
      <c r="M269" s="14">
        <v>21</v>
      </c>
      <c r="N269" s="14">
        <v>22</v>
      </c>
      <c r="O269" s="14"/>
      <c r="P269" s="13" t="s">
        <v>1</v>
      </c>
      <c r="Q269" s="13" t="s">
        <v>1</v>
      </c>
      <c r="R269" s="13" t="s">
        <v>1</v>
      </c>
      <c r="S269" s="13" t="s">
        <v>1</v>
      </c>
      <c r="T269" s="13" t="s">
        <v>1</v>
      </c>
      <c r="U269" s="13" t="s">
        <v>1</v>
      </c>
      <c r="V269" s="13" t="s">
        <v>305</v>
      </c>
      <c r="W269" s="22" t="s">
        <v>1</v>
      </c>
    </row>
    <row r="270" spans="1:23" x14ac:dyDescent="0.2">
      <c r="A270" s="25" t="s">
        <v>10</v>
      </c>
      <c r="B270" s="11" t="s">
        <v>107</v>
      </c>
      <c r="C270" s="11" t="s">
        <v>271</v>
      </c>
      <c r="D270" s="12">
        <v>23</v>
      </c>
      <c r="E270" s="12"/>
      <c r="F270" s="12">
        <v>28</v>
      </c>
      <c r="G270" s="12">
        <v>27</v>
      </c>
      <c r="H270" s="12">
        <v>28</v>
      </c>
      <c r="I270" s="12">
        <v>29</v>
      </c>
      <c r="J270" s="12">
        <v>31</v>
      </c>
      <c r="K270" s="12">
        <v>31</v>
      </c>
      <c r="L270" s="12">
        <v>32</v>
      </c>
      <c r="M270" s="12">
        <v>34</v>
      </c>
      <c r="N270" s="12">
        <v>33</v>
      </c>
      <c r="O270" s="12"/>
      <c r="P270" s="11" t="s">
        <v>1</v>
      </c>
      <c r="Q270" s="11" t="s">
        <v>1</v>
      </c>
      <c r="R270" s="11" t="s">
        <v>1</v>
      </c>
      <c r="S270" s="11" t="s">
        <v>1</v>
      </c>
      <c r="T270" s="11" t="s">
        <v>1</v>
      </c>
      <c r="U270" s="11" t="s">
        <v>1</v>
      </c>
      <c r="V270" s="11" t="s">
        <v>305</v>
      </c>
      <c r="W270" s="21" t="s">
        <v>1</v>
      </c>
    </row>
    <row r="271" spans="1:23" x14ac:dyDescent="0.2">
      <c r="A271" s="27" t="s">
        <v>10</v>
      </c>
      <c r="B271" s="13" t="s">
        <v>107</v>
      </c>
      <c r="C271" s="13" t="s">
        <v>292</v>
      </c>
      <c r="D271" s="14">
        <v>49</v>
      </c>
      <c r="E271" s="14">
        <v>49</v>
      </c>
      <c r="F271" s="14">
        <v>48</v>
      </c>
      <c r="G271" s="14">
        <v>47</v>
      </c>
      <c r="H271" s="14">
        <v>46</v>
      </c>
      <c r="I271" s="14">
        <v>47</v>
      </c>
      <c r="J271" s="14">
        <v>45</v>
      </c>
      <c r="K271" s="14">
        <v>46</v>
      </c>
      <c r="L271" s="14">
        <v>43</v>
      </c>
      <c r="M271" s="14">
        <v>42</v>
      </c>
      <c r="N271" s="14">
        <v>42</v>
      </c>
      <c r="O271" s="14"/>
      <c r="P271" s="13" t="s">
        <v>1</v>
      </c>
      <c r="Q271" s="13" t="s">
        <v>1</v>
      </c>
      <c r="R271" s="13" t="s">
        <v>1</v>
      </c>
      <c r="S271" s="13" t="s">
        <v>1</v>
      </c>
      <c r="T271" s="13" t="s">
        <v>1</v>
      </c>
      <c r="U271" s="13" t="s">
        <v>1</v>
      </c>
      <c r="V271" s="13" t="s">
        <v>305</v>
      </c>
      <c r="W271" s="22" t="s">
        <v>1</v>
      </c>
    </row>
    <row r="272" spans="1:23" x14ac:dyDescent="0.2">
      <c r="A272" s="25" t="s">
        <v>10</v>
      </c>
      <c r="B272" s="11" t="s">
        <v>107</v>
      </c>
      <c r="C272" s="11" t="s">
        <v>275</v>
      </c>
      <c r="D272" s="12"/>
      <c r="E272" s="12"/>
      <c r="F272" s="12"/>
      <c r="G272" s="12"/>
      <c r="H272" s="12"/>
      <c r="I272" s="12"/>
      <c r="J272" s="12"/>
      <c r="K272" s="12"/>
      <c r="L272" s="12"/>
      <c r="M272" s="12"/>
      <c r="N272" s="12"/>
      <c r="O272" s="12"/>
      <c r="P272" s="11"/>
      <c r="Q272" s="11"/>
      <c r="R272" s="11"/>
      <c r="S272" s="11"/>
      <c r="T272" s="11"/>
      <c r="U272" s="11"/>
      <c r="V272" s="11"/>
      <c r="W272" s="21"/>
    </row>
    <row r="273" spans="1:23" x14ac:dyDescent="0.2">
      <c r="A273" s="27" t="s">
        <v>10</v>
      </c>
      <c r="B273" s="13" t="s">
        <v>107</v>
      </c>
      <c r="C273" s="13" t="s">
        <v>272</v>
      </c>
      <c r="D273" s="14"/>
      <c r="E273" s="14"/>
      <c r="F273" s="14"/>
      <c r="G273" s="14"/>
      <c r="H273" s="14"/>
      <c r="I273" s="14"/>
      <c r="J273" s="14"/>
      <c r="K273" s="14"/>
      <c r="L273" s="14"/>
      <c r="M273" s="14"/>
      <c r="N273" s="14"/>
      <c r="O273" s="14"/>
      <c r="P273" s="13"/>
      <c r="Q273" s="13"/>
      <c r="R273" s="13"/>
      <c r="S273" s="13"/>
      <c r="T273" s="13"/>
      <c r="U273" s="13"/>
      <c r="V273" s="13"/>
      <c r="W273" s="22"/>
    </row>
    <row r="274" spans="1:23" x14ac:dyDescent="0.2">
      <c r="A274" s="25" t="s">
        <v>10</v>
      </c>
      <c r="B274" s="11" t="s">
        <v>107</v>
      </c>
      <c r="C274" s="11" t="s">
        <v>295</v>
      </c>
      <c r="D274" s="12">
        <v>10.55519636</v>
      </c>
      <c r="E274" s="12">
        <v>9.6477810500000007</v>
      </c>
      <c r="F274" s="12">
        <v>10.00304014</v>
      </c>
      <c r="G274" s="12">
        <v>10.15469287</v>
      </c>
      <c r="H274" s="12">
        <v>11.08248635</v>
      </c>
      <c r="I274" s="12">
        <v>12.078852960000001</v>
      </c>
      <c r="J274" s="12">
        <v>14.626630889999999</v>
      </c>
      <c r="K274" s="12">
        <v>14.5828781</v>
      </c>
      <c r="L274" s="12">
        <v>14.82589055</v>
      </c>
      <c r="M274" s="12">
        <v>15.78871893</v>
      </c>
      <c r="N274" s="12">
        <v>17.05209176</v>
      </c>
      <c r="O274" s="12"/>
      <c r="P274" s="11" t="s">
        <v>1</v>
      </c>
      <c r="Q274" s="11" t="s">
        <v>1</v>
      </c>
      <c r="R274" s="11" t="s">
        <v>1</v>
      </c>
      <c r="S274" s="11" t="s">
        <v>1</v>
      </c>
      <c r="T274" s="11" t="s">
        <v>1</v>
      </c>
      <c r="U274" s="11" t="s">
        <v>1</v>
      </c>
      <c r="V274" s="11" t="s">
        <v>305</v>
      </c>
      <c r="W274" s="21" t="s">
        <v>1</v>
      </c>
    </row>
    <row r="275" spans="1:23" x14ac:dyDescent="0.2">
      <c r="A275" s="27" t="s">
        <v>10</v>
      </c>
      <c r="B275" s="13" t="s">
        <v>107</v>
      </c>
      <c r="C275" s="13" t="s">
        <v>297</v>
      </c>
      <c r="D275" s="14"/>
      <c r="E275" s="14">
        <v>37.06709</v>
      </c>
      <c r="F275" s="14">
        <v>33.038040000000002</v>
      </c>
      <c r="G275" s="14">
        <v>33.693089999999998</v>
      </c>
      <c r="H275" s="14">
        <v>55.311149999999998</v>
      </c>
      <c r="I275" s="14">
        <v>50.300809999999998</v>
      </c>
      <c r="J275" s="14">
        <v>55.635689999999997</v>
      </c>
      <c r="K275" s="14"/>
      <c r="L275" s="14"/>
      <c r="M275" s="14"/>
      <c r="N275" s="14"/>
      <c r="O275" s="14"/>
      <c r="P275" s="13" t="s">
        <v>1</v>
      </c>
      <c r="Q275" s="13" t="s">
        <v>1</v>
      </c>
      <c r="R275" s="13" t="s">
        <v>1</v>
      </c>
      <c r="S275" s="13" t="s">
        <v>1</v>
      </c>
      <c r="T275" s="13" t="s">
        <v>1</v>
      </c>
      <c r="U275" s="13" t="s">
        <v>1</v>
      </c>
      <c r="V275" s="13" t="s">
        <v>305</v>
      </c>
      <c r="W275" s="22" t="s">
        <v>1</v>
      </c>
    </row>
    <row r="276" spans="1:23" x14ac:dyDescent="0.2">
      <c r="A276" s="25" t="s">
        <v>10</v>
      </c>
      <c r="B276" s="11" t="s">
        <v>107</v>
      </c>
      <c r="C276" s="11" t="s">
        <v>299</v>
      </c>
      <c r="D276" s="12"/>
      <c r="E276" s="12">
        <v>24.563279999999999</v>
      </c>
      <c r="F276" s="12"/>
      <c r="G276" s="12"/>
      <c r="H276" s="12">
        <v>27.507269999999998</v>
      </c>
      <c r="I276" s="12"/>
      <c r="J276" s="12"/>
      <c r="K276" s="12"/>
      <c r="L276" s="12"/>
      <c r="M276" s="12"/>
      <c r="N276" s="12"/>
      <c r="O276" s="12"/>
      <c r="P276" s="11" t="s">
        <v>1</v>
      </c>
      <c r="Q276" s="11" t="s">
        <v>1</v>
      </c>
      <c r="R276" s="11" t="s">
        <v>1</v>
      </c>
      <c r="S276" s="11" t="s">
        <v>1</v>
      </c>
      <c r="T276" s="11" t="s">
        <v>1</v>
      </c>
      <c r="U276" s="11" t="s">
        <v>1</v>
      </c>
      <c r="V276" s="11" t="s">
        <v>305</v>
      </c>
      <c r="W276" s="21" t="s">
        <v>1</v>
      </c>
    </row>
    <row r="277" spans="1:23" x14ac:dyDescent="0.2">
      <c r="A277" s="27" t="s">
        <v>10</v>
      </c>
      <c r="B277" s="13" t="s">
        <v>107</v>
      </c>
      <c r="C277" s="13" t="s">
        <v>300</v>
      </c>
      <c r="D277" s="14"/>
      <c r="E277" s="14">
        <v>33.636490000000002</v>
      </c>
      <c r="F277" s="14">
        <v>29.261980000000001</v>
      </c>
      <c r="G277" s="14">
        <v>26.155200000000001</v>
      </c>
      <c r="H277" s="14">
        <v>47.458089999999999</v>
      </c>
      <c r="I277" s="14"/>
      <c r="J277" s="14"/>
      <c r="K277" s="14"/>
      <c r="L277" s="14"/>
      <c r="M277" s="14"/>
      <c r="N277" s="14"/>
      <c r="O277" s="14"/>
      <c r="P277" s="13" t="s">
        <v>1</v>
      </c>
      <c r="Q277" s="13" t="s">
        <v>1</v>
      </c>
      <c r="R277" s="13" t="s">
        <v>1</v>
      </c>
      <c r="S277" s="13" t="s">
        <v>1</v>
      </c>
      <c r="T277" s="13" t="s">
        <v>1</v>
      </c>
      <c r="U277" s="13" t="s">
        <v>1</v>
      </c>
      <c r="V277" s="13" t="s">
        <v>305</v>
      </c>
      <c r="W277" s="22" t="s">
        <v>1</v>
      </c>
    </row>
    <row r="278" spans="1:23" x14ac:dyDescent="0.2">
      <c r="A278" s="25" t="s">
        <v>10</v>
      </c>
      <c r="B278" s="11" t="s">
        <v>107</v>
      </c>
      <c r="C278" s="11" t="s">
        <v>296</v>
      </c>
      <c r="D278" s="12"/>
      <c r="E278" s="12"/>
      <c r="F278" s="12"/>
      <c r="G278" s="12"/>
      <c r="H278" s="12">
        <v>34.13646</v>
      </c>
      <c r="I278" s="12"/>
      <c r="J278" s="12"/>
      <c r="K278" s="12"/>
      <c r="L278" s="12"/>
      <c r="M278" s="12"/>
      <c r="N278" s="12"/>
      <c r="O278" s="12"/>
      <c r="P278" s="11" t="s">
        <v>1</v>
      </c>
      <c r="Q278" s="11" t="s">
        <v>1</v>
      </c>
      <c r="R278" s="11" t="s">
        <v>1</v>
      </c>
      <c r="S278" s="11" t="s">
        <v>1</v>
      </c>
      <c r="T278" s="11" t="s">
        <v>1</v>
      </c>
      <c r="U278" s="11" t="s">
        <v>1</v>
      </c>
      <c r="V278" s="11" t="s">
        <v>305</v>
      </c>
      <c r="W278" s="21" t="s">
        <v>1</v>
      </c>
    </row>
    <row r="279" spans="1:23" x14ac:dyDescent="0.2">
      <c r="A279" s="27" t="s">
        <v>10</v>
      </c>
      <c r="B279" s="13" t="s">
        <v>107</v>
      </c>
      <c r="C279" s="13" t="s">
        <v>301</v>
      </c>
      <c r="D279" s="14"/>
      <c r="E279" s="14">
        <v>29.80405</v>
      </c>
      <c r="F279" s="14">
        <v>27.103729999999999</v>
      </c>
      <c r="G279" s="14">
        <v>27.363489999999999</v>
      </c>
      <c r="H279" s="14">
        <v>48.83934</v>
      </c>
      <c r="I279" s="14">
        <v>45.381749999999997</v>
      </c>
      <c r="J279" s="14">
        <v>51.044609999999999</v>
      </c>
      <c r="K279" s="14"/>
      <c r="L279" s="14"/>
      <c r="M279" s="14"/>
      <c r="N279" s="14"/>
      <c r="O279" s="14"/>
      <c r="P279" s="13" t="s">
        <v>1</v>
      </c>
      <c r="Q279" s="13" t="s">
        <v>1</v>
      </c>
      <c r="R279" s="13" t="s">
        <v>1</v>
      </c>
      <c r="S279" s="13" t="s">
        <v>1</v>
      </c>
      <c r="T279" s="13" t="s">
        <v>1</v>
      </c>
      <c r="U279" s="13" t="s">
        <v>1</v>
      </c>
      <c r="V279" s="13" t="s">
        <v>305</v>
      </c>
      <c r="W279" s="22" t="s">
        <v>1</v>
      </c>
    </row>
    <row r="280" spans="1:23" x14ac:dyDescent="0.2">
      <c r="A280" s="25" t="s">
        <v>10</v>
      </c>
      <c r="B280" s="11" t="s">
        <v>107</v>
      </c>
      <c r="C280" s="11" t="s">
        <v>298</v>
      </c>
      <c r="D280" s="12"/>
      <c r="E280" s="12"/>
      <c r="F280" s="12"/>
      <c r="G280" s="12"/>
      <c r="H280" s="12">
        <v>39.672600000000003</v>
      </c>
      <c r="I280" s="12">
        <v>37.967390000000002</v>
      </c>
      <c r="J280" s="12">
        <v>44.154530000000001</v>
      </c>
      <c r="K280" s="12"/>
      <c r="L280" s="12"/>
      <c r="M280" s="12"/>
      <c r="N280" s="12"/>
      <c r="O280" s="12"/>
      <c r="P280" s="11" t="s">
        <v>1</v>
      </c>
      <c r="Q280" s="11" t="s">
        <v>1</v>
      </c>
      <c r="R280" s="11" t="s">
        <v>1</v>
      </c>
      <c r="S280" s="11" t="s">
        <v>1</v>
      </c>
      <c r="T280" s="11" t="s">
        <v>1</v>
      </c>
      <c r="U280" s="11" t="s">
        <v>1</v>
      </c>
      <c r="V280" s="11" t="s">
        <v>305</v>
      </c>
      <c r="W280" s="21" t="s">
        <v>1</v>
      </c>
    </row>
    <row r="281" spans="1:23" x14ac:dyDescent="0.2">
      <c r="A281" s="27" t="s">
        <v>11</v>
      </c>
      <c r="B281" s="13" t="s">
        <v>108</v>
      </c>
      <c r="C281" s="13" t="s">
        <v>277</v>
      </c>
      <c r="D281" s="14">
        <v>90.04195</v>
      </c>
      <c r="E281" s="14">
        <v>82.573899999999995</v>
      </c>
      <c r="F281" s="14">
        <v>83.294449999999998</v>
      </c>
      <c r="G281" s="14">
        <v>92.677819999999997</v>
      </c>
      <c r="H281" s="14"/>
      <c r="I281" s="14">
        <v>86.938869999999994</v>
      </c>
      <c r="J281" s="14"/>
      <c r="K281" s="14"/>
      <c r="L281" s="14"/>
      <c r="M281" s="14"/>
      <c r="N281" s="14"/>
      <c r="O281" s="14"/>
      <c r="P281" s="13" t="s">
        <v>1</v>
      </c>
      <c r="Q281" s="13" t="s">
        <v>1</v>
      </c>
      <c r="R281" s="13" t="s">
        <v>1</v>
      </c>
      <c r="S281" s="13" t="s">
        <v>1</v>
      </c>
      <c r="T281" s="13" t="s">
        <v>1</v>
      </c>
      <c r="U281" s="13" t="s">
        <v>1</v>
      </c>
      <c r="V281" s="13" t="s">
        <v>294</v>
      </c>
      <c r="W281" s="22" t="s">
        <v>1</v>
      </c>
    </row>
    <row r="282" spans="1:23" x14ac:dyDescent="0.2">
      <c r="A282" s="25" t="s">
        <v>11</v>
      </c>
      <c r="B282" s="11" t="s">
        <v>108</v>
      </c>
      <c r="C282" s="11" t="s">
        <v>278</v>
      </c>
      <c r="D282" s="12">
        <v>38.857799999999997</v>
      </c>
      <c r="E282" s="12">
        <v>42.542439999999999</v>
      </c>
      <c r="F282" s="12">
        <v>37.056939999999997</v>
      </c>
      <c r="G282" s="12"/>
      <c r="H282" s="12"/>
      <c r="I282" s="12">
        <v>35.947319999999998</v>
      </c>
      <c r="J282" s="12"/>
      <c r="K282" s="12"/>
      <c r="L282" s="12"/>
      <c r="M282" s="12"/>
      <c r="N282" s="12"/>
      <c r="O282" s="12"/>
      <c r="P282" s="11" t="s">
        <v>1</v>
      </c>
      <c r="Q282" s="11" t="s">
        <v>1</v>
      </c>
      <c r="R282" s="11" t="s">
        <v>1</v>
      </c>
      <c r="S282" s="11" t="s">
        <v>1</v>
      </c>
      <c r="T282" s="11" t="s">
        <v>1</v>
      </c>
      <c r="U282" s="11" t="s">
        <v>1</v>
      </c>
      <c r="V282" s="11" t="s">
        <v>294</v>
      </c>
      <c r="W282" s="21" t="s">
        <v>1</v>
      </c>
    </row>
    <row r="283" spans="1:23" x14ac:dyDescent="0.2">
      <c r="A283" s="27" t="s">
        <v>11</v>
      </c>
      <c r="B283" s="13" t="s">
        <v>108</v>
      </c>
      <c r="C283" s="13" t="s">
        <v>280</v>
      </c>
      <c r="D283" s="14">
        <v>4.2699400000000001</v>
      </c>
      <c r="E283" s="14"/>
      <c r="F283" s="14"/>
      <c r="G283" s="14"/>
      <c r="H283" s="14"/>
      <c r="I283" s="14">
        <v>4.13985</v>
      </c>
      <c r="J283" s="14"/>
      <c r="K283" s="14"/>
      <c r="L283" s="14"/>
      <c r="M283" s="14"/>
      <c r="N283" s="14"/>
      <c r="O283" s="14"/>
      <c r="P283" s="13" t="s">
        <v>1</v>
      </c>
      <c r="Q283" s="13" t="s">
        <v>1</v>
      </c>
      <c r="R283" s="13" t="s">
        <v>1</v>
      </c>
      <c r="S283" s="13" t="s">
        <v>1</v>
      </c>
      <c r="T283" s="13" t="s">
        <v>1</v>
      </c>
      <c r="U283" s="13" t="s">
        <v>1</v>
      </c>
      <c r="V283" s="13" t="s">
        <v>294</v>
      </c>
      <c r="W283" s="22" t="s">
        <v>1</v>
      </c>
    </row>
    <row r="284" spans="1:23" x14ac:dyDescent="0.2">
      <c r="A284" s="25" t="s">
        <v>11</v>
      </c>
      <c r="B284" s="11" t="s">
        <v>108</v>
      </c>
      <c r="C284" s="11" t="s">
        <v>281</v>
      </c>
      <c r="D284" s="12">
        <v>30.83746</v>
      </c>
      <c r="E284" s="12"/>
      <c r="F284" s="12">
        <v>34.377049999999997</v>
      </c>
      <c r="G284" s="12"/>
      <c r="H284" s="12"/>
      <c r="I284" s="12">
        <v>34.694249999999997</v>
      </c>
      <c r="J284" s="12"/>
      <c r="K284" s="12"/>
      <c r="L284" s="12"/>
      <c r="M284" s="12"/>
      <c r="N284" s="12"/>
      <c r="O284" s="12"/>
      <c r="P284" s="11" t="s">
        <v>1</v>
      </c>
      <c r="Q284" s="11" t="s">
        <v>1</v>
      </c>
      <c r="R284" s="11" t="s">
        <v>1</v>
      </c>
      <c r="S284" s="11" t="s">
        <v>1</v>
      </c>
      <c r="T284" s="11" t="s">
        <v>1</v>
      </c>
      <c r="U284" s="11" t="s">
        <v>1</v>
      </c>
      <c r="V284" s="11" t="s">
        <v>294</v>
      </c>
      <c r="W284" s="21" t="s">
        <v>1</v>
      </c>
    </row>
    <row r="285" spans="1:23" x14ac:dyDescent="0.2">
      <c r="A285" s="27" t="s">
        <v>11</v>
      </c>
      <c r="B285" s="13" t="s">
        <v>108</v>
      </c>
      <c r="C285" s="13" t="s">
        <v>282</v>
      </c>
      <c r="D285" s="14">
        <v>56.711449999999999</v>
      </c>
      <c r="E285" s="14">
        <v>58.647790000000001</v>
      </c>
      <c r="F285" s="14">
        <v>53.331429999999997</v>
      </c>
      <c r="G285" s="14">
        <v>48.581499999999998</v>
      </c>
      <c r="H285" s="14">
        <v>53.663350000000001</v>
      </c>
      <c r="I285" s="14"/>
      <c r="J285" s="14"/>
      <c r="K285" s="14"/>
      <c r="L285" s="14"/>
      <c r="M285" s="14"/>
      <c r="N285" s="14"/>
      <c r="O285" s="14"/>
      <c r="P285" s="13" t="s">
        <v>1</v>
      </c>
      <c r="Q285" s="13" t="s">
        <v>1</v>
      </c>
      <c r="R285" s="13" t="s">
        <v>1</v>
      </c>
      <c r="S285" s="13" t="s">
        <v>1</v>
      </c>
      <c r="T285" s="13" t="s">
        <v>1</v>
      </c>
      <c r="U285" s="13" t="s">
        <v>1</v>
      </c>
      <c r="V285" s="13" t="s">
        <v>294</v>
      </c>
      <c r="W285" s="22" t="s">
        <v>1</v>
      </c>
    </row>
    <row r="286" spans="1:23" x14ac:dyDescent="0.2">
      <c r="A286" s="25" t="s">
        <v>11</v>
      </c>
      <c r="B286" s="11" t="s">
        <v>108</v>
      </c>
      <c r="C286" s="11" t="s">
        <v>279</v>
      </c>
      <c r="D286" s="12">
        <v>17.853649999999998</v>
      </c>
      <c r="E286" s="12">
        <v>16.105360000000001</v>
      </c>
      <c r="F286" s="12"/>
      <c r="G286" s="12"/>
      <c r="H286" s="12"/>
      <c r="I286" s="12"/>
      <c r="J286" s="12"/>
      <c r="K286" s="12"/>
      <c r="L286" s="12"/>
      <c r="M286" s="12"/>
      <c r="N286" s="12"/>
      <c r="O286" s="12"/>
      <c r="P286" s="11" t="s">
        <v>1</v>
      </c>
      <c r="Q286" s="11" t="s">
        <v>1</v>
      </c>
      <c r="R286" s="11" t="s">
        <v>1</v>
      </c>
      <c r="S286" s="11" t="s">
        <v>1</v>
      </c>
      <c r="T286" s="11" t="s">
        <v>1</v>
      </c>
      <c r="U286" s="11" t="s">
        <v>1</v>
      </c>
      <c r="V286" s="11" t="s">
        <v>294</v>
      </c>
      <c r="W286" s="21" t="s">
        <v>1</v>
      </c>
    </row>
    <row r="287" spans="1:23" x14ac:dyDescent="0.2">
      <c r="A287" s="27" t="s">
        <v>11</v>
      </c>
      <c r="B287" s="13" t="s">
        <v>108</v>
      </c>
      <c r="C287" s="13" t="s">
        <v>293</v>
      </c>
      <c r="D287" s="14"/>
      <c r="E287" s="14"/>
      <c r="F287" s="14"/>
      <c r="G287" s="14"/>
      <c r="H287" s="14"/>
      <c r="I287" s="14"/>
      <c r="J287" s="14"/>
      <c r="K287" s="14"/>
      <c r="L287" s="14"/>
      <c r="M287" s="14"/>
      <c r="N287" s="14"/>
      <c r="O287" s="14"/>
      <c r="P287" s="13" t="s">
        <v>1</v>
      </c>
      <c r="Q287" s="13" t="s">
        <v>1</v>
      </c>
      <c r="R287" s="13" t="s">
        <v>1</v>
      </c>
      <c r="S287" s="13" t="s">
        <v>1</v>
      </c>
      <c r="T287" s="13" t="s">
        <v>1</v>
      </c>
      <c r="U287" s="13" t="s">
        <v>1</v>
      </c>
      <c r="V287" s="13" t="s">
        <v>294</v>
      </c>
      <c r="W287" s="22" t="s">
        <v>1</v>
      </c>
    </row>
    <row r="288" spans="1:23" x14ac:dyDescent="0.2">
      <c r="A288" s="25" t="s">
        <v>11</v>
      </c>
      <c r="B288" s="11" t="s">
        <v>108</v>
      </c>
      <c r="C288" s="11" t="s">
        <v>284</v>
      </c>
      <c r="D288" s="12">
        <v>37.059229999999999</v>
      </c>
      <c r="E288" s="12">
        <v>39.092759999999998</v>
      </c>
      <c r="F288" s="12">
        <v>38.372430000000001</v>
      </c>
      <c r="G288" s="12">
        <v>37.664050000000003</v>
      </c>
      <c r="H288" s="12">
        <v>42.080860000000001</v>
      </c>
      <c r="I288" s="12">
        <v>35.80462</v>
      </c>
      <c r="J288" s="12"/>
      <c r="K288" s="12"/>
      <c r="L288" s="12"/>
      <c r="M288" s="12"/>
      <c r="N288" s="12"/>
      <c r="O288" s="12"/>
      <c r="P288" s="11" t="s">
        <v>1</v>
      </c>
      <c r="Q288" s="11" t="s">
        <v>1</v>
      </c>
      <c r="R288" s="11" t="s">
        <v>1</v>
      </c>
      <c r="S288" s="11" t="s">
        <v>1</v>
      </c>
      <c r="T288" s="11" t="s">
        <v>1</v>
      </c>
      <c r="U288" s="11" t="s">
        <v>1</v>
      </c>
      <c r="V288" s="11" t="s">
        <v>294</v>
      </c>
      <c r="W288" s="21" t="s">
        <v>1</v>
      </c>
    </row>
    <row r="289" spans="1:23" x14ac:dyDescent="0.2">
      <c r="A289" s="27" t="s">
        <v>11</v>
      </c>
      <c r="B289" s="13" t="s">
        <v>108</v>
      </c>
      <c r="C289" s="13" t="s">
        <v>286</v>
      </c>
      <c r="D289" s="14">
        <v>4.5076799999999997</v>
      </c>
      <c r="E289" s="14">
        <v>3.2852000000000001</v>
      </c>
      <c r="F289" s="14">
        <v>3.8944299999999998</v>
      </c>
      <c r="G289" s="14">
        <v>3.3359200000000002</v>
      </c>
      <c r="H289" s="14">
        <v>3.4843700000000002</v>
      </c>
      <c r="I289" s="14">
        <v>4.0059300000000002</v>
      </c>
      <c r="J289" s="14"/>
      <c r="K289" s="14"/>
      <c r="L289" s="14"/>
      <c r="M289" s="14"/>
      <c r="N289" s="14"/>
      <c r="O289" s="14"/>
      <c r="P289" s="13" t="s">
        <v>1</v>
      </c>
      <c r="Q289" s="13" t="s">
        <v>1</v>
      </c>
      <c r="R289" s="13" t="s">
        <v>1</v>
      </c>
      <c r="S289" s="13" t="s">
        <v>1</v>
      </c>
      <c r="T289" s="13" t="s">
        <v>1</v>
      </c>
      <c r="U289" s="13" t="s">
        <v>1</v>
      </c>
      <c r="V289" s="13" t="s">
        <v>294</v>
      </c>
      <c r="W289" s="22" t="s">
        <v>1</v>
      </c>
    </row>
    <row r="290" spans="1:23" x14ac:dyDescent="0.2">
      <c r="A290" s="25" t="s">
        <v>11</v>
      </c>
      <c r="B290" s="11" t="s">
        <v>108</v>
      </c>
      <c r="C290" s="11" t="s">
        <v>287</v>
      </c>
      <c r="D290" s="12">
        <v>32.554450000000003</v>
      </c>
      <c r="E290" s="12">
        <v>34.19688</v>
      </c>
      <c r="F290" s="12">
        <v>34.161799999999999</v>
      </c>
      <c r="G290" s="12">
        <v>32.700600000000001</v>
      </c>
      <c r="H290" s="12">
        <v>36.192700000000002</v>
      </c>
      <c r="I290" s="12">
        <v>33.879249999999999</v>
      </c>
      <c r="J290" s="12"/>
      <c r="K290" s="12"/>
      <c r="L290" s="12"/>
      <c r="M290" s="12"/>
      <c r="N290" s="12"/>
      <c r="O290" s="12"/>
      <c r="P290" s="11" t="s">
        <v>1</v>
      </c>
      <c r="Q290" s="11" t="s">
        <v>1</v>
      </c>
      <c r="R290" s="11" t="s">
        <v>1</v>
      </c>
      <c r="S290" s="11" t="s">
        <v>1</v>
      </c>
      <c r="T290" s="11" t="s">
        <v>1</v>
      </c>
      <c r="U290" s="11" t="s">
        <v>1</v>
      </c>
      <c r="V290" s="11" t="s">
        <v>294</v>
      </c>
      <c r="W290" s="21" t="s">
        <v>1</v>
      </c>
    </row>
    <row r="291" spans="1:23" x14ac:dyDescent="0.2">
      <c r="A291" s="27" t="s">
        <v>11</v>
      </c>
      <c r="B291" s="13" t="s">
        <v>108</v>
      </c>
      <c r="C291" s="13" t="s">
        <v>288</v>
      </c>
      <c r="D291" s="14">
        <v>54.086509999999997</v>
      </c>
      <c r="E291" s="14">
        <v>53.892159999999997</v>
      </c>
      <c r="F291" s="14">
        <v>52.73901</v>
      </c>
      <c r="G291" s="14">
        <v>48.869790000000002</v>
      </c>
      <c r="H291" s="14">
        <v>52.553139999999999</v>
      </c>
      <c r="I291" s="14"/>
      <c r="J291" s="14"/>
      <c r="K291" s="14"/>
      <c r="L291" s="14"/>
      <c r="M291" s="14"/>
      <c r="N291" s="14"/>
      <c r="O291" s="14"/>
      <c r="P291" s="13" t="s">
        <v>1</v>
      </c>
      <c r="Q291" s="13" t="s">
        <v>1</v>
      </c>
      <c r="R291" s="13" t="s">
        <v>1</v>
      </c>
      <c r="S291" s="13" t="s">
        <v>1</v>
      </c>
      <c r="T291" s="13" t="s">
        <v>1</v>
      </c>
      <c r="U291" s="13" t="s">
        <v>1</v>
      </c>
      <c r="V291" s="13" t="s">
        <v>294</v>
      </c>
      <c r="W291" s="22" t="s">
        <v>1</v>
      </c>
    </row>
    <row r="292" spans="1:23" x14ac:dyDescent="0.2">
      <c r="A292" s="25" t="s">
        <v>11</v>
      </c>
      <c r="B292" s="11" t="s">
        <v>108</v>
      </c>
      <c r="C292" s="11" t="s">
        <v>285</v>
      </c>
      <c r="D292" s="12">
        <v>17.027270000000001</v>
      </c>
      <c r="E292" s="12">
        <v>14.79941</v>
      </c>
      <c r="F292" s="12">
        <v>14.366580000000001</v>
      </c>
      <c r="G292" s="12">
        <v>11.20575</v>
      </c>
      <c r="H292" s="12">
        <v>10.472289999999999</v>
      </c>
      <c r="I292" s="12"/>
      <c r="J292" s="12"/>
      <c r="K292" s="12"/>
      <c r="L292" s="12"/>
      <c r="M292" s="12"/>
      <c r="N292" s="12"/>
      <c r="O292" s="12"/>
      <c r="P292" s="11" t="s">
        <v>1</v>
      </c>
      <c r="Q292" s="11" t="s">
        <v>1</v>
      </c>
      <c r="R292" s="11" t="s">
        <v>1</v>
      </c>
      <c r="S292" s="11" t="s">
        <v>1</v>
      </c>
      <c r="T292" s="11" t="s">
        <v>1</v>
      </c>
      <c r="U292" s="11" t="s">
        <v>1</v>
      </c>
      <c r="V292" s="11" t="s">
        <v>294</v>
      </c>
      <c r="W292" s="21" t="s">
        <v>1</v>
      </c>
    </row>
    <row r="293" spans="1:23" x14ac:dyDescent="0.2">
      <c r="A293" s="27" t="s">
        <v>11</v>
      </c>
      <c r="B293" s="13" t="s">
        <v>108</v>
      </c>
      <c r="C293" s="13" t="s">
        <v>308</v>
      </c>
      <c r="D293" s="14"/>
      <c r="E293" s="14">
        <v>4.931</v>
      </c>
      <c r="F293" s="14">
        <v>5.3780000000000001</v>
      </c>
      <c r="G293" s="14">
        <v>5.8860000000000001</v>
      </c>
      <c r="H293" s="14">
        <v>4.9130000000000003</v>
      </c>
      <c r="I293" s="14">
        <v>4.1879999999999997</v>
      </c>
      <c r="J293" s="14">
        <v>3.3839999999999999</v>
      </c>
      <c r="K293" s="14">
        <v>3.0579999999999998</v>
      </c>
      <c r="L293" s="14">
        <v>10.404999999999999</v>
      </c>
      <c r="M293" s="14">
        <v>7.8209999999999997</v>
      </c>
      <c r="N293" s="14">
        <v>10.321</v>
      </c>
      <c r="O293" s="14"/>
      <c r="P293" s="13" t="s">
        <v>1</v>
      </c>
      <c r="Q293" s="13" t="s">
        <v>1</v>
      </c>
      <c r="R293" s="13" t="s">
        <v>1</v>
      </c>
      <c r="S293" s="13" t="s">
        <v>1</v>
      </c>
      <c r="T293" s="13" t="s">
        <v>1</v>
      </c>
      <c r="U293" s="13" t="s">
        <v>1</v>
      </c>
      <c r="V293" s="13" t="s">
        <v>294</v>
      </c>
      <c r="W293" s="22" t="s">
        <v>1</v>
      </c>
    </row>
    <row r="294" spans="1:23" x14ac:dyDescent="0.2">
      <c r="A294" s="25" t="s">
        <v>11</v>
      </c>
      <c r="B294" s="11" t="s">
        <v>108</v>
      </c>
      <c r="C294" s="11" t="s">
        <v>283</v>
      </c>
      <c r="D294" s="12">
        <v>28</v>
      </c>
      <c r="E294" s="12"/>
      <c r="F294" s="12"/>
      <c r="G294" s="12">
        <v>23</v>
      </c>
      <c r="H294" s="12">
        <v>24</v>
      </c>
      <c r="I294" s="12">
        <v>24</v>
      </c>
      <c r="J294" s="12">
        <v>25</v>
      </c>
      <c r="K294" s="12">
        <v>25</v>
      </c>
      <c r="L294" s="12">
        <v>26</v>
      </c>
      <c r="M294" s="12"/>
      <c r="N294" s="12"/>
      <c r="O294" s="12"/>
      <c r="P294" s="11" t="s">
        <v>1</v>
      </c>
      <c r="Q294" s="11" t="s">
        <v>1</v>
      </c>
      <c r="R294" s="11" t="s">
        <v>1</v>
      </c>
      <c r="S294" s="11" t="s">
        <v>1</v>
      </c>
      <c r="T294" s="11" t="s">
        <v>1</v>
      </c>
      <c r="U294" s="11" t="s">
        <v>1</v>
      </c>
      <c r="V294" s="11" t="s">
        <v>294</v>
      </c>
      <c r="W294" s="21" t="s">
        <v>1</v>
      </c>
    </row>
    <row r="295" spans="1:23" x14ac:dyDescent="0.2">
      <c r="A295" s="27" t="s">
        <v>11</v>
      </c>
      <c r="B295" s="13" t="s">
        <v>108</v>
      </c>
      <c r="C295" s="13" t="s">
        <v>290</v>
      </c>
      <c r="D295" s="14">
        <v>66</v>
      </c>
      <c r="E295" s="14">
        <v>65</v>
      </c>
      <c r="F295" s="14">
        <v>65</v>
      </c>
      <c r="G295" s="14">
        <v>61</v>
      </c>
      <c r="H295" s="14">
        <v>65</v>
      </c>
      <c r="I295" s="14"/>
      <c r="J295" s="14">
        <v>63</v>
      </c>
      <c r="K295" s="14">
        <v>63</v>
      </c>
      <c r="L295" s="14">
        <v>63</v>
      </c>
      <c r="M295" s="14">
        <v>62</v>
      </c>
      <c r="N295" s="14"/>
      <c r="O295" s="14"/>
      <c r="P295" s="13" t="s">
        <v>1</v>
      </c>
      <c r="Q295" s="13" t="s">
        <v>1</v>
      </c>
      <c r="R295" s="13" t="s">
        <v>1</v>
      </c>
      <c r="S295" s="13" t="s">
        <v>1</v>
      </c>
      <c r="T295" s="13" t="s">
        <v>1</v>
      </c>
      <c r="U295" s="13" t="s">
        <v>1</v>
      </c>
      <c r="V295" s="13" t="s">
        <v>294</v>
      </c>
      <c r="W295" s="22" t="s">
        <v>1</v>
      </c>
    </row>
    <row r="296" spans="1:23" x14ac:dyDescent="0.2">
      <c r="A296" s="25" t="s">
        <v>11</v>
      </c>
      <c r="B296" s="11" t="s">
        <v>108</v>
      </c>
      <c r="C296" s="11" t="s">
        <v>291</v>
      </c>
      <c r="D296" s="12">
        <v>23</v>
      </c>
      <c r="E296" s="12">
        <v>23</v>
      </c>
      <c r="F296" s="12">
        <v>23</v>
      </c>
      <c r="G296" s="12">
        <v>21</v>
      </c>
      <c r="H296" s="12">
        <v>23</v>
      </c>
      <c r="I296" s="12"/>
      <c r="J296" s="12">
        <v>23</v>
      </c>
      <c r="K296" s="12">
        <v>24</v>
      </c>
      <c r="L296" s="12">
        <v>24</v>
      </c>
      <c r="M296" s="12">
        <v>23</v>
      </c>
      <c r="N296" s="12"/>
      <c r="O296" s="12"/>
      <c r="P296" s="11" t="s">
        <v>1</v>
      </c>
      <c r="Q296" s="11" t="s">
        <v>1</v>
      </c>
      <c r="R296" s="11" t="s">
        <v>1</v>
      </c>
      <c r="S296" s="11" t="s">
        <v>1</v>
      </c>
      <c r="T296" s="11" t="s">
        <v>1</v>
      </c>
      <c r="U296" s="11" t="s">
        <v>1</v>
      </c>
      <c r="V296" s="11" t="s">
        <v>294</v>
      </c>
      <c r="W296" s="21" t="s">
        <v>1</v>
      </c>
    </row>
    <row r="297" spans="1:23" x14ac:dyDescent="0.2">
      <c r="A297" s="27" t="s">
        <v>11</v>
      </c>
      <c r="B297" s="13" t="s">
        <v>108</v>
      </c>
      <c r="C297" s="13" t="s">
        <v>273</v>
      </c>
      <c r="D297" s="14">
        <v>29</v>
      </c>
      <c r="E297" s="14"/>
      <c r="F297" s="14"/>
      <c r="G297" s="14">
        <v>25</v>
      </c>
      <c r="H297" s="14">
        <v>26</v>
      </c>
      <c r="I297" s="14">
        <v>27</v>
      </c>
      <c r="J297" s="14">
        <v>28</v>
      </c>
      <c r="K297" s="14">
        <v>28</v>
      </c>
      <c r="L297" s="14">
        <v>28</v>
      </c>
      <c r="M297" s="14"/>
      <c r="N297" s="14"/>
      <c r="O297" s="14"/>
      <c r="P297" s="13" t="s">
        <v>1</v>
      </c>
      <c r="Q297" s="13" t="s">
        <v>1</v>
      </c>
      <c r="R297" s="13" t="s">
        <v>1</v>
      </c>
      <c r="S297" s="13" t="s">
        <v>1</v>
      </c>
      <c r="T297" s="13" t="s">
        <v>1</v>
      </c>
      <c r="U297" s="13" t="s">
        <v>1</v>
      </c>
      <c r="V297" s="13" t="s">
        <v>294</v>
      </c>
      <c r="W297" s="22" t="s">
        <v>1</v>
      </c>
    </row>
    <row r="298" spans="1:23" x14ac:dyDescent="0.2">
      <c r="A298" s="25" t="s">
        <v>11</v>
      </c>
      <c r="B298" s="11" t="s">
        <v>108</v>
      </c>
      <c r="C298" s="11" t="s">
        <v>274</v>
      </c>
      <c r="D298" s="12">
        <v>33</v>
      </c>
      <c r="E298" s="12"/>
      <c r="F298" s="12"/>
      <c r="G298" s="12">
        <v>32</v>
      </c>
      <c r="H298" s="12">
        <v>33</v>
      </c>
      <c r="I298" s="12">
        <v>34</v>
      </c>
      <c r="J298" s="12">
        <v>34</v>
      </c>
      <c r="K298" s="12">
        <v>34</v>
      </c>
      <c r="L298" s="12">
        <v>35</v>
      </c>
      <c r="M298" s="12"/>
      <c r="N298" s="12"/>
      <c r="O298" s="12"/>
      <c r="P298" s="11" t="s">
        <v>1</v>
      </c>
      <c r="Q298" s="11" t="s">
        <v>1</v>
      </c>
      <c r="R298" s="11" t="s">
        <v>1</v>
      </c>
      <c r="S298" s="11" t="s">
        <v>1</v>
      </c>
      <c r="T298" s="11" t="s">
        <v>1</v>
      </c>
      <c r="U298" s="11" t="s">
        <v>1</v>
      </c>
      <c r="V298" s="11" t="s">
        <v>294</v>
      </c>
      <c r="W298" s="21" t="s">
        <v>1</v>
      </c>
    </row>
    <row r="299" spans="1:23" x14ac:dyDescent="0.2">
      <c r="A299" s="27" t="s">
        <v>11</v>
      </c>
      <c r="B299" s="13" t="s">
        <v>108</v>
      </c>
      <c r="C299" s="13" t="s">
        <v>289</v>
      </c>
      <c r="D299" s="14">
        <v>91.148629999999997</v>
      </c>
      <c r="E299" s="14">
        <v>91.37424</v>
      </c>
      <c r="F299" s="14">
        <v>90.795240000000007</v>
      </c>
      <c r="G299" s="14">
        <v>84.906319999999994</v>
      </c>
      <c r="H299" s="14">
        <v>92.23021</v>
      </c>
      <c r="I299" s="14"/>
      <c r="J299" s="14"/>
      <c r="K299" s="14"/>
      <c r="L299" s="14"/>
      <c r="M299" s="14"/>
      <c r="N299" s="14"/>
      <c r="O299" s="14"/>
      <c r="P299" s="13" t="s">
        <v>1</v>
      </c>
      <c r="Q299" s="13" t="s">
        <v>1</v>
      </c>
      <c r="R299" s="13" t="s">
        <v>1</v>
      </c>
      <c r="S299" s="13" t="s">
        <v>1</v>
      </c>
      <c r="T299" s="13" t="s">
        <v>1</v>
      </c>
      <c r="U299" s="13" t="s">
        <v>1</v>
      </c>
      <c r="V299" s="13" t="s">
        <v>294</v>
      </c>
      <c r="W299" s="22" t="s">
        <v>1</v>
      </c>
    </row>
    <row r="300" spans="1:23" x14ac:dyDescent="0.2">
      <c r="A300" s="25" t="s">
        <v>11</v>
      </c>
      <c r="B300" s="11" t="s">
        <v>108</v>
      </c>
      <c r="C300" s="11" t="s">
        <v>276</v>
      </c>
      <c r="D300" s="12"/>
      <c r="E300" s="12"/>
      <c r="F300" s="12"/>
      <c r="G300" s="12"/>
      <c r="H300" s="12"/>
      <c r="I300" s="12">
        <v>20</v>
      </c>
      <c r="J300" s="12"/>
      <c r="K300" s="12">
        <v>25</v>
      </c>
      <c r="L300" s="12">
        <v>24</v>
      </c>
      <c r="M300" s="12"/>
      <c r="N300" s="12"/>
      <c r="O300" s="12"/>
      <c r="P300" s="11" t="s">
        <v>1</v>
      </c>
      <c r="Q300" s="11" t="s">
        <v>1</v>
      </c>
      <c r="R300" s="11" t="s">
        <v>1</v>
      </c>
      <c r="S300" s="11" t="s">
        <v>1</v>
      </c>
      <c r="T300" s="11" t="s">
        <v>1</v>
      </c>
      <c r="U300" s="11" t="s">
        <v>1</v>
      </c>
      <c r="V300" s="11" t="s">
        <v>294</v>
      </c>
      <c r="W300" s="21" t="s">
        <v>1</v>
      </c>
    </row>
    <row r="301" spans="1:23" x14ac:dyDescent="0.2">
      <c r="A301" s="27" t="s">
        <v>11</v>
      </c>
      <c r="B301" s="13" t="s">
        <v>108</v>
      </c>
      <c r="C301" s="13" t="s">
        <v>271</v>
      </c>
      <c r="D301" s="14">
        <v>22</v>
      </c>
      <c r="E301" s="14">
        <v>22</v>
      </c>
      <c r="F301" s="14">
        <v>22</v>
      </c>
      <c r="G301" s="14">
        <v>22</v>
      </c>
      <c r="H301" s="14">
        <v>22</v>
      </c>
      <c r="I301" s="14"/>
      <c r="J301" s="14">
        <v>21</v>
      </c>
      <c r="K301" s="14">
        <v>21</v>
      </c>
      <c r="L301" s="14">
        <v>21</v>
      </c>
      <c r="M301" s="14">
        <v>21</v>
      </c>
      <c r="N301" s="14">
        <v>20</v>
      </c>
      <c r="O301" s="14"/>
      <c r="P301" s="13" t="s">
        <v>1</v>
      </c>
      <c r="Q301" s="13" t="s">
        <v>1</v>
      </c>
      <c r="R301" s="13" t="s">
        <v>1</v>
      </c>
      <c r="S301" s="13" t="s">
        <v>1</v>
      </c>
      <c r="T301" s="13" t="s">
        <v>1</v>
      </c>
      <c r="U301" s="13" t="s">
        <v>1</v>
      </c>
      <c r="V301" s="13" t="s">
        <v>294</v>
      </c>
      <c r="W301" s="22" t="s">
        <v>1</v>
      </c>
    </row>
    <row r="302" spans="1:23" x14ac:dyDescent="0.2">
      <c r="A302" s="25" t="s">
        <v>11</v>
      </c>
      <c r="B302" s="11" t="s">
        <v>108</v>
      </c>
      <c r="C302" s="11" t="s">
        <v>292</v>
      </c>
      <c r="D302" s="12">
        <v>46</v>
      </c>
      <c r="E302" s="12">
        <v>46</v>
      </c>
      <c r="F302" s="12">
        <v>46</v>
      </c>
      <c r="G302" s="12">
        <v>45</v>
      </c>
      <c r="H302" s="12">
        <v>46</v>
      </c>
      <c r="I302" s="12"/>
      <c r="J302" s="12">
        <v>44</v>
      </c>
      <c r="K302" s="12">
        <v>41</v>
      </c>
      <c r="L302" s="12">
        <v>43</v>
      </c>
      <c r="M302" s="12">
        <v>45</v>
      </c>
      <c r="N302" s="12">
        <v>45</v>
      </c>
      <c r="O302" s="12"/>
      <c r="P302" s="11" t="s">
        <v>1</v>
      </c>
      <c r="Q302" s="11" t="s">
        <v>1</v>
      </c>
      <c r="R302" s="11" t="s">
        <v>1</v>
      </c>
      <c r="S302" s="11" t="s">
        <v>1</v>
      </c>
      <c r="T302" s="11" t="s">
        <v>1</v>
      </c>
      <c r="U302" s="11" t="s">
        <v>1</v>
      </c>
      <c r="V302" s="11" t="s">
        <v>294</v>
      </c>
      <c r="W302" s="21" t="s">
        <v>1</v>
      </c>
    </row>
    <row r="303" spans="1:23" x14ac:dyDescent="0.2">
      <c r="A303" s="27" t="s">
        <v>11</v>
      </c>
      <c r="B303" s="13" t="s">
        <v>108</v>
      </c>
      <c r="C303" s="13" t="s">
        <v>275</v>
      </c>
      <c r="D303" s="14">
        <v>26</v>
      </c>
      <c r="E303" s="14"/>
      <c r="F303" s="14"/>
      <c r="G303" s="14">
        <v>24</v>
      </c>
      <c r="H303" s="14">
        <v>21</v>
      </c>
      <c r="I303" s="14">
        <v>20</v>
      </c>
      <c r="J303" s="14">
        <v>20</v>
      </c>
      <c r="K303" s="14">
        <v>20</v>
      </c>
      <c r="L303" s="14">
        <v>19</v>
      </c>
      <c r="M303" s="14"/>
      <c r="N303" s="14"/>
      <c r="O303" s="14"/>
      <c r="P303" s="13" t="s">
        <v>1</v>
      </c>
      <c r="Q303" s="13" t="s">
        <v>1</v>
      </c>
      <c r="R303" s="13" t="s">
        <v>1</v>
      </c>
      <c r="S303" s="13" t="s">
        <v>1</v>
      </c>
      <c r="T303" s="13" t="s">
        <v>1</v>
      </c>
      <c r="U303" s="13" t="s">
        <v>1</v>
      </c>
      <c r="V303" s="13" t="s">
        <v>294</v>
      </c>
      <c r="W303" s="22" t="s">
        <v>1</v>
      </c>
    </row>
    <row r="304" spans="1:23" x14ac:dyDescent="0.2">
      <c r="A304" s="25" t="s">
        <v>11</v>
      </c>
      <c r="B304" s="11" t="s">
        <v>108</v>
      </c>
      <c r="C304" s="11" t="s">
        <v>272</v>
      </c>
      <c r="D304" s="12"/>
      <c r="E304" s="12"/>
      <c r="F304" s="12"/>
      <c r="G304" s="12"/>
      <c r="H304" s="12"/>
      <c r="I304" s="12">
        <v>19</v>
      </c>
      <c r="J304" s="12"/>
      <c r="K304" s="12">
        <v>13</v>
      </c>
      <c r="L304" s="12">
        <v>13</v>
      </c>
      <c r="M304" s="12"/>
      <c r="N304" s="12"/>
      <c r="O304" s="12"/>
      <c r="P304" s="11" t="s">
        <v>1</v>
      </c>
      <c r="Q304" s="11" t="s">
        <v>1</v>
      </c>
      <c r="R304" s="11" t="s">
        <v>1</v>
      </c>
      <c r="S304" s="11" t="s">
        <v>1</v>
      </c>
      <c r="T304" s="11" t="s">
        <v>1</v>
      </c>
      <c r="U304" s="11" t="s">
        <v>1</v>
      </c>
      <c r="V304" s="11" t="s">
        <v>294</v>
      </c>
      <c r="W304" s="21" t="s">
        <v>1</v>
      </c>
    </row>
    <row r="305" spans="1:23" x14ac:dyDescent="0.2">
      <c r="A305" s="27" t="s">
        <v>11</v>
      </c>
      <c r="B305" s="13" t="s">
        <v>108</v>
      </c>
      <c r="C305" s="13" t="s">
        <v>295</v>
      </c>
      <c r="D305" s="14"/>
      <c r="E305" s="14"/>
      <c r="F305" s="14"/>
      <c r="G305" s="14"/>
      <c r="H305" s="14">
        <v>11.754594170000001</v>
      </c>
      <c r="I305" s="14">
        <v>12.010414689999999</v>
      </c>
      <c r="J305" s="14">
        <v>12.77587041</v>
      </c>
      <c r="K305" s="14">
        <v>12.61280732</v>
      </c>
      <c r="L305" s="14">
        <v>12.06988655</v>
      </c>
      <c r="M305" s="14">
        <v>12.245452330000001</v>
      </c>
      <c r="N305" s="14">
        <v>12.75530058</v>
      </c>
      <c r="O305" s="14"/>
      <c r="P305" s="13" t="s">
        <v>1</v>
      </c>
      <c r="Q305" s="13" t="s">
        <v>1</v>
      </c>
      <c r="R305" s="13" t="s">
        <v>1</v>
      </c>
      <c r="S305" s="13" t="s">
        <v>1</v>
      </c>
      <c r="T305" s="13" t="s">
        <v>1</v>
      </c>
      <c r="U305" s="13" t="s">
        <v>1</v>
      </c>
      <c r="V305" s="13" t="s">
        <v>294</v>
      </c>
      <c r="W305" s="22" t="s">
        <v>1</v>
      </c>
    </row>
    <row r="306" spans="1:23" x14ac:dyDescent="0.2">
      <c r="A306" s="25" t="s">
        <v>11</v>
      </c>
      <c r="B306" s="11" t="s">
        <v>108</v>
      </c>
      <c r="C306" s="11" t="s">
        <v>297</v>
      </c>
      <c r="D306" s="12">
        <v>61.515709999999999</v>
      </c>
      <c r="E306" s="12">
        <v>51.942500000000003</v>
      </c>
      <c r="F306" s="12">
        <v>56.174329999999998</v>
      </c>
      <c r="G306" s="12">
        <v>51.554299999999998</v>
      </c>
      <c r="H306" s="12"/>
      <c r="I306" s="12"/>
      <c r="J306" s="12"/>
      <c r="K306" s="12"/>
      <c r="L306" s="12"/>
      <c r="M306" s="12"/>
      <c r="N306" s="12"/>
      <c r="O306" s="12"/>
      <c r="P306" s="11" t="s">
        <v>1</v>
      </c>
      <c r="Q306" s="11" t="s">
        <v>1</v>
      </c>
      <c r="R306" s="11" t="s">
        <v>1</v>
      </c>
      <c r="S306" s="11" t="s">
        <v>1</v>
      </c>
      <c r="T306" s="11" t="s">
        <v>1</v>
      </c>
      <c r="U306" s="11" t="s">
        <v>1</v>
      </c>
      <c r="V306" s="11" t="s">
        <v>294</v>
      </c>
      <c r="W306" s="21" t="s">
        <v>1</v>
      </c>
    </row>
    <row r="307" spans="1:23" x14ac:dyDescent="0.2">
      <c r="A307" s="27" t="s">
        <v>11</v>
      </c>
      <c r="B307" s="13" t="s">
        <v>108</v>
      </c>
      <c r="C307" s="13" t="s">
        <v>299</v>
      </c>
      <c r="D307" s="14">
        <v>66.643879999999996</v>
      </c>
      <c r="E307" s="14">
        <v>82.454859999999996</v>
      </c>
      <c r="F307" s="14">
        <v>90.984629999999996</v>
      </c>
      <c r="G307" s="14">
        <v>86.691050000000004</v>
      </c>
      <c r="H307" s="14"/>
      <c r="I307" s="14">
        <v>74.557130000000001</v>
      </c>
      <c r="J307" s="14"/>
      <c r="K307" s="14"/>
      <c r="L307" s="14"/>
      <c r="M307" s="14"/>
      <c r="N307" s="14"/>
      <c r="O307" s="14"/>
      <c r="P307" s="13" t="s">
        <v>1</v>
      </c>
      <c r="Q307" s="13" t="s">
        <v>1</v>
      </c>
      <c r="R307" s="13" t="s">
        <v>1</v>
      </c>
      <c r="S307" s="13" t="s">
        <v>1</v>
      </c>
      <c r="T307" s="13" t="s">
        <v>1</v>
      </c>
      <c r="U307" s="13" t="s">
        <v>1</v>
      </c>
      <c r="V307" s="13" t="s">
        <v>294</v>
      </c>
      <c r="W307" s="22" t="s">
        <v>1</v>
      </c>
    </row>
    <row r="308" spans="1:23" x14ac:dyDescent="0.2">
      <c r="A308" s="25" t="s">
        <v>11</v>
      </c>
      <c r="B308" s="11" t="s">
        <v>108</v>
      </c>
      <c r="C308" s="11" t="s">
        <v>300</v>
      </c>
      <c r="D308" s="12">
        <v>66.629949999999994</v>
      </c>
      <c r="E308" s="12">
        <v>56.514899999999997</v>
      </c>
      <c r="F308" s="12">
        <v>73.63673</v>
      </c>
      <c r="G308" s="12">
        <v>78.890979999999999</v>
      </c>
      <c r="H308" s="12">
        <v>79.019149999999996</v>
      </c>
      <c r="I308" s="12">
        <v>72.559870000000004</v>
      </c>
      <c r="J308" s="12"/>
      <c r="K308" s="12"/>
      <c r="L308" s="12"/>
      <c r="M308" s="12"/>
      <c r="N308" s="12"/>
      <c r="O308" s="12"/>
      <c r="P308" s="11" t="s">
        <v>1</v>
      </c>
      <c r="Q308" s="11" t="s">
        <v>1</v>
      </c>
      <c r="R308" s="11" t="s">
        <v>1</v>
      </c>
      <c r="S308" s="11" t="s">
        <v>1</v>
      </c>
      <c r="T308" s="11" t="s">
        <v>1</v>
      </c>
      <c r="U308" s="11" t="s">
        <v>1</v>
      </c>
      <c r="V308" s="11" t="s">
        <v>294</v>
      </c>
      <c r="W308" s="21" t="s">
        <v>1</v>
      </c>
    </row>
    <row r="309" spans="1:23" x14ac:dyDescent="0.2">
      <c r="A309" s="27" t="s">
        <v>11</v>
      </c>
      <c r="B309" s="13" t="s">
        <v>108</v>
      </c>
      <c r="C309" s="13" t="s">
        <v>296</v>
      </c>
      <c r="D309" s="14">
        <v>63.696620000000003</v>
      </c>
      <c r="E309" s="14">
        <v>58.424129999999998</v>
      </c>
      <c r="F309" s="14">
        <v>65.432730000000006</v>
      </c>
      <c r="G309" s="14"/>
      <c r="H309" s="14"/>
      <c r="I309" s="14"/>
      <c r="J309" s="14"/>
      <c r="K309" s="14"/>
      <c r="L309" s="14"/>
      <c r="M309" s="14"/>
      <c r="N309" s="14"/>
      <c r="O309" s="14"/>
      <c r="P309" s="13" t="s">
        <v>1</v>
      </c>
      <c r="Q309" s="13" t="s">
        <v>1</v>
      </c>
      <c r="R309" s="13" t="s">
        <v>1</v>
      </c>
      <c r="S309" s="13" t="s">
        <v>1</v>
      </c>
      <c r="T309" s="13" t="s">
        <v>1</v>
      </c>
      <c r="U309" s="13" t="s">
        <v>1</v>
      </c>
      <c r="V309" s="13" t="s">
        <v>294</v>
      </c>
      <c r="W309" s="22" t="s">
        <v>1</v>
      </c>
    </row>
    <row r="310" spans="1:23" x14ac:dyDescent="0.2">
      <c r="A310" s="25" t="s">
        <v>11</v>
      </c>
      <c r="B310" s="11" t="s">
        <v>108</v>
      </c>
      <c r="C310" s="11" t="s">
        <v>301</v>
      </c>
      <c r="D310" s="12">
        <v>61.515709999999999</v>
      </c>
      <c r="E310" s="12">
        <v>55.630200000000002</v>
      </c>
      <c r="F310" s="12">
        <v>59.880180000000003</v>
      </c>
      <c r="G310" s="12">
        <v>63.662979999999997</v>
      </c>
      <c r="H310" s="12">
        <v>59.229700000000001</v>
      </c>
      <c r="I310" s="12"/>
      <c r="J310" s="12"/>
      <c r="K310" s="12"/>
      <c r="L310" s="12"/>
      <c r="M310" s="12"/>
      <c r="N310" s="12"/>
      <c r="O310" s="12"/>
      <c r="P310" s="11" t="s">
        <v>1</v>
      </c>
      <c r="Q310" s="11" t="s">
        <v>1</v>
      </c>
      <c r="R310" s="11" t="s">
        <v>1</v>
      </c>
      <c r="S310" s="11" t="s">
        <v>1</v>
      </c>
      <c r="T310" s="11" t="s">
        <v>1</v>
      </c>
      <c r="U310" s="11" t="s">
        <v>1</v>
      </c>
      <c r="V310" s="11" t="s">
        <v>294</v>
      </c>
      <c r="W310" s="21" t="s">
        <v>1</v>
      </c>
    </row>
    <row r="311" spans="1:23" x14ac:dyDescent="0.2">
      <c r="A311" s="27" t="s">
        <v>11</v>
      </c>
      <c r="B311" s="13" t="s">
        <v>108</v>
      </c>
      <c r="C311" s="13" t="s">
        <v>298</v>
      </c>
      <c r="D311" s="14">
        <v>61.515709999999999</v>
      </c>
      <c r="E311" s="14">
        <v>65.513469999999998</v>
      </c>
      <c r="F311" s="14">
        <v>69.879519999999999</v>
      </c>
      <c r="G311" s="14">
        <v>96.025859999999994</v>
      </c>
      <c r="H311" s="14"/>
      <c r="I311" s="14"/>
      <c r="J311" s="14"/>
      <c r="K311" s="14"/>
      <c r="L311" s="14"/>
      <c r="M311" s="14"/>
      <c r="N311" s="14"/>
      <c r="O311" s="14"/>
      <c r="P311" s="13" t="s">
        <v>1</v>
      </c>
      <c r="Q311" s="13" t="s">
        <v>1</v>
      </c>
      <c r="R311" s="13" t="s">
        <v>1</v>
      </c>
      <c r="S311" s="13" t="s">
        <v>1</v>
      </c>
      <c r="T311" s="13" t="s">
        <v>1</v>
      </c>
      <c r="U311" s="13" t="s">
        <v>1</v>
      </c>
      <c r="V311" s="13" t="s">
        <v>294</v>
      </c>
      <c r="W311" s="22" t="s">
        <v>1</v>
      </c>
    </row>
    <row r="312" spans="1:23" x14ac:dyDescent="0.2">
      <c r="A312" s="25" t="s">
        <v>12</v>
      </c>
      <c r="B312" s="11" t="s">
        <v>109</v>
      </c>
      <c r="C312" s="11" t="s">
        <v>277</v>
      </c>
      <c r="D312" s="12"/>
      <c r="E312" s="12"/>
      <c r="F312" s="12"/>
      <c r="G312" s="12"/>
      <c r="H312" s="12"/>
      <c r="I312" s="12"/>
      <c r="J312" s="12"/>
      <c r="K312" s="12"/>
      <c r="L312" s="12"/>
      <c r="M312" s="12"/>
      <c r="N312" s="12"/>
      <c r="O312" s="12"/>
      <c r="P312" s="11"/>
      <c r="Q312" s="11"/>
      <c r="R312" s="11"/>
      <c r="S312" s="11"/>
      <c r="T312" s="11"/>
      <c r="U312" s="11"/>
      <c r="V312" s="11" t="s">
        <v>294</v>
      </c>
      <c r="W312" s="21"/>
    </row>
    <row r="313" spans="1:23" x14ac:dyDescent="0.2">
      <c r="A313" s="27" t="s">
        <v>12</v>
      </c>
      <c r="B313" s="13" t="s">
        <v>109</v>
      </c>
      <c r="C313" s="13" t="s">
        <v>278</v>
      </c>
      <c r="D313" s="14"/>
      <c r="E313" s="14"/>
      <c r="F313" s="14"/>
      <c r="G313" s="14"/>
      <c r="H313" s="14"/>
      <c r="I313" s="14"/>
      <c r="J313" s="14">
        <v>23.561430000000001</v>
      </c>
      <c r="K313" s="14">
        <v>24.421869999999998</v>
      </c>
      <c r="L313" s="14">
        <v>25.239840000000001</v>
      </c>
      <c r="M313" s="14"/>
      <c r="N313" s="14"/>
      <c r="O313" s="14"/>
      <c r="P313" s="13" t="s">
        <v>1</v>
      </c>
      <c r="Q313" s="13" t="s">
        <v>1</v>
      </c>
      <c r="R313" s="13" t="s">
        <v>1</v>
      </c>
      <c r="S313" s="13" t="s">
        <v>1</v>
      </c>
      <c r="T313" s="13" t="s">
        <v>1</v>
      </c>
      <c r="U313" s="13" t="s">
        <v>1</v>
      </c>
      <c r="V313" s="13" t="s">
        <v>294</v>
      </c>
      <c r="W313" s="22" t="s">
        <v>1</v>
      </c>
    </row>
    <row r="314" spans="1:23" x14ac:dyDescent="0.2">
      <c r="A314" s="25" t="s">
        <v>12</v>
      </c>
      <c r="B314" s="11" t="s">
        <v>109</v>
      </c>
      <c r="C314" s="11" t="s">
        <v>280</v>
      </c>
      <c r="D314" s="12">
        <v>0.34538000000000002</v>
      </c>
      <c r="E314" s="12"/>
      <c r="F314" s="12"/>
      <c r="G314" s="12"/>
      <c r="H314" s="12"/>
      <c r="I314" s="12"/>
      <c r="J314" s="12"/>
      <c r="K314" s="12"/>
      <c r="L314" s="12">
        <v>1.1103499999999999</v>
      </c>
      <c r="M314" s="12"/>
      <c r="N314" s="12"/>
      <c r="O314" s="12"/>
      <c r="P314" s="11" t="s">
        <v>1</v>
      </c>
      <c r="Q314" s="11" t="s">
        <v>1</v>
      </c>
      <c r="R314" s="11" t="s">
        <v>1</v>
      </c>
      <c r="S314" s="11" t="s">
        <v>1</v>
      </c>
      <c r="T314" s="11" t="s">
        <v>1</v>
      </c>
      <c r="U314" s="11" t="s">
        <v>1</v>
      </c>
      <c r="V314" s="11" t="s">
        <v>294</v>
      </c>
      <c r="W314" s="21" t="s">
        <v>1</v>
      </c>
    </row>
    <row r="315" spans="1:23" x14ac:dyDescent="0.2">
      <c r="A315" s="27" t="s">
        <v>12</v>
      </c>
      <c r="B315" s="13" t="s">
        <v>109</v>
      </c>
      <c r="C315" s="13" t="s">
        <v>281</v>
      </c>
      <c r="D315" s="14">
        <v>39.394530000000003</v>
      </c>
      <c r="E315" s="14">
        <v>47.023009999999999</v>
      </c>
      <c r="F315" s="14"/>
      <c r="G315" s="14">
        <v>44.018360000000001</v>
      </c>
      <c r="H315" s="14"/>
      <c r="I315" s="14"/>
      <c r="J315" s="14">
        <v>43.047980000000003</v>
      </c>
      <c r="K315" s="14">
        <v>39.619570000000003</v>
      </c>
      <c r="L315" s="14">
        <v>39.70787</v>
      </c>
      <c r="M315" s="14"/>
      <c r="N315" s="14"/>
      <c r="O315" s="14"/>
      <c r="P315" s="13" t="s">
        <v>1</v>
      </c>
      <c r="Q315" s="13" t="s">
        <v>1</v>
      </c>
      <c r="R315" s="13" t="s">
        <v>1</v>
      </c>
      <c r="S315" s="13" t="s">
        <v>1</v>
      </c>
      <c r="T315" s="13" t="s">
        <v>1</v>
      </c>
      <c r="U315" s="13" t="s">
        <v>1</v>
      </c>
      <c r="V315" s="13" t="s">
        <v>294</v>
      </c>
      <c r="W315" s="22" t="s">
        <v>1</v>
      </c>
    </row>
    <row r="316" spans="1:23" x14ac:dyDescent="0.2">
      <c r="A316" s="25" t="s">
        <v>12</v>
      </c>
      <c r="B316" s="11" t="s">
        <v>109</v>
      </c>
      <c r="C316" s="11" t="s">
        <v>282</v>
      </c>
      <c r="D316" s="12">
        <v>31.273569999999999</v>
      </c>
      <c r="E316" s="12">
        <v>31.229369999999999</v>
      </c>
      <c r="F316" s="12"/>
      <c r="G316" s="12">
        <v>37.53</v>
      </c>
      <c r="H316" s="12"/>
      <c r="I316" s="12"/>
      <c r="J316" s="12">
        <v>37.239460000000001</v>
      </c>
      <c r="K316" s="12">
        <v>39.344529999999999</v>
      </c>
      <c r="L316" s="12">
        <v>40.662309999999998</v>
      </c>
      <c r="M316" s="12"/>
      <c r="N316" s="12"/>
      <c r="O316" s="12"/>
      <c r="P316" s="11" t="s">
        <v>1</v>
      </c>
      <c r="Q316" s="11" t="s">
        <v>1</v>
      </c>
      <c r="R316" s="11" t="s">
        <v>1</v>
      </c>
      <c r="S316" s="11" t="s">
        <v>1</v>
      </c>
      <c r="T316" s="11" t="s">
        <v>1</v>
      </c>
      <c r="U316" s="11" t="s">
        <v>1</v>
      </c>
      <c r="V316" s="11" t="s">
        <v>294</v>
      </c>
      <c r="W316" s="21" t="s">
        <v>1</v>
      </c>
    </row>
    <row r="317" spans="1:23" x14ac:dyDescent="0.2">
      <c r="A317" s="27" t="s">
        <v>12</v>
      </c>
      <c r="B317" s="13" t="s">
        <v>109</v>
      </c>
      <c r="C317" s="13" t="s">
        <v>279</v>
      </c>
      <c r="D317" s="14"/>
      <c r="E317" s="14"/>
      <c r="F317" s="14"/>
      <c r="G317" s="14"/>
      <c r="H317" s="14"/>
      <c r="I317" s="14"/>
      <c r="J317" s="14">
        <v>13.67803</v>
      </c>
      <c r="K317" s="14">
        <v>14.92266</v>
      </c>
      <c r="L317" s="14">
        <v>15.422470000000001</v>
      </c>
      <c r="M317" s="14"/>
      <c r="N317" s="14"/>
      <c r="O317" s="14"/>
      <c r="P317" s="13" t="s">
        <v>1</v>
      </c>
      <c r="Q317" s="13" t="s">
        <v>1</v>
      </c>
      <c r="R317" s="13" t="s">
        <v>1</v>
      </c>
      <c r="S317" s="13" t="s">
        <v>1</v>
      </c>
      <c r="T317" s="13" t="s">
        <v>1</v>
      </c>
      <c r="U317" s="13" t="s">
        <v>1</v>
      </c>
      <c r="V317" s="13" t="s">
        <v>294</v>
      </c>
      <c r="W317" s="22" t="s">
        <v>1</v>
      </c>
    </row>
    <row r="318" spans="1:23" x14ac:dyDescent="0.2">
      <c r="A318" s="25" t="s">
        <v>12</v>
      </c>
      <c r="B318" s="11" t="s">
        <v>109</v>
      </c>
      <c r="C318" s="11" t="s">
        <v>293</v>
      </c>
      <c r="D318" s="12"/>
      <c r="E318" s="12"/>
      <c r="F318" s="12"/>
      <c r="G318" s="12"/>
      <c r="H318" s="12"/>
      <c r="I318" s="12"/>
      <c r="J318" s="12"/>
      <c r="K318" s="12"/>
      <c r="L318" s="12"/>
      <c r="M318" s="12"/>
      <c r="N318" s="12"/>
      <c r="O318" s="12"/>
      <c r="P318" s="11" t="s">
        <v>1</v>
      </c>
      <c r="Q318" s="11" t="s">
        <v>1</v>
      </c>
      <c r="R318" s="11" t="s">
        <v>1</v>
      </c>
      <c r="S318" s="11" t="s">
        <v>1</v>
      </c>
      <c r="T318" s="11" t="s">
        <v>1</v>
      </c>
      <c r="U318" s="11" t="s">
        <v>1</v>
      </c>
      <c r="V318" s="11" t="s">
        <v>294</v>
      </c>
      <c r="W318" s="21" t="s">
        <v>1</v>
      </c>
    </row>
    <row r="319" spans="1:23" x14ac:dyDescent="0.2">
      <c r="A319" s="27" t="s">
        <v>12</v>
      </c>
      <c r="B319" s="13" t="s">
        <v>109</v>
      </c>
      <c r="C319" s="13" t="s">
        <v>284</v>
      </c>
      <c r="D319" s="14"/>
      <c r="E319" s="14"/>
      <c r="F319" s="14"/>
      <c r="G319" s="14"/>
      <c r="H319" s="14"/>
      <c r="I319" s="14"/>
      <c r="J319" s="14">
        <v>24.046040000000001</v>
      </c>
      <c r="K319" s="14">
        <v>24.5745</v>
      </c>
      <c r="L319" s="14">
        <v>25.354189999999999</v>
      </c>
      <c r="M319" s="14">
        <v>24.784330000000001</v>
      </c>
      <c r="N319" s="14"/>
      <c r="O319" s="14"/>
      <c r="P319" s="13" t="s">
        <v>1</v>
      </c>
      <c r="Q319" s="13" t="s">
        <v>1</v>
      </c>
      <c r="R319" s="13" t="s">
        <v>1</v>
      </c>
      <c r="S319" s="13" t="s">
        <v>1</v>
      </c>
      <c r="T319" s="13" t="s">
        <v>1</v>
      </c>
      <c r="U319" s="13" t="s">
        <v>1</v>
      </c>
      <c r="V319" s="13" t="s">
        <v>294</v>
      </c>
      <c r="W319" s="22" t="s">
        <v>1</v>
      </c>
    </row>
    <row r="320" spans="1:23" x14ac:dyDescent="0.2">
      <c r="A320" s="25" t="s">
        <v>12</v>
      </c>
      <c r="B320" s="11" t="s">
        <v>109</v>
      </c>
      <c r="C320" s="11" t="s">
        <v>286</v>
      </c>
      <c r="D320" s="12">
        <v>0.30891000000000002</v>
      </c>
      <c r="E320" s="12"/>
      <c r="F320" s="12"/>
      <c r="G320" s="12"/>
      <c r="H320" s="12"/>
      <c r="I320" s="12">
        <v>0.69362999999999997</v>
      </c>
      <c r="J320" s="12">
        <v>1.5999000000000001</v>
      </c>
      <c r="K320" s="12">
        <v>1.1862900000000001</v>
      </c>
      <c r="L320" s="12">
        <v>1.0585199999999999</v>
      </c>
      <c r="M320" s="12">
        <v>1.0347299999999999</v>
      </c>
      <c r="N320" s="12"/>
      <c r="O320" s="12"/>
      <c r="P320" s="11" t="s">
        <v>1</v>
      </c>
      <c r="Q320" s="11" t="s">
        <v>1</v>
      </c>
      <c r="R320" s="11" t="s">
        <v>1</v>
      </c>
      <c r="S320" s="11" t="s">
        <v>1</v>
      </c>
      <c r="T320" s="11" t="s">
        <v>1</v>
      </c>
      <c r="U320" s="11" t="s">
        <v>1</v>
      </c>
      <c r="V320" s="11" t="s">
        <v>294</v>
      </c>
      <c r="W320" s="21" t="s">
        <v>1</v>
      </c>
    </row>
    <row r="321" spans="1:23" x14ac:dyDescent="0.2">
      <c r="A321" s="27" t="s">
        <v>12</v>
      </c>
      <c r="B321" s="13" t="s">
        <v>109</v>
      </c>
      <c r="C321" s="13" t="s">
        <v>287</v>
      </c>
      <c r="D321" s="14">
        <v>36.323770000000003</v>
      </c>
      <c r="E321" s="14">
        <v>44.08231</v>
      </c>
      <c r="F321" s="14"/>
      <c r="G321" s="14">
        <v>43.137839999999997</v>
      </c>
      <c r="H321" s="14"/>
      <c r="I321" s="14">
        <v>38.398719999999997</v>
      </c>
      <c r="J321" s="14">
        <v>42.916249999999998</v>
      </c>
      <c r="K321" s="14">
        <v>39.447620000000001</v>
      </c>
      <c r="L321" s="14">
        <v>39.08446</v>
      </c>
      <c r="M321" s="14">
        <v>38.09451</v>
      </c>
      <c r="N321" s="14"/>
      <c r="O321" s="14"/>
      <c r="P321" s="13" t="s">
        <v>1</v>
      </c>
      <c r="Q321" s="13" t="s">
        <v>1</v>
      </c>
      <c r="R321" s="13" t="s">
        <v>1</v>
      </c>
      <c r="S321" s="13" t="s">
        <v>1</v>
      </c>
      <c r="T321" s="13" t="s">
        <v>1</v>
      </c>
      <c r="U321" s="13" t="s">
        <v>1</v>
      </c>
      <c r="V321" s="13" t="s">
        <v>294</v>
      </c>
      <c r="W321" s="22" t="s">
        <v>1</v>
      </c>
    </row>
    <row r="322" spans="1:23" x14ac:dyDescent="0.2">
      <c r="A322" s="25" t="s">
        <v>12</v>
      </c>
      <c r="B322" s="11" t="s">
        <v>109</v>
      </c>
      <c r="C322" s="11" t="s">
        <v>288</v>
      </c>
      <c r="D322" s="12">
        <v>36.573300000000003</v>
      </c>
      <c r="E322" s="12">
        <v>32.957799999999999</v>
      </c>
      <c r="F322" s="12"/>
      <c r="G322" s="12">
        <v>37.174700000000001</v>
      </c>
      <c r="H322" s="12"/>
      <c r="I322" s="12">
        <v>40.280659999999997</v>
      </c>
      <c r="J322" s="12">
        <v>38.005400000000002</v>
      </c>
      <c r="K322" s="12">
        <v>39.590429999999998</v>
      </c>
      <c r="L322" s="12">
        <v>40.846530000000001</v>
      </c>
      <c r="M322" s="12">
        <v>39.928469999999997</v>
      </c>
      <c r="N322" s="12"/>
      <c r="O322" s="12"/>
      <c r="P322" s="11" t="s">
        <v>1</v>
      </c>
      <c r="Q322" s="11" t="s">
        <v>1</v>
      </c>
      <c r="R322" s="11" t="s">
        <v>1</v>
      </c>
      <c r="S322" s="11" t="s">
        <v>1</v>
      </c>
      <c r="T322" s="11" t="s">
        <v>1</v>
      </c>
      <c r="U322" s="11" t="s">
        <v>1</v>
      </c>
      <c r="V322" s="11" t="s">
        <v>294</v>
      </c>
      <c r="W322" s="21" t="s">
        <v>1</v>
      </c>
    </row>
    <row r="323" spans="1:23" x14ac:dyDescent="0.2">
      <c r="A323" s="27" t="s">
        <v>12</v>
      </c>
      <c r="B323" s="13" t="s">
        <v>109</v>
      </c>
      <c r="C323" s="13" t="s">
        <v>285</v>
      </c>
      <c r="D323" s="14"/>
      <c r="E323" s="14"/>
      <c r="F323" s="14"/>
      <c r="G323" s="14"/>
      <c r="H323" s="14"/>
      <c r="I323" s="14"/>
      <c r="J323" s="14">
        <v>13.95936</v>
      </c>
      <c r="K323" s="14">
        <v>15.015930000000001</v>
      </c>
      <c r="L323" s="14">
        <v>15.49234</v>
      </c>
      <c r="M323" s="14">
        <v>15.14414</v>
      </c>
      <c r="N323" s="14"/>
      <c r="O323" s="14"/>
      <c r="P323" s="13" t="s">
        <v>1</v>
      </c>
      <c r="Q323" s="13" t="s">
        <v>1</v>
      </c>
      <c r="R323" s="13" t="s">
        <v>1</v>
      </c>
      <c r="S323" s="13" t="s">
        <v>1</v>
      </c>
      <c r="T323" s="13" t="s">
        <v>1</v>
      </c>
      <c r="U323" s="13" t="s">
        <v>1</v>
      </c>
      <c r="V323" s="13" t="s">
        <v>294</v>
      </c>
      <c r="W323" s="22" t="s">
        <v>1</v>
      </c>
    </row>
    <row r="324" spans="1:23" x14ac:dyDescent="0.2">
      <c r="A324" s="25" t="s">
        <v>12</v>
      </c>
      <c r="B324" s="11" t="s">
        <v>109</v>
      </c>
      <c r="C324" s="11" t="s">
        <v>308</v>
      </c>
      <c r="D324" s="12"/>
      <c r="E324" s="12">
        <v>0.35399999999999998</v>
      </c>
      <c r="F324" s="12">
        <v>1.155</v>
      </c>
      <c r="G324" s="12">
        <v>0.97799999999999998</v>
      </c>
      <c r="H324" s="12">
        <v>0.20100000000000001</v>
      </c>
      <c r="I324" s="12">
        <v>1.2E-2</v>
      </c>
      <c r="J324" s="12">
        <v>0.152</v>
      </c>
      <c r="K324" s="12">
        <v>0.35299999999999998</v>
      </c>
      <c r="L324" s="12">
        <v>0.55500000000000005</v>
      </c>
      <c r="M324" s="12">
        <v>1.4999999999999999E-2</v>
      </c>
      <c r="N324" s="12">
        <v>0.19400000000000001</v>
      </c>
      <c r="O324" s="12"/>
      <c r="P324" s="11" t="s">
        <v>1</v>
      </c>
      <c r="Q324" s="11" t="s">
        <v>1</v>
      </c>
      <c r="R324" s="11" t="s">
        <v>1</v>
      </c>
      <c r="S324" s="11" t="s">
        <v>1</v>
      </c>
      <c r="T324" s="11" t="s">
        <v>1</v>
      </c>
      <c r="U324" s="11" t="s">
        <v>1</v>
      </c>
      <c r="V324" s="11" t="s">
        <v>294</v>
      </c>
      <c r="W324" s="21" t="s">
        <v>1</v>
      </c>
    </row>
    <row r="325" spans="1:23" x14ac:dyDescent="0.2">
      <c r="A325" s="27" t="s">
        <v>12</v>
      </c>
      <c r="B325" s="13" t="s">
        <v>109</v>
      </c>
      <c r="C325" s="13" t="s">
        <v>283</v>
      </c>
      <c r="D325" s="14">
        <v>8</v>
      </c>
      <c r="E325" s="14">
        <v>8</v>
      </c>
      <c r="F325" s="14">
        <v>7</v>
      </c>
      <c r="G325" s="14">
        <v>8</v>
      </c>
      <c r="H325" s="14">
        <v>7</v>
      </c>
      <c r="I325" s="14">
        <v>6</v>
      </c>
      <c r="J325" s="14">
        <v>4</v>
      </c>
      <c r="K325" s="14">
        <v>4</v>
      </c>
      <c r="L325" s="14">
        <v>4</v>
      </c>
      <c r="M325" s="14">
        <v>4</v>
      </c>
      <c r="N325" s="14">
        <v>4</v>
      </c>
      <c r="O325" s="14"/>
      <c r="P325" s="13" t="s">
        <v>1</v>
      </c>
      <c r="Q325" s="13" t="s">
        <v>1</v>
      </c>
      <c r="R325" s="13" t="s">
        <v>1</v>
      </c>
      <c r="S325" s="13" t="s">
        <v>1</v>
      </c>
      <c r="T325" s="13" t="s">
        <v>1</v>
      </c>
      <c r="U325" s="13" t="s">
        <v>1</v>
      </c>
      <c r="V325" s="13" t="s">
        <v>294</v>
      </c>
      <c r="W325" s="22" t="s">
        <v>1</v>
      </c>
    </row>
    <row r="326" spans="1:23" x14ac:dyDescent="0.2">
      <c r="A326" s="25" t="s">
        <v>12</v>
      </c>
      <c r="B326" s="11" t="s">
        <v>109</v>
      </c>
      <c r="C326" s="11" t="s">
        <v>290</v>
      </c>
      <c r="D326" s="12"/>
      <c r="E326" s="12">
        <v>64</v>
      </c>
      <c r="F326" s="12">
        <v>54</v>
      </c>
      <c r="G326" s="12">
        <v>54</v>
      </c>
      <c r="H326" s="12">
        <v>54</v>
      </c>
      <c r="I326" s="12">
        <v>57</v>
      </c>
      <c r="J326" s="12">
        <v>58</v>
      </c>
      <c r="K326" s="12">
        <v>60</v>
      </c>
      <c r="L326" s="12">
        <v>60</v>
      </c>
      <c r="M326" s="12">
        <v>53</v>
      </c>
      <c r="N326" s="12">
        <v>59</v>
      </c>
      <c r="O326" s="12"/>
      <c r="P326" s="11" t="s">
        <v>1</v>
      </c>
      <c r="Q326" s="11" t="s">
        <v>1</v>
      </c>
      <c r="R326" s="11" t="s">
        <v>1</v>
      </c>
      <c r="S326" s="11" t="s">
        <v>1</v>
      </c>
      <c r="T326" s="11" t="s">
        <v>1</v>
      </c>
      <c r="U326" s="11" t="s">
        <v>1</v>
      </c>
      <c r="V326" s="11" t="s">
        <v>294</v>
      </c>
      <c r="W326" s="21" t="s">
        <v>1</v>
      </c>
    </row>
    <row r="327" spans="1:23" x14ac:dyDescent="0.2">
      <c r="A327" s="27" t="s">
        <v>12</v>
      </c>
      <c r="B327" s="13" t="s">
        <v>109</v>
      </c>
      <c r="C327" s="13" t="s">
        <v>291</v>
      </c>
      <c r="D327" s="14">
        <v>0</v>
      </c>
      <c r="E327" s="14">
        <v>0</v>
      </c>
      <c r="F327" s="14">
        <v>0</v>
      </c>
      <c r="G327" s="14">
        <v>1</v>
      </c>
      <c r="H327" s="14">
        <v>1</v>
      </c>
      <c r="I327" s="14">
        <v>1</v>
      </c>
      <c r="J327" s="14">
        <v>1</v>
      </c>
      <c r="K327" s="14">
        <v>1</v>
      </c>
      <c r="L327" s="14">
        <v>1</v>
      </c>
      <c r="M327" s="14">
        <v>2</v>
      </c>
      <c r="N327" s="14">
        <v>1</v>
      </c>
      <c r="O327" s="14"/>
      <c r="P327" s="13" t="s">
        <v>1</v>
      </c>
      <c r="Q327" s="13" t="s">
        <v>1</v>
      </c>
      <c r="R327" s="13" t="s">
        <v>1</v>
      </c>
      <c r="S327" s="13" t="s">
        <v>1</v>
      </c>
      <c r="T327" s="13" t="s">
        <v>1</v>
      </c>
      <c r="U327" s="13" t="s">
        <v>1</v>
      </c>
      <c r="V327" s="13" t="s">
        <v>294</v>
      </c>
      <c r="W327" s="22" t="s">
        <v>1</v>
      </c>
    </row>
    <row r="328" spans="1:23" x14ac:dyDescent="0.2">
      <c r="A328" s="25" t="s">
        <v>12</v>
      </c>
      <c r="B328" s="11" t="s">
        <v>109</v>
      </c>
      <c r="C328" s="11" t="s">
        <v>273</v>
      </c>
      <c r="D328" s="12">
        <v>14</v>
      </c>
      <c r="E328" s="12">
        <v>12</v>
      </c>
      <c r="F328" s="12">
        <v>13</v>
      </c>
      <c r="G328" s="12">
        <v>14</v>
      </c>
      <c r="H328" s="12">
        <v>14</v>
      </c>
      <c r="I328" s="12">
        <v>11</v>
      </c>
      <c r="J328" s="12">
        <v>9</v>
      </c>
      <c r="K328" s="12">
        <v>8</v>
      </c>
      <c r="L328" s="12">
        <v>8</v>
      </c>
      <c r="M328" s="12">
        <v>8</v>
      </c>
      <c r="N328" s="12">
        <v>7</v>
      </c>
      <c r="O328" s="12"/>
      <c r="P328" s="11" t="s">
        <v>1</v>
      </c>
      <c r="Q328" s="11" t="s">
        <v>1</v>
      </c>
      <c r="R328" s="11" t="s">
        <v>1</v>
      </c>
      <c r="S328" s="11" t="s">
        <v>1</v>
      </c>
      <c r="T328" s="11" t="s">
        <v>1</v>
      </c>
      <c r="U328" s="11" t="s">
        <v>1</v>
      </c>
      <c r="V328" s="11" t="s">
        <v>294</v>
      </c>
      <c r="W328" s="21" t="s">
        <v>1</v>
      </c>
    </row>
    <row r="329" spans="1:23" x14ac:dyDescent="0.2">
      <c r="A329" s="27" t="s">
        <v>12</v>
      </c>
      <c r="B329" s="13" t="s">
        <v>109</v>
      </c>
      <c r="C329" s="13" t="s">
        <v>274</v>
      </c>
      <c r="D329" s="14">
        <v>24</v>
      </c>
      <c r="E329" s="14">
        <v>21</v>
      </c>
      <c r="F329" s="14">
        <v>23</v>
      </c>
      <c r="G329" s="14">
        <v>23</v>
      </c>
      <c r="H329" s="14">
        <v>23</v>
      </c>
      <c r="I329" s="14">
        <v>19</v>
      </c>
      <c r="J329" s="14">
        <v>17</v>
      </c>
      <c r="K329" s="14">
        <v>15</v>
      </c>
      <c r="L329" s="14">
        <v>14</v>
      </c>
      <c r="M329" s="14">
        <v>14</v>
      </c>
      <c r="N329" s="14">
        <v>13</v>
      </c>
      <c r="O329" s="14"/>
      <c r="P329" s="13" t="s">
        <v>1</v>
      </c>
      <c r="Q329" s="13" t="s">
        <v>1</v>
      </c>
      <c r="R329" s="13" t="s">
        <v>1</v>
      </c>
      <c r="S329" s="13" t="s">
        <v>1</v>
      </c>
      <c r="T329" s="13" t="s">
        <v>1</v>
      </c>
      <c r="U329" s="13" t="s">
        <v>1</v>
      </c>
      <c r="V329" s="13" t="s">
        <v>294</v>
      </c>
      <c r="W329" s="22" t="s">
        <v>1</v>
      </c>
    </row>
    <row r="330" spans="1:23" x14ac:dyDescent="0.2">
      <c r="A330" s="25" t="s">
        <v>12</v>
      </c>
      <c r="B330" s="11" t="s">
        <v>109</v>
      </c>
      <c r="C330" s="11" t="s">
        <v>289</v>
      </c>
      <c r="D330" s="12">
        <v>73.205979999999997</v>
      </c>
      <c r="E330" s="12">
        <v>77.136690000000002</v>
      </c>
      <c r="F330" s="12"/>
      <c r="G330" s="12"/>
      <c r="H330" s="12"/>
      <c r="I330" s="12">
        <v>79.373009999999994</v>
      </c>
      <c r="J330" s="12">
        <v>82.521559999999994</v>
      </c>
      <c r="K330" s="12">
        <v>80.224339999999998</v>
      </c>
      <c r="L330" s="12">
        <v>80.989519999999999</v>
      </c>
      <c r="M330" s="12">
        <v>79.05771</v>
      </c>
      <c r="N330" s="12"/>
      <c r="O330" s="12"/>
      <c r="P330" s="11" t="s">
        <v>1</v>
      </c>
      <c r="Q330" s="11" t="s">
        <v>1</v>
      </c>
      <c r="R330" s="11" t="s">
        <v>1</v>
      </c>
      <c r="S330" s="11" t="s">
        <v>1</v>
      </c>
      <c r="T330" s="11" t="s">
        <v>1</v>
      </c>
      <c r="U330" s="11" t="s">
        <v>1</v>
      </c>
      <c r="V330" s="11" t="s">
        <v>294</v>
      </c>
      <c r="W330" s="21" t="s">
        <v>1</v>
      </c>
    </row>
    <row r="331" spans="1:23" x14ac:dyDescent="0.2">
      <c r="A331" s="27" t="s">
        <v>12</v>
      </c>
      <c r="B331" s="13" t="s">
        <v>109</v>
      </c>
      <c r="C331" s="13" t="s">
        <v>276</v>
      </c>
      <c r="D331" s="14">
        <v>19</v>
      </c>
      <c r="E331" s="14">
        <v>19</v>
      </c>
      <c r="F331" s="14">
        <v>19</v>
      </c>
      <c r="G331" s="14">
        <v>18</v>
      </c>
      <c r="H331" s="14">
        <v>17</v>
      </c>
      <c r="I331" s="14">
        <v>18</v>
      </c>
      <c r="J331" s="14">
        <v>17</v>
      </c>
      <c r="K331" s="14"/>
      <c r="L331" s="14"/>
      <c r="M331" s="14">
        <v>16</v>
      </c>
      <c r="N331" s="14">
        <v>16</v>
      </c>
      <c r="O331" s="14"/>
      <c r="P331" s="13" t="s">
        <v>1</v>
      </c>
      <c r="Q331" s="13" t="s">
        <v>1</v>
      </c>
      <c r="R331" s="13" t="s">
        <v>1</v>
      </c>
      <c r="S331" s="13" t="s">
        <v>1</v>
      </c>
      <c r="T331" s="13" t="s">
        <v>1</v>
      </c>
      <c r="U331" s="13" t="s">
        <v>1</v>
      </c>
      <c r="V331" s="13" t="s">
        <v>294</v>
      </c>
      <c r="W331" s="22" t="s">
        <v>1</v>
      </c>
    </row>
    <row r="332" spans="1:23" x14ac:dyDescent="0.2">
      <c r="A332" s="25" t="s">
        <v>12</v>
      </c>
      <c r="B332" s="11" t="s">
        <v>109</v>
      </c>
      <c r="C332" s="11" t="s">
        <v>271</v>
      </c>
      <c r="D332" s="12">
        <v>22</v>
      </c>
      <c r="E332" s="12">
        <v>21</v>
      </c>
      <c r="F332" s="12">
        <v>20</v>
      </c>
      <c r="G332" s="12">
        <v>20</v>
      </c>
      <c r="H332" s="12">
        <v>20</v>
      </c>
      <c r="I332" s="12">
        <v>18</v>
      </c>
      <c r="J332" s="12">
        <v>18</v>
      </c>
      <c r="K332" s="12">
        <v>19</v>
      </c>
      <c r="L332" s="12">
        <v>18</v>
      </c>
      <c r="M332" s="12">
        <v>18</v>
      </c>
      <c r="N332" s="12">
        <v>16</v>
      </c>
      <c r="O332" s="12"/>
      <c r="P332" s="11" t="s">
        <v>1</v>
      </c>
      <c r="Q332" s="11" t="s">
        <v>1</v>
      </c>
      <c r="R332" s="11" t="s">
        <v>1</v>
      </c>
      <c r="S332" s="11" t="s">
        <v>1</v>
      </c>
      <c r="T332" s="11" t="s">
        <v>1</v>
      </c>
      <c r="U332" s="11" t="s">
        <v>1</v>
      </c>
      <c r="V332" s="11" t="s">
        <v>294</v>
      </c>
      <c r="W332" s="21" t="s">
        <v>1</v>
      </c>
    </row>
    <row r="333" spans="1:23" x14ac:dyDescent="0.2">
      <c r="A333" s="27" t="s">
        <v>12</v>
      </c>
      <c r="B333" s="13" t="s">
        <v>109</v>
      </c>
      <c r="C333" s="13" t="s">
        <v>292</v>
      </c>
      <c r="D333" s="14">
        <v>24</v>
      </c>
      <c r="E333" s="14">
        <v>24</v>
      </c>
      <c r="F333" s="14">
        <v>24</v>
      </c>
      <c r="G333" s="14">
        <v>23</v>
      </c>
      <c r="H333" s="14">
        <v>23</v>
      </c>
      <c r="I333" s="14">
        <v>23</v>
      </c>
      <c r="J333" s="14">
        <v>23</v>
      </c>
      <c r="K333" s="14">
        <v>22</v>
      </c>
      <c r="L333" s="14">
        <v>21</v>
      </c>
      <c r="M333" s="14">
        <v>21</v>
      </c>
      <c r="N333" s="14">
        <v>21</v>
      </c>
      <c r="O333" s="14"/>
      <c r="P333" s="13" t="s">
        <v>1</v>
      </c>
      <c r="Q333" s="13" t="s">
        <v>1</v>
      </c>
      <c r="R333" s="13" t="s">
        <v>1</v>
      </c>
      <c r="S333" s="13" t="s">
        <v>1</v>
      </c>
      <c r="T333" s="13" t="s">
        <v>1</v>
      </c>
      <c r="U333" s="13" t="s">
        <v>1</v>
      </c>
      <c r="V333" s="13" t="s">
        <v>294</v>
      </c>
      <c r="W333" s="22" t="s">
        <v>1</v>
      </c>
    </row>
    <row r="334" spans="1:23" x14ac:dyDescent="0.2">
      <c r="A334" s="25" t="s">
        <v>12</v>
      </c>
      <c r="B334" s="11" t="s">
        <v>109</v>
      </c>
      <c r="C334" s="11" t="s">
        <v>275</v>
      </c>
      <c r="D334" s="12">
        <v>18</v>
      </c>
      <c r="E334" s="12">
        <v>18</v>
      </c>
      <c r="F334" s="12">
        <v>18</v>
      </c>
      <c r="G334" s="12">
        <v>17</v>
      </c>
      <c r="H334" s="12">
        <v>17</v>
      </c>
      <c r="I334" s="12">
        <v>17</v>
      </c>
      <c r="J334" s="12">
        <v>16</v>
      </c>
      <c r="K334" s="12">
        <v>16</v>
      </c>
      <c r="L334" s="12">
        <v>16</v>
      </c>
      <c r="M334" s="12">
        <v>16</v>
      </c>
      <c r="N334" s="12">
        <v>15</v>
      </c>
      <c r="O334" s="12"/>
      <c r="P334" s="11" t="s">
        <v>1</v>
      </c>
      <c r="Q334" s="11" t="s">
        <v>1</v>
      </c>
      <c r="R334" s="11" t="s">
        <v>1</v>
      </c>
      <c r="S334" s="11" t="s">
        <v>1</v>
      </c>
      <c r="T334" s="11" t="s">
        <v>1</v>
      </c>
      <c r="U334" s="11" t="s">
        <v>1</v>
      </c>
      <c r="V334" s="11" t="s">
        <v>294</v>
      </c>
      <c r="W334" s="21" t="s">
        <v>1</v>
      </c>
    </row>
    <row r="335" spans="1:23" x14ac:dyDescent="0.2">
      <c r="A335" s="27" t="s">
        <v>12</v>
      </c>
      <c r="B335" s="13" t="s">
        <v>109</v>
      </c>
      <c r="C335" s="13" t="s">
        <v>272</v>
      </c>
      <c r="D335" s="14">
        <v>17</v>
      </c>
      <c r="E335" s="14">
        <v>17</v>
      </c>
      <c r="F335" s="14">
        <v>16</v>
      </c>
      <c r="G335" s="14">
        <v>16</v>
      </c>
      <c r="H335" s="14">
        <v>16</v>
      </c>
      <c r="I335" s="14">
        <v>16</v>
      </c>
      <c r="J335" s="14">
        <v>15</v>
      </c>
      <c r="K335" s="14"/>
      <c r="L335" s="14"/>
      <c r="M335" s="14">
        <v>15</v>
      </c>
      <c r="N335" s="14">
        <v>15</v>
      </c>
      <c r="O335" s="14"/>
      <c r="P335" s="13" t="s">
        <v>1</v>
      </c>
      <c r="Q335" s="13" t="s">
        <v>1</v>
      </c>
      <c r="R335" s="13" t="s">
        <v>1</v>
      </c>
      <c r="S335" s="13" t="s">
        <v>1</v>
      </c>
      <c r="T335" s="13" t="s">
        <v>1</v>
      </c>
      <c r="U335" s="13" t="s">
        <v>1</v>
      </c>
      <c r="V335" s="13" t="s">
        <v>294</v>
      </c>
      <c r="W335" s="22" t="s">
        <v>1</v>
      </c>
    </row>
    <row r="336" spans="1:23" x14ac:dyDescent="0.2">
      <c r="A336" s="25" t="s">
        <v>12</v>
      </c>
      <c r="B336" s="11" t="s">
        <v>109</v>
      </c>
      <c r="C336" s="11" t="s">
        <v>295</v>
      </c>
      <c r="D336" s="12">
        <v>21.283797679999999</v>
      </c>
      <c r="E336" s="12">
        <v>18.420641710000002</v>
      </c>
      <c r="F336" s="12">
        <v>18.44614056</v>
      </c>
      <c r="G336" s="12">
        <v>19.730944600000001</v>
      </c>
      <c r="H336" s="12">
        <v>17.881984989999999</v>
      </c>
      <c r="I336" s="12">
        <v>17.83930625</v>
      </c>
      <c r="J336" s="12">
        <v>17.052758369999999</v>
      </c>
      <c r="K336" s="12">
        <v>18.778085799999999</v>
      </c>
      <c r="L336" s="12">
        <v>18.603817660000001</v>
      </c>
      <c r="M336" s="12">
        <v>20.08675268</v>
      </c>
      <c r="N336" s="12"/>
      <c r="O336" s="12"/>
      <c r="P336" s="11" t="s">
        <v>1</v>
      </c>
      <c r="Q336" s="11" t="s">
        <v>1</v>
      </c>
      <c r="R336" s="11" t="s">
        <v>1</v>
      </c>
      <c r="S336" s="11" t="s">
        <v>1</v>
      </c>
      <c r="T336" s="11" t="s">
        <v>1</v>
      </c>
      <c r="U336" s="11" t="s">
        <v>1</v>
      </c>
      <c r="V336" s="11" t="s">
        <v>294</v>
      </c>
      <c r="W336" s="21" t="s">
        <v>1</v>
      </c>
    </row>
    <row r="337" spans="1:23" x14ac:dyDescent="0.2">
      <c r="A337" s="27" t="s">
        <v>12</v>
      </c>
      <c r="B337" s="13" t="s">
        <v>109</v>
      </c>
      <c r="C337" s="13" t="s">
        <v>297</v>
      </c>
      <c r="D337" s="14"/>
      <c r="E337" s="14"/>
      <c r="F337" s="14"/>
      <c r="G337" s="14"/>
      <c r="H337" s="14"/>
      <c r="I337" s="14"/>
      <c r="J337" s="14"/>
      <c r="K337" s="14"/>
      <c r="L337" s="14"/>
      <c r="M337" s="14"/>
      <c r="N337" s="14"/>
      <c r="O337" s="14"/>
      <c r="P337" s="13" t="s">
        <v>1</v>
      </c>
      <c r="Q337" s="13" t="s">
        <v>1</v>
      </c>
      <c r="R337" s="13" t="s">
        <v>1</v>
      </c>
      <c r="S337" s="13" t="s">
        <v>1</v>
      </c>
      <c r="T337" s="13" t="s">
        <v>1</v>
      </c>
      <c r="U337" s="13" t="s">
        <v>1</v>
      </c>
      <c r="V337" s="13" t="s">
        <v>294</v>
      </c>
      <c r="W337" s="22" t="s">
        <v>1</v>
      </c>
    </row>
    <row r="338" spans="1:23" x14ac:dyDescent="0.2">
      <c r="A338" s="25" t="s">
        <v>12</v>
      </c>
      <c r="B338" s="11" t="s">
        <v>109</v>
      </c>
      <c r="C338" s="11" t="s">
        <v>299</v>
      </c>
      <c r="D338" s="12">
        <v>51.759430000000002</v>
      </c>
      <c r="E338" s="12"/>
      <c r="F338" s="12"/>
      <c r="G338" s="12"/>
      <c r="H338" s="12"/>
      <c r="I338" s="12"/>
      <c r="J338" s="12"/>
      <c r="K338" s="12"/>
      <c r="L338" s="12"/>
      <c r="M338" s="12"/>
      <c r="N338" s="12"/>
      <c r="O338" s="12"/>
      <c r="P338" s="11" t="s">
        <v>1</v>
      </c>
      <c r="Q338" s="11" t="s">
        <v>1</v>
      </c>
      <c r="R338" s="11" t="s">
        <v>1</v>
      </c>
      <c r="S338" s="11" t="s">
        <v>1</v>
      </c>
      <c r="T338" s="11" t="s">
        <v>1</v>
      </c>
      <c r="U338" s="11" t="s">
        <v>1</v>
      </c>
      <c r="V338" s="11" t="s">
        <v>294</v>
      </c>
      <c r="W338" s="21" t="s">
        <v>1</v>
      </c>
    </row>
    <row r="339" spans="1:23" x14ac:dyDescent="0.2">
      <c r="A339" s="27" t="s">
        <v>12</v>
      </c>
      <c r="B339" s="13" t="s">
        <v>109</v>
      </c>
      <c r="C339" s="13" t="s">
        <v>300</v>
      </c>
      <c r="D339" s="14">
        <v>85.097949999999997</v>
      </c>
      <c r="E339" s="14">
        <v>74.881200000000007</v>
      </c>
      <c r="F339" s="14"/>
      <c r="G339" s="14"/>
      <c r="H339" s="14"/>
      <c r="I339" s="14">
        <v>93.277109999999993</v>
      </c>
      <c r="J339" s="14">
        <v>84.70205</v>
      </c>
      <c r="K339" s="14">
        <v>76.146510000000006</v>
      </c>
      <c r="L339" s="14">
        <v>78.252020000000002</v>
      </c>
      <c r="M339" s="14"/>
      <c r="N339" s="14"/>
      <c r="O339" s="14"/>
      <c r="P339" s="13" t="s">
        <v>1</v>
      </c>
      <c r="Q339" s="13" t="s">
        <v>1</v>
      </c>
      <c r="R339" s="13" t="s">
        <v>1</v>
      </c>
      <c r="S339" s="13" t="s">
        <v>1</v>
      </c>
      <c r="T339" s="13" t="s">
        <v>1</v>
      </c>
      <c r="U339" s="13" t="s">
        <v>1</v>
      </c>
      <c r="V339" s="13" t="s">
        <v>294</v>
      </c>
      <c r="W339" s="22" t="s">
        <v>1</v>
      </c>
    </row>
    <row r="340" spans="1:23" x14ac:dyDescent="0.2">
      <c r="A340" s="25" t="s">
        <v>12</v>
      </c>
      <c r="B340" s="11" t="s">
        <v>109</v>
      </c>
      <c r="C340" s="11" t="s">
        <v>296</v>
      </c>
      <c r="D340" s="12"/>
      <c r="E340" s="12"/>
      <c r="F340" s="12">
        <v>69.999409999999997</v>
      </c>
      <c r="G340" s="12"/>
      <c r="H340" s="12"/>
      <c r="I340" s="12"/>
      <c r="J340" s="12"/>
      <c r="K340" s="12"/>
      <c r="L340" s="12"/>
      <c r="M340" s="12"/>
      <c r="N340" s="12"/>
      <c r="O340" s="12"/>
      <c r="P340" s="11" t="s">
        <v>1</v>
      </c>
      <c r="Q340" s="11" t="s">
        <v>1</v>
      </c>
      <c r="R340" s="11" t="s">
        <v>1</v>
      </c>
      <c r="S340" s="11" t="s">
        <v>1</v>
      </c>
      <c r="T340" s="11" t="s">
        <v>1</v>
      </c>
      <c r="U340" s="11" t="s">
        <v>1</v>
      </c>
      <c r="V340" s="11" t="s">
        <v>294</v>
      </c>
      <c r="W340" s="21" t="s">
        <v>1</v>
      </c>
    </row>
    <row r="341" spans="1:23" x14ac:dyDescent="0.2">
      <c r="A341" s="27" t="s">
        <v>12</v>
      </c>
      <c r="B341" s="13" t="s">
        <v>109</v>
      </c>
      <c r="C341" s="13" t="s">
        <v>301</v>
      </c>
      <c r="D341" s="14"/>
      <c r="E341" s="14">
        <v>71.904989999999998</v>
      </c>
      <c r="F341" s="14"/>
      <c r="G341" s="14"/>
      <c r="H341" s="14"/>
      <c r="I341" s="14">
        <v>82.001180000000005</v>
      </c>
      <c r="J341" s="14">
        <v>86.888800000000003</v>
      </c>
      <c r="K341" s="14">
        <v>81.744900000000001</v>
      </c>
      <c r="L341" s="14">
        <v>81.309370000000001</v>
      </c>
      <c r="M341" s="14"/>
      <c r="N341" s="14"/>
      <c r="O341" s="14"/>
      <c r="P341" s="13" t="s">
        <v>1</v>
      </c>
      <c r="Q341" s="13" t="s">
        <v>1</v>
      </c>
      <c r="R341" s="13" t="s">
        <v>1</v>
      </c>
      <c r="S341" s="13" t="s">
        <v>1</v>
      </c>
      <c r="T341" s="13" t="s">
        <v>1</v>
      </c>
      <c r="U341" s="13" t="s">
        <v>1</v>
      </c>
      <c r="V341" s="13" t="s">
        <v>294</v>
      </c>
      <c r="W341" s="22" t="s">
        <v>1</v>
      </c>
    </row>
    <row r="342" spans="1:23" x14ac:dyDescent="0.2">
      <c r="A342" s="25" t="s">
        <v>12</v>
      </c>
      <c r="B342" s="11" t="s">
        <v>109</v>
      </c>
      <c r="C342" s="11" t="s">
        <v>298</v>
      </c>
      <c r="D342" s="12"/>
      <c r="E342" s="12"/>
      <c r="F342" s="12"/>
      <c r="G342" s="12"/>
      <c r="H342" s="12"/>
      <c r="I342" s="12"/>
      <c r="J342" s="12"/>
      <c r="K342" s="12"/>
      <c r="L342" s="12"/>
      <c r="M342" s="12"/>
      <c r="N342" s="12"/>
      <c r="O342" s="12"/>
      <c r="P342" s="11" t="s">
        <v>1</v>
      </c>
      <c r="Q342" s="11" t="s">
        <v>1</v>
      </c>
      <c r="R342" s="11" t="s">
        <v>1</v>
      </c>
      <c r="S342" s="11" t="s">
        <v>1</v>
      </c>
      <c r="T342" s="11" t="s">
        <v>1</v>
      </c>
      <c r="U342" s="11" t="s">
        <v>1</v>
      </c>
      <c r="V342" s="11" t="s">
        <v>294</v>
      </c>
      <c r="W342" s="21" t="s">
        <v>1</v>
      </c>
    </row>
    <row r="343" spans="1:23" x14ac:dyDescent="0.2">
      <c r="A343" s="27" t="s">
        <v>13</v>
      </c>
      <c r="B343" s="13" t="s">
        <v>110</v>
      </c>
      <c r="C343" s="13" t="s">
        <v>277</v>
      </c>
      <c r="D343" s="14">
        <v>95.531589999999994</v>
      </c>
      <c r="E343" s="14">
        <v>86.082560000000001</v>
      </c>
      <c r="F343" s="14"/>
      <c r="G343" s="14"/>
      <c r="H343" s="14"/>
      <c r="I343" s="14"/>
      <c r="J343" s="14"/>
      <c r="K343" s="14"/>
      <c r="L343" s="14"/>
      <c r="M343" s="14"/>
      <c r="N343" s="14"/>
      <c r="O343" s="14"/>
      <c r="P343" s="13" t="s">
        <v>1</v>
      </c>
      <c r="Q343" s="13" t="s">
        <v>1</v>
      </c>
      <c r="R343" s="13" t="s">
        <v>1</v>
      </c>
      <c r="S343" s="13" t="s">
        <v>1</v>
      </c>
      <c r="T343" s="13" t="s">
        <v>1</v>
      </c>
      <c r="U343" s="13" t="s">
        <v>1</v>
      </c>
      <c r="V343" s="13" t="s">
        <v>294</v>
      </c>
      <c r="W343" s="22" t="s">
        <v>1</v>
      </c>
    </row>
    <row r="344" spans="1:23" x14ac:dyDescent="0.2">
      <c r="A344" s="25" t="s">
        <v>13</v>
      </c>
      <c r="B344" s="11" t="s">
        <v>110</v>
      </c>
      <c r="C344" s="11" t="s">
        <v>278</v>
      </c>
      <c r="D344" s="12">
        <v>13.10567</v>
      </c>
      <c r="E344" s="12">
        <v>16.088740000000001</v>
      </c>
      <c r="F344" s="12">
        <v>12.29951</v>
      </c>
      <c r="G344" s="12"/>
      <c r="H344" s="12"/>
      <c r="I344" s="12"/>
      <c r="J344" s="12"/>
      <c r="K344" s="12"/>
      <c r="L344" s="12"/>
      <c r="M344" s="12"/>
      <c r="N344" s="12"/>
      <c r="O344" s="12"/>
      <c r="P344" s="11" t="s">
        <v>1</v>
      </c>
      <c r="Q344" s="11" t="s">
        <v>1</v>
      </c>
      <c r="R344" s="11" t="s">
        <v>1</v>
      </c>
      <c r="S344" s="11" t="s">
        <v>1</v>
      </c>
      <c r="T344" s="11" t="s">
        <v>1</v>
      </c>
      <c r="U344" s="11" t="s">
        <v>1</v>
      </c>
      <c r="V344" s="11" t="s">
        <v>294</v>
      </c>
      <c r="W344" s="21" t="s">
        <v>1</v>
      </c>
    </row>
    <row r="345" spans="1:23" x14ac:dyDescent="0.2">
      <c r="A345" s="27" t="s">
        <v>13</v>
      </c>
      <c r="B345" s="13" t="s">
        <v>110</v>
      </c>
      <c r="C345" s="13" t="s">
        <v>280</v>
      </c>
      <c r="D345" s="14"/>
      <c r="E345" s="14"/>
      <c r="F345" s="14">
        <v>2.3415900000000001</v>
      </c>
      <c r="G345" s="14"/>
      <c r="H345" s="14"/>
      <c r="I345" s="14"/>
      <c r="J345" s="14"/>
      <c r="K345" s="14"/>
      <c r="L345" s="14"/>
      <c r="M345" s="14"/>
      <c r="N345" s="14"/>
      <c r="O345" s="14"/>
      <c r="P345" s="13" t="s">
        <v>1</v>
      </c>
      <c r="Q345" s="13" t="s">
        <v>1</v>
      </c>
      <c r="R345" s="13" t="s">
        <v>1</v>
      </c>
      <c r="S345" s="13" t="s">
        <v>1</v>
      </c>
      <c r="T345" s="13" t="s">
        <v>1</v>
      </c>
      <c r="U345" s="13" t="s">
        <v>1</v>
      </c>
      <c r="V345" s="13" t="s">
        <v>294</v>
      </c>
      <c r="W345" s="22" t="s">
        <v>1</v>
      </c>
    </row>
    <row r="346" spans="1:23" x14ac:dyDescent="0.2">
      <c r="A346" s="25" t="s">
        <v>13</v>
      </c>
      <c r="B346" s="11" t="s">
        <v>110</v>
      </c>
      <c r="C346" s="11" t="s">
        <v>281</v>
      </c>
      <c r="D346" s="12"/>
      <c r="E346" s="12">
        <v>47.816540000000003</v>
      </c>
      <c r="F346" s="12">
        <v>55.001820000000002</v>
      </c>
      <c r="G346" s="12"/>
      <c r="H346" s="12"/>
      <c r="I346" s="12"/>
      <c r="J346" s="12"/>
      <c r="K346" s="12"/>
      <c r="L346" s="12"/>
      <c r="M346" s="12"/>
      <c r="N346" s="12"/>
      <c r="O346" s="12"/>
      <c r="P346" s="11" t="s">
        <v>1</v>
      </c>
      <c r="Q346" s="11" t="s">
        <v>1</v>
      </c>
      <c r="R346" s="11" t="s">
        <v>1</v>
      </c>
      <c r="S346" s="11" t="s">
        <v>1</v>
      </c>
      <c r="T346" s="11" t="s">
        <v>1</v>
      </c>
      <c r="U346" s="11" t="s">
        <v>1</v>
      </c>
      <c r="V346" s="11" t="s">
        <v>294</v>
      </c>
      <c r="W346" s="21" t="s">
        <v>1</v>
      </c>
    </row>
    <row r="347" spans="1:23" x14ac:dyDescent="0.2">
      <c r="A347" s="27" t="s">
        <v>13</v>
      </c>
      <c r="B347" s="13" t="s">
        <v>110</v>
      </c>
      <c r="C347" s="13" t="s">
        <v>282</v>
      </c>
      <c r="D347" s="14">
        <v>25.397819999999999</v>
      </c>
      <c r="E347" s="14">
        <v>25.571999999999999</v>
      </c>
      <c r="F347" s="14">
        <v>21.772950000000002</v>
      </c>
      <c r="G347" s="14"/>
      <c r="H347" s="14"/>
      <c r="I347" s="14"/>
      <c r="J347" s="14"/>
      <c r="K347" s="14"/>
      <c r="L347" s="14"/>
      <c r="M347" s="14"/>
      <c r="N347" s="14"/>
      <c r="O347" s="14"/>
      <c r="P347" s="13" t="s">
        <v>1</v>
      </c>
      <c r="Q347" s="13" t="s">
        <v>1</v>
      </c>
      <c r="R347" s="13" t="s">
        <v>1</v>
      </c>
      <c r="S347" s="13" t="s">
        <v>1</v>
      </c>
      <c r="T347" s="13" t="s">
        <v>1</v>
      </c>
      <c r="U347" s="13" t="s">
        <v>1</v>
      </c>
      <c r="V347" s="13" t="s">
        <v>294</v>
      </c>
      <c r="W347" s="22" t="s">
        <v>1</v>
      </c>
    </row>
    <row r="348" spans="1:23" x14ac:dyDescent="0.2">
      <c r="A348" s="25" t="s">
        <v>13</v>
      </c>
      <c r="B348" s="11" t="s">
        <v>110</v>
      </c>
      <c r="C348" s="11" t="s">
        <v>279</v>
      </c>
      <c r="D348" s="12">
        <v>12.292149999999999</v>
      </c>
      <c r="E348" s="12">
        <v>9.4832599999999996</v>
      </c>
      <c r="F348" s="12">
        <v>9.4734400000000001</v>
      </c>
      <c r="G348" s="12"/>
      <c r="H348" s="12"/>
      <c r="I348" s="12"/>
      <c r="J348" s="12"/>
      <c r="K348" s="12"/>
      <c r="L348" s="12"/>
      <c r="M348" s="12"/>
      <c r="N348" s="12"/>
      <c r="O348" s="12"/>
      <c r="P348" s="11" t="s">
        <v>1</v>
      </c>
      <c r="Q348" s="11" t="s">
        <v>1</v>
      </c>
      <c r="R348" s="11" t="s">
        <v>1</v>
      </c>
      <c r="S348" s="11" t="s">
        <v>1</v>
      </c>
      <c r="T348" s="11" t="s">
        <v>1</v>
      </c>
      <c r="U348" s="11" t="s">
        <v>1</v>
      </c>
      <c r="V348" s="11" t="s">
        <v>294</v>
      </c>
      <c r="W348" s="21" t="s">
        <v>1</v>
      </c>
    </row>
    <row r="349" spans="1:23" x14ac:dyDescent="0.2">
      <c r="A349" s="27" t="s">
        <v>13</v>
      </c>
      <c r="B349" s="13" t="s">
        <v>110</v>
      </c>
      <c r="C349" s="13" t="s">
        <v>293</v>
      </c>
      <c r="D349" s="14"/>
      <c r="E349" s="14"/>
      <c r="F349" s="14"/>
      <c r="G349" s="14"/>
      <c r="H349" s="14"/>
      <c r="I349" s="14"/>
      <c r="J349" s="14"/>
      <c r="K349" s="14"/>
      <c r="L349" s="14"/>
      <c r="M349" s="14"/>
      <c r="N349" s="14"/>
      <c r="O349" s="14"/>
      <c r="P349" s="13" t="s">
        <v>1</v>
      </c>
      <c r="Q349" s="13" t="s">
        <v>1</v>
      </c>
      <c r="R349" s="13" t="s">
        <v>1</v>
      </c>
      <c r="S349" s="13" t="s">
        <v>1</v>
      </c>
      <c r="T349" s="13" t="s">
        <v>1</v>
      </c>
      <c r="U349" s="13" t="s">
        <v>1</v>
      </c>
      <c r="V349" s="13" t="s">
        <v>294</v>
      </c>
      <c r="W349" s="22" t="s">
        <v>1</v>
      </c>
    </row>
    <row r="350" spans="1:23" x14ac:dyDescent="0.2">
      <c r="A350" s="25" t="s">
        <v>13</v>
      </c>
      <c r="B350" s="11" t="s">
        <v>110</v>
      </c>
      <c r="C350" s="11" t="s">
        <v>284</v>
      </c>
      <c r="D350" s="12">
        <v>13.37519</v>
      </c>
      <c r="E350" s="12">
        <v>16.642579999999999</v>
      </c>
      <c r="F350" s="12">
        <v>11.999359999999999</v>
      </c>
      <c r="G350" s="12"/>
      <c r="H350" s="12"/>
      <c r="I350" s="12"/>
      <c r="J350" s="12"/>
      <c r="K350" s="12"/>
      <c r="L350" s="12"/>
      <c r="M350" s="12"/>
      <c r="N350" s="12"/>
      <c r="O350" s="12"/>
      <c r="P350" s="11" t="s">
        <v>1</v>
      </c>
      <c r="Q350" s="11" t="s">
        <v>1</v>
      </c>
      <c r="R350" s="11" t="s">
        <v>1</v>
      </c>
      <c r="S350" s="11" t="s">
        <v>1</v>
      </c>
      <c r="T350" s="11" t="s">
        <v>1</v>
      </c>
      <c r="U350" s="11" t="s">
        <v>1</v>
      </c>
      <c r="V350" s="11" t="s">
        <v>294</v>
      </c>
      <c r="W350" s="21" t="s">
        <v>1</v>
      </c>
    </row>
    <row r="351" spans="1:23" x14ac:dyDescent="0.2">
      <c r="A351" s="27" t="s">
        <v>13</v>
      </c>
      <c r="B351" s="13" t="s">
        <v>110</v>
      </c>
      <c r="C351" s="13" t="s">
        <v>286</v>
      </c>
      <c r="D351" s="14"/>
      <c r="E351" s="14">
        <v>2.38171</v>
      </c>
      <c r="F351" s="14">
        <v>2.2669100000000002</v>
      </c>
      <c r="G351" s="14"/>
      <c r="H351" s="14"/>
      <c r="I351" s="14"/>
      <c r="J351" s="14"/>
      <c r="K351" s="14"/>
      <c r="L351" s="14"/>
      <c r="M351" s="14"/>
      <c r="N351" s="14"/>
      <c r="O351" s="14"/>
      <c r="P351" s="13" t="s">
        <v>1</v>
      </c>
      <c r="Q351" s="13" t="s">
        <v>1</v>
      </c>
      <c r="R351" s="13" t="s">
        <v>1</v>
      </c>
      <c r="S351" s="13" t="s">
        <v>1</v>
      </c>
      <c r="T351" s="13" t="s">
        <v>1</v>
      </c>
      <c r="U351" s="13" t="s">
        <v>1</v>
      </c>
      <c r="V351" s="13" t="s">
        <v>294</v>
      </c>
      <c r="W351" s="22" t="s">
        <v>1</v>
      </c>
    </row>
    <row r="352" spans="1:23" x14ac:dyDescent="0.2">
      <c r="A352" s="25" t="s">
        <v>13</v>
      </c>
      <c r="B352" s="11" t="s">
        <v>110</v>
      </c>
      <c r="C352" s="11" t="s">
        <v>287</v>
      </c>
      <c r="D352" s="12"/>
      <c r="E352" s="12">
        <v>48.449959999999997</v>
      </c>
      <c r="F352" s="12">
        <v>53.264020000000002</v>
      </c>
      <c r="G352" s="12"/>
      <c r="H352" s="12"/>
      <c r="I352" s="12"/>
      <c r="J352" s="12"/>
      <c r="K352" s="12"/>
      <c r="L352" s="12"/>
      <c r="M352" s="12"/>
      <c r="N352" s="12"/>
      <c r="O352" s="12"/>
      <c r="P352" s="11" t="s">
        <v>1</v>
      </c>
      <c r="Q352" s="11" t="s">
        <v>1</v>
      </c>
      <c r="R352" s="11" t="s">
        <v>1</v>
      </c>
      <c r="S352" s="11" t="s">
        <v>1</v>
      </c>
      <c r="T352" s="11" t="s">
        <v>1</v>
      </c>
      <c r="U352" s="11" t="s">
        <v>1</v>
      </c>
      <c r="V352" s="11" t="s">
        <v>294</v>
      </c>
      <c r="W352" s="21" t="s">
        <v>1</v>
      </c>
    </row>
    <row r="353" spans="1:23" x14ac:dyDescent="0.2">
      <c r="A353" s="27" t="s">
        <v>13</v>
      </c>
      <c r="B353" s="13" t="s">
        <v>110</v>
      </c>
      <c r="C353" s="13" t="s">
        <v>288</v>
      </c>
      <c r="D353" s="14">
        <v>25.913329999999998</v>
      </c>
      <c r="E353" s="14">
        <v>26.452290000000001</v>
      </c>
      <c r="F353" s="14">
        <v>23.995039999999999</v>
      </c>
      <c r="G353" s="14"/>
      <c r="H353" s="14"/>
      <c r="I353" s="14"/>
      <c r="J353" s="14"/>
      <c r="K353" s="14"/>
      <c r="L353" s="14"/>
      <c r="M353" s="14"/>
      <c r="N353" s="14"/>
      <c r="O353" s="14"/>
      <c r="P353" s="13" t="s">
        <v>1</v>
      </c>
      <c r="Q353" s="13" t="s">
        <v>1</v>
      </c>
      <c r="R353" s="13" t="s">
        <v>1</v>
      </c>
      <c r="S353" s="13" t="s">
        <v>1</v>
      </c>
      <c r="T353" s="13" t="s">
        <v>1</v>
      </c>
      <c r="U353" s="13" t="s">
        <v>1</v>
      </c>
      <c r="V353" s="13" t="s">
        <v>294</v>
      </c>
      <c r="W353" s="22" t="s">
        <v>1</v>
      </c>
    </row>
    <row r="354" spans="1:23" x14ac:dyDescent="0.2">
      <c r="A354" s="25" t="s">
        <v>13</v>
      </c>
      <c r="B354" s="11" t="s">
        <v>110</v>
      </c>
      <c r="C354" s="11" t="s">
        <v>285</v>
      </c>
      <c r="D354" s="12">
        <v>12.53815</v>
      </c>
      <c r="E354" s="12">
        <v>9.8097100000000008</v>
      </c>
      <c r="F354" s="12">
        <v>11.99568</v>
      </c>
      <c r="G354" s="12"/>
      <c r="H354" s="12"/>
      <c r="I354" s="12"/>
      <c r="J354" s="12"/>
      <c r="K354" s="12"/>
      <c r="L354" s="12"/>
      <c r="M354" s="12"/>
      <c r="N354" s="12"/>
      <c r="O354" s="12"/>
      <c r="P354" s="11" t="s">
        <v>1</v>
      </c>
      <c r="Q354" s="11" t="s">
        <v>1</v>
      </c>
      <c r="R354" s="11" t="s">
        <v>1</v>
      </c>
      <c r="S354" s="11" t="s">
        <v>1</v>
      </c>
      <c r="T354" s="11" t="s">
        <v>1</v>
      </c>
      <c r="U354" s="11" t="s">
        <v>1</v>
      </c>
      <c r="V354" s="11" t="s">
        <v>294</v>
      </c>
      <c r="W354" s="21" t="s">
        <v>1</v>
      </c>
    </row>
    <row r="355" spans="1:23" x14ac:dyDescent="0.2">
      <c r="A355" s="27" t="s">
        <v>13</v>
      </c>
      <c r="B355" s="13" t="s">
        <v>110</v>
      </c>
      <c r="C355" s="13" t="s">
        <v>308</v>
      </c>
      <c r="D355" s="14"/>
      <c r="E355" s="14">
        <v>1.863</v>
      </c>
      <c r="F355" s="14">
        <v>2.141</v>
      </c>
      <c r="G355" s="14">
        <v>2.3130000000000002</v>
      </c>
      <c r="H355" s="14">
        <v>0.60699999999999998</v>
      </c>
      <c r="I355" s="14">
        <v>0.223</v>
      </c>
      <c r="J355" s="14">
        <v>1.7999999999999999E-2</v>
      </c>
      <c r="K355" s="14">
        <v>0.60599999999999998</v>
      </c>
      <c r="L355" s="14">
        <v>0.81799999999999995</v>
      </c>
      <c r="M355" s="14">
        <v>1.34</v>
      </c>
      <c r="N355" s="14">
        <v>0.83399999999999996</v>
      </c>
      <c r="O355" s="14"/>
      <c r="P355" s="13" t="s">
        <v>1</v>
      </c>
      <c r="Q355" s="13" t="s">
        <v>1</v>
      </c>
      <c r="R355" s="13" t="s">
        <v>1</v>
      </c>
      <c r="S355" s="13" t="s">
        <v>1</v>
      </c>
      <c r="T355" s="13" t="s">
        <v>1</v>
      </c>
      <c r="U355" s="13" t="s">
        <v>1</v>
      </c>
      <c r="V355" s="13" t="s">
        <v>294</v>
      </c>
      <c r="W355" s="22" t="s">
        <v>1</v>
      </c>
    </row>
    <row r="356" spans="1:23" x14ac:dyDescent="0.2">
      <c r="A356" s="25" t="s">
        <v>13</v>
      </c>
      <c r="B356" s="11" t="s">
        <v>110</v>
      </c>
      <c r="C356" s="11" t="s">
        <v>283</v>
      </c>
      <c r="D356" s="12">
        <v>9</v>
      </c>
      <c r="E356" s="12">
        <v>10</v>
      </c>
      <c r="F356" s="12"/>
      <c r="G356" s="12"/>
      <c r="H356" s="12"/>
      <c r="I356" s="12"/>
      <c r="J356" s="12"/>
      <c r="K356" s="12"/>
      <c r="L356" s="12">
        <v>23</v>
      </c>
      <c r="M356" s="12">
        <v>25</v>
      </c>
      <c r="N356" s="12"/>
      <c r="O356" s="12"/>
      <c r="P356" s="11" t="s">
        <v>1</v>
      </c>
      <c r="Q356" s="11" t="s">
        <v>1</v>
      </c>
      <c r="R356" s="11" t="s">
        <v>1</v>
      </c>
      <c r="S356" s="11" t="s">
        <v>1</v>
      </c>
      <c r="T356" s="11" t="s">
        <v>1</v>
      </c>
      <c r="U356" s="11" t="s">
        <v>1</v>
      </c>
      <c r="V356" s="11" t="s">
        <v>294</v>
      </c>
      <c r="W356" s="21" t="s">
        <v>1</v>
      </c>
    </row>
    <row r="357" spans="1:23" x14ac:dyDescent="0.2">
      <c r="A357" s="27" t="s">
        <v>13</v>
      </c>
      <c r="B357" s="13" t="s">
        <v>110</v>
      </c>
      <c r="C357" s="13" t="s">
        <v>290</v>
      </c>
      <c r="D357" s="14">
        <v>54</v>
      </c>
      <c r="E357" s="14">
        <v>54</v>
      </c>
      <c r="F357" s="14"/>
      <c r="G357" s="14">
        <v>55</v>
      </c>
      <c r="H357" s="14"/>
      <c r="I357" s="14"/>
      <c r="J357" s="14"/>
      <c r="K357" s="14"/>
      <c r="L357" s="14"/>
      <c r="M357" s="14">
        <v>66</v>
      </c>
      <c r="N357" s="14"/>
      <c r="O357" s="14"/>
      <c r="P357" s="13" t="s">
        <v>1</v>
      </c>
      <c r="Q357" s="13" t="s">
        <v>1</v>
      </c>
      <c r="R357" s="13" t="s">
        <v>1</v>
      </c>
      <c r="S357" s="13" t="s">
        <v>1</v>
      </c>
      <c r="T357" s="13" t="s">
        <v>1</v>
      </c>
      <c r="U357" s="13" t="s">
        <v>1</v>
      </c>
      <c r="V357" s="13" t="s">
        <v>294</v>
      </c>
      <c r="W357" s="22" t="s">
        <v>1</v>
      </c>
    </row>
    <row r="358" spans="1:23" x14ac:dyDescent="0.2">
      <c r="A358" s="25" t="s">
        <v>13</v>
      </c>
      <c r="B358" s="11" t="s">
        <v>110</v>
      </c>
      <c r="C358" s="11" t="s">
        <v>291</v>
      </c>
      <c r="D358" s="12">
        <v>14</v>
      </c>
      <c r="E358" s="12">
        <v>14</v>
      </c>
      <c r="F358" s="12">
        <v>14</v>
      </c>
      <c r="G358" s="12">
        <v>14</v>
      </c>
      <c r="H358" s="12">
        <v>14</v>
      </c>
      <c r="I358" s="12"/>
      <c r="J358" s="12"/>
      <c r="K358" s="12"/>
      <c r="L358" s="12">
        <v>17</v>
      </c>
      <c r="M358" s="12"/>
      <c r="N358" s="12"/>
      <c r="O358" s="12"/>
      <c r="P358" s="11" t="s">
        <v>1</v>
      </c>
      <c r="Q358" s="11" t="s">
        <v>1</v>
      </c>
      <c r="R358" s="11" t="s">
        <v>1</v>
      </c>
      <c r="S358" s="11" t="s">
        <v>1</v>
      </c>
      <c r="T358" s="11" t="s">
        <v>1</v>
      </c>
      <c r="U358" s="11" t="s">
        <v>1</v>
      </c>
      <c r="V358" s="11" t="s">
        <v>294</v>
      </c>
      <c r="W358" s="21" t="s">
        <v>1</v>
      </c>
    </row>
    <row r="359" spans="1:23" x14ac:dyDescent="0.2">
      <c r="A359" s="27" t="s">
        <v>13</v>
      </c>
      <c r="B359" s="13" t="s">
        <v>110</v>
      </c>
      <c r="C359" s="13" t="s">
        <v>273</v>
      </c>
      <c r="D359" s="14"/>
      <c r="E359" s="14">
        <v>10</v>
      </c>
      <c r="F359" s="14"/>
      <c r="G359" s="14"/>
      <c r="H359" s="14"/>
      <c r="I359" s="14"/>
      <c r="J359" s="14"/>
      <c r="K359" s="14"/>
      <c r="L359" s="14">
        <v>22</v>
      </c>
      <c r="M359" s="14">
        <v>24</v>
      </c>
      <c r="N359" s="14"/>
      <c r="O359" s="14"/>
      <c r="P359" s="13" t="s">
        <v>1</v>
      </c>
      <c r="Q359" s="13" t="s">
        <v>1</v>
      </c>
      <c r="R359" s="13" t="s">
        <v>1</v>
      </c>
      <c r="S359" s="13" t="s">
        <v>1</v>
      </c>
      <c r="T359" s="13" t="s">
        <v>1</v>
      </c>
      <c r="U359" s="13" t="s">
        <v>1</v>
      </c>
      <c r="V359" s="13" t="s">
        <v>294</v>
      </c>
      <c r="W359" s="22" t="s">
        <v>1</v>
      </c>
    </row>
    <row r="360" spans="1:23" x14ac:dyDescent="0.2">
      <c r="A360" s="25" t="s">
        <v>13</v>
      </c>
      <c r="B360" s="11" t="s">
        <v>110</v>
      </c>
      <c r="C360" s="11" t="s">
        <v>274</v>
      </c>
      <c r="D360" s="12"/>
      <c r="E360" s="12">
        <v>7</v>
      </c>
      <c r="F360" s="12"/>
      <c r="G360" s="12"/>
      <c r="H360" s="12"/>
      <c r="I360" s="12"/>
      <c r="J360" s="12"/>
      <c r="K360" s="12"/>
      <c r="L360" s="12">
        <v>19</v>
      </c>
      <c r="M360" s="12">
        <v>20</v>
      </c>
      <c r="N360" s="12"/>
      <c r="O360" s="12"/>
      <c r="P360" s="11" t="s">
        <v>1</v>
      </c>
      <c r="Q360" s="11" t="s">
        <v>1</v>
      </c>
      <c r="R360" s="11" t="s">
        <v>1</v>
      </c>
      <c r="S360" s="11" t="s">
        <v>1</v>
      </c>
      <c r="T360" s="11" t="s">
        <v>1</v>
      </c>
      <c r="U360" s="11" t="s">
        <v>1</v>
      </c>
      <c r="V360" s="11" t="s">
        <v>294</v>
      </c>
      <c r="W360" s="21" t="s">
        <v>1</v>
      </c>
    </row>
    <row r="361" spans="1:23" x14ac:dyDescent="0.2">
      <c r="A361" s="27" t="s">
        <v>13</v>
      </c>
      <c r="B361" s="13" t="s">
        <v>110</v>
      </c>
      <c r="C361" s="13" t="s">
        <v>289</v>
      </c>
      <c r="D361" s="14"/>
      <c r="E361" s="14">
        <v>77.283959999999993</v>
      </c>
      <c r="F361" s="14">
        <v>79.525980000000004</v>
      </c>
      <c r="G361" s="14"/>
      <c r="H361" s="14"/>
      <c r="I361" s="14"/>
      <c r="J361" s="14"/>
      <c r="K361" s="14"/>
      <c r="L361" s="14"/>
      <c r="M361" s="14"/>
      <c r="N361" s="14"/>
      <c r="O361" s="14"/>
      <c r="P361" s="13" t="s">
        <v>1</v>
      </c>
      <c r="Q361" s="13" t="s">
        <v>1</v>
      </c>
      <c r="R361" s="13" t="s">
        <v>1</v>
      </c>
      <c r="S361" s="13" t="s">
        <v>1</v>
      </c>
      <c r="T361" s="13" t="s">
        <v>1</v>
      </c>
      <c r="U361" s="13" t="s">
        <v>1</v>
      </c>
      <c r="V361" s="13" t="s">
        <v>294</v>
      </c>
      <c r="W361" s="22" t="s">
        <v>1</v>
      </c>
    </row>
    <row r="362" spans="1:23" x14ac:dyDescent="0.2">
      <c r="A362" s="25" t="s">
        <v>13</v>
      </c>
      <c r="B362" s="11" t="s">
        <v>110</v>
      </c>
      <c r="C362" s="11" t="s">
        <v>276</v>
      </c>
      <c r="D362" s="12"/>
      <c r="E362" s="12"/>
      <c r="F362" s="12"/>
      <c r="G362" s="12"/>
      <c r="H362" s="12"/>
      <c r="I362" s="12"/>
      <c r="J362" s="12"/>
      <c r="K362" s="12"/>
      <c r="L362" s="12"/>
      <c r="M362" s="12"/>
      <c r="N362" s="12"/>
      <c r="O362" s="12"/>
      <c r="P362" s="11"/>
      <c r="Q362" s="11"/>
      <c r="R362" s="11"/>
      <c r="S362" s="11"/>
      <c r="T362" s="11"/>
      <c r="U362" s="11"/>
      <c r="V362" s="11"/>
      <c r="W362" s="21"/>
    </row>
    <row r="363" spans="1:23" x14ac:dyDescent="0.2">
      <c r="A363" s="27" t="s">
        <v>13</v>
      </c>
      <c r="B363" s="13" t="s">
        <v>110</v>
      </c>
      <c r="C363" s="13" t="s">
        <v>271</v>
      </c>
      <c r="D363" s="14"/>
      <c r="E363" s="14"/>
      <c r="F363" s="14"/>
      <c r="G363" s="14">
        <v>44</v>
      </c>
      <c r="H363" s="14"/>
      <c r="I363" s="14"/>
      <c r="J363" s="14"/>
      <c r="K363" s="14"/>
      <c r="L363" s="14"/>
      <c r="M363" s="14"/>
      <c r="N363" s="14"/>
      <c r="O363" s="14"/>
      <c r="P363" s="13" t="s">
        <v>1</v>
      </c>
      <c r="Q363" s="13" t="s">
        <v>1</v>
      </c>
      <c r="R363" s="13" t="s">
        <v>1</v>
      </c>
      <c r="S363" s="13" t="s">
        <v>1</v>
      </c>
      <c r="T363" s="13" t="s">
        <v>1</v>
      </c>
      <c r="U363" s="13" t="s">
        <v>1</v>
      </c>
      <c r="V363" s="13" t="s">
        <v>294</v>
      </c>
      <c r="W363" s="22" t="s">
        <v>1</v>
      </c>
    </row>
    <row r="364" spans="1:23" x14ac:dyDescent="0.2">
      <c r="A364" s="25" t="s">
        <v>13</v>
      </c>
      <c r="B364" s="11" t="s">
        <v>110</v>
      </c>
      <c r="C364" s="11" t="s">
        <v>292</v>
      </c>
      <c r="D364" s="12">
        <v>100</v>
      </c>
      <c r="E364" s="12">
        <v>95</v>
      </c>
      <c r="F364" s="12">
        <v>84</v>
      </c>
      <c r="G364" s="12">
        <v>81</v>
      </c>
      <c r="H364" s="12">
        <v>80</v>
      </c>
      <c r="I364" s="12"/>
      <c r="J364" s="12"/>
      <c r="K364" s="12"/>
      <c r="L364" s="12">
        <v>83</v>
      </c>
      <c r="M364" s="12"/>
      <c r="N364" s="12"/>
      <c r="O364" s="12"/>
      <c r="P364" s="11" t="s">
        <v>1</v>
      </c>
      <c r="Q364" s="11" t="s">
        <v>1</v>
      </c>
      <c r="R364" s="11" t="s">
        <v>1</v>
      </c>
      <c r="S364" s="11" t="s">
        <v>1</v>
      </c>
      <c r="T364" s="11" t="s">
        <v>1</v>
      </c>
      <c r="U364" s="11" t="s">
        <v>1</v>
      </c>
      <c r="V364" s="11" t="s">
        <v>294</v>
      </c>
      <c r="W364" s="21" t="s">
        <v>1</v>
      </c>
    </row>
    <row r="365" spans="1:23" x14ac:dyDescent="0.2">
      <c r="A365" s="27" t="s">
        <v>13</v>
      </c>
      <c r="B365" s="13" t="s">
        <v>110</v>
      </c>
      <c r="C365" s="13" t="s">
        <v>275</v>
      </c>
      <c r="D365" s="14"/>
      <c r="E365" s="14">
        <v>80</v>
      </c>
      <c r="F365" s="14"/>
      <c r="G365" s="14">
        <v>67</v>
      </c>
      <c r="H365" s="14">
        <v>68</v>
      </c>
      <c r="I365" s="14"/>
      <c r="J365" s="14"/>
      <c r="K365" s="14"/>
      <c r="L365" s="14">
        <v>35</v>
      </c>
      <c r="M365" s="14">
        <v>32</v>
      </c>
      <c r="N365" s="14"/>
      <c r="O365" s="14"/>
      <c r="P365" s="13" t="s">
        <v>1</v>
      </c>
      <c r="Q365" s="13" t="s">
        <v>1</v>
      </c>
      <c r="R365" s="13" t="s">
        <v>1</v>
      </c>
      <c r="S365" s="13" t="s">
        <v>1</v>
      </c>
      <c r="T365" s="13" t="s">
        <v>1</v>
      </c>
      <c r="U365" s="13" t="s">
        <v>1</v>
      </c>
      <c r="V365" s="13" t="s">
        <v>294</v>
      </c>
      <c r="W365" s="22" t="s">
        <v>1</v>
      </c>
    </row>
    <row r="366" spans="1:23" x14ac:dyDescent="0.2">
      <c r="A366" s="25" t="s">
        <v>13</v>
      </c>
      <c r="B366" s="11" t="s">
        <v>110</v>
      </c>
      <c r="C366" s="11" t="s">
        <v>272</v>
      </c>
      <c r="D366" s="12"/>
      <c r="E366" s="12"/>
      <c r="F366" s="12"/>
      <c r="G366" s="12"/>
      <c r="H366" s="12"/>
      <c r="I366" s="12"/>
      <c r="J366" s="12"/>
      <c r="K366" s="12"/>
      <c r="L366" s="12"/>
      <c r="M366" s="12"/>
      <c r="N366" s="12"/>
      <c r="O366" s="12"/>
      <c r="P366" s="11"/>
      <c r="Q366" s="11"/>
      <c r="R366" s="11"/>
      <c r="S366" s="11"/>
      <c r="T366" s="11"/>
      <c r="U366" s="11"/>
      <c r="V366" s="11"/>
      <c r="W366" s="21"/>
    </row>
    <row r="367" spans="1:23" x14ac:dyDescent="0.2">
      <c r="A367" s="27" t="s">
        <v>13</v>
      </c>
      <c r="B367" s="13" t="s">
        <v>110</v>
      </c>
      <c r="C367" s="13" t="s">
        <v>295</v>
      </c>
      <c r="D367" s="14">
        <v>8.2843508900000007</v>
      </c>
      <c r="E367" s="14">
        <v>7.9085033840000003</v>
      </c>
      <c r="F367" s="14">
        <v>8.4078921970000007</v>
      </c>
      <c r="G367" s="14">
        <v>7.5404036239999996</v>
      </c>
      <c r="H367" s="14">
        <v>8.1723772809999993</v>
      </c>
      <c r="I367" s="14"/>
      <c r="J367" s="14">
        <v>4.0985006960000003</v>
      </c>
      <c r="K367" s="14">
        <v>5.4489913850000002</v>
      </c>
      <c r="L367" s="14">
        <v>6.8075889370000002</v>
      </c>
      <c r="M367" s="14">
        <v>7.081244249</v>
      </c>
      <c r="N367" s="14">
        <v>8.6398307200000009</v>
      </c>
      <c r="O367" s="14"/>
      <c r="P367" s="13" t="s">
        <v>1</v>
      </c>
      <c r="Q367" s="13" t="s">
        <v>1</v>
      </c>
      <c r="R367" s="13" t="s">
        <v>1</v>
      </c>
      <c r="S367" s="13" t="s">
        <v>1</v>
      </c>
      <c r="T367" s="13" t="s">
        <v>1</v>
      </c>
      <c r="U367" s="13" t="s">
        <v>1</v>
      </c>
      <c r="V367" s="13" t="s">
        <v>294</v>
      </c>
      <c r="W367" s="22" t="s">
        <v>1</v>
      </c>
    </row>
    <row r="368" spans="1:23" x14ac:dyDescent="0.2">
      <c r="A368" s="25" t="s">
        <v>13</v>
      </c>
      <c r="B368" s="11" t="s">
        <v>110</v>
      </c>
      <c r="C368" s="11" t="s">
        <v>297</v>
      </c>
      <c r="D368" s="12">
        <v>49.691830000000003</v>
      </c>
      <c r="E368" s="12"/>
      <c r="F368" s="12"/>
      <c r="G368" s="12"/>
      <c r="H368" s="12"/>
      <c r="I368" s="12"/>
      <c r="J368" s="12"/>
      <c r="K368" s="12"/>
      <c r="L368" s="12"/>
      <c r="M368" s="12"/>
      <c r="N368" s="12"/>
      <c r="O368" s="12"/>
      <c r="P368" s="11" t="s">
        <v>1</v>
      </c>
      <c r="Q368" s="11" t="s">
        <v>1</v>
      </c>
      <c r="R368" s="11" t="s">
        <v>1</v>
      </c>
      <c r="S368" s="11" t="s">
        <v>1</v>
      </c>
      <c r="T368" s="11" t="s">
        <v>1</v>
      </c>
      <c r="U368" s="11" t="s">
        <v>1</v>
      </c>
      <c r="V368" s="11" t="s">
        <v>294</v>
      </c>
      <c r="W368" s="21" t="s">
        <v>1</v>
      </c>
    </row>
    <row r="369" spans="1:23" x14ac:dyDescent="0.2">
      <c r="A369" s="27" t="s">
        <v>13</v>
      </c>
      <c r="B369" s="13" t="s">
        <v>110</v>
      </c>
      <c r="C369" s="13" t="s">
        <v>299</v>
      </c>
      <c r="D369" s="14"/>
      <c r="E369" s="14"/>
      <c r="F369" s="14">
        <v>89.661730000000006</v>
      </c>
      <c r="G369" s="14"/>
      <c r="H369" s="14"/>
      <c r="I369" s="14"/>
      <c r="J369" s="14"/>
      <c r="K369" s="14"/>
      <c r="L369" s="14"/>
      <c r="M369" s="14"/>
      <c r="N369" s="14"/>
      <c r="O369" s="14"/>
      <c r="P369" s="13" t="s">
        <v>1</v>
      </c>
      <c r="Q369" s="13" t="s">
        <v>1</v>
      </c>
      <c r="R369" s="13" t="s">
        <v>1</v>
      </c>
      <c r="S369" s="13" t="s">
        <v>1</v>
      </c>
      <c r="T369" s="13" t="s">
        <v>1</v>
      </c>
      <c r="U369" s="13" t="s">
        <v>1</v>
      </c>
      <c r="V369" s="13" t="s">
        <v>294</v>
      </c>
      <c r="W369" s="22" t="s">
        <v>1</v>
      </c>
    </row>
    <row r="370" spans="1:23" x14ac:dyDescent="0.2">
      <c r="A370" s="25" t="s">
        <v>13</v>
      </c>
      <c r="B370" s="11" t="s">
        <v>110</v>
      </c>
      <c r="C370" s="11" t="s">
        <v>300</v>
      </c>
      <c r="D370" s="12"/>
      <c r="E370" s="12"/>
      <c r="F370" s="12">
        <v>89.00949</v>
      </c>
      <c r="G370" s="12"/>
      <c r="H370" s="12"/>
      <c r="I370" s="12"/>
      <c r="J370" s="12"/>
      <c r="K370" s="12"/>
      <c r="L370" s="12"/>
      <c r="M370" s="12"/>
      <c r="N370" s="12"/>
      <c r="O370" s="12"/>
      <c r="P370" s="11" t="s">
        <v>1</v>
      </c>
      <c r="Q370" s="11" t="s">
        <v>1</v>
      </c>
      <c r="R370" s="11" t="s">
        <v>1</v>
      </c>
      <c r="S370" s="11" t="s">
        <v>1</v>
      </c>
      <c r="T370" s="11" t="s">
        <v>1</v>
      </c>
      <c r="U370" s="11" t="s">
        <v>1</v>
      </c>
      <c r="V370" s="11" t="s">
        <v>294</v>
      </c>
      <c r="W370" s="21" t="s">
        <v>1</v>
      </c>
    </row>
    <row r="371" spans="1:23" x14ac:dyDescent="0.2">
      <c r="A371" s="27" t="s">
        <v>13</v>
      </c>
      <c r="B371" s="13" t="s">
        <v>110</v>
      </c>
      <c r="C371" s="13" t="s">
        <v>296</v>
      </c>
      <c r="D371" s="14">
        <v>59.198419999999999</v>
      </c>
      <c r="E371" s="14"/>
      <c r="F371" s="14"/>
      <c r="G371" s="14"/>
      <c r="H371" s="14"/>
      <c r="I371" s="14"/>
      <c r="J371" s="14"/>
      <c r="K371" s="14"/>
      <c r="L371" s="14"/>
      <c r="M371" s="14"/>
      <c r="N371" s="14"/>
      <c r="O371" s="14"/>
      <c r="P371" s="13" t="s">
        <v>1</v>
      </c>
      <c r="Q371" s="13" t="s">
        <v>1</v>
      </c>
      <c r="R371" s="13" t="s">
        <v>1</v>
      </c>
      <c r="S371" s="13" t="s">
        <v>1</v>
      </c>
      <c r="T371" s="13" t="s">
        <v>1</v>
      </c>
      <c r="U371" s="13" t="s">
        <v>1</v>
      </c>
      <c r="V371" s="13" t="s">
        <v>294</v>
      </c>
      <c r="W371" s="22" t="s">
        <v>1</v>
      </c>
    </row>
    <row r="372" spans="1:23" x14ac:dyDescent="0.2">
      <c r="A372" s="25" t="s">
        <v>13</v>
      </c>
      <c r="B372" s="11" t="s">
        <v>110</v>
      </c>
      <c r="C372" s="11" t="s">
        <v>301</v>
      </c>
      <c r="D372" s="12">
        <v>46.658709999999999</v>
      </c>
      <c r="E372" s="12"/>
      <c r="F372" s="12"/>
      <c r="G372" s="12"/>
      <c r="H372" s="12"/>
      <c r="I372" s="12"/>
      <c r="J372" s="12"/>
      <c r="K372" s="12"/>
      <c r="L372" s="12"/>
      <c r="M372" s="12"/>
      <c r="N372" s="12"/>
      <c r="O372" s="12"/>
      <c r="P372" s="11" t="s">
        <v>1</v>
      </c>
      <c r="Q372" s="11" t="s">
        <v>1</v>
      </c>
      <c r="R372" s="11" t="s">
        <v>1</v>
      </c>
      <c r="S372" s="11" t="s">
        <v>1</v>
      </c>
      <c r="T372" s="11" t="s">
        <v>1</v>
      </c>
      <c r="U372" s="11" t="s">
        <v>1</v>
      </c>
      <c r="V372" s="11" t="s">
        <v>294</v>
      </c>
      <c r="W372" s="21" t="s">
        <v>1</v>
      </c>
    </row>
    <row r="373" spans="1:23" x14ac:dyDescent="0.2">
      <c r="A373" s="27" t="s">
        <v>13</v>
      </c>
      <c r="B373" s="13" t="s">
        <v>110</v>
      </c>
      <c r="C373" s="13" t="s">
        <v>298</v>
      </c>
      <c r="D373" s="14">
        <v>43.421050000000001</v>
      </c>
      <c r="E373" s="14"/>
      <c r="F373" s="14"/>
      <c r="G373" s="14"/>
      <c r="H373" s="14"/>
      <c r="I373" s="14"/>
      <c r="J373" s="14"/>
      <c r="K373" s="14"/>
      <c r="L373" s="14"/>
      <c r="M373" s="14"/>
      <c r="N373" s="14"/>
      <c r="O373" s="14"/>
      <c r="P373" s="13" t="s">
        <v>1</v>
      </c>
      <c r="Q373" s="13" t="s">
        <v>1</v>
      </c>
      <c r="R373" s="13" t="s">
        <v>1</v>
      </c>
      <c r="S373" s="13" t="s">
        <v>1</v>
      </c>
      <c r="T373" s="13" t="s">
        <v>1</v>
      </c>
      <c r="U373" s="13" t="s">
        <v>1</v>
      </c>
      <c r="V373" s="13" t="s">
        <v>294</v>
      </c>
      <c r="W373" s="22" t="s">
        <v>1</v>
      </c>
    </row>
    <row r="374" spans="1:23" x14ac:dyDescent="0.2">
      <c r="A374" s="25" t="s">
        <v>14</v>
      </c>
      <c r="B374" s="11" t="s">
        <v>111</v>
      </c>
      <c r="C374" s="11" t="s">
        <v>277</v>
      </c>
      <c r="D374" s="12"/>
      <c r="E374" s="12">
        <v>64.878299999999996</v>
      </c>
      <c r="F374" s="12">
        <v>57.759880000000003</v>
      </c>
      <c r="G374" s="12">
        <v>90.612309999999994</v>
      </c>
      <c r="H374" s="12">
        <v>99.532129999999995</v>
      </c>
      <c r="I374" s="12"/>
      <c r="J374" s="12"/>
      <c r="K374" s="12"/>
      <c r="L374" s="12"/>
      <c r="M374" s="12"/>
      <c r="N374" s="12"/>
      <c r="O374" s="12"/>
      <c r="P374" s="11" t="s">
        <v>1</v>
      </c>
      <c r="Q374" s="11" t="s">
        <v>1</v>
      </c>
      <c r="R374" s="11" t="s">
        <v>1</v>
      </c>
      <c r="S374" s="11" t="s">
        <v>1</v>
      </c>
      <c r="T374" s="11" t="s">
        <v>1</v>
      </c>
      <c r="U374" s="11" t="s">
        <v>1</v>
      </c>
      <c r="V374" s="11" t="s">
        <v>294</v>
      </c>
      <c r="W374" s="21" t="s">
        <v>1</v>
      </c>
    </row>
    <row r="375" spans="1:23" x14ac:dyDescent="0.2">
      <c r="A375" s="27" t="s">
        <v>14</v>
      </c>
      <c r="B375" s="13" t="s">
        <v>111</v>
      </c>
      <c r="C375" s="13" t="s">
        <v>278</v>
      </c>
      <c r="D375" s="14"/>
      <c r="E375" s="14">
        <v>15.9031</v>
      </c>
      <c r="F375" s="14">
        <v>14.57231</v>
      </c>
      <c r="G375" s="14">
        <v>13.26479</v>
      </c>
      <c r="H375" s="14">
        <v>12.36829</v>
      </c>
      <c r="I375" s="14"/>
      <c r="J375" s="14"/>
      <c r="K375" s="14"/>
      <c r="L375" s="14"/>
      <c r="M375" s="14"/>
      <c r="N375" s="14"/>
      <c r="O375" s="14"/>
      <c r="P375" s="13" t="s">
        <v>1</v>
      </c>
      <c r="Q375" s="13" t="s">
        <v>1</v>
      </c>
      <c r="R375" s="13" t="s">
        <v>1</v>
      </c>
      <c r="S375" s="13" t="s">
        <v>1</v>
      </c>
      <c r="T375" s="13" t="s">
        <v>1</v>
      </c>
      <c r="U375" s="13" t="s">
        <v>1</v>
      </c>
      <c r="V375" s="13" t="s">
        <v>294</v>
      </c>
      <c r="W375" s="22" t="s">
        <v>1</v>
      </c>
    </row>
    <row r="376" spans="1:23" x14ac:dyDescent="0.2">
      <c r="A376" s="25" t="s">
        <v>14</v>
      </c>
      <c r="B376" s="11" t="s">
        <v>111</v>
      </c>
      <c r="C376" s="11" t="s">
        <v>280</v>
      </c>
      <c r="D376" s="12"/>
      <c r="E376" s="12">
        <v>7.324E-2</v>
      </c>
      <c r="F376" s="12">
        <v>0.38089000000000001</v>
      </c>
      <c r="G376" s="12"/>
      <c r="H376" s="12"/>
      <c r="I376" s="12"/>
      <c r="J376" s="12"/>
      <c r="K376" s="12"/>
      <c r="L376" s="12"/>
      <c r="M376" s="12"/>
      <c r="N376" s="12"/>
      <c r="O376" s="12"/>
      <c r="P376" s="11" t="s">
        <v>1</v>
      </c>
      <c r="Q376" s="11" t="s">
        <v>1</v>
      </c>
      <c r="R376" s="11" t="s">
        <v>1</v>
      </c>
      <c r="S376" s="11" t="s">
        <v>1</v>
      </c>
      <c r="T376" s="11" t="s">
        <v>1</v>
      </c>
      <c r="U376" s="11" t="s">
        <v>1</v>
      </c>
      <c r="V376" s="11" t="s">
        <v>294</v>
      </c>
      <c r="W376" s="21" t="s">
        <v>1</v>
      </c>
    </row>
    <row r="377" spans="1:23" x14ac:dyDescent="0.2">
      <c r="A377" s="27" t="s">
        <v>14</v>
      </c>
      <c r="B377" s="13" t="s">
        <v>111</v>
      </c>
      <c r="C377" s="13" t="s">
        <v>281</v>
      </c>
      <c r="D377" s="14"/>
      <c r="E377" s="14">
        <v>56.77946</v>
      </c>
      <c r="F377" s="14">
        <v>53.064250000000001</v>
      </c>
      <c r="G377" s="14"/>
      <c r="H377" s="14"/>
      <c r="I377" s="14"/>
      <c r="J377" s="14"/>
      <c r="K377" s="14"/>
      <c r="L377" s="14"/>
      <c r="M377" s="14"/>
      <c r="N377" s="14"/>
      <c r="O377" s="14"/>
      <c r="P377" s="13" t="s">
        <v>1</v>
      </c>
      <c r="Q377" s="13" t="s">
        <v>1</v>
      </c>
      <c r="R377" s="13" t="s">
        <v>1</v>
      </c>
      <c r="S377" s="13" t="s">
        <v>1</v>
      </c>
      <c r="T377" s="13" t="s">
        <v>1</v>
      </c>
      <c r="U377" s="13" t="s">
        <v>1</v>
      </c>
      <c r="V377" s="13" t="s">
        <v>294</v>
      </c>
      <c r="W377" s="22" t="s">
        <v>1</v>
      </c>
    </row>
    <row r="378" spans="1:23" x14ac:dyDescent="0.2">
      <c r="A378" s="25" t="s">
        <v>14</v>
      </c>
      <c r="B378" s="11" t="s">
        <v>111</v>
      </c>
      <c r="C378" s="11" t="s">
        <v>282</v>
      </c>
      <c r="D378" s="12"/>
      <c r="E378" s="12">
        <v>27.09507</v>
      </c>
      <c r="F378" s="12">
        <v>26.99296</v>
      </c>
      <c r="G378" s="12">
        <v>37.297919999999998</v>
      </c>
      <c r="H378" s="12">
        <v>24.758510000000001</v>
      </c>
      <c r="I378" s="12"/>
      <c r="J378" s="12"/>
      <c r="K378" s="12"/>
      <c r="L378" s="12"/>
      <c r="M378" s="12"/>
      <c r="N378" s="12"/>
      <c r="O378" s="12"/>
      <c r="P378" s="11" t="s">
        <v>1</v>
      </c>
      <c r="Q378" s="11" t="s">
        <v>1</v>
      </c>
      <c r="R378" s="11" t="s">
        <v>1</v>
      </c>
      <c r="S378" s="11" t="s">
        <v>1</v>
      </c>
      <c r="T378" s="11" t="s">
        <v>1</v>
      </c>
      <c r="U378" s="11" t="s">
        <v>1</v>
      </c>
      <c r="V378" s="11" t="s">
        <v>294</v>
      </c>
      <c r="W378" s="21" t="s">
        <v>1</v>
      </c>
    </row>
    <row r="379" spans="1:23" x14ac:dyDescent="0.2">
      <c r="A379" s="27" t="s">
        <v>14</v>
      </c>
      <c r="B379" s="13" t="s">
        <v>111</v>
      </c>
      <c r="C379" s="13" t="s">
        <v>279</v>
      </c>
      <c r="D379" s="14"/>
      <c r="E379" s="14">
        <v>11.19197</v>
      </c>
      <c r="F379" s="14">
        <v>12.420640000000001</v>
      </c>
      <c r="G379" s="14">
        <v>24.03313</v>
      </c>
      <c r="H379" s="14">
        <v>12.39021</v>
      </c>
      <c r="I379" s="14"/>
      <c r="J379" s="14"/>
      <c r="K379" s="14"/>
      <c r="L379" s="14"/>
      <c r="M379" s="14"/>
      <c r="N379" s="14"/>
      <c r="O379" s="14"/>
      <c r="P379" s="13" t="s">
        <v>1</v>
      </c>
      <c r="Q379" s="13" t="s">
        <v>1</v>
      </c>
      <c r="R379" s="13" t="s">
        <v>1</v>
      </c>
      <c r="S379" s="13" t="s">
        <v>1</v>
      </c>
      <c r="T379" s="13" t="s">
        <v>1</v>
      </c>
      <c r="U379" s="13" t="s">
        <v>1</v>
      </c>
      <c r="V379" s="13" t="s">
        <v>294</v>
      </c>
      <c r="W379" s="22" t="s">
        <v>1</v>
      </c>
    </row>
    <row r="380" spans="1:23" x14ac:dyDescent="0.2">
      <c r="A380" s="25" t="s">
        <v>14</v>
      </c>
      <c r="B380" s="11" t="s">
        <v>111</v>
      </c>
      <c r="C380" s="11" t="s">
        <v>293</v>
      </c>
      <c r="D380" s="12"/>
      <c r="E380" s="12"/>
      <c r="F380" s="12"/>
      <c r="G380" s="12"/>
      <c r="H380" s="12"/>
      <c r="I380" s="12"/>
      <c r="J380" s="12"/>
      <c r="K380" s="12"/>
      <c r="L380" s="12"/>
      <c r="M380" s="12"/>
      <c r="N380" s="12"/>
      <c r="O380" s="12"/>
      <c r="P380" s="11" t="s">
        <v>1</v>
      </c>
      <c r="Q380" s="11" t="s">
        <v>1</v>
      </c>
      <c r="R380" s="11" t="s">
        <v>1</v>
      </c>
      <c r="S380" s="11" t="s">
        <v>1</v>
      </c>
      <c r="T380" s="11" t="s">
        <v>1</v>
      </c>
      <c r="U380" s="11" t="s">
        <v>1</v>
      </c>
      <c r="V380" s="11" t="s">
        <v>294</v>
      </c>
      <c r="W380" s="21" t="s">
        <v>1</v>
      </c>
    </row>
    <row r="381" spans="1:23" x14ac:dyDescent="0.2">
      <c r="A381" s="27" t="s">
        <v>14</v>
      </c>
      <c r="B381" s="13" t="s">
        <v>111</v>
      </c>
      <c r="C381" s="13" t="s">
        <v>284</v>
      </c>
      <c r="D381" s="14"/>
      <c r="E381" s="14">
        <v>15.602919999999999</v>
      </c>
      <c r="F381" s="14">
        <v>14.79519</v>
      </c>
      <c r="G381" s="14">
        <v>12.185689999999999</v>
      </c>
      <c r="H381" s="14">
        <v>10.06765</v>
      </c>
      <c r="I381" s="14">
        <v>9.2682900000000004</v>
      </c>
      <c r="J381" s="14"/>
      <c r="K381" s="14"/>
      <c r="L381" s="14"/>
      <c r="M381" s="14"/>
      <c r="N381" s="14"/>
      <c r="O381" s="14"/>
      <c r="P381" s="13" t="s">
        <v>1</v>
      </c>
      <c r="Q381" s="13" t="s">
        <v>1</v>
      </c>
      <c r="R381" s="13" t="s">
        <v>1</v>
      </c>
      <c r="S381" s="13" t="s">
        <v>1</v>
      </c>
      <c r="T381" s="13" t="s">
        <v>1</v>
      </c>
      <c r="U381" s="13" t="s">
        <v>1</v>
      </c>
      <c r="V381" s="13" t="s">
        <v>294</v>
      </c>
      <c r="W381" s="22" t="s">
        <v>1</v>
      </c>
    </row>
    <row r="382" spans="1:23" x14ac:dyDescent="0.2">
      <c r="A382" s="25" t="s">
        <v>14</v>
      </c>
      <c r="B382" s="11" t="s">
        <v>111</v>
      </c>
      <c r="C382" s="11" t="s">
        <v>286</v>
      </c>
      <c r="D382" s="12"/>
      <c r="E382" s="12">
        <v>4.8070000000000002E-2</v>
      </c>
      <c r="F382" s="12">
        <v>0.37052000000000002</v>
      </c>
      <c r="G382" s="12">
        <v>0.32057000000000002</v>
      </c>
      <c r="H382" s="12"/>
      <c r="I382" s="12"/>
      <c r="J382" s="12"/>
      <c r="K382" s="12"/>
      <c r="L382" s="12"/>
      <c r="M382" s="12"/>
      <c r="N382" s="12"/>
      <c r="O382" s="12"/>
      <c r="P382" s="11" t="s">
        <v>1</v>
      </c>
      <c r="Q382" s="11" t="s">
        <v>1</v>
      </c>
      <c r="R382" s="11" t="s">
        <v>1</v>
      </c>
      <c r="S382" s="11" t="s">
        <v>1</v>
      </c>
      <c r="T382" s="11" t="s">
        <v>1</v>
      </c>
      <c r="U382" s="11" t="s">
        <v>1</v>
      </c>
      <c r="V382" s="11" t="s">
        <v>294</v>
      </c>
      <c r="W382" s="21" t="s">
        <v>1</v>
      </c>
    </row>
    <row r="383" spans="1:23" x14ac:dyDescent="0.2">
      <c r="A383" s="27" t="s">
        <v>14</v>
      </c>
      <c r="B383" s="13" t="s">
        <v>111</v>
      </c>
      <c r="C383" s="13" t="s">
        <v>287</v>
      </c>
      <c r="D383" s="14"/>
      <c r="E383" s="14">
        <v>59.241250000000001</v>
      </c>
      <c r="F383" s="14">
        <v>51.619329999999998</v>
      </c>
      <c r="G383" s="14">
        <v>40.666759999999996</v>
      </c>
      <c r="H383" s="14">
        <v>46.700110000000002</v>
      </c>
      <c r="I383" s="14"/>
      <c r="J383" s="14"/>
      <c r="K383" s="14"/>
      <c r="L383" s="14"/>
      <c r="M383" s="14"/>
      <c r="N383" s="14"/>
      <c r="O383" s="14"/>
      <c r="P383" s="13" t="s">
        <v>1</v>
      </c>
      <c r="Q383" s="13" t="s">
        <v>1</v>
      </c>
      <c r="R383" s="13" t="s">
        <v>1</v>
      </c>
      <c r="S383" s="13" t="s">
        <v>1</v>
      </c>
      <c r="T383" s="13" t="s">
        <v>1</v>
      </c>
      <c r="U383" s="13" t="s">
        <v>1</v>
      </c>
      <c r="V383" s="13" t="s">
        <v>294</v>
      </c>
      <c r="W383" s="22" t="s">
        <v>1</v>
      </c>
    </row>
    <row r="384" spans="1:23" x14ac:dyDescent="0.2">
      <c r="A384" s="25" t="s">
        <v>14</v>
      </c>
      <c r="B384" s="11" t="s">
        <v>111</v>
      </c>
      <c r="C384" s="11" t="s">
        <v>288</v>
      </c>
      <c r="D384" s="12"/>
      <c r="E384" s="12">
        <v>28.334040000000002</v>
      </c>
      <c r="F384" s="12">
        <v>27.405799999999999</v>
      </c>
      <c r="G384" s="12">
        <v>34.948929999999997</v>
      </c>
      <c r="H384" s="12">
        <v>20.727609999999999</v>
      </c>
      <c r="I384" s="12">
        <v>24.712409999999998</v>
      </c>
      <c r="J384" s="12"/>
      <c r="K384" s="12"/>
      <c r="L384" s="12"/>
      <c r="M384" s="12"/>
      <c r="N384" s="12"/>
      <c r="O384" s="12"/>
      <c r="P384" s="11" t="s">
        <v>1</v>
      </c>
      <c r="Q384" s="11" t="s">
        <v>1</v>
      </c>
      <c r="R384" s="11" t="s">
        <v>1</v>
      </c>
      <c r="S384" s="11" t="s">
        <v>1</v>
      </c>
      <c r="T384" s="11" t="s">
        <v>1</v>
      </c>
      <c r="U384" s="11" t="s">
        <v>1</v>
      </c>
      <c r="V384" s="11" t="s">
        <v>294</v>
      </c>
      <c r="W384" s="21" t="s">
        <v>1</v>
      </c>
    </row>
    <row r="385" spans="1:23" x14ac:dyDescent="0.2">
      <c r="A385" s="27" t="s">
        <v>14</v>
      </c>
      <c r="B385" s="13" t="s">
        <v>111</v>
      </c>
      <c r="C385" s="13" t="s">
        <v>285</v>
      </c>
      <c r="D385" s="14"/>
      <c r="E385" s="14">
        <v>12.731120000000001</v>
      </c>
      <c r="F385" s="14">
        <v>12.610609999999999</v>
      </c>
      <c r="G385" s="14">
        <v>22.76324</v>
      </c>
      <c r="H385" s="14">
        <v>10.65996</v>
      </c>
      <c r="I385" s="14">
        <v>15.444129999999999</v>
      </c>
      <c r="J385" s="14"/>
      <c r="K385" s="14"/>
      <c r="L385" s="14"/>
      <c r="M385" s="14"/>
      <c r="N385" s="14"/>
      <c r="O385" s="14"/>
      <c r="P385" s="13" t="s">
        <v>1</v>
      </c>
      <c r="Q385" s="13" t="s">
        <v>1</v>
      </c>
      <c r="R385" s="13" t="s">
        <v>1</v>
      </c>
      <c r="S385" s="13" t="s">
        <v>1</v>
      </c>
      <c r="T385" s="13" t="s">
        <v>1</v>
      </c>
      <c r="U385" s="13" t="s">
        <v>1</v>
      </c>
      <c r="V385" s="13" t="s">
        <v>294</v>
      </c>
      <c r="W385" s="22" t="s">
        <v>1</v>
      </c>
    </row>
    <row r="386" spans="1:23" x14ac:dyDescent="0.2">
      <c r="A386" s="25" t="s">
        <v>14</v>
      </c>
      <c r="B386" s="11" t="s">
        <v>111</v>
      </c>
      <c r="C386" s="11" t="s">
        <v>308</v>
      </c>
      <c r="D386" s="12"/>
      <c r="E386" s="12">
        <v>7.6959999999999997</v>
      </c>
      <c r="F386" s="12">
        <v>6.5970000000000004</v>
      </c>
      <c r="G386" s="12">
        <v>4.8570000000000002</v>
      </c>
      <c r="H386" s="12">
        <v>8.2379999999999995</v>
      </c>
      <c r="I386" s="12">
        <v>4.8609999999999998</v>
      </c>
      <c r="J386" s="12">
        <v>3.8769999999999998</v>
      </c>
      <c r="K386" s="12">
        <v>3.9289999999999998</v>
      </c>
      <c r="L386" s="12">
        <v>5.4340000000000002</v>
      </c>
      <c r="M386" s="12">
        <v>7.3639999999999999</v>
      </c>
      <c r="N386" s="12">
        <v>7.6989999999999998</v>
      </c>
      <c r="O386" s="12"/>
      <c r="P386" s="11" t="s">
        <v>1</v>
      </c>
      <c r="Q386" s="11" t="s">
        <v>1</v>
      </c>
      <c r="R386" s="11" t="s">
        <v>1</v>
      </c>
      <c r="S386" s="11" t="s">
        <v>1</v>
      </c>
      <c r="T386" s="11" t="s">
        <v>1</v>
      </c>
      <c r="U386" s="11" t="s">
        <v>1</v>
      </c>
      <c r="V386" s="11" t="s">
        <v>294</v>
      </c>
      <c r="W386" s="21" t="s">
        <v>1</v>
      </c>
    </row>
    <row r="387" spans="1:23" x14ac:dyDescent="0.2">
      <c r="A387" s="27" t="s">
        <v>14</v>
      </c>
      <c r="B387" s="13" t="s">
        <v>111</v>
      </c>
      <c r="C387" s="13" t="s">
        <v>283</v>
      </c>
      <c r="D387" s="14"/>
      <c r="E387" s="14"/>
      <c r="F387" s="14">
        <v>14</v>
      </c>
      <c r="G387" s="14">
        <v>14</v>
      </c>
      <c r="H387" s="14">
        <v>15</v>
      </c>
      <c r="I387" s="14"/>
      <c r="J387" s="14"/>
      <c r="K387" s="14">
        <v>14</v>
      </c>
      <c r="L387" s="14">
        <v>14</v>
      </c>
      <c r="M387" s="14"/>
      <c r="N387" s="14"/>
      <c r="O387" s="14"/>
      <c r="P387" s="13" t="s">
        <v>1</v>
      </c>
      <c r="Q387" s="13" t="s">
        <v>1</v>
      </c>
      <c r="R387" s="13" t="s">
        <v>1</v>
      </c>
      <c r="S387" s="13" t="s">
        <v>1</v>
      </c>
      <c r="T387" s="13" t="s">
        <v>1</v>
      </c>
      <c r="U387" s="13" t="s">
        <v>1</v>
      </c>
      <c r="V387" s="13" t="s">
        <v>294</v>
      </c>
      <c r="W387" s="22" t="s">
        <v>1</v>
      </c>
    </row>
    <row r="388" spans="1:23" x14ac:dyDescent="0.2">
      <c r="A388" s="25" t="s">
        <v>14</v>
      </c>
      <c r="B388" s="11" t="s">
        <v>111</v>
      </c>
      <c r="C388" s="11" t="s">
        <v>290</v>
      </c>
      <c r="D388" s="12"/>
      <c r="E388" s="12"/>
      <c r="F388" s="12">
        <v>46</v>
      </c>
      <c r="G388" s="12">
        <v>59</v>
      </c>
      <c r="H388" s="12">
        <v>52</v>
      </c>
      <c r="I388" s="12"/>
      <c r="J388" s="12"/>
      <c r="K388" s="12"/>
      <c r="L388" s="12">
        <v>68</v>
      </c>
      <c r="M388" s="12"/>
      <c r="N388" s="12"/>
      <c r="O388" s="12"/>
      <c r="P388" s="11" t="s">
        <v>1</v>
      </c>
      <c r="Q388" s="11" t="s">
        <v>1</v>
      </c>
      <c r="R388" s="11" t="s">
        <v>1</v>
      </c>
      <c r="S388" s="11" t="s">
        <v>1</v>
      </c>
      <c r="T388" s="11" t="s">
        <v>1</v>
      </c>
      <c r="U388" s="11" t="s">
        <v>1</v>
      </c>
      <c r="V388" s="11" t="s">
        <v>294</v>
      </c>
      <c r="W388" s="21" t="s">
        <v>1</v>
      </c>
    </row>
    <row r="389" spans="1:23" x14ac:dyDescent="0.2">
      <c r="A389" s="27" t="s">
        <v>14</v>
      </c>
      <c r="B389" s="13" t="s">
        <v>111</v>
      </c>
      <c r="C389" s="13" t="s">
        <v>291</v>
      </c>
      <c r="D389" s="14">
        <v>7</v>
      </c>
      <c r="E389" s="14">
        <v>9</v>
      </c>
      <c r="F389" s="14">
        <v>8</v>
      </c>
      <c r="G389" s="14">
        <v>9</v>
      </c>
      <c r="H389" s="14">
        <v>10</v>
      </c>
      <c r="I389" s="14">
        <v>10</v>
      </c>
      <c r="J389" s="14"/>
      <c r="K389" s="14">
        <v>11</v>
      </c>
      <c r="L389" s="14">
        <v>12</v>
      </c>
      <c r="M389" s="14"/>
      <c r="N389" s="14"/>
      <c r="O389" s="14"/>
      <c r="P389" s="13" t="s">
        <v>1</v>
      </c>
      <c r="Q389" s="13" t="s">
        <v>1</v>
      </c>
      <c r="R389" s="13" t="s">
        <v>1</v>
      </c>
      <c r="S389" s="13" t="s">
        <v>1</v>
      </c>
      <c r="T389" s="13" t="s">
        <v>1</v>
      </c>
      <c r="U389" s="13" t="s">
        <v>1</v>
      </c>
      <c r="V389" s="13" t="s">
        <v>294</v>
      </c>
      <c r="W389" s="22" t="s">
        <v>1</v>
      </c>
    </row>
    <row r="390" spans="1:23" x14ac:dyDescent="0.2">
      <c r="A390" s="25" t="s">
        <v>14</v>
      </c>
      <c r="B390" s="11" t="s">
        <v>111</v>
      </c>
      <c r="C390" s="11" t="s">
        <v>273</v>
      </c>
      <c r="D390" s="12"/>
      <c r="E390" s="12"/>
      <c r="F390" s="12">
        <v>15</v>
      </c>
      <c r="G390" s="12">
        <v>15</v>
      </c>
      <c r="H390" s="12">
        <v>16</v>
      </c>
      <c r="I390" s="12"/>
      <c r="J390" s="12"/>
      <c r="K390" s="12">
        <v>15</v>
      </c>
      <c r="L390" s="12">
        <v>15</v>
      </c>
      <c r="M390" s="12"/>
      <c r="N390" s="12"/>
      <c r="O390" s="12"/>
      <c r="P390" s="11" t="s">
        <v>1</v>
      </c>
      <c r="Q390" s="11" t="s">
        <v>1</v>
      </c>
      <c r="R390" s="11" t="s">
        <v>1</v>
      </c>
      <c r="S390" s="11" t="s">
        <v>1</v>
      </c>
      <c r="T390" s="11" t="s">
        <v>1</v>
      </c>
      <c r="U390" s="11" t="s">
        <v>1</v>
      </c>
      <c r="V390" s="11" t="s">
        <v>294</v>
      </c>
      <c r="W390" s="21" t="s">
        <v>1</v>
      </c>
    </row>
    <row r="391" spans="1:23" x14ac:dyDescent="0.2">
      <c r="A391" s="27" t="s">
        <v>14</v>
      </c>
      <c r="B391" s="13" t="s">
        <v>111</v>
      </c>
      <c r="C391" s="13" t="s">
        <v>274</v>
      </c>
      <c r="D391" s="14"/>
      <c r="E391" s="14"/>
      <c r="F391" s="14">
        <v>17</v>
      </c>
      <c r="G391" s="14">
        <v>17</v>
      </c>
      <c r="H391" s="14">
        <v>18</v>
      </c>
      <c r="I391" s="14">
        <v>22</v>
      </c>
      <c r="J391" s="14"/>
      <c r="K391" s="14">
        <v>19</v>
      </c>
      <c r="L391" s="14">
        <v>20</v>
      </c>
      <c r="M391" s="14"/>
      <c r="N391" s="14"/>
      <c r="O391" s="14"/>
      <c r="P391" s="13" t="s">
        <v>1</v>
      </c>
      <c r="Q391" s="13" t="s">
        <v>1</v>
      </c>
      <c r="R391" s="13" t="s">
        <v>1</v>
      </c>
      <c r="S391" s="13" t="s">
        <v>1</v>
      </c>
      <c r="T391" s="13" t="s">
        <v>1</v>
      </c>
      <c r="U391" s="13" t="s">
        <v>1</v>
      </c>
      <c r="V391" s="13" t="s">
        <v>294</v>
      </c>
      <c r="W391" s="22" t="s">
        <v>1</v>
      </c>
    </row>
    <row r="392" spans="1:23" x14ac:dyDescent="0.2">
      <c r="A392" s="25" t="s">
        <v>14</v>
      </c>
      <c r="B392" s="11" t="s">
        <v>111</v>
      </c>
      <c r="C392" s="11" t="s">
        <v>289</v>
      </c>
      <c r="D392" s="12"/>
      <c r="E392" s="12">
        <v>87.623360000000005</v>
      </c>
      <c r="F392" s="12">
        <v>79.395650000000003</v>
      </c>
      <c r="G392" s="12">
        <v>75.936260000000004</v>
      </c>
      <c r="H392" s="12"/>
      <c r="I392" s="12"/>
      <c r="J392" s="12"/>
      <c r="K392" s="12"/>
      <c r="L392" s="12"/>
      <c r="M392" s="12"/>
      <c r="N392" s="12"/>
      <c r="O392" s="12"/>
      <c r="P392" s="11" t="s">
        <v>1</v>
      </c>
      <c r="Q392" s="11" t="s">
        <v>1</v>
      </c>
      <c r="R392" s="11" t="s">
        <v>1</v>
      </c>
      <c r="S392" s="11" t="s">
        <v>1</v>
      </c>
      <c r="T392" s="11" t="s">
        <v>1</v>
      </c>
      <c r="U392" s="11" t="s">
        <v>1</v>
      </c>
      <c r="V392" s="11" t="s">
        <v>294</v>
      </c>
      <c r="W392" s="21" t="s">
        <v>1</v>
      </c>
    </row>
    <row r="393" spans="1:23" x14ac:dyDescent="0.2">
      <c r="A393" s="27" t="s">
        <v>14</v>
      </c>
      <c r="B393" s="13" t="s">
        <v>111</v>
      </c>
      <c r="C393" s="13" t="s">
        <v>276</v>
      </c>
      <c r="D393" s="14"/>
      <c r="E393" s="14"/>
      <c r="F393" s="14">
        <v>43</v>
      </c>
      <c r="G393" s="14">
        <v>44</v>
      </c>
      <c r="H393" s="14">
        <v>42</v>
      </c>
      <c r="I393" s="14"/>
      <c r="J393" s="14"/>
      <c r="K393" s="14">
        <v>35</v>
      </c>
      <c r="L393" s="14">
        <v>35</v>
      </c>
      <c r="M393" s="14"/>
      <c r="N393" s="14"/>
      <c r="O393" s="14"/>
      <c r="P393" s="13" t="s">
        <v>1</v>
      </c>
      <c r="Q393" s="13" t="s">
        <v>1</v>
      </c>
      <c r="R393" s="13" t="s">
        <v>1</v>
      </c>
      <c r="S393" s="13" t="s">
        <v>1</v>
      </c>
      <c r="T393" s="13" t="s">
        <v>1</v>
      </c>
      <c r="U393" s="13" t="s">
        <v>1</v>
      </c>
      <c r="V393" s="13" t="s">
        <v>294</v>
      </c>
      <c r="W393" s="22" t="s">
        <v>1</v>
      </c>
    </row>
    <row r="394" spans="1:23" x14ac:dyDescent="0.2">
      <c r="A394" s="25" t="s">
        <v>14</v>
      </c>
      <c r="B394" s="11" t="s">
        <v>111</v>
      </c>
      <c r="C394" s="11" t="s">
        <v>271</v>
      </c>
      <c r="D394" s="12"/>
      <c r="E394" s="12"/>
      <c r="F394" s="12">
        <v>35</v>
      </c>
      <c r="G394" s="12">
        <v>34</v>
      </c>
      <c r="H394" s="12">
        <v>35</v>
      </c>
      <c r="I394" s="12"/>
      <c r="J394" s="12"/>
      <c r="K394" s="12">
        <v>29</v>
      </c>
      <c r="L394" s="12">
        <v>32</v>
      </c>
      <c r="M394" s="12"/>
      <c r="N394" s="12"/>
      <c r="O394" s="12"/>
      <c r="P394" s="11" t="s">
        <v>1</v>
      </c>
      <c r="Q394" s="11" t="s">
        <v>1</v>
      </c>
      <c r="R394" s="11" t="s">
        <v>1</v>
      </c>
      <c r="S394" s="11" t="s">
        <v>1</v>
      </c>
      <c r="T394" s="11" t="s">
        <v>1</v>
      </c>
      <c r="U394" s="11" t="s">
        <v>1</v>
      </c>
      <c r="V394" s="11" t="s">
        <v>294</v>
      </c>
      <c r="W394" s="21" t="s">
        <v>1</v>
      </c>
    </row>
    <row r="395" spans="1:23" x14ac:dyDescent="0.2">
      <c r="A395" s="27" t="s">
        <v>14</v>
      </c>
      <c r="B395" s="13" t="s">
        <v>111</v>
      </c>
      <c r="C395" s="13" t="s">
        <v>292</v>
      </c>
      <c r="D395" s="14">
        <v>62</v>
      </c>
      <c r="E395" s="14">
        <v>61</v>
      </c>
      <c r="F395" s="14">
        <v>62</v>
      </c>
      <c r="G395" s="14">
        <v>63</v>
      </c>
      <c r="H395" s="14">
        <v>61</v>
      </c>
      <c r="I395" s="14">
        <v>62</v>
      </c>
      <c r="J395" s="14">
        <v>56</v>
      </c>
      <c r="K395" s="14">
        <v>56</v>
      </c>
      <c r="L395" s="14">
        <v>57</v>
      </c>
      <c r="M395" s="14"/>
      <c r="N395" s="14"/>
      <c r="O395" s="14"/>
      <c r="P395" s="13" t="s">
        <v>1</v>
      </c>
      <c r="Q395" s="13" t="s">
        <v>1</v>
      </c>
      <c r="R395" s="13" t="s">
        <v>1</v>
      </c>
      <c r="S395" s="13" t="s">
        <v>1</v>
      </c>
      <c r="T395" s="13" t="s">
        <v>1</v>
      </c>
      <c r="U395" s="13" t="s">
        <v>1</v>
      </c>
      <c r="V395" s="13" t="s">
        <v>294</v>
      </c>
      <c r="W395" s="22" t="s">
        <v>1</v>
      </c>
    </row>
    <row r="396" spans="1:23" x14ac:dyDescent="0.2">
      <c r="A396" s="25" t="s">
        <v>14</v>
      </c>
      <c r="B396" s="11" t="s">
        <v>111</v>
      </c>
      <c r="C396" s="11" t="s">
        <v>275</v>
      </c>
      <c r="D396" s="12"/>
      <c r="E396" s="12">
        <v>32</v>
      </c>
      <c r="F396" s="12">
        <v>32</v>
      </c>
      <c r="G396" s="12">
        <v>32</v>
      </c>
      <c r="H396" s="12">
        <v>30</v>
      </c>
      <c r="I396" s="12">
        <v>36</v>
      </c>
      <c r="J396" s="12">
        <v>37</v>
      </c>
      <c r="K396" s="12">
        <v>27</v>
      </c>
      <c r="L396" s="12">
        <v>27</v>
      </c>
      <c r="M396" s="12"/>
      <c r="N396" s="12"/>
      <c r="O396" s="12"/>
      <c r="P396" s="11" t="s">
        <v>1</v>
      </c>
      <c r="Q396" s="11" t="s">
        <v>1</v>
      </c>
      <c r="R396" s="11" t="s">
        <v>1</v>
      </c>
      <c r="S396" s="11" t="s">
        <v>1</v>
      </c>
      <c r="T396" s="11" t="s">
        <v>1</v>
      </c>
      <c r="U396" s="11" t="s">
        <v>1</v>
      </c>
      <c r="V396" s="11" t="s">
        <v>294</v>
      </c>
      <c r="W396" s="21" t="s">
        <v>1</v>
      </c>
    </row>
    <row r="397" spans="1:23" x14ac:dyDescent="0.2">
      <c r="A397" s="27" t="s">
        <v>14</v>
      </c>
      <c r="B397" s="13" t="s">
        <v>111</v>
      </c>
      <c r="C397" s="13" t="s">
        <v>272</v>
      </c>
      <c r="D397" s="14"/>
      <c r="E397" s="14"/>
      <c r="F397" s="14">
        <v>20</v>
      </c>
      <c r="G397" s="14">
        <v>20</v>
      </c>
      <c r="H397" s="14">
        <v>18</v>
      </c>
      <c r="I397" s="14"/>
      <c r="J397" s="14"/>
      <c r="K397" s="14">
        <v>18</v>
      </c>
      <c r="L397" s="14">
        <v>17</v>
      </c>
      <c r="M397" s="14"/>
      <c r="N397" s="14"/>
      <c r="O397" s="14"/>
      <c r="P397" s="13" t="s">
        <v>1</v>
      </c>
      <c r="Q397" s="13" t="s">
        <v>1</v>
      </c>
      <c r="R397" s="13" t="s">
        <v>1</v>
      </c>
      <c r="S397" s="13" t="s">
        <v>1</v>
      </c>
      <c r="T397" s="13" t="s">
        <v>1</v>
      </c>
      <c r="U397" s="13" t="s">
        <v>1</v>
      </c>
      <c r="V397" s="13" t="s">
        <v>294</v>
      </c>
      <c r="W397" s="22" t="s">
        <v>1</v>
      </c>
    </row>
    <row r="398" spans="1:23" x14ac:dyDescent="0.2">
      <c r="A398" s="25" t="s">
        <v>14</v>
      </c>
      <c r="B398" s="11" t="s">
        <v>111</v>
      </c>
      <c r="C398" s="11" t="s">
        <v>295</v>
      </c>
      <c r="D398" s="12"/>
      <c r="E398" s="12"/>
      <c r="F398" s="12"/>
      <c r="G398" s="12"/>
      <c r="H398" s="12"/>
      <c r="I398" s="12"/>
      <c r="J398" s="12"/>
      <c r="K398" s="12"/>
      <c r="L398" s="12"/>
      <c r="M398" s="12"/>
      <c r="N398" s="12"/>
      <c r="O398" s="12"/>
      <c r="P398" s="11" t="s">
        <v>1</v>
      </c>
      <c r="Q398" s="11" t="s">
        <v>1</v>
      </c>
      <c r="R398" s="11" t="s">
        <v>1</v>
      </c>
      <c r="S398" s="11" t="s">
        <v>1</v>
      </c>
      <c r="T398" s="11" t="s">
        <v>1</v>
      </c>
      <c r="U398" s="11" t="s">
        <v>1</v>
      </c>
      <c r="V398" s="11" t="s">
        <v>294</v>
      </c>
      <c r="W398" s="21" t="s">
        <v>1</v>
      </c>
    </row>
    <row r="399" spans="1:23" x14ac:dyDescent="0.2">
      <c r="A399" s="27" t="s">
        <v>14</v>
      </c>
      <c r="B399" s="13" t="s">
        <v>111</v>
      </c>
      <c r="C399" s="13" t="s">
        <v>297</v>
      </c>
      <c r="D399" s="14"/>
      <c r="E399" s="14">
        <v>39.75235</v>
      </c>
      <c r="F399" s="14"/>
      <c r="G399" s="14">
        <v>52.817450000000001</v>
      </c>
      <c r="H399" s="14">
        <v>51.171799999999998</v>
      </c>
      <c r="I399" s="14"/>
      <c r="J399" s="14"/>
      <c r="K399" s="14"/>
      <c r="L399" s="14"/>
      <c r="M399" s="14"/>
      <c r="N399" s="14"/>
      <c r="O399" s="14"/>
      <c r="P399" s="13" t="s">
        <v>1</v>
      </c>
      <c r="Q399" s="13" t="s">
        <v>1</v>
      </c>
      <c r="R399" s="13" t="s">
        <v>1</v>
      </c>
      <c r="S399" s="13" t="s">
        <v>1</v>
      </c>
      <c r="T399" s="13" t="s">
        <v>1</v>
      </c>
      <c r="U399" s="13" t="s">
        <v>1</v>
      </c>
      <c r="V399" s="13" t="s">
        <v>294</v>
      </c>
      <c r="W399" s="22" t="s">
        <v>1</v>
      </c>
    </row>
    <row r="400" spans="1:23" x14ac:dyDescent="0.2">
      <c r="A400" s="25" t="s">
        <v>14</v>
      </c>
      <c r="B400" s="11" t="s">
        <v>111</v>
      </c>
      <c r="C400" s="11" t="s">
        <v>299</v>
      </c>
      <c r="D400" s="12"/>
      <c r="E400" s="12"/>
      <c r="F400" s="12"/>
      <c r="G400" s="12"/>
      <c r="H400" s="12">
        <v>54.237290000000002</v>
      </c>
      <c r="I400" s="12"/>
      <c r="J400" s="12"/>
      <c r="K400" s="12"/>
      <c r="L400" s="12"/>
      <c r="M400" s="12"/>
      <c r="N400" s="12"/>
      <c r="O400" s="12"/>
      <c r="P400" s="11" t="s">
        <v>1</v>
      </c>
      <c r="Q400" s="11" t="s">
        <v>1</v>
      </c>
      <c r="R400" s="11" t="s">
        <v>1</v>
      </c>
      <c r="S400" s="11" t="s">
        <v>1</v>
      </c>
      <c r="T400" s="11" t="s">
        <v>1</v>
      </c>
      <c r="U400" s="11" t="s">
        <v>1</v>
      </c>
      <c r="V400" s="11" t="s">
        <v>294</v>
      </c>
      <c r="W400" s="21" t="s">
        <v>1</v>
      </c>
    </row>
    <row r="401" spans="1:23" x14ac:dyDescent="0.2">
      <c r="A401" s="27" t="s">
        <v>14</v>
      </c>
      <c r="B401" s="13" t="s">
        <v>111</v>
      </c>
      <c r="C401" s="13" t="s">
        <v>300</v>
      </c>
      <c r="D401" s="14"/>
      <c r="E401" s="14">
        <v>46.118099999999998</v>
      </c>
      <c r="F401" s="14"/>
      <c r="G401" s="14">
        <v>51.842359999999999</v>
      </c>
      <c r="H401" s="14">
        <v>54.552799999999998</v>
      </c>
      <c r="I401" s="14"/>
      <c r="J401" s="14"/>
      <c r="K401" s="14"/>
      <c r="L401" s="14"/>
      <c r="M401" s="14"/>
      <c r="N401" s="14"/>
      <c r="O401" s="14"/>
      <c r="P401" s="13" t="s">
        <v>1</v>
      </c>
      <c r="Q401" s="13" t="s">
        <v>1</v>
      </c>
      <c r="R401" s="13" t="s">
        <v>1</v>
      </c>
      <c r="S401" s="13" t="s">
        <v>1</v>
      </c>
      <c r="T401" s="13" t="s">
        <v>1</v>
      </c>
      <c r="U401" s="13" t="s">
        <v>1</v>
      </c>
      <c r="V401" s="13" t="s">
        <v>294</v>
      </c>
      <c r="W401" s="22" t="s">
        <v>1</v>
      </c>
    </row>
    <row r="402" spans="1:23" x14ac:dyDescent="0.2">
      <c r="A402" s="25" t="s">
        <v>14</v>
      </c>
      <c r="B402" s="11" t="s">
        <v>111</v>
      </c>
      <c r="C402" s="11" t="s">
        <v>296</v>
      </c>
      <c r="D402" s="12"/>
      <c r="E402" s="12"/>
      <c r="F402" s="12"/>
      <c r="G402" s="12"/>
      <c r="H402" s="12">
        <v>46.597589999999997</v>
      </c>
      <c r="I402" s="12"/>
      <c r="J402" s="12"/>
      <c r="K402" s="12"/>
      <c r="L402" s="12"/>
      <c r="M402" s="12"/>
      <c r="N402" s="12"/>
      <c r="O402" s="12"/>
      <c r="P402" s="11" t="s">
        <v>1</v>
      </c>
      <c r="Q402" s="11" t="s">
        <v>1</v>
      </c>
      <c r="R402" s="11" t="s">
        <v>1</v>
      </c>
      <c r="S402" s="11" t="s">
        <v>1</v>
      </c>
      <c r="T402" s="11" t="s">
        <v>1</v>
      </c>
      <c r="U402" s="11" t="s">
        <v>1</v>
      </c>
      <c r="V402" s="11" t="s">
        <v>294</v>
      </c>
      <c r="W402" s="21" t="s">
        <v>1</v>
      </c>
    </row>
    <row r="403" spans="1:23" x14ac:dyDescent="0.2">
      <c r="A403" s="27" t="s">
        <v>14</v>
      </c>
      <c r="B403" s="13" t="s">
        <v>111</v>
      </c>
      <c r="C403" s="13" t="s">
        <v>301</v>
      </c>
      <c r="D403" s="14"/>
      <c r="E403" s="14">
        <v>39.487740000000002</v>
      </c>
      <c r="F403" s="14"/>
      <c r="G403" s="14">
        <v>54.865670000000001</v>
      </c>
      <c r="H403" s="14">
        <v>53.30339</v>
      </c>
      <c r="I403" s="14"/>
      <c r="J403" s="14"/>
      <c r="K403" s="14"/>
      <c r="L403" s="14"/>
      <c r="M403" s="14"/>
      <c r="N403" s="14"/>
      <c r="O403" s="14"/>
      <c r="P403" s="13" t="s">
        <v>1</v>
      </c>
      <c r="Q403" s="13" t="s">
        <v>1</v>
      </c>
      <c r="R403" s="13" t="s">
        <v>1</v>
      </c>
      <c r="S403" s="13" t="s">
        <v>1</v>
      </c>
      <c r="T403" s="13" t="s">
        <v>1</v>
      </c>
      <c r="U403" s="13" t="s">
        <v>1</v>
      </c>
      <c r="V403" s="13" t="s">
        <v>294</v>
      </c>
      <c r="W403" s="22" t="s">
        <v>1</v>
      </c>
    </row>
    <row r="404" spans="1:23" x14ac:dyDescent="0.2">
      <c r="A404" s="25" t="s">
        <v>14</v>
      </c>
      <c r="B404" s="11" t="s">
        <v>111</v>
      </c>
      <c r="C404" s="11" t="s">
        <v>298</v>
      </c>
      <c r="D404" s="12"/>
      <c r="E404" s="12">
        <v>39.171169999999996</v>
      </c>
      <c r="F404" s="12"/>
      <c r="G404" s="12">
        <v>55.958219999999997</v>
      </c>
      <c r="H404" s="12">
        <v>55.362580000000001</v>
      </c>
      <c r="I404" s="12"/>
      <c r="J404" s="12"/>
      <c r="K404" s="12"/>
      <c r="L404" s="12"/>
      <c r="M404" s="12"/>
      <c r="N404" s="12"/>
      <c r="O404" s="12"/>
      <c r="P404" s="11" t="s">
        <v>1</v>
      </c>
      <c r="Q404" s="11" t="s">
        <v>1</v>
      </c>
      <c r="R404" s="11" t="s">
        <v>1</v>
      </c>
      <c r="S404" s="11" t="s">
        <v>1</v>
      </c>
      <c r="T404" s="11" t="s">
        <v>1</v>
      </c>
      <c r="U404" s="11" t="s">
        <v>1</v>
      </c>
      <c r="V404" s="11" t="s">
        <v>294</v>
      </c>
      <c r="W404" s="21" t="s">
        <v>1</v>
      </c>
    </row>
    <row r="405" spans="1:23" x14ac:dyDescent="0.2">
      <c r="A405" s="27" t="s">
        <v>15</v>
      </c>
      <c r="B405" s="13" t="s">
        <v>112</v>
      </c>
      <c r="C405" s="13" t="s">
        <v>277</v>
      </c>
      <c r="D405" s="14"/>
      <c r="E405" s="14"/>
      <c r="F405" s="14"/>
      <c r="G405" s="14">
        <v>100</v>
      </c>
      <c r="H405" s="14">
        <v>100</v>
      </c>
      <c r="I405" s="14"/>
      <c r="J405" s="14"/>
      <c r="K405" s="14">
        <v>99.998800000000003</v>
      </c>
      <c r="L405" s="14"/>
      <c r="M405" s="14"/>
      <c r="N405" s="14"/>
      <c r="O405" s="14"/>
      <c r="P405" s="13" t="s">
        <v>1</v>
      </c>
      <c r="Q405" s="13" t="s">
        <v>1</v>
      </c>
      <c r="R405" s="13" t="s">
        <v>1</v>
      </c>
      <c r="S405" s="13" t="s">
        <v>1</v>
      </c>
      <c r="T405" s="13" t="s">
        <v>1</v>
      </c>
      <c r="U405" s="13" t="s">
        <v>1</v>
      </c>
      <c r="V405" s="13" t="s">
        <v>294</v>
      </c>
      <c r="W405" s="22" t="s">
        <v>1</v>
      </c>
    </row>
    <row r="406" spans="1:23" x14ac:dyDescent="0.2">
      <c r="A406" s="25" t="s">
        <v>15</v>
      </c>
      <c r="B406" s="11" t="s">
        <v>112</v>
      </c>
      <c r="C406" s="11" t="s">
        <v>278</v>
      </c>
      <c r="D406" s="12"/>
      <c r="E406" s="12"/>
      <c r="F406" s="12"/>
      <c r="G406" s="12"/>
      <c r="H406" s="12"/>
      <c r="I406" s="12"/>
      <c r="J406" s="12"/>
      <c r="K406" s="12">
        <v>18.730910000000002</v>
      </c>
      <c r="L406" s="12"/>
      <c r="M406" s="12"/>
      <c r="N406" s="12"/>
      <c r="O406" s="12"/>
      <c r="P406" s="11" t="s">
        <v>1</v>
      </c>
      <c r="Q406" s="11" t="s">
        <v>1</v>
      </c>
      <c r="R406" s="11" t="s">
        <v>1</v>
      </c>
      <c r="S406" s="11" t="s">
        <v>1</v>
      </c>
      <c r="T406" s="11" t="s">
        <v>1</v>
      </c>
      <c r="U406" s="11" t="s">
        <v>1</v>
      </c>
      <c r="V406" s="11" t="s">
        <v>294</v>
      </c>
      <c r="W406" s="21" t="s">
        <v>1</v>
      </c>
    </row>
    <row r="407" spans="1:23" x14ac:dyDescent="0.2">
      <c r="A407" s="27" t="s">
        <v>15</v>
      </c>
      <c r="B407" s="13" t="s">
        <v>112</v>
      </c>
      <c r="C407" s="13" t="s">
        <v>280</v>
      </c>
      <c r="D407" s="14"/>
      <c r="E407" s="14"/>
      <c r="F407" s="14"/>
      <c r="G407" s="14"/>
      <c r="H407" s="14"/>
      <c r="I407" s="14"/>
      <c r="J407" s="14"/>
      <c r="K407" s="14">
        <v>7.0735700000000001</v>
      </c>
      <c r="L407" s="14"/>
      <c r="M407" s="14"/>
      <c r="N407" s="14"/>
      <c r="O407" s="14"/>
      <c r="P407" s="13" t="s">
        <v>1</v>
      </c>
      <c r="Q407" s="13" t="s">
        <v>1</v>
      </c>
      <c r="R407" s="13" t="s">
        <v>1</v>
      </c>
      <c r="S407" s="13" t="s">
        <v>1</v>
      </c>
      <c r="T407" s="13" t="s">
        <v>1</v>
      </c>
      <c r="U407" s="13" t="s">
        <v>1</v>
      </c>
      <c r="V407" s="13" t="s">
        <v>294</v>
      </c>
      <c r="W407" s="22" t="s">
        <v>1</v>
      </c>
    </row>
    <row r="408" spans="1:23" x14ac:dyDescent="0.2">
      <c r="A408" s="25" t="s">
        <v>15</v>
      </c>
      <c r="B408" s="11" t="s">
        <v>112</v>
      </c>
      <c r="C408" s="11" t="s">
        <v>281</v>
      </c>
      <c r="D408" s="12"/>
      <c r="E408" s="12"/>
      <c r="F408" s="12"/>
      <c r="G408" s="12"/>
      <c r="H408" s="12"/>
      <c r="I408" s="12"/>
      <c r="J408" s="12"/>
      <c r="K408" s="12">
        <v>54.612020000000001</v>
      </c>
      <c r="L408" s="12"/>
      <c r="M408" s="12"/>
      <c r="N408" s="12"/>
      <c r="O408" s="12"/>
      <c r="P408" s="11" t="s">
        <v>1</v>
      </c>
      <c r="Q408" s="11" t="s">
        <v>1</v>
      </c>
      <c r="R408" s="11" t="s">
        <v>1</v>
      </c>
      <c r="S408" s="11" t="s">
        <v>1</v>
      </c>
      <c r="T408" s="11" t="s">
        <v>1</v>
      </c>
      <c r="U408" s="11" t="s">
        <v>1</v>
      </c>
      <c r="V408" s="11" t="s">
        <v>294</v>
      </c>
      <c r="W408" s="21" t="s">
        <v>1</v>
      </c>
    </row>
    <row r="409" spans="1:23" x14ac:dyDescent="0.2">
      <c r="A409" s="27" t="s">
        <v>15</v>
      </c>
      <c r="B409" s="13" t="s">
        <v>112</v>
      </c>
      <c r="C409" s="13" t="s">
        <v>282</v>
      </c>
      <c r="D409" s="14"/>
      <c r="E409" s="14"/>
      <c r="F409" s="14"/>
      <c r="G409" s="14"/>
      <c r="H409" s="14"/>
      <c r="I409" s="14"/>
      <c r="J409" s="14"/>
      <c r="K409" s="14">
        <v>27.693100000000001</v>
      </c>
      <c r="L409" s="14"/>
      <c r="M409" s="14"/>
      <c r="N409" s="14"/>
      <c r="O409" s="14"/>
      <c r="P409" s="13" t="s">
        <v>1</v>
      </c>
      <c r="Q409" s="13" t="s">
        <v>1</v>
      </c>
      <c r="R409" s="13" t="s">
        <v>1</v>
      </c>
      <c r="S409" s="13" t="s">
        <v>1</v>
      </c>
      <c r="T409" s="13" t="s">
        <v>1</v>
      </c>
      <c r="U409" s="13" t="s">
        <v>1</v>
      </c>
      <c r="V409" s="13" t="s">
        <v>294</v>
      </c>
      <c r="W409" s="22" t="s">
        <v>1</v>
      </c>
    </row>
    <row r="410" spans="1:23" x14ac:dyDescent="0.2">
      <c r="A410" s="25" t="s">
        <v>15</v>
      </c>
      <c r="B410" s="11" t="s">
        <v>112</v>
      </c>
      <c r="C410" s="11" t="s">
        <v>279</v>
      </c>
      <c r="D410" s="12"/>
      <c r="E410" s="12"/>
      <c r="F410" s="12"/>
      <c r="G410" s="12"/>
      <c r="H410" s="12"/>
      <c r="I410" s="12"/>
      <c r="J410" s="12"/>
      <c r="K410" s="12">
        <v>8.9621899999999997</v>
      </c>
      <c r="L410" s="12"/>
      <c r="M410" s="12"/>
      <c r="N410" s="12"/>
      <c r="O410" s="12"/>
      <c r="P410" s="11" t="s">
        <v>1</v>
      </c>
      <c r="Q410" s="11" t="s">
        <v>1</v>
      </c>
      <c r="R410" s="11" t="s">
        <v>1</v>
      </c>
      <c r="S410" s="11" t="s">
        <v>1</v>
      </c>
      <c r="T410" s="11" t="s">
        <v>1</v>
      </c>
      <c r="U410" s="11" t="s">
        <v>1</v>
      </c>
      <c r="V410" s="11" t="s">
        <v>294</v>
      </c>
      <c r="W410" s="21" t="s">
        <v>1</v>
      </c>
    </row>
    <row r="411" spans="1:23" x14ac:dyDescent="0.2">
      <c r="A411" s="27" t="s">
        <v>15</v>
      </c>
      <c r="B411" s="13" t="s">
        <v>112</v>
      </c>
      <c r="C411" s="13" t="s">
        <v>293</v>
      </c>
      <c r="D411" s="14"/>
      <c r="E411" s="14"/>
      <c r="F411" s="14"/>
      <c r="G411" s="14"/>
      <c r="H411" s="14"/>
      <c r="I411" s="14"/>
      <c r="J411" s="14"/>
      <c r="K411" s="14"/>
      <c r="L411" s="14"/>
      <c r="M411" s="14"/>
      <c r="N411" s="14"/>
      <c r="O411" s="14"/>
      <c r="P411" s="13" t="s">
        <v>1</v>
      </c>
      <c r="Q411" s="13" t="s">
        <v>1</v>
      </c>
      <c r="R411" s="13" t="s">
        <v>1</v>
      </c>
      <c r="S411" s="13" t="s">
        <v>1</v>
      </c>
      <c r="T411" s="13" t="s">
        <v>1</v>
      </c>
      <c r="U411" s="13" t="s">
        <v>1</v>
      </c>
      <c r="V411" s="13" t="s">
        <v>294</v>
      </c>
      <c r="W411" s="22" t="s">
        <v>1</v>
      </c>
    </row>
    <row r="412" spans="1:23" x14ac:dyDescent="0.2">
      <c r="A412" s="25" t="s">
        <v>15</v>
      </c>
      <c r="B412" s="11" t="s">
        <v>112</v>
      </c>
      <c r="C412" s="11" t="s">
        <v>284</v>
      </c>
      <c r="D412" s="12">
        <v>9.3233499999999996</v>
      </c>
      <c r="E412" s="12"/>
      <c r="F412" s="12"/>
      <c r="G412" s="12">
        <v>18.388089999999998</v>
      </c>
      <c r="H412" s="12">
        <v>18.54335</v>
      </c>
      <c r="I412" s="12">
        <v>18.9087</v>
      </c>
      <c r="J412" s="12">
        <v>19.335139999999999</v>
      </c>
      <c r="K412" s="12">
        <v>18.730930000000001</v>
      </c>
      <c r="L412" s="12"/>
      <c r="M412" s="12"/>
      <c r="N412" s="12"/>
      <c r="O412" s="12"/>
      <c r="P412" s="11" t="s">
        <v>1</v>
      </c>
      <c r="Q412" s="11" t="s">
        <v>1</v>
      </c>
      <c r="R412" s="11" t="s">
        <v>1</v>
      </c>
      <c r="S412" s="11" t="s">
        <v>1</v>
      </c>
      <c r="T412" s="11" t="s">
        <v>1</v>
      </c>
      <c r="U412" s="11" t="s">
        <v>1</v>
      </c>
      <c r="V412" s="11" t="s">
        <v>294</v>
      </c>
      <c r="W412" s="21" t="s">
        <v>1</v>
      </c>
    </row>
    <row r="413" spans="1:23" x14ac:dyDescent="0.2">
      <c r="A413" s="27" t="s">
        <v>15</v>
      </c>
      <c r="B413" s="13" t="s">
        <v>112</v>
      </c>
      <c r="C413" s="13" t="s">
        <v>286</v>
      </c>
      <c r="D413" s="14">
        <v>0</v>
      </c>
      <c r="E413" s="14"/>
      <c r="F413" s="14"/>
      <c r="G413" s="14">
        <v>7.2953999999999999</v>
      </c>
      <c r="H413" s="14">
        <v>7.35677</v>
      </c>
      <c r="I413" s="14">
        <v>7.1539799999999998</v>
      </c>
      <c r="J413" s="14">
        <v>7.3262999999999998</v>
      </c>
      <c r="K413" s="14">
        <v>7.0735799999999998</v>
      </c>
      <c r="L413" s="14"/>
      <c r="M413" s="14"/>
      <c r="N413" s="14"/>
      <c r="O413" s="14"/>
      <c r="P413" s="13" t="s">
        <v>1</v>
      </c>
      <c r="Q413" s="13" t="s">
        <v>1</v>
      </c>
      <c r="R413" s="13" t="s">
        <v>1</v>
      </c>
      <c r="S413" s="13" t="s">
        <v>1</v>
      </c>
      <c r="T413" s="13" t="s">
        <v>1</v>
      </c>
      <c r="U413" s="13" t="s">
        <v>1</v>
      </c>
      <c r="V413" s="13" t="s">
        <v>294</v>
      </c>
      <c r="W413" s="22" t="s">
        <v>1</v>
      </c>
    </row>
    <row r="414" spans="1:23" x14ac:dyDescent="0.2">
      <c r="A414" s="25" t="s">
        <v>15</v>
      </c>
      <c r="B414" s="11" t="s">
        <v>112</v>
      </c>
      <c r="C414" s="11" t="s">
        <v>287</v>
      </c>
      <c r="D414" s="12">
        <v>61.725909999999999</v>
      </c>
      <c r="E414" s="12"/>
      <c r="F414" s="12"/>
      <c r="G414" s="12">
        <v>56.133209999999998</v>
      </c>
      <c r="H414" s="12">
        <v>56.608199999999997</v>
      </c>
      <c r="I414" s="12">
        <v>55.139609999999998</v>
      </c>
      <c r="J414" s="12">
        <v>56.352960000000003</v>
      </c>
      <c r="K414" s="12">
        <v>54.612090000000002</v>
      </c>
      <c r="L414" s="12"/>
      <c r="M414" s="12"/>
      <c r="N414" s="12"/>
      <c r="O414" s="12"/>
      <c r="P414" s="11" t="s">
        <v>1</v>
      </c>
      <c r="Q414" s="11" t="s">
        <v>1</v>
      </c>
      <c r="R414" s="11" t="s">
        <v>1</v>
      </c>
      <c r="S414" s="11" t="s">
        <v>1</v>
      </c>
      <c r="T414" s="11" t="s">
        <v>1</v>
      </c>
      <c r="U414" s="11" t="s">
        <v>1</v>
      </c>
      <c r="V414" s="11" t="s">
        <v>294</v>
      </c>
      <c r="W414" s="21" t="s">
        <v>1</v>
      </c>
    </row>
    <row r="415" spans="1:23" x14ac:dyDescent="0.2">
      <c r="A415" s="27" t="s">
        <v>15</v>
      </c>
      <c r="B415" s="13" t="s">
        <v>112</v>
      </c>
      <c r="C415" s="13" t="s">
        <v>288</v>
      </c>
      <c r="D415" s="14">
        <v>23.66377</v>
      </c>
      <c r="E415" s="14"/>
      <c r="F415" s="14"/>
      <c r="G415" s="14">
        <v>27.598299999999998</v>
      </c>
      <c r="H415" s="14">
        <v>27.831019999999999</v>
      </c>
      <c r="I415" s="14">
        <v>27.95683</v>
      </c>
      <c r="J415" s="14">
        <v>28.580030000000001</v>
      </c>
      <c r="K415" s="14">
        <v>27.69313</v>
      </c>
      <c r="L415" s="14"/>
      <c r="M415" s="14"/>
      <c r="N415" s="14"/>
      <c r="O415" s="14"/>
      <c r="P415" s="13" t="s">
        <v>1</v>
      </c>
      <c r="Q415" s="13" t="s">
        <v>1</v>
      </c>
      <c r="R415" s="13" t="s">
        <v>1</v>
      </c>
      <c r="S415" s="13" t="s">
        <v>1</v>
      </c>
      <c r="T415" s="13" t="s">
        <v>1</v>
      </c>
      <c r="U415" s="13" t="s">
        <v>1</v>
      </c>
      <c r="V415" s="13" t="s">
        <v>294</v>
      </c>
      <c r="W415" s="22" t="s">
        <v>1</v>
      </c>
    </row>
    <row r="416" spans="1:23" x14ac:dyDescent="0.2">
      <c r="A416" s="25" t="s">
        <v>15</v>
      </c>
      <c r="B416" s="11" t="s">
        <v>112</v>
      </c>
      <c r="C416" s="11" t="s">
        <v>285</v>
      </c>
      <c r="D416" s="12">
        <v>14.34042</v>
      </c>
      <c r="E416" s="12"/>
      <c r="F416" s="12"/>
      <c r="G416" s="12">
        <v>9.21021</v>
      </c>
      <c r="H416" s="12">
        <v>9.2876700000000003</v>
      </c>
      <c r="I416" s="12">
        <v>9.0481400000000001</v>
      </c>
      <c r="J416" s="12">
        <v>9.2448999999999995</v>
      </c>
      <c r="K416" s="12">
        <v>8.9621999999999993</v>
      </c>
      <c r="L416" s="12"/>
      <c r="M416" s="12"/>
      <c r="N416" s="12"/>
      <c r="O416" s="12"/>
      <c r="P416" s="11" t="s">
        <v>1</v>
      </c>
      <c r="Q416" s="11" t="s">
        <v>1</v>
      </c>
      <c r="R416" s="11" t="s">
        <v>1</v>
      </c>
      <c r="S416" s="11" t="s">
        <v>1</v>
      </c>
      <c r="T416" s="11" t="s">
        <v>1</v>
      </c>
      <c r="U416" s="11" t="s">
        <v>1</v>
      </c>
      <c r="V416" s="11" t="s">
        <v>294</v>
      </c>
      <c r="W416" s="21" t="s">
        <v>1</v>
      </c>
    </row>
    <row r="417" spans="1:23" x14ac:dyDescent="0.2">
      <c r="A417" s="27" t="s">
        <v>15</v>
      </c>
      <c r="B417" s="13" t="s">
        <v>112</v>
      </c>
      <c r="C417" s="13" t="s">
        <v>308</v>
      </c>
      <c r="D417" s="14"/>
      <c r="E417" s="14">
        <v>0.34599999999999997</v>
      </c>
      <c r="F417" s="14">
        <v>0.27300000000000002</v>
      </c>
      <c r="G417" s="14">
        <v>0.39700000000000002</v>
      </c>
      <c r="H417" s="14">
        <v>0.54700000000000004</v>
      </c>
      <c r="I417" s="14">
        <v>0.625</v>
      </c>
      <c r="J417" s="14">
        <v>0.29399999999999998</v>
      </c>
      <c r="K417" s="14">
        <v>1.4119999999999999</v>
      </c>
      <c r="L417" s="14">
        <v>1.4079999999999999</v>
      </c>
      <c r="M417" s="14">
        <v>1.831</v>
      </c>
      <c r="N417" s="14">
        <v>2.1680000000000001</v>
      </c>
      <c r="O417" s="14"/>
      <c r="P417" s="13" t="s">
        <v>1</v>
      </c>
      <c r="Q417" s="13" t="s">
        <v>1</v>
      </c>
      <c r="R417" s="13" t="s">
        <v>1</v>
      </c>
      <c r="S417" s="13" t="s">
        <v>1</v>
      </c>
      <c r="T417" s="13" t="s">
        <v>1</v>
      </c>
      <c r="U417" s="13" t="s">
        <v>1</v>
      </c>
      <c r="V417" s="13" t="s">
        <v>294</v>
      </c>
      <c r="W417" s="22" t="s">
        <v>1</v>
      </c>
    </row>
    <row r="418" spans="1:23" x14ac:dyDescent="0.2">
      <c r="A418" s="25" t="s">
        <v>15</v>
      </c>
      <c r="B418" s="11" t="s">
        <v>112</v>
      </c>
      <c r="C418" s="11" t="s">
        <v>283</v>
      </c>
      <c r="D418" s="12"/>
      <c r="E418" s="12"/>
      <c r="F418" s="12"/>
      <c r="G418" s="12">
        <v>47</v>
      </c>
      <c r="H418" s="12"/>
      <c r="I418" s="12">
        <v>48</v>
      </c>
      <c r="J418" s="12">
        <v>47</v>
      </c>
      <c r="K418" s="12"/>
      <c r="L418" s="12"/>
      <c r="M418" s="12">
        <v>47</v>
      </c>
      <c r="N418" s="12">
        <v>51</v>
      </c>
      <c r="O418" s="12"/>
      <c r="P418" s="11" t="s">
        <v>1</v>
      </c>
      <c r="Q418" s="11" t="s">
        <v>1</v>
      </c>
      <c r="R418" s="11" t="s">
        <v>1</v>
      </c>
      <c r="S418" s="11" t="s">
        <v>1</v>
      </c>
      <c r="T418" s="11" t="s">
        <v>1</v>
      </c>
      <c r="U418" s="11" t="s">
        <v>1</v>
      </c>
      <c r="V418" s="11" t="s">
        <v>294</v>
      </c>
      <c r="W418" s="21" t="s">
        <v>1</v>
      </c>
    </row>
    <row r="419" spans="1:23" x14ac:dyDescent="0.2">
      <c r="A419" s="27" t="s">
        <v>15</v>
      </c>
      <c r="B419" s="13" t="s">
        <v>112</v>
      </c>
      <c r="C419" s="13" t="s">
        <v>290</v>
      </c>
      <c r="D419" s="14">
        <v>100</v>
      </c>
      <c r="E419" s="14"/>
      <c r="F419" s="14"/>
      <c r="G419" s="14"/>
      <c r="H419" s="14"/>
      <c r="I419" s="14">
        <v>33</v>
      </c>
      <c r="J419" s="14">
        <v>38</v>
      </c>
      <c r="K419" s="14"/>
      <c r="L419" s="14"/>
      <c r="M419" s="14">
        <v>45</v>
      </c>
      <c r="N419" s="14">
        <v>52</v>
      </c>
      <c r="O419" s="14"/>
      <c r="P419" s="13" t="s">
        <v>1</v>
      </c>
      <c r="Q419" s="13" t="s">
        <v>1</v>
      </c>
      <c r="R419" s="13" t="s">
        <v>1</v>
      </c>
      <c r="S419" s="13" t="s">
        <v>1</v>
      </c>
      <c r="T419" s="13" t="s">
        <v>1</v>
      </c>
      <c r="U419" s="13" t="s">
        <v>1</v>
      </c>
      <c r="V419" s="13" t="s">
        <v>294</v>
      </c>
      <c r="W419" s="22" t="s">
        <v>1</v>
      </c>
    </row>
    <row r="420" spans="1:23" x14ac:dyDescent="0.2">
      <c r="A420" s="25" t="s">
        <v>15</v>
      </c>
      <c r="B420" s="11" t="s">
        <v>112</v>
      </c>
      <c r="C420" s="11" t="s">
        <v>291</v>
      </c>
      <c r="D420" s="12">
        <v>15</v>
      </c>
      <c r="E420" s="12"/>
      <c r="F420" s="12"/>
      <c r="G420" s="12">
        <v>14</v>
      </c>
      <c r="H420" s="12"/>
      <c r="I420" s="12">
        <v>19</v>
      </c>
      <c r="J420" s="12">
        <v>18</v>
      </c>
      <c r="K420" s="12"/>
      <c r="L420" s="12"/>
      <c r="M420" s="12">
        <v>19</v>
      </c>
      <c r="N420" s="12">
        <v>19</v>
      </c>
      <c r="O420" s="12"/>
      <c r="P420" s="11" t="s">
        <v>1</v>
      </c>
      <c r="Q420" s="11" t="s">
        <v>1</v>
      </c>
      <c r="R420" s="11" t="s">
        <v>1</v>
      </c>
      <c r="S420" s="11" t="s">
        <v>1</v>
      </c>
      <c r="T420" s="11" t="s">
        <v>1</v>
      </c>
      <c r="U420" s="11" t="s">
        <v>1</v>
      </c>
      <c r="V420" s="11" t="s">
        <v>294</v>
      </c>
      <c r="W420" s="21" t="s">
        <v>1</v>
      </c>
    </row>
    <row r="421" spans="1:23" x14ac:dyDescent="0.2">
      <c r="A421" s="27" t="s">
        <v>15</v>
      </c>
      <c r="B421" s="13" t="s">
        <v>112</v>
      </c>
      <c r="C421" s="13" t="s">
        <v>273</v>
      </c>
      <c r="D421" s="14"/>
      <c r="E421" s="14"/>
      <c r="F421" s="14"/>
      <c r="G421" s="14"/>
      <c r="H421" s="14"/>
      <c r="I421" s="14">
        <v>50</v>
      </c>
      <c r="J421" s="14">
        <v>50</v>
      </c>
      <c r="K421" s="14"/>
      <c r="L421" s="14"/>
      <c r="M421" s="14">
        <v>52</v>
      </c>
      <c r="N421" s="14">
        <v>55</v>
      </c>
      <c r="O421" s="14"/>
      <c r="P421" s="13" t="s">
        <v>1</v>
      </c>
      <c r="Q421" s="13" t="s">
        <v>1</v>
      </c>
      <c r="R421" s="13" t="s">
        <v>1</v>
      </c>
      <c r="S421" s="13" t="s">
        <v>1</v>
      </c>
      <c r="T421" s="13" t="s">
        <v>1</v>
      </c>
      <c r="U421" s="13" t="s">
        <v>1</v>
      </c>
      <c r="V421" s="13" t="s">
        <v>294</v>
      </c>
      <c r="W421" s="22" t="s">
        <v>1</v>
      </c>
    </row>
    <row r="422" spans="1:23" x14ac:dyDescent="0.2">
      <c r="A422" s="25" t="s">
        <v>15</v>
      </c>
      <c r="B422" s="11" t="s">
        <v>112</v>
      </c>
      <c r="C422" s="11" t="s">
        <v>274</v>
      </c>
      <c r="D422" s="12"/>
      <c r="E422" s="12"/>
      <c r="F422" s="12"/>
      <c r="G422" s="12"/>
      <c r="H422" s="12"/>
      <c r="I422" s="12">
        <v>55</v>
      </c>
      <c r="J422" s="12">
        <v>54</v>
      </c>
      <c r="K422" s="12"/>
      <c r="L422" s="12"/>
      <c r="M422" s="12">
        <v>63</v>
      </c>
      <c r="N422" s="12">
        <v>65</v>
      </c>
      <c r="O422" s="12"/>
      <c r="P422" s="11" t="s">
        <v>1</v>
      </c>
      <c r="Q422" s="11" t="s">
        <v>1</v>
      </c>
      <c r="R422" s="11" t="s">
        <v>1</v>
      </c>
      <c r="S422" s="11" t="s">
        <v>1</v>
      </c>
      <c r="T422" s="11" t="s">
        <v>1</v>
      </c>
      <c r="U422" s="11" t="s">
        <v>1</v>
      </c>
      <c r="V422" s="11" t="s">
        <v>294</v>
      </c>
      <c r="W422" s="21" t="s">
        <v>1</v>
      </c>
    </row>
    <row r="423" spans="1:23" x14ac:dyDescent="0.2">
      <c r="A423" s="27" t="s">
        <v>15</v>
      </c>
      <c r="B423" s="13" t="s">
        <v>112</v>
      </c>
      <c r="C423" s="13" t="s">
        <v>289</v>
      </c>
      <c r="D423" s="14">
        <v>85.389679999999998</v>
      </c>
      <c r="E423" s="14"/>
      <c r="F423" s="14"/>
      <c r="G423" s="14">
        <v>91.026910000000001</v>
      </c>
      <c r="H423" s="14">
        <v>91.795990000000003</v>
      </c>
      <c r="I423" s="14">
        <v>90.250420000000005</v>
      </c>
      <c r="J423" s="14">
        <v>92.259289999999993</v>
      </c>
      <c r="K423" s="14">
        <v>89.378799999999998</v>
      </c>
      <c r="L423" s="14"/>
      <c r="M423" s="14"/>
      <c r="N423" s="14"/>
      <c r="O423" s="14"/>
      <c r="P423" s="13" t="s">
        <v>1</v>
      </c>
      <c r="Q423" s="13" t="s">
        <v>1</v>
      </c>
      <c r="R423" s="13" t="s">
        <v>1</v>
      </c>
      <c r="S423" s="13" t="s">
        <v>1</v>
      </c>
      <c r="T423" s="13" t="s">
        <v>1</v>
      </c>
      <c r="U423" s="13" t="s">
        <v>1</v>
      </c>
      <c r="V423" s="13" t="s">
        <v>294</v>
      </c>
      <c r="W423" s="22" t="s">
        <v>1</v>
      </c>
    </row>
    <row r="424" spans="1:23" x14ac:dyDescent="0.2">
      <c r="A424" s="25" t="s">
        <v>15</v>
      </c>
      <c r="B424" s="11" t="s">
        <v>112</v>
      </c>
      <c r="C424" s="11" t="s">
        <v>276</v>
      </c>
      <c r="D424" s="12"/>
      <c r="E424" s="12"/>
      <c r="F424" s="12"/>
      <c r="G424" s="12">
        <v>15</v>
      </c>
      <c r="H424" s="12"/>
      <c r="I424" s="12">
        <v>11</v>
      </c>
      <c r="J424" s="12">
        <v>11</v>
      </c>
      <c r="K424" s="12"/>
      <c r="L424" s="12"/>
      <c r="M424" s="12">
        <v>6</v>
      </c>
      <c r="N424" s="12">
        <v>9</v>
      </c>
      <c r="O424" s="12"/>
      <c r="P424" s="11" t="s">
        <v>1</v>
      </c>
      <c r="Q424" s="11" t="s">
        <v>1</v>
      </c>
      <c r="R424" s="11" t="s">
        <v>1</v>
      </c>
      <c r="S424" s="11" t="s">
        <v>1</v>
      </c>
      <c r="T424" s="11" t="s">
        <v>1</v>
      </c>
      <c r="U424" s="11" t="s">
        <v>1</v>
      </c>
      <c r="V424" s="11" t="s">
        <v>294</v>
      </c>
      <c r="W424" s="21" t="s">
        <v>1</v>
      </c>
    </row>
    <row r="425" spans="1:23" x14ac:dyDescent="0.2">
      <c r="A425" s="27" t="s">
        <v>15</v>
      </c>
      <c r="B425" s="13" t="s">
        <v>112</v>
      </c>
      <c r="C425" s="13" t="s">
        <v>271</v>
      </c>
      <c r="D425" s="14"/>
      <c r="E425" s="14"/>
      <c r="F425" s="14"/>
      <c r="G425" s="14"/>
      <c r="H425" s="14"/>
      <c r="I425" s="14"/>
      <c r="J425" s="14"/>
      <c r="K425" s="14"/>
      <c r="L425" s="14"/>
      <c r="M425" s="14">
        <v>20</v>
      </c>
      <c r="N425" s="14">
        <v>28</v>
      </c>
      <c r="O425" s="14"/>
      <c r="P425" s="13" t="s">
        <v>1</v>
      </c>
      <c r="Q425" s="13" t="s">
        <v>1</v>
      </c>
      <c r="R425" s="13" t="s">
        <v>1</v>
      </c>
      <c r="S425" s="13" t="s">
        <v>1</v>
      </c>
      <c r="T425" s="13" t="s">
        <v>1</v>
      </c>
      <c r="U425" s="13" t="s">
        <v>1</v>
      </c>
      <c r="V425" s="13" t="s">
        <v>294</v>
      </c>
      <c r="W425" s="22" t="s">
        <v>1</v>
      </c>
    </row>
    <row r="426" spans="1:23" x14ac:dyDescent="0.2">
      <c r="A426" s="25" t="s">
        <v>15</v>
      </c>
      <c r="B426" s="11" t="s">
        <v>112</v>
      </c>
      <c r="C426" s="11" t="s">
        <v>292</v>
      </c>
      <c r="D426" s="12">
        <v>30</v>
      </c>
      <c r="E426" s="12"/>
      <c r="F426" s="12"/>
      <c r="G426" s="12">
        <v>28</v>
      </c>
      <c r="H426" s="12"/>
      <c r="I426" s="12">
        <v>28</v>
      </c>
      <c r="J426" s="12"/>
      <c r="K426" s="12"/>
      <c r="L426" s="12"/>
      <c r="M426" s="12">
        <v>19</v>
      </c>
      <c r="N426" s="12">
        <v>28</v>
      </c>
      <c r="O426" s="12"/>
      <c r="P426" s="11" t="s">
        <v>1</v>
      </c>
      <c r="Q426" s="11" t="s">
        <v>1</v>
      </c>
      <c r="R426" s="11" t="s">
        <v>1</v>
      </c>
      <c r="S426" s="11" t="s">
        <v>1</v>
      </c>
      <c r="T426" s="11" t="s">
        <v>1</v>
      </c>
      <c r="U426" s="11" t="s">
        <v>1</v>
      </c>
      <c r="V426" s="11" t="s">
        <v>294</v>
      </c>
      <c r="W426" s="21" t="s">
        <v>1</v>
      </c>
    </row>
    <row r="427" spans="1:23" x14ac:dyDescent="0.2">
      <c r="A427" s="27" t="s">
        <v>15</v>
      </c>
      <c r="B427" s="13" t="s">
        <v>112</v>
      </c>
      <c r="C427" s="13" t="s">
        <v>275</v>
      </c>
      <c r="D427" s="14"/>
      <c r="E427" s="14"/>
      <c r="F427" s="14"/>
      <c r="G427" s="14"/>
      <c r="H427" s="14"/>
      <c r="I427" s="14">
        <v>9</v>
      </c>
      <c r="J427" s="14">
        <v>9</v>
      </c>
      <c r="K427" s="14"/>
      <c r="L427" s="14"/>
      <c r="M427" s="14">
        <v>5</v>
      </c>
      <c r="N427" s="14">
        <v>8</v>
      </c>
      <c r="O427" s="14"/>
      <c r="P427" s="13" t="s">
        <v>1</v>
      </c>
      <c r="Q427" s="13" t="s">
        <v>1</v>
      </c>
      <c r="R427" s="13" t="s">
        <v>1</v>
      </c>
      <c r="S427" s="13" t="s">
        <v>1</v>
      </c>
      <c r="T427" s="13" t="s">
        <v>1</v>
      </c>
      <c r="U427" s="13" t="s">
        <v>1</v>
      </c>
      <c r="V427" s="13" t="s">
        <v>294</v>
      </c>
      <c r="W427" s="22" t="s">
        <v>1</v>
      </c>
    </row>
    <row r="428" spans="1:23" x14ac:dyDescent="0.2">
      <c r="A428" s="25" t="s">
        <v>15</v>
      </c>
      <c r="B428" s="11" t="s">
        <v>112</v>
      </c>
      <c r="C428" s="11" t="s">
        <v>272</v>
      </c>
      <c r="D428" s="12"/>
      <c r="E428" s="12"/>
      <c r="F428" s="12"/>
      <c r="G428" s="12"/>
      <c r="H428" s="12"/>
      <c r="I428" s="12">
        <v>6</v>
      </c>
      <c r="J428" s="12">
        <v>6</v>
      </c>
      <c r="K428" s="12"/>
      <c r="L428" s="12"/>
      <c r="M428" s="12">
        <v>4</v>
      </c>
      <c r="N428" s="12">
        <v>7</v>
      </c>
      <c r="O428" s="12"/>
      <c r="P428" s="11" t="s">
        <v>1</v>
      </c>
      <c r="Q428" s="11" t="s">
        <v>1</v>
      </c>
      <c r="R428" s="11" t="s">
        <v>1</v>
      </c>
      <c r="S428" s="11" t="s">
        <v>1</v>
      </c>
      <c r="T428" s="11" t="s">
        <v>1</v>
      </c>
      <c r="U428" s="11" t="s">
        <v>1</v>
      </c>
      <c r="V428" s="11" t="s">
        <v>294</v>
      </c>
      <c r="W428" s="21" t="s">
        <v>1</v>
      </c>
    </row>
    <row r="429" spans="1:23" x14ac:dyDescent="0.2">
      <c r="A429" s="27" t="s">
        <v>15</v>
      </c>
      <c r="B429" s="13" t="s">
        <v>112</v>
      </c>
      <c r="C429" s="13" t="s">
        <v>295</v>
      </c>
      <c r="D429" s="14"/>
      <c r="E429" s="14"/>
      <c r="F429" s="14"/>
      <c r="G429" s="14"/>
      <c r="H429" s="14"/>
      <c r="I429" s="14"/>
      <c r="J429" s="14"/>
      <c r="K429" s="14"/>
      <c r="L429" s="14"/>
      <c r="M429" s="14"/>
      <c r="N429" s="14"/>
      <c r="O429" s="14"/>
      <c r="P429" s="13" t="s">
        <v>1</v>
      </c>
      <c r="Q429" s="13" t="s">
        <v>1</v>
      </c>
      <c r="R429" s="13" t="s">
        <v>1</v>
      </c>
      <c r="S429" s="13" t="s">
        <v>1</v>
      </c>
      <c r="T429" s="13" t="s">
        <v>1</v>
      </c>
      <c r="U429" s="13" t="s">
        <v>1</v>
      </c>
      <c r="V429" s="13" t="s">
        <v>294</v>
      </c>
      <c r="W429" s="22" t="s">
        <v>1</v>
      </c>
    </row>
    <row r="430" spans="1:23" x14ac:dyDescent="0.2">
      <c r="A430" s="25" t="s">
        <v>15</v>
      </c>
      <c r="B430" s="11" t="s">
        <v>112</v>
      </c>
      <c r="C430" s="11" t="s">
        <v>297</v>
      </c>
      <c r="D430" s="12"/>
      <c r="E430" s="12"/>
      <c r="F430" s="12"/>
      <c r="G430" s="12"/>
      <c r="H430" s="12"/>
      <c r="I430" s="12"/>
      <c r="J430" s="12"/>
      <c r="K430" s="12"/>
      <c r="L430" s="12"/>
      <c r="M430" s="12"/>
      <c r="N430" s="12"/>
      <c r="O430" s="12"/>
      <c r="P430" s="11" t="s">
        <v>1</v>
      </c>
      <c r="Q430" s="11" t="s">
        <v>1</v>
      </c>
      <c r="R430" s="11" t="s">
        <v>1</v>
      </c>
      <c r="S430" s="11" t="s">
        <v>1</v>
      </c>
      <c r="T430" s="11" t="s">
        <v>1</v>
      </c>
      <c r="U430" s="11" t="s">
        <v>1</v>
      </c>
      <c r="V430" s="11" t="s">
        <v>294</v>
      </c>
      <c r="W430" s="21" t="s">
        <v>1</v>
      </c>
    </row>
    <row r="431" spans="1:23" x14ac:dyDescent="0.2">
      <c r="A431" s="27" t="s">
        <v>15</v>
      </c>
      <c r="B431" s="13" t="s">
        <v>112</v>
      </c>
      <c r="C431" s="13" t="s">
        <v>299</v>
      </c>
      <c r="D431" s="14"/>
      <c r="E431" s="14"/>
      <c r="F431" s="14"/>
      <c r="G431" s="14"/>
      <c r="H431" s="14"/>
      <c r="I431" s="14"/>
      <c r="J431" s="14"/>
      <c r="K431" s="14"/>
      <c r="L431" s="14"/>
      <c r="M431" s="14"/>
      <c r="N431" s="14"/>
      <c r="O431" s="14"/>
      <c r="P431" s="13" t="s">
        <v>1</v>
      </c>
      <c r="Q431" s="13" t="s">
        <v>1</v>
      </c>
      <c r="R431" s="13" t="s">
        <v>1</v>
      </c>
      <c r="S431" s="13" t="s">
        <v>1</v>
      </c>
      <c r="T431" s="13" t="s">
        <v>1</v>
      </c>
      <c r="U431" s="13" t="s">
        <v>1</v>
      </c>
      <c r="V431" s="13" t="s">
        <v>294</v>
      </c>
      <c r="W431" s="22" t="s">
        <v>1</v>
      </c>
    </row>
    <row r="432" spans="1:23" x14ac:dyDescent="0.2">
      <c r="A432" s="25" t="s">
        <v>15</v>
      </c>
      <c r="B432" s="11" t="s">
        <v>112</v>
      </c>
      <c r="C432" s="11" t="s">
        <v>300</v>
      </c>
      <c r="D432" s="12"/>
      <c r="E432" s="12"/>
      <c r="F432" s="12"/>
      <c r="G432" s="12"/>
      <c r="H432" s="12"/>
      <c r="I432" s="12"/>
      <c r="J432" s="12"/>
      <c r="K432" s="12"/>
      <c r="L432" s="12"/>
      <c r="M432" s="12"/>
      <c r="N432" s="12"/>
      <c r="O432" s="12"/>
      <c r="P432" s="11" t="s">
        <v>1</v>
      </c>
      <c r="Q432" s="11" t="s">
        <v>1</v>
      </c>
      <c r="R432" s="11" t="s">
        <v>1</v>
      </c>
      <c r="S432" s="11" t="s">
        <v>1</v>
      </c>
      <c r="T432" s="11" t="s">
        <v>1</v>
      </c>
      <c r="U432" s="11" t="s">
        <v>1</v>
      </c>
      <c r="V432" s="11" t="s">
        <v>294</v>
      </c>
      <c r="W432" s="21" t="s">
        <v>1</v>
      </c>
    </row>
    <row r="433" spans="1:23" x14ac:dyDescent="0.2">
      <c r="A433" s="27" t="s">
        <v>15</v>
      </c>
      <c r="B433" s="13" t="s">
        <v>112</v>
      </c>
      <c r="C433" s="13" t="s">
        <v>296</v>
      </c>
      <c r="D433" s="14"/>
      <c r="E433" s="14"/>
      <c r="F433" s="14"/>
      <c r="G433" s="14"/>
      <c r="H433" s="14"/>
      <c r="I433" s="14"/>
      <c r="J433" s="14"/>
      <c r="K433" s="14"/>
      <c r="L433" s="14"/>
      <c r="M433" s="14"/>
      <c r="N433" s="14"/>
      <c r="O433" s="14"/>
      <c r="P433" s="13" t="s">
        <v>1</v>
      </c>
      <c r="Q433" s="13" t="s">
        <v>1</v>
      </c>
      <c r="R433" s="13" t="s">
        <v>1</v>
      </c>
      <c r="S433" s="13" t="s">
        <v>1</v>
      </c>
      <c r="T433" s="13" t="s">
        <v>1</v>
      </c>
      <c r="U433" s="13" t="s">
        <v>1</v>
      </c>
      <c r="V433" s="13" t="s">
        <v>294</v>
      </c>
      <c r="W433" s="22" t="s">
        <v>1</v>
      </c>
    </row>
    <row r="434" spans="1:23" x14ac:dyDescent="0.2">
      <c r="A434" s="25" t="s">
        <v>15</v>
      </c>
      <c r="B434" s="11" t="s">
        <v>112</v>
      </c>
      <c r="C434" s="11" t="s">
        <v>301</v>
      </c>
      <c r="D434" s="12"/>
      <c r="E434" s="12"/>
      <c r="F434" s="12"/>
      <c r="G434" s="12"/>
      <c r="H434" s="12"/>
      <c r="I434" s="12"/>
      <c r="J434" s="12"/>
      <c r="K434" s="12"/>
      <c r="L434" s="12"/>
      <c r="M434" s="12"/>
      <c r="N434" s="12"/>
      <c r="O434" s="12"/>
      <c r="P434" s="11" t="s">
        <v>1</v>
      </c>
      <c r="Q434" s="11" t="s">
        <v>1</v>
      </c>
      <c r="R434" s="11" t="s">
        <v>1</v>
      </c>
      <c r="S434" s="11" t="s">
        <v>1</v>
      </c>
      <c r="T434" s="11" t="s">
        <v>1</v>
      </c>
      <c r="U434" s="11" t="s">
        <v>1</v>
      </c>
      <c r="V434" s="11" t="s">
        <v>294</v>
      </c>
      <c r="W434" s="21" t="s">
        <v>1</v>
      </c>
    </row>
    <row r="435" spans="1:23" x14ac:dyDescent="0.2">
      <c r="A435" s="27" t="s">
        <v>15</v>
      </c>
      <c r="B435" s="13" t="s">
        <v>112</v>
      </c>
      <c r="C435" s="13" t="s">
        <v>298</v>
      </c>
      <c r="D435" s="14"/>
      <c r="E435" s="14"/>
      <c r="F435" s="14"/>
      <c r="G435" s="14"/>
      <c r="H435" s="14"/>
      <c r="I435" s="14"/>
      <c r="J435" s="14"/>
      <c r="K435" s="14"/>
      <c r="L435" s="14"/>
      <c r="M435" s="14"/>
      <c r="N435" s="14"/>
      <c r="O435" s="14"/>
      <c r="P435" s="13" t="s">
        <v>1</v>
      </c>
      <c r="Q435" s="13" t="s">
        <v>1</v>
      </c>
      <c r="R435" s="13" t="s">
        <v>1</v>
      </c>
      <c r="S435" s="13" t="s">
        <v>1</v>
      </c>
      <c r="T435" s="13" t="s">
        <v>1</v>
      </c>
      <c r="U435" s="13" t="s">
        <v>1</v>
      </c>
      <c r="V435" s="13" t="s">
        <v>294</v>
      </c>
      <c r="W435" s="22" t="s">
        <v>1</v>
      </c>
    </row>
    <row r="436" spans="1:23" x14ac:dyDescent="0.2">
      <c r="A436" s="25" t="s">
        <v>16</v>
      </c>
      <c r="B436" s="11" t="s">
        <v>113</v>
      </c>
      <c r="C436" s="11" t="s">
        <v>277</v>
      </c>
      <c r="D436" s="12"/>
      <c r="E436" s="12"/>
      <c r="F436" s="12"/>
      <c r="G436" s="12"/>
      <c r="H436" s="12"/>
      <c r="I436" s="12"/>
      <c r="J436" s="12"/>
      <c r="K436" s="12"/>
      <c r="L436" s="12"/>
      <c r="M436" s="12"/>
      <c r="N436" s="12"/>
      <c r="O436" s="12"/>
      <c r="P436" s="11"/>
      <c r="Q436" s="11"/>
      <c r="R436" s="11"/>
      <c r="S436" s="11"/>
      <c r="T436" s="11"/>
      <c r="U436" s="11"/>
      <c r="V436" s="11"/>
      <c r="W436" s="21"/>
    </row>
    <row r="437" spans="1:23" x14ac:dyDescent="0.2">
      <c r="A437" s="27" t="s">
        <v>16</v>
      </c>
      <c r="B437" s="13" t="s">
        <v>113</v>
      </c>
      <c r="C437" s="13" t="s">
        <v>278</v>
      </c>
      <c r="D437" s="14"/>
      <c r="E437" s="14"/>
      <c r="F437" s="14"/>
      <c r="G437" s="14"/>
      <c r="H437" s="14"/>
      <c r="I437" s="14"/>
      <c r="J437" s="14"/>
      <c r="K437" s="14"/>
      <c r="L437" s="14"/>
      <c r="M437" s="14"/>
      <c r="N437" s="14"/>
      <c r="O437" s="14"/>
      <c r="P437" s="13"/>
      <c r="Q437" s="13"/>
      <c r="R437" s="13"/>
      <c r="S437" s="13"/>
      <c r="T437" s="13"/>
      <c r="U437" s="13"/>
      <c r="V437" s="13"/>
      <c r="W437" s="22"/>
    </row>
    <row r="438" spans="1:23" x14ac:dyDescent="0.2">
      <c r="A438" s="25" t="s">
        <v>16</v>
      </c>
      <c r="B438" s="11" t="s">
        <v>113</v>
      </c>
      <c r="C438" s="11" t="s">
        <v>280</v>
      </c>
      <c r="D438" s="12"/>
      <c r="E438" s="12"/>
      <c r="F438" s="12"/>
      <c r="G438" s="12"/>
      <c r="H438" s="12"/>
      <c r="I438" s="12"/>
      <c r="J438" s="12"/>
      <c r="K438" s="12"/>
      <c r="L438" s="12"/>
      <c r="M438" s="12"/>
      <c r="N438" s="12"/>
      <c r="O438" s="12"/>
      <c r="P438" s="11"/>
      <c r="Q438" s="11"/>
      <c r="R438" s="11"/>
      <c r="S438" s="11"/>
      <c r="T438" s="11"/>
      <c r="U438" s="11"/>
      <c r="V438" s="11"/>
      <c r="W438" s="21"/>
    </row>
    <row r="439" spans="1:23" x14ac:dyDescent="0.2">
      <c r="A439" s="27" t="s">
        <v>16</v>
      </c>
      <c r="B439" s="13" t="s">
        <v>113</v>
      </c>
      <c r="C439" s="13" t="s">
        <v>281</v>
      </c>
      <c r="D439" s="14"/>
      <c r="E439" s="14"/>
      <c r="F439" s="14"/>
      <c r="G439" s="14"/>
      <c r="H439" s="14"/>
      <c r="I439" s="14"/>
      <c r="J439" s="14"/>
      <c r="K439" s="14"/>
      <c r="L439" s="14"/>
      <c r="M439" s="14"/>
      <c r="N439" s="14"/>
      <c r="O439" s="14"/>
      <c r="P439" s="13"/>
      <c r="Q439" s="13"/>
      <c r="R439" s="13"/>
      <c r="S439" s="13"/>
      <c r="T439" s="13"/>
      <c r="U439" s="13"/>
      <c r="V439" s="13"/>
      <c r="W439" s="22"/>
    </row>
    <row r="440" spans="1:23" x14ac:dyDescent="0.2">
      <c r="A440" s="25" t="s">
        <v>16</v>
      </c>
      <c r="B440" s="11" t="s">
        <v>113</v>
      </c>
      <c r="C440" s="11" t="s">
        <v>282</v>
      </c>
      <c r="D440" s="12"/>
      <c r="E440" s="12"/>
      <c r="F440" s="12"/>
      <c r="G440" s="12"/>
      <c r="H440" s="12"/>
      <c r="I440" s="12"/>
      <c r="J440" s="12"/>
      <c r="K440" s="12"/>
      <c r="L440" s="12"/>
      <c r="M440" s="12"/>
      <c r="N440" s="12"/>
      <c r="O440" s="12"/>
      <c r="P440" s="11"/>
      <c r="Q440" s="11"/>
      <c r="R440" s="11"/>
      <c r="S440" s="11"/>
      <c r="T440" s="11"/>
      <c r="U440" s="11"/>
      <c r="V440" s="11"/>
      <c r="W440" s="21"/>
    </row>
    <row r="441" spans="1:23" x14ac:dyDescent="0.2">
      <c r="A441" s="27" t="s">
        <v>16</v>
      </c>
      <c r="B441" s="13" t="s">
        <v>113</v>
      </c>
      <c r="C441" s="13" t="s">
        <v>279</v>
      </c>
      <c r="D441" s="14"/>
      <c r="E441" s="14"/>
      <c r="F441" s="14"/>
      <c r="G441" s="14"/>
      <c r="H441" s="14"/>
      <c r="I441" s="14"/>
      <c r="J441" s="14"/>
      <c r="K441" s="14"/>
      <c r="L441" s="14"/>
      <c r="M441" s="14"/>
      <c r="N441" s="14"/>
      <c r="O441" s="14"/>
      <c r="P441" s="13"/>
      <c r="Q441" s="13"/>
      <c r="R441" s="13"/>
      <c r="S441" s="13"/>
      <c r="T441" s="13"/>
      <c r="U441" s="13"/>
      <c r="V441" s="13"/>
      <c r="W441" s="22"/>
    </row>
    <row r="442" spans="1:23" x14ac:dyDescent="0.2">
      <c r="A442" s="25" t="s">
        <v>16</v>
      </c>
      <c r="B442" s="11" t="s">
        <v>113</v>
      </c>
      <c r="C442" s="11" t="s">
        <v>293</v>
      </c>
      <c r="D442" s="12"/>
      <c r="E442" s="12"/>
      <c r="F442" s="12"/>
      <c r="G442" s="12"/>
      <c r="H442" s="12"/>
      <c r="I442" s="12"/>
      <c r="J442" s="12"/>
      <c r="K442" s="12"/>
      <c r="L442" s="12"/>
      <c r="M442" s="12"/>
      <c r="N442" s="12"/>
      <c r="O442" s="12"/>
      <c r="P442" s="11" t="s">
        <v>1</v>
      </c>
      <c r="Q442" s="11" t="s">
        <v>1</v>
      </c>
      <c r="R442" s="11" t="s">
        <v>1</v>
      </c>
      <c r="S442" s="11" t="s">
        <v>1</v>
      </c>
      <c r="T442" s="11" t="s">
        <v>1</v>
      </c>
      <c r="U442" s="11" t="s">
        <v>1</v>
      </c>
      <c r="V442" s="11" t="s">
        <v>294</v>
      </c>
      <c r="W442" s="21" t="s">
        <v>1</v>
      </c>
    </row>
    <row r="443" spans="1:23" x14ac:dyDescent="0.2">
      <c r="A443" s="27" t="s">
        <v>16</v>
      </c>
      <c r="B443" s="13" t="s">
        <v>113</v>
      </c>
      <c r="C443" s="13" t="s">
        <v>284</v>
      </c>
      <c r="D443" s="14"/>
      <c r="E443" s="14"/>
      <c r="F443" s="14">
        <v>29.966740000000001</v>
      </c>
      <c r="G443" s="14"/>
      <c r="H443" s="14"/>
      <c r="I443" s="14"/>
      <c r="J443" s="14"/>
      <c r="K443" s="14"/>
      <c r="L443" s="14"/>
      <c r="M443" s="14"/>
      <c r="N443" s="14"/>
      <c r="O443" s="14"/>
      <c r="P443" s="13" t="s">
        <v>1</v>
      </c>
      <c r="Q443" s="13" t="s">
        <v>1</v>
      </c>
      <c r="R443" s="13" t="s">
        <v>1</v>
      </c>
      <c r="S443" s="13" t="s">
        <v>1</v>
      </c>
      <c r="T443" s="13" t="s">
        <v>1</v>
      </c>
      <c r="U443" s="13" t="s">
        <v>1</v>
      </c>
      <c r="V443" s="13" t="s">
        <v>294</v>
      </c>
      <c r="W443" s="22" t="s">
        <v>1</v>
      </c>
    </row>
    <row r="444" spans="1:23" x14ac:dyDescent="0.2">
      <c r="A444" s="25" t="s">
        <v>16</v>
      </c>
      <c r="B444" s="11" t="s">
        <v>113</v>
      </c>
      <c r="C444" s="11" t="s">
        <v>286</v>
      </c>
      <c r="D444" s="12"/>
      <c r="E444" s="12"/>
      <c r="F444" s="12">
        <v>4.5645300000000004</v>
      </c>
      <c r="G444" s="12"/>
      <c r="H444" s="12"/>
      <c r="I444" s="12"/>
      <c r="J444" s="12"/>
      <c r="K444" s="12"/>
      <c r="L444" s="12"/>
      <c r="M444" s="12"/>
      <c r="N444" s="12"/>
      <c r="O444" s="12"/>
      <c r="P444" s="11" t="s">
        <v>1</v>
      </c>
      <c r="Q444" s="11" t="s">
        <v>1</v>
      </c>
      <c r="R444" s="11" t="s">
        <v>1</v>
      </c>
      <c r="S444" s="11" t="s">
        <v>1</v>
      </c>
      <c r="T444" s="11" t="s">
        <v>1</v>
      </c>
      <c r="U444" s="11" t="s">
        <v>1</v>
      </c>
      <c r="V444" s="11" t="s">
        <v>294</v>
      </c>
      <c r="W444" s="21" t="s">
        <v>1</v>
      </c>
    </row>
    <row r="445" spans="1:23" x14ac:dyDescent="0.2">
      <c r="A445" s="27" t="s">
        <v>16</v>
      </c>
      <c r="B445" s="13" t="s">
        <v>113</v>
      </c>
      <c r="C445" s="13" t="s">
        <v>287</v>
      </c>
      <c r="D445" s="14"/>
      <c r="E445" s="14"/>
      <c r="F445" s="14">
        <v>30.99831</v>
      </c>
      <c r="G445" s="14"/>
      <c r="H445" s="14"/>
      <c r="I445" s="14"/>
      <c r="J445" s="14"/>
      <c r="K445" s="14"/>
      <c r="L445" s="14"/>
      <c r="M445" s="14"/>
      <c r="N445" s="14"/>
      <c r="O445" s="14"/>
      <c r="P445" s="13" t="s">
        <v>1</v>
      </c>
      <c r="Q445" s="13" t="s">
        <v>1</v>
      </c>
      <c r="R445" s="13" t="s">
        <v>1</v>
      </c>
      <c r="S445" s="13" t="s">
        <v>1</v>
      </c>
      <c r="T445" s="13" t="s">
        <v>1</v>
      </c>
      <c r="U445" s="13" t="s">
        <v>1</v>
      </c>
      <c r="V445" s="13" t="s">
        <v>294</v>
      </c>
      <c r="W445" s="22" t="s">
        <v>1</v>
      </c>
    </row>
    <row r="446" spans="1:23" x14ac:dyDescent="0.2">
      <c r="A446" s="25" t="s">
        <v>16</v>
      </c>
      <c r="B446" s="11" t="s">
        <v>113</v>
      </c>
      <c r="C446" s="11" t="s">
        <v>288</v>
      </c>
      <c r="D446" s="12"/>
      <c r="E446" s="12"/>
      <c r="F446" s="12">
        <v>53.331679999999999</v>
      </c>
      <c r="G446" s="12"/>
      <c r="H446" s="12"/>
      <c r="I446" s="12"/>
      <c r="J446" s="12"/>
      <c r="K446" s="12"/>
      <c r="L446" s="12"/>
      <c r="M446" s="12"/>
      <c r="N446" s="12"/>
      <c r="O446" s="12"/>
      <c r="P446" s="11" t="s">
        <v>1</v>
      </c>
      <c r="Q446" s="11" t="s">
        <v>1</v>
      </c>
      <c r="R446" s="11" t="s">
        <v>1</v>
      </c>
      <c r="S446" s="11" t="s">
        <v>1</v>
      </c>
      <c r="T446" s="11" t="s">
        <v>1</v>
      </c>
      <c r="U446" s="11" t="s">
        <v>1</v>
      </c>
      <c r="V446" s="11" t="s">
        <v>294</v>
      </c>
      <c r="W446" s="21" t="s">
        <v>1</v>
      </c>
    </row>
    <row r="447" spans="1:23" x14ac:dyDescent="0.2">
      <c r="A447" s="27" t="s">
        <v>16</v>
      </c>
      <c r="B447" s="13" t="s">
        <v>113</v>
      </c>
      <c r="C447" s="13" t="s">
        <v>285</v>
      </c>
      <c r="D447" s="14"/>
      <c r="E447" s="14"/>
      <c r="F447" s="14">
        <v>23.364940000000001</v>
      </c>
      <c r="G447" s="14"/>
      <c r="H447" s="14"/>
      <c r="I447" s="14"/>
      <c r="J447" s="14"/>
      <c r="K447" s="14"/>
      <c r="L447" s="14"/>
      <c r="M447" s="14"/>
      <c r="N447" s="14"/>
      <c r="O447" s="14"/>
      <c r="P447" s="13" t="s">
        <v>1</v>
      </c>
      <c r="Q447" s="13" t="s">
        <v>1</v>
      </c>
      <c r="R447" s="13" t="s">
        <v>1</v>
      </c>
      <c r="S447" s="13" t="s">
        <v>1</v>
      </c>
      <c r="T447" s="13" t="s">
        <v>1</v>
      </c>
      <c r="U447" s="13" t="s">
        <v>1</v>
      </c>
      <c r="V447" s="13" t="s">
        <v>294</v>
      </c>
      <c r="W447" s="22" t="s">
        <v>1</v>
      </c>
    </row>
    <row r="448" spans="1:23" x14ac:dyDescent="0.2">
      <c r="A448" s="25" t="s">
        <v>16</v>
      </c>
      <c r="B448" s="11" t="s">
        <v>113</v>
      </c>
      <c r="C448" s="11" t="s">
        <v>308</v>
      </c>
      <c r="D448" s="12"/>
      <c r="E448" s="12">
        <v>1.734</v>
      </c>
      <c r="F448" s="12">
        <v>3.125</v>
      </c>
      <c r="G448" s="12">
        <v>2.8090000000000002</v>
      </c>
      <c r="H448" s="12">
        <v>3.1659999999999999</v>
      </c>
      <c r="I448" s="12">
        <v>1.7909999999999999</v>
      </c>
      <c r="J448" s="12">
        <v>1.161</v>
      </c>
      <c r="K448" s="12">
        <v>0.67800000000000005</v>
      </c>
      <c r="L448" s="12">
        <v>2.0009999999999999</v>
      </c>
      <c r="M448" s="12">
        <v>1.359</v>
      </c>
      <c r="N448" s="12">
        <v>8.5459999999999994</v>
      </c>
      <c r="O448" s="12"/>
      <c r="P448" s="11" t="s">
        <v>1</v>
      </c>
      <c r="Q448" s="11" t="s">
        <v>1</v>
      </c>
      <c r="R448" s="11" t="s">
        <v>1</v>
      </c>
      <c r="S448" s="11" t="s">
        <v>1</v>
      </c>
      <c r="T448" s="11" t="s">
        <v>1</v>
      </c>
      <c r="U448" s="11" t="s">
        <v>1</v>
      </c>
      <c r="V448" s="11" t="s">
        <v>294</v>
      </c>
      <c r="W448" s="21" t="s">
        <v>1</v>
      </c>
    </row>
    <row r="449" spans="1:23" x14ac:dyDescent="0.2">
      <c r="A449" s="27" t="s">
        <v>16</v>
      </c>
      <c r="B449" s="13" t="s">
        <v>113</v>
      </c>
      <c r="C449" s="13" t="s">
        <v>283</v>
      </c>
      <c r="D449" s="14"/>
      <c r="E449" s="14"/>
      <c r="F449" s="14"/>
      <c r="G449" s="14"/>
      <c r="H449" s="14"/>
      <c r="I449" s="14"/>
      <c r="J449" s="14"/>
      <c r="K449" s="14"/>
      <c r="L449" s="14"/>
      <c r="M449" s="14"/>
      <c r="N449" s="14"/>
      <c r="O449" s="14"/>
      <c r="P449" s="13"/>
      <c r="Q449" s="13"/>
      <c r="R449" s="13"/>
      <c r="S449" s="13"/>
      <c r="T449" s="13"/>
      <c r="U449" s="13"/>
      <c r="V449" s="13"/>
      <c r="W449" s="22"/>
    </row>
    <row r="450" spans="1:23" x14ac:dyDescent="0.2">
      <c r="A450" s="25" t="s">
        <v>16</v>
      </c>
      <c r="B450" s="11" t="s">
        <v>113</v>
      </c>
      <c r="C450" s="11" t="s">
        <v>290</v>
      </c>
      <c r="D450" s="12">
        <v>80</v>
      </c>
      <c r="E450" s="12"/>
      <c r="F450" s="12">
        <v>72</v>
      </c>
      <c r="G450" s="12">
        <v>73</v>
      </c>
      <c r="H450" s="12">
        <v>67</v>
      </c>
      <c r="I450" s="12"/>
      <c r="J450" s="12"/>
      <c r="K450" s="12"/>
      <c r="L450" s="12"/>
      <c r="M450" s="12"/>
      <c r="N450" s="12"/>
      <c r="O450" s="12"/>
      <c r="P450" s="11" t="s">
        <v>1</v>
      </c>
      <c r="Q450" s="11" t="s">
        <v>1</v>
      </c>
      <c r="R450" s="11" t="s">
        <v>1</v>
      </c>
      <c r="S450" s="11" t="s">
        <v>1</v>
      </c>
      <c r="T450" s="11" t="s">
        <v>1</v>
      </c>
      <c r="U450" s="11" t="s">
        <v>1</v>
      </c>
      <c r="V450" s="11" t="s">
        <v>294</v>
      </c>
      <c r="W450" s="21" t="s">
        <v>1</v>
      </c>
    </row>
    <row r="451" spans="1:23" x14ac:dyDescent="0.2">
      <c r="A451" s="27" t="s">
        <v>16</v>
      </c>
      <c r="B451" s="13" t="s">
        <v>113</v>
      </c>
      <c r="C451" s="13" t="s">
        <v>291</v>
      </c>
      <c r="D451" s="14">
        <v>35</v>
      </c>
      <c r="E451" s="14"/>
      <c r="F451" s="14">
        <v>36</v>
      </c>
      <c r="G451" s="14">
        <v>36</v>
      </c>
      <c r="H451" s="14">
        <v>31</v>
      </c>
      <c r="I451" s="14"/>
      <c r="J451" s="14"/>
      <c r="K451" s="14"/>
      <c r="L451" s="14"/>
      <c r="M451" s="14"/>
      <c r="N451" s="14"/>
      <c r="O451" s="14"/>
      <c r="P451" s="13" t="s">
        <v>1</v>
      </c>
      <c r="Q451" s="13" t="s">
        <v>1</v>
      </c>
      <c r="R451" s="13" t="s">
        <v>1</v>
      </c>
      <c r="S451" s="13" t="s">
        <v>1</v>
      </c>
      <c r="T451" s="13" t="s">
        <v>1</v>
      </c>
      <c r="U451" s="13" t="s">
        <v>1</v>
      </c>
      <c r="V451" s="13" t="s">
        <v>294</v>
      </c>
      <c r="W451" s="22" t="s">
        <v>1</v>
      </c>
    </row>
    <row r="452" spans="1:23" x14ac:dyDescent="0.2">
      <c r="A452" s="25" t="s">
        <v>16</v>
      </c>
      <c r="B452" s="11" t="s">
        <v>113</v>
      </c>
      <c r="C452" s="11" t="s">
        <v>273</v>
      </c>
      <c r="D452" s="12"/>
      <c r="E452" s="12"/>
      <c r="F452" s="12"/>
      <c r="G452" s="12"/>
      <c r="H452" s="12"/>
      <c r="I452" s="12"/>
      <c r="J452" s="12"/>
      <c r="K452" s="12"/>
      <c r="L452" s="12"/>
      <c r="M452" s="12"/>
      <c r="N452" s="12"/>
      <c r="O452" s="12"/>
      <c r="P452" s="11"/>
      <c r="Q452" s="11"/>
      <c r="R452" s="11"/>
      <c r="S452" s="11"/>
      <c r="T452" s="11"/>
      <c r="U452" s="11"/>
      <c r="V452" s="11"/>
      <c r="W452" s="21"/>
    </row>
    <row r="453" spans="1:23" x14ac:dyDescent="0.2">
      <c r="A453" s="27" t="s">
        <v>16</v>
      </c>
      <c r="B453" s="13" t="s">
        <v>113</v>
      </c>
      <c r="C453" s="13" t="s">
        <v>274</v>
      </c>
      <c r="D453" s="14"/>
      <c r="E453" s="14"/>
      <c r="F453" s="14"/>
      <c r="G453" s="14"/>
      <c r="H453" s="14"/>
      <c r="I453" s="14"/>
      <c r="J453" s="14"/>
      <c r="K453" s="14"/>
      <c r="L453" s="14"/>
      <c r="M453" s="14"/>
      <c r="N453" s="14"/>
      <c r="O453" s="14"/>
      <c r="P453" s="13"/>
      <c r="Q453" s="13"/>
      <c r="R453" s="13"/>
      <c r="S453" s="13"/>
      <c r="T453" s="13"/>
      <c r="U453" s="13"/>
      <c r="V453" s="13"/>
      <c r="W453" s="22"/>
    </row>
    <row r="454" spans="1:23" x14ac:dyDescent="0.2">
      <c r="A454" s="25" t="s">
        <v>16</v>
      </c>
      <c r="B454" s="11" t="s">
        <v>113</v>
      </c>
      <c r="C454" s="11" t="s">
        <v>289</v>
      </c>
      <c r="D454" s="12"/>
      <c r="E454" s="12"/>
      <c r="F454" s="12">
        <v>88.894530000000003</v>
      </c>
      <c r="G454" s="12"/>
      <c r="H454" s="12"/>
      <c r="I454" s="12"/>
      <c r="J454" s="12"/>
      <c r="K454" s="12"/>
      <c r="L454" s="12"/>
      <c r="M454" s="12"/>
      <c r="N454" s="12"/>
      <c r="O454" s="12"/>
      <c r="P454" s="11" t="s">
        <v>1</v>
      </c>
      <c r="Q454" s="11" t="s">
        <v>1</v>
      </c>
      <c r="R454" s="11" t="s">
        <v>1</v>
      </c>
      <c r="S454" s="11" t="s">
        <v>1</v>
      </c>
      <c r="T454" s="11" t="s">
        <v>1</v>
      </c>
      <c r="U454" s="11" t="s">
        <v>1</v>
      </c>
      <c r="V454" s="11" t="s">
        <v>294</v>
      </c>
      <c r="W454" s="21" t="s">
        <v>1</v>
      </c>
    </row>
    <row r="455" spans="1:23" x14ac:dyDescent="0.2">
      <c r="A455" s="27" t="s">
        <v>16</v>
      </c>
      <c r="B455" s="13" t="s">
        <v>113</v>
      </c>
      <c r="C455" s="13" t="s">
        <v>276</v>
      </c>
      <c r="D455" s="14"/>
      <c r="E455" s="14"/>
      <c r="F455" s="14"/>
      <c r="G455" s="14"/>
      <c r="H455" s="14">
        <v>20</v>
      </c>
      <c r="I455" s="14"/>
      <c r="J455" s="14"/>
      <c r="K455" s="14"/>
      <c r="L455" s="14"/>
      <c r="M455" s="14"/>
      <c r="N455" s="14"/>
      <c r="O455" s="14"/>
      <c r="P455" s="13" t="s">
        <v>1</v>
      </c>
      <c r="Q455" s="13" t="s">
        <v>1</v>
      </c>
      <c r="R455" s="13" t="s">
        <v>1</v>
      </c>
      <c r="S455" s="13" t="s">
        <v>1</v>
      </c>
      <c r="T455" s="13" t="s">
        <v>1</v>
      </c>
      <c r="U455" s="13" t="s">
        <v>1</v>
      </c>
      <c r="V455" s="13" t="s">
        <v>294</v>
      </c>
      <c r="W455" s="22" t="s">
        <v>1</v>
      </c>
    </row>
    <row r="456" spans="1:23" x14ac:dyDescent="0.2">
      <c r="A456" s="25" t="s">
        <v>16</v>
      </c>
      <c r="B456" s="11" t="s">
        <v>113</v>
      </c>
      <c r="C456" s="11" t="s">
        <v>271</v>
      </c>
      <c r="D456" s="12">
        <v>23</v>
      </c>
      <c r="E456" s="12">
        <v>23</v>
      </c>
      <c r="F456" s="12">
        <v>23</v>
      </c>
      <c r="G456" s="12"/>
      <c r="H456" s="12">
        <v>26</v>
      </c>
      <c r="I456" s="12"/>
      <c r="J456" s="12"/>
      <c r="K456" s="12"/>
      <c r="L456" s="12"/>
      <c r="M456" s="12"/>
      <c r="N456" s="12"/>
      <c r="O456" s="12"/>
      <c r="P456" s="11" t="s">
        <v>1</v>
      </c>
      <c r="Q456" s="11" t="s">
        <v>1</v>
      </c>
      <c r="R456" s="11" t="s">
        <v>1</v>
      </c>
      <c r="S456" s="11" t="s">
        <v>1</v>
      </c>
      <c r="T456" s="11" t="s">
        <v>1</v>
      </c>
      <c r="U456" s="11" t="s">
        <v>1</v>
      </c>
      <c r="V456" s="11" t="s">
        <v>294</v>
      </c>
      <c r="W456" s="21" t="s">
        <v>1</v>
      </c>
    </row>
    <row r="457" spans="1:23" x14ac:dyDescent="0.2">
      <c r="A457" s="27" t="s">
        <v>16</v>
      </c>
      <c r="B457" s="13" t="s">
        <v>113</v>
      </c>
      <c r="C457" s="13" t="s">
        <v>292</v>
      </c>
      <c r="D457" s="14">
        <v>52</v>
      </c>
      <c r="E457" s="14">
        <v>64</v>
      </c>
      <c r="F457" s="14">
        <v>49</v>
      </c>
      <c r="G457" s="14">
        <v>47</v>
      </c>
      <c r="H457" s="14">
        <v>44</v>
      </c>
      <c r="I457" s="14"/>
      <c r="J457" s="14"/>
      <c r="K457" s="14"/>
      <c r="L457" s="14"/>
      <c r="M457" s="14"/>
      <c r="N457" s="14"/>
      <c r="O457" s="14"/>
      <c r="P457" s="13" t="s">
        <v>1</v>
      </c>
      <c r="Q457" s="13" t="s">
        <v>1</v>
      </c>
      <c r="R457" s="13" t="s">
        <v>1</v>
      </c>
      <c r="S457" s="13" t="s">
        <v>1</v>
      </c>
      <c r="T457" s="13" t="s">
        <v>1</v>
      </c>
      <c r="U457" s="13" t="s">
        <v>1</v>
      </c>
      <c r="V457" s="13" t="s">
        <v>294</v>
      </c>
      <c r="W457" s="22" t="s">
        <v>1</v>
      </c>
    </row>
    <row r="458" spans="1:23" x14ac:dyDescent="0.2">
      <c r="A458" s="25" t="s">
        <v>16</v>
      </c>
      <c r="B458" s="11" t="s">
        <v>113</v>
      </c>
      <c r="C458" s="11" t="s">
        <v>275</v>
      </c>
      <c r="D458" s="12"/>
      <c r="E458" s="12"/>
      <c r="F458" s="12"/>
      <c r="G458" s="12"/>
      <c r="H458" s="12">
        <v>19</v>
      </c>
      <c r="I458" s="12"/>
      <c r="J458" s="12"/>
      <c r="K458" s="12"/>
      <c r="L458" s="12"/>
      <c r="M458" s="12"/>
      <c r="N458" s="12"/>
      <c r="O458" s="12"/>
      <c r="P458" s="11" t="s">
        <v>1</v>
      </c>
      <c r="Q458" s="11" t="s">
        <v>1</v>
      </c>
      <c r="R458" s="11" t="s">
        <v>1</v>
      </c>
      <c r="S458" s="11" t="s">
        <v>1</v>
      </c>
      <c r="T458" s="11" t="s">
        <v>1</v>
      </c>
      <c r="U458" s="11" t="s">
        <v>1</v>
      </c>
      <c r="V458" s="11" t="s">
        <v>294</v>
      </c>
      <c r="W458" s="21" t="s">
        <v>1</v>
      </c>
    </row>
    <row r="459" spans="1:23" x14ac:dyDescent="0.2">
      <c r="A459" s="27" t="s">
        <v>16</v>
      </c>
      <c r="B459" s="13" t="s">
        <v>113</v>
      </c>
      <c r="C459" s="13" t="s">
        <v>272</v>
      </c>
      <c r="D459" s="14"/>
      <c r="E459" s="14"/>
      <c r="F459" s="14"/>
      <c r="G459" s="14"/>
      <c r="H459" s="14">
        <v>17</v>
      </c>
      <c r="I459" s="14"/>
      <c r="J459" s="14"/>
      <c r="K459" s="14"/>
      <c r="L459" s="14"/>
      <c r="M459" s="14"/>
      <c r="N459" s="14"/>
      <c r="O459" s="14"/>
      <c r="P459" s="13" t="s">
        <v>1</v>
      </c>
      <c r="Q459" s="13" t="s">
        <v>1</v>
      </c>
      <c r="R459" s="13" t="s">
        <v>1</v>
      </c>
      <c r="S459" s="13" t="s">
        <v>1</v>
      </c>
      <c r="T459" s="13" t="s">
        <v>1</v>
      </c>
      <c r="U459" s="13" t="s">
        <v>1</v>
      </c>
      <c r="V459" s="13" t="s">
        <v>294</v>
      </c>
      <c r="W459" s="22" t="s">
        <v>1</v>
      </c>
    </row>
    <row r="460" spans="1:23" x14ac:dyDescent="0.2">
      <c r="A460" s="25" t="s">
        <v>16</v>
      </c>
      <c r="B460" s="11" t="s">
        <v>113</v>
      </c>
      <c r="C460" s="11" t="s">
        <v>295</v>
      </c>
      <c r="D460" s="12">
        <v>5.7692745859999999</v>
      </c>
      <c r="E460" s="12">
        <v>8.3017048580000008</v>
      </c>
      <c r="F460" s="12">
        <v>7.5512167269999999</v>
      </c>
      <c r="G460" s="12">
        <v>8.7947226339999993</v>
      </c>
      <c r="H460" s="12">
        <v>9.4152214940000007</v>
      </c>
      <c r="I460" s="12">
        <v>10.99248276</v>
      </c>
      <c r="J460" s="12">
        <v>12.093527010000001</v>
      </c>
      <c r="K460" s="12">
        <v>17.722482930000002</v>
      </c>
      <c r="L460" s="12">
        <v>15.61136003</v>
      </c>
      <c r="M460" s="12">
        <v>13.81517296</v>
      </c>
      <c r="N460" s="12">
        <v>8.9637438629999995</v>
      </c>
      <c r="O460" s="12"/>
      <c r="P460" s="11" t="s">
        <v>1</v>
      </c>
      <c r="Q460" s="11" t="s">
        <v>1</v>
      </c>
      <c r="R460" s="11" t="s">
        <v>1</v>
      </c>
      <c r="S460" s="11" t="s">
        <v>1</v>
      </c>
      <c r="T460" s="11" t="s">
        <v>1</v>
      </c>
      <c r="U460" s="11" t="s">
        <v>1</v>
      </c>
      <c r="V460" s="11" t="s">
        <v>294</v>
      </c>
      <c r="W460" s="21" t="s">
        <v>1</v>
      </c>
    </row>
    <row r="461" spans="1:23" x14ac:dyDescent="0.2">
      <c r="A461" s="27" t="s">
        <v>16</v>
      </c>
      <c r="B461" s="13" t="s">
        <v>113</v>
      </c>
      <c r="C461" s="13" t="s">
        <v>297</v>
      </c>
      <c r="D461" s="14"/>
      <c r="E461" s="14"/>
      <c r="F461" s="14"/>
      <c r="G461" s="14"/>
      <c r="H461" s="14"/>
      <c r="I461" s="14"/>
      <c r="J461" s="14"/>
      <c r="K461" s="14"/>
      <c r="L461" s="14"/>
      <c r="M461" s="14"/>
      <c r="N461" s="14"/>
      <c r="O461" s="14"/>
      <c r="P461" s="13" t="s">
        <v>1</v>
      </c>
      <c r="Q461" s="13" t="s">
        <v>1</v>
      </c>
      <c r="R461" s="13" t="s">
        <v>1</v>
      </c>
      <c r="S461" s="13" t="s">
        <v>1</v>
      </c>
      <c r="T461" s="13" t="s">
        <v>1</v>
      </c>
      <c r="U461" s="13" t="s">
        <v>1</v>
      </c>
      <c r="V461" s="13" t="s">
        <v>294</v>
      </c>
      <c r="W461" s="22" t="s">
        <v>1</v>
      </c>
    </row>
    <row r="462" spans="1:23" x14ac:dyDescent="0.2">
      <c r="A462" s="25" t="s">
        <v>16</v>
      </c>
      <c r="B462" s="11" t="s">
        <v>113</v>
      </c>
      <c r="C462" s="11" t="s">
        <v>299</v>
      </c>
      <c r="D462" s="12"/>
      <c r="E462" s="12"/>
      <c r="F462" s="12"/>
      <c r="G462" s="12"/>
      <c r="H462" s="12"/>
      <c r="I462" s="12"/>
      <c r="J462" s="12"/>
      <c r="K462" s="12"/>
      <c r="L462" s="12"/>
      <c r="M462" s="12"/>
      <c r="N462" s="12"/>
      <c r="O462" s="12"/>
      <c r="P462" s="11" t="s">
        <v>1</v>
      </c>
      <c r="Q462" s="11" t="s">
        <v>1</v>
      </c>
      <c r="R462" s="11" t="s">
        <v>1</v>
      </c>
      <c r="S462" s="11" t="s">
        <v>1</v>
      </c>
      <c r="T462" s="11" t="s">
        <v>1</v>
      </c>
      <c r="U462" s="11" t="s">
        <v>1</v>
      </c>
      <c r="V462" s="11" t="s">
        <v>294</v>
      </c>
      <c r="W462" s="21" t="s">
        <v>1</v>
      </c>
    </row>
    <row r="463" spans="1:23" x14ac:dyDescent="0.2">
      <c r="A463" s="27" t="s">
        <v>16</v>
      </c>
      <c r="B463" s="13" t="s">
        <v>113</v>
      </c>
      <c r="C463" s="13" t="s">
        <v>300</v>
      </c>
      <c r="D463" s="14"/>
      <c r="E463" s="14"/>
      <c r="F463" s="14"/>
      <c r="G463" s="14"/>
      <c r="H463" s="14"/>
      <c r="I463" s="14"/>
      <c r="J463" s="14"/>
      <c r="K463" s="14"/>
      <c r="L463" s="14"/>
      <c r="M463" s="14"/>
      <c r="N463" s="14"/>
      <c r="O463" s="14"/>
      <c r="P463" s="13" t="s">
        <v>1</v>
      </c>
      <c r="Q463" s="13" t="s">
        <v>1</v>
      </c>
      <c r="R463" s="13" t="s">
        <v>1</v>
      </c>
      <c r="S463" s="13" t="s">
        <v>1</v>
      </c>
      <c r="T463" s="13" t="s">
        <v>1</v>
      </c>
      <c r="U463" s="13" t="s">
        <v>1</v>
      </c>
      <c r="V463" s="13" t="s">
        <v>294</v>
      </c>
      <c r="W463" s="22" t="s">
        <v>1</v>
      </c>
    </row>
    <row r="464" spans="1:23" x14ac:dyDescent="0.2">
      <c r="A464" s="25" t="s">
        <v>16</v>
      </c>
      <c r="B464" s="11" t="s">
        <v>113</v>
      </c>
      <c r="C464" s="11" t="s">
        <v>296</v>
      </c>
      <c r="D464" s="12"/>
      <c r="E464" s="12"/>
      <c r="F464" s="12"/>
      <c r="G464" s="12"/>
      <c r="H464" s="12"/>
      <c r="I464" s="12"/>
      <c r="J464" s="12"/>
      <c r="K464" s="12"/>
      <c r="L464" s="12"/>
      <c r="M464" s="12"/>
      <c r="N464" s="12"/>
      <c r="O464" s="12"/>
      <c r="P464" s="11" t="s">
        <v>1</v>
      </c>
      <c r="Q464" s="11" t="s">
        <v>1</v>
      </c>
      <c r="R464" s="11" t="s">
        <v>1</v>
      </c>
      <c r="S464" s="11" t="s">
        <v>1</v>
      </c>
      <c r="T464" s="11" t="s">
        <v>1</v>
      </c>
      <c r="U464" s="11" t="s">
        <v>1</v>
      </c>
      <c r="V464" s="11" t="s">
        <v>294</v>
      </c>
      <c r="W464" s="21" t="s">
        <v>1</v>
      </c>
    </row>
    <row r="465" spans="1:23" x14ac:dyDescent="0.2">
      <c r="A465" s="27" t="s">
        <v>16</v>
      </c>
      <c r="B465" s="13" t="s">
        <v>113</v>
      </c>
      <c r="C465" s="13" t="s">
        <v>301</v>
      </c>
      <c r="D465" s="14"/>
      <c r="E465" s="14"/>
      <c r="F465" s="14"/>
      <c r="G465" s="14"/>
      <c r="H465" s="14"/>
      <c r="I465" s="14"/>
      <c r="J465" s="14"/>
      <c r="K465" s="14"/>
      <c r="L465" s="14"/>
      <c r="M465" s="14"/>
      <c r="N465" s="14"/>
      <c r="O465" s="14"/>
      <c r="P465" s="13" t="s">
        <v>1</v>
      </c>
      <c r="Q465" s="13" t="s">
        <v>1</v>
      </c>
      <c r="R465" s="13" t="s">
        <v>1</v>
      </c>
      <c r="S465" s="13" t="s">
        <v>1</v>
      </c>
      <c r="T465" s="13" t="s">
        <v>1</v>
      </c>
      <c r="U465" s="13" t="s">
        <v>1</v>
      </c>
      <c r="V465" s="13" t="s">
        <v>294</v>
      </c>
      <c r="W465" s="22" t="s">
        <v>1</v>
      </c>
    </row>
    <row r="466" spans="1:23" x14ac:dyDescent="0.2">
      <c r="A466" s="25" t="s">
        <v>16</v>
      </c>
      <c r="B466" s="11" t="s">
        <v>113</v>
      </c>
      <c r="C466" s="11" t="s">
        <v>298</v>
      </c>
      <c r="D466" s="12"/>
      <c r="E466" s="12"/>
      <c r="F466" s="12"/>
      <c r="G466" s="12"/>
      <c r="H466" s="12"/>
      <c r="I466" s="12"/>
      <c r="J466" s="12"/>
      <c r="K466" s="12"/>
      <c r="L466" s="12"/>
      <c r="M466" s="12"/>
      <c r="N466" s="12"/>
      <c r="O466" s="12"/>
      <c r="P466" s="11" t="s">
        <v>1</v>
      </c>
      <c r="Q466" s="11" t="s">
        <v>1</v>
      </c>
      <c r="R466" s="11" t="s">
        <v>1</v>
      </c>
      <c r="S466" s="11" t="s">
        <v>1</v>
      </c>
      <c r="T466" s="11" t="s">
        <v>1</v>
      </c>
      <c r="U466" s="11" t="s">
        <v>1</v>
      </c>
      <c r="V466" s="11" t="s">
        <v>294</v>
      </c>
      <c r="W466" s="21" t="s">
        <v>1</v>
      </c>
    </row>
    <row r="467" spans="1:23" x14ac:dyDescent="0.2">
      <c r="A467" s="27" t="s">
        <v>17</v>
      </c>
      <c r="B467" s="13" t="s">
        <v>114</v>
      </c>
      <c r="C467" s="13" t="s">
        <v>277</v>
      </c>
      <c r="D467" s="14">
        <v>93.347999999999999</v>
      </c>
      <c r="E467" s="14">
        <v>86.769919999999999</v>
      </c>
      <c r="F467" s="14">
        <v>89.46781</v>
      </c>
      <c r="G467" s="14">
        <v>90.238330000000005</v>
      </c>
      <c r="H467" s="14">
        <v>81.031149999999997</v>
      </c>
      <c r="I467" s="14">
        <v>89.160989999999998</v>
      </c>
      <c r="J467" s="14">
        <v>92.221980000000002</v>
      </c>
      <c r="K467" s="14">
        <v>93.791799999999995</v>
      </c>
      <c r="L467" s="14">
        <v>96.251260000000002</v>
      </c>
      <c r="M467" s="14">
        <v>93.905280000000005</v>
      </c>
      <c r="N467" s="14">
        <v>93.621780000000001</v>
      </c>
      <c r="O467" s="14"/>
      <c r="P467" s="13" t="s">
        <v>1</v>
      </c>
      <c r="Q467" s="13" t="s">
        <v>1</v>
      </c>
      <c r="R467" s="13" t="s">
        <v>1</v>
      </c>
      <c r="S467" s="13" t="s">
        <v>1</v>
      </c>
      <c r="T467" s="13" t="s">
        <v>1</v>
      </c>
      <c r="U467" s="13" t="s">
        <v>1</v>
      </c>
      <c r="V467" s="13" t="s">
        <v>294</v>
      </c>
      <c r="W467" s="22" t="s">
        <v>1</v>
      </c>
    </row>
    <row r="468" spans="1:23" x14ac:dyDescent="0.2">
      <c r="A468" s="25" t="s">
        <v>17</v>
      </c>
      <c r="B468" s="11" t="s">
        <v>114</v>
      </c>
      <c r="C468" s="11" t="s">
        <v>278</v>
      </c>
      <c r="D468" s="12">
        <v>14.36927</v>
      </c>
      <c r="E468" s="12">
        <v>15.534129999999999</v>
      </c>
      <c r="F468" s="12">
        <v>15.04175</v>
      </c>
      <c r="G468" s="12">
        <v>14.45988</v>
      </c>
      <c r="H468" s="12">
        <v>15.905139999999999</v>
      </c>
      <c r="I468" s="12">
        <v>16.773260000000001</v>
      </c>
      <c r="J468" s="12">
        <v>19.904679999999999</v>
      </c>
      <c r="K468" s="12">
        <v>18.946390000000001</v>
      </c>
      <c r="L468" s="12">
        <v>19.412769999999998</v>
      </c>
      <c r="M468" s="12">
        <v>21.123930000000001</v>
      </c>
      <c r="N468" s="12">
        <v>23.10012</v>
      </c>
      <c r="O468" s="12"/>
      <c r="P468" s="11" t="s">
        <v>1</v>
      </c>
      <c r="Q468" s="11" t="s">
        <v>1</v>
      </c>
      <c r="R468" s="11" t="s">
        <v>1</v>
      </c>
      <c r="S468" s="11" t="s">
        <v>1</v>
      </c>
      <c r="T468" s="11" t="s">
        <v>1</v>
      </c>
      <c r="U468" s="11" t="s">
        <v>1</v>
      </c>
      <c r="V468" s="11" t="s">
        <v>294</v>
      </c>
      <c r="W468" s="21" t="s">
        <v>1</v>
      </c>
    </row>
    <row r="469" spans="1:23" x14ac:dyDescent="0.2">
      <c r="A469" s="27" t="s">
        <v>17</v>
      </c>
      <c r="B469" s="13" t="s">
        <v>114</v>
      </c>
      <c r="C469" s="13" t="s">
        <v>280</v>
      </c>
      <c r="D469" s="14">
        <v>1.87415</v>
      </c>
      <c r="E469" s="14">
        <v>1.9967200000000001</v>
      </c>
      <c r="F469" s="14">
        <v>1.9796899999999999</v>
      </c>
      <c r="G469" s="14">
        <v>1.93774</v>
      </c>
      <c r="H469" s="14">
        <v>2.1268199999999999</v>
      </c>
      <c r="I469" s="14">
        <v>2.1207799999999999</v>
      </c>
      <c r="J469" s="14">
        <v>2.8790499999999999</v>
      </c>
      <c r="K469" s="14">
        <v>3.1538300000000001</v>
      </c>
      <c r="L469" s="14">
        <v>2.8944999999999999</v>
      </c>
      <c r="M469" s="14">
        <v>3.0053999999999998</v>
      </c>
      <c r="N469" s="14">
        <v>3.59043</v>
      </c>
      <c r="O469" s="14"/>
      <c r="P469" s="13" t="s">
        <v>1</v>
      </c>
      <c r="Q469" s="13" t="s">
        <v>1</v>
      </c>
      <c r="R469" s="13" t="s">
        <v>1</v>
      </c>
      <c r="S469" s="13" t="s">
        <v>1</v>
      </c>
      <c r="T469" s="13" t="s">
        <v>1</v>
      </c>
      <c r="U469" s="13" t="s">
        <v>1</v>
      </c>
      <c r="V469" s="13" t="s">
        <v>294</v>
      </c>
      <c r="W469" s="22" t="s">
        <v>1</v>
      </c>
    </row>
    <row r="470" spans="1:23" x14ac:dyDescent="0.2">
      <c r="A470" s="25" t="s">
        <v>17</v>
      </c>
      <c r="B470" s="11" t="s">
        <v>114</v>
      </c>
      <c r="C470" s="11" t="s">
        <v>281</v>
      </c>
      <c r="D470" s="12">
        <v>43.452500000000001</v>
      </c>
      <c r="E470" s="12">
        <v>42.549860000000002</v>
      </c>
      <c r="F470" s="12">
        <v>43.005119999999998</v>
      </c>
      <c r="G470" s="12">
        <v>41.488300000000002</v>
      </c>
      <c r="H470" s="12">
        <v>41.663069999999998</v>
      </c>
      <c r="I470" s="12">
        <v>40.126100000000001</v>
      </c>
      <c r="J470" s="12">
        <v>39.332439999999998</v>
      </c>
      <c r="K470" s="12">
        <v>42.671709999999997</v>
      </c>
      <c r="L470" s="12">
        <v>46.836559999999999</v>
      </c>
      <c r="M470" s="12">
        <v>41.529470000000003</v>
      </c>
      <c r="N470" s="12">
        <v>49.115180000000002</v>
      </c>
      <c r="O470" s="12"/>
      <c r="P470" s="11" t="s">
        <v>1</v>
      </c>
      <c r="Q470" s="11" t="s">
        <v>1</v>
      </c>
      <c r="R470" s="11" t="s">
        <v>1</v>
      </c>
      <c r="S470" s="11" t="s">
        <v>1</v>
      </c>
      <c r="T470" s="11" t="s">
        <v>1</v>
      </c>
      <c r="U470" s="11" t="s">
        <v>1</v>
      </c>
      <c r="V470" s="11" t="s">
        <v>294</v>
      </c>
      <c r="W470" s="21" t="s">
        <v>1</v>
      </c>
    </row>
    <row r="471" spans="1:23" x14ac:dyDescent="0.2">
      <c r="A471" s="27" t="s">
        <v>17</v>
      </c>
      <c r="B471" s="13" t="s">
        <v>114</v>
      </c>
      <c r="C471" s="13" t="s">
        <v>282</v>
      </c>
      <c r="D471" s="14">
        <v>31.08907</v>
      </c>
      <c r="E471" s="14">
        <v>33.049550000000004</v>
      </c>
      <c r="F471" s="14">
        <v>32.343969999999999</v>
      </c>
      <c r="G471" s="14">
        <v>32.350380000000001</v>
      </c>
      <c r="H471" s="14">
        <v>34.136009999999999</v>
      </c>
      <c r="I471" s="14">
        <v>33.955939999999998</v>
      </c>
      <c r="J471" s="14">
        <v>36.69341</v>
      </c>
      <c r="K471" s="14">
        <v>33.498980000000003</v>
      </c>
      <c r="L471" s="14">
        <v>31.574280000000002</v>
      </c>
      <c r="M471" s="14">
        <v>31.119420000000002</v>
      </c>
      <c r="N471" s="14">
        <v>34.089210000000001</v>
      </c>
      <c r="O471" s="14"/>
      <c r="P471" s="13" t="s">
        <v>1</v>
      </c>
      <c r="Q471" s="13" t="s">
        <v>1</v>
      </c>
      <c r="R471" s="13" t="s">
        <v>1</v>
      </c>
      <c r="S471" s="13" t="s">
        <v>1</v>
      </c>
      <c r="T471" s="13" t="s">
        <v>1</v>
      </c>
      <c r="U471" s="13" t="s">
        <v>1</v>
      </c>
      <c r="V471" s="13" t="s">
        <v>294</v>
      </c>
      <c r="W471" s="22" t="s">
        <v>1</v>
      </c>
    </row>
    <row r="472" spans="1:23" x14ac:dyDescent="0.2">
      <c r="A472" s="25" t="s">
        <v>17</v>
      </c>
      <c r="B472" s="11" t="s">
        <v>114</v>
      </c>
      <c r="C472" s="11" t="s">
        <v>279</v>
      </c>
      <c r="D472" s="12">
        <v>16.719799999999999</v>
      </c>
      <c r="E472" s="12">
        <v>17.515419999999999</v>
      </c>
      <c r="F472" s="12">
        <v>17.302219999999998</v>
      </c>
      <c r="G472" s="12">
        <v>17.89049</v>
      </c>
      <c r="H472" s="12">
        <v>18.23086</v>
      </c>
      <c r="I472" s="12">
        <v>17.182680000000001</v>
      </c>
      <c r="J472" s="12">
        <v>16.788720000000001</v>
      </c>
      <c r="K472" s="12">
        <v>14.55259</v>
      </c>
      <c r="L472" s="12">
        <v>12.16151</v>
      </c>
      <c r="M472" s="12">
        <v>9.9954900000000002</v>
      </c>
      <c r="N472" s="12">
        <v>10.989089999999999</v>
      </c>
      <c r="O472" s="12"/>
      <c r="P472" s="11" t="s">
        <v>1</v>
      </c>
      <c r="Q472" s="11" t="s">
        <v>1</v>
      </c>
      <c r="R472" s="11" t="s">
        <v>1</v>
      </c>
      <c r="S472" s="11" t="s">
        <v>1</v>
      </c>
      <c r="T472" s="11" t="s">
        <v>1</v>
      </c>
      <c r="U472" s="11" t="s">
        <v>1</v>
      </c>
      <c r="V472" s="11" t="s">
        <v>294</v>
      </c>
      <c r="W472" s="21" t="s">
        <v>1</v>
      </c>
    </row>
    <row r="473" spans="1:23" x14ac:dyDescent="0.2">
      <c r="A473" s="27" t="s">
        <v>17</v>
      </c>
      <c r="B473" s="13" t="s">
        <v>114</v>
      </c>
      <c r="C473" s="13" t="s">
        <v>293</v>
      </c>
      <c r="D473" s="14"/>
      <c r="E473" s="14"/>
      <c r="F473" s="14"/>
      <c r="G473" s="14"/>
      <c r="H473" s="14"/>
      <c r="I473" s="14"/>
      <c r="J473" s="14"/>
      <c r="K473" s="14"/>
      <c r="L473" s="14"/>
      <c r="M473" s="14"/>
      <c r="N473" s="14"/>
      <c r="O473" s="14"/>
      <c r="P473" s="13" t="s">
        <v>1</v>
      </c>
      <c r="Q473" s="13" t="s">
        <v>1</v>
      </c>
      <c r="R473" s="13" t="s">
        <v>1</v>
      </c>
      <c r="S473" s="13" t="s">
        <v>1</v>
      </c>
      <c r="T473" s="13" t="s">
        <v>1</v>
      </c>
      <c r="U473" s="13" t="s">
        <v>1</v>
      </c>
      <c r="V473" s="13" t="s">
        <v>294</v>
      </c>
      <c r="W473" s="22" t="s">
        <v>1</v>
      </c>
    </row>
    <row r="474" spans="1:23" x14ac:dyDescent="0.2">
      <c r="A474" s="25" t="s">
        <v>17</v>
      </c>
      <c r="B474" s="11" t="s">
        <v>114</v>
      </c>
      <c r="C474" s="11" t="s">
        <v>284</v>
      </c>
      <c r="D474" s="12">
        <v>14.4786</v>
      </c>
      <c r="E474" s="12">
        <v>16.33671</v>
      </c>
      <c r="F474" s="12">
        <v>15.609719999999999</v>
      </c>
      <c r="G474" s="12">
        <v>14.958880000000001</v>
      </c>
      <c r="H474" s="12">
        <v>15.888249999999999</v>
      </c>
      <c r="I474" s="12">
        <v>16.84712</v>
      </c>
      <c r="J474" s="12">
        <v>20.071020000000001</v>
      </c>
      <c r="K474" s="12">
        <v>18.973549999999999</v>
      </c>
      <c r="L474" s="12">
        <v>18.855119999999999</v>
      </c>
      <c r="M474" s="12">
        <v>20.96095</v>
      </c>
      <c r="N474" s="12">
        <v>23.17248</v>
      </c>
      <c r="O474" s="12"/>
      <c r="P474" s="11" t="s">
        <v>1</v>
      </c>
      <c r="Q474" s="11" t="s">
        <v>1</v>
      </c>
      <c r="R474" s="11" t="s">
        <v>1</v>
      </c>
      <c r="S474" s="11" t="s">
        <v>1</v>
      </c>
      <c r="T474" s="11" t="s">
        <v>1</v>
      </c>
      <c r="U474" s="11" t="s">
        <v>1</v>
      </c>
      <c r="V474" s="11" t="s">
        <v>294</v>
      </c>
      <c r="W474" s="21" t="s">
        <v>1</v>
      </c>
    </row>
    <row r="475" spans="1:23" x14ac:dyDescent="0.2">
      <c r="A475" s="27" t="s">
        <v>17</v>
      </c>
      <c r="B475" s="13" t="s">
        <v>114</v>
      </c>
      <c r="C475" s="13" t="s">
        <v>286</v>
      </c>
      <c r="D475" s="14">
        <v>1.8463400000000001</v>
      </c>
      <c r="E475" s="14">
        <v>1.95316</v>
      </c>
      <c r="F475" s="14">
        <v>2.00319</v>
      </c>
      <c r="G475" s="14">
        <v>1.86381</v>
      </c>
      <c r="H475" s="14">
        <v>1.9482600000000001</v>
      </c>
      <c r="I475" s="14">
        <v>1.9396100000000001</v>
      </c>
      <c r="J475" s="14">
        <v>2.7010399999999999</v>
      </c>
      <c r="K475" s="14">
        <v>2.9505300000000001</v>
      </c>
      <c r="L475" s="14">
        <v>2.7555900000000002</v>
      </c>
      <c r="M475" s="14">
        <v>2.86</v>
      </c>
      <c r="N475" s="14">
        <v>3.4643700000000002</v>
      </c>
      <c r="O475" s="14"/>
      <c r="P475" s="13" t="s">
        <v>1</v>
      </c>
      <c r="Q475" s="13" t="s">
        <v>1</v>
      </c>
      <c r="R475" s="13" t="s">
        <v>1</v>
      </c>
      <c r="S475" s="13" t="s">
        <v>1</v>
      </c>
      <c r="T475" s="13" t="s">
        <v>1</v>
      </c>
      <c r="U475" s="13" t="s">
        <v>1</v>
      </c>
      <c r="V475" s="13" t="s">
        <v>294</v>
      </c>
      <c r="W475" s="22" t="s">
        <v>1</v>
      </c>
    </row>
    <row r="476" spans="1:23" x14ac:dyDescent="0.2">
      <c r="A476" s="25" t="s">
        <v>17</v>
      </c>
      <c r="B476" s="11" t="s">
        <v>114</v>
      </c>
      <c r="C476" s="11" t="s">
        <v>287</v>
      </c>
      <c r="D476" s="12">
        <v>43.091560000000001</v>
      </c>
      <c r="E476" s="12">
        <v>41.767159999999997</v>
      </c>
      <c r="F476" s="12">
        <v>42.664160000000003</v>
      </c>
      <c r="G476" s="12">
        <v>39.559840000000001</v>
      </c>
      <c r="H476" s="12">
        <v>39.599229999999999</v>
      </c>
      <c r="I476" s="12">
        <v>39.28107</v>
      </c>
      <c r="J476" s="12">
        <v>39.095140000000001</v>
      </c>
      <c r="K476" s="12">
        <v>41.406500000000001</v>
      </c>
      <c r="L476" s="12">
        <v>44.451140000000002</v>
      </c>
      <c r="M476" s="12">
        <v>39.52525</v>
      </c>
      <c r="N476" s="12">
        <v>47.293979999999998</v>
      </c>
      <c r="O476" s="12"/>
      <c r="P476" s="11" t="s">
        <v>1</v>
      </c>
      <c r="Q476" s="11" t="s">
        <v>1</v>
      </c>
      <c r="R476" s="11" t="s">
        <v>1</v>
      </c>
      <c r="S476" s="11" t="s">
        <v>1</v>
      </c>
      <c r="T476" s="11" t="s">
        <v>1</v>
      </c>
      <c r="U476" s="11" t="s">
        <v>1</v>
      </c>
      <c r="V476" s="11" t="s">
        <v>294</v>
      </c>
      <c r="W476" s="21" t="s">
        <v>1</v>
      </c>
    </row>
    <row r="477" spans="1:23" x14ac:dyDescent="0.2">
      <c r="A477" s="27" t="s">
        <v>17</v>
      </c>
      <c r="B477" s="13" t="s">
        <v>114</v>
      </c>
      <c r="C477" s="13" t="s">
        <v>288</v>
      </c>
      <c r="D477" s="14">
        <v>31.28736</v>
      </c>
      <c r="E477" s="14">
        <v>34.345350000000003</v>
      </c>
      <c r="F477" s="14">
        <v>33.09796</v>
      </c>
      <c r="G477" s="14">
        <v>32.716810000000002</v>
      </c>
      <c r="H477" s="14">
        <v>33.68582</v>
      </c>
      <c r="I477" s="14">
        <v>33.882440000000003</v>
      </c>
      <c r="J477" s="14">
        <v>37.181359999999998</v>
      </c>
      <c r="K477" s="14">
        <v>34.198659999999997</v>
      </c>
      <c r="L477" s="14">
        <v>30.675850000000001</v>
      </c>
      <c r="M477" s="14">
        <v>31.426839999999999</v>
      </c>
      <c r="N477" s="14">
        <v>35.119570000000003</v>
      </c>
      <c r="O477" s="14"/>
      <c r="P477" s="13" t="s">
        <v>1</v>
      </c>
      <c r="Q477" s="13" t="s">
        <v>1</v>
      </c>
      <c r="R477" s="13" t="s">
        <v>1</v>
      </c>
      <c r="S477" s="13" t="s">
        <v>1</v>
      </c>
      <c r="T477" s="13" t="s">
        <v>1</v>
      </c>
      <c r="U477" s="13" t="s">
        <v>1</v>
      </c>
      <c r="V477" s="13" t="s">
        <v>294</v>
      </c>
      <c r="W477" s="22" t="s">
        <v>1</v>
      </c>
    </row>
    <row r="478" spans="1:23" x14ac:dyDescent="0.2">
      <c r="A478" s="25" t="s">
        <v>17</v>
      </c>
      <c r="B478" s="11" t="s">
        <v>114</v>
      </c>
      <c r="C478" s="11" t="s">
        <v>285</v>
      </c>
      <c r="D478" s="12">
        <v>16.80875</v>
      </c>
      <c r="E478" s="12">
        <v>18.00864</v>
      </c>
      <c r="F478" s="12">
        <v>17.488240000000001</v>
      </c>
      <c r="G478" s="12">
        <v>17.757919999999999</v>
      </c>
      <c r="H478" s="12">
        <v>17.79757</v>
      </c>
      <c r="I478" s="12">
        <v>17.035319999999999</v>
      </c>
      <c r="J478" s="12">
        <v>17.110340000000001</v>
      </c>
      <c r="K478" s="12">
        <v>15.225110000000001</v>
      </c>
      <c r="L478" s="12">
        <v>11.820729999999999</v>
      </c>
      <c r="M478" s="12">
        <v>10.46589</v>
      </c>
      <c r="N478" s="12">
        <v>11.947089999999999</v>
      </c>
      <c r="O478" s="12"/>
      <c r="P478" s="11" t="s">
        <v>1</v>
      </c>
      <c r="Q478" s="11" t="s">
        <v>1</v>
      </c>
      <c r="R478" s="11" t="s">
        <v>1</v>
      </c>
      <c r="S478" s="11" t="s">
        <v>1</v>
      </c>
      <c r="T478" s="11" t="s">
        <v>1</v>
      </c>
      <c r="U478" s="11" t="s">
        <v>1</v>
      </c>
      <c r="V478" s="11" t="s">
        <v>294</v>
      </c>
      <c r="W478" s="21" t="s">
        <v>1</v>
      </c>
    </row>
    <row r="479" spans="1:23" x14ac:dyDescent="0.2">
      <c r="A479" s="27" t="s">
        <v>17</v>
      </c>
      <c r="B479" s="13" t="s">
        <v>114</v>
      </c>
      <c r="C479" s="13" t="s">
        <v>308</v>
      </c>
      <c r="D479" s="14"/>
      <c r="E479" s="14">
        <v>6.4580000000000002</v>
      </c>
      <c r="F479" s="14">
        <v>16.43</v>
      </c>
      <c r="G479" s="14">
        <v>4.6619999999999999</v>
      </c>
      <c r="H479" s="14">
        <v>8.2970000000000006</v>
      </c>
      <c r="I479" s="14">
        <v>6.8639999999999999</v>
      </c>
      <c r="J479" s="14">
        <v>6.0549999999999997</v>
      </c>
      <c r="K479" s="14">
        <v>1.8129999999999999</v>
      </c>
      <c r="L479" s="14">
        <v>9.8070000000000004</v>
      </c>
      <c r="M479" s="14">
        <v>57.436</v>
      </c>
      <c r="N479" s="14">
        <v>23.783000000000001</v>
      </c>
      <c r="O479" s="14"/>
      <c r="P479" s="13" t="s">
        <v>1</v>
      </c>
      <c r="Q479" s="13" t="s">
        <v>1</v>
      </c>
      <c r="R479" s="13" t="s">
        <v>1</v>
      </c>
      <c r="S479" s="13" t="s">
        <v>1</v>
      </c>
      <c r="T479" s="13" t="s">
        <v>1</v>
      </c>
      <c r="U479" s="13" t="s">
        <v>1</v>
      </c>
      <c r="V479" s="13" t="s">
        <v>294</v>
      </c>
      <c r="W479" s="22" t="s">
        <v>1</v>
      </c>
    </row>
    <row r="480" spans="1:23" x14ac:dyDescent="0.2">
      <c r="A480" s="25" t="s">
        <v>17</v>
      </c>
      <c r="B480" s="11" t="s">
        <v>114</v>
      </c>
      <c r="C480" s="11" t="s">
        <v>283</v>
      </c>
      <c r="D480" s="12"/>
      <c r="E480" s="12"/>
      <c r="F480" s="12"/>
      <c r="G480" s="12"/>
      <c r="H480" s="12"/>
      <c r="I480" s="12">
        <v>47</v>
      </c>
      <c r="J480" s="12">
        <v>48</v>
      </c>
      <c r="K480" s="12">
        <v>49</v>
      </c>
      <c r="L480" s="12">
        <v>49</v>
      </c>
      <c r="M480" s="12">
        <v>48</v>
      </c>
      <c r="N480" s="12">
        <v>47</v>
      </c>
      <c r="O480" s="12"/>
      <c r="P480" s="11" t="s">
        <v>1</v>
      </c>
      <c r="Q480" s="11" t="s">
        <v>1</v>
      </c>
      <c r="R480" s="11" t="s">
        <v>1</v>
      </c>
      <c r="S480" s="11" t="s">
        <v>1</v>
      </c>
      <c r="T480" s="11" t="s">
        <v>1</v>
      </c>
      <c r="U480" s="11" t="s">
        <v>1</v>
      </c>
      <c r="V480" s="11" t="s">
        <v>294</v>
      </c>
      <c r="W480" s="21" t="s">
        <v>1</v>
      </c>
    </row>
    <row r="481" spans="1:23" x14ac:dyDescent="0.2">
      <c r="A481" s="27" t="s">
        <v>17</v>
      </c>
      <c r="B481" s="13" t="s">
        <v>114</v>
      </c>
      <c r="C481" s="13" t="s">
        <v>290</v>
      </c>
      <c r="D481" s="14">
        <v>37</v>
      </c>
      <c r="E481" s="14">
        <v>36</v>
      </c>
      <c r="F481" s="14"/>
      <c r="G481" s="14">
        <v>40</v>
      </c>
      <c r="H481" s="14">
        <v>35</v>
      </c>
      <c r="I481" s="14">
        <v>34</v>
      </c>
      <c r="J481" s="14">
        <v>30</v>
      </c>
      <c r="K481" s="14">
        <v>29</v>
      </c>
      <c r="L481" s="14">
        <v>27</v>
      </c>
      <c r="M481" s="14">
        <v>27</v>
      </c>
      <c r="N481" s="14">
        <v>28</v>
      </c>
      <c r="O481" s="14"/>
      <c r="P481" s="13" t="s">
        <v>1</v>
      </c>
      <c r="Q481" s="13" t="s">
        <v>1</v>
      </c>
      <c r="R481" s="13" t="s">
        <v>1</v>
      </c>
      <c r="S481" s="13" t="s">
        <v>1</v>
      </c>
      <c r="T481" s="13" t="s">
        <v>1</v>
      </c>
      <c r="U481" s="13" t="s">
        <v>1</v>
      </c>
      <c r="V481" s="13" t="s">
        <v>294</v>
      </c>
      <c r="W481" s="22" t="s">
        <v>1</v>
      </c>
    </row>
    <row r="482" spans="1:23" x14ac:dyDescent="0.2">
      <c r="A482" s="25" t="s">
        <v>17</v>
      </c>
      <c r="B482" s="11" t="s">
        <v>114</v>
      </c>
      <c r="C482" s="11" t="s">
        <v>291</v>
      </c>
      <c r="D482" s="12">
        <v>10</v>
      </c>
      <c r="E482" s="12">
        <v>11</v>
      </c>
      <c r="F482" s="12"/>
      <c r="G482" s="12">
        <v>14</v>
      </c>
      <c r="H482" s="12">
        <v>12</v>
      </c>
      <c r="I482" s="12">
        <v>13</v>
      </c>
      <c r="J482" s="12">
        <v>14</v>
      </c>
      <c r="K482" s="12">
        <v>13</v>
      </c>
      <c r="L482" s="12">
        <v>13</v>
      </c>
      <c r="M482" s="12">
        <v>14</v>
      </c>
      <c r="N482" s="12">
        <v>14</v>
      </c>
      <c r="O482" s="12"/>
      <c r="P482" s="11" t="s">
        <v>1</v>
      </c>
      <c r="Q482" s="11" t="s">
        <v>1</v>
      </c>
      <c r="R482" s="11" t="s">
        <v>1</v>
      </c>
      <c r="S482" s="11" t="s">
        <v>1</v>
      </c>
      <c r="T482" s="11" t="s">
        <v>1</v>
      </c>
      <c r="U482" s="11" t="s">
        <v>1</v>
      </c>
      <c r="V482" s="11" t="s">
        <v>294</v>
      </c>
      <c r="W482" s="21" t="s">
        <v>1</v>
      </c>
    </row>
    <row r="483" spans="1:23" x14ac:dyDescent="0.2">
      <c r="A483" s="27" t="s">
        <v>17</v>
      </c>
      <c r="B483" s="13" t="s">
        <v>114</v>
      </c>
      <c r="C483" s="13" t="s">
        <v>273</v>
      </c>
      <c r="D483" s="14"/>
      <c r="E483" s="14"/>
      <c r="F483" s="14"/>
      <c r="G483" s="14"/>
      <c r="H483" s="14"/>
      <c r="I483" s="14"/>
      <c r="J483" s="14">
        <v>51</v>
      </c>
      <c r="K483" s="14">
        <v>52</v>
      </c>
      <c r="L483" s="14">
        <v>52</v>
      </c>
      <c r="M483" s="14">
        <v>51</v>
      </c>
      <c r="N483" s="14">
        <v>51</v>
      </c>
      <c r="O483" s="14"/>
      <c r="P483" s="13" t="s">
        <v>1</v>
      </c>
      <c r="Q483" s="13" t="s">
        <v>1</v>
      </c>
      <c r="R483" s="13" t="s">
        <v>1</v>
      </c>
      <c r="S483" s="13" t="s">
        <v>1</v>
      </c>
      <c r="T483" s="13" t="s">
        <v>1</v>
      </c>
      <c r="U483" s="13" t="s">
        <v>1</v>
      </c>
      <c r="V483" s="13" t="s">
        <v>294</v>
      </c>
      <c r="W483" s="22" t="s">
        <v>1</v>
      </c>
    </row>
    <row r="484" spans="1:23" x14ac:dyDescent="0.2">
      <c r="A484" s="25" t="s">
        <v>17</v>
      </c>
      <c r="B484" s="11" t="s">
        <v>114</v>
      </c>
      <c r="C484" s="11" t="s">
        <v>274</v>
      </c>
      <c r="D484" s="12"/>
      <c r="E484" s="12"/>
      <c r="F484" s="12"/>
      <c r="G484" s="12"/>
      <c r="H484" s="12">
        <v>47</v>
      </c>
      <c r="I484" s="12"/>
      <c r="J484" s="12">
        <v>61</v>
      </c>
      <c r="K484" s="12">
        <v>62</v>
      </c>
      <c r="L484" s="12">
        <v>61</v>
      </c>
      <c r="M484" s="12">
        <v>60</v>
      </c>
      <c r="N484" s="12">
        <v>60</v>
      </c>
      <c r="O484" s="12"/>
      <c r="P484" s="11" t="s">
        <v>1</v>
      </c>
      <c r="Q484" s="11" t="s">
        <v>1</v>
      </c>
      <c r="R484" s="11" t="s">
        <v>1</v>
      </c>
      <c r="S484" s="11" t="s">
        <v>1</v>
      </c>
      <c r="T484" s="11" t="s">
        <v>1</v>
      </c>
      <c r="U484" s="11" t="s">
        <v>1</v>
      </c>
      <c r="V484" s="11" t="s">
        <v>294</v>
      </c>
      <c r="W484" s="21" t="s">
        <v>1</v>
      </c>
    </row>
    <row r="485" spans="1:23" x14ac:dyDescent="0.2">
      <c r="A485" s="27" t="s">
        <v>17</v>
      </c>
      <c r="B485" s="13" t="s">
        <v>114</v>
      </c>
      <c r="C485" s="13" t="s">
        <v>289</v>
      </c>
      <c r="D485" s="14">
        <v>76.225260000000006</v>
      </c>
      <c r="E485" s="14">
        <v>78.065659999999994</v>
      </c>
      <c r="F485" s="14">
        <v>77.765309999999999</v>
      </c>
      <c r="G485" s="14">
        <v>74.140460000000004</v>
      </c>
      <c r="H485" s="14">
        <v>75.233310000000003</v>
      </c>
      <c r="I485" s="14">
        <v>75.103110000000001</v>
      </c>
      <c r="J485" s="14">
        <v>78.977540000000005</v>
      </c>
      <c r="K485" s="14">
        <v>78.555700000000002</v>
      </c>
      <c r="L485" s="14">
        <v>77.882570000000001</v>
      </c>
      <c r="M485" s="14">
        <v>73.812089999999998</v>
      </c>
      <c r="N485" s="14">
        <v>85.877920000000003</v>
      </c>
      <c r="O485" s="14"/>
      <c r="P485" s="13" t="s">
        <v>1</v>
      </c>
      <c r="Q485" s="13" t="s">
        <v>1</v>
      </c>
      <c r="R485" s="13" t="s">
        <v>1</v>
      </c>
      <c r="S485" s="13" t="s">
        <v>1</v>
      </c>
      <c r="T485" s="13" t="s">
        <v>1</v>
      </c>
      <c r="U485" s="13" t="s">
        <v>1</v>
      </c>
      <c r="V485" s="13" t="s">
        <v>294</v>
      </c>
      <c r="W485" s="22" t="s">
        <v>1</v>
      </c>
    </row>
    <row r="486" spans="1:23" x14ac:dyDescent="0.2">
      <c r="A486" s="25" t="s">
        <v>17</v>
      </c>
      <c r="B486" s="11" t="s">
        <v>114</v>
      </c>
      <c r="C486" s="11" t="s">
        <v>276</v>
      </c>
      <c r="D486" s="12"/>
      <c r="E486" s="12"/>
      <c r="F486" s="12"/>
      <c r="G486" s="12"/>
      <c r="H486" s="12"/>
      <c r="I486" s="12"/>
      <c r="J486" s="12"/>
      <c r="K486" s="12"/>
      <c r="L486" s="12"/>
      <c r="M486" s="12"/>
      <c r="N486" s="12"/>
      <c r="O486" s="12"/>
      <c r="P486" s="11"/>
      <c r="Q486" s="11"/>
      <c r="R486" s="11"/>
      <c r="S486" s="11"/>
      <c r="T486" s="11"/>
      <c r="U486" s="11"/>
      <c r="V486" s="11"/>
      <c r="W486" s="21"/>
    </row>
    <row r="487" spans="1:23" x14ac:dyDescent="0.2">
      <c r="A487" s="27" t="s">
        <v>17</v>
      </c>
      <c r="B487" s="13" t="s">
        <v>114</v>
      </c>
      <c r="C487" s="13" t="s">
        <v>271</v>
      </c>
      <c r="D487" s="14">
        <v>15</v>
      </c>
      <c r="E487" s="14">
        <v>17</v>
      </c>
      <c r="F487" s="14"/>
      <c r="G487" s="14">
        <v>19</v>
      </c>
      <c r="H487" s="14">
        <v>18</v>
      </c>
      <c r="I487" s="14">
        <v>21</v>
      </c>
      <c r="J487" s="14">
        <v>22</v>
      </c>
      <c r="K487" s="14">
        <v>22</v>
      </c>
      <c r="L487" s="14">
        <v>23</v>
      </c>
      <c r="M487" s="14">
        <v>23</v>
      </c>
      <c r="N487" s="14">
        <v>21</v>
      </c>
      <c r="O487" s="14"/>
      <c r="P487" s="13" t="s">
        <v>1</v>
      </c>
      <c r="Q487" s="13" t="s">
        <v>1</v>
      </c>
      <c r="R487" s="13" t="s">
        <v>1</v>
      </c>
      <c r="S487" s="13" t="s">
        <v>1</v>
      </c>
      <c r="T487" s="13" t="s">
        <v>1</v>
      </c>
      <c r="U487" s="13" t="s">
        <v>1</v>
      </c>
      <c r="V487" s="13" t="s">
        <v>294</v>
      </c>
      <c r="W487" s="22" t="s">
        <v>1</v>
      </c>
    </row>
    <row r="488" spans="1:23" x14ac:dyDescent="0.2">
      <c r="A488" s="25" t="s">
        <v>17</v>
      </c>
      <c r="B488" s="11" t="s">
        <v>114</v>
      </c>
      <c r="C488" s="11" t="s">
        <v>292</v>
      </c>
      <c r="D488" s="12">
        <v>42</v>
      </c>
      <c r="E488" s="12">
        <v>42</v>
      </c>
      <c r="F488" s="12"/>
      <c r="G488" s="12">
        <v>49</v>
      </c>
      <c r="H488" s="12">
        <v>42</v>
      </c>
      <c r="I488" s="12">
        <v>41</v>
      </c>
      <c r="J488" s="12">
        <v>43</v>
      </c>
      <c r="K488" s="12">
        <v>42</v>
      </c>
      <c r="L488" s="12">
        <v>43</v>
      </c>
      <c r="M488" s="12">
        <v>42</v>
      </c>
      <c r="N488" s="12">
        <v>42</v>
      </c>
      <c r="O488" s="12"/>
      <c r="P488" s="11" t="s">
        <v>1</v>
      </c>
      <c r="Q488" s="11" t="s">
        <v>1</v>
      </c>
      <c r="R488" s="11" t="s">
        <v>1</v>
      </c>
      <c r="S488" s="11" t="s">
        <v>1</v>
      </c>
      <c r="T488" s="11" t="s">
        <v>1</v>
      </c>
      <c r="U488" s="11" t="s">
        <v>1</v>
      </c>
      <c r="V488" s="11" t="s">
        <v>294</v>
      </c>
      <c r="W488" s="21" t="s">
        <v>1</v>
      </c>
    </row>
    <row r="489" spans="1:23" x14ac:dyDescent="0.2">
      <c r="A489" s="27" t="s">
        <v>17</v>
      </c>
      <c r="B489" s="13" t="s">
        <v>114</v>
      </c>
      <c r="C489" s="13" t="s">
        <v>275</v>
      </c>
      <c r="D489" s="14"/>
      <c r="E489" s="14"/>
      <c r="F489" s="14"/>
      <c r="G489" s="14"/>
      <c r="H489" s="14"/>
      <c r="I489" s="14"/>
      <c r="J489" s="14">
        <v>22</v>
      </c>
      <c r="K489" s="14"/>
      <c r="L489" s="14">
        <v>26</v>
      </c>
      <c r="M489" s="14">
        <v>26</v>
      </c>
      <c r="N489" s="14">
        <v>27</v>
      </c>
      <c r="O489" s="14"/>
      <c r="P489" s="13" t="s">
        <v>1</v>
      </c>
      <c r="Q489" s="13" t="s">
        <v>1</v>
      </c>
      <c r="R489" s="13" t="s">
        <v>1</v>
      </c>
      <c r="S489" s="13" t="s">
        <v>1</v>
      </c>
      <c r="T489" s="13" t="s">
        <v>1</v>
      </c>
      <c r="U489" s="13" t="s">
        <v>1</v>
      </c>
      <c r="V489" s="13" t="s">
        <v>294</v>
      </c>
      <c r="W489" s="22" t="s">
        <v>1</v>
      </c>
    </row>
    <row r="490" spans="1:23" x14ac:dyDescent="0.2">
      <c r="A490" s="25" t="s">
        <v>17</v>
      </c>
      <c r="B490" s="11" t="s">
        <v>114</v>
      </c>
      <c r="C490" s="11" t="s">
        <v>272</v>
      </c>
      <c r="D490" s="12"/>
      <c r="E490" s="12"/>
      <c r="F490" s="12"/>
      <c r="G490" s="12"/>
      <c r="H490" s="12"/>
      <c r="I490" s="12"/>
      <c r="J490" s="12"/>
      <c r="K490" s="12"/>
      <c r="L490" s="12"/>
      <c r="M490" s="12"/>
      <c r="N490" s="12"/>
      <c r="O490" s="12"/>
      <c r="P490" s="11"/>
      <c r="Q490" s="11"/>
      <c r="R490" s="11"/>
      <c r="S490" s="11"/>
      <c r="T490" s="11"/>
      <c r="U490" s="11"/>
      <c r="V490" s="11"/>
      <c r="W490" s="21"/>
    </row>
    <row r="491" spans="1:23" x14ac:dyDescent="0.2">
      <c r="A491" s="27" t="s">
        <v>17</v>
      </c>
      <c r="B491" s="13" t="s">
        <v>114</v>
      </c>
      <c r="C491" s="13" t="s">
        <v>295</v>
      </c>
      <c r="D491" s="14">
        <v>15.05350275</v>
      </c>
      <c r="E491" s="14">
        <v>14.59903171</v>
      </c>
      <c r="F491" s="14">
        <v>14.32551466</v>
      </c>
      <c r="G491" s="14">
        <v>10.93161991</v>
      </c>
      <c r="H491" s="14">
        <v>14.390468540000001</v>
      </c>
      <c r="I491" s="14">
        <v>14.54269745</v>
      </c>
      <c r="J491" s="14">
        <v>13.97364016</v>
      </c>
      <c r="K491" s="14">
        <v>11.175822330000001</v>
      </c>
      <c r="L491" s="14">
        <v>11.56634554</v>
      </c>
      <c r="M491" s="14">
        <v>11.96698333</v>
      </c>
      <c r="N491" s="14">
        <v>11.82721398</v>
      </c>
      <c r="O491" s="14"/>
      <c r="P491" s="13" t="s">
        <v>1</v>
      </c>
      <c r="Q491" s="13" t="s">
        <v>1</v>
      </c>
      <c r="R491" s="13" t="s">
        <v>1</v>
      </c>
      <c r="S491" s="13" t="s">
        <v>1</v>
      </c>
      <c r="T491" s="13" t="s">
        <v>1</v>
      </c>
      <c r="U491" s="13" t="s">
        <v>1</v>
      </c>
      <c r="V491" s="13" t="s">
        <v>294</v>
      </c>
      <c r="W491" s="22" t="s">
        <v>1</v>
      </c>
    </row>
    <row r="492" spans="1:23" x14ac:dyDescent="0.2">
      <c r="A492" s="25" t="s">
        <v>17</v>
      </c>
      <c r="B492" s="11" t="s">
        <v>114</v>
      </c>
      <c r="C492" s="11" t="s">
        <v>297</v>
      </c>
      <c r="D492" s="12">
        <v>53.05256</v>
      </c>
      <c r="E492" s="12">
        <v>49.330460000000002</v>
      </c>
      <c r="F492" s="12">
        <v>52.114330000000002</v>
      </c>
      <c r="G492" s="12">
        <v>51.611910000000002</v>
      </c>
      <c r="H492" s="12">
        <v>45.72869</v>
      </c>
      <c r="I492" s="12">
        <v>50.377299999999998</v>
      </c>
      <c r="J492" s="12">
        <v>53.686079999999997</v>
      </c>
      <c r="K492" s="12">
        <v>52.858539999999998</v>
      </c>
      <c r="L492" s="12">
        <v>80.061840000000004</v>
      </c>
      <c r="M492" s="12">
        <v>79.969070000000002</v>
      </c>
      <c r="N492" s="12">
        <v>78.213669999999993</v>
      </c>
      <c r="O492" s="12"/>
      <c r="P492" s="11" t="s">
        <v>1</v>
      </c>
      <c r="Q492" s="11" t="s">
        <v>1</v>
      </c>
      <c r="R492" s="11" t="s">
        <v>1</v>
      </c>
      <c r="S492" s="11" t="s">
        <v>1</v>
      </c>
      <c r="T492" s="11" t="s">
        <v>1</v>
      </c>
      <c r="U492" s="11" t="s">
        <v>1</v>
      </c>
      <c r="V492" s="11" t="s">
        <v>294</v>
      </c>
      <c r="W492" s="21" t="s">
        <v>1</v>
      </c>
    </row>
    <row r="493" spans="1:23" x14ac:dyDescent="0.2">
      <c r="A493" s="27" t="s">
        <v>17</v>
      </c>
      <c r="B493" s="13" t="s">
        <v>114</v>
      </c>
      <c r="C493" s="13" t="s">
        <v>299</v>
      </c>
      <c r="D493" s="14">
        <v>78.59939</v>
      </c>
      <c r="E493" s="14">
        <v>73.600359999999995</v>
      </c>
      <c r="F493" s="14">
        <v>74.605440000000002</v>
      </c>
      <c r="G493" s="14">
        <v>76.364199999999997</v>
      </c>
      <c r="H493" s="14">
        <v>76.956819999999993</v>
      </c>
      <c r="I493" s="14">
        <v>73.484939999999995</v>
      </c>
      <c r="J493" s="14">
        <v>80.17989</v>
      </c>
      <c r="K493" s="14">
        <v>79.922970000000007</v>
      </c>
      <c r="L493" s="14">
        <v>75.964449999999999</v>
      </c>
      <c r="M493" s="14">
        <v>74.82217</v>
      </c>
      <c r="N493" s="14">
        <v>73.018379999999993</v>
      </c>
      <c r="O493" s="14"/>
      <c r="P493" s="13" t="s">
        <v>1</v>
      </c>
      <c r="Q493" s="13" t="s">
        <v>1</v>
      </c>
      <c r="R493" s="13" t="s">
        <v>1</v>
      </c>
      <c r="S493" s="13" t="s">
        <v>1</v>
      </c>
      <c r="T493" s="13" t="s">
        <v>1</v>
      </c>
      <c r="U493" s="13" t="s">
        <v>1</v>
      </c>
      <c r="V493" s="13" t="s">
        <v>294</v>
      </c>
      <c r="W493" s="22" t="s">
        <v>1</v>
      </c>
    </row>
    <row r="494" spans="1:23" x14ac:dyDescent="0.2">
      <c r="A494" s="25" t="s">
        <v>17</v>
      </c>
      <c r="B494" s="11" t="s">
        <v>114</v>
      </c>
      <c r="C494" s="11" t="s">
        <v>300</v>
      </c>
      <c r="D494" s="12">
        <v>61.285730000000001</v>
      </c>
      <c r="E494" s="12">
        <v>60.043370000000003</v>
      </c>
      <c r="F494" s="12">
        <v>61.635019999999997</v>
      </c>
      <c r="G494" s="12">
        <v>64.604100000000003</v>
      </c>
      <c r="H494" s="12">
        <v>59.625579999999999</v>
      </c>
      <c r="I494" s="12">
        <v>58.266500000000001</v>
      </c>
      <c r="J494" s="12">
        <v>59.390630000000002</v>
      </c>
      <c r="K494" s="12">
        <v>62.532069999999997</v>
      </c>
      <c r="L494" s="12">
        <v>56.230200000000004</v>
      </c>
      <c r="M494" s="12">
        <v>71.509100000000004</v>
      </c>
      <c r="N494" s="12">
        <v>71.233289999999997</v>
      </c>
      <c r="O494" s="12"/>
      <c r="P494" s="11" t="s">
        <v>1</v>
      </c>
      <c r="Q494" s="11" t="s">
        <v>1</v>
      </c>
      <c r="R494" s="11" t="s">
        <v>1</v>
      </c>
      <c r="S494" s="11" t="s">
        <v>1</v>
      </c>
      <c r="T494" s="11" t="s">
        <v>1</v>
      </c>
      <c r="U494" s="11" t="s">
        <v>1</v>
      </c>
      <c r="V494" s="11" t="s">
        <v>294</v>
      </c>
      <c r="W494" s="21" t="s">
        <v>1</v>
      </c>
    </row>
    <row r="495" spans="1:23" x14ac:dyDescent="0.2">
      <c r="A495" s="27" t="s">
        <v>17</v>
      </c>
      <c r="B495" s="13" t="s">
        <v>114</v>
      </c>
      <c r="C495" s="13" t="s">
        <v>296</v>
      </c>
      <c r="D495" s="14">
        <v>55.401090000000003</v>
      </c>
      <c r="E495" s="14">
        <v>54.74521</v>
      </c>
      <c r="F495" s="14">
        <v>56.255070000000003</v>
      </c>
      <c r="G495" s="14">
        <v>56.927190000000003</v>
      </c>
      <c r="H495" s="14">
        <v>52.726739999999999</v>
      </c>
      <c r="I495" s="14">
        <v>52.870699999999999</v>
      </c>
      <c r="J495" s="14">
        <v>56.029760000000003</v>
      </c>
      <c r="K495" s="14">
        <v>57.300469999999997</v>
      </c>
      <c r="L495" s="14">
        <v>58.987789999999997</v>
      </c>
      <c r="M495" s="14">
        <v>66.054370000000006</v>
      </c>
      <c r="N495" s="14">
        <v>64.726680000000002</v>
      </c>
      <c r="O495" s="14"/>
      <c r="P495" s="13" t="s">
        <v>1</v>
      </c>
      <c r="Q495" s="13" t="s">
        <v>1</v>
      </c>
      <c r="R495" s="13" t="s">
        <v>1</v>
      </c>
      <c r="S495" s="13" t="s">
        <v>1</v>
      </c>
      <c r="T495" s="13" t="s">
        <v>1</v>
      </c>
      <c r="U495" s="13" t="s">
        <v>1</v>
      </c>
      <c r="V495" s="13" t="s">
        <v>294</v>
      </c>
      <c r="W495" s="22" t="s">
        <v>1</v>
      </c>
    </row>
    <row r="496" spans="1:23" x14ac:dyDescent="0.2">
      <c r="A496" s="25" t="s">
        <v>17</v>
      </c>
      <c r="B496" s="11" t="s">
        <v>114</v>
      </c>
      <c r="C496" s="11" t="s">
        <v>301</v>
      </c>
      <c r="D496" s="12">
        <v>56.171050000000001</v>
      </c>
      <c r="E496" s="12">
        <v>51.431460000000001</v>
      </c>
      <c r="F496" s="12">
        <v>54.593989999999998</v>
      </c>
      <c r="G496" s="12">
        <v>55.014330000000001</v>
      </c>
      <c r="H496" s="12">
        <v>51.030470000000001</v>
      </c>
      <c r="I496" s="12">
        <v>53.444629999999997</v>
      </c>
      <c r="J496" s="12">
        <v>55.157229999999998</v>
      </c>
      <c r="K496" s="12">
        <v>53.613810000000001</v>
      </c>
      <c r="L496" s="12">
        <v>78.316050000000004</v>
      </c>
      <c r="M496" s="12">
        <v>76.434659999999994</v>
      </c>
      <c r="N496" s="12">
        <v>71.771289999999993</v>
      </c>
      <c r="O496" s="12"/>
      <c r="P496" s="11" t="s">
        <v>1</v>
      </c>
      <c r="Q496" s="11" t="s">
        <v>1</v>
      </c>
      <c r="R496" s="11" t="s">
        <v>1</v>
      </c>
      <c r="S496" s="11" t="s">
        <v>1</v>
      </c>
      <c r="T496" s="11" t="s">
        <v>1</v>
      </c>
      <c r="U496" s="11" t="s">
        <v>1</v>
      </c>
      <c r="V496" s="11" t="s">
        <v>294</v>
      </c>
      <c r="W496" s="21" t="s">
        <v>1</v>
      </c>
    </row>
    <row r="497" spans="1:23" x14ac:dyDescent="0.2">
      <c r="A497" s="27" t="s">
        <v>17</v>
      </c>
      <c r="B497" s="13" t="s">
        <v>114</v>
      </c>
      <c r="C497" s="13" t="s">
        <v>298</v>
      </c>
      <c r="D497" s="14">
        <v>58.980829999999997</v>
      </c>
      <c r="E497" s="14">
        <v>53.403219999999997</v>
      </c>
      <c r="F497" s="14">
        <v>56.855539999999998</v>
      </c>
      <c r="G497" s="14">
        <v>57.97139</v>
      </c>
      <c r="H497" s="14">
        <v>56.264180000000003</v>
      </c>
      <c r="I497" s="14">
        <v>56.68242</v>
      </c>
      <c r="J497" s="14">
        <v>56.960929999999998</v>
      </c>
      <c r="K497" s="14">
        <v>54.583599999999997</v>
      </c>
      <c r="L497" s="14">
        <v>75.429230000000004</v>
      </c>
      <c r="M497" s="14">
        <v>69.100980000000007</v>
      </c>
      <c r="N497" s="14">
        <v>59.210070000000002</v>
      </c>
      <c r="O497" s="14"/>
      <c r="P497" s="13" t="s">
        <v>1</v>
      </c>
      <c r="Q497" s="13" t="s">
        <v>1</v>
      </c>
      <c r="R497" s="13" t="s">
        <v>1</v>
      </c>
      <c r="S497" s="13" t="s">
        <v>1</v>
      </c>
      <c r="T497" s="13" t="s">
        <v>1</v>
      </c>
      <c r="U497" s="13" t="s">
        <v>1</v>
      </c>
      <c r="V497" s="13" t="s">
        <v>294</v>
      </c>
      <c r="W497" s="22" t="s">
        <v>1</v>
      </c>
    </row>
    <row r="498" spans="1:23" x14ac:dyDescent="0.2">
      <c r="A498" s="25" t="s">
        <v>18</v>
      </c>
      <c r="B498" s="11" t="s">
        <v>172</v>
      </c>
      <c r="C498" s="11" t="s">
        <v>277</v>
      </c>
      <c r="D498" s="12"/>
      <c r="E498" s="12"/>
      <c r="F498" s="12"/>
      <c r="G498" s="12"/>
      <c r="H498" s="12"/>
      <c r="I498" s="12"/>
      <c r="J498" s="12"/>
      <c r="K498" s="12"/>
      <c r="L498" s="12"/>
      <c r="M498" s="12"/>
      <c r="N498" s="12"/>
      <c r="O498" s="12"/>
      <c r="P498" s="11"/>
      <c r="Q498" s="11"/>
      <c r="R498" s="11"/>
      <c r="S498" s="11"/>
      <c r="T498" s="11"/>
      <c r="U498" s="11"/>
      <c r="V498" s="11"/>
      <c r="W498" s="21"/>
    </row>
    <row r="499" spans="1:23" x14ac:dyDescent="0.2">
      <c r="A499" s="27" t="s">
        <v>18</v>
      </c>
      <c r="B499" s="13" t="s">
        <v>172</v>
      </c>
      <c r="C499" s="13" t="s">
        <v>278</v>
      </c>
      <c r="D499" s="14"/>
      <c r="E499" s="14"/>
      <c r="F499" s="14"/>
      <c r="G499" s="14"/>
      <c r="H499" s="14"/>
      <c r="I499" s="14"/>
      <c r="J499" s="14"/>
      <c r="K499" s="14"/>
      <c r="L499" s="14"/>
      <c r="M499" s="14"/>
      <c r="N499" s="14"/>
      <c r="O499" s="14"/>
      <c r="P499" s="13"/>
      <c r="Q499" s="13"/>
      <c r="R499" s="13"/>
      <c r="S499" s="13"/>
      <c r="T499" s="13"/>
      <c r="U499" s="13"/>
      <c r="V499" s="13"/>
      <c r="W499" s="22"/>
    </row>
    <row r="500" spans="1:23" x14ac:dyDescent="0.2">
      <c r="A500" s="25" t="s">
        <v>18</v>
      </c>
      <c r="B500" s="11" t="s">
        <v>172</v>
      </c>
      <c r="C500" s="11" t="s">
        <v>280</v>
      </c>
      <c r="D500" s="12"/>
      <c r="E500" s="12"/>
      <c r="F500" s="12"/>
      <c r="G500" s="12"/>
      <c r="H500" s="12"/>
      <c r="I500" s="12"/>
      <c r="J500" s="12"/>
      <c r="K500" s="12"/>
      <c r="L500" s="12"/>
      <c r="M500" s="12"/>
      <c r="N500" s="12"/>
      <c r="O500" s="12"/>
      <c r="P500" s="11"/>
      <c r="Q500" s="11"/>
      <c r="R500" s="11"/>
      <c r="S500" s="11"/>
      <c r="T500" s="11"/>
      <c r="U500" s="11"/>
      <c r="V500" s="11"/>
      <c r="W500" s="21"/>
    </row>
    <row r="501" spans="1:23" x14ac:dyDescent="0.2">
      <c r="A501" s="27" t="s">
        <v>18</v>
      </c>
      <c r="B501" s="13" t="s">
        <v>172</v>
      </c>
      <c r="C501" s="13" t="s">
        <v>281</v>
      </c>
      <c r="D501" s="14"/>
      <c r="E501" s="14"/>
      <c r="F501" s="14"/>
      <c r="G501" s="14"/>
      <c r="H501" s="14"/>
      <c r="I501" s="14"/>
      <c r="J501" s="14"/>
      <c r="K501" s="14"/>
      <c r="L501" s="14"/>
      <c r="M501" s="14"/>
      <c r="N501" s="14"/>
      <c r="O501" s="14"/>
      <c r="P501" s="13"/>
      <c r="Q501" s="13"/>
      <c r="R501" s="13"/>
      <c r="S501" s="13"/>
      <c r="T501" s="13"/>
      <c r="U501" s="13"/>
      <c r="V501" s="13"/>
      <c r="W501" s="22"/>
    </row>
    <row r="502" spans="1:23" x14ac:dyDescent="0.2">
      <c r="A502" s="25" t="s">
        <v>18</v>
      </c>
      <c r="B502" s="11" t="s">
        <v>172</v>
      </c>
      <c r="C502" s="11" t="s">
        <v>282</v>
      </c>
      <c r="D502" s="12"/>
      <c r="E502" s="12"/>
      <c r="F502" s="12"/>
      <c r="G502" s="12"/>
      <c r="H502" s="12"/>
      <c r="I502" s="12"/>
      <c r="J502" s="12"/>
      <c r="K502" s="12"/>
      <c r="L502" s="12"/>
      <c r="M502" s="12"/>
      <c r="N502" s="12"/>
      <c r="O502" s="12"/>
      <c r="P502" s="11"/>
      <c r="Q502" s="11"/>
      <c r="R502" s="11"/>
      <c r="S502" s="11"/>
      <c r="T502" s="11"/>
      <c r="U502" s="11"/>
      <c r="V502" s="11"/>
      <c r="W502" s="21"/>
    </row>
    <row r="503" spans="1:23" x14ac:dyDescent="0.2">
      <c r="A503" s="27" t="s">
        <v>18</v>
      </c>
      <c r="B503" s="13" t="s">
        <v>172</v>
      </c>
      <c r="C503" s="13" t="s">
        <v>279</v>
      </c>
      <c r="D503" s="14"/>
      <c r="E503" s="14"/>
      <c r="F503" s="14"/>
      <c r="G503" s="14"/>
      <c r="H503" s="14"/>
      <c r="I503" s="14"/>
      <c r="J503" s="14"/>
      <c r="K503" s="14"/>
      <c r="L503" s="14"/>
      <c r="M503" s="14"/>
      <c r="N503" s="14"/>
      <c r="O503" s="14"/>
      <c r="P503" s="13"/>
      <c r="Q503" s="13"/>
      <c r="R503" s="13"/>
      <c r="S503" s="13"/>
      <c r="T503" s="13"/>
      <c r="U503" s="13"/>
      <c r="V503" s="13"/>
      <c r="W503" s="22"/>
    </row>
    <row r="504" spans="1:23" x14ac:dyDescent="0.2">
      <c r="A504" s="25" t="s">
        <v>18</v>
      </c>
      <c r="B504" s="11" t="s">
        <v>172</v>
      </c>
      <c r="C504" s="11" t="s">
        <v>293</v>
      </c>
      <c r="D504" s="12"/>
      <c r="E504" s="12"/>
      <c r="F504" s="12"/>
      <c r="G504" s="12"/>
      <c r="H504" s="12"/>
      <c r="I504" s="12"/>
      <c r="J504" s="12"/>
      <c r="K504" s="12"/>
      <c r="L504" s="12"/>
      <c r="M504" s="12"/>
      <c r="N504" s="12"/>
      <c r="O504" s="12"/>
      <c r="P504" s="11" t="s">
        <v>1</v>
      </c>
      <c r="Q504" s="11" t="s">
        <v>1</v>
      </c>
      <c r="R504" s="11" t="s">
        <v>1</v>
      </c>
      <c r="S504" s="11" t="s">
        <v>1</v>
      </c>
      <c r="T504" s="11" t="s">
        <v>1</v>
      </c>
      <c r="U504" s="11" t="s">
        <v>1</v>
      </c>
      <c r="V504" s="11" t="s">
        <v>305</v>
      </c>
      <c r="W504" s="21" t="s">
        <v>1</v>
      </c>
    </row>
    <row r="505" spans="1:23" x14ac:dyDescent="0.2">
      <c r="A505" s="27" t="s">
        <v>18</v>
      </c>
      <c r="B505" s="13" t="s">
        <v>172</v>
      </c>
      <c r="C505" s="13" t="s">
        <v>284</v>
      </c>
      <c r="D505" s="14"/>
      <c r="E505" s="14"/>
      <c r="F505" s="14"/>
      <c r="G505" s="14"/>
      <c r="H505" s="14"/>
      <c r="I505" s="14"/>
      <c r="J505" s="14"/>
      <c r="K505" s="14"/>
      <c r="L505" s="14"/>
      <c r="M505" s="14"/>
      <c r="N505" s="14"/>
      <c r="O505" s="14"/>
      <c r="P505" s="13"/>
      <c r="Q505" s="13"/>
      <c r="R505" s="13"/>
      <c r="S505" s="13"/>
      <c r="T505" s="13"/>
      <c r="U505" s="13"/>
      <c r="V505" s="13"/>
      <c r="W505" s="22"/>
    </row>
    <row r="506" spans="1:23" x14ac:dyDescent="0.2">
      <c r="A506" s="25" t="s">
        <v>18</v>
      </c>
      <c r="B506" s="11" t="s">
        <v>172</v>
      </c>
      <c r="C506" s="11" t="s">
        <v>286</v>
      </c>
      <c r="D506" s="12"/>
      <c r="E506" s="12"/>
      <c r="F506" s="12"/>
      <c r="G506" s="12"/>
      <c r="H506" s="12"/>
      <c r="I506" s="12"/>
      <c r="J506" s="12"/>
      <c r="K506" s="12"/>
      <c r="L506" s="12"/>
      <c r="M506" s="12"/>
      <c r="N506" s="12"/>
      <c r="O506" s="12"/>
      <c r="P506" s="11"/>
      <c r="Q506" s="11"/>
      <c r="R506" s="11"/>
      <c r="S506" s="11"/>
      <c r="T506" s="11"/>
      <c r="U506" s="11"/>
      <c r="V506" s="11"/>
      <c r="W506" s="21"/>
    </row>
    <row r="507" spans="1:23" x14ac:dyDescent="0.2">
      <c r="A507" s="27" t="s">
        <v>18</v>
      </c>
      <c r="B507" s="13" t="s">
        <v>172</v>
      </c>
      <c r="C507" s="13" t="s">
        <v>287</v>
      </c>
      <c r="D507" s="14"/>
      <c r="E507" s="14"/>
      <c r="F507" s="14"/>
      <c r="G507" s="14"/>
      <c r="H507" s="14"/>
      <c r="I507" s="14"/>
      <c r="J507" s="14"/>
      <c r="K507" s="14"/>
      <c r="L507" s="14"/>
      <c r="M507" s="14"/>
      <c r="N507" s="14"/>
      <c r="O507" s="14"/>
      <c r="P507" s="13"/>
      <c r="Q507" s="13"/>
      <c r="R507" s="13"/>
      <c r="S507" s="13"/>
      <c r="T507" s="13"/>
      <c r="U507" s="13"/>
      <c r="V507" s="13"/>
      <c r="W507" s="22"/>
    </row>
    <row r="508" spans="1:23" x14ac:dyDescent="0.2">
      <c r="A508" s="25" t="s">
        <v>18</v>
      </c>
      <c r="B508" s="11" t="s">
        <v>172</v>
      </c>
      <c r="C508" s="11" t="s">
        <v>288</v>
      </c>
      <c r="D508" s="12"/>
      <c r="E508" s="12"/>
      <c r="F508" s="12"/>
      <c r="G508" s="12"/>
      <c r="H508" s="12"/>
      <c r="I508" s="12"/>
      <c r="J508" s="12"/>
      <c r="K508" s="12"/>
      <c r="L508" s="12"/>
      <c r="M508" s="12"/>
      <c r="N508" s="12"/>
      <c r="O508" s="12"/>
      <c r="P508" s="11"/>
      <c r="Q508" s="11"/>
      <c r="R508" s="11"/>
      <c r="S508" s="11"/>
      <c r="T508" s="11"/>
      <c r="U508" s="11"/>
      <c r="V508" s="11"/>
      <c r="W508" s="21"/>
    </row>
    <row r="509" spans="1:23" x14ac:dyDescent="0.2">
      <c r="A509" s="27" t="s">
        <v>18</v>
      </c>
      <c r="B509" s="13" t="s">
        <v>172</v>
      </c>
      <c r="C509" s="13" t="s">
        <v>285</v>
      </c>
      <c r="D509" s="14"/>
      <c r="E509" s="14"/>
      <c r="F509" s="14"/>
      <c r="G509" s="14"/>
      <c r="H509" s="14"/>
      <c r="I509" s="14"/>
      <c r="J509" s="14"/>
      <c r="K509" s="14"/>
      <c r="L509" s="14"/>
      <c r="M509" s="14"/>
      <c r="N509" s="14"/>
      <c r="O509" s="14"/>
      <c r="P509" s="13"/>
      <c r="Q509" s="13"/>
      <c r="R509" s="13"/>
      <c r="S509" s="13"/>
      <c r="T509" s="13"/>
      <c r="U509" s="13"/>
      <c r="V509" s="13"/>
      <c r="W509" s="22"/>
    </row>
    <row r="510" spans="1:23" x14ac:dyDescent="0.2">
      <c r="A510" s="25" t="s">
        <v>18</v>
      </c>
      <c r="B510" s="11" t="s">
        <v>172</v>
      </c>
      <c r="C510" s="11" t="s">
        <v>308</v>
      </c>
      <c r="D510" s="12"/>
      <c r="E510" s="12">
        <v>0.91300000000000003</v>
      </c>
      <c r="F510" s="12">
        <v>2.1179999999999999</v>
      </c>
      <c r="G510" s="12">
        <v>0.30599999999999999</v>
      </c>
      <c r="H510" s="12">
        <v>1.474</v>
      </c>
      <c r="I510" s="12">
        <v>1.5329999999999999</v>
      </c>
      <c r="J510" s="12">
        <v>0.30199999999999999</v>
      </c>
      <c r="K510" s="12">
        <v>0.23200000000000001</v>
      </c>
      <c r="L510" s="12">
        <v>0.21299999999999999</v>
      </c>
      <c r="M510" s="12">
        <v>0.191</v>
      </c>
      <c r="N510" s="12"/>
      <c r="O510" s="12"/>
      <c r="P510" s="11" t="s">
        <v>1</v>
      </c>
      <c r="Q510" s="11" t="s">
        <v>1</v>
      </c>
      <c r="R510" s="11" t="s">
        <v>1</v>
      </c>
      <c r="S510" s="11" t="s">
        <v>1</v>
      </c>
      <c r="T510" s="11" t="s">
        <v>1</v>
      </c>
      <c r="U510" s="11" t="s">
        <v>1</v>
      </c>
      <c r="V510" s="11" t="s">
        <v>305</v>
      </c>
      <c r="W510" s="21" t="s">
        <v>1</v>
      </c>
    </row>
    <row r="511" spans="1:23" x14ac:dyDescent="0.2">
      <c r="A511" s="27" t="s">
        <v>18</v>
      </c>
      <c r="B511" s="13" t="s">
        <v>172</v>
      </c>
      <c r="C511" s="13" t="s">
        <v>283</v>
      </c>
      <c r="D511" s="14"/>
      <c r="E511" s="14"/>
      <c r="F511" s="14"/>
      <c r="G511" s="14"/>
      <c r="H511" s="14"/>
      <c r="I511" s="14"/>
      <c r="J511" s="14"/>
      <c r="K511" s="14">
        <v>0</v>
      </c>
      <c r="L511" s="14"/>
      <c r="M511" s="14"/>
      <c r="N511" s="14"/>
      <c r="O511" s="14"/>
      <c r="P511" s="13" t="s">
        <v>1</v>
      </c>
      <c r="Q511" s="13" t="s">
        <v>1</v>
      </c>
      <c r="R511" s="13" t="s">
        <v>1</v>
      </c>
      <c r="S511" s="13" t="s">
        <v>1</v>
      </c>
      <c r="T511" s="13" t="s">
        <v>1</v>
      </c>
      <c r="U511" s="13" t="s">
        <v>1</v>
      </c>
      <c r="V511" s="13" t="s">
        <v>305</v>
      </c>
      <c r="W511" s="22" t="s">
        <v>1</v>
      </c>
    </row>
    <row r="512" spans="1:23" x14ac:dyDescent="0.2">
      <c r="A512" s="25" t="s">
        <v>18</v>
      </c>
      <c r="B512" s="11" t="s">
        <v>172</v>
      </c>
      <c r="C512" s="11" t="s">
        <v>290</v>
      </c>
      <c r="D512" s="12"/>
      <c r="E512" s="12"/>
      <c r="F512" s="12"/>
      <c r="G512" s="12"/>
      <c r="H512" s="12"/>
      <c r="I512" s="12"/>
      <c r="J512" s="12"/>
      <c r="K512" s="12"/>
      <c r="L512" s="12"/>
      <c r="M512" s="12"/>
      <c r="N512" s="12"/>
      <c r="O512" s="12"/>
      <c r="P512" s="11"/>
      <c r="Q512" s="11"/>
      <c r="R512" s="11"/>
      <c r="S512" s="11"/>
      <c r="T512" s="11"/>
      <c r="U512" s="11"/>
      <c r="V512" s="11"/>
      <c r="W512" s="21"/>
    </row>
    <row r="513" spans="1:23" x14ac:dyDescent="0.2">
      <c r="A513" s="27" t="s">
        <v>18</v>
      </c>
      <c r="B513" s="13" t="s">
        <v>172</v>
      </c>
      <c r="C513" s="13" t="s">
        <v>291</v>
      </c>
      <c r="D513" s="14"/>
      <c r="E513" s="14">
        <v>0</v>
      </c>
      <c r="F513" s="14"/>
      <c r="G513" s="14"/>
      <c r="H513" s="14"/>
      <c r="I513" s="14"/>
      <c r="J513" s="14"/>
      <c r="K513" s="14">
        <v>0</v>
      </c>
      <c r="L513" s="14"/>
      <c r="M513" s="14"/>
      <c r="N513" s="14">
        <v>0</v>
      </c>
      <c r="O513" s="14"/>
      <c r="P513" s="13" t="s">
        <v>1</v>
      </c>
      <c r="Q513" s="13" t="s">
        <v>1</v>
      </c>
      <c r="R513" s="13" t="s">
        <v>1</v>
      </c>
      <c r="S513" s="13" t="s">
        <v>1</v>
      </c>
      <c r="T513" s="13" t="s">
        <v>1</v>
      </c>
      <c r="U513" s="13" t="s">
        <v>1</v>
      </c>
      <c r="V513" s="13" t="s">
        <v>305</v>
      </c>
      <c r="W513" s="22" t="s">
        <v>1</v>
      </c>
    </row>
    <row r="514" spans="1:23" x14ac:dyDescent="0.2">
      <c r="A514" s="25" t="s">
        <v>18</v>
      </c>
      <c r="B514" s="11" t="s">
        <v>172</v>
      </c>
      <c r="C514" s="11" t="s">
        <v>273</v>
      </c>
      <c r="D514" s="12"/>
      <c r="E514" s="12"/>
      <c r="F514" s="12"/>
      <c r="G514" s="12"/>
      <c r="H514" s="12"/>
      <c r="I514" s="12"/>
      <c r="J514" s="12"/>
      <c r="K514" s="12">
        <v>0</v>
      </c>
      <c r="L514" s="12"/>
      <c r="M514" s="12"/>
      <c r="N514" s="12"/>
      <c r="O514" s="12"/>
      <c r="P514" s="11" t="s">
        <v>1</v>
      </c>
      <c r="Q514" s="11" t="s">
        <v>1</v>
      </c>
      <c r="R514" s="11" t="s">
        <v>1</v>
      </c>
      <c r="S514" s="11" t="s">
        <v>1</v>
      </c>
      <c r="T514" s="11" t="s">
        <v>1</v>
      </c>
      <c r="U514" s="11" t="s">
        <v>1</v>
      </c>
      <c r="V514" s="11" t="s">
        <v>305</v>
      </c>
      <c r="W514" s="21" t="s">
        <v>1</v>
      </c>
    </row>
    <row r="515" spans="1:23" x14ac:dyDescent="0.2">
      <c r="A515" s="27" t="s">
        <v>18</v>
      </c>
      <c r="B515" s="13" t="s">
        <v>172</v>
      </c>
      <c r="C515" s="13" t="s">
        <v>274</v>
      </c>
      <c r="D515" s="14"/>
      <c r="E515" s="14"/>
      <c r="F515" s="14"/>
      <c r="G515" s="14"/>
      <c r="H515" s="14"/>
      <c r="I515" s="14"/>
      <c r="J515" s="14"/>
      <c r="K515" s="14">
        <v>0</v>
      </c>
      <c r="L515" s="14"/>
      <c r="M515" s="14"/>
      <c r="N515" s="14">
        <v>0</v>
      </c>
      <c r="O515" s="14"/>
      <c r="P515" s="13" t="s">
        <v>1</v>
      </c>
      <c r="Q515" s="13" t="s">
        <v>1</v>
      </c>
      <c r="R515" s="13" t="s">
        <v>1</v>
      </c>
      <c r="S515" s="13" t="s">
        <v>1</v>
      </c>
      <c r="T515" s="13" t="s">
        <v>1</v>
      </c>
      <c r="U515" s="13" t="s">
        <v>1</v>
      </c>
      <c r="V515" s="13" t="s">
        <v>305</v>
      </c>
      <c r="W515" s="22" t="s">
        <v>1</v>
      </c>
    </row>
    <row r="516" spans="1:23" x14ac:dyDescent="0.2">
      <c r="A516" s="25" t="s">
        <v>18</v>
      </c>
      <c r="B516" s="11" t="s">
        <v>172</v>
      </c>
      <c r="C516" s="11" t="s">
        <v>289</v>
      </c>
      <c r="D516" s="12"/>
      <c r="E516" s="12"/>
      <c r="F516" s="12"/>
      <c r="G516" s="12"/>
      <c r="H516" s="12"/>
      <c r="I516" s="12"/>
      <c r="J516" s="12"/>
      <c r="K516" s="12"/>
      <c r="L516" s="12"/>
      <c r="M516" s="12"/>
      <c r="N516" s="12"/>
      <c r="O516" s="12"/>
      <c r="P516" s="11"/>
      <c r="Q516" s="11"/>
      <c r="R516" s="11"/>
      <c r="S516" s="11"/>
      <c r="T516" s="11"/>
      <c r="U516" s="11"/>
      <c r="V516" s="11"/>
      <c r="W516" s="21"/>
    </row>
    <row r="517" spans="1:23" x14ac:dyDescent="0.2">
      <c r="A517" s="27" t="s">
        <v>18</v>
      </c>
      <c r="B517" s="13" t="s">
        <v>172</v>
      </c>
      <c r="C517" s="13" t="s">
        <v>276</v>
      </c>
      <c r="D517" s="14"/>
      <c r="E517" s="14"/>
      <c r="F517" s="14"/>
      <c r="G517" s="14"/>
      <c r="H517" s="14"/>
      <c r="I517" s="14"/>
      <c r="J517" s="14"/>
      <c r="K517" s="14">
        <v>19</v>
      </c>
      <c r="L517" s="14"/>
      <c r="M517" s="14"/>
      <c r="N517" s="14"/>
      <c r="O517" s="14"/>
      <c r="P517" s="13" t="s">
        <v>1</v>
      </c>
      <c r="Q517" s="13" t="s">
        <v>1</v>
      </c>
      <c r="R517" s="13" t="s">
        <v>1</v>
      </c>
      <c r="S517" s="13" t="s">
        <v>1</v>
      </c>
      <c r="T517" s="13" t="s">
        <v>1</v>
      </c>
      <c r="U517" s="13" t="s">
        <v>1</v>
      </c>
      <c r="V517" s="13" t="s">
        <v>305</v>
      </c>
      <c r="W517" s="22" t="s">
        <v>1</v>
      </c>
    </row>
    <row r="518" spans="1:23" x14ac:dyDescent="0.2">
      <c r="A518" s="25" t="s">
        <v>18</v>
      </c>
      <c r="B518" s="11" t="s">
        <v>172</v>
      </c>
      <c r="C518" s="11" t="s">
        <v>271</v>
      </c>
      <c r="D518" s="12"/>
      <c r="E518" s="12"/>
      <c r="F518" s="12"/>
      <c r="G518" s="12"/>
      <c r="H518" s="12"/>
      <c r="I518" s="12"/>
      <c r="J518" s="12"/>
      <c r="K518" s="12"/>
      <c r="L518" s="12"/>
      <c r="M518" s="12"/>
      <c r="N518" s="12"/>
      <c r="O518" s="12"/>
      <c r="P518" s="11"/>
      <c r="Q518" s="11"/>
      <c r="R518" s="11"/>
      <c r="S518" s="11"/>
      <c r="T518" s="11"/>
      <c r="U518" s="11"/>
      <c r="V518" s="11"/>
      <c r="W518" s="21"/>
    </row>
    <row r="519" spans="1:23" x14ac:dyDescent="0.2">
      <c r="A519" s="27" t="s">
        <v>18</v>
      </c>
      <c r="B519" s="13" t="s">
        <v>172</v>
      </c>
      <c r="C519" s="13" t="s">
        <v>292</v>
      </c>
      <c r="D519" s="14"/>
      <c r="E519" s="14">
        <v>22</v>
      </c>
      <c r="F519" s="14"/>
      <c r="G519" s="14"/>
      <c r="H519" s="14"/>
      <c r="I519" s="14"/>
      <c r="J519" s="14"/>
      <c r="K519" s="14">
        <v>21</v>
      </c>
      <c r="L519" s="14"/>
      <c r="M519" s="14"/>
      <c r="N519" s="14">
        <v>20</v>
      </c>
      <c r="O519" s="14"/>
      <c r="P519" s="13" t="s">
        <v>1</v>
      </c>
      <c r="Q519" s="13" t="s">
        <v>1</v>
      </c>
      <c r="R519" s="13" t="s">
        <v>1</v>
      </c>
      <c r="S519" s="13" t="s">
        <v>1</v>
      </c>
      <c r="T519" s="13" t="s">
        <v>1</v>
      </c>
      <c r="U519" s="13" t="s">
        <v>1</v>
      </c>
      <c r="V519" s="13" t="s">
        <v>305</v>
      </c>
      <c r="W519" s="22" t="s">
        <v>1</v>
      </c>
    </row>
    <row r="520" spans="1:23" x14ac:dyDescent="0.2">
      <c r="A520" s="25" t="s">
        <v>18</v>
      </c>
      <c r="B520" s="11" t="s">
        <v>172</v>
      </c>
      <c r="C520" s="11" t="s">
        <v>275</v>
      </c>
      <c r="D520" s="12"/>
      <c r="E520" s="12"/>
      <c r="F520" s="12"/>
      <c r="G520" s="12"/>
      <c r="H520" s="12"/>
      <c r="I520" s="12"/>
      <c r="J520" s="12"/>
      <c r="K520" s="12">
        <v>17</v>
      </c>
      <c r="L520" s="12"/>
      <c r="M520" s="12"/>
      <c r="N520" s="12"/>
      <c r="O520" s="12"/>
      <c r="P520" s="11" t="s">
        <v>1</v>
      </c>
      <c r="Q520" s="11" t="s">
        <v>1</v>
      </c>
      <c r="R520" s="11" t="s">
        <v>1</v>
      </c>
      <c r="S520" s="11" t="s">
        <v>1</v>
      </c>
      <c r="T520" s="11" t="s">
        <v>1</v>
      </c>
      <c r="U520" s="11" t="s">
        <v>1</v>
      </c>
      <c r="V520" s="11" t="s">
        <v>305</v>
      </c>
      <c r="W520" s="21" t="s">
        <v>1</v>
      </c>
    </row>
    <row r="521" spans="1:23" x14ac:dyDescent="0.2">
      <c r="A521" s="27" t="s">
        <v>18</v>
      </c>
      <c r="B521" s="13" t="s">
        <v>172</v>
      </c>
      <c r="C521" s="13" t="s">
        <v>272</v>
      </c>
      <c r="D521" s="14"/>
      <c r="E521" s="14"/>
      <c r="F521" s="14"/>
      <c r="G521" s="14"/>
      <c r="H521" s="14"/>
      <c r="I521" s="14"/>
      <c r="J521" s="14"/>
      <c r="K521" s="14">
        <v>16</v>
      </c>
      <c r="L521" s="14"/>
      <c r="M521" s="14"/>
      <c r="N521" s="14">
        <v>16</v>
      </c>
      <c r="O521" s="14"/>
      <c r="P521" s="13" t="s">
        <v>1</v>
      </c>
      <c r="Q521" s="13" t="s">
        <v>1</v>
      </c>
      <c r="R521" s="13" t="s">
        <v>1</v>
      </c>
      <c r="S521" s="13" t="s">
        <v>1</v>
      </c>
      <c r="T521" s="13" t="s">
        <v>1</v>
      </c>
      <c r="U521" s="13" t="s">
        <v>1</v>
      </c>
      <c r="V521" s="13" t="s">
        <v>305</v>
      </c>
      <c r="W521" s="22" t="s">
        <v>1</v>
      </c>
    </row>
    <row r="522" spans="1:23" x14ac:dyDescent="0.2">
      <c r="A522" s="25" t="s">
        <v>18</v>
      </c>
      <c r="B522" s="11" t="s">
        <v>172</v>
      </c>
      <c r="C522" s="11" t="s">
        <v>295</v>
      </c>
      <c r="D522" s="12"/>
      <c r="E522" s="12"/>
      <c r="F522" s="12"/>
      <c r="G522" s="12"/>
      <c r="H522" s="12"/>
      <c r="I522" s="12"/>
      <c r="J522" s="12"/>
      <c r="K522" s="12"/>
      <c r="L522" s="12"/>
      <c r="M522" s="12"/>
      <c r="N522" s="12"/>
      <c r="O522" s="12"/>
      <c r="P522" s="11" t="s">
        <v>1</v>
      </c>
      <c r="Q522" s="11" t="s">
        <v>1</v>
      </c>
      <c r="R522" s="11" t="s">
        <v>1</v>
      </c>
      <c r="S522" s="11" t="s">
        <v>1</v>
      </c>
      <c r="T522" s="11" t="s">
        <v>1</v>
      </c>
      <c r="U522" s="11" t="s">
        <v>1</v>
      </c>
      <c r="V522" s="11" t="s">
        <v>305</v>
      </c>
      <c r="W522" s="21" t="s">
        <v>1</v>
      </c>
    </row>
    <row r="523" spans="1:23" x14ac:dyDescent="0.2">
      <c r="A523" s="27" t="s">
        <v>18</v>
      </c>
      <c r="B523" s="13" t="s">
        <v>172</v>
      </c>
      <c r="C523" s="13" t="s">
        <v>297</v>
      </c>
      <c r="D523" s="14"/>
      <c r="E523" s="14"/>
      <c r="F523" s="14"/>
      <c r="G523" s="14"/>
      <c r="H523" s="14"/>
      <c r="I523" s="14"/>
      <c r="J523" s="14"/>
      <c r="K523" s="14"/>
      <c r="L523" s="14"/>
      <c r="M523" s="14"/>
      <c r="N523" s="14"/>
      <c r="O523" s="14"/>
      <c r="P523" s="13" t="s">
        <v>1</v>
      </c>
      <c r="Q523" s="13" t="s">
        <v>1</v>
      </c>
      <c r="R523" s="13" t="s">
        <v>1</v>
      </c>
      <c r="S523" s="13" t="s">
        <v>1</v>
      </c>
      <c r="T523" s="13" t="s">
        <v>1</v>
      </c>
      <c r="U523" s="13" t="s">
        <v>1</v>
      </c>
      <c r="V523" s="13" t="s">
        <v>305</v>
      </c>
      <c r="W523" s="22" t="s">
        <v>1</v>
      </c>
    </row>
    <row r="524" spans="1:23" x14ac:dyDescent="0.2">
      <c r="A524" s="25" t="s">
        <v>18</v>
      </c>
      <c r="B524" s="11" t="s">
        <v>172</v>
      </c>
      <c r="C524" s="11" t="s">
        <v>299</v>
      </c>
      <c r="D524" s="12"/>
      <c r="E524" s="12"/>
      <c r="F524" s="12"/>
      <c r="G524" s="12"/>
      <c r="H524" s="12"/>
      <c r="I524" s="12"/>
      <c r="J524" s="12"/>
      <c r="K524" s="12"/>
      <c r="L524" s="12"/>
      <c r="M524" s="12"/>
      <c r="N524" s="12"/>
      <c r="O524" s="12"/>
      <c r="P524" s="11" t="s">
        <v>1</v>
      </c>
      <c r="Q524" s="11" t="s">
        <v>1</v>
      </c>
      <c r="R524" s="11" t="s">
        <v>1</v>
      </c>
      <c r="S524" s="11" t="s">
        <v>1</v>
      </c>
      <c r="T524" s="11" t="s">
        <v>1</v>
      </c>
      <c r="U524" s="11" t="s">
        <v>1</v>
      </c>
      <c r="V524" s="11" t="s">
        <v>305</v>
      </c>
      <c r="W524" s="21" t="s">
        <v>1</v>
      </c>
    </row>
    <row r="525" spans="1:23" x14ac:dyDescent="0.2">
      <c r="A525" s="27" t="s">
        <v>18</v>
      </c>
      <c r="B525" s="13" t="s">
        <v>172</v>
      </c>
      <c r="C525" s="13" t="s">
        <v>300</v>
      </c>
      <c r="D525" s="14"/>
      <c r="E525" s="14"/>
      <c r="F525" s="14"/>
      <c r="G525" s="14"/>
      <c r="H525" s="14"/>
      <c r="I525" s="14"/>
      <c r="J525" s="14"/>
      <c r="K525" s="14"/>
      <c r="L525" s="14"/>
      <c r="M525" s="14"/>
      <c r="N525" s="14"/>
      <c r="O525" s="14"/>
      <c r="P525" s="13" t="s">
        <v>1</v>
      </c>
      <c r="Q525" s="13" t="s">
        <v>1</v>
      </c>
      <c r="R525" s="13" t="s">
        <v>1</v>
      </c>
      <c r="S525" s="13" t="s">
        <v>1</v>
      </c>
      <c r="T525" s="13" t="s">
        <v>1</v>
      </c>
      <c r="U525" s="13" t="s">
        <v>1</v>
      </c>
      <c r="V525" s="13" t="s">
        <v>305</v>
      </c>
      <c r="W525" s="22" t="s">
        <v>1</v>
      </c>
    </row>
    <row r="526" spans="1:23" x14ac:dyDescent="0.2">
      <c r="A526" s="25" t="s">
        <v>18</v>
      </c>
      <c r="B526" s="11" t="s">
        <v>172</v>
      </c>
      <c r="C526" s="11" t="s">
        <v>296</v>
      </c>
      <c r="D526" s="12"/>
      <c r="E526" s="12"/>
      <c r="F526" s="12"/>
      <c r="G526" s="12"/>
      <c r="H526" s="12"/>
      <c r="I526" s="12"/>
      <c r="J526" s="12"/>
      <c r="K526" s="12"/>
      <c r="L526" s="12"/>
      <c r="M526" s="12"/>
      <c r="N526" s="12"/>
      <c r="O526" s="12"/>
      <c r="P526" s="11" t="s">
        <v>1</v>
      </c>
      <c r="Q526" s="11" t="s">
        <v>1</v>
      </c>
      <c r="R526" s="11" t="s">
        <v>1</v>
      </c>
      <c r="S526" s="11" t="s">
        <v>1</v>
      </c>
      <c r="T526" s="11" t="s">
        <v>1</v>
      </c>
      <c r="U526" s="11" t="s">
        <v>1</v>
      </c>
      <c r="V526" s="11" t="s">
        <v>305</v>
      </c>
      <c r="W526" s="21" t="s">
        <v>1</v>
      </c>
    </row>
    <row r="527" spans="1:23" x14ac:dyDescent="0.2">
      <c r="A527" s="27" t="s">
        <v>18</v>
      </c>
      <c r="B527" s="13" t="s">
        <v>172</v>
      </c>
      <c r="C527" s="13" t="s">
        <v>301</v>
      </c>
      <c r="D527" s="14"/>
      <c r="E527" s="14"/>
      <c r="F527" s="14"/>
      <c r="G527" s="14"/>
      <c r="H527" s="14"/>
      <c r="I527" s="14"/>
      <c r="J527" s="14"/>
      <c r="K527" s="14"/>
      <c r="L527" s="14"/>
      <c r="M527" s="14"/>
      <c r="N527" s="14"/>
      <c r="O527" s="14"/>
      <c r="P527" s="13" t="s">
        <v>1</v>
      </c>
      <c r="Q527" s="13" t="s">
        <v>1</v>
      </c>
      <c r="R527" s="13" t="s">
        <v>1</v>
      </c>
      <c r="S527" s="13" t="s">
        <v>1</v>
      </c>
      <c r="T527" s="13" t="s">
        <v>1</v>
      </c>
      <c r="U527" s="13" t="s">
        <v>1</v>
      </c>
      <c r="V527" s="13" t="s">
        <v>305</v>
      </c>
      <c r="W527" s="22" t="s">
        <v>1</v>
      </c>
    </row>
    <row r="528" spans="1:23" x14ac:dyDescent="0.2">
      <c r="A528" s="25" t="s">
        <v>18</v>
      </c>
      <c r="B528" s="11" t="s">
        <v>172</v>
      </c>
      <c r="C528" s="11" t="s">
        <v>298</v>
      </c>
      <c r="D528" s="12"/>
      <c r="E528" s="12"/>
      <c r="F528" s="12"/>
      <c r="G528" s="12"/>
      <c r="H528" s="12"/>
      <c r="I528" s="12"/>
      <c r="J528" s="12"/>
      <c r="K528" s="12"/>
      <c r="L528" s="12"/>
      <c r="M528" s="12"/>
      <c r="N528" s="12"/>
      <c r="O528" s="12"/>
      <c r="P528" s="11" t="s">
        <v>1</v>
      </c>
      <c r="Q528" s="11" t="s">
        <v>1</v>
      </c>
      <c r="R528" s="11" t="s">
        <v>1</v>
      </c>
      <c r="S528" s="11" t="s">
        <v>1</v>
      </c>
      <c r="T528" s="11" t="s">
        <v>1</v>
      </c>
      <c r="U528" s="11" t="s">
        <v>1</v>
      </c>
      <c r="V528" s="11" t="s">
        <v>305</v>
      </c>
      <c r="W528" s="21" t="s">
        <v>1</v>
      </c>
    </row>
    <row r="529" spans="1:23" x14ac:dyDescent="0.2">
      <c r="A529" s="27" t="s">
        <v>19</v>
      </c>
      <c r="B529" s="13" t="s">
        <v>115</v>
      </c>
      <c r="C529" s="13" t="s">
        <v>277</v>
      </c>
      <c r="D529" s="14"/>
      <c r="E529" s="14"/>
      <c r="F529" s="14">
        <v>75.147940000000006</v>
      </c>
      <c r="G529" s="14"/>
      <c r="H529" s="14"/>
      <c r="I529" s="14">
        <v>98.920410000000004</v>
      </c>
      <c r="J529" s="14"/>
      <c r="K529" s="14"/>
      <c r="L529" s="14"/>
      <c r="M529" s="14"/>
      <c r="N529" s="14"/>
      <c r="O529" s="14"/>
      <c r="P529" s="13" t="s">
        <v>1</v>
      </c>
      <c r="Q529" s="13" t="s">
        <v>1</v>
      </c>
      <c r="R529" s="13" t="s">
        <v>1</v>
      </c>
      <c r="S529" s="13" t="s">
        <v>1</v>
      </c>
      <c r="T529" s="13" t="s">
        <v>1</v>
      </c>
      <c r="U529" s="13" t="s">
        <v>1</v>
      </c>
      <c r="V529" s="13" t="s">
        <v>294</v>
      </c>
      <c r="W529" s="22" t="s">
        <v>1</v>
      </c>
    </row>
    <row r="530" spans="1:23" x14ac:dyDescent="0.2">
      <c r="A530" s="25" t="s">
        <v>19</v>
      </c>
      <c r="B530" s="11" t="s">
        <v>115</v>
      </c>
      <c r="C530" s="11" t="s">
        <v>278</v>
      </c>
      <c r="D530" s="12"/>
      <c r="E530" s="12"/>
      <c r="F530" s="12">
        <v>12.97899</v>
      </c>
      <c r="G530" s="12"/>
      <c r="H530" s="12"/>
      <c r="I530" s="12">
        <v>7.75122</v>
      </c>
      <c r="J530" s="12"/>
      <c r="K530" s="12"/>
      <c r="L530" s="12"/>
      <c r="M530" s="12"/>
      <c r="N530" s="12"/>
      <c r="O530" s="12"/>
      <c r="P530" s="11" t="s">
        <v>1</v>
      </c>
      <c r="Q530" s="11" t="s">
        <v>1</v>
      </c>
      <c r="R530" s="11" t="s">
        <v>1</v>
      </c>
      <c r="S530" s="11" t="s">
        <v>1</v>
      </c>
      <c r="T530" s="11" t="s">
        <v>1</v>
      </c>
      <c r="U530" s="11" t="s">
        <v>1</v>
      </c>
      <c r="V530" s="11" t="s">
        <v>294</v>
      </c>
      <c r="W530" s="21" t="s">
        <v>1</v>
      </c>
    </row>
    <row r="531" spans="1:23" x14ac:dyDescent="0.2">
      <c r="A531" s="27" t="s">
        <v>19</v>
      </c>
      <c r="B531" s="13" t="s">
        <v>115</v>
      </c>
      <c r="C531" s="13" t="s">
        <v>280</v>
      </c>
      <c r="D531" s="14"/>
      <c r="E531" s="14"/>
      <c r="F531" s="14">
        <v>0.70737000000000005</v>
      </c>
      <c r="G531" s="14"/>
      <c r="H531" s="14"/>
      <c r="I531" s="14">
        <v>1.2240599999999999</v>
      </c>
      <c r="J531" s="14"/>
      <c r="K531" s="14">
        <v>0</v>
      </c>
      <c r="L531" s="14"/>
      <c r="M531" s="14"/>
      <c r="N531" s="14"/>
      <c r="O531" s="14"/>
      <c r="P531" s="13" t="s">
        <v>1</v>
      </c>
      <c r="Q531" s="13" t="s">
        <v>1</v>
      </c>
      <c r="R531" s="13" t="s">
        <v>1</v>
      </c>
      <c r="S531" s="13" t="s">
        <v>1</v>
      </c>
      <c r="T531" s="13" t="s">
        <v>1</v>
      </c>
      <c r="U531" s="13" t="s">
        <v>1</v>
      </c>
      <c r="V531" s="13" t="s">
        <v>294</v>
      </c>
      <c r="W531" s="22" t="s">
        <v>1</v>
      </c>
    </row>
    <row r="532" spans="1:23" x14ac:dyDescent="0.2">
      <c r="A532" s="25" t="s">
        <v>19</v>
      </c>
      <c r="B532" s="11" t="s">
        <v>115</v>
      </c>
      <c r="C532" s="11" t="s">
        <v>281</v>
      </c>
      <c r="D532" s="12"/>
      <c r="E532" s="12"/>
      <c r="F532" s="12">
        <v>36.811770000000003</v>
      </c>
      <c r="G532" s="12"/>
      <c r="H532" s="12"/>
      <c r="I532" s="12">
        <v>54.091659999999997</v>
      </c>
      <c r="J532" s="12"/>
      <c r="K532" s="12"/>
      <c r="L532" s="12"/>
      <c r="M532" s="12"/>
      <c r="N532" s="12"/>
      <c r="O532" s="12"/>
      <c r="P532" s="11" t="s">
        <v>1</v>
      </c>
      <c r="Q532" s="11" t="s">
        <v>1</v>
      </c>
      <c r="R532" s="11" t="s">
        <v>1</v>
      </c>
      <c r="S532" s="11" t="s">
        <v>1</v>
      </c>
      <c r="T532" s="11" t="s">
        <v>1</v>
      </c>
      <c r="U532" s="11" t="s">
        <v>1</v>
      </c>
      <c r="V532" s="11" t="s">
        <v>294</v>
      </c>
      <c r="W532" s="21" t="s">
        <v>1</v>
      </c>
    </row>
    <row r="533" spans="1:23" x14ac:dyDescent="0.2">
      <c r="A533" s="27" t="s">
        <v>19</v>
      </c>
      <c r="B533" s="13" t="s">
        <v>115</v>
      </c>
      <c r="C533" s="13" t="s">
        <v>282</v>
      </c>
      <c r="D533" s="14"/>
      <c r="E533" s="14"/>
      <c r="F533" s="14">
        <v>28.215199999999999</v>
      </c>
      <c r="G533" s="14"/>
      <c r="H533" s="14"/>
      <c r="I533" s="14">
        <v>17.087669999999999</v>
      </c>
      <c r="J533" s="14"/>
      <c r="K533" s="14"/>
      <c r="L533" s="14"/>
      <c r="M533" s="14"/>
      <c r="N533" s="14"/>
      <c r="O533" s="14"/>
      <c r="P533" s="13" t="s">
        <v>1</v>
      </c>
      <c r="Q533" s="13" t="s">
        <v>1</v>
      </c>
      <c r="R533" s="13" t="s">
        <v>1</v>
      </c>
      <c r="S533" s="13" t="s">
        <v>1</v>
      </c>
      <c r="T533" s="13" t="s">
        <v>1</v>
      </c>
      <c r="U533" s="13" t="s">
        <v>1</v>
      </c>
      <c r="V533" s="13" t="s">
        <v>294</v>
      </c>
      <c r="W533" s="22" t="s">
        <v>1</v>
      </c>
    </row>
    <row r="534" spans="1:23" x14ac:dyDescent="0.2">
      <c r="A534" s="25" t="s">
        <v>19</v>
      </c>
      <c r="B534" s="11" t="s">
        <v>115</v>
      </c>
      <c r="C534" s="11" t="s">
        <v>279</v>
      </c>
      <c r="D534" s="12"/>
      <c r="E534" s="12"/>
      <c r="F534" s="12">
        <v>15.23621</v>
      </c>
      <c r="G534" s="12"/>
      <c r="H534" s="12"/>
      <c r="I534" s="12">
        <v>9.3364600000000006</v>
      </c>
      <c r="J534" s="12"/>
      <c r="K534" s="12"/>
      <c r="L534" s="12"/>
      <c r="M534" s="12"/>
      <c r="N534" s="12"/>
      <c r="O534" s="12"/>
      <c r="P534" s="11" t="s">
        <v>1</v>
      </c>
      <c r="Q534" s="11" t="s">
        <v>1</v>
      </c>
      <c r="R534" s="11" t="s">
        <v>1</v>
      </c>
      <c r="S534" s="11" t="s">
        <v>1</v>
      </c>
      <c r="T534" s="11" t="s">
        <v>1</v>
      </c>
      <c r="U534" s="11" t="s">
        <v>1</v>
      </c>
      <c r="V534" s="11" t="s">
        <v>294</v>
      </c>
      <c r="W534" s="21" t="s">
        <v>1</v>
      </c>
    </row>
    <row r="535" spans="1:23" x14ac:dyDescent="0.2">
      <c r="A535" s="27" t="s">
        <v>19</v>
      </c>
      <c r="B535" s="13" t="s">
        <v>115</v>
      </c>
      <c r="C535" s="13" t="s">
        <v>293</v>
      </c>
      <c r="D535" s="14"/>
      <c r="E535" s="14"/>
      <c r="F535" s="14"/>
      <c r="G535" s="14"/>
      <c r="H535" s="14"/>
      <c r="I535" s="14"/>
      <c r="J535" s="14"/>
      <c r="K535" s="14"/>
      <c r="L535" s="14"/>
      <c r="M535" s="14"/>
      <c r="N535" s="14"/>
      <c r="O535" s="14"/>
      <c r="P535" s="13" t="s">
        <v>1</v>
      </c>
      <c r="Q535" s="13" t="s">
        <v>1</v>
      </c>
      <c r="R535" s="13" t="s">
        <v>1</v>
      </c>
      <c r="S535" s="13" t="s">
        <v>1</v>
      </c>
      <c r="T535" s="13" t="s">
        <v>1</v>
      </c>
      <c r="U535" s="13" t="s">
        <v>1</v>
      </c>
      <c r="V535" s="13" t="s">
        <v>294</v>
      </c>
      <c r="W535" s="22" t="s">
        <v>1</v>
      </c>
    </row>
    <row r="536" spans="1:23" x14ac:dyDescent="0.2">
      <c r="A536" s="25" t="s">
        <v>19</v>
      </c>
      <c r="B536" s="11" t="s">
        <v>115</v>
      </c>
      <c r="C536" s="11" t="s">
        <v>284</v>
      </c>
      <c r="D536" s="12"/>
      <c r="E536" s="12"/>
      <c r="F536" s="12">
        <v>15.51784</v>
      </c>
      <c r="G536" s="12"/>
      <c r="H536" s="12"/>
      <c r="I536" s="12">
        <v>6.51389</v>
      </c>
      <c r="J536" s="12"/>
      <c r="K536" s="12"/>
      <c r="L536" s="12"/>
      <c r="M536" s="12"/>
      <c r="N536" s="12"/>
      <c r="O536" s="12"/>
      <c r="P536" s="11" t="s">
        <v>1</v>
      </c>
      <c r="Q536" s="11" t="s">
        <v>1</v>
      </c>
      <c r="R536" s="11" t="s">
        <v>1</v>
      </c>
      <c r="S536" s="11" t="s">
        <v>1</v>
      </c>
      <c r="T536" s="11" t="s">
        <v>1</v>
      </c>
      <c r="U536" s="11" t="s">
        <v>1</v>
      </c>
      <c r="V536" s="11" t="s">
        <v>294</v>
      </c>
      <c r="W536" s="21" t="s">
        <v>1</v>
      </c>
    </row>
    <row r="537" spans="1:23" x14ac:dyDescent="0.2">
      <c r="A537" s="27" t="s">
        <v>19</v>
      </c>
      <c r="B537" s="13" t="s">
        <v>115</v>
      </c>
      <c r="C537" s="13" t="s">
        <v>286</v>
      </c>
      <c r="D537" s="14"/>
      <c r="E537" s="14"/>
      <c r="F537" s="14">
        <v>0.64058000000000004</v>
      </c>
      <c r="G537" s="14"/>
      <c r="H537" s="14"/>
      <c r="I537" s="14">
        <v>1.0287299999999999</v>
      </c>
      <c r="J537" s="14"/>
      <c r="K537" s="14">
        <v>0</v>
      </c>
      <c r="L537" s="14"/>
      <c r="M537" s="14"/>
      <c r="N537" s="14"/>
      <c r="O537" s="14"/>
      <c r="P537" s="13" t="s">
        <v>1</v>
      </c>
      <c r="Q537" s="13" t="s">
        <v>1</v>
      </c>
      <c r="R537" s="13" t="s">
        <v>1</v>
      </c>
      <c r="S537" s="13" t="s">
        <v>1</v>
      </c>
      <c r="T537" s="13" t="s">
        <v>1</v>
      </c>
      <c r="U537" s="13" t="s">
        <v>1</v>
      </c>
      <c r="V537" s="13" t="s">
        <v>294</v>
      </c>
      <c r="W537" s="22" t="s">
        <v>1</v>
      </c>
    </row>
    <row r="538" spans="1:23" x14ac:dyDescent="0.2">
      <c r="A538" s="25" t="s">
        <v>19</v>
      </c>
      <c r="B538" s="11" t="s">
        <v>115</v>
      </c>
      <c r="C538" s="11" t="s">
        <v>287</v>
      </c>
      <c r="D538" s="12"/>
      <c r="E538" s="12"/>
      <c r="F538" s="12">
        <v>33.336190000000002</v>
      </c>
      <c r="G538" s="12"/>
      <c r="H538" s="12"/>
      <c r="I538" s="12">
        <v>61.59357</v>
      </c>
      <c r="J538" s="12"/>
      <c r="K538" s="12"/>
      <c r="L538" s="12"/>
      <c r="M538" s="12"/>
      <c r="N538" s="12"/>
      <c r="O538" s="12"/>
      <c r="P538" s="11" t="s">
        <v>1</v>
      </c>
      <c r="Q538" s="11" t="s">
        <v>1</v>
      </c>
      <c r="R538" s="11" t="s">
        <v>1</v>
      </c>
      <c r="S538" s="11" t="s">
        <v>1</v>
      </c>
      <c r="T538" s="11" t="s">
        <v>1</v>
      </c>
      <c r="U538" s="11" t="s">
        <v>1</v>
      </c>
      <c r="V538" s="11" t="s">
        <v>294</v>
      </c>
      <c r="W538" s="21" t="s">
        <v>1</v>
      </c>
    </row>
    <row r="539" spans="1:23" x14ac:dyDescent="0.2">
      <c r="A539" s="27" t="s">
        <v>19</v>
      </c>
      <c r="B539" s="13" t="s">
        <v>115</v>
      </c>
      <c r="C539" s="13" t="s">
        <v>288</v>
      </c>
      <c r="D539" s="14"/>
      <c r="E539" s="14"/>
      <c r="F539" s="14">
        <v>33.734430000000003</v>
      </c>
      <c r="G539" s="14"/>
      <c r="H539" s="14"/>
      <c r="I539" s="14">
        <v>14.36003</v>
      </c>
      <c r="J539" s="14"/>
      <c r="K539" s="14"/>
      <c r="L539" s="14"/>
      <c r="M539" s="14"/>
      <c r="N539" s="14"/>
      <c r="O539" s="14"/>
      <c r="P539" s="13" t="s">
        <v>1</v>
      </c>
      <c r="Q539" s="13" t="s">
        <v>1</v>
      </c>
      <c r="R539" s="13" t="s">
        <v>1</v>
      </c>
      <c r="S539" s="13" t="s">
        <v>1</v>
      </c>
      <c r="T539" s="13" t="s">
        <v>1</v>
      </c>
      <c r="U539" s="13" t="s">
        <v>1</v>
      </c>
      <c r="V539" s="13" t="s">
        <v>294</v>
      </c>
      <c r="W539" s="22" t="s">
        <v>1</v>
      </c>
    </row>
    <row r="540" spans="1:23" x14ac:dyDescent="0.2">
      <c r="A540" s="25" t="s">
        <v>19</v>
      </c>
      <c r="B540" s="11" t="s">
        <v>115</v>
      </c>
      <c r="C540" s="11" t="s">
        <v>285</v>
      </c>
      <c r="D540" s="12"/>
      <c r="E540" s="12"/>
      <c r="F540" s="12">
        <v>18.21659</v>
      </c>
      <c r="G540" s="12"/>
      <c r="H540" s="12"/>
      <c r="I540" s="12">
        <v>7.8461499999999997</v>
      </c>
      <c r="J540" s="12"/>
      <c r="K540" s="12"/>
      <c r="L540" s="12"/>
      <c r="M540" s="12"/>
      <c r="N540" s="12"/>
      <c r="O540" s="12"/>
      <c r="P540" s="11" t="s">
        <v>1</v>
      </c>
      <c r="Q540" s="11" t="s">
        <v>1</v>
      </c>
      <c r="R540" s="11" t="s">
        <v>1</v>
      </c>
      <c r="S540" s="11" t="s">
        <v>1</v>
      </c>
      <c r="T540" s="11" t="s">
        <v>1</v>
      </c>
      <c r="U540" s="11" t="s">
        <v>1</v>
      </c>
      <c r="V540" s="11" t="s">
        <v>294</v>
      </c>
      <c r="W540" s="21" t="s">
        <v>1</v>
      </c>
    </row>
    <row r="541" spans="1:23" x14ac:dyDescent="0.2">
      <c r="A541" s="27" t="s">
        <v>19</v>
      </c>
      <c r="B541" s="13" t="s">
        <v>115</v>
      </c>
      <c r="C541" s="13" t="s">
        <v>308</v>
      </c>
      <c r="D541" s="14"/>
      <c r="E541" s="14">
        <v>42.265999999999998</v>
      </c>
      <c r="F541" s="14">
        <v>59.792000000000002</v>
      </c>
      <c r="G541" s="14">
        <v>48.854999999999997</v>
      </c>
      <c r="H541" s="14">
        <v>59.091000000000001</v>
      </c>
      <c r="I541" s="14">
        <v>71.263999999999996</v>
      </c>
      <c r="J541" s="14">
        <v>47.756999999999998</v>
      </c>
      <c r="K541" s="14">
        <v>15.12</v>
      </c>
      <c r="L541" s="14">
        <v>36.328000000000003</v>
      </c>
      <c r="M541" s="14">
        <v>46.914000000000001</v>
      </c>
      <c r="N541" s="14">
        <v>54.212000000000003</v>
      </c>
      <c r="O541" s="14"/>
      <c r="P541" s="13" t="s">
        <v>1</v>
      </c>
      <c r="Q541" s="13" t="s">
        <v>1</v>
      </c>
      <c r="R541" s="13" t="s">
        <v>1</v>
      </c>
      <c r="S541" s="13" t="s">
        <v>1</v>
      </c>
      <c r="T541" s="13" t="s">
        <v>1</v>
      </c>
      <c r="U541" s="13" t="s">
        <v>1</v>
      </c>
      <c r="V541" s="13" t="s">
        <v>294</v>
      </c>
      <c r="W541" s="22" t="s">
        <v>1</v>
      </c>
    </row>
    <row r="542" spans="1:23" x14ac:dyDescent="0.2">
      <c r="A542" s="25" t="s">
        <v>19</v>
      </c>
      <c r="B542" s="11" t="s">
        <v>115</v>
      </c>
      <c r="C542" s="11" t="s">
        <v>283</v>
      </c>
      <c r="D542" s="12"/>
      <c r="E542" s="12"/>
      <c r="F542" s="12">
        <v>14</v>
      </c>
      <c r="G542" s="12"/>
      <c r="H542" s="12">
        <v>13</v>
      </c>
      <c r="I542" s="12">
        <v>15</v>
      </c>
      <c r="J542" s="12">
        <v>16</v>
      </c>
      <c r="K542" s="12"/>
      <c r="L542" s="12"/>
      <c r="M542" s="12"/>
      <c r="N542" s="12"/>
      <c r="O542" s="12"/>
      <c r="P542" s="11" t="s">
        <v>1</v>
      </c>
      <c r="Q542" s="11" t="s">
        <v>1</v>
      </c>
      <c r="R542" s="11" t="s">
        <v>1</v>
      </c>
      <c r="S542" s="11" t="s">
        <v>1</v>
      </c>
      <c r="T542" s="11" t="s">
        <v>1</v>
      </c>
      <c r="U542" s="11" t="s">
        <v>1</v>
      </c>
      <c r="V542" s="11" t="s">
        <v>294</v>
      </c>
      <c r="W542" s="21" t="s">
        <v>1</v>
      </c>
    </row>
    <row r="543" spans="1:23" x14ac:dyDescent="0.2">
      <c r="A543" s="27" t="s">
        <v>19</v>
      </c>
      <c r="B543" s="13" t="s">
        <v>115</v>
      </c>
      <c r="C543" s="13" t="s">
        <v>290</v>
      </c>
      <c r="D543" s="14"/>
      <c r="E543" s="14">
        <v>91</v>
      </c>
      <c r="F543" s="14"/>
      <c r="G543" s="14"/>
      <c r="H543" s="14"/>
      <c r="I543" s="14"/>
      <c r="J543" s="14">
        <v>50</v>
      </c>
      <c r="K543" s="14"/>
      <c r="L543" s="14"/>
      <c r="M543" s="14"/>
      <c r="N543" s="14"/>
      <c r="O543" s="14"/>
      <c r="P543" s="13" t="s">
        <v>1</v>
      </c>
      <c r="Q543" s="13" t="s">
        <v>1</v>
      </c>
      <c r="R543" s="13" t="s">
        <v>1</v>
      </c>
      <c r="S543" s="13" t="s">
        <v>1</v>
      </c>
      <c r="T543" s="13" t="s">
        <v>1</v>
      </c>
      <c r="U543" s="13" t="s">
        <v>1</v>
      </c>
      <c r="V543" s="13" t="s">
        <v>294</v>
      </c>
      <c r="W543" s="22" t="s">
        <v>1</v>
      </c>
    </row>
    <row r="544" spans="1:23" x14ac:dyDescent="0.2">
      <c r="A544" s="25" t="s">
        <v>19</v>
      </c>
      <c r="B544" s="11" t="s">
        <v>115</v>
      </c>
      <c r="C544" s="11" t="s">
        <v>291</v>
      </c>
      <c r="D544" s="12"/>
      <c r="E544" s="12"/>
      <c r="F544" s="12"/>
      <c r="G544" s="12"/>
      <c r="H544" s="12"/>
      <c r="I544" s="12"/>
      <c r="J544" s="12">
        <v>13</v>
      </c>
      <c r="K544" s="12"/>
      <c r="L544" s="12"/>
      <c r="M544" s="12"/>
      <c r="N544" s="12"/>
      <c r="O544" s="12"/>
      <c r="P544" s="11" t="s">
        <v>1</v>
      </c>
      <c r="Q544" s="11" t="s">
        <v>1</v>
      </c>
      <c r="R544" s="11" t="s">
        <v>1</v>
      </c>
      <c r="S544" s="11" t="s">
        <v>1</v>
      </c>
      <c r="T544" s="11" t="s">
        <v>1</v>
      </c>
      <c r="U544" s="11" t="s">
        <v>1</v>
      </c>
      <c r="V544" s="11" t="s">
        <v>294</v>
      </c>
      <c r="W544" s="21" t="s">
        <v>1</v>
      </c>
    </row>
    <row r="545" spans="1:23" x14ac:dyDescent="0.2">
      <c r="A545" s="27" t="s">
        <v>19</v>
      </c>
      <c r="B545" s="13" t="s">
        <v>115</v>
      </c>
      <c r="C545" s="13" t="s">
        <v>273</v>
      </c>
      <c r="D545" s="14"/>
      <c r="E545" s="14"/>
      <c r="F545" s="14">
        <v>16</v>
      </c>
      <c r="G545" s="14"/>
      <c r="H545" s="14">
        <v>15</v>
      </c>
      <c r="I545" s="14">
        <v>16</v>
      </c>
      <c r="J545" s="14">
        <v>18</v>
      </c>
      <c r="K545" s="14"/>
      <c r="L545" s="14"/>
      <c r="M545" s="14"/>
      <c r="N545" s="14"/>
      <c r="O545" s="14"/>
      <c r="P545" s="13" t="s">
        <v>1</v>
      </c>
      <c r="Q545" s="13" t="s">
        <v>1</v>
      </c>
      <c r="R545" s="13" t="s">
        <v>1</v>
      </c>
      <c r="S545" s="13" t="s">
        <v>1</v>
      </c>
      <c r="T545" s="13" t="s">
        <v>1</v>
      </c>
      <c r="U545" s="13" t="s">
        <v>1</v>
      </c>
      <c r="V545" s="13" t="s">
        <v>294</v>
      </c>
      <c r="W545" s="22" t="s">
        <v>1</v>
      </c>
    </row>
    <row r="546" spans="1:23" x14ac:dyDescent="0.2">
      <c r="A546" s="25" t="s">
        <v>19</v>
      </c>
      <c r="B546" s="11" t="s">
        <v>115</v>
      </c>
      <c r="C546" s="11" t="s">
        <v>274</v>
      </c>
      <c r="D546" s="12"/>
      <c r="E546" s="12"/>
      <c r="F546" s="12">
        <v>18</v>
      </c>
      <c r="G546" s="12"/>
      <c r="H546" s="12">
        <v>16</v>
      </c>
      <c r="I546" s="12">
        <v>18</v>
      </c>
      <c r="J546" s="12">
        <v>21</v>
      </c>
      <c r="K546" s="12">
        <v>22</v>
      </c>
      <c r="L546" s="12"/>
      <c r="M546" s="12"/>
      <c r="N546" s="12"/>
      <c r="O546" s="12"/>
      <c r="P546" s="11" t="s">
        <v>1</v>
      </c>
      <c r="Q546" s="11" t="s">
        <v>1</v>
      </c>
      <c r="R546" s="11" t="s">
        <v>1</v>
      </c>
      <c r="S546" s="11" t="s">
        <v>1</v>
      </c>
      <c r="T546" s="11" t="s">
        <v>1</v>
      </c>
      <c r="U546" s="11" t="s">
        <v>1</v>
      </c>
      <c r="V546" s="11" t="s">
        <v>294</v>
      </c>
      <c r="W546" s="21" t="s">
        <v>1</v>
      </c>
    </row>
    <row r="547" spans="1:23" x14ac:dyDescent="0.2">
      <c r="A547" s="27" t="s">
        <v>19</v>
      </c>
      <c r="B547" s="13" t="s">
        <v>115</v>
      </c>
      <c r="C547" s="13" t="s">
        <v>289</v>
      </c>
      <c r="D547" s="14"/>
      <c r="E547" s="14"/>
      <c r="F547" s="14">
        <v>67.711200000000005</v>
      </c>
      <c r="G547" s="14"/>
      <c r="H547" s="14"/>
      <c r="I547" s="14">
        <v>76.982339999999994</v>
      </c>
      <c r="J547" s="14"/>
      <c r="K547" s="14"/>
      <c r="L547" s="14"/>
      <c r="M547" s="14"/>
      <c r="N547" s="14"/>
      <c r="O547" s="14"/>
      <c r="P547" s="13" t="s">
        <v>1</v>
      </c>
      <c r="Q547" s="13" t="s">
        <v>1</v>
      </c>
      <c r="R547" s="13" t="s">
        <v>1</v>
      </c>
      <c r="S547" s="13" t="s">
        <v>1</v>
      </c>
      <c r="T547" s="13" t="s">
        <v>1</v>
      </c>
      <c r="U547" s="13" t="s">
        <v>1</v>
      </c>
      <c r="V547" s="13" t="s">
        <v>294</v>
      </c>
      <c r="W547" s="22" t="s">
        <v>1</v>
      </c>
    </row>
    <row r="548" spans="1:23" x14ac:dyDescent="0.2">
      <c r="A548" s="25" t="s">
        <v>19</v>
      </c>
      <c r="B548" s="11" t="s">
        <v>115</v>
      </c>
      <c r="C548" s="11" t="s">
        <v>276</v>
      </c>
      <c r="D548" s="12"/>
      <c r="E548" s="12"/>
      <c r="F548" s="12"/>
      <c r="G548" s="12"/>
      <c r="H548" s="12"/>
      <c r="I548" s="12"/>
      <c r="J548" s="12"/>
      <c r="K548" s="12"/>
      <c r="L548" s="12"/>
      <c r="M548" s="12"/>
      <c r="N548" s="12"/>
      <c r="O548" s="12"/>
      <c r="P548" s="11"/>
      <c r="Q548" s="11"/>
      <c r="R548" s="11"/>
      <c r="S548" s="11"/>
      <c r="T548" s="11"/>
      <c r="U548" s="11"/>
      <c r="V548" s="11"/>
      <c r="W548" s="21"/>
    </row>
    <row r="549" spans="1:23" x14ac:dyDescent="0.2">
      <c r="A549" s="27" t="s">
        <v>19</v>
      </c>
      <c r="B549" s="13" t="s">
        <v>115</v>
      </c>
      <c r="C549" s="13" t="s">
        <v>271</v>
      </c>
      <c r="D549" s="14">
        <v>28</v>
      </c>
      <c r="E549" s="14">
        <v>25</v>
      </c>
      <c r="F549" s="14">
        <v>25</v>
      </c>
      <c r="G549" s="14">
        <v>25</v>
      </c>
      <c r="H549" s="14">
        <v>26</v>
      </c>
      <c r="I549" s="14">
        <v>26</v>
      </c>
      <c r="J549" s="14">
        <v>25</v>
      </c>
      <c r="K549" s="14">
        <v>23</v>
      </c>
      <c r="L549" s="14"/>
      <c r="M549" s="14"/>
      <c r="N549" s="14"/>
      <c r="O549" s="14"/>
      <c r="P549" s="13" t="s">
        <v>1</v>
      </c>
      <c r="Q549" s="13" t="s">
        <v>1</v>
      </c>
      <c r="R549" s="13" t="s">
        <v>1</v>
      </c>
      <c r="S549" s="13" t="s">
        <v>1</v>
      </c>
      <c r="T549" s="13" t="s">
        <v>1</v>
      </c>
      <c r="U549" s="13" t="s">
        <v>1</v>
      </c>
      <c r="V549" s="13" t="s">
        <v>294</v>
      </c>
      <c r="W549" s="22" t="s">
        <v>1</v>
      </c>
    </row>
    <row r="550" spans="1:23" x14ac:dyDescent="0.2">
      <c r="A550" s="25" t="s">
        <v>19</v>
      </c>
      <c r="B550" s="11" t="s">
        <v>115</v>
      </c>
      <c r="C550" s="11" t="s">
        <v>292</v>
      </c>
      <c r="D550" s="12">
        <v>39</v>
      </c>
      <c r="E550" s="12">
        <v>37</v>
      </c>
      <c r="F550" s="12">
        <v>37</v>
      </c>
      <c r="G550" s="12">
        <v>37</v>
      </c>
      <c r="H550" s="12">
        <v>35</v>
      </c>
      <c r="I550" s="12">
        <v>37</v>
      </c>
      <c r="J550" s="12">
        <v>35</v>
      </c>
      <c r="K550" s="12">
        <v>33</v>
      </c>
      <c r="L550" s="12"/>
      <c r="M550" s="12"/>
      <c r="N550" s="12"/>
      <c r="O550" s="12"/>
      <c r="P550" s="11" t="s">
        <v>1</v>
      </c>
      <c r="Q550" s="11" t="s">
        <v>1</v>
      </c>
      <c r="R550" s="11" t="s">
        <v>1</v>
      </c>
      <c r="S550" s="11" t="s">
        <v>1</v>
      </c>
      <c r="T550" s="11" t="s">
        <v>1</v>
      </c>
      <c r="U550" s="11" t="s">
        <v>1</v>
      </c>
      <c r="V550" s="11" t="s">
        <v>294</v>
      </c>
      <c r="W550" s="21" t="s">
        <v>1</v>
      </c>
    </row>
    <row r="551" spans="1:23" x14ac:dyDescent="0.2">
      <c r="A551" s="27" t="s">
        <v>19</v>
      </c>
      <c r="B551" s="13" t="s">
        <v>115</v>
      </c>
      <c r="C551" s="13" t="s">
        <v>275</v>
      </c>
      <c r="D551" s="14">
        <v>17</v>
      </c>
      <c r="E551" s="14">
        <v>16</v>
      </c>
      <c r="F551" s="14">
        <v>16</v>
      </c>
      <c r="G551" s="14">
        <v>15</v>
      </c>
      <c r="H551" s="14">
        <v>15</v>
      </c>
      <c r="I551" s="14">
        <v>14</v>
      </c>
      <c r="J551" s="14">
        <v>15</v>
      </c>
      <c r="K551" s="14">
        <v>14</v>
      </c>
      <c r="L551" s="14"/>
      <c r="M551" s="14"/>
      <c r="N551" s="14"/>
      <c r="O551" s="14"/>
      <c r="P551" s="13" t="s">
        <v>1</v>
      </c>
      <c r="Q551" s="13" t="s">
        <v>1</v>
      </c>
      <c r="R551" s="13" t="s">
        <v>1</v>
      </c>
      <c r="S551" s="13" t="s">
        <v>1</v>
      </c>
      <c r="T551" s="13" t="s">
        <v>1</v>
      </c>
      <c r="U551" s="13" t="s">
        <v>1</v>
      </c>
      <c r="V551" s="13" t="s">
        <v>294</v>
      </c>
      <c r="W551" s="22" t="s">
        <v>1</v>
      </c>
    </row>
    <row r="552" spans="1:23" x14ac:dyDescent="0.2">
      <c r="A552" s="25" t="s">
        <v>19</v>
      </c>
      <c r="B552" s="11" t="s">
        <v>115</v>
      </c>
      <c r="C552" s="11" t="s">
        <v>272</v>
      </c>
      <c r="D552" s="12"/>
      <c r="E552" s="12"/>
      <c r="F552" s="12"/>
      <c r="G552" s="12"/>
      <c r="H552" s="12"/>
      <c r="I552" s="12"/>
      <c r="J552" s="12"/>
      <c r="K552" s="12"/>
      <c r="L552" s="12"/>
      <c r="M552" s="12"/>
      <c r="N552" s="12"/>
      <c r="O552" s="12"/>
      <c r="P552" s="11"/>
      <c r="Q552" s="11"/>
      <c r="R552" s="11"/>
      <c r="S552" s="11"/>
      <c r="T552" s="11"/>
      <c r="U552" s="11"/>
      <c r="V552" s="11"/>
      <c r="W552" s="21"/>
    </row>
    <row r="553" spans="1:23" x14ac:dyDescent="0.2">
      <c r="A553" s="27" t="s">
        <v>19</v>
      </c>
      <c r="B553" s="13" t="s">
        <v>115</v>
      </c>
      <c r="C553" s="13" t="s">
        <v>295</v>
      </c>
      <c r="D553" s="14"/>
      <c r="E553" s="14"/>
      <c r="F553" s="14"/>
      <c r="G553" s="14"/>
      <c r="H553" s="14"/>
      <c r="I553" s="14"/>
      <c r="J553" s="14"/>
      <c r="K553" s="14"/>
      <c r="L553" s="14"/>
      <c r="M553" s="14"/>
      <c r="N553" s="14"/>
      <c r="O553" s="14"/>
      <c r="P553" s="13" t="s">
        <v>1</v>
      </c>
      <c r="Q553" s="13" t="s">
        <v>1</v>
      </c>
      <c r="R553" s="13" t="s">
        <v>1</v>
      </c>
      <c r="S553" s="13" t="s">
        <v>1</v>
      </c>
      <c r="T553" s="13" t="s">
        <v>1</v>
      </c>
      <c r="U553" s="13" t="s">
        <v>1</v>
      </c>
      <c r="V553" s="13" t="s">
        <v>294</v>
      </c>
      <c r="W553" s="22" t="s">
        <v>1</v>
      </c>
    </row>
    <row r="554" spans="1:23" x14ac:dyDescent="0.2">
      <c r="A554" s="25" t="s">
        <v>19</v>
      </c>
      <c r="B554" s="11" t="s">
        <v>115</v>
      </c>
      <c r="C554" s="11" t="s">
        <v>297</v>
      </c>
      <c r="D554" s="12"/>
      <c r="E554" s="12"/>
      <c r="F554" s="12">
        <v>56.985790000000001</v>
      </c>
      <c r="G554" s="12"/>
      <c r="H554" s="12"/>
      <c r="I554" s="12"/>
      <c r="J554" s="12"/>
      <c r="K554" s="12"/>
      <c r="L554" s="12"/>
      <c r="M554" s="12"/>
      <c r="N554" s="12"/>
      <c r="O554" s="12"/>
      <c r="P554" s="11" t="s">
        <v>1</v>
      </c>
      <c r="Q554" s="11" t="s">
        <v>1</v>
      </c>
      <c r="R554" s="11" t="s">
        <v>1</v>
      </c>
      <c r="S554" s="11" t="s">
        <v>1</v>
      </c>
      <c r="T554" s="11" t="s">
        <v>1</v>
      </c>
      <c r="U554" s="11" t="s">
        <v>1</v>
      </c>
      <c r="V554" s="11" t="s">
        <v>294</v>
      </c>
      <c r="W554" s="21" t="s">
        <v>1</v>
      </c>
    </row>
    <row r="555" spans="1:23" x14ac:dyDescent="0.2">
      <c r="A555" s="27" t="s">
        <v>19</v>
      </c>
      <c r="B555" s="13" t="s">
        <v>115</v>
      </c>
      <c r="C555" s="13" t="s">
        <v>299</v>
      </c>
      <c r="D555" s="14"/>
      <c r="E555" s="14"/>
      <c r="F555" s="14">
        <v>48.919649999999997</v>
      </c>
      <c r="G555" s="14"/>
      <c r="H555" s="14"/>
      <c r="I555" s="14"/>
      <c r="J555" s="14"/>
      <c r="K555" s="14"/>
      <c r="L555" s="14"/>
      <c r="M555" s="14"/>
      <c r="N555" s="14"/>
      <c r="O555" s="14"/>
      <c r="P555" s="13" t="s">
        <v>1</v>
      </c>
      <c r="Q555" s="13" t="s">
        <v>1</v>
      </c>
      <c r="R555" s="13" t="s">
        <v>1</v>
      </c>
      <c r="S555" s="13" t="s">
        <v>1</v>
      </c>
      <c r="T555" s="13" t="s">
        <v>1</v>
      </c>
      <c r="U555" s="13" t="s">
        <v>1</v>
      </c>
      <c r="V555" s="13" t="s">
        <v>294</v>
      </c>
      <c r="W555" s="22" t="s">
        <v>1</v>
      </c>
    </row>
    <row r="556" spans="1:23" x14ac:dyDescent="0.2">
      <c r="A556" s="25" t="s">
        <v>19</v>
      </c>
      <c r="B556" s="11" t="s">
        <v>115</v>
      </c>
      <c r="C556" s="11" t="s">
        <v>300</v>
      </c>
      <c r="D556" s="12"/>
      <c r="E556" s="12"/>
      <c r="F556" s="12">
        <v>80.006479999999996</v>
      </c>
      <c r="G556" s="12"/>
      <c r="H556" s="12"/>
      <c r="I556" s="12"/>
      <c r="J556" s="12"/>
      <c r="K556" s="12"/>
      <c r="L556" s="12"/>
      <c r="M556" s="12"/>
      <c r="N556" s="12"/>
      <c r="O556" s="12"/>
      <c r="P556" s="11" t="s">
        <v>1</v>
      </c>
      <c r="Q556" s="11" t="s">
        <v>1</v>
      </c>
      <c r="R556" s="11" t="s">
        <v>1</v>
      </c>
      <c r="S556" s="11" t="s">
        <v>1</v>
      </c>
      <c r="T556" s="11" t="s">
        <v>1</v>
      </c>
      <c r="U556" s="11" t="s">
        <v>1</v>
      </c>
      <c r="V556" s="11" t="s">
        <v>294</v>
      </c>
      <c r="W556" s="21" t="s">
        <v>1</v>
      </c>
    </row>
    <row r="557" spans="1:23" x14ac:dyDescent="0.2">
      <c r="A557" s="27" t="s">
        <v>19</v>
      </c>
      <c r="B557" s="13" t="s">
        <v>115</v>
      </c>
      <c r="C557" s="13" t="s">
        <v>296</v>
      </c>
      <c r="D557" s="14"/>
      <c r="E557" s="14"/>
      <c r="F557" s="14">
        <v>66.564689999999999</v>
      </c>
      <c r="G557" s="14"/>
      <c r="H557" s="14"/>
      <c r="I557" s="14"/>
      <c r="J557" s="14"/>
      <c r="K557" s="14"/>
      <c r="L557" s="14"/>
      <c r="M557" s="14"/>
      <c r="N557" s="14"/>
      <c r="O557" s="14"/>
      <c r="P557" s="13" t="s">
        <v>1</v>
      </c>
      <c r="Q557" s="13" t="s">
        <v>1</v>
      </c>
      <c r="R557" s="13" t="s">
        <v>1</v>
      </c>
      <c r="S557" s="13" t="s">
        <v>1</v>
      </c>
      <c r="T557" s="13" t="s">
        <v>1</v>
      </c>
      <c r="U557" s="13" t="s">
        <v>1</v>
      </c>
      <c r="V557" s="13" t="s">
        <v>294</v>
      </c>
      <c r="W557" s="22" t="s">
        <v>1</v>
      </c>
    </row>
    <row r="558" spans="1:23" x14ac:dyDescent="0.2">
      <c r="A558" s="25" t="s">
        <v>19</v>
      </c>
      <c r="B558" s="11" t="s">
        <v>115</v>
      </c>
      <c r="C558" s="11" t="s">
        <v>301</v>
      </c>
      <c r="D558" s="12"/>
      <c r="E558" s="12"/>
      <c r="F558" s="12">
        <v>56.985790000000001</v>
      </c>
      <c r="G558" s="12"/>
      <c r="H558" s="12"/>
      <c r="I558" s="12"/>
      <c r="J558" s="12"/>
      <c r="K558" s="12"/>
      <c r="L558" s="12"/>
      <c r="M558" s="12"/>
      <c r="N558" s="12"/>
      <c r="O558" s="12"/>
      <c r="P558" s="11" t="s">
        <v>1</v>
      </c>
      <c r="Q558" s="11" t="s">
        <v>1</v>
      </c>
      <c r="R558" s="11" t="s">
        <v>1</v>
      </c>
      <c r="S558" s="11" t="s">
        <v>1</v>
      </c>
      <c r="T558" s="11" t="s">
        <v>1</v>
      </c>
      <c r="U558" s="11" t="s">
        <v>1</v>
      </c>
      <c r="V558" s="11" t="s">
        <v>294</v>
      </c>
      <c r="W558" s="21" t="s">
        <v>1</v>
      </c>
    </row>
    <row r="559" spans="1:23" x14ac:dyDescent="0.2">
      <c r="A559" s="27" t="s">
        <v>19</v>
      </c>
      <c r="B559" s="13" t="s">
        <v>115</v>
      </c>
      <c r="C559" s="13" t="s">
        <v>298</v>
      </c>
      <c r="D559" s="14"/>
      <c r="E559" s="14"/>
      <c r="F559" s="14">
        <v>56.985790000000001</v>
      </c>
      <c r="G559" s="14"/>
      <c r="H559" s="14"/>
      <c r="I559" s="14"/>
      <c r="J559" s="14"/>
      <c r="K559" s="14"/>
      <c r="L559" s="14"/>
      <c r="M559" s="14"/>
      <c r="N559" s="14"/>
      <c r="O559" s="14"/>
      <c r="P559" s="13" t="s">
        <v>1</v>
      </c>
      <c r="Q559" s="13" t="s">
        <v>1</v>
      </c>
      <c r="R559" s="13" t="s">
        <v>1</v>
      </c>
      <c r="S559" s="13" t="s">
        <v>1</v>
      </c>
      <c r="T559" s="13" t="s">
        <v>1</v>
      </c>
      <c r="U559" s="13" t="s">
        <v>1</v>
      </c>
      <c r="V559" s="13" t="s">
        <v>294</v>
      </c>
      <c r="W559" s="22" t="s">
        <v>1</v>
      </c>
    </row>
    <row r="560" spans="1:23" x14ac:dyDescent="0.2">
      <c r="A560" s="25" t="s">
        <v>20</v>
      </c>
      <c r="B560" s="11" t="s">
        <v>116</v>
      </c>
      <c r="C560" s="11" t="s">
        <v>277</v>
      </c>
      <c r="D560" s="12">
        <v>88.153350000000003</v>
      </c>
      <c r="E560" s="12"/>
      <c r="F560" s="12"/>
      <c r="G560" s="12"/>
      <c r="H560" s="12"/>
      <c r="I560" s="12"/>
      <c r="J560" s="12">
        <v>92.575460000000007</v>
      </c>
      <c r="K560" s="12">
        <v>83.837220000000002</v>
      </c>
      <c r="L560" s="12">
        <v>75.65522</v>
      </c>
      <c r="M560" s="12"/>
      <c r="N560" s="12"/>
      <c r="O560" s="12"/>
      <c r="P560" s="11" t="s">
        <v>1</v>
      </c>
      <c r="Q560" s="11" t="s">
        <v>1</v>
      </c>
      <c r="R560" s="11" t="s">
        <v>1</v>
      </c>
      <c r="S560" s="11" t="s">
        <v>1</v>
      </c>
      <c r="T560" s="11" t="s">
        <v>1</v>
      </c>
      <c r="U560" s="11" t="s">
        <v>1</v>
      </c>
      <c r="V560" s="11" t="s">
        <v>306</v>
      </c>
      <c r="W560" s="21" t="s">
        <v>1</v>
      </c>
    </row>
    <row r="561" spans="1:23" x14ac:dyDescent="0.2">
      <c r="A561" s="27" t="s">
        <v>20</v>
      </c>
      <c r="B561" s="13" t="s">
        <v>116</v>
      </c>
      <c r="C561" s="13" t="s">
        <v>278</v>
      </c>
      <c r="D561" s="14"/>
      <c r="E561" s="14"/>
      <c r="F561" s="14"/>
      <c r="G561" s="14"/>
      <c r="H561" s="14"/>
      <c r="I561" s="14"/>
      <c r="J561" s="14"/>
      <c r="K561" s="14"/>
      <c r="L561" s="14"/>
      <c r="M561" s="14"/>
      <c r="N561" s="14"/>
      <c r="O561" s="14"/>
      <c r="P561" s="13"/>
      <c r="Q561" s="13"/>
      <c r="R561" s="13"/>
      <c r="S561" s="13"/>
      <c r="T561" s="13"/>
      <c r="U561" s="13"/>
      <c r="V561" s="13"/>
      <c r="W561" s="22"/>
    </row>
    <row r="562" spans="1:23" x14ac:dyDescent="0.2">
      <c r="A562" s="25" t="s">
        <v>20</v>
      </c>
      <c r="B562" s="11" t="s">
        <v>116</v>
      </c>
      <c r="C562" s="11" t="s">
        <v>280</v>
      </c>
      <c r="D562" s="12">
        <v>0</v>
      </c>
      <c r="E562" s="12"/>
      <c r="F562" s="12">
        <v>0</v>
      </c>
      <c r="G562" s="12"/>
      <c r="H562" s="12"/>
      <c r="I562" s="12"/>
      <c r="J562" s="12"/>
      <c r="K562" s="12"/>
      <c r="L562" s="12"/>
      <c r="M562" s="12"/>
      <c r="N562" s="12"/>
      <c r="O562" s="12"/>
      <c r="P562" s="11" t="s">
        <v>1</v>
      </c>
      <c r="Q562" s="11" t="s">
        <v>1</v>
      </c>
      <c r="R562" s="11" t="s">
        <v>1</v>
      </c>
      <c r="S562" s="11" t="s">
        <v>1</v>
      </c>
      <c r="T562" s="11" t="s">
        <v>1</v>
      </c>
      <c r="U562" s="11" t="s">
        <v>1</v>
      </c>
      <c r="V562" s="11" t="s">
        <v>306</v>
      </c>
      <c r="W562" s="21" t="s">
        <v>1</v>
      </c>
    </row>
    <row r="563" spans="1:23" x14ac:dyDescent="0.2">
      <c r="A563" s="27" t="s">
        <v>20</v>
      </c>
      <c r="B563" s="13" t="s">
        <v>116</v>
      </c>
      <c r="C563" s="13" t="s">
        <v>281</v>
      </c>
      <c r="D563" s="14"/>
      <c r="E563" s="14"/>
      <c r="F563" s="14"/>
      <c r="G563" s="14"/>
      <c r="H563" s="14"/>
      <c r="I563" s="14"/>
      <c r="J563" s="14"/>
      <c r="K563" s="14"/>
      <c r="L563" s="14"/>
      <c r="M563" s="14"/>
      <c r="N563" s="14"/>
      <c r="O563" s="14"/>
      <c r="P563" s="13"/>
      <c r="Q563" s="13"/>
      <c r="R563" s="13"/>
      <c r="S563" s="13"/>
      <c r="T563" s="13"/>
      <c r="U563" s="13"/>
      <c r="V563" s="13"/>
      <c r="W563" s="22"/>
    </row>
    <row r="564" spans="1:23" x14ac:dyDescent="0.2">
      <c r="A564" s="25" t="s">
        <v>20</v>
      </c>
      <c r="B564" s="11" t="s">
        <v>116</v>
      </c>
      <c r="C564" s="11" t="s">
        <v>282</v>
      </c>
      <c r="D564" s="12"/>
      <c r="E564" s="12"/>
      <c r="F564" s="12"/>
      <c r="G564" s="12"/>
      <c r="H564" s="12"/>
      <c r="I564" s="12"/>
      <c r="J564" s="12"/>
      <c r="K564" s="12"/>
      <c r="L564" s="12"/>
      <c r="M564" s="12"/>
      <c r="N564" s="12"/>
      <c r="O564" s="12"/>
      <c r="P564" s="11"/>
      <c r="Q564" s="11"/>
      <c r="R564" s="11"/>
      <c r="S564" s="11"/>
      <c r="T564" s="11"/>
      <c r="U564" s="11"/>
      <c r="V564" s="11"/>
      <c r="W564" s="21"/>
    </row>
    <row r="565" spans="1:23" x14ac:dyDescent="0.2">
      <c r="A565" s="27" t="s">
        <v>20</v>
      </c>
      <c r="B565" s="13" t="s">
        <v>116</v>
      </c>
      <c r="C565" s="13" t="s">
        <v>279</v>
      </c>
      <c r="D565" s="14"/>
      <c r="E565" s="14"/>
      <c r="F565" s="14"/>
      <c r="G565" s="14"/>
      <c r="H565" s="14"/>
      <c r="I565" s="14"/>
      <c r="J565" s="14"/>
      <c r="K565" s="14"/>
      <c r="L565" s="14"/>
      <c r="M565" s="14"/>
      <c r="N565" s="14"/>
      <c r="O565" s="14"/>
      <c r="P565" s="13"/>
      <c r="Q565" s="13"/>
      <c r="R565" s="13"/>
      <c r="S565" s="13"/>
      <c r="T565" s="13"/>
      <c r="U565" s="13"/>
      <c r="V565" s="13"/>
      <c r="W565" s="22"/>
    </row>
    <row r="566" spans="1:23" x14ac:dyDescent="0.2">
      <c r="A566" s="25" t="s">
        <v>20</v>
      </c>
      <c r="B566" s="11" t="s">
        <v>116</v>
      </c>
      <c r="C566" s="11" t="s">
        <v>293</v>
      </c>
      <c r="D566" s="12"/>
      <c r="E566" s="12"/>
      <c r="F566" s="12"/>
      <c r="G566" s="12"/>
      <c r="H566" s="12"/>
      <c r="I566" s="12"/>
      <c r="J566" s="12"/>
      <c r="K566" s="12"/>
      <c r="L566" s="12"/>
      <c r="M566" s="12"/>
      <c r="N566" s="12"/>
      <c r="O566" s="12"/>
      <c r="P566" s="11" t="s">
        <v>1</v>
      </c>
      <c r="Q566" s="11" t="s">
        <v>1</v>
      </c>
      <c r="R566" s="11" t="s">
        <v>1</v>
      </c>
      <c r="S566" s="11" t="s">
        <v>1</v>
      </c>
      <c r="T566" s="11" t="s">
        <v>1</v>
      </c>
      <c r="U566" s="11" t="s">
        <v>1</v>
      </c>
      <c r="V566" s="11" t="s">
        <v>306</v>
      </c>
      <c r="W566" s="21" t="s">
        <v>1</v>
      </c>
    </row>
    <row r="567" spans="1:23" x14ac:dyDescent="0.2">
      <c r="A567" s="27" t="s">
        <v>20</v>
      </c>
      <c r="B567" s="13" t="s">
        <v>116</v>
      </c>
      <c r="C567" s="13" t="s">
        <v>284</v>
      </c>
      <c r="D567" s="14"/>
      <c r="E567" s="14"/>
      <c r="F567" s="14"/>
      <c r="G567" s="14"/>
      <c r="H567" s="14"/>
      <c r="I567" s="14"/>
      <c r="J567" s="14"/>
      <c r="K567" s="14">
        <v>0.39068000000000003</v>
      </c>
      <c r="L567" s="14">
        <v>0.33016000000000001</v>
      </c>
      <c r="M567" s="14"/>
      <c r="N567" s="14"/>
      <c r="O567" s="14"/>
      <c r="P567" s="13" t="s">
        <v>1</v>
      </c>
      <c r="Q567" s="13" t="s">
        <v>1</v>
      </c>
      <c r="R567" s="13" t="s">
        <v>1</v>
      </c>
      <c r="S567" s="13" t="s">
        <v>1</v>
      </c>
      <c r="T567" s="13" t="s">
        <v>1</v>
      </c>
      <c r="U567" s="13" t="s">
        <v>1</v>
      </c>
      <c r="V567" s="13" t="s">
        <v>306</v>
      </c>
      <c r="W567" s="22" t="s">
        <v>1</v>
      </c>
    </row>
    <row r="568" spans="1:23" x14ac:dyDescent="0.2">
      <c r="A568" s="25" t="s">
        <v>20</v>
      </c>
      <c r="B568" s="11" t="s">
        <v>116</v>
      </c>
      <c r="C568" s="11" t="s">
        <v>286</v>
      </c>
      <c r="D568" s="12">
        <v>0</v>
      </c>
      <c r="E568" s="12"/>
      <c r="F568" s="12">
        <v>0</v>
      </c>
      <c r="G568" s="12"/>
      <c r="H568" s="12"/>
      <c r="I568" s="12"/>
      <c r="J568" s="12"/>
      <c r="K568" s="12"/>
      <c r="L568" s="12"/>
      <c r="M568" s="12"/>
      <c r="N568" s="12"/>
      <c r="O568" s="12"/>
      <c r="P568" s="11" t="s">
        <v>1</v>
      </c>
      <c r="Q568" s="11" t="s">
        <v>1</v>
      </c>
      <c r="R568" s="11" t="s">
        <v>1</v>
      </c>
      <c r="S568" s="11" t="s">
        <v>1</v>
      </c>
      <c r="T568" s="11" t="s">
        <v>1</v>
      </c>
      <c r="U568" s="11" t="s">
        <v>1</v>
      </c>
      <c r="V568" s="11" t="s">
        <v>306</v>
      </c>
      <c r="W568" s="21" t="s">
        <v>1</v>
      </c>
    </row>
    <row r="569" spans="1:23" x14ac:dyDescent="0.2">
      <c r="A569" s="27" t="s">
        <v>20</v>
      </c>
      <c r="B569" s="13" t="s">
        <v>116</v>
      </c>
      <c r="C569" s="13" t="s">
        <v>287</v>
      </c>
      <c r="D569" s="14"/>
      <c r="E569" s="14"/>
      <c r="F569" s="14">
        <v>34.08652</v>
      </c>
      <c r="G569" s="14"/>
      <c r="H569" s="14"/>
      <c r="I569" s="14"/>
      <c r="J569" s="14"/>
      <c r="K569" s="14"/>
      <c r="L569" s="14">
        <v>42.83605</v>
      </c>
      <c r="M569" s="14"/>
      <c r="N569" s="14"/>
      <c r="O569" s="14"/>
      <c r="P569" s="13" t="s">
        <v>1</v>
      </c>
      <c r="Q569" s="13" t="s">
        <v>1</v>
      </c>
      <c r="R569" s="13" t="s">
        <v>1</v>
      </c>
      <c r="S569" s="13" t="s">
        <v>1</v>
      </c>
      <c r="T569" s="13" t="s">
        <v>1</v>
      </c>
      <c r="U569" s="13" t="s">
        <v>1</v>
      </c>
      <c r="V569" s="13" t="s">
        <v>306</v>
      </c>
      <c r="W569" s="22" t="s">
        <v>1</v>
      </c>
    </row>
    <row r="570" spans="1:23" x14ac:dyDescent="0.2">
      <c r="A570" s="25" t="s">
        <v>20</v>
      </c>
      <c r="B570" s="11" t="s">
        <v>116</v>
      </c>
      <c r="C570" s="11" t="s">
        <v>288</v>
      </c>
      <c r="D570" s="12"/>
      <c r="E570" s="12"/>
      <c r="F570" s="12">
        <v>37.282499999999999</v>
      </c>
      <c r="G570" s="12"/>
      <c r="H570" s="12"/>
      <c r="I570" s="12"/>
      <c r="J570" s="12"/>
      <c r="K570" s="12">
        <v>1.2659199999999999</v>
      </c>
      <c r="L570" s="12">
        <v>0.82896999999999998</v>
      </c>
      <c r="M570" s="12"/>
      <c r="N570" s="12"/>
      <c r="O570" s="12"/>
      <c r="P570" s="11" t="s">
        <v>1</v>
      </c>
      <c r="Q570" s="11" t="s">
        <v>1</v>
      </c>
      <c r="R570" s="11" t="s">
        <v>1</v>
      </c>
      <c r="S570" s="11" t="s">
        <v>1</v>
      </c>
      <c r="T570" s="11" t="s">
        <v>1</v>
      </c>
      <c r="U570" s="11" t="s">
        <v>1</v>
      </c>
      <c r="V570" s="11" t="s">
        <v>306</v>
      </c>
      <c r="W570" s="21" t="s">
        <v>1</v>
      </c>
    </row>
    <row r="571" spans="1:23" x14ac:dyDescent="0.2">
      <c r="A571" s="27" t="s">
        <v>20</v>
      </c>
      <c r="B571" s="13" t="s">
        <v>116</v>
      </c>
      <c r="C571" s="13" t="s">
        <v>285</v>
      </c>
      <c r="D571" s="14"/>
      <c r="E571" s="14"/>
      <c r="F571" s="14"/>
      <c r="G571" s="14"/>
      <c r="H571" s="14"/>
      <c r="I571" s="14"/>
      <c r="J571" s="14"/>
      <c r="K571" s="14">
        <v>0.87524000000000002</v>
      </c>
      <c r="L571" s="14">
        <v>0.49880999999999998</v>
      </c>
      <c r="M571" s="14"/>
      <c r="N571" s="14"/>
      <c r="O571" s="14"/>
      <c r="P571" s="13" t="s">
        <v>1</v>
      </c>
      <c r="Q571" s="13" t="s">
        <v>1</v>
      </c>
      <c r="R571" s="13" t="s">
        <v>1</v>
      </c>
      <c r="S571" s="13" t="s">
        <v>1</v>
      </c>
      <c r="T571" s="13" t="s">
        <v>1</v>
      </c>
      <c r="U571" s="13" t="s">
        <v>1</v>
      </c>
      <c r="V571" s="13" t="s">
        <v>306</v>
      </c>
      <c r="W571" s="22" t="s">
        <v>1</v>
      </c>
    </row>
    <row r="572" spans="1:23" x14ac:dyDescent="0.2">
      <c r="A572" s="25" t="s">
        <v>20</v>
      </c>
      <c r="B572" s="11" t="s">
        <v>116</v>
      </c>
      <c r="C572" s="11" t="s">
        <v>308</v>
      </c>
      <c r="D572" s="12"/>
      <c r="E572" s="12">
        <v>6.6719999999999997</v>
      </c>
      <c r="F572" s="12">
        <v>4.8259999999999996</v>
      </c>
      <c r="G572" s="12">
        <v>5.194</v>
      </c>
      <c r="H572" s="12">
        <v>7.4610000000000003</v>
      </c>
      <c r="I572" s="12">
        <v>7.3680000000000003</v>
      </c>
      <c r="J572" s="12">
        <v>1.248</v>
      </c>
      <c r="K572" s="12">
        <v>0.378</v>
      </c>
      <c r="L572" s="12">
        <v>1.0960000000000001</v>
      </c>
      <c r="M572" s="12">
        <v>4.7939999999999996</v>
      </c>
      <c r="N572" s="12">
        <v>6.008</v>
      </c>
      <c r="O572" s="12"/>
      <c r="P572" s="11" t="s">
        <v>1</v>
      </c>
      <c r="Q572" s="11" t="s">
        <v>1</v>
      </c>
      <c r="R572" s="11" t="s">
        <v>1</v>
      </c>
      <c r="S572" s="11" t="s">
        <v>1</v>
      </c>
      <c r="T572" s="11" t="s">
        <v>1</v>
      </c>
      <c r="U572" s="11" t="s">
        <v>1</v>
      </c>
      <c r="V572" s="11" t="s">
        <v>306</v>
      </c>
      <c r="W572" s="21" t="s">
        <v>1</v>
      </c>
    </row>
    <row r="573" spans="1:23" x14ac:dyDescent="0.2">
      <c r="A573" s="27" t="s">
        <v>20</v>
      </c>
      <c r="B573" s="13" t="s">
        <v>116</v>
      </c>
      <c r="C573" s="13" t="s">
        <v>283</v>
      </c>
      <c r="D573" s="14">
        <v>10</v>
      </c>
      <c r="E573" s="14">
        <v>9</v>
      </c>
      <c r="F573" s="14"/>
      <c r="G573" s="14">
        <v>8</v>
      </c>
      <c r="H573" s="14">
        <v>9</v>
      </c>
      <c r="I573" s="14">
        <v>9</v>
      </c>
      <c r="J573" s="14">
        <v>8</v>
      </c>
      <c r="K573" s="14">
        <v>8</v>
      </c>
      <c r="L573" s="14">
        <v>8</v>
      </c>
      <c r="M573" s="14">
        <v>8</v>
      </c>
      <c r="N573" s="14">
        <v>10</v>
      </c>
      <c r="O573" s="14">
        <v>11</v>
      </c>
      <c r="P573" s="13" t="s">
        <v>1</v>
      </c>
      <c r="Q573" s="13" t="s">
        <v>1</v>
      </c>
      <c r="R573" s="13" t="s">
        <v>1</v>
      </c>
      <c r="S573" s="13" t="s">
        <v>1</v>
      </c>
      <c r="T573" s="13" t="s">
        <v>1</v>
      </c>
      <c r="U573" s="13" t="s">
        <v>1</v>
      </c>
      <c r="V573" s="13" t="s">
        <v>306</v>
      </c>
      <c r="W573" s="22" t="s">
        <v>1</v>
      </c>
    </row>
    <row r="574" spans="1:23" x14ac:dyDescent="0.2">
      <c r="A574" s="25" t="s">
        <v>20</v>
      </c>
      <c r="B574" s="11" t="s">
        <v>116</v>
      </c>
      <c r="C574" s="11" t="s">
        <v>290</v>
      </c>
      <c r="D574" s="12">
        <v>89</v>
      </c>
      <c r="E574" s="12">
        <v>91</v>
      </c>
      <c r="F574" s="12"/>
      <c r="G574" s="12">
        <v>65</v>
      </c>
      <c r="H574" s="12">
        <v>57</v>
      </c>
      <c r="I574" s="12"/>
      <c r="J574" s="12"/>
      <c r="K574" s="12">
        <v>97</v>
      </c>
      <c r="L574" s="12">
        <v>93</v>
      </c>
      <c r="M574" s="12">
        <v>84</v>
      </c>
      <c r="N574" s="12">
        <v>81</v>
      </c>
      <c r="O574" s="12">
        <v>76</v>
      </c>
      <c r="P574" s="11" t="s">
        <v>1</v>
      </c>
      <c r="Q574" s="11" t="s">
        <v>1</v>
      </c>
      <c r="R574" s="11" t="s">
        <v>1</v>
      </c>
      <c r="S574" s="11" t="s">
        <v>1</v>
      </c>
      <c r="T574" s="11" t="s">
        <v>1</v>
      </c>
      <c r="U574" s="11" t="s">
        <v>1</v>
      </c>
      <c r="V574" s="11" t="s">
        <v>306</v>
      </c>
      <c r="W574" s="21" t="s">
        <v>1</v>
      </c>
    </row>
    <row r="575" spans="1:23" x14ac:dyDescent="0.2">
      <c r="A575" s="27" t="s">
        <v>20</v>
      </c>
      <c r="B575" s="13" t="s">
        <v>116</v>
      </c>
      <c r="C575" s="13" t="s">
        <v>291</v>
      </c>
      <c r="D575" s="14">
        <v>14</v>
      </c>
      <c r="E575" s="14">
        <v>10</v>
      </c>
      <c r="F575" s="14"/>
      <c r="G575" s="14">
        <v>11</v>
      </c>
      <c r="H575" s="14">
        <v>11</v>
      </c>
      <c r="I575" s="14">
        <v>12</v>
      </c>
      <c r="J575" s="14">
        <v>13</v>
      </c>
      <c r="K575" s="14">
        <v>10</v>
      </c>
      <c r="L575" s="14">
        <v>10</v>
      </c>
      <c r="M575" s="14">
        <v>11</v>
      </c>
      <c r="N575" s="14">
        <v>14</v>
      </c>
      <c r="O575" s="14">
        <v>18</v>
      </c>
      <c r="P575" s="13" t="s">
        <v>1</v>
      </c>
      <c r="Q575" s="13" t="s">
        <v>1</v>
      </c>
      <c r="R575" s="13" t="s">
        <v>1</v>
      </c>
      <c r="S575" s="13" t="s">
        <v>1</v>
      </c>
      <c r="T575" s="13" t="s">
        <v>1</v>
      </c>
      <c r="U575" s="13" t="s">
        <v>1</v>
      </c>
      <c r="V575" s="13" t="s">
        <v>306</v>
      </c>
      <c r="W575" s="22" t="s">
        <v>1</v>
      </c>
    </row>
    <row r="576" spans="1:23" x14ac:dyDescent="0.2">
      <c r="A576" s="25" t="s">
        <v>20</v>
      </c>
      <c r="B576" s="11" t="s">
        <v>116</v>
      </c>
      <c r="C576" s="11" t="s">
        <v>273</v>
      </c>
      <c r="D576" s="12">
        <v>12</v>
      </c>
      <c r="E576" s="12">
        <v>11</v>
      </c>
      <c r="F576" s="12"/>
      <c r="G576" s="12">
        <v>10</v>
      </c>
      <c r="H576" s="12">
        <v>10</v>
      </c>
      <c r="I576" s="12">
        <v>10</v>
      </c>
      <c r="J576" s="12">
        <v>9</v>
      </c>
      <c r="K576" s="12">
        <v>9</v>
      </c>
      <c r="L576" s="12">
        <v>9</v>
      </c>
      <c r="M576" s="12">
        <v>9</v>
      </c>
      <c r="N576" s="12">
        <v>11</v>
      </c>
      <c r="O576" s="12">
        <v>12</v>
      </c>
      <c r="P576" s="11" t="s">
        <v>1</v>
      </c>
      <c r="Q576" s="11" t="s">
        <v>1</v>
      </c>
      <c r="R576" s="11" t="s">
        <v>1</v>
      </c>
      <c r="S576" s="11" t="s">
        <v>1</v>
      </c>
      <c r="T576" s="11" t="s">
        <v>1</v>
      </c>
      <c r="U576" s="11" t="s">
        <v>1</v>
      </c>
      <c r="V576" s="11" t="s">
        <v>306</v>
      </c>
      <c r="W576" s="21" t="s">
        <v>1</v>
      </c>
    </row>
    <row r="577" spans="1:23" x14ac:dyDescent="0.2">
      <c r="A577" s="27" t="s">
        <v>20</v>
      </c>
      <c r="B577" s="13" t="s">
        <v>116</v>
      </c>
      <c r="C577" s="13" t="s">
        <v>274</v>
      </c>
      <c r="D577" s="14">
        <v>19</v>
      </c>
      <c r="E577" s="14">
        <v>17</v>
      </c>
      <c r="F577" s="14"/>
      <c r="G577" s="14">
        <v>14</v>
      </c>
      <c r="H577" s="14">
        <v>14</v>
      </c>
      <c r="I577" s="14">
        <v>12</v>
      </c>
      <c r="J577" s="14">
        <v>10</v>
      </c>
      <c r="K577" s="14">
        <v>12</v>
      </c>
      <c r="L577" s="14">
        <v>12</v>
      </c>
      <c r="M577" s="14">
        <v>12</v>
      </c>
      <c r="N577" s="14">
        <v>12</v>
      </c>
      <c r="O577" s="14">
        <v>12</v>
      </c>
      <c r="P577" s="13" t="s">
        <v>1</v>
      </c>
      <c r="Q577" s="13" t="s">
        <v>1</v>
      </c>
      <c r="R577" s="13" t="s">
        <v>1</v>
      </c>
      <c r="S577" s="13" t="s">
        <v>1</v>
      </c>
      <c r="T577" s="13" t="s">
        <v>1</v>
      </c>
      <c r="U577" s="13" t="s">
        <v>1</v>
      </c>
      <c r="V577" s="13" t="s">
        <v>306</v>
      </c>
      <c r="W577" s="22" t="s">
        <v>1</v>
      </c>
    </row>
    <row r="578" spans="1:23" x14ac:dyDescent="0.2">
      <c r="A578" s="25" t="s">
        <v>20</v>
      </c>
      <c r="B578" s="11" t="s">
        <v>116</v>
      </c>
      <c r="C578" s="11" t="s">
        <v>289</v>
      </c>
      <c r="D578" s="12"/>
      <c r="E578" s="12"/>
      <c r="F578" s="12">
        <v>71.369020000000006</v>
      </c>
      <c r="G578" s="12"/>
      <c r="H578" s="12"/>
      <c r="I578" s="12"/>
      <c r="J578" s="12"/>
      <c r="K578" s="12"/>
      <c r="L578" s="12"/>
      <c r="M578" s="12"/>
      <c r="N578" s="12"/>
      <c r="O578" s="12"/>
      <c r="P578" s="11" t="s">
        <v>1</v>
      </c>
      <c r="Q578" s="11" t="s">
        <v>1</v>
      </c>
      <c r="R578" s="11" t="s">
        <v>1</v>
      </c>
      <c r="S578" s="11" t="s">
        <v>1</v>
      </c>
      <c r="T578" s="11" t="s">
        <v>1</v>
      </c>
      <c r="U578" s="11" t="s">
        <v>1</v>
      </c>
      <c r="V578" s="11" t="s">
        <v>306</v>
      </c>
      <c r="W578" s="21" t="s">
        <v>1</v>
      </c>
    </row>
    <row r="579" spans="1:23" x14ac:dyDescent="0.2">
      <c r="A579" s="27" t="s">
        <v>20</v>
      </c>
      <c r="B579" s="13" t="s">
        <v>116</v>
      </c>
      <c r="C579" s="13" t="s">
        <v>276</v>
      </c>
      <c r="D579" s="14"/>
      <c r="E579" s="14">
        <v>33</v>
      </c>
      <c r="F579" s="14"/>
      <c r="G579" s="14">
        <v>32</v>
      </c>
      <c r="H579" s="14">
        <v>32</v>
      </c>
      <c r="I579" s="14">
        <v>30</v>
      </c>
      <c r="J579" s="14">
        <v>29</v>
      </c>
      <c r="K579" s="14">
        <v>28</v>
      </c>
      <c r="L579" s="14">
        <v>29</v>
      </c>
      <c r="M579" s="14">
        <v>29</v>
      </c>
      <c r="N579" s="14">
        <v>29</v>
      </c>
      <c r="O579" s="14">
        <v>30</v>
      </c>
      <c r="P579" s="13" t="s">
        <v>1</v>
      </c>
      <c r="Q579" s="13" t="s">
        <v>1</v>
      </c>
      <c r="R579" s="13" t="s">
        <v>1</v>
      </c>
      <c r="S579" s="13" t="s">
        <v>1</v>
      </c>
      <c r="T579" s="13" t="s">
        <v>1</v>
      </c>
      <c r="U579" s="13" t="s">
        <v>1</v>
      </c>
      <c r="V579" s="13" t="s">
        <v>306</v>
      </c>
      <c r="W579" s="22" t="s">
        <v>1</v>
      </c>
    </row>
    <row r="580" spans="1:23" x14ac:dyDescent="0.2">
      <c r="A580" s="25" t="s">
        <v>20</v>
      </c>
      <c r="B580" s="11" t="s">
        <v>116</v>
      </c>
      <c r="C580" s="11" t="s">
        <v>271</v>
      </c>
      <c r="D580" s="12">
        <v>17</v>
      </c>
      <c r="E580" s="12">
        <v>16</v>
      </c>
      <c r="F580" s="12"/>
      <c r="G580" s="12"/>
      <c r="H580" s="12"/>
      <c r="I580" s="12"/>
      <c r="J580" s="12"/>
      <c r="K580" s="12"/>
      <c r="L580" s="12">
        <v>29</v>
      </c>
      <c r="M580" s="12">
        <v>16</v>
      </c>
      <c r="N580" s="12">
        <v>14</v>
      </c>
      <c r="O580" s="12"/>
      <c r="P580" s="11" t="s">
        <v>1</v>
      </c>
      <c r="Q580" s="11" t="s">
        <v>1</v>
      </c>
      <c r="R580" s="11" t="s">
        <v>1</v>
      </c>
      <c r="S580" s="11" t="s">
        <v>1</v>
      </c>
      <c r="T580" s="11" t="s">
        <v>1</v>
      </c>
      <c r="U580" s="11" t="s">
        <v>1</v>
      </c>
      <c r="V580" s="11" t="s">
        <v>306</v>
      </c>
      <c r="W580" s="21" t="s">
        <v>1</v>
      </c>
    </row>
    <row r="581" spans="1:23" x14ac:dyDescent="0.2">
      <c r="A581" s="27" t="s">
        <v>20</v>
      </c>
      <c r="B581" s="13" t="s">
        <v>116</v>
      </c>
      <c r="C581" s="13" t="s">
        <v>292</v>
      </c>
      <c r="D581" s="14">
        <v>34</v>
      </c>
      <c r="E581" s="14">
        <v>34</v>
      </c>
      <c r="F581" s="14"/>
      <c r="G581" s="14">
        <v>35</v>
      </c>
      <c r="H581" s="14">
        <v>35</v>
      </c>
      <c r="I581" s="14">
        <v>34</v>
      </c>
      <c r="J581" s="14">
        <v>33</v>
      </c>
      <c r="K581" s="14">
        <v>33</v>
      </c>
      <c r="L581" s="14">
        <v>31</v>
      </c>
      <c r="M581" s="14">
        <v>30</v>
      </c>
      <c r="N581" s="14">
        <v>29</v>
      </c>
      <c r="O581" s="14"/>
      <c r="P581" s="13" t="s">
        <v>1</v>
      </c>
      <c r="Q581" s="13" t="s">
        <v>1</v>
      </c>
      <c r="R581" s="13" t="s">
        <v>1</v>
      </c>
      <c r="S581" s="13" t="s">
        <v>1</v>
      </c>
      <c r="T581" s="13" t="s">
        <v>1</v>
      </c>
      <c r="U581" s="13" t="s">
        <v>1</v>
      </c>
      <c r="V581" s="13" t="s">
        <v>306</v>
      </c>
      <c r="W581" s="22" t="s">
        <v>1</v>
      </c>
    </row>
    <row r="582" spans="1:23" x14ac:dyDescent="0.2">
      <c r="A582" s="25" t="s">
        <v>20</v>
      </c>
      <c r="B582" s="11" t="s">
        <v>116</v>
      </c>
      <c r="C582" s="11" t="s">
        <v>275</v>
      </c>
      <c r="D582" s="12"/>
      <c r="E582" s="12">
        <v>30</v>
      </c>
      <c r="F582" s="12"/>
      <c r="G582" s="12">
        <v>28</v>
      </c>
      <c r="H582" s="12">
        <v>27</v>
      </c>
      <c r="I582" s="12">
        <v>25</v>
      </c>
      <c r="J582" s="12">
        <v>25</v>
      </c>
      <c r="K582" s="12">
        <v>23</v>
      </c>
      <c r="L582" s="12">
        <v>24</v>
      </c>
      <c r="M582" s="12">
        <v>23</v>
      </c>
      <c r="N582" s="12">
        <v>25</v>
      </c>
      <c r="O582" s="12">
        <v>27</v>
      </c>
      <c r="P582" s="11" t="s">
        <v>1</v>
      </c>
      <c r="Q582" s="11" t="s">
        <v>1</v>
      </c>
      <c r="R582" s="11" t="s">
        <v>1</v>
      </c>
      <c r="S582" s="11" t="s">
        <v>1</v>
      </c>
      <c r="T582" s="11" t="s">
        <v>1</v>
      </c>
      <c r="U582" s="11" t="s">
        <v>1</v>
      </c>
      <c r="V582" s="11" t="s">
        <v>306</v>
      </c>
      <c r="W582" s="21" t="s">
        <v>1</v>
      </c>
    </row>
    <row r="583" spans="1:23" x14ac:dyDescent="0.2">
      <c r="A583" s="27" t="s">
        <v>20</v>
      </c>
      <c r="B583" s="13" t="s">
        <v>116</v>
      </c>
      <c r="C583" s="13" t="s">
        <v>272</v>
      </c>
      <c r="D583" s="14"/>
      <c r="E583" s="14">
        <v>24</v>
      </c>
      <c r="F583" s="14"/>
      <c r="G583" s="14">
        <v>22</v>
      </c>
      <c r="H583" s="14">
        <v>20</v>
      </c>
      <c r="I583" s="14">
        <v>20</v>
      </c>
      <c r="J583" s="14">
        <v>20</v>
      </c>
      <c r="K583" s="14">
        <v>17</v>
      </c>
      <c r="L583" s="14">
        <v>18</v>
      </c>
      <c r="M583" s="14">
        <v>17</v>
      </c>
      <c r="N583" s="14">
        <v>21</v>
      </c>
      <c r="O583" s="14">
        <v>23</v>
      </c>
      <c r="P583" s="13" t="s">
        <v>1</v>
      </c>
      <c r="Q583" s="13" t="s">
        <v>1</v>
      </c>
      <c r="R583" s="13" t="s">
        <v>1</v>
      </c>
      <c r="S583" s="13" t="s">
        <v>1</v>
      </c>
      <c r="T583" s="13" t="s">
        <v>1</v>
      </c>
      <c r="U583" s="13" t="s">
        <v>1</v>
      </c>
      <c r="V583" s="13" t="s">
        <v>306</v>
      </c>
      <c r="W583" s="22" t="s">
        <v>1</v>
      </c>
    </row>
    <row r="584" spans="1:23" x14ac:dyDescent="0.2">
      <c r="A584" s="25" t="s">
        <v>20</v>
      </c>
      <c r="B584" s="11" t="s">
        <v>116</v>
      </c>
      <c r="C584" s="11" t="s">
        <v>295</v>
      </c>
      <c r="D584" s="12"/>
      <c r="E584" s="12"/>
      <c r="F584" s="12"/>
      <c r="G584" s="12"/>
      <c r="H584" s="12"/>
      <c r="I584" s="12"/>
      <c r="J584" s="12"/>
      <c r="K584" s="12"/>
      <c r="L584" s="12"/>
      <c r="M584" s="12"/>
      <c r="N584" s="12"/>
      <c r="O584" s="12"/>
      <c r="P584" s="11" t="s">
        <v>1</v>
      </c>
      <c r="Q584" s="11" t="s">
        <v>1</v>
      </c>
      <c r="R584" s="11" t="s">
        <v>1</v>
      </c>
      <c r="S584" s="11" t="s">
        <v>1</v>
      </c>
      <c r="T584" s="11" t="s">
        <v>1</v>
      </c>
      <c r="U584" s="11" t="s">
        <v>1</v>
      </c>
      <c r="V584" s="11" t="s">
        <v>306</v>
      </c>
      <c r="W584" s="21" t="s">
        <v>1</v>
      </c>
    </row>
    <row r="585" spans="1:23" x14ac:dyDescent="0.2">
      <c r="A585" s="27" t="s">
        <v>20</v>
      </c>
      <c r="B585" s="13" t="s">
        <v>116</v>
      </c>
      <c r="C585" s="13" t="s">
        <v>297</v>
      </c>
      <c r="D585" s="14">
        <v>72.515649999999994</v>
      </c>
      <c r="E585" s="14"/>
      <c r="F585" s="14"/>
      <c r="G585" s="14"/>
      <c r="H585" s="14"/>
      <c r="I585" s="14"/>
      <c r="J585" s="14"/>
      <c r="K585" s="14">
        <v>82.241169999999997</v>
      </c>
      <c r="L585" s="14">
        <v>59.452640000000002</v>
      </c>
      <c r="M585" s="14"/>
      <c r="N585" s="14"/>
      <c r="O585" s="14"/>
      <c r="P585" s="13" t="s">
        <v>1</v>
      </c>
      <c r="Q585" s="13" t="s">
        <v>1</v>
      </c>
      <c r="R585" s="13" t="s">
        <v>1</v>
      </c>
      <c r="S585" s="13" t="s">
        <v>1</v>
      </c>
      <c r="T585" s="13" t="s">
        <v>1</v>
      </c>
      <c r="U585" s="13" t="s">
        <v>1</v>
      </c>
      <c r="V585" s="13" t="s">
        <v>306</v>
      </c>
      <c r="W585" s="22" t="s">
        <v>1</v>
      </c>
    </row>
    <row r="586" spans="1:23" x14ac:dyDescent="0.2">
      <c r="A586" s="25" t="s">
        <v>20</v>
      </c>
      <c r="B586" s="11" t="s">
        <v>116</v>
      </c>
      <c r="C586" s="11" t="s">
        <v>299</v>
      </c>
      <c r="D586" s="12">
        <v>0</v>
      </c>
      <c r="E586" s="12"/>
      <c r="F586" s="12"/>
      <c r="G586" s="12"/>
      <c r="H586" s="12"/>
      <c r="I586" s="12"/>
      <c r="J586" s="12"/>
      <c r="K586" s="12"/>
      <c r="L586" s="12"/>
      <c r="M586" s="12"/>
      <c r="N586" s="12"/>
      <c r="O586" s="12"/>
      <c r="P586" s="11" t="s">
        <v>1</v>
      </c>
      <c r="Q586" s="11" t="s">
        <v>1</v>
      </c>
      <c r="R586" s="11" t="s">
        <v>1</v>
      </c>
      <c r="S586" s="11" t="s">
        <v>1</v>
      </c>
      <c r="T586" s="11" t="s">
        <v>1</v>
      </c>
      <c r="U586" s="11" t="s">
        <v>1</v>
      </c>
      <c r="V586" s="11" t="s">
        <v>306</v>
      </c>
      <c r="W586" s="21" t="s">
        <v>1</v>
      </c>
    </row>
    <row r="587" spans="1:23" x14ac:dyDescent="0.2">
      <c r="A587" s="27" t="s">
        <v>20</v>
      </c>
      <c r="B587" s="13" t="s">
        <v>116</v>
      </c>
      <c r="C587" s="13" t="s">
        <v>300</v>
      </c>
      <c r="D587" s="14"/>
      <c r="E587" s="14"/>
      <c r="F587" s="14"/>
      <c r="G587" s="14"/>
      <c r="H587" s="14"/>
      <c r="I587" s="14"/>
      <c r="J587" s="14"/>
      <c r="K587" s="14"/>
      <c r="L587" s="14">
        <v>79.308019999999999</v>
      </c>
      <c r="M587" s="14"/>
      <c r="N587" s="14"/>
      <c r="O587" s="14"/>
      <c r="P587" s="13" t="s">
        <v>1</v>
      </c>
      <c r="Q587" s="13" t="s">
        <v>1</v>
      </c>
      <c r="R587" s="13" t="s">
        <v>1</v>
      </c>
      <c r="S587" s="13" t="s">
        <v>1</v>
      </c>
      <c r="T587" s="13" t="s">
        <v>1</v>
      </c>
      <c r="U587" s="13" t="s">
        <v>1</v>
      </c>
      <c r="V587" s="13" t="s">
        <v>306</v>
      </c>
      <c r="W587" s="22" t="s">
        <v>1</v>
      </c>
    </row>
    <row r="588" spans="1:23" x14ac:dyDescent="0.2">
      <c r="A588" s="25" t="s">
        <v>20</v>
      </c>
      <c r="B588" s="11" t="s">
        <v>116</v>
      </c>
      <c r="C588" s="11" t="s">
        <v>296</v>
      </c>
      <c r="D588" s="12"/>
      <c r="E588" s="12"/>
      <c r="F588" s="12"/>
      <c r="G588" s="12"/>
      <c r="H588" s="12"/>
      <c r="I588" s="12"/>
      <c r="J588" s="12"/>
      <c r="K588" s="12"/>
      <c r="L588" s="12"/>
      <c r="M588" s="12"/>
      <c r="N588" s="12"/>
      <c r="O588" s="12"/>
      <c r="P588" s="11" t="s">
        <v>1</v>
      </c>
      <c r="Q588" s="11" t="s">
        <v>1</v>
      </c>
      <c r="R588" s="11" t="s">
        <v>1</v>
      </c>
      <c r="S588" s="11" t="s">
        <v>1</v>
      </c>
      <c r="T588" s="11" t="s">
        <v>1</v>
      </c>
      <c r="U588" s="11" t="s">
        <v>1</v>
      </c>
      <c r="V588" s="11" t="s">
        <v>306</v>
      </c>
      <c r="W588" s="21" t="s">
        <v>1</v>
      </c>
    </row>
    <row r="589" spans="1:23" x14ac:dyDescent="0.2">
      <c r="A589" s="27" t="s">
        <v>20</v>
      </c>
      <c r="B589" s="13" t="s">
        <v>116</v>
      </c>
      <c r="C589" s="13" t="s">
        <v>301</v>
      </c>
      <c r="D589" s="14"/>
      <c r="E589" s="14"/>
      <c r="F589" s="14"/>
      <c r="G589" s="14"/>
      <c r="H589" s="14"/>
      <c r="I589" s="14"/>
      <c r="J589" s="14"/>
      <c r="K589" s="14">
        <v>74.201809999999995</v>
      </c>
      <c r="L589" s="14">
        <v>54.017699999999998</v>
      </c>
      <c r="M589" s="14"/>
      <c r="N589" s="14"/>
      <c r="O589" s="14"/>
      <c r="P589" s="13" t="s">
        <v>1</v>
      </c>
      <c r="Q589" s="13" t="s">
        <v>1</v>
      </c>
      <c r="R589" s="13" t="s">
        <v>1</v>
      </c>
      <c r="S589" s="13" t="s">
        <v>1</v>
      </c>
      <c r="T589" s="13" t="s">
        <v>1</v>
      </c>
      <c r="U589" s="13" t="s">
        <v>1</v>
      </c>
      <c r="V589" s="13" t="s">
        <v>306</v>
      </c>
      <c r="W589" s="22" t="s">
        <v>1</v>
      </c>
    </row>
    <row r="590" spans="1:23" x14ac:dyDescent="0.2">
      <c r="A590" s="25" t="s">
        <v>20</v>
      </c>
      <c r="B590" s="11" t="s">
        <v>116</v>
      </c>
      <c r="C590" s="11" t="s">
        <v>298</v>
      </c>
      <c r="D590" s="12"/>
      <c r="E590" s="12"/>
      <c r="F590" s="12"/>
      <c r="G590" s="12"/>
      <c r="H590" s="12"/>
      <c r="I590" s="12"/>
      <c r="J590" s="12"/>
      <c r="K590" s="12">
        <v>55.917870000000001</v>
      </c>
      <c r="L590" s="12">
        <v>41.817300000000003</v>
      </c>
      <c r="M590" s="12"/>
      <c r="N590" s="12"/>
      <c r="O590" s="12"/>
      <c r="P590" s="11" t="s">
        <v>1</v>
      </c>
      <c r="Q590" s="11" t="s">
        <v>1</v>
      </c>
      <c r="R590" s="11" t="s">
        <v>1</v>
      </c>
      <c r="S590" s="11" t="s">
        <v>1</v>
      </c>
      <c r="T590" s="11" t="s">
        <v>1</v>
      </c>
      <c r="U590" s="11" t="s">
        <v>1</v>
      </c>
      <c r="V590" s="11" t="s">
        <v>306</v>
      </c>
      <c r="W590" s="21" t="s">
        <v>1</v>
      </c>
    </row>
    <row r="591" spans="1:23" x14ac:dyDescent="0.2">
      <c r="A591" s="27" t="s">
        <v>21</v>
      </c>
      <c r="B591" s="13" t="s">
        <v>117</v>
      </c>
      <c r="C591" s="13" t="s">
        <v>277</v>
      </c>
      <c r="D591" s="14"/>
      <c r="E591" s="14"/>
      <c r="F591" s="14"/>
      <c r="G591" s="14"/>
      <c r="H591" s="14"/>
      <c r="I591" s="14"/>
      <c r="J591" s="14"/>
      <c r="K591" s="14"/>
      <c r="L591" s="14"/>
      <c r="M591" s="14"/>
      <c r="N591" s="14"/>
      <c r="O591" s="14"/>
      <c r="P591" s="13"/>
      <c r="Q591" s="13"/>
      <c r="R591" s="13"/>
      <c r="S591" s="13"/>
      <c r="T591" s="13"/>
      <c r="U591" s="13"/>
      <c r="V591" s="13"/>
      <c r="W591" s="22"/>
    </row>
    <row r="592" spans="1:23" x14ac:dyDescent="0.2">
      <c r="A592" s="25" t="s">
        <v>21</v>
      </c>
      <c r="B592" s="11" t="s">
        <v>117</v>
      </c>
      <c r="C592" s="11" t="s">
        <v>278</v>
      </c>
      <c r="D592" s="12"/>
      <c r="E592" s="12"/>
      <c r="F592" s="12"/>
      <c r="G592" s="12"/>
      <c r="H592" s="12"/>
      <c r="I592" s="12"/>
      <c r="J592" s="12"/>
      <c r="K592" s="12"/>
      <c r="L592" s="12"/>
      <c r="M592" s="12"/>
      <c r="N592" s="12"/>
      <c r="O592" s="12"/>
      <c r="P592" s="11"/>
      <c r="Q592" s="11"/>
      <c r="R592" s="11"/>
      <c r="S592" s="11"/>
      <c r="T592" s="11"/>
      <c r="U592" s="11"/>
      <c r="V592" s="11"/>
      <c r="W592" s="21"/>
    </row>
    <row r="593" spans="1:23" x14ac:dyDescent="0.2">
      <c r="A593" s="27" t="s">
        <v>21</v>
      </c>
      <c r="B593" s="13" t="s">
        <v>117</v>
      </c>
      <c r="C593" s="13" t="s">
        <v>280</v>
      </c>
      <c r="D593" s="14"/>
      <c r="E593" s="14"/>
      <c r="F593" s="14"/>
      <c r="G593" s="14"/>
      <c r="H593" s="14"/>
      <c r="I593" s="14"/>
      <c r="J593" s="14"/>
      <c r="K593" s="14"/>
      <c r="L593" s="14"/>
      <c r="M593" s="14"/>
      <c r="N593" s="14"/>
      <c r="O593" s="14"/>
      <c r="P593" s="13"/>
      <c r="Q593" s="13"/>
      <c r="R593" s="13"/>
      <c r="S593" s="13"/>
      <c r="T593" s="13"/>
      <c r="U593" s="13"/>
      <c r="V593" s="13"/>
      <c r="W593" s="22"/>
    </row>
    <row r="594" spans="1:23" x14ac:dyDescent="0.2">
      <c r="A594" s="25" t="s">
        <v>21</v>
      </c>
      <c r="B594" s="11" t="s">
        <v>117</v>
      </c>
      <c r="C594" s="11" t="s">
        <v>281</v>
      </c>
      <c r="D594" s="12"/>
      <c r="E594" s="12"/>
      <c r="F594" s="12"/>
      <c r="G594" s="12"/>
      <c r="H594" s="12"/>
      <c r="I594" s="12"/>
      <c r="J594" s="12"/>
      <c r="K594" s="12"/>
      <c r="L594" s="12"/>
      <c r="M594" s="12"/>
      <c r="N594" s="12"/>
      <c r="O594" s="12"/>
      <c r="P594" s="11"/>
      <c r="Q594" s="11"/>
      <c r="R594" s="11"/>
      <c r="S594" s="11"/>
      <c r="T594" s="11"/>
      <c r="U594" s="11"/>
      <c r="V594" s="11"/>
      <c r="W594" s="21"/>
    </row>
    <row r="595" spans="1:23" x14ac:dyDescent="0.2">
      <c r="A595" s="27" t="s">
        <v>21</v>
      </c>
      <c r="B595" s="13" t="s">
        <v>117</v>
      </c>
      <c r="C595" s="13" t="s">
        <v>282</v>
      </c>
      <c r="D595" s="14"/>
      <c r="E595" s="14"/>
      <c r="F595" s="14"/>
      <c r="G595" s="14"/>
      <c r="H595" s="14"/>
      <c r="I595" s="14"/>
      <c r="J595" s="14"/>
      <c r="K595" s="14"/>
      <c r="L595" s="14"/>
      <c r="M595" s="14"/>
      <c r="N595" s="14"/>
      <c r="O595" s="14"/>
      <c r="P595" s="13"/>
      <c r="Q595" s="13"/>
      <c r="R595" s="13"/>
      <c r="S595" s="13"/>
      <c r="T595" s="13"/>
      <c r="U595" s="13"/>
      <c r="V595" s="13"/>
      <c r="W595" s="22"/>
    </row>
    <row r="596" spans="1:23" x14ac:dyDescent="0.2">
      <c r="A596" s="25" t="s">
        <v>21</v>
      </c>
      <c r="B596" s="11" t="s">
        <v>117</v>
      </c>
      <c r="C596" s="11" t="s">
        <v>279</v>
      </c>
      <c r="D596" s="12"/>
      <c r="E596" s="12"/>
      <c r="F596" s="12"/>
      <c r="G596" s="12"/>
      <c r="H596" s="12"/>
      <c r="I596" s="12"/>
      <c r="J596" s="12"/>
      <c r="K596" s="12"/>
      <c r="L596" s="12"/>
      <c r="M596" s="12"/>
      <c r="N596" s="12"/>
      <c r="O596" s="12"/>
      <c r="P596" s="11"/>
      <c r="Q596" s="11"/>
      <c r="R596" s="11"/>
      <c r="S596" s="11"/>
      <c r="T596" s="11"/>
      <c r="U596" s="11"/>
      <c r="V596" s="11"/>
      <c r="W596" s="21"/>
    </row>
    <row r="597" spans="1:23" x14ac:dyDescent="0.2">
      <c r="A597" s="27" t="s">
        <v>21</v>
      </c>
      <c r="B597" s="13" t="s">
        <v>117</v>
      </c>
      <c r="C597" s="13" t="s">
        <v>293</v>
      </c>
      <c r="D597" s="14"/>
      <c r="E597" s="14"/>
      <c r="F597" s="14"/>
      <c r="G597" s="14"/>
      <c r="H597" s="14"/>
      <c r="I597" s="14"/>
      <c r="J597" s="14"/>
      <c r="K597" s="14"/>
      <c r="L597" s="14"/>
      <c r="M597" s="14"/>
      <c r="N597" s="14"/>
      <c r="O597" s="14"/>
      <c r="P597" s="13" t="s">
        <v>1</v>
      </c>
      <c r="Q597" s="13" t="s">
        <v>1</v>
      </c>
      <c r="R597" s="13" t="s">
        <v>1</v>
      </c>
      <c r="S597" s="13" t="s">
        <v>1</v>
      </c>
      <c r="T597" s="13" t="s">
        <v>1</v>
      </c>
      <c r="U597" s="13" t="s">
        <v>1</v>
      </c>
      <c r="V597" s="13" t="s">
        <v>306</v>
      </c>
      <c r="W597" s="22" t="s">
        <v>1</v>
      </c>
    </row>
    <row r="598" spans="1:23" x14ac:dyDescent="0.2">
      <c r="A598" s="25" t="s">
        <v>21</v>
      </c>
      <c r="B598" s="11" t="s">
        <v>117</v>
      </c>
      <c r="C598" s="11" t="s">
        <v>284</v>
      </c>
      <c r="D598" s="12"/>
      <c r="E598" s="12"/>
      <c r="F598" s="12"/>
      <c r="G598" s="12"/>
      <c r="H598" s="12"/>
      <c r="I598" s="12"/>
      <c r="J598" s="12"/>
      <c r="K598" s="12"/>
      <c r="L598" s="12"/>
      <c r="M598" s="12"/>
      <c r="N598" s="12"/>
      <c r="O598" s="12"/>
      <c r="P598" s="11"/>
      <c r="Q598" s="11"/>
      <c r="R598" s="11"/>
      <c r="S598" s="11"/>
      <c r="T598" s="11"/>
      <c r="U598" s="11"/>
      <c r="V598" s="11"/>
      <c r="W598" s="21"/>
    </row>
    <row r="599" spans="1:23" x14ac:dyDescent="0.2">
      <c r="A599" s="27" t="s">
        <v>21</v>
      </c>
      <c r="B599" s="13" t="s">
        <v>117</v>
      </c>
      <c r="C599" s="13" t="s">
        <v>286</v>
      </c>
      <c r="D599" s="14"/>
      <c r="E599" s="14"/>
      <c r="F599" s="14"/>
      <c r="G599" s="14"/>
      <c r="H599" s="14"/>
      <c r="I599" s="14"/>
      <c r="J599" s="14"/>
      <c r="K599" s="14"/>
      <c r="L599" s="14"/>
      <c r="M599" s="14"/>
      <c r="N599" s="14"/>
      <c r="O599" s="14"/>
      <c r="P599" s="13"/>
      <c r="Q599" s="13"/>
      <c r="R599" s="13"/>
      <c r="S599" s="13"/>
      <c r="T599" s="13"/>
      <c r="U599" s="13"/>
      <c r="V599" s="13"/>
      <c r="W599" s="22"/>
    </row>
    <row r="600" spans="1:23" x14ac:dyDescent="0.2">
      <c r="A600" s="25" t="s">
        <v>21</v>
      </c>
      <c r="B600" s="11" t="s">
        <v>117</v>
      </c>
      <c r="C600" s="11" t="s">
        <v>287</v>
      </c>
      <c r="D600" s="12"/>
      <c r="E600" s="12"/>
      <c r="F600" s="12"/>
      <c r="G600" s="12"/>
      <c r="H600" s="12"/>
      <c r="I600" s="12"/>
      <c r="J600" s="12"/>
      <c r="K600" s="12"/>
      <c r="L600" s="12"/>
      <c r="M600" s="12"/>
      <c r="N600" s="12"/>
      <c r="O600" s="12"/>
      <c r="P600" s="11"/>
      <c r="Q600" s="11"/>
      <c r="R600" s="11"/>
      <c r="S600" s="11"/>
      <c r="T600" s="11"/>
      <c r="U600" s="11"/>
      <c r="V600" s="11"/>
      <c r="W600" s="21"/>
    </row>
    <row r="601" spans="1:23" x14ac:dyDescent="0.2">
      <c r="A601" s="27" t="s">
        <v>21</v>
      </c>
      <c r="B601" s="13" t="s">
        <v>117</v>
      </c>
      <c r="C601" s="13" t="s">
        <v>288</v>
      </c>
      <c r="D601" s="14"/>
      <c r="E601" s="14"/>
      <c r="F601" s="14"/>
      <c r="G601" s="14"/>
      <c r="H601" s="14"/>
      <c r="I601" s="14"/>
      <c r="J601" s="14"/>
      <c r="K601" s="14"/>
      <c r="L601" s="14"/>
      <c r="M601" s="14"/>
      <c r="N601" s="14"/>
      <c r="O601" s="14"/>
      <c r="P601" s="13"/>
      <c r="Q601" s="13"/>
      <c r="R601" s="13"/>
      <c r="S601" s="13"/>
      <c r="T601" s="13"/>
      <c r="U601" s="13"/>
      <c r="V601" s="13"/>
      <c r="W601" s="22"/>
    </row>
    <row r="602" spans="1:23" x14ac:dyDescent="0.2">
      <c r="A602" s="25" t="s">
        <v>21</v>
      </c>
      <c r="B602" s="11" t="s">
        <v>117</v>
      </c>
      <c r="C602" s="11" t="s">
        <v>285</v>
      </c>
      <c r="D602" s="12"/>
      <c r="E602" s="12"/>
      <c r="F602" s="12"/>
      <c r="G602" s="12"/>
      <c r="H602" s="12"/>
      <c r="I602" s="12"/>
      <c r="J602" s="12"/>
      <c r="K602" s="12"/>
      <c r="L602" s="12"/>
      <c r="M602" s="12"/>
      <c r="N602" s="12"/>
      <c r="O602" s="12"/>
      <c r="P602" s="11"/>
      <c r="Q602" s="11"/>
      <c r="R602" s="11"/>
      <c r="S602" s="11"/>
      <c r="T602" s="11"/>
      <c r="U602" s="11"/>
      <c r="V602" s="11"/>
      <c r="W602" s="21"/>
    </row>
    <row r="603" spans="1:23" x14ac:dyDescent="0.2">
      <c r="A603" s="27" t="s">
        <v>21</v>
      </c>
      <c r="B603" s="13" t="s">
        <v>117</v>
      </c>
      <c r="C603" s="13" t="s">
        <v>308</v>
      </c>
      <c r="D603" s="14"/>
      <c r="E603" s="14">
        <v>70.227000000000004</v>
      </c>
      <c r="F603" s="14">
        <v>36.700000000000003</v>
      </c>
      <c r="G603" s="14">
        <v>25.483000000000001</v>
      </c>
      <c r="H603" s="14">
        <v>31.138999999999999</v>
      </c>
      <c r="I603" s="14">
        <v>23.06</v>
      </c>
      <c r="J603" s="14">
        <v>26.789000000000001</v>
      </c>
      <c r="K603" s="14">
        <v>13.303000000000001</v>
      </c>
      <c r="L603" s="14">
        <v>43.344000000000001</v>
      </c>
      <c r="M603" s="14">
        <v>53.115000000000002</v>
      </c>
      <c r="N603" s="14">
        <v>24.056000000000001</v>
      </c>
      <c r="O603" s="14"/>
      <c r="P603" s="13" t="s">
        <v>1</v>
      </c>
      <c r="Q603" s="13" t="s">
        <v>1</v>
      </c>
      <c r="R603" s="13" t="s">
        <v>1</v>
      </c>
      <c r="S603" s="13" t="s">
        <v>1</v>
      </c>
      <c r="T603" s="13" t="s">
        <v>1</v>
      </c>
      <c r="U603" s="13" t="s">
        <v>1</v>
      </c>
      <c r="V603" s="13" t="s">
        <v>306</v>
      </c>
      <c r="W603" s="22" t="s">
        <v>1</v>
      </c>
    </row>
    <row r="604" spans="1:23" x14ac:dyDescent="0.2">
      <c r="A604" s="25" t="s">
        <v>21</v>
      </c>
      <c r="B604" s="11" t="s">
        <v>117</v>
      </c>
      <c r="C604" s="11" t="s">
        <v>283</v>
      </c>
      <c r="D604" s="12"/>
      <c r="E604" s="12"/>
      <c r="F604" s="12"/>
      <c r="G604" s="12"/>
      <c r="H604" s="12"/>
      <c r="I604" s="12"/>
      <c r="J604" s="12">
        <v>6</v>
      </c>
      <c r="K604" s="12"/>
      <c r="L604" s="12">
        <v>6</v>
      </c>
      <c r="M604" s="12">
        <v>7</v>
      </c>
      <c r="N604" s="12">
        <v>7</v>
      </c>
      <c r="O604" s="12"/>
      <c r="P604" s="11" t="s">
        <v>1</v>
      </c>
      <c r="Q604" s="11" t="s">
        <v>1</v>
      </c>
      <c r="R604" s="11" t="s">
        <v>1</v>
      </c>
      <c r="S604" s="11" t="s">
        <v>1</v>
      </c>
      <c r="T604" s="11" t="s">
        <v>1</v>
      </c>
      <c r="U604" s="11" t="s">
        <v>1</v>
      </c>
      <c r="V604" s="11" t="s">
        <v>306</v>
      </c>
      <c r="W604" s="21" t="s">
        <v>1</v>
      </c>
    </row>
    <row r="605" spans="1:23" x14ac:dyDescent="0.2">
      <c r="A605" s="27" t="s">
        <v>21</v>
      </c>
      <c r="B605" s="13" t="s">
        <v>117</v>
      </c>
      <c r="C605" s="13" t="s">
        <v>290</v>
      </c>
      <c r="D605" s="14"/>
      <c r="E605" s="14"/>
      <c r="F605" s="14"/>
      <c r="G605" s="14"/>
      <c r="H605" s="14"/>
      <c r="I605" s="14"/>
      <c r="J605" s="14">
        <v>24</v>
      </c>
      <c r="K605" s="14"/>
      <c r="L605" s="14">
        <v>25</v>
      </c>
      <c r="M605" s="14">
        <v>25</v>
      </c>
      <c r="N605" s="14">
        <v>25</v>
      </c>
      <c r="O605" s="14"/>
      <c r="P605" s="13" t="s">
        <v>1</v>
      </c>
      <c r="Q605" s="13" t="s">
        <v>1</v>
      </c>
      <c r="R605" s="13" t="s">
        <v>1</v>
      </c>
      <c r="S605" s="13" t="s">
        <v>1</v>
      </c>
      <c r="T605" s="13" t="s">
        <v>1</v>
      </c>
      <c r="U605" s="13" t="s">
        <v>1</v>
      </c>
      <c r="V605" s="13" t="s">
        <v>306</v>
      </c>
      <c r="W605" s="22" t="s">
        <v>1</v>
      </c>
    </row>
    <row r="606" spans="1:23" x14ac:dyDescent="0.2">
      <c r="A606" s="25" t="s">
        <v>21</v>
      </c>
      <c r="B606" s="11" t="s">
        <v>117</v>
      </c>
      <c r="C606" s="11" t="s">
        <v>291</v>
      </c>
      <c r="D606" s="12"/>
      <c r="E606" s="12"/>
      <c r="F606" s="12"/>
      <c r="G606" s="12"/>
      <c r="H606" s="12"/>
      <c r="I606" s="12"/>
      <c r="J606" s="12">
        <v>8</v>
      </c>
      <c r="K606" s="12"/>
      <c r="L606" s="12">
        <v>9</v>
      </c>
      <c r="M606" s="12">
        <v>9</v>
      </c>
      <c r="N606" s="12">
        <v>9</v>
      </c>
      <c r="O606" s="12"/>
      <c r="P606" s="11" t="s">
        <v>1</v>
      </c>
      <c r="Q606" s="11" t="s">
        <v>1</v>
      </c>
      <c r="R606" s="11" t="s">
        <v>1</v>
      </c>
      <c r="S606" s="11" t="s">
        <v>1</v>
      </c>
      <c r="T606" s="11" t="s">
        <v>1</v>
      </c>
      <c r="U606" s="11" t="s">
        <v>1</v>
      </c>
      <c r="V606" s="11" t="s">
        <v>306</v>
      </c>
      <c r="W606" s="21" t="s">
        <v>1</v>
      </c>
    </row>
    <row r="607" spans="1:23" x14ac:dyDescent="0.2">
      <c r="A607" s="27" t="s">
        <v>21</v>
      </c>
      <c r="B607" s="13" t="s">
        <v>117</v>
      </c>
      <c r="C607" s="13" t="s">
        <v>273</v>
      </c>
      <c r="D607" s="14"/>
      <c r="E607" s="14"/>
      <c r="F607" s="14"/>
      <c r="G607" s="14"/>
      <c r="H607" s="14"/>
      <c r="I607" s="14"/>
      <c r="J607" s="14">
        <v>7</v>
      </c>
      <c r="K607" s="14"/>
      <c r="L607" s="14">
        <v>7</v>
      </c>
      <c r="M607" s="14">
        <v>7</v>
      </c>
      <c r="N607" s="14">
        <v>8</v>
      </c>
      <c r="O607" s="14"/>
      <c r="P607" s="13" t="s">
        <v>1</v>
      </c>
      <c r="Q607" s="13" t="s">
        <v>1</v>
      </c>
      <c r="R607" s="13" t="s">
        <v>1</v>
      </c>
      <c r="S607" s="13" t="s">
        <v>1</v>
      </c>
      <c r="T607" s="13" t="s">
        <v>1</v>
      </c>
      <c r="U607" s="13" t="s">
        <v>1</v>
      </c>
      <c r="V607" s="13" t="s">
        <v>306</v>
      </c>
      <c r="W607" s="22" t="s">
        <v>1</v>
      </c>
    </row>
    <row r="608" spans="1:23" x14ac:dyDescent="0.2">
      <c r="A608" s="25" t="s">
        <v>21</v>
      </c>
      <c r="B608" s="11" t="s">
        <v>117</v>
      </c>
      <c r="C608" s="11" t="s">
        <v>274</v>
      </c>
      <c r="D608" s="12"/>
      <c r="E608" s="12"/>
      <c r="F608" s="12"/>
      <c r="G608" s="12"/>
      <c r="H608" s="12"/>
      <c r="I608" s="12"/>
      <c r="J608" s="12">
        <v>8</v>
      </c>
      <c r="K608" s="12"/>
      <c r="L608" s="12">
        <v>8</v>
      </c>
      <c r="M608" s="12">
        <v>9</v>
      </c>
      <c r="N608" s="12">
        <v>9</v>
      </c>
      <c r="O608" s="12"/>
      <c r="P608" s="11" t="s">
        <v>1</v>
      </c>
      <c r="Q608" s="11" t="s">
        <v>1</v>
      </c>
      <c r="R608" s="11" t="s">
        <v>1</v>
      </c>
      <c r="S608" s="11" t="s">
        <v>1</v>
      </c>
      <c r="T608" s="11" t="s">
        <v>1</v>
      </c>
      <c r="U608" s="11" t="s">
        <v>1</v>
      </c>
      <c r="V608" s="11" t="s">
        <v>306</v>
      </c>
      <c r="W608" s="21" t="s">
        <v>1</v>
      </c>
    </row>
    <row r="609" spans="1:23" x14ac:dyDescent="0.2">
      <c r="A609" s="27" t="s">
        <v>21</v>
      </c>
      <c r="B609" s="13" t="s">
        <v>117</v>
      </c>
      <c r="C609" s="13" t="s">
        <v>289</v>
      </c>
      <c r="D609" s="14"/>
      <c r="E609" s="14"/>
      <c r="F609" s="14"/>
      <c r="G609" s="14"/>
      <c r="H609" s="14"/>
      <c r="I609" s="14"/>
      <c r="J609" s="14"/>
      <c r="K609" s="14"/>
      <c r="L609" s="14"/>
      <c r="M609" s="14"/>
      <c r="N609" s="14"/>
      <c r="O609" s="14"/>
      <c r="P609" s="13"/>
      <c r="Q609" s="13"/>
      <c r="R609" s="13"/>
      <c r="S609" s="13"/>
      <c r="T609" s="13"/>
      <c r="U609" s="13"/>
      <c r="V609" s="13"/>
      <c r="W609" s="22"/>
    </row>
    <row r="610" spans="1:23" x14ac:dyDescent="0.2">
      <c r="A610" s="25" t="s">
        <v>21</v>
      </c>
      <c r="B610" s="11" t="s">
        <v>117</v>
      </c>
      <c r="C610" s="11" t="s">
        <v>276</v>
      </c>
      <c r="D610" s="12"/>
      <c r="E610" s="12">
        <v>16</v>
      </c>
      <c r="F610" s="12"/>
      <c r="G610" s="12"/>
      <c r="H610" s="12"/>
      <c r="I610" s="12"/>
      <c r="J610" s="12"/>
      <c r="K610" s="12"/>
      <c r="L610" s="12">
        <v>17</v>
      </c>
      <c r="M610" s="12">
        <v>17</v>
      </c>
      <c r="N610" s="12">
        <v>17</v>
      </c>
      <c r="O610" s="12"/>
      <c r="P610" s="11" t="s">
        <v>1</v>
      </c>
      <c r="Q610" s="11" t="s">
        <v>1</v>
      </c>
      <c r="R610" s="11" t="s">
        <v>1</v>
      </c>
      <c r="S610" s="11" t="s">
        <v>1</v>
      </c>
      <c r="T610" s="11" t="s">
        <v>1</v>
      </c>
      <c r="U610" s="11" t="s">
        <v>1</v>
      </c>
      <c r="V610" s="11" t="s">
        <v>306</v>
      </c>
      <c r="W610" s="21" t="s">
        <v>1</v>
      </c>
    </row>
    <row r="611" spans="1:23" x14ac:dyDescent="0.2">
      <c r="A611" s="27" t="s">
        <v>21</v>
      </c>
      <c r="B611" s="13" t="s">
        <v>117</v>
      </c>
      <c r="C611" s="13" t="s">
        <v>271</v>
      </c>
      <c r="D611" s="14">
        <v>31</v>
      </c>
      <c r="E611" s="14"/>
      <c r="F611" s="14">
        <v>30</v>
      </c>
      <c r="G611" s="14"/>
      <c r="H611" s="14"/>
      <c r="I611" s="14"/>
      <c r="J611" s="14"/>
      <c r="K611" s="14"/>
      <c r="L611" s="14">
        <v>27</v>
      </c>
      <c r="M611" s="14">
        <v>26</v>
      </c>
      <c r="N611" s="14">
        <v>26</v>
      </c>
      <c r="O611" s="14"/>
      <c r="P611" s="13" t="s">
        <v>1</v>
      </c>
      <c r="Q611" s="13" t="s">
        <v>1</v>
      </c>
      <c r="R611" s="13" t="s">
        <v>1</v>
      </c>
      <c r="S611" s="13" t="s">
        <v>1</v>
      </c>
      <c r="T611" s="13" t="s">
        <v>1</v>
      </c>
      <c r="U611" s="13" t="s">
        <v>1</v>
      </c>
      <c r="V611" s="13" t="s">
        <v>306</v>
      </c>
      <c r="W611" s="22" t="s">
        <v>1</v>
      </c>
    </row>
    <row r="612" spans="1:23" x14ac:dyDescent="0.2">
      <c r="A612" s="25" t="s">
        <v>21</v>
      </c>
      <c r="B612" s="11" t="s">
        <v>117</v>
      </c>
      <c r="C612" s="11" t="s">
        <v>292</v>
      </c>
      <c r="D612" s="12"/>
      <c r="E612" s="12">
        <v>27</v>
      </c>
      <c r="F612" s="12">
        <v>28</v>
      </c>
      <c r="G612" s="12"/>
      <c r="H612" s="12"/>
      <c r="I612" s="12"/>
      <c r="J612" s="12"/>
      <c r="K612" s="12"/>
      <c r="L612" s="12">
        <v>23</v>
      </c>
      <c r="M612" s="12">
        <v>24</v>
      </c>
      <c r="N612" s="12">
        <v>24</v>
      </c>
      <c r="O612" s="12"/>
      <c r="P612" s="11" t="s">
        <v>1</v>
      </c>
      <c r="Q612" s="11" t="s">
        <v>1</v>
      </c>
      <c r="R612" s="11" t="s">
        <v>1</v>
      </c>
      <c r="S612" s="11" t="s">
        <v>1</v>
      </c>
      <c r="T612" s="11" t="s">
        <v>1</v>
      </c>
      <c r="U612" s="11" t="s">
        <v>1</v>
      </c>
      <c r="V612" s="11" t="s">
        <v>306</v>
      </c>
      <c r="W612" s="21" t="s">
        <v>1</v>
      </c>
    </row>
    <row r="613" spans="1:23" x14ac:dyDescent="0.2">
      <c r="A613" s="27" t="s">
        <v>21</v>
      </c>
      <c r="B613" s="13" t="s">
        <v>117</v>
      </c>
      <c r="C613" s="13" t="s">
        <v>275</v>
      </c>
      <c r="D613" s="14"/>
      <c r="E613" s="14">
        <v>12</v>
      </c>
      <c r="F613" s="14"/>
      <c r="G613" s="14"/>
      <c r="H613" s="14"/>
      <c r="I613" s="14"/>
      <c r="J613" s="14"/>
      <c r="K613" s="14"/>
      <c r="L613" s="14">
        <v>15</v>
      </c>
      <c r="M613" s="14">
        <v>15</v>
      </c>
      <c r="N613" s="14">
        <v>15</v>
      </c>
      <c r="O613" s="14"/>
      <c r="P613" s="13" t="s">
        <v>1</v>
      </c>
      <c r="Q613" s="13" t="s">
        <v>1</v>
      </c>
      <c r="R613" s="13" t="s">
        <v>1</v>
      </c>
      <c r="S613" s="13" t="s">
        <v>1</v>
      </c>
      <c r="T613" s="13" t="s">
        <v>1</v>
      </c>
      <c r="U613" s="13" t="s">
        <v>1</v>
      </c>
      <c r="V613" s="13" t="s">
        <v>306</v>
      </c>
      <c r="W613" s="22" t="s">
        <v>1</v>
      </c>
    </row>
    <row r="614" spans="1:23" x14ac:dyDescent="0.2">
      <c r="A614" s="25" t="s">
        <v>21</v>
      </c>
      <c r="B614" s="11" t="s">
        <v>117</v>
      </c>
      <c r="C614" s="11" t="s">
        <v>272</v>
      </c>
      <c r="D614" s="12"/>
      <c r="E614" s="12">
        <v>8</v>
      </c>
      <c r="F614" s="12">
        <v>9</v>
      </c>
      <c r="G614" s="12"/>
      <c r="H614" s="12"/>
      <c r="I614" s="12"/>
      <c r="J614" s="12"/>
      <c r="K614" s="12"/>
      <c r="L614" s="12">
        <v>13</v>
      </c>
      <c r="M614" s="12">
        <v>13</v>
      </c>
      <c r="N614" s="12">
        <v>13</v>
      </c>
      <c r="O614" s="12"/>
      <c r="P614" s="11" t="s">
        <v>1</v>
      </c>
      <c r="Q614" s="11" t="s">
        <v>1</v>
      </c>
      <c r="R614" s="11" t="s">
        <v>1</v>
      </c>
      <c r="S614" s="11" t="s">
        <v>1</v>
      </c>
      <c r="T614" s="11" t="s">
        <v>1</v>
      </c>
      <c r="U614" s="11" t="s">
        <v>1</v>
      </c>
      <c r="V614" s="11" t="s">
        <v>306</v>
      </c>
      <c r="W614" s="21" t="s">
        <v>1</v>
      </c>
    </row>
    <row r="615" spans="1:23" x14ac:dyDescent="0.2">
      <c r="A615" s="27" t="s">
        <v>21</v>
      </c>
      <c r="B615" s="13" t="s">
        <v>117</v>
      </c>
      <c r="C615" s="13" t="s">
        <v>295</v>
      </c>
      <c r="D615" s="14">
        <v>15.32052485</v>
      </c>
      <c r="E615" s="14">
        <v>15.66136058</v>
      </c>
      <c r="F615" s="14">
        <v>14.13007625</v>
      </c>
      <c r="G615" s="14">
        <v>14.008635399999999</v>
      </c>
      <c r="H615" s="14">
        <v>12.38490476</v>
      </c>
      <c r="I615" s="14">
        <v>13.49806493</v>
      </c>
      <c r="J615" s="14">
        <v>12.22014085</v>
      </c>
      <c r="K615" s="14">
        <v>12.5192111</v>
      </c>
      <c r="L615" s="14"/>
      <c r="M615" s="14"/>
      <c r="N615" s="14"/>
      <c r="O615" s="14"/>
      <c r="P615" s="13" t="s">
        <v>1</v>
      </c>
      <c r="Q615" s="13" t="s">
        <v>1</v>
      </c>
      <c r="R615" s="13" t="s">
        <v>1</v>
      </c>
      <c r="S615" s="13" t="s">
        <v>1</v>
      </c>
      <c r="T615" s="13" t="s">
        <v>1</v>
      </c>
      <c r="U615" s="13" t="s">
        <v>1</v>
      </c>
      <c r="V615" s="13" t="s">
        <v>306</v>
      </c>
      <c r="W615" s="22" t="s">
        <v>1</v>
      </c>
    </row>
    <row r="616" spans="1:23" x14ac:dyDescent="0.2">
      <c r="A616" s="25" t="s">
        <v>21</v>
      </c>
      <c r="B616" s="11" t="s">
        <v>117</v>
      </c>
      <c r="C616" s="11" t="s">
        <v>297</v>
      </c>
      <c r="D616" s="12"/>
      <c r="E616" s="12"/>
      <c r="F616" s="12"/>
      <c r="G616" s="12"/>
      <c r="H616" s="12"/>
      <c r="I616" s="12"/>
      <c r="J616" s="12"/>
      <c r="K616" s="12"/>
      <c r="L616" s="12"/>
      <c r="M616" s="12"/>
      <c r="N616" s="12"/>
      <c r="O616" s="12"/>
      <c r="P616" s="11" t="s">
        <v>1</v>
      </c>
      <c r="Q616" s="11" t="s">
        <v>1</v>
      </c>
      <c r="R616" s="11" t="s">
        <v>1</v>
      </c>
      <c r="S616" s="11" t="s">
        <v>1</v>
      </c>
      <c r="T616" s="11" t="s">
        <v>1</v>
      </c>
      <c r="U616" s="11" t="s">
        <v>1</v>
      </c>
      <c r="V616" s="11" t="s">
        <v>306</v>
      </c>
      <c r="W616" s="21" t="s">
        <v>1</v>
      </c>
    </row>
    <row r="617" spans="1:23" x14ac:dyDescent="0.2">
      <c r="A617" s="27" t="s">
        <v>21</v>
      </c>
      <c r="B617" s="13" t="s">
        <v>117</v>
      </c>
      <c r="C617" s="13" t="s">
        <v>299</v>
      </c>
      <c r="D617" s="14"/>
      <c r="E617" s="14"/>
      <c r="F617" s="14"/>
      <c r="G617" s="14"/>
      <c r="H617" s="14"/>
      <c r="I617" s="14"/>
      <c r="J617" s="14"/>
      <c r="K617" s="14"/>
      <c r="L617" s="14"/>
      <c r="M617" s="14"/>
      <c r="N617" s="14"/>
      <c r="O617" s="14"/>
      <c r="P617" s="13" t="s">
        <v>1</v>
      </c>
      <c r="Q617" s="13" t="s">
        <v>1</v>
      </c>
      <c r="R617" s="13" t="s">
        <v>1</v>
      </c>
      <c r="S617" s="13" t="s">
        <v>1</v>
      </c>
      <c r="T617" s="13" t="s">
        <v>1</v>
      </c>
      <c r="U617" s="13" t="s">
        <v>1</v>
      </c>
      <c r="V617" s="13" t="s">
        <v>306</v>
      </c>
      <c r="W617" s="22" t="s">
        <v>1</v>
      </c>
    </row>
    <row r="618" spans="1:23" x14ac:dyDescent="0.2">
      <c r="A618" s="25" t="s">
        <v>21</v>
      </c>
      <c r="B618" s="11" t="s">
        <v>117</v>
      </c>
      <c r="C618" s="11" t="s">
        <v>300</v>
      </c>
      <c r="D618" s="12"/>
      <c r="E618" s="12"/>
      <c r="F618" s="12"/>
      <c r="G618" s="12"/>
      <c r="H618" s="12"/>
      <c r="I618" s="12"/>
      <c r="J618" s="12"/>
      <c r="K618" s="12"/>
      <c r="L618" s="12"/>
      <c r="M618" s="12"/>
      <c r="N618" s="12"/>
      <c r="O618" s="12"/>
      <c r="P618" s="11" t="s">
        <v>1</v>
      </c>
      <c r="Q618" s="11" t="s">
        <v>1</v>
      </c>
      <c r="R618" s="11" t="s">
        <v>1</v>
      </c>
      <c r="S618" s="11" t="s">
        <v>1</v>
      </c>
      <c r="T618" s="11" t="s">
        <v>1</v>
      </c>
      <c r="U618" s="11" t="s">
        <v>1</v>
      </c>
      <c r="V618" s="11" t="s">
        <v>306</v>
      </c>
      <c r="W618" s="21" t="s">
        <v>1</v>
      </c>
    </row>
    <row r="619" spans="1:23" x14ac:dyDescent="0.2">
      <c r="A619" s="27" t="s">
        <v>21</v>
      </c>
      <c r="B619" s="13" t="s">
        <v>117</v>
      </c>
      <c r="C619" s="13" t="s">
        <v>296</v>
      </c>
      <c r="D619" s="14"/>
      <c r="E619" s="14"/>
      <c r="F619" s="14"/>
      <c r="G619" s="14"/>
      <c r="H619" s="14"/>
      <c r="I619" s="14"/>
      <c r="J619" s="14"/>
      <c r="K619" s="14"/>
      <c r="L619" s="14"/>
      <c r="M619" s="14"/>
      <c r="N619" s="14"/>
      <c r="O619" s="14"/>
      <c r="P619" s="13" t="s">
        <v>1</v>
      </c>
      <c r="Q619" s="13" t="s">
        <v>1</v>
      </c>
      <c r="R619" s="13" t="s">
        <v>1</v>
      </c>
      <c r="S619" s="13" t="s">
        <v>1</v>
      </c>
      <c r="T619" s="13" t="s">
        <v>1</v>
      </c>
      <c r="U619" s="13" t="s">
        <v>1</v>
      </c>
      <c r="V619" s="13" t="s">
        <v>306</v>
      </c>
      <c r="W619" s="22" t="s">
        <v>1</v>
      </c>
    </row>
    <row r="620" spans="1:23" x14ac:dyDescent="0.2">
      <c r="A620" s="25" t="s">
        <v>21</v>
      </c>
      <c r="B620" s="11" t="s">
        <v>117</v>
      </c>
      <c r="C620" s="11" t="s">
        <v>301</v>
      </c>
      <c r="D620" s="12"/>
      <c r="E620" s="12"/>
      <c r="F620" s="12"/>
      <c r="G620" s="12"/>
      <c r="H620" s="12"/>
      <c r="I620" s="12"/>
      <c r="J620" s="12"/>
      <c r="K620" s="12"/>
      <c r="L620" s="12"/>
      <c r="M620" s="12">
        <v>60.140009999999997</v>
      </c>
      <c r="N620" s="12"/>
      <c r="O620" s="12"/>
      <c r="P620" s="11" t="s">
        <v>1</v>
      </c>
      <c r="Q620" s="11" t="s">
        <v>1</v>
      </c>
      <c r="R620" s="11" t="s">
        <v>1</v>
      </c>
      <c r="S620" s="11" t="s">
        <v>1</v>
      </c>
      <c r="T620" s="11" t="s">
        <v>1</v>
      </c>
      <c r="U620" s="11" t="s">
        <v>1</v>
      </c>
      <c r="V620" s="11" t="s">
        <v>306</v>
      </c>
      <c r="W620" s="21" t="s">
        <v>1</v>
      </c>
    </row>
    <row r="621" spans="1:23" x14ac:dyDescent="0.2">
      <c r="A621" s="27" t="s">
        <v>21</v>
      </c>
      <c r="B621" s="13" t="s">
        <v>117</v>
      </c>
      <c r="C621" s="13" t="s">
        <v>298</v>
      </c>
      <c r="D621" s="14"/>
      <c r="E621" s="14"/>
      <c r="F621" s="14"/>
      <c r="G621" s="14"/>
      <c r="H621" s="14"/>
      <c r="I621" s="14"/>
      <c r="J621" s="14"/>
      <c r="K621" s="14"/>
      <c r="L621" s="14"/>
      <c r="M621" s="14"/>
      <c r="N621" s="14"/>
      <c r="O621" s="14"/>
      <c r="P621" s="13" t="s">
        <v>1</v>
      </c>
      <c r="Q621" s="13" t="s">
        <v>1</v>
      </c>
      <c r="R621" s="13" t="s">
        <v>1</v>
      </c>
      <c r="S621" s="13" t="s">
        <v>1</v>
      </c>
      <c r="T621" s="13" t="s">
        <v>1</v>
      </c>
      <c r="U621" s="13" t="s">
        <v>1</v>
      </c>
      <c r="V621" s="13" t="s">
        <v>306</v>
      </c>
      <c r="W621" s="22" t="s">
        <v>1</v>
      </c>
    </row>
    <row r="622" spans="1:23" x14ac:dyDescent="0.2">
      <c r="A622" s="25" t="s">
        <v>22</v>
      </c>
      <c r="B622" s="11" t="s">
        <v>118</v>
      </c>
      <c r="C622" s="11" t="s">
        <v>277</v>
      </c>
      <c r="D622" s="12">
        <v>92.71069</v>
      </c>
      <c r="E622" s="12"/>
      <c r="F622" s="12"/>
      <c r="G622" s="12"/>
      <c r="H622" s="12">
        <v>93.02704</v>
      </c>
      <c r="I622" s="12"/>
      <c r="J622" s="12"/>
      <c r="K622" s="12">
        <v>95.344269999999995</v>
      </c>
      <c r="L622" s="12">
        <v>94.120159999999998</v>
      </c>
      <c r="M622" s="12">
        <v>93.302719999999994</v>
      </c>
      <c r="N622" s="12">
        <v>93.840109999999996</v>
      </c>
      <c r="O622" s="12"/>
      <c r="P622" s="11" t="s">
        <v>1</v>
      </c>
      <c r="Q622" s="11" t="s">
        <v>1</v>
      </c>
      <c r="R622" s="11" t="s">
        <v>1</v>
      </c>
      <c r="S622" s="11" t="s">
        <v>1</v>
      </c>
      <c r="T622" s="11" t="s">
        <v>1</v>
      </c>
      <c r="U622" s="11" t="s">
        <v>1</v>
      </c>
      <c r="V622" s="11" t="s">
        <v>304</v>
      </c>
      <c r="W622" s="21" t="s">
        <v>1</v>
      </c>
    </row>
    <row r="623" spans="1:23" x14ac:dyDescent="0.2">
      <c r="A623" s="27" t="s">
        <v>22</v>
      </c>
      <c r="B623" s="13" t="s">
        <v>118</v>
      </c>
      <c r="C623" s="13" t="s">
        <v>278</v>
      </c>
      <c r="D623" s="14">
        <v>14.492889999999999</v>
      </c>
      <c r="E623" s="14">
        <v>16.782509999999998</v>
      </c>
      <c r="F623" s="14">
        <v>17.220859999999998</v>
      </c>
      <c r="G623" s="14"/>
      <c r="H623" s="14">
        <v>21.57704</v>
      </c>
      <c r="I623" s="14">
        <v>21.703790000000001</v>
      </c>
      <c r="J623" s="14">
        <v>21.564360000000001</v>
      </c>
      <c r="K623" s="14">
        <v>20.627520000000001</v>
      </c>
      <c r="L623" s="14">
        <v>22.83662</v>
      </c>
      <c r="M623" s="14">
        <v>21.530460000000001</v>
      </c>
      <c r="N623" s="14">
        <v>21.74643</v>
      </c>
      <c r="O623" s="14"/>
      <c r="P623" s="13" t="s">
        <v>1</v>
      </c>
      <c r="Q623" s="13" t="s">
        <v>1</v>
      </c>
      <c r="R623" s="13" t="s">
        <v>1</v>
      </c>
      <c r="S623" s="13" t="s">
        <v>1</v>
      </c>
      <c r="T623" s="13" t="s">
        <v>1</v>
      </c>
      <c r="U623" s="13" t="s">
        <v>1</v>
      </c>
      <c r="V623" s="13" t="s">
        <v>304</v>
      </c>
      <c r="W623" s="22" t="s">
        <v>1</v>
      </c>
    </row>
    <row r="624" spans="1:23" x14ac:dyDescent="0.2">
      <c r="A624" s="25" t="s">
        <v>22</v>
      </c>
      <c r="B624" s="11" t="s">
        <v>118</v>
      </c>
      <c r="C624" s="11" t="s">
        <v>280</v>
      </c>
      <c r="D624" s="12">
        <v>9.3612000000000002</v>
      </c>
      <c r="E624" s="12">
        <v>9.5445499999999992</v>
      </c>
      <c r="F624" s="12">
        <v>7.9398600000000004</v>
      </c>
      <c r="G624" s="12"/>
      <c r="H624" s="12">
        <v>8.0239799999999999</v>
      </c>
      <c r="I624" s="12">
        <v>7.8714399999999998</v>
      </c>
      <c r="J624" s="12">
        <v>7.8290699999999998</v>
      </c>
      <c r="K624" s="12">
        <v>7.5834900000000003</v>
      </c>
      <c r="L624" s="12">
        <v>9.5395800000000008</v>
      </c>
      <c r="M624" s="12">
        <v>10.3127</v>
      </c>
      <c r="N624" s="12">
        <v>10.65621</v>
      </c>
      <c r="O624" s="12"/>
      <c r="P624" s="11" t="s">
        <v>1</v>
      </c>
      <c r="Q624" s="11" t="s">
        <v>1</v>
      </c>
      <c r="R624" s="11" t="s">
        <v>1</v>
      </c>
      <c r="S624" s="11" t="s">
        <v>1</v>
      </c>
      <c r="T624" s="11" t="s">
        <v>1</v>
      </c>
      <c r="U624" s="11" t="s">
        <v>1</v>
      </c>
      <c r="V624" s="11" t="s">
        <v>304</v>
      </c>
      <c r="W624" s="21" t="s">
        <v>1</v>
      </c>
    </row>
    <row r="625" spans="1:23" x14ac:dyDescent="0.2">
      <c r="A625" s="27" t="s">
        <v>22</v>
      </c>
      <c r="B625" s="13" t="s">
        <v>118</v>
      </c>
      <c r="C625" s="13" t="s">
        <v>281</v>
      </c>
      <c r="D625" s="14">
        <v>40.073450000000001</v>
      </c>
      <c r="E625" s="14"/>
      <c r="F625" s="14">
        <v>43.362259999999999</v>
      </c>
      <c r="G625" s="14"/>
      <c r="H625" s="14">
        <v>43.154069999999997</v>
      </c>
      <c r="I625" s="14">
        <v>43.40757</v>
      </c>
      <c r="J625" s="14">
        <v>43.128720000000001</v>
      </c>
      <c r="K625" s="14">
        <v>41.255040000000001</v>
      </c>
      <c r="L625" s="14">
        <v>47.836239999999997</v>
      </c>
      <c r="M625" s="14">
        <v>46.24118</v>
      </c>
      <c r="N625" s="14">
        <v>46.963700000000003</v>
      </c>
      <c r="O625" s="14"/>
      <c r="P625" s="13" t="s">
        <v>1</v>
      </c>
      <c r="Q625" s="13" t="s">
        <v>1</v>
      </c>
      <c r="R625" s="13" t="s">
        <v>1</v>
      </c>
      <c r="S625" s="13" t="s">
        <v>1</v>
      </c>
      <c r="T625" s="13" t="s">
        <v>1</v>
      </c>
      <c r="U625" s="13" t="s">
        <v>1</v>
      </c>
      <c r="V625" s="13" t="s">
        <v>304</v>
      </c>
      <c r="W625" s="22" t="s">
        <v>1</v>
      </c>
    </row>
    <row r="626" spans="1:23" x14ac:dyDescent="0.2">
      <c r="A626" s="25" t="s">
        <v>22</v>
      </c>
      <c r="B626" s="11" t="s">
        <v>118</v>
      </c>
      <c r="C626" s="11" t="s">
        <v>282</v>
      </c>
      <c r="D626" s="12">
        <v>21.422059999999998</v>
      </c>
      <c r="E626" s="12">
        <v>28.573440000000002</v>
      </c>
      <c r="F626" s="12">
        <v>28.602150000000002</v>
      </c>
      <c r="G626" s="12"/>
      <c r="H626" s="12">
        <v>29.019439999999999</v>
      </c>
      <c r="I626" s="12">
        <v>28.952719999999999</v>
      </c>
      <c r="J626" s="12">
        <v>28.992789999999999</v>
      </c>
      <c r="K626" s="12">
        <v>30.06325</v>
      </c>
      <c r="L626" s="12">
        <v>33.782040000000002</v>
      </c>
      <c r="M626" s="12">
        <v>33.399329999999999</v>
      </c>
      <c r="N626" s="12">
        <v>32.27534</v>
      </c>
      <c r="O626" s="12"/>
      <c r="P626" s="11" t="s">
        <v>1</v>
      </c>
      <c r="Q626" s="11" t="s">
        <v>1</v>
      </c>
      <c r="R626" s="11" t="s">
        <v>1</v>
      </c>
      <c r="S626" s="11" t="s">
        <v>1</v>
      </c>
      <c r="T626" s="11" t="s">
        <v>1</v>
      </c>
      <c r="U626" s="11" t="s">
        <v>1</v>
      </c>
      <c r="V626" s="11" t="s">
        <v>304</v>
      </c>
      <c r="W626" s="21" t="s">
        <v>1</v>
      </c>
    </row>
    <row r="627" spans="1:23" x14ac:dyDescent="0.2">
      <c r="A627" s="27" t="s">
        <v>22</v>
      </c>
      <c r="B627" s="13" t="s">
        <v>118</v>
      </c>
      <c r="C627" s="13" t="s">
        <v>279</v>
      </c>
      <c r="D627" s="14">
        <v>6.9291700000000001</v>
      </c>
      <c r="E627" s="14">
        <v>11.790940000000001</v>
      </c>
      <c r="F627" s="14">
        <v>11.38128</v>
      </c>
      <c r="G627" s="14"/>
      <c r="H627" s="14">
        <v>7.4424000000000001</v>
      </c>
      <c r="I627" s="14">
        <v>7.2489400000000002</v>
      </c>
      <c r="J627" s="14">
        <v>7.4284299999999996</v>
      </c>
      <c r="K627" s="14">
        <v>9.4357299999999995</v>
      </c>
      <c r="L627" s="14">
        <v>10.945410000000001</v>
      </c>
      <c r="M627" s="14">
        <v>11.86886</v>
      </c>
      <c r="N627" s="14">
        <v>10.52891</v>
      </c>
      <c r="O627" s="14"/>
      <c r="P627" s="13" t="s">
        <v>1</v>
      </c>
      <c r="Q627" s="13" t="s">
        <v>1</v>
      </c>
      <c r="R627" s="13" t="s">
        <v>1</v>
      </c>
      <c r="S627" s="13" t="s">
        <v>1</v>
      </c>
      <c r="T627" s="13" t="s">
        <v>1</v>
      </c>
      <c r="U627" s="13" t="s">
        <v>1</v>
      </c>
      <c r="V627" s="13" t="s">
        <v>304</v>
      </c>
      <c r="W627" s="22" t="s">
        <v>1</v>
      </c>
    </row>
    <row r="628" spans="1:23" x14ac:dyDescent="0.2">
      <c r="A628" s="25" t="s">
        <v>22</v>
      </c>
      <c r="B628" s="11" t="s">
        <v>118</v>
      </c>
      <c r="C628" s="11" t="s">
        <v>293</v>
      </c>
      <c r="D628" s="12"/>
      <c r="E628" s="12"/>
      <c r="F628" s="12"/>
      <c r="G628" s="12"/>
      <c r="H628" s="12"/>
      <c r="I628" s="12"/>
      <c r="J628" s="12"/>
      <c r="K628" s="12"/>
      <c r="L628" s="12"/>
      <c r="M628" s="12"/>
      <c r="N628" s="12"/>
      <c r="O628" s="12"/>
      <c r="P628" s="11" t="s">
        <v>1</v>
      </c>
      <c r="Q628" s="11" t="s">
        <v>1</v>
      </c>
      <c r="R628" s="11" t="s">
        <v>1</v>
      </c>
      <c r="S628" s="11" t="s">
        <v>1</v>
      </c>
      <c r="T628" s="11" t="s">
        <v>1</v>
      </c>
      <c r="U628" s="11" t="s">
        <v>1</v>
      </c>
      <c r="V628" s="11" t="s">
        <v>304</v>
      </c>
      <c r="W628" s="21" t="s">
        <v>1</v>
      </c>
    </row>
    <row r="629" spans="1:23" x14ac:dyDescent="0.2">
      <c r="A629" s="27" t="s">
        <v>22</v>
      </c>
      <c r="B629" s="13" t="s">
        <v>118</v>
      </c>
      <c r="C629" s="13" t="s">
        <v>284</v>
      </c>
      <c r="D629" s="14">
        <v>13.99396</v>
      </c>
      <c r="E629" s="14">
        <v>17.205390000000001</v>
      </c>
      <c r="F629" s="14">
        <v>18.23227</v>
      </c>
      <c r="G629" s="14"/>
      <c r="H629" s="14">
        <v>21.375689999999999</v>
      </c>
      <c r="I629" s="14">
        <v>21.38006</v>
      </c>
      <c r="J629" s="14">
        <v>21.244430000000001</v>
      </c>
      <c r="K629" s="14">
        <v>20.32225</v>
      </c>
      <c r="L629" s="14">
        <v>22.55697</v>
      </c>
      <c r="M629" s="14">
        <v>21.233619999999998</v>
      </c>
      <c r="N629" s="14">
        <v>21.5017</v>
      </c>
      <c r="O629" s="14"/>
      <c r="P629" s="13" t="s">
        <v>1</v>
      </c>
      <c r="Q629" s="13" t="s">
        <v>1</v>
      </c>
      <c r="R629" s="13" t="s">
        <v>1</v>
      </c>
      <c r="S629" s="13" t="s">
        <v>1</v>
      </c>
      <c r="T629" s="13" t="s">
        <v>1</v>
      </c>
      <c r="U629" s="13" t="s">
        <v>1</v>
      </c>
      <c r="V629" s="13" t="s">
        <v>304</v>
      </c>
      <c r="W629" s="22" t="s">
        <v>1</v>
      </c>
    </row>
    <row r="630" spans="1:23" x14ac:dyDescent="0.2">
      <c r="A630" s="25" t="s">
        <v>22</v>
      </c>
      <c r="B630" s="11" t="s">
        <v>118</v>
      </c>
      <c r="C630" s="11" t="s">
        <v>286</v>
      </c>
      <c r="D630" s="12">
        <v>9.0754000000000001</v>
      </c>
      <c r="E630" s="12">
        <v>8.8334399999999995</v>
      </c>
      <c r="F630" s="12">
        <v>7.9009400000000003</v>
      </c>
      <c r="G630" s="12"/>
      <c r="H630" s="12">
        <v>7.6398799999999998</v>
      </c>
      <c r="I630" s="12">
        <v>7.4506500000000004</v>
      </c>
      <c r="J630" s="12">
        <v>7.4386599999999996</v>
      </c>
      <c r="K630" s="12">
        <v>7.2490500000000004</v>
      </c>
      <c r="L630" s="12">
        <v>9.2459799999999994</v>
      </c>
      <c r="M630" s="12">
        <v>9.8686199999999999</v>
      </c>
      <c r="N630" s="12">
        <v>10.266970000000001</v>
      </c>
      <c r="O630" s="12"/>
      <c r="P630" s="11" t="s">
        <v>1</v>
      </c>
      <c r="Q630" s="11" t="s">
        <v>1</v>
      </c>
      <c r="R630" s="11" t="s">
        <v>1</v>
      </c>
      <c r="S630" s="11" t="s">
        <v>1</v>
      </c>
      <c r="T630" s="11" t="s">
        <v>1</v>
      </c>
      <c r="U630" s="11" t="s">
        <v>1</v>
      </c>
      <c r="V630" s="11" t="s">
        <v>304</v>
      </c>
      <c r="W630" s="21" t="s">
        <v>1</v>
      </c>
    </row>
    <row r="631" spans="1:23" x14ac:dyDescent="0.2">
      <c r="A631" s="27" t="s">
        <v>22</v>
      </c>
      <c r="B631" s="13" t="s">
        <v>118</v>
      </c>
      <c r="C631" s="13" t="s">
        <v>287</v>
      </c>
      <c r="D631" s="14">
        <v>37.991419999999998</v>
      </c>
      <c r="E631" s="14"/>
      <c r="F631" s="14">
        <v>42.668729999999996</v>
      </c>
      <c r="G631" s="14"/>
      <c r="H631" s="14">
        <v>42.751370000000001</v>
      </c>
      <c r="I631" s="14">
        <v>42.760120000000001</v>
      </c>
      <c r="J631" s="14">
        <v>42.488860000000003</v>
      </c>
      <c r="K631" s="14">
        <v>40.644500000000001</v>
      </c>
      <c r="L631" s="14">
        <v>47.180610000000001</v>
      </c>
      <c r="M631" s="14">
        <v>45.605980000000002</v>
      </c>
      <c r="N631" s="14">
        <v>46.164940000000001</v>
      </c>
      <c r="O631" s="14"/>
      <c r="P631" s="13" t="s">
        <v>1</v>
      </c>
      <c r="Q631" s="13" t="s">
        <v>1</v>
      </c>
      <c r="R631" s="13" t="s">
        <v>1</v>
      </c>
      <c r="S631" s="13" t="s">
        <v>1</v>
      </c>
      <c r="T631" s="13" t="s">
        <v>1</v>
      </c>
      <c r="U631" s="13" t="s">
        <v>1</v>
      </c>
      <c r="V631" s="13" t="s">
        <v>304</v>
      </c>
      <c r="W631" s="22" t="s">
        <v>1</v>
      </c>
    </row>
    <row r="632" spans="1:23" x14ac:dyDescent="0.2">
      <c r="A632" s="25" t="s">
        <v>22</v>
      </c>
      <c r="B632" s="11" t="s">
        <v>118</v>
      </c>
      <c r="C632" s="11" t="s">
        <v>288</v>
      </c>
      <c r="D632" s="12">
        <v>22.046230000000001</v>
      </c>
      <c r="E632" s="12">
        <v>28.74746</v>
      </c>
      <c r="F632" s="12">
        <v>30.094650000000001</v>
      </c>
      <c r="G632" s="12"/>
      <c r="H632" s="12">
        <v>30.71499</v>
      </c>
      <c r="I632" s="12">
        <v>30.748629999999999</v>
      </c>
      <c r="J632" s="12">
        <v>30.799579999999999</v>
      </c>
      <c r="K632" s="12">
        <v>31.776910000000001</v>
      </c>
      <c r="L632" s="12">
        <v>35.267490000000002</v>
      </c>
      <c r="M632" s="12">
        <v>34.891179999999999</v>
      </c>
      <c r="N632" s="12">
        <v>34.021349999999998</v>
      </c>
      <c r="O632" s="12"/>
      <c r="P632" s="11" t="s">
        <v>1</v>
      </c>
      <c r="Q632" s="11" t="s">
        <v>1</v>
      </c>
      <c r="R632" s="11" t="s">
        <v>1</v>
      </c>
      <c r="S632" s="11" t="s">
        <v>1</v>
      </c>
      <c r="T632" s="11" t="s">
        <v>1</v>
      </c>
      <c r="U632" s="11" t="s">
        <v>1</v>
      </c>
      <c r="V632" s="11" t="s">
        <v>304</v>
      </c>
      <c r="W632" s="21" t="s">
        <v>1</v>
      </c>
    </row>
    <row r="633" spans="1:23" x14ac:dyDescent="0.2">
      <c r="A633" s="27" t="s">
        <v>22</v>
      </c>
      <c r="B633" s="13" t="s">
        <v>118</v>
      </c>
      <c r="C633" s="13" t="s">
        <v>285</v>
      </c>
      <c r="D633" s="14">
        <v>8.05227</v>
      </c>
      <c r="E633" s="14">
        <v>11.54208</v>
      </c>
      <c r="F633" s="14">
        <v>11.86239</v>
      </c>
      <c r="G633" s="14"/>
      <c r="H633" s="14">
        <v>9.3392999999999997</v>
      </c>
      <c r="I633" s="14">
        <v>9.3685700000000001</v>
      </c>
      <c r="J633" s="14">
        <v>9.5551499999999994</v>
      </c>
      <c r="K633" s="14">
        <v>11.454660000000001</v>
      </c>
      <c r="L633" s="14">
        <v>12.710509999999999</v>
      </c>
      <c r="M633" s="14">
        <v>13.657550000000001</v>
      </c>
      <c r="N633" s="14">
        <v>12.51965</v>
      </c>
      <c r="O633" s="14"/>
      <c r="P633" s="13" t="s">
        <v>1</v>
      </c>
      <c r="Q633" s="13" t="s">
        <v>1</v>
      </c>
      <c r="R633" s="13" t="s">
        <v>1</v>
      </c>
      <c r="S633" s="13" t="s">
        <v>1</v>
      </c>
      <c r="T633" s="13" t="s">
        <v>1</v>
      </c>
      <c r="U633" s="13" t="s">
        <v>1</v>
      </c>
      <c r="V633" s="13" t="s">
        <v>304</v>
      </c>
      <c r="W633" s="22" t="s">
        <v>1</v>
      </c>
    </row>
    <row r="634" spans="1:23" x14ac:dyDescent="0.2">
      <c r="A634" s="25" t="s">
        <v>22</v>
      </c>
      <c r="B634" s="11" t="s">
        <v>118</v>
      </c>
      <c r="C634" s="11" t="s">
        <v>308</v>
      </c>
      <c r="D634" s="12"/>
      <c r="E634" s="12">
        <v>9.1120000000000001</v>
      </c>
      <c r="F634" s="12">
        <v>10.035</v>
      </c>
      <c r="G634" s="12">
        <v>7.0640000000000001</v>
      </c>
      <c r="H634" s="12">
        <v>9.8529999999999998</v>
      </c>
      <c r="I634" s="12">
        <v>8.282</v>
      </c>
      <c r="J634" s="12">
        <v>9.6069999999999993</v>
      </c>
      <c r="K634" s="12">
        <v>8.8490000000000002</v>
      </c>
      <c r="L634" s="12">
        <v>7.2060000000000004</v>
      </c>
      <c r="M634" s="12">
        <v>15.159000000000001</v>
      </c>
      <c r="N634" s="12">
        <v>16.411000000000001</v>
      </c>
      <c r="O634" s="12"/>
      <c r="P634" s="11" t="s">
        <v>1</v>
      </c>
      <c r="Q634" s="11" t="s">
        <v>1</v>
      </c>
      <c r="R634" s="11" t="s">
        <v>1</v>
      </c>
      <c r="S634" s="11" t="s">
        <v>1</v>
      </c>
      <c r="T634" s="11" t="s">
        <v>1</v>
      </c>
      <c r="U634" s="11" t="s">
        <v>1</v>
      </c>
      <c r="V634" s="11" t="s">
        <v>304</v>
      </c>
      <c r="W634" s="21" t="s">
        <v>1</v>
      </c>
    </row>
    <row r="635" spans="1:23" x14ac:dyDescent="0.2">
      <c r="A635" s="27" t="s">
        <v>22</v>
      </c>
      <c r="B635" s="13" t="s">
        <v>118</v>
      </c>
      <c r="C635" s="13" t="s">
        <v>283</v>
      </c>
      <c r="D635" s="14">
        <v>13</v>
      </c>
      <c r="E635" s="14">
        <v>13</v>
      </c>
      <c r="F635" s="14">
        <v>12</v>
      </c>
      <c r="G635" s="14">
        <v>12</v>
      </c>
      <c r="H635" s="14">
        <v>12</v>
      </c>
      <c r="I635" s="14">
        <v>12</v>
      </c>
      <c r="J635" s="14">
        <v>14</v>
      </c>
      <c r="K635" s="14">
        <v>14</v>
      </c>
      <c r="L635" s="14">
        <v>14</v>
      </c>
      <c r="M635" s="14">
        <v>14</v>
      </c>
      <c r="N635" s="14">
        <v>14</v>
      </c>
      <c r="O635" s="14"/>
      <c r="P635" s="13" t="s">
        <v>1</v>
      </c>
      <c r="Q635" s="13" t="s">
        <v>1</v>
      </c>
      <c r="R635" s="13" t="s">
        <v>1</v>
      </c>
      <c r="S635" s="13" t="s">
        <v>1</v>
      </c>
      <c r="T635" s="13" t="s">
        <v>1</v>
      </c>
      <c r="U635" s="13" t="s">
        <v>1</v>
      </c>
      <c r="V635" s="13" t="s">
        <v>304</v>
      </c>
      <c r="W635" s="22" t="s">
        <v>1</v>
      </c>
    </row>
    <row r="636" spans="1:23" x14ac:dyDescent="0.2">
      <c r="A636" s="25" t="s">
        <v>22</v>
      </c>
      <c r="B636" s="11" t="s">
        <v>118</v>
      </c>
      <c r="C636" s="11" t="s">
        <v>290</v>
      </c>
      <c r="D636" s="12">
        <v>18</v>
      </c>
      <c r="E636" s="12">
        <v>17</v>
      </c>
      <c r="F636" s="12">
        <v>15</v>
      </c>
      <c r="G636" s="12">
        <v>16</v>
      </c>
      <c r="H636" s="12">
        <v>16</v>
      </c>
      <c r="I636" s="12">
        <v>17</v>
      </c>
      <c r="J636" s="12">
        <v>18</v>
      </c>
      <c r="K636" s="12">
        <v>17</v>
      </c>
      <c r="L636" s="12">
        <v>17</v>
      </c>
      <c r="M636" s="12">
        <v>17</v>
      </c>
      <c r="N636" s="12">
        <v>17</v>
      </c>
      <c r="O636" s="12"/>
      <c r="P636" s="11" t="s">
        <v>1</v>
      </c>
      <c r="Q636" s="11" t="s">
        <v>1</v>
      </c>
      <c r="R636" s="11" t="s">
        <v>1</v>
      </c>
      <c r="S636" s="11" t="s">
        <v>1</v>
      </c>
      <c r="T636" s="11" t="s">
        <v>1</v>
      </c>
      <c r="U636" s="11" t="s">
        <v>1</v>
      </c>
      <c r="V636" s="11" t="s">
        <v>304</v>
      </c>
      <c r="W636" s="21" t="s">
        <v>1</v>
      </c>
    </row>
    <row r="637" spans="1:23" x14ac:dyDescent="0.2">
      <c r="A637" s="27" t="s">
        <v>22</v>
      </c>
      <c r="B637" s="13" t="s">
        <v>118</v>
      </c>
      <c r="C637" s="13" t="s">
        <v>291</v>
      </c>
      <c r="D637" s="14">
        <v>11</v>
      </c>
      <c r="E637" s="14">
        <v>10</v>
      </c>
      <c r="F637" s="14">
        <v>10</v>
      </c>
      <c r="G637" s="14">
        <v>10</v>
      </c>
      <c r="H637" s="14">
        <v>10</v>
      </c>
      <c r="I637" s="14">
        <v>11</v>
      </c>
      <c r="J637" s="14">
        <v>13</v>
      </c>
      <c r="K637" s="14">
        <v>13</v>
      </c>
      <c r="L637" s="14">
        <v>13</v>
      </c>
      <c r="M637" s="14">
        <v>13</v>
      </c>
      <c r="N637" s="14">
        <v>13</v>
      </c>
      <c r="O637" s="14"/>
      <c r="P637" s="13" t="s">
        <v>1</v>
      </c>
      <c r="Q637" s="13" t="s">
        <v>1</v>
      </c>
      <c r="R637" s="13" t="s">
        <v>1</v>
      </c>
      <c r="S637" s="13" t="s">
        <v>1</v>
      </c>
      <c r="T637" s="13" t="s">
        <v>1</v>
      </c>
      <c r="U637" s="13" t="s">
        <v>1</v>
      </c>
      <c r="V637" s="13" t="s">
        <v>304</v>
      </c>
      <c r="W637" s="22" t="s">
        <v>1</v>
      </c>
    </row>
    <row r="638" spans="1:23" x14ac:dyDescent="0.2">
      <c r="A638" s="25" t="s">
        <v>22</v>
      </c>
      <c r="B638" s="11" t="s">
        <v>118</v>
      </c>
      <c r="C638" s="11" t="s">
        <v>273</v>
      </c>
      <c r="D638" s="12">
        <v>18</v>
      </c>
      <c r="E638" s="12">
        <v>17</v>
      </c>
      <c r="F638" s="12">
        <v>16</v>
      </c>
      <c r="G638" s="12">
        <v>16</v>
      </c>
      <c r="H638" s="12">
        <v>17</v>
      </c>
      <c r="I638" s="12">
        <v>16</v>
      </c>
      <c r="J638" s="12">
        <v>18</v>
      </c>
      <c r="K638" s="12">
        <v>17</v>
      </c>
      <c r="L638" s="12">
        <v>17</v>
      </c>
      <c r="M638" s="12">
        <v>17</v>
      </c>
      <c r="N638" s="12">
        <v>17</v>
      </c>
      <c r="O638" s="12"/>
      <c r="P638" s="11" t="s">
        <v>1</v>
      </c>
      <c r="Q638" s="11" t="s">
        <v>1</v>
      </c>
      <c r="R638" s="11" t="s">
        <v>1</v>
      </c>
      <c r="S638" s="11" t="s">
        <v>1</v>
      </c>
      <c r="T638" s="11" t="s">
        <v>1</v>
      </c>
      <c r="U638" s="11" t="s">
        <v>1</v>
      </c>
      <c r="V638" s="11" t="s">
        <v>304</v>
      </c>
      <c r="W638" s="21" t="s">
        <v>1</v>
      </c>
    </row>
    <row r="639" spans="1:23" x14ac:dyDescent="0.2">
      <c r="A639" s="27" t="s">
        <v>22</v>
      </c>
      <c r="B639" s="13" t="s">
        <v>118</v>
      </c>
      <c r="C639" s="13" t="s">
        <v>274</v>
      </c>
      <c r="D639" s="14">
        <v>28</v>
      </c>
      <c r="E639" s="14">
        <v>25</v>
      </c>
      <c r="F639" s="14">
        <v>25</v>
      </c>
      <c r="G639" s="14">
        <v>25</v>
      </c>
      <c r="H639" s="14">
        <v>25</v>
      </c>
      <c r="I639" s="14">
        <v>23</v>
      </c>
      <c r="J639" s="14">
        <v>25</v>
      </c>
      <c r="K639" s="14">
        <v>23</v>
      </c>
      <c r="L639" s="14">
        <v>22</v>
      </c>
      <c r="M639" s="14">
        <v>21</v>
      </c>
      <c r="N639" s="14">
        <v>21</v>
      </c>
      <c r="O639" s="14"/>
      <c r="P639" s="13" t="s">
        <v>1</v>
      </c>
      <c r="Q639" s="13" t="s">
        <v>1</v>
      </c>
      <c r="R639" s="13" t="s">
        <v>1</v>
      </c>
      <c r="S639" s="13" t="s">
        <v>1</v>
      </c>
      <c r="T639" s="13" t="s">
        <v>1</v>
      </c>
      <c r="U639" s="13" t="s">
        <v>1</v>
      </c>
      <c r="V639" s="13" t="s">
        <v>304</v>
      </c>
      <c r="W639" s="22" t="s">
        <v>1</v>
      </c>
    </row>
    <row r="640" spans="1:23" x14ac:dyDescent="0.2">
      <c r="A640" s="25" t="s">
        <v>22</v>
      </c>
      <c r="B640" s="11" t="s">
        <v>118</v>
      </c>
      <c r="C640" s="11" t="s">
        <v>289</v>
      </c>
      <c r="D640" s="12">
        <v>69.113039999999998</v>
      </c>
      <c r="E640" s="12"/>
      <c r="F640" s="12">
        <v>80.664320000000004</v>
      </c>
      <c r="G640" s="12"/>
      <c r="H640" s="12">
        <v>81.10624</v>
      </c>
      <c r="I640" s="12">
        <v>80.959400000000002</v>
      </c>
      <c r="J640" s="12">
        <v>80.727109999999996</v>
      </c>
      <c r="K640" s="12">
        <v>79.670460000000006</v>
      </c>
      <c r="L640" s="12">
        <v>91.69408</v>
      </c>
      <c r="M640" s="12">
        <v>90.365780000000001</v>
      </c>
      <c r="N640" s="12">
        <v>90.453270000000003</v>
      </c>
      <c r="O640" s="12"/>
      <c r="P640" s="11" t="s">
        <v>1</v>
      </c>
      <c r="Q640" s="11" t="s">
        <v>1</v>
      </c>
      <c r="R640" s="11" t="s">
        <v>1</v>
      </c>
      <c r="S640" s="11" t="s">
        <v>1</v>
      </c>
      <c r="T640" s="11" t="s">
        <v>1</v>
      </c>
      <c r="U640" s="11" t="s">
        <v>1</v>
      </c>
      <c r="V640" s="11" t="s">
        <v>304</v>
      </c>
      <c r="W640" s="21" t="s">
        <v>1</v>
      </c>
    </row>
    <row r="641" spans="1:23" x14ac:dyDescent="0.2">
      <c r="A641" s="27" t="s">
        <v>22</v>
      </c>
      <c r="B641" s="13" t="s">
        <v>118</v>
      </c>
      <c r="C641" s="13" t="s">
        <v>276</v>
      </c>
      <c r="D641" s="14">
        <v>26</v>
      </c>
      <c r="E641" s="14">
        <v>25</v>
      </c>
      <c r="F641" s="14"/>
      <c r="G641" s="14">
        <v>25</v>
      </c>
      <c r="H641" s="14"/>
      <c r="I641" s="14"/>
      <c r="J641" s="14"/>
      <c r="K641" s="14">
        <v>32</v>
      </c>
      <c r="L641" s="14">
        <v>30</v>
      </c>
      <c r="M641" s="14">
        <v>29</v>
      </c>
      <c r="N641" s="14">
        <v>28</v>
      </c>
      <c r="O641" s="14"/>
      <c r="P641" s="13" t="s">
        <v>1</v>
      </c>
      <c r="Q641" s="13" t="s">
        <v>1</v>
      </c>
      <c r="R641" s="13" t="s">
        <v>1</v>
      </c>
      <c r="S641" s="13" t="s">
        <v>1</v>
      </c>
      <c r="T641" s="13" t="s">
        <v>1</v>
      </c>
      <c r="U641" s="13" t="s">
        <v>1</v>
      </c>
      <c r="V641" s="13" t="s">
        <v>304</v>
      </c>
      <c r="W641" s="22" t="s">
        <v>1</v>
      </c>
    </row>
    <row r="642" spans="1:23" x14ac:dyDescent="0.2">
      <c r="A642" s="25" t="s">
        <v>22</v>
      </c>
      <c r="B642" s="11" t="s">
        <v>118</v>
      </c>
      <c r="C642" s="11" t="s">
        <v>271</v>
      </c>
      <c r="D642" s="12">
        <v>24</v>
      </c>
      <c r="E642" s="12">
        <v>23</v>
      </c>
      <c r="F642" s="12"/>
      <c r="G642" s="12">
        <v>24</v>
      </c>
      <c r="H642" s="12"/>
      <c r="I642" s="12"/>
      <c r="J642" s="12"/>
      <c r="K642" s="12">
        <v>32</v>
      </c>
      <c r="L642" s="12">
        <v>32</v>
      </c>
      <c r="M642" s="12">
        <v>27</v>
      </c>
      <c r="N642" s="12">
        <v>28</v>
      </c>
      <c r="O642" s="12"/>
      <c r="P642" s="11" t="s">
        <v>1</v>
      </c>
      <c r="Q642" s="11" t="s">
        <v>1</v>
      </c>
      <c r="R642" s="11" t="s">
        <v>1</v>
      </c>
      <c r="S642" s="11" t="s">
        <v>1</v>
      </c>
      <c r="T642" s="11" t="s">
        <v>1</v>
      </c>
      <c r="U642" s="11" t="s">
        <v>1</v>
      </c>
      <c r="V642" s="11" t="s">
        <v>304</v>
      </c>
      <c r="W642" s="21" t="s">
        <v>1</v>
      </c>
    </row>
    <row r="643" spans="1:23" x14ac:dyDescent="0.2">
      <c r="A643" s="27" t="s">
        <v>22</v>
      </c>
      <c r="B643" s="13" t="s">
        <v>118</v>
      </c>
      <c r="C643" s="13" t="s">
        <v>292</v>
      </c>
      <c r="D643" s="14">
        <v>33</v>
      </c>
      <c r="E643" s="14">
        <v>31</v>
      </c>
      <c r="F643" s="14"/>
      <c r="G643" s="14">
        <v>29</v>
      </c>
      <c r="H643" s="14"/>
      <c r="I643" s="14"/>
      <c r="J643" s="14"/>
      <c r="K643" s="14">
        <v>30</v>
      </c>
      <c r="L643" s="14">
        <v>28</v>
      </c>
      <c r="M643" s="14">
        <v>28</v>
      </c>
      <c r="N643" s="14">
        <v>27</v>
      </c>
      <c r="O643" s="14"/>
      <c r="P643" s="13" t="s">
        <v>1</v>
      </c>
      <c r="Q643" s="13" t="s">
        <v>1</v>
      </c>
      <c r="R643" s="13" t="s">
        <v>1</v>
      </c>
      <c r="S643" s="13" t="s">
        <v>1</v>
      </c>
      <c r="T643" s="13" t="s">
        <v>1</v>
      </c>
      <c r="U643" s="13" t="s">
        <v>1</v>
      </c>
      <c r="V643" s="13" t="s">
        <v>304</v>
      </c>
      <c r="W643" s="22" t="s">
        <v>1</v>
      </c>
    </row>
    <row r="644" spans="1:23" x14ac:dyDescent="0.2">
      <c r="A644" s="25" t="s">
        <v>22</v>
      </c>
      <c r="B644" s="11" t="s">
        <v>118</v>
      </c>
      <c r="C644" s="11" t="s">
        <v>275</v>
      </c>
      <c r="D644" s="12">
        <v>26</v>
      </c>
      <c r="E644" s="12">
        <v>24</v>
      </c>
      <c r="F644" s="12"/>
      <c r="G644" s="12">
        <v>24</v>
      </c>
      <c r="H644" s="12"/>
      <c r="I644" s="12"/>
      <c r="J644" s="12"/>
      <c r="K644" s="12">
        <v>31</v>
      </c>
      <c r="L644" s="12">
        <v>29</v>
      </c>
      <c r="M644" s="12">
        <v>28</v>
      </c>
      <c r="N644" s="12">
        <v>28</v>
      </c>
      <c r="O644" s="12"/>
      <c r="P644" s="11" t="s">
        <v>1</v>
      </c>
      <c r="Q644" s="11" t="s">
        <v>1</v>
      </c>
      <c r="R644" s="11" t="s">
        <v>1</v>
      </c>
      <c r="S644" s="11" t="s">
        <v>1</v>
      </c>
      <c r="T644" s="11" t="s">
        <v>1</v>
      </c>
      <c r="U644" s="11" t="s">
        <v>1</v>
      </c>
      <c r="V644" s="11" t="s">
        <v>304</v>
      </c>
      <c r="W644" s="21" t="s">
        <v>1</v>
      </c>
    </row>
    <row r="645" spans="1:23" x14ac:dyDescent="0.2">
      <c r="A645" s="27" t="s">
        <v>22</v>
      </c>
      <c r="B645" s="13" t="s">
        <v>118</v>
      </c>
      <c r="C645" s="13" t="s">
        <v>272</v>
      </c>
      <c r="D645" s="14">
        <v>28</v>
      </c>
      <c r="E645" s="14">
        <v>23</v>
      </c>
      <c r="F645" s="14"/>
      <c r="G645" s="14">
        <v>23</v>
      </c>
      <c r="H645" s="14"/>
      <c r="I645" s="14"/>
      <c r="J645" s="14"/>
      <c r="K645" s="14">
        <v>29</v>
      </c>
      <c r="L645" s="14">
        <v>29</v>
      </c>
      <c r="M645" s="14">
        <v>26</v>
      </c>
      <c r="N645" s="14">
        <v>27</v>
      </c>
      <c r="O645" s="14"/>
      <c r="P645" s="13" t="s">
        <v>1</v>
      </c>
      <c r="Q645" s="13" t="s">
        <v>1</v>
      </c>
      <c r="R645" s="13" t="s">
        <v>1</v>
      </c>
      <c r="S645" s="13" t="s">
        <v>1</v>
      </c>
      <c r="T645" s="13" t="s">
        <v>1</v>
      </c>
      <c r="U645" s="13" t="s">
        <v>1</v>
      </c>
      <c r="V645" s="13" t="s">
        <v>304</v>
      </c>
      <c r="W645" s="22" t="s">
        <v>1</v>
      </c>
    </row>
    <row r="646" spans="1:23" x14ac:dyDescent="0.2">
      <c r="A646" s="25" t="s">
        <v>22</v>
      </c>
      <c r="B646" s="11" t="s">
        <v>118</v>
      </c>
      <c r="C646" s="11" t="s">
        <v>295</v>
      </c>
      <c r="D646" s="12">
        <v>17.06020329</v>
      </c>
      <c r="E646" s="12">
        <v>14.97703052</v>
      </c>
      <c r="F646" s="12">
        <v>15.81201214</v>
      </c>
      <c r="G646" s="12">
        <v>15.34386709</v>
      </c>
      <c r="H646" s="12">
        <v>16.182549330000001</v>
      </c>
      <c r="I646" s="12">
        <v>17.054727459999999</v>
      </c>
      <c r="J646" s="12">
        <v>16.70878781</v>
      </c>
      <c r="K646" s="12">
        <v>16.752684909999999</v>
      </c>
      <c r="L646" s="12">
        <v>17.354768440000001</v>
      </c>
      <c r="M646" s="12">
        <v>17.753743960000001</v>
      </c>
      <c r="N646" s="12">
        <v>18.06190509</v>
      </c>
      <c r="O646" s="12"/>
      <c r="P646" s="11" t="s">
        <v>1</v>
      </c>
      <c r="Q646" s="11" t="s">
        <v>1</v>
      </c>
      <c r="R646" s="11" t="s">
        <v>1</v>
      </c>
      <c r="S646" s="11" t="s">
        <v>1</v>
      </c>
      <c r="T646" s="11" t="s">
        <v>1</v>
      </c>
      <c r="U646" s="11" t="s">
        <v>1</v>
      </c>
      <c r="V646" s="11" t="s">
        <v>304</v>
      </c>
      <c r="W646" s="21" t="s">
        <v>1</v>
      </c>
    </row>
    <row r="647" spans="1:23" x14ac:dyDescent="0.2">
      <c r="A647" s="27" t="s">
        <v>22</v>
      </c>
      <c r="B647" s="13" t="s">
        <v>118</v>
      </c>
      <c r="C647" s="13" t="s">
        <v>297</v>
      </c>
      <c r="D647" s="14">
        <v>60.836869999999998</v>
      </c>
      <c r="E647" s="14"/>
      <c r="F647" s="14"/>
      <c r="G647" s="14"/>
      <c r="H647" s="14"/>
      <c r="I647" s="14"/>
      <c r="J647" s="14"/>
      <c r="K647" s="14"/>
      <c r="L647" s="14"/>
      <c r="M647" s="14"/>
      <c r="N647" s="14"/>
      <c r="O647" s="14"/>
      <c r="P647" s="13" t="s">
        <v>1</v>
      </c>
      <c r="Q647" s="13" t="s">
        <v>1</v>
      </c>
      <c r="R647" s="13" t="s">
        <v>1</v>
      </c>
      <c r="S647" s="13" t="s">
        <v>1</v>
      </c>
      <c r="T647" s="13" t="s">
        <v>1</v>
      </c>
      <c r="U647" s="13" t="s">
        <v>1</v>
      </c>
      <c r="V647" s="13" t="s">
        <v>304</v>
      </c>
      <c r="W647" s="22" t="s">
        <v>1</v>
      </c>
    </row>
    <row r="648" spans="1:23" x14ac:dyDescent="0.2">
      <c r="A648" s="25" t="s">
        <v>22</v>
      </c>
      <c r="B648" s="11" t="s">
        <v>118</v>
      </c>
      <c r="C648" s="11" t="s">
        <v>299</v>
      </c>
      <c r="D648" s="12">
        <v>33.241930000000004</v>
      </c>
      <c r="E648" s="12"/>
      <c r="F648" s="12"/>
      <c r="G648" s="12"/>
      <c r="H648" s="12"/>
      <c r="I648" s="12"/>
      <c r="J648" s="12"/>
      <c r="K648" s="12"/>
      <c r="L648" s="12"/>
      <c r="M648" s="12"/>
      <c r="N648" s="12"/>
      <c r="O648" s="12"/>
      <c r="P648" s="11" t="s">
        <v>1</v>
      </c>
      <c r="Q648" s="11" t="s">
        <v>1</v>
      </c>
      <c r="R648" s="11" t="s">
        <v>1</v>
      </c>
      <c r="S648" s="11" t="s">
        <v>1</v>
      </c>
      <c r="T648" s="11" t="s">
        <v>1</v>
      </c>
      <c r="U648" s="11" t="s">
        <v>1</v>
      </c>
      <c r="V648" s="11" t="s">
        <v>304</v>
      </c>
      <c r="W648" s="21" t="s">
        <v>1</v>
      </c>
    </row>
    <row r="649" spans="1:23" x14ac:dyDescent="0.2">
      <c r="A649" s="27" t="s">
        <v>22</v>
      </c>
      <c r="B649" s="13" t="s">
        <v>118</v>
      </c>
      <c r="C649" s="13" t="s">
        <v>300</v>
      </c>
      <c r="D649" s="14">
        <v>55.53237</v>
      </c>
      <c r="E649" s="14"/>
      <c r="F649" s="14"/>
      <c r="G649" s="14"/>
      <c r="H649" s="14"/>
      <c r="I649" s="14"/>
      <c r="J649" s="14"/>
      <c r="K649" s="14"/>
      <c r="L649" s="14"/>
      <c r="M649" s="14"/>
      <c r="N649" s="14"/>
      <c r="O649" s="14"/>
      <c r="P649" s="13" t="s">
        <v>1</v>
      </c>
      <c r="Q649" s="13" t="s">
        <v>1</v>
      </c>
      <c r="R649" s="13" t="s">
        <v>1</v>
      </c>
      <c r="S649" s="13" t="s">
        <v>1</v>
      </c>
      <c r="T649" s="13" t="s">
        <v>1</v>
      </c>
      <c r="U649" s="13" t="s">
        <v>1</v>
      </c>
      <c r="V649" s="13" t="s">
        <v>304</v>
      </c>
      <c r="W649" s="22" t="s">
        <v>1</v>
      </c>
    </row>
    <row r="650" spans="1:23" x14ac:dyDescent="0.2">
      <c r="A650" s="25" t="s">
        <v>22</v>
      </c>
      <c r="B650" s="11" t="s">
        <v>118</v>
      </c>
      <c r="C650" s="11" t="s">
        <v>296</v>
      </c>
      <c r="D650" s="12">
        <v>42.45261</v>
      </c>
      <c r="E650" s="12"/>
      <c r="F650" s="12"/>
      <c r="G650" s="12"/>
      <c r="H650" s="12"/>
      <c r="I650" s="12"/>
      <c r="J650" s="12"/>
      <c r="K650" s="12"/>
      <c r="L650" s="12"/>
      <c r="M650" s="12"/>
      <c r="N650" s="12"/>
      <c r="O650" s="12"/>
      <c r="P650" s="11" t="s">
        <v>1</v>
      </c>
      <c r="Q650" s="11" t="s">
        <v>1</v>
      </c>
      <c r="R650" s="11" t="s">
        <v>1</v>
      </c>
      <c r="S650" s="11" t="s">
        <v>1</v>
      </c>
      <c r="T650" s="11" t="s">
        <v>1</v>
      </c>
      <c r="U650" s="11" t="s">
        <v>1</v>
      </c>
      <c r="V650" s="11" t="s">
        <v>304</v>
      </c>
      <c r="W650" s="21" t="s">
        <v>1</v>
      </c>
    </row>
    <row r="651" spans="1:23" x14ac:dyDescent="0.2">
      <c r="A651" s="27" t="s">
        <v>22</v>
      </c>
      <c r="B651" s="13" t="s">
        <v>118</v>
      </c>
      <c r="C651" s="13" t="s">
        <v>301</v>
      </c>
      <c r="D651" s="14">
        <v>58.265410000000003</v>
      </c>
      <c r="E651" s="14"/>
      <c r="F651" s="14"/>
      <c r="G651" s="14"/>
      <c r="H651" s="14"/>
      <c r="I651" s="14"/>
      <c r="J651" s="14"/>
      <c r="K651" s="14"/>
      <c r="L651" s="14"/>
      <c r="M651" s="14"/>
      <c r="N651" s="14"/>
      <c r="O651" s="14"/>
      <c r="P651" s="13" t="s">
        <v>1</v>
      </c>
      <c r="Q651" s="13" t="s">
        <v>1</v>
      </c>
      <c r="R651" s="13" t="s">
        <v>1</v>
      </c>
      <c r="S651" s="13" t="s">
        <v>1</v>
      </c>
      <c r="T651" s="13" t="s">
        <v>1</v>
      </c>
      <c r="U651" s="13" t="s">
        <v>1</v>
      </c>
      <c r="V651" s="13" t="s">
        <v>304</v>
      </c>
      <c r="W651" s="22" t="s">
        <v>1</v>
      </c>
    </row>
    <row r="652" spans="1:23" x14ac:dyDescent="0.2">
      <c r="A652" s="25" t="s">
        <v>22</v>
      </c>
      <c r="B652" s="11" t="s">
        <v>118</v>
      </c>
      <c r="C652" s="11" t="s">
        <v>298</v>
      </c>
      <c r="D652" s="12">
        <v>53.796509999999998</v>
      </c>
      <c r="E652" s="12"/>
      <c r="F652" s="12"/>
      <c r="G652" s="12"/>
      <c r="H652" s="12"/>
      <c r="I652" s="12"/>
      <c r="J652" s="12"/>
      <c r="K652" s="12"/>
      <c r="L652" s="12"/>
      <c r="M652" s="12"/>
      <c r="N652" s="12"/>
      <c r="O652" s="12"/>
      <c r="P652" s="11" t="s">
        <v>1</v>
      </c>
      <c r="Q652" s="11" t="s">
        <v>1</v>
      </c>
      <c r="R652" s="11" t="s">
        <v>1</v>
      </c>
      <c r="S652" s="11" t="s">
        <v>1</v>
      </c>
      <c r="T652" s="11" t="s">
        <v>1</v>
      </c>
      <c r="U652" s="11" t="s">
        <v>1</v>
      </c>
      <c r="V652" s="11" t="s">
        <v>304</v>
      </c>
      <c r="W652" s="21" t="s">
        <v>1</v>
      </c>
    </row>
    <row r="653" spans="1:23" x14ac:dyDescent="0.2">
      <c r="A653" s="27" t="s">
        <v>23</v>
      </c>
      <c r="B653" s="13" t="s">
        <v>171</v>
      </c>
      <c r="C653" s="13" t="s">
        <v>277</v>
      </c>
      <c r="D653" s="14"/>
      <c r="E653" s="14"/>
      <c r="F653" s="14"/>
      <c r="G653" s="14"/>
      <c r="H653" s="14"/>
      <c r="I653" s="14"/>
      <c r="J653" s="14"/>
      <c r="K653" s="14"/>
      <c r="L653" s="14"/>
      <c r="M653" s="14"/>
      <c r="N653" s="14"/>
      <c r="O653" s="14"/>
      <c r="P653" s="13"/>
      <c r="Q653" s="13"/>
      <c r="R653" s="13"/>
      <c r="S653" s="13"/>
      <c r="T653" s="13"/>
      <c r="U653" s="13"/>
      <c r="V653" s="13"/>
      <c r="W653" s="22"/>
    </row>
    <row r="654" spans="1:23" x14ac:dyDescent="0.2">
      <c r="A654" s="25" t="s">
        <v>23</v>
      </c>
      <c r="B654" s="11" t="s">
        <v>171</v>
      </c>
      <c r="C654" s="11" t="s">
        <v>278</v>
      </c>
      <c r="D654" s="12"/>
      <c r="E654" s="12"/>
      <c r="F654" s="12"/>
      <c r="G654" s="12"/>
      <c r="H654" s="12"/>
      <c r="I654" s="12"/>
      <c r="J654" s="12"/>
      <c r="K654" s="12"/>
      <c r="L654" s="12"/>
      <c r="M654" s="12"/>
      <c r="N654" s="12"/>
      <c r="O654" s="12"/>
      <c r="P654" s="11"/>
      <c r="Q654" s="11"/>
      <c r="R654" s="11"/>
      <c r="S654" s="11"/>
      <c r="T654" s="11"/>
      <c r="U654" s="11"/>
      <c r="V654" s="11"/>
      <c r="W654" s="21"/>
    </row>
    <row r="655" spans="1:23" x14ac:dyDescent="0.2">
      <c r="A655" s="27" t="s">
        <v>23</v>
      </c>
      <c r="B655" s="13" t="s">
        <v>171</v>
      </c>
      <c r="C655" s="13" t="s">
        <v>280</v>
      </c>
      <c r="D655" s="14"/>
      <c r="E655" s="14"/>
      <c r="F655" s="14"/>
      <c r="G655" s="14"/>
      <c r="H655" s="14"/>
      <c r="I655" s="14"/>
      <c r="J655" s="14"/>
      <c r="K655" s="14"/>
      <c r="L655" s="14"/>
      <c r="M655" s="14"/>
      <c r="N655" s="14"/>
      <c r="O655" s="14"/>
      <c r="P655" s="13"/>
      <c r="Q655" s="13"/>
      <c r="R655" s="13"/>
      <c r="S655" s="13"/>
      <c r="T655" s="13"/>
      <c r="U655" s="13"/>
      <c r="V655" s="13"/>
      <c r="W655" s="22"/>
    </row>
    <row r="656" spans="1:23" x14ac:dyDescent="0.2">
      <c r="A656" s="25" t="s">
        <v>23</v>
      </c>
      <c r="B656" s="11" t="s">
        <v>171</v>
      </c>
      <c r="C656" s="11" t="s">
        <v>281</v>
      </c>
      <c r="D656" s="12"/>
      <c r="E656" s="12"/>
      <c r="F656" s="12"/>
      <c r="G656" s="12"/>
      <c r="H656" s="12"/>
      <c r="I656" s="12"/>
      <c r="J656" s="12"/>
      <c r="K656" s="12"/>
      <c r="L656" s="12"/>
      <c r="M656" s="12"/>
      <c r="N656" s="12"/>
      <c r="O656" s="12"/>
      <c r="P656" s="11"/>
      <c r="Q656" s="11"/>
      <c r="R656" s="11"/>
      <c r="S656" s="11"/>
      <c r="T656" s="11"/>
      <c r="U656" s="11"/>
      <c r="V656" s="11"/>
      <c r="W656" s="21"/>
    </row>
    <row r="657" spans="1:23" x14ac:dyDescent="0.2">
      <c r="A657" s="27" t="s">
        <v>23</v>
      </c>
      <c r="B657" s="13" t="s">
        <v>171</v>
      </c>
      <c r="C657" s="13" t="s">
        <v>282</v>
      </c>
      <c r="D657" s="14"/>
      <c r="E657" s="14"/>
      <c r="F657" s="14"/>
      <c r="G657" s="14"/>
      <c r="H657" s="14"/>
      <c r="I657" s="14"/>
      <c r="J657" s="14"/>
      <c r="K657" s="14"/>
      <c r="L657" s="14"/>
      <c r="M657" s="14"/>
      <c r="N657" s="14"/>
      <c r="O657" s="14"/>
      <c r="P657" s="13"/>
      <c r="Q657" s="13"/>
      <c r="R657" s="13"/>
      <c r="S657" s="13"/>
      <c r="T657" s="13"/>
      <c r="U657" s="13"/>
      <c r="V657" s="13"/>
      <c r="W657" s="22"/>
    </row>
    <row r="658" spans="1:23" x14ac:dyDescent="0.2">
      <c r="A658" s="25" t="s">
        <v>23</v>
      </c>
      <c r="B658" s="11" t="s">
        <v>171</v>
      </c>
      <c r="C658" s="11" t="s">
        <v>279</v>
      </c>
      <c r="D658" s="12"/>
      <c r="E658" s="12"/>
      <c r="F658" s="12"/>
      <c r="G658" s="12"/>
      <c r="H658" s="12"/>
      <c r="I658" s="12"/>
      <c r="J658" s="12"/>
      <c r="K658" s="12"/>
      <c r="L658" s="12"/>
      <c r="M658" s="12"/>
      <c r="N658" s="12"/>
      <c r="O658" s="12"/>
      <c r="P658" s="11"/>
      <c r="Q658" s="11"/>
      <c r="R658" s="11"/>
      <c r="S658" s="11"/>
      <c r="T658" s="11"/>
      <c r="U658" s="11"/>
      <c r="V658" s="11"/>
      <c r="W658" s="21"/>
    </row>
    <row r="659" spans="1:23" x14ac:dyDescent="0.2">
      <c r="A659" s="27" t="s">
        <v>23</v>
      </c>
      <c r="B659" s="13" t="s">
        <v>171</v>
      </c>
      <c r="C659" s="13" t="s">
        <v>293</v>
      </c>
      <c r="D659" s="14"/>
      <c r="E659" s="14"/>
      <c r="F659" s="14"/>
      <c r="G659" s="14"/>
      <c r="H659" s="14"/>
      <c r="I659" s="14"/>
      <c r="J659" s="14"/>
      <c r="K659" s="14"/>
      <c r="L659" s="14"/>
      <c r="M659" s="14"/>
      <c r="N659" s="14"/>
      <c r="O659" s="14"/>
      <c r="P659" s="13" t="s">
        <v>1</v>
      </c>
      <c r="Q659" s="13" t="s">
        <v>1</v>
      </c>
      <c r="R659" s="13" t="s">
        <v>1</v>
      </c>
      <c r="S659" s="13" t="s">
        <v>1</v>
      </c>
      <c r="T659" s="13" t="s">
        <v>1</v>
      </c>
      <c r="U659" s="13" t="s">
        <v>1</v>
      </c>
      <c r="V659" s="13" t="s">
        <v>294</v>
      </c>
      <c r="W659" s="22" t="s">
        <v>1</v>
      </c>
    </row>
    <row r="660" spans="1:23" x14ac:dyDescent="0.2">
      <c r="A660" s="25" t="s">
        <v>23</v>
      </c>
      <c r="B660" s="11" t="s">
        <v>171</v>
      </c>
      <c r="C660" s="11" t="s">
        <v>284</v>
      </c>
      <c r="D660" s="12"/>
      <c r="E660" s="12"/>
      <c r="F660" s="12"/>
      <c r="G660" s="12"/>
      <c r="H660" s="12"/>
      <c r="I660" s="12"/>
      <c r="J660" s="12"/>
      <c r="K660" s="12"/>
      <c r="L660" s="12"/>
      <c r="M660" s="12"/>
      <c r="N660" s="12"/>
      <c r="O660" s="12"/>
      <c r="P660" s="11"/>
      <c r="Q660" s="11"/>
      <c r="R660" s="11"/>
      <c r="S660" s="11"/>
      <c r="T660" s="11"/>
      <c r="U660" s="11"/>
      <c r="V660" s="11"/>
      <c r="W660" s="21"/>
    </row>
    <row r="661" spans="1:23" x14ac:dyDescent="0.2">
      <c r="A661" s="27" t="s">
        <v>23</v>
      </c>
      <c r="B661" s="13" t="s">
        <v>171</v>
      </c>
      <c r="C661" s="13" t="s">
        <v>286</v>
      </c>
      <c r="D661" s="14"/>
      <c r="E661" s="14"/>
      <c r="F661" s="14"/>
      <c r="G661" s="14"/>
      <c r="H661" s="14"/>
      <c r="I661" s="14"/>
      <c r="J661" s="14"/>
      <c r="K661" s="14"/>
      <c r="L661" s="14"/>
      <c r="M661" s="14"/>
      <c r="N661" s="14"/>
      <c r="O661" s="14"/>
      <c r="P661" s="13"/>
      <c r="Q661" s="13"/>
      <c r="R661" s="13"/>
      <c r="S661" s="13"/>
      <c r="T661" s="13"/>
      <c r="U661" s="13"/>
      <c r="V661" s="13"/>
      <c r="W661" s="22"/>
    </row>
    <row r="662" spans="1:23" x14ac:dyDescent="0.2">
      <c r="A662" s="25" t="s">
        <v>23</v>
      </c>
      <c r="B662" s="11" t="s">
        <v>171</v>
      </c>
      <c r="C662" s="11" t="s">
        <v>287</v>
      </c>
      <c r="D662" s="12"/>
      <c r="E662" s="12"/>
      <c r="F662" s="12"/>
      <c r="G662" s="12"/>
      <c r="H662" s="12"/>
      <c r="I662" s="12"/>
      <c r="J662" s="12"/>
      <c r="K662" s="12"/>
      <c r="L662" s="12"/>
      <c r="M662" s="12"/>
      <c r="N662" s="12"/>
      <c r="O662" s="12"/>
      <c r="P662" s="11"/>
      <c r="Q662" s="11"/>
      <c r="R662" s="11"/>
      <c r="S662" s="11"/>
      <c r="T662" s="11"/>
      <c r="U662" s="11"/>
      <c r="V662" s="11"/>
      <c r="W662" s="21"/>
    </row>
    <row r="663" spans="1:23" x14ac:dyDescent="0.2">
      <c r="A663" s="27" t="s">
        <v>23</v>
      </c>
      <c r="B663" s="13" t="s">
        <v>171</v>
      </c>
      <c r="C663" s="13" t="s">
        <v>288</v>
      </c>
      <c r="D663" s="14"/>
      <c r="E663" s="14"/>
      <c r="F663" s="14"/>
      <c r="G663" s="14"/>
      <c r="H663" s="14"/>
      <c r="I663" s="14"/>
      <c r="J663" s="14"/>
      <c r="K663" s="14"/>
      <c r="L663" s="14"/>
      <c r="M663" s="14"/>
      <c r="N663" s="14"/>
      <c r="O663" s="14"/>
      <c r="P663" s="13"/>
      <c r="Q663" s="13"/>
      <c r="R663" s="13"/>
      <c r="S663" s="13"/>
      <c r="T663" s="13"/>
      <c r="U663" s="13"/>
      <c r="V663" s="13"/>
      <c r="W663" s="22"/>
    </row>
    <row r="664" spans="1:23" x14ac:dyDescent="0.2">
      <c r="A664" s="25" t="s">
        <v>23</v>
      </c>
      <c r="B664" s="11" t="s">
        <v>171</v>
      </c>
      <c r="C664" s="11" t="s">
        <v>285</v>
      </c>
      <c r="D664" s="12"/>
      <c r="E664" s="12"/>
      <c r="F664" s="12"/>
      <c r="G664" s="12"/>
      <c r="H664" s="12"/>
      <c r="I664" s="12"/>
      <c r="J664" s="12"/>
      <c r="K664" s="12"/>
      <c r="L664" s="12"/>
      <c r="M664" s="12"/>
      <c r="N664" s="12"/>
      <c r="O664" s="12"/>
      <c r="P664" s="11"/>
      <c r="Q664" s="11"/>
      <c r="R664" s="11"/>
      <c r="S664" s="11"/>
      <c r="T664" s="11"/>
      <c r="U664" s="11"/>
      <c r="V664" s="11"/>
      <c r="W664" s="21"/>
    </row>
    <row r="665" spans="1:23" x14ac:dyDescent="0.2">
      <c r="A665" s="27" t="s">
        <v>23</v>
      </c>
      <c r="B665" s="13" t="s">
        <v>171</v>
      </c>
      <c r="C665" s="13" t="s">
        <v>308</v>
      </c>
      <c r="D665" s="14"/>
      <c r="E665" s="14">
        <v>1.6759999999999999</v>
      </c>
      <c r="F665" s="14">
        <v>3.3050000000000002</v>
      </c>
      <c r="G665" s="14">
        <v>9.4450000000000003</v>
      </c>
      <c r="H665" s="14">
        <v>0.996</v>
      </c>
      <c r="I665" s="14">
        <v>0.12</v>
      </c>
      <c r="J665" s="14">
        <v>0.308</v>
      </c>
      <c r="K665" s="14">
        <v>0.29199999999999998</v>
      </c>
      <c r="L665" s="14">
        <v>0.16</v>
      </c>
      <c r="M665" s="14">
        <v>8.5999999999999993E-2</v>
      </c>
      <c r="N665" s="14">
        <v>0.12</v>
      </c>
      <c r="O665" s="14"/>
      <c r="P665" s="13" t="s">
        <v>1</v>
      </c>
      <c r="Q665" s="13" t="s">
        <v>1</v>
      </c>
      <c r="R665" s="13" t="s">
        <v>1</v>
      </c>
      <c r="S665" s="13" t="s">
        <v>1</v>
      </c>
      <c r="T665" s="13" t="s">
        <v>1</v>
      </c>
      <c r="U665" s="13" t="s">
        <v>1</v>
      </c>
      <c r="V665" s="13" t="s">
        <v>294</v>
      </c>
      <c r="W665" s="22" t="s">
        <v>1</v>
      </c>
    </row>
    <row r="666" spans="1:23" x14ac:dyDescent="0.2">
      <c r="A666" s="25" t="s">
        <v>23</v>
      </c>
      <c r="B666" s="11" t="s">
        <v>171</v>
      </c>
      <c r="C666" s="11" t="s">
        <v>283</v>
      </c>
      <c r="D666" s="12">
        <v>7</v>
      </c>
      <c r="E666" s="12">
        <v>7</v>
      </c>
      <c r="F666" s="12">
        <v>5</v>
      </c>
      <c r="G666" s="12">
        <v>6</v>
      </c>
      <c r="H666" s="12">
        <v>7</v>
      </c>
      <c r="I666" s="12">
        <v>7</v>
      </c>
      <c r="J666" s="12">
        <v>7</v>
      </c>
      <c r="K666" s="12">
        <v>9</v>
      </c>
      <c r="L666" s="12"/>
      <c r="M666" s="12">
        <v>8</v>
      </c>
      <c r="N666" s="12">
        <v>8</v>
      </c>
      <c r="O666" s="12"/>
      <c r="P666" s="11" t="s">
        <v>1</v>
      </c>
      <c r="Q666" s="11" t="s">
        <v>1</v>
      </c>
      <c r="R666" s="11" t="s">
        <v>1</v>
      </c>
      <c r="S666" s="11" t="s">
        <v>1</v>
      </c>
      <c r="T666" s="11" t="s">
        <v>1</v>
      </c>
      <c r="U666" s="11" t="s">
        <v>1</v>
      </c>
      <c r="V666" s="11" t="s">
        <v>294</v>
      </c>
      <c r="W666" s="21" t="s">
        <v>1</v>
      </c>
    </row>
    <row r="667" spans="1:23" x14ac:dyDescent="0.2">
      <c r="A667" s="27" t="s">
        <v>23</v>
      </c>
      <c r="B667" s="13" t="s">
        <v>171</v>
      </c>
      <c r="C667" s="13" t="s">
        <v>290</v>
      </c>
      <c r="D667" s="14">
        <v>48</v>
      </c>
      <c r="E667" s="14">
        <v>50</v>
      </c>
      <c r="F667" s="14">
        <v>53</v>
      </c>
      <c r="G667" s="14">
        <v>52</v>
      </c>
      <c r="H667" s="14">
        <v>54</v>
      </c>
      <c r="I667" s="14">
        <v>57</v>
      </c>
      <c r="J667" s="14">
        <v>60</v>
      </c>
      <c r="K667" s="14">
        <v>65</v>
      </c>
      <c r="L667" s="14"/>
      <c r="M667" s="14">
        <v>62</v>
      </c>
      <c r="N667" s="14">
        <v>57</v>
      </c>
      <c r="O667" s="14"/>
      <c r="P667" s="13" t="s">
        <v>1</v>
      </c>
      <c r="Q667" s="13" t="s">
        <v>1</v>
      </c>
      <c r="R667" s="13" t="s">
        <v>1</v>
      </c>
      <c r="S667" s="13" t="s">
        <v>1</v>
      </c>
      <c r="T667" s="13" t="s">
        <v>1</v>
      </c>
      <c r="U667" s="13" t="s">
        <v>1</v>
      </c>
      <c r="V667" s="13" t="s">
        <v>294</v>
      </c>
      <c r="W667" s="22" t="s">
        <v>1</v>
      </c>
    </row>
    <row r="668" spans="1:23" x14ac:dyDescent="0.2">
      <c r="A668" s="25" t="s">
        <v>23</v>
      </c>
      <c r="B668" s="11" t="s">
        <v>171</v>
      </c>
      <c r="C668" s="11" t="s">
        <v>291</v>
      </c>
      <c r="D668" s="12">
        <v>9</v>
      </c>
      <c r="E668" s="12">
        <v>9</v>
      </c>
      <c r="F668" s="12">
        <v>8</v>
      </c>
      <c r="G668" s="12">
        <v>7</v>
      </c>
      <c r="H668" s="12">
        <v>8</v>
      </c>
      <c r="I668" s="12"/>
      <c r="J668" s="12">
        <v>9</v>
      </c>
      <c r="K668" s="12">
        <v>10</v>
      </c>
      <c r="L668" s="12"/>
      <c r="M668" s="12">
        <v>11</v>
      </c>
      <c r="N668" s="12">
        <v>11</v>
      </c>
      <c r="O668" s="12"/>
      <c r="P668" s="11" t="s">
        <v>1</v>
      </c>
      <c r="Q668" s="11" t="s">
        <v>1</v>
      </c>
      <c r="R668" s="11" t="s">
        <v>1</v>
      </c>
      <c r="S668" s="11" t="s">
        <v>1</v>
      </c>
      <c r="T668" s="11" t="s">
        <v>1</v>
      </c>
      <c r="U668" s="11" t="s">
        <v>1</v>
      </c>
      <c r="V668" s="11" t="s">
        <v>294</v>
      </c>
      <c r="W668" s="21" t="s">
        <v>1</v>
      </c>
    </row>
    <row r="669" spans="1:23" x14ac:dyDescent="0.2">
      <c r="A669" s="27" t="s">
        <v>23</v>
      </c>
      <c r="B669" s="13" t="s">
        <v>171</v>
      </c>
      <c r="C669" s="13" t="s">
        <v>273</v>
      </c>
      <c r="D669" s="14">
        <v>6</v>
      </c>
      <c r="E669" s="14">
        <v>5</v>
      </c>
      <c r="F669" s="14">
        <v>5</v>
      </c>
      <c r="G669" s="14">
        <v>5</v>
      </c>
      <c r="H669" s="14"/>
      <c r="I669" s="14">
        <v>6</v>
      </c>
      <c r="J669" s="14">
        <v>6</v>
      </c>
      <c r="K669" s="14">
        <v>7</v>
      </c>
      <c r="L669" s="14"/>
      <c r="M669" s="14">
        <v>7</v>
      </c>
      <c r="N669" s="14">
        <v>7</v>
      </c>
      <c r="O669" s="14"/>
      <c r="P669" s="13" t="s">
        <v>1</v>
      </c>
      <c r="Q669" s="13" t="s">
        <v>1</v>
      </c>
      <c r="R669" s="13" t="s">
        <v>1</v>
      </c>
      <c r="S669" s="13" t="s">
        <v>1</v>
      </c>
      <c r="T669" s="13" t="s">
        <v>1</v>
      </c>
      <c r="U669" s="13" t="s">
        <v>1</v>
      </c>
      <c r="V669" s="13" t="s">
        <v>294</v>
      </c>
      <c r="W669" s="22" t="s">
        <v>1</v>
      </c>
    </row>
    <row r="670" spans="1:23" x14ac:dyDescent="0.2">
      <c r="A670" s="25" t="s">
        <v>23</v>
      </c>
      <c r="B670" s="11" t="s">
        <v>171</v>
      </c>
      <c r="C670" s="11" t="s">
        <v>274</v>
      </c>
      <c r="D670" s="12">
        <v>3</v>
      </c>
      <c r="E670" s="12">
        <v>3</v>
      </c>
      <c r="F670" s="12">
        <v>3</v>
      </c>
      <c r="G670" s="12">
        <v>3</v>
      </c>
      <c r="H670" s="12"/>
      <c r="I670" s="12">
        <v>3</v>
      </c>
      <c r="J670" s="12">
        <v>3</v>
      </c>
      <c r="K670" s="12">
        <v>4</v>
      </c>
      <c r="L670" s="12"/>
      <c r="M670" s="12">
        <v>6</v>
      </c>
      <c r="N670" s="12">
        <v>6</v>
      </c>
      <c r="O670" s="12"/>
      <c r="P670" s="11" t="s">
        <v>1</v>
      </c>
      <c r="Q670" s="11" t="s">
        <v>1</v>
      </c>
      <c r="R670" s="11" t="s">
        <v>1</v>
      </c>
      <c r="S670" s="11" t="s">
        <v>1</v>
      </c>
      <c r="T670" s="11" t="s">
        <v>1</v>
      </c>
      <c r="U670" s="11" t="s">
        <v>1</v>
      </c>
      <c r="V670" s="11" t="s">
        <v>294</v>
      </c>
      <c r="W670" s="21" t="s">
        <v>1</v>
      </c>
    </row>
    <row r="671" spans="1:23" x14ac:dyDescent="0.2">
      <c r="A671" s="27" t="s">
        <v>23</v>
      </c>
      <c r="B671" s="13" t="s">
        <v>171</v>
      </c>
      <c r="C671" s="13" t="s">
        <v>289</v>
      </c>
      <c r="D671" s="14"/>
      <c r="E671" s="14"/>
      <c r="F671" s="14"/>
      <c r="G671" s="14"/>
      <c r="H671" s="14"/>
      <c r="I671" s="14"/>
      <c r="J671" s="14"/>
      <c r="K671" s="14"/>
      <c r="L671" s="14"/>
      <c r="M671" s="14"/>
      <c r="N671" s="14"/>
      <c r="O671" s="14"/>
      <c r="P671" s="13"/>
      <c r="Q671" s="13"/>
      <c r="R671" s="13"/>
      <c r="S671" s="13"/>
      <c r="T671" s="13"/>
      <c r="U671" s="13"/>
      <c r="V671" s="13"/>
      <c r="W671" s="22"/>
    </row>
    <row r="672" spans="1:23" x14ac:dyDescent="0.2">
      <c r="A672" s="25" t="s">
        <v>23</v>
      </c>
      <c r="B672" s="11" t="s">
        <v>171</v>
      </c>
      <c r="C672" s="11" t="s">
        <v>276</v>
      </c>
      <c r="D672" s="12">
        <v>56</v>
      </c>
      <c r="E672" s="12">
        <v>45</v>
      </c>
      <c r="F672" s="12">
        <v>41</v>
      </c>
      <c r="G672" s="12">
        <v>42</v>
      </c>
      <c r="H672" s="12">
        <v>43</v>
      </c>
      <c r="I672" s="12">
        <v>40</v>
      </c>
      <c r="J672" s="12">
        <v>41</v>
      </c>
      <c r="K672" s="12">
        <v>41</v>
      </c>
      <c r="L672" s="12"/>
      <c r="M672" s="12">
        <v>40</v>
      </c>
      <c r="N672" s="12">
        <v>40</v>
      </c>
      <c r="O672" s="12"/>
      <c r="P672" s="11" t="s">
        <v>1</v>
      </c>
      <c r="Q672" s="11" t="s">
        <v>1</v>
      </c>
      <c r="R672" s="11" t="s">
        <v>1</v>
      </c>
      <c r="S672" s="11" t="s">
        <v>1</v>
      </c>
      <c r="T672" s="11" t="s">
        <v>1</v>
      </c>
      <c r="U672" s="11" t="s">
        <v>1</v>
      </c>
      <c r="V672" s="11" t="s">
        <v>294</v>
      </c>
      <c r="W672" s="21" t="s">
        <v>1</v>
      </c>
    </row>
    <row r="673" spans="1:23" x14ac:dyDescent="0.2">
      <c r="A673" s="27" t="s">
        <v>23</v>
      </c>
      <c r="B673" s="13" t="s">
        <v>171</v>
      </c>
      <c r="C673" s="13" t="s">
        <v>271</v>
      </c>
      <c r="D673" s="14">
        <v>34</v>
      </c>
      <c r="E673" s="14">
        <v>34</v>
      </c>
      <c r="F673" s="14">
        <v>35</v>
      </c>
      <c r="G673" s="14">
        <v>38</v>
      </c>
      <c r="H673" s="14">
        <v>35</v>
      </c>
      <c r="I673" s="14">
        <v>34</v>
      </c>
      <c r="J673" s="14">
        <v>32</v>
      </c>
      <c r="K673" s="14">
        <v>29</v>
      </c>
      <c r="L673" s="14"/>
      <c r="M673" s="14">
        <v>29</v>
      </c>
      <c r="N673" s="14">
        <v>29</v>
      </c>
      <c r="O673" s="14"/>
      <c r="P673" s="13" t="s">
        <v>1</v>
      </c>
      <c r="Q673" s="13" t="s">
        <v>1</v>
      </c>
      <c r="R673" s="13" t="s">
        <v>1</v>
      </c>
      <c r="S673" s="13" t="s">
        <v>1</v>
      </c>
      <c r="T673" s="13" t="s">
        <v>1</v>
      </c>
      <c r="U673" s="13" t="s">
        <v>1</v>
      </c>
      <c r="V673" s="13" t="s">
        <v>294</v>
      </c>
      <c r="W673" s="22" t="s">
        <v>1</v>
      </c>
    </row>
    <row r="674" spans="1:23" x14ac:dyDescent="0.2">
      <c r="A674" s="25" t="s">
        <v>23</v>
      </c>
      <c r="B674" s="11" t="s">
        <v>171</v>
      </c>
      <c r="C674" s="11" t="s">
        <v>292</v>
      </c>
      <c r="D674" s="12">
        <v>43</v>
      </c>
      <c r="E674" s="12">
        <v>38</v>
      </c>
      <c r="F674" s="12">
        <v>38</v>
      </c>
      <c r="G674" s="12">
        <v>40</v>
      </c>
      <c r="H674" s="12">
        <v>41</v>
      </c>
      <c r="I674" s="12">
        <v>46</v>
      </c>
      <c r="J674" s="12">
        <v>42</v>
      </c>
      <c r="K674" s="12">
        <v>43</v>
      </c>
      <c r="L674" s="12"/>
      <c r="M674" s="12">
        <v>39</v>
      </c>
      <c r="N674" s="12">
        <v>39</v>
      </c>
      <c r="O674" s="12"/>
      <c r="P674" s="11" t="s">
        <v>1</v>
      </c>
      <c r="Q674" s="11" t="s">
        <v>1</v>
      </c>
      <c r="R674" s="11" t="s">
        <v>1</v>
      </c>
      <c r="S674" s="11" t="s">
        <v>1</v>
      </c>
      <c r="T674" s="11" t="s">
        <v>1</v>
      </c>
      <c r="U674" s="11" t="s">
        <v>1</v>
      </c>
      <c r="V674" s="11" t="s">
        <v>294</v>
      </c>
      <c r="W674" s="21" t="s">
        <v>1</v>
      </c>
    </row>
    <row r="675" spans="1:23" x14ac:dyDescent="0.2">
      <c r="A675" s="27" t="s">
        <v>23</v>
      </c>
      <c r="B675" s="13" t="s">
        <v>171</v>
      </c>
      <c r="C675" s="13" t="s">
        <v>275</v>
      </c>
      <c r="D675" s="14"/>
      <c r="E675" s="14">
        <v>43</v>
      </c>
      <c r="F675" s="14">
        <v>39</v>
      </c>
      <c r="G675" s="14">
        <v>39</v>
      </c>
      <c r="H675" s="14">
        <v>38</v>
      </c>
      <c r="I675" s="14">
        <v>38</v>
      </c>
      <c r="J675" s="14">
        <v>41</v>
      </c>
      <c r="K675" s="14">
        <v>39</v>
      </c>
      <c r="L675" s="14"/>
      <c r="M675" s="14">
        <v>37</v>
      </c>
      <c r="N675" s="14">
        <v>35</v>
      </c>
      <c r="O675" s="14"/>
      <c r="P675" s="13" t="s">
        <v>1</v>
      </c>
      <c r="Q675" s="13" t="s">
        <v>1</v>
      </c>
      <c r="R675" s="13" t="s">
        <v>1</v>
      </c>
      <c r="S675" s="13" t="s">
        <v>1</v>
      </c>
      <c r="T675" s="13" t="s">
        <v>1</v>
      </c>
      <c r="U675" s="13" t="s">
        <v>1</v>
      </c>
      <c r="V675" s="13" t="s">
        <v>294</v>
      </c>
      <c r="W675" s="22" t="s">
        <v>1</v>
      </c>
    </row>
    <row r="676" spans="1:23" x14ac:dyDescent="0.2">
      <c r="A676" s="25" t="s">
        <v>23</v>
      </c>
      <c r="B676" s="11" t="s">
        <v>171</v>
      </c>
      <c r="C676" s="11" t="s">
        <v>272</v>
      </c>
      <c r="D676" s="12"/>
      <c r="E676" s="12">
        <v>40</v>
      </c>
      <c r="F676" s="12">
        <v>35</v>
      </c>
      <c r="G676" s="12">
        <v>37</v>
      </c>
      <c r="H676" s="12">
        <v>31</v>
      </c>
      <c r="I676" s="12">
        <v>37</v>
      </c>
      <c r="J676" s="12">
        <v>40</v>
      </c>
      <c r="K676" s="12">
        <v>36</v>
      </c>
      <c r="L676" s="12"/>
      <c r="M676" s="12">
        <v>31</v>
      </c>
      <c r="N676" s="12">
        <v>28</v>
      </c>
      <c r="O676" s="12"/>
      <c r="P676" s="11" t="s">
        <v>1</v>
      </c>
      <c r="Q676" s="11" t="s">
        <v>1</v>
      </c>
      <c r="R676" s="11" t="s">
        <v>1</v>
      </c>
      <c r="S676" s="11" t="s">
        <v>1</v>
      </c>
      <c r="T676" s="11" t="s">
        <v>1</v>
      </c>
      <c r="U676" s="11" t="s">
        <v>1</v>
      </c>
      <c r="V676" s="11" t="s">
        <v>294</v>
      </c>
      <c r="W676" s="21" t="s">
        <v>1</v>
      </c>
    </row>
    <row r="677" spans="1:23" x14ac:dyDescent="0.2">
      <c r="A677" s="27" t="s">
        <v>23</v>
      </c>
      <c r="B677" s="13" t="s">
        <v>171</v>
      </c>
      <c r="C677" s="13" t="s">
        <v>295</v>
      </c>
      <c r="D677" s="14"/>
      <c r="E677" s="14"/>
      <c r="F677" s="14"/>
      <c r="G677" s="14"/>
      <c r="H677" s="14"/>
      <c r="I677" s="14"/>
      <c r="J677" s="14"/>
      <c r="K677" s="14"/>
      <c r="L677" s="14"/>
      <c r="M677" s="14"/>
      <c r="N677" s="14"/>
      <c r="O677" s="14"/>
      <c r="P677" s="13" t="s">
        <v>1</v>
      </c>
      <c r="Q677" s="13" t="s">
        <v>1</v>
      </c>
      <c r="R677" s="13" t="s">
        <v>1</v>
      </c>
      <c r="S677" s="13" t="s">
        <v>1</v>
      </c>
      <c r="T677" s="13" t="s">
        <v>1</v>
      </c>
      <c r="U677" s="13" t="s">
        <v>1</v>
      </c>
      <c r="V677" s="13" t="s">
        <v>294</v>
      </c>
      <c r="W677" s="22" t="s">
        <v>1</v>
      </c>
    </row>
    <row r="678" spans="1:23" x14ac:dyDescent="0.2">
      <c r="A678" s="25" t="s">
        <v>23</v>
      </c>
      <c r="B678" s="11" t="s">
        <v>171</v>
      </c>
      <c r="C678" s="11" t="s">
        <v>297</v>
      </c>
      <c r="D678" s="12"/>
      <c r="E678" s="12"/>
      <c r="F678" s="12"/>
      <c r="G678" s="12"/>
      <c r="H678" s="12"/>
      <c r="I678" s="12"/>
      <c r="J678" s="12"/>
      <c r="K678" s="12"/>
      <c r="L678" s="12"/>
      <c r="M678" s="12"/>
      <c r="N678" s="12"/>
      <c r="O678" s="12"/>
      <c r="P678" s="11" t="s">
        <v>1</v>
      </c>
      <c r="Q678" s="11" t="s">
        <v>1</v>
      </c>
      <c r="R678" s="11" t="s">
        <v>1</v>
      </c>
      <c r="S678" s="11" t="s">
        <v>1</v>
      </c>
      <c r="T678" s="11" t="s">
        <v>1</v>
      </c>
      <c r="U678" s="11" t="s">
        <v>1</v>
      </c>
      <c r="V678" s="11" t="s">
        <v>294</v>
      </c>
      <c r="W678" s="21" t="s">
        <v>1</v>
      </c>
    </row>
    <row r="679" spans="1:23" x14ac:dyDescent="0.2">
      <c r="A679" s="27" t="s">
        <v>23</v>
      </c>
      <c r="B679" s="13" t="s">
        <v>171</v>
      </c>
      <c r="C679" s="13" t="s">
        <v>299</v>
      </c>
      <c r="D679" s="14"/>
      <c r="E679" s="14"/>
      <c r="F679" s="14"/>
      <c r="G679" s="14"/>
      <c r="H679" s="14"/>
      <c r="I679" s="14"/>
      <c r="J679" s="14"/>
      <c r="K679" s="14"/>
      <c r="L679" s="14"/>
      <c r="M679" s="14"/>
      <c r="N679" s="14"/>
      <c r="O679" s="14"/>
      <c r="P679" s="13" t="s">
        <v>1</v>
      </c>
      <c r="Q679" s="13" t="s">
        <v>1</v>
      </c>
      <c r="R679" s="13" t="s">
        <v>1</v>
      </c>
      <c r="S679" s="13" t="s">
        <v>1</v>
      </c>
      <c r="T679" s="13" t="s">
        <v>1</v>
      </c>
      <c r="U679" s="13" t="s">
        <v>1</v>
      </c>
      <c r="V679" s="13" t="s">
        <v>294</v>
      </c>
      <c r="W679" s="22" t="s">
        <v>1</v>
      </c>
    </row>
    <row r="680" spans="1:23" x14ac:dyDescent="0.2">
      <c r="A680" s="25" t="s">
        <v>23</v>
      </c>
      <c r="B680" s="11" t="s">
        <v>171</v>
      </c>
      <c r="C680" s="11" t="s">
        <v>300</v>
      </c>
      <c r="D680" s="12"/>
      <c r="E680" s="12"/>
      <c r="F680" s="12"/>
      <c r="G680" s="12"/>
      <c r="H680" s="12"/>
      <c r="I680" s="12"/>
      <c r="J680" s="12"/>
      <c r="K680" s="12"/>
      <c r="L680" s="12"/>
      <c r="M680" s="12"/>
      <c r="N680" s="12"/>
      <c r="O680" s="12"/>
      <c r="P680" s="11" t="s">
        <v>1</v>
      </c>
      <c r="Q680" s="11" t="s">
        <v>1</v>
      </c>
      <c r="R680" s="11" t="s">
        <v>1</v>
      </c>
      <c r="S680" s="11" t="s">
        <v>1</v>
      </c>
      <c r="T680" s="11" t="s">
        <v>1</v>
      </c>
      <c r="U680" s="11" t="s">
        <v>1</v>
      </c>
      <c r="V680" s="11" t="s">
        <v>294</v>
      </c>
      <c r="W680" s="21" t="s">
        <v>1</v>
      </c>
    </row>
    <row r="681" spans="1:23" x14ac:dyDescent="0.2">
      <c r="A681" s="27" t="s">
        <v>23</v>
      </c>
      <c r="B681" s="13" t="s">
        <v>171</v>
      </c>
      <c r="C681" s="13" t="s">
        <v>296</v>
      </c>
      <c r="D681" s="14"/>
      <c r="E681" s="14"/>
      <c r="F681" s="14"/>
      <c r="G681" s="14"/>
      <c r="H681" s="14"/>
      <c r="I681" s="14"/>
      <c r="J681" s="14"/>
      <c r="K681" s="14"/>
      <c r="L681" s="14"/>
      <c r="M681" s="14"/>
      <c r="N681" s="14"/>
      <c r="O681" s="14"/>
      <c r="P681" s="13" t="s">
        <v>1</v>
      </c>
      <c r="Q681" s="13" t="s">
        <v>1</v>
      </c>
      <c r="R681" s="13" t="s">
        <v>1</v>
      </c>
      <c r="S681" s="13" t="s">
        <v>1</v>
      </c>
      <c r="T681" s="13" t="s">
        <v>1</v>
      </c>
      <c r="U681" s="13" t="s">
        <v>1</v>
      </c>
      <c r="V681" s="13" t="s">
        <v>294</v>
      </c>
      <c r="W681" s="22" t="s">
        <v>1</v>
      </c>
    </row>
    <row r="682" spans="1:23" x14ac:dyDescent="0.2">
      <c r="A682" s="25" t="s">
        <v>23</v>
      </c>
      <c r="B682" s="11" t="s">
        <v>171</v>
      </c>
      <c r="C682" s="11" t="s">
        <v>301</v>
      </c>
      <c r="D682" s="12"/>
      <c r="E682" s="12"/>
      <c r="F682" s="12"/>
      <c r="G682" s="12"/>
      <c r="H682" s="12"/>
      <c r="I682" s="12"/>
      <c r="J682" s="12"/>
      <c r="K682" s="12"/>
      <c r="L682" s="12"/>
      <c r="M682" s="12"/>
      <c r="N682" s="12"/>
      <c r="O682" s="12"/>
      <c r="P682" s="11" t="s">
        <v>1</v>
      </c>
      <c r="Q682" s="11" t="s">
        <v>1</v>
      </c>
      <c r="R682" s="11" t="s">
        <v>1</v>
      </c>
      <c r="S682" s="11" t="s">
        <v>1</v>
      </c>
      <c r="T682" s="11" t="s">
        <v>1</v>
      </c>
      <c r="U682" s="11" t="s">
        <v>1</v>
      </c>
      <c r="V682" s="11" t="s">
        <v>294</v>
      </c>
      <c r="W682" s="21" t="s">
        <v>1</v>
      </c>
    </row>
    <row r="683" spans="1:23" x14ac:dyDescent="0.2">
      <c r="A683" s="27" t="s">
        <v>23</v>
      </c>
      <c r="B683" s="13" t="s">
        <v>171</v>
      </c>
      <c r="C683" s="13" t="s">
        <v>298</v>
      </c>
      <c r="D683" s="14"/>
      <c r="E683" s="14"/>
      <c r="F683" s="14"/>
      <c r="G683" s="14"/>
      <c r="H683" s="14"/>
      <c r="I683" s="14"/>
      <c r="J683" s="14"/>
      <c r="K683" s="14"/>
      <c r="L683" s="14"/>
      <c r="M683" s="14"/>
      <c r="N683" s="14"/>
      <c r="O683" s="14"/>
      <c r="P683" s="13" t="s">
        <v>1</v>
      </c>
      <c r="Q683" s="13" t="s">
        <v>1</v>
      </c>
      <c r="R683" s="13" t="s">
        <v>1</v>
      </c>
      <c r="S683" s="13" t="s">
        <v>1</v>
      </c>
      <c r="T683" s="13" t="s">
        <v>1</v>
      </c>
      <c r="U683" s="13" t="s">
        <v>1</v>
      </c>
      <c r="V683" s="13" t="s">
        <v>294</v>
      </c>
      <c r="W683" s="22" t="s">
        <v>1</v>
      </c>
    </row>
    <row r="684" spans="1:23" x14ac:dyDescent="0.2">
      <c r="A684" s="25" t="s">
        <v>24</v>
      </c>
      <c r="B684" s="11" t="s">
        <v>119</v>
      </c>
      <c r="C684" s="11" t="s">
        <v>277</v>
      </c>
      <c r="D684" s="12"/>
      <c r="E684" s="12">
        <v>88.282920000000004</v>
      </c>
      <c r="F684" s="12">
        <v>86.548820000000006</v>
      </c>
      <c r="G684" s="12">
        <v>89.580749999999995</v>
      </c>
      <c r="H684" s="12">
        <v>87.698490000000007</v>
      </c>
      <c r="I684" s="12">
        <v>87.025080000000003</v>
      </c>
      <c r="J684" s="12">
        <v>69.684200000000004</v>
      </c>
      <c r="K684" s="12">
        <v>72.611789999999999</v>
      </c>
      <c r="L684" s="12"/>
      <c r="M684" s="12"/>
      <c r="N684" s="12"/>
      <c r="O684" s="12"/>
      <c r="P684" s="11" t="s">
        <v>1</v>
      </c>
      <c r="Q684" s="11" t="s">
        <v>1</v>
      </c>
      <c r="R684" s="11" t="s">
        <v>1</v>
      </c>
      <c r="S684" s="11" t="s">
        <v>1</v>
      </c>
      <c r="T684" s="11" t="s">
        <v>1</v>
      </c>
      <c r="U684" s="11" t="s">
        <v>1</v>
      </c>
      <c r="V684" s="11" t="s">
        <v>294</v>
      </c>
      <c r="W684" s="21" t="s">
        <v>1</v>
      </c>
    </row>
    <row r="685" spans="1:23" x14ac:dyDescent="0.2">
      <c r="A685" s="27" t="s">
        <v>24</v>
      </c>
      <c r="B685" s="13" t="s">
        <v>119</v>
      </c>
      <c r="C685" s="13" t="s">
        <v>278</v>
      </c>
      <c r="D685" s="14"/>
      <c r="E685" s="14">
        <v>17.270250000000001</v>
      </c>
      <c r="F685" s="14">
        <v>19.057849999999998</v>
      </c>
      <c r="G685" s="14">
        <v>18.914180000000002</v>
      </c>
      <c r="H685" s="14">
        <v>18.660969999999999</v>
      </c>
      <c r="I685" s="14">
        <v>21.552320000000002</v>
      </c>
      <c r="J685" s="14"/>
      <c r="K685" s="14">
        <v>14.26484</v>
      </c>
      <c r="L685" s="14"/>
      <c r="M685" s="14"/>
      <c r="N685" s="14"/>
      <c r="O685" s="14"/>
      <c r="P685" s="13" t="s">
        <v>1</v>
      </c>
      <c r="Q685" s="13" t="s">
        <v>1</v>
      </c>
      <c r="R685" s="13" t="s">
        <v>1</v>
      </c>
      <c r="S685" s="13" t="s">
        <v>1</v>
      </c>
      <c r="T685" s="13" t="s">
        <v>1</v>
      </c>
      <c r="U685" s="13" t="s">
        <v>1</v>
      </c>
      <c r="V685" s="13" t="s">
        <v>294</v>
      </c>
      <c r="W685" s="22" t="s">
        <v>1</v>
      </c>
    </row>
    <row r="686" spans="1:23" x14ac:dyDescent="0.2">
      <c r="A686" s="25" t="s">
        <v>24</v>
      </c>
      <c r="B686" s="11" t="s">
        <v>119</v>
      </c>
      <c r="C686" s="11" t="s">
        <v>280</v>
      </c>
      <c r="D686" s="12"/>
      <c r="E686" s="12">
        <v>7.2669999999999998E-2</v>
      </c>
      <c r="F686" s="12">
        <v>5.135E-2</v>
      </c>
      <c r="G686" s="12">
        <v>3.7440000000000001E-2</v>
      </c>
      <c r="H686" s="12">
        <v>0.35492000000000001</v>
      </c>
      <c r="I686" s="12">
        <v>0.40764</v>
      </c>
      <c r="J686" s="12"/>
      <c r="K686" s="12">
        <v>1.74712</v>
      </c>
      <c r="L686" s="12"/>
      <c r="M686" s="12"/>
      <c r="N686" s="12"/>
      <c r="O686" s="12"/>
      <c r="P686" s="11" t="s">
        <v>1</v>
      </c>
      <c r="Q686" s="11" t="s">
        <v>1</v>
      </c>
      <c r="R686" s="11" t="s">
        <v>1</v>
      </c>
      <c r="S686" s="11" t="s">
        <v>1</v>
      </c>
      <c r="T686" s="11" t="s">
        <v>1</v>
      </c>
      <c r="U686" s="11" t="s">
        <v>1</v>
      </c>
      <c r="V686" s="11" t="s">
        <v>294</v>
      </c>
      <c r="W686" s="21" t="s">
        <v>1</v>
      </c>
    </row>
    <row r="687" spans="1:23" x14ac:dyDescent="0.2">
      <c r="A687" s="27" t="s">
        <v>24</v>
      </c>
      <c r="B687" s="13" t="s">
        <v>119</v>
      </c>
      <c r="C687" s="13" t="s">
        <v>281</v>
      </c>
      <c r="D687" s="14"/>
      <c r="E687" s="14">
        <v>44.665619999999997</v>
      </c>
      <c r="F687" s="14">
        <v>38.935699999999997</v>
      </c>
      <c r="G687" s="14">
        <v>37.04318</v>
      </c>
      <c r="H687" s="14">
        <v>33.709890000000001</v>
      </c>
      <c r="I687" s="14">
        <v>32.873420000000003</v>
      </c>
      <c r="J687" s="14"/>
      <c r="K687" s="14">
        <v>36.179989999999997</v>
      </c>
      <c r="L687" s="14"/>
      <c r="M687" s="14"/>
      <c r="N687" s="14"/>
      <c r="O687" s="14"/>
      <c r="P687" s="13" t="s">
        <v>1</v>
      </c>
      <c r="Q687" s="13" t="s">
        <v>1</v>
      </c>
      <c r="R687" s="13" t="s">
        <v>1</v>
      </c>
      <c r="S687" s="13" t="s">
        <v>1</v>
      </c>
      <c r="T687" s="13" t="s">
        <v>1</v>
      </c>
      <c r="U687" s="13" t="s">
        <v>1</v>
      </c>
      <c r="V687" s="13" t="s">
        <v>294</v>
      </c>
      <c r="W687" s="22" t="s">
        <v>1</v>
      </c>
    </row>
    <row r="688" spans="1:23" x14ac:dyDescent="0.2">
      <c r="A688" s="25" t="s">
        <v>24</v>
      </c>
      <c r="B688" s="11" t="s">
        <v>119</v>
      </c>
      <c r="C688" s="11" t="s">
        <v>282</v>
      </c>
      <c r="D688" s="12"/>
      <c r="E688" s="12">
        <v>27.50198</v>
      </c>
      <c r="F688" s="12">
        <v>30.066040000000001</v>
      </c>
      <c r="G688" s="12">
        <v>30.5823</v>
      </c>
      <c r="H688" s="12">
        <v>29.238600000000002</v>
      </c>
      <c r="I688" s="12">
        <v>32.52402</v>
      </c>
      <c r="J688" s="12"/>
      <c r="K688" s="12">
        <v>20.658180000000002</v>
      </c>
      <c r="L688" s="12"/>
      <c r="M688" s="12"/>
      <c r="N688" s="12"/>
      <c r="O688" s="12"/>
      <c r="P688" s="11" t="s">
        <v>1</v>
      </c>
      <c r="Q688" s="11" t="s">
        <v>1</v>
      </c>
      <c r="R688" s="11" t="s">
        <v>1</v>
      </c>
      <c r="S688" s="11" t="s">
        <v>1</v>
      </c>
      <c r="T688" s="11" t="s">
        <v>1</v>
      </c>
      <c r="U688" s="11" t="s">
        <v>1</v>
      </c>
      <c r="V688" s="11" t="s">
        <v>294</v>
      </c>
      <c r="W688" s="21" t="s">
        <v>1</v>
      </c>
    </row>
    <row r="689" spans="1:23" x14ac:dyDescent="0.2">
      <c r="A689" s="27" t="s">
        <v>24</v>
      </c>
      <c r="B689" s="13" t="s">
        <v>119</v>
      </c>
      <c r="C689" s="13" t="s">
        <v>279</v>
      </c>
      <c r="D689" s="14"/>
      <c r="E689" s="14">
        <v>10.231730000000001</v>
      </c>
      <c r="F689" s="14">
        <v>11.008190000000001</v>
      </c>
      <c r="G689" s="14">
        <v>11.66812</v>
      </c>
      <c r="H689" s="14">
        <v>10.57762</v>
      </c>
      <c r="I689" s="14">
        <v>10.9717</v>
      </c>
      <c r="J689" s="14"/>
      <c r="K689" s="14">
        <v>6.3933400000000002</v>
      </c>
      <c r="L689" s="14"/>
      <c r="M689" s="14"/>
      <c r="N689" s="14"/>
      <c r="O689" s="14"/>
      <c r="P689" s="13" t="s">
        <v>1</v>
      </c>
      <c r="Q689" s="13" t="s">
        <v>1</v>
      </c>
      <c r="R689" s="13" t="s">
        <v>1</v>
      </c>
      <c r="S689" s="13" t="s">
        <v>1</v>
      </c>
      <c r="T689" s="13" t="s">
        <v>1</v>
      </c>
      <c r="U689" s="13" t="s">
        <v>1</v>
      </c>
      <c r="V689" s="13" t="s">
        <v>294</v>
      </c>
      <c r="W689" s="22" t="s">
        <v>1</v>
      </c>
    </row>
    <row r="690" spans="1:23" x14ac:dyDescent="0.2">
      <c r="A690" s="25" t="s">
        <v>24</v>
      </c>
      <c r="B690" s="11" t="s">
        <v>119</v>
      </c>
      <c r="C690" s="11" t="s">
        <v>293</v>
      </c>
      <c r="D690" s="12"/>
      <c r="E690" s="12"/>
      <c r="F690" s="12"/>
      <c r="G690" s="12"/>
      <c r="H690" s="12"/>
      <c r="I690" s="12"/>
      <c r="J690" s="12"/>
      <c r="K690" s="12"/>
      <c r="L690" s="12"/>
      <c r="M690" s="12"/>
      <c r="N690" s="12"/>
      <c r="O690" s="12"/>
      <c r="P690" s="11" t="s">
        <v>1</v>
      </c>
      <c r="Q690" s="11" t="s">
        <v>1</v>
      </c>
      <c r="R690" s="11" t="s">
        <v>1</v>
      </c>
      <c r="S690" s="11" t="s">
        <v>1</v>
      </c>
      <c r="T690" s="11" t="s">
        <v>1</v>
      </c>
      <c r="U690" s="11" t="s">
        <v>1</v>
      </c>
      <c r="V690" s="11" t="s">
        <v>294</v>
      </c>
      <c r="W690" s="21" t="s">
        <v>1</v>
      </c>
    </row>
    <row r="691" spans="1:23" x14ac:dyDescent="0.2">
      <c r="A691" s="27" t="s">
        <v>24</v>
      </c>
      <c r="B691" s="13" t="s">
        <v>119</v>
      </c>
      <c r="C691" s="13" t="s">
        <v>284</v>
      </c>
      <c r="D691" s="14"/>
      <c r="E691" s="14">
        <v>13.89378</v>
      </c>
      <c r="F691" s="14">
        <v>14.510540000000001</v>
      </c>
      <c r="G691" s="14">
        <v>14.062889999999999</v>
      </c>
      <c r="H691" s="14">
        <v>13.87256</v>
      </c>
      <c r="I691" s="14">
        <v>15.824870000000001</v>
      </c>
      <c r="J691" s="14">
        <v>9.0607199999999999</v>
      </c>
      <c r="K691" s="14">
        <v>12.69613</v>
      </c>
      <c r="L691" s="14"/>
      <c r="M691" s="14"/>
      <c r="N691" s="14"/>
      <c r="O691" s="14"/>
      <c r="P691" s="13" t="s">
        <v>1</v>
      </c>
      <c r="Q691" s="13" t="s">
        <v>1</v>
      </c>
      <c r="R691" s="13" t="s">
        <v>1</v>
      </c>
      <c r="S691" s="13" t="s">
        <v>1</v>
      </c>
      <c r="T691" s="13" t="s">
        <v>1</v>
      </c>
      <c r="U691" s="13" t="s">
        <v>1</v>
      </c>
      <c r="V691" s="13" t="s">
        <v>294</v>
      </c>
      <c r="W691" s="22" t="s">
        <v>1</v>
      </c>
    </row>
    <row r="692" spans="1:23" x14ac:dyDescent="0.2">
      <c r="A692" s="25" t="s">
        <v>24</v>
      </c>
      <c r="B692" s="11" t="s">
        <v>119</v>
      </c>
      <c r="C692" s="11" t="s">
        <v>286</v>
      </c>
      <c r="D692" s="12"/>
      <c r="E692" s="12">
        <v>6.1499999999999999E-2</v>
      </c>
      <c r="F692" s="12">
        <v>4.0750000000000001E-2</v>
      </c>
      <c r="G692" s="12">
        <v>2.827E-2</v>
      </c>
      <c r="H692" s="12">
        <v>0.35543000000000002</v>
      </c>
      <c r="I692" s="12">
        <v>0.43514000000000003</v>
      </c>
      <c r="J692" s="12">
        <v>1.94198</v>
      </c>
      <c r="K692" s="12">
        <v>1.9281999999999999</v>
      </c>
      <c r="L692" s="12"/>
      <c r="M692" s="12"/>
      <c r="N692" s="12"/>
      <c r="O692" s="12"/>
      <c r="P692" s="11" t="s">
        <v>1</v>
      </c>
      <c r="Q692" s="11" t="s">
        <v>1</v>
      </c>
      <c r="R692" s="11" t="s">
        <v>1</v>
      </c>
      <c r="S692" s="11" t="s">
        <v>1</v>
      </c>
      <c r="T692" s="11" t="s">
        <v>1</v>
      </c>
      <c r="U692" s="11" t="s">
        <v>1</v>
      </c>
      <c r="V692" s="11" t="s">
        <v>294</v>
      </c>
      <c r="W692" s="21" t="s">
        <v>1</v>
      </c>
    </row>
    <row r="693" spans="1:23" x14ac:dyDescent="0.2">
      <c r="A693" s="27" t="s">
        <v>24</v>
      </c>
      <c r="B693" s="13" t="s">
        <v>119</v>
      </c>
      <c r="C693" s="13" t="s">
        <v>287</v>
      </c>
      <c r="D693" s="14"/>
      <c r="E693" s="14">
        <v>33.953609999999998</v>
      </c>
      <c r="F693" s="14">
        <v>28.39528</v>
      </c>
      <c r="G693" s="14">
        <v>26.514489999999999</v>
      </c>
      <c r="H693" s="14">
        <v>24.458909999999999</v>
      </c>
      <c r="I693" s="14">
        <v>24.04599</v>
      </c>
      <c r="J693" s="14">
        <v>30.474540000000001</v>
      </c>
      <c r="K693" s="14">
        <v>27.452680000000001</v>
      </c>
      <c r="L693" s="14"/>
      <c r="M693" s="14"/>
      <c r="N693" s="14"/>
      <c r="O693" s="14"/>
      <c r="P693" s="13" t="s">
        <v>1</v>
      </c>
      <c r="Q693" s="13" t="s">
        <v>1</v>
      </c>
      <c r="R693" s="13" t="s">
        <v>1</v>
      </c>
      <c r="S693" s="13" t="s">
        <v>1</v>
      </c>
      <c r="T693" s="13" t="s">
        <v>1</v>
      </c>
      <c r="U693" s="13" t="s">
        <v>1</v>
      </c>
      <c r="V693" s="13" t="s">
        <v>294</v>
      </c>
      <c r="W693" s="22" t="s">
        <v>1</v>
      </c>
    </row>
    <row r="694" spans="1:23" x14ac:dyDescent="0.2">
      <c r="A694" s="25" t="s">
        <v>24</v>
      </c>
      <c r="B694" s="11" t="s">
        <v>119</v>
      </c>
      <c r="C694" s="11" t="s">
        <v>288</v>
      </c>
      <c r="D694" s="12"/>
      <c r="E694" s="12">
        <v>24.328330000000001</v>
      </c>
      <c r="F694" s="12">
        <v>25.01587</v>
      </c>
      <c r="G694" s="12">
        <v>25.595009999999998</v>
      </c>
      <c r="H694" s="12">
        <v>25.302810000000001</v>
      </c>
      <c r="I694" s="12">
        <v>29.307510000000001</v>
      </c>
      <c r="J694" s="12">
        <v>16.568760000000001</v>
      </c>
      <c r="K694" s="12">
        <v>18.13888</v>
      </c>
      <c r="L694" s="12"/>
      <c r="M694" s="12"/>
      <c r="N694" s="12"/>
      <c r="O694" s="12"/>
      <c r="P694" s="11" t="s">
        <v>1</v>
      </c>
      <c r="Q694" s="11" t="s">
        <v>1</v>
      </c>
      <c r="R694" s="11" t="s">
        <v>1</v>
      </c>
      <c r="S694" s="11" t="s">
        <v>1</v>
      </c>
      <c r="T694" s="11" t="s">
        <v>1</v>
      </c>
      <c r="U694" s="11" t="s">
        <v>1</v>
      </c>
      <c r="V694" s="11" t="s">
        <v>294</v>
      </c>
      <c r="W694" s="21" t="s">
        <v>1</v>
      </c>
    </row>
    <row r="695" spans="1:23" x14ac:dyDescent="0.2">
      <c r="A695" s="27" t="s">
        <v>24</v>
      </c>
      <c r="B695" s="13" t="s">
        <v>119</v>
      </c>
      <c r="C695" s="13" t="s">
        <v>285</v>
      </c>
      <c r="D695" s="14"/>
      <c r="E695" s="14">
        <v>10.43455</v>
      </c>
      <c r="F695" s="14">
        <v>10.505330000000001</v>
      </c>
      <c r="G695" s="14">
        <v>11.532109999999999</v>
      </c>
      <c r="H695" s="14">
        <v>11.430249999999999</v>
      </c>
      <c r="I695" s="14">
        <v>13.48263</v>
      </c>
      <c r="J695" s="14">
        <v>7.5080400000000003</v>
      </c>
      <c r="K695" s="14">
        <v>5.4427500000000002</v>
      </c>
      <c r="L695" s="14"/>
      <c r="M695" s="14"/>
      <c r="N695" s="14"/>
      <c r="O695" s="14"/>
      <c r="P695" s="13" t="s">
        <v>1</v>
      </c>
      <c r="Q695" s="13" t="s">
        <v>1</v>
      </c>
      <c r="R695" s="13" t="s">
        <v>1</v>
      </c>
      <c r="S695" s="13" t="s">
        <v>1</v>
      </c>
      <c r="T695" s="13" t="s">
        <v>1</v>
      </c>
      <c r="U695" s="13" t="s">
        <v>1</v>
      </c>
      <c r="V695" s="13" t="s">
        <v>294</v>
      </c>
      <c r="W695" s="22" t="s">
        <v>1</v>
      </c>
    </row>
    <row r="696" spans="1:23" x14ac:dyDescent="0.2">
      <c r="A696" s="25" t="s">
        <v>24</v>
      </c>
      <c r="B696" s="11" t="s">
        <v>119</v>
      </c>
      <c r="C696" s="11" t="s">
        <v>308</v>
      </c>
      <c r="D696" s="12"/>
      <c r="E696" s="12">
        <v>48.454999999999998</v>
      </c>
      <c r="F696" s="12">
        <v>38.966999999999999</v>
      </c>
      <c r="G696" s="12">
        <v>38.89</v>
      </c>
      <c r="H696" s="12">
        <v>46.655999999999999</v>
      </c>
      <c r="I696" s="12">
        <v>101.15900000000001</v>
      </c>
      <c r="J696" s="12">
        <v>125.61</v>
      </c>
      <c r="K696" s="12">
        <v>58.567999999999998</v>
      </c>
      <c r="L696" s="12">
        <v>146.733</v>
      </c>
      <c r="M696" s="12">
        <v>113.547</v>
      </c>
      <c r="N696" s="12">
        <v>194.649</v>
      </c>
      <c r="O696" s="12"/>
      <c r="P696" s="11" t="s">
        <v>1</v>
      </c>
      <c r="Q696" s="11" t="s">
        <v>1</v>
      </c>
      <c r="R696" s="11" t="s">
        <v>1</v>
      </c>
      <c r="S696" s="11" t="s">
        <v>1</v>
      </c>
      <c r="T696" s="11" t="s">
        <v>1</v>
      </c>
      <c r="U696" s="11" t="s">
        <v>1</v>
      </c>
      <c r="V696" s="11" t="s">
        <v>294</v>
      </c>
      <c r="W696" s="21" t="s">
        <v>1</v>
      </c>
    </row>
    <row r="697" spans="1:23" x14ac:dyDescent="0.2">
      <c r="A697" s="27" t="s">
        <v>24</v>
      </c>
      <c r="B697" s="13" t="s">
        <v>119</v>
      </c>
      <c r="C697" s="13" t="s">
        <v>283</v>
      </c>
      <c r="D697" s="14">
        <v>5</v>
      </c>
      <c r="E697" s="14"/>
      <c r="F697" s="14">
        <v>11</v>
      </c>
      <c r="G697" s="14">
        <v>8</v>
      </c>
      <c r="H697" s="14"/>
      <c r="I697" s="14"/>
      <c r="J697" s="14"/>
      <c r="K697" s="14">
        <v>5</v>
      </c>
      <c r="L697" s="14"/>
      <c r="M697" s="14">
        <v>5</v>
      </c>
      <c r="N697" s="14"/>
      <c r="O697" s="14"/>
      <c r="P697" s="13" t="s">
        <v>1</v>
      </c>
      <c r="Q697" s="13" t="s">
        <v>1</v>
      </c>
      <c r="R697" s="13" t="s">
        <v>1</v>
      </c>
      <c r="S697" s="13" t="s">
        <v>1</v>
      </c>
      <c r="T697" s="13" t="s">
        <v>1</v>
      </c>
      <c r="U697" s="13" t="s">
        <v>1</v>
      </c>
      <c r="V697" s="13" t="s">
        <v>294</v>
      </c>
      <c r="W697" s="22" t="s">
        <v>1</v>
      </c>
    </row>
    <row r="698" spans="1:23" x14ac:dyDescent="0.2">
      <c r="A698" s="25" t="s">
        <v>24</v>
      </c>
      <c r="B698" s="11" t="s">
        <v>119</v>
      </c>
      <c r="C698" s="11" t="s">
        <v>290</v>
      </c>
      <c r="D698" s="12">
        <v>96</v>
      </c>
      <c r="E698" s="12">
        <v>94</v>
      </c>
      <c r="F698" s="12">
        <v>95</v>
      </c>
      <c r="G698" s="12">
        <v>98</v>
      </c>
      <c r="H698" s="12"/>
      <c r="I698" s="12"/>
      <c r="J698" s="12">
        <v>22</v>
      </c>
      <c r="K698" s="12">
        <v>18</v>
      </c>
      <c r="L698" s="12"/>
      <c r="M698" s="12"/>
      <c r="N698" s="12"/>
      <c r="O698" s="12"/>
      <c r="P698" s="11" t="s">
        <v>1</v>
      </c>
      <c r="Q698" s="11" t="s">
        <v>1</v>
      </c>
      <c r="R698" s="11" t="s">
        <v>1</v>
      </c>
      <c r="S698" s="11" t="s">
        <v>1</v>
      </c>
      <c r="T698" s="11" t="s">
        <v>1</v>
      </c>
      <c r="U698" s="11" t="s">
        <v>1</v>
      </c>
      <c r="V698" s="11" t="s">
        <v>294</v>
      </c>
      <c r="W698" s="21" t="s">
        <v>1</v>
      </c>
    </row>
    <row r="699" spans="1:23" x14ac:dyDescent="0.2">
      <c r="A699" s="27" t="s">
        <v>24</v>
      </c>
      <c r="B699" s="13" t="s">
        <v>119</v>
      </c>
      <c r="C699" s="13" t="s">
        <v>291</v>
      </c>
      <c r="D699" s="14">
        <v>5</v>
      </c>
      <c r="E699" s="14">
        <v>6</v>
      </c>
      <c r="F699" s="14">
        <v>6</v>
      </c>
      <c r="G699" s="14">
        <v>5</v>
      </c>
      <c r="H699" s="14">
        <v>4</v>
      </c>
      <c r="I699" s="14"/>
      <c r="J699" s="14">
        <v>4</v>
      </c>
      <c r="K699" s="14">
        <v>5</v>
      </c>
      <c r="L699" s="14"/>
      <c r="M699" s="14"/>
      <c r="N699" s="14"/>
      <c r="O699" s="14"/>
      <c r="P699" s="13" t="s">
        <v>1</v>
      </c>
      <c r="Q699" s="13" t="s">
        <v>1</v>
      </c>
      <c r="R699" s="13" t="s">
        <v>1</v>
      </c>
      <c r="S699" s="13" t="s">
        <v>1</v>
      </c>
      <c r="T699" s="13" t="s">
        <v>1</v>
      </c>
      <c r="U699" s="13" t="s">
        <v>1</v>
      </c>
      <c r="V699" s="13" t="s">
        <v>294</v>
      </c>
      <c r="W699" s="22" t="s">
        <v>1</v>
      </c>
    </row>
    <row r="700" spans="1:23" x14ac:dyDescent="0.2">
      <c r="A700" s="25" t="s">
        <v>24</v>
      </c>
      <c r="B700" s="11" t="s">
        <v>119</v>
      </c>
      <c r="C700" s="11" t="s">
        <v>273</v>
      </c>
      <c r="D700" s="12"/>
      <c r="E700" s="12"/>
      <c r="F700" s="12">
        <v>14</v>
      </c>
      <c r="G700" s="12">
        <v>11</v>
      </c>
      <c r="H700" s="12"/>
      <c r="I700" s="12"/>
      <c r="J700" s="12"/>
      <c r="K700" s="12">
        <v>7</v>
      </c>
      <c r="L700" s="12"/>
      <c r="M700" s="12"/>
      <c r="N700" s="12"/>
      <c r="O700" s="12"/>
      <c r="P700" s="11" t="s">
        <v>1</v>
      </c>
      <c r="Q700" s="11" t="s">
        <v>1</v>
      </c>
      <c r="R700" s="11" t="s">
        <v>1</v>
      </c>
      <c r="S700" s="11" t="s">
        <v>1</v>
      </c>
      <c r="T700" s="11" t="s">
        <v>1</v>
      </c>
      <c r="U700" s="11" t="s">
        <v>1</v>
      </c>
      <c r="V700" s="11" t="s">
        <v>294</v>
      </c>
      <c r="W700" s="21" t="s">
        <v>1</v>
      </c>
    </row>
    <row r="701" spans="1:23" x14ac:dyDescent="0.2">
      <c r="A701" s="27" t="s">
        <v>24</v>
      </c>
      <c r="B701" s="13" t="s">
        <v>119</v>
      </c>
      <c r="C701" s="13" t="s">
        <v>274</v>
      </c>
      <c r="D701" s="14"/>
      <c r="E701" s="14">
        <v>30</v>
      </c>
      <c r="F701" s="14">
        <v>36</v>
      </c>
      <c r="G701" s="14">
        <v>28</v>
      </c>
      <c r="H701" s="14">
        <v>24</v>
      </c>
      <c r="I701" s="14"/>
      <c r="J701" s="14"/>
      <c r="K701" s="14">
        <v>15</v>
      </c>
      <c r="L701" s="14"/>
      <c r="M701" s="14"/>
      <c r="N701" s="14"/>
      <c r="O701" s="14"/>
      <c r="P701" s="13" t="s">
        <v>1</v>
      </c>
      <c r="Q701" s="13" t="s">
        <v>1</v>
      </c>
      <c r="R701" s="13" t="s">
        <v>1</v>
      </c>
      <c r="S701" s="13" t="s">
        <v>1</v>
      </c>
      <c r="T701" s="13" t="s">
        <v>1</v>
      </c>
      <c r="U701" s="13" t="s">
        <v>1</v>
      </c>
      <c r="V701" s="13" t="s">
        <v>294</v>
      </c>
      <c r="W701" s="22" t="s">
        <v>1</v>
      </c>
    </row>
    <row r="702" spans="1:23" x14ac:dyDescent="0.2">
      <c r="A702" s="25" t="s">
        <v>24</v>
      </c>
      <c r="B702" s="11" t="s">
        <v>119</v>
      </c>
      <c r="C702" s="11" t="s">
        <v>289</v>
      </c>
      <c r="D702" s="12"/>
      <c r="E702" s="12">
        <v>58.343449999999997</v>
      </c>
      <c r="F702" s="12">
        <v>53.451900000000002</v>
      </c>
      <c r="G702" s="12">
        <v>52.13776</v>
      </c>
      <c r="H702" s="12">
        <v>50.117150000000002</v>
      </c>
      <c r="I702" s="12">
        <v>53.788640000000001</v>
      </c>
      <c r="J702" s="12">
        <v>48.985280000000003</v>
      </c>
      <c r="K702" s="12">
        <v>47.519759999999998</v>
      </c>
      <c r="L702" s="12"/>
      <c r="M702" s="12"/>
      <c r="N702" s="12"/>
      <c r="O702" s="12"/>
      <c r="P702" s="11" t="s">
        <v>1</v>
      </c>
      <c r="Q702" s="11" t="s">
        <v>1</v>
      </c>
      <c r="R702" s="11" t="s">
        <v>1</v>
      </c>
      <c r="S702" s="11" t="s">
        <v>1</v>
      </c>
      <c r="T702" s="11" t="s">
        <v>1</v>
      </c>
      <c r="U702" s="11" t="s">
        <v>1</v>
      </c>
      <c r="V702" s="11" t="s">
        <v>294</v>
      </c>
      <c r="W702" s="21" t="s">
        <v>1</v>
      </c>
    </row>
    <row r="703" spans="1:23" x14ac:dyDescent="0.2">
      <c r="A703" s="27" t="s">
        <v>24</v>
      </c>
      <c r="B703" s="13" t="s">
        <v>119</v>
      </c>
      <c r="C703" s="13" t="s">
        <v>276</v>
      </c>
      <c r="D703" s="14">
        <v>50</v>
      </c>
      <c r="E703" s="14">
        <v>50</v>
      </c>
      <c r="F703" s="14">
        <v>46</v>
      </c>
      <c r="G703" s="14">
        <v>44</v>
      </c>
      <c r="H703" s="14"/>
      <c r="I703" s="14"/>
      <c r="J703" s="14"/>
      <c r="K703" s="14"/>
      <c r="L703" s="14"/>
      <c r="M703" s="14"/>
      <c r="N703" s="14"/>
      <c r="O703" s="14"/>
      <c r="P703" s="13" t="s">
        <v>1</v>
      </c>
      <c r="Q703" s="13" t="s">
        <v>1</v>
      </c>
      <c r="R703" s="13" t="s">
        <v>1</v>
      </c>
      <c r="S703" s="13" t="s">
        <v>1</v>
      </c>
      <c r="T703" s="13" t="s">
        <v>1</v>
      </c>
      <c r="U703" s="13" t="s">
        <v>1</v>
      </c>
      <c r="V703" s="13" t="s">
        <v>294</v>
      </c>
      <c r="W703" s="22" t="s">
        <v>1</v>
      </c>
    </row>
    <row r="704" spans="1:23" x14ac:dyDescent="0.2">
      <c r="A704" s="25" t="s">
        <v>24</v>
      </c>
      <c r="B704" s="11" t="s">
        <v>119</v>
      </c>
      <c r="C704" s="11" t="s">
        <v>271</v>
      </c>
      <c r="D704" s="12">
        <v>27</v>
      </c>
      <c r="E704" s="12"/>
      <c r="F704" s="12">
        <v>35</v>
      </c>
      <c r="G704" s="12">
        <v>27</v>
      </c>
      <c r="H704" s="12"/>
      <c r="I704" s="12"/>
      <c r="J704" s="12"/>
      <c r="K704" s="12"/>
      <c r="L704" s="12"/>
      <c r="M704" s="12"/>
      <c r="N704" s="12"/>
      <c r="O704" s="12"/>
      <c r="P704" s="11" t="s">
        <v>1</v>
      </c>
      <c r="Q704" s="11" t="s">
        <v>1</v>
      </c>
      <c r="R704" s="11" t="s">
        <v>1</v>
      </c>
      <c r="S704" s="11" t="s">
        <v>1</v>
      </c>
      <c r="T704" s="11" t="s">
        <v>1</v>
      </c>
      <c r="U704" s="11" t="s">
        <v>1</v>
      </c>
      <c r="V704" s="11" t="s">
        <v>294</v>
      </c>
      <c r="W704" s="21" t="s">
        <v>1</v>
      </c>
    </row>
    <row r="705" spans="1:23" x14ac:dyDescent="0.2">
      <c r="A705" s="27" t="s">
        <v>24</v>
      </c>
      <c r="B705" s="13" t="s">
        <v>119</v>
      </c>
      <c r="C705" s="13" t="s">
        <v>292</v>
      </c>
      <c r="D705" s="14">
        <v>62</v>
      </c>
      <c r="E705" s="14">
        <v>58</v>
      </c>
      <c r="F705" s="14">
        <v>54</v>
      </c>
      <c r="G705" s="14">
        <v>55</v>
      </c>
      <c r="H705" s="14"/>
      <c r="I705" s="14"/>
      <c r="J705" s="14"/>
      <c r="K705" s="14"/>
      <c r="L705" s="14"/>
      <c r="M705" s="14"/>
      <c r="N705" s="14"/>
      <c r="O705" s="14"/>
      <c r="P705" s="13" t="s">
        <v>1</v>
      </c>
      <c r="Q705" s="13" t="s">
        <v>1</v>
      </c>
      <c r="R705" s="13" t="s">
        <v>1</v>
      </c>
      <c r="S705" s="13" t="s">
        <v>1</v>
      </c>
      <c r="T705" s="13" t="s">
        <v>1</v>
      </c>
      <c r="U705" s="13" t="s">
        <v>1</v>
      </c>
      <c r="V705" s="13" t="s">
        <v>294</v>
      </c>
      <c r="W705" s="22" t="s">
        <v>1</v>
      </c>
    </row>
    <row r="706" spans="1:23" x14ac:dyDescent="0.2">
      <c r="A706" s="25" t="s">
        <v>24</v>
      </c>
      <c r="B706" s="11" t="s">
        <v>119</v>
      </c>
      <c r="C706" s="11" t="s">
        <v>275</v>
      </c>
      <c r="D706" s="12">
        <v>46</v>
      </c>
      <c r="E706" s="12">
        <v>47</v>
      </c>
      <c r="F706" s="12">
        <v>43</v>
      </c>
      <c r="G706" s="12">
        <v>40</v>
      </c>
      <c r="H706" s="12">
        <v>40</v>
      </c>
      <c r="I706" s="12"/>
      <c r="J706" s="12"/>
      <c r="K706" s="12"/>
      <c r="L706" s="12"/>
      <c r="M706" s="12"/>
      <c r="N706" s="12"/>
      <c r="O706" s="12"/>
      <c r="P706" s="11" t="s">
        <v>1</v>
      </c>
      <c r="Q706" s="11" t="s">
        <v>1</v>
      </c>
      <c r="R706" s="11" t="s">
        <v>1</v>
      </c>
      <c r="S706" s="11" t="s">
        <v>1</v>
      </c>
      <c r="T706" s="11" t="s">
        <v>1</v>
      </c>
      <c r="U706" s="11" t="s">
        <v>1</v>
      </c>
      <c r="V706" s="11" t="s">
        <v>294</v>
      </c>
      <c r="W706" s="21" t="s">
        <v>1</v>
      </c>
    </row>
    <row r="707" spans="1:23" x14ac:dyDescent="0.2">
      <c r="A707" s="27" t="s">
        <v>24</v>
      </c>
      <c r="B707" s="13" t="s">
        <v>119</v>
      </c>
      <c r="C707" s="13" t="s">
        <v>272</v>
      </c>
      <c r="D707" s="14">
        <v>29</v>
      </c>
      <c r="E707" s="14">
        <v>36</v>
      </c>
      <c r="F707" s="14">
        <v>33</v>
      </c>
      <c r="G707" s="14">
        <v>27</v>
      </c>
      <c r="H707" s="14">
        <v>29</v>
      </c>
      <c r="I707" s="14"/>
      <c r="J707" s="14"/>
      <c r="K707" s="14">
        <v>44</v>
      </c>
      <c r="L707" s="14"/>
      <c r="M707" s="14"/>
      <c r="N707" s="14"/>
      <c r="O707" s="14"/>
      <c r="P707" s="13" t="s">
        <v>1</v>
      </c>
      <c r="Q707" s="13" t="s">
        <v>1</v>
      </c>
      <c r="R707" s="13" t="s">
        <v>1</v>
      </c>
      <c r="S707" s="13" t="s">
        <v>1</v>
      </c>
      <c r="T707" s="13" t="s">
        <v>1</v>
      </c>
      <c r="U707" s="13" t="s">
        <v>1</v>
      </c>
      <c r="V707" s="13" t="s">
        <v>294</v>
      </c>
      <c r="W707" s="22" t="s">
        <v>1</v>
      </c>
    </row>
    <row r="708" spans="1:23" x14ac:dyDescent="0.2">
      <c r="A708" s="25" t="s">
        <v>24</v>
      </c>
      <c r="B708" s="11" t="s">
        <v>119</v>
      </c>
      <c r="C708" s="11" t="s">
        <v>295</v>
      </c>
      <c r="D708" s="12">
        <v>7.8141442540000003</v>
      </c>
      <c r="E708" s="12">
        <v>6.5811813810000004</v>
      </c>
      <c r="F708" s="12">
        <v>8.1634410800000001</v>
      </c>
      <c r="G708" s="12">
        <v>9.2093586169999995</v>
      </c>
      <c r="H708" s="12">
        <v>9.3775947150000007</v>
      </c>
      <c r="I708" s="12">
        <v>8.7647253769999995</v>
      </c>
      <c r="J708" s="12">
        <v>8.8119553929999999</v>
      </c>
      <c r="K708" s="12">
        <v>8.3513382669999991</v>
      </c>
      <c r="L708" s="12">
        <v>8.0870655330000005</v>
      </c>
      <c r="M708" s="12">
        <v>7.6039292290000002</v>
      </c>
      <c r="N708" s="12">
        <v>7.5199204230000003</v>
      </c>
      <c r="O708" s="12"/>
      <c r="P708" s="11" t="s">
        <v>1</v>
      </c>
      <c r="Q708" s="11" t="s">
        <v>1</v>
      </c>
      <c r="R708" s="11" t="s">
        <v>1</v>
      </c>
      <c r="S708" s="11" t="s">
        <v>1</v>
      </c>
      <c r="T708" s="11" t="s">
        <v>1</v>
      </c>
      <c r="U708" s="11" t="s">
        <v>1</v>
      </c>
      <c r="V708" s="11" t="s">
        <v>294</v>
      </c>
      <c r="W708" s="21" t="s">
        <v>1</v>
      </c>
    </row>
    <row r="709" spans="1:23" x14ac:dyDescent="0.2">
      <c r="A709" s="27" t="s">
        <v>24</v>
      </c>
      <c r="B709" s="13" t="s">
        <v>119</v>
      </c>
      <c r="C709" s="13" t="s">
        <v>297</v>
      </c>
      <c r="D709" s="14"/>
      <c r="E709" s="14"/>
      <c r="F709" s="14"/>
      <c r="G709" s="14"/>
      <c r="H709" s="14"/>
      <c r="I709" s="14"/>
      <c r="J709" s="14"/>
      <c r="K709" s="14">
        <v>64.509969999999996</v>
      </c>
      <c r="L709" s="14"/>
      <c r="M709" s="14"/>
      <c r="N709" s="14"/>
      <c r="O709" s="14"/>
      <c r="P709" s="13" t="s">
        <v>1</v>
      </c>
      <c r="Q709" s="13" t="s">
        <v>1</v>
      </c>
      <c r="R709" s="13" t="s">
        <v>1</v>
      </c>
      <c r="S709" s="13" t="s">
        <v>1</v>
      </c>
      <c r="T709" s="13" t="s">
        <v>1</v>
      </c>
      <c r="U709" s="13" t="s">
        <v>1</v>
      </c>
      <c r="V709" s="13" t="s">
        <v>294</v>
      </c>
      <c r="W709" s="22" t="s">
        <v>1</v>
      </c>
    </row>
    <row r="710" spans="1:23" x14ac:dyDescent="0.2">
      <c r="A710" s="25" t="s">
        <v>24</v>
      </c>
      <c r="B710" s="11" t="s">
        <v>119</v>
      </c>
      <c r="C710" s="11" t="s">
        <v>299</v>
      </c>
      <c r="D710" s="12"/>
      <c r="E710" s="12"/>
      <c r="F710" s="12"/>
      <c r="G710" s="12"/>
      <c r="H710" s="12"/>
      <c r="I710" s="12"/>
      <c r="J710" s="12"/>
      <c r="K710" s="12">
        <v>39.904949999999999</v>
      </c>
      <c r="L710" s="12"/>
      <c r="M710" s="12"/>
      <c r="N710" s="12"/>
      <c r="O710" s="12"/>
      <c r="P710" s="11" t="s">
        <v>1</v>
      </c>
      <c r="Q710" s="11" t="s">
        <v>1</v>
      </c>
      <c r="R710" s="11" t="s">
        <v>1</v>
      </c>
      <c r="S710" s="11" t="s">
        <v>1</v>
      </c>
      <c r="T710" s="11" t="s">
        <v>1</v>
      </c>
      <c r="U710" s="11" t="s">
        <v>1</v>
      </c>
      <c r="V710" s="11" t="s">
        <v>294</v>
      </c>
      <c r="W710" s="21" t="s">
        <v>1</v>
      </c>
    </row>
    <row r="711" spans="1:23" x14ac:dyDescent="0.2">
      <c r="A711" s="27" t="s">
        <v>24</v>
      </c>
      <c r="B711" s="13" t="s">
        <v>119</v>
      </c>
      <c r="C711" s="13" t="s">
        <v>300</v>
      </c>
      <c r="D711" s="14"/>
      <c r="E711" s="14"/>
      <c r="F711" s="14"/>
      <c r="G711" s="14"/>
      <c r="H711" s="14"/>
      <c r="I711" s="14"/>
      <c r="J711" s="14"/>
      <c r="K711" s="14">
        <v>75.22748</v>
      </c>
      <c r="L711" s="14"/>
      <c r="M711" s="14"/>
      <c r="N711" s="14"/>
      <c r="O711" s="14"/>
      <c r="P711" s="13" t="s">
        <v>1</v>
      </c>
      <c r="Q711" s="13" t="s">
        <v>1</v>
      </c>
      <c r="R711" s="13" t="s">
        <v>1</v>
      </c>
      <c r="S711" s="13" t="s">
        <v>1</v>
      </c>
      <c r="T711" s="13" t="s">
        <v>1</v>
      </c>
      <c r="U711" s="13" t="s">
        <v>1</v>
      </c>
      <c r="V711" s="13" t="s">
        <v>294</v>
      </c>
      <c r="W711" s="22" t="s">
        <v>1</v>
      </c>
    </row>
    <row r="712" spans="1:23" x14ac:dyDescent="0.2">
      <c r="A712" s="25" t="s">
        <v>24</v>
      </c>
      <c r="B712" s="11" t="s">
        <v>119</v>
      </c>
      <c r="C712" s="11" t="s">
        <v>296</v>
      </c>
      <c r="D712" s="12"/>
      <c r="E712" s="12"/>
      <c r="F712" s="12"/>
      <c r="G712" s="12"/>
      <c r="H712" s="12"/>
      <c r="I712" s="12"/>
      <c r="J712" s="12"/>
      <c r="K712" s="12">
        <v>45.205959999999997</v>
      </c>
      <c r="L712" s="12"/>
      <c r="M712" s="12"/>
      <c r="N712" s="12"/>
      <c r="O712" s="12"/>
      <c r="P712" s="11" t="s">
        <v>1</v>
      </c>
      <c r="Q712" s="11" t="s">
        <v>1</v>
      </c>
      <c r="R712" s="11" t="s">
        <v>1</v>
      </c>
      <c r="S712" s="11" t="s">
        <v>1</v>
      </c>
      <c r="T712" s="11" t="s">
        <v>1</v>
      </c>
      <c r="U712" s="11" t="s">
        <v>1</v>
      </c>
      <c r="V712" s="11" t="s">
        <v>294</v>
      </c>
      <c r="W712" s="21" t="s">
        <v>1</v>
      </c>
    </row>
    <row r="713" spans="1:23" x14ac:dyDescent="0.2">
      <c r="A713" s="27" t="s">
        <v>24</v>
      </c>
      <c r="B713" s="13" t="s">
        <v>119</v>
      </c>
      <c r="C713" s="13" t="s">
        <v>301</v>
      </c>
      <c r="D713" s="14"/>
      <c r="E713" s="14"/>
      <c r="F713" s="14"/>
      <c r="G713" s="14"/>
      <c r="H713" s="14"/>
      <c r="I713" s="14"/>
      <c r="J713" s="14"/>
      <c r="K713" s="14">
        <v>62.091270000000002</v>
      </c>
      <c r="L713" s="14"/>
      <c r="M713" s="14"/>
      <c r="N713" s="14"/>
      <c r="O713" s="14"/>
      <c r="P713" s="13" t="s">
        <v>1</v>
      </c>
      <c r="Q713" s="13" t="s">
        <v>1</v>
      </c>
      <c r="R713" s="13" t="s">
        <v>1</v>
      </c>
      <c r="S713" s="13" t="s">
        <v>1</v>
      </c>
      <c r="T713" s="13" t="s">
        <v>1</v>
      </c>
      <c r="U713" s="13" t="s">
        <v>1</v>
      </c>
      <c r="V713" s="13" t="s">
        <v>294</v>
      </c>
      <c r="W713" s="22" t="s">
        <v>1</v>
      </c>
    </row>
    <row r="714" spans="1:23" x14ac:dyDescent="0.2">
      <c r="A714" s="25" t="s">
        <v>24</v>
      </c>
      <c r="B714" s="11" t="s">
        <v>119</v>
      </c>
      <c r="C714" s="11" t="s">
        <v>298</v>
      </c>
      <c r="D714" s="12"/>
      <c r="E714" s="12"/>
      <c r="F714" s="12"/>
      <c r="G714" s="12"/>
      <c r="H714" s="12"/>
      <c r="I714" s="12"/>
      <c r="J714" s="12"/>
      <c r="K714" s="12">
        <v>56.44923</v>
      </c>
      <c r="L714" s="12"/>
      <c r="M714" s="12"/>
      <c r="N714" s="12"/>
      <c r="O714" s="12"/>
      <c r="P714" s="11" t="s">
        <v>1</v>
      </c>
      <c r="Q714" s="11" t="s">
        <v>1</v>
      </c>
      <c r="R714" s="11" t="s">
        <v>1</v>
      </c>
      <c r="S714" s="11" t="s">
        <v>1</v>
      </c>
      <c r="T714" s="11" t="s">
        <v>1</v>
      </c>
      <c r="U714" s="11" t="s">
        <v>1</v>
      </c>
      <c r="V714" s="11" t="s">
        <v>294</v>
      </c>
      <c r="W714" s="21" t="s">
        <v>1</v>
      </c>
    </row>
    <row r="715" spans="1:23" x14ac:dyDescent="0.2">
      <c r="A715" s="27" t="s">
        <v>25</v>
      </c>
      <c r="B715" s="13" t="s">
        <v>120</v>
      </c>
      <c r="C715" s="13" t="s">
        <v>277</v>
      </c>
      <c r="D715" s="14">
        <v>75.966009999999997</v>
      </c>
      <c r="E715" s="14">
        <v>84.896870000000007</v>
      </c>
      <c r="F715" s="14">
        <v>83.637649999999994</v>
      </c>
      <c r="G715" s="14">
        <v>95.956329999999994</v>
      </c>
      <c r="H715" s="14">
        <v>96.133809999999997</v>
      </c>
      <c r="I715" s="14">
        <v>94.983750000000001</v>
      </c>
      <c r="J715" s="14"/>
      <c r="K715" s="14"/>
      <c r="L715" s="14"/>
      <c r="M715" s="14"/>
      <c r="N715" s="14"/>
      <c r="O715" s="14"/>
      <c r="P715" s="13" t="s">
        <v>1</v>
      </c>
      <c r="Q715" s="13" t="s">
        <v>1</v>
      </c>
      <c r="R715" s="13" t="s">
        <v>1</v>
      </c>
      <c r="S715" s="13" t="s">
        <v>1</v>
      </c>
      <c r="T715" s="13" t="s">
        <v>1</v>
      </c>
      <c r="U715" s="13" t="s">
        <v>1</v>
      </c>
      <c r="V715" s="13" t="s">
        <v>294</v>
      </c>
      <c r="W715" s="22" t="s">
        <v>1</v>
      </c>
    </row>
    <row r="716" spans="1:23" x14ac:dyDescent="0.2">
      <c r="A716" s="25" t="s">
        <v>25</v>
      </c>
      <c r="B716" s="11" t="s">
        <v>120</v>
      </c>
      <c r="C716" s="11" t="s">
        <v>278</v>
      </c>
      <c r="D716" s="12">
        <v>21.21367</v>
      </c>
      <c r="E716" s="12">
        <v>22.821909999999999</v>
      </c>
      <c r="F716" s="12">
        <v>22.9177</v>
      </c>
      <c r="G716" s="12">
        <v>22.677489999999999</v>
      </c>
      <c r="H716" s="12">
        <v>25.057780000000001</v>
      </c>
      <c r="I716" s="12">
        <v>25.104040000000001</v>
      </c>
      <c r="J716" s="12">
        <v>19.578710000000001</v>
      </c>
      <c r="K716" s="12">
        <v>18.986809999999998</v>
      </c>
      <c r="L716" s="12"/>
      <c r="M716" s="12"/>
      <c r="N716" s="12"/>
      <c r="O716" s="12"/>
      <c r="P716" s="11" t="s">
        <v>1</v>
      </c>
      <c r="Q716" s="11" t="s">
        <v>1</v>
      </c>
      <c r="R716" s="11" t="s">
        <v>1</v>
      </c>
      <c r="S716" s="11" t="s">
        <v>1</v>
      </c>
      <c r="T716" s="11" t="s">
        <v>1</v>
      </c>
      <c r="U716" s="11" t="s">
        <v>1</v>
      </c>
      <c r="V716" s="11" t="s">
        <v>294</v>
      </c>
      <c r="W716" s="21" t="s">
        <v>1</v>
      </c>
    </row>
    <row r="717" spans="1:23" x14ac:dyDescent="0.2">
      <c r="A717" s="27" t="s">
        <v>25</v>
      </c>
      <c r="B717" s="13" t="s">
        <v>120</v>
      </c>
      <c r="C717" s="13" t="s">
        <v>280</v>
      </c>
      <c r="D717" s="14">
        <v>0</v>
      </c>
      <c r="E717" s="14">
        <v>0</v>
      </c>
      <c r="F717" s="14">
        <v>0</v>
      </c>
      <c r="G717" s="14">
        <v>0</v>
      </c>
      <c r="H717" s="14">
        <v>0</v>
      </c>
      <c r="I717" s="14">
        <v>0</v>
      </c>
      <c r="J717" s="14">
        <v>0</v>
      </c>
      <c r="K717" s="14">
        <v>0</v>
      </c>
      <c r="L717" s="14"/>
      <c r="M717" s="14"/>
      <c r="N717" s="14"/>
      <c r="O717" s="14"/>
      <c r="P717" s="13" t="s">
        <v>1</v>
      </c>
      <c r="Q717" s="13" t="s">
        <v>1</v>
      </c>
      <c r="R717" s="13" t="s">
        <v>1</v>
      </c>
      <c r="S717" s="13" t="s">
        <v>1</v>
      </c>
      <c r="T717" s="13" t="s">
        <v>1</v>
      </c>
      <c r="U717" s="13" t="s">
        <v>1</v>
      </c>
      <c r="V717" s="13" t="s">
        <v>294</v>
      </c>
      <c r="W717" s="22" t="s">
        <v>1</v>
      </c>
    </row>
    <row r="718" spans="1:23" x14ac:dyDescent="0.2">
      <c r="A718" s="25" t="s">
        <v>25</v>
      </c>
      <c r="B718" s="11" t="s">
        <v>120</v>
      </c>
      <c r="C718" s="11" t="s">
        <v>281</v>
      </c>
      <c r="D718" s="12">
        <v>51.153410000000001</v>
      </c>
      <c r="E718" s="12">
        <v>51.054609999999997</v>
      </c>
      <c r="F718" s="12">
        <v>50.269089999999998</v>
      </c>
      <c r="G718" s="12">
        <v>51.035380000000004</v>
      </c>
      <c r="H718" s="12">
        <v>50.823650000000001</v>
      </c>
      <c r="I718" s="12">
        <v>51.047080000000001</v>
      </c>
      <c r="J718" s="12">
        <v>55.083829999999999</v>
      </c>
      <c r="K718" s="12">
        <v>55.634639999999997</v>
      </c>
      <c r="L718" s="12"/>
      <c r="M718" s="12"/>
      <c r="N718" s="12"/>
      <c r="O718" s="12"/>
      <c r="P718" s="11" t="s">
        <v>1</v>
      </c>
      <c r="Q718" s="11" t="s">
        <v>1</v>
      </c>
      <c r="R718" s="11" t="s">
        <v>1</v>
      </c>
      <c r="S718" s="11" t="s">
        <v>1</v>
      </c>
      <c r="T718" s="11" t="s">
        <v>1</v>
      </c>
      <c r="U718" s="11" t="s">
        <v>1</v>
      </c>
      <c r="V718" s="11" t="s">
        <v>294</v>
      </c>
      <c r="W718" s="21" t="s">
        <v>1</v>
      </c>
    </row>
    <row r="719" spans="1:23" x14ac:dyDescent="0.2">
      <c r="A719" s="27" t="s">
        <v>25</v>
      </c>
      <c r="B719" s="13" t="s">
        <v>120</v>
      </c>
      <c r="C719" s="13" t="s">
        <v>282</v>
      </c>
      <c r="D719" s="14">
        <v>32.449750000000002</v>
      </c>
      <c r="E719" s="14">
        <v>33.694339999999997</v>
      </c>
      <c r="F719" s="14">
        <v>32.47242</v>
      </c>
      <c r="G719" s="14">
        <v>36.741230000000002</v>
      </c>
      <c r="H719" s="14">
        <v>36.093580000000003</v>
      </c>
      <c r="I719" s="14">
        <v>36.754510000000003</v>
      </c>
      <c r="J719" s="14">
        <v>30.234059999999999</v>
      </c>
      <c r="K719" s="14">
        <v>32.838389999999997</v>
      </c>
      <c r="L719" s="14"/>
      <c r="M719" s="14"/>
      <c r="N719" s="14"/>
      <c r="O719" s="14"/>
      <c r="P719" s="13" t="s">
        <v>1</v>
      </c>
      <c r="Q719" s="13" t="s">
        <v>1</v>
      </c>
      <c r="R719" s="13" t="s">
        <v>1</v>
      </c>
      <c r="S719" s="13" t="s">
        <v>1</v>
      </c>
      <c r="T719" s="13" t="s">
        <v>1</v>
      </c>
      <c r="U719" s="13" t="s">
        <v>1</v>
      </c>
      <c r="V719" s="13" t="s">
        <v>294</v>
      </c>
      <c r="W719" s="22" t="s">
        <v>1</v>
      </c>
    </row>
    <row r="720" spans="1:23" x14ac:dyDescent="0.2">
      <c r="A720" s="25" t="s">
        <v>25</v>
      </c>
      <c r="B720" s="11" t="s">
        <v>120</v>
      </c>
      <c r="C720" s="11" t="s">
        <v>279</v>
      </c>
      <c r="D720" s="12">
        <v>11.236079999999999</v>
      </c>
      <c r="E720" s="12">
        <v>10.87243</v>
      </c>
      <c r="F720" s="12">
        <v>9.5547199999999997</v>
      </c>
      <c r="G720" s="12">
        <v>14.063739999999999</v>
      </c>
      <c r="H720" s="12">
        <v>11.0358</v>
      </c>
      <c r="I720" s="12">
        <v>11.65047</v>
      </c>
      <c r="J720" s="12">
        <v>10.655340000000001</v>
      </c>
      <c r="K720" s="12">
        <v>13.85158</v>
      </c>
      <c r="L720" s="12"/>
      <c r="M720" s="12"/>
      <c r="N720" s="12"/>
      <c r="O720" s="12"/>
      <c r="P720" s="11" t="s">
        <v>1</v>
      </c>
      <c r="Q720" s="11" t="s">
        <v>1</v>
      </c>
      <c r="R720" s="11" t="s">
        <v>1</v>
      </c>
      <c r="S720" s="11" t="s">
        <v>1</v>
      </c>
      <c r="T720" s="11" t="s">
        <v>1</v>
      </c>
      <c r="U720" s="11" t="s">
        <v>1</v>
      </c>
      <c r="V720" s="11" t="s">
        <v>294</v>
      </c>
      <c r="W720" s="21" t="s">
        <v>1</v>
      </c>
    </row>
    <row r="721" spans="1:23" x14ac:dyDescent="0.2">
      <c r="A721" s="27" t="s">
        <v>25</v>
      </c>
      <c r="B721" s="13" t="s">
        <v>120</v>
      </c>
      <c r="C721" s="13" t="s">
        <v>293</v>
      </c>
      <c r="D721" s="14"/>
      <c r="E721" s="14"/>
      <c r="F721" s="14"/>
      <c r="G721" s="14"/>
      <c r="H721" s="14"/>
      <c r="I721" s="14"/>
      <c r="J721" s="14"/>
      <c r="K721" s="14"/>
      <c r="L721" s="14"/>
      <c r="M721" s="14"/>
      <c r="N721" s="14"/>
      <c r="O721" s="14"/>
      <c r="P721" s="13" t="s">
        <v>1</v>
      </c>
      <c r="Q721" s="13" t="s">
        <v>1</v>
      </c>
      <c r="R721" s="13" t="s">
        <v>1</v>
      </c>
      <c r="S721" s="13" t="s">
        <v>1</v>
      </c>
      <c r="T721" s="13" t="s">
        <v>1</v>
      </c>
      <c r="U721" s="13" t="s">
        <v>1</v>
      </c>
      <c r="V721" s="13" t="s">
        <v>294</v>
      </c>
      <c r="W721" s="22" t="s">
        <v>1</v>
      </c>
    </row>
    <row r="722" spans="1:23" x14ac:dyDescent="0.2">
      <c r="A722" s="25" t="s">
        <v>25</v>
      </c>
      <c r="B722" s="11" t="s">
        <v>120</v>
      </c>
      <c r="C722" s="11" t="s">
        <v>284</v>
      </c>
      <c r="D722" s="12">
        <v>16.07028</v>
      </c>
      <c r="E722" s="12">
        <v>16.83738</v>
      </c>
      <c r="F722" s="12">
        <v>15.689489999999999</v>
      </c>
      <c r="G722" s="12">
        <v>15.59796</v>
      </c>
      <c r="H722" s="12">
        <v>15.079750000000001</v>
      </c>
      <c r="I722" s="12">
        <v>24.249860000000002</v>
      </c>
      <c r="J722" s="12">
        <v>19.616540000000001</v>
      </c>
      <c r="K722" s="12">
        <v>19.055869999999999</v>
      </c>
      <c r="L722" s="12"/>
      <c r="M722" s="12"/>
      <c r="N722" s="12"/>
      <c r="O722" s="12"/>
      <c r="P722" s="11" t="s">
        <v>1</v>
      </c>
      <c r="Q722" s="11" t="s">
        <v>1</v>
      </c>
      <c r="R722" s="11" t="s">
        <v>1</v>
      </c>
      <c r="S722" s="11" t="s">
        <v>1</v>
      </c>
      <c r="T722" s="11" t="s">
        <v>1</v>
      </c>
      <c r="U722" s="11" t="s">
        <v>1</v>
      </c>
      <c r="V722" s="11" t="s">
        <v>294</v>
      </c>
      <c r="W722" s="21" t="s">
        <v>1</v>
      </c>
    </row>
    <row r="723" spans="1:23" x14ac:dyDescent="0.2">
      <c r="A723" s="27" t="s">
        <v>25</v>
      </c>
      <c r="B723" s="13" t="s">
        <v>120</v>
      </c>
      <c r="C723" s="13" t="s">
        <v>286</v>
      </c>
      <c r="D723" s="14">
        <v>0</v>
      </c>
      <c r="E723" s="14">
        <v>0</v>
      </c>
      <c r="F723" s="14">
        <v>0</v>
      </c>
      <c r="G723" s="14">
        <v>0</v>
      </c>
      <c r="H723" s="14">
        <v>0</v>
      </c>
      <c r="I723" s="14">
        <v>0</v>
      </c>
      <c r="J723" s="14">
        <v>0</v>
      </c>
      <c r="K723" s="14">
        <v>0</v>
      </c>
      <c r="L723" s="14"/>
      <c r="M723" s="14"/>
      <c r="N723" s="14"/>
      <c r="O723" s="14"/>
      <c r="P723" s="13" t="s">
        <v>1</v>
      </c>
      <c r="Q723" s="13" t="s">
        <v>1</v>
      </c>
      <c r="R723" s="13" t="s">
        <v>1</v>
      </c>
      <c r="S723" s="13" t="s">
        <v>1</v>
      </c>
      <c r="T723" s="13" t="s">
        <v>1</v>
      </c>
      <c r="U723" s="13" t="s">
        <v>1</v>
      </c>
      <c r="V723" s="13" t="s">
        <v>294</v>
      </c>
      <c r="W723" s="22" t="s">
        <v>1</v>
      </c>
    </row>
    <row r="724" spans="1:23" x14ac:dyDescent="0.2">
      <c r="A724" s="25" t="s">
        <v>25</v>
      </c>
      <c r="B724" s="11" t="s">
        <v>120</v>
      </c>
      <c r="C724" s="11" t="s">
        <v>287</v>
      </c>
      <c r="D724" s="12">
        <v>61.135420000000003</v>
      </c>
      <c r="E724" s="12">
        <v>60.390309999999999</v>
      </c>
      <c r="F724" s="12">
        <v>65.328450000000004</v>
      </c>
      <c r="G724" s="12">
        <v>63.813400000000001</v>
      </c>
      <c r="H724" s="12">
        <v>59.952190000000002</v>
      </c>
      <c r="I724" s="12">
        <v>51.80921</v>
      </c>
      <c r="J724" s="12">
        <v>55.184069999999998</v>
      </c>
      <c r="K724" s="12">
        <v>55.83699</v>
      </c>
      <c r="L724" s="12"/>
      <c r="M724" s="12"/>
      <c r="N724" s="12"/>
      <c r="O724" s="12"/>
      <c r="P724" s="11" t="s">
        <v>1</v>
      </c>
      <c r="Q724" s="11" t="s">
        <v>1</v>
      </c>
      <c r="R724" s="11" t="s">
        <v>1</v>
      </c>
      <c r="S724" s="11" t="s">
        <v>1</v>
      </c>
      <c r="T724" s="11" t="s">
        <v>1</v>
      </c>
      <c r="U724" s="11" t="s">
        <v>1</v>
      </c>
      <c r="V724" s="11" t="s">
        <v>294</v>
      </c>
      <c r="W724" s="21" t="s">
        <v>1</v>
      </c>
    </row>
    <row r="725" spans="1:23" x14ac:dyDescent="0.2">
      <c r="A725" s="27" t="s">
        <v>25</v>
      </c>
      <c r="B725" s="13" t="s">
        <v>120</v>
      </c>
      <c r="C725" s="13" t="s">
        <v>288</v>
      </c>
      <c r="D725" s="14">
        <v>29.030639999999998</v>
      </c>
      <c r="E725" s="14">
        <v>30.055910000000001</v>
      </c>
      <c r="F725" s="14">
        <v>23.401060000000001</v>
      </c>
      <c r="G725" s="14">
        <v>27.15645</v>
      </c>
      <c r="H725" s="14">
        <v>31.358730000000001</v>
      </c>
      <c r="I725" s="14">
        <v>35.496409999999997</v>
      </c>
      <c r="J725" s="14">
        <v>30.231300000000001</v>
      </c>
      <c r="K725" s="14">
        <v>32.834679999999999</v>
      </c>
      <c r="L725" s="14"/>
      <c r="M725" s="14"/>
      <c r="N725" s="14"/>
      <c r="O725" s="14"/>
      <c r="P725" s="13" t="s">
        <v>1</v>
      </c>
      <c r="Q725" s="13" t="s">
        <v>1</v>
      </c>
      <c r="R725" s="13" t="s">
        <v>1</v>
      </c>
      <c r="S725" s="13" t="s">
        <v>1</v>
      </c>
      <c r="T725" s="13" t="s">
        <v>1</v>
      </c>
      <c r="U725" s="13" t="s">
        <v>1</v>
      </c>
      <c r="V725" s="13" t="s">
        <v>294</v>
      </c>
      <c r="W725" s="22" t="s">
        <v>1</v>
      </c>
    </row>
    <row r="726" spans="1:23" x14ac:dyDescent="0.2">
      <c r="A726" s="25" t="s">
        <v>25</v>
      </c>
      <c r="B726" s="11" t="s">
        <v>120</v>
      </c>
      <c r="C726" s="11" t="s">
        <v>285</v>
      </c>
      <c r="D726" s="12">
        <v>12.96036</v>
      </c>
      <c r="E726" s="12">
        <v>13.218529999999999</v>
      </c>
      <c r="F726" s="12">
        <v>7.71157</v>
      </c>
      <c r="G726" s="12">
        <v>11.558490000000001</v>
      </c>
      <c r="H726" s="12">
        <v>16.278970000000001</v>
      </c>
      <c r="I726" s="12">
        <v>11.246549999999999</v>
      </c>
      <c r="J726" s="12">
        <v>10.61476</v>
      </c>
      <c r="K726" s="12">
        <v>13.77881</v>
      </c>
      <c r="L726" s="12"/>
      <c r="M726" s="12"/>
      <c r="N726" s="12"/>
      <c r="O726" s="12"/>
      <c r="P726" s="11" t="s">
        <v>1</v>
      </c>
      <c r="Q726" s="11" t="s">
        <v>1</v>
      </c>
      <c r="R726" s="11" t="s">
        <v>1</v>
      </c>
      <c r="S726" s="11" t="s">
        <v>1</v>
      </c>
      <c r="T726" s="11" t="s">
        <v>1</v>
      </c>
      <c r="U726" s="11" t="s">
        <v>1</v>
      </c>
      <c r="V726" s="11" t="s">
        <v>294</v>
      </c>
      <c r="W726" s="21" t="s">
        <v>1</v>
      </c>
    </row>
    <row r="727" spans="1:23" x14ac:dyDescent="0.2">
      <c r="A727" s="27" t="s">
        <v>25</v>
      </c>
      <c r="B727" s="13" t="s">
        <v>120</v>
      </c>
      <c r="C727" s="13" t="s">
        <v>308</v>
      </c>
      <c r="D727" s="14"/>
      <c r="E727" s="14">
        <v>2.2290000000000001</v>
      </c>
      <c r="F727" s="14">
        <v>2.278</v>
      </c>
      <c r="G727" s="14">
        <v>1.798</v>
      </c>
      <c r="H727" s="14">
        <v>2.6259999999999999</v>
      </c>
      <c r="I727" s="14">
        <v>2.36</v>
      </c>
      <c r="J727" s="14">
        <v>2.0720000000000001</v>
      </c>
      <c r="K727" s="14">
        <v>1.1180000000000001</v>
      </c>
      <c r="L727" s="14">
        <v>1.4990000000000001</v>
      </c>
      <c r="M727" s="14">
        <v>2.4820000000000002</v>
      </c>
      <c r="N727" s="14">
        <v>4.335</v>
      </c>
      <c r="O727" s="14"/>
      <c r="P727" s="13" t="s">
        <v>1</v>
      </c>
      <c r="Q727" s="13" t="s">
        <v>1</v>
      </c>
      <c r="R727" s="13" t="s">
        <v>1</v>
      </c>
      <c r="S727" s="13" t="s">
        <v>1</v>
      </c>
      <c r="T727" s="13" t="s">
        <v>1</v>
      </c>
      <c r="U727" s="13" t="s">
        <v>1</v>
      </c>
      <c r="V727" s="13" t="s">
        <v>294</v>
      </c>
      <c r="W727" s="22" t="s">
        <v>1</v>
      </c>
    </row>
    <row r="728" spans="1:23" x14ac:dyDescent="0.2">
      <c r="A728" s="25" t="s">
        <v>25</v>
      </c>
      <c r="B728" s="11" t="s">
        <v>120</v>
      </c>
      <c r="C728" s="11" t="s">
        <v>283</v>
      </c>
      <c r="D728" s="12">
        <v>14</v>
      </c>
      <c r="E728" s="12">
        <v>16</v>
      </c>
      <c r="F728" s="12">
        <v>17</v>
      </c>
      <c r="G728" s="12">
        <v>16</v>
      </c>
      <c r="H728" s="12">
        <v>18</v>
      </c>
      <c r="I728" s="12">
        <v>18</v>
      </c>
      <c r="J728" s="12">
        <v>18</v>
      </c>
      <c r="K728" s="12">
        <v>20</v>
      </c>
      <c r="L728" s="12">
        <v>20</v>
      </c>
      <c r="M728" s="12">
        <v>21</v>
      </c>
      <c r="N728" s="12">
        <v>23</v>
      </c>
      <c r="O728" s="12"/>
      <c r="P728" s="11" t="s">
        <v>1</v>
      </c>
      <c r="Q728" s="11" t="s">
        <v>1</v>
      </c>
      <c r="R728" s="11" t="s">
        <v>1</v>
      </c>
      <c r="S728" s="11" t="s">
        <v>1</v>
      </c>
      <c r="T728" s="11" t="s">
        <v>1</v>
      </c>
      <c r="U728" s="11" t="s">
        <v>1</v>
      </c>
      <c r="V728" s="11" t="s">
        <v>294</v>
      </c>
      <c r="W728" s="21" t="s">
        <v>1</v>
      </c>
    </row>
    <row r="729" spans="1:23" x14ac:dyDescent="0.2">
      <c r="A729" s="27" t="s">
        <v>25</v>
      </c>
      <c r="B729" s="13" t="s">
        <v>120</v>
      </c>
      <c r="C729" s="13" t="s">
        <v>290</v>
      </c>
      <c r="D729" s="14"/>
      <c r="E729" s="14">
        <v>79</v>
      </c>
      <c r="F729" s="14">
        <v>77</v>
      </c>
      <c r="G729" s="14"/>
      <c r="H729" s="14"/>
      <c r="I729" s="14">
        <v>76</v>
      </c>
      <c r="J729" s="14">
        <v>76</v>
      </c>
      <c r="K729" s="14">
        <v>68</v>
      </c>
      <c r="L729" s="14">
        <v>74</v>
      </c>
      <c r="M729" s="14">
        <v>73</v>
      </c>
      <c r="N729" s="14">
        <v>73</v>
      </c>
      <c r="O729" s="14"/>
      <c r="P729" s="13" t="s">
        <v>1</v>
      </c>
      <c r="Q729" s="13" t="s">
        <v>1</v>
      </c>
      <c r="R729" s="13" t="s">
        <v>1</v>
      </c>
      <c r="S729" s="13" t="s">
        <v>1</v>
      </c>
      <c r="T729" s="13" t="s">
        <v>1</v>
      </c>
      <c r="U729" s="13" t="s">
        <v>1</v>
      </c>
      <c r="V729" s="13" t="s">
        <v>294</v>
      </c>
      <c r="W729" s="22" t="s">
        <v>1</v>
      </c>
    </row>
    <row r="730" spans="1:23" x14ac:dyDescent="0.2">
      <c r="A730" s="25" t="s">
        <v>25</v>
      </c>
      <c r="B730" s="11" t="s">
        <v>120</v>
      </c>
      <c r="C730" s="11" t="s">
        <v>291</v>
      </c>
      <c r="D730" s="12">
        <v>20</v>
      </c>
      <c r="E730" s="12">
        <v>23</v>
      </c>
      <c r="F730" s="12">
        <v>26</v>
      </c>
      <c r="G730" s="12">
        <v>27</v>
      </c>
      <c r="H730" s="12">
        <v>28</v>
      </c>
      <c r="I730" s="12">
        <v>30</v>
      </c>
      <c r="J730" s="12">
        <v>28</v>
      </c>
      <c r="K730" s="12">
        <v>28</v>
      </c>
      <c r="L730" s="12">
        <v>28</v>
      </c>
      <c r="M730" s="12">
        <v>29</v>
      </c>
      <c r="N730" s="12">
        <v>30</v>
      </c>
      <c r="O730" s="12"/>
      <c r="P730" s="11" t="s">
        <v>1</v>
      </c>
      <c r="Q730" s="11" t="s">
        <v>1</v>
      </c>
      <c r="R730" s="11" t="s">
        <v>1</v>
      </c>
      <c r="S730" s="11" t="s">
        <v>1</v>
      </c>
      <c r="T730" s="11" t="s">
        <v>1</v>
      </c>
      <c r="U730" s="11" t="s">
        <v>1</v>
      </c>
      <c r="V730" s="11" t="s">
        <v>294</v>
      </c>
      <c r="W730" s="21" t="s">
        <v>1</v>
      </c>
    </row>
    <row r="731" spans="1:23" x14ac:dyDescent="0.2">
      <c r="A731" s="27" t="s">
        <v>25</v>
      </c>
      <c r="B731" s="13" t="s">
        <v>120</v>
      </c>
      <c r="C731" s="13" t="s">
        <v>273</v>
      </c>
      <c r="D731" s="14"/>
      <c r="E731" s="14"/>
      <c r="F731" s="14"/>
      <c r="G731" s="14"/>
      <c r="H731" s="14"/>
      <c r="I731" s="14"/>
      <c r="J731" s="14"/>
      <c r="K731" s="14"/>
      <c r="L731" s="14"/>
      <c r="M731" s="14"/>
      <c r="N731" s="14"/>
      <c r="O731" s="14"/>
      <c r="P731" s="13"/>
      <c r="Q731" s="13"/>
      <c r="R731" s="13"/>
      <c r="S731" s="13"/>
      <c r="T731" s="13"/>
      <c r="U731" s="13"/>
      <c r="V731" s="13"/>
      <c r="W731" s="22"/>
    </row>
    <row r="732" spans="1:23" x14ac:dyDescent="0.2">
      <c r="A732" s="25" t="s">
        <v>25</v>
      </c>
      <c r="B732" s="11" t="s">
        <v>120</v>
      </c>
      <c r="C732" s="11" t="s">
        <v>274</v>
      </c>
      <c r="D732" s="12"/>
      <c r="E732" s="12"/>
      <c r="F732" s="12"/>
      <c r="G732" s="12"/>
      <c r="H732" s="12"/>
      <c r="I732" s="12"/>
      <c r="J732" s="12"/>
      <c r="K732" s="12"/>
      <c r="L732" s="12"/>
      <c r="M732" s="12"/>
      <c r="N732" s="12"/>
      <c r="O732" s="12"/>
      <c r="P732" s="11"/>
      <c r="Q732" s="11"/>
      <c r="R732" s="11"/>
      <c r="S732" s="11"/>
      <c r="T732" s="11"/>
      <c r="U732" s="11"/>
      <c r="V732" s="11"/>
      <c r="W732" s="21"/>
    </row>
    <row r="733" spans="1:23" x14ac:dyDescent="0.2">
      <c r="A733" s="27" t="s">
        <v>25</v>
      </c>
      <c r="B733" s="13" t="s">
        <v>120</v>
      </c>
      <c r="C733" s="13" t="s">
        <v>289</v>
      </c>
      <c r="D733" s="14">
        <v>90.166060000000002</v>
      </c>
      <c r="E733" s="14">
        <v>90.446219999999997</v>
      </c>
      <c r="F733" s="14">
        <v>88.729510000000005</v>
      </c>
      <c r="G733" s="14">
        <v>90.969849999999994</v>
      </c>
      <c r="H733" s="14">
        <v>91.310919999999996</v>
      </c>
      <c r="I733" s="14">
        <v>87.305620000000005</v>
      </c>
      <c r="J733" s="14">
        <v>85.415369999999996</v>
      </c>
      <c r="K733" s="14">
        <v>88.671670000000006</v>
      </c>
      <c r="L733" s="14"/>
      <c r="M733" s="14"/>
      <c r="N733" s="14"/>
      <c r="O733" s="14"/>
      <c r="P733" s="13" t="s">
        <v>1</v>
      </c>
      <c r="Q733" s="13" t="s">
        <v>1</v>
      </c>
      <c r="R733" s="13" t="s">
        <v>1</v>
      </c>
      <c r="S733" s="13" t="s">
        <v>1</v>
      </c>
      <c r="T733" s="13" t="s">
        <v>1</v>
      </c>
      <c r="U733" s="13" t="s">
        <v>1</v>
      </c>
      <c r="V733" s="13" t="s">
        <v>294</v>
      </c>
      <c r="W733" s="22" t="s">
        <v>1</v>
      </c>
    </row>
    <row r="734" spans="1:23" x14ac:dyDescent="0.2">
      <c r="A734" s="25" t="s">
        <v>25</v>
      </c>
      <c r="B734" s="11" t="s">
        <v>120</v>
      </c>
      <c r="C734" s="11" t="s">
        <v>276</v>
      </c>
      <c r="D734" s="12">
        <v>24</v>
      </c>
      <c r="E734" s="12">
        <v>27</v>
      </c>
      <c r="F734" s="12"/>
      <c r="G734" s="12">
        <v>38</v>
      </c>
      <c r="H734" s="12">
        <v>33</v>
      </c>
      <c r="I734" s="12">
        <v>31</v>
      </c>
      <c r="J734" s="12">
        <v>31</v>
      </c>
      <c r="K734" s="12">
        <v>23</v>
      </c>
      <c r="L734" s="12"/>
      <c r="M734" s="12">
        <v>22</v>
      </c>
      <c r="N734" s="12">
        <v>19</v>
      </c>
      <c r="O734" s="12"/>
      <c r="P734" s="11" t="s">
        <v>1</v>
      </c>
      <c r="Q734" s="11" t="s">
        <v>1</v>
      </c>
      <c r="R734" s="11" t="s">
        <v>1</v>
      </c>
      <c r="S734" s="11" t="s">
        <v>1</v>
      </c>
      <c r="T734" s="11" t="s">
        <v>1</v>
      </c>
      <c r="U734" s="11" t="s">
        <v>1</v>
      </c>
      <c r="V734" s="11" t="s">
        <v>294</v>
      </c>
      <c r="W734" s="21" t="s">
        <v>1</v>
      </c>
    </row>
    <row r="735" spans="1:23" x14ac:dyDescent="0.2">
      <c r="A735" s="27" t="s">
        <v>25</v>
      </c>
      <c r="B735" s="13" t="s">
        <v>120</v>
      </c>
      <c r="C735" s="13" t="s">
        <v>271</v>
      </c>
      <c r="D735" s="14"/>
      <c r="E735" s="14"/>
      <c r="F735" s="14"/>
      <c r="G735" s="14"/>
      <c r="H735" s="14"/>
      <c r="I735" s="14">
        <v>34</v>
      </c>
      <c r="J735" s="14">
        <v>40</v>
      </c>
      <c r="K735" s="14">
        <v>33</v>
      </c>
      <c r="L735" s="14"/>
      <c r="M735" s="14">
        <v>35</v>
      </c>
      <c r="N735" s="14">
        <v>48</v>
      </c>
      <c r="O735" s="14"/>
      <c r="P735" s="13" t="s">
        <v>1</v>
      </c>
      <c r="Q735" s="13" t="s">
        <v>1</v>
      </c>
      <c r="R735" s="13" t="s">
        <v>1</v>
      </c>
      <c r="S735" s="13" t="s">
        <v>1</v>
      </c>
      <c r="T735" s="13" t="s">
        <v>1</v>
      </c>
      <c r="U735" s="13" t="s">
        <v>1</v>
      </c>
      <c r="V735" s="13" t="s">
        <v>294</v>
      </c>
      <c r="W735" s="22" t="s">
        <v>1</v>
      </c>
    </row>
    <row r="736" spans="1:23" x14ac:dyDescent="0.2">
      <c r="A736" s="25" t="s">
        <v>25</v>
      </c>
      <c r="B736" s="11" t="s">
        <v>120</v>
      </c>
      <c r="C736" s="11" t="s">
        <v>292</v>
      </c>
      <c r="D736" s="12">
        <v>34</v>
      </c>
      <c r="E736" s="12"/>
      <c r="F736" s="12">
        <v>37</v>
      </c>
      <c r="G736" s="12">
        <v>38</v>
      </c>
      <c r="H736" s="12">
        <v>34</v>
      </c>
      <c r="I736" s="12">
        <v>36</v>
      </c>
      <c r="J736" s="12">
        <v>45</v>
      </c>
      <c r="K736" s="12">
        <v>37</v>
      </c>
      <c r="L736" s="12"/>
      <c r="M736" s="12">
        <v>39</v>
      </c>
      <c r="N736" s="12">
        <v>36</v>
      </c>
      <c r="O736" s="12"/>
      <c r="P736" s="11" t="s">
        <v>1</v>
      </c>
      <c r="Q736" s="11" t="s">
        <v>1</v>
      </c>
      <c r="R736" s="11" t="s">
        <v>1</v>
      </c>
      <c r="S736" s="11" t="s">
        <v>1</v>
      </c>
      <c r="T736" s="11" t="s">
        <v>1</v>
      </c>
      <c r="U736" s="11" t="s">
        <v>1</v>
      </c>
      <c r="V736" s="11" t="s">
        <v>294</v>
      </c>
      <c r="W736" s="21" t="s">
        <v>1</v>
      </c>
    </row>
    <row r="737" spans="1:23" x14ac:dyDescent="0.2">
      <c r="A737" s="27" t="s">
        <v>25</v>
      </c>
      <c r="B737" s="13" t="s">
        <v>120</v>
      </c>
      <c r="C737" s="13" t="s">
        <v>275</v>
      </c>
      <c r="D737" s="14"/>
      <c r="E737" s="14"/>
      <c r="F737" s="14"/>
      <c r="G737" s="14"/>
      <c r="H737" s="14"/>
      <c r="I737" s="14"/>
      <c r="J737" s="14"/>
      <c r="K737" s="14"/>
      <c r="L737" s="14"/>
      <c r="M737" s="14"/>
      <c r="N737" s="14"/>
      <c r="O737" s="14"/>
      <c r="P737" s="13"/>
      <c r="Q737" s="13"/>
      <c r="R737" s="13"/>
      <c r="S737" s="13"/>
      <c r="T737" s="13"/>
      <c r="U737" s="13"/>
      <c r="V737" s="13"/>
      <c r="W737" s="22"/>
    </row>
    <row r="738" spans="1:23" x14ac:dyDescent="0.2">
      <c r="A738" s="25" t="s">
        <v>25</v>
      </c>
      <c r="B738" s="11" t="s">
        <v>120</v>
      </c>
      <c r="C738" s="11" t="s">
        <v>272</v>
      </c>
      <c r="D738" s="12"/>
      <c r="E738" s="12"/>
      <c r="F738" s="12"/>
      <c r="G738" s="12"/>
      <c r="H738" s="12"/>
      <c r="I738" s="12"/>
      <c r="J738" s="12"/>
      <c r="K738" s="12"/>
      <c r="L738" s="12"/>
      <c r="M738" s="12"/>
      <c r="N738" s="12"/>
      <c r="O738" s="12"/>
      <c r="P738" s="11"/>
      <c r="Q738" s="11"/>
      <c r="R738" s="11"/>
      <c r="S738" s="11"/>
      <c r="T738" s="11"/>
      <c r="U738" s="11"/>
      <c r="V738" s="11"/>
      <c r="W738" s="21"/>
    </row>
    <row r="739" spans="1:23" x14ac:dyDescent="0.2">
      <c r="A739" s="27" t="s">
        <v>25</v>
      </c>
      <c r="B739" s="13" t="s">
        <v>120</v>
      </c>
      <c r="C739" s="13" t="s">
        <v>295</v>
      </c>
      <c r="D739" s="14">
        <v>9.0769343730000003</v>
      </c>
      <c r="E739" s="14">
        <v>9.3940904809999992</v>
      </c>
      <c r="F739" s="14"/>
      <c r="G739" s="14"/>
      <c r="H739" s="14"/>
      <c r="I739" s="14"/>
      <c r="J739" s="14"/>
      <c r="K739" s="14"/>
      <c r="L739" s="14"/>
      <c r="M739" s="14"/>
      <c r="N739" s="14"/>
      <c r="O739" s="14"/>
      <c r="P739" s="13" t="s">
        <v>1</v>
      </c>
      <c r="Q739" s="13" t="s">
        <v>1</v>
      </c>
      <c r="R739" s="13" t="s">
        <v>1</v>
      </c>
      <c r="S739" s="13" t="s">
        <v>1</v>
      </c>
      <c r="T739" s="13" t="s">
        <v>1</v>
      </c>
      <c r="U739" s="13" t="s">
        <v>1</v>
      </c>
      <c r="V739" s="13" t="s">
        <v>294</v>
      </c>
      <c r="W739" s="22" t="s">
        <v>1</v>
      </c>
    </row>
    <row r="740" spans="1:23" x14ac:dyDescent="0.2">
      <c r="A740" s="25" t="s">
        <v>25</v>
      </c>
      <c r="B740" s="11" t="s">
        <v>120</v>
      </c>
      <c r="C740" s="11" t="s">
        <v>297</v>
      </c>
      <c r="D740" s="12">
        <v>51.433120000000002</v>
      </c>
      <c r="E740" s="12">
        <v>56.14555</v>
      </c>
      <c r="F740" s="12">
        <v>57.948419999999999</v>
      </c>
      <c r="G740" s="12">
        <v>71.506010000000003</v>
      </c>
      <c r="H740" s="12">
        <v>70.280249999999995</v>
      </c>
      <c r="I740" s="12">
        <v>80.054540000000003</v>
      </c>
      <c r="J740" s="12"/>
      <c r="K740" s="12"/>
      <c r="L740" s="12"/>
      <c r="M740" s="12"/>
      <c r="N740" s="12"/>
      <c r="O740" s="12"/>
      <c r="P740" s="11" t="s">
        <v>1</v>
      </c>
      <c r="Q740" s="11" t="s">
        <v>1</v>
      </c>
      <c r="R740" s="11" t="s">
        <v>1</v>
      </c>
      <c r="S740" s="11" t="s">
        <v>1</v>
      </c>
      <c r="T740" s="11" t="s">
        <v>1</v>
      </c>
      <c r="U740" s="11" t="s">
        <v>1</v>
      </c>
      <c r="V740" s="11" t="s">
        <v>294</v>
      </c>
      <c r="W740" s="21" t="s">
        <v>1</v>
      </c>
    </row>
    <row r="741" spans="1:23" x14ac:dyDescent="0.2">
      <c r="A741" s="27" t="s">
        <v>25</v>
      </c>
      <c r="B741" s="13" t="s">
        <v>120</v>
      </c>
      <c r="C741" s="13" t="s">
        <v>299</v>
      </c>
      <c r="D741" s="14">
        <v>0</v>
      </c>
      <c r="E741" s="14">
        <v>0</v>
      </c>
      <c r="F741" s="14">
        <v>0</v>
      </c>
      <c r="G741" s="14">
        <v>0</v>
      </c>
      <c r="H741" s="14">
        <v>0</v>
      </c>
      <c r="I741" s="14"/>
      <c r="J741" s="14"/>
      <c r="K741" s="14"/>
      <c r="L741" s="14"/>
      <c r="M741" s="14"/>
      <c r="N741" s="14"/>
      <c r="O741" s="14"/>
      <c r="P741" s="13" t="s">
        <v>1</v>
      </c>
      <c r="Q741" s="13" t="s">
        <v>1</v>
      </c>
      <c r="R741" s="13" t="s">
        <v>1</v>
      </c>
      <c r="S741" s="13" t="s">
        <v>1</v>
      </c>
      <c r="T741" s="13" t="s">
        <v>1</v>
      </c>
      <c r="U741" s="13" t="s">
        <v>1</v>
      </c>
      <c r="V741" s="13" t="s">
        <v>294</v>
      </c>
      <c r="W741" s="22" t="s">
        <v>1</v>
      </c>
    </row>
    <row r="742" spans="1:23" x14ac:dyDescent="0.2">
      <c r="A742" s="25" t="s">
        <v>25</v>
      </c>
      <c r="B742" s="11" t="s">
        <v>120</v>
      </c>
      <c r="C742" s="11" t="s">
        <v>300</v>
      </c>
      <c r="D742" s="12">
        <v>36.790520000000001</v>
      </c>
      <c r="E742" s="12">
        <v>39.170020000000001</v>
      </c>
      <c r="F742" s="12">
        <v>32.88682</v>
      </c>
      <c r="G742" s="12">
        <v>40.24071</v>
      </c>
      <c r="H742" s="12">
        <v>36.985680000000002</v>
      </c>
      <c r="I742" s="12">
        <v>80.586590000000001</v>
      </c>
      <c r="J742" s="12"/>
      <c r="K742" s="12"/>
      <c r="L742" s="12"/>
      <c r="M742" s="12"/>
      <c r="N742" s="12"/>
      <c r="O742" s="12"/>
      <c r="P742" s="11" t="s">
        <v>1</v>
      </c>
      <c r="Q742" s="11" t="s">
        <v>1</v>
      </c>
      <c r="R742" s="11" t="s">
        <v>1</v>
      </c>
      <c r="S742" s="11" t="s">
        <v>1</v>
      </c>
      <c r="T742" s="11" t="s">
        <v>1</v>
      </c>
      <c r="U742" s="11" t="s">
        <v>1</v>
      </c>
      <c r="V742" s="11" t="s">
        <v>294</v>
      </c>
      <c r="W742" s="21" t="s">
        <v>1</v>
      </c>
    </row>
    <row r="743" spans="1:23" x14ac:dyDescent="0.2">
      <c r="A743" s="27" t="s">
        <v>25</v>
      </c>
      <c r="B743" s="13" t="s">
        <v>120</v>
      </c>
      <c r="C743" s="13" t="s">
        <v>296</v>
      </c>
      <c r="D743" s="14"/>
      <c r="E743" s="14"/>
      <c r="F743" s="14"/>
      <c r="G743" s="14"/>
      <c r="H743" s="14"/>
      <c r="I743" s="14"/>
      <c r="J743" s="14"/>
      <c r="K743" s="14"/>
      <c r="L743" s="14"/>
      <c r="M743" s="14"/>
      <c r="N743" s="14"/>
      <c r="O743" s="14"/>
      <c r="P743" s="13" t="s">
        <v>1</v>
      </c>
      <c r="Q743" s="13" t="s">
        <v>1</v>
      </c>
      <c r="R743" s="13" t="s">
        <v>1</v>
      </c>
      <c r="S743" s="13" t="s">
        <v>1</v>
      </c>
      <c r="T743" s="13" t="s">
        <v>1</v>
      </c>
      <c r="U743" s="13" t="s">
        <v>1</v>
      </c>
      <c r="V743" s="13" t="s">
        <v>294</v>
      </c>
      <c r="W743" s="22" t="s">
        <v>1</v>
      </c>
    </row>
    <row r="744" spans="1:23" x14ac:dyDescent="0.2">
      <c r="A744" s="25" t="s">
        <v>25</v>
      </c>
      <c r="B744" s="11" t="s">
        <v>120</v>
      </c>
      <c r="C744" s="11" t="s">
        <v>301</v>
      </c>
      <c r="D744" s="12">
        <v>44.232750000000003</v>
      </c>
      <c r="E744" s="12">
        <v>48.282589999999999</v>
      </c>
      <c r="F744" s="12">
        <v>56.574010000000001</v>
      </c>
      <c r="G744" s="12">
        <v>69.267579999999995</v>
      </c>
      <c r="H744" s="12">
        <v>49.33052</v>
      </c>
      <c r="I744" s="12">
        <v>80.335400000000007</v>
      </c>
      <c r="J744" s="12"/>
      <c r="K744" s="12"/>
      <c r="L744" s="12"/>
      <c r="M744" s="12"/>
      <c r="N744" s="12"/>
      <c r="O744" s="12"/>
      <c r="P744" s="11" t="s">
        <v>1</v>
      </c>
      <c r="Q744" s="11" t="s">
        <v>1</v>
      </c>
      <c r="R744" s="11" t="s">
        <v>1</v>
      </c>
      <c r="S744" s="11" t="s">
        <v>1</v>
      </c>
      <c r="T744" s="11" t="s">
        <v>1</v>
      </c>
      <c r="U744" s="11" t="s">
        <v>1</v>
      </c>
      <c r="V744" s="11" t="s">
        <v>294</v>
      </c>
      <c r="W744" s="21" t="s">
        <v>1</v>
      </c>
    </row>
    <row r="745" spans="1:23" x14ac:dyDescent="0.2">
      <c r="A745" s="27" t="s">
        <v>25</v>
      </c>
      <c r="B745" s="13" t="s">
        <v>120</v>
      </c>
      <c r="C745" s="13" t="s">
        <v>298</v>
      </c>
      <c r="D745" s="14">
        <v>35.308320000000002</v>
      </c>
      <c r="E745" s="14">
        <v>38.275790000000001</v>
      </c>
      <c r="F745" s="14">
        <v>53.780180000000001</v>
      </c>
      <c r="G745" s="14">
        <v>66.246859999999998</v>
      </c>
      <c r="H745" s="14">
        <v>29.92409</v>
      </c>
      <c r="I745" s="14">
        <v>80.940979999999996</v>
      </c>
      <c r="J745" s="14"/>
      <c r="K745" s="14"/>
      <c r="L745" s="14"/>
      <c r="M745" s="14"/>
      <c r="N745" s="14"/>
      <c r="O745" s="14"/>
      <c r="P745" s="13" t="s">
        <v>1</v>
      </c>
      <c r="Q745" s="13" t="s">
        <v>1</v>
      </c>
      <c r="R745" s="13" t="s">
        <v>1</v>
      </c>
      <c r="S745" s="13" t="s">
        <v>1</v>
      </c>
      <c r="T745" s="13" t="s">
        <v>1</v>
      </c>
      <c r="U745" s="13" t="s">
        <v>1</v>
      </c>
      <c r="V745" s="13" t="s">
        <v>294</v>
      </c>
      <c r="W745" s="22" t="s">
        <v>1</v>
      </c>
    </row>
    <row r="746" spans="1:23" x14ac:dyDescent="0.2">
      <c r="A746" s="25" t="s">
        <v>26</v>
      </c>
      <c r="B746" s="11" t="s">
        <v>121</v>
      </c>
      <c r="C746" s="11" t="s">
        <v>277</v>
      </c>
      <c r="D746" s="12"/>
      <c r="E746" s="12"/>
      <c r="F746" s="12"/>
      <c r="G746" s="12"/>
      <c r="H746" s="12"/>
      <c r="I746" s="12"/>
      <c r="J746" s="12"/>
      <c r="K746" s="12"/>
      <c r="L746" s="12"/>
      <c r="M746" s="12"/>
      <c r="N746" s="12"/>
      <c r="O746" s="12"/>
      <c r="P746" s="11"/>
      <c r="Q746" s="11"/>
      <c r="R746" s="11"/>
      <c r="S746" s="11"/>
      <c r="T746" s="11"/>
      <c r="U746" s="11"/>
      <c r="V746" s="11"/>
      <c r="W746" s="21"/>
    </row>
    <row r="747" spans="1:23" x14ac:dyDescent="0.2">
      <c r="A747" s="27" t="s">
        <v>26</v>
      </c>
      <c r="B747" s="13" t="s">
        <v>121</v>
      </c>
      <c r="C747" s="13" t="s">
        <v>278</v>
      </c>
      <c r="D747" s="14"/>
      <c r="E747" s="14"/>
      <c r="F747" s="14"/>
      <c r="G747" s="14">
        <v>18.94078</v>
      </c>
      <c r="H747" s="14"/>
      <c r="I747" s="14"/>
      <c r="J747" s="14"/>
      <c r="K747" s="14"/>
      <c r="L747" s="14"/>
      <c r="M747" s="14"/>
      <c r="N747" s="14"/>
      <c r="O747" s="14"/>
      <c r="P747" s="13" t="s">
        <v>1</v>
      </c>
      <c r="Q747" s="13" t="s">
        <v>1</v>
      </c>
      <c r="R747" s="13" t="s">
        <v>1</v>
      </c>
      <c r="S747" s="13" t="s">
        <v>1</v>
      </c>
      <c r="T747" s="13" t="s">
        <v>1</v>
      </c>
      <c r="U747" s="13" t="s">
        <v>1</v>
      </c>
      <c r="V747" s="13" t="s">
        <v>303</v>
      </c>
      <c r="W747" s="22" t="s">
        <v>1</v>
      </c>
    </row>
    <row r="748" spans="1:23" x14ac:dyDescent="0.2">
      <c r="A748" s="25" t="s">
        <v>26</v>
      </c>
      <c r="B748" s="11" t="s">
        <v>121</v>
      </c>
      <c r="C748" s="11" t="s">
        <v>280</v>
      </c>
      <c r="D748" s="12"/>
      <c r="E748" s="12"/>
      <c r="F748" s="12"/>
      <c r="G748" s="12">
        <v>14.87191</v>
      </c>
      <c r="H748" s="12"/>
      <c r="I748" s="12"/>
      <c r="J748" s="12"/>
      <c r="K748" s="12"/>
      <c r="L748" s="12"/>
      <c r="M748" s="12"/>
      <c r="N748" s="12"/>
      <c r="O748" s="12"/>
      <c r="P748" s="11" t="s">
        <v>1</v>
      </c>
      <c r="Q748" s="11" t="s">
        <v>1</v>
      </c>
      <c r="R748" s="11" t="s">
        <v>1</v>
      </c>
      <c r="S748" s="11" t="s">
        <v>1</v>
      </c>
      <c r="T748" s="11" t="s">
        <v>1</v>
      </c>
      <c r="U748" s="11" t="s">
        <v>1</v>
      </c>
      <c r="V748" s="11" t="s">
        <v>303</v>
      </c>
      <c r="W748" s="21" t="s">
        <v>1</v>
      </c>
    </row>
    <row r="749" spans="1:23" x14ac:dyDescent="0.2">
      <c r="A749" s="27" t="s">
        <v>26</v>
      </c>
      <c r="B749" s="13" t="s">
        <v>121</v>
      </c>
      <c r="C749" s="13" t="s">
        <v>281</v>
      </c>
      <c r="D749" s="14"/>
      <c r="E749" s="14"/>
      <c r="F749" s="14"/>
      <c r="G749" s="14">
        <v>38.29909</v>
      </c>
      <c r="H749" s="14"/>
      <c r="I749" s="14"/>
      <c r="J749" s="14"/>
      <c r="K749" s="14"/>
      <c r="L749" s="14"/>
      <c r="M749" s="14"/>
      <c r="N749" s="14"/>
      <c r="O749" s="14"/>
      <c r="P749" s="13" t="s">
        <v>1</v>
      </c>
      <c r="Q749" s="13" t="s">
        <v>1</v>
      </c>
      <c r="R749" s="13" t="s">
        <v>1</v>
      </c>
      <c r="S749" s="13" t="s">
        <v>1</v>
      </c>
      <c r="T749" s="13" t="s">
        <v>1</v>
      </c>
      <c r="U749" s="13" t="s">
        <v>1</v>
      </c>
      <c r="V749" s="13" t="s">
        <v>303</v>
      </c>
      <c r="W749" s="22" t="s">
        <v>1</v>
      </c>
    </row>
    <row r="750" spans="1:23" x14ac:dyDescent="0.2">
      <c r="A750" s="25" t="s">
        <v>26</v>
      </c>
      <c r="B750" s="11" t="s">
        <v>121</v>
      </c>
      <c r="C750" s="11" t="s">
        <v>282</v>
      </c>
      <c r="D750" s="12"/>
      <c r="E750" s="12"/>
      <c r="F750" s="12"/>
      <c r="G750" s="12">
        <v>38.193359999999998</v>
      </c>
      <c r="H750" s="12"/>
      <c r="I750" s="12"/>
      <c r="J750" s="12"/>
      <c r="K750" s="12"/>
      <c r="L750" s="12"/>
      <c r="M750" s="12"/>
      <c r="N750" s="12"/>
      <c r="O750" s="12"/>
      <c r="P750" s="11" t="s">
        <v>1</v>
      </c>
      <c r="Q750" s="11" t="s">
        <v>1</v>
      </c>
      <c r="R750" s="11" t="s">
        <v>1</v>
      </c>
      <c r="S750" s="11" t="s">
        <v>1</v>
      </c>
      <c r="T750" s="11" t="s">
        <v>1</v>
      </c>
      <c r="U750" s="11" t="s">
        <v>1</v>
      </c>
      <c r="V750" s="11" t="s">
        <v>303</v>
      </c>
      <c r="W750" s="21" t="s">
        <v>1</v>
      </c>
    </row>
    <row r="751" spans="1:23" x14ac:dyDescent="0.2">
      <c r="A751" s="27" t="s">
        <v>26</v>
      </c>
      <c r="B751" s="13" t="s">
        <v>121</v>
      </c>
      <c r="C751" s="13" t="s">
        <v>279</v>
      </c>
      <c r="D751" s="14"/>
      <c r="E751" s="14"/>
      <c r="F751" s="14"/>
      <c r="G751" s="14">
        <v>19.252579999999998</v>
      </c>
      <c r="H751" s="14"/>
      <c r="I751" s="14"/>
      <c r="J751" s="14"/>
      <c r="K751" s="14"/>
      <c r="L751" s="14"/>
      <c r="M751" s="14"/>
      <c r="N751" s="14"/>
      <c r="O751" s="14"/>
      <c r="P751" s="13" t="s">
        <v>1</v>
      </c>
      <c r="Q751" s="13" t="s">
        <v>1</v>
      </c>
      <c r="R751" s="13" t="s">
        <v>1</v>
      </c>
      <c r="S751" s="13" t="s">
        <v>1</v>
      </c>
      <c r="T751" s="13" t="s">
        <v>1</v>
      </c>
      <c r="U751" s="13" t="s">
        <v>1</v>
      </c>
      <c r="V751" s="13" t="s">
        <v>303</v>
      </c>
      <c r="W751" s="22" t="s">
        <v>1</v>
      </c>
    </row>
    <row r="752" spans="1:23" x14ac:dyDescent="0.2">
      <c r="A752" s="25" t="s">
        <v>26</v>
      </c>
      <c r="B752" s="11" t="s">
        <v>121</v>
      </c>
      <c r="C752" s="11" t="s">
        <v>293</v>
      </c>
      <c r="D752" s="12"/>
      <c r="E752" s="12"/>
      <c r="F752" s="12"/>
      <c r="G752" s="12"/>
      <c r="H752" s="12"/>
      <c r="I752" s="12"/>
      <c r="J752" s="12"/>
      <c r="K752" s="12"/>
      <c r="L752" s="12"/>
      <c r="M752" s="12"/>
      <c r="N752" s="12"/>
      <c r="O752" s="12"/>
      <c r="P752" s="11" t="s">
        <v>1</v>
      </c>
      <c r="Q752" s="11" t="s">
        <v>1</v>
      </c>
      <c r="R752" s="11" t="s">
        <v>1</v>
      </c>
      <c r="S752" s="11" t="s">
        <v>1</v>
      </c>
      <c r="T752" s="11" t="s">
        <v>1</v>
      </c>
      <c r="U752" s="11" t="s">
        <v>1</v>
      </c>
      <c r="V752" s="11" t="s">
        <v>303</v>
      </c>
      <c r="W752" s="21" t="s">
        <v>1</v>
      </c>
    </row>
    <row r="753" spans="1:23" x14ac:dyDescent="0.2">
      <c r="A753" s="27" t="s">
        <v>26</v>
      </c>
      <c r="B753" s="13" t="s">
        <v>121</v>
      </c>
      <c r="C753" s="13" t="s">
        <v>284</v>
      </c>
      <c r="D753" s="14">
        <v>20.480689999999999</v>
      </c>
      <c r="E753" s="14"/>
      <c r="F753" s="14"/>
      <c r="G753" s="14">
        <v>14.52197</v>
      </c>
      <c r="H753" s="14">
        <v>15.67943</v>
      </c>
      <c r="I753" s="14"/>
      <c r="J753" s="14"/>
      <c r="K753" s="14"/>
      <c r="L753" s="14"/>
      <c r="M753" s="14"/>
      <c r="N753" s="14"/>
      <c r="O753" s="14"/>
      <c r="P753" s="13" t="s">
        <v>1</v>
      </c>
      <c r="Q753" s="13" t="s">
        <v>1</v>
      </c>
      <c r="R753" s="13" t="s">
        <v>1</v>
      </c>
      <c r="S753" s="13" t="s">
        <v>1</v>
      </c>
      <c r="T753" s="13" t="s">
        <v>1</v>
      </c>
      <c r="U753" s="13" t="s">
        <v>1</v>
      </c>
      <c r="V753" s="13" t="s">
        <v>303</v>
      </c>
      <c r="W753" s="22" t="s">
        <v>1</v>
      </c>
    </row>
    <row r="754" spans="1:23" x14ac:dyDescent="0.2">
      <c r="A754" s="25" t="s">
        <v>26</v>
      </c>
      <c r="B754" s="11" t="s">
        <v>121</v>
      </c>
      <c r="C754" s="11" t="s">
        <v>286</v>
      </c>
      <c r="D754" s="12">
        <v>10.672800000000001</v>
      </c>
      <c r="E754" s="12">
        <v>12.277760000000001</v>
      </c>
      <c r="F754" s="12"/>
      <c r="G754" s="12">
        <v>9.8236799999999995</v>
      </c>
      <c r="H754" s="12">
        <v>14.36111</v>
      </c>
      <c r="I754" s="12"/>
      <c r="J754" s="12"/>
      <c r="K754" s="12"/>
      <c r="L754" s="12"/>
      <c r="M754" s="12"/>
      <c r="N754" s="12"/>
      <c r="O754" s="12"/>
      <c r="P754" s="11" t="s">
        <v>1</v>
      </c>
      <c r="Q754" s="11" t="s">
        <v>1</v>
      </c>
      <c r="R754" s="11" t="s">
        <v>1</v>
      </c>
      <c r="S754" s="11" t="s">
        <v>1</v>
      </c>
      <c r="T754" s="11" t="s">
        <v>1</v>
      </c>
      <c r="U754" s="11" t="s">
        <v>1</v>
      </c>
      <c r="V754" s="11" t="s">
        <v>303</v>
      </c>
      <c r="W754" s="21" t="s">
        <v>1</v>
      </c>
    </row>
    <row r="755" spans="1:23" x14ac:dyDescent="0.2">
      <c r="A755" s="27" t="s">
        <v>26</v>
      </c>
      <c r="B755" s="13" t="s">
        <v>121</v>
      </c>
      <c r="C755" s="13" t="s">
        <v>287</v>
      </c>
      <c r="D755" s="14">
        <v>35.999809999999997</v>
      </c>
      <c r="E755" s="14"/>
      <c r="F755" s="14"/>
      <c r="G755" s="14">
        <v>31.244769999999999</v>
      </c>
      <c r="H755" s="14">
        <v>34.33925</v>
      </c>
      <c r="I755" s="14"/>
      <c r="J755" s="14"/>
      <c r="K755" s="14"/>
      <c r="L755" s="14"/>
      <c r="M755" s="14"/>
      <c r="N755" s="14"/>
      <c r="O755" s="14"/>
      <c r="P755" s="13" t="s">
        <v>1</v>
      </c>
      <c r="Q755" s="13" t="s">
        <v>1</v>
      </c>
      <c r="R755" s="13" t="s">
        <v>1</v>
      </c>
      <c r="S755" s="13" t="s">
        <v>1</v>
      </c>
      <c r="T755" s="13" t="s">
        <v>1</v>
      </c>
      <c r="U755" s="13" t="s">
        <v>1</v>
      </c>
      <c r="V755" s="13" t="s">
        <v>303</v>
      </c>
      <c r="W755" s="22" t="s">
        <v>1</v>
      </c>
    </row>
    <row r="756" spans="1:23" x14ac:dyDescent="0.2">
      <c r="A756" s="25" t="s">
        <v>26</v>
      </c>
      <c r="B756" s="11" t="s">
        <v>121</v>
      </c>
      <c r="C756" s="11" t="s">
        <v>288</v>
      </c>
      <c r="D756" s="12">
        <v>36.969459999999998</v>
      </c>
      <c r="E756" s="12"/>
      <c r="F756" s="12"/>
      <c r="G756" s="12">
        <v>29.04419</v>
      </c>
      <c r="H756" s="12">
        <v>32.128830000000001</v>
      </c>
      <c r="I756" s="12"/>
      <c r="J756" s="12"/>
      <c r="K756" s="12"/>
      <c r="L756" s="12"/>
      <c r="M756" s="12"/>
      <c r="N756" s="12"/>
      <c r="O756" s="12"/>
      <c r="P756" s="11" t="s">
        <v>1</v>
      </c>
      <c r="Q756" s="11" t="s">
        <v>1</v>
      </c>
      <c r="R756" s="11" t="s">
        <v>1</v>
      </c>
      <c r="S756" s="11" t="s">
        <v>1</v>
      </c>
      <c r="T756" s="11" t="s">
        <v>1</v>
      </c>
      <c r="U756" s="11" t="s">
        <v>1</v>
      </c>
      <c r="V756" s="11" t="s">
        <v>303</v>
      </c>
      <c r="W756" s="21" t="s">
        <v>1</v>
      </c>
    </row>
    <row r="757" spans="1:23" x14ac:dyDescent="0.2">
      <c r="A757" s="27" t="s">
        <v>26</v>
      </c>
      <c r="B757" s="13" t="s">
        <v>121</v>
      </c>
      <c r="C757" s="13" t="s">
        <v>285</v>
      </c>
      <c r="D757" s="14">
        <v>16.488769999999999</v>
      </c>
      <c r="E757" s="14"/>
      <c r="F757" s="14"/>
      <c r="G757" s="14">
        <v>14.522220000000001</v>
      </c>
      <c r="H757" s="14">
        <v>16.449400000000001</v>
      </c>
      <c r="I757" s="14"/>
      <c r="J757" s="14"/>
      <c r="K757" s="14"/>
      <c r="L757" s="14"/>
      <c r="M757" s="14"/>
      <c r="N757" s="14"/>
      <c r="O757" s="14"/>
      <c r="P757" s="13" t="s">
        <v>1</v>
      </c>
      <c r="Q757" s="13" t="s">
        <v>1</v>
      </c>
      <c r="R757" s="13" t="s">
        <v>1</v>
      </c>
      <c r="S757" s="13" t="s">
        <v>1</v>
      </c>
      <c r="T757" s="13" t="s">
        <v>1</v>
      </c>
      <c r="U757" s="13" t="s">
        <v>1</v>
      </c>
      <c r="V757" s="13" t="s">
        <v>303</v>
      </c>
      <c r="W757" s="22" t="s">
        <v>1</v>
      </c>
    </row>
    <row r="758" spans="1:23" x14ac:dyDescent="0.2">
      <c r="A758" s="25" t="s">
        <v>26</v>
      </c>
      <c r="B758" s="11" t="s">
        <v>121</v>
      </c>
      <c r="C758" s="11" t="s">
        <v>308</v>
      </c>
      <c r="D758" s="12"/>
      <c r="E758" s="12">
        <v>4.8520000000000003</v>
      </c>
      <c r="F758" s="12">
        <v>5.1429999999999998</v>
      </c>
      <c r="G758" s="12">
        <v>2.544</v>
      </c>
      <c r="H758" s="12">
        <v>5.2409999999999997</v>
      </c>
      <c r="I758" s="12">
        <v>3.952</v>
      </c>
      <c r="J758" s="12">
        <v>4.742</v>
      </c>
      <c r="K758" s="12">
        <v>4.7530000000000001</v>
      </c>
      <c r="L758" s="12">
        <v>4.3609999999999998</v>
      </c>
      <c r="M758" s="12">
        <v>4.5830000000000002</v>
      </c>
      <c r="N758" s="12">
        <v>4.1900000000000004</v>
      </c>
      <c r="O758" s="12"/>
      <c r="P758" s="11" t="s">
        <v>1</v>
      </c>
      <c r="Q758" s="11" t="s">
        <v>1</v>
      </c>
      <c r="R758" s="11" t="s">
        <v>1</v>
      </c>
      <c r="S758" s="11" t="s">
        <v>1</v>
      </c>
      <c r="T758" s="11" t="s">
        <v>1</v>
      </c>
      <c r="U758" s="11" t="s">
        <v>1</v>
      </c>
      <c r="V758" s="11" t="s">
        <v>303</v>
      </c>
      <c r="W758" s="21" t="s">
        <v>1</v>
      </c>
    </row>
    <row r="759" spans="1:23" x14ac:dyDescent="0.2">
      <c r="A759" s="27" t="s">
        <v>26</v>
      </c>
      <c r="B759" s="13" t="s">
        <v>121</v>
      </c>
      <c r="C759" s="13" t="s">
        <v>283</v>
      </c>
      <c r="D759" s="14">
        <v>5</v>
      </c>
      <c r="E759" s="14">
        <v>6</v>
      </c>
      <c r="F759" s="14">
        <v>6</v>
      </c>
      <c r="G759" s="14">
        <v>7</v>
      </c>
      <c r="H759" s="14">
        <v>7</v>
      </c>
      <c r="I759" s="14">
        <v>8</v>
      </c>
      <c r="J759" s="14">
        <v>8</v>
      </c>
      <c r="K759" s="14">
        <v>9</v>
      </c>
      <c r="L759" s="14">
        <v>9</v>
      </c>
      <c r="M759" s="14">
        <v>9</v>
      </c>
      <c r="N759" s="14">
        <v>9</v>
      </c>
      <c r="O759" s="14"/>
      <c r="P759" s="13" t="s">
        <v>1</v>
      </c>
      <c r="Q759" s="13" t="s">
        <v>1</v>
      </c>
      <c r="R759" s="13" t="s">
        <v>1</v>
      </c>
      <c r="S759" s="13" t="s">
        <v>1</v>
      </c>
      <c r="T759" s="13" t="s">
        <v>1</v>
      </c>
      <c r="U759" s="13" t="s">
        <v>1</v>
      </c>
      <c r="V759" s="13" t="s">
        <v>303</v>
      </c>
      <c r="W759" s="22" t="s">
        <v>1</v>
      </c>
    </row>
    <row r="760" spans="1:23" x14ac:dyDescent="0.2">
      <c r="A760" s="25" t="s">
        <v>26</v>
      </c>
      <c r="B760" s="11" t="s">
        <v>121</v>
      </c>
      <c r="C760" s="11" t="s">
        <v>290</v>
      </c>
      <c r="D760" s="12">
        <v>0</v>
      </c>
      <c r="E760" s="12"/>
      <c r="F760" s="12"/>
      <c r="G760" s="12"/>
      <c r="H760" s="12"/>
      <c r="I760" s="12"/>
      <c r="J760" s="12"/>
      <c r="K760" s="12"/>
      <c r="L760" s="12"/>
      <c r="M760" s="12"/>
      <c r="N760" s="12"/>
      <c r="O760" s="12"/>
      <c r="P760" s="11" t="s">
        <v>1</v>
      </c>
      <c r="Q760" s="11" t="s">
        <v>1</v>
      </c>
      <c r="R760" s="11" t="s">
        <v>1</v>
      </c>
      <c r="S760" s="11" t="s">
        <v>1</v>
      </c>
      <c r="T760" s="11" t="s">
        <v>1</v>
      </c>
      <c r="U760" s="11" t="s">
        <v>1</v>
      </c>
      <c r="V760" s="11" t="s">
        <v>303</v>
      </c>
      <c r="W760" s="21" t="s">
        <v>1</v>
      </c>
    </row>
    <row r="761" spans="1:23" x14ac:dyDescent="0.2">
      <c r="A761" s="27" t="s">
        <v>26</v>
      </c>
      <c r="B761" s="13" t="s">
        <v>121</v>
      </c>
      <c r="C761" s="13" t="s">
        <v>291</v>
      </c>
      <c r="D761" s="14">
        <v>7</v>
      </c>
      <c r="E761" s="14">
        <v>8</v>
      </c>
      <c r="F761" s="14">
        <v>9</v>
      </c>
      <c r="G761" s="14">
        <v>10</v>
      </c>
      <c r="H761" s="14">
        <v>10</v>
      </c>
      <c r="I761" s="14">
        <v>10</v>
      </c>
      <c r="J761" s="14">
        <v>10</v>
      </c>
      <c r="K761" s="14">
        <v>10</v>
      </c>
      <c r="L761" s="14">
        <v>10</v>
      </c>
      <c r="M761" s="14">
        <v>10</v>
      </c>
      <c r="N761" s="14">
        <v>10</v>
      </c>
      <c r="O761" s="14"/>
      <c r="P761" s="13" t="s">
        <v>1</v>
      </c>
      <c r="Q761" s="13" t="s">
        <v>1</v>
      </c>
      <c r="R761" s="13" t="s">
        <v>1</v>
      </c>
      <c r="S761" s="13" t="s">
        <v>1</v>
      </c>
      <c r="T761" s="13" t="s">
        <v>1</v>
      </c>
      <c r="U761" s="13" t="s">
        <v>1</v>
      </c>
      <c r="V761" s="13" t="s">
        <v>303</v>
      </c>
      <c r="W761" s="22" t="s">
        <v>1</v>
      </c>
    </row>
    <row r="762" spans="1:23" x14ac:dyDescent="0.2">
      <c r="A762" s="25" t="s">
        <v>26</v>
      </c>
      <c r="B762" s="11" t="s">
        <v>121</v>
      </c>
      <c r="C762" s="11" t="s">
        <v>273</v>
      </c>
      <c r="D762" s="12">
        <v>5</v>
      </c>
      <c r="E762" s="12">
        <v>6</v>
      </c>
      <c r="F762" s="12"/>
      <c r="G762" s="12"/>
      <c r="H762" s="12"/>
      <c r="I762" s="12">
        <v>11</v>
      </c>
      <c r="J762" s="12">
        <v>10</v>
      </c>
      <c r="K762" s="12">
        <v>10</v>
      </c>
      <c r="L762" s="12">
        <v>10</v>
      </c>
      <c r="M762" s="12">
        <v>10</v>
      </c>
      <c r="N762" s="12">
        <v>10</v>
      </c>
      <c r="O762" s="12"/>
      <c r="P762" s="11" t="s">
        <v>1</v>
      </c>
      <c r="Q762" s="11" t="s">
        <v>1</v>
      </c>
      <c r="R762" s="11" t="s">
        <v>1</v>
      </c>
      <c r="S762" s="11" t="s">
        <v>1</v>
      </c>
      <c r="T762" s="11" t="s">
        <v>1</v>
      </c>
      <c r="U762" s="11" t="s">
        <v>1</v>
      </c>
      <c r="V762" s="11" t="s">
        <v>303</v>
      </c>
      <c r="W762" s="21" t="s">
        <v>1</v>
      </c>
    </row>
    <row r="763" spans="1:23" x14ac:dyDescent="0.2">
      <c r="A763" s="27" t="s">
        <v>26</v>
      </c>
      <c r="B763" s="13" t="s">
        <v>121</v>
      </c>
      <c r="C763" s="13" t="s">
        <v>274</v>
      </c>
      <c r="D763" s="14">
        <v>6</v>
      </c>
      <c r="E763" s="14">
        <v>7</v>
      </c>
      <c r="F763" s="14"/>
      <c r="G763" s="14"/>
      <c r="H763" s="14"/>
      <c r="I763" s="14">
        <v>14</v>
      </c>
      <c r="J763" s="14">
        <v>13</v>
      </c>
      <c r="K763" s="14">
        <v>12</v>
      </c>
      <c r="L763" s="14">
        <v>11</v>
      </c>
      <c r="M763" s="14">
        <v>11</v>
      </c>
      <c r="N763" s="14">
        <v>11</v>
      </c>
      <c r="O763" s="14"/>
      <c r="P763" s="13" t="s">
        <v>1</v>
      </c>
      <c r="Q763" s="13" t="s">
        <v>1</v>
      </c>
      <c r="R763" s="13" t="s">
        <v>1</v>
      </c>
      <c r="S763" s="13" t="s">
        <v>1</v>
      </c>
      <c r="T763" s="13" t="s">
        <v>1</v>
      </c>
      <c r="U763" s="13" t="s">
        <v>1</v>
      </c>
      <c r="V763" s="13" t="s">
        <v>303</v>
      </c>
      <c r="W763" s="22" t="s">
        <v>1</v>
      </c>
    </row>
    <row r="764" spans="1:23" x14ac:dyDescent="0.2">
      <c r="A764" s="25" t="s">
        <v>26</v>
      </c>
      <c r="B764" s="11" t="s">
        <v>121</v>
      </c>
      <c r="C764" s="11" t="s">
        <v>289</v>
      </c>
      <c r="D764" s="12">
        <v>83.642070000000004</v>
      </c>
      <c r="E764" s="12"/>
      <c r="F764" s="12"/>
      <c r="G764" s="12">
        <v>70.112639999999999</v>
      </c>
      <c r="H764" s="12">
        <v>80.8292</v>
      </c>
      <c r="I764" s="12"/>
      <c r="J764" s="12"/>
      <c r="K764" s="12"/>
      <c r="L764" s="12"/>
      <c r="M764" s="12"/>
      <c r="N764" s="12"/>
      <c r="O764" s="12"/>
      <c r="P764" s="11" t="s">
        <v>1</v>
      </c>
      <c r="Q764" s="11" t="s">
        <v>1</v>
      </c>
      <c r="R764" s="11" t="s">
        <v>1</v>
      </c>
      <c r="S764" s="11" t="s">
        <v>1</v>
      </c>
      <c r="T764" s="11" t="s">
        <v>1</v>
      </c>
      <c r="U764" s="11" t="s">
        <v>1</v>
      </c>
      <c r="V764" s="11" t="s">
        <v>303</v>
      </c>
      <c r="W764" s="21" t="s">
        <v>1</v>
      </c>
    </row>
    <row r="765" spans="1:23" x14ac:dyDescent="0.2">
      <c r="A765" s="27" t="s">
        <v>26</v>
      </c>
      <c r="B765" s="13" t="s">
        <v>121</v>
      </c>
      <c r="C765" s="13" t="s">
        <v>276</v>
      </c>
      <c r="D765" s="14">
        <v>7</v>
      </c>
      <c r="E765" s="14">
        <v>8</v>
      </c>
      <c r="F765" s="14"/>
      <c r="G765" s="14"/>
      <c r="H765" s="14"/>
      <c r="I765" s="14">
        <v>7</v>
      </c>
      <c r="J765" s="14">
        <v>7</v>
      </c>
      <c r="K765" s="14">
        <v>7</v>
      </c>
      <c r="L765" s="14">
        <v>7</v>
      </c>
      <c r="M765" s="14">
        <v>8</v>
      </c>
      <c r="N765" s="14">
        <v>8</v>
      </c>
      <c r="O765" s="14"/>
      <c r="P765" s="13" t="s">
        <v>1</v>
      </c>
      <c r="Q765" s="13" t="s">
        <v>1</v>
      </c>
      <c r="R765" s="13" t="s">
        <v>1</v>
      </c>
      <c r="S765" s="13" t="s">
        <v>1</v>
      </c>
      <c r="T765" s="13" t="s">
        <v>1</v>
      </c>
      <c r="U765" s="13" t="s">
        <v>1</v>
      </c>
      <c r="V765" s="13" t="s">
        <v>303</v>
      </c>
      <c r="W765" s="22" t="s">
        <v>1</v>
      </c>
    </row>
    <row r="766" spans="1:23" x14ac:dyDescent="0.2">
      <c r="A766" s="25" t="s">
        <v>26</v>
      </c>
      <c r="B766" s="11" t="s">
        <v>121</v>
      </c>
      <c r="C766" s="11" t="s">
        <v>271</v>
      </c>
      <c r="D766" s="12"/>
      <c r="E766" s="12"/>
      <c r="F766" s="12"/>
      <c r="G766" s="12"/>
      <c r="H766" s="12"/>
      <c r="I766" s="12"/>
      <c r="J766" s="12"/>
      <c r="K766" s="12"/>
      <c r="L766" s="12"/>
      <c r="M766" s="12"/>
      <c r="N766" s="12"/>
      <c r="O766" s="12"/>
      <c r="P766" s="11"/>
      <c r="Q766" s="11"/>
      <c r="R766" s="11"/>
      <c r="S766" s="11"/>
      <c r="T766" s="11"/>
      <c r="U766" s="11"/>
      <c r="V766" s="11"/>
      <c r="W766" s="21"/>
    </row>
    <row r="767" spans="1:23" x14ac:dyDescent="0.2">
      <c r="A767" s="27" t="s">
        <v>26</v>
      </c>
      <c r="B767" s="13" t="s">
        <v>121</v>
      </c>
      <c r="C767" s="13" t="s">
        <v>292</v>
      </c>
      <c r="D767" s="14">
        <v>9</v>
      </c>
      <c r="E767" s="14">
        <v>9</v>
      </c>
      <c r="F767" s="14"/>
      <c r="G767" s="14"/>
      <c r="H767" s="14"/>
      <c r="I767" s="14">
        <v>9</v>
      </c>
      <c r="J767" s="14">
        <v>9</v>
      </c>
      <c r="K767" s="14">
        <v>9</v>
      </c>
      <c r="L767" s="14">
        <v>9</v>
      </c>
      <c r="M767" s="14">
        <v>9</v>
      </c>
      <c r="N767" s="14">
        <v>9</v>
      </c>
      <c r="O767" s="14"/>
      <c r="P767" s="13" t="s">
        <v>1</v>
      </c>
      <c r="Q767" s="13" t="s">
        <v>1</v>
      </c>
      <c r="R767" s="13" t="s">
        <v>1</v>
      </c>
      <c r="S767" s="13" t="s">
        <v>1</v>
      </c>
      <c r="T767" s="13" t="s">
        <v>1</v>
      </c>
      <c r="U767" s="13" t="s">
        <v>1</v>
      </c>
      <c r="V767" s="13" t="s">
        <v>303</v>
      </c>
      <c r="W767" s="22" t="s">
        <v>1</v>
      </c>
    </row>
    <row r="768" spans="1:23" x14ac:dyDescent="0.2">
      <c r="A768" s="25" t="s">
        <v>26</v>
      </c>
      <c r="B768" s="11" t="s">
        <v>121</v>
      </c>
      <c r="C768" s="11" t="s">
        <v>275</v>
      </c>
      <c r="D768" s="12">
        <v>7</v>
      </c>
      <c r="E768" s="12">
        <v>8</v>
      </c>
      <c r="F768" s="12"/>
      <c r="G768" s="12"/>
      <c r="H768" s="12"/>
      <c r="I768" s="12">
        <v>7</v>
      </c>
      <c r="J768" s="12">
        <v>7</v>
      </c>
      <c r="K768" s="12">
        <v>7</v>
      </c>
      <c r="L768" s="12">
        <v>7</v>
      </c>
      <c r="M768" s="12">
        <v>7</v>
      </c>
      <c r="N768" s="12">
        <v>8</v>
      </c>
      <c r="O768" s="12"/>
      <c r="P768" s="11" t="s">
        <v>1</v>
      </c>
      <c r="Q768" s="11" t="s">
        <v>1</v>
      </c>
      <c r="R768" s="11" t="s">
        <v>1</v>
      </c>
      <c r="S768" s="11" t="s">
        <v>1</v>
      </c>
      <c r="T768" s="11" t="s">
        <v>1</v>
      </c>
      <c r="U768" s="11" t="s">
        <v>1</v>
      </c>
      <c r="V768" s="11" t="s">
        <v>303</v>
      </c>
      <c r="W768" s="21" t="s">
        <v>1</v>
      </c>
    </row>
    <row r="769" spans="1:23" x14ac:dyDescent="0.2">
      <c r="A769" s="27" t="s">
        <v>26</v>
      </c>
      <c r="B769" s="13" t="s">
        <v>121</v>
      </c>
      <c r="C769" s="13" t="s">
        <v>272</v>
      </c>
      <c r="D769" s="14">
        <v>8</v>
      </c>
      <c r="E769" s="14">
        <v>8</v>
      </c>
      <c r="F769" s="14"/>
      <c r="G769" s="14"/>
      <c r="H769" s="14"/>
      <c r="I769" s="14">
        <v>8</v>
      </c>
      <c r="J769" s="14">
        <v>7</v>
      </c>
      <c r="K769" s="14">
        <v>7</v>
      </c>
      <c r="L769" s="14">
        <v>7</v>
      </c>
      <c r="M769" s="14">
        <v>7</v>
      </c>
      <c r="N769" s="14">
        <v>7</v>
      </c>
      <c r="O769" s="14"/>
      <c r="P769" s="13" t="s">
        <v>1</v>
      </c>
      <c r="Q769" s="13" t="s">
        <v>1</v>
      </c>
      <c r="R769" s="13" t="s">
        <v>1</v>
      </c>
      <c r="S769" s="13" t="s">
        <v>1</v>
      </c>
      <c r="T769" s="13" t="s">
        <v>1</v>
      </c>
      <c r="U769" s="13" t="s">
        <v>1</v>
      </c>
      <c r="V769" s="13" t="s">
        <v>303</v>
      </c>
      <c r="W769" s="22" t="s">
        <v>1</v>
      </c>
    </row>
    <row r="770" spans="1:23" x14ac:dyDescent="0.2">
      <c r="A770" s="25" t="s">
        <v>26</v>
      </c>
      <c r="B770" s="11" t="s">
        <v>121</v>
      </c>
      <c r="C770" s="11" t="s">
        <v>295</v>
      </c>
      <c r="D770" s="12">
        <v>23.809299129999999</v>
      </c>
      <c r="E770" s="12">
        <v>23.13855221</v>
      </c>
      <c r="F770" s="12">
        <v>21.045202920000001</v>
      </c>
      <c r="G770" s="12">
        <v>22.771962460000001</v>
      </c>
      <c r="H770" s="12">
        <v>23.179309</v>
      </c>
      <c r="I770" s="12">
        <v>21.990270379999998</v>
      </c>
      <c r="J770" s="12">
        <v>21.999100370000001</v>
      </c>
      <c r="K770" s="12">
        <v>22.247237370000001</v>
      </c>
      <c r="L770" s="12">
        <v>22.287085609999998</v>
      </c>
      <c r="M770" s="12">
        <v>22.05826072</v>
      </c>
      <c r="N770" s="12">
        <v>21.739978560000001</v>
      </c>
      <c r="O770" s="12"/>
      <c r="P770" s="11" t="s">
        <v>1</v>
      </c>
      <c r="Q770" s="11" t="s">
        <v>1</v>
      </c>
      <c r="R770" s="11" t="s">
        <v>1</v>
      </c>
      <c r="S770" s="11" t="s">
        <v>1</v>
      </c>
      <c r="T770" s="11" t="s">
        <v>1</v>
      </c>
      <c r="U770" s="11" t="s">
        <v>1</v>
      </c>
      <c r="V770" s="11" t="s">
        <v>303</v>
      </c>
      <c r="W770" s="21" t="s">
        <v>1</v>
      </c>
    </row>
    <row r="771" spans="1:23" x14ac:dyDescent="0.2">
      <c r="A771" s="27" t="s">
        <v>26</v>
      </c>
      <c r="B771" s="13" t="s">
        <v>121</v>
      </c>
      <c r="C771" s="13" t="s">
        <v>297</v>
      </c>
      <c r="D771" s="14"/>
      <c r="E771" s="14"/>
      <c r="F771" s="14"/>
      <c r="G771" s="14"/>
      <c r="H771" s="14"/>
      <c r="I771" s="14"/>
      <c r="J771" s="14"/>
      <c r="K771" s="14"/>
      <c r="L771" s="14"/>
      <c r="M771" s="14"/>
      <c r="N771" s="14"/>
      <c r="O771" s="14"/>
      <c r="P771" s="13" t="s">
        <v>1</v>
      </c>
      <c r="Q771" s="13" t="s">
        <v>1</v>
      </c>
      <c r="R771" s="13" t="s">
        <v>1</v>
      </c>
      <c r="S771" s="13" t="s">
        <v>1</v>
      </c>
      <c r="T771" s="13" t="s">
        <v>1</v>
      </c>
      <c r="U771" s="13" t="s">
        <v>1</v>
      </c>
      <c r="V771" s="13" t="s">
        <v>303</v>
      </c>
      <c r="W771" s="22" t="s">
        <v>1</v>
      </c>
    </row>
    <row r="772" spans="1:23" x14ac:dyDescent="0.2">
      <c r="A772" s="25" t="s">
        <v>26</v>
      </c>
      <c r="B772" s="11" t="s">
        <v>121</v>
      </c>
      <c r="C772" s="11" t="s">
        <v>299</v>
      </c>
      <c r="D772" s="12"/>
      <c r="E772" s="12"/>
      <c r="F772" s="12"/>
      <c r="G772" s="12"/>
      <c r="H772" s="12"/>
      <c r="I772" s="12"/>
      <c r="J772" s="12"/>
      <c r="K772" s="12"/>
      <c r="L772" s="12"/>
      <c r="M772" s="12"/>
      <c r="N772" s="12"/>
      <c r="O772" s="12"/>
      <c r="P772" s="11" t="s">
        <v>1</v>
      </c>
      <c r="Q772" s="11" t="s">
        <v>1</v>
      </c>
      <c r="R772" s="11" t="s">
        <v>1</v>
      </c>
      <c r="S772" s="11" t="s">
        <v>1</v>
      </c>
      <c r="T772" s="11" t="s">
        <v>1</v>
      </c>
      <c r="U772" s="11" t="s">
        <v>1</v>
      </c>
      <c r="V772" s="11" t="s">
        <v>303</v>
      </c>
      <c r="W772" s="21" t="s">
        <v>1</v>
      </c>
    </row>
    <row r="773" spans="1:23" x14ac:dyDescent="0.2">
      <c r="A773" s="27" t="s">
        <v>26</v>
      </c>
      <c r="B773" s="13" t="s">
        <v>121</v>
      </c>
      <c r="C773" s="13" t="s">
        <v>300</v>
      </c>
      <c r="D773" s="14"/>
      <c r="E773" s="14"/>
      <c r="F773" s="14"/>
      <c r="G773" s="14"/>
      <c r="H773" s="14"/>
      <c r="I773" s="14"/>
      <c r="J773" s="14"/>
      <c r="K773" s="14"/>
      <c r="L773" s="14"/>
      <c r="M773" s="14"/>
      <c r="N773" s="14"/>
      <c r="O773" s="14"/>
      <c r="P773" s="13" t="s">
        <v>1</v>
      </c>
      <c r="Q773" s="13" t="s">
        <v>1</v>
      </c>
      <c r="R773" s="13" t="s">
        <v>1</v>
      </c>
      <c r="S773" s="13" t="s">
        <v>1</v>
      </c>
      <c r="T773" s="13" t="s">
        <v>1</v>
      </c>
      <c r="U773" s="13" t="s">
        <v>1</v>
      </c>
      <c r="V773" s="13" t="s">
        <v>303</v>
      </c>
      <c r="W773" s="22" t="s">
        <v>1</v>
      </c>
    </row>
    <row r="774" spans="1:23" x14ac:dyDescent="0.2">
      <c r="A774" s="25" t="s">
        <v>26</v>
      </c>
      <c r="B774" s="11" t="s">
        <v>121</v>
      </c>
      <c r="C774" s="11" t="s">
        <v>296</v>
      </c>
      <c r="D774" s="12"/>
      <c r="E774" s="12"/>
      <c r="F774" s="12"/>
      <c r="G774" s="12"/>
      <c r="H774" s="12"/>
      <c r="I774" s="12"/>
      <c r="J774" s="12"/>
      <c r="K774" s="12"/>
      <c r="L774" s="12"/>
      <c r="M774" s="12"/>
      <c r="N774" s="12"/>
      <c r="O774" s="12"/>
      <c r="P774" s="11" t="s">
        <v>1</v>
      </c>
      <c r="Q774" s="11" t="s">
        <v>1</v>
      </c>
      <c r="R774" s="11" t="s">
        <v>1</v>
      </c>
      <c r="S774" s="11" t="s">
        <v>1</v>
      </c>
      <c r="T774" s="11" t="s">
        <v>1</v>
      </c>
      <c r="U774" s="11" t="s">
        <v>1</v>
      </c>
      <c r="V774" s="11" t="s">
        <v>303</v>
      </c>
      <c r="W774" s="21" t="s">
        <v>1</v>
      </c>
    </row>
    <row r="775" spans="1:23" x14ac:dyDescent="0.2">
      <c r="A775" s="27" t="s">
        <v>26</v>
      </c>
      <c r="B775" s="13" t="s">
        <v>121</v>
      </c>
      <c r="C775" s="13" t="s">
        <v>301</v>
      </c>
      <c r="D775" s="14"/>
      <c r="E775" s="14"/>
      <c r="F775" s="14"/>
      <c r="G775" s="14"/>
      <c r="H775" s="14"/>
      <c r="I775" s="14"/>
      <c r="J775" s="14"/>
      <c r="K775" s="14"/>
      <c r="L775" s="14"/>
      <c r="M775" s="14"/>
      <c r="N775" s="14"/>
      <c r="O775" s="14"/>
      <c r="P775" s="13" t="s">
        <v>1</v>
      </c>
      <c r="Q775" s="13" t="s">
        <v>1</v>
      </c>
      <c r="R775" s="13" t="s">
        <v>1</v>
      </c>
      <c r="S775" s="13" t="s">
        <v>1</v>
      </c>
      <c r="T775" s="13" t="s">
        <v>1</v>
      </c>
      <c r="U775" s="13" t="s">
        <v>1</v>
      </c>
      <c r="V775" s="13" t="s">
        <v>303</v>
      </c>
      <c r="W775" s="22" t="s">
        <v>1</v>
      </c>
    </row>
    <row r="776" spans="1:23" x14ac:dyDescent="0.2">
      <c r="A776" s="25" t="s">
        <v>26</v>
      </c>
      <c r="B776" s="11" t="s">
        <v>121</v>
      </c>
      <c r="C776" s="11" t="s">
        <v>298</v>
      </c>
      <c r="D776" s="12"/>
      <c r="E776" s="12"/>
      <c r="F776" s="12"/>
      <c r="G776" s="12"/>
      <c r="H776" s="12"/>
      <c r="I776" s="12"/>
      <c r="J776" s="12"/>
      <c r="K776" s="12"/>
      <c r="L776" s="12"/>
      <c r="M776" s="12"/>
      <c r="N776" s="12"/>
      <c r="O776" s="12"/>
      <c r="P776" s="11" t="s">
        <v>1</v>
      </c>
      <c r="Q776" s="11" t="s">
        <v>1</v>
      </c>
      <c r="R776" s="11" t="s">
        <v>1</v>
      </c>
      <c r="S776" s="11" t="s">
        <v>1</v>
      </c>
      <c r="T776" s="11" t="s">
        <v>1</v>
      </c>
      <c r="U776" s="11" t="s">
        <v>1</v>
      </c>
      <c r="V776" s="11" t="s">
        <v>303</v>
      </c>
      <c r="W776" s="21" t="s">
        <v>1</v>
      </c>
    </row>
    <row r="777" spans="1:23" x14ac:dyDescent="0.2">
      <c r="A777" s="27" t="s">
        <v>27</v>
      </c>
      <c r="B777" s="13" t="s">
        <v>122</v>
      </c>
      <c r="C777" s="13" t="s">
        <v>277</v>
      </c>
      <c r="D777" s="14">
        <v>92.2273</v>
      </c>
      <c r="E777" s="14">
        <v>93.987560000000002</v>
      </c>
      <c r="F777" s="14">
        <v>94.035349999999994</v>
      </c>
      <c r="G777" s="14"/>
      <c r="H777" s="14">
        <v>97.511510000000001</v>
      </c>
      <c r="I777" s="14">
        <v>96.636589999999998</v>
      </c>
      <c r="J777" s="14">
        <v>98.213980000000006</v>
      </c>
      <c r="K777" s="14"/>
      <c r="L777" s="14"/>
      <c r="M777" s="14"/>
      <c r="N777" s="14"/>
      <c r="O777" s="14"/>
      <c r="P777" s="13" t="s">
        <v>1</v>
      </c>
      <c r="Q777" s="13" t="s">
        <v>1</v>
      </c>
      <c r="R777" s="13" t="s">
        <v>1</v>
      </c>
      <c r="S777" s="13" t="s">
        <v>1</v>
      </c>
      <c r="T777" s="13" t="s">
        <v>1</v>
      </c>
      <c r="U777" s="13" t="s">
        <v>1</v>
      </c>
      <c r="V777" s="13" t="s">
        <v>294</v>
      </c>
      <c r="W777" s="22" t="s">
        <v>1</v>
      </c>
    </row>
    <row r="778" spans="1:23" x14ac:dyDescent="0.2">
      <c r="A778" s="25" t="s">
        <v>27</v>
      </c>
      <c r="B778" s="11" t="s">
        <v>122</v>
      </c>
      <c r="C778" s="11" t="s">
        <v>278</v>
      </c>
      <c r="D778" s="12">
        <v>18.697279999999999</v>
      </c>
      <c r="E778" s="12">
        <v>18.43901</v>
      </c>
      <c r="F778" s="12">
        <v>19.786380000000001</v>
      </c>
      <c r="G778" s="12">
        <v>19.478190000000001</v>
      </c>
      <c r="H778" s="12">
        <v>20.089009999999998</v>
      </c>
      <c r="I778" s="12"/>
      <c r="J778" s="12"/>
      <c r="K778" s="12"/>
      <c r="L778" s="12"/>
      <c r="M778" s="12"/>
      <c r="N778" s="12"/>
      <c r="O778" s="12"/>
      <c r="P778" s="11" t="s">
        <v>1</v>
      </c>
      <c r="Q778" s="11" t="s">
        <v>1</v>
      </c>
      <c r="R778" s="11" t="s">
        <v>1</v>
      </c>
      <c r="S778" s="11" t="s">
        <v>1</v>
      </c>
      <c r="T778" s="11" t="s">
        <v>1</v>
      </c>
      <c r="U778" s="11" t="s">
        <v>1</v>
      </c>
      <c r="V778" s="11" t="s">
        <v>294</v>
      </c>
      <c r="W778" s="21" t="s">
        <v>1</v>
      </c>
    </row>
    <row r="779" spans="1:23" x14ac:dyDescent="0.2">
      <c r="A779" s="27" t="s">
        <v>27</v>
      </c>
      <c r="B779" s="13" t="s">
        <v>122</v>
      </c>
      <c r="C779" s="13" t="s">
        <v>280</v>
      </c>
      <c r="D779" s="14">
        <v>6.4581400000000002</v>
      </c>
      <c r="E779" s="14">
        <v>5.5135399999999999</v>
      </c>
      <c r="F779" s="14">
        <v>7.2680499999999997</v>
      </c>
      <c r="G779" s="14">
        <v>3.7742599999999999</v>
      </c>
      <c r="H779" s="14">
        <v>8.5988900000000008</v>
      </c>
      <c r="I779" s="14"/>
      <c r="J779" s="14"/>
      <c r="K779" s="14"/>
      <c r="L779" s="14"/>
      <c r="M779" s="14"/>
      <c r="N779" s="14"/>
      <c r="O779" s="14"/>
      <c r="P779" s="13" t="s">
        <v>1</v>
      </c>
      <c r="Q779" s="13" t="s">
        <v>1</v>
      </c>
      <c r="R779" s="13" t="s">
        <v>1</v>
      </c>
      <c r="S779" s="13" t="s">
        <v>1</v>
      </c>
      <c r="T779" s="13" t="s">
        <v>1</v>
      </c>
      <c r="U779" s="13" t="s">
        <v>1</v>
      </c>
      <c r="V779" s="13" t="s">
        <v>294</v>
      </c>
      <c r="W779" s="22" t="s">
        <v>1</v>
      </c>
    </row>
    <row r="780" spans="1:23" x14ac:dyDescent="0.2">
      <c r="A780" s="25" t="s">
        <v>27</v>
      </c>
      <c r="B780" s="11" t="s">
        <v>122</v>
      </c>
      <c r="C780" s="11" t="s">
        <v>281</v>
      </c>
      <c r="D780" s="12">
        <v>36.4163</v>
      </c>
      <c r="E780" s="12">
        <v>34.649659999999997</v>
      </c>
      <c r="F780" s="12">
        <v>34.77411</v>
      </c>
      <c r="G780" s="12">
        <v>46.744680000000002</v>
      </c>
      <c r="H780" s="12">
        <v>32.356099999999998</v>
      </c>
      <c r="I780" s="12"/>
      <c r="J780" s="12"/>
      <c r="K780" s="12"/>
      <c r="L780" s="12"/>
      <c r="M780" s="12"/>
      <c r="N780" s="12"/>
      <c r="O780" s="12"/>
      <c r="P780" s="11" t="s">
        <v>1</v>
      </c>
      <c r="Q780" s="11" t="s">
        <v>1</v>
      </c>
      <c r="R780" s="11" t="s">
        <v>1</v>
      </c>
      <c r="S780" s="11" t="s">
        <v>1</v>
      </c>
      <c r="T780" s="11" t="s">
        <v>1</v>
      </c>
      <c r="U780" s="11" t="s">
        <v>1</v>
      </c>
      <c r="V780" s="11" t="s">
        <v>294</v>
      </c>
      <c r="W780" s="21" t="s">
        <v>1</v>
      </c>
    </row>
    <row r="781" spans="1:23" x14ac:dyDescent="0.2">
      <c r="A781" s="27" t="s">
        <v>27</v>
      </c>
      <c r="B781" s="13" t="s">
        <v>122</v>
      </c>
      <c r="C781" s="13" t="s">
        <v>282</v>
      </c>
      <c r="D781" s="14">
        <v>34.003540000000001</v>
      </c>
      <c r="E781" s="14">
        <v>38.70579</v>
      </c>
      <c r="F781" s="14">
        <v>35.061279999999996</v>
      </c>
      <c r="G781" s="14">
        <v>27.236889999999999</v>
      </c>
      <c r="H781" s="14">
        <v>39.954419999999999</v>
      </c>
      <c r="I781" s="14"/>
      <c r="J781" s="14"/>
      <c r="K781" s="14"/>
      <c r="L781" s="14"/>
      <c r="M781" s="14"/>
      <c r="N781" s="14"/>
      <c r="O781" s="14"/>
      <c r="P781" s="13" t="s">
        <v>1</v>
      </c>
      <c r="Q781" s="13" t="s">
        <v>1</v>
      </c>
      <c r="R781" s="13" t="s">
        <v>1</v>
      </c>
      <c r="S781" s="13" t="s">
        <v>1</v>
      </c>
      <c r="T781" s="13" t="s">
        <v>1</v>
      </c>
      <c r="U781" s="13" t="s">
        <v>1</v>
      </c>
      <c r="V781" s="13" t="s">
        <v>294</v>
      </c>
      <c r="W781" s="22" t="s">
        <v>1</v>
      </c>
    </row>
    <row r="782" spans="1:23" x14ac:dyDescent="0.2">
      <c r="A782" s="25" t="s">
        <v>27</v>
      </c>
      <c r="B782" s="11" t="s">
        <v>122</v>
      </c>
      <c r="C782" s="11" t="s">
        <v>279</v>
      </c>
      <c r="D782" s="12">
        <v>15.30626</v>
      </c>
      <c r="E782" s="12">
        <v>20.266770000000001</v>
      </c>
      <c r="F782" s="12">
        <v>15.274900000000001</v>
      </c>
      <c r="G782" s="12">
        <v>7.7587099999999998</v>
      </c>
      <c r="H782" s="12">
        <v>19.865410000000001</v>
      </c>
      <c r="I782" s="12"/>
      <c r="J782" s="12"/>
      <c r="K782" s="12"/>
      <c r="L782" s="12"/>
      <c r="M782" s="12"/>
      <c r="N782" s="12"/>
      <c r="O782" s="12"/>
      <c r="P782" s="11" t="s">
        <v>1</v>
      </c>
      <c r="Q782" s="11" t="s">
        <v>1</v>
      </c>
      <c r="R782" s="11" t="s">
        <v>1</v>
      </c>
      <c r="S782" s="11" t="s">
        <v>1</v>
      </c>
      <c r="T782" s="11" t="s">
        <v>1</v>
      </c>
      <c r="U782" s="11" t="s">
        <v>1</v>
      </c>
      <c r="V782" s="11" t="s">
        <v>294</v>
      </c>
      <c r="W782" s="21" t="s">
        <v>1</v>
      </c>
    </row>
    <row r="783" spans="1:23" x14ac:dyDescent="0.2">
      <c r="A783" s="27" t="s">
        <v>27</v>
      </c>
      <c r="B783" s="13" t="s">
        <v>122</v>
      </c>
      <c r="C783" s="13" t="s">
        <v>293</v>
      </c>
      <c r="D783" s="14"/>
      <c r="E783" s="14"/>
      <c r="F783" s="14"/>
      <c r="G783" s="14"/>
      <c r="H783" s="14"/>
      <c r="I783" s="14"/>
      <c r="J783" s="14"/>
      <c r="K783" s="14"/>
      <c r="L783" s="14"/>
      <c r="M783" s="14"/>
      <c r="N783" s="14"/>
      <c r="O783" s="14"/>
      <c r="P783" s="13" t="s">
        <v>1</v>
      </c>
      <c r="Q783" s="13" t="s">
        <v>1</v>
      </c>
      <c r="R783" s="13" t="s">
        <v>1</v>
      </c>
      <c r="S783" s="13" t="s">
        <v>1</v>
      </c>
      <c r="T783" s="13" t="s">
        <v>1</v>
      </c>
      <c r="U783" s="13" t="s">
        <v>1</v>
      </c>
      <c r="V783" s="13" t="s">
        <v>294</v>
      </c>
      <c r="W783" s="22" t="s">
        <v>1</v>
      </c>
    </row>
    <row r="784" spans="1:23" x14ac:dyDescent="0.2">
      <c r="A784" s="25" t="s">
        <v>27</v>
      </c>
      <c r="B784" s="11" t="s">
        <v>122</v>
      </c>
      <c r="C784" s="11" t="s">
        <v>284</v>
      </c>
      <c r="D784" s="12">
        <v>17.55855</v>
      </c>
      <c r="E784" s="12">
        <v>17.54918</v>
      </c>
      <c r="F784" s="12">
        <v>17.479099999999999</v>
      </c>
      <c r="G784" s="12">
        <v>18.958320000000001</v>
      </c>
      <c r="H784" s="12">
        <v>19.741379999999999</v>
      </c>
      <c r="I784" s="12">
        <v>16.941749999999999</v>
      </c>
      <c r="J784" s="12">
        <v>15.282970000000001</v>
      </c>
      <c r="K784" s="12"/>
      <c r="L784" s="12"/>
      <c r="M784" s="12"/>
      <c r="N784" s="12"/>
      <c r="O784" s="12"/>
      <c r="P784" s="11" t="s">
        <v>1</v>
      </c>
      <c r="Q784" s="11" t="s">
        <v>1</v>
      </c>
      <c r="R784" s="11" t="s">
        <v>1</v>
      </c>
      <c r="S784" s="11" t="s">
        <v>1</v>
      </c>
      <c r="T784" s="11" t="s">
        <v>1</v>
      </c>
      <c r="U784" s="11" t="s">
        <v>1</v>
      </c>
      <c r="V784" s="11" t="s">
        <v>294</v>
      </c>
      <c r="W784" s="21" t="s">
        <v>1</v>
      </c>
    </row>
    <row r="785" spans="1:23" x14ac:dyDescent="0.2">
      <c r="A785" s="27" t="s">
        <v>27</v>
      </c>
      <c r="B785" s="13" t="s">
        <v>122</v>
      </c>
      <c r="C785" s="13" t="s">
        <v>286</v>
      </c>
      <c r="D785" s="14">
        <v>5.5980800000000004</v>
      </c>
      <c r="E785" s="14">
        <v>4.9625899999999996</v>
      </c>
      <c r="F785" s="14">
        <v>6.0535600000000001</v>
      </c>
      <c r="G785" s="14">
        <v>3.6723499999999998</v>
      </c>
      <c r="H785" s="14">
        <v>8.3917599999999997</v>
      </c>
      <c r="I785" s="14">
        <v>6.3808999999999996</v>
      </c>
      <c r="J785" s="14">
        <v>7.30124</v>
      </c>
      <c r="K785" s="14"/>
      <c r="L785" s="14"/>
      <c r="M785" s="14"/>
      <c r="N785" s="14"/>
      <c r="O785" s="14"/>
      <c r="P785" s="13" t="s">
        <v>1</v>
      </c>
      <c r="Q785" s="13" t="s">
        <v>1</v>
      </c>
      <c r="R785" s="13" t="s">
        <v>1</v>
      </c>
      <c r="S785" s="13" t="s">
        <v>1</v>
      </c>
      <c r="T785" s="13" t="s">
        <v>1</v>
      </c>
      <c r="U785" s="13" t="s">
        <v>1</v>
      </c>
      <c r="V785" s="13" t="s">
        <v>294</v>
      </c>
      <c r="W785" s="22" t="s">
        <v>1</v>
      </c>
    </row>
    <row r="786" spans="1:23" x14ac:dyDescent="0.2">
      <c r="A786" s="25" t="s">
        <v>27</v>
      </c>
      <c r="B786" s="11" t="s">
        <v>122</v>
      </c>
      <c r="C786" s="11" t="s">
        <v>287</v>
      </c>
      <c r="D786" s="12">
        <v>34.574179999999998</v>
      </c>
      <c r="E786" s="12">
        <v>33.134830000000001</v>
      </c>
      <c r="F786" s="12">
        <v>30.866610000000001</v>
      </c>
      <c r="G786" s="12">
        <v>45.488059999999997</v>
      </c>
      <c r="H786" s="12">
        <v>32.305109999999999</v>
      </c>
      <c r="I786" s="12">
        <v>24.378990000000002</v>
      </c>
      <c r="J786" s="12">
        <v>21.697279999999999</v>
      </c>
      <c r="K786" s="12"/>
      <c r="L786" s="12"/>
      <c r="M786" s="12"/>
      <c r="N786" s="12"/>
      <c r="O786" s="12"/>
      <c r="P786" s="11" t="s">
        <v>1</v>
      </c>
      <c r="Q786" s="11" t="s">
        <v>1</v>
      </c>
      <c r="R786" s="11" t="s">
        <v>1</v>
      </c>
      <c r="S786" s="11" t="s">
        <v>1</v>
      </c>
      <c r="T786" s="11" t="s">
        <v>1</v>
      </c>
      <c r="U786" s="11" t="s">
        <v>1</v>
      </c>
      <c r="V786" s="11" t="s">
        <v>294</v>
      </c>
      <c r="W786" s="21" t="s">
        <v>1</v>
      </c>
    </row>
    <row r="787" spans="1:23" x14ac:dyDescent="0.2">
      <c r="A787" s="27" t="s">
        <v>27</v>
      </c>
      <c r="B787" s="13" t="s">
        <v>122</v>
      </c>
      <c r="C787" s="13" t="s">
        <v>288</v>
      </c>
      <c r="D787" s="14">
        <v>33.962069999999997</v>
      </c>
      <c r="E787" s="14">
        <v>38.017159999999997</v>
      </c>
      <c r="F787" s="14">
        <v>37.117269999999998</v>
      </c>
      <c r="G787" s="14">
        <v>27.355260000000001</v>
      </c>
      <c r="H787" s="14">
        <v>40.782629999999997</v>
      </c>
      <c r="I787" s="14">
        <v>37.165199999999999</v>
      </c>
      <c r="J787" s="14">
        <v>36.981879999999997</v>
      </c>
      <c r="K787" s="14"/>
      <c r="L787" s="14"/>
      <c r="M787" s="14"/>
      <c r="N787" s="14"/>
      <c r="O787" s="14"/>
      <c r="P787" s="13" t="s">
        <v>1</v>
      </c>
      <c r="Q787" s="13" t="s">
        <v>1</v>
      </c>
      <c r="R787" s="13" t="s">
        <v>1</v>
      </c>
      <c r="S787" s="13" t="s">
        <v>1</v>
      </c>
      <c r="T787" s="13" t="s">
        <v>1</v>
      </c>
      <c r="U787" s="13" t="s">
        <v>1</v>
      </c>
      <c r="V787" s="13" t="s">
        <v>294</v>
      </c>
      <c r="W787" s="22" t="s">
        <v>1</v>
      </c>
    </row>
    <row r="788" spans="1:23" x14ac:dyDescent="0.2">
      <c r="A788" s="25" t="s">
        <v>27</v>
      </c>
      <c r="B788" s="11" t="s">
        <v>122</v>
      </c>
      <c r="C788" s="11" t="s">
        <v>285</v>
      </c>
      <c r="D788" s="12">
        <v>16.40353</v>
      </c>
      <c r="E788" s="12">
        <v>20.467980000000001</v>
      </c>
      <c r="F788" s="12">
        <v>19.638169999999999</v>
      </c>
      <c r="G788" s="12">
        <v>8.3969400000000007</v>
      </c>
      <c r="H788" s="12">
        <v>21.041260000000001</v>
      </c>
      <c r="I788" s="12">
        <v>20.22345</v>
      </c>
      <c r="J788" s="12">
        <v>21.698910000000001</v>
      </c>
      <c r="K788" s="12"/>
      <c r="L788" s="12"/>
      <c r="M788" s="12"/>
      <c r="N788" s="12"/>
      <c r="O788" s="12"/>
      <c r="P788" s="11" t="s">
        <v>1</v>
      </c>
      <c r="Q788" s="11" t="s">
        <v>1</v>
      </c>
      <c r="R788" s="11" t="s">
        <v>1</v>
      </c>
      <c r="S788" s="11" t="s">
        <v>1</v>
      </c>
      <c r="T788" s="11" t="s">
        <v>1</v>
      </c>
      <c r="U788" s="11" t="s">
        <v>1</v>
      </c>
      <c r="V788" s="11" t="s">
        <v>294</v>
      </c>
      <c r="W788" s="21" t="s">
        <v>1</v>
      </c>
    </row>
    <row r="789" spans="1:23" x14ac:dyDescent="0.2">
      <c r="A789" s="27" t="s">
        <v>27</v>
      </c>
      <c r="B789" s="13" t="s">
        <v>122</v>
      </c>
      <c r="C789" s="13" t="s">
        <v>308</v>
      </c>
      <c r="D789" s="14"/>
      <c r="E789" s="14">
        <v>31.89</v>
      </c>
      <c r="F789" s="14">
        <v>36.860999999999997</v>
      </c>
      <c r="G789" s="14">
        <v>35.423999999999999</v>
      </c>
      <c r="H789" s="14">
        <v>25.542000000000002</v>
      </c>
      <c r="I789" s="14">
        <v>67.736000000000004</v>
      </c>
      <c r="J789" s="14">
        <v>39.42</v>
      </c>
      <c r="K789" s="14">
        <v>48.393000000000001</v>
      </c>
      <c r="L789" s="14">
        <v>25.792999999999999</v>
      </c>
      <c r="M789" s="14">
        <v>28.567</v>
      </c>
      <c r="N789" s="14">
        <v>28.007000000000001</v>
      </c>
      <c r="O789" s="14"/>
      <c r="P789" s="13" t="s">
        <v>1</v>
      </c>
      <c r="Q789" s="13" t="s">
        <v>1</v>
      </c>
      <c r="R789" s="13" t="s">
        <v>1</v>
      </c>
      <c r="S789" s="13" t="s">
        <v>1</v>
      </c>
      <c r="T789" s="13" t="s">
        <v>1</v>
      </c>
      <c r="U789" s="13" t="s">
        <v>1</v>
      </c>
      <c r="V789" s="13" t="s">
        <v>294</v>
      </c>
      <c r="W789" s="22" t="s">
        <v>1</v>
      </c>
    </row>
    <row r="790" spans="1:23" x14ac:dyDescent="0.2">
      <c r="A790" s="25" t="s">
        <v>27</v>
      </c>
      <c r="B790" s="11" t="s">
        <v>122</v>
      </c>
      <c r="C790" s="11" t="s">
        <v>283</v>
      </c>
      <c r="D790" s="12">
        <v>17</v>
      </c>
      <c r="E790" s="12">
        <v>17</v>
      </c>
      <c r="F790" s="12"/>
      <c r="G790" s="12">
        <v>18</v>
      </c>
      <c r="H790" s="12">
        <v>19</v>
      </c>
      <c r="I790" s="12">
        <v>20</v>
      </c>
      <c r="J790" s="12">
        <v>20</v>
      </c>
      <c r="K790" s="12">
        <v>22</v>
      </c>
      <c r="L790" s="12">
        <v>22</v>
      </c>
      <c r="M790" s="12">
        <v>22</v>
      </c>
      <c r="N790" s="12">
        <v>22</v>
      </c>
      <c r="O790" s="12">
        <v>22</v>
      </c>
      <c r="P790" s="11" t="s">
        <v>1</v>
      </c>
      <c r="Q790" s="11" t="s">
        <v>1</v>
      </c>
      <c r="R790" s="11" t="s">
        <v>1</v>
      </c>
      <c r="S790" s="11" t="s">
        <v>1</v>
      </c>
      <c r="T790" s="11" t="s">
        <v>1</v>
      </c>
      <c r="U790" s="11" t="s">
        <v>1</v>
      </c>
      <c r="V790" s="11" t="s">
        <v>294</v>
      </c>
      <c r="W790" s="21" t="s">
        <v>1</v>
      </c>
    </row>
    <row r="791" spans="1:23" x14ac:dyDescent="0.2">
      <c r="A791" s="27" t="s">
        <v>27</v>
      </c>
      <c r="B791" s="13" t="s">
        <v>122</v>
      </c>
      <c r="C791" s="13" t="s">
        <v>290</v>
      </c>
      <c r="D791" s="14">
        <v>19</v>
      </c>
      <c r="E791" s="14">
        <v>28</v>
      </c>
      <c r="F791" s="14"/>
      <c r="G791" s="14"/>
      <c r="H791" s="14">
        <v>22</v>
      </c>
      <c r="I791" s="14">
        <v>24</v>
      </c>
      <c r="J791" s="14">
        <v>25</v>
      </c>
      <c r="K791" s="14">
        <v>27</v>
      </c>
      <c r="L791" s="14">
        <v>27</v>
      </c>
      <c r="M791" s="14">
        <v>27</v>
      </c>
      <c r="N791" s="14">
        <v>30</v>
      </c>
      <c r="O791" s="14"/>
      <c r="P791" s="13" t="s">
        <v>1</v>
      </c>
      <c r="Q791" s="13" t="s">
        <v>1</v>
      </c>
      <c r="R791" s="13" t="s">
        <v>1</v>
      </c>
      <c r="S791" s="13" t="s">
        <v>1</v>
      </c>
      <c r="T791" s="13" t="s">
        <v>1</v>
      </c>
      <c r="U791" s="13" t="s">
        <v>1</v>
      </c>
      <c r="V791" s="13" t="s">
        <v>294</v>
      </c>
      <c r="W791" s="22" t="s">
        <v>1</v>
      </c>
    </row>
    <row r="792" spans="1:23" x14ac:dyDescent="0.2">
      <c r="A792" s="25" t="s">
        <v>27</v>
      </c>
      <c r="B792" s="11" t="s">
        <v>122</v>
      </c>
      <c r="C792" s="11" t="s">
        <v>291</v>
      </c>
      <c r="D792" s="12">
        <v>17</v>
      </c>
      <c r="E792" s="12">
        <v>18</v>
      </c>
      <c r="F792" s="12"/>
      <c r="G792" s="12">
        <v>19</v>
      </c>
      <c r="H792" s="12">
        <v>22</v>
      </c>
      <c r="I792" s="12">
        <v>23</v>
      </c>
      <c r="J792" s="12">
        <v>23</v>
      </c>
      <c r="K792" s="12">
        <v>25</v>
      </c>
      <c r="L792" s="12">
        <v>25</v>
      </c>
      <c r="M792" s="12">
        <v>26</v>
      </c>
      <c r="N792" s="12">
        <v>28</v>
      </c>
      <c r="O792" s="12"/>
      <c r="P792" s="11" t="s">
        <v>1</v>
      </c>
      <c r="Q792" s="11" t="s">
        <v>1</v>
      </c>
      <c r="R792" s="11" t="s">
        <v>1</v>
      </c>
      <c r="S792" s="11" t="s">
        <v>1</v>
      </c>
      <c r="T792" s="11" t="s">
        <v>1</v>
      </c>
      <c r="U792" s="11" t="s">
        <v>1</v>
      </c>
      <c r="V792" s="11" t="s">
        <v>294</v>
      </c>
      <c r="W792" s="21" t="s">
        <v>1</v>
      </c>
    </row>
    <row r="793" spans="1:23" x14ac:dyDescent="0.2">
      <c r="A793" s="27" t="s">
        <v>27</v>
      </c>
      <c r="B793" s="13" t="s">
        <v>122</v>
      </c>
      <c r="C793" s="13" t="s">
        <v>273</v>
      </c>
      <c r="D793" s="14">
        <v>16</v>
      </c>
      <c r="E793" s="14">
        <v>15</v>
      </c>
      <c r="F793" s="14"/>
      <c r="G793" s="14">
        <v>15</v>
      </c>
      <c r="H793" s="14">
        <v>16</v>
      </c>
      <c r="I793" s="14">
        <v>16</v>
      </c>
      <c r="J793" s="14">
        <v>16</v>
      </c>
      <c r="K793" s="14">
        <v>17</v>
      </c>
      <c r="L793" s="14">
        <v>17</v>
      </c>
      <c r="M793" s="14">
        <v>17</v>
      </c>
      <c r="N793" s="14">
        <v>16</v>
      </c>
      <c r="O793" s="14">
        <v>15</v>
      </c>
      <c r="P793" s="13" t="s">
        <v>1</v>
      </c>
      <c r="Q793" s="13" t="s">
        <v>1</v>
      </c>
      <c r="R793" s="13" t="s">
        <v>1</v>
      </c>
      <c r="S793" s="13" t="s">
        <v>1</v>
      </c>
      <c r="T793" s="13" t="s">
        <v>1</v>
      </c>
      <c r="U793" s="13" t="s">
        <v>1</v>
      </c>
      <c r="V793" s="13" t="s">
        <v>294</v>
      </c>
      <c r="W793" s="22" t="s">
        <v>1</v>
      </c>
    </row>
    <row r="794" spans="1:23" x14ac:dyDescent="0.2">
      <c r="A794" s="25" t="s">
        <v>27</v>
      </c>
      <c r="B794" s="11" t="s">
        <v>122</v>
      </c>
      <c r="C794" s="11" t="s">
        <v>274</v>
      </c>
      <c r="D794" s="12">
        <v>13</v>
      </c>
      <c r="E794" s="12">
        <v>9</v>
      </c>
      <c r="F794" s="12"/>
      <c r="G794" s="12">
        <v>12</v>
      </c>
      <c r="H794" s="12">
        <v>11</v>
      </c>
      <c r="I794" s="12">
        <v>9</v>
      </c>
      <c r="J794" s="12">
        <v>9</v>
      </c>
      <c r="K794" s="12">
        <v>8</v>
      </c>
      <c r="L794" s="12">
        <v>8</v>
      </c>
      <c r="M794" s="12">
        <v>8</v>
      </c>
      <c r="N794" s="12">
        <v>7</v>
      </c>
      <c r="O794" s="12">
        <v>6</v>
      </c>
      <c r="P794" s="11" t="s">
        <v>1</v>
      </c>
      <c r="Q794" s="11" t="s">
        <v>1</v>
      </c>
      <c r="R794" s="11" t="s">
        <v>1</v>
      </c>
      <c r="S794" s="11" t="s">
        <v>1</v>
      </c>
      <c r="T794" s="11" t="s">
        <v>1</v>
      </c>
      <c r="U794" s="11" t="s">
        <v>1</v>
      </c>
      <c r="V794" s="11" t="s">
        <v>294</v>
      </c>
      <c r="W794" s="21" t="s">
        <v>1</v>
      </c>
    </row>
    <row r="795" spans="1:23" x14ac:dyDescent="0.2">
      <c r="A795" s="27" t="s">
        <v>27</v>
      </c>
      <c r="B795" s="13" t="s">
        <v>122</v>
      </c>
      <c r="C795" s="13" t="s">
        <v>289</v>
      </c>
      <c r="D795" s="14">
        <v>74.134339999999995</v>
      </c>
      <c r="E795" s="14">
        <v>76.114580000000004</v>
      </c>
      <c r="F795" s="14">
        <v>74.037430000000001</v>
      </c>
      <c r="G795" s="14">
        <v>76.51567</v>
      </c>
      <c r="H795" s="14">
        <v>81.479500000000002</v>
      </c>
      <c r="I795" s="14">
        <v>67.925089999999997</v>
      </c>
      <c r="J795" s="14">
        <v>65.980400000000003</v>
      </c>
      <c r="K795" s="14"/>
      <c r="L795" s="14"/>
      <c r="M795" s="14"/>
      <c r="N795" s="14"/>
      <c r="O795" s="14"/>
      <c r="P795" s="13" t="s">
        <v>1</v>
      </c>
      <c r="Q795" s="13" t="s">
        <v>1</v>
      </c>
      <c r="R795" s="13" t="s">
        <v>1</v>
      </c>
      <c r="S795" s="13" t="s">
        <v>1</v>
      </c>
      <c r="T795" s="13" t="s">
        <v>1</v>
      </c>
      <c r="U795" s="13" t="s">
        <v>1</v>
      </c>
      <c r="V795" s="13" t="s">
        <v>294</v>
      </c>
      <c r="W795" s="22" t="s">
        <v>1</v>
      </c>
    </row>
    <row r="796" spans="1:23" x14ac:dyDescent="0.2">
      <c r="A796" s="25" t="s">
        <v>27</v>
      </c>
      <c r="B796" s="11" t="s">
        <v>122</v>
      </c>
      <c r="C796" s="11" t="s">
        <v>276</v>
      </c>
      <c r="D796" s="12">
        <v>17</v>
      </c>
      <c r="E796" s="12">
        <v>17</v>
      </c>
      <c r="F796" s="12"/>
      <c r="G796" s="12">
        <v>16</v>
      </c>
      <c r="H796" s="12">
        <v>16</v>
      </c>
      <c r="I796" s="12">
        <v>15</v>
      </c>
      <c r="J796" s="12">
        <v>15</v>
      </c>
      <c r="K796" s="12">
        <v>15</v>
      </c>
      <c r="L796" s="12">
        <v>15</v>
      </c>
      <c r="M796" s="12">
        <v>13</v>
      </c>
      <c r="N796" s="12">
        <v>13</v>
      </c>
      <c r="O796" s="12">
        <v>13</v>
      </c>
      <c r="P796" s="11" t="s">
        <v>1</v>
      </c>
      <c r="Q796" s="11" t="s">
        <v>1</v>
      </c>
      <c r="R796" s="11" t="s">
        <v>1</v>
      </c>
      <c r="S796" s="11" t="s">
        <v>1</v>
      </c>
      <c r="T796" s="11" t="s">
        <v>1</v>
      </c>
      <c r="U796" s="11" t="s">
        <v>1</v>
      </c>
      <c r="V796" s="11" t="s">
        <v>294</v>
      </c>
      <c r="W796" s="21" t="s">
        <v>1</v>
      </c>
    </row>
    <row r="797" spans="1:23" x14ac:dyDescent="0.2">
      <c r="A797" s="27" t="s">
        <v>27</v>
      </c>
      <c r="B797" s="13" t="s">
        <v>122</v>
      </c>
      <c r="C797" s="13" t="s">
        <v>271</v>
      </c>
      <c r="D797" s="14">
        <v>35</v>
      </c>
      <c r="E797" s="14">
        <v>35</v>
      </c>
      <c r="F797" s="14"/>
      <c r="G797" s="14">
        <v>30</v>
      </c>
      <c r="H797" s="14">
        <v>36</v>
      </c>
      <c r="I797" s="14">
        <v>35</v>
      </c>
      <c r="J797" s="14">
        <v>33</v>
      </c>
      <c r="K797" s="14">
        <v>34</v>
      </c>
      <c r="L797" s="14">
        <v>33</v>
      </c>
      <c r="M797" s="14">
        <v>29</v>
      </c>
      <c r="N797" s="14">
        <v>29</v>
      </c>
      <c r="O797" s="14">
        <v>30</v>
      </c>
      <c r="P797" s="13" t="s">
        <v>1</v>
      </c>
      <c r="Q797" s="13" t="s">
        <v>1</v>
      </c>
      <c r="R797" s="13" t="s">
        <v>1</v>
      </c>
      <c r="S797" s="13" t="s">
        <v>1</v>
      </c>
      <c r="T797" s="13" t="s">
        <v>1</v>
      </c>
      <c r="U797" s="13" t="s">
        <v>1</v>
      </c>
      <c r="V797" s="13" t="s">
        <v>294</v>
      </c>
      <c r="W797" s="22" t="s">
        <v>1</v>
      </c>
    </row>
    <row r="798" spans="1:23" x14ac:dyDescent="0.2">
      <c r="A798" s="25" t="s">
        <v>27</v>
      </c>
      <c r="B798" s="11" t="s">
        <v>122</v>
      </c>
      <c r="C798" s="11" t="s">
        <v>292</v>
      </c>
      <c r="D798" s="12">
        <v>32</v>
      </c>
      <c r="E798" s="12">
        <v>33</v>
      </c>
      <c r="F798" s="12"/>
      <c r="G798" s="12">
        <v>31</v>
      </c>
      <c r="H798" s="12">
        <v>33</v>
      </c>
      <c r="I798" s="12">
        <v>32</v>
      </c>
      <c r="J798" s="12">
        <v>30</v>
      </c>
      <c r="K798" s="12">
        <v>31</v>
      </c>
      <c r="L798" s="12">
        <v>31</v>
      </c>
      <c r="M798" s="12">
        <v>27</v>
      </c>
      <c r="N798" s="12">
        <v>27</v>
      </c>
      <c r="O798" s="12">
        <v>27</v>
      </c>
      <c r="P798" s="11" t="s">
        <v>1</v>
      </c>
      <c r="Q798" s="11" t="s">
        <v>1</v>
      </c>
      <c r="R798" s="11" t="s">
        <v>1</v>
      </c>
      <c r="S798" s="11" t="s">
        <v>1</v>
      </c>
      <c r="T798" s="11" t="s">
        <v>1</v>
      </c>
      <c r="U798" s="11" t="s">
        <v>1</v>
      </c>
      <c r="V798" s="11" t="s">
        <v>294</v>
      </c>
      <c r="W798" s="21" t="s">
        <v>1</v>
      </c>
    </row>
    <row r="799" spans="1:23" x14ac:dyDescent="0.2">
      <c r="A799" s="27" t="s">
        <v>27</v>
      </c>
      <c r="B799" s="13" t="s">
        <v>122</v>
      </c>
      <c r="C799" s="13" t="s">
        <v>275</v>
      </c>
      <c r="D799" s="14">
        <v>17</v>
      </c>
      <c r="E799" s="14">
        <v>18</v>
      </c>
      <c r="F799" s="14"/>
      <c r="G799" s="14">
        <v>19</v>
      </c>
      <c r="H799" s="14">
        <v>18</v>
      </c>
      <c r="I799" s="14">
        <v>18</v>
      </c>
      <c r="J799" s="14">
        <v>16</v>
      </c>
      <c r="K799" s="14">
        <v>17</v>
      </c>
      <c r="L799" s="14">
        <v>17</v>
      </c>
      <c r="M799" s="14">
        <v>16</v>
      </c>
      <c r="N799" s="14">
        <v>16</v>
      </c>
      <c r="O799" s="14">
        <v>15</v>
      </c>
      <c r="P799" s="13" t="s">
        <v>1</v>
      </c>
      <c r="Q799" s="13" t="s">
        <v>1</v>
      </c>
      <c r="R799" s="13" t="s">
        <v>1</v>
      </c>
      <c r="S799" s="13" t="s">
        <v>1</v>
      </c>
      <c r="T799" s="13" t="s">
        <v>1</v>
      </c>
      <c r="U799" s="13" t="s">
        <v>1</v>
      </c>
      <c r="V799" s="13" t="s">
        <v>294</v>
      </c>
      <c r="W799" s="22" t="s">
        <v>1</v>
      </c>
    </row>
    <row r="800" spans="1:23" x14ac:dyDescent="0.2">
      <c r="A800" s="25" t="s">
        <v>27</v>
      </c>
      <c r="B800" s="11" t="s">
        <v>122</v>
      </c>
      <c r="C800" s="11" t="s">
        <v>272</v>
      </c>
      <c r="D800" s="12">
        <v>20</v>
      </c>
      <c r="E800" s="12">
        <v>21</v>
      </c>
      <c r="F800" s="12"/>
      <c r="G800" s="12">
        <v>25</v>
      </c>
      <c r="H800" s="12">
        <v>22</v>
      </c>
      <c r="I800" s="12">
        <v>22</v>
      </c>
      <c r="J800" s="12">
        <v>19</v>
      </c>
      <c r="K800" s="12">
        <v>20</v>
      </c>
      <c r="L800" s="12">
        <v>22</v>
      </c>
      <c r="M800" s="12">
        <v>22</v>
      </c>
      <c r="N800" s="12">
        <v>23</v>
      </c>
      <c r="O800" s="12">
        <v>20</v>
      </c>
      <c r="P800" s="11" t="s">
        <v>1</v>
      </c>
      <c r="Q800" s="11" t="s">
        <v>1</v>
      </c>
      <c r="R800" s="11" t="s">
        <v>1</v>
      </c>
      <c r="S800" s="11" t="s">
        <v>1</v>
      </c>
      <c r="T800" s="11" t="s">
        <v>1</v>
      </c>
      <c r="U800" s="11" t="s">
        <v>1</v>
      </c>
      <c r="V800" s="11" t="s">
        <v>294</v>
      </c>
      <c r="W800" s="21" t="s">
        <v>1</v>
      </c>
    </row>
    <row r="801" spans="1:23" x14ac:dyDescent="0.2">
      <c r="A801" s="27" t="s">
        <v>27</v>
      </c>
      <c r="B801" s="13" t="s">
        <v>122</v>
      </c>
      <c r="C801" s="13" t="s">
        <v>295</v>
      </c>
      <c r="D801" s="14">
        <v>13.89596791</v>
      </c>
      <c r="E801" s="14">
        <v>12.61246152</v>
      </c>
      <c r="F801" s="14">
        <v>13.388387399999999</v>
      </c>
      <c r="G801" s="14">
        <v>14.86579036</v>
      </c>
      <c r="H801" s="14"/>
      <c r="I801" s="14"/>
      <c r="J801" s="14">
        <v>10.940215220000001</v>
      </c>
      <c r="K801" s="14">
        <v>18.262152390000001</v>
      </c>
      <c r="L801" s="14">
        <v>11.29074155</v>
      </c>
      <c r="M801" s="14">
        <v>11.85336805</v>
      </c>
      <c r="N801" s="14">
        <v>12.56975446</v>
      </c>
      <c r="O801" s="14"/>
      <c r="P801" s="13" t="s">
        <v>1</v>
      </c>
      <c r="Q801" s="13" t="s">
        <v>1</v>
      </c>
      <c r="R801" s="13" t="s">
        <v>1</v>
      </c>
      <c r="S801" s="13" t="s">
        <v>1</v>
      </c>
      <c r="T801" s="13" t="s">
        <v>1</v>
      </c>
      <c r="U801" s="13" t="s">
        <v>1</v>
      </c>
      <c r="V801" s="13" t="s">
        <v>294</v>
      </c>
      <c r="W801" s="22" t="s">
        <v>1</v>
      </c>
    </row>
    <row r="802" spans="1:23" x14ac:dyDescent="0.2">
      <c r="A802" s="25" t="s">
        <v>27</v>
      </c>
      <c r="B802" s="11" t="s">
        <v>122</v>
      </c>
      <c r="C802" s="11" t="s">
        <v>297</v>
      </c>
      <c r="D802" s="12">
        <v>69.373500000000007</v>
      </c>
      <c r="E802" s="12">
        <v>75.469189999999998</v>
      </c>
      <c r="F802" s="12">
        <v>72.400080000000003</v>
      </c>
      <c r="G802" s="12"/>
      <c r="H802" s="12">
        <v>68.727350000000001</v>
      </c>
      <c r="I802" s="12"/>
      <c r="J802" s="12"/>
      <c r="K802" s="12"/>
      <c r="L802" s="12"/>
      <c r="M802" s="12"/>
      <c r="N802" s="12"/>
      <c r="O802" s="12"/>
      <c r="P802" s="11" t="s">
        <v>1</v>
      </c>
      <c r="Q802" s="11" t="s">
        <v>1</v>
      </c>
      <c r="R802" s="11" t="s">
        <v>1</v>
      </c>
      <c r="S802" s="11" t="s">
        <v>1</v>
      </c>
      <c r="T802" s="11" t="s">
        <v>1</v>
      </c>
      <c r="U802" s="11" t="s">
        <v>1</v>
      </c>
      <c r="V802" s="11" t="s">
        <v>294</v>
      </c>
      <c r="W802" s="21" t="s">
        <v>1</v>
      </c>
    </row>
    <row r="803" spans="1:23" x14ac:dyDescent="0.2">
      <c r="A803" s="27" t="s">
        <v>27</v>
      </c>
      <c r="B803" s="13" t="s">
        <v>122</v>
      </c>
      <c r="C803" s="13" t="s">
        <v>299</v>
      </c>
      <c r="D803" s="14">
        <v>50.570779999999999</v>
      </c>
      <c r="E803" s="14">
        <v>60.234229999999997</v>
      </c>
      <c r="F803" s="14">
        <v>45.512790000000003</v>
      </c>
      <c r="G803" s="14"/>
      <c r="H803" s="14">
        <v>73.551749999999998</v>
      </c>
      <c r="I803" s="14"/>
      <c r="J803" s="14"/>
      <c r="K803" s="14"/>
      <c r="L803" s="14"/>
      <c r="M803" s="14"/>
      <c r="N803" s="14"/>
      <c r="O803" s="14"/>
      <c r="P803" s="13" t="s">
        <v>1</v>
      </c>
      <c r="Q803" s="13" t="s">
        <v>1</v>
      </c>
      <c r="R803" s="13" t="s">
        <v>1</v>
      </c>
      <c r="S803" s="13" t="s">
        <v>1</v>
      </c>
      <c r="T803" s="13" t="s">
        <v>1</v>
      </c>
      <c r="U803" s="13" t="s">
        <v>1</v>
      </c>
      <c r="V803" s="13" t="s">
        <v>294</v>
      </c>
      <c r="W803" s="22" t="s">
        <v>1</v>
      </c>
    </row>
    <row r="804" spans="1:23" x14ac:dyDescent="0.2">
      <c r="A804" s="25" t="s">
        <v>27</v>
      </c>
      <c r="B804" s="11" t="s">
        <v>122</v>
      </c>
      <c r="C804" s="11" t="s">
        <v>300</v>
      </c>
      <c r="D804" s="12">
        <v>77.117769999999993</v>
      </c>
      <c r="E804" s="12">
        <v>79.837479999999999</v>
      </c>
      <c r="F804" s="12">
        <v>83.195340000000002</v>
      </c>
      <c r="G804" s="12"/>
      <c r="H804" s="12">
        <v>54.768500000000003</v>
      </c>
      <c r="I804" s="12"/>
      <c r="J804" s="12"/>
      <c r="K804" s="12"/>
      <c r="L804" s="12"/>
      <c r="M804" s="12"/>
      <c r="N804" s="12"/>
      <c r="O804" s="12"/>
      <c r="P804" s="11" t="s">
        <v>1</v>
      </c>
      <c r="Q804" s="11" t="s">
        <v>1</v>
      </c>
      <c r="R804" s="11" t="s">
        <v>1</v>
      </c>
      <c r="S804" s="11" t="s">
        <v>1</v>
      </c>
      <c r="T804" s="11" t="s">
        <v>1</v>
      </c>
      <c r="U804" s="11" t="s">
        <v>1</v>
      </c>
      <c r="V804" s="11" t="s">
        <v>294</v>
      </c>
      <c r="W804" s="21" t="s">
        <v>1</v>
      </c>
    </row>
    <row r="805" spans="1:23" x14ac:dyDescent="0.2">
      <c r="A805" s="27" t="s">
        <v>27</v>
      </c>
      <c r="B805" s="13" t="s">
        <v>122</v>
      </c>
      <c r="C805" s="13" t="s">
        <v>296</v>
      </c>
      <c r="D805" s="14">
        <v>55.143430000000002</v>
      </c>
      <c r="E805" s="14">
        <v>59.926630000000003</v>
      </c>
      <c r="F805" s="14">
        <v>54.996859999999998</v>
      </c>
      <c r="G805" s="14"/>
      <c r="H805" s="14">
        <v>58.37276</v>
      </c>
      <c r="I805" s="14"/>
      <c r="J805" s="14"/>
      <c r="K805" s="14"/>
      <c r="L805" s="14"/>
      <c r="M805" s="14"/>
      <c r="N805" s="14"/>
      <c r="O805" s="14"/>
      <c r="P805" s="13" t="s">
        <v>1</v>
      </c>
      <c r="Q805" s="13" t="s">
        <v>1</v>
      </c>
      <c r="R805" s="13" t="s">
        <v>1</v>
      </c>
      <c r="S805" s="13" t="s">
        <v>1</v>
      </c>
      <c r="T805" s="13" t="s">
        <v>1</v>
      </c>
      <c r="U805" s="13" t="s">
        <v>1</v>
      </c>
      <c r="V805" s="13" t="s">
        <v>294</v>
      </c>
      <c r="W805" s="22" t="s">
        <v>1</v>
      </c>
    </row>
    <row r="806" spans="1:23" x14ac:dyDescent="0.2">
      <c r="A806" s="25" t="s">
        <v>27</v>
      </c>
      <c r="B806" s="11" t="s">
        <v>122</v>
      </c>
      <c r="C806" s="11" t="s">
        <v>301</v>
      </c>
      <c r="D806" s="12">
        <v>45.646839999999997</v>
      </c>
      <c r="E806" s="12">
        <v>51.543460000000003</v>
      </c>
      <c r="F806" s="12">
        <v>43.297739999999997</v>
      </c>
      <c r="G806" s="12"/>
      <c r="H806" s="12">
        <v>58.752099999999999</v>
      </c>
      <c r="I806" s="12"/>
      <c r="J806" s="12"/>
      <c r="K806" s="12"/>
      <c r="L806" s="12"/>
      <c r="M806" s="12"/>
      <c r="N806" s="12"/>
      <c r="O806" s="12"/>
      <c r="P806" s="11" t="s">
        <v>1</v>
      </c>
      <c r="Q806" s="11" t="s">
        <v>1</v>
      </c>
      <c r="R806" s="11" t="s">
        <v>1</v>
      </c>
      <c r="S806" s="11" t="s">
        <v>1</v>
      </c>
      <c r="T806" s="11" t="s">
        <v>1</v>
      </c>
      <c r="U806" s="11" t="s">
        <v>1</v>
      </c>
      <c r="V806" s="11" t="s">
        <v>294</v>
      </c>
      <c r="W806" s="21" t="s">
        <v>1</v>
      </c>
    </row>
    <row r="807" spans="1:23" x14ac:dyDescent="0.2">
      <c r="A807" s="27" t="s">
        <v>27</v>
      </c>
      <c r="B807" s="13" t="s">
        <v>122</v>
      </c>
      <c r="C807" s="13" t="s">
        <v>298</v>
      </c>
      <c r="D807" s="14">
        <v>20.24952</v>
      </c>
      <c r="E807" s="14">
        <v>31.029610000000002</v>
      </c>
      <c r="F807" s="14">
        <v>17.39499</v>
      </c>
      <c r="G807" s="14"/>
      <c r="H807" s="14">
        <v>49.393090000000001</v>
      </c>
      <c r="I807" s="14"/>
      <c r="J807" s="14"/>
      <c r="K807" s="14"/>
      <c r="L807" s="14"/>
      <c r="M807" s="14"/>
      <c r="N807" s="14"/>
      <c r="O807" s="14"/>
      <c r="P807" s="13" t="s">
        <v>1</v>
      </c>
      <c r="Q807" s="13" t="s">
        <v>1</v>
      </c>
      <c r="R807" s="13" t="s">
        <v>1</v>
      </c>
      <c r="S807" s="13" t="s">
        <v>1</v>
      </c>
      <c r="T807" s="13" t="s">
        <v>1</v>
      </c>
      <c r="U807" s="13" t="s">
        <v>1</v>
      </c>
      <c r="V807" s="13" t="s">
        <v>294</v>
      </c>
      <c r="W807" s="22" t="s">
        <v>1</v>
      </c>
    </row>
    <row r="808" spans="1:23" x14ac:dyDescent="0.2">
      <c r="A808" s="25" t="s">
        <v>28</v>
      </c>
      <c r="B808" s="11" t="s">
        <v>123</v>
      </c>
      <c r="C808" s="11" t="s">
        <v>277</v>
      </c>
      <c r="D808" s="12">
        <v>96.411079999999998</v>
      </c>
      <c r="E808" s="12"/>
      <c r="F808" s="12">
        <v>99.811000000000007</v>
      </c>
      <c r="G808" s="12">
        <v>94.556250000000006</v>
      </c>
      <c r="H808" s="12">
        <v>88.44802</v>
      </c>
      <c r="I808" s="12">
        <v>93.814319999999995</v>
      </c>
      <c r="J808" s="12">
        <v>91.040970000000002</v>
      </c>
      <c r="K808" s="12">
        <v>97.576149999999998</v>
      </c>
      <c r="L808" s="12">
        <v>92.964650000000006</v>
      </c>
      <c r="M808" s="12">
        <v>89.661529999999999</v>
      </c>
      <c r="N808" s="12">
        <v>82.964590000000001</v>
      </c>
      <c r="O808" s="12"/>
      <c r="P808" s="11" t="s">
        <v>1</v>
      </c>
      <c r="Q808" s="11" t="s">
        <v>1</v>
      </c>
      <c r="R808" s="11" t="s">
        <v>1</v>
      </c>
      <c r="S808" s="11" t="s">
        <v>1</v>
      </c>
      <c r="T808" s="11" t="s">
        <v>1</v>
      </c>
      <c r="U808" s="11" t="s">
        <v>1</v>
      </c>
      <c r="V808" s="11" t="s">
        <v>304</v>
      </c>
      <c r="W808" s="21" t="s">
        <v>1</v>
      </c>
    </row>
    <row r="809" spans="1:23" x14ac:dyDescent="0.2">
      <c r="A809" s="27" t="s">
        <v>28</v>
      </c>
      <c r="B809" s="13" t="s">
        <v>123</v>
      </c>
      <c r="C809" s="13" t="s">
        <v>278</v>
      </c>
      <c r="D809" s="14">
        <v>9.8240300000000005</v>
      </c>
      <c r="E809" s="14"/>
      <c r="F809" s="14">
        <v>7.6516000000000002</v>
      </c>
      <c r="G809" s="14">
        <v>8.7442700000000002</v>
      </c>
      <c r="H809" s="14">
        <v>8.6938099999999991</v>
      </c>
      <c r="I809" s="14">
        <v>11.14556</v>
      </c>
      <c r="J809" s="14">
        <v>9.3996399999999998</v>
      </c>
      <c r="K809" s="14">
        <v>9.2787400000000009</v>
      </c>
      <c r="L809" s="14">
        <v>9.4050399999999996</v>
      </c>
      <c r="M809" s="14">
        <v>9.1767400000000006</v>
      </c>
      <c r="N809" s="14">
        <v>8.7687600000000003</v>
      </c>
      <c r="O809" s="14"/>
      <c r="P809" s="13" t="s">
        <v>1</v>
      </c>
      <c r="Q809" s="13" t="s">
        <v>1</v>
      </c>
      <c r="R809" s="13" t="s">
        <v>1</v>
      </c>
      <c r="S809" s="13" t="s">
        <v>1</v>
      </c>
      <c r="T809" s="13" t="s">
        <v>1</v>
      </c>
      <c r="U809" s="13" t="s">
        <v>1</v>
      </c>
      <c r="V809" s="13" t="s">
        <v>304</v>
      </c>
      <c r="W809" s="22" t="s">
        <v>1</v>
      </c>
    </row>
    <row r="810" spans="1:23" x14ac:dyDescent="0.2">
      <c r="A810" s="25" t="s">
        <v>28</v>
      </c>
      <c r="B810" s="11" t="s">
        <v>123</v>
      </c>
      <c r="C810" s="11" t="s">
        <v>280</v>
      </c>
      <c r="D810" s="12">
        <v>10.58623</v>
      </c>
      <c r="E810" s="12"/>
      <c r="F810" s="12">
        <v>11.22404</v>
      </c>
      <c r="G810" s="12">
        <v>11.29791</v>
      </c>
      <c r="H810" s="12">
        <v>11.078720000000001</v>
      </c>
      <c r="I810" s="12">
        <v>9.7966999999999995</v>
      </c>
      <c r="J810" s="12">
        <v>19.094999999999999</v>
      </c>
      <c r="K810" s="12">
        <v>17.885190000000001</v>
      </c>
      <c r="L810" s="12">
        <v>12.23503</v>
      </c>
      <c r="M810" s="12">
        <v>12.95229</v>
      </c>
      <c r="N810" s="12">
        <v>13.43197</v>
      </c>
      <c r="O810" s="12"/>
      <c r="P810" s="11" t="s">
        <v>1</v>
      </c>
      <c r="Q810" s="11" t="s">
        <v>1</v>
      </c>
      <c r="R810" s="11" t="s">
        <v>1</v>
      </c>
      <c r="S810" s="11" t="s">
        <v>1</v>
      </c>
      <c r="T810" s="11" t="s">
        <v>1</v>
      </c>
      <c r="U810" s="11" t="s">
        <v>1</v>
      </c>
      <c r="V810" s="11" t="s">
        <v>304</v>
      </c>
      <c r="W810" s="21" t="s">
        <v>1</v>
      </c>
    </row>
    <row r="811" spans="1:23" x14ac:dyDescent="0.2">
      <c r="A811" s="27" t="s">
        <v>28</v>
      </c>
      <c r="B811" s="13" t="s">
        <v>123</v>
      </c>
      <c r="C811" s="13" t="s">
        <v>281</v>
      </c>
      <c r="D811" s="14">
        <v>57.629689999999997</v>
      </c>
      <c r="E811" s="14"/>
      <c r="F811" s="14">
        <v>55.589599999999997</v>
      </c>
      <c r="G811" s="14">
        <v>56.344799999999999</v>
      </c>
      <c r="H811" s="14">
        <v>56.0839</v>
      </c>
      <c r="I811" s="14">
        <v>53.876559999999998</v>
      </c>
      <c r="J811" s="14">
        <v>49.25365</v>
      </c>
      <c r="K811" s="14">
        <v>51.012230000000002</v>
      </c>
      <c r="L811" s="14">
        <v>55.438130000000001</v>
      </c>
      <c r="M811" s="14">
        <v>56.639980000000001</v>
      </c>
      <c r="N811" s="14">
        <v>57.06062</v>
      </c>
      <c r="O811" s="14"/>
      <c r="P811" s="13" t="s">
        <v>1</v>
      </c>
      <c r="Q811" s="13" t="s">
        <v>1</v>
      </c>
      <c r="R811" s="13" t="s">
        <v>1</v>
      </c>
      <c r="S811" s="13" t="s">
        <v>1</v>
      </c>
      <c r="T811" s="13" t="s">
        <v>1</v>
      </c>
      <c r="U811" s="13" t="s">
        <v>1</v>
      </c>
      <c r="V811" s="13" t="s">
        <v>304</v>
      </c>
      <c r="W811" s="22" t="s">
        <v>1</v>
      </c>
    </row>
    <row r="812" spans="1:23" x14ac:dyDescent="0.2">
      <c r="A812" s="25" t="s">
        <v>28</v>
      </c>
      <c r="B812" s="11" t="s">
        <v>123</v>
      </c>
      <c r="C812" s="11" t="s">
        <v>282</v>
      </c>
      <c r="D812" s="12">
        <v>13.986890000000001</v>
      </c>
      <c r="E812" s="12"/>
      <c r="F812" s="12">
        <v>14.815200000000001</v>
      </c>
      <c r="G812" s="12">
        <v>12.359019999999999</v>
      </c>
      <c r="H812" s="12">
        <v>12.51825</v>
      </c>
      <c r="I812" s="12">
        <v>14.6812</v>
      </c>
      <c r="J812" s="12">
        <v>13.347189999999999</v>
      </c>
      <c r="K812" s="12">
        <v>13.13987</v>
      </c>
      <c r="L812" s="12">
        <v>12.93136</v>
      </c>
      <c r="M812" s="12">
        <v>12.641859999999999</v>
      </c>
      <c r="N812" s="12">
        <v>12.36321</v>
      </c>
      <c r="O812" s="12"/>
      <c r="P812" s="11" t="s">
        <v>1</v>
      </c>
      <c r="Q812" s="11" t="s">
        <v>1</v>
      </c>
      <c r="R812" s="11" t="s">
        <v>1</v>
      </c>
      <c r="S812" s="11" t="s">
        <v>1</v>
      </c>
      <c r="T812" s="11" t="s">
        <v>1</v>
      </c>
      <c r="U812" s="11" t="s">
        <v>1</v>
      </c>
      <c r="V812" s="11" t="s">
        <v>304</v>
      </c>
      <c r="W812" s="21" t="s">
        <v>1</v>
      </c>
    </row>
    <row r="813" spans="1:23" x14ac:dyDescent="0.2">
      <c r="A813" s="27" t="s">
        <v>28</v>
      </c>
      <c r="B813" s="13" t="s">
        <v>123</v>
      </c>
      <c r="C813" s="13" t="s">
        <v>279</v>
      </c>
      <c r="D813" s="14">
        <v>4.1628600000000002</v>
      </c>
      <c r="E813" s="14"/>
      <c r="F813" s="14">
        <v>7.1635999999999997</v>
      </c>
      <c r="G813" s="14">
        <v>3.6147499999999999</v>
      </c>
      <c r="H813" s="14">
        <v>3.82443</v>
      </c>
      <c r="I813" s="14">
        <v>3.5356399999999999</v>
      </c>
      <c r="J813" s="14">
        <v>3.9475500000000001</v>
      </c>
      <c r="K813" s="14">
        <v>3.8611200000000001</v>
      </c>
      <c r="L813" s="14">
        <v>3.5263200000000001</v>
      </c>
      <c r="M813" s="14">
        <v>3.4651200000000002</v>
      </c>
      <c r="N813" s="14">
        <v>3.5944500000000001</v>
      </c>
      <c r="O813" s="14"/>
      <c r="P813" s="13" t="s">
        <v>1</v>
      </c>
      <c r="Q813" s="13" t="s">
        <v>1</v>
      </c>
      <c r="R813" s="13" t="s">
        <v>1</v>
      </c>
      <c r="S813" s="13" t="s">
        <v>1</v>
      </c>
      <c r="T813" s="13" t="s">
        <v>1</v>
      </c>
      <c r="U813" s="13" t="s">
        <v>1</v>
      </c>
      <c r="V813" s="13" t="s">
        <v>304</v>
      </c>
      <c r="W813" s="22" t="s">
        <v>1</v>
      </c>
    </row>
    <row r="814" spans="1:23" x14ac:dyDescent="0.2">
      <c r="A814" s="25" t="s">
        <v>28</v>
      </c>
      <c r="B814" s="11" t="s">
        <v>123</v>
      </c>
      <c r="C814" s="11" t="s">
        <v>293</v>
      </c>
      <c r="D814" s="12"/>
      <c r="E814" s="12"/>
      <c r="F814" s="12"/>
      <c r="G814" s="12"/>
      <c r="H814" s="12"/>
      <c r="I814" s="12"/>
      <c r="J814" s="12"/>
      <c r="K814" s="12"/>
      <c r="L814" s="12"/>
      <c r="M814" s="12"/>
      <c r="N814" s="12"/>
      <c r="O814" s="12"/>
      <c r="P814" s="11" t="s">
        <v>1</v>
      </c>
      <c r="Q814" s="11" t="s">
        <v>1</v>
      </c>
      <c r="R814" s="11" t="s">
        <v>1</v>
      </c>
      <c r="S814" s="11" t="s">
        <v>1</v>
      </c>
      <c r="T814" s="11" t="s">
        <v>1</v>
      </c>
      <c r="U814" s="11" t="s">
        <v>1</v>
      </c>
      <c r="V814" s="11" t="s">
        <v>304</v>
      </c>
      <c r="W814" s="21" t="s">
        <v>1</v>
      </c>
    </row>
    <row r="815" spans="1:23" x14ac:dyDescent="0.2">
      <c r="A815" s="27" t="s">
        <v>28</v>
      </c>
      <c r="B815" s="13" t="s">
        <v>123</v>
      </c>
      <c r="C815" s="13" t="s">
        <v>284</v>
      </c>
      <c r="D815" s="14">
        <v>8.9907299999999992</v>
      </c>
      <c r="E815" s="14"/>
      <c r="F815" s="14">
        <v>7.6520000000000001</v>
      </c>
      <c r="G815" s="14">
        <v>9.0147999999999993</v>
      </c>
      <c r="H815" s="14">
        <v>9.3465500000000006</v>
      </c>
      <c r="I815" s="14">
        <v>10.86177</v>
      </c>
      <c r="J815" s="14">
        <v>9.8870799999999992</v>
      </c>
      <c r="K815" s="14">
        <v>9.1370400000000007</v>
      </c>
      <c r="L815" s="14">
        <v>9.7848900000000008</v>
      </c>
      <c r="M815" s="14">
        <v>9.6791800000000006</v>
      </c>
      <c r="N815" s="14">
        <v>9.5933299999999999</v>
      </c>
      <c r="O815" s="14"/>
      <c r="P815" s="13" t="s">
        <v>1</v>
      </c>
      <c r="Q815" s="13" t="s">
        <v>1</v>
      </c>
      <c r="R815" s="13" t="s">
        <v>1</v>
      </c>
      <c r="S815" s="13" t="s">
        <v>1</v>
      </c>
      <c r="T815" s="13" t="s">
        <v>1</v>
      </c>
      <c r="U815" s="13" t="s">
        <v>1</v>
      </c>
      <c r="V815" s="13" t="s">
        <v>304</v>
      </c>
      <c r="W815" s="22" t="s">
        <v>1</v>
      </c>
    </row>
    <row r="816" spans="1:23" x14ac:dyDescent="0.2">
      <c r="A816" s="25" t="s">
        <v>28</v>
      </c>
      <c r="B816" s="11" t="s">
        <v>123</v>
      </c>
      <c r="C816" s="11" t="s">
        <v>286</v>
      </c>
      <c r="D816" s="12">
        <v>9.9712899999999998</v>
      </c>
      <c r="E816" s="12"/>
      <c r="F816" s="12">
        <v>11.20865</v>
      </c>
      <c r="G816" s="12">
        <v>11.30132</v>
      </c>
      <c r="H816" s="12">
        <v>10.999560000000001</v>
      </c>
      <c r="I816" s="12">
        <v>10.556609999999999</v>
      </c>
      <c r="J816" s="12">
        <v>18.593859999999999</v>
      </c>
      <c r="K816" s="12">
        <v>17.256019999999999</v>
      </c>
      <c r="L816" s="12">
        <v>12.08258</v>
      </c>
      <c r="M816" s="12">
        <v>12.72513</v>
      </c>
      <c r="N816" s="12">
        <v>13.09177</v>
      </c>
      <c r="O816" s="12"/>
      <c r="P816" s="11" t="s">
        <v>1</v>
      </c>
      <c r="Q816" s="11" t="s">
        <v>1</v>
      </c>
      <c r="R816" s="11" t="s">
        <v>1</v>
      </c>
      <c r="S816" s="11" t="s">
        <v>1</v>
      </c>
      <c r="T816" s="11" t="s">
        <v>1</v>
      </c>
      <c r="U816" s="11" t="s">
        <v>1</v>
      </c>
      <c r="V816" s="11" t="s">
        <v>304</v>
      </c>
      <c r="W816" s="21" t="s">
        <v>1</v>
      </c>
    </row>
    <row r="817" spans="1:23" x14ac:dyDescent="0.2">
      <c r="A817" s="27" t="s">
        <v>28</v>
      </c>
      <c r="B817" s="13" t="s">
        <v>123</v>
      </c>
      <c r="C817" s="13" t="s">
        <v>287</v>
      </c>
      <c r="D817" s="14">
        <v>59.789749999999998</v>
      </c>
      <c r="E817" s="14"/>
      <c r="F817" s="14">
        <v>55.553800000000003</v>
      </c>
      <c r="G817" s="14">
        <v>56.422420000000002</v>
      </c>
      <c r="H817" s="14">
        <v>55.549880000000002</v>
      </c>
      <c r="I817" s="14">
        <v>52.711509999999997</v>
      </c>
      <c r="J817" s="14">
        <v>49.133560000000003</v>
      </c>
      <c r="K817" s="14">
        <v>49.915889999999997</v>
      </c>
      <c r="L817" s="14">
        <v>55.465249999999997</v>
      </c>
      <c r="M817" s="14">
        <v>56.474499999999999</v>
      </c>
      <c r="N817" s="14">
        <v>55.598869999999998</v>
      </c>
      <c r="O817" s="14"/>
      <c r="P817" s="13" t="s">
        <v>1</v>
      </c>
      <c r="Q817" s="13" t="s">
        <v>1</v>
      </c>
      <c r="R817" s="13" t="s">
        <v>1</v>
      </c>
      <c r="S817" s="13" t="s">
        <v>1</v>
      </c>
      <c r="T817" s="13" t="s">
        <v>1</v>
      </c>
      <c r="U817" s="13" t="s">
        <v>1</v>
      </c>
      <c r="V817" s="13" t="s">
        <v>304</v>
      </c>
      <c r="W817" s="22" t="s">
        <v>1</v>
      </c>
    </row>
    <row r="818" spans="1:23" x14ac:dyDescent="0.2">
      <c r="A818" s="25" t="s">
        <v>28</v>
      </c>
      <c r="B818" s="11" t="s">
        <v>123</v>
      </c>
      <c r="C818" s="11" t="s">
        <v>288</v>
      </c>
      <c r="D818" s="12">
        <v>12.819050000000001</v>
      </c>
      <c r="E818" s="12"/>
      <c r="F818" s="12">
        <v>14.815530000000001</v>
      </c>
      <c r="G818" s="12">
        <v>12.541779999999999</v>
      </c>
      <c r="H818" s="12">
        <v>13.065950000000001</v>
      </c>
      <c r="I818" s="12">
        <v>14.30738</v>
      </c>
      <c r="J818" s="12">
        <v>13.83104</v>
      </c>
      <c r="K818" s="12">
        <v>12.88531</v>
      </c>
      <c r="L818" s="12">
        <v>13.31038</v>
      </c>
      <c r="M818" s="12">
        <v>13.14359</v>
      </c>
      <c r="N818" s="12">
        <v>13.17728</v>
      </c>
      <c r="O818" s="12"/>
      <c r="P818" s="11" t="s">
        <v>1</v>
      </c>
      <c r="Q818" s="11" t="s">
        <v>1</v>
      </c>
      <c r="R818" s="11" t="s">
        <v>1</v>
      </c>
      <c r="S818" s="11" t="s">
        <v>1</v>
      </c>
      <c r="T818" s="11" t="s">
        <v>1</v>
      </c>
      <c r="U818" s="11" t="s">
        <v>1</v>
      </c>
      <c r="V818" s="11" t="s">
        <v>304</v>
      </c>
      <c r="W818" s="21" t="s">
        <v>1</v>
      </c>
    </row>
    <row r="819" spans="1:23" x14ac:dyDescent="0.2">
      <c r="A819" s="27" t="s">
        <v>28</v>
      </c>
      <c r="B819" s="13" t="s">
        <v>123</v>
      </c>
      <c r="C819" s="13" t="s">
        <v>285</v>
      </c>
      <c r="D819" s="14">
        <v>3.8283200000000002</v>
      </c>
      <c r="E819" s="14"/>
      <c r="F819" s="14">
        <v>7.1635299999999997</v>
      </c>
      <c r="G819" s="14">
        <v>3.52698</v>
      </c>
      <c r="H819" s="14">
        <v>3.7193999999999998</v>
      </c>
      <c r="I819" s="14">
        <v>3.4456099999999998</v>
      </c>
      <c r="J819" s="14">
        <v>3.9439500000000001</v>
      </c>
      <c r="K819" s="14">
        <v>3.7482700000000002</v>
      </c>
      <c r="L819" s="14">
        <v>3.52549</v>
      </c>
      <c r="M819" s="14">
        <v>3.4644200000000001</v>
      </c>
      <c r="N819" s="14">
        <v>3.5839500000000002</v>
      </c>
      <c r="O819" s="14"/>
      <c r="P819" s="13" t="s">
        <v>1</v>
      </c>
      <c r="Q819" s="13" t="s">
        <v>1</v>
      </c>
      <c r="R819" s="13" t="s">
        <v>1</v>
      </c>
      <c r="S819" s="13" t="s">
        <v>1</v>
      </c>
      <c r="T819" s="13" t="s">
        <v>1</v>
      </c>
      <c r="U819" s="13" t="s">
        <v>1</v>
      </c>
      <c r="V819" s="13" t="s">
        <v>304</v>
      </c>
      <c r="W819" s="22" t="s">
        <v>1</v>
      </c>
    </row>
    <row r="820" spans="1:23" x14ac:dyDescent="0.2">
      <c r="A820" s="25" t="s">
        <v>28</v>
      </c>
      <c r="B820" s="11" t="s">
        <v>123</v>
      </c>
      <c r="C820" s="11" t="s">
        <v>308</v>
      </c>
      <c r="D820" s="12"/>
      <c r="E820" s="12">
        <v>12.726000000000001</v>
      </c>
      <c r="F820" s="12">
        <v>19.812000000000001</v>
      </c>
      <c r="G820" s="12">
        <v>16.678999999999998</v>
      </c>
      <c r="H820" s="12">
        <v>16.32</v>
      </c>
      <c r="I820" s="12">
        <v>11.497999999999999</v>
      </c>
      <c r="J820" s="12">
        <v>11.464</v>
      </c>
      <c r="K820" s="12">
        <v>11.491</v>
      </c>
      <c r="L820" s="12">
        <v>25.454000000000001</v>
      </c>
      <c r="M820" s="12">
        <v>46.207000000000001</v>
      </c>
      <c r="N820" s="12">
        <v>55.302999999999997</v>
      </c>
      <c r="O820" s="12"/>
      <c r="P820" s="11" t="s">
        <v>1</v>
      </c>
      <c r="Q820" s="11" t="s">
        <v>1</v>
      </c>
      <c r="R820" s="11" t="s">
        <v>1</v>
      </c>
      <c r="S820" s="11" t="s">
        <v>1</v>
      </c>
      <c r="T820" s="11" t="s">
        <v>1</v>
      </c>
      <c r="U820" s="11" t="s">
        <v>1</v>
      </c>
      <c r="V820" s="11" t="s">
        <v>304</v>
      </c>
      <c r="W820" s="21" t="s">
        <v>1</v>
      </c>
    </row>
    <row r="821" spans="1:23" x14ac:dyDescent="0.2">
      <c r="A821" s="27" t="s">
        <v>28</v>
      </c>
      <c r="B821" s="13" t="s">
        <v>123</v>
      </c>
      <c r="C821" s="13" t="s">
        <v>283</v>
      </c>
      <c r="D821" s="14">
        <v>71</v>
      </c>
      <c r="E821" s="14">
        <v>62</v>
      </c>
      <c r="F821" s="14">
        <v>57</v>
      </c>
      <c r="G821" s="14">
        <v>53</v>
      </c>
      <c r="H821" s="14">
        <v>54</v>
      </c>
      <c r="I821" s="14">
        <v>56</v>
      </c>
      <c r="J821" s="14">
        <v>55</v>
      </c>
      <c r="K821" s="14">
        <v>56</v>
      </c>
      <c r="L821" s="14">
        <v>57</v>
      </c>
      <c r="M821" s="14">
        <v>57</v>
      </c>
      <c r="N821" s="14">
        <v>56</v>
      </c>
      <c r="O821" s="14"/>
      <c r="P821" s="13" t="s">
        <v>1</v>
      </c>
      <c r="Q821" s="13" t="s">
        <v>1</v>
      </c>
      <c r="R821" s="13" t="s">
        <v>1</v>
      </c>
      <c r="S821" s="13" t="s">
        <v>1</v>
      </c>
      <c r="T821" s="13" t="s">
        <v>1</v>
      </c>
      <c r="U821" s="13" t="s">
        <v>1</v>
      </c>
      <c r="V821" s="13" t="s">
        <v>304</v>
      </c>
      <c r="W821" s="22" t="s">
        <v>1</v>
      </c>
    </row>
    <row r="822" spans="1:23" x14ac:dyDescent="0.2">
      <c r="A822" s="25" t="s">
        <v>28</v>
      </c>
      <c r="B822" s="11" t="s">
        <v>123</v>
      </c>
      <c r="C822" s="11" t="s">
        <v>290</v>
      </c>
      <c r="D822" s="12">
        <v>19</v>
      </c>
      <c r="E822" s="12">
        <v>15</v>
      </c>
      <c r="F822" s="12">
        <v>14</v>
      </c>
      <c r="G822" s="12">
        <v>15</v>
      </c>
      <c r="H822" s="12">
        <v>16</v>
      </c>
      <c r="I822" s="12"/>
      <c r="J822" s="12">
        <v>16</v>
      </c>
      <c r="K822" s="12">
        <v>17</v>
      </c>
      <c r="L822" s="12">
        <v>17</v>
      </c>
      <c r="M822" s="12">
        <v>16</v>
      </c>
      <c r="N822" s="12">
        <v>15</v>
      </c>
      <c r="O822" s="12"/>
      <c r="P822" s="11" t="s">
        <v>1</v>
      </c>
      <c r="Q822" s="11" t="s">
        <v>1</v>
      </c>
      <c r="R822" s="11" t="s">
        <v>1</v>
      </c>
      <c r="S822" s="11" t="s">
        <v>1</v>
      </c>
      <c r="T822" s="11" t="s">
        <v>1</v>
      </c>
      <c r="U822" s="11" t="s">
        <v>1</v>
      </c>
      <c r="V822" s="11" t="s">
        <v>304</v>
      </c>
      <c r="W822" s="21" t="s">
        <v>1</v>
      </c>
    </row>
    <row r="823" spans="1:23" x14ac:dyDescent="0.2">
      <c r="A823" s="27" t="s">
        <v>28</v>
      </c>
      <c r="B823" s="13" t="s">
        <v>123</v>
      </c>
      <c r="C823" s="13" t="s">
        <v>291</v>
      </c>
      <c r="D823" s="14">
        <v>11</v>
      </c>
      <c r="E823" s="14">
        <v>10</v>
      </c>
      <c r="F823" s="14">
        <v>10</v>
      </c>
      <c r="G823" s="14">
        <v>10</v>
      </c>
      <c r="H823" s="14">
        <v>11</v>
      </c>
      <c r="I823" s="14"/>
      <c r="J823" s="14">
        <v>11</v>
      </c>
      <c r="K823" s="14">
        <v>12</v>
      </c>
      <c r="L823" s="14">
        <v>12</v>
      </c>
      <c r="M823" s="14"/>
      <c r="N823" s="14">
        <v>12</v>
      </c>
      <c r="O823" s="14"/>
      <c r="P823" s="13" t="s">
        <v>1</v>
      </c>
      <c r="Q823" s="13" t="s">
        <v>1</v>
      </c>
      <c r="R823" s="13" t="s">
        <v>1</v>
      </c>
      <c r="S823" s="13" t="s">
        <v>1</v>
      </c>
      <c r="T823" s="13" t="s">
        <v>1</v>
      </c>
      <c r="U823" s="13" t="s">
        <v>1</v>
      </c>
      <c r="V823" s="13" t="s">
        <v>304</v>
      </c>
      <c r="W823" s="22" t="s">
        <v>1</v>
      </c>
    </row>
    <row r="824" spans="1:23" x14ac:dyDescent="0.2">
      <c r="A824" s="25" t="s">
        <v>28</v>
      </c>
      <c r="B824" s="11" t="s">
        <v>123</v>
      </c>
      <c r="C824" s="11" t="s">
        <v>273</v>
      </c>
      <c r="D824" s="12">
        <v>74</v>
      </c>
      <c r="E824" s="12">
        <v>67</v>
      </c>
      <c r="F824" s="12">
        <v>62</v>
      </c>
      <c r="G824" s="12">
        <v>60</v>
      </c>
      <c r="H824" s="12">
        <v>61</v>
      </c>
      <c r="I824" s="12">
        <v>62</v>
      </c>
      <c r="J824" s="12">
        <v>62</v>
      </c>
      <c r="K824" s="12">
        <v>63</v>
      </c>
      <c r="L824" s="12">
        <v>63</v>
      </c>
      <c r="M824" s="12">
        <v>63</v>
      </c>
      <c r="N824" s="12">
        <v>63</v>
      </c>
      <c r="O824" s="12"/>
      <c r="P824" s="11" t="s">
        <v>1</v>
      </c>
      <c r="Q824" s="11" t="s">
        <v>1</v>
      </c>
      <c r="R824" s="11" t="s">
        <v>1</v>
      </c>
      <c r="S824" s="11" t="s">
        <v>1</v>
      </c>
      <c r="T824" s="11" t="s">
        <v>1</v>
      </c>
      <c r="U824" s="11" t="s">
        <v>1</v>
      </c>
      <c r="V824" s="11" t="s">
        <v>304</v>
      </c>
      <c r="W824" s="21" t="s">
        <v>1</v>
      </c>
    </row>
    <row r="825" spans="1:23" x14ac:dyDescent="0.2">
      <c r="A825" s="27" t="s">
        <v>28</v>
      </c>
      <c r="B825" s="13" t="s">
        <v>123</v>
      </c>
      <c r="C825" s="13" t="s">
        <v>274</v>
      </c>
      <c r="D825" s="14">
        <v>82</v>
      </c>
      <c r="E825" s="14">
        <v>78</v>
      </c>
      <c r="F825" s="14">
        <v>75</v>
      </c>
      <c r="G825" s="14">
        <v>74</v>
      </c>
      <c r="H825" s="14">
        <v>75</v>
      </c>
      <c r="I825" s="14">
        <v>75</v>
      </c>
      <c r="J825" s="14">
        <v>76</v>
      </c>
      <c r="K825" s="14">
        <v>77</v>
      </c>
      <c r="L825" s="14">
        <v>77</v>
      </c>
      <c r="M825" s="14">
        <v>77</v>
      </c>
      <c r="N825" s="14">
        <v>76</v>
      </c>
      <c r="O825" s="14"/>
      <c r="P825" s="13" t="s">
        <v>1</v>
      </c>
      <c r="Q825" s="13" t="s">
        <v>1</v>
      </c>
      <c r="R825" s="13" t="s">
        <v>1</v>
      </c>
      <c r="S825" s="13" t="s">
        <v>1</v>
      </c>
      <c r="T825" s="13" t="s">
        <v>1</v>
      </c>
      <c r="U825" s="13" t="s">
        <v>1</v>
      </c>
      <c r="V825" s="13" t="s">
        <v>304</v>
      </c>
      <c r="W825" s="22" t="s">
        <v>1</v>
      </c>
    </row>
    <row r="826" spans="1:23" x14ac:dyDescent="0.2">
      <c r="A826" s="25" t="s">
        <v>28</v>
      </c>
      <c r="B826" s="11" t="s">
        <v>123</v>
      </c>
      <c r="C826" s="11" t="s">
        <v>289</v>
      </c>
      <c r="D826" s="12">
        <v>82.580089999999998</v>
      </c>
      <c r="E826" s="12"/>
      <c r="F826" s="12">
        <v>81.577979999999997</v>
      </c>
      <c r="G826" s="12">
        <v>80.265529999999998</v>
      </c>
      <c r="H826" s="12">
        <v>79.615390000000005</v>
      </c>
      <c r="I826" s="12">
        <v>77.575500000000005</v>
      </c>
      <c r="J826" s="12">
        <v>81.558459999999997</v>
      </c>
      <c r="K826" s="12">
        <v>80.057230000000004</v>
      </c>
      <c r="L826" s="12">
        <v>80.858220000000003</v>
      </c>
      <c r="M826" s="12">
        <v>82.343230000000005</v>
      </c>
      <c r="N826" s="12">
        <v>81.867919999999998</v>
      </c>
      <c r="O826" s="12"/>
      <c r="P826" s="11" t="s">
        <v>1</v>
      </c>
      <c r="Q826" s="11" t="s">
        <v>1</v>
      </c>
      <c r="R826" s="11" t="s">
        <v>1</v>
      </c>
      <c r="S826" s="11" t="s">
        <v>1</v>
      </c>
      <c r="T826" s="11" t="s">
        <v>1</v>
      </c>
      <c r="U826" s="11" t="s">
        <v>1</v>
      </c>
      <c r="V826" s="11" t="s">
        <v>304</v>
      </c>
      <c r="W826" s="21" t="s">
        <v>1</v>
      </c>
    </row>
    <row r="827" spans="1:23" x14ac:dyDescent="0.2">
      <c r="A827" s="27" t="s">
        <v>28</v>
      </c>
      <c r="B827" s="13" t="s">
        <v>123</v>
      </c>
      <c r="C827" s="13" t="s">
        <v>276</v>
      </c>
      <c r="D827" s="14">
        <v>18</v>
      </c>
      <c r="E827" s="14">
        <v>17</v>
      </c>
      <c r="F827" s="14">
        <v>15</v>
      </c>
      <c r="G827" s="14">
        <v>15</v>
      </c>
      <c r="H827" s="14">
        <v>15</v>
      </c>
      <c r="I827" s="14">
        <v>14</v>
      </c>
      <c r="J827" s="14">
        <v>14</v>
      </c>
      <c r="K827" s="14"/>
      <c r="L827" s="14">
        <v>14</v>
      </c>
      <c r="M827" s="14">
        <v>12</v>
      </c>
      <c r="N827" s="14">
        <v>12</v>
      </c>
      <c r="O827" s="14"/>
      <c r="P827" s="13" t="s">
        <v>1</v>
      </c>
      <c r="Q827" s="13" t="s">
        <v>1</v>
      </c>
      <c r="R827" s="13" t="s">
        <v>1</v>
      </c>
      <c r="S827" s="13" t="s">
        <v>1</v>
      </c>
      <c r="T827" s="13" t="s">
        <v>1</v>
      </c>
      <c r="U827" s="13" t="s">
        <v>1</v>
      </c>
      <c r="V827" s="13" t="s">
        <v>304</v>
      </c>
      <c r="W827" s="22" t="s">
        <v>1</v>
      </c>
    </row>
    <row r="828" spans="1:23" x14ac:dyDescent="0.2">
      <c r="A828" s="25" t="s">
        <v>28</v>
      </c>
      <c r="B828" s="11" t="s">
        <v>123</v>
      </c>
      <c r="C828" s="11" t="s">
        <v>271</v>
      </c>
      <c r="D828" s="12">
        <v>23</v>
      </c>
      <c r="E828" s="12">
        <v>24</v>
      </c>
      <c r="F828" s="12">
        <v>21</v>
      </c>
      <c r="G828" s="12">
        <v>21</v>
      </c>
      <c r="H828" s="12">
        <v>19</v>
      </c>
      <c r="I828" s="12"/>
      <c r="J828" s="12"/>
      <c r="K828" s="12"/>
      <c r="L828" s="12"/>
      <c r="M828" s="12"/>
      <c r="N828" s="12"/>
      <c r="O828" s="12"/>
      <c r="P828" s="11" t="s">
        <v>1</v>
      </c>
      <c r="Q828" s="11" t="s">
        <v>1</v>
      </c>
      <c r="R828" s="11" t="s">
        <v>1</v>
      </c>
      <c r="S828" s="11" t="s">
        <v>1</v>
      </c>
      <c r="T828" s="11" t="s">
        <v>1</v>
      </c>
      <c r="U828" s="11" t="s">
        <v>1</v>
      </c>
      <c r="V828" s="11" t="s">
        <v>304</v>
      </c>
      <c r="W828" s="21" t="s">
        <v>1</v>
      </c>
    </row>
    <row r="829" spans="1:23" x14ac:dyDescent="0.2">
      <c r="A829" s="27" t="s">
        <v>28</v>
      </c>
      <c r="B829" s="13" t="s">
        <v>123</v>
      </c>
      <c r="C829" s="13" t="s">
        <v>292</v>
      </c>
      <c r="D829" s="14">
        <v>29</v>
      </c>
      <c r="E829" s="14">
        <v>28</v>
      </c>
      <c r="F829" s="14">
        <v>27</v>
      </c>
      <c r="G829" s="14">
        <v>26</v>
      </c>
      <c r="H829" s="14">
        <v>26</v>
      </c>
      <c r="I829" s="14">
        <v>24</v>
      </c>
      <c r="J829" s="14">
        <v>23</v>
      </c>
      <c r="K829" s="14"/>
      <c r="L829" s="14">
        <v>22</v>
      </c>
      <c r="M829" s="14">
        <v>20</v>
      </c>
      <c r="N829" s="14">
        <v>20</v>
      </c>
      <c r="O829" s="14"/>
      <c r="P829" s="13" t="s">
        <v>1</v>
      </c>
      <c r="Q829" s="13" t="s">
        <v>1</v>
      </c>
      <c r="R829" s="13" t="s">
        <v>1</v>
      </c>
      <c r="S829" s="13" t="s">
        <v>1</v>
      </c>
      <c r="T829" s="13" t="s">
        <v>1</v>
      </c>
      <c r="U829" s="13" t="s">
        <v>1</v>
      </c>
      <c r="V829" s="13" t="s">
        <v>304</v>
      </c>
      <c r="W829" s="22" t="s">
        <v>1</v>
      </c>
    </row>
    <row r="830" spans="1:23" x14ac:dyDescent="0.2">
      <c r="A830" s="25" t="s">
        <v>28</v>
      </c>
      <c r="B830" s="11" t="s">
        <v>123</v>
      </c>
      <c r="C830" s="11" t="s">
        <v>275</v>
      </c>
      <c r="D830" s="12">
        <v>17</v>
      </c>
      <c r="E830" s="12">
        <v>16</v>
      </c>
      <c r="F830" s="12">
        <v>14</v>
      </c>
      <c r="G830" s="12">
        <v>14</v>
      </c>
      <c r="H830" s="12">
        <v>14</v>
      </c>
      <c r="I830" s="12">
        <v>12</v>
      </c>
      <c r="J830" s="12">
        <v>13</v>
      </c>
      <c r="K830" s="12"/>
      <c r="L830" s="12">
        <v>12</v>
      </c>
      <c r="M830" s="12">
        <v>11</v>
      </c>
      <c r="N830" s="12">
        <v>10</v>
      </c>
      <c r="O830" s="12"/>
      <c r="P830" s="11" t="s">
        <v>1</v>
      </c>
      <c r="Q830" s="11" t="s">
        <v>1</v>
      </c>
      <c r="R830" s="11" t="s">
        <v>1</v>
      </c>
      <c r="S830" s="11" t="s">
        <v>1</v>
      </c>
      <c r="T830" s="11" t="s">
        <v>1</v>
      </c>
      <c r="U830" s="11" t="s">
        <v>1</v>
      </c>
      <c r="V830" s="11" t="s">
        <v>304</v>
      </c>
      <c r="W830" s="21" t="s">
        <v>1</v>
      </c>
    </row>
    <row r="831" spans="1:23" x14ac:dyDescent="0.2">
      <c r="A831" s="27" t="s">
        <v>28</v>
      </c>
      <c r="B831" s="13" t="s">
        <v>123</v>
      </c>
      <c r="C831" s="13" t="s">
        <v>272</v>
      </c>
      <c r="D831" s="14">
        <v>14</v>
      </c>
      <c r="E831" s="14">
        <v>14</v>
      </c>
      <c r="F831" s="14">
        <v>12</v>
      </c>
      <c r="G831" s="14">
        <v>12</v>
      </c>
      <c r="H831" s="14">
        <v>12</v>
      </c>
      <c r="I831" s="14">
        <v>10</v>
      </c>
      <c r="J831" s="14">
        <v>10</v>
      </c>
      <c r="K831" s="14"/>
      <c r="L831" s="14">
        <v>10</v>
      </c>
      <c r="M831" s="14">
        <v>8</v>
      </c>
      <c r="N831" s="14">
        <v>8</v>
      </c>
      <c r="O831" s="14"/>
      <c r="P831" s="13" t="s">
        <v>1</v>
      </c>
      <c r="Q831" s="13" t="s">
        <v>1</v>
      </c>
      <c r="R831" s="13" t="s">
        <v>1</v>
      </c>
      <c r="S831" s="13" t="s">
        <v>1</v>
      </c>
      <c r="T831" s="13" t="s">
        <v>1</v>
      </c>
      <c r="U831" s="13" t="s">
        <v>1</v>
      </c>
      <c r="V831" s="13" t="s">
        <v>304</v>
      </c>
      <c r="W831" s="22" t="s">
        <v>1</v>
      </c>
    </row>
    <row r="832" spans="1:23" x14ac:dyDescent="0.2">
      <c r="A832" s="25" t="s">
        <v>28</v>
      </c>
      <c r="B832" s="11" t="s">
        <v>123</v>
      </c>
      <c r="C832" s="11" t="s">
        <v>295</v>
      </c>
      <c r="D832" s="12">
        <v>11.27381462</v>
      </c>
      <c r="E832" s="12">
        <v>10.335516950000001</v>
      </c>
      <c r="F832" s="12">
        <v>10.43529828</v>
      </c>
      <c r="G832" s="12">
        <v>10.83781428</v>
      </c>
      <c r="H832" s="12">
        <v>10.8359592</v>
      </c>
      <c r="I832" s="12">
        <v>11.102293919999999</v>
      </c>
      <c r="J832" s="12">
        <v>10.77781594</v>
      </c>
      <c r="K832" s="12">
        <v>10.35825157</v>
      </c>
      <c r="L832" s="12">
        <v>10.42151488</v>
      </c>
      <c r="M832" s="12">
        <v>10.6417792</v>
      </c>
      <c r="N832" s="12">
        <v>10.591263850000001</v>
      </c>
      <c r="O832" s="12"/>
      <c r="P832" s="11" t="s">
        <v>1</v>
      </c>
      <c r="Q832" s="11" t="s">
        <v>1</v>
      </c>
      <c r="R832" s="11" t="s">
        <v>1</v>
      </c>
      <c r="S832" s="11" t="s">
        <v>1</v>
      </c>
      <c r="T832" s="11" t="s">
        <v>1</v>
      </c>
      <c r="U832" s="11" t="s">
        <v>1</v>
      </c>
      <c r="V832" s="11" t="s">
        <v>304</v>
      </c>
      <c r="W832" s="21" t="s">
        <v>1</v>
      </c>
    </row>
    <row r="833" spans="1:23" x14ac:dyDescent="0.2">
      <c r="A833" s="27" t="s">
        <v>28</v>
      </c>
      <c r="B833" s="13" t="s">
        <v>123</v>
      </c>
      <c r="C833" s="13" t="s">
        <v>297</v>
      </c>
      <c r="D833" s="14"/>
      <c r="E833" s="14"/>
      <c r="F833" s="14"/>
      <c r="G833" s="14"/>
      <c r="H833" s="14"/>
      <c r="I833" s="14"/>
      <c r="J833" s="14">
        <v>74.745459999999994</v>
      </c>
      <c r="K833" s="14">
        <v>78.687330000000003</v>
      </c>
      <c r="L833" s="14">
        <v>73.29213</v>
      </c>
      <c r="M833" s="14">
        <v>71.600880000000004</v>
      </c>
      <c r="N833" s="14">
        <v>62.704619999999998</v>
      </c>
      <c r="O833" s="14"/>
      <c r="P833" s="13" t="s">
        <v>1</v>
      </c>
      <c r="Q833" s="13" t="s">
        <v>1</v>
      </c>
      <c r="R833" s="13" t="s">
        <v>1</v>
      </c>
      <c r="S833" s="13" t="s">
        <v>1</v>
      </c>
      <c r="T833" s="13" t="s">
        <v>1</v>
      </c>
      <c r="U833" s="13" t="s">
        <v>1</v>
      </c>
      <c r="V833" s="13" t="s">
        <v>304</v>
      </c>
      <c r="W833" s="22" t="s">
        <v>1</v>
      </c>
    </row>
    <row r="834" spans="1:23" x14ac:dyDescent="0.2">
      <c r="A834" s="25" t="s">
        <v>28</v>
      </c>
      <c r="B834" s="11" t="s">
        <v>123</v>
      </c>
      <c r="C834" s="11" t="s">
        <v>299</v>
      </c>
      <c r="D834" s="12"/>
      <c r="E834" s="12"/>
      <c r="F834" s="12"/>
      <c r="G834" s="12"/>
      <c r="H834" s="12"/>
      <c r="I834" s="12"/>
      <c r="J834" s="12">
        <v>57.45138</v>
      </c>
      <c r="K834" s="12">
        <v>67.917680000000004</v>
      </c>
      <c r="L834" s="12">
        <v>88.636189999999999</v>
      </c>
      <c r="M834" s="12">
        <v>85.732519999999994</v>
      </c>
      <c r="N834" s="12">
        <v>77.021370000000005</v>
      </c>
      <c r="O834" s="12"/>
      <c r="P834" s="11" t="s">
        <v>1</v>
      </c>
      <c r="Q834" s="11" t="s">
        <v>1</v>
      </c>
      <c r="R834" s="11" t="s">
        <v>1</v>
      </c>
      <c r="S834" s="11" t="s">
        <v>1</v>
      </c>
      <c r="T834" s="11" t="s">
        <v>1</v>
      </c>
      <c r="U834" s="11" t="s">
        <v>1</v>
      </c>
      <c r="V834" s="11" t="s">
        <v>304</v>
      </c>
      <c r="W834" s="21" t="s">
        <v>1</v>
      </c>
    </row>
    <row r="835" spans="1:23" x14ac:dyDescent="0.2">
      <c r="A835" s="27" t="s">
        <v>28</v>
      </c>
      <c r="B835" s="13" t="s">
        <v>123</v>
      </c>
      <c r="C835" s="13" t="s">
        <v>300</v>
      </c>
      <c r="D835" s="14"/>
      <c r="E835" s="14"/>
      <c r="F835" s="14"/>
      <c r="G835" s="14"/>
      <c r="H835" s="14"/>
      <c r="I835" s="14"/>
      <c r="J835" s="14">
        <v>92.966329999999999</v>
      </c>
      <c r="K835" s="14">
        <v>95.666510000000002</v>
      </c>
      <c r="L835" s="14">
        <v>87.403700000000001</v>
      </c>
      <c r="M835" s="14">
        <v>85.42295</v>
      </c>
      <c r="N835" s="14">
        <v>79.011809999999997</v>
      </c>
      <c r="O835" s="14"/>
      <c r="P835" s="13" t="s">
        <v>1</v>
      </c>
      <c r="Q835" s="13" t="s">
        <v>1</v>
      </c>
      <c r="R835" s="13" t="s">
        <v>1</v>
      </c>
      <c r="S835" s="13" t="s">
        <v>1</v>
      </c>
      <c r="T835" s="13" t="s">
        <v>1</v>
      </c>
      <c r="U835" s="13" t="s">
        <v>1</v>
      </c>
      <c r="V835" s="13" t="s">
        <v>304</v>
      </c>
      <c r="W835" s="22" t="s">
        <v>1</v>
      </c>
    </row>
    <row r="836" spans="1:23" x14ac:dyDescent="0.2">
      <c r="A836" s="25" t="s">
        <v>28</v>
      </c>
      <c r="B836" s="11" t="s">
        <v>123</v>
      </c>
      <c r="C836" s="11" t="s">
        <v>296</v>
      </c>
      <c r="D836" s="12"/>
      <c r="E836" s="12"/>
      <c r="F836" s="12"/>
      <c r="G836" s="12"/>
      <c r="H836" s="12"/>
      <c r="I836" s="12"/>
      <c r="J836" s="12">
        <v>71.890550000000005</v>
      </c>
      <c r="K836" s="12">
        <v>75.172039999999996</v>
      </c>
      <c r="L836" s="12">
        <v>72.448009999999996</v>
      </c>
      <c r="M836" s="12">
        <v>71.978800000000007</v>
      </c>
      <c r="N836" s="12">
        <v>65.162419999999997</v>
      </c>
      <c r="O836" s="12"/>
      <c r="P836" s="11" t="s">
        <v>1</v>
      </c>
      <c r="Q836" s="11" t="s">
        <v>1</v>
      </c>
      <c r="R836" s="11" t="s">
        <v>1</v>
      </c>
      <c r="S836" s="11" t="s">
        <v>1</v>
      </c>
      <c r="T836" s="11" t="s">
        <v>1</v>
      </c>
      <c r="U836" s="11" t="s">
        <v>1</v>
      </c>
      <c r="V836" s="11" t="s">
        <v>304</v>
      </c>
      <c r="W836" s="21" t="s">
        <v>1</v>
      </c>
    </row>
    <row r="837" spans="1:23" x14ac:dyDescent="0.2">
      <c r="A837" s="27" t="s">
        <v>28</v>
      </c>
      <c r="B837" s="13" t="s">
        <v>123</v>
      </c>
      <c r="C837" s="13" t="s">
        <v>301</v>
      </c>
      <c r="D837" s="14"/>
      <c r="E837" s="14"/>
      <c r="F837" s="14"/>
      <c r="G837" s="14"/>
      <c r="H837" s="14"/>
      <c r="I837" s="14"/>
      <c r="J837" s="14">
        <v>74.057230000000004</v>
      </c>
      <c r="K837" s="14">
        <v>77.935599999999994</v>
      </c>
      <c r="L837" s="14">
        <v>74.658720000000002</v>
      </c>
      <c r="M837" s="14">
        <v>75.547619999999995</v>
      </c>
      <c r="N837" s="14">
        <v>64.136589999999998</v>
      </c>
      <c r="O837" s="14"/>
      <c r="P837" s="13" t="s">
        <v>1</v>
      </c>
      <c r="Q837" s="13" t="s">
        <v>1</v>
      </c>
      <c r="R837" s="13" t="s">
        <v>1</v>
      </c>
      <c r="S837" s="13" t="s">
        <v>1</v>
      </c>
      <c r="T837" s="13" t="s">
        <v>1</v>
      </c>
      <c r="U837" s="13" t="s">
        <v>1</v>
      </c>
      <c r="V837" s="13" t="s">
        <v>304</v>
      </c>
      <c r="W837" s="22" t="s">
        <v>1</v>
      </c>
    </row>
    <row r="838" spans="1:23" x14ac:dyDescent="0.2">
      <c r="A838" s="25" t="s">
        <v>28</v>
      </c>
      <c r="B838" s="11" t="s">
        <v>123</v>
      </c>
      <c r="C838" s="11" t="s">
        <v>298</v>
      </c>
      <c r="D838" s="12"/>
      <c r="E838" s="12"/>
      <c r="F838" s="12"/>
      <c r="G838" s="12"/>
      <c r="H838" s="12"/>
      <c r="I838" s="12"/>
      <c r="J838" s="12">
        <v>72.454790000000003</v>
      </c>
      <c r="K838" s="12">
        <v>76.187079999999995</v>
      </c>
      <c r="L838" s="12">
        <v>78.191270000000003</v>
      </c>
      <c r="M838" s="12">
        <v>86.871650000000002</v>
      </c>
      <c r="N838" s="12">
        <v>67.745249999999999</v>
      </c>
      <c r="O838" s="12"/>
      <c r="P838" s="11" t="s">
        <v>1</v>
      </c>
      <c r="Q838" s="11" t="s">
        <v>1</v>
      </c>
      <c r="R838" s="11" t="s">
        <v>1</v>
      </c>
      <c r="S838" s="11" t="s">
        <v>1</v>
      </c>
      <c r="T838" s="11" t="s">
        <v>1</v>
      </c>
      <c r="U838" s="11" t="s">
        <v>1</v>
      </c>
      <c r="V838" s="11" t="s">
        <v>304</v>
      </c>
      <c r="W838" s="21" t="s">
        <v>1</v>
      </c>
    </row>
    <row r="839" spans="1:23" x14ac:dyDescent="0.2">
      <c r="A839" s="27" t="s">
        <v>29</v>
      </c>
      <c r="B839" s="13" t="s">
        <v>124</v>
      </c>
      <c r="C839" s="13" t="s">
        <v>277</v>
      </c>
      <c r="D839" s="14">
        <v>86.38946</v>
      </c>
      <c r="E839" s="14">
        <v>95.240549999999999</v>
      </c>
      <c r="F839" s="14">
        <v>98.176550000000006</v>
      </c>
      <c r="G839" s="14">
        <v>97.208380000000005</v>
      </c>
      <c r="H839" s="14">
        <v>96.079580000000007</v>
      </c>
      <c r="I839" s="14">
        <v>80.73415</v>
      </c>
      <c r="J839" s="14">
        <v>95.101119999999995</v>
      </c>
      <c r="K839" s="14">
        <v>95.565060000000003</v>
      </c>
      <c r="L839" s="14">
        <v>95.565060000000003</v>
      </c>
      <c r="M839" s="14">
        <v>95.565060000000003</v>
      </c>
      <c r="N839" s="14">
        <v>95.565060000000003</v>
      </c>
      <c r="O839" s="14"/>
      <c r="P839" s="13" t="s">
        <v>1</v>
      </c>
      <c r="Q839" s="13" t="s">
        <v>1</v>
      </c>
      <c r="R839" s="13" t="s">
        <v>1</v>
      </c>
      <c r="S839" s="13" t="s">
        <v>1</v>
      </c>
      <c r="T839" s="13" t="s">
        <v>1</v>
      </c>
      <c r="U839" s="13" t="s">
        <v>1</v>
      </c>
      <c r="V839" s="13" t="s">
        <v>294</v>
      </c>
      <c r="W839" s="22" t="s">
        <v>1</v>
      </c>
    </row>
    <row r="840" spans="1:23" x14ac:dyDescent="0.2">
      <c r="A840" s="25" t="s">
        <v>29</v>
      </c>
      <c r="B840" s="11" t="s">
        <v>124</v>
      </c>
      <c r="C840" s="11" t="s">
        <v>278</v>
      </c>
      <c r="D840" s="12"/>
      <c r="E840" s="12">
        <v>15.550219999999999</v>
      </c>
      <c r="F840" s="12">
        <v>15.52646</v>
      </c>
      <c r="G840" s="12">
        <v>12.84976</v>
      </c>
      <c r="H840" s="12">
        <v>13.143280000000001</v>
      </c>
      <c r="I840" s="12">
        <v>14.546340000000001</v>
      </c>
      <c r="J840" s="12">
        <v>11.97856</v>
      </c>
      <c r="K840" s="12">
        <v>11.98443</v>
      </c>
      <c r="L840" s="12">
        <v>12.453900000000001</v>
      </c>
      <c r="M840" s="12">
        <v>12.453900000000001</v>
      </c>
      <c r="N840" s="12">
        <v>11.42351</v>
      </c>
      <c r="O840" s="12"/>
      <c r="P840" s="11" t="s">
        <v>1</v>
      </c>
      <c r="Q840" s="11" t="s">
        <v>1</v>
      </c>
      <c r="R840" s="11" t="s">
        <v>1</v>
      </c>
      <c r="S840" s="11" t="s">
        <v>1</v>
      </c>
      <c r="T840" s="11" t="s">
        <v>1</v>
      </c>
      <c r="U840" s="11" t="s">
        <v>1</v>
      </c>
      <c r="V840" s="11" t="s">
        <v>294</v>
      </c>
      <c r="W840" s="21" t="s">
        <v>1</v>
      </c>
    </row>
    <row r="841" spans="1:23" x14ac:dyDescent="0.2">
      <c r="A841" s="27" t="s">
        <v>29</v>
      </c>
      <c r="B841" s="13" t="s">
        <v>124</v>
      </c>
      <c r="C841" s="13" t="s">
        <v>280</v>
      </c>
      <c r="D841" s="14">
        <v>0</v>
      </c>
      <c r="E841" s="14">
        <v>0</v>
      </c>
      <c r="F841" s="14">
        <v>0</v>
      </c>
      <c r="G841" s="14">
        <v>0</v>
      </c>
      <c r="H841" s="14">
        <v>7.3340000000000002E-2</v>
      </c>
      <c r="I841" s="14">
        <v>8.0850000000000005E-2</v>
      </c>
      <c r="J841" s="14">
        <v>9.0670000000000001E-2</v>
      </c>
      <c r="K841" s="14">
        <v>0.1046</v>
      </c>
      <c r="L841" s="14">
        <v>9.5229999999999995E-2</v>
      </c>
      <c r="M841" s="14">
        <v>9.5229999999999995E-2</v>
      </c>
      <c r="N841" s="14">
        <v>0.11799</v>
      </c>
      <c r="O841" s="14"/>
      <c r="P841" s="13" t="s">
        <v>1</v>
      </c>
      <c r="Q841" s="13" t="s">
        <v>1</v>
      </c>
      <c r="R841" s="13" t="s">
        <v>1</v>
      </c>
      <c r="S841" s="13" t="s">
        <v>1</v>
      </c>
      <c r="T841" s="13" t="s">
        <v>1</v>
      </c>
      <c r="U841" s="13" t="s">
        <v>1</v>
      </c>
      <c r="V841" s="13" t="s">
        <v>294</v>
      </c>
      <c r="W841" s="22" t="s">
        <v>1</v>
      </c>
    </row>
    <row r="842" spans="1:23" x14ac:dyDescent="0.2">
      <c r="A842" s="25" t="s">
        <v>29</v>
      </c>
      <c r="B842" s="11" t="s">
        <v>124</v>
      </c>
      <c r="C842" s="11" t="s">
        <v>281</v>
      </c>
      <c r="D842" s="12">
        <v>41.269629999999999</v>
      </c>
      <c r="E842" s="12">
        <v>42.210090000000001</v>
      </c>
      <c r="F842" s="12">
        <v>42.145609999999998</v>
      </c>
      <c r="G842" s="12">
        <v>35.29316</v>
      </c>
      <c r="H842" s="12">
        <v>43.172609999999999</v>
      </c>
      <c r="I842" s="12">
        <v>40.318199999999997</v>
      </c>
      <c r="J842" s="12">
        <v>40.637039999999999</v>
      </c>
      <c r="K842" s="12">
        <v>40.656970000000001</v>
      </c>
      <c r="L842" s="12">
        <v>42.296379999999999</v>
      </c>
      <c r="M842" s="12">
        <v>42.296379999999999</v>
      </c>
      <c r="N842" s="12">
        <v>65.974940000000004</v>
      </c>
      <c r="O842" s="12"/>
      <c r="P842" s="11" t="s">
        <v>1</v>
      </c>
      <c r="Q842" s="11" t="s">
        <v>1</v>
      </c>
      <c r="R842" s="11" t="s">
        <v>1</v>
      </c>
      <c r="S842" s="11" t="s">
        <v>1</v>
      </c>
      <c r="T842" s="11" t="s">
        <v>1</v>
      </c>
      <c r="U842" s="11" t="s">
        <v>1</v>
      </c>
      <c r="V842" s="11" t="s">
        <v>294</v>
      </c>
      <c r="W842" s="21" t="s">
        <v>1</v>
      </c>
    </row>
    <row r="843" spans="1:23" x14ac:dyDescent="0.2">
      <c r="A843" s="27" t="s">
        <v>29</v>
      </c>
      <c r="B843" s="13" t="s">
        <v>124</v>
      </c>
      <c r="C843" s="13" t="s">
        <v>282</v>
      </c>
      <c r="D843" s="14">
        <v>14.151619999999999</v>
      </c>
      <c r="E843" s="14">
        <v>24.40128</v>
      </c>
      <c r="F843" s="14">
        <v>26.98678</v>
      </c>
      <c r="G843" s="14">
        <v>21.59958</v>
      </c>
      <c r="H843" s="14">
        <v>22.510200000000001</v>
      </c>
      <c r="I843" s="14">
        <v>25.359970000000001</v>
      </c>
      <c r="J843" s="14">
        <v>21.7074</v>
      </c>
      <c r="K843" s="14">
        <v>21.705100000000002</v>
      </c>
      <c r="L843" s="14">
        <v>22.648430000000001</v>
      </c>
      <c r="M843" s="14">
        <v>22.648430000000001</v>
      </c>
      <c r="N843" s="14">
        <v>20.329429999999999</v>
      </c>
      <c r="O843" s="14"/>
      <c r="P843" s="13" t="s">
        <v>1</v>
      </c>
      <c r="Q843" s="13" t="s">
        <v>1</v>
      </c>
      <c r="R843" s="13" t="s">
        <v>1</v>
      </c>
      <c r="S843" s="13" t="s">
        <v>1</v>
      </c>
      <c r="T843" s="13" t="s">
        <v>1</v>
      </c>
      <c r="U843" s="13" t="s">
        <v>1</v>
      </c>
      <c r="V843" s="13" t="s">
        <v>294</v>
      </c>
      <c r="W843" s="22" t="s">
        <v>1</v>
      </c>
    </row>
    <row r="844" spans="1:23" x14ac:dyDescent="0.2">
      <c r="A844" s="25" t="s">
        <v>29</v>
      </c>
      <c r="B844" s="11" t="s">
        <v>124</v>
      </c>
      <c r="C844" s="11" t="s">
        <v>279</v>
      </c>
      <c r="D844" s="12"/>
      <c r="E844" s="12">
        <v>8.85107</v>
      </c>
      <c r="F844" s="12">
        <v>11.460319999999999</v>
      </c>
      <c r="G844" s="12">
        <v>8.7498199999999997</v>
      </c>
      <c r="H844" s="12">
        <v>9.36693</v>
      </c>
      <c r="I844" s="12">
        <v>10.81363</v>
      </c>
      <c r="J844" s="12">
        <v>9.7288399999999999</v>
      </c>
      <c r="K844" s="12">
        <v>9.7206700000000001</v>
      </c>
      <c r="L844" s="12">
        <v>10.19453</v>
      </c>
      <c r="M844" s="12">
        <v>10.19453</v>
      </c>
      <c r="N844" s="12">
        <v>8.9059100000000004</v>
      </c>
      <c r="O844" s="12"/>
      <c r="P844" s="11" t="s">
        <v>1</v>
      </c>
      <c r="Q844" s="11" t="s">
        <v>1</v>
      </c>
      <c r="R844" s="11" t="s">
        <v>1</v>
      </c>
      <c r="S844" s="11" t="s">
        <v>1</v>
      </c>
      <c r="T844" s="11" t="s">
        <v>1</v>
      </c>
      <c r="U844" s="11" t="s">
        <v>1</v>
      </c>
      <c r="V844" s="11" t="s">
        <v>294</v>
      </c>
      <c r="W844" s="21" t="s">
        <v>1</v>
      </c>
    </row>
    <row r="845" spans="1:23" x14ac:dyDescent="0.2">
      <c r="A845" s="27" t="s">
        <v>29</v>
      </c>
      <c r="B845" s="13" t="s">
        <v>124</v>
      </c>
      <c r="C845" s="13" t="s">
        <v>293</v>
      </c>
      <c r="D845" s="14"/>
      <c r="E845" s="14"/>
      <c r="F845" s="14"/>
      <c r="G845" s="14"/>
      <c r="H845" s="14"/>
      <c r="I845" s="14"/>
      <c r="J845" s="14"/>
      <c r="K845" s="14"/>
      <c r="L845" s="14"/>
      <c r="M845" s="14"/>
      <c r="N845" s="14"/>
      <c r="O845" s="14"/>
      <c r="P845" s="13" t="s">
        <v>1</v>
      </c>
      <c r="Q845" s="13" t="s">
        <v>1</v>
      </c>
      <c r="R845" s="13" t="s">
        <v>1</v>
      </c>
      <c r="S845" s="13" t="s">
        <v>1</v>
      </c>
      <c r="T845" s="13" t="s">
        <v>1</v>
      </c>
      <c r="U845" s="13" t="s">
        <v>1</v>
      </c>
      <c r="V845" s="13" t="s">
        <v>294</v>
      </c>
      <c r="W845" s="22" t="s">
        <v>1</v>
      </c>
    </row>
    <row r="846" spans="1:23" x14ac:dyDescent="0.2">
      <c r="A846" s="25" t="s">
        <v>29</v>
      </c>
      <c r="B846" s="11" t="s">
        <v>124</v>
      </c>
      <c r="C846" s="11" t="s">
        <v>284</v>
      </c>
      <c r="D846" s="12"/>
      <c r="E846" s="12">
        <v>15.36121</v>
      </c>
      <c r="F846" s="12">
        <v>14.33248</v>
      </c>
      <c r="G846" s="12">
        <v>12.799049999999999</v>
      </c>
      <c r="H846" s="12">
        <v>13.198460000000001</v>
      </c>
      <c r="I846" s="12">
        <v>14.481299999999999</v>
      </c>
      <c r="J846" s="12">
        <v>11.34723</v>
      </c>
      <c r="K846" s="12">
        <v>11.35472</v>
      </c>
      <c r="L846" s="12">
        <v>11.81841</v>
      </c>
      <c r="M846" s="12">
        <v>11.81841</v>
      </c>
      <c r="N846" s="12">
        <v>11.110760000000001</v>
      </c>
      <c r="O846" s="12"/>
      <c r="P846" s="11" t="s">
        <v>1</v>
      </c>
      <c r="Q846" s="11" t="s">
        <v>1</v>
      </c>
      <c r="R846" s="11" t="s">
        <v>1</v>
      </c>
      <c r="S846" s="11" t="s">
        <v>1</v>
      </c>
      <c r="T846" s="11" t="s">
        <v>1</v>
      </c>
      <c r="U846" s="11" t="s">
        <v>1</v>
      </c>
      <c r="V846" s="11" t="s">
        <v>294</v>
      </c>
      <c r="W846" s="21" t="s">
        <v>1</v>
      </c>
    </row>
    <row r="847" spans="1:23" x14ac:dyDescent="0.2">
      <c r="A847" s="27" t="s">
        <v>29</v>
      </c>
      <c r="B847" s="13" t="s">
        <v>124</v>
      </c>
      <c r="C847" s="13" t="s">
        <v>286</v>
      </c>
      <c r="D847" s="14">
        <v>0</v>
      </c>
      <c r="E847" s="14">
        <v>0</v>
      </c>
      <c r="F847" s="14">
        <v>0</v>
      </c>
      <c r="G847" s="14">
        <v>0</v>
      </c>
      <c r="H847" s="14">
        <v>7.077E-2</v>
      </c>
      <c r="I847" s="14">
        <v>7.4740000000000001E-2</v>
      </c>
      <c r="J847" s="14">
        <v>9.4189999999999996E-2</v>
      </c>
      <c r="K847" s="14">
        <v>9.425E-2</v>
      </c>
      <c r="L847" s="14">
        <v>9.8100000000000007E-2</v>
      </c>
      <c r="M847" s="14">
        <v>9.8100000000000007E-2</v>
      </c>
      <c r="N847" s="14">
        <v>0.13148000000000001</v>
      </c>
      <c r="O847" s="14"/>
      <c r="P847" s="13" t="s">
        <v>1</v>
      </c>
      <c r="Q847" s="13" t="s">
        <v>1</v>
      </c>
      <c r="R847" s="13" t="s">
        <v>1</v>
      </c>
      <c r="S847" s="13" t="s">
        <v>1</v>
      </c>
      <c r="T847" s="13" t="s">
        <v>1</v>
      </c>
      <c r="U847" s="13" t="s">
        <v>1</v>
      </c>
      <c r="V847" s="13" t="s">
        <v>294</v>
      </c>
      <c r="W847" s="22" t="s">
        <v>1</v>
      </c>
    </row>
    <row r="848" spans="1:23" x14ac:dyDescent="0.2">
      <c r="A848" s="25" t="s">
        <v>29</v>
      </c>
      <c r="B848" s="11" t="s">
        <v>124</v>
      </c>
      <c r="C848" s="11" t="s">
        <v>287</v>
      </c>
      <c r="D848" s="12">
        <v>40.798459999999999</v>
      </c>
      <c r="E848" s="12">
        <v>41.697029999999998</v>
      </c>
      <c r="F848" s="12">
        <v>38.904629999999997</v>
      </c>
      <c r="G848" s="12">
        <v>35.140979999999999</v>
      </c>
      <c r="H848" s="12">
        <v>43.563769999999998</v>
      </c>
      <c r="I848" s="12">
        <v>40.13794</v>
      </c>
      <c r="J848" s="12">
        <v>38.905999999999999</v>
      </c>
      <c r="K848" s="12">
        <v>38.931710000000002</v>
      </c>
      <c r="L848" s="12">
        <v>40.521549999999998</v>
      </c>
      <c r="M848" s="12">
        <v>40.521549999999998</v>
      </c>
      <c r="N848" s="12">
        <v>61.647469999999998</v>
      </c>
      <c r="O848" s="12"/>
      <c r="P848" s="11" t="s">
        <v>1</v>
      </c>
      <c r="Q848" s="11" t="s">
        <v>1</v>
      </c>
      <c r="R848" s="11" t="s">
        <v>1</v>
      </c>
      <c r="S848" s="11" t="s">
        <v>1</v>
      </c>
      <c r="T848" s="11" t="s">
        <v>1</v>
      </c>
      <c r="U848" s="11" t="s">
        <v>1</v>
      </c>
      <c r="V848" s="11" t="s">
        <v>294</v>
      </c>
      <c r="W848" s="21" t="s">
        <v>1</v>
      </c>
    </row>
    <row r="849" spans="1:23" x14ac:dyDescent="0.2">
      <c r="A849" s="27" t="s">
        <v>29</v>
      </c>
      <c r="B849" s="13" t="s">
        <v>124</v>
      </c>
      <c r="C849" s="13" t="s">
        <v>288</v>
      </c>
      <c r="D849" s="14">
        <v>13.99005</v>
      </c>
      <c r="E849" s="14">
        <v>24.094249999999999</v>
      </c>
      <c r="F849" s="14">
        <v>24.858219999999999</v>
      </c>
      <c r="G849" s="14">
        <v>21.523679999999999</v>
      </c>
      <c r="H849" s="14">
        <v>22.97748</v>
      </c>
      <c r="I849" s="14">
        <v>25.15072</v>
      </c>
      <c r="J849" s="14">
        <v>21.852080000000001</v>
      </c>
      <c r="K849" s="14">
        <v>21.852540000000001</v>
      </c>
      <c r="L849" s="14">
        <v>22.6965</v>
      </c>
      <c r="M849" s="14">
        <v>22.6965</v>
      </c>
      <c r="N849" s="14">
        <v>20.923639999999999</v>
      </c>
      <c r="O849" s="14"/>
      <c r="P849" s="13" t="s">
        <v>1</v>
      </c>
      <c r="Q849" s="13" t="s">
        <v>1</v>
      </c>
      <c r="R849" s="13" t="s">
        <v>1</v>
      </c>
      <c r="S849" s="13" t="s">
        <v>1</v>
      </c>
      <c r="T849" s="13" t="s">
        <v>1</v>
      </c>
      <c r="U849" s="13" t="s">
        <v>1</v>
      </c>
      <c r="V849" s="13" t="s">
        <v>294</v>
      </c>
      <c r="W849" s="22" t="s">
        <v>1</v>
      </c>
    </row>
    <row r="850" spans="1:23" x14ac:dyDescent="0.2">
      <c r="A850" s="25" t="s">
        <v>29</v>
      </c>
      <c r="B850" s="11" t="s">
        <v>124</v>
      </c>
      <c r="C850" s="11" t="s">
        <v>285</v>
      </c>
      <c r="D850" s="12"/>
      <c r="E850" s="12">
        <v>8.7330500000000004</v>
      </c>
      <c r="F850" s="12">
        <v>10.525729999999999</v>
      </c>
      <c r="G850" s="12">
        <v>8.7246299999999994</v>
      </c>
      <c r="H850" s="12">
        <v>9.7790099999999995</v>
      </c>
      <c r="I850" s="12">
        <v>10.669420000000001</v>
      </c>
      <c r="J850" s="12">
        <v>10.504860000000001</v>
      </c>
      <c r="K850" s="12">
        <v>10.497820000000001</v>
      </c>
      <c r="L850" s="12">
        <v>10.87809</v>
      </c>
      <c r="M850" s="12">
        <v>10.87809</v>
      </c>
      <c r="N850" s="12">
        <v>9.8128799999999998</v>
      </c>
      <c r="O850" s="12"/>
      <c r="P850" s="11" t="s">
        <v>1</v>
      </c>
      <c r="Q850" s="11" t="s">
        <v>1</v>
      </c>
      <c r="R850" s="11" t="s">
        <v>1</v>
      </c>
      <c r="S850" s="11" t="s">
        <v>1</v>
      </c>
      <c r="T850" s="11" t="s">
        <v>1</v>
      </c>
      <c r="U850" s="11" t="s">
        <v>1</v>
      </c>
      <c r="V850" s="11" t="s">
        <v>294</v>
      </c>
      <c r="W850" s="21" t="s">
        <v>1</v>
      </c>
    </row>
    <row r="851" spans="1:23" x14ac:dyDescent="0.2">
      <c r="A851" s="27" t="s">
        <v>29</v>
      </c>
      <c r="B851" s="13" t="s">
        <v>124</v>
      </c>
      <c r="C851" s="13" t="s">
        <v>308</v>
      </c>
      <c r="D851" s="14"/>
      <c r="E851" s="14">
        <v>5.6820000000000004</v>
      </c>
      <c r="F851" s="14">
        <v>3.9929999999999999</v>
      </c>
      <c r="G851" s="14">
        <v>4.7610000000000001</v>
      </c>
      <c r="H851" s="14">
        <v>6.4349999999999996</v>
      </c>
      <c r="I851" s="14">
        <v>7.0659999999999998</v>
      </c>
      <c r="J851" s="14">
        <v>8.8520000000000003</v>
      </c>
      <c r="K851" s="14">
        <v>11.728999999999999</v>
      </c>
      <c r="L851" s="14">
        <v>13.885999999999999</v>
      </c>
      <c r="M851" s="14">
        <v>10.305</v>
      </c>
      <c r="N851" s="14">
        <v>29.152999999999999</v>
      </c>
      <c r="O851" s="14"/>
      <c r="P851" s="13" t="s">
        <v>1</v>
      </c>
      <c r="Q851" s="13" t="s">
        <v>1</v>
      </c>
      <c r="R851" s="13" t="s">
        <v>1</v>
      </c>
      <c r="S851" s="13" t="s">
        <v>1</v>
      </c>
      <c r="T851" s="13" t="s">
        <v>1</v>
      </c>
      <c r="U851" s="13" t="s">
        <v>1</v>
      </c>
      <c r="V851" s="13" t="s">
        <v>294</v>
      </c>
      <c r="W851" s="22" t="s">
        <v>1</v>
      </c>
    </row>
    <row r="852" spans="1:23" x14ac:dyDescent="0.2">
      <c r="A852" s="25" t="s">
        <v>29</v>
      </c>
      <c r="B852" s="11" t="s">
        <v>124</v>
      </c>
      <c r="C852" s="11" t="s">
        <v>283</v>
      </c>
      <c r="D852" s="12">
        <v>23</v>
      </c>
      <c r="E852" s="12"/>
      <c r="F852" s="12"/>
      <c r="G852" s="12">
        <v>24</v>
      </c>
      <c r="H852" s="12"/>
      <c r="I852" s="12">
        <v>35</v>
      </c>
      <c r="J852" s="12">
        <v>34</v>
      </c>
      <c r="K852" s="12"/>
      <c r="L852" s="12"/>
      <c r="M852" s="12"/>
      <c r="N852" s="12"/>
      <c r="O852" s="12"/>
      <c r="P852" s="11" t="s">
        <v>1</v>
      </c>
      <c r="Q852" s="11" t="s">
        <v>1</v>
      </c>
      <c r="R852" s="11" t="s">
        <v>1</v>
      </c>
      <c r="S852" s="11" t="s">
        <v>1</v>
      </c>
      <c r="T852" s="11" t="s">
        <v>1</v>
      </c>
      <c r="U852" s="11" t="s">
        <v>1</v>
      </c>
      <c r="V852" s="11" t="s">
        <v>294</v>
      </c>
      <c r="W852" s="21" t="s">
        <v>1</v>
      </c>
    </row>
    <row r="853" spans="1:23" x14ac:dyDescent="0.2">
      <c r="A853" s="27" t="s">
        <v>29</v>
      </c>
      <c r="B853" s="13" t="s">
        <v>124</v>
      </c>
      <c r="C853" s="13" t="s">
        <v>290</v>
      </c>
      <c r="D853" s="14">
        <v>82</v>
      </c>
      <c r="E853" s="14"/>
      <c r="F853" s="14">
        <v>72</v>
      </c>
      <c r="G853" s="14"/>
      <c r="H853" s="14"/>
      <c r="I853" s="14"/>
      <c r="J853" s="14"/>
      <c r="K853" s="14"/>
      <c r="L853" s="14"/>
      <c r="M853" s="14"/>
      <c r="N853" s="14"/>
      <c r="O853" s="14"/>
      <c r="P853" s="13" t="s">
        <v>1</v>
      </c>
      <c r="Q853" s="13" t="s">
        <v>1</v>
      </c>
      <c r="R853" s="13" t="s">
        <v>1</v>
      </c>
      <c r="S853" s="13" t="s">
        <v>1</v>
      </c>
      <c r="T853" s="13" t="s">
        <v>1</v>
      </c>
      <c r="U853" s="13" t="s">
        <v>1</v>
      </c>
      <c r="V853" s="13" t="s">
        <v>294</v>
      </c>
      <c r="W853" s="22" t="s">
        <v>1</v>
      </c>
    </row>
    <row r="854" spans="1:23" x14ac:dyDescent="0.2">
      <c r="A854" s="25" t="s">
        <v>29</v>
      </c>
      <c r="B854" s="11" t="s">
        <v>124</v>
      </c>
      <c r="C854" s="11" t="s">
        <v>291</v>
      </c>
      <c r="D854" s="12">
        <v>26</v>
      </c>
      <c r="E854" s="12">
        <v>26</v>
      </c>
      <c r="F854" s="12">
        <v>27</v>
      </c>
      <c r="G854" s="12">
        <v>29</v>
      </c>
      <c r="H854" s="12">
        <v>28</v>
      </c>
      <c r="I854" s="12">
        <v>29</v>
      </c>
      <c r="J854" s="12">
        <v>28</v>
      </c>
      <c r="K854" s="12"/>
      <c r="L854" s="12">
        <v>31</v>
      </c>
      <c r="M854" s="12"/>
      <c r="N854" s="12"/>
      <c r="O854" s="12"/>
      <c r="P854" s="11" t="s">
        <v>1</v>
      </c>
      <c r="Q854" s="11" t="s">
        <v>1</v>
      </c>
      <c r="R854" s="11" t="s">
        <v>1</v>
      </c>
      <c r="S854" s="11" t="s">
        <v>1</v>
      </c>
      <c r="T854" s="11" t="s">
        <v>1</v>
      </c>
      <c r="U854" s="11" t="s">
        <v>1</v>
      </c>
      <c r="V854" s="11" t="s">
        <v>294</v>
      </c>
      <c r="W854" s="21" t="s">
        <v>1</v>
      </c>
    </row>
    <row r="855" spans="1:23" x14ac:dyDescent="0.2">
      <c r="A855" s="27" t="s">
        <v>29</v>
      </c>
      <c r="B855" s="13" t="s">
        <v>124</v>
      </c>
      <c r="C855" s="13" t="s">
        <v>273</v>
      </c>
      <c r="D855" s="14">
        <v>23</v>
      </c>
      <c r="E855" s="14"/>
      <c r="F855" s="14"/>
      <c r="G855" s="14">
        <v>26</v>
      </c>
      <c r="H855" s="14"/>
      <c r="I855" s="14"/>
      <c r="J855" s="14">
        <v>39</v>
      </c>
      <c r="K855" s="14"/>
      <c r="L855" s="14"/>
      <c r="M855" s="14"/>
      <c r="N855" s="14"/>
      <c r="O855" s="14"/>
      <c r="P855" s="13" t="s">
        <v>1</v>
      </c>
      <c r="Q855" s="13" t="s">
        <v>1</v>
      </c>
      <c r="R855" s="13" t="s">
        <v>1</v>
      </c>
      <c r="S855" s="13" t="s">
        <v>1</v>
      </c>
      <c r="T855" s="13" t="s">
        <v>1</v>
      </c>
      <c r="U855" s="13" t="s">
        <v>1</v>
      </c>
      <c r="V855" s="13" t="s">
        <v>294</v>
      </c>
      <c r="W855" s="22" t="s">
        <v>1</v>
      </c>
    </row>
    <row r="856" spans="1:23" x14ac:dyDescent="0.2">
      <c r="A856" s="25" t="s">
        <v>29</v>
      </c>
      <c r="B856" s="11" t="s">
        <v>124</v>
      </c>
      <c r="C856" s="11" t="s">
        <v>274</v>
      </c>
      <c r="D856" s="12">
        <v>25</v>
      </c>
      <c r="E856" s="12"/>
      <c r="F856" s="12"/>
      <c r="G856" s="12">
        <v>32</v>
      </c>
      <c r="H856" s="12"/>
      <c r="I856" s="12"/>
      <c r="J856" s="12">
        <v>50</v>
      </c>
      <c r="K856" s="12"/>
      <c r="L856" s="12"/>
      <c r="M856" s="12"/>
      <c r="N856" s="12"/>
      <c r="O856" s="12"/>
      <c r="P856" s="11" t="s">
        <v>1</v>
      </c>
      <c r="Q856" s="11" t="s">
        <v>1</v>
      </c>
      <c r="R856" s="11" t="s">
        <v>1</v>
      </c>
      <c r="S856" s="11" t="s">
        <v>1</v>
      </c>
      <c r="T856" s="11" t="s">
        <v>1</v>
      </c>
      <c r="U856" s="11" t="s">
        <v>1</v>
      </c>
      <c r="V856" s="11" t="s">
        <v>294</v>
      </c>
      <c r="W856" s="21" t="s">
        <v>1</v>
      </c>
    </row>
    <row r="857" spans="1:23" x14ac:dyDescent="0.2">
      <c r="A857" s="27" t="s">
        <v>29</v>
      </c>
      <c r="B857" s="13" t="s">
        <v>124</v>
      </c>
      <c r="C857" s="13" t="s">
        <v>289</v>
      </c>
      <c r="D857" s="14">
        <v>54.788510000000002</v>
      </c>
      <c r="E857" s="14">
        <v>65.791290000000004</v>
      </c>
      <c r="F857" s="14">
        <v>63.76285</v>
      </c>
      <c r="G857" s="14">
        <v>56.664659999999998</v>
      </c>
      <c r="H857" s="14">
        <v>66.612020000000001</v>
      </c>
      <c r="I857" s="14">
        <v>65.363399999999999</v>
      </c>
      <c r="J857" s="14">
        <v>60.852269999999997</v>
      </c>
      <c r="K857" s="14">
        <v>60.878500000000003</v>
      </c>
      <c r="L857" s="14">
        <v>63.316139999999997</v>
      </c>
      <c r="M857" s="14">
        <v>63.316139999999997</v>
      </c>
      <c r="N857" s="14">
        <v>82.702600000000004</v>
      </c>
      <c r="O857" s="14"/>
      <c r="P857" s="13" t="s">
        <v>1</v>
      </c>
      <c r="Q857" s="13" t="s">
        <v>1</v>
      </c>
      <c r="R857" s="13" t="s">
        <v>1</v>
      </c>
      <c r="S857" s="13" t="s">
        <v>1</v>
      </c>
      <c r="T857" s="13" t="s">
        <v>1</v>
      </c>
      <c r="U857" s="13" t="s">
        <v>1</v>
      </c>
      <c r="V857" s="13" t="s">
        <v>294</v>
      </c>
      <c r="W857" s="22" t="s">
        <v>1</v>
      </c>
    </row>
    <row r="858" spans="1:23" x14ac:dyDescent="0.2">
      <c r="A858" s="25" t="s">
        <v>29</v>
      </c>
      <c r="B858" s="11" t="s">
        <v>124</v>
      </c>
      <c r="C858" s="11" t="s">
        <v>276</v>
      </c>
      <c r="D858" s="12">
        <v>37</v>
      </c>
      <c r="E858" s="12"/>
      <c r="F858" s="12"/>
      <c r="G858" s="12">
        <v>37</v>
      </c>
      <c r="H858" s="12"/>
      <c r="I858" s="12"/>
      <c r="J858" s="12"/>
      <c r="K858" s="12"/>
      <c r="L858" s="12"/>
      <c r="M858" s="12"/>
      <c r="N858" s="12"/>
      <c r="O858" s="12"/>
      <c r="P858" s="11" t="s">
        <v>1</v>
      </c>
      <c r="Q858" s="11" t="s">
        <v>1</v>
      </c>
      <c r="R858" s="11" t="s">
        <v>1</v>
      </c>
      <c r="S858" s="11" t="s">
        <v>1</v>
      </c>
      <c r="T858" s="11" t="s">
        <v>1</v>
      </c>
      <c r="U858" s="11" t="s">
        <v>1</v>
      </c>
      <c r="V858" s="11" t="s">
        <v>294</v>
      </c>
      <c r="W858" s="21" t="s">
        <v>1</v>
      </c>
    </row>
    <row r="859" spans="1:23" x14ac:dyDescent="0.2">
      <c r="A859" s="27" t="s">
        <v>29</v>
      </c>
      <c r="B859" s="13" t="s">
        <v>124</v>
      </c>
      <c r="C859" s="13" t="s">
        <v>271</v>
      </c>
      <c r="D859" s="14">
        <v>34</v>
      </c>
      <c r="E859" s="14"/>
      <c r="F859" s="14">
        <v>34</v>
      </c>
      <c r="G859" s="14"/>
      <c r="H859" s="14"/>
      <c r="I859" s="14"/>
      <c r="J859" s="14"/>
      <c r="K859" s="14"/>
      <c r="L859" s="14"/>
      <c r="M859" s="14"/>
      <c r="N859" s="14"/>
      <c r="O859" s="14"/>
      <c r="P859" s="13" t="s">
        <v>1</v>
      </c>
      <c r="Q859" s="13" t="s">
        <v>1</v>
      </c>
      <c r="R859" s="13" t="s">
        <v>1</v>
      </c>
      <c r="S859" s="13" t="s">
        <v>1</v>
      </c>
      <c r="T859" s="13" t="s">
        <v>1</v>
      </c>
      <c r="U859" s="13" t="s">
        <v>1</v>
      </c>
      <c r="V859" s="13" t="s">
        <v>294</v>
      </c>
      <c r="W859" s="22" t="s">
        <v>1</v>
      </c>
    </row>
    <row r="860" spans="1:23" x14ac:dyDescent="0.2">
      <c r="A860" s="25" t="s">
        <v>29</v>
      </c>
      <c r="B860" s="11" t="s">
        <v>124</v>
      </c>
      <c r="C860" s="11" t="s">
        <v>292</v>
      </c>
      <c r="D860" s="12">
        <v>44</v>
      </c>
      <c r="E860" s="12">
        <v>44</v>
      </c>
      <c r="F860" s="12">
        <v>42</v>
      </c>
      <c r="G860" s="12">
        <v>44</v>
      </c>
      <c r="H860" s="12">
        <v>44</v>
      </c>
      <c r="I860" s="12">
        <v>44</v>
      </c>
      <c r="J860" s="12">
        <v>46</v>
      </c>
      <c r="K860" s="12"/>
      <c r="L860" s="12">
        <v>47</v>
      </c>
      <c r="M860" s="12"/>
      <c r="N860" s="12"/>
      <c r="O860" s="12"/>
      <c r="P860" s="11" t="s">
        <v>1</v>
      </c>
      <c r="Q860" s="11" t="s">
        <v>1</v>
      </c>
      <c r="R860" s="11" t="s">
        <v>1</v>
      </c>
      <c r="S860" s="11" t="s">
        <v>1</v>
      </c>
      <c r="T860" s="11" t="s">
        <v>1</v>
      </c>
      <c r="U860" s="11" t="s">
        <v>1</v>
      </c>
      <c r="V860" s="11" t="s">
        <v>294</v>
      </c>
      <c r="W860" s="21" t="s">
        <v>1</v>
      </c>
    </row>
    <row r="861" spans="1:23" x14ac:dyDescent="0.2">
      <c r="A861" s="27" t="s">
        <v>29</v>
      </c>
      <c r="B861" s="13" t="s">
        <v>124</v>
      </c>
      <c r="C861" s="13" t="s">
        <v>275</v>
      </c>
      <c r="D861" s="14">
        <v>33</v>
      </c>
      <c r="E861" s="14"/>
      <c r="F861" s="14"/>
      <c r="G861" s="14">
        <v>33</v>
      </c>
      <c r="H861" s="14"/>
      <c r="I861" s="14"/>
      <c r="J861" s="14"/>
      <c r="K861" s="14"/>
      <c r="L861" s="14"/>
      <c r="M861" s="14"/>
      <c r="N861" s="14"/>
      <c r="O861" s="14"/>
      <c r="P861" s="13" t="s">
        <v>1</v>
      </c>
      <c r="Q861" s="13" t="s">
        <v>1</v>
      </c>
      <c r="R861" s="13" t="s">
        <v>1</v>
      </c>
      <c r="S861" s="13" t="s">
        <v>1</v>
      </c>
      <c r="T861" s="13" t="s">
        <v>1</v>
      </c>
      <c r="U861" s="13" t="s">
        <v>1</v>
      </c>
      <c r="V861" s="13" t="s">
        <v>294</v>
      </c>
      <c r="W861" s="22" t="s">
        <v>1</v>
      </c>
    </row>
    <row r="862" spans="1:23" x14ac:dyDescent="0.2">
      <c r="A862" s="25" t="s">
        <v>29</v>
      </c>
      <c r="B862" s="11" t="s">
        <v>124</v>
      </c>
      <c r="C862" s="11" t="s">
        <v>272</v>
      </c>
      <c r="D862" s="12">
        <v>27</v>
      </c>
      <c r="E862" s="12"/>
      <c r="F862" s="12"/>
      <c r="G862" s="12">
        <v>27</v>
      </c>
      <c r="H862" s="12"/>
      <c r="I862" s="12"/>
      <c r="J862" s="12"/>
      <c r="K862" s="12"/>
      <c r="L862" s="12"/>
      <c r="M862" s="12"/>
      <c r="N862" s="12"/>
      <c r="O862" s="12"/>
      <c r="P862" s="11" t="s">
        <v>1</v>
      </c>
      <c r="Q862" s="11" t="s">
        <v>1</v>
      </c>
      <c r="R862" s="11" t="s">
        <v>1</v>
      </c>
      <c r="S862" s="11" t="s">
        <v>1</v>
      </c>
      <c r="T862" s="11" t="s">
        <v>1</v>
      </c>
      <c r="U862" s="11" t="s">
        <v>1</v>
      </c>
      <c r="V862" s="11" t="s">
        <v>294</v>
      </c>
      <c r="W862" s="21" t="s">
        <v>1</v>
      </c>
    </row>
    <row r="863" spans="1:23" x14ac:dyDescent="0.2">
      <c r="A863" s="27" t="s">
        <v>29</v>
      </c>
      <c r="B863" s="13" t="s">
        <v>124</v>
      </c>
      <c r="C863" s="13" t="s">
        <v>295</v>
      </c>
      <c r="D863" s="14"/>
      <c r="E863" s="14"/>
      <c r="F863" s="14"/>
      <c r="G863" s="14"/>
      <c r="H863" s="14"/>
      <c r="I863" s="14"/>
      <c r="J863" s="14"/>
      <c r="K863" s="14"/>
      <c r="L863" s="14"/>
      <c r="M863" s="14"/>
      <c r="N863" s="14"/>
      <c r="O863" s="14"/>
      <c r="P863" s="13" t="s">
        <v>1</v>
      </c>
      <c r="Q863" s="13" t="s">
        <v>1</v>
      </c>
      <c r="R863" s="13" t="s">
        <v>1</v>
      </c>
      <c r="S863" s="13" t="s">
        <v>1</v>
      </c>
      <c r="T863" s="13" t="s">
        <v>1</v>
      </c>
      <c r="U863" s="13" t="s">
        <v>1</v>
      </c>
      <c r="V863" s="13" t="s">
        <v>294</v>
      </c>
      <c r="W863" s="22" t="s">
        <v>1</v>
      </c>
    </row>
    <row r="864" spans="1:23" x14ac:dyDescent="0.2">
      <c r="A864" s="25" t="s">
        <v>29</v>
      </c>
      <c r="B864" s="11" t="s">
        <v>124</v>
      </c>
      <c r="C864" s="11" t="s">
        <v>297</v>
      </c>
      <c r="D864" s="12">
        <v>81.603530000000006</v>
      </c>
      <c r="E864" s="12">
        <v>55.017620000000001</v>
      </c>
      <c r="F864" s="12">
        <v>52.139189999999999</v>
      </c>
      <c r="G864" s="12">
        <v>59.117690000000003</v>
      </c>
      <c r="H864" s="12">
        <v>57.56456</v>
      </c>
      <c r="I864" s="12">
        <v>47.959809999999997</v>
      </c>
      <c r="J864" s="12">
        <v>54.480980000000002</v>
      </c>
      <c r="K864" s="12">
        <v>54.746769999999998</v>
      </c>
      <c r="L864" s="12">
        <v>54.746769999999998</v>
      </c>
      <c r="M864" s="12">
        <v>54.746769999999998</v>
      </c>
      <c r="N864" s="12">
        <v>54.746769999999998</v>
      </c>
      <c r="O864" s="12"/>
      <c r="P864" s="11" t="s">
        <v>1</v>
      </c>
      <c r="Q864" s="11" t="s">
        <v>1</v>
      </c>
      <c r="R864" s="11" t="s">
        <v>1</v>
      </c>
      <c r="S864" s="11" t="s">
        <v>1</v>
      </c>
      <c r="T864" s="11" t="s">
        <v>1</v>
      </c>
      <c r="U864" s="11" t="s">
        <v>1</v>
      </c>
      <c r="V864" s="11" t="s">
        <v>294</v>
      </c>
      <c r="W864" s="21" t="s">
        <v>1</v>
      </c>
    </row>
    <row r="865" spans="1:23" x14ac:dyDescent="0.2">
      <c r="A865" s="27" t="s">
        <v>29</v>
      </c>
      <c r="B865" s="13" t="s">
        <v>124</v>
      </c>
      <c r="C865" s="13" t="s">
        <v>299</v>
      </c>
      <c r="D865" s="14">
        <v>72.340429999999998</v>
      </c>
      <c r="E865" s="14">
        <v>0</v>
      </c>
      <c r="F865" s="14">
        <v>0</v>
      </c>
      <c r="G865" s="14">
        <v>0</v>
      </c>
      <c r="H865" s="14"/>
      <c r="I865" s="14">
        <v>43.117109999999997</v>
      </c>
      <c r="J865" s="14">
        <v>0</v>
      </c>
      <c r="K865" s="14">
        <v>0</v>
      </c>
      <c r="L865" s="14">
        <v>0</v>
      </c>
      <c r="M865" s="14">
        <v>0</v>
      </c>
      <c r="N865" s="14">
        <v>0</v>
      </c>
      <c r="O865" s="14"/>
      <c r="P865" s="13" t="s">
        <v>1</v>
      </c>
      <c r="Q865" s="13" t="s">
        <v>1</v>
      </c>
      <c r="R865" s="13" t="s">
        <v>1</v>
      </c>
      <c r="S865" s="13" t="s">
        <v>1</v>
      </c>
      <c r="T865" s="13" t="s">
        <v>1</v>
      </c>
      <c r="U865" s="13" t="s">
        <v>1</v>
      </c>
      <c r="V865" s="13" t="s">
        <v>294</v>
      </c>
      <c r="W865" s="22" t="s">
        <v>1</v>
      </c>
    </row>
    <row r="866" spans="1:23" x14ac:dyDescent="0.2">
      <c r="A866" s="25" t="s">
        <v>29</v>
      </c>
      <c r="B866" s="11" t="s">
        <v>124</v>
      </c>
      <c r="C866" s="11" t="s">
        <v>300</v>
      </c>
      <c r="D866" s="12">
        <v>33.159030000000001</v>
      </c>
      <c r="E866" s="12">
        <v>57.470759999999999</v>
      </c>
      <c r="F866" s="12">
        <v>54.463979999999999</v>
      </c>
      <c r="G866" s="12">
        <v>61.303269999999998</v>
      </c>
      <c r="H866" s="12">
        <v>67.073340000000002</v>
      </c>
      <c r="I866" s="12">
        <v>47.959809999999997</v>
      </c>
      <c r="J866" s="12">
        <v>72.440759999999997</v>
      </c>
      <c r="K866" s="12">
        <v>72.440759999999997</v>
      </c>
      <c r="L866" s="12">
        <v>72.440759999999997</v>
      </c>
      <c r="M866" s="12">
        <v>72.440759999999997</v>
      </c>
      <c r="N866" s="12">
        <v>72.440759999999997</v>
      </c>
      <c r="O866" s="12"/>
      <c r="P866" s="11" t="s">
        <v>1</v>
      </c>
      <c r="Q866" s="11" t="s">
        <v>1</v>
      </c>
      <c r="R866" s="11" t="s">
        <v>1</v>
      </c>
      <c r="S866" s="11" t="s">
        <v>1</v>
      </c>
      <c r="T866" s="11" t="s">
        <v>1</v>
      </c>
      <c r="U866" s="11" t="s">
        <v>1</v>
      </c>
      <c r="V866" s="11" t="s">
        <v>294</v>
      </c>
      <c r="W866" s="21" t="s">
        <v>1</v>
      </c>
    </row>
    <row r="867" spans="1:23" x14ac:dyDescent="0.2">
      <c r="A867" s="27" t="s">
        <v>29</v>
      </c>
      <c r="B867" s="13" t="s">
        <v>124</v>
      </c>
      <c r="C867" s="13" t="s">
        <v>296</v>
      </c>
      <c r="D867" s="14"/>
      <c r="E867" s="14"/>
      <c r="F867" s="14"/>
      <c r="G867" s="14"/>
      <c r="H867" s="14"/>
      <c r="I867" s="14">
        <v>38.628340000000001</v>
      </c>
      <c r="J867" s="14">
        <v>55.340359999999997</v>
      </c>
      <c r="K867" s="14">
        <v>55.378489999999999</v>
      </c>
      <c r="L867" s="14">
        <v>55.378489999999999</v>
      </c>
      <c r="M867" s="14">
        <v>55.378489999999999</v>
      </c>
      <c r="N867" s="14">
        <v>55.353830000000002</v>
      </c>
      <c r="O867" s="14"/>
      <c r="P867" s="13" t="s">
        <v>1</v>
      </c>
      <c r="Q867" s="13" t="s">
        <v>1</v>
      </c>
      <c r="R867" s="13" t="s">
        <v>1</v>
      </c>
      <c r="S867" s="13" t="s">
        <v>1</v>
      </c>
      <c r="T867" s="13" t="s">
        <v>1</v>
      </c>
      <c r="U867" s="13" t="s">
        <v>1</v>
      </c>
      <c r="V867" s="13" t="s">
        <v>294</v>
      </c>
      <c r="W867" s="22" t="s">
        <v>1</v>
      </c>
    </row>
    <row r="868" spans="1:23" x14ac:dyDescent="0.2">
      <c r="A868" s="25" t="s">
        <v>29</v>
      </c>
      <c r="B868" s="11" t="s">
        <v>124</v>
      </c>
      <c r="C868" s="11" t="s">
        <v>301</v>
      </c>
      <c r="D868" s="12">
        <v>84.976950000000002</v>
      </c>
      <c r="E868" s="12">
        <v>56.49888</v>
      </c>
      <c r="F868" s="12">
        <v>50.399259999999998</v>
      </c>
      <c r="G868" s="12">
        <v>59.334949999999999</v>
      </c>
      <c r="H868" s="12">
        <v>57.492170000000002</v>
      </c>
      <c r="I868" s="12">
        <v>46.874850000000002</v>
      </c>
      <c r="J868" s="12">
        <v>48.960149999999999</v>
      </c>
      <c r="K868" s="12">
        <v>49.086620000000003</v>
      </c>
      <c r="L868" s="12">
        <v>49.086620000000003</v>
      </c>
      <c r="M868" s="12">
        <v>49.086620000000003</v>
      </c>
      <c r="N868" s="12">
        <v>49.086620000000003</v>
      </c>
      <c r="O868" s="12"/>
      <c r="P868" s="11" t="s">
        <v>1</v>
      </c>
      <c r="Q868" s="11" t="s">
        <v>1</v>
      </c>
      <c r="R868" s="11" t="s">
        <v>1</v>
      </c>
      <c r="S868" s="11" t="s">
        <v>1</v>
      </c>
      <c r="T868" s="11" t="s">
        <v>1</v>
      </c>
      <c r="U868" s="11" t="s">
        <v>1</v>
      </c>
      <c r="V868" s="11" t="s">
        <v>294</v>
      </c>
      <c r="W868" s="21" t="s">
        <v>1</v>
      </c>
    </row>
    <row r="869" spans="1:23" x14ac:dyDescent="0.2">
      <c r="A869" s="27" t="s">
        <v>29</v>
      </c>
      <c r="B869" s="13" t="s">
        <v>124</v>
      </c>
      <c r="C869" s="13" t="s">
        <v>298</v>
      </c>
      <c r="D869" s="14">
        <v>94.413319999999999</v>
      </c>
      <c r="E869" s="14">
        <v>59.104370000000003</v>
      </c>
      <c r="F869" s="14">
        <v>48.030050000000003</v>
      </c>
      <c r="G869" s="14">
        <v>59.653669999999998</v>
      </c>
      <c r="H869" s="14">
        <v>57.394210000000001</v>
      </c>
      <c r="I869" s="14">
        <v>45.402250000000002</v>
      </c>
      <c r="J869" s="14">
        <v>42.71743</v>
      </c>
      <c r="K869" s="14">
        <v>42.71743</v>
      </c>
      <c r="L869" s="14">
        <v>42.71743</v>
      </c>
      <c r="M869" s="14">
        <v>42.71743</v>
      </c>
      <c r="N869" s="14">
        <v>42.71743</v>
      </c>
      <c r="O869" s="14"/>
      <c r="P869" s="13" t="s">
        <v>1</v>
      </c>
      <c r="Q869" s="13" t="s">
        <v>1</v>
      </c>
      <c r="R869" s="13" t="s">
        <v>1</v>
      </c>
      <c r="S869" s="13" t="s">
        <v>1</v>
      </c>
      <c r="T869" s="13" t="s">
        <v>1</v>
      </c>
      <c r="U869" s="13" t="s">
        <v>1</v>
      </c>
      <c r="V869" s="13" t="s">
        <v>294</v>
      </c>
      <c r="W869" s="22" t="s">
        <v>1</v>
      </c>
    </row>
    <row r="870" spans="1:23" x14ac:dyDescent="0.2">
      <c r="A870" s="25" t="s">
        <v>30</v>
      </c>
      <c r="B870" s="11" t="s">
        <v>125</v>
      </c>
      <c r="C870" s="11" t="s">
        <v>277</v>
      </c>
      <c r="D870" s="12"/>
      <c r="E870" s="12"/>
      <c r="F870" s="12">
        <v>73.795259999999999</v>
      </c>
      <c r="G870" s="12">
        <v>73.440179999999998</v>
      </c>
      <c r="H870" s="12">
        <v>75.799239999999998</v>
      </c>
      <c r="I870" s="12">
        <v>59.688220000000001</v>
      </c>
      <c r="J870" s="12"/>
      <c r="K870" s="12"/>
      <c r="L870" s="12"/>
      <c r="M870" s="12"/>
      <c r="N870" s="12"/>
      <c r="O870" s="12"/>
      <c r="P870" s="11" t="s">
        <v>1</v>
      </c>
      <c r="Q870" s="11" t="s">
        <v>1</v>
      </c>
      <c r="R870" s="11" t="s">
        <v>1</v>
      </c>
      <c r="S870" s="11" t="s">
        <v>1</v>
      </c>
      <c r="T870" s="11" t="s">
        <v>1</v>
      </c>
      <c r="U870" s="11" t="s">
        <v>1</v>
      </c>
      <c r="V870" s="11" t="s">
        <v>294</v>
      </c>
      <c r="W870" s="21" t="s">
        <v>1</v>
      </c>
    </row>
    <row r="871" spans="1:23" x14ac:dyDescent="0.2">
      <c r="A871" s="27" t="s">
        <v>30</v>
      </c>
      <c r="B871" s="13" t="s">
        <v>125</v>
      </c>
      <c r="C871" s="13" t="s">
        <v>278</v>
      </c>
      <c r="D871" s="14"/>
      <c r="E871" s="14"/>
      <c r="F871" s="14">
        <v>21.924379999999999</v>
      </c>
      <c r="G871" s="14">
        <v>24.000430000000001</v>
      </c>
      <c r="H871" s="14">
        <v>25.914480000000001</v>
      </c>
      <c r="I871" s="14">
        <v>27.338010000000001</v>
      </c>
      <c r="J871" s="14"/>
      <c r="K871" s="14"/>
      <c r="L871" s="14"/>
      <c r="M871" s="14"/>
      <c r="N871" s="14"/>
      <c r="O871" s="14"/>
      <c r="P871" s="13" t="s">
        <v>1</v>
      </c>
      <c r="Q871" s="13" t="s">
        <v>1</v>
      </c>
      <c r="R871" s="13" t="s">
        <v>1</v>
      </c>
      <c r="S871" s="13" t="s">
        <v>1</v>
      </c>
      <c r="T871" s="13" t="s">
        <v>1</v>
      </c>
      <c r="U871" s="13" t="s">
        <v>1</v>
      </c>
      <c r="V871" s="13" t="s">
        <v>294</v>
      </c>
      <c r="W871" s="22" t="s">
        <v>1</v>
      </c>
    </row>
    <row r="872" spans="1:23" x14ac:dyDescent="0.2">
      <c r="A872" s="25" t="s">
        <v>30</v>
      </c>
      <c r="B872" s="11" t="s">
        <v>125</v>
      </c>
      <c r="C872" s="11" t="s">
        <v>280</v>
      </c>
      <c r="D872" s="12"/>
      <c r="E872" s="12"/>
      <c r="F872" s="12">
        <v>0.90569999999999995</v>
      </c>
      <c r="G872" s="12">
        <v>1.0674600000000001</v>
      </c>
      <c r="H872" s="12">
        <v>1.26535</v>
      </c>
      <c r="I872" s="12">
        <v>1.45312</v>
      </c>
      <c r="J872" s="12"/>
      <c r="K872" s="12"/>
      <c r="L872" s="12"/>
      <c r="M872" s="12"/>
      <c r="N872" s="12"/>
      <c r="O872" s="12"/>
      <c r="P872" s="11" t="s">
        <v>1</v>
      </c>
      <c r="Q872" s="11" t="s">
        <v>1</v>
      </c>
      <c r="R872" s="11" t="s">
        <v>1</v>
      </c>
      <c r="S872" s="11" t="s">
        <v>1</v>
      </c>
      <c r="T872" s="11" t="s">
        <v>1</v>
      </c>
      <c r="U872" s="11" t="s">
        <v>1</v>
      </c>
      <c r="V872" s="11" t="s">
        <v>294</v>
      </c>
      <c r="W872" s="21" t="s">
        <v>1</v>
      </c>
    </row>
    <row r="873" spans="1:23" x14ac:dyDescent="0.2">
      <c r="A873" s="27" t="s">
        <v>30</v>
      </c>
      <c r="B873" s="13" t="s">
        <v>125</v>
      </c>
      <c r="C873" s="13" t="s">
        <v>281</v>
      </c>
      <c r="D873" s="14"/>
      <c r="E873" s="14"/>
      <c r="F873" s="14">
        <v>37.681150000000002</v>
      </c>
      <c r="G873" s="14">
        <v>42.102200000000003</v>
      </c>
      <c r="H873" s="14">
        <v>44.880710000000001</v>
      </c>
      <c r="I873" s="14">
        <v>47.43965</v>
      </c>
      <c r="J873" s="14"/>
      <c r="K873" s="14"/>
      <c r="L873" s="14"/>
      <c r="M873" s="14"/>
      <c r="N873" s="14"/>
      <c r="O873" s="14"/>
      <c r="P873" s="13" t="s">
        <v>1</v>
      </c>
      <c r="Q873" s="13" t="s">
        <v>1</v>
      </c>
      <c r="R873" s="13" t="s">
        <v>1</v>
      </c>
      <c r="S873" s="13" t="s">
        <v>1</v>
      </c>
      <c r="T873" s="13" t="s">
        <v>1</v>
      </c>
      <c r="U873" s="13" t="s">
        <v>1</v>
      </c>
      <c r="V873" s="13" t="s">
        <v>294</v>
      </c>
      <c r="W873" s="22" t="s">
        <v>1</v>
      </c>
    </row>
    <row r="874" spans="1:23" x14ac:dyDescent="0.2">
      <c r="A874" s="25" t="s">
        <v>30</v>
      </c>
      <c r="B874" s="11" t="s">
        <v>125</v>
      </c>
      <c r="C874" s="11" t="s">
        <v>282</v>
      </c>
      <c r="D874" s="12"/>
      <c r="E874" s="12"/>
      <c r="F874" s="12">
        <v>55.300980000000003</v>
      </c>
      <c r="G874" s="12">
        <v>50.017870000000002</v>
      </c>
      <c r="H874" s="12">
        <v>46.155160000000002</v>
      </c>
      <c r="I874" s="12">
        <v>42.617109999999997</v>
      </c>
      <c r="J874" s="12"/>
      <c r="K874" s="12"/>
      <c r="L874" s="12"/>
      <c r="M874" s="12"/>
      <c r="N874" s="12"/>
      <c r="O874" s="12"/>
      <c r="P874" s="11" t="s">
        <v>1</v>
      </c>
      <c r="Q874" s="11" t="s">
        <v>1</v>
      </c>
      <c r="R874" s="11" t="s">
        <v>1</v>
      </c>
      <c r="S874" s="11" t="s">
        <v>1</v>
      </c>
      <c r="T874" s="11" t="s">
        <v>1</v>
      </c>
      <c r="U874" s="11" t="s">
        <v>1</v>
      </c>
      <c r="V874" s="11" t="s">
        <v>294</v>
      </c>
      <c r="W874" s="21" t="s">
        <v>1</v>
      </c>
    </row>
    <row r="875" spans="1:23" x14ac:dyDescent="0.2">
      <c r="A875" s="27" t="s">
        <v>30</v>
      </c>
      <c r="B875" s="13" t="s">
        <v>125</v>
      </c>
      <c r="C875" s="13" t="s">
        <v>279</v>
      </c>
      <c r="D875" s="14"/>
      <c r="E875" s="14"/>
      <c r="F875" s="14">
        <v>33.376600000000003</v>
      </c>
      <c r="G875" s="14">
        <v>26.017440000000001</v>
      </c>
      <c r="H875" s="14">
        <v>20.240680000000001</v>
      </c>
      <c r="I875" s="14">
        <v>15.279109999999999</v>
      </c>
      <c r="J875" s="14"/>
      <c r="K875" s="14"/>
      <c r="L875" s="14"/>
      <c r="M875" s="14"/>
      <c r="N875" s="14"/>
      <c r="O875" s="14"/>
      <c r="P875" s="13" t="s">
        <v>1</v>
      </c>
      <c r="Q875" s="13" t="s">
        <v>1</v>
      </c>
      <c r="R875" s="13" t="s">
        <v>1</v>
      </c>
      <c r="S875" s="13" t="s">
        <v>1</v>
      </c>
      <c r="T875" s="13" t="s">
        <v>1</v>
      </c>
      <c r="U875" s="13" t="s">
        <v>1</v>
      </c>
      <c r="V875" s="13" t="s">
        <v>294</v>
      </c>
      <c r="W875" s="22" t="s">
        <v>1</v>
      </c>
    </row>
    <row r="876" spans="1:23" x14ac:dyDescent="0.2">
      <c r="A876" s="25" t="s">
        <v>30</v>
      </c>
      <c r="B876" s="11" t="s">
        <v>125</v>
      </c>
      <c r="C876" s="11" t="s">
        <v>293</v>
      </c>
      <c r="D876" s="12"/>
      <c r="E876" s="12"/>
      <c r="F876" s="12"/>
      <c r="G876" s="12"/>
      <c r="H876" s="12"/>
      <c r="I876" s="12"/>
      <c r="J876" s="12"/>
      <c r="K876" s="12"/>
      <c r="L876" s="12"/>
      <c r="M876" s="12"/>
      <c r="N876" s="12"/>
      <c r="O876" s="12"/>
      <c r="P876" s="11" t="s">
        <v>1</v>
      </c>
      <c r="Q876" s="11" t="s">
        <v>1</v>
      </c>
      <c r="R876" s="11" t="s">
        <v>1</v>
      </c>
      <c r="S876" s="11" t="s">
        <v>1</v>
      </c>
      <c r="T876" s="11" t="s">
        <v>1</v>
      </c>
      <c r="U876" s="11" t="s">
        <v>1</v>
      </c>
      <c r="V876" s="11" t="s">
        <v>294</v>
      </c>
      <c r="W876" s="21" t="s">
        <v>1</v>
      </c>
    </row>
    <row r="877" spans="1:23" x14ac:dyDescent="0.2">
      <c r="A877" s="27" t="s">
        <v>30</v>
      </c>
      <c r="B877" s="13" t="s">
        <v>125</v>
      </c>
      <c r="C877" s="13" t="s">
        <v>284</v>
      </c>
      <c r="D877" s="14"/>
      <c r="E877" s="14"/>
      <c r="F877" s="14">
        <v>21.976929999999999</v>
      </c>
      <c r="G877" s="14">
        <v>23.026520000000001</v>
      </c>
      <c r="H877" s="14">
        <v>22.86909</v>
      </c>
      <c r="I877" s="14">
        <v>22.548590000000001</v>
      </c>
      <c r="J877" s="14"/>
      <c r="K877" s="14"/>
      <c r="L877" s="14"/>
      <c r="M877" s="14"/>
      <c r="N877" s="14"/>
      <c r="O877" s="14"/>
      <c r="P877" s="13" t="s">
        <v>1</v>
      </c>
      <c r="Q877" s="13" t="s">
        <v>1</v>
      </c>
      <c r="R877" s="13" t="s">
        <v>1</v>
      </c>
      <c r="S877" s="13" t="s">
        <v>1</v>
      </c>
      <c r="T877" s="13" t="s">
        <v>1</v>
      </c>
      <c r="U877" s="13" t="s">
        <v>1</v>
      </c>
      <c r="V877" s="13" t="s">
        <v>294</v>
      </c>
      <c r="W877" s="22" t="s">
        <v>1</v>
      </c>
    </row>
    <row r="878" spans="1:23" x14ac:dyDescent="0.2">
      <c r="A878" s="25" t="s">
        <v>30</v>
      </c>
      <c r="B878" s="11" t="s">
        <v>125</v>
      </c>
      <c r="C878" s="11" t="s">
        <v>286</v>
      </c>
      <c r="D878" s="12"/>
      <c r="E878" s="12"/>
      <c r="F878" s="12">
        <v>0.66996999999999995</v>
      </c>
      <c r="G878" s="12">
        <v>0.75531999999999999</v>
      </c>
      <c r="H878" s="12">
        <v>0.84641</v>
      </c>
      <c r="I878" s="12">
        <v>0.75090000000000001</v>
      </c>
      <c r="J878" s="12"/>
      <c r="K878" s="12"/>
      <c r="L878" s="12"/>
      <c r="M878" s="12"/>
      <c r="N878" s="12"/>
      <c r="O878" s="12"/>
      <c r="P878" s="11" t="s">
        <v>1</v>
      </c>
      <c r="Q878" s="11" t="s">
        <v>1</v>
      </c>
      <c r="R878" s="11" t="s">
        <v>1</v>
      </c>
      <c r="S878" s="11" t="s">
        <v>1</v>
      </c>
      <c r="T878" s="11" t="s">
        <v>1</v>
      </c>
      <c r="U878" s="11" t="s">
        <v>1</v>
      </c>
      <c r="V878" s="11" t="s">
        <v>294</v>
      </c>
      <c r="W878" s="21" t="s">
        <v>1</v>
      </c>
    </row>
    <row r="879" spans="1:23" x14ac:dyDescent="0.2">
      <c r="A879" s="27" t="s">
        <v>30</v>
      </c>
      <c r="B879" s="13" t="s">
        <v>125</v>
      </c>
      <c r="C879" s="13" t="s">
        <v>287</v>
      </c>
      <c r="D879" s="14"/>
      <c r="E879" s="14"/>
      <c r="F879" s="14">
        <v>46.720030000000001</v>
      </c>
      <c r="G879" s="14">
        <v>50.645650000000003</v>
      </c>
      <c r="H879" s="14">
        <v>56.246209999999998</v>
      </c>
      <c r="I879" s="14">
        <v>64.417749999999998</v>
      </c>
      <c r="J879" s="14"/>
      <c r="K879" s="14"/>
      <c r="L879" s="14"/>
      <c r="M879" s="14"/>
      <c r="N879" s="14"/>
      <c r="O879" s="14"/>
      <c r="P879" s="13" t="s">
        <v>1</v>
      </c>
      <c r="Q879" s="13" t="s">
        <v>1</v>
      </c>
      <c r="R879" s="13" t="s">
        <v>1</v>
      </c>
      <c r="S879" s="13" t="s">
        <v>1</v>
      </c>
      <c r="T879" s="13" t="s">
        <v>1</v>
      </c>
      <c r="U879" s="13" t="s">
        <v>1</v>
      </c>
      <c r="V879" s="13" t="s">
        <v>294</v>
      </c>
      <c r="W879" s="22" t="s">
        <v>1</v>
      </c>
    </row>
    <row r="880" spans="1:23" x14ac:dyDescent="0.2">
      <c r="A880" s="25" t="s">
        <v>30</v>
      </c>
      <c r="B880" s="11" t="s">
        <v>125</v>
      </c>
      <c r="C880" s="11" t="s">
        <v>288</v>
      </c>
      <c r="D880" s="12"/>
      <c r="E880" s="12"/>
      <c r="F880" s="12">
        <v>46.666310000000003</v>
      </c>
      <c r="G880" s="12">
        <v>41.435679999999998</v>
      </c>
      <c r="H880" s="12">
        <v>36.408389999999997</v>
      </c>
      <c r="I880" s="12">
        <v>30.44408</v>
      </c>
      <c r="J880" s="12"/>
      <c r="K880" s="12"/>
      <c r="L880" s="12"/>
      <c r="M880" s="12"/>
      <c r="N880" s="12"/>
      <c r="O880" s="12"/>
      <c r="P880" s="11" t="s">
        <v>1</v>
      </c>
      <c r="Q880" s="11" t="s">
        <v>1</v>
      </c>
      <c r="R880" s="11" t="s">
        <v>1</v>
      </c>
      <c r="S880" s="11" t="s">
        <v>1</v>
      </c>
      <c r="T880" s="11" t="s">
        <v>1</v>
      </c>
      <c r="U880" s="11" t="s">
        <v>1</v>
      </c>
      <c r="V880" s="11" t="s">
        <v>294</v>
      </c>
      <c r="W880" s="21" t="s">
        <v>1</v>
      </c>
    </row>
    <row r="881" spans="1:23" x14ac:dyDescent="0.2">
      <c r="A881" s="27" t="s">
        <v>30</v>
      </c>
      <c r="B881" s="13" t="s">
        <v>125</v>
      </c>
      <c r="C881" s="13" t="s">
        <v>285</v>
      </c>
      <c r="D881" s="14"/>
      <c r="E881" s="14"/>
      <c r="F881" s="14">
        <v>24.68938</v>
      </c>
      <c r="G881" s="14">
        <v>18.40916</v>
      </c>
      <c r="H881" s="14">
        <v>13.539300000000001</v>
      </c>
      <c r="I881" s="14">
        <v>7.8954899999999997</v>
      </c>
      <c r="J881" s="14"/>
      <c r="K881" s="14"/>
      <c r="L881" s="14"/>
      <c r="M881" s="14"/>
      <c r="N881" s="14"/>
      <c r="O881" s="14"/>
      <c r="P881" s="13" t="s">
        <v>1</v>
      </c>
      <c r="Q881" s="13" t="s">
        <v>1</v>
      </c>
      <c r="R881" s="13" t="s">
        <v>1</v>
      </c>
      <c r="S881" s="13" t="s">
        <v>1</v>
      </c>
      <c r="T881" s="13" t="s">
        <v>1</v>
      </c>
      <c r="U881" s="13" t="s">
        <v>1</v>
      </c>
      <c r="V881" s="13" t="s">
        <v>294</v>
      </c>
      <c r="W881" s="22" t="s">
        <v>1</v>
      </c>
    </row>
    <row r="882" spans="1:23" x14ac:dyDescent="0.2">
      <c r="A882" s="25" t="s">
        <v>30</v>
      </c>
      <c r="B882" s="11" t="s">
        <v>125</v>
      </c>
      <c r="C882" s="11" t="s">
        <v>308</v>
      </c>
      <c r="D882" s="12"/>
      <c r="E882" s="12">
        <v>3.4609999999999999</v>
      </c>
      <c r="F882" s="12">
        <v>1.1559999999999999</v>
      </c>
      <c r="G882" s="12">
        <v>1.9930000000000001</v>
      </c>
      <c r="H882" s="12">
        <v>2.1389999999999998</v>
      </c>
      <c r="I882" s="12">
        <v>5.1689999999999996</v>
      </c>
      <c r="J882" s="12">
        <v>4.665</v>
      </c>
      <c r="K882" s="12">
        <v>1.4970000000000001</v>
      </c>
      <c r="L882" s="12">
        <v>7.657</v>
      </c>
      <c r="M882" s="12">
        <v>9.1709999999999994</v>
      </c>
      <c r="N882" s="12">
        <v>3.4649999999999999</v>
      </c>
      <c r="O882" s="12"/>
      <c r="P882" s="11" t="s">
        <v>1</v>
      </c>
      <c r="Q882" s="11" t="s">
        <v>1</v>
      </c>
      <c r="R882" s="11" t="s">
        <v>1</v>
      </c>
      <c r="S882" s="11" t="s">
        <v>1</v>
      </c>
      <c r="T882" s="11" t="s">
        <v>1</v>
      </c>
      <c r="U882" s="11" t="s">
        <v>1</v>
      </c>
      <c r="V882" s="11" t="s">
        <v>294</v>
      </c>
      <c r="W882" s="21" t="s">
        <v>1</v>
      </c>
    </row>
    <row r="883" spans="1:23" x14ac:dyDescent="0.2">
      <c r="A883" s="27" t="s">
        <v>30</v>
      </c>
      <c r="B883" s="13" t="s">
        <v>125</v>
      </c>
      <c r="C883" s="13" t="s">
        <v>283</v>
      </c>
      <c r="D883" s="14"/>
      <c r="E883" s="14"/>
      <c r="F883" s="14"/>
      <c r="G883" s="14"/>
      <c r="H883" s="14"/>
      <c r="I883" s="14"/>
      <c r="J883" s="14"/>
      <c r="K883" s="14"/>
      <c r="L883" s="14"/>
      <c r="M883" s="14"/>
      <c r="N883" s="14"/>
      <c r="O883" s="14"/>
      <c r="P883" s="13"/>
      <c r="Q883" s="13"/>
      <c r="R883" s="13"/>
      <c r="S883" s="13"/>
      <c r="T883" s="13"/>
      <c r="U883" s="13"/>
      <c r="V883" s="13"/>
      <c r="W883" s="22"/>
    </row>
    <row r="884" spans="1:23" x14ac:dyDescent="0.2">
      <c r="A884" s="25" t="s">
        <v>30</v>
      </c>
      <c r="B884" s="11" t="s">
        <v>125</v>
      </c>
      <c r="C884" s="11" t="s">
        <v>290</v>
      </c>
      <c r="D884" s="12"/>
      <c r="E884" s="12"/>
      <c r="F884" s="12">
        <v>84</v>
      </c>
      <c r="G884" s="12"/>
      <c r="H884" s="12"/>
      <c r="I884" s="12"/>
      <c r="J884" s="12"/>
      <c r="K884" s="12"/>
      <c r="L884" s="12"/>
      <c r="M884" s="12"/>
      <c r="N884" s="12"/>
      <c r="O884" s="12"/>
      <c r="P884" s="11" t="s">
        <v>1</v>
      </c>
      <c r="Q884" s="11" t="s">
        <v>1</v>
      </c>
      <c r="R884" s="11" t="s">
        <v>1</v>
      </c>
      <c r="S884" s="11" t="s">
        <v>1</v>
      </c>
      <c r="T884" s="11" t="s">
        <v>1</v>
      </c>
      <c r="U884" s="11" t="s">
        <v>1</v>
      </c>
      <c r="V884" s="11" t="s">
        <v>294</v>
      </c>
      <c r="W884" s="21" t="s">
        <v>1</v>
      </c>
    </row>
    <row r="885" spans="1:23" x14ac:dyDescent="0.2">
      <c r="A885" s="27" t="s">
        <v>30</v>
      </c>
      <c r="B885" s="13" t="s">
        <v>125</v>
      </c>
      <c r="C885" s="13" t="s">
        <v>291</v>
      </c>
      <c r="D885" s="14"/>
      <c r="E885" s="14"/>
      <c r="F885" s="14">
        <v>28</v>
      </c>
      <c r="G885" s="14"/>
      <c r="H885" s="14"/>
      <c r="I885" s="14"/>
      <c r="J885" s="14"/>
      <c r="K885" s="14"/>
      <c r="L885" s="14"/>
      <c r="M885" s="14"/>
      <c r="N885" s="14"/>
      <c r="O885" s="14"/>
      <c r="P885" s="13" t="s">
        <v>1</v>
      </c>
      <c r="Q885" s="13" t="s">
        <v>1</v>
      </c>
      <c r="R885" s="13" t="s">
        <v>1</v>
      </c>
      <c r="S885" s="13" t="s">
        <v>1</v>
      </c>
      <c r="T885" s="13" t="s">
        <v>1</v>
      </c>
      <c r="U885" s="13" t="s">
        <v>1</v>
      </c>
      <c r="V885" s="13" t="s">
        <v>294</v>
      </c>
      <c r="W885" s="22" t="s">
        <v>1</v>
      </c>
    </row>
    <row r="886" spans="1:23" x14ac:dyDescent="0.2">
      <c r="A886" s="25" t="s">
        <v>30</v>
      </c>
      <c r="B886" s="11" t="s">
        <v>125</v>
      </c>
      <c r="C886" s="11" t="s">
        <v>273</v>
      </c>
      <c r="D886" s="12"/>
      <c r="E886" s="12"/>
      <c r="F886" s="12"/>
      <c r="G886" s="12"/>
      <c r="H886" s="12"/>
      <c r="I886" s="12"/>
      <c r="J886" s="12"/>
      <c r="K886" s="12"/>
      <c r="L886" s="12"/>
      <c r="M886" s="12"/>
      <c r="N886" s="12"/>
      <c r="O886" s="12"/>
      <c r="P886" s="11"/>
      <c r="Q886" s="11"/>
      <c r="R886" s="11"/>
      <c r="S886" s="11"/>
      <c r="T886" s="11"/>
      <c r="U886" s="11"/>
      <c r="V886" s="11"/>
      <c r="W886" s="21"/>
    </row>
    <row r="887" spans="1:23" x14ac:dyDescent="0.2">
      <c r="A887" s="27" t="s">
        <v>30</v>
      </c>
      <c r="B887" s="13" t="s">
        <v>125</v>
      </c>
      <c r="C887" s="13" t="s">
        <v>274</v>
      </c>
      <c r="D887" s="14"/>
      <c r="E887" s="14"/>
      <c r="F887" s="14"/>
      <c r="G887" s="14"/>
      <c r="H887" s="14"/>
      <c r="I887" s="14"/>
      <c r="J887" s="14"/>
      <c r="K887" s="14"/>
      <c r="L887" s="14"/>
      <c r="M887" s="14"/>
      <c r="N887" s="14"/>
      <c r="O887" s="14"/>
      <c r="P887" s="13"/>
      <c r="Q887" s="13"/>
      <c r="R887" s="13"/>
      <c r="S887" s="13"/>
      <c r="T887" s="13"/>
      <c r="U887" s="13"/>
      <c r="V887" s="13"/>
      <c r="W887" s="22"/>
    </row>
    <row r="888" spans="1:23" x14ac:dyDescent="0.2">
      <c r="A888" s="25" t="s">
        <v>30</v>
      </c>
      <c r="B888" s="11" t="s">
        <v>125</v>
      </c>
      <c r="C888" s="11" t="s">
        <v>289</v>
      </c>
      <c r="D888" s="12"/>
      <c r="E888" s="12"/>
      <c r="F888" s="12">
        <v>94.056309999999996</v>
      </c>
      <c r="G888" s="12">
        <v>92.836650000000006</v>
      </c>
      <c r="H888" s="12">
        <v>93.501009999999994</v>
      </c>
      <c r="I888" s="12">
        <v>95.612729999999999</v>
      </c>
      <c r="J888" s="12"/>
      <c r="K888" s="12"/>
      <c r="L888" s="12"/>
      <c r="M888" s="12"/>
      <c r="N888" s="12"/>
      <c r="O888" s="12"/>
      <c r="P888" s="11" t="s">
        <v>1</v>
      </c>
      <c r="Q888" s="11" t="s">
        <v>1</v>
      </c>
      <c r="R888" s="11" t="s">
        <v>1</v>
      </c>
      <c r="S888" s="11" t="s">
        <v>1</v>
      </c>
      <c r="T888" s="11" t="s">
        <v>1</v>
      </c>
      <c r="U888" s="11" t="s">
        <v>1</v>
      </c>
      <c r="V888" s="11" t="s">
        <v>294</v>
      </c>
      <c r="W888" s="21" t="s">
        <v>1</v>
      </c>
    </row>
    <row r="889" spans="1:23" x14ac:dyDescent="0.2">
      <c r="A889" s="27" t="s">
        <v>30</v>
      </c>
      <c r="B889" s="13" t="s">
        <v>125</v>
      </c>
      <c r="C889" s="13" t="s">
        <v>276</v>
      </c>
      <c r="D889" s="14"/>
      <c r="E889" s="14"/>
      <c r="F889" s="14"/>
      <c r="G889" s="14"/>
      <c r="H889" s="14"/>
      <c r="I889" s="14"/>
      <c r="J889" s="14"/>
      <c r="K889" s="14"/>
      <c r="L889" s="14"/>
      <c r="M889" s="14"/>
      <c r="N889" s="14"/>
      <c r="O889" s="14"/>
      <c r="P889" s="13"/>
      <c r="Q889" s="13"/>
      <c r="R889" s="13"/>
      <c r="S889" s="13"/>
      <c r="T889" s="13"/>
      <c r="U889" s="13"/>
      <c r="V889" s="13"/>
      <c r="W889" s="22"/>
    </row>
    <row r="890" spans="1:23" x14ac:dyDescent="0.2">
      <c r="A890" s="25" t="s">
        <v>30</v>
      </c>
      <c r="B890" s="11" t="s">
        <v>125</v>
      </c>
      <c r="C890" s="11" t="s">
        <v>271</v>
      </c>
      <c r="D890" s="12"/>
      <c r="E890" s="12"/>
      <c r="F890" s="12">
        <v>29</v>
      </c>
      <c r="G890" s="12"/>
      <c r="H890" s="12"/>
      <c r="I890" s="12"/>
      <c r="J890" s="12"/>
      <c r="K890" s="12"/>
      <c r="L890" s="12"/>
      <c r="M890" s="12"/>
      <c r="N890" s="12"/>
      <c r="O890" s="12"/>
      <c r="P890" s="11" t="s">
        <v>1</v>
      </c>
      <c r="Q890" s="11" t="s">
        <v>1</v>
      </c>
      <c r="R890" s="11" t="s">
        <v>1</v>
      </c>
      <c r="S890" s="11" t="s">
        <v>1</v>
      </c>
      <c r="T890" s="11" t="s">
        <v>1</v>
      </c>
      <c r="U890" s="11" t="s">
        <v>1</v>
      </c>
      <c r="V890" s="11" t="s">
        <v>294</v>
      </c>
      <c r="W890" s="21" t="s">
        <v>1</v>
      </c>
    </row>
    <row r="891" spans="1:23" x14ac:dyDescent="0.2">
      <c r="A891" s="27" t="s">
        <v>30</v>
      </c>
      <c r="B891" s="13" t="s">
        <v>125</v>
      </c>
      <c r="C891" s="13" t="s">
        <v>292</v>
      </c>
      <c r="D891" s="14"/>
      <c r="E891" s="14"/>
      <c r="F891" s="14">
        <v>52</v>
      </c>
      <c r="G891" s="14"/>
      <c r="H891" s="14"/>
      <c r="I891" s="14"/>
      <c r="J891" s="14"/>
      <c r="K891" s="14"/>
      <c r="L891" s="14"/>
      <c r="M891" s="14"/>
      <c r="N891" s="14"/>
      <c r="O891" s="14"/>
      <c r="P891" s="13" t="s">
        <v>1</v>
      </c>
      <c r="Q891" s="13" t="s">
        <v>1</v>
      </c>
      <c r="R891" s="13" t="s">
        <v>1</v>
      </c>
      <c r="S891" s="13" t="s">
        <v>1</v>
      </c>
      <c r="T891" s="13" t="s">
        <v>1</v>
      </c>
      <c r="U891" s="13" t="s">
        <v>1</v>
      </c>
      <c r="V891" s="13" t="s">
        <v>294</v>
      </c>
      <c r="W891" s="22" t="s">
        <v>1</v>
      </c>
    </row>
    <row r="892" spans="1:23" x14ac:dyDescent="0.2">
      <c r="A892" s="25" t="s">
        <v>30</v>
      </c>
      <c r="B892" s="11" t="s">
        <v>125</v>
      </c>
      <c r="C892" s="11" t="s">
        <v>275</v>
      </c>
      <c r="D892" s="12"/>
      <c r="E892" s="12"/>
      <c r="F892" s="12"/>
      <c r="G892" s="12"/>
      <c r="H892" s="12"/>
      <c r="I892" s="12"/>
      <c r="J892" s="12"/>
      <c r="K892" s="12"/>
      <c r="L892" s="12"/>
      <c r="M892" s="12"/>
      <c r="N892" s="12"/>
      <c r="O892" s="12"/>
      <c r="P892" s="11"/>
      <c r="Q892" s="11"/>
      <c r="R892" s="11"/>
      <c r="S892" s="11"/>
      <c r="T892" s="11"/>
      <c r="U892" s="11"/>
      <c r="V892" s="11"/>
      <c r="W892" s="21"/>
    </row>
    <row r="893" spans="1:23" x14ac:dyDescent="0.2">
      <c r="A893" s="27" t="s">
        <v>30</v>
      </c>
      <c r="B893" s="13" t="s">
        <v>125</v>
      </c>
      <c r="C893" s="13" t="s">
        <v>272</v>
      </c>
      <c r="D893" s="14"/>
      <c r="E893" s="14"/>
      <c r="F893" s="14"/>
      <c r="G893" s="14"/>
      <c r="H893" s="14"/>
      <c r="I893" s="14"/>
      <c r="J893" s="14"/>
      <c r="K893" s="14"/>
      <c r="L893" s="14"/>
      <c r="M893" s="14"/>
      <c r="N893" s="14"/>
      <c r="O893" s="14"/>
      <c r="P893" s="13"/>
      <c r="Q893" s="13"/>
      <c r="R893" s="13"/>
      <c r="S893" s="13"/>
      <c r="T893" s="13"/>
      <c r="U893" s="13"/>
      <c r="V893" s="13"/>
      <c r="W893" s="22"/>
    </row>
    <row r="894" spans="1:23" x14ac:dyDescent="0.2">
      <c r="A894" s="25" t="s">
        <v>30</v>
      </c>
      <c r="B894" s="11" t="s">
        <v>125</v>
      </c>
      <c r="C894" s="11" t="s">
        <v>295</v>
      </c>
      <c r="D894" s="12"/>
      <c r="E894" s="12"/>
      <c r="F894" s="12"/>
      <c r="G894" s="12"/>
      <c r="H894" s="12"/>
      <c r="I894" s="12"/>
      <c r="J894" s="12"/>
      <c r="K894" s="12"/>
      <c r="L894" s="12"/>
      <c r="M894" s="12">
        <v>10.3228332</v>
      </c>
      <c r="N894" s="12"/>
      <c r="O894" s="12"/>
      <c r="P894" s="11" t="s">
        <v>1</v>
      </c>
      <c r="Q894" s="11" t="s">
        <v>1</v>
      </c>
      <c r="R894" s="11" t="s">
        <v>1</v>
      </c>
      <c r="S894" s="11" t="s">
        <v>1</v>
      </c>
      <c r="T894" s="11" t="s">
        <v>1</v>
      </c>
      <c r="U894" s="11" t="s">
        <v>1</v>
      </c>
      <c r="V894" s="11" t="s">
        <v>294</v>
      </c>
      <c r="W894" s="21" t="s">
        <v>1</v>
      </c>
    </row>
    <row r="895" spans="1:23" x14ac:dyDescent="0.2">
      <c r="A895" s="27" t="s">
        <v>30</v>
      </c>
      <c r="B895" s="13" t="s">
        <v>125</v>
      </c>
      <c r="C895" s="13" t="s">
        <v>297</v>
      </c>
      <c r="D895" s="14"/>
      <c r="E895" s="14"/>
      <c r="F895" s="14">
        <v>55.963520000000003</v>
      </c>
      <c r="G895" s="14">
        <v>60.545070000000003</v>
      </c>
      <c r="H895" s="14">
        <v>64.866209999999995</v>
      </c>
      <c r="I895" s="14">
        <v>53.178139999999999</v>
      </c>
      <c r="J895" s="14"/>
      <c r="K895" s="14"/>
      <c r="L895" s="14"/>
      <c r="M895" s="14"/>
      <c r="N895" s="14"/>
      <c r="O895" s="14"/>
      <c r="P895" s="13" t="s">
        <v>1</v>
      </c>
      <c r="Q895" s="13" t="s">
        <v>1</v>
      </c>
      <c r="R895" s="13" t="s">
        <v>1</v>
      </c>
      <c r="S895" s="13" t="s">
        <v>1</v>
      </c>
      <c r="T895" s="13" t="s">
        <v>1</v>
      </c>
      <c r="U895" s="13" t="s">
        <v>1</v>
      </c>
      <c r="V895" s="13" t="s">
        <v>294</v>
      </c>
      <c r="W895" s="22" t="s">
        <v>1</v>
      </c>
    </row>
    <row r="896" spans="1:23" x14ac:dyDescent="0.2">
      <c r="A896" s="25" t="s">
        <v>30</v>
      </c>
      <c r="B896" s="11" t="s">
        <v>125</v>
      </c>
      <c r="C896" s="11" t="s">
        <v>299</v>
      </c>
      <c r="D896" s="12"/>
      <c r="E896" s="12"/>
      <c r="F896" s="12">
        <v>76.858890000000002</v>
      </c>
      <c r="G896" s="12">
        <v>83.667609999999996</v>
      </c>
      <c r="H896" s="12">
        <v>86.029830000000004</v>
      </c>
      <c r="I896" s="12">
        <v>84.879850000000005</v>
      </c>
      <c r="J896" s="12"/>
      <c r="K896" s="12"/>
      <c r="L896" s="12"/>
      <c r="M896" s="12"/>
      <c r="N896" s="12"/>
      <c r="O896" s="12"/>
      <c r="P896" s="11" t="s">
        <v>1</v>
      </c>
      <c r="Q896" s="11" t="s">
        <v>1</v>
      </c>
      <c r="R896" s="11" t="s">
        <v>1</v>
      </c>
      <c r="S896" s="11" t="s">
        <v>1</v>
      </c>
      <c r="T896" s="11" t="s">
        <v>1</v>
      </c>
      <c r="U896" s="11" t="s">
        <v>1</v>
      </c>
      <c r="V896" s="11" t="s">
        <v>294</v>
      </c>
      <c r="W896" s="21" t="s">
        <v>1</v>
      </c>
    </row>
    <row r="897" spans="1:23" x14ac:dyDescent="0.2">
      <c r="A897" s="27" t="s">
        <v>30</v>
      </c>
      <c r="B897" s="13" t="s">
        <v>125</v>
      </c>
      <c r="C897" s="13" t="s">
        <v>300</v>
      </c>
      <c r="D897" s="14"/>
      <c r="E897" s="14"/>
      <c r="F897" s="14">
        <v>44.17221</v>
      </c>
      <c r="G897" s="14">
        <v>46.713239999999999</v>
      </c>
      <c r="H897" s="14">
        <v>45.256129999999999</v>
      </c>
      <c r="I897" s="14">
        <v>32.30142</v>
      </c>
      <c r="J897" s="14"/>
      <c r="K897" s="14"/>
      <c r="L897" s="14"/>
      <c r="M897" s="14"/>
      <c r="N897" s="14"/>
      <c r="O897" s="14"/>
      <c r="P897" s="13" t="s">
        <v>1</v>
      </c>
      <c r="Q897" s="13" t="s">
        <v>1</v>
      </c>
      <c r="R897" s="13" t="s">
        <v>1</v>
      </c>
      <c r="S897" s="13" t="s">
        <v>1</v>
      </c>
      <c r="T897" s="13" t="s">
        <v>1</v>
      </c>
      <c r="U897" s="13" t="s">
        <v>1</v>
      </c>
      <c r="V897" s="13" t="s">
        <v>294</v>
      </c>
      <c r="W897" s="22" t="s">
        <v>1</v>
      </c>
    </row>
    <row r="898" spans="1:23" x14ac:dyDescent="0.2">
      <c r="A898" s="25" t="s">
        <v>30</v>
      </c>
      <c r="B898" s="11" t="s">
        <v>125</v>
      </c>
      <c r="C898" s="11" t="s">
        <v>296</v>
      </c>
      <c r="D898" s="12"/>
      <c r="E898" s="12"/>
      <c r="F898" s="12">
        <v>55.835990000000002</v>
      </c>
      <c r="G898" s="12">
        <v>57.560850000000002</v>
      </c>
      <c r="H898" s="12">
        <v>57.064140000000002</v>
      </c>
      <c r="I898" s="12">
        <v>43.861719999999998</v>
      </c>
      <c r="J898" s="12"/>
      <c r="K898" s="12"/>
      <c r="L898" s="12"/>
      <c r="M898" s="12"/>
      <c r="N898" s="12"/>
      <c r="O898" s="12"/>
      <c r="P898" s="11" t="s">
        <v>1</v>
      </c>
      <c r="Q898" s="11" t="s">
        <v>1</v>
      </c>
      <c r="R898" s="11" t="s">
        <v>1</v>
      </c>
      <c r="S898" s="11" t="s">
        <v>1</v>
      </c>
      <c r="T898" s="11" t="s">
        <v>1</v>
      </c>
      <c r="U898" s="11" t="s">
        <v>1</v>
      </c>
      <c r="V898" s="11" t="s">
        <v>294</v>
      </c>
      <c r="W898" s="21" t="s">
        <v>1</v>
      </c>
    </row>
    <row r="899" spans="1:23" x14ac:dyDescent="0.2">
      <c r="A899" s="27" t="s">
        <v>30</v>
      </c>
      <c r="B899" s="13" t="s">
        <v>125</v>
      </c>
      <c r="C899" s="13" t="s">
        <v>301</v>
      </c>
      <c r="D899" s="14"/>
      <c r="E899" s="14"/>
      <c r="F899" s="14">
        <v>66.876450000000006</v>
      </c>
      <c r="G899" s="14">
        <v>70.561220000000006</v>
      </c>
      <c r="H899" s="14">
        <v>72.650090000000006</v>
      </c>
      <c r="I899" s="14">
        <v>61.399790000000003</v>
      </c>
      <c r="J899" s="14"/>
      <c r="K899" s="14"/>
      <c r="L899" s="14"/>
      <c r="M899" s="14"/>
      <c r="N899" s="14"/>
      <c r="O899" s="14"/>
      <c r="P899" s="13" t="s">
        <v>1</v>
      </c>
      <c r="Q899" s="13" t="s">
        <v>1</v>
      </c>
      <c r="R899" s="13" t="s">
        <v>1</v>
      </c>
      <c r="S899" s="13" t="s">
        <v>1</v>
      </c>
      <c r="T899" s="13" t="s">
        <v>1</v>
      </c>
      <c r="U899" s="13" t="s">
        <v>1</v>
      </c>
      <c r="V899" s="13" t="s">
        <v>294</v>
      </c>
      <c r="W899" s="22" t="s">
        <v>1</v>
      </c>
    </row>
    <row r="900" spans="1:23" x14ac:dyDescent="0.2">
      <c r="A900" s="25" t="s">
        <v>30</v>
      </c>
      <c r="B900" s="11" t="s">
        <v>125</v>
      </c>
      <c r="C900" s="11" t="s">
        <v>298</v>
      </c>
      <c r="D900" s="12"/>
      <c r="E900" s="12"/>
      <c r="F900" s="12">
        <v>76.590440000000001</v>
      </c>
      <c r="G900" s="12">
        <v>83.089609999999993</v>
      </c>
      <c r="H900" s="12">
        <v>85.79777</v>
      </c>
      <c r="I900" s="12">
        <v>84.879850000000005</v>
      </c>
      <c r="J900" s="12"/>
      <c r="K900" s="12"/>
      <c r="L900" s="12"/>
      <c r="M900" s="12"/>
      <c r="N900" s="12"/>
      <c r="O900" s="12"/>
      <c r="P900" s="11" t="s">
        <v>1</v>
      </c>
      <c r="Q900" s="11" t="s">
        <v>1</v>
      </c>
      <c r="R900" s="11" t="s">
        <v>1</v>
      </c>
      <c r="S900" s="11" t="s">
        <v>1</v>
      </c>
      <c r="T900" s="11" t="s">
        <v>1</v>
      </c>
      <c r="U900" s="11" t="s">
        <v>1</v>
      </c>
      <c r="V900" s="11" t="s">
        <v>294</v>
      </c>
      <c r="W900" s="21" t="s">
        <v>1</v>
      </c>
    </row>
    <row r="901" spans="1:23" x14ac:dyDescent="0.2">
      <c r="A901" s="27" t="s">
        <v>31</v>
      </c>
      <c r="B901" s="13" t="s">
        <v>126</v>
      </c>
      <c r="C901" s="13" t="s">
        <v>277</v>
      </c>
      <c r="D901" s="14"/>
      <c r="E901" s="14"/>
      <c r="F901" s="14">
        <v>96.755539999999996</v>
      </c>
      <c r="G901" s="14">
        <v>94.153350000000003</v>
      </c>
      <c r="H901" s="14"/>
      <c r="I901" s="14"/>
      <c r="J901" s="14"/>
      <c r="K901" s="14"/>
      <c r="L901" s="14"/>
      <c r="M901" s="14"/>
      <c r="N901" s="14"/>
      <c r="O901" s="14"/>
      <c r="P901" s="13" t="s">
        <v>1</v>
      </c>
      <c r="Q901" s="13" t="s">
        <v>1</v>
      </c>
      <c r="R901" s="13" t="s">
        <v>1</v>
      </c>
      <c r="S901" s="13" t="s">
        <v>1</v>
      </c>
      <c r="T901" s="13" t="s">
        <v>1</v>
      </c>
      <c r="U901" s="13" t="s">
        <v>1</v>
      </c>
      <c r="V901" s="13" t="s">
        <v>304</v>
      </c>
      <c r="W901" s="22" t="s">
        <v>1</v>
      </c>
    </row>
    <row r="902" spans="1:23" x14ac:dyDescent="0.2">
      <c r="A902" s="25" t="s">
        <v>31</v>
      </c>
      <c r="B902" s="11" t="s">
        <v>126</v>
      </c>
      <c r="C902" s="11" t="s">
        <v>278</v>
      </c>
      <c r="D902" s="12"/>
      <c r="E902" s="12"/>
      <c r="F902" s="12"/>
      <c r="G902" s="12"/>
      <c r="H902" s="12"/>
      <c r="I902" s="12"/>
      <c r="J902" s="12"/>
      <c r="K902" s="12"/>
      <c r="L902" s="12"/>
      <c r="M902" s="12"/>
      <c r="N902" s="12"/>
      <c r="O902" s="12"/>
      <c r="P902" s="11"/>
      <c r="Q902" s="11"/>
      <c r="R902" s="11"/>
      <c r="S902" s="11"/>
      <c r="T902" s="11"/>
      <c r="U902" s="11"/>
      <c r="V902" s="11"/>
      <c r="W902" s="21"/>
    </row>
    <row r="903" spans="1:23" x14ac:dyDescent="0.2">
      <c r="A903" s="27" t="s">
        <v>31</v>
      </c>
      <c r="B903" s="13" t="s">
        <v>126</v>
      </c>
      <c r="C903" s="13" t="s">
        <v>280</v>
      </c>
      <c r="D903" s="14"/>
      <c r="E903" s="14">
        <v>12.359680000000001</v>
      </c>
      <c r="F903" s="14">
        <v>11.854329999999999</v>
      </c>
      <c r="G903" s="14">
        <v>11.34761</v>
      </c>
      <c r="H903" s="14">
        <v>12.09155</v>
      </c>
      <c r="I903" s="14"/>
      <c r="J903" s="14"/>
      <c r="K903" s="14"/>
      <c r="L903" s="14"/>
      <c r="M903" s="14"/>
      <c r="N903" s="14"/>
      <c r="O903" s="14"/>
      <c r="P903" s="13" t="s">
        <v>1</v>
      </c>
      <c r="Q903" s="13" t="s">
        <v>1</v>
      </c>
      <c r="R903" s="13" t="s">
        <v>1</v>
      </c>
      <c r="S903" s="13" t="s">
        <v>1</v>
      </c>
      <c r="T903" s="13" t="s">
        <v>1</v>
      </c>
      <c r="U903" s="13" t="s">
        <v>1</v>
      </c>
      <c r="V903" s="13" t="s">
        <v>304</v>
      </c>
      <c r="W903" s="22" t="s">
        <v>1</v>
      </c>
    </row>
    <row r="904" spans="1:23" x14ac:dyDescent="0.2">
      <c r="A904" s="25" t="s">
        <v>31</v>
      </c>
      <c r="B904" s="11" t="s">
        <v>126</v>
      </c>
      <c r="C904" s="11" t="s">
        <v>281</v>
      </c>
      <c r="D904" s="12"/>
      <c r="E904" s="12">
        <v>34.96951</v>
      </c>
      <c r="F904" s="12">
        <v>29.3431</v>
      </c>
      <c r="G904" s="12">
        <v>30.067309999999999</v>
      </c>
      <c r="H904" s="12">
        <v>31.527709999999999</v>
      </c>
      <c r="I904" s="12"/>
      <c r="J904" s="12"/>
      <c r="K904" s="12"/>
      <c r="L904" s="12"/>
      <c r="M904" s="12"/>
      <c r="N904" s="12"/>
      <c r="O904" s="12"/>
      <c r="P904" s="11" t="s">
        <v>1</v>
      </c>
      <c r="Q904" s="11" t="s">
        <v>1</v>
      </c>
      <c r="R904" s="11" t="s">
        <v>1</v>
      </c>
      <c r="S904" s="11" t="s">
        <v>1</v>
      </c>
      <c r="T904" s="11" t="s">
        <v>1</v>
      </c>
      <c r="U904" s="11" t="s">
        <v>1</v>
      </c>
      <c r="V904" s="11" t="s">
        <v>304</v>
      </c>
      <c r="W904" s="21" t="s">
        <v>1</v>
      </c>
    </row>
    <row r="905" spans="1:23" x14ac:dyDescent="0.2">
      <c r="A905" s="27" t="s">
        <v>31</v>
      </c>
      <c r="B905" s="13" t="s">
        <v>126</v>
      </c>
      <c r="C905" s="13" t="s">
        <v>282</v>
      </c>
      <c r="D905" s="14"/>
      <c r="E905" s="14">
        <v>31.74963</v>
      </c>
      <c r="F905" s="14">
        <v>34.016820000000003</v>
      </c>
      <c r="G905" s="14">
        <v>32.133850000000002</v>
      </c>
      <c r="H905" s="14">
        <v>33.95299</v>
      </c>
      <c r="I905" s="14"/>
      <c r="J905" s="14"/>
      <c r="K905" s="14"/>
      <c r="L905" s="14"/>
      <c r="M905" s="14"/>
      <c r="N905" s="14"/>
      <c r="O905" s="14"/>
      <c r="P905" s="13" t="s">
        <v>1</v>
      </c>
      <c r="Q905" s="13" t="s">
        <v>1</v>
      </c>
      <c r="R905" s="13" t="s">
        <v>1</v>
      </c>
      <c r="S905" s="13" t="s">
        <v>1</v>
      </c>
      <c r="T905" s="13" t="s">
        <v>1</v>
      </c>
      <c r="U905" s="13" t="s">
        <v>1</v>
      </c>
      <c r="V905" s="13" t="s">
        <v>304</v>
      </c>
      <c r="W905" s="22" t="s">
        <v>1</v>
      </c>
    </row>
    <row r="906" spans="1:23" x14ac:dyDescent="0.2">
      <c r="A906" s="25" t="s">
        <v>31</v>
      </c>
      <c r="B906" s="11" t="s">
        <v>126</v>
      </c>
      <c r="C906" s="11" t="s">
        <v>279</v>
      </c>
      <c r="D906" s="12"/>
      <c r="E906" s="12"/>
      <c r="F906" s="12"/>
      <c r="G906" s="12"/>
      <c r="H906" s="12"/>
      <c r="I906" s="12"/>
      <c r="J906" s="12"/>
      <c r="K906" s="12"/>
      <c r="L906" s="12"/>
      <c r="M906" s="12"/>
      <c r="N906" s="12"/>
      <c r="O906" s="12"/>
      <c r="P906" s="11"/>
      <c r="Q906" s="11"/>
      <c r="R906" s="11"/>
      <c r="S906" s="11"/>
      <c r="T906" s="11"/>
      <c r="U906" s="11"/>
      <c r="V906" s="11"/>
      <c r="W906" s="21"/>
    </row>
    <row r="907" spans="1:23" x14ac:dyDescent="0.2">
      <c r="A907" s="27" t="s">
        <v>31</v>
      </c>
      <c r="B907" s="13" t="s">
        <v>126</v>
      </c>
      <c r="C907" s="13" t="s">
        <v>293</v>
      </c>
      <c r="D907" s="14"/>
      <c r="E907" s="14"/>
      <c r="F907" s="14"/>
      <c r="G907" s="14"/>
      <c r="H907" s="14"/>
      <c r="I907" s="14"/>
      <c r="J907" s="14"/>
      <c r="K907" s="14"/>
      <c r="L907" s="14"/>
      <c r="M907" s="14"/>
      <c r="N907" s="14"/>
      <c r="O907" s="14"/>
      <c r="P907" s="13" t="s">
        <v>1</v>
      </c>
      <c r="Q907" s="13" t="s">
        <v>1</v>
      </c>
      <c r="R907" s="13" t="s">
        <v>1</v>
      </c>
      <c r="S907" s="13" t="s">
        <v>1</v>
      </c>
      <c r="T907" s="13" t="s">
        <v>1</v>
      </c>
      <c r="U907" s="13" t="s">
        <v>1</v>
      </c>
      <c r="V907" s="13" t="s">
        <v>304</v>
      </c>
      <c r="W907" s="22" t="s">
        <v>1</v>
      </c>
    </row>
    <row r="908" spans="1:23" x14ac:dyDescent="0.2">
      <c r="A908" s="25" t="s">
        <v>31</v>
      </c>
      <c r="B908" s="11" t="s">
        <v>126</v>
      </c>
      <c r="C908" s="11" t="s">
        <v>284</v>
      </c>
      <c r="D908" s="12"/>
      <c r="E908" s="12"/>
      <c r="F908" s="12"/>
      <c r="G908" s="12"/>
      <c r="H908" s="12"/>
      <c r="I908" s="12"/>
      <c r="J908" s="12"/>
      <c r="K908" s="12"/>
      <c r="L908" s="12"/>
      <c r="M908" s="12"/>
      <c r="N908" s="12"/>
      <c r="O908" s="12"/>
      <c r="P908" s="11"/>
      <c r="Q908" s="11"/>
      <c r="R908" s="11"/>
      <c r="S908" s="11"/>
      <c r="T908" s="11"/>
      <c r="U908" s="11"/>
      <c r="V908" s="11"/>
      <c r="W908" s="21"/>
    </row>
    <row r="909" spans="1:23" x14ac:dyDescent="0.2">
      <c r="A909" s="27" t="s">
        <v>31</v>
      </c>
      <c r="B909" s="13" t="s">
        <v>126</v>
      </c>
      <c r="C909" s="13" t="s">
        <v>286</v>
      </c>
      <c r="D909" s="14"/>
      <c r="E909" s="14">
        <v>11.53614</v>
      </c>
      <c r="F909" s="14">
        <v>11.484920000000001</v>
      </c>
      <c r="G909" s="14">
        <v>10.51308</v>
      </c>
      <c r="H909" s="14">
        <v>11.567349999999999</v>
      </c>
      <c r="I909" s="14"/>
      <c r="J909" s="14"/>
      <c r="K909" s="14"/>
      <c r="L909" s="14"/>
      <c r="M909" s="14"/>
      <c r="N909" s="14"/>
      <c r="O909" s="14"/>
      <c r="P909" s="13" t="s">
        <v>1</v>
      </c>
      <c r="Q909" s="13" t="s">
        <v>1</v>
      </c>
      <c r="R909" s="13" t="s">
        <v>1</v>
      </c>
      <c r="S909" s="13" t="s">
        <v>1</v>
      </c>
      <c r="T909" s="13" t="s">
        <v>1</v>
      </c>
      <c r="U909" s="13" t="s">
        <v>1</v>
      </c>
      <c r="V909" s="13" t="s">
        <v>304</v>
      </c>
      <c r="W909" s="22" t="s">
        <v>1</v>
      </c>
    </row>
    <row r="910" spans="1:23" x14ac:dyDescent="0.2">
      <c r="A910" s="25" t="s">
        <v>31</v>
      </c>
      <c r="B910" s="11" t="s">
        <v>126</v>
      </c>
      <c r="C910" s="11" t="s">
        <v>287</v>
      </c>
      <c r="D910" s="12"/>
      <c r="E910" s="12">
        <v>32.727080000000001</v>
      </c>
      <c r="F910" s="12">
        <v>29.060040000000001</v>
      </c>
      <c r="G910" s="12">
        <v>28.51444</v>
      </c>
      <c r="H910" s="12">
        <v>30.55537</v>
      </c>
      <c r="I910" s="12"/>
      <c r="J910" s="12"/>
      <c r="K910" s="12"/>
      <c r="L910" s="12"/>
      <c r="M910" s="12"/>
      <c r="N910" s="12"/>
      <c r="O910" s="12"/>
      <c r="P910" s="11" t="s">
        <v>1</v>
      </c>
      <c r="Q910" s="11" t="s">
        <v>1</v>
      </c>
      <c r="R910" s="11" t="s">
        <v>1</v>
      </c>
      <c r="S910" s="11" t="s">
        <v>1</v>
      </c>
      <c r="T910" s="11" t="s">
        <v>1</v>
      </c>
      <c r="U910" s="11" t="s">
        <v>1</v>
      </c>
      <c r="V910" s="11" t="s">
        <v>304</v>
      </c>
      <c r="W910" s="21" t="s">
        <v>1</v>
      </c>
    </row>
    <row r="911" spans="1:23" x14ac:dyDescent="0.2">
      <c r="A911" s="27" t="s">
        <v>31</v>
      </c>
      <c r="B911" s="13" t="s">
        <v>126</v>
      </c>
      <c r="C911" s="13" t="s">
        <v>288</v>
      </c>
      <c r="D911" s="14"/>
      <c r="E911" s="14">
        <v>30.430720000000001</v>
      </c>
      <c r="F911" s="14">
        <v>33.438769999999998</v>
      </c>
      <c r="G911" s="14">
        <v>33.37715</v>
      </c>
      <c r="H911" s="14">
        <v>33.250689999999999</v>
      </c>
      <c r="I911" s="14"/>
      <c r="J911" s="14"/>
      <c r="K911" s="14"/>
      <c r="L911" s="14"/>
      <c r="M911" s="14"/>
      <c r="N911" s="14"/>
      <c r="O911" s="14"/>
      <c r="P911" s="13" t="s">
        <v>1</v>
      </c>
      <c r="Q911" s="13" t="s">
        <v>1</v>
      </c>
      <c r="R911" s="13" t="s">
        <v>1</v>
      </c>
      <c r="S911" s="13" t="s">
        <v>1</v>
      </c>
      <c r="T911" s="13" t="s">
        <v>1</v>
      </c>
      <c r="U911" s="13" t="s">
        <v>1</v>
      </c>
      <c r="V911" s="13" t="s">
        <v>304</v>
      </c>
      <c r="W911" s="22" t="s">
        <v>1</v>
      </c>
    </row>
    <row r="912" spans="1:23" x14ac:dyDescent="0.2">
      <c r="A912" s="25" t="s">
        <v>31</v>
      </c>
      <c r="B912" s="11" t="s">
        <v>126</v>
      </c>
      <c r="C912" s="11" t="s">
        <v>285</v>
      </c>
      <c r="D912" s="12"/>
      <c r="E912" s="12"/>
      <c r="F912" s="12"/>
      <c r="G912" s="12"/>
      <c r="H912" s="12"/>
      <c r="I912" s="12"/>
      <c r="J912" s="12"/>
      <c r="K912" s="12"/>
      <c r="L912" s="12"/>
      <c r="M912" s="12"/>
      <c r="N912" s="12"/>
      <c r="O912" s="12"/>
      <c r="P912" s="11"/>
      <c r="Q912" s="11"/>
      <c r="R912" s="11"/>
      <c r="S912" s="11"/>
      <c r="T912" s="11"/>
      <c r="U912" s="11"/>
      <c r="V912" s="11"/>
      <c r="W912" s="21"/>
    </row>
    <row r="913" spans="1:23" x14ac:dyDescent="0.2">
      <c r="A913" s="27" t="s">
        <v>31</v>
      </c>
      <c r="B913" s="13" t="s">
        <v>126</v>
      </c>
      <c r="C913" s="13" t="s">
        <v>308</v>
      </c>
      <c r="D913" s="14"/>
      <c r="E913" s="14">
        <v>0.35199999999999998</v>
      </c>
      <c r="F913" s="14">
        <v>1.0669999999999999</v>
      </c>
      <c r="G913" s="14">
        <v>1.2250000000000001</v>
      </c>
      <c r="H913" s="14">
        <v>1.6830000000000001</v>
      </c>
      <c r="I913" s="14">
        <v>1.0249999999999999</v>
      </c>
      <c r="J913" s="14">
        <v>1.093</v>
      </c>
      <c r="K913" s="14">
        <v>1.51</v>
      </c>
      <c r="L913" s="14">
        <v>1.349</v>
      </c>
      <c r="M913" s="14">
        <v>1.738</v>
      </c>
      <c r="N913" s="14">
        <v>1.2929999999999999</v>
      </c>
      <c r="O913" s="14"/>
      <c r="P913" s="13" t="s">
        <v>1</v>
      </c>
      <c r="Q913" s="13" t="s">
        <v>1</v>
      </c>
      <c r="R913" s="13" t="s">
        <v>1</v>
      </c>
      <c r="S913" s="13" t="s">
        <v>1</v>
      </c>
      <c r="T913" s="13" t="s">
        <v>1</v>
      </c>
      <c r="U913" s="13" t="s">
        <v>1</v>
      </c>
      <c r="V913" s="13" t="s">
        <v>304</v>
      </c>
      <c r="W913" s="22" t="s">
        <v>1</v>
      </c>
    </row>
    <row r="914" spans="1:23" x14ac:dyDescent="0.2">
      <c r="A914" s="25" t="s">
        <v>31</v>
      </c>
      <c r="B914" s="11" t="s">
        <v>126</v>
      </c>
      <c r="C914" s="11" t="s">
        <v>283</v>
      </c>
      <c r="D914" s="12">
        <v>2</v>
      </c>
      <c r="E914" s="12">
        <v>2</v>
      </c>
      <c r="F914" s="12">
        <v>5</v>
      </c>
      <c r="G914" s="12">
        <v>7</v>
      </c>
      <c r="H914" s="12">
        <v>7</v>
      </c>
      <c r="I914" s="12"/>
      <c r="J914" s="12"/>
      <c r="K914" s="12"/>
      <c r="L914" s="12"/>
      <c r="M914" s="12"/>
      <c r="N914" s="12"/>
      <c r="O914" s="12"/>
      <c r="P914" s="11" t="s">
        <v>1</v>
      </c>
      <c r="Q914" s="11" t="s">
        <v>1</v>
      </c>
      <c r="R914" s="11" t="s">
        <v>1</v>
      </c>
      <c r="S914" s="11" t="s">
        <v>1</v>
      </c>
      <c r="T914" s="11" t="s">
        <v>1</v>
      </c>
      <c r="U914" s="11" t="s">
        <v>1</v>
      </c>
      <c r="V914" s="11" t="s">
        <v>304</v>
      </c>
      <c r="W914" s="21" t="s">
        <v>1</v>
      </c>
    </row>
    <row r="915" spans="1:23" x14ac:dyDescent="0.2">
      <c r="A915" s="27" t="s">
        <v>31</v>
      </c>
      <c r="B915" s="13" t="s">
        <v>126</v>
      </c>
      <c r="C915" s="13" t="s">
        <v>290</v>
      </c>
      <c r="D915" s="14">
        <v>3</v>
      </c>
      <c r="E915" s="14">
        <v>3</v>
      </c>
      <c r="F915" s="14">
        <v>6</v>
      </c>
      <c r="G915" s="14">
        <v>7</v>
      </c>
      <c r="H915" s="14">
        <v>8</v>
      </c>
      <c r="I915" s="14"/>
      <c r="J915" s="14"/>
      <c r="K915" s="14"/>
      <c r="L915" s="14"/>
      <c r="M915" s="14"/>
      <c r="N915" s="14"/>
      <c r="O915" s="14"/>
      <c r="P915" s="13" t="s">
        <v>1</v>
      </c>
      <c r="Q915" s="13" t="s">
        <v>1</v>
      </c>
      <c r="R915" s="13" t="s">
        <v>1</v>
      </c>
      <c r="S915" s="13" t="s">
        <v>1</v>
      </c>
      <c r="T915" s="13" t="s">
        <v>1</v>
      </c>
      <c r="U915" s="13" t="s">
        <v>1</v>
      </c>
      <c r="V915" s="13" t="s">
        <v>304</v>
      </c>
      <c r="W915" s="22" t="s">
        <v>1</v>
      </c>
    </row>
    <row r="916" spans="1:23" x14ac:dyDescent="0.2">
      <c r="A916" s="25" t="s">
        <v>31</v>
      </c>
      <c r="B916" s="11" t="s">
        <v>126</v>
      </c>
      <c r="C916" s="11" t="s">
        <v>291</v>
      </c>
      <c r="D916" s="12">
        <v>2</v>
      </c>
      <c r="E916" s="12">
        <v>3</v>
      </c>
      <c r="F916" s="12">
        <v>5</v>
      </c>
      <c r="G916" s="12">
        <v>6</v>
      </c>
      <c r="H916" s="12">
        <v>7</v>
      </c>
      <c r="I916" s="12"/>
      <c r="J916" s="12"/>
      <c r="K916" s="12"/>
      <c r="L916" s="12"/>
      <c r="M916" s="12"/>
      <c r="N916" s="12"/>
      <c r="O916" s="12"/>
      <c r="P916" s="11" t="s">
        <v>1</v>
      </c>
      <c r="Q916" s="11" t="s">
        <v>1</v>
      </c>
      <c r="R916" s="11" t="s">
        <v>1</v>
      </c>
      <c r="S916" s="11" t="s">
        <v>1</v>
      </c>
      <c r="T916" s="11" t="s">
        <v>1</v>
      </c>
      <c r="U916" s="11" t="s">
        <v>1</v>
      </c>
      <c r="V916" s="11" t="s">
        <v>304</v>
      </c>
      <c r="W916" s="21" t="s">
        <v>1</v>
      </c>
    </row>
    <row r="917" spans="1:23" x14ac:dyDescent="0.2">
      <c r="A917" s="27" t="s">
        <v>31</v>
      </c>
      <c r="B917" s="13" t="s">
        <v>126</v>
      </c>
      <c r="C917" s="13" t="s">
        <v>273</v>
      </c>
      <c r="D917" s="14">
        <v>3</v>
      </c>
      <c r="E917" s="14">
        <v>2</v>
      </c>
      <c r="F917" s="14">
        <v>6</v>
      </c>
      <c r="G917" s="14">
        <v>9</v>
      </c>
      <c r="H917" s="14">
        <v>8</v>
      </c>
      <c r="I917" s="14"/>
      <c r="J917" s="14"/>
      <c r="K917" s="14"/>
      <c r="L917" s="14"/>
      <c r="M917" s="14"/>
      <c r="N917" s="14"/>
      <c r="O917" s="14"/>
      <c r="P917" s="13" t="s">
        <v>1</v>
      </c>
      <c r="Q917" s="13" t="s">
        <v>1</v>
      </c>
      <c r="R917" s="13" t="s">
        <v>1</v>
      </c>
      <c r="S917" s="13" t="s">
        <v>1</v>
      </c>
      <c r="T917" s="13" t="s">
        <v>1</v>
      </c>
      <c r="U917" s="13" t="s">
        <v>1</v>
      </c>
      <c r="V917" s="13" t="s">
        <v>304</v>
      </c>
      <c r="W917" s="22" t="s">
        <v>1</v>
      </c>
    </row>
    <row r="918" spans="1:23" x14ac:dyDescent="0.2">
      <c r="A918" s="25" t="s">
        <v>31</v>
      </c>
      <c r="B918" s="11" t="s">
        <v>126</v>
      </c>
      <c r="C918" s="11" t="s">
        <v>274</v>
      </c>
      <c r="D918" s="12">
        <v>3</v>
      </c>
      <c r="E918" s="12">
        <v>3</v>
      </c>
      <c r="F918" s="12">
        <v>9</v>
      </c>
      <c r="G918" s="12">
        <v>12</v>
      </c>
      <c r="H918" s="12">
        <v>10</v>
      </c>
      <c r="I918" s="12"/>
      <c r="J918" s="12"/>
      <c r="K918" s="12"/>
      <c r="L918" s="12"/>
      <c r="M918" s="12"/>
      <c r="N918" s="12"/>
      <c r="O918" s="12"/>
      <c r="P918" s="11" t="s">
        <v>1</v>
      </c>
      <c r="Q918" s="11" t="s">
        <v>1</v>
      </c>
      <c r="R918" s="11" t="s">
        <v>1</v>
      </c>
      <c r="S918" s="11" t="s">
        <v>1</v>
      </c>
      <c r="T918" s="11" t="s">
        <v>1</v>
      </c>
      <c r="U918" s="11" t="s">
        <v>1</v>
      </c>
      <c r="V918" s="11" t="s">
        <v>304</v>
      </c>
      <c r="W918" s="21" t="s">
        <v>1</v>
      </c>
    </row>
    <row r="919" spans="1:23" x14ac:dyDescent="0.2">
      <c r="A919" s="27" t="s">
        <v>31</v>
      </c>
      <c r="B919" s="13" t="s">
        <v>126</v>
      </c>
      <c r="C919" s="13" t="s">
        <v>289</v>
      </c>
      <c r="D919" s="14"/>
      <c r="E919" s="14">
        <v>74.693929999999995</v>
      </c>
      <c r="F919" s="14">
        <v>73.983729999999994</v>
      </c>
      <c r="G919" s="14">
        <v>72.404679999999999</v>
      </c>
      <c r="H919" s="14">
        <v>75.373410000000007</v>
      </c>
      <c r="I919" s="14"/>
      <c r="J919" s="14"/>
      <c r="K919" s="14"/>
      <c r="L919" s="14"/>
      <c r="M919" s="14"/>
      <c r="N919" s="14"/>
      <c r="O919" s="14"/>
      <c r="P919" s="13" t="s">
        <v>1</v>
      </c>
      <c r="Q919" s="13" t="s">
        <v>1</v>
      </c>
      <c r="R919" s="13" t="s">
        <v>1</v>
      </c>
      <c r="S919" s="13" t="s">
        <v>1</v>
      </c>
      <c r="T919" s="13" t="s">
        <v>1</v>
      </c>
      <c r="U919" s="13" t="s">
        <v>1</v>
      </c>
      <c r="V919" s="13" t="s">
        <v>304</v>
      </c>
      <c r="W919" s="22" t="s">
        <v>1</v>
      </c>
    </row>
    <row r="920" spans="1:23" x14ac:dyDescent="0.2">
      <c r="A920" s="25" t="s">
        <v>31</v>
      </c>
      <c r="B920" s="11" t="s">
        <v>126</v>
      </c>
      <c r="C920" s="11" t="s">
        <v>276</v>
      </c>
      <c r="D920" s="12">
        <v>20</v>
      </c>
      <c r="E920" s="12">
        <v>21</v>
      </c>
      <c r="F920" s="12">
        <v>22</v>
      </c>
      <c r="G920" s="12">
        <v>21</v>
      </c>
      <c r="H920" s="12">
        <v>20</v>
      </c>
      <c r="I920" s="12"/>
      <c r="J920" s="12"/>
      <c r="K920" s="12"/>
      <c r="L920" s="12"/>
      <c r="M920" s="12"/>
      <c r="N920" s="12"/>
      <c r="O920" s="12"/>
      <c r="P920" s="11" t="s">
        <v>1</v>
      </c>
      <c r="Q920" s="11" t="s">
        <v>1</v>
      </c>
      <c r="R920" s="11" t="s">
        <v>1</v>
      </c>
      <c r="S920" s="11" t="s">
        <v>1</v>
      </c>
      <c r="T920" s="11" t="s">
        <v>1</v>
      </c>
      <c r="U920" s="11" t="s">
        <v>1</v>
      </c>
      <c r="V920" s="11" t="s">
        <v>304</v>
      </c>
      <c r="W920" s="21" t="s">
        <v>1</v>
      </c>
    </row>
    <row r="921" spans="1:23" x14ac:dyDescent="0.2">
      <c r="A921" s="27" t="s">
        <v>31</v>
      </c>
      <c r="B921" s="13" t="s">
        <v>126</v>
      </c>
      <c r="C921" s="13" t="s">
        <v>271</v>
      </c>
      <c r="D921" s="14">
        <v>15</v>
      </c>
      <c r="E921" s="14">
        <v>15</v>
      </c>
      <c r="F921" s="14">
        <v>14</v>
      </c>
      <c r="G921" s="14">
        <v>15</v>
      </c>
      <c r="H921" s="14">
        <v>16</v>
      </c>
      <c r="I921" s="14"/>
      <c r="J921" s="14"/>
      <c r="K921" s="14"/>
      <c r="L921" s="14"/>
      <c r="M921" s="14"/>
      <c r="N921" s="14"/>
      <c r="O921" s="14"/>
      <c r="P921" s="13" t="s">
        <v>1</v>
      </c>
      <c r="Q921" s="13" t="s">
        <v>1</v>
      </c>
      <c r="R921" s="13" t="s">
        <v>1</v>
      </c>
      <c r="S921" s="13" t="s">
        <v>1</v>
      </c>
      <c r="T921" s="13" t="s">
        <v>1</v>
      </c>
      <c r="U921" s="13" t="s">
        <v>1</v>
      </c>
      <c r="V921" s="13" t="s">
        <v>304</v>
      </c>
      <c r="W921" s="22" t="s">
        <v>1</v>
      </c>
    </row>
    <row r="922" spans="1:23" x14ac:dyDescent="0.2">
      <c r="A922" s="25" t="s">
        <v>31</v>
      </c>
      <c r="B922" s="11" t="s">
        <v>126</v>
      </c>
      <c r="C922" s="11" t="s">
        <v>292</v>
      </c>
      <c r="D922" s="12">
        <v>26</v>
      </c>
      <c r="E922" s="12">
        <v>26</v>
      </c>
      <c r="F922" s="12">
        <v>25</v>
      </c>
      <c r="G922" s="12">
        <v>25</v>
      </c>
      <c r="H922" s="12">
        <v>23</v>
      </c>
      <c r="I922" s="12"/>
      <c r="J922" s="12"/>
      <c r="K922" s="12"/>
      <c r="L922" s="12"/>
      <c r="M922" s="12"/>
      <c r="N922" s="12"/>
      <c r="O922" s="12"/>
      <c r="P922" s="11" t="s">
        <v>1</v>
      </c>
      <c r="Q922" s="11" t="s">
        <v>1</v>
      </c>
      <c r="R922" s="11" t="s">
        <v>1</v>
      </c>
      <c r="S922" s="11" t="s">
        <v>1</v>
      </c>
      <c r="T922" s="11" t="s">
        <v>1</v>
      </c>
      <c r="U922" s="11" t="s">
        <v>1</v>
      </c>
      <c r="V922" s="11" t="s">
        <v>304</v>
      </c>
      <c r="W922" s="21" t="s">
        <v>1</v>
      </c>
    </row>
    <row r="923" spans="1:23" x14ac:dyDescent="0.2">
      <c r="A923" s="27" t="s">
        <v>31</v>
      </c>
      <c r="B923" s="13" t="s">
        <v>126</v>
      </c>
      <c r="C923" s="13" t="s">
        <v>275</v>
      </c>
      <c r="D923" s="14">
        <v>21</v>
      </c>
      <c r="E923" s="14">
        <v>22</v>
      </c>
      <c r="F923" s="14">
        <v>21</v>
      </c>
      <c r="G923" s="14">
        <v>21</v>
      </c>
      <c r="H923" s="14">
        <v>20</v>
      </c>
      <c r="I923" s="14"/>
      <c r="J923" s="14"/>
      <c r="K923" s="14"/>
      <c r="L923" s="14"/>
      <c r="M923" s="14"/>
      <c r="N923" s="14"/>
      <c r="O923" s="14"/>
      <c r="P923" s="13" t="s">
        <v>1</v>
      </c>
      <c r="Q923" s="13" t="s">
        <v>1</v>
      </c>
      <c r="R923" s="13" t="s">
        <v>1</v>
      </c>
      <c r="S923" s="13" t="s">
        <v>1</v>
      </c>
      <c r="T923" s="13" t="s">
        <v>1</v>
      </c>
      <c r="U923" s="13" t="s">
        <v>1</v>
      </c>
      <c r="V923" s="13" t="s">
        <v>304</v>
      </c>
      <c r="W923" s="22" t="s">
        <v>1</v>
      </c>
    </row>
    <row r="924" spans="1:23" x14ac:dyDescent="0.2">
      <c r="A924" s="25" t="s">
        <v>31</v>
      </c>
      <c r="B924" s="11" t="s">
        <v>126</v>
      </c>
      <c r="C924" s="11" t="s">
        <v>272</v>
      </c>
      <c r="D924" s="12">
        <v>23</v>
      </c>
      <c r="E924" s="12">
        <v>25</v>
      </c>
      <c r="F924" s="12">
        <v>21</v>
      </c>
      <c r="G924" s="12">
        <v>20</v>
      </c>
      <c r="H924" s="12">
        <v>22</v>
      </c>
      <c r="I924" s="12"/>
      <c r="J924" s="12"/>
      <c r="K924" s="12"/>
      <c r="L924" s="12"/>
      <c r="M924" s="12"/>
      <c r="N924" s="12"/>
      <c r="O924" s="12"/>
      <c r="P924" s="11" t="s">
        <v>1</v>
      </c>
      <c r="Q924" s="11" t="s">
        <v>1</v>
      </c>
      <c r="R924" s="11" t="s">
        <v>1</v>
      </c>
      <c r="S924" s="11" t="s">
        <v>1</v>
      </c>
      <c r="T924" s="11" t="s">
        <v>1</v>
      </c>
      <c r="U924" s="11" t="s">
        <v>1</v>
      </c>
      <c r="V924" s="11" t="s">
        <v>304</v>
      </c>
      <c r="W924" s="21" t="s">
        <v>1</v>
      </c>
    </row>
    <row r="925" spans="1:23" x14ac:dyDescent="0.2">
      <c r="A925" s="27" t="s">
        <v>31</v>
      </c>
      <c r="B925" s="13" t="s">
        <v>126</v>
      </c>
      <c r="C925" s="13" t="s">
        <v>295</v>
      </c>
      <c r="D925" s="14"/>
      <c r="E925" s="14"/>
      <c r="F925" s="14"/>
      <c r="G925" s="14"/>
      <c r="H925" s="14"/>
      <c r="I925" s="14"/>
      <c r="J925" s="14"/>
      <c r="K925" s="14"/>
      <c r="L925" s="14"/>
      <c r="M925" s="14"/>
      <c r="N925" s="14"/>
      <c r="O925" s="14"/>
      <c r="P925" s="13" t="s">
        <v>1</v>
      </c>
      <c r="Q925" s="13" t="s">
        <v>1</v>
      </c>
      <c r="R925" s="13" t="s">
        <v>1</v>
      </c>
      <c r="S925" s="13" t="s">
        <v>1</v>
      </c>
      <c r="T925" s="13" t="s">
        <v>1</v>
      </c>
      <c r="U925" s="13" t="s">
        <v>1</v>
      </c>
      <c r="V925" s="13" t="s">
        <v>304</v>
      </c>
      <c r="W925" s="22" t="s">
        <v>1</v>
      </c>
    </row>
    <row r="926" spans="1:23" x14ac:dyDescent="0.2">
      <c r="A926" s="25" t="s">
        <v>31</v>
      </c>
      <c r="B926" s="11" t="s">
        <v>126</v>
      </c>
      <c r="C926" s="11" t="s">
        <v>297</v>
      </c>
      <c r="D926" s="12"/>
      <c r="E926" s="12"/>
      <c r="F926" s="12"/>
      <c r="G926" s="12">
        <v>48.215780000000002</v>
      </c>
      <c r="H926" s="12"/>
      <c r="I926" s="12"/>
      <c r="J926" s="12"/>
      <c r="K926" s="12"/>
      <c r="L926" s="12"/>
      <c r="M926" s="12"/>
      <c r="N926" s="12"/>
      <c r="O926" s="12"/>
      <c r="P926" s="11" t="s">
        <v>1</v>
      </c>
      <c r="Q926" s="11" t="s">
        <v>1</v>
      </c>
      <c r="R926" s="11" t="s">
        <v>1</v>
      </c>
      <c r="S926" s="11" t="s">
        <v>1</v>
      </c>
      <c r="T926" s="11" t="s">
        <v>1</v>
      </c>
      <c r="U926" s="11" t="s">
        <v>1</v>
      </c>
      <c r="V926" s="11" t="s">
        <v>304</v>
      </c>
      <c r="W926" s="21" t="s">
        <v>1</v>
      </c>
    </row>
    <row r="927" spans="1:23" x14ac:dyDescent="0.2">
      <c r="A927" s="27" t="s">
        <v>31</v>
      </c>
      <c r="B927" s="13" t="s">
        <v>126</v>
      </c>
      <c r="C927" s="13" t="s">
        <v>299</v>
      </c>
      <c r="D927" s="14"/>
      <c r="E927" s="14">
        <v>81.268100000000004</v>
      </c>
      <c r="F927" s="14"/>
      <c r="G927" s="14">
        <v>54.504269999999998</v>
      </c>
      <c r="H927" s="14">
        <v>76.228170000000006</v>
      </c>
      <c r="I927" s="14"/>
      <c r="J927" s="14"/>
      <c r="K927" s="14"/>
      <c r="L927" s="14"/>
      <c r="M927" s="14"/>
      <c r="N927" s="14"/>
      <c r="O927" s="14"/>
      <c r="P927" s="13" t="s">
        <v>1</v>
      </c>
      <c r="Q927" s="13" t="s">
        <v>1</v>
      </c>
      <c r="R927" s="13" t="s">
        <v>1</v>
      </c>
      <c r="S927" s="13" t="s">
        <v>1</v>
      </c>
      <c r="T927" s="13" t="s">
        <v>1</v>
      </c>
      <c r="U927" s="13" t="s">
        <v>1</v>
      </c>
      <c r="V927" s="13" t="s">
        <v>304</v>
      </c>
      <c r="W927" s="22" t="s">
        <v>1</v>
      </c>
    </row>
    <row r="928" spans="1:23" x14ac:dyDescent="0.2">
      <c r="A928" s="25" t="s">
        <v>31</v>
      </c>
      <c r="B928" s="11" t="s">
        <v>126</v>
      </c>
      <c r="C928" s="11" t="s">
        <v>300</v>
      </c>
      <c r="D928" s="12"/>
      <c r="E928" s="12">
        <v>71.445449999999994</v>
      </c>
      <c r="F928" s="12"/>
      <c r="G928" s="12">
        <v>65.610339999999994</v>
      </c>
      <c r="H928" s="12">
        <v>60.680880000000002</v>
      </c>
      <c r="I928" s="12"/>
      <c r="J928" s="12"/>
      <c r="K928" s="12"/>
      <c r="L928" s="12"/>
      <c r="M928" s="12"/>
      <c r="N928" s="12"/>
      <c r="O928" s="12"/>
      <c r="P928" s="11" t="s">
        <v>1</v>
      </c>
      <c r="Q928" s="11" t="s">
        <v>1</v>
      </c>
      <c r="R928" s="11" t="s">
        <v>1</v>
      </c>
      <c r="S928" s="11" t="s">
        <v>1</v>
      </c>
      <c r="T928" s="11" t="s">
        <v>1</v>
      </c>
      <c r="U928" s="11" t="s">
        <v>1</v>
      </c>
      <c r="V928" s="11" t="s">
        <v>304</v>
      </c>
      <c r="W928" s="21" t="s">
        <v>1</v>
      </c>
    </row>
    <row r="929" spans="1:23" x14ac:dyDescent="0.2">
      <c r="A929" s="27" t="s">
        <v>31</v>
      </c>
      <c r="B929" s="13" t="s">
        <v>126</v>
      </c>
      <c r="C929" s="13" t="s">
        <v>296</v>
      </c>
      <c r="D929" s="14"/>
      <c r="E929" s="14">
        <v>59.185169999999999</v>
      </c>
      <c r="F929" s="14"/>
      <c r="G929" s="14">
        <v>54.197969999999998</v>
      </c>
      <c r="H929" s="14">
        <v>61.104640000000003</v>
      </c>
      <c r="I929" s="14"/>
      <c r="J929" s="14"/>
      <c r="K929" s="14"/>
      <c r="L929" s="14"/>
      <c r="M929" s="14"/>
      <c r="N929" s="14"/>
      <c r="O929" s="14"/>
      <c r="P929" s="13" t="s">
        <v>1</v>
      </c>
      <c r="Q929" s="13" t="s">
        <v>1</v>
      </c>
      <c r="R929" s="13" t="s">
        <v>1</v>
      </c>
      <c r="S929" s="13" t="s">
        <v>1</v>
      </c>
      <c r="T929" s="13" t="s">
        <v>1</v>
      </c>
      <c r="U929" s="13" t="s">
        <v>1</v>
      </c>
      <c r="V929" s="13" t="s">
        <v>304</v>
      </c>
      <c r="W929" s="22" t="s">
        <v>1</v>
      </c>
    </row>
    <row r="930" spans="1:23" x14ac:dyDescent="0.2">
      <c r="A930" s="25" t="s">
        <v>31</v>
      </c>
      <c r="B930" s="11" t="s">
        <v>126</v>
      </c>
      <c r="C930" s="11" t="s">
        <v>301</v>
      </c>
      <c r="D930" s="12"/>
      <c r="E930" s="12">
        <v>54.752940000000002</v>
      </c>
      <c r="F930" s="12"/>
      <c r="G930" s="12">
        <v>55.462400000000002</v>
      </c>
      <c r="H930" s="12">
        <v>61.986109999999996</v>
      </c>
      <c r="I930" s="12"/>
      <c r="J930" s="12"/>
      <c r="K930" s="12"/>
      <c r="L930" s="12"/>
      <c r="M930" s="12"/>
      <c r="N930" s="12"/>
      <c r="O930" s="12"/>
      <c r="P930" s="11" t="s">
        <v>1</v>
      </c>
      <c r="Q930" s="11" t="s">
        <v>1</v>
      </c>
      <c r="R930" s="11" t="s">
        <v>1</v>
      </c>
      <c r="S930" s="11" t="s">
        <v>1</v>
      </c>
      <c r="T930" s="11" t="s">
        <v>1</v>
      </c>
      <c r="U930" s="11" t="s">
        <v>1</v>
      </c>
      <c r="V930" s="11" t="s">
        <v>304</v>
      </c>
      <c r="W930" s="21" t="s">
        <v>1</v>
      </c>
    </row>
    <row r="931" spans="1:23" x14ac:dyDescent="0.2">
      <c r="A931" s="27" t="s">
        <v>31</v>
      </c>
      <c r="B931" s="13" t="s">
        <v>126</v>
      </c>
      <c r="C931" s="13" t="s">
        <v>298</v>
      </c>
      <c r="D931" s="14"/>
      <c r="E931" s="14"/>
      <c r="F931" s="14"/>
      <c r="G931" s="14">
        <v>55.711820000000003</v>
      </c>
      <c r="H931" s="14"/>
      <c r="I931" s="14"/>
      <c r="J931" s="14"/>
      <c r="K931" s="14"/>
      <c r="L931" s="14"/>
      <c r="M931" s="14"/>
      <c r="N931" s="14"/>
      <c r="O931" s="14"/>
      <c r="P931" s="13" t="s">
        <v>1</v>
      </c>
      <c r="Q931" s="13" t="s">
        <v>1</v>
      </c>
      <c r="R931" s="13" t="s">
        <v>1</v>
      </c>
      <c r="S931" s="13" t="s">
        <v>1</v>
      </c>
      <c r="T931" s="13" t="s">
        <v>1</v>
      </c>
      <c r="U931" s="13" t="s">
        <v>1</v>
      </c>
      <c r="V931" s="13" t="s">
        <v>304</v>
      </c>
      <c r="W931" s="22" t="s">
        <v>1</v>
      </c>
    </row>
    <row r="932" spans="1:23" x14ac:dyDescent="0.2">
      <c r="A932" s="25" t="s">
        <v>32</v>
      </c>
      <c r="B932" s="11" t="s">
        <v>127</v>
      </c>
      <c r="C932" s="11" t="s">
        <v>277</v>
      </c>
      <c r="D932" s="12"/>
      <c r="E932" s="12"/>
      <c r="F932" s="12"/>
      <c r="G932" s="12"/>
      <c r="H932" s="12"/>
      <c r="I932" s="12"/>
      <c r="J932" s="12"/>
      <c r="K932" s="12"/>
      <c r="L932" s="12"/>
      <c r="M932" s="12"/>
      <c r="N932" s="12"/>
      <c r="O932" s="12"/>
      <c r="P932" s="11"/>
      <c r="Q932" s="11"/>
      <c r="R932" s="11"/>
      <c r="S932" s="11"/>
      <c r="T932" s="11"/>
      <c r="U932" s="11"/>
      <c r="V932" s="11"/>
      <c r="W932" s="21"/>
    </row>
    <row r="933" spans="1:23" x14ac:dyDescent="0.2">
      <c r="A933" s="27" t="s">
        <v>32</v>
      </c>
      <c r="B933" s="13" t="s">
        <v>127</v>
      </c>
      <c r="C933" s="13" t="s">
        <v>278</v>
      </c>
      <c r="D933" s="14"/>
      <c r="E933" s="14"/>
      <c r="F933" s="14"/>
      <c r="G933" s="14"/>
      <c r="H933" s="14"/>
      <c r="I933" s="14"/>
      <c r="J933" s="14"/>
      <c r="K933" s="14"/>
      <c r="L933" s="14"/>
      <c r="M933" s="14"/>
      <c r="N933" s="14"/>
      <c r="O933" s="14"/>
      <c r="P933" s="13"/>
      <c r="Q933" s="13"/>
      <c r="R933" s="13"/>
      <c r="S933" s="13"/>
      <c r="T933" s="13"/>
      <c r="U933" s="13"/>
      <c r="V933" s="13"/>
      <c r="W933" s="22"/>
    </row>
    <row r="934" spans="1:23" x14ac:dyDescent="0.2">
      <c r="A934" s="25" t="s">
        <v>32</v>
      </c>
      <c r="B934" s="11" t="s">
        <v>127</v>
      </c>
      <c r="C934" s="11" t="s">
        <v>280</v>
      </c>
      <c r="D934" s="12"/>
      <c r="E934" s="12"/>
      <c r="F934" s="12"/>
      <c r="G934" s="12"/>
      <c r="H934" s="12"/>
      <c r="I934" s="12"/>
      <c r="J934" s="12"/>
      <c r="K934" s="12"/>
      <c r="L934" s="12"/>
      <c r="M934" s="12"/>
      <c r="N934" s="12"/>
      <c r="O934" s="12"/>
      <c r="P934" s="11"/>
      <c r="Q934" s="11"/>
      <c r="R934" s="11"/>
      <c r="S934" s="11"/>
      <c r="T934" s="11"/>
      <c r="U934" s="11"/>
      <c r="V934" s="11"/>
      <c r="W934" s="21"/>
    </row>
    <row r="935" spans="1:23" x14ac:dyDescent="0.2">
      <c r="A935" s="27" t="s">
        <v>32</v>
      </c>
      <c r="B935" s="13" t="s">
        <v>127</v>
      </c>
      <c r="C935" s="13" t="s">
        <v>281</v>
      </c>
      <c r="D935" s="14"/>
      <c r="E935" s="14"/>
      <c r="F935" s="14"/>
      <c r="G935" s="14"/>
      <c r="H935" s="14"/>
      <c r="I935" s="14"/>
      <c r="J935" s="14"/>
      <c r="K935" s="14"/>
      <c r="L935" s="14"/>
      <c r="M935" s="14"/>
      <c r="N935" s="14"/>
      <c r="O935" s="14"/>
      <c r="P935" s="13"/>
      <c r="Q935" s="13"/>
      <c r="R935" s="13"/>
      <c r="S935" s="13"/>
      <c r="T935" s="13"/>
      <c r="U935" s="13"/>
      <c r="V935" s="13"/>
      <c r="W935" s="22"/>
    </row>
    <row r="936" spans="1:23" x14ac:dyDescent="0.2">
      <c r="A936" s="25" t="s">
        <v>32</v>
      </c>
      <c r="B936" s="11" t="s">
        <v>127</v>
      </c>
      <c r="C936" s="11" t="s">
        <v>282</v>
      </c>
      <c r="D936" s="12"/>
      <c r="E936" s="12"/>
      <c r="F936" s="12"/>
      <c r="G936" s="12"/>
      <c r="H936" s="12"/>
      <c r="I936" s="12"/>
      <c r="J936" s="12"/>
      <c r="K936" s="12"/>
      <c r="L936" s="12"/>
      <c r="M936" s="12"/>
      <c r="N936" s="12"/>
      <c r="O936" s="12"/>
      <c r="P936" s="11"/>
      <c r="Q936" s="11"/>
      <c r="R936" s="11"/>
      <c r="S936" s="11"/>
      <c r="T936" s="11"/>
      <c r="U936" s="11"/>
      <c r="V936" s="11"/>
      <c r="W936" s="21"/>
    </row>
    <row r="937" spans="1:23" x14ac:dyDescent="0.2">
      <c r="A937" s="27" t="s">
        <v>32</v>
      </c>
      <c r="B937" s="13" t="s">
        <v>127</v>
      </c>
      <c r="C937" s="13" t="s">
        <v>279</v>
      </c>
      <c r="D937" s="14"/>
      <c r="E937" s="14"/>
      <c r="F937" s="14"/>
      <c r="G937" s="14"/>
      <c r="H937" s="14"/>
      <c r="I937" s="14"/>
      <c r="J937" s="14"/>
      <c r="K937" s="14"/>
      <c r="L937" s="14"/>
      <c r="M937" s="14"/>
      <c r="N937" s="14"/>
      <c r="O937" s="14"/>
      <c r="P937" s="13"/>
      <c r="Q937" s="13"/>
      <c r="R937" s="13"/>
      <c r="S937" s="13"/>
      <c r="T937" s="13"/>
      <c r="U937" s="13"/>
      <c r="V937" s="13"/>
      <c r="W937" s="22"/>
    </row>
    <row r="938" spans="1:23" x14ac:dyDescent="0.2">
      <c r="A938" s="25" t="s">
        <v>32</v>
      </c>
      <c r="B938" s="11" t="s">
        <v>127</v>
      </c>
      <c r="C938" s="11" t="s">
        <v>293</v>
      </c>
      <c r="D938" s="12"/>
      <c r="E938" s="12"/>
      <c r="F938" s="12"/>
      <c r="G938" s="12"/>
      <c r="H938" s="12"/>
      <c r="I938" s="12"/>
      <c r="J938" s="12"/>
      <c r="K938" s="12"/>
      <c r="L938" s="12"/>
      <c r="M938" s="12"/>
      <c r="N938" s="12"/>
      <c r="O938" s="12"/>
      <c r="P938" s="11" t="s">
        <v>1</v>
      </c>
      <c r="Q938" s="11" t="s">
        <v>1</v>
      </c>
      <c r="R938" s="11" t="s">
        <v>1</v>
      </c>
      <c r="S938" s="11" t="s">
        <v>1</v>
      </c>
      <c r="T938" s="11" t="s">
        <v>1</v>
      </c>
      <c r="U938" s="11" t="s">
        <v>1</v>
      </c>
      <c r="V938" s="11" t="s">
        <v>304</v>
      </c>
      <c r="W938" s="21" t="s">
        <v>1</v>
      </c>
    </row>
    <row r="939" spans="1:23" x14ac:dyDescent="0.2">
      <c r="A939" s="27" t="s">
        <v>32</v>
      </c>
      <c r="B939" s="13" t="s">
        <v>127</v>
      </c>
      <c r="C939" s="13" t="s">
        <v>284</v>
      </c>
      <c r="D939" s="14"/>
      <c r="E939" s="14"/>
      <c r="F939" s="14"/>
      <c r="G939" s="14"/>
      <c r="H939" s="14"/>
      <c r="I939" s="14"/>
      <c r="J939" s="14"/>
      <c r="K939" s="14"/>
      <c r="L939" s="14"/>
      <c r="M939" s="14"/>
      <c r="N939" s="14"/>
      <c r="O939" s="14"/>
      <c r="P939" s="13"/>
      <c r="Q939" s="13"/>
      <c r="R939" s="13"/>
      <c r="S939" s="13"/>
      <c r="T939" s="13"/>
      <c r="U939" s="13"/>
      <c r="V939" s="13"/>
      <c r="W939" s="22"/>
    </row>
    <row r="940" spans="1:23" x14ac:dyDescent="0.2">
      <c r="A940" s="25" t="s">
        <v>32</v>
      </c>
      <c r="B940" s="11" t="s">
        <v>127</v>
      </c>
      <c r="C940" s="11" t="s">
        <v>286</v>
      </c>
      <c r="D940" s="12"/>
      <c r="E940" s="12"/>
      <c r="F940" s="12"/>
      <c r="G940" s="12"/>
      <c r="H940" s="12"/>
      <c r="I940" s="12"/>
      <c r="J940" s="12"/>
      <c r="K940" s="12"/>
      <c r="L940" s="12"/>
      <c r="M940" s="12"/>
      <c r="N940" s="12"/>
      <c r="O940" s="12"/>
      <c r="P940" s="11"/>
      <c r="Q940" s="11"/>
      <c r="R940" s="11"/>
      <c r="S940" s="11"/>
      <c r="T940" s="11"/>
      <c r="U940" s="11"/>
      <c r="V940" s="11"/>
      <c r="W940" s="21"/>
    </row>
    <row r="941" spans="1:23" x14ac:dyDescent="0.2">
      <c r="A941" s="27" t="s">
        <v>32</v>
      </c>
      <c r="B941" s="13" t="s">
        <v>127</v>
      </c>
      <c r="C941" s="13" t="s">
        <v>287</v>
      </c>
      <c r="D941" s="14"/>
      <c r="E941" s="14"/>
      <c r="F941" s="14"/>
      <c r="G941" s="14"/>
      <c r="H941" s="14"/>
      <c r="I941" s="14"/>
      <c r="J941" s="14"/>
      <c r="K941" s="14"/>
      <c r="L941" s="14"/>
      <c r="M941" s="14"/>
      <c r="N941" s="14"/>
      <c r="O941" s="14"/>
      <c r="P941" s="13"/>
      <c r="Q941" s="13"/>
      <c r="R941" s="13"/>
      <c r="S941" s="13"/>
      <c r="T941" s="13"/>
      <c r="U941" s="13"/>
      <c r="V941" s="13"/>
      <c r="W941" s="22"/>
    </row>
    <row r="942" spans="1:23" x14ac:dyDescent="0.2">
      <c r="A942" s="25" t="s">
        <v>32</v>
      </c>
      <c r="B942" s="11" t="s">
        <v>127</v>
      </c>
      <c r="C942" s="11" t="s">
        <v>288</v>
      </c>
      <c r="D942" s="12"/>
      <c r="E942" s="12"/>
      <c r="F942" s="12"/>
      <c r="G942" s="12"/>
      <c r="H942" s="12"/>
      <c r="I942" s="12"/>
      <c r="J942" s="12"/>
      <c r="K942" s="12"/>
      <c r="L942" s="12"/>
      <c r="M942" s="12"/>
      <c r="N942" s="12"/>
      <c r="O942" s="12"/>
      <c r="P942" s="11"/>
      <c r="Q942" s="11"/>
      <c r="R942" s="11"/>
      <c r="S942" s="11"/>
      <c r="T942" s="11"/>
      <c r="U942" s="11"/>
      <c r="V942" s="11"/>
      <c r="W942" s="21"/>
    </row>
    <row r="943" spans="1:23" x14ac:dyDescent="0.2">
      <c r="A943" s="27" t="s">
        <v>32</v>
      </c>
      <c r="B943" s="13" t="s">
        <v>127</v>
      </c>
      <c r="C943" s="13" t="s">
        <v>285</v>
      </c>
      <c r="D943" s="14"/>
      <c r="E943" s="14"/>
      <c r="F943" s="14"/>
      <c r="G943" s="14"/>
      <c r="H943" s="14"/>
      <c r="I943" s="14"/>
      <c r="J943" s="14"/>
      <c r="K943" s="14"/>
      <c r="L943" s="14"/>
      <c r="M943" s="14"/>
      <c r="N943" s="14"/>
      <c r="O943" s="14"/>
      <c r="P943" s="13"/>
      <c r="Q943" s="13"/>
      <c r="R943" s="13"/>
      <c r="S943" s="13"/>
      <c r="T943" s="13"/>
      <c r="U943" s="13"/>
      <c r="V943" s="13"/>
      <c r="W943" s="22"/>
    </row>
    <row r="944" spans="1:23" x14ac:dyDescent="0.2">
      <c r="A944" s="25" t="s">
        <v>32</v>
      </c>
      <c r="B944" s="11" t="s">
        <v>127</v>
      </c>
      <c r="C944" s="11" t="s">
        <v>308</v>
      </c>
      <c r="D944" s="12"/>
      <c r="E944" s="12">
        <v>42.564</v>
      </c>
      <c r="F944" s="12">
        <v>70.492999999999995</v>
      </c>
      <c r="G944" s="12">
        <v>55.421999999999997</v>
      </c>
      <c r="H944" s="12">
        <v>30.934000000000001</v>
      </c>
      <c r="I944" s="12">
        <v>22.042000000000002</v>
      </c>
      <c r="J944" s="12">
        <v>38.871000000000002</v>
      </c>
      <c r="K944" s="12">
        <v>36.301000000000002</v>
      </c>
      <c r="L944" s="12">
        <v>59.186999999999998</v>
      </c>
      <c r="M944" s="12">
        <v>65.218999999999994</v>
      </c>
      <c r="N944" s="12">
        <v>44.652999999999999</v>
      </c>
      <c r="O944" s="12"/>
      <c r="P944" s="11" t="s">
        <v>1</v>
      </c>
      <c r="Q944" s="11" t="s">
        <v>1</v>
      </c>
      <c r="R944" s="11" t="s">
        <v>1</v>
      </c>
      <c r="S944" s="11" t="s">
        <v>1</v>
      </c>
      <c r="T944" s="11" t="s">
        <v>1</v>
      </c>
      <c r="U944" s="11" t="s">
        <v>1</v>
      </c>
      <c r="V944" s="11" t="s">
        <v>304</v>
      </c>
      <c r="W944" s="21" t="s">
        <v>1</v>
      </c>
    </row>
    <row r="945" spans="1:23" x14ac:dyDescent="0.2">
      <c r="A945" s="27" t="s">
        <v>32</v>
      </c>
      <c r="B945" s="13" t="s">
        <v>127</v>
      </c>
      <c r="C945" s="13" t="s">
        <v>283</v>
      </c>
      <c r="D945" s="14"/>
      <c r="E945" s="14"/>
      <c r="F945" s="14"/>
      <c r="G945" s="14"/>
      <c r="H945" s="14"/>
      <c r="I945" s="14"/>
      <c r="J945" s="14"/>
      <c r="K945" s="14"/>
      <c r="L945" s="14"/>
      <c r="M945" s="14"/>
      <c r="N945" s="14"/>
      <c r="O945" s="14"/>
      <c r="P945" s="13"/>
      <c r="Q945" s="13"/>
      <c r="R945" s="13"/>
      <c r="S945" s="13"/>
      <c r="T945" s="13"/>
      <c r="U945" s="13"/>
      <c r="V945" s="13"/>
      <c r="W945" s="22"/>
    </row>
    <row r="946" spans="1:23" x14ac:dyDescent="0.2">
      <c r="A946" s="25" t="s">
        <v>32</v>
      </c>
      <c r="B946" s="11" t="s">
        <v>127</v>
      </c>
      <c r="C946" s="11" t="s">
        <v>290</v>
      </c>
      <c r="D946" s="12"/>
      <c r="E946" s="12"/>
      <c r="F946" s="12"/>
      <c r="G946" s="12"/>
      <c r="H946" s="12"/>
      <c r="I946" s="12"/>
      <c r="J946" s="12"/>
      <c r="K946" s="12"/>
      <c r="L946" s="12"/>
      <c r="M946" s="12"/>
      <c r="N946" s="12"/>
      <c r="O946" s="12"/>
      <c r="P946" s="11"/>
      <c r="Q946" s="11"/>
      <c r="R946" s="11"/>
      <c r="S946" s="11"/>
      <c r="T946" s="11"/>
      <c r="U946" s="11"/>
      <c r="V946" s="11"/>
      <c r="W946" s="21"/>
    </row>
    <row r="947" spans="1:23" x14ac:dyDescent="0.2">
      <c r="A947" s="27" t="s">
        <v>32</v>
      </c>
      <c r="B947" s="13" t="s">
        <v>127</v>
      </c>
      <c r="C947" s="13" t="s">
        <v>291</v>
      </c>
      <c r="D947" s="14"/>
      <c r="E947" s="14"/>
      <c r="F947" s="14"/>
      <c r="G947" s="14"/>
      <c r="H947" s="14"/>
      <c r="I947" s="14"/>
      <c r="J947" s="14"/>
      <c r="K947" s="14"/>
      <c r="L947" s="14"/>
      <c r="M947" s="14"/>
      <c r="N947" s="14"/>
      <c r="O947" s="14"/>
      <c r="P947" s="13"/>
      <c r="Q947" s="13"/>
      <c r="R947" s="13"/>
      <c r="S947" s="13"/>
      <c r="T947" s="13"/>
      <c r="U947" s="13"/>
      <c r="V947" s="13"/>
      <c r="W947" s="22"/>
    </row>
    <row r="948" spans="1:23" x14ac:dyDescent="0.2">
      <c r="A948" s="25" t="s">
        <v>32</v>
      </c>
      <c r="B948" s="11" t="s">
        <v>127</v>
      </c>
      <c r="C948" s="11" t="s">
        <v>273</v>
      </c>
      <c r="D948" s="12"/>
      <c r="E948" s="12"/>
      <c r="F948" s="12"/>
      <c r="G948" s="12"/>
      <c r="H948" s="12"/>
      <c r="I948" s="12"/>
      <c r="J948" s="12"/>
      <c r="K948" s="12"/>
      <c r="L948" s="12"/>
      <c r="M948" s="12"/>
      <c r="N948" s="12"/>
      <c r="O948" s="12"/>
      <c r="P948" s="11"/>
      <c r="Q948" s="11"/>
      <c r="R948" s="11"/>
      <c r="S948" s="11"/>
      <c r="T948" s="11"/>
      <c r="U948" s="11"/>
      <c r="V948" s="11"/>
      <c r="W948" s="21"/>
    </row>
    <row r="949" spans="1:23" x14ac:dyDescent="0.2">
      <c r="A949" s="27" t="s">
        <v>32</v>
      </c>
      <c r="B949" s="13" t="s">
        <v>127</v>
      </c>
      <c r="C949" s="13" t="s">
        <v>274</v>
      </c>
      <c r="D949" s="14"/>
      <c r="E949" s="14"/>
      <c r="F949" s="14"/>
      <c r="G949" s="14"/>
      <c r="H949" s="14"/>
      <c r="I949" s="14"/>
      <c r="J949" s="14"/>
      <c r="K949" s="14"/>
      <c r="L949" s="14"/>
      <c r="M949" s="14"/>
      <c r="N949" s="14"/>
      <c r="O949" s="14"/>
      <c r="P949" s="13"/>
      <c r="Q949" s="13"/>
      <c r="R949" s="13"/>
      <c r="S949" s="13"/>
      <c r="T949" s="13"/>
      <c r="U949" s="13"/>
      <c r="V949" s="13"/>
      <c r="W949" s="22"/>
    </row>
    <row r="950" spans="1:23" x14ac:dyDescent="0.2">
      <c r="A950" s="25" t="s">
        <v>32</v>
      </c>
      <c r="B950" s="11" t="s">
        <v>127</v>
      </c>
      <c r="C950" s="11" t="s">
        <v>289</v>
      </c>
      <c r="D950" s="12"/>
      <c r="E950" s="12"/>
      <c r="F950" s="12"/>
      <c r="G950" s="12"/>
      <c r="H950" s="12"/>
      <c r="I950" s="12"/>
      <c r="J950" s="12"/>
      <c r="K950" s="12"/>
      <c r="L950" s="12"/>
      <c r="M950" s="12"/>
      <c r="N950" s="12"/>
      <c r="O950" s="12"/>
      <c r="P950" s="11"/>
      <c r="Q950" s="11"/>
      <c r="R950" s="11"/>
      <c r="S950" s="11"/>
      <c r="T950" s="11"/>
      <c r="U950" s="11"/>
      <c r="V950" s="11"/>
      <c r="W950" s="21"/>
    </row>
    <row r="951" spans="1:23" x14ac:dyDescent="0.2">
      <c r="A951" s="27" t="s">
        <v>32</v>
      </c>
      <c r="B951" s="13" t="s">
        <v>127</v>
      </c>
      <c r="C951" s="13" t="s">
        <v>276</v>
      </c>
      <c r="D951" s="14"/>
      <c r="E951" s="14"/>
      <c r="F951" s="14"/>
      <c r="G951" s="14"/>
      <c r="H951" s="14"/>
      <c r="I951" s="14"/>
      <c r="J951" s="14"/>
      <c r="K951" s="14"/>
      <c r="L951" s="14"/>
      <c r="M951" s="14"/>
      <c r="N951" s="14"/>
      <c r="O951" s="14"/>
      <c r="P951" s="13"/>
      <c r="Q951" s="13"/>
      <c r="R951" s="13"/>
      <c r="S951" s="13"/>
      <c r="T951" s="13"/>
      <c r="U951" s="13"/>
      <c r="V951" s="13"/>
      <c r="W951" s="22"/>
    </row>
    <row r="952" spans="1:23" x14ac:dyDescent="0.2">
      <c r="A952" s="25" t="s">
        <v>32</v>
      </c>
      <c r="B952" s="11" t="s">
        <v>127</v>
      </c>
      <c r="C952" s="11" t="s">
        <v>271</v>
      </c>
      <c r="D952" s="12"/>
      <c r="E952" s="12"/>
      <c r="F952" s="12"/>
      <c r="G952" s="12"/>
      <c r="H952" s="12"/>
      <c r="I952" s="12"/>
      <c r="J952" s="12"/>
      <c r="K952" s="12"/>
      <c r="L952" s="12"/>
      <c r="M952" s="12"/>
      <c r="N952" s="12"/>
      <c r="O952" s="12"/>
      <c r="P952" s="11"/>
      <c r="Q952" s="11"/>
      <c r="R952" s="11"/>
      <c r="S952" s="11"/>
      <c r="T952" s="11"/>
      <c r="U952" s="11"/>
      <c r="V952" s="11"/>
      <c r="W952" s="21"/>
    </row>
    <row r="953" spans="1:23" x14ac:dyDescent="0.2">
      <c r="A953" s="27" t="s">
        <v>32</v>
      </c>
      <c r="B953" s="13" t="s">
        <v>127</v>
      </c>
      <c r="C953" s="13" t="s">
        <v>292</v>
      </c>
      <c r="D953" s="14"/>
      <c r="E953" s="14"/>
      <c r="F953" s="14"/>
      <c r="G953" s="14"/>
      <c r="H953" s="14"/>
      <c r="I953" s="14"/>
      <c r="J953" s="14"/>
      <c r="K953" s="14"/>
      <c r="L953" s="14"/>
      <c r="M953" s="14"/>
      <c r="N953" s="14"/>
      <c r="O953" s="14"/>
      <c r="P953" s="13"/>
      <c r="Q953" s="13"/>
      <c r="R953" s="13"/>
      <c r="S953" s="13"/>
      <c r="T953" s="13"/>
      <c r="U953" s="13"/>
      <c r="V953" s="13"/>
      <c r="W953" s="22"/>
    </row>
    <row r="954" spans="1:23" x14ac:dyDescent="0.2">
      <c r="A954" s="25" t="s">
        <v>32</v>
      </c>
      <c r="B954" s="11" t="s">
        <v>127</v>
      </c>
      <c r="C954" s="11" t="s">
        <v>275</v>
      </c>
      <c r="D954" s="12"/>
      <c r="E954" s="12"/>
      <c r="F954" s="12"/>
      <c r="G954" s="12"/>
      <c r="H954" s="12"/>
      <c r="I954" s="12"/>
      <c r="J954" s="12"/>
      <c r="K954" s="12"/>
      <c r="L954" s="12"/>
      <c r="M954" s="12"/>
      <c r="N954" s="12"/>
      <c r="O954" s="12"/>
      <c r="P954" s="11"/>
      <c r="Q954" s="11"/>
      <c r="R954" s="11"/>
      <c r="S954" s="11"/>
      <c r="T954" s="11"/>
      <c r="U954" s="11"/>
      <c r="V954" s="11"/>
      <c r="W954" s="21"/>
    </row>
    <row r="955" spans="1:23" x14ac:dyDescent="0.2">
      <c r="A955" s="27" t="s">
        <v>32</v>
      </c>
      <c r="B955" s="13" t="s">
        <v>127</v>
      </c>
      <c r="C955" s="13" t="s">
        <v>272</v>
      </c>
      <c r="D955" s="14"/>
      <c r="E955" s="14"/>
      <c r="F955" s="14"/>
      <c r="G955" s="14"/>
      <c r="H955" s="14"/>
      <c r="I955" s="14"/>
      <c r="J955" s="14"/>
      <c r="K955" s="14"/>
      <c r="L955" s="14"/>
      <c r="M955" s="14"/>
      <c r="N955" s="14"/>
      <c r="O955" s="14"/>
      <c r="P955" s="13"/>
      <c r="Q955" s="13"/>
      <c r="R955" s="13"/>
      <c r="S955" s="13"/>
      <c r="T955" s="13"/>
      <c r="U955" s="13"/>
      <c r="V955" s="13"/>
      <c r="W955" s="22"/>
    </row>
    <row r="956" spans="1:23" x14ac:dyDescent="0.2">
      <c r="A956" s="25" t="s">
        <v>32</v>
      </c>
      <c r="B956" s="11" t="s">
        <v>127</v>
      </c>
      <c r="C956" s="11" t="s">
        <v>295</v>
      </c>
      <c r="D956" s="12"/>
      <c r="E956" s="12"/>
      <c r="F956" s="12"/>
      <c r="G956" s="12"/>
      <c r="H956" s="12"/>
      <c r="I956" s="12"/>
      <c r="J956" s="12"/>
      <c r="K956" s="12"/>
      <c r="L956" s="12"/>
      <c r="M956" s="12"/>
      <c r="N956" s="12"/>
      <c r="O956" s="12"/>
      <c r="P956" s="11" t="s">
        <v>1</v>
      </c>
      <c r="Q956" s="11" t="s">
        <v>1</v>
      </c>
      <c r="R956" s="11" t="s">
        <v>1</v>
      </c>
      <c r="S956" s="11" t="s">
        <v>1</v>
      </c>
      <c r="T956" s="11" t="s">
        <v>1</v>
      </c>
      <c r="U956" s="11" t="s">
        <v>1</v>
      </c>
      <c r="V956" s="11" t="s">
        <v>304</v>
      </c>
      <c r="W956" s="21" t="s">
        <v>1</v>
      </c>
    </row>
    <row r="957" spans="1:23" x14ac:dyDescent="0.2">
      <c r="A957" s="27" t="s">
        <v>32</v>
      </c>
      <c r="B957" s="13" t="s">
        <v>127</v>
      </c>
      <c r="C957" s="13" t="s">
        <v>297</v>
      </c>
      <c r="D957" s="14"/>
      <c r="E957" s="14"/>
      <c r="F957" s="14"/>
      <c r="G957" s="14"/>
      <c r="H957" s="14"/>
      <c r="I957" s="14"/>
      <c r="J957" s="14"/>
      <c r="K957" s="14"/>
      <c r="L957" s="14"/>
      <c r="M957" s="14"/>
      <c r="N957" s="14"/>
      <c r="O957" s="14"/>
      <c r="P957" s="13" t="s">
        <v>1</v>
      </c>
      <c r="Q957" s="13" t="s">
        <v>1</v>
      </c>
      <c r="R957" s="13" t="s">
        <v>1</v>
      </c>
      <c r="S957" s="13" t="s">
        <v>1</v>
      </c>
      <c r="T957" s="13" t="s">
        <v>1</v>
      </c>
      <c r="U957" s="13" t="s">
        <v>1</v>
      </c>
      <c r="V957" s="13" t="s">
        <v>304</v>
      </c>
      <c r="W957" s="22" t="s">
        <v>1</v>
      </c>
    </row>
    <row r="958" spans="1:23" x14ac:dyDescent="0.2">
      <c r="A958" s="25" t="s">
        <v>32</v>
      </c>
      <c r="B958" s="11" t="s">
        <v>127</v>
      </c>
      <c r="C958" s="11" t="s">
        <v>299</v>
      </c>
      <c r="D958" s="12"/>
      <c r="E958" s="12"/>
      <c r="F958" s="12"/>
      <c r="G958" s="12"/>
      <c r="H958" s="12"/>
      <c r="I958" s="12"/>
      <c r="J958" s="12"/>
      <c r="K958" s="12"/>
      <c r="L958" s="12"/>
      <c r="M958" s="12"/>
      <c r="N958" s="12"/>
      <c r="O958" s="12"/>
      <c r="P958" s="11" t="s">
        <v>1</v>
      </c>
      <c r="Q958" s="11" t="s">
        <v>1</v>
      </c>
      <c r="R958" s="11" t="s">
        <v>1</v>
      </c>
      <c r="S958" s="11" t="s">
        <v>1</v>
      </c>
      <c r="T958" s="11" t="s">
        <v>1</v>
      </c>
      <c r="U958" s="11" t="s">
        <v>1</v>
      </c>
      <c r="V958" s="11" t="s">
        <v>304</v>
      </c>
      <c r="W958" s="21" t="s">
        <v>1</v>
      </c>
    </row>
    <row r="959" spans="1:23" x14ac:dyDescent="0.2">
      <c r="A959" s="27" t="s">
        <v>32</v>
      </c>
      <c r="B959" s="13" t="s">
        <v>127</v>
      </c>
      <c r="C959" s="13" t="s">
        <v>300</v>
      </c>
      <c r="D959" s="14"/>
      <c r="E959" s="14"/>
      <c r="F959" s="14"/>
      <c r="G959" s="14"/>
      <c r="H959" s="14"/>
      <c r="I959" s="14"/>
      <c r="J959" s="14"/>
      <c r="K959" s="14"/>
      <c r="L959" s="14"/>
      <c r="M959" s="14"/>
      <c r="N959" s="14"/>
      <c r="O959" s="14"/>
      <c r="P959" s="13" t="s">
        <v>1</v>
      </c>
      <c r="Q959" s="13" t="s">
        <v>1</v>
      </c>
      <c r="R959" s="13" t="s">
        <v>1</v>
      </c>
      <c r="S959" s="13" t="s">
        <v>1</v>
      </c>
      <c r="T959" s="13" t="s">
        <v>1</v>
      </c>
      <c r="U959" s="13" t="s">
        <v>1</v>
      </c>
      <c r="V959" s="13" t="s">
        <v>304</v>
      </c>
      <c r="W959" s="22" t="s">
        <v>1</v>
      </c>
    </row>
    <row r="960" spans="1:23" x14ac:dyDescent="0.2">
      <c r="A960" s="25" t="s">
        <v>32</v>
      </c>
      <c r="B960" s="11" t="s">
        <v>127</v>
      </c>
      <c r="C960" s="11" t="s">
        <v>296</v>
      </c>
      <c r="D960" s="12"/>
      <c r="E960" s="12"/>
      <c r="F960" s="12"/>
      <c r="G960" s="12"/>
      <c r="H960" s="12"/>
      <c r="I960" s="12"/>
      <c r="J960" s="12"/>
      <c r="K960" s="12"/>
      <c r="L960" s="12"/>
      <c r="M960" s="12"/>
      <c r="N960" s="12"/>
      <c r="O960" s="12"/>
      <c r="P960" s="11" t="s">
        <v>1</v>
      </c>
      <c r="Q960" s="11" t="s">
        <v>1</v>
      </c>
      <c r="R960" s="11" t="s">
        <v>1</v>
      </c>
      <c r="S960" s="11" t="s">
        <v>1</v>
      </c>
      <c r="T960" s="11" t="s">
        <v>1</v>
      </c>
      <c r="U960" s="11" t="s">
        <v>1</v>
      </c>
      <c r="V960" s="11" t="s">
        <v>304</v>
      </c>
      <c r="W960" s="21" t="s">
        <v>1</v>
      </c>
    </row>
    <row r="961" spans="1:23" x14ac:dyDescent="0.2">
      <c r="A961" s="27" t="s">
        <v>32</v>
      </c>
      <c r="B961" s="13" t="s">
        <v>127</v>
      </c>
      <c r="C961" s="13" t="s">
        <v>301</v>
      </c>
      <c r="D961" s="14"/>
      <c r="E961" s="14"/>
      <c r="F961" s="14"/>
      <c r="G961" s="14"/>
      <c r="H961" s="14"/>
      <c r="I961" s="14"/>
      <c r="J961" s="14"/>
      <c r="K961" s="14"/>
      <c r="L961" s="14"/>
      <c r="M961" s="14"/>
      <c r="N961" s="14"/>
      <c r="O961" s="14"/>
      <c r="P961" s="13" t="s">
        <v>1</v>
      </c>
      <c r="Q961" s="13" t="s">
        <v>1</v>
      </c>
      <c r="R961" s="13" t="s">
        <v>1</v>
      </c>
      <c r="S961" s="13" t="s">
        <v>1</v>
      </c>
      <c r="T961" s="13" t="s">
        <v>1</v>
      </c>
      <c r="U961" s="13" t="s">
        <v>1</v>
      </c>
      <c r="V961" s="13" t="s">
        <v>304</v>
      </c>
      <c r="W961" s="22" t="s">
        <v>1</v>
      </c>
    </row>
    <row r="962" spans="1:23" x14ac:dyDescent="0.2">
      <c r="A962" s="25" t="s">
        <v>32</v>
      </c>
      <c r="B962" s="11" t="s">
        <v>127</v>
      </c>
      <c r="C962" s="11" t="s">
        <v>298</v>
      </c>
      <c r="D962" s="12"/>
      <c r="E962" s="12"/>
      <c r="F962" s="12"/>
      <c r="G962" s="12"/>
      <c r="H962" s="12"/>
      <c r="I962" s="12"/>
      <c r="J962" s="12"/>
      <c r="K962" s="12"/>
      <c r="L962" s="12"/>
      <c r="M962" s="12"/>
      <c r="N962" s="12"/>
      <c r="O962" s="12"/>
      <c r="P962" s="11" t="s">
        <v>1</v>
      </c>
      <c r="Q962" s="11" t="s">
        <v>1</v>
      </c>
      <c r="R962" s="11" t="s">
        <v>1</v>
      </c>
      <c r="S962" s="11" t="s">
        <v>1</v>
      </c>
      <c r="T962" s="11" t="s">
        <v>1</v>
      </c>
      <c r="U962" s="11" t="s">
        <v>1</v>
      </c>
      <c r="V962" s="11" t="s">
        <v>304</v>
      </c>
      <c r="W962" s="21" t="s">
        <v>1</v>
      </c>
    </row>
    <row r="963" spans="1:23" x14ac:dyDescent="0.2">
      <c r="A963" s="27" t="s">
        <v>33</v>
      </c>
      <c r="B963" s="13" t="s">
        <v>128</v>
      </c>
      <c r="C963" s="13" t="s">
        <v>277</v>
      </c>
      <c r="D963" s="14"/>
      <c r="E963" s="14"/>
      <c r="F963" s="14"/>
      <c r="G963" s="14"/>
      <c r="H963" s="14"/>
      <c r="I963" s="14">
        <v>100</v>
      </c>
      <c r="J963" s="14"/>
      <c r="K963" s="14"/>
      <c r="L963" s="14"/>
      <c r="M963" s="14"/>
      <c r="N963" s="14"/>
      <c r="O963" s="14"/>
      <c r="P963" s="13" t="s">
        <v>1</v>
      </c>
      <c r="Q963" s="13" t="s">
        <v>1</v>
      </c>
      <c r="R963" s="13" t="s">
        <v>1</v>
      </c>
      <c r="S963" s="13" t="s">
        <v>1</v>
      </c>
      <c r="T963" s="13" t="s">
        <v>1</v>
      </c>
      <c r="U963" s="13" t="s">
        <v>1</v>
      </c>
      <c r="V963" s="13" t="s">
        <v>304</v>
      </c>
      <c r="W963" s="22" t="s">
        <v>1</v>
      </c>
    </row>
    <row r="964" spans="1:23" x14ac:dyDescent="0.2">
      <c r="A964" s="25" t="s">
        <v>33</v>
      </c>
      <c r="B964" s="11" t="s">
        <v>128</v>
      </c>
      <c r="C964" s="11" t="s">
        <v>278</v>
      </c>
      <c r="D964" s="12"/>
      <c r="E964" s="12"/>
      <c r="F964" s="12"/>
      <c r="G964" s="12"/>
      <c r="H964" s="12"/>
      <c r="I964" s="12">
        <v>25.32132</v>
      </c>
      <c r="J964" s="12"/>
      <c r="K964" s="12"/>
      <c r="L964" s="12"/>
      <c r="M964" s="12"/>
      <c r="N964" s="12"/>
      <c r="O964" s="12"/>
      <c r="P964" s="11" t="s">
        <v>1</v>
      </c>
      <c r="Q964" s="11" t="s">
        <v>1</v>
      </c>
      <c r="R964" s="11" t="s">
        <v>1</v>
      </c>
      <c r="S964" s="11" t="s">
        <v>1</v>
      </c>
      <c r="T964" s="11" t="s">
        <v>1</v>
      </c>
      <c r="U964" s="11" t="s">
        <v>1</v>
      </c>
      <c r="V964" s="11" t="s">
        <v>304</v>
      </c>
      <c r="W964" s="21" t="s">
        <v>1</v>
      </c>
    </row>
    <row r="965" spans="1:23" x14ac:dyDescent="0.2">
      <c r="A965" s="27" t="s">
        <v>33</v>
      </c>
      <c r="B965" s="13" t="s">
        <v>128</v>
      </c>
      <c r="C965" s="13" t="s">
        <v>280</v>
      </c>
      <c r="D965" s="14"/>
      <c r="E965" s="14"/>
      <c r="F965" s="14"/>
      <c r="G965" s="14"/>
      <c r="H965" s="14"/>
      <c r="I965" s="14">
        <v>7.32864</v>
      </c>
      <c r="J965" s="14"/>
      <c r="K965" s="14"/>
      <c r="L965" s="14"/>
      <c r="M965" s="14"/>
      <c r="N965" s="14"/>
      <c r="O965" s="14"/>
      <c r="P965" s="13" t="s">
        <v>1</v>
      </c>
      <c r="Q965" s="13" t="s">
        <v>1</v>
      </c>
      <c r="R965" s="13" t="s">
        <v>1</v>
      </c>
      <c r="S965" s="13" t="s">
        <v>1</v>
      </c>
      <c r="T965" s="13" t="s">
        <v>1</v>
      </c>
      <c r="U965" s="13" t="s">
        <v>1</v>
      </c>
      <c r="V965" s="13" t="s">
        <v>304</v>
      </c>
      <c r="W965" s="22" t="s">
        <v>1</v>
      </c>
    </row>
    <row r="966" spans="1:23" x14ac:dyDescent="0.2">
      <c r="A966" s="25" t="s">
        <v>33</v>
      </c>
      <c r="B966" s="11" t="s">
        <v>128</v>
      </c>
      <c r="C966" s="11" t="s">
        <v>281</v>
      </c>
      <c r="D966" s="12"/>
      <c r="E966" s="12"/>
      <c r="F966" s="12"/>
      <c r="G966" s="12"/>
      <c r="H966" s="12"/>
      <c r="I966" s="12">
        <v>48.960169999999998</v>
      </c>
      <c r="J966" s="12"/>
      <c r="K966" s="12"/>
      <c r="L966" s="12"/>
      <c r="M966" s="12"/>
      <c r="N966" s="12"/>
      <c r="O966" s="12"/>
      <c r="P966" s="11" t="s">
        <v>1</v>
      </c>
      <c r="Q966" s="11" t="s">
        <v>1</v>
      </c>
      <c r="R966" s="11" t="s">
        <v>1</v>
      </c>
      <c r="S966" s="11" t="s">
        <v>1</v>
      </c>
      <c r="T966" s="11" t="s">
        <v>1</v>
      </c>
      <c r="U966" s="11" t="s">
        <v>1</v>
      </c>
      <c r="V966" s="11" t="s">
        <v>304</v>
      </c>
      <c r="W966" s="21" t="s">
        <v>1</v>
      </c>
    </row>
    <row r="967" spans="1:23" x14ac:dyDescent="0.2">
      <c r="A967" s="27" t="s">
        <v>33</v>
      </c>
      <c r="B967" s="13" t="s">
        <v>128</v>
      </c>
      <c r="C967" s="13" t="s">
        <v>282</v>
      </c>
      <c r="D967" s="14"/>
      <c r="E967" s="14"/>
      <c r="F967" s="14"/>
      <c r="G967" s="14"/>
      <c r="H967" s="14"/>
      <c r="I967" s="14">
        <v>25.32132</v>
      </c>
      <c r="J967" s="14"/>
      <c r="K967" s="14"/>
      <c r="L967" s="14"/>
      <c r="M967" s="14"/>
      <c r="N967" s="14"/>
      <c r="O967" s="14"/>
      <c r="P967" s="13" t="s">
        <v>1</v>
      </c>
      <c r="Q967" s="13" t="s">
        <v>1</v>
      </c>
      <c r="R967" s="13" t="s">
        <v>1</v>
      </c>
      <c r="S967" s="13" t="s">
        <v>1</v>
      </c>
      <c r="T967" s="13" t="s">
        <v>1</v>
      </c>
      <c r="U967" s="13" t="s">
        <v>1</v>
      </c>
      <c r="V967" s="13" t="s">
        <v>304</v>
      </c>
      <c r="W967" s="22" t="s">
        <v>1</v>
      </c>
    </row>
    <row r="968" spans="1:23" x14ac:dyDescent="0.2">
      <c r="A968" s="25" t="s">
        <v>33</v>
      </c>
      <c r="B968" s="11" t="s">
        <v>128</v>
      </c>
      <c r="C968" s="11" t="s">
        <v>279</v>
      </c>
      <c r="D968" s="12"/>
      <c r="E968" s="12"/>
      <c r="F968" s="12"/>
      <c r="G968" s="12"/>
      <c r="H968" s="12"/>
      <c r="I968" s="12">
        <v>0</v>
      </c>
      <c r="J968" s="12"/>
      <c r="K968" s="12"/>
      <c r="L968" s="12"/>
      <c r="M968" s="12"/>
      <c r="N968" s="12"/>
      <c r="O968" s="12"/>
      <c r="P968" s="11" t="s">
        <v>1</v>
      </c>
      <c r="Q968" s="11" t="s">
        <v>1</v>
      </c>
      <c r="R968" s="11" t="s">
        <v>1</v>
      </c>
      <c r="S968" s="11" t="s">
        <v>1</v>
      </c>
      <c r="T968" s="11" t="s">
        <v>1</v>
      </c>
      <c r="U968" s="11" t="s">
        <v>1</v>
      </c>
      <c r="V968" s="11" t="s">
        <v>304</v>
      </c>
      <c r="W968" s="21" t="s">
        <v>1</v>
      </c>
    </row>
    <row r="969" spans="1:23" x14ac:dyDescent="0.2">
      <c r="A969" s="27" t="s">
        <v>33</v>
      </c>
      <c r="B969" s="13" t="s">
        <v>128</v>
      </c>
      <c r="C969" s="13" t="s">
        <v>293</v>
      </c>
      <c r="D969" s="14"/>
      <c r="E969" s="14"/>
      <c r="F969" s="14"/>
      <c r="G969" s="14"/>
      <c r="H969" s="14"/>
      <c r="I969" s="14"/>
      <c r="J969" s="14"/>
      <c r="K969" s="14"/>
      <c r="L969" s="14"/>
      <c r="M969" s="14"/>
      <c r="N969" s="14"/>
      <c r="O969" s="14"/>
      <c r="P969" s="13" t="s">
        <v>1</v>
      </c>
      <c r="Q969" s="13" t="s">
        <v>1</v>
      </c>
      <c r="R969" s="13" t="s">
        <v>1</v>
      </c>
      <c r="S969" s="13" t="s">
        <v>1</v>
      </c>
      <c r="T969" s="13" t="s">
        <v>1</v>
      </c>
      <c r="U969" s="13" t="s">
        <v>1</v>
      </c>
      <c r="V969" s="13" t="s">
        <v>304</v>
      </c>
      <c r="W969" s="22" t="s">
        <v>1</v>
      </c>
    </row>
    <row r="970" spans="1:23" x14ac:dyDescent="0.2">
      <c r="A970" s="25" t="s">
        <v>33</v>
      </c>
      <c r="B970" s="11" t="s">
        <v>128</v>
      </c>
      <c r="C970" s="11" t="s">
        <v>284</v>
      </c>
      <c r="D970" s="12"/>
      <c r="E970" s="12"/>
      <c r="F970" s="12"/>
      <c r="G970" s="12"/>
      <c r="H970" s="12"/>
      <c r="I970" s="12">
        <v>25.290410000000001</v>
      </c>
      <c r="J970" s="12"/>
      <c r="K970" s="12"/>
      <c r="L970" s="12"/>
      <c r="M970" s="12"/>
      <c r="N970" s="12"/>
      <c r="O970" s="12"/>
      <c r="P970" s="11" t="s">
        <v>1</v>
      </c>
      <c r="Q970" s="11" t="s">
        <v>1</v>
      </c>
      <c r="R970" s="11" t="s">
        <v>1</v>
      </c>
      <c r="S970" s="11" t="s">
        <v>1</v>
      </c>
      <c r="T970" s="11" t="s">
        <v>1</v>
      </c>
      <c r="U970" s="11" t="s">
        <v>1</v>
      </c>
      <c r="V970" s="11" t="s">
        <v>304</v>
      </c>
      <c r="W970" s="21" t="s">
        <v>1</v>
      </c>
    </row>
    <row r="971" spans="1:23" x14ac:dyDescent="0.2">
      <c r="A971" s="27" t="s">
        <v>33</v>
      </c>
      <c r="B971" s="13" t="s">
        <v>128</v>
      </c>
      <c r="C971" s="13" t="s">
        <v>286</v>
      </c>
      <c r="D971" s="14"/>
      <c r="E971" s="14"/>
      <c r="F971" s="14"/>
      <c r="G971" s="14"/>
      <c r="H971" s="14"/>
      <c r="I971" s="14">
        <v>7.3196899999999996</v>
      </c>
      <c r="J971" s="14"/>
      <c r="K971" s="14"/>
      <c r="L971" s="14"/>
      <c r="M971" s="14"/>
      <c r="N971" s="14"/>
      <c r="O971" s="14"/>
      <c r="P971" s="13" t="s">
        <v>1</v>
      </c>
      <c r="Q971" s="13" t="s">
        <v>1</v>
      </c>
      <c r="R971" s="13" t="s">
        <v>1</v>
      </c>
      <c r="S971" s="13" t="s">
        <v>1</v>
      </c>
      <c r="T971" s="13" t="s">
        <v>1</v>
      </c>
      <c r="U971" s="13" t="s">
        <v>1</v>
      </c>
      <c r="V971" s="13" t="s">
        <v>304</v>
      </c>
      <c r="W971" s="22" t="s">
        <v>1</v>
      </c>
    </row>
    <row r="972" spans="1:23" x14ac:dyDescent="0.2">
      <c r="A972" s="25" t="s">
        <v>33</v>
      </c>
      <c r="B972" s="11" t="s">
        <v>128</v>
      </c>
      <c r="C972" s="11" t="s">
        <v>287</v>
      </c>
      <c r="D972" s="12"/>
      <c r="E972" s="12"/>
      <c r="F972" s="12"/>
      <c r="G972" s="12"/>
      <c r="H972" s="12"/>
      <c r="I972" s="12">
        <v>48.900419999999997</v>
      </c>
      <c r="J972" s="12"/>
      <c r="K972" s="12"/>
      <c r="L972" s="12"/>
      <c r="M972" s="12"/>
      <c r="N972" s="12"/>
      <c r="O972" s="12"/>
      <c r="P972" s="11" t="s">
        <v>1</v>
      </c>
      <c r="Q972" s="11" t="s">
        <v>1</v>
      </c>
      <c r="R972" s="11" t="s">
        <v>1</v>
      </c>
      <c r="S972" s="11" t="s">
        <v>1</v>
      </c>
      <c r="T972" s="11" t="s">
        <v>1</v>
      </c>
      <c r="U972" s="11" t="s">
        <v>1</v>
      </c>
      <c r="V972" s="11" t="s">
        <v>304</v>
      </c>
      <c r="W972" s="21" t="s">
        <v>1</v>
      </c>
    </row>
    <row r="973" spans="1:23" x14ac:dyDescent="0.2">
      <c r="A973" s="27" t="s">
        <v>33</v>
      </c>
      <c r="B973" s="13" t="s">
        <v>128</v>
      </c>
      <c r="C973" s="13" t="s">
        <v>288</v>
      </c>
      <c r="D973" s="14"/>
      <c r="E973" s="14"/>
      <c r="F973" s="14"/>
      <c r="G973" s="14"/>
      <c r="H973" s="14"/>
      <c r="I973" s="14">
        <v>25.290410000000001</v>
      </c>
      <c r="J973" s="14"/>
      <c r="K973" s="14"/>
      <c r="L973" s="14"/>
      <c r="M973" s="14"/>
      <c r="N973" s="14"/>
      <c r="O973" s="14"/>
      <c r="P973" s="13" t="s">
        <v>1</v>
      </c>
      <c r="Q973" s="13" t="s">
        <v>1</v>
      </c>
      <c r="R973" s="13" t="s">
        <v>1</v>
      </c>
      <c r="S973" s="13" t="s">
        <v>1</v>
      </c>
      <c r="T973" s="13" t="s">
        <v>1</v>
      </c>
      <c r="U973" s="13" t="s">
        <v>1</v>
      </c>
      <c r="V973" s="13" t="s">
        <v>304</v>
      </c>
      <c r="W973" s="22" t="s">
        <v>1</v>
      </c>
    </row>
    <row r="974" spans="1:23" x14ac:dyDescent="0.2">
      <c r="A974" s="25" t="s">
        <v>33</v>
      </c>
      <c r="B974" s="11" t="s">
        <v>128</v>
      </c>
      <c r="C974" s="11" t="s">
        <v>285</v>
      </c>
      <c r="D974" s="12"/>
      <c r="E974" s="12"/>
      <c r="F974" s="12"/>
      <c r="G974" s="12"/>
      <c r="H974" s="12"/>
      <c r="I974" s="12">
        <v>0</v>
      </c>
      <c r="J974" s="12"/>
      <c r="K974" s="12"/>
      <c r="L974" s="12"/>
      <c r="M974" s="12"/>
      <c r="N974" s="12"/>
      <c r="O974" s="12"/>
      <c r="P974" s="11" t="s">
        <v>1</v>
      </c>
      <c r="Q974" s="11" t="s">
        <v>1</v>
      </c>
      <c r="R974" s="11" t="s">
        <v>1</v>
      </c>
      <c r="S974" s="11" t="s">
        <v>1</v>
      </c>
      <c r="T974" s="11" t="s">
        <v>1</v>
      </c>
      <c r="U974" s="11" t="s">
        <v>1</v>
      </c>
      <c r="V974" s="11" t="s">
        <v>304</v>
      </c>
      <c r="W974" s="21" t="s">
        <v>1</v>
      </c>
    </row>
    <row r="975" spans="1:23" x14ac:dyDescent="0.2">
      <c r="A975" s="27" t="s">
        <v>33</v>
      </c>
      <c r="B975" s="13" t="s">
        <v>128</v>
      </c>
      <c r="C975" s="13" t="s">
        <v>308</v>
      </c>
      <c r="D975" s="14"/>
      <c r="E975" s="14">
        <v>19.274999999999999</v>
      </c>
      <c r="F975" s="14">
        <v>12.997</v>
      </c>
      <c r="G975" s="14">
        <v>30.667000000000002</v>
      </c>
      <c r="H975" s="14">
        <v>32.066000000000003</v>
      </c>
      <c r="I975" s="14">
        <v>40.494</v>
      </c>
      <c r="J975" s="14">
        <v>28.882000000000001</v>
      </c>
      <c r="K975" s="14">
        <v>25.085000000000001</v>
      </c>
      <c r="L975" s="14">
        <v>35.171999999999997</v>
      </c>
      <c r="M975" s="14">
        <v>32.656999999999996</v>
      </c>
      <c r="N975" s="14">
        <v>31.597000000000001</v>
      </c>
      <c r="O975" s="14"/>
      <c r="P975" s="13" t="s">
        <v>1</v>
      </c>
      <c r="Q975" s="13" t="s">
        <v>1</v>
      </c>
      <c r="R975" s="13" t="s">
        <v>1</v>
      </c>
      <c r="S975" s="13" t="s">
        <v>1</v>
      </c>
      <c r="T975" s="13" t="s">
        <v>1</v>
      </c>
      <c r="U975" s="13" t="s">
        <v>1</v>
      </c>
      <c r="V975" s="13" t="s">
        <v>304</v>
      </c>
      <c r="W975" s="22" t="s">
        <v>1</v>
      </c>
    </row>
    <row r="976" spans="1:23" x14ac:dyDescent="0.2">
      <c r="A976" s="25" t="s">
        <v>33</v>
      </c>
      <c r="B976" s="11" t="s">
        <v>128</v>
      </c>
      <c r="C976" s="11" t="s">
        <v>283</v>
      </c>
      <c r="D976" s="12">
        <v>23</v>
      </c>
      <c r="E976" s="12"/>
      <c r="F976" s="12">
        <v>22</v>
      </c>
      <c r="G976" s="12">
        <v>24</v>
      </c>
      <c r="H976" s="12">
        <v>25</v>
      </c>
      <c r="I976" s="12">
        <v>27</v>
      </c>
      <c r="J976" s="12">
        <v>23</v>
      </c>
      <c r="K976" s="12">
        <v>24</v>
      </c>
      <c r="L976" s="12">
        <v>23</v>
      </c>
      <c r="M976" s="12">
        <v>23</v>
      </c>
      <c r="N976" s="12"/>
      <c r="O976" s="12"/>
      <c r="P976" s="11" t="s">
        <v>1</v>
      </c>
      <c r="Q976" s="11" t="s">
        <v>1</v>
      </c>
      <c r="R976" s="11" t="s">
        <v>1</v>
      </c>
      <c r="S976" s="11" t="s">
        <v>1</v>
      </c>
      <c r="T976" s="11" t="s">
        <v>1</v>
      </c>
      <c r="U976" s="11" t="s">
        <v>1</v>
      </c>
      <c r="V976" s="11" t="s">
        <v>304</v>
      </c>
      <c r="W976" s="21" t="s">
        <v>1</v>
      </c>
    </row>
    <row r="977" spans="1:23" x14ac:dyDescent="0.2">
      <c r="A977" s="27" t="s">
        <v>33</v>
      </c>
      <c r="B977" s="13" t="s">
        <v>128</v>
      </c>
      <c r="C977" s="13" t="s">
        <v>290</v>
      </c>
      <c r="D977" s="14">
        <v>13</v>
      </c>
      <c r="E977" s="14">
        <v>12</v>
      </c>
      <c r="F977" s="14">
        <v>14</v>
      </c>
      <c r="G977" s="14">
        <v>14</v>
      </c>
      <c r="H977" s="14">
        <v>14</v>
      </c>
      <c r="I977" s="14">
        <v>15</v>
      </c>
      <c r="J977" s="14">
        <v>12</v>
      </c>
      <c r="K977" s="14">
        <v>13</v>
      </c>
      <c r="L977" s="14">
        <v>13</v>
      </c>
      <c r="M977" s="14">
        <v>13</v>
      </c>
      <c r="N977" s="14"/>
      <c r="O977" s="14"/>
      <c r="P977" s="13" t="s">
        <v>1</v>
      </c>
      <c r="Q977" s="13" t="s">
        <v>1</v>
      </c>
      <c r="R977" s="13" t="s">
        <v>1</v>
      </c>
      <c r="S977" s="13" t="s">
        <v>1</v>
      </c>
      <c r="T977" s="13" t="s">
        <v>1</v>
      </c>
      <c r="U977" s="13" t="s">
        <v>1</v>
      </c>
      <c r="V977" s="13" t="s">
        <v>304</v>
      </c>
      <c r="W977" s="22" t="s">
        <v>1</v>
      </c>
    </row>
    <row r="978" spans="1:23" x14ac:dyDescent="0.2">
      <c r="A978" s="25" t="s">
        <v>33</v>
      </c>
      <c r="B978" s="11" t="s">
        <v>128</v>
      </c>
      <c r="C978" s="11" t="s">
        <v>291</v>
      </c>
      <c r="D978" s="12">
        <v>9</v>
      </c>
      <c r="E978" s="12">
        <v>8</v>
      </c>
      <c r="F978" s="12">
        <v>9</v>
      </c>
      <c r="G978" s="12">
        <v>10</v>
      </c>
      <c r="H978" s="12">
        <v>9</v>
      </c>
      <c r="I978" s="12"/>
      <c r="J978" s="12">
        <v>10</v>
      </c>
      <c r="K978" s="12">
        <v>9</v>
      </c>
      <c r="L978" s="12">
        <v>10</v>
      </c>
      <c r="M978" s="12">
        <v>10</v>
      </c>
      <c r="N978" s="12"/>
      <c r="O978" s="12"/>
      <c r="P978" s="11" t="s">
        <v>1</v>
      </c>
      <c r="Q978" s="11" t="s">
        <v>1</v>
      </c>
      <c r="R978" s="11" t="s">
        <v>1</v>
      </c>
      <c r="S978" s="11" t="s">
        <v>1</v>
      </c>
      <c r="T978" s="11" t="s">
        <v>1</v>
      </c>
      <c r="U978" s="11" t="s">
        <v>1</v>
      </c>
      <c r="V978" s="11" t="s">
        <v>304</v>
      </c>
      <c r="W978" s="21" t="s">
        <v>1</v>
      </c>
    </row>
    <row r="979" spans="1:23" x14ac:dyDescent="0.2">
      <c r="A979" s="27" t="s">
        <v>33</v>
      </c>
      <c r="B979" s="13" t="s">
        <v>128</v>
      </c>
      <c r="C979" s="13" t="s">
        <v>273</v>
      </c>
      <c r="D979" s="14">
        <v>26</v>
      </c>
      <c r="E979" s="14"/>
      <c r="F979" s="14">
        <v>25</v>
      </c>
      <c r="G979" s="14">
        <v>27</v>
      </c>
      <c r="H979" s="14">
        <v>28</v>
      </c>
      <c r="I979" s="14">
        <v>30</v>
      </c>
      <c r="J979" s="14">
        <v>26</v>
      </c>
      <c r="K979" s="14">
        <v>27</v>
      </c>
      <c r="L979" s="14">
        <v>26</v>
      </c>
      <c r="M979" s="14">
        <v>26</v>
      </c>
      <c r="N979" s="14"/>
      <c r="O979" s="14"/>
      <c r="P979" s="13" t="s">
        <v>1</v>
      </c>
      <c r="Q979" s="13" t="s">
        <v>1</v>
      </c>
      <c r="R979" s="13" t="s">
        <v>1</v>
      </c>
      <c r="S979" s="13" t="s">
        <v>1</v>
      </c>
      <c r="T979" s="13" t="s">
        <v>1</v>
      </c>
      <c r="U979" s="13" t="s">
        <v>1</v>
      </c>
      <c r="V979" s="13" t="s">
        <v>304</v>
      </c>
      <c r="W979" s="22" t="s">
        <v>1</v>
      </c>
    </row>
    <row r="980" spans="1:23" x14ac:dyDescent="0.2">
      <c r="A980" s="25" t="s">
        <v>33</v>
      </c>
      <c r="B980" s="11" t="s">
        <v>128</v>
      </c>
      <c r="C980" s="11" t="s">
        <v>274</v>
      </c>
      <c r="D980" s="12">
        <v>33</v>
      </c>
      <c r="E980" s="12"/>
      <c r="F980" s="12">
        <v>30</v>
      </c>
      <c r="G980" s="12">
        <v>32</v>
      </c>
      <c r="H980" s="12">
        <v>33</v>
      </c>
      <c r="I980" s="12">
        <v>35</v>
      </c>
      <c r="J980" s="12">
        <v>32</v>
      </c>
      <c r="K980" s="12">
        <v>32</v>
      </c>
      <c r="L980" s="12">
        <v>31</v>
      </c>
      <c r="M980" s="12">
        <v>31</v>
      </c>
      <c r="N980" s="12"/>
      <c r="O980" s="12"/>
      <c r="P980" s="11" t="s">
        <v>1</v>
      </c>
      <c r="Q980" s="11" t="s">
        <v>1</v>
      </c>
      <c r="R980" s="11" t="s">
        <v>1</v>
      </c>
      <c r="S980" s="11" t="s">
        <v>1</v>
      </c>
      <c r="T980" s="11" t="s">
        <v>1</v>
      </c>
      <c r="U980" s="11" t="s">
        <v>1</v>
      </c>
      <c r="V980" s="11" t="s">
        <v>304</v>
      </c>
      <c r="W980" s="21" t="s">
        <v>1</v>
      </c>
    </row>
    <row r="981" spans="1:23" x14ac:dyDescent="0.2">
      <c r="A981" s="27" t="s">
        <v>33</v>
      </c>
      <c r="B981" s="13" t="s">
        <v>128</v>
      </c>
      <c r="C981" s="13" t="s">
        <v>289</v>
      </c>
      <c r="D981" s="14"/>
      <c r="E981" s="14"/>
      <c r="F981" s="14"/>
      <c r="G981" s="14"/>
      <c r="H981" s="14"/>
      <c r="I981" s="14">
        <v>81.51052</v>
      </c>
      <c r="J981" s="14"/>
      <c r="K981" s="14"/>
      <c r="L981" s="14"/>
      <c r="M981" s="14"/>
      <c r="N981" s="14"/>
      <c r="O981" s="14"/>
      <c r="P981" s="13" t="s">
        <v>1</v>
      </c>
      <c r="Q981" s="13" t="s">
        <v>1</v>
      </c>
      <c r="R981" s="13" t="s">
        <v>1</v>
      </c>
      <c r="S981" s="13" t="s">
        <v>1</v>
      </c>
      <c r="T981" s="13" t="s">
        <v>1</v>
      </c>
      <c r="U981" s="13" t="s">
        <v>1</v>
      </c>
      <c r="V981" s="13" t="s">
        <v>304</v>
      </c>
      <c r="W981" s="22" t="s">
        <v>1</v>
      </c>
    </row>
    <row r="982" spans="1:23" x14ac:dyDescent="0.2">
      <c r="A982" s="25" t="s">
        <v>33</v>
      </c>
      <c r="B982" s="11" t="s">
        <v>128</v>
      </c>
      <c r="C982" s="11" t="s">
        <v>276</v>
      </c>
      <c r="D982" s="12"/>
      <c r="E982" s="12"/>
      <c r="F982" s="12"/>
      <c r="G982" s="12"/>
      <c r="H982" s="12"/>
      <c r="I982" s="12"/>
      <c r="J982" s="12"/>
      <c r="K982" s="12">
        <v>18</v>
      </c>
      <c r="L982" s="12">
        <v>18</v>
      </c>
      <c r="M982" s="12">
        <v>19</v>
      </c>
      <c r="N982" s="12"/>
      <c r="O982" s="12"/>
      <c r="P982" s="11" t="s">
        <v>1</v>
      </c>
      <c r="Q982" s="11" t="s">
        <v>1</v>
      </c>
      <c r="R982" s="11" t="s">
        <v>1</v>
      </c>
      <c r="S982" s="11" t="s">
        <v>1</v>
      </c>
      <c r="T982" s="11" t="s">
        <v>1</v>
      </c>
      <c r="U982" s="11" t="s">
        <v>1</v>
      </c>
      <c r="V982" s="11" t="s">
        <v>304</v>
      </c>
      <c r="W982" s="21" t="s">
        <v>1</v>
      </c>
    </row>
    <row r="983" spans="1:23" x14ac:dyDescent="0.2">
      <c r="A983" s="27" t="s">
        <v>33</v>
      </c>
      <c r="B983" s="13" t="s">
        <v>128</v>
      </c>
      <c r="C983" s="13" t="s">
        <v>271</v>
      </c>
      <c r="D983" s="14">
        <v>29</v>
      </c>
      <c r="E983" s="14">
        <v>27</v>
      </c>
      <c r="F983" s="14"/>
      <c r="G983" s="14"/>
      <c r="H983" s="14"/>
      <c r="I983" s="14">
        <v>14</v>
      </c>
      <c r="J983" s="14"/>
      <c r="K983" s="14">
        <v>21</v>
      </c>
      <c r="L983" s="14">
        <v>19</v>
      </c>
      <c r="M983" s="14"/>
      <c r="N983" s="14"/>
      <c r="O983" s="14"/>
      <c r="P983" s="13" t="s">
        <v>1</v>
      </c>
      <c r="Q983" s="13" t="s">
        <v>1</v>
      </c>
      <c r="R983" s="13" t="s">
        <v>1</v>
      </c>
      <c r="S983" s="13" t="s">
        <v>1</v>
      </c>
      <c r="T983" s="13" t="s">
        <v>1</v>
      </c>
      <c r="U983" s="13" t="s">
        <v>1</v>
      </c>
      <c r="V983" s="13" t="s">
        <v>304</v>
      </c>
      <c r="W983" s="22" t="s">
        <v>1</v>
      </c>
    </row>
    <row r="984" spans="1:23" x14ac:dyDescent="0.2">
      <c r="A984" s="25" t="s">
        <v>33</v>
      </c>
      <c r="B984" s="11" t="s">
        <v>128</v>
      </c>
      <c r="C984" s="11" t="s">
        <v>292</v>
      </c>
      <c r="D984" s="12">
        <v>33</v>
      </c>
      <c r="E984" s="12">
        <v>34</v>
      </c>
      <c r="F984" s="12"/>
      <c r="G984" s="12"/>
      <c r="H984" s="12"/>
      <c r="I984" s="12"/>
      <c r="J984" s="12"/>
      <c r="K984" s="12">
        <v>29</v>
      </c>
      <c r="L984" s="12">
        <v>28</v>
      </c>
      <c r="M984" s="12">
        <v>26</v>
      </c>
      <c r="N984" s="12"/>
      <c r="O984" s="12"/>
      <c r="P984" s="11" t="s">
        <v>1</v>
      </c>
      <c r="Q984" s="11" t="s">
        <v>1</v>
      </c>
      <c r="R984" s="11" t="s">
        <v>1</v>
      </c>
      <c r="S984" s="11" t="s">
        <v>1</v>
      </c>
      <c r="T984" s="11" t="s">
        <v>1</v>
      </c>
      <c r="U984" s="11" t="s">
        <v>1</v>
      </c>
      <c r="V984" s="11" t="s">
        <v>304</v>
      </c>
      <c r="W984" s="21" t="s">
        <v>1</v>
      </c>
    </row>
    <row r="985" spans="1:23" x14ac:dyDescent="0.2">
      <c r="A985" s="27" t="s">
        <v>33</v>
      </c>
      <c r="B985" s="13" t="s">
        <v>128</v>
      </c>
      <c r="C985" s="13" t="s">
        <v>275</v>
      </c>
      <c r="D985" s="14"/>
      <c r="E985" s="14"/>
      <c r="F985" s="14"/>
      <c r="G985" s="14"/>
      <c r="H985" s="14"/>
      <c r="I985" s="14"/>
      <c r="J985" s="14"/>
      <c r="K985" s="14">
        <v>16</v>
      </c>
      <c r="L985" s="14">
        <v>14</v>
      </c>
      <c r="M985" s="14">
        <v>17</v>
      </c>
      <c r="N985" s="14"/>
      <c r="O985" s="14"/>
      <c r="P985" s="13" t="s">
        <v>1</v>
      </c>
      <c r="Q985" s="13" t="s">
        <v>1</v>
      </c>
      <c r="R985" s="13" t="s">
        <v>1</v>
      </c>
      <c r="S985" s="13" t="s">
        <v>1</v>
      </c>
      <c r="T985" s="13" t="s">
        <v>1</v>
      </c>
      <c r="U985" s="13" t="s">
        <v>1</v>
      </c>
      <c r="V985" s="13" t="s">
        <v>304</v>
      </c>
      <c r="W985" s="22" t="s">
        <v>1</v>
      </c>
    </row>
    <row r="986" spans="1:23" x14ac:dyDescent="0.2">
      <c r="A986" s="25" t="s">
        <v>33</v>
      </c>
      <c r="B986" s="11" t="s">
        <v>128</v>
      </c>
      <c r="C986" s="11" t="s">
        <v>272</v>
      </c>
      <c r="D986" s="12">
        <v>11</v>
      </c>
      <c r="E986" s="12"/>
      <c r="F986" s="12"/>
      <c r="G986" s="12"/>
      <c r="H986" s="12"/>
      <c r="I986" s="12"/>
      <c r="J986" s="12"/>
      <c r="K986" s="12">
        <v>13</v>
      </c>
      <c r="L986" s="12">
        <v>11</v>
      </c>
      <c r="M986" s="12">
        <v>14</v>
      </c>
      <c r="N986" s="12"/>
      <c r="O986" s="12"/>
      <c r="P986" s="11" t="s">
        <v>1</v>
      </c>
      <c r="Q986" s="11" t="s">
        <v>1</v>
      </c>
      <c r="R986" s="11" t="s">
        <v>1</v>
      </c>
      <c r="S986" s="11" t="s">
        <v>1</v>
      </c>
      <c r="T986" s="11" t="s">
        <v>1</v>
      </c>
      <c r="U986" s="11" t="s">
        <v>1</v>
      </c>
      <c r="V986" s="11" t="s">
        <v>304</v>
      </c>
      <c r="W986" s="21" t="s">
        <v>1</v>
      </c>
    </row>
    <row r="987" spans="1:23" x14ac:dyDescent="0.2">
      <c r="A987" s="27" t="s">
        <v>33</v>
      </c>
      <c r="B987" s="13" t="s">
        <v>128</v>
      </c>
      <c r="C987" s="13" t="s">
        <v>295</v>
      </c>
      <c r="D987" s="14">
        <v>16.130515979999998</v>
      </c>
      <c r="E987" s="14">
        <v>14.16197019</v>
      </c>
      <c r="F987" s="14">
        <v>14.4250984</v>
      </c>
      <c r="G987" s="14">
        <v>14.78797879</v>
      </c>
      <c r="H987" s="14">
        <v>14.74747232</v>
      </c>
      <c r="I987" s="14">
        <v>15.06324191</v>
      </c>
      <c r="J987" s="14">
        <v>16.542638239999999</v>
      </c>
      <c r="K987" s="14">
        <v>17.344472060000001</v>
      </c>
      <c r="L987" s="14"/>
      <c r="M987" s="14"/>
      <c r="N987" s="14"/>
      <c r="O987" s="14"/>
      <c r="P987" s="13" t="s">
        <v>1</v>
      </c>
      <c r="Q987" s="13" t="s">
        <v>1</v>
      </c>
      <c r="R987" s="13" t="s">
        <v>1</v>
      </c>
      <c r="S987" s="13" t="s">
        <v>1</v>
      </c>
      <c r="T987" s="13" t="s">
        <v>1</v>
      </c>
      <c r="U987" s="13" t="s">
        <v>1</v>
      </c>
      <c r="V987" s="13" t="s">
        <v>304</v>
      </c>
      <c r="W987" s="22" t="s">
        <v>1</v>
      </c>
    </row>
    <row r="988" spans="1:23" x14ac:dyDescent="0.2">
      <c r="A988" s="25" t="s">
        <v>33</v>
      </c>
      <c r="B988" s="11" t="s">
        <v>128</v>
      </c>
      <c r="C988" s="11" t="s">
        <v>297</v>
      </c>
      <c r="D988" s="12"/>
      <c r="E988" s="12"/>
      <c r="F988" s="12"/>
      <c r="G988" s="12"/>
      <c r="H988" s="12"/>
      <c r="I988" s="12">
        <v>76.042410000000004</v>
      </c>
      <c r="J988" s="12"/>
      <c r="K988" s="12"/>
      <c r="L988" s="12"/>
      <c r="M988" s="12"/>
      <c r="N988" s="12"/>
      <c r="O988" s="12"/>
      <c r="P988" s="11" t="s">
        <v>1</v>
      </c>
      <c r="Q988" s="11" t="s">
        <v>1</v>
      </c>
      <c r="R988" s="11" t="s">
        <v>1</v>
      </c>
      <c r="S988" s="11" t="s">
        <v>1</v>
      </c>
      <c r="T988" s="11" t="s">
        <v>1</v>
      </c>
      <c r="U988" s="11" t="s">
        <v>1</v>
      </c>
      <c r="V988" s="11" t="s">
        <v>304</v>
      </c>
      <c r="W988" s="21" t="s">
        <v>1</v>
      </c>
    </row>
    <row r="989" spans="1:23" x14ac:dyDescent="0.2">
      <c r="A989" s="27" t="s">
        <v>33</v>
      </c>
      <c r="B989" s="13" t="s">
        <v>128</v>
      </c>
      <c r="C989" s="13" t="s">
        <v>299</v>
      </c>
      <c r="D989" s="14"/>
      <c r="E989" s="14"/>
      <c r="F989" s="14">
        <v>98.911339999999996</v>
      </c>
      <c r="G989" s="14"/>
      <c r="H989" s="14"/>
      <c r="I989" s="14">
        <v>79.011120000000005</v>
      </c>
      <c r="J989" s="14"/>
      <c r="K989" s="14"/>
      <c r="L989" s="14"/>
      <c r="M989" s="14"/>
      <c r="N989" s="14"/>
      <c r="O989" s="14"/>
      <c r="P989" s="13" t="s">
        <v>1</v>
      </c>
      <c r="Q989" s="13" t="s">
        <v>1</v>
      </c>
      <c r="R989" s="13" t="s">
        <v>1</v>
      </c>
      <c r="S989" s="13" t="s">
        <v>1</v>
      </c>
      <c r="T989" s="13" t="s">
        <v>1</v>
      </c>
      <c r="U989" s="13" t="s">
        <v>1</v>
      </c>
      <c r="V989" s="13" t="s">
        <v>304</v>
      </c>
      <c r="W989" s="22" t="s">
        <v>1</v>
      </c>
    </row>
    <row r="990" spans="1:23" x14ac:dyDescent="0.2">
      <c r="A990" s="25" t="s">
        <v>33</v>
      </c>
      <c r="B990" s="11" t="s">
        <v>128</v>
      </c>
      <c r="C990" s="11" t="s">
        <v>300</v>
      </c>
      <c r="D990" s="12"/>
      <c r="E990" s="12"/>
      <c r="F990" s="12">
        <v>98.946129999999997</v>
      </c>
      <c r="G990" s="12"/>
      <c r="H990" s="12"/>
      <c r="I990" s="12">
        <v>81.196039999999996</v>
      </c>
      <c r="J990" s="12"/>
      <c r="K990" s="12"/>
      <c r="L990" s="12"/>
      <c r="M990" s="12"/>
      <c r="N990" s="12"/>
      <c r="O990" s="12"/>
      <c r="P990" s="11" t="s">
        <v>1</v>
      </c>
      <c r="Q990" s="11" t="s">
        <v>1</v>
      </c>
      <c r="R990" s="11" t="s">
        <v>1</v>
      </c>
      <c r="S990" s="11" t="s">
        <v>1</v>
      </c>
      <c r="T990" s="11" t="s">
        <v>1</v>
      </c>
      <c r="U990" s="11" t="s">
        <v>1</v>
      </c>
      <c r="V990" s="11" t="s">
        <v>304</v>
      </c>
      <c r="W990" s="21" t="s">
        <v>1</v>
      </c>
    </row>
    <row r="991" spans="1:23" x14ac:dyDescent="0.2">
      <c r="A991" s="27" t="s">
        <v>33</v>
      </c>
      <c r="B991" s="13" t="s">
        <v>128</v>
      </c>
      <c r="C991" s="13" t="s">
        <v>296</v>
      </c>
      <c r="D991" s="14"/>
      <c r="E991" s="14"/>
      <c r="F991" s="14"/>
      <c r="G991" s="14"/>
      <c r="H991" s="14"/>
      <c r="I991" s="14">
        <v>72.901390000000006</v>
      </c>
      <c r="J991" s="14"/>
      <c r="K991" s="14"/>
      <c r="L991" s="14"/>
      <c r="M991" s="14"/>
      <c r="N991" s="14"/>
      <c r="O991" s="14"/>
      <c r="P991" s="13" t="s">
        <v>1</v>
      </c>
      <c r="Q991" s="13" t="s">
        <v>1</v>
      </c>
      <c r="R991" s="13" t="s">
        <v>1</v>
      </c>
      <c r="S991" s="13" t="s">
        <v>1</v>
      </c>
      <c r="T991" s="13" t="s">
        <v>1</v>
      </c>
      <c r="U991" s="13" t="s">
        <v>1</v>
      </c>
      <c r="V991" s="13" t="s">
        <v>304</v>
      </c>
      <c r="W991" s="22" t="s">
        <v>1</v>
      </c>
    </row>
    <row r="992" spans="1:23" x14ac:dyDescent="0.2">
      <c r="A992" s="25" t="s">
        <v>33</v>
      </c>
      <c r="B992" s="11" t="s">
        <v>128</v>
      </c>
      <c r="C992" s="11" t="s">
        <v>301</v>
      </c>
      <c r="D992" s="12"/>
      <c r="E992" s="12"/>
      <c r="F992" s="12"/>
      <c r="G992" s="12"/>
      <c r="H992" s="12"/>
      <c r="I992" s="12">
        <v>76.042410000000004</v>
      </c>
      <c r="J992" s="12"/>
      <c r="K992" s="12"/>
      <c r="L992" s="12"/>
      <c r="M992" s="12"/>
      <c r="N992" s="12"/>
      <c r="O992" s="12"/>
      <c r="P992" s="11" t="s">
        <v>1</v>
      </c>
      <c r="Q992" s="11" t="s">
        <v>1</v>
      </c>
      <c r="R992" s="11" t="s">
        <v>1</v>
      </c>
      <c r="S992" s="11" t="s">
        <v>1</v>
      </c>
      <c r="T992" s="11" t="s">
        <v>1</v>
      </c>
      <c r="U992" s="11" t="s">
        <v>1</v>
      </c>
      <c r="V992" s="11" t="s">
        <v>304</v>
      </c>
      <c r="W992" s="21" t="s">
        <v>1</v>
      </c>
    </row>
    <row r="993" spans="1:23" x14ac:dyDescent="0.2">
      <c r="A993" s="27" t="s">
        <v>33</v>
      </c>
      <c r="B993" s="13" t="s">
        <v>128</v>
      </c>
      <c r="C993" s="13" t="s">
        <v>298</v>
      </c>
      <c r="D993" s="14"/>
      <c r="E993" s="14"/>
      <c r="F993" s="14">
        <v>77.835759999999993</v>
      </c>
      <c r="G993" s="14"/>
      <c r="H993" s="14"/>
      <c r="I993" s="14"/>
      <c r="J993" s="14"/>
      <c r="K993" s="14"/>
      <c r="L993" s="14"/>
      <c r="M993" s="14"/>
      <c r="N993" s="14"/>
      <c r="O993" s="14"/>
      <c r="P993" s="13" t="s">
        <v>1</v>
      </c>
      <c r="Q993" s="13" t="s">
        <v>1</v>
      </c>
      <c r="R993" s="13" t="s">
        <v>1</v>
      </c>
      <c r="S993" s="13" t="s">
        <v>1</v>
      </c>
      <c r="T993" s="13" t="s">
        <v>1</v>
      </c>
      <c r="U993" s="13" t="s">
        <v>1</v>
      </c>
      <c r="V993" s="13" t="s">
        <v>304</v>
      </c>
      <c r="W993" s="22" t="s">
        <v>1</v>
      </c>
    </row>
    <row r="994" spans="1:23" x14ac:dyDescent="0.2">
      <c r="A994" s="25" t="s">
        <v>34</v>
      </c>
      <c r="B994" s="11" t="s">
        <v>129</v>
      </c>
      <c r="C994" s="11" t="s">
        <v>277</v>
      </c>
      <c r="D994" s="12"/>
      <c r="E994" s="12"/>
      <c r="F994" s="12"/>
      <c r="G994" s="12"/>
      <c r="H994" s="12"/>
      <c r="I994" s="12"/>
      <c r="J994" s="12"/>
      <c r="K994" s="12"/>
      <c r="L994" s="12"/>
      <c r="M994" s="12"/>
      <c r="N994" s="12"/>
      <c r="O994" s="12"/>
      <c r="P994" s="11"/>
      <c r="Q994" s="11"/>
      <c r="R994" s="11"/>
      <c r="S994" s="11"/>
      <c r="T994" s="11"/>
      <c r="U994" s="11"/>
      <c r="V994" s="11"/>
      <c r="W994" s="21"/>
    </row>
    <row r="995" spans="1:23" x14ac:dyDescent="0.2">
      <c r="A995" s="27" t="s">
        <v>34</v>
      </c>
      <c r="B995" s="13" t="s">
        <v>129</v>
      </c>
      <c r="C995" s="13" t="s">
        <v>278</v>
      </c>
      <c r="D995" s="14"/>
      <c r="E995" s="14"/>
      <c r="F995" s="14"/>
      <c r="G995" s="14"/>
      <c r="H995" s="14"/>
      <c r="I995" s="14"/>
      <c r="J995" s="14"/>
      <c r="K995" s="14"/>
      <c r="L995" s="14"/>
      <c r="M995" s="14"/>
      <c r="N995" s="14"/>
      <c r="O995" s="14"/>
      <c r="P995" s="13"/>
      <c r="Q995" s="13"/>
      <c r="R995" s="13"/>
      <c r="S995" s="13"/>
      <c r="T995" s="13"/>
      <c r="U995" s="13"/>
      <c r="V995" s="13"/>
      <c r="W995" s="22"/>
    </row>
    <row r="996" spans="1:23" x14ac:dyDescent="0.2">
      <c r="A996" s="25" t="s">
        <v>34</v>
      </c>
      <c r="B996" s="11" t="s">
        <v>129</v>
      </c>
      <c r="C996" s="11" t="s">
        <v>280</v>
      </c>
      <c r="D996" s="12"/>
      <c r="E996" s="12"/>
      <c r="F996" s="12"/>
      <c r="G996" s="12"/>
      <c r="H996" s="12"/>
      <c r="I996" s="12"/>
      <c r="J996" s="12"/>
      <c r="K996" s="12"/>
      <c r="L996" s="12"/>
      <c r="M996" s="12"/>
      <c r="N996" s="12"/>
      <c r="O996" s="12"/>
      <c r="P996" s="11"/>
      <c r="Q996" s="11"/>
      <c r="R996" s="11"/>
      <c r="S996" s="11"/>
      <c r="T996" s="11"/>
      <c r="U996" s="11"/>
      <c r="V996" s="11"/>
      <c r="W996" s="21"/>
    </row>
    <row r="997" spans="1:23" x14ac:dyDescent="0.2">
      <c r="A997" s="27" t="s">
        <v>34</v>
      </c>
      <c r="B997" s="13" t="s">
        <v>129</v>
      </c>
      <c r="C997" s="13" t="s">
        <v>281</v>
      </c>
      <c r="D997" s="14"/>
      <c r="E997" s="14"/>
      <c r="F997" s="14"/>
      <c r="G997" s="14"/>
      <c r="H997" s="14"/>
      <c r="I997" s="14"/>
      <c r="J997" s="14"/>
      <c r="K997" s="14"/>
      <c r="L997" s="14"/>
      <c r="M997" s="14"/>
      <c r="N997" s="14"/>
      <c r="O997" s="14"/>
      <c r="P997" s="13"/>
      <c r="Q997" s="13"/>
      <c r="R997" s="13"/>
      <c r="S997" s="13"/>
      <c r="T997" s="13"/>
      <c r="U997" s="13"/>
      <c r="V997" s="13"/>
      <c r="W997" s="22"/>
    </row>
    <row r="998" spans="1:23" x14ac:dyDescent="0.2">
      <c r="A998" s="25" t="s">
        <v>34</v>
      </c>
      <c r="B998" s="11" t="s">
        <v>129</v>
      </c>
      <c r="C998" s="11" t="s">
        <v>282</v>
      </c>
      <c r="D998" s="12"/>
      <c r="E998" s="12"/>
      <c r="F998" s="12"/>
      <c r="G998" s="12"/>
      <c r="H998" s="12"/>
      <c r="I998" s="12"/>
      <c r="J998" s="12"/>
      <c r="K998" s="12"/>
      <c r="L998" s="12"/>
      <c r="M998" s="12"/>
      <c r="N998" s="12"/>
      <c r="O998" s="12"/>
      <c r="P998" s="11"/>
      <c r="Q998" s="11"/>
      <c r="R998" s="11"/>
      <c r="S998" s="11"/>
      <c r="T998" s="11"/>
      <c r="U998" s="11"/>
      <c r="V998" s="11"/>
      <c r="W998" s="21"/>
    </row>
    <row r="999" spans="1:23" x14ac:dyDescent="0.2">
      <c r="A999" s="27" t="s">
        <v>34</v>
      </c>
      <c r="B999" s="13" t="s">
        <v>129</v>
      </c>
      <c r="C999" s="13" t="s">
        <v>279</v>
      </c>
      <c r="D999" s="14"/>
      <c r="E999" s="14"/>
      <c r="F999" s="14"/>
      <c r="G999" s="14"/>
      <c r="H999" s="14"/>
      <c r="I999" s="14"/>
      <c r="J999" s="14"/>
      <c r="K999" s="14"/>
      <c r="L999" s="14"/>
      <c r="M999" s="14"/>
      <c r="N999" s="14"/>
      <c r="O999" s="14"/>
      <c r="P999" s="13"/>
      <c r="Q999" s="13"/>
      <c r="R999" s="13"/>
      <c r="S999" s="13"/>
      <c r="T999" s="13"/>
      <c r="U999" s="13"/>
      <c r="V999" s="13"/>
      <c r="W999" s="22"/>
    </row>
    <row r="1000" spans="1:23" x14ac:dyDescent="0.2">
      <c r="A1000" s="25" t="s">
        <v>34</v>
      </c>
      <c r="B1000" s="11" t="s">
        <v>129</v>
      </c>
      <c r="C1000" s="11" t="s">
        <v>293</v>
      </c>
      <c r="D1000" s="12"/>
      <c r="E1000" s="12"/>
      <c r="F1000" s="12"/>
      <c r="G1000" s="12"/>
      <c r="H1000" s="12"/>
      <c r="I1000" s="12"/>
      <c r="J1000" s="12"/>
      <c r="K1000" s="12"/>
      <c r="L1000" s="12"/>
      <c r="M1000" s="12"/>
      <c r="N1000" s="12"/>
      <c r="O1000" s="12"/>
      <c r="P1000" s="11" t="s">
        <v>1</v>
      </c>
      <c r="Q1000" s="11" t="s">
        <v>1</v>
      </c>
      <c r="R1000" s="11" t="s">
        <v>1</v>
      </c>
      <c r="S1000" s="11" t="s">
        <v>1</v>
      </c>
      <c r="T1000" s="11" t="s">
        <v>1</v>
      </c>
      <c r="U1000" s="11" t="s">
        <v>1</v>
      </c>
      <c r="V1000" s="11" t="s">
        <v>302</v>
      </c>
      <c r="W1000" s="21" t="s">
        <v>1</v>
      </c>
    </row>
    <row r="1001" spans="1:23" x14ac:dyDescent="0.2">
      <c r="A1001" s="27" t="s">
        <v>34</v>
      </c>
      <c r="B1001" s="13" t="s">
        <v>129</v>
      </c>
      <c r="C1001" s="13" t="s">
        <v>284</v>
      </c>
      <c r="D1001" s="14"/>
      <c r="E1001" s="14">
        <v>10.88983</v>
      </c>
      <c r="F1001" s="14">
        <v>10.88921</v>
      </c>
      <c r="G1001" s="14">
        <v>12.05705</v>
      </c>
      <c r="H1001" s="14">
        <v>12.34421</v>
      </c>
      <c r="I1001" s="14">
        <v>13.664820000000001</v>
      </c>
      <c r="J1001" s="14"/>
      <c r="K1001" s="14"/>
      <c r="L1001" s="14"/>
      <c r="M1001" s="14"/>
      <c r="N1001" s="14"/>
      <c r="O1001" s="14"/>
      <c r="P1001" s="13" t="s">
        <v>1</v>
      </c>
      <c r="Q1001" s="13" t="s">
        <v>1</v>
      </c>
      <c r="R1001" s="13" t="s">
        <v>1</v>
      </c>
      <c r="S1001" s="13" t="s">
        <v>1</v>
      </c>
      <c r="T1001" s="13" t="s">
        <v>1</v>
      </c>
      <c r="U1001" s="13" t="s">
        <v>1</v>
      </c>
      <c r="V1001" s="13" t="s">
        <v>302</v>
      </c>
      <c r="W1001" s="22" t="s">
        <v>1</v>
      </c>
    </row>
    <row r="1002" spans="1:23" x14ac:dyDescent="0.2">
      <c r="A1002" s="25" t="s">
        <v>34</v>
      </c>
      <c r="B1002" s="11" t="s">
        <v>129</v>
      </c>
      <c r="C1002" s="11" t="s">
        <v>286</v>
      </c>
      <c r="D1002" s="12"/>
      <c r="E1002" s="12">
        <v>1.2241200000000001</v>
      </c>
      <c r="F1002" s="12">
        <v>1.0627599999999999</v>
      </c>
      <c r="G1002" s="12">
        <v>1.1832199999999999</v>
      </c>
      <c r="H1002" s="12">
        <v>1.2085600000000001</v>
      </c>
      <c r="I1002" s="12">
        <v>1.59226</v>
      </c>
      <c r="J1002" s="12"/>
      <c r="K1002" s="12"/>
      <c r="L1002" s="12"/>
      <c r="M1002" s="12"/>
      <c r="N1002" s="12"/>
      <c r="O1002" s="12"/>
      <c r="P1002" s="11" t="s">
        <v>1</v>
      </c>
      <c r="Q1002" s="11" t="s">
        <v>1</v>
      </c>
      <c r="R1002" s="11" t="s">
        <v>1</v>
      </c>
      <c r="S1002" s="11" t="s">
        <v>1</v>
      </c>
      <c r="T1002" s="11" t="s">
        <v>1</v>
      </c>
      <c r="U1002" s="11" t="s">
        <v>1</v>
      </c>
      <c r="V1002" s="11" t="s">
        <v>302</v>
      </c>
      <c r="W1002" s="21" t="s">
        <v>1</v>
      </c>
    </row>
    <row r="1003" spans="1:23" x14ac:dyDescent="0.2">
      <c r="A1003" s="27" t="s">
        <v>34</v>
      </c>
      <c r="B1003" s="13" t="s">
        <v>129</v>
      </c>
      <c r="C1003" s="13" t="s">
        <v>287</v>
      </c>
      <c r="D1003" s="14"/>
      <c r="E1003" s="14">
        <v>26.681349999999998</v>
      </c>
      <c r="F1003" s="14">
        <v>25.206589999999998</v>
      </c>
      <c r="G1003" s="14">
        <v>26.547450000000001</v>
      </c>
      <c r="H1003" s="14">
        <v>27.21284</v>
      </c>
      <c r="I1003" s="14">
        <v>28.401160000000001</v>
      </c>
      <c r="J1003" s="14"/>
      <c r="K1003" s="14"/>
      <c r="L1003" s="14"/>
      <c r="M1003" s="14"/>
      <c r="N1003" s="14"/>
      <c r="O1003" s="14"/>
      <c r="P1003" s="13" t="s">
        <v>1</v>
      </c>
      <c r="Q1003" s="13" t="s">
        <v>1</v>
      </c>
      <c r="R1003" s="13" t="s">
        <v>1</v>
      </c>
      <c r="S1003" s="13" t="s">
        <v>1</v>
      </c>
      <c r="T1003" s="13" t="s">
        <v>1</v>
      </c>
      <c r="U1003" s="13" t="s">
        <v>1</v>
      </c>
      <c r="V1003" s="13" t="s">
        <v>302</v>
      </c>
      <c r="W1003" s="22" t="s">
        <v>1</v>
      </c>
    </row>
    <row r="1004" spans="1:23" x14ac:dyDescent="0.2">
      <c r="A1004" s="25" t="s">
        <v>34</v>
      </c>
      <c r="B1004" s="11" t="s">
        <v>129</v>
      </c>
      <c r="C1004" s="11" t="s">
        <v>288</v>
      </c>
      <c r="D1004" s="12"/>
      <c r="E1004" s="12">
        <v>34.91827</v>
      </c>
      <c r="F1004" s="12">
        <v>36.985199999999999</v>
      </c>
      <c r="G1004" s="12">
        <v>36.962539999999997</v>
      </c>
      <c r="H1004" s="12">
        <v>38.732500000000002</v>
      </c>
      <c r="I1004" s="12">
        <v>41.352939999999997</v>
      </c>
      <c r="J1004" s="12"/>
      <c r="K1004" s="12"/>
      <c r="L1004" s="12"/>
      <c r="M1004" s="12"/>
      <c r="N1004" s="12"/>
      <c r="O1004" s="12"/>
      <c r="P1004" s="11" t="s">
        <v>1</v>
      </c>
      <c r="Q1004" s="11" t="s">
        <v>1</v>
      </c>
      <c r="R1004" s="11" t="s">
        <v>1</v>
      </c>
      <c r="S1004" s="11" t="s">
        <v>1</v>
      </c>
      <c r="T1004" s="11" t="s">
        <v>1</v>
      </c>
      <c r="U1004" s="11" t="s">
        <v>1</v>
      </c>
      <c r="V1004" s="11" t="s">
        <v>302</v>
      </c>
      <c r="W1004" s="21" t="s">
        <v>1</v>
      </c>
    </row>
    <row r="1005" spans="1:23" x14ac:dyDescent="0.2">
      <c r="A1005" s="27" t="s">
        <v>34</v>
      </c>
      <c r="B1005" s="13" t="s">
        <v>129</v>
      </c>
      <c r="C1005" s="13" t="s">
        <v>285</v>
      </c>
      <c r="D1005" s="14"/>
      <c r="E1005" s="14">
        <v>24.02844</v>
      </c>
      <c r="F1005" s="14">
        <v>26.096</v>
      </c>
      <c r="G1005" s="14">
        <v>24.90549</v>
      </c>
      <c r="H1005" s="14">
        <v>26.388280000000002</v>
      </c>
      <c r="I1005" s="14">
        <v>27.688120000000001</v>
      </c>
      <c r="J1005" s="14"/>
      <c r="K1005" s="14"/>
      <c r="L1005" s="14"/>
      <c r="M1005" s="14"/>
      <c r="N1005" s="14"/>
      <c r="O1005" s="14"/>
      <c r="P1005" s="13" t="s">
        <v>1</v>
      </c>
      <c r="Q1005" s="13" t="s">
        <v>1</v>
      </c>
      <c r="R1005" s="13" t="s">
        <v>1</v>
      </c>
      <c r="S1005" s="13" t="s">
        <v>1</v>
      </c>
      <c r="T1005" s="13" t="s">
        <v>1</v>
      </c>
      <c r="U1005" s="13" t="s">
        <v>1</v>
      </c>
      <c r="V1005" s="13" t="s">
        <v>302</v>
      </c>
      <c r="W1005" s="22" t="s">
        <v>1</v>
      </c>
    </row>
    <row r="1006" spans="1:23" x14ac:dyDescent="0.2">
      <c r="A1006" s="25" t="s">
        <v>34</v>
      </c>
      <c r="B1006" s="11" t="s">
        <v>129</v>
      </c>
      <c r="C1006" s="11" t="s">
        <v>308</v>
      </c>
      <c r="D1006" s="12"/>
      <c r="E1006" s="12">
        <v>274.13</v>
      </c>
      <c r="F1006" s="12">
        <v>313.755</v>
      </c>
      <c r="G1006" s="12">
        <v>463.81700000000001</v>
      </c>
      <c r="H1006" s="12">
        <v>82.988</v>
      </c>
      <c r="I1006" s="12">
        <v>8.7210000000000001</v>
      </c>
      <c r="J1006" s="12">
        <v>234.24600000000001</v>
      </c>
      <c r="K1006" s="12">
        <v>359.15199999999999</v>
      </c>
      <c r="L1006" s="12">
        <v>253.881</v>
      </c>
      <c r="M1006" s="12">
        <v>208.96100000000001</v>
      </c>
      <c r="N1006" s="12">
        <v>60.143999999999998</v>
      </c>
      <c r="O1006" s="12"/>
      <c r="P1006" s="11" t="s">
        <v>1</v>
      </c>
      <c r="Q1006" s="11" t="s">
        <v>1</v>
      </c>
      <c r="R1006" s="11" t="s">
        <v>1</v>
      </c>
      <c r="S1006" s="11" t="s">
        <v>1</v>
      </c>
      <c r="T1006" s="11" t="s">
        <v>1</v>
      </c>
      <c r="U1006" s="11" t="s">
        <v>1</v>
      </c>
      <c r="V1006" s="11" t="s">
        <v>302</v>
      </c>
      <c r="W1006" s="21" t="s">
        <v>1</v>
      </c>
    </row>
    <row r="1007" spans="1:23" x14ac:dyDescent="0.2">
      <c r="A1007" s="27" t="s">
        <v>34</v>
      </c>
      <c r="B1007" s="13" t="s">
        <v>129</v>
      </c>
      <c r="C1007" s="13" t="s">
        <v>283</v>
      </c>
      <c r="D1007" s="14"/>
      <c r="E1007" s="14"/>
      <c r="F1007" s="14"/>
      <c r="G1007" s="14"/>
      <c r="H1007" s="14"/>
      <c r="I1007" s="14">
        <v>41</v>
      </c>
      <c r="J1007" s="14">
        <v>41</v>
      </c>
      <c r="K1007" s="14">
        <v>41</v>
      </c>
      <c r="L1007" s="14">
        <v>42</v>
      </c>
      <c r="M1007" s="14">
        <v>43</v>
      </c>
      <c r="N1007" s="14"/>
      <c r="O1007" s="14"/>
      <c r="P1007" s="13" t="s">
        <v>1</v>
      </c>
      <c r="Q1007" s="13" t="s">
        <v>1</v>
      </c>
      <c r="R1007" s="13" t="s">
        <v>1</v>
      </c>
      <c r="S1007" s="13" t="s">
        <v>1</v>
      </c>
      <c r="T1007" s="13" t="s">
        <v>1</v>
      </c>
      <c r="U1007" s="13" t="s">
        <v>1</v>
      </c>
      <c r="V1007" s="13" t="s">
        <v>302</v>
      </c>
      <c r="W1007" s="22" t="s">
        <v>1</v>
      </c>
    </row>
    <row r="1008" spans="1:23" x14ac:dyDescent="0.2">
      <c r="A1008" s="25" t="s">
        <v>34</v>
      </c>
      <c r="B1008" s="11" t="s">
        <v>129</v>
      </c>
      <c r="C1008" s="11" t="s">
        <v>290</v>
      </c>
      <c r="D1008" s="12"/>
      <c r="E1008" s="12"/>
      <c r="F1008" s="12"/>
      <c r="G1008" s="12"/>
      <c r="H1008" s="12"/>
      <c r="I1008" s="12">
        <v>79</v>
      </c>
      <c r="J1008" s="12">
        <v>77</v>
      </c>
      <c r="K1008" s="12">
        <v>74</v>
      </c>
      <c r="L1008" s="12">
        <v>75</v>
      </c>
      <c r="M1008" s="12">
        <v>77</v>
      </c>
      <c r="N1008" s="12"/>
      <c r="O1008" s="12"/>
      <c r="P1008" s="11" t="s">
        <v>1</v>
      </c>
      <c r="Q1008" s="11" t="s">
        <v>1</v>
      </c>
      <c r="R1008" s="11" t="s">
        <v>1</v>
      </c>
      <c r="S1008" s="11" t="s">
        <v>1</v>
      </c>
      <c r="T1008" s="11" t="s">
        <v>1</v>
      </c>
      <c r="U1008" s="11" t="s">
        <v>1</v>
      </c>
      <c r="V1008" s="11" t="s">
        <v>302</v>
      </c>
      <c r="W1008" s="21" t="s">
        <v>1</v>
      </c>
    </row>
    <row r="1009" spans="1:23" x14ac:dyDescent="0.2">
      <c r="A1009" s="27" t="s">
        <v>34</v>
      </c>
      <c r="B1009" s="13" t="s">
        <v>129</v>
      </c>
      <c r="C1009" s="13" t="s">
        <v>291</v>
      </c>
      <c r="D1009" s="14"/>
      <c r="E1009" s="14"/>
      <c r="F1009" s="14"/>
      <c r="G1009" s="14"/>
      <c r="H1009" s="14"/>
      <c r="I1009" s="14"/>
      <c r="J1009" s="14">
        <v>35</v>
      </c>
      <c r="K1009" s="14">
        <v>35</v>
      </c>
      <c r="L1009" s="14">
        <v>33</v>
      </c>
      <c r="M1009" s="14">
        <v>35</v>
      </c>
      <c r="N1009" s="14"/>
      <c r="O1009" s="14"/>
      <c r="P1009" s="13" t="s">
        <v>1</v>
      </c>
      <c r="Q1009" s="13" t="s">
        <v>1</v>
      </c>
      <c r="R1009" s="13" t="s">
        <v>1</v>
      </c>
      <c r="S1009" s="13" t="s">
        <v>1</v>
      </c>
      <c r="T1009" s="13" t="s">
        <v>1</v>
      </c>
      <c r="U1009" s="13" t="s">
        <v>1</v>
      </c>
      <c r="V1009" s="13" t="s">
        <v>302</v>
      </c>
      <c r="W1009" s="22" t="s">
        <v>1</v>
      </c>
    </row>
    <row r="1010" spans="1:23" x14ac:dyDescent="0.2">
      <c r="A1010" s="25" t="s">
        <v>34</v>
      </c>
      <c r="B1010" s="11" t="s">
        <v>129</v>
      </c>
      <c r="C1010" s="11" t="s">
        <v>273</v>
      </c>
      <c r="D1010" s="12"/>
      <c r="E1010" s="12"/>
      <c r="F1010" s="12"/>
      <c r="G1010" s="12"/>
      <c r="H1010" s="12"/>
      <c r="I1010" s="12">
        <v>48</v>
      </c>
      <c r="J1010" s="12">
        <v>50</v>
      </c>
      <c r="K1010" s="12">
        <v>50</v>
      </c>
      <c r="L1010" s="12">
        <v>51</v>
      </c>
      <c r="M1010" s="12"/>
      <c r="N1010" s="12"/>
      <c r="O1010" s="12"/>
      <c r="P1010" s="11" t="s">
        <v>1</v>
      </c>
      <c r="Q1010" s="11" t="s">
        <v>1</v>
      </c>
      <c r="R1010" s="11" t="s">
        <v>1</v>
      </c>
      <c r="S1010" s="11" t="s">
        <v>1</v>
      </c>
      <c r="T1010" s="11" t="s">
        <v>1</v>
      </c>
      <c r="U1010" s="11" t="s">
        <v>1</v>
      </c>
      <c r="V1010" s="11" t="s">
        <v>302</v>
      </c>
      <c r="W1010" s="21" t="s">
        <v>1</v>
      </c>
    </row>
    <row r="1011" spans="1:23" x14ac:dyDescent="0.2">
      <c r="A1011" s="27" t="s">
        <v>34</v>
      </c>
      <c r="B1011" s="13" t="s">
        <v>129</v>
      </c>
      <c r="C1011" s="13" t="s">
        <v>274</v>
      </c>
      <c r="D1011" s="14"/>
      <c r="E1011" s="14"/>
      <c r="F1011" s="14"/>
      <c r="G1011" s="14"/>
      <c r="H1011" s="14"/>
      <c r="I1011" s="14">
        <v>56</v>
      </c>
      <c r="J1011" s="14">
        <v>59</v>
      </c>
      <c r="K1011" s="14">
        <v>59</v>
      </c>
      <c r="L1011" s="14">
        <v>59</v>
      </c>
      <c r="M1011" s="14"/>
      <c r="N1011" s="14"/>
      <c r="O1011" s="14"/>
      <c r="P1011" s="13" t="s">
        <v>1</v>
      </c>
      <c r="Q1011" s="13" t="s">
        <v>1</v>
      </c>
      <c r="R1011" s="13" t="s">
        <v>1</v>
      </c>
      <c r="S1011" s="13" t="s">
        <v>1</v>
      </c>
      <c r="T1011" s="13" t="s">
        <v>1</v>
      </c>
      <c r="U1011" s="13" t="s">
        <v>1</v>
      </c>
      <c r="V1011" s="13" t="s">
        <v>302</v>
      </c>
      <c r="W1011" s="22" t="s">
        <v>1</v>
      </c>
    </row>
    <row r="1012" spans="1:23" x14ac:dyDescent="0.2">
      <c r="A1012" s="25" t="s">
        <v>34</v>
      </c>
      <c r="B1012" s="11" t="s">
        <v>129</v>
      </c>
      <c r="C1012" s="11" t="s">
        <v>289</v>
      </c>
      <c r="D1012" s="12"/>
      <c r="E1012" s="12">
        <v>62.823740000000001</v>
      </c>
      <c r="F1012" s="12">
        <v>63.254550000000002</v>
      </c>
      <c r="G1012" s="12">
        <v>64.693200000000004</v>
      </c>
      <c r="H1012" s="12">
        <v>67.153890000000004</v>
      </c>
      <c r="I1012" s="12">
        <v>71.346360000000004</v>
      </c>
      <c r="J1012" s="12"/>
      <c r="K1012" s="12"/>
      <c r="L1012" s="12"/>
      <c r="M1012" s="12"/>
      <c r="N1012" s="12"/>
      <c r="O1012" s="12"/>
      <c r="P1012" s="11" t="s">
        <v>1</v>
      </c>
      <c r="Q1012" s="11" t="s">
        <v>1</v>
      </c>
      <c r="R1012" s="11" t="s">
        <v>1</v>
      </c>
      <c r="S1012" s="11" t="s">
        <v>1</v>
      </c>
      <c r="T1012" s="11" t="s">
        <v>1</v>
      </c>
      <c r="U1012" s="11" t="s">
        <v>1</v>
      </c>
      <c r="V1012" s="11" t="s">
        <v>302</v>
      </c>
      <c r="W1012" s="21" t="s">
        <v>1</v>
      </c>
    </row>
    <row r="1013" spans="1:23" x14ac:dyDescent="0.2">
      <c r="A1013" s="27" t="s">
        <v>34</v>
      </c>
      <c r="B1013" s="13" t="s">
        <v>129</v>
      </c>
      <c r="C1013" s="13" t="s">
        <v>276</v>
      </c>
      <c r="D1013" s="14"/>
      <c r="E1013" s="14">
        <v>30</v>
      </c>
      <c r="F1013" s="14">
        <v>31</v>
      </c>
      <c r="G1013" s="14">
        <v>33</v>
      </c>
      <c r="H1013" s="14"/>
      <c r="I1013" s="14">
        <v>30</v>
      </c>
      <c r="J1013" s="14">
        <v>30</v>
      </c>
      <c r="K1013" s="14">
        <v>30</v>
      </c>
      <c r="L1013" s="14">
        <v>27</v>
      </c>
      <c r="M1013" s="14">
        <v>26</v>
      </c>
      <c r="N1013" s="14">
        <v>25</v>
      </c>
      <c r="O1013" s="14"/>
      <c r="P1013" s="13" t="s">
        <v>1</v>
      </c>
      <c r="Q1013" s="13" t="s">
        <v>1</v>
      </c>
      <c r="R1013" s="13" t="s">
        <v>1</v>
      </c>
      <c r="S1013" s="13" t="s">
        <v>1</v>
      </c>
      <c r="T1013" s="13" t="s">
        <v>1</v>
      </c>
      <c r="U1013" s="13" t="s">
        <v>1</v>
      </c>
      <c r="V1013" s="13" t="s">
        <v>302</v>
      </c>
      <c r="W1013" s="22" t="s">
        <v>1</v>
      </c>
    </row>
    <row r="1014" spans="1:23" x14ac:dyDescent="0.2">
      <c r="A1014" s="25" t="s">
        <v>34</v>
      </c>
      <c r="B1014" s="11" t="s">
        <v>129</v>
      </c>
      <c r="C1014" s="11" t="s">
        <v>271</v>
      </c>
      <c r="D1014" s="12"/>
      <c r="E1014" s="12"/>
      <c r="F1014" s="12"/>
      <c r="G1014" s="12"/>
      <c r="H1014" s="12"/>
      <c r="I1014" s="12"/>
      <c r="J1014" s="12"/>
      <c r="K1014" s="12">
        <v>20</v>
      </c>
      <c r="L1014" s="12"/>
      <c r="M1014" s="12"/>
      <c r="N1014" s="12"/>
      <c r="O1014" s="12"/>
      <c r="P1014" s="11" t="s">
        <v>1</v>
      </c>
      <c r="Q1014" s="11" t="s">
        <v>1</v>
      </c>
      <c r="R1014" s="11" t="s">
        <v>1</v>
      </c>
      <c r="S1014" s="11" t="s">
        <v>1</v>
      </c>
      <c r="T1014" s="11" t="s">
        <v>1</v>
      </c>
      <c r="U1014" s="11" t="s">
        <v>1</v>
      </c>
      <c r="V1014" s="11" t="s">
        <v>302</v>
      </c>
      <c r="W1014" s="21" t="s">
        <v>1</v>
      </c>
    </row>
    <row r="1015" spans="1:23" x14ac:dyDescent="0.2">
      <c r="A1015" s="27" t="s">
        <v>34</v>
      </c>
      <c r="B1015" s="13" t="s">
        <v>129</v>
      </c>
      <c r="C1015" s="13" t="s">
        <v>292</v>
      </c>
      <c r="D1015" s="14"/>
      <c r="E1015" s="14"/>
      <c r="F1015" s="14"/>
      <c r="G1015" s="14">
        <v>35</v>
      </c>
      <c r="H1015" s="14"/>
      <c r="I1015" s="14">
        <v>32</v>
      </c>
      <c r="J1015" s="14">
        <v>31</v>
      </c>
      <c r="K1015" s="14">
        <v>31</v>
      </c>
      <c r="L1015" s="14">
        <v>35</v>
      </c>
      <c r="M1015" s="14">
        <v>33</v>
      </c>
      <c r="N1015" s="14"/>
      <c r="O1015" s="14"/>
      <c r="P1015" s="13" t="s">
        <v>1</v>
      </c>
      <c r="Q1015" s="13" t="s">
        <v>1</v>
      </c>
      <c r="R1015" s="13" t="s">
        <v>1</v>
      </c>
      <c r="S1015" s="13" t="s">
        <v>1</v>
      </c>
      <c r="T1015" s="13" t="s">
        <v>1</v>
      </c>
      <c r="U1015" s="13" t="s">
        <v>1</v>
      </c>
      <c r="V1015" s="13" t="s">
        <v>302</v>
      </c>
      <c r="W1015" s="22" t="s">
        <v>1</v>
      </c>
    </row>
    <row r="1016" spans="1:23" x14ac:dyDescent="0.2">
      <c r="A1016" s="25" t="s">
        <v>34</v>
      </c>
      <c r="B1016" s="11" t="s">
        <v>129</v>
      </c>
      <c r="C1016" s="11" t="s">
        <v>275</v>
      </c>
      <c r="D1016" s="12"/>
      <c r="E1016" s="12">
        <v>25</v>
      </c>
      <c r="F1016" s="12">
        <v>25</v>
      </c>
      <c r="G1016" s="12">
        <v>26</v>
      </c>
      <c r="H1016" s="12"/>
      <c r="I1016" s="12">
        <v>31</v>
      </c>
      <c r="J1016" s="12">
        <v>32</v>
      </c>
      <c r="K1016" s="12">
        <v>32</v>
      </c>
      <c r="L1016" s="12">
        <v>28</v>
      </c>
      <c r="M1016" s="12">
        <v>27</v>
      </c>
      <c r="N1016" s="12">
        <v>29</v>
      </c>
      <c r="O1016" s="12"/>
      <c r="P1016" s="11" t="s">
        <v>1</v>
      </c>
      <c r="Q1016" s="11" t="s">
        <v>1</v>
      </c>
      <c r="R1016" s="11" t="s">
        <v>1</v>
      </c>
      <c r="S1016" s="11" t="s">
        <v>1</v>
      </c>
      <c r="T1016" s="11" t="s">
        <v>1</v>
      </c>
      <c r="U1016" s="11" t="s">
        <v>1</v>
      </c>
      <c r="V1016" s="11" t="s">
        <v>302</v>
      </c>
      <c r="W1016" s="21" t="s">
        <v>1</v>
      </c>
    </row>
    <row r="1017" spans="1:23" x14ac:dyDescent="0.2">
      <c r="A1017" s="27" t="s">
        <v>34</v>
      </c>
      <c r="B1017" s="13" t="s">
        <v>129</v>
      </c>
      <c r="C1017" s="13" t="s">
        <v>272</v>
      </c>
      <c r="D1017" s="14"/>
      <c r="E1017" s="14">
        <v>21</v>
      </c>
      <c r="F1017" s="14">
        <v>21</v>
      </c>
      <c r="G1017" s="14">
        <v>21</v>
      </c>
      <c r="H1017" s="14"/>
      <c r="I1017" s="14">
        <v>32</v>
      </c>
      <c r="J1017" s="14">
        <v>33</v>
      </c>
      <c r="K1017" s="14">
        <v>33</v>
      </c>
      <c r="L1017" s="14">
        <v>30</v>
      </c>
      <c r="M1017" s="14">
        <v>29</v>
      </c>
      <c r="N1017" s="14">
        <v>33</v>
      </c>
      <c r="O1017" s="14"/>
      <c r="P1017" s="13" t="s">
        <v>1</v>
      </c>
      <c r="Q1017" s="13" t="s">
        <v>1</v>
      </c>
      <c r="R1017" s="13" t="s">
        <v>1</v>
      </c>
      <c r="S1017" s="13" t="s">
        <v>1</v>
      </c>
      <c r="T1017" s="13" t="s">
        <v>1</v>
      </c>
      <c r="U1017" s="13" t="s">
        <v>1</v>
      </c>
      <c r="V1017" s="13" t="s">
        <v>302</v>
      </c>
      <c r="W1017" s="22" t="s">
        <v>1</v>
      </c>
    </row>
    <row r="1018" spans="1:23" x14ac:dyDescent="0.2">
      <c r="A1018" s="25" t="s">
        <v>34</v>
      </c>
      <c r="B1018" s="11" t="s">
        <v>129</v>
      </c>
      <c r="C1018" s="11" t="s">
        <v>295</v>
      </c>
      <c r="D1018" s="12">
        <v>10.977172149999999</v>
      </c>
      <c r="E1018" s="12">
        <v>9.8097254100000004</v>
      </c>
      <c r="F1018" s="12">
        <v>10.388039790000001</v>
      </c>
      <c r="G1018" s="12">
        <v>10.177384529999999</v>
      </c>
      <c r="H1018" s="12">
        <v>10.83677172</v>
      </c>
      <c r="I1018" s="12">
        <v>11.001625689999999</v>
      </c>
      <c r="J1018" s="12">
        <v>9.9846541900000005</v>
      </c>
      <c r="K1018" s="12">
        <v>10.569709039999999</v>
      </c>
      <c r="L1018" s="12">
        <v>11.06599941</v>
      </c>
      <c r="M1018" s="12">
        <v>11.17992184</v>
      </c>
      <c r="N1018" s="12"/>
      <c r="O1018" s="12"/>
      <c r="P1018" s="11" t="s">
        <v>1</v>
      </c>
      <c r="Q1018" s="11" t="s">
        <v>1</v>
      </c>
      <c r="R1018" s="11" t="s">
        <v>1</v>
      </c>
      <c r="S1018" s="11" t="s">
        <v>1</v>
      </c>
      <c r="T1018" s="11" t="s">
        <v>1</v>
      </c>
      <c r="U1018" s="11" t="s">
        <v>1</v>
      </c>
      <c r="V1018" s="11" t="s">
        <v>302</v>
      </c>
      <c r="W1018" s="21" t="s">
        <v>1</v>
      </c>
    </row>
    <row r="1019" spans="1:23" x14ac:dyDescent="0.2">
      <c r="A1019" s="27" t="s">
        <v>34</v>
      </c>
      <c r="B1019" s="13" t="s">
        <v>129</v>
      </c>
      <c r="C1019" s="13" t="s">
        <v>297</v>
      </c>
      <c r="D1019" s="14"/>
      <c r="E1019" s="14"/>
      <c r="F1019" s="14"/>
      <c r="G1019" s="14"/>
      <c r="H1019" s="14"/>
      <c r="I1019" s="14"/>
      <c r="J1019" s="14"/>
      <c r="K1019" s="14"/>
      <c r="L1019" s="14"/>
      <c r="M1019" s="14"/>
      <c r="N1019" s="14"/>
      <c r="O1019" s="14"/>
      <c r="P1019" s="13" t="s">
        <v>1</v>
      </c>
      <c r="Q1019" s="13" t="s">
        <v>1</v>
      </c>
      <c r="R1019" s="13" t="s">
        <v>1</v>
      </c>
      <c r="S1019" s="13" t="s">
        <v>1</v>
      </c>
      <c r="T1019" s="13" t="s">
        <v>1</v>
      </c>
      <c r="U1019" s="13" t="s">
        <v>1</v>
      </c>
      <c r="V1019" s="13" t="s">
        <v>302</v>
      </c>
      <c r="W1019" s="22" t="s">
        <v>1</v>
      </c>
    </row>
    <row r="1020" spans="1:23" x14ac:dyDescent="0.2">
      <c r="A1020" s="25" t="s">
        <v>34</v>
      </c>
      <c r="B1020" s="11" t="s">
        <v>129</v>
      </c>
      <c r="C1020" s="11" t="s">
        <v>299</v>
      </c>
      <c r="D1020" s="12"/>
      <c r="E1020" s="12"/>
      <c r="F1020" s="12"/>
      <c r="G1020" s="12"/>
      <c r="H1020" s="12"/>
      <c r="I1020" s="12"/>
      <c r="J1020" s="12"/>
      <c r="K1020" s="12"/>
      <c r="L1020" s="12"/>
      <c r="M1020" s="12"/>
      <c r="N1020" s="12"/>
      <c r="O1020" s="12"/>
      <c r="P1020" s="11" t="s">
        <v>1</v>
      </c>
      <c r="Q1020" s="11" t="s">
        <v>1</v>
      </c>
      <c r="R1020" s="11" t="s">
        <v>1</v>
      </c>
      <c r="S1020" s="11" t="s">
        <v>1</v>
      </c>
      <c r="T1020" s="11" t="s">
        <v>1</v>
      </c>
      <c r="U1020" s="11" t="s">
        <v>1</v>
      </c>
      <c r="V1020" s="11" t="s">
        <v>302</v>
      </c>
      <c r="W1020" s="21" t="s">
        <v>1</v>
      </c>
    </row>
    <row r="1021" spans="1:23" x14ac:dyDescent="0.2">
      <c r="A1021" s="27" t="s">
        <v>34</v>
      </c>
      <c r="B1021" s="13" t="s">
        <v>129</v>
      </c>
      <c r="C1021" s="13" t="s">
        <v>300</v>
      </c>
      <c r="D1021" s="14"/>
      <c r="E1021" s="14"/>
      <c r="F1021" s="14"/>
      <c r="G1021" s="14"/>
      <c r="H1021" s="14"/>
      <c r="I1021" s="14"/>
      <c r="J1021" s="14"/>
      <c r="K1021" s="14"/>
      <c r="L1021" s="14"/>
      <c r="M1021" s="14"/>
      <c r="N1021" s="14"/>
      <c r="O1021" s="14"/>
      <c r="P1021" s="13" t="s">
        <v>1</v>
      </c>
      <c r="Q1021" s="13" t="s">
        <v>1</v>
      </c>
      <c r="R1021" s="13" t="s">
        <v>1</v>
      </c>
      <c r="S1021" s="13" t="s">
        <v>1</v>
      </c>
      <c r="T1021" s="13" t="s">
        <v>1</v>
      </c>
      <c r="U1021" s="13" t="s">
        <v>1</v>
      </c>
      <c r="V1021" s="13" t="s">
        <v>302</v>
      </c>
      <c r="W1021" s="22" t="s">
        <v>1</v>
      </c>
    </row>
    <row r="1022" spans="1:23" x14ac:dyDescent="0.2">
      <c r="A1022" s="25" t="s">
        <v>34</v>
      </c>
      <c r="B1022" s="11" t="s">
        <v>129</v>
      </c>
      <c r="C1022" s="11" t="s">
        <v>296</v>
      </c>
      <c r="D1022" s="12"/>
      <c r="E1022" s="12"/>
      <c r="F1022" s="12"/>
      <c r="G1022" s="12"/>
      <c r="H1022" s="12"/>
      <c r="I1022" s="12"/>
      <c r="J1022" s="12"/>
      <c r="K1022" s="12"/>
      <c r="L1022" s="12"/>
      <c r="M1022" s="12"/>
      <c r="N1022" s="12"/>
      <c r="O1022" s="12"/>
      <c r="P1022" s="11" t="s">
        <v>1</v>
      </c>
      <c r="Q1022" s="11" t="s">
        <v>1</v>
      </c>
      <c r="R1022" s="11" t="s">
        <v>1</v>
      </c>
      <c r="S1022" s="11" t="s">
        <v>1</v>
      </c>
      <c r="T1022" s="11" t="s">
        <v>1</v>
      </c>
      <c r="U1022" s="11" t="s">
        <v>1</v>
      </c>
      <c r="V1022" s="11" t="s">
        <v>302</v>
      </c>
      <c r="W1022" s="21" t="s">
        <v>1</v>
      </c>
    </row>
    <row r="1023" spans="1:23" x14ac:dyDescent="0.2">
      <c r="A1023" s="27" t="s">
        <v>34</v>
      </c>
      <c r="B1023" s="13" t="s">
        <v>129</v>
      </c>
      <c r="C1023" s="13" t="s">
        <v>301</v>
      </c>
      <c r="D1023" s="14"/>
      <c r="E1023" s="14"/>
      <c r="F1023" s="14"/>
      <c r="G1023" s="14"/>
      <c r="H1023" s="14"/>
      <c r="I1023" s="14"/>
      <c r="J1023" s="14"/>
      <c r="K1023" s="14"/>
      <c r="L1023" s="14"/>
      <c r="M1023" s="14"/>
      <c r="N1023" s="14"/>
      <c r="O1023" s="14"/>
      <c r="P1023" s="13" t="s">
        <v>1</v>
      </c>
      <c r="Q1023" s="13" t="s">
        <v>1</v>
      </c>
      <c r="R1023" s="13" t="s">
        <v>1</v>
      </c>
      <c r="S1023" s="13" t="s">
        <v>1</v>
      </c>
      <c r="T1023" s="13" t="s">
        <v>1</v>
      </c>
      <c r="U1023" s="13" t="s">
        <v>1</v>
      </c>
      <c r="V1023" s="13" t="s">
        <v>302</v>
      </c>
      <c r="W1023" s="22" t="s">
        <v>1</v>
      </c>
    </row>
    <row r="1024" spans="1:23" x14ac:dyDescent="0.2">
      <c r="A1024" s="25" t="s">
        <v>34</v>
      </c>
      <c r="B1024" s="11" t="s">
        <v>129</v>
      </c>
      <c r="C1024" s="11" t="s">
        <v>298</v>
      </c>
      <c r="D1024" s="12"/>
      <c r="E1024" s="12"/>
      <c r="F1024" s="12"/>
      <c r="G1024" s="12"/>
      <c r="H1024" s="12"/>
      <c r="I1024" s="12"/>
      <c r="J1024" s="12"/>
      <c r="K1024" s="12"/>
      <c r="L1024" s="12"/>
      <c r="M1024" s="12"/>
      <c r="N1024" s="12"/>
      <c r="O1024" s="12"/>
      <c r="P1024" s="11" t="s">
        <v>1</v>
      </c>
      <c r="Q1024" s="11" t="s">
        <v>1</v>
      </c>
      <c r="R1024" s="11" t="s">
        <v>1</v>
      </c>
      <c r="S1024" s="11" t="s">
        <v>1</v>
      </c>
      <c r="T1024" s="11" t="s">
        <v>1</v>
      </c>
      <c r="U1024" s="11" t="s">
        <v>1</v>
      </c>
      <c r="V1024" s="11" t="s">
        <v>302</v>
      </c>
      <c r="W1024" s="21" t="s">
        <v>1</v>
      </c>
    </row>
    <row r="1025" spans="1:23" x14ac:dyDescent="0.2">
      <c r="A1025" s="27" t="s">
        <v>35</v>
      </c>
      <c r="B1025" s="13" t="s">
        <v>130</v>
      </c>
      <c r="C1025" s="13" t="s">
        <v>277</v>
      </c>
      <c r="D1025" s="14">
        <v>94.611040000000003</v>
      </c>
      <c r="E1025" s="14">
        <v>94.573520000000002</v>
      </c>
      <c r="F1025" s="14">
        <v>93.34151</v>
      </c>
      <c r="G1025" s="14">
        <v>92.724050000000005</v>
      </c>
      <c r="H1025" s="14">
        <v>93.455380000000005</v>
      </c>
      <c r="I1025" s="14">
        <v>93.434709999999995</v>
      </c>
      <c r="J1025" s="14">
        <v>93.542289999999994</v>
      </c>
      <c r="K1025" s="14">
        <v>94.057969999999997</v>
      </c>
      <c r="L1025" s="14"/>
      <c r="M1025" s="14"/>
      <c r="N1025" s="14"/>
      <c r="O1025" s="14"/>
      <c r="P1025" s="13" t="s">
        <v>1</v>
      </c>
      <c r="Q1025" s="13" t="s">
        <v>1</v>
      </c>
      <c r="R1025" s="13" t="s">
        <v>1</v>
      </c>
      <c r="S1025" s="13" t="s">
        <v>1</v>
      </c>
      <c r="T1025" s="13" t="s">
        <v>1</v>
      </c>
      <c r="U1025" s="13" t="s">
        <v>1</v>
      </c>
      <c r="V1025" s="13" t="s">
        <v>305</v>
      </c>
      <c r="W1025" s="22" t="s">
        <v>1</v>
      </c>
    </row>
    <row r="1026" spans="1:23" x14ac:dyDescent="0.2">
      <c r="A1026" s="25" t="s">
        <v>35</v>
      </c>
      <c r="B1026" s="11" t="s">
        <v>130</v>
      </c>
      <c r="C1026" s="11" t="s">
        <v>278</v>
      </c>
      <c r="D1026" s="12">
        <v>15.508290000000001</v>
      </c>
      <c r="E1026" s="12">
        <v>15.644360000000001</v>
      </c>
      <c r="F1026" s="12">
        <v>15.07147</v>
      </c>
      <c r="G1026" s="12"/>
      <c r="H1026" s="12">
        <v>13.695690000000001</v>
      </c>
      <c r="I1026" s="12">
        <v>14.547980000000001</v>
      </c>
      <c r="J1026" s="12">
        <v>14.678140000000001</v>
      </c>
      <c r="K1026" s="12">
        <v>14.963150000000001</v>
      </c>
      <c r="L1026" s="12"/>
      <c r="M1026" s="12"/>
      <c r="N1026" s="12"/>
      <c r="O1026" s="12"/>
      <c r="P1026" s="11" t="s">
        <v>1</v>
      </c>
      <c r="Q1026" s="11" t="s">
        <v>1</v>
      </c>
      <c r="R1026" s="11" t="s">
        <v>1</v>
      </c>
      <c r="S1026" s="11" t="s">
        <v>1</v>
      </c>
      <c r="T1026" s="11" t="s">
        <v>1</v>
      </c>
      <c r="U1026" s="11" t="s">
        <v>1</v>
      </c>
      <c r="V1026" s="11" t="s">
        <v>305</v>
      </c>
      <c r="W1026" s="21" t="s">
        <v>1</v>
      </c>
    </row>
    <row r="1027" spans="1:23" x14ac:dyDescent="0.2">
      <c r="A1027" s="27" t="s">
        <v>35</v>
      </c>
      <c r="B1027" s="13" t="s">
        <v>130</v>
      </c>
      <c r="C1027" s="13" t="s">
        <v>280</v>
      </c>
      <c r="D1027" s="14">
        <v>0.62009999999999998</v>
      </c>
      <c r="E1027" s="14">
        <v>0.59467000000000003</v>
      </c>
      <c r="F1027" s="14">
        <v>0.67339000000000004</v>
      </c>
      <c r="G1027" s="14"/>
      <c r="H1027" s="14">
        <v>2.3622100000000001</v>
      </c>
      <c r="I1027" s="14">
        <v>1.91353</v>
      </c>
      <c r="J1027" s="14">
        <v>1.8004100000000001</v>
      </c>
      <c r="K1027" s="14"/>
      <c r="L1027" s="14"/>
      <c r="M1027" s="14"/>
      <c r="N1027" s="14"/>
      <c r="O1027" s="14"/>
      <c r="P1027" s="13" t="s">
        <v>1</v>
      </c>
      <c r="Q1027" s="13" t="s">
        <v>1</v>
      </c>
      <c r="R1027" s="13" t="s">
        <v>1</v>
      </c>
      <c r="S1027" s="13" t="s">
        <v>1</v>
      </c>
      <c r="T1027" s="13" t="s">
        <v>1</v>
      </c>
      <c r="U1027" s="13" t="s">
        <v>1</v>
      </c>
      <c r="V1027" s="13" t="s">
        <v>305</v>
      </c>
      <c r="W1027" s="22" t="s">
        <v>1</v>
      </c>
    </row>
    <row r="1028" spans="1:23" x14ac:dyDescent="0.2">
      <c r="A1028" s="25" t="s">
        <v>35</v>
      </c>
      <c r="B1028" s="11" t="s">
        <v>130</v>
      </c>
      <c r="C1028" s="11" t="s">
        <v>281</v>
      </c>
      <c r="D1028" s="12">
        <v>48.362920000000003</v>
      </c>
      <c r="E1028" s="12">
        <v>47.687109999999997</v>
      </c>
      <c r="F1028" s="12">
        <v>44.863790000000002</v>
      </c>
      <c r="G1028" s="12"/>
      <c r="H1028" s="12">
        <v>41.54157</v>
      </c>
      <c r="I1028" s="12">
        <v>41.543599999999998</v>
      </c>
      <c r="J1028" s="12">
        <v>42.624270000000003</v>
      </c>
      <c r="K1028" s="12">
        <v>42.459870000000002</v>
      </c>
      <c r="L1028" s="12"/>
      <c r="M1028" s="12"/>
      <c r="N1028" s="12"/>
      <c r="O1028" s="12"/>
      <c r="P1028" s="11" t="s">
        <v>1</v>
      </c>
      <c r="Q1028" s="11" t="s">
        <v>1</v>
      </c>
      <c r="R1028" s="11" t="s">
        <v>1</v>
      </c>
      <c r="S1028" s="11" t="s">
        <v>1</v>
      </c>
      <c r="T1028" s="11" t="s">
        <v>1</v>
      </c>
      <c r="U1028" s="11" t="s">
        <v>1</v>
      </c>
      <c r="V1028" s="11" t="s">
        <v>305</v>
      </c>
      <c r="W1028" s="21" t="s">
        <v>1</v>
      </c>
    </row>
    <row r="1029" spans="1:23" x14ac:dyDescent="0.2">
      <c r="A1029" s="27" t="s">
        <v>35</v>
      </c>
      <c r="B1029" s="13" t="s">
        <v>130</v>
      </c>
      <c r="C1029" s="13" t="s">
        <v>282</v>
      </c>
      <c r="D1029" s="14">
        <v>26.02938</v>
      </c>
      <c r="E1029" s="14">
        <v>26.521750000000001</v>
      </c>
      <c r="F1029" s="14">
        <v>25.44867</v>
      </c>
      <c r="G1029" s="14"/>
      <c r="H1029" s="14">
        <v>27.742319999999999</v>
      </c>
      <c r="I1029" s="14">
        <v>27.286100000000001</v>
      </c>
      <c r="J1029" s="14">
        <v>28.008089999999999</v>
      </c>
      <c r="K1029" s="14">
        <v>28.79157</v>
      </c>
      <c r="L1029" s="14"/>
      <c r="M1029" s="14"/>
      <c r="N1029" s="14"/>
      <c r="O1029" s="14"/>
      <c r="P1029" s="13" t="s">
        <v>1</v>
      </c>
      <c r="Q1029" s="13" t="s">
        <v>1</v>
      </c>
      <c r="R1029" s="13" t="s">
        <v>1</v>
      </c>
      <c r="S1029" s="13" t="s">
        <v>1</v>
      </c>
      <c r="T1029" s="13" t="s">
        <v>1</v>
      </c>
      <c r="U1029" s="13" t="s">
        <v>1</v>
      </c>
      <c r="V1029" s="13" t="s">
        <v>305</v>
      </c>
      <c r="W1029" s="22" t="s">
        <v>1</v>
      </c>
    </row>
    <row r="1030" spans="1:23" x14ac:dyDescent="0.2">
      <c r="A1030" s="25" t="s">
        <v>35</v>
      </c>
      <c r="B1030" s="11" t="s">
        <v>130</v>
      </c>
      <c r="C1030" s="11" t="s">
        <v>279</v>
      </c>
      <c r="D1030" s="12">
        <v>10.52108</v>
      </c>
      <c r="E1030" s="12">
        <v>10.87738</v>
      </c>
      <c r="F1030" s="12">
        <v>10.37721</v>
      </c>
      <c r="G1030" s="12"/>
      <c r="H1030" s="12">
        <v>14.04663</v>
      </c>
      <c r="I1030" s="12">
        <v>12.73812</v>
      </c>
      <c r="J1030" s="12">
        <v>13.32995</v>
      </c>
      <c r="K1030" s="12">
        <v>13.828430000000001</v>
      </c>
      <c r="L1030" s="12"/>
      <c r="M1030" s="12"/>
      <c r="N1030" s="12"/>
      <c r="O1030" s="12"/>
      <c r="P1030" s="11" t="s">
        <v>1</v>
      </c>
      <c r="Q1030" s="11" t="s">
        <v>1</v>
      </c>
      <c r="R1030" s="11" t="s">
        <v>1</v>
      </c>
      <c r="S1030" s="11" t="s">
        <v>1</v>
      </c>
      <c r="T1030" s="11" t="s">
        <v>1</v>
      </c>
      <c r="U1030" s="11" t="s">
        <v>1</v>
      </c>
      <c r="V1030" s="11" t="s">
        <v>305</v>
      </c>
      <c r="W1030" s="21" t="s">
        <v>1</v>
      </c>
    </row>
    <row r="1031" spans="1:23" x14ac:dyDescent="0.2">
      <c r="A1031" s="27" t="s">
        <v>35</v>
      </c>
      <c r="B1031" s="13" t="s">
        <v>130</v>
      </c>
      <c r="C1031" s="13" t="s">
        <v>293</v>
      </c>
      <c r="D1031" s="14"/>
      <c r="E1031" s="14"/>
      <c r="F1031" s="14"/>
      <c r="G1031" s="14"/>
      <c r="H1031" s="14"/>
      <c r="I1031" s="14"/>
      <c r="J1031" s="14"/>
      <c r="K1031" s="14"/>
      <c r="L1031" s="14"/>
      <c r="M1031" s="14"/>
      <c r="N1031" s="14"/>
      <c r="O1031" s="14"/>
      <c r="P1031" s="13" t="s">
        <v>1</v>
      </c>
      <c r="Q1031" s="13" t="s">
        <v>1</v>
      </c>
      <c r="R1031" s="13" t="s">
        <v>1</v>
      </c>
      <c r="S1031" s="13" t="s">
        <v>1</v>
      </c>
      <c r="T1031" s="13" t="s">
        <v>1</v>
      </c>
      <c r="U1031" s="13" t="s">
        <v>1</v>
      </c>
      <c r="V1031" s="13" t="s">
        <v>305</v>
      </c>
      <c r="W1031" s="22" t="s">
        <v>1</v>
      </c>
    </row>
    <row r="1032" spans="1:23" x14ac:dyDescent="0.2">
      <c r="A1032" s="25" t="s">
        <v>35</v>
      </c>
      <c r="B1032" s="11" t="s">
        <v>130</v>
      </c>
      <c r="C1032" s="11" t="s">
        <v>284</v>
      </c>
      <c r="D1032" s="12">
        <v>14.784039999999999</v>
      </c>
      <c r="E1032" s="12">
        <v>14.829359999999999</v>
      </c>
      <c r="F1032" s="12">
        <v>14.18248</v>
      </c>
      <c r="G1032" s="12"/>
      <c r="H1032" s="12">
        <v>12.784079999999999</v>
      </c>
      <c r="I1032" s="12">
        <v>13.70157</v>
      </c>
      <c r="J1032" s="12">
        <v>13.88452</v>
      </c>
      <c r="K1032" s="12">
        <v>13.9612</v>
      </c>
      <c r="L1032" s="12"/>
      <c r="M1032" s="12"/>
      <c r="N1032" s="12"/>
      <c r="O1032" s="12"/>
      <c r="P1032" s="11" t="s">
        <v>1</v>
      </c>
      <c r="Q1032" s="11" t="s">
        <v>1</v>
      </c>
      <c r="R1032" s="11" t="s">
        <v>1</v>
      </c>
      <c r="S1032" s="11" t="s">
        <v>1</v>
      </c>
      <c r="T1032" s="11" t="s">
        <v>1</v>
      </c>
      <c r="U1032" s="11" t="s">
        <v>1</v>
      </c>
      <c r="V1032" s="11" t="s">
        <v>305</v>
      </c>
      <c r="W1032" s="21" t="s">
        <v>1</v>
      </c>
    </row>
    <row r="1033" spans="1:23" x14ac:dyDescent="0.2">
      <c r="A1033" s="27" t="s">
        <v>35</v>
      </c>
      <c r="B1033" s="13" t="s">
        <v>130</v>
      </c>
      <c r="C1033" s="13" t="s">
        <v>286</v>
      </c>
      <c r="D1033" s="14">
        <v>0.68976999999999999</v>
      </c>
      <c r="E1033" s="14">
        <v>0.65624000000000005</v>
      </c>
      <c r="F1033" s="14">
        <v>0.70869000000000004</v>
      </c>
      <c r="G1033" s="14"/>
      <c r="H1033" s="14">
        <v>2.2025999999999999</v>
      </c>
      <c r="I1033" s="14">
        <v>1.8472500000000001</v>
      </c>
      <c r="J1033" s="14">
        <v>1.7552000000000001</v>
      </c>
      <c r="K1033" s="14"/>
      <c r="L1033" s="14"/>
      <c r="M1033" s="14"/>
      <c r="N1033" s="14"/>
      <c r="O1033" s="14"/>
      <c r="P1033" s="13" t="s">
        <v>1</v>
      </c>
      <c r="Q1033" s="13" t="s">
        <v>1</v>
      </c>
      <c r="R1033" s="13" t="s">
        <v>1</v>
      </c>
      <c r="S1033" s="13" t="s">
        <v>1</v>
      </c>
      <c r="T1033" s="13" t="s">
        <v>1</v>
      </c>
      <c r="U1033" s="13" t="s">
        <v>1</v>
      </c>
      <c r="V1033" s="13" t="s">
        <v>305</v>
      </c>
      <c r="W1033" s="22" t="s">
        <v>1</v>
      </c>
    </row>
    <row r="1034" spans="1:23" x14ac:dyDescent="0.2">
      <c r="A1034" s="25" t="s">
        <v>35</v>
      </c>
      <c r="B1034" s="11" t="s">
        <v>130</v>
      </c>
      <c r="C1034" s="11" t="s">
        <v>287</v>
      </c>
      <c r="D1034" s="12">
        <v>49.043170000000003</v>
      </c>
      <c r="E1034" s="12">
        <v>47.945770000000003</v>
      </c>
      <c r="F1034" s="12">
        <v>44.445680000000003</v>
      </c>
      <c r="G1034" s="12"/>
      <c r="H1034" s="12">
        <v>41.761110000000002</v>
      </c>
      <c r="I1034" s="12">
        <v>42.460059999999999</v>
      </c>
      <c r="J1034" s="12">
        <v>43.6768</v>
      </c>
      <c r="K1034" s="12">
        <v>42.599930000000001</v>
      </c>
      <c r="L1034" s="12"/>
      <c r="M1034" s="12"/>
      <c r="N1034" s="12"/>
      <c r="O1034" s="12"/>
      <c r="P1034" s="11" t="s">
        <v>1</v>
      </c>
      <c r="Q1034" s="11" t="s">
        <v>1</v>
      </c>
      <c r="R1034" s="11" t="s">
        <v>1</v>
      </c>
      <c r="S1034" s="11" t="s">
        <v>1</v>
      </c>
      <c r="T1034" s="11" t="s">
        <v>1</v>
      </c>
      <c r="U1034" s="11" t="s">
        <v>1</v>
      </c>
      <c r="V1034" s="11" t="s">
        <v>305</v>
      </c>
      <c r="W1034" s="21" t="s">
        <v>1</v>
      </c>
    </row>
    <row r="1035" spans="1:23" x14ac:dyDescent="0.2">
      <c r="A1035" s="27" t="s">
        <v>35</v>
      </c>
      <c r="B1035" s="13" t="s">
        <v>130</v>
      </c>
      <c r="C1035" s="13" t="s">
        <v>288</v>
      </c>
      <c r="D1035" s="14">
        <v>25.259530000000002</v>
      </c>
      <c r="E1035" s="14">
        <v>25.49625</v>
      </c>
      <c r="F1035" s="14">
        <v>24.320530000000002</v>
      </c>
      <c r="G1035" s="14"/>
      <c r="H1035" s="14">
        <v>26.037790000000001</v>
      </c>
      <c r="I1035" s="14">
        <v>26.03539</v>
      </c>
      <c r="J1035" s="14">
        <v>26.799330000000001</v>
      </c>
      <c r="K1035" s="14">
        <v>26.99605</v>
      </c>
      <c r="L1035" s="14"/>
      <c r="M1035" s="14"/>
      <c r="N1035" s="14"/>
      <c r="O1035" s="14"/>
      <c r="P1035" s="13" t="s">
        <v>1</v>
      </c>
      <c r="Q1035" s="13" t="s">
        <v>1</v>
      </c>
      <c r="R1035" s="13" t="s">
        <v>1</v>
      </c>
      <c r="S1035" s="13" t="s">
        <v>1</v>
      </c>
      <c r="T1035" s="13" t="s">
        <v>1</v>
      </c>
      <c r="U1035" s="13" t="s">
        <v>1</v>
      </c>
      <c r="V1035" s="13" t="s">
        <v>305</v>
      </c>
      <c r="W1035" s="22" t="s">
        <v>1</v>
      </c>
    </row>
    <row r="1036" spans="1:23" x14ac:dyDescent="0.2">
      <c r="A1036" s="25" t="s">
        <v>35</v>
      </c>
      <c r="B1036" s="11" t="s">
        <v>130</v>
      </c>
      <c r="C1036" s="11" t="s">
        <v>285</v>
      </c>
      <c r="D1036" s="12">
        <v>10.475490000000001</v>
      </c>
      <c r="E1036" s="12">
        <v>10.666880000000001</v>
      </c>
      <c r="F1036" s="12">
        <v>10.13804</v>
      </c>
      <c r="G1036" s="12"/>
      <c r="H1036" s="12">
        <v>13.25371</v>
      </c>
      <c r="I1036" s="12">
        <v>12.33381</v>
      </c>
      <c r="J1036" s="12">
        <v>12.914809999999999</v>
      </c>
      <c r="K1036" s="12">
        <v>13.03485</v>
      </c>
      <c r="L1036" s="12"/>
      <c r="M1036" s="12"/>
      <c r="N1036" s="12"/>
      <c r="O1036" s="12"/>
      <c r="P1036" s="11" t="s">
        <v>1</v>
      </c>
      <c r="Q1036" s="11" t="s">
        <v>1</v>
      </c>
      <c r="R1036" s="11" t="s">
        <v>1</v>
      </c>
      <c r="S1036" s="11" t="s">
        <v>1</v>
      </c>
      <c r="T1036" s="11" t="s">
        <v>1</v>
      </c>
      <c r="U1036" s="11" t="s">
        <v>1</v>
      </c>
      <c r="V1036" s="11" t="s">
        <v>305</v>
      </c>
      <c r="W1036" s="21" t="s">
        <v>1</v>
      </c>
    </row>
    <row r="1037" spans="1:23" x14ac:dyDescent="0.2">
      <c r="A1037" s="27" t="s">
        <v>35</v>
      </c>
      <c r="B1037" s="13" t="s">
        <v>130</v>
      </c>
      <c r="C1037" s="13" t="s">
        <v>308</v>
      </c>
      <c r="D1037" s="14"/>
      <c r="E1037" s="14">
        <v>105.634</v>
      </c>
      <c r="F1037" s="14">
        <v>101.854</v>
      </c>
      <c r="G1037" s="14">
        <v>52.1</v>
      </c>
      <c r="H1037" s="14">
        <v>26.346</v>
      </c>
      <c r="I1037" s="14">
        <v>28.754000000000001</v>
      </c>
      <c r="J1037" s="14">
        <v>29.477</v>
      </c>
      <c r="K1037" s="14">
        <v>12.946999999999999</v>
      </c>
      <c r="L1037" s="14">
        <v>26.218</v>
      </c>
      <c r="M1037" s="14">
        <v>13.18</v>
      </c>
      <c r="N1037" s="14">
        <v>14.744999999999999</v>
      </c>
      <c r="O1037" s="14"/>
      <c r="P1037" s="13" t="s">
        <v>1</v>
      </c>
      <c r="Q1037" s="13" t="s">
        <v>1</v>
      </c>
      <c r="R1037" s="13" t="s">
        <v>1</v>
      </c>
      <c r="S1037" s="13" t="s">
        <v>1</v>
      </c>
      <c r="T1037" s="13" t="s">
        <v>1</v>
      </c>
      <c r="U1037" s="13" t="s">
        <v>1</v>
      </c>
      <c r="V1037" s="13" t="s">
        <v>305</v>
      </c>
      <c r="W1037" s="22" t="s">
        <v>1</v>
      </c>
    </row>
    <row r="1038" spans="1:23" x14ac:dyDescent="0.2">
      <c r="A1038" s="25" t="s">
        <v>35</v>
      </c>
      <c r="B1038" s="11" t="s">
        <v>130</v>
      </c>
      <c r="C1038" s="11" t="s">
        <v>283</v>
      </c>
      <c r="D1038" s="12">
        <v>37</v>
      </c>
      <c r="E1038" s="12">
        <v>37</v>
      </c>
      <c r="F1038" s="12">
        <v>36</v>
      </c>
      <c r="G1038" s="12">
        <v>36</v>
      </c>
      <c r="H1038" s="12">
        <v>36</v>
      </c>
      <c r="I1038" s="12">
        <v>35</v>
      </c>
      <c r="J1038" s="12">
        <v>36</v>
      </c>
      <c r="K1038" s="12">
        <v>38</v>
      </c>
      <c r="L1038" s="12">
        <v>39</v>
      </c>
      <c r="M1038" s="12">
        <v>38</v>
      </c>
      <c r="N1038" s="12">
        <v>39</v>
      </c>
      <c r="O1038" s="12"/>
      <c r="P1038" s="11" t="s">
        <v>1</v>
      </c>
      <c r="Q1038" s="11" t="s">
        <v>1</v>
      </c>
      <c r="R1038" s="11" t="s">
        <v>1</v>
      </c>
      <c r="S1038" s="11" t="s">
        <v>1</v>
      </c>
      <c r="T1038" s="11" t="s">
        <v>1</v>
      </c>
      <c r="U1038" s="11" t="s">
        <v>1</v>
      </c>
      <c r="V1038" s="11" t="s">
        <v>305</v>
      </c>
      <c r="W1038" s="21" t="s">
        <v>1</v>
      </c>
    </row>
    <row r="1039" spans="1:23" x14ac:dyDescent="0.2">
      <c r="A1039" s="27" t="s">
        <v>35</v>
      </c>
      <c r="B1039" s="13" t="s">
        <v>130</v>
      </c>
      <c r="C1039" s="13" t="s">
        <v>290</v>
      </c>
      <c r="D1039" s="14">
        <v>99</v>
      </c>
      <c r="E1039" s="14">
        <v>98</v>
      </c>
      <c r="F1039" s="14">
        <v>97</v>
      </c>
      <c r="G1039" s="14">
        <v>97</v>
      </c>
      <c r="H1039" s="14">
        <v>97</v>
      </c>
      <c r="I1039" s="14"/>
      <c r="J1039" s="14">
        <v>97</v>
      </c>
      <c r="K1039" s="14"/>
      <c r="L1039" s="14">
        <v>95</v>
      </c>
      <c r="M1039" s="14">
        <v>95</v>
      </c>
      <c r="N1039" s="14">
        <v>95</v>
      </c>
      <c r="O1039" s="14"/>
      <c r="P1039" s="13" t="s">
        <v>1</v>
      </c>
      <c r="Q1039" s="13" t="s">
        <v>1</v>
      </c>
      <c r="R1039" s="13" t="s">
        <v>1</v>
      </c>
      <c r="S1039" s="13" t="s">
        <v>1</v>
      </c>
      <c r="T1039" s="13" t="s">
        <v>1</v>
      </c>
      <c r="U1039" s="13" t="s">
        <v>1</v>
      </c>
      <c r="V1039" s="13" t="s">
        <v>305</v>
      </c>
      <c r="W1039" s="22" t="s">
        <v>1</v>
      </c>
    </row>
    <row r="1040" spans="1:23" x14ac:dyDescent="0.2">
      <c r="A1040" s="25" t="s">
        <v>35</v>
      </c>
      <c r="B1040" s="11" t="s">
        <v>130</v>
      </c>
      <c r="C1040" s="11" t="s">
        <v>291</v>
      </c>
      <c r="D1040" s="12">
        <v>16</v>
      </c>
      <c r="E1040" s="12">
        <v>16</v>
      </c>
      <c r="F1040" s="12">
        <v>17</v>
      </c>
      <c r="G1040" s="12">
        <v>17</v>
      </c>
      <c r="H1040" s="12">
        <v>17</v>
      </c>
      <c r="I1040" s="12">
        <v>18</v>
      </c>
      <c r="J1040" s="12">
        <v>18</v>
      </c>
      <c r="K1040" s="12">
        <v>20</v>
      </c>
      <c r="L1040" s="12"/>
      <c r="M1040" s="12">
        <v>22</v>
      </c>
      <c r="N1040" s="12">
        <v>23</v>
      </c>
      <c r="O1040" s="12"/>
      <c r="P1040" s="11" t="s">
        <v>1</v>
      </c>
      <c r="Q1040" s="11" t="s">
        <v>1</v>
      </c>
      <c r="R1040" s="11" t="s">
        <v>1</v>
      </c>
      <c r="S1040" s="11" t="s">
        <v>1</v>
      </c>
      <c r="T1040" s="11" t="s">
        <v>1</v>
      </c>
      <c r="U1040" s="11" t="s">
        <v>1</v>
      </c>
      <c r="V1040" s="11" t="s">
        <v>305</v>
      </c>
      <c r="W1040" s="21" t="s">
        <v>1</v>
      </c>
    </row>
    <row r="1041" spans="1:23" x14ac:dyDescent="0.2">
      <c r="A1041" s="27" t="s">
        <v>35</v>
      </c>
      <c r="B1041" s="13" t="s">
        <v>130</v>
      </c>
      <c r="C1041" s="13" t="s">
        <v>273</v>
      </c>
      <c r="D1041" s="14">
        <v>43</v>
      </c>
      <c r="E1041" s="14">
        <v>43</v>
      </c>
      <c r="F1041" s="14">
        <v>42</v>
      </c>
      <c r="G1041" s="14">
        <v>41</v>
      </c>
      <c r="H1041" s="14">
        <v>42</v>
      </c>
      <c r="I1041" s="14">
        <v>41</v>
      </c>
      <c r="J1041" s="14">
        <v>43</v>
      </c>
      <c r="K1041" s="14">
        <v>41</v>
      </c>
      <c r="L1041" s="14">
        <v>42</v>
      </c>
      <c r="M1041" s="14">
        <v>41</v>
      </c>
      <c r="N1041" s="14">
        <v>42</v>
      </c>
      <c r="O1041" s="14"/>
      <c r="P1041" s="13" t="s">
        <v>1</v>
      </c>
      <c r="Q1041" s="13" t="s">
        <v>1</v>
      </c>
      <c r="R1041" s="13" t="s">
        <v>1</v>
      </c>
      <c r="S1041" s="13" t="s">
        <v>1</v>
      </c>
      <c r="T1041" s="13" t="s">
        <v>1</v>
      </c>
      <c r="U1041" s="13" t="s">
        <v>1</v>
      </c>
      <c r="V1041" s="13" t="s">
        <v>305</v>
      </c>
      <c r="W1041" s="22" t="s">
        <v>1</v>
      </c>
    </row>
    <row r="1042" spans="1:23" x14ac:dyDescent="0.2">
      <c r="A1042" s="25" t="s">
        <v>35</v>
      </c>
      <c r="B1042" s="11" t="s">
        <v>130</v>
      </c>
      <c r="C1042" s="11" t="s">
        <v>274</v>
      </c>
      <c r="D1042" s="12">
        <v>51</v>
      </c>
      <c r="E1042" s="12">
        <v>52</v>
      </c>
      <c r="F1042" s="12">
        <v>50</v>
      </c>
      <c r="G1042" s="12">
        <v>49</v>
      </c>
      <c r="H1042" s="12">
        <v>50</v>
      </c>
      <c r="I1042" s="12">
        <v>48</v>
      </c>
      <c r="J1042" s="12">
        <v>52</v>
      </c>
      <c r="K1042" s="12">
        <v>46</v>
      </c>
      <c r="L1042" s="12">
        <v>47</v>
      </c>
      <c r="M1042" s="12">
        <v>46</v>
      </c>
      <c r="N1042" s="12">
        <v>46</v>
      </c>
      <c r="O1042" s="12"/>
      <c r="P1042" s="11" t="s">
        <v>1</v>
      </c>
      <c r="Q1042" s="11" t="s">
        <v>1</v>
      </c>
      <c r="R1042" s="11" t="s">
        <v>1</v>
      </c>
      <c r="S1042" s="11" t="s">
        <v>1</v>
      </c>
      <c r="T1042" s="11" t="s">
        <v>1</v>
      </c>
      <c r="U1042" s="11" t="s">
        <v>1</v>
      </c>
      <c r="V1042" s="11" t="s">
        <v>305</v>
      </c>
      <c r="W1042" s="21" t="s">
        <v>1</v>
      </c>
    </row>
    <row r="1043" spans="1:23" x14ac:dyDescent="0.2">
      <c r="A1043" s="27" t="s">
        <v>35</v>
      </c>
      <c r="B1043" s="13" t="s">
        <v>130</v>
      </c>
      <c r="C1043" s="13" t="s">
        <v>289</v>
      </c>
      <c r="D1043" s="14">
        <v>74.99248</v>
      </c>
      <c r="E1043" s="14">
        <v>74.098259999999996</v>
      </c>
      <c r="F1043" s="14">
        <v>69.474900000000005</v>
      </c>
      <c r="G1043" s="14"/>
      <c r="H1043" s="14">
        <v>70.001499999999993</v>
      </c>
      <c r="I1043" s="14">
        <v>70.342699999999994</v>
      </c>
      <c r="J1043" s="14">
        <v>72.23133</v>
      </c>
      <c r="K1043" s="14"/>
      <c r="L1043" s="14"/>
      <c r="M1043" s="14"/>
      <c r="N1043" s="14"/>
      <c r="O1043" s="14"/>
      <c r="P1043" s="13" t="s">
        <v>1</v>
      </c>
      <c r="Q1043" s="13" t="s">
        <v>1</v>
      </c>
      <c r="R1043" s="13" t="s">
        <v>1</v>
      </c>
      <c r="S1043" s="13" t="s">
        <v>1</v>
      </c>
      <c r="T1043" s="13" t="s">
        <v>1</v>
      </c>
      <c r="U1043" s="13" t="s">
        <v>1</v>
      </c>
      <c r="V1043" s="13" t="s">
        <v>305</v>
      </c>
      <c r="W1043" s="22" t="s">
        <v>1</v>
      </c>
    </row>
    <row r="1044" spans="1:23" x14ac:dyDescent="0.2">
      <c r="A1044" s="25" t="s">
        <v>35</v>
      </c>
      <c r="B1044" s="11" t="s">
        <v>130</v>
      </c>
      <c r="C1044" s="11" t="s">
        <v>276</v>
      </c>
      <c r="D1044" s="12">
        <v>12</v>
      </c>
      <c r="E1044" s="12">
        <v>13</v>
      </c>
      <c r="F1044" s="12">
        <v>13</v>
      </c>
      <c r="G1044" s="12">
        <v>14</v>
      </c>
      <c r="H1044" s="12">
        <v>16</v>
      </c>
      <c r="I1044" s="12">
        <v>14</v>
      </c>
      <c r="J1044" s="12">
        <v>15</v>
      </c>
      <c r="K1044" s="12"/>
      <c r="L1044" s="12">
        <v>14</v>
      </c>
      <c r="M1044" s="12">
        <v>15</v>
      </c>
      <c r="N1044" s="12">
        <v>15</v>
      </c>
      <c r="O1044" s="12"/>
      <c r="P1044" s="11" t="s">
        <v>1</v>
      </c>
      <c r="Q1044" s="11" t="s">
        <v>1</v>
      </c>
      <c r="R1044" s="11" t="s">
        <v>1</v>
      </c>
      <c r="S1044" s="11" t="s">
        <v>1</v>
      </c>
      <c r="T1044" s="11" t="s">
        <v>1</v>
      </c>
      <c r="U1044" s="11" t="s">
        <v>1</v>
      </c>
      <c r="V1044" s="11" t="s">
        <v>305</v>
      </c>
      <c r="W1044" s="21" t="s">
        <v>1</v>
      </c>
    </row>
    <row r="1045" spans="1:23" x14ac:dyDescent="0.2">
      <c r="A1045" s="27" t="s">
        <v>35</v>
      </c>
      <c r="B1045" s="13" t="s">
        <v>130</v>
      </c>
      <c r="C1045" s="13" t="s">
        <v>271</v>
      </c>
      <c r="D1045" s="14">
        <v>12</v>
      </c>
      <c r="E1045" s="14">
        <v>12</v>
      </c>
      <c r="F1045" s="14">
        <v>13</v>
      </c>
      <c r="G1045" s="14">
        <v>13</v>
      </c>
      <c r="H1045" s="14">
        <v>15</v>
      </c>
      <c r="I1045" s="14">
        <v>15</v>
      </c>
      <c r="J1045" s="14">
        <v>13</v>
      </c>
      <c r="K1045" s="14"/>
      <c r="L1045" s="14"/>
      <c r="M1045" s="14">
        <v>13</v>
      </c>
      <c r="N1045" s="14">
        <v>13</v>
      </c>
      <c r="O1045" s="14"/>
      <c r="P1045" s="13" t="s">
        <v>1</v>
      </c>
      <c r="Q1045" s="13" t="s">
        <v>1</v>
      </c>
      <c r="R1045" s="13" t="s">
        <v>1</v>
      </c>
      <c r="S1045" s="13" t="s">
        <v>1</v>
      </c>
      <c r="T1045" s="13" t="s">
        <v>1</v>
      </c>
      <c r="U1045" s="13" t="s">
        <v>1</v>
      </c>
      <c r="V1045" s="13" t="s">
        <v>305</v>
      </c>
      <c r="W1045" s="22" t="s">
        <v>1</v>
      </c>
    </row>
    <row r="1046" spans="1:23" x14ac:dyDescent="0.2">
      <c r="A1046" s="25" t="s">
        <v>35</v>
      </c>
      <c r="B1046" s="11" t="s">
        <v>130</v>
      </c>
      <c r="C1046" s="11" t="s">
        <v>292</v>
      </c>
      <c r="D1046" s="12">
        <v>21</v>
      </c>
      <c r="E1046" s="12">
        <v>20</v>
      </c>
      <c r="F1046" s="12">
        <v>19</v>
      </c>
      <c r="G1046" s="12">
        <v>19</v>
      </c>
      <c r="H1046" s="12">
        <v>19</v>
      </c>
      <c r="I1046" s="12">
        <v>16</v>
      </c>
      <c r="J1046" s="12">
        <v>17</v>
      </c>
      <c r="K1046" s="12"/>
      <c r="L1046" s="12">
        <v>14</v>
      </c>
      <c r="M1046" s="12">
        <v>16</v>
      </c>
      <c r="N1046" s="12">
        <v>17</v>
      </c>
      <c r="O1046" s="12"/>
      <c r="P1046" s="11" t="s">
        <v>1</v>
      </c>
      <c r="Q1046" s="11" t="s">
        <v>1</v>
      </c>
      <c r="R1046" s="11" t="s">
        <v>1</v>
      </c>
      <c r="S1046" s="11" t="s">
        <v>1</v>
      </c>
      <c r="T1046" s="11" t="s">
        <v>1</v>
      </c>
      <c r="U1046" s="11" t="s">
        <v>1</v>
      </c>
      <c r="V1046" s="11" t="s">
        <v>305</v>
      </c>
      <c r="W1046" s="21" t="s">
        <v>1</v>
      </c>
    </row>
    <row r="1047" spans="1:23" x14ac:dyDescent="0.2">
      <c r="A1047" s="27" t="s">
        <v>35</v>
      </c>
      <c r="B1047" s="13" t="s">
        <v>130</v>
      </c>
      <c r="C1047" s="13" t="s">
        <v>275</v>
      </c>
      <c r="D1047" s="14">
        <v>12</v>
      </c>
      <c r="E1047" s="14">
        <v>13</v>
      </c>
      <c r="F1047" s="14">
        <v>12</v>
      </c>
      <c r="G1047" s="14">
        <v>15</v>
      </c>
      <c r="H1047" s="14">
        <v>17</v>
      </c>
      <c r="I1047" s="14">
        <v>15</v>
      </c>
      <c r="J1047" s="14">
        <v>15</v>
      </c>
      <c r="K1047" s="14"/>
      <c r="L1047" s="14">
        <v>14</v>
      </c>
      <c r="M1047" s="14">
        <v>15</v>
      </c>
      <c r="N1047" s="14">
        <v>15</v>
      </c>
      <c r="O1047" s="14"/>
      <c r="P1047" s="13" t="s">
        <v>1</v>
      </c>
      <c r="Q1047" s="13" t="s">
        <v>1</v>
      </c>
      <c r="R1047" s="13" t="s">
        <v>1</v>
      </c>
      <c r="S1047" s="13" t="s">
        <v>1</v>
      </c>
      <c r="T1047" s="13" t="s">
        <v>1</v>
      </c>
      <c r="U1047" s="13" t="s">
        <v>1</v>
      </c>
      <c r="V1047" s="13" t="s">
        <v>305</v>
      </c>
      <c r="W1047" s="22" t="s">
        <v>1</v>
      </c>
    </row>
    <row r="1048" spans="1:23" x14ac:dyDescent="0.2">
      <c r="A1048" s="25" t="s">
        <v>35</v>
      </c>
      <c r="B1048" s="11" t="s">
        <v>130</v>
      </c>
      <c r="C1048" s="11" t="s">
        <v>272</v>
      </c>
      <c r="D1048" s="12">
        <v>11</v>
      </c>
      <c r="E1048" s="12">
        <v>12</v>
      </c>
      <c r="F1048" s="12">
        <v>11</v>
      </c>
      <c r="G1048" s="12">
        <v>16</v>
      </c>
      <c r="H1048" s="12">
        <v>17</v>
      </c>
      <c r="I1048" s="12">
        <v>17</v>
      </c>
      <c r="J1048" s="12">
        <v>17</v>
      </c>
      <c r="K1048" s="12"/>
      <c r="L1048" s="12">
        <v>14</v>
      </c>
      <c r="M1048" s="12">
        <v>15</v>
      </c>
      <c r="N1048" s="12">
        <v>15</v>
      </c>
      <c r="O1048" s="12"/>
      <c r="P1048" s="11" t="s">
        <v>1</v>
      </c>
      <c r="Q1048" s="11" t="s">
        <v>1</v>
      </c>
      <c r="R1048" s="11" t="s">
        <v>1</v>
      </c>
      <c r="S1048" s="11" t="s">
        <v>1</v>
      </c>
      <c r="T1048" s="11" t="s">
        <v>1</v>
      </c>
      <c r="U1048" s="11" t="s">
        <v>1</v>
      </c>
      <c r="V1048" s="11" t="s">
        <v>305</v>
      </c>
      <c r="W1048" s="21" t="s">
        <v>1</v>
      </c>
    </row>
    <row r="1049" spans="1:23" x14ac:dyDescent="0.2">
      <c r="A1049" s="27" t="s">
        <v>35</v>
      </c>
      <c r="B1049" s="13" t="s">
        <v>130</v>
      </c>
      <c r="C1049" s="13" t="s">
        <v>295</v>
      </c>
      <c r="D1049" s="14">
        <v>13.31061783</v>
      </c>
      <c r="E1049" s="14">
        <v>11.057786520000001</v>
      </c>
      <c r="F1049" s="14">
        <v>10.53748506</v>
      </c>
      <c r="G1049" s="14">
        <v>11.15812785</v>
      </c>
      <c r="H1049" s="14">
        <v>11.38058994</v>
      </c>
      <c r="I1049" s="14">
        <v>11.285301459999999</v>
      </c>
      <c r="J1049" s="14">
        <v>10.83552375</v>
      </c>
      <c r="K1049" s="14">
        <v>10.75348778</v>
      </c>
      <c r="L1049" s="14">
        <v>10.3363487</v>
      </c>
      <c r="M1049" s="14">
        <v>9.8772930799999994</v>
      </c>
      <c r="N1049" s="14">
        <v>10.230449480000001</v>
      </c>
      <c r="O1049" s="14"/>
      <c r="P1049" s="13" t="s">
        <v>1</v>
      </c>
      <c r="Q1049" s="13" t="s">
        <v>1</v>
      </c>
      <c r="R1049" s="13" t="s">
        <v>1</v>
      </c>
      <c r="S1049" s="13" t="s">
        <v>1</v>
      </c>
      <c r="T1049" s="13" t="s">
        <v>1</v>
      </c>
      <c r="U1049" s="13" t="s">
        <v>1</v>
      </c>
      <c r="V1049" s="13" t="s">
        <v>305</v>
      </c>
      <c r="W1049" s="22" t="s">
        <v>1</v>
      </c>
    </row>
    <row r="1050" spans="1:23" x14ac:dyDescent="0.2">
      <c r="A1050" s="25" t="s">
        <v>35</v>
      </c>
      <c r="B1050" s="11" t="s">
        <v>130</v>
      </c>
      <c r="C1050" s="11" t="s">
        <v>297</v>
      </c>
      <c r="D1050" s="12"/>
      <c r="E1050" s="12"/>
      <c r="F1050" s="12"/>
      <c r="G1050" s="12"/>
      <c r="H1050" s="12"/>
      <c r="I1050" s="12"/>
      <c r="J1050" s="12"/>
      <c r="K1050" s="12">
        <v>67.442670000000007</v>
      </c>
      <c r="L1050" s="12"/>
      <c r="M1050" s="12"/>
      <c r="N1050" s="12"/>
      <c r="O1050" s="12"/>
      <c r="P1050" s="11" t="s">
        <v>1</v>
      </c>
      <c r="Q1050" s="11" t="s">
        <v>1</v>
      </c>
      <c r="R1050" s="11" t="s">
        <v>1</v>
      </c>
      <c r="S1050" s="11" t="s">
        <v>1</v>
      </c>
      <c r="T1050" s="11" t="s">
        <v>1</v>
      </c>
      <c r="U1050" s="11" t="s">
        <v>1</v>
      </c>
      <c r="V1050" s="11" t="s">
        <v>305</v>
      </c>
      <c r="W1050" s="21" t="s">
        <v>1</v>
      </c>
    </row>
    <row r="1051" spans="1:23" x14ac:dyDescent="0.2">
      <c r="A1051" s="27" t="s">
        <v>35</v>
      </c>
      <c r="B1051" s="13" t="s">
        <v>130</v>
      </c>
      <c r="C1051" s="13" t="s">
        <v>299</v>
      </c>
      <c r="D1051" s="14"/>
      <c r="E1051" s="14"/>
      <c r="F1051" s="14"/>
      <c r="G1051" s="14"/>
      <c r="H1051" s="14"/>
      <c r="I1051" s="14"/>
      <c r="J1051" s="14"/>
      <c r="K1051" s="14"/>
      <c r="L1051" s="14"/>
      <c r="M1051" s="14"/>
      <c r="N1051" s="14"/>
      <c r="O1051" s="14"/>
      <c r="P1051" s="13" t="s">
        <v>1</v>
      </c>
      <c r="Q1051" s="13" t="s">
        <v>1</v>
      </c>
      <c r="R1051" s="13" t="s">
        <v>1</v>
      </c>
      <c r="S1051" s="13" t="s">
        <v>1</v>
      </c>
      <c r="T1051" s="13" t="s">
        <v>1</v>
      </c>
      <c r="U1051" s="13" t="s">
        <v>1</v>
      </c>
      <c r="V1051" s="13" t="s">
        <v>305</v>
      </c>
      <c r="W1051" s="22" t="s">
        <v>1</v>
      </c>
    </row>
    <row r="1052" spans="1:23" x14ac:dyDescent="0.2">
      <c r="A1052" s="25" t="s">
        <v>35</v>
      </c>
      <c r="B1052" s="11" t="s">
        <v>130</v>
      </c>
      <c r="C1052" s="11" t="s">
        <v>300</v>
      </c>
      <c r="D1052" s="12"/>
      <c r="E1052" s="12"/>
      <c r="F1052" s="12"/>
      <c r="G1052" s="12"/>
      <c r="H1052" s="12"/>
      <c r="I1052" s="12"/>
      <c r="J1052" s="12"/>
      <c r="K1052" s="12">
        <v>71.625100000000003</v>
      </c>
      <c r="L1052" s="12"/>
      <c r="M1052" s="12"/>
      <c r="N1052" s="12"/>
      <c r="O1052" s="12"/>
      <c r="P1052" s="11" t="s">
        <v>1</v>
      </c>
      <c r="Q1052" s="11" t="s">
        <v>1</v>
      </c>
      <c r="R1052" s="11" t="s">
        <v>1</v>
      </c>
      <c r="S1052" s="11" t="s">
        <v>1</v>
      </c>
      <c r="T1052" s="11" t="s">
        <v>1</v>
      </c>
      <c r="U1052" s="11" t="s">
        <v>1</v>
      </c>
      <c r="V1052" s="11" t="s">
        <v>305</v>
      </c>
      <c r="W1052" s="21" t="s">
        <v>1</v>
      </c>
    </row>
    <row r="1053" spans="1:23" x14ac:dyDescent="0.2">
      <c r="A1053" s="27" t="s">
        <v>35</v>
      </c>
      <c r="B1053" s="13" t="s">
        <v>130</v>
      </c>
      <c r="C1053" s="13" t="s">
        <v>296</v>
      </c>
      <c r="D1053" s="14"/>
      <c r="E1053" s="14"/>
      <c r="F1053" s="14"/>
      <c r="G1053" s="14"/>
      <c r="H1053" s="14"/>
      <c r="I1053" s="14"/>
      <c r="J1053" s="14"/>
      <c r="K1053" s="14">
        <v>60.74183</v>
      </c>
      <c r="L1053" s="14"/>
      <c r="M1053" s="14"/>
      <c r="N1053" s="14"/>
      <c r="O1053" s="14"/>
      <c r="P1053" s="13" t="s">
        <v>1</v>
      </c>
      <c r="Q1053" s="13" t="s">
        <v>1</v>
      </c>
      <c r="R1053" s="13" t="s">
        <v>1</v>
      </c>
      <c r="S1053" s="13" t="s">
        <v>1</v>
      </c>
      <c r="T1053" s="13" t="s">
        <v>1</v>
      </c>
      <c r="U1053" s="13" t="s">
        <v>1</v>
      </c>
      <c r="V1053" s="13" t="s">
        <v>305</v>
      </c>
      <c r="W1053" s="22" t="s">
        <v>1</v>
      </c>
    </row>
    <row r="1054" spans="1:23" x14ac:dyDescent="0.2">
      <c r="A1054" s="25" t="s">
        <v>35</v>
      </c>
      <c r="B1054" s="11" t="s">
        <v>130</v>
      </c>
      <c r="C1054" s="11" t="s">
        <v>301</v>
      </c>
      <c r="D1054" s="12"/>
      <c r="E1054" s="12"/>
      <c r="F1054" s="12"/>
      <c r="G1054" s="12"/>
      <c r="H1054" s="12"/>
      <c r="I1054" s="12"/>
      <c r="J1054" s="12"/>
      <c r="K1054" s="12">
        <v>64.618930000000006</v>
      </c>
      <c r="L1054" s="12"/>
      <c r="M1054" s="12"/>
      <c r="N1054" s="12"/>
      <c r="O1054" s="12"/>
      <c r="P1054" s="11" t="s">
        <v>1</v>
      </c>
      <c r="Q1054" s="11" t="s">
        <v>1</v>
      </c>
      <c r="R1054" s="11" t="s">
        <v>1</v>
      </c>
      <c r="S1054" s="11" t="s">
        <v>1</v>
      </c>
      <c r="T1054" s="11" t="s">
        <v>1</v>
      </c>
      <c r="U1054" s="11" t="s">
        <v>1</v>
      </c>
      <c r="V1054" s="11" t="s">
        <v>305</v>
      </c>
      <c r="W1054" s="21" t="s">
        <v>1</v>
      </c>
    </row>
    <row r="1055" spans="1:23" x14ac:dyDescent="0.2">
      <c r="A1055" s="27" t="s">
        <v>35</v>
      </c>
      <c r="B1055" s="13" t="s">
        <v>130</v>
      </c>
      <c r="C1055" s="13" t="s">
        <v>298</v>
      </c>
      <c r="D1055" s="14"/>
      <c r="E1055" s="14"/>
      <c r="F1055" s="14"/>
      <c r="G1055" s="14"/>
      <c r="H1055" s="14"/>
      <c r="I1055" s="14"/>
      <c r="J1055" s="14"/>
      <c r="K1055" s="14">
        <v>60.528309999999998</v>
      </c>
      <c r="L1055" s="14"/>
      <c r="M1055" s="14"/>
      <c r="N1055" s="14"/>
      <c r="O1055" s="14"/>
      <c r="P1055" s="13" t="s">
        <v>1</v>
      </c>
      <c r="Q1055" s="13" t="s">
        <v>1</v>
      </c>
      <c r="R1055" s="13" t="s">
        <v>1</v>
      </c>
      <c r="S1055" s="13" t="s">
        <v>1</v>
      </c>
      <c r="T1055" s="13" t="s">
        <v>1</v>
      </c>
      <c r="U1055" s="13" t="s">
        <v>1</v>
      </c>
      <c r="V1055" s="13" t="s">
        <v>305</v>
      </c>
      <c r="W1055" s="22" t="s">
        <v>1</v>
      </c>
    </row>
    <row r="1056" spans="1:23" x14ac:dyDescent="0.2">
      <c r="A1056" s="25" t="s">
        <v>36</v>
      </c>
      <c r="B1056" s="11" t="s">
        <v>131</v>
      </c>
      <c r="C1056" s="11" t="s">
        <v>277</v>
      </c>
      <c r="D1056" s="12"/>
      <c r="E1056" s="12"/>
      <c r="F1056" s="12"/>
      <c r="G1056" s="12">
        <v>93.986109999999996</v>
      </c>
      <c r="H1056" s="12">
        <v>96.633870000000002</v>
      </c>
      <c r="I1056" s="12">
        <v>97.168719999999993</v>
      </c>
      <c r="J1056" s="12">
        <v>95.644779999999997</v>
      </c>
      <c r="K1056" s="12">
        <v>97.79983</v>
      </c>
      <c r="L1056" s="12"/>
      <c r="M1056" s="12"/>
      <c r="N1056" s="12"/>
      <c r="O1056" s="12"/>
      <c r="P1056" s="11" t="s">
        <v>1</v>
      </c>
      <c r="Q1056" s="11" t="s">
        <v>1</v>
      </c>
      <c r="R1056" s="11" t="s">
        <v>1</v>
      </c>
      <c r="S1056" s="11" t="s">
        <v>1</v>
      </c>
      <c r="T1056" s="11" t="s">
        <v>1</v>
      </c>
      <c r="U1056" s="11" t="s">
        <v>1</v>
      </c>
      <c r="V1056" s="11" t="s">
        <v>294</v>
      </c>
      <c r="W1056" s="21" t="s">
        <v>1</v>
      </c>
    </row>
    <row r="1057" spans="1:23" x14ac:dyDescent="0.2">
      <c r="A1057" s="27" t="s">
        <v>36</v>
      </c>
      <c r="B1057" s="13" t="s">
        <v>131</v>
      </c>
      <c r="C1057" s="13" t="s">
        <v>278</v>
      </c>
      <c r="D1057" s="14"/>
      <c r="E1057" s="14"/>
      <c r="F1057" s="14"/>
      <c r="G1057" s="14">
        <v>9.4402299999999997</v>
      </c>
      <c r="H1057" s="14">
        <v>9.3363600000000009</v>
      </c>
      <c r="I1057" s="14">
        <v>9.9289400000000008</v>
      </c>
      <c r="J1057" s="14">
        <v>9.9953800000000008</v>
      </c>
      <c r="K1057" s="14">
        <v>9.9720800000000001</v>
      </c>
      <c r="L1057" s="14"/>
      <c r="M1057" s="14"/>
      <c r="N1057" s="14"/>
      <c r="O1057" s="14"/>
      <c r="P1057" s="13" t="s">
        <v>1</v>
      </c>
      <c r="Q1057" s="13" t="s">
        <v>1</v>
      </c>
      <c r="R1057" s="13" t="s">
        <v>1</v>
      </c>
      <c r="S1057" s="13" t="s">
        <v>1</v>
      </c>
      <c r="T1057" s="13" t="s">
        <v>1</v>
      </c>
      <c r="U1057" s="13" t="s">
        <v>1</v>
      </c>
      <c r="V1057" s="13" t="s">
        <v>294</v>
      </c>
      <c r="W1057" s="22" t="s">
        <v>1</v>
      </c>
    </row>
    <row r="1058" spans="1:23" x14ac:dyDescent="0.2">
      <c r="A1058" s="25" t="s">
        <v>36</v>
      </c>
      <c r="B1058" s="11" t="s">
        <v>131</v>
      </c>
      <c r="C1058" s="11" t="s">
        <v>280</v>
      </c>
      <c r="D1058" s="12"/>
      <c r="E1058" s="12"/>
      <c r="F1058" s="12"/>
      <c r="G1058" s="12">
        <v>0.23844000000000001</v>
      </c>
      <c r="H1058" s="12">
        <v>0.86584000000000005</v>
      </c>
      <c r="I1058" s="12">
        <v>0.76319000000000004</v>
      </c>
      <c r="J1058" s="12">
        <v>0.71072000000000002</v>
      </c>
      <c r="K1058" s="12">
        <v>0.82709999999999995</v>
      </c>
      <c r="L1058" s="12"/>
      <c r="M1058" s="12"/>
      <c r="N1058" s="12"/>
      <c r="O1058" s="12"/>
      <c r="P1058" s="11" t="s">
        <v>1</v>
      </c>
      <c r="Q1058" s="11" t="s">
        <v>1</v>
      </c>
      <c r="R1058" s="11" t="s">
        <v>1</v>
      </c>
      <c r="S1058" s="11" t="s">
        <v>1</v>
      </c>
      <c r="T1058" s="11" t="s">
        <v>1</v>
      </c>
      <c r="U1058" s="11" t="s">
        <v>1</v>
      </c>
      <c r="V1058" s="11" t="s">
        <v>294</v>
      </c>
      <c r="W1058" s="21" t="s">
        <v>1</v>
      </c>
    </row>
    <row r="1059" spans="1:23" x14ac:dyDescent="0.2">
      <c r="A1059" s="27" t="s">
        <v>36</v>
      </c>
      <c r="B1059" s="13" t="s">
        <v>131</v>
      </c>
      <c r="C1059" s="13" t="s">
        <v>281</v>
      </c>
      <c r="D1059" s="14"/>
      <c r="E1059" s="14"/>
      <c r="F1059" s="14"/>
      <c r="G1059" s="14">
        <v>38.898530000000001</v>
      </c>
      <c r="H1059" s="14">
        <v>35.044969999999999</v>
      </c>
      <c r="I1059" s="14">
        <v>36.914450000000002</v>
      </c>
      <c r="J1059" s="14">
        <v>37.046990000000001</v>
      </c>
      <c r="K1059" s="14">
        <v>37.598590000000002</v>
      </c>
      <c r="L1059" s="14"/>
      <c r="M1059" s="14"/>
      <c r="N1059" s="14"/>
      <c r="O1059" s="14"/>
      <c r="P1059" s="13" t="s">
        <v>1</v>
      </c>
      <c r="Q1059" s="13" t="s">
        <v>1</v>
      </c>
      <c r="R1059" s="13" t="s">
        <v>1</v>
      </c>
      <c r="S1059" s="13" t="s">
        <v>1</v>
      </c>
      <c r="T1059" s="13" t="s">
        <v>1</v>
      </c>
      <c r="U1059" s="13" t="s">
        <v>1</v>
      </c>
      <c r="V1059" s="13" t="s">
        <v>294</v>
      </c>
      <c r="W1059" s="22" t="s">
        <v>1</v>
      </c>
    </row>
    <row r="1060" spans="1:23" x14ac:dyDescent="0.2">
      <c r="A1060" s="25" t="s">
        <v>36</v>
      </c>
      <c r="B1060" s="11" t="s">
        <v>131</v>
      </c>
      <c r="C1060" s="11" t="s">
        <v>282</v>
      </c>
      <c r="D1060" s="12"/>
      <c r="E1060" s="12"/>
      <c r="F1060" s="12"/>
      <c r="G1060" s="12">
        <v>43.293050000000001</v>
      </c>
      <c r="H1060" s="12">
        <v>42.563000000000002</v>
      </c>
      <c r="I1060" s="12">
        <v>43.710889999999999</v>
      </c>
      <c r="J1060" s="12">
        <v>43.512450000000001</v>
      </c>
      <c r="K1060" s="12">
        <v>43.871830000000003</v>
      </c>
      <c r="L1060" s="12"/>
      <c r="M1060" s="12"/>
      <c r="N1060" s="12"/>
      <c r="O1060" s="12"/>
      <c r="P1060" s="11" t="s">
        <v>1</v>
      </c>
      <c r="Q1060" s="11" t="s">
        <v>1</v>
      </c>
      <c r="R1060" s="11" t="s">
        <v>1</v>
      </c>
      <c r="S1060" s="11" t="s">
        <v>1</v>
      </c>
      <c r="T1060" s="11" t="s">
        <v>1</v>
      </c>
      <c r="U1060" s="11" t="s">
        <v>1</v>
      </c>
      <c r="V1060" s="11" t="s">
        <v>294</v>
      </c>
      <c r="W1060" s="21" t="s">
        <v>1</v>
      </c>
    </row>
    <row r="1061" spans="1:23" x14ac:dyDescent="0.2">
      <c r="A1061" s="27" t="s">
        <v>36</v>
      </c>
      <c r="B1061" s="13" t="s">
        <v>131</v>
      </c>
      <c r="C1061" s="13" t="s">
        <v>279</v>
      </c>
      <c r="D1061" s="14"/>
      <c r="E1061" s="14"/>
      <c r="F1061" s="14"/>
      <c r="G1061" s="14">
        <v>33.852829999999997</v>
      </c>
      <c r="H1061" s="14">
        <v>33.226640000000003</v>
      </c>
      <c r="I1061" s="14">
        <v>33.781950000000002</v>
      </c>
      <c r="J1061" s="14">
        <v>33.517060000000001</v>
      </c>
      <c r="K1061" s="14">
        <v>33.899749999999997</v>
      </c>
      <c r="L1061" s="14"/>
      <c r="M1061" s="14"/>
      <c r="N1061" s="14"/>
      <c r="O1061" s="14"/>
      <c r="P1061" s="13" t="s">
        <v>1</v>
      </c>
      <c r="Q1061" s="13" t="s">
        <v>1</v>
      </c>
      <c r="R1061" s="13" t="s">
        <v>1</v>
      </c>
      <c r="S1061" s="13" t="s">
        <v>1</v>
      </c>
      <c r="T1061" s="13" t="s">
        <v>1</v>
      </c>
      <c r="U1061" s="13" t="s">
        <v>1</v>
      </c>
      <c r="V1061" s="13" t="s">
        <v>294</v>
      </c>
      <c r="W1061" s="22" t="s">
        <v>1</v>
      </c>
    </row>
    <row r="1062" spans="1:23" x14ac:dyDescent="0.2">
      <c r="A1062" s="25" t="s">
        <v>36</v>
      </c>
      <c r="B1062" s="11" t="s">
        <v>131</v>
      </c>
      <c r="C1062" s="11" t="s">
        <v>293</v>
      </c>
      <c r="D1062" s="12"/>
      <c r="E1062" s="12"/>
      <c r="F1062" s="12"/>
      <c r="G1062" s="12"/>
      <c r="H1062" s="12"/>
      <c r="I1062" s="12"/>
      <c r="J1062" s="12"/>
      <c r="K1062" s="12"/>
      <c r="L1062" s="12"/>
      <c r="M1062" s="12"/>
      <c r="N1062" s="12"/>
      <c r="O1062" s="12"/>
      <c r="P1062" s="11" t="s">
        <v>1</v>
      </c>
      <c r="Q1062" s="11" t="s">
        <v>1</v>
      </c>
      <c r="R1062" s="11" t="s">
        <v>1</v>
      </c>
      <c r="S1062" s="11" t="s">
        <v>1</v>
      </c>
      <c r="T1062" s="11" t="s">
        <v>1</v>
      </c>
      <c r="U1062" s="11" t="s">
        <v>1</v>
      </c>
      <c r="V1062" s="11" t="s">
        <v>294</v>
      </c>
      <c r="W1062" s="21" t="s">
        <v>1</v>
      </c>
    </row>
    <row r="1063" spans="1:23" x14ac:dyDescent="0.2">
      <c r="A1063" s="27" t="s">
        <v>36</v>
      </c>
      <c r="B1063" s="13" t="s">
        <v>131</v>
      </c>
      <c r="C1063" s="13" t="s">
        <v>284</v>
      </c>
      <c r="D1063" s="14"/>
      <c r="E1063" s="14"/>
      <c r="F1063" s="14"/>
      <c r="G1063" s="14">
        <v>9.4768100000000004</v>
      </c>
      <c r="H1063" s="14">
        <v>9.12256</v>
      </c>
      <c r="I1063" s="14">
        <v>9.7427299999999999</v>
      </c>
      <c r="J1063" s="14">
        <v>9.8301400000000001</v>
      </c>
      <c r="K1063" s="14">
        <v>9.4354300000000002</v>
      </c>
      <c r="L1063" s="14"/>
      <c r="M1063" s="14"/>
      <c r="N1063" s="14"/>
      <c r="O1063" s="14"/>
      <c r="P1063" s="13" t="s">
        <v>1</v>
      </c>
      <c r="Q1063" s="13" t="s">
        <v>1</v>
      </c>
      <c r="R1063" s="13" t="s">
        <v>1</v>
      </c>
      <c r="S1063" s="13" t="s">
        <v>1</v>
      </c>
      <c r="T1063" s="13" t="s">
        <v>1</v>
      </c>
      <c r="U1063" s="13" t="s">
        <v>1</v>
      </c>
      <c r="V1063" s="13" t="s">
        <v>294</v>
      </c>
      <c r="W1063" s="22" t="s">
        <v>1</v>
      </c>
    </row>
    <row r="1064" spans="1:23" x14ac:dyDescent="0.2">
      <c r="A1064" s="25" t="s">
        <v>36</v>
      </c>
      <c r="B1064" s="11" t="s">
        <v>131</v>
      </c>
      <c r="C1064" s="11" t="s">
        <v>286</v>
      </c>
      <c r="D1064" s="12"/>
      <c r="E1064" s="12"/>
      <c r="F1064" s="12"/>
      <c r="G1064" s="12">
        <v>0.23938999999999999</v>
      </c>
      <c r="H1064" s="12">
        <v>0.82182999999999995</v>
      </c>
      <c r="I1064" s="12">
        <v>0.73157000000000005</v>
      </c>
      <c r="J1064" s="12">
        <v>0.66852999999999996</v>
      </c>
      <c r="K1064" s="12">
        <v>1.78146</v>
      </c>
      <c r="L1064" s="12"/>
      <c r="M1064" s="12"/>
      <c r="N1064" s="12"/>
      <c r="O1064" s="12"/>
      <c r="P1064" s="11" t="s">
        <v>1</v>
      </c>
      <c r="Q1064" s="11" t="s">
        <v>1</v>
      </c>
      <c r="R1064" s="11" t="s">
        <v>1</v>
      </c>
      <c r="S1064" s="11" t="s">
        <v>1</v>
      </c>
      <c r="T1064" s="11" t="s">
        <v>1</v>
      </c>
      <c r="U1064" s="11" t="s">
        <v>1</v>
      </c>
      <c r="V1064" s="11" t="s">
        <v>294</v>
      </c>
      <c r="W1064" s="21" t="s">
        <v>1</v>
      </c>
    </row>
    <row r="1065" spans="1:23" x14ac:dyDescent="0.2">
      <c r="A1065" s="27" t="s">
        <v>36</v>
      </c>
      <c r="B1065" s="13" t="s">
        <v>131</v>
      </c>
      <c r="C1065" s="13" t="s">
        <v>287</v>
      </c>
      <c r="D1065" s="14"/>
      <c r="E1065" s="14"/>
      <c r="F1065" s="14"/>
      <c r="G1065" s="14">
        <v>38.602150000000002</v>
      </c>
      <c r="H1065" s="14">
        <v>34.189590000000003</v>
      </c>
      <c r="I1065" s="14">
        <v>36.148560000000003</v>
      </c>
      <c r="J1065" s="14">
        <v>36.088430000000002</v>
      </c>
      <c r="K1065" s="14">
        <v>36.338889999999999</v>
      </c>
      <c r="L1065" s="14"/>
      <c r="M1065" s="14"/>
      <c r="N1065" s="14"/>
      <c r="O1065" s="14"/>
      <c r="P1065" s="13" t="s">
        <v>1</v>
      </c>
      <c r="Q1065" s="13" t="s">
        <v>1</v>
      </c>
      <c r="R1065" s="13" t="s">
        <v>1</v>
      </c>
      <c r="S1065" s="13" t="s">
        <v>1</v>
      </c>
      <c r="T1065" s="13" t="s">
        <v>1</v>
      </c>
      <c r="U1065" s="13" t="s">
        <v>1</v>
      </c>
      <c r="V1065" s="13" t="s">
        <v>294</v>
      </c>
      <c r="W1065" s="22" t="s">
        <v>1</v>
      </c>
    </row>
    <row r="1066" spans="1:23" x14ac:dyDescent="0.2">
      <c r="A1066" s="25" t="s">
        <v>36</v>
      </c>
      <c r="B1066" s="11" t="s">
        <v>131</v>
      </c>
      <c r="C1066" s="11" t="s">
        <v>288</v>
      </c>
      <c r="D1066" s="12"/>
      <c r="E1066" s="12"/>
      <c r="F1066" s="12"/>
      <c r="G1066" s="12">
        <v>42.553240000000002</v>
      </c>
      <c r="H1066" s="12">
        <v>41.763150000000003</v>
      </c>
      <c r="I1066" s="12">
        <v>43.070500000000003</v>
      </c>
      <c r="J1066" s="12">
        <v>43.124180000000003</v>
      </c>
      <c r="K1066" s="12">
        <v>41.763669999999998</v>
      </c>
      <c r="L1066" s="12"/>
      <c r="M1066" s="12"/>
      <c r="N1066" s="12"/>
      <c r="O1066" s="12"/>
      <c r="P1066" s="11" t="s">
        <v>1</v>
      </c>
      <c r="Q1066" s="11" t="s">
        <v>1</v>
      </c>
      <c r="R1066" s="11" t="s">
        <v>1</v>
      </c>
      <c r="S1066" s="11" t="s">
        <v>1</v>
      </c>
      <c r="T1066" s="11" t="s">
        <v>1</v>
      </c>
      <c r="U1066" s="11" t="s">
        <v>1</v>
      </c>
      <c r="V1066" s="11" t="s">
        <v>294</v>
      </c>
      <c r="W1066" s="21" t="s">
        <v>1</v>
      </c>
    </row>
    <row r="1067" spans="1:23" x14ac:dyDescent="0.2">
      <c r="A1067" s="27" t="s">
        <v>36</v>
      </c>
      <c r="B1067" s="13" t="s">
        <v>131</v>
      </c>
      <c r="C1067" s="13" t="s">
        <v>285</v>
      </c>
      <c r="D1067" s="14"/>
      <c r="E1067" s="14"/>
      <c r="F1067" s="14"/>
      <c r="G1067" s="14">
        <v>33.076430000000002</v>
      </c>
      <c r="H1067" s="14">
        <v>32.640590000000003</v>
      </c>
      <c r="I1067" s="14">
        <v>33.327770000000001</v>
      </c>
      <c r="J1067" s="14">
        <v>33.294040000000003</v>
      </c>
      <c r="K1067" s="14">
        <v>32.328240000000001</v>
      </c>
      <c r="L1067" s="14"/>
      <c r="M1067" s="14"/>
      <c r="N1067" s="14"/>
      <c r="O1067" s="14"/>
      <c r="P1067" s="13" t="s">
        <v>1</v>
      </c>
      <c r="Q1067" s="13" t="s">
        <v>1</v>
      </c>
      <c r="R1067" s="13" t="s">
        <v>1</v>
      </c>
      <c r="S1067" s="13" t="s">
        <v>1</v>
      </c>
      <c r="T1067" s="13" t="s">
        <v>1</v>
      </c>
      <c r="U1067" s="13" t="s">
        <v>1</v>
      </c>
      <c r="V1067" s="13" t="s">
        <v>294</v>
      </c>
      <c r="W1067" s="22" t="s">
        <v>1</v>
      </c>
    </row>
    <row r="1068" spans="1:23" x14ac:dyDescent="0.2">
      <c r="A1068" s="25" t="s">
        <v>36</v>
      </c>
      <c r="B1068" s="11" t="s">
        <v>131</v>
      </c>
      <c r="C1068" s="11" t="s">
        <v>308</v>
      </c>
      <c r="D1068" s="12"/>
      <c r="E1068" s="12">
        <v>31.783999999999999</v>
      </c>
      <c r="F1068" s="12">
        <v>17.565000000000001</v>
      </c>
      <c r="G1068" s="12">
        <v>27.141999999999999</v>
      </c>
      <c r="H1068" s="12">
        <v>29.108000000000001</v>
      </c>
      <c r="I1068" s="12">
        <v>41.953000000000003</v>
      </c>
      <c r="J1068" s="12">
        <v>45.503</v>
      </c>
      <c r="K1068" s="12">
        <v>48.661999999999999</v>
      </c>
      <c r="L1068" s="12">
        <v>45.012999999999998</v>
      </c>
      <c r="M1068" s="12">
        <v>49.787999999999997</v>
      </c>
      <c r="N1068" s="12">
        <v>46.651000000000003</v>
      </c>
      <c r="O1068" s="12"/>
      <c r="P1068" s="11" t="s">
        <v>1</v>
      </c>
      <c r="Q1068" s="11" t="s">
        <v>1</v>
      </c>
      <c r="R1068" s="11" t="s">
        <v>1</v>
      </c>
      <c r="S1068" s="11" t="s">
        <v>1</v>
      </c>
      <c r="T1068" s="11" t="s">
        <v>1</v>
      </c>
      <c r="U1068" s="11" t="s">
        <v>1</v>
      </c>
      <c r="V1068" s="11" t="s">
        <v>294</v>
      </c>
      <c r="W1068" s="21" t="s">
        <v>1</v>
      </c>
    </row>
    <row r="1069" spans="1:23" x14ac:dyDescent="0.2">
      <c r="A1069" s="27" t="s">
        <v>36</v>
      </c>
      <c r="B1069" s="13" t="s">
        <v>131</v>
      </c>
      <c r="C1069" s="13" t="s">
        <v>283</v>
      </c>
      <c r="D1069" s="14">
        <v>11</v>
      </c>
      <c r="E1069" s="14">
        <v>13</v>
      </c>
      <c r="F1069" s="14"/>
      <c r="G1069" s="14"/>
      <c r="H1069" s="14"/>
      <c r="I1069" s="14"/>
      <c r="J1069" s="14">
        <v>16</v>
      </c>
      <c r="K1069" s="14">
        <v>13</v>
      </c>
      <c r="L1069" s="14">
        <v>14</v>
      </c>
      <c r="M1069" s="14"/>
      <c r="N1069" s="14"/>
      <c r="O1069" s="14"/>
      <c r="P1069" s="13" t="s">
        <v>1</v>
      </c>
      <c r="Q1069" s="13" t="s">
        <v>1</v>
      </c>
      <c r="R1069" s="13" t="s">
        <v>1</v>
      </c>
      <c r="S1069" s="13" t="s">
        <v>1</v>
      </c>
      <c r="T1069" s="13" t="s">
        <v>1</v>
      </c>
      <c r="U1069" s="13" t="s">
        <v>1</v>
      </c>
      <c r="V1069" s="13" t="s">
        <v>294</v>
      </c>
      <c r="W1069" s="22" t="s">
        <v>1</v>
      </c>
    </row>
    <row r="1070" spans="1:23" x14ac:dyDescent="0.2">
      <c r="A1070" s="25" t="s">
        <v>36</v>
      </c>
      <c r="B1070" s="11" t="s">
        <v>131</v>
      </c>
      <c r="C1070" s="11" t="s">
        <v>290</v>
      </c>
      <c r="D1070" s="12">
        <v>35</v>
      </c>
      <c r="E1070" s="12">
        <v>38</v>
      </c>
      <c r="F1070" s="12"/>
      <c r="G1070" s="12"/>
      <c r="H1070" s="12"/>
      <c r="I1070" s="12"/>
      <c r="J1070" s="12">
        <v>31</v>
      </c>
      <c r="K1070" s="12">
        <v>33</v>
      </c>
      <c r="L1070" s="12">
        <v>33</v>
      </c>
      <c r="M1070" s="12"/>
      <c r="N1070" s="12"/>
      <c r="O1070" s="12"/>
      <c r="P1070" s="11" t="s">
        <v>1</v>
      </c>
      <c r="Q1070" s="11" t="s">
        <v>1</v>
      </c>
      <c r="R1070" s="11" t="s">
        <v>1</v>
      </c>
      <c r="S1070" s="11" t="s">
        <v>1</v>
      </c>
      <c r="T1070" s="11" t="s">
        <v>1</v>
      </c>
      <c r="U1070" s="11" t="s">
        <v>1</v>
      </c>
      <c r="V1070" s="11" t="s">
        <v>294</v>
      </c>
      <c r="W1070" s="21" t="s">
        <v>1</v>
      </c>
    </row>
    <row r="1071" spans="1:23" x14ac:dyDescent="0.2">
      <c r="A1071" s="27" t="s">
        <v>36</v>
      </c>
      <c r="B1071" s="13" t="s">
        <v>131</v>
      </c>
      <c r="C1071" s="13" t="s">
        <v>291</v>
      </c>
      <c r="D1071" s="14">
        <v>11</v>
      </c>
      <c r="E1071" s="14">
        <v>11</v>
      </c>
      <c r="F1071" s="14"/>
      <c r="G1071" s="14"/>
      <c r="H1071" s="14"/>
      <c r="I1071" s="14"/>
      <c r="J1071" s="14">
        <v>16</v>
      </c>
      <c r="K1071" s="14"/>
      <c r="L1071" s="14"/>
      <c r="M1071" s="14"/>
      <c r="N1071" s="14"/>
      <c r="O1071" s="14"/>
      <c r="P1071" s="13" t="s">
        <v>1</v>
      </c>
      <c r="Q1071" s="13" t="s">
        <v>1</v>
      </c>
      <c r="R1071" s="13" t="s">
        <v>1</v>
      </c>
      <c r="S1071" s="13" t="s">
        <v>1</v>
      </c>
      <c r="T1071" s="13" t="s">
        <v>1</v>
      </c>
      <c r="U1071" s="13" t="s">
        <v>1</v>
      </c>
      <c r="V1071" s="13" t="s">
        <v>294</v>
      </c>
      <c r="W1071" s="22" t="s">
        <v>1</v>
      </c>
    </row>
    <row r="1072" spans="1:23" x14ac:dyDescent="0.2">
      <c r="A1072" s="25" t="s">
        <v>36</v>
      </c>
      <c r="B1072" s="11" t="s">
        <v>131</v>
      </c>
      <c r="C1072" s="11" t="s">
        <v>273</v>
      </c>
      <c r="D1072" s="12">
        <v>12</v>
      </c>
      <c r="E1072" s="12">
        <v>13</v>
      </c>
      <c r="F1072" s="12"/>
      <c r="G1072" s="12"/>
      <c r="H1072" s="12"/>
      <c r="I1072" s="12"/>
      <c r="J1072" s="12"/>
      <c r="K1072" s="12"/>
      <c r="L1072" s="12"/>
      <c r="M1072" s="12"/>
      <c r="N1072" s="12"/>
      <c r="O1072" s="12"/>
      <c r="P1072" s="11" t="s">
        <v>1</v>
      </c>
      <c r="Q1072" s="11" t="s">
        <v>1</v>
      </c>
      <c r="R1072" s="11" t="s">
        <v>1</v>
      </c>
      <c r="S1072" s="11" t="s">
        <v>1</v>
      </c>
      <c r="T1072" s="11" t="s">
        <v>1</v>
      </c>
      <c r="U1072" s="11" t="s">
        <v>1</v>
      </c>
      <c r="V1072" s="11" t="s">
        <v>294</v>
      </c>
      <c r="W1072" s="21" t="s">
        <v>1</v>
      </c>
    </row>
    <row r="1073" spans="1:23" x14ac:dyDescent="0.2">
      <c r="A1073" s="27" t="s">
        <v>36</v>
      </c>
      <c r="B1073" s="13" t="s">
        <v>131</v>
      </c>
      <c r="C1073" s="13" t="s">
        <v>274</v>
      </c>
      <c r="D1073" s="14">
        <v>13</v>
      </c>
      <c r="E1073" s="14">
        <v>12</v>
      </c>
      <c r="F1073" s="14"/>
      <c r="G1073" s="14"/>
      <c r="H1073" s="14"/>
      <c r="I1073" s="14"/>
      <c r="J1073" s="14"/>
      <c r="K1073" s="14"/>
      <c r="L1073" s="14"/>
      <c r="M1073" s="14"/>
      <c r="N1073" s="14"/>
      <c r="O1073" s="14"/>
      <c r="P1073" s="13" t="s">
        <v>1</v>
      </c>
      <c r="Q1073" s="13" t="s">
        <v>1</v>
      </c>
      <c r="R1073" s="13" t="s">
        <v>1</v>
      </c>
      <c r="S1073" s="13" t="s">
        <v>1</v>
      </c>
      <c r="T1073" s="13" t="s">
        <v>1</v>
      </c>
      <c r="U1073" s="13" t="s">
        <v>1</v>
      </c>
      <c r="V1073" s="13" t="s">
        <v>294</v>
      </c>
      <c r="W1073" s="22" t="s">
        <v>1</v>
      </c>
    </row>
    <row r="1074" spans="1:23" x14ac:dyDescent="0.2">
      <c r="A1074" s="25" t="s">
        <v>36</v>
      </c>
      <c r="B1074" s="11" t="s">
        <v>131</v>
      </c>
      <c r="C1074" s="11" t="s">
        <v>289</v>
      </c>
      <c r="D1074" s="12"/>
      <c r="E1074" s="12"/>
      <c r="F1074" s="12"/>
      <c r="G1074" s="12">
        <v>81.39479</v>
      </c>
      <c r="H1074" s="12">
        <v>76.774569999999997</v>
      </c>
      <c r="I1074" s="12">
        <v>79.950630000000004</v>
      </c>
      <c r="J1074" s="12">
        <v>79.881140000000002</v>
      </c>
      <c r="K1074" s="12">
        <v>79.884020000000007</v>
      </c>
      <c r="L1074" s="12"/>
      <c r="M1074" s="12"/>
      <c r="N1074" s="12"/>
      <c r="O1074" s="12"/>
      <c r="P1074" s="11" t="s">
        <v>1</v>
      </c>
      <c r="Q1074" s="11" t="s">
        <v>1</v>
      </c>
      <c r="R1074" s="11" t="s">
        <v>1</v>
      </c>
      <c r="S1074" s="11" t="s">
        <v>1</v>
      </c>
      <c r="T1074" s="11" t="s">
        <v>1</v>
      </c>
      <c r="U1074" s="11" t="s">
        <v>1</v>
      </c>
      <c r="V1074" s="11" t="s">
        <v>294</v>
      </c>
      <c r="W1074" s="21" t="s">
        <v>1</v>
      </c>
    </row>
    <row r="1075" spans="1:23" x14ac:dyDescent="0.2">
      <c r="A1075" s="27" t="s">
        <v>36</v>
      </c>
      <c r="B1075" s="13" t="s">
        <v>131</v>
      </c>
      <c r="C1075" s="13" t="s">
        <v>276</v>
      </c>
      <c r="D1075" s="14">
        <v>44</v>
      </c>
      <c r="E1075" s="14">
        <v>43</v>
      </c>
      <c r="F1075" s="14"/>
      <c r="G1075" s="14"/>
      <c r="H1075" s="14">
        <v>57</v>
      </c>
      <c r="I1075" s="14"/>
      <c r="J1075" s="14">
        <v>31</v>
      </c>
      <c r="K1075" s="14">
        <v>31</v>
      </c>
      <c r="L1075" s="14"/>
      <c r="M1075" s="14"/>
      <c r="N1075" s="14"/>
      <c r="O1075" s="14"/>
      <c r="P1075" s="13" t="s">
        <v>1</v>
      </c>
      <c r="Q1075" s="13" t="s">
        <v>1</v>
      </c>
      <c r="R1075" s="13" t="s">
        <v>1</v>
      </c>
      <c r="S1075" s="13" t="s">
        <v>1</v>
      </c>
      <c r="T1075" s="13" t="s">
        <v>1</v>
      </c>
      <c r="U1075" s="13" t="s">
        <v>1</v>
      </c>
      <c r="V1075" s="13" t="s">
        <v>294</v>
      </c>
      <c r="W1075" s="22" t="s">
        <v>1</v>
      </c>
    </row>
    <row r="1076" spans="1:23" x14ac:dyDescent="0.2">
      <c r="A1076" s="25" t="s">
        <v>36</v>
      </c>
      <c r="B1076" s="11" t="s">
        <v>131</v>
      </c>
      <c r="C1076" s="11" t="s">
        <v>271</v>
      </c>
      <c r="D1076" s="12">
        <v>22</v>
      </c>
      <c r="E1076" s="12">
        <v>21</v>
      </c>
      <c r="F1076" s="12"/>
      <c r="G1076" s="12"/>
      <c r="H1076" s="12">
        <v>24</v>
      </c>
      <c r="I1076" s="12"/>
      <c r="J1076" s="12">
        <v>26</v>
      </c>
      <c r="K1076" s="12">
        <v>30</v>
      </c>
      <c r="L1076" s="12">
        <v>29</v>
      </c>
      <c r="M1076" s="12"/>
      <c r="N1076" s="12"/>
      <c r="O1076" s="12"/>
      <c r="P1076" s="11" t="s">
        <v>1</v>
      </c>
      <c r="Q1076" s="11" t="s">
        <v>1</v>
      </c>
      <c r="R1076" s="11" t="s">
        <v>1</v>
      </c>
      <c r="S1076" s="11" t="s">
        <v>1</v>
      </c>
      <c r="T1076" s="11" t="s">
        <v>1</v>
      </c>
      <c r="U1076" s="11" t="s">
        <v>1</v>
      </c>
      <c r="V1076" s="11" t="s">
        <v>294</v>
      </c>
      <c r="W1076" s="21" t="s">
        <v>1</v>
      </c>
    </row>
    <row r="1077" spans="1:23" x14ac:dyDescent="0.2">
      <c r="A1077" s="27" t="s">
        <v>36</v>
      </c>
      <c r="B1077" s="13" t="s">
        <v>131</v>
      </c>
      <c r="C1077" s="13" t="s">
        <v>292</v>
      </c>
      <c r="D1077" s="14">
        <v>44</v>
      </c>
      <c r="E1077" s="14">
        <v>43</v>
      </c>
      <c r="F1077" s="14"/>
      <c r="G1077" s="14"/>
      <c r="H1077" s="14">
        <v>57</v>
      </c>
      <c r="I1077" s="14"/>
      <c r="J1077" s="14">
        <v>31</v>
      </c>
      <c r="K1077" s="14">
        <v>31</v>
      </c>
      <c r="L1077" s="14"/>
      <c r="M1077" s="14"/>
      <c r="N1077" s="14"/>
      <c r="O1077" s="14"/>
      <c r="P1077" s="13" t="s">
        <v>1</v>
      </c>
      <c r="Q1077" s="13" t="s">
        <v>1</v>
      </c>
      <c r="R1077" s="13" t="s">
        <v>1</v>
      </c>
      <c r="S1077" s="13" t="s">
        <v>1</v>
      </c>
      <c r="T1077" s="13" t="s">
        <v>1</v>
      </c>
      <c r="U1077" s="13" t="s">
        <v>1</v>
      </c>
      <c r="V1077" s="13" t="s">
        <v>294</v>
      </c>
      <c r="W1077" s="22" t="s">
        <v>1</v>
      </c>
    </row>
    <row r="1078" spans="1:23" x14ac:dyDescent="0.2">
      <c r="A1078" s="25" t="s">
        <v>36</v>
      </c>
      <c r="B1078" s="11" t="s">
        <v>131</v>
      </c>
      <c r="C1078" s="11" t="s">
        <v>275</v>
      </c>
      <c r="D1078" s="12">
        <v>33</v>
      </c>
      <c r="E1078" s="12">
        <v>33</v>
      </c>
      <c r="F1078" s="12"/>
      <c r="G1078" s="12"/>
      <c r="H1078" s="12"/>
      <c r="I1078" s="12"/>
      <c r="J1078" s="12"/>
      <c r="K1078" s="12"/>
      <c r="L1078" s="12"/>
      <c r="M1078" s="12"/>
      <c r="N1078" s="12"/>
      <c r="O1078" s="12"/>
      <c r="P1078" s="11" t="s">
        <v>1</v>
      </c>
      <c r="Q1078" s="11" t="s">
        <v>1</v>
      </c>
      <c r="R1078" s="11" t="s">
        <v>1</v>
      </c>
      <c r="S1078" s="11" t="s">
        <v>1</v>
      </c>
      <c r="T1078" s="11" t="s">
        <v>1</v>
      </c>
      <c r="U1078" s="11" t="s">
        <v>1</v>
      </c>
      <c r="V1078" s="11" t="s">
        <v>294</v>
      </c>
      <c r="W1078" s="21" t="s">
        <v>1</v>
      </c>
    </row>
    <row r="1079" spans="1:23" x14ac:dyDescent="0.2">
      <c r="A1079" s="27" t="s">
        <v>36</v>
      </c>
      <c r="B1079" s="13" t="s">
        <v>131</v>
      </c>
      <c r="C1079" s="13" t="s">
        <v>272</v>
      </c>
      <c r="D1079" s="14">
        <v>26</v>
      </c>
      <c r="E1079" s="14">
        <v>27</v>
      </c>
      <c r="F1079" s="14"/>
      <c r="G1079" s="14"/>
      <c r="H1079" s="14"/>
      <c r="I1079" s="14"/>
      <c r="J1079" s="14"/>
      <c r="K1079" s="14"/>
      <c r="L1079" s="14"/>
      <c r="M1079" s="14"/>
      <c r="N1079" s="14"/>
      <c r="O1079" s="14"/>
      <c r="P1079" s="13" t="s">
        <v>1</v>
      </c>
      <c r="Q1079" s="13" t="s">
        <v>1</v>
      </c>
      <c r="R1079" s="13" t="s">
        <v>1</v>
      </c>
      <c r="S1079" s="13" t="s">
        <v>1</v>
      </c>
      <c r="T1079" s="13" t="s">
        <v>1</v>
      </c>
      <c r="U1079" s="13" t="s">
        <v>1</v>
      </c>
      <c r="V1079" s="13" t="s">
        <v>294</v>
      </c>
      <c r="W1079" s="22" t="s">
        <v>1</v>
      </c>
    </row>
    <row r="1080" spans="1:23" x14ac:dyDescent="0.2">
      <c r="A1080" s="25" t="s">
        <v>36</v>
      </c>
      <c r="B1080" s="11" t="s">
        <v>131</v>
      </c>
      <c r="C1080" s="11" t="s">
        <v>295</v>
      </c>
      <c r="D1080" s="12"/>
      <c r="E1080" s="12"/>
      <c r="F1080" s="12"/>
      <c r="G1080" s="12"/>
      <c r="H1080" s="12"/>
      <c r="I1080" s="12"/>
      <c r="J1080" s="12">
        <v>16.876979389999999</v>
      </c>
      <c r="K1080" s="12">
        <v>16.2566354</v>
      </c>
      <c r="L1080" s="12">
        <v>16.183532530000001</v>
      </c>
      <c r="M1080" s="12">
        <v>15.63782533</v>
      </c>
      <c r="N1080" s="12">
        <v>15.08514182</v>
      </c>
      <c r="O1080" s="12"/>
      <c r="P1080" s="11" t="s">
        <v>1</v>
      </c>
      <c r="Q1080" s="11" t="s">
        <v>1</v>
      </c>
      <c r="R1080" s="11" t="s">
        <v>1</v>
      </c>
      <c r="S1080" s="11" t="s">
        <v>1</v>
      </c>
      <c r="T1080" s="11" t="s">
        <v>1</v>
      </c>
      <c r="U1080" s="11" t="s">
        <v>1</v>
      </c>
      <c r="V1080" s="11" t="s">
        <v>294</v>
      </c>
      <c r="W1080" s="21" t="s">
        <v>1</v>
      </c>
    </row>
    <row r="1081" spans="1:23" x14ac:dyDescent="0.2">
      <c r="A1081" s="27" t="s">
        <v>36</v>
      </c>
      <c r="B1081" s="13" t="s">
        <v>131</v>
      </c>
      <c r="C1081" s="13" t="s">
        <v>297</v>
      </c>
      <c r="D1081" s="14"/>
      <c r="E1081" s="14"/>
      <c r="F1081" s="14"/>
      <c r="G1081" s="14">
        <v>80.080070000000006</v>
      </c>
      <c r="H1081" s="14">
        <v>77.5364</v>
      </c>
      <c r="I1081" s="14">
        <v>80.511570000000006</v>
      </c>
      <c r="J1081" s="14">
        <v>80.685890000000001</v>
      </c>
      <c r="K1081" s="14">
        <v>80.544370000000001</v>
      </c>
      <c r="L1081" s="14"/>
      <c r="M1081" s="14"/>
      <c r="N1081" s="14"/>
      <c r="O1081" s="14"/>
      <c r="P1081" s="13" t="s">
        <v>1</v>
      </c>
      <c r="Q1081" s="13" t="s">
        <v>1</v>
      </c>
      <c r="R1081" s="13" t="s">
        <v>1</v>
      </c>
      <c r="S1081" s="13" t="s">
        <v>1</v>
      </c>
      <c r="T1081" s="13" t="s">
        <v>1</v>
      </c>
      <c r="U1081" s="13" t="s">
        <v>1</v>
      </c>
      <c r="V1081" s="13" t="s">
        <v>294</v>
      </c>
      <c r="W1081" s="22" t="s">
        <v>1</v>
      </c>
    </row>
    <row r="1082" spans="1:23" x14ac:dyDescent="0.2">
      <c r="A1082" s="25" t="s">
        <v>36</v>
      </c>
      <c r="B1082" s="11" t="s">
        <v>131</v>
      </c>
      <c r="C1082" s="11" t="s">
        <v>299</v>
      </c>
      <c r="D1082" s="12"/>
      <c r="E1082" s="12"/>
      <c r="F1082" s="12"/>
      <c r="G1082" s="12">
        <v>0</v>
      </c>
      <c r="H1082" s="12">
        <v>0</v>
      </c>
      <c r="I1082" s="12">
        <v>0</v>
      </c>
      <c r="J1082" s="12">
        <v>0</v>
      </c>
      <c r="K1082" s="12">
        <v>34.26003</v>
      </c>
      <c r="L1082" s="12"/>
      <c r="M1082" s="12"/>
      <c r="N1082" s="12"/>
      <c r="O1082" s="12"/>
      <c r="P1082" s="11" t="s">
        <v>1</v>
      </c>
      <c r="Q1082" s="11" t="s">
        <v>1</v>
      </c>
      <c r="R1082" s="11" t="s">
        <v>1</v>
      </c>
      <c r="S1082" s="11" t="s">
        <v>1</v>
      </c>
      <c r="T1082" s="11" t="s">
        <v>1</v>
      </c>
      <c r="U1082" s="11" t="s">
        <v>1</v>
      </c>
      <c r="V1082" s="11" t="s">
        <v>294</v>
      </c>
      <c r="W1082" s="21" t="s">
        <v>1</v>
      </c>
    </row>
    <row r="1083" spans="1:23" x14ac:dyDescent="0.2">
      <c r="A1083" s="27" t="s">
        <v>36</v>
      </c>
      <c r="B1083" s="13" t="s">
        <v>131</v>
      </c>
      <c r="C1083" s="13" t="s">
        <v>300</v>
      </c>
      <c r="D1083" s="14"/>
      <c r="E1083" s="14"/>
      <c r="F1083" s="14"/>
      <c r="G1083" s="14">
        <v>69.702290000000005</v>
      </c>
      <c r="H1083" s="14">
        <v>73.350089999999994</v>
      </c>
      <c r="I1083" s="14">
        <v>76.934240000000003</v>
      </c>
      <c r="J1083" s="14">
        <v>77.922210000000007</v>
      </c>
      <c r="K1083" s="14">
        <v>74.147599999999997</v>
      </c>
      <c r="L1083" s="14"/>
      <c r="M1083" s="14"/>
      <c r="N1083" s="14"/>
      <c r="O1083" s="14"/>
      <c r="P1083" s="13" t="s">
        <v>1</v>
      </c>
      <c r="Q1083" s="13" t="s">
        <v>1</v>
      </c>
      <c r="R1083" s="13" t="s">
        <v>1</v>
      </c>
      <c r="S1083" s="13" t="s">
        <v>1</v>
      </c>
      <c r="T1083" s="13" t="s">
        <v>1</v>
      </c>
      <c r="U1083" s="13" t="s">
        <v>1</v>
      </c>
      <c r="V1083" s="13" t="s">
        <v>294</v>
      </c>
      <c r="W1083" s="22" t="s">
        <v>1</v>
      </c>
    </row>
    <row r="1084" spans="1:23" x14ac:dyDescent="0.2">
      <c r="A1084" s="25" t="s">
        <v>36</v>
      </c>
      <c r="B1084" s="11" t="s">
        <v>131</v>
      </c>
      <c r="C1084" s="11" t="s">
        <v>296</v>
      </c>
      <c r="D1084" s="12"/>
      <c r="E1084" s="12"/>
      <c r="F1084" s="12"/>
      <c r="G1084" s="12">
        <v>57.150730000000003</v>
      </c>
      <c r="H1084" s="12">
        <v>53.266939999999998</v>
      </c>
      <c r="I1084" s="12">
        <v>59.070950000000003</v>
      </c>
      <c r="J1084" s="12">
        <v>59.729990000000001</v>
      </c>
      <c r="K1084" s="12">
        <v>57.841419999999999</v>
      </c>
      <c r="L1084" s="12"/>
      <c r="M1084" s="12"/>
      <c r="N1084" s="12"/>
      <c r="O1084" s="12"/>
      <c r="P1084" s="11" t="s">
        <v>1</v>
      </c>
      <c r="Q1084" s="11" t="s">
        <v>1</v>
      </c>
      <c r="R1084" s="11" t="s">
        <v>1</v>
      </c>
      <c r="S1084" s="11" t="s">
        <v>1</v>
      </c>
      <c r="T1084" s="11" t="s">
        <v>1</v>
      </c>
      <c r="U1084" s="11" t="s">
        <v>1</v>
      </c>
      <c r="V1084" s="11" t="s">
        <v>294</v>
      </c>
      <c r="W1084" s="21" t="s">
        <v>1</v>
      </c>
    </row>
    <row r="1085" spans="1:23" x14ac:dyDescent="0.2">
      <c r="A1085" s="27" t="s">
        <v>36</v>
      </c>
      <c r="B1085" s="13" t="s">
        <v>131</v>
      </c>
      <c r="C1085" s="13" t="s">
        <v>301</v>
      </c>
      <c r="D1085" s="14"/>
      <c r="E1085" s="14"/>
      <c r="F1085" s="14"/>
      <c r="G1085" s="14">
        <v>64.422049999999999</v>
      </c>
      <c r="H1085" s="14">
        <v>61.180059999999997</v>
      </c>
      <c r="I1085" s="14">
        <v>65.786900000000003</v>
      </c>
      <c r="J1085" s="14">
        <v>66.438069999999996</v>
      </c>
      <c r="K1085" s="14">
        <v>65.732299999999995</v>
      </c>
      <c r="L1085" s="14"/>
      <c r="M1085" s="14"/>
      <c r="N1085" s="14"/>
      <c r="O1085" s="14"/>
      <c r="P1085" s="13" t="s">
        <v>1</v>
      </c>
      <c r="Q1085" s="13" t="s">
        <v>1</v>
      </c>
      <c r="R1085" s="13" t="s">
        <v>1</v>
      </c>
      <c r="S1085" s="13" t="s">
        <v>1</v>
      </c>
      <c r="T1085" s="13" t="s">
        <v>1</v>
      </c>
      <c r="U1085" s="13" t="s">
        <v>1</v>
      </c>
      <c r="V1085" s="13" t="s">
        <v>294</v>
      </c>
      <c r="W1085" s="22" t="s">
        <v>1</v>
      </c>
    </row>
    <row r="1086" spans="1:23" x14ac:dyDescent="0.2">
      <c r="A1086" s="25" t="s">
        <v>36</v>
      </c>
      <c r="B1086" s="11" t="s">
        <v>131</v>
      </c>
      <c r="C1086" s="11" t="s">
        <v>298</v>
      </c>
      <c r="D1086" s="12"/>
      <c r="E1086" s="12"/>
      <c r="F1086" s="12"/>
      <c r="G1086" s="12">
        <v>59.935830000000003</v>
      </c>
      <c r="H1086" s="12">
        <v>56.608699999999999</v>
      </c>
      <c r="I1086" s="12">
        <v>61.482430000000001</v>
      </c>
      <c r="J1086" s="12">
        <v>62.231369999999998</v>
      </c>
      <c r="K1086" s="12">
        <v>61.409190000000002</v>
      </c>
      <c r="L1086" s="12"/>
      <c r="M1086" s="12"/>
      <c r="N1086" s="12"/>
      <c r="O1086" s="12"/>
      <c r="P1086" s="11" t="s">
        <v>1</v>
      </c>
      <c r="Q1086" s="11" t="s">
        <v>1</v>
      </c>
      <c r="R1086" s="11" t="s">
        <v>1</v>
      </c>
      <c r="S1086" s="11" t="s">
        <v>1</v>
      </c>
      <c r="T1086" s="11" t="s">
        <v>1</v>
      </c>
      <c r="U1086" s="11" t="s">
        <v>1</v>
      </c>
      <c r="V1086" s="11" t="s">
        <v>294</v>
      </c>
      <c r="W1086" s="21" t="s">
        <v>1</v>
      </c>
    </row>
    <row r="1087" spans="1:23" x14ac:dyDescent="0.2">
      <c r="A1087" s="27" t="s">
        <v>37</v>
      </c>
      <c r="B1087" s="13" t="s">
        <v>132</v>
      </c>
      <c r="C1087" s="13" t="s">
        <v>277</v>
      </c>
      <c r="D1087" s="14"/>
      <c r="E1087" s="14"/>
      <c r="F1087" s="14"/>
      <c r="G1087" s="14"/>
      <c r="H1087" s="14"/>
      <c r="I1087" s="14"/>
      <c r="J1087" s="14"/>
      <c r="K1087" s="14"/>
      <c r="L1087" s="14"/>
      <c r="M1087" s="14"/>
      <c r="N1087" s="14"/>
      <c r="O1087" s="14"/>
      <c r="P1087" s="13"/>
      <c r="Q1087" s="13"/>
      <c r="R1087" s="13"/>
      <c r="S1087" s="13"/>
      <c r="T1087" s="13"/>
      <c r="U1087" s="13"/>
      <c r="V1087" s="13"/>
      <c r="W1087" s="22"/>
    </row>
    <row r="1088" spans="1:23" x14ac:dyDescent="0.2">
      <c r="A1088" s="25" t="s">
        <v>37</v>
      </c>
      <c r="B1088" s="11" t="s">
        <v>132</v>
      </c>
      <c r="C1088" s="11" t="s">
        <v>278</v>
      </c>
      <c r="D1088" s="12"/>
      <c r="E1088" s="12"/>
      <c r="F1088" s="12"/>
      <c r="G1088" s="12"/>
      <c r="H1088" s="12"/>
      <c r="I1088" s="12"/>
      <c r="J1088" s="12"/>
      <c r="K1088" s="12"/>
      <c r="L1088" s="12"/>
      <c r="M1088" s="12"/>
      <c r="N1088" s="12"/>
      <c r="O1088" s="12"/>
      <c r="P1088" s="11"/>
      <c r="Q1088" s="11"/>
      <c r="R1088" s="11"/>
      <c r="S1088" s="11"/>
      <c r="T1088" s="11"/>
      <c r="U1088" s="11"/>
      <c r="V1088" s="11"/>
      <c r="W1088" s="21"/>
    </row>
    <row r="1089" spans="1:23" x14ac:dyDescent="0.2">
      <c r="A1089" s="27" t="s">
        <v>37</v>
      </c>
      <c r="B1089" s="13" t="s">
        <v>132</v>
      </c>
      <c r="C1089" s="13" t="s">
        <v>280</v>
      </c>
      <c r="D1089" s="14"/>
      <c r="E1089" s="14"/>
      <c r="F1089" s="14"/>
      <c r="G1089" s="14"/>
      <c r="H1089" s="14"/>
      <c r="I1089" s="14"/>
      <c r="J1089" s="14"/>
      <c r="K1089" s="14"/>
      <c r="L1089" s="14"/>
      <c r="M1089" s="14"/>
      <c r="N1089" s="14"/>
      <c r="O1089" s="14"/>
      <c r="P1089" s="13"/>
      <c r="Q1089" s="13"/>
      <c r="R1089" s="13"/>
      <c r="S1089" s="13"/>
      <c r="T1089" s="13"/>
      <c r="U1089" s="13"/>
      <c r="V1089" s="13"/>
      <c r="W1089" s="22"/>
    </row>
    <row r="1090" spans="1:23" x14ac:dyDescent="0.2">
      <c r="A1090" s="25" t="s">
        <v>37</v>
      </c>
      <c r="B1090" s="11" t="s">
        <v>132</v>
      </c>
      <c r="C1090" s="11" t="s">
        <v>281</v>
      </c>
      <c r="D1090" s="12"/>
      <c r="E1090" s="12"/>
      <c r="F1090" s="12"/>
      <c r="G1090" s="12"/>
      <c r="H1090" s="12"/>
      <c r="I1090" s="12"/>
      <c r="J1090" s="12"/>
      <c r="K1090" s="12"/>
      <c r="L1090" s="12"/>
      <c r="M1090" s="12"/>
      <c r="N1090" s="12"/>
      <c r="O1090" s="12"/>
      <c r="P1090" s="11"/>
      <c r="Q1090" s="11"/>
      <c r="R1090" s="11"/>
      <c r="S1090" s="11"/>
      <c r="T1090" s="11"/>
      <c r="U1090" s="11"/>
      <c r="V1090" s="11"/>
      <c r="W1090" s="21"/>
    </row>
    <row r="1091" spans="1:23" x14ac:dyDescent="0.2">
      <c r="A1091" s="27" t="s">
        <v>37</v>
      </c>
      <c r="B1091" s="13" t="s">
        <v>132</v>
      </c>
      <c r="C1091" s="13" t="s">
        <v>282</v>
      </c>
      <c r="D1091" s="14"/>
      <c r="E1091" s="14"/>
      <c r="F1091" s="14"/>
      <c r="G1091" s="14"/>
      <c r="H1091" s="14"/>
      <c r="I1091" s="14"/>
      <c r="J1091" s="14"/>
      <c r="K1091" s="14"/>
      <c r="L1091" s="14"/>
      <c r="M1091" s="14"/>
      <c r="N1091" s="14"/>
      <c r="O1091" s="14"/>
      <c r="P1091" s="13"/>
      <c r="Q1091" s="13"/>
      <c r="R1091" s="13"/>
      <c r="S1091" s="13"/>
      <c r="T1091" s="13"/>
      <c r="U1091" s="13"/>
      <c r="V1091" s="13"/>
      <c r="W1091" s="22"/>
    </row>
    <row r="1092" spans="1:23" x14ac:dyDescent="0.2">
      <c r="A1092" s="25" t="s">
        <v>37</v>
      </c>
      <c r="B1092" s="11" t="s">
        <v>132</v>
      </c>
      <c r="C1092" s="11" t="s">
        <v>279</v>
      </c>
      <c r="D1092" s="12"/>
      <c r="E1092" s="12"/>
      <c r="F1092" s="12"/>
      <c r="G1092" s="12"/>
      <c r="H1092" s="12"/>
      <c r="I1092" s="12"/>
      <c r="J1092" s="12"/>
      <c r="K1092" s="12"/>
      <c r="L1092" s="12"/>
      <c r="M1092" s="12"/>
      <c r="N1092" s="12"/>
      <c r="O1092" s="12"/>
      <c r="P1092" s="11"/>
      <c r="Q1092" s="11"/>
      <c r="R1092" s="11"/>
      <c r="S1092" s="11"/>
      <c r="T1092" s="11"/>
      <c r="U1092" s="11"/>
      <c r="V1092" s="11"/>
      <c r="W1092" s="21"/>
    </row>
    <row r="1093" spans="1:23" x14ac:dyDescent="0.2">
      <c r="A1093" s="27" t="s">
        <v>37</v>
      </c>
      <c r="B1093" s="13" t="s">
        <v>132</v>
      </c>
      <c r="C1093" s="13" t="s">
        <v>293</v>
      </c>
      <c r="D1093" s="14"/>
      <c r="E1093" s="14"/>
      <c r="F1093" s="14"/>
      <c r="G1093" s="14"/>
      <c r="H1093" s="14"/>
      <c r="I1093" s="14"/>
      <c r="J1093" s="14"/>
      <c r="K1093" s="14"/>
      <c r="L1093" s="14"/>
      <c r="M1093" s="14"/>
      <c r="N1093" s="14"/>
      <c r="O1093" s="14"/>
      <c r="P1093" s="13" t="s">
        <v>1</v>
      </c>
      <c r="Q1093" s="13" t="s">
        <v>1</v>
      </c>
      <c r="R1093" s="13" t="s">
        <v>1</v>
      </c>
      <c r="S1093" s="13" t="s">
        <v>1</v>
      </c>
      <c r="T1093" s="13" t="s">
        <v>1</v>
      </c>
      <c r="U1093" s="13" t="s">
        <v>1</v>
      </c>
      <c r="V1093" s="13" t="s">
        <v>305</v>
      </c>
      <c r="W1093" s="22" t="s">
        <v>1</v>
      </c>
    </row>
    <row r="1094" spans="1:23" x14ac:dyDescent="0.2">
      <c r="A1094" s="25" t="s">
        <v>37</v>
      </c>
      <c r="B1094" s="11" t="s">
        <v>132</v>
      </c>
      <c r="C1094" s="11" t="s">
        <v>284</v>
      </c>
      <c r="D1094" s="12"/>
      <c r="E1094" s="12"/>
      <c r="F1094" s="12"/>
      <c r="G1094" s="12"/>
      <c r="H1094" s="12"/>
      <c r="I1094" s="12"/>
      <c r="J1094" s="12"/>
      <c r="K1094" s="12"/>
      <c r="L1094" s="12"/>
      <c r="M1094" s="12"/>
      <c r="N1094" s="12"/>
      <c r="O1094" s="12"/>
      <c r="P1094" s="11"/>
      <c r="Q1094" s="11"/>
      <c r="R1094" s="11"/>
      <c r="S1094" s="11"/>
      <c r="T1094" s="11"/>
      <c r="U1094" s="11"/>
      <c r="V1094" s="11"/>
      <c r="W1094" s="21"/>
    </row>
    <row r="1095" spans="1:23" x14ac:dyDescent="0.2">
      <c r="A1095" s="27" t="s">
        <v>37</v>
      </c>
      <c r="B1095" s="13" t="s">
        <v>132</v>
      </c>
      <c r="C1095" s="13" t="s">
        <v>286</v>
      </c>
      <c r="D1095" s="14"/>
      <c r="E1095" s="14"/>
      <c r="F1095" s="14"/>
      <c r="G1095" s="14"/>
      <c r="H1095" s="14"/>
      <c r="I1095" s="14"/>
      <c r="J1095" s="14"/>
      <c r="K1095" s="14"/>
      <c r="L1095" s="14"/>
      <c r="M1095" s="14"/>
      <c r="N1095" s="14"/>
      <c r="O1095" s="14"/>
      <c r="P1095" s="13"/>
      <c r="Q1095" s="13"/>
      <c r="R1095" s="13"/>
      <c r="S1095" s="13"/>
      <c r="T1095" s="13"/>
      <c r="U1095" s="13"/>
      <c r="V1095" s="13"/>
      <c r="W1095" s="22"/>
    </row>
    <row r="1096" spans="1:23" x14ac:dyDescent="0.2">
      <c r="A1096" s="25" t="s">
        <v>37</v>
      </c>
      <c r="B1096" s="11" t="s">
        <v>132</v>
      </c>
      <c r="C1096" s="11" t="s">
        <v>287</v>
      </c>
      <c r="D1096" s="12"/>
      <c r="E1096" s="12"/>
      <c r="F1096" s="12"/>
      <c r="G1096" s="12"/>
      <c r="H1096" s="12"/>
      <c r="I1096" s="12"/>
      <c r="J1096" s="12"/>
      <c r="K1096" s="12"/>
      <c r="L1096" s="12"/>
      <c r="M1096" s="12"/>
      <c r="N1096" s="12"/>
      <c r="O1096" s="12"/>
      <c r="P1096" s="11"/>
      <c r="Q1096" s="11"/>
      <c r="R1096" s="11"/>
      <c r="S1096" s="11"/>
      <c r="T1096" s="11"/>
      <c r="U1096" s="11"/>
      <c r="V1096" s="11"/>
      <c r="W1096" s="21"/>
    </row>
    <row r="1097" spans="1:23" x14ac:dyDescent="0.2">
      <c r="A1097" s="27" t="s">
        <v>37</v>
      </c>
      <c r="B1097" s="13" t="s">
        <v>132</v>
      </c>
      <c r="C1097" s="13" t="s">
        <v>288</v>
      </c>
      <c r="D1097" s="14"/>
      <c r="E1097" s="14"/>
      <c r="F1097" s="14"/>
      <c r="G1097" s="14"/>
      <c r="H1097" s="14"/>
      <c r="I1097" s="14"/>
      <c r="J1097" s="14"/>
      <c r="K1097" s="14"/>
      <c r="L1097" s="14"/>
      <c r="M1097" s="14"/>
      <c r="N1097" s="14"/>
      <c r="O1097" s="14"/>
      <c r="P1097" s="13"/>
      <c r="Q1097" s="13"/>
      <c r="R1097" s="13"/>
      <c r="S1097" s="13"/>
      <c r="T1097" s="13"/>
      <c r="U1097" s="13"/>
      <c r="V1097" s="13"/>
      <c r="W1097" s="22"/>
    </row>
    <row r="1098" spans="1:23" x14ac:dyDescent="0.2">
      <c r="A1098" s="25" t="s">
        <v>37</v>
      </c>
      <c r="B1098" s="11" t="s">
        <v>132</v>
      </c>
      <c r="C1098" s="11" t="s">
        <v>285</v>
      </c>
      <c r="D1098" s="12"/>
      <c r="E1098" s="12"/>
      <c r="F1098" s="12"/>
      <c r="G1098" s="12"/>
      <c r="H1098" s="12"/>
      <c r="I1098" s="12"/>
      <c r="J1098" s="12"/>
      <c r="K1098" s="12"/>
      <c r="L1098" s="12"/>
      <c r="M1098" s="12"/>
      <c r="N1098" s="12"/>
      <c r="O1098" s="12"/>
      <c r="P1098" s="11"/>
      <c r="Q1098" s="11"/>
      <c r="R1098" s="11"/>
      <c r="S1098" s="11"/>
      <c r="T1098" s="11"/>
      <c r="U1098" s="11"/>
      <c r="V1098" s="11"/>
      <c r="W1098" s="21"/>
    </row>
    <row r="1099" spans="1:23" x14ac:dyDescent="0.2">
      <c r="A1099" s="27" t="s">
        <v>37</v>
      </c>
      <c r="B1099" s="13" t="s">
        <v>132</v>
      </c>
      <c r="C1099" s="13" t="s">
        <v>308</v>
      </c>
      <c r="D1099" s="14"/>
      <c r="E1099" s="14">
        <v>0.104</v>
      </c>
      <c r="F1099" s="14">
        <v>0.27400000000000002</v>
      </c>
      <c r="G1099" s="14">
        <v>5.4809999999999999</v>
      </c>
      <c r="H1099" s="14">
        <v>6.2009999999999996</v>
      </c>
      <c r="I1099" s="14">
        <v>4.476</v>
      </c>
      <c r="J1099" s="14">
        <v>6.4909999999999997</v>
      </c>
      <c r="K1099" s="14">
        <v>8.7810000000000006</v>
      </c>
      <c r="L1099" s="14">
        <v>4.8959999999999999</v>
      </c>
      <c r="M1099" s="14">
        <v>7.8550000000000004</v>
      </c>
      <c r="N1099" s="14">
        <v>6.5730000000000004</v>
      </c>
      <c r="O1099" s="14"/>
      <c r="P1099" s="13" t="s">
        <v>1</v>
      </c>
      <c r="Q1099" s="13" t="s">
        <v>1</v>
      </c>
      <c r="R1099" s="13" t="s">
        <v>1</v>
      </c>
      <c r="S1099" s="13" t="s">
        <v>1</v>
      </c>
      <c r="T1099" s="13" t="s">
        <v>1</v>
      </c>
      <c r="U1099" s="13" t="s">
        <v>1</v>
      </c>
      <c r="V1099" s="13" t="s">
        <v>305</v>
      </c>
      <c r="W1099" s="22" t="s">
        <v>1</v>
      </c>
    </row>
    <row r="1100" spans="1:23" x14ac:dyDescent="0.2">
      <c r="A1100" s="25" t="s">
        <v>37</v>
      </c>
      <c r="B1100" s="11" t="s">
        <v>132</v>
      </c>
      <c r="C1100" s="11" t="s">
        <v>283</v>
      </c>
      <c r="D1100" s="12"/>
      <c r="E1100" s="12"/>
      <c r="F1100" s="12"/>
      <c r="G1100" s="12"/>
      <c r="H1100" s="12"/>
      <c r="I1100" s="12"/>
      <c r="J1100" s="12"/>
      <c r="K1100" s="12"/>
      <c r="L1100" s="12">
        <v>10</v>
      </c>
      <c r="M1100" s="12">
        <v>9</v>
      </c>
      <c r="N1100" s="12"/>
      <c r="O1100" s="12"/>
      <c r="P1100" s="11" t="s">
        <v>1</v>
      </c>
      <c r="Q1100" s="11" t="s">
        <v>1</v>
      </c>
      <c r="R1100" s="11" t="s">
        <v>1</v>
      </c>
      <c r="S1100" s="11" t="s">
        <v>1</v>
      </c>
      <c r="T1100" s="11" t="s">
        <v>1</v>
      </c>
      <c r="U1100" s="11" t="s">
        <v>1</v>
      </c>
      <c r="V1100" s="11" t="s">
        <v>305</v>
      </c>
      <c r="W1100" s="21" t="s">
        <v>1</v>
      </c>
    </row>
    <row r="1101" spans="1:23" x14ac:dyDescent="0.2">
      <c r="A1101" s="27" t="s">
        <v>37</v>
      </c>
      <c r="B1101" s="13" t="s">
        <v>132</v>
      </c>
      <c r="C1101" s="13" t="s">
        <v>290</v>
      </c>
      <c r="D1101" s="14"/>
      <c r="E1101" s="14"/>
      <c r="F1101" s="14"/>
      <c r="G1101" s="14"/>
      <c r="H1101" s="14"/>
      <c r="I1101" s="14"/>
      <c r="J1101" s="14"/>
      <c r="K1101" s="14"/>
      <c r="L1101" s="14"/>
      <c r="M1101" s="14"/>
      <c r="N1101" s="14"/>
      <c r="O1101" s="14"/>
      <c r="P1101" s="13"/>
      <c r="Q1101" s="13"/>
      <c r="R1101" s="13"/>
      <c r="S1101" s="13"/>
      <c r="T1101" s="13"/>
      <c r="U1101" s="13"/>
      <c r="V1101" s="13"/>
      <c r="W1101" s="22"/>
    </row>
    <row r="1102" spans="1:23" x14ac:dyDescent="0.2">
      <c r="A1102" s="25" t="s">
        <v>37</v>
      </c>
      <c r="B1102" s="11" t="s">
        <v>132</v>
      </c>
      <c r="C1102" s="11" t="s">
        <v>291</v>
      </c>
      <c r="D1102" s="12"/>
      <c r="E1102" s="12"/>
      <c r="F1102" s="12"/>
      <c r="G1102" s="12"/>
      <c r="H1102" s="12"/>
      <c r="I1102" s="12"/>
      <c r="J1102" s="12"/>
      <c r="K1102" s="12"/>
      <c r="L1102" s="12">
        <v>0</v>
      </c>
      <c r="M1102" s="12">
        <v>0</v>
      </c>
      <c r="N1102" s="12"/>
      <c r="O1102" s="12"/>
      <c r="P1102" s="11" t="s">
        <v>1</v>
      </c>
      <c r="Q1102" s="11" t="s">
        <v>1</v>
      </c>
      <c r="R1102" s="11" t="s">
        <v>1</v>
      </c>
      <c r="S1102" s="11" t="s">
        <v>1</v>
      </c>
      <c r="T1102" s="11" t="s">
        <v>1</v>
      </c>
      <c r="U1102" s="11" t="s">
        <v>1</v>
      </c>
      <c r="V1102" s="11" t="s">
        <v>305</v>
      </c>
      <c r="W1102" s="21" t="s">
        <v>1</v>
      </c>
    </row>
    <row r="1103" spans="1:23" x14ac:dyDescent="0.2">
      <c r="A1103" s="27" t="s">
        <v>37</v>
      </c>
      <c r="B1103" s="13" t="s">
        <v>132</v>
      </c>
      <c r="C1103" s="13" t="s">
        <v>273</v>
      </c>
      <c r="D1103" s="14"/>
      <c r="E1103" s="14"/>
      <c r="F1103" s="14"/>
      <c r="G1103" s="14"/>
      <c r="H1103" s="14"/>
      <c r="I1103" s="14"/>
      <c r="J1103" s="14"/>
      <c r="K1103" s="14"/>
      <c r="L1103" s="14"/>
      <c r="M1103" s="14"/>
      <c r="N1103" s="14"/>
      <c r="O1103" s="14"/>
      <c r="P1103" s="13"/>
      <c r="Q1103" s="13"/>
      <c r="R1103" s="13"/>
      <c r="S1103" s="13"/>
      <c r="T1103" s="13"/>
      <c r="U1103" s="13"/>
      <c r="V1103" s="13"/>
      <c r="W1103" s="22"/>
    </row>
    <row r="1104" spans="1:23" x14ac:dyDescent="0.2">
      <c r="A1104" s="25" t="s">
        <v>37</v>
      </c>
      <c r="B1104" s="11" t="s">
        <v>132</v>
      </c>
      <c r="C1104" s="11" t="s">
        <v>274</v>
      </c>
      <c r="D1104" s="12"/>
      <c r="E1104" s="12"/>
      <c r="F1104" s="12"/>
      <c r="G1104" s="12"/>
      <c r="H1104" s="12"/>
      <c r="I1104" s="12"/>
      <c r="J1104" s="12"/>
      <c r="K1104" s="12"/>
      <c r="L1104" s="12"/>
      <c r="M1104" s="12"/>
      <c r="N1104" s="12"/>
      <c r="O1104" s="12"/>
      <c r="P1104" s="11"/>
      <c r="Q1104" s="11"/>
      <c r="R1104" s="11"/>
      <c r="S1104" s="11"/>
      <c r="T1104" s="11"/>
      <c r="U1104" s="11"/>
      <c r="V1104" s="11"/>
      <c r="W1104" s="21"/>
    </row>
    <row r="1105" spans="1:23" x14ac:dyDescent="0.2">
      <c r="A1105" s="27" t="s">
        <v>37</v>
      </c>
      <c r="B1105" s="13" t="s">
        <v>132</v>
      </c>
      <c r="C1105" s="13" t="s">
        <v>289</v>
      </c>
      <c r="D1105" s="14"/>
      <c r="E1105" s="14"/>
      <c r="F1105" s="14"/>
      <c r="G1105" s="14"/>
      <c r="H1105" s="14"/>
      <c r="I1105" s="14"/>
      <c r="J1105" s="14"/>
      <c r="K1105" s="14"/>
      <c r="L1105" s="14"/>
      <c r="M1105" s="14"/>
      <c r="N1105" s="14"/>
      <c r="O1105" s="14"/>
      <c r="P1105" s="13"/>
      <c r="Q1105" s="13"/>
      <c r="R1105" s="13"/>
      <c r="S1105" s="13"/>
      <c r="T1105" s="13"/>
      <c r="U1105" s="13"/>
      <c r="V1105" s="13"/>
      <c r="W1105" s="22"/>
    </row>
    <row r="1106" spans="1:23" x14ac:dyDescent="0.2">
      <c r="A1106" s="25" t="s">
        <v>37</v>
      </c>
      <c r="B1106" s="11" t="s">
        <v>132</v>
      </c>
      <c r="C1106" s="11" t="s">
        <v>276</v>
      </c>
      <c r="D1106" s="12">
        <v>16</v>
      </c>
      <c r="E1106" s="12"/>
      <c r="F1106" s="12"/>
      <c r="G1106" s="12"/>
      <c r="H1106" s="12"/>
      <c r="I1106" s="12"/>
      <c r="J1106" s="12">
        <v>18</v>
      </c>
      <c r="K1106" s="12"/>
      <c r="L1106" s="12">
        <v>18</v>
      </c>
      <c r="M1106" s="12">
        <v>15</v>
      </c>
      <c r="N1106" s="12"/>
      <c r="O1106" s="12"/>
      <c r="P1106" s="11" t="s">
        <v>1</v>
      </c>
      <c r="Q1106" s="11" t="s">
        <v>1</v>
      </c>
      <c r="R1106" s="11" t="s">
        <v>1</v>
      </c>
      <c r="S1106" s="11" t="s">
        <v>1</v>
      </c>
      <c r="T1106" s="11" t="s">
        <v>1</v>
      </c>
      <c r="U1106" s="11" t="s">
        <v>1</v>
      </c>
      <c r="V1106" s="11" t="s">
        <v>305</v>
      </c>
      <c r="W1106" s="21" t="s">
        <v>1</v>
      </c>
    </row>
    <row r="1107" spans="1:23" x14ac:dyDescent="0.2">
      <c r="A1107" s="27" t="s">
        <v>37</v>
      </c>
      <c r="B1107" s="13" t="s">
        <v>132</v>
      </c>
      <c r="C1107" s="13" t="s">
        <v>271</v>
      </c>
      <c r="D1107" s="14"/>
      <c r="E1107" s="14"/>
      <c r="F1107" s="14"/>
      <c r="G1107" s="14"/>
      <c r="H1107" s="14"/>
      <c r="I1107" s="14"/>
      <c r="J1107" s="14"/>
      <c r="K1107" s="14"/>
      <c r="L1107" s="14"/>
      <c r="M1107" s="14"/>
      <c r="N1107" s="14"/>
      <c r="O1107" s="14"/>
      <c r="P1107" s="13"/>
      <c r="Q1107" s="13"/>
      <c r="R1107" s="13"/>
      <c r="S1107" s="13"/>
      <c r="T1107" s="13"/>
      <c r="U1107" s="13"/>
      <c r="V1107" s="13"/>
      <c r="W1107" s="22"/>
    </row>
    <row r="1108" spans="1:23" x14ac:dyDescent="0.2">
      <c r="A1108" s="25" t="s">
        <v>37</v>
      </c>
      <c r="B1108" s="11" t="s">
        <v>132</v>
      </c>
      <c r="C1108" s="11" t="s">
        <v>292</v>
      </c>
      <c r="D1108" s="12">
        <v>25</v>
      </c>
      <c r="E1108" s="12"/>
      <c r="F1108" s="12"/>
      <c r="G1108" s="12"/>
      <c r="H1108" s="12"/>
      <c r="I1108" s="12"/>
      <c r="J1108" s="12">
        <v>26</v>
      </c>
      <c r="K1108" s="12"/>
      <c r="L1108" s="12">
        <v>26</v>
      </c>
      <c r="M1108" s="12">
        <v>25</v>
      </c>
      <c r="N1108" s="12"/>
      <c r="O1108" s="12"/>
      <c r="P1108" s="11" t="s">
        <v>1</v>
      </c>
      <c r="Q1108" s="11" t="s">
        <v>1</v>
      </c>
      <c r="R1108" s="11" t="s">
        <v>1</v>
      </c>
      <c r="S1108" s="11" t="s">
        <v>1</v>
      </c>
      <c r="T1108" s="11" t="s">
        <v>1</v>
      </c>
      <c r="U1108" s="11" t="s">
        <v>1</v>
      </c>
      <c r="V1108" s="11" t="s">
        <v>305</v>
      </c>
      <c r="W1108" s="21" t="s">
        <v>1</v>
      </c>
    </row>
    <row r="1109" spans="1:23" x14ac:dyDescent="0.2">
      <c r="A1109" s="27" t="s">
        <v>37</v>
      </c>
      <c r="B1109" s="13" t="s">
        <v>132</v>
      </c>
      <c r="C1109" s="13" t="s">
        <v>275</v>
      </c>
      <c r="D1109" s="14">
        <v>17</v>
      </c>
      <c r="E1109" s="14"/>
      <c r="F1109" s="14"/>
      <c r="G1109" s="14"/>
      <c r="H1109" s="14"/>
      <c r="I1109" s="14"/>
      <c r="J1109" s="14"/>
      <c r="K1109" s="14"/>
      <c r="L1109" s="14"/>
      <c r="M1109" s="14"/>
      <c r="N1109" s="14"/>
      <c r="O1109" s="14"/>
      <c r="P1109" s="13" t="s">
        <v>1</v>
      </c>
      <c r="Q1109" s="13" t="s">
        <v>1</v>
      </c>
      <c r="R1109" s="13" t="s">
        <v>1</v>
      </c>
      <c r="S1109" s="13" t="s">
        <v>1</v>
      </c>
      <c r="T1109" s="13" t="s">
        <v>1</v>
      </c>
      <c r="U1109" s="13" t="s">
        <v>1</v>
      </c>
      <c r="V1109" s="13" t="s">
        <v>305</v>
      </c>
      <c r="W1109" s="22" t="s">
        <v>1</v>
      </c>
    </row>
    <row r="1110" spans="1:23" x14ac:dyDescent="0.2">
      <c r="A1110" s="25" t="s">
        <v>37</v>
      </c>
      <c r="B1110" s="11" t="s">
        <v>132</v>
      </c>
      <c r="C1110" s="11" t="s">
        <v>272</v>
      </c>
      <c r="D1110" s="12">
        <v>19</v>
      </c>
      <c r="E1110" s="12"/>
      <c r="F1110" s="12"/>
      <c r="G1110" s="12"/>
      <c r="H1110" s="12"/>
      <c r="I1110" s="12"/>
      <c r="J1110" s="12"/>
      <c r="K1110" s="12"/>
      <c r="L1110" s="12"/>
      <c r="M1110" s="12"/>
      <c r="N1110" s="12"/>
      <c r="O1110" s="12"/>
      <c r="P1110" s="11" t="s">
        <v>1</v>
      </c>
      <c r="Q1110" s="11" t="s">
        <v>1</v>
      </c>
      <c r="R1110" s="11" t="s">
        <v>1</v>
      </c>
      <c r="S1110" s="11" t="s">
        <v>1</v>
      </c>
      <c r="T1110" s="11" t="s">
        <v>1</v>
      </c>
      <c r="U1110" s="11" t="s">
        <v>1</v>
      </c>
      <c r="V1110" s="11" t="s">
        <v>305</v>
      </c>
      <c r="W1110" s="21" t="s">
        <v>1</v>
      </c>
    </row>
    <row r="1111" spans="1:23" x14ac:dyDescent="0.2">
      <c r="A1111" s="27" t="s">
        <v>37</v>
      </c>
      <c r="B1111" s="13" t="s">
        <v>132</v>
      </c>
      <c r="C1111" s="13" t="s">
        <v>295</v>
      </c>
      <c r="D1111" s="14"/>
      <c r="E1111" s="14"/>
      <c r="F1111" s="14"/>
      <c r="G1111" s="14">
        <v>17.629023270000001</v>
      </c>
      <c r="H1111" s="14">
        <v>18.31625184</v>
      </c>
      <c r="I1111" s="14">
        <v>18.039556380000001</v>
      </c>
      <c r="J1111" s="14">
        <v>17.741939250000001</v>
      </c>
      <c r="K1111" s="14">
        <v>22.087469179999999</v>
      </c>
      <c r="L1111" s="14">
        <v>24.921049960000001</v>
      </c>
      <c r="M1111" s="14">
        <v>21.967735739999998</v>
      </c>
      <c r="N1111" s="14"/>
      <c r="O1111" s="14"/>
      <c r="P1111" s="13" t="s">
        <v>1</v>
      </c>
      <c r="Q1111" s="13" t="s">
        <v>1</v>
      </c>
      <c r="R1111" s="13" t="s">
        <v>1</v>
      </c>
      <c r="S1111" s="13" t="s">
        <v>1</v>
      </c>
      <c r="T1111" s="13" t="s">
        <v>1</v>
      </c>
      <c r="U1111" s="13" t="s">
        <v>1</v>
      </c>
      <c r="V1111" s="13" t="s">
        <v>305</v>
      </c>
      <c r="W1111" s="22" t="s">
        <v>1</v>
      </c>
    </row>
    <row r="1112" spans="1:23" x14ac:dyDescent="0.2">
      <c r="A1112" s="25" t="s">
        <v>37</v>
      </c>
      <c r="B1112" s="11" t="s">
        <v>132</v>
      </c>
      <c r="C1112" s="11" t="s">
        <v>297</v>
      </c>
      <c r="D1112" s="12"/>
      <c r="E1112" s="12"/>
      <c r="F1112" s="12"/>
      <c r="G1112" s="12"/>
      <c r="H1112" s="12"/>
      <c r="I1112" s="12"/>
      <c r="J1112" s="12"/>
      <c r="K1112" s="12"/>
      <c r="L1112" s="12"/>
      <c r="M1112" s="12"/>
      <c r="N1112" s="12"/>
      <c r="O1112" s="12"/>
      <c r="P1112" s="11" t="s">
        <v>1</v>
      </c>
      <c r="Q1112" s="11" t="s">
        <v>1</v>
      </c>
      <c r="R1112" s="11" t="s">
        <v>1</v>
      </c>
      <c r="S1112" s="11" t="s">
        <v>1</v>
      </c>
      <c r="T1112" s="11" t="s">
        <v>1</v>
      </c>
      <c r="U1112" s="11" t="s">
        <v>1</v>
      </c>
      <c r="V1112" s="11" t="s">
        <v>305</v>
      </c>
      <c r="W1112" s="21" t="s">
        <v>1</v>
      </c>
    </row>
    <row r="1113" spans="1:23" x14ac:dyDescent="0.2">
      <c r="A1113" s="27" t="s">
        <v>37</v>
      </c>
      <c r="B1113" s="13" t="s">
        <v>132</v>
      </c>
      <c r="C1113" s="13" t="s">
        <v>299</v>
      </c>
      <c r="D1113" s="14"/>
      <c r="E1113" s="14"/>
      <c r="F1113" s="14"/>
      <c r="G1113" s="14"/>
      <c r="H1113" s="14"/>
      <c r="I1113" s="14"/>
      <c r="J1113" s="14"/>
      <c r="K1113" s="14"/>
      <c r="L1113" s="14"/>
      <c r="M1113" s="14"/>
      <c r="N1113" s="14"/>
      <c r="O1113" s="14"/>
      <c r="P1113" s="13" t="s">
        <v>1</v>
      </c>
      <c r="Q1113" s="13" t="s">
        <v>1</v>
      </c>
      <c r="R1113" s="13" t="s">
        <v>1</v>
      </c>
      <c r="S1113" s="13" t="s">
        <v>1</v>
      </c>
      <c r="T1113" s="13" t="s">
        <v>1</v>
      </c>
      <c r="U1113" s="13" t="s">
        <v>1</v>
      </c>
      <c r="V1113" s="13" t="s">
        <v>305</v>
      </c>
      <c r="W1113" s="22" t="s">
        <v>1</v>
      </c>
    </row>
    <row r="1114" spans="1:23" x14ac:dyDescent="0.2">
      <c r="A1114" s="25" t="s">
        <v>37</v>
      </c>
      <c r="B1114" s="11" t="s">
        <v>132</v>
      </c>
      <c r="C1114" s="11" t="s">
        <v>300</v>
      </c>
      <c r="D1114" s="12"/>
      <c r="E1114" s="12"/>
      <c r="F1114" s="12"/>
      <c r="G1114" s="12"/>
      <c r="H1114" s="12"/>
      <c r="I1114" s="12"/>
      <c r="J1114" s="12"/>
      <c r="K1114" s="12"/>
      <c r="L1114" s="12"/>
      <c r="M1114" s="12"/>
      <c r="N1114" s="12"/>
      <c r="O1114" s="12"/>
      <c r="P1114" s="11" t="s">
        <v>1</v>
      </c>
      <c r="Q1114" s="11" t="s">
        <v>1</v>
      </c>
      <c r="R1114" s="11" t="s">
        <v>1</v>
      </c>
      <c r="S1114" s="11" t="s">
        <v>1</v>
      </c>
      <c r="T1114" s="11" t="s">
        <v>1</v>
      </c>
      <c r="U1114" s="11" t="s">
        <v>1</v>
      </c>
      <c r="V1114" s="11" t="s">
        <v>305</v>
      </c>
      <c r="W1114" s="21" t="s">
        <v>1</v>
      </c>
    </row>
    <row r="1115" spans="1:23" x14ac:dyDescent="0.2">
      <c r="A1115" s="27" t="s">
        <v>37</v>
      </c>
      <c r="B1115" s="13" t="s">
        <v>132</v>
      </c>
      <c r="C1115" s="13" t="s">
        <v>296</v>
      </c>
      <c r="D1115" s="14"/>
      <c r="E1115" s="14"/>
      <c r="F1115" s="14"/>
      <c r="G1115" s="14"/>
      <c r="H1115" s="14"/>
      <c r="I1115" s="14"/>
      <c r="J1115" s="14"/>
      <c r="K1115" s="14"/>
      <c r="L1115" s="14"/>
      <c r="M1115" s="14"/>
      <c r="N1115" s="14"/>
      <c r="O1115" s="14"/>
      <c r="P1115" s="13" t="s">
        <v>1</v>
      </c>
      <c r="Q1115" s="13" t="s">
        <v>1</v>
      </c>
      <c r="R1115" s="13" t="s">
        <v>1</v>
      </c>
      <c r="S1115" s="13" t="s">
        <v>1</v>
      </c>
      <c r="T1115" s="13" t="s">
        <v>1</v>
      </c>
      <c r="U1115" s="13" t="s">
        <v>1</v>
      </c>
      <c r="V1115" s="13" t="s">
        <v>305</v>
      </c>
      <c r="W1115" s="22" t="s">
        <v>1</v>
      </c>
    </row>
    <row r="1116" spans="1:23" x14ac:dyDescent="0.2">
      <c r="A1116" s="25" t="s">
        <v>37</v>
      </c>
      <c r="B1116" s="11" t="s">
        <v>132</v>
      </c>
      <c r="C1116" s="11" t="s">
        <v>301</v>
      </c>
      <c r="D1116" s="12"/>
      <c r="E1116" s="12"/>
      <c r="F1116" s="12"/>
      <c r="G1116" s="12"/>
      <c r="H1116" s="12"/>
      <c r="I1116" s="12"/>
      <c r="J1116" s="12"/>
      <c r="K1116" s="12"/>
      <c r="L1116" s="12"/>
      <c r="M1116" s="12"/>
      <c r="N1116" s="12"/>
      <c r="O1116" s="12"/>
      <c r="P1116" s="11" t="s">
        <v>1</v>
      </c>
      <c r="Q1116" s="11" t="s">
        <v>1</v>
      </c>
      <c r="R1116" s="11" t="s">
        <v>1</v>
      </c>
      <c r="S1116" s="11" t="s">
        <v>1</v>
      </c>
      <c r="T1116" s="11" t="s">
        <v>1</v>
      </c>
      <c r="U1116" s="11" t="s">
        <v>1</v>
      </c>
      <c r="V1116" s="11" t="s">
        <v>305</v>
      </c>
      <c r="W1116" s="21" t="s">
        <v>1</v>
      </c>
    </row>
    <row r="1117" spans="1:23" x14ac:dyDescent="0.2">
      <c r="A1117" s="27" t="s">
        <v>37</v>
      </c>
      <c r="B1117" s="13" t="s">
        <v>132</v>
      </c>
      <c r="C1117" s="13" t="s">
        <v>298</v>
      </c>
      <c r="D1117" s="14"/>
      <c r="E1117" s="14"/>
      <c r="F1117" s="14"/>
      <c r="G1117" s="14"/>
      <c r="H1117" s="14"/>
      <c r="I1117" s="14"/>
      <c r="J1117" s="14"/>
      <c r="K1117" s="14"/>
      <c r="L1117" s="14"/>
      <c r="M1117" s="14"/>
      <c r="N1117" s="14"/>
      <c r="O1117" s="14"/>
      <c r="P1117" s="13" t="s">
        <v>1</v>
      </c>
      <c r="Q1117" s="13" t="s">
        <v>1</v>
      </c>
      <c r="R1117" s="13" t="s">
        <v>1</v>
      </c>
      <c r="S1117" s="13" t="s">
        <v>1</v>
      </c>
      <c r="T1117" s="13" t="s">
        <v>1</v>
      </c>
      <c r="U1117" s="13" t="s">
        <v>1</v>
      </c>
      <c r="V1117" s="13" t="s">
        <v>305</v>
      </c>
      <c r="W1117" s="22" t="s">
        <v>1</v>
      </c>
    </row>
    <row r="1118" spans="1:23" x14ac:dyDescent="0.2">
      <c r="A1118" s="25" t="s">
        <v>38</v>
      </c>
      <c r="B1118" s="11" t="s">
        <v>173</v>
      </c>
      <c r="C1118" s="11" t="s">
        <v>277</v>
      </c>
      <c r="D1118" s="12"/>
      <c r="E1118" s="12"/>
      <c r="F1118" s="12"/>
      <c r="G1118" s="12"/>
      <c r="H1118" s="12"/>
      <c r="I1118" s="12"/>
      <c r="J1118" s="12"/>
      <c r="K1118" s="12"/>
      <c r="L1118" s="12"/>
      <c r="M1118" s="12"/>
      <c r="N1118" s="12"/>
      <c r="O1118" s="12"/>
      <c r="P1118" s="11"/>
      <c r="Q1118" s="11"/>
      <c r="R1118" s="11"/>
      <c r="S1118" s="11"/>
      <c r="T1118" s="11"/>
      <c r="U1118" s="11"/>
      <c r="V1118" s="11"/>
      <c r="W1118" s="21"/>
    </row>
    <row r="1119" spans="1:23" x14ac:dyDescent="0.2">
      <c r="A1119" s="27" t="s">
        <v>38</v>
      </c>
      <c r="B1119" s="13" t="s">
        <v>173</v>
      </c>
      <c r="C1119" s="13" t="s">
        <v>278</v>
      </c>
      <c r="D1119" s="14"/>
      <c r="E1119" s="14"/>
      <c r="F1119" s="14"/>
      <c r="G1119" s="14"/>
      <c r="H1119" s="14"/>
      <c r="I1119" s="14"/>
      <c r="J1119" s="14"/>
      <c r="K1119" s="14"/>
      <c r="L1119" s="14"/>
      <c r="M1119" s="14"/>
      <c r="N1119" s="14"/>
      <c r="O1119" s="14"/>
      <c r="P1119" s="13"/>
      <c r="Q1119" s="13"/>
      <c r="R1119" s="13"/>
      <c r="S1119" s="13"/>
      <c r="T1119" s="13"/>
      <c r="U1119" s="13"/>
      <c r="V1119" s="13"/>
      <c r="W1119" s="22"/>
    </row>
    <row r="1120" spans="1:23" x14ac:dyDescent="0.2">
      <c r="A1120" s="25" t="s">
        <v>38</v>
      </c>
      <c r="B1120" s="11" t="s">
        <v>173</v>
      </c>
      <c r="C1120" s="11" t="s">
        <v>280</v>
      </c>
      <c r="D1120" s="12">
        <v>7.24648</v>
      </c>
      <c r="E1120" s="12">
        <v>7.1723699999999999</v>
      </c>
      <c r="F1120" s="12">
        <v>8.3613300000000006</v>
      </c>
      <c r="G1120" s="12">
        <v>8.9049999999999994</v>
      </c>
      <c r="H1120" s="12">
        <v>9.7681900000000006</v>
      </c>
      <c r="I1120" s="12">
        <v>11.396240000000001</v>
      </c>
      <c r="J1120" s="12">
        <v>11.605600000000001</v>
      </c>
      <c r="K1120" s="12"/>
      <c r="L1120" s="12"/>
      <c r="M1120" s="12">
        <v>14.710150000000001</v>
      </c>
      <c r="N1120" s="12"/>
      <c r="O1120" s="12"/>
      <c r="P1120" s="11" t="s">
        <v>1</v>
      </c>
      <c r="Q1120" s="11" t="s">
        <v>1</v>
      </c>
      <c r="R1120" s="11" t="s">
        <v>1</v>
      </c>
      <c r="S1120" s="11" t="s">
        <v>1</v>
      </c>
      <c r="T1120" s="11" t="s">
        <v>1</v>
      </c>
      <c r="U1120" s="11" t="s">
        <v>1</v>
      </c>
      <c r="V1120" s="11" t="s">
        <v>303</v>
      </c>
      <c r="W1120" s="21" t="s">
        <v>1</v>
      </c>
    </row>
    <row r="1121" spans="1:23" x14ac:dyDescent="0.2">
      <c r="A1121" s="27" t="s">
        <v>38</v>
      </c>
      <c r="B1121" s="13" t="s">
        <v>173</v>
      </c>
      <c r="C1121" s="13" t="s">
        <v>281</v>
      </c>
      <c r="D1121" s="14"/>
      <c r="E1121" s="14"/>
      <c r="F1121" s="14"/>
      <c r="G1121" s="14"/>
      <c r="H1121" s="14"/>
      <c r="I1121" s="14"/>
      <c r="J1121" s="14"/>
      <c r="K1121" s="14"/>
      <c r="L1121" s="14"/>
      <c r="M1121" s="14"/>
      <c r="N1121" s="14"/>
      <c r="O1121" s="14"/>
      <c r="P1121" s="13"/>
      <c r="Q1121" s="13"/>
      <c r="R1121" s="13"/>
      <c r="S1121" s="13"/>
      <c r="T1121" s="13"/>
      <c r="U1121" s="13"/>
      <c r="V1121" s="13"/>
      <c r="W1121" s="22"/>
    </row>
    <row r="1122" spans="1:23" x14ac:dyDescent="0.2">
      <c r="A1122" s="25" t="s">
        <v>38</v>
      </c>
      <c r="B1122" s="11" t="s">
        <v>173</v>
      </c>
      <c r="C1122" s="11" t="s">
        <v>282</v>
      </c>
      <c r="D1122" s="12"/>
      <c r="E1122" s="12"/>
      <c r="F1122" s="12"/>
      <c r="G1122" s="12"/>
      <c r="H1122" s="12"/>
      <c r="I1122" s="12"/>
      <c r="J1122" s="12"/>
      <c r="K1122" s="12"/>
      <c r="L1122" s="12"/>
      <c r="M1122" s="12"/>
      <c r="N1122" s="12"/>
      <c r="O1122" s="12"/>
      <c r="P1122" s="11"/>
      <c r="Q1122" s="11"/>
      <c r="R1122" s="11"/>
      <c r="S1122" s="11"/>
      <c r="T1122" s="11"/>
      <c r="U1122" s="11"/>
      <c r="V1122" s="11"/>
      <c r="W1122" s="21"/>
    </row>
    <row r="1123" spans="1:23" x14ac:dyDescent="0.2">
      <c r="A1123" s="27" t="s">
        <v>38</v>
      </c>
      <c r="B1123" s="13" t="s">
        <v>173</v>
      </c>
      <c r="C1123" s="13" t="s">
        <v>279</v>
      </c>
      <c r="D1123" s="14"/>
      <c r="E1123" s="14"/>
      <c r="F1123" s="14"/>
      <c r="G1123" s="14"/>
      <c r="H1123" s="14"/>
      <c r="I1123" s="14"/>
      <c r="J1123" s="14"/>
      <c r="K1123" s="14"/>
      <c r="L1123" s="14"/>
      <c r="M1123" s="14"/>
      <c r="N1123" s="14"/>
      <c r="O1123" s="14"/>
      <c r="P1123" s="13"/>
      <c r="Q1123" s="13"/>
      <c r="R1123" s="13"/>
      <c r="S1123" s="13"/>
      <c r="T1123" s="13"/>
      <c r="U1123" s="13"/>
      <c r="V1123" s="13"/>
      <c r="W1123" s="22"/>
    </row>
    <row r="1124" spans="1:23" x14ac:dyDescent="0.2">
      <c r="A1124" s="25" t="s">
        <v>38</v>
      </c>
      <c r="B1124" s="11" t="s">
        <v>173</v>
      </c>
      <c r="C1124" s="11" t="s">
        <v>293</v>
      </c>
      <c r="D1124" s="12"/>
      <c r="E1124" s="12"/>
      <c r="F1124" s="12"/>
      <c r="G1124" s="12"/>
      <c r="H1124" s="12"/>
      <c r="I1124" s="12"/>
      <c r="J1124" s="12"/>
      <c r="K1124" s="12"/>
      <c r="L1124" s="12"/>
      <c r="M1124" s="12"/>
      <c r="N1124" s="12"/>
      <c r="O1124" s="12"/>
      <c r="P1124" s="11" t="s">
        <v>1</v>
      </c>
      <c r="Q1124" s="11" t="s">
        <v>1</v>
      </c>
      <c r="R1124" s="11" t="s">
        <v>1</v>
      </c>
      <c r="S1124" s="11" t="s">
        <v>1</v>
      </c>
      <c r="T1124" s="11" t="s">
        <v>1</v>
      </c>
      <c r="U1124" s="11" t="s">
        <v>1</v>
      </c>
      <c r="V1124" s="11" t="s">
        <v>303</v>
      </c>
      <c r="W1124" s="21" t="s">
        <v>1</v>
      </c>
    </row>
    <row r="1125" spans="1:23" x14ac:dyDescent="0.2">
      <c r="A1125" s="27" t="s">
        <v>38</v>
      </c>
      <c r="B1125" s="13" t="s">
        <v>173</v>
      </c>
      <c r="C1125" s="13" t="s">
        <v>284</v>
      </c>
      <c r="D1125" s="14"/>
      <c r="E1125" s="14"/>
      <c r="F1125" s="14"/>
      <c r="G1125" s="14"/>
      <c r="H1125" s="14"/>
      <c r="I1125" s="14"/>
      <c r="J1125" s="14"/>
      <c r="K1125" s="14"/>
      <c r="L1125" s="14"/>
      <c r="M1125" s="14"/>
      <c r="N1125" s="14"/>
      <c r="O1125" s="14"/>
      <c r="P1125" s="13"/>
      <c r="Q1125" s="13"/>
      <c r="R1125" s="13"/>
      <c r="S1125" s="13"/>
      <c r="T1125" s="13"/>
      <c r="U1125" s="13"/>
      <c r="V1125" s="13"/>
      <c r="W1125" s="22"/>
    </row>
    <row r="1126" spans="1:23" x14ac:dyDescent="0.2">
      <c r="A1126" s="25" t="s">
        <v>38</v>
      </c>
      <c r="B1126" s="11" t="s">
        <v>173</v>
      </c>
      <c r="C1126" s="11" t="s">
        <v>286</v>
      </c>
      <c r="D1126" s="12">
        <v>6.5695300000000003</v>
      </c>
      <c r="E1126" s="12">
        <v>6.9443900000000003</v>
      </c>
      <c r="F1126" s="12">
        <v>8.0955300000000001</v>
      </c>
      <c r="G1126" s="12">
        <v>8.4995899999999995</v>
      </c>
      <c r="H1126" s="12">
        <v>9.3919999999999995</v>
      </c>
      <c r="I1126" s="12">
        <v>10.69544</v>
      </c>
      <c r="J1126" s="12">
        <v>10.6633</v>
      </c>
      <c r="K1126" s="12"/>
      <c r="L1126" s="12"/>
      <c r="M1126" s="12">
        <v>13.21655</v>
      </c>
      <c r="N1126" s="12"/>
      <c r="O1126" s="12"/>
      <c r="P1126" s="11" t="s">
        <v>1</v>
      </c>
      <c r="Q1126" s="11" t="s">
        <v>1</v>
      </c>
      <c r="R1126" s="11" t="s">
        <v>1</v>
      </c>
      <c r="S1126" s="11" t="s">
        <v>1</v>
      </c>
      <c r="T1126" s="11" t="s">
        <v>1</v>
      </c>
      <c r="U1126" s="11" t="s">
        <v>1</v>
      </c>
      <c r="V1126" s="11" t="s">
        <v>303</v>
      </c>
      <c r="W1126" s="21" t="s">
        <v>1</v>
      </c>
    </row>
    <row r="1127" spans="1:23" x14ac:dyDescent="0.2">
      <c r="A1127" s="27" t="s">
        <v>38</v>
      </c>
      <c r="B1127" s="13" t="s">
        <v>173</v>
      </c>
      <c r="C1127" s="13" t="s">
        <v>287</v>
      </c>
      <c r="D1127" s="14"/>
      <c r="E1127" s="14"/>
      <c r="F1127" s="14"/>
      <c r="G1127" s="14"/>
      <c r="H1127" s="14"/>
      <c r="I1127" s="14"/>
      <c r="J1127" s="14"/>
      <c r="K1127" s="14"/>
      <c r="L1127" s="14"/>
      <c r="M1127" s="14"/>
      <c r="N1127" s="14"/>
      <c r="O1127" s="14"/>
      <c r="P1127" s="13"/>
      <c r="Q1127" s="13"/>
      <c r="R1127" s="13"/>
      <c r="S1127" s="13"/>
      <c r="T1127" s="13"/>
      <c r="U1127" s="13"/>
      <c r="V1127" s="13"/>
      <c r="W1127" s="22"/>
    </row>
    <row r="1128" spans="1:23" x14ac:dyDescent="0.2">
      <c r="A1128" s="25" t="s">
        <v>38</v>
      </c>
      <c r="B1128" s="11" t="s">
        <v>173</v>
      </c>
      <c r="C1128" s="11" t="s">
        <v>288</v>
      </c>
      <c r="D1128" s="12"/>
      <c r="E1128" s="12"/>
      <c r="F1128" s="12"/>
      <c r="G1128" s="12"/>
      <c r="H1128" s="12"/>
      <c r="I1128" s="12"/>
      <c r="J1128" s="12"/>
      <c r="K1128" s="12"/>
      <c r="L1128" s="12"/>
      <c r="M1128" s="12"/>
      <c r="N1128" s="12"/>
      <c r="O1128" s="12"/>
      <c r="P1128" s="11"/>
      <c r="Q1128" s="11"/>
      <c r="R1128" s="11"/>
      <c r="S1128" s="11"/>
      <c r="T1128" s="11"/>
      <c r="U1128" s="11"/>
      <c r="V1128" s="11"/>
      <c r="W1128" s="21"/>
    </row>
    <row r="1129" spans="1:23" x14ac:dyDescent="0.2">
      <c r="A1129" s="27" t="s">
        <v>38</v>
      </c>
      <c r="B1129" s="13" t="s">
        <v>173</v>
      </c>
      <c r="C1129" s="13" t="s">
        <v>285</v>
      </c>
      <c r="D1129" s="14"/>
      <c r="E1129" s="14"/>
      <c r="F1129" s="14"/>
      <c r="G1129" s="14"/>
      <c r="H1129" s="14"/>
      <c r="I1129" s="14"/>
      <c r="J1129" s="14"/>
      <c r="K1129" s="14"/>
      <c r="L1129" s="14"/>
      <c r="M1129" s="14"/>
      <c r="N1129" s="14"/>
      <c r="O1129" s="14"/>
      <c r="P1129" s="13"/>
      <c r="Q1129" s="13"/>
      <c r="R1129" s="13"/>
      <c r="S1129" s="13"/>
      <c r="T1129" s="13"/>
      <c r="U1129" s="13"/>
      <c r="V1129" s="13"/>
      <c r="W1129" s="22"/>
    </row>
    <row r="1130" spans="1:23" x14ac:dyDescent="0.2">
      <c r="A1130" s="25" t="s">
        <v>38</v>
      </c>
      <c r="B1130" s="11" t="s">
        <v>173</v>
      </c>
      <c r="C1130" s="11" t="s">
        <v>308</v>
      </c>
      <c r="D1130" s="12"/>
      <c r="E1130" s="12">
        <v>3.7490000000000001</v>
      </c>
      <c r="F1130" s="12">
        <v>4.8049999999999997</v>
      </c>
      <c r="G1130" s="12">
        <v>9.9629999999999992</v>
      </c>
      <c r="H1130" s="12">
        <v>7.2249999999999996</v>
      </c>
      <c r="I1130" s="12">
        <v>1.788</v>
      </c>
      <c r="J1130" s="12">
        <v>3.7309999999999999</v>
      </c>
      <c r="K1130" s="12">
        <v>4.0010000000000003</v>
      </c>
      <c r="L1130" s="12">
        <v>10.413</v>
      </c>
      <c r="M1130" s="12">
        <v>13.451000000000001</v>
      </c>
      <c r="N1130" s="12">
        <v>14.061999999999999</v>
      </c>
      <c r="O1130" s="12"/>
      <c r="P1130" s="11" t="s">
        <v>1</v>
      </c>
      <c r="Q1130" s="11" t="s">
        <v>1</v>
      </c>
      <c r="R1130" s="11" t="s">
        <v>1</v>
      </c>
      <c r="S1130" s="11" t="s">
        <v>1</v>
      </c>
      <c r="T1130" s="11" t="s">
        <v>1</v>
      </c>
      <c r="U1130" s="11" t="s">
        <v>1</v>
      </c>
      <c r="V1130" s="11" t="s">
        <v>303</v>
      </c>
      <c r="W1130" s="21" t="s">
        <v>1</v>
      </c>
    </row>
    <row r="1131" spans="1:23" x14ac:dyDescent="0.2">
      <c r="A1131" s="27" t="s">
        <v>38</v>
      </c>
      <c r="B1131" s="13" t="s">
        <v>173</v>
      </c>
      <c r="C1131" s="13" t="s">
        <v>283</v>
      </c>
      <c r="D1131" s="14">
        <v>1</v>
      </c>
      <c r="E1131" s="14">
        <v>1</v>
      </c>
      <c r="F1131" s="14">
        <v>1</v>
      </c>
      <c r="G1131" s="14">
        <v>1</v>
      </c>
      <c r="H1131" s="14">
        <v>1</v>
      </c>
      <c r="I1131" s="14">
        <v>2</v>
      </c>
      <c r="J1131" s="14">
        <v>2</v>
      </c>
      <c r="K1131" s="14">
        <v>2</v>
      </c>
      <c r="L1131" s="14">
        <v>2</v>
      </c>
      <c r="M1131" s="14">
        <v>2</v>
      </c>
      <c r="N1131" s="14">
        <v>2</v>
      </c>
      <c r="O1131" s="14"/>
      <c r="P1131" s="13" t="s">
        <v>1</v>
      </c>
      <c r="Q1131" s="13" t="s">
        <v>1</v>
      </c>
      <c r="R1131" s="13" t="s">
        <v>1</v>
      </c>
      <c r="S1131" s="13" t="s">
        <v>1</v>
      </c>
      <c r="T1131" s="13" t="s">
        <v>1</v>
      </c>
      <c r="U1131" s="13" t="s">
        <v>1</v>
      </c>
      <c r="V1131" s="13" t="s">
        <v>303</v>
      </c>
      <c r="W1131" s="22" t="s">
        <v>1</v>
      </c>
    </row>
    <row r="1132" spans="1:23" x14ac:dyDescent="0.2">
      <c r="A1132" s="25" t="s">
        <v>38</v>
      </c>
      <c r="B1132" s="11" t="s">
        <v>173</v>
      </c>
      <c r="C1132" s="11" t="s">
        <v>290</v>
      </c>
      <c r="D1132" s="12">
        <v>1</v>
      </c>
      <c r="E1132" s="12">
        <v>4</v>
      </c>
      <c r="F1132" s="12">
        <v>3</v>
      </c>
      <c r="G1132" s="12">
        <v>3</v>
      </c>
      <c r="H1132" s="12">
        <v>3</v>
      </c>
      <c r="I1132" s="12">
        <v>3</v>
      </c>
      <c r="J1132" s="12">
        <v>9</v>
      </c>
      <c r="K1132" s="12">
        <v>3</v>
      </c>
      <c r="L1132" s="12">
        <v>3</v>
      </c>
      <c r="M1132" s="12">
        <v>3</v>
      </c>
      <c r="N1132" s="12">
        <v>3</v>
      </c>
      <c r="O1132" s="12"/>
      <c r="P1132" s="11" t="s">
        <v>1</v>
      </c>
      <c r="Q1132" s="11" t="s">
        <v>1</v>
      </c>
      <c r="R1132" s="11" t="s">
        <v>1</v>
      </c>
      <c r="S1132" s="11" t="s">
        <v>1</v>
      </c>
      <c r="T1132" s="11" t="s">
        <v>1</v>
      </c>
      <c r="U1132" s="11" t="s">
        <v>1</v>
      </c>
      <c r="V1132" s="11" t="s">
        <v>303</v>
      </c>
      <c r="W1132" s="21" t="s">
        <v>1</v>
      </c>
    </row>
    <row r="1133" spans="1:23" x14ac:dyDescent="0.2">
      <c r="A1133" s="27" t="s">
        <v>38</v>
      </c>
      <c r="B1133" s="13" t="s">
        <v>173</v>
      </c>
      <c r="C1133" s="13" t="s">
        <v>291</v>
      </c>
      <c r="D1133" s="14">
        <v>1</v>
      </c>
      <c r="E1133" s="14">
        <v>1</v>
      </c>
      <c r="F1133" s="14">
        <v>1</v>
      </c>
      <c r="G1133" s="14">
        <v>1</v>
      </c>
      <c r="H1133" s="14">
        <v>1</v>
      </c>
      <c r="I1133" s="14">
        <v>1</v>
      </c>
      <c r="J1133" s="14">
        <v>1</v>
      </c>
      <c r="K1133" s="14">
        <v>2</v>
      </c>
      <c r="L1133" s="14">
        <v>2</v>
      </c>
      <c r="M1133" s="14">
        <v>2</v>
      </c>
      <c r="N1133" s="14">
        <v>2</v>
      </c>
      <c r="O1133" s="14"/>
      <c r="P1133" s="13" t="s">
        <v>1</v>
      </c>
      <c r="Q1133" s="13" t="s">
        <v>1</v>
      </c>
      <c r="R1133" s="13" t="s">
        <v>1</v>
      </c>
      <c r="S1133" s="13" t="s">
        <v>1</v>
      </c>
      <c r="T1133" s="13" t="s">
        <v>1</v>
      </c>
      <c r="U1133" s="13" t="s">
        <v>1</v>
      </c>
      <c r="V1133" s="13" t="s">
        <v>303</v>
      </c>
      <c r="W1133" s="22" t="s">
        <v>1</v>
      </c>
    </row>
    <row r="1134" spans="1:23" x14ac:dyDescent="0.2">
      <c r="A1134" s="25" t="s">
        <v>38</v>
      </c>
      <c r="B1134" s="11" t="s">
        <v>173</v>
      </c>
      <c r="C1134" s="11" t="s">
        <v>273</v>
      </c>
      <c r="D1134" s="12"/>
      <c r="E1134" s="12"/>
      <c r="F1134" s="12"/>
      <c r="G1134" s="12"/>
      <c r="H1134" s="12"/>
      <c r="I1134" s="12"/>
      <c r="J1134" s="12">
        <v>3</v>
      </c>
      <c r="K1134" s="12">
        <v>3</v>
      </c>
      <c r="L1134" s="12">
        <v>3</v>
      </c>
      <c r="M1134" s="12">
        <v>3</v>
      </c>
      <c r="N1134" s="12">
        <v>3</v>
      </c>
      <c r="O1134" s="12"/>
      <c r="P1134" s="11" t="s">
        <v>1</v>
      </c>
      <c r="Q1134" s="11" t="s">
        <v>1</v>
      </c>
      <c r="R1134" s="11" t="s">
        <v>1</v>
      </c>
      <c r="S1134" s="11" t="s">
        <v>1</v>
      </c>
      <c r="T1134" s="11" t="s">
        <v>1</v>
      </c>
      <c r="U1134" s="11" t="s">
        <v>1</v>
      </c>
      <c r="V1134" s="11" t="s">
        <v>303</v>
      </c>
      <c r="W1134" s="21" t="s">
        <v>1</v>
      </c>
    </row>
    <row r="1135" spans="1:23" x14ac:dyDescent="0.2">
      <c r="A1135" s="27" t="s">
        <v>38</v>
      </c>
      <c r="B1135" s="13" t="s">
        <v>173</v>
      </c>
      <c r="C1135" s="13" t="s">
        <v>274</v>
      </c>
      <c r="D1135" s="14"/>
      <c r="E1135" s="14"/>
      <c r="F1135" s="14"/>
      <c r="G1135" s="14"/>
      <c r="H1135" s="14"/>
      <c r="I1135" s="14"/>
      <c r="J1135" s="14">
        <v>6</v>
      </c>
      <c r="K1135" s="14">
        <v>6</v>
      </c>
      <c r="L1135" s="14">
        <v>6</v>
      </c>
      <c r="M1135" s="14">
        <v>6</v>
      </c>
      <c r="N1135" s="14">
        <v>6</v>
      </c>
      <c r="O1135" s="14"/>
      <c r="P1135" s="13" t="s">
        <v>1</v>
      </c>
      <c r="Q1135" s="13" t="s">
        <v>1</v>
      </c>
      <c r="R1135" s="13" t="s">
        <v>1</v>
      </c>
      <c r="S1135" s="13" t="s">
        <v>1</v>
      </c>
      <c r="T1135" s="13" t="s">
        <v>1</v>
      </c>
      <c r="U1135" s="13" t="s">
        <v>1</v>
      </c>
      <c r="V1135" s="13" t="s">
        <v>303</v>
      </c>
      <c r="W1135" s="22" t="s">
        <v>1</v>
      </c>
    </row>
    <row r="1136" spans="1:23" x14ac:dyDescent="0.2">
      <c r="A1136" s="25" t="s">
        <v>38</v>
      </c>
      <c r="B1136" s="11" t="s">
        <v>173</v>
      </c>
      <c r="C1136" s="11" t="s">
        <v>289</v>
      </c>
      <c r="D1136" s="12"/>
      <c r="E1136" s="12"/>
      <c r="F1136" s="12"/>
      <c r="G1136" s="12"/>
      <c r="H1136" s="12"/>
      <c r="I1136" s="12"/>
      <c r="J1136" s="12"/>
      <c r="K1136" s="12"/>
      <c r="L1136" s="12"/>
      <c r="M1136" s="12"/>
      <c r="N1136" s="12"/>
      <c r="O1136" s="12"/>
      <c r="P1136" s="11"/>
      <c r="Q1136" s="11"/>
      <c r="R1136" s="11"/>
      <c r="S1136" s="11"/>
      <c r="T1136" s="11"/>
      <c r="U1136" s="11"/>
      <c r="V1136" s="11"/>
      <c r="W1136" s="21"/>
    </row>
    <row r="1137" spans="1:23" x14ac:dyDescent="0.2">
      <c r="A1137" s="27" t="s">
        <v>38</v>
      </c>
      <c r="B1137" s="13" t="s">
        <v>173</v>
      </c>
      <c r="C1137" s="13" t="s">
        <v>276</v>
      </c>
      <c r="D1137" s="14"/>
      <c r="E1137" s="14"/>
      <c r="F1137" s="14"/>
      <c r="G1137" s="14"/>
      <c r="H1137" s="14"/>
      <c r="I1137" s="14"/>
      <c r="J1137" s="14"/>
      <c r="K1137" s="14"/>
      <c r="L1137" s="14"/>
      <c r="M1137" s="14"/>
      <c r="N1137" s="14"/>
      <c r="O1137" s="14"/>
      <c r="P1137" s="13"/>
      <c r="Q1137" s="13"/>
      <c r="R1137" s="13"/>
      <c r="S1137" s="13"/>
      <c r="T1137" s="13"/>
      <c r="U1137" s="13"/>
      <c r="V1137" s="13"/>
      <c r="W1137" s="22"/>
    </row>
    <row r="1138" spans="1:23" x14ac:dyDescent="0.2">
      <c r="A1138" s="25" t="s">
        <v>38</v>
      </c>
      <c r="B1138" s="11" t="s">
        <v>173</v>
      </c>
      <c r="C1138" s="11" t="s">
        <v>271</v>
      </c>
      <c r="D1138" s="12">
        <v>27</v>
      </c>
      <c r="E1138" s="12">
        <v>27</v>
      </c>
      <c r="F1138" s="12">
        <v>26</v>
      </c>
      <c r="G1138" s="12">
        <v>27</v>
      </c>
      <c r="H1138" s="12"/>
      <c r="I1138" s="12"/>
      <c r="J1138" s="12"/>
      <c r="K1138" s="12"/>
      <c r="L1138" s="12"/>
      <c r="M1138" s="12"/>
      <c r="N1138" s="12"/>
      <c r="O1138" s="12"/>
      <c r="P1138" s="11" t="s">
        <v>1</v>
      </c>
      <c r="Q1138" s="11" t="s">
        <v>1</v>
      </c>
      <c r="R1138" s="11" t="s">
        <v>1</v>
      </c>
      <c r="S1138" s="11" t="s">
        <v>1</v>
      </c>
      <c r="T1138" s="11" t="s">
        <v>1</v>
      </c>
      <c r="U1138" s="11" t="s">
        <v>1</v>
      </c>
      <c r="V1138" s="11" t="s">
        <v>303</v>
      </c>
      <c r="W1138" s="21" t="s">
        <v>1</v>
      </c>
    </row>
    <row r="1139" spans="1:23" x14ac:dyDescent="0.2">
      <c r="A1139" s="27" t="s">
        <v>38</v>
      </c>
      <c r="B1139" s="13" t="s">
        <v>173</v>
      </c>
      <c r="C1139" s="13" t="s">
        <v>292</v>
      </c>
      <c r="D1139" s="14">
        <v>24</v>
      </c>
      <c r="E1139" s="14">
        <v>24</v>
      </c>
      <c r="F1139" s="14">
        <v>24</v>
      </c>
      <c r="G1139" s="14">
        <v>25</v>
      </c>
      <c r="H1139" s="14">
        <v>24</v>
      </c>
      <c r="I1139" s="14">
        <v>25</v>
      </c>
      <c r="J1139" s="14">
        <v>25</v>
      </c>
      <c r="K1139" s="14">
        <v>26</v>
      </c>
      <c r="L1139" s="14">
        <v>25</v>
      </c>
      <c r="M1139" s="14">
        <v>25</v>
      </c>
      <c r="N1139" s="14">
        <v>25</v>
      </c>
      <c r="O1139" s="14"/>
      <c r="P1139" s="13" t="s">
        <v>1</v>
      </c>
      <c r="Q1139" s="13" t="s">
        <v>1</v>
      </c>
      <c r="R1139" s="13" t="s">
        <v>1</v>
      </c>
      <c r="S1139" s="13" t="s">
        <v>1</v>
      </c>
      <c r="T1139" s="13" t="s">
        <v>1</v>
      </c>
      <c r="U1139" s="13" t="s">
        <v>1</v>
      </c>
      <c r="V1139" s="13" t="s">
        <v>303</v>
      </c>
      <c r="W1139" s="22" t="s">
        <v>1</v>
      </c>
    </row>
    <row r="1140" spans="1:23" x14ac:dyDescent="0.2">
      <c r="A1140" s="25" t="s">
        <v>38</v>
      </c>
      <c r="B1140" s="11" t="s">
        <v>173</v>
      </c>
      <c r="C1140" s="11" t="s">
        <v>275</v>
      </c>
      <c r="D1140" s="12"/>
      <c r="E1140" s="12">
        <v>15</v>
      </c>
      <c r="F1140" s="12">
        <v>14</v>
      </c>
      <c r="G1140" s="12">
        <v>14</v>
      </c>
      <c r="H1140" s="12">
        <v>13</v>
      </c>
      <c r="I1140" s="12">
        <v>12</v>
      </c>
      <c r="J1140" s="12">
        <v>12</v>
      </c>
      <c r="K1140" s="12">
        <v>11</v>
      </c>
      <c r="L1140" s="12">
        <v>10</v>
      </c>
      <c r="M1140" s="12">
        <v>10</v>
      </c>
      <c r="N1140" s="12">
        <v>11</v>
      </c>
      <c r="O1140" s="12"/>
      <c r="P1140" s="11" t="s">
        <v>1</v>
      </c>
      <c r="Q1140" s="11" t="s">
        <v>1</v>
      </c>
      <c r="R1140" s="11" t="s">
        <v>1</v>
      </c>
      <c r="S1140" s="11" t="s">
        <v>1</v>
      </c>
      <c r="T1140" s="11" t="s">
        <v>1</v>
      </c>
      <c r="U1140" s="11" t="s">
        <v>1</v>
      </c>
      <c r="V1140" s="11" t="s">
        <v>303</v>
      </c>
      <c r="W1140" s="21" t="s">
        <v>1</v>
      </c>
    </row>
    <row r="1141" spans="1:23" x14ac:dyDescent="0.2">
      <c r="A1141" s="27" t="s">
        <v>38</v>
      </c>
      <c r="B1141" s="13" t="s">
        <v>173</v>
      </c>
      <c r="C1141" s="13" t="s">
        <v>272</v>
      </c>
      <c r="D1141" s="14"/>
      <c r="E1141" s="14"/>
      <c r="F1141" s="14"/>
      <c r="G1141" s="14"/>
      <c r="H1141" s="14"/>
      <c r="I1141" s="14"/>
      <c r="J1141" s="14"/>
      <c r="K1141" s="14"/>
      <c r="L1141" s="14"/>
      <c r="M1141" s="14"/>
      <c r="N1141" s="14"/>
      <c r="O1141" s="14"/>
      <c r="P1141" s="13"/>
      <c r="Q1141" s="13"/>
      <c r="R1141" s="13"/>
      <c r="S1141" s="13"/>
      <c r="T1141" s="13"/>
      <c r="U1141" s="13"/>
      <c r="V1141" s="13"/>
      <c r="W1141" s="22"/>
    </row>
    <row r="1142" spans="1:23" x14ac:dyDescent="0.2">
      <c r="A1142" s="25" t="s">
        <v>38</v>
      </c>
      <c r="B1142" s="11" t="s">
        <v>173</v>
      </c>
      <c r="C1142" s="11" t="s">
        <v>295</v>
      </c>
      <c r="D1142" s="12"/>
      <c r="E1142" s="12"/>
      <c r="F1142" s="12"/>
      <c r="G1142" s="12"/>
      <c r="H1142" s="12"/>
      <c r="I1142" s="12"/>
      <c r="J1142" s="12">
        <v>17.548653089999998</v>
      </c>
      <c r="K1142" s="12">
        <v>16.801668060000001</v>
      </c>
      <c r="L1142" s="12">
        <v>16.949173179999999</v>
      </c>
      <c r="M1142" s="12">
        <v>17.046285059999999</v>
      </c>
      <c r="N1142" s="12">
        <v>17.998857009999998</v>
      </c>
      <c r="O1142" s="12"/>
      <c r="P1142" s="11" t="s">
        <v>1</v>
      </c>
      <c r="Q1142" s="11" t="s">
        <v>1</v>
      </c>
      <c r="R1142" s="11" t="s">
        <v>1</v>
      </c>
      <c r="S1142" s="11" t="s">
        <v>1</v>
      </c>
      <c r="T1142" s="11" t="s">
        <v>1</v>
      </c>
      <c r="U1142" s="11" t="s">
        <v>1</v>
      </c>
      <c r="V1142" s="11" t="s">
        <v>303</v>
      </c>
      <c r="W1142" s="21" t="s">
        <v>1</v>
      </c>
    </row>
    <row r="1143" spans="1:23" x14ac:dyDescent="0.2">
      <c r="A1143" s="27" t="s">
        <v>38</v>
      </c>
      <c r="B1143" s="13" t="s">
        <v>173</v>
      </c>
      <c r="C1143" s="13" t="s">
        <v>297</v>
      </c>
      <c r="D1143" s="14"/>
      <c r="E1143" s="14"/>
      <c r="F1143" s="14"/>
      <c r="G1143" s="14"/>
      <c r="H1143" s="14"/>
      <c r="I1143" s="14"/>
      <c r="J1143" s="14"/>
      <c r="K1143" s="14"/>
      <c r="L1143" s="14"/>
      <c r="M1143" s="14"/>
      <c r="N1143" s="14"/>
      <c r="O1143" s="14"/>
      <c r="P1143" s="13" t="s">
        <v>1</v>
      </c>
      <c r="Q1143" s="13" t="s">
        <v>1</v>
      </c>
      <c r="R1143" s="13" t="s">
        <v>1</v>
      </c>
      <c r="S1143" s="13" t="s">
        <v>1</v>
      </c>
      <c r="T1143" s="13" t="s">
        <v>1</v>
      </c>
      <c r="U1143" s="13" t="s">
        <v>1</v>
      </c>
      <c r="V1143" s="13" t="s">
        <v>303</v>
      </c>
      <c r="W1143" s="22" t="s">
        <v>1</v>
      </c>
    </row>
    <row r="1144" spans="1:23" x14ac:dyDescent="0.2">
      <c r="A1144" s="25" t="s">
        <v>38</v>
      </c>
      <c r="B1144" s="11" t="s">
        <v>173</v>
      </c>
      <c r="C1144" s="11" t="s">
        <v>299</v>
      </c>
      <c r="D1144" s="12"/>
      <c r="E1144" s="12"/>
      <c r="F1144" s="12"/>
      <c r="G1144" s="12"/>
      <c r="H1144" s="12"/>
      <c r="I1144" s="12"/>
      <c r="J1144" s="12"/>
      <c r="K1144" s="12"/>
      <c r="L1144" s="12"/>
      <c r="M1144" s="12"/>
      <c r="N1144" s="12"/>
      <c r="O1144" s="12"/>
      <c r="P1144" s="11" t="s">
        <v>1</v>
      </c>
      <c r="Q1144" s="11" t="s">
        <v>1</v>
      </c>
      <c r="R1144" s="11" t="s">
        <v>1</v>
      </c>
      <c r="S1144" s="11" t="s">
        <v>1</v>
      </c>
      <c r="T1144" s="11" t="s">
        <v>1</v>
      </c>
      <c r="U1144" s="11" t="s">
        <v>1</v>
      </c>
      <c r="V1144" s="11" t="s">
        <v>303</v>
      </c>
      <c r="W1144" s="21" t="s">
        <v>1</v>
      </c>
    </row>
    <row r="1145" spans="1:23" x14ac:dyDescent="0.2">
      <c r="A1145" s="27" t="s">
        <v>38</v>
      </c>
      <c r="B1145" s="13" t="s">
        <v>173</v>
      </c>
      <c r="C1145" s="13" t="s">
        <v>300</v>
      </c>
      <c r="D1145" s="14"/>
      <c r="E1145" s="14"/>
      <c r="F1145" s="14"/>
      <c r="G1145" s="14"/>
      <c r="H1145" s="14"/>
      <c r="I1145" s="14"/>
      <c r="J1145" s="14"/>
      <c r="K1145" s="14"/>
      <c r="L1145" s="14"/>
      <c r="M1145" s="14"/>
      <c r="N1145" s="14"/>
      <c r="O1145" s="14"/>
      <c r="P1145" s="13" t="s">
        <v>1</v>
      </c>
      <c r="Q1145" s="13" t="s">
        <v>1</v>
      </c>
      <c r="R1145" s="13" t="s">
        <v>1</v>
      </c>
      <c r="S1145" s="13" t="s">
        <v>1</v>
      </c>
      <c r="T1145" s="13" t="s">
        <v>1</v>
      </c>
      <c r="U1145" s="13" t="s">
        <v>1</v>
      </c>
      <c r="V1145" s="13" t="s">
        <v>303</v>
      </c>
      <c r="W1145" s="22" t="s">
        <v>1</v>
      </c>
    </row>
    <row r="1146" spans="1:23" x14ac:dyDescent="0.2">
      <c r="A1146" s="25" t="s">
        <v>38</v>
      </c>
      <c r="B1146" s="11" t="s">
        <v>173</v>
      </c>
      <c r="C1146" s="11" t="s">
        <v>296</v>
      </c>
      <c r="D1146" s="12"/>
      <c r="E1146" s="12"/>
      <c r="F1146" s="12"/>
      <c r="G1146" s="12"/>
      <c r="H1146" s="12"/>
      <c r="I1146" s="12"/>
      <c r="J1146" s="12"/>
      <c r="K1146" s="12"/>
      <c r="L1146" s="12"/>
      <c r="M1146" s="12"/>
      <c r="N1146" s="12"/>
      <c r="O1146" s="12"/>
      <c r="P1146" s="11" t="s">
        <v>1</v>
      </c>
      <c r="Q1146" s="11" t="s">
        <v>1</v>
      </c>
      <c r="R1146" s="11" t="s">
        <v>1</v>
      </c>
      <c r="S1146" s="11" t="s">
        <v>1</v>
      </c>
      <c r="T1146" s="11" t="s">
        <v>1</v>
      </c>
      <c r="U1146" s="11" t="s">
        <v>1</v>
      </c>
      <c r="V1146" s="11" t="s">
        <v>303</v>
      </c>
      <c r="W1146" s="21" t="s">
        <v>1</v>
      </c>
    </row>
    <row r="1147" spans="1:23" x14ac:dyDescent="0.2">
      <c r="A1147" s="27" t="s">
        <v>38</v>
      </c>
      <c r="B1147" s="13" t="s">
        <v>173</v>
      </c>
      <c r="C1147" s="13" t="s">
        <v>301</v>
      </c>
      <c r="D1147" s="14"/>
      <c r="E1147" s="14"/>
      <c r="F1147" s="14"/>
      <c r="G1147" s="14"/>
      <c r="H1147" s="14"/>
      <c r="I1147" s="14"/>
      <c r="J1147" s="14"/>
      <c r="K1147" s="14"/>
      <c r="L1147" s="14"/>
      <c r="M1147" s="14"/>
      <c r="N1147" s="14"/>
      <c r="O1147" s="14"/>
      <c r="P1147" s="13" t="s">
        <v>1</v>
      </c>
      <c r="Q1147" s="13" t="s">
        <v>1</v>
      </c>
      <c r="R1147" s="13" t="s">
        <v>1</v>
      </c>
      <c r="S1147" s="13" t="s">
        <v>1</v>
      </c>
      <c r="T1147" s="13" t="s">
        <v>1</v>
      </c>
      <c r="U1147" s="13" t="s">
        <v>1</v>
      </c>
      <c r="V1147" s="13" t="s">
        <v>303</v>
      </c>
      <c r="W1147" s="22" t="s">
        <v>1</v>
      </c>
    </row>
    <row r="1148" spans="1:23" x14ac:dyDescent="0.2">
      <c r="A1148" s="25" t="s">
        <v>38</v>
      </c>
      <c r="B1148" s="11" t="s">
        <v>173</v>
      </c>
      <c r="C1148" s="11" t="s">
        <v>298</v>
      </c>
      <c r="D1148" s="12"/>
      <c r="E1148" s="12"/>
      <c r="F1148" s="12"/>
      <c r="G1148" s="12"/>
      <c r="H1148" s="12"/>
      <c r="I1148" s="12"/>
      <c r="J1148" s="12"/>
      <c r="K1148" s="12"/>
      <c r="L1148" s="12"/>
      <c r="M1148" s="12"/>
      <c r="N1148" s="12"/>
      <c r="O1148" s="12"/>
      <c r="P1148" s="11" t="s">
        <v>1</v>
      </c>
      <c r="Q1148" s="11" t="s">
        <v>1</v>
      </c>
      <c r="R1148" s="11" t="s">
        <v>1</v>
      </c>
      <c r="S1148" s="11" t="s">
        <v>1</v>
      </c>
      <c r="T1148" s="11" t="s">
        <v>1</v>
      </c>
      <c r="U1148" s="11" t="s">
        <v>1</v>
      </c>
      <c r="V1148" s="11" t="s">
        <v>303</v>
      </c>
      <c r="W1148" s="21" t="s">
        <v>1</v>
      </c>
    </row>
    <row r="1149" spans="1:23" x14ac:dyDescent="0.2">
      <c r="A1149" s="27" t="s">
        <v>39</v>
      </c>
      <c r="B1149" s="13" t="s">
        <v>133</v>
      </c>
      <c r="C1149" s="13" t="s">
        <v>277</v>
      </c>
      <c r="D1149" s="14"/>
      <c r="E1149" s="14">
        <v>83.08578</v>
      </c>
      <c r="F1149" s="14">
        <v>74.236980000000003</v>
      </c>
      <c r="G1149" s="14">
        <v>81.30932</v>
      </c>
      <c r="H1149" s="14">
        <v>72.679349999999999</v>
      </c>
      <c r="I1149" s="14">
        <v>89.718729999999994</v>
      </c>
      <c r="J1149" s="14">
        <v>83.265090000000001</v>
      </c>
      <c r="K1149" s="14"/>
      <c r="L1149" s="14"/>
      <c r="M1149" s="14"/>
      <c r="N1149" s="14"/>
      <c r="O1149" s="14"/>
      <c r="P1149" s="13" t="s">
        <v>1</v>
      </c>
      <c r="Q1149" s="13" t="s">
        <v>1</v>
      </c>
      <c r="R1149" s="13" t="s">
        <v>1</v>
      </c>
      <c r="S1149" s="13" t="s">
        <v>1</v>
      </c>
      <c r="T1149" s="13" t="s">
        <v>1</v>
      </c>
      <c r="U1149" s="13" t="s">
        <v>1</v>
      </c>
      <c r="V1149" s="13" t="s">
        <v>305</v>
      </c>
      <c r="W1149" s="22" t="s">
        <v>1</v>
      </c>
    </row>
    <row r="1150" spans="1:23" x14ac:dyDescent="0.2">
      <c r="A1150" s="25" t="s">
        <v>39</v>
      </c>
      <c r="B1150" s="11" t="s">
        <v>133</v>
      </c>
      <c r="C1150" s="11" t="s">
        <v>278</v>
      </c>
      <c r="D1150" s="12"/>
      <c r="E1150" s="12"/>
      <c r="F1150" s="12">
        <v>15.52792</v>
      </c>
      <c r="G1150" s="12">
        <v>19.329049999999999</v>
      </c>
      <c r="H1150" s="12">
        <v>18.565390000000001</v>
      </c>
      <c r="I1150" s="12">
        <v>19.62152</v>
      </c>
      <c r="J1150" s="12">
        <v>19.9375</v>
      </c>
      <c r="K1150" s="12"/>
      <c r="L1150" s="12"/>
      <c r="M1150" s="12"/>
      <c r="N1150" s="12"/>
      <c r="O1150" s="12"/>
      <c r="P1150" s="11" t="s">
        <v>1</v>
      </c>
      <c r="Q1150" s="11" t="s">
        <v>1</v>
      </c>
      <c r="R1150" s="11" t="s">
        <v>1</v>
      </c>
      <c r="S1150" s="11" t="s">
        <v>1</v>
      </c>
      <c r="T1150" s="11" t="s">
        <v>1</v>
      </c>
      <c r="U1150" s="11" t="s">
        <v>1</v>
      </c>
      <c r="V1150" s="11" t="s">
        <v>305</v>
      </c>
      <c r="W1150" s="21" t="s">
        <v>1</v>
      </c>
    </row>
    <row r="1151" spans="1:23" x14ac:dyDescent="0.2">
      <c r="A1151" s="27" t="s">
        <v>39</v>
      </c>
      <c r="B1151" s="13" t="s">
        <v>133</v>
      </c>
      <c r="C1151" s="13" t="s">
        <v>280</v>
      </c>
      <c r="D1151" s="14"/>
      <c r="E1151" s="14"/>
      <c r="F1151" s="14">
        <v>7.1538500000000003</v>
      </c>
      <c r="G1151" s="14">
        <v>7.0882899999999998</v>
      </c>
      <c r="H1151" s="14">
        <v>6.2929700000000004</v>
      </c>
      <c r="I1151" s="14">
        <v>6.6965399999999997</v>
      </c>
      <c r="J1151" s="14">
        <v>6.5716099999999997</v>
      </c>
      <c r="K1151" s="14"/>
      <c r="L1151" s="14"/>
      <c r="M1151" s="14"/>
      <c r="N1151" s="14"/>
      <c r="O1151" s="14"/>
      <c r="P1151" s="13" t="s">
        <v>1</v>
      </c>
      <c r="Q1151" s="13" t="s">
        <v>1</v>
      </c>
      <c r="R1151" s="13" t="s">
        <v>1</v>
      </c>
      <c r="S1151" s="13" t="s">
        <v>1</v>
      </c>
      <c r="T1151" s="13" t="s">
        <v>1</v>
      </c>
      <c r="U1151" s="13" t="s">
        <v>1</v>
      </c>
      <c r="V1151" s="13" t="s">
        <v>305</v>
      </c>
      <c r="W1151" s="22" t="s">
        <v>1</v>
      </c>
    </row>
    <row r="1152" spans="1:23" x14ac:dyDescent="0.2">
      <c r="A1152" s="25" t="s">
        <v>39</v>
      </c>
      <c r="B1152" s="11" t="s">
        <v>133</v>
      </c>
      <c r="C1152" s="11" t="s">
        <v>281</v>
      </c>
      <c r="D1152" s="12"/>
      <c r="E1152" s="12"/>
      <c r="F1152" s="12">
        <v>47.950740000000003</v>
      </c>
      <c r="G1152" s="12">
        <v>38.601790000000001</v>
      </c>
      <c r="H1152" s="12">
        <v>44.353789999999996</v>
      </c>
      <c r="I1152" s="12">
        <v>42.549469999999999</v>
      </c>
      <c r="J1152" s="12">
        <v>42.694429999999997</v>
      </c>
      <c r="K1152" s="12"/>
      <c r="L1152" s="12"/>
      <c r="M1152" s="12"/>
      <c r="N1152" s="12"/>
      <c r="O1152" s="12"/>
      <c r="P1152" s="11" t="s">
        <v>1</v>
      </c>
      <c r="Q1152" s="11" t="s">
        <v>1</v>
      </c>
      <c r="R1152" s="11" t="s">
        <v>1</v>
      </c>
      <c r="S1152" s="11" t="s">
        <v>1</v>
      </c>
      <c r="T1152" s="11" t="s">
        <v>1</v>
      </c>
      <c r="U1152" s="11" t="s">
        <v>1</v>
      </c>
      <c r="V1152" s="11" t="s">
        <v>305</v>
      </c>
      <c r="W1152" s="21" t="s">
        <v>1</v>
      </c>
    </row>
    <row r="1153" spans="1:23" x14ac:dyDescent="0.2">
      <c r="A1153" s="27" t="s">
        <v>39</v>
      </c>
      <c r="B1153" s="13" t="s">
        <v>133</v>
      </c>
      <c r="C1153" s="13" t="s">
        <v>282</v>
      </c>
      <c r="D1153" s="14"/>
      <c r="E1153" s="14"/>
      <c r="F1153" s="14">
        <v>30.106280000000002</v>
      </c>
      <c r="G1153" s="14">
        <v>37.404609999999998</v>
      </c>
      <c r="H1153" s="14">
        <v>34.317570000000003</v>
      </c>
      <c r="I1153" s="14">
        <v>38.356270000000002</v>
      </c>
      <c r="J1153" s="14">
        <v>38.633929999999999</v>
      </c>
      <c r="K1153" s="14"/>
      <c r="L1153" s="14"/>
      <c r="M1153" s="14"/>
      <c r="N1153" s="14"/>
      <c r="O1153" s="14"/>
      <c r="P1153" s="13" t="s">
        <v>1</v>
      </c>
      <c r="Q1153" s="13" t="s">
        <v>1</v>
      </c>
      <c r="R1153" s="13" t="s">
        <v>1</v>
      </c>
      <c r="S1153" s="13" t="s">
        <v>1</v>
      </c>
      <c r="T1153" s="13" t="s">
        <v>1</v>
      </c>
      <c r="U1153" s="13" t="s">
        <v>1</v>
      </c>
      <c r="V1153" s="13" t="s">
        <v>305</v>
      </c>
      <c r="W1153" s="22" t="s">
        <v>1</v>
      </c>
    </row>
    <row r="1154" spans="1:23" x14ac:dyDescent="0.2">
      <c r="A1154" s="25" t="s">
        <v>39</v>
      </c>
      <c r="B1154" s="11" t="s">
        <v>133</v>
      </c>
      <c r="C1154" s="11" t="s">
        <v>279</v>
      </c>
      <c r="D1154" s="12"/>
      <c r="E1154" s="12"/>
      <c r="F1154" s="12">
        <v>14.57835</v>
      </c>
      <c r="G1154" s="12">
        <v>18.075559999999999</v>
      </c>
      <c r="H1154" s="12">
        <v>15.752190000000001</v>
      </c>
      <c r="I1154" s="12">
        <v>18.734749999999998</v>
      </c>
      <c r="J1154" s="12">
        <v>18.696429999999999</v>
      </c>
      <c r="K1154" s="12"/>
      <c r="L1154" s="12"/>
      <c r="M1154" s="12"/>
      <c r="N1154" s="12"/>
      <c r="O1154" s="12"/>
      <c r="P1154" s="11" t="s">
        <v>1</v>
      </c>
      <c r="Q1154" s="11" t="s">
        <v>1</v>
      </c>
      <c r="R1154" s="11" t="s">
        <v>1</v>
      </c>
      <c r="S1154" s="11" t="s">
        <v>1</v>
      </c>
      <c r="T1154" s="11" t="s">
        <v>1</v>
      </c>
      <c r="U1154" s="11" t="s">
        <v>1</v>
      </c>
      <c r="V1154" s="11" t="s">
        <v>305</v>
      </c>
      <c r="W1154" s="21" t="s">
        <v>1</v>
      </c>
    </row>
    <row r="1155" spans="1:23" x14ac:dyDescent="0.2">
      <c r="A1155" s="27" t="s">
        <v>39</v>
      </c>
      <c r="B1155" s="13" t="s">
        <v>133</v>
      </c>
      <c r="C1155" s="13" t="s">
        <v>293</v>
      </c>
      <c r="D1155" s="14"/>
      <c r="E1155" s="14"/>
      <c r="F1155" s="14"/>
      <c r="G1155" s="14"/>
      <c r="H1155" s="14"/>
      <c r="I1155" s="14"/>
      <c r="J1155" s="14"/>
      <c r="K1155" s="14"/>
      <c r="L1155" s="14"/>
      <c r="M1155" s="14"/>
      <c r="N1155" s="14"/>
      <c r="O1155" s="14"/>
      <c r="P1155" s="13" t="s">
        <v>1</v>
      </c>
      <c r="Q1155" s="13" t="s">
        <v>1</v>
      </c>
      <c r="R1155" s="13" t="s">
        <v>1</v>
      </c>
      <c r="S1155" s="13" t="s">
        <v>1</v>
      </c>
      <c r="T1155" s="13" t="s">
        <v>1</v>
      </c>
      <c r="U1155" s="13" t="s">
        <v>1</v>
      </c>
      <c r="V1155" s="13" t="s">
        <v>305</v>
      </c>
      <c r="W1155" s="22" t="s">
        <v>1</v>
      </c>
    </row>
    <row r="1156" spans="1:23" x14ac:dyDescent="0.2">
      <c r="A1156" s="25" t="s">
        <v>39</v>
      </c>
      <c r="B1156" s="11" t="s">
        <v>133</v>
      </c>
      <c r="C1156" s="11" t="s">
        <v>284</v>
      </c>
      <c r="D1156" s="12"/>
      <c r="E1156" s="12">
        <v>16.477049999999998</v>
      </c>
      <c r="F1156" s="12">
        <v>15.382960000000001</v>
      </c>
      <c r="G1156" s="12">
        <v>18.404050000000002</v>
      </c>
      <c r="H1156" s="12">
        <v>18.80725</v>
      </c>
      <c r="I1156" s="12">
        <v>19.35585</v>
      </c>
      <c r="J1156" s="12">
        <v>20.475349999999999</v>
      </c>
      <c r="K1156" s="12"/>
      <c r="L1156" s="12"/>
      <c r="M1156" s="12"/>
      <c r="N1156" s="12"/>
      <c r="O1156" s="12"/>
      <c r="P1156" s="11" t="s">
        <v>1</v>
      </c>
      <c r="Q1156" s="11" t="s">
        <v>1</v>
      </c>
      <c r="R1156" s="11" t="s">
        <v>1</v>
      </c>
      <c r="S1156" s="11" t="s">
        <v>1</v>
      </c>
      <c r="T1156" s="11" t="s">
        <v>1</v>
      </c>
      <c r="U1156" s="11" t="s">
        <v>1</v>
      </c>
      <c r="V1156" s="11" t="s">
        <v>305</v>
      </c>
      <c r="W1156" s="21" t="s">
        <v>1</v>
      </c>
    </row>
    <row r="1157" spans="1:23" x14ac:dyDescent="0.2">
      <c r="A1157" s="27" t="s">
        <v>39</v>
      </c>
      <c r="B1157" s="13" t="s">
        <v>133</v>
      </c>
      <c r="C1157" s="13" t="s">
        <v>286</v>
      </c>
      <c r="D1157" s="14"/>
      <c r="E1157" s="14">
        <v>5.5544200000000004</v>
      </c>
      <c r="F1157" s="14">
        <v>6.8271899999999999</v>
      </c>
      <c r="G1157" s="14">
        <v>6.4314499999999999</v>
      </c>
      <c r="H1157" s="14">
        <v>6.1501999999999999</v>
      </c>
      <c r="I1157" s="14">
        <v>6.5583900000000002</v>
      </c>
      <c r="J1157" s="14">
        <v>6.5526</v>
      </c>
      <c r="K1157" s="14"/>
      <c r="L1157" s="14"/>
      <c r="M1157" s="14"/>
      <c r="N1157" s="14"/>
      <c r="O1157" s="14"/>
      <c r="P1157" s="13" t="s">
        <v>1</v>
      </c>
      <c r="Q1157" s="13" t="s">
        <v>1</v>
      </c>
      <c r="R1157" s="13" t="s">
        <v>1</v>
      </c>
      <c r="S1157" s="13" t="s">
        <v>1</v>
      </c>
      <c r="T1157" s="13" t="s">
        <v>1</v>
      </c>
      <c r="U1157" s="13" t="s">
        <v>1</v>
      </c>
      <c r="V1157" s="13" t="s">
        <v>305</v>
      </c>
      <c r="W1157" s="22" t="s">
        <v>1</v>
      </c>
    </row>
    <row r="1158" spans="1:23" x14ac:dyDescent="0.2">
      <c r="A1158" s="25" t="s">
        <v>39</v>
      </c>
      <c r="B1158" s="11" t="s">
        <v>133</v>
      </c>
      <c r="C1158" s="11" t="s">
        <v>287</v>
      </c>
      <c r="D1158" s="12"/>
      <c r="E1158" s="12">
        <v>38.959580000000003</v>
      </c>
      <c r="F1158" s="12">
        <v>46.467460000000003</v>
      </c>
      <c r="G1158" s="12">
        <v>35.932580000000002</v>
      </c>
      <c r="H1158" s="12">
        <v>43.561480000000003</v>
      </c>
      <c r="I1158" s="12">
        <v>41.339190000000002</v>
      </c>
      <c r="J1158" s="12">
        <v>40.642780000000002</v>
      </c>
      <c r="K1158" s="12"/>
      <c r="L1158" s="12"/>
      <c r="M1158" s="12"/>
      <c r="N1158" s="12"/>
      <c r="O1158" s="12"/>
      <c r="P1158" s="11" t="s">
        <v>1</v>
      </c>
      <c r="Q1158" s="11" t="s">
        <v>1</v>
      </c>
      <c r="R1158" s="11" t="s">
        <v>1</v>
      </c>
      <c r="S1158" s="11" t="s">
        <v>1</v>
      </c>
      <c r="T1158" s="11" t="s">
        <v>1</v>
      </c>
      <c r="U1158" s="11" t="s">
        <v>1</v>
      </c>
      <c r="V1158" s="11" t="s">
        <v>305</v>
      </c>
      <c r="W1158" s="21" t="s">
        <v>1</v>
      </c>
    </row>
    <row r="1159" spans="1:23" x14ac:dyDescent="0.2">
      <c r="A1159" s="27" t="s">
        <v>39</v>
      </c>
      <c r="B1159" s="13" t="s">
        <v>133</v>
      </c>
      <c r="C1159" s="13" t="s">
        <v>288</v>
      </c>
      <c r="D1159" s="14"/>
      <c r="E1159" s="14">
        <v>31.477170000000001</v>
      </c>
      <c r="F1159" s="14">
        <v>29.893899999999999</v>
      </c>
      <c r="G1159" s="14">
        <v>36.098039999999997</v>
      </c>
      <c r="H1159" s="14">
        <v>34.19455</v>
      </c>
      <c r="I1159" s="14">
        <v>37.719209999999997</v>
      </c>
      <c r="J1159" s="14">
        <v>38.596789999999999</v>
      </c>
      <c r="K1159" s="14"/>
      <c r="L1159" s="14"/>
      <c r="M1159" s="14"/>
      <c r="N1159" s="14"/>
      <c r="O1159" s="14"/>
      <c r="P1159" s="13" t="s">
        <v>1</v>
      </c>
      <c r="Q1159" s="13" t="s">
        <v>1</v>
      </c>
      <c r="R1159" s="13" t="s">
        <v>1</v>
      </c>
      <c r="S1159" s="13" t="s">
        <v>1</v>
      </c>
      <c r="T1159" s="13" t="s">
        <v>1</v>
      </c>
      <c r="U1159" s="13" t="s">
        <v>1</v>
      </c>
      <c r="V1159" s="13" t="s">
        <v>305</v>
      </c>
      <c r="W1159" s="22" t="s">
        <v>1</v>
      </c>
    </row>
    <row r="1160" spans="1:23" x14ac:dyDescent="0.2">
      <c r="A1160" s="25" t="s">
        <v>39</v>
      </c>
      <c r="B1160" s="11" t="s">
        <v>133</v>
      </c>
      <c r="C1160" s="11" t="s">
        <v>285</v>
      </c>
      <c r="D1160" s="12"/>
      <c r="E1160" s="12">
        <v>15.000120000000001</v>
      </c>
      <c r="F1160" s="12">
        <v>14.51094</v>
      </c>
      <c r="G1160" s="12">
        <v>17.693999999999999</v>
      </c>
      <c r="H1160" s="12">
        <v>15.38729</v>
      </c>
      <c r="I1160" s="12">
        <v>18.36336</v>
      </c>
      <c r="J1160" s="12">
        <v>18.121449999999999</v>
      </c>
      <c r="K1160" s="12"/>
      <c r="L1160" s="12"/>
      <c r="M1160" s="12"/>
      <c r="N1160" s="12"/>
      <c r="O1160" s="12"/>
      <c r="P1160" s="11" t="s">
        <v>1</v>
      </c>
      <c r="Q1160" s="11" t="s">
        <v>1</v>
      </c>
      <c r="R1160" s="11" t="s">
        <v>1</v>
      </c>
      <c r="S1160" s="11" t="s">
        <v>1</v>
      </c>
      <c r="T1160" s="11" t="s">
        <v>1</v>
      </c>
      <c r="U1160" s="11" t="s">
        <v>1</v>
      </c>
      <c r="V1160" s="11" t="s">
        <v>305</v>
      </c>
      <c r="W1160" s="21" t="s">
        <v>1</v>
      </c>
    </row>
    <row r="1161" spans="1:23" x14ac:dyDescent="0.2">
      <c r="A1161" s="27" t="s">
        <v>39</v>
      </c>
      <c r="B1161" s="13" t="s">
        <v>133</v>
      </c>
      <c r="C1161" s="13" t="s">
        <v>308</v>
      </c>
      <c r="D1161" s="14"/>
      <c r="E1161" s="14">
        <v>8.6959999999999997</v>
      </c>
      <c r="F1161" s="14">
        <v>20.87</v>
      </c>
      <c r="G1161" s="14">
        <v>21.896000000000001</v>
      </c>
      <c r="H1161" s="14">
        <v>17.811</v>
      </c>
      <c r="I1161" s="14">
        <v>12.943</v>
      </c>
      <c r="J1161" s="14">
        <v>9.49</v>
      </c>
      <c r="K1161" s="14">
        <v>13.971</v>
      </c>
      <c r="L1161" s="14">
        <v>43.908999999999999</v>
      </c>
      <c r="M1161" s="14">
        <v>50.820999999999998</v>
      </c>
      <c r="N1161" s="14">
        <v>48.582000000000001</v>
      </c>
      <c r="O1161" s="14"/>
      <c r="P1161" s="13" t="s">
        <v>1</v>
      </c>
      <c r="Q1161" s="13" t="s">
        <v>1</v>
      </c>
      <c r="R1161" s="13" t="s">
        <v>1</v>
      </c>
      <c r="S1161" s="13" t="s">
        <v>1</v>
      </c>
      <c r="T1161" s="13" t="s">
        <v>1</v>
      </c>
      <c r="U1161" s="13" t="s">
        <v>1</v>
      </c>
      <c r="V1161" s="13" t="s">
        <v>305</v>
      </c>
      <c r="W1161" s="22" t="s">
        <v>1</v>
      </c>
    </row>
    <row r="1162" spans="1:23" x14ac:dyDescent="0.2">
      <c r="A1162" s="25" t="s">
        <v>39</v>
      </c>
      <c r="B1162" s="11" t="s">
        <v>133</v>
      </c>
      <c r="C1162" s="11" t="s">
        <v>283</v>
      </c>
      <c r="D1162" s="12">
        <v>2</v>
      </c>
      <c r="E1162" s="12">
        <v>3</v>
      </c>
      <c r="F1162" s="12">
        <v>3</v>
      </c>
      <c r="G1162" s="12">
        <v>3</v>
      </c>
      <c r="H1162" s="12">
        <v>4</v>
      </c>
      <c r="I1162" s="12">
        <v>4</v>
      </c>
      <c r="J1162" s="12">
        <v>3</v>
      </c>
      <c r="K1162" s="12">
        <v>3</v>
      </c>
      <c r="L1162" s="12">
        <v>3</v>
      </c>
      <c r="M1162" s="12">
        <v>3</v>
      </c>
      <c r="N1162" s="12"/>
      <c r="O1162" s="12"/>
      <c r="P1162" s="11" t="s">
        <v>1</v>
      </c>
      <c r="Q1162" s="11" t="s">
        <v>1</v>
      </c>
      <c r="R1162" s="11" t="s">
        <v>1</v>
      </c>
      <c r="S1162" s="11" t="s">
        <v>1</v>
      </c>
      <c r="T1162" s="11" t="s">
        <v>1</v>
      </c>
      <c r="U1162" s="11" t="s">
        <v>1</v>
      </c>
      <c r="V1162" s="11" t="s">
        <v>305</v>
      </c>
      <c r="W1162" s="21" t="s">
        <v>1</v>
      </c>
    </row>
    <row r="1163" spans="1:23" x14ac:dyDescent="0.2">
      <c r="A1163" s="27" t="s">
        <v>39</v>
      </c>
      <c r="B1163" s="13" t="s">
        <v>133</v>
      </c>
      <c r="C1163" s="13" t="s">
        <v>290</v>
      </c>
      <c r="D1163" s="14"/>
      <c r="E1163" s="14"/>
      <c r="F1163" s="14"/>
      <c r="G1163" s="14">
        <v>24</v>
      </c>
      <c r="H1163" s="14">
        <v>23</v>
      </c>
      <c r="I1163" s="14">
        <v>21</v>
      </c>
      <c r="J1163" s="14">
        <v>19</v>
      </c>
      <c r="K1163" s="14">
        <v>19</v>
      </c>
      <c r="L1163" s="14">
        <v>18</v>
      </c>
      <c r="M1163" s="14">
        <v>18</v>
      </c>
      <c r="N1163" s="14">
        <v>18</v>
      </c>
      <c r="O1163" s="14"/>
      <c r="P1163" s="13" t="s">
        <v>1</v>
      </c>
      <c r="Q1163" s="13" t="s">
        <v>1</v>
      </c>
      <c r="R1163" s="13" t="s">
        <v>1</v>
      </c>
      <c r="S1163" s="13" t="s">
        <v>1</v>
      </c>
      <c r="T1163" s="13" t="s">
        <v>1</v>
      </c>
      <c r="U1163" s="13" t="s">
        <v>1</v>
      </c>
      <c r="V1163" s="13" t="s">
        <v>305</v>
      </c>
      <c r="W1163" s="22" t="s">
        <v>1</v>
      </c>
    </row>
    <row r="1164" spans="1:23" x14ac:dyDescent="0.2">
      <c r="A1164" s="25" t="s">
        <v>39</v>
      </c>
      <c r="B1164" s="11" t="s">
        <v>133</v>
      </c>
      <c r="C1164" s="11" t="s">
        <v>291</v>
      </c>
      <c r="D1164" s="12">
        <v>3</v>
      </c>
      <c r="E1164" s="12">
        <v>3</v>
      </c>
      <c r="F1164" s="12">
        <v>3</v>
      </c>
      <c r="G1164" s="12">
        <v>4</v>
      </c>
      <c r="H1164" s="12">
        <v>4</v>
      </c>
      <c r="I1164" s="12">
        <v>4</v>
      </c>
      <c r="J1164" s="12">
        <v>5</v>
      </c>
      <c r="K1164" s="12">
        <v>5</v>
      </c>
      <c r="L1164" s="12">
        <v>5</v>
      </c>
      <c r="M1164" s="12">
        <v>6</v>
      </c>
      <c r="N1164" s="12">
        <v>6</v>
      </c>
      <c r="O1164" s="12"/>
      <c r="P1164" s="11" t="s">
        <v>1</v>
      </c>
      <c r="Q1164" s="11" t="s">
        <v>1</v>
      </c>
      <c r="R1164" s="11" t="s">
        <v>1</v>
      </c>
      <c r="S1164" s="11" t="s">
        <v>1</v>
      </c>
      <c r="T1164" s="11" t="s">
        <v>1</v>
      </c>
      <c r="U1164" s="11" t="s">
        <v>1</v>
      </c>
      <c r="V1164" s="11" t="s">
        <v>305</v>
      </c>
      <c r="W1164" s="21" t="s">
        <v>1</v>
      </c>
    </row>
    <row r="1165" spans="1:23" x14ac:dyDescent="0.2">
      <c r="A1165" s="27" t="s">
        <v>39</v>
      </c>
      <c r="B1165" s="13" t="s">
        <v>133</v>
      </c>
      <c r="C1165" s="13" t="s">
        <v>273</v>
      </c>
      <c r="D1165" s="14">
        <v>2</v>
      </c>
      <c r="E1165" s="14">
        <v>2</v>
      </c>
      <c r="F1165" s="14">
        <v>3</v>
      </c>
      <c r="G1165" s="14">
        <v>3</v>
      </c>
      <c r="H1165" s="14">
        <v>3</v>
      </c>
      <c r="I1165" s="14">
        <v>3</v>
      </c>
      <c r="J1165" s="14">
        <v>3</v>
      </c>
      <c r="K1165" s="14">
        <v>3</v>
      </c>
      <c r="L1165" s="14">
        <v>3</v>
      </c>
      <c r="M1165" s="14">
        <v>3</v>
      </c>
      <c r="N1165" s="14"/>
      <c r="O1165" s="14"/>
      <c r="P1165" s="13" t="s">
        <v>1</v>
      </c>
      <c r="Q1165" s="13" t="s">
        <v>1</v>
      </c>
      <c r="R1165" s="13" t="s">
        <v>1</v>
      </c>
      <c r="S1165" s="13" t="s">
        <v>1</v>
      </c>
      <c r="T1165" s="13" t="s">
        <v>1</v>
      </c>
      <c r="U1165" s="13" t="s">
        <v>1</v>
      </c>
      <c r="V1165" s="13" t="s">
        <v>305</v>
      </c>
      <c r="W1165" s="22" t="s">
        <v>1</v>
      </c>
    </row>
    <row r="1166" spans="1:23" x14ac:dyDescent="0.2">
      <c r="A1166" s="25" t="s">
        <v>39</v>
      </c>
      <c r="B1166" s="11" t="s">
        <v>133</v>
      </c>
      <c r="C1166" s="11" t="s">
        <v>274</v>
      </c>
      <c r="D1166" s="12">
        <v>1</v>
      </c>
      <c r="E1166" s="12">
        <v>1</v>
      </c>
      <c r="F1166" s="12">
        <v>2</v>
      </c>
      <c r="G1166" s="12">
        <v>2</v>
      </c>
      <c r="H1166" s="12">
        <v>2</v>
      </c>
      <c r="I1166" s="12">
        <v>2</v>
      </c>
      <c r="J1166" s="12">
        <v>2</v>
      </c>
      <c r="K1166" s="12">
        <v>2</v>
      </c>
      <c r="L1166" s="12">
        <v>2</v>
      </c>
      <c r="M1166" s="12">
        <v>2</v>
      </c>
      <c r="N1166" s="12"/>
      <c r="O1166" s="12"/>
      <c r="P1166" s="11" t="s">
        <v>1</v>
      </c>
      <c r="Q1166" s="11" t="s">
        <v>1</v>
      </c>
      <c r="R1166" s="11" t="s">
        <v>1</v>
      </c>
      <c r="S1166" s="11" t="s">
        <v>1</v>
      </c>
      <c r="T1166" s="11" t="s">
        <v>1</v>
      </c>
      <c r="U1166" s="11" t="s">
        <v>1</v>
      </c>
      <c r="V1166" s="11" t="s">
        <v>305</v>
      </c>
      <c r="W1166" s="21" t="s">
        <v>1</v>
      </c>
    </row>
    <row r="1167" spans="1:23" x14ac:dyDescent="0.2">
      <c r="A1167" s="27" t="s">
        <v>39</v>
      </c>
      <c r="B1167" s="13" t="s">
        <v>133</v>
      </c>
      <c r="C1167" s="13" t="s">
        <v>289</v>
      </c>
      <c r="D1167" s="14"/>
      <c r="E1167" s="14">
        <v>75.99118</v>
      </c>
      <c r="F1167" s="14">
        <v>83.188550000000006</v>
      </c>
      <c r="G1167" s="14">
        <v>78.46208</v>
      </c>
      <c r="H1167" s="14">
        <v>83.906229999999994</v>
      </c>
      <c r="I1167" s="14">
        <v>85.616780000000006</v>
      </c>
      <c r="J1167" s="14">
        <v>85.792169999999999</v>
      </c>
      <c r="K1167" s="14"/>
      <c r="L1167" s="14"/>
      <c r="M1167" s="14"/>
      <c r="N1167" s="14"/>
      <c r="O1167" s="14"/>
      <c r="P1167" s="13" t="s">
        <v>1</v>
      </c>
      <c r="Q1167" s="13" t="s">
        <v>1</v>
      </c>
      <c r="R1167" s="13" t="s">
        <v>1</v>
      </c>
      <c r="S1167" s="13" t="s">
        <v>1</v>
      </c>
      <c r="T1167" s="13" t="s">
        <v>1</v>
      </c>
      <c r="U1167" s="13" t="s">
        <v>1</v>
      </c>
      <c r="V1167" s="13" t="s">
        <v>305</v>
      </c>
      <c r="W1167" s="22" t="s">
        <v>1</v>
      </c>
    </row>
    <row r="1168" spans="1:23" x14ac:dyDescent="0.2">
      <c r="A1168" s="25" t="s">
        <v>39</v>
      </c>
      <c r="B1168" s="11" t="s">
        <v>133</v>
      </c>
      <c r="C1168" s="11" t="s">
        <v>276</v>
      </c>
      <c r="D1168" s="12">
        <v>22</v>
      </c>
      <c r="E1168" s="12">
        <v>22</v>
      </c>
      <c r="F1168" s="12">
        <v>20</v>
      </c>
      <c r="G1168" s="12">
        <v>19</v>
      </c>
      <c r="H1168" s="12">
        <v>18</v>
      </c>
      <c r="I1168" s="12">
        <v>17</v>
      </c>
      <c r="J1168" s="12">
        <v>18</v>
      </c>
      <c r="K1168" s="12">
        <v>18</v>
      </c>
      <c r="L1168" s="12">
        <v>18</v>
      </c>
      <c r="M1168" s="12">
        <v>17</v>
      </c>
      <c r="N1168" s="12">
        <v>17</v>
      </c>
      <c r="O1168" s="12"/>
      <c r="P1168" s="11" t="s">
        <v>1</v>
      </c>
      <c r="Q1168" s="11" t="s">
        <v>1</v>
      </c>
      <c r="R1168" s="11" t="s">
        <v>1</v>
      </c>
      <c r="S1168" s="11" t="s">
        <v>1</v>
      </c>
      <c r="T1168" s="11" t="s">
        <v>1</v>
      </c>
      <c r="U1168" s="11" t="s">
        <v>1</v>
      </c>
      <c r="V1168" s="11" t="s">
        <v>305</v>
      </c>
      <c r="W1168" s="21" t="s">
        <v>1</v>
      </c>
    </row>
    <row r="1169" spans="1:23" x14ac:dyDescent="0.2">
      <c r="A1169" s="27" t="s">
        <v>39</v>
      </c>
      <c r="B1169" s="13" t="s">
        <v>133</v>
      </c>
      <c r="C1169" s="13" t="s">
        <v>271</v>
      </c>
      <c r="D1169" s="14">
        <v>18</v>
      </c>
      <c r="E1169" s="14">
        <v>24</v>
      </c>
      <c r="F1169" s="14">
        <v>19</v>
      </c>
      <c r="G1169" s="14">
        <v>16</v>
      </c>
      <c r="H1169" s="14">
        <v>19</v>
      </c>
      <c r="I1169" s="14"/>
      <c r="J1169" s="14">
        <v>19</v>
      </c>
      <c r="K1169" s="14">
        <v>19</v>
      </c>
      <c r="L1169" s="14">
        <v>18</v>
      </c>
      <c r="M1169" s="14">
        <v>18</v>
      </c>
      <c r="N1169" s="14">
        <v>18</v>
      </c>
      <c r="O1169" s="14"/>
      <c r="P1169" s="13" t="s">
        <v>1</v>
      </c>
      <c r="Q1169" s="13" t="s">
        <v>1</v>
      </c>
      <c r="R1169" s="13" t="s">
        <v>1</v>
      </c>
      <c r="S1169" s="13" t="s">
        <v>1</v>
      </c>
      <c r="T1169" s="13" t="s">
        <v>1</v>
      </c>
      <c r="U1169" s="13" t="s">
        <v>1</v>
      </c>
      <c r="V1169" s="13" t="s">
        <v>305</v>
      </c>
      <c r="W1169" s="22" t="s">
        <v>1</v>
      </c>
    </row>
    <row r="1170" spans="1:23" x14ac:dyDescent="0.2">
      <c r="A1170" s="25" t="s">
        <v>39</v>
      </c>
      <c r="B1170" s="11" t="s">
        <v>133</v>
      </c>
      <c r="C1170" s="11" t="s">
        <v>292</v>
      </c>
      <c r="D1170" s="12">
        <v>30</v>
      </c>
      <c r="E1170" s="12">
        <v>29</v>
      </c>
      <c r="F1170" s="12">
        <v>29</v>
      </c>
      <c r="G1170" s="12">
        <v>27</v>
      </c>
      <c r="H1170" s="12">
        <v>27</v>
      </c>
      <c r="I1170" s="12">
        <v>26</v>
      </c>
      <c r="J1170" s="12">
        <v>25</v>
      </c>
      <c r="K1170" s="12">
        <v>24</v>
      </c>
      <c r="L1170" s="12">
        <v>23</v>
      </c>
      <c r="M1170" s="12">
        <v>22</v>
      </c>
      <c r="N1170" s="12">
        <v>22</v>
      </c>
      <c r="O1170" s="12"/>
      <c r="P1170" s="11" t="s">
        <v>1</v>
      </c>
      <c r="Q1170" s="11" t="s">
        <v>1</v>
      </c>
      <c r="R1170" s="11" t="s">
        <v>1</v>
      </c>
      <c r="S1170" s="11" t="s">
        <v>1</v>
      </c>
      <c r="T1170" s="11" t="s">
        <v>1</v>
      </c>
      <c r="U1170" s="11" t="s">
        <v>1</v>
      </c>
      <c r="V1170" s="11" t="s">
        <v>305</v>
      </c>
      <c r="W1170" s="21" t="s">
        <v>1</v>
      </c>
    </row>
    <row r="1171" spans="1:23" x14ac:dyDescent="0.2">
      <c r="A1171" s="27" t="s">
        <v>39</v>
      </c>
      <c r="B1171" s="13" t="s">
        <v>133</v>
      </c>
      <c r="C1171" s="13" t="s">
        <v>275</v>
      </c>
      <c r="D1171" s="14">
        <v>23</v>
      </c>
      <c r="E1171" s="14">
        <v>23</v>
      </c>
      <c r="F1171" s="14">
        <v>20</v>
      </c>
      <c r="G1171" s="14">
        <v>20</v>
      </c>
      <c r="H1171" s="14">
        <v>19</v>
      </c>
      <c r="I1171" s="14">
        <v>18</v>
      </c>
      <c r="J1171" s="14">
        <v>18</v>
      </c>
      <c r="K1171" s="14">
        <v>19</v>
      </c>
      <c r="L1171" s="14">
        <v>18</v>
      </c>
      <c r="M1171" s="14">
        <v>18</v>
      </c>
      <c r="N1171" s="14">
        <v>18</v>
      </c>
      <c r="O1171" s="14"/>
      <c r="P1171" s="13" t="s">
        <v>1</v>
      </c>
      <c r="Q1171" s="13" t="s">
        <v>1</v>
      </c>
      <c r="R1171" s="13" t="s">
        <v>1</v>
      </c>
      <c r="S1171" s="13" t="s">
        <v>1</v>
      </c>
      <c r="T1171" s="13" t="s">
        <v>1</v>
      </c>
      <c r="U1171" s="13" t="s">
        <v>1</v>
      </c>
      <c r="V1171" s="13" t="s">
        <v>305</v>
      </c>
      <c r="W1171" s="22" t="s">
        <v>1</v>
      </c>
    </row>
    <row r="1172" spans="1:23" x14ac:dyDescent="0.2">
      <c r="A1172" s="25" t="s">
        <v>39</v>
      </c>
      <c r="B1172" s="11" t="s">
        <v>133</v>
      </c>
      <c r="C1172" s="11" t="s">
        <v>272</v>
      </c>
      <c r="D1172" s="12">
        <v>25</v>
      </c>
      <c r="E1172" s="12">
        <v>25</v>
      </c>
      <c r="F1172" s="12">
        <v>21</v>
      </c>
      <c r="G1172" s="12">
        <v>21</v>
      </c>
      <c r="H1172" s="12">
        <v>20</v>
      </c>
      <c r="I1172" s="12">
        <v>19</v>
      </c>
      <c r="J1172" s="12">
        <v>19</v>
      </c>
      <c r="K1172" s="12">
        <v>19</v>
      </c>
      <c r="L1172" s="12">
        <v>19</v>
      </c>
      <c r="M1172" s="12">
        <v>20</v>
      </c>
      <c r="N1172" s="12">
        <v>20</v>
      </c>
      <c r="O1172" s="12"/>
      <c r="P1172" s="11" t="s">
        <v>1</v>
      </c>
      <c r="Q1172" s="11" t="s">
        <v>1</v>
      </c>
      <c r="R1172" s="11" t="s">
        <v>1</v>
      </c>
      <c r="S1172" s="11" t="s">
        <v>1</v>
      </c>
      <c r="T1172" s="11" t="s">
        <v>1</v>
      </c>
      <c r="U1172" s="11" t="s">
        <v>1</v>
      </c>
      <c r="V1172" s="11" t="s">
        <v>305</v>
      </c>
      <c r="W1172" s="21" t="s">
        <v>1</v>
      </c>
    </row>
    <row r="1173" spans="1:23" x14ac:dyDescent="0.2">
      <c r="A1173" s="27" t="s">
        <v>39</v>
      </c>
      <c r="B1173" s="13" t="s">
        <v>133</v>
      </c>
      <c r="C1173" s="13" t="s">
        <v>295</v>
      </c>
      <c r="D1173" s="14"/>
      <c r="E1173" s="14"/>
      <c r="F1173" s="14"/>
      <c r="G1173" s="14"/>
      <c r="H1173" s="14"/>
      <c r="I1173" s="14"/>
      <c r="J1173" s="14"/>
      <c r="K1173" s="14"/>
      <c r="L1173" s="14"/>
      <c r="M1173" s="14"/>
      <c r="N1173" s="14"/>
      <c r="O1173" s="14"/>
      <c r="P1173" s="13" t="s">
        <v>1</v>
      </c>
      <c r="Q1173" s="13" t="s">
        <v>1</v>
      </c>
      <c r="R1173" s="13" t="s">
        <v>1</v>
      </c>
      <c r="S1173" s="13" t="s">
        <v>1</v>
      </c>
      <c r="T1173" s="13" t="s">
        <v>1</v>
      </c>
      <c r="U1173" s="13" t="s">
        <v>1</v>
      </c>
      <c r="V1173" s="13" t="s">
        <v>305</v>
      </c>
      <c r="W1173" s="22" t="s">
        <v>1</v>
      </c>
    </row>
    <row r="1174" spans="1:23" x14ac:dyDescent="0.2">
      <c r="A1174" s="25" t="s">
        <v>39</v>
      </c>
      <c r="B1174" s="11" t="s">
        <v>133</v>
      </c>
      <c r="C1174" s="11" t="s">
        <v>297</v>
      </c>
      <c r="D1174" s="12"/>
      <c r="E1174" s="12">
        <v>62.238109999999999</v>
      </c>
      <c r="F1174" s="12">
        <v>55.860520000000001</v>
      </c>
      <c r="G1174" s="12">
        <v>58.420789999999997</v>
      </c>
      <c r="H1174" s="12">
        <v>54.500230000000002</v>
      </c>
      <c r="I1174" s="12">
        <v>69.369190000000003</v>
      </c>
      <c r="J1174" s="12">
        <v>64.948719999999994</v>
      </c>
      <c r="K1174" s="12"/>
      <c r="L1174" s="12"/>
      <c r="M1174" s="12"/>
      <c r="N1174" s="12"/>
      <c r="O1174" s="12"/>
      <c r="P1174" s="11" t="s">
        <v>1</v>
      </c>
      <c r="Q1174" s="11" t="s">
        <v>1</v>
      </c>
      <c r="R1174" s="11" t="s">
        <v>1</v>
      </c>
      <c r="S1174" s="11" t="s">
        <v>1</v>
      </c>
      <c r="T1174" s="11" t="s">
        <v>1</v>
      </c>
      <c r="U1174" s="11" t="s">
        <v>1</v>
      </c>
      <c r="V1174" s="11" t="s">
        <v>305</v>
      </c>
      <c r="W1174" s="21" t="s">
        <v>1</v>
      </c>
    </row>
    <row r="1175" spans="1:23" x14ac:dyDescent="0.2">
      <c r="A1175" s="27" t="s">
        <v>39</v>
      </c>
      <c r="B1175" s="13" t="s">
        <v>133</v>
      </c>
      <c r="C1175" s="13" t="s">
        <v>299</v>
      </c>
      <c r="D1175" s="14"/>
      <c r="E1175" s="14">
        <v>62.443849999999998</v>
      </c>
      <c r="F1175" s="14">
        <v>74.145219999999995</v>
      </c>
      <c r="G1175" s="14">
        <v>71.476830000000007</v>
      </c>
      <c r="H1175" s="14">
        <v>58.799889999999998</v>
      </c>
      <c r="I1175" s="14">
        <v>70.018479999999997</v>
      </c>
      <c r="J1175" s="14">
        <v>71.403379999999999</v>
      </c>
      <c r="K1175" s="14"/>
      <c r="L1175" s="14"/>
      <c r="M1175" s="14"/>
      <c r="N1175" s="14"/>
      <c r="O1175" s="14"/>
      <c r="P1175" s="13" t="s">
        <v>1</v>
      </c>
      <c r="Q1175" s="13" t="s">
        <v>1</v>
      </c>
      <c r="R1175" s="13" t="s">
        <v>1</v>
      </c>
      <c r="S1175" s="13" t="s">
        <v>1</v>
      </c>
      <c r="T1175" s="13" t="s">
        <v>1</v>
      </c>
      <c r="U1175" s="13" t="s">
        <v>1</v>
      </c>
      <c r="V1175" s="13" t="s">
        <v>305</v>
      </c>
      <c r="W1175" s="22" t="s">
        <v>1</v>
      </c>
    </row>
    <row r="1176" spans="1:23" x14ac:dyDescent="0.2">
      <c r="A1176" s="25" t="s">
        <v>39</v>
      </c>
      <c r="B1176" s="11" t="s">
        <v>133</v>
      </c>
      <c r="C1176" s="11" t="s">
        <v>300</v>
      </c>
      <c r="D1176" s="12"/>
      <c r="E1176" s="12">
        <v>54.632989999999999</v>
      </c>
      <c r="F1176" s="12">
        <v>63.063890000000001</v>
      </c>
      <c r="G1176" s="12">
        <v>57.878720000000001</v>
      </c>
      <c r="H1176" s="12">
        <v>50.590780000000002</v>
      </c>
      <c r="I1176" s="12">
        <v>65.421589999999995</v>
      </c>
      <c r="J1176" s="12">
        <v>75.13467</v>
      </c>
      <c r="K1176" s="12"/>
      <c r="L1176" s="12"/>
      <c r="M1176" s="12"/>
      <c r="N1176" s="12"/>
      <c r="O1176" s="12"/>
      <c r="P1176" s="11" t="s">
        <v>1</v>
      </c>
      <c r="Q1176" s="11" t="s">
        <v>1</v>
      </c>
      <c r="R1176" s="11" t="s">
        <v>1</v>
      </c>
      <c r="S1176" s="11" t="s">
        <v>1</v>
      </c>
      <c r="T1176" s="11" t="s">
        <v>1</v>
      </c>
      <c r="U1176" s="11" t="s">
        <v>1</v>
      </c>
      <c r="V1176" s="11" t="s">
        <v>305</v>
      </c>
      <c r="W1176" s="21" t="s">
        <v>1</v>
      </c>
    </row>
    <row r="1177" spans="1:23" x14ac:dyDescent="0.2">
      <c r="A1177" s="27" t="s">
        <v>39</v>
      </c>
      <c r="B1177" s="13" t="s">
        <v>133</v>
      </c>
      <c r="C1177" s="13" t="s">
        <v>296</v>
      </c>
      <c r="D1177" s="14"/>
      <c r="E1177" s="14">
        <v>51.0351</v>
      </c>
      <c r="F1177" s="14">
        <v>59.94182</v>
      </c>
      <c r="G1177" s="14">
        <v>55.638379999999998</v>
      </c>
      <c r="H1177" s="14">
        <v>50.812350000000002</v>
      </c>
      <c r="I1177" s="14">
        <v>63.275829999999999</v>
      </c>
      <c r="J1177" s="14">
        <v>66.070300000000003</v>
      </c>
      <c r="K1177" s="14"/>
      <c r="L1177" s="14"/>
      <c r="M1177" s="14"/>
      <c r="N1177" s="14"/>
      <c r="O1177" s="14"/>
      <c r="P1177" s="13" t="s">
        <v>1</v>
      </c>
      <c r="Q1177" s="13" t="s">
        <v>1</v>
      </c>
      <c r="R1177" s="13" t="s">
        <v>1</v>
      </c>
      <c r="S1177" s="13" t="s">
        <v>1</v>
      </c>
      <c r="T1177" s="13" t="s">
        <v>1</v>
      </c>
      <c r="U1177" s="13" t="s">
        <v>1</v>
      </c>
      <c r="V1177" s="13" t="s">
        <v>305</v>
      </c>
      <c r="W1177" s="22" t="s">
        <v>1</v>
      </c>
    </row>
    <row r="1178" spans="1:23" x14ac:dyDescent="0.2">
      <c r="A1178" s="25" t="s">
        <v>39</v>
      </c>
      <c r="B1178" s="11" t="s">
        <v>133</v>
      </c>
      <c r="C1178" s="11" t="s">
        <v>301</v>
      </c>
      <c r="D1178" s="12"/>
      <c r="E1178" s="12">
        <v>60.366520000000001</v>
      </c>
      <c r="F1178" s="12">
        <v>60.990639999999999</v>
      </c>
      <c r="G1178" s="12">
        <v>62.861240000000002</v>
      </c>
      <c r="H1178" s="12">
        <v>56.093049999999998</v>
      </c>
      <c r="I1178" s="12">
        <v>72.792199999999994</v>
      </c>
      <c r="J1178" s="12">
        <v>69.773790000000005</v>
      </c>
      <c r="K1178" s="12"/>
      <c r="L1178" s="12"/>
      <c r="M1178" s="12"/>
      <c r="N1178" s="12"/>
      <c r="O1178" s="12"/>
      <c r="P1178" s="11" t="s">
        <v>1</v>
      </c>
      <c r="Q1178" s="11" t="s">
        <v>1</v>
      </c>
      <c r="R1178" s="11" t="s">
        <v>1</v>
      </c>
      <c r="S1178" s="11" t="s">
        <v>1</v>
      </c>
      <c r="T1178" s="11" t="s">
        <v>1</v>
      </c>
      <c r="U1178" s="11" t="s">
        <v>1</v>
      </c>
      <c r="V1178" s="11" t="s">
        <v>305</v>
      </c>
      <c r="W1178" s="21" t="s">
        <v>1</v>
      </c>
    </row>
    <row r="1179" spans="1:23" x14ac:dyDescent="0.2">
      <c r="A1179" s="27" t="s">
        <v>39</v>
      </c>
      <c r="B1179" s="13" t="s">
        <v>133</v>
      </c>
      <c r="C1179" s="13" t="s">
        <v>298</v>
      </c>
      <c r="D1179" s="14"/>
      <c r="E1179" s="14">
        <v>58.397239999999996</v>
      </c>
      <c r="F1179" s="14">
        <v>68.0869</v>
      </c>
      <c r="G1179" s="14">
        <v>68.628439999999998</v>
      </c>
      <c r="H1179" s="14">
        <v>58.119390000000003</v>
      </c>
      <c r="I1179" s="14">
        <v>76.770009999999999</v>
      </c>
      <c r="J1179" s="14">
        <v>75.769859999999994</v>
      </c>
      <c r="K1179" s="14"/>
      <c r="L1179" s="14"/>
      <c r="M1179" s="14"/>
      <c r="N1179" s="14"/>
      <c r="O1179" s="14"/>
      <c r="P1179" s="13" t="s">
        <v>1</v>
      </c>
      <c r="Q1179" s="13" t="s">
        <v>1</v>
      </c>
      <c r="R1179" s="13" t="s">
        <v>1</v>
      </c>
      <c r="S1179" s="13" t="s">
        <v>1</v>
      </c>
      <c r="T1179" s="13" t="s">
        <v>1</v>
      </c>
      <c r="U1179" s="13" t="s">
        <v>1</v>
      </c>
      <c r="V1179" s="13" t="s">
        <v>305</v>
      </c>
      <c r="W1179" s="22" t="s">
        <v>1</v>
      </c>
    </row>
    <row r="1180" spans="1:23" x14ac:dyDescent="0.2">
      <c r="A1180" s="25" t="s">
        <v>40</v>
      </c>
      <c r="B1180" s="11" t="s">
        <v>134</v>
      </c>
      <c r="C1180" s="11" t="s">
        <v>277</v>
      </c>
      <c r="D1180" s="12"/>
      <c r="E1180" s="12"/>
      <c r="F1180" s="12"/>
      <c r="G1180" s="12"/>
      <c r="H1180" s="12"/>
      <c r="I1180" s="12"/>
      <c r="J1180" s="12"/>
      <c r="K1180" s="12"/>
      <c r="L1180" s="12"/>
      <c r="M1180" s="12"/>
      <c r="N1180" s="12"/>
      <c r="O1180" s="12"/>
      <c r="P1180" s="11"/>
      <c r="Q1180" s="11"/>
      <c r="R1180" s="11"/>
      <c r="S1180" s="11"/>
      <c r="T1180" s="11"/>
      <c r="U1180" s="11"/>
      <c r="V1180" s="11"/>
      <c r="W1180" s="21"/>
    </row>
    <row r="1181" spans="1:23" x14ac:dyDescent="0.2">
      <c r="A1181" s="27" t="s">
        <v>40</v>
      </c>
      <c r="B1181" s="13" t="s">
        <v>134</v>
      </c>
      <c r="C1181" s="13" t="s">
        <v>278</v>
      </c>
      <c r="D1181" s="14"/>
      <c r="E1181" s="14"/>
      <c r="F1181" s="14"/>
      <c r="G1181" s="14"/>
      <c r="H1181" s="14"/>
      <c r="I1181" s="14"/>
      <c r="J1181" s="14"/>
      <c r="K1181" s="14"/>
      <c r="L1181" s="14"/>
      <c r="M1181" s="14"/>
      <c r="N1181" s="14"/>
      <c r="O1181" s="14"/>
      <c r="P1181" s="13"/>
      <c r="Q1181" s="13"/>
      <c r="R1181" s="13"/>
      <c r="S1181" s="13"/>
      <c r="T1181" s="13"/>
      <c r="U1181" s="13"/>
      <c r="V1181" s="13"/>
      <c r="W1181" s="22"/>
    </row>
    <row r="1182" spans="1:23" x14ac:dyDescent="0.2">
      <c r="A1182" s="25" t="s">
        <v>40</v>
      </c>
      <c r="B1182" s="11" t="s">
        <v>134</v>
      </c>
      <c r="C1182" s="11" t="s">
        <v>280</v>
      </c>
      <c r="D1182" s="12">
        <v>0.15223999999999999</v>
      </c>
      <c r="E1182" s="12"/>
      <c r="F1182" s="12"/>
      <c r="G1182" s="12"/>
      <c r="H1182" s="12"/>
      <c r="I1182" s="12"/>
      <c r="J1182" s="12"/>
      <c r="K1182" s="12"/>
      <c r="L1182" s="12"/>
      <c r="M1182" s="12"/>
      <c r="N1182" s="12">
        <v>0.10261000000000001</v>
      </c>
      <c r="O1182" s="12"/>
      <c r="P1182" s="11" t="s">
        <v>1</v>
      </c>
      <c r="Q1182" s="11" t="s">
        <v>1</v>
      </c>
      <c r="R1182" s="11" t="s">
        <v>1</v>
      </c>
      <c r="S1182" s="11" t="s">
        <v>1</v>
      </c>
      <c r="T1182" s="11" t="s">
        <v>1</v>
      </c>
      <c r="U1182" s="11" t="s">
        <v>1</v>
      </c>
      <c r="V1182" s="11" t="s">
        <v>294</v>
      </c>
      <c r="W1182" s="21" t="s">
        <v>1</v>
      </c>
    </row>
    <row r="1183" spans="1:23" x14ac:dyDescent="0.2">
      <c r="A1183" s="27" t="s">
        <v>40</v>
      </c>
      <c r="B1183" s="13" t="s">
        <v>134</v>
      </c>
      <c r="C1183" s="13" t="s">
        <v>281</v>
      </c>
      <c r="D1183" s="14">
        <v>35.665030000000002</v>
      </c>
      <c r="E1183" s="14"/>
      <c r="F1183" s="14"/>
      <c r="G1183" s="14"/>
      <c r="H1183" s="14"/>
      <c r="I1183" s="14"/>
      <c r="J1183" s="14"/>
      <c r="K1183" s="14"/>
      <c r="L1183" s="14"/>
      <c r="M1183" s="14"/>
      <c r="N1183" s="14">
        <v>56.045070000000003</v>
      </c>
      <c r="O1183" s="14"/>
      <c r="P1183" s="13" t="s">
        <v>1</v>
      </c>
      <c r="Q1183" s="13" t="s">
        <v>1</v>
      </c>
      <c r="R1183" s="13" t="s">
        <v>1</v>
      </c>
      <c r="S1183" s="13" t="s">
        <v>1</v>
      </c>
      <c r="T1183" s="13" t="s">
        <v>1</v>
      </c>
      <c r="U1183" s="13" t="s">
        <v>1</v>
      </c>
      <c r="V1183" s="13" t="s">
        <v>294</v>
      </c>
      <c r="W1183" s="22" t="s">
        <v>1</v>
      </c>
    </row>
    <row r="1184" spans="1:23" x14ac:dyDescent="0.2">
      <c r="A1184" s="25" t="s">
        <v>40</v>
      </c>
      <c r="B1184" s="11" t="s">
        <v>134</v>
      </c>
      <c r="C1184" s="11" t="s">
        <v>282</v>
      </c>
      <c r="D1184" s="12">
        <v>20.77328</v>
      </c>
      <c r="E1184" s="12"/>
      <c r="F1184" s="12"/>
      <c r="G1184" s="12"/>
      <c r="H1184" s="12"/>
      <c r="I1184" s="12"/>
      <c r="J1184" s="12"/>
      <c r="K1184" s="12"/>
      <c r="L1184" s="12"/>
      <c r="M1184" s="12"/>
      <c r="N1184" s="12">
        <v>29.980070000000001</v>
      </c>
      <c r="O1184" s="12"/>
      <c r="P1184" s="11" t="s">
        <v>1</v>
      </c>
      <c r="Q1184" s="11" t="s">
        <v>1</v>
      </c>
      <c r="R1184" s="11" t="s">
        <v>1</v>
      </c>
      <c r="S1184" s="11" t="s">
        <v>1</v>
      </c>
      <c r="T1184" s="11" t="s">
        <v>1</v>
      </c>
      <c r="U1184" s="11" t="s">
        <v>1</v>
      </c>
      <c r="V1184" s="11" t="s">
        <v>294</v>
      </c>
      <c r="W1184" s="21" t="s">
        <v>1</v>
      </c>
    </row>
    <row r="1185" spans="1:23" x14ac:dyDescent="0.2">
      <c r="A1185" s="27" t="s">
        <v>40</v>
      </c>
      <c r="B1185" s="13" t="s">
        <v>134</v>
      </c>
      <c r="C1185" s="13" t="s">
        <v>279</v>
      </c>
      <c r="D1185" s="14"/>
      <c r="E1185" s="14"/>
      <c r="F1185" s="14"/>
      <c r="G1185" s="14"/>
      <c r="H1185" s="14"/>
      <c r="I1185" s="14"/>
      <c r="J1185" s="14"/>
      <c r="K1185" s="14"/>
      <c r="L1185" s="14"/>
      <c r="M1185" s="14"/>
      <c r="N1185" s="14"/>
      <c r="O1185" s="14"/>
      <c r="P1185" s="13"/>
      <c r="Q1185" s="13"/>
      <c r="R1185" s="13"/>
      <c r="S1185" s="13"/>
      <c r="T1185" s="13"/>
      <c r="U1185" s="13"/>
      <c r="V1185" s="13"/>
      <c r="W1185" s="22"/>
    </row>
    <row r="1186" spans="1:23" x14ac:dyDescent="0.2">
      <c r="A1186" s="25" t="s">
        <v>40</v>
      </c>
      <c r="B1186" s="11" t="s">
        <v>134</v>
      </c>
      <c r="C1186" s="11" t="s">
        <v>293</v>
      </c>
      <c r="D1186" s="12"/>
      <c r="E1186" s="12"/>
      <c r="F1186" s="12"/>
      <c r="G1186" s="12"/>
      <c r="H1186" s="12"/>
      <c r="I1186" s="12"/>
      <c r="J1186" s="12"/>
      <c r="K1186" s="12"/>
      <c r="L1186" s="12"/>
      <c r="M1186" s="12"/>
      <c r="N1186" s="12"/>
      <c r="O1186" s="12"/>
      <c r="P1186" s="11" t="s">
        <v>1</v>
      </c>
      <c r="Q1186" s="11" t="s">
        <v>1</v>
      </c>
      <c r="R1186" s="11" t="s">
        <v>1</v>
      </c>
      <c r="S1186" s="11" t="s">
        <v>1</v>
      </c>
      <c r="T1186" s="11" t="s">
        <v>1</v>
      </c>
      <c r="U1186" s="11" t="s">
        <v>1</v>
      </c>
      <c r="V1186" s="11" t="s">
        <v>294</v>
      </c>
      <c r="W1186" s="21" t="s">
        <v>1</v>
      </c>
    </row>
    <row r="1187" spans="1:23" x14ac:dyDescent="0.2">
      <c r="A1187" s="27" t="s">
        <v>40</v>
      </c>
      <c r="B1187" s="13" t="s">
        <v>134</v>
      </c>
      <c r="C1187" s="13" t="s">
        <v>284</v>
      </c>
      <c r="D1187" s="14"/>
      <c r="E1187" s="14"/>
      <c r="F1187" s="14"/>
      <c r="G1187" s="14"/>
      <c r="H1187" s="14"/>
      <c r="I1187" s="14"/>
      <c r="J1187" s="14"/>
      <c r="K1187" s="14"/>
      <c r="L1187" s="14"/>
      <c r="M1187" s="14"/>
      <c r="N1187" s="14"/>
      <c r="O1187" s="14"/>
      <c r="P1187" s="13"/>
      <c r="Q1187" s="13"/>
      <c r="R1187" s="13"/>
      <c r="S1187" s="13"/>
      <c r="T1187" s="13"/>
      <c r="U1187" s="13"/>
      <c r="V1187" s="13"/>
      <c r="W1187" s="22"/>
    </row>
    <row r="1188" spans="1:23" x14ac:dyDescent="0.2">
      <c r="A1188" s="25" t="s">
        <v>40</v>
      </c>
      <c r="B1188" s="11" t="s">
        <v>134</v>
      </c>
      <c r="C1188" s="11" t="s">
        <v>286</v>
      </c>
      <c r="D1188" s="12">
        <v>0.14466999999999999</v>
      </c>
      <c r="E1188" s="12"/>
      <c r="F1188" s="12"/>
      <c r="G1188" s="12"/>
      <c r="H1188" s="12"/>
      <c r="I1188" s="12"/>
      <c r="J1188" s="12"/>
      <c r="K1188" s="12"/>
      <c r="L1188" s="12"/>
      <c r="M1188" s="12"/>
      <c r="N1188" s="12">
        <v>0.23566000000000001</v>
      </c>
      <c r="O1188" s="12"/>
      <c r="P1188" s="11" t="s">
        <v>1</v>
      </c>
      <c r="Q1188" s="11" t="s">
        <v>1</v>
      </c>
      <c r="R1188" s="11" t="s">
        <v>1</v>
      </c>
      <c r="S1188" s="11" t="s">
        <v>1</v>
      </c>
      <c r="T1188" s="11" t="s">
        <v>1</v>
      </c>
      <c r="U1188" s="11" t="s">
        <v>1</v>
      </c>
      <c r="V1188" s="11" t="s">
        <v>294</v>
      </c>
      <c r="W1188" s="21" t="s">
        <v>1</v>
      </c>
    </row>
    <row r="1189" spans="1:23" x14ac:dyDescent="0.2">
      <c r="A1189" s="27" t="s">
        <v>40</v>
      </c>
      <c r="B1189" s="13" t="s">
        <v>134</v>
      </c>
      <c r="C1189" s="13" t="s">
        <v>287</v>
      </c>
      <c r="D1189" s="14">
        <v>35.994210000000002</v>
      </c>
      <c r="E1189" s="14"/>
      <c r="F1189" s="14"/>
      <c r="G1189" s="14"/>
      <c r="H1189" s="14"/>
      <c r="I1189" s="14"/>
      <c r="J1189" s="14"/>
      <c r="K1189" s="14"/>
      <c r="L1189" s="14"/>
      <c r="M1189" s="14"/>
      <c r="N1189" s="14">
        <v>55.957859999999997</v>
      </c>
      <c r="O1189" s="14"/>
      <c r="P1189" s="13" t="s">
        <v>1</v>
      </c>
      <c r="Q1189" s="13" t="s">
        <v>1</v>
      </c>
      <c r="R1189" s="13" t="s">
        <v>1</v>
      </c>
      <c r="S1189" s="13" t="s">
        <v>1</v>
      </c>
      <c r="T1189" s="13" t="s">
        <v>1</v>
      </c>
      <c r="U1189" s="13" t="s">
        <v>1</v>
      </c>
      <c r="V1189" s="13" t="s">
        <v>294</v>
      </c>
      <c r="W1189" s="22" t="s">
        <v>1</v>
      </c>
    </row>
    <row r="1190" spans="1:23" x14ac:dyDescent="0.2">
      <c r="A1190" s="25" t="s">
        <v>40</v>
      </c>
      <c r="B1190" s="11" t="s">
        <v>134</v>
      </c>
      <c r="C1190" s="11" t="s">
        <v>288</v>
      </c>
      <c r="D1190" s="12">
        <v>20.520040000000002</v>
      </c>
      <c r="E1190" s="12"/>
      <c r="F1190" s="12"/>
      <c r="G1190" s="12"/>
      <c r="H1190" s="12"/>
      <c r="I1190" s="12"/>
      <c r="J1190" s="12"/>
      <c r="K1190" s="12"/>
      <c r="L1190" s="12"/>
      <c r="M1190" s="12"/>
      <c r="N1190" s="12">
        <v>30.06448</v>
      </c>
      <c r="O1190" s="12"/>
      <c r="P1190" s="11" t="s">
        <v>1</v>
      </c>
      <c r="Q1190" s="11" t="s">
        <v>1</v>
      </c>
      <c r="R1190" s="11" t="s">
        <v>1</v>
      </c>
      <c r="S1190" s="11" t="s">
        <v>1</v>
      </c>
      <c r="T1190" s="11" t="s">
        <v>1</v>
      </c>
      <c r="U1190" s="11" t="s">
        <v>1</v>
      </c>
      <c r="V1190" s="11" t="s">
        <v>294</v>
      </c>
      <c r="W1190" s="21" t="s">
        <v>1</v>
      </c>
    </row>
    <row r="1191" spans="1:23" x14ac:dyDescent="0.2">
      <c r="A1191" s="27" t="s">
        <v>40</v>
      </c>
      <c r="B1191" s="13" t="s">
        <v>134</v>
      </c>
      <c r="C1191" s="13" t="s">
        <v>285</v>
      </c>
      <c r="D1191" s="14"/>
      <c r="E1191" s="14"/>
      <c r="F1191" s="14"/>
      <c r="G1191" s="14"/>
      <c r="H1191" s="14"/>
      <c r="I1191" s="14"/>
      <c r="J1191" s="14"/>
      <c r="K1191" s="14"/>
      <c r="L1191" s="14"/>
      <c r="M1191" s="14"/>
      <c r="N1191" s="14"/>
      <c r="O1191" s="14"/>
      <c r="P1191" s="13"/>
      <c r="Q1191" s="13"/>
      <c r="R1191" s="13"/>
      <c r="S1191" s="13"/>
      <c r="T1191" s="13"/>
      <c r="U1191" s="13"/>
      <c r="V1191" s="13"/>
      <c r="W1191" s="22"/>
    </row>
    <row r="1192" spans="1:23" x14ac:dyDescent="0.2">
      <c r="A1192" s="25" t="s">
        <v>40</v>
      </c>
      <c r="B1192" s="11" t="s">
        <v>134</v>
      </c>
      <c r="C1192" s="11" t="s">
        <v>308</v>
      </c>
      <c r="D1192" s="12"/>
      <c r="E1192" s="12">
        <v>8.1709999999999994</v>
      </c>
      <c r="F1192" s="12">
        <v>4.125</v>
      </c>
      <c r="G1192" s="12">
        <v>1.647</v>
      </c>
      <c r="H1192" s="12">
        <v>1.6439999999999999</v>
      </c>
      <c r="I1192" s="12">
        <v>1.8160000000000001</v>
      </c>
      <c r="J1192" s="12">
        <v>2.3290000000000002</v>
      </c>
      <c r="K1192" s="12">
        <v>2.3490000000000002</v>
      </c>
      <c r="L1192" s="12">
        <v>2.8</v>
      </c>
      <c r="M1192" s="12">
        <v>3.5859999999999999</v>
      </c>
      <c r="N1192" s="12">
        <v>2.944</v>
      </c>
      <c r="O1192" s="12"/>
      <c r="P1192" s="11" t="s">
        <v>1</v>
      </c>
      <c r="Q1192" s="11" t="s">
        <v>1</v>
      </c>
      <c r="R1192" s="11" t="s">
        <v>1</v>
      </c>
      <c r="S1192" s="11" t="s">
        <v>1</v>
      </c>
      <c r="T1192" s="11" t="s">
        <v>1</v>
      </c>
      <c r="U1192" s="11" t="s">
        <v>1</v>
      </c>
      <c r="V1192" s="11" t="s">
        <v>294</v>
      </c>
      <c r="W1192" s="21" t="s">
        <v>1</v>
      </c>
    </row>
    <row r="1193" spans="1:23" x14ac:dyDescent="0.2">
      <c r="A1193" s="27" t="s">
        <v>40</v>
      </c>
      <c r="B1193" s="13" t="s">
        <v>134</v>
      </c>
      <c r="C1193" s="13" t="s">
        <v>283</v>
      </c>
      <c r="D1193" s="14"/>
      <c r="E1193" s="14"/>
      <c r="F1193" s="14">
        <v>1</v>
      </c>
      <c r="G1193" s="14">
        <v>1</v>
      </c>
      <c r="H1193" s="14">
        <v>1</v>
      </c>
      <c r="I1193" s="14">
        <v>1</v>
      </c>
      <c r="J1193" s="14"/>
      <c r="K1193" s="14">
        <v>1</v>
      </c>
      <c r="L1193" s="14">
        <v>1</v>
      </c>
      <c r="M1193" s="14"/>
      <c r="N1193" s="14"/>
      <c r="O1193" s="14"/>
      <c r="P1193" s="13" t="s">
        <v>1</v>
      </c>
      <c r="Q1193" s="13" t="s">
        <v>1</v>
      </c>
      <c r="R1193" s="13" t="s">
        <v>1</v>
      </c>
      <c r="S1193" s="13" t="s">
        <v>1</v>
      </c>
      <c r="T1193" s="13" t="s">
        <v>1</v>
      </c>
      <c r="U1193" s="13" t="s">
        <v>1</v>
      </c>
      <c r="V1193" s="13" t="s">
        <v>294</v>
      </c>
      <c r="W1193" s="22" t="s">
        <v>1</v>
      </c>
    </row>
    <row r="1194" spans="1:23" x14ac:dyDescent="0.2">
      <c r="A1194" s="25" t="s">
        <v>40</v>
      </c>
      <c r="B1194" s="11" t="s">
        <v>134</v>
      </c>
      <c r="C1194" s="11" t="s">
        <v>290</v>
      </c>
      <c r="D1194" s="12"/>
      <c r="E1194" s="12"/>
      <c r="F1194" s="12"/>
      <c r="G1194" s="12"/>
      <c r="H1194" s="12"/>
      <c r="I1194" s="12"/>
      <c r="J1194" s="12"/>
      <c r="K1194" s="12">
        <v>22</v>
      </c>
      <c r="L1194" s="12">
        <v>26</v>
      </c>
      <c r="M1194" s="12"/>
      <c r="N1194" s="12"/>
      <c r="O1194" s="12"/>
      <c r="P1194" s="11" t="s">
        <v>1</v>
      </c>
      <c r="Q1194" s="11" t="s">
        <v>1</v>
      </c>
      <c r="R1194" s="11" t="s">
        <v>1</v>
      </c>
      <c r="S1194" s="11" t="s">
        <v>1</v>
      </c>
      <c r="T1194" s="11" t="s">
        <v>1</v>
      </c>
      <c r="U1194" s="11" t="s">
        <v>1</v>
      </c>
      <c r="V1194" s="11" t="s">
        <v>294</v>
      </c>
      <c r="W1194" s="21" t="s">
        <v>1</v>
      </c>
    </row>
    <row r="1195" spans="1:23" x14ac:dyDescent="0.2">
      <c r="A1195" s="27" t="s">
        <v>40</v>
      </c>
      <c r="B1195" s="13" t="s">
        <v>134</v>
      </c>
      <c r="C1195" s="13" t="s">
        <v>291</v>
      </c>
      <c r="D1195" s="14"/>
      <c r="E1195" s="14"/>
      <c r="F1195" s="14">
        <v>1</v>
      </c>
      <c r="G1195" s="14">
        <v>1</v>
      </c>
      <c r="H1195" s="14">
        <v>1</v>
      </c>
      <c r="I1195" s="14">
        <v>1</v>
      </c>
      <c r="J1195" s="14">
        <v>2</v>
      </c>
      <c r="K1195" s="14">
        <v>2</v>
      </c>
      <c r="L1195" s="14">
        <v>2</v>
      </c>
      <c r="M1195" s="14">
        <v>9</v>
      </c>
      <c r="N1195" s="14"/>
      <c r="O1195" s="14"/>
      <c r="P1195" s="13" t="s">
        <v>1</v>
      </c>
      <c r="Q1195" s="13" t="s">
        <v>1</v>
      </c>
      <c r="R1195" s="13" t="s">
        <v>1</v>
      </c>
      <c r="S1195" s="13" t="s">
        <v>1</v>
      </c>
      <c r="T1195" s="13" t="s">
        <v>1</v>
      </c>
      <c r="U1195" s="13" t="s">
        <v>1</v>
      </c>
      <c r="V1195" s="13" t="s">
        <v>294</v>
      </c>
      <c r="W1195" s="22" t="s">
        <v>1</v>
      </c>
    </row>
    <row r="1196" spans="1:23" x14ac:dyDescent="0.2">
      <c r="A1196" s="25" t="s">
        <v>40</v>
      </c>
      <c r="B1196" s="11" t="s">
        <v>134</v>
      </c>
      <c r="C1196" s="11" t="s">
        <v>273</v>
      </c>
      <c r="D1196" s="12"/>
      <c r="E1196" s="12"/>
      <c r="F1196" s="12">
        <v>1</v>
      </c>
      <c r="G1196" s="12">
        <v>1</v>
      </c>
      <c r="H1196" s="12">
        <v>1</v>
      </c>
      <c r="I1196" s="12">
        <v>1</v>
      </c>
      <c r="J1196" s="12"/>
      <c r="K1196" s="12">
        <v>3</v>
      </c>
      <c r="L1196" s="12">
        <v>1</v>
      </c>
      <c r="M1196" s="12"/>
      <c r="N1196" s="12"/>
      <c r="O1196" s="12"/>
      <c r="P1196" s="11" t="s">
        <v>1</v>
      </c>
      <c r="Q1196" s="11" t="s">
        <v>1</v>
      </c>
      <c r="R1196" s="11" t="s">
        <v>1</v>
      </c>
      <c r="S1196" s="11" t="s">
        <v>1</v>
      </c>
      <c r="T1196" s="11" t="s">
        <v>1</v>
      </c>
      <c r="U1196" s="11" t="s">
        <v>1</v>
      </c>
      <c r="V1196" s="11" t="s">
        <v>294</v>
      </c>
      <c r="W1196" s="21" t="s">
        <v>1</v>
      </c>
    </row>
    <row r="1197" spans="1:23" x14ac:dyDescent="0.2">
      <c r="A1197" s="27" t="s">
        <v>40</v>
      </c>
      <c r="B1197" s="13" t="s">
        <v>134</v>
      </c>
      <c r="C1197" s="13" t="s">
        <v>274</v>
      </c>
      <c r="D1197" s="14"/>
      <c r="E1197" s="14"/>
      <c r="F1197" s="14">
        <v>1</v>
      </c>
      <c r="G1197" s="14">
        <v>1</v>
      </c>
      <c r="H1197" s="14">
        <v>1</v>
      </c>
      <c r="I1197" s="14">
        <v>1</v>
      </c>
      <c r="J1197" s="14"/>
      <c r="K1197" s="14">
        <v>6</v>
      </c>
      <c r="L1197" s="14">
        <v>2</v>
      </c>
      <c r="M1197" s="14"/>
      <c r="N1197" s="14"/>
      <c r="O1197" s="14"/>
      <c r="P1197" s="13" t="s">
        <v>1</v>
      </c>
      <c r="Q1197" s="13" t="s">
        <v>1</v>
      </c>
      <c r="R1197" s="13" t="s">
        <v>1</v>
      </c>
      <c r="S1197" s="13" t="s">
        <v>1</v>
      </c>
      <c r="T1197" s="13" t="s">
        <v>1</v>
      </c>
      <c r="U1197" s="13" t="s">
        <v>1</v>
      </c>
      <c r="V1197" s="13" t="s">
        <v>294</v>
      </c>
      <c r="W1197" s="22" t="s">
        <v>1</v>
      </c>
    </row>
    <row r="1198" spans="1:23" x14ac:dyDescent="0.2">
      <c r="A1198" s="25" t="s">
        <v>40</v>
      </c>
      <c r="B1198" s="11" t="s">
        <v>134</v>
      </c>
      <c r="C1198" s="11" t="s">
        <v>289</v>
      </c>
      <c r="D1198" s="12">
        <v>56.658909999999999</v>
      </c>
      <c r="E1198" s="12"/>
      <c r="F1198" s="12"/>
      <c r="G1198" s="12"/>
      <c r="H1198" s="12"/>
      <c r="I1198" s="12"/>
      <c r="J1198" s="12"/>
      <c r="K1198" s="12"/>
      <c r="L1198" s="12"/>
      <c r="M1198" s="12"/>
      <c r="N1198" s="12">
        <v>86.257999999999996</v>
      </c>
      <c r="O1198" s="12"/>
      <c r="P1198" s="11" t="s">
        <v>1</v>
      </c>
      <c r="Q1198" s="11" t="s">
        <v>1</v>
      </c>
      <c r="R1198" s="11" t="s">
        <v>1</v>
      </c>
      <c r="S1198" s="11" t="s">
        <v>1</v>
      </c>
      <c r="T1198" s="11" t="s">
        <v>1</v>
      </c>
      <c r="U1198" s="11" t="s">
        <v>1</v>
      </c>
      <c r="V1198" s="11" t="s">
        <v>294</v>
      </c>
      <c r="W1198" s="21" t="s">
        <v>1</v>
      </c>
    </row>
    <row r="1199" spans="1:23" x14ac:dyDescent="0.2">
      <c r="A1199" s="27" t="s">
        <v>40</v>
      </c>
      <c r="B1199" s="13" t="s">
        <v>134</v>
      </c>
      <c r="C1199" s="13" t="s">
        <v>276</v>
      </c>
      <c r="D1199" s="14"/>
      <c r="E1199" s="14"/>
      <c r="F1199" s="14"/>
      <c r="G1199" s="14"/>
      <c r="H1199" s="14"/>
      <c r="I1199" s="14"/>
      <c r="J1199" s="14"/>
      <c r="K1199" s="14"/>
      <c r="L1199" s="14"/>
      <c r="M1199" s="14"/>
      <c r="N1199" s="14"/>
      <c r="O1199" s="14"/>
      <c r="P1199" s="13"/>
      <c r="Q1199" s="13"/>
      <c r="R1199" s="13"/>
      <c r="S1199" s="13"/>
      <c r="T1199" s="13"/>
      <c r="U1199" s="13"/>
      <c r="V1199" s="13"/>
      <c r="W1199" s="22"/>
    </row>
    <row r="1200" spans="1:23" x14ac:dyDescent="0.2">
      <c r="A1200" s="25" t="s">
        <v>40</v>
      </c>
      <c r="B1200" s="11" t="s">
        <v>134</v>
      </c>
      <c r="C1200" s="11" t="s">
        <v>271</v>
      </c>
      <c r="D1200" s="12"/>
      <c r="E1200" s="12"/>
      <c r="F1200" s="12">
        <v>24</v>
      </c>
      <c r="G1200" s="12"/>
      <c r="H1200" s="12"/>
      <c r="I1200" s="12">
        <v>18</v>
      </c>
      <c r="J1200" s="12">
        <v>13</v>
      </c>
      <c r="K1200" s="12">
        <v>17</v>
      </c>
      <c r="L1200" s="12">
        <v>18</v>
      </c>
      <c r="M1200" s="12"/>
      <c r="N1200" s="12"/>
      <c r="O1200" s="12"/>
      <c r="P1200" s="11" t="s">
        <v>1</v>
      </c>
      <c r="Q1200" s="11" t="s">
        <v>1</v>
      </c>
      <c r="R1200" s="11" t="s">
        <v>1</v>
      </c>
      <c r="S1200" s="11" t="s">
        <v>1</v>
      </c>
      <c r="T1200" s="11" t="s">
        <v>1</v>
      </c>
      <c r="U1200" s="11" t="s">
        <v>1</v>
      </c>
      <c r="V1200" s="11" t="s">
        <v>294</v>
      </c>
      <c r="W1200" s="21" t="s">
        <v>1</v>
      </c>
    </row>
    <row r="1201" spans="1:23" x14ac:dyDescent="0.2">
      <c r="A1201" s="27" t="s">
        <v>40</v>
      </c>
      <c r="B1201" s="13" t="s">
        <v>134</v>
      </c>
      <c r="C1201" s="13" t="s">
        <v>292</v>
      </c>
      <c r="D1201" s="14">
        <v>35</v>
      </c>
      <c r="E1201" s="14">
        <v>34</v>
      </c>
      <c r="F1201" s="14">
        <v>34</v>
      </c>
      <c r="G1201" s="14">
        <v>34</v>
      </c>
      <c r="H1201" s="14">
        <v>34</v>
      </c>
      <c r="I1201" s="14">
        <v>33</v>
      </c>
      <c r="J1201" s="14">
        <v>33</v>
      </c>
      <c r="K1201" s="14">
        <v>33</v>
      </c>
      <c r="L1201" s="14">
        <v>34</v>
      </c>
      <c r="M1201" s="14">
        <v>33</v>
      </c>
      <c r="N1201" s="14"/>
      <c r="O1201" s="14"/>
      <c r="P1201" s="13" t="s">
        <v>1</v>
      </c>
      <c r="Q1201" s="13" t="s">
        <v>1</v>
      </c>
      <c r="R1201" s="13" t="s">
        <v>1</v>
      </c>
      <c r="S1201" s="13" t="s">
        <v>1</v>
      </c>
      <c r="T1201" s="13" t="s">
        <v>1</v>
      </c>
      <c r="U1201" s="13" t="s">
        <v>1</v>
      </c>
      <c r="V1201" s="13" t="s">
        <v>294</v>
      </c>
      <c r="W1201" s="22" t="s">
        <v>1</v>
      </c>
    </row>
    <row r="1202" spans="1:23" x14ac:dyDescent="0.2">
      <c r="A1202" s="25" t="s">
        <v>40</v>
      </c>
      <c r="B1202" s="11" t="s">
        <v>134</v>
      </c>
      <c r="C1202" s="11" t="s">
        <v>275</v>
      </c>
      <c r="D1202" s="12">
        <v>24</v>
      </c>
      <c r="E1202" s="12">
        <v>23</v>
      </c>
      <c r="F1202" s="12">
        <v>24</v>
      </c>
      <c r="G1202" s="12">
        <v>25</v>
      </c>
      <c r="H1202" s="12">
        <v>25</v>
      </c>
      <c r="I1202" s="12">
        <v>24</v>
      </c>
      <c r="J1202" s="12">
        <v>23</v>
      </c>
      <c r="K1202" s="12">
        <v>24</v>
      </c>
      <c r="L1202" s="12">
        <v>23</v>
      </c>
      <c r="M1202" s="12">
        <v>25</v>
      </c>
      <c r="N1202" s="12"/>
      <c r="O1202" s="12"/>
      <c r="P1202" s="11" t="s">
        <v>1</v>
      </c>
      <c r="Q1202" s="11" t="s">
        <v>1</v>
      </c>
      <c r="R1202" s="11" t="s">
        <v>1</v>
      </c>
      <c r="S1202" s="11" t="s">
        <v>1</v>
      </c>
      <c r="T1202" s="11" t="s">
        <v>1</v>
      </c>
      <c r="U1202" s="11" t="s">
        <v>1</v>
      </c>
      <c r="V1202" s="11" t="s">
        <v>294</v>
      </c>
      <c r="W1202" s="21" t="s">
        <v>1</v>
      </c>
    </row>
    <row r="1203" spans="1:23" x14ac:dyDescent="0.2">
      <c r="A1203" s="27" t="s">
        <v>40</v>
      </c>
      <c r="B1203" s="13" t="s">
        <v>134</v>
      </c>
      <c r="C1203" s="13" t="s">
        <v>272</v>
      </c>
      <c r="D1203" s="14"/>
      <c r="E1203" s="14"/>
      <c r="F1203" s="14"/>
      <c r="G1203" s="14"/>
      <c r="H1203" s="14"/>
      <c r="I1203" s="14"/>
      <c r="J1203" s="14"/>
      <c r="K1203" s="14"/>
      <c r="L1203" s="14"/>
      <c r="M1203" s="14"/>
      <c r="N1203" s="14"/>
      <c r="O1203" s="14"/>
      <c r="P1203" s="13"/>
      <c r="Q1203" s="13"/>
      <c r="R1203" s="13"/>
      <c r="S1203" s="13"/>
      <c r="T1203" s="13"/>
      <c r="U1203" s="13"/>
      <c r="V1203" s="13"/>
      <c r="W1203" s="22"/>
    </row>
    <row r="1204" spans="1:23" x14ac:dyDescent="0.2">
      <c r="A1204" s="25" t="s">
        <v>40</v>
      </c>
      <c r="B1204" s="11" t="s">
        <v>134</v>
      </c>
      <c r="C1204" s="11" t="s">
        <v>295</v>
      </c>
      <c r="D1204" s="12">
        <v>38.440722610000002</v>
      </c>
      <c r="E1204" s="12">
        <v>39.257645609999997</v>
      </c>
      <c r="F1204" s="12">
        <v>29.834551309999998</v>
      </c>
      <c r="G1204" s="12">
        <v>29.719161799999998</v>
      </c>
      <c r="H1204" s="12">
        <v>37.352845299999998</v>
      </c>
      <c r="I1204" s="12">
        <v>35.101476040000001</v>
      </c>
      <c r="J1204" s="12">
        <v>35.474635650000003</v>
      </c>
      <c r="K1204" s="12">
        <v>33.59095671</v>
      </c>
      <c r="L1204" s="12">
        <v>28.59678216</v>
      </c>
      <c r="M1204" s="12">
        <v>31.654961530000001</v>
      </c>
      <c r="N1204" s="12">
        <v>31.572593999999999</v>
      </c>
      <c r="O1204" s="12"/>
      <c r="P1204" s="11" t="s">
        <v>1</v>
      </c>
      <c r="Q1204" s="11" t="s">
        <v>1</v>
      </c>
      <c r="R1204" s="11" t="s">
        <v>1</v>
      </c>
      <c r="S1204" s="11" t="s">
        <v>1</v>
      </c>
      <c r="T1204" s="11" t="s">
        <v>1</v>
      </c>
      <c r="U1204" s="11" t="s">
        <v>1</v>
      </c>
      <c r="V1204" s="11" t="s">
        <v>294</v>
      </c>
      <c r="W1204" s="21" t="s">
        <v>1</v>
      </c>
    </row>
    <row r="1205" spans="1:23" x14ac:dyDescent="0.2">
      <c r="A1205" s="27" t="s">
        <v>40</v>
      </c>
      <c r="B1205" s="13" t="s">
        <v>134</v>
      </c>
      <c r="C1205" s="13" t="s">
        <v>297</v>
      </c>
      <c r="D1205" s="14"/>
      <c r="E1205" s="14"/>
      <c r="F1205" s="14"/>
      <c r="G1205" s="14"/>
      <c r="H1205" s="14"/>
      <c r="I1205" s="14"/>
      <c r="J1205" s="14"/>
      <c r="K1205" s="14"/>
      <c r="L1205" s="14"/>
      <c r="M1205" s="14"/>
      <c r="N1205" s="14"/>
      <c r="O1205" s="14"/>
      <c r="P1205" s="13" t="s">
        <v>1</v>
      </c>
      <c r="Q1205" s="13" t="s">
        <v>1</v>
      </c>
      <c r="R1205" s="13" t="s">
        <v>1</v>
      </c>
      <c r="S1205" s="13" t="s">
        <v>1</v>
      </c>
      <c r="T1205" s="13" t="s">
        <v>1</v>
      </c>
      <c r="U1205" s="13" t="s">
        <v>1</v>
      </c>
      <c r="V1205" s="13" t="s">
        <v>294</v>
      </c>
      <c r="W1205" s="22" t="s">
        <v>1</v>
      </c>
    </row>
    <row r="1206" spans="1:23" x14ac:dyDescent="0.2">
      <c r="A1206" s="25" t="s">
        <v>40</v>
      </c>
      <c r="B1206" s="11" t="s">
        <v>134</v>
      </c>
      <c r="C1206" s="11" t="s">
        <v>299</v>
      </c>
      <c r="D1206" s="12"/>
      <c r="E1206" s="12"/>
      <c r="F1206" s="12"/>
      <c r="G1206" s="12"/>
      <c r="H1206" s="12"/>
      <c r="I1206" s="12"/>
      <c r="J1206" s="12"/>
      <c r="K1206" s="12"/>
      <c r="L1206" s="12"/>
      <c r="M1206" s="12"/>
      <c r="N1206" s="12">
        <v>30.609749999999998</v>
      </c>
      <c r="O1206" s="12"/>
      <c r="P1206" s="11" t="s">
        <v>1</v>
      </c>
      <c r="Q1206" s="11" t="s">
        <v>1</v>
      </c>
      <c r="R1206" s="11" t="s">
        <v>1</v>
      </c>
      <c r="S1206" s="11" t="s">
        <v>1</v>
      </c>
      <c r="T1206" s="11" t="s">
        <v>1</v>
      </c>
      <c r="U1206" s="11" t="s">
        <v>1</v>
      </c>
      <c r="V1206" s="11" t="s">
        <v>294</v>
      </c>
      <c r="W1206" s="21" t="s">
        <v>1</v>
      </c>
    </row>
    <row r="1207" spans="1:23" x14ac:dyDescent="0.2">
      <c r="A1207" s="27" t="s">
        <v>40</v>
      </c>
      <c r="B1207" s="13" t="s">
        <v>134</v>
      </c>
      <c r="C1207" s="13" t="s">
        <v>300</v>
      </c>
      <c r="D1207" s="14"/>
      <c r="E1207" s="14"/>
      <c r="F1207" s="14"/>
      <c r="G1207" s="14"/>
      <c r="H1207" s="14"/>
      <c r="I1207" s="14"/>
      <c r="J1207" s="14"/>
      <c r="K1207" s="14"/>
      <c r="L1207" s="14"/>
      <c r="M1207" s="14"/>
      <c r="N1207" s="14">
        <v>93.371920000000003</v>
      </c>
      <c r="O1207" s="14"/>
      <c r="P1207" s="13" t="s">
        <v>1</v>
      </c>
      <c r="Q1207" s="13" t="s">
        <v>1</v>
      </c>
      <c r="R1207" s="13" t="s">
        <v>1</v>
      </c>
      <c r="S1207" s="13" t="s">
        <v>1</v>
      </c>
      <c r="T1207" s="13" t="s">
        <v>1</v>
      </c>
      <c r="U1207" s="13" t="s">
        <v>1</v>
      </c>
      <c r="V1207" s="13" t="s">
        <v>294</v>
      </c>
      <c r="W1207" s="22" t="s">
        <v>1</v>
      </c>
    </row>
    <row r="1208" spans="1:23" x14ac:dyDescent="0.2">
      <c r="A1208" s="25" t="s">
        <v>40</v>
      </c>
      <c r="B1208" s="11" t="s">
        <v>134</v>
      </c>
      <c r="C1208" s="11" t="s">
        <v>296</v>
      </c>
      <c r="D1208" s="12"/>
      <c r="E1208" s="12"/>
      <c r="F1208" s="12"/>
      <c r="G1208" s="12"/>
      <c r="H1208" s="12"/>
      <c r="I1208" s="12"/>
      <c r="J1208" s="12"/>
      <c r="K1208" s="12"/>
      <c r="L1208" s="12"/>
      <c r="M1208" s="12"/>
      <c r="N1208" s="12">
        <v>88.481290000000001</v>
      </c>
      <c r="O1208" s="12"/>
      <c r="P1208" s="11" t="s">
        <v>1</v>
      </c>
      <c r="Q1208" s="11" t="s">
        <v>1</v>
      </c>
      <c r="R1208" s="11" t="s">
        <v>1</v>
      </c>
      <c r="S1208" s="11" t="s">
        <v>1</v>
      </c>
      <c r="T1208" s="11" t="s">
        <v>1</v>
      </c>
      <c r="U1208" s="11" t="s">
        <v>1</v>
      </c>
      <c r="V1208" s="11" t="s">
        <v>294</v>
      </c>
      <c r="W1208" s="21" t="s">
        <v>1</v>
      </c>
    </row>
    <row r="1209" spans="1:23" x14ac:dyDescent="0.2">
      <c r="A1209" s="27" t="s">
        <v>40</v>
      </c>
      <c r="B1209" s="13" t="s">
        <v>134</v>
      </c>
      <c r="C1209" s="13" t="s">
        <v>301</v>
      </c>
      <c r="D1209" s="14"/>
      <c r="E1209" s="14"/>
      <c r="F1209" s="14"/>
      <c r="G1209" s="14"/>
      <c r="H1209" s="14"/>
      <c r="I1209" s="14"/>
      <c r="J1209" s="14"/>
      <c r="K1209" s="14"/>
      <c r="L1209" s="14"/>
      <c r="M1209" s="14"/>
      <c r="N1209" s="14">
        <v>94.525090000000006</v>
      </c>
      <c r="O1209" s="14"/>
      <c r="P1209" s="13" t="s">
        <v>1</v>
      </c>
      <c r="Q1209" s="13" t="s">
        <v>1</v>
      </c>
      <c r="R1209" s="13" t="s">
        <v>1</v>
      </c>
      <c r="S1209" s="13" t="s">
        <v>1</v>
      </c>
      <c r="T1209" s="13" t="s">
        <v>1</v>
      </c>
      <c r="U1209" s="13" t="s">
        <v>1</v>
      </c>
      <c r="V1209" s="13" t="s">
        <v>294</v>
      </c>
      <c r="W1209" s="22" t="s">
        <v>1</v>
      </c>
    </row>
    <row r="1210" spans="1:23" x14ac:dyDescent="0.2">
      <c r="A1210" s="25" t="s">
        <v>40</v>
      </c>
      <c r="B1210" s="11" t="s">
        <v>134</v>
      </c>
      <c r="C1210" s="11" t="s">
        <v>298</v>
      </c>
      <c r="D1210" s="12"/>
      <c r="E1210" s="12"/>
      <c r="F1210" s="12"/>
      <c r="G1210" s="12"/>
      <c r="H1210" s="12"/>
      <c r="I1210" s="12"/>
      <c r="J1210" s="12"/>
      <c r="K1210" s="12"/>
      <c r="L1210" s="12"/>
      <c r="M1210" s="12"/>
      <c r="N1210" s="12"/>
      <c r="O1210" s="12"/>
      <c r="P1210" s="11" t="s">
        <v>1</v>
      </c>
      <c r="Q1210" s="11" t="s">
        <v>1</v>
      </c>
      <c r="R1210" s="11" t="s">
        <v>1</v>
      </c>
      <c r="S1210" s="11" t="s">
        <v>1</v>
      </c>
      <c r="T1210" s="11" t="s">
        <v>1</v>
      </c>
      <c r="U1210" s="11" t="s">
        <v>1</v>
      </c>
      <c r="V1210" s="11" t="s">
        <v>294</v>
      </c>
      <c r="W1210" s="21" t="s">
        <v>1</v>
      </c>
    </row>
    <row r="1211" spans="1:23" x14ac:dyDescent="0.2">
      <c r="A1211" s="27" t="s">
        <v>41</v>
      </c>
      <c r="B1211" s="13" t="s">
        <v>135</v>
      </c>
      <c r="C1211" s="13" t="s">
        <v>277</v>
      </c>
      <c r="D1211" s="14"/>
      <c r="E1211" s="14"/>
      <c r="F1211" s="14"/>
      <c r="G1211" s="14"/>
      <c r="H1211" s="14"/>
      <c r="I1211" s="14"/>
      <c r="J1211" s="14"/>
      <c r="K1211" s="14"/>
      <c r="L1211" s="14"/>
      <c r="M1211" s="14"/>
      <c r="N1211" s="14"/>
      <c r="O1211" s="14"/>
      <c r="P1211" s="13"/>
      <c r="Q1211" s="13"/>
      <c r="R1211" s="13"/>
      <c r="S1211" s="13"/>
      <c r="T1211" s="13"/>
      <c r="U1211" s="13"/>
      <c r="V1211" s="13"/>
      <c r="W1211" s="22"/>
    </row>
    <row r="1212" spans="1:23" x14ac:dyDescent="0.2">
      <c r="A1212" s="25" t="s">
        <v>41</v>
      </c>
      <c r="B1212" s="11" t="s">
        <v>135</v>
      </c>
      <c r="C1212" s="11" t="s">
        <v>278</v>
      </c>
      <c r="D1212" s="12"/>
      <c r="E1212" s="12"/>
      <c r="F1212" s="12"/>
      <c r="G1212" s="12"/>
      <c r="H1212" s="12"/>
      <c r="I1212" s="12"/>
      <c r="J1212" s="12"/>
      <c r="K1212" s="12"/>
      <c r="L1212" s="12"/>
      <c r="M1212" s="12"/>
      <c r="N1212" s="12"/>
      <c r="O1212" s="12"/>
      <c r="P1212" s="11"/>
      <c r="Q1212" s="11"/>
      <c r="R1212" s="11"/>
      <c r="S1212" s="11"/>
      <c r="T1212" s="11"/>
      <c r="U1212" s="11"/>
      <c r="V1212" s="11"/>
      <c r="W1212" s="21"/>
    </row>
    <row r="1213" spans="1:23" x14ac:dyDescent="0.2">
      <c r="A1213" s="27" t="s">
        <v>41</v>
      </c>
      <c r="B1213" s="13" t="s">
        <v>135</v>
      </c>
      <c r="C1213" s="13" t="s">
        <v>280</v>
      </c>
      <c r="D1213" s="14"/>
      <c r="E1213" s="14"/>
      <c r="F1213" s="14"/>
      <c r="G1213" s="14"/>
      <c r="H1213" s="14"/>
      <c r="I1213" s="14"/>
      <c r="J1213" s="14"/>
      <c r="K1213" s="14"/>
      <c r="L1213" s="14"/>
      <c r="M1213" s="14"/>
      <c r="N1213" s="14"/>
      <c r="O1213" s="14"/>
      <c r="P1213" s="13"/>
      <c r="Q1213" s="13"/>
      <c r="R1213" s="13"/>
      <c r="S1213" s="13"/>
      <c r="T1213" s="13"/>
      <c r="U1213" s="13"/>
      <c r="V1213" s="13"/>
      <c r="W1213" s="22"/>
    </row>
    <row r="1214" spans="1:23" x14ac:dyDescent="0.2">
      <c r="A1214" s="25" t="s">
        <v>41</v>
      </c>
      <c r="B1214" s="11" t="s">
        <v>135</v>
      </c>
      <c r="C1214" s="11" t="s">
        <v>281</v>
      </c>
      <c r="D1214" s="12"/>
      <c r="E1214" s="12"/>
      <c r="F1214" s="12"/>
      <c r="G1214" s="12"/>
      <c r="H1214" s="12"/>
      <c r="I1214" s="12"/>
      <c r="J1214" s="12"/>
      <c r="K1214" s="12"/>
      <c r="L1214" s="12"/>
      <c r="M1214" s="12"/>
      <c r="N1214" s="12"/>
      <c r="O1214" s="12"/>
      <c r="P1214" s="11"/>
      <c r="Q1214" s="11"/>
      <c r="R1214" s="11"/>
      <c r="S1214" s="11"/>
      <c r="T1214" s="11"/>
      <c r="U1214" s="11"/>
      <c r="V1214" s="11"/>
      <c r="W1214" s="21"/>
    </row>
    <row r="1215" spans="1:23" x14ac:dyDescent="0.2">
      <c r="A1215" s="27" t="s">
        <v>41</v>
      </c>
      <c r="B1215" s="13" t="s">
        <v>135</v>
      </c>
      <c r="C1215" s="13" t="s">
        <v>282</v>
      </c>
      <c r="D1215" s="14"/>
      <c r="E1215" s="14"/>
      <c r="F1215" s="14"/>
      <c r="G1215" s="14"/>
      <c r="H1215" s="14"/>
      <c r="I1215" s="14"/>
      <c r="J1215" s="14"/>
      <c r="K1215" s="14"/>
      <c r="L1215" s="14"/>
      <c r="M1215" s="14"/>
      <c r="N1215" s="14"/>
      <c r="O1215" s="14"/>
      <c r="P1215" s="13"/>
      <c r="Q1215" s="13"/>
      <c r="R1215" s="13"/>
      <c r="S1215" s="13"/>
      <c r="T1215" s="13"/>
      <c r="U1215" s="13"/>
      <c r="V1215" s="13"/>
      <c r="W1215" s="22"/>
    </row>
    <row r="1216" spans="1:23" x14ac:dyDescent="0.2">
      <c r="A1216" s="25" t="s">
        <v>41</v>
      </c>
      <c r="B1216" s="11" t="s">
        <v>135</v>
      </c>
      <c r="C1216" s="11" t="s">
        <v>279</v>
      </c>
      <c r="D1216" s="12"/>
      <c r="E1216" s="12"/>
      <c r="F1216" s="12"/>
      <c r="G1216" s="12"/>
      <c r="H1216" s="12"/>
      <c r="I1216" s="12"/>
      <c r="J1216" s="12"/>
      <c r="K1216" s="12"/>
      <c r="L1216" s="12"/>
      <c r="M1216" s="12"/>
      <c r="N1216" s="12"/>
      <c r="O1216" s="12"/>
      <c r="P1216" s="11"/>
      <c r="Q1216" s="11"/>
      <c r="R1216" s="11"/>
      <c r="S1216" s="11"/>
      <c r="T1216" s="11"/>
      <c r="U1216" s="11"/>
      <c r="V1216" s="11"/>
      <c r="W1216" s="21"/>
    </row>
    <row r="1217" spans="1:23" x14ac:dyDescent="0.2">
      <c r="A1217" s="27" t="s">
        <v>41</v>
      </c>
      <c r="B1217" s="13" t="s">
        <v>135</v>
      </c>
      <c r="C1217" s="13" t="s">
        <v>293</v>
      </c>
      <c r="D1217" s="14"/>
      <c r="E1217" s="14"/>
      <c r="F1217" s="14"/>
      <c r="G1217" s="14"/>
      <c r="H1217" s="14"/>
      <c r="I1217" s="14"/>
      <c r="J1217" s="14"/>
      <c r="K1217" s="14"/>
      <c r="L1217" s="14"/>
      <c r="M1217" s="14"/>
      <c r="N1217" s="14"/>
      <c r="O1217" s="14"/>
      <c r="P1217" s="13" t="s">
        <v>1</v>
      </c>
      <c r="Q1217" s="13" t="s">
        <v>1</v>
      </c>
      <c r="R1217" s="13" t="s">
        <v>1</v>
      </c>
      <c r="S1217" s="13" t="s">
        <v>1</v>
      </c>
      <c r="T1217" s="13" t="s">
        <v>1</v>
      </c>
      <c r="U1217" s="13" t="s">
        <v>1</v>
      </c>
      <c r="V1217" s="13" t="s">
        <v>294</v>
      </c>
      <c r="W1217" s="22" t="s">
        <v>1</v>
      </c>
    </row>
    <row r="1218" spans="1:23" x14ac:dyDescent="0.2">
      <c r="A1218" s="25" t="s">
        <v>41</v>
      </c>
      <c r="B1218" s="11" t="s">
        <v>135</v>
      </c>
      <c r="C1218" s="11" t="s">
        <v>284</v>
      </c>
      <c r="D1218" s="12"/>
      <c r="E1218" s="12"/>
      <c r="F1218" s="12"/>
      <c r="G1218" s="12"/>
      <c r="H1218" s="12"/>
      <c r="I1218" s="12"/>
      <c r="J1218" s="12"/>
      <c r="K1218" s="12"/>
      <c r="L1218" s="12"/>
      <c r="M1218" s="12"/>
      <c r="N1218" s="12">
        <v>28.232690000000002</v>
      </c>
      <c r="O1218" s="12"/>
      <c r="P1218" s="11" t="s">
        <v>1</v>
      </c>
      <c r="Q1218" s="11" t="s">
        <v>1</v>
      </c>
      <c r="R1218" s="11" t="s">
        <v>1</v>
      </c>
      <c r="S1218" s="11" t="s">
        <v>1</v>
      </c>
      <c r="T1218" s="11" t="s">
        <v>1</v>
      </c>
      <c r="U1218" s="11" t="s">
        <v>1</v>
      </c>
      <c r="V1218" s="11" t="s">
        <v>294</v>
      </c>
      <c r="W1218" s="21" t="s">
        <v>1</v>
      </c>
    </row>
    <row r="1219" spans="1:23" x14ac:dyDescent="0.2">
      <c r="A1219" s="27" t="s">
        <v>41</v>
      </c>
      <c r="B1219" s="13" t="s">
        <v>135</v>
      </c>
      <c r="C1219" s="13" t="s">
        <v>286</v>
      </c>
      <c r="D1219" s="14"/>
      <c r="E1219" s="14"/>
      <c r="F1219" s="14"/>
      <c r="G1219" s="14"/>
      <c r="H1219" s="14"/>
      <c r="I1219" s="14"/>
      <c r="J1219" s="14"/>
      <c r="K1219" s="14"/>
      <c r="L1219" s="14"/>
      <c r="M1219" s="14"/>
      <c r="N1219" s="14">
        <v>23.284739999999999</v>
      </c>
      <c r="O1219" s="14"/>
      <c r="P1219" s="13" t="s">
        <v>1</v>
      </c>
      <c r="Q1219" s="13" t="s">
        <v>1</v>
      </c>
      <c r="R1219" s="13" t="s">
        <v>1</v>
      </c>
      <c r="S1219" s="13" t="s">
        <v>1</v>
      </c>
      <c r="T1219" s="13" t="s">
        <v>1</v>
      </c>
      <c r="U1219" s="13" t="s">
        <v>1</v>
      </c>
      <c r="V1219" s="13" t="s">
        <v>294</v>
      </c>
      <c r="W1219" s="22" t="s">
        <v>1</v>
      </c>
    </row>
    <row r="1220" spans="1:23" x14ac:dyDescent="0.2">
      <c r="A1220" s="25" t="s">
        <v>41</v>
      </c>
      <c r="B1220" s="11" t="s">
        <v>135</v>
      </c>
      <c r="C1220" s="11" t="s">
        <v>287</v>
      </c>
      <c r="D1220" s="12"/>
      <c r="E1220" s="12"/>
      <c r="F1220" s="12"/>
      <c r="G1220" s="12"/>
      <c r="H1220" s="12">
        <v>30.721990000000002</v>
      </c>
      <c r="I1220" s="12"/>
      <c r="J1220" s="12"/>
      <c r="K1220" s="12"/>
      <c r="L1220" s="12"/>
      <c r="M1220" s="12"/>
      <c r="N1220" s="12">
        <v>42.387749999999997</v>
      </c>
      <c r="O1220" s="12"/>
      <c r="P1220" s="11" t="s">
        <v>1</v>
      </c>
      <c r="Q1220" s="11" t="s">
        <v>1</v>
      </c>
      <c r="R1220" s="11" t="s">
        <v>1</v>
      </c>
      <c r="S1220" s="11" t="s">
        <v>1</v>
      </c>
      <c r="T1220" s="11" t="s">
        <v>1</v>
      </c>
      <c r="U1220" s="11" t="s">
        <v>1</v>
      </c>
      <c r="V1220" s="11" t="s">
        <v>294</v>
      </c>
      <c r="W1220" s="21" t="s">
        <v>1</v>
      </c>
    </row>
    <row r="1221" spans="1:23" x14ac:dyDescent="0.2">
      <c r="A1221" s="27" t="s">
        <v>41</v>
      </c>
      <c r="B1221" s="13" t="s">
        <v>135</v>
      </c>
      <c r="C1221" s="13" t="s">
        <v>288</v>
      </c>
      <c r="D1221" s="14"/>
      <c r="E1221" s="14"/>
      <c r="F1221" s="14"/>
      <c r="G1221" s="14"/>
      <c r="H1221" s="14">
        <v>34.488109999999999</v>
      </c>
      <c r="I1221" s="14"/>
      <c r="J1221" s="14"/>
      <c r="K1221" s="14"/>
      <c r="L1221" s="14"/>
      <c r="M1221" s="14"/>
      <c r="N1221" s="14">
        <v>53.444159999999997</v>
      </c>
      <c r="O1221" s="14"/>
      <c r="P1221" s="13" t="s">
        <v>1</v>
      </c>
      <c r="Q1221" s="13" t="s">
        <v>1</v>
      </c>
      <c r="R1221" s="13" t="s">
        <v>1</v>
      </c>
      <c r="S1221" s="13" t="s">
        <v>1</v>
      </c>
      <c r="T1221" s="13" t="s">
        <v>1</v>
      </c>
      <c r="U1221" s="13" t="s">
        <v>1</v>
      </c>
      <c r="V1221" s="13" t="s">
        <v>294</v>
      </c>
      <c r="W1221" s="22" t="s">
        <v>1</v>
      </c>
    </row>
    <row r="1222" spans="1:23" x14ac:dyDescent="0.2">
      <c r="A1222" s="25" t="s">
        <v>41</v>
      </c>
      <c r="B1222" s="11" t="s">
        <v>135</v>
      </c>
      <c r="C1222" s="11" t="s">
        <v>285</v>
      </c>
      <c r="D1222" s="12"/>
      <c r="E1222" s="12"/>
      <c r="F1222" s="12"/>
      <c r="G1222" s="12"/>
      <c r="H1222" s="12"/>
      <c r="I1222" s="12"/>
      <c r="J1222" s="12"/>
      <c r="K1222" s="12"/>
      <c r="L1222" s="12"/>
      <c r="M1222" s="12"/>
      <c r="N1222" s="12">
        <v>25.211469999999998</v>
      </c>
      <c r="O1222" s="12"/>
      <c r="P1222" s="11" t="s">
        <v>1</v>
      </c>
      <c r="Q1222" s="11" t="s">
        <v>1</v>
      </c>
      <c r="R1222" s="11" t="s">
        <v>1</v>
      </c>
      <c r="S1222" s="11" t="s">
        <v>1</v>
      </c>
      <c r="T1222" s="11" t="s">
        <v>1</v>
      </c>
      <c r="U1222" s="11" t="s">
        <v>1</v>
      </c>
      <c r="V1222" s="11" t="s">
        <v>294</v>
      </c>
      <c r="W1222" s="21" t="s">
        <v>1</v>
      </c>
    </row>
    <row r="1223" spans="1:23" x14ac:dyDescent="0.2">
      <c r="A1223" s="27" t="s">
        <v>41</v>
      </c>
      <c r="B1223" s="13" t="s">
        <v>135</v>
      </c>
      <c r="C1223" s="13" t="s">
        <v>308</v>
      </c>
      <c r="D1223" s="14"/>
      <c r="E1223" s="14">
        <v>21.369</v>
      </c>
      <c r="F1223" s="14">
        <v>28.785</v>
      </c>
      <c r="G1223" s="14">
        <v>18.533000000000001</v>
      </c>
      <c r="H1223" s="14">
        <v>16.023</v>
      </c>
      <c r="I1223" s="14">
        <v>14.654</v>
      </c>
      <c r="J1223" s="14">
        <v>15.951000000000001</v>
      </c>
      <c r="K1223" s="14">
        <v>23.553000000000001</v>
      </c>
      <c r="L1223" s="14">
        <v>43.341000000000001</v>
      </c>
      <c r="M1223" s="14">
        <v>26.009</v>
      </c>
      <c r="N1223" s="14">
        <v>29.361999999999998</v>
      </c>
      <c r="O1223" s="14"/>
      <c r="P1223" s="13" t="s">
        <v>1</v>
      </c>
      <c r="Q1223" s="13" t="s">
        <v>1</v>
      </c>
      <c r="R1223" s="13" t="s">
        <v>1</v>
      </c>
      <c r="S1223" s="13" t="s">
        <v>1</v>
      </c>
      <c r="T1223" s="13" t="s">
        <v>1</v>
      </c>
      <c r="U1223" s="13" t="s">
        <v>1</v>
      </c>
      <c r="V1223" s="13" t="s">
        <v>294</v>
      </c>
      <c r="W1223" s="22" t="s">
        <v>1</v>
      </c>
    </row>
    <row r="1224" spans="1:23" x14ac:dyDescent="0.2">
      <c r="A1224" s="25" t="s">
        <v>41</v>
      </c>
      <c r="B1224" s="11" t="s">
        <v>135</v>
      </c>
      <c r="C1224" s="11" t="s">
        <v>283</v>
      </c>
      <c r="D1224" s="12">
        <v>53</v>
      </c>
      <c r="E1224" s="12">
        <v>55</v>
      </c>
      <c r="F1224" s="12"/>
      <c r="G1224" s="12">
        <v>54</v>
      </c>
      <c r="H1224" s="12"/>
      <c r="I1224" s="12"/>
      <c r="J1224" s="12">
        <v>57</v>
      </c>
      <c r="K1224" s="12">
        <v>55</v>
      </c>
      <c r="L1224" s="12">
        <v>59</v>
      </c>
      <c r="M1224" s="12">
        <v>55</v>
      </c>
      <c r="N1224" s="12"/>
      <c r="O1224" s="12"/>
      <c r="P1224" s="11" t="s">
        <v>1</v>
      </c>
      <c r="Q1224" s="11" t="s">
        <v>1</v>
      </c>
      <c r="R1224" s="11" t="s">
        <v>1</v>
      </c>
      <c r="S1224" s="11" t="s">
        <v>1</v>
      </c>
      <c r="T1224" s="11" t="s">
        <v>1</v>
      </c>
      <c r="U1224" s="11" t="s">
        <v>1</v>
      </c>
      <c r="V1224" s="11" t="s">
        <v>294</v>
      </c>
      <c r="W1224" s="21" t="s">
        <v>1</v>
      </c>
    </row>
    <row r="1225" spans="1:23" x14ac:dyDescent="0.2">
      <c r="A1225" s="27" t="s">
        <v>41</v>
      </c>
      <c r="B1225" s="13" t="s">
        <v>135</v>
      </c>
      <c r="C1225" s="13" t="s">
        <v>290</v>
      </c>
      <c r="D1225" s="14"/>
      <c r="E1225" s="14"/>
      <c r="F1225" s="14"/>
      <c r="G1225" s="14"/>
      <c r="H1225" s="14"/>
      <c r="I1225" s="14"/>
      <c r="J1225" s="14">
        <v>33</v>
      </c>
      <c r="K1225" s="14">
        <v>27</v>
      </c>
      <c r="L1225" s="14">
        <v>48</v>
      </c>
      <c r="M1225" s="14">
        <v>48</v>
      </c>
      <c r="N1225" s="14"/>
      <c r="O1225" s="14"/>
      <c r="P1225" s="13" t="s">
        <v>1</v>
      </c>
      <c r="Q1225" s="13" t="s">
        <v>1</v>
      </c>
      <c r="R1225" s="13" t="s">
        <v>1</v>
      </c>
      <c r="S1225" s="13" t="s">
        <v>1</v>
      </c>
      <c r="T1225" s="13" t="s">
        <v>1</v>
      </c>
      <c r="U1225" s="13" t="s">
        <v>1</v>
      </c>
      <c r="V1225" s="13" t="s">
        <v>294</v>
      </c>
      <c r="W1225" s="22" t="s">
        <v>1</v>
      </c>
    </row>
    <row r="1226" spans="1:23" x14ac:dyDescent="0.2">
      <c r="A1226" s="25" t="s">
        <v>41</v>
      </c>
      <c r="B1226" s="11" t="s">
        <v>135</v>
      </c>
      <c r="C1226" s="11" t="s">
        <v>291</v>
      </c>
      <c r="D1226" s="12">
        <v>30</v>
      </c>
      <c r="E1226" s="12">
        <v>33</v>
      </c>
      <c r="F1226" s="12"/>
      <c r="G1226" s="12">
        <v>33</v>
      </c>
      <c r="H1226" s="12"/>
      <c r="I1226" s="12"/>
      <c r="J1226" s="12">
        <v>35</v>
      </c>
      <c r="K1226" s="12">
        <v>33</v>
      </c>
      <c r="L1226" s="12">
        <v>48</v>
      </c>
      <c r="M1226" s="12">
        <v>48</v>
      </c>
      <c r="N1226" s="12"/>
      <c r="O1226" s="12"/>
      <c r="P1226" s="11" t="s">
        <v>1</v>
      </c>
      <c r="Q1226" s="11" t="s">
        <v>1</v>
      </c>
      <c r="R1226" s="11" t="s">
        <v>1</v>
      </c>
      <c r="S1226" s="11" t="s">
        <v>1</v>
      </c>
      <c r="T1226" s="11" t="s">
        <v>1</v>
      </c>
      <c r="U1226" s="11" t="s">
        <v>1</v>
      </c>
      <c r="V1226" s="11" t="s">
        <v>294</v>
      </c>
      <c r="W1226" s="21" t="s">
        <v>1</v>
      </c>
    </row>
    <row r="1227" spans="1:23" x14ac:dyDescent="0.2">
      <c r="A1227" s="27" t="s">
        <v>41</v>
      </c>
      <c r="B1227" s="13" t="s">
        <v>135</v>
      </c>
      <c r="C1227" s="13" t="s">
        <v>273</v>
      </c>
      <c r="D1227" s="14"/>
      <c r="E1227" s="14"/>
      <c r="F1227" s="14"/>
      <c r="G1227" s="14"/>
      <c r="H1227" s="14"/>
      <c r="I1227" s="14"/>
      <c r="J1227" s="14">
        <v>60</v>
      </c>
      <c r="K1227" s="14">
        <v>58</v>
      </c>
      <c r="L1227" s="14"/>
      <c r="M1227" s="14"/>
      <c r="N1227" s="14"/>
      <c r="O1227" s="14"/>
      <c r="P1227" s="13" t="s">
        <v>1</v>
      </c>
      <c r="Q1227" s="13" t="s">
        <v>1</v>
      </c>
      <c r="R1227" s="13" t="s">
        <v>1</v>
      </c>
      <c r="S1227" s="13" t="s">
        <v>1</v>
      </c>
      <c r="T1227" s="13" t="s">
        <v>1</v>
      </c>
      <c r="U1227" s="13" t="s">
        <v>1</v>
      </c>
      <c r="V1227" s="13" t="s">
        <v>294</v>
      </c>
      <c r="W1227" s="22" t="s">
        <v>1</v>
      </c>
    </row>
    <row r="1228" spans="1:23" x14ac:dyDescent="0.2">
      <c r="A1228" s="25" t="s">
        <v>41</v>
      </c>
      <c r="B1228" s="11" t="s">
        <v>135</v>
      </c>
      <c r="C1228" s="11" t="s">
        <v>274</v>
      </c>
      <c r="D1228" s="12"/>
      <c r="E1228" s="12"/>
      <c r="F1228" s="12"/>
      <c r="G1228" s="12"/>
      <c r="H1228" s="12"/>
      <c r="I1228" s="12"/>
      <c r="J1228" s="12">
        <v>65</v>
      </c>
      <c r="K1228" s="12">
        <v>65</v>
      </c>
      <c r="L1228" s="12"/>
      <c r="M1228" s="12"/>
      <c r="N1228" s="12"/>
      <c r="O1228" s="12"/>
      <c r="P1228" s="11" t="s">
        <v>1</v>
      </c>
      <c r="Q1228" s="11" t="s">
        <v>1</v>
      </c>
      <c r="R1228" s="11" t="s">
        <v>1</v>
      </c>
      <c r="S1228" s="11" t="s">
        <v>1</v>
      </c>
      <c r="T1228" s="11" t="s">
        <v>1</v>
      </c>
      <c r="U1228" s="11" t="s">
        <v>1</v>
      </c>
      <c r="V1228" s="11" t="s">
        <v>294</v>
      </c>
      <c r="W1228" s="21" t="s">
        <v>1</v>
      </c>
    </row>
    <row r="1229" spans="1:23" x14ac:dyDescent="0.2">
      <c r="A1229" s="27" t="s">
        <v>41</v>
      </c>
      <c r="B1229" s="13" t="s">
        <v>135</v>
      </c>
      <c r="C1229" s="13" t="s">
        <v>289</v>
      </c>
      <c r="D1229" s="14"/>
      <c r="E1229" s="14"/>
      <c r="F1229" s="14"/>
      <c r="G1229" s="14"/>
      <c r="H1229" s="14"/>
      <c r="I1229" s="14"/>
      <c r="J1229" s="14"/>
      <c r="K1229" s="14"/>
      <c r="L1229" s="14"/>
      <c r="M1229" s="14"/>
      <c r="N1229" s="14">
        <v>119.11665000000001</v>
      </c>
      <c r="O1229" s="14"/>
      <c r="P1229" s="13" t="s">
        <v>1</v>
      </c>
      <c r="Q1229" s="13" t="s">
        <v>1</v>
      </c>
      <c r="R1229" s="13" t="s">
        <v>1</v>
      </c>
      <c r="S1229" s="13" t="s">
        <v>1</v>
      </c>
      <c r="T1229" s="13" t="s">
        <v>1</v>
      </c>
      <c r="U1229" s="13" t="s">
        <v>1</v>
      </c>
      <c r="V1229" s="13" t="s">
        <v>294</v>
      </c>
      <c r="W1229" s="22" t="s">
        <v>1</v>
      </c>
    </row>
    <row r="1230" spans="1:23" x14ac:dyDescent="0.2">
      <c r="A1230" s="25" t="s">
        <v>41</v>
      </c>
      <c r="B1230" s="11" t="s">
        <v>135</v>
      </c>
      <c r="C1230" s="11" t="s">
        <v>276</v>
      </c>
      <c r="D1230" s="12">
        <v>12</v>
      </c>
      <c r="E1230" s="12">
        <v>14</v>
      </c>
      <c r="F1230" s="12"/>
      <c r="G1230" s="12">
        <v>14</v>
      </c>
      <c r="H1230" s="12"/>
      <c r="I1230" s="12"/>
      <c r="J1230" s="12">
        <v>14</v>
      </c>
      <c r="K1230" s="12">
        <v>16</v>
      </c>
      <c r="L1230" s="12"/>
      <c r="M1230" s="12">
        <v>15</v>
      </c>
      <c r="N1230" s="12"/>
      <c r="O1230" s="12"/>
      <c r="P1230" s="11" t="s">
        <v>1</v>
      </c>
      <c r="Q1230" s="11" t="s">
        <v>1</v>
      </c>
      <c r="R1230" s="11" t="s">
        <v>1</v>
      </c>
      <c r="S1230" s="11" t="s">
        <v>1</v>
      </c>
      <c r="T1230" s="11" t="s">
        <v>1</v>
      </c>
      <c r="U1230" s="11" t="s">
        <v>1</v>
      </c>
      <c r="V1230" s="11" t="s">
        <v>294</v>
      </c>
      <c r="W1230" s="21" t="s">
        <v>1</v>
      </c>
    </row>
    <row r="1231" spans="1:23" x14ac:dyDescent="0.2">
      <c r="A1231" s="27" t="s">
        <v>41</v>
      </c>
      <c r="B1231" s="13" t="s">
        <v>135</v>
      </c>
      <c r="C1231" s="13" t="s">
        <v>271</v>
      </c>
      <c r="D1231" s="14"/>
      <c r="E1231" s="14"/>
      <c r="F1231" s="14"/>
      <c r="G1231" s="14"/>
      <c r="H1231" s="14"/>
      <c r="I1231" s="14"/>
      <c r="J1231" s="14">
        <v>46</v>
      </c>
      <c r="K1231" s="14">
        <v>53</v>
      </c>
      <c r="L1231" s="14">
        <v>38</v>
      </c>
      <c r="M1231" s="14">
        <v>37</v>
      </c>
      <c r="N1231" s="14"/>
      <c r="O1231" s="14"/>
      <c r="P1231" s="13" t="s">
        <v>1</v>
      </c>
      <c r="Q1231" s="13" t="s">
        <v>1</v>
      </c>
      <c r="R1231" s="13" t="s">
        <v>1</v>
      </c>
      <c r="S1231" s="13" t="s">
        <v>1</v>
      </c>
      <c r="T1231" s="13" t="s">
        <v>1</v>
      </c>
      <c r="U1231" s="13" t="s">
        <v>1</v>
      </c>
      <c r="V1231" s="13" t="s">
        <v>294</v>
      </c>
      <c r="W1231" s="22" t="s">
        <v>1</v>
      </c>
    </row>
    <row r="1232" spans="1:23" x14ac:dyDescent="0.2">
      <c r="A1232" s="25" t="s">
        <v>41</v>
      </c>
      <c r="B1232" s="11" t="s">
        <v>135</v>
      </c>
      <c r="C1232" s="11" t="s">
        <v>292</v>
      </c>
      <c r="D1232" s="12">
        <v>24</v>
      </c>
      <c r="E1232" s="12">
        <v>27</v>
      </c>
      <c r="F1232" s="12"/>
      <c r="G1232" s="12">
        <v>27</v>
      </c>
      <c r="H1232" s="12"/>
      <c r="I1232" s="12"/>
      <c r="J1232" s="12">
        <v>26</v>
      </c>
      <c r="K1232" s="12">
        <v>30</v>
      </c>
      <c r="L1232" s="12">
        <v>22</v>
      </c>
      <c r="M1232" s="12">
        <v>22</v>
      </c>
      <c r="N1232" s="12"/>
      <c r="O1232" s="12"/>
      <c r="P1232" s="11" t="s">
        <v>1</v>
      </c>
      <c r="Q1232" s="11" t="s">
        <v>1</v>
      </c>
      <c r="R1232" s="11" t="s">
        <v>1</v>
      </c>
      <c r="S1232" s="11" t="s">
        <v>1</v>
      </c>
      <c r="T1232" s="11" t="s">
        <v>1</v>
      </c>
      <c r="U1232" s="11" t="s">
        <v>1</v>
      </c>
      <c r="V1232" s="11" t="s">
        <v>294</v>
      </c>
      <c r="W1232" s="21" t="s">
        <v>1</v>
      </c>
    </row>
    <row r="1233" spans="1:23" x14ac:dyDescent="0.2">
      <c r="A1233" s="27" t="s">
        <v>41</v>
      </c>
      <c r="B1233" s="13" t="s">
        <v>135</v>
      </c>
      <c r="C1233" s="13" t="s">
        <v>275</v>
      </c>
      <c r="D1233" s="14"/>
      <c r="E1233" s="14"/>
      <c r="F1233" s="14"/>
      <c r="G1233" s="14"/>
      <c r="H1233" s="14"/>
      <c r="I1233" s="14"/>
      <c r="J1233" s="14">
        <v>15</v>
      </c>
      <c r="K1233" s="14">
        <v>18</v>
      </c>
      <c r="L1233" s="14"/>
      <c r="M1233" s="14"/>
      <c r="N1233" s="14"/>
      <c r="O1233" s="14"/>
      <c r="P1233" s="13" t="s">
        <v>1</v>
      </c>
      <c r="Q1233" s="13" t="s">
        <v>1</v>
      </c>
      <c r="R1233" s="13" t="s">
        <v>1</v>
      </c>
      <c r="S1233" s="13" t="s">
        <v>1</v>
      </c>
      <c r="T1233" s="13" t="s">
        <v>1</v>
      </c>
      <c r="U1233" s="13" t="s">
        <v>1</v>
      </c>
      <c r="V1233" s="13" t="s">
        <v>294</v>
      </c>
      <c r="W1233" s="22" t="s">
        <v>1</v>
      </c>
    </row>
    <row r="1234" spans="1:23" x14ac:dyDescent="0.2">
      <c r="A1234" s="25" t="s">
        <v>41</v>
      </c>
      <c r="B1234" s="11" t="s">
        <v>135</v>
      </c>
      <c r="C1234" s="11" t="s">
        <v>272</v>
      </c>
      <c r="D1234" s="12"/>
      <c r="E1234" s="12"/>
      <c r="F1234" s="12"/>
      <c r="G1234" s="12"/>
      <c r="H1234" s="12"/>
      <c r="I1234" s="12"/>
      <c r="J1234" s="12">
        <v>17</v>
      </c>
      <c r="K1234" s="12">
        <v>23</v>
      </c>
      <c r="L1234" s="12"/>
      <c r="M1234" s="12"/>
      <c r="N1234" s="12"/>
      <c r="O1234" s="12"/>
      <c r="P1234" s="11" t="s">
        <v>1</v>
      </c>
      <c r="Q1234" s="11" t="s">
        <v>1</v>
      </c>
      <c r="R1234" s="11" t="s">
        <v>1</v>
      </c>
      <c r="S1234" s="11" t="s">
        <v>1</v>
      </c>
      <c r="T1234" s="11" t="s">
        <v>1</v>
      </c>
      <c r="U1234" s="11" t="s">
        <v>1</v>
      </c>
      <c r="V1234" s="11" t="s">
        <v>294</v>
      </c>
      <c r="W1234" s="21" t="s">
        <v>1</v>
      </c>
    </row>
    <row r="1235" spans="1:23" x14ac:dyDescent="0.2">
      <c r="A1235" s="27" t="s">
        <v>41</v>
      </c>
      <c r="B1235" s="13" t="s">
        <v>135</v>
      </c>
      <c r="C1235" s="13" t="s">
        <v>295</v>
      </c>
      <c r="D1235" s="14">
        <v>9.8415593900000005</v>
      </c>
      <c r="E1235" s="14"/>
      <c r="F1235" s="14">
        <v>11.2051496</v>
      </c>
      <c r="G1235" s="14">
        <v>11.148787159999999</v>
      </c>
      <c r="H1235" s="14">
        <v>13.30820638</v>
      </c>
      <c r="I1235" s="14">
        <v>12.909168790000001</v>
      </c>
      <c r="J1235" s="14"/>
      <c r="K1235" s="14"/>
      <c r="L1235" s="14"/>
      <c r="M1235" s="14"/>
      <c r="N1235" s="14"/>
      <c r="O1235" s="14"/>
      <c r="P1235" s="13" t="s">
        <v>1</v>
      </c>
      <c r="Q1235" s="13" t="s">
        <v>1</v>
      </c>
      <c r="R1235" s="13" t="s">
        <v>1</v>
      </c>
      <c r="S1235" s="13" t="s">
        <v>1</v>
      </c>
      <c r="T1235" s="13" t="s">
        <v>1</v>
      </c>
      <c r="U1235" s="13" t="s">
        <v>1</v>
      </c>
      <c r="V1235" s="13" t="s">
        <v>294</v>
      </c>
      <c r="W1235" s="22" t="s">
        <v>1</v>
      </c>
    </row>
    <row r="1236" spans="1:23" x14ac:dyDescent="0.2">
      <c r="A1236" s="25" t="s">
        <v>41</v>
      </c>
      <c r="B1236" s="11" t="s">
        <v>135</v>
      </c>
      <c r="C1236" s="11" t="s">
        <v>297</v>
      </c>
      <c r="D1236" s="12"/>
      <c r="E1236" s="12"/>
      <c r="F1236" s="12"/>
      <c r="G1236" s="12"/>
      <c r="H1236" s="12"/>
      <c r="I1236" s="12"/>
      <c r="J1236" s="12"/>
      <c r="K1236" s="12"/>
      <c r="L1236" s="12"/>
      <c r="M1236" s="12"/>
      <c r="N1236" s="12"/>
      <c r="O1236" s="12"/>
      <c r="P1236" s="11" t="s">
        <v>1</v>
      </c>
      <c r="Q1236" s="11" t="s">
        <v>1</v>
      </c>
      <c r="R1236" s="11" t="s">
        <v>1</v>
      </c>
      <c r="S1236" s="11" t="s">
        <v>1</v>
      </c>
      <c r="T1236" s="11" t="s">
        <v>1</v>
      </c>
      <c r="U1236" s="11" t="s">
        <v>1</v>
      </c>
      <c r="V1236" s="11" t="s">
        <v>294</v>
      </c>
      <c r="W1236" s="21" t="s">
        <v>1</v>
      </c>
    </row>
    <row r="1237" spans="1:23" x14ac:dyDescent="0.2">
      <c r="A1237" s="27" t="s">
        <v>41</v>
      </c>
      <c r="B1237" s="13" t="s">
        <v>135</v>
      </c>
      <c r="C1237" s="13" t="s">
        <v>299</v>
      </c>
      <c r="D1237" s="14"/>
      <c r="E1237" s="14"/>
      <c r="F1237" s="14"/>
      <c r="G1237" s="14"/>
      <c r="H1237" s="14"/>
      <c r="I1237" s="14"/>
      <c r="J1237" s="14"/>
      <c r="K1237" s="14"/>
      <c r="L1237" s="14"/>
      <c r="M1237" s="14"/>
      <c r="N1237" s="14"/>
      <c r="O1237" s="14"/>
      <c r="P1237" s="13" t="s">
        <v>1</v>
      </c>
      <c r="Q1237" s="13" t="s">
        <v>1</v>
      </c>
      <c r="R1237" s="13" t="s">
        <v>1</v>
      </c>
      <c r="S1237" s="13" t="s">
        <v>1</v>
      </c>
      <c r="T1237" s="13" t="s">
        <v>1</v>
      </c>
      <c r="U1237" s="13" t="s">
        <v>1</v>
      </c>
      <c r="V1237" s="13" t="s">
        <v>294</v>
      </c>
      <c r="W1237" s="22" t="s">
        <v>1</v>
      </c>
    </row>
    <row r="1238" spans="1:23" x14ac:dyDescent="0.2">
      <c r="A1238" s="25" t="s">
        <v>41</v>
      </c>
      <c r="B1238" s="11" t="s">
        <v>135</v>
      </c>
      <c r="C1238" s="11" t="s">
        <v>300</v>
      </c>
      <c r="D1238" s="12"/>
      <c r="E1238" s="12"/>
      <c r="F1238" s="12"/>
      <c r="G1238" s="12"/>
      <c r="H1238" s="12"/>
      <c r="I1238" s="12"/>
      <c r="J1238" s="12"/>
      <c r="K1238" s="12"/>
      <c r="L1238" s="12"/>
      <c r="M1238" s="12"/>
      <c r="N1238" s="12"/>
      <c r="O1238" s="12"/>
      <c r="P1238" s="11" t="s">
        <v>1</v>
      </c>
      <c r="Q1238" s="11" t="s">
        <v>1</v>
      </c>
      <c r="R1238" s="11" t="s">
        <v>1</v>
      </c>
      <c r="S1238" s="11" t="s">
        <v>1</v>
      </c>
      <c r="T1238" s="11" t="s">
        <v>1</v>
      </c>
      <c r="U1238" s="11" t="s">
        <v>1</v>
      </c>
      <c r="V1238" s="11" t="s">
        <v>294</v>
      </c>
      <c r="W1238" s="21" t="s">
        <v>1</v>
      </c>
    </row>
    <row r="1239" spans="1:23" x14ac:dyDescent="0.2">
      <c r="A1239" s="27" t="s">
        <v>41</v>
      </c>
      <c r="B1239" s="13" t="s">
        <v>135</v>
      </c>
      <c r="C1239" s="13" t="s">
        <v>296</v>
      </c>
      <c r="D1239" s="14"/>
      <c r="E1239" s="14"/>
      <c r="F1239" s="14"/>
      <c r="G1239" s="14"/>
      <c r="H1239" s="14"/>
      <c r="I1239" s="14"/>
      <c r="J1239" s="14"/>
      <c r="K1239" s="14"/>
      <c r="L1239" s="14"/>
      <c r="M1239" s="14"/>
      <c r="N1239" s="14"/>
      <c r="O1239" s="14"/>
      <c r="P1239" s="13" t="s">
        <v>1</v>
      </c>
      <c r="Q1239" s="13" t="s">
        <v>1</v>
      </c>
      <c r="R1239" s="13" t="s">
        <v>1</v>
      </c>
      <c r="S1239" s="13" t="s">
        <v>1</v>
      </c>
      <c r="T1239" s="13" t="s">
        <v>1</v>
      </c>
      <c r="U1239" s="13" t="s">
        <v>1</v>
      </c>
      <c r="V1239" s="13" t="s">
        <v>294</v>
      </c>
      <c r="W1239" s="22" t="s">
        <v>1</v>
      </c>
    </row>
    <row r="1240" spans="1:23" x14ac:dyDescent="0.2">
      <c r="A1240" s="25" t="s">
        <v>41</v>
      </c>
      <c r="B1240" s="11" t="s">
        <v>135</v>
      </c>
      <c r="C1240" s="11" t="s">
        <v>301</v>
      </c>
      <c r="D1240" s="12"/>
      <c r="E1240" s="12"/>
      <c r="F1240" s="12"/>
      <c r="G1240" s="12"/>
      <c r="H1240" s="12"/>
      <c r="I1240" s="12"/>
      <c r="J1240" s="12"/>
      <c r="K1240" s="12"/>
      <c r="L1240" s="12"/>
      <c r="M1240" s="12"/>
      <c r="N1240" s="12"/>
      <c r="O1240" s="12"/>
      <c r="P1240" s="11" t="s">
        <v>1</v>
      </c>
      <c r="Q1240" s="11" t="s">
        <v>1</v>
      </c>
      <c r="R1240" s="11" t="s">
        <v>1</v>
      </c>
      <c r="S1240" s="11" t="s">
        <v>1</v>
      </c>
      <c r="T1240" s="11" t="s">
        <v>1</v>
      </c>
      <c r="U1240" s="11" t="s">
        <v>1</v>
      </c>
      <c r="V1240" s="11" t="s">
        <v>294</v>
      </c>
      <c r="W1240" s="21" t="s">
        <v>1</v>
      </c>
    </row>
    <row r="1241" spans="1:23" x14ac:dyDescent="0.2">
      <c r="A1241" s="27" t="s">
        <v>41</v>
      </c>
      <c r="B1241" s="13" t="s">
        <v>135</v>
      </c>
      <c r="C1241" s="13" t="s">
        <v>298</v>
      </c>
      <c r="D1241" s="14"/>
      <c r="E1241" s="14"/>
      <c r="F1241" s="14"/>
      <c r="G1241" s="14"/>
      <c r="H1241" s="14"/>
      <c r="I1241" s="14"/>
      <c r="J1241" s="14"/>
      <c r="K1241" s="14"/>
      <c r="L1241" s="14"/>
      <c r="M1241" s="14"/>
      <c r="N1241" s="14"/>
      <c r="O1241" s="14"/>
      <c r="P1241" s="13" t="s">
        <v>1</v>
      </c>
      <c r="Q1241" s="13" t="s">
        <v>1</v>
      </c>
      <c r="R1241" s="13" t="s">
        <v>1</v>
      </c>
      <c r="S1241" s="13" t="s">
        <v>1</v>
      </c>
      <c r="T1241" s="13" t="s">
        <v>1</v>
      </c>
      <c r="U1241" s="13" t="s">
        <v>1</v>
      </c>
      <c r="V1241" s="13" t="s">
        <v>294</v>
      </c>
      <c r="W1241" s="22" t="s">
        <v>1</v>
      </c>
    </row>
    <row r="1242" spans="1:23" x14ac:dyDescent="0.2">
      <c r="A1242" s="25" t="s">
        <v>42</v>
      </c>
      <c r="B1242" s="11" t="s">
        <v>136</v>
      </c>
      <c r="C1242" s="11" t="s">
        <v>277</v>
      </c>
      <c r="D1242" s="12">
        <v>97.231769999999997</v>
      </c>
      <c r="E1242" s="12"/>
      <c r="F1242" s="12"/>
      <c r="G1242" s="12">
        <v>98.606039999999993</v>
      </c>
      <c r="H1242" s="12">
        <v>98.795739999999995</v>
      </c>
      <c r="I1242" s="12">
        <v>98.358980000000003</v>
      </c>
      <c r="J1242" s="12"/>
      <c r="K1242" s="12"/>
      <c r="L1242" s="12"/>
      <c r="M1242" s="12"/>
      <c r="N1242" s="12"/>
      <c r="O1242" s="12"/>
      <c r="P1242" s="11" t="s">
        <v>1</v>
      </c>
      <c r="Q1242" s="11" t="s">
        <v>1</v>
      </c>
      <c r="R1242" s="11" t="s">
        <v>1</v>
      </c>
      <c r="S1242" s="11" t="s">
        <v>1</v>
      </c>
      <c r="T1242" s="11" t="s">
        <v>1</v>
      </c>
      <c r="U1242" s="11" t="s">
        <v>1</v>
      </c>
      <c r="V1242" s="11" t="s">
        <v>294</v>
      </c>
      <c r="W1242" s="21" t="s">
        <v>1</v>
      </c>
    </row>
    <row r="1243" spans="1:23" x14ac:dyDescent="0.2">
      <c r="A1243" s="27" t="s">
        <v>42</v>
      </c>
      <c r="B1243" s="13" t="s">
        <v>136</v>
      </c>
      <c r="C1243" s="13" t="s">
        <v>278</v>
      </c>
      <c r="D1243" s="14">
        <v>15.472289999999999</v>
      </c>
      <c r="E1243" s="14">
        <v>14.063000000000001</v>
      </c>
      <c r="F1243" s="14"/>
      <c r="G1243" s="14">
        <v>15.353809999999999</v>
      </c>
      <c r="H1243" s="14">
        <v>15.03199</v>
      </c>
      <c r="I1243" s="14"/>
      <c r="J1243" s="14"/>
      <c r="K1243" s="14"/>
      <c r="L1243" s="14"/>
      <c r="M1243" s="14"/>
      <c r="N1243" s="14"/>
      <c r="O1243" s="14"/>
      <c r="P1243" s="13" t="s">
        <v>1</v>
      </c>
      <c r="Q1243" s="13" t="s">
        <v>1</v>
      </c>
      <c r="R1243" s="13" t="s">
        <v>1</v>
      </c>
      <c r="S1243" s="13" t="s">
        <v>1</v>
      </c>
      <c r="T1243" s="13" t="s">
        <v>1</v>
      </c>
      <c r="U1243" s="13" t="s">
        <v>1</v>
      </c>
      <c r="V1243" s="13" t="s">
        <v>294</v>
      </c>
      <c r="W1243" s="22" t="s">
        <v>1</v>
      </c>
    </row>
    <row r="1244" spans="1:23" x14ac:dyDescent="0.2">
      <c r="A1244" s="25" t="s">
        <v>42</v>
      </c>
      <c r="B1244" s="11" t="s">
        <v>136</v>
      </c>
      <c r="C1244" s="11" t="s">
        <v>280</v>
      </c>
      <c r="D1244" s="12">
        <v>0.4647</v>
      </c>
      <c r="E1244" s="12">
        <v>0.25191000000000002</v>
      </c>
      <c r="F1244" s="12"/>
      <c r="G1244" s="12">
        <v>0.31013000000000002</v>
      </c>
      <c r="H1244" s="12">
        <v>0.21881999999999999</v>
      </c>
      <c r="I1244" s="12"/>
      <c r="J1244" s="12"/>
      <c r="K1244" s="12"/>
      <c r="L1244" s="12"/>
      <c r="M1244" s="12"/>
      <c r="N1244" s="12"/>
      <c r="O1244" s="12"/>
      <c r="P1244" s="11" t="s">
        <v>1</v>
      </c>
      <c r="Q1244" s="11" t="s">
        <v>1</v>
      </c>
      <c r="R1244" s="11" t="s">
        <v>1</v>
      </c>
      <c r="S1244" s="11" t="s">
        <v>1</v>
      </c>
      <c r="T1244" s="11" t="s">
        <v>1</v>
      </c>
      <c r="U1244" s="11" t="s">
        <v>1</v>
      </c>
      <c r="V1244" s="11" t="s">
        <v>294</v>
      </c>
      <c r="W1244" s="21" t="s">
        <v>1</v>
      </c>
    </row>
    <row r="1245" spans="1:23" x14ac:dyDescent="0.2">
      <c r="A1245" s="27" t="s">
        <v>42</v>
      </c>
      <c r="B1245" s="13" t="s">
        <v>136</v>
      </c>
      <c r="C1245" s="13" t="s">
        <v>281</v>
      </c>
      <c r="D1245" s="14">
        <v>52.333170000000003</v>
      </c>
      <c r="E1245" s="14">
        <v>47.155450000000002</v>
      </c>
      <c r="F1245" s="14"/>
      <c r="G1245" s="14">
        <v>47.772919999999999</v>
      </c>
      <c r="H1245" s="14">
        <v>46.784860000000002</v>
      </c>
      <c r="I1245" s="14"/>
      <c r="J1245" s="14"/>
      <c r="K1245" s="14"/>
      <c r="L1245" s="14"/>
      <c r="M1245" s="14"/>
      <c r="N1245" s="14"/>
      <c r="O1245" s="14"/>
      <c r="P1245" s="13" t="s">
        <v>1</v>
      </c>
      <c r="Q1245" s="13" t="s">
        <v>1</v>
      </c>
      <c r="R1245" s="13" t="s">
        <v>1</v>
      </c>
      <c r="S1245" s="13" t="s">
        <v>1</v>
      </c>
      <c r="T1245" s="13" t="s">
        <v>1</v>
      </c>
      <c r="U1245" s="13" t="s">
        <v>1</v>
      </c>
      <c r="V1245" s="13" t="s">
        <v>294</v>
      </c>
      <c r="W1245" s="22" t="s">
        <v>1</v>
      </c>
    </row>
    <row r="1246" spans="1:23" x14ac:dyDescent="0.2">
      <c r="A1246" s="25" t="s">
        <v>42</v>
      </c>
      <c r="B1246" s="11" t="s">
        <v>136</v>
      </c>
      <c r="C1246" s="11" t="s">
        <v>282</v>
      </c>
      <c r="D1246" s="12">
        <v>23.288329999999998</v>
      </c>
      <c r="E1246" s="12">
        <v>20.068200000000001</v>
      </c>
      <c r="F1246" s="12"/>
      <c r="G1246" s="12">
        <v>21.40598</v>
      </c>
      <c r="H1246" s="12">
        <v>19.61589</v>
      </c>
      <c r="I1246" s="12"/>
      <c r="J1246" s="12"/>
      <c r="K1246" s="12"/>
      <c r="L1246" s="12"/>
      <c r="M1246" s="12"/>
      <c r="N1246" s="12"/>
      <c r="O1246" s="12"/>
      <c r="P1246" s="11" t="s">
        <v>1</v>
      </c>
      <c r="Q1246" s="11" t="s">
        <v>1</v>
      </c>
      <c r="R1246" s="11" t="s">
        <v>1</v>
      </c>
      <c r="S1246" s="11" t="s">
        <v>1</v>
      </c>
      <c r="T1246" s="11" t="s">
        <v>1</v>
      </c>
      <c r="U1246" s="11" t="s">
        <v>1</v>
      </c>
      <c r="V1246" s="11" t="s">
        <v>294</v>
      </c>
      <c r="W1246" s="21" t="s">
        <v>1</v>
      </c>
    </row>
    <row r="1247" spans="1:23" x14ac:dyDescent="0.2">
      <c r="A1247" s="27" t="s">
        <v>42</v>
      </c>
      <c r="B1247" s="13" t="s">
        <v>136</v>
      </c>
      <c r="C1247" s="13" t="s">
        <v>279</v>
      </c>
      <c r="D1247" s="14">
        <v>7.8160499999999997</v>
      </c>
      <c r="E1247" s="14">
        <v>6.0052000000000003</v>
      </c>
      <c r="F1247" s="14"/>
      <c r="G1247" s="14">
        <v>6.0521700000000003</v>
      </c>
      <c r="H1247" s="14">
        <v>4.5838900000000002</v>
      </c>
      <c r="I1247" s="14"/>
      <c r="J1247" s="14"/>
      <c r="K1247" s="14"/>
      <c r="L1247" s="14"/>
      <c r="M1247" s="14"/>
      <c r="N1247" s="14"/>
      <c r="O1247" s="14"/>
      <c r="P1247" s="13" t="s">
        <v>1</v>
      </c>
      <c r="Q1247" s="13" t="s">
        <v>1</v>
      </c>
      <c r="R1247" s="13" t="s">
        <v>1</v>
      </c>
      <c r="S1247" s="13" t="s">
        <v>1</v>
      </c>
      <c r="T1247" s="13" t="s">
        <v>1</v>
      </c>
      <c r="U1247" s="13" t="s">
        <v>1</v>
      </c>
      <c r="V1247" s="13" t="s">
        <v>294</v>
      </c>
      <c r="W1247" s="22" t="s">
        <v>1</v>
      </c>
    </row>
    <row r="1248" spans="1:23" x14ac:dyDescent="0.2">
      <c r="A1248" s="25" t="s">
        <v>42</v>
      </c>
      <c r="B1248" s="11" t="s">
        <v>136</v>
      </c>
      <c r="C1248" s="11" t="s">
        <v>293</v>
      </c>
      <c r="D1248" s="12"/>
      <c r="E1248" s="12"/>
      <c r="F1248" s="12"/>
      <c r="G1248" s="12"/>
      <c r="H1248" s="12"/>
      <c r="I1248" s="12"/>
      <c r="J1248" s="12"/>
      <c r="K1248" s="12"/>
      <c r="L1248" s="12"/>
      <c r="M1248" s="12"/>
      <c r="N1248" s="12"/>
      <c r="O1248" s="12"/>
      <c r="P1248" s="11" t="s">
        <v>1</v>
      </c>
      <c r="Q1248" s="11" t="s">
        <v>1</v>
      </c>
      <c r="R1248" s="11" t="s">
        <v>1</v>
      </c>
      <c r="S1248" s="11" t="s">
        <v>1</v>
      </c>
      <c r="T1248" s="11" t="s">
        <v>1</v>
      </c>
      <c r="U1248" s="11" t="s">
        <v>1</v>
      </c>
      <c r="V1248" s="11" t="s">
        <v>294</v>
      </c>
      <c r="W1248" s="21" t="s">
        <v>1</v>
      </c>
    </row>
    <row r="1249" spans="1:23" x14ac:dyDescent="0.2">
      <c r="A1249" s="27" t="s">
        <v>42</v>
      </c>
      <c r="B1249" s="13" t="s">
        <v>136</v>
      </c>
      <c r="C1249" s="13" t="s">
        <v>284</v>
      </c>
      <c r="D1249" s="14">
        <v>14.322480000000001</v>
      </c>
      <c r="E1249" s="14">
        <v>12.59958</v>
      </c>
      <c r="F1249" s="14"/>
      <c r="G1249" s="14">
        <v>14.111409999999999</v>
      </c>
      <c r="H1249" s="14">
        <v>14.51709</v>
      </c>
      <c r="I1249" s="14"/>
      <c r="J1249" s="14"/>
      <c r="K1249" s="14"/>
      <c r="L1249" s="14"/>
      <c r="M1249" s="14"/>
      <c r="N1249" s="14"/>
      <c r="O1249" s="14"/>
      <c r="P1249" s="13" t="s">
        <v>1</v>
      </c>
      <c r="Q1249" s="13" t="s">
        <v>1</v>
      </c>
      <c r="R1249" s="13" t="s">
        <v>1</v>
      </c>
      <c r="S1249" s="13" t="s">
        <v>1</v>
      </c>
      <c r="T1249" s="13" t="s">
        <v>1</v>
      </c>
      <c r="U1249" s="13" t="s">
        <v>1</v>
      </c>
      <c r="V1249" s="13" t="s">
        <v>294</v>
      </c>
      <c r="W1249" s="22" t="s">
        <v>1</v>
      </c>
    </row>
    <row r="1250" spans="1:23" x14ac:dyDescent="0.2">
      <c r="A1250" s="25" t="s">
        <v>42</v>
      </c>
      <c r="B1250" s="11" t="s">
        <v>136</v>
      </c>
      <c r="C1250" s="11" t="s">
        <v>286</v>
      </c>
      <c r="D1250" s="12">
        <v>0.44101000000000001</v>
      </c>
      <c r="E1250" s="12">
        <v>0.25241999999999998</v>
      </c>
      <c r="F1250" s="12"/>
      <c r="G1250" s="12">
        <v>0.28106999999999999</v>
      </c>
      <c r="H1250" s="12">
        <v>0.20877999999999999</v>
      </c>
      <c r="I1250" s="12"/>
      <c r="J1250" s="12"/>
      <c r="K1250" s="12"/>
      <c r="L1250" s="12"/>
      <c r="M1250" s="12"/>
      <c r="N1250" s="12"/>
      <c r="O1250" s="12"/>
      <c r="P1250" s="11" t="s">
        <v>1</v>
      </c>
      <c r="Q1250" s="11" t="s">
        <v>1</v>
      </c>
      <c r="R1250" s="11" t="s">
        <v>1</v>
      </c>
      <c r="S1250" s="11" t="s">
        <v>1</v>
      </c>
      <c r="T1250" s="11" t="s">
        <v>1</v>
      </c>
      <c r="U1250" s="11" t="s">
        <v>1</v>
      </c>
      <c r="V1250" s="11" t="s">
        <v>294</v>
      </c>
      <c r="W1250" s="21" t="s">
        <v>1</v>
      </c>
    </row>
    <row r="1251" spans="1:23" x14ac:dyDescent="0.2">
      <c r="A1251" s="27" t="s">
        <v>42</v>
      </c>
      <c r="B1251" s="13" t="s">
        <v>136</v>
      </c>
      <c r="C1251" s="13" t="s">
        <v>287</v>
      </c>
      <c r="D1251" s="14">
        <v>53.572009999999999</v>
      </c>
      <c r="E1251" s="14">
        <v>52.282060000000001</v>
      </c>
      <c r="F1251" s="14"/>
      <c r="G1251" s="14">
        <v>47.065689999999996</v>
      </c>
      <c r="H1251" s="14">
        <v>47.351790000000001</v>
      </c>
      <c r="I1251" s="14"/>
      <c r="J1251" s="14"/>
      <c r="K1251" s="14"/>
      <c r="L1251" s="14"/>
      <c r="M1251" s="14"/>
      <c r="N1251" s="14"/>
      <c r="O1251" s="14"/>
      <c r="P1251" s="13" t="s">
        <v>1</v>
      </c>
      <c r="Q1251" s="13" t="s">
        <v>1</v>
      </c>
      <c r="R1251" s="13" t="s">
        <v>1</v>
      </c>
      <c r="S1251" s="13" t="s">
        <v>1</v>
      </c>
      <c r="T1251" s="13" t="s">
        <v>1</v>
      </c>
      <c r="U1251" s="13" t="s">
        <v>1</v>
      </c>
      <c r="V1251" s="13" t="s">
        <v>294</v>
      </c>
      <c r="W1251" s="22" t="s">
        <v>1</v>
      </c>
    </row>
    <row r="1252" spans="1:23" x14ac:dyDescent="0.2">
      <c r="A1252" s="25" t="s">
        <v>42</v>
      </c>
      <c r="B1252" s="11" t="s">
        <v>136</v>
      </c>
      <c r="C1252" s="11" t="s">
        <v>288</v>
      </c>
      <c r="D1252" s="12">
        <v>22.07921</v>
      </c>
      <c r="E1252" s="12">
        <v>18.201519999999999</v>
      </c>
      <c r="F1252" s="12"/>
      <c r="G1252" s="12">
        <v>22.312380000000001</v>
      </c>
      <c r="H1252" s="12">
        <v>19.344860000000001</v>
      </c>
      <c r="I1252" s="12"/>
      <c r="J1252" s="12"/>
      <c r="K1252" s="12"/>
      <c r="L1252" s="12"/>
      <c r="M1252" s="12"/>
      <c r="N1252" s="12"/>
      <c r="O1252" s="12"/>
      <c r="P1252" s="11" t="s">
        <v>1</v>
      </c>
      <c r="Q1252" s="11" t="s">
        <v>1</v>
      </c>
      <c r="R1252" s="11" t="s">
        <v>1</v>
      </c>
      <c r="S1252" s="11" t="s">
        <v>1</v>
      </c>
      <c r="T1252" s="11" t="s">
        <v>1</v>
      </c>
      <c r="U1252" s="11" t="s">
        <v>1</v>
      </c>
      <c r="V1252" s="11" t="s">
        <v>294</v>
      </c>
      <c r="W1252" s="21" t="s">
        <v>1</v>
      </c>
    </row>
    <row r="1253" spans="1:23" x14ac:dyDescent="0.2">
      <c r="A1253" s="27" t="s">
        <v>42</v>
      </c>
      <c r="B1253" s="13" t="s">
        <v>136</v>
      </c>
      <c r="C1253" s="13" t="s">
        <v>285</v>
      </c>
      <c r="D1253" s="14">
        <v>7.7567300000000001</v>
      </c>
      <c r="E1253" s="14">
        <v>5.6019500000000004</v>
      </c>
      <c r="F1253" s="14"/>
      <c r="G1253" s="14">
        <v>8.2009699999999999</v>
      </c>
      <c r="H1253" s="14">
        <v>4.8277700000000001</v>
      </c>
      <c r="I1253" s="14"/>
      <c r="J1253" s="14"/>
      <c r="K1253" s="14"/>
      <c r="L1253" s="14"/>
      <c r="M1253" s="14"/>
      <c r="N1253" s="14"/>
      <c r="O1253" s="14"/>
      <c r="P1253" s="13" t="s">
        <v>1</v>
      </c>
      <c r="Q1253" s="13" t="s">
        <v>1</v>
      </c>
      <c r="R1253" s="13" t="s">
        <v>1</v>
      </c>
      <c r="S1253" s="13" t="s">
        <v>1</v>
      </c>
      <c r="T1253" s="13" t="s">
        <v>1</v>
      </c>
      <c r="U1253" s="13" t="s">
        <v>1</v>
      </c>
      <c r="V1253" s="13" t="s">
        <v>294</v>
      </c>
      <c r="W1253" s="22" t="s">
        <v>1</v>
      </c>
    </row>
    <row r="1254" spans="1:23" x14ac:dyDescent="0.2">
      <c r="A1254" s="25" t="s">
        <v>42</v>
      </c>
      <c r="B1254" s="11" t="s">
        <v>136</v>
      </c>
      <c r="C1254" s="11" t="s">
        <v>308</v>
      </c>
      <c r="D1254" s="12"/>
      <c r="E1254" s="12">
        <v>22.315999999999999</v>
      </c>
      <c r="F1254" s="12">
        <v>18.806000000000001</v>
      </c>
      <c r="G1254" s="12">
        <v>16.969000000000001</v>
      </c>
      <c r="H1254" s="12">
        <v>11.51</v>
      </c>
      <c r="I1254" s="12">
        <v>26.812000000000001</v>
      </c>
      <c r="J1254" s="12">
        <v>11.718</v>
      </c>
      <c r="K1254" s="12">
        <v>8.423</v>
      </c>
      <c r="L1254" s="12">
        <v>8.3550000000000004</v>
      </c>
      <c r="M1254" s="12">
        <v>13.433</v>
      </c>
      <c r="N1254" s="12">
        <v>18.536999999999999</v>
      </c>
      <c r="O1254" s="12"/>
      <c r="P1254" s="11" t="s">
        <v>1</v>
      </c>
      <c r="Q1254" s="11" t="s">
        <v>1</v>
      </c>
      <c r="R1254" s="11" t="s">
        <v>1</v>
      </c>
      <c r="S1254" s="11" t="s">
        <v>1</v>
      </c>
      <c r="T1254" s="11" t="s">
        <v>1</v>
      </c>
      <c r="U1254" s="11" t="s">
        <v>1</v>
      </c>
      <c r="V1254" s="11" t="s">
        <v>294</v>
      </c>
      <c r="W1254" s="21" t="s">
        <v>1</v>
      </c>
    </row>
    <row r="1255" spans="1:23" x14ac:dyDescent="0.2">
      <c r="A1255" s="27" t="s">
        <v>42</v>
      </c>
      <c r="B1255" s="13" t="s">
        <v>136</v>
      </c>
      <c r="C1255" s="13" t="s">
        <v>283</v>
      </c>
      <c r="D1255" s="14">
        <v>38</v>
      </c>
      <c r="E1255" s="14">
        <v>38</v>
      </c>
      <c r="F1255" s="14"/>
      <c r="G1255" s="14">
        <v>33</v>
      </c>
      <c r="H1255" s="14">
        <v>34</v>
      </c>
      <c r="I1255" s="14">
        <v>37</v>
      </c>
      <c r="J1255" s="14">
        <v>38</v>
      </c>
      <c r="K1255" s="14">
        <v>39</v>
      </c>
      <c r="L1255" s="14">
        <v>38</v>
      </c>
      <c r="M1255" s="14">
        <v>40</v>
      </c>
      <c r="N1255" s="14">
        <v>41</v>
      </c>
      <c r="O1255" s="14"/>
      <c r="P1255" s="13" t="s">
        <v>1</v>
      </c>
      <c r="Q1255" s="13" t="s">
        <v>1</v>
      </c>
      <c r="R1255" s="13" t="s">
        <v>1</v>
      </c>
      <c r="S1255" s="13" t="s">
        <v>1</v>
      </c>
      <c r="T1255" s="13" t="s">
        <v>1</v>
      </c>
      <c r="U1255" s="13" t="s">
        <v>1</v>
      </c>
      <c r="V1255" s="13" t="s">
        <v>294</v>
      </c>
      <c r="W1255" s="22" t="s">
        <v>1</v>
      </c>
    </row>
    <row r="1256" spans="1:23" x14ac:dyDescent="0.2">
      <c r="A1256" s="25" t="s">
        <v>42</v>
      </c>
      <c r="B1256" s="11" t="s">
        <v>136</v>
      </c>
      <c r="C1256" s="11" t="s">
        <v>290</v>
      </c>
      <c r="D1256" s="12">
        <v>94</v>
      </c>
      <c r="E1256" s="12">
        <v>91</v>
      </c>
      <c r="F1256" s="12">
        <v>91</v>
      </c>
      <c r="G1256" s="12"/>
      <c r="H1256" s="12"/>
      <c r="I1256" s="12">
        <v>79</v>
      </c>
      <c r="J1256" s="12">
        <v>69</v>
      </c>
      <c r="K1256" s="12">
        <v>54</v>
      </c>
      <c r="L1256" s="12">
        <v>35</v>
      </c>
      <c r="M1256" s="12">
        <v>28</v>
      </c>
      <c r="N1256" s="12">
        <v>28</v>
      </c>
      <c r="O1256" s="12"/>
      <c r="P1256" s="11" t="s">
        <v>1</v>
      </c>
      <c r="Q1256" s="11" t="s">
        <v>1</v>
      </c>
      <c r="R1256" s="11" t="s">
        <v>1</v>
      </c>
      <c r="S1256" s="11" t="s">
        <v>1</v>
      </c>
      <c r="T1256" s="11" t="s">
        <v>1</v>
      </c>
      <c r="U1256" s="11" t="s">
        <v>1</v>
      </c>
      <c r="V1256" s="11" t="s">
        <v>294</v>
      </c>
      <c r="W1256" s="21" t="s">
        <v>1</v>
      </c>
    </row>
    <row r="1257" spans="1:23" x14ac:dyDescent="0.2">
      <c r="A1257" s="27" t="s">
        <v>42</v>
      </c>
      <c r="B1257" s="13" t="s">
        <v>136</v>
      </c>
      <c r="C1257" s="13" t="s">
        <v>291</v>
      </c>
      <c r="D1257" s="14">
        <v>19</v>
      </c>
      <c r="E1257" s="14">
        <v>18</v>
      </c>
      <c r="F1257" s="14">
        <v>18</v>
      </c>
      <c r="G1257" s="14">
        <v>18</v>
      </c>
      <c r="H1257" s="14">
        <v>18</v>
      </c>
      <c r="I1257" s="14">
        <v>19</v>
      </c>
      <c r="J1257" s="14">
        <v>19</v>
      </c>
      <c r="K1257" s="14">
        <v>19</v>
      </c>
      <c r="L1257" s="14">
        <v>19</v>
      </c>
      <c r="M1257" s="14"/>
      <c r="N1257" s="14">
        <v>20</v>
      </c>
      <c r="O1257" s="14"/>
      <c r="P1257" s="13" t="s">
        <v>1</v>
      </c>
      <c r="Q1257" s="13" t="s">
        <v>1</v>
      </c>
      <c r="R1257" s="13" t="s">
        <v>1</v>
      </c>
      <c r="S1257" s="13" t="s">
        <v>1</v>
      </c>
      <c r="T1257" s="13" t="s">
        <v>1</v>
      </c>
      <c r="U1257" s="13" t="s">
        <v>1</v>
      </c>
      <c r="V1257" s="13" t="s">
        <v>294</v>
      </c>
      <c r="W1257" s="22" t="s">
        <v>1</v>
      </c>
    </row>
    <row r="1258" spans="1:23" x14ac:dyDescent="0.2">
      <c r="A1258" s="25" t="s">
        <v>42</v>
      </c>
      <c r="B1258" s="11" t="s">
        <v>136</v>
      </c>
      <c r="C1258" s="11" t="s">
        <v>273</v>
      </c>
      <c r="D1258" s="12">
        <v>41</v>
      </c>
      <c r="E1258" s="12">
        <v>40</v>
      </c>
      <c r="F1258" s="12"/>
      <c r="G1258" s="12">
        <v>36</v>
      </c>
      <c r="H1258" s="12">
        <v>36</v>
      </c>
      <c r="I1258" s="12"/>
      <c r="J1258" s="12">
        <v>40</v>
      </c>
      <c r="K1258" s="12">
        <v>41</v>
      </c>
      <c r="L1258" s="12">
        <v>41</v>
      </c>
      <c r="M1258" s="12">
        <v>42</v>
      </c>
      <c r="N1258" s="12">
        <v>43</v>
      </c>
      <c r="O1258" s="12"/>
      <c r="P1258" s="11" t="s">
        <v>1</v>
      </c>
      <c r="Q1258" s="11" t="s">
        <v>1</v>
      </c>
      <c r="R1258" s="11" t="s">
        <v>1</v>
      </c>
      <c r="S1258" s="11" t="s">
        <v>1</v>
      </c>
      <c r="T1258" s="11" t="s">
        <v>1</v>
      </c>
      <c r="U1258" s="11" t="s">
        <v>1</v>
      </c>
      <c r="V1258" s="11" t="s">
        <v>294</v>
      </c>
      <c r="W1258" s="21" t="s">
        <v>1</v>
      </c>
    </row>
    <row r="1259" spans="1:23" x14ac:dyDescent="0.2">
      <c r="A1259" s="27" t="s">
        <v>42</v>
      </c>
      <c r="B1259" s="13" t="s">
        <v>136</v>
      </c>
      <c r="C1259" s="13" t="s">
        <v>274</v>
      </c>
      <c r="D1259" s="14">
        <v>51</v>
      </c>
      <c r="E1259" s="14">
        <v>52</v>
      </c>
      <c r="F1259" s="14"/>
      <c r="G1259" s="14">
        <v>48</v>
      </c>
      <c r="H1259" s="14">
        <v>47</v>
      </c>
      <c r="I1259" s="14"/>
      <c r="J1259" s="14">
        <v>48</v>
      </c>
      <c r="K1259" s="14">
        <v>48</v>
      </c>
      <c r="L1259" s="14">
        <v>48</v>
      </c>
      <c r="M1259" s="14">
        <v>49</v>
      </c>
      <c r="N1259" s="14">
        <v>49</v>
      </c>
      <c r="O1259" s="14"/>
      <c r="P1259" s="13" t="s">
        <v>1</v>
      </c>
      <c r="Q1259" s="13" t="s">
        <v>1</v>
      </c>
      <c r="R1259" s="13" t="s">
        <v>1</v>
      </c>
      <c r="S1259" s="13" t="s">
        <v>1</v>
      </c>
      <c r="T1259" s="13" t="s">
        <v>1</v>
      </c>
      <c r="U1259" s="13" t="s">
        <v>1</v>
      </c>
      <c r="V1259" s="13" t="s">
        <v>294</v>
      </c>
      <c r="W1259" s="22" t="s">
        <v>1</v>
      </c>
    </row>
    <row r="1260" spans="1:23" x14ac:dyDescent="0.2">
      <c r="A1260" s="25" t="s">
        <v>42</v>
      </c>
      <c r="B1260" s="11" t="s">
        <v>136</v>
      </c>
      <c r="C1260" s="11" t="s">
        <v>289</v>
      </c>
      <c r="D1260" s="12">
        <v>76.092230000000001</v>
      </c>
      <c r="E1260" s="12">
        <v>70.736000000000004</v>
      </c>
      <c r="F1260" s="12"/>
      <c r="G1260" s="12">
        <v>69.659130000000005</v>
      </c>
      <c r="H1260" s="12">
        <v>66.905420000000007</v>
      </c>
      <c r="I1260" s="12"/>
      <c r="J1260" s="12"/>
      <c r="K1260" s="12"/>
      <c r="L1260" s="12"/>
      <c r="M1260" s="12"/>
      <c r="N1260" s="12"/>
      <c r="O1260" s="12"/>
      <c r="P1260" s="11" t="s">
        <v>1</v>
      </c>
      <c r="Q1260" s="11" t="s">
        <v>1</v>
      </c>
      <c r="R1260" s="11" t="s">
        <v>1</v>
      </c>
      <c r="S1260" s="11" t="s">
        <v>1</v>
      </c>
      <c r="T1260" s="11" t="s">
        <v>1</v>
      </c>
      <c r="U1260" s="11" t="s">
        <v>1</v>
      </c>
      <c r="V1260" s="11" t="s">
        <v>294</v>
      </c>
      <c r="W1260" s="21" t="s">
        <v>1</v>
      </c>
    </row>
    <row r="1261" spans="1:23" x14ac:dyDescent="0.2">
      <c r="A1261" s="27" t="s">
        <v>42</v>
      </c>
      <c r="B1261" s="13" t="s">
        <v>136</v>
      </c>
      <c r="C1261" s="13" t="s">
        <v>276</v>
      </c>
      <c r="D1261" s="14">
        <v>29</v>
      </c>
      <c r="E1261" s="14">
        <v>25</v>
      </c>
      <c r="F1261" s="14"/>
      <c r="G1261" s="14"/>
      <c r="H1261" s="14">
        <v>29</v>
      </c>
      <c r="I1261" s="14"/>
      <c r="J1261" s="14">
        <v>25</v>
      </c>
      <c r="K1261" s="14"/>
      <c r="L1261" s="14"/>
      <c r="M1261" s="14">
        <v>21</v>
      </c>
      <c r="N1261" s="14">
        <v>20</v>
      </c>
      <c r="O1261" s="14"/>
      <c r="P1261" s="13" t="s">
        <v>1</v>
      </c>
      <c r="Q1261" s="13" t="s">
        <v>1</v>
      </c>
      <c r="R1261" s="13" t="s">
        <v>1</v>
      </c>
      <c r="S1261" s="13" t="s">
        <v>1</v>
      </c>
      <c r="T1261" s="13" t="s">
        <v>1</v>
      </c>
      <c r="U1261" s="13" t="s">
        <v>1</v>
      </c>
      <c r="V1261" s="13" t="s">
        <v>294</v>
      </c>
      <c r="W1261" s="22" t="s">
        <v>1</v>
      </c>
    </row>
    <row r="1262" spans="1:23" x14ac:dyDescent="0.2">
      <c r="A1262" s="25" t="s">
        <v>42</v>
      </c>
      <c r="B1262" s="11" t="s">
        <v>136</v>
      </c>
      <c r="C1262" s="11" t="s">
        <v>271</v>
      </c>
      <c r="D1262" s="12">
        <v>26</v>
      </c>
      <c r="E1262" s="12">
        <v>28</v>
      </c>
      <c r="F1262" s="12">
        <v>23</v>
      </c>
      <c r="G1262" s="12"/>
      <c r="H1262" s="12"/>
      <c r="I1262" s="12">
        <v>27</v>
      </c>
      <c r="J1262" s="12">
        <v>20</v>
      </c>
      <c r="K1262" s="12">
        <v>25</v>
      </c>
      <c r="L1262" s="12">
        <v>23</v>
      </c>
      <c r="M1262" s="12">
        <v>23</v>
      </c>
      <c r="N1262" s="12">
        <v>22</v>
      </c>
      <c r="O1262" s="12"/>
      <c r="P1262" s="11" t="s">
        <v>1</v>
      </c>
      <c r="Q1262" s="11" t="s">
        <v>1</v>
      </c>
      <c r="R1262" s="11" t="s">
        <v>1</v>
      </c>
      <c r="S1262" s="11" t="s">
        <v>1</v>
      </c>
      <c r="T1262" s="11" t="s">
        <v>1</v>
      </c>
      <c r="U1262" s="11" t="s">
        <v>1</v>
      </c>
      <c r="V1262" s="11" t="s">
        <v>294</v>
      </c>
      <c r="W1262" s="21" t="s">
        <v>1</v>
      </c>
    </row>
    <row r="1263" spans="1:23" x14ac:dyDescent="0.2">
      <c r="A1263" s="27" t="s">
        <v>42</v>
      </c>
      <c r="B1263" s="13" t="s">
        <v>136</v>
      </c>
      <c r="C1263" s="13" t="s">
        <v>292</v>
      </c>
      <c r="D1263" s="14">
        <v>47</v>
      </c>
      <c r="E1263" s="14">
        <v>48</v>
      </c>
      <c r="F1263" s="14">
        <v>40</v>
      </c>
      <c r="G1263" s="14">
        <v>43</v>
      </c>
      <c r="H1263" s="14">
        <v>43</v>
      </c>
      <c r="I1263" s="14">
        <v>40</v>
      </c>
      <c r="J1263" s="14">
        <v>42</v>
      </c>
      <c r="K1263" s="14">
        <v>41</v>
      </c>
      <c r="L1263" s="14">
        <v>41</v>
      </c>
      <c r="M1263" s="14"/>
      <c r="N1263" s="14">
        <v>40</v>
      </c>
      <c r="O1263" s="14"/>
      <c r="P1263" s="13" t="s">
        <v>1</v>
      </c>
      <c r="Q1263" s="13" t="s">
        <v>1</v>
      </c>
      <c r="R1263" s="13" t="s">
        <v>1</v>
      </c>
      <c r="S1263" s="13" t="s">
        <v>1</v>
      </c>
      <c r="T1263" s="13" t="s">
        <v>1</v>
      </c>
      <c r="U1263" s="13" t="s">
        <v>1</v>
      </c>
      <c r="V1263" s="13" t="s">
        <v>294</v>
      </c>
      <c r="W1263" s="22" t="s">
        <v>1</v>
      </c>
    </row>
    <row r="1264" spans="1:23" x14ac:dyDescent="0.2">
      <c r="A1264" s="25" t="s">
        <v>42</v>
      </c>
      <c r="B1264" s="11" t="s">
        <v>136</v>
      </c>
      <c r="C1264" s="11" t="s">
        <v>275</v>
      </c>
      <c r="D1264" s="12">
        <v>27</v>
      </c>
      <c r="E1264" s="12">
        <v>23</v>
      </c>
      <c r="F1264" s="12"/>
      <c r="G1264" s="12"/>
      <c r="H1264" s="12">
        <v>28</v>
      </c>
      <c r="I1264" s="12"/>
      <c r="J1264" s="12">
        <v>23</v>
      </c>
      <c r="K1264" s="12"/>
      <c r="L1264" s="12"/>
      <c r="M1264" s="12">
        <v>20</v>
      </c>
      <c r="N1264" s="12">
        <v>19</v>
      </c>
      <c r="O1264" s="12"/>
      <c r="P1264" s="11" t="s">
        <v>1</v>
      </c>
      <c r="Q1264" s="11" t="s">
        <v>1</v>
      </c>
      <c r="R1264" s="11" t="s">
        <v>1</v>
      </c>
      <c r="S1264" s="11" t="s">
        <v>1</v>
      </c>
      <c r="T1264" s="11" t="s">
        <v>1</v>
      </c>
      <c r="U1264" s="11" t="s">
        <v>1</v>
      </c>
      <c r="V1264" s="11" t="s">
        <v>294</v>
      </c>
      <c r="W1264" s="21" t="s">
        <v>1</v>
      </c>
    </row>
    <row r="1265" spans="1:23" x14ac:dyDescent="0.2">
      <c r="A1265" s="27" t="s">
        <v>42</v>
      </c>
      <c r="B1265" s="13" t="s">
        <v>136</v>
      </c>
      <c r="C1265" s="13" t="s">
        <v>272</v>
      </c>
      <c r="D1265" s="14">
        <v>20</v>
      </c>
      <c r="E1265" s="14">
        <v>18</v>
      </c>
      <c r="F1265" s="14"/>
      <c r="G1265" s="14"/>
      <c r="H1265" s="14">
        <v>23</v>
      </c>
      <c r="I1265" s="14"/>
      <c r="J1265" s="14">
        <v>19</v>
      </c>
      <c r="K1265" s="14"/>
      <c r="L1265" s="14"/>
      <c r="M1265" s="14">
        <v>18</v>
      </c>
      <c r="N1265" s="14">
        <v>18</v>
      </c>
      <c r="O1265" s="14"/>
      <c r="P1265" s="13" t="s">
        <v>1</v>
      </c>
      <c r="Q1265" s="13" t="s">
        <v>1</v>
      </c>
      <c r="R1265" s="13" t="s">
        <v>1</v>
      </c>
      <c r="S1265" s="13" t="s">
        <v>1</v>
      </c>
      <c r="T1265" s="13" t="s">
        <v>1</v>
      </c>
      <c r="U1265" s="13" t="s">
        <v>1</v>
      </c>
      <c r="V1265" s="13" t="s">
        <v>294</v>
      </c>
      <c r="W1265" s="22" t="s">
        <v>1</v>
      </c>
    </row>
    <row r="1266" spans="1:23" x14ac:dyDescent="0.2">
      <c r="A1266" s="25" t="s">
        <v>42</v>
      </c>
      <c r="B1266" s="11" t="s">
        <v>136</v>
      </c>
      <c r="C1266" s="11" t="s">
        <v>295</v>
      </c>
      <c r="D1266" s="12">
        <v>11.39145132</v>
      </c>
      <c r="E1266" s="12">
        <v>8.344148659</v>
      </c>
      <c r="F1266" s="12">
        <v>8.5353193810000008</v>
      </c>
      <c r="G1266" s="12">
        <v>8.7103225490000007</v>
      </c>
      <c r="H1266" s="12">
        <v>8.3682532559999991</v>
      </c>
      <c r="I1266" s="12">
        <v>8.7855899080000004</v>
      </c>
      <c r="J1266" s="12">
        <v>8.4411320819999993</v>
      </c>
      <c r="K1266" s="12">
        <v>8.9453080370000002</v>
      </c>
      <c r="L1266" s="12">
        <v>9.2448508720000007</v>
      </c>
      <c r="M1266" s="12">
        <v>9.9643923500000007</v>
      </c>
      <c r="N1266" s="12">
        <v>10.215847309999999</v>
      </c>
      <c r="O1266" s="12"/>
      <c r="P1266" s="11" t="s">
        <v>1</v>
      </c>
      <c r="Q1266" s="11" t="s">
        <v>1</v>
      </c>
      <c r="R1266" s="11" t="s">
        <v>1</v>
      </c>
      <c r="S1266" s="11" t="s">
        <v>1</v>
      </c>
      <c r="T1266" s="11" t="s">
        <v>1</v>
      </c>
      <c r="U1266" s="11" t="s">
        <v>1</v>
      </c>
      <c r="V1266" s="11" t="s">
        <v>294</v>
      </c>
      <c r="W1266" s="21" t="s">
        <v>1</v>
      </c>
    </row>
    <row r="1267" spans="1:23" x14ac:dyDescent="0.2">
      <c r="A1267" s="27" t="s">
        <v>42</v>
      </c>
      <c r="B1267" s="13" t="s">
        <v>136</v>
      </c>
      <c r="C1267" s="13" t="s">
        <v>297</v>
      </c>
      <c r="D1267" s="14">
        <v>64.705510000000004</v>
      </c>
      <c r="E1267" s="14"/>
      <c r="F1267" s="14"/>
      <c r="G1267" s="14"/>
      <c r="H1267" s="14"/>
      <c r="I1267" s="14">
        <v>83.017250000000004</v>
      </c>
      <c r="J1267" s="14"/>
      <c r="K1267" s="14"/>
      <c r="L1267" s="14"/>
      <c r="M1267" s="14"/>
      <c r="N1267" s="14"/>
      <c r="O1267" s="14"/>
      <c r="P1267" s="13" t="s">
        <v>1</v>
      </c>
      <c r="Q1267" s="13" t="s">
        <v>1</v>
      </c>
      <c r="R1267" s="13" t="s">
        <v>1</v>
      </c>
      <c r="S1267" s="13" t="s">
        <v>1</v>
      </c>
      <c r="T1267" s="13" t="s">
        <v>1</v>
      </c>
      <c r="U1267" s="13" t="s">
        <v>1</v>
      </c>
      <c r="V1267" s="13" t="s">
        <v>294</v>
      </c>
      <c r="W1267" s="22" t="s">
        <v>1</v>
      </c>
    </row>
    <row r="1268" spans="1:23" x14ac:dyDescent="0.2">
      <c r="A1268" s="25" t="s">
        <v>42</v>
      </c>
      <c r="B1268" s="11" t="s">
        <v>136</v>
      </c>
      <c r="C1268" s="11" t="s">
        <v>299</v>
      </c>
      <c r="D1268" s="12">
        <v>41.521320000000003</v>
      </c>
      <c r="E1268" s="12"/>
      <c r="F1268" s="12"/>
      <c r="G1268" s="12"/>
      <c r="H1268" s="12"/>
      <c r="I1268" s="12">
        <v>81.168210000000002</v>
      </c>
      <c r="J1268" s="12"/>
      <c r="K1268" s="12"/>
      <c r="L1268" s="12"/>
      <c r="M1268" s="12"/>
      <c r="N1268" s="12"/>
      <c r="O1268" s="12"/>
      <c r="P1268" s="11" t="s">
        <v>1</v>
      </c>
      <c r="Q1268" s="11" t="s">
        <v>1</v>
      </c>
      <c r="R1268" s="11" t="s">
        <v>1</v>
      </c>
      <c r="S1268" s="11" t="s">
        <v>1</v>
      </c>
      <c r="T1268" s="11" t="s">
        <v>1</v>
      </c>
      <c r="U1268" s="11" t="s">
        <v>1</v>
      </c>
      <c r="V1268" s="11" t="s">
        <v>294</v>
      </c>
      <c r="W1268" s="21" t="s">
        <v>1</v>
      </c>
    </row>
    <row r="1269" spans="1:23" x14ac:dyDescent="0.2">
      <c r="A1269" s="27" t="s">
        <v>42</v>
      </c>
      <c r="B1269" s="13" t="s">
        <v>136</v>
      </c>
      <c r="C1269" s="13" t="s">
        <v>300</v>
      </c>
      <c r="D1269" s="14">
        <v>50.570439999999998</v>
      </c>
      <c r="E1269" s="14"/>
      <c r="F1269" s="14"/>
      <c r="G1269" s="14"/>
      <c r="H1269" s="14"/>
      <c r="I1269" s="14">
        <v>69.333110000000005</v>
      </c>
      <c r="J1269" s="14"/>
      <c r="K1269" s="14"/>
      <c r="L1269" s="14"/>
      <c r="M1269" s="14"/>
      <c r="N1269" s="14"/>
      <c r="O1269" s="14"/>
      <c r="P1269" s="13" t="s">
        <v>1</v>
      </c>
      <c r="Q1269" s="13" t="s">
        <v>1</v>
      </c>
      <c r="R1269" s="13" t="s">
        <v>1</v>
      </c>
      <c r="S1269" s="13" t="s">
        <v>1</v>
      </c>
      <c r="T1269" s="13" t="s">
        <v>1</v>
      </c>
      <c r="U1269" s="13" t="s">
        <v>1</v>
      </c>
      <c r="V1269" s="13" t="s">
        <v>294</v>
      </c>
      <c r="W1269" s="22" t="s">
        <v>1</v>
      </c>
    </row>
    <row r="1270" spans="1:23" x14ac:dyDescent="0.2">
      <c r="A1270" s="25" t="s">
        <v>42</v>
      </c>
      <c r="B1270" s="11" t="s">
        <v>136</v>
      </c>
      <c r="C1270" s="11" t="s">
        <v>296</v>
      </c>
      <c r="D1270" s="12">
        <v>45.681899999999999</v>
      </c>
      <c r="E1270" s="12"/>
      <c r="F1270" s="12"/>
      <c r="G1270" s="12"/>
      <c r="H1270" s="12"/>
      <c r="I1270" s="12">
        <v>52.333289999999998</v>
      </c>
      <c r="J1270" s="12"/>
      <c r="K1270" s="12"/>
      <c r="L1270" s="12"/>
      <c r="M1270" s="12"/>
      <c r="N1270" s="12"/>
      <c r="O1270" s="12"/>
      <c r="P1270" s="11" t="s">
        <v>1</v>
      </c>
      <c r="Q1270" s="11" t="s">
        <v>1</v>
      </c>
      <c r="R1270" s="11" t="s">
        <v>1</v>
      </c>
      <c r="S1270" s="11" t="s">
        <v>1</v>
      </c>
      <c r="T1270" s="11" t="s">
        <v>1</v>
      </c>
      <c r="U1270" s="11" t="s">
        <v>1</v>
      </c>
      <c r="V1270" s="11" t="s">
        <v>294</v>
      </c>
      <c r="W1270" s="21" t="s">
        <v>1</v>
      </c>
    </row>
    <row r="1271" spans="1:23" x14ac:dyDescent="0.2">
      <c r="A1271" s="27" t="s">
        <v>42</v>
      </c>
      <c r="B1271" s="13" t="s">
        <v>136</v>
      </c>
      <c r="C1271" s="13" t="s">
        <v>301</v>
      </c>
      <c r="D1271" s="14">
        <v>62.791559999999997</v>
      </c>
      <c r="E1271" s="14"/>
      <c r="F1271" s="14"/>
      <c r="G1271" s="14"/>
      <c r="H1271" s="14"/>
      <c r="I1271" s="14">
        <v>65.393330000000006</v>
      </c>
      <c r="J1271" s="14"/>
      <c r="K1271" s="14"/>
      <c r="L1271" s="14"/>
      <c r="M1271" s="14"/>
      <c r="N1271" s="14"/>
      <c r="O1271" s="14"/>
      <c r="P1271" s="13" t="s">
        <v>1</v>
      </c>
      <c r="Q1271" s="13" t="s">
        <v>1</v>
      </c>
      <c r="R1271" s="13" t="s">
        <v>1</v>
      </c>
      <c r="S1271" s="13" t="s">
        <v>1</v>
      </c>
      <c r="T1271" s="13" t="s">
        <v>1</v>
      </c>
      <c r="U1271" s="13" t="s">
        <v>1</v>
      </c>
      <c r="V1271" s="13" t="s">
        <v>294</v>
      </c>
      <c r="W1271" s="22" t="s">
        <v>1</v>
      </c>
    </row>
    <row r="1272" spans="1:23" x14ac:dyDescent="0.2">
      <c r="A1272" s="25" t="s">
        <v>42</v>
      </c>
      <c r="B1272" s="11" t="s">
        <v>136</v>
      </c>
      <c r="C1272" s="11" t="s">
        <v>298</v>
      </c>
      <c r="D1272" s="12">
        <v>59.312710000000003</v>
      </c>
      <c r="E1272" s="12"/>
      <c r="F1272" s="12"/>
      <c r="G1272" s="12"/>
      <c r="H1272" s="12"/>
      <c r="I1272" s="12">
        <v>43.226140000000001</v>
      </c>
      <c r="J1272" s="12"/>
      <c r="K1272" s="12"/>
      <c r="L1272" s="12"/>
      <c r="M1272" s="12"/>
      <c r="N1272" s="12"/>
      <c r="O1272" s="12"/>
      <c r="P1272" s="11" t="s">
        <v>1</v>
      </c>
      <c r="Q1272" s="11" t="s">
        <v>1</v>
      </c>
      <c r="R1272" s="11" t="s">
        <v>1</v>
      </c>
      <c r="S1272" s="11" t="s">
        <v>1</v>
      </c>
      <c r="T1272" s="11" t="s">
        <v>1</v>
      </c>
      <c r="U1272" s="11" t="s">
        <v>1</v>
      </c>
      <c r="V1272" s="11" t="s">
        <v>294</v>
      </c>
      <c r="W1272" s="21" t="s">
        <v>1</v>
      </c>
    </row>
    <row r="1273" spans="1:23" x14ac:dyDescent="0.2">
      <c r="A1273" s="27" t="s">
        <v>43</v>
      </c>
      <c r="B1273" s="13" t="s">
        <v>137</v>
      </c>
      <c r="C1273" s="13" t="s">
        <v>277</v>
      </c>
      <c r="D1273" s="14"/>
      <c r="E1273" s="14"/>
      <c r="F1273" s="14">
        <v>89.321259999999995</v>
      </c>
      <c r="G1273" s="14">
        <v>99.444299999999998</v>
      </c>
      <c r="H1273" s="14">
        <v>86.034559999999999</v>
      </c>
      <c r="I1273" s="14">
        <v>89.048349999999999</v>
      </c>
      <c r="J1273" s="14">
        <v>96.983559999999997</v>
      </c>
      <c r="K1273" s="14">
        <v>98.318790000000007</v>
      </c>
      <c r="L1273" s="14">
        <v>98.160359999999997</v>
      </c>
      <c r="M1273" s="14"/>
      <c r="N1273" s="14"/>
      <c r="O1273" s="14"/>
      <c r="P1273" s="13" t="s">
        <v>1</v>
      </c>
      <c r="Q1273" s="13" t="s">
        <v>1</v>
      </c>
      <c r="R1273" s="13" t="s">
        <v>1</v>
      </c>
      <c r="S1273" s="13" t="s">
        <v>1</v>
      </c>
      <c r="T1273" s="13" t="s">
        <v>1</v>
      </c>
      <c r="U1273" s="13" t="s">
        <v>1</v>
      </c>
      <c r="V1273" s="13" t="s">
        <v>294</v>
      </c>
      <c r="W1273" s="22" t="s">
        <v>1</v>
      </c>
    </row>
    <row r="1274" spans="1:23" x14ac:dyDescent="0.2">
      <c r="A1274" s="25" t="s">
        <v>43</v>
      </c>
      <c r="B1274" s="11" t="s">
        <v>137</v>
      </c>
      <c r="C1274" s="11" t="s">
        <v>278</v>
      </c>
      <c r="D1274" s="12"/>
      <c r="E1274" s="12"/>
      <c r="F1274" s="12">
        <v>16.628340000000001</v>
      </c>
      <c r="G1274" s="12">
        <v>20.42905</v>
      </c>
      <c r="H1274" s="12"/>
      <c r="I1274" s="12"/>
      <c r="J1274" s="12">
        <v>20.255970000000001</v>
      </c>
      <c r="K1274" s="12">
        <v>20.828119999999998</v>
      </c>
      <c r="L1274" s="12"/>
      <c r="M1274" s="12"/>
      <c r="N1274" s="12"/>
      <c r="O1274" s="12"/>
      <c r="P1274" s="11" t="s">
        <v>1</v>
      </c>
      <c r="Q1274" s="11" t="s">
        <v>1</v>
      </c>
      <c r="R1274" s="11" t="s">
        <v>1</v>
      </c>
      <c r="S1274" s="11" t="s">
        <v>1</v>
      </c>
      <c r="T1274" s="11" t="s">
        <v>1</v>
      </c>
      <c r="U1274" s="11" t="s">
        <v>1</v>
      </c>
      <c r="V1274" s="11" t="s">
        <v>294</v>
      </c>
      <c r="W1274" s="21" t="s">
        <v>1</v>
      </c>
    </row>
    <row r="1275" spans="1:23" x14ac:dyDescent="0.2">
      <c r="A1275" s="27" t="s">
        <v>43</v>
      </c>
      <c r="B1275" s="13" t="s">
        <v>137</v>
      </c>
      <c r="C1275" s="13" t="s">
        <v>280</v>
      </c>
      <c r="D1275" s="14"/>
      <c r="E1275" s="14"/>
      <c r="F1275" s="14">
        <v>2.613E-2</v>
      </c>
      <c r="G1275" s="14">
        <v>0.28464</v>
      </c>
      <c r="H1275" s="14"/>
      <c r="I1275" s="14"/>
      <c r="J1275" s="14">
        <v>0</v>
      </c>
      <c r="K1275" s="14">
        <v>0</v>
      </c>
      <c r="L1275" s="14"/>
      <c r="M1275" s="14"/>
      <c r="N1275" s="14"/>
      <c r="O1275" s="14"/>
      <c r="P1275" s="13" t="s">
        <v>1</v>
      </c>
      <c r="Q1275" s="13" t="s">
        <v>1</v>
      </c>
      <c r="R1275" s="13" t="s">
        <v>1</v>
      </c>
      <c r="S1275" s="13" t="s">
        <v>1</v>
      </c>
      <c r="T1275" s="13" t="s">
        <v>1</v>
      </c>
      <c r="U1275" s="13" t="s">
        <v>1</v>
      </c>
      <c r="V1275" s="13" t="s">
        <v>294</v>
      </c>
      <c r="W1275" s="22" t="s">
        <v>1</v>
      </c>
    </row>
    <row r="1276" spans="1:23" x14ac:dyDescent="0.2">
      <c r="A1276" s="25" t="s">
        <v>43</v>
      </c>
      <c r="B1276" s="11" t="s">
        <v>137</v>
      </c>
      <c r="C1276" s="11" t="s">
        <v>281</v>
      </c>
      <c r="D1276" s="12"/>
      <c r="E1276" s="12"/>
      <c r="F1276" s="12">
        <v>36.02422</v>
      </c>
      <c r="G1276" s="12">
        <v>36.618470000000002</v>
      </c>
      <c r="H1276" s="12"/>
      <c r="I1276" s="12"/>
      <c r="J1276" s="12">
        <v>49.797649999999997</v>
      </c>
      <c r="K1276" s="12">
        <v>44.107700000000001</v>
      </c>
      <c r="L1276" s="12"/>
      <c r="M1276" s="12"/>
      <c r="N1276" s="12"/>
      <c r="O1276" s="12"/>
      <c r="P1276" s="11" t="s">
        <v>1</v>
      </c>
      <c r="Q1276" s="11" t="s">
        <v>1</v>
      </c>
      <c r="R1276" s="11" t="s">
        <v>1</v>
      </c>
      <c r="S1276" s="11" t="s">
        <v>1</v>
      </c>
      <c r="T1276" s="11" t="s">
        <v>1</v>
      </c>
      <c r="U1276" s="11" t="s">
        <v>1</v>
      </c>
      <c r="V1276" s="11" t="s">
        <v>294</v>
      </c>
      <c r="W1276" s="21" t="s">
        <v>1</v>
      </c>
    </row>
    <row r="1277" spans="1:23" x14ac:dyDescent="0.2">
      <c r="A1277" s="27" t="s">
        <v>43</v>
      </c>
      <c r="B1277" s="13" t="s">
        <v>137</v>
      </c>
      <c r="C1277" s="13" t="s">
        <v>282</v>
      </c>
      <c r="D1277" s="14"/>
      <c r="E1277" s="14"/>
      <c r="F1277" s="14">
        <v>21.248609999999999</v>
      </c>
      <c r="G1277" s="14">
        <v>28.65194</v>
      </c>
      <c r="H1277" s="14"/>
      <c r="I1277" s="14"/>
      <c r="J1277" s="14">
        <v>24.359780000000001</v>
      </c>
      <c r="K1277" s="14">
        <v>27.546199999999999</v>
      </c>
      <c r="L1277" s="14"/>
      <c r="M1277" s="14"/>
      <c r="N1277" s="14"/>
      <c r="O1277" s="14"/>
      <c r="P1277" s="13" t="s">
        <v>1</v>
      </c>
      <c r="Q1277" s="13" t="s">
        <v>1</v>
      </c>
      <c r="R1277" s="13" t="s">
        <v>1</v>
      </c>
      <c r="S1277" s="13" t="s">
        <v>1</v>
      </c>
      <c r="T1277" s="13" t="s">
        <v>1</v>
      </c>
      <c r="U1277" s="13" t="s">
        <v>1</v>
      </c>
      <c r="V1277" s="13" t="s">
        <v>294</v>
      </c>
      <c r="W1277" s="22" t="s">
        <v>1</v>
      </c>
    </row>
    <row r="1278" spans="1:23" x14ac:dyDescent="0.2">
      <c r="A1278" s="25" t="s">
        <v>43</v>
      </c>
      <c r="B1278" s="11" t="s">
        <v>137</v>
      </c>
      <c r="C1278" s="11" t="s">
        <v>279</v>
      </c>
      <c r="D1278" s="12"/>
      <c r="E1278" s="12"/>
      <c r="F1278" s="12">
        <v>4.6202699999999997</v>
      </c>
      <c r="G1278" s="12">
        <v>8.2228899999999996</v>
      </c>
      <c r="H1278" s="12"/>
      <c r="I1278" s="12"/>
      <c r="J1278" s="12">
        <v>4.1038100000000002</v>
      </c>
      <c r="K1278" s="12">
        <v>6.7180799999999996</v>
      </c>
      <c r="L1278" s="12"/>
      <c r="M1278" s="12"/>
      <c r="N1278" s="12"/>
      <c r="O1278" s="12"/>
      <c r="P1278" s="11" t="s">
        <v>1</v>
      </c>
      <c r="Q1278" s="11" t="s">
        <v>1</v>
      </c>
      <c r="R1278" s="11" t="s">
        <v>1</v>
      </c>
      <c r="S1278" s="11" t="s">
        <v>1</v>
      </c>
      <c r="T1278" s="11" t="s">
        <v>1</v>
      </c>
      <c r="U1278" s="11" t="s">
        <v>1</v>
      </c>
      <c r="V1278" s="11" t="s">
        <v>294</v>
      </c>
      <c r="W1278" s="21" t="s">
        <v>1</v>
      </c>
    </row>
    <row r="1279" spans="1:23" x14ac:dyDescent="0.2">
      <c r="A1279" s="27" t="s">
        <v>43</v>
      </c>
      <c r="B1279" s="13" t="s">
        <v>137</v>
      </c>
      <c r="C1279" s="13" t="s">
        <v>293</v>
      </c>
      <c r="D1279" s="14"/>
      <c r="E1279" s="14"/>
      <c r="F1279" s="14"/>
      <c r="G1279" s="14"/>
      <c r="H1279" s="14"/>
      <c r="I1279" s="14"/>
      <c r="J1279" s="14"/>
      <c r="K1279" s="14"/>
      <c r="L1279" s="14"/>
      <c r="M1279" s="14"/>
      <c r="N1279" s="14"/>
      <c r="O1279" s="14"/>
      <c r="P1279" s="13" t="s">
        <v>1</v>
      </c>
      <c r="Q1279" s="13" t="s">
        <v>1</v>
      </c>
      <c r="R1279" s="13" t="s">
        <v>1</v>
      </c>
      <c r="S1279" s="13" t="s">
        <v>1</v>
      </c>
      <c r="T1279" s="13" t="s">
        <v>1</v>
      </c>
      <c r="U1279" s="13" t="s">
        <v>1</v>
      </c>
      <c r="V1279" s="13" t="s">
        <v>294</v>
      </c>
      <c r="W1279" s="22" t="s">
        <v>1</v>
      </c>
    </row>
    <row r="1280" spans="1:23" x14ac:dyDescent="0.2">
      <c r="A1280" s="25" t="s">
        <v>43</v>
      </c>
      <c r="B1280" s="11" t="s">
        <v>137</v>
      </c>
      <c r="C1280" s="11" t="s">
        <v>284</v>
      </c>
      <c r="D1280" s="12"/>
      <c r="E1280" s="12"/>
      <c r="F1280" s="12">
        <v>17.838450000000002</v>
      </c>
      <c r="G1280" s="12">
        <v>20.97467</v>
      </c>
      <c r="H1280" s="12"/>
      <c r="I1280" s="12">
        <v>18.150099999999998</v>
      </c>
      <c r="J1280" s="12">
        <v>20.363900000000001</v>
      </c>
      <c r="K1280" s="12">
        <v>20.936959999999999</v>
      </c>
      <c r="L1280" s="12">
        <v>21.50731</v>
      </c>
      <c r="M1280" s="12"/>
      <c r="N1280" s="12"/>
      <c r="O1280" s="12"/>
      <c r="P1280" s="11" t="s">
        <v>1</v>
      </c>
      <c r="Q1280" s="11" t="s">
        <v>1</v>
      </c>
      <c r="R1280" s="11" t="s">
        <v>1</v>
      </c>
      <c r="S1280" s="11" t="s">
        <v>1</v>
      </c>
      <c r="T1280" s="11" t="s">
        <v>1</v>
      </c>
      <c r="U1280" s="11" t="s">
        <v>1</v>
      </c>
      <c r="V1280" s="11" t="s">
        <v>294</v>
      </c>
      <c r="W1280" s="21" t="s">
        <v>1</v>
      </c>
    </row>
    <row r="1281" spans="1:23" x14ac:dyDescent="0.2">
      <c r="A1281" s="27" t="s">
        <v>43</v>
      </c>
      <c r="B1281" s="13" t="s">
        <v>137</v>
      </c>
      <c r="C1281" s="13" t="s">
        <v>286</v>
      </c>
      <c r="D1281" s="14"/>
      <c r="E1281" s="14"/>
      <c r="F1281" s="14">
        <v>2.4379999999999999E-2</v>
      </c>
      <c r="G1281" s="14">
        <v>0.25564999999999999</v>
      </c>
      <c r="H1281" s="14"/>
      <c r="I1281" s="14">
        <v>2.9149999999999999E-2</v>
      </c>
      <c r="J1281" s="14">
        <v>0</v>
      </c>
      <c r="K1281" s="14">
        <v>0</v>
      </c>
      <c r="L1281" s="14">
        <v>0</v>
      </c>
      <c r="M1281" s="14"/>
      <c r="N1281" s="14"/>
      <c r="O1281" s="14"/>
      <c r="P1281" s="13" t="s">
        <v>1</v>
      </c>
      <c r="Q1281" s="13" t="s">
        <v>1</v>
      </c>
      <c r="R1281" s="13" t="s">
        <v>1</v>
      </c>
      <c r="S1281" s="13" t="s">
        <v>1</v>
      </c>
      <c r="T1281" s="13" t="s">
        <v>1</v>
      </c>
      <c r="U1281" s="13" t="s">
        <v>1</v>
      </c>
      <c r="V1281" s="13" t="s">
        <v>294</v>
      </c>
      <c r="W1281" s="22" t="s">
        <v>1</v>
      </c>
    </row>
    <row r="1282" spans="1:23" x14ac:dyDescent="0.2">
      <c r="A1282" s="25" t="s">
        <v>43</v>
      </c>
      <c r="B1282" s="11" t="s">
        <v>137</v>
      </c>
      <c r="C1282" s="11" t="s">
        <v>287</v>
      </c>
      <c r="D1282" s="12"/>
      <c r="E1282" s="12"/>
      <c r="F1282" s="12">
        <v>34.760370000000002</v>
      </c>
      <c r="G1282" s="12">
        <v>34.64087</v>
      </c>
      <c r="H1282" s="12"/>
      <c r="I1282" s="12">
        <v>36.73603</v>
      </c>
      <c r="J1282" s="12">
        <v>49.478360000000002</v>
      </c>
      <c r="K1282" s="12">
        <v>43.951500000000003</v>
      </c>
      <c r="L1282" s="12">
        <v>43.92015</v>
      </c>
      <c r="M1282" s="12"/>
      <c r="N1282" s="12"/>
      <c r="O1282" s="12"/>
      <c r="P1282" s="11" t="s">
        <v>1</v>
      </c>
      <c r="Q1282" s="11" t="s">
        <v>1</v>
      </c>
      <c r="R1282" s="11" t="s">
        <v>1</v>
      </c>
      <c r="S1282" s="11" t="s">
        <v>1</v>
      </c>
      <c r="T1282" s="11" t="s">
        <v>1</v>
      </c>
      <c r="U1282" s="11" t="s">
        <v>1</v>
      </c>
      <c r="V1282" s="11" t="s">
        <v>294</v>
      </c>
      <c r="W1282" s="21" t="s">
        <v>1</v>
      </c>
    </row>
    <row r="1283" spans="1:23" x14ac:dyDescent="0.2">
      <c r="A1283" s="27" t="s">
        <v>43</v>
      </c>
      <c r="B1283" s="13" t="s">
        <v>137</v>
      </c>
      <c r="C1283" s="13" t="s">
        <v>288</v>
      </c>
      <c r="D1283" s="14"/>
      <c r="E1283" s="14"/>
      <c r="F1283" s="14">
        <v>24.090109999999999</v>
      </c>
      <c r="G1283" s="14">
        <v>30.40239</v>
      </c>
      <c r="H1283" s="14"/>
      <c r="I1283" s="14">
        <v>24.435079999999999</v>
      </c>
      <c r="J1283" s="14">
        <v>24.66459</v>
      </c>
      <c r="K1283" s="14">
        <v>27.801919999999999</v>
      </c>
      <c r="L1283" s="14">
        <v>28.755960000000002</v>
      </c>
      <c r="M1283" s="14"/>
      <c r="N1283" s="14"/>
      <c r="O1283" s="14"/>
      <c r="P1283" s="13" t="s">
        <v>1</v>
      </c>
      <c r="Q1283" s="13" t="s">
        <v>1</v>
      </c>
      <c r="R1283" s="13" t="s">
        <v>1</v>
      </c>
      <c r="S1283" s="13" t="s">
        <v>1</v>
      </c>
      <c r="T1283" s="13" t="s">
        <v>1</v>
      </c>
      <c r="U1283" s="13" t="s">
        <v>1</v>
      </c>
      <c r="V1283" s="13" t="s">
        <v>294</v>
      </c>
      <c r="W1283" s="22" t="s">
        <v>1</v>
      </c>
    </row>
    <row r="1284" spans="1:23" x14ac:dyDescent="0.2">
      <c r="A1284" s="25" t="s">
        <v>43</v>
      </c>
      <c r="B1284" s="11" t="s">
        <v>137</v>
      </c>
      <c r="C1284" s="11" t="s">
        <v>285</v>
      </c>
      <c r="D1284" s="12"/>
      <c r="E1284" s="12"/>
      <c r="F1284" s="12">
        <v>6.2516600000000002</v>
      </c>
      <c r="G1284" s="12">
        <v>9.4277099999999994</v>
      </c>
      <c r="H1284" s="12"/>
      <c r="I1284" s="12">
        <v>6.28498</v>
      </c>
      <c r="J1284" s="12">
        <v>4.3006799999999998</v>
      </c>
      <c r="K1284" s="12">
        <v>6.8649699999999996</v>
      </c>
      <c r="L1284" s="12">
        <v>7.2486499999999996</v>
      </c>
      <c r="M1284" s="12"/>
      <c r="N1284" s="12"/>
      <c r="O1284" s="12"/>
      <c r="P1284" s="11" t="s">
        <v>1</v>
      </c>
      <c r="Q1284" s="11" t="s">
        <v>1</v>
      </c>
      <c r="R1284" s="11" t="s">
        <v>1</v>
      </c>
      <c r="S1284" s="11" t="s">
        <v>1</v>
      </c>
      <c r="T1284" s="11" t="s">
        <v>1</v>
      </c>
      <c r="U1284" s="11" t="s">
        <v>1</v>
      </c>
      <c r="V1284" s="11" t="s">
        <v>294</v>
      </c>
      <c r="W1284" s="21" t="s">
        <v>1</v>
      </c>
    </row>
    <row r="1285" spans="1:23" x14ac:dyDescent="0.2">
      <c r="A1285" s="27" t="s">
        <v>43</v>
      </c>
      <c r="B1285" s="13" t="s">
        <v>137</v>
      </c>
      <c r="C1285" s="13" t="s">
        <v>308</v>
      </c>
      <c r="D1285" s="14"/>
      <c r="E1285" s="14">
        <v>37.643999999999998</v>
      </c>
      <c r="F1285" s="14">
        <v>54.363</v>
      </c>
      <c r="G1285" s="14">
        <v>40.756</v>
      </c>
      <c r="H1285" s="14">
        <v>46.273000000000003</v>
      </c>
      <c r="I1285" s="14">
        <v>22.835999999999999</v>
      </c>
      <c r="J1285" s="14">
        <v>27.888999999999999</v>
      </c>
      <c r="K1285" s="14">
        <v>42.905000000000001</v>
      </c>
      <c r="L1285" s="14">
        <v>50.844000000000001</v>
      </c>
      <c r="M1285" s="14">
        <v>80.563999999999993</v>
      </c>
      <c r="N1285" s="14">
        <v>63.142000000000003</v>
      </c>
      <c r="O1285" s="14"/>
      <c r="P1285" s="13" t="s">
        <v>1</v>
      </c>
      <c r="Q1285" s="13" t="s">
        <v>1</v>
      </c>
      <c r="R1285" s="13" t="s">
        <v>1</v>
      </c>
      <c r="S1285" s="13" t="s">
        <v>1</v>
      </c>
      <c r="T1285" s="13" t="s">
        <v>1</v>
      </c>
      <c r="U1285" s="13" t="s">
        <v>1</v>
      </c>
      <c r="V1285" s="13" t="s">
        <v>294</v>
      </c>
      <c r="W1285" s="22" t="s">
        <v>1</v>
      </c>
    </row>
    <row r="1286" spans="1:23" x14ac:dyDescent="0.2">
      <c r="A1286" s="25" t="s">
        <v>43</v>
      </c>
      <c r="B1286" s="11" t="s">
        <v>137</v>
      </c>
      <c r="C1286" s="11" t="s">
        <v>283</v>
      </c>
      <c r="D1286" s="12"/>
      <c r="E1286" s="12"/>
      <c r="F1286" s="12"/>
      <c r="G1286" s="12"/>
      <c r="H1286" s="12">
        <v>4</v>
      </c>
      <c r="I1286" s="12">
        <v>4</v>
      </c>
      <c r="J1286" s="12">
        <v>4</v>
      </c>
      <c r="K1286" s="12">
        <v>7</v>
      </c>
      <c r="L1286" s="12">
        <v>6</v>
      </c>
      <c r="M1286" s="12">
        <v>6</v>
      </c>
      <c r="N1286" s="12">
        <v>7</v>
      </c>
      <c r="O1286" s="12"/>
      <c r="P1286" s="11" t="s">
        <v>1</v>
      </c>
      <c r="Q1286" s="11" t="s">
        <v>1</v>
      </c>
      <c r="R1286" s="11" t="s">
        <v>1</v>
      </c>
      <c r="S1286" s="11" t="s">
        <v>1</v>
      </c>
      <c r="T1286" s="11" t="s">
        <v>1</v>
      </c>
      <c r="U1286" s="11" t="s">
        <v>1</v>
      </c>
      <c r="V1286" s="11" t="s">
        <v>294</v>
      </c>
      <c r="W1286" s="21" t="s">
        <v>1</v>
      </c>
    </row>
    <row r="1287" spans="1:23" x14ac:dyDescent="0.2">
      <c r="A1287" s="27" t="s">
        <v>43</v>
      </c>
      <c r="B1287" s="13" t="s">
        <v>137</v>
      </c>
      <c r="C1287" s="13" t="s">
        <v>290</v>
      </c>
      <c r="D1287" s="14"/>
      <c r="E1287" s="14"/>
      <c r="F1287" s="14"/>
      <c r="G1287" s="14"/>
      <c r="H1287" s="14"/>
      <c r="I1287" s="14"/>
      <c r="J1287" s="14"/>
      <c r="K1287" s="14">
        <v>5</v>
      </c>
      <c r="L1287" s="14"/>
      <c r="M1287" s="14"/>
      <c r="N1287" s="14"/>
      <c r="O1287" s="14"/>
      <c r="P1287" s="13" t="s">
        <v>1</v>
      </c>
      <c r="Q1287" s="13" t="s">
        <v>1</v>
      </c>
      <c r="R1287" s="13" t="s">
        <v>1</v>
      </c>
      <c r="S1287" s="13" t="s">
        <v>1</v>
      </c>
      <c r="T1287" s="13" t="s">
        <v>1</v>
      </c>
      <c r="U1287" s="13" t="s">
        <v>1</v>
      </c>
      <c r="V1287" s="13" t="s">
        <v>294</v>
      </c>
      <c r="W1287" s="22" t="s">
        <v>1</v>
      </c>
    </row>
    <row r="1288" spans="1:23" x14ac:dyDescent="0.2">
      <c r="A1288" s="25" t="s">
        <v>43</v>
      </c>
      <c r="B1288" s="11" t="s">
        <v>137</v>
      </c>
      <c r="C1288" s="11" t="s">
        <v>291</v>
      </c>
      <c r="D1288" s="12"/>
      <c r="E1288" s="12"/>
      <c r="F1288" s="12"/>
      <c r="G1288" s="12"/>
      <c r="H1288" s="12">
        <v>1</v>
      </c>
      <c r="I1288" s="12">
        <v>1</v>
      </c>
      <c r="J1288" s="12">
        <v>1</v>
      </c>
      <c r="K1288" s="12">
        <v>1</v>
      </c>
      <c r="L1288" s="12">
        <v>2</v>
      </c>
      <c r="M1288" s="12">
        <v>2</v>
      </c>
      <c r="N1288" s="12"/>
      <c r="O1288" s="12"/>
      <c r="P1288" s="11" t="s">
        <v>1</v>
      </c>
      <c r="Q1288" s="11" t="s">
        <v>1</v>
      </c>
      <c r="R1288" s="11" t="s">
        <v>1</v>
      </c>
      <c r="S1288" s="11" t="s">
        <v>1</v>
      </c>
      <c r="T1288" s="11" t="s">
        <v>1</v>
      </c>
      <c r="U1288" s="11" t="s">
        <v>1</v>
      </c>
      <c r="V1288" s="11" t="s">
        <v>294</v>
      </c>
      <c r="W1288" s="21" t="s">
        <v>1</v>
      </c>
    </row>
    <row r="1289" spans="1:23" x14ac:dyDescent="0.2">
      <c r="A1289" s="27" t="s">
        <v>43</v>
      </c>
      <c r="B1289" s="13" t="s">
        <v>137</v>
      </c>
      <c r="C1289" s="13" t="s">
        <v>273</v>
      </c>
      <c r="D1289" s="14"/>
      <c r="E1289" s="14"/>
      <c r="F1289" s="14"/>
      <c r="G1289" s="14"/>
      <c r="H1289" s="14">
        <v>6</v>
      </c>
      <c r="I1289" s="14">
        <v>7</v>
      </c>
      <c r="J1289" s="14">
        <v>8</v>
      </c>
      <c r="K1289" s="14">
        <v>9</v>
      </c>
      <c r="L1289" s="14">
        <v>9</v>
      </c>
      <c r="M1289" s="14"/>
      <c r="N1289" s="14">
        <v>10</v>
      </c>
      <c r="O1289" s="14"/>
      <c r="P1289" s="13" t="s">
        <v>1</v>
      </c>
      <c r="Q1289" s="13" t="s">
        <v>1</v>
      </c>
      <c r="R1289" s="13" t="s">
        <v>1</v>
      </c>
      <c r="S1289" s="13" t="s">
        <v>1</v>
      </c>
      <c r="T1289" s="13" t="s">
        <v>1</v>
      </c>
      <c r="U1289" s="13" t="s">
        <v>1</v>
      </c>
      <c r="V1289" s="13" t="s">
        <v>294</v>
      </c>
      <c r="W1289" s="22" t="s">
        <v>1</v>
      </c>
    </row>
    <row r="1290" spans="1:23" x14ac:dyDescent="0.2">
      <c r="A1290" s="25" t="s">
        <v>43</v>
      </c>
      <c r="B1290" s="11" t="s">
        <v>137</v>
      </c>
      <c r="C1290" s="11" t="s">
        <v>274</v>
      </c>
      <c r="D1290" s="12">
        <v>31</v>
      </c>
      <c r="E1290" s="12"/>
      <c r="F1290" s="12">
        <v>18</v>
      </c>
      <c r="G1290" s="12">
        <v>22</v>
      </c>
      <c r="H1290" s="12">
        <v>18</v>
      </c>
      <c r="I1290" s="12">
        <v>17</v>
      </c>
      <c r="J1290" s="12">
        <v>24</v>
      </c>
      <c r="K1290" s="12">
        <v>22</v>
      </c>
      <c r="L1290" s="12">
        <v>21</v>
      </c>
      <c r="M1290" s="12"/>
      <c r="N1290" s="12">
        <v>25</v>
      </c>
      <c r="O1290" s="12"/>
      <c r="P1290" s="11" t="s">
        <v>1</v>
      </c>
      <c r="Q1290" s="11" t="s">
        <v>1</v>
      </c>
      <c r="R1290" s="11" t="s">
        <v>1</v>
      </c>
      <c r="S1290" s="11" t="s">
        <v>1</v>
      </c>
      <c r="T1290" s="11" t="s">
        <v>1</v>
      </c>
      <c r="U1290" s="11" t="s">
        <v>1</v>
      </c>
      <c r="V1290" s="11" t="s">
        <v>294</v>
      </c>
      <c r="W1290" s="21" t="s">
        <v>1</v>
      </c>
    </row>
    <row r="1291" spans="1:23" x14ac:dyDescent="0.2">
      <c r="A1291" s="27" t="s">
        <v>43</v>
      </c>
      <c r="B1291" s="13" t="s">
        <v>137</v>
      </c>
      <c r="C1291" s="13" t="s">
        <v>289</v>
      </c>
      <c r="D1291" s="14"/>
      <c r="E1291" s="14"/>
      <c r="F1291" s="14">
        <v>58.874859999999998</v>
      </c>
      <c r="G1291" s="14">
        <v>65.298910000000006</v>
      </c>
      <c r="H1291" s="14"/>
      <c r="I1291" s="14">
        <v>61.20026</v>
      </c>
      <c r="J1291" s="14">
        <v>74.142939999999996</v>
      </c>
      <c r="K1291" s="14">
        <v>71.753429999999994</v>
      </c>
      <c r="L1291" s="14">
        <v>72.676109999999994</v>
      </c>
      <c r="M1291" s="14"/>
      <c r="N1291" s="14"/>
      <c r="O1291" s="14"/>
      <c r="P1291" s="13" t="s">
        <v>1</v>
      </c>
      <c r="Q1291" s="13" t="s">
        <v>1</v>
      </c>
      <c r="R1291" s="13" t="s">
        <v>1</v>
      </c>
      <c r="S1291" s="13" t="s">
        <v>1</v>
      </c>
      <c r="T1291" s="13" t="s">
        <v>1</v>
      </c>
      <c r="U1291" s="13" t="s">
        <v>1</v>
      </c>
      <c r="V1291" s="13" t="s">
        <v>294</v>
      </c>
      <c r="W1291" s="22" t="s">
        <v>1</v>
      </c>
    </row>
    <row r="1292" spans="1:23" x14ac:dyDescent="0.2">
      <c r="A1292" s="25" t="s">
        <v>43</v>
      </c>
      <c r="B1292" s="11" t="s">
        <v>137</v>
      </c>
      <c r="C1292" s="11" t="s">
        <v>276</v>
      </c>
      <c r="D1292" s="12"/>
      <c r="E1292" s="12"/>
      <c r="F1292" s="12"/>
      <c r="G1292" s="12"/>
      <c r="H1292" s="12"/>
      <c r="I1292" s="12"/>
      <c r="J1292" s="12"/>
      <c r="K1292" s="12"/>
      <c r="L1292" s="12"/>
      <c r="M1292" s="12"/>
      <c r="N1292" s="12"/>
      <c r="O1292" s="12"/>
      <c r="P1292" s="11"/>
      <c r="Q1292" s="11"/>
      <c r="R1292" s="11"/>
      <c r="S1292" s="11"/>
      <c r="T1292" s="11"/>
      <c r="U1292" s="11"/>
      <c r="V1292" s="11"/>
      <c r="W1292" s="21"/>
    </row>
    <row r="1293" spans="1:23" x14ac:dyDescent="0.2">
      <c r="A1293" s="27" t="s">
        <v>43</v>
      </c>
      <c r="B1293" s="13" t="s">
        <v>137</v>
      </c>
      <c r="C1293" s="13" t="s">
        <v>271</v>
      </c>
      <c r="D1293" s="14"/>
      <c r="E1293" s="14"/>
      <c r="F1293" s="14"/>
      <c r="G1293" s="14"/>
      <c r="H1293" s="14"/>
      <c r="I1293" s="14"/>
      <c r="J1293" s="14"/>
      <c r="K1293" s="14">
        <v>42</v>
      </c>
      <c r="L1293" s="14"/>
      <c r="M1293" s="14"/>
      <c r="N1293" s="14"/>
      <c r="O1293" s="14"/>
      <c r="P1293" s="13" t="s">
        <v>1</v>
      </c>
      <c r="Q1293" s="13" t="s">
        <v>1</v>
      </c>
      <c r="R1293" s="13" t="s">
        <v>1</v>
      </c>
      <c r="S1293" s="13" t="s">
        <v>1</v>
      </c>
      <c r="T1293" s="13" t="s">
        <v>1</v>
      </c>
      <c r="U1293" s="13" t="s">
        <v>1</v>
      </c>
      <c r="V1293" s="13" t="s">
        <v>294</v>
      </c>
      <c r="W1293" s="22" t="s">
        <v>1</v>
      </c>
    </row>
    <row r="1294" spans="1:23" x14ac:dyDescent="0.2">
      <c r="A1294" s="25" t="s">
        <v>43</v>
      </c>
      <c r="B1294" s="11" t="s">
        <v>137</v>
      </c>
      <c r="C1294" s="11" t="s">
        <v>292</v>
      </c>
      <c r="D1294" s="12">
        <v>78</v>
      </c>
      <c r="E1294" s="12">
        <v>81</v>
      </c>
      <c r="F1294" s="12">
        <v>79</v>
      </c>
      <c r="G1294" s="12">
        <v>76</v>
      </c>
      <c r="H1294" s="12">
        <v>74</v>
      </c>
      <c r="I1294" s="12">
        <v>69</v>
      </c>
      <c r="J1294" s="12">
        <v>73</v>
      </c>
      <c r="K1294" s="12">
        <v>70</v>
      </c>
      <c r="L1294" s="12"/>
      <c r="M1294" s="12"/>
      <c r="N1294" s="12">
        <v>59</v>
      </c>
      <c r="O1294" s="12"/>
      <c r="P1294" s="11" t="s">
        <v>1</v>
      </c>
      <c r="Q1294" s="11" t="s">
        <v>1</v>
      </c>
      <c r="R1294" s="11" t="s">
        <v>1</v>
      </c>
      <c r="S1294" s="11" t="s">
        <v>1</v>
      </c>
      <c r="T1294" s="11" t="s">
        <v>1</v>
      </c>
      <c r="U1294" s="11" t="s">
        <v>1</v>
      </c>
      <c r="V1294" s="11" t="s">
        <v>294</v>
      </c>
      <c r="W1294" s="21" t="s">
        <v>1</v>
      </c>
    </row>
    <row r="1295" spans="1:23" x14ac:dyDescent="0.2">
      <c r="A1295" s="27" t="s">
        <v>43</v>
      </c>
      <c r="B1295" s="13" t="s">
        <v>137</v>
      </c>
      <c r="C1295" s="13" t="s">
        <v>275</v>
      </c>
      <c r="D1295" s="14">
        <v>38</v>
      </c>
      <c r="E1295" s="14"/>
      <c r="F1295" s="14">
        <v>43</v>
      </c>
      <c r="G1295" s="14">
        <v>42</v>
      </c>
      <c r="H1295" s="14">
        <v>42</v>
      </c>
      <c r="I1295" s="14">
        <v>42</v>
      </c>
      <c r="J1295" s="14">
        <v>39</v>
      </c>
      <c r="K1295" s="14">
        <v>38</v>
      </c>
      <c r="L1295" s="14"/>
      <c r="M1295" s="14"/>
      <c r="N1295" s="14">
        <v>72</v>
      </c>
      <c r="O1295" s="14"/>
      <c r="P1295" s="13" t="s">
        <v>1</v>
      </c>
      <c r="Q1295" s="13" t="s">
        <v>1</v>
      </c>
      <c r="R1295" s="13" t="s">
        <v>1</v>
      </c>
      <c r="S1295" s="13" t="s">
        <v>1</v>
      </c>
      <c r="T1295" s="13" t="s">
        <v>1</v>
      </c>
      <c r="U1295" s="13" t="s">
        <v>1</v>
      </c>
      <c r="V1295" s="13" t="s">
        <v>294</v>
      </c>
      <c r="W1295" s="22" t="s">
        <v>1</v>
      </c>
    </row>
    <row r="1296" spans="1:23" x14ac:dyDescent="0.2">
      <c r="A1296" s="25" t="s">
        <v>43</v>
      </c>
      <c r="B1296" s="11" t="s">
        <v>137</v>
      </c>
      <c r="C1296" s="11" t="s">
        <v>272</v>
      </c>
      <c r="D1296" s="12"/>
      <c r="E1296" s="12"/>
      <c r="F1296" s="12"/>
      <c r="G1296" s="12"/>
      <c r="H1296" s="12"/>
      <c r="I1296" s="12"/>
      <c r="J1296" s="12"/>
      <c r="K1296" s="12"/>
      <c r="L1296" s="12"/>
      <c r="M1296" s="12"/>
      <c r="N1296" s="12"/>
      <c r="O1296" s="12"/>
      <c r="P1296" s="11"/>
      <c r="Q1296" s="11"/>
      <c r="R1296" s="11"/>
      <c r="S1296" s="11"/>
      <c r="T1296" s="11"/>
      <c r="U1296" s="11"/>
      <c r="V1296" s="11"/>
      <c r="W1296" s="21"/>
    </row>
    <row r="1297" spans="1:23" x14ac:dyDescent="0.2">
      <c r="A1297" s="27" t="s">
        <v>43</v>
      </c>
      <c r="B1297" s="13" t="s">
        <v>137</v>
      </c>
      <c r="C1297" s="13" t="s">
        <v>295</v>
      </c>
      <c r="D1297" s="14"/>
      <c r="E1297" s="14">
        <v>14.465853600000001</v>
      </c>
      <c r="F1297" s="14">
        <v>15.3729139</v>
      </c>
      <c r="G1297" s="14">
        <v>15.45184375</v>
      </c>
      <c r="H1297" s="14">
        <v>13.55707479</v>
      </c>
      <c r="I1297" s="14">
        <v>14.1290373</v>
      </c>
      <c r="J1297" s="14">
        <v>15.934136000000001</v>
      </c>
      <c r="K1297" s="14">
        <v>15.242195369999999</v>
      </c>
      <c r="L1297" s="14">
        <v>15.48908132</v>
      </c>
      <c r="M1297" s="14">
        <v>17.287923840000001</v>
      </c>
      <c r="N1297" s="14">
        <v>17.389170750000002</v>
      </c>
      <c r="O1297" s="14">
        <v>17</v>
      </c>
      <c r="P1297" s="13" t="s">
        <v>1</v>
      </c>
      <c r="Q1297" s="13" t="s">
        <v>1</v>
      </c>
      <c r="R1297" s="13" t="s">
        <v>1</v>
      </c>
      <c r="S1297" s="13" t="s">
        <v>1</v>
      </c>
      <c r="T1297" s="13" t="s">
        <v>1</v>
      </c>
      <c r="U1297" s="13" t="s">
        <v>1</v>
      </c>
      <c r="V1297" s="13" t="s">
        <v>294</v>
      </c>
      <c r="W1297" s="22" t="s">
        <v>1</v>
      </c>
    </row>
    <row r="1298" spans="1:23" x14ac:dyDescent="0.2">
      <c r="A1298" s="25" t="s">
        <v>43</v>
      </c>
      <c r="B1298" s="11" t="s">
        <v>137</v>
      </c>
      <c r="C1298" s="11" t="s">
        <v>297</v>
      </c>
      <c r="D1298" s="12"/>
      <c r="E1298" s="12"/>
      <c r="F1298" s="12"/>
      <c r="G1298" s="12"/>
      <c r="H1298" s="12"/>
      <c r="I1298" s="12"/>
      <c r="J1298" s="12"/>
      <c r="K1298" s="12"/>
      <c r="L1298" s="12"/>
      <c r="M1298" s="12"/>
      <c r="N1298" s="12"/>
      <c r="O1298" s="12"/>
      <c r="P1298" s="11" t="s">
        <v>1</v>
      </c>
      <c r="Q1298" s="11" t="s">
        <v>1</v>
      </c>
      <c r="R1298" s="11" t="s">
        <v>1</v>
      </c>
      <c r="S1298" s="11" t="s">
        <v>1</v>
      </c>
      <c r="T1298" s="11" t="s">
        <v>1</v>
      </c>
      <c r="U1298" s="11" t="s">
        <v>1</v>
      </c>
      <c r="V1298" s="11" t="s">
        <v>294</v>
      </c>
      <c r="W1298" s="21" t="s">
        <v>1</v>
      </c>
    </row>
    <row r="1299" spans="1:23" x14ac:dyDescent="0.2">
      <c r="A1299" s="27" t="s">
        <v>43</v>
      </c>
      <c r="B1299" s="13" t="s">
        <v>137</v>
      </c>
      <c r="C1299" s="13" t="s">
        <v>299</v>
      </c>
      <c r="D1299" s="14"/>
      <c r="E1299" s="14"/>
      <c r="F1299" s="14">
        <v>0</v>
      </c>
      <c r="G1299" s="14">
        <v>0</v>
      </c>
      <c r="H1299" s="14"/>
      <c r="I1299" s="14"/>
      <c r="J1299" s="14"/>
      <c r="K1299" s="14"/>
      <c r="L1299" s="14"/>
      <c r="M1299" s="14"/>
      <c r="N1299" s="14"/>
      <c r="O1299" s="14"/>
      <c r="P1299" s="13" t="s">
        <v>1</v>
      </c>
      <c r="Q1299" s="13" t="s">
        <v>1</v>
      </c>
      <c r="R1299" s="13" t="s">
        <v>1</v>
      </c>
      <c r="S1299" s="13" t="s">
        <v>1</v>
      </c>
      <c r="T1299" s="13" t="s">
        <v>1</v>
      </c>
      <c r="U1299" s="13" t="s">
        <v>1</v>
      </c>
      <c r="V1299" s="13" t="s">
        <v>294</v>
      </c>
      <c r="W1299" s="22" t="s">
        <v>1</v>
      </c>
    </row>
    <row r="1300" spans="1:23" x14ac:dyDescent="0.2">
      <c r="A1300" s="25" t="s">
        <v>43</v>
      </c>
      <c r="B1300" s="11" t="s">
        <v>137</v>
      </c>
      <c r="C1300" s="11" t="s">
        <v>300</v>
      </c>
      <c r="D1300" s="12"/>
      <c r="E1300" s="12">
        <v>88.700850000000003</v>
      </c>
      <c r="F1300" s="12"/>
      <c r="G1300" s="12"/>
      <c r="H1300" s="12"/>
      <c r="I1300" s="12"/>
      <c r="J1300" s="12"/>
      <c r="K1300" s="12"/>
      <c r="L1300" s="12"/>
      <c r="M1300" s="12"/>
      <c r="N1300" s="12"/>
      <c r="O1300" s="12"/>
      <c r="P1300" s="11" t="s">
        <v>1</v>
      </c>
      <c r="Q1300" s="11" t="s">
        <v>1</v>
      </c>
      <c r="R1300" s="11" t="s">
        <v>1</v>
      </c>
      <c r="S1300" s="11" t="s">
        <v>1</v>
      </c>
      <c r="T1300" s="11" t="s">
        <v>1</v>
      </c>
      <c r="U1300" s="11" t="s">
        <v>1</v>
      </c>
      <c r="V1300" s="11" t="s">
        <v>294</v>
      </c>
      <c r="W1300" s="21" t="s">
        <v>1</v>
      </c>
    </row>
    <row r="1301" spans="1:23" x14ac:dyDescent="0.2">
      <c r="A1301" s="27" t="s">
        <v>43</v>
      </c>
      <c r="B1301" s="13" t="s">
        <v>137</v>
      </c>
      <c r="C1301" s="13" t="s">
        <v>296</v>
      </c>
      <c r="D1301" s="14"/>
      <c r="E1301" s="14"/>
      <c r="F1301" s="14"/>
      <c r="G1301" s="14"/>
      <c r="H1301" s="14"/>
      <c r="I1301" s="14"/>
      <c r="J1301" s="14"/>
      <c r="K1301" s="14"/>
      <c r="L1301" s="14"/>
      <c r="M1301" s="14"/>
      <c r="N1301" s="14"/>
      <c r="O1301" s="14"/>
      <c r="P1301" s="13" t="s">
        <v>1</v>
      </c>
      <c r="Q1301" s="13" t="s">
        <v>1</v>
      </c>
      <c r="R1301" s="13" t="s">
        <v>1</v>
      </c>
      <c r="S1301" s="13" t="s">
        <v>1</v>
      </c>
      <c r="T1301" s="13" t="s">
        <v>1</v>
      </c>
      <c r="U1301" s="13" t="s">
        <v>1</v>
      </c>
      <c r="V1301" s="13" t="s">
        <v>294</v>
      </c>
      <c r="W1301" s="22" t="s">
        <v>1</v>
      </c>
    </row>
    <row r="1302" spans="1:23" x14ac:dyDescent="0.2">
      <c r="A1302" s="25" t="s">
        <v>43</v>
      </c>
      <c r="B1302" s="11" t="s">
        <v>137</v>
      </c>
      <c r="C1302" s="11" t="s">
        <v>301</v>
      </c>
      <c r="D1302" s="12"/>
      <c r="E1302" s="12"/>
      <c r="F1302" s="12"/>
      <c r="G1302" s="12"/>
      <c r="H1302" s="12"/>
      <c r="I1302" s="12"/>
      <c r="J1302" s="12"/>
      <c r="K1302" s="12"/>
      <c r="L1302" s="12"/>
      <c r="M1302" s="12"/>
      <c r="N1302" s="12"/>
      <c r="O1302" s="12"/>
      <c r="P1302" s="11" t="s">
        <v>1</v>
      </c>
      <c r="Q1302" s="11" t="s">
        <v>1</v>
      </c>
      <c r="R1302" s="11" t="s">
        <v>1</v>
      </c>
      <c r="S1302" s="11" t="s">
        <v>1</v>
      </c>
      <c r="T1302" s="11" t="s">
        <v>1</v>
      </c>
      <c r="U1302" s="11" t="s">
        <v>1</v>
      </c>
      <c r="V1302" s="11" t="s">
        <v>294</v>
      </c>
      <c r="W1302" s="21" t="s">
        <v>1</v>
      </c>
    </row>
    <row r="1303" spans="1:23" x14ac:dyDescent="0.2">
      <c r="A1303" s="27" t="s">
        <v>43</v>
      </c>
      <c r="B1303" s="13" t="s">
        <v>137</v>
      </c>
      <c r="C1303" s="13" t="s">
        <v>298</v>
      </c>
      <c r="D1303" s="14"/>
      <c r="E1303" s="14"/>
      <c r="F1303" s="14"/>
      <c r="G1303" s="14"/>
      <c r="H1303" s="14"/>
      <c r="I1303" s="14"/>
      <c r="J1303" s="14"/>
      <c r="K1303" s="14"/>
      <c r="L1303" s="14"/>
      <c r="M1303" s="14"/>
      <c r="N1303" s="14"/>
      <c r="O1303" s="14"/>
      <c r="P1303" s="13" t="s">
        <v>1</v>
      </c>
      <c r="Q1303" s="13" t="s">
        <v>1</v>
      </c>
      <c r="R1303" s="13" t="s">
        <v>1</v>
      </c>
      <c r="S1303" s="13" t="s">
        <v>1</v>
      </c>
      <c r="T1303" s="13" t="s">
        <v>1</v>
      </c>
      <c r="U1303" s="13" t="s">
        <v>1</v>
      </c>
      <c r="V1303" s="13" t="s">
        <v>294</v>
      </c>
      <c r="W1303" s="22" t="s">
        <v>1</v>
      </c>
    </row>
    <row r="1304" spans="1:23" x14ac:dyDescent="0.2">
      <c r="A1304" s="25" t="s">
        <v>44</v>
      </c>
      <c r="B1304" s="11" t="s">
        <v>138</v>
      </c>
      <c r="C1304" s="11" t="s">
        <v>277</v>
      </c>
      <c r="D1304" s="12">
        <v>80.669060000000002</v>
      </c>
      <c r="E1304" s="12">
        <v>76.322609999999997</v>
      </c>
      <c r="F1304" s="12">
        <v>98.490160000000003</v>
      </c>
      <c r="G1304" s="12">
        <v>98.16498</v>
      </c>
      <c r="H1304" s="12">
        <v>100</v>
      </c>
      <c r="I1304" s="12">
        <v>100</v>
      </c>
      <c r="J1304" s="12">
        <v>99.90916</v>
      </c>
      <c r="K1304" s="12">
        <v>97.586609999999993</v>
      </c>
      <c r="L1304" s="12">
        <v>96.01258</v>
      </c>
      <c r="M1304" s="12">
        <v>94.735050000000001</v>
      </c>
      <c r="N1304" s="12"/>
      <c r="O1304" s="12"/>
      <c r="P1304" s="11" t="s">
        <v>1</v>
      </c>
      <c r="Q1304" s="11" t="s">
        <v>1</v>
      </c>
      <c r="R1304" s="11" t="s">
        <v>1</v>
      </c>
      <c r="S1304" s="11" t="s">
        <v>1</v>
      </c>
      <c r="T1304" s="11" t="s">
        <v>1</v>
      </c>
      <c r="U1304" s="11" t="s">
        <v>1</v>
      </c>
      <c r="V1304" s="11" t="s">
        <v>294</v>
      </c>
      <c r="W1304" s="21" t="s">
        <v>1</v>
      </c>
    </row>
    <row r="1305" spans="1:23" x14ac:dyDescent="0.2">
      <c r="A1305" s="27" t="s">
        <v>44</v>
      </c>
      <c r="B1305" s="13" t="s">
        <v>138</v>
      </c>
      <c r="C1305" s="13" t="s">
        <v>278</v>
      </c>
      <c r="D1305" s="14">
        <v>16.850529999999999</v>
      </c>
      <c r="E1305" s="14">
        <v>15.620469999999999</v>
      </c>
      <c r="F1305" s="14">
        <v>11.84343</v>
      </c>
      <c r="G1305" s="14">
        <v>13.558920000000001</v>
      </c>
      <c r="H1305" s="14">
        <v>14.641249999999999</v>
      </c>
      <c r="I1305" s="14">
        <v>14.853009999999999</v>
      </c>
      <c r="J1305" s="14">
        <v>6.6619999999999999</v>
      </c>
      <c r="K1305" s="14">
        <v>7.0525700000000002</v>
      </c>
      <c r="L1305" s="14">
        <v>7.76363</v>
      </c>
      <c r="M1305" s="14">
        <v>6.2004900000000003</v>
      </c>
      <c r="N1305" s="14"/>
      <c r="O1305" s="14"/>
      <c r="P1305" s="13" t="s">
        <v>1</v>
      </c>
      <c r="Q1305" s="13" t="s">
        <v>1</v>
      </c>
      <c r="R1305" s="13" t="s">
        <v>1</v>
      </c>
      <c r="S1305" s="13" t="s">
        <v>1</v>
      </c>
      <c r="T1305" s="13" t="s">
        <v>1</v>
      </c>
      <c r="U1305" s="13" t="s">
        <v>1</v>
      </c>
      <c r="V1305" s="13" t="s">
        <v>294</v>
      </c>
      <c r="W1305" s="22" t="s">
        <v>1</v>
      </c>
    </row>
    <row r="1306" spans="1:23" x14ac:dyDescent="0.2">
      <c r="A1306" s="25" t="s">
        <v>44</v>
      </c>
      <c r="B1306" s="11" t="s">
        <v>138</v>
      </c>
      <c r="C1306" s="11" t="s">
        <v>280</v>
      </c>
      <c r="D1306" s="12">
        <v>0.99968999999999997</v>
      </c>
      <c r="E1306" s="12">
        <v>0.78625</v>
      </c>
      <c r="F1306" s="12">
        <v>0.19438</v>
      </c>
      <c r="G1306" s="12">
        <v>0.28677000000000002</v>
      </c>
      <c r="H1306" s="12">
        <v>0.35069</v>
      </c>
      <c r="I1306" s="12">
        <v>0.32529000000000002</v>
      </c>
      <c r="J1306" s="12">
        <v>0.23919000000000001</v>
      </c>
      <c r="K1306" s="12">
        <v>0.30097000000000002</v>
      </c>
      <c r="L1306" s="12">
        <v>0.30419000000000002</v>
      </c>
      <c r="M1306" s="12">
        <v>0.30736999999999998</v>
      </c>
      <c r="N1306" s="12"/>
      <c r="O1306" s="12"/>
      <c r="P1306" s="11" t="s">
        <v>1</v>
      </c>
      <c r="Q1306" s="11" t="s">
        <v>1</v>
      </c>
      <c r="R1306" s="11" t="s">
        <v>1</v>
      </c>
      <c r="S1306" s="11" t="s">
        <v>1</v>
      </c>
      <c r="T1306" s="11" t="s">
        <v>1</v>
      </c>
      <c r="U1306" s="11" t="s">
        <v>1</v>
      </c>
      <c r="V1306" s="11" t="s">
        <v>294</v>
      </c>
      <c r="W1306" s="21" t="s">
        <v>1</v>
      </c>
    </row>
    <row r="1307" spans="1:23" x14ac:dyDescent="0.2">
      <c r="A1307" s="27" t="s">
        <v>44</v>
      </c>
      <c r="B1307" s="13" t="s">
        <v>138</v>
      </c>
      <c r="C1307" s="13" t="s">
        <v>281</v>
      </c>
      <c r="D1307" s="14">
        <v>36.846060000000001</v>
      </c>
      <c r="E1307" s="14">
        <v>39.868340000000003</v>
      </c>
      <c r="F1307" s="14">
        <v>25.813949999999998</v>
      </c>
      <c r="G1307" s="14">
        <v>40.210259999999998</v>
      </c>
      <c r="H1307" s="14">
        <v>39.172849999999997</v>
      </c>
      <c r="I1307" s="14">
        <v>40.367629999999998</v>
      </c>
      <c r="J1307" s="14">
        <v>44.328859999999999</v>
      </c>
      <c r="K1307" s="14">
        <v>46.200090000000003</v>
      </c>
      <c r="L1307" s="14">
        <v>40.074550000000002</v>
      </c>
      <c r="M1307" s="14">
        <v>44.796149999999997</v>
      </c>
      <c r="N1307" s="14"/>
      <c r="O1307" s="14"/>
      <c r="P1307" s="13" t="s">
        <v>1</v>
      </c>
      <c r="Q1307" s="13" t="s">
        <v>1</v>
      </c>
      <c r="R1307" s="13" t="s">
        <v>1</v>
      </c>
      <c r="S1307" s="13" t="s">
        <v>1</v>
      </c>
      <c r="T1307" s="13" t="s">
        <v>1</v>
      </c>
      <c r="U1307" s="13" t="s">
        <v>1</v>
      </c>
      <c r="V1307" s="13" t="s">
        <v>294</v>
      </c>
      <c r="W1307" s="22" t="s">
        <v>1</v>
      </c>
    </row>
    <row r="1308" spans="1:23" x14ac:dyDescent="0.2">
      <c r="A1308" s="25" t="s">
        <v>44</v>
      </c>
      <c r="B1308" s="11" t="s">
        <v>138</v>
      </c>
      <c r="C1308" s="11" t="s">
        <v>282</v>
      </c>
      <c r="D1308" s="12">
        <v>44.378819999999997</v>
      </c>
      <c r="E1308" s="12">
        <v>40.678049999999999</v>
      </c>
      <c r="F1308" s="12">
        <v>53.946260000000002</v>
      </c>
      <c r="G1308" s="12">
        <v>38.999169999999999</v>
      </c>
      <c r="H1308" s="12">
        <v>40.666139999999999</v>
      </c>
      <c r="I1308" s="12">
        <v>40.96463</v>
      </c>
      <c r="J1308" s="12">
        <v>34.666029999999999</v>
      </c>
      <c r="K1308" s="12">
        <v>33.534579999999998</v>
      </c>
      <c r="L1308" s="12">
        <v>37.474580000000003</v>
      </c>
      <c r="M1308" s="12">
        <v>36.821330000000003</v>
      </c>
      <c r="N1308" s="12"/>
      <c r="O1308" s="12"/>
      <c r="P1308" s="11" t="s">
        <v>1</v>
      </c>
      <c r="Q1308" s="11" t="s">
        <v>1</v>
      </c>
      <c r="R1308" s="11" t="s">
        <v>1</v>
      </c>
      <c r="S1308" s="11" t="s">
        <v>1</v>
      </c>
      <c r="T1308" s="11" t="s">
        <v>1</v>
      </c>
      <c r="U1308" s="11" t="s">
        <v>1</v>
      </c>
      <c r="V1308" s="11" t="s">
        <v>294</v>
      </c>
      <c r="W1308" s="21" t="s">
        <v>1</v>
      </c>
    </row>
    <row r="1309" spans="1:23" x14ac:dyDescent="0.2">
      <c r="A1309" s="27" t="s">
        <v>44</v>
      </c>
      <c r="B1309" s="13" t="s">
        <v>138</v>
      </c>
      <c r="C1309" s="13" t="s">
        <v>279</v>
      </c>
      <c r="D1309" s="14">
        <v>27.528289999999998</v>
      </c>
      <c r="E1309" s="14">
        <v>25.057580000000002</v>
      </c>
      <c r="F1309" s="14">
        <v>42.102829999999997</v>
      </c>
      <c r="G1309" s="14">
        <v>25.440249999999999</v>
      </c>
      <c r="H1309" s="14">
        <v>26.02488</v>
      </c>
      <c r="I1309" s="14">
        <v>26.111619999999998</v>
      </c>
      <c r="J1309" s="14">
        <v>28.00403</v>
      </c>
      <c r="K1309" s="14">
        <v>26.481999999999999</v>
      </c>
      <c r="L1309" s="14">
        <v>29.71095</v>
      </c>
      <c r="M1309" s="14">
        <v>30.620840000000001</v>
      </c>
      <c r="N1309" s="14"/>
      <c r="O1309" s="14"/>
      <c r="P1309" s="13" t="s">
        <v>1</v>
      </c>
      <c r="Q1309" s="13" t="s">
        <v>1</v>
      </c>
      <c r="R1309" s="13" t="s">
        <v>1</v>
      </c>
      <c r="S1309" s="13" t="s">
        <v>1</v>
      </c>
      <c r="T1309" s="13" t="s">
        <v>1</v>
      </c>
      <c r="U1309" s="13" t="s">
        <v>1</v>
      </c>
      <c r="V1309" s="13" t="s">
        <v>294</v>
      </c>
      <c r="W1309" s="22" t="s">
        <v>1</v>
      </c>
    </row>
    <row r="1310" spans="1:23" x14ac:dyDescent="0.2">
      <c r="A1310" s="25" t="s">
        <v>44</v>
      </c>
      <c r="B1310" s="11" t="s">
        <v>138</v>
      </c>
      <c r="C1310" s="11" t="s">
        <v>293</v>
      </c>
      <c r="D1310" s="12"/>
      <c r="E1310" s="12"/>
      <c r="F1310" s="12"/>
      <c r="G1310" s="12"/>
      <c r="H1310" s="12"/>
      <c r="I1310" s="12"/>
      <c r="J1310" s="12"/>
      <c r="K1310" s="12"/>
      <c r="L1310" s="12"/>
      <c r="M1310" s="12"/>
      <c r="N1310" s="12"/>
      <c r="O1310" s="12"/>
      <c r="P1310" s="11" t="s">
        <v>1</v>
      </c>
      <c r="Q1310" s="11" t="s">
        <v>1</v>
      </c>
      <c r="R1310" s="11" t="s">
        <v>1</v>
      </c>
      <c r="S1310" s="11" t="s">
        <v>1</v>
      </c>
      <c r="T1310" s="11" t="s">
        <v>1</v>
      </c>
      <c r="U1310" s="11" t="s">
        <v>1</v>
      </c>
      <c r="V1310" s="11" t="s">
        <v>294</v>
      </c>
      <c r="W1310" s="21" t="s">
        <v>1</v>
      </c>
    </row>
    <row r="1311" spans="1:23" x14ac:dyDescent="0.2">
      <c r="A1311" s="27" t="s">
        <v>44</v>
      </c>
      <c r="B1311" s="13" t="s">
        <v>138</v>
      </c>
      <c r="C1311" s="13" t="s">
        <v>284</v>
      </c>
      <c r="D1311" s="14">
        <v>17.62172</v>
      </c>
      <c r="E1311" s="14">
        <v>16.283249999999999</v>
      </c>
      <c r="F1311" s="14">
        <v>11.459960000000001</v>
      </c>
      <c r="G1311" s="14">
        <v>12.8325</v>
      </c>
      <c r="H1311" s="14">
        <v>14.32063</v>
      </c>
      <c r="I1311" s="14">
        <v>14.518370000000001</v>
      </c>
      <c r="J1311" s="14">
        <v>6.4933699999999996</v>
      </c>
      <c r="K1311" s="14">
        <v>6.96523</v>
      </c>
      <c r="L1311" s="14">
        <v>7.79833</v>
      </c>
      <c r="M1311" s="14">
        <v>6.34307</v>
      </c>
      <c r="N1311" s="14"/>
      <c r="O1311" s="14"/>
      <c r="P1311" s="13" t="s">
        <v>1</v>
      </c>
      <c r="Q1311" s="13" t="s">
        <v>1</v>
      </c>
      <c r="R1311" s="13" t="s">
        <v>1</v>
      </c>
      <c r="S1311" s="13" t="s">
        <v>1</v>
      </c>
      <c r="T1311" s="13" t="s">
        <v>1</v>
      </c>
      <c r="U1311" s="13" t="s">
        <v>1</v>
      </c>
      <c r="V1311" s="13" t="s">
        <v>294</v>
      </c>
      <c r="W1311" s="22" t="s">
        <v>1</v>
      </c>
    </row>
    <row r="1312" spans="1:23" x14ac:dyDescent="0.2">
      <c r="A1312" s="25" t="s">
        <v>44</v>
      </c>
      <c r="B1312" s="11" t="s">
        <v>138</v>
      </c>
      <c r="C1312" s="11" t="s">
        <v>286</v>
      </c>
      <c r="D1312" s="12">
        <v>1.4009</v>
      </c>
      <c r="E1312" s="12">
        <v>0.93727000000000005</v>
      </c>
      <c r="F1312" s="12">
        <v>0.20680000000000001</v>
      </c>
      <c r="G1312" s="12">
        <v>0.29491000000000001</v>
      </c>
      <c r="H1312" s="12">
        <v>0.34300999999999998</v>
      </c>
      <c r="I1312" s="12">
        <v>0.31796000000000002</v>
      </c>
      <c r="J1312" s="12">
        <v>0.23374</v>
      </c>
      <c r="K1312" s="12">
        <v>0.31653999999999999</v>
      </c>
      <c r="L1312" s="12">
        <v>0.32055</v>
      </c>
      <c r="M1312" s="12">
        <v>0.35176000000000002</v>
      </c>
      <c r="N1312" s="12"/>
      <c r="O1312" s="12"/>
      <c r="P1312" s="11" t="s">
        <v>1</v>
      </c>
      <c r="Q1312" s="11" t="s">
        <v>1</v>
      </c>
      <c r="R1312" s="11" t="s">
        <v>1</v>
      </c>
      <c r="S1312" s="11" t="s">
        <v>1</v>
      </c>
      <c r="T1312" s="11" t="s">
        <v>1</v>
      </c>
      <c r="U1312" s="11" t="s">
        <v>1</v>
      </c>
      <c r="V1312" s="11" t="s">
        <v>294</v>
      </c>
      <c r="W1312" s="21" t="s">
        <v>1</v>
      </c>
    </row>
    <row r="1313" spans="1:23" x14ac:dyDescent="0.2">
      <c r="A1313" s="27" t="s">
        <v>44</v>
      </c>
      <c r="B1313" s="13" t="s">
        <v>138</v>
      </c>
      <c r="C1313" s="13" t="s">
        <v>287</v>
      </c>
      <c r="D1313" s="14">
        <v>39.025179999999999</v>
      </c>
      <c r="E1313" s="14">
        <v>43.997439999999997</v>
      </c>
      <c r="F1313" s="14">
        <v>25.280560000000001</v>
      </c>
      <c r="G1313" s="14">
        <v>38.468559999999997</v>
      </c>
      <c r="H1313" s="14">
        <v>38.315019999999997</v>
      </c>
      <c r="I1313" s="14">
        <v>39.458150000000003</v>
      </c>
      <c r="J1313" s="14">
        <v>43.187989999999999</v>
      </c>
      <c r="K1313" s="14">
        <v>45.131999999999998</v>
      </c>
      <c r="L1313" s="14">
        <v>39.578609999999998</v>
      </c>
      <c r="M1313" s="14">
        <v>44.67033</v>
      </c>
      <c r="N1313" s="14"/>
      <c r="O1313" s="14"/>
      <c r="P1313" s="13" t="s">
        <v>1</v>
      </c>
      <c r="Q1313" s="13" t="s">
        <v>1</v>
      </c>
      <c r="R1313" s="13" t="s">
        <v>1</v>
      </c>
      <c r="S1313" s="13" t="s">
        <v>1</v>
      </c>
      <c r="T1313" s="13" t="s">
        <v>1</v>
      </c>
      <c r="U1313" s="13" t="s">
        <v>1</v>
      </c>
      <c r="V1313" s="13" t="s">
        <v>294</v>
      </c>
      <c r="W1313" s="22" t="s">
        <v>1</v>
      </c>
    </row>
    <row r="1314" spans="1:23" x14ac:dyDescent="0.2">
      <c r="A1314" s="25" t="s">
        <v>44</v>
      </c>
      <c r="B1314" s="11" t="s">
        <v>138</v>
      </c>
      <c r="C1314" s="11" t="s">
        <v>288</v>
      </c>
      <c r="D1314" s="12">
        <v>43.514780000000002</v>
      </c>
      <c r="E1314" s="12">
        <v>39.243949999999998</v>
      </c>
      <c r="F1314" s="12">
        <v>53.772419999999997</v>
      </c>
      <c r="G1314" s="12">
        <v>37.978949999999998</v>
      </c>
      <c r="H1314" s="12">
        <v>39.917029999999997</v>
      </c>
      <c r="I1314" s="12">
        <v>40.187199999999997</v>
      </c>
      <c r="J1314" s="12">
        <v>34.119419999999998</v>
      </c>
      <c r="K1314" s="12">
        <v>33.006979999999999</v>
      </c>
      <c r="L1314" s="12">
        <v>37.398319999999998</v>
      </c>
      <c r="M1314" s="12">
        <v>37.001510000000003</v>
      </c>
      <c r="N1314" s="12"/>
      <c r="O1314" s="12"/>
      <c r="P1314" s="11" t="s">
        <v>1</v>
      </c>
      <c r="Q1314" s="11" t="s">
        <v>1</v>
      </c>
      <c r="R1314" s="11" t="s">
        <v>1</v>
      </c>
      <c r="S1314" s="11" t="s">
        <v>1</v>
      </c>
      <c r="T1314" s="11" t="s">
        <v>1</v>
      </c>
      <c r="U1314" s="11" t="s">
        <v>1</v>
      </c>
      <c r="V1314" s="11" t="s">
        <v>294</v>
      </c>
      <c r="W1314" s="21" t="s">
        <v>1</v>
      </c>
    </row>
    <row r="1315" spans="1:23" x14ac:dyDescent="0.2">
      <c r="A1315" s="27" t="s">
        <v>44</v>
      </c>
      <c r="B1315" s="13" t="s">
        <v>138</v>
      </c>
      <c r="C1315" s="13" t="s">
        <v>285</v>
      </c>
      <c r="D1315" s="14">
        <v>25.893059999999998</v>
      </c>
      <c r="E1315" s="14">
        <v>22.960699999999999</v>
      </c>
      <c r="F1315" s="14">
        <v>42.312460000000002</v>
      </c>
      <c r="G1315" s="14">
        <v>25.146450000000002</v>
      </c>
      <c r="H1315" s="14">
        <v>25.596409999999999</v>
      </c>
      <c r="I1315" s="14">
        <v>25.66883</v>
      </c>
      <c r="J1315" s="14">
        <v>27.626049999999999</v>
      </c>
      <c r="K1315" s="14">
        <v>26.04175</v>
      </c>
      <c r="L1315" s="14">
        <v>29.599989999999998</v>
      </c>
      <c r="M1315" s="14">
        <v>30.658439999999999</v>
      </c>
      <c r="N1315" s="14"/>
      <c r="O1315" s="14"/>
      <c r="P1315" s="13" t="s">
        <v>1</v>
      </c>
      <c r="Q1315" s="13" t="s">
        <v>1</v>
      </c>
      <c r="R1315" s="13" t="s">
        <v>1</v>
      </c>
      <c r="S1315" s="13" t="s">
        <v>1</v>
      </c>
      <c r="T1315" s="13" t="s">
        <v>1</v>
      </c>
      <c r="U1315" s="13" t="s">
        <v>1</v>
      </c>
      <c r="V1315" s="13" t="s">
        <v>294</v>
      </c>
      <c r="W1315" s="22" t="s">
        <v>1</v>
      </c>
    </row>
    <row r="1316" spans="1:23" x14ac:dyDescent="0.2">
      <c r="A1316" s="25" t="s">
        <v>44</v>
      </c>
      <c r="B1316" s="11" t="s">
        <v>138</v>
      </c>
      <c r="C1316" s="11" t="s">
        <v>308</v>
      </c>
      <c r="D1316" s="12"/>
      <c r="E1316" s="12">
        <v>74.429000000000002</v>
      </c>
      <c r="F1316" s="12">
        <v>63.052</v>
      </c>
      <c r="G1316" s="12">
        <v>41.49</v>
      </c>
      <c r="H1316" s="12">
        <v>30.088000000000001</v>
      </c>
      <c r="I1316" s="12">
        <v>18.969000000000001</v>
      </c>
      <c r="J1316" s="12">
        <v>22.41</v>
      </c>
      <c r="K1316" s="12">
        <v>29.238</v>
      </c>
      <c r="L1316" s="12">
        <v>45.405000000000001</v>
      </c>
      <c r="M1316" s="12">
        <v>56.61</v>
      </c>
      <c r="N1316" s="12">
        <v>69.213999999999999</v>
      </c>
      <c r="O1316" s="12"/>
      <c r="P1316" s="11" t="s">
        <v>1</v>
      </c>
      <c r="Q1316" s="11" t="s">
        <v>1</v>
      </c>
      <c r="R1316" s="11" t="s">
        <v>1</v>
      </c>
      <c r="S1316" s="11" t="s">
        <v>1</v>
      </c>
      <c r="T1316" s="11" t="s">
        <v>1</v>
      </c>
      <c r="U1316" s="11" t="s">
        <v>1</v>
      </c>
      <c r="V1316" s="11" t="s">
        <v>294</v>
      </c>
      <c r="W1316" s="21" t="s">
        <v>1</v>
      </c>
    </row>
    <row r="1317" spans="1:23" x14ac:dyDescent="0.2">
      <c r="A1317" s="27" t="s">
        <v>44</v>
      </c>
      <c r="B1317" s="13" t="s">
        <v>138</v>
      </c>
      <c r="C1317" s="13" t="s">
        <v>283</v>
      </c>
      <c r="D1317" s="14">
        <v>17</v>
      </c>
      <c r="E1317" s="14">
        <v>17</v>
      </c>
      <c r="F1317" s="14">
        <v>17</v>
      </c>
      <c r="G1317" s="14">
        <v>18</v>
      </c>
      <c r="H1317" s="14">
        <v>21</v>
      </c>
      <c r="I1317" s="14">
        <v>23</v>
      </c>
      <c r="J1317" s="14"/>
      <c r="K1317" s="14">
        <v>25</v>
      </c>
      <c r="L1317" s="14">
        <v>28</v>
      </c>
      <c r="M1317" s="14">
        <v>29</v>
      </c>
      <c r="N1317" s="14">
        <v>31</v>
      </c>
      <c r="O1317" s="14"/>
      <c r="P1317" s="13" t="s">
        <v>1</v>
      </c>
      <c r="Q1317" s="13" t="s">
        <v>1</v>
      </c>
      <c r="R1317" s="13" t="s">
        <v>1</v>
      </c>
      <c r="S1317" s="13" t="s">
        <v>1</v>
      </c>
      <c r="T1317" s="13" t="s">
        <v>1</v>
      </c>
      <c r="U1317" s="13" t="s">
        <v>1</v>
      </c>
      <c r="V1317" s="13" t="s">
        <v>294</v>
      </c>
      <c r="W1317" s="22" t="s">
        <v>1</v>
      </c>
    </row>
    <row r="1318" spans="1:23" x14ac:dyDescent="0.2">
      <c r="A1318" s="25" t="s">
        <v>44</v>
      </c>
      <c r="B1318" s="11" t="s">
        <v>138</v>
      </c>
      <c r="C1318" s="11" t="s">
        <v>290</v>
      </c>
      <c r="D1318" s="12">
        <v>73</v>
      </c>
      <c r="E1318" s="12">
        <v>72</v>
      </c>
      <c r="F1318" s="12">
        <v>72</v>
      </c>
      <c r="G1318" s="12">
        <v>73</v>
      </c>
      <c r="H1318" s="12"/>
      <c r="I1318" s="12">
        <v>72</v>
      </c>
      <c r="J1318" s="12"/>
      <c r="K1318" s="12">
        <v>71</v>
      </c>
      <c r="L1318" s="12">
        <v>79</v>
      </c>
      <c r="M1318" s="12">
        <v>81</v>
      </c>
      <c r="N1318" s="12">
        <v>81</v>
      </c>
      <c r="O1318" s="12"/>
      <c r="P1318" s="11" t="s">
        <v>1</v>
      </c>
      <c r="Q1318" s="11" t="s">
        <v>1</v>
      </c>
      <c r="R1318" s="11" t="s">
        <v>1</v>
      </c>
      <c r="S1318" s="11" t="s">
        <v>1</v>
      </c>
      <c r="T1318" s="11" t="s">
        <v>1</v>
      </c>
      <c r="U1318" s="11" t="s">
        <v>1</v>
      </c>
      <c r="V1318" s="11" t="s">
        <v>294</v>
      </c>
      <c r="W1318" s="21" t="s">
        <v>1</v>
      </c>
    </row>
    <row r="1319" spans="1:23" x14ac:dyDescent="0.2">
      <c r="A1319" s="27" t="s">
        <v>44</v>
      </c>
      <c r="B1319" s="13" t="s">
        <v>138</v>
      </c>
      <c r="C1319" s="13" t="s">
        <v>291</v>
      </c>
      <c r="D1319" s="14">
        <v>40</v>
      </c>
      <c r="E1319" s="14">
        <v>40</v>
      </c>
      <c r="F1319" s="14">
        <v>40</v>
      </c>
      <c r="G1319" s="14">
        <v>39</v>
      </c>
      <c r="H1319" s="14"/>
      <c r="I1319" s="14">
        <v>35</v>
      </c>
      <c r="J1319" s="14"/>
      <c r="K1319" s="14">
        <v>38</v>
      </c>
      <c r="L1319" s="14">
        <v>37</v>
      </c>
      <c r="M1319" s="14">
        <v>43</v>
      </c>
      <c r="N1319" s="14">
        <v>40</v>
      </c>
      <c r="O1319" s="14"/>
      <c r="P1319" s="13" t="s">
        <v>1</v>
      </c>
      <c r="Q1319" s="13" t="s">
        <v>1</v>
      </c>
      <c r="R1319" s="13" t="s">
        <v>1</v>
      </c>
      <c r="S1319" s="13" t="s">
        <v>1</v>
      </c>
      <c r="T1319" s="13" t="s">
        <v>1</v>
      </c>
      <c r="U1319" s="13" t="s">
        <v>1</v>
      </c>
      <c r="V1319" s="13" t="s">
        <v>294</v>
      </c>
      <c r="W1319" s="22" t="s">
        <v>1</v>
      </c>
    </row>
    <row r="1320" spans="1:23" x14ac:dyDescent="0.2">
      <c r="A1320" s="25" t="s">
        <v>44</v>
      </c>
      <c r="B1320" s="11" t="s">
        <v>138</v>
      </c>
      <c r="C1320" s="11" t="s">
        <v>273</v>
      </c>
      <c r="D1320" s="12">
        <v>31</v>
      </c>
      <c r="E1320" s="12">
        <v>32</v>
      </c>
      <c r="F1320" s="12">
        <v>32</v>
      </c>
      <c r="G1320" s="12">
        <v>31</v>
      </c>
      <c r="H1320" s="12"/>
      <c r="I1320" s="12">
        <v>39</v>
      </c>
      <c r="J1320" s="12"/>
      <c r="K1320" s="12">
        <v>39</v>
      </c>
      <c r="L1320" s="12">
        <v>39</v>
      </c>
      <c r="M1320" s="12"/>
      <c r="N1320" s="12">
        <v>44</v>
      </c>
      <c r="O1320" s="12"/>
      <c r="P1320" s="11" t="s">
        <v>1</v>
      </c>
      <c r="Q1320" s="11" t="s">
        <v>1</v>
      </c>
      <c r="R1320" s="11" t="s">
        <v>1</v>
      </c>
      <c r="S1320" s="11" t="s">
        <v>1</v>
      </c>
      <c r="T1320" s="11" t="s">
        <v>1</v>
      </c>
      <c r="U1320" s="11" t="s">
        <v>1</v>
      </c>
      <c r="V1320" s="11" t="s">
        <v>294</v>
      </c>
      <c r="W1320" s="21" t="s">
        <v>1</v>
      </c>
    </row>
    <row r="1321" spans="1:23" x14ac:dyDescent="0.2">
      <c r="A1321" s="27" t="s">
        <v>44</v>
      </c>
      <c r="B1321" s="13" t="s">
        <v>138</v>
      </c>
      <c r="C1321" s="13" t="s">
        <v>274</v>
      </c>
      <c r="D1321" s="14">
        <v>63</v>
      </c>
      <c r="E1321" s="14">
        <v>64</v>
      </c>
      <c r="F1321" s="14">
        <v>63</v>
      </c>
      <c r="G1321" s="14">
        <v>63</v>
      </c>
      <c r="H1321" s="14"/>
      <c r="I1321" s="14">
        <v>73</v>
      </c>
      <c r="J1321" s="14"/>
      <c r="K1321" s="14">
        <v>68</v>
      </c>
      <c r="L1321" s="14">
        <v>62</v>
      </c>
      <c r="M1321" s="14"/>
      <c r="N1321" s="14">
        <v>70</v>
      </c>
      <c r="O1321" s="14"/>
      <c r="P1321" s="13" t="s">
        <v>1</v>
      </c>
      <c r="Q1321" s="13" t="s">
        <v>1</v>
      </c>
      <c r="R1321" s="13" t="s">
        <v>1</v>
      </c>
      <c r="S1321" s="13" t="s">
        <v>1</v>
      </c>
      <c r="T1321" s="13" t="s">
        <v>1</v>
      </c>
      <c r="U1321" s="13" t="s">
        <v>1</v>
      </c>
      <c r="V1321" s="13" t="s">
        <v>294</v>
      </c>
      <c r="W1321" s="22" t="s">
        <v>1</v>
      </c>
    </row>
    <row r="1322" spans="1:23" x14ac:dyDescent="0.2">
      <c r="A1322" s="25" t="s">
        <v>44</v>
      </c>
      <c r="B1322" s="11" t="s">
        <v>138</v>
      </c>
      <c r="C1322" s="11" t="s">
        <v>289</v>
      </c>
      <c r="D1322" s="12">
        <v>83.940870000000004</v>
      </c>
      <c r="E1322" s="12">
        <v>84.178669999999997</v>
      </c>
      <c r="F1322" s="12">
        <v>79.259780000000006</v>
      </c>
      <c r="G1322" s="12">
        <v>76.742419999999996</v>
      </c>
      <c r="H1322" s="12">
        <v>78.575069999999997</v>
      </c>
      <c r="I1322" s="12">
        <v>79.963310000000007</v>
      </c>
      <c r="J1322" s="12">
        <v>77.541150000000002</v>
      </c>
      <c r="K1322" s="12">
        <v>78.455520000000007</v>
      </c>
      <c r="L1322" s="12">
        <v>77.297479999999993</v>
      </c>
      <c r="M1322" s="12">
        <v>82.023589999999999</v>
      </c>
      <c r="N1322" s="12"/>
      <c r="O1322" s="12"/>
      <c r="P1322" s="11" t="s">
        <v>1</v>
      </c>
      <c r="Q1322" s="11" t="s">
        <v>1</v>
      </c>
      <c r="R1322" s="11" t="s">
        <v>1</v>
      </c>
      <c r="S1322" s="11" t="s">
        <v>1</v>
      </c>
      <c r="T1322" s="11" t="s">
        <v>1</v>
      </c>
      <c r="U1322" s="11" t="s">
        <v>1</v>
      </c>
      <c r="V1322" s="11" t="s">
        <v>294</v>
      </c>
      <c r="W1322" s="21" t="s">
        <v>1</v>
      </c>
    </row>
    <row r="1323" spans="1:23" x14ac:dyDescent="0.2">
      <c r="A1323" s="27" t="s">
        <v>44</v>
      </c>
      <c r="B1323" s="13" t="s">
        <v>138</v>
      </c>
      <c r="C1323" s="13" t="s">
        <v>276</v>
      </c>
      <c r="D1323" s="14">
        <v>37</v>
      </c>
      <c r="E1323" s="14">
        <v>38</v>
      </c>
      <c r="F1323" s="14">
        <v>37</v>
      </c>
      <c r="G1323" s="14">
        <v>38</v>
      </c>
      <c r="H1323" s="14"/>
      <c r="I1323" s="14">
        <v>31</v>
      </c>
      <c r="J1323" s="14">
        <v>30</v>
      </c>
      <c r="K1323" s="14">
        <v>29</v>
      </c>
      <c r="L1323" s="14">
        <v>25</v>
      </c>
      <c r="M1323" s="14">
        <v>20</v>
      </c>
      <c r="N1323" s="14">
        <v>30</v>
      </c>
      <c r="O1323" s="14"/>
      <c r="P1323" s="13" t="s">
        <v>1</v>
      </c>
      <c r="Q1323" s="13" t="s">
        <v>1</v>
      </c>
      <c r="R1323" s="13" t="s">
        <v>1</v>
      </c>
      <c r="S1323" s="13" t="s">
        <v>1</v>
      </c>
      <c r="T1323" s="13" t="s">
        <v>1</v>
      </c>
      <c r="U1323" s="13" t="s">
        <v>1</v>
      </c>
      <c r="V1323" s="13" t="s">
        <v>294</v>
      </c>
      <c r="W1323" s="22" t="s">
        <v>1</v>
      </c>
    </row>
    <row r="1324" spans="1:23" x14ac:dyDescent="0.2">
      <c r="A1324" s="25" t="s">
        <v>44</v>
      </c>
      <c r="B1324" s="11" t="s">
        <v>138</v>
      </c>
      <c r="C1324" s="11" t="s">
        <v>271</v>
      </c>
      <c r="D1324" s="12">
        <v>38</v>
      </c>
      <c r="E1324" s="12">
        <v>37</v>
      </c>
      <c r="F1324" s="12">
        <v>37</v>
      </c>
      <c r="G1324" s="12">
        <v>44</v>
      </c>
      <c r="H1324" s="12"/>
      <c r="I1324" s="12">
        <v>21</v>
      </c>
      <c r="J1324" s="12">
        <v>20</v>
      </c>
      <c r="K1324" s="12">
        <v>21</v>
      </c>
      <c r="L1324" s="12">
        <v>19</v>
      </c>
      <c r="M1324" s="12">
        <v>20</v>
      </c>
      <c r="N1324" s="12">
        <v>20</v>
      </c>
      <c r="O1324" s="12"/>
      <c r="P1324" s="11" t="s">
        <v>1</v>
      </c>
      <c r="Q1324" s="11" t="s">
        <v>1</v>
      </c>
      <c r="R1324" s="11" t="s">
        <v>1</v>
      </c>
      <c r="S1324" s="11" t="s">
        <v>1</v>
      </c>
      <c r="T1324" s="11" t="s">
        <v>1</v>
      </c>
      <c r="U1324" s="11" t="s">
        <v>1</v>
      </c>
      <c r="V1324" s="11" t="s">
        <v>294</v>
      </c>
      <c r="W1324" s="21" t="s">
        <v>1</v>
      </c>
    </row>
    <row r="1325" spans="1:23" x14ac:dyDescent="0.2">
      <c r="A1325" s="27" t="s">
        <v>44</v>
      </c>
      <c r="B1325" s="13" t="s">
        <v>138</v>
      </c>
      <c r="C1325" s="13" t="s">
        <v>292</v>
      </c>
      <c r="D1325" s="14">
        <v>51</v>
      </c>
      <c r="E1325" s="14">
        <v>50</v>
      </c>
      <c r="F1325" s="14">
        <v>50</v>
      </c>
      <c r="G1325" s="14">
        <v>48</v>
      </c>
      <c r="H1325" s="14"/>
      <c r="I1325" s="14">
        <v>41</v>
      </c>
      <c r="J1325" s="14">
        <v>42</v>
      </c>
      <c r="K1325" s="14">
        <v>43</v>
      </c>
      <c r="L1325" s="14">
        <v>39</v>
      </c>
      <c r="M1325" s="14">
        <v>38</v>
      </c>
      <c r="N1325" s="14">
        <v>38</v>
      </c>
      <c r="O1325" s="14"/>
      <c r="P1325" s="13" t="s">
        <v>1</v>
      </c>
      <c r="Q1325" s="13" t="s">
        <v>1</v>
      </c>
      <c r="R1325" s="13" t="s">
        <v>1</v>
      </c>
      <c r="S1325" s="13" t="s">
        <v>1</v>
      </c>
      <c r="T1325" s="13" t="s">
        <v>1</v>
      </c>
      <c r="U1325" s="13" t="s">
        <v>1</v>
      </c>
      <c r="V1325" s="13" t="s">
        <v>294</v>
      </c>
      <c r="W1325" s="22" t="s">
        <v>1</v>
      </c>
    </row>
    <row r="1326" spans="1:23" x14ac:dyDescent="0.2">
      <c r="A1326" s="25" t="s">
        <v>44</v>
      </c>
      <c r="B1326" s="11" t="s">
        <v>138</v>
      </c>
      <c r="C1326" s="11" t="s">
        <v>275</v>
      </c>
      <c r="D1326" s="12">
        <v>24</v>
      </c>
      <c r="E1326" s="12">
        <v>23</v>
      </c>
      <c r="F1326" s="12"/>
      <c r="G1326" s="12">
        <v>25</v>
      </c>
      <c r="H1326" s="12"/>
      <c r="I1326" s="12">
        <v>19</v>
      </c>
      <c r="J1326" s="12">
        <v>19</v>
      </c>
      <c r="K1326" s="12">
        <v>19</v>
      </c>
      <c r="L1326" s="12">
        <v>19</v>
      </c>
      <c r="M1326" s="12">
        <v>17</v>
      </c>
      <c r="N1326" s="12"/>
      <c r="O1326" s="12"/>
      <c r="P1326" s="11" t="s">
        <v>1</v>
      </c>
      <c r="Q1326" s="11" t="s">
        <v>1</v>
      </c>
      <c r="R1326" s="11" t="s">
        <v>1</v>
      </c>
      <c r="S1326" s="11" t="s">
        <v>1</v>
      </c>
      <c r="T1326" s="11" t="s">
        <v>1</v>
      </c>
      <c r="U1326" s="11" t="s">
        <v>1</v>
      </c>
      <c r="V1326" s="11" t="s">
        <v>294</v>
      </c>
      <c r="W1326" s="21" t="s">
        <v>1</v>
      </c>
    </row>
    <row r="1327" spans="1:23" x14ac:dyDescent="0.2">
      <c r="A1327" s="27" t="s">
        <v>44</v>
      </c>
      <c r="B1327" s="13" t="s">
        <v>138</v>
      </c>
      <c r="C1327" s="13" t="s">
        <v>272</v>
      </c>
      <c r="D1327" s="14">
        <v>13</v>
      </c>
      <c r="E1327" s="14">
        <v>13</v>
      </c>
      <c r="F1327" s="14"/>
      <c r="G1327" s="14">
        <v>13</v>
      </c>
      <c r="H1327" s="14"/>
      <c r="I1327" s="14">
        <v>11</v>
      </c>
      <c r="J1327" s="14">
        <v>11</v>
      </c>
      <c r="K1327" s="14">
        <v>12</v>
      </c>
      <c r="L1327" s="14">
        <v>13</v>
      </c>
      <c r="M1327" s="14">
        <v>13</v>
      </c>
      <c r="N1327" s="14"/>
      <c r="O1327" s="14"/>
      <c r="P1327" s="13" t="s">
        <v>1</v>
      </c>
      <c r="Q1327" s="13" t="s">
        <v>1</v>
      </c>
      <c r="R1327" s="13" t="s">
        <v>1</v>
      </c>
      <c r="S1327" s="13" t="s">
        <v>1</v>
      </c>
      <c r="T1327" s="13" t="s">
        <v>1</v>
      </c>
      <c r="U1327" s="13" t="s">
        <v>1</v>
      </c>
      <c r="V1327" s="13" t="s">
        <v>294</v>
      </c>
      <c r="W1327" s="22" t="s">
        <v>1</v>
      </c>
    </row>
    <row r="1328" spans="1:23" x14ac:dyDescent="0.2">
      <c r="A1328" s="25" t="s">
        <v>44</v>
      </c>
      <c r="B1328" s="11" t="s">
        <v>138</v>
      </c>
      <c r="C1328" s="11" t="s">
        <v>295</v>
      </c>
      <c r="D1328" s="12">
        <v>11.83761397</v>
      </c>
      <c r="E1328" s="12">
        <v>12.973582840000001</v>
      </c>
      <c r="F1328" s="12">
        <v>12.89285053</v>
      </c>
      <c r="G1328" s="12">
        <v>12.54521403</v>
      </c>
      <c r="H1328" s="12">
        <v>12.991313460000001</v>
      </c>
      <c r="I1328" s="12">
        <v>13.0329666</v>
      </c>
      <c r="J1328" s="12">
        <v>12.64621212</v>
      </c>
      <c r="K1328" s="12">
        <v>14.09503662</v>
      </c>
      <c r="L1328" s="12">
        <v>15.40249554</v>
      </c>
      <c r="M1328" s="12">
        <v>15.872536950000001</v>
      </c>
      <c r="N1328" s="12">
        <v>11.60092051</v>
      </c>
      <c r="O1328" s="12"/>
      <c r="P1328" s="11" t="s">
        <v>1</v>
      </c>
      <c r="Q1328" s="11" t="s">
        <v>1</v>
      </c>
      <c r="R1328" s="11" t="s">
        <v>1</v>
      </c>
      <c r="S1328" s="11" t="s">
        <v>1</v>
      </c>
      <c r="T1328" s="11" t="s">
        <v>1</v>
      </c>
      <c r="U1328" s="11" t="s">
        <v>1</v>
      </c>
      <c r="V1328" s="11" t="s">
        <v>294</v>
      </c>
      <c r="W1328" s="21" t="s">
        <v>1</v>
      </c>
    </row>
    <row r="1329" spans="1:23" x14ac:dyDescent="0.2">
      <c r="A1329" s="27" t="s">
        <v>44</v>
      </c>
      <c r="B1329" s="13" t="s">
        <v>138</v>
      </c>
      <c r="C1329" s="13" t="s">
        <v>297</v>
      </c>
      <c r="D1329" s="14">
        <v>47.646030000000003</v>
      </c>
      <c r="E1329" s="14">
        <v>53.911799999999999</v>
      </c>
      <c r="F1329" s="14">
        <v>48.94502</v>
      </c>
      <c r="G1329" s="14">
        <v>59.52872</v>
      </c>
      <c r="H1329" s="14">
        <v>69.392189999999999</v>
      </c>
      <c r="I1329" s="14">
        <v>66.80865</v>
      </c>
      <c r="J1329" s="14">
        <v>41.119520000000001</v>
      </c>
      <c r="K1329" s="14">
        <v>40.657490000000003</v>
      </c>
      <c r="L1329" s="14">
        <v>37.037269999999999</v>
      </c>
      <c r="M1329" s="14">
        <v>40.508229999999998</v>
      </c>
      <c r="N1329" s="14"/>
      <c r="O1329" s="14"/>
      <c r="P1329" s="13" t="s">
        <v>1</v>
      </c>
      <c r="Q1329" s="13" t="s">
        <v>1</v>
      </c>
      <c r="R1329" s="13" t="s">
        <v>1</v>
      </c>
      <c r="S1329" s="13" t="s">
        <v>1</v>
      </c>
      <c r="T1329" s="13" t="s">
        <v>1</v>
      </c>
      <c r="U1329" s="13" t="s">
        <v>1</v>
      </c>
      <c r="V1329" s="13" t="s">
        <v>294</v>
      </c>
      <c r="W1329" s="22" t="s">
        <v>1</v>
      </c>
    </row>
    <row r="1330" spans="1:23" x14ac:dyDescent="0.2">
      <c r="A1330" s="25" t="s">
        <v>44</v>
      </c>
      <c r="B1330" s="11" t="s">
        <v>138</v>
      </c>
      <c r="C1330" s="11" t="s">
        <v>299</v>
      </c>
      <c r="D1330" s="12">
        <v>34.958060000000003</v>
      </c>
      <c r="E1330" s="12">
        <v>49.856729999999999</v>
      </c>
      <c r="F1330" s="12"/>
      <c r="G1330" s="12"/>
      <c r="H1330" s="12"/>
      <c r="I1330" s="12"/>
      <c r="J1330" s="12"/>
      <c r="K1330" s="12">
        <v>8.5219500000000004</v>
      </c>
      <c r="L1330" s="12">
        <v>13.984019999999999</v>
      </c>
      <c r="M1330" s="12">
        <v>1.88957</v>
      </c>
      <c r="N1330" s="12"/>
      <c r="O1330" s="12"/>
      <c r="P1330" s="11" t="s">
        <v>1</v>
      </c>
      <c r="Q1330" s="11" t="s">
        <v>1</v>
      </c>
      <c r="R1330" s="11" t="s">
        <v>1</v>
      </c>
      <c r="S1330" s="11" t="s">
        <v>1</v>
      </c>
      <c r="T1330" s="11" t="s">
        <v>1</v>
      </c>
      <c r="U1330" s="11" t="s">
        <v>1</v>
      </c>
      <c r="V1330" s="11" t="s">
        <v>294</v>
      </c>
      <c r="W1330" s="21" t="s">
        <v>1</v>
      </c>
    </row>
    <row r="1331" spans="1:23" x14ac:dyDescent="0.2">
      <c r="A1331" s="27" t="s">
        <v>44</v>
      </c>
      <c r="B1331" s="13" t="s">
        <v>138</v>
      </c>
      <c r="C1331" s="13" t="s">
        <v>300</v>
      </c>
      <c r="D1331" s="14">
        <v>47.128909999999998</v>
      </c>
      <c r="E1331" s="14">
        <v>52.192459999999997</v>
      </c>
      <c r="F1331" s="14">
        <v>48.012590000000003</v>
      </c>
      <c r="G1331" s="14">
        <v>59.939869999999999</v>
      </c>
      <c r="H1331" s="14">
        <v>72.369929999999997</v>
      </c>
      <c r="I1331" s="14">
        <v>69.39873</v>
      </c>
      <c r="J1331" s="14">
        <v>75.588089999999994</v>
      </c>
      <c r="K1331" s="14">
        <v>74.552660000000003</v>
      </c>
      <c r="L1331" s="14">
        <v>68.814030000000002</v>
      </c>
      <c r="M1331" s="14">
        <v>75.32705</v>
      </c>
      <c r="N1331" s="14"/>
      <c r="O1331" s="14"/>
      <c r="P1331" s="13" t="s">
        <v>1</v>
      </c>
      <c r="Q1331" s="13" t="s">
        <v>1</v>
      </c>
      <c r="R1331" s="13" t="s">
        <v>1</v>
      </c>
      <c r="S1331" s="13" t="s">
        <v>1</v>
      </c>
      <c r="T1331" s="13" t="s">
        <v>1</v>
      </c>
      <c r="U1331" s="13" t="s">
        <v>1</v>
      </c>
      <c r="V1331" s="13" t="s">
        <v>294</v>
      </c>
      <c r="W1331" s="22" t="s">
        <v>1</v>
      </c>
    </row>
    <row r="1332" spans="1:23" x14ac:dyDescent="0.2">
      <c r="A1332" s="25" t="s">
        <v>44</v>
      </c>
      <c r="B1332" s="11" t="s">
        <v>138</v>
      </c>
      <c r="C1332" s="11" t="s">
        <v>296</v>
      </c>
      <c r="D1332" s="12"/>
      <c r="E1332" s="12">
        <v>47.778919999999999</v>
      </c>
      <c r="F1332" s="12">
        <v>43.031840000000003</v>
      </c>
      <c r="G1332" s="12">
        <v>41.816940000000002</v>
      </c>
      <c r="H1332" s="12">
        <v>50.042729999999999</v>
      </c>
      <c r="I1332" s="12"/>
      <c r="J1332" s="12"/>
      <c r="K1332" s="12">
        <v>50.327509999999997</v>
      </c>
      <c r="L1332" s="12">
        <v>45.131700000000002</v>
      </c>
      <c r="M1332" s="12">
        <v>46.770859999999999</v>
      </c>
      <c r="N1332" s="12"/>
      <c r="O1332" s="12"/>
      <c r="P1332" s="11" t="s">
        <v>1</v>
      </c>
      <c r="Q1332" s="11" t="s">
        <v>1</v>
      </c>
      <c r="R1332" s="11" t="s">
        <v>1</v>
      </c>
      <c r="S1332" s="11" t="s">
        <v>1</v>
      </c>
      <c r="T1332" s="11" t="s">
        <v>1</v>
      </c>
      <c r="U1332" s="11" t="s">
        <v>1</v>
      </c>
      <c r="V1332" s="11" t="s">
        <v>294</v>
      </c>
      <c r="W1332" s="21" t="s">
        <v>1</v>
      </c>
    </row>
    <row r="1333" spans="1:23" x14ac:dyDescent="0.2">
      <c r="A1333" s="27" t="s">
        <v>44</v>
      </c>
      <c r="B1333" s="13" t="s">
        <v>138</v>
      </c>
      <c r="C1333" s="13" t="s">
        <v>301</v>
      </c>
      <c r="D1333" s="14">
        <v>37.394350000000003</v>
      </c>
      <c r="E1333" s="14">
        <v>44.027630000000002</v>
      </c>
      <c r="F1333" s="14">
        <v>50.179200000000002</v>
      </c>
      <c r="G1333" s="14">
        <v>36.994729999999997</v>
      </c>
      <c r="H1333" s="14">
        <v>43.541989999999998</v>
      </c>
      <c r="I1333" s="14">
        <v>42.421819999999997</v>
      </c>
      <c r="J1333" s="14">
        <v>26.65025</v>
      </c>
      <c r="K1333" s="14">
        <v>28.826519999999999</v>
      </c>
      <c r="L1333" s="14">
        <v>29.045590000000001</v>
      </c>
      <c r="M1333" s="14">
        <v>20.535080000000001</v>
      </c>
      <c r="N1333" s="14"/>
      <c r="O1333" s="14"/>
      <c r="P1333" s="13" t="s">
        <v>1</v>
      </c>
      <c r="Q1333" s="13" t="s">
        <v>1</v>
      </c>
      <c r="R1333" s="13" t="s">
        <v>1</v>
      </c>
      <c r="S1333" s="13" t="s">
        <v>1</v>
      </c>
      <c r="T1333" s="13" t="s">
        <v>1</v>
      </c>
      <c r="U1333" s="13" t="s">
        <v>1</v>
      </c>
      <c r="V1333" s="13" t="s">
        <v>294</v>
      </c>
      <c r="W1333" s="22" t="s">
        <v>1</v>
      </c>
    </row>
    <row r="1334" spans="1:23" x14ac:dyDescent="0.2">
      <c r="A1334" s="25" t="s">
        <v>44</v>
      </c>
      <c r="B1334" s="11" t="s">
        <v>138</v>
      </c>
      <c r="C1334" s="11" t="s">
        <v>298</v>
      </c>
      <c r="D1334" s="12">
        <v>25.717099999999999</v>
      </c>
      <c r="E1334" s="12">
        <v>36.699750000000002</v>
      </c>
      <c r="F1334" s="12">
        <v>50.555289999999999</v>
      </c>
      <c r="G1334" s="12">
        <v>20.668209999999998</v>
      </c>
      <c r="H1334" s="12">
        <v>22.772349999999999</v>
      </c>
      <c r="I1334" s="12">
        <v>22.376660000000001</v>
      </c>
      <c r="J1334" s="12">
        <v>21.88336</v>
      </c>
      <c r="K1334" s="12">
        <v>24.818819999999999</v>
      </c>
      <c r="L1334" s="12">
        <v>26.721309999999999</v>
      </c>
      <c r="M1334" s="12">
        <v>16.496659999999999</v>
      </c>
      <c r="N1334" s="12"/>
      <c r="O1334" s="12"/>
      <c r="P1334" s="11" t="s">
        <v>1</v>
      </c>
      <c r="Q1334" s="11" t="s">
        <v>1</v>
      </c>
      <c r="R1334" s="11" t="s">
        <v>1</v>
      </c>
      <c r="S1334" s="11" t="s">
        <v>1</v>
      </c>
      <c r="T1334" s="11" t="s">
        <v>1</v>
      </c>
      <c r="U1334" s="11" t="s">
        <v>1</v>
      </c>
      <c r="V1334" s="11" t="s">
        <v>294</v>
      </c>
      <c r="W1334" s="21" t="s">
        <v>1</v>
      </c>
    </row>
    <row r="1335" spans="1:23" x14ac:dyDescent="0.2">
      <c r="A1335" s="27" t="s">
        <v>45</v>
      </c>
      <c r="B1335" s="13" t="s">
        <v>139</v>
      </c>
      <c r="C1335" s="13" t="s">
        <v>277</v>
      </c>
      <c r="D1335" s="14"/>
      <c r="E1335" s="14"/>
      <c r="F1335" s="14"/>
      <c r="G1335" s="14"/>
      <c r="H1335" s="14"/>
      <c r="I1335" s="14"/>
      <c r="J1335" s="14"/>
      <c r="K1335" s="14"/>
      <c r="L1335" s="14"/>
      <c r="M1335" s="14"/>
      <c r="N1335" s="14"/>
      <c r="O1335" s="14"/>
      <c r="P1335" s="13"/>
      <c r="Q1335" s="13"/>
      <c r="R1335" s="13"/>
      <c r="S1335" s="13"/>
      <c r="T1335" s="13"/>
      <c r="U1335" s="13"/>
      <c r="V1335" s="13"/>
      <c r="W1335" s="22"/>
    </row>
    <row r="1336" spans="1:23" x14ac:dyDescent="0.2">
      <c r="A1336" s="25" t="s">
        <v>45</v>
      </c>
      <c r="B1336" s="11" t="s">
        <v>139</v>
      </c>
      <c r="C1336" s="11" t="s">
        <v>278</v>
      </c>
      <c r="D1336" s="12"/>
      <c r="E1336" s="12"/>
      <c r="F1336" s="12"/>
      <c r="G1336" s="12"/>
      <c r="H1336" s="12"/>
      <c r="I1336" s="12"/>
      <c r="J1336" s="12"/>
      <c r="K1336" s="12"/>
      <c r="L1336" s="12"/>
      <c r="M1336" s="12"/>
      <c r="N1336" s="12"/>
      <c r="O1336" s="12"/>
      <c r="P1336" s="11"/>
      <c r="Q1336" s="11"/>
      <c r="R1336" s="11"/>
      <c r="S1336" s="11"/>
      <c r="T1336" s="11"/>
      <c r="U1336" s="11"/>
      <c r="V1336" s="11"/>
      <c r="W1336" s="21"/>
    </row>
    <row r="1337" spans="1:23" x14ac:dyDescent="0.2">
      <c r="A1337" s="27" t="s">
        <v>45</v>
      </c>
      <c r="B1337" s="13" t="s">
        <v>139</v>
      </c>
      <c r="C1337" s="13" t="s">
        <v>280</v>
      </c>
      <c r="D1337" s="14">
        <v>0.16336000000000001</v>
      </c>
      <c r="E1337" s="14"/>
      <c r="F1337" s="14">
        <v>0.52041999999999999</v>
      </c>
      <c r="G1337" s="14">
        <v>0</v>
      </c>
      <c r="H1337" s="14"/>
      <c r="I1337" s="14"/>
      <c r="J1337" s="14"/>
      <c r="K1337" s="14"/>
      <c r="L1337" s="14"/>
      <c r="M1337" s="14"/>
      <c r="N1337" s="14"/>
      <c r="O1337" s="14"/>
      <c r="P1337" s="13" t="s">
        <v>1</v>
      </c>
      <c r="Q1337" s="13" t="s">
        <v>1</v>
      </c>
      <c r="R1337" s="13" t="s">
        <v>1</v>
      </c>
      <c r="S1337" s="13" t="s">
        <v>1</v>
      </c>
      <c r="T1337" s="13" t="s">
        <v>1</v>
      </c>
      <c r="U1337" s="13" t="s">
        <v>1</v>
      </c>
      <c r="V1337" s="13" t="s">
        <v>306</v>
      </c>
      <c r="W1337" s="22" t="s">
        <v>1</v>
      </c>
    </row>
    <row r="1338" spans="1:23" x14ac:dyDescent="0.2">
      <c r="A1338" s="25" t="s">
        <v>45</v>
      </c>
      <c r="B1338" s="11" t="s">
        <v>139</v>
      </c>
      <c r="C1338" s="11" t="s">
        <v>281</v>
      </c>
      <c r="D1338" s="12">
        <v>42.553759999999997</v>
      </c>
      <c r="E1338" s="12"/>
      <c r="F1338" s="12">
        <v>45.788629999999998</v>
      </c>
      <c r="G1338" s="12">
        <v>48.818629999999999</v>
      </c>
      <c r="H1338" s="12"/>
      <c r="I1338" s="12"/>
      <c r="J1338" s="12"/>
      <c r="K1338" s="12"/>
      <c r="L1338" s="12"/>
      <c r="M1338" s="12"/>
      <c r="N1338" s="12"/>
      <c r="O1338" s="12"/>
      <c r="P1338" s="11" t="s">
        <v>1</v>
      </c>
      <c r="Q1338" s="11" t="s">
        <v>1</v>
      </c>
      <c r="R1338" s="11" t="s">
        <v>1</v>
      </c>
      <c r="S1338" s="11" t="s">
        <v>1</v>
      </c>
      <c r="T1338" s="11" t="s">
        <v>1</v>
      </c>
      <c r="U1338" s="11" t="s">
        <v>1</v>
      </c>
      <c r="V1338" s="11" t="s">
        <v>306</v>
      </c>
      <c r="W1338" s="21" t="s">
        <v>1</v>
      </c>
    </row>
    <row r="1339" spans="1:23" x14ac:dyDescent="0.2">
      <c r="A1339" s="27" t="s">
        <v>45</v>
      </c>
      <c r="B1339" s="13" t="s">
        <v>139</v>
      </c>
      <c r="C1339" s="13" t="s">
        <v>282</v>
      </c>
      <c r="D1339" s="14">
        <v>29.986319999999999</v>
      </c>
      <c r="E1339" s="14"/>
      <c r="F1339" s="14">
        <v>24.430209999999999</v>
      </c>
      <c r="G1339" s="14">
        <v>22.862660000000002</v>
      </c>
      <c r="H1339" s="14"/>
      <c r="I1339" s="14"/>
      <c r="J1339" s="14"/>
      <c r="K1339" s="14"/>
      <c r="L1339" s="14"/>
      <c r="M1339" s="14"/>
      <c r="N1339" s="14"/>
      <c r="O1339" s="14"/>
      <c r="P1339" s="13" t="s">
        <v>1</v>
      </c>
      <c r="Q1339" s="13" t="s">
        <v>1</v>
      </c>
      <c r="R1339" s="13" t="s">
        <v>1</v>
      </c>
      <c r="S1339" s="13" t="s">
        <v>1</v>
      </c>
      <c r="T1339" s="13" t="s">
        <v>1</v>
      </c>
      <c r="U1339" s="13" t="s">
        <v>1</v>
      </c>
      <c r="V1339" s="13" t="s">
        <v>306</v>
      </c>
      <c r="W1339" s="22" t="s">
        <v>1</v>
      </c>
    </row>
    <row r="1340" spans="1:23" x14ac:dyDescent="0.2">
      <c r="A1340" s="25" t="s">
        <v>45</v>
      </c>
      <c r="B1340" s="11" t="s">
        <v>139</v>
      </c>
      <c r="C1340" s="11" t="s">
        <v>279</v>
      </c>
      <c r="D1340" s="12"/>
      <c r="E1340" s="12"/>
      <c r="F1340" s="12"/>
      <c r="G1340" s="12"/>
      <c r="H1340" s="12"/>
      <c r="I1340" s="12"/>
      <c r="J1340" s="12"/>
      <c r="K1340" s="12"/>
      <c r="L1340" s="12"/>
      <c r="M1340" s="12"/>
      <c r="N1340" s="12"/>
      <c r="O1340" s="12"/>
      <c r="P1340" s="11"/>
      <c r="Q1340" s="11"/>
      <c r="R1340" s="11"/>
      <c r="S1340" s="11"/>
      <c r="T1340" s="11"/>
      <c r="U1340" s="11"/>
      <c r="V1340" s="11"/>
      <c r="W1340" s="21"/>
    </row>
    <row r="1341" spans="1:23" x14ac:dyDescent="0.2">
      <c r="A1341" s="27" t="s">
        <v>45</v>
      </c>
      <c r="B1341" s="13" t="s">
        <v>139</v>
      </c>
      <c r="C1341" s="13" t="s">
        <v>293</v>
      </c>
      <c r="D1341" s="14"/>
      <c r="E1341" s="14"/>
      <c r="F1341" s="14"/>
      <c r="G1341" s="14"/>
      <c r="H1341" s="14"/>
      <c r="I1341" s="14"/>
      <c r="J1341" s="14"/>
      <c r="K1341" s="14"/>
      <c r="L1341" s="14"/>
      <c r="M1341" s="14"/>
      <c r="N1341" s="14"/>
      <c r="O1341" s="14"/>
      <c r="P1341" s="13" t="s">
        <v>1</v>
      </c>
      <c r="Q1341" s="13" t="s">
        <v>1</v>
      </c>
      <c r="R1341" s="13" t="s">
        <v>1</v>
      </c>
      <c r="S1341" s="13" t="s">
        <v>1</v>
      </c>
      <c r="T1341" s="13" t="s">
        <v>1</v>
      </c>
      <c r="U1341" s="13" t="s">
        <v>1</v>
      </c>
      <c r="V1341" s="13" t="s">
        <v>306</v>
      </c>
      <c r="W1341" s="22" t="s">
        <v>1</v>
      </c>
    </row>
    <row r="1342" spans="1:23" x14ac:dyDescent="0.2">
      <c r="A1342" s="25" t="s">
        <v>45</v>
      </c>
      <c r="B1342" s="11" t="s">
        <v>139</v>
      </c>
      <c r="C1342" s="11" t="s">
        <v>284</v>
      </c>
      <c r="D1342" s="12"/>
      <c r="E1342" s="12"/>
      <c r="F1342" s="12"/>
      <c r="G1342" s="12"/>
      <c r="H1342" s="12"/>
      <c r="I1342" s="12"/>
      <c r="J1342" s="12"/>
      <c r="K1342" s="12"/>
      <c r="L1342" s="12"/>
      <c r="M1342" s="12"/>
      <c r="N1342" s="12"/>
      <c r="O1342" s="12"/>
      <c r="P1342" s="11"/>
      <c r="Q1342" s="11"/>
      <c r="R1342" s="11"/>
      <c r="S1342" s="11"/>
      <c r="T1342" s="11"/>
      <c r="U1342" s="11"/>
      <c r="V1342" s="11"/>
      <c r="W1342" s="21"/>
    </row>
    <row r="1343" spans="1:23" x14ac:dyDescent="0.2">
      <c r="A1343" s="27" t="s">
        <v>45</v>
      </c>
      <c r="B1343" s="13" t="s">
        <v>139</v>
      </c>
      <c r="C1343" s="13" t="s">
        <v>286</v>
      </c>
      <c r="D1343" s="14">
        <v>0.26385999999999998</v>
      </c>
      <c r="E1343" s="14"/>
      <c r="F1343" s="14">
        <v>0.54015999999999997</v>
      </c>
      <c r="G1343" s="14">
        <v>0</v>
      </c>
      <c r="H1343" s="14">
        <v>0</v>
      </c>
      <c r="I1343" s="14">
        <v>0</v>
      </c>
      <c r="J1343" s="14"/>
      <c r="K1343" s="14"/>
      <c r="L1343" s="14">
        <v>0.5</v>
      </c>
      <c r="M1343" s="14"/>
      <c r="N1343" s="14"/>
      <c r="O1343" s="14"/>
      <c r="P1343" s="13" t="s">
        <v>1</v>
      </c>
      <c r="Q1343" s="13" t="s">
        <v>1</v>
      </c>
      <c r="R1343" s="13" t="s">
        <v>1</v>
      </c>
      <c r="S1343" s="13" t="s">
        <v>1</v>
      </c>
      <c r="T1343" s="13" t="s">
        <v>1</v>
      </c>
      <c r="U1343" s="13" t="s">
        <v>1</v>
      </c>
      <c r="V1343" s="13" t="s">
        <v>306</v>
      </c>
      <c r="W1343" s="22" t="s">
        <v>1</v>
      </c>
    </row>
    <row r="1344" spans="1:23" x14ac:dyDescent="0.2">
      <c r="A1344" s="25" t="s">
        <v>45</v>
      </c>
      <c r="B1344" s="11" t="s">
        <v>139</v>
      </c>
      <c r="C1344" s="11" t="s">
        <v>287</v>
      </c>
      <c r="D1344" s="12">
        <v>42.636839999999999</v>
      </c>
      <c r="E1344" s="12"/>
      <c r="F1344" s="12">
        <v>47.546080000000003</v>
      </c>
      <c r="G1344" s="12">
        <v>45.073090000000001</v>
      </c>
      <c r="H1344" s="12">
        <v>47.265140000000002</v>
      </c>
      <c r="I1344" s="12">
        <v>43.209380000000003</v>
      </c>
      <c r="J1344" s="12"/>
      <c r="K1344" s="12"/>
      <c r="L1344" s="12">
        <v>55.903469999999999</v>
      </c>
      <c r="M1344" s="12"/>
      <c r="N1344" s="12"/>
      <c r="O1344" s="12"/>
      <c r="P1344" s="11" t="s">
        <v>1</v>
      </c>
      <c r="Q1344" s="11" t="s">
        <v>1</v>
      </c>
      <c r="R1344" s="11" t="s">
        <v>1</v>
      </c>
      <c r="S1344" s="11" t="s">
        <v>1</v>
      </c>
      <c r="T1344" s="11" t="s">
        <v>1</v>
      </c>
      <c r="U1344" s="11" t="s">
        <v>1</v>
      </c>
      <c r="V1344" s="11" t="s">
        <v>306</v>
      </c>
      <c r="W1344" s="21" t="s">
        <v>1</v>
      </c>
    </row>
    <row r="1345" spans="1:23" x14ac:dyDescent="0.2">
      <c r="A1345" s="27" t="s">
        <v>45</v>
      </c>
      <c r="B1345" s="13" t="s">
        <v>139</v>
      </c>
      <c r="C1345" s="13" t="s">
        <v>288</v>
      </c>
      <c r="D1345" s="14">
        <v>25.59149</v>
      </c>
      <c r="E1345" s="14"/>
      <c r="F1345" s="14">
        <v>23.203890000000001</v>
      </c>
      <c r="G1345" s="14">
        <v>21.108550000000001</v>
      </c>
      <c r="H1345" s="14">
        <v>28.649480000000001</v>
      </c>
      <c r="I1345" s="14">
        <v>23.335159999999998</v>
      </c>
      <c r="J1345" s="14"/>
      <c r="K1345" s="14"/>
      <c r="L1345" s="14">
        <v>25.86476</v>
      </c>
      <c r="M1345" s="14"/>
      <c r="N1345" s="14"/>
      <c r="O1345" s="14"/>
      <c r="P1345" s="13" t="s">
        <v>1</v>
      </c>
      <c r="Q1345" s="13" t="s">
        <v>1</v>
      </c>
      <c r="R1345" s="13" t="s">
        <v>1</v>
      </c>
      <c r="S1345" s="13" t="s">
        <v>1</v>
      </c>
      <c r="T1345" s="13" t="s">
        <v>1</v>
      </c>
      <c r="U1345" s="13" t="s">
        <v>1</v>
      </c>
      <c r="V1345" s="13" t="s">
        <v>306</v>
      </c>
      <c r="W1345" s="22" t="s">
        <v>1</v>
      </c>
    </row>
    <row r="1346" spans="1:23" x14ac:dyDescent="0.2">
      <c r="A1346" s="25" t="s">
        <v>45</v>
      </c>
      <c r="B1346" s="11" t="s">
        <v>139</v>
      </c>
      <c r="C1346" s="11" t="s">
        <v>285</v>
      </c>
      <c r="D1346" s="12"/>
      <c r="E1346" s="12"/>
      <c r="F1346" s="12"/>
      <c r="G1346" s="12"/>
      <c r="H1346" s="12"/>
      <c r="I1346" s="12"/>
      <c r="J1346" s="12"/>
      <c r="K1346" s="12"/>
      <c r="L1346" s="12"/>
      <c r="M1346" s="12"/>
      <c r="N1346" s="12"/>
      <c r="O1346" s="12"/>
      <c r="P1346" s="11"/>
      <c r="Q1346" s="11"/>
      <c r="R1346" s="11"/>
      <c r="S1346" s="11"/>
      <c r="T1346" s="11"/>
      <c r="U1346" s="11"/>
      <c r="V1346" s="11"/>
      <c r="W1346" s="21"/>
    </row>
    <row r="1347" spans="1:23" x14ac:dyDescent="0.2">
      <c r="A1347" s="27" t="s">
        <v>45</v>
      </c>
      <c r="B1347" s="13" t="s">
        <v>139</v>
      </c>
      <c r="C1347" s="13" t="s">
        <v>308</v>
      </c>
      <c r="D1347" s="14"/>
      <c r="E1347" s="14">
        <v>6.0270000000000001</v>
      </c>
      <c r="F1347" s="14">
        <v>3.4740000000000002</v>
      </c>
      <c r="G1347" s="14">
        <v>2.9980000000000002</v>
      </c>
      <c r="H1347" s="14">
        <v>0.71</v>
      </c>
      <c r="I1347" s="14">
        <v>2.5430000000000001</v>
      </c>
      <c r="J1347" s="14">
        <v>0.99199999999999999</v>
      </c>
      <c r="K1347" s="14">
        <v>1.327</v>
      </c>
      <c r="L1347" s="14">
        <v>1.145</v>
      </c>
      <c r="M1347" s="14">
        <v>1.8149999999999999</v>
      </c>
      <c r="N1347" s="14">
        <v>1.353</v>
      </c>
      <c r="O1347" s="14"/>
      <c r="P1347" s="13" t="s">
        <v>1</v>
      </c>
      <c r="Q1347" s="13" t="s">
        <v>1</v>
      </c>
      <c r="R1347" s="13" t="s">
        <v>1</v>
      </c>
      <c r="S1347" s="13" t="s">
        <v>1</v>
      </c>
      <c r="T1347" s="13" t="s">
        <v>1</v>
      </c>
      <c r="U1347" s="13" t="s">
        <v>1</v>
      </c>
      <c r="V1347" s="13" t="s">
        <v>306</v>
      </c>
      <c r="W1347" s="22" t="s">
        <v>1</v>
      </c>
    </row>
    <row r="1348" spans="1:23" x14ac:dyDescent="0.2">
      <c r="A1348" s="25" t="s">
        <v>45</v>
      </c>
      <c r="B1348" s="11" t="s">
        <v>139</v>
      </c>
      <c r="C1348" s="11" t="s">
        <v>283</v>
      </c>
      <c r="D1348" s="12">
        <v>21</v>
      </c>
      <c r="E1348" s="12">
        <v>21</v>
      </c>
      <c r="F1348" s="12">
        <v>25</v>
      </c>
      <c r="G1348" s="12">
        <v>22</v>
      </c>
      <c r="H1348" s="12">
        <v>21</v>
      </c>
      <c r="I1348" s="12">
        <v>21</v>
      </c>
      <c r="J1348" s="12">
        <v>25</v>
      </c>
      <c r="K1348" s="12">
        <v>25</v>
      </c>
      <c r="L1348" s="12">
        <v>24</v>
      </c>
      <c r="M1348" s="12"/>
      <c r="N1348" s="12">
        <v>22</v>
      </c>
      <c r="O1348" s="12"/>
      <c r="P1348" s="11" t="s">
        <v>1</v>
      </c>
      <c r="Q1348" s="11" t="s">
        <v>1</v>
      </c>
      <c r="R1348" s="11" t="s">
        <v>1</v>
      </c>
      <c r="S1348" s="11" t="s">
        <v>1</v>
      </c>
      <c r="T1348" s="11" t="s">
        <v>1</v>
      </c>
      <c r="U1348" s="11" t="s">
        <v>1</v>
      </c>
      <c r="V1348" s="11" t="s">
        <v>306</v>
      </c>
      <c r="W1348" s="21" t="s">
        <v>1</v>
      </c>
    </row>
    <row r="1349" spans="1:23" x14ac:dyDescent="0.2">
      <c r="A1349" s="27" t="s">
        <v>45</v>
      </c>
      <c r="B1349" s="13" t="s">
        <v>139</v>
      </c>
      <c r="C1349" s="13" t="s">
        <v>290</v>
      </c>
      <c r="D1349" s="14"/>
      <c r="E1349" s="14"/>
      <c r="F1349" s="14"/>
      <c r="G1349" s="14"/>
      <c r="H1349" s="14"/>
      <c r="I1349" s="14"/>
      <c r="J1349" s="14"/>
      <c r="K1349" s="14"/>
      <c r="L1349" s="14"/>
      <c r="M1349" s="14"/>
      <c r="N1349" s="14"/>
      <c r="O1349" s="14"/>
      <c r="P1349" s="13"/>
      <c r="Q1349" s="13"/>
      <c r="R1349" s="13"/>
      <c r="S1349" s="13"/>
      <c r="T1349" s="13"/>
      <c r="U1349" s="13"/>
      <c r="V1349" s="13"/>
      <c r="W1349" s="22"/>
    </row>
    <row r="1350" spans="1:23" x14ac:dyDescent="0.2">
      <c r="A1350" s="25" t="s">
        <v>45</v>
      </c>
      <c r="B1350" s="11" t="s">
        <v>139</v>
      </c>
      <c r="C1350" s="11" t="s">
        <v>291</v>
      </c>
      <c r="D1350" s="12">
        <v>10</v>
      </c>
      <c r="E1350" s="12">
        <v>9</v>
      </c>
      <c r="F1350" s="12">
        <v>11</v>
      </c>
      <c r="G1350" s="12">
        <v>11</v>
      </c>
      <c r="H1350" s="12">
        <v>13</v>
      </c>
      <c r="I1350" s="12">
        <v>14</v>
      </c>
      <c r="J1350" s="12">
        <v>15</v>
      </c>
      <c r="K1350" s="12">
        <v>16</v>
      </c>
      <c r="L1350" s="12">
        <v>14</v>
      </c>
      <c r="M1350" s="12"/>
      <c r="N1350" s="12">
        <v>16</v>
      </c>
      <c r="O1350" s="12"/>
      <c r="P1350" s="11" t="s">
        <v>1</v>
      </c>
      <c r="Q1350" s="11" t="s">
        <v>1</v>
      </c>
      <c r="R1350" s="11" t="s">
        <v>1</v>
      </c>
      <c r="S1350" s="11" t="s">
        <v>1</v>
      </c>
      <c r="T1350" s="11" t="s">
        <v>1</v>
      </c>
      <c r="U1350" s="11" t="s">
        <v>1</v>
      </c>
      <c r="V1350" s="11" t="s">
        <v>306</v>
      </c>
      <c r="W1350" s="21" t="s">
        <v>1</v>
      </c>
    </row>
    <row r="1351" spans="1:23" x14ac:dyDescent="0.2">
      <c r="A1351" s="27" t="s">
        <v>45</v>
      </c>
      <c r="B1351" s="13" t="s">
        <v>139</v>
      </c>
      <c r="C1351" s="13" t="s">
        <v>273</v>
      </c>
      <c r="D1351" s="14">
        <v>23</v>
      </c>
      <c r="E1351" s="14">
        <v>23</v>
      </c>
      <c r="F1351" s="14">
        <v>27</v>
      </c>
      <c r="G1351" s="14">
        <v>26</v>
      </c>
      <c r="H1351" s="14">
        <v>25</v>
      </c>
      <c r="I1351" s="14">
        <v>25</v>
      </c>
      <c r="J1351" s="14">
        <v>29</v>
      </c>
      <c r="K1351" s="14">
        <v>29</v>
      </c>
      <c r="L1351" s="14">
        <v>27</v>
      </c>
      <c r="M1351" s="14"/>
      <c r="N1351" s="14">
        <v>25</v>
      </c>
      <c r="O1351" s="14"/>
      <c r="P1351" s="13" t="s">
        <v>1</v>
      </c>
      <c r="Q1351" s="13" t="s">
        <v>1</v>
      </c>
      <c r="R1351" s="13" t="s">
        <v>1</v>
      </c>
      <c r="S1351" s="13" t="s">
        <v>1</v>
      </c>
      <c r="T1351" s="13" t="s">
        <v>1</v>
      </c>
      <c r="U1351" s="13" t="s">
        <v>1</v>
      </c>
      <c r="V1351" s="13" t="s">
        <v>306</v>
      </c>
      <c r="W1351" s="22" t="s">
        <v>1</v>
      </c>
    </row>
    <row r="1352" spans="1:23" x14ac:dyDescent="0.2">
      <c r="A1352" s="25" t="s">
        <v>45</v>
      </c>
      <c r="B1352" s="11" t="s">
        <v>139</v>
      </c>
      <c r="C1352" s="11" t="s">
        <v>274</v>
      </c>
      <c r="D1352" s="12">
        <v>25</v>
      </c>
      <c r="E1352" s="12">
        <v>27</v>
      </c>
      <c r="F1352" s="12">
        <v>33</v>
      </c>
      <c r="G1352" s="12">
        <v>36</v>
      </c>
      <c r="H1352" s="12">
        <v>35</v>
      </c>
      <c r="I1352" s="12">
        <v>35</v>
      </c>
      <c r="J1352" s="12">
        <v>38</v>
      </c>
      <c r="K1352" s="12">
        <v>41</v>
      </c>
      <c r="L1352" s="12">
        <v>34</v>
      </c>
      <c r="M1352" s="12"/>
      <c r="N1352" s="12">
        <v>29</v>
      </c>
      <c r="O1352" s="12"/>
      <c r="P1352" s="11" t="s">
        <v>1</v>
      </c>
      <c r="Q1352" s="11" t="s">
        <v>1</v>
      </c>
      <c r="R1352" s="11" t="s">
        <v>1</v>
      </c>
      <c r="S1352" s="11" t="s">
        <v>1</v>
      </c>
      <c r="T1352" s="11" t="s">
        <v>1</v>
      </c>
      <c r="U1352" s="11" t="s">
        <v>1</v>
      </c>
      <c r="V1352" s="11" t="s">
        <v>306</v>
      </c>
      <c r="W1352" s="21" t="s">
        <v>1</v>
      </c>
    </row>
    <row r="1353" spans="1:23" x14ac:dyDescent="0.2">
      <c r="A1353" s="27" t="s">
        <v>45</v>
      </c>
      <c r="B1353" s="13" t="s">
        <v>139</v>
      </c>
      <c r="C1353" s="13" t="s">
        <v>289</v>
      </c>
      <c r="D1353" s="14">
        <v>68.492189999999994</v>
      </c>
      <c r="E1353" s="14"/>
      <c r="F1353" s="14">
        <v>71.290139999999994</v>
      </c>
      <c r="G1353" s="14">
        <v>66.181650000000005</v>
      </c>
      <c r="H1353" s="14">
        <v>75.914619999999999</v>
      </c>
      <c r="I1353" s="14">
        <v>66.544539999999998</v>
      </c>
      <c r="J1353" s="14"/>
      <c r="K1353" s="14"/>
      <c r="L1353" s="14">
        <v>82.268230000000003</v>
      </c>
      <c r="M1353" s="14"/>
      <c r="N1353" s="14"/>
      <c r="O1353" s="14"/>
      <c r="P1353" s="13" t="s">
        <v>1</v>
      </c>
      <c r="Q1353" s="13" t="s">
        <v>1</v>
      </c>
      <c r="R1353" s="13" t="s">
        <v>1</v>
      </c>
      <c r="S1353" s="13" t="s">
        <v>1</v>
      </c>
      <c r="T1353" s="13" t="s">
        <v>1</v>
      </c>
      <c r="U1353" s="13" t="s">
        <v>1</v>
      </c>
      <c r="V1353" s="13" t="s">
        <v>306</v>
      </c>
      <c r="W1353" s="22" t="s">
        <v>1</v>
      </c>
    </row>
    <row r="1354" spans="1:23" x14ac:dyDescent="0.2">
      <c r="A1354" s="25" t="s">
        <v>45</v>
      </c>
      <c r="B1354" s="11" t="s">
        <v>139</v>
      </c>
      <c r="C1354" s="11" t="s">
        <v>276</v>
      </c>
      <c r="D1354" s="12">
        <v>35</v>
      </c>
      <c r="E1354" s="12">
        <v>38</v>
      </c>
      <c r="F1354" s="12"/>
      <c r="G1354" s="12">
        <v>47</v>
      </c>
      <c r="H1354" s="12"/>
      <c r="I1354" s="12">
        <v>57</v>
      </c>
      <c r="J1354" s="12">
        <v>52</v>
      </c>
      <c r="K1354" s="12">
        <v>53</v>
      </c>
      <c r="L1354" s="12">
        <v>38</v>
      </c>
      <c r="M1354" s="12"/>
      <c r="N1354" s="12">
        <v>38</v>
      </c>
      <c r="O1354" s="12"/>
      <c r="P1354" s="11" t="s">
        <v>1</v>
      </c>
      <c r="Q1354" s="11" t="s">
        <v>1</v>
      </c>
      <c r="R1354" s="11" t="s">
        <v>1</v>
      </c>
      <c r="S1354" s="11" t="s">
        <v>1</v>
      </c>
      <c r="T1354" s="11" t="s">
        <v>1</v>
      </c>
      <c r="U1354" s="11" t="s">
        <v>1</v>
      </c>
      <c r="V1354" s="11" t="s">
        <v>306</v>
      </c>
      <c r="W1354" s="21" t="s">
        <v>1</v>
      </c>
    </row>
    <row r="1355" spans="1:23" x14ac:dyDescent="0.2">
      <c r="A1355" s="27" t="s">
        <v>45</v>
      </c>
      <c r="B1355" s="13" t="s">
        <v>139</v>
      </c>
      <c r="C1355" s="13" t="s">
        <v>271</v>
      </c>
      <c r="D1355" s="14"/>
      <c r="E1355" s="14"/>
      <c r="F1355" s="14"/>
      <c r="G1355" s="14"/>
      <c r="H1355" s="14"/>
      <c r="I1355" s="14"/>
      <c r="J1355" s="14"/>
      <c r="K1355" s="14">
        <v>19</v>
      </c>
      <c r="L1355" s="14"/>
      <c r="M1355" s="14"/>
      <c r="N1355" s="14"/>
      <c r="O1355" s="14"/>
      <c r="P1355" s="13" t="s">
        <v>1</v>
      </c>
      <c r="Q1355" s="13" t="s">
        <v>1</v>
      </c>
      <c r="R1355" s="13" t="s">
        <v>1</v>
      </c>
      <c r="S1355" s="13" t="s">
        <v>1</v>
      </c>
      <c r="T1355" s="13" t="s">
        <v>1</v>
      </c>
      <c r="U1355" s="13" t="s">
        <v>1</v>
      </c>
      <c r="V1355" s="13" t="s">
        <v>306</v>
      </c>
      <c r="W1355" s="22" t="s">
        <v>1</v>
      </c>
    </row>
    <row r="1356" spans="1:23" x14ac:dyDescent="0.2">
      <c r="A1356" s="25" t="s">
        <v>45</v>
      </c>
      <c r="B1356" s="11" t="s">
        <v>139</v>
      </c>
      <c r="C1356" s="11" t="s">
        <v>292</v>
      </c>
      <c r="D1356" s="12">
        <v>37</v>
      </c>
      <c r="E1356" s="12">
        <v>39</v>
      </c>
      <c r="F1356" s="12">
        <v>37</v>
      </c>
      <c r="G1356" s="12">
        <v>39</v>
      </c>
      <c r="H1356" s="12">
        <v>40</v>
      </c>
      <c r="I1356" s="12">
        <v>35</v>
      </c>
      <c r="J1356" s="12">
        <v>34</v>
      </c>
      <c r="K1356" s="12">
        <v>36</v>
      </c>
      <c r="L1356" s="12">
        <v>36</v>
      </c>
      <c r="M1356" s="12">
        <v>36</v>
      </c>
      <c r="N1356" s="12">
        <v>34</v>
      </c>
      <c r="O1356" s="12"/>
      <c r="P1356" s="11" t="s">
        <v>1</v>
      </c>
      <c r="Q1356" s="11" t="s">
        <v>1</v>
      </c>
      <c r="R1356" s="11" t="s">
        <v>1</v>
      </c>
      <c r="S1356" s="11" t="s">
        <v>1</v>
      </c>
      <c r="T1356" s="11" t="s">
        <v>1</v>
      </c>
      <c r="U1356" s="11" t="s">
        <v>1</v>
      </c>
      <c r="V1356" s="11" t="s">
        <v>306</v>
      </c>
      <c r="W1356" s="21" t="s">
        <v>1</v>
      </c>
    </row>
    <row r="1357" spans="1:23" x14ac:dyDescent="0.2">
      <c r="A1357" s="27" t="s">
        <v>45</v>
      </c>
      <c r="B1357" s="13" t="s">
        <v>139</v>
      </c>
      <c r="C1357" s="13" t="s">
        <v>275</v>
      </c>
      <c r="D1357" s="14"/>
      <c r="E1357" s="14"/>
      <c r="F1357" s="14"/>
      <c r="G1357" s="14"/>
      <c r="H1357" s="14"/>
      <c r="I1357" s="14"/>
      <c r="J1357" s="14">
        <v>33</v>
      </c>
      <c r="K1357" s="14">
        <v>34</v>
      </c>
      <c r="L1357" s="14">
        <v>26</v>
      </c>
      <c r="M1357" s="14">
        <v>24</v>
      </c>
      <c r="N1357" s="14">
        <v>26</v>
      </c>
      <c r="O1357" s="14"/>
      <c r="P1357" s="13" t="s">
        <v>1</v>
      </c>
      <c r="Q1357" s="13" t="s">
        <v>1</v>
      </c>
      <c r="R1357" s="13" t="s">
        <v>1</v>
      </c>
      <c r="S1357" s="13" t="s">
        <v>1</v>
      </c>
      <c r="T1357" s="13" t="s">
        <v>1</v>
      </c>
      <c r="U1357" s="13" t="s">
        <v>1</v>
      </c>
      <c r="V1357" s="13" t="s">
        <v>306</v>
      </c>
      <c r="W1357" s="22" t="s">
        <v>1</v>
      </c>
    </row>
    <row r="1358" spans="1:23" x14ac:dyDescent="0.2">
      <c r="A1358" s="25" t="s">
        <v>45</v>
      </c>
      <c r="B1358" s="11" t="s">
        <v>139</v>
      </c>
      <c r="C1358" s="11" t="s">
        <v>272</v>
      </c>
      <c r="D1358" s="12"/>
      <c r="E1358" s="12"/>
      <c r="F1358" s="12"/>
      <c r="G1358" s="12"/>
      <c r="H1358" s="12"/>
      <c r="I1358" s="12"/>
      <c r="J1358" s="12">
        <v>17</v>
      </c>
      <c r="K1358" s="12">
        <v>17</v>
      </c>
      <c r="L1358" s="12">
        <v>15</v>
      </c>
      <c r="M1358" s="12"/>
      <c r="N1358" s="12">
        <v>15</v>
      </c>
      <c r="O1358" s="12"/>
      <c r="P1358" s="11" t="s">
        <v>1</v>
      </c>
      <c r="Q1358" s="11" t="s">
        <v>1</v>
      </c>
      <c r="R1358" s="11" t="s">
        <v>1</v>
      </c>
      <c r="S1358" s="11" t="s">
        <v>1</v>
      </c>
      <c r="T1358" s="11" t="s">
        <v>1</v>
      </c>
      <c r="U1358" s="11" t="s">
        <v>1</v>
      </c>
      <c r="V1358" s="11" t="s">
        <v>306</v>
      </c>
      <c r="W1358" s="21" t="s">
        <v>1</v>
      </c>
    </row>
    <row r="1359" spans="1:23" x14ac:dyDescent="0.2">
      <c r="A1359" s="27" t="s">
        <v>45</v>
      </c>
      <c r="B1359" s="13" t="s">
        <v>139</v>
      </c>
      <c r="C1359" s="13" t="s">
        <v>295</v>
      </c>
      <c r="D1359" s="14"/>
      <c r="E1359" s="14"/>
      <c r="F1359" s="14"/>
      <c r="G1359" s="14"/>
      <c r="H1359" s="14"/>
      <c r="I1359" s="14"/>
      <c r="J1359" s="14"/>
      <c r="K1359" s="14"/>
      <c r="L1359" s="14"/>
      <c r="M1359" s="14"/>
      <c r="N1359" s="14"/>
      <c r="O1359" s="14"/>
      <c r="P1359" s="13" t="s">
        <v>1</v>
      </c>
      <c r="Q1359" s="13" t="s">
        <v>1</v>
      </c>
      <c r="R1359" s="13" t="s">
        <v>1</v>
      </c>
      <c r="S1359" s="13" t="s">
        <v>1</v>
      </c>
      <c r="T1359" s="13" t="s">
        <v>1</v>
      </c>
      <c r="U1359" s="13" t="s">
        <v>1</v>
      </c>
      <c r="V1359" s="13" t="s">
        <v>306</v>
      </c>
      <c r="W1359" s="22" t="s">
        <v>1</v>
      </c>
    </row>
    <row r="1360" spans="1:23" x14ac:dyDescent="0.2">
      <c r="A1360" s="25" t="s">
        <v>45</v>
      </c>
      <c r="B1360" s="11" t="s">
        <v>139</v>
      </c>
      <c r="C1360" s="11" t="s">
        <v>297</v>
      </c>
      <c r="D1360" s="12"/>
      <c r="E1360" s="12"/>
      <c r="F1360" s="12"/>
      <c r="G1360" s="12"/>
      <c r="H1360" s="12"/>
      <c r="I1360" s="12"/>
      <c r="J1360" s="12"/>
      <c r="K1360" s="12"/>
      <c r="L1360" s="12"/>
      <c r="M1360" s="12"/>
      <c r="N1360" s="12"/>
      <c r="O1360" s="12"/>
      <c r="P1360" s="11" t="s">
        <v>1</v>
      </c>
      <c r="Q1360" s="11" t="s">
        <v>1</v>
      </c>
      <c r="R1360" s="11" t="s">
        <v>1</v>
      </c>
      <c r="S1360" s="11" t="s">
        <v>1</v>
      </c>
      <c r="T1360" s="11" t="s">
        <v>1</v>
      </c>
      <c r="U1360" s="11" t="s">
        <v>1</v>
      </c>
      <c r="V1360" s="11" t="s">
        <v>306</v>
      </c>
      <c r="W1360" s="21" t="s">
        <v>1</v>
      </c>
    </row>
    <row r="1361" spans="1:23" x14ac:dyDescent="0.2">
      <c r="A1361" s="27" t="s">
        <v>45</v>
      </c>
      <c r="B1361" s="13" t="s">
        <v>139</v>
      </c>
      <c r="C1361" s="13" t="s">
        <v>299</v>
      </c>
      <c r="D1361" s="14"/>
      <c r="E1361" s="14"/>
      <c r="F1361" s="14"/>
      <c r="G1361" s="14"/>
      <c r="H1361" s="14"/>
      <c r="I1361" s="14"/>
      <c r="J1361" s="14"/>
      <c r="K1361" s="14"/>
      <c r="L1361" s="14"/>
      <c r="M1361" s="14"/>
      <c r="N1361" s="14"/>
      <c r="O1361" s="14"/>
      <c r="P1361" s="13" t="s">
        <v>1</v>
      </c>
      <c r="Q1361" s="13" t="s">
        <v>1</v>
      </c>
      <c r="R1361" s="13" t="s">
        <v>1</v>
      </c>
      <c r="S1361" s="13" t="s">
        <v>1</v>
      </c>
      <c r="T1361" s="13" t="s">
        <v>1</v>
      </c>
      <c r="U1361" s="13" t="s">
        <v>1</v>
      </c>
      <c r="V1361" s="13" t="s">
        <v>306</v>
      </c>
      <c r="W1361" s="22" t="s">
        <v>1</v>
      </c>
    </row>
    <row r="1362" spans="1:23" x14ac:dyDescent="0.2">
      <c r="A1362" s="25" t="s">
        <v>45</v>
      </c>
      <c r="B1362" s="11" t="s">
        <v>139</v>
      </c>
      <c r="C1362" s="11" t="s">
        <v>300</v>
      </c>
      <c r="D1362" s="12"/>
      <c r="E1362" s="12"/>
      <c r="F1362" s="12"/>
      <c r="G1362" s="12"/>
      <c r="H1362" s="12"/>
      <c r="I1362" s="12"/>
      <c r="J1362" s="12"/>
      <c r="K1362" s="12"/>
      <c r="L1362" s="12"/>
      <c r="M1362" s="12"/>
      <c r="N1362" s="12"/>
      <c r="O1362" s="12"/>
      <c r="P1362" s="11" t="s">
        <v>1</v>
      </c>
      <c r="Q1362" s="11" t="s">
        <v>1</v>
      </c>
      <c r="R1362" s="11" t="s">
        <v>1</v>
      </c>
      <c r="S1362" s="11" t="s">
        <v>1</v>
      </c>
      <c r="T1362" s="11" t="s">
        <v>1</v>
      </c>
      <c r="U1362" s="11" t="s">
        <v>1</v>
      </c>
      <c r="V1362" s="11" t="s">
        <v>306</v>
      </c>
      <c r="W1362" s="21" t="s">
        <v>1</v>
      </c>
    </row>
    <row r="1363" spans="1:23" x14ac:dyDescent="0.2">
      <c r="A1363" s="27" t="s">
        <v>45</v>
      </c>
      <c r="B1363" s="13" t="s">
        <v>139</v>
      </c>
      <c r="C1363" s="13" t="s">
        <v>296</v>
      </c>
      <c r="D1363" s="14"/>
      <c r="E1363" s="14"/>
      <c r="F1363" s="14"/>
      <c r="G1363" s="14"/>
      <c r="H1363" s="14"/>
      <c r="I1363" s="14"/>
      <c r="J1363" s="14"/>
      <c r="K1363" s="14"/>
      <c r="L1363" s="14"/>
      <c r="M1363" s="14"/>
      <c r="N1363" s="14"/>
      <c r="O1363" s="14"/>
      <c r="P1363" s="13" t="s">
        <v>1</v>
      </c>
      <c r="Q1363" s="13" t="s">
        <v>1</v>
      </c>
      <c r="R1363" s="13" t="s">
        <v>1</v>
      </c>
      <c r="S1363" s="13" t="s">
        <v>1</v>
      </c>
      <c r="T1363" s="13" t="s">
        <v>1</v>
      </c>
      <c r="U1363" s="13" t="s">
        <v>1</v>
      </c>
      <c r="V1363" s="13" t="s">
        <v>306</v>
      </c>
      <c r="W1363" s="22" t="s">
        <v>1</v>
      </c>
    </row>
    <row r="1364" spans="1:23" x14ac:dyDescent="0.2">
      <c r="A1364" s="25" t="s">
        <v>45</v>
      </c>
      <c r="B1364" s="11" t="s">
        <v>139</v>
      </c>
      <c r="C1364" s="11" t="s">
        <v>301</v>
      </c>
      <c r="D1364" s="12"/>
      <c r="E1364" s="12"/>
      <c r="F1364" s="12"/>
      <c r="G1364" s="12"/>
      <c r="H1364" s="12"/>
      <c r="I1364" s="12"/>
      <c r="J1364" s="12"/>
      <c r="K1364" s="12"/>
      <c r="L1364" s="12"/>
      <c r="M1364" s="12"/>
      <c r="N1364" s="12"/>
      <c r="O1364" s="12"/>
      <c r="P1364" s="11" t="s">
        <v>1</v>
      </c>
      <c r="Q1364" s="11" t="s">
        <v>1</v>
      </c>
      <c r="R1364" s="11" t="s">
        <v>1</v>
      </c>
      <c r="S1364" s="11" t="s">
        <v>1</v>
      </c>
      <c r="T1364" s="11" t="s">
        <v>1</v>
      </c>
      <c r="U1364" s="11" t="s">
        <v>1</v>
      </c>
      <c r="V1364" s="11" t="s">
        <v>306</v>
      </c>
      <c r="W1364" s="21" t="s">
        <v>1</v>
      </c>
    </row>
    <row r="1365" spans="1:23" x14ac:dyDescent="0.2">
      <c r="A1365" s="27" t="s">
        <v>45</v>
      </c>
      <c r="B1365" s="13" t="s">
        <v>139</v>
      </c>
      <c r="C1365" s="13" t="s">
        <v>298</v>
      </c>
      <c r="D1365" s="14"/>
      <c r="E1365" s="14"/>
      <c r="F1365" s="14"/>
      <c r="G1365" s="14"/>
      <c r="H1365" s="14"/>
      <c r="I1365" s="14"/>
      <c r="J1365" s="14"/>
      <c r="K1365" s="14"/>
      <c r="L1365" s="14"/>
      <c r="M1365" s="14"/>
      <c r="N1365" s="14"/>
      <c r="O1365" s="14"/>
      <c r="P1365" s="13" t="s">
        <v>1</v>
      </c>
      <c r="Q1365" s="13" t="s">
        <v>1</v>
      </c>
      <c r="R1365" s="13" t="s">
        <v>1</v>
      </c>
      <c r="S1365" s="13" t="s">
        <v>1</v>
      </c>
      <c r="T1365" s="13" t="s">
        <v>1</v>
      </c>
      <c r="U1365" s="13" t="s">
        <v>1</v>
      </c>
      <c r="V1365" s="13" t="s">
        <v>306</v>
      </c>
      <c r="W1365" s="22" t="s">
        <v>1</v>
      </c>
    </row>
    <row r="1366" spans="1:23" x14ac:dyDescent="0.2">
      <c r="A1366" s="25" t="s">
        <v>46</v>
      </c>
      <c r="B1366" s="11" t="s">
        <v>140</v>
      </c>
      <c r="C1366" s="11" t="s">
        <v>277</v>
      </c>
      <c r="D1366" s="12"/>
      <c r="E1366" s="12"/>
      <c r="F1366" s="12"/>
      <c r="G1366" s="12"/>
      <c r="H1366" s="12"/>
      <c r="I1366" s="12"/>
      <c r="J1366" s="12"/>
      <c r="K1366" s="12"/>
      <c r="L1366" s="12"/>
      <c r="M1366" s="12"/>
      <c r="N1366" s="12"/>
      <c r="O1366" s="12"/>
      <c r="P1366" s="11"/>
      <c r="Q1366" s="11"/>
      <c r="R1366" s="11"/>
      <c r="S1366" s="11"/>
      <c r="T1366" s="11"/>
      <c r="U1366" s="11"/>
      <c r="V1366" s="11"/>
      <c r="W1366" s="21"/>
    </row>
    <row r="1367" spans="1:23" x14ac:dyDescent="0.2">
      <c r="A1367" s="27" t="s">
        <v>46</v>
      </c>
      <c r="B1367" s="13" t="s">
        <v>140</v>
      </c>
      <c r="C1367" s="13" t="s">
        <v>278</v>
      </c>
      <c r="D1367" s="14"/>
      <c r="E1367" s="14"/>
      <c r="F1367" s="14"/>
      <c r="G1367" s="14"/>
      <c r="H1367" s="14"/>
      <c r="I1367" s="14"/>
      <c r="J1367" s="14"/>
      <c r="K1367" s="14"/>
      <c r="L1367" s="14"/>
      <c r="M1367" s="14"/>
      <c r="N1367" s="14"/>
      <c r="O1367" s="14"/>
      <c r="P1367" s="13"/>
      <c r="Q1367" s="13"/>
      <c r="R1367" s="13"/>
      <c r="S1367" s="13"/>
      <c r="T1367" s="13"/>
      <c r="U1367" s="13"/>
      <c r="V1367" s="13"/>
      <c r="W1367" s="22"/>
    </row>
    <row r="1368" spans="1:23" x14ac:dyDescent="0.2">
      <c r="A1368" s="25" t="s">
        <v>46</v>
      </c>
      <c r="B1368" s="11" t="s">
        <v>140</v>
      </c>
      <c r="C1368" s="11" t="s">
        <v>280</v>
      </c>
      <c r="D1368" s="12"/>
      <c r="E1368" s="12"/>
      <c r="F1368" s="12"/>
      <c r="G1368" s="12"/>
      <c r="H1368" s="12"/>
      <c r="I1368" s="12"/>
      <c r="J1368" s="12"/>
      <c r="K1368" s="12"/>
      <c r="L1368" s="12"/>
      <c r="M1368" s="12"/>
      <c r="N1368" s="12"/>
      <c r="O1368" s="12"/>
      <c r="P1368" s="11"/>
      <c r="Q1368" s="11"/>
      <c r="R1368" s="11"/>
      <c r="S1368" s="11"/>
      <c r="T1368" s="11"/>
      <c r="U1368" s="11"/>
      <c r="V1368" s="11"/>
      <c r="W1368" s="21"/>
    </row>
    <row r="1369" spans="1:23" x14ac:dyDescent="0.2">
      <c r="A1369" s="27" t="s">
        <v>46</v>
      </c>
      <c r="B1369" s="13" t="s">
        <v>140</v>
      </c>
      <c r="C1369" s="13" t="s">
        <v>281</v>
      </c>
      <c r="D1369" s="14"/>
      <c r="E1369" s="14"/>
      <c r="F1369" s="14"/>
      <c r="G1369" s="14"/>
      <c r="H1369" s="14"/>
      <c r="I1369" s="14"/>
      <c r="J1369" s="14"/>
      <c r="K1369" s="14"/>
      <c r="L1369" s="14"/>
      <c r="M1369" s="14"/>
      <c r="N1369" s="14"/>
      <c r="O1369" s="14"/>
      <c r="P1369" s="13"/>
      <c r="Q1369" s="13"/>
      <c r="R1369" s="13"/>
      <c r="S1369" s="13"/>
      <c r="T1369" s="13"/>
      <c r="U1369" s="13"/>
      <c r="V1369" s="13"/>
      <c r="W1369" s="22"/>
    </row>
    <row r="1370" spans="1:23" x14ac:dyDescent="0.2">
      <c r="A1370" s="25" t="s">
        <v>46</v>
      </c>
      <c r="B1370" s="11" t="s">
        <v>140</v>
      </c>
      <c r="C1370" s="11" t="s">
        <v>282</v>
      </c>
      <c r="D1370" s="12"/>
      <c r="E1370" s="12"/>
      <c r="F1370" s="12"/>
      <c r="G1370" s="12"/>
      <c r="H1370" s="12"/>
      <c r="I1370" s="12"/>
      <c r="J1370" s="12"/>
      <c r="K1370" s="12"/>
      <c r="L1370" s="12"/>
      <c r="M1370" s="12"/>
      <c r="N1370" s="12"/>
      <c r="O1370" s="12"/>
      <c r="P1370" s="11"/>
      <c r="Q1370" s="11"/>
      <c r="R1370" s="11"/>
      <c r="S1370" s="11"/>
      <c r="T1370" s="11"/>
      <c r="U1370" s="11"/>
      <c r="V1370" s="11"/>
      <c r="W1370" s="21"/>
    </row>
    <row r="1371" spans="1:23" x14ac:dyDescent="0.2">
      <c r="A1371" s="27" t="s">
        <v>46</v>
      </c>
      <c r="B1371" s="13" t="s">
        <v>140</v>
      </c>
      <c r="C1371" s="13" t="s">
        <v>279</v>
      </c>
      <c r="D1371" s="14"/>
      <c r="E1371" s="14"/>
      <c r="F1371" s="14"/>
      <c r="G1371" s="14"/>
      <c r="H1371" s="14"/>
      <c r="I1371" s="14"/>
      <c r="J1371" s="14"/>
      <c r="K1371" s="14"/>
      <c r="L1371" s="14"/>
      <c r="M1371" s="14"/>
      <c r="N1371" s="14"/>
      <c r="O1371" s="14"/>
      <c r="P1371" s="13"/>
      <c r="Q1371" s="13"/>
      <c r="R1371" s="13"/>
      <c r="S1371" s="13"/>
      <c r="T1371" s="13"/>
      <c r="U1371" s="13"/>
      <c r="V1371" s="13"/>
      <c r="W1371" s="22"/>
    </row>
    <row r="1372" spans="1:23" x14ac:dyDescent="0.2">
      <c r="A1372" s="25" t="s">
        <v>46</v>
      </c>
      <c r="B1372" s="11" t="s">
        <v>140</v>
      </c>
      <c r="C1372" s="11" t="s">
        <v>293</v>
      </c>
      <c r="D1372" s="12"/>
      <c r="E1372" s="12"/>
      <c r="F1372" s="12"/>
      <c r="G1372" s="12"/>
      <c r="H1372" s="12"/>
      <c r="I1372" s="12"/>
      <c r="J1372" s="12"/>
      <c r="K1372" s="12"/>
      <c r="L1372" s="12"/>
      <c r="M1372" s="12"/>
      <c r="N1372" s="12"/>
      <c r="O1372" s="12"/>
      <c r="P1372" s="11" t="s">
        <v>1</v>
      </c>
      <c r="Q1372" s="11" t="s">
        <v>1</v>
      </c>
      <c r="R1372" s="11" t="s">
        <v>1</v>
      </c>
      <c r="S1372" s="11" t="s">
        <v>1</v>
      </c>
      <c r="T1372" s="11" t="s">
        <v>1</v>
      </c>
      <c r="U1372" s="11" t="s">
        <v>1</v>
      </c>
      <c r="V1372" s="11" t="s">
        <v>305</v>
      </c>
      <c r="W1372" s="21" t="s">
        <v>1</v>
      </c>
    </row>
    <row r="1373" spans="1:23" x14ac:dyDescent="0.2">
      <c r="A1373" s="27" t="s">
        <v>46</v>
      </c>
      <c r="B1373" s="13" t="s">
        <v>140</v>
      </c>
      <c r="C1373" s="13" t="s">
        <v>284</v>
      </c>
      <c r="D1373" s="14"/>
      <c r="E1373" s="14"/>
      <c r="F1373" s="14"/>
      <c r="G1373" s="14"/>
      <c r="H1373" s="14"/>
      <c r="I1373" s="14"/>
      <c r="J1373" s="14"/>
      <c r="K1373" s="14"/>
      <c r="L1373" s="14"/>
      <c r="M1373" s="14"/>
      <c r="N1373" s="14"/>
      <c r="O1373" s="14"/>
      <c r="P1373" s="13"/>
      <c r="Q1373" s="13"/>
      <c r="R1373" s="13"/>
      <c r="S1373" s="13"/>
      <c r="T1373" s="13"/>
      <c r="U1373" s="13"/>
      <c r="V1373" s="13"/>
      <c r="W1373" s="22"/>
    </row>
    <row r="1374" spans="1:23" x14ac:dyDescent="0.2">
      <c r="A1374" s="25" t="s">
        <v>46</v>
      </c>
      <c r="B1374" s="11" t="s">
        <v>140</v>
      </c>
      <c r="C1374" s="11" t="s">
        <v>286</v>
      </c>
      <c r="D1374" s="12"/>
      <c r="E1374" s="12"/>
      <c r="F1374" s="12"/>
      <c r="G1374" s="12"/>
      <c r="H1374" s="12"/>
      <c r="I1374" s="12"/>
      <c r="J1374" s="12"/>
      <c r="K1374" s="12"/>
      <c r="L1374" s="12"/>
      <c r="M1374" s="12"/>
      <c r="N1374" s="12"/>
      <c r="O1374" s="12"/>
      <c r="P1374" s="11"/>
      <c r="Q1374" s="11"/>
      <c r="R1374" s="11"/>
      <c r="S1374" s="11"/>
      <c r="T1374" s="11"/>
      <c r="U1374" s="11"/>
      <c r="V1374" s="11"/>
      <c r="W1374" s="21"/>
    </row>
    <row r="1375" spans="1:23" x14ac:dyDescent="0.2">
      <c r="A1375" s="27" t="s">
        <v>46</v>
      </c>
      <c r="B1375" s="13" t="s">
        <v>140</v>
      </c>
      <c r="C1375" s="13" t="s">
        <v>287</v>
      </c>
      <c r="D1375" s="14"/>
      <c r="E1375" s="14"/>
      <c r="F1375" s="14"/>
      <c r="G1375" s="14"/>
      <c r="H1375" s="14"/>
      <c r="I1375" s="14"/>
      <c r="J1375" s="14"/>
      <c r="K1375" s="14"/>
      <c r="L1375" s="14"/>
      <c r="M1375" s="14"/>
      <c r="N1375" s="14"/>
      <c r="O1375" s="14"/>
      <c r="P1375" s="13"/>
      <c r="Q1375" s="13"/>
      <c r="R1375" s="13"/>
      <c r="S1375" s="13"/>
      <c r="T1375" s="13"/>
      <c r="U1375" s="13"/>
      <c r="V1375" s="13"/>
      <c r="W1375" s="22"/>
    </row>
    <row r="1376" spans="1:23" x14ac:dyDescent="0.2">
      <c r="A1376" s="25" t="s">
        <v>46</v>
      </c>
      <c r="B1376" s="11" t="s">
        <v>140</v>
      </c>
      <c r="C1376" s="11" t="s">
        <v>288</v>
      </c>
      <c r="D1376" s="12"/>
      <c r="E1376" s="12"/>
      <c r="F1376" s="12"/>
      <c r="G1376" s="12"/>
      <c r="H1376" s="12"/>
      <c r="I1376" s="12"/>
      <c r="J1376" s="12"/>
      <c r="K1376" s="12"/>
      <c r="L1376" s="12"/>
      <c r="M1376" s="12"/>
      <c r="N1376" s="12"/>
      <c r="O1376" s="12"/>
      <c r="P1376" s="11"/>
      <c r="Q1376" s="11"/>
      <c r="R1376" s="11"/>
      <c r="S1376" s="11"/>
      <c r="T1376" s="11"/>
      <c r="U1376" s="11"/>
      <c r="V1376" s="11"/>
      <c r="W1376" s="21"/>
    </row>
    <row r="1377" spans="1:23" x14ac:dyDescent="0.2">
      <c r="A1377" s="27" t="s">
        <v>46</v>
      </c>
      <c r="B1377" s="13" t="s">
        <v>140</v>
      </c>
      <c r="C1377" s="13" t="s">
        <v>285</v>
      </c>
      <c r="D1377" s="14"/>
      <c r="E1377" s="14"/>
      <c r="F1377" s="14"/>
      <c r="G1377" s="14"/>
      <c r="H1377" s="14"/>
      <c r="I1377" s="14"/>
      <c r="J1377" s="14"/>
      <c r="K1377" s="14"/>
      <c r="L1377" s="14"/>
      <c r="M1377" s="14"/>
      <c r="N1377" s="14"/>
      <c r="O1377" s="14"/>
      <c r="P1377" s="13"/>
      <c r="Q1377" s="13"/>
      <c r="R1377" s="13"/>
      <c r="S1377" s="13"/>
      <c r="T1377" s="13"/>
      <c r="U1377" s="13"/>
      <c r="V1377" s="13"/>
      <c r="W1377" s="22"/>
    </row>
    <row r="1378" spans="1:23" x14ac:dyDescent="0.2">
      <c r="A1378" s="25" t="s">
        <v>46</v>
      </c>
      <c r="B1378" s="11" t="s">
        <v>140</v>
      </c>
      <c r="C1378" s="11" t="s">
        <v>308</v>
      </c>
      <c r="D1378" s="12"/>
      <c r="E1378" s="12">
        <v>0.24399999999999999</v>
      </c>
      <c r="F1378" s="12">
        <v>1.613</v>
      </c>
      <c r="G1378" s="12">
        <v>1.798</v>
      </c>
      <c r="H1378" s="12">
        <v>46.476999999999997</v>
      </c>
      <c r="I1378" s="12">
        <v>1.4510000000000001</v>
      </c>
      <c r="J1378" s="12">
        <v>21.913</v>
      </c>
      <c r="K1378" s="12">
        <v>1.6659999999999999</v>
      </c>
      <c r="L1378" s="12">
        <v>2.3330000000000002</v>
      </c>
      <c r="M1378" s="12">
        <v>1.72</v>
      </c>
      <c r="N1378" s="12">
        <v>1.4159999999999999</v>
      </c>
      <c r="O1378" s="12"/>
      <c r="P1378" s="11" t="s">
        <v>1</v>
      </c>
      <c r="Q1378" s="11" t="s">
        <v>1</v>
      </c>
      <c r="R1378" s="11" t="s">
        <v>1</v>
      </c>
      <c r="S1378" s="11" t="s">
        <v>1</v>
      </c>
      <c r="T1378" s="11" t="s">
        <v>1</v>
      </c>
      <c r="U1378" s="11" t="s">
        <v>1</v>
      </c>
      <c r="V1378" s="11" t="s">
        <v>305</v>
      </c>
      <c r="W1378" s="21" t="s">
        <v>1</v>
      </c>
    </row>
    <row r="1379" spans="1:23" x14ac:dyDescent="0.2">
      <c r="A1379" s="27" t="s">
        <v>46</v>
      </c>
      <c r="B1379" s="13" t="s">
        <v>140</v>
      </c>
      <c r="C1379" s="13" t="s">
        <v>283</v>
      </c>
      <c r="D1379" s="14"/>
      <c r="E1379" s="14"/>
      <c r="F1379" s="14"/>
      <c r="G1379" s="14"/>
      <c r="H1379" s="14"/>
      <c r="I1379" s="14"/>
      <c r="J1379" s="14"/>
      <c r="K1379" s="14">
        <v>3</v>
      </c>
      <c r="L1379" s="14"/>
      <c r="M1379" s="14"/>
      <c r="N1379" s="14"/>
      <c r="O1379" s="14"/>
      <c r="P1379" s="13" t="s">
        <v>1</v>
      </c>
      <c r="Q1379" s="13" t="s">
        <v>1</v>
      </c>
      <c r="R1379" s="13" t="s">
        <v>1</v>
      </c>
      <c r="S1379" s="13" t="s">
        <v>1</v>
      </c>
      <c r="T1379" s="13" t="s">
        <v>1</v>
      </c>
      <c r="U1379" s="13" t="s">
        <v>1</v>
      </c>
      <c r="V1379" s="13" t="s">
        <v>305</v>
      </c>
      <c r="W1379" s="22" t="s">
        <v>1</v>
      </c>
    </row>
    <row r="1380" spans="1:23" x14ac:dyDescent="0.2">
      <c r="A1380" s="25" t="s">
        <v>46</v>
      </c>
      <c r="B1380" s="11" t="s">
        <v>140</v>
      </c>
      <c r="C1380" s="11" t="s">
        <v>290</v>
      </c>
      <c r="D1380" s="12"/>
      <c r="E1380" s="12"/>
      <c r="F1380" s="12"/>
      <c r="G1380" s="12"/>
      <c r="H1380" s="12"/>
      <c r="I1380" s="12"/>
      <c r="J1380" s="12"/>
      <c r="K1380" s="12">
        <v>4</v>
      </c>
      <c r="L1380" s="12"/>
      <c r="M1380" s="12"/>
      <c r="N1380" s="12"/>
      <c r="O1380" s="12"/>
      <c r="P1380" s="11" t="s">
        <v>1</v>
      </c>
      <c r="Q1380" s="11" t="s">
        <v>1</v>
      </c>
      <c r="R1380" s="11" t="s">
        <v>1</v>
      </c>
      <c r="S1380" s="11" t="s">
        <v>1</v>
      </c>
      <c r="T1380" s="11" t="s">
        <v>1</v>
      </c>
      <c r="U1380" s="11" t="s">
        <v>1</v>
      </c>
      <c r="V1380" s="11" t="s">
        <v>305</v>
      </c>
      <c r="W1380" s="21" t="s">
        <v>1</v>
      </c>
    </row>
    <row r="1381" spans="1:23" x14ac:dyDescent="0.2">
      <c r="A1381" s="27" t="s">
        <v>46</v>
      </c>
      <c r="B1381" s="13" t="s">
        <v>140</v>
      </c>
      <c r="C1381" s="13" t="s">
        <v>291</v>
      </c>
      <c r="D1381" s="14"/>
      <c r="E1381" s="14"/>
      <c r="F1381" s="14"/>
      <c r="G1381" s="14"/>
      <c r="H1381" s="14"/>
      <c r="I1381" s="14"/>
      <c r="J1381" s="14"/>
      <c r="K1381" s="14">
        <v>3</v>
      </c>
      <c r="L1381" s="14"/>
      <c r="M1381" s="14"/>
      <c r="N1381" s="14"/>
      <c r="O1381" s="14"/>
      <c r="P1381" s="13" t="s">
        <v>1</v>
      </c>
      <c r="Q1381" s="13" t="s">
        <v>1</v>
      </c>
      <c r="R1381" s="13" t="s">
        <v>1</v>
      </c>
      <c r="S1381" s="13" t="s">
        <v>1</v>
      </c>
      <c r="T1381" s="13" t="s">
        <v>1</v>
      </c>
      <c r="U1381" s="13" t="s">
        <v>1</v>
      </c>
      <c r="V1381" s="13" t="s">
        <v>305</v>
      </c>
      <c r="W1381" s="22" t="s">
        <v>1</v>
      </c>
    </row>
    <row r="1382" spans="1:23" x14ac:dyDescent="0.2">
      <c r="A1382" s="25" t="s">
        <v>46</v>
      </c>
      <c r="B1382" s="11" t="s">
        <v>140</v>
      </c>
      <c r="C1382" s="11" t="s">
        <v>273</v>
      </c>
      <c r="D1382" s="12"/>
      <c r="E1382" s="12"/>
      <c r="F1382" s="12"/>
      <c r="G1382" s="12"/>
      <c r="H1382" s="12"/>
      <c r="I1382" s="12"/>
      <c r="J1382" s="12"/>
      <c r="K1382" s="12"/>
      <c r="L1382" s="12"/>
      <c r="M1382" s="12"/>
      <c r="N1382" s="12"/>
      <c r="O1382" s="12"/>
      <c r="P1382" s="11"/>
      <c r="Q1382" s="11"/>
      <c r="R1382" s="11"/>
      <c r="S1382" s="11"/>
      <c r="T1382" s="11"/>
      <c r="U1382" s="11"/>
      <c r="V1382" s="11"/>
      <c r="W1382" s="21"/>
    </row>
    <row r="1383" spans="1:23" x14ac:dyDescent="0.2">
      <c r="A1383" s="27" t="s">
        <v>46</v>
      </c>
      <c r="B1383" s="13" t="s">
        <v>140</v>
      </c>
      <c r="C1383" s="13" t="s">
        <v>274</v>
      </c>
      <c r="D1383" s="14"/>
      <c r="E1383" s="14"/>
      <c r="F1383" s="14"/>
      <c r="G1383" s="14"/>
      <c r="H1383" s="14"/>
      <c r="I1383" s="14"/>
      <c r="J1383" s="14"/>
      <c r="K1383" s="14"/>
      <c r="L1383" s="14"/>
      <c r="M1383" s="14"/>
      <c r="N1383" s="14"/>
      <c r="O1383" s="14"/>
      <c r="P1383" s="13"/>
      <c r="Q1383" s="13"/>
      <c r="R1383" s="13"/>
      <c r="S1383" s="13"/>
      <c r="T1383" s="13"/>
      <c r="U1383" s="13"/>
      <c r="V1383" s="13"/>
      <c r="W1383" s="22"/>
    </row>
    <row r="1384" spans="1:23" x14ac:dyDescent="0.2">
      <c r="A1384" s="25" t="s">
        <v>46</v>
      </c>
      <c r="B1384" s="11" t="s">
        <v>140</v>
      </c>
      <c r="C1384" s="11" t="s">
        <v>289</v>
      </c>
      <c r="D1384" s="12"/>
      <c r="E1384" s="12"/>
      <c r="F1384" s="12"/>
      <c r="G1384" s="12"/>
      <c r="H1384" s="12"/>
      <c r="I1384" s="12"/>
      <c r="J1384" s="12"/>
      <c r="K1384" s="12"/>
      <c r="L1384" s="12"/>
      <c r="M1384" s="12"/>
      <c r="N1384" s="12"/>
      <c r="O1384" s="12"/>
      <c r="P1384" s="11"/>
      <c r="Q1384" s="11"/>
      <c r="R1384" s="11"/>
      <c r="S1384" s="11"/>
      <c r="T1384" s="11"/>
      <c r="U1384" s="11"/>
      <c r="V1384" s="11"/>
      <c r="W1384" s="21"/>
    </row>
    <row r="1385" spans="1:23" x14ac:dyDescent="0.2">
      <c r="A1385" s="27" t="s">
        <v>46</v>
      </c>
      <c r="B1385" s="13" t="s">
        <v>140</v>
      </c>
      <c r="C1385" s="13" t="s">
        <v>276</v>
      </c>
      <c r="D1385" s="14"/>
      <c r="E1385" s="14"/>
      <c r="F1385" s="14"/>
      <c r="G1385" s="14"/>
      <c r="H1385" s="14"/>
      <c r="I1385" s="14"/>
      <c r="J1385" s="14"/>
      <c r="K1385" s="14">
        <v>20</v>
      </c>
      <c r="L1385" s="14"/>
      <c r="M1385" s="14"/>
      <c r="N1385" s="14"/>
      <c r="O1385" s="14"/>
      <c r="P1385" s="13" t="s">
        <v>1</v>
      </c>
      <c r="Q1385" s="13" t="s">
        <v>1</v>
      </c>
      <c r="R1385" s="13" t="s">
        <v>1</v>
      </c>
      <c r="S1385" s="13" t="s">
        <v>1</v>
      </c>
      <c r="T1385" s="13" t="s">
        <v>1</v>
      </c>
      <c r="U1385" s="13" t="s">
        <v>1</v>
      </c>
      <c r="V1385" s="13" t="s">
        <v>305</v>
      </c>
      <c r="W1385" s="22" t="s">
        <v>1</v>
      </c>
    </row>
    <row r="1386" spans="1:23" x14ac:dyDescent="0.2">
      <c r="A1386" s="25" t="s">
        <v>46</v>
      </c>
      <c r="B1386" s="11" t="s">
        <v>140</v>
      </c>
      <c r="C1386" s="11" t="s">
        <v>271</v>
      </c>
      <c r="D1386" s="12"/>
      <c r="E1386" s="12"/>
      <c r="F1386" s="12"/>
      <c r="G1386" s="12"/>
      <c r="H1386" s="12"/>
      <c r="I1386" s="12"/>
      <c r="J1386" s="12"/>
      <c r="K1386" s="12"/>
      <c r="L1386" s="12"/>
      <c r="M1386" s="12"/>
      <c r="N1386" s="12"/>
      <c r="O1386" s="12"/>
      <c r="P1386" s="11"/>
      <c r="Q1386" s="11"/>
      <c r="R1386" s="11"/>
      <c r="S1386" s="11"/>
      <c r="T1386" s="11"/>
      <c r="U1386" s="11"/>
      <c r="V1386" s="11"/>
      <c r="W1386" s="21"/>
    </row>
    <row r="1387" spans="1:23" x14ac:dyDescent="0.2">
      <c r="A1387" s="27" t="s">
        <v>46</v>
      </c>
      <c r="B1387" s="13" t="s">
        <v>140</v>
      </c>
      <c r="C1387" s="13" t="s">
        <v>292</v>
      </c>
      <c r="D1387" s="14"/>
      <c r="E1387" s="14"/>
      <c r="F1387" s="14"/>
      <c r="G1387" s="14"/>
      <c r="H1387" s="14"/>
      <c r="I1387" s="14"/>
      <c r="J1387" s="14"/>
      <c r="K1387" s="14">
        <v>20</v>
      </c>
      <c r="L1387" s="14"/>
      <c r="M1387" s="14"/>
      <c r="N1387" s="14"/>
      <c r="O1387" s="14"/>
      <c r="P1387" s="13" t="s">
        <v>1</v>
      </c>
      <c r="Q1387" s="13" t="s">
        <v>1</v>
      </c>
      <c r="R1387" s="13" t="s">
        <v>1</v>
      </c>
      <c r="S1387" s="13" t="s">
        <v>1</v>
      </c>
      <c r="T1387" s="13" t="s">
        <v>1</v>
      </c>
      <c r="U1387" s="13" t="s">
        <v>1</v>
      </c>
      <c r="V1387" s="13" t="s">
        <v>305</v>
      </c>
      <c r="W1387" s="22" t="s">
        <v>1</v>
      </c>
    </row>
    <row r="1388" spans="1:23" x14ac:dyDescent="0.2">
      <c r="A1388" s="25" t="s">
        <v>46</v>
      </c>
      <c r="B1388" s="11" t="s">
        <v>140</v>
      </c>
      <c r="C1388" s="11" t="s">
        <v>275</v>
      </c>
      <c r="D1388" s="12"/>
      <c r="E1388" s="12"/>
      <c r="F1388" s="12"/>
      <c r="G1388" s="12"/>
      <c r="H1388" s="12"/>
      <c r="I1388" s="12"/>
      <c r="J1388" s="12"/>
      <c r="K1388" s="12"/>
      <c r="L1388" s="12"/>
      <c r="M1388" s="12"/>
      <c r="N1388" s="12"/>
      <c r="O1388" s="12"/>
      <c r="P1388" s="11"/>
      <c r="Q1388" s="11"/>
      <c r="R1388" s="11"/>
      <c r="S1388" s="11"/>
      <c r="T1388" s="11"/>
      <c r="U1388" s="11"/>
      <c r="V1388" s="11"/>
      <c r="W1388" s="21"/>
    </row>
    <row r="1389" spans="1:23" x14ac:dyDescent="0.2">
      <c r="A1389" s="27" t="s">
        <v>46</v>
      </c>
      <c r="B1389" s="13" t="s">
        <v>140</v>
      </c>
      <c r="C1389" s="13" t="s">
        <v>272</v>
      </c>
      <c r="D1389" s="14"/>
      <c r="E1389" s="14"/>
      <c r="F1389" s="14"/>
      <c r="G1389" s="14"/>
      <c r="H1389" s="14"/>
      <c r="I1389" s="14"/>
      <c r="J1389" s="14"/>
      <c r="K1389" s="14"/>
      <c r="L1389" s="14"/>
      <c r="M1389" s="14"/>
      <c r="N1389" s="14"/>
      <c r="O1389" s="14"/>
      <c r="P1389" s="13"/>
      <c r="Q1389" s="13"/>
      <c r="R1389" s="13"/>
      <c r="S1389" s="13"/>
      <c r="T1389" s="13"/>
      <c r="U1389" s="13"/>
      <c r="V1389" s="13"/>
      <c r="W1389" s="22"/>
    </row>
    <row r="1390" spans="1:23" x14ac:dyDescent="0.2">
      <c r="A1390" s="25" t="s">
        <v>46</v>
      </c>
      <c r="B1390" s="11" t="s">
        <v>140</v>
      </c>
      <c r="C1390" s="11" t="s">
        <v>295</v>
      </c>
      <c r="D1390" s="12">
        <v>4.2880163830000004</v>
      </c>
      <c r="E1390" s="12">
        <v>4.396016049</v>
      </c>
      <c r="F1390" s="12">
        <v>4.6611358840000001</v>
      </c>
      <c r="G1390" s="12">
        <v>4.9640731049999998</v>
      </c>
      <c r="H1390" s="12">
        <v>4.8918015559999999</v>
      </c>
      <c r="I1390" s="12">
        <v>5.4665415570000002</v>
      </c>
      <c r="J1390" s="12">
        <v>12.54406661</v>
      </c>
      <c r="K1390" s="12">
        <v>5.4182436789999997</v>
      </c>
      <c r="L1390" s="12">
        <v>6.0034914879999999</v>
      </c>
      <c r="M1390" s="12">
        <v>10.407880670000001</v>
      </c>
      <c r="N1390" s="12">
        <v>25.196273850000001</v>
      </c>
      <c r="O1390" s="12"/>
      <c r="P1390" s="11" t="s">
        <v>1</v>
      </c>
      <c r="Q1390" s="11" t="s">
        <v>1</v>
      </c>
      <c r="R1390" s="11" t="s">
        <v>1</v>
      </c>
      <c r="S1390" s="11" t="s">
        <v>1</v>
      </c>
      <c r="T1390" s="11" t="s">
        <v>1</v>
      </c>
      <c r="U1390" s="11" t="s">
        <v>1</v>
      </c>
      <c r="V1390" s="11" t="s">
        <v>305</v>
      </c>
      <c r="W1390" s="21" t="s">
        <v>1</v>
      </c>
    </row>
    <row r="1391" spans="1:23" x14ac:dyDescent="0.2">
      <c r="A1391" s="27" t="s">
        <v>46</v>
      </c>
      <c r="B1391" s="13" t="s">
        <v>140</v>
      </c>
      <c r="C1391" s="13" t="s">
        <v>297</v>
      </c>
      <c r="D1391" s="14"/>
      <c r="E1391" s="14"/>
      <c r="F1391" s="14"/>
      <c r="G1391" s="14"/>
      <c r="H1391" s="14"/>
      <c r="I1391" s="14"/>
      <c r="J1391" s="14"/>
      <c r="K1391" s="14"/>
      <c r="L1391" s="14"/>
      <c r="M1391" s="14"/>
      <c r="N1391" s="14"/>
      <c r="O1391" s="14"/>
      <c r="P1391" s="13" t="s">
        <v>1</v>
      </c>
      <c r="Q1391" s="13" t="s">
        <v>1</v>
      </c>
      <c r="R1391" s="13" t="s">
        <v>1</v>
      </c>
      <c r="S1391" s="13" t="s">
        <v>1</v>
      </c>
      <c r="T1391" s="13" t="s">
        <v>1</v>
      </c>
      <c r="U1391" s="13" t="s">
        <v>1</v>
      </c>
      <c r="V1391" s="13" t="s">
        <v>305</v>
      </c>
      <c r="W1391" s="22" t="s">
        <v>1</v>
      </c>
    </row>
    <row r="1392" spans="1:23" x14ac:dyDescent="0.2">
      <c r="A1392" s="25" t="s">
        <v>46</v>
      </c>
      <c r="B1392" s="11" t="s">
        <v>140</v>
      </c>
      <c r="C1392" s="11" t="s">
        <v>299</v>
      </c>
      <c r="D1392" s="12"/>
      <c r="E1392" s="12"/>
      <c r="F1392" s="12"/>
      <c r="G1392" s="12"/>
      <c r="H1392" s="12"/>
      <c r="I1392" s="12"/>
      <c r="J1392" s="12"/>
      <c r="K1392" s="12"/>
      <c r="L1392" s="12"/>
      <c r="M1392" s="12"/>
      <c r="N1392" s="12"/>
      <c r="O1392" s="12"/>
      <c r="P1392" s="11" t="s">
        <v>1</v>
      </c>
      <c r="Q1392" s="11" t="s">
        <v>1</v>
      </c>
      <c r="R1392" s="11" t="s">
        <v>1</v>
      </c>
      <c r="S1392" s="11" t="s">
        <v>1</v>
      </c>
      <c r="T1392" s="11" t="s">
        <v>1</v>
      </c>
      <c r="U1392" s="11" t="s">
        <v>1</v>
      </c>
      <c r="V1392" s="11" t="s">
        <v>305</v>
      </c>
      <c r="W1392" s="21" t="s">
        <v>1</v>
      </c>
    </row>
    <row r="1393" spans="1:23" x14ac:dyDescent="0.2">
      <c r="A1393" s="27" t="s">
        <v>46</v>
      </c>
      <c r="B1393" s="13" t="s">
        <v>140</v>
      </c>
      <c r="C1393" s="13" t="s">
        <v>300</v>
      </c>
      <c r="D1393" s="14"/>
      <c r="E1393" s="14"/>
      <c r="F1393" s="14"/>
      <c r="G1393" s="14"/>
      <c r="H1393" s="14"/>
      <c r="I1393" s="14"/>
      <c r="J1393" s="14"/>
      <c r="K1393" s="14"/>
      <c r="L1393" s="14"/>
      <c r="M1393" s="14"/>
      <c r="N1393" s="14"/>
      <c r="O1393" s="14"/>
      <c r="P1393" s="13" t="s">
        <v>1</v>
      </c>
      <c r="Q1393" s="13" t="s">
        <v>1</v>
      </c>
      <c r="R1393" s="13" t="s">
        <v>1</v>
      </c>
      <c r="S1393" s="13" t="s">
        <v>1</v>
      </c>
      <c r="T1393" s="13" t="s">
        <v>1</v>
      </c>
      <c r="U1393" s="13" t="s">
        <v>1</v>
      </c>
      <c r="V1393" s="13" t="s">
        <v>305</v>
      </c>
      <c r="W1393" s="22" t="s">
        <v>1</v>
      </c>
    </row>
    <row r="1394" spans="1:23" x14ac:dyDescent="0.2">
      <c r="A1394" s="25" t="s">
        <v>46</v>
      </c>
      <c r="B1394" s="11" t="s">
        <v>140</v>
      </c>
      <c r="C1394" s="11" t="s">
        <v>296</v>
      </c>
      <c r="D1394" s="12"/>
      <c r="E1394" s="12"/>
      <c r="F1394" s="12"/>
      <c r="G1394" s="12"/>
      <c r="H1394" s="12"/>
      <c r="I1394" s="12"/>
      <c r="J1394" s="12"/>
      <c r="K1394" s="12"/>
      <c r="L1394" s="12"/>
      <c r="M1394" s="12"/>
      <c r="N1394" s="12"/>
      <c r="O1394" s="12"/>
      <c r="P1394" s="11" t="s">
        <v>1</v>
      </c>
      <c r="Q1394" s="11" t="s">
        <v>1</v>
      </c>
      <c r="R1394" s="11" t="s">
        <v>1</v>
      </c>
      <c r="S1394" s="11" t="s">
        <v>1</v>
      </c>
      <c r="T1394" s="11" t="s">
        <v>1</v>
      </c>
      <c r="U1394" s="11" t="s">
        <v>1</v>
      </c>
      <c r="V1394" s="11" t="s">
        <v>305</v>
      </c>
      <c r="W1394" s="21" t="s">
        <v>1</v>
      </c>
    </row>
    <row r="1395" spans="1:23" x14ac:dyDescent="0.2">
      <c r="A1395" s="27" t="s">
        <v>46</v>
      </c>
      <c r="B1395" s="13" t="s">
        <v>140</v>
      </c>
      <c r="C1395" s="13" t="s">
        <v>301</v>
      </c>
      <c r="D1395" s="14"/>
      <c r="E1395" s="14"/>
      <c r="F1395" s="14"/>
      <c r="G1395" s="14"/>
      <c r="H1395" s="14"/>
      <c r="I1395" s="14"/>
      <c r="J1395" s="14"/>
      <c r="K1395" s="14"/>
      <c r="L1395" s="14"/>
      <c r="M1395" s="14"/>
      <c r="N1395" s="14"/>
      <c r="O1395" s="14"/>
      <c r="P1395" s="13" t="s">
        <v>1</v>
      </c>
      <c r="Q1395" s="13" t="s">
        <v>1</v>
      </c>
      <c r="R1395" s="13" t="s">
        <v>1</v>
      </c>
      <c r="S1395" s="13" t="s">
        <v>1</v>
      </c>
      <c r="T1395" s="13" t="s">
        <v>1</v>
      </c>
      <c r="U1395" s="13" t="s">
        <v>1</v>
      </c>
      <c r="V1395" s="13" t="s">
        <v>305</v>
      </c>
      <c r="W1395" s="22" t="s">
        <v>1</v>
      </c>
    </row>
    <row r="1396" spans="1:23" x14ac:dyDescent="0.2">
      <c r="A1396" s="25" t="s">
        <v>46</v>
      </c>
      <c r="B1396" s="11" t="s">
        <v>140</v>
      </c>
      <c r="C1396" s="11" t="s">
        <v>298</v>
      </c>
      <c r="D1396" s="12"/>
      <c r="E1396" s="12"/>
      <c r="F1396" s="12"/>
      <c r="G1396" s="12"/>
      <c r="H1396" s="12"/>
      <c r="I1396" s="12"/>
      <c r="J1396" s="12"/>
      <c r="K1396" s="12"/>
      <c r="L1396" s="12"/>
      <c r="M1396" s="12"/>
      <c r="N1396" s="12"/>
      <c r="O1396" s="12"/>
      <c r="P1396" s="11" t="s">
        <v>1</v>
      </c>
      <c r="Q1396" s="11" t="s">
        <v>1</v>
      </c>
      <c r="R1396" s="11" t="s">
        <v>1</v>
      </c>
      <c r="S1396" s="11" t="s">
        <v>1</v>
      </c>
      <c r="T1396" s="11" t="s">
        <v>1</v>
      </c>
      <c r="U1396" s="11" t="s">
        <v>1</v>
      </c>
      <c r="V1396" s="11" t="s">
        <v>305</v>
      </c>
      <c r="W1396" s="21" t="s">
        <v>1</v>
      </c>
    </row>
    <row r="1397" spans="1:23" x14ac:dyDescent="0.2">
      <c r="A1397" s="27" t="s">
        <v>47</v>
      </c>
      <c r="B1397" s="13" t="s">
        <v>169</v>
      </c>
      <c r="C1397" s="13" t="s">
        <v>277</v>
      </c>
      <c r="D1397" s="14"/>
      <c r="E1397" s="14"/>
      <c r="F1397" s="14"/>
      <c r="G1397" s="14">
        <v>89.343969999999999</v>
      </c>
      <c r="H1397" s="14">
        <v>99.997420000000005</v>
      </c>
      <c r="I1397" s="14">
        <v>100</v>
      </c>
      <c r="J1397" s="14">
        <v>100</v>
      </c>
      <c r="K1397" s="14">
        <v>100</v>
      </c>
      <c r="L1397" s="14">
        <v>85.504260000000002</v>
      </c>
      <c r="M1397" s="14">
        <v>90.113200000000006</v>
      </c>
      <c r="N1397" s="14"/>
      <c r="O1397" s="14"/>
      <c r="P1397" s="13" t="s">
        <v>1</v>
      </c>
      <c r="Q1397" s="13" t="s">
        <v>1</v>
      </c>
      <c r="R1397" s="13" t="s">
        <v>1</v>
      </c>
      <c r="S1397" s="13" t="s">
        <v>1</v>
      </c>
      <c r="T1397" s="13" t="s">
        <v>1</v>
      </c>
      <c r="U1397" s="13" t="s">
        <v>1</v>
      </c>
      <c r="V1397" s="13" t="s">
        <v>303</v>
      </c>
      <c r="W1397" s="22" t="s">
        <v>1</v>
      </c>
    </row>
    <row r="1398" spans="1:23" x14ac:dyDescent="0.2">
      <c r="A1398" s="25" t="s">
        <v>47</v>
      </c>
      <c r="B1398" s="11" t="s">
        <v>169</v>
      </c>
      <c r="C1398" s="11" t="s">
        <v>278</v>
      </c>
      <c r="D1398" s="12"/>
      <c r="E1398" s="12"/>
      <c r="F1398" s="12">
        <v>20.259049999999998</v>
      </c>
      <c r="G1398" s="12">
        <v>22.877980000000001</v>
      </c>
      <c r="H1398" s="12">
        <v>20.948550000000001</v>
      </c>
      <c r="I1398" s="12">
        <v>19.365130000000001</v>
      </c>
      <c r="J1398" s="12">
        <v>18.642499999999998</v>
      </c>
      <c r="K1398" s="12">
        <v>18.224989999999998</v>
      </c>
      <c r="L1398" s="12"/>
      <c r="M1398" s="12">
        <v>18.99464</v>
      </c>
      <c r="N1398" s="12"/>
      <c r="O1398" s="12"/>
      <c r="P1398" s="11" t="s">
        <v>1</v>
      </c>
      <c r="Q1398" s="11" t="s">
        <v>1</v>
      </c>
      <c r="R1398" s="11" t="s">
        <v>1</v>
      </c>
      <c r="S1398" s="11" t="s">
        <v>1</v>
      </c>
      <c r="T1398" s="11" t="s">
        <v>1</v>
      </c>
      <c r="U1398" s="11" t="s">
        <v>1</v>
      </c>
      <c r="V1398" s="11" t="s">
        <v>303</v>
      </c>
      <c r="W1398" s="21" t="s">
        <v>1</v>
      </c>
    </row>
    <row r="1399" spans="1:23" x14ac:dyDescent="0.2">
      <c r="A1399" s="27" t="s">
        <v>47</v>
      </c>
      <c r="B1399" s="13" t="s">
        <v>169</v>
      </c>
      <c r="C1399" s="13" t="s">
        <v>280</v>
      </c>
      <c r="D1399" s="14"/>
      <c r="E1399" s="14"/>
      <c r="F1399" s="14">
        <v>21.42127</v>
      </c>
      <c r="G1399" s="14">
        <v>20.468019999999999</v>
      </c>
      <c r="H1399" s="14">
        <v>21.381170000000001</v>
      </c>
      <c r="I1399" s="14">
        <v>22.803789999999999</v>
      </c>
      <c r="J1399" s="14">
        <v>23.097930000000002</v>
      </c>
      <c r="K1399" s="14">
        <v>25.719470000000001</v>
      </c>
      <c r="L1399" s="14"/>
      <c r="M1399" s="14">
        <v>27.446529999999999</v>
      </c>
      <c r="N1399" s="14"/>
      <c r="O1399" s="14"/>
      <c r="P1399" s="13" t="s">
        <v>1</v>
      </c>
      <c r="Q1399" s="13" t="s">
        <v>1</v>
      </c>
      <c r="R1399" s="13" t="s">
        <v>1</v>
      </c>
      <c r="S1399" s="13" t="s">
        <v>1</v>
      </c>
      <c r="T1399" s="13" t="s">
        <v>1</v>
      </c>
      <c r="U1399" s="13" t="s">
        <v>1</v>
      </c>
      <c r="V1399" s="13" t="s">
        <v>303</v>
      </c>
      <c r="W1399" s="22" t="s">
        <v>1</v>
      </c>
    </row>
    <row r="1400" spans="1:23" x14ac:dyDescent="0.2">
      <c r="A1400" s="25" t="s">
        <v>47</v>
      </c>
      <c r="B1400" s="11" t="s">
        <v>169</v>
      </c>
      <c r="C1400" s="11" t="s">
        <v>281</v>
      </c>
      <c r="D1400" s="12"/>
      <c r="E1400" s="12"/>
      <c r="F1400" s="12">
        <v>31.26247</v>
      </c>
      <c r="G1400" s="12">
        <v>35.159910000000004</v>
      </c>
      <c r="H1400" s="12">
        <v>18.39733</v>
      </c>
      <c r="I1400" s="12">
        <v>22.578440000000001</v>
      </c>
      <c r="J1400" s="12">
        <v>24.356300000000001</v>
      </c>
      <c r="K1400" s="12">
        <v>26.441289999999999</v>
      </c>
      <c r="L1400" s="12"/>
      <c r="M1400" s="12">
        <v>31.427219999999998</v>
      </c>
      <c r="N1400" s="12"/>
      <c r="O1400" s="12"/>
      <c r="P1400" s="11" t="s">
        <v>1</v>
      </c>
      <c r="Q1400" s="11" t="s">
        <v>1</v>
      </c>
      <c r="R1400" s="11" t="s">
        <v>1</v>
      </c>
      <c r="S1400" s="11" t="s">
        <v>1</v>
      </c>
      <c r="T1400" s="11" t="s">
        <v>1</v>
      </c>
      <c r="U1400" s="11" t="s">
        <v>1</v>
      </c>
      <c r="V1400" s="11" t="s">
        <v>303</v>
      </c>
      <c r="W1400" s="21" t="s">
        <v>1</v>
      </c>
    </row>
    <row r="1401" spans="1:23" x14ac:dyDescent="0.2">
      <c r="A1401" s="27" t="s">
        <v>47</v>
      </c>
      <c r="B1401" s="13" t="s">
        <v>169</v>
      </c>
      <c r="C1401" s="13" t="s">
        <v>282</v>
      </c>
      <c r="D1401" s="14"/>
      <c r="E1401" s="14"/>
      <c r="F1401" s="14">
        <v>28.81485</v>
      </c>
      <c r="G1401" s="14">
        <v>32.636470000000003</v>
      </c>
      <c r="H1401" s="14">
        <v>37.860399999999998</v>
      </c>
      <c r="I1401" s="14">
        <v>35.270539999999997</v>
      </c>
      <c r="J1401" s="14">
        <v>35.219700000000003</v>
      </c>
      <c r="K1401" s="14">
        <v>33.732759999999999</v>
      </c>
      <c r="L1401" s="14"/>
      <c r="M1401" s="14">
        <v>28.705380000000002</v>
      </c>
      <c r="N1401" s="14"/>
      <c r="O1401" s="14"/>
      <c r="P1401" s="13" t="s">
        <v>1</v>
      </c>
      <c r="Q1401" s="13" t="s">
        <v>1</v>
      </c>
      <c r="R1401" s="13" t="s">
        <v>1</v>
      </c>
      <c r="S1401" s="13" t="s">
        <v>1</v>
      </c>
      <c r="T1401" s="13" t="s">
        <v>1</v>
      </c>
      <c r="U1401" s="13" t="s">
        <v>1</v>
      </c>
      <c r="V1401" s="13" t="s">
        <v>303</v>
      </c>
      <c r="W1401" s="22" t="s">
        <v>1</v>
      </c>
    </row>
    <row r="1402" spans="1:23" x14ac:dyDescent="0.2">
      <c r="A1402" s="25" t="s">
        <v>47</v>
      </c>
      <c r="B1402" s="11" t="s">
        <v>169</v>
      </c>
      <c r="C1402" s="11" t="s">
        <v>279</v>
      </c>
      <c r="D1402" s="12"/>
      <c r="E1402" s="12"/>
      <c r="F1402" s="12">
        <v>8.5557999999999996</v>
      </c>
      <c r="G1402" s="12">
        <v>9.7584900000000001</v>
      </c>
      <c r="H1402" s="12">
        <v>16.911850000000001</v>
      </c>
      <c r="I1402" s="12">
        <v>15.90541</v>
      </c>
      <c r="J1402" s="12">
        <v>16.577210000000001</v>
      </c>
      <c r="K1402" s="12">
        <v>15.507770000000001</v>
      </c>
      <c r="L1402" s="12"/>
      <c r="M1402" s="12">
        <v>9.7107399999999995</v>
      </c>
      <c r="N1402" s="12"/>
      <c r="O1402" s="12"/>
      <c r="P1402" s="11" t="s">
        <v>1</v>
      </c>
      <c r="Q1402" s="11" t="s">
        <v>1</v>
      </c>
      <c r="R1402" s="11" t="s">
        <v>1</v>
      </c>
      <c r="S1402" s="11" t="s">
        <v>1</v>
      </c>
      <c r="T1402" s="11" t="s">
        <v>1</v>
      </c>
      <c r="U1402" s="11" t="s">
        <v>1</v>
      </c>
      <c r="V1402" s="11" t="s">
        <v>303</v>
      </c>
      <c r="W1402" s="21" t="s">
        <v>1</v>
      </c>
    </row>
    <row r="1403" spans="1:23" x14ac:dyDescent="0.2">
      <c r="A1403" s="27" t="s">
        <v>47</v>
      </c>
      <c r="B1403" s="13" t="s">
        <v>169</v>
      </c>
      <c r="C1403" s="13" t="s">
        <v>293</v>
      </c>
      <c r="D1403" s="14"/>
      <c r="E1403" s="14"/>
      <c r="F1403" s="14"/>
      <c r="G1403" s="14"/>
      <c r="H1403" s="14"/>
      <c r="I1403" s="14"/>
      <c r="J1403" s="14"/>
      <c r="K1403" s="14"/>
      <c r="L1403" s="14"/>
      <c r="M1403" s="14"/>
      <c r="N1403" s="14"/>
      <c r="O1403" s="14"/>
      <c r="P1403" s="13" t="s">
        <v>1</v>
      </c>
      <c r="Q1403" s="13" t="s">
        <v>1</v>
      </c>
      <c r="R1403" s="13" t="s">
        <v>1</v>
      </c>
      <c r="S1403" s="13" t="s">
        <v>1</v>
      </c>
      <c r="T1403" s="13" t="s">
        <v>1</v>
      </c>
      <c r="U1403" s="13" t="s">
        <v>1</v>
      </c>
      <c r="V1403" s="13" t="s">
        <v>303</v>
      </c>
      <c r="W1403" s="22" t="s">
        <v>1</v>
      </c>
    </row>
    <row r="1404" spans="1:23" x14ac:dyDescent="0.2">
      <c r="A1404" s="25" t="s">
        <v>47</v>
      </c>
      <c r="B1404" s="11" t="s">
        <v>169</v>
      </c>
      <c r="C1404" s="11" t="s">
        <v>284</v>
      </c>
      <c r="D1404" s="12"/>
      <c r="E1404" s="12">
        <v>23.52617</v>
      </c>
      <c r="F1404" s="12">
        <v>17.42943</v>
      </c>
      <c r="G1404" s="12">
        <v>21.30067</v>
      </c>
      <c r="H1404" s="12">
        <v>20.94444</v>
      </c>
      <c r="I1404" s="12">
        <v>19.360510000000001</v>
      </c>
      <c r="J1404" s="12">
        <v>18.64067</v>
      </c>
      <c r="K1404" s="12">
        <v>18.224550000000001</v>
      </c>
      <c r="L1404" s="12">
        <v>15.795439999999999</v>
      </c>
      <c r="M1404" s="12">
        <v>19.359249999999999</v>
      </c>
      <c r="N1404" s="12"/>
      <c r="O1404" s="12"/>
      <c r="P1404" s="11" t="s">
        <v>1</v>
      </c>
      <c r="Q1404" s="11" t="s">
        <v>1</v>
      </c>
      <c r="R1404" s="11" t="s">
        <v>1</v>
      </c>
      <c r="S1404" s="11" t="s">
        <v>1</v>
      </c>
      <c r="T1404" s="11" t="s">
        <v>1</v>
      </c>
      <c r="U1404" s="11" t="s">
        <v>1</v>
      </c>
      <c r="V1404" s="11" t="s">
        <v>303</v>
      </c>
      <c r="W1404" s="21" t="s">
        <v>1</v>
      </c>
    </row>
    <row r="1405" spans="1:23" x14ac:dyDescent="0.2">
      <c r="A1405" s="27" t="s">
        <v>47</v>
      </c>
      <c r="B1405" s="13" t="s">
        <v>169</v>
      </c>
      <c r="C1405" s="13" t="s">
        <v>286</v>
      </c>
      <c r="D1405" s="14"/>
      <c r="E1405" s="14">
        <v>20.309059999999999</v>
      </c>
      <c r="F1405" s="14">
        <v>21.9818</v>
      </c>
      <c r="G1405" s="14">
        <v>23.752479999999998</v>
      </c>
      <c r="H1405" s="14">
        <v>21.37706</v>
      </c>
      <c r="I1405" s="14">
        <v>22.798469999999998</v>
      </c>
      <c r="J1405" s="14">
        <v>23.09572</v>
      </c>
      <c r="K1405" s="14">
        <v>25.718800000000002</v>
      </c>
      <c r="L1405" s="14">
        <v>25.101320000000001</v>
      </c>
      <c r="M1405" s="14">
        <v>26.321929999999998</v>
      </c>
      <c r="N1405" s="14"/>
      <c r="O1405" s="14"/>
      <c r="P1405" s="13" t="s">
        <v>1</v>
      </c>
      <c r="Q1405" s="13" t="s">
        <v>1</v>
      </c>
      <c r="R1405" s="13" t="s">
        <v>1</v>
      </c>
      <c r="S1405" s="13" t="s">
        <v>1</v>
      </c>
      <c r="T1405" s="13" t="s">
        <v>1</v>
      </c>
      <c r="U1405" s="13" t="s">
        <v>1</v>
      </c>
      <c r="V1405" s="13" t="s">
        <v>303</v>
      </c>
      <c r="W1405" s="22" t="s">
        <v>1</v>
      </c>
    </row>
    <row r="1406" spans="1:23" x14ac:dyDescent="0.2">
      <c r="A1406" s="25" t="s">
        <v>47</v>
      </c>
      <c r="B1406" s="11" t="s">
        <v>169</v>
      </c>
      <c r="C1406" s="11" t="s">
        <v>287</v>
      </c>
      <c r="D1406" s="12"/>
      <c r="E1406" s="12">
        <v>27.379339999999999</v>
      </c>
      <c r="F1406" s="12">
        <v>26.895969999999998</v>
      </c>
      <c r="G1406" s="12">
        <v>32.73583</v>
      </c>
      <c r="H1406" s="12">
        <v>18.393820000000002</v>
      </c>
      <c r="I1406" s="12">
        <v>22.573060000000002</v>
      </c>
      <c r="J1406" s="12">
        <v>24.353909999999999</v>
      </c>
      <c r="K1406" s="12">
        <v>26.440650000000002</v>
      </c>
      <c r="L1406" s="12">
        <v>28.749369999999999</v>
      </c>
      <c r="M1406" s="12">
        <v>32.216099999999997</v>
      </c>
      <c r="N1406" s="12"/>
      <c r="O1406" s="12"/>
      <c r="P1406" s="11" t="s">
        <v>1</v>
      </c>
      <c r="Q1406" s="11" t="s">
        <v>1</v>
      </c>
      <c r="R1406" s="11" t="s">
        <v>1</v>
      </c>
      <c r="S1406" s="11" t="s">
        <v>1</v>
      </c>
      <c r="T1406" s="11" t="s">
        <v>1</v>
      </c>
      <c r="U1406" s="11" t="s">
        <v>1</v>
      </c>
      <c r="V1406" s="11" t="s">
        <v>303</v>
      </c>
      <c r="W1406" s="21" t="s">
        <v>1</v>
      </c>
    </row>
    <row r="1407" spans="1:23" x14ac:dyDescent="0.2">
      <c r="A1407" s="27" t="s">
        <v>47</v>
      </c>
      <c r="B1407" s="13" t="s">
        <v>169</v>
      </c>
      <c r="C1407" s="13" t="s">
        <v>288</v>
      </c>
      <c r="D1407" s="14"/>
      <c r="E1407" s="14"/>
      <c r="F1407" s="14">
        <v>33.660400000000003</v>
      </c>
      <c r="G1407" s="14">
        <v>30.38636</v>
      </c>
      <c r="H1407" s="14">
        <v>37.864759999999997</v>
      </c>
      <c r="I1407" s="14">
        <v>35.276679999999999</v>
      </c>
      <c r="J1407" s="14">
        <v>35.221890000000002</v>
      </c>
      <c r="K1407" s="14">
        <v>33.733139999999999</v>
      </c>
      <c r="L1407" s="14">
        <v>28.262</v>
      </c>
      <c r="M1407" s="14">
        <v>29.226179999999999</v>
      </c>
      <c r="N1407" s="14"/>
      <c r="O1407" s="14"/>
      <c r="P1407" s="13" t="s">
        <v>1</v>
      </c>
      <c r="Q1407" s="13" t="s">
        <v>1</v>
      </c>
      <c r="R1407" s="13" t="s">
        <v>1</v>
      </c>
      <c r="S1407" s="13" t="s">
        <v>1</v>
      </c>
      <c r="T1407" s="13" t="s">
        <v>1</v>
      </c>
      <c r="U1407" s="13" t="s">
        <v>1</v>
      </c>
      <c r="V1407" s="13" t="s">
        <v>303</v>
      </c>
      <c r="W1407" s="22" t="s">
        <v>1</v>
      </c>
    </row>
    <row r="1408" spans="1:23" x14ac:dyDescent="0.2">
      <c r="A1408" s="25" t="s">
        <v>47</v>
      </c>
      <c r="B1408" s="11" t="s">
        <v>169</v>
      </c>
      <c r="C1408" s="11" t="s">
        <v>285</v>
      </c>
      <c r="D1408" s="12"/>
      <c r="E1408" s="12"/>
      <c r="F1408" s="12">
        <v>16.230969999999999</v>
      </c>
      <c r="G1408" s="12">
        <v>9.0856899999999996</v>
      </c>
      <c r="H1408" s="12">
        <v>16.92032</v>
      </c>
      <c r="I1408" s="12">
        <v>15.916169999999999</v>
      </c>
      <c r="J1408" s="12">
        <v>16.581209999999999</v>
      </c>
      <c r="K1408" s="12">
        <v>15.50859</v>
      </c>
      <c r="L1408" s="12">
        <v>12.466559999999999</v>
      </c>
      <c r="M1408" s="12">
        <v>9.86693</v>
      </c>
      <c r="N1408" s="12"/>
      <c r="O1408" s="12"/>
      <c r="P1408" s="11" t="s">
        <v>1</v>
      </c>
      <c r="Q1408" s="11" t="s">
        <v>1</v>
      </c>
      <c r="R1408" s="11" t="s">
        <v>1</v>
      </c>
      <c r="S1408" s="11" t="s">
        <v>1</v>
      </c>
      <c r="T1408" s="11" t="s">
        <v>1</v>
      </c>
      <c r="U1408" s="11" t="s">
        <v>1</v>
      </c>
      <c r="V1408" s="11" t="s">
        <v>303</v>
      </c>
      <c r="W1408" s="21" t="s">
        <v>1</v>
      </c>
    </row>
    <row r="1409" spans="1:23" x14ac:dyDescent="0.2">
      <c r="A1409" s="27" t="s">
        <v>47</v>
      </c>
      <c r="B1409" s="13" t="s">
        <v>169</v>
      </c>
      <c r="C1409" s="13" t="s">
        <v>308</v>
      </c>
      <c r="D1409" s="14"/>
      <c r="E1409" s="14">
        <v>4.9139999999999997</v>
      </c>
      <c r="F1409" s="14">
        <v>11.429</v>
      </c>
      <c r="G1409" s="14">
        <v>8.1950000000000003</v>
      </c>
      <c r="H1409" s="14">
        <v>8.17</v>
      </c>
      <c r="I1409" s="14">
        <v>10.853</v>
      </c>
      <c r="J1409" s="14">
        <v>7.3849999999999998</v>
      </c>
      <c r="K1409" s="14">
        <v>11.747</v>
      </c>
      <c r="L1409" s="14">
        <v>7.4189999999999996</v>
      </c>
      <c r="M1409" s="14">
        <v>13.186999999999999</v>
      </c>
      <c r="N1409" s="14">
        <v>8.0709999999999997</v>
      </c>
      <c r="O1409" s="14"/>
      <c r="P1409" s="13" t="s">
        <v>1</v>
      </c>
      <c r="Q1409" s="13" t="s">
        <v>1</v>
      </c>
      <c r="R1409" s="13" t="s">
        <v>1</v>
      </c>
      <c r="S1409" s="13" t="s">
        <v>1</v>
      </c>
      <c r="T1409" s="13" t="s">
        <v>1</v>
      </c>
      <c r="U1409" s="13" t="s">
        <v>1</v>
      </c>
      <c r="V1409" s="13" t="s">
        <v>303</v>
      </c>
      <c r="W1409" s="22" t="s">
        <v>1</v>
      </c>
    </row>
    <row r="1410" spans="1:23" x14ac:dyDescent="0.2">
      <c r="A1410" s="25" t="s">
        <v>47</v>
      </c>
      <c r="B1410" s="11" t="s">
        <v>169</v>
      </c>
      <c r="C1410" s="11" t="s">
        <v>283</v>
      </c>
      <c r="D1410" s="12">
        <v>4</v>
      </c>
      <c r="E1410" s="12">
        <v>5</v>
      </c>
      <c r="F1410" s="12">
        <v>5</v>
      </c>
      <c r="G1410" s="12"/>
      <c r="H1410" s="12"/>
      <c r="I1410" s="12"/>
      <c r="J1410" s="12"/>
      <c r="K1410" s="12"/>
      <c r="L1410" s="12"/>
      <c r="M1410" s="12">
        <v>5</v>
      </c>
      <c r="N1410" s="12">
        <v>6</v>
      </c>
      <c r="O1410" s="12"/>
      <c r="P1410" s="11" t="s">
        <v>1</v>
      </c>
      <c r="Q1410" s="11" t="s">
        <v>1</v>
      </c>
      <c r="R1410" s="11" t="s">
        <v>1</v>
      </c>
      <c r="S1410" s="11" t="s">
        <v>1</v>
      </c>
      <c r="T1410" s="11" t="s">
        <v>1</v>
      </c>
      <c r="U1410" s="11" t="s">
        <v>1</v>
      </c>
      <c r="V1410" s="11" t="s">
        <v>303</v>
      </c>
      <c r="W1410" s="21" t="s">
        <v>1</v>
      </c>
    </row>
    <row r="1411" spans="1:23" x14ac:dyDescent="0.2">
      <c r="A1411" s="27" t="s">
        <v>47</v>
      </c>
      <c r="B1411" s="13" t="s">
        <v>169</v>
      </c>
      <c r="C1411" s="13" t="s">
        <v>290</v>
      </c>
      <c r="D1411" s="14">
        <v>4</v>
      </c>
      <c r="E1411" s="14">
        <v>6</v>
      </c>
      <c r="F1411" s="14">
        <v>6</v>
      </c>
      <c r="G1411" s="14">
        <v>7</v>
      </c>
      <c r="H1411" s="14">
        <v>7</v>
      </c>
      <c r="I1411" s="14">
        <v>7</v>
      </c>
      <c r="J1411" s="14">
        <v>10</v>
      </c>
      <c r="K1411" s="14">
        <v>12</v>
      </c>
      <c r="L1411" s="14">
        <v>13</v>
      </c>
      <c r="M1411" s="14">
        <v>14</v>
      </c>
      <c r="N1411" s="14">
        <v>14</v>
      </c>
      <c r="O1411" s="14"/>
      <c r="P1411" s="13" t="s">
        <v>1</v>
      </c>
      <c r="Q1411" s="13" t="s">
        <v>1</v>
      </c>
      <c r="R1411" s="13" t="s">
        <v>1</v>
      </c>
      <c r="S1411" s="13" t="s">
        <v>1</v>
      </c>
      <c r="T1411" s="13" t="s">
        <v>1</v>
      </c>
      <c r="U1411" s="13" t="s">
        <v>1</v>
      </c>
      <c r="V1411" s="13" t="s">
        <v>303</v>
      </c>
      <c r="W1411" s="22" t="s">
        <v>1</v>
      </c>
    </row>
    <row r="1412" spans="1:23" x14ac:dyDescent="0.2">
      <c r="A1412" s="25" t="s">
        <v>47</v>
      </c>
      <c r="B1412" s="11" t="s">
        <v>169</v>
      </c>
      <c r="C1412" s="11" t="s">
        <v>291</v>
      </c>
      <c r="D1412" s="12">
        <v>5</v>
      </c>
      <c r="E1412" s="12">
        <v>5</v>
      </c>
      <c r="F1412" s="12">
        <v>5</v>
      </c>
      <c r="G1412" s="12">
        <v>5</v>
      </c>
      <c r="H1412" s="12">
        <v>5</v>
      </c>
      <c r="I1412" s="12">
        <v>5</v>
      </c>
      <c r="J1412" s="12">
        <v>6</v>
      </c>
      <c r="K1412" s="12">
        <v>6</v>
      </c>
      <c r="L1412" s="12">
        <v>6</v>
      </c>
      <c r="M1412" s="12">
        <v>6</v>
      </c>
      <c r="N1412" s="12">
        <v>6</v>
      </c>
      <c r="O1412" s="12"/>
      <c r="P1412" s="11" t="s">
        <v>1</v>
      </c>
      <c r="Q1412" s="11" t="s">
        <v>1</v>
      </c>
      <c r="R1412" s="11" t="s">
        <v>1</v>
      </c>
      <c r="S1412" s="11" t="s">
        <v>1</v>
      </c>
      <c r="T1412" s="11" t="s">
        <v>1</v>
      </c>
      <c r="U1412" s="11" t="s">
        <v>1</v>
      </c>
      <c r="V1412" s="11" t="s">
        <v>303</v>
      </c>
      <c r="W1412" s="21" t="s">
        <v>1</v>
      </c>
    </row>
    <row r="1413" spans="1:23" x14ac:dyDescent="0.2">
      <c r="A1413" s="27" t="s">
        <v>47</v>
      </c>
      <c r="B1413" s="13" t="s">
        <v>169</v>
      </c>
      <c r="C1413" s="13" t="s">
        <v>273</v>
      </c>
      <c r="D1413" s="14"/>
      <c r="E1413" s="14">
        <v>7</v>
      </c>
      <c r="F1413" s="14">
        <v>7</v>
      </c>
      <c r="G1413" s="14"/>
      <c r="H1413" s="14"/>
      <c r="I1413" s="14"/>
      <c r="J1413" s="14"/>
      <c r="K1413" s="14"/>
      <c r="L1413" s="14"/>
      <c r="M1413" s="14"/>
      <c r="N1413" s="14"/>
      <c r="O1413" s="14"/>
      <c r="P1413" s="13" t="s">
        <v>1</v>
      </c>
      <c r="Q1413" s="13" t="s">
        <v>1</v>
      </c>
      <c r="R1413" s="13" t="s">
        <v>1</v>
      </c>
      <c r="S1413" s="13" t="s">
        <v>1</v>
      </c>
      <c r="T1413" s="13" t="s">
        <v>1</v>
      </c>
      <c r="U1413" s="13" t="s">
        <v>1</v>
      </c>
      <c r="V1413" s="13" t="s">
        <v>303</v>
      </c>
      <c r="W1413" s="22" t="s">
        <v>1</v>
      </c>
    </row>
    <row r="1414" spans="1:23" x14ac:dyDescent="0.2">
      <c r="A1414" s="25" t="s">
        <v>47</v>
      </c>
      <c r="B1414" s="11" t="s">
        <v>169</v>
      </c>
      <c r="C1414" s="11" t="s">
        <v>274</v>
      </c>
      <c r="D1414" s="12"/>
      <c r="E1414" s="12">
        <v>11</v>
      </c>
      <c r="F1414" s="12">
        <v>12</v>
      </c>
      <c r="G1414" s="12"/>
      <c r="H1414" s="12"/>
      <c r="I1414" s="12">
        <v>11</v>
      </c>
      <c r="J1414" s="12">
        <v>11</v>
      </c>
      <c r="K1414" s="12">
        <v>11</v>
      </c>
      <c r="L1414" s="12"/>
      <c r="M1414" s="12"/>
      <c r="N1414" s="12"/>
      <c r="O1414" s="12"/>
      <c r="P1414" s="11" t="s">
        <v>1</v>
      </c>
      <c r="Q1414" s="11" t="s">
        <v>1</v>
      </c>
      <c r="R1414" s="11" t="s">
        <v>1</v>
      </c>
      <c r="S1414" s="11" t="s">
        <v>1</v>
      </c>
      <c r="T1414" s="11" t="s">
        <v>1</v>
      </c>
      <c r="U1414" s="11" t="s">
        <v>1</v>
      </c>
      <c r="V1414" s="11" t="s">
        <v>303</v>
      </c>
      <c r="W1414" s="21" t="s">
        <v>1</v>
      </c>
    </row>
    <row r="1415" spans="1:23" x14ac:dyDescent="0.2">
      <c r="A1415" s="27" t="s">
        <v>47</v>
      </c>
      <c r="B1415" s="13" t="s">
        <v>169</v>
      </c>
      <c r="C1415" s="13" t="s">
        <v>289</v>
      </c>
      <c r="D1415" s="14"/>
      <c r="E1415" s="14"/>
      <c r="F1415" s="14">
        <v>82.538160000000005</v>
      </c>
      <c r="G1415" s="14">
        <v>86.874669999999995</v>
      </c>
      <c r="H1415" s="14">
        <v>77.635639999999995</v>
      </c>
      <c r="I1415" s="14">
        <v>80.648210000000006</v>
      </c>
      <c r="J1415" s="14">
        <v>82.671520000000001</v>
      </c>
      <c r="K1415" s="14">
        <v>85.892600000000002</v>
      </c>
      <c r="L1415" s="14">
        <v>82.112679999999997</v>
      </c>
      <c r="M1415" s="14">
        <v>87.764210000000006</v>
      </c>
      <c r="N1415" s="14"/>
      <c r="O1415" s="14"/>
      <c r="P1415" s="13" t="s">
        <v>1</v>
      </c>
      <c r="Q1415" s="13" t="s">
        <v>1</v>
      </c>
      <c r="R1415" s="13" t="s">
        <v>1</v>
      </c>
      <c r="S1415" s="13" t="s">
        <v>1</v>
      </c>
      <c r="T1415" s="13" t="s">
        <v>1</v>
      </c>
      <c r="U1415" s="13" t="s">
        <v>1</v>
      </c>
      <c r="V1415" s="13" t="s">
        <v>303</v>
      </c>
      <c r="W1415" s="22" t="s">
        <v>1</v>
      </c>
    </row>
    <row r="1416" spans="1:23" x14ac:dyDescent="0.2">
      <c r="A1416" s="25" t="s">
        <v>47</v>
      </c>
      <c r="B1416" s="11" t="s">
        <v>169</v>
      </c>
      <c r="C1416" s="11" t="s">
        <v>276</v>
      </c>
      <c r="D1416" s="12"/>
      <c r="E1416" s="12"/>
      <c r="F1416" s="12"/>
      <c r="G1416" s="12"/>
      <c r="H1416" s="12"/>
      <c r="I1416" s="12"/>
      <c r="J1416" s="12"/>
      <c r="K1416" s="12"/>
      <c r="L1416" s="12"/>
      <c r="M1416" s="12"/>
      <c r="N1416" s="12"/>
      <c r="O1416" s="12"/>
      <c r="P1416" s="11"/>
      <c r="Q1416" s="11"/>
      <c r="R1416" s="11"/>
      <c r="S1416" s="11"/>
      <c r="T1416" s="11"/>
      <c r="U1416" s="11"/>
      <c r="V1416" s="11"/>
      <c r="W1416" s="21"/>
    </row>
    <row r="1417" spans="1:23" x14ac:dyDescent="0.2">
      <c r="A1417" s="27" t="s">
        <v>47</v>
      </c>
      <c r="B1417" s="13" t="s">
        <v>169</v>
      </c>
      <c r="C1417" s="13" t="s">
        <v>271</v>
      </c>
      <c r="D1417" s="14">
        <v>25</v>
      </c>
      <c r="E1417" s="14">
        <v>24</v>
      </c>
      <c r="F1417" s="14">
        <v>25</v>
      </c>
      <c r="G1417" s="14">
        <v>26</v>
      </c>
      <c r="H1417" s="14">
        <v>27</v>
      </c>
      <c r="I1417" s="14"/>
      <c r="J1417" s="14"/>
      <c r="K1417" s="14"/>
      <c r="L1417" s="14">
        <v>33</v>
      </c>
      <c r="M1417" s="14">
        <v>33</v>
      </c>
      <c r="N1417" s="14">
        <v>33</v>
      </c>
      <c r="O1417" s="14"/>
      <c r="P1417" s="13" t="s">
        <v>1</v>
      </c>
      <c r="Q1417" s="13" t="s">
        <v>1</v>
      </c>
      <c r="R1417" s="13" t="s">
        <v>1</v>
      </c>
      <c r="S1417" s="13" t="s">
        <v>1</v>
      </c>
      <c r="T1417" s="13" t="s">
        <v>1</v>
      </c>
      <c r="U1417" s="13" t="s">
        <v>1</v>
      </c>
      <c r="V1417" s="13" t="s">
        <v>303</v>
      </c>
      <c r="W1417" s="22" t="s">
        <v>1</v>
      </c>
    </row>
    <row r="1418" spans="1:23" x14ac:dyDescent="0.2">
      <c r="A1418" s="25" t="s">
        <v>47</v>
      </c>
      <c r="B1418" s="11" t="s">
        <v>169</v>
      </c>
      <c r="C1418" s="11" t="s">
        <v>292</v>
      </c>
      <c r="D1418" s="12">
        <v>31</v>
      </c>
      <c r="E1418" s="12">
        <v>30</v>
      </c>
      <c r="F1418" s="12">
        <v>30</v>
      </c>
      <c r="G1418" s="12">
        <v>29</v>
      </c>
      <c r="H1418" s="12">
        <v>29</v>
      </c>
      <c r="I1418" s="12">
        <v>28</v>
      </c>
      <c r="J1418" s="12">
        <v>27</v>
      </c>
      <c r="K1418" s="12">
        <v>28</v>
      </c>
      <c r="L1418" s="12">
        <v>30</v>
      </c>
      <c r="M1418" s="12">
        <v>30</v>
      </c>
      <c r="N1418" s="12">
        <v>30</v>
      </c>
      <c r="O1418" s="12"/>
      <c r="P1418" s="11" t="s">
        <v>1</v>
      </c>
      <c r="Q1418" s="11" t="s">
        <v>1</v>
      </c>
      <c r="R1418" s="11" t="s">
        <v>1</v>
      </c>
      <c r="S1418" s="11" t="s">
        <v>1</v>
      </c>
      <c r="T1418" s="11" t="s">
        <v>1</v>
      </c>
      <c r="U1418" s="11" t="s">
        <v>1</v>
      </c>
      <c r="V1418" s="11" t="s">
        <v>303</v>
      </c>
      <c r="W1418" s="21" t="s">
        <v>1</v>
      </c>
    </row>
    <row r="1419" spans="1:23" x14ac:dyDescent="0.2">
      <c r="A1419" s="27" t="s">
        <v>47</v>
      </c>
      <c r="B1419" s="13" t="s">
        <v>169</v>
      </c>
      <c r="C1419" s="13" t="s">
        <v>275</v>
      </c>
      <c r="D1419" s="14"/>
      <c r="E1419" s="14"/>
      <c r="F1419" s="14">
        <v>14</v>
      </c>
      <c r="G1419" s="14"/>
      <c r="H1419" s="14"/>
      <c r="I1419" s="14"/>
      <c r="J1419" s="14"/>
      <c r="K1419" s="14"/>
      <c r="L1419" s="14"/>
      <c r="M1419" s="14"/>
      <c r="N1419" s="14"/>
      <c r="O1419" s="14"/>
      <c r="P1419" s="13" t="s">
        <v>1</v>
      </c>
      <c r="Q1419" s="13" t="s">
        <v>1</v>
      </c>
      <c r="R1419" s="13" t="s">
        <v>1</v>
      </c>
      <c r="S1419" s="13" t="s">
        <v>1</v>
      </c>
      <c r="T1419" s="13" t="s">
        <v>1</v>
      </c>
      <c r="U1419" s="13" t="s">
        <v>1</v>
      </c>
      <c r="V1419" s="13" t="s">
        <v>303</v>
      </c>
      <c r="W1419" s="22" t="s">
        <v>1</v>
      </c>
    </row>
    <row r="1420" spans="1:23" x14ac:dyDescent="0.2">
      <c r="A1420" s="25" t="s">
        <v>47</v>
      </c>
      <c r="B1420" s="11" t="s">
        <v>169</v>
      </c>
      <c r="C1420" s="11" t="s">
        <v>272</v>
      </c>
      <c r="D1420" s="12"/>
      <c r="E1420" s="12"/>
      <c r="F1420" s="12"/>
      <c r="G1420" s="12"/>
      <c r="H1420" s="12"/>
      <c r="I1420" s="12"/>
      <c r="J1420" s="12"/>
      <c r="K1420" s="12"/>
      <c r="L1420" s="12"/>
      <c r="M1420" s="12"/>
      <c r="N1420" s="12"/>
      <c r="O1420" s="12"/>
      <c r="P1420" s="11"/>
      <c r="Q1420" s="11"/>
      <c r="R1420" s="11"/>
      <c r="S1420" s="11"/>
      <c r="T1420" s="11"/>
      <c r="U1420" s="11"/>
      <c r="V1420" s="11"/>
      <c r="W1420" s="21"/>
    </row>
    <row r="1421" spans="1:23" x14ac:dyDescent="0.2">
      <c r="A1421" s="27" t="s">
        <v>47</v>
      </c>
      <c r="B1421" s="13" t="s">
        <v>169</v>
      </c>
      <c r="C1421" s="13" t="s">
        <v>295</v>
      </c>
      <c r="D1421" s="14">
        <v>21.651815360000001</v>
      </c>
      <c r="E1421" s="14">
        <v>16.540294400000001</v>
      </c>
      <c r="F1421" s="14">
        <v>19.593119250000001</v>
      </c>
      <c r="G1421" s="14">
        <v>18.46699109</v>
      </c>
      <c r="H1421" s="14">
        <v>15.31214218</v>
      </c>
      <c r="I1421" s="14">
        <v>15.73120804</v>
      </c>
      <c r="J1421" s="14">
        <v>12.90163424</v>
      </c>
      <c r="K1421" s="14">
        <v>11.76281408</v>
      </c>
      <c r="L1421" s="14">
        <v>11.345530180000001</v>
      </c>
      <c r="M1421" s="14">
        <v>13.61222864</v>
      </c>
      <c r="N1421" s="14">
        <v>16.776784620000001</v>
      </c>
      <c r="O1421" s="14"/>
      <c r="P1421" s="13" t="s">
        <v>1</v>
      </c>
      <c r="Q1421" s="13" t="s">
        <v>1</v>
      </c>
      <c r="R1421" s="13" t="s">
        <v>1</v>
      </c>
      <c r="S1421" s="13" t="s">
        <v>1</v>
      </c>
      <c r="T1421" s="13" t="s">
        <v>1</v>
      </c>
      <c r="U1421" s="13" t="s">
        <v>1</v>
      </c>
      <c r="V1421" s="13" t="s">
        <v>303</v>
      </c>
      <c r="W1421" s="22" t="s">
        <v>1</v>
      </c>
    </row>
    <row r="1422" spans="1:23" x14ac:dyDescent="0.2">
      <c r="A1422" s="25" t="s">
        <v>47</v>
      </c>
      <c r="B1422" s="11" t="s">
        <v>169</v>
      </c>
      <c r="C1422" s="11" t="s">
        <v>297</v>
      </c>
      <c r="D1422" s="12"/>
      <c r="E1422" s="12"/>
      <c r="F1422" s="12"/>
      <c r="G1422" s="12">
        <v>36.544629999999998</v>
      </c>
      <c r="H1422" s="12"/>
      <c r="I1422" s="12"/>
      <c r="J1422" s="12"/>
      <c r="K1422" s="12"/>
      <c r="L1422" s="12">
        <v>37.763460000000002</v>
      </c>
      <c r="M1422" s="12">
        <v>41.334200000000003</v>
      </c>
      <c r="N1422" s="12"/>
      <c r="O1422" s="12"/>
      <c r="P1422" s="11" t="s">
        <v>1</v>
      </c>
      <c r="Q1422" s="11" t="s">
        <v>1</v>
      </c>
      <c r="R1422" s="11" t="s">
        <v>1</v>
      </c>
      <c r="S1422" s="11" t="s">
        <v>1</v>
      </c>
      <c r="T1422" s="11" t="s">
        <v>1</v>
      </c>
      <c r="U1422" s="11" t="s">
        <v>1</v>
      </c>
      <c r="V1422" s="11" t="s">
        <v>303</v>
      </c>
      <c r="W1422" s="21" t="s">
        <v>1</v>
      </c>
    </row>
    <row r="1423" spans="1:23" x14ac:dyDescent="0.2">
      <c r="A1423" s="27" t="s">
        <v>47</v>
      </c>
      <c r="B1423" s="13" t="s">
        <v>169</v>
      </c>
      <c r="C1423" s="13" t="s">
        <v>299</v>
      </c>
      <c r="D1423" s="14"/>
      <c r="E1423" s="14"/>
      <c r="F1423" s="14">
        <v>26.09552</v>
      </c>
      <c r="G1423" s="14">
        <v>30.12482</v>
      </c>
      <c r="H1423" s="14">
        <v>46.474699999999999</v>
      </c>
      <c r="I1423" s="14"/>
      <c r="J1423" s="14"/>
      <c r="K1423" s="14"/>
      <c r="L1423" s="14"/>
      <c r="M1423" s="14">
        <v>39.799259999999997</v>
      </c>
      <c r="N1423" s="14"/>
      <c r="O1423" s="14"/>
      <c r="P1423" s="13" t="s">
        <v>1</v>
      </c>
      <c r="Q1423" s="13" t="s">
        <v>1</v>
      </c>
      <c r="R1423" s="13" t="s">
        <v>1</v>
      </c>
      <c r="S1423" s="13" t="s">
        <v>1</v>
      </c>
      <c r="T1423" s="13" t="s">
        <v>1</v>
      </c>
      <c r="U1423" s="13" t="s">
        <v>1</v>
      </c>
      <c r="V1423" s="13" t="s">
        <v>303</v>
      </c>
      <c r="W1423" s="22" t="s">
        <v>1</v>
      </c>
    </row>
    <row r="1424" spans="1:23" x14ac:dyDescent="0.2">
      <c r="A1424" s="25" t="s">
        <v>47</v>
      </c>
      <c r="B1424" s="11" t="s">
        <v>169</v>
      </c>
      <c r="C1424" s="11" t="s">
        <v>300</v>
      </c>
      <c r="D1424" s="12"/>
      <c r="E1424" s="12"/>
      <c r="F1424" s="12"/>
      <c r="G1424" s="12">
        <v>40.63317</v>
      </c>
      <c r="H1424" s="12"/>
      <c r="I1424" s="12"/>
      <c r="J1424" s="12"/>
      <c r="K1424" s="12"/>
      <c r="L1424" s="12">
        <v>38.338509999999999</v>
      </c>
      <c r="M1424" s="12">
        <v>44.474040000000002</v>
      </c>
      <c r="N1424" s="12"/>
      <c r="O1424" s="12"/>
      <c r="P1424" s="11" t="s">
        <v>1</v>
      </c>
      <c r="Q1424" s="11" t="s">
        <v>1</v>
      </c>
      <c r="R1424" s="11" t="s">
        <v>1</v>
      </c>
      <c r="S1424" s="11" t="s">
        <v>1</v>
      </c>
      <c r="T1424" s="11" t="s">
        <v>1</v>
      </c>
      <c r="U1424" s="11" t="s">
        <v>1</v>
      </c>
      <c r="V1424" s="11" t="s">
        <v>303</v>
      </c>
      <c r="W1424" s="21" t="s">
        <v>1</v>
      </c>
    </row>
    <row r="1425" spans="1:23" x14ac:dyDescent="0.2">
      <c r="A1425" s="27" t="s">
        <v>47</v>
      </c>
      <c r="B1425" s="13" t="s">
        <v>169</v>
      </c>
      <c r="C1425" s="13" t="s">
        <v>296</v>
      </c>
      <c r="D1425" s="14"/>
      <c r="E1425" s="14"/>
      <c r="F1425" s="14"/>
      <c r="G1425" s="14"/>
      <c r="H1425" s="14">
        <v>51.190240000000003</v>
      </c>
      <c r="I1425" s="14"/>
      <c r="J1425" s="14"/>
      <c r="K1425" s="14"/>
      <c r="L1425" s="14"/>
      <c r="M1425" s="14"/>
      <c r="N1425" s="14"/>
      <c r="O1425" s="14"/>
      <c r="P1425" s="13" t="s">
        <v>1</v>
      </c>
      <c r="Q1425" s="13" t="s">
        <v>1</v>
      </c>
      <c r="R1425" s="13" t="s">
        <v>1</v>
      </c>
      <c r="S1425" s="13" t="s">
        <v>1</v>
      </c>
      <c r="T1425" s="13" t="s">
        <v>1</v>
      </c>
      <c r="U1425" s="13" t="s">
        <v>1</v>
      </c>
      <c r="V1425" s="13" t="s">
        <v>303</v>
      </c>
      <c r="W1425" s="22" t="s">
        <v>1</v>
      </c>
    </row>
    <row r="1426" spans="1:23" x14ac:dyDescent="0.2">
      <c r="A1426" s="25" t="s">
        <v>47</v>
      </c>
      <c r="B1426" s="11" t="s">
        <v>169</v>
      </c>
      <c r="C1426" s="11" t="s">
        <v>301</v>
      </c>
      <c r="D1426" s="12"/>
      <c r="E1426" s="12"/>
      <c r="F1426" s="12"/>
      <c r="G1426" s="12">
        <v>36.544629999999998</v>
      </c>
      <c r="H1426" s="12"/>
      <c r="I1426" s="12"/>
      <c r="J1426" s="12"/>
      <c r="K1426" s="12"/>
      <c r="L1426" s="12">
        <v>37.80547</v>
      </c>
      <c r="M1426" s="12">
        <v>40.783969999999997</v>
      </c>
      <c r="N1426" s="12"/>
      <c r="O1426" s="12"/>
      <c r="P1426" s="11" t="s">
        <v>1</v>
      </c>
      <c r="Q1426" s="11" t="s">
        <v>1</v>
      </c>
      <c r="R1426" s="11" t="s">
        <v>1</v>
      </c>
      <c r="S1426" s="11" t="s">
        <v>1</v>
      </c>
      <c r="T1426" s="11" t="s">
        <v>1</v>
      </c>
      <c r="U1426" s="11" t="s">
        <v>1</v>
      </c>
      <c r="V1426" s="11" t="s">
        <v>303</v>
      </c>
      <c r="W1426" s="21" t="s">
        <v>1</v>
      </c>
    </row>
    <row r="1427" spans="1:23" x14ac:dyDescent="0.2">
      <c r="A1427" s="27" t="s">
        <v>47</v>
      </c>
      <c r="B1427" s="13" t="s">
        <v>169</v>
      </c>
      <c r="C1427" s="13" t="s">
        <v>298</v>
      </c>
      <c r="D1427" s="14"/>
      <c r="E1427" s="14"/>
      <c r="F1427" s="14"/>
      <c r="G1427" s="14">
        <v>36.544629999999998</v>
      </c>
      <c r="H1427" s="14"/>
      <c r="I1427" s="14"/>
      <c r="J1427" s="14"/>
      <c r="K1427" s="14"/>
      <c r="L1427" s="14">
        <v>37.858699999999999</v>
      </c>
      <c r="M1427" s="14">
        <v>39.715470000000003</v>
      </c>
      <c r="N1427" s="14"/>
      <c r="O1427" s="14"/>
      <c r="P1427" s="13" t="s">
        <v>1</v>
      </c>
      <c r="Q1427" s="13" t="s">
        <v>1</v>
      </c>
      <c r="R1427" s="13" t="s">
        <v>1</v>
      </c>
      <c r="S1427" s="13" t="s">
        <v>1</v>
      </c>
      <c r="T1427" s="13" t="s">
        <v>1</v>
      </c>
      <c r="U1427" s="13" t="s">
        <v>1</v>
      </c>
      <c r="V1427" s="13" t="s">
        <v>303</v>
      </c>
      <c r="W1427" s="22" t="s">
        <v>1</v>
      </c>
    </row>
    <row r="1428" spans="1:23" x14ac:dyDescent="0.2">
      <c r="A1428" s="25" t="s">
        <v>48</v>
      </c>
      <c r="B1428" s="11" t="s">
        <v>141</v>
      </c>
      <c r="C1428" s="11" t="s">
        <v>277</v>
      </c>
      <c r="D1428" s="12"/>
      <c r="E1428" s="12">
        <v>82.23348</v>
      </c>
      <c r="F1428" s="12"/>
      <c r="G1428" s="12"/>
      <c r="H1428" s="12"/>
      <c r="I1428" s="12"/>
      <c r="J1428" s="12"/>
      <c r="K1428" s="12"/>
      <c r="L1428" s="12"/>
      <c r="M1428" s="12"/>
      <c r="N1428" s="12"/>
      <c r="O1428" s="12"/>
      <c r="P1428" s="11" t="s">
        <v>1</v>
      </c>
      <c r="Q1428" s="11" t="s">
        <v>1</v>
      </c>
      <c r="R1428" s="11" t="s">
        <v>1</v>
      </c>
      <c r="S1428" s="11" t="s">
        <v>1</v>
      </c>
      <c r="T1428" s="11" t="s">
        <v>1</v>
      </c>
      <c r="U1428" s="11" t="s">
        <v>1</v>
      </c>
      <c r="V1428" s="11" t="s">
        <v>306</v>
      </c>
      <c r="W1428" s="21" t="s">
        <v>1</v>
      </c>
    </row>
    <row r="1429" spans="1:23" x14ac:dyDescent="0.2">
      <c r="A1429" s="27" t="s">
        <v>48</v>
      </c>
      <c r="B1429" s="13" t="s">
        <v>141</v>
      </c>
      <c r="C1429" s="13" t="s">
        <v>278</v>
      </c>
      <c r="D1429" s="14"/>
      <c r="E1429" s="14"/>
      <c r="F1429" s="14"/>
      <c r="G1429" s="14"/>
      <c r="H1429" s="14"/>
      <c r="I1429" s="14"/>
      <c r="J1429" s="14"/>
      <c r="K1429" s="14"/>
      <c r="L1429" s="14"/>
      <c r="M1429" s="14"/>
      <c r="N1429" s="14"/>
      <c r="O1429" s="14"/>
      <c r="P1429" s="13"/>
      <c r="Q1429" s="13"/>
      <c r="R1429" s="13"/>
      <c r="S1429" s="13"/>
      <c r="T1429" s="13"/>
      <c r="U1429" s="13"/>
      <c r="V1429" s="13"/>
      <c r="W1429" s="22"/>
    </row>
    <row r="1430" spans="1:23" x14ac:dyDescent="0.2">
      <c r="A1430" s="25" t="s">
        <v>48</v>
      </c>
      <c r="B1430" s="11" t="s">
        <v>141</v>
      </c>
      <c r="C1430" s="11" t="s">
        <v>280</v>
      </c>
      <c r="D1430" s="12"/>
      <c r="E1430" s="12"/>
      <c r="F1430" s="12">
        <v>0</v>
      </c>
      <c r="G1430" s="12">
        <v>0</v>
      </c>
      <c r="H1430" s="12"/>
      <c r="I1430" s="12"/>
      <c r="J1430" s="12"/>
      <c r="K1430" s="12"/>
      <c r="L1430" s="12"/>
      <c r="M1430" s="12"/>
      <c r="N1430" s="12"/>
      <c r="O1430" s="12"/>
      <c r="P1430" s="11" t="s">
        <v>1</v>
      </c>
      <c r="Q1430" s="11" t="s">
        <v>1</v>
      </c>
      <c r="R1430" s="11" t="s">
        <v>1</v>
      </c>
      <c r="S1430" s="11" t="s">
        <v>1</v>
      </c>
      <c r="T1430" s="11" t="s">
        <v>1</v>
      </c>
      <c r="U1430" s="11" t="s">
        <v>1</v>
      </c>
      <c r="V1430" s="11" t="s">
        <v>306</v>
      </c>
      <c r="W1430" s="21" t="s">
        <v>1</v>
      </c>
    </row>
    <row r="1431" spans="1:23" x14ac:dyDescent="0.2">
      <c r="A1431" s="27" t="s">
        <v>48</v>
      </c>
      <c r="B1431" s="13" t="s">
        <v>141</v>
      </c>
      <c r="C1431" s="13" t="s">
        <v>281</v>
      </c>
      <c r="D1431" s="14"/>
      <c r="E1431" s="14"/>
      <c r="F1431" s="14"/>
      <c r="G1431" s="14"/>
      <c r="H1431" s="14"/>
      <c r="I1431" s="14"/>
      <c r="J1431" s="14"/>
      <c r="K1431" s="14"/>
      <c r="L1431" s="14"/>
      <c r="M1431" s="14"/>
      <c r="N1431" s="14"/>
      <c r="O1431" s="14"/>
      <c r="P1431" s="13"/>
      <c r="Q1431" s="13"/>
      <c r="R1431" s="13"/>
      <c r="S1431" s="13"/>
      <c r="T1431" s="13"/>
      <c r="U1431" s="13"/>
      <c r="V1431" s="13"/>
      <c r="W1431" s="22"/>
    </row>
    <row r="1432" spans="1:23" x14ac:dyDescent="0.2">
      <c r="A1432" s="25" t="s">
        <v>48</v>
      </c>
      <c r="B1432" s="11" t="s">
        <v>141</v>
      </c>
      <c r="C1432" s="11" t="s">
        <v>282</v>
      </c>
      <c r="D1432" s="12"/>
      <c r="E1432" s="12"/>
      <c r="F1432" s="12"/>
      <c r="G1432" s="12"/>
      <c r="H1432" s="12"/>
      <c r="I1432" s="12"/>
      <c r="J1432" s="12"/>
      <c r="K1432" s="12"/>
      <c r="L1432" s="12"/>
      <c r="M1432" s="12"/>
      <c r="N1432" s="12"/>
      <c r="O1432" s="12"/>
      <c r="P1432" s="11"/>
      <c r="Q1432" s="11"/>
      <c r="R1432" s="11"/>
      <c r="S1432" s="11"/>
      <c r="T1432" s="11"/>
      <c r="U1432" s="11"/>
      <c r="V1432" s="11"/>
      <c r="W1432" s="21"/>
    </row>
    <row r="1433" spans="1:23" x14ac:dyDescent="0.2">
      <c r="A1433" s="27" t="s">
        <v>48</v>
      </c>
      <c r="B1433" s="13" t="s">
        <v>141</v>
      </c>
      <c r="C1433" s="13" t="s">
        <v>279</v>
      </c>
      <c r="D1433" s="14"/>
      <c r="E1433" s="14"/>
      <c r="F1433" s="14"/>
      <c r="G1433" s="14"/>
      <c r="H1433" s="14"/>
      <c r="I1433" s="14"/>
      <c r="J1433" s="14"/>
      <c r="K1433" s="14"/>
      <c r="L1433" s="14"/>
      <c r="M1433" s="14"/>
      <c r="N1433" s="14"/>
      <c r="O1433" s="14"/>
      <c r="P1433" s="13"/>
      <c r="Q1433" s="13"/>
      <c r="R1433" s="13"/>
      <c r="S1433" s="13"/>
      <c r="T1433" s="13"/>
      <c r="U1433" s="13"/>
      <c r="V1433" s="13"/>
      <c r="W1433" s="22"/>
    </row>
    <row r="1434" spans="1:23" x14ac:dyDescent="0.2">
      <c r="A1434" s="25" t="s">
        <v>48</v>
      </c>
      <c r="B1434" s="11" t="s">
        <v>141</v>
      </c>
      <c r="C1434" s="11" t="s">
        <v>293</v>
      </c>
      <c r="D1434" s="12"/>
      <c r="E1434" s="12"/>
      <c r="F1434" s="12"/>
      <c r="G1434" s="12"/>
      <c r="H1434" s="12"/>
      <c r="I1434" s="12"/>
      <c r="J1434" s="12"/>
      <c r="K1434" s="12"/>
      <c r="L1434" s="12"/>
      <c r="M1434" s="12"/>
      <c r="N1434" s="12"/>
      <c r="O1434" s="12"/>
      <c r="P1434" s="11" t="s">
        <v>1</v>
      </c>
      <c r="Q1434" s="11" t="s">
        <v>1</v>
      </c>
      <c r="R1434" s="11" t="s">
        <v>1</v>
      </c>
      <c r="S1434" s="11" t="s">
        <v>1</v>
      </c>
      <c r="T1434" s="11" t="s">
        <v>1</v>
      </c>
      <c r="U1434" s="11" t="s">
        <v>1</v>
      </c>
      <c r="V1434" s="11" t="s">
        <v>306</v>
      </c>
      <c r="W1434" s="21" t="s">
        <v>1</v>
      </c>
    </row>
    <row r="1435" spans="1:23" x14ac:dyDescent="0.2">
      <c r="A1435" s="27" t="s">
        <v>48</v>
      </c>
      <c r="B1435" s="13" t="s">
        <v>141</v>
      </c>
      <c r="C1435" s="13" t="s">
        <v>284</v>
      </c>
      <c r="D1435" s="14"/>
      <c r="E1435" s="14">
        <v>22.308800000000002</v>
      </c>
      <c r="F1435" s="14"/>
      <c r="G1435" s="14"/>
      <c r="H1435" s="14"/>
      <c r="I1435" s="14"/>
      <c r="J1435" s="14"/>
      <c r="K1435" s="14"/>
      <c r="L1435" s="14"/>
      <c r="M1435" s="14"/>
      <c r="N1435" s="14"/>
      <c r="O1435" s="14"/>
      <c r="P1435" s="13" t="s">
        <v>1</v>
      </c>
      <c r="Q1435" s="13" t="s">
        <v>1</v>
      </c>
      <c r="R1435" s="13" t="s">
        <v>1</v>
      </c>
      <c r="S1435" s="13" t="s">
        <v>1</v>
      </c>
      <c r="T1435" s="13" t="s">
        <v>1</v>
      </c>
      <c r="U1435" s="13" t="s">
        <v>1</v>
      </c>
      <c r="V1435" s="13" t="s">
        <v>306</v>
      </c>
      <c r="W1435" s="22" t="s">
        <v>1</v>
      </c>
    </row>
    <row r="1436" spans="1:23" x14ac:dyDescent="0.2">
      <c r="A1436" s="25" t="s">
        <v>48</v>
      </c>
      <c r="B1436" s="11" t="s">
        <v>141</v>
      </c>
      <c r="C1436" s="11" t="s">
        <v>286</v>
      </c>
      <c r="D1436" s="12">
        <v>6.1900000000000002E-3</v>
      </c>
      <c r="E1436" s="12">
        <v>0</v>
      </c>
      <c r="F1436" s="12">
        <v>0</v>
      </c>
      <c r="G1436" s="12">
        <v>0</v>
      </c>
      <c r="H1436" s="12"/>
      <c r="I1436" s="12"/>
      <c r="J1436" s="12"/>
      <c r="K1436" s="12"/>
      <c r="L1436" s="12"/>
      <c r="M1436" s="12"/>
      <c r="N1436" s="12"/>
      <c r="O1436" s="12"/>
      <c r="P1436" s="11" t="s">
        <v>1</v>
      </c>
      <c r="Q1436" s="11" t="s">
        <v>1</v>
      </c>
      <c r="R1436" s="11" t="s">
        <v>1</v>
      </c>
      <c r="S1436" s="11" t="s">
        <v>1</v>
      </c>
      <c r="T1436" s="11" t="s">
        <v>1</v>
      </c>
      <c r="U1436" s="11" t="s">
        <v>1</v>
      </c>
      <c r="V1436" s="11" t="s">
        <v>306</v>
      </c>
      <c r="W1436" s="21" t="s">
        <v>1</v>
      </c>
    </row>
    <row r="1437" spans="1:23" x14ac:dyDescent="0.2">
      <c r="A1437" s="27" t="s">
        <v>48</v>
      </c>
      <c r="B1437" s="13" t="s">
        <v>141</v>
      </c>
      <c r="C1437" s="13" t="s">
        <v>287</v>
      </c>
      <c r="D1437" s="14">
        <v>35.533070000000002</v>
      </c>
      <c r="E1437" s="14">
        <v>37.725439999999999</v>
      </c>
      <c r="F1437" s="14"/>
      <c r="G1437" s="14"/>
      <c r="H1437" s="14"/>
      <c r="I1437" s="14"/>
      <c r="J1437" s="14"/>
      <c r="K1437" s="14"/>
      <c r="L1437" s="14"/>
      <c r="M1437" s="14"/>
      <c r="N1437" s="14"/>
      <c r="O1437" s="14"/>
      <c r="P1437" s="13" t="s">
        <v>1</v>
      </c>
      <c r="Q1437" s="13" t="s">
        <v>1</v>
      </c>
      <c r="R1437" s="13" t="s">
        <v>1</v>
      </c>
      <c r="S1437" s="13" t="s">
        <v>1</v>
      </c>
      <c r="T1437" s="13" t="s">
        <v>1</v>
      </c>
      <c r="U1437" s="13" t="s">
        <v>1</v>
      </c>
      <c r="V1437" s="13" t="s">
        <v>306</v>
      </c>
      <c r="W1437" s="22" t="s">
        <v>1</v>
      </c>
    </row>
    <row r="1438" spans="1:23" x14ac:dyDescent="0.2">
      <c r="A1438" s="25" t="s">
        <v>48</v>
      </c>
      <c r="B1438" s="11" t="s">
        <v>141</v>
      </c>
      <c r="C1438" s="11" t="s">
        <v>288</v>
      </c>
      <c r="D1438" s="12">
        <v>43.07103</v>
      </c>
      <c r="E1438" s="12">
        <v>41.92745</v>
      </c>
      <c r="F1438" s="12"/>
      <c r="G1438" s="12"/>
      <c r="H1438" s="12"/>
      <c r="I1438" s="12"/>
      <c r="J1438" s="12"/>
      <c r="K1438" s="12"/>
      <c r="L1438" s="12"/>
      <c r="M1438" s="12"/>
      <c r="N1438" s="12"/>
      <c r="O1438" s="12"/>
      <c r="P1438" s="11" t="s">
        <v>1</v>
      </c>
      <c r="Q1438" s="11" t="s">
        <v>1</v>
      </c>
      <c r="R1438" s="11" t="s">
        <v>1</v>
      </c>
      <c r="S1438" s="11" t="s">
        <v>1</v>
      </c>
      <c r="T1438" s="11" t="s">
        <v>1</v>
      </c>
      <c r="U1438" s="11" t="s">
        <v>1</v>
      </c>
      <c r="V1438" s="11" t="s">
        <v>306</v>
      </c>
      <c r="W1438" s="21" t="s">
        <v>1</v>
      </c>
    </row>
    <row r="1439" spans="1:23" x14ac:dyDescent="0.2">
      <c r="A1439" s="27" t="s">
        <v>48</v>
      </c>
      <c r="B1439" s="13" t="s">
        <v>141</v>
      </c>
      <c r="C1439" s="13" t="s">
        <v>285</v>
      </c>
      <c r="D1439" s="14"/>
      <c r="E1439" s="14">
        <v>19.618649999999999</v>
      </c>
      <c r="F1439" s="14"/>
      <c r="G1439" s="14"/>
      <c r="H1439" s="14"/>
      <c r="I1439" s="14"/>
      <c r="J1439" s="14"/>
      <c r="K1439" s="14"/>
      <c r="L1439" s="14"/>
      <c r="M1439" s="14"/>
      <c r="N1439" s="14"/>
      <c r="O1439" s="14"/>
      <c r="P1439" s="13" t="s">
        <v>1</v>
      </c>
      <c r="Q1439" s="13" t="s">
        <v>1</v>
      </c>
      <c r="R1439" s="13" t="s">
        <v>1</v>
      </c>
      <c r="S1439" s="13" t="s">
        <v>1</v>
      </c>
      <c r="T1439" s="13" t="s">
        <v>1</v>
      </c>
      <c r="U1439" s="13" t="s">
        <v>1</v>
      </c>
      <c r="V1439" s="13" t="s">
        <v>306</v>
      </c>
      <c r="W1439" s="22" t="s">
        <v>1</v>
      </c>
    </row>
    <row r="1440" spans="1:23" x14ac:dyDescent="0.2">
      <c r="A1440" s="25" t="s">
        <v>48</v>
      </c>
      <c r="B1440" s="11" t="s">
        <v>141</v>
      </c>
      <c r="C1440" s="11" t="s">
        <v>308</v>
      </c>
      <c r="D1440" s="12"/>
      <c r="E1440" s="12">
        <v>40.218000000000004</v>
      </c>
      <c r="F1440" s="12">
        <v>40.606999999999999</v>
      </c>
      <c r="G1440" s="12">
        <v>55.529000000000003</v>
      </c>
      <c r="H1440" s="12">
        <v>32.176000000000002</v>
      </c>
      <c r="I1440" s="12">
        <v>47.453000000000003</v>
      </c>
      <c r="J1440" s="12">
        <v>13.28</v>
      </c>
      <c r="K1440" s="12">
        <v>31.8</v>
      </c>
      <c r="L1440" s="12">
        <v>30.265999999999998</v>
      </c>
      <c r="M1440" s="12">
        <v>18.484999999999999</v>
      </c>
      <c r="N1440" s="12">
        <v>17.643999999999998</v>
      </c>
      <c r="O1440" s="12"/>
      <c r="P1440" s="11" t="s">
        <v>1</v>
      </c>
      <c r="Q1440" s="11" t="s">
        <v>1</v>
      </c>
      <c r="R1440" s="11" t="s">
        <v>1</v>
      </c>
      <c r="S1440" s="11" t="s">
        <v>1</v>
      </c>
      <c r="T1440" s="11" t="s">
        <v>1</v>
      </c>
      <c r="U1440" s="11" t="s">
        <v>1</v>
      </c>
      <c r="V1440" s="11" t="s">
        <v>306</v>
      </c>
      <c r="W1440" s="21" t="s">
        <v>1</v>
      </c>
    </row>
    <row r="1441" spans="1:23" x14ac:dyDescent="0.2">
      <c r="A1441" s="27" t="s">
        <v>48</v>
      </c>
      <c r="B1441" s="13" t="s">
        <v>141</v>
      </c>
      <c r="C1441" s="13" t="s">
        <v>283</v>
      </c>
      <c r="D1441" s="14"/>
      <c r="E1441" s="14"/>
      <c r="F1441" s="14"/>
      <c r="G1441" s="14"/>
      <c r="H1441" s="14"/>
      <c r="I1441" s="14"/>
      <c r="J1441" s="14"/>
      <c r="K1441" s="14"/>
      <c r="L1441" s="14"/>
      <c r="M1441" s="14">
        <v>10</v>
      </c>
      <c r="N1441" s="14">
        <v>11</v>
      </c>
      <c r="O1441" s="14"/>
      <c r="P1441" s="13" t="s">
        <v>1</v>
      </c>
      <c r="Q1441" s="13" t="s">
        <v>1</v>
      </c>
      <c r="R1441" s="13" t="s">
        <v>1</v>
      </c>
      <c r="S1441" s="13" t="s">
        <v>1</v>
      </c>
      <c r="T1441" s="13" t="s">
        <v>1</v>
      </c>
      <c r="U1441" s="13" t="s">
        <v>1</v>
      </c>
      <c r="V1441" s="13" t="s">
        <v>306</v>
      </c>
      <c r="W1441" s="22" t="s">
        <v>1</v>
      </c>
    </row>
    <row r="1442" spans="1:23" x14ac:dyDescent="0.2">
      <c r="A1442" s="25" t="s">
        <v>48</v>
      </c>
      <c r="B1442" s="11" t="s">
        <v>141</v>
      </c>
      <c r="C1442" s="11" t="s">
        <v>290</v>
      </c>
      <c r="D1442" s="12">
        <v>95</v>
      </c>
      <c r="E1442" s="12">
        <v>90</v>
      </c>
      <c r="F1442" s="12">
        <v>92</v>
      </c>
      <c r="G1442" s="12"/>
      <c r="H1442" s="12">
        <v>90</v>
      </c>
      <c r="I1442" s="12">
        <v>91</v>
      </c>
      <c r="J1442" s="12">
        <v>91</v>
      </c>
      <c r="K1442" s="12">
        <v>90</v>
      </c>
      <c r="L1442" s="12">
        <v>88</v>
      </c>
      <c r="M1442" s="12">
        <v>88</v>
      </c>
      <c r="N1442" s="12">
        <v>87</v>
      </c>
      <c r="O1442" s="12"/>
      <c r="P1442" s="11" t="s">
        <v>1</v>
      </c>
      <c r="Q1442" s="11" t="s">
        <v>1</v>
      </c>
      <c r="R1442" s="11" t="s">
        <v>1</v>
      </c>
      <c r="S1442" s="11" t="s">
        <v>1</v>
      </c>
      <c r="T1442" s="11" t="s">
        <v>1</v>
      </c>
      <c r="U1442" s="11" t="s">
        <v>1</v>
      </c>
      <c r="V1442" s="11" t="s">
        <v>306</v>
      </c>
      <c r="W1442" s="21" t="s">
        <v>1</v>
      </c>
    </row>
    <row r="1443" spans="1:23" x14ac:dyDescent="0.2">
      <c r="A1443" s="27" t="s">
        <v>48</v>
      </c>
      <c r="B1443" s="13" t="s">
        <v>141</v>
      </c>
      <c r="C1443" s="13" t="s">
        <v>291</v>
      </c>
      <c r="D1443" s="14">
        <v>9</v>
      </c>
      <c r="E1443" s="14">
        <v>10</v>
      </c>
      <c r="F1443" s="14">
        <v>11</v>
      </c>
      <c r="G1443" s="14">
        <v>12</v>
      </c>
      <c r="H1443" s="14">
        <v>13</v>
      </c>
      <c r="I1443" s="14">
        <v>14</v>
      </c>
      <c r="J1443" s="14">
        <v>14</v>
      </c>
      <c r="K1443" s="14">
        <v>15</v>
      </c>
      <c r="L1443" s="14">
        <v>16</v>
      </c>
      <c r="M1443" s="14">
        <v>17</v>
      </c>
      <c r="N1443" s="14">
        <v>17</v>
      </c>
      <c r="O1443" s="14"/>
      <c r="P1443" s="13" t="s">
        <v>1</v>
      </c>
      <c r="Q1443" s="13" t="s">
        <v>1</v>
      </c>
      <c r="R1443" s="13" t="s">
        <v>1</v>
      </c>
      <c r="S1443" s="13" t="s">
        <v>1</v>
      </c>
      <c r="T1443" s="13" t="s">
        <v>1</v>
      </c>
      <c r="U1443" s="13" t="s">
        <v>1</v>
      </c>
      <c r="V1443" s="13" t="s">
        <v>306</v>
      </c>
      <c r="W1443" s="22" t="s">
        <v>1</v>
      </c>
    </row>
    <row r="1444" spans="1:23" x14ac:dyDescent="0.2">
      <c r="A1444" s="25" t="s">
        <v>48</v>
      </c>
      <c r="B1444" s="11" t="s">
        <v>141</v>
      </c>
      <c r="C1444" s="11" t="s">
        <v>273</v>
      </c>
      <c r="D1444" s="12"/>
      <c r="E1444" s="12"/>
      <c r="F1444" s="12"/>
      <c r="G1444" s="12"/>
      <c r="H1444" s="12"/>
      <c r="I1444" s="12"/>
      <c r="J1444" s="12"/>
      <c r="K1444" s="12"/>
      <c r="L1444" s="12"/>
      <c r="M1444" s="12">
        <v>10</v>
      </c>
      <c r="N1444" s="12">
        <v>10</v>
      </c>
      <c r="O1444" s="12"/>
      <c r="P1444" s="11" t="s">
        <v>1</v>
      </c>
      <c r="Q1444" s="11" t="s">
        <v>1</v>
      </c>
      <c r="R1444" s="11" t="s">
        <v>1</v>
      </c>
      <c r="S1444" s="11" t="s">
        <v>1</v>
      </c>
      <c r="T1444" s="11" t="s">
        <v>1</v>
      </c>
      <c r="U1444" s="11" t="s">
        <v>1</v>
      </c>
      <c r="V1444" s="11" t="s">
        <v>306</v>
      </c>
      <c r="W1444" s="21" t="s">
        <v>1</v>
      </c>
    </row>
    <row r="1445" spans="1:23" x14ac:dyDescent="0.2">
      <c r="A1445" s="27" t="s">
        <v>48</v>
      </c>
      <c r="B1445" s="13" t="s">
        <v>141</v>
      </c>
      <c r="C1445" s="13" t="s">
        <v>274</v>
      </c>
      <c r="D1445" s="14"/>
      <c r="E1445" s="14"/>
      <c r="F1445" s="14"/>
      <c r="G1445" s="14"/>
      <c r="H1445" s="14"/>
      <c r="I1445" s="14"/>
      <c r="J1445" s="14"/>
      <c r="K1445" s="14"/>
      <c r="L1445" s="14"/>
      <c r="M1445" s="14">
        <v>10</v>
      </c>
      <c r="N1445" s="14">
        <v>10</v>
      </c>
      <c r="O1445" s="14"/>
      <c r="P1445" s="13" t="s">
        <v>1</v>
      </c>
      <c r="Q1445" s="13" t="s">
        <v>1</v>
      </c>
      <c r="R1445" s="13" t="s">
        <v>1</v>
      </c>
      <c r="S1445" s="13" t="s">
        <v>1</v>
      </c>
      <c r="T1445" s="13" t="s">
        <v>1</v>
      </c>
      <c r="U1445" s="13" t="s">
        <v>1</v>
      </c>
      <c r="V1445" s="13" t="s">
        <v>306</v>
      </c>
      <c r="W1445" s="22" t="s">
        <v>1</v>
      </c>
    </row>
    <row r="1446" spans="1:23" x14ac:dyDescent="0.2">
      <c r="A1446" s="25" t="s">
        <v>48</v>
      </c>
      <c r="B1446" s="11" t="s">
        <v>141</v>
      </c>
      <c r="C1446" s="11" t="s">
        <v>289</v>
      </c>
      <c r="D1446" s="12">
        <v>78.610299999999995</v>
      </c>
      <c r="E1446" s="12">
        <v>79.652889999999999</v>
      </c>
      <c r="F1446" s="12"/>
      <c r="G1446" s="12"/>
      <c r="H1446" s="12"/>
      <c r="I1446" s="12"/>
      <c r="J1446" s="12"/>
      <c r="K1446" s="12"/>
      <c r="L1446" s="12"/>
      <c r="M1446" s="12"/>
      <c r="N1446" s="12"/>
      <c r="O1446" s="12"/>
      <c r="P1446" s="11" t="s">
        <v>1</v>
      </c>
      <c r="Q1446" s="11" t="s">
        <v>1</v>
      </c>
      <c r="R1446" s="11" t="s">
        <v>1</v>
      </c>
      <c r="S1446" s="11" t="s">
        <v>1</v>
      </c>
      <c r="T1446" s="11" t="s">
        <v>1</v>
      </c>
      <c r="U1446" s="11" t="s">
        <v>1</v>
      </c>
      <c r="V1446" s="11" t="s">
        <v>306</v>
      </c>
      <c r="W1446" s="21" t="s">
        <v>1</v>
      </c>
    </row>
    <row r="1447" spans="1:23" x14ac:dyDescent="0.2">
      <c r="A1447" s="27" t="s">
        <v>48</v>
      </c>
      <c r="B1447" s="13" t="s">
        <v>141</v>
      </c>
      <c r="C1447" s="13" t="s">
        <v>276</v>
      </c>
      <c r="D1447" s="14"/>
      <c r="E1447" s="14"/>
      <c r="F1447" s="14"/>
      <c r="G1447" s="14"/>
      <c r="H1447" s="14"/>
      <c r="I1447" s="14"/>
      <c r="J1447" s="14"/>
      <c r="K1447" s="14"/>
      <c r="L1447" s="14"/>
      <c r="M1447" s="14">
        <v>24</v>
      </c>
      <c r="N1447" s="14">
        <v>23</v>
      </c>
      <c r="O1447" s="14"/>
      <c r="P1447" s="13" t="s">
        <v>1</v>
      </c>
      <c r="Q1447" s="13" t="s">
        <v>1</v>
      </c>
      <c r="R1447" s="13" t="s">
        <v>1</v>
      </c>
      <c r="S1447" s="13" t="s">
        <v>1</v>
      </c>
      <c r="T1447" s="13" t="s">
        <v>1</v>
      </c>
      <c r="U1447" s="13" t="s">
        <v>1</v>
      </c>
      <c r="V1447" s="13" t="s">
        <v>306</v>
      </c>
      <c r="W1447" s="22" t="s">
        <v>1</v>
      </c>
    </row>
    <row r="1448" spans="1:23" x14ac:dyDescent="0.2">
      <c r="A1448" s="25" t="s">
        <v>48</v>
      </c>
      <c r="B1448" s="11" t="s">
        <v>141</v>
      </c>
      <c r="C1448" s="11" t="s">
        <v>271</v>
      </c>
      <c r="D1448" s="12">
        <v>18</v>
      </c>
      <c r="E1448" s="12">
        <v>22</v>
      </c>
      <c r="F1448" s="12">
        <v>19</v>
      </c>
      <c r="G1448" s="12"/>
      <c r="H1448" s="12">
        <v>18</v>
      </c>
      <c r="I1448" s="12"/>
      <c r="J1448" s="12"/>
      <c r="K1448" s="12"/>
      <c r="L1448" s="12"/>
      <c r="M1448" s="12"/>
      <c r="N1448" s="12"/>
      <c r="O1448" s="12"/>
      <c r="P1448" s="11" t="s">
        <v>1</v>
      </c>
      <c r="Q1448" s="11" t="s">
        <v>1</v>
      </c>
      <c r="R1448" s="11" t="s">
        <v>1</v>
      </c>
      <c r="S1448" s="11" t="s">
        <v>1</v>
      </c>
      <c r="T1448" s="11" t="s">
        <v>1</v>
      </c>
      <c r="U1448" s="11" t="s">
        <v>1</v>
      </c>
      <c r="V1448" s="11" t="s">
        <v>306</v>
      </c>
      <c r="W1448" s="21" t="s">
        <v>1</v>
      </c>
    </row>
    <row r="1449" spans="1:23" x14ac:dyDescent="0.2">
      <c r="A1449" s="27" t="s">
        <v>48</v>
      </c>
      <c r="B1449" s="13" t="s">
        <v>141</v>
      </c>
      <c r="C1449" s="13" t="s">
        <v>292</v>
      </c>
      <c r="D1449" s="14">
        <v>27</v>
      </c>
      <c r="E1449" s="14">
        <v>27</v>
      </c>
      <c r="F1449" s="14">
        <v>26</v>
      </c>
      <c r="G1449" s="14">
        <v>26</v>
      </c>
      <c r="H1449" s="14">
        <v>26</v>
      </c>
      <c r="I1449" s="14">
        <v>26</v>
      </c>
      <c r="J1449" s="14">
        <v>26</v>
      </c>
      <c r="K1449" s="14">
        <v>26</v>
      </c>
      <c r="L1449" s="14">
        <v>27</v>
      </c>
      <c r="M1449" s="14">
        <v>28</v>
      </c>
      <c r="N1449" s="14">
        <v>27</v>
      </c>
      <c r="O1449" s="14"/>
      <c r="P1449" s="13" t="s">
        <v>1</v>
      </c>
      <c r="Q1449" s="13" t="s">
        <v>1</v>
      </c>
      <c r="R1449" s="13" t="s">
        <v>1</v>
      </c>
      <c r="S1449" s="13" t="s">
        <v>1</v>
      </c>
      <c r="T1449" s="13" t="s">
        <v>1</v>
      </c>
      <c r="U1449" s="13" t="s">
        <v>1</v>
      </c>
      <c r="V1449" s="13" t="s">
        <v>306</v>
      </c>
      <c r="W1449" s="22" t="s">
        <v>1</v>
      </c>
    </row>
    <row r="1450" spans="1:23" x14ac:dyDescent="0.2">
      <c r="A1450" s="25" t="s">
        <v>48</v>
      </c>
      <c r="B1450" s="11" t="s">
        <v>141</v>
      </c>
      <c r="C1450" s="11" t="s">
        <v>275</v>
      </c>
      <c r="D1450" s="12"/>
      <c r="E1450" s="12"/>
      <c r="F1450" s="12"/>
      <c r="G1450" s="12"/>
      <c r="H1450" s="12"/>
      <c r="I1450" s="12"/>
      <c r="J1450" s="12"/>
      <c r="K1450" s="12"/>
      <c r="L1450" s="12"/>
      <c r="M1450" s="12">
        <v>20</v>
      </c>
      <c r="N1450" s="12">
        <v>19</v>
      </c>
      <c r="O1450" s="12"/>
      <c r="P1450" s="11" t="s">
        <v>1</v>
      </c>
      <c r="Q1450" s="11" t="s">
        <v>1</v>
      </c>
      <c r="R1450" s="11" t="s">
        <v>1</v>
      </c>
      <c r="S1450" s="11" t="s">
        <v>1</v>
      </c>
      <c r="T1450" s="11" t="s">
        <v>1</v>
      </c>
      <c r="U1450" s="11" t="s">
        <v>1</v>
      </c>
      <c r="V1450" s="11" t="s">
        <v>306</v>
      </c>
      <c r="W1450" s="21" t="s">
        <v>1</v>
      </c>
    </row>
    <row r="1451" spans="1:23" x14ac:dyDescent="0.2">
      <c r="A1451" s="27" t="s">
        <v>48</v>
      </c>
      <c r="B1451" s="13" t="s">
        <v>141</v>
      </c>
      <c r="C1451" s="13" t="s">
        <v>272</v>
      </c>
      <c r="D1451" s="14">
        <v>18</v>
      </c>
      <c r="E1451" s="14">
        <v>18</v>
      </c>
      <c r="F1451" s="14"/>
      <c r="G1451" s="14"/>
      <c r="H1451" s="14"/>
      <c r="I1451" s="14"/>
      <c r="J1451" s="14"/>
      <c r="K1451" s="14"/>
      <c r="L1451" s="14"/>
      <c r="M1451" s="14">
        <v>16</v>
      </c>
      <c r="N1451" s="14">
        <v>16</v>
      </c>
      <c r="O1451" s="14"/>
      <c r="P1451" s="13" t="s">
        <v>1</v>
      </c>
      <c r="Q1451" s="13" t="s">
        <v>1</v>
      </c>
      <c r="R1451" s="13" t="s">
        <v>1</v>
      </c>
      <c r="S1451" s="13" t="s">
        <v>1</v>
      </c>
      <c r="T1451" s="13" t="s">
        <v>1</v>
      </c>
      <c r="U1451" s="13" t="s">
        <v>1</v>
      </c>
      <c r="V1451" s="13" t="s">
        <v>306</v>
      </c>
      <c r="W1451" s="22" t="s">
        <v>1</v>
      </c>
    </row>
    <row r="1452" spans="1:23" x14ac:dyDescent="0.2">
      <c r="A1452" s="25" t="s">
        <v>48</v>
      </c>
      <c r="B1452" s="11" t="s">
        <v>141</v>
      </c>
      <c r="C1452" s="11" t="s">
        <v>295</v>
      </c>
      <c r="D1452" s="12">
        <v>26.492625579999999</v>
      </c>
      <c r="E1452" s="12">
        <v>23.456303980000001</v>
      </c>
      <c r="F1452" s="12">
        <v>22.81923338</v>
      </c>
      <c r="G1452" s="12">
        <v>23.296756139999999</v>
      </c>
      <c r="H1452" s="12">
        <v>23.903640370000002</v>
      </c>
      <c r="I1452" s="12">
        <v>22.349089360000001</v>
      </c>
      <c r="J1452" s="12">
        <v>22.026951109999999</v>
      </c>
      <c r="K1452" s="12">
        <v>21.211498989999999</v>
      </c>
      <c r="L1452" s="12">
        <v>21.455887010000001</v>
      </c>
      <c r="M1452" s="12">
        <v>21.74908671</v>
      </c>
      <c r="N1452" s="12">
        <v>21.906614480000002</v>
      </c>
      <c r="O1452" s="12"/>
      <c r="P1452" s="11" t="s">
        <v>1</v>
      </c>
      <c r="Q1452" s="11" t="s">
        <v>1</v>
      </c>
      <c r="R1452" s="11" t="s">
        <v>1</v>
      </c>
      <c r="S1452" s="11" t="s">
        <v>1</v>
      </c>
      <c r="T1452" s="11" t="s">
        <v>1</v>
      </c>
      <c r="U1452" s="11" t="s">
        <v>1</v>
      </c>
      <c r="V1452" s="11" t="s">
        <v>306</v>
      </c>
      <c r="W1452" s="21" t="s">
        <v>1</v>
      </c>
    </row>
    <row r="1453" spans="1:23" x14ac:dyDescent="0.2">
      <c r="A1453" s="27" t="s">
        <v>48</v>
      </c>
      <c r="B1453" s="13" t="s">
        <v>141</v>
      </c>
      <c r="C1453" s="13" t="s">
        <v>297</v>
      </c>
      <c r="D1453" s="14"/>
      <c r="E1453" s="14">
        <v>64.767960000000002</v>
      </c>
      <c r="F1453" s="14"/>
      <c r="G1453" s="14"/>
      <c r="H1453" s="14"/>
      <c r="I1453" s="14"/>
      <c r="J1453" s="14"/>
      <c r="K1453" s="14"/>
      <c r="L1453" s="14"/>
      <c r="M1453" s="14"/>
      <c r="N1453" s="14"/>
      <c r="O1453" s="14"/>
      <c r="P1453" s="13" t="s">
        <v>1</v>
      </c>
      <c r="Q1453" s="13" t="s">
        <v>1</v>
      </c>
      <c r="R1453" s="13" t="s">
        <v>1</v>
      </c>
      <c r="S1453" s="13" t="s">
        <v>1</v>
      </c>
      <c r="T1453" s="13" t="s">
        <v>1</v>
      </c>
      <c r="U1453" s="13" t="s">
        <v>1</v>
      </c>
      <c r="V1453" s="13" t="s">
        <v>306</v>
      </c>
      <c r="W1453" s="22" t="s">
        <v>1</v>
      </c>
    </row>
    <row r="1454" spans="1:23" x14ac:dyDescent="0.2">
      <c r="A1454" s="25" t="s">
        <v>48</v>
      </c>
      <c r="B1454" s="11" t="s">
        <v>141</v>
      </c>
      <c r="C1454" s="11" t="s">
        <v>299</v>
      </c>
      <c r="D1454" s="12"/>
      <c r="E1454" s="12"/>
      <c r="F1454" s="12"/>
      <c r="G1454" s="12"/>
      <c r="H1454" s="12"/>
      <c r="I1454" s="12"/>
      <c r="J1454" s="12"/>
      <c r="K1454" s="12"/>
      <c r="L1454" s="12"/>
      <c r="M1454" s="12"/>
      <c r="N1454" s="12"/>
      <c r="O1454" s="12"/>
      <c r="P1454" s="11" t="s">
        <v>1</v>
      </c>
      <c r="Q1454" s="11" t="s">
        <v>1</v>
      </c>
      <c r="R1454" s="11" t="s">
        <v>1</v>
      </c>
      <c r="S1454" s="11" t="s">
        <v>1</v>
      </c>
      <c r="T1454" s="11" t="s">
        <v>1</v>
      </c>
      <c r="U1454" s="11" t="s">
        <v>1</v>
      </c>
      <c r="V1454" s="11" t="s">
        <v>306</v>
      </c>
      <c r="W1454" s="21" t="s">
        <v>1</v>
      </c>
    </row>
    <row r="1455" spans="1:23" x14ac:dyDescent="0.2">
      <c r="A1455" s="27" t="s">
        <v>48</v>
      </c>
      <c r="B1455" s="13" t="s">
        <v>141</v>
      </c>
      <c r="C1455" s="13" t="s">
        <v>300</v>
      </c>
      <c r="D1455" s="14">
        <v>84.057609999999997</v>
      </c>
      <c r="E1455" s="14">
        <v>68.653779999999998</v>
      </c>
      <c r="F1455" s="14"/>
      <c r="G1455" s="14"/>
      <c r="H1455" s="14"/>
      <c r="I1455" s="14"/>
      <c r="J1455" s="14"/>
      <c r="K1455" s="14"/>
      <c r="L1455" s="14"/>
      <c r="M1455" s="14"/>
      <c r="N1455" s="14"/>
      <c r="O1455" s="14"/>
      <c r="P1455" s="13" t="s">
        <v>1</v>
      </c>
      <c r="Q1455" s="13" t="s">
        <v>1</v>
      </c>
      <c r="R1455" s="13" t="s">
        <v>1</v>
      </c>
      <c r="S1455" s="13" t="s">
        <v>1</v>
      </c>
      <c r="T1455" s="13" t="s">
        <v>1</v>
      </c>
      <c r="U1455" s="13" t="s">
        <v>1</v>
      </c>
      <c r="V1455" s="13" t="s">
        <v>306</v>
      </c>
      <c r="W1455" s="22" t="s">
        <v>1</v>
      </c>
    </row>
    <row r="1456" spans="1:23" x14ac:dyDescent="0.2">
      <c r="A1456" s="25" t="s">
        <v>48</v>
      </c>
      <c r="B1456" s="11" t="s">
        <v>141</v>
      </c>
      <c r="C1456" s="11" t="s">
        <v>296</v>
      </c>
      <c r="D1456" s="12"/>
      <c r="E1456" s="12"/>
      <c r="F1456" s="12"/>
      <c r="G1456" s="12"/>
      <c r="H1456" s="12"/>
      <c r="I1456" s="12"/>
      <c r="J1456" s="12"/>
      <c r="K1456" s="12"/>
      <c r="L1456" s="12"/>
      <c r="M1456" s="12"/>
      <c r="N1456" s="12"/>
      <c r="O1456" s="12"/>
      <c r="P1456" s="11" t="s">
        <v>1</v>
      </c>
      <c r="Q1456" s="11" t="s">
        <v>1</v>
      </c>
      <c r="R1456" s="11" t="s">
        <v>1</v>
      </c>
      <c r="S1456" s="11" t="s">
        <v>1</v>
      </c>
      <c r="T1456" s="11" t="s">
        <v>1</v>
      </c>
      <c r="U1456" s="11" t="s">
        <v>1</v>
      </c>
      <c r="V1456" s="11" t="s">
        <v>306</v>
      </c>
      <c r="W1456" s="21" t="s">
        <v>1</v>
      </c>
    </row>
    <row r="1457" spans="1:23" x14ac:dyDescent="0.2">
      <c r="A1457" s="27" t="s">
        <v>48</v>
      </c>
      <c r="B1457" s="13" t="s">
        <v>141</v>
      </c>
      <c r="C1457" s="13" t="s">
        <v>301</v>
      </c>
      <c r="D1457" s="14"/>
      <c r="E1457" s="14">
        <v>66.352189999999993</v>
      </c>
      <c r="F1457" s="14"/>
      <c r="G1457" s="14"/>
      <c r="H1457" s="14"/>
      <c r="I1457" s="14"/>
      <c r="J1457" s="14"/>
      <c r="K1457" s="14"/>
      <c r="L1457" s="14"/>
      <c r="M1457" s="14"/>
      <c r="N1457" s="14"/>
      <c r="O1457" s="14"/>
      <c r="P1457" s="13" t="s">
        <v>1</v>
      </c>
      <c r="Q1457" s="13" t="s">
        <v>1</v>
      </c>
      <c r="R1457" s="13" t="s">
        <v>1</v>
      </c>
      <c r="S1457" s="13" t="s">
        <v>1</v>
      </c>
      <c r="T1457" s="13" t="s">
        <v>1</v>
      </c>
      <c r="U1457" s="13" t="s">
        <v>1</v>
      </c>
      <c r="V1457" s="13" t="s">
        <v>306</v>
      </c>
      <c r="W1457" s="22" t="s">
        <v>1</v>
      </c>
    </row>
    <row r="1458" spans="1:23" x14ac:dyDescent="0.2">
      <c r="A1458" s="25" t="s">
        <v>48</v>
      </c>
      <c r="B1458" s="11" t="s">
        <v>141</v>
      </c>
      <c r="C1458" s="11" t="s">
        <v>298</v>
      </c>
      <c r="D1458" s="12"/>
      <c r="E1458" s="12">
        <v>68.152720000000002</v>
      </c>
      <c r="F1458" s="12"/>
      <c r="G1458" s="12"/>
      <c r="H1458" s="12"/>
      <c r="I1458" s="12"/>
      <c r="J1458" s="12"/>
      <c r="K1458" s="12"/>
      <c r="L1458" s="12"/>
      <c r="M1458" s="12"/>
      <c r="N1458" s="12"/>
      <c r="O1458" s="12"/>
      <c r="P1458" s="11" t="s">
        <v>1</v>
      </c>
      <c r="Q1458" s="11" t="s">
        <v>1</v>
      </c>
      <c r="R1458" s="11" t="s">
        <v>1</v>
      </c>
      <c r="S1458" s="11" t="s">
        <v>1</v>
      </c>
      <c r="T1458" s="11" t="s">
        <v>1</v>
      </c>
      <c r="U1458" s="11" t="s">
        <v>1</v>
      </c>
      <c r="V1458" s="11" t="s">
        <v>306</v>
      </c>
      <c r="W1458" s="21" t="s">
        <v>1</v>
      </c>
    </row>
    <row r="1459" spans="1:23" x14ac:dyDescent="0.2">
      <c r="A1459" s="27" t="s">
        <v>49</v>
      </c>
      <c r="B1459" s="13" t="s">
        <v>142</v>
      </c>
      <c r="C1459" s="13" t="s">
        <v>277</v>
      </c>
      <c r="D1459" s="14"/>
      <c r="E1459" s="14"/>
      <c r="F1459" s="14"/>
      <c r="G1459" s="14"/>
      <c r="H1459" s="14">
        <v>80.740669999999994</v>
      </c>
      <c r="I1459" s="14">
        <v>80.740669999999994</v>
      </c>
      <c r="J1459" s="14"/>
      <c r="K1459" s="14"/>
      <c r="L1459" s="14"/>
      <c r="M1459" s="14"/>
      <c r="N1459" s="14"/>
      <c r="O1459" s="14"/>
      <c r="P1459" s="13" t="s">
        <v>1</v>
      </c>
      <c r="Q1459" s="13" t="s">
        <v>1</v>
      </c>
      <c r="R1459" s="13" t="s">
        <v>1</v>
      </c>
      <c r="S1459" s="13" t="s">
        <v>1</v>
      </c>
      <c r="T1459" s="13" t="s">
        <v>1</v>
      </c>
      <c r="U1459" s="13" t="s">
        <v>1</v>
      </c>
      <c r="V1459" s="13" t="s">
        <v>294</v>
      </c>
      <c r="W1459" s="22" t="s">
        <v>1</v>
      </c>
    </row>
    <row r="1460" spans="1:23" x14ac:dyDescent="0.2">
      <c r="A1460" s="25" t="s">
        <v>49</v>
      </c>
      <c r="B1460" s="11" t="s">
        <v>142</v>
      </c>
      <c r="C1460" s="11" t="s">
        <v>278</v>
      </c>
      <c r="D1460" s="12"/>
      <c r="E1460" s="12"/>
      <c r="F1460" s="12"/>
      <c r="G1460" s="12"/>
      <c r="H1460" s="12">
        <v>18.123249999999999</v>
      </c>
      <c r="I1460" s="12">
        <v>18.92191</v>
      </c>
      <c r="J1460" s="12"/>
      <c r="K1460" s="12"/>
      <c r="L1460" s="12"/>
      <c r="M1460" s="12"/>
      <c r="N1460" s="12"/>
      <c r="O1460" s="12"/>
      <c r="P1460" s="11" t="s">
        <v>1</v>
      </c>
      <c r="Q1460" s="11" t="s">
        <v>1</v>
      </c>
      <c r="R1460" s="11" t="s">
        <v>1</v>
      </c>
      <c r="S1460" s="11" t="s">
        <v>1</v>
      </c>
      <c r="T1460" s="11" t="s">
        <v>1</v>
      </c>
      <c r="U1460" s="11" t="s">
        <v>1</v>
      </c>
      <c r="V1460" s="11" t="s">
        <v>294</v>
      </c>
      <c r="W1460" s="21" t="s">
        <v>1</v>
      </c>
    </row>
    <row r="1461" spans="1:23" x14ac:dyDescent="0.2">
      <c r="A1461" s="27" t="s">
        <v>49</v>
      </c>
      <c r="B1461" s="13" t="s">
        <v>142</v>
      </c>
      <c r="C1461" s="13" t="s">
        <v>280</v>
      </c>
      <c r="D1461" s="14"/>
      <c r="E1461" s="14"/>
      <c r="F1461" s="14"/>
      <c r="G1461" s="14"/>
      <c r="H1461" s="14"/>
      <c r="I1461" s="14"/>
      <c r="J1461" s="14"/>
      <c r="K1461" s="14"/>
      <c r="L1461" s="14"/>
      <c r="M1461" s="14"/>
      <c r="N1461" s="14"/>
      <c r="O1461" s="14"/>
      <c r="P1461" s="13"/>
      <c r="Q1461" s="13"/>
      <c r="R1461" s="13"/>
      <c r="S1461" s="13"/>
      <c r="T1461" s="13"/>
      <c r="U1461" s="13"/>
      <c r="V1461" s="13"/>
      <c r="W1461" s="22"/>
    </row>
    <row r="1462" spans="1:23" x14ac:dyDescent="0.2">
      <c r="A1462" s="25" t="s">
        <v>49</v>
      </c>
      <c r="B1462" s="11" t="s">
        <v>142</v>
      </c>
      <c r="C1462" s="11" t="s">
        <v>281</v>
      </c>
      <c r="D1462" s="12"/>
      <c r="E1462" s="12"/>
      <c r="F1462" s="12"/>
      <c r="G1462" s="12"/>
      <c r="H1462" s="12">
        <v>51.929009999999998</v>
      </c>
      <c r="I1462" s="12">
        <v>49.246639999999999</v>
      </c>
      <c r="J1462" s="12"/>
      <c r="K1462" s="12"/>
      <c r="L1462" s="12"/>
      <c r="M1462" s="12"/>
      <c r="N1462" s="12"/>
      <c r="O1462" s="12"/>
      <c r="P1462" s="11" t="s">
        <v>1</v>
      </c>
      <c r="Q1462" s="11" t="s">
        <v>1</v>
      </c>
      <c r="R1462" s="11" t="s">
        <v>1</v>
      </c>
      <c r="S1462" s="11" t="s">
        <v>1</v>
      </c>
      <c r="T1462" s="11" t="s">
        <v>1</v>
      </c>
      <c r="U1462" s="11" t="s">
        <v>1</v>
      </c>
      <c r="V1462" s="11" t="s">
        <v>294</v>
      </c>
      <c r="W1462" s="21" t="s">
        <v>1</v>
      </c>
    </row>
    <row r="1463" spans="1:23" x14ac:dyDescent="0.2">
      <c r="A1463" s="27" t="s">
        <v>49</v>
      </c>
      <c r="B1463" s="13" t="s">
        <v>142</v>
      </c>
      <c r="C1463" s="13" t="s">
        <v>282</v>
      </c>
      <c r="D1463" s="14"/>
      <c r="E1463" s="14"/>
      <c r="F1463" s="14"/>
      <c r="G1463" s="14"/>
      <c r="H1463" s="14">
        <v>29.431840000000001</v>
      </c>
      <c r="I1463" s="14">
        <v>30.603950000000001</v>
      </c>
      <c r="J1463" s="14"/>
      <c r="K1463" s="14"/>
      <c r="L1463" s="14"/>
      <c r="M1463" s="14"/>
      <c r="N1463" s="14"/>
      <c r="O1463" s="14"/>
      <c r="P1463" s="13" t="s">
        <v>1</v>
      </c>
      <c r="Q1463" s="13" t="s">
        <v>1</v>
      </c>
      <c r="R1463" s="13" t="s">
        <v>1</v>
      </c>
      <c r="S1463" s="13" t="s">
        <v>1</v>
      </c>
      <c r="T1463" s="13" t="s">
        <v>1</v>
      </c>
      <c r="U1463" s="13" t="s">
        <v>1</v>
      </c>
      <c r="V1463" s="13" t="s">
        <v>294</v>
      </c>
      <c r="W1463" s="22" t="s">
        <v>1</v>
      </c>
    </row>
    <row r="1464" spans="1:23" x14ac:dyDescent="0.2">
      <c r="A1464" s="25" t="s">
        <v>49</v>
      </c>
      <c r="B1464" s="11" t="s">
        <v>142</v>
      </c>
      <c r="C1464" s="11" t="s">
        <v>279</v>
      </c>
      <c r="D1464" s="12"/>
      <c r="E1464" s="12"/>
      <c r="F1464" s="12"/>
      <c r="G1464" s="12"/>
      <c r="H1464" s="12">
        <v>11.308579999999999</v>
      </c>
      <c r="I1464" s="12">
        <v>11.682040000000001</v>
      </c>
      <c r="J1464" s="12"/>
      <c r="K1464" s="12"/>
      <c r="L1464" s="12"/>
      <c r="M1464" s="12"/>
      <c r="N1464" s="12"/>
      <c r="O1464" s="12"/>
      <c r="P1464" s="11" t="s">
        <v>1</v>
      </c>
      <c r="Q1464" s="11" t="s">
        <v>1</v>
      </c>
      <c r="R1464" s="11" t="s">
        <v>1</v>
      </c>
      <c r="S1464" s="11" t="s">
        <v>1</v>
      </c>
      <c r="T1464" s="11" t="s">
        <v>1</v>
      </c>
      <c r="U1464" s="11" t="s">
        <v>1</v>
      </c>
      <c r="V1464" s="11" t="s">
        <v>294</v>
      </c>
      <c r="W1464" s="21" t="s">
        <v>1</v>
      </c>
    </row>
    <row r="1465" spans="1:23" x14ac:dyDescent="0.2">
      <c r="A1465" s="27" t="s">
        <v>49</v>
      </c>
      <c r="B1465" s="13" t="s">
        <v>142</v>
      </c>
      <c r="C1465" s="13" t="s">
        <v>293</v>
      </c>
      <c r="D1465" s="14"/>
      <c r="E1465" s="14"/>
      <c r="F1465" s="14"/>
      <c r="G1465" s="14"/>
      <c r="H1465" s="14"/>
      <c r="I1465" s="14"/>
      <c r="J1465" s="14"/>
      <c r="K1465" s="14"/>
      <c r="L1465" s="14"/>
      <c r="M1465" s="14"/>
      <c r="N1465" s="14"/>
      <c r="O1465" s="14"/>
      <c r="P1465" s="13" t="s">
        <v>1</v>
      </c>
      <c r="Q1465" s="13" t="s">
        <v>1</v>
      </c>
      <c r="R1465" s="13" t="s">
        <v>1</v>
      </c>
      <c r="S1465" s="13" t="s">
        <v>1</v>
      </c>
      <c r="T1465" s="13" t="s">
        <v>1</v>
      </c>
      <c r="U1465" s="13" t="s">
        <v>1</v>
      </c>
      <c r="V1465" s="13" t="s">
        <v>294</v>
      </c>
      <c r="W1465" s="22" t="s">
        <v>1</v>
      </c>
    </row>
    <row r="1466" spans="1:23" x14ac:dyDescent="0.2">
      <c r="A1466" s="25" t="s">
        <v>49</v>
      </c>
      <c r="B1466" s="11" t="s">
        <v>142</v>
      </c>
      <c r="C1466" s="11" t="s">
        <v>284</v>
      </c>
      <c r="D1466" s="12"/>
      <c r="E1466" s="12"/>
      <c r="F1466" s="12"/>
      <c r="G1466" s="12"/>
      <c r="H1466" s="12">
        <v>18.123249999999999</v>
      </c>
      <c r="I1466" s="12">
        <v>18.92191</v>
      </c>
      <c r="J1466" s="12"/>
      <c r="K1466" s="12"/>
      <c r="L1466" s="12"/>
      <c r="M1466" s="12"/>
      <c r="N1466" s="12"/>
      <c r="O1466" s="12"/>
      <c r="P1466" s="11" t="s">
        <v>1</v>
      </c>
      <c r="Q1466" s="11" t="s">
        <v>1</v>
      </c>
      <c r="R1466" s="11" t="s">
        <v>1</v>
      </c>
      <c r="S1466" s="11" t="s">
        <v>1</v>
      </c>
      <c r="T1466" s="11" t="s">
        <v>1</v>
      </c>
      <c r="U1466" s="11" t="s">
        <v>1</v>
      </c>
      <c r="V1466" s="11" t="s">
        <v>294</v>
      </c>
      <c r="W1466" s="21" t="s">
        <v>1</v>
      </c>
    </row>
    <row r="1467" spans="1:23" x14ac:dyDescent="0.2">
      <c r="A1467" s="27" t="s">
        <v>49</v>
      </c>
      <c r="B1467" s="13" t="s">
        <v>142</v>
      </c>
      <c r="C1467" s="13" t="s">
        <v>286</v>
      </c>
      <c r="D1467" s="14"/>
      <c r="E1467" s="14"/>
      <c r="F1467" s="14"/>
      <c r="G1467" s="14"/>
      <c r="H1467" s="14"/>
      <c r="I1467" s="14"/>
      <c r="J1467" s="14"/>
      <c r="K1467" s="14"/>
      <c r="L1467" s="14"/>
      <c r="M1467" s="14"/>
      <c r="N1467" s="14"/>
      <c r="O1467" s="14"/>
      <c r="P1467" s="13"/>
      <c r="Q1467" s="13"/>
      <c r="R1467" s="13"/>
      <c r="S1467" s="13"/>
      <c r="T1467" s="13"/>
      <c r="U1467" s="13"/>
      <c r="V1467" s="13"/>
      <c r="W1467" s="22"/>
    </row>
    <row r="1468" spans="1:23" x14ac:dyDescent="0.2">
      <c r="A1468" s="25" t="s">
        <v>49</v>
      </c>
      <c r="B1468" s="11" t="s">
        <v>142</v>
      </c>
      <c r="C1468" s="11" t="s">
        <v>287</v>
      </c>
      <c r="D1468" s="12"/>
      <c r="E1468" s="12"/>
      <c r="F1468" s="12"/>
      <c r="G1468" s="12"/>
      <c r="H1468" s="12">
        <v>51.929009999999998</v>
      </c>
      <c r="I1468" s="12">
        <v>49.246639999999999</v>
      </c>
      <c r="J1468" s="12"/>
      <c r="K1468" s="12"/>
      <c r="L1468" s="12"/>
      <c r="M1468" s="12"/>
      <c r="N1468" s="12"/>
      <c r="O1468" s="12"/>
      <c r="P1468" s="11" t="s">
        <v>1</v>
      </c>
      <c r="Q1468" s="11" t="s">
        <v>1</v>
      </c>
      <c r="R1468" s="11" t="s">
        <v>1</v>
      </c>
      <c r="S1468" s="11" t="s">
        <v>1</v>
      </c>
      <c r="T1468" s="11" t="s">
        <v>1</v>
      </c>
      <c r="U1468" s="11" t="s">
        <v>1</v>
      </c>
      <c r="V1468" s="11" t="s">
        <v>294</v>
      </c>
      <c r="W1468" s="21" t="s">
        <v>1</v>
      </c>
    </row>
    <row r="1469" spans="1:23" x14ac:dyDescent="0.2">
      <c r="A1469" s="27" t="s">
        <v>49</v>
      </c>
      <c r="B1469" s="13" t="s">
        <v>142</v>
      </c>
      <c r="C1469" s="13" t="s">
        <v>288</v>
      </c>
      <c r="D1469" s="14"/>
      <c r="E1469" s="14"/>
      <c r="F1469" s="14"/>
      <c r="G1469" s="14"/>
      <c r="H1469" s="14">
        <v>29.431840000000001</v>
      </c>
      <c r="I1469" s="14">
        <v>30.603950000000001</v>
      </c>
      <c r="J1469" s="14"/>
      <c r="K1469" s="14"/>
      <c r="L1469" s="14"/>
      <c r="M1469" s="14"/>
      <c r="N1469" s="14"/>
      <c r="O1469" s="14"/>
      <c r="P1469" s="13" t="s">
        <v>1</v>
      </c>
      <c r="Q1469" s="13" t="s">
        <v>1</v>
      </c>
      <c r="R1469" s="13" t="s">
        <v>1</v>
      </c>
      <c r="S1469" s="13" t="s">
        <v>1</v>
      </c>
      <c r="T1469" s="13" t="s">
        <v>1</v>
      </c>
      <c r="U1469" s="13" t="s">
        <v>1</v>
      </c>
      <c r="V1469" s="13" t="s">
        <v>294</v>
      </c>
      <c r="W1469" s="22" t="s">
        <v>1</v>
      </c>
    </row>
    <row r="1470" spans="1:23" x14ac:dyDescent="0.2">
      <c r="A1470" s="25" t="s">
        <v>49</v>
      </c>
      <c r="B1470" s="11" t="s">
        <v>142</v>
      </c>
      <c r="C1470" s="11" t="s">
        <v>285</v>
      </c>
      <c r="D1470" s="12"/>
      <c r="E1470" s="12"/>
      <c r="F1470" s="12"/>
      <c r="G1470" s="12"/>
      <c r="H1470" s="12">
        <v>11.308579999999999</v>
      </c>
      <c r="I1470" s="12">
        <v>11.682040000000001</v>
      </c>
      <c r="J1470" s="12"/>
      <c r="K1470" s="12"/>
      <c r="L1470" s="12"/>
      <c r="M1470" s="12"/>
      <c r="N1470" s="12"/>
      <c r="O1470" s="12"/>
      <c r="P1470" s="11" t="s">
        <v>1</v>
      </c>
      <c r="Q1470" s="11" t="s">
        <v>1</v>
      </c>
      <c r="R1470" s="11" t="s">
        <v>1</v>
      </c>
      <c r="S1470" s="11" t="s">
        <v>1</v>
      </c>
      <c r="T1470" s="11" t="s">
        <v>1</v>
      </c>
      <c r="U1470" s="11" t="s">
        <v>1</v>
      </c>
      <c r="V1470" s="11" t="s">
        <v>294</v>
      </c>
      <c r="W1470" s="21" t="s">
        <v>1</v>
      </c>
    </row>
    <row r="1471" spans="1:23" x14ac:dyDescent="0.2">
      <c r="A1471" s="27" t="s">
        <v>49</v>
      </c>
      <c r="B1471" s="13" t="s">
        <v>142</v>
      </c>
      <c r="C1471" s="13" t="s">
        <v>308</v>
      </c>
      <c r="D1471" s="14"/>
      <c r="E1471" s="14">
        <v>95.962000000000003</v>
      </c>
      <c r="F1471" s="14">
        <v>52.143000000000001</v>
      </c>
      <c r="G1471" s="14">
        <v>50.906999999999996</v>
      </c>
      <c r="H1471" s="14">
        <v>33.274999999999999</v>
      </c>
      <c r="I1471" s="14">
        <v>48.542999999999999</v>
      </c>
      <c r="J1471" s="14">
        <v>55.293999999999997</v>
      </c>
      <c r="K1471" s="14">
        <v>69.153999999999996</v>
      </c>
      <c r="L1471" s="14">
        <v>80.536000000000001</v>
      </c>
      <c r="M1471" s="14">
        <v>96.872</v>
      </c>
      <c r="N1471" s="14">
        <v>93.590999999999994</v>
      </c>
      <c r="O1471" s="14"/>
      <c r="P1471" s="13" t="s">
        <v>1</v>
      </c>
      <c r="Q1471" s="13" t="s">
        <v>1</v>
      </c>
      <c r="R1471" s="13" t="s">
        <v>1</v>
      </c>
      <c r="S1471" s="13" t="s">
        <v>1</v>
      </c>
      <c r="T1471" s="13" t="s">
        <v>1</v>
      </c>
      <c r="U1471" s="13" t="s">
        <v>1</v>
      </c>
      <c r="V1471" s="13" t="s">
        <v>294</v>
      </c>
      <c r="W1471" s="22" t="s">
        <v>1</v>
      </c>
    </row>
    <row r="1472" spans="1:23" x14ac:dyDescent="0.2">
      <c r="A1472" s="25" t="s">
        <v>49</v>
      </c>
      <c r="B1472" s="11" t="s">
        <v>142</v>
      </c>
      <c r="C1472" s="11" t="s">
        <v>283</v>
      </c>
      <c r="D1472" s="12">
        <v>11</v>
      </c>
      <c r="E1472" s="12">
        <v>11</v>
      </c>
      <c r="F1472" s="12">
        <v>11</v>
      </c>
      <c r="G1472" s="12">
        <v>12</v>
      </c>
      <c r="H1472" s="12">
        <v>11</v>
      </c>
      <c r="I1472" s="12">
        <v>9</v>
      </c>
      <c r="J1472" s="12">
        <v>9</v>
      </c>
      <c r="K1472" s="12">
        <v>10</v>
      </c>
      <c r="L1472" s="12"/>
      <c r="M1472" s="12">
        <v>9</v>
      </c>
      <c r="N1472" s="12"/>
      <c r="O1472" s="12"/>
      <c r="P1472" s="11" t="s">
        <v>1</v>
      </c>
      <c r="Q1472" s="11" t="s">
        <v>1</v>
      </c>
      <c r="R1472" s="11" t="s">
        <v>1</v>
      </c>
      <c r="S1472" s="11" t="s">
        <v>1</v>
      </c>
      <c r="T1472" s="11" t="s">
        <v>1</v>
      </c>
      <c r="U1472" s="11" t="s">
        <v>1</v>
      </c>
      <c r="V1472" s="11" t="s">
        <v>294</v>
      </c>
      <c r="W1472" s="21" t="s">
        <v>1</v>
      </c>
    </row>
    <row r="1473" spans="1:23" x14ac:dyDescent="0.2">
      <c r="A1473" s="27" t="s">
        <v>49</v>
      </c>
      <c r="B1473" s="13" t="s">
        <v>142</v>
      </c>
      <c r="C1473" s="13" t="s">
        <v>290</v>
      </c>
      <c r="D1473" s="14"/>
      <c r="E1473" s="14"/>
      <c r="F1473" s="14"/>
      <c r="G1473" s="14"/>
      <c r="H1473" s="14"/>
      <c r="I1473" s="14"/>
      <c r="J1473" s="14"/>
      <c r="K1473" s="14"/>
      <c r="L1473" s="14"/>
      <c r="M1473" s="14"/>
      <c r="N1473" s="14"/>
      <c r="O1473" s="14"/>
      <c r="P1473" s="13"/>
      <c r="Q1473" s="13"/>
      <c r="R1473" s="13"/>
      <c r="S1473" s="13"/>
      <c r="T1473" s="13"/>
      <c r="U1473" s="13"/>
      <c r="V1473" s="13"/>
      <c r="W1473" s="22"/>
    </row>
    <row r="1474" spans="1:23" x14ac:dyDescent="0.2">
      <c r="A1474" s="25" t="s">
        <v>49</v>
      </c>
      <c r="B1474" s="11" t="s">
        <v>142</v>
      </c>
      <c r="C1474" s="11" t="s">
        <v>291</v>
      </c>
      <c r="D1474" s="12">
        <v>2</v>
      </c>
      <c r="E1474" s="12">
        <v>2</v>
      </c>
      <c r="F1474" s="12">
        <v>2</v>
      </c>
      <c r="G1474" s="12">
        <v>2</v>
      </c>
      <c r="H1474" s="12">
        <v>2</v>
      </c>
      <c r="I1474" s="12">
        <v>2</v>
      </c>
      <c r="J1474" s="12">
        <v>2</v>
      </c>
      <c r="K1474" s="12">
        <v>2</v>
      </c>
      <c r="L1474" s="12">
        <v>2</v>
      </c>
      <c r="M1474" s="12">
        <v>2</v>
      </c>
      <c r="N1474" s="12">
        <v>2</v>
      </c>
      <c r="O1474" s="12"/>
      <c r="P1474" s="11" t="s">
        <v>1</v>
      </c>
      <c r="Q1474" s="11" t="s">
        <v>1</v>
      </c>
      <c r="R1474" s="11" t="s">
        <v>1</v>
      </c>
      <c r="S1474" s="11" t="s">
        <v>1</v>
      </c>
      <c r="T1474" s="11" t="s">
        <v>1</v>
      </c>
      <c r="U1474" s="11" t="s">
        <v>1</v>
      </c>
      <c r="V1474" s="11" t="s">
        <v>294</v>
      </c>
      <c r="W1474" s="21" t="s">
        <v>1</v>
      </c>
    </row>
    <row r="1475" spans="1:23" x14ac:dyDescent="0.2">
      <c r="A1475" s="27" t="s">
        <v>49</v>
      </c>
      <c r="B1475" s="13" t="s">
        <v>142</v>
      </c>
      <c r="C1475" s="13" t="s">
        <v>273</v>
      </c>
      <c r="D1475" s="14">
        <v>11</v>
      </c>
      <c r="E1475" s="14">
        <v>12</v>
      </c>
      <c r="F1475" s="14">
        <v>12</v>
      </c>
      <c r="G1475" s="14">
        <v>13</v>
      </c>
      <c r="H1475" s="14">
        <v>13</v>
      </c>
      <c r="I1475" s="14">
        <v>10</v>
      </c>
      <c r="J1475" s="14">
        <v>9</v>
      </c>
      <c r="K1475" s="14">
        <v>11</v>
      </c>
      <c r="L1475" s="14"/>
      <c r="M1475" s="14">
        <v>13</v>
      </c>
      <c r="N1475" s="14"/>
      <c r="O1475" s="14"/>
      <c r="P1475" s="13" t="s">
        <v>1</v>
      </c>
      <c r="Q1475" s="13" t="s">
        <v>1</v>
      </c>
      <c r="R1475" s="13" t="s">
        <v>1</v>
      </c>
      <c r="S1475" s="13" t="s">
        <v>1</v>
      </c>
      <c r="T1475" s="13" t="s">
        <v>1</v>
      </c>
      <c r="U1475" s="13" t="s">
        <v>1</v>
      </c>
      <c r="V1475" s="13" t="s">
        <v>294</v>
      </c>
      <c r="W1475" s="22" t="s">
        <v>1</v>
      </c>
    </row>
    <row r="1476" spans="1:23" x14ac:dyDescent="0.2">
      <c r="A1476" s="25" t="s">
        <v>49</v>
      </c>
      <c r="B1476" s="11" t="s">
        <v>142</v>
      </c>
      <c r="C1476" s="11" t="s">
        <v>274</v>
      </c>
      <c r="D1476" s="12">
        <v>16</v>
      </c>
      <c r="E1476" s="12">
        <v>17</v>
      </c>
      <c r="F1476" s="12">
        <v>17</v>
      </c>
      <c r="G1476" s="12">
        <v>18</v>
      </c>
      <c r="H1476" s="12">
        <v>18</v>
      </c>
      <c r="I1476" s="12">
        <v>12</v>
      </c>
      <c r="J1476" s="12">
        <v>12</v>
      </c>
      <c r="K1476" s="12">
        <v>13</v>
      </c>
      <c r="L1476" s="12"/>
      <c r="M1476" s="12">
        <v>21</v>
      </c>
      <c r="N1476" s="12"/>
      <c r="O1476" s="12"/>
      <c r="P1476" s="11" t="s">
        <v>1</v>
      </c>
      <c r="Q1476" s="11" t="s">
        <v>1</v>
      </c>
      <c r="R1476" s="11" t="s">
        <v>1</v>
      </c>
      <c r="S1476" s="11" t="s">
        <v>1</v>
      </c>
      <c r="T1476" s="11" t="s">
        <v>1</v>
      </c>
      <c r="U1476" s="11" t="s">
        <v>1</v>
      </c>
      <c r="V1476" s="11" t="s">
        <v>294</v>
      </c>
      <c r="W1476" s="21" t="s">
        <v>1</v>
      </c>
    </row>
    <row r="1477" spans="1:23" x14ac:dyDescent="0.2">
      <c r="A1477" s="27" t="s">
        <v>49</v>
      </c>
      <c r="B1477" s="13" t="s">
        <v>142</v>
      </c>
      <c r="C1477" s="13" t="s">
        <v>289</v>
      </c>
      <c r="D1477" s="14"/>
      <c r="E1477" s="14"/>
      <c r="F1477" s="14"/>
      <c r="G1477" s="14"/>
      <c r="H1477" s="14"/>
      <c r="I1477" s="14"/>
      <c r="J1477" s="14"/>
      <c r="K1477" s="14"/>
      <c r="L1477" s="14"/>
      <c r="M1477" s="14"/>
      <c r="N1477" s="14"/>
      <c r="O1477" s="14"/>
      <c r="P1477" s="13"/>
      <c r="Q1477" s="13"/>
      <c r="R1477" s="13"/>
      <c r="S1477" s="13"/>
      <c r="T1477" s="13"/>
      <c r="U1477" s="13"/>
      <c r="V1477" s="13"/>
      <c r="W1477" s="22"/>
    </row>
    <row r="1478" spans="1:23" x14ac:dyDescent="0.2">
      <c r="A1478" s="25" t="s">
        <v>49</v>
      </c>
      <c r="B1478" s="11" t="s">
        <v>142</v>
      </c>
      <c r="C1478" s="11" t="s">
        <v>276</v>
      </c>
      <c r="D1478" s="12">
        <v>40</v>
      </c>
      <c r="E1478" s="12">
        <v>41</v>
      </c>
      <c r="F1478" s="12"/>
      <c r="G1478" s="12"/>
      <c r="H1478" s="12"/>
      <c r="I1478" s="12">
        <v>44</v>
      </c>
      <c r="J1478" s="12"/>
      <c r="K1478" s="12"/>
      <c r="L1478" s="12"/>
      <c r="M1478" s="12"/>
      <c r="N1478" s="12"/>
      <c r="O1478" s="12"/>
      <c r="P1478" s="11" t="s">
        <v>1</v>
      </c>
      <c r="Q1478" s="11" t="s">
        <v>1</v>
      </c>
      <c r="R1478" s="11" t="s">
        <v>1</v>
      </c>
      <c r="S1478" s="11" t="s">
        <v>1</v>
      </c>
      <c r="T1478" s="11" t="s">
        <v>1</v>
      </c>
      <c r="U1478" s="11" t="s">
        <v>1</v>
      </c>
      <c r="V1478" s="11" t="s">
        <v>294</v>
      </c>
      <c r="W1478" s="21" t="s">
        <v>1</v>
      </c>
    </row>
    <row r="1479" spans="1:23" x14ac:dyDescent="0.2">
      <c r="A1479" s="27" t="s">
        <v>49</v>
      </c>
      <c r="B1479" s="13" t="s">
        <v>142</v>
      </c>
      <c r="C1479" s="13" t="s">
        <v>271</v>
      </c>
      <c r="D1479" s="14"/>
      <c r="E1479" s="14"/>
      <c r="F1479" s="14"/>
      <c r="G1479" s="14"/>
      <c r="H1479" s="14"/>
      <c r="I1479" s="14"/>
      <c r="J1479" s="14"/>
      <c r="K1479" s="14"/>
      <c r="L1479" s="14"/>
      <c r="M1479" s="14"/>
      <c r="N1479" s="14"/>
      <c r="O1479" s="14"/>
      <c r="P1479" s="13"/>
      <c r="Q1479" s="13"/>
      <c r="R1479" s="13"/>
      <c r="S1479" s="13"/>
      <c r="T1479" s="13"/>
      <c r="U1479" s="13"/>
      <c r="V1479" s="13"/>
      <c r="W1479" s="22"/>
    </row>
    <row r="1480" spans="1:23" x14ac:dyDescent="0.2">
      <c r="A1480" s="25" t="s">
        <v>49</v>
      </c>
      <c r="B1480" s="11" t="s">
        <v>142</v>
      </c>
      <c r="C1480" s="11" t="s">
        <v>292</v>
      </c>
      <c r="D1480" s="12">
        <v>64</v>
      </c>
      <c r="E1480" s="12">
        <v>61</v>
      </c>
      <c r="F1480" s="12">
        <v>58</v>
      </c>
      <c r="G1480" s="12">
        <v>55</v>
      </c>
      <c r="H1480" s="12">
        <v>55</v>
      </c>
      <c r="I1480" s="12">
        <v>55</v>
      </c>
      <c r="J1480" s="12">
        <v>55</v>
      </c>
      <c r="K1480" s="12">
        <v>55</v>
      </c>
      <c r="L1480" s="12">
        <v>54</v>
      </c>
      <c r="M1480" s="12">
        <v>52</v>
      </c>
      <c r="N1480" s="12">
        <v>55</v>
      </c>
      <c r="O1480" s="12"/>
      <c r="P1480" s="11" t="s">
        <v>1</v>
      </c>
      <c r="Q1480" s="11" t="s">
        <v>1</v>
      </c>
      <c r="R1480" s="11" t="s">
        <v>1</v>
      </c>
      <c r="S1480" s="11" t="s">
        <v>1</v>
      </c>
      <c r="T1480" s="11" t="s">
        <v>1</v>
      </c>
      <c r="U1480" s="11" t="s">
        <v>1</v>
      </c>
      <c r="V1480" s="11" t="s">
        <v>294</v>
      </c>
      <c r="W1480" s="21" t="s">
        <v>1</v>
      </c>
    </row>
    <row r="1481" spans="1:23" x14ac:dyDescent="0.2">
      <c r="A1481" s="27" t="s">
        <v>49</v>
      </c>
      <c r="B1481" s="13" t="s">
        <v>142</v>
      </c>
      <c r="C1481" s="13" t="s">
        <v>275</v>
      </c>
      <c r="D1481" s="14">
        <v>37</v>
      </c>
      <c r="E1481" s="14">
        <v>37</v>
      </c>
      <c r="F1481" s="14">
        <v>34</v>
      </c>
      <c r="G1481" s="14">
        <v>33</v>
      </c>
      <c r="H1481" s="14">
        <v>33</v>
      </c>
      <c r="I1481" s="14">
        <v>41</v>
      </c>
      <c r="J1481" s="14">
        <v>40</v>
      </c>
      <c r="K1481" s="14">
        <v>40</v>
      </c>
      <c r="L1481" s="14"/>
      <c r="M1481" s="14">
        <v>37</v>
      </c>
      <c r="N1481" s="14"/>
      <c r="O1481" s="14"/>
      <c r="P1481" s="13" t="s">
        <v>1</v>
      </c>
      <c r="Q1481" s="13" t="s">
        <v>1</v>
      </c>
      <c r="R1481" s="13" t="s">
        <v>1</v>
      </c>
      <c r="S1481" s="13" t="s">
        <v>1</v>
      </c>
      <c r="T1481" s="13" t="s">
        <v>1</v>
      </c>
      <c r="U1481" s="13" t="s">
        <v>1</v>
      </c>
      <c r="V1481" s="13" t="s">
        <v>294</v>
      </c>
      <c r="W1481" s="22" t="s">
        <v>1</v>
      </c>
    </row>
    <row r="1482" spans="1:23" x14ac:dyDescent="0.2">
      <c r="A1482" s="25" t="s">
        <v>49</v>
      </c>
      <c r="B1482" s="11" t="s">
        <v>142</v>
      </c>
      <c r="C1482" s="11" t="s">
        <v>272</v>
      </c>
      <c r="D1482" s="12">
        <v>25</v>
      </c>
      <c r="E1482" s="12">
        <v>25</v>
      </c>
      <c r="F1482" s="12"/>
      <c r="G1482" s="12"/>
      <c r="H1482" s="12"/>
      <c r="I1482" s="12">
        <v>36</v>
      </c>
      <c r="J1482" s="12"/>
      <c r="K1482" s="12"/>
      <c r="L1482" s="12"/>
      <c r="M1482" s="12"/>
      <c r="N1482" s="12"/>
      <c r="O1482" s="12"/>
      <c r="P1482" s="11" t="s">
        <v>1</v>
      </c>
      <c r="Q1482" s="11" t="s">
        <v>1</v>
      </c>
      <c r="R1482" s="11" t="s">
        <v>1</v>
      </c>
      <c r="S1482" s="11" t="s">
        <v>1</v>
      </c>
      <c r="T1482" s="11" t="s">
        <v>1</v>
      </c>
      <c r="U1482" s="11" t="s">
        <v>1</v>
      </c>
      <c r="V1482" s="11" t="s">
        <v>294</v>
      </c>
      <c r="W1482" s="21" t="s">
        <v>1</v>
      </c>
    </row>
    <row r="1483" spans="1:23" x14ac:dyDescent="0.2">
      <c r="A1483" s="27" t="s">
        <v>49</v>
      </c>
      <c r="B1483" s="13" t="s">
        <v>142</v>
      </c>
      <c r="C1483" s="13" t="s">
        <v>295</v>
      </c>
      <c r="D1483" s="14"/>
      <c r="E1483" s="14"/>
      <c r="F1483" s="14">
        <v>14.76616278</v>
      </c>
      <c r="G1483" s="14">
        <v>17.07722631</v>
      </c>
      <c r="H1483" s="14">
        <v>19.013070259999999</v>
      </c>
      <c r="I1483" s="14">
        <v>21.824605200000001</v>
      </c>
      <c r="J1483" s="14">
        <v>24.320014140000001</v>
      </c>
      <c r="K1483" s="14">
        <v>20.33008851</v>
      </c>
      <c r="L1483" s="14">
        <v>20.298870170000001</v>
      </c>
      <c r="M1483" s="14">
        <v>22.188296940000001</v>
      </c>
      <c r="N1483" s="14">
        <v>21.625512929999999</v>
      </c>
      <c r="O1483" s="14"/>
      <c r="P1483" s="13" t="s">
        <v>1</v>
      </c>
      <c r="Q1483" s="13" t="s">
        <v>1</v>
      </c>
      <c r="R1483" s="13" t="s">
        <v>1</v>
      </c>
      <c r="S1483" s="13" t="s">
        <v>1</v>
      </c>
      <c r="T1483" s="13" t="s">
        <v>1</v>
      </c>
      <c r="U1483" s="13" t="s">
        <v>1</v>
      </c>
      <c r="V1483" s="13" t="s">
        <v>294</v>
      </c>
      <c r="W1483" s="22" t="s">
        <v>1</v>
      </c>
    </row>
    <row r="1484" spans="1:23" x14ac:dyDescent="0.2">
      <c r="A1484" s="25" t="s">
        <v>49</v>
      </c>
      <c r="B1484" s="11" t="s">
        <v>142</v>
      </c>
      <c r="C1484" s="11" t="s">
        <v>297</v>
      </c>
      <c r="D1484" s="12"/>
      <c r="E1484" s="12"/>
      <c r="F1484" s="12"/>
      <c r="G1484" s="12"/>
      <c r="H1484" s="12">
        <v>52.994680000000002</v>
      </c>
      <c r="I1484" s="12">
        <v>52.994680000000002</v>
      </c>
      <c r="J1484" s="12"/>
      <c r="K1484" s="12"/>
      <c r="L1484" s="12"/>
      <c r="M1484" s="12"/>
      <c r="N1484" s="12"/>
      <c r="O1484" s="12"/>
      <c r="P1484" s="11" t="s">
        <v>1</v>
      </c>
      <c r="Q1484" s="11" t="s">
        <v>1</v>
      </c>
      <c r="R1484" s="11" t="s">
        <v>1</v>
      </c>
      <c r="S1484" s="11" t="s">
        <v>1</v>
      </c>
      <c r="T1484" s="11" t="s">
        <v>1</v>
      </c>
      <c r="U1484" s="11" t="s">
        <v>1</v>
      </c>
      <c r="V1484" s="11" t="s">
        <v>294</v>
      </c>
      <c r="W1484" s="21" t="s">
        <v>1</v>
      </c>
    </row>
    <row r="1485" spans="1:23" x14ac:dyDescent="0.2">
      <c r="A1485" s="27" t="s">
        <v>49</v>
      </c>
      <c r="B1485" s="13" t="s">
        <v>142</v>
      </c>
      <c r="C1485" s="13" t="s">
        <v>299</v>
      </c>
      <c r="D1485" s="14"/>
      <c r="E1485" s="14"/>
      <c r="F1485" s="14"/>
      <c r="G1485" s="14"/>
      <c r="H1485" s="14"/>
      <c r="I1485" s="14"/>
      <c r="J1485" s="14"/>
      <c r="K1485" s="14"/>
      <c r="L1485" s="14"/>
      <c r="M1485" s="14"/>
      <c r="N1485" s="14"/>
      <c r="O1485" s="14"/>
      <c r="P1485" s="13" t="s">
        <v>1</v>
      </c>
      <c r="Q1485" s="13" t="s">
        <v>1</v>
      </c>
      <c r="R1485" s="13" t="s">
        <v>1</v>
      </c>
      <c r="S1485" s="13" t="s">
        <v>1</v>
      </c>
      <c r="T1485" s="13" t="s">
        <v>1</v>
      </c>
      <c r="U1485" s="13" t="s">
        <v>1</v>
      </c>
      <c r="V1485" s="13" t="s">
        <v>294</v>
      </c>
      <c r="W1485" s="22" t="s">
        <v>1</v>
      </c>
    </row>
    <row r="1486" spans="1:23" x14ac:dyDescent="0.2">
      <c r="A1486" s="25" t="s">
        <v>49</v>
      </c>
      <c r="B1486" s="11" t="s">
        <v>142</v>
      </c>
      <c r="C1486" s="11" t="s">
        <v>300</v>
      </c>
      <c r="D1486" s="12"/>
      <c r="E1486" s="12"/>
      <c r="F1486" s="12"/>
      <c r="G1486" s="12"/>
      <c r="H1486" s="12">
        <v>52.994680000000002</v>
      </c>
      <c r="I1486" s="12"/>
      <c r="J1486" s="12"/>
      <c r="K1486" s="12"/>
      <c r="L1486" s="12"/>
      <c r="M1486" s="12"/>
      <c r="N1486" s="12"/>
      <c r="O1486" s="12"/>
      <c r="P1486" s="11" t="s">
        <v>1</v>
      </c>
      <c r="Q1486" s="11" t="s">
        <v>1</v>
      </c>
      <c r="R1486" s="11" t="s">
        <v>1</v>
      </c>
      <c r="S1486" s="11" t="s">
        <v>1</v>
      </c>
      <c r="T1486" s="11" t="s">
        <v>1</v>
      </c>
      <c r="U1486" s="11" t="s">
        <v>1</v>
      </c>
      <c r="V1486" s="11" t="s">
        <v>294</v>
      </c>
      <c r="W1486" s="21" t="s">
        <v>1</v>
      </c>
    </row>
    <row r="1487" spans="1:23" x14ac:dyDescent="0.2">
      <c r="A1487" s="27" t="s">
        <v>49</v>
      </c>
      <c r="B1487" s="13" t="s">
        <v>142</v>
      </c>
      <c r="C1487" s="13" t="s">
        <v>296</v>
      </c>
      <c r="D1487" s="14"/>
      <c r="E1487" s="14"/>
      <c r="F1487" s="14"/>
      <c r="G1487" s="14"/>
      <c r="H1487" s="14">
        <v>52.994680000000002</v>
      </c>
      <c r="I1487" s="14">
        <v>52.994680000000002</v>
      </c>
      <c r="J1487" s="14"/>
      <c r="K1487" s="14"/>
      <c r="L1487" s="14"/>
      <c r="M1487" s="14"/>
      <c r="N1487" s="14"/>
      <c r="O1487" s="14"/>
      <c r="P1487" s="13" t="s">
        <v>1</v>
      </c>
      <c r="Q1487" s="13" t="s">
        <v>1</v>
      </c>
      <c r="R1487" s="13" t="s">
        <v>1</v>
      </c>
      <c r="S1487" s="13" t="s">
        <v>1</v>
      </c>
      <c r="T1487" s="13" t="s">
        <v>1</v>
      </c>
      <c r="U1487" s="13" t="s">
        <v>1</v>
      </c>
      <c r="V1487" s="13" t="s">
        <v>294</v>
      </c>
      <c r="W1487" s="22" t="s">
        <v>1</v>
      </c>
    </row>
    <row r="1488" spans="1:23" x14ac:dyDescent="0.2">
      <c r="A1488" s="25" t="s">
        <v>49</v>
      </c>
      <c r="B1488" s="11" t="s">
        <v>142</v>
      </c>
      <c r="C1488" s="11" t="s">
        <v>301</v>
      </c>
      <c r="D1488" s="12"/>
      <c r="E1488" s="12"/>
      <c r="F1488" s="12"/>
      <c r="G1488" s="12"/>
      <c r="H1488" s="12">
        <v>52.994680000000002</v>
      </c>
      <c r="I1488" s="12">
        <v>52.994680000000002</v>
      </c>
      <c r="J1488" s="12"/>
      <c r="K1488" s="12"/>
      <c r="L1488" s="12"/>
      <c r="M1488" s="12"/>
      <c r="N1488" s="12"/>
      <c r="O1488" s="12"/>
      <c r="P1488" s="11" t="s">
        <v>1</v>
      </c>
      <c r="Q1488" s="11" t="s">
        <v>1</v>
      </c>
      <c r="R1488" s="11" t="s">
        <v>1</v>
      </c>
      <c r="S1488" s="11" t="s">
        <v>1</v>
      </c>
      <c r="T1488" s="11" t="s">
        <v>1</v>
      </c>
      <c r="U1488" s="11" t="s">
        <v>1</v>
      </c>
      <c r="V1488" s="11" t="s">
        <v>294</v>
      </c>
      <c r="W1488" s="21" t="s">
        <v>1</v>
      </c>
    </row>
    <row r="1489" spans="1:23" x14ac:dyDescent="0.2">
      <c r="A1489" s="27" t="s">
        <v>49</v>
      </c>
      <c r="B1489" s="13" t="s">
        <v>142</v>
      </c>
      <c r="C1489" s="13" t="s">
        <v>298</v>
      </c>
      <c r="D1489" s="14"/>
      <c r="E1489" s="14"/>
      <c r="F1489" s="14"/>
      <c r="G1489" s="14"/>
      <c r="H1489" s="14">
        <v>52.994680000000002</v>
      </c>
      <c r="I1489" s="14">
        <v>52.994680000000002</v>
      </c>
      <c r="J1489" s="14"/>
      <c r="K1489" s="14"/>
      <c r="L1489" s="14"/>
      <c r="M1489" s="14"/>
      <c r="N1489" s="14"/>
      <c r="O1489" s="14"/>
      <c r="P1489" s="13" t="s">
        <v>1</v>
      </c>
      <c r="Q1489" s="13" t="s">
        <v>1</v>
      </c>
      <c r="R1489" s="13" t="s">
        <v>1</v>
      </c>
      <c r="S1489" s="13" t="s">
        <v>1</v>
      </c>
      <c r="T1489" s="13" t="s">
        <v>1</v>
      </c>
      <c r="U1489" s="13" t="s">
        <v>1</v>
      </c>
      <c r="V1489" s="13" t="s">
        <v>294</v>
      </c>
      <c r="W1489" s="22" t="s">
        <v>1</v>
      </c>
    </row>
    <row r="1490" spans="1:23" x14ac:dyDescent="0.2">
      <c r="A1490" s="25" t="s">
        <v>50</v>
      </c>
      <c r="B1490" s="11" t="s">
        <v>174</v>
      </c>
      <c r="C1490" s="11" t="s">
        <v>277</v>
      </c>
      <c r="D1490" s="12"/>
      <c r="E1490" s="12"/>
      <c r="F1490" s="12"/>
      <c r="G1490" s="12">
        <v>94.206649999999996</v>
      </c>
      <c r="H1490" s="12"/>
      <c r="I1490" s="12"/>
      <c r="J1490" s="12"/>
      <c r="K1490" s="12"/>
      <c r="L1490" s="12"/>
      <c r="M1490" s="12">
        <v>83.371420000000001</v>
      </c>
      <c r="N1490" s="12"/>
      <c r="O1490" s="12">
        <v>79</v>
      </c>
      <c r="P1490" s="11" t="s">
        <v>1</v>
      </c>
      <c r="Q1490" s="11" t="s">
        <v>1</v>
      </c>
      <c r="R1490" s="11" t="s">
        <v>1</v>
      </c>
      <c r="S1490" s="11" t="s">
        <v>1</v>
      </c>
      <c r="T1490" s="11" t="s">
        <v>1</v>
      </c>
      <c r="U1490" s="11" t="s">
        <v>1</v>
      </c>
      <c r="V1490" s="11" t="s">
        <v>305</v>
      </c>
      <c r="W1490" s="21" t="s">
        <v>1</v>
      </c>
    </row>
    <row r="1491" spans="1:23" x14ac:dyDescent="0.2">
      <c r="A1491" s="27" t="s">
        <v>50</v>
      </c>
      <c r="B1491" s="13" t="s">
        <v>174</v>
      </c>
      <c r="C1491" s="13" t="s">
        <v>278</v>
      </c>
      <c r="D1491" s="14"/>
      <c r="E1491" s="14"/>
      <c r="F1491" s="14"/>
      <c r="G1491" s="14">
        <v>16.230239999999998</v>
      </c>
      <c r="H1491" s="14"/>
      <c r="I1491" s="14"/>
      <c r="J1491" s="14"/>
      <c r="K1491" s="14"/>
      <c r="L1491" s="14"/>
      <c r="M1491" s="14">
        <v>19.75788</v>
      </c>
      <c r="N1491" s="14">
        <v>25.593129999999999</v>
      </c>
      <c r="O1491" s="14">
        <v>22</v>
      </c>
      <c r="P1491" s="13" t="s">
        <v>1</v>
      </c>
      <c r="Q1491" s="13" t="s">
        <v>1</v>
      </c>
      <c r="R1491" s="13" t="s">
        <v>1</v>
      </c>
      <c r="S1491" s="13" t="s">
        <v>1</v>
      </c>
      <c r="T1491" s="13" t="s">
        <v>1</v>
      </c>
      <c r="U1491" s="13" t="s">
        <v>1</v>
      </c>
      <c r="V1491" s="13" t="s">
        <v>305</v>
      </c>
      <c r="W1491" s="22" t="s">
        <v>1</v>
      </c>
    </row>
    <row r="1492" spans="1:23" x14ac:dyDescent="0.2">
      <c r="A1492" s="25" t="s">
        <v>50</v>
      </c>
      <c r="B1492" s="11" t="s">
        <v>174</v>
      </c>
      <c r="C1492" s="11" t="s">
        <v>280</v>
      </c>
      <c r="D1492" s="12"/>
      <c r="E1492" s="12"/>
      <c r="F1492" s="12"/>
      <c r="G1492" s="12">
        <v>0</v>
      </c>
      <c r="H1492" s="12"/>
      <c r="I1492" s="12"/>
      <c r="J1492" s="12"/>
      <c r="K1492" s="12"/>
      <c r="L1492" s="12"/>
      <c r="M1492" s="12">
        <v>0.62228000000000006</v>
      </c>
      <c r="N1492" s="12"/>
      <c r="O1492" s="12">
        <v>0</v>
      </c>
      <c r="P1492" s="11" t="s">
        <v>1</v>
      </c>
      <c r="Q1492" s="11" t="s">
        <v>1</v>
      </c>
      <c r="R1492" s="11" t="s">
        <v>1</v>
      </c>
      <c r="S1492" s="11" t="s">
        <v>1</v>
      </c>
      <c r="T1492" s="11" t="s">
        <v>1</v>
      </c>
      <c r="U1492" s="11" t="s">
        <v>1</v>
      </c>
      <c r="V1492" s="11" t="s">
        <v>305</v>
      </c>
      <c r="W1492" s="21" t="s">
        <v>1</v>
      </c>
    </row>
    <row r="1493" spans="1:23" x14ac:dyDescent="0.2">
      <c r="A1493" s="27" t="s">
        <v>50</v>
      </c>
      <c r="B1493" s="13" t="s">
        <v>174</v>
      </c>
      <c r="C1493" s="13" t="s">
        <v>281</v>
      </c>
      <c r="D1493" s="14"/>
      <c r="E1493" s="14"/>
      <c r="F1493" s="14"/>
      <c r="G1493" s="14">
        <v>56.115049999999997</v>
      </c>
      <c r="H1493" s="14"/>
      <c r="I1493" s="14"/>
      <c r="J1493" s="14"/>
      <c r="K1493" s="14"/>
      <c r="L1493" s="14"/>
      <c r="M1493" s="14">
        <v>38.845059999999997</v>
      </c>
      <c r="N1493" s="14">
        <v>42.672289999999997</v>
      </c>
      <c r="O1493" s="14">
        <v>39</v>
      </c>
      <c r="P1493" s="13" t="s">
        <v>1</v>
      </c>
      <c r="Q1493" s="13" t="s">
        <v>1</v>
      </c>
      <c r="R1493" s="13" t="s">
        <v>1</v>
      </c>
      <c r="S1493" s="13" t="s">
        <v>1</v>
      </c>
      <c r="T1493" s="13" t="s">
        <v>1</v>
      </c>
      <c r="U1493" s="13" t="s">
        <v>1</v>
      </c>
      <c r="V1493" s="13" t="s">
        <v>305</v>
      </c>
      <c r="W1493" s="22" t="s">
        <v>1</v>
      </c>
    </row>
    <row r="1494" spans="1:23" x14ac:dyDescent="0.2">
      <c r="A1494" s="25" t="s">
        <v>50</v>
      </c>
      <c r="B1494" s="11" t="s">
        <v>174</v>
      </c>
      <c r="C1494" s="11" t="s">
        <v>282</v>
      </c>
      <c r="D1494" s="12"/>
      <c r="E1494" s="12"/>
      <c r="F1494" s="12"/>
      <c r="G1494" s="12">
        <v>25.857990000000001</v>
      </c>
      <c r="H1494" s="12"/>
      <c r="I1494" s="12"/>
      <c r="J1494" s="12"/>
      <c r="K1494" s="12"/>
      <c r="L1494" s="12"/>
      <c r="M1494" s="12">
        <v>42.906390000000002</v>
      </c>
      <c r="N1494" s="12">
        <v>43.542349999999999</v>
      </c>
      <c r="O1494" s="12">
        <v>43</v>
      </c>
      <c r="P1494" s="11" t="s">
        <v>1</v>
      </c>
      <c r="Q1494" s="11" t="s">
        <v>1</v>
      </c>
      <c r="R1494" s="11" t="s">
        <v>1</v>
      </c>
      <c r="S1494" s="11" t="s">
        <v>1</v>
      </c>
      <c r="T1494" s="11" t="s">
        <v>1</v>
      </c>
      <c r="U1494" s="11" t="s">
        <v>1</v>
      </c>
      <c r="V1494" s="11" t="s">
        <v>305</v>
      </c>
      <c r="W1494" s="21" t="s">
        <v>1</v>
      </c>
    </row>
    <row r="1495" spans="1:23" x14ac:dyDescent="0.2">
      <c r="A1495" s="27" t="s">
        <v>50</v>
      </c>
      <c r="B1495" s="13" t="s">
        <v>174</v>
      </c>
      <c r="C1495" s="13" t="s">
        <v>279</v>
      </c>
      <c r="D1495" s="14"/>
      <c r="E1495" s="14"/>
      <c r="F1495" s="14"/>
      <c r="G1495" s="14">
        <v>9.6277500000000007</v>
      </c>
      <c r="H1495" s="14"/>
      <c r="I1495" s="14"/>
      <c r="J1495" s="14"/>
      <c r="K1495" s="14"/>
      <c r="L1495" s="14"/>
      <c r="M1495" s="14">
        <v>23.148510000000002</v>
      </c>
      <c r="N1495" s="14">
        <v>17.94922</v>
      </c>
      <c r="O1495" s="14">
        <v>21</v>
      </c>
      <c r="P1495" s="13" t="s">
        <v>1</v>
      </c>
      <c r="Q1495" s="13" t="s">
        <v>1</v>
      </c>
      <c r="R1495" s="13" t="s">
        <v>1</v>
      </c>
      <c r="S1495" s="13" t="s">
        <v>1</v>
      </c>
      <c r="T1495" s="13" t="s">
        <v>1</v>
      </c>
      <c r="U1495" s="13" t="s">
        <v>1</v>
      </c>
      <c r="V1495" s="13" t="s">
        <v>305</v>
      </c>
      <c r="W1495" s="22" t="s">
        <v>1</v>
      </c>
    </row>
    <row r="1496" spans="1:23" x14ac:dyDescent="0.2">
      <c r="A1496" s="25" t="s">
        <v>50</v>
      </c>
      <c r="B1496" s="11" t="s">
        <v>174</v>
      </c>
      <c r="C1496" s="11" t="s">
        <v>293</v>
      </c>
      <c r="D1496" s="12"/>
      <c r="E1496" s="12"/>
      <c r="F1496" s="12"/>
      <c r="G1496" s="12"/>
      <c r="H1496" s="12"/>
      <c r="I1496" s="12"/>
      <c r="J1496" s="12"/>
      <c r="K1496" s="12"/>
      <c r="L1496" s="12"/>
      <c r="M1496" s="12"/>
      <c r="N1496" s="12"/>
      <c r="O1496" s="12"/>
      <c r="P1496" s="11" t="s">
        <v>1</v>
      </c>
      <c r="Q1496" s="11" t="s">
        <v>1</v>
      </c>
      <c r="R1496" s="11" t="s">
        <v>1</v>
      </c>
      <c r="S1496" s="11" t="s">
        <v>1</v>
      </c>
      <c r="T1496" s="11" t="s">
        <v>1</v>
      </c>
      <c r="U1496" s="11" t="s">
        <v>1</v>
      </c>
      <c r="V1496" s="11" t="s">
        <v>305</v>
      </c>
      <c r="W1496" s="21" t="s">
        <v>1</v>
      </c>
    </row>
    <row r="1497" spans="1:23" x14ac:dyDescent="0.2">
      <c r="A1497" s="27" t="s">
        <v>50</v>
      </c>
      <c r="B1497" s="13" t="s">
        <v>174</v>
      </c>
      <c r="C1497" s="13" t="s">
        <v>284</v>
      </c>
      <c r="D1497" s="14"/>
      <c r="E1497" s="14"/>
      <c r="F1497" s="14"/>
      <c r="G1497" s="14">
        <v>14.91836</v>
      </c>
      <c r="H1497" s="14"/>
      <c r="I1497" s="14"/>
      <c r="J1497" s="14"/>
      <c r="K1497" s="14"/>
      <c r="L1497" s="14"/>
      <c r="M1497" s="14">
        <v>18.759779999999999</v>
      </c>
      <c r="N1497" s="14">
        <v>23.5886</v>
      </c>
      <c r="O1497" s="14">
        <v>21</v>
      </c>
      <c r="P1497" s="13" t="s">
        <v>1</v>
      </c>
      <c r="Q1497" s="13" t="s">
        <v>1</v>
      </c>
      <c r="R1497" s="13" t="s">
        <v>1</v>
      </c>
      <c r="S1497" s="13" t="s">
        <v>1</v>
      </c>
      <c r="T1497" s="13" t="s">
        <v>1</v>
      </c>
      <c r="U1497" s="13" t="s">
        <v>1</v>
      </c>
      <c r="V1497" s="13" t="s">
        <v>305</v>
      </c>
      <c r="W1497" s="22" t="s">
        <v>1</v>
      </c>
    </row>
    <row r="1498" spans="1:23" x14ac:dyDescent="0.2">
      <c r="A1498" s="25" t="s">
        <v>50</v>
      </c>
      <c r="B1498" s="11" t="s">
        <v>174</v>
      </c>
      <c r="C1498" s="11" t="s">
        <v>286</v>
      </c>
      <c r="D1498" s="12"/>
      <c r="E1498" s="12"/>
      <c r="F1498" s="12"/>
      <c r="G1498" s="12">
        <v>0</v>
      </c>
      <c r="H1498" s="12"/>
      <c r="I1498" s="12"/>
      <c r="J1498" s="12"/>
      <c r="K1498" s="12"/>
      <c r="L1498" s="12"/>
      <c r="M1498" s="12">
        <v>0.49569000000000002</v>
      </c>
      <c r="N1498" s="12"/>
      <c r="O1498" s="12">
        <v>0</v>
      </c>
      <c r="P1498" s="11" t="s">
        <v>1</v>
      </c>
      <c r="Q1498" s="11" t="s">
        <v>1</v>
      </c>
      <c r="R1498" s="11" t="s">
        <v>1</v>
      </c>
      <c r="S1498" s="11" t="s">
        <v>1</v>
      </c>
      <c r="T1498" s="11" t="s">
        <v>1</v>
      </c>
      <c r="U1498" s="11" t="s">
        <v>1</v>
      </c>
      <c r="V1498" s="11" t="s">
        <v>305</v>
      </c>
      <c r="W1498" s="21" t="s">
        <v>1</v>
      </c>
    </row>
    <row r="1499" spans="1:23" x14ac:dyDescent="0.2">
      <c r="A1499" s="27" t="s">
        <v>50</v>
      </c>
      <c r="B1499" s="13" t="s">
        <v>174</v>
      </c>
      <c r="C1499" s="13" t="s">
        <v>287</v>
      </c>
      <c r="D1499" s="14"/>
      <c r="E1499" s="14"/>
      <c r="F1499" s="14"/>
      <c r="G1499" s="14">
        <v>50.488160000000001</v>
      </c>
      <c r="H1499" s="14"/>
      <c r="I1499" s="14"/>
      <c r="J1499" s="14"/>
      <c r="K1499" s="14"/>
      <c r="L1499" s="14"/>
      <c r="M1499" s="14">
        <v>35.978230000000003</v>
      </c>
      <c r="N1499" s="14">
        <v>39.330329999999996</v>
      </c>
      <c r="O1499" s="14">
        <v>36</v>
      </c>
      <c r="P1499" s="13" t="s">
        <v>1</v>
      </c>
      <c r="Q1499" s="13" t="s">
        <v>1</v>
      </c>
      <c r="R1499" s="13" t="s">
        <v>1</v>
      </c>
      <c r="S1499" s="13" t="s">
        <v>1</v>
      </c>
      <c r="T1499" s="13" t="s">
        <v>1</v>
      </c>
      <c r="U1499" s="13" t="s">
        <v>1</v>
      </c>
      <c r="V1499" s="13" t="s">
        <v>305</v>
      </c>
      <c r="W1499" s="22" t="s">
        <v>1</v>
      </c>
    </row>
    <row r="1500" spans="1:23" x14ac:dyDescent="0.2">
      <c r="A1500" s="25" t="s">
        <v>50</v>
      </c>
      <c r="B1500" s="11" t="s">
        <v>174</v>
      </c>
      <c r="C1500" s="11" t="s">
        <v>288</v>
      </c>
      <c r="D1500" s="12"/>
      <c r="E1500" s="12"/>
      <c r="F1500" s="12"/>
      <c r="G1500" s="12">
        <v>23.5443</v>
      </c>
      <c r="H1500" s="12"/>
      <c r="I1500" s="12"/>
      <c r="J1500" s="12"/>
      <c r="K1500" s="12"/>
      <c r="L1500" s="12"/>
      <c r="M1500" s="12">
        <v>39.40016</v>
      </c>
      <c r="N1500" s="12">
        <v>40.963509999999999</v>
      </c>
      <c r="O1500" s="12">
        <v>38</v>
      </c>
      <c r="P1500" s="11" t="s">
        <v>1</v>
      </c>
      <c r="Q1500" s="11" t="s">
        <v>1</v>
      </c>
      <c r="R1500" s="11" t="s">
        <v>1</v>
      </c>
      <c r="S1500" s="11" t="s">
        <v>1</v>
      </c>
      <c r="T1500" s="11" t="s">
        <v>1</v>
      </c>
      <c r="U1500" s="11" t="s">
        <v>1</v>
      </c>
      <c r="V1500" s="11" t="s">
        <v>305</v>
      </c>
      <c r="W1500" s="21" t="s">
        <v>1</v>
      </c>
    </row>
    <row r="1501" spans="1:23" x14ac:dyDescent="0.2">
      <c r="A1501" s="27" t="s">
        <v>50</v>
      </c>
      <c r="B1501" s="13" t="s">
        <v>174</v>
      </c>
      <c r="C1501" s="13" t="s">
        <v>285</v>
      </c>
      <c r="D1501" s="14"/>
      <c r="E1501" s="14"/>
      <c r="F1501" s="14"/>
      <c r="G1501" s="14">
        <v>8.6259399999999999</v>
      </c>
      <c r="H1501" s="14"/>
      <c r="I1501" s="14"/>
      <c r="J1501" s="14"/>
      <c r="K1501" s="14"/>
      <c r="L1501" s="14"/>
      <c r="M1501" s="14">
        <v>20.64039</v>
      </c>
      <c r="N1501" s="14">
        <v>17.37491</v>
      </c>
      <c r="O1501" s="14">
        <v>18</v>
      </c>
      <c r="P1501" s="13" t="s">
        <v>1</v>
      </c>
      <c r="Q1501" s="13" t="s">
        <v>1</v>
      </c>
      <c r="R1501" s="13" t="s">
        <v>1</v>
      </c>
      <c r="S1501" s="13" t="s">
        <v>1</v>
      </c>
      <c r="T1501" s="13" t="s">
        <v>1</v>
      </c>
      <c r="U1501" s="13" t="s">
        <v>1</v>
      </c>
      <c r="V1501" s="13" t="s">
        <v>305</v>
      </c>
      <c r="W1501" s="22" t="s">
        <v>1</v>
      </c>
    </row>
    <row r="1502" spans="1:23" x14ac:dyDescent="0.2">
      <c r="A1502" s="25" t="s">
        <v>50</v>
      </c>
      <c r="B1502" s="11" t="s">
        <v>174</v>
      </c>
      <c r="C1502" s="11" t="s">
        <v>308</v>
      </c>
      <c r="D1502" s="12"/>
      <c r="E1502" s="12">
        <v>14.449</v>
      </c>
      <c r="F1502" s="12">
        <v>17.428000000000001</v>
      </c>
      <c r="G1502" s="12">
        <v>20.068000000000001</v>
      </c>
      <c r="H1502" s="12">
        <v>40.878</v>
      </c>
      <c r="I1502" s="12">
        <v>24.059000000000001</v>
      </c>
      <c r="J1502" s="12">
        <v>42.863</v>
      </c>
      <c r="K1502" s="12">
        <v>15.752000000000001</v>
      </c>
      <c r="L1502" s="12">
        <v>25.568000000000001</v>
      </c>
      <c r="M1502" s="12">
        <v>25.515999999999998</v>
      </c>
      <c r="N1502" s="12">
        <v>14.016999999999999</v>
      </c>
      <c r="O1502" s="12"/>
      <c r="P1502" s="11" t="s">
        <v>1</v>
      </c>
      <c r="Q1502" s="11" t="s">
        <v>1</v>
      </c>
      <c r="R1502" s="11" t="s">
        <v>1</v>
      </c>
      <c r="S1502" s="11" t="s">
        <v>1</v>
      </c>
      <c r="T1502" s="11" t="s">
        <v>1</v>
      </c>
      <c r="U1502" s="11" t="s">
        <v>1</v>
      </c>
      <c r="V1502" s="11" t="s">
        <v>305</v>
      </c>
      <c r="W1502" s="21" t="s">
        <v>1</v>
      </c>
    </row>
    <row r="1503" spans="1:23" x14ac:dyDescent="0.2">
      <c r="A1503" s="27" t="s">
        <v>50</v>
      </c>
      <c r="B1503" s="13" t="s">
        <v>174</v>
      </c>
      <c r="C1503" s="13" t="s">
        <v>283</v>
      </c>
      <c r="D1503" s="14">
        <v>0</v>
      </c>
      <c r="E1503" s="14"/>
      <c r="F1503" s="14">
        <v>0</v>
      </c>
      <c r="G1503" s="14"/>
      <c r="H1503" s="14"/>
      <c r="I1503" s="14"/>
      <c r="J1503" s="14">
        <v>1</v>
      </c>
      <c r="K1503" s="14"/>
      <c r="L1503" s="14">
        <v>4</v>
      </c>
      <c r="M1503" s="14">
        <v>4</v>
      </c>
      <c r="N1503" s="14">
        <v>4</v>
      </c>
      <c r="O1503" s="14"/>
      <c r="P1503" s="13" t="s">
        <v>1</v>
      </c>
      <c r="Q1503" s="13" t="s">
        <v>1</v>
      </c>
      <c r="R1503" s="13" t="s">
        <v>1</v>
      </c>
      <c r="S1503" s="13" t="s">
        <v>1</v>
      </c>
      <c r="T1503" s="13" t="s">
        <v>1</v>
      </c>
      <c r="U1503" s="13" t="s">
        <v>1</v>
      </c>
      <c r="V1503" s="13" t="s">
        <v>305</v>
      </c>
      <c r="W1503" s="22" t="s">
        <v>1</v>
      </c>
    </row>
    <row r="1504" spans="1:23" x14ac:dyDescent="0.2">
      <c r="A1504" s="25" t="s">
        <v>50</v>
      </c>
      <c r="B1504" s="11" t="s">
        <v>174</v>
      </c>
      <c r="C1504" s="11" t="s">
        <v>290</v>
      </c>
      <c r="D1504" s="12">
        <v>58</v>
      </c>
      <c r="E1504" s="12">
        <v>57</v>
      </c>
      <c r="F1504" s="12">
        <v>61</v>
      </c>
      <c r="G1504" s="12"/>
      <c r="H1504" s="12"/>
      <c r="I1504" s="12"/>
      <c r="J1504" s="12"/>
      <c r="K1504" s="12"/>
      <c r="L1504" s="12">
        <v>29</v>
      </c>
      <c r="M1504" s="12">
        <v>28</v>
      </c>
      <c r="N1504" s="12">
        <v>33</v>
      </c>
      <c r="O1504" s="12"/>
      <c r="P1504" s="11" t="s">
        <v>1</v>
      </c>
      <c r="Q1504" s="11" t="s">
        <v>1</v>
      </c>
      <c r="R1504" s="11" t="s">
        <v>1</v>
      </c>
      <c r="S1504" s="11" t="s">
        <v>1</v>
      </c>
      <c r="T1504" s="11" t="s">
        <v>1</v>
      </c>
      <c r="U1504" s="11" t="s">
        <v>1</v>
      </c>
      <c r="V1504" s="11" t="s">
        <v>305</v>
      </c>
      <c r="W1504" s="21" t="s">
        <v>1</v>
      </c>
    </row>
    <row r="1505" spans="1:23" x14ac:dyDescent="0.2">
      <c r="A1505" s="27" t="s">
        <v>50</v>
      </c>
      <c r="B1505" s="13" t="s">
        <v>174</v>
      </c>
      <c r="C1505" s="13" t="s">
        <v>291</v>
      </c>
      <c r="D1505" s="14">
        <v>0</v>
      </c>
      <c r="E1505" s="14">
        <v>0</v>
      </c>
      <c r="F1505" s="14">
        <v>0</v>
      </c>
      <c r="G1505" s="14"/>
      <c r="H1505" s="14"/>
      <c r="I1505" s="14"/>
      <c r="J1505" s="14">
        <v>0</v>
      </c>
      <c r="K1505" s="14"/>
      <c r="L1505" s="14">
        <v>4</v>
      </c>
      <c r="M1505" s="14">
        <v>5</v>
      </c>
      <c r="N1505" s="14">
        <v>5</v>
      </c>
      <c r="O1505" s="14"/>
      <c r="P1505" s="13" t="s">
        <v>1</v>
      </c>
      <c r="Q1505" s="13" t="s">
        <v>1</v>
      </c>
      <c r="R1505" s="13" t="s">
        <v>1</v>
      </c>
      <c r="S1505" s="13" t="s">
        <v>1</v>
      </c>
      <c r="T1505" s="13" t="s">
        <v>1</v>
      </c>
      <c r="U1505" s="13" t="s">
        <v>1</v>
      </c>
      <c r="V1505" s="13" t="s">
        <v>305</v>
      </c>
      <c r="W1505" s="22" t="s">
        <v>1</v>
      </c>
    </row>
    <row r="1506" spans="1:23" x14ac:dyDescent="0.2">
      <c r="A1506" s="25" t="s">
        <v>50</v>
      </c>
      <c r="B1506" s="11" t="s">
        <v>174</v>
      </c>
      <c r="C1506" s="11" t="s">
        <v>273</v>
      </c>
      <c r="D1506" s="12">
        <v>0</v>
      </c>
      <c r="E1506" s="12"/>
      <c r="F1506" s="12">
        <v>0</v>
      </c>
      <c r="G1506" s="12"/>
      <c r="H1506" s="12"/>
      <c r="I1506" s="12"/>
      <c r="J1506" s="12">
        <v>1</v>
      </c>
      <c r="K1506" s="12"/>
      <c r="L1506" s="12">
        <v>4</v>
      </c>
      <c r="M1506" s="12">
        <v>5</v>
      </c>
      <c r="N1506" s="12">
        <v>6</v>
      </c>
      <c r="O1506" s="12"/>
      <c r="P1506" s="11" t="s">
        <v>1</v>
      </c>
      <c r="Q1506" s="11" t="s">
        <v>1</v>
      </c>
      <c r="R1506" s="11" t="s">
        <v>1</v>
      </c>
      <c r="S1506" s="11" t="s">
        <v>1</v>
      </c>
      <c r="T1506" s="11" t="s">
        <v>1</v>
      </c>
      <c r="U1506" s="11" t="s">
        <v>1</v>
      </c>
      <c r="V1506" s="11" t="s">
        <v>305</v>
      </c>
      <c r="W1506" s="21" t="s">
        <v>1</v>
      </c>
    </row>
    <row r="1507" spans="1:23" x14ac:dyDescent="0.2">
      <c r="A1507" s="27" t="s">
        <v>50</v>
      </c>
      <c r="B1507" s="13" t="s">
        <v>174</v>
      </c>
      <c r="C1507" s="13" t="s">
        <v>274</v>
      </c>
      <c r="D1507" s="14">
        <v>0</v>
      </c>
      <c r="E1507" s="14"/>
      <c r="F1507" s="14">
        <v>0</v>
      </c>
      <c r="G1507" s="14"/>
      <c r="H1507" s="14"/>
      <c r="I1507" s="14"/>
      <c r="J1507" s="14">
        <v>4</v>
      </c>
      <c r="K1507" s="14"/>
      <c r="L1507" s="14">
        <v>7</v>
      </c>
      <c r="M1507" s="14">
        <v>9</v>
      </c>
      <c r="N1507" s="14">
        <v>10</v>
      </c>
      <c r="O1507" s="14"/>
      <c r="P1507" s="13" t="s">
        <v>1</v>
      </c>
      <c r="Q1507" s="13" t="s">
        <v>1</v>
      </c>
      <c r="R1507" s="13" t="s">
        <v>1</v>
      </c>
      <c r="S1507" s="13" t="s">
        <v>1</v>
      </c>
      <c r="T1507" s="13" t="s">
        <v>1</v>
      </c>
      <c r="U1507" s="13" t="s">
        <v>1</v>
      </c>
      <c r="V1507" s="13" t="s">
        <v>305</v>
      </c>
      <c r="W1507" s="22" t="s">
        <v>1</v>
      </c>
    </row>
    <row r="1508" spans="1:23" x14ac:dyDescent="0.2">
      <c r="A1508" s="25" t="s">
        <v>50</v>
      </c>
      <c r="B1508" s="11" t="s">
        <v>174</v>
      </c>
      <c r="C1508" s="11" t="s">
        <v>289</v>
      </c>
      <c r="D1508" s="12"/>
      <c r="E1508" s="12"/>
      <c r="F1508" s="12"/>
      <c r="G1508" s="12">
        <v>74.03246</v>
      </c>
      <c r="H1508" s="12"/>
      <c r="I1508" s="12"/>
      <c r="J1508" s="12"/>
      <c r="K1508" s="12"/>
      <c r="L1508" s="12"/>
      <c r="M1508" s="12">
        <v>75.874080000000006</v>
      </c>
      <c r="N1508" s="12"/>
      <c r="O1508" s="12">
        <v>75</v>
      </c>
      <c r="P1508" s="11" t="s">
        <v>1</v>
      </c>
      <c r="Q1508" s="11" t="s">
        <v>1</v>
      </c>
      <c r="R1508" s="11" t="s">
        <v>1</v>
      </c>
      <c r="S1508" s="11" t="s">
        <v>1</v>
      </c>
      <c r="T1508" s="11" t="s">
        <v>1</v>
      </c>
      <c r="U1508" s="11" t="s">
        <v>1</v>
      </c>
      <c r="V1508" s="11" t="s">
        <v>305</v>
      </c>
      <c r="W1508" s="21" t="s">
        <v>1</v>
      </c>
    </row>
    <row r="1509" spans="1:23" x14ac:dyDescent="0.2">
      <c r="A1509" s="27" t="s">
        <v>50</v>
      </c>
      <c r="B1509" s="13" t="s">
        <v>174</v>
      </c>
      <c r="C1509" s="13" t="s">
        <v>276</v>
      </c>
      <c r="D1509" s="14">
        <v>36</v>
      </c>
      <c r="E1509" s="14">
        <v>36</v>
      </c>
      <c r="F1509" s="14">
        <v>36</v>
      </c>
      <c r="G1509" s="14"/>
      <c r="H1509" s="14"/>
      <c r="I1509" s="14"/>
      <c r="J1509" s="14">
        <v>36</v>
      </c>
      <c r="K1509" s="14"/>
      <c r="L1509" s="14">
        <v>25</v>
      </c>
      <c r="M1509" s="14">
        <v>28</v>
      </c>
      <c r="N1509" s="14">
        <v>29</v>
      </c>
      <c r="O1509" s="14"/>
      <c r="P1509" s="13" t="s">
        <v>1</v>
      </c>
      <c r="Q1509" s="13" t="s">
        <v>1</v>
      </c>
      <c r="R1509" s="13" t="s">
        <v>1</v>
      </c>
      <c r="S1509" s="13" t="s">
        <v>1</v>
      </c>
      <c r="T1509" s="13" t="s">
        <v>1</v>
      </c>
      <c r="U1509" s="13" t="s">
        <v>1</v>
      </c>
      <c r="V1509" s="13" t="s">
        <v>305</v>
      </c>
      <c r="W1509" s="22" t="s">
        <v>1</v>
      </c>
    </row>
    <row r="1510" spans="1:23" x14ac:dyDescent="0.2">
      <c r="A1510" s="25" t="s">
        <v>50</v>
      </c>
      <c r="B1510" s="11" t="s">
        <v>174</v>
      </c>
      <c r="C1510" s="11" t="s">
        <v>271</v>
      </c>
      <c r="D1510" s="12">
        <v>18</v>
      </c>
      <c r="E1510" s="12">
        <v>18</v>
      </c>
      <c r="F1510" s="12">
        <v>17</v>
      </c>
      <c r="G1510" s="12"/>
      <c r="H1510" s="12"/>
      <c r="I1510" s="12"/>
      <c r="J1510" s="12"/>
      <c r="K1510" s="12"/>
      <c r="L1510" s="12">
        <v>15</v>
      </c>
      <c r="M1510" s="12">
        <v>19</v>
      </c>
      <c r="N1510" s="12">
        <v>15</v>
      </c>
      <c r="O1510" s="12"/>
      <c r="P1510" s="11" t="s">
        <v>1</v>
      </c>
      <c r="Q1510" s="11" t="s">
        <v>1</v>
      </c>
      <c r="R1510" s="11" t="s">
        <v>1</v>
      </c>
      <c r="S1510" s="11" t="s">
        <v>1</v>
      </c>
      <c r="T1510" s="11" t="s">
        <v>1</v>
      </c>
      <c r="U1510" s="11" t="s">
        <v>1</v>
      </c>
      <c r="V1510" s="11" t="s">
        <v>305</v>
      </c>
      <c r="W1510" s="21" t="s">
        <v>1</v>
      </c>
    </row>
    <row r="1511" spans="1:23" x14ac:dyDescent="0.2">
      <c r="A1511" s="27" t="s">
        <v>50</v>
      </c>
      <c r="B1511" s="13" t="s">
        <v>174</v>
      </c>
      <c r="C1511" s="13" t="s">
        <v>292</v>
      </c>
      <c r="D1511" s="14">
        <v>29</v>
      </c>
      <c r="E1511" s="14">
        <v>28</v>
      </c>
      <c r="F1511" s="14">
        <v>28</v>
      </c>
      <c r="G1511" s="14"/>
      <c r="H1511" s="14"/>
      <c r="I1511" s="14"/>
      <c r="J1511" s="14">
        <v>28</v>
      </c>
      <c r="K1511" s="14"/>
      <c r="L1511" s="14">
        <v>22</v>
      </c>
      <c r="M1511" s="14">
        <v>23</v>
      </c>
      <c r="N1511" s="14">
        <v>24</v>
      </c>
      <c r="O1511" s="14"/>
      <c r="P1511" s="13" t="s">
        <v>1</v>
      </c>
      <c r="Q1511" s="13" t="s">
        <v>1</v>
      </c>
      <c r="R1511" s="13" t="s">
        <v>1</v>
      </c>
      <c r="S1511" s="13" t="s">
        <v>1</v>
      </c>
      <c r="T1511" s="13" t="s">
        <v>1</v>
      </c>
      <c r="U1511" s="13" t="s">
        <v>1</v>
      </c>
      <c r="V1511" s="13" t="s">
        <v>305</v>
      </c>
      <c r="W1511" s="22" t="s">
        <v>1</v>
      </c>
    </row>
    <row r="1512" spans="1:23" x14ac:dyDescent="0.2">
      <c r="A1512" s="25" t="s">
        <v>50</v>
      </c>
      <c r="B1512" s="11" t="s">
        <v>174</v>
      </c>
      <c r="C1512" s="11" t="s">
        <v>275</v>
      </c>
      <c r="D1512" s="12">
        <v>34</v>
      </c>
      <c r="E1512" s="12">
        <v>34</v>
      </c>
      <c r="F1512" s="12">
        <v>34</v>
      </c>
      <c r="G1512" s="12"/>
      <c r="H1512" s="12"/>
      <c r="I1512" s="12"/>
      <c r="J1512" s="12">
        <v>32</v>
      </c>
      <c r="K1512" s="12"/>
      <c r="L1512" s="12">
        <v>24</v>
      </c>
      <c r="M1512" s="12">
        <v>26</v>
      </c>
      <c r="N1512" s="12">
        <v>27</v>
      </c>
      <c r="O1512" s="12"/>
      <c r="P1512" s="11" t="s">
        <v>1</v>
      </c>
      <c r="Q1512" s="11" t="s">
        <v>1</v>
      </c>
      <c r="R1512" s="11" t="s">
        <v>1</v>
      </c>
      <c r="S1512" s="11" t="s">
        <v>1</v>
      </c>
      <c r="T1512" s="11" t="s">
        <v>1</v>
      </c>
      <c r="U1512" s="11" t="s">
        <v>1</v>
      </c>
      <c r="V1512" s="11" t="s">
        <v>305</v>
      </c>
      <c r="W1512" s="21" t="s">
        <v>1</v>
      </c>
    </row>
    <row r="1513" spans="1:23" x14ac:dyDescent="0.2">
      <c r="A1513" s="27" t="s">
        <v>50</v>
      </c>
      <c r="B1513" s="13" t="s">
        <v>174</v>
      </c>
      <c r="C1513" s="13" t="s">
        <v>272</v>
      </c>
      <c r="D1513" s="14">
        <v>30</v>
      </c>
      <c r="E1513" s="14">
        <v>30</v>
      </c>
      <c r="F1513" s="14">
        <v>28</v>
      </c>
      <c r="G1513" s="14"/>
      <c r="H1513" s="14"/>
      <c r="I1513" s="14"/>
      <c r="J1513" s="14">
        <v>23</v>
      </c>
      <c r="K1513" s="14"/>
      <c r="L1513" s="14">
        <v>21</v>
      </c>
      <c r="M1513" s="14">
        <v>22</v>
      </c>
      <c r="N1513" s="14">
        <v>24</v>
      </c>
      <c r="O1513" s="14"/>
      <c r="P1513" s="13" t="s">
        <v>1</v>
      </c>
      <c r="Q1513" s="13" t="s">
        <v>1</v>
      </c>
      <c r="R1513" s="13" t="s">
        <v>1</v>
      </c>
      <c r="S1513" s="13" t="s">
        <v>1</v>
      </c>
      <c r="T1513" s="13" t="s">
        <v>1</v>
      </c>
      <c r="U1513" s="13" t="s">
        <v>1</v>
      </c>
      <c r="V1513" s="13" t="s">
        <v>305</v>
      </c>
      <c r="W1513" s="22" t="s">
        <v>1</v>
      </c>
    </row>
    <row r="1514" spans="1:23" x14ac:dyDescent="0.2">
      <c r="A1514" s="25" t="s">
        <v>50</v>
      </c>
      <c r="B1514" s="11" t="s">
        <v>174</v>
      </c>
      <c r="C1514" s="11" t="s">
        <v>295</v>
      </c>
      <c r="D1514" s="12"/>
      <c r="E1514" s="12"/>
      <c r="F1514" s="12"/>
      <c r="G1514" s="12"/>
      <c r="H1514" s="12">
        <v>4.5240936969999996</v>
      </c>
      <c r="I1514" s="12">
        <v>5.529567589</v>
      </c>
      <c r="J1514" s="12">
        <v>5.8358222560000002</v>
      </c>
      <c r="K1514" s="12">
        <v>5.8844999380000003</v>
      </c>
      <c r="L1514" s="12">
        <v>6.9147123580000001</v>
      </c>
      <c r="M1514" s="12">
        <v>5.865457073</v>
      </c>
      <c r="N1514" s="12"/>
      <c r="O1514" s="12">
        <v>5</v>
      </c>
      <c r="P1514" s="11" t="s">
        <v>1</v>
      </c>
      <c r="Q1514" s="11" t="s">
        <v>1</v>
      </c>
      <c r="R1514" s="11" t="s">
        <v>1</v>
      </c>
      <c r="S1514" s="11" t="s">
        <v>1</v>
      </c>
      <c r="T1514" s="11" t="s">
        <v>1</v>
      </c>
      <c r="U1514" s="11" t="s">
        <v>1</v>
      </c>
      <c r="V1514" s="11" t="s">
        <v>305</v>
      </c>
      <c r="W1514" s="21" t="s">
        <v>1</v>
      </c>
    </row>
    <row r="1515" spans="1:23" x14ac:dyDescent="0.2">
      <c r="A1515" s="27" t="s">
        <v>50</v>
      </c>
      <c r="B1515" s="13" t="s">
        <v>174</v>
      </c>
      <c r="C1515" s="13" t="s">
        <v>297</v>
      </c>
      <c r="D1515" s="14"/>
      <c r="E1515" s="14"/>
      <c r="F1515" s="14"/>
      <c r="G1515" s="14">
        <v>77.888109999999998</v>
      </c>
      <c r="H1515" s="14"/>
      <c r="I1515" s="14"/>
      <c r="J1515" s="14"/>
      <c r="K1515" s="14"/>
      <c r="L1515" s="14"/>
      <c r="M1515" s="14">
        <v>74.257829999999998</v>
      </c>
      <c r="N1515" s="14"/>
      <c r="O1515" s="14">
        <v>53</v>
      </c>
      <c r="P1515" s="13" t="s">
        <v>1</v>
      </c>
      <c r="Q1515" s="13" t="s">
        <v>1</v>
      </c>
      <c r="R1515" s="13" t="s">
        <v>1</v>
      </c>
      <c r="S1515" s="13" t="s">
        <v>1</v>
      </c>
      <c r="T1515" s="13" t="s">
        <v>1</v>
      </c>
      <c r="U1515" s="13" t="s">
        <v>1</v>
      </c>
      <c r="V1515" s="13" t="s">
        <v>305</v>
      </c>
      <c r="W1515" s="22" t="s">
        <v>1</v>
      </c>
    </row>
    <row r="1516" spans="1:23" x14ac:dyDescent="0.2">
      <c r="A1516" s="25" t="s">
        <v>50</v>
      </c>
      <c r="B1516" s="11" t="s">
        <v>174</v>
      </c>
      <c r="C1516" s="11" t="s">
        <v>299</v>
      </c>
      <c r="D1516" s="12"/>
      <c r="E1516" s="12"/>
      <c r="F1516" s="12"/>
      <c r="G1516" s="12"/>
      <c r="H1516" s="12"/>
      <c r="I1516" s="12"/>
      <c r="J1516" s="12"/>
      <c r="K1516" s="12"/>
      <c r="L1516" s="12"/>
      <c r="M1516" s="12"/>
      <c r="N1516" s="12"/>
      <c r="O1516" s="12"/>
      <c r="P1516" s="11" t="s">
        <v>1</v>
      </c>
      <c r="Q1516" s="11" t="s">
        <v>1</v>
      </c>
      <c r="R1516" s="11" t="s">
        <v>1</v>
      </c>
      <c r="S1516" s="11" t="s">
        <v>1</v>
      </c>
      <c r="T1516" s="11" t="s">
        <v>1</v>
      </c>
      <c r="U1516" s="11" t="s">
        <v>1</v>
      </c>
      <c r="V1516" s="11" t="s">
        <v>305</v>
      </c>
      <c r="W1516" s="21" t="s">
        <v>1</v>
      </c>
    </row>
    <row r="1517" spans="1:23" x14ac:dyDescent="0.2">
      <c r="A1517" s="27" t="s">
        <v>50</v>
      </c>
      <c r="B1517" s="13" t="s">
        <v>174</v>
      </c>
      <c r="C1517" s="13" t="s">
        <v>300</v>
      </c>
      <c r="D1517" s="14"/>
      <c r="E1517" s="14"/>
      <c r="F1517" s="14"/>
      <c r="G1517" s="14">
        <v>57.035629999999998</v>
      </c>
      <c r="H1517" s="14"/>
      <c r="I1517" s="14"/>
      <c r="J1517" s="14"/>
      <c r="K1517" s="14"/>
      <c r="L1517" s="14"/>
      <c r="M1517" s="14">
        <v>69.190740000000005</v>
      </c>
      <c r="N1517" s="14"/>
      <c r="O1517" s="14">
        <v>55</v>
      </c>
      <c r="P1517" s="13" t="s">
        <v>1</v>
      </c>
      <c r="Q1517" s="13" t="s">
        <v>1</v>
      </c>
      <c r="R1517" s="13" t="s">
        <v>1</v>
      </c>
      <c r="S1517" s="13" t="s">
        <v>1</v>
      </c>
      <c r="T1517" s="13" t="s">
        <v>1</v>
      </c>
      <c r="U1517" s="13" t="s">
        <v>1</v>
      </c>
      <c r="V1517" s="13" t="s">
        <v>305</v>
      </c>
      <c r="W1517" s="22" t="s">
        <v>1</v>
      </c>
    </row>
    <row r="1518" spans="1:23" x14ac:dyDescent="0.2">
      <c r="A1518" s="25" t="s">
        <v>50</v>
      </c>
      <c r="B1518" s="11" t="s">
        <v>174</v>
      </c>
      <c r="C1518" s="11" t="s">
        <v>296</v>
      </c>
      <c r="D1518" s="12"/>
      <c r="E1518" s="12"/>
      <c r="F1518" s="12"/>
      <c r="G1518" s="12">
        <v>54.070010000000003</v>
      </c>
      <c r="H1518" s="12"/>
      <c r="I1518" s="12"/>
      <c r="J1518" s="12"/>
      <c r="K1518" s="12"/>
      <c r="L1518" s="12"/>
      <c r="M1518" s="12">
        <v>53.576819999999998</v>
      </c>
      <c r="N1518" s="12"/>
      <c r="O1518" s="12">
        <v>46</v>
      </c>
      <c r="P1518" s="11" t="s">
        <v>1</v>
      </c>
      <c r="Q1518" s="11" t="s">
        <v>1</v>
      </c>
      <c r="R1518" s="11" t="s">
        <v>1</v>
      </c>
      <c r="S1518" s="11" t="s">
        <v>1</v>
      </c>
      <c r="T1518" s="11" t="s">
        <v>1</v>
      </c>
      <c r="U1518" s="11" t="s">
        <v>1</v>
      </c>
      <c r="V1518" s="11" t="s">
        <v>305</v>
      </c>
      <c r="W1518" s="21" t="s">
        <v>1</v>
      </c>
    </row>
    <row r="1519" spans="1:23" x14ac:dyDescent="0.2">
      <c r="A1519" s="27" t="s">
        <v>50</v>
      </c>
      <c r="B1519" s="13" t="s">
        <v>174</v>
      </c>
      <c r="C1519" s="13" t="s">
        <v>301</v>
      </c>
      <c r="D1519" s="14"/>
      <c r="E1519" s="14"/>
      <c r="F1519" s="14"/>
      <c r="G1519" s="14">
        <v>72.342529999999996</v>
      </c>
      <c r="H1519" s="14"/>
      <c r="I1519" s="14"/>
      <c r="J1519" s="14"/>
      <c r="K1519" s="14"/>
      <c r="L1519" s="14"/>
      <c r="M1519" s="14">
        <v>78.726529999999997</v>
      </c>
      <c r="N1519" s="14"/>
      <c r="O1519" s="14">
        <v>58</v>
      </c>
      <c r="P1519" s="13" t="s">
        <v>1</v>
      </c>
      <c r="Q1519" s="13" t="s">
        <v>1</v>
      </c>
      <c r="R1519" s="13" t="s">
        <v>1</v>
      </c>
      <c r="S1519" s="13" t="s">
        <v>1</v>
      </c>
      <c r="T1519" s="13" t="s">
        <v>1</v>
      </c>
      <c r="U1519" s="13" t="s">
        <v>1</v>
      </c>
      <c r="V1519" s="13" t="s">
        <v>305</v>
      </c>
      <c r="W1519" s="22" t="s">
        <v>1</v>
      </c>
    </row>
    <row r="1520" spans="1:23" x14ac:dyDescent="0.2">
      <c r="A1520" s="25" t="s">
        <v>50</v>
      </c>
      <c r="B1520" s="11" t="s">
        <v>174</v>
      </c>
      <c r="C1520" s="11" t="s">
        <v>298</v>
      </c>
      <c r="D1520" s="12"/>
      <c r="E1520" s="12"/>
      <c r="F1520" s="12"/>
      <c r="G1520" s="12">
        <v>62.752139999999997</v>
      </c>
      <c r="H1520" s="12"/>
      <c r="I1520" s="12"/>
      <c r="J1520" s="12"/>
      <c r="K1520" s="12"/>
      <c r="L1520" s="12"/>
      <c r="M1520" s="12">
        <v>82.831909999999993</v>
      </c>
      <c r="N1520" s="12"/>
      <c r="O1520" s="12">
        <v>63</v>
      </c>
      <c r="P1520" s="11" t="s">
        <v>1</v>
      </c>
      <c r="Q1520" s="11" t="s">
        <v>1</v>
      </c>
      <c r="R1520" s="11" t="s">
        <v>1</v>
      </c>
      <c r="S1520" s="11" t="s">
        <v>1</v>
      </c>
      <c r="T1520" s="11" t="s">
        <v>1</v>
      </c>
      <c r="U1520" s="11" t="s">
        <v>1</v>
      </c>
      <c r="V1520" s="11" t="s">
        <v>305</v>
      </c>
      <c r="W1520" s="21" t="s">
        <v>1</v>
      </c>
    </row>
    <row r="1521" spans="1:23" x14ac:dyDescent="0.2">
      <c r="A1521" s="27" t="s">
        <v>51</v>
      </c>
      <c r="B1521" s="13" t="s">
        <v>175</v>
      </c>
      <c r="C1521" s="13" t="s">
        <v>277</v>
      </c>
      <c r="D1521" s="14"/>
      <c r="E1521" s="14"/>
      <c r="F1521" s="14">
        <v>87.438890000000001</v>
      </c>
      <c r="G1521" s="14">
        <v>85.721950000000007</v>
      </c>
      <c r="H1521" s="14">
        <v>85.501739999999998</v>
      </c>
      <c r="I1521" s="14">
        <v>87.002080000000007</v>
      </c>
      <c r="J1521" s="14">
        <v>85.936369999999997</v>
      </c>
      <c r="K1521" s="14">
        <v>89.019080000000002</v>
      </c>
      <c r="L1521" s="14"/>
      <c r="M1521" s="14"/>
      <c r="N1521" s="14"/>
      <c r="O1521" s="14"/>
      <c r="P1521" s="13" t="s">
        <v>1</v>
      </c>
      <c r="Q1521" s="13" t="s">
        <v>1</v>
      </c>
      <c r="R1521" s="13" t="s">
        <v>1</v>
      </c>
      <c r="S1521" s="13" t="s">
        <v>1</v>
      </c>
      <c r="T1521" s="13" t="s">
        <v>1</v>
      </c>
      <c r="U1521" s="13" t="s">
        <v>1</v>
      </c>
      <c r="V1521" s="13" t="s">
        <v>302</v>
      </c>
      <c r="W1521" s="22" t="s">
        <v>1</v>
      </c>
    </row>
    <row r="1522" spans="1:23" x14ac:dyDescent="0.2">
      <c r="A1522" s="25" t="s">
        <v>51</v>
      </c>
      <c r="B1522" s="11" t="s">
        <v>175</v>
      </c>
      <c r="C1522" s="11" t="s">
        <v>278</v>
      </c>
      <c r="D1522" s="12"/>
      <c r="E1522" s="12"/>
      <c r="F1522" s="12">
        <v>17.070460000000001</v>
      </c>
      <c r="G1522" s="12">
        <v>16.940290000000001</v>
      </c>
      <c r="H1522" s="12">
        <v>17.02365</v>
      </c>
      <c r="I1522" s="12">
        <v>17.218060000000001</v>
      </c>
      <c r="J1522" s="12">
        <v>17.558959999999999</v>
      </c>
      <c r="K1522" s="12">
        <v>17.196829999999999</v>
      </c>
      <c r="L1522" s="12"/>
      <c r="M1522" s="12"/>
      <c r="N1522" s="12"/>
      <c r="O1522" s="12"/>
      <c r="P1522" s="11" t="s">
        <v>1</v>
      </c>
      <c r="Q1522" s="11" t="s">
        <v>1</v>
      </c>
      <c r="R1522" s="11" t="s">
        <v>1</v>
      </c>
      <c r="S1522" s="11" t="s">
        <v>1</v>
      </c>
      <c r="T1522" s="11" t="s">
        <v>1</v>
      </c>
      <c r="U1522" s="11" t="s">
        <v>1</v>
      </c>
      <c r="V1522" s="11" t="s">
        <v>302</v>
      </c>
      <c r="W1522" s="21" t="s">
        <v>1</v>
      </c>
    </row>
    <row r="1523" spans="1:23" x14ac:dyDescent="0.2">
      <c r="A1523" s="27" t="s">
        <v>51</v>
      </c>
      <c r="B1523" s="13" t="s">
        <v>175</v>
      </c>
      <c r="C1523" s="13" t="s">
        <v>280</v>
      </c>
      <c r="D1523" s="14">
        <v>0</v>
      </c>
      <c r="E1523" s="14">
        <v>1.68611</v>
      </c>
      <c r="F1523" s="14">
        <v>0.86156999999999995</v>
      </c>
      <c r="G1523" s="14">
        <v>1.8839600000000001</v>
      </c>
      <c r="H1523" s="14">
        <v>1.5297000000000001</v>
      </c>
      <c r="I1523" s="14">
        <v>1.6591800000000001</v>
      </c>
      <c r="J1523" s="14">
        <v>2.0339</v>
      </c>
      <c r="K1523" s="14">
        <v>2.0235500000000002</v>
      </c>
      <c r="L1523" s="14"/>
      <c r="M1523" s="14"/>
      <c r="N1523" s="14"/>
      <c r="O1523" s="14"/>
      <c r="P1523" s="13" t="s">
        <v>1</v>
      </c>
      <c r="Q1523" s="13" t="s">
        <v>1</v>
      </c>
      <c r="R1523" s="13" t="s">
        <v>1</v>
      </c>
      <c r="S1523" s="13" t="s">
        <v>1</v>
      </c>
      <c r="T1523" s="13" t="s">
        <v>1</v>
      </c>
      <c r="U1523" s="13" t="s">
        <v>1</v>
      </c>
      <c r="V1523" s="13" t="s">
        <v>302</v>
      </c>
      <c r="W1523" s="22" t="s">
        <v>1</v>
      </c>
    </row>
    <row r="1524" spans="1:23" x14ac:dyDescent="0.2">
      <c r="A1524" s="25" t="s">
        <v>51</v>
      </c>
      <c r="B1524" s="11" t="s">
        <v>175</v>
      </c>
      <c r="C1524" s="11" t="s">
        <v>281</v>
      </c>
      <c r="D1524" s="12">
        <v>62.592750000000002</v>
      </c>
      <c r="E1524" s="12">
        <v>60.328069999999997</v>
      </c>
      <c r="F1524" s="12">
        <v>56.499780000000001</v>
      </c>
      <c r="G1524" s="12">
        <v>54.968679999999999</v>
      </c>
      <c r="H1524" s="12">
        <v>55.406140000000001</v>
      </c>
      <c r="I1524" s="12">
        <v>55.647449999999999</v>
      </c>
      <c r="J1524" s="12">
        <v>54.379060000000003</v>
      </c>
      <c r="K1524" s="12">
        <v>54.254260000000002</v>
      </c>
      <c r="L1524" s="12"/>
      <c r="M1524" s="12"/>
      <c r="N1524" s="12"/>
      <c r="O1524" s="12"/>
      <c r="P1524" s="11" t="s">
        <v>1</v>
      </c>
      <c r="Q1524" s="11" t="s">
        <v>1</v>
      </c>
      <c r="R1524" s="11" t="s">
        <v>1</v>
      </c>
      <c r="S1524" s="11" t="s">
        <v>1</v>
      </c>
      <c r="T1524" s="11" t="s">
        <v>1</v>
      </c>
      <c r="U1524" s="11" t="s">
        <v>1</v>
      </c>
      <c r="V1524" s="11" t="s">
        <v>302</v>
      </c>
      <c r="W1524" s="21" t="s">
        <v>1</v>
      </c>
    </row>
    <row r="1525" spans="1:23" x14ac:dyDescent="0.2">
      <c r="A1525" s="27" t="s">
        <v>51</v>
      </c>
      <c r="B1525" s="13" t="s">
        <v>175</v>
      </c>
      <c r="C1525" s="13" t="s">
        <v>282</v>
      </c>
      <c r="D1525" s="14">
        <v>24.070789999999999</v>
      </c>
      <c r="E1525" s="14">
        <v>25.301590000000001</v>
      </c>
      <c r="F1525" s="14">
        <v>30.38721</v>
      </c>
      <c r="G1525" s="14">
        <v>31.52056</v>
      </c>
      <c r="H1525" s="14">
        <v>31.837779999999999</v>
      </c>
      <c r="I1525" s="14">
        <v>31.704249999999998</v>
      </c>
      <c r="J1525" s="14">
        <v>32.515050000000002</v>
      </c>
      <c r="K1525" s="14">
        <v>32.636209999999998</v>
      </c>
      <c r="L1525" s="14"/>
      <c r="M1525" s="14"/>
      <c r="N1525" s="14"/>
      <c r="O1525" s="14"/>
      <c r="P1525" s="13" t="s">
        <v>1</v>
      </c>
      <c r="Q1525" s="13" t="s">
        <v>1</v>
      </c>
      <c r="R1525" s="13" t="s">
        <v>1</v>
      </c>
      <c r="S1525" s="13" t="s">
        <v>1</v>
      </c>
      <c r="T1525" s="13" t="s">
        <v>1</v>
      </c>
      <c r="U1525" s="13" t="s">
        <v>1</v>
      </c>
      <c r="V1525" s="13" t="s">
        <v>302</v>
      </c>
      <c r="W1525" s="22" t="s">
        <v>1</v>
      </c>
    </row>
    <row r="1526" spans="1:23" x14ac:dyDescent="0.2">
      <c r="A1526" s="25" t="s">
        <v>51</v>
      </c>
      <c r="B1526" s="11" t="s">
        <v>175</v>
      </c>
      <c r="C1526" s="11" t="s">
        <v>279</v>
      </c>
      <c r="D1526" s="12"/>
      <c r="E1526" s="12"/>
      <c r="F1526" s="12">
        <v>13.316739999999999</v>
      </c>
      <c r="G1526" s="12">
        <v>14.580270000000001</v>
      </c>
      <c r="H1526" s="12">
        <v>14.81413</v>
      </c>
      <c r="I1526" s="12">
        <v>14.486190000000001</v>
      </c>
      <c r="J1526" s="12">
        <v>14.956099999999999</v>
      </c>
      <c r="K1526" s="12">
        <v>15.43938</v>
      </c>
      <c r="L1526" s="12"/>
      <c r="M1526" s="12"/>
      <c r="N1526" s="12"/>
      <c r="O1526" s="12"/>
      <c r="P1526" s="11" t="s">
        <v>1</v>
      </c>
      <c r="Q1526" s="11" t="s">
        <v>1</v>
      </c>
      <c r="R1526" s="11" t="s">
        <v>1</v>
      </c>
      <c r="S1526" s="11" t="s">
        <v>1</v>
      </c>
      <c r="T1526" s="11" t="s">
        <v>1</v>
      </c>
      <c r="U1526" s="11" t="s">
        <v>1</v>
      </c>
      <c r="V1526" s="11" t="s">
        <v>302</v>
      </c>
      <c r="W1526" s="21" t="s">
        <v>1</v>
      </c>
    </row>
    <row r="1527" spans="1:23" x14ac:dyDescent="0.2">
      <c r="A1527" s="27" t="s">
        <v>51</v>
      </c>
      <c r="B1527" s="13" t="s">
        <v>175</v>
      </c>
      <c r="C1527" s="13" t="s">
        <v>293</v>
      </c>
      <c r="D1527" s="14"/>
      <c r="E1527" s="14"/>
      <c r="F1527" s="14"/>
      <c r="G1527" s="14"/>
      <c r="H1527" s="14"/>
      <c r="I1527" s="14"/>
      <c r="J1527" s="14"/>
      <c r="K1527" s="14"/>
      <c r="L1527" s="14"/>
      <c r="M1527" s="14"/>
      <c r="N1527" s="14"/>
      <c r="O1527" s="14"/>
      <c r="P1527" s="13" t="s">
        <v>1</v>
      </c>
      <c r="Q1527" s="13" t="s">
        <v>1</v>
      </c>
      <c r="R1527" s="13" t="s">
        <v>1</v>
      </c>
      <c r="S1527" s="13" t="s">
        <v>1</v>
      </c>
      <c r="T1527" s="13" t="s">
        <v>1</v>
      </c>
      <c r="U1527" s="13" t="s">
        <v>1</v>
      </c>
      <c r="V1527" s="13" t="s">
        <v>302</v>
      </c>
      <c r="W1527" s="22" t="s">
        <v>1</v>
      </c>
    </row>
    <row r="1528" spans="1:23" x14ac:dyDescent="0.2">
      <c r="A1528" s="25" t="s">
        <v>51</v>
      </c>
      <c r="B1528" s="11" t="s">
        <v>175</v>
      </c>
      <c r="C1528" s="11" t="s">
        <v>284</v>
      </c>
      <c r="D1528" s="12"/>
      <c r="E1528" s="12"/>
      <c r="F1528" s="12">
        <v>16.881810000000002</v>
      </c>
      <c r="G1528" s="12">
        <v>16.925940000000001</v>
      </c>
      <c r="H1528" s="12">
        <v>16.937609999999999</v>
      </c>
      <c r="I1528" s="12">
        <v>17.230519999999999</v>
      </c>
      <c r="J1528" s="12">
        <v>17.629919999999998</v>
      </c>
      <c r="K1528" s="12">
        <v>17.429469999999998</v>
      </c>
      <c r="L1528" s="12"/>
      <c r="M1528" s="12"/>
      <c r="N1528" s="12"/>
      <c r="O1528" s="12"/>
      <c r="P1528" s="11" t="s">
        <v>1</v>
      </c>
      <c r="Q1528" s="11" t="s">
        <v>1</v>
      </c>
      <c r="R1528" s="11" t="s">
        <v>1</v>
      </c>
      <c r="S1528" s="11" t="s">
        <v>1</v>
      </c>
      <c r="T1528" s="11" t="s">
        <v>1</v>
      </c>
      <c r="U1528" s="11" t="s">
        <v>1</v>
      </c>
      <c r="V1528" s="11" t="s">
        <v>302</v>
      </c>
      <c r="W1528" s="21" t="s">
        <v>1</v>
      </c>
    </row>
    <row r="1529" spans="1:23" x14ac:dyDescent="0.2">
      <c r="A1529" s="27" t="s">
        <v>51</v>
      </c>
      <c r="B1529" s="13" t="s">
        <v>175</v>
      </c>
      <c r="C1529" s="13" t="s">
        <v>286</v>
      </c>
      <c r="D1529" s="14">
        <v>0</v>
      </c>
      <c r="E1529" s="14">
        <v>1.5341400000000001</v>
      </c>
      <c r="F1529" s="14">
        <v>1.0489999999999999</v>
      </c>
      <c r="G1529" s="14">
        <v>1.91605</v>
      </c>
      <c r="H1529" s="14">
        <v>1.6460699999999999</v>
      </c>
      <c r="I1529" s="14">
        <v>1.7488300000000001</v>
      </c>
      <c r="J1529" s="14">
        <v>2.0600700000000001</v>
      </c>
      <c r="K1529" s="14">
        <v>2.1133000000000002</v>
      </c>
      <c r="L1529" s="14"/>
      <c r="M1529" s="14"/>
      <c r="N1529" s="14"/>
      <c r="O1529" s="14"/>
      <c r="P1529" s="13" t="s">
        <v>1</v>
      </c>
      <c r="Q1529" s="13" t="s">
        <v>1</v>
      </c>
      <c r="R1529" s="13" t="s">
        <v>1</v>
      </c>
      <c r="S1529" s="13" t="s">
        <v>1</v>
      </c>
      <c r="T1529" s="13" t="s">
        <v>1</v>
      </c>
      <c r="U1529" s="13" t="s">
        <v>1</v>
      </c>
      <c r="V1529" s="13" t="s">
        <v>302</v>
      </c>
      <c r="W1529" s="22" t="s">
        <v>1</v>
      </c>
    </row>
    <row r="1530" spans="1:23" x14ac:dyDescent="0.2">
      <c r="A1530" s="25" t="s">
        <v>51</v>
      </c>
      <c r="B1530" s="11" t="s">
        <v>175</v>
      </c>
      <c r="C1530" s="11" t="s">
        <v>287</v>
      </c>
      <c r="D1530" s="12">
        <v>62.379199999999997</v>
      </c>
      <c r="E1530" s="12">
        <v>62.974319999999999</v>
      </c>
      <c r="F1530" s="12">
        <v>55.701239999999999</v>
      </c>
      <c r="G1530" s="12">
        <v>54.507370000000002</v>
      </c>
      <c r="H1530" s="12">
        <v>54.241889999999998</v>
      </c>
      <c r="I1530" s="12">
        <v>54.785209999999999</v>
      </c>
      <c r="J1530" s="12">
        <v>53.473219999999998</v>
      </c>
      <c r="K1530" s="12">
        <v>53.770150000000001</v>
      </c>
      <c r="L1530" s="12"/>
      <c r="M1530" s="12"/>
      <c r="N1530" s="12"/>
      <c r="O1530" s="12"/>
      <c r="P1530" s="11" t="s">
        <v>1</v>
      </c>
      <c r="Q1530" s="11" t="s">
        <v>1</v>
      </c>
      <c r="R1530" s="11" t="s">
        <v>1</v>
      </c>
      <c r="S1530" s="11" t="s">
        <v>1</v>
      </c>
      <c r="T1530" s="11" t="s">
        <v>1</v>
      </c>
      <c r="U1530" s="11" t="s">
        <v>1</v>
      </c>
      <c r="V1530" s="11" t="s">
        <v>302</v>
      </c>
      <c r="W1530" s="21" t="s">
        <v>1</v>
      </c>
    </row>
    <row r="1531" spans="1:23" x14ac:dyDescent="0.2">
      <c r="A1531" s="27" t="s">
        <v>51</v>
      </c>
      <c r="B1531" s="13" t="s">
        <v>175</v>
      </c>
      <c r="C1531" s="13" t="s">
        <v>288</v>
      </c>
      <c r="D1531" s="14">
        <v>24.163270000000001</v>
      </c>
      <c r="E1531" s="14">
        <v>23.509260000000001</v>
      </c>
      <c r="F1531" s="14">
        <v>30.503769999999999</v>
      </c>
      <c r="G1531" s="14">
        <v>31.807310000000001</v>
      </c>
      <c r="H1531" s="14">
        <v>32.1708</v>
      </c>
      <c r="I1531" s="14">
        <v>32.124490000000002</v>
      </c>
      <c r="J1531" s="14">
        <v>33.053049999999999</v>
      </c>
      <c r="K1531" s="14">
        <v>33.318759999999997</v>
      </c>
      <c r="L1531" s="14"/>
      <c r="M1531" s="14"/>
      <c r="N1531" s="14"/>
      <c r="O1531" s="14"/>
      <c r="P1531" s="13" t="s">
        <v>1</v>
      </c>
      <c r="Q1531" s="13" t="s">
        <v>1</v>
      </c>
      <c r="R1531" s="13" t="s">
        <v>1</v>
      </c>
      <c r="S1531" s="13" t="s">
        <v>1</v>
      </c>
      <c r="T1531" s="13" t="s">
        <v>1</v>
      </c>
      <c r="U1531" s="13" t="s">
        <v>1</v>
      </c>
      <c r="V1531" s="13" t="s">
        <v>302</v>
      </c>
      <c r="W1531" s="22" t="s">
        <v>1</v>
      </c>
    </row>
    <row r="1532" spans="1:23" x14ac:dyDescent="0.2">
      <c r="A1532" s="25" t="s">
        <v>51</v>
      </c>
      <c r="B1532" s="11" t="s">
        <v>175</v>
      </c>
      <c r="C1532" s="11" t="s">
        <v>285</v>
      </c>
      <c r="D1532" s="12"/>
      <c r="E1532" s="12"/>
      <c r="F1532" s="12">
        <v>13.62196</v>
      </c>
      <c r="G1532" s="12">
        <v>14.88138</v>
      </c>
      <c r="H1532" s="12">
        <v>15.23319</v>
      </c>
      <c r="I1532" s="12">
        <v>14.893969999999999</v>
      </c>
      <c r="J1532" s="12">
        <v>15.42313</v>
      </c>
      <c r="K1532" s="12">
        <v>15.8893</v>
      </c>
      <c r="L1532" s="12"/>
      <c r="M1532" s="12"/>
      <c r="N1532" s="12"/>
      <c r="O1532" s="12"/>
      <c r="P1532" s="11" t="s">
        <v>1</v>
      </c>
      <c r="Q1532" s="11" t="s">
        <v>1</v>
      </c>
      <c r="R1532" s="11" t="s">
        <v>1</v>
      </c>
      <c r="S1532" s="11" t="s">
        <v>1</v>
      </c>
      <c r="T1532" s="11" t="s">
        <v>1</v>
      </c>
      <c r="U1532" s="11" t="s">
        <v>1</v>
      </c>
      <c r="V1532" s="11" t="s">
        <v>302</v>
      </c>
      <c r="W1532" s="21" t="s">
        <v>1</v>
      </c>
    </row>
    <row r="1533" spans="1:23" x14ac:dyDescent="0.2">
      <c r="A1533" s="27" t="s">
        <v>51</v>
      </c>
      <c r="B1533" s="13" t="s">
        <v>175</v>
      </c>
      <c r="C1533" s="13" t="s">
        <v>308</v>
      </c>
      <c r="D1533" s="14"/>
      <c r="E1533" s="14">
        <v>103.843</v>
      </c>
      <c r="F1533" s="14">
        <v>43.414000000000001</v>
      </c>
      <c r="G1533" s="14">
        <v>24.11</v>
      </c>
      <c r="H1533" s="14">
        <v>35.281999999999996</v>
      </c>
      <c r="I1533" s="14">
        <v>51.04</v>
      </c>
      <c r="J1533" s="14">
        <v>56.454999999999998</v>
      </c>
      <c r="K1533" s="14">
        <v>59.88</v>
      </c>
      <c r="L1533" s="14">
        <v>51.481999999999999</v>
      </c>
      <c r="M1533" s="14">
        <v>61.411000000000001</v>
      </c>
      <c r="N1533" s="14">
        <v>94.305000000000007</v>
      </c>
      <c r="O1533" s="14"/>
      <c r="P1533" s="13" t="s">
        <v>1</v>
      </c>
      <c r="Q1533" s="13" t="s">
        <v>1</v>
      </c>
      <c r="R1533" s="13" t="s">
        <v>1</v>
      </c>
      <c r="S1533" s="13" t="s">
        <v>1</v>
      </c>
      <c r="T1533" s="13" t="s">
        <v>1</v>
      </c>
      <c r="U1533" s="13" t="s">
        <v>1</v>
      </c>
      <c r="V1533" s="13" t="s">
        <v>302</v>
      </c>
      <c r="W1533" s="22" t="s">
        <v>1</v>
      </c>
    </row>
    <row r="1534" spans="1:23" x14ac:dyDescent="0.2">
      <c r="A1534" s="25" t="s">
        <v>51</v>
      </c>
      <c r="B1534" s="11" t="s">
        <v>175</v>
      </c>
      <c r="C1534" s="11" t="s">
        <v>283</v>
      </c>
      <c r="D1534" s="12">
        <v>13</v>
      </c>
      <c r="E1534" s="12"/>
      <c r="F1534" s="12">
        <v>15</v>
      </c>
      <c r="G1534" s="12">
        <v>14</v>
      </c>
      <c r="H1534" s="12">
        <v>15</v>
      </c>
      <c r="I1534" s="12">
        <v>16</v>
      </c>
      <c r="J1534" s="12">
        <v>16</v>
      </c>
      <c r="K1534" s="12">
        <v>16</v>
      </c>
      <c r="L1534" s="12">
        <v>16</v>
      </c>
      <c r="M1534" s="12">
        <v>17</v>
      </c>
      <c r="N1534" s="12"/>
      <c r="O1534" s="12">
        <v>17</v>
      </c>
      <c r="P1534" s="11" t="s">
        <v>1</v>
      </c>
      <c r="Q1534" s="11" t="s">
        <v>1</v>
      </c>
      <c r="R1534" s="11" t="s">
        <v>1</v>
      </c>
      <c r="S1534" s="11" t="s">
        <v>1</v>
      </c>
      <c r="T1534" s="11" t="s">
        <v>1</v>
      </c>
      <c r="U1534" s="11" t="s">
        <v>1</v>
      </c>
      <c r="V1534" s="11" t="s">
        <v>302</v>
      </c>
      <c r="W1534" s="21" t="s">
        <v>1</v>
      </c>
    </row>
    <row r="1535" spans="1:23" x14ac:dyDescent="0.2">
      <c r="A1535" s="27" t="s">
        <v>51</v>
      </c>
      <c r="B1535" s="13" t="s">
        <v>175</v>
      </c>
      <c r="C1535" s="13" t="s">
        <v>290</v>
      </c>
      <c r="D1535" s="14"/>
      <c r="E1535" s="14"/>
      <c r="F1535" s="14">
        <v>12</v>
      </c>
      <c r="G1535" s="14">
        <v>16</v>
      </c>
      <c r="H1535" s="14"/>
      <c r="I1535" s="14">
        <v>24</v>
      </c>
      <c r="J1535" s="14"/>
      <c r="K1535" s="14">
        <v>35</v>
      </c>
      <c r="L1535" s="14">
        <v>36</v>
      </c>
      <c r="M1535" s="14">
        <v>34</v>
      </c>
      <c r="N1535" s="14"/>
      <c r="O1535" s="14">
        <v>37</v>
      </c>
      <c r="P1535" s="13" t="s">
        <v>1</v>
      </c>
      <c r="Q1535" s="13" t="s">
        <v>1</v>
      </c>
      <c r="R1535" s="13" t="s">
        <v>1</v>
      </c>
      <c r="S1535" s="13" t="s">
        <v>1</v>
      </c>
      <c r="T1535" s="13" t="s">
        <v>1</v>
      </c>
      <c r="U1535" s="13" t="s">
        <v>1</v>
      </c>
      <c r="V1535" s="13" t="s">
        <v>302</v>
      </c>
      <c r="W1535" s="22" t="s">
        <v>1</v>
      </c>
    </row>
    <row r="1536" spans="1:23" x14ac:dyDescent="0.2">
      <c r="A1536" s="25" t="s">
        <v>51</v>
      </c>
      <c r="B1536" s="11" t="s">
        <v>175</v>
      </c>
      <c r="C1536" s="11" t="s">
        <v>291</v>
      </c>
      <c r="D1536" s="12">
        <v>10</v>
      </c>
      <c r="E1536" s="12"/>
      <c r="F1536" s="12">
        <v>13</v>
      </c>
      <c r="G1536" s="12">
        <v>12</v>
      </c>
      <c r="H1536" s="12">
        <v>14</v>
      </c>
      <c r="I1536" s="12">
        <v>15</v>
      </c>
      <c r="J1536" s="12">
        <v>15</v>
      </c>
      <c r="K1536" s="12">
        <v>15</v>
      </c>
      <c r="L1536" s="12">
        <v>15</v>
      </c>
      <c r="M1536" s="12">
        <v>17</v>
      </c>
      <c r="N1536" s="12"/>
      <c r="O1536" s="12">
        <v>17</v>
      </c>
      <c r="P1536" s="11" t="s">
        <v>1</v>
      </c>
      <c r="Q1536" s="11" t="s">
        <v>1</v>
      </c>
      <c r="R1536" s="11" t="s">
        <v>1</v>
      </c>
      <c r="S1536" s="11" t="s">
        <v>1</v>
      </c>
      <c r="T1536" s="11" t="s">
        <v>1</v>
      </c>
      <c r="U1536" s="11" t="s">
        <v>1</v>
      </c>
      <c r="V1536" s="11" t="s">
        <v>302</v>
      </c>
      <c r="W1536" s="21" t="s">
        <v>1</v>
      </c>
    </row>
    <row r="1537" spans="1:23" x14ac:dyDescent="0.2">
      <c r="A1537" s="27" t="s">
        <v>51</v>
      </c>
      <c r="B1537" s="13" t="s">
        <v>175</v>
      </c>
      <c r="C1537" s="13" t="s">
        <v>273</v>
      </c>
      <c r="D1537" s="14"/>
      <c r="E1537" s="14"/>
      <c r="F1537" s="14"/>
      <c r="G1537" s="14"/>
      <c r="H1537" s="14"/>
      <c r="I1537" s="14"/>
      <c r="J1537" s="14"/>
      <c r="K1537" s="14"/>
      <c r="L1537" s="14"/>
      <c r="M1537" s="14"/>
      <c r="N1537" s="14"/>
      <c r="O1537" s="14"/>
      <c r="P1537" s="13"/>
      <c r="Q1537" s="13"/>
      <c r="R1537" s="13"/>
      <c r="S1537" s="13"/>
      <c r="T1537" s="13"/>
      <c r="U1537" s="13"/>
      <c r="V1537" s="13"/>
      <c r="W1537" s="22"/>
    </row>
    <row r="1538" spans="1:23" x14ac:dyDescent="0.2">
      <c r="A1538" s="25" t="s">
        <v>51</v>
      </c>
      <c r="B1538" s="11" t="s">
        <v>175</v>
      </c>
      <c r="C1538" s="11" t="s">
        <v>274</v>
      </c>
      <c r="D1538" s="12"/>
      <c r="E1538" s="12"/>
      <c r="F1538" s="12"/>
      <c r="G1538" s="12"/>
      <c r="H1538" s="12"/>
      <c r="I1538" s="12"/>
      <c r="J1538" s="12"/>
      <c r="K1538" s="12"/>
      <c r="L1538" s="12"/>
      <c r="M1538" s="12"/>
      <c r="N1538" s="12"/>
      <c r="O1538" s="12"/>
      <c r="P1538" s="11"/>
      <c r="Q1538" s="11"/>
      <c r="R1538" s="11"/>
      <c r="S1538" s="11"/>
      <c r="T1538" s="11"/>
      <c r="U1538" s="11"/>
      <c r="V1538" s="11"/>
      <c r="W1538" s="21"/>
    </row>
    <row r="1539" spans="1:23" x14ac:dyDescent="0.2">
      <c r="A1539" s="27" t="s">
        <v>51</v>
      </c>
      <c r="B1539" s="13" t="s">
        <v>175</v>
      </c>
      <c r="C1539" s="13" t="s">
        <v>289</v>
      </c>
      <c r="D1539" s="14">
        <v>86.542469999999994</v>
      </c>
      <c r="E1539" s="14">
        <v>88.01773</v>
      </c>
      <c r="F1539" s="14">
        <v>87.254009999999994</v>
      </c>
      <c r="G1539" s="14">
        <v>88.230739999999997</v>
      </c>
      <c r="H1539" s="14">
        <v>88.058760000000007</v>
      </c>
      <c r="I1539" s="14">
        <v>88.658519999999996</v>
      </c>
      <c r="J1539" s="14">
        <v>88.586349999999996</v>
      </c>
      <c r="K1539" s="14">
        <v>89.202209999999994</v>
      </c>
      <c r="L1539" s="14"/>
      <c r="M1539" s="14"/>
      <c r="N1539" s="14"/>
      <c r="O1539" s="14"/>
      <c r="P1539" s="13" t="s">
        <v>1</v>
      </c>
      <c r="Q1539" s="13" t="s">
        <v>1</v>
      </c>
      <c r="R1539" s="13" t="s">
        <v>1</v>
      </c>
      <c r="S1539" s="13" t="s">
        <v>1</v>
      </c>
      <c r="T1539" s="13" t="s">
        <v>1</v>
      </c>
      <c r="U1539" s="13" t="s">
        <v>1</v>
      </c>
      <c r="V1539" s="13" t="s">
        <v>302</v>
      </c>
      <c r="W1539" s="22" t="s">
        <v>1</v>
      </c>
    </row>
    <row r="1540" spans="1:23" x14ac:dyDescent="0.2">
      <c r="A1540" s="25" t="s">
        <v>51</v>
      </c>
      <c r="B1540" s="11" t="s">
        <v>175</v>
      </c>
      <c r="C1540" s="11" t="s">
        <v>276</v>
      </c>
      <c r="D1540" s="12">
        <v>52</v>
      </c>
      <c r="E1540" s="12"/>
      <c r="F1540" s="12">
        <v>40</v>
      </c>
      <c r="G1540" s="12">
        <v>37</v>
      </c>
      <c r="H1540" s="12">
        <v>37</v>
      </c>
      <c r="I1540" s="12">
        <v>36</v>
      </c>
      <c r="J1540" s="12">
        <v>35</v>
      </c>
      <c r="K1540" s="12">
        <v>35</v>
      </c>
      <c r="L1540" s="12">
        <v>35</v>
      </c>
      <c r="M1540" s="12">
        <v>34</v>
      </c>
      <c r="N1540" s="12"/>
      <c r="O1540" s="12">
        <v>32</v>
      </c>
      <c r="P1540" s="11" t="s">
        <v>1</v>
      </c>
      <c r="Q1540" s="11" t="s">
        <v>1</v>
      </c>
      <c r="R1540" s="11" t="s">
        <v>1</v>
      </c>
      <c r="S1540" s="11" t="s">
        <v>1</v>
      </c>
      <c r="T1540" s="11" t="s">
        <v>1</v>
      </c>
      <c r="U1540" s="11" t="s">
        <v>1</v>
      </c>
      <c r="V1540" s="11" t="s">
        <v>302</v>
      </c>
      <c r="W1540" s="21" t="s">
        <v>1</v>
      </c>
    </row>
    <row r="1541" spans="1:23" x14ac:dyDescent="0.2">
      <c r="A1541" s="27" t="s">
        <v>51</v>
      </c>
      <c r="B1541" s="13" t="s">
        <v>175</v>
      </c>
      <c r="C1541" s="13" t="s">
        <v>271</v>
      </c>
      <c r="D1541" s="14"/>
      <c r="E1541" s="14"/>
      <c r="F1541" s="14">
        <v>25</v>
      </c>
      <c r="G1541" s="14">
        <v>25</v>
      </c>
      <c r="H1541" s="14">
        <v>23</v>
      </c>
      <c r="I1541" s="14">
        <v>23</v>
      </c>
      <c r="J1541" s="14">
        <v>23</v>
      </c>
      <c r="K1541" s="14">
        <v>22</v>
      </c>
      <c r="L1541" s="14">
        <v>21</v>
      </c>
      <c r="M1541" s="14">
        <v>20</v>
      </c>
      <c r="N1541" s="14"/>
      <c r="O1541" s="14">
        <v>19</v>
      </c>
      <c r="P1541" s="13" t="s">
        <v>1</v>
      </c>
      <c r="Q1541" s="13" t="s">
        <v>1</v>
      </c>
      <c r="R1541" s="13" t="s">
        <v>1</v>
      </c>
      <c r="S1541" s="13" t="s">
        <v>1</v>
      </c>
      <c r="T1541" s="13" t="s">
        <v>1</v>
      </c>
      <c r="U1541" s="13" t="s">
        <v>1</v>
      </c>
      <c r="V1541" s="13" t="s">
        <v>302</v>
      </c>
      <c r="W1541" s="22" t="s">
        <v>1</v>
      </c>
    </row>
    <row r="1542" spans="1:23" x14ac:dyDescent="0.2">
      <c r="A1542" s="25" t="s">
        <v>51</v>
      </c>
      <c r="B1542" s="11" t="s">
        <v>175</v>
      </c>
      <c r="C1542" s="11" t="s">
        <v>292</v>
      </c>
      <c r="D1542" s="12">
        <v>38</v>
      </c>
      <c r="E1542" s="12">
        <v>33</v>
      </c>
      <c r="F1542" s="12">
        <v>32</v>
      </c>
      <c r="G1542" s="12">
        <v>30</v>
      </c>
      <c r="H1542" s="12">
        <v>28</v>
      </c>
      <c r="I1542" s="12">
        <v>26</v>
      </c>
      <c r="J1542" s="12">
        <v>24</v>
      </c>
      <c r="K1542" s="12">
        <v>23</v>
      </c>
      <c r="L1542" s="12">
        <v>22</v>
      </c>
      <c r="M1542" s="12">
        <v>21</v>
      </c>
      <c r="N1542" s="12"/>
      <c r="O1542" s="12">
        <v>20</v>
      </c>
      <c r="P1542" s="11" t="s">
        <v>1</v>
      </c>
      <c r="Q1542" s="11" t="s">
        <v>1</v>
      </c>
      <c r="R1542" s="11" t="s">
        <v>1</v>
      </c>
      <c r="S1542" s="11" t="s">
        <v>1</v>
      </c>
      <c r="T1542" s="11" t="s">
        <v>1</v>
      </c>
      <c r="U1542" s="11" t="s">
        <v>1</v>
      </c>
      <c r="V1542" s="11" t="s">
        <v>302</v>
      </c>
      <c r="W1542" s="21" t="s">
        <v>1</v>
      </c>
    </row>
    <row r="1543" spans="1:23" x14ac:dyDescent="0.2">
      <c r="A1543" s="27" t="s">
        <v>51</v>
      </c>
      <c r="B1543" s="13" t="s">
        <v>175</v>
      </c>
      <c r="C1543" s="13" t="s">
        <v>275</v>
      </c>
      <c r="D1543" s="14">
        <v>41</v>
      </c>
      <c r="E1543" s="14">
        <v>37</v>
      </c>
      <c r="F1543" s="14">
        <v>32</v>
      </c>
      <c r="G1543" s="14">
        <v>30</v>
      </c>
      <c r="H1543" s="14">
        <v>30</v>
      </c>
      <c r="I1543" s="14">
        <v>29</v>
      </c>
      <c r="J1543" s="14">
        <v>29</v>
      </c>
      <c r="K1543" s="14">
        <v>29</v>
      </c>
      <c r="L1543" s="14">
        <v>29</v>
      </c>
      <c r="M1543" s="14">
        <v>29</v>
      </c>
      <c r="N1543" s="14"/>
      <c r="O1543" s="14">
        <v>28</v>
      </c>
      <c r="P1543" s="13" t="s">
        <v>1</v>
      </c>
      <c r="Q1543" s="13" t="s">
        <v>1</v>
      </c>
      <c r="R1543" s="13" t="s">
        <v>1</v>
      </c>
      <c r="S1543" s="13" t="s">
        <v>1</v>
      </c>
      <c r="T1543" s="13" t="s">
        <v>1</v>
      </c>
      <c r="U1543" s="13" t="s">
        <v>1</v>
      </c>
      <c r="V1543" s="13" t="s">
        <v>302</v>
      </c>
      <c r="W1543" s="22" t="s">
        <v>1</v>
      </c>
    </row>
    <row r="1544" spans="1:23" x14ac:dyDescent="0.2">
      <c r="A1544" s="25" t="s">
        <v>51</v>
      </c>
      <c r="B1544" s="11" t="s">
        <v>175</v>
      </c>
      <c r="C1544" s="11" t="s">
        <v>272</v>
      </c>
      <c r="D1544" s="12">
        <v>30</v>
      </c>
      <c r="E1544" s="12"/>
      <c r="F1544" s="12">
        <v>25</v>
      </c>
      <c r="G1544" s="12">
        <v>23</v>
      </c>
      <c r="H1544" s="12">
        <v>23</v>
      </c>
      <c r="I1544" s="12">
        <v>23</v>
      </c>
      <c r="J1544" s="12">
        <v>23</v>
      </c>
      <c r="K1544" s="12">
        <v>23</v>
      </c>
      <c r="L1544" s="12">
        <v>24</v>
      </c>
      <c r="M1544" s="12">
        <v>24</v>
      </c>
      <c r="N1544" s="12"/>
      <c r="O1544" s="12">
        <v>25</v>
      </c>
      <c r="P1544" s="11" t="s">
        <v>1</v>
      </c>
      <c r="Q1544" s="11" t="s">
        <v>1</v>
      </c>
      <c r="R1544" s="11" t="s">
        <v>1</v>
      </c>
      <c r="S1544" s="11" t="s">
        <v>1</v>
      </c>
      <c r="T1544" s="11" t="s">
        <v>1</v>
      </c>
      <c r="U1544" s="11" t="s">
        <v>1</v>
      </c>
      <c r="V1544" s="11" t="s">
        <v>302</v>
      </c>
      <c r="W1544" s="21" t="s">
        <v>1</v>
      </c>
    </row>
    <row r="1545" spans="1:23" x14ac:dyDescent="0.2">
      <c r="A1545" s="27" t="s">
        <v>51</v>
      </c>
      <c r="B1545" s="13" t="s">
        <v>175</v>
      </c>
      <c r="C1545" s="13" t="s">
        <v>295</v>
      </c>
      <c r="D1545" s="14">
        <v>10.440086409999999</v>
      </c>
      <c r="E1545" s="14">
        <v>11.844036859999999</v>
      </c>
      <c r="F1545" s="14">
        <v>13.396115440000001</v>
      </c>
      <c r="G1545" s="14">
        <v>13.25974385</v>
      </c>
      <c r="H1545" s="14">
        <v>13.86216857</v>
      </c>
      <c r="I1545" s="14">
        <v>15.29282111</v>
      </c>
      <c r="J1545" s="14">
        <v>15.90397662</v>
      </c>
      <c r="K1545" s="14">
        <v>16.70976224</v>
      </c>
      <c r="L1545" s="14">
        <v>18.687451809999999</v>
      </c>
      <c r="M1545" s="14">
        <v>20.702385190000001</v>
      </c>
      <c r="N1545" s="14"/>
      <c r="O1545" s="14"/>
      <c r="P1545" s="13" t="s">
        <v>1</v>
      </c>
      <c r="Q1545" s="13" t="s">
        <v>1</v>
      </c>
      <c r="R1545" s="13" t="s">
        <v>1</v>
      </c>
      <c r="S1545" s="13" t="s">
        <v>1</v>
      </c>
      <c r="T1545" s="13" t="s">
        <v>1</v>
      </c>
      <c r="U1545" s="13" t="s">
        <v>1</v>
      </c>
      <c r="V1545" s="13" t="s">
        <v>302</v>
      </c>
      <c r="W1545" s="22" t="s">
        <v>1</v>
      </c>
    </row>
    <row r="1546" spans="1:23" x14ac:dyDescent="0.2">
      <c r="A1546" s="25" t="s">
        <v>51</v>
      </c>
      <c r="B1546" s="11" t="s">
        <v>175</v>
      </c>
      <c r="C1546" s="11" t="s">
        <v>297</v>
      </c>
      <c r="D1546" s="12"/>
      <c r="E1546" s="12"/>
      <c r="F1546" s="12">
        <v>64.294709999999995</v>
      </c>
      <c r="G1546" s="12">
        <v>53.493510000000001</v>
      </c>
      <c r="H1546" s="12">
        <v>55.806069999999998</v>
      </c>
      <c r="I1546" s="12">
        <v>59.425190000000001</v>
      </c>
      <c r="J1546" s="12">
        <v>55.061480000000003</v>
      </c>
      <c r="K1546" s="12">
        <v>51.375329999999998</v>
      </c>
      <c r="L1546" s="12"/>
      <c r="M1546" s="12"/>
      <c r="N1546" s="12"/>
      <c r="O1546" s="12"/>
      <c r="P1546" s="11" t="s">
        <v>1</v>
      </c>
      <c r="Q1546" s="11" t="s">
        <v>1</v>
      </c>
      <c r="R1546" s="11" t="s">
        <v>1</v>
      </c>
      <c r="S1546" s="11" t="s">
        <v>1</v>
      </c>
      <c r="T1546" s="11" t="s">
        <v>1</v>
      </c>
      <c r="U1546" s="11" t="s">
        <v>1</v>
      </c>
      <c r="V1546" s="11" t="s">
        <v>302</v>
      </c>
      <c r="W1546" s="21" t="s">
        <v>1</v>
      </c>
    </row>
    <row r="1547" spans="1:23" x14ac:dyDescent="0.2">
      <c r="A1547" s="27" t="s">
        <v>51</v>
      </c>
      <c r="B1547" s="13" t="s">
        <v>175</v>
      </c>
      <c r="C1547" s="13" t="s">
        <v>299</v>
      </c>
      <c r="D1547" s="14"/>
      <c r="E1547" s="14"/>
      <c r="F1547" s="14">
        <v>49.996720000000003</v>
      </c>
      <c r="G1547" s="14">
        <v>49.973010000000002</v>
      </c>
      <c r="H1547" s="14">
        <v>59.326509999999999</v>
      </c>
      <c r="I1547" s="14">
        <v>66.376130000000003</v>
      </c>
      <c r="J1547" s="14">
        <v>62.687820000000002</v>
      </c>
      <c r="K1547" s="14">
        <v>60.652360000000002</v>
      </c>
      <c r="L1547" s="14"/>
      <c r="M1547" s="14"/>
      <c r="N1547" s="14"/>
      <c r="O1547" s="14"/>
      <c r="P1547" s="13" t="s">
        <v>1</v>
      </c>
      <c r="Q1547" s="13" t="s">
        <v>1</v>
      </c>
      <c r="R1547" s="13" t="s">
        <v>1</v>
      </c>
      <c r="S1547" s="13" t="s">
        <v>1</v>
      </c>
      <c r="T1547" s="13" t="s">
        <v>1</v>
      </c>
      <c r="U1547" s="13" t="s">
        <v>1</v>
      </c>
      <c r="V1547" s="13" t="s">
        <v>302</v>
      </c>
      <c r="W1547" s="22" t="s">
        <v>1</v>
      </c>
    </row>
    <row r="1548" spans="1:23" x14ac:dyDescent="0.2">
      <c r="A1548" s="25" t="s">
        <v>51</v>
      </c>
      <c r="B1548" s="11" t="s">
        <v>175</v>
      </c>
      <c r="C1548" s="11" t="s">
        <v>300</v>
      </c>
      <c r="D1548" s="12"/>
      <c r="E1548" s="12"/>
      <c r="F1548" s="12">
        <v>71.410489999999996</v>
      </c>
      <c r="G1548" s="12">
        <v>65.286519999999996</v>
      </c>
      <c r="H1548" s="12">
        <v>68.647260000000003</v>
      </c>
      <c r="I1548" s="12">
        <v>72.078069999999997</v>
      </c>
      <c r="J1548" s="12">
        <v>70.248580000000004</v>
      </c>
      <c r="K1548" s="12">
        <v>70.869339999999994</v>
      </c>
      <c r="L1548" s="12"/>
      <c r="M1548" s="12"/>
      <c r="N1548" s="12"/>
      <c r="O1548" s="12"/>
      <c r="P1548" s="11" t="s">
        <v>1</v>
      </c>
      <c r="Q1548" s="11" t="s">
        <v>1</v>
      </c>
      <c r="R1548" s="11" t="s">
        <v>1</v>
      </c>
      <c r="S1548" s="11" t="s">
        <v>1</v>
      </c>
      <c r="T1548" s="11" t="s">
        <v>1</v>
      </c>
      <c r="U1548" s="11" t="s">
        <v>1</v>
      </c>
      <c r="V1548" s="11" t="s">
        <v>302</v>
      </c>
      <c r="W1548" s="21" t="s">
        <v>1</v>
      </c>
    </row>
    <row r="1549" spans="1:23" x14ac:dyDescent="0.2">
      <c r="A1549" s="27" t="s">
        <v>51</v>
      </c>
      <c r="B1549" s="13" t="s">
        <v>175</v>
      </c>
      <c r="C1549" s="13" t="s">
        <v>296</v>
      </c>
      <c r="D1549" s="14"/>
      <c r="E1549" s="14"/>
      <c r="F1549" s="14">
        <v>61.951050000000002</v>
      </c>
      <c r="G1549" s="14">
        <v>56.353459999999998</v>
      </c>
      <c r="H1549" s="14">
        <v>58.479520000000001</v>
      </c>
      <c r="I1549" s="14">
        <v>61.363779999999998</v>
      </c>
      <c r="J1549" s="14">
        <v>58.702939999999998</v>
      </c>
      <c r="K1549" s="14">
        <v>57.794849999999997</v>
      </c>
      <c r="L1549" s="14"/>
      <c r="M1549" s="14"/>
      <c r="N1549" s="14"/>
      <c r="O1549" s="14"/>
      <c r="P1549" s="13" t="s">
        <v>1</v>
      </c>
      <c r="Q1549" s="13" t="s">
        <v>1</v>
      </c>
      <c r="R1549" s="13" t="s">
        <v>1</v>
      </c>
      <c r="S1549" s="13" t="s">
        <v>1</v>
      </c>
      <c r="T1549" s="13" t="s">
        <v>1</v>
      </c>
      <c r="U1549" s="13" t="s">
        <v>1</v>
      </c>
      <c r="V1549" s="13" t="s">
        <v>302</v>
      </c>
      <c r="W1549" s="22" t="s">
        <v>1</v>
      </c>
    </row>
    <row r="1550" spans="1:23" x14ac:dyDescent="0.2">
      <c r="A1550" s="25" t="s">
        <v>51</v>
      </c>
      <c r="B1550" s="11" t="s">
        <v>175</v>
      </c>
      <c r="C1550" s="11" t="s">
        <v>301</v>
      </c>
      <c r="D1550" s="12"/>
      <c r="E1550" s="12"/>
      <c r="F1550" s="12">
        <v>61.965829999999997</v>
      </c>
      <c r="G1550" s="12">
        <v>53.143070000000002</v>
      </c>
      <c r="H1550" s="12">
        <v>54.699689999999997</v>
      </c>
      <c r="I1550" s="12">
        <v>57.892110000000002</v>
      </c>
      <c r="J1550" s="12">
        <v>53.721229999999998</v>
      </c>
      <c r="K1550" s="12">
        <v>49.709569999999999</v>
      </c>
      <c r="L1550" s="12"/>
      <c r="M1550" s="12"/>
      <c r="N1550" s="12"/>
      <c r="O1550" s="12"/>
      <c r="P1550" s="11" t="s">
        <v>1</v>
      </c>
      <c r="Q1550" s="11" t="s">
        <v>1</v>
      </c>
      <c r="R1550" s="11" t="s">
        <v>1</v>
      </c>
      <c r="S1550" s="11" t="s">
        <v>1</v>
      </c>
      <c r="T1550" s="11" t="s">
        <v>1</v>
      </c>
      <c r="U1550" s="11" t="s">
        <v>1</v>
      </c>
      <c r="V1550" s="11" t="s">
        <v>302</v>
      </c>
      <c r="W1550" s="21" t="s">
        <v>1</v>
      </c>
    </row>
    <row r="1551" spans="1:23" x14ac:dyDescent="0.2">
      <c r="A1551" s="27" t="s">
        <v>51</v>
      </c>
      <c r="B1551" s="13" t="s">
        <v>175</v>
      </c>
      <c r="C1551" s="13" t="s">
        <v>298</v>
      </c>
      <c r="D1551" s="14"/>
      <c r="E1551" s="14"/>
      <c r="F1551" s="14">
        <v>59.919910000000002</v>
      </c>
      <c r="G1551" s="14">
        <v>52.85962</v>
      </c>
      <c r="H1551" s="14">
        <v>53.804220000000001</v>
      </c>
      <c r="I1551" s="14">
        <v>56.6875</v>
      </c>
      <c r="J1551" s="14">
        <v>52.630040000000001</v>
      </c>
      <c r="K1551" s="14">
        <v>48.309629999999999</v>
      </c>
      <c r="L1551" s="14"/>
      <c r="M1551" s="14"/>
      <c r="N1551" s="14"/>
      <c r="O1551" s="14"/>
      <c r="P1551" s="13" t="s">
        <v>1</v>
      </c>
      <c r="Q1551" s="13" t="s">
        <v>1</v>
      </c>
      <c r="R1551" s="13" t="s">
        <v>1</v>
      </c>
      <c r="S1551" s="13" t="s">
        <v>1</v>
      </c>
      <c r="T1551" s="13" t="s">
        <v>1</v>
      </c>
      <c r="U1551" s="13" t="s">
        <v>1</v>
      </c>
      <c r="V1551" s="13" t="s">
        <v>302</v>
      </c>
      <c r="W1551" s="22" t="s">
        <v>1</v>
      </c>
    </row>
    <row r="1552" spans="1:23" x14ac:dyDescent="0.2">
      <c r="A1552" s="25" t="s">
        <v>52</v>
      </c>
      <c r="B1552" s="11" t="s">
        <v>143</v>
      </c>
      <c r="C1552" s="11" t="s">
        <v>277</v>
      </c>
      <c r="D1552" s="12"/>
      <c r="E1552" s="12"/>
      <c r="F1552" s="12"/>
      <c r="G1552" s="12"/>
      <c r="H1552" s="12"/>
      <c r="I1552" s="12"/>
      <c r="J1552" s="12"/>
      <c r="K1552" s="12"/>
      <c r="L1552" s="12"/>
      <c r="M1552" s="12"/>
      <c r="N1552" s="12"/>
      <c r="O1552" s="12"/>
      <c r="P1552" s="11"/>
      <c r="Q1552" s="11"/>
      <c r="R1552" s="11"/>
      <c r="S1552" s="11"/>
      <c r="T1552" s="11"/>
      <c r="U1552" s="11"/>
      <c r="V1552" s="11"/>
      <c r="W1552" s="21"/>
    </row>
    <row r="1553" spans="1:23" x14ac:dyDescent="0.2">
      <c r="A1553" s="27" t="s">
        <v>52</v>
      </c>
      <c r="B1553" s="13" t="s">
        <v>143</v>
      </c>
      <c r="C1553" s="13" t="s">
        <v>278</v>
      </c>
      <c r="D1553" s="14"/>
      <c r="E1553" s="14"/>
      <c r="F1553" s="14"/>
      <c r="G1553" s="14"/>
      <c r="H1553" s="14"/>
      <c r="I1553" s="14"/>
      <c r="J1553" s="14"/>
      <c r="K1553" s="14"/>
      <c r="L1553" s="14"/>
      <c r="M1553" s="14"/>
      <c r="N1553" s="14"/>
      <c r="O1553" s="14"/>
      <c r="P1553" s="13"/>
      <c r="Q1553" s="13"/>
      <c r="R1553" s="13"/>
      <c r="S1553" s="13"/>
      <c r="T1553" s="13"/>
      <c r="U1553" s="13"/>
      <c r="V1553" s="13"/>
      <c r="W1553" s="22"/>
    </row>
    <row r="1554" spans="1:23" x14ac:dyDescent="0.2">
      <c r="A1554" s="25" t="s">
        <v>52</v>
      </c>
      <c r="B1554" s="11" t="s">
        <v>143</v>
      </c>
      <c r="C1554" s="11" t="s">
        <v>280</v>
      </c>
      <c r="D1554" s="12"/>
      <c r="E1554" s="12"/>
      <c r="F1554" s="12">
        <v>4.0163500000000001</v>
      </c>
      <c r="G1554" s="12"/>
      <c r="H1554" s="12"/>
      <c r="I1554" s="12"/>
      <c r="J1554" s="12"/>
      <c r="K1554" s="12"/>
      <c r="L1554" s="12"/>
      <c r="M1554" s="12"/>
      <c r="N1554" s="12"/>
      <c r="O1554" s="12"/>
      <c r="P1554" s="11" t="s">
        <v>1</v>
      </c>
      <c r="Q1554" s="11" t="s">
        <v>1</v>
      </c>
      <c r="R1554" s="11" t="s">
        <v>1</v>
      </c>
      <c r="S1554" s="11" t="s">
        <v>1</v>
      </c>
      <c r="T1554" s="11" t="s">
        <v>1</v>
      </c>
      <c r="U1554" s="11" t="s">
        <v>1</v>
      </c>
      <c r="V1554" s="11" t="s">
        <v>304</v>
      </c>
      <c r="W1554" s="21" t="s">
        <v>1</v>
      </c>
    </row>
    <row r="1555" spans="1:23" x14ac:dyDescent="0.2">
      <c r="A1555" s="27" t="s">
        <v>52</v>
      </c>
      <c r="B1555" s="13" t="s">
        <v>143</v>
      </c>
      <c r="C1555" s="13" t="s">
        <v>281</v>
      </c>
      <c r="D1555" s="14"/>
      <c r="E1555" s="14"/>
      <c r="F1555" s="14">
        <v>43.323059999999998</v>
      </c>
      <c r="G1555" s="14"/>
      <c r="H1555" s="14"/>
      <c r="I1555" s="14"/>
      <c r="J1555" s="14"/>
      <c r="K1555" s="14"/>
      <c r="L1555" s="14"/>
      <c r="M1555" s="14"/>
      <c r="N1555" s="14"/>
      <c r="O1555" s="14"/>
      <c r="P1555" s="13" t="s">
        <v>1</v>
      </c>
      <c r="Q1555" s="13" t="s">
        <v>1</v>
      </c>
      <c r="R1555" s="13" t="s">
        <v>1</v>
      </c>
      <c r="S1555" s="13" t="s">
        <v>1</v>
      </c>
      <c r="T1555" s="13" t="s">
        <v>1</v>
      </c>
      <c r="U1555" s="13" t="s">
        <v>1</v>
      </c>
      <c r="V1555" s="13" t="s">
        <v>304</v>
      </c>
      <c r="W1555" s="22" t="s">
        <v>1</v>
      </c>
    </row>
    <row r="1556" spans="1:23" x14ac:dyDescent="0.2">
      <c r="A1556" s="25" t="s">
        <v>52</v>
      </c>
      <c r="B1556" s="11" t="s">
        <v>143</v>
      </c>
      <c r="C1556" s="11" t="s">
        <v>282</v>
      </c>
      <c r="D1556" s="12"/>
      <c r="E1556" s="12"/>
      <c r="F1556" s="12">
        <v>13.76763</v>
      </c>
      <c r="G1556" s="12"/>
      <c r="H1556" s="12"/>
      <c r="I1556" s="12"/>
      <c r="J1556" s="12"/>
      <c r="K1556" s="12"/>
      <c r="L1556" s="12"/>
      <c r="M1556" s="12"/>
      <c r="N1556" s="12"/>
      <c r="O1556" s="12"/>
      <c r="P1556" s="11" t="s">
        <v>1</v>
      </c>
      <c r="Q1556" s="11" t="s">
        <v>1</v>
      </c>
      <c r="R1556" s="11" t="s">
        <v>1</v>
      </c>
      <c r="S1556" s="11" t="s">
        <v>1</v>
      </c>
      <c r="T1556" s="11" t="s">
        <v>1</v>
      </c>
      <c r="U1556" s="11" t="s">
        <v>1</v>
      </c>
      <c r="V1556" s="11" t="s">
        <v>304</v>
      </c>
      <c r="W1556" s="21" t="s">
        <v>1</v>
      </c>
    </row>
    <row r="1557" spans="1:23" x14ac:dyDescent="0.2">
      <c r="A1557" s="27" t="s">
        <v>52</v>
      </c>
      <c r="B1557" s="13" t="s">
        <v>143</v>
      </c>
      <c r="C1557" s="13" t="s">
        <v>279</v>
      </c>
      <c r="D1557" s="14"/>
      <c r="E1557" s="14"/>
      <c r="F1557" s="14"/>
      <c r="G1557" s="14"/>
      <c r="H1557" s="14"/>
      <c r="I1557" s="14"/>
      <c r="J1557" s="14"/>
      <c r="K1557" s="14"/>
      <c r="L1557" s="14"/>
      <c r="M1557" s="14"/>
      <c r="N1557" s="14"/>
      <c r="O1557" s="14"/>
      <c r="P1557" s="13"/>
      <c r="Q1557" s="13"/>
      <c r="R1557" s="13"/>
      <c r="S1557" s="13"/>
      <c r="T1557" s="13"/>
      <c r="U1557" s="13"/>
      <c r="V1557" s="13"/>
      <c r="W1557" s="22"/>
    </row>
    <row r="1558" spans="1:23" x14ac:dyDescent="0.2">
      <c r="A1558" s="25" t="s">
        <v>52</v>
      </c>
      <c r="B1558" s="11" t="s">
        <v>143</v>
      </c>
      <c r="C1558" s="11" t="s">
        <v>293</v>
      </c>
      <c r="D1558" s="12"/>
      <c r="E1558" s="12"/>
      <c r="F1558" s="12"/>
      <c r="G1558" s="12"/>
      <c r="H1558" s="12"/>
      <c r="I1558" s="12"/>
      <c r="J1558" s="12"/>
      <c r="K1558" s="12"/>
      <c r="L1558" s="12"/>
      <c r="M1558" s="12"/>
      <c r="N1558" s="12"/>
      <c r="O1558" s="12"/>
      <c r="P1558" s="11" t="s">
        <v>1</v>
      </c>
      <c r="Q1558" s="11" t="s">
        <v>1</v>
      </c>
      <c r="R1558" s="11" t="s">
        <v>1</v>
      </c>
      <c r="S1558" s="11" t="s">
        <v>1</v>
      </c>
      <c r="T1558" s="11" t="s">
        <v>1</v>
      </c>
      <c r="U1558" s="11" t="s">
        <v>1</v>
      </c>
      <c r="V1558" s="11" t="s">
        <v>304</v>
      </c>
      <c r="W1558" s="21" t="s">
        <v>1</v>
      </c>
    </row>
    <row r="1559" spans="1:23" x14ac:dyDescent="0.2">
      <c r="A1559" s="27" t="s">
        <v>52</v>
      </c>
      <c r="B1559" s="13" t="s">
        <v>143</v>
      </c>
      <c r="C1559" s="13" t="s">
        <v>284</v>
      </c>
      <c r="D1559" s="14"/>
      <c r="E1559" s="14"/>
      <c r="F1559" s="14"/>
      <c r="G1559" s="14"/>
      <c r="H1559" s="14"/>
      <c r="I1559" s="14"/>
      <c r="J1559" s="14"/>
      <c r="K1559" s="14"/>
      <c r="L1559" s="14"/>
      <c r="M1559" s="14"/>
      <c r="N1559" s="14"/>
      <c r="O1559" s="14"/>
      <c r="P1559" s="13"/>
      <c r="Q1559" s="13"/>
      <c r="R1559" s="13"/>
      <c r="S1559" s="13"/>
      <c r="T1559" s="13"/>
      <c r="U1559" s="13"/>
      <c r="V1559" s="13"/>
      <c r="W1559" s="22"/>
    </row>
    <row r="1560" spans="1:23" x14ac:dyDescent="0.2">
      <c r="A1560" s="25" t="s">
        <v>52</v>
      </c>
      <c r="B1560" s="11" t="s">
        <v>143</v>
      </c>
      <c r="C1560" s="11" t="s">
        <v>286</v>
      </c>
      <c r="D1560" s="12"/>
      <c r="E1560" s="12"/>
      <c r="F1560" s="12">
        <v>3.57002</v>
      </c>
      <c r="G1560" s="12"/>
      <c r="H1560" s="12"/>
      <c r="I1560" s="12"/>
      <c r="J1560" s="12"/>
      <c r="K1560" s="12"/>
      <c r="L1560" s="12"/>
      <c r="M1560" s="12"/>
      <c r="N1560" s="12"/>
      <c r="O1560" s="12"/>
      <c r="P1560" s="11" t="s">
        <v>1</v>
      </c>
      <c r="Q1560" s="11" t="s">
        <v>1</v>
      </c>
      <c r="R1560" s="11" t="s">
        <v>1</v>
      </c>
      <c r="S1560" s="11" t="s">
        <v>1</v>
      </c>
      <c r="T1560" s="11" t="s">
        <v>1</v>
      </c>
      <c r="U1560" s="11" t="s">
        <v>1</v>
      </c>
      <c r="V1560" s="11" t="s">
        <v>304</v>
      </c>
      <c r="W1560" s="21" t="s">
        <v>1</v>
      </c>
    </row>
    <row r="1561" spans="1:23" x14ac:dyDescent="0.2">
      <c r="A1561" s="27" t="s">
        <v>52</v>
      </c>
      <c r="B1561" s="13" t="s">
        <v>143</v>
      </c>
      <c r="C1561" s="13" t="s">
        <v>287</v>
      </c>
      <c r="D1561" s="14"/>
      <c r="E1561" s="14"/>
      <c r="F1561" s="14">
        <v>39.811869999999999</v>
      </c>
      <c r="G1561" s="14"/>
      <c r="H1561" s="14"/>
      <c r="I1561" s="14"/>
      <c r="J1561" s="14"/>
      <c r="K1561" s="14"/>
      <c r="L1561" s="14"/>
      <c r="M1561" s="14"/>
      <c r="N1561" s="14"/>
      <c r="O1561" s="14"/>
      <c r="P1561" s="13" t="s">
        <v>1</v>
      </c>
      <c r="Q1561" s="13" t="s">
        <v>1</v>
      </c>
      <c r="R1561" s="13" t="s">
        <v>1</v>
      </c>
      <c r="S1561" s="13" t="s">
        <v>1</v>
      </c>
      <c r="T1561" s="13" t="s">
        <v>1</v>
      </c>
      <c r="U1561" s="13" t="s">
        <v>1</v>
      </c>
      <c r="V1561" s="13" t="s">
        <v>304</v>
      </c>
      <c r="W1561" s="22" t="s">
        <v>1</v>
      </c>
    </row>
    <row r="1562" spans="1:23" x14ac:dyDescent="0.2">
      <c r="A1562" s="25" t="s">
        <v>52</v>
      </c>
      <c r="B1562" s="11" t="s">
        <v>143</v>
      </c>
      <c r="C1562" s="11" t="s">
        <v>288</v>
      </c>
      <c r="D1562" s="12"/>
      <c r="E1562" s="12"/>
      <c r="F1562" s="12">
        <v>13.23297</v>
      </c>
      <c r="G1562" s="12"/>
      <c r="H1562" s="12"/>
      <c r="I1562" s="12"/>
      <c r="J1562" s="12"/>
      <c r="K1562" s="12"/>
      <c r="L1562" s="12"/>
      <c r="M1562" s="12"/>
      <c r="N1562" s="12"/>
      <c r="O1562" s="12"/>
      <c r="P1562" s="11" t="s">
        <v>1</v>
      </c>
      <c r="Q1562" s="11" t="s">
        <v>1</v>
      </c>
      <c r="R1562" s="11" t="s">
        <v>1</v>
      </c>
      <c r="S1562" s="11" t="s">
        <v>1</v>
      </c>
      <c r="T1562" s="11" t="s">
        <v>1</v>
      </c>
      <c r="U1562" s="11" t="s">
        <v>1</v>
      </c>
      <c r="V1562" s="11" t="s">
        <v>304</v>
      </c>
      <c r="W1562" s="21" t="s">
        <v>1</v>
      </c>
    </row>
    <row r="1563" spans="1:23" x14ac:dyDescent="0.2">
      <c r="A1563" s="27" t="s">
        <v>52</v>
      </c>
      <c r="B1563" s="13" t="s">
        <v>143</v>
      </c>
      <c r="C1563" s="13" t="s">
        <v>285</v>
      </c>
      <c r="D1563" s="14"/>
      <c r="E1563" s="14"/>
      <c r="F1563" s="14"/>
      <c r="G1563" s="14"/>
      <c r="H1563" s="14"/>
      <c r="I1563" s="14"/>
      <c r="J1563" s="14"/>
      <c r="K1563" s="14"/>
      <c r="L1563" s="14"/>
      <c r="M1563" s="14"/>
      <c r="N1563" s="14"/>
      <c r="O1563" s="14"/>
      <c r="P1563" s="13"/>
      <c r="Q1563" s="13"/>
      <c r="R1563" s="13"/>
      <c r="S1563" s="13"/>
      <c r="T1563" s="13"/>
      <c r="U1563" s="13"/>
      <c r="V1563" s="13"/>
      <c r="W1563" s="22"/>
    </row>
    <row r="1564" spans="1:23" x14ac:dyDescent="0.2">
      <c r="A1564" s="25" t="s">
        <v>52</v>
      </c>
      <c r="B1564" s="11" t="s">
        <v>143</v>
      </c>
      <c r="C1564" s="11" t="s">
        <v>308</v>
      </c>
      <c r="D1564" s="12"/>
      <c r="E1564" s="12">
        <v>26.73</v>
      </c>
      <c r="F1564" s="12">
        <v>13.95</v>
      </c>
      <c r="G1564" s="12">
        <v>12.113</v>
      </c>
      <c r="H1564" s="12">
        <v>13.394</v>
      </c>
      <c r="I1564" s="12">
        <v>25.651</v>
      </c>
      <c r="J1564" s="12">
        <v>8.1549999999999994</v>
      </c>
      <c r="K1564" s="12">
        <v>8.6110000000000007</v>
      </c>
      <c r="L1564" s="12">
        <v>28.289000000000001</v>
      </c>
      <c r="M1564" s="12">
        <v>21.364999999999998</v>
      </c>
      <c r="N1564" s="12">
        <v>20.166</v>
      </c>
      <c r="O1564" s="12"/>
      <c r="P1564" s="11" t="s">
        <v>1</v>
      </c>
      <c r="Q1564" s="11" t="s">
        <v>1</v>
      </c>
      <c r="R1564" s="11" t="s">
        <v>1</v>
      </c>
      <c r="S1564" s="11" t="s">
        <v>1</v>
      </c>
      <c r="T1564" s="11" t="s">
        <v>1</v>
      </c>
      <c r="U1564" s="11" t="s">
        <v>1</v>
      </c>
      <c r="V1564" s="11" t="s">
        <v>304</v>
      </c>
      <c r="W1564" s="21" t="s">
        <v>1</v>
      </c>
    </row>
    <row r="1565" spans="1:23" x14ac:dyDescent="0.2">
      <c r="A1565" s="27" t="s">
        <v>52</v>
      </c>
      <c r="B1565" s="13" t="s">
        <v>143</v>
      </c>
      <c r="C1565" s="13" t="s">
        <v>283</v>
      </c>
      <c r="D1565" s="14">
        <v>21</v>
      </c>
      <c r="E1565" s="14"/>
      <c r="F1565" s="14">
        <v>20</v>
      </c>
      <c r="G1565" s="14"/>
      <c r="H1565" s="14"/>
      <c r="I1565" s="14"/>
      <c r="J1565" s="14"/>
      <c r="K1565" s="14"/>
      <c r="L1565" s="14"/>
      <c r="M1565" s="14"/>
      <c r="N1565" s="14"/>
      <c r="O1565" s="14"/>
      <c r="P1565" s="13" t="s">
        <v>1</v>
      </c>
      <c r="Q1565" s="13" t="s">
        <v>1</v>
      </c>
      <c r="R1565" s="13" t="s">
        <v>1</v>
      </c>
      <c r="S1565" s="13" t="s">
        <v>1</v>
      </c>
      <c r="T1565" s="13" t="s">
        <v>1</v>
      </c>
      <c r="U1565" s="13" t="s">
        <v>1</v>
      </c>
      <c r="V1565" s="13" t="s">
        <v>304</v>
      </c>
      <c r="W1565" s="22" t="s">
        <v>1</v>
      </c>
    </row>
    <row r="1566" spans="1:23" x14ac:dyDescent="0.2">
      <c r="A1566" s="25" t="s">
        <v>52</v>
      </c>
      <c r="B1566" s="11" t="s">
        <v>143</v>
      </c>
      <c r="C1566" s="11" t="s">
        <v>290</v>
      </c>
      <c r="D1566" s="12">
        <v>15</v>
      </c>
      <c r="E1566" s="12"/>
      <c r="F1566" s="12">
        <v>16</v>
      </c>
      <c r="G1566" s="12"/>
      <c r="H1566" s="12"/>
      <c r="I1566" s="12"/>
      <c r="J1566" s="12"/>
      <c r="K1566" s="12"/>
      <c r="L1566" s="12"/>
      <c r="M1566" s="12"/>
      <c r="N1566" s="12"/>
      <c r="O1566" s="12"/>
      <c r="P1566" s="11" t="s">
        <v>1</v>
      </c>
      <c r="Q1566" s="11" t="s">
        <v>1</v>
      </c>
      <c r="R1566" s="11" t="s">
        <v>1</v>
      </c>
      <c r="S1566" s="11" t="s">
        <v>1</v>
      </c>
      <c r="T1566" s="11" t="s">
        <v>1</v>
      </c>
      <c r="U1566" s="11" t="s">
        <v>1</v>
      </c>
      <c r="V1566" s="11" t="s">
        <v>304</v>
      </c>
      <c r="W1566" s="21" t="s">
        <v>1</v>
      </c>
    </row>
    <row r="1567" spans="1:23" x14ac:dyDescent="0.2">
      <c r="A1567" s="27" t="s">
        <v>52</v>
      </c>
      <c r="B1567" s="13" t="s">
        <v>143</v>
      </c>
      <c r="C1567" s="13" t="s">
        <v>291</v>
      </c>
      <c r="D1567" s="14">
        <v>15</v>
      </c>
      <c r="E1567" s="14"/>
      <c r="F1567" s="14">
        <v>16</v>
      </c>
      <c r="G1567" s="14"/>
      <c r="H1567" s="14"/>
      <c r="I1567" s="14"/>
      <c r="J1567" s="14"/>
      <c r="K1567" s="14"/>
      <c r="L1567" s="14"/>
      <c r="M1567" s="14"/>
      <c r="N1567" s="14"/>
      <c r="O1567" s="14"/>
      <c r="P1567" s="13" t="s">
        <v>1</v>
      </c>
      <c r="Q1567" s="13" t="s">
        <v>1</v>
      </c>
      <c r="R1567" s="13" t="s">
        <v>1</v>
      </c>
      <c r="S1567" s="13" t="s">
        <v>1</v>
      </c>
      <c r="T1567" s="13" t="s">
        <v>1</v>
      </c>
      <c r="U1567" s="13" t="s">
        <v>1</v>
      </c>
      <c r="V1567" s="13" t="s">
        <v>304</v>
      </c>
      <c r="W1567" s="22" t="s">
        <v>1</v>
      </c>
    </row>
    <row r="1568" spans="1:23" x14ac:dyDescent="0.2">
      <c r="A1568" s="25" t="s">
        <v>52</v>
      </c>
      <c r="B1568" s="11" t="s">
        <v>143</v>
      </c>
      <c r="C1568" s="11" t="s">
        <v>273</v>
      </c>
      <c r="D1568" s="12">
        <v>23</v>
      </c>
      <c r="E1568" s="12"/>
      <c r="F1568" s="12">
        <v>22</v>
      </c>
      <c r="G1568" s="12"/>
      <c r="H1568" s="12"/>
      <c r="I1568" s="12"/>
      <c r="J1568" s="12"/>
      <c r="K1568" s="12"/>
      <c r="L1568" s="12"/>
      <c r="M1568" s="12"/>
      <c r="N1568" s="12"/>
      <c r="O1568" s="12"/>
      <c r="P1568" s="11" t="s">
        <v>1</v>
      </c>
      <c r="Q1568" s="11" t="s">
        <v>1</v>
      </c>
      <c r="R1568" s="11" t="s">
        <v>1</v>
      </c>
      <c r="S1568" s="11" t="s">
        <v>1</v>
      </c>
      <c r="T1568" s="11" t="s">
        <v>1</v>
      </c>
      <c r="U1568" s="11" t="s">
        <v>1</v>
      </c>
      <c r="V1568" s="11" t="s">
        <v>304</v>
      </c>
      <c r="W1568" s="21" t="s">
        <v>1</v>
      </c>
    </row>
    <row r="1569" spans="1:23" x14ac:dyDescent="0.2">
      <c r="A1569" s="27" t="s">
        <v>52</v>
      </c>
      <c r="B1569" s="13" t="s">
        <v>143</v>
      </c>
      <c r="C1569" s="13" t="s">
        <v>274</v>
      </c>
      <c r="D1569" s="14">
        <v>27</v>
      </c>
      <c r="E1569" s="14"/>
      <c r="F1569" s="14">
        <v>25</v>
      </c>
      <c r="G1569" s="14"/>
      <c r="H1569" s="14"/>
      <c r="I1569" s="14"/>
      <c r="J1569" s="14"/>
      <c r="K1569" s="14"/>
      <c r="L1569" s="14"/>
      <c r="M1569" s="14"/>
      <c r="N1569" s="14"/>
      <c r="O1569" s="14"/>
      <c r="P1569" s="13" t="s">
        <v>1</v>
      </c>
      <c r="Q1569" s="13" t="s">
        <v>1</v>
      </c>
      <c r="R1569" s="13" t="s">
        <v>1</v>
      </c>
      <c r="S1569" s="13" t="s">
        <v>1</v>
      </c>
      <c r="T1569" s="13" t="s">
        <v>1</v>
      </c>
      <c r="U1569" s="13" t="s">
        <v>1</v>
      </c>
      <c r="V1569" s="13" t="s">
        <v>304</v>
      </c>
      <c r="W1569" s="22" t="s">
        <v>1</v>
      </c>
    </row>
    <row r="1570" spans="1:23" x14ac:dyDescent="0.2">
      <c r="A1570" s="25" t="s">
        <v>52</v>
      </c>
      <c r="B1570" s="11" t="s">
        <v>143</v>
      </c>
      <c r="C1570" s="11" t="s">
        <v>289</v>
      </c>
      <c r="D1570" s="12"/>
      <c r="E1570" s="12"/>
      <c r="F1570" s="12">
        <v>56.614849999999997</v>
      </c>
      <c r="G1570" s="12"/>
      <c r="H1570" s="12"/>
      <c r="I1570" s="12"/>
      <c r="J1570" s="12"/>
      <c r="K1570" s="12"/>
      <c r="L1570" s="12"/>
      <c r="M1570" s="12"/>
      <c r="N1570" s="12"/>
      <c r="O1570" s="12"/>
      <c r="P1570" s="11" t="s">
        <v>1</v>
      </c>
      <c r="Q1570" s="11" t="s">
        <v>1</v>
      </c>
      <c r="R1570" s="11" t="s">
        <v>1</v>
      </c>
      <c r="S1570" s="11" t="s">
        <v>1</v>
      </c>
      <c r="T1570" s="11" t="s">
        <v>1</v>
      </c>
      <c r="U1570" s="11" t="s">
        <v>1</v>
      </c>
      <c r="V1570" s="11" t="s">
        <v>304</v>
      </c>
      <c r="W1570" s="21" t="s">
        <v>1</v>
      </c>
    </row>
    <row r="1571" spans="1:23" x14ac:dyDescent="0.2">
      <c r="A1571" s="27" t="s">
        <v>52</v>
      </c>
      <c r="B1571" s="13" t="s">
        <v>143</v>
      </c>
      <c r="C1571" s="13" t="s">
        <v>276</v>
      </c>
      <c r="D1571" s="14">
        <v>30</v>
      </c>
      <c r="E1571" s="14"/>
      <c r="F1571" s="14">
        <v>29</v>
      </c>
      <c r="G1571" s="14"/>
      <c r="H1571" s="14"/>
      <c r="I1571" s="14"/>
      <c r="J1571" s="14"/>
      <c r="K1571" s="14"/>
      <c r="L1571" s="14"/>
      <c r="M1571" s="14"/>
      <c r="N1571" s="14"/>
      <c r="O1571" s="14"/>
      <c r="P1571" s="13" t="s">
        <v>1</v>
      </c>
      <c r="Q1571" s="13" t="s">
        <v>1</v>
      </c>
      <c r="R1571" s="13" t="s">
        <v>1</v>
      </c>
      <c r="S1571" s="13" t="s">
        <v>1</v>
      </c>
      <c r="T1571" s="13" t="s">
        <v>1</v>
      </c>
      <c r="U1571" s="13" t="s">
        <v>1</v>
      </c>
      <c r="V1571" s="13" t="s">
        <v>304</v>
      </c>
      <c r="W1571" s="22" t="s">
        <v>1</v>
      </c>
    </row>
    <row r="1572" spans="1:23" x14ac:dyDescent="0.2">
      <c r="A1572" s="25" t="s">
        <v>52</v>
      </c>
      <c r="B1572" s="11" t="s">
        <v>143</v>
      </c>
      <c r="C1572" s="11" t="s">
        <v>271</v>
      </c>
      <c r="D1572" s="12">
        <v>20</v>
      </c>
      <c r="E1572" s="12"/>
      <c r="F1572" s="12">
        <v>21</v>
      </c>
      <c r="G1572" s="12"/>
      <c r="H1572" s="12"/>
      <c r="I1572" s="12"/>
      <c r="J1572" s="12"/>
      <c r="K1572" s="12"/>
      <c r="L1572" s="12"/>
      <c r="M1572" s="12"/>
      <c r="N1572" s="12"/>
      <c r="O1572" s="12"/>
      <c r="P1572" s="11" t="s">
        <v>1</v>
      </c>
      <c r="Q1572" s="11" t="s">
        <v>1</v>
      </c>
      <c r="R1572" s="11" t="s">
        <v>1</v>
      </c>
      <c r="S1572" s="11" t="s">
        <v>1</v>
      </c>
      <c r="T1572" s="11" t="s">
        <v>1</v>
      </c>
      <c r="U1572" s="11" t="s">
        <v>1</v>
      </c>
      <c r="V1572" s="11" t="s">
        <v>304</v>
      </c>
      <c r="W1572" s="21" t="s">
        <v>1</v>
      </c>
    </row>
    <row r="1573" spans="1:23" x14ac:dyDescent="0.2">
      <c r="A1573" s="27" t="s">
        <v>52</v>
      </c>
      <c r="B1573" s="13" t="s">
        <v>143</v>
      </c>
      <c r="C1573" s="13" t="s">
        <v>292</v>
      </c>
      <c r="D1573" s="14">
        <v>29</v>
      </c>
      <c r="E1573" s="14"/>
      <c r="F1573" s="14">
        <v>30</v>
      </c>
      <c r="G1573" s="14"/>
      <c r="H1573" s="14"/>
      <c r="I1573" s="14"/>
      <c r="J1573" s="14"/>
      <c r="K1573" s="14"/>
      <c r="L1573" s="14"/>
      <c r="M1573" s="14"/>
      <c r="N1573" s="14"/>
      <c r="O1573" s="14"/>
      <c r="P1573" s="13" t="s">
        <v>1</v>
      </c>
      <c r="Q1573" s="13" t="s">
        <v>1</v>
      </c>
      <c r="R1573" s="13" t="s">
        <v>1</v>
      </c>
      <c r="S1573" s="13" t="s">
        <v>1</v>
      </c>
      <c r="T1573" s="13" t="s">
        <v>1</v>
      </c>
      <c r="U1573" s="13" t="s">
        <v>1</v>
      </c>
      <c r="V1573" s="13" t="s">
        <v>304</v>
      </c>
      <c r="W1573" s="22" t="s">
        <v>1</v>
      </c>
    </row>
    <row r="1574" spans="1:23" x14ac:dyDescent="0.2">
      <c r="A1574" s="25" t="s">
        <v>52</v>
      </c>
      <c r="B1574" s="11" t="s">
        <v>143</v>
      </c>
      <c r="C1574" s="11" t="s">
        <v>275</v>
      </c>
      <c r="D1574" s="12">
        <v>29</v>
      </c>
      <c r="E1574" s="12"/>
      <c r="F1574" s="12">
        <v>31</v>
      </c>
      <c r="G1574" s="12"/>
      <c r="H1574" s="12"/>
      <c r="I1574" s="12"/>
      <c r="J1574" s="12"/>
      <c r="K1574" s="12"/>
      <c r="L1574" s="12"/>
      <c r="M1574" s="12"/>
      <c r="N1574" s="12"/>
      <c r="O1574" s="12"/>
      <c r="P1574" s="11" t="s">
        <v>1</v>
      </c>
      <c r="Q1574" s="11" t="s">
        <v>1</v>
      </c>
      <c r="R1574" s="11" t="s">
        <v>1</v>
      </c>
      <c r="S1574" s="11" t="s">
        <v>1</v>
      </c>
      <c r="T1574" s="11" t="s">
        <v>1</v>
      </c>
      <c r="U1574" s="11" t="s">
        <v>1</v>
      </c>
      <c r="V1574" s="11" t="s">
        <v>304</v>
      </c>
      <c r="W1574" s="21" t="s">
        <v>1</v>
      </c>
    </row>
    <row r="1575" spans="1:23" x14ac:dyDescent="0.2">
      <c r="A1575" s="27" t="s">
        <v>52</v>
      </c>
      <c r="B1575" s="13" t="s">
        <v>143</v>
      </c>
      <c r="C1575" s="13" t="s">
        <v>272</v>
      </c>
      <c r="D1575" s="14">
        <v>26</v>
      </c>
      <c r="E1575" s="14"/>
      <c r="F1575" s="14">
        <v>35</v>
      </c>
      <c r="G1575" s="14"/>
      <c r="H1575" s="14"/>
      <c r="I1575" s="14"/>
      <c r="J1575" s="14"/>
      <c r="K1575" s="14"/>
      <c r="L1575" s="14"/>
      <c r="M1575" s="14"/>
      <c r="N1575" s="14"/>
      <c r="O1575" s="14"/>
      <c r="P1575" s="13" t="s">
        <v>1</v>
      </c>
      <c r="Q1575" s="13" t="s">
        <v>1</v>
      </c>
      <c r="R1575" s="13" t="s">
        <v>1</v>
      </c>
      <c r="S1575" s="13" t="s">
        <v>1</v>
      </c>
      <c r="T1575" s="13" t="s">
        <v>1</v>
      </c>
      <c r="U1575" s="13" t="s">
        <v>1</v>
      </c>
      <c r="V1575" s="13" t="s">
        <v>304</v>
      </c>
      <c r="W1575" s="22" t="s">
        <v>1</v>
      </c>
    </row>
    <row r="1576" spans="1:23" x14ac:dyDescent="0.2">
      <c r="A1576" s="25" t="s">
        <v>52</v>
      </c>
      <c r="B1576" s="11" t="s">
        <v>143</v>
      </c>
      <c r="C1576" s="11" t="s">
        <v>295</v>
      </c>
      <c r="D1576" s="12">
        <v>13.201705929999999</v>
      </c>
      <c r="E1576" s="12">
        <v>13.13768507</v>
      </c>
      <c r="F1576" s="12">
        <v>13.67834036</v>
      </c>
      <c r="G1576" s="12">
        <v>14.51978319</v>
      </c>
      <c r="H1576" s="12">
        <v>15.009193789999999</v>
      </c>
      <c r="I1576" s="12">
        <v>15.02042537</v>
      </c>
      <c r="J1576" s="12">
        <v>15.31621672</v>
      </c>
      <c r="K1576" s="12">
        <v>15.58958836</v>
      </c>
      <c r="L1576" s="12">
        <v>16.16648872</v>
      </c>
      <c r="M1576" s="12">
        <v>16.573751609999999</v>
      </c>
      <c r="N1576" s="12">
        <v>15.65298932</v>
      </c>
      <c r="O1576" s="12"/>
      <c r="P1576" s="11" t="s">
        <v>1</v>
      </c>
      <c r="Q1576" s="11" t="s">
        <v>1</v>
      </c>
      <c r="R1576" s="11" t="s">
        <v>1</v>
      </c>
      <c r="S1576" s="11" t="s">
        <v>1</v>
      </c>
      <c r="T1576" s="11" t="s">
        <v>1</v>
      </c>
      <c r="U1576" s="11" t="s">
        <v>1</v>
      </c>
      <c r="V1576" s="11" t="s">
        <v>304</v>
      </c>
      <c r="W1576" s="21" t="s">
        <v>1</v>
      </c>
    </row>
    <row r="1577" spans="1:23" x14ac:dyDescent="0.2">
      <c r="A1577" s="27" t="s">
        <v>52</v>
      </c>
      <c r="B1577" s="13" t="s">
        <v>143</v>
      </c>
      <c r="C1577" s="13" t="s">
        <v>297</v>
      </c>
      <c r="D1577" s="14"/>
      <c r="E1577" s="14"/>
      <c r="F1577" s="14"/>
      <c r="G1577" s="14"/>
      <c r="H1577" s="14"/>
      <c r="I1577" s="14"/>
      <c r="J1577" s="14"/>
      <c r="K1577" s="14"/>
      <c r="L1577" s="14"/>
      <c r="M1577" s="14"/>
      <c r="N1577" s="14"/>
      <c r="O1577" s="14"/>
      <c r="P1577" s="13" t="s">
        <v>1</v>
      </c>
      <c r="Q1577" s="13" t="s">
        <v>1</v>
      </c>
      <c r="R1577" s="13" t="s">
        <v>1</v>
      </c>
      <c r="S1577" s="13" t="s">
        <v>1</v>
      </c>
      <c r="T1577" s="13" t="s">
        <v>1</v>
      </c>
      <c r="U1577" s="13" t="s">
        <v>1</v>
      </c>
      <c r="V1577" s="13" t="s">
        <v>304</v>
      </c>
      <c r="W1577" s="22" t="s">
        <v>1</v>
      </c>
    </row>
    <row r="1578" spans="1:23" x14ac:dyDescent="0.2">
      <c r="A1578" s="25" t="s">
        <v>52</v>
      </c>
      <c r="B1578" s="11" t="s">
        <v>143</v>
      </c>
      <c r="C1578" s="11" t="s">
        <v>299</v>
      </c>
      <c r="D1578" s="12"/>
      <c r="E1578" s="12"/>
      <c r="F1578" s="12">
        <v>64.723669999999998</v>
      </c>
      <c r="G1578" s="12"/>
      <c r="H1578" s="12"/>
      <c r="I1578" s="12"/>
      <c r="J1578" s="12"/>
      <c r="K1578" s="12"/>
      <c r="L1578" s="12"/>
      <c r="M1578" s="12"/>
      <c r="N1578" s="12"/>
      <c r="O1578" s="12"/>
      <c r="P1578" s="11" t="s">
        <v>1</v>
      </c>
      <c r="Q1578" s="11" t="s">
        <v>1</v>
      </c>
      <c r="R1578" s="11" t="s">
        <v>1</v>
      </c>
      <c r="S1578" s="11" t="s">
        <v>1</v>
      </c>
      <c r="T1578" s="11" t="s">
        <v>1</v>
      </c>
      <c r="U1578" s="11" t="s">
        <v>1</v>
      </c>
      <c r="V1578" s="11" t="s">
        <v>304</v>
      </c>
      <c r="W1578" s="21" t="s">
        <v>1</v>
      </c>
    </row>
    <row r="1579" spans="1:23" x14ac:dyDescent="0.2">
      <c r="A1579" s="27" t="s">
        <v>52</v>
      </c>
      <c r="B1579" s="13" t="s">
        <v>143</v>
      </c>
      <c r="C1579" s="13" t="s">
        <v>300</v>
      </c>
      <c r="D1579" s="14"/>
      <c r="E1579" s="14"/>
      <c r="F1579" s="14">
        <v>75.924080000000004</v>
      </c>
      <c r="G1579" s="14"/>
      <c r="H1579" s="14"/>
      <c r="I1579" s="14"/>
      <c r="J1579" s="14"/>
      <c r="K1579" s="14"/>
      <c r="L1579" s="14"/>
      <c r="M1579" s="14"/>
      <c r="N1579" s="14"/>
      <c r="O1579" s="14"/>
      <c r="P1579" s="13" t="s">
        <v>1</v>
      </c>
      <c r="Q1579" s="13" t="s">
        <v>1</v>
      </c>
      <c r="R1579" s="13" t="s">
        <v>1</v>
      </c>
      <c r="S1579" s="13" t="s">
        <v>1</v>
      </c>
      <c r="T1579" s="13" t="s">
        <v>1</v>
      </c>
      <c r="U1579" s="13" t="s">
        <v>1</v>
      </c>
      <c r="V1579" s="13" t="s">
        <v>304</v>
      </c>
      <c r="W1579" s="22" t="s">
        <v>1</v>
      </c>
    </row>
    <row r="1580" spans="1:23" x14ac:dyDescent="0.2">
      <c r="A1580" s="25" t="s">
        <v>52</v>
      </c>
      <c r="B1580" s="11" t="s">
        <v>143</v>
      </c>
      <c r="C1580" s="11" t="s">
        <v>296</v>
      </c>
      <c r="D1580" s="12"/>
      <c r="E1580" s="12"/>
      <c r="F1580" s="12">
        <v>43.072159999999997</v>
      </c>
      <c r="G1580" s="12"/>
      <c r="H1580" s="12"/>
      <c r="I1580" s="12"/>
      <c r="J1580" s="12"/>
      <c r="K1580" s="12"/>
      <c r="L1580" s="12"/>
      <c r="M1580" s="12"/>
      <c r="N1580" s="12"/>
      <c r="O1580" s="12"/>
      <c r="P1580" s="11" t="s">
        <v>1</v>
      </c>
      <c r="Q1580" s="11" t="s">
        <v>1</v>
      </c>
      <c r="R1580" s="11" t="s">
        <v>1</v>
      </c>
      <c r="S1580" s="11" t="s">
        <v>1</v>
      </c>
      <c r="T1580" s="11" t="s">
        <v>1</v>
      </c>
      <c r="U1580" s="11" t="s">
        <v>1</v>
      </c>
      <c r="V1580" s="11" t="s">
        <v>304</v>
      </c>
      <c r="W1580" s="21" t="s">
        <v>1</v>
      </c>
    </row>
    <row r="1581" spans="1:23" x14ac:dyDescent="0.2">
      <c r="A1581" s="27" t="s">
        <v>52</v>
      </c>
      <c r="B1581" s="13" t="s">
        <v>143</v>
      </c>
      <c r="C1581" s="13" t="s">
        <v>301</v>
      </c>
      <c r="D1581" s="14"/>
      <c r="E1581" s="14"/>
      <c r="F1581" s="14">
        <v>82.163920000000005</v>
      </c>
      <c r="G1581" s="14"/>
      <c r="H1581" s="14"/>
      <c r="I1581" s="14"/>
      <c r="J1581" s="14"/>
      <c r="K1581" s="14"/>
      <c r="L1581" s="14"/>
      <c r="M1581" s="14"/>
      <c r="N1581" s="14"/>
      <c r="O1581" s="14"/>
      <c r="P1581" s="13" t="s">
        <v>1</v>
      </c>
      <c r="Q1581" s="13" t="s">
        <v>1</v>
      </c>
      <c r="R1581" s="13" t="s">
        <v>1</v>
      </c>
      <c r="S1581" s="13" t="s">
        <v>1</v>
      </c>
      <c r="T1581" s="13" t="s">
        <v>1</v>
      </c>
      <c r="U1581" s="13" t="s">
        <v>1</v>
      </c>
      <c r="V1581" s="13" t="s">
        <v>304</v>
      </c>
      <c r="W1581" s="22" t="s">
        <v>1</v>
      </c>
    </row>
    <row r="1582" spans="1:23" x14ac:dyDescent="0.2">
      <c r="A1582" s="25" t="s">
        <v>52</v>
      </c>
      <c r="B1582" s="11" t="s">
        <v>143</v>
      </c>
      <c r="C1582" s="11" t="s">
        <v>298</v>
      </c>
      <c r="D1582" s="12"/>
      <c r="E1582" s="12"/>
      <c r="F1582" s="12"/>
      <c r="G1582" s="12"/>
      <c r="H1582" s="12"/>
      <c r="I1582" s="12"/>
      <c r="J1582" s="12"/>
      <c r="K1582" s="12"/>
      <c r="L1582" s="12"/>
      <c r="M1582" s="12"/>
      <c r="N1582" s="12"/>
      <c r="O1582" s="12"/>
      <c r="P1582" s="11" t="s">
        <v>1</v>
      </c>
      <c r="Q1582" s="11" t="s">
        <v>1</v>
      </c>
      <c r="R1582" s="11" t="s">
        <v>1</v>
      </c>
      <c r="S1582" s="11" t="s">
        <v>1</v>
      </c>
      <c r="T1582" s="11" t="s">
        <v>1</v>
      </c>
      <c r="U1582" s="11" t="s">
        <v>1</v>
      </c>
      <c r="V1582" s="11" t="s">
        <v>304</v>
      </c>
      <c r="W1582" s="21" t="s">
        <v>1</v>
      </c>
    </row>
    <row r="1583" spans="1:23" x14ac:dyDescent="0.2">
      <c r="A1583" s="27" t="s">
        <v>53</v>
      </c>
      <c r="B1583" s="13" t="s">
        <v>144</v>
      </c>
      <c r="C1583" s="13" t="s">
        <v>277</v>
      </c>
      <c r="D1583" s="14"/>
      <c r="E1583" s="14">
        <v>76.816450000000003</v>
      </c>
      <c r="F1583" s="14">
        <v>96.099909999999994</v>
      </c>
      <c r="G1583" s="14">
        <v>91.140659999999997</v>
      </c>
      <c r="H1583" s="14">
        <v>89.637100000000004</v>
      </c>
      <c r="I1583" s="14">
        <v>85.741129999999998</v>
      </c>
      <c r="J1583" s="14">
        <v>64.452809999999999</v>
      </c>
      <c r="K1583" s="14">
        <v>72.159040000000005</v>
      </c>
      <c r="L1583" s="14">
        <v>90.506739999999994</v>
      </c>
      <c r="M1583" s="14">
        <v>97.695130000000006</v>
      </c>
      <c r="N1583" s="14"/>
      <c r="O1583" s="14"/>
      <c r="P1583" s="13" t="s">
        <v>1</v>
      </c>
      <c r="Q1583" s="13" t="s">
        <v>1</v>
      </c>
      <c r="R1583" s="13" t="s">
        <v>1</v>
      </c>
      <c r="S1583" s="13" t="s">
        <v>1</v>
      </c>
      <c r="T1583" s="13" t="s">
        <v>1</v>
      </c>
      <c r="U1583" s="13" t="s">
        <v>1</v>
      </c>
      <c r="V1583" s="13" t="s">
        <v>294</v>
      </c>
      <c r="W1583" s="22" t="s">
        <v>1</v>
      </c>
    </row>
    <row r="1584" spans="1:23" x14ac:dyDescent="0.2">
      <c r="A1584" s="25" t="s">
        <v>53</v>
      </c>
      <c r="B1584" s="11" t="s">
        <v>144</v>
      </c>
      <c r="C1584" s="11" t="s">
        <v>278</v>
      </c>
      <c r="D1584" s="12"/>
      <c r="E1584" s="12">
        <v>15.584720000000001</v>
      </c>
      <c r="F1584" s="12">
        <v>16.519349999999999</v>
      </c>
      <c r="G1584" s="12">
        <v>18.655560000000001</v>
      </c>
      <c r="H1584" s="12">
        <v>16.653770000000002</v>
      </c>
      <c r="I1584" s="12">
        <v>15.587540000000001</v>
      </c>
      <c r="J1584" s="12">
        <v>17.475169999999999</v>
      </c>
      <c r="K1584" s="12">
        <v>23.51145</v>
      </c>
      <c r="L1584" s="12">
        <v>12.96088</v>
      </c>
      <c r="M1584" s="12">
        <v>13.955170000000001</v>
      </c>
      <c r="N1584" s="12"/>
      <c r="O1584" s="12"/>
      <c r="P1584" s="11" t="s">
        <v>1</v>
      </c>
      <c r="Q1584" s="11" t="s">
        <v>1</v>
      </c>
      <c r="R1584" s="11" t="s">
        <v>1</v>
      </c>
      <c r="S1584" s="11" t="s">
        <v>1</v>
      </c>
      <c r="T1584" s="11" t="s">
        <v>1</v>
      </c>
      <c r="U1584" s="11" t="s">
        <v>1</v>
      </c>
      <c r="V1584" s="11" t="s">
        <v>294</v>
      </c>
      <c r="W1584" s="21" t="s">
        <v>1</v>
      </c>
    </row>
    <row r="1585" spans="1:23" x14ac:dyDescent="0.2">
      <c r="A1585" s="27" t="s">
        <v>53</v>
      </c>
      <c r="B1585" s="13" t="s">
        <v>144</v>
      </c>
      <c r="C1585" s="13" t="s">
        <v>280</v>
      </c>
      <c r="D1585" s="14"/>
      <c r="E1585" s="14">
        <v>2.4255399999999998</v>
      </c>
      <c r="F1585" s="14">
        <v>2.39873</v>
      </c>
      <c r="G1585" s="14">
        <v>2.0015800000000001</v>
      </c>
      <c r="H1585" s="14">
        <v>7.1058700000000004</v>
      </c>
      <c r="I1585" s="14">
        <v>5.5474899999999998</v>
      </c>
      <c r="J1585" s="14">
        <v>5.1552699999999998</v>
      </c>
      <c r="K1585" s="14">
        <v>7.7404700000000002</v>
      </c>
      <c r="L1585" s="14">
        <v>10.460430000000001</v>
      </c>
      <c r="M1585" s="14">
        <v>10.93713</v>
      </c>
      <c r="N1585" s="14"/>
      <c r="O1585" s="14"/>
      <c r="P1585" s="13" t="s">
        <v>1</v>
      </c>
      <c r="Q1585" s="13" t="s">
        <v>1</v>
      </c>
      <c r="R1585" s="13" t="s">
        <v>1</v>
      </c>
      <c r="S1585" s="13" t="s">
        <v>1</v>
      </c>
      <c r="T1585" s="13" t="s">
        <v>1</v>
      </c>
      <c r="U1585" s="13" t="s">
        <v>1</v>
      </c>
      <c r="V1585" s="13" t="s">
        <v>294</v>
      </c>
      <c r="W1585" s="22" t="s">
        <v>1</v>
      </c>
    </row>
    <row r="1586" spans="1:23" x14ac:dyDescent="0.2">
      <c r="A1586" s="25" t="s">
        <v>53</v>
      </c>
      <c r="B1586" s="11" t="s">
        <v>144</v>
      </c>
      <c r="C1586" s="11" t="s">
        <v>281</v>
      </c>
      <c r="D1586" s="12"/>
      <c r="E1586" s="12">
        <v>61.060119999999998</v>
      </c>
      <c r="F1586" s="12">
        <v>60.385309999999997</v>
      </c>
      <c r="G1586" s="12">
        <v>56.599269999999997</v>
      </c>
      <c r="H1586" s="12">
        <v>51.754010000000001</v>
      </c>
      <c r="I1586" s="12">
        <v>52.021320000000003</v>
      </c>
      <c r="J1586" s="12">
        <v>54.042490000000001</v>
      </c>
      <c r="K1586" s="12">
        <v>45.36027</v>
      </c>
      <c r="L1586" s="12">
        <v>50.601399999999998</v>
      </c>
      <c r="M1586" s="12">
        <v>48.709829999999997</v>
      </c>
      <c r="N1586" s="12"/>
      <c r="O1586" s="12"/>
      <c r="P1586" s="11" t="s">
        <v>1</v>
      </c>
      <c r="Q1586" s="11" t="s">
        <v>1</v>
      </c>
      <c r="R1586" s="11" t="s">
        <v>1</v>
      </c>
      <c r="S1586" s="11" t="s">
        <v>1</v>
      </c>
      <c r="T1586" s="11" t="s">
        <v>1</v>
      </c>
      <c r="U1586" s="11" t="s">
        <v>1</v>
      </c>
      <c r="V1586" s="11" t="s">
        <v>294</v>
      </c>
      <c r="W1586" s="21" t="s">
        <v>1</v>
      </c>
    </row>
    <row r="1587" spans="1:23" x14ac:dyDescent="0.2">
      <c r="A1587" s="27" t="s">
        <v>53</v>
      </c>
      <c r="B1587" s="13" t="s">
        <v>144</v>
      </c>
      <c r="C1587" s="13" t="s">
        <v>282</v>
      </c>
      <c r="D1587" s="14"/>
      <c r="E1587" s="14">
        <v>21.987030000000001</v>
      </c>
      <c r="F1587" s="14">
        <v>22.01305</v>
      </c>
      <c r="G1587" s="14">
        <v>24.165870000000002</v>
      </c>
      <c r="H1587" s="14">
        <v>24.080760000000001</v>
      </c>
      <c r="I1587" s="14">
        <v>24.349509999999999</v>
      </c>
      <c r="J1587" s="14">
        <v>24.189299999999999</v>
      </c>
      <c r="K1587" s="14">
        <v>32.061500000000002</v>
      </c>
      <c r="L1587" s="14">
        <v>17.737179999999999</v>
      </c>
      <c r="M1587" s="14">
        <v>17.788180000000001</v>
      </c>
      <c r="N1587" s="14"/>
      <c r="O1587" s="14"/>
      <c r="P1587" s="13" t="s">
        <v>1</v>
      </c>
      <c r="Q1587" s="13" t="s">
        <v>1</v>
      </c>
      <c r="R1587" s="13" t="s">
        <v>1</v>
      </c>
      <c r="S1587" s="13" t="s">
        <v>1</v>
      </c>
      <c r="T1587" s="13" t="s">
        <v>1</v>
      </c>
      <c r="U1587" s="13" t="s">
        <v>1</v>
      </c>
      <c r="V1587" s="13" t="s">
        <v>294</v>
      </c>
      <c r="W1587" s="22" t="s">
        <v>1</v>
      </c>
    </row>
    <row r="1588" spans="1:23" x14ac:dyDescent="0.2">
      <c r="A1588" s="25" t="s">
        <v>53</v>
      </c>
      <c r="B1588" s="11" t="s">
        <v>144</v>
      </c>
      <c r="C1588" s="11" t="s">
        <v>279</v>
      </c>
      <c r="D1588" s="12"/>
      <c r="E1588" s="12">
        <v>6.4023099999999999</v>
      </c>
      <c r="F1588" s="12">
        <v>5.4937100000000001</v>
      </c>
      <c r="G1588" s="12">
        <v>5.5103099999999996</v>
      </c>
      <c r="H1588" s="12">
        <v>7.42699</v>
      </c>
      <c r="I1588" s="12">
        <v>8.7619699999999998</v>
      </c>
      <c r="J1588" s="12">
        <v>6.7141299999999999</v>
      </c>
      <c r="K1588" s="12">
        <v>8.5500500000000006</v>
      </c>
      <c r="L1588" s="12">
        <v>4.7763</v>
      </c>
      <c r="M1588" s="12">
        <v>3.8330099999999998</v>
      </c>
      <c r="N1588" s="12"/>
      <c r="O1588" s="12"/>
      <c r="P1588" s="11" t="s">
        <v>1</v>
      </c>
      <c r="Q1588" s="11" t="s">
        <v>1</v>
      </c>
      <c r="R1588" s="11" t="s">
        <v>1</v>
      </c>
      <c r="S1588" s="11" t="s">
        <v>1</v>
      </c>
      <c r="T1588" s="11" t="s">
        <v>1</v>
      </c>
      <c r="U1588" s="11" t="s">
        <v>1</v>
      </c>
      <c r="V1588" s="11" t="s">
        <v>294</v>
      </c>
      <c r="W1588" s="21" t="s">
        <v>1</v>
      </c>
    </row>
    <row r="1589" spans="1:23" x14ac:dyDescent="0.2">
      <c r="A1589" s="27" t="s">
        <v>53</v>
      </c>
      <c r="B1589" s="13" t="s">
        <v>144</v>
      </c>
      <c r="C1589" s="13" t="s">
        <v>293</v>
      </c>
      <c r="D1589" s="14"/>
      <c r="E1589" s="14"/>
      <c r="F1589" s="14"/>
      <c r="G1589" s="14"/>
      <c r="H1589" s="14"/>
      <c r="I1589" s="14"/>
      <c r="J1589" s="14"/>
      <c r="K1589" s="14"/>
      <c r="L1589" s="14"/>
      <c r="M1589" s="14"/>
      <c r="N1589" s="14"/>
      <c r="O1589" s="14"/>
      <c r="P1589" s="13" t="s">
        <v>1</v>
      </c>
      <c r="Q1589" s="13" t="s">
        <v>1</v>
      </c>
      <c r="R1589" s="13" t="s">
        <v>1</v>
      </c>
      <c r="S1589" s="13" t="s">
        <v>1</v>
      </c>
      <c r="T1589" s="13" t="s">
        <v>1</v>
      </c>
      <c r="U1589" s="13" t="s">
        <v>1</v>
      </c>
      <c r="V1589" s="13" t="s">
        <v>294</v>
      </c>
      <c r="W1589" s="22" t="s">
        <v>1</v>
      </c>
    </row>
    <row r="1590" spans="1:23" x14ac:dyDescent="0.2">
      <c r="A1590" s="25" t="s">
        <v>53</v>
      </c>
      <c r="B1590" s="11" t="s">
        <v>144</v>
      </c>
      <c r="C1590" s="11" t="s">
        <v>284</v>
      </c>
      <c r="D1590" s="12"/>
      <c r="E1590" s="12">
        <v>14.41488</v>
      </c>
      <c r="F1590" s="12">
        <v>15.94739</v>
      </c>
      <c r="G1590" s="12">
        <v>18.743120000000001</v>
      </c>
      <c r="H1590" s="12">
        <v>16.063310000000001</v>
      </c>
      <c r="I1590" s="12">
        <v>14.97616</v>
      </c>
      <c r="J1590" s="12">
        <v>20.372540000000001</v>
      </c>
      <c r="K1590" s="12">
        <v>23.737629999999999</v>
      </c>
      <c r="L1590" s="12">
        <v>12.79701</v>
      </c>
      <c r="M1590" s="12">
        <v>13.830550000000001</v>
      </c>
      <c r="N1590" s="12"/>
      <c r="O1590" s="12"/>
      <c r="P1590" s="11" t="s">
        <v>1</v>
      </c>
      <c r="Q1590" s="11" t="s">
        <v>1</v>
      </c>
      <c r="R1590" s="11" t="s">
        <v>1</v>
      </c>
      <c r="S1590" s="11" t="s">
        <v>1</v>
      </c>
      <c r="T1590" s="11" t="s">
        <v>1</v>
      </c>
      <c r="U1590" s="11" t="s">
        <v>1</v>
      </c>
      <c r="V1590" s="11" t="s">
        <v>294</v>
      </c>
      <c r="W1590" s="21" t="s">
        <v>1</v>
      </c>
    </row>
    <row r="1591" spans="1:23" x14ac:dyDescent="0.2">
      <c r="A1591" s="27" t="s">
        <v>53</v>
      </c>
      <c r="B1591" s="13" t="s">
        <v>144</v>
      </c>
      <c r="C1591" s="13" t="s">
        <v>286</v>
      </c>
      <c r="D1591" s="14">
        <v>0</v>
      </c>
      <c r="E1591" s="14">
        <v>3.2983699999999998</v>
      </c>
      <c r="F1591" s="14">
        <v>2.4222700000000001</v>
      </c>
      <c r="G1591" s="14">
        <v>1.8296399999999999</v>
      </c>
      <c r="H1591" s="14">
        <v>6.4500900000000003</v>
      </c>
      <c r="I1591" s="14">
        <v>5.1325700000000003</v>
      </c>
      <c r="J1591" s="14">
        <v>4.4934599999999998</v>
      </c>
      <c r="K1591" s="14">
        <v>7.6167499999999997</v>
      </c>
      <c r="L1591" s="14">
        <v>10.198539999999999</v>
      </c>
      <c r="M1591" s="14">
        <v>10.763669999999999</v>
      </c>
      <c r="N1591" s="14"/>
      <c r="O1591" s="14"/>
      <c r="P1591" s="13" t="s">
        <v>1</v>
      </c>
      <c r="Q1591" s="13" t="s">
        <v>1</v>
      </c>
      <c r="R1591" s="13" t="s">
        <v>1</v>
      </c>
      <c r="S1591" s="13" t="s">
        <v>1</v>
      </c>
      <c r="T1591" s="13" t="s">
        <v>1</v>
      </c>
      <c r="U1591" s="13" t="s">
        <v>1</v>
      </c>
      <c r="V1591" s="13" t="s">
        <v>294</v>
      </c>
      <c r="W1591" s="22" t="s">
        <v>1</v>
      </c>
    </row>
    <row r="1592" spans="1:23" x14ac:dyDescent="0.2">
      <c r="A1592" s="25" t="s">
        <v>53</v>
      </c>
      <c r="B1592" s="11" t="s">
        <v>144</v>
      </c>
      <c r="C1592" s="11" t="s">
        <v>287</v>
      </c>
      <c r="D1592" s="12">
        <v>69.342119999999994</v>
      </c>
      <c r="E1592" s="12">
        <v>63.411149999999999</v>
      </c>
      <c r="F1592" s="12">
        <v>60.977890000000002</v>
      </c>
      <c r="G1592" s="12">
        <v>56.362560000000002</v>
      </c>
      <c r="H1592" s="12">
        <v>51.94162</v>
      </c>
      <c r="I1592" s="12">
        <v>53.259169999999997</v>
      </c>
      <c r="J1592" s="12">
        <v>52.18609</v>
      </c>
      <c r="K1592" s="12">
        <v>45.77702</v>
      </c>
      <c r="L1592" s="12">
        <v>50.667639999999999</v>
      </c>
      <c r="M1592" s="12">
        <v>48.116750000000003</v>
      </c>
      <c r="N1592" s="12"/>
      <c r="O1592" s="12"/>
      <c r="P1592" s="11" t="s">
        <v>1</v>
      </c>
      <c r="Q1592" s="11" t="s">
        <v>1</v>
      </c>
      <c r="R1592" s="11" t="s">
        <v>1</v>
      </c>
      <c r="S1592" s="11" t="s">
        <v>1</v>
      </c>
      <c r="T1592" s="11" t="s">
        <v>1</v>
      </c>
      <c r="U1592" s="11" t="s">
        <v>1</v>
      </c>
      <c r="V1592" s="11" t="s">
        <v>294</v>
      </c>
      <c r="W1592" s="21" t="s">
        <v>1</v>
      </c>
    </row>
    <row r="1593" spans="1:23" x14ac:dyDescent="0.2">
      <c r="A1593" s="27" t="s">
        <v>53</v>
      </c>
      <c r="B1593" s="13" t="s">
        <v>144</v>
      </c>
      <c r="C1593" s="13" t="s">
        <v>288</v>
      </c>
      <c r="D1593" s="14">
        <v>21.246670000000002</v>
      </c>
      <c r="E1593" s="14">
        <v>20.92634</v>
      </c>
      <c r="F1593" s="14">
        <v>21.279959999999999</v>
      </c>
      <c r="G1593" s="14">
        <v>24.277809999999999</v>
      </c>
      <c r="H1593" s="14">
        <v>23.829709999999999</v>
      </c>
      <c r="I1593" s="14">
        <v>25.090389999999999</v>
      </c>
      <c r="J1593" s="14">
        <v>29.120059999999999</v>
      </c>
      <c r="K1593" s="14">
        <v>32.169609999999999</v>
      </c>
      <c r="L1593" s="14">
        <v>17.422879999999999</v>
      </c>
      <c r="M1593" s="14">
        <v>17.611519999999999</v>
      </c>
      <c r="N1593" s="14"/>
      <c r="O1593" s="14"/>
      <c r="P1593" s="13" t="s">
        <v>1</v>
      </c>
      <c r="Q1593" s="13" t="s">
        <v>1</v>
      </c>
      <c r="R1593" s="13" t="s">
        <v>1</v>
      </c>
      <c r="S1593" s="13" t="s">
        <v>1</v>
      </c>
      <c r="T1593" s="13" t="s">
        <v>1</v>
      </c>
      <c r="U1593" s="13" t="s">
        <v>1</v>
      </c>
      <c r="V1593" s="13" t="s">
        <v>294</v>
      </c>
      <c r="W1593" s="22" t="s">
        <v>1</v>
      </c>
    </row>
    <row r="1594" spans="1:23" x14ac:dyDescent="0.2">
      <c r="A1594" s="25" t="s">
        <v>53</v>
      </c>
      <c r="B1594" s="11" t="s">
        <v>144</v>
      </c>
      <c r="C1594" s="11" t="s">
        <v>285</v>
      </c>
      <c r="D1594" s="12"/>
      <c r="E1594" s="12">
        <v>6.5114599999999996</v>
      </c>
      <c r="F1594" s="12">
        <v>5.3325800000000001</v>
      </c>
      <c r="G1594" s="12">
        <v>5.5347</v>
      </c>
      <c r="H1594" s="12">
        <v>7.7664</v>
      </c>
      <c r="I1594" s="12">
        <v>10.114229999999999</v>
      </c>
      <c r="J1594" s="12">
        <v>8.7475199999999997</v>
      </c>
      <c r="K1594" s="12">
        <v>8.4319799999999994</v>
      </c>
      <c r="L1594" s="12">
        <v>4.6258699999999999</v>
      </c>
      <c r="M1594" s="12">
        <v>3.7809699999999999</v>
      </c>
      <c r="N1594" s="12"/>
      <c r="O1594" s="12"/>
      <c r="P1594" s="11" t="s">
        <v>1</v>
      </c>
      <c r="Q1594" s="11" t="s">
        <v>1</v>
      </c>
      <c r="R1594" s="11" t="s">
        <v>1</v>
      </c>
      <c r="S1594" s="11" t="s">
        <v>1</v>
      </c>
      <c r="T1594" s="11" t="s">
        <v>1</v>
      </c>
      <c r="U1594" s="11" t="s">
        <v>1</v>
      </c>
      <c r="V1594" s="11" t="s">
        <v>294</v>
      </c>
      <c r="W1594" s="21" t="s">
        <v>1</v>
      </c>
    </row>
    <row r="1595" spans="1:23" x14ac:dyDescent="0.2">
      <c r="A1595" s="27" t="s">
        <v>53</v>
      </c>
      <c r="B1595" s="13" t="s">
        <v>144</v>
      </c>
      <c r="C1595" s="13" t="s">
        <v>308</v>
      </c>
      <c r="D1595" s="14"/>
      <c r="E1595" s="14">
        <v>17.535</v>
      </c>
      <c r="F1595" s="14">
        <v>9.1110000000000007</v>
      </c>
      <c r="G1595" s="14">
        <v>7.3209999999999997</v>
      </c>
      <c r="H1595" s="14">
        <v>12.698</v>
      </c>
      <c r="I1595" s="14">
        <v>13.603999999999999</v>
      </c>
      <c r="J1595" s="14">
        <v>16.521000000000001</v>
      </c>
      <c r="K1595" s="14">
        <v>24.777000000000001</v>
      </c>
      <c r="L1595" s="14">
        <v>30.864000000000001</v>
      </c>
      <c r="M1595" s="14">
        <v>26.146000000000001</v>
      </c>
      <c r="N1595" s="14">
        <v>31.125</v>
      </c>
      <c r="O1595" s="14"/>
      <c r="P1595" s="13" t="s">
        <v>1</v>
      </c>
      <c r="Q1595" s="13" t="s">
        <v>1</v>
      </c>
      <c r="R1595" s="13" t="s">
        <v>1</v>
      </c>
      <c r="S1595" s="13" t="s">
        <v>1</v>
      </c>
      <c r="T1595" s="13" t="s">
        <v>1</v>
      </c>
      <c r="U1595" s="13" t="s">
        <v>1</v>
      </c>
      <c r="V1595" s="13" t="s">
        <v>294</v>
      </c>
      <c r="W1595" s="22" t="s">
        <v>1</v>
      </c>
    </row>
    <row r="1596" spans="1:23" x14ac:dyDescent="0.2">
      <c r="A1596" s="25" t="s">
        <v>53</v>
      </c>
      <c r="B1596" s="11" t="s">
        <v>144</v>
      </c>
      <c r="C1596" s="11" t="s">
        <v>283</v>
      </c>
      <c r="D1596" s="12"/>
      <c r="E1596" s="12">
        <v>18</v>
      </c>
      <c r="F1596" s="12"/>
      <c r="G1596" s="12"/>
      <c r="H1596" s="12">
        <v>17</v>
      </c>
      <c r="I1596" s="12">
        <v>16</v>
      </c>
      <c r="J1596" s="12">
        <v>16</v>
      </c>
      <c r="K1596" s="12">
        <v>16</v>
      </c>
      <c r="L1596" s="12">
        <v>14</v>
      </c>
      <c r="M1596" s="12">
        <v>13</v>
      </c>
      <c r="N1596" s="12"/>
      <c r="O1596" s="12"/>
      <c r="P1596" s="11" t="s">
        <v>1</v>
      </c>
      <c r="Q1596" s="11" t="s">
        <v>1</v>
      </c>
      <c r="R1596" s="11" t="s">
        <v>1</v>
      </c>
      <c r="S1596" s="11" t="s">
        <v>1</v>
      </c>
      <c r="T1596" s="11" t="s">
        <v>1</v>
      </c>
      <c r="U1596" s="11" t="s">
        <v>1</v>
      </c>
      <c r="V1596" s="11" t="s">
        <v>294</v>
      </c>
      <c r="W1596" s="21" t="s">
        <v>1</v>
      </c>
    </row>
    <row r="1597" spans="1:23" x14ac:dyDescent="0.2">
      <c r="A1597" s="27" t="s">
        <v>53</v>
      </c>
      <c r="B1597" s="13" t="s">
        <v>144</v>
      </c>
      <c r="C1597" s="13" t="s">
        <v>290</v>
      </c>
      <c r="D1597" s="14">
        <v>25</v>
      </c>
      <c r="E1597" s="14">
        <v>27</v>
      </c>
      <c r="F1597" s="14">
        <v>18</v>
      </c>
      <c r="G1597" s="14">
        <v>15</v>
      </c>
      <c r="H1597" s="14">
        <v>13</v>
      </c>
      <c r="I1597" s="14">
        <v>13</v>
      </c>
      <c r="J1597" s="14">
        <v>13</v>
      </c>
      <c r="K1597" s="14">
        <v>13</v>
      </c>
      <c r="L1597" s="14">
        <v>7</v>
      </c>
      <c r="M1597" s="14">
        <v>11</v>
      </c>
      <c r="N1597" s="14">
        <v>33</v>
      </c>
      <c r="O1597" s="14"/>
      <c r="P1597" s="13" t="s">
        <v>1</v>
      </c>
      <c r="Q1597" s="13" t="s">
        <v>1</v>
      </c>
      <c r="R1597" s="13" t="s">
        <v>1</v>
      </c>
      <c r="S1597" s="13" t="s">
        <v>1</v>
      </c>
      <c r="T1597" s="13" t="s">
        <v>1</v>
      </c>
      <c r="U1597" s="13" t="s">
        <v>1</v>
      </c>
      <c r="V1597" s="13" t="s">
        <v>294</v>
      </c>
      <c r="W1597" s="22" t="s">
        <v>1</v>
      </c>
    </row>
    <row r="1598" spans="1:23" x14ac:dyDescent="0.2">
      <c r="A1598" s="25" t="s">
        <v>53</v>
      </c>
      <c r="B1598" s="11" t="s">
        <v>144</v>
      </c>
      <c r="C1598" s="11" t="s">
        <v>291</v>
      </c>
      <c r="D1598" s="12">
        <v>4</v>
      </c>
      <c r="E1598" s="12">
        <v>4</v>
      </c>
      <c r="F1598" s="12">
        <v>4</v>
      </c>
      <c r="G1598" s="12">
        <v>4</v>
      </c>
      <c r="H1598" s="12">
        <v>3</v>
      </c>
      <c r="I1598" s="12">
        <v>3</v>
      </c>
      <c r="J1598" s="12">
        <v>3</v>
      </c>
      <c r="K1598" s="12">
        <v>3</v>
      </c>
      <c r="L1598" s="12">
        <v>3</v>
      </c>
      <c r="M1598" s="12">
        <v>4</v>
      </c>
      <c r="N1598" s="12"/>
      <c r="O1598" s="12"/>
      <c r="P1598" s="11" t="s">
        <v>1</v>
      </c>
      <c r="Q1598" s="11" t="s">
        <v>1</v>
      </c>
      <c r="R1598" s="11" t="s">
        <v>1</v>
      </c>
      <c r="S1598" s="11" t="s">
        <v>1</v>
      </c>
      <c r="T1598" s="11" t="s">
        <v>1</v>
      </c>
      <c r="U1598" s="11" t="s">
        <v>1</v>
      </c>
      <c r="V1598" s="11" t="s">
        <v>294</v>
      </c>
      <c r="W1598" s="21" t="s">
        <v>1</v>
      </c>
    </row>
    <row r="1599" spans="1:23" x14ac:dyDescent="0.2">
      <c r="A1599" s="27" t="s">
        <v>53</v>
      </c>
      <c r="B1599" s="13" t="s">
        <v>144</v>
      </c>
      <c r="C1599" s="13" t="s">
        <v>273</v>
      </c>
      <c r="D1599" s="14"/>
      <c r="E1599" s="14">
        <v>20</v>
      </c>
      <c r="F1599" s="14"/>
      <c r="G1599" s="14"/>
      <c r="H1599" s="14">
        <v>19</v>
      </c>
      <c r="I1599" s="14">
        <v>19</v>
      </c>
      <c r="J1599" s="14">
        <v>19</v>
      </c>
      <c r="K1599" s="14">
        <v>18</v>
      </c>
      <c r="L1599" s="14">
        <v>16</v>
      </c>
      <c r="M1599" s="14">
        <v>15</v>
      </c>
      <c r="N1599" s="14"/>
      <c r="O1599" s="14"/>
      <c r="P1599" s="13" t="s">
        <v>1</v>
      </c>
      <c r="Q1599" s="13" t="s">
        <v>1</v>
      </c>
      <c r="R1599" s="13" t="s">
        <v>1</v>
      </c>
      <c r="S1599" s="13" t="s">
        <v>1</v>
      </c>
      <c r="T1599" s="13" t="s">
        <v>1</v>
      </c>
      <c r="U1599" s="13" t="s">
        <v>1</v>
      </c>
      <c r="V1599" s="13" t="s">
        <v>294</v>
      </c>
      <c r="W1599" s="22" t="s">
        <v>1</v>
      </c>
    </row>
    <row r="1600" spans="1:23" x14ac:dyDescent="0.2">
      <c r="A1600" s="25" t="s">
        <v>53</v>
      </c>
      <c r="B1600" s="11" t="s">
        <v>144</v>
      </c>
      <c r="C1600" s="11" t="s">
        <v>274</v>
      </c>
      <c r="D1600" s="12"/>
      <c r="E1600" s="12">
        <v>33</v>
      </c>
      <c r="F1600" s="12"/>
      <c r="G1600" s="12"/>
      <c r="H1600" s="12">
        <v>31</v>
      </c>
      <c r="I1600" s="12">
        <v>32</v>
      </c>
      <c r="J1600" s="12">
        <v>28</v>
      </c>
      <c r="K1600" s="12">
        <v>29</v>
      </c>
      <c r="L1600" s="12">
        <v>25</v>
      </c>
      <c r="M1600" s="12">
        <v>24</v>
      </c>
      <c r="N1600" s="12"/>
      <c r="O1600" s="12"/>
      <c r="P1600" s="11" t="s">
        <v>1</v>
      </c>
      <c r="Q1600" s="11" t="s">
        <v>1</v>
      </c>
      <c r="R1600" s="11" t="s">
        <v>1</v>
      </c>
      <c r="S1600" s="11" t="s">
        <v>1</v>
      </c>
      <c r="T1600" s="11" t="s">
        <v>1</v>
      </c>
      <c r="U1600" s="11" t="s">
        <v>1</v>
      </c>
      <c r="V1600" s="11" t="s">
        <v>294</v>
      </c>
      <c r="W1600" s="21" t="s">
        <v>1</v>
      </c>
    </row>
    <row r="1601" spans="1:23" x14ac:dyDescent="0.2">
      <c r="A1601" s="27" t="s">
        <v>53</v>
      </c>
      <c r="B1601" s="13" t="s">
        <v>144</v>
      </c>
      <c r="C1601" s="13" t="s">
        <v>289</v>
      </c>
      <c r="D1601" s="14">
        <v>90.588790000000003</v>
      </c>
      <c r="E1601" s="14">
        <v>87.635859999999994</v>
      </c>
      <c r="F1601" s="14">
        <v>84.680130000000005</v>
      </c>
      <c r="G1601" s="14">
        <v>82.470020000000005</v>
      </c>
      <c r="H1601" s="14">
        <v>82.221419999999995</v>
      </c>
      <c r="I1601" s="14">
        <v>83.482129999999998</v>
      </c>
      <c r="J1601" s="14">
        <v>85.799610000000001</v>
      </c>
      <c r="K1601" s="14">
        <v>85.563379999999995</v>
      </c>
      <c r="L1601" s="14">
        <v>78.289060000000006</v>
      </c>
      <c r="M1601" s="14">
        <v>76.49194</v>
      </c>
      <c r="N1601" s="14"/>
      <c r="O1601" s="14"/>
      <c r="P1601" s="13" t="s">
        <v>1</v>
      </c>
      <c r="Q1601" s="13" t="s">
        <v>1</v>
      </c>
      <c r="R1601" s="13" t="s">
        <v>1</v>
      </c>
      <c r="S1601" s="13" t="s">
        <v>1</v>
      </c>
      <c r="T1601" s="13" t="s">
        <v>1</v>
      </c>
      <c r="U1601" s="13" t="s">
        <v>1</v>
      </c>
      <c r="V1601" s="13" t="s">
        <v>294</v>
      </c>
      <c r="W1601" s="22" t="s">
        <v>1</v>
      </c>
    </row>
    <row r="1602" spans="1:23" x14ac:dyDescent="0.2">
      <c r="A1602" s="25" t="s">
        <v>53</v>
      </c>
      <c r="B1602" s="11" t="s">
        <v>144</v>
      </c>
      <c r="C1602" s="11" t="s">
        <v>276</v>
      </c>
      <c r="D1602" s="12">
        <v>31</v>
      </c>
      <c r="E1602" s="12"/>
      <c r="F1602" s="12">
        <v>35</v>
      </c>
      <c r="G1602" s="12">
        <v>37</v>
      </c>
      <c r="H1602" s="12">
        <v>41</v>
      </c>
      <c r="I1602" s="12">
        <v>33</v>
      </c>
      <c r="J1602" s="12">
        <v>27</v>
      </c>
      <c r="K1602" s="12">
        <v>33</v>
      </c>
      <c r="L1602" s="12">
        <v>31</v>
      </c>
      <c r="M1602" s="12">
        <v>35</v>
      </c>
      <c r="N1602" s="12"/>
      <c r="O1602" s="12"/>
      <c r="P1602" s="11" t="s">
        <v>1</v>
      </c>
      <c r="Q1602" s="11" t="s">
        <v>1</v>
      </c>
      <c r="R1602" s="11" t="s">
        <v>1</v>
      </c>
      <c r="S1602" s="11" t="s">
        <v>1</v>
      </c>
      <c r="T1602" s="11" t="s">
        <v>1</v>
      </c>
      <c r="U1602" s="11" t="s">
        <v>1</v>
      </c>
      <c r="V1602" s="11" t="s">
        <v>294</v>
      </c>
      <c r="W1602" s="21" t="s">
        <v>1</v>
      </c>
    </row>
    <row r="1603" spans="1:23" x14ac:dyDescent="0.2">
      <c r="A1603" s="27" t="s">
        <v>53</v>
      </c>
      <c r="B1603" s="13" t="s">
        <v>144</v>
      </c>
      <c r="C1603" s="13" t="s">
        <v>271</v>
      </c>
      <c r="D1603" s="14">
        <v>30</v>
      </c>
      <c r="E1603" s="14">
        <v>31</v>
      </c>
      <c r="F1603" s="14">
        <v>34</v>
      </c>
      <c r="G1603" s="14">
        <v>32</v>
      </c>
      <c r="H1603" s="14">
        <v>32</v>
      </c>
      <c r="I1603" s="14">
        <v>31</v>
      </c>
      <c r="J1603" s="14">
        <v>28</v>
      </c>
      <c r="K1603" s="14">
        <v>27</v>
      </c>
      <c r="L1603" s="14">
        <v>22</v>
      </c>
      <c r="M1603" s="14">
        <v>28</v>
      </c>
      <c r="N1603" s="14">
        <v>33</v>
      </c>
      <c r="O1603" s="14"/>
      <c r="P1603" s="13" t="s">
        <v>1</v>
      </c>
      <c r="Q1603" s="13" t="s">
        <v>1</v>
      </c>
      <c r="R1603" s="13" t="s">
        <v>1</v>
      </c>
      <c r="S1603" s="13" t="s">
        <v>1</v>
      </c>
      <c r="T1603" s="13" t="s">
        <v>1</v>
      </c>
      <c r="U1603" s="13" t="s">
        <v>1</v>
      </c>
      <c r="V1603" s="13" t="s">
        <v>294</v>
      </c>
      <c r="W1603" s="22" t="s">
        <v>1</v>
      </c>
    </row>
    <row r="1604" spans="1:23" x14ac:dyDescent="0.2">
      <c r="A1604" s="25" t="s">
        <v>53</v>
      </c>
      <c r="B1604" s="11" t="s">
        <v>144</v>
      </c>
      <c r="C1604" s="11" t="s">
        <v>292</v>
      </c>
      <c r="D1604" s="12">
        <v>41</v>
      </c>
      <c r="E1604" s="12">
        <v>39</v>
      </c>
      <c r="F1604" s="12">
        <v>39</v>
      </c>
      <c r="G1604" s="12">
        <v>39</v>
      </c>
      <c r="H1604" s="12">
        <v>39</v>
      </c>
      <c r="I1604" s="12">
        <v>36</v>
      </c>
      <c r="J1604" s="12">
        <v>36</v>
      </c>
      <c r="K1604" s="12">
        <v>37</v>
      </c>
      <c r="L1604" s="12">
        <v>36</v>
      </c>
      <c r="M1604" s="12">
        <v>36</v>
      </c>
      <c r="N1604" s="12"/>
      <c r="O1604" s="12"/>
      <c r="P1604" s="11" t="s">
        <v>1</v>
      </c>
      <c r="Q1604" s="11" t="s">
        <v>1</v>
      </c>
      <c r="R1604" s="11" t="s">
        <v>1</v>
      </c>
      <c r="S1604" s="11" t="s">
        <v>1</v>
      </c>
      <c r="T1604" s="11" t="s">
        <v>1</v>
      </c>
      <c r="U1604" s="11" t="s">
        <v>1</v>
      </c>
      <c r="V1604" s="11" t="s">
        <v>294</v>
      </c>
      <c r="W1604" s="21" t="s">
        <v>1</v>
      </c>
    </row>
    <row r="1605" spans="1:23" x14ac:dyDescent="0.2">
      <c r="A1605" s="27" t="s">
        <v>53</v>
      </c>
      <c r="B1605" s="13" t="s">
        <v>144</v>
      </c>
      <c r="C1605" s="13" t="s">
        <v>275</v>
      </c>
      <c r="D1605" s="14"/>
      <c r="E1605" s="14"/>
      <c r="F1605" s="14">
        <v>31</v>
      </c>
      <c r="G1605" s="14">
        <v>35</v>
      </c>
      <c r="H1605" s="14"/>
      <c r="I1605" s="14">
        <v>27</v>
      </c>
      <c r="J1605" s="14">
        <v>25</v>
      </c>
      <c r="K1605" s="14">
        <v>28</v>
      </c>
      <c r="L1605" s="14">
        <v>27</v>
      </c>
      <c r="M1605" s="14">
        <v>30</v>
      </c>
      <c r="N1605" s="14"/>
      <c r="O1605" s="14"/>
      <c r="P1605" s="13" t="s">
        <v>1</v>
      </c>
      <c r="Q1605" s="13" t="s">
        <v>1</v>
      </c>
      <c r="R1605" s="13" t="s">
        <v>1</v>
      </c>
      <c r="S1605" s="13" t="s">
        <v>1</v>
      </c>
      <c r="T1605" s="13" t="s">
        <v>1</v>
      </c>
      <c r="U1605" s="13" t="s">
        <v>1</v>
      </c>
      <c r="V1605" s="13" t="s">
        <v>294</v>
      </c>
      <c r="W1605" s="22" t="s">
        <v>1</v>
      </c>
    </row>
    <row r="1606" spans="1:23" x14ac:dyDescent="0.2">
      <c r="A1606" s="25" t="s">
        <v>53</v>
      </c>
      <c r="B1606" s="11" t="s">
        <v>144</v>
      </c>
      <c r="C1606" s="11" t="s">
        <v>272</v>
      </c>
      <c r="D1606" s="12"/>
      <c r="E1606" s="12"/>
      <c r="F1606" s="12">
        <v>18</v>
      </c>
      <c r="G1606" s="12">
        <v>24</v>
      </c>
      <c r="H1606" s="12"/>
      <c r="I1606" s="12">
        <v>15</v>
      </c>
      <c r="J1606" s="12">
        <v>21</v>
      </c>
      <c r="K1606" s="12">
        <v>17</v>
      </c>
      <c r="L1606" s="12">
        <v>18</v>
      </c>
      <c r="M1606" s="12">
        <v>18</v>
      </c>
      <c r="N1606" s="12"/>
      <c r="O1606" s="12"/>
      <c r="P1606" s="11" t="s">
        <v>1</v>
      </c>
      <c r="Q1606" s="11" t="s">
        <v>1</v>
      </c>
      <c r="R1606" s="11" t="s">
        <v>1</v>
      </c>
      <c r="S1606" s="11" t="s">
        <v>1</v>
      </c>
      <c r="T1606" s="11" t="s">
        <v>1</v>
      </c>
      <c r="U1606" s="11" t="s">
        <v>1</v>
      </c>
      <c r="V1606" s="11" t="s">
        <v>294</v>
      </c>
      <c r="W1606" s="21" t="s">
        <v>1</v>
      </c>
    </row>
    <row r="1607" spans="1:23" x14ac:dyDescent="0.2">
      <c r="A1607" s="27" t="s">
        <v>53</v>
      </c>
      <c r="B1607" s="13" t="s">
        <v>144</v>
      </c>
      <c r="C1607" s="13" t="s">
        <v>295</v>
      </c>
      <c r="D1607" s="14"/>
      <c r="E1607" s="14"/>
      <c r="F1607" s="14"/>
      <c r="G1607" s="14"/>
      <c r="H1607" s="14"/>
      <c r="I1607" s="14"/>
      <c r="J1607" s="14"/>
      <c r="K1607" s="14"/>
      <c r="L1607" s="14"/>
      <c r="M1607" s="14"/>
      <c r="N1607" s="14"/>
      <c r="O1607" s="14"/>
      <c r="P1607" s="13" t="s">
        <v>1</v>
      </c>
      <c r="Q1607" s="13" t="s">
        <v>1</v>
      </c>
      <c r="R1607" s="13" t="s">
        <v>1</v>
      </c>
      <c r="S1607" s="13" t="s">
        <v>1</v>
      </c>
      <c r="T1607" s="13" t="s">
        <v>1</v>
      </c>
      <c r="U1607" s="13" t="s">
        <v>1</v>
      </c>
      <c r="V1607" s="13" t="s">
        <v>294</v>
      </c>
      <c r="W1607" s="22" t="s">
        <v>1</v>
      </c>
    </row>
    <row r="1608" spans="1:23" x14ac:dyDescent="0.2">
      <c r="A1608" s="25" t="s">
        <v>53</v>
      </c>
      <c r="B1608" s="11" t="s">
        <v>144</v>
      </c>
      <c r="C1608" s="11" t="s">
        <v>297</v>
      </c>
      <c r="D1608" s="12"/>
      <c r="E1608" s="12">
        <v>37.582349999999998</v>
      </c>
      <c r="F1608" s="12"/>
      <c r="G1608" s="12"/>
      <c r="H1608" s="12"/>
      <c r="I1608" s="12"/>
      <c r="J1608" s="12"/>
      <c r="K1608" s="12"/>
      <c r="L1608" s="12"/>
      <c r="M1608" s="12"/>
      <c r="N1608" s="12"/>
      <c r="O1608" s="12"/>
      <c r="P1608" s="11" t="s">
        <v>1</v>
      </c>
      <c r="Q1608" s="11" t="s">
        <v>1</v>
      </c>
      <c r="R1608" s="11" t="s">
        <v>1</v>
      </c>
      <c r="S1608" s="11" t="s">
        <v>1</v>
      </c>
      <c r="T1608" s="11" t="s">
        <v>1</v>
      </c>
      <c r="U1608" s="11" t="s">
        <v>1</v>
      </c>
      <c r="V1608" s="11" t="s">
        <v>294</v>
      </c>
      <c r="W1608" s="21" t="s">
        <v>1</v>
      </c>
    </row>
    <row r="1609" spans="1:23" x14ac:dyDescent="0.2">
      <c r="A1609" s="27" t="s">
        <v>53</v>
      </c>
      <c r="B1609" s="13" t="s">
        <v>144</v>
      </c>
      <c r="C1609" s="13" t="s">
        <v>299</v>
      </c>
      <c r="D1609" s="14"/>
      <c r="E1609" s="14">
        <v>63.729599999999998</v>
      </c>
      <c r="F1609" s="14"/>
      <c r="G1609" s="14"/>
      <c r="H1609" s="14"/>
      <c r="I1609" s="14">
        <v>77.139489999999995</v>
      </c>
      <c r="J1609" s="14">
        <v>79.133499999999998</v>
      </c>
      <c r="K1609" s="14">
        <v>88.462710000000001</v>
      </c>
      <c r="L1609" s="14">
        <v>91.479100000000003</v>
      </c>
      <c r="M1609" s="14">
        <v>92.680459999999997</v>
      </c>
      <c r="N1609" s="14"/>
      <c r="O1609" s="14"/>
      <c r="P1609" s="13" t="s">
        <v>1</v>
      </c>
      <c r="Q1609" s="13" t="s">
        <v>1</v>
      </c>
      <c r="R1609" s="13" t="s">
        <v>1</v>
      </c>
      <c r="S1609" s="13" t="s">
        <v>1</v>
      </c>
      <c r="T1609" s="13" t="s">
        <v>1</v>
      </c>
      <c r="U1609" s="13" t="s">
        <v>1</v>
      </c>
      <c r="V1609" s="13" t="s">
        <v>294</v>
      </c>
      <c r="W1609" s="22" t="s">
        <v>1</v>
      </c>
    </row>
    <row r="1610" spans="1:23" x14ac:dyDescent="0.2">
      <c r="A1610" s="25" t="s">
        <v>53</v>
      </c>
      <c r="B1610" s="11" t="s">
        <v>144</v>
      </c>
      <c r="C1610" s="11" t="s">
        <v>300</v>
      </c>
      <c r="D1610" s="12"/>
      <c r="E1610" s="12">
        <v>63.729599999999998</v>
      </c>
      <c r="F1610" s="12"/>
      <c r="G1610" s="12"/>
      <c r="H1610" s="12"/>
      <c r="I1610" s="12">
        <v>65.076759999999993</v>
      </c>
      <c r="J1610" s="12"/>
      <c r="K1610" s="12">
        <v>77.407290000000003</v>
      </c>
      <c r="L1610" s="12">
        <v>88.351579999999998</v>
      </c>
      <c r="M1610" s="12">
        <v>87.823670000000007</v>
      </c>
      <c r="N1610" s="12"/>
      <c r="O1610" s="12"/>
      <c r="P1610" s="11" t="s">
        <v>1</v>
      </c>
      <c r="Q1610" s="11" t="s">
        <v>1</v>
      </c>
      <c r="R1610" s="11" t="s">
        <v>1</v>
      </c>
      <c r="S1610" s="11" t="s">
        <v>1</v>
      </c>
      <c r="T1610" s="11" t="s">
        <v>1</v>
      </c>
      <c r="U1610" s="11" t="s">
        <v>1</v>
      </c>
      <c r="V1610" s="11" t="s">
        <v>294</v>
      </c>
      <c r="W1610" s="21" t="s">
        <v>1</v>
      </c>
    </row>
    <row r="1611" spans="1:23" x14ac:dyDescent="0.2">
      <c r="A1611" s="27" t="s">
        <v>53</v>
      </c>
      <c r="B1611" s="13" t="s">
        <v>144</v>
      </c>
      <c r="C1611" s="13" t="s">
        <v>296</v>
      </c>
      <c r="D1611" s="14"/>
      <c r="E1611" s="14">
        <v>55.725999999999999</v>
      </c>
      <c r="F1611" s="14"/>
      <c r="G1611" s="14"/>
      <c r="H1611" s="14"/>
      <c r="I1611" s="14"/>
      <c r="J1611" s="14"/>
      <c r="K1611" s="14"/>
      <c r="L1611" s="14"/>
      <c r="M1611" s="14"/>
      <c r="N1611" s="14"/>
      <c r="O1611" s="14"/>
      <c r="P1611" s="13" t="s">
        <v>1</v>
      </c>
      <c r="Q1611" s="13" t="s">
        <v>1</v>
      </c>
      <c r="R1611" s="13" t="s">
        <v>1</v>
      </c>
      <c r="S1611" s="13" t="s">
        <v>1</v>
      </c>
      <c r="T1611" s="13" t="s">
        <v>1</v>
      </c>
      <c r="U1611" s="13" t="s">
        <v>1</v>
      </c>
      <c r="V1611" s="13" t="s">
        <v>294</v>
      </c>
      <c r="W1611" s="22" t="s">
        <v>1</v>
      </c>
    </row>
    <row r="1612" spans="1:23" x14ac:dyDescent="0.2">
      <c r="A1612" s="25" t="s">
        <v>53</v>
      </c>
      <c r="B1612" s="11" t="s">
        <v>144</v>
      </c>
      <c r="C1612" s="11" t="s">
        <v>301</v>
      </c>
      <c r="D1612" s="12"/>
      <c r="E1612" s="12">
        <v>37.242179999999998</v>
      </c>
      <c r="F1612" s="12"/>
      <c r="G1612" s="12"/>
      <c r="H1612" s="12"/>
      <c r="I1612" s="12"/>
      <c r="J1612" s="12"/>
      <c r="K1612" s="12"/>
      <c r="L1612" s="12"/>
      <c r="M1612" s="12"/>
      <c r="N1612" s="12"/>
      <c r="O1612" s="12"/>
      <c r="P1612" s="11" t="s">
        <v>1</v>
      </c>
      <c r="Q1612" s="11" t="s">
        <v>1</v>
      </c>
      <c r="R1612" s="11" t="s">
        <v>1</v>
      </c>
      <c r="S1612" s="11" t="s">
        <v>1</v>
      </c>
      <c r="T1612" s="11" t="s">
        <v>1</v>
      </c>
      <c r="U1612" s="11" t="s">
        <v>1</v>
      </c>
      <c r="V1612" s="11" t="s">
        <v>294</v>
      </c>
      <c r="W1612" s="21" t="s">
        <v>1</v>
      </c>
    </row>
    <row r="1613" spans="1:23" x14ac:dyDescent="0.2">
      <c r="A1613" s="27" t="s">
        <v>53</v>
      </c>
      <c r="B1613" s="13" t="s">
        <v>144</v>
      </c>
      <c r="C1613" s="13" t="s">
        <v>298</v>
      </c>
      <c r="D1613" s="14"/>
      <c r="E1613" s="14">
        <v>36.457129999999999</v>
      </c>
      <c r="F1613" s="14"/>
      <c r="G1613" s="14"/>
      <c r="H1613" s="14"/>
      <c r="I1613" s="14"/>
      <c r="J1613" s="14"/>
      <c r="K1613" s="14"/>
      <c r="L1613" s="14"/>
      <c r="M1613" s="14"/>
      <c r="N1613" s="14"/>
      <c r="O1613" s="14"/>
      <c r="P1613" s="13" t="s">
        <v>1</v>
      </c>
      <c r="Q1613" s="13" t="s">
        <v>1</v>
      </c>
      <c r="R1613" s="13" t="s">
        <v>1</v>
      </c>
      <c r="S1613" s="13" t="s">
        <v>1</v>
      </c>
      <c r="T1613" s="13" t="s">
        <v>1</v>
      </c>
      <c r="U1613" s="13" t="s">
        <v>1</v>
      </c>
      <c r="V1613" s="13" t="s">
        <v>294</v>
      </c>
      <c r="W1613" s="22" t="s">
        <v>1</v>
      </c>
    </row>
    <row r="1614" spans="1:23" x14ac:dyDescent="0.2">
      <c r="A1614" s="25" t="s">
        <v>54</v>
      </c>
      <c r="B1614" s="11" t="s">
        <v>145</v>
      </c>
      <c r="C1614" s="11" t="s">
        <v>277</v>
      </c>
      <c r="D1614" s="12"/>
      <c r="E1614" s="12"/>
      <c r="F1614" s="12"/>
      <c r="G1614" s="12"/>
      <c r="H1614" s="12"/>
      <c r="I1614" s="12"/>
      <c r="J1614" s="12"/>
      <c r="K1614" s="12"/>
      <c r="L1614" s="12"/>
      <c r="M1614" s="12"/>
      <c r="N1614" s="12"/>
      <c r="O1614" s="12"/>
      <c r="P1614" s="11"/>
      <c r="Q1614" s="11"/>
      <c r="R1614" s="11"/>
      <c r="S1614" s="11"/>
      <c r="T1614" s="11"/>
      <c r="U1614" s="11"/>
      <c r="V1614" s="11"/>
      <c r="W1614" s="21"/>
    </row>
    <row r="1615" spans="1:23" x14ac:dyDescent="0.2">
      <c r="A1615" s="27" t="s">
        <v>54</v>
      </c>
      <c r="B1615" s="13" t="s">
        <v>145</v>
      </c>
      <c r="C1615" s="13" t="s">
        <v>278</v>
      </c>
      <c r="D1615" s="14"/>
      <c r="E1615" s="14"/>
      <c r="F1615" s="14"/>
      <c r="G1615" s="14"/>
      <c r="H1615" s="14"/>
      <c r="I1615" s="14"/>
      <c r="J1615" s="14"/>
      <c r="K1615" s="14"/>
      <c r="L1615" s="14"/>
      <c r="M1615" s="14"/>
      <c r="N1615" s="14"/>
      <c r="O1615" s="14"/>
      <c r="P1615" s="13"/>
      <c r="Q1615" s="13"/>
      <c r="R1615" s="13"/>
      <c r="S1615" s="13"/>
      <c r="T1615" s="13"/>
      <c r="U1615" s="13"/>
      <c r="V1615" s="13"/>
      <c r="W1615" s="22"/>
    </row>
    <row r="1616" spans="1:23" x14ac:dyDescent="0.2">
      <c r="A1616" s="25" t="s">
        <v>54</v>
      </c>
      <c r="B1616" s="11" t="s">
        <v>145</v>
      </c>
      <c r="C1616" s="11" t="s">
        <v>280</v>
      </c>
      <c r="D1616" s="12"/>
      <c r="E1616" s="12"/>
      <c r="F1616" s="12"/>
      <c r="G1616" s="12"/>
      <c r="H1616" s="12"/>
      <c r="I1616" s="12"/>
      <c r="J1616" s="12"/>
      <c r="K1616" s="12"/>
      <c r="L1616" s="12"/>
      <c r="M1616" s="12"/>
      <c r="N1616" s="12"/>
      <c r="O1616" s="12"/>
      <c r="P1616" s="11"/>
      <c r="Q1616" s="11"/>
      <c r="R1616" s="11"/>
      <c r="S1616" s="11"/>
      <c r="T1616" s="11"/>
      <c r="U1616" s="11"/>
      <c r="V1616" s="11"/>
      <c r="W1616" s="21"/>
    </row>
    <row r="1617" spans="1:23" x14ac:dyDescent="0.2">
      <c r="A1617" s="27" t="s">
        <v>54</v>
      </c>
      <c r="B1617" s="13" t="s">
        <v>145</v>
      </c>
      <c r="C1617" s="13" t="s">
        <v>281</v>
      </c>
      <c r="D1617" s="14"/>
      <c r="E1617" s="14"/>
      <c r="F1617" s="14"/>
      <c r="G1617" s="14"/>
      <c r="H1617" s="14"/>
      <c r="I1617" s="14"/>
      <c r="J1617" s="14"/>
      <c r="K1617" s="14"/>
      <c r="L1617" s="14"/>
      <c r="M1617" s="14"/>
      <c r="N1617" s="14"/>
      <c r="O1617" s="14"/>
      <c r="P1617" s="13"/>
      <c r="Q1617" s="13"/>
      <c r="R1617" s="13"/>
      <c r="S1617" s="13"/>
      <c r="T1617" s="13"/>
      <c r="U1617" s="13"/>
      <c r="V1617" s="13"/>
      <c r="W1617" s="22"/>
    </row>
    <row r="1618" spans="1:23" x14ac:dyDescent="0.2">
      <c r="A1618" s="25" t="s">
        <v>54</v>
      </c>
      <c r="B1618" s="11" t="s">
        <v>145</v>
      </c>
      <c r="C1618" s="11" t="s">
        <v>282</v>
      </c>
      <c r="D1618" s="12"/>
      <c r="E1618" s="12"/>
      <c r="F1618" s="12"/>
      <c r="G1618" s="12"/>
      <c r="H1618" s="12"/>
      <c r="I1618" s="12"/>
      <c r="J1618" s="12"/>
      <c r="K1618" s="12"/>
      <c r="L1618" s="12"/>
      <c r="M1618" s="12"/>
      <c r="N1618" s="12"/>
      <c r="O1618" s="12"/>
      <c r="P1618" s="11"/>
      <c r="Q1618" s="11"/>
      <c r="R1618" s="11"/>
      <c r="S1618" s="11"/>
      <c r="T1618" s="11"/>
      <c r="U1618" s="11"/>
      <c r="V1618" s="11"/>
      <c r="W1618" s="21"/>
    </row>
    <row r="1619" spans="1:23" x14ac:dyDescent="0.2">
      <c r="A1619" s="27" t="s">
        <v>54</v>
      </c>
      <c r="B1619" s="13" t="s">
        <v>145</v>
      </c>
      <c r="C1619" s="13" t="s">
        <v>279</v>
      </c>
      <c r="D1619" s="14"/>
      <c r="E1619" s="14"/>
      <c r="F1619" s="14"/>
      <c r="G1619" s="14"/>
      <c r="H1619" s="14"/>
      <c r="I1619" s="14"/>
      <c r="J1619" s="14"/>
      <c r="K1619" s="14"/>
      <c r="L1619" s="14"/>
      <c r="M1619" s="14"/>
      <c r="N1619" s="14"/>
      <c r="O1619" s="14"/>
      <c r="P1619" s="13"/>
      <c r="Q1619" s="13"/>
      <c r="R1619" s="13"/>
      <c r="S1619" s="13"/>
      <c r="T1619" s="13"/>
      <c r="U1619" s="13"/>
      <c r="V1619" s="13"/>
      <c r="W1619" s="22"/>
    </row>
    <row r="1620" spans="1:23" x14ac:dyDescent="0.2">
      <c r="A1620" s="25" t="s">
        <v>54</v>
      </c>
      <c r="B1620" s="11" t="s">
        <v>145</v>
      </c>
      <c r="C1620" s="11" t="s">
        <v>293</v>
      </c>
      <c r="D1620" s="12"/>
      <c r="E1620" s="12"/>
      <c r="F1620" s="12"/>
      <c r="G1620" s="12"/>
      <c r="H1620" s="12"/>
      <c r="I1620" s="12"/>
      <c r="J1620" s="12"/>
      <c r="K1620" s="12"/>
      <c r="L1620" s="12"/>
      <c r="M1620" s="12"/>
      <c r="N1620" s="12"/>
      <c r="O1620" s="12"/>
      <c r="P1620" s="11" t="s">
        <v>1</v>
      </c>
      <c r="Q1620" s="11" t="s">
        <v>1</v>
      </c>
      <c r="R1620" s="11" t="s">
        <v>1</v>
      </c>
      <c r="S1620" s="11" t="s">
        <v>1</v>
      </c>
      <c r="T1620" s="11" t="s">
        <v>1</v>
      </c>
      <c r="U1620" s="11" t="s">
        <v>1</v>
      </c>
      <c r="V1620" s="11" t="s">
        <v>294</v>
      </c>
      <c r="W1620" s="21" t="s">
        <v>1</v>
      </c>
    </row>
    <row r="1621" spans="1:23" x14ac:dyDescent="0.2">
      <c r="A1621" s="27" t="s">
        <v>54</v>
      </c>
      <c r="B1621" s="13" t="s">
        <v>145</v>
      </c>
      <c r="C1621" s="13" t="s">
        <v>284</v>
      </c>
      <c r="D1621" s="14"/>
      <c r="E1621" s="14"/>
      <c r="F1621" s="14"/>
      <c r="G1621" s="14"/>
      <c r="H1621" s="14"/>
      <c r="I1621" s="14"/>
      <c r="J1621" s="14"/>
      <c r="K1621" s="14"/>
      <c r="L1621" s="14"/>
      <c r="M1621" s="14"/>
      <c r="N1621" s="14"/>
      <c r="O1621" s="14"/>
      <c r="P1621" s="13"/>
      <c r="Q1621" s="13"/>
      <c r="R1621" s="13"/>
      <c r="S1621" s="13"/>
      <c r="T1621" s="13"/>
      <c r="U1621" s="13"/>
      <c r="V1621" s="13"/>
      <c r="W1621" s="22"/>
    </row>
    <row r="1622" spans="1:23" x14ac:dyDescent="0.2">
      <c r="A1622" s="25" t="s">
        <v>54</v>
      </c>
      <c r="B1622" s="11" t="s">
        <v>145</v>
      </c>
      <c r="C1622" s="11" t="s">
        <v>286</v>
      </c>
      <c r="D1622" s="12"/>
      <c r="E1622" s="12"/>
      <c r="F1622" s="12"/>
      <c r="G1622" s="12"/>
      <c r="H1622" s="12"/>
      <c r="I1622" s="12"/>
      <c r="J1622" s="12"/>
      <c r="K1622" s="12"/>
      <c r="L1622" s="12"/>
      <c r="M1622" s="12"/>
      <c r="N1622" s="12"/>
      <c r="O1622" s="12"/>
      <c r="P1622" s="11"/>
      <c r="Q1622" s="11"/>
      <c r="R1622" s="11"/>
      <c r="S1622" s="11"/>
      <c r="T1622" s="11"/>
      <c r="U1622" s="11"/>
      <c r="V1622" s="11"/>
      <c r="W1622" s="21"/>
    </row>
    <row r="1623" spans="1:23" x14ac:dyDescent="0.2">
      <c r="A1623" s="27" t="s">
        <v>54</v>
      </c>
      <c r="B1623" s="13" t="s">
        <v>145</v>
      </c>
      <c r="C1623" s="13" t="s">
        <v>287</v>
      </c>
      <c r="D1623" s="14"/>
      <c r="E1623" s="14"/>
      <c r="F1623" s="14"/>
      <c r="G1623" s="14"/>
      <c r="H1623" s="14"/>
      <c r="I1623" s="14"/>
      <c r="J1623" s="14"/>
      <c r="K1623" s="14"/>
      <c r="L1623" s="14"/>
      <c r="M1623" s="14"/>
      <c r="N1623" s="14"/>
      <c r="O1623" s="14"/>
      <c r="P1623" s="13"/>
      <c r="Q1623" s="13"/>
      <c r="R1623" s="13"/>
      <c r="S1623" s="13"/>
      <c r="T1623" s="13"/>
      <c r="U1623" s="13"/>
      <c r="V1623" s="13"/>
      <c r="W1623" s="22"/>
    </row>
    <row r="1624" spans="1:23" x14ac:dyDescent="0.2">
      <c r="A1624" s="25" t="s">
        <v>54</v>
      </c>
      <c r="B1624" s="11" t="s">
        <v>145</v>
      </c>
      <c r="C1624" s="11" t="s">
        <v>288</v>
      </c>
      <c r="D1624" s="12"/>
      <c r="E1624" s="12"/>
      <c r="F1624" s="12"/>
      <c r="G1624" s="12"/>
      <c r="H1624" s="12"/>
      <c r="I1624" s="12"/>
      <c r="J1624" s="12"/>
      <c r="K1624" s="12"/>
      <c r="L1624" s="12"/>
      <c r="M1624" s="12"/>
      <c r="N1624" s="12"/>
      <c r="O1624" s="12"/>
      <c r="P1624" s="11"/>
      <c r="Q1624" s="11"/>
      <c r="R1624" s="11"/>
      <c r="S1624" s="11"/>
      <c r="T1624" s="11"/>
      <c r="U1624" s="11"/>
      <c r="V1624" s="11"/>
      <c r="W1624" s="21"/>
    </row>
    <row r="1625" spans="1:23" x14ac:dyDescent="0.2">
      <c r="A1625" s="27" t="s">
        <v>54</v>
      </c>
      <c r="B1625" s="13" t="s">
        <v>145</v>
      </c>
      <c r="C1625" s="13" t="s">
        <v>285</v>
      </c>
      <c r="D1625" s="14"/>
      <c r="E1625" s="14"/>
      <c r="F1625" s="14"/>
      <c r="G1625" s="14"/>
      <c r="H1625" s="14"/>
      <c r="I1625" s="14"/>
      <c r="J1625" s="14"/>
      <c r="K1625" s="14"/>
      <c r="L1625" s="14"/>
      <c r="M1625" s="14"/>
      <c r="N1625" s="14"/>
      <c r="O1625" s="14"/>
      <c r="P1625" s="13"/>
      <c r="Q1625" s="13"/>
      <c r="R1625" s="13"/>
      <c r="S1625" s="13"/>
      <c r="T1625" s="13"/>
      <c r="U1625" s="13"/>
      <c r="V1625" s="13"/>
      <c r="W1625" s="22"/>
    </row>
    <row r="1626" spans="1:23" x14ac:dyDescent="0.2">
      <c r="A1626" s="25" t="s">
        <v>54</v>
      </c>
      <c r="B1626" s="11" t="s">
        <v>145</v>
      </c>
      <c r="C1626" s="11" t="s">
        <v>308</v>
      </c>
      <c r="D1626" s="12"/>
      <c r="E1626" s="12">
        <v>20.423999999999999</v>
      </c>
      <c r="F1626" s="12">
        <v>24.992000000000001</v>
      </c>
      <c r="G1626" s="12">
        <v>24.382999999999999</v>
      </c>
      <c r="H1626" s="12">
        <v>25.792000000000002</v>
      </c>
      <c r="I1626" s="12">
        <v>36.991999999999997</v>
      </c>
      <c r="J1626" s="12">
        <v>12.448</v>
      </c>
      <c r="K1626" s="12">
        <v>23.19</v>
      </c>
      <c r="L1626" s="12">
        <v>39.396999999999998</v>
      </c>
      <c r="M1626" s="12">
        <v>57.6</v>
      </c>
      <c r="N1626" s="12">
        <v>64.790000000000006</v>
      </c>
      <c r="O1626" s="12"/>
      <c r="P1626" s="11" t="s">
        <v>1</v>
      </c>
      <c r="Q1626" s="11" t="s">
        <v>1</v>
      </c>
      <c r="R1626" s="11" t="s">
        <v>1</v>
      </c>
      <c r="S1626" s="11" t="s">
        <v>1</v>
      </c>
      <c r="T1626" s="11" t="s">
        <v>1</v>
      </c>
      <c r="U1626" s="11" t="s">
        <v>1</v>
      </c>
      <c r="V1626" s="11" t="s">
        <v>294</v>
      </c>
      <c r="W1626" s="21" t="s">
        <v>1</v>
      </c>
    </row>
    <row r="1627" spans="1:23" x14ac:dyDescent="0.2">
      <c r="A1627" s="27" t="s">
        <v>54</v>
      </c>
      <c r="B1627" s="13" t="s">
        <v>145</v>
      </c>
      <c r="C1627" s="13" t="s">
        <v>283</v>
      </c>
      <c r="D1627" s="14">
        <v>12</v>
      </c>
      <c r="E1627" s="14">
        <v>15</v>
      </c>
      <c r="F1627" s="14">
        <v>18</v>
      </c>
      <c r="G1627" s="14">
        <v>19</v>
      </c>
      <c r="H1627" s="14">
        <v>18</v>
      </c>
      <c r="I1627" s="14">
        <v>18</v>
      </c>
      <c r="J1627" s="14">
        <v>23</v>
      </c>
      <c r="K1627" s="14">
        <v>22</v>
      </c>
      <c r="L1627" s="14">
        <v>18</v>
      </c>
      <c r="M1627" s="14"/>
      <c r="N1627" s="14"/>
      <c r="O1627" s="14"/>
      <c r="P1627" s="13" t="s">
        <v>1</v>
      </c>
      <c r="Q1627" s="13" t="s">
        <v>1</v>
      </c>
      <c r="R1627" s="13" t="s">
        <v>1</v>
      </c>
      <c r="S1627" s="13" t="s">
        <v>1</v>
      </c>
      <c r="T1627" s="13" t="s">
        <v>1</v>
      </c>
      <c r="U1627" s="13" t="s">
        <v>1</v>
      </c>
      <c r="V1627" s="13" t="s">
        <v>294</v>
      </c>
      <c r="W1627" s="22" t="s">
        <v>1</v>
      </c>
    </row>
    <row r="1628" spans="1:23" x14ac:dyDescent="0.2">
      <c r="A1628" s="25" t="s">
        <v>54</v>
      </c>
      <c r="B1628" s="11" t="s">
        <v>145</v>
      </c>
      <c r="C1628" s="11" t="s">
        <v>290</v>
      </c>
      <c r="D1628" s="12">
        <v>22</v>
      </c>
      <c r="E1628" s="12">
        <v>22</v>
      </c>
      <c r="F1628" s="12">
        <v>27</v>
      </c>
      <c r="G1628" s="12"/>
      <c r="H1628" s="12"/>
      <c r="I1628" s="12"/>
      <c r="J1628" s="12"/>
      <c r="K1628" s="12"/>
      <c r="L1628" s="12"/>
      <c r="M1628" s="12"/>
      <c r="N1628" s="12"/>
      <c r="O1628" s="12"/>
      <c r="P1628" s="11" t="s">
        <v>1</v>
      </c>
      <c r="Q1628" s="11" t="s">
        <v>1</v>
      </c>
      <c r="R1628" s="11" t="s">
        <v>1</v>
      </c>
      <c r="S1628" s="11" t="s">
        <v>1</v>
      </c>
      <c r="T1628" s="11" t="s">
        <v>1</v>
      </c>
      <c r="U1628" s="11" t="s">
        <v>1</v>
      </c>
      <c r="V1628" s="11" t="s">
        <v>294</v>
      </c>
      <c r="W1628" s="21" t="s">
        <v>1</v>
      </c>
    </row>
    <row r="1629" spans="1:23" x14ac:dyDescent="0.2">
      <c r="A1629" s="27" t="s">
        <v>54</v>
      </c>
      <c r="B1629" s="13" t="s">
        <v>145</v>
      </c>
      <c r="C1629" s="13" t="s">
        <v>291</v>
      </c>
      <c r="D1629" s="14">
        <v>5</v>
      </c>
      <c r="E1629" s="14">
        <v>6</v>
      </c>
      <c r="F1629" s="14">
        <v>8</v>
      </c>
      <c r="G1629" s="14">
        <v>16</v>
      </c>
      <c r="H1629" s="14">
        <v>15</v>
      </c>
      <c r="I1629" s="14">
        <v>15</v>
      </c>
      <c r="J1629" s="14">
        <v>13</v>
      </c>
      <c r="K1629" s="14"/>
      <c r="L1629" s="14">
        <v>13</v>
      </c>
      <c r="M1629" s="14"/>
      <c r="N1629" s="14"/>
      <c r="O1629" s="14"/>
      <c r="P1629" s="13" t="s">
        <v>1</v>
      </c>
      <c r="Q1629" s="13" t="s">
        <v>1</v>
      </c>
      <c r="R1629" s="13" t="s">
        <v>1</v>
      </c>
      <c r="S1629" s="13" t="s">
        <v>1</v>
      </c>
      <c r="T1629" s="13" t="s">
        <v>1</v>
      </c>
      <c r="U1629" s="13" t="s">
        <v>1</v>
      </c>
      <c r="V1629" s="13" t="s">
        <v>294</v>
      </c>
      <c r="W1629" s="22" t="s">
        <v>1</v>
      </c>
    </row>
    <row r="1630" spans="1:23" x14ac:dyDescent="0.2">
      <c r="A1630" s="25" t="s">
        <v>54</v>
      </c>
      <c r="B1630" s="11" t="s">
        <v>145</v>
      </c>
      <c r="C1630" s="11" t="s">
        <v>273</v>
      </c>
      <c r="D1630" s="12">
        <v>13</v>
      </c>
      <c r="E1630" s="12">
        <v>20</v>
      </c>
      <c r="F1630" s="12">
        <v>22</v>
      </c>
      <c r="G1630" s="12">
        <v>24</v>
      </c>
      <c r="H1630" s="12">
        <v>19</v>
      </c>
      <c r="I1630" s="12">
        <v>19</v>
      </c>
      <c r="J1630" s="12">
        <v>23</v>
      </c>
      <c r="K1630" s="12">
        <v>22</v>
      </c>
      <c r="L1630" s="12">
        <v>19</v>
      </c>
      <c r="M1630" s="12"/>
      <c r="N1630" s="12"/>
      <c r="O1630" s="12"/>
      <c r="P1630" s="11" t="s">
        <v>1</v>
      </c>
      <c r="Q1630" s="11" t="s">
        <v>1</v>
      </c>
      <c r="R1630" s="11" t="s">
        <v>1</v>
      </c>
      <c r="S1630" s="11" t="s">
        <v>1</v>
      </c>
      <c r="T1630" s="11" t="s">
        <v>1</v>
      </c>
      <c r="U1630" s="11" t="s">
        <v>1</v>
      </c>
      <c r="V1630" s="11" t="s">
        <v>294</v>
      </c>
      <c r="W1630" s="21" t="s">
        <v>1</v>
      </c>
    </row>
    <row r="1631" spans="1:23" x14ac:dyDescent="0.2">
      <c r="A1631" s="27" t="s">
        <v>54</v>
      </c>
      <c r="B1631" s="13" t="s">
        <v>145</v>
      </c>
      <c r="C1631" s="13" t="s">
        <v>274</v>
      </c>
      <c r="D1631" s="14">
        <v>14</v>
      </c>
      <c r="E1631" s="14">
        <v>26</v>
      </c>
      <c r="F1631" s="14">
        <v>26</v>
      </c>
      <c r="G1631" s="14">
        <v>30</v>
      </c>
      <c r="H1631" s="14">
        <v>19</v>
      </c>
      <c r="I1631" s="14">
        <v>19</v>
      </c>
      <c r="J1631" s="14">
        <v>22</v>
      </c>
      <c r="K1631" s="14">
        <v>22</v>
      </c>
      <c r="L1631" s="14">
        <v>20</v>
      </c>
      <c r="M1631" s="14"/>
      <c r="N1631" s="14"/>
      <c r="O1631" s="14"/>
      <c r="P1631" s="13" t="s">
        <v>1</v>
      </c>
      <c r="Q1631" s="13" t="s">
        <v>1</v>
      </c>
      <c r="R1631" s="13" t="s">
        <v>1</v>
      </c>
      <c r="S1631" s="13" t="s">
        <v>1</v>
      </c>
      <c r="T1631" s="13" t="s">
        <v>1</v>
      </c>
      <c r="U1631" s="13" t="s">
        <v>1</v>
      </c>
      <c r="V1631" s="13" t="s">
        <v>294</v>
      </c>
      <c r="W1631" s="22" t="s">
        <v>1</v>
      </c>
    </row>
    <row r="1632" spans="1:23" x14ac:dyDescent="0.2">
      <c r="A1632" s="25" t="s">
        <v>54</v>
      </c>
      <c r="B1632" s="11" t="s">
        <v>145</v>
      </c>
      <c r="C1632" s="11" t="s">
        <v>289</v>
      </c>
      <c r="D1632" s="12"/>
      <c r="E1632" s="12"/>
      <c r="F1632" s="12"/>
      <c r="G1632" s="12"/>
      <c r="H1632" s="12"/>
      <c r="I1632" s="12"/>
      <c r="J1632" s="12"/>
      <c r="K1632" s="12"/>
      <c r="L1632" s="12"/>
      <c r="M1632" s="12"/>
      <c r="N1632" s="12"/>
      <c r="O1632" s="12"/>
      <c r="P1632" s="11"/>
      <c r="Q1632" s="11"/>
      <c r="R1632" s="11"/>
      <c r="S1632" s="11"/>
      <c r="T1632" s="11"/>
      <c r="U1632" s="11"/>
      <c r="V1632" s="11"/>
      <c r="W1632" s="21"/>
    </row>
    <row r="1633" spans="1:23" x14ac:dyDescent="0.2">
      <c r="A1633" s="27" t="s">
        <v>54</v>
      </c>
      <c r="B1633" s="13" t="s">
        <v>145</v>
      </c>
      <c r="C1633" s="13" t="s">
        <v>276</v>
      </c>
      <c r="D1633" s="14">
        <v>26</v>
      </c>
      <c r="E1633" s="14"/>
      <c r="F1633" s="14">
        <v>31</v>
      </c>
      <c r="G1633" s="14"/>
      <c r="H1633" s="14"/>
      <c r="I1633" s="14"/>
      <c r="J1633" s="14"/>
      <c r="K1633" s="14"/>
      <c r="L1633" s="14"/>
      <c r="M1633" s="14"/>
      <c r="N1633" s="14"/>
      <c r="O1633" s="14"/>
      <c r="P1633" s="13" t="s">
        <v>1</v>
      </c>
      <c r="Q1633" s="13" t="s">
        <v>1</v>
      </c>
      <c r="R1633" s="13" t="s">
        <v>1</v>
      </c>
      <c r="S1633" s="13" t="s">
        <v>1</v>
      </c>
      <c r="T1633" s="13" t="s">
        <v>1</v>
      </c>
      <c r="U1633" s="13" t="s">
        <v>1</v>
      </c>
      <c r="V1633" s="13" t="s">
        <v>294</v>
      </c>
      <c r="W1633" s="22" t="s">
        <v>1</v>
      </c>
    </row>
    <row r="1634" spans="1:23" x14ac:dyDescent="0.2">
      <c r="A1634" s="25" t="s">
        <v>54</v>
      </c>
      <c r="B1634" s="11" t="s">
        <v>145</v>
      </c>
      <c r="C1634" s="11" t="s">
        <v>271</v>
      </c>
      <c r="D1634" s="12">
        <v>29</v>
      </c>
      <c r="E1634" s="12"/>
      <c r="F1634" s="12"/>
      <c r="G1634" s="12"/>
      <c r="H1634" s="12"/>
      <c r="I1634" s="12"/>
      <c r="J1634" s="12"/>
      <c r="K1634" s="12"/>
      <c r="L1634" s="12"/>
      <c r="M1634" s="12"/>
      <c r="N1634" s="12"/>
      <c r="O1634" s="12"/>
      <c r="P1634" s="11" t="s">
        <v>1</v>
      </c>
      <c r="Q1634" s="11" t="s">
        <v>1</v>
      </c>
      <c r="R1634" s="11" t="s">
        <v>1</v>
      </c>
      <c r="S1634" s="11" t="s">
        <v>1</v>
      </c>
      <c r="T1634" s="11" t="s">
        <v>1</v>
      </c>
      <c r="U1634" s="11" t="s">
        <v>1</v>
      </c>
      <c r="V1634" s="11" t="s">
        <v>294</v>
      </c>
      <c r="W1634" s="21" t="s">
        <v>1</v>
      </c>
    </row>
    <row r="1635" spans="1:23" x14ac:dyDescent="0.2">
      <c r="A1635" s="27" t="s">
        <v>54</v>
      </c>
      <c r="B1635" s="13" t="s">
        <v>145</v>
      </c>
      <c r="C1635" s="13" t="s">
        <v>292</v>
      </c>
      <c r="D1635" s="14"/>
      <c r="E1635" s="14"/>
      <c r="F1635" s="14">
        <v>38</v>
      </c>
      <c r="G1635" s="14"/>
      <c r="H1635" s="14"/>
      <c r="I1635" s="14"/>
      <c r="J1635" s="14"/>
      <c r="K1635" s="14"/>
      <c r="L1635" s="14"/>
      <c r="M1635" s="14"/>
      <c r="N1635" s="14"/>
      <c r="O1635" s="14"/>
      <c r="P1635" s="13" t="s">
        <v>1</v>
      </c>
      <c r="Q1635" s="13" t="s">
        <v>1</v>
      </c>
      <c r="R1635" s="13" t="s">
        <v>1</v>
      </c>
      <c r="S1635" s="13" t="s">
        <v>1</v>
      </c>
      <c r="T1635" s="13" t="s">
        <v>1</v>
      </c>
      <c r="U1635" s="13" t="s">
        <v>1</v>
      </c>
      <c r="V1635" s="13" t="s">
        <v>294</v>
      </c>
      <c r="W1635" s="22" t="s">
        <v>1</v>
      </c>
    </row>
    <row r="1636" spans="1:23" x14ac:dyDescent="0.2">
      <c r="A1636" s="25" t="s">
        <v>54</v>
      </c>
      <c r="B1636" s="11" t="s">
        <v>145</v>
      </c>
      <c r="C1636" s="11" t="s">
        <v>275</v>
      </c>
      <c r="D1636" s="12">
        <v>22</v>
      </c>
      <c r="E1636" s="12"/>
      <c r="F1636" s="12">
        <v>23</v>
      </c>
      <c r="G1636" s="12"/>
      <c r="H1636" s="12"/>
      <c r="I1636" s="12"/>
      <c r="J1636" s="12"/>
      <c r="K1636" s="12"/>
      <c r="L1636" s="12"/>
      <c r="M1636" s="12"/>
      <c r="N1636" s="12"/>
      <c r="O1636" s="12"/>
      <c r="P1636" s="11" t="s">
        <v>1</v>
      </c>
      <c r="Q1636" s="11" t="s">
        <v>1</v>
      </c>
      <c r="R1636" s="11" t="s">
        <v>1</v>
      </c>
      <c r="S1636" s="11" t="s">
        <v>1</v>
      </c>
      <c r="T1636" s="11" t="s">
        <v>1</v>
      </c>
      <c r="U1636" s="11" t="s">
        <v>1</v>
      </c>
      <c r="V1636" s="11" t="s">
        <v>294</v>
      </c>
      <c r="W1636" s="21" t="s">
        <v>1</v>
      </c>
    </row>
    <row r="1637" spans="1:23" x14ac:dyDescent="0.2">
      <c r="A1637" s="27" t="s">
        <v>54</v>
      </c>
      <c r="B1637" s="13" t="s">
        <v>145</v>
      </c>
      <c r="C1637" s="13" t="s">
        <v>272</v>
      </c>
      <c r="D1637" s="14">
        <v>19</v>
      </c>
      <c r="E1637" s="14"/>
      <c r="F1637" s="14">
        <v>18</v>
      </c>
      <c r="G1637" s="14"/>
      <c r="H1637" s="14"/>
      <c r="I1637" s="14"/>
      <c r="J1637" s="14"/>
      <c r="K1637" s="14"/>
      <c r="L1637" s="14"/>
      <c r="M1637" s="14"/>
      <c r="N1637" s="14"/>
      <c r="O1637" s="14"/>
      <c r="P1637" s="13" t="s">
        <v>1</v>
      </c>
      <c r="Q1637" s="13" t="s">
        <v>1</v>
      </c>
      <c r="R1637" s="13" t="s">
        <v>1</v>
      </c>
      <c r="S1637" s="13" t="s">
        <v>1</v>
      </c>
      <c r="T1637" s="13" t="s">
        <v>1</v>
      </c>
      <c r="U1637" s="13" t="s">
        <v>1</v>
      </c>
      <c r="V1637" s="13" t="s">
        <v>294</v>
      </c>
      <c r="W1637" s="22" t="s">
        <v>1</v>
      </c>
    </row>
    <row r="1638" spans="1:23" x14ac:dyDescent="0.2">
      <c r="A1638" s="25" t="s">
        <v>54</v>
      </c>
      <c r="B1638" s="11" t="s">
        <v>145</v>
      </c>
      <c r="C1638" s="11" t="s">
        <v>295</v>
      </c>
      <c r="D1638" s="12"/>
      <c r="E1638" s="12"/>
      <c r="F1638" s="12"/>
      <c r="G1638" s="12"/>
      <c r="H1638" s="12"/>
      <c r="I1638" s="12"/>
      <c r="J1638" s="12"/>
      <c r="K1638" s="12"/>
      <c r="L1638" s="12"/>
      <c r="M1638" s="12"/>
      <c r="N1638" s="12"/>
      <c r="O1638" s="12"/>
      <c r="P1638" s="11" t="s">
        <v>1</v>
      </c>
      <c r="Q1638" s="11" t="s">
        <v>1</v>
      </c>
      <c r="R1638" s="11" t="s">
        <v>1</v>
      </c>
      <c r="S1638" s="11" t="s">
        <v>1</v>
      </c>
      <c r="T1638" s="11" t="s">
        <v>1</v>
      </c>
      <c r="U1638" s="11" t="s">
        <v>1</v>
      </c>
      <c r="V1638" s="11" t="s">
        <v>294</v>
      </c>
      <c r="W1638" s="21" t="s">
        <v>1</v>
      </c>
    </row>
    <row r="1639" spans="1:23" x14ac:dyDescent="0.2">
      <c r="A1639" s="27" t="s">
        <v>54</v>
      </c>
      <c r="B1639" s="13" t="s">
        <v>145</v>
      </c>
      <c r="C1639" s="13" t="s">
        <v>297</v>
      </c>
      <c r="D1639" s="14"/>
      <c r="E1639" s="14"/>
      <c r="F1639" s="14"/>
      <c r="G1639" s="14"/>
      <c r="H1639" s="14"/>
      <c r="I1639" s="14"/>
      <c r="J1639" s="14"/>
      <c r="K1639" s="14"/>
      <c r="L1639" s="14"/>
      <c r="M1639" s="14"/>
      <c r="N1639" s="14"/>
      <c r="O1639" s="14"/>
      <c r="P1639" s="13" t="s">
        <v>1</v>
      </c>
      <c r="Q1639" s="13" t="s">
        <v>1</v>
      </c>
      <c r="R1639" s="13" t="s">
        <v>1</v>
      </c>
      <c r="S1639" s="13" t="s">
        <v>1</v>
      </c>
      <c r="T1639" s="13" t="s">
        <v>1</v>
      </c>
      <c r="U1639" s="13" t="s">
        <v>1</v>
      </c>
      <c r="V1639" s="13" t="s">
        <v>294</v>
      </c>
      <c r="W1639" s="22" t="s">
        <v>1</v>
      </c>
    </row>
    <row r="1640" spans="1:23" x14ac:dyDescent="0.2">
      <c r="A1640" s="25" t="s">
        <v>54</v>
      </c>
      <c r="B1640" s="11" t="s">
        <v>145</v>
      </c>
      <c r="C1640" s="11" t="s">
        <v>299</v>
      </c>
      <c r="D1640" s="12"/>
      <c r="E1640" s="12"/>
      <c r="F1640" s="12"/>
      <c r="G1640" s="12"/>
      <c r="H1640" s="12"/>
      <c r="I1640" s="12"/>
      <c r="J1640" s="12"/>
      <c r="K1640" s="12"/>
      <c r="L1640" s="12"/>
      <c r="M1640" s="12"/>
      <c r="N1640" s="12"/>
      <c r="O1640" s="12"/>
      <c r="P1640" s="11" t="s">
        <v>1</v>
      </c>
      <c r="Q1640" s="11" t="s">
        <v>1</v>
      </c>
      <c r="R1640" s="11" t="s">
        <v>1</v>
      </c>
      <c r="S1640" s="11" t="s">
        <v>1</v>
      </c>
      <c r="T1640" s="11" t="s">
        <v>1</v>
      </c>
      <c r="U1640" s="11" t="s">
        <v>1</v>
      </c>
      <c r="V1640" s="11" t="s">
        <v>294</v>
      </c>
      <c r="W1640" s="21" t="s">
        <v>1</v>
      </c>
    </row>
    <row r="1641" spans="1:23" x14ac:dyDescent="0.2">
      <c r="A1641" s="27" t="s">
        <v>54</v>
      </c>
      <c r="B1641" s="13" t="s">
        <v>145</v>
      </c>
      <c r="C1641" s="13" t="s">
        <v>300</v>
      </c>
      <c r="D1641" s="14"/>
      <c r="E1641" s="14"/>
      <c r="F1641" s="14"/>
      <c r="G1641" s="14"/>
      <c r="H1641" s="14"/>
      <c r="I1641" s="14"/>
      <c r="J1641" s="14"/>
      <c r="K1641" s="14"/>
      <c r="L1641" s="14"/>
      <c r="M1641" s="14"/>
      <c r="N1641" s="14"/>
      <c r="O1641" s="14"/>
      <c r="P1641" s="13" t="s">
        <v>1</v>
      </c>
      <c r="Q1641" s="13" t="s">
        <v>1</v>
      </c>
      <c r="R1641" s="13" t="s">
        <v>1</v>
      </c>
      <c r="S1641" s="13" t="s">
        <v>1</v>
      </c>
      <c r="T1641" s="13" t="s">
        <v>1</v>
      </c>
      <c r="U1641" s="13" t="s">
        <v>1</v>
      </c>
      <c r="V1641" s="13" t="s">
        <v>294</v>
      </c>
      <c r="W1641" s="22" t="s">
        <v>1</v>
      </c>
    </row>
    <row r="1642" spans="1:23" x14ac:dyDescent="0.2">
      <c r="A1642" s="25" t="s">
        <v>54</v>
      </c>
      <c r="B1642" s="11" t="s">
        <v>145</v>
      </c>
      <c r="C1642" s="11" t="s">
        <v>296</v>
      </c>
      <c r="D1642" s="12"/>
      <c r="E1642" s="12"/>
      <c r="F1642" s="12"/>
      <c r="G1642" s="12"/>
      <c r="H1642" s="12"/>
      <c r="I1642" s="12"/>
      <c r="J1642" s="12"/>
      <c r="K1642" s="12"/>
      <c r="L1642" s="12"/>
      <c r="M1642" s="12"/>
      <c r="N1642" s="12"/>
      <c r="O1642" s="12"/>
      <c r="P1642" s="11" t="s">
        <v>1</v>
      </c>
      <c r="Q1642" s="11" t="s">
        <v>1</v>
      </c>
      <c r="R1642" s="11" t="s">
        <v>1</v>
      </c>
      <c r="S1642" s="11" t="s">
        <v>1</v>
      </c>
      <c r="T1642" s="11" t="s">
        <v>1</v>
      </c>
      <c r="U1642" s="11" t="s">
        <v>1</v>
      </c>
      <c r="V1642" s="11" t="s">
        <v>294</v>
      </c>
      <c r="W1642" s="21" t="s">
        <v>1</v>
      </c>
    </row>
    <row r="1643" spans="1:23" x14ac:dyDescent="0.2">
      <c r="A1643" s="27" t="s">
        <v>54</v>
      </c>
      <c r="B1643" s="13" t="s">
        <v>145</v>
      </c>
      <c r="C1643" s="13" t="s">
        <v>301</v>
      </c>
      <c r="D1643" s="14"/>
      <c r="E1643" s="14"/>
      <c r="F1643" s="14"/>
      <c r="G1643" s="14"/>
      <c r="H1643" s="14"/>
      <c r="I1643" s="14"/>
      <c r="J1643" s="14"/>
      <c r="K1643" s="14"/>
      <c r="L1643" s="14"/>
      <c r="M1643" s="14"/>
      <c r="N1643" s="14"/>
      <c r="O1643" s="14"/>
      <c r="P1643" s="13" t="s">
        <v>1</v>
      </c>
      <c r="Q1643" s="13" t="s">
        <v>1</v>
      </c>
      <c r="R1643" s="13" t="s">
        <v>1</v>
      </c>
      <c r="S1643" s="13" t="s">
        <v>1</v>
      </c>
      <c r="T1643" s="13" t="s">
        <v>1</v>
      </c>
      <c r="U1643" s="13" t="s">
        <v>1</v>
      </c>
      <c r="V1643" s="13" t="s">
        <v>294</v>
      </c>
      <c r="W1643" s="22" t="s">
        <v>1</v>
      </c>
    </row>
    <row r="1644" spans="1:23" x14ac:dyDescent="0.2">
      <c r="A1644" s="25" t="s">
        <v>54</v>
      </c>
      <c r="B1644" s="11" t="s">
        <v>145</v>
      </c>
      <c r="C1644" s="11" t="s">
        <v>298</v>
      </c>
      <c r="D1644" s="12"/>
      <c r="E1644" s="12"/>
      <c r="F1644" s="12"/>
      <c r="G1644" s="12"/>
      <c r="H1644" s="12"/>
      <c r="I1644" s="12"/>
      <c r="J1644" s="12"/>
      <c r="K1644" s="12"/>
      <c r="L1644" s="12"/>
      <c r="M1644" s="12"/>
      <c r="N1644" s="12"/>
      <c r="O1644" s="12"/>
      <c r="P1644" s="11" t="s">
        <v>1</v>
      </c>
      <c r="Q1644" s="11" t="s">
        <v>1</v>
      </c>
      <c r="R1644" s="11" t="s">
        <v>1</v>
      </c>
      <c r="S1644" s="11" t="s">
        <v>1</v>
      </c>
      <c r="T1644" s="11" t="s">
        <v>1</v>
      </c>
      <c r="U1644" s="11" t="s">
        <v>1</v>
      </c>
      <c r="V1644" s="11" t="s">
        <v>294</v>
      </c>
      <c r="W1644" s="21" t="s">
        <v>1</v>
      </c>
    </row>
    <row r="1645" spans="1:23" x14ac:dyDescent="0.2">
      <c r="A1645" s="27" t="s">
        <v>55</v>
      </c>
      <c r="B1645" s="13" t="s">
        <v>176</v>
      </c>
      <c r="C1645" s="13" t="s">
        <v>277</v>
      </c>
      <c r="D1645" s="14"/>
      <c r="E1645" s="14"/>
      <c r="F1645" s="14"/>
      <c r="G1645" s="14"/>
      <c r="H1645" s="14"/>
      <c r="I1645" s="14"/>
      <c r="J1645" s="14"/>
      <c r="K1645" s="14"/>
      <c r="L1645" s="14"/>
      <c r="M1645" s="14"/>
      <c r="N1645" s="14"/>
      <c r="O1645" s="14"/>
      <c r="P1645" s="13"/>
      <c r="Q1645" s="13"/>
      <c r="R1645" s="13"/>
      <c r="S1645" s="13"/>
      <c r="T1645" s="13"/>
      <c r="U1645" s="13"/>
      <c r="V1645" s="13"/>
      <c r="W1645" s="22"/>
    </row>
    <row r="1646" spans="1:23" x14ac:dyDescent="0.2">
      <c r="A1646" s="25" t="s">
        <v>55</v>
      </c>
      <c r="B1646" s="11" t="s">
        <v>176</v>
      </c>
      <c r="C1646" s="11" t="s">
        <v>278</v>
      </c>
      <c r="D1646" s="12"/>
      <c r="E1646" s="12"/>
      <c r="F1646" s="12"/>
      <c r="G1646" s="12"/>
      <c r="H1646" s="12"/>
      <c r="I1646" s="12"/>
      <c r="J1646" s="12"/>
      <c r="K1646" s="12"/>
      <c r="L1646" s="12"/>
      <c r="M1646" s="12"/>
      <c r="N1646" s="12"/>
      <c r="O1646" s="12"/>
      <c r="P1646" s="11"/>
      <c r="Q1646" s="11"/>
      <c r="R1646" s="11"/>
      <c r="S1646" s="11"/>
      <c r="T1646" s="11"/>
      <c r="U1646" s="11"/>
      <c r="V1646" s="11"/>
      <c r="W1646" s="21"/>
    </row>
    <row r="1647" spans="1:23" x14ac:dyDescent="0.2">
      <c r="A1647" s="27" t="s">
        <v>55</v>
      </c>
      <c r="B1647" s="13" t="s">
        <v>176</v>
      </c>
      <c r="C1647" s="13" t="s">
        <v>280</v>
      </c>
      <c r="D1647" s="14"/>
      <c r="E1647" s="14"/>
      <c r="F1647" s="14"/>
      <c r="G1647" s="14"/>
      <c r="H1647" s="14"/>
      <c r="I1647" s="14"/>
      <c r="J1647" s="14"/>
      <c r="K1647" s="14"/>
      <c r="L1647" s="14"/>
      <c r="M1647" s="14"/>
      <c r="N1647" s="14"/>
      <c r="O1647" s="14"/>
      <c r="P1647" s="13"/>
      <c r="Q1647" s="13"/>
      <c r="R1647" s="13"/>
      <c r="S1647" s="13"/>
      <c r="T1647" s="13"/>
      <c r="U1647" s="13"/>
      <c r="V1647" s="13"/>
      <c r="W1647" s="22"/>
    </row>
    <row r="1648" spans="1:23" x14ac:dyDescent="0.2">
      <c r="A1648" s="25" t="s">
        <v>55</v>
      </c>
      <c r="B1648" s="11" t="s">
        <v>176</v>
      </c>
      <c r="C1648" s="11" t="s">
        <v>281</v>
      </c>
      <c r="D1648" s="12"/>
      <c r="E1648" s="12"/>
      <c r="F1648" s="12"/>
      <c r="G1648" s="12"/>
      <c r="H1648" s="12"/>
      <c r="I1648" s="12"/>
      <c r="J1648" s="12"/>
      <c r="K1648" s="12"/>
      <c r="L1648" s="12"/>
      <c r="M1648" s="12"/>
      <c r="N1648" s="12"/>
      <c r="O1648" s="12"/>
      <c r="P1648" s="11"/>
      <c r="Q1648" s="11"/>
      <c r="R1648" s="11"/>
      <c r="S1648" s="11"/>
      <c r="T1648" s="11"/>
      <c r="U1648" s="11"/>
      <c r="V1648" s="11"/>
      <c r="W1648" s="21"/>
    </row>
    <row r="1649" spans="1:23" x14ac:dyDescent="0.2">
      <c r="A1649" s="27" t="s">
        <v>55</v>
      </c>
      <c r="B1649" s="13" t="s">
        <v>176</v>
      </c>
      <c r="C1649" s="13" t="s">
        <v>282</v>
      </c>
      <c r="D1649" s="14"/>
      <c r="E1649" s="14"/>
      <c r="F1649" s="14"/>
      <c r="G1649" s="14"/>
      <c r="H1649" s="14"/>
      <c r="I1649" s="14"/>
      <c r="J1649" s="14"/>
      <c r="K1649" s="14"/>
      <c r="L1649" s="14"/>
      <c r="M1649" s="14"/>
      <c r="N1649" s="14"/>
      <c r="O1649" s="14"/>
      <c r="P1649" s="13"/>
      <c r="Q1649" s="13"/>
      <c r="R1649" s="13"/>
      <c r="S1649" s="13"/>
      <c r="T1649" s="13"/>
      <c r="U1649" s="13"/>
      <c r="V1649" s="13"/>
      <c r="W1649" s="22"/>
    </row>
    <row r="1650" spans="1:23" x14ac:dyDescent="0.2">
      <c r="A1650" s="25" t="s">
        <v>55</v>
      </c>
      <c r="B1650" s="11" t="s">
        <v>176</v>
      </c>
      <c r="C1650" s="11" t="s">
        <v>279</v>
      </c>
      <c r="D1650" s="12"/>
      <c r="E1650" s="12"/>
      <c r="F1650" s="12"/>
      <c r="G1650" s="12"/>
      <c r="H1650" s="12"/>
      <c r="I1650" s="12"/>
      <c r="J1650" s="12"/>
      <c r="K1650" s="12"/>
      <c r="L1650" s="12"/>
      <c r="M1650" s="12"/>
      <c r="N1650" s="12"/>
      <c r="O1650" s="12"/>
      <c r="P1650" s="11"/>
      <c r="Q1650" s="11"/>
      <c r="R1650" s="11"/>
      <c r="S1650" s="11"/>
      <c r="T1650" s="11"/>
      <c r="U1650" s="11"/>
      <c r="V1650" s="11"/>
      <c r="W1650" s="21"/>
    </row>
    <row r="1651" spans="1:23" x14ac:dyDescent="0.2">
      <c r="A1651" s="27" t="s">
        <v>55</v>
      </c>
      <c r="B1651" s="13" t="s">
        <v>176</v>
      </c>
      <c r="C1651" s="13" t="s">
        <v>293</v>
      </c>
      <c r="D1651" s="14"/>
      <c r="E1651" s="14"/>
      <c r="F1651" s="14"/>
      <c r="G1651" s="14"/>
      <c r="H1651" s="14"/>
      <c r="I1651" s="14"/>
      <c r="J1651" s="14"/>
      <c r="K1651" s="14"/>
      <c r="L1651" s="14"/>
      <c r="M1651" s="14"/>
      <c r="N1651" s="14"/>
      <c r="O1651" s="14"/>
      <c r="P1651" s="13" t="s">
        <v>1</v>
      </c>
      <c r="Q1651" s="13" t="s">
        <v>1</v>
      </c>
      <c r="R1651" s="13" t="s">
        <v>1</v>
      </c>
      <c r="S1651" s="13" t="s">
        <v>1</v>
      </c>
      <c r="T1651" s="13" t="s">
        <v>1</v>
      </c>
      <c r="U1651" s="13" t="s">
        <v>1</v>
      </c>
      <c r="V1651" s="13" t="s">
        <v>302</v>
      </c>
      <c r="W1651" s="22" t="s">
        <v>1</v>
      </c>
    </row>
    <row r="1652" spans="1:23" x14ac:dyDescent="0.2">
      <c r="A1652" s="25" t="s">
        <v>55</v>
      </c>
      <c r="B1652" s="11" t="s">
        <v>176</v>
      </c>
      <c r="C1652" s="11" t="s">
        <v>284</v>
      </c>
      <c r="D1652" s="12"/>
      <c r="E1652" s="12"/>
      <c r="F1652" s="12"/>
      <c r="G1652" s="12"/>
      <c r="H1652" s="12"/>
      <c r="I1652" s="12"/>
      <c r="J1652" s="12"/>
      <c r="K1652" s="12"/>
      <c r="L1652" s="12"/>
      <c r="M1652" s="12"/>
      <c r="N1652" s="12"/>
      <c r="O1652" s="12"/>
      <c r="P1652" s="11"/>
      <c r="Q1652" s="11"/>
      <c r="R1652" s="11"/>
      <c r="S1652" s="11"/>
      <c r="T1652" s="11"/>
      <c r="U1652" s="11"/>
      <c r="V1652" s="11"/>
      <c r="W1652" s="21"/>
    </row>
    <row r="1653" spans="1:23" x14ac:dyDescent="0.2">
      <c r="A1653" s="27" t="s">
        <v>55</v>
      </c>
      <c r="B1653" s="13" t="s">
        <v>176</v>
      </c>
      <c r="C1653" s="13" t="s">
        <v>286</v>
      </c>
      <c r="D1653" s="14"/>
      <c r="E1653" s="14"/>
      <c r="F1653" s="14"/>
      <c r="G1653" s="14"/>
      <c r="H1653" s="14"/>
      <c r="I1653" s="14"/>
      <c r="J1653" s="14"/>
      <c r="K1653" s="14"/>
      <c r="L1653" s="14"/>
      <c r="M1653" s="14"/>
      <c r="N1653" s="14"/>
      <c r="O1653" s="14"/>
      <c r="P1653" s="13"/>
      <c r="Q1653" s="13"/>
      <c r="R1653" s="13"/>
      <c r="S1653" s="13"/>
      <c r="T1653" s="13"/>
      <c r="U1653" s="13"/>
      <c r="V1653" s="13"/>
      <c r="W1653" s="22"/>
    </row>
    <row r="1654" spans="1:23" x14ac:dyDescent="0.2">
      <c r="A1654" s="25" t="s">
        <v>55</v>
      </c>
      <c r="B1654" s="11" t="s">
        <v>176</v>
      </c>
      <c r="C1654" s="11" t="s">
        <v>287</v>
      </c>
      <c r="D1654" s="12"/>
      <c r="E1654" s="12"/>
      <c r="F1654" s="12"/>
      <c r="G1654" s="12"/>
      <c r="H1654" s="12"/>
      <c r="I1654" s="12">
        <v>32.682400000000001</v>
      </c>
      <c r="J1654" s="12">
        <v>35.135159999999999</v>
      </c>
      <c r="K1654" s="12">
        <v>31.051200000000001</v>
      </c>
      <c r="L1654" s="12"/>
      <c r="M1654" s="12"/>
      <c r="N1654" s="12"/>
      <c r="O1654" s="12"/>
      <c r="P1654" s="11" t="s">
        <v>1</v>
      </c>
      <c r="Q1654" s="11" t="s">
        <v>1</v>
      </c>
      <c r="R1654" s="11" t="s">
        <v>1</v>
      </c>
      <c r="S1654" s="11" t="s">
        <v>1</v>
      </c>
      <c r="T1654" s="11" t="s">
        <v>1</v>
      </c>
      <c r="U1654" s="11" t="s">
        <v>1</v>
      </c>
      <c r="V1654" s="11" t="s">
        <v>302</v>
      </c>
      <c r="W1654" s="21" t="s">
        <v>1</v>
      </c>
    </row>
    <row r="1655" spans="1:23" x14ac:dyDescent="0.2">
      <c r="A1655" s="27" t="s">
        <v>55</v>
      </c>
      <c r="B1655" s="13" t="s">
        <v>176</v>
      </c>
      <c r="C1655" s="13" t="s">
        <v>288</v>
      </c>
      <c r="D1655" s="14"/>
      <c r="E1655" s="14"/>
      <c r="F1655" s="14"/>
      <c r="G1655" s="14"/>
      <c r="H1655" s="14"/>
      <c r="I1655" s="14">
        <v>25.133690000000001</v>
      </c>
      <c r="J1655" s="14">
        <v>33.378140000000002</v>
      </c>
      <c r="K1655" s="14">
        <v>37.38993</v>
      </c>
      <c r="L1655" s="14"/>
      <c r="M1655" s="14"/>
      <c r="N1655" s="14"/>
      <c r="O1655" s="14"/>
      <c r="P1655" s="13" t="s">
        <v>1</v>
      </c>
      <c r="Q1655" s="13" t="s">
        <v>1</v>
      </c>
      <c r="R1655" s="13" t="s">
        <v>1</v>
      </c>
      <c r="S1655" s="13" t="s">
        <v>1</v>
      </c>
      <c r="T1655" s="13" t="s">
        <v>1</v>
      </c>
      <c r="U1655" s="13" t="s">
        <v>1</v>
      </c>
      <c r="V1655" s="13" t="s">
        <v>302</v>
      </c>
      <c r="W1655" s="22" t="s">
        <v>1</v>
      </c>
    </row>
    <row r="1656" spans="1:23" x14ac:dyDescent="0.2">
      <c r="A1656" s="25" t="s">
        <v>55</v>
      </c>
      <c r="B1656" s="11" t="s">
        <v>176</v>
      </c>
      <c r="C1656" s="11" t="s">
        <v>285</v>
      </c>
      <c r="D1656" s="12"/>
      <c r="E1656" s="12"/>
      <c r="F1656" s="12"/>
      <c r="G1656" s="12"/>
      <c r="H1656" s="12"/>
      <c r="I1656" s="12"/>
      <c r="J1656" s="12"/>
      <c r="K1656" s="12"/>
      <c r="L1656" s="12"/>
      <c r="M1656" s="12"/>
      <c r="N1656" s="12"/>
      <c r="O1656" s="12"/>
      <c r="P1656" s="11"/>
      <c r="Q1656" s="11"/>
      <c r="R1656" s="11"/>
      <c r="S1656" s="11"/>
      <c r="T1656" s="11"/>
      <c r="U1656" s="11"/>
      <c r="V1656" s="11"/>
      <c r="W1656" s="21"/>
    </row>
    <row r="1657" spans="1:23" x14ac:dyDescent="0.2">
      <c r="A1657" s="27" t="s">
        <v>55</v>
      </c>
      <c r="B1657" s="13" t="s">
        <v>176</v>
      </c>
      <c r="C1657" s="13" t="s">
        <v>308</v>
      </c>
      <c r="D1657" s="14"/>
      <c r="E1657" s="14">
        <v>156.81200000000001</v>
      </c>
      <c r="F1657" s="14">
        <v>122.389</v>
      </c>
      <c r="G1657" s="14">
        <v>86.028999999999996</v>
      </c>
      <c r="H1657" s="14">
        <v>120.601</v>
      </c>
      <c r="I1657" s="14">
        <v>140.583</v>
      </c>
      <c r="J1657" s="14">
        <v>190.61600000000001</v>
      </c>
      <c r="K1657" s="14">
        <v>243.55</v>
      </c>
      <c r="L1657" s="14">
        <v>189.16499999999999</v>
      </c>
      <c r="M1657" s="14">
        <v>152.86199999999999</v>
      </c>
      <c r="N1657" s="14">
        <v>141.32499999999999</v>
      </c>
      <c r="O1657" s="14"/>
      <c r="P1657" s="13" t="s">
        <v>1</v>
      </c>
      <c r="Q1657" s="13" t="s">
        <v>1</v>
      </c>
      <c r="R1657" s="13" t="s">
        <v>1</v>
      </c>
      <c r="S1657" s="13" t="s">
        <v>1</v>
      </c>
      <c r="T1657" s="13" t="s">
        <v>1</v>
      </c>
      <c r="U1657" s="13" t="s">
        <v>1</v>
      </c>
      <c r="V1657" s="13" t="s">
        <v>302</v>
      </c>
      <c r="W1657" s="22" t="s">
        <v>1</v>
      </c>
    </row>
    <row r="1658" spans="1:23" x14ac:dyDescent="0.2">
      <c r="A1658" s="25" t="s">
        <v>55</v>
      </c>
      <c r="B1658" s="11" t="s">
        <v>176</v>
      </c>
      <c r="C1658" s="11" t="s">
        <v>283</v>
      </c>
      <c r="D1658" s="12">
        <v>32</v>
      </c>
      <c r="E1658" s="12">
        <v>32</v>
      </c>
      <c r="F1658" s="12">
        <v>32</v>
      </c>
      <c r="G1658" s="12">
        <v>32</v>
      </c>
      <c r="H1658" s="12">
        <v>33</v>
      </c>
      <c r="I1658" s="12">
        <v>34</v>
      </c>
      <c r="J1658" s="12">
        <v>36</v>
      </c>
      <c r="K1658" s="12">
        <v>38</v>
      </c>
      <c r="L1658" s="12">
        <v>37</v>
      </c>
      <c r="M1658" s="12">
        <v>35</v>
      </c>
      <c r="N1658" s="12">
        <v>35</v>
      </c>
      <c r="O1658" s="12"/>
      <c r="P1658" s="11" t="s">
        <v>1</v>
      </c>
      <c r="Q1658" s="11" t="s">
        <v>1</v>
      </c>
      <c r="R1658" s="11" t="s">
        <v>1</v>
      </c>
      <c r="S1658" s="11" t="s">
        <v>1</v>
      </c>
      <c r="T1658" s="11" t="s">
        <v>1</v>
      </c>
      <c r="U1658" s="11" t="s">
        <v>1</v>
      </c>
      <c r="V1658" s="11" t="s">
        <v>302</v>
      </c>
      <c r="W1658" s="21" t="s">
        <v>1</v>
      </c>
    </row>
    <row r="1659" spans="1:23" x14ac:dyDescent="0.2">
      <c r="A1659" s="27" t="s">
        <v>55</v>
      </c>
      <c r="B1659" s="13" t="s">
        <v>176</v>
      </c>
      <c r="C1659" s="13" t="s">
        <v>290</v>
      </c>
      <c r="D1659" s="14"/>
      <c r="E1659" s="14"/>
      <c r="F1659" s="14"/>
      <c r="G1659" s="14"/>
      <c r="H1659" s="14"/>
      <c r="I1659" s="14"/>
      <c r="J1659" s="14">
        <v>34</v>
      </c>
      <c r="K1659" s="14">
        <v>37</v>
      </c>
      <c r="L1659" s="14">
        <v>38</v>
      </c>
      <c r="M1659" s="14">
        <v>35</v>
      </c>
      <c r="N1659" s="14">
        <v>38</v>
      </c>
      <c r="O1659" s="14"/>
      <c r="P1659" s="13" t="s">
        <v>1</v>
      </c>
      <c r="Q1659" s="13" t="s">
        <v>1</v>
      </c>
      <c r="R1659" s="13" t="s">
        <v>1</v>
      </c>
      <c r="S1659" s="13" t="s">
        <v>1</v>
      </c>
      <c r="T1659" s="13" t="s">
        <v>1</v>
      </c>
      <c r="U1659" s="13" t="s">
        <v>1</v>
      </c>
      <c r="V1659" s="13" t="s">
        <v>302</v>
      </c>
      <c r="W1659" s="22" t="s">
        <v>1</v>
      </c>
    </row>
    <row r="1660" spans="1:23" x14ac:dyDescent="0.2">
      <c r="A1660" s="25" t="s">
        <v>55</v>
      </c>
      <c r="B1660" s="11" t="s">
        <v>176</v>
      </c>
      <c r="C1660" s="11" t="s">
        <v>291</v>
      </c>
      <c r="D1660" s="12"/>
      <c r="E1660" s="12">
        <v>31</v>
      </c>
      <c r="F1660" s="12">
        <v>31</v>
      </c>
      <c r="G1660" s="12">
        <v>32</v>
      </c>
      <c r="H1660" s="12">
        <v>34</v>
      </c>
      <c r="I1660" s="12">
        <v>35</v>
      </c>
      <c r="J1660" s="12">
        <v>37</v>
      </c>
      <c r="K1660" s="12">
        <v>38</v>
      </c>
      <c r="L1660" s="12">
        <v>37</v>
      </c>
      <c r="M1660" s="12">
        <v>35</v>
      </c>
      <c r="N1660" s="12">
        <v>35</v>
      </c>
      <c r="O1660" s="12"/>
      <c r="P1660" s="11" t="s">
        <v>1</v>
      </c>
      <c r="Q1660" s="11" t="s">
        <v>1</v>
      </c>
      <c r="R1660" s="11" t="s">
        <v>1</v>
      </c>
      <c r="S1660" s="11" t="s">
        <v>1</v>
      </c>
      <c r="T1660" s="11" t="s">
        <v>1</v>
      </c>
      <c r="U1660" s="11" t="s">
        <v>1</v>
      </c>
      <c r="V1660" s="11" t="s">
        <v>302</v>
      </c>
      <c r="W1660" s="21" t="s">
        <v>1</v>
      </c>
    </row>
    <row r="1661" spans="1:23" x14ac:dyDescent="0.2">
      <c r="A1661" s="27" t="s">
        <v>55</v>
      </c>
      <c r="B1661" s="13" t="s">
        <v>176</v>
      </c>
      <c r="C1661" s="13" t="s">
        <v>273</v>
      </c>
      <c r="D1661" s="14">
        <v>31</v>
      </c>
      <c r="E1661" s="14">
        <v>32</v>
      </c>
      <c r="F1661" s="14">
        <v>31</v>
      </c>
      <c r="G1661" s="14">
        <v>31</v>
      </c>
      <c r="H1661" s="14">
        <v>31</v>
      </c>
      <c r="I1661" s="14">
        <v>31</v>
      </c>
      <c r="J1661" s="14">
        <v>35</v>
      </c>
      <c r="K1661" s="14">
        <v>36</v>
      </c>
      <c r="L1661" s="14">
        <v>35</v>
      </c>
      <c r="M1661" s="14">
        <v>32</v>
      </c>
      <c r="N1661" s="14">
        <v>32</v>
      </c>
      <c r="O1661" s="14"/>
      <c r="P1661" s="13" t="s">
        <v>1</v>
      </c>
      <c r="Q1661" s="13" t="s">
        <v>1</v>
      </c>
      <c r="R1661" s="13" t="s">
        <v>1</v>
      </c>
      <c r="S1661" s="13" t="s">
        <v>1</v>
      </c>
      <c r="T1661" s="13" t="s">
        <v>1</v>
      </c>
      <c r="U1661" s="13" t="s">
        <v>1</v>
      </c>
      <c r="V1661" s="13" t="s">
        <v>302</v>
      </c>
      <c r="W1661" s="22" t="s">
        <v>1</v>
      </c>
    </row>
    <row r="1662" spans="1:23" x14ac:dyDescent="0.2">
      <c r="A1662" s="25" t="s">
        <v>55</v>
      </c>
      <c r="B1662" s="11" t="s">
        <v>176</v>
      </c>
      <c r="C1662" s="11" t="s">
        <v>274</v>
      </c>
      <c r="D1662" s="12">
        <v>31</v>
      </c>
      <c r="E1662" s="12">
        <v>31</v>
      </c>
      <c r="F1662" s="12">
        <v>30</v>
      </c>
      <c r="G1662" s="12">
        <v>30</v>
      </c>
      <c r="H1662" s="12">
        <v>28</v>
      </c>
      <c r="I1662" s="12">
        <v>27</v>
      </c>
      <c r="J1662" s="12">
        <v>33</v>
      </c>
      <c r="K1662" s="12">
        <v>34</v>
      </c>
      <c r="L1662" s="12">
        <v>33</v>
      </c>
      <c r="M1662" s="12">
        <v>28</v>
      </c>
      <c r="N1662" s="12">
        <v>29</v>
      </c>
      <c r="O1662" s="12"/>
      <c r="P1662" s="11" t="s">
        <v>1</v>
      </c>
      <c r="Q1662" s="11" t="s">
        <v>1</v>
      </c>
      <c r="R1662" s="11" t="s">
        <v>1</v>
      </c>
      <c r="S1662" s="11" t="s">
        <v>1</v>
      </c>
      <c r="T1662" s="11" t="s">
        <v>1</v>
      </c>
      <c r="U1662" s="11" t="s">
        <v>1</v>
      </c>
      <c r="V1662" s="11" t="s">
        <v>302</v>
      </c>
      <c r="W1662" s="21" t="s">
        <v>1</v>
      </c>
    </row>
    <row r="1663" spans="1:23" x14ac:dyDescent="0.2">
      <c r="A1663" s="27" t="s">
        <v>55</v>
      </c>
      <c r="B1663" s="13" t="s">
        <v>176</v>
      </c>
      <c r="C1663" s="13" t="s">
        <v>289</v>
      </c>
      <c r="D1663" s="14"/>
      <c r="E1663" s="14"/>
      <c r="F1663" s="14"/>
      <c r="G1663" s="14"/>
      <c r="H1663" s="14"/>
      <c r="I1663" s="14"/>
      <c r="J1663" s="14"/>
      <c r="K1663" s="14"/>
      <c r="L1663" s="14"/>
      <c r="M1663" s="14"/>
      <c r="N1663" s="14"/>
      <c r="O1663" s="14"/>
      <c r="P1663" s="13"/>
      <c r="Q1663" s="13"/>
      <c r="R1663" s="13"/>
      <c r="S1663" s="13"/>
      <c r="T1663" s="13"/>
      <c r="U1663" s="13"/>
      <c r="V1663" s="13"/>
      <c r="W1663" s="22"/>
    </row>
    <row r="1664" spans="1:23" x14ac:dyDescent="0.2">
      <c r="A1664" s="25" t="s">
        <v>55</v>
      </c>
      <c r="B1664" s="11" t="s">
        <v>176</v>
      </c>
      <c r="C1664" s="11" t="s">
        <v>276</v>
      </c>
      <c r="D1664" s="12"/>
      <c r="E1664" s="12"/>
      <c r="F1664" s="12"/>
      <c r="G1664" s="12"/>
      <c r="H1664" s="12">
        <v>21</v>
      </c>
      <c r="I1664" s="12">
        <v>19</v>
      </c>
      <c r="J1664" s="12">
        <v>18</v>
      </c>
      <c r="K1664" s="12">
        <v>17</v>
      </c>
      <c r="L1664" s="12">
        <v>18</v>
      </c>
      <c r="M1664" s="12">
        <v>15</v>
      </c>
      <c r="N1664" s="12">
        <v>16</v>
      </c>
      <c r="O1664" s="12"/>
      <c r="P1664" s="11" t="s">
        <v>1</v>
      </c>
      <c r="Q1664" s="11" t="s">
        <v>1</v>
      </c>
      <c r="R1664" s="11" t="s">
        <v>1</v>
      </c>
      <c r="S1664" s="11" t="s">
        <v>1</v>
      </c>
      <c r="T1664" s="11" t="s">
        <v>1</v>
      </c>
      <c r="U1664" s="11" t="s">
        <v>1</v>
      </c>
      <c r="V1664" s="11" t="s">
        <v>302</v>
      </c>
      <c r="W1664" s="21" t="s">
        <v>1</v>
      </c>
    </row>
    <row r="1665" spans="1:23" x14ac:dyDescent="0.2">
      <c r="A1665" s="27" t="s">
        <v>55</v>
      </c>
      <c r="B1665" s="13" t="s">
        <v>176</v>
      </c>
      <c r="C1665" s="13" t="s">
        <v>271</v>
      </c>
      <c r="D1665" s="14"/>
      <c r="E1665" s="14"/>
      <c r="F1665" s="14"/>
      <c r="G1665" s="14"/>
      <c r="H1665" s="14"/>
      <c r="I1665" s="14"/>
      <c r="J1665" s="14"/>
      <c r="K1665" s="14"/>
      <c r="L1665" s="14"/>
      <c r="M1665" s="14"/>
      <c r="N1665" s="14"/>
      <c r="O1665" s="14"/>
      <c r="P1665" s="13"/>
      <c r="Q1665" s="13"/>
      <c r="R1665" s="13"/>
      <c r="S1665" s="13"/>
      <c r="T1665" s="13"/>
      <c r="U1665" s="13"/>
      <c r="V1665" s="13"/>
      <c r="W1665" s="22"/>
    </row>
    <row r="1666" spans="1:23" x14ac:dyDescent="0.2">
      <c r="A1666" s="25" t="s">
        <v>55</v>
      </c>
      <c r="B1666" s="11" t="s">
        <v>176</v>
      </c>
      <c r="C1666" s="11" t="s">
        <v>292</v>
      </c>
      <c r="D1666" s="12">
        <v>41</v>
      </c>
      <c r="E1666" s="12">
        <v>40</v>
      </c>
      <c r="F1666" s="12">
        <v>40</v>
      </c>
      <c r="G1666" s="12">
        <v>40</v>
      </c>
      <c r="H1666" s="12">
        <v>41</v>
      </c>
      <c r="I1666" s="12">
        <v>43</v>
      </c>
      <c r="J1666" s="12">
        <v>47</v>
      </c>
      <c r="K1666" s="12">
        <v>46</v>
      </c>
      <c r="L1666" s="12">
        <v>48</v>
      </c>
      <c r="M1666" s="12">
        <v>45</v>
      </c>
      <c r="N1666" s="12">
        <v>44</v>
      </c>
      <c r="O1666" s="12"/>
      <c r="P1666" s="11" t="s">
        <v>1</v>
      </c>
      <c r="Q1666" s="11" t="s">
        <v>1</v>
      </c>
      <c r="R1666" s="11" t="s">
        <v>1</v>
      </c>
      <c r="S1666" s="11" t="s">
        <v>1</v>
      </c>
      <c r="T1666" s="11" t="s">
        <v>1</v>
      </c>
      <c r="U1666" s="11" t="s">
        <v>1</v>
      </c>
      <c r="V1666" s="11" t="s">
        <v>302</v>
      </c>
      <c r="W1666" s="21" t="s">
        <v>1</v>
      </c>
    </row>
    <row r="1667" spans="1:23" x14ac:dyDescent="0.2">
      <c r="A1667" s="27" t="s">
        <v>55</v>
      </c>
      <c r="B1667" s="13" t="s">
        <v>176</v>
      </c>
      <c r="C1667" s="13" t="s">
        <v>275</v>
      </c>
      <c r="D1667" s="14"/>
      <c r="E1667" s="14"/>
      <c r="F1667" s="14"/>
      <c r="G1667" s="14"/>
      <c r="H1667" s="14">
        <v>23</v>
      </c>
      <c r="I1667" s="14">
        <v>22</v>
      </c>
      <c r="J1667" s="14">
        <v>21</v>
      </c>
      <c r="K1667" s="14">
        <v>21</v>
      </c>
      <c r="L1667" s="14">
        <v>21</v>
      </c>
      <c r="M1667" s="14">
        <v>19</v>
      </c>
      <c r="N1667" s="14">
        <v>20</v>
      </c>
      <c r="O1667" s="14"/>
      <c r="P1667" s="13" t="s">
        <v>1</v>
      </c>
      <c r="Q1667" s="13" t="s">
        <v>1</v>
      </c>
      <c r="R1667" s="13" t="s">
        <v>1</v>
      </c>
      <c r="S1667" s="13" t="s">
        <v>1</v>
      </c>
      <c r="T1667" s="13" t="s">
        <v>1</v>
      </c>
      <c r="U1667" s="13" t="s">
        <v>1</v>
      </c>
      <c r="V1667" s="13" t="s">
        <v>302</v>
      </c>
      <c r="W1667" s="22" t="s">
        <v>1</v>
      </c>
    </row>
    <row r="1668" spans="1:23" x14ac:dyDescent="0.2">
      <c r="A1668" s="25" t="s">
        <v>55</v>
      </c>
      <c r="B1668" s="11" t="s">
        <v>176</v>
      </c>
      <c r="C1668" s="11" t="s">
        <v>272</v>
      </c>
      <c r="D1668" s="12"/>
      <c r="E1668" s="12"/>
      <c r="F1668" s="12"/>
      <c r="G1668" s="12">
        <v>29</v>
      </c>
      <c r="H1668" s="12">
        <v>28</v>
      </c>
      <c r="I1668" s="12">
        <v>28</v>
      </c>
      <c r="J1668" s="12">
        <v>30</v>
      </c>
      <c r="K1668" s="12">
        <v>29</v>
      </c>
      <c r="L1668" s="12">
        <v>29</v>
      </c>
      <c r="M1668" s="12">
        <v>29</v>
      </c>
      <c r="N1668" s="12">
        <v>29</v>
      </c>
      <c r="O1668" s="12"/>
      <c r="P1668" s="11" t="s">
        <v>1</v>
      </c>
      <c r="Q1668" s="11" t="s">
        <v>1</v>
      </c>
      <c r="R1668" s="11" t="s">
        <v>1</v>
      </c>
      <c r="S1668" s="11" t="s">
        <v>1</v>
      </c>
      <c r="T1668" s="11" t="s">
        <v>1</v>
      </c>
      <c r="U1668" s="11" t="s">
        <v>1</v>
      </c>
      <c r="V1668" s="11" t="s">
        <v>302</v>
      </c>
      <c r="W1668" s="21" t="s">
        <v>1</v>
      </c>
    </row>
    <row r="1669" spans="1:23" x14ac:dyDescent="0.2">
      <c r="A1669" s="27" t="s">
        <v>55</v>
      </c>
      <c r="B1669" s="13" t="s">
        <v>176</v>
      </c>
      <c r="C1669" s="13" t="s">
        <v>295</v>
      </c>
      <c r="D1669" s="14"/>
      <c r="E1669" s="14"/>
      <c r="F1669" s="14"/>
      <c r="G1669" s="14"/>
      <c r="H1669" s="14"/>
      <c r="I1669" s="14"/>
      <c r="J1669" s="14"/>
      <c r="K1669" s="14"/>
      <c r="L1669" s="14"/>
      <c r="M1669" s="14"/>
      <c r="N1669" s="14"/>
      <c r="O1669" s="14"/>
      <c r="P1669" s="13" t="s">
        <v>1</v>
      </c>
      <c r="Q1669" s="13" t="s">
        <v>1</v>
      </c>
      <c r="R1669" s="13" t="s">
        <v>1</v>
      </c>
      <c r="S1669" s="13" t="s">
        <v>1</v>
      </c>
      <c r="T1669" s="13" t="s">
        <v>1</v>
      </c>
      <c r="U1669" s="13" t="s">
        <v>1</v>
      </c>
      <c r="V1669" s="13" t="s">
        <v>302</v>
      </c>
      <c r="W1669" s="22" t="s">
        <v>1</v>
      </c>
    </row>
    <row r="1670" spans="1:23" x14ac:dyDescent="0.2">
      <c r="A1670" s="25" t="s">
        <v>55</v>
      </c>
      <c r="B1670" s="11" t="s">
        <v>176</v>
      </c>
      <c r="C1670" s="11" t="s">
        <v>297</v>
      </c>
      <c r="D1670" s="12"/>
      <c r="E1670" s="12"/>
      <c r="F1670" s="12"/>
      <c r="G1670" s="12"/>
      <c r="H1670" s="12"/>
      <c r="I1670" s="12"/>
      <c r="J1670" s="12"/>
      <c r="K1670" s="12"/>
      <c r="L1670" s="12"/>
      <c r="M1670" s="12"/>
      <c r="N1670" s="12"/>
      <c r="O1670" s="12"/>
      <c r="P1670" s="11" t="s">
        <v>1</v>
      </c>
      <c r="Q1670" s="11" t="s">
        <v>1</v>
      </c>
      <c r="R1670" s="11" t="s">
        <v>1</v>
      </c>
      <c r="S1670" s="11" t="s">
        <v>1</v>
      </c>
      <c r="T1670" s="11" t="s">
        <v>1</v>
      </c>
      <c r="U1670" s="11" t="s">
        <v>1</v>
      </c>
      <c r="V1670" s="11" t="s">
        <v>302</v>
      </c>
      <c r="W1670" s="21" t="s">
        <v>1</v>
      </c>
    </row>
    <row r="1671" spans="1:23" x14ac:dyDescent="0.2">
      <c r="A1671" s="27" t="s">
        <v>55</v>
      </c>
      <c r="B1671" s="13" t="s">
        <v>176</v>
      </c>
      <c r="C1671" s="13" t="s">
        <v>299</v>
      </c>
      <c r="D1671" s="14"/>
      <c r="E1671" s="14"/>
      <c r="F1671" s="14"/>
      <c r="G1671" s="14"/>
      <c r="H1671" s="14"/>
      <c r="I1671" s="14"/>
      <c r="J1671" s="14"/>
      <c r="K1671" s="14"/>
      <c r="L1671" s="14"/>
      <c r="M1671" s="14"/>
      <c r="N1671" s="14"/>
      <c r="O1671" s="14"/>
      <c r="P1671" s="13" t="s">
        <v>1</v>
      </c>
      <c r="Q1671" s="13" t="s">
        <v>1</v>
      </c>
      <c r="R1671" s="13" t="s">
        <v>1</v>
      </c>
      <c r="S1671" s="13" t="s">
        <v>1</v>
      </c>
      <c r="T1671" s="13" t="s">
        <v>1</v>
      </c>
      <c r="U1671" s="13" t="s">
        <v>1</v>
      </c>
      <c r="V1671" s="13" t="s">
        <v>302</v>
      </c>
      <c r="W1671" s="22" t="s">
        <v>1</v>
      </c>
    </row>
    <row r="1672" spans="1:23" x14ac:dyDescent="0.2">
      <c r="A1672" s="25" t="s">
        <v>55</v>
      </c>
      <c r="B1672" s="11" t="s">
        <v>176</v>
      </c>
      <c r="C1672" s="11" t="s">
        <v>300</v>
      </c>
      <c r="D1672" s="12"/>
      <c r="E1672" s="12"/>
      <c r="F1672" s="12"/>
      <c r="G1672" s="12"/>
      <c r="H1672" s="12"/>
      <c r="I1672" s="12"/>
      <c r="J1672" s="12"/>
      <c r="K1672" s="12"/>
      <c r="L1672" s="12"/>
      <c r="M1672" s="12"/>
      <c r="N1672" s="12"/>
      <c r="O1672" s="12"/>
      <c r="P1672" s="11" t="s">
        <v>1</v>
      </c>
      <c r="Q1672" s="11" t="s">
        <v>1</v>
      </c>
      <c r="R1672" s="11" t="s">
        <v>1</v>
      </c>
      <c r="S1672" s="11" t="s">
        <v>1</v>
      </c>
      <c r="T1672" s="11" t="s">
        <v>1</v>
      </c>
      <c r="U1672" s="11" t="s">
        <v>1</v>
      </c>
      <c r="V1672" s="11" t="s">
        <v>302</v>
      </c>
      <c r="W1672" s="21" t="s">
        <v>1</v>
      </c>
    </row>
    <row r="1673" spans="1:23" x14ac:dyDescent="0.2">
      <c r="A1673" s="27" t="s">
        <v>55</v>
      </c>
      <c r="B1673" s="13" t="s">
        <v>176</v>
      </c>
      <c r="C1673" s="13" t="s">
        <v>296</v>
      </c>
      <c r="D1673" s="14"/>
      <c r="E1673" s="14"/>
      <c r="F1673" s="14"/>
      <c r="G1673" s="14"/>
      <c r="H1673" s="14"/>
      <c r="I1673" s="14"/>
      <c r="J1673" s="14"/>
      <c r="K1673" s="14"/>
      <c r="L1673" s="14"/>
      <c r="M1673" s="14"/>
      <c r="N1673" s="14"/>
      <c r="O1673" s="14"/>
      <c r="P1673" s="13" t="s">
        <v>1</v>
      </c>
      <c r="Q1673" s="13" t="s">
        <v>1</v>
      </c>
      <c r="R1673" s="13" t="s">
        <v>1</v>
      </c>
      <c r="S1673" s="13" t="s">
        <v>1</v>
      </c>
      <c r="T1673" s="13" t="s">
        <v>1</v>
      </c>
      <c r="U1673" s="13" t="s">
        <v>1</v>
      </c>
      <c r="V1673" s="13" t="s">
        <v>302</v>
      </c>
      <c r="W1673" s="22" t="s">
        <v>1</v>
      </c>
    </row>
    <row r="1674" spans="1:23" x14ac:dyDescent="0.2">
      <c r="A1674" s="25" t="s">
        <v>55</v>
      </c>
      <c r="B1674" s="11" t="s">
        <v>176</v>
      </c>
      <c r="C1674" s="11" t="s">
        <v>301</v>
      </c>
      <c r="D1674" s="12"/>
      <c r="E1674" s="12"/>
      <c r="F1674" s="12"/>
      <c r="G1674" s="12"/>
      <c r="H1674" s="12"/>
      <c r="I1674" s="12"/>
      <c r="J1674" s="12"/>
      <c r="K1674" s="12"/>
      <c r="L1674" s="12"/>
      <c r="M1674" s="12"/>
      <c r="N1674" s="12"/>
      <c r="O1674" s="12"/>
      <c r="P1674" s="11" t="s">
        <v>1</v>
      </c>
      <c r="Q1674" s="11" t="s">
        <v>1</v>
      </c>
      <c r="R1674" s="11" t="s">
        <v>1</v>
      </c>
      <c r="S1674" s="11" t="s">
        <v>1</v>
      </c>
      <c r="T1674" s="11" t="s">
        <v>1</v>
      </c>
      <c r="U1674" s="11" t="s">
        <v>1</v>
      </c>
      <c r="V1674" s="11" t="s">
        <v>302</v>
      </c>
      <c r="W1674" s="21" t="s">
        <v>1</v>
      </c>
    </row>
    <row r="1675" spans="1:23" x14ac:dyDescent="0.2">
      <c r="A1675" s="27" t="s">
        <v>55</v>
      </c>
      <c r="B1675" s="13" t="s">
        <v>176</v>
      </c>
      <c r="C1675" s="13" t="s">
        <v>298</v>
      </c>
      <c r="D1675" s="14"/>
      <c r="E1675" s="14"/>
      <c r="F1675" s="14"/>
      <c r="G1675" s="14"/>
      <c r="H1675" s="14"/>
      <c r="I1675" s="14"/>
      <c r="J1675" s="14"/>
      <c r="K1675" s="14"/>
      <c r="L1675" s="14"/>
      <c r="M1675" s="14"/>
      <c r="N1675" s="14"/>
      <c r="O1675" s="14"/>
      <c r="P1675" s="13" t="s">
        <v>1</v>
      </c>
      <c r="Q1675" s="13" t="s">
        <v>1</v>
      </c>
      <c r="R1675" s="13" t="s">
        <v>1</v>
      </c>
      <c r="S1675" s="13" t="s">
        <v>1</v>
      </c>
      <c r="T1675" s="13" t="s">
        <v>1</v>
      </c>
      <c r="U1675" s="13" t="s">
        <v>1</v>
      </c>
      <c r="V1675" s="13" t="s">
        <v>302</v>
      </c>
      <c r="W1675" s="22" t="s">
        <v>1</v>
      </c>
    </row>
    <row r="1676" spans="1:23" x14ac:dyDescent="0.2">
      <c r="A1676" s="25" t="s">
        <v>56</v>
      </c>
      <c r="B1676" s="11" t="s">
        <v>166</v>
      </c>
      <c r="C1676" s="11" t="s">
        <v>277</v>
      </c>
      <c r="D1676" s="12"/>
      <c r="E1676" s="12"/>
      <c r="F1676" s="12"/>
      <c r="G1676" s="12"/>
      <c r="H1676" s="12"/>
      <c r="I1676" s="12"/>
      <c r="J1676" s="12"/>
      <c r="K1676" s="12"/>
      <c r="L1676" s="12"/>
      <c r="M1676" s="12"/>
      <c r="N1676" s="12"/>
      <c r="O1676" s="12"/>
      <c r="P1676" s="11"/>
      <c r="Q1676" s="11"/>
      <c r="R1676" s="11"/>
      <c r="S1676" s="11"/>
      <c r="T1676" s="11"/>
      <c r="U1676" s="11"/>
      <c r="V1676" s="11"/>
      <c r="W1676" s="21"/>
    </row>
    <row r="1677" spans="1:23" x14ac:dyDescent="0.2">
      <c r="A1677" s="27" t="s">
        <v>56</v>
      </c>
      <c r="B1677" s="13" t="s">
        <v>166</v>
      </c>
      <c r="C1677" s="13" t="s">
        <v>278</v>
      </c>
      <c r="D1677" s="14"/>
      <c r="E1677" s="14"/>
      <c r="F1677" s="14"/>
      <c r="G1677" s="14"/>
      <c r="H1677" s="14"/>
      <c r="I1677" s="14"/>
      <c r="J1677" s="14"/>
      <c r="K1677" s="14"/>
      <c r="L1677" s="14"/>
      <c r="M1677" s="14"/>
      <c r="N1677" s="14"/>
      <c r="O1677" s="14"/>
      <c r="P1677" s="13"/>
      <c r="Q1677" s="13"/>
      <c r="R1677" s="13"/>
      <c r="S1677" s="13"/>
      <c r="T1677" s="13"/>
      <c r="U1677" s="13"/>
      <c r="V1677" s="13"/>
      <c r="W1677" s="22"/>
    </row>
    <row r="1678" spans="1:23" x14ac:dyDescent="0.2">
      <c r="A1678" s="25" t="s">
        <v>56</v>
      </c>
      <c r="B1678" s="11" t="s">
        <v>166</v>
      </c>
      <c r="C1678" s="11" t="s">
        <v>280</v>
      </c>
      <c r="D1678" s="12"/>
      <c r="E1678" s="12"/>
      <c r="F1678" s="12"/>
      <c r="G1678" s="12"/>
      <c r="H1678" s="12"/>
      <c r="I1678" s="12"/>
      <c r="J1678" s="12"/>
      <c r="K1678" s="12"/>
      <c r="L1678" s="12"/>
      <c r="M1678" s="12"/>
      <c r="N1678" s="12"/>
      <c r="O1678" s="12"/>
      <c r="P1678" s="11"/>
      <c r="Q1678" s="11"/>
      <c r="R1678" s="11"/>
      <c r="S1678" s="11"/>
      <c r="T1678" s="11"/>
      <c r="U1678" s="11"/>
      <c r="V1678" s="11"/>
      <c r="W1678" s="21"/>
    </row>
    <row r="1679" spans="1:23" x14ac:dyDescent="0.2">
      <c r="A1679" s="27" t="s">
        <v>56</v>
      </c>
      <c r="B1679" s="13" t="s">
        <v>166</v>
      </c>
      <c r="C1679" s="13" t="s">
        <v>281</v>
      </c>
      <c r="D1679" s="14"/>
      <c r="E1679" s="14"/>
      <c r="F1679" s="14"/>
      <c r="G1679" s="14"/>
      <c r="H1679" s="14"/>
      <c r="I1679" s="14"/>
      <c r="J1679" s="14"/>
      <c r="K1679" s="14"/>
      <c r="L1679" s="14"/>
      <c r="M1679" s="14"/>
      <c r="N1679" s="14"/>
      <c r="O1679" s="14"/>
      <c r="P1679" s="13"/>
      <c r="Q1679" s="13"/>
      <c r="R1679" s="13"/>
      <c r="S1679" s="13"/>
      <c r="T1679" s="13"/>
      <c r="U1679" s="13"/>
      <c r="V1679" s="13"/>
      <c r="W1679" s="22"/>
    </row>
    <row r="1680" spans="1:23" x14ac:dyDescent="0.2">
      <c r="A1680" s="25" t="s">
        <v>56</v>
      </c>
      <c r="B1680" s="11" t="s">
        <v>166</v>
      </c>
      <c r="C1680" s="11" t="s">
        <v>282</v>
      </c>
      <c r="D1680" s="12"/>
      <c r="E1680" s="12"/>
      <c r="F1680" s="12"/>
      <c r="G1680" s="12"/>
      <c r="H1680" s="12"/>
      <c r="I1680" s="12"/>
      <c r="J1680" s="12"/>
      <c r="K1680" s="12"/>
      <c r="L1680" s="12"/>
      <c r="M1680" s="12"/>
      <c r="N1680" s="12"/>
      <c r="O1680" s="12"/>
      <c r="P1680" s="11"/>
      <c r="Q1680" s="11"/>
      <c r="R1680" s="11"/>
      <c r="S1680" s="11"/>
      <c r="T1680" s="11"/>
      <c r="U1680" s="11"/>
      <c r="V1680" s="11"/>
      <c r="W1680" s="21"/>
    </row>
    <row r="1681" spans="1:23" x14ac:dyDescent="0.2">
      <c r="A1681" s="27" t="s">
        <v>56</v>
      </c>
      <c r="B1681" s="13" t="s">
        <v>166</v>
      </c>
      <c r="C1681" s="13" t="s">
        <v>279</v>
      </c>
      <c r="D1681" s="14"/>
      <c r="E1681" s="14"/>
      <c r="F1681" s="14"/>
      <c r="G1681" s="14"/>
      <c r="H1681" s="14"/>
      <c r="I1681" s="14"/>
      <c r="J1681" s="14"/>
      <c r="K1681" s="14"/>
      <c r="L1681" s="14"/>
      <c r="M1681" s="14"/>
      <c r="N1681" s="14"/>
      <c r="O1681" s="14"/>
      <c r="P1681" s="13"/>
      <c r="Q1681" s="13"/>
      <c r="R1681" s="13"/>
      <c r="S1681" s="13"/>
      <c r="T1681" s="13"/>
      <c r="U1681" s="13"/>
      <c r="V1681" s="13"/>
      <c r="W1681" s="22"/>
    </row>
    <row r="1682" spans="1:23" x14ac:dyDescent="0.2">
      <c r="A1682" s="25" t="s">
        <v>56</v>
      </c>
      <c r="B1682" s="11" t="s">
        <v>166</v>
      </c>
      <c r="C1682" s="11" t="s">
        <v>293</v>
      </c>
      <c r="D1682" s="12"/>
      <c r="E1682" s="12"/>
      <c r="F1682" s="12"/>
      <c r="G1682" s="12"/>
      <c r="H1682" s="12"/>
      <c r="I1682" s="12"/>
      <c r="J1682" s="12"/>
      <c r="K1682" s="12"/>
      <c r="L1682" s="12"/>
      <c r="M1682" s="12"/>
      <c r="N1682" s="12"/>
      <c r="O1682" s="12"/>
      <c r="P1682" s="11" t="s">
        <v>1</v>
      </c>
      <c r="Q1682" s="11" t="s">
        <v>1</v>
      </c>
      <c r="R1682" s="11" t="s">
        <v>1</v>
      </c>
      <c r="S1682" s="11" t="s">
        <v>1</v>
      </c>
      <c r="T1682" s="11" t="s">
        <v>1</v>
      </c>
      <c r="U1682" s="11" t="s">
        <v>1</v>
      </c>
      <c r="V1682" s="11" t="s">
        <v>306</v>
      </c>
      <c r="W1682" s="21" t="s">
        <v>1</v>
      </c>
    </row>
    <row r="1683" spans="1:23" x14ac:dyDescent="0.2">
      <c r="A1683" s="27" t="s">
        <v>56</v>
      </c>
      <c r="B1683" s="13" t="s">
        <v>166</v>
      </c>
      <c r="C1683" s="13" t="s">
        <v>284</v>
      </c>
      <c r="D1683" s="14"/>
      <c r="E1683" s="14"/>
      <c r="F1683" s="14"/>
      <c r="G1683" s="14"/>
      <c r="H1683" s="14"/>
      <c r="I1683" s="14"/>
      <c r="J1683" s="14"/>
      <c r="K1683" s="14"/>
      <c r="L1683" s="14"/>
      <c r="M1683" s="14"/>
      <c r="N1683" s="14"/>
      <c r="O1683" s="14"/>
      <c r="P1683" s="13"/>
      <c r="Q1683" s="13"/>
      <c r="R1683" s="13"/>
      <c r="S1683" s="13"/>
      <c r="T1683" s="13"/>
      <c r="U1683" s="13"/>
      <c r="V1683" s="13"/>
      <c r="W1683" s="22"/>
    </row>
    <row r="1684" spans="1:23" x14ac:dyDescent="0.2">
      <c r="A1684" s="25" t="s">
        <v>56</v>
      </c>
      <c r="B1684" s="11" t="s">
        <v>166</v>
      </c>
      <c r="C1684" s="11" t="s">
        <v>286</v>
      </c>
      <c r="D1684" s="12"/>
      <c r="E1684" s="12"/>
      <c r="F1684" s="12"/>
      <c r="G1684" s="12"/>
      <c r="H1684" s="12"/>
      <c r="I1684" s="12"/>
      <c r="J1684" s="12"/>
      <c r="K1684" s="12"/>
      <c r="L1684" s="12"/>
      <c r="M1684" s="12"/>
      <c r="N1684" s="12"/>
      <c r="O1684" s="12"/>
      <c r="P1684" s="11"/>
      <c r="Q1684" s="11"/>
      <c r="R1684" s="11"/>
      <c r="S1684" s="11"/>
      <c r="T1684" s="11"/>
      <c r="U1684" s="11"/>
      <c r="V1684" s="11"/>
      <c r="W1684" s="21"/>
    </row>
    <row r="1685" spans="1:23" x14ac:dyDescent="0.2">
      <c r="A1685" s="27" t="s">
        <v>56</v>
      </c>
      <c r="B1685" s="13" t="s">
        <v>166</v>
      </c>
      <c r="C1685" s="13" t="s">
        <v>287</v>
      </c>
      <c r="D1685" s="14"/>
      <c r="E1685" s="14"/>
      <c r="F1685" s="14"/>
      <c r="G1685" s="14"/>
      <c r="H1685" s="14"/>
      <c r="I1685" s="14"/>
      <c r="J1685" s="14"/>
      <c r="K1685" s="14"/>
      <c r="L1685" s="14"/>
      <c r="M1685" s="14"/>
      <c r="N1685" s="14"/>
      <c r="O1685" s="14"/>
      <c r="P1685" s="13"/>
      <c r="Q1685" s="13"/>
      <c r="R1685" s="13"/>
      <c r="S1685" s="13"/>
      <c r="T1685" s="13"/>
      <c r="U1685" s="13"/>
      <c r="V1685" s="13"/>
      <c r="W1685" s="22"/>
    </row>
    <row r="1686" spans="1:23" x14ac:dyDescent="0.2">
      <c r="A1686" s="25" t="s">
        <v>56</v>
      </c>
      <c r="B1686" s="11" t="s">
        <v>166</v>
      </c>
      <c r="C1686" s="11" t="s">
        <v>288</v>
      </c>
      <c r="D1686" s="12"/>
      <c r="E1686" s="12"/>
      <c r="F1686" s="12"/>
      <c r="G1686" s="12"/>
      <c r="H1686" s="12"/>
      <c r="I1686" s="12"/>
      <c r="J1686" s="12"/>
      <c r="K1686" s="12"/>
      <c r="L1686" s="12"/>
      <c r="M1686" s="12"/>
      <c r="N1686" s="12"/>
      <c r="O1686" s="12"/>
      <c r="P1686" s="11"/>
      <c r="Q1686" s="11"/>
      <c r="R1686" s="11"/>
      <c r="S1686" s="11"/>
      <c r="T1686" s="11"/>
      <c r="U1686" s="11"/>
      <c r="V1686" s="11"/>
      <c r="W1686" s="21"/>
    </row>
    <row r="1687" spans="1:23" x14ac:dyDescent="0.2">
      <c r="A1687" s="27" t="s">
        <v>56</v>
      </c>
      <c r="B1687" s="13" t="s">
        <v>166</v>
      </c>
      <c r="C1687" s="13" t="s">
        <v>285</v>
      </c>
      <c r="D1687" s="14"/>
      <c r="E1687" s="14"/>
      <c r="F1687" s="14"/>
      <c r="G1687" s="14"/>
      <c r="H1687" s="14"/>
      <c r="I1687" s="14"/>
      <c r="J1687" s="14"/>
      <c r="K1687" s="14"/>
      <c r="L1687" s="14"/>
      <c r="M1687" s="14"/>
      <c r="N1687" s="14"/>
      <c r="O1687" s="14"/>
      <c r="P1687" s="13"/>
      <c r="Q1687" s="13"/>
      <c r="R1687" s="13"/>
      <c r="S1687" s="13"/>
      <c r="T1687" s="13"/>
      <c r="U1687" s="13"/>
      <c r="V1687" s="13"/>
      <c r="W1687" s="22"/>
    </row>
    <row r="1688" spans="1:23" x14ac:dyDescent="0.2">
      <c r="A1688" s="25" t="s">
        <v>56</v>
      </c>
      <c r="B1688" s="11" t="s">
        <v>166</v>
      </c>
      <c r="C1688" s="11" t="s">
        <v>308</v>
      </c>
      <c r="D1688" s="12"/>
      <c r="E1688" s="12">
        <v>189.46899999999999</v>
      </c>
      <c r="F1688" s="12">
        <v>202.91499999999999</v>
      </c>
      <c r="G1688" s="12">
        <v>256.73500000000001</v>
      </c>
      <c r="H1688" s="12">
        <v>243.11699999999999</v>
      </c>
      <c r="I1688" s="12">
        <v>224.52500000000001</v>
      </c>
      <c r="J1688" s="12">
        <v>248.92699999999999</v>
      </c>
      <c r="K1688" s="12">
        <v>277.64299999999997</v>
      </c>
      <c r="L1688" s="12">
        <v>333.86900000000003</v>
      </c>
      <c r="M1688" s="12">
        <v>371.44299999999998</v>
      </c>
      <c r="N1688" s="12">
        <v>313.89600000000002</v>
      </c>
      <c r="O1688" s="12"/>
      <c r="P1688" s="11" t="s">
        <v>1</v>
      </c>
      <c r="Q1688" s="11" t="s">
        <v>1</v>
      </c>
      <c r="R1688" s="11" t="s">
        <v>1</v>
      </c>
      <c r="S1688" s="11" t="s">
        <v>1</v>
      </c>
      <c r="T1688" s="11" t="s">
        <v>1</v>
      </c>
      <c r="U1688" s="11" t="s">
        <v>1</v>
      </c>
      <c r="V1688" s="11" t="s">
        <v>306</v>
      </c>
      <c r="W1688" s="21" t="s">
        <v>1</v>
      </c>
    </row>
    <row r="1689" spans="1:23" x14ac:dyDescent="0.2">
      <c r="A1689" s="27" t="s">
        <v>56</v>
      </c>
      <c r="B1689" s="13" t="s">
        <v>166</v>
      </c>
      <c r="C1689" s="13" t="s">
        <v>283</v>
      </c>
      <c r="D1689" s="14">
        <v>5</v>
      </c>
      <c r="E1689" s="14">
        <v>5</v>
      </c>
      <c r="F1689" s="14">
        <v>6</v>
      </c>
      <c r="G1689" s="14">
        <v>6</v>
      </c>
      <c r="H1689" s="14">
        <v>7</v>
      </c>
      <c r="I1689" s="14">
        <v>7</v>
      </c>
      <c r="J1689" s="14">
        <v>7</v>
      </c>
      <c r="K1689" s="14">
        <v>7</v>
      </c>
      <c r="L1689" s="14">
        <v>8</v>
      </c>
      <c r="M1689" s="14">
        <v>8</v>
      </c>
      <c r="N1689" s="14">
        <v>8</v>
      </c>
      <c r="O1689" s="14"/>
      <c r="P1689" s="13" t="s">
        <v>1</v>
      </c>
      <c r="Q1689" s="13" t="s">
        <v>1</v>
      </c>
      <c r="R1689" s="13" t="s">
        <v>1</v>
      </c>
      <c r="S1689" s="13" t="s">
        <v>1</v>
      </c>
      <c r="T1689" s="13" t="s">
        <v>1</v>
      </c>
      <c r="U1689" s="13" t="s">
        <v>1</v>
      </c>
      <c r="V1689" s="13" t="s">
        <v>306</v>
      </c>
      <c r="W1689" s="22" t="s">
        <v>1</v>
      </c>
    </row>
    <row r="1690" spans="1:23" x14ac:dyDescent="0.2">
      <c r="A1690" s="25" t="s">
        <v>56</v>
      </c>
      <c r="B1690" s="11" t="s">
        <v>166</v>
      </c>
      <c r="C1690" s="11" t="s">
        <v>290</v>
      </c>
      <c r="D1690" s="12">
        <v>100</v>
      </c>
      <c r="E1690" s="12">
        <v>100</v>
      </c>
      <c r="F1690" s="12">
        <v>100</v>
      </c>
      <c r="G1690" s="12">
        <v>100</v>
      </c>
      <c r="H1690" s="12">
        <v>100</v>
      </c>
      <c r="I1690" s="12">
        <v>100</v>
      </c>
      <c r="J1690" s="12">
        <v>99</v>
      </c>
      <c r="K1690" s="12">
        <v>99</v>
      </c>
      <c r="L1690" s="12">
        <v>99</v>
      </c>
      <c r="M1690" s="12">
        <v>99</v>
      </c>
      <c r="N1690" s="12">
        <v>98</v>
      </c>
      <c r="O1690" s="12"/>
      <c r="P1690" s="11" t="s">
        <v>1</v>
      </c>
      <c r="Q1690" s="11" t="s">
        <v>1</v>
      </c>
      <c r="R1690" s="11" t="s">
        <v>1</v>
      </c>
      <c r="S1690" s="11" t="s">
        <v>1</v>
      </c>
      <c r="T1690" s="11" t="s">
        <v>1</v>
      </c>
      <c r="U1690" s="11" t="s">
        <v>1</v>
      </c>
      <c r="V1690" s="11" t="s">
        <v>306</v>
      </c>
      <c r="W1690" s="21" t="s">
        <v>1</v>
      </c>
    </row>
    <row r="1691" spans="1:23" x14ac:dyDescent="0.2">
      <c r="A1691" s="27" t="s">
        <v>56</v>
      </c>
      <c r="B1691" s="13" t="s">
        <v>166</v>
      </c>
      <c r="C1691" s="13" t="s">
        <v>291</v>
      </c>
      <c r="D1691" s="14">
        <v>11</v>
      </c>
      <c r="E1691" s="14">
        <v>12</v>
      </c>
      <c r="F1691" s="14">
        <v>12</v>
      </c>
      <c r="G1691" s="14">
        <v>12</v>
      </c>
      <c r="H1691" s="14">
        <v>13</v>
      </c>
      <c r="I1691" s="14">
        <v>13</v>
      </c>
      <c r="J1691" s="14">
        <v>13</v>
      </c>
      <c r="K1691" s="14">
        <v>13</v>
      </c>
      <c r="L1691" s="14">
        <v>13</v>
      </c>
      <c r="M1691" s="14">
        <v>13</v>
      </c>
      <c r="N1691" s="14">
        <v>13</v>
      </c>
      <c r="O1691" s="14"/>
      <c r="P1691" s="13" t="s">
        <v>1</v>
      </c>
      <c r="Q1691" s="13" t="s">
        <v>1</v>
      </c>
      <c r="R1691" s="13" t="s">
        <v>1</v>
      </c>
      <c r="S1691" s="13" t="s">
        <v>1</v>
      </c>
      <c r="T1691" s="13" t="s">
        <v>1</v>
      </c>
      <c r="U1691" s="13" t="s">
        <v>1</v>
      </c>
      <c r="V1691" s="13" t="s">
        <v>306</v>
      </c>
      <c r="W1691" s="22" t="s">
        <v>1</v>
      </c>
    </row>
    <row r="1692" spans="1:23" x14ac:dyDescent="0.2">
      <c r="A1692" s="25" t="s">
        <v>56</v>
      </c>
      <c r="B1692" s="11" t="s">
        <v>166</v>
      </c>
      <c r="C1692" s="11" t="s">
        <v>273</v>
      </c>
      <c r="D1692" s="12">
        <v>5</v>
      </c>
      <c r="E1692" s="12">
        <v>5</v>
      </c>
      <c r="F1692" s="12">
        <v>5</v>
      </c>
      <c r="G1692" s="12">
        <v>6</v>
      </c>
      <c r="H1692" s="12">
        <v>6</v>
      </c>
      <c r="I1692" s="12">
        <v>6</v>
      </c>
      <c r="J1692" s="12">
        <v>7</v>
      </c>
      <c r="K1692" s="12">
        <v>7</v>
      </c>
      <c r="L1692" s="12">
        <v>7</v>
      </c>
      <c r="M1692" s="12">
        <v>7</v>
      </c>
      <c r="N1692" s="12">
        <v>7</v>
      </c>
      <c r="O1692" s="12"/>
      <c r="P1692" s="11" t="s">
        <v>1</v>
      </c>
      <c r="Q1692" s="11" t="s">
        <v>1</v>
      </c>
      <c r="R1692" s="11" t="s">
        <v>1</v>
      </c>
      <c r="S1692" s="11" t="s">
        <v>1</v>
      </c>
      <c r="T1692" s="11" t="s">
        <v>1</v>
      </c>
      <c r="U1692" s="11" t="s">
        <v>1</v>
      </c>
      <c r="V1692" s="11" t="s">
        <v>306</v>
      </c>
      <c r="W1692" s="21" t="s">
        <v>1</v>
      </c>
    </row>
    <row r="1693" spans="1:23" x14ac:dyDescent="0.2">
      <c r="A1693" s="27" t="s">
        <v>56</v>
      </c>
      <c r="B1693" s="13" t="s">
        <v>166</v>
      </c>
      <c r="C1693" s="13" t="s">
        <v>274</v>
      </c>
      <c r="D1693" s="14">
        <v>4</v>
      </c>
      <c r="E1693" s="14">
        <v>4</v>
      </c>
      <c r="F1693" s="14">
        <v>4</v>
      </c>
      <c r="G1693" s="14">
        <v>4</v>
      </c>
      <c r="H1693" s="14">
        <v>5</v>
      </c>
      <c r="I1693" s="14">
        <v>5</v>
      </c>
      <c r="J1693" s="14">
        <v>5</v>
      </c>
      <c r="K1693" s="14">
        <v>5</v>
      </c>
      <c r="L1693" s="14">
        <v>5</v>
      </c>
      <c r="M1693" s="14">
        <v>6</v>
      </c>
      <c r="N1693" s="14">
        <v>6</v>
      </c>
      <c r="O1693" s="14"/>
      <c r="P1693" s="13" t="s">
        <v>1</v>
      </c>
      <c r="Q1693" s="13" t="s">
        <v>1</v>
      </c>
      <c r="R1693" s="13" t="s">
        <v>1</v>
      </c>
      <c r="S1693" s="13" t="s">
        <v>1</v>
      </c>
      <c r="T1693" s="13" t="s">
        <v>1</v>
      </c>
      <c r="U1693" s="13" t="s">
        <v>1</v>
      </c>
      <c r="V1693" s="13" t="s">
        <v>306</v>
      </c>
      <c r="W1693" s="22" t="s">
        <v>1</v>
      </c>
    </row>
    <row r="1694" spans="1:23" x14ac:dyDescent="0.2">
      <c r="A1694" s="25" t="s">
        <v>56</v>
      </c>
      <c r="B1694" s="11" t="s">
        <v>166</v>
      </c>
      <c r="C1694" s="11" t="s">
        <v>289</v>
      </c>
      <c r="D1694" s="12"/>
      <c r="E1694" s="12"/>
      <c r="F1694" s="12"/>
      <c r="G1694" s="12"/>
      <c r="H1694" s="12"/>
      <c r="I1694" s="12"/>
      <c r="J1694" s="12"/>
      <c r="K1694" s="12"/>
      <c r="L1694" s="12"/>
      <c r="M1694" s="12"/>
      <c r="N1694" s="12"/>
      <c r="O1694" s="12"/>
      <c r="P1694" s="11"/>
      <c r="Q1694" s="11"/>
      <c r="R1694" s="11"/>
      <c r="S1694" s="11"/>
      <c r="T1694" s="11"/>
      <c r="U1694" s="11"/>
      <c r="V1694" s="11"/>
      <c r="W1694" s="21"/>
    </row>
    <row r="1695" spans="1:23" x14ac:dyDescent="0.2">
      <c r="A1695" s="27" t="s">
        <v>56</v>
      </c>
      <c r="B1695" s="13" t="s">
        <v>166</v>
      </c>
      <c r="C1695" s="13" t="s">
        <v>276</v>
      </c>
      <c r="D1695" s="14">
        <v>25</v>
      </c>
      <c r="E1695" s="14">
        <v>24</v>
      </c>
      <c r="F1695" s="14">
        <v>23</v>
      </c>
      <c r="G1695" s="14">
        <v>21</v>
      </c>
      <c r="H1695" s="14">
        <v>21</v>
      </c>
      <c r="I1695" s="14">
        <v>21</v>
      </c>
      <c r="J1695" s="14">
        <v>21</v>
      </c>
      <c r="K1695" s="14">
        <v>21</v>
      </c>
      <c r="L1695" s="14">
        <v>21</v>
      </c>
      <c r="M1695" s="14">
        <v>22</v>
      </c>
      <c r="N1695" s="14">
        <v>19</v>
      </c>
      <c r="O1695" s="14"/>
      <c r="P1695" s="13" t="s">
        <v>1</v>
      </c>
      <c r="Q1695" s="13" t="s">
        <v>1</v>
      </c>
      <c r="R1695" s="13" t="s">
        <v>1</v>
      </c>
      <c r="S1695" s="13" t="s">
        <v>1</v>
      </c>
      <c r="T1695" s="13" t="s">
        <v>1</v>
      </c>
      <c r="U1695" s="13" t="s">
        <v>1</v>
      </c>
      <c r="V1695" s="13" t="s">
        <v>306</v>
      </c>
      <c r="W1695" s="22" t="s">
        <v>1</v>
      </c>
    </row>
    <row r="1696" spans="1:23" x14ac:dyDescent="0.2">
      <c r="A1696" s="25" t="s">
        <v>56</v>
      </c>
      <c r="B1696" s="11" t="s">
        <v>166</v>
      </c>
      <c r="C1696" s="11" t="s">
        <v>271</v>
      </c>
      <c r="D1696" s="12">
        <v>20</v>
      </c>
      <c r="E1696" s="12">
        <v>19</v>
      </c>
      <c r="F1696" s="12">
        <v>19</v>
      </c>
      <c r="G1696" s="12">
        <v>19</v>
      </c>
      <c r="H1696" s="12">
        <v>18</v>
      </c>
      <c r="I1696" s="12">
        <v>18</v>
      </c>
      <c r="J1696" s="12">
        <v>19</v>
      </c>
      <c r="K1696" s="12">
        <v>23</v>
      </c>
      <c r="L1696" s="12">
        <v>23</v>
      </c>
      <c r="M1696" s="12">
        <v>17</v>
      </c>
      <c r="N1696" s="12">
        <v>17</v>
      </c>
      <c r="O1696" s="12"/>
      <c r="P1696" s="11" t="s">
        <v>1</v>
      </c>
      <c r="Q1696" s="11" t="s">
        <v>1</v>
      </c>
      <c r="R1696" s="11" t="s">
        <v>1</v>
      </c>
      <c r="S1696" s="11" t="s">
        <v>1</v>
      </c>
      <c r="T1696" s="11" t="s">
        <v>1</v>
      </c>
      <c r="U1696" s="11" t="s">
        <v>1</v>
      </c>
      <c r="V1696" s="11" t="s">
        <v>306</v>
      </c>
      <c r="W1696" s="21" t="s">
        <v>1</v>
      </c>
    </row>
    <row r="1697" spans="1:23" x14ac:dyDescent="0.2">
      <c r="A1697" s="27" t="s">
        <v>56</v>
      </c>
      <c r="B1697" s="13" t="s">
        <v>166</v>
      </c>
      <c r="C1697" s="13" t="s">
        <v>292</v>
      </c>
      <c r="D1697" s="14">
        <v>29</v>
      </c>
      <c r="E1697" s="14">
        <v>28</v>
      </c>
      <c r="F1697" s="14">
        <v>28</v>
      </c>
      <c r="G1697" s="14">
        <v>26</v>
      </c>
      <c r="H1697" s="14">
        <v>24</v>
      </c>
      <c r="I1697" s="14">
        <v>24</v>
      </c>
      <c r="J1697" s="14">
        <v>24</v>
      </c>
      <c r="K1697" s="14">
        <v>24</v>
      </c>
      <c r="L1697" s="14">
        <v>24</v>
      </c>
      <c r="M1697" s="14">
        <v>25</v>
      </c>
      <c r="N1697" s="14">
        <v>24</v>
      </c>
      <c r="O1697" s="14"/>
      <c r="P1697" s="13" t="s">
        <v>1</v>
      </c>
      <c r="Q1697" s="13" t="s">
        <v>1</v>
      </c>
      <c r="R1697" s="13" t="s">
        <v>1</v>
      </c>
      <c r="S1697" s="13" t="s">
        <v>1</v>
      </c>
      <c r="T1697" s="13" t="s">
        <v>1</v>
      </c>
      <c r="U1697" s="13" t="s">
        <v>1</v>
      </c>
      <c r="V1697" s="13" t="s">
        <v>306</v>
      </c>
      <c r="W1697" s="22" t="s">
        <v>1</v>
      </c>
    </row>
    <row r="1698" spans="1:23" x14ac:dyDescent="0.2">
      <c r="A1698" s="25" t="s">
        <v>56</v>
      </c>
      <c r="B1698" s="11" t="s">
        <v>166</v>
      </c>
      <c r="C1698" s="11" t="s">
        <v>275</v>
      </c>
      <c r="D1698" s="12">
        <v>24</v>
      </c>
      <c r="E1698" s="12">
        <v>23</v>
      </c>
      <c r="F1698" s="12">
        <v>23</v>
      </c>
      <c r="G1698" s="12">
        <v>20</v>
      </c>
      <c r="H1698" s="12">
        <v>20</v>
      </c>
      <c r="I1698" s="12">
        <v>20</v>
      </c>
      <c r="J1698" s="12">
        <v>20</v>
      </c>
      <c r="K1698" s="12">
        <v>20</v>
      </c>
      <c r="L1698" s="12">
        <v>20</v>
      </c>
      <c r="M1698" s="12">
        <v>20</v>
      </c>
      <c r="N1698" s="12">
        <v>17</v>
      </c>
      <c r="O1698" s="12"/>
      <c r="P1698" s="11" t="s">
        <v>1</v>
      </c>
      <c r="Q1698" s="11" t="s">
        <v>1</v>
      </c>
      <c r="R1698" s="11" t="s">
        <v>1</v>
      </c>
      <c r="S1698" s="11" t="s">
        <v>1</v>
      </c>
      <c r="T1698" s="11" t="s">
        <v>1</v>
      </c>
      <c r="U1698" s="11" t="s">
        <v>1</v>
      </c>
      <c r="V1698" s="11" t="s">
        <v>306</v>
      </c>
      <c r="W1698" s="21" t="s">
        <v>1</v>
      </c>
    </row>
    <row r="1699" spans="1:23" x14ac:dyDescent="0.2">
      <c r="A1699" s="27" t="s">
        <v>56</v>
      </c>
      <c r="B1699" s="13" t="s">
        <v>166</v>
      </c>
      <c r="C1699" s="13" t="s">
        <v>272</v>
      </c>
      <c r="D1699" s="14">
        <v>21</v>
      </c>
      <c r="E1699" s="14">
        <v>20</v>
      </c>
      <c r="F1699" s="14">
        <v>20</v>
      </c>
      <c r="G1699" s="14">
        <v>18</v>
      </c>
      <c r="H1699" s="14">
        <v>18</v>
      </c>
      <c r="I1699" s="14">
        <v>17</v>
      </c>
      <c r="J1699" s="14">
        <v>17</v>
      </c>
      <c r="K1699" s="14">
        <v>16</v>
      </c>
      <c r="L1699" s="14">
        <v>15</v>
      </c>
      <c r="M1699" s="14">
        <v>15</v>
      </c>
      <c r="N1699" s="14">
        <v>15</v>
      </c>
      <c r="O1699" s="14"/>
      <c r="P1699" s="13" t="s">
        <v>1</v>
      </c>
      <c r="Q1699" s="13" t="s">
        <v>1</v>
      </c>
      <c r="R1699" s="13" t="s">
        <v>1</v>
      </c>
      <c r="S1699" s="13" t="s">
        <v>1</v>
      </c>
      <c r="T1699" s="13" t="s">
        <v>1</v>
      </c>
      <c r="U1699" s="13" t="s">
        <v>1</v>
      </c>
      <c r="V1699" s="13" t="s">
        <v>306</v>
      </c>
      <c r="W1699" s="22" t="s">
        <v>1</v>
      </c>
    </row>
    <row r="1700" spans="1:23" x14ac:dyDescent="0.2">
      <c r="A1700" s="25" t="s">
        <v>56</v>
      </c>
      <c r="B1700" s="11" t="s">
        <v>166</v>
      </c>
      <c r="C1700" s="11" t="s">
        <v>295</v>
      </c>
      <c r="D1700" s="12">
        <v>5.0597614179999999</v>
      </c>
      <c r="E1700" s="12">
        <v>5.218103385</v>
      </c>
      <c r="F1700" s="12">
        <v>5.4500013190000001</v>
      </c>
      <c r="G1700" s="12">
        <v>5.2519541079999996</v>
      </c>
      <c r="H1700" s="12">
        <v>4.5623878930000004</v>
      </c>
      <c r="I1700" s="12">
        <v>4.8055428490000001</v>
      </c>
      <c r="J1700" s="12">
        <v>5.7126875090000002</v>
      </c>
      <c r="K1700" s="12">
        <v>5.5966041029999998</v>
      </c>
      <c r="L1700" s="12">
        <v>6.0974548159999999</v>
      </c>
      <c r="M1700" s="12">
        <v>6.3861033259999997</v>
      </c>
      <c r="N1700" s="12"/>
      <c r="O1700" s="12"/>
      <c r="P1700" s="11" t="s">
        <v>1</v>
      </c>
      <c r="Q1700" s="11" t="s">
        <v>1</v>
      </c>
      <c r="R1700" s="11" t="s">
        <v>1</v>
      </c>
      <c r="S1700" s="11" t="s">
        <v>1</v>
      </c>
      <c r="T1700" s="11" t="s">
        <v>1</v>
      </c>
      <c r="U1700" s="11" t="s">
        <v>1</v>
      </c>
      <c r="V1700" s="11" t="s">
        <v>306</v>
      </c>
      <c r="W1700" s="21" t="s">
        <v>1</v>
      </c>
    </row>
    <row r="1701" spans="1:23" x14ac:dyDescent="0.2">
      <c r="A1701" s="27" t="s">
        <v>56</v>
      </c>
      <c r="B1701" s="13" t="s">
        <v>166</v>
      </c>
      <c r="C1701" s="13" t="s">
        <v>297</v>
      </c>
      <c r="D1701" s="14"/>
      <c r="E1701" s="14"/>
      <c r="F1701" s="14"/>
      <c r="G1701" s="14"/>
      <c r="H1701" s="14"/>
      <c r="I1701" s="14"/>
      <c r="J1701" s="14"/>
      <c r="K1701" s="14"/>
      <c r="L1701" s="14"/>
      <c r="M1701" s="14"/>
      <c r="N1701" s="14"/>
      <c r="O1701" s="14"/>
      <c r="P1701" s="13" t="s">
        <v>1</v>
      </c>
      <c r="Q1701" s="13" t="s">
        <v>1</v>
      </c>
      <c r="R1701" s="13" t="s">
        <v>1</v>
      </c>
      <c r="S1701" s="13" t="s">
        <v>1</v>
      </c>
      <c r="T1701" s="13" t="s">
        <v>1</v>
      </c>
      <c r="U1701" s="13" t="s">
        <v>1</v>
      </c>
      <c r="V1701" s="13" t="s">
        <v>306</v>
      </c>
      <c r="W1701" s="22" t="s">
        <v>1</v>
      </c>
    </row>
    <row r="1702" spans="1:23" x14ac:dyDescent="0.2">
      <c r="A1702" s="25" t="s">
        <v>56</v>
      </c>
      <c r="B1702" s="11" t="s">
        <v>166</v>
      </c>
      <c r="C1702" s="11" t="s">
        <v>299</v>
      </c>
      <c r="D1702" s="12"/>
      <c r="E1702" s="12"/>
      <c r="F1702" s="12"/>
      <c r="G1702" s="12"/>
      <c r="H1702" s="12"/>
      <c r="I1702" s="12"/>
      <c r="J1702" s="12"/>
      <c r="K1702" s="12"/>
      <c r="L1702" s="12"/>
      <c r="M1702" s="12"/>
      <c r="N1702" s="12"/>
      <c r="O1702" s="12"/>
      <c r="P1702" s="11" t="s">
        <v>1</v>
      </c>
      <c r="Q1702" s="11" t="s">
        <v>1</v>
      </c>
      <c r="R1702" s="11" t="s">
        <v>1</v>
      </c>
      <c r="S1702" s="11" t="s">
        <v>1</v>
      </c>
      <c r="T1702" s="11" t="s">
        <v>1</v>
      </c>
      <c r="U1702" s="11" t="s">
        <v>1</v>
      </c>
      <c r="V1702" s="11" t="s">
        <v>306</v>
      </c>
      <c r="W1702" s="21" t="s">
        <v>1</v>
      </c>
    </row>
    <row r="1703" spans="1:23" x14ac:dyDescent="0.2">
      <c r="A1703" s="27" t="s">
        <v>56</v>
      </c>
      <c r="B1703" s="13" t="s">
        <v>166</v>
      </c>
      <c r="C1703" s="13" t="s">
        <v>300</v>
      </c>
      <c r="D1703" s="14"/>
      <c r="E1703" s="14"/>
      <c r="F1703" s="14"/>
      <c r="G1703" s="14"/>
      <c r="H1703" s="14"/>
      <c r="I1703" s="14"/>
      <c r="J1703" s="14"/>
      <c r="K1703" s="14"/>
      <c r="L1703" s="14"/>
      <c r="M1703" s="14"/>
      <c r="N1703" s="14"/>
      <c r="O1703" s="14"/>
      <c r="P1703" s="13" t="s">
        <v>1</v>
      </c>
      <c r="Q1703" s="13" t="s">
        <v>1</v>
      </c>
      <c r="R1703" s="13" t="s">
        <v>1</v>
      </c>
      <c r="S1703" s="13" t="s">
        <v>1</v>
      </c>
      <c r="T1703" s="13" t="s">
        <v>1</v>
      </c>
      <c r="U1703" s="13" t="s">
        <v>1</v>
      </c>
      <c r="V1703" s="13" t="s">
        <v>306</v>
      </c>
      <c r="W1703" s="22" t="s">
        <v>1</v>
      </c>
    </row>
    <row r="1704" spans="1:23" x14ac:dyDescent="0.2">
      <c r="A1704" s="25" t="s">
        <v>56</v>
      </c>
      <c r="B1704" s="11" t="s">
        <v>166</v>
      </c>
      <c r="C1704" s="11" t="s">
        <v>296</v>
      </c>
      <c r="D1704" s="12"/>
      <c r="E1704" s="12"/>
      <c r="F1704" s="12"/>
      <c r="G1704" s="12"/>
      <c r="H1704" s="12"/>
      <c r="I1704" s="12">
        <v>87.928749999999994</v>
      </c>
      <c r="J1704" s="12"/>
      <c r="K1704" s="12"/>
      <c r="L1704" s="12"/>
      <c r="M1704" s="12"/>
      <c r="N1704" s="12"/>
      <c r="O1704" s="12"/>
      <c r="P1704" s="11" t="s">
        <v>1</v>
      </c>
      <c r="Q1704" s="11" t="s">
        <v>1</v>
      </c>
      <c r="R1704" s="11" t="s">
        <v>1</v>
      </c>
      <c r="S1704" s="11" t="s">
        <v>1</v>
      </c>
      <c r="T1704" s="11" t="s">
        <v>1</v>
      </c>
      <c r="U1704" s="11" t="s">
        <v>1</v>
      </c>
      <c r="V1704" s="11" t="s">
        <v>306</v>
      </c>
      <c r="W1704" s="21" t="s">
        <v>1</v>
      </c>
    </row>
    <row r="1705" spans="1:23" x14ac:dyDescent="0.2">
      <c r="A1705" s="27" t="s">
        <v>56</v>
      </c>
      <c r="B1705" s="13" t="s">
        <v>166</v>
      </c>
      <c r="C1705" s="13" t="s">
        <v>301</v>
      </c>
      <c r="D1705" s="14"/>
      <c r="E1705" s="14"/>
      <c r="F1705" s="14"/>
      <c r="G1705" s="14"/>
      <c r="H1705" s="14"/>
      <c r="I1705" s="14"/>
      <c r="J1705" s="14"/>
      <c r="K1705" s="14"/>
      <c r="L1705" s="14"/>
      <c r="M1705" s="14"/>
      <c r="N1705" s="14"/>
      <c r="O1705" s="14"/>
      <c r="P1705" s="13" t="s">
        <v>1</v>
      </c>
      <c r="Q1705" s="13" t="s">
        <v>1</v>
      </c>
      <c r="R1705" s="13" t="s">
        <v>1</v>
      </c>
      <c r="S1705" s="13" t="s">
        <v>1</v>
      </c>
      <c r="T1705" s="13" t="s">
        <v>1</v>
      </c>
      <c r="U1705" s="13" t="s">
        <v>1</v>
      </c>
      <c r="V1705" s="13" t="s">
        <v>306</v>
      </c>
      <c r="W1705" s="22" t="s">
        <v>1</v>
      </c>
    </row>
    <row r="1706" spans="1:23" x14ac:dyDescent="0.2">
      <c r="A1706" s="25" t="s">
        <v>56</v>
      </c>
      <c r="B1706" s="11" t="s">
        <v>166</v>
      </c>
      <c r="C1706" s="11" t="s">
        <v>298</v>
      </c>
      <c r="D1706" s="12"/>
      <c r="E1706" s="12"/>
      <c r="F1706" s="12"/>
      <c r="G1706" s="12"/>
      <c r="H1706" s="12"/>
      <c r="I1706" s="12"/>
      <c r="J1706" s="12"/>
      <c r="K1706" s="12"/>
      <c r="L1706" s="12"/>
      <c r="M1706" s="12"/>
      <c r="N1706" s="12"/>
      <c r="O1706" s="12"/>
      <c r="P1706" s="11" t="s">
        <v>1</v>
      </c>
      <c r="Q1706" s="11" t="s">
        <v>1</v>
      </c>
      <c r="R1706" s="11" t="s">
        <v>1</v>
      </c>
      <c r="S1706" s="11" t="s">
        <v>1</v>
      </c>
      <c r="T1706" s="11" t="s">
        <v>1</v>
      </c>
      <c r="U1706" s="11" t="s">
        <v>1</v>
      </c>
      <c r="V1706" s="11" t="s">
        <v>306</v>
      </c>
      <c r="W1706" s="21" t="s">
        <v>1</v>
      </c>
    </row>
    <row r="1707" spans="1:23" x14ac:dyDescent="0.2">
      <c r="A1707" s="27" t="s">
        <v>57</v>
      </c>
      <c r="B1707" s="13" t="s">
        <v>167</v>
      </c>
      <c r="C1707" s="13" t="s">
        <v>277</v>
      </c>
      <c r="D1707" s="14"/>
      <c r="E1707" s="14"/>
      <c r="F1707" s="14"/>
      <c r="G1707" s="14"/>
      <c r="H1707" s="14"/>
      <c r="I1707" s="14"/>
      <c r="J1707" s="14"/>
      <c r="K1707" s="14"/>
      <c r="L1707" s="14"/>
      <c r="M1707" s="14"/>
      <c r="N1707" s="14"/>
      <c r="O1707" s="14"/>
      <c r="P1707" s="13"/>
      <c r="Q1707" s="13"/>
      <c r="R1707" s="13"/>
      <c r="S1707" s="13"/>
      <c r="T1707" s="13"/>
      <c r="U1707" s="13"/>
      <c r="V1707" s="13"/>
      <c r="W1707" s="22"/>
    </row>
    <row r="1708" spans="1:23" x14ac:dyDescent="0.2">
      <c r="A1708" s="25" t="s">
        <v>57</v>
      </c>
      <c r="B1708" s="11" t="s">
        <v>167</v>
      </c>
      <c r="C1708" s="11" t="s">
        <v>278</v>
      </c>
      <c r="D1708" s="12"/>
      <c r="E1708" s="12"/>
      <c r="F1708" s="12"/>
      <c r="G1708" s="12"/>
      <c r="H1708" s="12"/>
      <c r="I1708" s="12"/>
      <c r="J1708" s="12"/>
      <c r="K1708" s="12"/>
      <c r="L1708" s="12"/>
      <c r="M1708" s="12"/>
      <c r="N1708" s="12"/>
      <c r="O1708" s="12"/>
      <c r="P1708" s="11"/>
      <c r="Q1708" s="11"/>
      <c r="R1708" s="11"/>
      <c r="S1708" s="11"/>
      <c r="T1708" s="11"/>
      <c r="U1708" s="11"/>
      <c r="V1708" s="11"/>
      <c r="W1708" s="21"/>
    </row>
    <row r="1709" spans="1:23" x14ac:dyDescent="0.2">
      <c r="A1709" s="27" t="s">
        <v>57</v>
      </c>
      <c r="B1709" s="13" t="s">
        <v>167</v>
      </c>
      <c r="C1709" s="13" t="s">
        <v>280</v>
      </c>
      <c r="D1709" s="14"/>
      <c r="E1709" s="14"/>
      <c r="F1709" s="14"/>
      <c r="G1709" s="14"/>
      <c r="H1709" s="14"/>
      <c r="I1709" s="14"/>
      <c r="J1709" s="14"/>
      <c r="K1709" s="14"/>
      <c r="L1709" s="14"/>
      <c r="M1709" s="14"/>
      <c r="N1709" s="14"/>
      <c r="O1709" s="14"/>
      <c r="P1709" s="13"/>
      <c r="Q1709" s="13"/>
      <c r="R1709" s="13"/>
      <c r="S1709" s="13"/>
      <c r="T1709" s="13"/>
      <c r="U1709" s="13"/>
      <c r="V1709" s="13"/>
      <c r="W1709" s="22"/>
    </row>
    <row r="1710" spans="1:23" x14ac:dyDescent="0.2">
      <c r="A1710" s="25" t="s">
        <v>57</v>
      </c>
      <c r="B1710" s="11" t="s">
        <v>167</v>
      </c>
      <c r="C1710" s="11" t="s">
        <v>281</v>
      </c>
      <c r="D1710" s="12"/>
      <c r="E1710" s="12"/>
      <c r="F1710" s="12"/>
      <c r="G1710" s="12"/>
      <c r="H1710" s="12"/>
      <c r="I1710" s="12"/>
      <c r="J1710" s="12"/>
      <c r="K1710" s="12"/>
      <c r="L1710" s="12"/>
      <c r="M1710" s="12"/>
      <c r="N1710" s="12"/>
      <c r="O1710" s="12"/>
      <c r="P1710" s="11"/>
      <c r="Q1710" s="11"/>
      <c r="R1710" s="11"/>
      <c r="S1710" s="11"/>
      <c r="T1710" s="11"/>
      <c r="U1710" s="11"/>
      <c r="V1710" s="11"/>
      <c r="W1710" s="21"/>
    </row>
    <row r="1711" spans="1:23" x14ac:dyDescent="0.2">
      <c r="A1711" s="27" t="s">
        <v>57</v>
      </c>
      <c r="B1711" s="13" t="s">
        <v>167</v>
      </c>
      <c r="C1711" s="13" t="s">
        <v>282</v>
      </c>
      <c r="D1711" s="14"/>
      <c r="E1711" s="14"/>
      <c r="F1711" s="14"/>
      <c r="G1711" s="14"/>
      <c r="H1711" s="14"/>
      <c r="I1711" s="14"/>
      <c r="J1711" s="14"/>
      <c r="K1711" s="14"/>
      <c r="L1711" s="14"/>
      <c r="M1711" s="14"/>
      <c r="N1711" s="14"/>
      <c r="O1711" s="14"/>
      <c r="P1711" s="13"/>
      <c r="Q1711" s="13"/>
      <c r="R1711" s="13"/>
      <c r="S1711" s="13"/>
      <c r="T1711" s="13"/>
      <c r="U1711" s="13"/>
      <c r="V1711" s="13"/>
      <c r="W1711" s="22"/>
    </row>
    <row r="1712" spans="1:23" x14ac:dyDescent="0.2">
      <c r="A1712" s="25" t="s">
        <v>57</v>
      </c>
      <c r="B1712" s="11" t="s">
        <v>167</v>
      </c>
      <c r="C1712" s="11" t="s">
        <v>279</v>
      </c>
      <c r="D1712" s="12"/>
      <c r="E1712" s="12"/>
      <c r="F1712" s="12"/>
      <c r="G1712" s="12"/>
      <c r="H1712" s="12"/>
      <c r="I1712" s="12"/>
      <c r="J1712" s="12"/>
      <c r="K1712" s="12"/>
      <c r="L1712" s="12"/>
      <c r="M1712" s="12"/>
      <c r="N1712" s="12"/>
      <c r="O1712" s="12"/>
      <c r="P1712" s="11"/>
      <c r="Q1712" s="11"/>
      <c r="R1712" s="11"/>
      <c r="S1712" s="11"/>
      <c r="T1712" s="11"/>
      <c r="U1712" s="11"/>
      <c r="V1712" s="11"/>
      <c r="W1712" s="21"/>
    </row>
    <row r="1713" spans="1:23" x14ac:dyDescent="0.2">
      <c r="A1713" s="27" t="s">
        <v>57</v>
      </c>
      <c r="B1713" s="13" t="s">
        <v>167</v>
      </c>
      <c r="C1713" s="13" t="s">
        <v>293</v>
      </c>
      <c r="D1713" s="14"/>
      <c r="E1713" s="14"/>
      <c r="F1713" s="14"/>
      <c r="G1713" s="14"/>
      <c r="H1713" s="14"/>
      <c r="I1713" s="14"/>
      <c r="J1713" s="14"/>
      <c r="K1713" s="14"/>
      <c r="L1713" s="14"/>
      <c r="M1713" s="14"/>
      <c r="N1713" s="14"/>
      <c r="O1713" s="14"/>
      <c r="P1713" s="13" t="s">
        <v>1</v>
      </c>
      <c r="Q1713" s="13" t="s">
        <v>1</v>
      </c>
      <c r="R1713" s="13" t="s">
        <v>1</v>
      </c>
      <c r="S1713" s="13" t="s">
        <v>1</v>
      </c>
      <c r="T1713" s="13" t="s">
        <v>1</v>
      </c>
      <c r="U1713" s="13" t="s">
        <v>1</v>
      </c>
      <c r="V1713" s="13" t="s">
        <v>305</v>
      </c>
      <c r="W1713" s="22" t="s">
        <v>1</v>
      </c>
    </row>
    <row r="1714" spans="1:23" x14ac:dyDescent="0.2">
      <c r="A1714" s="25" t="s">
        <v>57</v>
      </c>
      <c r="B1714" s="11" t="s">
        <v>167</v>
      </c>
      <c r="C1714" s="11" t="s">
        <v>284</v>
      </c>
      <c r="D1714" s="12"/>
      <c r="E1714" s="12"/>
      <c r="F1714" s="12"/>
      <c r="G1714" s="12"/>
      <c r="H1714" s="12"/>
      <c r="I1714" s="12"/>
      <c r="J1714" s="12"/>
      <c r="K1714" s="12"/>
      <c r="L1714" s="12"/>
      <c r="M1714" s="12"/>
      <c r="N1714" s="12"/>
      <c r="O1714" s="12"/>
      <c r="P1714" s="11"/>
      <c r="Q1714" s="11"/>
      <c r="R1714" s="11"/>
      <c r="S1714" s="11"/>
      <c r="T1714" s="11"/>
      <c r="U1714" s="11"/>
      <c r="V1714" s="11"/>
      <c r="W1714" s="21"/>
    </row>
    <row r="1715" spans="1:23" x14ac:dyDescent="0.2">
      <c r="A1715" s="27" t="s">
        <v>57</v>
      </c>
      <c r="B1715" s="13" t="s">
        <v>167</v>
      </c>
      <c r="C1715" s="13" t="s">
        <v>286</v>
      </c>
      <c r="D1715" s="14"/>
      <c r="E1715" s="14"/>
      <c r="F1715" s="14"/>
      <c r="G1715" s="14"/>
      <c r="H1715" s="14"/>
      <c r="I1715" s="14"/>
      <c r="J1715" s="14"/>
      <c r="K1715" s="14"/>
      <c r="L1715" s="14"/>
      <c r="M1715" s="14"/>
      <c r="N1715" s="14"/>
      <c r="O1715" s="14"/>
      <c r="P1715" s="13"/>
      <c r="Q1715" s="13"/>
      <c r="R1715" s="13"/>
      <c r="S1715" s="13"/>
      <c r="T1715" s="13"/>
      <c r="U1715" s="13"/>
      <c r="V1715" s="13"/>
      <c r="W1715" s="22"/>
    </row>
    <row r="1716" spans="1:23" x14ac:dyDescent="0.2">
      <c r="A1716" s="25" t="s">
        <v>57</v>
      </c>
      <c r="B1716" s="11" t="s">
        <v>167</v>
      </c>
      <c r="C1716" s="11" t="s">
        <v>287</v>
      </c>
      <c r="D1716" s="12"/>
      <c r="E1716" s="12"/>
      <c r="F1716" s="12"/>
      <c r="G1716" s="12"/>
      <c r="H1716" s="12"/>
      <c r="I1716" s="12"/>
      <c r="J1716" s="12"/>
      <c r="K1716" s="12"/>
      <c r="L1716" s="12"/>
      <c r="M1716" s="12"/>
      <c r="N1716" s="12"/>
      <c r="O1716" s="12"/>
      <c r="P1716" s="11"/>
      <c r="Q1716" s="11"/>
      <c r="R1716" s="11"/>
      <c r="S1716" s="11"/>
      <c r="T1716" s="11"/>
      <c r="U1716" s="11"/>
      <c r="V1716" s="11"/>
      <c r="W1716" s="21"/>
    </row>
    <row r="1717" spans="1:23" x14ac:dyDescent="0.2">
      <c r="A1717" s="27" t="s">
        <v>57</v>
      </c>
      <c r="B1717" s="13" t="s">
        <v>167</v>
      </c>
      <c r="C1717" s="13" t="s">
        <v>288</v>
      </c>
      <c r="D1717" s="14"/>
      <c r="E1717" s="14"/>
      <c r="F1717" s="14"/>
      <c r="G1717" s="14"/>
      <c r="H1717" s="14"/>
      <c r="I1717" s="14"/>
      <c r="J1717" s="14"/>
      <c r="K1717" s="14"/>
      <c r="L1717" s="14"/>
      <c r="M1717" s="14"/>
      <c r="N1717" s="14"/>
      <c r="O1717" s="14"/>
      <c r="P1717" s="13"/>
      <c r="Q1717" s="13"/>
      <c r="R1717" s="13"/>
      <c r="S1717" s="13"/>
      <c r="T1717" s="13"/>
      <c r="U1717" s="13"/>
      <c r="V1717" s="13"/>
      <c r="W1717" s="22"/>
    </row>
    <row r="1718" spans="1:23" x14ac:dyDescent="0.2">
      <c r="A1718" s="25" t="s">
        <v>57</v>
      </c>
      <c r="B1718" s="11" t="s">
        <v>167</v>
      </c>
      <c r="C1718" s="11" t="s">
        <v>285</v>
      </c>
      <c r="D1718" s="12"/>
      <c r="E1718" s="12"/>
      <c r="F1718" s="12"/>
      <c r="G1718" s="12"/>
      <c r="H1718" s="12"/>
      <c r="I1718" s="12"/>
      <c r="J1718" s="12"/>
      <c r="K1718" s="12"/>
      <c r="L1718" s="12"/>
      <c r="M1718" s="12"/>
      <c r="N1718" s="12"/>
      <c r="O1718" s="12"/>
      <c r="P1718" s="11"/>
      <c r="Q1718" s="11"/>
      <c r="R1718" s="11"/>
      <c r="S1718" s="11"/>
      <c r="T1718" s="11"/>
      <c r="U1718" s="11"/>
      <c r="V1718" s="11"/>
      <c r="W1718" s="21"/>
    </row>
    <row r="1719" spans="1:23" x14ac:dyDescent="0.2">
      <c r="A1719" s="27" t="s">
        <v>57</v>
      </c>
      <c r="B1719" s="13" t="s">
        <v>167</v>
      </c>
      <c r="C1719" s="13" t="s">
        <v>308</v>
      </c>
      <c r="D1719" s="14"/>
      <c r="E1719" s="14">
        <v>31.065000000000001</v>
      </c>
      <c r="F1719" s="14">
        <v>31.390999999999998</v>
      </c>
      <c r="G1719" s="14">
        <v>29.742000000000001</v>
      </c>
      <c r="H1719" s="14">
        <v>2.5920000000000001</v>
      </c>
      <c r="I1719" s="14">
        <v>1.431</v>
      </c>
      <c r="J1719" s="14">
        <v>2.1589999999999998</v>
      </c>
      <c r="K1719" s="14">
        <v>1.931</v>
      </c>
      <c r="L1719" s="14">
        <v>3.3180000000000001</v>
      </c>
      <c r="M1719" s="14">
        <v>8.9049999999999994</v>
      </c>
      <c r="N1719" s="14">
        <v>8.4009999999999998</v>
      </c>
      <c r="O1719" s="14"/>
      <c r="P1719" s="13" t="s">
        <v>1</v>
      </c>
      <c r="Q1719" s="13" t="s">
        <v>1</v>
      </c>
      <c r="R1719" s="13" t="s">
        <v>1</v>
      </c>
      <c r="S1719" s="13" t="s">
        <v>1</v>
      </c>
      <c r="T1719" s="13" t="s">
        <v>1</v>
      </c>
      <c r="U1719" s="13" t="s">
        <v>1</v>
      </c>
      <c r="V1719" s="13" t="s">
        <v>305</v>
      </c>
      <c r="W1719" s="22" t="s">
        <v>1</v>
      </c>
    </row>
    <row r="1720" spans="1:23" x14ac:dyDescent="0.2">
      <c r="A1720" s="25" t="s">
        <v>57</v>
      </c>
      <c r="B1720" s="11" t="s">
        <v>167</v>
      </c>
      <c r="C1720" s="11" t="s">
        <v>283</v>
      </c>
      <c r="D1720" s="12"/>
      <c r="E1720" s="12"/>
      <c r="F1720" s="12"/>
      <c r="G1720" s="12"/>
      <c r="H1720" s="12">
        <v>0</v>
      </c>
      <c r="I1720" s="12"/>
      <c r="J1720" s="12"/>
      <c r="K1720" s="12"/>
      <c r="L1720" s="12"/>
      <c r="M1720" s="12"/>
      <c r="N1720" s="12"/>
      <c r="O1720" s="12"/>
      <c r="P1720" s="11" t="s">
        <v>1</v>
      </c>
      <c r="Q1720" s="11" t="s">
        <v>1</v>
      </c>
      <c r="R1720" s="11" t="s">
        <v>1</v>
      </c>
      <c r="S1720" s="11" t="s">
        <v>1</v>
      </c>
      <c r="T1720" s="11" t="s">
        <v>1</v>
      </c>
      <c r="U1720" s="11" t="s">
        <v>1</v>
      </c>
      <c r="V1720" s="11" t="s">
        <v>305</v>
      </c>
      <c r="W1720" s="21" t="s">
        <v>1</v>
      </c>
    </row>
    <row r="1721" spans="1:23" x14ac:dyDescent="0.2">
      <c r="A1721" s="27" t="s">
        <v>57</v>
      </c>
      <c r="B1721" s="13" t="s">
        <v>167</v>
      </c>
      <c r="C1721" s="13" t="s">
        <v>290</v>
      </c>
      <c r="D1721" s="14"/>
      <c r="E1721" s="14"/>
      <c r="F1721" s="14"/>
      <c r="G1721" s="14"/>
      <c r="H1721" s="14"/>
      <c r="I1721" s="14"/>
      <c r="J1721" s="14"/>
      <c r="K1721" s="14"/>
      <c r="L1721" s="14">
        <v>1</v>
      </c>
      <c r="M1721" s="14"/>
      <c r="N1721" s="14"/>
      <c r="O1721" s="14"/>
      <c r="P1721" s="13" t="s">
        <v>1</v>
      </c>
      <c r="Q1721" s="13" t="s">
        <v>1</v>
      </c>
      <c r="R1721" s="13" t="s">
        <v>1</v>
      </c>
      <c r="S1721" s="13" t="s">
        <v>1</v>
      </c>
      <c r="T1721" s="13" t="s">
        <v>1</v>
      </c>
      <c r="U1721" s="13" t="s">
        <v>1</v>
      </c>
      <c r="V1721" s="13" t="s">
        <v>305</v>
      </c>
      <c r="W1721" s="22" t="s">
        <v>1</v>
      </c>
    </row>
    <row r="1722" spans="1:23" x14ac:dyDescent="0.2">
      <c r="A1722" s="25" t="s">
        <v>57</v>
      </c>
      <c r="B1722" s="11" t="s">
        <v>167</v>
      </c>
      <c r="C1722" s="11" t="s">
        <v>291</v>
      </c>
      <c r="D1722" s="12"/>
      <c r="E1722" s="12"/>
      <c r="F1722" s="12"/>
      <c r="G1722" s="12"/>
      <c r="H1722" s="12"/>
      <c r="I1722" s="12"/>
      <c r="J1722" s="12"/>
      <c r="K1722" s="12"/>
      <c r="L1722" s="12"/>
      <c r="M1722" s="12"/>
      <c r="N1722" s="12"/>
      <c r="O1722" s="12"/>
      <c r="P1722" s="11"/>
      <c r="Q1722" s="11"/>
      <c r="R1722" s="11"/>
      <c r="S1722" s="11"/>
      <c r="T1722" s="11"/>
      <c r="U1722" s="11"/>
      <c r="V1722" s="11"/>
      <c r="W1722" s="21"/>
    </row>
    <row r="1723" spans="1:23" x14ac:dyDescent="0.2">
      <c r="A1723" s="27" t="s">
        <v>57</v>
      </c>
      <c r="B1723" s="13" t="s">
        <v>167</v>
      </c>
      <c r="C1723" s="13" t="s">
        <v>273</v>
      </c>
      <c r="D1723" s="14"/>
      <c r="E1723" s="14"/>
      <c r="F1723" s="14"/>
      <c r="G1723" s="14"/>
      <c r="H1723" s="14">
        <v>1</v>
      </c>
      <c r="I1723" s="14"/>
      <c r="J1723" s="14"/>
      <c r="K1723" s="14"/>
      <c r="L1723" s="14"/>
      <c r="M1723" s="14"/>
      <c r="N1723" s="14"/>
      <c r="O1723" s="14"/>
      <c r="P1723" s="13" t="s">
        <v>1</v>
      </c>
      <c r="Q1723" s="13" t="s">
        <v>1</v>
      </c>
      <c r="R1723" s="13" t="s">
        <v>1</v>
      </c>
      <c r="S1723" s="13" t="s">
        <v>1</v>
      </c>
      <c r="T1723" s="13" t="s">
        <v>1</v>
      </c>
      <c r="U1723" s="13" t="s">
        <v>1</v>
      </c>
      <c r="V1723" s="13" t="s">
        <v>305</v>
      </c>
      <c r="W1723" s="22" t="s">
        <v>1</v>
      </c>
    </row>
    <row r="1724" spans="1:23" x14ac:dyDescent="0.2">
      <c r="A1724" s="25" t="s">
        <v>57</v>
      </c>
      <c r="B1724" s="11" t="s">
        <v>167</v>
      </c>
      <c r="C1724" s="11" t="s">
        <v>274</v>
      </c>
      <c r="D1724" s="12"/>
      <c r="E1724" s="12"/>
      <c r="F1724" s="12"/>
      <c r="G1724" s="12"/>
      <c r="H1724" s="12">
        <v>1</v>
      </c>
      <c r="I1724" s="12"/>
      <c r="J1724" s="12"/>
      <c r="K1724" s="12"/>
      <c r="L1724" s="12"/>
      <c r="M1724" s="12"/>
      <c r="N1724" s="12"/>
      <c r="O1724" s="12"/>
      <c r="P1724" s="11" t="s">
        <v>1</v>
      </c>
      <c r="Q1724" s="11" t="s">
        <v>1</v>
      </c>
      <c r="R1724" s="11" t="s">
        <v>1</v>
      </c>
      <c r="S1724" s="11" t="s">
        <v>1</v>
      </c>
      <c r="T1724" s="11" t="s">
        <v>1</v>
      </c>
      <c r="U1724" s="11" t="s">
        <v>1</v>
      </c>
      <c r="V1724" s="11" t="s">
        <v>305</v>
      </c>
      <c r="W1724" s="21" t="s">
        <v>1</v>
      </c>
    </row>
    <row r="1725" spans="1:23" x14ac:dyDescent="0.2">
      <c r="A1725" s="27" t="s">
        <v>57</v>
      </c>
      <c r="B1725" s="13" t="s">
        <v>167</v>
      </c>
      <c r="C1725" s="13" t="s">
        <v>289</v>
      </c>
      <c r="D1725" s="14"/>
      <c r="E1725" s="14"/>
      <c r="F1725" s="14"/>
      <c r="G1725" s="14"/>
      <c r="H1725" s="14"/>
      <c r="I1725" s="14"/>
      <c r="J1725" s="14"/>
      <c r="K1725" s="14"/>
      <c r="L1725" s="14"/>
      <c r="M1725" s="14"/>
      <c r="N1725" s="14"/>
      <c r="O1725" s="14"/>
      <c r="P1725" s="13"/>
      <c r="Q1725" s="13"/>
      <c r="R1725" s="13"/>
      <c r="S1725" s="13"/>
      <c r="T1725" s="13"/>
      <c r="U1725" s="13"/>
      <c r="V1725" s="13"/>
      <c r="W1725" s="22"/>
    </row>
    <row r="1726" spans="1:23" x14ac:dyDescent="0.2">
      <c r="A1726" s="25" t="s">
        <v>57</v>
      </c>
      <c r="B1726" s="11" t="s">
        <v>167</v>
      </c>
      <c r="C1726" s="11" t="s">
        <v>276</v>
      </c>
      <c r="D1726" s="12"/>
      <c r="E1726" s="12"/>
      <c r="F1726" s="12"/>
      <c r="G1726" s="12"/>
      <c r="H1726" s="12">
        <v>30</v>
      </c>
      <c r="I1726" s="12"/>
      <c r="J1726" s="12"/>
      <c r="K1726" s="12"/>
      <c r="L1726" s="12">
        <v>23</v>
      </c>
      <c r="M1726" s="12"/>
      <c r="N1726" s="12"/>
      <c r="O1726" s="12"/>
      <c r="P1726" s="11" t="s">
        <v>1</v>
      </c>
      <c r="Q1726" s="11" t="s">
        <v>1</v>
      </c>
      <c r="R1726" s="11" t="s">
        <v>1</v>
      </c>
      <c r="S1726" s="11" t="s">
        <v>1</v>
      </c>
      <c r="T1726" s="11" t="s">
        <v>1</v>
      </c>
      <c r="U1726" s="11" t="s">
        <v>1</v>
      </c>
      <c r="V1726" s="11" t="s">
        <v>305</v>
      </c>
      <c r="W1726" s="21" t="s">
        <v>1</v>
      </c>
    </row>
    <row r="1727" spans="1:23" x14ac:dyDescent="0.2">
      <c r="A1727" s="27" t="s">
        <v>57</v>
      </c>
      <c r="B1727" s="13" t="s">
        <v>167</v>
      </c>
      <c r="C1727" s="13" t="s">
        <v>271</v>
      </c>
      <c r="D1727" s="14"/>
      <c r="E1727" s="14"/>
      <c r="F1727" s="14"/>
      <c r="G1727" s="14"/>
      <c r="H1727" s="14"/>
      <c r="I1727" s="14"/>
      <c r="J1727" s="14"/>
      <c r="K1727" s="14"/>
      <c r="L1727" s="14">
        <v>42</v>
      </c>
      <c r="M1727" s="14"/>
      <c r="N1727" s="14"/>
      <c r="O1727" s="14"/>
      <c r="P1727" s="13" t="s">
        <v>1</v>
      </c>
      <c r="Q1727" s="13" t="s">
        <v>1</v>
      </c>
      <c r="R1727" s="13" t="s">
        <v>1</v>
      </c>
      <c r="S1727" s="13" t="s">
        <v>1</v>
      </c>
      <c r="T1727" s="13" t="s">
        <v>1</v>
      </c>
      <c r="U1727" s="13" t="s">
        <v>1</v>
      </c>
      <c r="V1727" s="13" t="s">
        <v>305</v>
      </c>
      <c r="W1727" s="22" t="s">
        <v>1</v>
      </c>
    </row>
    <row r="1728" spans="1:23" x14ac:dyDescent="0.2">
      <c r="A1728" s="25" t="s">
        <v>57</v>
      </c>
      <c r="B1728" s="11" t="s">
        <v>167</v>
      </c>
      <c r="C1728" s="11" t="s">
        <v>292</v>
      </c>
      <c r="D1728" s="12"/>
      <c r="E1728" s="12"/>
      <c r="F1728" s="12"/>
      <c r="G1728" s="12"/>
      <c r="H1728" s="12"/>
      <c r="I1728" s="12"/>
      <c r="J1728" s="12"/>
      <c r="K1728" s="12"/>
      <c r="L1728" s="12">
        <v>36</v>
      </c>
      <c r="M1728" s="12"/>
      <c r="N1728" s="12"/>
      <c r="O1728" s="12"/>
      <c r="P1728" s="11" t="s">
        <v>1</v>
      </c>
      <c r="Q1728" s="11" t="s">
        <v>1</v>
      </c>
      <c r="R1728" s="11" t="s">
        <v>1</v>
      </c>
      <c r="S1728" s="11" t="s">
        <v>1</v>
      </c>
      <c r="T1728" s="11" t="s">
        <v>1</v>
      </c>
      <c r="U1728" s="11" t="s">
        <v>1</v>
      </c>
      <c r="V1728" s="11" t="s">
        <v>305</v>
      </c>
      <c r="W1728" s="21" t="s">
        <v>1</v>
      </c>
    </row>
    <row r="1729" spans="1:23" x14ac:dyDescent="0.2">
      <c r="A1729" s="27" t="s">
        <v>57</v>
      </c>
      <c r="B1729" s="13" t="s">
        <v>167</v>
      </c>
      <c r="C1729" s="13" t="s">
        <v>275</v>
      </c>
      <c r="D1729" s="14"/>
      <c r="E1729" s="14"/>
      <c r="F1729" s="14"/>
      <c r="G1729" s="14"/>
      <c r="H1729" s="14">
        <v>27</v>
      </c>
      <c r="I1729" s="14"/>
      <c r="J1729" s="14"/>
      <c r="K1729" s="14"/>
      <c r="L1729" s="14">
        <v>34</v>
      </c>
      <c r="M1729" s="14"/>
      <c r="N1729" s="14"/>
      <c r="O1729" s="14"/>
      <c r="P1729" s="13" t="s">
        <v>1</v>
      </c>
      <c r="Q1729" s="13" t="s">
        <v>1</v>
      </c>
      <c r="R1729" s="13" t="s">
        <v>1</v>
      </c>
      <c r="S1729" s="13" t="s">
        <v>1</v>
      </c>
      <c r="T1729" s="13" t="s">
        <v>1</v>
      </c>
      <c r="U1729" s="13" t="s">
        <v>1</v>
      </c>
      <c r="V1729" s="13" t="s">
        <v>305</v>
      </c>
      <c r="W1729" s="22" t="s">
        <v>1</v>
      </c>
    </row>
    <row r="1730" spans="1:23" x14ac:dyDescent="0.2">
      <c r="A1730" s="25" t="s">
        <v>57</v>
      </c>
      <c r="B1730" s="11" t="s">
        <v>167</v>
      </c>
      <c r="C1730" s="11" t="s">
        <v>272</v>
      </c>
      <c r="D1730" s="12"/>
      <c r="E1730" s="12"/>
      <c r="F1730" s="12"/>
      <c r="G1730" s="12"/>
      <c r="H1730" s="12">
        <v>24</v>
      </c>
      <c r="I1730" s="12"/>
      <c r="J1730" s="12"/>
      <c r="K1730" s="12"/>
      <c r="L1730" s="12">
        <v>83</v>
      </c>
      <c r="M1730" s="12"/>
      <c r="N1730" s="12"/>
      <c r="O1730" s="12"/>
      <c r="P1730" s="11" t="s">
        <v>1</v>
      </c>
      <c r="Q1730" s="11" t="s">
        <v>1</v>
      </c>
      <c r="R1730" s="11" t="s">
        <v>1</v>
      </c>
      <c r="S1730" s="11" t="s">
        <v>1</v>
      </c>
      <c r="T1730" s="11" t="s">
        <v>1</v>
      </c>
      <c r="U1730" s="11" t="s">
        <v>1</v>
      </c>
      <c r="V1730" s="11" t="s">
        <v>305</v>
      </c>
      <c r="W1730" s="21" t="s">
        <v>1</v>
      </c>
    </row>
    <row r="1731" spans="1:23" x14ac:dyDescent="0.2">
      <c r="A1731" s="27" t="s">
        <v>57</v>
      </c>
      <c r="B1731" s="13" t="s">
        <v>167</v>
      </c>
      <c r="C1731" s="13" t="s">
        <v>295</v>
      </c>
      <c r="D1731" s="14"/>
      <c r="E1731" s="14"/>
      <c r="F1731" s="14"/>
      <c r="G1731" s="14"/>
      <c r="H1731" s="14"/>
      <c r="I1731" s="14"/>
      <c r="J1731" s="14">
        <v>17.909962149999998</v>
      </c>
      <c r="K1731" s="14">
        <v>15.22728706</v>
      </c>
      <c r="L1731" s="14">
        <v>12.948628579999999</v>
      </c>
      <c r="M1731" s="14">
        <v>12.60500176</v>
      </c>
      <c r="N1731" s="14">
        <v>13.587528069999999</v>
      </c>
      <c r="O1731" s="14"/>
      <c r="P1731" s="13" t="s">
        <v>1</v>
      </c>
      <c r="Q1731" s="13" t="s">
        <v>1</v>
      </c>
      <c r="R1731" s="13" t="s">
        <v>1</v>
      </c>
      <c r="S1731" s="13" t="s">
        <v>1</v>
      </c>
      <c r="T1731" s="13" t="s">
        <v>1</v>
      </c>
      <c r="U1731" s="13" t="s">
        <v>1</v>
      </c>
      <c r="V1731" s="13" t="s">
        <v>305</v>
      </c>
      <c r="W1731" s="22" t="s">
        <v>1</v>
      </c>
    </row>
    <row r="1732" spans="1:23" x14ac:dyDescent="0.2">
      <c r="A1732" s="25" t="s">
        <v>57</v>
      </c>
      <c r="B1732" s="11" t="s">
        <v>167</v>
      </c>
      <c r="C1732" s="11" t="s">
        <v>297</v>
      </c>
      <c r="D1732" s="12"/>
      <c r="E1732" s="12"/>
      <c r="F1732" s="12"/>
      <c r="G1732" s="12"/>
      <c r="H1732" s="12"/>
      <c r="I1732" s="12"/>
      <c r="J1732" s="12"/>
      <c r="K1732" s="12"/>
      <c r="L1732" s="12"/>
      <c r="M1732" s="12"/>
      <c r="N1732" s="12"/>
      <c r="O1732" s="12"/>
      <c r="P1732" s="11" t="s">
        <v>1</v>
      </c>
      <c r="Q1732" s="11" t="s">
        <v>1</v>
      </c>
      <c r="R1732" s="11" t="s">
        <v>1</v>
      </c>
      <c r="S1732" s="11" t="s">
        <v>1</v>
      </c>
      <c r="T1732" s="11" t="s">
        <v>1</v>
      </c>
      <c r="U1732" s="11" t="s">
        <v>1</v>
      </c>
      <c r="V1732" s="11" t="s">
        <v>305</v>
      </c>
      <c r="W1732" s="21" t="s">
        <v>1</v>
      </c>
    </row>
    <row r="1733" spans="1:23" x14ac:dyDescent="0.2">
      <c r="A1733" s="27" t="s">
        <v>57</v>
      </c>
      <c r="B1733" s="13" t="s">
        <v>167</v>
      </c>
      <c r="C1733" s="13" t="s">
        <v>299</v>
      </c>
      <c r="D1733" s="14"/>
      <c r="E1733" s="14"/>
      <c r="F1733" s="14"/>
      <c r="G1733" s="14"/>
      <c r="H1733" s="14"/>
      <c r="I1733" s="14"/>
      <c r="J1733" s="14"/>
      <c r="K1733" s="14"/>
      <c r="L1733" s="14"/>
      <c r="M1733" s="14"/>
      <c r="N1733" s="14"/>
      <c r="O1733" s="14"/>
      <c r="P1733" s="13" t="s">
        <v>1</v>
      </c>
      <c r="Q1733" s="13" t="s">
        <v>1</v>
      </c>
      <c r="R1733" s="13" t="s">
        <v>1</v>
      </c>
      <c r="S1733" s="13" t="s">
        <v>1</v>
      </c>
      <c r="T1733" s="13" t="s">
        <v>1</v>
      </c>
      <c r="U1733" s="13" t="s">
        <v>1</v>
      </c>
      <c r="V1733" s="13" t="s">
        <v>305</v>
      </c>
      <c r="W1733" s="22" t="s">
        <v>1</v>
      </c>
    </row>
    <row r="1734" spans="1:23" x14ac:dyDescent="0.2">
      <c r="A1734" s="25" t="s">
        <v>57</v>
      </c>
      <c r="B1734" s="11" t="s">
        <v>167</v>
      </c>
      <c r="C1734" s="11" t="s">
        <v>300</v>
      </c>
      <c r="D1734" s="12"/>
      <c r="E1734" s="12"/>
      <c r="F1734" s="12"/>
      <c r="G1734" s="12"/>
      <c r="H1734" s="12"/>
      <c r="I1734" s="12"/>
      <c r="J1734" s="12"/>
      <c r="K1734" s="12"/>
      <c r="L1734" s="12"/>
      <c r="M1734" s="12"/>
      <c r="N1734" s="12"/>
      <c r="O1734" s="12"/>
      <c r="P1734" s="11" t="s">
        <v>1</v>
      </c>
      <c r="Q1734" s="11" t="s">
        <v>1</v>
      </c>
      <c r="R1734" s="11" t="s">
        <v>1</v>
      </c>
      <c r="S1734" s="11" t="s">
        <v>1</v>
      </c>
      <c r="T1734" s="11" t="s">
        <v>1</v>
      </c>
      <c r="U1734" s="11" t="s">
        <v>1</v>
      </c>
      <c r="V1734" s="11" t="s">
        <v>305</v>
      </c>
      <c r="W1734" s="21" t="s">
        <v>1</v>
      </c>
    </row>
    <row r="1735" spans="1:23" x14ac:dyDescent="0.2">
      <c r="A1735" s="27" t="s">
        <v>57</v>
      </c>
      <c r="B1735" s="13" t="s">
        <v>167</v>
      </c>
      <c r="C1735" s="13" t="s">
        <v>296</v>
      </c>
      <c r="D1735" s="14"/>
      <c r="E1735" s="14"/>
      <c r="F1735" s="14"/>
      <c r="G1735" s="14"/>
      <c r="H1735" s="14"/>
      <c r="I1735" s="14"/>
      <c r="J1735" s="14"/>
      <c r="K1735" s="14"/>
      <c r="L1735" s="14"/>
      <c r="M1735" s="14"/>
      <c r="N1735" s="14"/>
      <c r="O1735" s="14"/>
      <c r="P1735" s="13" t="s">
        <v>1</v>
      </c>
      <c r="Q1735" s="13" t="s">
        <v>1</v>
      </c>
      <c r="R1735" s="13" t="s">
        <v>1</v>
      </c>
      <c r="S1735" s="13" t="s">
        <v>1</v>
      </c>
      <c r="T1735" s="13" t="s">
        <v>1</v>
      </c>
      <c r="U1735" s="13" t="s">
        <v>1</v>
      </c>
      <c r="V1735" s="13" t="s">
        <v>305</v>
      </c>
      <c r="W1735" s="22" t="s">
        <v>1</v>
      </c>
    </row>
    <row r="1736" spans="1:23" x14ac:dyDescent="0.2">
      <c r="A1736" s="25" t="s">
        <v>57</v>
      </c>
      <c r="B1736" s="11" t="s">
        <v>167</v>
      </c>
      <c r="C1736" s="11" t="s">
        <v>301</v>
      </c>
      <c r="D1736" s="12"/>
      <c r="E1736" s="12"/>
      <c r="F1736" s="12"/>
      <c r="G1736" s="12"/>
      <c r="H1736" s="12"/>
      <c r="I1736" s="12"/>
      <c r="J1736" s="12"/>
      <c r="K1736" s="12"/>
      <c r="L1736" s="12"/>
      <c r="M1736" s="12"/>
      <c r="N1736" s="12"/>
      <c r="O1736" s="12"/>
      <c r="P1736" s="11" t="s">
        <v>1</v>
      </c>
      <c r="Q1736" s="11" t="s">
        <v>1</v>
      </c>
      <c r="R1736" s="11" t="s">
        <v>1</v>
      </c>
      <c r="S1736" s="11" t="s">
        <v>1</v>
      </c>
      <c r="T1736" s="11" t="s">
        <v>1</v>
      </c>
      <c r="U1736" s="11" t="s">
        <v>1</v>
      </c>
      <c r="V1736" s="11" t="s">
        <v>305</v>
      </c>
      <c r="W1736" s="21" t="s">
        <v>1</v>
      </c>
    </row>
    <row r="1737" spans="1:23" x14ac:dyDescent="0.2">
      <c r="A1737" s="27" t="s">
        <v>57</v>
      </c>
      <c r="B1737" s="13" t="s">
        <v>167</v>
      </c>
      <c r="C1737" s="13" t="s">
        <v>298</v>
      </c>
      <c r="D1737" s="14"/>
      <c r="E1737" s="14"/>
      <c r="F1737" s="14"/>
      <c r="G1737" s="14"/>
      <c r="H1737" s="14"/>
      <c r="I1737" s="14"/>
      <c r="J1737" s="14"/>
      <c r="K1737" s="14"/>
      <c r="L1737" s="14"/>
      <c r="M1737" s="14"/>
      <c r="N1737" s="14"/>
      <c r="O1737" s="14"/>
      <c r="P1737" s="13" t="s">
        <v>1</v>
      </c>
      <c r="Q1737" s="13" t="s">
        <v>1</v>
      </c>
      <c r="R1737" s="13" t="s">
        <v>1</v>
      </c>
      <c r="S1737" s="13" t="s">
        <v>1</v>
      </c>
      <c r="T1737" s="13" t="s">
        <v>1</v>
      </c>
      <c r="U1737" s="13" t="s">
        <v>1</v>
      </c>
      <c r="V1737" s="13" t="s">
        <v>305</v>
      </c>
      <c r="W1737" s="22" t="s">
        <v>1</v>
      </c>
    </row>
    <row r="1738" spans="1:23" x14ac:dyDescent="0.2">
      <c r="A1738" s="25" t="s">
        <v>58</v>
      </c>
      <c r="B1738" s="11" t="s">
        <v>146</v>
      </c>
      <c r="C1738" s="11" t="s">
        <v>277</v>
      </c>
      <c r="D1738" s="12"/>
      <c r="E1738" s="12"/>
      <c r="F1738" s="12">
        <v>84.825050000000005</v>
      </c>
      <c r="G1738" s="12">
        <v>84.465429999999998</v>
      </c>
      <c r="H1738" s="12">
        <v>85.858140000000006</v>
      </c>
      <c r="I1738" s="12"/>
      <c r="J1738" s="12"/>
      <c r="K1738" s="12"/>
      <c r="L1738" s="12">
        <v>92.360150000000004</v>
      </c>
      <c r="M1738" s="12"/>
      <c r="N1738" s="12"/>
      <c r="O1738" s="12"/>
      <c r="P1738" s="11" t="s">
        <v>1</v>
      </c>
      <c r="Q1738" s="11" t="s">
        <v>1</v>
      </c>
      <c r="R1738" s="11" t="s">
        <v>1</v>
      </c>
      <c r="S1738" s="11" t="s">
        <v>1</v>
      </c>
      <c r="T1738" s="11" t="s">
        <v>1</v>
      </c>
      <c r="U1738" s="11" t="s">
        <v>1</v>
      </c>
      <c r="V1738" s="11" t="s">
        <v>304</v>
      </c>
      <c r="W1738" s="21" t="s">
        <v>1</v>
      </c>
    </row>
    <row r="1739" spans="1:23" x14ac:dyDescent="0.2">
      <c r="A1739" s="27" t="s">
        <v>58</v>
      </c>
      <c r="B1739" s="13" t="s">
        <v>146</v>
      </c>
      <c r="C1739" s="13" t="s">
        <v>278</v>
      </c>
      <c r="D1739" s="14"/>
      <c r="E1739" s="14"/>
      <c r="F1739" s="14">
        <v>14.042310000000001</v>
      </c>
      <c r="G1739" s="14">
        <v>11.826589999999999</v>
      </c>
      <c r="H1739" s="14">
        <v>13.56343</v>
      </c>
      <c r="I1739" s="14"/>
      <c r="J1739" s="14"/>
      <c r="K1739" s="14"/>
      <c r="L1739" s="14">
        <v>13.94293</v>
      </c>
      <c r="M1739" s="14"/>
      <c r="N1739" s="14"/>
      <c r="O1739" s="14"/>
      <c r="P1739" s="13" t="s">
        <v>1</v>
      </c>
      <c r="Q1739" s="13" t="s">
        <v>1</v>
      </c>
      <c r="R1739" s="13" t="s">
        <v>1</v>
      </c>
      <c r="S1739" s="13" t="s">
        <v>1</v>
      </c>
      <c r="T1739" s="13" t="s">
        <v>1</v>
      </c>
      <c r="U1739" s="13" t="s">
        <v>1</v>
      </c>
      <c r="V1739" s="13" t="s">
        <v>304</v>
      </c>
      <c r="W1739" s="22" t="s">
        <v>1</v>
      </c>
    </row>
    <row r="1740" spans="1:23" x14ac:dyDescent="0.2">
      <c r="A1740" s="25" t="s">
        <v>58</v>
      </c>
      <c r="B1740" s="11" t="s">
        <v>146</v>
      </c>
      <c r="C1740" s="11" t="s">
        <v>280</v>
      </c>
      <c r="D1740" s="12"/>
      <c r="E1740" s="12"/>
      <c r="F1740" s="12">
        <v>6.6045400000000001</v>
      </c>
      <c r="G1740" s="12">
        <v>5.1869399999999999</v>
      </c>
      <c r="H1740" s="12">
        <v>6.3754499999999998</v>
      </c>
      <c r="I1740" s="12"/>
      <c r="J1740" s="12"/>
      <c r="K1740" s="12"/>
      <c r="L1740" s="12">
        <v>8.6547400000000003</v>
      </c>
      <c r="M1740" s="12"/>
      <c r="N1740" s="12"/>
      <c r="O1740" s="12"/>
      <c r="P1740" s="11" t="s">
        <v>1</v>
      </c>
      <c r="Q1740" s="11" t="s">
        <v>1</v>
      </c>
      <c r="R1740" s="11" t="s">
        <v>1</v>
      </c>
      <c r="S1740" s="11" t="s">
        <v>1</v>
      </c>
      <c r="T1740" s="11" t="s">
        <v>1</v>
      </c>
      <c r="U1740" s="11" t="s">
        <v>1</v>
      </c>
      <c r="V1740" s="11" t="s">
        <v>304</v>
      </c>
      <c r="W1740" s="21" t="s">
        <v>1</v>
      </c>
    </row>
    <row r="1741" spans="1:23" x14ac:dyDescent="0.2">
      <c r="A1741" s="27" t="s">
        <v>58</v>
      </c>
      <c r="B1741" s="13" t="s">
        <v>146</v>
      </c>
      <c r="C1741" s="13" t="s">
        <v>281</v>
      </c>
      <c r="D1741" s="14"/>
      <c r="E1741" s="14"/>
      <c r="F1741" s="14">
        <v>39.648629999999997</v>
      </c>
      <c r="G1741" s="14">
        <v>31.70806</v>
      </c>
      <c r="H1741" s="14">
        <v>38.72099</v>
      </c>
      <c r="I1741" s="14"/>
      <c r="J1741" s="14"/>
      <c r="K1741" s="14"/>
      <c r="L1741" s="14">
        <v>36.254280000000001</v>
      </c>
      <c r="M1741" s="14"/>
      <c r="N1741" s="14"/>
      <c r="O1741" s="14"/>
      <c r="P1741" s="13" t="s">
        <v>1</v>
      </c>
      <c r="Q1741" s="13" t="s">
        <v>1</v>
      </c>
      <c r="R1741" s="13" t="s">
        <v>1</v>
      </c>
      <c r="S1741" s="13" t="s">
        <v>1</v>
      </c>
      <c r="T1741" s="13" t="s">
        <v>1</v>
      </c>
      <c r="U1741" s="13" t="s">
        <v>1</v>
      </c>
      <c r="V1741" s="13" t="s">
        <v>304</v>
      </c>
      <c r="W1741" s="22" t="s">
        <v>1</v>
      </c>
    </row>
    <row r="1742" spans="1:23" x14ac:dyDescent="0.2">
      <c r="A1742" s="25" t="s">
        <v>58</v>
      </c>
      <c r="B1742" s="11" t="s">
        <v>146</v>
      </c>
      <c r="C1742" s="11" t="s">
        <v>282</v>
      </c>
      <c r="D1742" s="12"/>
      <c r="E1742" s="12"/>
      <c r="F1742" s="12">
        <v>35.729979999999998</v>
      </c>
      <c r="G1742" s="12">
        <v>30.41376</v>
      </c>
      <c r="H1742" s="12">
        <v>32.199339999999999</v>
      </c>
      <c r="I1742" s="12"/>
      <c r="J1742" s="12"/>
      <c r="K1742" s="12"/>
      <c r="L1742" s="12">
        <v>31.1479</v>
      </c>
      <c r="M1742" s="12"/>
      <c r="N1742" s="12"/>
      <c r="O1742" s="12"/>
      <c r="P1742" s="11" t="s">
        <v>1</v>
      </c>
      <c r="Q1742" s="11" t="s">
        <v>1</v>
      </c>
      <c r="R1742" s="11" t="s">
        <v>1</v>
      </c>
      <c r="S1742" s="11" t="s">
        <v>1</v>
      </c>
      <c r="T1742" s="11" t="s">
        <v>1</v>
      </c>
      <c r="U1742" s="11" t="s">
        <v>1</v>
      </c>
      <c r="V1742" s="11" t="s">
        <v>304</v>
      </c>
      <c r="W1742" s="21" t="s">
        <v>1</v>
      </c>
    </row>
    <row r="1743" spans="1:23" x14ac:dyDescent="0.2">
      <c r="A1743" s="27" t="s">
        <v>58</v>
      </c>
      <c r="B1743" s="13" t="s">
        <v>146</v>
      </c>
      <c r="C1743" s="13" t="s">
        <v>279</v>
      </c>
      <c r="D1743" s="14"/>
      <c r="E1743" s="14"/>
      <c r="F1743" s="14">
        <v>21.687670000000001</v>
      </c>
      <c r="G1743" s="14">
        <v>18.58717</v>
      </c>
      <c r="H1743" s="14">
        <v>18.635909999999999</v>
      </c>
      <c r="I1743" s="14"/>
      <c r="J1743" s="14"/>
      <c r="K1743" s="14"/>
      <c r="L1743" s="14">
        <v>17.20496</v>
      </c>
      <c r="M1743" s="14"/>
      <c r="N1743" s="14"/>
      <c r="O1743" s="14"/>
      <c r="P1743" s="13" t="s">
        <v>1</v>
      </c>
      <c r="Q1743" s="13" t="s">
        <v>1</v>
      </c>
      <c r="R1743" s="13" t="s">
        <v>1</v>
      </c>
      <c r="S1743" s="13" t="s">
        <v>1</v>
      </c>
      <c r="T1743" s="13" t="s">
        <v>1</v>
      </c>
      <c r="U1743" s="13" t="s">
        <v>1</v>
      </c>
      <c r="V1743" s="13" t="s">
        <v>304</v>
      </c>
      <c r="W1743" s="22" t="s">
        <v>1</v>
      </c>
    </row>
    <row r="1744" spans="1:23" x14ac:dyDescent="0.2">
      <c r="A1744" s="25" t="s">
        <v>58</v>
      </c>
      <c r="B1744" s="11" t="s">
        <v>146</v>
      </c>
      <c r="C1744" s="11" t="s">
        <v>293</v>
      </c>
      <c r="D1744" s="12"/>
      <c r="E1744" s="12"/>
      <c r="F1744" s="12"/>
      <c r="G1744" s="12"/>
      <c r="H1744" s="12"/>
      <c r="I1744" s="12"/>
      <c r="J1744" s="12"/>
      <c r="K1744" s="12"/>
      <c r="L1744" s="12"/>
      <c r="M1744" s="12"/>
      <c r="N1744" s="12"/>
      <c r="O1744" s="12"/>
      <c r="P1744" s="11" t="s">
        <v>1</v>
      </c>
      <c r="Q1744" s="11" t="s">
        <v>1</v>
      </c>
      <c r="R1744" s="11" t="s">
        <v>1</v>
      </c>
      <c r="S1744" s="11" t="s">
        <v>1</v>
      </c>
      <c r="T1744" s="11" t="s">
        <v>1</v>
      </c>
      <c r="U1744" s="11" t="s">
        <v>1</v>
      </c>
      <c r="V1744" s="11" t="s">
        <v>304</v>
      </c>
      <c r="W1744" s="21" t="s">
        <v>1</v>
      </c>
    </row>
    <row r="1745" spans="1:23" x14ac:dyDescent="0.2">
      <c r="A1745" s="27" t="s">
        <v>58</v>
      </c>
      <c r="B1745" s="13" t="s">
        <v>146</v>
      </c>
      <c r="C1745" s="13" t="s">
        <v>284</v>
      </c>
      <c r="D1745" s="14"/>
      <c r="E1745" s="14"/>
      <c r="F1745" s="14">
        <v>15.230040000000001</v>
      </c>
      <c r="G1745" s="14">
        <v>12.64822</v>
      </c>
      <c r="H1745" s="14">
        <v>14.47888</v>
      </c>
      <c r="I1745" s="14"/>
      <c r="J1745" s="14"/>
      <c r="K1745" s="14"/>
      <c r="L1745" s="14">
        <v>14.17449</v>
      </c>
      <c r="M1745" s="14"/>
      <c r="N1745" s="14"/>
      <c r="O1745" s="14"/>
      <c r="P1745" s="13" t="s">
        <v>1</v>
      </c>
      <c r="Q1745" s="13" t="s">
        <v>1</v>
      </c>
      <c r="R1745" s="13" t="s">
        <v>1</v>
      </c>
      <c r="S1745" s="13" t="s">
        <v>1</v>
      </c>
      <c r="T1745" s="13" t="s">
        <v>1</v>
      </c>
      <c r="U1745" s="13" t="s">
        <v>1</v>
      </c>
      <c r="V1745" s="13" t="s">
        <v>304</v>
      </c>
      <c r="W1745" s="22" t="s">
        <v>1</v>
      </c>
    </row>
    <row r="1746" spans="1:23" x14ac:dyDescent="0.2">
      <c r="A1746" s="25" t="s">
        <v>58</v>
      </c>
      <c r="B1746" s="11" t="s">
        <v>146</v>
      </c>
      <c r="C1746" s="11" t="s">
        <v>286</v>
      </c>
      <c r="D1746" s="12"/>
      <c r="E1746" s="12"/>
      <c r="F1746" s="12">
        <v>6.6880100000000002</v>
      </c>
      <c r="G1746" s="12">
        <v>4.92136</v>
      </c>
      <c r="H1746" s="12">
        <v>6.1370100000000001</v>
      </c>
      <c r="I1746" s="12"/>
      <c r="J1746" s="12"/>
      <c r="K1746" s="12"/>
      <c r="L1746" s="12">
        <v>8.7014499999999995</v>
      </c>
      <c r="M1746" s="12"/>
      <c r="N1746" s="12"/>
      <c r="O1746" s="12"/>
      <c r="P1746" s="11" t="s">
        <v>1</v>
      </c>
      <c r="Q1746" s="11" t="s">
        <v>1</v>
      </c>
      <c r="R1746" s="11" t="s">
        <v>1</v>
      </c>
      <c r="S1746" s="11" t="s">
        <v>1</v>
      </c>
      <c r="T1746" s="11" t="s">
        <v>1</v>
      </c>
      <c r="U1746" s="11" t="s">
        <v>1</v>
      </c>
      <c r="V1746" s="11" t="s">
        <v>304</v>
      </c>
      <c r="W1746" s="21" t="s">
        <v>1</v>
      </c>
    </row>
    <row r="1747" spans="1:23" x14ac:dyDescent="0.2">
      <c r="A1747" s="27" t="s">
        <v>58</v>
      </c>
      <c r="B1747" s="13" t="s">
        <v>146</v>
      </c>
      <c r="C1747" s="13" t="s">
        <v>287</v>
      </c>
      <c r="D1747" s="14"/>
      <c r="E1747" s="14"/>
      <c r="F1747" s="14">
        <v>38.506549999999997</v>
      </c>
      <c r="G1747" s="14">
        <v>30.242349999999998</v>
      </c>
      <c r="H1747" s="14">
        <v>38.254150000000003</v>
      </c>
      <c r="I1747" s="14"/>
      <c r="J1747" s="14"/>
      <c r="K1747" s="14"/>
      <c r="L1747" s="14">
        <v>36.436520000000002</v>
      </c>
      <c r="M1747" s="14"/>
      <c r="N1747" s="14"/>
      <c r="O1747" s="14"/>
      <c r="P1747" s="13" t="s">
        <v>1</v>
      </c>
      <c r="Q1747" s="13" t="s">
        <v>1</v>
      </c>
      <c r="R1747" s="13" t="s">
        <v>1</v>
      </c>
      <c r="S1747" s="13" t="s">
        <v>1</v>
      </c>
      <c r="T1747" s="13" t="s">
        <v>1</v>
      </c>
      <c r="U1747" s="13" t="s">
        <v>1</v>
      </c>
      <c r="V1747" s="13" t="s">
        <v>304</v>
      </c>
      <c r="W1747" s="22" t="s">
        <v>1</v>
      </c>
    </row>
    <row r="1748" spans="1:23" x14ac:dyDescent="0.2">
      <c r="A1748" s="25" t="s">
        <v>58</v>
      </c>
      <c r="B1748" s="11" t="s">
        <v>146</v>
      </c>
      <c r="C1748" s="11" t="s">
        <v>288</v>
      </c>
      <c r="D1748" s="12"/>
      <c r="E1748" s="12"/>
      <c r="F1748" s="12">
        <v>36.129739999999998</v>
      </c>
      <c r="G1748" s="12">
        <v>31.241330000000001</v>
      </c>
      <c r="H1748" s="12">
        <v>32.991660000000003</v>
      </c>
      <c r="I1748" s="12"/>
      <c r="J1748" s="12"/>
      <c r="K1748" s="12"/>
      <c r="L1748" s="12">
        <v>31.278490000000001</v>
      </c>
      <c r="M1748" s="12"/>
      <c r="N1748" s="12"/>
      <c r="O1748" s="12"/>
      <c r="P1748" s="11" t="s">
        <v>1</v>
      </c>
      <c r="Q1748" s="11" t="s">
        <v>1</v>
      </c>
      <c r="R1748" s="11" t="s">
        <v>1</v>
      </c>
      <c r="S1748" s="11" t="s">
        <v>1</v>
      </c>
      <c r="T1748" s="11" t="s">
        <v>1</v>
      </c>
      <c r="U1748" s="11" t="s">
        <v>1</v>
      </c>
      <c r="V1748" s="11" t="s">
        <v>304</v>
      </c>
      <c r="W1748" s="21" t="s">
        <v>1</v>
      </c>
    </row>
    <row r="1749" spans="1:23" x14ac:dyDescent="0.2">
      <c r="A1749" s="27" t="s">
        <v>58</v>
      </c>
      <c r="B1749" s="13" t="s">
        <v>146</v>
      </c>
      <c r="C1749" s="13" t="s">
        <v>285</v>
      </c>
      <c r="D1749" s="14"/>
      <c r="E1749" s="14"/>
      <c r="F1749" s="14">
        <v>20.899699999999999</v>
      </c>
      <c r="G1749" s="14">
        <v>18.593109999999999</v>
      </c>
      <c r="H1749" s="14">
        <v>18.51277</v>
      </c>
      <c r="I1749" s="14"/>
      <c r="J1749" s="14"/>
      <c r="K1749" s="14"/>
      <c r="L1749" s="14">
        <v>17.103999999999999</v>
      </c>
      <c r="M1749" s="14"/>
      <c r="N1749" s="14"/>
      <c r="O1749" s="14"/>
      <c r="P1749" s="13" t="s">
        <v>1</v>
      </c>
      <c r="Q1749" s="13" t="s">
        <v>1</v>
      </c>
      <c r="R1749" s="13" t="s">
        <v>1</v>
      </c>
      <c r="S1749" s="13" t="s">
        <v>1</v>
      </c>
      <c r="T1749" s="13" t="s">
        <v>1</v>
      </c>
      <c r="U1749" s="13" t="s">
        <v>1</v>
      </c>
      <c r="V1749" s="13" t="s">
        <v>304</v>
      </c>
      <c r="W1749" s="22" t="s">
        <v>1</v>
      </c>
    </row>
    <row r="1750" spans="1:23" x14ac:dyDescent="0.2">
      <c r="A1750" s="25" t="s">
        <v>58</v>
      </c>
      <c r="B1750" s="11" t="s">
        <v>146</v>
      </c>
      <c r="C1750" s="11" t="s">
        <v>308</v>
      </c>
      <c r="D1750" s="12"/>
      <c r="E1750" s="12">
        <v>6.3289999999999997</v>
      </c>
      <c r="F1750" s="12">
        <v>9.2210000000000001</v>
      </c>
      <c r="G1750" s="12">
        <v>25.306000000000001</v>
      </c>
      <c r="H1750" s="12">
        <v>8.5540000000000003</v>
      </c>
      <c r="I1750" s="12">
        <v>15.593</v>
      </c>
      <c r="J1750" s="12">
        <v>6.8460000000000001</v>
      </c>
      <c r="K1750" s="12">
        <v>19.904</v>
      </c>
      <c r="L1750" s="12">
        <v>2.3450000000000002</v>
      </c>
      <c r="M1750" s="12">
        <v>2.1970000000000001</v>
      </c>
      <c r="N1750" s="12">
        <v>3.1120000000000001</v>
      </c>
      <c r="O1750" s="12"/>
      <c r="P1750" s="11" t="s">
        <v>1</v>
      </c>
      <c r="Q1750" s="11" t="s">
        <v>1</v>
      </c>
      <c r="R1750" s="11" t="s">
        <v>1</v>
      </c>
      <c r="S1750" s="11" t="s">
        <v>1</v>
      </c>
      <c r="T1750" s="11" t="s">
        <v>1</v>
      </c>
      <c r="U1750" s="11" t="s">
        <v>1</v>
      </c>
      <c r="V1750" s="11" t="s">
        <v>304</v>
      </c>
      <c r="W1750" s="21" t="s">
        <v>1</v>
      </c>
    </row>
    <row r="1751" spans="1:23" x14ac:dyDescent="0.2">
      <c r="A1751" s="27" t="s">
        <v>58</v>
      </c>
      <c r="B1751" s="13" t="s">
        <v>146</v>
      </c>
      <c r="C1751" s="13" t="s">
        <v>283</v>
      </c>
      <c r="D1751" s="14">
        <v>20</v>
      </c>
      <c r="E1751" s="14">
        <v>20</v>
      </c>
      <c r="F1751" s="14">
        <v>20</v>
      </c>
      <c r="G1751" s="14">
        <v>20</v>
      </c>
      <c r="H1751" s="14">
        <v>20</v>
      </c>
      <c r="I1751" s="14"/>
      <c r="J1751" s="14"/>
      <c r="K1751" s="14"/>
      <c r="L1751" s="14">
        <v>20</v>
      </c>
      <c r="M1751" s="14"/>
      <c r="N1751" s="14"/>
      <c r="O1751" s="14"/>
      <c r="P1751" s="13" t="s">
        <v>1</v>
      </c>
      <c r="Q1751" s="13" t="s">
        <v>1</v>
      </c>
      <c r="R1751" s="13" t="s">
        <v>1</v>
      </c>
      <c r="S1751" s="13" t="s">
        <v>1</v>
      </c>
      <c r="T1751" s="13" t="s">
        <v>1</v>
      </c>
      <c r="U1751" s="13" t="s">
        <v>1</v>
      </c>
      <c r="V1751" s="13" t="s">
        <v>304</v>
      </c>
      <c r="W1751" s="22" t="s">
        <v>1</v>
      </c>
    </row>
    <row r="1752" spans="1:23" x14ac:dyDescent="0.2">
      <c r="A1752" s="25" t="s">
        <v>58</v>
      </c>
      <c r="B1752" s="11" t="s">
        <v>146</v>
      </c>
      <c r="C1752" s="11" t="s">
        <v>290</v>
      </c>
      <c r="D1752" s="12">
        <v>30</v>
      </c>
      <c r="E1752" s="12">
        <v>30</v>
      </c>
      <c r="F1752" s="12">
        <v>30</v>
      </c>
      <c r="G1752" s="12">
        <v>31</v>
      </c>
      <c r="H1752" s="12">
        <v>33</v>
      </c>
      <c r="I1752" s="12"/>
      <c r="J1752" s="12"/>
      <c r="K1752" s="12"/>
      <c r="L1752" s="12">
        <v>32</v>
      </c>
      <c r="M1752" s="12"/>
      <c r="N1752" s="12"/>
      <c r="O1752" s="12"/>
      <c r="P1752" s="11" t="s">
        <v>1</v>
      </c>
      <c r="Q1752" s="11" t="s">
        <v>1</v>
      </c>
      <c r="R1752" s="11" t="s">
        <v>1</v>
      </c>
      <c r="S1752" s="11" t="s">
        <v>1</v>
      </c>
      <c r="T1752" s="11" t="s">
        <v>1</v>
      </c>
      <c r="U1752" s="11" t="s">
        <v>1</v>
      </c>
      <c r="V1752" s="11" t="s">
        <v>304</v>
      </c>
      <c r="W1752" s="21" t="s">
        <v>1</v>
      </c>
    </row>
    <row r="1753" spans="1:23" x14ac:dyDescent="0.2">
      <c r="A1753" s="27" t="s">
        <v>58</v>
      </c>
      <c r="B1753" s="13" t="s">
        <v>146</v>
      </c>
      <c r="C1753" s="13" t="s">
        <v>291</v>
      </c>
      <c r="D1753" s="14">
        <v>18</v>
      </c>
      <c r="E1753" s="14">
        <v>18</v>
      </c>
      <c r="F1753" s="14">
        <v>18</v>
      </c>
      <c r="G1753" s="14">
        <v>19</v>
      </c>
      <c r="H1753" s="14"/>
      <c r="I1753" s="14"/>
      <c r="J1753" s="14"/>
      <c r="K1753" s="14"/>
      <c r="L1753" s="14">
        <v>20</v>
      </c>
      <c r="M1753" s="14"/>
      <c r="N1753" s="14"/>
      <c r="O1753" s="14"/>
      <c r="P1753" s="13" t="s">
        <v>1</v>
      </c>
      <c r="Q1753" s="13" t="s">
        <v>1</v>
      </c>
      <c r="R1753" s="13" t="s">
        <v>1</v>
      </c>
      <c r="S1753" s="13" t="s">
        <v>1</v>
      </c>
      <c r="T1753" s="13" t="s">
        <v>1</v>
      </c>
      <c r="U1753" s="13" t="s">
        <v>1</v>
      </c>
      <c r="V1753" s="13" t="s">
        <v>304</v>
      </c>
      <c r="W1753" s="22" t="s">
        <v>1</v>
      </c>
    </row>
    <row r="1754" spans="1:23" x14ac:dyDescent="0.2">
      <c r="A1754" s="25" t="s">
        <v>58</v>
      </c>
      <c r="B1754" s="11" t="s">
        <v>146</v>
      </c>
      <c r="C1754" s="11" t="s">
        <v>273</v>
      </c>
      <c r="D1754" s="12">
        <v>22</v>
      </c>
      <c r="E1754" s="12">
        <v>22</v>
      </c>
      <c r="F1754" s="12">
        <v>22</v>
      </c>
      <c r="G1754" s="12">
        <v>22</v>
      </c>
      <c r="H1754" s="12">
        <v>22</v>
      </c>
      <c r="I1754" s="12"/>
      <c r="J1754" s="12"/>
      <c r="K1754" s="12"/>
      <c r="L1754" s="12">
        <v>21</v>
      </c>
      <c r="M1754" s="12"/>
      <c r="N1754" s="12"/>
      <c r="O1754" s="12"/>
      <c r="P1754" s="11" t="s">
        <v>1</v>
      </c>
      <c r="Q1754" s="11" t="s">
        <v>1</v>
      </c>
      <c r="R1754" s="11" t="s">
        <v>1</v>
      </c>
      <c r="S1754" s="11" t="s">
        <v>1</v>
      </c>
      <c r="T1754" s="11" t="s">
        <v>1</v>
      </c>
      <c r="U1754" s="11" t="s">
        <v>1</v>
      </c>
      <c r="V1754" s="11" t="s">
        <v>304</v>
      </c>
      <c r="W1754" s="21" t="s">
        <v>1</v>
      </c>
    </row>
    <row r="1755" spans="1:23" x14ac:dyDescent="0.2">
      <c r="A1755" s="27" t="s">
        <v>58</v>
      </c>
      <c r="B1755" s="13" t="s">
        <v>146</v>
      </c>
      <c r="C1755" s="13" t="s">
        <v>274</v>
      </c>
      <c r="D1755" s="14">
        <v>23</v>
      </c>
      <c r="E1755" s="14">
        <v>24</v>
      </c>
      <c r="F1755" s="14">
        <v>24</v>
      </c>
      <c r="G1755" s="14">
        <v>23</v>
      </c>
      <c r="H1755" s="14">
        <v>24</v>
      </c>
      <c r="I1755" s="14"/>
      <c r="J1755" s="14"/>
      <c r="K1755" s="14"/>
      <c r="L1755" s="14">
        <v>23</v>
      </c>
      <c r="M1755" s="14"/>
      <c r="N1755" s="14"/>
      <c r="O1755" s="14"/>
      <c r="P1755" s="13" t="s">
        <v>1</v>
      </c>
      <c r="Q1755" s="13" t="s">
        <v>1</v>
      </c>
      <c r="R1755" s="13" t="s">
        <v>1</v>
      </c>
      <c r="S1755" s="13" t="s">
        <v>1</v>
      </c>
      <c r="T1755" s="13" t="s">
        <v>1</v>
      </c>
      <c r="U1755" s="13" t="s">
        <v>1</v>
      </c>
      <c r="V1755" s="13" t="s">
        <v>304</v>
      </c>
      <c r="W1755" s="22" t="s">
        <v>1</v>
      </c>
    </row>
    <row r="1756" spans="1:23" x14ac:dyDescent="0.2">
      <c r="A1756" s="25" t="s">
        <v>58</v>
      </c>
      <c r="B1756" s="11" t="s">
        <v>146</v>
      </c>
      <c r="C1756" s="11" t="s">
        <v>289</v>
      </c>
      <c r="D1756" s="12"/>
      <c r="E1756" s="12"/>
      <c r="F1756" s="12">
        <v>81.324299999999994</v>
      </c>
      <c r="G1756" s="12">
        <v>66.405029999999996</v>
      </c>
      <c r="H1756" s="12">
        <v>77.382819999999995</v>
      </c>
      <c r="I1756" s="12"/>
      <c r="J1756" s="12"/>
      <c r="K1756" s="12"/>
      <c r="L1756" s="12">
        <v>76.416460000000001</v>
      </c>
      <c r="M1756" s="12"/>
      <c r="N1756" s="12"/>
      <c r="O1756" s="12"/>
      <c r="P1756" s="11" t="s">
        <v>1</v>
      </c>
      <c r="Q1756" s="11" t="s">
        <v>1</v>
      </c>
      <c r="R1756" s="11" t="s">
        <v>1</v>
      </c>
      <c r="S1756" s="11" t="s">
        <v>1</v>
      </c>
      <c r="T1756" s="11" t="s">
        <v>1</v>
      </c>
      <c r="U1756" s="11" t="s">
        <v>1</v>
      </c>
      <c r="V1756" s="11" t="s">
        <v>304</v>
      </c>
      <c r="W1756" s="21" t="s">
        <v>1</v>
      </c>
    </row>
    <row r="1757" spans="1:23" x14ac:dyDescent="0.2">
      <c r="A1757" s="27" t="s">
        <v>58</v>
      </c>
      <c r="B1757" s="13" t="s">
        <v>146</v>
      </c>
      <c r="C1757" s="13" t="s">
        <v>276</v>
      </c>
      <c r="D1757" s="14"/>
      <c r="E1757" s="14"/>
      <c r="F1757" s="14"/>
      <c r="G1757" s="14"/>
      <c r="H1757" s="14">
        <v>19</v>
      </c>
      <c r="I1757" s="14"/>
      <c r="J1757" s="14"/>
      <c r="K1757" s="14"/>
      <c r="L1757" s="14"/>
      <c r="M1757" s="14"/>
      <c r="N1757" s="14"/>
      <c r="O1757" s="14"/>
      <c r="P1757" s="13" t="s">
        <v>1</v>
      </c>
      <c r="Q1757" s="13" t="s">
        <v>1</v>
      </c>
      <c r="R1757" s="13" t="s">
        <v>1</v>
      </c>
      <c r="S1757" s="13" t="s">
        <v>1</v>
      </c>
      <c r="T1757" s="13" t="s">
        <v>1</v>
      </c>
      <c r="U1757" s="13" t="s">
        <v>1</v>
      </c>
      <c r="V1757" s="13" t="s">
        <v>304</v>
      </c>
      <c r="W1757" s="22" t="s">
        <v>1</v>
      </c>
    </row>
    <row r="1758" spans="1:23" x14ac:dyDescent="0.2">
      <c r="A1758" s="25" t="s">
        <v>58</v>
      </c>
      <c r="B1758" s="11" t="s">
        <v>146</v>
      </c>
      <c r="C1758" s="11" t="s">
        <v>271</v>
      </c>
      <c r="D1758" s="12"/>
      <c r="E1758" s="12"/>
      <c r="F1758" s="12"/>
      <c r="G1758" s="12"/>
      <c r="H1758" s="12">
        <v>24</v>
      </c>
      <c r="I1758" s="12"/>
      <c r="J1758" s="12"/>
      <c r="K1758" s="12"/>
      <c r="L1758" s="12"/>
      <c r="M1758" s="12"/>
      <c r="N1758" s="12"/>
      <c r="O1758" s="12"/>
      <c r="P1758" s="11" t="s">
        <v>1</v>
      </c>
      <c r="Q1758" s="11" t="s">
        <v>1</v>
      </c>
      <c r="R1758" s="11" t="s">
        <v>1</v>
      </c>
      <c r="S1758" s="11" t="s">
        <v>1</v>
      </c>
      <c r="T1758" s="11" t="s">
        <v>1</v>
      </c>
      <c r="U1758" s="11" t="s">
        <v>1</v>
      </c>
      <c r="V1758" s="11" t="s">
        <v>304</v>
      </c>
      <c r="W1758" s="21" t="s">
        <v>1</v>
      </c>
    </row>
    <row r="1759" spans="1:23" x14ac:dyDescent="0.2">
      <c r="A1759" s="27" t="s">
        <v>58</v>
      </c>
      <c r="B1759" s="13" t="s">
        <v>146</v>
      </c>
      <c r="C1759" s="13" t="s">
        <v>292</v>
      </c>
      <c r="D1759" s="14"/>
      <c r="E1759" s="14"/>
      <c r="F1759" s="14"/>
      <c r="G1759" s="14"/>
      <c r="H1759" s="14">
        <v>24</v>
      </c>
      <c r="I1759" s="14"/>
      <c r="J1759" s="14"/>
      <c r="K1759" s="14"/>
      <c r="L1759" s="14"/>
      <c r="M1759" s="14"/>
      <c r="N1759" s="14"/>
      <c r="O1759" s="14"/>
      <c r="P1759" s="13" t="s">
        <v>1</v>
      </c>
      <c r="Q1759" s="13" t="s">
        <v>1</v>
      </c>
      <c r="R1759" s="13" t="s">
        <v>1</v>
      </c>
      <c r="S1759" s="13" t="s">
        <v>1</v>
      </c>
      <c r="T1759" s="13" t="s">
        <v>1</v>
      </c>
      <c r="U1759" s="13" t="s">
        <v>1</v>
      </c>
      <c r="V1759" s="13" t="s">
        <v>304</v>
      </c>
      <c r="W1759" s="22" t="s">
        <v>1</v>
      </c>
    </row>
    <row r="1760" spans="1:23" x14ac:dyDescent="0.2">
      <c r="A1760" s="25" t="s">
        <v>58</v>
      </c>
      <c r="B1760" s="11" t="s">
        <v>146</v>
      </c>
      <c r="C1760" s="11" t="s">
        <v>275</v>
      </c>
      <c r="D1760" s="12"/>
      <c r="E1760" s="12"/>
      <c r="F1760" s="12"/>
      <c r="G1760" s="12"/>
      <c r="H1760" s="12">
        <v>18</v>
      </c>
      <c r="I1760" s="12"/>
      <c r="J1760" s="12"/>
      <c r="K1760" s="12"/>
      <c r="L1760" s="12"/>
      <c r="M1760" s="12"/>
      <c r="N1760" s="12"/>
      <c r="O1760" s="12"/>
      <c r="P1760" s="11" t="s">
        <v>1</v>
      </c>
      <c r="Q1760" s="11" t="s">
        <v>1</v>
      </c>
      <c r="R1760" s="11" t="s">
        <v>1</v>
      </c>
      <c r="S1760" s="11" t="s">
        <v>1</v>
      </c>
      <c r="T1760" s="11" t="s">
        <v>1</v>
      </c>
      <c r="U1760" s="11" t="s">
        <v>1</v>
      </c>
      <c r="V1760" s="11" t="s">
        <v>304</v>
      </c>
      <c r="W1760" s="21" t="s">
        <v>1</v>
      </c>
    </row>
    <row r="1761" spans="1:23" x14ac:dyDescent="0.2">
      <c r="A1761" s="27" t="s">
        <v>58</v>
      </c>
      <c r="B1761" s="13" t="s">
        <v>146</v>
      </c>
      <c r="C1761" s="13" t="s">
        <v>272</v>
      </c>
      <c r="D1761" s="14"/>
      <c r="E1761" s="14"/>
      <c r="F1761" s="14"/>
      <c r="G1761" s="14"/>
      <c r="H1761" s="14">
        <v>18</v>
      </c>
      <c r="I1761" s="14"/>
      <c r="J1761" s="14"/>
      <c r="K1761" s="14"/>
      <c r="L1761" s="14"/>
      <c r="M1761" s="14"/>
      <c r="N1761" s="14"/>
      <c r="O1761" s="14"/>
      <c r="P1761" s="13" t="s">
        <v>1</v>
      </c>
      <c r="Q1761" s="13" t="s">
        <v>1</v>
      </c>
      <c r="R1761" s="13" t="s">
        <v>1</v>
      </c>
      <c r="S1761" s="13" t="s">
        <v>1</v>
      </c>
      <c r="T1761" s="13" t="s">
        <v>1</v>
      </c>
      <c r="U1761" s="13" t="s">
        <v>1</v>
      </c>
      <c r="V1761" s="13" t="s">
        <v>304</v>
      </c>
      <c r="W1761" s="22" t="s">
        <v>1</v>
      </c>
    </row>
    <row r="1762" spans="1:23" x14ac:dyDescent="0.2">
      <c r="A1762" s="25" t="s">
        <v>58</v>
      </c>
      <c r="B1762" s="11" t="s">
        <v>146</v>
      </c>
      <c r="C1762" s="11" t="s">
        <v>295</v>
      </c>
      <c r="D1762" s="12">
        <v>8.1067411959999998</v>
      </c>
      <c r="E1762" s="12">
        <v>8.3327440070000005</v>
      </c>
      <c r="F1762" s="12">
        <v>8.8783239609999995</v>
      </c>
      <c r="G1762" s="12">
        <v>9.3781462690000001</v>
      </c>
      <c r="H1762" s="12">
        <v>9.4545651339999992</v>
      </c>
      <c r="I1762" s="12">
        <v>8.9725202100000008</v>
      </c>
      <c r="J1762" s="12">
        <v>9.7697099999999999</v>
      </c>
      <c r="K1762" s="12">
        <v>9.7494547800000007</v>
      </c>
      <c r="L1762" s="12">
        <v>9.5684142199999993</v>
      </c>
      <c r="M1762" s="12">
        <v>9.9534700699999998</v>
      </c>
      <c r="N1762" s="12">
        <v>10.03533097</v>
      </c>
      <c r="O1762" s="12"/>
      <c r="P1762" s="11" t="s">
        <v>1</v>
      </c>
      <c r="Q1762" s="11" t="s">
        <v>1</v>
      </c>
      <c r="R1762" s="11" t="s">
        <v>1</v>
      </c>
      <c r="S1762" s="11" t="s">
        <v>1</v>
      </c>
      <c r="T1762" s="11" t="s">
        <v>1</v>
      </c>
      <c r="U1762" s="11" t="s">
        <v>1</v>
      </c>
      <c r="V1762" s="11" t="s">
        <v>304</v>
      </c>
      <c r="W1762" s="21" t="s">
        <v>1</v>
      </c>
    </row>
    <row r="1763" spans="1:23" x14ac:dyDescent="0.2">
      <c r="A1763" s="27" t="s">
        <v>58</v>
      </c>
      <c r="B1763" s="13" t="s">
        <v>146</v>
      </c>
      <c r="C1763" s="13" t="s">
        <v>297</v>
      </c>
      <c r="D1763" s="14"/>
      <c r="E1763" s="14"/>
      <c r="F1763" s="14">
        <v>61.334440000000001</v>
      </c>
      <c r="G1763" s="14">
        <v>59.924190000000003</v>
      </c>
      <c r="H1763" s="14">
        <v>64.839569999999995</v>
      </c>
      <c r="I1763" s="14"/>
      <c r="J1763" s="14"/>
      <c r="K1763" s="14"/>
      <c r="L1763" s="14">
        <v>62.2605</v>
      </c>
      <c r="M1763" s="14"/>
      <c r="N1763" s="14"/>
      <c r="O1763" s="14"/>
      <c r="P1763" s="13" t="s">
        <v>1</v>
      </c>
      <c r="Q1763" s="13" t="s">
        <v>1</v>
      </c>
      <c r="R1763" s="13" t="s">
        <v>1</v>
      </c>
      <c r="S1763" s="13" t="s">
        <v>1</v>
      </c>
      <c r="T1763" s="13" t="s">
        <v>1</v>
      </c>
      <c r="U1763" s="13" t="s">
        <v>1</v>
      </c>
      <c r="V1763" s="13" t="s">
        <v>304</v>
      </c>
      <c r="W1763" s="22" t="s">
        <v>1</v>
      </c>
    </row>
    <row r="1764" spans="1:23" x14ac:dyDescent="0.2">
      <c r="A1764" s="25" t="s">
        <v>58</v>
      </c>
      <c r="B1764" s="11" t="s">
        <v>146</v>
      </c>
      <c r="C1764" s="11" t="s">
        <v>299</v>
      </c>
      <c r="D1764" s="12"/>
      <c r="E1764" s="12"/>
      <c r="F1764" s="12">
        <v>47.45326</v>
      </c>
      <c r="G1764" s="12">
        <v>49.391840000000002</v>
      </c>
      <c r="H1764" s="12">
        <v>48.405650000000001</v>
      </c>
      <c r="I1764" s="12"/>
      <c r="J1764" s="12"/>
      <c r="K1764" s="12"/>
      <c r="L1764" s="12">
        <v>42.422089999999997</v>
      </c>
      <c r="M1764" s="12"/>
      <c r="N1764" s="12"/>
      <c r="O1764" s="12"/>
      <c r="P1764" s="11" t="s">
        <v>1</v>
      </c>
      <c r="Q1764" s="11" t="s">
        <v>1</v>
      </c>
      <c r="R1764" s="11" t="s">
        <v>1</v>
      </c>
      <c r="S1764" s="11" t="s">
        <v>1</v>
      </c>
      <c r="T1764" s="11" t="s">
        <v>1</v>
      </c>
      <c r="U1764" s="11" t="s">
        <v>1</v>
      </c>
      <c r="V1764" s="11" t="s">
        <v>304</v>
      </c>
      <c r="W1764" s="21" t="s">
        <v>1</v>
      </c>
    </row>
    <row r="1765" spans="1:23" x14ac:dyDescent="0.2">
      <c r="A1765" s="27" t="s">
        <v>58</v>
      </c>
      <c r="B1765" s="13" t="s">
        <v>146</v>
      </c>
      <c r="C1765" s="13" t="s">
        <v>300</v>
      </c>
      <c r="D1765" s="14"/>
      <c r="E1765" s="14"/>
      <c r="F1765" s="14">
        <v>71.430170000000004</v>
      </c>
      <c r="G1765" s="14">
        <v>69.631950000000003</v>
      </c>
      <c r="H1765" s="14">
        <v>59.807839999999999</v>
      </c>
      <c r="I1765" s="14"/>
      <c r="J1765" s="14"/>
      <c r="K1765" s="14"/>
      <c r="L1765" s="14">
        <v>47.897179999999999</v>
      </c>
      <c r="M1765" s="14"/>
      <c r="N1765" s="14"/>
      <c r="O1765" s="14"/>
      <c r="P1765" s="13" t="s">
        <v>1</v>
      </c>
      <c r="Q1765" s="13" t="s">
        <v>1</v>
      </c>
      <c r="R1765" s="13" t="s">
        <v>1</v>
      </c>
      <c r="S1765" s="13" t="s">
        <v>1</v>
      </c>
      <c r="T1765" s="13" t="s">
        <v>1</v>
      </c>
      <c r="U1765" s="13" t="s">
        <v>1</v>
      </c>
      <c r="V1765" s="13" t="s">
        <v>304</v>
      </c>
      <c r="W1765" s="22" t="s">
        <v>1</v>
      </c>
    </row>
    <row r="1766" spans="1:23" x14ac:dyDescent="0.2">
      <c r="A1766" s="25" t="s">
        <v>58</v>
      </c>
      <c r="B1766" s="11" t="s">
        <v>146</v>
      </c>
      <c r="C1766" s="11" t="s">
        <v>296</v>
      </c>
      <c r="D1766" s="12"/>
      <c r="E1766" s="12"/>
      <c r="F1766" s="12">
        <v>52.499569999999999</v>
      </c>
      <c r="G1766" s="12">
        <v>51.889090000000003</v>
      </c>
      <c r="H1766" s="12">
        <v>60.889069999999997</v>
      </c>
      <c r="I1766" s="12"/>
      <c r="J1766" s="12"/>
      <c r="K1766" s="12"/>
      <c r="L1766" s="12">
        <v>55.323149999999998</v>
      </c>
      <c r="M1766" s="12"/>
      <c r="N1766" s="12"/>
      <c r="O1766" s="12"/>
      <c r="P1766" s="11" t="s">
        <v>1</v>
      </c>
      <c r="Q1766" s="11" t="s">
        <v>1</v>
      </c>
      <c r="R1766" s="11" t="s">
        <v>1</v>
      </c>
      <c r="S1766" s="11" t="s">
        <v>1</v>
      </c>
      <c r="T1766" s="11" t="s">
        <v>1</v>
      </c>
      <c r="U1766" s="11" t="s">
        <v>1</v>
      </c>
      <c r="V1766" s="11" t="s">
        <v>304</v>
      </c>
      <c r="W1766" s="21" t="s">
        <v>1</v>
      </c>
    </row>
    <row r="1767" spans="1:23" x14ac:dyDescent="0.2">
      <c r="A1767" s="27" t="s">
        <v>58</v>
      </c>
      <c r="B1767" s="13" t="s">
        <v>146</v>
      </c>
      <c r="C1767" s="13" t="s">
        <v>301</v>
      </c>
      <c r="D1767" s="14"/>
      <c r="E1767" s="14"/>
      <c r="F1767" s="14">
        <v>64.246989999999997</v>
      </c>
      <c r="G1767" s="14">
        <v>60.050199999999997</v>
      </c>
      <c r="H1767" s="14">
        <v>65.251890000000003</v>
      </c>
      <c r="I1767" s="14"/>
      <c r="J1767" s="14"/>
      <c r="K1767" s="14"/>
      <c r="L1767" s="14">
        <v>62.945230000000002</v>
      </c>
      <c r="M1767" s="14"/>
      <c r="N1767" s="14"/>
      <c r="O1767" s="14"/>
      <c r="P1767" s="13" t="s">
        <v>1</v>
      </c>
      <c r="Q1767" s="13" t="s">
        <v>1</v>
      </c>
      <c r="R1767" s="13" t="s">
        <v>1</v>
      </c>
      <c r="S1767" s="13" t="s">
        <v>1</v>
      </c>
      <c r="T1767" s="13" t="s">
        <v>1</v>
      </c>
      <c r="U1767" s="13" t="s">
        <v>1</v>
      </c>
      <c r="V1767" s="13" t="s">
        <v>304</v>
      </c>
      <c r="W1767" s="22" t="s">
        <v>1</v>
      </c>
    </row>
    <row r="1768" spans="1:23" x14ac:dyDescent="0.2">
      <c r="A1768" s="25" t="s">
        <v>58</v>
      </c>
      <c r="B1768" s="11" t="s">
        <v>146</v>
      </c>
      <c r="C1768" s="11" t="s">
        <v>298</v>
      </c>
      <c r="D1768" s="12"/>
      <c r="E1768" s="12"/>
      <c r="F1768" s="12">
        <v>66.261979999999994</v>
      </c>
      <c r="G1768" s="12">
        <v>60.130400000000002</v>
      </c>
      <c r="H1768" s="12">
        <v>65.575689999999994</v>
      </c>
      <c r="I1768" s="12"/>
      <c r="J1768" s="12"/>
      <c r="K1768" s="12"/>
      <c r="L1768" s="12">
        <v>63.515360000000001</v>
      </c>
      <c r="M1768" s="12"/>
      <c r="N1768" s="12"/>
      <c r="O1768" s="12"/>
      <c r="P1768" s="11" t="s">
        <v>1</v>
      </c>
      <c r="Q1768" s="11" t="s">
        <v>1</v>
      </c>
      <c r="R1768" s="11" t="s">
        <v>1</v>
      </c>
      <c r="S1768" s="11" t="s">
        <v>1</v>
      </c>
      <c r="T1768" s="11" t="s">
        <v>1</v>
      </c>
      <c r="U1768" s="11" t="s">
        <v>1</v>
      </c>
      <c r="V1768" s="11" t="s">
        <v>304</v>
      </c>
      <c r="W1768" s="21" t="s">
        <v>1</v>
      </c>
    </row>
    <row r="1769" spans="1:23" x14ac:dyDescent="0.2">
      <c r="A1769" s="27" t="s">
        <v>59</v>
      </c>
      <c r="B1769" s="13" t="s">
        <v>168</v>
      </c>
      <c r="C1769" s="13" t="s">
        <v>277</v>
      </c>
      <c r="D1769" s="14">
        <v>87.294300000000007</v>
      </c>
      <c r="E1769" s="14">
        <v>89.306259999999995</v>
      </c>
      <c r="F1769" s="14"/>
      <c r="G1769" s="14"/>
      <c r="H1769" s="14"/>
      <c r="I1769" s="14"/>
      <c r="J1769" s="14"/>
      <c r="K1769" s="14"/>
      <c r="L1769" s="14"/>
      <c r="M1769" s="14"/>
      <c r="N1769" s="14"/>
      <c r="O1769" s="14"/>
      <c r="P1769" s="13" t="s">
        <v>1</v>
      </c>
      <c r="Q1769" s="13" t="s">
        <v>1</v>
      </c>
      <c r="R1769" s="13" t="s">
        <v>1</v>
      </c>
      <c r="S1769" s="13" t="s">
        <v>1</v>
      </c>
      <c r="T1769" s="13" t="s">
        <v>1</v>
      </c>
      <c r="U1769" s="13" t="s">
        <v>1</v>
      </c>
      <c r="V1769" s="13" t="s">
        <v>305</v>
      </c>
      <c r="W1769" s="22" t="s">
        <v>1</v>
      </c>
    </row>
    <row r="1770" spans="1:23" x14ac:dyDescent="0.2">
      <c r="A1770" s="25" t="s">
        <v>59</v>
      </c>
      <c r="B1770" s="11" t="s">
        <v>168</v>
      </c>
      <c r="C1770" s="11" t="s">
        <v>278</v>
      </c>
      <c r="D1770" s="12">
        <v>19.765239999999999</v>
      </c>
      <c r="E1770" s="12">
        <v>22.921900000000001</v>
      </c>
      <c r="F1770" s="12"/>
      <c r="G1770" s="12"/>
      <c r="H1770" s="12"/>
      <c r="I1770" s="12"/>
      <c r="J1770" s="12"/>
      <c r="K1770" s="12"/>
      <c r="L1770" s="12"/>
      <c r="M1770" s="12"/>
      <c r="N1770" s="12"/>
      <c r="O1770" s="12"/>
      <c r="P1770" s="11" t="s">
        <v>1</v>
      </c>
      <c r="Q1770" s="11" t="s">
        <v>1</v>
      </c>
      <c r="R1770" s="11" t="s">
        <v>1</v>
      </c>
      <c r="S1770" s="11" t="s">
        <v>1</v>
      </c>
      <c r="T1770" s="11" t="s">
        <v>1</v>
      </c>
      <c r="U1770" s="11" t="s">
        <v>1</v>
      </c>
      <c r="V1770" s="11" t="s">
        <v>305</v>
      </c>
      <c r="W1770" s="21" t="s">
        <v>1</v>
      </c>
    </row>
    <row r="1771" spans="1:23" x14ac:dyDescent="0.2">
      <c r="A1771" s="27" t="s">
        <v>59</v>
      </c>
      <c r="B1771" s="13" t="s">
        <v>168</v>
      </c>
      <c r="C1771" s="13" t="s">
        <v>280</v>
      </c>
      <c r="D1771" s="14">
        <v>1.59721</v>
      </c>
      <c r="E1771" s="14"/>
      <c r="F1771" s="14"/>
      <c r="G1771" s="14"/>
      <c r="H1771" s="14"/>
      <c r="I1771" s="14"/>
      <c r="J1771" s="14"/>
      <c r="K1771" s="14"/>
      <c r="L1771" s="14"/>
      <c r="M1771" s="14"/>
      <c r="N1771" s="14"/>
      <c r="O1771" s="14"/>
      <c r="P1771" s="13" t="s">
        <v>1</v>
      </c>
      <c r="Q1771" s="13" t="s">
        <v>1</v>
      </c>
      <c r="R1771" s="13" t="s">
        <v>1</v>
      </c>
      <c r="S1771" s="13" t="s">
        <v>1</v>
      </c>
      <c r="T1771" s="13" t="s">
        <v>1</v>
      </c>
      <c r="U1771" s="13" t="s">
        <v>1</v>
      </c>
      <c r="V1771" s="13" t="s">
        <v>305</v>
      </c>
      <c r="W1771" s="22" t="s">
        <v>1</v>
      </c>
    </row>
    <row r="1772" spans="1:23" x14ac:dyDescent="0.2">
      <c r="A1772" s="25" t="s">
        <v>59</v>
      </c>
      <c r="B1772" s="11" t="s">
        <v>168</v>
      </c>
      <c r="C1772" s="11" t="s">
        <v>281</v>
      </c>
      <c r="D1772" s="12">
        <v>51.536290000000001</v>
      </c>
      <c r="E1772" s="12">
        <v>56.006630000000001</v>
      </c>
      <c r="F1772" s="12"/>
      <c r="G1772" s="12"/>
      <c r="H1772" s="12"/>
      <c r="I1772" s="12"/>
      <c r="J1772" s="12"/>
      <c r="K1772" s="12"/>
      <c r="L1772" s="12"/>
      <c r="M1772" s="12"/>
      <c r="N1772" s="12"/>
      <c r="O1772" s="12"/>
      <c r="P1772" s="11" t="s">
        <v>1</v>
      </c>
      <c r="Q1772" s="11" t="s">
        <v>1</v>
      </c>
      <c r="R1772" s="11" t="s">
        <v>1</v>
      </c>
      <c r="S1772" s="11" t="s">
        <v>1</v>
      </c>
      <c r="T1772" s="11" t="s">
        <v>1</v>
      </c>
      <c r="U1772" s="11" t="s">
        <v>1</v>
      </c>
      <c r="V1772" s="11" t="s">
        <v>305</v>
      </c>
      <c r="W1772" s="21" t="s">
        <v>1</v>
      </c>
    </row>
    <row r="1773" spans="1:23" x14ac:dyDescent="0.2">
      <c r="A1773" s="27" t="s">
        <v>59</v>
      </c>
      <c r="B1773" s="13" t="s">
        <v>168</v>
      </c>
      <c r="C1773" s="13" t="s">
        <v>282</v>
      </c>
      <c r="D1773" s="14">
        <v>25.294350000000001</v>
      </c>
      <c r="E1773" s="14">
        <v>29.069130000000001</v>
      </c>
      <c r="F1773" s="14"/>
      <c r="G1773" s="14"/>
      <c r="H1773" s="14"/>
      <c r="I1773" s="14"/>
      <c r="J1773" s="14"/>
      <c r="K1773" s="14"/>
      <c r="L1773" s="14"/>
      <c r="M1773" s="14"/>
      <c r="N1773" s="14"/>
      <c r="O1773" s="14"/>
      <c r="P1773" s="13" t="s">
        <v>1</v>
      </c>
      <c r="Q1773" s="13" t="s">
        <v>1</v>
      </c>
      <c r="R1773" s="13" t="s">
        <v>1</v>
      </c>
      <c r="S1773" s="13" t="s">
        <v>1</v>
      </c>
      <c r="T1773" s="13" t="s">
        <v>1</v>
      </c>
      <c r="U1773" s="13" t="s">
        <v>1</v>
      </c>
      <c r="V1773" s="13" t="s">
        <v>305</v>
      </c>
      <c r="W1773" s="22" t="s">
        <v>1</v>
      </c>
    </row>
    <row r="1774" spans="1:23" x14ac:dyDescent="0.2">
      <c r="A1774" s="25" t="s">
        <v>59</v>
      </c>
      <c r="B1774" s="11" t="s">
        <v>168</v>
      </c>
      <c r="C1774" s="11" t="s">
        <v>279</v>
      </c>
      <c r="D1774" s="12">
        <v>5.5290999999999997</v>
      </c>
      <c r="E1774" s="12">
        <v>6.1472300000000004</v>
      </c>
      <c r="F1774" s="12"/>
      <c r="G1774" s="12"/>
      <c r="H1774" s="12"/>
      <c r="I1774" s="12"/>
      <c r="J1774" s="12"/>
      <c r="K1774" s="12"/>
      <c r="L1774" s="12"/>
      <c r="M1774" s="12"/>
      <c r="N1774" s="12"/>
      <c r="O1774" s="12"/>
      <c r="P1774" s="11" t="s">
        <v>1</v>
      </c>
      <c r="Q1774" s="11" t="s">
        <v>1</v>
      </c>
      <c r="R1774" s="11" t="s">
        <v>1</v>
      </c>
      <c r="S1774" s="11" t="s">
        <v>1</v>
      </c>
      <c r="T1774" s="11" t="s">
        <v>1</v>
      </c>
      <c r="U1774" s="11" t="s">
        <v>1</v>
      </c>
      <c r="V1774" s="11" t="s">
        <v>305</v>
      </c>
      <c r="W1774" s="21" t="s">
        <v>1</v>
      </c>
    </row>
    <row r="1775" spans="1:23" x14ac:dyDescent="0.2">
      <c r="A1775" s="27" t="s">
        <v>59</v>
      </c>
      <c r="B1775" s="13" t="s">
        <v>168</v>
      </c>
      <c r="C1775" s="13" t="s">
        <v>293</v>
      </c>
      <c r="D1775" s="14"/>
      <c r="E1775" s="14"/>
      <c r="F1775" s="14"/>
      <c r="G1775" s="14"/>
      <c r="H1775" s="14"/>
      <c r="I1775" s="14"/>
      <c r="J1775" s="14"/>
      <c r="K1775" s="14"/>
      <c r="L1775" s="14"/>
      <c r="M1775" s="14"/>
      <c r="N1775" s="14"/>
      <c r="O1775" s="14"/>
      <c r="P1775" s="13" t="s">
        <v>1</v>
      </c>
      <c r="Q1775" s="13" t="s">
        <v>1</v>
      </c>
      <c r="R1775" s="13" t="s">
        <v>1</v>
      </c>
      <c r="S1775" s="13" t="s">
        <v>1</v>
      </c>
      <c r="T1775" s="13" t="s">
        <v>1</v>
      </c>
      <c r="U1775" s="13" t="s">
        <v>1</v>
      </c>
      <c r="V1775" s="13" t="s">
        <v>305</v>
      </c>
      <c r="W1775" s="22" t="s">
        <v>1</v>
      </c>
    </row>
    <row r="1776" spans="1:23" x14ac:dyDescent="0.2">
      <c r="A1776" s="25" t="s">
        <v>59</v>
      </c>
      <c r="B1776" s="11" t="s">
        <v>168</v>
      </c>
      <c r="C1776" s="11" t="s">
        <v>284</v>
      </c>
      <c r="D1776" s="12">
        <v>19.861160000000002</v>
      </c>
      <c r="E1776" s="12">
        <v>23.414470000000001</v>
      </c>
      <c r="F1776" s="12"/>
      <c r="G1776" s="12"/>
      <c r="H1776" s="12"/>
      <c r="I1776" s="12"/>
      <c r="J1776" s="12"/>
      <c r="K1776" s="12"/>
      <c r="L1776" s="12"/>
      <c r="M1776" s="12"/>
      <c r="N1776" s="12"/>
      <c r="O1776" s="12"/>
      <c r="P1776" s="11" t="s">
        <v>1</v>
      </c>
      <c r="Q1776" s="11" t="s">
        <v>1</v>
      </c>
      <c r="R1776" s="11" t="s">
        <v>1</v>
      </c>
      <c r="S1776" s="11" t="s">
        <v>1</v>
      </c>
      <c r="T1776" s="11" t="s">
        <v>1</v>
      </c>
      <c r="U1776" s="11" t="s">
        <v>1</v>
      </c>
      <c r="V1776" s="11" t="s">
        <v>305</v>
      </c>
      <c r="W1776" s="21" t="s">
        <v>1</v>
      </c>
    </row>
    <row r="1777" spans="1:23" x14ac:dyDescent="0.2">
      <c r="A1777" s="27" t="s">
        <v>59</v>
      </c>
      <c r="B1777" s="13" t="s">
        <v>168</v>
      </c>
      <c r="C1777" s="13" t="s">
        <v>286</v>
      </c>
      <c r="D1777" s="14">
        <v>1.4744699999999999</v>
      </c>
      <c r="E1777" s="14">
        <v>1.68703</v>
      </c>
      <c r="F1777" s="14"/>
      <c r="G1777" s="14"/>
      <c r="H1777" s="14"/>
      <c r="I1777" s="14"/>
      <c r="J1777" s="14"/>
      <c r="K1777" s="14"/>
      <c r="L1777" s="14"/>
      <c r="M1777" s="14"/>
      <c r="N1777" s="14"/>
      <c r="O1777" s="14"/>
      <c r="P1777" s="13" t="s">
        <v>1</v>
      </c>
      <c r="Q1777" s="13" t="s">
        <v>1</v>
      </c>
      <c r="R1777" s="13" t="s">
        <v>1</v>
      </c>
      <c r="S1777" s="13" t="s">
        <v>1</v>
      </c>
      <c r="T1777" s="13" t="s">
        <v>1</v>
      </c>
      <c r="U1777" s="13" t="s">
        <v>1</v>
      </c>
      <c r="V1777" s="13" t="s">
        <v>305</v>
      </c>
      <c r="W1777" s="22" t="s">
        <v>1</v>
      </c>
    </row>
    <row r="1778" spans="1:23" x14ac:dyDescent="0.2">
      <c r="A1778" s="25" t="s">
        <v>59</v>
      </c>
      <c r="B1778" s="11" t="s">
        <v>168</v>
      </c>
      <c r="C1778" s="11" t="s">
        <v>287</v>
      </c>
      <c r="D1778" s="12">
        <v>50.636020000000002</v>
      </c>
      <c r="E1778" s="12">
        <v>54.975090000000002</v>
      </c>
      <c r="F1778" s="12"/>
      <c r="G1778" s="12"/>
      <c r="H1778" s="12"/>
      <c r="I1778" s="12"/>
      <c r="J1778" s="12"/>
      <c r="K1778" s="12"/>
      <c r="L1778" s="12"/>
      <c r="M1778" s="12"/>
      <c r="N1778" s="12"/>
      <c r="O1778" s="12"/>
      <c r="P1778" s="11" t="s">
        <v>1</v>
      </c>
      <c r="Q1778" s="11" t="s">
        <v>1</v>
      </c>
      <c r="R1778" s="11" t="s">
        <v>1</v>
      </c>
      <c r="S1778" s="11" t="s">
        <v>1</v>
      </c>
      <c r="T1778" s="11" t="s">
        <v>1</v>
      </c>
      <c r="U1778" s="11" t="s">
        <v>1</v>
      </c>
      <c r="V1778" s="11" t="s">
        <v>305</v>
      </c>
      <c r="W1778" s="21" t="s">
        <v>1</v>
      </c>
    </row>
    <row r="1779" spans="1:23" x14ac:dyDescent="0.2">
      <c r="A1779" s="27" t="s">
        <v>59</v>
      </c>
      <c r="B1779" s="13" t="s">
        <v>168</v>
      </c>
      <c r="C1779" s="13" t="s">
        <v>288</v>
      </c>
      <c r="D1779" s="14">
        <v>25.414010000000001</v>
      </c>
      <c r="E1779" s="14">
        <v>29.693660000000001</v>
      </c>
      <c r="F1779" s="14"/>
      <c r="G1779" s="14"/>
      <c r="H1779" s="14"/>
      <c r="I1779" s="14"/>
      <c r="J1779" s="14"/>
      <c r="K1779" s="14"/>
      <c r="L1779" s="14"/>
      <c r="M1779" s="14"/>
      <c r="N1779" s="14"/>
      <c r="O1779" s="14"/>
      <c r="P1779" s="13" t="s">
        <v>1</v>
      </c>
      <c r="Q1779" s="13" t="s">
        <v>1</v>
      </c>
      <c r="R1779" s="13" t="s">
        <v>1</v>
      </c>
      <c r="S1779" s="13" t="s">
        <v>1</v>
      </c>
      <c r="T1779" s="13" t="s">
        <v>1</v>
      </c>
      <c r="U1779" s="13" t="s">
        <v>1</v>
      </c>
      <c r="V1779" s="13" t="s">
        <v>305</v>
      </c>
      <c r="W1779" s="22" t="s">
        <v>1</v>
      </c>
    </row>
    <row r="1780" spans="1:23" x14ac:dyDescent="0.2">
      <c r="A1780" s="25" t="s">
        <v>59</v>
      </c>
      <c r="B1780" s="11" t="s">
        <v>168</v>
      </c>
      <c r="C1780" s="11" t="s">
        <v>285</v>
      </c>
      <c r="D1780" s="12">
        <v>5.5528500000000003</v>
      </c>
      <c r="E1780" s="12">
        <v>6.2791899999999998</v>
      </c>
      <c r="F1780" s="12"/>
      <c r="G1780" s="12"/>
      <c r="H1780" s="12"/>
      <c r="I1780" s="12"/>
      <c r="J1780" s="12"/>
      <c r="K1780" s="12"/>
      <c r="L1780" s="12"/>
      <c r="M1780" s="12"/>
      <c r="N1780" s="12"/>
      <c r="O1780" s="12"/>
      <c r="P1780" s="11" t="s">
        <v>1</v>
      </c>
      <c r="Q1780" s="11" t="s">
        <v>1</v>
      </c>
      <c r="R1780" s="11" t="s">
        <v>1</v>
      </c>
      <c r="S1780" s="11" t="s">
        <v>1</v>
      </c>
      <c r="T1780" s="11" t="s">
        <v>1</v>
      </c>
      <c r="U1780" s="11" t="s">
        <v>1</v>
      </c>
      <c r="V1780" s="11" t="s">
        <v>305</v>
      </c>
      <c r="W1780" s="21" t="s">
        <v>1</v>
      </c>
    </row>
    <row r="1781" spans="1:23" x14ac:dyDescent="0.2">
      <c r="A1781" s="27" t="s">
        <v>59</v>
      </c>
      <c r="B1781" s="13" t="s">
        <v>168</v>
      </c>
      <c r="C1781" s="13" t="s">
        <v>308</v>
      </c>
      <c r="D1781" s="14"/>
      <c r="E1781" s="14">
        <v>16.236000000000001</v>
      </c>
      <c r="F1781" s="14">
        <v>33.759</v>
      </c>
      <c r="G1781" s="14">
        <v>19.651</v>
      </c>
      <c r="H1781" s="14">
        <v>33.457999999999998</v>
      </c>
      <c r="I1781" s="14">
        <v>22.248999999999999</v>
      </c>
      <c r="J1781" s="14">
        <v>42.067</v>
      </c>
      <c r="K1781" s="14">
        <v>73.221000000000004</v>
      </c>
      <c r="L1781" s="14">
        <v>33.073</v>
      </c>
      <c r="M1781" s="14">
        <v>32.201999999999998</v>
      </c>
      <c r="N1781" s="14">
        <v>22.331</v>
      </c>
      <c r="O1781" s="14"/>
      <c r="P1781" s="13" t="s">
        <v>1</v>
      </c>
      <c r="Q1781" s="13" t="s">
        <v>1</v>
      </c>
      <c r="R1781" s="13" t="s">
        <v>1</v>
      </c>
      <c r="S1781" s="13" t="s">
        <v>1</v>
      </c>
      <c r="T1781" s="13" t="s">
        <v>1</v>
      </c>
      <c r="U1781" s="13" t="s">
        <v>1</v>
      </c>
      <c r="V1781" s="13" t="s">
        <v>305</v>
      </c>
      <c r="W1781" s="22" t="s">
        <v>1</v>
      </c>
    </row>
    <row r="1782" spans="1:23" x14ac:dyDescent="0.2">
      <c r="A1782" s="25" t="s">
        <v>59</v>
      </c>
      <c r="B1782" s="11" t="s">
        <v>168</v>
      </c>
      <c r="C1782" s="11" t="s">
        <v>283</v>
      </c>
      <c r="D1782" s="12">
        <v>19</v>
      </c>
      <c r="E1782" s="12">
        <v>19</v>
      </c>
      <c r="F1782" s="12"/>
      <c r="G1782" s="12"/>
      <c r="H1782" s="12"/>
      <c r="I1782" s="12"/>
      <c r="J1782" s="12">
        <v>19</v>
      </c>
      <c r="K1782" s="12">
        <v>18</v>
      </c>
      <c r="L1782" s="12">
        <v>17</v>
      </c>
      <c r="M1782" s="12">
        <v>18</v>
      </c>
      <c r="N1782" s="12"/>
      <c r="O1782" s="12"/>
      <c r="P1782" s="11" t="s">
        <v>1</v>
      </c>
      <c r="Q1782" s="11" t="s">
        <v>1</v>
      </c>
      <c r="R1782" s="11" t="s">
        <v>1</v>
      </c>
      <c r="S1782" s="11" t="s">
        <v>1</v>
      </c>
      <c r="T1782" s="11" t="s">
        <v>1</v>
      </c>
      <c r="U1782" s="11" t="s">
        <v>1</v>
      </c>
      <c r="V1782" s="11" t="s">
        <v>305</v>
      </c>
      <c r="W1782" s="21" t="s">
        <v>1</v>
      </c>
    </row>
    <row r="1783" spans="1:23" x14ac:dyDescent="0.2">
      <c r="A1783" s="27" t="s">
        <v>59</v>
      </c>
      <c r="B1783" s="13" t="s">
        <v>168</v>
      </c>
      <c r="C1783" s="13" t="s">
        <v>290</v>
      </c>
      <c r="D1783" s="14">
        <v>41</v>
      </c>
      <c r="E1783" s="14">
        <v>37</v>
      </c>
      <c r="F1783" s="14"/>
      <c r="G1783" s="14"/>
      <c r="H1783" s="14"/>
      <c r="I1783" s="14"/>
      <c r="J1783" s="14"/>
      <c r="K1783" s="14">
        <v>18</v>
      </c>
      <c r="L1783" s="14">
        <v>18</v>
      </c>
      <c r="M1783" s="14">
        <v>12</v>
      </c>
      <c r="N1783" s="14"/>
      <c r="O1783" s="14"/>
      <c r="P1783" s="13" t="s">
        <v>1</v>
      </c>
      <c r="Q1783" s="13" t="s">
        <v>1</v>
      </c>
      <c r="R1783" s="13" t="s">
        <v>1</v>
      </c>
      <c r="S1783" s="13" t="s">
        <v>1</v>
      </c>
      <c r="T1783" s="13" t="s">
        <v>1</v>
      </c>
      <c r="U1783" s="13" t="s">
        <v>1</v>
      </c>
      <c r="V1783" s="13" t="s">
        <v>305</v>
      </c>
      <c r="W1783" s="22" t="s">
        <v>1</v>
      </c>
    </row>
    <row r="1784" spans="1:23" x14ac:dyDescent="0.2">
      <c r="A1784" s="25" t="s">
        <v>59</v>
      </c>
      <c r="B1784" s="11" t="s">
        <v>168</v>
      </c>
      <c r="C1784" s="11" t="s">
        <v>291</v>
      </c>
      <c r="D1784" s="12">
        <v>8</v>
      </c>
      <c r="E1784" s="12">
        <v>8</v>
      </c>
      <c r="F1784" s="12"/>
      <c r="G1784" s="12"/>
      <c r="H1784" s="12"/>
      <c r="I1784" s="12"/>
      <c r="J1784" s="12">
        <v>8</v>
      </c>
      <c r="K1784" s="12">
        <v>8</v>
      </c>
      <c r="L1784" s="12">
        <v>8</v>
      </c>
      <c r="M1784" s="12">
        <v>8</v>
      </c>
      <c r="N1784" s="12"/>
      <c r="O1784" s="12"/>
      <c r="P1784" s="11" t="s">
        <v>1</v>
      </c>
      <c r="Q1784" s="11" t="s">
        <v>1</v>
      </c>
      <c r="R1784" s="11" t="s">
        <v>1</v>
      </c>
      <c r="S1784" s="11" t="s">
        <v>1</v>
      </c>
      <c r="T1784" s="11" t="s">
        <v>1</v>
      </c>
      <c r="U1784" s="11" t="s">
        <v>1</v>
      </c>
      <c r="V1784" s="11" t="s">
        <v>305</v>
      </c>
      <c r="W1784" s="21" t="s">
        <v>1</v>
      </c>
    </row>
    <row r="1785" spans="1:23" x14ac:dyDescent="0.2">
      <c r="A1785" s="27" t="s">
        <v>59</v>
      </c>
      <c r="B1785" s="13" t="s">
        <v>168</v>
      </c>
      <c r="C1785" s="13" t="s">
        <v>273</v>
      </c>
      <c r="D1785" s="14">
        <v>20</v>
      </c>
      <c r="E1785" s="14">
        <v>20</v>
      </c>
      <c r="F1785" s="14"/>
      <c r="G1785" s="14"/>
      <c r="H1785" s="14"/>
      <c r="I1785" s="14"/>
      <c r="J1785" s="14">
        <v>19</v>
      </c>
      <c r="K1785" s="14">
        <v>18</v>
      </c>
      <c r="L1785" s="14">
        <v>18</v>
      </c>
      <c r="M1785" s="14">
        <v>22</v>
      </c>
      <c r="N1785" s="14"/>
      <c r="O1785" s="14"/>
      <c r="P1785" s="13" t="s">
        <v>1</v>
      </c>
      <c r="Q1785" s="13" t="s">
        <v>1</v>
      </c>
      <c r="R1785" s="13" t="s">
        <v>1</v>
      </c>
      <c r="S1785" s="13" t="s">
        <v>1</v>
      </c>
      <c r="T1785" s="13" t="s">
        <v>1</v>
      </c>
      <c r="U1785" s="13" t="s">
        <v>1</v>
      </c>
      <c r="V1785" s="13" t="s">
        <v>305</v>
      </c>
      <c r="W1785" s="22" t="s">
        <v>1</v>
      </c>
    </row>
    <row r="1786" spans="1:23" x14ac:dyDescent="0.2">
      <c r="A1786" s="25" t="s">
        <v>59</v>
      </c>
      <c r="B1786" s="11" t="s">
        <v>168</v>
      </c>
      <c r="C1786" s="11" t="s">
        <v>274</v>
      </c>
      <c r="D1786" s="12">
        <v>25</v>
      </c>
      <c r="E1786" s="12">
        <v>21</v>
      </c>
      <c r="F1786" s="12">
        <v>22</v>
      </c>
      <c r="G1786" s="12">
        <v>22</v>
      </c>
      <c r="H1786" s="12">
        <v>22</v>
      </c>
      <c r="I1786" s="12"/>
      <c r="J1786" s="12">
        <v>22</v>
      </c>
      <c r="K1786" s="12">
        <v>20</v>
      </c>
      <c r="L1786" s="12">
        <v>20</v>
      </c>
      <c r="M1786" s="12">
        <v>46</v>
      </c>
      <c r="N1786" s="12"/>
      <c r="O1786" s="12"/>
      <c r="P1786" s="11" t="s">
        <v>1</v>
      </c>
      <c r="Q1786" s="11" t="s">
        <v>1</v>
      </c>
      <c r="R1786" s="11" t="s">
        <v>1</v>
      </c>
      <c r="S1786" s="11" t="s">
        <v>1</v>
      </c>
      <c r="T1786" s="11" t="s">
        <v>1</v>
      </c>
      <c r="U1786" s="11" t="s">
        <v>1</v>
      </c>
      <c r="V1786" s="11" t="s">
        <v>305</v>
      </c>
      <c r="W1786" s="21" t="s">
        <v>1</v>
      </c>
    </row>
    <row r="1787" spans="1:23" x14ac:dyDescent="0.2">
      <c r="A1787" s="27" t="s">
        <v>59</v>
      </c>
      <c r="B1787" s="13" t="s">
        <v>168</v>
      </c>
      <c r="C1787" s="13" t="s">
        <v>289</v>
      </c>
      <c r="D1787" s="14">
        <v>77.52449</v>
      </c>
      <c r="E1787" s="14">
        <v>86.355779999999996</v>
      </c>
      <c r="F1787" s="14"/>
      <c r="G1787" s="14"/>
      <c r="H1787" s="14"/>
      <c r="I1787" s="14"/>
      <c r="J1787" s="14"/>
      <c r="K1787" s="14"/>
      <c r="L1787" s="14"/>
      <c r="M1787" s="14"/>
      <c r="N1787" s="14"/>
      <c r="O1787" s="14"/>
      <c r="P1787" s="13" t="s">
        <v>1</v>
      </c>
      <c r="Q1787" s="13" t="s">
        <v>1</v>
      </c>
      <c r="R1787" s="13" t="s">
        <v>1</v>
      </c>
      <c r="S1787" s="13" t="s">
        <v>1</v>
      </c>
      <c r="T1787" s="13" t="s">
        <v>1</v>
      </c>
      <c r="U1787" s="13" t="s">
        <v>1</v>
      </c>
      <c r="V1787" s="13" t="s">
        <v>305</v>
      </c>
      <c r="W1787" s="22" t="s">
        <v>1</v>
      </c>
    </row>
    <row r="1788" spans="1:23" x14ac:dyDescent="0.2">
      <c r="A1788" s="25" t="s">
        <v>59</v>
      </c>
      <c r="B1788" s="11" t="s">
        <v>168</v>
      </c>
      <c r="C1788" s="11" t="s">
        <v>276</v>
      </c>
      <c r="D1788" s="12"/>
      <c r="E1788" s="12">
        <v>39</v>
      </c>
      <c r="F1788" s="12"/>
      <c r="G1788" s="12"/>
      <c r="H1788" s="12"/>
      <c r="I1788" s="12"/>
      <c r="J1788" s="12"/>
      <c r="K1788" s="12"/>
      <c r="L1788" s="12">
        <v>24</v>
      </c>
      <c r="M1788" s="12">
        <v>24</v>
      </c>
      <c r="N1788" s="12"/>
      <c r="O1788" s="12"/>
      <c r="P1788" s="11" t="s">
        <v>1</v>
      </c>
      <c r="Q1788" s="11" t="s">
        <v>1</v>
      </c>
      <c r="R1788" s="11" t="s">
        <v>1</v>
      </c>
      <c r="S1788" s="11" t="s">
        <v>1</v>
      </c>
      <c r="T1788" s="11" t="s">
        <v>1</v>
      </c>
      <c r="U1788" s="11" t="s">
        <v>1</v>
      </c>
      <c r="V1788" s="11" t="s">
        <v>305</v>
      </c>
      <c r="W1788" s="21" t="s">
        <v>1</v>
      </c>
    </row>
    <row r="1789" spans="1:23" x14ac:dyDescent="0.2">
      <c r="A1789" s="27" t="s">
        <v>59</v>
      </c>
      <c r="B1789" s="13" t="s">
        <v>168</v>
      </c>
      <c r="C1789" s="13" t="s">
        <v>271</v>
      </c>
      <c r="D1789" s="14"/>
      <c r="E1789" s="14"/>
      <c r="F1789" s="14"/>
      <c r="G1789" s="14"/>
      <c r="H1789" s="14"/>
      <c r="I1789" s="14"/>
      <c r="J1789" s="14"/>
      <c r="K1789" s="14">
        <v>30</v>
      </c>
      <c r="L1789" s="14">
        <v>34</v>
      </c>
      <c r="M1789" s="14">
        <v>27</v>
      </c>
      <c r="N1789" s="14"/>
      <c r="O1789" s="14"/>
      <c r="P1789" s="13" t="s">
        <v>1</v>
      </c>
      <c r="Q1789" s="13" t="s">
        <v>1</v>
      </c>
      <c r="R1789" s="13" t="s">
        <v>1</v>
      </c>
      <c r="S1789" s="13" t="s">
        <v>1</v>
      </c>
      <c r="T1789" s="13" t="s">
        <v>1</v>
      </c>
      <c r="U1789" s="13" t="s">
        <v>1</v>
      </c>
      <c r="V1789" s="13" t="s">
        <v>305</v>
      </c>
      <c r="W1789" s="22" t="s">
        <v>1</v>
      </c>
    </row>
    <row r="1790" spans="1:23" x14ac:dyDescent="0.2">
      <c r="A1790" s="25" t="s">
        <v>59</v>
      </c>
      <c r="B1790" s="11" t="s">
        <v>168</v>
      </c>
      <c r="C1790" s="11" t="s">
        <v>292</v>
      </c>
      <c r="D1790" s="12">
        <v>34</v>
      </c>
      <c r="E1790" s="12">
        <v>31</v>
      </c>
      <c r="F1790" s="12"/>
      <c r="G1790" s="12"/>
      <c r="H1790" s="12"/>
      <c r="I1790" s="12"/>
      <c r="J1790" s="12">
        <v>31</v>
      </c>
      <c r="K1790" s="12">
        <v>30</v>
      </c>
      <c r="L1790" s="12">
        <v>29</v>
      </c>
      <c r="M1790" s="12">
        <v>29</v>
      </c>
      <c r="N1790" s="12"/>
      <c r="O1790" s="12"/>
      <c r="P1790" s="11" t="s">
        <v>1</v>
      </c>
      <c r="Q1790" s="11" t="s">
        <v>1</v>
      </c>
      <c r="R1790" s="11" t="s">
        <v>1</v>
      </c>
      <c r="S1790" s="11" t="s">
        <v>1</v>
      </c>
      <c r="T1790" s="11" t="s">
        <v>1</v>
      </c>
      <c r="U1790" s="11" t="s">
        <v>1</v>
      </c>
      <c r="V1790" s="11" t="s">
        <v>305</v>
      </c>
      <c r="W1790" s="21" t="s">
        <v>1</v>
      </c>
    </row>
    <row r="1791" spans="1:23" x14ac:dyDescent="0.2">
      <c r="A1791" s="27" t="s">
        <v>59</v>
      </c>
      <c r="B1791" s="13" t="s">
        <v>168</v>
      </c>
      <c r="C1791" s="13" t="s">
        <v>275</v>
      </c>
      <c r="D1791" s="14"/>
      <c r="E1791" s="14">
        <v>35</v>
      </c>
      <c r="F1791" s="14"/>
      <c r="G1791" s="14"/>
      <c r="H1791" s="14"/>
      <c r="I1791" s="14"/>
      <c r="J1791" s="14">
        <v>27</v>
      </c>
      <c r="K1791" s="14">
        <v>26</v>
      </c>
      <c r="L1791" s="14">
        <v>24</v>
      </c>
      <c r="M1791" s="14">
        <v>24</v>
      </c>
      <c r="N1791" s="14"/>
      <c r="O1791" s="14"/>
      <c r="P1791" s="13" t="s">
        <v>1</v>
      </c>
      <c r="Q1791" s="13" t="s">
        <v>1</v>
      </c>
      <c r="R1791" s="13" t="s">
        <v>1</v>
      </c>
      <c r="S1791" s="13" t="s">
        <v>1</v>
      </c>
      <c r="T1791" s="13" t="s">
        <v>1</v>
      </c>
      <c r="U1791" s="13" t="s">
        <v>1</v>
      </c>
      <c r="V1791" s="13" t="s">
        <v>305</v>
      </c>
      <c r="W1791" s="22" t="s">
        <v>1</v>
      </c>
    </row>
    <row r="1792" spans="1:23" x14ac:dyDescent="0.2">
      <c r="A1792" s="25" t="s">
        <v>59</v>
      </c>
      <c r="B1792" s="11" t="s">
        <v>168</v>
      </c>
      <c r="C1792" s="11" t="s">
        <v>272</v>
      </c>
      <c r="D1792" s="12"/>
      <c r="E1792" s="12">
        <v>25</v>
      </c>
      <c r="F1792" s="12"/>
      <c r="G1792" s="12"/>
      <c r="H1792" s="12"/>
      <c r="I1792" s="12"/>
      <c r="J1792" s="12"/>
      <c r="K1792" s="12"/>
      <c r="L1792" s="12">
        <v>23</v>
      </c>
      <c r="M1792" s="12">
        <v>22</v>
      </c>
      <c r="N1792" s="12"/>
      <c r="O1792" s="12"/>
      <c r="P1792" s="11" t="s">
        <v>1</v>
      </c>
      <c r="Q1792" s="11" t="s">
        <v>1</v>
      </c>
      <c r="R1792" s="11" t="s">
        <v>1</v>
      </c>
      <c r="S1792" s="11" t="s">
        <v>1</v>
      </c>
      <c r="T1792" s="11" t="s">
        <v>1</v>
      </c>
      <c r="U1792" s="11" t="s">
        <v>1</v>
      </c>
      <c r="V1792" s="11" t="s">
        <v>305</v>
      </c>
      <c r="W1792" s="21" t="s">
        <v>1</v>
      </c>
    </row>
    <row r="1793" spans="1:23" x14ac:dyDescent="0.2">
      <c r="A1793" s="27" t="s">
        <v>59</v>
      </c>
      <c r="B1793" s="13" t="s">
        <v>168</v>
      </c>
      <c r="C1793" s="13" t="s">
        <v>295</v>
      </c>
      <c r="D1793" s="14">
        <v>13.033513689999999</v>
      </c>
      <c r="E1793" s="14">
        <v>11.69893557</v>
      </c>
      <c r="F1793" s="14">
        <v>11.635275589999999</v>
      </c>
      <c r="G1793" s="14">
        <v>11.849000780000001</v>
      </c>
      <c r="H1793" s="14">
        <v>12.30592712</v>
      </c>
      <c r="I1793" s="14">
        <v>12.743822059999999</v>
      </c>
      <c r="J1793" s="14">
        <v>13.01551718</v>
      </c>
      <c r="K1793" s="14">
        <v>13.019610589999999</v>
      </c>
      <c r="L1793" s="14">
        <v>13.08710069</v>
      </c>
      <c r="M1793" s="14">
        <v>13.59379375</v>
      </c>
      <c r="N1793" s="14">
        <v>14.04753328</v>
      </c>
      <c r="O1793" s="14"/>
      <c r="P1793" s="13" t="s">
        <v>1</v>
      </c>
      <c r="Q1793" s="13" t="s">
        <v>1</v>
      </c>
      <c r="R1793" s="13" t="s">
        <v>1</v>
      </c>
      <c r="S1793" s="13" t="s">
        <v>1</v>
      </c>
      <c r="T1793" s="13" t="s">
        <v>1</v>
      </c>
      <c r="U1793" s="13" t="s">
        <v>1</v>
      </c>
      <c r="V1793" s="13" t="s">
        <v>305</v>
      </c>
      <c r="W1793" s="22" t="s">
        <v>1</v>
      </c>
    </row>
    <row r="1794" spans="1:23" x14ac:dyDescent="0.2">
      <c r="A1794" s="25" t="s">
        <v>59</v>
      </c>
      <c r="B1794" s="11" t="s">
        <v>168</v>
      </c>
      <c r="C1794" s="11" t="s">
        <v>297</v>
      </c>
      <c r="D1794" s="12">
        <v>67.652429999999995</v>
      </c>
      <c r="E1794" s="12"/>
      <c r="F1794" s="12"/>
      <c r="G1794" s="12"/>
      <c r="H1794" s="12"/>
      <c r="I1794" s="12"/>
      <c r="J1794" s="12"/>
      <c r="K1794" s="12"/>
      <c r="L1794" s="12"/>
      <c r="M1794" s="12"/>
      <c r="N1794" s="12"/>
      <c r="O1794" s="12"/>
      <c r="P1794" s="11" t="s">
        <v>1</v>
      </c>
      <c r="Q1794" s="11" t="s">
        <v>1</v>
      </c>
      <c r="R1794" s="11" t="s">
        <v>1</v>
      </c>
      <c r="S1794" s="11" t="s">
        <v>1</v>
      </c>
      <c r="T1794" s="11" t="s">
        <v>1</v>
      </c>
      <c r="U1794" s="11" t="s">
        <v>1</v>
      </c>
      <c r="V1794" s="11" t="s">
        <v>305</v>
      </c>
      <c r="W1794" s="21" t="s">
        <v>1</v>
      </c>
    </row>
    <row r="1795" spans="1:23" x14ac:dyDescent="0.2">
      <c r="A1795" s="27" t="s">
        <v>59</v>
      </c>
      <c r="B1795" s="13" t="s">
        <v>168</v>
      </c>
      <c r="C1795" s="13" t="s">
        <v>299</v>
      </c>
      <c r="D1795" s="14"/>
      <c r="E1795" s="14"/>
      <c r="F1795" s="14"/>
      <c r="G1795" s="14"/>
      <c r="H1795" s="14"/>
      <c r="I1795" s="14"/>
      <c r="J1795" s="14"/>
      <c r="K1795" s="14"/>
      <c r="L1795" s="14"/>
      <c r="M1795" s="14"/>
      <c r="N1795" s="14"/>
      <c r="O1795" s="14"/>
      <c r="P1795" s="13" t="s">
        <v>1</v>
      </c>
      <c r="Q1795" s="13" t="s">
        <v>1</v>
      </c>
      <c r="R1795" s="13" t="s">
        <v>1</v>
      </c>
      <c r="S1795" s="13" t="s">
        <v>1</v>
      </c>
      <c r="T1795" s="13" t="s">
        <v>1</v>
      </c>
      <c r="U1795" s="13" t="s">
        <v>1</v>
      </c>
      <c r="V1795" s="13" t="s">
        <v>305</v>
      </c>
      <c r="W1795" s="22" t="s">
        <v>1</v>
      </c>
    </row>
    <row r="1796" spans="1:23" x14ac:dyDescent="0.2">
      <c r="A1796" s="25" t="s">
        <v>59</v>
      </c>
      <c r="B1796" s="11" t="s">
        <v>168</v>
      </c>
      <c r="C1796" s="11" t="s">
        <v>300</v>
      </c>
      <c r="D1796" s="12">
        <v>74.137469999999993</v>
      </c>
      <c r="E1796" s="12"/>
      <c r="F1796" s="12"/>
      <c r="G1796" s="12"/>
      <c r="H1796" s="12"/>
      <c r="I1796" s="12"/>
      <c r="J1796" s="12"/>
      <c r="K1796" s="12"/>
      <c r="L1796" s="12"/>
      <c r="M1796" s="12"/>
      <c r="N1796" s="12"/>
      <c r="O1796" s="12"/>
      <c r="P1796" s="11" t="s">
        <v>1</v>
      </c>
      <c r="Q1796" s="11" t="s">
        <v>1</v>
      </c>
      <c r="R1796" s="11" t="s">
        <v>1</v>
      </c>
      <c r="S1796" s="11" t="s">
        <v>1</v>
      </c>
      <c r="T1796" s="11" t="s">
        <v>1</v>
      </c>
      <c r="U1796" s="11" t="s">
        <v>1</v>
      </c>
      <c r="V1796" s="11" t="s">
        <v>305</v>
      </c>
      <c r="W1796" s="21" t="s">
        <v>1</v>
      </c>
    </row>
    <row r="1797" spans="1:23" x14ac:dyDescent="0.2">
      <c r="A1797" s="27" t="s">
        <v>59</v>
      </c>
      <c r="B1797" s="13" t="s">
        <v>168</v>
      </c>
      <c r="C1797" s="13" t="s">
        <v>296</v>
      </c>
      <c r="D1797" s="14">
        <v>62.347439999999999</v>
      </c>
      <c r="E1797" s="14"/>
      <c r="F1797" s="14"/>
      <c r="G1797" s="14"/>
      <c r="H1797" s="14"/>
      <c r="I1797" s="14"/>
      <c r="J1797" s="14"/>
      <c r="K1797" s="14"/>
      <c r="L1797" s="14"/>
      <c r="M1797" s="14"/>
      <c r="N1797" s="14"/>
      <c r="O1797" s="14"/>
      <c r="P1797" s="13" t="s">
        <v>1</v>
      </c>
      <c r="Q1797" s="13" t="s">
        <v>1</v>
      </c>
      <c r="R1797" s="13" t="s">
        <v>1</v>
      </c>
      <c r="S1797" s="13" t="s">
        <v>1</v>
      </c>
      <c r="T1797" s="13" t="s">
        <v>1</v>
      </c>
      <c r="U1797" s="13" t="s">
        <v>1</v>
      </c>
      <c r="V1797" s="13" t="s">
        <v>305</v>
      </c>
      <c r="W1797" s="22" t="s">
        <v>1</v>
      </c>
    </row>
    <row r="1798" spans="1:23" x14ac:dyDescent="0.2">
      <c r="A1798" s="25" t="s">
        <v>59</v>
      </c>
      <c r="B1798" s="11" t="s">
        <v>168</v>
      </c>
      <c r="C1798" s="11" t="s">
        <v>301</v>
      </c>
      <c r="D1798" s="12">
        <v>67.666989999999998</v>
      </c>
      <c r="E1798" s="12"/>
      <c r="F1798" s="12"/>
      <c r="G1798" s="12"/>
      <c r="H1798" s="12"/>
      <c r="I1798" s="12"/>
      <c r="J1798" s="12"/>
      <c r="K1798" s="12"/>
      <c r="L1798" s="12"/>
      <c r="M1798" s="12"/>
      <c r="N1798" s="12"/>
      <c r="O1798" s="12"/>
      <c r="P1798" s="11" t="s">
        <v>1</v>
      </c>
      <c r="Q1798" s="11" t="s">
        <v>1</v>
      </c>
      <c r="R1798" s="11" t="s">
        <v>1</v>
      </c>
      <c r="S1798" s="11" t="s">
        <v>1</v>
      </c>
      <c r="T1798" s="11" t="s">
        <v>1</v>
      </c>
      <c r="U1798" s="11" t="s">
        <v>1</v>
      </c>
      <c r="V1798" s="11" t="s">
        <v>305</v>
      </c>
      <c r="W1798" s="21" t="s">
        <v>1</v>
      </c>
    </row>
    <row r="1799" spans="1:23" x14ac:dyDescent="0.2">
      <c r="A1799" s="27" t="s">
        <v>59</v>
      </c>
      <c r="B1799" s="13" t="s">
        <v>168</v>
      </c>
      <c r="C1799" s="13" t="s">
        <v>298</v>
      </c>
      <c r="D1799" s="14">
        <v>67.719099999999997</v>
      </c>
      <c r="E1799" s="14"/>
      <c r="F1799" s="14"/>
      <c r="G1799" s="14"/>
      <c r="H1799" s="14"/>
      <c r="I1799" s="14"/>
      <c r="J1799" s="14"/>
      <c r="K1799" s="14"/>
      <c r="L1799" s="14"/>
      <c r="M1799" s="14"/>
      <c r="N1799" s="14"/>
      <c r="O1799" s="14"/>
      <c r="P1799" s="13" t="s">
        <v>1</v>
      </c>
      <c r="Q1799" s="13" t="s">
        <v>1</v>
      </c>
      <c r="R1799" s="13" t="s">
        <v>1</v>
      </c>
      <c r="S1799" s="13" t="s">
        <v>1</v>
      </c>
      <c r="T1799" s="13" t="s">
        <v>1</v>
      </c>
      <c r="U1799" s="13" t="s">
        <v>1</v>
      </c>
      <c r="V1799" s="13" t="s">
        <v>305</v>
      </c>
      <c r="W1799" s="22" t="s">
        <v>1</v>
      </c>
    </row>
    <row r="1800" spans="1:23" x14ac:dyDescent="0.2">
      <c r="A1800" s="25" t="s">
        <v>60</v>
      </c>
      <c r="B1800" s="11" t="s">
        <v>177</v>
      </c>
      <c r="C1800" s="11" t="s">
        <v>277</v>
      </c>
      <c r="D1800" s="12">
        <v>87.793750000000003</v>
      </c>
      <c r="E1800" s="12">
        <v>92.296629999999993</v>
      </c>
      <c r="F1800" s="12">
        <v>91.354619999999997</v>
      </c>
      <c r="G1800" s="12">
        <v>93.409459999999996</v>
      </c>
      <c r="H1800" s="12">
        <v>94.290499999999994</v>
      </c>
      <c r="I1800" s="12">
        <v>91.719279999999998</v>
      </c>
      <c r="J1800" s="12">
        <v>86.850909999999999</v>
      </c>
      <c r="K1800" s="12">
        <v>89.90692</v>
      </c>
      <c r="L1800" s="12">
        <v>90.16037</v>
      </c>
      <c r="M1800" s="12">
        <v>86.749750000000006</v>
      </c>
      <c r="N1800" s="12">
        <v>88.163420000000002</v>
      </c>
      <c r="O1800" s="12"/>
      <c r="P1800" s="11" t="s">
        <v>1</v>
      </c>
      <c r="Q1800" s="11" t="s">
        <v>1</v>
      </c>
      <c r="R1800" s="11" t="s">
        <v>1</v>
      </c>
      <c r="S1800" s="11" t="s">
        <v>1</v>
      </c>
      <c r="T1800" s="11" t="s">
        <v>1</v>
      </c>
      <c r="U1800" s="11" t="s">
        <v>1</v>
      </c>
      <c r="V1800" s="11" t="s">
        <v>307</v>
      </c>
      <c r="W1800" s="21" t="s">
        <v>1</v>
      </c>
    </row>
    <row r="1801" spans="1:23" x14ac:dyDescent="0.2">
      <c r="A1801" s="27" t="s">
        <v>60</v>
      </c>
      <c r="B1801" s="13" t="s">
        <v>177</v>
      </c>
      <c r="C1801" s="13" t="s">
        <v>278</v>
      </c>
      <c r="D1801" s="14">
        <v>24.194040000000001</v>
      </c>
      <c r="E1801" s="14">
        <v>23.73629</v>
      </c>
      <c r="F1801" s="14">
        <v>23.042680000000001</v>
      </c>
      <c r="G1801" s="14">
        <v>22.451589999999999</v>
      </c>
      <c r="H1801" s="14">
        <v>21.459160000000001</v>
      </c>
      <c r="I1801" s="14"/>
      <c r="J1801" s="14">
        <v>22.1829</v>
      </c>
      <c r="K1801" s="14"/>
      <c r="L1801" s="14">
        <v>24.36655</v>
      </c>
      <c r="M1801" s="14">
        <v>24.372820000000001</v>
      </c>
      <c r="N1801" s="14">
        <v>27.27505</v>
      </c>
      <c r="O1801" s="14"/>
      <c r="P1801" s="13" t="s">
        <v>1</v>
      </c>
      <c r="Q1801" s="13" t="s">
        <v>1</v>
      </c>
      <c r="R1801" s="13" t="s">
        <v>1</v>
      </c>
      <c r="S1801" s="13" t="s">
        <v>1</v>
      </c>
      <c r="T1801" s="13" t="s">
        <v>1</v>
      </c>
      <c r="U1801" s="13" t="s">
        <v>1</v>
      </c>
      <c r="V1801" s="13" t="s">
        <v>307</v>
      </c>
      <c r="W1801" s="22" t="s">
        <v>1</v>
      </c>
    </row>
    <row r="1802" spans="1:23" x14ac:dyDescent="0.2">
      <c r="A1802" s="25" t="s">
        <v>60</v>
      </c>
      <c r="B1802" s="11" t="s">
        <v>177</v>
      </c>
      <c r="C1802" s="11" t="s">
        <v>280</v>
      </c>
      <c r="D1802" s="12">
        <v>17.9315</v>
      </c>
      <c r="E1802" s="12">
        <v>18.186530000000001</v>
      </c>
      <c r="F1802" s="12">
        <v>18.66938</v>
      </c>
      <c r="G1802" s="12">
        <v>19.95185</v>
      </c>
      <c r="H1802" s="12">
        <v>21.356380000000001</v>
      </c>
      <c r="I1802" s="12"/>
      <c r="J1802" s="12">
        <v>20.631250000000001</v>
      </c>
      <c r="K1802" s="12"/>
      <c r="L1802" s="12">
        <v>22.019369999999999</v>
      </c>
      <c r="M1802" s="12">
        <v>22.84751</v>
      </c>
      <c r="N1802" s="12">
        <v>23.531490000000002</v>
      </c>
      <c r="O1802" s="12"/>
      <c r="P1802" s="11" t="s">
        <v>1</v>
      </c>
      <c r="Q1802" s="11" t="s">
        <v>1</v>
      </c>
      <c r="R1802" s="11" t="s">
        <v>1</v>
      </c>
      <c r="S1802" s="11" t="s">
        <v>1</v>
      </c>
      <c r="T1802" s="11" t="s">
        <v>1</v>
      </c>
      <c r="U1802" s="11" t="s">
        <v>1</v>
      </c>
      <c r="V1802" s="11" t="s">
        <v>307</v>
      </c>
      <c r="W1802" s="21" t="s">
        <v>1</v>
      </c>
    </row>
    <row r="1803" spans="1:23" x14ac:dyDescent="0.2">
      <c r="A1803" s="27" t="s">
        <v>60</v>
      </c>
      <c r="B1803" s="13" t="s">
        <v>177</v>
      </c>
      <c r="C1803" s="13" t="s">
        <v>281</v>
      </c>
      <c r="D1803" s="14">
        <v>18.012740000000001</v>
      </c>
      <c r="E1803" s="14">
        <v>17.879090000000001</v>
      </c>
      <c r="F1803" s="14">
        <v>18.180980000000002</v>
      </c>
      <c r="G1803" s="14">
        <v>19.176909999999999</v>
      </c>
      <c r="H1803" s="14">
        <v>18.624079999999999</v>
      </c>
      <c r="I1803" s="14"/>
      <c r="J1803" s="14">
        <v>22.377199999999998</v>
      </c>
      <c r="K1803" s="14"/>
      <c r="L1803" s="14">
        <v>22.22232</v>
      </c>
      <c r="M1803" s="14">
        <v>22.450679999999998</v>
      </c>
      <c r="N1803" s="14">
        <v>22.63475</v>
      </c>
      <c r="O1803" s="14"/>
      <c r="P1803" s="13" t="s">
        <v>1</v>
      </c>
      <c r="Q1803" s="13" t="s">
        <v>1</v>
      </c>
      <c r="R1803" s="13" t="s">
        <v>1</v>
      </c>
      <c r="S1803" s="13" t="s">
        <v>1</v>
      </c>
      <c r="T1803" s="13" t="s">
        <v>1</v>
      </c>
      <c r="U1803" s="13" t="s">
        <v>1</v>
      </c>
      <c r="V1803" s="13" t="s">
        <v>307</v>
      </c>
      <c r="W1803" s="22" t="s">
        <v>1</v>
      </c>
    </row>
    <row r="1804" spans="1:23" x14ac:dyDescent="0.2">
      <c r="A1804" s="25" t="s">
        <v>60</v>
      </c>
      <c r="B1804" s="11" t="s">
        <v>177</v>
      </c>
      <c r="C1804" s="11" t="s">
        <v>282</v>
      </c>
      <c r="D1804" s="12">
        <v>38.214390000000002</v>
      </c>
      <c r="E1804" s="12">
        <v>38.035760000000003</v>
      </c>
      <c r="F1804" s="12">
        <v>37.385840000000002</v>
      </c>
      <c r="G1804" s="12">
        <v>36.710030000000003</v>
      </c>
      <c r="H1804" s="12">
        <v>35.419960000000003</v>
      </c>
      <c r="I1804" s="12"/>
      <c r="J1804" s="12">
        <v>35.323749999999997</v>
      </c>
      <c r="K1804" s="12"/>
      <c r="L1804" s="12">
        <v>34.596789999999999</v>
      </c>
      <c r="M1804" s="12">
        <v>34.65437</v>
      </c>
      <c r="N1804" s="12">
        <v>37.404670000000003</v>
      </c>
      <c r="O1804" s="12"/>
      <c r="P1804" s="11" t="s">
        <v>1</v>
      </c>
      <c r="Q1804" s="11" t="s">
        <v>1</v>
      </c>
      <c r="R1804" s="11" t="s">
        <v>1</v>
      </c>
      <c r="S1804" s="11" t="s">
        <v>1</v>
      </c>
      <c r="T1804" s="11" t="s">
        <v>1</v>
      </c>
      <c r="U1804" s="11" t="s">
        <v>1</v>
      </c>
      <c r="V1804" s="11" t="s">
        <v>307</v>
      </c>
      <c r="W1804" s="21" t="s">
        <v>1</v>
      </c>
    </row>
    <row r="1805" spans="1:23" x14ac:dyDescent="0.2">
      <c r="A1805" s="27" t="s">
        <v>60</v>
      </c>
      <c r="B1805" s="13" t="s">
        <v>177</v>
      </c>
      <c r="C1805" s="13" t="s">
        <v>279</v>
      </c>
      <c r="D1805" s="14">
        <v>14.020339999999999</v>
      </c>
      <c r="E1805" s="14">
        <v>14.299469999999999</v>
      </c>
      <c r="F1805" s="14">
        <v>14.343159999999999</v>
      </c>
      <c r="G1805" s="14">
        <v>14.25844</v>
      </c>
      <c r="H1805" s="14">
        <v>13.960800000000001</v>
      </c>
      <c r="I1805" s="14"/>
      <c r="J1805" s="14">
        <v>13.14085</v>
      </c>
      <c r="K1805" s="14"/>
      <c r="L1805" s="14">
        <v>10.23024</v>
      </c>
      <c r="M1805" s="14">
        <v>10.28154</v>
      </c>
      <c r="N1805" s="14">
        <v>10.129619999999999</v>
      </c>
      <c r="O1805" s="14"/>
      <c r="P1805" s="13" t="s">
        <v>1</v>
      </c>
      <c r="Q1805" s="13" t="s">
        <v>1</v>
      </c>
      <c r="R1805" s="13" t="s">
        <v>1</v>
      </c>
      <c r="S1805" s="13" t="s">
        <v>1</v>
      </c>
      <c r="T1805" s="13" t="s">
        <v>1</v>
      </c>
      <c r="U1805" s="13" t="s">
        <v>1</v>
      </c>
      <c r="V1805" s="13" t="s">
        <v>307</v>
      </c>
      <c r="W1805" s="22" t="s">
        <v>1</v>
      </c>
    </row>
    <row r="1806" spans="1:23" x14ac:dyDescent="0.2">
      <c r="A1806" s="25" t="s">
        <v>60</v>
      </c>
      <c r="B1806" s="11" t="s">
        <v>177</v>
      </c>
      <c r="C1806" s="11" t="s">
        <v>293</v>
      </c>
      <c r="D1806" s="12"/>
      <c r="E1806" s="12"/>
      <c r="F1806" s="12"/>
      <c r="G1806" s="12"/>
      <c r="H1806" s="12"/>
      <c r="I1806" s="12"/>
      <c r="J1806" s="12"/>
      <c r="K1806" s="12"/>
      <c r="L1806" s="12"/>
      <c r="M1806" s="12"/>
      <c r="N1806" s="12"/>
      <c r="O1806" s="12"/>
      <c r="P1806" s="11" t="s">
        <v>1</v>
      </c>
      <c r="Q1806" s="11" t="s">
        <v>1</v>
      </c>
      <c r="R1806" s="11" t="s">
        <v>1</v>
      </c>
      <c r="S1806" s="11" t="s">
        <v>1</v>
      </c>
      <c r="T1806" s="11" t="s">
        <v>1</v>
      </c>
      <c r="U1806" s="11" t="s">
        <v>1</v>
      </c>
      <c r="V1806" s="11" t="s">
        <v>307</v>
      </c>
      <c r="W1806" s="21" t="s">
        <v>1</v>
      </c>
    </row>
    <row r="1807" spans="1:23" x14ac:dyDescent="0.2">
      <c r="A1807" s="27" t="s">
        <v>60</v>
      </c>
      <c r="B1807" s="13" t="s">
        <v>177</v>
      </c>
      <c r="C1807" s="13" t="s">
        <v>284</v>
      </c>
      <c r="D1807" s="14">
        <v>23.855899999999998</v>
      </c>
      <c r="E1807" s="14">
        <v>24.07413</v>
      </c>
      <c r="F1807" s="14">
        <v>23.14508</v>
      </c>
      <c r="G1807" s="14">
        <v>22.384080000000001</v>
      </c>
      <c r="H1807" s="14">
        <v>21.249079999999999</v>
      </c>
      <c r="I1807" s="14"/>
      <c r="J1807" s="14">
        <v>22.865680000000001</v>
      </c>
      <c r="K1807" s="14"/>
      <c r="L1807" s="14">
        <v>24.69943</v>
      </c>
      <c r="M1807" s="14">
        <v>24.71904</v>
      </c>
      <c r="N1807" s="14">
        <v>25.364409999999999</v>
      </c>
      <c r="O1807" s="14"/>
      <c r="P1807" s="13" t="s">
        <v>1</v>
      </c>
      <c r="Q1807" s="13" t="s">
        <v>1</v>
      </c>
      <c r="R1807" s="13" t="s">
        <v>1</v>
      </c>
      <c r="S1807" s="13" t="s">
        <v>1</v>
      </c>
      <c r="T1807" s="13" t="s">
        <v>1</v>
      </c>
      <c r="U1807" s="13" t="s">
        <v>1</v>
      </c>
      <c r="V1807" s="13" t="s">
        <v>307</v>
      </c>
      <c r="W1807" s="22" t="s">
        <v>1</v>
      </c>
    </row>
    <row r="1808" spans="1:23" x14ac:dyDescent="0.2">
      <c r="A1808" s="25" t="s">
        <v>60</v>
      </c>
      <c r="B1808" s="11" t="s">
        <v>177</v>
      </c>
      <c r="C1808" s="11" t="s">
        <v>286</v>
      </c>
      <c r="D1808" s="12">
        <v>17.747409999999999</v>
      </c>
      <c r="E1808" s="12">
        <v>18.60342</v>
      </c>
      <c r="F1808" s="12">
        <v>19.482320000000001</v>
      </c>
      <c r="G1808" s="12">
        <v>20.66366</v>
      </c>
      <c r="H1808" s="12">
        <v>21.922409999999999</v>
      </c>
      <c r="I1808" s="12"/>
      <c r="J1808" s="12">
        <v>20.994789999999998</v>
      </c>
      <c r="K1808" s="12"/>
      <c r="L1808" s="12">
        <v>22.305900000000001</v>
      </c>
      <c r="M1808" s="12">
        <v>23.073419999999999</v>
      </c>
      <c r="N1808" s="12">
        <v>24.362680000000001</v>
      </c>
      <c r="O1808" s="12"/>
      <c r="P1808" s="11" t="s">
        <v>1</v>
      </c>
      <c r="Q1808" s="11" t="s">
        <v>1</v>
      </c>
      <c r="R1808" s="11" t="s">
        <v>1</v>
      </c>
      <c r="S1808" s="11" t="s">
        <v>1</v>
      </c>
      <c r="T1808" s="11" t="s">
        <v>1</v>
      </c>
      <c r="U1808" s="11" t="s">
        <v>1</v>
      </c>
      <c r="V1808" s="11" t="s">
        <v>307</v>
      </c>
      <c r="W1808" s="21" t="s">
        <v>1</v>
      </c>
    </row>
    <row r="1809" spans="1:23" x14ac:dyDescent="0.2">
      <c r="A1809" s="27" t="s">
        <v>60</v>
      </c>
      <c r="B1809" s="13" t="s">
        <v>177</v>
      </c>
      <c r="C1809" s="13" t="s">
        <v>287</v>
      </c>
      <c r="D1809" s="14">
        <v>17.356719999999999</v>
      </c>
      <c r="E1809" s="14">
        <v>17.885619999999999</v>
      </c>
      <c r="F1809" s="14">
        <v>18.018219999999999</v>
      </c>
      <c r="G1809" s="14">
        <v>18.865100000000002</v>
      </c>
      <c r="H1809" s="14">
        <v>18.26737</v>
      </c>
      <c r="I1809" s="14"/>
      <c r="J1809" s="14">
        <v>22.696719999999999</v>
      </c>
      <c r="K1809" s="14"/>
      <c r="L1809" s="14">
        <v>22.519970000000001</v>
      </c>
      <c r="M1809" s="14">
        <v>22.734159999999999</v>
      </c>
      <c r="N1809" s="14">
        <v>23.332129999999999</v>
      </c>
      <c r="O1809" s="14"/>
      <c r="P1809" s="13" t="s">
        <v>1</v>
      </c>
      <c r="Q1809" s="13" t="s">
        <v>1</v>
      </c>
      <c r="R1809" s="13" t="s">
        <v>1</v>
      </c>
      <c r="S1809" s="13" t="s">
        <v>1</v>
      </c>
      <c r="T1809" s="13" t="s">
        <v>1</v>
      </c>
      <c r="U1809" s="13" t="s">
        <v>1</v>
      </c>
      <c r="V1809" s="13" t="s">
        <v>307</v>
      </c>
      <c r="W1809" s="22" t="s">
        <v>1</v>
      </c>
    </row>
    <row r="1810" spans="1:23" x14ac:dyDescent="0.2">
      <c r="A1810" s="25" t="s">
        <v>60</v>
      </c>
      <c r="B1810" s="11" t="s">
        <v>177</v>
      </c>
      <c r="C1810" s="11" t="s">
        <v>288</v>
      </c>
      <c r="D1810" s="12">
        <v>37.323090000000001</v>
      </c>
      <c r="E1810" s="12">
        <v>38.132759999999998</v>
      </c>
      <c r="F1810" s="12">
        <v>37.297499999999999</v>
      </c>
      <c r="G1810" s="12">
        <v>36.364409999999999</v>
      </c>
      <c r="H1810" s="12">
        <v>34.873240000000003</v>
      </c>
      <c r="I1810" s="12"/>
      <c r="J1810" s="12">
        <v>35.741840000000003</v>
      </c>
      <c r="K1810" s="12"/>
      <c r="L1810" s="12">
        <v>34.762540000000001</v>
      </c>
      <c r="M1810" s="12">
        <v>35.327240000000003</v>
      </c>
      <c r="N1810" s="12">
        <v>35.996769999999998</v>
      </c>
      <c r="O1810" s="12"/>
      <c r="P1810" s="11" t="s">
        <v>1</v>
      </c>
      <c r="Q1810" s="11" t="s">
        <v>1</v>
      </c>
      <c r="R1810" s="11" t="s">
        <v>1</v>
      </c>
      <c r="S1810" s="11" t="s">
        <v>1</v>
      </c>
      <c r="T1810" s="11" t="s">
        <v>1</v>
      </c>
      <c r="U1810" s="11" t="s">
        <v>1</v>
      </c>
      <c r="V1810" s="11" t="s">
        <v>307</v>
      </c>
      <c r="W1810" s="21" t="s">
        <v>1</v>
      </c>
    </row>
    <row r="1811" spans="1:23" x14ac:dyDescent="0.2">
      <c r="A1811" s="27" t="s">
        <v>60</v>
      </c>
      <c r="B1811" s="13" t="s">
        <v>177</v>
      </c>
      <c r="C1811" s="13" t="s">
        <v>285</v>
      </c>
      <c r="D1811" s="14">
        <v>13.467180000000001</v>
      </c>
      <c r="E1811" s="14">
        <v>14.058619999999999</v>
      </c>
      <c r="F1811" s="14">
        <v>14.152419999999999</v>
      </c>
      <c r="G1811" s="14">
        <v>13.98033</v>
      </c>
      <c r="H1811" s="14">
        <v>13.624169999999999</v>
      </c>
      <c r="I1811" s="14"/>
      <c r="J1811" s="14">
        <v>12.876150000000001</v>
      </c>
      <c r="K1811" s="14"/>
      <c r="L1811" s="14">
        <v>10.06312</v>
      </c>
      <c r="M1811" s="14">
        <v>10.6082</v>
      </c>
      <c r="N1811" s="14">
        <v>10.63236</v>
      </c>
      <c r="O1811" s="14"/>
      <c r="P1811" s="13" t="s">
        <v>1</v>
      </c>
      <c r="Q1811" s="13" t="s">
        <v>1</v>
      </c>
      <c r="R1811" s="13" t="s">
        <v>1</v>
      </c>
      <c r="S1811" s="13" t="s">
        <v>1</v>
      </c>
      <c r="T1811" s="13" t="s">
        <v>1</v>
      </c>
      <c r="U1811" s="13" t="s">
        <v>1</v>
      </c>
      <c r="V1811" s="13" t="s">
        <v>307</v>
      </c>
      <c r="W1811" s="22" t="s">
        <v>1</v>
      </c>
    </row>
    <row r="1812" spans="1:23" x14ac:dyDescent="0.2">
      <c r="A1812" s="25" t="s">
        <v>60</v>
      </c>
      <c r="B1812" s="11" t="s">
        <v>177</v>
      </c>
      <c r="C1812" s="11" t="s">
        <v>308</v>
      </c>
      <c r="D1812" s="12"/>
      <c r="E1812" s="12">
        <v>0.41099999999999998</v>
      </c>
      <c r="F1812" s="12">
        <v>1.0820000000000001</v>
      </c>
      <c r="G1812" s="12">
        <v>1.242</v>
      </c>
      <c r="H1812" s="12">
        <v>1.5609999999999999</v>
      </c>
      <c r="I1812" s="12">
        <v>2.028</v>
      </c>
      <c r="J1812" s="12">
        <v>2.226</v>
      </c>
      <c r="K1812" s="12">
        <v>2.6160000000000001</v>
      </c>
      <c r="L1812" s="12">
        <v>2.3980000000000001</v>
      </c>
      <c r="M1812" s="12">
        <v>1.875</v>
      </c>
      <c r="N1812" s="12">
        <v>3.4449999999999998</v>
      </c>
      <c r="O1812" s="12"/>
      <c r="P1812" s="11" t="s">
        <v>1</v>
      </c>
      <c r="Q1812" s="11" t="s">
        <v>1</v>
      </c>
      <c r="R1812" s="11" t="s">
        <v>1</v>
      </c>
      <c r="S1812" s="11" t="s">
        <v>1</v>
      </c>
      <c r="T1812" s="11" t="s">
        <v>1</v>
      </c>
      <c r="U1812" s="11" t="s">
        <v>1</v>
      </c>
      <c r="V1812" s="11" t="s">
        <v>307</v>
      </c>
      <c r="W1812" s="21" t="s">
        <v>1</v>
      </c>
    </row>
    <row r="1813" spans="1:23" x14ac:dyDescent="0.2">
      <c r="A1813" s="27" t="s">
        <v>60</v>
      </c>
      <c r="B1813" s="13" t="s">
        <v>177</v>
      </c>
      <c r="C1813" s="13" t="s">
        <v>283</v>
      </c>
      <c r="D1813" s="14">
        <v>1</v>
      </c>
      <c r="E1813" s="14">
        <v>1</v>
      </c>
      <c r="F1813" s="14">
        <v>1</v>
      </c>
      <c r="G1813" s="14">
        <v>1</v>
      </c>
      <c r="H1813" s="14">
        <v>1</v>
      </c>
      <c r="I1813" s="14">
        <v>1</v>
      </c>
      <c r="J1813" s="14">
        <v>1</v>
      </c>
      <c r="K1813" s="14">
        <v>1</v>
      </c>
      <c r="L1813" s="14">
        <v>1</v>
      </c>
      <c r="M1813" s="14">
        <v>1</v>
      </c>
      <c r="N1813" s="14">
        <v>1</v>
      </c>
      <c r="O1813" s="14"/>
      <c r="P1813" s="13" t="s">
        <v>1</v>
      </c>
      <c r="Q1813" s="13" t="s">
        <v>1</v>
      </c>
      <c r="R1813" s="13" t="s">
        <v>1</v>
      </c>
      <c r="S1813" s="13" t="s">
        <v>1</v>
      </c>
      <c r="T1813" s="13" t="s">
        <v>1</v>
      </c>
      <c r="U1813" s="13" t="s">
        <v>1</v>
      </c>
      <c r="V1813" s="13" t="s">
        <v>307</v>
      </c>
      <c r="W1813" s="22" t="s">
        <v>1</v>
      </c>
    </row>
    <row r="1814" spans="1:23" x14ac:dyDescent="0.2">
      <c r="A1814" s="25" t="s">
        <v>60</v>
      </c>
      <c r="B1814" s="11" t="s">
        <v>177</v>
      </c>
      <c r="C1814" s="11" t="s">
        <v>290</v>
      </c>
      <c r="D1814" s="12">
        <v>0</v>
      </c>
      <c r="E1814" s="12">
        <v>0</v>
      </c>
      <c r="F1814" s="12">
        <v>0</v>
      </c>
      <c r="G1814" s="12">
        <v>0</v>
      </c>
      <c r="H1814" s="12">
        <v>0</v>
      </c>
      <c r="I1814" s="12">
        <v>0</v>
      </c>
      <c r="J1814" s="12">
        <v>0</v>
      </c>
      <c r="K1814" s="12">
        <v>0</v>
      </c>
      <c r="L1814" s="12">
        <v>0</v>
      </c>
      <c r="M1814" s="12">
        <v>0</v>
      </c>
      <c r="N1814" s="12">
        <v>0</v>
      </c>
      <c r="O1814" s="12"/>
      <c r="P1814" s="11" t="s">
        <v>1</v>
      </c>
      <c r="Q1814" s="11" t="s">
        <v>1</v>
      </c>
      <c r="R1814" s="11" t="s">
        <v>1</v>
      </c>
      <c r="S1814" s="11" t="s">
        <v>1</v>
      </c>
      <c r="T1814" s="11" t="s">
        <v>1</v>
      </c>
      <c r="U1814" s="11" t="s">
        <v>1</v>
      </c>
      <c r="V1814" s="11" t="s">
        <v>307</v>
      </c>
      <c r="W1814" s="21" t="s">
        <v>1</v>
      </c>
    </row>
    <row r="1815" spans="1:23" x14ac:dyDescent="0.2">
      <c r="A1815" s="27" t="s">
        <v>60</v>
      </c>
      <c r="B1815" s="13" t="s">
        <v>177</v>
      </c>
      <c r="C1815" s="13" t="s">
        <v>291</v>
      </c>
      <c r="D1815" s="14">
        <v>1</v>
      </c>
      <c r="E1815" s="14">
        <v>1</v>
      </c>
      <c r="F1815" s="14">
        <v>1</v>
      </c>
      <c r="G1815" s="14">
        <v>1</v>
      </c>
      <c r="H1815" s="14">
        <v>1</v>
      </c>
      <c r="I1815" s="14">
        <v>1</v>
      </c>
      <c r="J1815" s="14">
        <v>1</v>
      </c>
      <c r="K1815" s="14">
        <v>1</v>
      </c>
      <c r="L1815" s="14">
        <v>1</v>
      </c>
      <c r="M1815" s="14">
        <v>1</v>
      </c>
      <c r="N1815" s="14">
        <v>2</v>
      </c>
      <c r="O1815" s="14"/>
      <c r="P1815" s="13" t="s">
        <v>1</v>
      </c>
      <c r="Q1815" s="13" t="s">
        <v>1</v>
      </c>
      <c r="R1815" s="13" t="s">
        <v>1</v>
      </c>
      <c r="S1815" s="13" t="s">
        <v>1</v>
      </c>
      <c r="T1815" s="13" t="s">
        <v>1</v>
      </c>
      <c r="U1815" s="13" t="s">
        <v>1</v>
      </c>
      <c r="V1815" s="13" t="s">
        <v>307</v>
      </c>
      <c r="W1815" s="22" t="s">
        <v>1</v>
      </c>
    </row>
    <row r="1816" spans="1:23" x14ac:dyDescent="0.2">
      <c r="A1816" s="25" t="s">
        <v>60</v>
      </c>
      <c r="B1816" s="11" t="s">
        <v>177</v>
      </c>
      <c r="C1816" s="11" t="s">
        <v>273</v>
      </c>
      <c r="D1816" s="12">
        <v>1</v>
      </c>
      <c r="E1816" s="12">
        <v>1</v>
      </c>
      <c r="F1816" s="12">
        <v>1</v>
      </c>
      <c r="G1816" s="12">
        <v>1</v>
      </c>
      <c r="H1816" s="12">
        <v>1</v>
      </c>
      <c r="I1816" s="12">
        <v>1</v>
      </c>
      <c r="J1816" s="12">
        <v>1</v>
      </c>
      <c r="K1816" s="12">
        <v>2</v>
      </c>
      <c r="L1816" s="12">
        <v>2</v>
      </c>
      <c r="M1816" s="12">
        <v>2</v>
      </c>
      <c r="N1816" s="12">
        <v>2</v>
      </c>
      <c r="O1816" s="12"/>
      <c r="P1816" s="11" t="s">
        <v>1</v>
      </c>
      <c r="Q1816" s="11" t="s">
        <v>1</v>
      </c>
      <c r="R1816" s="11" t="s">
        <v>1</v>
      </c>
      <c r="S1816" s="11" t="s">
        <v>1</v>
      </c>
      <c r="T1816" s="11" t="s">
        <v>1</v>
      </c>
      <c r="U1816" s="11" t="s">
        <v>1</v>
      </c>
      <c r="V1816" s="11" t="s">
        <v>307</v>
      </c>
      <c r="W1816" s="21" t="s">
        <v>1</v>
      </c>
    </row>
    <row r="1817" spans="1:23" x14ac:dyDescent="0.2">
      <c r="A1817" s="27" t="s">
        <v>60</v>
      </c>
      <c r="B1817" s="13" t="s">
        <v>177</v>
      </c>
      <c r="C1817" s="13" t="s">
        <v>274</v>
      </c>
      <c r="D1817" s="14">
        <v>2</v>
      </c>
      <c r="E1817" s="14">
        <v>2</v>
      </c>
      <c r="F1817" s="14">
        <v>2</v>
      </c>
      <c r="G1817" s="14">
        <v>2</v>
      </c>
      <c r="H1817" s="14">
        <v>2</v>
      </c>
      <c r="I1817" s="14">
        <v>2</v>
      </c>
      <c r="J1817" s="14">
        <v>2</v>
      </c>
      <c r="K1817" s="14">
        <v>3</v>
      </c>
      <c r="L1817" s="14">
        <v>3</v>
      </c>
      <c r="M1817" s="14">
        <v>3</v>
      </c>
      <c r="N1817" s="14">
        <v>3</v>
      </c>
      <c r="O1817" s="14"/>
      <c r="P1817" s="13" t="s">
        <v>1</v>
      </c>
      <c r="Q1817" s="13" t="s">
        <v>1</v>
      </c>
      <c r="R1817" s="13" t="s">
        <v>1</v>
      </c>
      <c r="S1817" s="13" t="s">
        <v>1</v>
      </c>
      <c r="T1817" s="13" t="s">
        <v>1</v>
      </c>
      <c r="U1817" s="13" t="s">
        <v>1</v>
      </c>
      <c r="V1817" s="13" t="s">
        <v>307</v>
      </c>
      <c r="W1817" s="22" t="s">
        <v>1</v>
      </c>
    </row>
    <row r="1818" spans="1:23" x14ac:dyDescent="0.2">
      <c r="A1818" s="25" t="s">
        <v>60</v>
      </c>
      <c r="B1818" s="11" t="s">
        <v>177</v>
      </c>
      <c r="C1818" s="11" t="s">
        <v>289</v>
      </c>
      <c r="D1818" s="12">
        <v>72.427210000000002</v>
      </c>
      <c r="E1818" s="12">
        <v>74.621799999999993</v>
      </c>
      <c r="F1818" s="12">
        <v>74.79804</v>
      </c>
      <c r="G1818" s="12">
        <v>75.893180000000001</v>
      </c>
      <c r="H1818" s="12">
        <v>75.063029999999998</v>
      </c>
      <c r="I1818" s="12"/>
      <c r="J1818" s="12">
        <v>79.433350000000004</v>
      </c>
      <c r="K1818" s="12"/>
      <c r="L1818" s="12">
        <v>79.588409999999996</v>
      </c>
      <c r="M1818" s="12">
        <v>81.134820000000005</v>
      </c>
      <c r="N1818" s="12">
        <v>83.691580000000002</v>
      </c>
      <c r="O1818" s="12"/>
      <c r="P1818" s="11" t="s">
        <v>1</v>
      </c>
      <c r="Q1818" s="11" t="s">
        <v>1</v>
      </c>
      <c r="R1818" s="11" t="s">
        <v>1</v>
      </c>
      <c r="S1818" s="11" t="s">
        <v>1</v>
      </c>
      <c r="T1818" s="11" t="s">
        <v>1</v>
      </c>
      <c r="U1818" s="11" t="s">
        <v>1</v>
      </c>
      <c r="V1818" s="11" t="s">
        <v>307</v>
      </c>
      <c r="W1818" s="21" t="s">
        <v>1</v>
      </c>
    </row>
    <row r="1819" spans="1:23" x14ac:dyDescent="0.2">
      <c r="A1819" s="27" t="s">
        <v>60</v>
      </c>
      <c r="B1819" s="13" t="s">
        <v>177</v>
      </c>
      <c r="C1819" s="13" t="s">
        <v>276</v>
      </c>
      <c r="D1819" s="14">
        <v>11</v>
      </c>
      <c r="E1819" s="14">
        <v>11</v>
      </c>
      <c r="F1819" s="14">
        <v>10</v>
      </c>
      <c r="G1819" s="14">
        <v>9</v>
      </c>
      <c r="H1819" s="14">
        <v>9</v>
      </c>
      <c r="I1819" s="14">
        <v>9</v>
      </c>
      <c r="J1819" s="14">
        <v>9</v>
      </c>
      <c r="K1819" s="14">
        <v>9</v>
      </c>
      <c r="L1819" s="14">
        <v>9</v>
      </c>
      <c r="M1819" s="14">
        <v>10</v>
      </c>
      <c r="N1819" s="14">
        <v>10</v>
      </c>
      <c r="O1819" s="14"/>
      <c r="P1819" s="13" t="s">
        <v>1</v>
      </c>
      <c r="Q1819" s="13" t="s">
        <v>1</v>
      </c>
      <c r="R1819" s="13" t="s">
        <v>1</v>
      </c>
      <c r="S1819" s="13" t="s">
        <v>1</v>
      </c>
      <c r="T1819" s="13" t="s">
        <v>1</v>
      </c>
      <c r="U1819" s="13" t="s">
        <v>1</v>
      </c>
      <c r="V1819" s="13" t="s">
        <v>307</v>
      </c>
      <c r="W1819" s="22" t="s">
        <v>1</v>
      </c>
    </row>
    <row r="1820" spans="1:23" x14ac:dyDescent="0.2">
      <c r="A1820" s="25" t="s">
        <v>60</v>
      </c>
      <c r="B1820" s="11" t="s">
        <v>177</v>
      </c>
      <c r="C1820" s="11" t="s">
        <v>271</v>
      </c>
      <c r="D1820" s="12">
        <v>10</v>
      </c>
      <c r="E1820" s="12">
        <v>10</v>
      </c>
      <c r="F1820" s="12">
        <v>10</v>
      </c>
      <c r="G1820" s="12">
        <v>10</v>
      </c>
      <c r="H1820" s="12">
        <v>10</v>
      </c>
      <c r="I1820" s="12"/>
      <c r="J1820" s="12"/>
      <c r="K1820" s="12"/>
      <c r="L1820" s="12">
        <v>13</v>
      </c>
      <c r="M1820" s="12">
        <v>13</v>
      </c>
      <c r="N1820" s="12">
        <v>12</v>
      </c>
      <c r="O1820" s="12"/>
      <c r="P1820" s="11" t="s">
        <v>1</v>
      </c>
      <c r="Q1820" s="11" t="s">
        <v>1</v>
      </c>
      <c r="R1820" s="11" t="s">
        <v>1</v>
      </c>
      <c r="S1820" s="11" t="s">
        <v>1</v>
      </c>
      <c r="T1820" s="11" t="s">
        <v>1</v>
      </c>
      <c r="U1820" s="11" t="s">
        <v>1</v>
      </c>
      <c r="V1820" s="11" t="s">
        <v>307</v>
      </c>
      <c r="W1820" s="21" t="s">
        <v>1</v>
      </c>
    </row>
    <row r="1821" spans="1:23" x14ac:dyDescent="0.2">
      <c r="A1821" s="27" t="s">
        <v>60</v>
      </c>
      <c r="B1821" s="13" t="s">
        <v>177</v>
      </c>
      <c r="C1821" s="13" t="s">
        <v>292</v>
      </c>
      <c r="D1821" s="14">
        <v>16</v>
      </c>
      <c r="E1821" s="14">
        <v>16</v>
      </c>
      <c r="F1821" s="14">
        <v>15</v>
      </c>
      <c r="G1821" s="14">
        <v>15</v>
      </c>
      <c r="H1821" s="14">
        <v>16</v>
      </c>
      <c r="I1821" s="14">
        <v>16</v>
      </c>
      <c r="J1821" s="14">
        <v>17</v>
      </c>
      <c r="K1821" s="14">
        <v>17</v>
      </c>
      <c r="L1821" s="14">
        <v>17</v>
      </c>
      <c r="M1821" s="14">
        <v>18</v>
      </c>
      <c r="N1821" s="14">
        <v>18</v>
      </c>
      <c r="O1821" s="14"/>
      <c r="P1821" s="13" t="s">
        <v>1</v>
      </c>
      <c r="Q1821" s="13" t="s">
        <v>1</v>
      </c>
      <c r="R1821" s="13" t="s">
        <v>1</v>
      </c>
      <c r="S1821" s="13" t="s">
        <v>1</v>
      </c>
      <c r="T1821" s="13" t="s">
        <v>1</v>
      </c>
      <c r="U1821" s="13" t="s">
        <v>1</v>
      </c>
      <c r="V1821" s="13" t="s">
        <v>307</v>
      </c>
      <c r="W1821" s="22" t="s">
        <v>1</v>
      </c>
    </row>
    <row r="1822" spans="1:23" x14ac:dyDescent="0.2">
      <c r="A1822" s="25" t="s">
        <v>60</v>
      </c>
      <c r="B1822" s="11" t="s">
        <v>177</v>
      </c>
      <c r="C1822" s="11" t="s">
        <v>275</v>
      </c>
      <c r="D1822" s="12">
        <v>11</v>
      </c>
      <c r="E1822" s="12">
        <v>11</v>
      </c>
      <c r="F1822" s="12">
        <v>10</v>
      </c>
      <c r="G1822" s="12">
        <v>10</v>
      </c>
      <c r="H1822" s="12">
        <v>10</v>
      </c>
      <c r="I1822" s="12">
        <v>10</v>
      </c>
      <c r="J1822" s="12">
        <v>9</v>
      </c>
      <c r="K1822" s="12">
        <v>9</v>
      </c>
      <c r="L1822" s="12">
        <v>9</v>
      </c>
      <c r="M1822" s="12">
        <v>10</v>
      </c>
      <c r="N1822" s="12">
        <v>10</v>
      </c>
      <c r="O1822" s="12"/>
      <c r="P1822" s="11" t="s">
        <v>1</v>
      </c>
      <c r="Q1822" s="11" t="s">
        <v>1</v>
      </c>
      <c r="R1822" s="11" t="s">
        <v>1</v>
      </c>
      <c r="S1822" s="11" t="s">
        <v>1</v>
      </c>
      <c r="T1822" s="11" t="s">
        <v>1</v>
      </c>
      <c r="U1822" s="11" t="s">
        <v>1</v>
      </c>
      <c r="V1822" s="11" t="s">
        <v>307</v>
      </c>
      <c r="W1822" s="21" t="s">
        <v>1</v>
      </c>
    </row>
    <row r="1823" spans="1:23" x14ac:dyDescent="0.2">
      <c r="A1823" s="27" t="s">
        <v>60</v>
      </c>
      <c r="B1823" s="13" t="s">
        <v>177</v>
      </c>
      <c r="C1823" s="13" t="s">
        <v>272</v>
      </c>
      <c r="D1823" s="14">
        <v>12</v>
      </c>
      <c r="E1823" s="14">
        <v>12</v>
      </c>
      <c r="F1823" s="14">
        <v>12</v>
      </c>
      <c r="G1823" s="14">
        <v>11</v>
      </c>
      <c r="H1823" s="14">
        <v>11</v>
      </c>
      <c r="I1823" s="14">
        <v>11</v>
      </c>
      <c r="J1823" s="14">
        <v>9</v>
      </c>
      <c r="K1823" s="14">
        <v>10</v>
      </c>
      <c r="L1823" s="14">
        <v>10</v>
      </c>
      <c r="M1823" s="14">
        <v>11</v>
      </c>
      <c r="N1823" s="14">
        <v>10</v>
      </c>
      <c r="O1823" s="14"/>
      <c r="P1823" s="13" t="s">
        <v>1</v>
      </c>
      <c r="Q1823" s="13" t="s">
        <v>1</v>
      </c>
      <c r="R1823" s="13" t="s">
        <v>1</v>
      </c>
      <c r="S1823" s="13" t="s">
        <v>1</v>
      </c>
      <c r="T1823" s="13" t="s">
        <v>1</v>
      </c>
      <c r="U1823" s="13" t="s">
        <v>1</v>
      </c>
      <c r="V1823" s="13" t="s">
        <v>307</v>
      </c>
      <c r="W1823" s="22" t="s">
        <v>1</v>
      </c>
    </row>
    <row r="1824" spans="1:23" x14ac:dyDescent="0.2">
      <c r="A1824" s="25" t="s">
        <v>60</v>
      </c>
      <c r="B1824" s="11" t="s">
        <v>177</v>
      </c>
      <c r="C1824" s="11" t="s">
        <v>295</v>
      </c>
      <c r="D1824" s="12">
        <v>20.445948949999998</v>
      </c>
      <c r="E1824" s="12">
        <v>17.685313319999999</v>
      </c>
      <c r="F1824" s="12">
        <v>15.16064079</v>
      </c>
      <c r="G1824" s="12">
        <v>15.24032716</v>
      </c>
      <c r="H1824" s="12">
        <v>15.59534633</v>
      </c>
      <c r="I1824" s="12">
        <v>15.46963596</v>
      </c>
      <c r="J1824" s="12">
        <v>16.63749486</v>
      </c>
      <c r="K1824" s="12">
        <v>16.401236820000001</v>
      </c>
      <c r="L1824" s="12">
        <v>16.245792269999999</v>
      </c>
      <c r="M1824" s="12">
        <v>17.442612230000002</v>
      </c>
      <c r="N1824" s="12">
        <v>17.691629519999999</v>
      </c>
      <c r="O1824" s="12"/>
      <c r="P1824" s="11" t="s">
        <v>1</v>
      </c>
      <c r="Q1824" s="11" t="s">
        <v>1</v>
      </c>
      <c r="R1824" s="11" t="s">
        <v>1</v>
      </c>
      <c r="S1824" s="11" t="s">
        <v>1</v>
      </c>
      <c r="T1824" s="11" t="s">
        <v>1</v>
      </c>
      <c r="U1824" s="11" t="s">
        <v>1</v>
      </c>
      <c r="V1824" s="11" t="s">
        <v>307</v>
      </c>
      <c r="W1824" s="21" t="s">
        <v>1</v>
      </c>
    </row>
    <row r="1825" spans="1:23" x14ac:dyDescent="0.2">
      <c r="A1825" s="27" t="s">
        <v>60</v>
      </c>
      <c r="B1825" s="13" t="s">
        <v>177</v>
      </c>
      <c r="C1825" s="13" t="s">
        <v>297</v>
      </c>
      <c r="D1825" s="14">
        <v>43.587809999999998</v>
      </c>
      <c r="E1825" s="14">
        <v>50.334060000000001</v>
      </c>
      <c r="F1825" s="14">
        <v>51.009920000000001</v>
      </c>
      <c r="G1825" s="14">
        <v>54.143659999999997</v>
      </c>
      <c r="H1825" s="14">
        <v>53.593910000000001</v>
      </c>
      <c r="I1825" s="14">
        <v>49.832250000000002</v>
      </c>
      <c r="J1825" s="14">
        <v>32.606470000000002</v>
      </c>
      <c r="K1825" s="14">
        <v>49.75076</v>
      </c>
      <c r="L1825" s="14"/>
      <c r="M1825" s="14"/>
      <c r="N1825" s="14"/>
      <c r="O1825" s="14"/>
      <c r="P1825" s="13" t="s">
        <v>1</v>
      </c>
      <c r="Q1825" s="13" t="s">
        <v>1</v>
      </c>
      <c r="R1825" s="13" t="s">
        <v>1</v>
      </c>
      <c r="S1825" s="13" t="s">
        <v>1</v>
      </c>
      <c r="T1825" s="13" t="s">
        <v>1</v>
      </c>
      <c r="U1825" s="13" t="s">
        <v>1</v>
      </c>
      <c r="V1825" s="13" t="s">
        <v>307</v>
      </c>
      <c r="W1825" s="22" t="s">
        <v>1</v>
      </c>
    </row>
    <row r="1826" spans="1:23" x14ac:dyDescent="0.2">
      <c r="A1826" s="25" t="s">
        <v>60</v>
      </c>
      <c r="B1826" s="11" t="s">
        <v>177</v>
      </c>
      <c r="C1826" s="11" t="s">
        <v>299</v>
      </c>
      <c r="D1826" s="12">
        <v>21.54196</v>
      </c>
      <c r="E1826" s="12">
        <v>27.542529999999999</v>
      </c>
      <c r="F1826" s="12">
        <v>26.50967</v>
      </c>
      <c r="G1826" s="12">
        <v>28.853480000000001</v>
      </c>
      <c r="H1826" s="12">
        <v>29.762029999999999</v>
      </c>
      <c r="I1826" s="12">
        <v>28.115739999999999</v>
      </c>
      <c r="J1826" s="12">
        <v>27.114750000000001</v>
      </c>
      <c r="K1826" s="12">
        <v>27.63955</v>
      </c>
      <c r="L1826" s="12"/>
      <c r="M1826" s="12"/>
      <c r="N1826" s="12"/>
      <c r="O1826" s="12"/>
      <c r="P1826" s="11" t="s">
        <v>1</v>
      </c>
      <c r="Q1826" s="11" t="s">
        <v>1</v>
      </c>
      <c r="R1826" s="11" t="s">
        <v>1</v>
      </c>
      <c r="S1826" s="11" t="s">
        <v>1</v>
      </c>
      <c r="T1826" s="11" t="s">
        <v>1</v>
      </c>
      <c r="U1826" s="11" t="s">
        <v>1</v>
      </c>
      <c r="V1826" s="11" t="s">
        <v>307</v>
      </c>
      <c r="W1826" s="21" t="s">
        <v>1</v>
      </c>
    </row>
    <row r="1827" spans="1:23" x14ac:dyDescent="0.2">
      <c r="A1827" s="27" t="s">
        <v>60</v>
      </c>
      <c r="B1827" s="13" t="s">
        <v>177</v>
      </c>
      <c r="C1827" s="13" t="s">
        <v>300</v>
      </c>
      <c r="D1827" s="14">
        <v>38.636769999999999</v>
      </c>
      <c r="E1827" s="14">
        <v>45.151690000000002</v>
      </c>
      <c r="F1827" s="14">
        <v>45.533180000000002</v>
      </c>
      <c r="G1827" s="14">
        <v>48.023609999999998</v>
      </c>
      <c r="H1827" s="14">
        <v>48.266970000000001</v>
      </c>
      <c r="I1827" s="14">
        <v>44.251939999999998</v>
      </c>
      <c r="J1827" s="14">
        <v>30.063559999999999</v>
      </c>
      <c r="K1827" s="14">
        <v>45.089649999999999</v>
      </c>
      <c r="L1827" s="14"/>
      <c r="M1827" s="14"/>
      <c r="N1827" s="14"/>
      <c r="O1827" s="14"/>
      <c r="P1827" s="13" t="s">
        <v>1</v>
      </c>
      <c r="Q1827" s="13" t="s">
        <v>1</v>
      </c>
      <c r="R1827" s="13" t="s">
        <v>1</v>
      </c>
      <c r="S1827" s="13" t="s">
        <v>1</v>
      </c>
      <c r="T1827" s="13" t="s">
        <v>1</v>
      </c>
      <c r="U1827" s="13" t="s">
        <v>1</v>
      </c>
      <c r="V1827" s="13" t="s">
        <v>307</v>
      </c>
      <c r="W1827" s="22" t="s">
        <v>1</v>
      </c>
    </row>
    <row r="1828" spans="1:23" x14ac:dyDescent="0.2">
      <c r="A1828" s="25" t="s">
        <v>60</v>
      </c>
      <c r="B1828" s="11" t="s">
        <v>177</v>
      </c>
      <c r="C1828" s="11" t="s">
        <v>296</v>
      </c>
      <c r="D1828" s="12">
        <v>34.980469999999997</v>
      </c>
      <c r="E1828" s="12">
        <v>41.67371</v>
      </c>
      <c r="F1828" s="12">
        <v>41.886069999999997</v>
      </c>
      <c r="G1828" s="12">
        <v>44.76097</v>
      </c>
      <c r="H1828" s="12">
        <v>42.965780000000002</v>
      </c>
      <c r="I1828" s="12">
        <v>41.253399999999999</v>
      </c>
      <c r="J1828" s="12">
        <v>32.935250000000003</v>
      </c>
      <c r="K1828" s="12"/>
      <c r="L1828" s="12"/>
      <c r="M1828" s="12"/>
      <c r="N1828" s="12"/>
      <c r="O1828" s="12"/>
      <c r="P1828" s="11" t="s">
        <v>1</v>
      </c>
      <c r="Q1828" s="11" t="s">
        <v>1</v>
      </c>
      <c r="R1828" s="11" t="s">
        <v>1</v>
      </c>
      <c r="S1828" s="11" t="s">
        <v>1</v>
      </c>
      <c r="T1828" s="11" t="s">
        <v>1</v>
      </c>
      <c r="U1828" s="11" t="s">
        <v>1</v>
      </c>
      <c r="V1828" s="11" t="s">
        <v>307</v>
      </c>
      <c r="W1828" s="21" t="s">
        <v>1</v>
      </c>
    </row>
    <row r="1829" spans="1:23" x14ac:dyDescent="0.2">
      <c r="A1829" s="27" t="s">
        <v>60</v>
      </c>
      <c r="B1829" s="13" t="s">
        <v>177</v>
      </c>
      <c r="C1829" s="13" t="s">
        <v>301</v>
      </c>
      <c r="D1829" s="14">
        <v>41.454560000000001</v>
      </c>
      <c r="E1829" s="14">
        <v>47.792070000000002</v>
      </c>
      <c r="F1829" s="14">
        <v>48.574849999999998</v>
      </c>
      <c r="G1829" s="14">
        <v>51.410939999999997</v>
      </c>
      <c r="H1829" s="14">
        <v>51.194540000000003</v>
      </c>
      <c r="I1829" s="14">
        <v>47.811920000000001</v>
      </c>
      <c r="J1829" s="14">
        <v>33.843359999999997</v>
      </c>
      <c r="K1829" s="14">
        <v>47.97316</v>
      </c>
      <c r="L1829" s="14"/>
      <c r="M1829" s="14"/>
      <c r="N1829" s="14"/>
      <c r="O1829" s="14"/>
      <c r="P1829" s="13" t="s">
        <v>1</v>
      </c>
      <c r="Q1829" s="13" t="s">
        <v>1</v>
      </c>
      <c r="R1829" s="13" t="s">
        <v>1</v>
      </c>
      <c r="S1829" s="13" t="s">
        <v>1</v>
      </c>
      <c r="T1829" s="13" t="s">
        <v>1</v>
      </c>
      <c r="U1829" s="13" t="s">
        <v>1</v>
      </c>
      <c r="V1829" s="13" t="s">
        <v>307</v>
      </c>
      <c r="W1829" s="22" t="s">
        <v>1</v>
      </c>
    </row>
    <row r="1830" spans="1:23" x14ac:dyDescent="0.2">
      <c r="A1830" s="25" t="s">
        <v>60</v>
      </c>
      <c r="B1830" s="11" t="s">
        <v>177</v>
      </c>
      <c r="C1830" s="11" t="s">
        <v>298</v>
      </c>
      <c r="D1830" s="12">
        <v>37.699620000000003</v>
      </c>
      <c r="E1830" s="12">
        <v>43.439129999999999</v>
      </c>
      <c r="F1830" s="12">
        <v>44.592509999999997</v>
      </c>
      <c r="G1830" s="12">
        <v>47.035539999999997</v>
      </c>
      <c r="H1830" s="12">
        <v>47.452330000000003</v>
      </c>
      <c r="I1830" s="12">
        <v>44.34881</v>
      </c>
      <c r="J1830" s="12">
        <v>36.198630000000001</v>
      </c>
      <c r="K1830" s="12">
        <v>44.633620000000001</v>
      </c>
      <c r="L1830" s="12"/>
      <c r="M1830" s="12"/>
      <c r="N1830" s="12"/>
      <c r="O1830" s="12"/>
      <c r="P1830" s="11" t="s">
        <v>1</v>
      </c>
      <c r="Q1830" s="11" t="s">
        <v>1</v>
      </c>
      <c r="R1830" s="11" t="s">
        <v>1</v>
      </c>
      <c r="S1830" s="11" t="s">
        <v>1</v>
      </c>
      <c r="T1830" s="11" t="s">
        <v>1</v>
      </c>
      <c r="U1830" s="11" t="s">
        <v>1</v>
      </c>
      <c r="V1830" s="11" t="s">
        <v>307</v>
      </c>
      <c r="W1830" s="21" t="s">
        <v>1</v>
      </c>
    </row>
    <row r="1831" spans="1:23" x14ac:dyDescent="0.2">
      <c r="A1831" s="27" t="s">
        <v>61</v>
      </c>
      <c r="B1831" s="13" t="s">
        <v>147</v>
      </c>
      <c r="C1831" s="13" t="s">
        <v>277</v>
      </c>
      <c r="D1831" s="14">
        <v>82.289670000000001</v>
      </c>
      <c r="E1831" s="14"/>
      <c r="F1831" s="14">
        <v>67.769099999999995</v>
      </c>
      <c r="G1831" s="14">
        <v>65.677980000000005</v>
      </c>
      <c r="H1831" s="14">
        <v>91.622309999999999</v>
      </c>
      <c r="I1831" s="14">
        <v>99.709860000000006</v>
      </c>
      <c r="J1831" s="14"/>
      <c r="K1831" s="14">
        <v>82.76688</v>
      </c>
      <c r="L1831" s="14">
        <v>88.657870000000003</v>
      </c>
      <c r="M1831" s="14"/>
      <c r="N1831" s="14">
        <v>90.025000000000006</v>
      </c>
      <c r="O1831" s="14"/>
      <c r="P1831" s="13" t="s">
        <v>1</v>
      </c>
      <c r="Q1831" s="13" t="s">
        <v>1</v>
      </c>
      <c r="R1831" s="13" t="s">
        <v>1</v>
      </c>
      <c r="S1831" s="13" t="s">
        <v>1</v>
      </c>
      <c r="T1831" s="13" t="s">
        <v>1</v>
      </c>
      <c r="U1831" s="13" t="s">
        <v>1</v>
      </c>
      <c r="V1831" s="13" t="s">
        <v>294</v>
      </c>
      <c r="W1831" s="22" t="s">
        <v>1</v>
      </c>
    </row>
    <row r="1832" spans="1:23" x14ac:dyDescent="0.2">
      <c r="A1832" s="25" t="s">
        <v>61</v>
      </c>
      <c r="B1832" s="11" t="s">
        <v>147</v>
      </c>
      <c r="C1832" s="11" t="s">
        <v>278</v>
      </c>
      <c r="D1832" s="12"/>
      <c r="E1832" s="12"/>
      <c r="F1832" s="12">
        <v>17.314109999999999</v>
      </c>
      <c r="G1832" s="12">
        <v>20.846550000000001</v>
      </c>
      <c r="H1832" s="12">
        <v>25.245190000000001</v>
      </c>
      <c r="I1832" s="12">
        <v>31.11402</v>
      </c>
      <c r="J1832" s="12"/>
      <c r="K1832" s="12">
        <v>18.474350000000001</v>
      </c>
      <c r="L1832" s="12">
        <v>26.43646</v>
      </c>
      <c r="M1832" s="12"/>
      <c r="N1832" s="12">
        <v>25.215399999999999</v>
      </c>
      <c r="O1832" s="12"/>
      <c r="P1832" s="11" t="s">
        <v>1</v>
      </c>
      <c r="Q1832" s="11" t="s">
        <v>1</v>
      </c>
      <c r="R1832" s="11" t="s">
        <v>1</v>
      </c>
      <c r="S1832" s="11" t="s">
        <v>1</v>
      </c>
      <c r="T1832" s="11" t="s">
        <v>1</v>
      </c>
      <c r="U1832" s="11" t="s">
        <v>1</v>
      </c>
      <c r="V1832" s="11" t="s">
        <v>294</v>
      </c>
      <c r="W1832" s="21" t="s">
        <v>1</v>
      </c>
    </row>
    <row r="1833" spans="1:23" x14ac:dyDescent="0.2">
      <c r="A1833" s="27" t="s">
        <v>61</v>
      </c>
      <c r="B1833" s="13" t="s">
        <v>147</v>
      </c>
      <c r="C1833" s="13" t="s">
        <v>280</v>
      </c>
      <c r="D1833" s="14"/>
      <c r="E1833" s="14"/>
      <c r="F1833" s="14">
        <v>0.23444000000000001</v>
      </c>
      <c r="G1833" s="14">
        <v>0.13902</v>
      </c>
      <c r="H1833" s="14">
        <v>0.33516000000000001</v>
      </c>
      <c r="I1833" s="14">
        <v>0.18425</v>
      </c>
      <c r="J1833" s="14"/>
      <c r="K1833" s="14">
        <v>1.39317</v>
      </c>
      <c r="L1833" s="14">
        <v>8.7752800000000004</v>
      </c>
      <c r="M1833" s="14"/>
      <c r="N1833" s="14">
        <v>1.2085900000000001</v>
      </c>
      <c r="O1833" s="14"/>
      <c r="P1833" s="13" t="s">
        <v>1</v>
      </c>
      <c r="Q1833" s="13" t="s">
        <v>1</v>
      </c>
      <c r="R1833" s="13" t="s">
        <v>1</v>
      </c>
      <c r="S1833" s="13" t="s">
        <v>1</v>
      </c>
      <c r="T1833" s="13" t="s">
        <v>1</v>
      </c>
      <c r="U1833" s="13" t="s">
        <v>1</v>
      </c>
      <c r="V1833" s="13" t="s">
        <v>294</v>
      </c>
      <c r="W1833" s="22" t="s">
        <v>1</v>
      </c>
    </row>
    <row r="1834" spans="1:23" x14ac:dyDescent="0.2">
      <c r="A1834" s="25" t="s">
        <v>61</v>
      </c>
      <c r="B1834" s="11" t="s">
        <v>147</v>
      </c>
      <c r="C1834" s="11" t="s">
        <v>281</v>
      </c>
      <c r="D1834" s="12"/>
      <c r="E1834" s="12"/>
      <c r="F1834" s="12">
        <v>36.100709999999999</v>
      </c>
      <c r="G1834" s="12">
        <v>37.394910000000003</v>
      </c>
      <c r="H1834" s="12">
        <v>37.548200000000001</v>
      </c>
      <c r="I1834" s="12">
        <v>35.840649999999997</v>
      </c>
      <c r="J1834" s="12"/>
      <c r="K1834" s="12">
        <v>35.64678</v>
      </c>
      <c r="L1834" s="12">
        <v>38.848170000000003</v>
      </c>
      <c r="M1834" s="12"/>
      <c r="N1834" s="12">
        <v>29.01398</v>
      </c>
      <c r="O1834" s="12"/>
      <c r="P1834" s="11" t="s">
        <v>1</v>
      </c>
      <c r="Q1834" s="11" t="s">
        <v>1</v>
      </c>
      <c r="R1834" s="11" t="s">
        <v>1</v>
      </c>
      <c r="S1834" s="11" t="s">
        <v>1</v>
      </c>
      <c r="T1834" s="11" t="s">
        <v>1</v>
      </c>
      <c r="U1834" s="11" t="s">
        <v>1</v>
      </c>
      <c r="V1834" s="11" t="s">
        <v>294</v>
      </c>
      <c r="W1834" s="21" t="s">
        <v>1</v>
      </c>
    </row>
    <row r="1835" spans="1:23" x14ac:dyDescent="0.2">
      <c r="A1835" s="27" t="s">
        <v>61</v>
      </c>
      <c r="B1835" s="13" t="s">
        <v>147</v>
      </c>
      <c r="C1835" s="13" t="s">
        <v>282</v>
      </c>
      <c r="D1835" s="14"/>
      <c r="E1835" s="14"/>
      <c r="F1835" s="14">
        <v>28.089279999999999</v>
      </c>
      <c r="G1835" s="14">
        <v>28.87491</v>
      </c>
      <c r="H1835" s="14">
        <v>32.026139999999998</v>
      </c>
      <c r="I1835" s="14">
        <v>34.386539999999997</v>
      </c>
      <c r="J1835" s="14"/>
      <c r="K1835" s="14">
        <v>39.844929999999998</v>
      </c>
      <c r="L1835" s="14">
        <v>50.09037</v>
      </c>
      <c r="M1835" s="14"/>
      <c r="N1835" s="14">
        <v>40.044980000000002</v>
      </c>
      <c r="O1835" s="14"/>
      <c r="P1835" s="13" t="s">
        <v>1</v>
      </c>
      <c r="Q1835" s="13" t="s">
        <v>1</v>
      </c>
      <c r="R1835" s="13" t="s">
        <v>1</v>
      </c>
      <c r="S1835" s="13" t="s">
        <v>1</v>
      </c>
      <c r="T1835" s="13" t="s">
        <v>1</v>
      </c>
      <c r="U1835" s="13" t="s">
        <v>1</v>
      </c>
      <c r="V1835" s="13" t="s">
        <v>294</v>
      </c>
      <c r="W1835" s="22" t="s">
        <v>1</v>
      </c>
    </row>
    <row r="1836" spans="1:23" x14ac:dyDescent="0.2">
      <c r="A1836" s="25" t="s">
        <v>61</v>
      </c>
      <c r="B1836" s="11" t="s">
        <v>147</v>
      </c>
      <c r="C1836" s="11" t="s">
        <v>279</v>
      </c>
      <c r="D1836" s="12"/>
      <c r="E1836" s="12"/>
      <c r="F1836" s="12">
        <v>10.775169999999999</v>
      </c>
      <c r="G1836" s="12">
        <v>8.0283599999999993</v>
      </c>
      <c r="H1836" s="12">
        <v>6.7809499999999998</v>
      </c>
      <c r="I1836" s="12">
        <v>3.2725300000000002</v>
      </c>
      <c r="J1836" s="12"/>
      <c r="K1836" s="12">
        <v>21.37058</v>
      </c>
      <c r="L1836" s="12">
        <v>23.65391</v>
      </c>
      <c r="M1836" s="12"/>
      <c r="N1836" s="12">
        <v>14.82958</v>
      </c>
      <c r="O1836" s="12"/>
      <c r="P1836" s="11" t="s">
        <v>1</v>
      </c>
      <c r="Q1836" s="11" t="s">
        <v>1</v>
      </c>
      <c r="R1836" s="11" t="s">
        <v>1</v>
      </c>
      <c r="S1836" s="11" t="s">
        <v>1</v>
      </c>
      <c r="T1836" s="11" t="s">
        <v>1</v>
      </c>
      <c r="U1836" s="11" t="s">
        <v>1</v>
      </c>
      <c r="V1836" s="11" t="s">
        <v>294</v>
      </c>
      <c r="W1836" s="21" t="s">
        <v>1</v>
      </c>
    </row>
    <row r="1837" spans="1:23" x14ac:dyDescent="0.2">
      <c r="A1837" s="27" t="s">
        <v>61</v>
      </c>
      <c r="B1837" s="13" t="s">
        <v>147</v>
      </c>
      <c r="C1837" s="13" t="s">
        <v>293</v>
      </c>
      <c r="D1837" s="14"/>
      <c r="E1837" s="14"/>
      <c r="F1837" s="14"/>
      <c r="G1837" s="14"/>
      <c r="H1837" s="14"/>
      <c r="I1837" s="14"/>
      <c r="J1837" s="14"/>
      <c r="K1837" s="14"/>
      <c r="L1837" s="14"/>
      <c r="M1837" s="14"/>
      <c r="N1837" s="14"/>
      <c r="O1837" s="14"/>
      <c r="P1837" s="13" t="s">
        <v>1</v>
      </c>
      <c r="Q1837" s="13" t="s">
        <v>1</v>
      </c>
      <c r="R1837" s="13" t="s">
        <v>1</v>
      </c>
      <c r="S1837" s="13" t="s">
        <v>1</v>
      </c>
      <c r="T1837" s="13" t="s">
        <v>1</v>
      </c>
      <c r="U1837" s="13" t="s">
        <v>1</v>
      </c>
      <c r="V1837" s="13" t="s">
        <v>294</v>
      </c>
      <c r="W1837" s="22" t="s">
        <v>1</v>
      </c>
    </row>
    <row r="1838" spans="1:23" x14ac:dyDescent="0.2">
      <c r="A1838" s="25" t="s">
        <v>61</v>
      </c>
      <c r="B1838" s="11" t="s">
        <v>147</v>
      </c>
      <c r="C1838" s="11" t="s">
        <v>284</v>
      </c>
      <c r="D1838" s="12"/>
      <c r="E1838" s="12"/>
      <c r="F1838" s="12">
        <v>21.44154</v>
      </c>
      <c r="G1838" s="12">
        <v>26.798950000000001</v>
      </c>
      <c r="H1838" s="12">
        <v>30.863099999999999</v>
      </c>
      <c r="I1838" s="12">
        <v>29.7226</v>
      </c>
      <c r="J1838" s="12"/>
      <c r="K1838" s="12">
        <v>20.359449999999999</v>
      </c>
      <c r="L1838" s="12">
        <v>25.929379999999998</v>
      </c>
      <c r="M1838" s="12"/>
      <c r="N1838" s="12">
        <v>24.02683</v>
      </c>
      <c r="O1838" s="12"/>
      <c r="P1838" s="11" t="s">
        <v>1</v>
      </c>
      <c r="Q1838" s="11" t="s">
        <v>1</v>
      </c>
      <c r="R1838" s="11" t="s">
        <v>1</v>
      </c>
      <c r="S1838" s="11" t="s">
        <v>1</v>
      </c>
      <c r="T1838" s="11" t="s">
        <v>1</v>
      </c>
      <c r="U1838" s="11" t="s">
        <v>1</v>
      </c>
      <c r="V1838" s="11" t="s">
        <v>294</v>
      </c>
      <c r="W1838" s="21" t="s">
        <v>1</v>
      </c>
    </row>
    <row r="1839" spans="1:23" x14ac:dyDescent="0.2">
      <c r="A1839" s="27" t="s">
        <v>61</v>
      </c>
      <c r="B1839" s="13" t="s">
        <v>147</v>
      </c>
      <c r="C1839" s="13" t="s">
        <v>286</v>
      </c>
      <c r="D1839" s="14"/>
      <c r="E1839" s="14"/>
      <c r="F1839" s="14">
        <v>0.19675000000000001</v>
      </c>
      <c r="G1839" s="14">
        <v>0.11737</v>
      </c>
      <c r="H1839" s="14">
        <v>0.27654000000000001</v>
      </c>
      <c r="I1839" s="14">
        <v>0.15479000000000001</v>
      </c>
      <c r="J1839" s="14"/>
      <c r="K1839" s="14">
        <v>1.2814300000000001</v>
      </c>
      <c r="L1839" s="14">
        <v>7.7067899999999998</v>
      </c>
      <c r="M1839" s="14"/>
      <c r="N1839" s="14">
        <v>1.2718400000000001</v>
      </c>
      <c r="O1839" s="14"/>
      <c r="P1839" s="13" t="s">
        <v>1</v>
      </c>
      <c r="Q1839" s="13" t="s">
        <v>1</v>
      </c>
      <c r="R1839" s="13" t="s">
        <v>1</v>
      </c>
      <c r="S1839" s="13" t="s">
        <v>1</v>
      </c>
      <c r="T1839" s="13" t="s">
        <v>1</v>
      </c>
      <c r="U1839" s="13" t="s">
        <v>1</v>
      </c>
      <c r="V1839" s="13" t="s">
        <v>294</v>
      </c>
      <c r="W1839" s="22" t="s">
        <v>1</v>
      </c>
    </row>
    <row r="1840" spans="1:23" x14ac:dyDescent="0.2">
      <c r="A1840" s="25" t="s">
        <v>61</v>
      </c>
      <c r="B1840" s="11" t="s">
        <v>147</v>
      </c>
      <c r="C1840" s="11" t="s">
        <v>287</v>
      </c>
      <c r="D1840" s="12">
        <v>45.595379999999999</v>
      </c>
      <c r="E1840" s="12"/>
      <c r="F1840" s="12">
        <v>36.737220000000001</v>
      </c>
      <c r="G1840" s="12">
        <v>31.846399999999999</v>
      </c>
      <c r="H1840" s="12">
        <v>36.248980000000003</v>
      </c>
      <c r="I1840" s="12">
        <v>30.110240000000001</v>
      </c>
      <c r="J1840" s="12"/>
      <c r="K1840" s="12">
        <v>32.664949999999997</v>
      </c>
      <c r="L1840" s="12">
        <v>34.61112</v>
      </c>
      <c r="M1840" s="12"/>
      <c r="N1840" s="12">
        <v>28.56429</v>
      </c>
      <c r="O1840" s="12"/>
      <c r="P1840" s="11" t="s">
        <v>1</v>
      </c>
      <c r="Q1840" s="11" t="s">
        <v>1</v>
      </c>
      <c r="R1840" s="11" t="s">
        <v>1</v>
      </c>
      <c r="S1840" s="11" t="s">
        <v>1</v>
      </c>
      <c r="T1840" s="11" t="s">
        <v>1</v>
      </c>
      <c r="U1840" s="11" t="s">
        <v>1</v>
      </c>
      <c r="V1840" s="11" t="s">
        <v>294</v>
      </c>
      <c r="W1840" s="21" t="s">
        <v>1</v>
      </c>
    </row>
    <row r="1841" spans="1:23" x14ac:dyDescent="0.2">
      <c r="A1841" s="27" t="s">
        <v>61</v>
      </c>
      <c r="B1841" s="13" t="s">
        <v>147</v>
      </c>
      <c r="C1841" s="13" t="s">
        <v>288</v>
      </c>
      <c r="D1841" s="14">
        <v>24.987269999999999</v>
      </c>
      <c r="E1841" s="14"/>
      <c r="F1841" s="14">
        <v>30.681170000000002</v>
      </c>
      <c r="G1841" s="14">
        <v>37.649520000000003</v>
      </c>
      <c r="H1841" s="14">
        <v>36.48545</v>
      </c>
      <c r="I1841" s="14">
        <v>41.713709999999999</v>
      </c>
      <c r="J1841" s="14"/>
      <c r="K1841" s="14">
        <v>42.624789999999997</v>
      </c>
      <c r="L1841" s="14">
        <v>52.825240000000001</v>
      </c>
      <c r="M1841" s="14"/>
      <c r="N1841" s="14">
        <v>38.250059999999998</v>
      </c>
      <c r="O1841" s="14"/>
      <c r="P1841" s="13" t="s">
        <v>1</v>
      </c>
      <c r="Q1841" s="13" t="s">
        <v>1</v>
      </c>
      <c r="R1841" s="13" t="s">
        <v>1</v>
      </c>
      <c r="S1841" s="13" t="s">
        <v>1</v>
      </c>
      <c r="T1841" s="13" t="s">
        <v>1</v>
      </c>
      <c r="U1841" s="13" t="s">
        <v>1</v>
      </c>
      <c r="V1841" s="13" t="s">
        <v>294</v>
      </c>
      <c r="W1841" s="22" t="s">
        <v>1</v>
      </c>
    </row>
    <row r="1842" spans="1:23" x14ac:dyDescent="0.2">
      <c r="A1842" s="25" t="s">
        <v>61</v>
      </c>
      <c r="B1842" s="11" t="s">
        <v>147</v>
      </c>
      <c r="C1842" s="11" t="s">
        <v>285</v>
      </c>
      <c r="D1842" s="12"/>
      <c r="E1842" s="12"/>
      <c r="F1842" s="12">
        <v>9.23963</v>
      </c>
      <c r="G1842" s="12">
        <v>10.850569999999999</v>
      </c>
      <c r="H1842" s="12">
        <v>5.62235</v>
      </c>
      <c r="I1842" s="12">
        <v>11.99112</v>
      </c>
      <c r="J1842" s="12"/>
      <c r="K1842" s="12">
        <v>22.265350000000002</v>
      </c>
      <c r="L1842" s="12">
        <v>26.895859999999999</v>
      </c>
      <c r="M1842" s="12"/>
      <c r="N1842" s="12">
        <v>14.223229999999999</v>
      </c>
      <c r="O1842" s="12"/>
      <c r="P1842" s="11" t="s">
        <v>1</v>
      </c>
      <c r="Q1842" s="11" t="s">
        <v>1</v>
      </c>
      <c r="R1842" s="11" t="s">
        <v>1</v>
      </c>
      <c r="S1842" s="11" t="s">
        <v>1</v>
      </c>
      <c r="T1842" s="11" t="s">
        <v>1</v>
      </c>
      <c r="U1842" s="11" t="s">
        <v>1</v>
      </c>
      <c r="V1842" s="11" t="s">
        <v>294</v>
      </c>
      <c r="W1842" s="21" t="s">
        <v>1</v>
      </c>
    </row>
    <row r="1843" spans="1:23" x14ac:dyDescent="0.2">
      <c r="A1843" s="27" t="s">
        <v>61</v>
      </c>
      <c r="B1843" s="13" t="s">
        <v>147</v>
      </c>
      <c r="C1843" s="13" t="s">
        <v>308</v>
      </c>
      <c r="D1843" s="14"/>
      <c r="E1843" s="14">
        <v>32.216999999999999</v>
      </c>
      <c r="F1843" s="14">
        <v>13.518000000000001</v>
      </c>
      <c r="G1843" s="14">
        <v>13.836</v>
      </c>
      <c r="H1843" s="14">
        <v>9.173</v>
      </c>
      <c r="I1843" s="14">
        <v>19.588000000000001</v>
      </c>
      <c r="J1843" s="14">
        <v>18.132999999999999</v>
      </c>
      <c r="K1843" s="14">
        <v>32.548000000000002</v>
      </c>
      <c r="L1843" s="14">
        <v>35.195999999999998</v>
      </c>
      <c r="M1843" s="14">
        <v>37.18</v>
      </c>
      <c r="N1843" s="14">
        <v>41.835000000000001</v>
      </c>
      <c r="O1843" s="14"/>
      <c r="P1843" s="13" t="s">
        <v>1</v>
      </c>
      <c r="Q1843" s="13" t="s">
        <v>1</v>
      </c>
      <c r="R1843" s="13" t="s">
        <v>1</v>
      </c>
      <c r="S1843" s="13" t="s">
        <v>1</v>
      </c>
      <c r="T1843" s="13" t="s">
        <v>1</v>
      </c>
      <c r="U1843" s="13" t="s">
        <v>1</v>
      </c>
      <c r="V1843" s="13" t="s">
        <v>294</v>
      </c>
      <c r="W1843" s="22" t="s">
        <v>1</v>
      </c>
    </row>
    <row r="1844" spans="1:23" x14ac:dyDescent="0.2">
      <c r="A1844" s="25" t="s">
        <v>61</v>
      </c>
      <c r="B1844" s="11" t="s">
        <v>147</v>
      </c>
      <c r="C1844" s="11" t="s">
        <v>283</v>
      </c>
      <c r="D1844" s="12">
        <v>37</v>
      </c>
      <c r="E1844" s="12">
        <v>19</v>
      </c>
      <c r="F1844" s="12">
        <v>10</v>
      </c>
      <c r="G1844" s="12">
        <v>6</v>
      </c>
      <c r="H1844" s="12">
        <v>7</v>
      </c>
      <c r="I1844" s="12">
        <v>8</v>
      </c>
      <c r="J1844" s="12">
        <v>8</v>
      </c>
      <c r="K1844" s="12">
        <v>7</v>
      </c>
      <c r="L1844" s="12">
        <v>8</v>
      </c>
      <c r="M1844" s="12">
        <v>6</v>
      </c>
      <c r="N1844" s="12">
        <v>6</v>
      </c>
      <c r="O1844" s="12"/>
      <c r="P1844" s="11" t="s">
        <v>1</v>
      </c>
      <c r="Q1844" s="11" t="s">
        <v>1</v>
      </c>
      <c r="R1844" s="11" t="s">
        <v>1</v>
      </c>
      <c r="S1844" s="11" t="s">
        <v>1</v>
      </c>
      <c r="T1844" s="11" t="s">
        <v>1</v>
      </c>
      <c r="U1844" s="11" t="s">
        <v>1</v>
      </c>
      <c r="V1844" s="11" t="s">
        <v>294</v>
      </c>
      <c r="W1844" s="21" t="s">
        <v>1</v>
      </c>
    </row>
    <row r="1845" spans="1:23" x14ac:dyDescent="0.2">
      <c r="A1845" s="27" t="s">
        <v>61</v>
      </c>
      <c r="B1845" s="13" t="s">
        <v>147</v>
      </c>
      <c r="C1845" s="13" t="s">
        <v>290</v>
      </c>
      <c r="D1845" s="14"/>
      <c r="E1845" s="14">
        <v>99</v>
      </c>
      <c r="F1845" s="14">
        <v>99</v>
      </c>
      <c r="G1845" s="14">
        <v>100</v>
      </c>
      <c r="H1845" s="14">
        <v>100</v>
      </c>
      <c r="I1845" s="14">
        <v>100</v>
      </c>
      <c r="J1845" s="14">
        <v>59</v>
      </c>
      <c r="K1845" s="14">
        <v>53</v>
      </c>
      <c r="L1845" s="14">
        <v>48</v>
      </c>
      <c r="M1845" s="14">
        <v>41</v>
      </c>
      <c r="N1845" s="14">
        <v>38</v>
      </c>
      <c r="O1845" s="14"/>
      <c r="P1845" s="13" t="s">
        <v>1</v>
      </c>
      <c r="Q1845" s="13" t="s">
        <v>1</v>
      </c>
      <c r="R1845" s="13" t="s">
        <v>1</v>
      </c>
      <c r="S1845" s="13" t="s">
        <v>1</v>
      </c>
      <c r="T1845" s="13" t="s">
        <v>1</v>
      </c>
      <c r="U1845" s="13" t="s">
        <v>1</v>
      </c>
      <c r="V1845" s="13" t="s">
        <v>294</v>
      </c>
      <c r="W1845" s="22" t="s">
        <v>1</v>
      </c>
    </row>
    <row r="1846" spans="1:23" x14ac:dyDescent="0.2">
      <c r="A1846" s="25" t="s">
        <v>61</v>
      </c>
      <c r="B1846" s="11" t="s">
        <v>147</v>
      </c>
      <c r="C1846" s="11" t="s">
        <v>291</v>
      </c>
      <c r="D1846" s="12">
        <v>2</v>
      </c>
      <c r="E1846" s="12">
        <v>3</v>
      </c>
      <c r="F1846" s="12">
        <v>2</v>
      </c>
      <c r="G1846" s="12">
        <v>2</v>
      </c>
      <c r="H1846" s="12">
        <v>2</v>
      </c>
      <c r="I1846" s="12">
        <v>3</v>
      </c>
      <c r="J1846" s="12">
        <v>3</v>
      </c>
      <c r="K1846" s="12">
        <v>3</v>
      </c>
      <c r="L1846" s="12">
        <v>5</v>
      </c>
      <c r="M1846" s="12">
        <v>4</v>
      </c>
      <c r="N1846" s="12">
        <v>4</v>
      </c>
      <c r="O1846" s="12"/>
      <c r="P1846" s="11" t="s">
        <v>1</v>
      </c>
      <c r="Q1846" s="11" t="s">
        <v>1</v>
      </c>
      <c r="R1846" s="11" t="s">
        <v>1</v>
      </c>
      <c r="S1846" s="11" t="s">
        <v>1</v>
      </c>
      <c r="T1846" s="11" t="s">
        <v>1</v>
      </c>
      <c r="U1846" s="11" t="s">
        <v>1</v>
      </c>
      <c r="V1846" s="11" t="s">
        <v>294</v>
      </c>
      <c r="W1846" s="21" t="s">
        <v>1</v>
      </c>
    </row>
    <row r="1847" spans="1:23" x14ac:dyDescent="0.2">
      <c r="A1847" s="27" t="s">
        <v>61</v>
      </c>
      <c r="B1847" s="13" t="s">
        <v>147</v>
      </c>
      <c r="C1847" s="13" t="s">
        <v>273</v>
      </c>
      <c r="D1847" s="14">
        <v>37</v>
      </c>
      <c r="E1847" s="14">
        <v>32</v>
      </c>
      <c r="F1847" s="14">
        <v>24</v>
      </c>
      <c r="G1847" s="14">
        <v>21</v>
      </c>
      <c r="H1847" s="14">
        <v>19</v>
      </c>
      <c r="I1847" s="14">
        <v>18</v>
      </c>
      <c r="J1847" s="14">
        <v>13</v>
      </c>
      <c r="K1847" s="14">
        <v>16</v>
      </c>
      <c r="L1847" s="14">
        <v>16</v>
      </c>
      <c r="M1847" s="14">
        <v>14</v>
      </c>
      <c r="N1847" s="14">
        <v>12</v>
      </c>
      <c r="O1847" s="14"/>
      <c r="P1847" s="13" t="s">
        <v>1</v>
      </c>
      <c r="Q1847" s="13" t="s">
        <v>1</v>
      </c>
      <c r="R1847" s="13" t="s">
        <v>1</v>
      </c>
      <c r="S1847" s="13" t="s">
        <v>1</v>
      </c>
      <c r="T1847" s="13" t="s">
        <v>1</v>
      </c>
      <c r="U1847" s="13" t="s">
        <v>1</v>
      </c>
      <c r="V1847" s="13" t="s">
        <v>294</v>
      </c>
      <c r="W1847" s="22" t="s">
        <v>1</v>
      </c>
    </row>
    <row r="1848" spans="1:23" x14ac:dyDescent="0.2">
      <c r="A1848" s="25" t="s">
        <v>61</v>
      </c>
      <c r="B1848" s="11" t="s">
        <v>147</v>
      </c>
      <c r="C1848" s="11" t="s">
        <v>274</v>
      </c>
      <c r="D1848" s="12">
        <v>37</v>
      </c>
      <c r="E1848" s="12">
        <v>60</v>
      </c>
      <c r="F1848" s="12">
        <v>58</v>
      </c>
      <c r="G1848" s="12">
        <v>56</v>
      </c>
      <c r="H1848" s="12">
        <v>43</v>
      </c>
      <c r="I1848" s="12">
        <v>35</v>
      </c>
      <c r="J1848" s="12">
        <v>20</v>
      </c>
      <c r="K1848" s="12">
        <v>30</v>
      </c>
      <c r="L1848" s="12">
        <v>28</v>
      </c>
      <c r="M1848" s="12">
        <v>26</v>
      </c>
      <c r="N1848" s="12">
        <v>24</v>
      </c>
      <c r="O1848" s="12"/>
      <c r="P1848" s="11" t="s">
        <v>1</v>
      </c>
      <c r="Q1848" s="11" t="s">
        <v>1</v>
      </c>
      <c r="R1848" s="11" t="s">
        <v>1</v>
      </c>
      <c r="S1848" s="11" t="s">
        <v>1</v>
      </c>
      <c r="T1848" s="11" t="s">
        <v>1</v>
      </c>
      <c r="U1848" s="11" t="s">
        <v>1</v>
      </c>
      <c r="V1848" s="11" t="s">
        <v>294</v>
      </c>
      <c r="W1848" s="21" t="s">
        <v>1</v>
      </c>
    </row>
    <row r="1849" spans="1:23" x14ac:dyDescent="0.2">
      <c r="A1849" s="27" t="s">
        <v>61</v>
      </c>
      <c r="B1849" s="13" t="s">
        <v>147</v>
      </c>
      <c r="C1849" s="13" t="s">
        <v>289</v>
      </c>
      <c r="D1849" s="14">
        <v>70.808130000000006</v>
      </c>
      <c r="E1849" s="14"/>
      <c r="F1849" s="14">
        <v>67.615139999999997</v>
      </c>
      <c r="G1849" s="14">
        <v>69.613290000000006</v>
      </c>
      <c r="H1849" s="14">
        <v>73.01097</v>
      </c>
      <c r="I1849" s="14">
        <v>71.978740000000002</v>
      </c>
      <c r="J1849" s="14"/>
      <c r="K1849" s="14">
        <v>76.571169999999995</v>
      </c>
      <c r="L1849" s="14">
        <v>95.143159999999995</v>
      </c>
      <c r="M1849" s="14"/>
      <c r="N1849" s="14">
        <v>68.086190000000002</v>
      </c>
      <c r="O1849" s="14"/>
      <c r="P1849" s="13" t="s">
        <v>1</v>
      </c>
      <c r="Q1849" s="13" t="s">
        <v>1</v>
      </c>
      <c r="R1849" s="13" t="s">
        <v>1</v>
      </c>
      <c r="S1849" s="13" t="s">
        <v>1</v>
      </c>
      <c r="T1849" s="13" t="s">
        <v>1</v>
      </c>
      <c r="U1849" s="13" t="s">
        <v>1</v>
      </c>
      <c r="V1849" s="13" t="s">
        <v>294</v>
      </c>
      <c r="W1849" s="22" t="s">
        <v>1</v>
      </c>
    </row>
    <row r="1850" spans="1:23" x14ac:dyDescent="0.2">
      <c r="A1850" s="25" t="s">
        <v>61</v>
      </c>
      <c r="B1850" s="11" t="s">
        <v>147</v>
      </c>
      <c r="C1850" s="11" t="s">
        <v>276</v>
      </c>
      <c r="D1850" s="12"/>
      <c r="E1850" s="12">
        <v>23</v>
      </c>
      <c r="F1850" s="12"/>
      <c r="G1850" s="12"/>
      <c r="H1850" s="12"/>
      <c r="I1850" s="12"/>
      <c r="J1850" s="12"/>
      <c r="K1850" s="12"/>
      <c r="L1850" s="12"/>
      <c r="M1850" s="12">
        <v>23</v>
      </c>
      <c r="N1850" s="12">
        <v>30</v>
      </c>
      <c r="O1850" s="12"/>
      <c r="P1850" s="11" t="s">
        <v>1</v>
      </c>
      <c r="Q1850" s="11" t="s">
        <v>1</v>
      </c>
      <c r="R1850" s="11" t="s">
        <v>1</v>
      </c>
      <c r="S1850" s="11" t="s">
        <v>1</v>
      </c>
      <c r="T1850" s="11" t="s">
        <v>1</v>
      </c>
      <c r="U1850" s="11" t="s">
        <v>1</v>
      </c>
      <c r="V1850" s="11" t="s">
        <v>294</v>
      </c>
      <c r="W1850" s="21" t="s">
        <v>1</v>
      </c>
    </row>
    <row r="1851" spans="1:23" x14ac:dyDescent="0.2">
      <c r="A1851" s="27" t="s">
        <v>61</v>
      </c>
      <c r="B1851" s="13" t="s">
        <v>147</v>
      </c>
      <c r="C1851" s="13" t="s">
        <v>271</v>
      </c>
      <c r="D1851" s="14"/>
      <c r="E1851" s="14"/>
      <c r="F1851" s="14"/>
      <c r="G1851" s="14">
        <v>38</v>
      </c>
      <c r="H1851" s="14">
        <v>40</v>
      </c>
      <c r="I1851" s="14">
        <v>41</v>
      </c>
      <c r="J1851" s="14">
        <v>34</v>
      </c>
      <c r="K1851" s="14">
        <v>34</v>
      </c>
      <c r="L1851" s="14">
        <v>32</v>
      </c>
      <c r="M1851" s="14">
        <v>32</v>
      </c>
      <c r="N1851" s="14">
        <v>36</v>
      </c>
      <c r="O1851" s="14"/>
      <c r="P1851" s="13" t="s">
        <v>1</v>
      </c>
      <c r="Q1851" s="13" t="s">
        <v>1</v>
      </c>
      <c r="R1851" s="13" t="s">
        <v>1</v>
      </c>
      <c r="S1851" s="13" t="s">
        <v>1</v>
      </c>
      <c r="T1851" s="13" t="s">
        <v>1</v>
      </c>
      <c r="U1851" s="13" t="s">
        <v>1</v>
      </c>
      <c r="V1851" s="13" t="s">
        <v>294</v>
      </c>
      <c r="W1851" s="22" t="s">
        <v>1</v>
      </c>
    </row>
    <row r="1852" spans="1:23" x14ac:dyDescent="0.2">
      <c r="A1852" s="25" t="s">
        <v>61</v>
      </c>
      <c r="B1852" s="11" t="s">
        <v>147</v>
      </c>
      <c r="C1852" s="11" t="s">
        <v>292</v>
      </c>
      <c r="D1852" s="12">
        <v>68</v>
      </c>
      <c r="E1852" s="12">
        <v>68</v>
      </c>
      <c r="F1852" s="12">
        <v>65</v>
      </c>
      <c r="G1852" s="12">
        <v>58</v>
      </c>
      <c r="H1852" s="12">
        <v>59</v>
      </c>
      <c r="I1852" s="12">
        <v>60</v>
      </c>
      <c r="J1852" s="12">
        <v>58</v>
      </c>
      <c r="K1852" s="12">
        <v>58</v>
      </c>
      <c r="L1852" s="12">
        <v>58</v>
      </c>
      <c r="M1852" s="12">
        <v>58</v>
      </c>
      <c r="N1852" s="12">
        <v>60</v>
      </c>
      <c r="O1852" s="12"/>
      <c r="P1852" s="11" t="s">
        <v>1</v>
      </c>
      <c r="Q1852" s="11" t="s">
        <v>1</v>
      </c>
      <c r="R1852" s="11" t="s">
        <v>1</v>
      </c>
      <c r="S1852" s="11" t="s">
        <v>1</v>
      </c>
      <c r="T1852" s="11" t="s">
        <v>1</v>
      </c>
      <c r="U1852" s="11" t="s">
        <v>1</v>
      </c>
      <c r="V1852" s="11" t="s">
        <v>294</v>
      </c>
      <c r="W1852" s="21" t="s">
        <v>1</v>
      </c>
    </row>
    <row r="1853" spans="1:23" x14ac:dyDescent="0.2">
      <c r="A1853" s="27" t="s">
        <v>61</v>
      </c>
      <c r="B1853" s="13" t="s">
        <v>147</v>
      </c>
      <c r="C1853" s="13" t="s">
        <v>275</v>
      </c>
      <c r="D1853" s="14"/>
      <c r="E1853" s="14">
        <v>23</v>
      </c>
      <c r="F1853" s="14"/>
      <c r="G1853" s="14">
        <v>24</v>
      </c>
      <c r="H1853" s="14">
        <v>23</v>
      </c>
      <c r="I1853" s="14">
        <v>23</v>
      </c>
      <c r="J1853" s="14">
        <v>22</v>
      </c>
      <c r="K1853" s="14">
        <v>19</v>
      </c>
      <c r="L1853" s="14">
        <v>19</v>
      </c>
      <c r="M1853" s="14">
        <v>20</v>
      </c>
      <c r="N1853" s="14">
        <v>28</v>
      </c>
      <c r="O1853" s="14"/>
      <c r="P1853" s="13" t="s">
        <v>1</v>
      </c>
      <c r="Q1853" s="13" t="s">
        <v>1</v>
      </c>
      <c r="R1853" s="13" t="s">
        <v>1</v>
      </c>
      <c r="S1853" s="13" t="s">
        <v>1</v>
      </c>
      <c r="T1853" s="13" t="s">
        <v>1</v>
      </c>
      <c r="U1853" s="13" t="s">
        <v>1</v>
      </c>
      <c r="V1853" s="13" t="s">
        <v>294</v>
      </c>
      <c r="W1853" s="22" t="s">
        <v>1</v>
      </c>
    </row>
    <row r="1854" spans="1:23" x14ac:dyDescent="0.2">
      <c r="A1854" s="25" t="s">
        <v>61</v>
      </c>
      <c r="B1854" s="11" t="s">
        <v>147</v>
      </c>
      <c r="C1854" s="11" t="s">
        <v>272</v>
      </c>
      <c r="D1854" s="12"/>
      <c r="E1854" s="12">
        <v>23</v>
      </c>
      <c r="F1854" s="12"/>
      <c r="G1854" s="12"/>
      <c r="H1854" s="12"/>
      <c r="I1854" s="12"/>
      <c r="J1854" s="12"/>
      <c r="K1854" s="12"/>
      <c r="L1854" s="12"/>
      <c r="M1854" s="12">
        <v>16</v>
      </c>
      <c r="N1854" s="12">
        <v>25</v>
      </c>
      <c r="O1854" s="12"/>
      <c r="P1854" s="11" t="s">
        <v>1</v>
      </c>
      <c r="Q1854" s="11" t="s">
        <v>1</v>
      </c>
      <c r="R1854" s="11" t="s">
        <v>1</v>
      </c>
      <c r="S1854" s="11" t="s">
        <v>1</v>
      </c>
      <c r="T1854" s="11" t="s">
        <v>1</v>
      </c>
      <c r="U1854" s="11" t="s">
        <v>1</v>
      </c>
      <c r="V1854" s="11" t="s">
        <v>294</v>
      </c>
      <c r="W1854" s="21" t="s">
        <v>1</v>
      </c>
    </row>
    <row r="1855" spans="1:23" x14ac:dyDescent="0.2">
      <c r="A1855" s="27" t="s">
        <v>61</v>
      </c>
      <c r="B1855" s="13" t="s">
        <v>147</v>
      </c>
      <c r="C1855" s="13" t="s">
        <v>295</v>
      </c>
      <c r="D1855" s="14"/>
      <c r="E1855" s="14"/>
      <c r="F1855" s="14"/>
      <c r="G1855" s="14"/>
      <c r="H1855" s="14"/>
      <c r="I1855" s="14"/>
      <c r="J1855" s="14">
        <v>12.895156950000001</v>
      </c>
      <c r="K1855" s="14">
        <v>13.23375087</v>
      </c>
      <c r="L1855" s="14">
        <v>14.35196049</v>
      </c>
      <c r="M1855" s="14">
        <v>13.45137171</v>
      </c>
      <c r="N1855" s="14">
        <v>14.26328494</v>
      </c>
      <c r="O1855" s="14"/>
      <c r="P1855" s="13" t="s">
        <v>1</v>
      </c>
      <c r="Q1855" s="13" t="s">
        <v>1</v>
      </c>
      <c r="R1855" s="13" t="s">
        <v>1</v>
      </c>
      <c r="S1855" s="13" t="s">
        <v>1</v>
      </c>
      <c r="T1855" s="13" t="s">
        <v>1</v>
      </c>
      <c r="U1855" s="13" t="s">
        <v>1</v>
      </c>
      <c r="V1855" s="13" t="s">
        <v>294</v>
      </c>
      <c r="W1855" s="22" t="s">
        <v>1</v>
      </c>
    </row>
    <row r="1856" spans="1:23" x14ac:dyDescent="0.2">
      <c r="A1856" s="25" t="s">
        <v>61</v>
      </c>
      <c r="B1856" s="11" t="s">
        <v>147</v>
      </c>
      <c r="C1856" s="11" t="s">
        <v>297</v>
      </c>
      <c r="D1856" s="12"/>
      <c r="E1856" s="12"/>
      <c r="F1856" s="12"/>
      <c r="G1856" s="12"/>
      <c r="H1856" s="12"/>
      <c r="I1856" s="12"/>
      <c r="J1856" s="12"/>
      <c r="K1856" s="12">
        <v>51.776400000000002</v>
      </c>
      <c r="L1856" s="12">
        <v>47.356780000000001</v>
      </c>
      <c r="M1856" s="12"/>
      <c r="N1856" s="12">
        <v>56.238430000000001</v>
      </c>
      <c r="O1856" s="12"/>
      <c r="P1856" s="11" t="s">
        <v>1</v>
      </c>
      <c r="Q1856" s="11" t="s">
        <v>1</v>
      </c>
      <c r="R1856" s="11" t="s">
        <v>1</v>
      </c>
      <c r="S1856" s="11" t="s">
        <v>1</v>
      </c>
      <c r="T1856" s="11" t="s">
        <v>1</v>
      </c>
      <c r="U1856" s="11" t="s">
        <v>1</v>
      </c>
      <c r="V1856" s="11" t="s">
        <v>294</v>
      </c>
      <c r="W1856" s="21" t="s">
        <v>1</v>
      </c>
    </row>
    <row r="1857" spans="1:23" x14ac:dyDescent="0.2">
      <c r="A1857" s="27" t="s">
        <v>61</v>
      </c>
      <c r="B1857" s="13" t="s">
        <v>147</v>
      </c>
      <c r="C1857" s="13" t="s">
        <v>299</v>
      </c>
      <c r="D1857" s="14"/>
      <c r="E1857" s="14"/>
      <c r="F1857" s="14">
        <v>0</v>
      </c>
      <c r="G1857" s="14">
        <v>0</v>
      </c>
      <c r="H1857" s="14">
        <v>0</v>
      </c>
      <c r="I1857" s="14">
        <v>0</v>
      </c>
      <c r="J1857" s="14"/>
      <c r="K1857" s="14">
        <v>58.499470000000002</v>
      </c>
      <c r="L1857" s="14">
        <v>19.261379999999999</v>
      </c>
      <c r="M1857" s="14"/>
      <c r="N1857" s="14">
        <v>67.666510000000002</v>
      </c>
      <c r="O1857" s="14"/>
      <c r="P1857" s="13" t="s">
        <v>1</v>
      </c>
      <c r="Q1857" s="13" t="s">
        <v>1</v>
      </c>
      <c r="R1857" s="13" t="s">
        <v>1</v>
      </c>
      <c r="S1857" s="13" t="s">
        <v>1</v>
      </c>
      <c r="T1857" s="13" t="s">
        <v>1</v>
      </c>
      <c r="U1857" s="13" t="s">
        <v>1</v>
      </c>
      <c r="V1857" s="13" t="s">
        <v>294</v>
      </c>
      <c r="W1857" s="22" t="s">
        <v>1</v>
      </c>
    </row>
    <row r="1858" spans="1:23" x14ac:dyDescent="0.2">
      <c r="A1858" s="25" t="s">
        <v>61</v>
      </c>
      <c r="B1858" s="11" t="s">
        <v>147</v>
      </c>
      <c r="C1858" s="11" t="s">
        <v>300</v>
      </c>
      <c r="D1858" s="12"/>
      <c r="E1858" s="12"/>
      <c r="F1858" s="12"/>
      <c r="G1858" s="12"/>
      <c r="H1858" s="12"/>
      <c r="I1858" s="12"/>
      <c r="J1858" s="12"/>
      <c r="K1858" s="12">
        <v>56.182490000000001</v>
      </c>
      <c r="L1858" s="12">
        <v>49.745130000000003</v>
      </c>
      <c r="M1858" s="12"/>
      <c r="N1858" s="12">
        <v>62.448999999999998</v>
      </c>
      <c r="O1858" s="12"/>
      <c r="P1858" s="11" t="s">
        <v>1</v>
      </c>
      <c r="Q1858" s="11" t="s">
        <v>1</v>
      </c>
      <c r="R1858" s="11" t="s">
        <v>1</v>
      </c>
      <c r="S1858" s="11" t="s">
        <v>1</v>
      </c>
      <c r="T1858" s="11" t="s">
        <v>1</v>
      </c>
      <c r="U1858" s="11" t="s">
        <v>1</v>
      </c>
      <c r="V1858" s="11" t="s">
        <v>294</v>
      </c>
      <c r="W1858" s="21" t="s">
        <v>1</v>
      </c>
    </row>
    <row r="1859" spans="1:23" x14ac:dyDescent="0.2">
      <c r="A1859" s="27" t="s">
        <v>61</v>
      </c>
      <c r="B1859" s="13" t="s">
        <v>147</v>
      </c>
      <c r="C1859" s="13" t="s">
        <v>296</v>
      </c>
      <c r="D1859" s="14"/>
      <c r="E1859" s="14"/>
      <c r="F1859" s="14"/>
      <c r="G1859" s="14"/>
      <c r="H1859" s="14"/>
      <c r="I1859" s="14"/>
      <c r="J1859" s="14"/>
      <c r="K1859" s="14">
        <v>47.859900000000003</v>
      </c>
      <c r="L1859" s="14">
        <v>42.150179999999999</v>
      </c>
      <c r="M1859" s="14"/>
      <c r="N1859" s="14"/>
      <c r="O1859" s="14"/>
      <c r="P1859" s="13" t="s">
        <v>1</v>
      </c>
      <c r="Q1859" s="13" t="s">
        <v>1</v>
      </c>
      <c r="R1859" s="13" t="s">
        <v>1</v>
      </c>
      <c r="S1859" s="13" t="s">
        <v>1</v>
      </c>
      <c r="T1859" s="13" t="s">
        <v>1</v>
      </c>
      <c r="U1859" s="13" t="s">
        <v>1</v>
      </c>
      <c r="V1859" s="13" t="s">
        <v>294</v>
      </c>
      <c r="W1859" s="22" t="s">
        <v>1</v>
      </c>
    </row>
    <row r="1860" spans="1:23" x14ac:dyDescent="0.2">
      <c r="A1860" s="25" t="s">
        <v>61</v>
      </c>
      <c r="B1860" s="11" t="s">
        <v>147</v>
      </c>
      <c r="C1860" s="11" t="s">
        <v>301</v>
      </c>
      <c r="D1860" s="12"/>
      <c r="E1860" s="12"/>
      <c r="F1860" s="12"/>
      <c r="G1860" s="12"/>
      <c r="H1860" s="12"/>
      <c r="I1860" s="12"/>
      <c r="J1860" s="12"/>
      <c r="K1860" s="12">
        <v>45.273119999999999</v>
      </c>
      <c r="L1860" s="12">
        <v>43.026119999999999</v>
      </c>
      <c r="M1860" s="12"/>
      <c r="N1860" s="12">
        <v>53.585709999999999</v>
      </c>
      <c r="O1860" s="12"/>
      <c r="P1860" s="11" t="s">
        <v>1</v>
      </c>
      <c r="Q1860" s="11" t="s">
        <v>1</v>
      </c>
      <c r="R1860" s="11" t="s">
        <v>1</v>
      </c>
      <c r="S1860" s="11" t="s">
        <v>1</v>
      </c>
      <c r="T1860" s="11" t="s">
        <v>1</v>
      </c>
      <c r="U1860" s="11" t="s">
        <v>1</v>
      </c>
      <c r="V1860" s="11" t="s">
        <v>294</v>
      </c>
      <c r="W1860" s="21" t="s">
        <v>1</v>
      </c>
    </row>
    <row r="1861" spans="1:23" x14ac:dyDescent="0.2">
      <c r="A1861" s="27" t="s">
        <v>61</v>
      </c>
      <c r="B1861" s="13" t="s">
        <v>147</v>
      </c>
      <c r="C1861" s="13" t="s">
        <v>298</v>
      </c>
      <c r="D1861" s="14"/>
      <c r="E1861" s="14"/>
      <c r="F1861" s="14"/>
      <c r="G1861" s="14"/>
      <c r="H1861" s="14"/>
      <c r="I1861" s="14"/>
      <c r="J1861" s="14"/>
      <c r="K1861" s="14">
        <v>39.326520000000002</v>
      </c>
      <c r="L1861" s="14">
        <v>38.851080000000003</v>
      </c>
      <c r="M1861" s="14"/>
      <c r="N1861" s="14">
        <v>49.314149999999998</v>
      </c>
      <c r="O1861" s="14"/>
      <c r="P1861" s="13" t="s">
        <v>1</v>
      </c>
      <c r="Q1861" s="13" t="s">
        <v>1</v>
      </c>
      <c r="R1861" s="13" t="s">
        <v>1</v>
      </c>
      <c r="S1861" s="13" t="s">
        <v>1</v>
      </c>
      <c r="T1861" s="13" t="s">
        <v>1</v>
      </c>
      <c r="U1861" s="13" t="s">
        <v>1</v>
      </c>
      <c r="V1861" s="13" t="s">
        <v>294</v>
      </c>
      <c r="W1861" s="22" t="s">
        <v>1</v>
      </c>
    </row>
    <row r="1862" spans="1:23" x14ac:dyDescent="0.2">
      <c r="A1862" s="25" t="s">
        <v>62</v>
      </c>
      <c r="B1862" s="11" t="s">
        <v>148</v>
      </c>
      <c r="C1862" s="11" t="s">
        <v>277</v>
      </c>
      <c r="D1862" s="12"/>
      <c r="E1862" s="12"/>
      <c r="F1862" s="12"/>
      <c r="G1862" s="12"/>
      <c r="H1862" s="12"/>
      <c r="I1862" s="12"/>
      <c r="J1862" s="12"/>
      <c r="K1862" s="12"/>
      <c r="L1862" s="12"/>
      <c r="M1862" s="12"/>
      <c r="N1862" s="12"/>
      <c r="O1862" s="12"/>
      <c r="P1862" s="11"/>
      <c r="Q1862" s="11"/>
      <c r="R1862" s="11"/>
      <c r="S1862" s="11"/>
      <c r="T1862" s="11"/>
      <c r="U1862" s="11"/>
      <c r="V1862" s="11"/>
      <c r="W1862" s="21"/>
    </row>
    <row r="1863" spans="1:23" x14ac:dyDescent="0.2">
      <c r="A1863" s="27" t="s">
        <v>62</v>
      </c>
      <c r="B1863" s="13" t="s">
        <v>148</v>
      </c>
      <c r="C1863" s="13" t="s">
        <v>278</v>
      </c>
      <c r="D1863" s="14"/>
      <c r="E1863" s="14"/>
      <c r="F1863" s="14"/>
      <c r="G1863" s="14"/>
      <c r="H1863" s="14"/>
      <c r="I1863" s="14"/>
      <c r="J1863" s="14"/>
      <c r="K1863" s="14"/>
      <c r="L1863" s="14">
        <v>10.812049999999999</v>
      </c>
      <c r="M1863" s="14"/>
      <c r="N1863" s="14"/>
      <c r="O1863" s="14"/>
      <c r="P1863" s="13" t="s">
        <v>1</v>
      </c>
      <c r="Q1863" s="13" t="s">
        <v>1</v>
      </c>
      <c r="R1863" s="13" t="s">
        <v>1</v>
      </c>
      <c r="S1863" s="13" t="s">
        <v>1</v>
      </c>
      <c r="T1863" s="13" t="s">
        <v>1</v>
      </c>
      <c r="U1863" s="13" t="s">
        <v>1</v>
      </c>
      <c r="V1863" s="13" t="s">
        <v>305</v>
      </c>
      <c r="W1863" s="22" t="s">
        <v>1</v>
      </c>
    </row>
    <row r="1864" spans="1:23" x14ac:dyDescent="0.2">
      <c r="A1864" s="25" t="s">
        <v>62</v>
      </c>
      <c r="B1864" s="11" t="s">
        <v>148</v>
      </c>
      <c r="C1864" s="11" t="s">
        <v>280</v>
      </c>
      <c r="D1864" s="12"/>
      <c r="E1864" s="12"/>
      <c r="F1864" s="12"/>
      <c r="G1864" s="12"/>
      <c r="H1864" s="12"/>
      <c r="I1864" s="12"/>
      <c r="J1864" s="12"/>
      <c r="K1864" s="12"/>
      <c r="L1864" s="12">
        <v>0.88248000000000004</v>
      </c>
      <c r="M1864" s="12"/>
      <c r="N1864" s="12"/>
      <c r="O1864" s="12"/>
      <c r="P1864" s="11" t="s">
        <v>1</v>
      </c>
      <c r="Q1864" s="11" t="s">
        <v>1</v>
      </c>
      <c r="R1864" s="11" t="s">
        <v>1</v>
      </c>
      <c r="S1864" s="11" t="s">
        <v>1</v>
      </c>
      <c r="T1864" s="11" t="s">
        <v>1</v>
      </c>
      <c r="U1864" s="11" t="s">
        <v>1</v>
      </c>
      <c r="V1864" s="11" t="s">
        <v>305</v>
      </c>
      <c r="W1864" s="21" t="s">
        <v>1</v>
      </c>
    </row>
    <row r="1865" spans="1:23" x14ac:dyDescent="0.2">
      <c r="A1865" s="27" t="s">
        <v>62</v>
      </c>
      <c r="B1865" s="13" t="s">
        <v>148</v>
      </c>
      <c r="C1865" s="13" t="s">
        <v>281</v>
      </c>
      <c r="D1865" s="14"/>
      <c r="E1865" s="14"/>
      <c r="F1865" s="14"/>
      <c r="G1865" s="14"/>
      <c r="H1865" s="14"/>
      <c r="I1865" s="14"/>
      <c r="J1865" s="14"/>
      <c r="K1865" s="14"/>
      <c r="L1865" s="14">
        <v>37.048960000000001</v>
      </c>
      <c r="M1865" s="14"/>
      <c r="N1865" s="14"/>
      <c r="O1865" s="14"/>
      <c r="P1865" s="13" t="s">
        <v>1</v>
      </c>
      <c r="Q1865" s="13" t="s">
        <v>1</v>
      </c>
      <c r="R1865" s="13" t="s">
        <v>1</v>
      </c>
      <c r="S1865" s="13" t="s">
        <v>1</v>
      </c>
      <c r="T1865" s="13" t="s">
        <v>1</v>
      </c>
      <c r="U1865" s="13" t="s">
        <v>1</v>
      </c>
      <c r="V1865" s="13" t="s">
        <v>305</v>
      </c>
      <c r="W1865" s="22" t="s">
        <v>1</v>
      </c>
    </row>
    <row r="1866" spans="1:23" x14ac:dyDescent="0.2">
      <c r="A1866" s="25" t="s">
        <v>62</v>
      </c>
      <c r="B1866" s="11" t="s">
        <v>148</v>
      </c>
      <c r="C1866" s="11" t="s">
        <v>282</v>
      </c>
      <c r="D1866" s="12"/>
      <c r="E1866" s="12"/>
      <c r="F1866" s="12"/>
      <c r="G1866" s="12"/>
      <c r="H1866" s="12"/>
      <c r="I1866" s="12"/>
      <c r="J1866" s="12"/>
      <c r="K1866" s="12"/>
      <c r="L1866" s="12">
        <v>42.813740000000003</v>
      </c>
      <c r="M1866" s="12"/>
      <c r="N1866" s="12"/>
      <c r="O1866" s="12"/>
      <c r="P1866" s="11" t="s">
        <v>1</v>
      </c>
      <c r="Q1866" s="11" t="s">
        <v>1</v>
      </c>
      <c r="R1866" s="11" t="s">
        <v>1</v>
      </c>
      <c r="S1866" s="11" t="s">
        <v>1</v>
      </c>
      <c r="T1866" s="11" t="s">
        <v>1</v>
      </c>
      <c r="U1866" s="11" t="s">
        <v>1</v>
      </c>
      <c r="V1866" s="11" t="s">
        <v>305</v>
      </c>
      <c r="W1866" s="21" t="s">
        <v>1</v>
      </c>
    </row>
    <row r="1867" spans="1:23" x14ac:dyDescent="0.2">
      <c r="A1867" s="27" t="s">
        <v>62</v>
      </c>
      <c r="B1867" s="13" t="s">
        <v>148</v>
      </c>
      <c r="C1867" s="13" t="s">
        <v>279</v>
      </c>
      <c r="D1867" s="14"/>
      <c r="E1867" s="14"/>
      <c r="F1867" s="14"/>
      <c r="G1867" s="14"/>
      <c r="H1867" s="14"/>
      <c r="I1867" s="14"/>
      <c r="J1867" s="14"/>
      <c r="K1867" s="14"/>
      <c r="L1867" s="14">
        <v>32.001690000000004</v>
      </c>
      <c r="M1867" s="14"/>
      <c r="N1867" s="14"/>
      <c r="O1867" s="14"/>
      <c r="P1867" s="13" t="s">
        <v>1</v>
      </c>
      <c r="Q1867" s="13" t="s">
        <v>1</v>
      </c>
      <c r="R1867" s="13" t="s">
        <v>1</v>
      </c>
      <c r="S1867" s="13" t="s">
        <v>1</v>
      </c>
      <c r="T1867" s="13" t="s">
        <v>1</v>
      </c>
      <c r="U1867" s="13" t="s">
        <v>1</v>
      </c>
      <c r="V1867" s="13" t="s">
        <v>305</v>
      </c>
      <c r="W1867" s="22" t="s">
        <v>1</v>
      </c>
    </row>
    <row r="1868" spans="1:23" x14ac:dyDescent="0.2">
      <c r="A1868" s="25" t="s">
        <v>62</v>
      </c>
      <c r="B1868" s="11" t="s">
        <v>148</v>
      </c>
      <c r="C1868" s="11" t="s">
        <v>293</v>
      </c>
      <c r="D1868" s="12"/>
      <c r="E1868" s="12"/>
      <c r="F1868" s="12"/>
      <c r="G1868" s="12"/>
      <c r="H1868" s="12"/>
      <c r="I1868" s="12"/>
      <c r="J1868" s="12"/>
      <c r="K1868" s="12"/>
      <c r="L1868" s="12"/>
      <c r="M1868" s="12"/>
      <c r="N1868" s="12"/>
      <c r="O1868" s="12"/>
      <c r="P1868" s="11" t="s">
        <v>1</v>
      </c>
      <c r="Q1868" s="11" t="s">
        <v>1</v>
      </c>
      <c r="R1868" s="11" t="s">
        <v>1</v>
      </c>
      <c r="S1868" s="11" t="s">
        <v>1</v>
      </c>
      <c r="T1868" s="11" t="s">
        <v>1</v>
      </c>
      <c r="U1868" s="11" t="s">
        <v>1</v>
      </c>
      <c r="V1868" s="11" t="s">
        <v>305</v>
      </c>
      <c r="W1868" s="21" t="s">
        <v>1</v>
      </c>
    </row>
    <row r="1869" spans="1:23" x14ac:dyDescent="0.2">
      <c r="A1869" s="27" t="s">
        <v>62</v>
      </c>
      <c r="B1869" s="13" t="s">
        <v>148</v>
      </c>
      <c r="C1869" s="13" t="s">
        <v>284</v>
      </c>
      <c r="D1869" s="14"/>
      <c r="E1869" s="14"/>
      <c r="F1869" s="14"/>
      <c r="G1869" s="14"/>
      <c r="H1869" s="14"/>
      <c r="I1869" s="14"/>
      <c r="J1869" s="14"/>
      <c r="K1869" s="14"/>
      <c r="L1869" s="14">
        <v>10.812049999999999</v>
      </c>
      <c r="M1869" s="14"/>
      <c r="N1869" s="14"/>
      <c r="O1869" s="14"/>
      <c r="P1869" s="13" t="s">
        <v>1</v>
      </c>
      <c r="Q1869" s="13" t="s">
        <v>1</v>
      </c>
      <c r="R1869" s="13" t="s">
        <v>1</v>
      </c>
      <c r="S1869" s="13" t="s">
        <v>1</v>
      </c>
      <c r="T1869" s="13" t="s">
        <v>1</v>
      </c>
      <c r="U1869" s="13" t="s">
        <v>1</v>
      </c>
      <c r="V1869" s="13" t="s">
        <v>305</v>
      </c>
      <c r="W1869" s="22" t="s">
        <v>1</v>
      </c>
    </row>
    <row r="1870" spans="1:23" x14ac:dyDescent="0.2">
      <c r="A1870" s="25" t="s">
        <v>62</v>
      </c>
      <c r="B1870" s="11" t="s">
        <v>148</v>
      </c>
      <c r="C1870" s="11" t="s">
        <v>286</v>
      </c>
      <c r="D1870" s="12"/>
      <c r="E1870" s="12"/>
      <c r="F1870" s="12"/>
      <c r="G1870" s="12"/>
      <c r="H1870" s="12"/>
      <c r="I1870" s="12"/>
      <c r="J1870" s="12"/>
      <c r="K1870" s="12"/>
      <c r="L1870" s="12">
        <v>0.88248000000000004</v>
      </c>
      <c r="M1870" s="12"/>
      <c r="N1870" s="12"/>
      <c r="O1870" s="12"/>
      <c r="P1870" s="11" t="s">
        <v>1</v>
      </c>
      <c r="Q1870" s="11" t="s">
        <v>1</v>
      </c>
      <c r="R1870" s="11" t="s">
        <v>1</v>
      </c>
      <c r="S1870" s="11" t="s">
        <v>1</v>
      </c>
      <c r="T1870" s="11" t="s">
        <v>1</v>
      </c>
      <c r="U1870" s="11" t="s">
        <v>1</v>
      </c>
      <c r="V1870" s="11" t="s">
        <v>305</v>
      </c>
      <c r="W1870" s="21" t="s">
        <v>1</v>
      </c>
    </row>
    <row r="1871" spans="1:23" x14ac:dyDescent="0.2">
      <c r="A1871" s="27" t="s">
        <v>62</v>
      </c>
      <c r="B1871" s="13" t="s">
        <v>148</v>
      </c>
      <c r="C1871" s="13" t="s">
        <v>287</v>
      </c>
      <c r="D1871" s="14"/>
      <c r="E1871" s="14"/>
      <c r="F1871" s="14"/>
      <c r="G1871" s="14"/>
      <c r="H1871" s="14"/>
      <c r="I1871" s="14"/>
      <c r="J1871" s="14"/>
      <c r="K1871" s="14"/>
      <c r="L1871" s="14">
        <v>37.048960000000001</v>
      </c>
      <c r="M1871" s="14"/>
      <c r="N1871" s="14"/>
      <c r="O1871" s="14"/>
      <c r="P1871" s="13" t="s">
        <v>1</v>
      </c>
      <c r="Q1871" s="13" t="s">
        <v>1</v>
      </c>
      <c r="R1871" s="13" t="s">
        <v>1</v>
      </c>
      <c r="S1871" s="13" t="s">
        <v>1</v>
      </c>
      <c r="T1871" s="13" t="s">
        <v>1</v>
      </c>
      <c r="U1871" s="13" t="s">
        <v>1</v>
      </c>
      <c r="V1871" s="13" t="s">
        <v>305</v>
      </c>
      <c r="W1871" s="22" t="s">
        <v>1</v>
      </c>
    </row>
    <row r="1872" spans="1:23" x14ac:dyDescent="0.2">
      <c r="A1872" s="25" t="s">
        <v>62</v>
      </c>
      <c r="B1872" s="11" t="s">
        <v>148</v>
      </c>
      <c r="C1872" s="11" t="s">
        <v>288</v>
      </c>
      <c r="D1872" s="12"/>
      <c r="E1872" s="12"/>
      <c r="F1872" s="12"/>
      <c r="G1872" s="12"/>
      <c r="H1872" s="12"/>
      <c r="I1872" s="12"/>
      <c r="J1872" s="12"/>
      <c r="K1872" s="12"/>
      <c r="L1872" s="12">
        <v>42.813740000000003</v>
      </c>
      <c r="M1872" s="12"/>
      <c r="N1872" s="12"/>
      <c r="O1872" s="12"/>
      <c r="P1872" s="11" t="s">
        <v>1</v>
      </c>
      <c r="Q1872" s="11" t="s">
        <v>1</v>
      </c>
      <c r="R1872" s="11" t="s">
        <v>1</v>
      </c>
      <c r="S1872" s="11" t="s">
        <v>1</v>
      </c>
      <c r="T1872" s="11" t="s">
        <v>1</v>
      </c>
      <c r="U1872" s="11" t="s">
        <v>1</v>
      </c>
      <c r="V1872" s="11" t="s">
        <v>305</v>
      </c>
      <c r="W1872" s="21" t="s">
        <v>1</v>
      </c>
    </row>
    <row r="1873" spans="1:23" x14ac:dyDescent="0.2">
      <c r="A1873" s="27" t="s">
        <v>62</v>
      </c>
      <c r="B1873" s="13" t="s">
        <v>148</v>
      </c>
      <c r="C1873" s="13" t="s">
        <v>285</v>
      </c>
      <c r="D1873" s="14"/>
      <c r="E1873" s="14"/>
      <c r="F1873" s="14"/>
      <c r="G1873" s="14"/>
      <c r="H1873" s="14"/>
      <c r="I1873" s="14"/>
      <c r="J1873" s="14"/>
      <c r="K1873" s="14"/>
      <c r="L1873" s="14">
        <v>32.001690000000004</v>
      </c>
      <c r="M1873" s="14"/>
      <c r="N1873" s="14"/>
      <c r="O1873" s="14"/>
      <c r="P1873" s="13" t="s">
        <v>1</v>
      </c>
      <c r="Q1873" s="13" t="s">
        <v>1</v>
      </c>
      <c r="R1873" s="13" t="s">
        <v>1</v>
      </c>
      <c r="S1873" s="13" t="s">
        <v>1</v>
      </c>
      <c r="T1873" s="13" t="s">
        <v>1</v>
      </c>
      <c r="U1873" s="13" t="s">
        <v>1</v>
      </c>
      <c r="V1873" s="13" t="s">
        <v>305</v>
      </c>
      <c r="W1873" s="22" t="s">
        <v>1</v>
      </c>
    </row>
    <row r="1874" spans="1:23" x14ac:dyDescent="0.2">
      <c r="A1874" s="25" t="s">
        <v>62</v>
      </c>
      <c r="B1874" s="11" t="s">
        <v>148</v>
      </c>
      <c r="C1874" s="11" t="s">
        <v>308</v>
      </c>
      <c r="D1874" s="12"/>
      <c r="E1874" s="12">
        <v>1.9590000000000001</v>
      </c>
      <c r="F1874" s="12">
        <v>12.096</v>
      </c>
      <c r="G1874" s="12">
        <v>4.3559999999999999</v>
      </c>
      <c r="H1874" s="12">
        <v>6.1920000000000002</v>
      </c>
      <c r="I1874" s="12">
        <v>2.1509999999999998</v>
      </c>
      <c r="J1874" s="12">
        <v>2.09</v>
      </c>
      <c r="K1874" s="12">
        <v>1.4179999999999999</v>
      </c>
      <c r="L1874" s="12">
        <v>1.605</v>
      </c>
      <c r="M1874" s="12">
        <v>1.982</v>
      </c>
      <c r="N1874" s="12">
        <v>4.4009999999999998</v>
      </c>
      <c r="O1874" s="12"/>
      <c r="P1874" s="11" t="s">
        <v>1</v>
      </c>
      <c r="Q1874" s="11" t="s">
        <v>1</v>
      </c>
      <c r="R1874" s="11" t="s">
        <v>1</v>
      </c>
      <c r="S1874" s="11" t="s">
        <v>1</v>
      </c>
      <c r="T1874" s="11" t="s">
        <v>1</v>
      </c>
      <c r="U1874" s="11" t="s">
        <v>1</v>
      </c>
      <c r="V1874" s="11" t="s">
        <v>305</v>
      </c>
      <c r="W1874" s="21" t="s">
        <v>1</v>
      </c>
    </row>
    <row r="1875" spans="1:23" x14ac:dyDescent="0.2">
      <c r="A1875" s="27" t="s">
        <v>62</v>
      </c>
      <c r="B1875" s="13" t="s">
        <v>148</v>
      </c>
      <c r="C1875" s="13" t="s">
        <v>283</v>
      </c>
      <c r="D1875" s="14"/>
      <c r="E1875" s="14"/>
      <c r="F1875" s="14"/>
      <c r="G1875" s="14">
        <v>18</v>
      </c>
      <c r="H1875" s="14">
        <v>18</v>
      </c>
      <c r="I1875" s="14"/>
      <c r="J1875" s="14">
        <v>18</v>
      </c>
      <c r="K1875" s="14">
        <v>18</v>
      </c>
      <c r="L1875" s="14">
        <v>18</v>
      </c>
      <c r="M1875" s="14">
        <v>18</v>
      </c>
      <c r="N1875" s="14">
        <v>20</v>
      </c>
      <c r="O1875" s="14"/>
      <c r="P1875" s="13" t="s">
        <v>1</v>
      </c>
      <c r="Q1875" s="13" t="s">
        <v>1</v>
      </c>
      <c r="R1875" s="13" t="s">
        <v>1</v>
      </c>
      <c r="S1875" s="13" t="s">
        <v>1</v>
      </c>
      <c r="T1875" s="13" t="s">
        <v>1</v>
      </c>
      <c r="U1875" s="13" t="s">
        <v>1</v>
      </c>
      <c r="V1875" s="13" t="s">
        <v>305</v>
      </c>
      <c r="W1875" s="22" t="s">
        <v>1</v>
      </c>
    </row>
    <row r="1876" spans="1:23" x14ac:dyDescent="0.2">
      <c r="A1876" s="25" t="s">
        <v>62</v>
      </c>
      <c r="B1876" s="11" t="s">
        <v>148</v>
      </c>
      <c r="C1876" s="11" t="s">
        <v>290</v>
      </c>
      <c r="D1876" s="12"/>
      <c r="E1876" s="12">
        <v>100</v>
      </c>
      <c r="F1876" s="12">
        <v>100</v>
      </c>
      <c r="G1876" s="12">
        <v>100</v>
      </c>
      <c r="H1876" s="12">
        <v>100</v>
      </c>
      <c r="I1876" s="12"/>
      <c r="J1876" s="12">
        <v>100</v>
      </c>
      <c r="K1876" s="12">
        <v>100</v>
      </c>
      <c r="L1876" s="12">
        <v>100</v>
      </c>
      <c r="M1876" s="12">
        <v>100</v>
      </c>
      <c r="N1876" s="12">
        <v>100</v>
      </c>
      <c r="O1876" s="12"/>
      <c r="P1876" s="11" t="s">
        <v>1</v>
      </c>
      <c r="Q1876" s="11" t="s">
        <v>1</v>
      </c>
      <c r="R1876" s="11" t="s">
        <v>1</v>
      </c>
      <c r="S1876" s="11" t="s">
        <v>1</v>
      </c>
      <c r="T1876" s="11" t="s">
        <v>1</v>
      </c>
      <c r="U1876" s="11" t="s">
        <v>1</v>
      </c>
      <c r="V1876" s="11" t="s">
        <v>305</v>
      </c>
      <c r="W1876" s="21" t="s">
        <v>1</v>
      </c>
    </row>
    <row r="1877" spans="1:23" x14ac:dyDescent="0.2">
      <c r="A1877" s="27" t="s">
        <v>62</v>
      </c>
      <c r="B1877" s="13" t="s">
        <v>148</v>
      </c>
      <c r="C1877" s="13" t="s">
        <v>291</v>
      </c>
      <c r="D1877" s="14"/>
      <c r="E1877" s="14"/>
      <c r="F1877" s="14">
        <v>16</v>
      </c>
      <c r="G1877" s="14">
        <v>17</v>
      </c>
      <c r="H1877" s="14">
        <v>17</v>
      </c>
      <c r="I1877" s="14"/>
      <c r="J1877" s="14">
        <v>18</v>
      </c>
      <c r="K1877" s="14">
        <v>19</v>
      </c>
      <c r="L1877" s="14">
        <v>19</v>
      </c>
      <c r="M1877" s="14">
        <v>20</v>
      </c>
      <c r="N1877" s="14">
        <v>20</v>
      </c>
      <c r="O1877" s="14"/>
      <c r="P1877" s="13" t="s">
        <v>1</v>
      </c>
      <c r="Q1877" s="13" t="s">
        <v>1</v>
      </c>
      <c r="R1877" s="13" t="s">
        <v>1</v>
      </c>
      <c r="S1877" s="13" t="s">
        <v>1</v>
      </c>
      <c r="T1877" s="13" t="s">
        <v>1</v>
      </c>
      <c r="U1877" s="13" t="s">
        <v>1</v>
      </c>
      <c r="V1877" s="13" t="s">
        <v>305</v>
      </c>
      <c r="W1877" s="22" t="s">
        <v>1</v>
      </c>
    </row>
    <row r="1878" spans="1:23" x14ac:dyDescent="0.2">
      <c r="A1878" s="25" t="s">
        <v>62</v>
      </c>
      <c r="B1878" s="11" t="s">
        <v>148</v>
      </c>
      <c r="C1878" s="11" t="s">
        <v>273</v>
      </c>
      <c r="D1878" s="12"/>
      <c r="E1878" s="12"/>
      <c r="F1878" s="12"/>
      <c r="G1878" s="12">
        <v>33</v>
      </c>
      <c r="H1878" s="12">
        <v>33</v>
      </c>
      <c r="I1878" s="12"/>
      <c r="J1878" s="12">
        <v>34</v>
      </c>
      <c r="K1878" s="12">
        <v>32</v>
      </c>
      <c r="L1878" s="12">
        <v>31</v>
      </c>
      <c r="M1878" s="12"/>
      <c r="N1878" s="12"/>
      <c r="O1878" s="12"/>
      <c r="P1878" s="11" t="s">
        <v>1</v>
      </c>
      <c r="Q1878" s="11" t="s">
        <v>1</v>
      </c>
      <c r="R1878" s="11" t="s">
        <v>1</v>
      </c>
      <c r="S1878" s="11" t="s">
        <v>1</v>
      </c>
      <c r="T1878" s="11" t="s">
        <v>1</v>
      </c>
      <c r="U1878" s="11" t="s">
        <v>1</v>
      </c>
      <c r="V1878" s="11" t="s">
        <v>305</v>
      </c>
      <c r="W1878" s="21" t="s">
        <v>1</v>
      </c>
    </row>
    <row r="1879" spans="1:23" x14ac:dyDescent="0.2">
      <c r="A1879" s="27" t="s">
        <v>62</v>
      </c>
      <c r="B1879" s="13" t="s">
        <v>148</v>
      </c>
      <c r="C1879" s="13" t="s">
        <v>274</v>
      </c>
      <c r="D1879" s="14"/>
      <c r="E1879" s="14">
        <v>40</v>
      </c>
      <c r="F1879" s="14">
        <v>40</v>
      </c>
      <c r="G1879" s="14">
        <v>41</v>
      </c>
      <c r="H1879" s="14">
        <v>41</v>
      </c>
      <c r="I1879" s="14"/>
      <c r="J1879" s="14">
        <v>42</v>
      </c>
      <c r="K1879" s="14">
        <v>41</v>
      </c>
      <c r="L1879" s="14">
        <v>38</v>
      </c>
      <c r="M1879" s="14"/>
      <c r="N1879" s="14"/>
      <c r="O1879" s="14"/>
      <c r="P1879" s="13" t="s">
        <v>1</v>
      </c>
      <c r="Q1879" s="13" t="s">
        <v>1</v>
      </c>
      <c r="R1879" s="13" t="s">
        <v>1</v>
      </c>
      <c r="S1879" s="13" t="s">
        <v>1</v>
      </c>
      <c r="T1879" s="13" t="s">
        <v>1</v>
      </c>
      <c r="U1879" s="13" t="s">
        <v>1</v>
      </c>
      <c r="V1879" s="13" t="s">
        <v>305</v>
      </c>
      <c r="W1879" s="22" t="s">
        <v>1</v>
      </c>
    </row>
    <row r="1880" spans="1:23" x14ac:dyDescent="0.2">
      <c r="A1880" s="25" t="s">
        <v>62</v>
      </c>
      <c r="B1880" s="11" t="s">
        <v>148</v>
      </c>
      <c r="C1880" s="11" t="s">
        <v>289</v>
      </c>
      <c r="D1880" s="12"/>
      <c r="E1880" s="12"/>
      <c r="F1880" s="12"/>
      <c r="G1880" s="12"/>
      <c r="H1880" s="12"/>
      <c r="I1880" s="12"/>
      <c r="J1880" s="12"/>
      <c r="K1880" s="12"/>
      <c r="L1880" s="12">
        <v>80.745180000000005</v>
      </c>
      <c r="M1880" s="12"/>
      <c r="N1880" s="12"/>
      <c r="O1880" s="12"/>
      <c r="P1880" s="11" t="s">
        <v>1</v>
      </c>
      <c r="Q1880" s="11" t="s">
        <v>1</v>
      </c>
      <c r="R1880" s="11" t="s">
        <v>1</v>
      </c>
      <c r="S1880" s="11" t="s">
        <v>1</v>
      </c>
      <c r="T1880" s="11" t="s">
        <v>1</v>
      </c>
      <c r="U1880" s="11" t="s">
        <v>1</v>
      </c>
      <c r="V1880" s="11" t="s">
        <v>305</v>
      </c>
      <c r="W1880" s="21" t="s">
        <v>1</v>
      </c>
    </row>
    <row r="1881" spans="1:23" x14ac:dyDescent="0.2">
      <c r="A1881" s="27" t="s">
        <v>62</v>
      </c>
      <c r="B1881" s="13" t="s">
        <v>148</v>
      </c>
      <c r="C1881" s="13" t="s">
        <v>276</v>
      </c>
      <c r="D1881" s="14"/>
      <c r="E1881" s="14">
        <v>27</v>
      </c>
      <c r="F1881" s="14">
        <v>24</v>
      </c>
      <c r="G1881" s="14"/>
      <c r="H1881" s="14"/>
      <c r="I1881" s="14"/>
      <c r="J1881" s="14"/>
      <c r="K1881" s="14"/>
      <c r="L1881" s="14"/>
      <c r="M1881" s="14"/>
      <c r="N1881" s="14"/>
      <c r="O1881" s="14"/>
      <c r="P1881" s="13" t="s">
        <v>1</v>
      </c>
      <c r="Q1881" s="13" t="s">
        <v>1</v>
      </c>
      <c r="R1881" s="13" t="s">
        <v>1</v>
      </c>
      <c r="S1881" s="13" t="s">
        <v>1</v>
      </c>
      <c r="T1881" s="13" t="s">
        <v>1</v>
      </c>
      <c r="U1881" s="13" t="s">
        <v>1</v>
      </c>
      <c r="V1881" s="13" t="s">
        <v>305</v>
      </c>
      <c r="W1881" s="22" t="s">
        <v>1</v>
      </c>
    </row>
    <row r="1882" spans="1:23" x14ac:dyDescent="0.2">
      <c r="A1882" s="25" t="s">
        <v>62</v>
      </c>
      <c r="B1882" s="11" t="s">
        <v>148</v>
      </c>
      <c r="C1882" s="11" t="s">
        <v>271</v>
      </c>
      <c r="D1882" s="12">
        <v>15</v>
      </c>
      <c r="E1882" s="12">
        <v>14</v>
      </c>
      <c r="F1882" s="12">
        <v>12</v>
      </c>
      <c r="G1882" s="12">
        <v>12</v>
      </c>
      <c r="H1882" s="12">
        <v>10</v>
      </c>
      <c r="I1882" s="12"/>
      <c r="J1882" s="12">
        <v>11</v>
      </c>
      <c r="K1882" s="12">
        <v>12</v>
      </c>
      <c r="L1882" s="12">
        <v>12</v>
      </c>
      <c r="M1882" s="12">
        <v>13</v>
      </c>
      <c r="N1882" s="12">
        <v>12</v>
      </c>
      <c r="O1882" s="12"/>
      <c r="P1882" s="11" t="s">
        <v>1</v>
      </c>
      <c r="Q1882" s="11" t="s">
        <v>1</v>
      </c>
      <c r="R1882" s="11" t="s">
        <v>1</v>
      </c>
      <c r="S1882" s="11" t="s">
        <v>1</v>
      </c>
      <c r="T1882" s="11" t="s">
        <v>1</v>
      </c>
      <c r="U1882" s="11" t="s">
        <v>1</v>
      </c>
      <c r="V1882" s="11" t="s">
        <v>305</v>
      </c>
      <c r="W1882" s="21" t="s">
        <v>1</v>
      </c>
    </row>
    <row r="1883" spans="1:23" x14ac:dyDescent="0.2">
      <c r="A1883" s="27" t="s">
        <v>62</v>
      </c>
      <c r="B1883" s="13" t="s">
        <v>148</v>
      </c>
      <c r="C1883" s="13" t="s">
        <v>292</v>
      </c>
      <c r="D1883" s="14"/>
      <c r="E1883" s="14">
        <v>32</v>
      </c>
      <c r="F1883" s="14">
        <v>30</v>
      </c>
      <c r="G1883" s="14"/>
      <c r="H1883" s="14"/>
      <c r="I1883" s="14"/>
      <c r="J1883" s="14"/>
      <c r="K1883" s="14"/>
      <c r="L1883" s="14"/>
      <c r="M1883" s="14"/>
      <c r="N1883" s="14"/>
      <c r="O1883" s="14"/>
      <c r="P1883" s="13" t="s">
        <v>1</v>
      </c>
      <c r="Q1883" s="13" t="s">
        <v>1</v>
      </c>
      <c r="R1883" s="13" t="s">
        <v>1</v>
      </c>
      <c r="S1883" s="13" t="s">
        <v>1</v>
      </c>
      <c r="T1883" s="13" t="s">
        <v>1</v>
      </c>
      <c r="U1883" s="13" t="s">
        <v>1</v>
      </c>
      <c r="V1883" s="13" t="s">
        <v>305</v>
      </c>
      <c r="W1883" s="22" t="s">
        <v>1</v>
      </c>
    </row>
    <row r="1884" spans="1:23" x14ac:dyDescent="0.2">
      <c r="A1884" s="25" t="s">
        <v>62</v>
      </c>
      <c r="B1884" s="11" t="s">
        <v>148</v>
      </c>
      <c r="C1884" s="11" t="s">
        <v>275</v>
      </c>
      <c r="D1884" s="12"/>
      <c r="E1884" s="12">
        <v>21</v>
      </c>
      <c r="F1884" s="12">
        <v>21</v>
      </c>
      <c r="G1884" s="12"/>
      <c r="H1884" s="12"/>
      <c r="I1884" s="12"/>
      <c r="J1884" s="12"/>
      <c r="K1884" s="12"/>
      <c r="L1884" s="12"/>
      <c r="M1884" s="12"/>
      <c r="N1884" s="12"/>
      <c r="O1884" s="12"/>
      <c r="P1884" s="11" t="s">
        <v>1</v>
      </c>
      <c r="Q1884" s="11" t="s">
        <v>1</v>
      </c>
      <c r="R1884" s="11" t="s">
        <v>1</v>
      </c>
      <c r="S1884" s="11" t="s">
        <v>1</v>
      </c>
      <c r="T1884" s="11" t="s">
        <v>1</v>
      </c>
      <c r="U1884" s="11" t="s">
        <v>1</v>
      </c>
      <c r="V1884" s="11" t="s">
        <v>305</v>
      </c>
      <c r="W1884" s="21" t="s">
        <v>1</v>
      </c>
    </row>
    <row r="1885" spans="1:23" x14ac:dyDescent="0.2">
      <c r="A1885" s="27" t="s">
        <v>62</v>
      </c>
      <c r="B1885" s="13" t="s">
        <v>148</v>
      </c>
      <c r="C1885" s="13" t="s">
        <v>272</v>
      </c>
      <c r="D1885" s="14"/>
      <c r="E1885" s="14">
        <v>19</v>
      </c>
      <c r="F1885" s="14">
        <v>20</v>
      </c>
      <c r="G1885" s="14"/>
      <c r="H1885" s="14">
        <v>17</v>
      </c>
      <c r="I1885" s="14"/>
      <c r="J1885" s="14">
        <v>17</v>
      </c>
      <c r="K1885" s="14">
        <v>17</v>
      </c>
      <c r="L1885" s="14">
        <v>18</v>
      </c>
      <c r="M1885" s="14"/>
      <c r="N1885" s="14"/>
      <c r="O1885" s="14"/>
      <c r="P1885" s="13" t="s">
        <v>1</v>
      </c>
      <c r="Q1885" s="13" t="s">
        <v>1</v>
      </c>
      <c r="R1885" s="13" t="s">
        <v>1</v>
      </c>
      <c r="S1885" s="13" t="s">
        <v>1</v>
      </c>
      <c r="T1885" s="13" t="s">
        <v>1</v>
      </c>
      <c r="U1885" s="13" t="s">
        <v>1</v>
      </c>
      <c r="V1885" s="13" t="s">
        <v>305</v>
      </c>
      <c r="W1885" s="22" t="s">
        <v>1</v>
      </c>
    </row>
    <row r="1886" spans="1:23" x14ac:dyDescent="0.2">
      <c r="A1886" s="25" t="s">
        <v>62</v>
      </c>
      <c r="B1886" s="11" t="s">
        <v>148</v>
      </c>
      <c r="C1886" s="11" t="s">
        <v>295</v>
      </c>
      <c r="D1886" s="12"/>
      <c r="E1886" s="12"/>
      <c r="F1886" s="12"/>
      <c r="G1886" s="12"/>
      <c r="H1886" s="12">
        <v>20.879083680000001</v>
      </c>
      <c r="I1886" s="12">
        <v>23.51077055</v>
      </c>
      <c r="J1886" s="12">
        <v>24.927529150000002</v>
      </c>
      <c r="K1886" s="12">
        <v>23.563731090000001</v>
      </c>
      <c r="L1886" s="12">
        <v>24.251061440000001</v>
      </c>
      <c r="M1886" s="12">
        <v>24.9767689</v>
      </c>
      <c r="N1886" s="12">
        <v>25.460185540000001</v>
      </c>
      <c r="O1886" s="12"/>
      <c r="P1886" s="11" t="s">
        <v>1</v>
      </c>
      <c r="Q1886" s="11" t="s">
        <v>1</v>
      </c>
      <c r="R1886" s="11" t="s">
        <v>1</v>
      </c>
      <c r="S1886" s="11" t="s">
        <v>1</v>
      </c>
      <c r="T1886" s="11" t="s">
        <v>1</v>
      </c>
      <c r="U1886" s="11" t="s">
        <v>1</v>
      </c>
      <c r="V1886" s="11" t="s">
        <v>305</v>
      </c>
      <c r="W1886" s="21" t="s">
        <v>1</v>
      </c>
    </row>
    <row r="1887" spans="1:23" x14ac:dyDescent="0.2">
      <c r="A1887" s="27" t="s">
        <v>62</v>
      </c>
      <c r="B1887" s="13" t="s">
        <v>148</v>
      </c>
      <c r="C1887" s="13" t="s">
        <v>297</v>
      </c>
      <c r="D1887" s="14"/>
      <c r="E1887" s="14"/>
      <c r="F1887" s="14"/>
      <c r="G1887" s="14"/>
      <c r="H1887" s="14"/>
      <c r="I1887" s="14"/>
      <c r="J1887" s="14"/>
      <c r="K1887" s="14"/>
      <c r="L1887" s="14"/>
      <c r="M1887" s="14"/>
      <c r="N1887" s="14"/>
      <c r="O1887" s="14"/>
      <c r="P1887" s="13" t="s">
        <v>1</v>
      </c>
      <c r="Q1887" s="13" t="s">
        <v>1</v>
      </c>
      <c r="R1887" s="13" t="s">
        <v>1</v>
      </c>
      <c r="S1887" s="13" t="s">
        <v>1</v>
      </c>
      <c r="T1887" s="13" t="s">
        <v>1</v>
      </c>
      <c r="U1887" s="13" t="s">
        <v>1</v>
      </c>
      <c r="V1887" s="13" t="s">
        <v>305</v>
      </c>
      <c r="W1887" s="22" t="s">
        <v>1</v>
      </c>
    </row>
    <row r="1888" spans="1:23" x14ac:dyDescent="0.2">
      <c r="A1888" s="25" t="s">
        <v>62</v>
      </c>
      <c r="B1888" s="11" t="s">
        <v>148</v>
      </c>
      <c r="C1888" s="11" t="s">
        <v>299</v>
      </c>
      <c r="D1888" s="12"/>
      <c r="E1888" s="12"/>
      <c r="F1888" s="12"/>
      <c r="G1888" s="12"/>
      <c r="H1888" s="12"/>
      <c r="I1888" s="12"/>
      <c r="J1888" s="12"/>
      <c r="K1888" s="12"/>
      <c r="L1888" s="12"/>
      <c r="M1888" s="12"/>
      <c r="N1888" s="12"/>
      <c r="O1888" s="12"/>
      <c r="P1888" s="11" t="s">
        <v>1</v>
      </c>
      <c r="Q1888" s="11" t="s">
        <v>1</v>
      </c>
      <c r="R1888" s="11" t="s">
        <v>1</v>
      </c>
      <c r="S1888" s="11" t="s">
        <v>1</v>
      </c>
      <c r="T1888" s="11" t="s">
        <v>1</v>
      </c>
      <c r="U1888" s="11" t="s">
        <v>1</v>
      </c>
      <c r="V1888" s="11" t="s">
        <v>305</v>
      </c>
      <c r="W1888" s="21" t="s">
        <v>1</v>
      </c>
    </row>
    <row r="1889" spans="1:23" x14ac:dyDescent="0.2">
      <c r="A1889" s="27" t="s">
        <v>62</v>
      </c>
      <c r="B1889" s="13" t="s">
        <v>148</v>
      </c>
      <c r="C1889" s="13" t="s">
        <v>300</v>
      </c>
      <c r="D1889" s="14"/>
      <c r="E1889" s="14"/>
      <c r="F1889" s="14"/>
      <c r="G1889" s="14"/>
      <c r="H1889" s="14"/>
      <c r="I1889" s="14"/>
      <c r="J1889" s="14"/>
      <c r="K1889" s="14"/>
      <c r="L1889" s="14"/>
      <c r="M1889" s="14"/>
      <c r="N1889" s="14"/>
      <c r="O1889" s="14"/>
      <c r="P1889" s="13" t="s">
        <v>1</v>
      </c>
      <c r="Q1889" s="13" t="s">
        <v>1</v>
      </c>
      <c r="R1889" s="13" t="s">
        <v>1</v>
      </c>
      <c r="S1889" s="13" t="s">
        <v>1</v>
      </c>
      <c r="T1889" s="13" t="s">
        <v>1</v>
      </c>
      <c r="U1889" s="13" t="s">
        <v>1</v>
      </c>
      <c r="V1889" s="13" t="s">
        <v>305</v>
      </c>
      <c r="W1889" s="22" t="s">
        <v>1</v>
      </c>
    </row>
    <row r="1890" spans="1:23" x14ac:dyDescent="0.2">
      <c r="A1890" s="25" t="s">
        <v>62</v>
      </c>
      <c r="B1890" s="11" t="s">
        <v>148</v>
      </c>
      <c r="C1890" s="11" t="s">
        <v>296</v>
      </c>
      <c r="D1890" s="12"/>
      <c r="E1890" s="12"/>
      <c r="F1890" s="12"/>
      <c r="G1890" s="12"/>
      <c r="H1890" s="12"/>
      <c r="I1890" s="12"/>
      <c r="J1890" s="12"/>
      <c r="K1890" s="12"/>
      <c r="L1890" s="12"/>
      <c r="M1890" s="12"/>
      <c r="N1890" s="12"/>
      <c r="O1890" s="12"/>
      <c r="P1890" s="11" t="s">
        <v>1</v>
      </c>
      <c r="Q1890" s="11" t="s">
        <v>1</v>
      </c>
      <c r="R1890" s="11" t="s">
        <v>1</v>
      </c>
      <c r="S1890" s="11" t="s">
        <v>1</v>
      </c>
      <c r="T1890" s="11" t="s">
        <v>1</v>
      </c>
      <c r="U1890" s="11" t="s">
        <v>1</v>
      </c>
      <c r="V1890" s="11" t="s">
        <v>305</v>
      </c>
      <c r="W1890" s="21" t="s">
        <v>1</v>
      </c>
    </row>
    <row r="1891" spans="1:23" x14ac:dyDescent="0.2">
      <c r="A1891" s="27" t="s">
        <v>62</v>
      </c>
      <c r="B1891" s="13" t="s">
        <v>148</v>
      </c>
      <c r="C1891" s="13" t="s">
        <v>301</v>
      </c>
      <c r="D1891" s="14"/>
      <c r="E1891" s="14"/>
      <c r="F1891" s="14"/>
      <c r="G1891" s="14"/>
      <c r="H1891" s="14"/>
      <c r="I1891" s="14"/>
      <c r="J1891" s="14"/>
      <c r="K1891" s="14"/>
      <c r="L1891" s="14"/>
      <c r="M1891" s="14"/>
      <c r="N1891" s="14"/>
      <c r="O1891" s="14"/>
      <c r="P1891" s="13" t="s">
        <v>1</v>
      </c>
      <c r="Q1891" s="13" t="s">
        <v>1</v>
      </c>
      <c r="R1891" s="13" t="s">
        <v>1</v>
      </c>
      <c r="S1891" s="13" t="s">
        <v>1</v>
      </c>
      <c r="T1891" s="13" t="s">
        <v>1</v>
      </c>
      <c r="U1891" s="13" t="s">
        <v>1</v>
      </c>
      <c r="V1891" s="13" t="s">
        <v>305</v>
      </c>
      <c r="W1891" s="22" t="s">
        <v>1</v>
      </c>
    </row>
    <row r="1892" spans="1:23" x14ac:dyDescent="0.2">
      <c r="A1892" s="25" t="s">
        <v>62</v>
      </c>
      <c r="B1892" s="11" t="s">
        <v>148</v>
      </c>
      <c r="C1892" s="11" t="s">
        <v>298</v>
      </c>
      <c r="D1892" s="12"/>
      <c r="E1892" s="12"/>
      <c r="F1892" s="12"/>
      <c r="G1892" s="12"/>
      <c r="H1892" s="12"/>
      <c r="I1892" s="12"/>
      <c r="J1892" s="12"/>
      <c r="K1892" s="12"/>
      <c r="L1892" s="12"/>
      <c r="M1892" s="12"/>
      <c r="N1892" s="12"/>
      <c r="O1892" s="12"/>
      <c r="P1892" s="11" t="s">
        <v>1</v>
      </c>
      <c r="Q1892" s="11" t="s">
        <v>1</v>
      </c>
      <c r="R1892" s="11" t="s">
        <v>1</v>
      </c>
      <c r="S1892" s="11" t="s">
        <v>1</v>
      </c>
      <c r="T1892" s="11" t="s">
        <v>1</v>
      </c>
      <c r="U1892" s="11" t="s">
        <v>1</v>
      </c>
      <c r="V1892" s="11" t="s">
        <v>305</v>
      </c>
      <c r="W1892" s="21" t="s">
        <v>1</v>
      </c>
    </row>
    <row r="1893" spans="1:23" x14ac:dyDescent="0.2">
      <c r="A1893" s="27" t="s">
        <v>63</v>
      </c>
      <c r="B1893" s="13" t="s">
        <v>149</v>
      </c>
      <c r="C1893" s="13" t="s">
        <v>277</v>
      </c>
      <c r="D1893" s="14"/>
      <c r="E1893" s="14"/>
      <c r="F1893" s="14"/>
      <c r="G1893" s="14"/>
      <c r="H1893" s="14">
        <v>49.019240000000003</v>
      </c>
      <c r="I1893" s="14">
        <v>82.432680000000005</v>
      </c>
      <c r="J1893" s="14">
        <v>90.121179999999995</v>
      </c>
      <c r="K1893" s="14"/>
      <c r="L1893" s="14"/>
      <c r="M1893" s="14"/>
      <c r="N1893" s="14"/>
      <c r="O1893" s="14"/>
      <c r="P1893" s="13" t="s">
        <v>1</v>
      </c>
      <c r="Q1893" s="13" t="s">
        <v>1</v>
      </c>
      <c r="R1893" s="13" t="s">
        <v>1</v>
      </c>
      <c r="S1893" s="13" t="s">
        <v>1</v>
      </c>
      <c r="T1893" s="13" t="s">
        <v>1</v>
      </c>
      <c r="U1893" s="13" t="s">
        <v>1</v>
      </c>
      <c r="V1893" s="13" t="s">
        <v>294</v>
      </c>
      <c r="W1893" s="22" t="s">
        <v>1</v>
      </c>
    </row>
    <row r="1894" spans="1:23" x14ac:dyDescent="0.2">
      <c r="A1894" s="25" t="s">
        <v>63</v>
      </c>
      <c r="B1894" s="11" t="s">
        <v>149</v>
      </c>
      <c r="C1894" s="11" t="s">
        <v>278</v>
      </c>
      <c r="D1894" s="12"/>
      <c r="E1894" s="12"/>
      <c r="F1894" s="12"/>
      <c r="G1894" s="12"/>
      <c r="H1894" s="12">
        <v>16.121759999999998</v>
      </c>
      <c r="I1894" s="12">
        <v>22.34853</v>
      </c>
      <c r="J1894" s="12">
        <v>20.219270000000002</v>
      </c>
      <c r="K1894" s="12"/>
      <c r="L1894" s="12"/>
      <c r="M1894" s="12"/>
      <c r="N1894" s="12"/>
      <c r="O1894" s="12"/>
      <c r="P1894" s="11" t="s">
        <v>1</v>
      </c>
      <c r="Q1894" s="11" t="s">
        <v>1</v>
      </c>
      <c r="R1894" s="11" t="s">
        <v>1</v>
      </c>
      <c r="S1894" s="11" t="s">
        <v>1</v>
      </c>
      <c r="T1894" s="11" t="s">
        <v>1</v>
      </c>
      <c r="U1894" s="11" t="s">
        <v>1</v>
      </c>
      <c r="V1894" s="11" t="s">
        <v>294</v>
      </c>
      <c r="W1894" s="21" t="s">
        <v>1</v>
      </c>
    </row>
    <row r="1895" spans="1:23" x14ac:dyDescent="0.2">
      <c r="A1895" s="27" t="s">
        <v>63</v>
      </c>
      <c r="B1895" s="13" t="s">
        <v>149</v>
      </c>
      <c r="C1895" s="13" t="s">
        <v>280</v>
      </c>
      <c r="D1895" s="14"/>
      <c r="E1895" s="14"/>
      <c r="F1895" s="14"/>
      <c r="G1895" s="14"/>
      <c r="H1895" s="14">
        <v>9.8417700000000004</v>
      </c>
      <c r="I1895" s="14">
        <v>11.69229</v>
      </c>
      <c r="J1895" s="14">
        <v>12.23434</v>
      </c>
      <c r="K1895" s="14"/>
      <c r="L1895" s="14"/>
      <c r="M1895" s="14"/>
      <c r="N1895" s="14"/>
      <c r="O1895" s="14"/>
      <c r="P1895" s="13" t="s">
        <v>1</v>
      </c>
      <c r="Q1895" s="13" t="s">
        <v>1</v>
      </c>
      <c r="R1895" s="13" t="s">
        <v>1</v>
      </c>
      <c r="S1895" s="13" t="s">
        <v>1</v>
      </c>
      <c r="T1895" s="13" t="s">
        <v>1</v>
      </c>
      <c r="U1895" s="13" t="s">
        <v>1</v>
      </c>
      <c r="V1895" s="13" t="s">
        <v>294</v>
      </c>
      <c r="W1895" s="22" t="s">
        <v>1</v>
      </c>
    </row>
    <row r="1896" spans="1:23" x14ac:dyDescent="0.2">
      <c r="A1896" s="25" t="s">
        <v>63</v>
      </c>
      <c r="B1896" s="11" t="s">
        <v>149</v>
      </c>
      <c r="C1896" s="11" t="s">
        <v>281</v>
      </c>
      <c r="D1896" s="12"/>
      <c r="E1896" s="12"/>
      <c r="F1896" s="12"/>
      <c r="G1896" s="12"/>
      <c r="H1896" s="12">
        <v>45.747480000000003</v>
      </c>
      <c r="I1896" s="12">
        <v>54.174210000000002</v>
      </c>
      <c r="J1896" s="12">
        <v>56.819809999999997</v>
      </c>
      <c r="K1896" s="12"/>
      <c r="L1896" s="12"/>
      <c r="M1896" s="12"/>
      <c r="N1896" s="12"/>
      <c r="O1896" s="12"/>
      <c r="P1896" s="11" t="s">
        <v>1</v>
      </c>
      <c r="Q1896" s="11" t="s">
        <v>1</v>
      </c>
      <c r="R1896" s="11" t="s">
        <v>1</v>
      </c>
      <c r="S1896" s="11" t="s">
        <v>1</v>
      </c>
      <c r="T1896" s="11" t="s">
        <v>1</v>
      </c>
      <c r="U1896" s="11" t="s">
        <v>1</v>
      </c>
      <c r="V1896" s="11" t="s">
        <v>294</v>
      </c>
      <c r="W1896" s="21" t="s">
        <v>1</v>
      </c>
    </row>
    <row r="1897" spans="1:23" x14ac:dyDescent="0.2">
      <c r="A1897" s="27" t="s">
        <v>63</v>
      </c>
      <c r="B1897" s="13" t="s">
        <v>149</v>
      </c>
      <c r="C1897" s="13" t="s">
        <v>282</v>
      </c>
      <c r="D1897" s="14"/>
      <c r="E1897" s="14"/>
      <c r="F1897" s="14"/>
      <c r="G1897" s="14"/>
      <c r="H1897" s="14">
        <v>18.425640000000001</v>
      </c>
      <c r="I1897" s="14">
        <v>25.563230000000001</v>
      </c>
      <c r="J1897" s="14">
        <v>23.109649999999998</v>
      </c>
      <c r="K1897" s="14"/>
      <c r="L1897" s="14"/>
      <c r="M1897" s="14"/>
      <c r="N1897" s="14"/>
      <c r="O1897" s="14"/>
      <c r="P1897" s="13" t="s">
        <v>1</v>
      </c>
      <c r="Q1897" s="13" t="s">
        <v>1</v>
      </c>
      <c r="R1897" s="13" t="s">
        <v>1</v>
      </c>
      <c r="S1897" s="13" t="s">
        <v>1</v>
      </c>
      <c r="T1897" s="13" t="s">
        <v>1</v>
      </c>
      <c r="U1897" s="13" t="s">
        <v>1</v>
      </c>
      <c r="V1897" s="13" t="s">
        <v>294</v>
      </c>
      <c r="W1897" s="22" t="s">
        <v>1</v>
      </c>
    </row>
    <row r="1898" spans="1:23" x14ac:dyDescent="0.2">
      <c r="A1898" s="25" t="s">
        <v>63</v>
      </c>
      <c r="B1898" s="11" t="s">
        <v>149</v>
      </c>
      <c r="C1898" s="11" t="s">
        <v>279</v>
      </c>
      <c r="D1898" s="12"/>
      <c r="E1898" s="12"/>
      <c r="F1898" s="12"/>
      <c r="G1898" s="12"/>
      <c r="H1898" s="12">
        <v>2.3038799999999999</v>
      </c>
      <c r="I1898" s="12">
        <v>3.2147000000000001</v>
      </c>
      <c r="J1898" s="12">
        <v>2.8903799999999999</v>
      </c>
      <c r="K1898" s="12"/>
      <c r="L1898" s="12"/>
      <c r="M1898" s="12"/>
      <c r="N1898" s="12"/>
      <c r="O1898" s="12"/>
      <c r="P1898" s="11" t="s">
        <v>1</v>
      </c>
      <c r="Q1898" s="11" t="s">
        <v>1</v>
      </c>
      <c r="R1898" s="11" t="s">
        <v>1</v>
      </c>
      <c r="S1898" s="11" t="s">
        <v>1</v>
      </c>
      <c r="T1898" s="11" t="s">
        <v>1</v>
      </c>
      <c r="U1898" s="11" t="s">
        <v>1</v>
      </c>
      <c r="V1898" s="11" t="s">
        <v>294</v>
      </c>
      <c r="W1898" s="21" t="s">
        <v>1</v>
      </c>
    </row>
    <row r="1899" spans="1:23" x14ac:dyDescent="0.2">
      <c r="A1899" s="27" t="s">
        <v>63</v>
      </c>
      <c r="B1899" s="13" t="s">
        <v>149</v>
      </c>
      <c r="C1899" s="13" t="s">
        <v>293</v>
      </c>
      <c r="D1899" s="14"/>
      <c r="E1899" s="14"/>
      <c r="F1899" s="14"/>
      <c r="G1899" s="14"/>
      <c r="H1899" s="14"/>
      <c r="I1899" s="14"/>
      <c r="J1899" s="14"/>
      <c r="K1899" s="14"/>
      <c r="L1899" s="14"/>
      <c r="M1899" s="14"/>
      <c r="N1899" s="14"/>
      <c r="O1899" s="14"/>
      <c r="P1899" s="13" t="s">
        <v>1</v>
      </c>
      <c r="Q1899" s="13" t="s">
        <v>1</v>
      </c>
      <c r="R1899" s="13" t="s">
        <v>1</v>
      </c>
      <c r="S1899" s="13" t="s">
        <v>1</v>
      </c>
      <c r="T1899" s="13" t="s">
        <v>1</v>
      </c>
      <c r="U1899" s="13" t="s">
        <v>1</v>
      </c>
      <c r="V1899" s="13" t="s">
        <v>294</v>
      </c>
      <c r="W1899" s="22" t="s">
        <v>1</v>
      </c>
    </row>
    <row r="1900" spans="1:23" x14ac:dyDescent="0.2">
      <c r="A1900" s="25" t="s">
        <v>63</v>
      </c>
      <c r="B1900" s="11" t="s">
        <v>149</v>
      </c>
      <c r="C1900" s="11" t="s">
        <v>284</v>
      </c>
      <c r="D1900" s="12"/>
      <c r="E1900" s="12"/>
      <c r="F1900" s="12"/>
      <c r="G1900" s="12"/>
      <c r="H1900" s="12">
        <v>18.594609999999999</v>
      </c>
      <c r="I1900" s="12">
        <v>23.567620000000002</v>
      </c>
      <c r="J1900" s="12">
        <v>19.785810000000001</v>
      </c>
      <c r="K1900" s="12"/>
      <c r="L1900" s="12"/>
      <c r="M1900" s="12"/>
      <c r="N1900" s="12"/>
      <c r="O1900" s="12"/>
      <c r="P1900" s="11" t="s">
        <v>1</v>
      </c>
      <c r="Q1900" s="11" t="s">
        <v>1</v>
      </c>
      <c r="R1900" s="11" t="s">
        <v>1</v>
      </c>
      <c r="S1900" s="11" t="s">
        <v>1</v>
      </c>
      <c r="T1900" s="11" t="s">
        <v>1</v>
      </c>
      <c r="U1900" s="11" t="s">
        <v>1</v>
      </c>
      <c r="V1900" s="11" t="s">
        <v>294</v>
      </c>
      <c r="W1900" s="21" t="s">
        <v>1</v>
      </c>
    </row>
    <row r="1901" spans="1:23" x14ac:dyDescent="0.2">
      <c r="A1901" s="27" t="s">
        <v>63</v>
      </c>
      <c r="B1901" s="13" t="s">
        <v>149</v>
      </c>
      <c r="C1901" s="13" t="s">
        <v>286</v>
      </c>
      <c r="D1901" s="14"/>
      <c r="E1901" s="14"/>
      <c r="F1901" s="14"/>
      <c r="G1901" s="14"/>
      <c r="H1901" s="14">
        <v>11.095459999999999</v>
      </c>
      <c r="I1901" s="14">
        <v>11.481870000000001</v>
      </c>
      <c r="J1901" s="14">
        <v>11.974</v>
      </c>
      <c r="K1901" s="14"/>
      <c r="L1901" s="14"/>
      <c r="M1901" s="14"/>
      <c r="N1901" s="14"/>
      <c r="O1901" s="14"/>
      <c r="P1901" s="13" t="s">
        <v>1</v>
      </c>
      <c r="Q1901" s="13" t="s">
        <v>1</v>
      </c>
      <c r="R1901" s="13" t="s">
        <v>1</v>
      </c>
      <c r="S1901" s="13" t="s">
        <v>1</v>
      </c>
      <c r="T1901" s="13" t="s">
        <v>1</v>
      </c>
      <c r="U1901" s="13" t="s">
        <v>1</v>
      </c>
      <c r="V1901" s="13" t="s">
        <v>294</v>
      </c>
      <c r="W1901" s="22" t="s">
        <v>1</v>
      </c>
    </row>
    <row r="1902" spans="1:23" x14ac:dyDescent="0.2">
      <c r="A1902" s="25" t="s">
        <v>63</v>
      </c>
      <c r="B1902" s="11" t="s">
        <v>149</v>
      </c>
      <c r="C1902" s="11" t="s">
        <v>287</v>
      </c>
      <c r="D1902" s="12"/>
      <c r="E1902" s="12"/>
      <c r="F1902" s="12"/>
      <c r="G1902" s="12"/>
      <c r="H1902" s="12">
        <v>51.523980000000002</v>
      </c>
      <c r="I1902" s="12">
        <v>53.296140000000001</v>
      </c>
      <c r="J1902" s="12">
        <v>55.817239999999998</v>
      </c>
      <c r="K1902" s="12"/>
      <c r="L1902" s="12"/>
      <c r="M1902" s="12"/>
      <c r="N1902" s="12"/>
      <c r="O1902" s="12"/>
      <c r="P1902" s="11" t="s">
        <v>1</v>
      </c>
      <c r="Q1902" s="11" t="s">
        <v>1</v>
      </c>
      <c r="R1902" s="11" t="s">
        <v>1</v>
      </c>
      <c r="S1902" s="11" t="s">
        <v>1</v>
      </c>
      <c r="T1902" s="11" t="s">
        <v>1</v>
      </c>
      <c r="U1902" s="11" t="s">
        <v>1</v>
      </c>
      <c r="V1902" s="11" t="s">
        <v>294</v>
      </c>
      <c r="W1902" s="21" t="s">
        <v>1</v>
      </c>
    </row>
    <row r="1903" spans="1:23" x14ac:dyDescent="0.2">
      <c r="A1903" s="27" t="s">
        <v>63</v>
      </c>
      <c r="B1903" s="13" t="s">
        <v>149</v>
      </c>
      <c r="C1903" s="13" t="s">
        <v>288</v>
      </c>
      <c r="D1903" s="14"/>
      <c r="E1903" s="14"/>
      <c r="F1903" s="14"/>
      <c r="G1903" s="14"/>
      <c r="H1903" s="14">
        <v>21.254999999999999</v>
      </c>
      <c r="I1903" s="14">
        <v>26.966809999999999</v>
      </c>
      <c r="J1903" s="14">
        <v>22.60819</v>
      </c>
      <c r="K1903" s="14"/>
      <c r="L1903" s="14"/>
      <c r="M1903" s="14"/>
      <c r="N1903" s="14"/>
      <c r="O1903" s="14"/>
      <c r="P1903" s="13" t="s">
        <v>1</v>
      </c>
      <c r="Q1903" s="13" t="s">
        <v>1</v>
      </c>
      <c r="R1903" s="13" t="s">
        <v>1</v>
      </c>
      <c r="S1903" s="13" t="s">
        <v>1</v>
      </c>
      <c r="T1903" s="13" t="s">
        <v>1</v>
      </c>
      <c r="U1903" s="13" t="s">
        <v>1</v>
      </c>
      <c r="V1903" s="13" t="s">
        <v>294</v>
      </c>
      <c r="W1903" s="22" t="s">
        <v>1</v>
      </c>
    </row>
    <row r="1904" spans="1:23" x14ac:dyDescent="0.2">
      <c r="A1904" s="25" t="s">
        <v>63</v>
      </c>
      <c r="B1904" s="11" t="s">
        <v>149</v>
      </c>
      <c r="C1904" s="11" t="s">
        <v>285</v>
      </c>
      <c r="D1904" s="12"/>
      <c r="E1904" s="12"/>
      <c r="F1904" s="12"/>
      <c r="G1904" s="12"/>
      <c r="H1904" s="12">
        <v>2.66039</v>
      </c>
      <c r="I1904" s="12">
        <v>3.3991899999999999</v>
      </c>
      <c r="J1904" s="12">
        <v>2.8223799999999999</v>
      </c>
      <c r="K1904" s="12"/>
      <c r="L1904" s="12"/>
      <c r="M1904" s="12"/>
      <c r="N1904" s="12"/>
      <c r="O1904" s="12"/>
      <c r="P1904" s="11" t="s">
        <v>1</v>
      </c>
      <c r="Q1904" s="11" t="s">
        <v>1</v>
      </c>
      <c r="R1904" s="11" t="s">
        <v>1</v>
      </c>
      <c r="S1904" s="11" t="s">
        <v>1</v>
      </c>
      <c r="T1904" s="11" t="s">
        <v>1</v>
      </c>
      <c r="U1904" s="11" t="s">
        <v>1</v>
      </c>
      <c r="V1904" s="11" t="s">
        <v>294</v>
      </c>
      <c r="W1904" s="21" t="s">
        <v>1</v>
      </c>
    </row>
    <row r="1905" spans="1:23" x14ac:dyDescent="0.2">
      <c r="A1905" s="27" t="s">
        <v>63</v>
      </c>
      <c r="B1905" s="13" t="s">
        <v>149</v>
      </c>
      <c r="C1905" s="13" t="s">
        <v>308</v>
      </c>
      <c r="D1905" s="14"/>
      <c r="E1905" s="14">
        <v>0.58599999999999997</v>
      </c>
      <c r="F1905" s="14">
        <v>0.14000000000000001</v>
      </c>
      <c r="G1905" s="14">
        <v>0.72699999999999998</v>
      </c>
      <c r="H1905" s="14">
        <v>0.85399999999999998</v>
      </c>
      <c r="I1905" s="14">
        <v>0.36799999999999999</v>
      </c>
      <c r="J1905" s="14">
        <v>0.30499999999999999</v>
      </c>
      <c r="K1905" s="14">
        <v>1.032</v>
      </c>
      <c r="L1905" s="14">
        <v>0.53900000000000003</v>
      </c>
      <c r="M1905" s="14">
        <v>0.25600000000000001</v>
      </c>
      <c r="N1905" s="14">
        <v>0.56100000000000005</v>
      </c>
      <c r="O1905" s="14"/>
      <c r="P1905" s="13" t="s">
        <v>1</v>
      </c>
      <c r="Q1905" s="13" t="s">
        <v>1</v>
      </c>
      <c r="R1905" s="13" t="s">
        <v>1</v>
      </c>
      <c r="S1905" s="13" t="s">
        <v>1</v>
      </c>
      <c r="T1905" s="13" t="s">
        <v>1</v>
      </c>
      <c r="U1905" s="13" t="s">
        <v>1</v>
      </c>
      <c r="V1905" s="13" t="s">
        <v>294</v>
      </c>
      <c r="W1905" s="22" t="s">
        <v>1</v>
      </c>
    </row>
    <row r="1906" spans="1:23" x14ac:dyDescent="0.2">
      <c r="A1906" s="25" t="s">
        <v>63</v>
      </c>
      <c r="B1906" s="11" t="s">
        <v>149</v>
      </c>
      <c r="C1906" s="11" t="s">
        <v>283</v>
      </c>
      <c r="D1906" s="12">
        <v>0</v>
      </c>
      <c r="E1906" s="12">
        <v>2</v>
      </c>
      <c r="F1906" s="12">
        <v>0</v>
      </c>
      <c r="G1906" s="12">
        <v>1</v>
      </c>
      <c r="H1906" s="12">
        <v>1</v>
      </c>
      <c r="I1906" s="12">
        <v>1</v>
      </c>
      <c r="J1906" s="12">
        <v>1</v>
      </c>
      <c r="K1906" s="12">
        <v>1</v>
      </c>
      <c r="L1906" s="12">
        <v>1</v>
      </c>
      <c r="M1906" s="12">
        <v>3</v>
      </c>
      <c r="N1906" s="12"/>
      <c r="O1906" s="12"/>
      <c r="P1906" s="11" t="s">
        <v>1</v>
      </c>
      <c r="Q1906" s="11" t="s">
        <v>1</v>
      </c>
      <c r="R1906" s="11" t="s">
        <v>1</v>
      </c>
      <c r="S1906" s="11" t="s">
        <v>1</v>
      </c>
      <c r="T1906" s="11" t="s">
        <v>1</v>
      </c>
      <c r="U1906" s="11" t="s">
        <v>1</v>
      </c>
      <c r="V1906" s="11" t="s">
        <v>294</v>
      </c>
      <c r="W1906" s="21" t="s">
        <v>1</v>
      </c>
    </row>
    <row r="1907" spans="1:23" x14ac:dyDescent="0.2">
      <c r="A1907" s="27" t="s">
        <v>63</v>
      </c>
      <c r="B1907" s="13" t="s">
        <v>149</v>
      </c>
      <c r="C1907" s="13" t="s">
        <v>290</v>
      </c>
      <c r="D1907" s="14">
        <v>1</v>
      </c>
      <c r="E1907" s="14">
        <v>4</v>
      </c>
      <c r="F1907" s="14">
        <v>0</v>
      </c>
      <c r="G1907" s="14">
        <v>7</v>
      </c>
      <c r="H1907" s="14">
        <v>14</v>
      </c>
      <c r="I1907" s="14">
        <v>16</v>
      </c>
      <c r="J1907" s="14">
        <v>6</v>
      </c>
      <c r="K1907" s="14">
        <v>12</v>
      </c>
      <c r="L1907" s="14">
        <v>7</v>
      </c>
      <c r="M1907" s="14"/>
      <c r="N1907" s="14"/>
      <c r="O1907" s="14"/>
      <c r="P1907" s="13" t="s">
        <v>1</v>
      </c>
      <c r="Q1907" s="13" t="s">
        <v>1</v>
      </c>
      <c r="R1907" s="13" t="s">
        <v>1</v>
      </c>
      <c r="S1907" s="13" t="s">
        <v>1</v>
      </c>
      <c r="T1907" s="13" t="s">
        <v>1</v>
      </c>
      <c r="U1907" s="13" t="s">
        <v>1</v>
      </c>
      <c r="V1907" s="13" t="s">
        <v>294</v>
      </c>
      <c r="W1907" s="22" t="s">
        <v>1</v>
      </c>
    </row>
    <row r="1908" spans="1:23" x14ac:dyDescent="0.2">
      <c r="A1908" s="25" t="s">
        <v>63</v>
      </c>
      <c r="B1908" s="11" t="s">
        <v>149</v>
      </c>
      <c r="C1908" s="11" t="s">
        <v>291</v>
      </c>
      <c r="D1908" s="12">
        <v>0</v>
      </c>
      <c r="E1908" s="12">
        <v>0</v>
      </c>
      <c r="F1908" s="12">
        <v>0</v>
      </c>
      <c r="G1908" s="12">
        <v>0</v>
      </c>
      <c r="H1908" s="12">
        <v>1</v>
      </c>
      <c r="I1908" s="12">
        <v>1</v>
      </c>
      <c r="J1908" s="12">
        <v>1</v>
      </c>
      <c r="K1908" s="12">
        <v>1</v>
      </c>
      <c r="L1908" s="12">
        <v>1</v>
      </c>
      <c r="M1908" s="12">
        <v>1</v>
      </c>
      <c r="N1908" s="12"/>
      <c r="O1908" s="12"/>
      <c r="P1908" s="11" t="s">
        <v>1</v>
      </c>
      <c r="Q1908" s="11" t="s">
        <v>1</v>
      </c>
      <c r="R1908" s="11" t="s">
        <v>1</v>
      </c>
      <c r="S1908" s="11" t="s">
        <v>1</v>
      </c>
      <c r="T1908" s="11" t="s">
        <v>1</v>
      </c>
      <c r="U1908" s="11" t="s">
        <v>1</v>
      </c>
      <c r="V1908" s="11" t="s">
        <v>294</v>
      </c>
      <c r="W1908" s="21" t="s">
        <v>1</v>
      </c>
    </row>
    <row r="1909" spans="1:23" x14ac:dyDescent="0.2">
      <c r="A1909" s="27" t="s">
        <v>63</v>
      </c>
      <c r="B1909" s="13" t="s">
        <v>149</v>
      </c>
      <c r="C1909" s="13" t="s">
        <v>273</v>
      </c>
      <c r="D1909" s="14">
        <v>0</v>
      </c>
      <c r="E1909" s="14">
        <v>2</v>
      </c>
      <c r="F1909" s="14">
        <v>0</v>
      </c>
      <c r="G1909" s="14">
        <v>3</v>
      </c>
      <c r="H1909" s="14">
        <v>3</v>
      </c>
      <c r="I1909" s="14">
        <v>4</v>
      </c>
      <c r="J1909" s="14"/>
      <c r="K1909" s="14">
        <v>1</v>
      </c>
      <c r="L1909" s="14">
        <v>1</v>
      </c>
      <c r="M1909" s="14">
        <v>5</v>
      </c>
      <c r="N1909" s="14"/>
      <c r="O1909" s="14"/>
      <c r="P1909" s="13" t="s">
        <v>1</v>
      </c>
      <c r="Q1909" s="13" t="s">
        <v>1</v>
      </c>
      <c r="R1909" s="13" t="s">
        <v>1</v>
      </c>
      <c r="S1909" s="13" t="s">
        <v>1</v>
      </c>
      <c r="T1909" s="13" t="s">
        <v>1</v>
      </c>
      <c r="U1909" s="13" t="s">
        <v>1</v>
      </c>
      <c r="V1909" s="13" t="s">
        <v>294</v>
      </c>
      <c r="W1909" s="22" t="s">
        <v>1</v>
      </c>
    </row>
    <row r="1910" spans="1:23" x14ac:dyDescent="0.2">
      <c r="A1910" s="25" t="s">
        <v>63</v>
      </c>
      <c r="B1910" s="11" t="s">
        <v>149</v>
      </c>
      <c r="C1910" s="11" t="s">
        <v>274</v>
      </c>
      <c r="D1910" s="12">
        <v>0</v>
      </c>
      <c r="E1910" s="12">
        <v>0</v>
      </c>
      <c r="F1910" s="12">
        <v>0</v>
      </c>
      <c r="G1910" s="12">
        <v>11</v>
      </c>
      <c r="H1910" s="12">
        <v>13</v>
      </c>
      <c r="I1910" s="12">
        <v>17</v>
      </c>
      <c r="J1910" s="12"/>
      <c r="K1910" s="12">
        <v>1</v>
      </c>
      <c r="L1910" s="12">
        <v>2</v>
      </c>
      <c r="M1910" s="12">
        <v>8</v>
      </c>
      <c r="N1910" s="12"/>
      <c r="O1910" s="12"/>
      <c r="P1910" s="11" t="s">
        <v>1</v>
      </c>
      <c r="Q1910" s="11" t="s">
        <v>1</v>
      </c>
      <c r="R1910" s="11" t="s">
        <v>1</v>
      </c>
      <c r="S1910" s="11" t="s">
        <v>1</v>
      </c>
      <c r="T1910" s="11" t="s">
        <v>1</v>
      </c>
      <c r="U1910" s="11" t="s">
        <v>1</v>
      </c>
      <c r="V1910" s="11" t="s">
        <v>294</v>
      </c>
      <c r="W1910" s="21" t="s">
        <v>1</v>
      </c>
    </row>
    <row r="1911" spans="1:23" x14ac:dyDescent="0.2">
      <c r="A1911" s="27" t="s">
        <v>63</v>
      </c>
      <c r="B1911" s="13" t="s">
        <v>149</v>
      </c>
      <c r="C1911" s="13" t="s">
        <v>289</v>
      </c>
      <c r="D1911" s="14"/>
      <c r="E1911" s="14"/>
      <c r="F1911" s="14"/>
      <c r="G1911" s="14"/>
      <c r="H1911" s="14">
        <v>83.874440000000007</v>
      </c>
      <c r="I1911" s="14">
        <v>91.744820000000004</v>
      </c>
      <c r="J1911" s="14">
        <v>90.399429999999995</v>
      </c>
      <c r="K1911" s="14"/>
      <c r="L1911" s="14"/>
      <c r="M1911" s="14"/>
      <c r="N1911" s="14"/>
      <c r="O1911" s="14"/>
      <c r="P1911" s="13" t="s">
        <v>1</v>
      </c>
      <c r="Q1911" s="13" t="s">
        <v>1</v>
      </c>
      <c r="R1911" s="13" t="s">
        <v>1</v>
      </c>
      <c r="S1911" s="13" t="s">
        <v>1</v>
      </c>
      <c r="T1911" s="13" t="s">
        <v>1</v>
      </c>
      <c r="U1911" s="13" t="s">
        <v>1</v>
      </c>
      <c r="V1911" s="13" t="s">
        <v>294</v>
      </c>
      <c r="W1911" s="22" t="s">
        <v>1</v>
      </c>
    </row>
    <row r="1912" spans="1:23" x14ac:dyDescent="0.2">
      <c r="A1912" s="25" t="s">
        <v>63</v>
      </c>
      <c r="B1912" s="11" t="s">
        <v>149</v>
      </c>
      <c r="C1912" s="11" t="s">
        <v>276</v>
      </c>
      <c r="D1912" s="12"/>
      <c r="E1912" s="12"/>
      <c r="F1912" s="12"/>
      <c r="G1912" s="12">
        <v>19</v>
      </c>
      <c r="H1912" s="12">
        <v>23</v>
      </c>
      <c r="I1912" s="12"/>
      <c r="J1912" s="12"/>
      <c r="K1912" s="12"/>
      <c r="L1912" s="12">
        <v>24</v>
      </c>
      <c r="M1912" s="12">
        <v>19</v>
      </c>
      <c r="N1912" s="12"/>
      <c r="O1912" s="12"/>
      <c r="P1912" s="11" t="s">
        <v>1</v>
      </c>
      <c r="Q1912" s="11" t="s">
        <v>1</v>
      </c>
      <c r="R1912" s="11" t="s">
        <v>1</v>
      </c>
      <c r="S1912" s="11" t="s">
        <v>1</v>
      </c>
      <c r="T1912" s="11" t="s">
        <v>1</v>
      </c>
      <c r="U1912" s="11" t="s">
        <v>1</v>
      </c>
      <c r="V1912" s="11" t="s">
        <v>294</v>
      </c>
      <c r="W1912" s="21" t="s">
        <v>1</v>
      </c>
    </row>
    <row r="1913" spans="1:23" x14ac:dyDescent="0.2">
      <c r="A1913" s="27" t="s">
        <v>63</v>
      </c>
      <c r="B1913" s="13" t="s">
        <v>149</v>
      </c>
      <c r="C1913" s="13" t="s">
        <v>271</v>
      </c>
      <c r="D1913" s="14"/>
      <c r="E1913" s="14">
        <v>23</v>
      </c>
      <c r="F1913" s="14">
        <v>19</v>
      </c>
      <c r="G1913" s="14"/>
      <c r="H1913" s="14"/>
      <c r="I1913" s="14">
        <v>18</v>
      </c>
      <c r="J1913" s="14">
        <v>15</v>
      </c>
      <c r="K1913" s="14">
        <v>13</v>
      </c>
      <c r="L1913" s="14"/>
      <c r="M1913" s="14"/>
      <c r="N1913" s="14"/>
      <c r="O1913" s="14"/>
      <c r="P1913" s="13" t="s">
        <v>1</v>
      </c>
      <c r="Q1913" s="13" t="s">
        <v>1</v>
      </c>
      <c r="R1913" s="13" t="s">
        <v>1</v>
      </c>
      <c r="S1913" s="13" t="s">
        <v>1</v>
      </c>
      <c r="T1913" s="13" t="s">
        <v>1</v>
      </c>
      <c r="U1913" s="13" t="s">
        <v>1</v>
      </c>
      <c r="V1913" s="13" t="s">
        <v>294</v>
      </c>
      <c r="W1913" s="22" t="s">
        <v>1</v>
      </c>
    </row>
    <row r="1914" spans="1:23" x14ac:dyDescent="0.2">
      <c r="A1914" s="25" t="s">
        <v>63</v>
      </c>
      <c r="B1914" s="11" t="s">
        <v>149</v>
      </c>
      <c r="C1914" s="11" t="s">
        <v>292</v>
      </c>
      <c r="D1914" s="12"/>
      <c r="E1914" s="12">
        <v>26</v>
      </c>
      <c r="F1914" s="12"/>
      <c r="G1914" s="12">
        <v>30</v>
      </c>
      <c r="H1914" s="12">
        <v>29</v>
      </c>
      <c r="I1914" s="12">
        <v>31</v>
      </c>
      <c r="J1914" s="12">
        <v>33</v>
      </c>
      <c r="K1914" s="12">
        <v>39</v>
      </c>
      <c r="L1914" s="12">
        <v>32</v>
      </c>
      <c r="M1914" s="12">
        <v>31</v>
      </c>
      <c r="N1914" s="12"/>
      <c r="O1914" s="12"/>
      <c r="P1914" s="11" t="s">
        <v>1</v>
      </c>
      <c r="Q1914" s="11" t="s">
        <v>1</v>
      </c>
      <c r="R1914" s="11" t="s">
        <v>1</v>
      </c>
      <c r="S1914" s="11" t="s">
        <v>1</v>
      </c>
      <c r="T1914" s="11" t="s">
        <v>1</v>
      </c>
      <c r="U1914" s="11" t="s">
        <v>1</v>
      </c>
      <c r="V1914" s="11" t="s">
        <v>294</v>
      </c>
      <c r="W1914" s="21" t="s">
        <v>1</v>
      </c>
    </row>
    <row r="1915" spans="1:23" x14ac:dyDescent="0.2">
      <c r="A1915" s="27" t="s">
        <v>63</v>
      </c>
      <c r="B1915" s="13" t="s">
        <v>149</v>
      </c>
      <c r="C1915" s="13" t="s">
        <v>275</v>
      </c>
      <c r="D1915" s="14"/>
      <c r="E1915" s="14"/>
      <c r="F1915" s="14"/>
      <c r="G1915" s="14">
        <v>20</v>
      </c>
      <c r="H1915" s="14"/>
      <c r="I1915" s="14"/>
      <c r="J1915" s="14">
        <v>24</v>
      </c>
      <c r="K1915" s="14">
        <v>21</v>
      </c>
      <c r="L1915" s="14">
        <v>25</v>
      </c>
      <c r="M1915" s="14"/>
      <c r="N1915" s="14"/>
      <c r="O1915" s="14"/>
      <c r="P1915" s="13" t="s">
        <v>1</v>
      </c>
      <c r="Q1915" s="13" t="s">
        <v>1</v>
      </c>
      <c r="R1915" s="13" t="s">
        <v>1</v>
      </c>
      <c r="S1915" s="13" t="s">
        <v>1</v>
      </c>
      <c r="T1915" s="13" t="s">
        <v>1</v>
      </c>
      <c r="U1915" s="13" t="s">
        <v>1</v>
      </c>
      <c r="V1915" s="13" t="s">
        <v>294</v>
      </c>
      <c r="W1915" s="22" t="s">
        <v>1</v>
      </c>
    </row>
    <row r="1916" spans="1:23" x14ac:dyDescent="0.2">
      <c r="A1916" s="25" t="s">
        <v>63</v>
      </c>
      <c r="B1916" s="11" t="s">
        <v>149</v>
      </c>
      <c r="C1916" s="11" t="s">
        <v>272</v>
      </c>
      <c r="D1916" s="12"/>
      <c r="E1916" s="12"/>
      <c r="F1916" s="12"/>
      <c r="G1916" s="12">
        <v>21</v>
      </c>
      <c r="H1916" s="12"/>
      <c r="I1916" s="12"/>
      <c r="J1916" s="12"/>
      <c r="K1916" s="12"/>
      <c r="L1916" s="12">
        <v>26</v>
      </c>
      <c r="M1916" s="12"/>
      <c r="N1916" s="12"/>
      <c r="O1916" s="12"/>
      <c r="P1916" s="11" t="s">
        <v>1</v>
      </c>
      <c r="Q1916" s="11" t="s">
        <v>1</v>
      </c>
      <c r="R1916" s="11" t="s">
        <v>1</v>
      </c>
      <c r="S1916" s="11" t="s">
        <v>1</v>
      </c>
      <c r="T1916" s="11" t="s">
        <v>1</v>
      </c>
      <c r="U1916" s="11" t="s">
        <v>1</v>
      </c>
      <c r="V1916" s="11" t="s">
        <v>294</v>
      </c>
      <c r="W1916" s="21" t="s">
        <v>1</v>
      </c>
    </row>
    <row r="1917" spans="1:23" x14ac:dyDescent="0.2">
      <c r="A1917" s="27" t="s">
        <v>63</v>
      </c>
      <c r="B1917" s="13" t="s">
        <v>149</v>
      </c>
      <c r="C1917" s="13" t="s">
        <v>295</v>
      </c>
      <c r="D1917" s="14"/>
      <c r="E1917" s="14"/>
      <c r="F1917" s="14"/>
      <c r="G1917" s="14"/>
      <c r="H1917" s="14"/>
      <c r="I1917" s="14"/>
      <c r="J1917" s="14"/>
      <c r="K1917" s="14"/>
      <c r="L1917" s="14"/>
      <c r="M1917" s="14"/>
      <c r="N1917" s="14"/>
      <c r="O1917" s="14"/>
      <c r="P1917" s="13" t="s">
        <v>1</v>
      </c>
      <c r="Q1917" s="13" t="s">
        <v>1</v>
      </c>
      <c r="R1917" s="13" t="s">
        <v>1</v>
      </c>
      <c r="S1917" s="13" t="s">
        <v>1</v>
      </c>
      <c r="T1917" s="13" t="s">
        <v>1</v>
      </c>
      <c r="U1917" s="13" t="s">
        <v>1</v>
      </c>
      <c r="V1917" s="13" t="s">
        <v>294</v>
      </c>
      <c r="W1917" s="22" t="s">
        <v>1</v>
      </c>
    </row>
    <row r="1918" spans="1:23" x14ac:dyDescent="0.2">
      <c r="A1918" s="25" t="s">
        <v>63</v>
      </c>
      <c r="B1918" s="11" t="s">
        <v>149</v>
      </c>
      <c r="C1918" s="11" t="s">
        <v>297</v>
      </c>
      <c r="D1918" s="12"/>
      <c r="E1918" s="12"/>
      <c r="F1918" s="12"/>
      <c r="G1918" s="12"/>
      <c r="H1918" s="12"/>
      <c r="I1918" s="12"/>
      <c r="J1918" s="12"/>
      <c r="K1918" s="12"/>
      <c r="L1918" s="12"/>
      <c r="M1918" s="12"/>
      <c r="N1918" s="12"/>
      <c r="O1918" s="12"/>
      <c r="P1918" s="11" t="s">
        <v>1</v>
      </c>
      <c r="Q1918" s="11" t="s">
        <v>1</v>
      </c>
      <c r="R1918" s="11" t="s">
        <v>1</v>
      </c>
      <c r="S1918" s="11" t="s">
        <v>1</v>
      </c>
      <c r="T1918" s="11" t="s">
        <v>1</v>
      </c>
      <c r="U1918" s="11" t="s">
        <v>1</v>
      </c>
      <c r="V1918" s="11" t="s">
        <v>294</v>
      </c>
      <c r="W1918" s="21" t="s">
        <v>1</v>
      </c>
    </row>
    <row r="1919" spans="1:23" x14ac:dyDescent="0.2">
      <c r="A1919" s="27" t="s">
        <v>63</v>
      </c>
      <c r="B1919" s="13" t="s">
        <v>149</v>
      </c>
      <c r="C1919" s="13" t="s">
        <v>299</v>
      </c>
      <c r="D1919" s="14"/>
      <c r="E1919" s="14"/>
      <c r="F1919" s="14"/>
      <c r="G1919" s="14"/>
      <c r="H1919" s="14"/>
      <c r="I1919" s="14"/>
      <c r="J1919" s="14"/>
      <c r="K1919" s="14"/>
      <c r="L1919" s="14"/>
      <c r="M1919" s="14"/>
      <c r="N1919" s="14"/>
      <c r="O1919" s="14"/>
      <c r="P1919" s="13" t="s">
        <v>1</v>
      </c>
      <c r="Q1919" s="13" t="s">
        <v>1</v>
      </c>
      <c r="R1919" s="13" t="s">
        <v>1</v>
      </c>
      <c r="S1919" s="13" t="s">
        <v>1</v>
      </c>
      <c r="T1919" s="13" t="s">
        <v>1</v>
      </c>
      <c r="U1919" s="13" t="s">
        <v>1</v>
      </c>
      <c r="V1919" s="13" t="s">
        <v>294</v>
      </c>
      <c r="W1919" s="22" t="s">
        <v>1</v>
      </c>
    </row>
    <row r="1920" spans="1:23" x14ac:dyDescent="0.2">
      <c r="A1920" s="25" t="s">
        <v>63</v>
      </c>
      <c r="B1920" s="11" t="s">
        <v>149</v>
      </c>
      <c r="C1920" s="11" t="s">
        <v>300</v>
      </c>
      <c r="D1920" s="12"/>
      <c r="E1920" s="12"/>
      <c r="F1920" s="12"/>
      <c r="G1920" s="12"/>
      <c r="H1920" s="12"/>
      <c r="I1920" s="12"/>
      <c r="J1920" s="12"/>
      <c r="K1920" s="12"/>
      <c r="L1920" s="12"/>
      <c r="M1920" s="12"/>
      <c r="N1920" s="12"/>
      <c r="O1920" s="12"/>
      <c r="P1920" s="11" t="s">
        <v>1</v>
      </c>
      <c r="Q1920" s="11" t="s">
        <v>1</v>
      </c>
      <c r="R1920" s="11" t="s">
        <v>1</v>
      </c>
      <c r="S1920" s="11" t="s">
        <v>1</v>
      </c>
      <c r="T1920" s="11" t="s">
        <v>1</v>
      </c>
      <c r="U1920" s="11" t="s">
        <v>1</v>
      </c>
      <c r="V1920" s="11" t="s">
        <v>294</v>
      </c>
      <c r="W1920" s="21" t="s">
        <v>1</v>
      </c>
    </row>
    <row r="1921" spans="1:23" x14ac:dyDescent="0.2">
      <c r="A1921" s="27" t="s">
        <v>63</v>
      </c>
      <c r="B1921" s="13" t="s">
        <v>149</v>
      </c>
      <c r="C1921" s="13" t="s">
        <v>296</v>
      </c>
      <c r="D1921" s="14"/>
      <c r="E1921" s="14"/>
      <c r="F1921" s="14"/>
      <c r="G1921" s="14"/>
      <c r="H1921" s="14"/>
      <c r="I1921" s="14"/>
      <c r="J1921" s="14"/>
      <c r="K1921" s="14"/>
      <c r="L1921" s="14"/>
      <c r="M1921" s="14"/>
      <c r="N1921" s="14"/>
      <c r="O1921" s="14"/>
      <c r="P1921" s="13" t="s">
        <v>1</v>
      </c>
      <c r="Q1921" s="13" t="s">
        <v>1</v>
      </c>
      <c r="R1921" s="13" t="s">
        <v>1</v>
      </c>
      <c r="S1921" s="13" t="s">
        <v>1</v>
      </c>
      <c r="T1921" s="13" t="s">
        <v>1</v>
      </c>
      <c r="U1921" s="13" t="s">
        <v>1</v>
      </c>
      <c r="V1921" s="13" t="s">
        <v>294</v>
      </c>
      <c r="W1921" s="22" t="s">
        <v>1</v>
      </c>
    </row>
    <row r="1922" spans="1:23" x14ac:dyDescent="0.2">
      <c r="A1922" s="25" t="s">
        <v>63</v>
      </c>
      <c r="B1922" s="11" t="s">
        <v>149</v>
      </c>
      <c r="C1922" s="11" t="s">
        <v>301</v>
      </c>
      <c r="D1922" s="12"/>
      <c r="E1922" s="12"/>
      <c r="F1922" s="12"/>
      <c r="G1922" s="12"/>
      <c r="H1922" s="12"/>
      <c r="I1922" s="12"/>
      <c r="J1922" s="12"/>
      <c r="K1922" s="12"/>
      <c r="L1922" s="12"/>
      <c r="M1922" s="12"/>
      <c r="N1922" s="12"/>
      <c r="O1922" s="12"/>
      <c r="P1922" s="11" t="s">
        <v>1</v>
      </c>
      <c r="Q1922" s="11" t="s">
        <v>1</v>
      </c>
      <c r="R1922" s="11" t="s">
        <v>1</v>
      </c>
      <c r="S1922" s="11" t="s">
        <v>1</v>
      </c>
      <c r="T1922" s="11" t="s">
        <v>1</v>
      </c>
      <c r="U1922" s="11" t="s">
        <v>1</v>
      </c>
      <c r="V1922" s="11" t="s">
        <v>294</v>
      </c>
      <c r="W1922" s="21" t="s">
        <v>1</v>
      </c>
    </row>
    <row r="1923" spans="1:23" x14ac:dyDescent="0.2">
      <c r="A1923" s="27" t="s">
        <v>63</v>
      </c>
      <c r="B1923" s="13" t="s">
        <v>149</v>
      </c>
      <c r="C1923" s="13" t="s">
        <v>298</v>
      </c>
      <c r="D1923" s="14"/>
      <c r="E1923" s="14"/>
      <c r="F1923" s="14"/>
      <c r="G1923" s="14"/>
      <c r="H1923" s="14"/>
      <c r="I1923" s="14"/>
      <c r="J1923" s="14"/>
      <c r="K1923" s="14"/>
      <c r="L1923" s="14"/>
      <c r="M1923" s="14"/>
      <c r="N1923" s="14"/>
      <c r="O1923" s="14"/>
      <c r="P1923" s="13" t="s">
        <v>1</v>
      </c>
      <c r="Q1923" s="13" t="s">
        <v>1</v>
      </c>
      <c r="R1923" s="13" t="s">
        <v>1</v>
      </c>
      <c r="S1923" s="13" t="s">
        <v>1</v>
      </c>
      <c r="T1923" s="13" t="s">
        <v>1</v>
      </c>
      <c r="U1923" s="13" t="s">
        <v>1</v>
      </c>
      <c r="V1923" s="13" t="s">
        <v>294</v>
      </c>
      <c r="W1923" s="22" t="s">
        <v>1</v>
      </c>
    </row>
    <row r="1924" spans="1:23" x14ac:dyDescent="0.2">
      <c r="A1924" s="25" t="s">
        <v>64</v>
      </c>
      <c r="B1924" s="11" t="s">
        <v>150</v>
      </c>
      <c r="C1924" s="11" t="s">
        <v>277</v>
      </c>
      <c r="D1924" s="12"/>
      <c r="E1924" s="12">
        <v>83.038169999999994</v>
      </c>
      <c r="F1924" s="12">
        <v>92.290999999999997</v>
      </c>
      <c r="G1924" s="12">
        <v>82.626559999999998</v>
      </c>
      <c r="H1924" s="12">
        <v>86.762690000000006</v>
      </c>
      <c r="I1924" s="12">
        <v>80.480050000000006</v>
      </c>
      <c r="J1924" s="12">
        <v>93.88158</v>
      </c>
      <c r="K1924" s="12">
        <v>85.699789999999993</v>
      </c>
      <c r="L1924" s="12">
        <v>93.856399999999994</v>
      </c>
      <c r="M1924" s="12"/>
      <c r="N1924" s="12">
        <v>94.669179999999997</v>
      </c>
      <c r="O1924" s="12"/>
      <c r="P1924" s="11" t="s">
        <v>1</v>
      </c>
      <c r="Q1924" s="11" t="s">
        <v>1</v>
      </c>
      <c r="R1924" s="11" t="s">
        <v>1</v>
      </c>
      <c r="S1924" s="11" t="s">
        <v>1</v>
      </c>
      <c r="T1924" s="11" t="s">
        <v>1</v>
      </c>
      <c r="U1924" s="11" t="s">
        <v>1</v>
      </c>
      <c r="V1924" s="11" t="s">
        <v>294</v>
      </c>
      <c r="W1924" s="21" t="s">
        <v>1</v>
      </c>
    </row>
    <row r="1925" spans="1:23" x14ac:dyDescent="0.2">
      <c r="A1925" s="27" t="s">
        <v>64</v>
      </c>
      <c r="B1925" s="13" t="s">
        <v>150</v>
      </c>
      <c r="C1925" s="13" t="s">
        <v>278</v>
      </c>
      <c r="D1925" s="14"/>
      <c r="E1925" s="14">
        <v>17.521270000000001</v>
      </c>
      <c r="F1925" s="14">
        <v>19.830269999999999</v>
      </c>
      <c r="G1925" s="14">
        <v>20.525839999999999</v>
      </c>
      <c r="H1925" s="14">
        <v>18.331230000000001</v>
      </c>
      <c r="I1925" s="14">
        <v>21.414629999999999</v>
      </c>
      <c r="J1925" s="14">
        <v>24.183</v>
      </c>
      <c r="K1925" s="14"/>
      <c r="L1925" s="14">
        <v>2.5759799999999999</v>
      </c>
      <c r="M1925" s="14"/>
      <c r="N1925" s="14">
        <v>3.5855800000000002</v>
      </c>
      <c r="O1925" s="14"/>
      <c r="P1925" s="13" t="s">
        <v>1</v>
      </c>
      <c r="Q1925" s="13" t="s">
        <v>1</v>
      </c>
      <c r="R1925" s="13" t="s">
        <v>1</v>
      </c>
      <c r="S1925" s="13" t="s">
        <v>1</v>
      </c>
      <c r="T1925" s="13" t="s">
        <v>1</v>
      </c>
      <c r="U1925" s="13" t="s">
        <v>1</v>
      </c>
      <c r="V1925" s="13" t="s">
        <v>294</v>
      </c>
      <c r="W1925" s="22" t="s">
        <v>1</v>
      </c>
    </row>
    <row r="1926" spans="1:23" x14ac:dyDescent="0.2">
      <c r="A1926" s="25" t="s">
        <v>64</v>
      </c>
      <c r="B1926" s="11" t="s">
        <v>150</v>
      </c>
      <c r="C1926" s="11" t="s">
        <v>280</v>
      </c>
      <c r="D1926" s="12"/>
      <c r="E1926" s="12">
        <v>1.1822699999999999</v>
      </c>
      <c r="F1926" s="12">
        <v>1.1713</v>
      </c>
      <c r="G1926" s="12">
        <v>1.5485500000000001</v>
      </c>
      <c r="H1926" s="12">
        <v>2.8560699999999999</v>
      </c>
      <c r="I1926" s="12">
        <v>3.44767</v>
      </c>
      <c r="J1926" s="12">
        <v>3.13828</v>
      </c>
      <c r="K1926" s="12"/>
      <c r="L1926" s="12">
        <v>0.47620000000000001</v>
      </c>
      <c r="M1926" s="12"/>
      <c r="N1926" s="12">
        <v>0.60707999999999995</v>
      </c>
      <c r="O1926" s="12"/>
      <c r="P1926" s="11" t="s">
        <v>1</v>
      </c>
      <c r="Q1926" s="11" t="s">
        <v>1</v>
      </c>
      <c r="R1926" s="11" t="s">
        <v>1</v>
      </c>
      <c r="S1926" s="11" t="s">
        <v>1</v>
      </c>
      <c r="T1926" s="11" t="s">
        <v>1</v>
      </c>
      <c r="U1926" s="11" t="s">
        <v>1</v>
      </c>
      <c r="V1926" s="11" t="s">
        <v>294</v>
      </c>
      <c r="W1926" s="21" t="s">
        <v>1</v>
      </c>
    </row>
    <row r="1927" spans="1:23" x14ac:dyDescent="0.2">
      <c r="A1927" s="27" t="s">
        <v>64</v>
      </c>
      <c r="B1927" s="13" t="s">
        <v>150</v>
      </c>
      <c r="C1927" s="13" t="s">
        <v>281</v>
      </c>
      <c r="D1927" s="14"/>
      <c r="E1927" s="14">
        <v>46.700330000000001</v>
      </c>
      <c r="F1927" s="14">
        <v>43.20505</v>
      </c>
      <c r="G1927" s="14">
        <v>41.392040000000001</v>
      </c>
      <c r="H1927" s="14">
        <v>42.420699999999997</v>
      </c>
      <c r="I1927" s="14">
        <v>40.008009999999999</v>
      </c>
      <c r="J1927" s="14">
        <v>36.951540000000001</v>
      </c>
      <c r="K1927" s="14"/>
      <c r="L1927" s="14">
        <v>32.304859999999998</v>
      </c>
      <c r="M1927" s="14"/>
      <c r="N1927" s="14">
        <v>32.375349999999997</v>
      </c>
      <c r="O1927" s="14"/>
      <c r="P1927" s="13" t="s">
        <v>1</v>
      </c>
      <c r="Q1927" s="13" t="s">
        <v>1</v>
      </c>
      <c r="R1927" s="13" t="s">
        <v>1</v>
      </c>
      <c r="S1927" s="13" t="s">
        <v>1</v>
      </c>
      <c r="T1927" s="13" t="s">
        <v>1</v>
      </c>
      <c r="U1927" s="13" t="s">
        <v>1</v>
      </c>
      <c r="V1927" s="13" t="s">
        <v>294</v>
      </c>
      <c r="W1927" s="22" t="s">
        <v>1</v>
      </c>
    </row>
    <row r="1928" spans="1:23" x14ac:dyDescent="0.2">
      <c r="A1928" s="25" t="s">
        <v>64</v>
      </c>
      <c r="B1928" s="11" t="s">
        <v>150</v>
      </c>
      <c r="C1928" s="11" t="s">
        <v>282</v>
      </c>
      <c r="D1928" s="12"/>
      <c r="E1928" s="12">
        <v>24.071269999999998</v>
      </c>
      <c r="F1928" s="12">
        <v>27.446069999999999</v>
      </c>
      <c r="G1928" s="12">
        <v>28.67473</v>
      </c>
      <c r="H1928" s="12">
        <v>27.048909999999999</v>
      </c>
      <c r="I1928" s="12">
        <v>31.078790000000001</v>
      </c>
      <c r="J1928" s="12">
        <v>34.726869999999998</v>
      </c>
      <c r="K1928" s="12"/>
      <c r="L1928" s="12">
        <v>17.077909999999999</v>
      </c>
      <c r="M1928" s="12"/>
      <c r="N1928" s="12">
        <v>16.98132</v>
      </c>
      <c r="O1928" s="12"/>
      <c r="P1928" s="11" t="s">
        <v>1</v>
      </c>
      <c r="Q1928" s="11" t="s">
        <v>1</v>
      </c>
      <c r="R1928" s="11" t="s">
        <v>1</v>
      </c>
      <c r="S1928" s="11" t="s">
        <v>1</v>
      </c>
      <c r="T1928" s="11" t="s">
        <v>1</v>
      </c>
      <c r="U1928" s="11" t="s">
        <v>1</v>
      </c>
      <c r="V1928" s="11" t="s">
        <v>294</v>
      </c>
      <c r="W1928" s="21" t="s">
        <v>1</v>
      </c>
    </row>
    <row r="1929" spans="1:23" x14ac:dyDescent="0.2">
      <c r="A1929" s="27" t="s">
        <v>64</v>
      </c>
      <c r="B1929" s="13" t="s">
        <v>150</v>
      </c>
      <c r="C1929" s="13" t="s">
        <v>279</v>
      </c>
      <c r="D1929" s="14"/>
      <c r="E1929" s="14">
        <v>6.55</v>
      </c>
      <c r="F1929" s="14">
        <v>7.6158000000000001</v>
      </c>
      <c r="G1929" s="14">
        <v>8.1488800000000001</v>
      </c>
      <c r="H1929" s="14">
        <v>8.7176799999999997</v>
      </c>
      <c r="I1929" s="14">
        <v>9.6641600000000007</v>
      </c>
      <c r="J1929" s="14">
        <v>10.54388</v>
      </c>
      <c r="K1929" s="14"/>
      <c r="L1929" s="14">
        <v>14.50193</v>
      </c>
      <c r="M1929" s="14"/>
      <c r="N1929" s="14">
        <v>13.39573</v>
      </c>
      <c r="O1929" s="14"/>
      <c r="P1929" s="13" t="s">
        <v>1</v>
      </c>
      <c r="Q1929" s="13" t="s">
        <v>1</v>
      </c>
      <c r="R1929" s="13" t="s">
        <v>1</v>
      </c>
      <c r="S1929" s="13" t="s">
        <v>1</v>
      </c>
      <c r="T1929" s="13" t="s">
        <v>1</v>
      </c>
      <c r="U1929" s="13" t="s">
        <v>1</v>
      </c>
      <c r="V1929" s="13" t="s">
        <v>294</v>
      </c>
      <c r="W1929" s="22" t="s">
        <v>1</v>
      </c>
    </row>
    <row r="1930" spans="1:23" x14ac:dyDescent="0.2">
      <c r="A1930" s="25" t="s">
        <v>64</v>
      </c>
      <c r="B1930" s="11" t="s">
        <v>150</v>
      </c>
      <c r="C1930" s="11" t="s">
        <v>293</v>
      </c>
      <c r="D1930" s="12"/>
      <c r="E1930" s="12"/>
      <c r="F1930" s="12"/>
      <c r="G1930" s="12"/>
      <c r="H1930" s="12"/>
      <c r="I1930" s="12"/>
      <c r="J1930" s="12"/>
      <c r="K1930" s="12"/>
      <c r="L1930" s="12"/>
      <c r="M1930" s="12"/>
      <c r="N1930" s="12"/>
      <c r="O1930" s="12"/>
      <c r="P1930" s="11" t="s">
        <v>1</v>
      </c>
      <c r="Q1930" s="11" t="s">
        <v>1</v>
      </c>
      <c r="R1930" s="11" t="s">
        <v>1</v>
      </c>
      <c r="S1930" s="11" t="s">
        <v>1</v>
      </c>
      <c r="T1930" s="11" t="s">
        <v>1</v>
      </c>
      <c r="U1930" s="11" t="s">
        <v>1</v>
      </c>
      <c r="V1930" s="11" t="s">
        <v>294</v>
      </c>
      <c r="W1930" s="21" t="s">
        <v>1</v>
      </c>
    </row>
    <row r="1931" spans="1:23" x14ac:dyDescent="0.2">
      <c r="A1931" s="27" t="s">
        <v>64</v>
      </c>
      <c r="B1931" s="13" t="s">
        <v>150</v>
      </c>
      <c r="C1931" s="13" t="s">
        <v>284</v>
      </c>
      <c r="D1931" s="14"/>
      <c r="E1931" s="14">
        <v>17.489049999999999</v>
      </c>
      <c r="F1931" s="14">
        <v>19.802720000000001</v>
      </c>
      <c r="G1931" s="14">
        <v>20.27092</v>
      </c>
      <c r="H1931" s="14">
        <v>18.15314</v>
      </c>
      <c r="I1931" s="14">
        <v>18.767420000000001</v>
      </c>
      <c r="J1931" s="14">
        <v>23.24878</v>
      </c>
      <c r="K1931" s="14">
        <v>20.75421</v>
      </c>
      <c r="L1931" s="14">
        <v>2.6002399999999999</v>
      </c>
      <c r="M1931" s="14"/>
      <c r="N1931" s="14">
        <v>3.64276</v>
      </c>
      <c r="O1931" s="14"/>
      <c r="P1931" s="13" t="s">
        <v>1</v>
      </c>
      <c r="Q1931" s="13" t="s">
        <v>1</v>
      </c>
      <c r="R1931" s="13" t="s">
        <v>1</v>
      </c>
      <c r="S1931" s="13" t="s">
        <v>1</v>
      </c>
      <c r="T1931" s="13" t="s">
        <v>1</v>
      </c>
      <c r="U1931" s="13" t="s">
        <v>1</v>
      </c>
      <c r="V1931" s="13" t="s">
        <v>294</v>
      </c>
      <c r="W1931" s="22" t="s">
        <v>1</v>
      </c>
    </row>
    <row r="1932" spans="1:23" x14ac:dyDescent="0.2">
      <c r="A1932" s="25" t="s">
        <v>64</v>
      </c>
      <c r="B1932" s="11" t="s">
        <v>150</v>
      </c>
      <c r="C1932" s="11" t="s">
        <v>286</v>
      </c>
      <c r="D1932" s="12"/>
      <c r="E1932" s="12">
        <v>1.10057</v>
      </c>
      <c r="F1932" s="12">
        <v>1.10991</v>
      </c>
      <c r="G1932" s="12">
        <v>1.5109600000000001</v>
      </c>
      <c r="H1932" s="12">
        <v>2.67822</v>
      </c>
      <c r="I1932" s="12">
        <v>2.96414</v>
      </c>
      <c r="J1932" s="12">
        <v>2.89446</v>
      </c>
      <c r="K1932" s="12">
        <v>3.9685100000000002</v>
      </c>
      <c r="L1932" s="12">
        <v>0.45115</v>
      </c>
      <c r="M1932" s="12"/>
      <c r="N1932" s="12">
        <v>0.60238000000000003</v>
      </c>
      <c r="O1932" s="12"/>
      <c r="P1932" s="11" t="s">
        <v>1</v>
      </c>
      <c r="Q1932" s="11" t="s">
        <v>1</v>
      </c>
      <c r="R1932" s="11" t="s">
        <v>1</v>
      </c>
      <c r="S1932" s="11" t="s">
        <v>1</v>
      </c>
      <c r="T1932" s="11" t="s">
        <v>1</v>
      </c>
      <c r="U1932" s="11" t="s">
        <v>1</v>
      </c>
      <c r="V1932" s="11" t="s">
        <v>294</v>
      </c>
      <c r="W1932" s="21" t="s">
        <v>1</v>
      </c>
    </row>
    <row r="1933" spans="1:23" x14ac:dyDescent="0.2">
      <c r="A1933" s="27" t="s">
        <v>64</v>
      </c>
      <c r="B1933" s="13" t="s">
        <v>150</v>
      </c>
      <c r="C1933" s="13" t="s">
        <v>287</v>
      </c>
      <c r="D1933" s="14">
        <v>44.927990000000001</v>
      </c>
      <c r="E1933" s="14">
        <v>47.528599999999997</v>
      </c>
      <c r="F1933" s="14">
        <v>43.212330000000001</v>
      </c>
      <c r="G1933" s="14">
        <v>41.345950000000002</v>
      </c>
      <c r="H1933" s="14">
        <v>42.051189999999998</v>
      </c>
      <c r="I1933" s="14">
        <v>35.58587</v>
      </c>
      <c r="J1933" s="14">
        <v>34.855620000000002</v>
      </c>
      <c r="K1933" s="14">
        <v>34.161639999999998</v>
      </c>
      <c r="L1933" s="14">
        <v>31.317509999999999</v>
      </c>
      <c r="M1933" s="14"/>
      <c r="N1933" s="14">
        <v>31.671939999999999</v>
      </c>
      <c r="O1933" s="14"/>
      <c r="P1933" s="13" t="s">
        <v>1</v>
      </c>
      <c r="Q1933" s="13" t="s">
        <v>1</v>
      </c>
      <c r="R1933" s="13" t="s">
        <v>1</v>
      </c>
      <c r="S1933" s="13" t="s">
        <v>1</v>
      </c>
      <c r="T1933" s="13" t="s">
        <v>1</v>
      </c>
      <c r="U1933" s="13" t="s">
        <v>1</v>
      </c>
      <c r="V1933" s="13" t="s">
        <v>294</v>
      </c>
      <c r="W1933" s="22" t="s">
        <v>1</v>
      </c>
    </row>
    <row r="1934" spans="1:23" x14ac:dyDescent="0.2">
      <c r="A1934" s="25" t="s">
        <v>64</v>
      </c>
      <c r="B1934" s="11" t="s">
        <v>150</v>
      </c>
      <c r="C1934" s="11" t="s">
        <v>288</v>
      </c>
      <c r="D1934" s="12">
        <v>24.06448</v>
      </c>
      <c r="E1934" s="12">
        <v>24.69314</v>
      </c>
      <c r="F1934" s="12">
        <v>27.890709999999999</v>
      </c>
      <c r="G1934" s="12">
        <v>28.488119999999999</v>
      </c>
      <c r="H1934" s="12">
        <v>27.805319999999998</v>
      </c>
      <c r="I1934" s="12">
        <v>27.397770000000001</v>
      </c>
      <c r="J1934" s="12">
        <v>33.326520000000002</v>
      </c>
      <c r="K1934" s="12">
        <v>29.34685</v>
      </c>
      <c r="L1934" s="12">
        <v>16.65363</v>
      </c>
      <c r="M1934" s="12"/>
      <c r="N1934" s="12">
        <v>16.82038</v>
      </c>
      <c r="O1934" s="12"/>
      <c r="P1934" s="11" t="s">
        <v>1</v>
      </c>
      <c r="Q1934" s="11" t="s">
        <v>1</v>
      </c>
      <c r="R1934" s="11" t="s">
        <v>1</v>
      </c>
      <c r="S1934" s="11" t="s">
        <v>1</v>
      </c>
      <c r="T1934" s="11" t="s">
        <v>1</v>
      </c>
      <c r="U1934" s="11" t="s">
        <v>1</v>
      </c>
      <c r="V1934" s="11" t="s">
        <v>294</v>
      </c>
      <c r="W1934" s="21" t="s">
        <v>1</v>
      </c>
    </row>
    <row r="1935" spans="1:23" x14ac:dyDescent="0.2">
      <c r="A1935" s="27" t="s">
        <v>64</v>
      </c>
      <c r="B1935" s="13" t="s">
        <v>150</v>
      </c>
      <c r="C1935" s="13" t="s">
        <v>285</v>
      </c>
      <c r="D1935" s="14"/>
      <c r="E1935" s="14">
        <v>7.2041000000000004</v>
      </c>
      <c r="F1935" s="14">
        <v>8.0879899999999996</v>
      </c>
      <c r="G1935" s="14">
        <v>8.2172000000000001</v>
      </c>
      <c r="H1935" s="14">
        <v>9.6521799999999995</v>
      </c>
      <c r="I1935" s="14">
        <v>8.63035</v>
      </c>
      <c r="J1935" s="14">
        <v>10.07774</v>
      </c>
      <c r="K1935" s="14">
        <v>8.5926399999999994</v>
      </c>
      <c r="L1935" s="14">
        <v>14.05339</v>
      </c>
      <c r="M1935" s="14"/>
      <c r="N1935" s="14">
        <v>13.177630000000001</v>
      </c>
      <c r="O1935" s="14"/>
      <c r="P1935" s="13" t="s">
        <v>1</v>
      </c>
      <c r="Q1935" s="13" t="s">
        <v>1</v>
      </c>
      <c r="R1935" s="13" t="s">
        <v>1</v>
      </c>
      <c r="S1935" s="13" t="s">
        <v>1</v>
      </c>
      <c r="T1935" s="13" t="s">
        <v>1</v>
      </c>
      <c r="U1935" s="13" t="s">
        <v>1</v>
      </c>
      <c r="V1935" s="13" t="s">
        <v>294</v>
      </c>
      <c r="W1935" s="22" t="s">
        <v>1</v>
      </c>
    </row>
    <row r="1936" spans="1:23" x14ac:dyDescent="0.2">
      <c r="A1936" s="25" t="s">
        <v>64</v>
      </c>
      <c r="B1936" s="11" t="s">
        <v>150</v>
      </c>
      <c r="C1936" s="11" t="s">
        <v>308</v>
      </c>
      <c r="D1936" s="12"/>
      <c r="E1936" s="12">
        <v>27.701000000000001</v>
      </c>
      <c r="F1936" s="12">
        <v>31.484000000000002</v>
      </c>
      <c r="G1936" s="12">
        <v>29.606999999999999</v>
      </c>
      <c r="H1936" s="12">
        <v>29.347000000000001</v>
      </c>
      <c r="I1936" s="12">
        <v>42.158999999999999</v>
      </c>
      <c r="J1936" s="12">
        <v>39.668999999999997</v>
      </c>
      <c r="K1936" s="12">
        <v>29.914999999999999</v>
      </c>
      <c r="L1936" s="12">
        <v>39.194000000000003</v>
      </c>
      <c r="M1936" s="12">
        <v>35.6</v>
      </c>
      <c r="N1936" s="12">
        <v>34.725000000000001</v>
      </c>
      <c r="O1936" s="12"/>
      <c r="P1936" s="11" t="s">
        <v>1</v>
      </c>
      <c r="Q1936" s="11" t="s">
        <v>1</v>
      </c>
      <c r="R1936" s="11" t="s">
        <v>1</v>
      </c>
      <c r="S1936" s="11" t="s">
        <v>1</v>
      </c>
      <c r="T1936" s="11" t="s">
        <v>1</v>
      </c>
      <c r="U1936" s="11" t="s">
        <v>1</v>
      </c>
      <c r="V1936" s="11" t="s">
        <v>294</v>
      </c>
      <c r="W1936" s="21" t="s">
        <v>1</v>
      </c>
    </row>
    <row r="1937" spans="1:23" x14ac:dyDescent="0.2">
      <c r="A1937" s="27" t="s">
        <v>64</v>
      </c>
      <c r="B1937" s="13" t="s">
        <v>150</v>
      </c>
      <c r="C1937" s="13" t="s">
        <v>283</v>
      </c>
      <c r="D1937" s="14">
        <v>18</v>
      </c>
      <c r="E1937" s="14"/>
      <c r="F1937" s="14"/>
      <c r="G1937" s="14"/>
      <c r="H1937" s="14"/>
      <c r="I1937" s="14"/>
      <c r="J1937" s="14"/>
      <c r="K1937" s="14"/>
      <c r="L1937" s="14"/>
      <c r="M1937" s="14">
        <v>17</v>
      </c>
      <c r="N1937" s="14">
        <v>18</v>
      </c>
      <c r="O1937" s="14"/>
      <c r="P1937" s="13" t="s">
        <v>1</v>
      </c>
      <c r="Q1937" s="13" t="s">
        <v>1</v>
      </c>
      <c r="R1937" s="13" t="s">
        <v>1</v>
      </c>
      <c r="S1937" s="13" t="s">
        <v>1</v>
      </c>
      <c r="T1937" s="13" t="s">
        <v>1</v>
      </c>
      <c r="U1937" s="13" t="s">
        <v>1</v>
      </c>
      <c r="V1937" s="13" t="s">
        <v>294</v>
      </c>
      <c r="W1937" s="22" t="s">
        <v>1</v>
      </c>
    </row>
    <row r="1938" spans="1:23" x14ac:dyDescent="0.2">
      <c r="A1938" s="25" t="s">
        <v>64</v>
      </c>
      <c r="B1938" s="11" t="s">
        <v>150</v>
      </c>
      <c r="C1938" s="11" t="s">
        <v>290</v>
      </c>
      <c r="D1938" s="12">
        <v>50</v>
      </c>
      <c r="E1938" s="12">
        <v>50</v>
      </c>
      <c r="F1938" s="12">
        <v>50</v>
      </c>
      <c r="G1938" s="12">
        <v>76</v>
      </c>
      <c r="H1938" s="12">
        <v>70</v>
      </c>
      <c r="I1938" s="12">
        <v>59</v>
      </c>
      <c r="J1938" s="12">
        <v>63</v>
      </c>
      <c r="K1938" s="12">
        <v>65</v>
      </c>
      <c r="L1938" s="12">
        <v>64</v>
      </c>
      <c r="M1938" s="12">
        <v>59</v>
      </c>
      <c r="N1938" s="12">
        <v>43</v>
      </c>
      <c r="O1938" s="12"/>
      <c r="P1938" s="11" t="s">
        <v>1</v>
      </c>
      <c r="Q1938" s="11" t="s">
        <v>1</v>
      </c>
      <c r="R1938" s="11" t="s">
        <v>1</v>
      </c>
      <c r="S1938" s="11" t="s">
        <v>1</v>
      </c>
      <c r="T1938" s="11" t="s">
        <v>1</v>
      </c>
      <c r="U1938" s="11" t="s">
        <v>1</v>
      </c>
      <c r="V1938" s="11" t="s">
        <v>294</v>
      </c>
      <c r="W1938" s="21" t="s">
        <v>1</v>
      </c>
    </row>
    <row r="1939" spans="1:23" x14ac:dyDescent="0.2">
      <c r="A1939" s="27" t="s">
        <v>64</v>
      </c>
      <c r="B1939" s="13" t="s">
        <v>150</v>
      </c>
      <c r="C1939" s="13" t="s">
        <v>291</v>
      </c>
      <c r="D1939" s="14">
        <v>13</v>
      </c>
      <c r="E1939" s="14">
        <v>14</v>
      </c>
      <c r="F1939" s="14">
        <v>14</v>
      </c>
      <c r="G1939" s="14">
        <v>14</v>
      </c>
      <c r="H1939" s="14">
        <v>13</v>
      </c>
      <c r="I1939" s="14">
        <v>14</v>
      </c>
      <c r="J1939" s="14">
        <v>15</v>
      </c>
      <c r="K1939" s="14">
        <v>15</v>
      </c>
      <c r="L1939" s="14">
        <v>16</v>
      </c>
      <c r="M1939" s="14">
        <v>16</v>
      </c>
      <c r="N1939" s="14">
        <v>17</v>
      </c>
      <c r="O1939" s="14"/>
      <c r="P1939" s="13" t="s">
        <v>1</v>
      </c>
      <c r="Q1939" s="13" t="s">
        <v>1</v>
      </c>
      <c r="R1939" s="13" t="s">
        <v>1</v>
      </c>
      <c r="S1939" s="13" t="s">
        <v>1</v>
      </c>
      <c r="T1939" s="13" t="s">
        <v>1</v>
      </c>
      <c r="U1939" s="13" t="s">
        <v>1</v>
      </c>
      <c r="V1939" s="13" t="s">
        <v>294</v>
      </c>
      <c r="W1939" s="22" t="s">
        <v>1</v>
      </c>
    </row>
    <row r="1940" spans="1:23" x14ac:dyDescent="0.2">
      <c r="A1940" s="25" t="s">
        <v>64</v>
      </c>
      <c r="B1940" s="11" t="s">
        <v>150</v>
      </c>
      <c r="C1940" s="11" t="s">
        <v>273</v>
      </c>
      <c r="D1940" s="12">
        <v>20</v>
      </c>
      <c r="E1940" s="12"/>
      <c r="F1940" s="12">
        <v>21</v>
      </c>
      <c r="G1940" s="12"/>
      <c r="H1940" s="12"/>
      <c r="I1940" s="12"/>
      <c r="J1940" s="12"/>
      <c r="K1940" s="12"/>
      <c r="L1940" s="12"/>
      <c r="M1940" s="12">
        <v>22</v>
      </c>
      <c r="N1940" s="12">
        <v>22</v>
      </c>
      <c r="O1940" s="12"/>
      <c r="P1940" s="11" t="s">
        <v>1</v>
      </c>
      <c r="Q1940" s="11" t="s">
        <v>1</v>
      </c>
      <c r="R1940" s="11" t="s">
        <v>1</v>
      </c>
      <c r="S1940" s="11" t="s">
        <v>1</v>
      </c>
      <c r="T1940" s="11" t="s">
        <v>1</v>
      </c>
      <c r="U1940" s="11" t="s">
        <v>1</v>
      </c>
      <c r="V1940" s="11" t="s">
        <v>294</v>
      </c>
      <c r="W1940" s="21" t="s">
        <v>1</v>
      </c>
    </row>
    <row r="1941" spans="1:23" x14ac:dyDescent="0.2">
      <c r="A1941" s="27" t="s">
        <v>64</v>
      </c>
      <c r="B1941" s="13" t="s">
        <v>150</v>
      </c>
      <c r="C1941" s="13" t="s">
        <v>274</v>
      </c>
      <c r="D1941" s="14">
        <v>24</v>
      </c>
      <c r="E1941" s="14"/>
      <c r="F1941" s="14"/>
      <c r="G1941" s="14"/>
      <c r="H1941" s="14"/>
      <c r="I1941" s="14"/>
      <c r="J1941" s="14"/>
      <c r="K1941" s="14"/>
      <c r="L1941" s="14"/>
      <c r="M1941" s="14">
        <v>33</v>
      </c>
      <c r="N1941" s="14">
        <v>31</v>
      </c>
      <c r="O1941" s="14"/>
      <c r="P1941" s="13" t="s">
        <v>1</v>
      </c>
      <c r="Q1941" s="13" t="s">
        <v>1</v>
      </c>
      <c r="R1941" s="13" t="s">
        <v>1</v>
      </c>
      <c r="S1941" s="13" t="s">
        <v>1</v>
      </c>
      <c r="T1941" s="13" t="s">
        <v>1</v>
      </c>
      <c r="U1941" s="13" t="s">
        <v>1</v>
      </c>
      <c r="V1941" s="13" t="s">
        <v>294</v>
      </c>
      <c r="W1941" s="22" t="s">
        <v>1</v>
      </c>
    </row>
    <row r="1942" spans="1:23" x14ac:dyDescent="0.2">
      <c r="A1942" s="25" t="s">
        <v>64</v>
      </c>
      <c r="B1942" s="11" t="s">
        <v>150</v>
      </c>
      <c r="C1942" s="11" t="s">
        <v>289</v>
      </c>
      <c r="D1942" s="12">
        <v>69.697289999999995</v>
      </c>
      <c r="E1942" s="12">
        <v>73.322320000000005</v>
      </c>
      <c r="F1942" s="12">
        <v>72.212959999999995</v>
      </c>
      <c r="G1942" s="12">
        <v>71.345039999999997</v>
      </c>
      <c r="H1942" s="12">
        <v>72.534729999999996</v>
      </c>
      <c r="I1942" s="12">
        <v>65.947789999999998</v>
      </c>
      <c r="J1942" s="12">
        <v>71.076589999999996</v>
      </c>
      <c r="K1942" s="12">
        <v>67.476990000000001</v>
      </c>
      <c r="L1942" s="12">
        <v>48.422289999999997</v>
      </c>
      <c r="M1942" s="12"/>
      <c r="N1942" s="12">
        <v>49.094700000000003</v>
      </c>
      <c r="O1942" s="12"/>
      <c r="P1942" s="11" t="s">
        <v>1</v>
      </c>
      <c r="Q1942" s="11" t="s">
        <v>1</v>
      </c>
      <c r="R1942" s="11" t="s">
        <v>1</v>
      </c>
      <c r="S1942" s="11" t="s">
        <v>1</v>
      </c>
      <c r="T1942" s="11" t="s">
        <v>1</v>
      </c>
      <c r="U1942" s="11" t="s">
        <v>1</v>
      </c>
      <c r="V1942" s="11" t="s">
        <v>294</v>
      </c>
      <c r="W1942" s="21" t="s">
        <v>1</v>
      </c>
    </row>
    <row r="1943" spans="1:23" x14ac:dyDescent="0.2">
      <c r="A1943" s="27" t="s">
        <v>64</v>
      </c>
      <c r="B1943" s="13" t="s">
        <v>150</v>
      </c>
      <c r="C1943" s="13" t="s">
        <v>276</v>
      </c>
      <c r="D1943" s="14">
        <v>35</v>
      </c>
      <c r="E1943" s="14"/>
      <c r="F1943" s="14"/>
      <c r="G1943" s="14"/>
      <c r="H1943" s="14"/>
      <c r="I1943" s="14"/>
      <c r="J1943" s="14"/>
      <c r="K1943" s="14"/>
      <c r="L1943" s="14"/>
      <c r="M1943" s="14"/>
      <c r="N1943" s="14">
        <v>28</v>
      </c>
      <c r="O1943" s="14"/>
      <c r="P1943" s="13" t="s">
        <v>1</v>
      </c>
      <c r="Q1943" s="13" t="s">
        <v>1</v>
      </c>
      <c r="R1943" s="13" t="s">
        <v>1</v>
      </c>
      <c r="S1943" s="13" t="s">
        <v>1</v>
      </c>
      <c r="T1943" s="13" t="s">
        <v>1</v>
      </c>
      <c r="U1943" s="13" t="s">
        <v>1</v>
      </c>
      <c r="V1943" s="13" t="s">
        <v>294</v>
      </c>
      <c r="W1943" s="22" t="s">
        <v>1</v>
      </c>
    </row>
    <row r="1944" spans="1:23" x14ac:dyDescent="0.2">
      <c r="A1944" s="25" t="s">
        <v>64</v>
      </c>
      <c r="B1944" s="11" t="s">
        <v>150</v>
      </c>
      <c r="C1944" s="11" t="s">
        <v>271</v>
      </c>
      <c r="D1944" s="12">
        <v>25</v>
      </c>
      <c r="E1944" s="12">
        <v>25</v>
      </c>
      <c r="F1944" s="12">
        <v>24</v>
      </c>
      <c r="G1944" s="12">
        <v>20</v>
      </c>
      <c r="H1944" s="12">
        <v>18</v>
      </c>
      <c r="I1944" s="12">
        <v>18</v>
      </c>
      <c r="J1944" s="12">
        <v>17</v>
      </c>
      <c r="K1944" s="12">
        <v>17</v>
      </c>
      <c r="L1944" s="12">
        <v>22</v>
      </c>
      <c r="M1944" s="12">
        <v>22</v>
      </c>
      <c r="N1944" s="12">
        <v>30</v>
      </c>
      <c r="O1944" s="12"/>
      <c r="P1944" s="11" t="s">
        <v>1</v>
      </c>
      <c r="Q1944" s="11" t="s">
        <v>1</v>
      </c>
      <c r="R1944" s="11" t="s">
        <v>1</v>
      </c>
      <c r="S1944" s="11" t="s">
        <v>1</v>
      </c>
      <c r="T1944" s="11" t="s">
        <v>1</v>
      </c>
      <c r="U1944" s="11" t="s">
        <v>1</v>
      </c>
      <c r="V1944" s="11" t="s">
        <v>294</v>
      </c>
      <c r="W1944" s="21" t="s">
        <v>1</v>
      </c>
    </row>
    <row r="1945" spans="1:23" x14ac:dyDescent="0.2">
      <c r="A1945" s="27" t="s">
        <v>64</v>
      </c>
      <c r="B1945" s="13" t="s">
        <v>150</v>
      </c>
      <c r="C1945" s="13" t="s">
        <v>292</v>
      </c>
      <c r="D1945" s="14">
        <v>36</v>
      </c>
      <c r="E1945" s="14">
        <v>35</v>
      </c>
      <c r="F1945" s="14">
        <v>34</v>
      </c>
      <c r="G1945" s="14">
        <v>33</v>
      </c>
      <c r="H1945" s="14">
        <v>33</v>
      </c>
      <c r="I1945" s="14">
        <v>32</v>
      </c>
      <c r="J1945" s="14">
        <v>32</v>
      </c>
      <c r="K1945" s="14">
        <v>32</v>
      </c>
      <c r="L1945" s="14">
        <v>32</v>
      </c>
      <c r="M1945" s="14">
        <v>33</v>
      </c>
      <c r="N1945" s="14">
        <v>36</v>
      </c>
      <c r="O1945" s="14"/>
      <c r="P1945" s="13" t="s">
        <v>1</v>
      </c>
      <c r="Q1945" s="13" t="s">
        <v>1</v>
      </c>
      <c r="R1945" s="13" t="s">
        <v>1</v>
      </c>
      <c r="S1945" s="13" t="s">
        <v>1</v>
      </c>
      <c r="T1945" s="13" t="s">
        <v>1</v>
      </c>
      <c r="U1945" s="13" t="s">
        <v>1</v>
      </c>
      <c r="V1945" s="13" t="s">
        <v>294</v>
      </c>
      <c r="W1945" s="22" t="s">
        <v>1</v>
      </c>
    </row>
    <row r="1946" spans="1:23" x14ac:dyDescent="0.2">
      <c r="A1946" s="25" t="s">
        <v>64</v>
      </c>
      <c r="B1946" s="11" t="s">
        <v>150</v>
      </c>
      <c r="C1946" s="11" t="s">
        <v>275</v>
      </c>
      <c r="D1946" s="12"/>
      <c r="E1946" s="12"/>
      <c r="F1946" s="12"/>
      <c r="G1946" s="12">
        <v>27</v>
      </c>
      <c r="H1946" s="12">
        <v>25</v>
      </c>
      <c r="I1946" s="12">
        <v>26</v>
      </c>
      <c r="J1946" s="12">
        <v>25</v>
      </c>
      <c r="K1946" s="12">
        <v>20</v>
      </c>
      <c r="L1946" s="12">
        <v>20</v>
      </c>
      <c r="M1946" s="12">
        <v>19</v>
      </c>
      <c r="N1946" s="12"/>
      <c r="O1946" s="12"/>
      <c r="P1946" s="11" t="s">
        <v>1</v>
      </c>
      <c r="Q1946" s="11" t="s">
        <v>1</v>
      </c>
      <c r="R1946" s="11" t="s">
        <v>1</v>
      </c>
      <c r="S1946" s="11" t="s">
        <v>1</v>
      </c>
      <c r="T1946" s="11" t="s">
        <v>1</v>
      </c>
      <c r="U1946" s="11" t="s">
        <v>1</v>
      </c>
      <c r="V1946" s="11" t="s">
        <v>294</v>
      </c>
      <c r="W1946" s="21" t="s">
        <v>1</v>
      </c>
    </row>
    <row r="1947" spans="1:23" x14ac:dyDescent="0.2">
      <c r="A1947" s="27" t="s">
        <v>64</v>
      </c>
      <c r="B1947" s="13" t="s">
        <v>150</v>
      </c>
      <c r="C1947" s="13" t="s">
        <v>272</v>
      </c>
      <c r="D1947" s="14"/>
      <c r="E1947" s="14"/>
      <c r="F1947" s="14"/>
      <c r="G1947" s="14"/>
      <c r="H1947" s="14"/>
      <c r="I1947" s="14"/>
      <c r="J1947" s="14"/>
      <c r="K1947" s="14"/>
      <c r="L1947" s="14"/>
      <c r="M1947" s="14"/>
      <c r="N1947" s="14">
        <v>19</v>
      </c>
      <c r="O1947" s="14"/>
      <c r="P1947" s="13" t="s">
        <v>1</v>
      </c>
      <c r="Q1947" s="13" t="s">
        <v>1</v>
      </c>
      <c r="R1947" s="13" t="s">
        <v>1</v>
      </c>
      <c r="S1947" s="13" t="s">
        <v>1</v>
      </c>
      <c r="T1947" s="13" t="s">
        <v>1</v>
      </c>
      <c r="U1947" s="13" t="s">
        <v>1</v>
      </c>
      <c r="V1947" s="13" t="s">
        <v>294</v>
      </c>
      <c r="W1947" s="22" t="s">
        <v>1</v>
      </c>
    </row>
    <row r="1948" spans="1:23" x14ac:dyDescent="0.2">
      <c r="A1948" s="25" t="s">
        <v>64</v>
      </c>
      <c r="B1948" s="11" t="s">
        <v>150</v>
      </c>
      <c r="C1948" s="11" t="s">
        <v>295</v>
      </c>
      <c r="D1948" s="12"/>
      <c r="E1948" s="12"/>
      <c r="F1948" s="12"/>
      <c r="G1948" s="12"/>
      <c r="H1948" s="12"/>
      <c r="I1948" s="12"/>
      <c r="J1948" s="12"/>
      <c r="K1948" s="12">
        <v>15.77433605</v>
      </c>
      <c r="L1948" s="12">
        <v>16.37117645</v>
      </c>
      <c r="M1948" s="12">
        <v>15.90645166</v>
      </c>
      <c r="N1948" s="12">
        <v>16.29415668</v>
      </c>
      <c r="O1948" s="12"/>
      <c r="P1948" s="11" t="s">
        <v>1</v>
      </c>
      <c r="Q1948" s="11" t="s">
        <v>1</v>
      </c>
      <c r="R1948" s="11" t="s">
        <v>1</v>
      </c>
      <c r="S1948" s="11" t="s">
        <v>1</v>
      </c>
      <c r="T1948" s="11" t="s">
        <v>1</v>
      </c>
      <c r="U1948" s="11" t="s">
        <v>1</v>
      </c>
      <c r="V1948" s="11" t="s">
        <v>294</v>
      </c>
      <c r="W1948" s="21" t="s">
        <v>1</v>
      </c>
    </row>
    <row r="1949" spans="1:23" x14ac:dyDescent="0.2">
      <c r="A1949" s="27" t="s">
        <v>64</v>
      </c>
      <c r="B1949" s="13" t="s">
        <v>150</v>
      </c>
      <c r="C1949" s="13" t="s">
        <v>297</v>
      </c>
      <c r="D1949" s="14"/>
      <c r="E1949" s="14">
        <v>56.954500000000003</v>
      </c>
      <c r="F1949" s="14">
        <v>64.043559999999999</v>
      </c>
      <c r="G1949" s="14">
        <v>55.70431</v>
      </c>
      <c r="H1949" s="14">
        <v>58.499139999999997</v>
      </c>
      <c r="I1949" s="14">
        <v>59.667340000000003</v>
      </c>
      <c r="J1949" s="14">
        <v>77.106250000000003</v>
      </c>
      <c r="K1949" s="14">
        <v>60.969709999999999</v>
      </c>
      <c r="L1949" s="14"/>
      <c r="M1949" s="14"/>
      <c r="N1949" s="14">
        <v>84.864040000000003</v>
      </c>
      <c r="O1949" s="14"/>
      <c r="P1949" s="13" t="s">
        <v>1</v>
      </c>
      <c r="Q1949" s="13" t="s">
        <v>1</v>
      </c>
      <c r="R1949" s="13" t="s">
        <v>1</v>
      </c>
      <c r="S1949" s="13" t="s">
        <v>1</v>
      </c>
      <c r="T1949" s="13" t="s">
        <v>1</v>
      </c>
      <c r="U1949" s="13" t="s">
        <v>1</v>
      </c>
      <c r="V1949" s="13" t="s">
        <v>294</v>
      </c>
      <c r="W1949" s="22" t="s">
        <v>1</v>
      </c>
    </row>
    <row r="1950" spans="1:23" x14ac:dyDescent="0.2">
      <c r="A1950" s="25" t="s">
        <v>64</v>
      </c>
      <c r="B1950" s="11" t="s">
        <v>150</v>
      </c>
      <c r="C1950" s="11" t="s">
        <v>299</v>
      </c>
      <c r="D1950" s="12"/>
      <c r="E1950" s="12">
        <v>83.551289999999995</v>
      </c>
      <c r="F1950" s="12">
        <v>84.779300000000006</v>
      </c>
      <c r="G1950" s="12">
        <v>81.675740000000005</v>
      </c>
      <c r="H1950" s="12">
        <v>87.799419999999998</v>
      </c>
      <c r="I1950" s="12">
        <v>88.3339</v>
      </c>
      <c r="J1950" s="12">
        <v>87.752560000000003</v>
      </c>
      <c r="K1950" s="12">
        <v>61.19726</v>
      </c>
      <c r="L1950" s="12"/>
      <c r="M1950" s="12"/>
      <c r="N1950" s="12">
        <v>67.360489999999999</v>
      </c>
      <c r="O1950" s="12"/>
      <c r="P1950" s="11" t="s">
        <v>1</v>
      </c>
      <c r="Q1950" s="11" t="s">
        <v>1</v>
      </c>
      <c r="R1950" s="11" t="s">
        <v>1</v>
      </c>
      <c r="S1950" s="11" t="s">
        <v>1</v>
      </c>
      <c r="T1950" s="11" t="s">
        <v>1</v>
      </c>
      <c r="U1950" s="11" t="s">
        <v>1</v>
      </c>
      <c r="V1950" s="11" t="s">
        <v>294</v>
      </c>
      <c r="W1950" s="21" t="s">
        <v>1</v>
      </c>
    </row>
    <row r="1951" spans="1:23" x14ac:dyDescent="0.2">
      <c r="A1951" s="27" t="s">
        <v>64</v>
      </c>
      <c r="B1951" s="13" t="s">
        <v>150</v>
      </c>
      <c r="C1951" s="13" t="s">
        <v>300</v>
      </c>
      <c r="D1951" s="14"/>
      <c r="E1951" s="14">
        <v>66.094499999999996</v>
      </c>
      <c r="F1951" s="14">
        <v>73.443619999999996</v>
      </c>
      <c r="G1951" s="14">
        <v>66.795029999999997</v>
      </c>
      <c r="H1951" s="14">
        <v>76.674270000000007</v>
      </c>
      <c r="I1951" s="14">
        <v>77.184780000000003</v>
      </c>
      <c r="J1951" s="14">
        <v>78.008240000000001</v>
      </c>
      <c r="K1951" s="14">
        <v>74.63203</v>
      </c>
      <c r="L1951" s="14"/>
      <c r="M1951" s="14"/>
      <c r="N1951" s="14">
        <v>95.795050000000003</v>
      </c>
      <c r="O1951" s="14"/>
      <c r="P1951" s="13" t="s">
        <v>1</v>
      </c>
      <c r="Q1951" s="13" t="s">
        <v>1</v>
      </c>
      <c r="R1951" s="13" t="s">
        <v>1</v>
      </c>
      <c r="S1951" s="13" t="s">
        <v>1</v>
      </c>
      <c r="T1951" s="13" t="s">
        <v>1</v>
      </c>
      <c r="U1951" s="13" t="s">
        <v>1</v>
      </c>
      <c r="V1951" s="13" t="s">
        <v>294</v>
      </c>
      <c r="W1951" s="22" t="s">
        <v>1</v>
      </c>
    </row>
    <row r="1952" spans="1:23" x14ac:dyDescent="0.2">
      <c r="A1952" s="25" t="s">
        <v>64</v>
      </c>
      <c r="B1952" s="11" t="s">
        <v>150</v>
      </c>
      <c r="C1952" s="11" t="s">
        <v>296</v>
      </c>
      <c r="D1952" s="12"/>
      <c r="E1952" s="12">
        <v>57.66131</v>
      </c>
      <c r="F1952" s="12">
        <v>61.776940000000003</v>
      </c>
      <c r="G1952" s="12">
        <v>57.66131</v>
      </c>
      <c r="H1952" s="12">
        <v>58.476329999999997</v>
      </c>
      <c r="I1952" s="12">
        <v>55.512050000000002</v>
      </c>
      <c r="J1952" s="12">
        <v>66.878399999999999</v>
      </c>
      <c r="K1952" s="12">
        <v>50.026809999999998</v>
      </c>
      <c r="L1952" s="12"/>
      <c r="M1952" s="12"/>
      <c r="N1952" s="12"/>
      <c r="O1952" s="12"/>
      <c r="P1952" s="11" t="s">
        <v>1</v>
      </c>
      <c r="Q1952" s="11" t="s">
        <v>1</v>
      </c>
      <c r="R1952" s="11" t="s">
        <v>1</v>
      </c>
      <c r="S1952" s="11" t="s">
        <v>1</v>
      </c>
      <c r="T1952" s="11" t="s">
        <v>1</v>
      </c>
      <c r="U1952" s="11" t="s">
        <v>1</v>
      </c>
      <c r="V1952" s="11" t="s">
        <v>294</v>
      </c>
      <c r="W1952" s="21" t="s">
        <v>1</v>
      </c>
    </row>
    <row r="1953" spans="1:23" x14ac:dyDescent="0.2">
      <c r="A1953" s="27" t="s">
        <v>64</v>
      </c>
      <c r="B1953" s="13" t="s">
        <v>150</v>
      </c>
      <c r="C1953" s="13" t="s">
        <v>301</v>
      </c>
      <c r="D1953" s="14"/>
      <c r="E1953" s="14">
        <v>57.032380000000003</v>
      </c>
      <c r="F1953" s="14">
        <v>63.50611</v>
      </c>
      <c r="G1953" s="14">
        <v>55.960479999999997</v>
      </c>
      <c r="H1953" s="14">
        <v>59.669240000000002</v>
      </c>
      <c r="I1953" s="14">
        <v>62.817959999999999</v>
      </c>
      <c r="J1953" s="14">
        <v>76.634339999999995</v>
      </c>
      <c r="K1953" s="14">
        <v>64.567869999999999</v>
      </c>
      <c r="L1953" s="14"/>
      <c r="M1953" s="14"/>
      <c r="N1953" s="14">
        <v>92.9161</v>
      </c>
      <c r="O1953" s="14"/>
      <c r="P1953" s="13" t="s">
        <v>1</v>
      </c>
      <c r="Q1953" s="13" t="s">
        <v>1</v>
      </c>
      <c r="R1953" s="13" t="s">
        <v>1</v>
      </c>
      <c r="S1953" s="13" t="s">
        <v>1</v>
      </c>
      <c r="T1953" s="13" t="s">
        <v>1</v>
      </c>
      <c r="U1953" s="13" t="s">
        <v>1</v>
      </c>
      <c r="V1953" s="13" t="s">
        <v>294</v>
      </c>
      <c r="W1953" s="22" t="s">
        <v>1</v>
      </c>
    </row>
    <row r="1954" spans="1:23" x14ac:dyDescent="0.2">
      <c r="A1954" s="25" t="s">
        <v>64</v>
      </c>
      <c r="B1954" s="11" t="s">
        <v>150</v>
      </c>
      <c r="C1954" s="11" t="s">
        <v>298</v>
      </c>
      <c r="D1954" s="12"/>
      <c r="E1954" s="12">
        <v>57.246099999999998</v>
      </c>
      <c r="F1954" s="12">
        <v>62.106290000000001</v>
      </c>
      <c r="G1954" s="12">
        <v>56.672029999999999</v>
      </c>
      <c r="H1954" s="12">
        <v>61.897350000000003</v>
      </c>
      <c r="I1954" s="12">
        <v>71.416730000000001</v>
      </c>
      <c r="J1954" s="12">
        <v>75.542460000000005</v>
      </c>
      <c r="K1954" s="12">
        <v>73.315479999999994</v>
      </c>
      <c r="L1954" s="12"/>
      <c r="M1954" s="12"/>
      <c r="N1954" s="12">
        <v>95.141909999999996</v>
      </c>
      <c r="O1954" s="12"/>
      <c r="P1954" s="11" t="s">
        <v>1</v>
      </c>
      <c r="Q1954" s="11" t="s">
        <v>1</v>
      </c>
      <c r="R1954" s="11" t="s">
        <v>1</v>
      </c>
      <c r="S1954" s="11" t="s">
        <v>1</v>
      </c>
      <c r="T1954" s="11" t="s">
        <v>1</v>
      </c>
      <c r="U1954" s="11" t="s">
        <v>1</v>
      </c>
      <c r="V1954" s="11" t="s">
        <v>294</v>
      </c>
      <c r="W1954" s="21" t="s">
        <v>1</v>
      </c>
    </row>
    <row r="1955" spans="1:23" x14ac:dyDescent="0.2">
      <c r="A1955" s="27" t="s">
        <v>65</v>
      </c>
      <c r="B1955" s="13" t="s">
        <v>151</v>
      </c>
      <c r="C1955" s="13" t="s">
        <v>277</v>
      </c>
      <c r="D1955" s="14">
        <v>99.497619999999998</v>
      </c>
      <c r="E1955" s="14">
        <v>100</v>
      </c>
      <c r="F1955" s="14">
        <v>99.001980000000003</v>
      </c>
      <c r="G1955" s="14">
        <v>99.4405</v>
      </c>
      <c r="H1955" s="14">
        <v>99.260360000000006</v>
      </c>
      <c r="I1955" s="14">
        <v>99.522329999999997</v>
      </c>
      <c r="J1955" s="14">
        <v>99.481359999999995</v>
      </c>
      <c r="K1955" s="14"/>
      <c r="L1955" s="14">
        <v>100</v>
      </c>
      <c r="M1955" s="14">
        <v>100.00004</v>
      </c>
      <c r="N1955" s="14">
        <v>69.871420000000001</v>
      </c>
      <c r="O1955" s="14"/>
      <c r="P1955" s="13" t="s">
        <v>1</v>
      </c>
      <c r="Q1955" s="13" t="s">
        <v>1</v>
      </c>
      <c r="R1955" s="13" t="s">
        <v>1</v>
      </c>
      <c r="S1955" s="13" t="s">
        <v>1</v>
      </c>
      <c r="T1955" s="13" t="s">
        <v>1</v>
      </c>
      <c r="U1955" s="13" t="s">
        <v>1</v>
      </c>
      <c r="V1955" s="13" t="s">
        <v>294</v>
      </c>
      <c r="W1955" s="22" t="s">
        <v>1</v>
      </c>
    </row>
    <row r="1956" spans="1:23" x14ac:dyDescent="0.2">
      <c r="A1956" s="25" t="s">
        <v>65</v>
      </c>
      <c r="B1956" s="11" t="s">
        <v>151</v>
      </c>
      <c r="C1956" s="11" t="s">
        <v>278</v>
      </c>
      <c r="D1956" s="12">
        <v>18.93807</v>
      </c>
      <c r="E1956" s="12">
        <v>20.87875</v>
      </c>
      <c r="F1956" s="12">
        <v>19.40081</v>
      </c>
      <c r="G1956" s="12">
        <v>19.063110000000002</v>
      </c>
      <c r="H1956" s="12"/>
      <c r="I1956" s="12">
        <v>15.128830000000001</v>
      </c>
      <c r="J1956" s="12"/>
      <c r="K1956" s="12"/>
      <c r="L1956" s="12">
        <v>3.3880499999999998</v>
      </c>
      <c r="M1956" s="12">
        <v>11.68383</v>
      </c>
      <c r="N1956" s="12">
        <v>9.9773399999999999</v>
      </c>
      <c r="O1956" s="12"/>
      <c r="P1956" s="11" t="s">
        <v>1</v>
      </c>
      <c r="Q1956" s="11" t="s">
        <v>1</v>
      </c>
      <c r="R1956" s="11" t="s">
        <v>1</v>
      </c>
      <c r="S1956" s="11" t="s">
        <v>1</v>
      </c>
      <c r="T1956" s="11" t="s">
        <v>1</v>
      </c>
      <c r="U1956" s="11" t="s">
        <v>1</v>
      </c>
      <c r="V1956" s="11" t="s">
        <v>294</v>
      </c>
      <c r="W1956" s="21" t="s">
        <v>1</v>
      </c>
    </row>
    <row r="1957" spans="1:23" x14ac:dyDescent="0.2">
      <c r="A1957" s="27" t="s">
        <v>65</v>
      </c>
      <c r="B1957" s="13" t="s">
        <v>151</v>
      </c>
      <c r="C1957" s="13" t="s">
        <v>280</v>
      </c>
      <c r="D1957" s="14">
        <v>0</v>
      </c>
      <c r="E1957" s="14">
        <v>0</v>
      </c>
      <c r="F1957" s="14">
        <v>0</v>
      </c>
      <c r="G1957" s="14">
        <v>0</v>
      </c>
      <c r="H1957" s="14">
        <v>0</v>
      </c>
      <c r="I1957" s="14">
        <v>0</v>
      </c>
      <c r="J1957" s="14">
        <v>0</v>
      </c>
      <c r="K1957" s="14"/>
      <c r="L1957" s="14">
        <v>0</v>
      </c>
      <c r="M1957" s="14">
        <v>0</v>
      </c>
      <c r="N1957" s="14">
        <v>0</v>
      </c>
      <c r="O1957" s="14"/>
      <c r="P1957" s="13" t="s">
        <v>1</v>
      </c>
      <c r="Q1957" s="13" t="s">
        <v>1</v>
      </c>
      <c r="R1957" s="13" t="s">
        <v>1</v>
      </c>
      <c r="S1957" s="13" t="s">
        <v>1</v>
      </c>
      <c r="T1957" s="13" t="s">
        <v>1</v>
      </c>
      <c r="U1957" s="13" t="s">
        <v>1</v>
      </c>
      <c r="V1957" s="13" t="s">
        <v>294</v>
      </c>
      <c r="W1957" s="22" t="s">
        <v>1</v>
      </c>
    </row>
    <row r="1958" spans="1:23" x14ac:dyDescent="0.2">
      <c r="A1958" s="25" t="s">
        <v>65</v>
      </c>
      <c r="B1958" s="11" t="s">
        <v>151</v>
      </c>
      <c r="C1958" s="11" t="s">
        <v>281</v>
      </c>
      <c r="D1958" s="12">
        <v>51.310009999999998</v>
      </c>
      <c r="E1958" s="12">
        <v>48.939030000000002</v>
      </c>
      <c r="F1958" s="12">
        <v>51.058700000000002</v>
      </c>
      <c r="G1958" s="12">
        <v>52.691189999999999</v>
      </c>
      <c r="H1958" s="12"/>
      <c r="I1958" s="12">
        <v>48.779089999999997</v>
      </c>
      <c r="J1958" s="12"/>
      <c r="K1958" s="12"/>
      <c r="L1958" s="12">
        <v>34.854059999999997</v>
      </c>
      <c r="M1958" s="12">
        <v>19.44041</v>
      </c>
      <c r="N1958" s="12">
        <v>28.87734</v>
      </c>
      <c r="O1958" s="12"/>
      <c r="P1958" s="11" t="s">
        <v>1</v>
      </c>
      <c r="Q1958" s="11" t="s">
        <v>1</v>
      </c>
      <c r="R1958" s="11" t="s">
        <v>1</v>
      </c>
      <c r="S1958" s="11" t="s">
        <v>1</v>
      </c>
      <c r="T1958" s="11" t="s">
        <v>1</v>
      </c>
      <c r="U1958" s="11" t="s">
        <v>1</v>
      </c>
      <c r="V1958" s="11" t="s">
        <v>294</v>
      </c>
      <c r="W1958" s="21" t="s">
        <v>1</v>
      </c>
    </row>
    <row r="1959" spans="1:23" x14ac:dyDescent="0.2">
      <c r="A1959" s="27" t="s">
        <v>65</v>
      </c>
      <c r="B1959" s="13" t="s">
        <v>151</v>
      </c>
      <c r="C1959" s="13" t="s">
        <v>282</v>
      </c>
      <c r="D1959" s="14">
        <v>25.43759</v>
      </c>
      <c r="E1959" s="14">
        <v>28.378119999999999</v>
      </c>
      <c r="F1959" s="14">
        <v>26.839690000000001</v>
      </c>
      <c r="G1959" s="14">
        <v>26.50414</v>
      </c>
      <c r="H1959" s="14"/>
      <c r="I1959" s="14">
        <v>22.2042</v>
      </c>
      <c r="J1959" s="14"/>
      <c r="K1959" s="14"/>
      <c r="L1959" s="14">
        <v>12.35216</v>
      </c>
      <c r="M1959" s="14">
        <v>22.46105</v>
      </c>
      <c r="N1959" s="14">
        <v>18.599250000000001</v>
      </c>
      <c r="O1959" s="14"/>
      <c r="P1959" s="13" t="s">
        <v>1</v>
      </c>
      <c r="Q1959" s="13" t="s">
        <v>1</v>
      </c>
      <c r="R1959" s="13" t="s">
        <v>1</v>
      </c>
      <c r="S1959" s="13" t="s">
        <v>1</v>
      </c>
      <c r="T1959" s="13" t="s">
        <v>1</v>
      </c>
      <c r="U1959" s="13" t="s">
        <v>1</v>
      </c>
      <c r="V1959" s="13" t="s">
        <v>294</v>
      </c>
      <c r="W1959" s="22" t="s">
        <v>1</v>
      </c>
    </row>
    <row r="1960" spans="1:23" x14ac:dyDescent="0.2">
      <c r="A1960" s="25" t="s">
        <v>65</v>
      </c>
      <c r="B1960" s="11" t="s">
        <v>151</v>
      </c>
      <c r="C1960" s="11" t="s">
        <v>279</v>
      </c>
      <c r="D1960" s="12">
        <v>6.4995200000000004</v>
      </c>
      <c r="E1960" s="12">
        <v>7.4993699999999999</v>
      </c>
      <c r="F1960" s="12">
        <v>7.4388800000000002</v>
      </c>
      <c r="G1960" s="12">
        <v>7.4410299999999996</v>
      </c>
      <c r="H1960" s="12"/>
      <c r="I1960" s="12">
        <v>7.0753599999999999</v>
      </c>
      <c r="J1960" s="12"/>
      <c r="K1960" s="12"/>
      <c r="L1960" s="12">
        <v>8.9641099999999998</v>
      </c>
      <c r="M1960" s="12">
        <v>10.777229999999999</v>
      </c>
      <c r="N1960" s="12">
        <v>8.6219199999999994</v>
      </c>
      <c r="O1960" s="12"/>
      <c r="P1960" s="11" t="s">
        <v>1</v>
      </c>
      <c r="Q1960" s="11" t="s">
        <v>1</v>
      </c>
      <c r="R1960" s="11" t="s">
        <v>1</v>
      </c>
      <c r="S1960" s="11" t="s">
        <v>1</v>
      </c>
      <c r="T1960" s="11" t="s">
        <v>1</v>
      </c>
      <c r="U1960" s="11" t="s">
        <v>1</v>
      </c>
      <c r="V1960" s="11" t="s">
        <v>294</v>
      </c>
      <c r="W1960" s="21" t="s">
        <v>1</v>
      </c>
    </row>
    <row r="1961" spans="1:23" x14ac:dyDescent="0.2">
      <c r="A1961" s="27" t="s">
        <v>65</v>
      </c>
      <c r="B1961" s="13" t="s">
        <v>151</v>
      </c>
      <c r="C1961" s="13" t="s">
        <v>293</v>
      </c>
      <c r="D1961" s="14"/>
      <c r="E1961" s="14"/>
      <c r="F1961" s="14"/>
      <c r="G1961" s="14"/>
      <c r="H1961" s="14"/>
      <c r="I1961" s="14"/>
      <c r="J1961" s="14"/>
      <c r="K1961" s="14"/>
      <c r="L1961" s="14"/>
      <c r="M1961" s="14"/>
      <c r="N1961" s="14"/>
      <c r="O1961" s="14"/>
      <c r="P1961" s="13" t="s">
        <v>1</v>
      </c>
      <c r="Q1961" s="13" t="s">
        <v>1</v>
      </c>
      <c r="R1961" s="13" t="s">
        <v>1</v>
      </c>
      <c r="S1961" s="13" t="s">
        <v>1</v>
      </c>
      <c r="T1961" s="13" t="s">
        <v>1</v>
      </c>
      <c r="U1961" s="13" t="s">
        <v>1</v>
      </c>
      <c r="V1961" s="13" t="s">
        <v>294</v>
      </c>
      <c r="W1961" s="22" t="s">
        <v>1</v>
      </c>
    </row>
    <row r="1962" spans="1:23" x14ac:dyDescent="0.2">
      <c r="A1962" s="25" t="s">
        <v>65</v>
      </c>
      <c r="B1962" s="11" t="s">
        <v>151</v>
      </c>
      <c r="C1962" s="11" t="s">
        <v>284</v>
      </c>
      <c r="D1962" s="12">
        <v>18.6004</v>
      </c>
      <c r="E1962" s="12">
        <v>20.857849999999999</v>
      </c>
      <c r="F1962" s="12">
        <v>19.099499999999999</v>
      </c>
      <c r="G1962" s="12">
        <v>18.939440000000001</v>
      </c>
      <c r="H1962" s="12">
        <v>17.169609999999999</v>
      </c>
      <c r="I1962" s="12">
        <v>15.1189</v>
      </c>
      <c r="J1962" s="12">
        <v>15.758229999999999</v>
      </c>
      <c r="K1962" s="12"/>
      <c r="L1962" s="12">
        <v>3.2275900000000002</v>
      </c>
      <c r="M1962" s="12">
        <v>10.467779999999999</v>
      </c>
      <c r="N1962" s="12">
        <v>11.78627</v>
      </c>
      <c r="O1962" s="12"/>
      <c r="P1962" s="11" t="s">
        <v>1</v>
      </c>
      <c r="Q1962" s="11" t="s">
        <v>1</v>
      </c>
      <c r="R1962" s="11" t="s">
        <v>1</v>
      </c>
      <c r="S1962" s="11" t="s">
        <v>1</v>
      </c>
      <c r="T1962" s="11" t="s">
        <v>1</v>
      </c>
      <c r="U1962" s="11" t="s">
        <v>1</v>
      </c>
      <c r="V1962" s="11" t="s">
        <v>294</v>
      </c>
      <c r="W1962" s="21" t="s">
        <v>1</v>
      </c>
    </row>
    <row r="1963" spans="1:23" x14ac:dyDescent="0.2">
      <c r="A1963" s="27" t="s">
        <v>65</v>
      </c>
      <c r="B1963" s="13" t="s">
        <v>151</v>
      </c>
      <c r="C1963" s="13" t="s">
        <v>286</v>
      </c>
      <c r="D1963" s="14">
        <v>0</v>
      </c>
      <c r="E1963" s="14">
        <v>0</v>
      </c>
      <c r="F1963" s="14">
        <v>0</v>
      </c>
      <c r="G1963" s="14">
        <v>0</v>
      </c>
      <c r="H1963" s="14">
        <v>0</v>
      </c>
      <c r="I1963" s="14">
        <v>0</v>
      </c>
      <c r="J1963" s="14">
        <v>0</v>
      </c>
      <c r="K1963" s="14"/>
      <c r="L1963" s="14">
        <v>0</v>
      </c>
      <c r="M1963" s="14">
        <v>0</v>
      </c>
      <c r="N1963" s="14">
        <v>0</v>
      </c>
      <c r="O1963" s="14"/>
      <c r="P1963" s="13" t="s">
        <v>1</v>
      </c>
      <c r="Q1963" s="13" t="s">
        <v>1</v>
      </c>
      <c r="R1963" s="13" t="s">
        <v>1</v>
      </c>
      <c r="S1963" s="13" t="s">
        <v>1</v>
      </c>
      <c r="T1963" s="13" t="s">
        <v>1</v>
      </c>
      <c r="U1963" s="13" t="s">
        <v>1</v>
      </c>
      <c r="V1963" s="13" t="s">
        <v>294</v>
      </c>
      <c r="W1963" s="22" t="s">
        <v>1</v>
      </c>
    </row>
    <row r="1964" spans="1:23" x14ac:dyDescent="0.2">
      <c r="A1964" s="25" t="s">
        <v>65</v>
      </c>
      <c r="B1964" s="11" t="s">
        <v>151</v>
      </c>
      <c r="C1964" s="11" t="s">
        <v>287</v>
      </c>
      <c r="D1964" s="12">
        <v>50.168050000000001</v>
      </c>
      <c r="E1964" s="12">
        <v>48.890050000000002</v>
      </c>
      <c r="F1964" s="12">
        <v>50.72296</v>
      </c>
      <c r="G1964" s="12">
        <v>52.556649999999998</v>
      </c>
      <c r="H1964" s="12">
        <v>49.531669999999998</v>
      </c>
      <c r="I1964" s="12">
        <v>48.858060000000002</v>
      </c>
      <c r="J1964" s="12">
        <v>43.094389999999997</v>
      </c>
      <c r="K1964" s="12"/>
      <c r="L1964" s="12">
        <v>35.654820000000001</v>
      </c>
      <c r="M1964" s="12">
        <v>20.387119999999999</v>
      </c>
      <c r="N1964" s="12">
        <v>31.02487</v>
      </c>
      <c r="O1964" s="12"/>
      <c r="P1964" s="11" t="s">
        <v>1</v>
      </c>
      <c r="Q1964" s="11" t="s">
        <v>1</v>
      </c>
      <c r="R1964" s="11" t="s">
        <v>1</v>
      </c>
      <c r="S1964" s="11" t="s">
        <v>1</v>
      </c>
      <c r="T1964" s="11" t="s">
        <v>1</v>
      </c>
      <c r="U1964" s="11" t="s">
        <v>1</v>
      </c>
      <c r="V1964" s="11" t="s">
        <v>294</v>
      </c>
      <c r="W1964" s="21" t="s">
        <v>1</v>
      </c>
    </row>
    <row r="1965" spans="1:23" x14ac:dyDescent="0.2">
      <c r="A1965" s="27" t="s">
        <v>65</v>
      </c>
      <c r="B1965" s="13" t="s">
        <v>151</v>
      </c>
      <c r="C1965" s="13" t="s">
        <v>288</v>
      </c>
      <c r="D1965" s="14">
        <v>24.987400000000001</v>
      </c>
      <c r="E1965" s="14">
        <v>28.349710000000002</v>
      </c>
      <c r="F1965" s="14">
        <v>26.356290000000001</v>
      </c>
      <c r="G1965" s="14">
        <v>26.294049999999999</v>
      </c>
      <c r="H1965" s="14">
        <v>24.072150000000001</v>
      </c>
      <c r="I1965" s="14">
        <v>22.155840000000001</v>
      </c>
      <c r="J1965" s="14">
        <v>23.381769999999999</v>
      </c>
      <c r="K1965" s="14"/>
      <c r="L1965" s="14">
        <v>11.98943</v>
      </c>
      <c r="M1965" s="14">
        <v>20.225709999999999</v>
      </c>
      <c r="N1965" s="14">
        <v>20.472940000000001</v>
      </c>
      <c r="O1965" s="14"/>
      <c r="P1965" s="13" t="s">
        <v>1</v>
      </c>
      <c r="Q1965" s="13" t="s">
        <v>1</v>
      </c>
      <c r="R1965" s="13" t="s">
        <v>1</v>
      </c>
      <c r="S1965" s="13" t="s">
        <v>1</v>
      </c>
      <c r="T1965" s="13" t="s">
        <v>1</v>
      </c>
      <c r="U1965" s="13" t="s">
        <v>1</v>
      </c>
      <c r="V1965" s="13" t="s">
        <v>294</v>
      </c>
      <c r="W1965" s="22" t="s">
        <v>1</v>
      </c>
    </row>
    <row r="1966" spans="1:23" x14ac:dyDescent="0.2">
      <c r="A1966" s="25" t="s">
        <v>65</v>
      </c>
      <c r="B1966" s="11" t="s">
        <v>151</v>
      </c>
      <c r="C1966" s="11" t="s">
        <v>285</v>
      </c>
      <c r="D1966" s="12">
        <v>6.3869999999999996</v>
      </c>
      <c r="E1966" s="12">
        <v>7.49186</v>
      </c>
      <c r="F1966" s="12">
        <v>7.25678</v>
      </c>
      <c r="G1966" s="12">
        <v>7.3546199999999997</v>
      </c>
      <c r="H1966" s="12">
        <v>6.9025400000000001</v>
      </c>
      <c r="I1966" s="12">
        <v>7.0369400000000004</v>
      </c>
      <c r="J1966" s="12">
        <v>7.6235400000000002</v>
      </c>
      <c r="K1966" s="12"/>
      <c r="L1966" s="12">
        <v>8.7618399999999994</v>
      </c>
      <c r="M1966" s="12">
        <v>9.75793</v>
      </c>
      <c r="N1966" s="12">
        <v>8.6866699999999994</v>
      </c>
      <c r="O1966" s="12"/>
      <c r="P1966" s="11" t="s">
        <v>1</v>
      </c>
      <c r="Q1966" s="11" t="s">
        <v>1</v>
      </c>
      <c r="R1966" s="11" t="s">
        <v>1</v>
      </c>
      <c r="S1966" s="11" t="s">
        <v>1</v>
      </c>
      <c r="T1966" s="11" t="s">
        <v>1</v>
      </c>
      <c r="U1966" s="11" t="s">
        <v>1</v>
      </c>
      <c r="V1966" s="11" t="s">
        <v>294</v>
      </c>
      <c r="W1966" s="21" t="s">
        <v>1</v>
      </c>
    </row>
    <row r="1967" spans="1:23" x14ac:dyDescent="0.2">
      <c r="A1967" s="27" t="s">
        <v>65</v>
      </c>
      <c r="B1967" s="13" t="s">
        <v>151</v>
      </c>
      <c r="C1967" s="13" t="s">
        <v>308</v>
      </c>
      <c r="D1967" s="14"/>
      <c r="E1967" s="14">
        <v>15.911</v>
      </c>
      <c r="F1967" s="14">
        <v>5.4109999999999996</v>
      </c>
      <c r="G1967" s="14">
        <v>9.7639999999999993</v>
      </c>
      <c r="H1967" s="14">
        <v>9.9770000000000003</v>
      </c>
      <c r="I1967" s="14">
        <v>9.8350000000000009</v>
      </c>
      <c r="J1967" s="14">
        <v>12.435</v>
      </c>
      <c r="K1967" s="14">
        <v>2.427</v>
      </c>
      <c r="L1967" s="14">
        <v>10.87</v>
      </c>
      <c r="M1967" s="14">
        <v>26.193000000000001</v>
      </c>
      <c r="N1967" s="14">
        <v>13.365</v>
      </c>
      <c r="O1967" s="14"/>
      <c r="P1967" s="13" t="s">
        <v>1</v>
      </c>
      <c r="Q1967" s="13" t="s">
        <v>1</v>
      </c>
      <c r="R1967" s="13" t="s">
        <v>1</v>
      </c>
      <c r="S1967" s="13" t="s">
        <v>1</v>
      </c>
      <c r="T1967" s="13" t="s">
        <v>1</v>
      </c>
      <c r="U1967" s="13" t="s">
        <v>1</v>
      </c>
      <c r="V1967" s="13" t="s">
        <v>294</v>
      </c>
      <c r="W1967" s="22" t="s">
        <v>1</v>
      </c>
    </row>
    <row r="1968" spans="1:23" x14ac:dyDescent="0.2">
      <c r="A1968" s="25" t="s">
        <v>65</v>
      </c>
      <c r="B1968" s="11" t="s">
        <v>151</v>
      </c>
      <c r="C1968" s="11" t="s">
        <v>283</v>
      </c>
      <c r="D1968" s="12"/>
      <c r="E1968" s="12"/>
      <c r="F1968" s="12"/>
      <c r="G1968" s="12">
        <v>6</v>
      </c>
      <c r="H1968" s="12">
        <v>8</v>
      </c>
      <c r="I1968" s="12">
        <v>7</v>
      </c>
      <c r="J1968" s="12"/>
      <c r="K1968" s="12">
        <v>6</v>
      </c>
      <c r="L1968" s="12">
        <v>7</v>
      </c>
      <c r="M1968" s="12">
        <v>8</v>
      </c>
      <c r="N1968" s="12">
        <v>8</v>
      </c>
      <c r="O1968" s="12"/>
      <c r="P1968" s="11" t="s">
        <v>1</v>
      </c>
      <c r="Q1968" s="11" t="s">
        <v>1</v>
      </c>
      <c r="R1968" s="11" t="s">
        <v>1</v>
      </c>
      <c r="S1968" s="11" t="s">
        <v>1</v>
      </c>
      <c r="T1968" s="11" t="s">
        <v>1</v>
      </c>
      <c r="U1968" s="11" t="s">
        <v>1</v>
      </c>
      <c r="V1968" s="11" t="s">
        <v>294</v>
      </c>
      <c r="W1968" s="21" t="s">
        <v>1</v>
      </c>
    </row>
    <row r="1969" spans="1:23" x14ac:dyDescent="0.2">
      <c r="A1969" s="27" t="s">
        <v>65</v>
      </c>
      <c r="B1969" s="13" t="s">
        <v>151</v>
      </c>
      <c r="C1969" s="13" t="s">
        <v>290</v>
      </c>
      <c r="D1969" s="14"/>
      <c r="E1969" s="14"/>
      <c r="F1969" s="14"/>
      <c r="G1969" s="14">
        <v>41</v>
      </c>
      <c r="H1969" s="14">
        <v>44</v>
      </c>
      <c r="I1969" s="14">
        <v>42</v>
      </c>
      <c r="J1969" s="14"/>
      <c r="K1969" s="14">
        <v>35</v>
      </c>
      <c r="L1969" s="14">
        <v>36</v>
      </c>
      <c r="M1969" s="14">
        <v>33</v>
      </c>
      <c r="N1969" s="14">
        <v>35</v>
      </c>
      <c r="O1969" s="14"/>
      <c r="P1969" s="13" t="s">
        <v>1</v>
      </c>
      <c r="Q1969" s="13" t="s">
        <v>1</v>
      </c>
      <c r="R1969" s="13" t="s">
        <v>1</v>
      </c>
      <c r="S1969" s="13" t="s">
        <v>1</v>
      </c>
      <c r="T1969" s="13" t="s">
        <v>1</v>
      </c>
      <c r="U1969" s="13" t="s">
        <v>1</v>
      </c>
      <c r="V1969" s="13" t="s">
        <v>294</v>
      </c>
      <c r="W1969" s="22" t="s">
        <v>1</v>
      </c>
    </row>
    <row r="1970" spans="1:23" x14ac:dyDescent="0.2">
      <c r="A1970" s="25" t="s">
        <v>65</v>
      </c>
      <c r="B1970" s="11" t="s">
        <v>151</v>
      </c>
      <c r="C1970" s="11" t="s">
        <v>291</v>
      </c>
      <c r="D1970" s="12"/>
      <c r="E1970" s="12"/>
      <c r="F1970" s="12"/>
      <c r="G1970" s="12">
        <v>3</v>
      </c>
      <c r="H1970" s="12">
        <v>5</v>
      </c>
      <c r="I1970" s="12">
        <v>8</v>
      </c>
      <c r="J1970" s="12"/>
      <c r="K1970" s="12">
        <v>4</v>
      </c>
      <c r="L1970" s="12">
        <v>5</v>
      </c>
      <c r="M1970" s="12">
        <v>6</v>
      </c>
      <c r="N1970" s="12">
        <v>6</v>
      </c>
      <c r="O1970" s="12"/>
      <c r="P1970" s="11" t="s">
        <v>1</v>
      </c>
      <c r="Q1970" s="11" t="s">
        <v>1</v>
      </c>
      <c r="R1970" s="11" t="s">
        <v>1</v>
      </c>
      <c r="S1970" s="11" t="s">
        <v>1</v>
      </c>
      <c r="T1970" s="11" t="s">
        <v>1</v>
      </c>
      <c r="U1970" s="11" t="s">
        <v>1</v>
      </c>
      <c r="V1970" s="11" t="s">
        <v>294</v>
      </c>
      <c r="W1970" s="21" t="s">
        <v>1</v>
      </c>
    </row>
    <row r="1971" spans="1:23" x14ac:dyDescent="0.2">
      <c r="A1971" s="27" t="s">
        <v>65</v>
      </c>
      <c r="B1971" s="13" t="s">
        <v>151</v>
      </c>
      <c r="C1971" s="13" t="s">
        <v>273</v>
      </c>
      <c r="D1971" s="14"/>
      <c r="E1971" s="14"/>
      <c r="F1971" s="14"/>
      <c r="G1971" s="14">
        <v>11</v>
      </c>
      <c r="H1971" s="14">
        <v>8</v>
      </c>
      <c r="I1971" s="14">
        <v>7</v>
      </c>
      <c r="J1971" s="14"/>
      <c r="K1971" s="14">
        <v>8</v>
      </c>
      <c r="L1971" s="14">
        <v>9</v>
      </c>
      <c r="M1971" s="14">
        <v>10</v>
      </c>
      <c r="N1971" s="14"/>
      <c r="O1971" s="14"/>
      <c r="P1971" s="13" t="s">
        <v>1</v>
      </c>
      <c r="Q1971" s="13" t="s">
        <v>1</v>
      </c>
      <c r="R1971" s="13" t="s">
        <v>1</v>
      </c>
      <c r="S1971" s="13" t="s">
        <v>1</v>
      </c>
      <c r="T1971" s="13" t="s">
        <v>1</v>
      </c>
      <c r="U1971" s="13" t="s">
        <v>1</v>
      </c>
      <c r="V1971" s="13" t="s">
        <v>294</v>
      </c>
      <c r="W1971" s="22" t="s">
        <v>1</v>
      </c>
    </row>
    <row r="1972" spans="1:23" x14ac:dyDescent="0.2">
      <c r="A1972" s="25" t="s">
        <v>65</v>
      </c>
      <c r="B1972" s="11" t="s">
        <v>151</v>
      </c>
      <c r="C1972" s="11" t="s">
        <v>274</v>
      </c>
      <c r="D1972" s="12"/>
      <c r="E1972" s="12"/>
      <c r="F1972" s="12"/>
      <c r="G1972" s="12">
        <v>22</v>
      </c>
      <c r="H1972" s="12">
        <v>10</v>
      </c>
      <c r="I1972" s="12">
        <v>7</v>
      </c>
      <c r="J1972" s="12"/>
      <c r="K1972" s="12">
        <v>10</v>
      </c>
      <c r="L1972" s="12">
        <v>13</v>
      </c>
      <c r="M1972" s="12">
        <v>13</v>
      </c>
      <c r="N1972" s="12"/>
      <c r="O1972" s="12"/>
      <c r="P1972" s="11" t="s">
        <v>1</v>
      </c>
      <c r="Q1972" s="11" t="s">
        <v>1</v>
      </c>
      <c r="R1972" s="11" t="s">
        <v>1</v>
      </c>
      <c r="S1972" s="11" t="s">
        <v>1</v>
      </c>
      <c r="T1972" s="11" t="s">
        <v>1</v>
      </c>
      <c r="U1972" s="11" t="s">
        <v>1</v>
      </c>
      <c r="V1972" s="11" t="s">
        <v>294</v>
      </c>
      <c r="W1972" s="21" t="s">
        <v>1</v>
      </c>
    </row>
    <row r="1973" spans="1:23" x14ac:dyDescent="0.2">
      <c r="A1973" s="27" t="s">
        <v>65</v>
      </c>
      <c r="B1973" s="13" t="s">
        <v>151</v>
      </c>
      <c r="C1973" s="13" t="s">
        <v>289</v>
      </c>
      <c r="D1973" s="14">
        <v>75.155450000000002</v>
      </c>
      <c r="E1973" s="14">
        <v>77.239760000000004</v>
      </c>
      <c r="F1973" s="14">
        <v>77.079239999999999</v>
      </c>
      <c r="G1973" s="14">
        <v>78.850710000000007</v>
      </c>
      <c r="H1973" s="14">
        <v>73.603819999999999</v>
      </c>
      <c r="I1973" s="14">
        <v>71.013909999999996</v>
      </c>
      <c r="J1973" s="14">
        <v>66.476159999999993</v>
      </c>
      <c r="K1973" s="14"/>
      <c r="L1973" s="14">
        <v>47.644240000000003</v>
      </c>
      <c r="M1973" s="14">
        <v>40.612830000000002</v>
      </c>
      <c r="N1973" s="14">
        <v>51.497810000000001</v>
      </c>
      <c r="O1973" s="14"/>
      <c r="P1973" s="13" t="s">
        <v>1</v>
      </c>
      <c r="Q1973" s="13" t="s">
        <v>1</v>
      </c>
      <c r="R1973" s="13" t="s">
        <v>1</v>
      </c>
      <c r="S1973" s="13" t="s">
        <v>1</v>
      </c>
      <c r="T1973" s="13" t="s">
        <v>1</v>
      </c>
      <c r="U1973" s="13" t="s">
        <v>1</v>
      </c>
      <c r="V1973" s="13" t="s">
        <v>294</v>
      </c>
      <c r="W1973" s="22" t="s">
        <v>1</v>
      </c>
    </row>
    <row r="1974" spans="1:23" x14ac:dyDescent="0.2">
      <c r="A1974" s="25" t="s">
        <v>65</v>
      </c>
      <c r="B1974" s="11" t="s">
        <v>151</v>
      </c>
      <c r="C1974" s="11" t="s">
        <v>276</v>
      </c>
      <c r="D1974" s="12"/>
      <c r="E1974" s="12"/>
      <c r="F1974" s="12"/>
      <c r="G1974" s="12">
        <v>19</v>
      </c>
      <c r="H1974" s="12">
        <v>21</v>
      </c>
      <c r="I1974" s="12">
        <v>20</v>
      </c>
      <c r="J1974" s="12"/>
      <c r="K1974" s="12">
        <v>20</v>
      </c>
      <c r="L1974" s="12">
        <v>21</v>
      </c>
      <c r="M1974" s="12">
        <v>22</v>
      </c>
      <c r="N1974" s="12">
        <v>16</v>
      </c>
      <c r="O1974" s="12"/>
      <c r="P1974" s="11" t="s">
        <v>1</v>
      </c>
      <c r="Q1974" s="11" t="s">
        <v>1</v>
      </c>
      <c r="R1974" s="11" t="s">
        <v>1</v>
      </c>
      <c r="S1974" s="11" t="s">
        <v>1</v>
      </c>
      <c r="T1974" s="11" t="s">
        <v>1</v>
      </c>
      <c r="U1974" s="11" t="s">
        <v>1</v>
      </c>
      <c r="V1974" s="11" t="s">
        <v>294</v>
      </c>
      <c r="W1974" s="21" t="s">
        <v>1</v>
      </c>
    </row>
    <row r="1975" spans="1:23" x14ac:dyDescent="0.2">
      <c r="A1975" s="27" t="s">
        <v>65</v>
      </c>
      <c r="B1975" s="13" t="s">
        <v>151</v>
      </c>
      <c r="C1975" s="13" t="s">
        <v>271</v>
      </c>
      <c r="D1975" s="14"/>
      <c r="E1975" s="14"/>
      <c r="F1975" s="14"/>
      <c r="G1975" s="14">
        <v>17</v>
      </c>
      <c r="H1975" s="14">
        <v>21</v>
      </c>
      <c r="I1975" s="14">
        <v>19</v>
      </c>
      <c r="J1975" s="14"/>
      <c r="K1975" s="14">
        <v>19</v>
      </c>
      <c r="L1975" s="14">
        <v>23</v>
      </c>
      <c r="M1975" s="14">
        <v>14</v>
      </c>
      <c r="N1975" s="14"/>
      <c r="O1975" s="14"/>
      <c r="P1975" s="13" t="s">
        <v>1</v>
      </c>
      <c r="Q1975" s="13" t="s">
        <v>1</v>
      </c>
      <c r="R1975" s="13" t="s">
        <v>1</v>
      </c>
      <c r="S1975" s="13" t="s">
        <v>1</v>
      </c>
      <c r="T1975" s="13" t="s">
        <v>1</v>
      </c>
      <c r="U1975" s="13" t="s">
        <v>1</v>
      </c>
      <c r="V1975" s="13" t="s">
        <v>294</v>
      </c>
      <c r="W1975" s="22" t="s">
        <v>1</v>
      </c>
    </row>
    <row r="1976" spans="1:23" x14ac:dyDescent="0.2">
      <c r="A1976" s="25" t="s">
        <v>65</v>
      </c>
      <c r="B1976" s="11" t="s">
        <v>151</v>
      </c>
      <c r="C1976" s="11" t="s">
        <v>292</v>
      </c>
      <c r="D1976" s="12"/>
      <c r="E1976" s="12"/>
      <c r="F1976" s="12"/>
      <c r="G1976" s="12">
        <v>31</v>
      </c>
      <c r="H1976" s="12">
        <v>33</v>
      </c>
      <c r="I1976" s="12">
        <v>35</v>
      </c>
      <c r="J1976" s="12"/>
      <c r="K1976" s="12">
        <v>34</v>
      </c>
      <c r="L1976" s="12">
        <v>37</v>
      </c>
      <c r="M1976" s="12">
        <v>39</v>
      </c>
      <c r="N1976" s="12">
        <v>28</v>
      </c>
      <c r="O1976" s="12"/>
      <c r="P1976" s="11" t="s">
        <v>1</v>
      </c>
      <c r="Q1976" s="11" t="s">
        <v>1</v>
      </c>
      <c r="R1976" s="11" t="s">
        <v>1</v>
      </c>
      <c r="S1976" s="11" t="s">
        <v>1</v>
      </c>
      <c r="T1976" s="11" t="s">
        <v>1</v>
      </c>
      <c r="U1976" s="11" t="s">
        <v>1</v>
      </c>
      <c r="V1976" s="11" t="s">
        <v>294</v>
      </c>
      <c r="W1976" s="21" t="s">
        <v>1</v>
      </c>
    </row>
    <row r="1977" spans="1:23" x14ac:dyDescent="0.2">
      <c r="A1977" s="27" t="s">
        <v>65</v>
      </c>
      <c r="B1977" s="13" t="s">
        <v>151</v>
      </c>
      <c r="C1977" s="13" t="s">
        <v>275</v>
      </c>
      <c r="D1977" s="14"/>
      <c r="E1977" s="14"/>
      <c r="F1977" s="14"/>
      <c r="G1977" s="14">
        <v>21</v>
      </c>
      <c r="H1977" s="14">
        <v>22</v>
      </c>
      <c r="I1977" s="14">
        <v>21</v>
      </c>
      <c r="J1977" s="14"/>
      <c r="K1977" s="14">
        <v>21</v>
      </c>
      <c r="L1977" s="14">
        <v>22</v>
      </c>
      <c r="M1977" s="14"/>
      <c r="N1977" s="14"/>
      <c r="O1977" s="14"/>
      <c r="P1977" s="13" t="s">
        <v>1</v>
      </c>
      <c r="Q1977" s="13" t="s">
        <v>1</v>
      </c>
      <c r="R1977" s="13" t="s">
        <v>1</v>
      </c>
      <c r="S1977" s="13" t="s">
        <v>1</v>
      </c>
      <c r="T1977" s="13" t="s">
        <v>1</v>
      </c>
      <c r="U1977" s="13" t="s">
        <v>1</v>
      </c>
      <c r="V1977" s="13" t="s">
        <v>294</v>
      </c>
      <c r="W1977" s="22" t="s">
        <v>1</v>
      </c>
    </row>
    <row r="1978" spans="1:23" x14ac:dyDescent="0.2">
      <c r="A1978" s="25" t="s">
        <v>65</v>
      </c>
      <c r="B1978" s="11" t="s">
        <v>151</v>
      </c>
      <c r="C1978" s="11" t="s">
        <v>272</v>
      </c>
      <c r="D1978" s="12"/>
      <c r="E1978" s="12"/>
      <c r="F1978" s="12"/>
      <c r="G1978" s="12">
        <v>25</v>
      </c>
      <c r="H1978" s="12">
        <v>24</v>
      </c>
      <c r="I1978" s="12">
        <v>23</v>
      </c>
      <c r="J1978" s="12"/>
      <c r="K1978" s="12">
        <v>21</v>
      </c>
      <c r="L1978" s="12">
        <v>24</v>
      </c>
      <c r="M1978" s="12">
        <v>28</v>
      </c>
      <c r="N1978" s="12"/>
      <c r="O1978" s="12"/>
      <c r="P1978" s="11" t="s">
        <v>1</v>
      </c>
      <c r="Q1978" s="11" t="s">
        <v>1</v>
      </c>
      <c r="R1978" s="11" t="s">
        <v>1</v>
      </c>
      <c r="S1978" s="11" t="s">
        <v>1</v>
      </c>
      <c r="T1978" s="11" t="s">
        <v>1</v>
      </c>
      <c r="U1978" s="11" t="s">
        <v>1</v>
      </c>
      <c r="V1978" s="11" t="s">
        <v>294</v>
      </c>
      <c r="W1978" s="21" t="s">
        <v>1</v>
      </c>
    </row>
    <row r="1979" spans="1:23" x14ac:dyDescent="0.2">
      <c r="A1979" s="27" t="s">
        <v>65</v>
      </c>
      <c r="B1979" s="13" t="s">
        <v>151</v>
      </c>
      <c r="C1979" s="13" t="s">
        <v>295</v>
      </c>
      <c r="D1979" s="14"/>
      <c r="E1979" s="14"/>
      <c r="F1979" s="14"/>
      <c r="G1979" s="14"/>
      <c r="H1979" s="14"/>
      <c r="I1979" s="14"/>
      <c r="J1979" s="14"/>
      <c r="K1979" s="14"/>
      <c r="L1979" s="14"/>
      <c r="M1979" s="14"/>
      <c r="N1979" s="14"/>
      <c r="O1979" s="14"/>
      <c r="P1979" s="13" t="s">
        <v>1</v>
      </c>
      <c r="Q1979" s="13" t="s">
        <v>1</v>
      </c>
      <c r="R1979" s="13" t="s">
        <v>1</v>
      </c>
      <c r="S1979" s="13" t="s">
        <v>1</v>
      </c>
      <c r="T1979" s="13" t="s">
        <v>1</v>
      </c>
      <c r="U1979" s="13" t="s">
        <v>1</v>
      </c>
      <c r="V1979" s="13" t="s">
        <v>294</v>
      </c>
      <c r="W1979" s="22" t="s">
        <v>1</v>
      </c>
    </row>
    <row r="1980" spans="1:23" x14ac:dyDescent="0.2">
      <c r="A1980" s="25" t="s">
        <v>65</v>
      </c>
      <c r="B1980" s="11" t="s">
        <v>151</v>
      </c>
      <c r="C1980" s="11" t="s">
        <v>297</v>
      </c>
      <c r="D1980" s="12">
        <v>88.878879999999995</v>
      </c>
      <c r="E1980" s="12">
        <v>70.735889999999998</v>
      </c>
      <c r="F1980" s="12">
        <v>79.034909999999996</v>
      </c>
      <c r="G1980" s="12">
        <v>76.321979999999996</v>
      </c>
      <c r="H1980" s="12"/>
      <c r="I1980" s="12"/>
      <c r="J1980" s="12"/>
      <c r="K1980" s="12"/>
      <c r="L1980" s="12">
        <v>65.465950000000007</v>
      </c>
      <c r="M1980" s="12">
        <v>57.864139999999999</v>
      </c>
      <c r="N1980" s="12">
        <v>24.682829999999999</v>
      </c>
      <c r="O1980" s="12"/>
      <c r="P1980" s="11" t="s">
        <v>1</v>
      </c>
      <c r="Q1980" s="11" t="s">
        <v>1</v>
      </c>
      <c r="R1980" s="11" t="s">
        <v>1</v>
      </c>
      <c r="S1980" s="11" t="s">
        <v>1</v>
      </c>
      <c r="T1980" s="11" t="s">
        <v>1</v>
      </c>
      <c r="U1980" s="11" t="s">
        <v>1</v>
      </c>
      <c r="V1980" s="11" t="s">
        <v>294</v>
      </c>
      <c r="W1980" s="21" t="s">
        <v>1</v>
      </c>
    </row>
    <row r="1981" spans="1:23" x14ac:dyDescent="0.2">
      <c r="A1981" s="27" t="s">
        <v>65</v>
      </c>
      <c r="B1981" s="13" t="s">
        <v>151</v>
      </c>
      <c r="C1981" s="13" t="s">
        <v>299</v>
      </c>
      <c r="D1981" s="14">
        <v>0</v>
      </c>
      <c r="E1981" s="14">
        <v>0</v>
      </c>
      <c r="F1981" s="14">
        <v>0</v>
      </c>
      <c r="G1981" s="14">
        <v>0</v>
      </c>
      <c r="H1981" s="14">
        <v>0</v>
      </c>
      <c r="I1981" s="14"/>
      <c r="J1981" s="14"/>
      <c r="K1981" s="14"/>
      <c r="L1981" s="14"/>
      <c r="M1981" s="14"/>
      <c r="N1981" s="14"/>
      <c r="O1981" s="14"/>
      <c r="P1981" s="13" t="s">
        <v>1</v>
      </c>
      <c r="Q1981" s="13" t="s">
        <v>1</v>
      </c>
      <c r="R1981" s="13" t="s">
        <v>1</v>
      </c>
      <c r="S1981" s="13" t="s">
        <v>1</v>
      </c>
      <c r="T1981" s="13" t="s">
        <v>1</v>
      </c>
      <c r="U1981" s="13" t="s">
        <v>1</v>
      </c>
      <c r="V1981" s="13" t="s">
        <v>294</v>
      </c>
      <c r="W1981" s="22" t="s">
        <v>1</v>
      </c>
    </row>
    <row r="1982" spans="1:23" x14ac:dyDescent="0.2">
      <c r="A1982" s="25" t="s">
        <v>65</v>
      </c>
      <c r="B1982" s="11" t="s">
        <v>151</v>
      </c>
      <c r="C1982" s="11" t="s">
        <v>300</v>
      </c>
      <c r="D1982" s="12">
        <v>87.315979999999996</v>
      </c>
      <c r="E1982" s="12">
        <v>78.892120000000006</v>
      </c>
      <c r="F1982" s="12">
        <v>80.369709999999998</v>
      </c>
      <c r="G1982" s="12">
        <v>87.020650000000003</v>
      </c>
      <c r="H1982" s="12"/>
      <c r="I1982" s="12"/>
      <c r="J1982" s="12"/>
      <c r="K1982" s="12"/>
      <c r="L1982" s="12">
        <v>70.403390000000002</v>
      </c>
      <c r="M1982" s="12">
        <v>73.979609999999994</v>
      </c>
      <c r="N1982" s="12">
        <v>45.516240000000003</v>
      </c>
      <c r="O1982" s="12"/>
      <c r="P1982" s="11" t="s">
        <v>1</v>
      </c>
      <c r="Q1982" s="11" t="s">
        <v>1</v>
      </c>
      <c r="R1982" s="11" t="s">
        <v>1</v>
      </c>
      <c r="S1982" s="11" t="s">
        <v>1</v>
      </c>
      <c r="T1982" s="11" t="s">
        <v>1</v>
      </c>
      <c r="U1982" s="11" t="s">
        <v>1</v>
      </c>
      <c r="V1982" s="11" t="s">
        <v>294</v>
      </c>
      <c r="W1982" s="21" t="s">
        <v>1</v>
      </c>
    </row>
    <row r="1983" spans="1:23" x14ac:dyDescent="0.2">
      <c r="A1983" s="27" t="s">
        <v>65</v>
      </c>
      <c r="B1983" s="13" t="s">
        <v>151</v>
      </c>
      <c r="C1983" s="13" t="s">
        <v>296</v>
      </c>
      <c r="D1983" s="14">
        <v>65.23742</v>
      </c>
      <c r="E1983" s="14">
        <v>58.313490000000002</v>
      </c>
      <c r="F1983" s="14">
        <v>61.17098</v>
      </c>
      <c r="G1983" s="14">
        <v>65.736410000000006</v>
      </c>
      <c r="H1983" s="14"/>
      <c r="I1983" s="14"/>
      <c r="J1983" s="14"/>
      <c r="K1983" s="14"/>
      <c r="L1983" s="14"/>
      <c r="M1983" s="14"/>
      <c r="N1983" s="14"/>
      <c r="O1983" s="14"/>
      <c r="P1983" s="13" t="s">
        <v>1</v>
      </c>
      <c r="Q1983" s="13" t="s">
        <v>1</v>
      </c>
      <c r="R1983" s="13" t="s">
        <v>1</v>
      </c>
      <c r="S1983" s="13" t="s">
        <v>1</v>
      </c>
      <c r="T1983" s="13" t="s">
        <v>1</v>
      </c>
      <c r="U1983" s="13" t="s">
        <v>1</v>
      </c>
      <c r="V1983" s="13" t="s">
        <v>294</v>
      </c>
      <c r="W1983" s="22" t="s">
        <v>1</v>
      </c>
    </row>
    <row r="1984" spans="1:23" x14ac:dyDescent="0.2">
      <c r="A1984" s="25" t="s">
        <v>65</v>
      </c>
      <c r="B1984" s="11" t="s">
        <v>151</v>
      </c>
      <c r="C1984" s="11" t="s">
        <v>301</v>
      </c>
      <c r="D1984" s="12">
        <v>88.913899999999998</v>
      </c>
      <c r="E1984" s="12">
        <v>71.325230000000005</v>
      </c>
      <c r="F1984" s="12">
        <v>79.499269999999996</v>
      </c>
      <c r="G1984" s="12">
        <v>77.480940000000004</v>
      </c>
      <c r="H1984" s="12"/>
      <c r="I1984" s="12"/>
      <c r="J1984" s="12"/>
      <c r="K1984" s="12"/>
      <c r="L1984" s="12">
        <v>47.551299999999998</v>
      </c>
      <c r="M1984" s="12">
        <v>62.932960000000001</v>
      </c>
      <c r="N1984" s="12">
        <v>34.944319999999998</v>
      </c>
      <c r="O1984" s="12"/>
      <c r="P1984" s="11" t="s">
        <v>1</v>
      </c>
      <c r="Q1984" s="11" t="s">
        <v>1</v>
      </c>
      <c r="R1984" s="11" t="s">
        <v>1</v>
      </c>
      <c r="S1984" s="11" t="s">
        <v>1</v>
      </c>
      <c r="T1984" s="11" t="s">
        <v>1</v>
      </c>
      <c r="U1984" s="11" t="s">
        <v>1</v>
      </c>
      <c r="V1984" s="11" t="s">
        <v>294</v>
      </c>
      <c r="W1984" s="21" t="s">
        <v>1</v>
      </c>
    </row>
    <row r="1985" spans="1:23" x14ac:dyDescent="0.2">
      <c r="A1985" s="27" t="s">
        <v>65</v>
      </c>
      <c r="B1985" s="13" t="s">
        <v>151</v>
      </c>
      <c r="C1985" s="13" t="s">
        <v>298</v>
      </c>
      <c r="D1985" s="14">
        <v>89.005390000000006</v>
      </c>
      <c r="E1985" s="14">
        <v>72.819959999999995</v>
      </c>
      <c r="F1985" s="14">
        <v>80.612350000000006</v>
      </c>
      <c r="G1985" s="14">
        <v>80.232860000000002</v>
      </c>
      <c r="H1985" s="14"/>
      <c r="I1985" s="14"/>
      <c r="J1985" s="14"/>
      <c r="K1985" s="14"/>
      <c r="L1985" s="14">
        <v>42.71443</v>
      </c>
      <c r="M1985" s="14">
        <v>67.533500000000004</v>
      </c>
      <c r="N1985" s="14">
        <v>48.342840000000002</v>
      </c>
      <c r="O1985" s="14"/>
      <c r="P1985" s="13" t="s">
        <v>1</v>
      </c>
      <c r="Q1985" s="13" t="s">
        <v>1</v>
      </c>
      <c r="R1985" s="13" t="s">
        <v>1</v>
      </c>
      <c r="S1985" s="13" t="s">
        <v>1</v>
      </c>
      <c r="T1985" s="13" t="s">
        <v>1</v>
      </c>
      <c r="U1985" s="13" t="s">
        <v>1</v>
      </c>
      <c r="V1985" s="13" t="s">
        <v>294</v>
      </c>
      <c r="W1985" s="22" t="s">
        <v>1</v>
      </c>
    </row>
    <row r="1986" spans="1:23" x14ac:dyDescent="0.2">
      <c r="A1986" s="25" t="s">
        <v>66</v>
      </c>
      <c r="B1986" s="11" t="s">
        <v>152</v>
      </c>
      <c r="C1986" s="11" t="s">
        <v>277</v>
      </c>
      <c r="D1986" s="12"/>
      <c r="E1986" s="12"/>
      <c r="F1986" s="12"/>
      <c r="G1986" s="12"/>
      <c r="H1986" s="12"/>
      <c r="I1986" s="12"/>
      <c r="J1986" s="12"/>
      <c r="K1986" s="12"/>
      <c r="L1986" s="12"/>
      <c r="M1986" s="12"/>
      <c r="N1986" s="12"/>
      <c r="O1986" s="12"/>
      <c r="P1986" s="11"/>
      <c r="Q1986" s="11"/>
      <c r="R1986" s="11"/>
      <c r="S1986" s="11"/>
      <c r="T1986" s="11"/>
      <c r="U1986" s="11"/>
      <c r="V1986" s="11"/>
      <c r="W1986" s="21"/>
    </row>
    <row r="1987" spans="1:23" x14ac:dyDescent="0.2">
      <c r="A1987" s="27" t="s">
        <v>66</v>
      </c>
      <c r="B1987" s="13" t="s">
        <v>152</v>
      </c>
      <c r="C1987" s="13" t="s">
        <v>278</v>
      </c>
      <c r="D1987" s="14"/>
      <c r="E1987" s="14"/>
      <c r="F1987" s="14"/>
      <c r="G1987" s="14"/>
      <c r="H1987" s="14"/>
      <c r="I1987" s="14"/>
      <c r="J1987" s="14"/>
      <c r="K1987" s="14"/>
      <c r="L1987" s="14"/>
      <c r="M1987" s="14"/>
      <c r="N1987" s="14"/>
      <c r="O1987" s="14"/>
      <c r="P1987" s="13"/>
      <c r="Q1987" s="13"/>
      <c r="R1987" s="13"/>
      <c r="S1987" s="13"/>
      <c r="T1987" s="13"/>
      <c r="U1987" s="13"/>
      <c r="V1987" s="13"/>
      <c r="W1987" s="22"/>
    </row>
    <row r="1988" spans="1:23" x14ac:dyDescent="0.2">
      <c r="A1988" s="25" t="s">
        <v>66</v>
      </c>
      <c r="B1988" s="11" t="s">
        <v>152</v>
      </c>
      <c r="C1988" s="11" t="s">
        <v>280</v>
      </c>
      <c r="D1988" s="12"/>
      <c r="E1988" s="12"/>
      <c r="F1988" s="12"/>
      <c r="G1988" s="12"/>
      <c r="H1988" s="12"/>
      <c r="I1988" s="12"/>
      <c r="J1988" s="12"/>
      <c r="K1988" s="12"/>
      <c r="L1988" s="12"/>
      <c r="M1988" s="12"/>
      <c r="N1988" s="12"/>
      <c r="O1988" s="12"/>
      <c r="P1988" s="11"/>
      <c r="Q1988" s="11"/>
      <c r="R1988" s="11"/>
      <c r="S1988" s="11"/>
      <c r="T1988" s="11"/>
      <c r="U1988" s="11"/>
      <c r="V1988" s="11"/>
      <c r="W1988" s="21"/>
    </row>
    <row r="1989" spans="1:23" x14ac:dyDescent="0.2">
      <c r="A1989" s="27" t="s">
        <v>66</v>
      </c>
      <c r="B1989" s="13" t="s">
        <v>152</v>
      </c>
      <c r="C1989" s="13" t="s">
        <v>281</v>
      </c>
      <c r="D1989" s="14"/>
      <c r="E1989" s="14"/>
      <c r="F1989" s="14"/>
      <c r="G1989" s="14"/>
      <c r="H1989" s="14"/>
      <c r="I1989" s="14"/>
      <c r="J1989" s="14"/>
      <c r="K1989" s="14"/>
      <c r="L1989" s="14"/>
      <c r="M1989" s="14"/>
      <c r="N1989" s="14"/>
      <c r="O1989" s="14"/>
      <c r="P1989" s="13"/>
      <c r="Q1989" s="13"/>
      <c r="R1989" s="13"/>
      <c r="S1989" s="13"/>
      <c r="T1989" s="13"/>
      <c r="U1989" s="13"/>
      <c r="V1989" s="13"/>
      <c r="W1989" s="22"/>
    </row>
    <row r="1990" spans="1:23" x14ac:dyDescent="0.2">
      <c r="A1990" s="25" t="s">
        <v>66</v>
      </c>
      <c r="B1990" s="11" t="s">
        <v>152</v>
      </c>
      <c r="C1990" s="11" t="s">
        <v>282</v>
      </c>
      <c r="D1990" s="12"/>
      <c r="E1990" s="12"/>
      <c r="F1990" s="12"/>
      <c r="G1990" s="12"/>
      <c r="H1990" s="12"/>
      <c r="I1990" s="12"/>
      <c r="J1990" s="12"/>
      <c r="K1990" s="12"/>
      <c r="L1990" s="12"/>
      <c r="M1990" s="12"/>
      <c r="N1990" s="12"/>
      <c r="O1990" s="12"/>
      <c r="P1990" s="11"/>
      <c r="Q1990" s="11"/>
      <c r="R1990" s="11"/>
      <c r="S1990" s="11"/>
      <c r="T1990" s="11"/>
      <c r="U1990" s="11"/>
      <c r="V1990" s="11"/>
      <c r="W1990" s="21"/>
    </row>
    <row r="1991" spans="1:23" x14ac:dyDescent="0.2">
      <c r="A1991" s="27" t="s">
        <v>66</v>
      </c>
      <c r="B1991" s="13" t="s">
        <v>152</v>
      </c>
      <c r="C1991" s="13" t="s">
        <v>279</v>
      </c>
      <c r="D1991" s="14"/>
      <c r="E1991" s="14"/>
      <c r="F1991" s="14"/>
      <c r="G1991" s="14"/>
      <c r="H1991" s="14"/>
      <c r="I1991" s="14"/>
      <c r="J1991" s="14"/>
      <c r="K1991" s="14"/>
      <c r="L1991" s="14"/>
      <c r="M1991" s="14"/>
      <c r="N1991" s="14"/>
      <c r="O1991" s="14"/>
      <c r="P1991" s="13"/>
      <c r="Q1991" s="13"/>
      <c r="R1991" s="13"/>
      <c r="S1991" s="13"/>
      <c r="T1991" s="13"/>
      <c r="U1991" s="13"/>
      <c r="V1991" s="13"/>
      <c r="W1991" s="22"/>
    </row>
    <row r="1992" spans="1:23" x14ac:dyDescent="0.2">
      <c r="A1992" s="25" t="s">
        <v>66</v>
      </c>
      <c r="B1992" s="11" t="s">
        <v>152</v>
      </c>
      <c r="C1992" s="11" t="s">
        <v>293</v>
      </c>
      <c r="D1992" s="12"/>
      <c r="E1992" s="12"/>
      <c r="F1992" s="12"/>
      <c r="G1992" s="12"/>
      <c r="H1992" s="12"/>
      <c r="I1992" s="12"/>
      <c r="J1992" s="12"/>
      <c r="K1992" s="12"/>
      <c r="L1992" s="12"/>
      <c r="M1992" s="12"/>
      <c r="N1992" s="12"/>
      <c r="O1992" s="12"/>
      <c r="P1992" s="11" t="s">
        <v>1</v>
      </c>
      <c r="Q1992" s="11" t="s">
        <v>1</v>
      </c>
      <c r="R1992" s="11" t="s">
        <v>1</v>
      </c>
      <c r="S1992" s="11" t="s">
        <v>1</v>
      </c>
      <c r="T1992" s="11" t="s">
        <v>1</v>
      </c>
      <c r="U1992" s="11" t="s">
        <v>1</v>
      </c>
      <c r="V1992" s="11" t="s">
        <v>305</v>
      </c>
      <c r="W1992" s="21" t="s">
        <v>1</v>
      </c>
    </row>
    <row r="1993" spans="1:23" x14ac:dyDescent="0.2">
      <c r="A1993" s="27" t="s">
        <v>66</v>
      </c>
      <c r="B1993" s="13" t="s">
        <v>152</v>
      </c>
      <c r="C1993" s="13" t="s">
        <v>284</v>
      </c>
      <c r="D1993" s="14"/>
      <c r="E1993" s="14"/>
      <c r="F1993" s="14"/>
      <c r="G1993" s="14"/>
      <c r="H1993" s="14"/>
      <c r="I1993" s="14"/>
      <c r="J1993" s="14"/>
      <c r="K1993" s="14"/>
      <c r="L1993" s="14"/>
      <c r="M1993" s="14"/>
      <c r="N1993" s="14"/>
      <c r="O1993" s="14"/>
      <c r="P1993" s="13"/>
      <c r="Q1993" s="13"/>
      <c r="R1993" s="13"/>
      <c r="S1993" s="13"/>
      <c r="T1993" s="13"/>
      <c r="U1993" s="13"/>
      <c r="V1993" s="13"/>
      <c r="W1993" s="22"/>
    </row>
    <row r="1994" spans="1:23" x14ac:dyDescent="0.2">
      <c r="A1994" s="25" t="s">
        <v>66</v>
      </c>
      <c r="B1994" s="11" t="s">
        <v>152</v>
      </c>
      <c r="C1994" s="11" t="s">
        <v>286</v>
      </c>
      <c r="D1994" s="12"/>
      <c r="E1994" s="12"/>
      <c r="F1994" s="12"/>
      <c r="G1994" s="12"/>
      <c r="H1994" s="12"/>
      <c r="I1994" s="12"/>
      <c r="J1994" s="12"/>
      <c r="K1994" s="12"/>
      <c r="L1994" s="12"/>
      <c r="M1994" s="12"/>
      <c r="N1994" s="12"/>
      <c r="O1994" s="12"/>
      <c r="P1994" s="11"/>
      <c r="Q1994" s="11"/>
      <c r="R1994" s="11"/>
      <c r="S1994" s="11"/>
      <c r="T1994" s="11"/>
      <c r="U1994" s="11"/>
      <c r="V1994" s="11"/>
      <c r="W1994" s="21"/>
    </row>
    <row r="1995" spans="1:23" x14ac:dyDescent="0.2">
      <c r="A1995" s="27" t="s">
        <v>66</v>
      </c>
      <c r="B1995" s="13" t="s">
        <v>152</v>
      </c>
      <c r="C1995" s="13" t="s">
        <v>287</v>
      </c>
      <c r="D1995" s="14"/>
      <c r="E1995" s="14"/>
      <c r="F1995" s="14"/>
      <c r="G1995" s="14"/>
      <c r="H1995" s="14"/>
      <c r="I1995" s="14"/>
      <c r="J1995" s="14"/>
      <c r="K1995" s="14"/>
      <c r="L1995" s="14"/>
      <c r="M1995" s="14"/>
      <c r="N1995" s="14"/>
      <c r="O1995" s="14"/>
      <c r="P1995" s="13"/>
      <c r="Q1995" s="13"/>
      <c r="R1995" s="13"/>
      <c r="S1995" s="13"/>
      <c r="T1995" s="13"/>
      <c r="U1995" s="13"/>
      <c r="V1995" s="13"/>
      <c r="W1995" s="22"/>
    </row>
    <row r="1996" spans="1:23" x14ac:dyDescent="0.2">
      <c r="A1996" s="25" t="s">
        <v>66</v>
      </c>
      <c r="B1996" s="11" t="s">
        <v>152</v>
      </c>
      <c r="C1996" s="11" t="s">
        <v>288</v>
      </c>
      <c r="D1996" s="12"/>
      <c r="E1996" s="12"/>
      <c r="F1996" s="12"/>
      <c r="G1996" s="12"/>
      <c r="H1996" s="12"/>
      <c r="I1996" s="12"/>
      <c r="J1996" s="12"/>
      <c r="K1996" s="12"/>
      <c r="L1996" s="12"/>
      <c r="M1996" s="12"/>
      <c r="N1996" s="12"/>
      <c r="O1996" s="12"/>
      <c r="P1996" s="11"/>
      <c r="Q1996" s="11"/>
      <c r="R1996" s="11"/>
      <c r="S1996" s="11"/>
      <c r="T1996" s="11"/>
      <c r="U1996" s="11"/>
      <c r="V1996" s="11"/>
      <c r="W1996" s="21"/>
    </row>
    <row r="1997" spans="1:23" x14ac:dyDescent="0.2">
      <c r="A1997" s="27" t="s">
        <v>66</v>
      </c>
      <c r="B1997" s="13" t="s">
        <v>152</v>
      </c>
      <c r="C1997" s="13" t="s">
        <v>285</v>
      </c>
      <c r="D1997" s="14"/>
      <c r="E1997" s="14"/>
      <c r="F1997" s="14"/>
      <c r="G1997" s="14"/>
      <c r="H1997" s="14"/>
      <c r="I1997" s="14"/>
      <c r="J1997" s="14"/>
      <c r="K1997" s="14"/>
      <c r="L1997" s="14"/>
      <c r="M1997" s="14"/>
      <c r="N1997" s="14"/>
      <c r="O1997" s="14"/>
      <c r="P1997" s="13"/>
      <c r="Q1997" s="13"/>
      <c r="R1997" s="13"/>
      <c r="S1997" s="13"/>
      <c r="T1997" s="13"/>
      <c r="U1997" s="13"/>
      <c r="V1997" s="13"/>
      <c r="W1997" s="22"/>
    </row>
    <row r="1998" spans="1:23" x14ac:dyDescent="0.2">
      <c r="A1998" s="25" t="s">
        <v>66</v>
      </c>
      <c r="B1998" s="11" t="s">
        <v>152</v>
      </c>
      <c r="C1998" s="11" t="s">
        <v>308</v>
      </c>
      <c r="D1998" s="12"/>
      <c r="E1998" s="12">
        <v>13.881</v>
      </c>
      <c r="F1998" s="12">
        <v>9.6370000000000005</v>
      </c>
      <c r="G1998" s="12">
        <v>11.41</v>
      </c>
      <c r="H1998" s="12">
        <v>8.6679999999999993</v>
      </c>
      <c r="I1998" s="12">
        <v>10.585000000000001</v>
      </c>
      <c r="J1998" s="12">
        <v>8.641</v>
      </c>
      <c r="K1998" s="12">
        <v>9.6170000000000009</v>
      </c>
      <c r="L1998" s="12">
        <v>2.2410000000000001</v>
      </c>
      <c r="M1998" s="12">
        <v>4.1059999999999999</v>
      </c>
      <c r="N1998" s="12">
        <v>6.6280000000000001</v>
      </c>
      <c r="O1998" s="12"/>
      <c r="P1998" s="11" t="s">
        <v>1</v>
      </c>
      <c r="Q1998" s="11" t="s">
        <v>1</v>
      </c>
      <c r="R1998" s="11" t="s">
        <v>1</v>
      </c>
      <c r="S1998" s="11" t="s">
        <v>1</v>
      </c>
      <c r="T1998" s="11" t="s">
        <v>1</v>
      </c>
      <c r="U1998" s="11" t="s">
        <v>1</v>
      </c>
      <c r="V1998" s="11" t="s">
        <v>305</v>
      </c>
      <c r="W1998" s="21" t="s">
        <v>1</v>
      </c>
    </row>
    <row r="1999" spans="1:23" x14ac:dyDescent="0.2">
      <c r="A1999" s="27" t="s">
        <v>66</v>
      </c>
      <c r="B1999" s="13" t="s">
        <v>152</v>
      </c>
      <c r="C1999" s="13" t="s">
        <v>283</v>
      </c>
      <c r="D1999" s="14"/>
      <c r="E1999" s="14"/>
      <c r="F1999" s="14">
        <v>29</v>
      </c>
      <c r="G1999" s="14">
        <v>29</v>
      </c>
      <c r="H1999" s="14">
        <v>28</v>
      </c>
      <c r="I1999" s="14">
        <v>29</v>
      </c>
      <c r="J1999" s="14">
        <v>29</v>
      </c>
      <c r="K1999" s="14">
        <v>28</v>
      </c>
      <c r="L1999" s="14">
        <v>28</v>
      </c>
      <c r="M1999" s="14">
        <v>28</v>
      </c>
      <c r="N1999" s="14">
        <v>27</v>
      </c>
      <c r="O1999" s="14"/>
      <c r="P1999" s="13" t="s">
        <v>1</v>
      </c>
      <c r="Q1999" s="13" t="s">
        <v>1</v>
      </c>
      <c r="R1999" s="13" t="s">
        <v>1</v>
      </c>
      <c r="S1999" s="13" t="s">
        <v>1</v>
      </c>
      <c r="T1999" s="13" t="s">
        <v>1</v>
      </c>
      <c r="U1999" s="13" t="s">
        <v>1</v>
      </c>
      <c r="V1999" s="13" t="s">
        <v>305</v>
      </c>
      <c r="W1999" s="22" t="s">
        <v>1</v>
      </c>
    </row>
    <row r="2000" spans="1:23" x14ac:dyDescent="0.2">
      <c r="A2000" s="25" t="s">
        <v>66</v>
      </c>
      <c r="B2000" s="11" t="s">
        <v>152</v>
      </c>
      <c r="C2000" s="11" t="s">
        <v>290</v>
      </c>
      <c r="D2000" s="12"/>
      <c r="E2000" s="12"/>
      <c r="F2000" s="12"/>
      <c r="G2000" s="12"/>
      <c r="H2000" s="12"/>
      <c r="I2000" s="12"/>
      <c r="J2000" s="12">
        <v>24</v>
      </c>
      <c r="K2000" s="12">
        <v>23</v>
      </c>
      <c r="L2000" s="12">
        <v>22</v>
      </c>
      <c r="M2000" s="12">
        <v>21</v>
      </c>
      <c r="N2000" s="12">
        <v>21</v>
      </c>
      <c r="O2000" s="12"/>
      <c r="P2000" s="11" t="s">
        <v>1</v>
      </c>
      <c r="Q2000" s="11" t="s">
        <v>1</v>
      </c>
      <c r="R2000" s="11" t="s">
        <v>1</v>
      </c>
      <c r="S2000" s="11" t="s">
        <v>1</v>
      </c>
      <c r="T2000" s="11" t="s">
        <v>1</v>
      </c>
      <c r="U2000" s="11" t="s">
        <v>1</v>
      </c>
      <c r="V2000" s="11" t="s">
        <v>305</v>
      </c>
      <c r="W2000" s="21" t="s">
        <v>1</v>
      </c>
    </row>
    <row r="2001" spans="1:23" x14ac:dyDescent="0.2">
      <c r="A2001" s="27" t="s">
        <v>66</v>
      </c>
      <c r="B2001" s="13" t="s">
        <v>152</v>
      </c>
      <c r="C2001" s="13" t="s">
        <v>291</v>
      </c>
      <c r="D2001" s="14"/>
      <c r="E2001" s="14"/>
      <c r="F2001" s="14"/>
      <c r="G2001" s="14"/>
      <c r="H2001" s="14"/>
      <c r="I2001" s="14"/>
      <c r="J2001" s="14">
        <v>26</v>
      </c>
      <c r="K2001" s="14">
        <v>25</v>
      </c>
      <c r="L2001" s="14">
        <v>26</v>
      </c>
      <c r="M2001" s="14">
        <v>25</v>
      </c>
      <c r="N2001" s="14">
        <v>25</v>
      </c>
      <c r="O2001" s="14"/>
      <c r="P2001" s="13" t="s">
        <v>1</v>
      </c>
      <c r="Q2001" s="13" t="s">
        <v>1</v>
      </c>
      <c r="R2001" s="13" t="s">
        <v>1</v>
      </c>
      <c r="S2001" s="13" t="s">
        <v>1</v>
      </c>
      <c r="T2001" s="13" t="s">
        <v>1</v>
      </c>
      <c r="U2001" s="13" t="s">
        <v>1</v>
      </c>
      <c r="V2001" s="13" t="s">
        <v>305</v>
      </c>
      <c r="W2001" s="22" t="s">
        <v>1</v>
      </c>
    </row>
    <row r="2002" spans="1:23" x14ac:dyDescent="0.2">
      <c r="A2002" s="25" t="s">
        <v>66</v>
      </c>
      <c r="B2002" s="11" t="s">
        <v>152</v>
      </c>
      <c r="C2002" s="11" t="s">
        <v>273</v>
      </c>
      <c r="D2002" s="12"/>
      <c r="E2002" s="12"/>
      <c r="F2002" s="12">
        <v>34</v>
      </c>
      <c r="G2002" s="12">
        <v>31</v>
      </c>
      <c r="H2002" s="12">
        <v>30</v>
      </c>
      <c r="I2002" s="12"/>
      <c r="J2002" s="12"/>
      <c r="K2002" s="12"/>
      <c r="L2002" s="12"/>
      <c r="M2002" s="12"/>
      <c r="N2002" s="12"/>
      <c r="O2002" s="12"/>
      <c r="P2002" s="11" t="s">
        <v>1</v>
      </c>
      <c r="Q2002" s="11" t="s">
        <v>1</v>
      </c>
      <c r="R2002" s="11" t="s">
        <v>1</v>
      </c>
      <c r="S2002" s="11" t="s">
        <v>1</v>
      </c>
      <c r="T2002" s="11" t="s">
        <v>1</v>
      </c>
      <c r="U2002" s="11" t="s">
        <v>1</v>
      </c>
      <c r="V2002" s="11" t="s">
        <v>305</v>
      </c>
      <c r="W2002" s="21" t="s">
        <v>1</v>
      </c>
    </row>
    <row r="2003" spans="1:23" x14ac:dyDescent="0.2">
      <c r="A2003" s="27" t="s">
        <v>66</v>
      </c>
      <c r="B2003" s="13" t="s">
        <v>152</v>
      </c>
      <c r="C2003" s="13" t="s">
        <v>274</v>
      </c>
      <c r="D2003" s="14"/>
      <c r="E2003" s="14"/>
      <c r="F2003" s="14">
        <v>44</v>
      </c>
      <c r="G2003" s="14">
        <v>35</v>
      </c>
      <c r="H2003" s="14">
        <v>33</v>
      </c>
      <c r="I2003" s="14"/>
      <c r="J2003" s="14"/>
      <c r="K2003" s="14"/>
      <c r="L2003" s="14"/>
      <c r="M2003" s="14"/>
      <c r="N2003" s="14"/>
      <c r="O2003" s="14"/>
      <c r="P2003" s="13" t="s">
        <v>1</v>
      </c>
      <c r="Q2003" s="13" t="s">
        <v>1</v>
      </c>
      <c r="R2003" s="13" t="s">
        <v>1</v>
      </c>
      <c r="S2003" s="13" t="s">
        <v>1</v>
      </c>
      <c r="T2003" s="13" t="s">
        <v>1</v>
      </c>
      <c r="U2003" s="13" t="s">
        <v>1</v>
      </c>
      <c r="V2003" s="13" t="s">
        <v>305</v>
      </c>
      <c r="W2003" s="22" t="s">
        <v>1</v>
      </c>
    </row>
    <row r="2004" spans="1:23" x14ac:dyDescent="0.2">
      <c r="A2004" s="25" t="s">
        <v>66</v>
      </c>
      <c r="B2004" s="11" t="s">
        <v>152</v>
      </c>
      <c r="C2004" s="11" t="s">
        <v>289</v>
      </c>
      <c r="D2004" s="12"/>
      <c r="E2004" s="12"/>
      <c r="F2004" s="12"/>
      <c r="G2004" s="12"/>
      <c r="H2004" s="12"/>
      <c r="I2004" s="12"/>
      <c r="J2004" s="12"/>
      <c r="K2004" s="12"/>
      <c r="L2004" s="12"/>
      <c r="M2004" s="12"/>
      <c r="N2004" s="12"/>
      <c r="O2004" s="12"/>
      <c r="P2004" s="11"/>
      <c r="Q2004" s="11"/>
      <c r="R2004" s="11"/>
      <c r="S2004" s="11"/>
      <c r="T2004" s="11"/>
      <c r="U2004" s="11"/>
      <c r="V2004" s="11"/>
      <c r="W2004" s="21"/>
    </row>
    <row r="2005" spans="1:23" x14ac:dyDescent="0.2">
      <c r="A2005" s="27" t="s">
        <v>66</v>
      </c>
      <c r="B2005" s="13" t="s">
        <v>152</v>
      </c>
      <c r="C2005" s="13" t="s">
        <v>276</v>
      </c>
      <c r="D2005" s="14"/>
      <c r="E2005" s="14"/>
      <c r="F2005" s="14">
        <v>33</v>
      </c>
      <c r="G2005" s="14"/>
      <c r="H2005" s="14"/>
      <c r="I2005" s="14"/>
      <c r="J2005" s="14"/>
      <c r="K2005" s="14">
        <v>19</v>
      </c>
      <c r="L2005" s="14">
        <v>18</v>
      </c>
      <c r="M2005" s="14">
        <v>16</v>
      </c>
      <c r="N2005" s="14"/>
      <c r="O2005" s="14"/>
      <c r="P2005" s="13" t="s">
        <v>1</v>
      </c>
      <c r="Q2005" s="13" t="s">
        <v>1</v>
      </c>
      <c r="R2005" s="13" t="s">
        <v>1</v>
      </c>
      <c r="S2005" s="13" t="s">
        <v>1</v>
      </c>
      <c r="T2005" s="13" t="s">
        <v>1</v>
      </c>
      <c r="U2005" s="13" t="s">
        <v>1</v>
      </c>
      <c r="V2005" s="13" t="s">
        <v>305</v>
      </c>
      <c r="W2005" s="22" t="s">
        <v>1</v>
      </c>
    </row>
    <row r="2006" spans="1:23" x14ac:dyDescent="0.2">
      <c r="A2006" s="25" t="s">
        <v>66</v>
      </c>
      <c r="B2006" s="11" t="s">
        <v>152</v>
      </c>
      <c r="C2006" s="11" t="s">
        <v>271</v>
      </c>
      <c r="D2006" s="12"/>
      <c r="E2006" s="12"/>
      <c r="F2006" s="12">
        <v>39</v>
      </c>
      <c r="G2006" s="12">
        <v>42</v>
      </c>
      <c r="H2006" s="12">
        <v>37</v>
      </c>
      <c r="I2006" s="12">
        <v>34</v>
      </c>
      <c r="J2006" s="12">
        <v>33</v>
      </c>
      <c r="K2006" s="12">
        <v>24</v>
      </c>
      <c r="L2006" s="12"/>
      <c r="M2006" s="12">
        <v>26</v>
      </c>
      <c r="N2006" s="12">
        <v>23</v>
      </c>
      <c r="O2006" s="12"/>
      <c r="P2006" s="11" t="s">
        <v>1</v>
      </c>
      <c r="Q2006" s="11" t="s">
        <v>1</v>
      </c>
      <c r="R2006" s="11" t="s">
        <v>1</v>
      </c>
      <c r="S2006" s="11" t="s">
        <v>1</v>
      </c>
      <c r="T2006" s="11" t="s">
        <v>1</v>
      </c>
      <c r="U2006" s="11" t="s">
        <v>1</v>
      </c>
      <c r="V2006" s="11" t="s">
        <v>305</v>
      </c>
      <c r="W2006" s="21" t="s">
        <v>1</v>
      </c>
    </row>
    <row r="2007" spans="1:23" x14ac:dyDescent="0.2">
      <c r="A2007" s="27" t="s">
        <v>66</v>
      </c>
      <c r="B2007" s="13" t="s">
        <v>152</v>
      </c>
      <c r="C2007" s="13" t="s">
        <v>292</v>
      </c>
      <c r="D2007" s="14"/>
      <c r="E2007" s="14"/>
      <c r="F2007" s="14">
        <v>20</v>
      </c>
      <c r="G2007" s="14">
        <v>20</v>
      </c>
      <c r="H2007" s="14">
        <v>19</v>
      </c>
      <c r="I2007" s="14">
        <v>21</v>
      </c>
      <c r="J2007" s="14">
        <v>20</v>
      </c>
      <c r="K2007" s="14">
        <v>26</v>
      </c>
      <c r="L2007" s="14">
        <v>25</v>
      </c>
      <c r="M2007" s="14">
        <v>26</v>
      </c>
      <c r="N2007" s="14">
        <v>25</v>
      </c>
      <c r="O2007" s="14"/>
      <c r="P2007" s="13" t="s">
        <v>1</v>
      </c>
      <c r="Q2007" s="13" t="s">
        <v>1</v>
      </c>
      <c r="R2007" s="13" t="s">
        <v>1</v>
      </c>
      <c r="S2007" s="13" t="s">
        <v>1</v>
      </c>
      <c r="T2007" s="13" t="s">
        <v>1</v>
      </c>
      <c r="U2007" s="13" t="s">
        <v>1</v>
      </c>
      <c r="V2007" s="13" t="s">
        <v>305</v>
      </c>
      <c r="W2007" s="22" t="s">
        <v>1</v>
      </c>
    </row>
    <row r="2008" spans="1:23" x14ac:dyDescent="0.2">
      <c r="A2008" s="25" t="s">
        <v>66</v>
      </c>
      <c r="B2008" s="11" t="s">
        <v>152</v>
      </c>
      <c r="C2008" s="11" t="s">
        <v>275</v>
      </c>
      <c r="D2008" s="12"/>
      <c r="E2008" s="12"/>
      <c r="F2008" s="12">
        <v>28</v>
      </c>
      <c r="G2008" s="12">
        <v>24</v>
      </c>
      <c r="H2008" s="12">
        <v>26</v>
      </c>
      <c r="I2008" s="12"/>
      <c r="J2008" s="12"/>
      <c r="K2008" s="12"/>
      <c r="L2008" s="12"/>
      <c r="M2008" s="12"/>
      <c r="N2008" s="12"/>
      <c r="O2008" s="12"/>
      <c r="P2008" s="11" t="s">
        <v>1</v>
      </c>
      <c r="Q2008" s="11" t="s">
        <v>1</v>
      </c>
      <c r="R2008" s="11" t="s">
        <v>1</v>
      </c>
      <c r="S2008" s="11" t="s">
        <v>1</v>
      </c>
      <c r="T2008" s="11" t="s">
        <v>1</v>
      </c>
      <c r="U2008" s="11" t="s">
        <v>1</v>
      </c>
      <c r="V2008" s="11" t="s">
        <v>305</v>
      </c>
      <c r="W2008" s="21" t="s">
        <v>1</v>
      </c>
    </row>
    <row r="2009" spans="1:23" x14ac:dyDescent="0.2">
      <c r="A2009" s="27" t="s">
        <v>66</v>
      </c>
      <c r="B2009" s="13" t="s">
        <v>152</v>
      </c>
      <c r="C2009" s="13" t="s">
        <v>272</v>
      </c>
      <c r="D2009" s="14"/>
      <c r="E2009" s="14"/>
      <c r="F2009" s="14">
        <v>22</v>
      </c>
      <c r="G2009" s="14"/>
      <c r="H2009" s="14"/>
      <c r="I2009" s="14"/>
      <c r="J2009" s="14"/>
      <c r="K2009" s="14"/>
      <c r="L2009" s="14"/>
      <c r="M2009" s="14"/>
      <c r="N2009" s="14"/>
      <c r="O2009" s="14"/>
      <c r="P2009" s="13" t="s">
        <v>1</v>
      </c>
      <c r="Q2009" s="13" t="s">
        <v>1</v>
      </c>
      <c r="R2009" s="13" t="s">
        <v>1</v>
      </c>
      <c r="S2009" s="13" t="s">
        <v>1</v>
      </c>
      <c r="T2009" s="13" t="s">
        <v>1</v>
      </c>
      <c r="U2009" s="13" t="s">
        <v>1</v>
      </c>
      <c r="V2009" s="13" t="s">
        <v>305</v>
      </c>
      <c r="W2009" s="22" t="s">
        <v>1</v>
      </c>
    </row>
    <row r="2010" spans="1:23" x14ac:dyDescent="0.2">
      <c r="A2010" s="25" t="s">
        <v>66</v>
      </c>
      <c r="B2010" s="11" t="s">
        <v>152</v>
      </c>
      <c r="C2010" s="11" t="s">
        <v>295</v>
      </c>
      <c r="D2010" s="12"/>
      <c r="E2010" s="12"/>
      <c r="F2010" s="12"/>
      <c r="G2010" s="12">
        <v>28.696511709999999</v>
      </c>
      <c r="H2010" s="12">
        <v>29.162140839999999</v>
      </c>
      <c r="I2010" s="12">
        <v>30.28309952</v>
      </c>
      <c r="J2010" s="12">
        <v>29.16146457</v>
      </c>
      <c r="K2010" s="12">
        <v>29.155527190000001</v>
      </c>
      <c r="L2010" s="12">
        <v>26.730757870000001</v>
      </c>
      <c r="M2010" s="12">
        <v>27.793613140000001</v>
      </c>
      <c r="N2010" s="12">
        <v>29.54934957</v>
      </c>
      <c r="O2010" s="12"/>
      <c r="P2010" s="11" t="s">
        <v>1</v>
      </c>
      <c r="Q2010" s="11" t="s">
        <v>1</v>
      </c>
      <c r="R2010" s="11" t="s">
        <v>1</v>
      </c>
      <c r="S2010" s="11" t="s">
        <v>1</v>
      </c>
      <c r="T2010" s="11" t="s">
        <v>1</v>
      </c>
      <c r="U2010" s="11" t="s">
        <v>1</v>
      </c>
      <c r="V2010" s="11" t="s">
        <v>305</v>
      </c>
      <c r="W2010" s="21" t="s">
        <v>1</v>
      </c>
    </row>
    <row r="2011" spans="1:23" x14ac:dyDescent="0.2">
      <c r="A2011" s="27" t="s">
        <v>66</v>
      </c>
      <c r="B2011" s="13" t="s">
        <v>152</v>
      </c>
      <c r="C2011" s="13" t="s">
        <v>297</v>
      </c>
      <c r="D2011" s="14"/>
      <c r="E2011" s="14"/>
      <c r="F2011" s="14"/>
      <c r="G2011" s="14"/>
      <c r="H2011" s="14"/>
      <c r="I2011" s="14"/>
      <c r="J2011" s="14"/>
      <c r="K2011" s="14"/>
      <c r="L2011" s="14"/>
      <c r="M2011" s="14"/>
      <c r="N2011" s="14"/>
      <c r="O2011" s="14"/>
      <c r="P2011" s="13" t="s">
        <v>1</v>
      </c>
      <c r="Q2011" s="13" t="s">
        <v>1</v>
      </c>
      <c r="R2011" s="13" t="s">
        <v>1</v>
      </c>
      <c r="S2011" s="13" t="s">
        <v>1</v>
      </c>
      <c r="T2011" s="13" t="s">
        <v>1</v>
      </c>
      <c r="U2011" s="13" t="s">
        <v>1</v>
      </c>
      <c r="V2011" s="13" t="s">
        <v>305</v>
      </c>
      <c r="W2011" s="22" t="s">
        <v>1</v>
      </c>
    </row>
    <row r="2012" spans="1:23" x14ac:dyDescent="0.2">
      <c r="A2012" s="25" t="s">
        <v>66</v>
      </c>
      <c r="B2012" s="11" t="s">
        <v>152</v>
      </c>
      <c r="C2012" s="11" t="s">
        <v>299</v>
      </c>
      <c r="D2012" s="12"/>
      <c r="E2012" s="12"/>
      <c r="F2012" s="12"/>
      <c r="G2012" s="12"/>
      <c r="H2012" s="12"/>
      <c r="I2012" s="12"/>
      <c r="J2012" s="12"/>
      <c r="K2012" s="12"/>
      <c r="L2012" s="12"/>
      <c r="M2012" s="12"/>
      <c r="N2012" s="12"/>
      <c r="O2012" s="12"/>
      <c r="P2012" s="11" t="s">
        <v>1</v>
      </c>
      <c r="Q2012" s="11" t="s">
        <v>1</v>
      </c>
      <c r="R2012" s="11" t="s">
        <v>1</v>
      </c>
      <c r="S2012" s="11" t="s">
        <v>1</v>
      </c>
      <c r="T2012" s="11" t="s">
        <v>1</v>
      </c>
      <c r="U2012" s="11" t="s">
        <v>1</v>
      </c>
      <c r="V2012" s="11" t="s">
        <v>305</v>
      </c>
      <c r="W2012" s="21" t="s">
        <v>1</v>
      </c>
    </row>
    <row r="2013" spans="1:23" x14ac:dyDescent="0.2">
      <c r="A2013" s="27" t="s">
        <v>66</v>
      </c>
      <c r="B2013" s="13" t="s">
        <v>152</v>
      </c>
      <c r="C2013" s="13" t="s">
        <v>300</v>
      </c>
      <c r="D2013" s="14"/>
      <c r="E2013" s="14"/>
      <c r="F2013" s="14"/>
      <c r="G2013" s="14"/>
      <c r="H2013" s="14"/>
      <c r="I2013" s="14"/>
      <c r="J2013" s="14"/>
      <c r="K2013" s="14"/>
      <c r="L2013" s="14"/>
      <c r="M2013" s="14"/>
      <c r="N2013" s="14"/>
      <c r="O2013" s="14"/>
      <c r="P2013" s="13" t="s">
        <v>1</v>
      </c>
      <c r="Q2013" s="13" t="s">
        <v>1</v>
      </c>
      <c r="R2013" s="13" t="s">
        <v>1</v>
      </c>
      <c r="S2013" s="13" t="s">
        <v>1</v>
      </c>
      <c r="T2013" s="13" t="s">
        <v>1</v>
      </c>
      <c r="U2013" s="13" t="s">
        <v>1</v>
      </c>
      <c r="V2013" s="13" t="s">
        <v>305</v>
      </c>
      <c r="W2013" s="22" t="s">
        <v>1</v>
      </c>
    </row>
    <row r="2014" spans="1:23" x14ac:dyDescent="0.2">
      <c r="A2014" s="25" t="s">
        <v>66</v>
      </c>
      <c r="B2014" s="11" t="s">
        <v>152</v>
      </c>
      <c r="C2014" s="11" t="s">
        <v>296</v>
      </c>
      <c r="D2014" s="12"/>
      <c r="E2014" s="12"/>
      <c r="F2014" s="12"/>
      <c r="G2014" s="12"/>
      <c r="H2014" s="12"/>
      <c r="I2014" s="12"/>
      <c r="J2014" s="12"/>
      <c r="K2014" s="12"/>
      <c r="L2014" s="12"/>
      <c r="M2014" s="12"/>
      <c r="N2014" s="12"/>
      <c r="O2014" s="12"/>
      <c r="P2014" s="11" t="s">
        <v>1</v>
      </c>
      <c r="Q2014" s="11" t="s">
        <v>1</v>
      </c>
      <c r="R2014" s="11" t="s">
        <v>1</v>
      </c>
      <c r="S2014" s="11" t="s">
        <v>1</v>
      </c>
      <c r="T2014" s="11" t="s">
        <v>1</v>
      </c>
      <c r="U2014" s="11" t="s">
        <v>1</v>
      </c>
      <c r="V2014" s="11" t="s">
        <v>305</v>
      </c>
      <c r="W2014" s="21" t="s">
        <v>1</v>
      </c>
    </row>
    <row r="2015" spans="1:23" x14ac:dyDescent="0.2">
      <c r="A2015" s="27" t="s">
        <v>66</v>
      </c>
      <c r="B2015" s="13" t="s">
        <v>152</v>
      </c>
      <c r="C2015" s="13" t="s">
        <v>301</v>
      </c>
      <c r="D2015" s="14"/>
      <c r="E2015" s="14"/>
      <c r="F2015" s="14"/>
      <c r="G2015" s="14"/>
      <c r="H2015" s="14"/>
      <c r="I2015" s="14"/>
      <c r="J2015" s="14"/>
      <c r="K2015" s="14"/>
      <c r="L2015" s="14"/>
      <c r="M2015" s="14"/>
      <c r="N2015" s="14"/>
      <c r="O2015" s="14"/>
      <c r="P2015" s="13" t="s">
        <v>1</v>
      </c>
      <c r="Q2015" s="13" t="s">
        <v>1</v>
      </c>
      <c r="R2015" s="13" t="s">
        <v>1</v>
      </c>
      <c r="S2015" s="13" t="s">
        <v>1</v>
      </c>
      <c r="T2015" s="13" t="s">
        <v>1</v>
      </c>
      <c r="U2015" s="13" t="s">
        <v>1</v>
      </c>
      <c r="V2015" s="13" t="s">
        <v>305</v>
      </c>
      <c r="W2015" s="22" t="s">
        <v>1</v>
      </c>
    </row>
    <row r="2016" spans="1:23" x14ac:dyDescent="0.2">
      <c r="A2016" s="25" t="s">
        <v>66</v>
      </c>
      <c r="B2016" s="11" t="s">
        <v>152</v>
      </c>
      <c r="C2016" s="11" t="s">
        <v>298</v>
      </c>
      <c r="D2016" s="12"/>
      <c r="E2016" s="12"/>
      <c r="F2016" s="12"/>
      <c r="G2016" s="12"/>
      <c r="H2016" s="12"/>
      <c r="I2016" s="12"/>
      <c r="J2016" s="12"/>
      <c r="K2016" s="12"/>
      <c r="L2016" s="12"/>
      <c r="M2016" s="12"/>
      <c r="N2016" s="12"/>
      <c r="O2016" s="12"/>
      <c r="P2016" s="11" t="s">
        <v>1</v>
      </c>
      <c r="Q2016" s="11" t="s">
        <v>1</v>
      </c>
      <c r="R2016" s="11" t="s">
        <v>1</v>
      </c>
      <c r="S2016" s="11" t="s">
        <v>1</v>
      </c>
      <c r="T2016" s="11" t="s">
        <v>1</v>
      </c>
      <c r="U2016" s="11" t="s">
        <v>1</v>
      </c>
      <c r="V2016" s="11" t="s">
        <v>305</v>
      </c>
      <c r="W2016" s="21" t="s">
        <v>1</v>
      </c>
    </row>
    <row r="2017" spans="1:23" x14ac:dyDescent="0.2">
      <c r="A2017" s="27" t="s">
        <v>67</v>
      </c>
      <c r="B2017" s="13" t="s">
        <v>153</v>
      </c>
      <c r="C2017" s="13" t="s">
        <v>277</v>
      </c>
      <c r="D2017" s="14"/>
      <c r="E2017" s="14"/>
      <c r="F2017" s="14"/>
      <c r="G2017" s="14"/>
      <c r="H2017" s="14"/>
      <c r="I2017" s="14"/>
      <c r="J2017" s="14"/>
      <c r="K2017" s="14"/>
      <c r="L2017" s="14"/>
      <c r="M2017" s="14"/>
      <c r="N2017" s="14"/>
      <c r="O2017" s="14"/>
      <c r="P2017" s="13"/>
      <c r="Q2017" s="13"/>
      <c r="R2017" s="13"/>
      <c r="S2017" s="13"/>
      <c r="T2017" s="13"/>
      <c r="U2017" s="13"/>
      <c r="V2017" s="13"/>
      <c r="W2017" s="22"/>
    </row>
    <row r="2018" spans="1:23" x14ac:dyDescent="0.2">
      <c r="A2018" s="25" t="s">
        <v>67</v>
      </c>
      <c r="B2018" s="11" t="s">
        <v>153</v>
      </c>
      <c r="C2018" s="11" t="s">
        <v>278</v>
      </c>
      <c r="D2018" s="12"/>
      <c r="E2018" s="12"/>
      <c r="F2018" s="12"/>
      <c r="G2018" s="12"/>
      <c r="H2018" s="12"/>
      <c r="I2018" s="12"/>
      <c r="J2018" s="12"/>
      <c r="K2018" s="12"/>
      <c r="L2018" s="12"/>
      <c r="M2018" s="12"/>
      <c r="N2018" s="12"/>
      <c r="O2018" s="12"/>
      <c r="P2018" s="11"/>
      <c r="Q2018" s="11"/>
      <c r="R2018" s="11"/>
      <c r="S2018" s="11"/>
      <c r="T2018" s="11"/>
      <c r="U2018" s="11"/>
      <c r="V2018" s="11"/>
      <c r="W2018" s="21"/>
    </row>
    <row r="2019" spans="1:23" x14ac:dyDescent="0.2">
      <c r="A2019" s="27" t="s">
        <v>67</v>
      </c>
      <c r="B2019" s="13" t="s">
        <v>153</v>
      </c>
      <c r="C2019" s="13" t="s">
        <v>280</v>
      </c>
      <c r="D2019" s="14"/>
      <c r="E2019" s="14"/>
      <c r="F2019" s="14"/>
      <c r="G2019" s="14"/>
      <c r="H2019" s="14"/>
      <c r="I2019" s="14"/>
      <c r="J2019" s="14"/>
      <c r="K2019" s="14"/>
      <c r="L2019" s="14"/>
      <c r="M2019" s="14"/>
      <c r="N2019" s="14"/>
      <c r="O2019" s="14"/>
      <c r="P2019" s="13"/>
      <c r="Q2019" s="13"/>
      <c r="R2019" s="13"/>
      <c r="S2019" s="13"/>
      <c r="T2019" s="13"/>
      <c r="U2019" s="13"/>
      <c r="V2019" s="13"/>
      <c r="W2019" s="22"/>
    </row>
    <row r="2020" spans="1:23" x14ac:dyDescent="0.2">
      <c r="A2020" s="25" t="s">
        <v>67</v>
      </c>
      <c r="B2020" s="11" t="s">
        <v>153</v>
      </c>
      <c r="C2020" s="11" t="s">
        <v>281</v>
      </c>
      <c r="D2020" s="12"/>
      <c r="E2020" s="12"/>
      <c r="F2020" s="12"/>
      <c r="G2020" s="12"/>
      <c r="H2020" s="12"/>
      <c r="I2020" s="12"/>
      <c r="J2020" s="12"/>
      <c r="K2020" s="12"/>
      <c r="L2020" s="12"/>
      <c r="M2020" s="12"/>
      <c r="N2020" s="12"/>
      <c r="O2020" s="12"/>
      <c r="P2020" s="11"/>
      <c r="Q2020" s="11"/>
      <c r="R2020" s="11"/>
      <c r="S2020" s="11"/>
      <c r="T2020" s="11"/>
      <c r="U2020" s="11"/>
      <c r="V2020" s="11"/>
      <c r="W2020" s="21"/>
    </row>
    <row r="2021" spans="1:23" x14ac:dyDescent="0.2">
      <c r="A2021" s="27" t="s">
        <v>67</v>
      </c>
      <c r="B2021" s="13" t="s">
        <v>153</v>
      </c>
      <c r="C2021" s="13" t="s">
        <v>282</v>
      </c>
      <c r="D2021" s="14"/>
      <c r="E2021" s="14"/>
      <c r="F2021" s="14"/>
      <c r="G2021" s="14"/>
      <c r="H2021" s="14"/>
      <c r="I2021" s="14"/>
      <c r="J2021" s="14"/>
      <c r="K2021" s="14"/>
      <c r="L2021" s="14"/>
      <c r="M2021" s="14"/>
      <c r="N2021" s="14"/>
      <c r="O2021" s="14"/>
      <c r="P2021" s="13"/>
      <c r="Q2021" s="13"/>
      <c r="R2021" s="13"/>
      <c r="S2021" s="13"/>
      <c r="T2021" s="13"/>
      <c r="U2021" s="13"/>
      <c r="V2021" s="13"/>
      <c r="W2021" s="22"/>
    </row>
    <row r="2022" spans="1:23" x14ac:dyDescent="0.2">
      <c r="A2022" s="25" t="s">
        <v>67</v>
      </c>
      <c r="B2022" s="11" t="s">
        <v>153</v>
      </c>
      <c r="C2022" s="11" t="s">
        <v>279</v>
      </c>
      <c r="D2022" s="12"/>
      <c r="E2022" s="12"/>
      <c r="F2022" s="12"/>
      <c r="G2022" s="12"/>
      <c r="H2022" s="12"/>
      <c r="I2022" s="12"/>
      <c r="J2022" s="12"/>
      <c r="K2022" s="12"/>
      <c r="L2022" s="12"/>
      <c r="M2022" s="12"/>
      <c r="N2022" s="12"/>
      <c r="O2022" s="12"/>
      <c r="P2022" s="11"/>
      <c r="Q2022" s="11"/>
      <c r="R2022" s="11"/>
      <c r="S2022" s="11"/>
      <c r="T2022" s="11"/>
      <c r="U2022" s="11"/>
      <c r="V2022" s="11"/>
      <c r="W2022" s="21"/>
    </row>
    <row r="2023" spans="1:23" x14ac:dyDescent="0.2">
      <c r="A2023" s="27" t="s">
        <v>67</v>
      </c>
      <c r="B2023" s="13" t="s">
        <v>153</v>
      </c>
      <c r="C2023" s="13" t="s">
        <v>293</v>
      </c>
      <c r="D2023" s="14"/>
      <c r="E2023" s="14"/>
      <c r="F2023" s="14"/>
      <c r="G2023" s="14"/>
      <c r="H2023" s="14"/>
      <c r="I2023" s="14"/>
      <c r="J2023" s="14"/>
      <c r="K2023" s="14"/>
      <c r="L2023" s="14"/>
      <c r="M2023" s="14"/>
      <c r="N2023" s="14"/>
      <c r="O2023" s="14"/>
      <c r="P2023" s="13" t="s">
        <v>1</v>
      </c>
      <c r="Q2023" s="13" t="s">
        <v>1</v>
      </c>
      <c r="R2023" s="13" t="s">
        <v>1</v>
      </c>
      <c r="S2023" s="13" t="s">
        <v>1</v>
      </c>
      <c r="T2023" s="13" t="s">
        <v>1</v>
      </c>
      <c r="U2023" s="13" t="s">
        <v>1</v>
      </c>
      <c r="V2023" s="13" t="s">
        <v>294</v>
      </c>
      <c r="W2023" s="22" t="s">
        <v>1</v>
      </c>
    </row>
    <row r="2024" spans="1:23" x14ac:dyDescent="0.2">
      <c r="A2024" s="25" t="s">
        <v>67</v>
      </c>
      <c r="B2024" s="11" t="s">
        <v>153</v>
      </c>
      <c r="C2024" s="11" t="s">
        <v>284</v>
      </c>
      <c r="D2024" s="12"/>
      <c r="E2024" s="12"/>
      <c r="F2024" s="12"/>
      <c r="G2024" s="12"/>
      <c r="H2024" s="12"/>
      <c r="I2024" s="12"/>
      <c r="J2024" s="12"/>
      <c r="K2024" s="12"/>
      <c r="L2024" s="12"/>
      <c r="M2024" s="12"/>
      <c r="N2024" s="12"/>
      <c r="O2024" s="12"/>
      <c r="P2024" s="11"/>
      <c r="Q2024" s="11"/>
      <c r="R2024" s="11"/>
      <c r="S2024" s="11"/>
      <c r="T2024" s="11"/>
      <c r="U2024" s="11"/>
      <c r="V2024" s="11"/>
      <c r="W2024" s="21"/>
    </row>
    <row r="2025" spans="1:23" x14ac:dyDescent="0.2">
      <c r="A2025" s="27" t="s">
        <v>67</v>
      </c>
      <c r="B2025" s="13" t="s">
        <v>153</v>
      </c>
      <c r="C2025" s="13" t="s">
        <v>286</v>
      </c>
      <c r="D2025" s="14"/>
      <c r="E2025" s="14"/>
      <c r="F2025" s="14"/>
      <c r="G2025" s="14"/>
      <c r="H2025" s="14"/>
      <c r="I2025" s="14"/>
      <c r="J2025" s="14"/>
      <c r="K2025" s="14"/>
      <c r="L2025" s="14"/>
      <c r="M2025" s="14"/>
      <c r="N2025" s="14"/>
      <c r="O2025" s="14"/>
      <c r="P2025" s="13"/>
      <c r="Q2025" s="13"/>
      <c r="R2025" s="13"/>
      <c r="S2025" s="13"/>
      <c r="T2025" s="13"/>
      <c r="U2025" s="13"/>
      <c r="V2025" s="13"/>
      <c r="W2025" s="22"/>
    </row>
    <row r="2026" spans="1:23" x14ac:dyDescent="0.2">
      <c r="A2026" s="25" t="s">
        <v>67</v>
      </c>
      <c r="B2026" s="11" t="s">
        <v>153</v>
      </c>
      <c r="C2026" s="11" t="s">
        <v>287</v>
      </c>
      <c r="D2026" s="12"/>
      <c r="E2026" s="12"/>
      <c r="F2026" s="12"/>
      <c r="G2026" s="12"/>
      <c r="H2026" s="12"/>
      <c r="I2026" s="12"/>
      <c r="J2026" s="12"/>
      <c r="K2026" s="12"/>
      <c r="L2026" s="12"/>
      <c r="M2026" s="12"/>
      <c r="N2026" s="12"/>
      <c r="O2026" s="12"/>
      <c r="P2026" s="11"/>
      <c r="Q2026" s="11"/>
      <c r="R2026" s="11"/>
      <c r="S2026" s="11"/>
      <c r="T2026" s="11"/>
      <c r="U2026" s="11"/>
      <c r="V2026" s="11"/>
      <c r="W2026" s="21"/>
    </row>
    <row r="2027" spans="1:23" x14ac:dyDescent="0.2">
      <c r="A2027" s="27" t="s">
        <v>67</v>
      </c>
      <c r="B2027" s="13" t="s">
        <v>153</v>
      </c>
      <c r="C2027" s="13" t="s">
        <v>288</v>
      </c>
      <c r="D2027" s="14"/>
      <c r="E2027" s="14"/>
      <c r="F2027" s="14"/>
      <c r="G2027" s="14"/>
      <c r="H2027" s="14"/>
      <c r="I2027" s="14"/>
      <c r="J2027" s="14"/>
      <c r="K2027" s="14"/>
      <c r="L2027" s="14"/>
      <c r="M2027" s="14"/>
      <c r="N2027" s="14"/>
      <c r="O2027" s="14"/>
      <c r="P2027" s="13"/>
      <c r="Q2027" s="13"/>
      <c r="R2027" s="13"/>
      <c r="S2027" s="13"/>
      <c r="T2027" s="13"/>
      <c r="U2027" s="13"/>
      <c r="V2027" s="13"/>
      <c r="W2027" s="22"/>
    </row>
    <row r="2028" spans="1:23" x14ac:dyDescent="0.2">
      <c r="A2028" s="25" t="s">
        <v>67</v>
      </c>
      <c r="B2028" s="11" t="s">
        <v>153</v>
      </c>
      <c r="C2028" s="11" t="s">
        <v>285</v>
      </c>
      <c r="D2028" s="12"/>
      <c r="E2028" s="12"/>
      <c r="F2028" s="12"/>
      <c r="G2028" s="12"/>
      <c r="H2028" s="12"/>
      <c r="I2028" s="12"/>
      <c r="J2028" s="12"/>
      <c r="K2028" s="12"/>
      <c r="L2028" s="12"/>
      <c r="M2028" s="12"/>
      <c r="N2028" s="12"/>
      <c r="O2028" s="12"/>
      <c r="P2028" s="11"/>
      <c r="Q2028" s="11"/>
      <c r="R2028" s="11"/>
      <c r="S2028" s="11"/>
      <c r="T2028" s="11"/>
      <c r="U2028" s="11"/>
      <c r="V2028" s="11"/>
      <c r="W2028" s="21"/>
    </row>
    <row r="2029" spans="1:23" x14ac:dyDescent="0.2">
      <c r="A2029" s="27" t="s">
        <v>67</v>
      </c>
      <c r="B2029" s="13" t="s">
        <v>153</v>
      </c>
      <c r="C2029" s="13" t="s">
        <v>308</v>
      </c>
      <c r="D2029" s="14"/>
      <c r="E2029" s="14">
        <v>23.312000000000001</v>
      </c>
      <c r="F2029" s="14">
        <v>23.567</v>
      </c>
      <c r="G2029" s="14">
        <v>16.132000000000001</v>
      </c>
      <c r="H2029" s="14">
        <v>20.033000000000001</v>
      </c>
      <c r="I2029" s="14">
        <v>16.283000000000001</v>
      </c>
      <c r="J2029" s="14">
        <v>15.537000000000001</v>
      </c>
      <c r="K2029" s="14">
        <v>18</v>
      </c>
      <c r="L2029" s="14">
        <v>12.711</v>
      </c>
      <c r="M2029" s="14">
        <v>11.318</v>
      </c>
      <c r="N2029" s="14">
        <v>13.282</v>
      </c>
      <c r="O2029" s="14"/>
      <c r="P2029" s="13" t="s">
        <v>1</v>
      </c>
      <c r="Q2029" s="13" t="s">
        <v>1</v>
      </c>
      <c r="R2029" s="13" t="s">
        <v>1</v>
      </c>
      <c r="S2029" s="13" t="s">
        <v>1</v>
      </c>
      <c r="T2029" s="13" t="s">
        <v>1</v>
      </c>
      <c r="U2029" s="13" t="s">
        <v>1</v>
      </c>
      <c r="V2029" s="13" t="s">
        <v>294</v>
      </c>
      <c r="W2029" s="22" t="s">
        <v>1</v>
      </c>
    </row>
    <row r="2030" spans="1:23" x14ac:dyDescent="0.2">
      <c r="A2030" s="25" t="s">
        <v>67</v>
      </c>
      <c r="B2030" s="11" t="s">
        <v>153</v>
      </c>
      <c r="C2030" s="11" t="s">
        <v>283</v>
      </c>
      <c r="D2030" s="12"/>
      <c r="E2030" s="12"/>
      <c r="F2030" s="12"/>
      <c r="G2030" s="12"/>
      <c r="H2030" s="12"/>
      <c r="I2030" s="12"/>
      <c r="J2030" s="12"/>
      <c r="K2030" s="12"/>
      <c r="L2030" s="12"/>
      <c r="M2030" s="12"/>
      <c r="N2030" s="12"/>
      <c r="O2030" s="12"/>
      <c r="P2030" s="11"/>
      <c r="Q2030" s="11"/>
      <c r="R2030" s="11"/>
      <c r="S2030" s="11"/>
      <c r="T2030" s="11"/>
      <c r="U2030" s="11"/>
      <c r="V2030" s="11"/>
      <c r="W2030" s="21"/>
    </row>
    <row r="2031" spans="1:23" x14ac:dyDescent="0.2">
      <c r="A2031" s="27" t="s">
        <v>67</v>
      </c>
      <c r="B2031" s="13" t="s">
        <v>153</v>
      </c>
      <c r="C2031" s="13" t="s">
        <v>290</v>
      </c>
      <c r="D2031" s="14"/>
      <c r="E2031" s="14"/>
      <c r="F2031" s="14"/>
      <c r="G2031" s="14"/>
      <c r="H2031" s="14"/>
      <c r="I2031" s="14"/>
      <c r="J2031" s="14"/>
      <c r="K2031" s="14"/>
      <c r="L2031" s="14"/>
      <c r="M2031" s="14"/>
      <c r="N2031" s="14"/>
      <c r="O2031" s="14"/>
      <c r="P2031" s="13"/>
      <c r="Q2031" s="13"/>
      <c r="R2031" s="13"/>
      <c r="S2031" s="13"/>
      <c r="T2031" s="13"/>
      <c r="U2031" s="13"/>
      <c r="V2031" s="13"/>
      <c r="W2031" s="22"/>
    </row>
    <row r="2032" spans="1:23" x14ac:dyDescent="0.2">
      <c r="A2032" s="25" t="s">
        <v>67</v>
      </c>
      <c r="B2032" s="11" t="s">
        <v>153</v>
      </c>
      <c r="C2032" s="11" t="s">
        <v>291</v>
      </c>
      <c r="D2032" s="12"/>
      <c r="E2032" s="12"/>
      <c r="F2032" s="12"/>
      <c r="G2032" s="12"/>
      <c r="H2032" s="12"/>
      <c r="I2032" s="12"/>
      <c r="J2032" s="12"/>
      <c r="K2032" s="12"/>
      <c r="L2032" s="12"/>
      <c r="M2032" s="12"/>
      <c r="N2032" s="12"/>
      <c r="O2032" s="12"/>
      <c r="P2032" s="11"/>
      <c r="Q2032" s="11"/>
      <c r="R2032" s="11"/>
      <c r="S2032" s="11"/>
      <c r="T2032" s="11"/>
      <c r="U2032" s="11"/>
      <c r="V2032" s="11"/>
      <c r="W2032" s="21"/>
    </row>
    <row r="2033" spans="1:23" x14ac:dyDescent="0.2">
      <c r="A2033" s="27" t="s">
        <v>67</v>
      </c>
      <c r="B2033" s="13" t="s">
        <v>153</v>
      </c>
      <c r="C2033" s="13" t="s">
        <v>273</v>
      </c>
      <c r="D2033" s="14"/>
      <c r="E2033" s="14"/>
      <c r="F2033" s="14"/>
      <c r="G2033" s="14"/>
      <c r="H2033" s="14"/>
      <c r="I2033" s="14"/>
      <c r="J2033" s="14"/>
      <c r="K2033" s="14"/>
      <c r="L2033" s="14"/>
      <c r="M2033" s="14"/>
      <c r="N2033" s="14"/>
      <c r="O2033" s="14"/>
      <c r="P2033" s="13"/>
      <c r="Q2033" s="13"/>
      <c r="R2033" s="13"/>
      <c r="S2033" s="13"/>
      <c r="T2033" s="13"/>
      <c r="U2033" s="13"/>
      <c r="V2033" s="13"/>
      <c r="W2033" s="22"/>
    </row>
    <row r="2034" spans="1:23" x14ac:dyDescent="0.2">
      <c r="A2034" s="25" t="s">
        <v>67</v>
      </c>
      <c r="B2034" s="11" t="s">
        <v>153</v>
      </c>
      <c r="C2034" s="11" t="s">
        <v>274</v>
      </c>
      <c r="D2034" s="12"/>
      <c r="E2034" s="12"/>
      <c r="F2034" s="12"/>
      <c r="G2034" s="12"/>
      <c r="H2034" s="12"/>
      <c r="I2034" s="12"/>
      <c r="J2034" s="12"/>
      <c r="K2034" s="12"/>
      <c r="L2034" s="12"/>
      <c r="M2034" s="12"/>
      <c r="N2034" s="12"/>
      <c r="O2034" s="12"/>
      <c r="P2034" s="11"/>
      <c r="Q2034" s="11"/>
      <c r="R2034" s="11"/>
      <c r="S2034" s="11"/>
      <c r="T2034" s="11"/>
      <c r="U2034" s="11"/>
      <c r="V2034" s="11"/>
      <c r="W2034" s="21"/>
    </row>
    <row r="2035" spans="1:23" x14ac:dyDescent="0.2">
      <c r="A2035" s="27" t="s">
        <v>67</v>
      </c>
      <c r="B2035" s="13" t="s">
        <v>153</v>
      </c>
      <c r="C2035" s="13" t="s">
        <v>289</v>
      </c>
      <c r="D2035" s="14"/>
      <c r="E2035" s="14"/>
      <c r="F2035" s="14"/>
      <c r="G2035" s="14"/>
      <c r="H2035" s="14"/>
      <c r="I2035" s="14"/>
      <c r="J2035" s="14"/>
      <c r="K2035" s="14"/>
      <c r="L2035" s="14"/>
      <c r="M2035" s="14"/>
      <c r="N2035" s="14"/>
      <c r="O2035" s="14"/>
      <c r="P2035" s="13"/>
      <c r="Q2035" s="13"/>
      <c r="R2035" s="13"/>
      <c r="S2035" s="13"/>
      <c r="T2035" s="13"/>
      <c r="U2035" s="13"/>
      <c r="V2035" s="13"/>
      <c r="W2035" s="22"/>
    </row>
    <row r="2036" spans="1:23" x14ac:dyDescent="0.2">
      <c r="A2036" s="25" t="s">
        <v>67</v>
      </c>
      <c r="B2036" s="11" t="s">
        <v>153</v>
      </c>
      <c r="C2036" s="11" t="s">
        <v>276</v>
      </c>
      <c r="D2036" s="12"/>
      <c r="E2036" s="12"/>
      <c r="F2036" s="12"/>
      <c r="G2036" s="12"/>
      <c r="H2036" s="12"/>
      <c r="I2036" s="12"/>
      <c r="J2036" s="12"/>
      <c r="K2036" s="12"/>
      <c r="L2036" s="12"/>
      <c r="M2036" s="12"/>
      <c r="N2036" s="12"/>
      <c r="O2036" s="12"/>
      <c r="P2036" s="11"/>
      <c r="Q2036" s="11"/>
      <c r="R2036" s="11"/>
      <c r="S2036" s="11"/>
      <c r="T2036" s="11"/>
      <c r="U2036" s="11"/>
      <c r="V2036" s="11"/>
      <c r="W2036" s="21"/>
    </row>
    <row r="2037" spans="1:23" x14ac:dyDescent="0.2">
      <c r="A2037" s="27" t="s">
        <v>67</v>
      </c>
      <c r="B2037" s="13" t="s">
        <v>153</v>
      </c>
      <c r="C2037" s="13" t="s">
        <v>271</v>
      </c>
      <c r="D2037" s="14"/>
      <c r="E2037" s="14"/>
      <c r="F2037" s="14"/>
      <c r="G2037" s="14"/>
      <c r="H2037" s="14"/>
      <c r="I2037" s="14"/>
      <c r="J2037" s="14"/>
      <c r="K2037" s="14"/>
      <c r="L2037" s="14"/>
      <c r="M2037" s="14"/>
      <c r="N2037" s="14"/>
      <c r="O2037" s="14"/>
      <c r="P2037" s="13"/>
      <c r="Q2037" s="13"/>
      <c r="R2037" s="13"/>
      <c r="S2037" s="13"/>
      <c r="T2037" s="13"/>
      <c r="U2037" s="13"/>
      <c r="V2037" s="13"/>
      <c r="W2037" s="22"/>
    </row>
    <row r="2038" spans="1:23" x14ac:dyDescent="0.2">
      <c r="A2038" s="25" t="s">
        <v>67</v>
      </c>
      <c r="B2038" s="11" t="s">
        <v>153</v>
      </c>
      <c r="C2038" s="11" t="s">
        <v>292</v>
      </c>
      <c r="D2038" s="12"/>
      <c r="E2038" s="12"/>
      <c r="F2038" s="12"/>
      <c r="G2038" s="12"/>
      <c r="H2038" s="12"/>
      <c r="I2038" s="12"/>
      <c r="J2038" s="12"/>
      <c r="K2038" s="12"/>
      <c r="L2038" s="12"/>
      <c r="M2038" s="12"/>
      <c r="N2038" s="12"/>
      <c r="O2038" s="12"/>
      <c r="P2038" s="11"/>
      <c r="Q2038" s="11"/>
      <c r="R2038" s="11"/>
      <c r="S2038" s="11"/>
      <c r="T2038" s="11"/>
      <c r="U2038" s="11"/>
      <c r="V2038" s="11"/>
      <c r="W2038" s="21"/>
    </row>
    <row r="2039" spans="1:23" x14ac:dyDescent="0.2">
      <c r="A2039" s="27" t="s">
        <v>67</v>
      </c>
      <c r="B2039" s="13" t="s">
        <v>153</v>
      </c>
      <c r="C2039" s="13" t="s">
        <v>275</v>
      </c>
      <c r="D2039" s="14"/>
      <c r="E2039" s="14"/>
      <c r="F2039" s="14"/>
      <c r="G2039" s="14"/>
      <c r="H2039" s="14"/>
      <c r="I2039" s="14"/>
      <c r="J2039" s="14"/>
      <c r="K2039" s="14"/>
      <c r="L2039" s="14"/>
      <c r="M2039" s="14"/>
      <c r="N2039" s="14"/>
      <c r="O2039" s="14"/>
      <c r="P2039" s="13"/>
      <c r="Q2039" s="13"/>
      <c r="R2039" s="13"/>
      <c r="S2039" s="13"/>
      <c r="T2039" s="13"/>
      <c r="U2039" s="13"/>
      <c r="V2039" s="13"/>
      <c r="W2039" s="22"/>
    </row>
    <row r="2040" spans="1:23" x14ac:dyDescent="0.2">
      <c r="A2040" s="25" t="s">
        <v>67</v>
      </c>
      <c r="B2040" s="11" t="s">
        <v>153</v>
      </c>
      <c r="C2040" s="11" t="s">
        <v>272</v>
      </c>
      <c r="D2040" s="12"/>
      <c r="E2040" s="12"/>
      <c r="F2040" s="12"/>
      <c r="G2040" s="12"/>
      <c r="H2040" s="12"/>
      <c r="I2040" s="12"/>
      <c r="J2040" s="12"/>
      <c r="K2040" s="12"/>
      <c r="L2040" s="12"/>
      <c r="M2040" s="12"/>
      <c r="N2040" s="12"/>
      <c r="O2040" s="12"/>
      <c r="P2040" s="11"/>
      <c r="Q2040" s="11"/>
      <c r="R2040" s="11"/>
      <c r="S2040" s="11"/>
      <c r="T2040" s="11"/>
      <c r="U2040" s="11"/>
      <c r="V2040" s="11"/>
      <c r="W2040" s="21"/>
    </row>
    <row r="2041" spans="1:23" x14ac:dyDescent="0.2">
      <c r="A2041" s="27" t="s">
        <v>67</v>
      </c>
      <c r="B2041" s="13" t="s">
        <v>153</v>
      </c>
      <c r="C2041" s="13" t="s">
        <v>295</v>
      </c>
      <c r="D2041" s="14"/>
      <c r="E2041" s="14"/>
      <c r="F2041" s="14"/>
      <c r="G2041" s="14"/>
      <c r="H2041" s="14"/>
      <c r="I2041" s="14"/>
      <c r="J2041" s="14"/>
      <c r="K2041" s="14"/>
      <c r="L2041" s="14"/>
      <c r="M2041" s="14"/>
      <c r="N2041" s="14"/>
      <c r="O2041" s="14"/>
      <c r="P2041" s="13" t="s">
        <v>1</v>
      </c>
      <c r="Q2041" s="13" t="s">
        <v>1</v>
      </c>
      <c r="R2041" s="13" t="s">
        <v>1</v>
      </c>
      <c r="S2041" s="13" t="s">
        <v>1</v>
      </c>
      <c r="T2041" s="13" t="s">
        <v>1</v>
      </c>
      <c r="U2041" s="13" t="s">
        <v>1</v>
      </c>
      <c r="V2041" s="13" t="s">
        <v>294</v>
      </c>
      <c r="W2041" s="22" t="s">
        <v>1</v>
      </c>
    </row>
    <row r="2042" spans="1:23" x14ac:dyDescent="0.2">
      <c r="A2042" s="25" t="s">
        <v>67</v>
      </c>
      <c r="B2042" s="11" t="s">
        <v>153</v>
      </c>
      <c r="C2042" s="11" t="s">
        <v>297</v>
      </c>
      <c r="D2042" s="12"/>
      <c r="E2042" s="12"/>
      <c r="F2042" s="12"/>
      <c r="G2042" s="12"/>
      <c r="H2042" s="12"/>
      <c r="I2042" s="12"/>
      <c r="J2042" s="12"/>
      <c r="K2042" s="12"/>
      <c r="L2042" s="12"/>
      <c r="M2042" s="12"/>
      <c r="N2042" s="12"/>
      <c r="O2042" s="12"/>
      <c r="P2042" s="11" t="s">
        <v>1</v>
      </c>
      <c r="Q2042" s="11" t="s">
        <v>1</v>
      </c>
      <c r="R2042" s="11" t="s">
        <v>1</v>
      </c>
      <c r="S2042" s="11" t="s">
        <v>1</v>
      </c>
      <c r="T2042" s="11" t="s">
        <v>1</v>
      </c>
      <c r="U2042" s="11" t="s">
        <v>1</v>
      </c>
      <c r="V2042" s="11" t="s">
        <v>294</v>
      </c>
      <c r="W2042" s="21" t="s">
        <v>1</v>
      </c>
    </row>
    <row r="2043" spans="1:23" x14ac:dyDescent="0.2">
      <c r="A2043" s="27" t="s">
        <v>67</v>
      </c>
      <c r="B2043" s="13" t="s">
        <v>153</v>
      </c>
      <c r="C2043" s="13" t="s">
        <v>299</v>
      </c>
      <c r="D2043" s="14"/>
      <c r="E2043" s="14"/>
      <c r="F2043" s="14"/>
      <c r="G2043" s="14"/>
      <c r="H2043" s="14"/>
      <c r="I2043" s="14"/>
      <c r="J2043" s="14"/>
      <c r="K2043" s="14"/>
      <c r="L2043" s="14"/>
      <c r="M2043" s="14"/>
      <c r="N2043" s="14"/>
      <c r="O2043" s="14"/>
      <c r="P2043" s="13" t="s">
        <v>1</v>
      </c>
      <c r="Q2043" s="13" t="s">
        <v>1</v>
      </c>
      <c r="R2043" s="13" t="s">
        <v>1</v>
      </c>
      <c r="S2043" s="13" t="s">
        <v>1</v>
      </c>
      <c r="T2043" s="13" t="s">
        <v>1</v>
      </c>
      <c r="U2043" s="13" t="s">
        <v>1</v>
      </c>
      <c r="V2043" s="13" t="s">
        <v>294</v>
      </c>
      <c r="W2043" s="22" t="s">
        <v>1</v>
      </c>
    </row>
    <row r="2044" spans="1:23" x14ac:dyDescent="0.2">
      <c r="A2044" s="25" t="s">
        <v>67</v>
      </c>
      <c r="B2044" s="11" t="s">
        <v>153</v>
      </c>
      <c r="C2044" s="11" t="s">
        <v>300</v>
      </c>
      <c r="D2044" s="12"/>
      <c r="E2044" s="12"/>
      <c r="F2044" s="12"/>
      <c r="G2044" s="12"/>
      <c r="H2044" s="12"/>
      <c r="I2044" s="12"/>
      <c r="J2044" s="12"/>
      <c r="K2044" s="12"/>
      <c r="L2044" s="12"/>
      <c r="M2044" s="12"/>
      <c r="N2044" s="12"/>
      <c r="O2044" s="12"/>
      <c r="P2044" s="11" t="s">
        <v>1</v>
      </c>
      <c r="Q2044" s="11" t="s">
        <v>1</v>
      </c>
      <c r="R2044" s="11" t="s">
        <v>1</v>
      </c>
      <c r="S2044" s="11" t="s">
        <v>1</v>
      </c>
      <c r="T2044" s="11" t="s">
        <v>1</v>
      </c>
      <c r="U2044" s="11" t="s">
        <v>1</v>
      </c>
      <c r="V2044" s="11" t="s">
        <v>294</v>
      </c>
      <c r="W2044" s="21" t="s">
        <v>1</v>
      </c>
    </row>
    <row r="2045" spans="1:23" x14ac:dyDescent="0.2">
      <c r="A2045" s="27" t="s">
        <v>67</v>
      </c>
      <c r="B2045" s="13" t="s">
        <v>153</v>
      </c>
      <c r="C2045" s="13" t="s">
        <v>296</v>
      </c>
      <c r="D2045" s="14"/>
      <c r="E2045" s="14"/>
      <c r="F2045" s="14"/>
      <c r="G2045" s="14"/>
      <c r="H2045" s="14"/>
      <c r="I2045" s="14"/>
      <c r="J2045" s="14"/>
      <c r="K2045" s="14"/>
      <c r="L2045" s="14"/>
      <c r="M2045" s="14"/>
      <c r="N2045" s="14"/>
      <c r="O2045" s="14"/>
      <c r="P2045" s="13" t="s">
        <v>1</v>
      </c>
      <c r="Q2045" s="13" t="s">
        <v>1</v>
      </c>
      <c r="R2045" s="13" t="s">
        <v>1</v>
      </c>
      <c r="S2045" s="13" t="s">
        <v>1</v>
      </c>
      <c r="T2045" s="13" t="s">
        <v>1</v>
      </c>
      <c r="U2045" s="13" t="s">
        <v>1</v>
      </c>
      <c r="V2045" s="13" t="s">
        <v>294</v>
      </c>
      <c r="W2045" s="22" t="s">
        <v>1</v>
      </c>
    </row>
    <row r="2046" spans="1:23" x14ac:dyDescent="0.2">
      <c r="A2046" s="25" t="s">
        <v>67</v>
      </c>
      <c r="B2046" s="11" t="s">
        <v>153</v>
      </c>
      <c r="C2046" s="11" t="s">
        <v>301</v>
      </c>
      <c r="D2046" s="12"/>
      <c r="E2046" s="12"/>
      <c r="F2046" s="12"/>
      <c r="G2046" s="12"/>
      <c r="H2046" s="12"/>
      <c r="I2046" s="12"/>
      <c r="J2046" s="12"/>
      <c r="K2046" s="12"/>
      <c r="L2046" s="12"/>
      <c r="M2046" s="12"/>
      <c r="N2046" s="12"/>
      <c r="O2046" s="12"/>
      <c r="P2046" s="11" t="s">
        <v>1</v>
      </c>
      <c r="Q2046" s="11" t="s">
        <v>1</v>
      </c>
      <c r="R2046" s="11" t="s">
        <v>1</v>
      </c>
      <c r="S2046" s="11" t="s">
        <v>1</v>
      </c>
      <c r="T2046" s="11" t="s">
        <v>1</v>
      </c>
      <c r="U2046" s="11" t="s">
        <v>1</v>
      </c>
      <c r="V2046" s="11" t="s">
        <v>294</v>
      </c>
      <c r="W2046" s="21" t="s">
        <v>1</v>
      </c>
    </row>
    <row r="2047" spans="1:23" x14ac:dyDescent="0.2">
      <c r="A2047" s="27" t="s">
        <v>67</v>
      </c>
      <c r="B2047" s="13" t="s">
        <v>153</v>
      </c>
      <c r="C2047" s="13" t="s">
        <v>298</v>
      </c>
      <c r="D2047" s="14"/>
      <c r="E2047" s="14"/>
      <c r="F2047" s="14"/>
      <c r="G2047" s="14"/>
      <c r="H2047" s="14"/>
      <c r="I2047" s="14"/>
      <c r="J2047" s="14"/>
      <c r="K2047" s="14"/>
      <c r="L2047" s="14"/>
      <c r="M2047" s="14"/>
      <c r="N2047" s="14"/>
      <c r="O2047" s="14"/>
      <c r="P2047" s="13" t="s">
        <v>1</v>
      </c>
      <c r="Q2047" s="13" t="s">
        <v>1</v>
      </c>
      <c r="R2047" s="13" t="s">
        <v>1</v>
      </c>
      <c r="S2047" s="13" t="s">
        <v>1</v>
      </c>
      <c r="T2047" s="13" t="s">
        <v>1</v>
      </c>
      <c r="U2047" s="13" t="s">
        <v>1</v>
      </c>
      <c r="V2047" s="13" t="s">
        <v>294</v>
      </c>
      <c r="W2047" s="22" t="s">
        <v>1</v>
      </c>
    </row>
    <row r="2048" spans="1:23" x14ac:dyDescent="0.2">
      <c r="A2048" s="25" t="s">
        <v>68</v>
      </c>
      <c r="B2048" s="11" t="s">
        <v>154</v>
      </c>
      <c r="C2048" s="11" t="s">
        <v>277</v>
      </c>
      <c r="D2048" s="12"/>
      <c r="E2048" s="12"/>
      <c r="F2048" s="12"/>
      <c r="G2048" s="12"/>
      <c r="H2048" s="12"/>
      <c r="I2048" s="12">
        <v>99.028350000000003</v>
      </c>
      <c r="J2048" s="12">
        <v>82.527820000000006</v>
      </c>
      <c r="K2048" s="12">
        <v>100</v>
      </c>
      <c r="L2048" s="12">
        <v>100</v>
      </c>
      <c r="M2048" s="12"/>
      <c r="N2048" s="12"/>
      <c r="O2048" s="12"/>
      <c r="P2048" s="11" t="s">
        <v>1</v>
      </c>
      <c r="Q2048" s="11" t="s">
        <v>1</v>
      </c>
      <c r="R2048" s="11" t="s">
        <v>1</v>
      </c>
      <c r="S2048" s="11" t="s">
        <v>1</v>
      </c>
      <c r="T2048" s="11" t="s">
        <v>1</v>
      </c>
      <c r="U2048" s="11" t="s">
        <v>1</v>
      </c>
      <c r="V2048" s="11" t="s">
        <v>294</v>
      </c>
      <c r="W2048" s="21" t="s">
        <v>1</v>
      </c>
    </row>
    <row r="2049" spans="1:23" x14ac:dyDescent="0.2">
      <c r="A2049" s="27" t="s">
        <v>68</v>
      </c>
      <c r="B2049" s="13" t="s">
        <v>154</v>
      </c>
      <c r="C2049" s="13" t="s">
        <v>278</v>
      </c>
      <c r="D2049" s="14"/>
      <c r="E2049" s="14"/>
      <c r="F2049" s="14"/>
      <c r="G2049" s="14"/>
      <c r="H2049" s="14"/>
      <c r="I2049" s="14">
        <v>6.9635899999999999</v>
      </c>
      <c r="J2049" s="14">
        <v>5.2504999999999997</v>
      </c>
      <c r="K2049" s="14">
        <v>5.5068700000000002</v>
      </c>
      <c r="L2049" s="14">
        <v>3.3392300000000001</v>
      </c>
      <c r="M2049" s="14"/>
      <c r="N2049" s="14"/>
      <c r="O2049" s="14"/>
      <c r="P2049" s="13" t="s">
        <v>1</v>
      </c>
      <c r="Q2049" s="13" t="s">
        <v>1</v>
      </c>
      <c r="R2049" s="13" t="s">
        <v>1</v>
      </c>
      <c r="S2049" s="13" t="s">
        <v>1</v>
      </c>
      <c r="T2049" s="13" t="s">
        <v>1</v>
      </c>
      <c r="U2049" s="13" t="s">
        <v>1</v>
      </c>
      <c r="V2049" s="13" t="s">
        <v>294</v>
      </c>
      <c r="W2049" s="22" t="s">
        <v>1</v>
      </c>
    </row>
    <row r="2050" spans="1:23" x14ac:dyDescent="0.2">
      <c r="A2050" s="25" t="s">
        <v>68</v>
      </c>
      <c r="B2050" s="11" t="s">
        <v>154</v>
      </c>
      <c r="C2050" s="11" t="s">
        <v>280</v>
      </c>
      <c r="D2050" s="12"/>
      <c r="E2050" s="12"/>
      <c r="F2050" s="12"/>
      <c r="G2050" s="12"/>
      <c r="H2050" s="12"/>
      <c r="I2050" s="12"/>
      <c r="J2050" s="12">
        <v>0.57525000000000004</v>
      </c>
      <c r="K2050" s="12">
        <v>0.60526999999999997</v>
      </c>
      <c r="L2050" s="12">
        <v>0.26607999999999998</v>
      </c>
      <c r="M2050" s="12"/>
      <c r="N2050" s="12"/>
      <c r="O2050" s="12"/>
      <c r="P2050" s="11" t="s">
        <v>1</v>
      </c>
      <c r="Q2050" s="11" t="s">
        <v>1</v>
      </c>
      <c r="R2050" s="11" t="s">
        <v>1</v>
      </c>
      <c r="S2050" s="11" t="s">
        <v>1</v>
      </c>
      <c r="T2050" s="11" t="s">
        <v>1</v>
      </c>
      <c r="U2050" s="11" t="s">
        <v>1</v>
      </c>
      <c r="V2050" s="11" t="s">
        <v>294</v>
      </c>
      <c r="W2050" s="21" t="s">
        <v>1</v>
      </c>
    </row>
    <row r="2051" spans="1:23" x14ac:dyDescent="0.2">
      <c r="A2051" s="27" t="s">
        <v>68</v>
      </c>
      <c r="B2051" s="13" t="s">
        <v>154</v>
      </c>
      <c r="C2051" s="13" t="s">
        <v>281</v>
      </c>
      <c r="D2051" s="14"/>
      <c r="E2051" s="14"/>
      <c r="F2051" s="14"/>
      <c r="G2051" s="14"/>
      <c r="H2051" s="14"/>
      <c r="I2051" s="14">
        <v>62.26925</v>
      </c>
      <c r="J2051" s="14">
        <v>53.62124</v>
      </c>
      <c r="K2051" s="14">
        <v>53.770609999999998</v>
      </c>
      <c r="L2051" s="14">
        <v>36.359430000000003</v>
      </c>
      <c r="M2051" s="14"/>
      <c r="N2051" s="14"/>
      <c r="O2051" s="14"/>
      <c r="P2051" s="13" t="s">
        <v>1</v>
      </c>
      <c r="Q2051" s="13" t="s">
        <v>1</v>
      </c>
      <c r="R2051" s="13" t="s">
        <v>1</v>
      </c>
      <c r="S2051" s="13" t="s">
        <v>1</v>
      </c>
      <c r="T2051" s="13" t="s">
        <v>1</v>
      </c>
      <c r="U2051" s="13" t="s">
        <v>1</v>
      </c>
      <c r="V2051" s="13" t="s">
        <v>294</v>
      </c>
      <c r="W2051" s="22" t="s">
        <v>1</v>
      </c>
    </row>
    <row r="2052" spans="1:23" x14ac:dyDescent="0.2">
      <c r="A2052" s="25" t="s">
        <v>68</v>
      </c>
      <c r="B2052" s="11" t="s">
        <v>154</v>
      </c>
      <c r="C2052" s="11" t="s">
        <v>282</v>
      </c>
      <c r="D2052" s="12"/>
      <c r="E2052" s="12"/>
      <c r="F2052" s="12"/>
      <c r="G2052" s="12"/>
      <c r="H2052" s="12"/>
      <c r="I2052" s="12">
        <v>10.47181</v>
      </c>
      <c r="J2052" s="12">
        <v>18.396750000000001</v>
      </c>
      <c r="K2052" s="12">
        <v>17.993099999999998</v>
      </c>
      <c r="L2052" s="12">
        <v>12.22592</v>
      </c>
      <c r="M2052" s="12"/>
      <c r="N2052" s="12"/>
      <c r="O2052" s="12"/>
      <c r="P2052" s="11" t="s">
        <v>1</v>
      </c>
      <c r="Q2052" s="11" t="s">
        <v>1</v>
      </c>
      <c r="R2052" s="11" t="s">
        <v>1</v>
      </c>
      <c r="S2052" s="11" t="s">
        <v>1</v>
      </c>
      <c r="T2052" s="11" t="s">
        <v>1</v>
      </c>
      <c r="U2052" s="11" t="s">
        <v>1</v>
      </c>
      <c r="V2052" s="11" t="s">
        <v>294</v>
      </c>
      <c r="W2052" s="21" t="s">
        <v>1</v>
      </c>
    </row>
    <row r="2053" spans="1:23" x14ac:dyDescent="0.2">
      <c r="A2053" s="27" t="s">
        <v>68</v>
      </c>
      <c r="B2053" s="13" t="s">
        <v>154</v>
      </c>
      <c r="C2053" s="13" t="s">
        <v>279</v>
      </c>
      <c r="D2053" s="14"/>
      <c r="E2053" s="14"/>
      <c r="F2053" s="14"/>
      <c r="G2053" s="14"/>
      <c r="H2053" s="14"/>
      <c r="I2053" s="14">
        <v>3.5082100000000001</v>
      </c>
      <c r="J2053" s="14">
        <v>13.14625</v>
      </c>
      <c r="K2053" s="14">
        <v>12.486230000000001</v>
      </c>
      <c r="L2053" s="14">
        <v>8.8866800000000001</v>
      </c>
      <c r="M2053" s="14"/>
      <c r="N2053" s="14"/>
      <c r="O2053" s="14"/>
      <c r="P2053" s="13" t="s">
        <v>1</v>
      </c>
      <c r="Q2053" s="13" t="s">
        <v>1</v>
      </c>
      <c r="R2053" s="13" t="s">
        <v>1</v>
      </c>
      <c r="S2053" s="13" t="s">
        <v>1</v>
      </c>
      <c r="T2053" s="13" t="s">
        <v>1</v>
      </c>
      <c r="U2053" s="13" t="s">
        <v>1</v>
      </c>
      <c r="V2053" s="13" t="s">
        <v>294</v>
      </c>
      <c r="W2053" s="22" t="s">
        <v>1</v>
      </c>
    </row>
    <row r="2054" spans="1:23" x14ac:dyDescent="0.2">
      <c r="A2054" s="25" t="s">
        <v>68</v>
      </c>
      <c r="B2054" s="11" t="s">
        <v>154</v>
      </c>
      <c r="C2054" s="11" t="s">
        <v>293</v>
      </c>
      <c r="D2054" s="12"/>
      <c r="E2054" s="12"/>
      <c r="F2054" s="12"/>
      <c r="G2054" s="12"/>
      <c r="H2054" s="12"/>
      <c r="I2054" s="12"/>
      <c r="J2054" s="12"/>
      <c r="K2054" s="12"/>
      <c r="L2054" s="12"/>
      <c r="M2054" s="12"/>
      <c r="N2054" s="12"/>
      <c r="O2054" s="12"/>
      <c r="P2054" s="11" t="s">
        <v>1</v>
      </c>
      <c r="Q2054" s="11" t="s">
        <v>1</v>
      </c>
      <c r="R2054" s="11" t="s">
        <v>1</v>
      </c>
      <c r="S2054" s="11" t="s">
        <v>1</v>
      </c>
      <c r="T2054" s="11" t="s">
        <v>1</v>
      </c>
      <c r="U2054" s="11" t="s">
        <v>1</v>
      </c>
      <c r="V2054" s="11" t="s">
        <v>294</v>
      </c>
      <c r="W2054" s="21" t="s">
        <v>1</v>
      </c>
    </row>
    <row r="2055" spans="1:23" x14ac:dyDescent="0.2">
      <c r="A2055" s="27" t="s">
        <v>68</v>
      </c>
      <c r="B2055" s="13" t="s">
        <v>154</v>
      </c>
      <c r="C2055" s="13" t="s">
        <v>284</v>
      </c>
      <c r="D2055" s="14"/>
      <c r="E2055" s="14"/>
      <c r="F2055" s="14"/>
      <c r="G2055" s="14"/>
      <c r="H2055" s="14"/>
      <c r="I2055" s="14">
        <v>6.94346</v>
      </c>
      <c r="J2055" s="14">
        <v>5.3099299999999996</v>
      </c>
      <c r="K2055" s="14">
        <v>5.5068700000000002</v>
      </c>
      <c r="L2055" s="14">
        <v>3.3392300000000001</v>
      </c>
      <c r="M2055" s="14">
        <v>4.2801900000000002</v>
      </c>
      <c r="N2055" s="14"/>
      <c r="O2055" s="14"/>
      <c r="P2055" s="13" t="s">
        <v>1</v>
      </c>
      <c r="Q2055" s="13" t="s">
        <v>1</v>
      </c>
      <c r="R2055" s="13" t="s">
        <v>1</v>
      </c>
      <c r="S2055" s="13" t="s">
        <v>1</v>
      </c>
      <c r="T2055" s="13" t="s">
        <v>1</v>
      </c>
      <c r="U2055" s="13" t="s">
        <v>1</v>
      </c>
      <c r="V2055" s="13" t="s">
        <v>294</v>
      </c>
      <c r="W2055" s="22" t="s">
        <v>1</v>
      </c>
    </row>
    <row r="2056" spans="1:23" x14ac:dyDescent="0.2">
      <c r="A2056" s="25" t="s">
        <v>68</v>
      </c>
      <c r="B2056" s="11" t="s">
        <v>154</v>
      </c>
      <c r="C2056" s="11" t="s">
        <v>286</v>
      </c>
      <c r="D2056" s="12"/>
      <c r="E2056" s="12"/>
      <c r="F2056" s="12"/>
      <c r="G2056" s="12">
        <v>0.29613</v>
      </c>
      <c r="H2056" s="12"/>
      <c r="I2056" s="12"/>
      <c r="J2056" s="12">
        <v>0.56272999999999995</v>
      </c>
      <c r="K2056" s="12">
        <v>0.60526999999999997</v>
      </c>
      <c r="L2056" s="12">
        <v>0.26607999999999998</v>
      </c>
      <c r="M2056" s="12">
        <v>6.973E-2</v>
      </c>
      <c r="N2056" s="12"/>
      <c r="O2056" s="12"/>
      <c r="P2056" s="11" t="s">
        <v>1</v>
      </c>
      <c r="Q2056" s="11" t="s">
        <v>1</v>
      </c>
      <c r="R2056" s="11" t="s">
        <v>1</v>
      </c>
      <c r="S2056" s="11" t="s">
        <v>1</v>
      </c>
      <c r="T2056" s="11" t="s">
        <v>1</v>
      </c>
      <c r="U2056" s="11" t="s">
        <v>1</v>
      </c>
      <c r="V2056" s="11" t="s">
        <v>294</v>
      </c>
      <c r="W2056" s="21" t="s">
        <v>1</v>
      </c>
    </row>
    <row r="2057" spans="1:23" x14ac:dyDescent="0.2">
      <c r="A2057" s="27" t="s">
        <v>68</v>
      </c>
      <c r="B2057" s="13" t="s">
        <v>154</v>
      </c>
      <c r="C2057" s="13" t="s">
        <v>287</v>
      </c>
      <c r="D2057" s="14"/>
      <c r="E2057" s="14"/>
      <c r="F2057" s="14"/>
      <c r="G2057" s="14">
        <v>62.557200000000002</v>
      </c>
      <c r="H2057" s="14"/>
      <c r="I2057" s="14">
        <v>62.42745</v>
      </c>
      <c r="J2057" s="14">
        <v>57.535550000000001</v>
      </c>
      <c r="K2057" s="14">
        <v>53.770609999999998</v>
      </c>
      <c r="L2057" s="14">
        <v>36.359430000000003</v>
      </c>
      <c r="M2057" s="14">
        <v>48.575789999999998</v>
      </c>
      <c r="N2057" s="14"/>
      <c r="O2057" s="14"/>
      <c r="P2057" s="13" t="s">
        <v>1</v>
      </c>
      <c r="Q2057" s="13" t="s">
        <v>1</v>
      </c>
      <c r="R2057" s="13" t="s">
        <v>1</v>
      </c>
      <c r="S2057" s="13" t="s">
        <v>1</v>
      </c>
      <c r="T2057" s="13" t="s">
        <v>1</v>
      </c>
      <c r="U2057" s="13" t="s">
        <v>1</v>
      </c>
      <c r="V2057" s="13" t="s">
        <v>294</v>
      </c>
      <c r="W2057" s="22" t="s">
        <v>1</v>
      </c>
    </row>
    <row r="2058" spans="1:23" x14ac:dyDescent="0.2">
      <c r="A2058" s="25" t="s">
        <v>68</v>
      </c>
      <c r="B2058" s="11" t="s">
        <v>154</v>
      </c>
      <c r="C2058" s="11" t="s">
        <v>288</v>
      </c>
      <c r="D2058" s="12"/>
      <c r="E2058" s="12"/>
      <c r="F2058" s="12"/>
      <c r="G2058" s="12">
        <v>11.809049999999999</v>
      </c>
      <c r="H2058" s="12"/>
      <c r="I2058" s="12">
        <v>10.652089999999999</v>
      </c>
      <c r="J2058" s="12">
        <v>16.603960000000001</v>
      </c>
      <c r="K2058" s="12">
        <v>17.993099999999998</v>
      </c>
      <c r="L2058" s="12">
        <v>12.22592</v>
      </c>
      <c r="M2058" s="12">
        <v>18.495170000000002</v>
      </c>
      <c r="N2058" s="12"/>
      <c r="O2058" s="12"/>
      <c r="P2058" s="11" t="s">
        <v>1</v>
      </c>
      <c r="Q2058" s="11" t="s">
        <v>1</v>
      </c>
      <c r="R2058" s="11" t="s">
        <v>1</v>
      </c>
      <c r="S2058" s="11" t="s">
        <v>1</v>
      </c>
      <c r="T2058" s="11" t="s">
        <v>1</v>
      </c>
      <c r="U2058" s="11" t="s">
        <v>1</v>
      </c>
      <c r="V2058" s="11" t="s">
        <v>294</v>
      </c>
      <c r="W2058" s="21" t="s">
        <v>1</v>
      </c>
    </row>
    <row r="2059" spans="1:23" x14ac:dyDescent="0.2">
      <c r="A2059" s="27" t="s">
        <v>68</v>
      </c>
      <c r="B2059" s="13" t="s">
        <v>154</v>
      </c>
      <c r="C2059" s="13" t="s">
        <v>285</v>
      </c>
      <c r="D2059" s="14"/>
      <c r="E2059" s="14"/>
      <c r="F2059" s="14"/>
      <c r="G2059" s="14"/>
      <c r="H2059" s="14"/>
      <c r="I2059" s="14">
        <v>3.7086399999999999</v>
      </c>
      <c r="J2059" s="14">
        <v>11.294029999999999</v>
      </c>
      <c r="K2059" s="14">
        <v>12.486230000000001</v>
      </c>
      <c r="L2059" s="14">
        <v>8.8866800000000001</v>
      </c>
      <c r="M2059" s="14">
        <v>14.214980000000001</v>
      </c>
      <c r="N2059" s="14"/>
      <c r="O2059" s="14"/>
      <c r="P2059" s="13" t="s">
        <v>1</v>
      </c>
      <c r="Q2059" s="13" t="s">
        <v>1</v>
      </c>
      <c r="R2059" s="13" t="s">
        <v>1</v>
      </c>
      <c r="S2059" s="13" t="s">
        <v>1</v>
      </c>
      <c r="T2059" s="13" t="s">
        <v>1</v>
      </c>
      <c r="U2059" s="13" t="s">
        <v>1</v>
      </c>
      <c r="V2059" s="13" t="s">
        <v>294</v>
      </c>
      <c r="W2059" s="22" t="s">
        <v>1</v>
      </c>
    </row>
    <row r="2060" spans="1:23" x14ac:dyDescent="0.2">
      <c r="A2060" s="25" t="s">
        <v>68</v>
      </c>
      <c r="B2060" s="11" t="s">
        <v>154</v>
      </c>
      <c r="C2060" s="11" t="s">
        <v>308</v>
      </c>
      <c r="D2060" s="12"/>
      <c r="E2060" s="12"/>
      <c r="F2060" s="12"/>
      <c r="G2060" s="12">
        <v>10.24</v>
      </c>
      <c r="H2060" s="12">
        <v>17.655999999999999</v>
      </c>
      <c r="I2060" s="12">
        <v>14.763</v>
      </c>
      <c r="J2060" s="12">
        <v>24.89</v>
      </c>
      <c r="K2060" s="12">
        <v>49.073</v>
      </c>
      <c r="L2060" s="12">
        <v>51.454999999999998</v>
      </c>
      <c r="M2060" s="12">
        <v>56.895000000000003</v>
      </c>
      <c r="N2060" s="12">
        <v>46.030999999999999</v>
      </c>
      <c r="O2060" s="12"/>
      <c r="P2060" s="11" t="s">
        <v>1</v>
      </c>
      <c r="Q2060" s="11" t="s">
        <v>1</v>
      </c>
      <c r="R2060" s="11" t="s">
        <v>1</v>
      </c>
      <c r="S2060" s="11" t="s">
        <v>1</v>
      </c>
      <c r="T2060" s="11" t="s">
        <v>1</v>
      </c>
      <c r="U2060" s="11" t="s">
        <v>1</v>
      </c>
      <c r="V2060" s="11" t="s">
        <v>294</v>
      </c>
      <c r="W2060" s="21" t="s">
        <v>1</v>
      </c>
    </row>
    <row r="2061" spans="1:23" x14ac:dyDescent="0.2">
      <c r="A2061" s="27" t="s">
        <v>68</v>
      </c>
      <c r="B2061" s="13" t="s">
        <v>154</v>
      </c>
      <c r="C2061" s="13" t="s">
        <v>283</v>
      </c>
      <c r="D2061" s="14"/>
      <c r="E2061" s="14"/>
      <c r="F2061" s="14"/>
      <c r="G2061" s="14"/>
      <c r="H2061" s="14"/>
      <c r="I2061" s="14"/>
      <c r="J2061" s="14"/>
      <c r="K2061" s="14"/>
      <c r="L2061" s="14"/>
      <c r="M2061" s="14"/>
      <c r="N2061" s="14"/>
      <c r="O2061" s="14"/>
      <c r="P2061" s="13"/>
      <c r="Q2061" s="13"/>
      <c r="R2061" s="13"/>
      <c r="S2061" s="13"/>
      <c r="T2061" s="13"/>
      <c r="U2061" s="13"/>
      <c r="V2061" s="13"/>
      <c r="W2061" s="22"/>
    </row>
    <row r="2062" spans="1:23" x14ac:dyDescent="0.2">
      <c r="A2062" s="25" t="s">
        <v>68</v>
      </c>
      <c r="B2062" s="11" t="s">
        <v>154</v>
      </c>
      <c r="C2062" s="11" t="s">
        <v>290</v>
      </c>
      <c r="D2062" s="12"/>
      <c r="E2062" s="12"/>
      <c r="F2062" s="12"/>
      <c r="G2062" s="12">
        <v>70</v>
      </c>
      <c r="H2062" s="12"/>
      <c r="I2062" s="12"/>
      <c r="J2062" s="12"/>
      <c r="K2062" s="12">
        <v>72</v>
      </c>
      <c r="L2062" s="12"/>
      <c r="M2062" s="12"/>
      <c r="N2062" s="12"/>
      <c r="O2062" s="12"/>
      <c r="P2062" s="11" t="s">
        <v>1</v>
      </c>
      <c r="Q2062" s="11" t="s">
        <v>1</v>
      </c>
      <c r="R2062" s="11" t="s">
        <v>1</v>
      </c>
      <c r="S2062" s="11" t="s">
        <v>1</v>
      </c>
      <c r="T2062" s="11" t="s">
        <v>1</v>
      </c>
      <c r="U2062" s="11" t="s">
        <v>1</v>
      </c>
      <c r="V2062" s="11" t="s">
        <v>294</v>
      </c>
      <c r="W2062" s="21" t="s">
        <v>1</v>
      </c>
    </row>
    <row r="2063" spans="1:23" x14ac:dyDescent="0.2">
      <c r="A2063" s="27" t="s">
        <v>68</v>
      </c>
      <c r="B2063" s="13" t="s">
        <v>154</v>
      </c>
      <c r="C2063" s="13" t="s">
        <v>291</v>
      </c>
      <c r="D2063" s="14"/>
      <c r="E2063" s="14"/>
      <c r="F2063" s="14"/>
      <c r="G2063" s="14"/>
      <c r="H2063" s="14"/>
      <c r="I2063" s="14"/>
      <c r="J2063" s="14"/>
      <c r="K2063" s="14"/>
      <c r="L2063" s="14"/>
      <c r="M2063" s="14"/>
      <c r="N2063" s="14"/>
      <c r="O2063" s="14"/>
      <c r="P2063" s="13"/>
      <c r="Q2063" s="13"/>
      <c r="R2063" s="13"/>
      <c r="S2063" s="13"/>
      <c r="T2063" s="13"/>
      <c r="U2063" s="13"/>
      <c r="V2063" s="13"/>
      <c r="W2063" s="22"/>
    </row>
    <row r="2064" spans="1:23" x14ac:dyDescent="0.2">
      <c r="A2064" s="25" t="s">
        <v>68</v>
      </c>
      <c r="B2064" s="11" t="s">
        <v>154</v>
      </c>
      <c r="C2064" s="11" t="s">
        <v>273</v>
      </c>
      <c r="D2064" s="12"/>
      <c r="E2064" s="12"/>
      <c r="F2064" s="12"/>
      <c r="G2064" s="12"/>
      <c r="H2064" s="12"/>
      <c r="I2064" s="12"/>
      <c r="J2064" s="12"/>
      <c r="K2064" s="12">
        <v>40</v>
      </c>
      <c r="L2064" s="12"/>
      <c r="M2064" s="12"/>
      <c r="N2064" s="12"/>
      <c r="O2064" s="12"/>
      <c r="P2064" s="11" t="s">
        <v>1</v>
      </c>
      <c r="Q2064" s="11" t="s">
        <v>1</v>
      </c>
      <c r="R2064" s="11" t="s">
        <v>1</v>
      </c>
      <c r="S2064" s="11" t="s">
        <v>1</v>
      </c>
      <c r="T2064" s="11" t="s">
        <v>1</v>
      </c>
      <c r="U2064" s="11" t="s">
        <v>1</v>
      </c>
      <c r="V2064" s="11" t="s">
        <v>294</v>
      </c>
      <c r="W2064" s="21" t="s">
        <v>1</v>
      </c>
    </row>
    <row r="2065" spans="1:23" x14ac:dyDescent="0.2">
      <c r="A2065" s="27" t="s">
        <v>68</v>
      </c>
      <c r="B2065" s="13" t="s">
        <v>154</v>
      </c>
      <c r="C2065" s="13" t="s">
        <v>274</v>
      </c>
      <c r="D2065" s="14"/>
      <c r="E2065" s="14"/>
      <c r="F2065" s="14"/>
      <c r="G2065" s="14"/>
      <c r="H2065" s="14"/>
      <c r="I2065" s="14"/>
      <c r="J2065" s="14"/>
      <c r="K2065" s="14"/>
      <c r="L2065" s="14"/>
      <c r="M2065" s="14"/>
      <c r="N2065" s="14"/>
      <c r="O2065" s="14"/>
      <c r="P2065" s="13"/>
      <c r="Q2065" s="13"/>
      <c r="R2065" s="13"/>
      <c r="S2065" s="13"/>
      <c r="T2065" s="13"/>
      <c r="U2065" s="13"/>
      <c r="V2065" s="13"/>
      <c r="W2065" s="22"/>
    </row>
    <row r="2066" spans="1:23" x14ac:dyDescent="0.2">
      <c r="A2066" s="25" t="s">
        <v>68</v>
      </c>
      <c r="B2066" s="11" t="s">
        <v>154</v>
      </c>
      <c r="C2066" s="11" t="s">
        <v>289</v>
      </c>
      <c r="D2066" s="12"/>
      <c r="E2066" s="12"/>
      <c r="F2066" s="12"/>
      <c r="G2066" s="12">
        <v>74.662379999999999</v>
      </c>
      <c r="H2066" s="12"/>
      <c r="I2066" s="12">
        <v>76.353729999999999</v>
      </c>
      <c r="J2066" s="12">
        <v>74.702240000000003</v>
      </c>
      <c r="K2066" s="12">
        <v>72.368979999999993</v>
      </c>
      <c r="L2066" s="12">
        <v>48.851430000000001</v>
      </c>
      <c r="M2066" s="12">
        <v>67.140690000000006</v>
      </c>
      <c r="N2066" s="12"/>
      <c r="O2066" s="12"/>
      <c r="P2066" s="11" t="s">
        <v>1</v>
      </c>
      <c r="Q2066" s="11" t="s">
        <v>1</v>
      </c>
      <c r="R2066" s="11" t="s">
        <v>1</v>
      </c>
      <c r="S2066" s="11" t="s">
        <v>1</v>
      </c>
      <c r="T2066" s="11" t="s">
        <v>1</v>
      </c>
      <c r="U2066" s="11" t="s">
        <v>1</v>
      </c>
      <c r="V2066" s="11" t="s">
        <v>294</v>
      </c>
      <c r="W2066" s="21" t="s">
        <v>1</v>
      </c>
    </row>
    <row r="2067" spans="1:23" x14ac:dyDescent="0.2">
      <c r="A2067" s="27" t="s">
        <v>68</v>
      </c>
      <c r="B2067" s="13" t="s">
        <v>154</v>
      </c>
      <c r="C2067" s="13" t="s">
        <v>276</v>
      </c>
      <c r="D2067" s="14"/>
      <c r="E2067" s="14"/>
      <c r="F2067" s="14"/>
      <c r="G2067" s="14">
        <v>48</v>
      </c>
      <c r="H2067" s="14"/>
      <c r="I2067" s="14"/>
      <c r="J2067" s="14"/>
      <c r="K2067" s="14">
        <v>47</v>
      </c>
      <c r="L2067" s="14"/>
      <c r="M2067" s="14"/>
      <c r="N2067" s="14"/>
      <c r="O2067" s="14"/>
      <c r="P2067" s="13" t="s">
        <v>1</v>
      </c>
      <c r="Q2067" s="13" t="s">
        <v>1</v>
      </c>
      <c r="R2067" s="13" t="s">
        <v>1</v>
      </c>
      <c r="S2067" s="13" t="s">
        <v>1</v>
      </c>
      <c r="T2067" s="13" t="s">
        <v>1</v>
      </c>
      <c r="U2067" s="13" t="s">
        <v>1</v>
      </c>
      <c r="V2067" s="13" t="s">
        <v>294</v>
      </c>
      <c r="W2067" s="22" t="s">
        <v>1</v>
      </c>
    </row>
    <row r="2068" spans="1:23" x14ac:dyDescent="0.2">
      <c r="A2068" s="25" t="s">
        <v>68</v>
      </c>
      <c r="B2068" s="11" t="s">
        <v>154</v>
      </c>
      <c r="C2068" s="11" t="s">
        <v>271</v>
      </c>
      <c r="D2068" s="12"/>
      <c r="E2068" s="12"/>
      <c r="F2068" s="12"/>
      <c r="G2068" s="12">
        <v>36</v>
      </c>
      <c r="H2068" s="12"/>
      <c r="I2068" s="12"/>
      <c r="J2068" s="12"/>
      <c r="K2068" s="12">
        <v>35</v>
      </c>
      <c r="L2068" s="12"/>
      <c r="M2068" s="12"/>
      <c r="N2068" s="12"/>
      <c r="O2068" s="12"/>
      <c r="P2068" s="11" t="s">
        <v>1</v>
      </c>
      <c r="Q2068" s="11" t="s">
        <v>1</v>
      </c>
      <c r="R2068" s="11" t="s">
        <v>1</v>
      </c>
      <c r="S2068" s="11" t="s">
        <v>1</v>
      </c>
      <c r="T2068" s="11" t="s">
        <v>1</v>
      </c>
      <c r="U2068" s="11" t="s">
        <v>1</v>
      </c>
      <c r="V2068" s="11" t="s">
        <v>294</v>
      </c>
      <c r="W2068" s="21" t="s">
        <v>1</v>
      </c>
    </row>
    <row r="2069" spans="1:23" x14ac:dyDescent="0.2">
      <c r="A2069" s="27" t="s">
        <v>68</v>
      </c>
      <c r="B2069" s="13" t="s">
        <v>154</v>
      </c>
      <c r="C2069" s="13" t="s">
        <v>292</v>
      </c>
      <c r="D2069" s="14"/>
      <c r="E2069" s="14"/>
      <c r="F2069" s="14"/>
      <c r="G2069" s="14">
        <v>50</v>
      </c>
      <c r="H2069" s="14"/>
      <c r="I2069" s="14"/>
      <c r="J2069" s="14"/>
      <c r="K2069" s="14">
        <v>47</v>
      </c>
      <c r="L2069" s="14"/>
      <c r="M2069" s="14"/>
      <c r="N2069" s="14"/>
      <c r="O2069" s="14"/>
      <c r="P2069" s="13" t="s">
        <v>1</v>
      </c>
      <c r="Q2069" s="13" t="s">
        <v>1</v>
      </c>
      <c r="R2069" s="13" t="s">
        <v>1</v>
      </c>
      <c r="S2069" s="13" t="s">
        <v>1</v>
      </c>
      <c r="T2069" s="13" t="s">
        <v>1</v>
      </c>
      <c r="U2069" s="13" t="s">
        <v>1</v>
      </c>
      <c r="V2069" s="13" t="s">
        <v>294</v>
      </c>
      <c r="W2069" s="22" t="s">
        <v>1</v>
      </c>
    </row>
    <row r="2070" spans="1:23" x14ac:dyDescent="0.2">
      <c r="A2070" s="25" t="s">
        <v>68</v>
      </c>
      <c r="B2070" s="11" t="s">
        <v>154</v>
      </c>
      <c r="C2070" s="11" t="s">
        <v>275</v>
      </c>
      <c r="D2070" s="12"/>
      <c r="E2070" s="12"/>
      <c r="F2070" s="12"/>
      <c r="G2070" s="12"/>
      <c r="H2070" s="12"/>
      <c r="I2070" s="12"/>
      <c r="J2070" s="12"/>
      <c r="K2070" s="12">
        <v>27</v>
      </c>
      <c r="L2070" s="12"/>
      <c r="M2070" s="12"/>
      <c r="N2070" s="12"/>
      <c r="O2070" s="12"/>
      <c r="P2070" s="11" t="s">
        <v>1</v>
      </c>
      <c r="Q2070" s="11" t="s">
        <v>1</v>
      </c>
      <c r="R2070" s="11" t="s">
        <v>1</v>
      </c>
      <c r="S2070" s="11" t="s">
        <v>1</v>
      </c>
      <c r="T2070" s="11" t="s">
        <v>1</v>
      </c>
      <c r="U2070" s="11" t="s">
        <v>1</v>
      </c>
      <c r="V2070" s="11" t="s">
        <v>294</v>
      </c>
      <c r="W2070" s="21" t="s">
        <v>1</v>
      </c>
    </row>
    <row r="2071" spans="1:23" x14ac:dyDescent="0.2">
      <c r="A2071" s="27" t="s">
        <v>68</v>
      </c>
      <c r="B2071" s="13" t="s">
        <v>154</v>
      </c>
      <c r="C2071" s="13" t="s">
        <v>272</v>
      </c>
      <c r="D2071" s="14"/>
      <c r="E2071" s="14"/>
      <c r="F2071" s="14"/>
      <c r="G2071" s="14"/>
      <c r="H2071" s="14"/>
      <c r="I2071" s="14"/>
      <c r="J2071" s="14"/>
      <c r="K2071" s="14">
        <v>15</v>
      </c>
      <c r="L2071" s="14"/>
      <c r="M2071" s="14"/>
      <c r="N2071" s="14"/>
      <c r="O2071" s="14"/>
      <c r="P2071" s="13" t="s">
        <v>1</v>
      </c>
      <c r="Q2071" s="13" t="s">
        <v>1</v>
      </c>
      <c r="R2071" s="13" t="s">
        <v>1</v>
      </c>
      <c r="S2071" s="13" t="s">
        <v>1</v>
      </c>
      <c r="T2071" s="13" t="s">
        <v>1</v>
      </c>
      <c r="U2071" s="13" t="s">
        <v>1</v>
      </c>
      <c r="V2071" s="13" t="s">
        <v>294</v>
      </c>
      <c r="W2071" s="22" t="s">
        <v>1</v>
      </c>
    </row>
    <row r="2072" spans="1:23" x14ac:dyDescent="0.2">
      <c r="A2072" s="25" t="s">
        <v>68</v>
      </c>
      <c r="B2072" s="11" t="s">
        <v>154</v>
      </c>
      <c r="C2072" s="11" t="s">
        <v>295</v>
      </c>
      <c r="D2072" s="12"/>
      <c r="E2072" s="12"/>
      <c r="F2072" s="12"/>
      <c r="G2072" s="12"/>
      <c r="H2072" s="12"/>
      <c r="I2072" s="12"/>
      <c r="J2072" s="12"/>
      <c r="K2072" s="12"/>
      <c r="L2072" s="12"/>
      <c r="M2072" s="12"/>
      <c r="N2072" s="12"/>
      <c r="O2072" s="12"/>
      <c r="P2072" s="11" t="s">
        <v>1</v>
      </c>
      <c r="Q2072" s="11" t="s">
        <v>1</v>
      </c>
      <c r="R2072" s="11" t="s">
        <v>1</v>
      </c>
      <c r="S2072" s="11" t="s">
        <v>1</v>
      </c>
      <c r="T2072" s="11" t="s">
        <v>1</v>
      </c>
      <c r="U2072" s="11" t="s">
        <v>1</v>
      </c>
      <c r="V2072" s="11" t="s">
        <v>294</v>
      </c>
      <c r="W2072" s="21" t="s">
        <v>1</v>
      </c>
    </row>
    <row r="2073" spans="1:23" x14ac:dyDescent="0.2">
      <c r="A2073" s="27" t="s">
        <v>68</v>
      </c>
      <c r="B2073" s="13" t="s">
        <v>154</v>
      </c>
      <c r="C2073" s="13" t="s">
        <v>297</v>
      </c>
      <c r="D2073" s="14"/>
      <c r="E2073" s="14"/>
      <c r="F2073" s="14"/>
      <c r="G2073" s="14"/>
      <c r="H2073" s="14"/>
      <c r="I2073" s="14">
        <v>82.526989999999998</v>
      </c>
      <c r="J2073" s="14">
        <v>36.572989999999997</v>
      </c>
      <c r="K2073" s="14"/>
      <c r="L2073" s="14">
        <v>77.079750000000004</v>
      </c>
      <c r="M2073" s="14"/>
      <c r="N2073" s="14"/>
      <c r="O2073" s="14"/>
      <c r="P2073" s="13" t="s">
        <v>1</v>
      </c>
      <c r="Q2073" s="13" t="s">
        <v>1</v>
      </c>
      <c r="R2073" s="13" t="s">
        <v>1</v>
      </c>
      <c r="S2073" s="13" t="s">
        <v>1</v>
      </c>
      <c r="T2073" s="13" t="s">
        <v>1</v>
      </c>
      <c r="U2073" s="13" t="s">
        <v>1</v>
      </c>
      <c r="V2073" s="13" t="s">
        <v>294</v>
      </c>
      <c r="W2073" s="22" t="s">
        <v>1</v>
      </c>
    </row>
    <row r="2074" spans="1:23" x14ac:dyDescent="0.2">
      <c r="A2074" s="25" t="s">
        <v>68</v>
      </c>
      <c r="B2074" s="11" t="s">
        <v>154</v>
      </c>
      <c r="C2074" s="11" t="s">
        <v>299</v>
      </c>
      <c r="D2074" s="12"/>
      <c r="E2074" s="12"/>
      <c r="F2074" s="12"/>
      <c r="G2074" s="12"/>
      <c r="H2074" s="12"/>
      <c r="I2074" s="12">
        <v>95.047070000000005</v>
      </c>
      <c r="J2074" s="12">
        <v>10.66516</v>
      </c>
      <c r="K2074" s="12">
        <v>21.992660000000001</v>
      </c>
      <c r="L2074" s="12">
        <v>95.6631</v>
      </c>
      <c r="M2074" s="12"/>
      <c r="N2074" s="12"/>
      <c r="O2074" s="12"/>
      <c r="P2074" s="11" t="s">
        <v>1</v>
      </c>
      <c r="Q2074" s="11" t="s">
        <v>1</v>
      </c>
      <c r="R2074" s="11" t="s">
        <v>1</v>
      </c>
      <c r="S2074" s="11" t="s">
        <v>1</v>
      </c>
      <c r="T2074" s="11" t="s">
        <v>1</v>
      </c>
      <c r="U2074" s="11" t="s">
        <v>1</v>
      </c>
      <c r="V2074" s="11" t="s">
        <v>294</v>
      </c>
      <c r="W2074" s="21" t="s">
        <v>1</v>
      </c>
    </row>
    <row r="2075" spans="1:23" x14ac:dyDescent="0.2">
      <c r="A2075" s="27" t="s">
        <v>68</v>
      </c>
      <c r="B2075" s="13" t="s">
        <v>154</v>
      </c>
      <c r="C2075" s="13" t="s">
        <v>300</v>
      </c>
      <c r="D2075" s="14"/>
      <c r="E2075" s="14"/>
      <c r="F2075" s="14"/>
      <c r="G2075" s="14"/>
      <c r="H2075" s="14"/>
      <c r="I2075" s="14">
        <v>93.633480000000006</v>
      </c>
      <c r="J2075" s="14">
        <v>45.35707</v>
      </c>
      <c r="K2075" s="14"/>
      <c r="L2075" s="14">
        <v>96.736419999999995</v>
      </c>
      <c r="M2075" s="14"/>
      <c r="N2075" s="14"/>
      <c r="O2075" s="14"/>
      <c r="P2075" s="13" t="s">
        <v>1</v>
      </c>
      <c r="Q2075" s="13" t="s">
        <v>1</v>
      </c>
      <c r="R2075" s="13" t="s">
        <v>1</v>
      </c>
      <c r="S2075" s="13" t="s">
        <v>1</v>
      </c>
      <c r="T2075" s="13" t="s">
        <v>1</v>
      </c>
      <c r="U2075" s="13" t="s">
        <v>1</v>
      </c>
      <c r="V2075" s="13" t="s">
        <v>294</v>
      </c>
      <c r="W2075" s="22" t="s">
        <v>1</v>
      </c>
    </row>
    <row r="2076" spans="1:23" x14ac:dyDescent="0.2">
      <c r="A2076" s="25" t="s">
        <v>68</v>
      </c>
      <c r="B2076" s="11" t="s">
        <v>154</v>
      </c>
      <c r="C2076" s="11" t="s">
        <v>296</v>
      </c>
      <c r="D2076" s="12"/>
      <c r="E2076" s="12"/>
      <c r="F2076" s="12"/>
      <c r="G2076" s="12"/>
      <c r="H2076" s="12"/>
      <c r="I2076" s="12">
        <v>87.764179999999996</v>
      </c>
      <c r="J2076" s="12">
        <v>48.813580000000002</v>
      </c>
      <c r="K2076" s="12">
        <v>24.522010000000002</v>
      </c>
      <c r="L2076" s="12">
        <v>93.466790000000003</v>
      </c>
      <c r="M2076" s="12"/>
      <c r="N2076" s="12"/>
      <c r="O2076" s="12"/>
      <c r="P2076" s="11" t="s">
        <v>1</v>
      </c>
      <c r="Q2076" s="11" t="s">
        <v>1</v>
      </c>
      <c r="R2076" s="11" t="s">
        <v>1</v>
      </c>
      <c r="S2076" s="11" t="s">
        <v>1</v>
      </c>
      <c r="T2076" s="11" t="s">
        <v>1</v>
      </c>
      <c r="U2076" s="11" t="s">
        <v>1</v>
      </c>
      <c r="V2076" s="11" t="s">
        <v>294</v>
      </c>
      <c r="W2076" s="21" t="s">
        <v>1</v>
      </c>
    </row>
    <row r="2077" spans="1:23" x14ac:dyDescent="0.2">
      <c r="A2077" s="27" t="s">
        <v>68</v>
      </c>
      <c r="B2077" s="13" t="s">
        <v>154</v>
      </c>
      <c r="C2077" s="13" t="s">
        <v>301</v>
      </c>
      <c r="D2077" s="14"/>
      <c r="E2077" s="14"/>
      <c r="F2077" s="14"/>
      <c r="G2077" s="14"/>
      <c r="H2077" s="14"/>
      <c r="I2077" s="14">
        <v>82.78004</v>
      </c>
      <c r="J2077" s="14">
        <v>61.683810000000001</v>
      </c>
      <c r="K2077" s="14">
        <v>52.116140000000001</v>
      </c>
      <c r="L2077" s="14">
        <v>90.701740000000001</v>
      </c>
      <c r="M2077" s="14"/>
      <c r="N2077" s="14"/>
      <c r="O2077" s="14"/>
      <c r="P2077" s="13" t="s">
        <v>1</v>
      </c>
      <c r="Q2077" s="13" t="s">
        <v>1</v>
      </c>
      <c r="R2077" s="13" t="s">
        <v>1</v>
      </c>
      <c r="S2077" s="13" t="s">
        <v>1</v>
      </c>
      <c r="T2077" s="13" t="s">
        <v>1</v>
      </c>
      <c r="U2077" s="13" t="s">
        <v>1</v>
      </c>
      <c r="V2077" s="13" t="s">
        <v>294</v>
      </c>
      <c r="W2077" s="22" t="s">
        <v>1</v>
      </c>
    </row>
    <row r="2078" spans="1:23" x14ac:dyDescent="0.2">
      <c r="A2078" s="25" t="s">
        <v>68</v>
      </c>
      <c r="B2078" s="11" t="s">
        <v>154</v>
      </c>
      <c r="C2078" s="11" t="s">
        <v>298</v>
      </c>
      <c r="D2078" s="12"/>
      <c r="E2078" s="12"/>
      <c r="F2078" s="12"/>
      <c r="G2078" s="12"/>
      <c r="H2078" s="12"/>
      <c r="I2078" s="12">
        <v>83.253810000000001</v>
      </c>
      <c r="J2078" s="12">
        <v>73.489760000000004</v>
      </c>
      <c r="K2078" s="12">
        <v>75.101219999999998</v>
      </c>
      <c r="L2078" s="12">
        <v>95.82029</v>
      </c>
      <c r="M2078" s="12"/>
      <c r="N2078" s="12"/>
      <c r="O2078" s="12"/>
      <c r="P2078" s="11" t="s">
        <v>1</v>
      </c>
      <c r="Q2078" s="11" t="s">
        <v>1</v>
      </c>
      <c r="R2078" s="11" t="s">
        <v>1</v>
      </c>
      <c r="S2078" s="11" t="s">
        <v>1</v>
      </c>
      <c r="T2078" s="11" t="s">
        <v>1</v>
      </c>
      <c r="U2078" s="11" t="s">
        <v>1</v>
      </c>
      <c r="V2078" s="11" t="s">
        <v>294</v>
      </c>
      <c r="W2078" s="21" t="s">
        <v>1</v>
      </c>
    </row>
    <row r="2079" spans="1:23" x14ac:dyDescent="0.2">
      <c r="A2079" s="27" t="s">
        <v>69</v>
      </c>
      <c r="B2079" s="13" t="s">
        <v>178</v>
      </c>
      <c r="C2079" s="13" t="s">
        <v>277</v>
      </c>
      <c r="D2079" s="14"/>
      <c r="E2079" s="14">
        <v>91.543779999999998</v>
      </c>
      <c r="F2079" s="14">
        <v>92.094130000000007</v>
      </c>
      <c r="G2079" s="14">
        <v>92.981750000000005</v>
      </c>
      <c r="H2079" s="14">
        <v>88.892679999999999</v>
      </c>
      <c r="I2079" s="14">
        <v>87.273949999999999</v>
      </c>
      <c r="J2079" s="14">
        <v>85.033529999999999</v>
      </c>
      <c r="K2079" s="14">
        <v>85.741429999999994</v>
      </c>
      <c r="L2079" s="14">
        <v>72.838390000000004</v>
      </c>
      <c r="M2079" s="14">
        <v>80.916060000000002</v>
      </c>
      <c r="N2079" s="14">
        <v>78.355419999999995</v>
      </c>
      <c r="O2079" s="14"/>
      <c r="P2079" s="13" t="s">
        <v>1</v>
      </c>
      <c r="Q2079" s="13" t="s">
        <v>1</v>
      </c>
      <c r="R2079" s="13" t="s">
        <v>1</v>
      </c>
      <c r="S2079" s="13" t="s">
        <v>1</v>
      </c>
      <c r="T2079" s="13" t="s">
        <v>1</v>
      </c>
      <c r="U2079" s="13" t="s">
        <v>1</v>
      </c>
      <c r="V2079" s="13" t="s">
        <v>302</v>
      </c>
      <c r="W2079" s="22" t="s">
        <v>1</v>
      </c>
    </row>
    <row r="2080" spans="1:23" x14ac:dyDescent="0.2">
      <c r="A2080" s="25" t="s">
        <v>69</v>
      </c>
      <c r="B2080" s="11" t="s">
        <v>178</v>
      </c>
      <c r="C2080" s="11" t="s">
        <v>278</v>
      </c>
      <c r="D2080" s="12"/>
      <c r="E2080" s="12">
        <v>27.555150000000001</v>
      </c>
      <c r="F2080" s="12">
        <v>28.6844</v>
      </c>
      <c r="G2080" s="12">
        <v>28.750060000000001</v>
      </c>
      <c r="H2080" s="12">
        <v>27.72401</v>
      </c>
      <c r="I2080" s="12">
        <v>27.231750000000002</v>
      </c>
      <c r="J2080" s="12">
        <v>26.579039999999999</v>
      </c>
      <c r="K2080" s="12">
        <v>26.625070000000001</v>
      </c>
      <c r="L2080" s="12">
        <v>27.922830000000001</v>
      </c>
      <c r="M2080" s="12">
        <v>27.803129999999999</v>
      </c>
      <c r="N2080" s="12">
        <v>25.75508</v>
      </c>
      <c r="O2080" s="12"/>
      <c r="P2080" s="11" t="s">
        <v>1</v>
      </c>
      <c r="Q2080" s="11" t="s">
        <v>1</v>
      </c>
      <c r="R2080" s="11" t="s">
        <v>1</v>
      </c>
      <c r="S2080" s="11" t="s">
        <v>1</v>
      </c>
      <c r="T2080" s="11" t="s">
        <v>1</v>
      </c>
      <c r="U2080" s="11" t="s">
        <v>1</v>
      </c>
      <c r="V2080" s="11" t="s">
        <v>302</v>
      </c>
      <c r="W2080" s="21" t="s">
        <v>1</v>
      </c>
    </row>
    <row r="2081" spans="1:23" x14ac:dyDescent="0.2">
      <c r="A2081" s="27" t="s">
        <v>69</v>
      </c>
      <c r="B2081" s="13" t="s">
        <v>178</v>
      </c>
      <c r="C2081" s="13" t="s">
        <v>280</v>
      </c>
      <c r="D2081" s="14"/>
      <c r="E2081" s="14">
        <v>0</v>
      </c>
      <c r="F2081" s="14">
        <v>0</v>
      </c>
      <c r="G2081" s="14">
        <v>0</v>
      </c>
      <c r="H2081" s="14">
        <v>0</v>
      </c>
      <c r="I2081" s="14"/>
      <c r="J2081" s="14">
        <v>0</v>
      </c>
      <c r="K2081" s="14">
        <v>0</v>
      </c>
      <c r="L2081" s="14">
        <v>0</v>
      </c>
      <c r="M2081" s="14">
        <v>0</v>
      </c>
      <c r="N2081" s="14">
        <v>0</v>
      </c>
      <c r="O2081" s="14"/>
      <c r="P2081" s="13" t="s">
        <v>1</v>
      </c>
      <c r="Q2081" s="13" t="s">
        <v>1</v>
      </c>
      <c r="R2081" s="13" t="s">
        <v>1</v>
      </c>
      <c r="S2081" s="13" t="s">
        <v>1</v>
      </c>
      <c r="T2081" s="13" t="s">
        <v>1</v>
      </c>
      <c r="U2081" s="13" t="s">
        <v>1</v>
      </c>
      <c r="V2081" s="13" t="s">
        <v>302</v>
      </c>
      <c r="W2081" s="22" t="s">
        <v>1</v>
      </c>
    </row>
    <row r="2082" spans="1:23" x14ac:dyDescent="0.2">
      <c r="A2082" s="25" t="s">
        <v>69</v>
      </c>
      <c r="B2082" s="11" t="s">
        <v>178</v>
      </c>
      <c r="C2082" s="11" t="s">
        <v>281</v>
      </c>
      <c r="D2082" s="12"/>
      <c r="E2082" s="12">
        <v>31.435099999999998</v>
      </c>
      <c r="F2082" s="12">
        <v>26.99708</v>
      </c>
      <c r="G2082" s="12">
        <v>27.058879999999998</v>
      </c>
      <c r="H2082" s="12">
        <v>26.09319</v>
      </c>
      <c r="I2082" s="12">
        <v>25.62997</v>
      </c>
      <c r="J2082" s="12">
        <v>33.845970000000001</v>
      </c>
      <c r="K2082" s="12">
        <v>33.419510000000002</v>
      </c>
      <c r="L2082" s="12">
        <v>36.14396</v>
      </c>
      <c r="M2082" s="12">
        <v>35.755029999999998</v>
      </c>
      <c r="N2082" s="12">
        <v>32.384070000000001</v>
      </c>
      <c r="O2082" s="12"/>
      <c r="P2082" s="11" t="s">
        <v>1</v>
      </c>
      <c r="Q2082" s="11" t="s">
        <v>1</v>
      </c>
      <c r="R2082" s="11" t="s">
        <v>1</v>
      </c>
      <c r="S2082" s="11" t="s">
        <v>1</v>
      </c>
      <c r="T2082" s="11" t="s">
        <v>1</v>
      </c>
      <c r="U2082" s="11" t="s">
        <v>1</v>
      </c>
      <c r="V2082" s="11" t="s">
        <v>302</v>
      </c>
      <c r="W2082" s="21" t="s">
        <v>1</v>
      </c>
    </row>
    <row r="2083" spans="1:23" x14ac:dyDescent="0.2">
      <c r="A2083" s="27" t="s">
        <v>69</v>
      </c>
      <c r="B2083" s="13" t="s">
        <v>178</v>
      </c>
      <c r="C2083" s="13" t="s">
        <v>282</v>
      </c>
      <c r="D2083" s="14"/>
      <c r="E2083" s="14">
        <v>52.065359999999998</v>
      </c>
      <c r="F2083" s="14">
        <v>57.368789999999997</v>
      </c>
      <c r="G2083" s="14">
        <v>57.500120000000003</v>
      </c>
      <c r="H2083" s="14">
        <v>55.44802</v>
      </c>
      <c r="I2083" s="14">
        <v>54.64819</v>
      </c>
      <c r="J2083" s="14">
        <v>49.572240000000001</v>
      </c>
      <c r="K2083" s="14">
        <v>49.693989999999999</v>
      </c>
      <c r="L2083" s="14">
        <v>51.82499</v>
      </c>
      <c r="M2083" s="14">
        <v>51.625419999999998</v>
      </c>
      <c r="N2083" s="14">
        <v>48.14188</v>
      </c>
      <c r="O2083" s="14"/>
      <c r="P2083" s="13" t="s">
        <v>1</v>
      </c>
      <c r="Q2083" s="13" t="s">
        <v>1</v>
      </c>
      <c r="R2083" s="13" t="s">
        <v>1</v>
      </c>
      <c r="S2083" s="13" t="s">
        <v>1</v>
      </c>
      <c r="T2083" s="13" t="s">
        <v>1</v>
      </c>
      <c r="U2083" s="13" t="s">
        <v>1</v>
      </c>
      <c r="V2083" s="13" t="s">
        <v>302</v>
      </c>
      <c r="W2083" s="22" t="s">
        <v>1</v>
      </c>
    </row>
    <row r="2084" spans="1:23" x14ac:dyDescent="0.2">
      <c r="A2084" s="25" t="s">
        <v>69</v>
      </c>
      <c r="B2084" s="11" t="s">
        <v>178</v>
      </c>
      <c r="C2084" s="11" t="s">
        <v>279</v>
      </c>
      <c r="D2084" s="12"/>
      <c r="E2084" s="12">
        <v>24.510210000000001</v>
      </c>
      <c r="F2084" s="12">
        <v>28.6844</v>
      </c>
      <c r="G2084" s="12">
        <v>28.750060000000001</v>
      </c>
      <c r="H2084" s="12">
        <v>27.72401</v>
      </c>
      <c r="I2084" s="12">
        <v>27.416450000000001</v>
      </c>
      <c r="J2084" s="12">
        <v>22.993189999999998</v>
      </c>
      <c r="K2084" s="12">
        <v>23.068909999999999</v>
      </c>
      <c r="L2084" s="12">
        <v>23.902159999999999</v>
      </c>
      <c r="M2084" s="12">
        <v>23.822289999999999</v>
      </c>
      <c r="N2084" s="12">
        <v>22.386800000000001</v>
      </c>
      <c r="O2084" s="12"/>
      <c r="P2084" s="11" t="s">
        <v>1</v>
      </c>
      <c r="Q2084" s="11" t="s">
        <v>1</v>
      </c>
      <c r="R2084" s="11" t="s">
        <v>1</v>
      </c>
      <c r="S2084" s="11" t="s">
        <v>1</v>
      </c>
      <c r="T2084" s="11" t="s">
        <v>1</v>
      </c>
      <c r="U2084" s="11" t="s">
        <v>1</v>
      </c>
      <c r="V2084" s="11" t="s">
        <v>302</v>
      </c>
      <c r="W2084" s="21" t="s">
        <v>1</v>
      </c>
    </row>
    <row r="2085" spans="1:23" x14ac:dyDescent="0.2">
      <c r="A2085" s="27" t="s">
        <v>69</v>
      </c>
      <c r="B2085" s="13" t="s">
        <v>178</v>
      </c>
      <c r="C2085" s="13" t="s">
        <v>293</v>
      </c>
      <c r="D2085" s="14"/>
      <c r="E2085" s="14"/>
      <c r="F2085" s="14"/>
      <c r="G2085" s="14"/>
      <c r="H2085" s="14"/>
      <c r="I2085" s="14"/>
      <c r="J2085" s="14"/>
      <c r="K2085" s="14"/>
      <c r="L2085" s="14"/>
      <c r="M2085" s="14"/>
      <c r="N2085" s="14"/>
      <c r="O2085" s="14"/>
      <c r="P2085" s="13" t="s">
        <v>1</v>
      </c>
      <c r="Q2085" s="13" t="s">
        <v>1</v>
      </c>
      <c r="R2085" s="13" t="s">
        <v>1</v>
      </c>
      <c r="S2085" s="13" t="s">
        <v>1</v>
      </c>
      <c r="T2085" s="13" t="s">
        <v>1</v>
      </c>
      <c r="U2085" s="13" t="s">
        <v>1</v>
      </c>
      <c r="V2085" s="13" t="s">
        <v>302</v>
      </c>
      <c r="W2085" s="22" t="s">
        <v>1</v>
      </c>
    </row>
    <row r="2086" spans="1:23" x14ac:dyDescent="0.2">
      <c r="A2086" s="25" t="s">
        <v>69</v>
      </c>
      <c r="B2086" s="11" t="s">
        <v>178</v>
      </c>
      <c r="C2086" s="11" t="s">
        <v>284</v>
      </c>
      <c r="D2086" s="12"/>
      <c r="E2086" s="12">
        <v>25.242000000000001</v>
      </c>
      <c r="F2086" s="12">
        <v>26.612120000000001</v>
      </c>
      <c r="G2086" s="12">
        <v>25.72626</v>
      </c>
      <c r="H2086" s="12">
        <v>25.389669999999999</v>
      </c>
      <c r="I2086" s="12">
        <v>24.4285</v>
      </c>
      <c r="J2086" s="12">
        <v>25.078289999999999</v>
      </c>
      <c r="K2086" s="12">
        <v>25.064129999999999</v>
      </c>
      <c r="L2086" s="12">
        <v>27.219270000000002</v>
      </c>
      <c r="M2086" s="12">
        <v>27.487220000000001</v>
      </c>
      <c r="N2086" s="12">
        <v>24.488330000000001</v>
      </c>
      <c r="O2086" s="12"/>
      <c r="P2086" s="11" t="s">
        <v>1</v>
      </c>
      <c r="Q2086" s="11" t="s">
        <v>1</v>
      </c>
      <c r="R2086" s="11" t="s">
        <v>1</v>
      </c>
      <c r="S2086" s="11" t="s">
        <v>1</v>
      </c>
      <c r="T2086" s="11" t="s">
        <v>1</v>
      </c>
      <c r="U2086" s="11" t="s">
        <v>1</v>
      </c>
      <c r="V2086" s="11" t="s">
        <v>302</v>
      </c>
      <c r="W2086" s="21" t="s">
        <v>1</v>
      </c>
    </row>
    <row r="2087" spans="1:23" x14ac:dyDescent="0.2">
      <c r="A2087" s="27" t="s">
        <v>69</v>
      </c>
      <c r="B2087" s="13" t="s">
        <v>178</v>
      </c>
      <c r="C2087" s="13" t="s">
        <v>286</v>
      </c>
      <c r="D2087" s="14"/>
      <c r="E2087" s="14">
        <v>0</v>
      </c>
      <c r="F2087" s="14">
        <v>0</v>
      </c>
      <c r="G2087" s="14">
        <v>0</v>
      </c>
      <c r="H2087" s="14">
        <v>0</v>
      </c>
      <c r="I2087" s="14"/>
      <c r="J2087" s="14">
        <v>0</v>
      </c>
      <c r="K2087" s="14">
        <v>0</v>
      </c>
      <c r="L2087" s="14">
        <v>0</v>
      </c>
      <c r="M2087" s="14">
        <v>0</v>
      </c>
      <c r="N2087" s="14">
        <v>0</v>
      </c>
      <c r="O2087" s="14"/>
      <c r="P2087" s="13" t="s">
        <v>1</v>
      </c>
      <c r="Q2087" s="13" t="s">
        <v>1</v>
      </c>
      <c r="R2087" s="13" t="s">
        <v>1</v>
      </c>
      <c r="S2087" s="13" t="s">
        <v>1</v>
      </c>
      <c r="T2087" s="13" t="s">
        <v>1</v>
      </c>
      <c r="U2087" s="13" t="s">
        <v>1</v>
      </c>
      <c r="V2087" s="13" t="s">
        <v>302</v>
      </c>
      <c r="W2087" s="22" t="s">
        <v>1</v>
      </c>
    </row>
    <row r="2088" spans="1:23" x14ac:dyDescent="0.2">
      <c r="A2088" s="25" t="s">
        <v>69</v>
      </c>
      <c r="B2088" s="11" t="s">
        <v>178</v>
      </c>
      <c r="C2088" s="11" t="s">
        <v>287</v>
      </c>
      <c r="D2088" s="12"/>
      <c r="E2088" s="12">
        <v>28.301639999999999</v>
      </c>
      <c r="F2088" s="12">
        <v>25.046700000000001</v>
      </c>
      <c r="G2088" s="12">
        <v>24.212949999999999</v>
      </c>
      <c r="H2088" s="12">
        <v>23.896159999999998</v>
      </c>
      <c r="I2088" s="12">
        <v>22.991589999999999</v>
      </c>
      <c r="J2088" s="12">
        <v>28.669899999999998</v>
      </c>
      <c r="K2088" s="12">
        <v>28.304970000000001</v>
      </c>
      <c r="L2088" s="12">
        <v>34.896709999999999</v>
      </c>
      <c r="M2088" s="12">
        <v>33.378300000000003</v>
      </c>
      <c r="N2088" s="12">
        <v>29.85557</v>
      </c>
      <c r="O2088" s="12"/>
      <c r="P2088" s="11" t="s">
        <v>1</v>
      </c>
      <c r="Q2088" s="11" t="s">
        <v>1</v>
      </c>
      <c r="R2088" s="11" t="s">
        <v>1</v>
      </c>
      <c r="S2088" s="11" t="s">
        <v>1</v>
      </c>
      <c r="T2088" s="11" t="s">
        <v>1</v>
      </c>
      <c r="U2088" s="11" t="s">
        <v>1</v>
      </c>
      <c r="V2088" s="11" t="s">
        <v>302</v>
      </c>
      <c r="W2088" s="21" t="s">
        <v>1</v>
      </c>
    </row>
    <row r="2089" spans="1:23" x14ac:dyDescent="0.2">
      <c r="A2089" s="27" t="s">
        <v>69</v>
      </c>
      <c r="B2089" s="13" t="s">
        <v>178</v>
      </c>
      <c r="C2089" s="13" t="s">
        <v>288</v>
      </c>
      <c r="D2089" s="14"/>
      <c r="E2089" s="14">
        <v>48.18927</v>
      </c>
      <c r="F2089" s="14">
        <v>53.224249999999998</v>
      </c>
      <c r="G2089" s="14">
        <v>51.452509999999997</v>
      </c>
      <c r="H2089" s="14">
        <v>50.779350000000001</v>
      </c>
      <c r="I2089" s="14">
        <v>49.085970000000003</v>
      </c>
      <c r="J2089" s="14">
        <v>47.106529999999999</v>
      </c>
      <c r="K2089" s="14">
        <v>47.110999999999997</v>
      </c>
      <c r="L2089" s="14">
        <v>50.410200000000003</v>
      </c>
      <c r="M2089" s="14">
        <v>51.178800000000003</v>
      </c>
      <c r="N2089" s="14">
        <v>45.741779999999999</v>
      </c>
      <c r="O2089" s="14"/>
      <c r="P2089" s="13" t="s">
        <v>1</v>
      </c>
      <c r="Q2089" s="13" t="s">
        <v>1</v>
      </c>
      <c r="R2089" s="13" t="s">
        <v>1</v>
      </c>
      <c r="S2089" s="13" t="s">
        <v>1</v>
      </c>
      <c r="T2089" s="13" t="s">
        <v>1</v>
      </c>
      <c r="U2089" s="13" t="s">
        <v>1</v>
      </c>
      <c r="V2089" s="13" t="s">
        <v>302</v>
      </c>
      <c r="W2089" s="22" t="s">
        <v>1</v>
      </c>
    </row>
    <row r="2090" spans="1:23" x14ac:dyDescent="0.2">
      <c r="A2090" s="25" t="s">
        <v>69</v>
      </c>
      <c r="B2090" s="11" t="s">
        <v>178</v>
      </c>
      <c r="C2090" s="11" t="s">
        <v>285</v>
      </c>
      <c r="D2090" s="12"/>
      <c r="E2090" s="12">
        <v>22.94727</v>
      </c>
      <c r="F2090" s="12">
        <v>26.612120000000001</v>
      </c>
      <c r="G2090" s="12">
        <v>25.72626</v>
      </c>
      <c r="H2090" s="12">
        <v>25.389669999999999</v>
      </c>
      <c r="I2090" s="12">
        <v>24.65747</v>
      </c>
      <c r="J2090" s="12">
        <v>22.02824</v>
      </c>
      <c r="K2090" s="12">
        <v>22.046869999999998</v>
      </c>
      <c r="L2090" s="12">
        <v>23.190930000000002</v>
      </c>
      <c r="M2090" s="12">
        <v>23.691579999999998</v>
      </c>
      <c r="N2090" s="12">
        <v>21.253450000000001</v>
      </c>
      <c r="O2090" s="12"/>
      <c r="P2090" s="11" t="s">
        <v>1</v>
      </c>
      <c r="Q2090" s="11" t="s">
        <v>1</v>
      </c>
      <c r="R2090" s="11" t="s">
        <v>1</v>
      </c>
      <c r="S2090" s="11" t="s">
        <v>1</v>
      </c>
      <c r="T2090" s="11" t="s">
        <v>1</v>
      </c>
      <c r="U2090" s="11" t="s">
        <v>1</v>
      </c>
      <c r="V2090" s="11" t="s">
        <v>302</v>
      </c>
      <c r="W2090" s="21" t="s">
        <v>1</v>
      </c>
    </row>
    <row r="2091" spans="1:23" x14ac:dyDescent="0.2">
      <c r="A2091" s="27" t="s">
        <v>69</v>
      </c>
      <c r="B2091" s="13" t="s">
        <v>178</v>
      </c>
      <c r="C2091" s="13" t="s">
        <v>308</v>
      </c>
      <c r="D2091" s="14"/>
      <c r="E2091" s="14">
        <v>12.137</v>
      </c>
      <c r="F2091" s="14">
        <v>5.6669999999999998</v>
      </c>
      <c r="G2091" s="14">
        <v>11.545</v>
      </c>
      <c r="H2091" s="14">
        <v>10.435</v>
      </c>
      <c r="I2091" s="14">
        <v>21.994</v>
      </c>
      <c r="J2091" s="14">
        <v>16.331</v>
      </c>
      <c r="K2091" s="14">
        <v>22.283999999999999</v>
      </c>
      <c r="L2091" s="14">
        <v>21.876000000000001</v>
      </c>
      <c r="M2091" s="14">
        <v>17.626999999999999</v>
      </c>
      <c r="N2091" s="14">
        <v>17.568999999999999</v>
      </c>
      <c r="O2091" s="14"/>
      <c r="P2091" s="13" t="s">
        <v>1</v>
      </c>
      <c r="Q2091" s="13" t="s">
        <v>1</v>
      </c>
      <c r="R2091" s="13" t="s">
        <v>1</v>
      </c>
      <c r="S2091" s="13" t="s">
        <v>1</v>
      </c>
      <c r="T2091" s="13" t="s">
        <v>1</v>
      </c>
      <c r="U2091" s="13" t="s">
        <v>1</v>
      </c>
      <c r="V2091" s="13" t="s">
        <v>302</v>
      </c>
      <c r="W2091" s="22" t="s">
        <v>1</v>
      </c>
    </row>
    <row r="2092" spans="1:23" x14ac:dyDescent="0.2">
      <c r="A2092" s="25" t="s">
        <v>69</v>
      </c>
      <c r="B2092" s="11" t="s">
        <v>178</v>
      </c>
      <c r="C2092" s="11" t="s">
        <v>283</v>
      </c>
      <c r="D2092" s="12">
        <v>0</v>
      </c>
      <c r="E2092" s="12">
        <v>0</v>
      </c>
      <c r="F2092" s="12">
        <v>5</v>
      </c>
      <c r="G2092" s="12">
        <v>5</v>
      </c>
      <c r="H2092" s="12">
        <v>5</v>
      </c>
      <c r="I2092" s="12">
        <v>5</v>
      </c>
      <c r="J2092" s="12">
        <v>4</v>
      </c>
      <c r="K2092" s="12">
        <v>3</v>
      </c>
      <c r="L2092" s="12">
        <v>3</v>
      </c>
      <c r="M2092" s="12">
        <v>3</v>
      </c>
      <c r="N2092" s="12">
        <v>3</v>
      </c>
      <c r="O2092" s="12"/>
      <c r="P2092" s="11" t="s">
        <v>1</v>
      </c>
      <c r="Q2092" s="11" t="s">
        <v>1</v>
      </c>
      <c r="R2092" s="11" t="s">
        <v>1</v>
      </c>
      <c r="S2092" s="11" t="s">
        <v>1</v>
      </c>
      <c r="T2092" s="11" t="s">
        <v>1</v>
      </c>
      <c r="U2092" s="11" t="s">
        <v>1</v>
      </c>
      <c r="V2092" s="11" t="s">
        <v>302</v>
      </c>
      <c r="W2092" s="21" t="s">
        <v>1</v>
      </c>
    </row>
    <row r="2093" spans="1:23" x14ac:dyDescent="0.2">
      <c r="A2093" s="27" t="s">
        <v>69</v>
      </c>
      <c r="B2093" s="13" t="s">
        <v>178</v>
      </c>
      <c r="C2093" s="13" t="s">
        <v>290</v>
      </c>
      <c r="D2093" s="14"/>
      <c r="E2093" s="14"/>
      <c r="F2093" s="14"/>
      <c r="G2093" s="14"/>
      <c r="H2093" s="14"/>
      <c r="I2093" s="14"/>
      <c r="J2093" s="14"/>
      <c r="K2093" s="14"/>
      <c r="L2093" s="14"/>
      <c r="M2093" s="14">
        <v>78</v>
      </c>
      <c r="N2093" s="14">
        <v>79</v>
      </c>
      <c r="O2093" s="14"/>
      <c r="P2093" s="13" t="s">
        <v>1</v>
      </c>
      <c r="Q2093" s="13" t="s">
        <v>1</v>
      </c>
      <c r="R2093" s="13" t="s">
        <v>1</v>
      </c>
      <c r="S2093" s="13" t="s">
        <v>1</v>
      </c>
      <c r="T2093" s="13" t="s">
        <v>1</v>
      </c>
      <c r="U2093" s="13" t="s">
        <v>1</v>
      </c>
      <c r="V2093" s="13" t="s">
        <v>302</v>
      </c>
      <c r="W2093" s="22" t="s">
        <v>1</v>
      </c>
    </row>
    <row r="2094" spans="1:23" x14ac:dyDescent="0.2">
      <c r="A2094" s="25" t="s">
        <v>69</v>
      </c>
      <c r="B2094" s="11" t="s">
        <v>178</v>
      </c>
      <c r="C2094" s="11" t="s">
        <v>291</v>
      </c>
      <c r="D2094" s="12">
        <v>0</v>
      </c>
      <c r="E2094" s="12">
        <v>0</v>
      </c>
      <c r="F2094" s="12">
        <v>3</v>
      </c>
      <c r="G2094" s="12">
        <v>3</v>
      </c>
      <c r="H2094" s="12">
        <v>3</v>
      </c>
      <c r="I2094" s="12">
        <v>3</v>
      </c>
      <c r="J2094" s="12">
        <v>3</v>
      </c>
      <c r="K2094" s="12">
        <v>3</v>
      </c>
      <c r="L2094" s="12">
        <v>3</v>
      </c>
      <c r="M2094" s="12">
        <v>3</v>
      </c>
      <c r="N2094" s="12">
        <v>3</v>
      </c>
      <c r="O2094" s="12"/>
      <c r="P2094" s="11" t="s">
        <v>1</v>
      </c>
      <c r="Q2094" s="11" t="s">
        <v>1</v>
      </c>
      <c r="R2094" s="11" t="s">
        <v>1</v>
      </c>
      <c r="S2094" s="11" t="s">
        <v>1</v>
      </c>
      <c r="T2094" s="11" t="s">
        <v>1</v>
      </c>
      <c r="U2094" s="11" t="s">
        <v>1</v>
      </c>
      <c r="V2094" s="11" t="s">
        <v>302</v>
      </c>
      <c r="W2094" s="21" t="s">
        <v>1</v>
      </c>
    </row>
    <row r="2095" spans="1:23" x14ac:dyDescent="0.2">
      <c r="A2095" s="27" t="s">
        <v>69</v>
      </c>
      <c r="B2095" s="13" t="s">
        <v>178</v>
      </c>
      <c r="C2095" s="13" t="s">
        <v>273</v>
      </c>
      <c r="D2095" s="14"/>
      <c r="E2095" s="14"/>
      <c r="F2095" s="14">
        <v>6</v>
      </c>
      <c r="G2095" s="14">
        <v>7</v>
      </c>
      <c r="H2095" s="14">
        <v>7</v>
      </c>
      <c r="I2095" s="14">
        <v>7</v>
      </c>
      <c r="J2095" s="14"/>
      <c r="K2095" s="14"/>
      <c r="L2095" s="14"/>
      <c r="M2095" s="14"/>
      <c r="N2095" s="14"/>
      <c r="O2095" s="14"/>
      <c r="P2095" s="13" t="s">
        <v>1</v>
      </c>
      <c r="Q2095" s="13" t="s">
        <v>1</v>
      </c>
      <c r="R2095" s="13" t="s">
        <v>1</v>
      </c>
      <c r="S2095" s="13" t="s">
        <v>1</v>
      </c>
      <c r="T2095" s="13" t="s">
        <v>1</v>
      </c>
      <c r="U2095" s="13" t="s">
        <v>1</v>
      </c>
      <c r="V2095" s="13" t="s">
        <v>302</v>
      </c>
      <c r="W2095" s="22" t="s">
        <v>1</v>
      </c>
    </row>
    <row r="2096" spans="1:23" x14ac:dyDescent="0.2">
      <c r="A2096" s="25" t="s">
        <v>69</v>
      </c>
      <c r="B2096" s="11" t="s">
        <v>178</v>
      </c>
      <c r="C2096" s="11" t="s">
        <v>274</v>
      </c>
      <c r="D2096" s="12"/>
      <c r="E2096" s="12"/>
      <c r="F2096" s="12">
        <v>8</v>
      </c>
      <c r="G2096" s="12">
        <v>9</v>
      </c>
      <c r="H2096" s="12">
        <v>9</v>
      </c>
      <c r="I2096" s="12">
        <v>9</v>
      </c>
      <c r="J2096" s="12"/>
      <c r="K2096" s="12"/>
      <c r="L2096" s="12"/>
      <c r="M2096" s="12"/>
      <c r="N2096" s="12"/>
      <c r="O2096" s="12"/>
      <c r="P2096" s="11" t="s">
        <v>1</v>
      </c>
      <c r="Q2096" s="11" t="s">
        <v>1</v>
      </c>
      <c r="R2096" s="11" t="s">
        <v>1</v>
      </c>
      <c r="S2096" s="11" t="s">
        <v>1</v>
      </c>
      <c r="T2096" s="11" t="s">
        <v>1</v>
      </c>
      <c r="U2096" s="11" t="s">
        <v>1</v>
      </c>
      <c r="V2096" s="11" t="s">
        <v>302</v>
      </c>
      <c r="W2096" s="21" t="s">
        <v>1</v>
      </c>
    </row>
    <row r="2097" spans="1:23" x14ac:dyDescent="0.2">
      <c r="A2097" s="27" t="s">
        <v>69</v>
      </c>
      <c r="B2097" s="13" t="s">
        <v>178</v>
      </c>
      <c r="C2097" s="13" t="s">
        <v>289</v>
      </c>
      <c r="D2097" s="14"/>
      <c r="E2097" s="14">
        <v>76.49091</v>
      </c>
      <c r="F2097" s="14">
        <v>78.270949999999999</v>
      </c>
      <c r="G2097" s="14">
        <v>75.665459999999996</v>
      </c>
      <c r="H2097" s="14">
        <v>74.675510000000003</v>
      </c>
      <c r="I2097" s="14"/>
      <c r="J2097" s="14">
        <v>75.776420000000002</v>
      </c>
      <c r="K2097" s="14">
        <v>75.415970000000002</v>
      </c>
      <c r="L2097" s="14">
        <v>85.306910000000002</v>
      </c>
      <c r="M2097" s="14">
        <v>84.557100000000005</v>
      </c>
      <c r="N2097" s="14">
        <v>75.597350000000006</v>
      </c>
      <c r="O2097" s="14"/>
      <c r="P2097" s="13" t="s">
        <v>1</v>
      </c>
      <c r="Q2097" s="13" t="s">
        <v>1</v>
      </c>
      <c r="R2097" s="13" t="s">
        <v>1</v>
      </c>
      <c r="S2097" s="13" t="s">
        <v>1</v>
      </c>
      <c r="T2097" s="13" t="s">
        <v>1</v>
      </c>
      <c r="U2097" s="13" t="s">
        <v>1</v>
      </c>
      <c r="V2097" s="13" t="s">
        <v>302</v>
      </c>
      <c r="W2097" s="22" t="s">
        <v>1</v>
      </c>
    </row>
    <row r="2098" spans="1:23" x14ac:dyDescent="0.2">
      <c r="A2098" s="25" t="s">
        <v>69</v>
      </c>
      <c r="B2098" s="11" t="s">
        <v>178</v>
      </c>
      <c r="C2098" s="11" t="s">
        <v>276</v>
      </c>
      <c r="D2098" s="12"/>
      <c r="E2098" s="12"/>
      <c r="F2098" s="12">
        <v>17</v>
      </c>
      <c r="G2098" s="12">
        <v>17</v>
      </c>
      <c r="H2098" s="12">
        <v>17</v>
      </c>
      <c r="I2098" s="12">
        <v>17</v>
      </c>
      <c r="J2098" s="12"/>
      <c r="K2098" s="12">
        <v>17</v>
      </c>
      <c r="L2098" s="12">
        <v>17</v>
      </c>
      <c r="M2098" s="12">
        <v>17</v>
      </c>
      <c r="N2098" s="12">
        <v>17</v>
      </c>
      <c r="O2098" s="12"/>
      <c r="P2098" s="11" t="s">
        <v>1</v>
      </c>
      <c r="Q2098" s="11" t="s">
        <v>1</v>
      </c>
      <c r="R2098" s="11" t="s">
        <v>1</v>
      </c>
      <c r="S2098" s="11" t="s">
        <v>1</v>
      </c>
      <c r="T2098" s="11" t="s">
        <v>1</v>
      </c>
      <c r="U2098" s="11" t="s">
        <v>1</v>
      </c>
      <c r="V2098" s="11" t="s">
        <v>302</v>
      </c>
      <c r="W2098" s="21" t="s">
        <v>1</v>
      </c>
    </row>
    <row r="2099" spans="1:23" x14ac:dyDescent="0.2">
      <c r="A2099" s="27" t="s">
        <v>69</v>
      </c>
      <c r="B2099" s="13" t="s">
        <v>178</v>
      </c>
      <c r="C2099" s="13" t="s">
        <v>271</v>
      </c>
      <c r="D2099" s="14"/>
      <c r="E2099" s="14"/>
      <c r="F2099" s="14"/>
      <c r="G2099" s="14"/>
      <c r="H2099" s="14"/>
      <c r="I2099" s="14"/>
      <c r="J2099" s="14"/>
      <c r="K2099" s="14"/>
      <c r="L2099" s="14"/>
      <c r="M2099" s="14">
        <v>14</v>
      </c>
      <c r="N2099" s="14">
        <v>13</v>
      </c>
      <c r="O2099" s="14"/>
      <c r="P2099" s="13" t="s">
        <v>1</v>
      </c>
      <c r="Q2099" s="13" t="s">
        <v>1</v>
      </c>
      <c r="R2099" s="13" t="s">
        <v>1</v>
      </c>
      <c r="S2099" s="13" t="s">
        <v>1</v>
      </c>
      <c r="T2099" s="13" t="s">
        <v>1</v>
      </c>
      <c r="U2099" s="13" t="s">
        <v>1</v>
      </c>
      <c r="V2099" s="13" t="s">
        <v>302</v>
      </c>
      <c r="W2099" s="22" t="s">
        <v>1</v>
      </c>
    </row>
    <row r="2100" spans="1:23" x14ac:dyDescent="0.2">
      <c r="A2100" s="25" t="s">
        <v>69</v>
      </c>
      <c r="B2100" s="11" t="s">
        <v>178</v>
      </c>
      <c r="C2100" s="11" t="s">
        <v>292</v>
      </c>
      <c r="D2100" s="12">
        <v>23</v>
      </c>
      <c r="E2100" s="12">
        <v>23</v>
      </c>
      <c r="F2100" s="12">
        <v>24</v>
      </c>
      <c r="G2100" s="12">
        <v>24</v>
      </c>
      <c r="H2100" s="12">
        <v>24</v>
      </c>
      <c r="I2100" s="12">
        <v>24</v>
      </c>
      <c r="J2100" s="12">
        <v>24</v>
      </c>
      <c r="K2100" s="12">
        <v>23</v>
      </c>
      <c r="L2100" s="12">
        <v>23</v>
      </c>
      <c r="M2100" s="12">
        <v>23</v>
      </c>
      <c r="N2100" s="12">
        <v>22</v>
      </c>
      <c r="O2100" s="12"/>
      <c r="P2100" s="11" t="s">
        <v>1</v>
      </c>
      <c r="Q2100" s="11" t="s">
        <v>1</v>
      </c>
      <c r="R2100" s="11" t="s">
        <v>1</v>
      </c>
      <c r="S2100" s="11" t="s">
        <v>1</v>
      </c>
      <c r="T2100" s="11" t="s">
        <v>1</v>
      </c>
      <c r="U2100" s="11" t="s">
        <v>1</v>
      </c>
      <c r="V2100" s="11" t="s">
        <v>302</v>
      </c>
      <c r="W2100" s="21" t="s">
        <v>1</v>
      </c>
    </row>
    <row r="2101" spans="1:23" x14ac:dyDescent="0.2">
      <c r="A2101" s="27" t="s">
        <v>69</v>
      </c>
      <c r="B2101" s="13" t="s">
        <v>178</v>
      </c>
      <c r="C2101" s="13" t="s">
        <v>275</v>
      </c>
      <c r="D2101" s="14"/>
      <c r="E2101" s="14"/>
      <c r="F2101" s="14"/>
      <c r="G2101" s="14">
        <v>17</v>
      </c>
      <c r="H2101" s="14">
        <v>17</v>
      </c>
      <c r="I2101" s="14"/>
      <c r="J2101" s="14"/>
      <c r="K2101" s="14"/>
      <c r="L2101" s="14">
        <v>17</v>
      </c>
      <c r="M2101" s="14">
        <v>17</v>
      </c>
      <c r="N2101" s="14">
        <v>18</v>
      </c>
      <c r="O2101" s="14"/>
      <c r="P2101" s="13" t="s">
        <v>1</v>
      </c>
      <c r="Q2101" s="13" t="s">
        <v>1</v>
      </c>
      <c r="R2101" s="13" t="s">
        <v>1</v>
      </c>
      <c r="S2101" s="13" t="s">
        <v>1</v>
      </c>
      <c r="T2101" s="13" t="s">
        <v>1</v>
      </c>
      <c r="U2101" s="13" t="s">
        <v>1</v>
      </c>
      <c r="V2101" s="13" t="s">
        <v>302</v>
      </c>
      <c r="W2101" s="22" t="s">
        <v>1</v>
      </c>
    </row>
    <row r="2102" spans="1:23" x14ac:dyDescent="0.2">
      <c r="A2102" s="25" t="s">
        <v>69</v>
      </c>
      <c r="B2102" s="11" t="s">
        <v>178</v>
      </c>
      <c r="C2102" s="11" t="s">
        <v>272</v>
      </c>
      <c r="D2102" s="12"/>
      <c r="E2102" s="12"/>
      <c r="F2102" s="12"/>
      <c r="G2102" s="12">
        <v>18</v>
      </c>
      <c r="H2102" s="12">
        <v>18</v>
      </c>
      <c r="I2102" s="12"/>
      <c r="J2102" s="12"/>
      <c r="K2102" s="12"/>
      <c r="L2102" s="12">
        <v>18</v>
      </c>
      <c r="M2102" s="12">
        <v>18</v>
      </c>
      <c r="N2102" s="12">
        <v>18</v>
      </c>
      <c r="O2102" s="12"/>
      <c r="P2102" s="11" t="s">
        <v>1</v>
      </c>
      <c r="Q2102" s="11" t="s">
        <v>1</v>
      </c>
      <c r="R2102" s="11" t="s">
        <v>1</v>
      </c>
      <c r="S2102" s="11" t="s">
        <v>1</v>
      </c>
      <c r="T2102" s="11" t="s">
        <v>1</v>
      </c>
      <c r="U2102" s="11" t="s">
        <v>1</v>
      </c>
      <c r="V2102" s="11" t="s">
        <v>302</v>
      </c>
      <c r="W2102" s="21" t="s">
        <v>1</v>
      </c>
    </row>
    <row r="2103" spans="1:23" x14ac:dyDescent="0.2">
      <c r="A2103" s="27" t="s">
        <v>69</v>
      </c>
      <c r="B2103" s="13" t="s">
        <v>178</v>
      </c>
      <c r="C2103" s="13" t="s">
        <v>295</v>
      </c>
      <c r="D2103" s="14">
        <v>13.27733443</v>
      </c>
      <c r="E2103" s="14">
        <v>12.80032048</v>
      </c>
      <c r="F2103" s="14">
        <v>11.30003056</v>
      </c>
      <c r="G2103" s="14">
        <v>11.256393340000001</v>
      </c>
      <c r="H2103" s="14">
        <v>10.408414759999999</v>
      </c>
      <c r="I2103" s="14">
        <v>10.48662317</v>
      </c>
      <c r="J2103" s="14">
        <v>10.13750624</v>
      </c>
      <c r="K2103" s="14">
        <v>12.379951910000001</v>
      </c>
      <c r="L2103" s="14">
        <v>12.20138961</v>
      </c>
      <c r="M2103" s="14">
        <v>12.53125234</v>
      </c>
      <c r="N2103" s="14">
        <v>11.919153550000001</v>
      </c>
      <c r="O2103" s="14"/>
      <c r="P2103" s="13" t="s">
        <v>1</v>
      </c>
      <c r="Q2103" s="13" t="s">
        <v>1</v>
      </c>
      <c r="R2103" s="13" t="s">
        <v>1</v>
      </c>
      <c r="S2103" s="13" t="s">
        <v>1</v>
      </c>
      <c r="T2103" s="13" t="s">
        <v>1</v>
      </c>
      <c r="U2103" s="13" t="s">
        <v>1</v>
      </c>
      <c r="V2103" s="13" t="s">
        <v>302</v>
      </c>
      <c r="W2103" s="22" t="s">
        <v>1</v>
      </c>
    </row>
    <row r="2104" spans="1:23" x14ac:dyDescent="0.2">
      <c r="A2104" s="25" t="s">
        <v>69</v>
      </c>
      <c r="B2104" s="11" t="s">
        <v>178</v>
      </c>
      <c r="C2104" s="11" t="s">
        <v>297</v>
      </c>
      <c r="D2104" s="12"/>
      <c r="E2104" s="12">
        <v>66.140379999999993</v>
      </c>
      <c r="F2104" s="12">
        <v>77.911630000000002</v>
      </c>
      <c r="G2104" s="12">
        <v>78.662559999999999</v>
      </c>
      <c r="H2104" s="12">
        <v>75.203209999999999</v>
      </c>
      <c r="I2104" s="12"/>
      <c r="J2104" s="12">
        <v>56.802019999999999</v>
      </c>
      <c r="K2104" s="12">
        <v>56.395150000000001</v>
      </c>
      <c r="L2104" s="12">
        <v>29.522320000000001</v>
      </c>
      <c r="M2104" s="12">
        <v>37.260260000000002</v>
      </c>
      <c r="N2104" s="12"/>
      <c r="O2104" s="12"/>
      <c r="P2104" s="11" t="s">
        <v>1</v>
      </c>
      <c r="Q2104" s="11" t="s">
        <v>1</v>
      </c>
      <c r="R2104" s="11" t="s">
        <v>1</v>
      </c>
      <c r="S2104" s="11" t="s">
        <v>1</v>
      </c>
      <c r="T2104" s="11" t="s">
        <v>1</v>
      </c>
      <c r="U2104" s="11" t="s">
        <v>1</v>
      </c>
      <c r="V2104" s="11" t="s">
        <v>302</v>
      </c>
      <c r="W2104" s="21" t="s">
        <v>1</v>
      </c>
    </row>
    <row r="2105" spans="1:23" x14ac:dyDescent="0.2">
      <c r="A2105" s="27" t="s">
        <v>69</v>
      </c>
      <c r="B2105" s="13" t="s">
        <v>178</v>
      </c>
      <c r="C2105" s="13" t="s">
        <v>299</v>
      </c>
      <c r="D2105" s="14"/>
      <c r="E2105" s="14"/>
      <c r="F2105" s="14"/>
      <c r="G2105" s="14"/>
      <c r="H2105" s="14"/>
      <c r="I2105" s="14"/>
      <c r="J2105" s="14"/>
      <c r="K2105" s="14"/>
      <c r="L2105" s="14"/>
      <c r="M2105" s="14"/>
      <c r="N2105" s="14"/>
      <c r="O2105" s="14"/>
      <c r="P2105" s="13" t="s">
        <v>1</v>
      </c>
      <c r="Q2105" s="13" t="s">
        <v>1</v>
      </c>
      <c r="R2105" s="13" t="s">
        <v>1</v>
      </c>
      <c r="S2105" s="13" t="s">
        <v>1</v>
      </c>
      <c r="T2105" s="13" t="s">
        <v>1</v>
      </c>
      <c r="U2105" s="13" t="s">
        <v>1</v>
      </c>
      <c r="V2105" s="13" t="s">
        <v>302</v>
      </c>
      <c r="W2105" s="22" t="s">
        <v>1</v>
      </c>
    </row>
    <row r="2106" spans="1:23" x14ac:dyDescent="0.2">
      <c r="A2106" s="25" t="s">
        <v>69</v>
      </c>
      <c r="B2106" s="11" t="s">
        <v>178</v>
      </c>
      <c r="C2106" s="11" t="s">
        <v>300</v>
      </c>
      <c r="D2106" s="12"/>
      <c r="E2106" s="12">
        <v>71.254859999999994</v>
      </c>
      <c r="F2106" s="12">
        <v>78.740480000000005</v>
      </c>
      <c r="G2106" s="12">
        <v>79.499399999999994</v>
      </c>
      <c r="H2106" s="12">
        <v>76.003240000000005</v>
      </c>
      <c r="I2106" s="12"/>
      <c r="J2106" s="12">
        <v>59.537959999999998</v>
      </c>
      <c r="K2106" s="12">
        <v>60.704059999999998</v>
      </c>
      <c r="L2106" s="12">
        <v>27.523440000000001</v>
      </c>
      <c r="M2106" s="12">
        <v>36.057009999999998</v>
      </c>
      <c r="N2106" s="12"/>
      <c r="O2106" s="12"/>
      <c r="P2106" s="11" t="s">
        <v>1</v>
      </c>
      <c r="Q2106" s="11" t="s">
        <v>1</v>
      </c>
      <c r="R2106" s="11" t="s">
        <v>1</v>
      </c>
      <c r="S2106" s="11" t="s">
        <v>1</v>
      </c>
      <c r="T2106" s="11" t="s">
        <v>1</v>
      </c>
      <c r="U2106" s="11" t="s">
        <v>1</v>
      </c>
      <c r="V2106" s="11" t="s">
        <v>302</v>
      </c>
      <c r="W2106" s="21" t="s">
        <v>1</v>
      </c>
    </row>
    <row r="2107" spans="1:23" x14ac:dyDescent="0.2">
      <c r="A2107" s="27" t="s">
        <v>69</v>
      </c>
      <c r="B2107" s="13" t="s">
        <v>178</v>
      </c>
      <c r="C2107" s="13" t="s">
        <v>296</v>
      </c>
      <c r="D2107" s="14"/>
      <c r="E2107" s="14">
        <v>62.914110000000001</v>
      </c>
      <c r="F2107" s="14">
        <v>69.844650000000001</v>
      </c>
      <c r="G2107" s="14">
        <v>67.991900000000001</v>
      </c>
      <c r="H2107" s="14">
        <v>65.921629999999993</v>
      </c>
      <c r="I2107" s="14"/>
      <c r="J2107" s="14">
        <v>50.023420000000002</v>
      </c>
      <c r="K2107" s="14">
        <v>50.063459999999999</v>
      </c>
      <c r="L2107" s="14"/>
      <c r="M2107" s="14"/>
      <c r="N2107" s="14">
        <v>6.3258400000000004</v>
      </c>
      <c r="O2107" s="14"/>
      <c r="P2107" s="13" t="s">
        <v>1</v>
      </c>
      <c r="Q2107" s="13" t="s">
        <v>1</v>
      </c>
      <c r="R2107" s="13" t="s">
        <v>1</v>
      </c>
      <c r="S2107" s="13" t="s">
        <v>1</v>
      </c>
      <c r="T2107" s="13" t="s">
        <v>1</v>
      </c>
      <c r="U2107" s="13" t="s">
        <v>1</v>
      </c>
      <c r="V2107" s="13" t="s">
        <v>302</v>
      </c>
      <c r="W2107" s="22" t="s">
        <v>1</v>
      </c>
    </row>
    <row r="2108" spans="1:23" x14ac:dyDescent="0.2">
      <c r="A2108" s="25" t="s">
        <v>69</v>
      </c>
      <c r="B2108" s="11" t="s">
        <v>178</v>
      </c>
      <c r="C2108" s="11" t="s">
        <v>301</v>
      </c>
      <c r="D2108" s="12"/>
      <c r="E2108" s="12">
        <v>63.928449999999998</v>
      </c>
      <c r="F2108" s="12">
        <v>77.911630000000002</v>
      </c>
      <c r="G2108" s="12">
        <v>78.662559999999999</v>
      </c>
      <c r="H2108" s="12">
        <v>75.203209999999999</v>
      </c>
      <c r="I2108" s="12"/>
      <c r="J2108" s="12">
        <v>56.169840000000001</v>
      </c>
      <c r="K2108" s="12">
        <v>55.628540000000001</v>
      </c>
      <c r="L2108" s="12">
        <v>29.602810000000002</v>
      </c>
      <c r="M2108" s="12">
        <v>37.228180000000002</v>
      </c>
      <c r="N2108" s="12"/>
      <c r="O2108" s="12"/>
      <c r="P2108" s="11" t="s">
        <v>1</v>
      </c>
      <c r="Q2108" s="11" t="s">
        <v>1</v>
      </c>
      <c r="R2108" s="11" t="s">
        <v>1</v>
      </c>
      <c r="S2108" s="11" t="s">
        <v>1</v>
      </c>
      <c r="T2108" s="11" t="s">
        <v>1</v>
      </c>
      <c r="U2108" s="11" t="s">
        <v>1</v>
      </c>
      <c r="V2108" s="11" t="s">
        <v>302</v>
      </c>
      <c r="W2108" s="21" t="s">
        <v>1</v>
      </c>
    </row>
    <row r="2109" spans="1:23" x14ac:dyDescent="0.2">
      <c r="A2109" s="27" t="s">
        <v>69</v>
      </c>
      <c r="B2109" s="13" t="s">
        <v>178</v>
      </c>
      <c r="C2109" s="13" t="s">
        <v>298</v>
      </c>
      <c r="D2109" s="14"/>
      <c r="E2109" s="14">
        <v>61.472769999999997</v>
      </c>
      <c r="F2109" s="14">
        <v>77.911630000000002</v>
      </c>
      <c r="G2109" s="14">
        <v>78.662559999999999</v>
      </c>
      <c r="H2109" s="14">
        <v>75.203209999999999</v>
      </c>
      <c r="I2109" s="14"/>
      <c r="J2109" s="14">
        <v>55.450130000000001</v>
      </c>
      <c r="K2109" s="14">
        <v>54.757019999999997</v>
      </c>
      <c r="L2109" s="14">
        <v>29.697289999999999</v>
      </c>
      <c r="M2109" s="14">
        <v>37.190959999999997</v>
      </c>
      <c r="N2109" s="14"/>
      <c r="O2109" s="14"/>
      <c r="P2109" s="13" t="s">
        <v>1</v>
      </c>
      <c r="Q2109" s="13" t="s">
        <v>1</v>
      </c>
      <c r="R2109" s="13" t="s">
        <v>1</v>
      </c>
      <c r="S2109" s="13" t="s">
        <v>1</v>
      </c>
      <c r="T2109" s="13" t="s">
        <v>1</v>
      </c>
      <c r="U2109" s="13" t="s">
        <v>1</v>
      </c>
      <c r="V2109" s="13" t="s">
        <v>302</v>
      </c>
      <c r="W2109" s="22" t="s">
        <v>1</v>
      </c>
    </row>
    <row r="2110" spans="1:23" x14ac:dyDescent="0.2">
      <c r="A2110" s="25" t="s">
        <v>70</v>
      </c>
      <c r="B2110" s="11" t="s">
        <v>155</v>
      </c>
      <c r="C2110" s="11" t="s">
        <v>277</v>
      </c>
      <c r="D2110" s="12"/>
      <c r="E2110" s="12"/>
      <c r="F2110" s="12"/>
      <c r="G2110" s="12"/>
      <c r="H2110" s="12"/>
      <c r="I2110" s="12"/>
      <c r="J2110" s="12"/>
      <c r="K2110" s="12"/>
      <c r="L2110" s="12"/>
      <c r="M2110" s="12"/>
      <c r="N2110" s="12"/>
      <c r="O2110" s="12"/>
      <c r="P2110" s="11"/>
      <c r="Q2110" s="11"/>
      <c r="R2110" s="11"/>
      <c r="S2110" s="11"/>
      <c r="T2110" s="11"/>
      <c r="U2110" s="11"/>
      <c r="V2110" s="11"/>
      <c r="W2110" s="21"/>
    </row>
    <row r="2111" spans="1:23" x14ac:dyDescent="0.2">
      <c r="A2111" s="27" t="s">
        <v>70</v>
      </c>
      <c r="B2111" s="13" t="s">
        <v>155</v>
      </c>
      <c r="C2111" s="13" t="s">
        <v>278</v>
      </c>
      <c r="D2111" s="14"/>
      <c r="E2111" s="14"/>
      <c r="F2111" s="14"/>
      <c r="G2111" s="14"/>
      <c r="H2111" s="14"/>
      <c r="I2111" s="14"/>
      <c r="J2111" s="14"/>
      <c r="K2111" s="14"/>
      <c r="L2111" s="14"/>
      <c r="M2111" s="14"/>
      <c r="N2111" s="14"/>
      <c r="O2111" s="14"/>
      <c r="P2111" s="13"/>
      <c r="Q2111" s="13"/>
      <c r="R2111" s="13"/>
      <c r="S2111" s="13"/>
      <c r="T2111" s="13"/>
      <c r="U2111" s="13"/>
      <c r="V2111" s="13"/>
      <c r="W2111" s="22"/>
    </row>
    <row r="2112" spans="1:23" x14ac:dyDescent="0.2">
      <c r="A2112" s="25" t="s">
        <v>70</v>
      </c>
      <c r="B2112" s="11" t="s">
        <v>155</v>
      </c>
      <c r="C2112" s="11" t="s">
        <v>280</v>
      </c>
      <c r="D2112" s="12"/>
      <c r="E2112" s="12"/>
      <c r="F2112" s="12"/>
      <c r="G2112" s="12"/>
      <c r="H2112" s="12"/>
      <c r="I2112" s="12"/>
      <c r="J2112" s="12"/>
      <c r="K2112" s="12"/>
      <c r="L2112" s="12"/>
      <c r="M2112" s="12"/>
      <c r="N2112" s="12"/>
      <c r="O2112" s="12"/>
      <c r="P2112" s="11"/>
      <c r="Q2112" s="11"/>
      <c r="R2112" s="11"/>
      <c r="S2112" s="11"/>
      <c r="T2112" s="11"/>
      <c r="U2112" s="11"/>
      <c r="V2112" s="11"/>
      <c r="W2112" s="21"/>
    </row>
    <row r="2113" spans="1:23" x14ac:dyDescent="0.2">
      <c r="A2113" s="27" t="s">
        <v>70</v>
      </c>
      <c r="B2113" s="13" t="s">
        <v>155</v>
      </c>
      <c r="C2113" s="13" t="s">
        <v>281</v>
      </c>
      <c r="D2113" s="14"/>
      <c r="E2113" s="14"/>
      <c r="F2113" s="14"/>
      <c r="G2113" s="14"/>
      <c r="H2113" s="14"/>
      <c r="I2113" s="14"/>
      <c r="J2113" s="14"/>
      <c r="K2113" s="14"/>
      <c r="L2113" s="14"/>
      <c r="M2113" s="14"/>
      <c r="N2113" s="14"/>
      <c r="O2113" s="14"/>
      <c r="P2113" s="13"/>
      <c r="Q2113" s="13"/>
      <c r="R2113" s="13"/>
      <c r="S2113" s="13"/>
      <c r="T2113" s="13"/>
      <c r="U2113" s="13"/>
      <c r="V2113" s="13"/>
      <c r="W2113" s="22"/>
    </row>
    <row r="2114" spans="1:23" x14ac:dyDescent="0.2">
      <c r="A2114" s="25" t="s">
        <v>70</v>
      </c>
      <c r="B2114" s="11" t="s">
        <v>155</v>
      </c>
      <c r="C2114" s="11" t="s">
        <v>282</v>
      </c>
      <c r="D2114" s="12"/>
      <c r="E2114" s="12"/>
      <c r="F2114" s="12"/>
      <c r="G2114" s="12"/>
      <c r="H2114" s="12"/>
      <c r="I2114" s="12"/>
      <c r="J2114" s="12"/>
      <c r="K2114" s="12"/>
      <c r="L2114" s="12"/>
      <c r="M2114" s="12"/>
      <c r="N2114" s="12"/>
      <c r="O2114" s="12"/>
      <c r="P2114" s="11"/>
      <c r="Q2114" s="11"/>
      <c r="R2114" s="11"/>
      <c r="S2114" s="11"/>
      <c r="T2114" s="11"/>
      <c r="U2114" s="11"/>
      <c r="V2114" s="11"/>
      <c r="W2114" s="21"/>
    </row>
    <row r="2115" spans="1:23" x14ac:dyDescent="0.2">
      <c r="A2115" s="27" t="s">
        <v>70</v>
      </c>
      <c r="B2115" s="13" t="s">
        <v>155</v>
      </c>
      <c r="C2115" s="13" t="s">
        <v>279</v>
      </c>
      <c r="D2115" s="14"/>
      <c r="E2115" s="14"/>
      <c r="F2115" s="14"/>
      <c r="G2115" s="14"/>
      <c r="H2115" s="14"/>
      <c r="I2115" s="14"/>
      <c r="J2115" s="14"/>
      <c r="K2115" s="14"/>
      <c r="L2115" s="14"/>
      <c r="M2115" s="14"/>
      <c r="N2115" s="14"/>
      <c r="O2115" s="14"/>
      <c r="P2115" s="13"/>
      <c r="Q2115" s="13"/>
      <c r="R2115" s="13"/>
      <c r="S2115" s="13"/>
      <c r="T2115" s="13"/>
      <c r="U2115" s="13"/>
      <c r="V2115" s="13"/>
      <c r="W2115" s="22"/>
    </row>
    <row r="2116" spans="1:23" x14ac:dyDescent="0.2">
      <c r="A2116" s="25" t="s">
        <v>70</v>
      </c>
      <c r="B2116" s="11" t="s">
        <v>155</v>
      </c>
      <c r="C2116" s="11" t="s">
        <v>293</v>
      </c>
      <c r="D2116" s="12"/>
      <c r="E2116" s="12"/>
      <c r="F2116" s="12"/>
      <c r="G2116" s="12"/>
      <c r="H2116" s="12"/>
      <c r="I2116" s="12"/>
      <c r="J2116" s="12"/>
      <c r="K2116" s="12"/>
      <c r="L2116" s="12"/>
      <c r="M2116" s="12"/>
      <c r="N2116" s="12"/>
      <c r="O2116" s="12"/>
      <c r="P2116" s="11" t="s">
        <v>1</v>
      </c>
      <c r="Q2116" s="11" t="s">
        <v>1</v>
      </c>
      <c r="R2116" s="11" t="s">
        <v>1</v>
      </c>
      <c r="S2116" s="11" t="s">
        <v>1</v>
      </c>
      <c r="T2116" s="11" t="s">
        <v>1</v>
      </c>
      <c r="U2116" s="11" t="s">
        <v>1</v>
      </c>
      <c r="V2116" s="11" t="s">
        <v>306</v>
      </c>
      <c r="W2116" s="21" t="s">
        <v>1</v>
      </c>
    </row>
    <row r="2117" spans="1:23" x14ac:dyDescent="0.2">
      <c r="A2117" s="27" t="s">
        <v>70</v>
      </c>
      <c r="B2117" s="13" t="s">
        <v>155</v>
      </c>
      <c r="C2117" s="13" t="s">
        <v>284</v>
      </c>
      <c r="D2117" s="14"/>
      <c r="E2117" s="14"/>
      <c r="F2117" s="14"/>
      <c r="G2117" s="14"/>
      <c r="H2117" s="14"/>
      <c r="I2117" s="14"/>
      <c r="J2117" s="14"/>
      <c r="K2117" s="14"/>
      <c r="L2117" s="14"/>
      <c r="M2117" s="14"/>
      <c r="N2117" s="14"/>
      <c r="O2117" s="14"/>
      <c r="P2117" s="13"/>
      <c r="Q2117" s="13"/>
      <c r="R2117" s="13"/>
      <c r="S2117" s="13"/>
      <c r="T2117" s="13"/>
      <c r="U2117" s="13"/>
      <c r="V2117" s="13"/>
      <c r="W2117" s="22"/>
    </row>
    <row r="2118" spans="1:23" x14ac:dyDescent="0.2">
      <c r="A2118" s="25" t="s">
        <v>70</v>
      </c>
      <c r="B2118" s="11" t="s">
        <v>155</v>
      </c>
      <c r="C2118" s="11" t="s">
        <v>286</v>
      </c>
      <c r="D2118" s="12"/>
      <c r="E2118" s="12"/>
      <c r="F2118" s="12"/>
      <c r="G2118" s="12"/>
      <c r="H2118" s="12"/>
      <c r="I2118" s="12"/>
      <c r="J2118" s="12"/>
      <c r="K2118" s="12"/>
      <c r="L2118" s="12"/>
      <c r="M2118" s="12"/>
      <c r="N2118" s="12"/>
      <c r="O2118" s="12"/>
      <c r="P2118" s="11"/>
      <c r="Q2118" s="11"/>
      <c r="R2118" s="11"/>
      <c r="S2118" s="11"/>
      <c r="T2118" s="11"/>
      <c r="U2118" s="11"/>
      <c r="V2118" s="11"/>
      <c r="W2118" s="21"/>
    </row>
    <row r="2119" spans="1:23" x14ac:dyDescent="0.2">
      <c r="A2119" s="27" t="s">
        <v>70</v>
      </c>
      <c r="B2119" s="13" t="s">
        <v>155</v>
      </c>
      <c r="C2119" s="13" t="s">
        <v>287</v>
      </c>
      <c r="D2119" s="14"/>
      <c r="E2119" s="14"/>
      <c r="F2119" s="14"/>
      <c r="G2119" s="14"/>
      <c r="H2119" s="14"/>
      <c r="I2119" s="14"/>
      <c r="J2119" s="14"/>
      <c r="K2119" s="14"/>
      <c r="L2119" s="14"/>
      <c r="M2119" s="14"/>
      <c r="N2119" s="14"/>
      <c r="O2119" s="14"/>
      <c r="P2119" s="13"/>
      <c r="Q2119" s="13"/>
      <c r="R2119" s="13"/>
      <c r="S2119" s="13"/>
      <c r="T2119" s="13"/>
      <c r="U2119" s="13"/>
      <c r="V2119" s="13"/>
      <c r="W2119" s="22"/>
    </row>
    <row r="2120" spans="1:23" x14ac:dyDescent="0.2">
      <c r="A2120" s="25" t="s">
        <v>70</v>
      </c>
      <c r="B2120" s="11" t="s">
        <v>155</v>
      </c>
      <c r="C2120" s="11" t="s">
        <v>288</v>
      </c>
      <c r="D2120" s="12"/>
      <c r="E2120" s="12"/>
      <c r="F2120" s="12"/>
      <c r="G2120" s="12"/>
      <c r="H2120" s="12"/>
      <c r="I2120" s="12"/>
      <c r="J2120" s="12"/>
      <c r="K2120" s="12"/>
      <c r="L2120" s="12"/>
      <c r="M2120" s="12"/>
      <c r="N2120" s="12"/>
      <c r="O2120" s="12"/>
      <c r="P2120" s="11"/>
      <c r="Q2120" s="11"/>
      <c r="R2120" s="11"/>
      <c r="S2120" s="11"/>
      <c r="T2120" s="11"/>
      <c r="U2120" s="11"/>
      <c r="V2120" s="11"/>
      <c r="W2120" s="21"/>
    </row>
    <row r="2121" spans="1:23" x14ac:dyDescent="0.2">
      <c r="A2121" s="27" t="s">
        <v>70</v>
      </c>
      <c r="B2121" s="13" t="s">
        <v>155</v>
      </c>
      <c r="C2121" s="13" t="s">
        <v>285</v>
      </c>
      <c r="D2121" s="14"/>
      <c r="E2121" s="14"/>
      <c r="F2121" s="14"/>
      <c r="G2121" s="14"/>
      <c r="H2121" s="14"/>
      <c r="I2121" s="14"/>
      <c r="J2121" s="14"/>
      <c r="K2121" s="14"/>
      <c r="L2121" s="14"/>
      <c r="M2121" s="14"/>
      <c r="N2121" s="14"/>
      <c r="O2121" s="14"/>
      <c r="P2121" s="13"/>
      <c r="Q2121" s="13"/>
      <c r="R2121" s="13"/>
      <c r="S2121" s="13"/>
      <c r="T2121" s="13"/>
      <c r="U2121" s="13"/>
      <c r="V2121" s="13"/>
      <c r="W2121" s="22"/>
    </row>
    <row r="2122" spans="1:23" x14ac:dyDescent="0.2">
      <c r="A2122" s="25" t="s">
        <v>70</v>
      </c>
      <c r="B2122" s="11" t="s">
        <v>155</v>
      </c>
      <c r="C2122" s="11" t="s">
        <v>308</v>
      </c>
      <c r="D2122" s="12"/>
      <c r="E2122" s="12">
        <v>45.6</v>
      </c>
      <c r="F2122" s="12">
        <v>33.386000000000003</v>
      </c>
      <c r="G2122" s="12">
        <v>29.725999999999999</v>
      </c>
      <c r="H2122" s="12">
        <v>11.256</v>
      </c>
      <c r="I2122" s="12">
        <v>7.242</v>
      </c>
      <c r="J2122" s="12">
        <v>11.000999999999999</v>
      </c>
      <c r="K2122" s="12">
        <v>8.7080000000000002</v>
      </c>
      <c r="L2122" s="12">
        <v>4.7640000000000002</v>
      </c>
      <c r="M2122" s="12">
        <v>2.1150000000000002</v>
      </c>
      <c r="N2122" s="12">
        <v>9.3260000000000005</v>
      </c>
      <c r="O2122" s="12"/>
      <c r="P2122" s="11" t="s">
        <v>1</v>
      </c>
      <c r="Q2122" s="11" t="s">
        <v>1</v>
      </c>
      <c r="R2122" s="11" t="s">
        <v>1</v>
      </c>
      <c r="S2122" s="11" t="s">
        <v>1</v>
      </c>
      <c r="T2122" s="11" t="s">
        <v>1</v>
      </c>
      <c r="U2122" s="11" t="s">
        <v>1</v>
      </c>
      <c r="V2122" s="11" t="s">
        <v>306</v>
      </c>
      <c r="W2122" s="21" t="s">
        <v>1</v>
      </c>
    </row>
    <row r="2123" spans="1:23" x14ac:dyDescent="0.2">
      <c r="A2123" s="27" t="s">
        <v>70</v>
      </c>
      <c r="B2123" s="13" t="s">
        <v>155</v>
      </c>
      <c r="C2123" s="13" t="s">
        <v>283</v>
      </c>
      <c r="D2123" s="14"/>
      <c r="E2123" s="14"/>
      <c r="F2123" s="14">
        <v>7</v>
      </c>
      <c r="G2123" s="14"/>
      <c r="H2123" s="14">
        <v>8</v>
      </c>
      <c r="I2123" s="14">
        <v>9</v>
      </c>
      <c r="J2123" s="14">
        <v>10</v>
      </c>
      <c r="K2123" s="14">
        <v>10</v>
      </c>
      <c r="L2123" s="14">
        <v>11</v>
      </c>
      <c r="M2123" s="14">
        <v>12</v>
      </c>
      <c r="N2123" s="14"/>
      <c r="O2123" s="14"/>
      <c r="P2123" s="13" t="s">
        <v>1</v>
      </c>
      <c r="Q2123" s="13" t="s">
        <v>1</v>
      </c>
      <c r="R2123" s="13" t="s">
        <v>1</v>
      </c>
      <c r="S2123" s="13" t="s">
        <v>1</v>
      </c>
      <c r="T2123" s="13" t="s">
        <v>1</v>
      </c>
      <c r="U2123" s="13" t="s">
        <v>1</v>
      </c>
      <c r="V2123" s="13" t="s">
        <v>306</v>
      </c>
      <c r="W2123" s="22" t="s">
        <v>1</v>
      </c>
    </row>
    <row r="2124" spans="1:23" x14ac:dyDescent="0.2">
      <c r="A2124" s="25" t="s">
        <v>70</v>
      </c>
      <c r="B2124" s="11" t="s">
        <v>155</v>
      </c>
      <c r="C2124" s="11" t="s">
        <v>290</v>
      </c>
      <c r="D2124" s="12"/>
      <c r="E2124" s="12"/>
      <c r="F2124" s="12">
        <v>25</v>
      </c>
      <c r="G2124" s="12"/>
      <c r="H2124" s="12">
        <v>28</v>
      </c>
      <c r="I2124" s="12">
        <v>29</v>
      </c>
      <c r="J2124" s="12">
        <v>33</v>
      </c>
      <c r="K2124" s="12">
        <v>28</v>
      </c>
      <c r="L2124" s="12">
        <v>30</v>
      </c>
      <c r="M2124" s="12">
        <v>28</v>
      </c>
      <c r="N2124" s="12"/>
      <c r="O2124" s="12"/>
      <c r="P2124" s="11" t="s">
        <v>1</v>
      </c>
      <c r="Q2124" s="11" t="s">
        <v>1</v>
      </c>
      <c r="R2124" s="11" t="s">
        <v>1</v>
      </c>
      <c r="S2124" s="11" t="s">
        <v>1</v>
      </c>
      <c r="T2124" s="11" t="s">
        <v>1</v>
      </c>
      <c r="U2124" s="11" t="s">
        <v>1</v>
      </c>
      <c r="V2124" s="11" t="s">
        <v>306</v>
      </c>
      <c r="W2124" s="21" t="s">
        <v>1</v>
      </c>
    </row>
    <row r="2125" spans="1:23" x14ac:dyDescent="0.2">
      <c r="A2125" s="27" t="s">
        <v>70</v>
      </c>
      <c r="B2125" s="13" t="s">
        <v>155</v>
      </c>
      <c r="C2125" s="13" t="s">
        <v>291</v>
      </c>
      <c r="D2125" s="14"/>
      <c r="E2125" s="14"/>
      <c r="F2125" s="14">
        <v>5</v>
      </c>
      <c r="G2125" s="14">
        <v>2</v>
      </c>
      <c r="H2125" s="14">
        <v>6</v>
      </c>
      <c r="I2125" s="14">
        <v>7</v>
      </c>
      <c r="J2125" s="14">
        <v>7</v>
      </c>
      <c r="K2125" s="14">
        <v>7</v>
      </c>
      <c r="L2125" s="14">
        <v>9</v>
      </c>
      <c r="M2125" s="14">
        <v>9</v>
      </c>
      <c r="N2125" s="14"/>
      <c r="O2125" s="14"/>
      <c r="P2125" s="13" t="s">
        <v>1</v>
      </c>
      <c r="Q2125" s="13" t="s">
        <v>1</v>
      </c>
      <c r="R2125" s="13" t="s">
        <v>1</v>
      </c>
      <c r="S2125" s="13" t="s">
        <v>1</v>
      </c>
      <c r="T2125" s="13" t="s">
        <v>1</v>
      </c>
      <c r="U2125" s="13" t="s">
        <v>1</v>
      </c>
      <c r="V2125" s="13" t="s">
        <v>306</v>
      </c>
      <c r="W2125" s="22" t="s">
        <v>1</v>
      </c>
    </row>
    <row r="2126" spans="1:23" x14ac:dyDescent="0.2">
      <c r="A2126" s="25" t="s">
        <v>70</v>
      </c>
      <c r="B2126" s="11" t="s">
        <v>155</v>
      </c>
      <c r="C2126" s="11" t="s">
        <v>273</v>
      </c>
      <c r="D2126" s="12"/>
      <c r="E2126" s="12"/>
      <c r="F2126" s="12">
        <v>13</v>
      </c>
      <c r="G2126" s="12"/>
      <c r="H2126" s="12">
        <v>15</v>
      </c>
      <c r="I2126" s="12"/>
      <c r="J2126" s="12">
        <v>16</v>
      </c>
      <c r="K2126" s="12">
        <v>14</v>
      </c>
      <c r="L2126" s="12">
        <v>19</v>
      </c>
      <c r="M2126" s="12">
        <v>20</v>
      </c>
      <c r="N2126" s="12"/>
      <c r="O2126" s="12"/>
      <c r="P2126" s="11" t="s">
        <v>1</v>
      </c>
      <c r="Q2126" s="11" t="s">
        <v>1</v>
      </c>
      <c r="R2126" s="11" t="s">
        <v>1</v>
      </c>
      <c r="S2126" s="11" t="s">
        <v>1</v>
      </c>
      <c r="T2126" s="11" t="s">
        <v>1</v>
      </c>
      <c r="U2126" s="11" t="s">
        <v>1</v>
      </c>
      <c r="V2126" s="11" t="s">
        <v>306</v>
      </c>
      <c r="W2126" s="21" t="s">
        <v>1</v>
      </c>
    </row>
    <row r="2127" spans="1:23" x14ac:dyDescent="0.2">
      <c r="A2127" s="27" t="s">
        <v>70</v>
      </c>
      <c r="B2127" s="13" t="s">
        <v>155</v>
      </c>
      <c r="C2127" s="13" t="s">
        <v>274</v>
      </c>
      <c r="D2127" s="14"/>
      <c r="E2127" s="14"/>
      <c r="F2127" s="14">
        <v>21</v>
      </c>
      <c r="G2127" s="14"/>
      <c r="H2127" s="14">
        <v>22</v>
      </c>
      <c r="I2127" s="14"/>
      <c r="J2127" s="14">
        <v>22</v>
      </c>
      <c r="K2127" s="14">
        <v>19</v>
      </c>
      <c r="L2127" s="14">
        <v>28</v>
      </c>
      <c r="M2127" s="14">
        <v>29</v>
      </c>
      <c r="N2127" s="14"/>
      <c r="O2127" s="14"/>
      <c r="P2127" s="13" t="s">
        <v>1</v>
      </c>
      <c r="Q2127" s="13" t="s">
        <v>1</v>
      </c>
      <c r="R2127" s="13" t="s">
        <v>1</v>
      </c>
      <c r="S2127" s="13" t="s">
        <v>1</v>
      </c>
      <c r="T2127" s="13" t="s">
        <v>1</v>
      </c>
      <c r="U2127" s="13" t="s">
        <v>1</v>
      </c>
      <c r="V2127" s="13" t="s">
        <v>306</v>
      </c>
      <c r="W2127" s="22" t="s">
        <v>1</v>
      </c>
    </row>
    <row r="2128" spans="1:23" x14ac:dyDescent="0.2">
      <c r="A2128" s="25" t="s">
        <v>70</v>
      </c>
      <c r="B2128" s="11" t="s">
        <v>155</v>
      </c>
      <c r="C2128" s="11" t="s">
        <v>289</v>
      </c>
      <c r="D2128" s="12"/>
      <c r="E2128" s="12"/>
      <c r="F2128" s="12"/>
      <c r="G2128" s="12"/>
      <c r="H2128" s="12"/>
      <c r="I2128" s="12"/>
      <c r="J2128" s="12"/>
      <c r="K2128" s="12"/>
      <c r="L2128" s="12"/>
      <c r="M2128" s="12"/>
      <c r="N2128" s="12"/>
      <c r="O2128" s="12"/>
      <c r="P2128" s="11"/>
      <c r="Q2128" s="11"/>
      <c r="R2128" s="11"/>
      <c r="S2128" s="11"/>
      <c r="T2128" s="11"/>
      <c r="U2128" s="11"/>
      <c r="V2128" s="11"/>
      <c r="W2128" s="21"/>
    </row>
    <row r="2129" spans="1:23" x14ac:dyDescent="0.2">
      <c r="A2129" s="27" t="s">
        <v>70</v>
      </c>
      <c r="B2129" s="13" t="s">
        <v>155</v>
      </c>
      <c r="C2129" s="13" t="s">
        <v>276</v>
      </c>
      <c r="D2129" s="14"/>
      <c r="E2129" s="14"/>
      <c r="F2129" s="14"/>
      <c r="G2129" s="14"/>
      <c r="H2129" s="14"/>
      <c r="I2129" s="14"/>
      <c r="J2129" s="14"/>
      <c r="K2129" s="14"/>
      <c r="L2129" s="14"/>
      <c r="M2129" s="14"/>
      <c r="N2129" s="14"/>
      <c r="O2129" s="14"/>
      <c r="P2129" s="13"/>
      <c r="Q2129" s="13"/>
      <c r="R2129" s="13"/>
      <c r="S2129" s="13"/>
      <c r="T2129" s="13"/>
      <c r="U2129" s="13"/>
      <c r="V2129" s="13"/>
      <c r="W2129" s="22"/>
    </row>
    <row r="2130" spans="1:23" x14ac:dyDescent="0.2">
      <c r="A2130" s="25" t="s">
        <v>70</v>
      </c>
      <c r="B2130" s="11" t="s">
        <v>155</v>
      </c>
      <c r="C2130" s="11" t="s">
        <v>271</v>
      </c>
      <c r="D2130" s="12">
        <v>25</v>
      </c>
      <c r="E2130" s="12">
        <v>32</v>
      </c>
      <c r="F2130" s="12">
        <v>23</v>
      </c>
      <c r="G2130" s="12">
        <v>23</v>
      </c>
      <c r="H2130" s="12">
        <v>31</v>
      </c>
      <c r="I2130" s="12">
        <v>32</v>
      </c>
      <c r="J2130" s="12">
        <v>26</v>
      </c>
      <c r="K2130" s="12"/>
      <c r="L2130" s="12">
        <v>25</v>
      </c>
      <c r="M2130" s="12">
        <v>26</v>
      </c>
      <c r="N2130" s="12"/>
      <c r="O2130" s="12"/>
      <c r="P2130" s="11" t="s">
        <v>1</v>
      </c>
      <c r="Q2130" s="11" t="s">
        <v>1</v>
      </c>
      <c r="R2130" s="11" t="s">
        <v>1</v>
      </c>
      <c r="S2130" s="11" t="s">
        <v>1</v>
      </c>
      <c r="T2130" s="11" t="s">
        <v>1</v>
      </c>
      <c r="U2130" s="11" t="s">
        <v>1</v>
      </c>
      <c r="V2130" s="11" t="s">
        <v>306</v>
      </c>
      <c r="W2130" s="21" t="s">
        <v>1</v>
      </c>
    </row>
    <row r="2131" spans="1:23" x14ac:dyDescent="0.2">
      <c r="A2131" s="27" t="s">
        <v>70</v>
      </c>
      <c r="B2131" s="13" t="s">
        <v>155</v>
      </c>
      <c r="C2131" s="13" t="s">
        <v>292</v>
      </c>
      <c r="D2131" s="14"/>
      <c r="E2131" s="14"/>
      <c r="F2131" s="14"/>
      <c r="G2131" s="14"/>
      <c r="H2131" s="14"/>
      <c r="I2131" s="14"/>
      <c r="J2131" s="14"/>
      <c r="K2131" s="14"/>
      <c r="L2131" s="14"/>
      <c r="M2131" s="14"/>
      <c r="N2131" s="14"/>
      <c r="O2131" s="14"/>
      <c r="P2131" s="13"/>
      <c r="Q2131" s="13"/>
      <c r="R2131" s="13"/>
      <c r="S2131" s="13"/>
      <c r="T2131" s="13"/>
      <c r="U2131" s="13"/>
      <c r="V2131" s="13"/>
      <c r="W2131" s="22"/>
    </row>
    <row r="2132" spans="1:23" x14ac:dyDescent="0.2">
      <c r="A2132" s="25" t="s">
        <v>70</v>
      </c>
      <c r="B2132" s="11" t="s">
        <v>155</v>
      </c>
      <c r="C2132" s="11" t="s">
        <v>275</v>
      </c>
      <c r="D2132" s="12"/>
      <c r="E2132" s="12"/>
      <c r="F2132" s="12"/>
      <c r="G2132" s="12"/>
      <c r="H2132" s="12"/>
      <c r="I2132" s="12"/>
      <c r="J2132" s="12"/>
      <c r="K2132" s="12"/>
      <c r="L2132" s="12"/>
      <c r="M2132" s="12"/>
      <c r="N2132" s="12"/>
      <c r="O2132" s="12"/>
      <c r="P2132" s="11"/>
      <c r="Q2132" s="11"/>
      <c r="R2132" s="11"/>
      <c r="S2132" s="11"/>
      <c r="T2132" s="11"/>
      <c r="U2132" s="11"/>
      <c r="V2132" s="11"/>
      <c r="W2132" s="21"/>
    </row>
    <row r="2133" spans="1:23" x14ac:dyDescent="0.2">
      <c r="A2133" s="27" t="s">
        <v>70</v>
      </c>
      <c r="B2133" s="13" t="s">
        <v>155</v>
      </c>
      <c r="C2133" s="13" t="s">
        <v>272</v>
      </c>
      <c r="D2133" s="14"/>
      <c r="E2133" s="14"/>
      <c r="F2133" s="14"/>
      <c r="G2133" s="14"/>
      <c r="H2133" s="14">
        <v>15</v>
      </c>
      <c r="I2133" s="14">
        <v>17</v>
      </c>
      <c r="J2133" s="14">
        <v>16</v>
      </c>
      <c r="K2133" s="14">
        <v>16</v>
      </c>
      <c r="L2133" s="14">
        <v>14</v>
      </c>
      <c r="M2133" s="14">
        <v>15</v>
      </c>
      <c r="N2133" s="14"/>
      <c r="O2133" s="14"/>
      <c r="P2133" s="13" t="s">
        <v>1</v>
      </c>
      <c r="Q2133" s="13" t="s">
        <v>1</v>
      </c>
      <c r="R2133" s="13" t="s">
        <v>1</v>
      </c>
      <c r="S2133" s="13" t="s">
        <v>1</v>
      </c>
      <c r="T2133" s="13" t="s">
        <v>1</v>
      </c>
      <c r="U2133" s="13" t="s">
        <v>1</v>
      </c>
      <c r="V2133" s="13" t="s">
        <v>306</v>
      </c>
      <c r="W2133" s="22" t="s">
        <v>1</v>
      </c>
    </row>
    <row r="2134" spans="1:23" x14ac:dyDescent="0.2">
      <c r="A2134" s="25" t="s">
        <v>70</v>
      </c>
      <c r="B2134" s="11" t="s">
        <v>155</v>
      </c>
      <c r="C2134" s="11" t="s">
        <v>295</v>
      </c>
      <c r="D2134" s="12"/>
      <c r="E2134" s="12">
        <v>7.0982917219999999</v>
      </c>
      <c r="F2134" s="12">
        <v>6.2400169319999996</v>
      </c>
      <c r="G2134" s="12">
        <v>4.4260997209999999</v>
      </c>
      <c r="H2134" s="12">
        <v>6.3954709379999999</v>
      </c>
      <c r="I2134" s="12">
        <v>7.0400730730000003</v>
      </c>
      <c r="J2134" s="12">
        <v>7.4641077060000001</v>
      </c>
      <c r="K2134" s="12">
        <v>7.1986030870000004</v>
      </c>
      <c r="L2134" s="12">
        <v>7.961450793</v>
      </c>
      <c r="M2134" s="12"/>
      <c r="N2134" s="12"/>
      <c r="O2134" s="12"/>
      <c r="P2134" s="11" t="s">
        <v>1</v>
      </c>
      <c r="Q2134" s="11" t="s">
        <v>1</v>
      </c>
      <c r="R2134" s="11" t="s">
        <v>1</v>
      </c>
      <c r="S2134" s="11" t="s">
        <v>1</v>
      </c>
      <c r="T2134" s="11" t="s">
        <v>1</v>
      </c>
      <c r="U2134" s="11" t="s">
        <v>1</v>
      </c>
      <c r="V2134" s="11" t="s">
        <v>306</v>
      </c>
      <c r="W2134" s="21" t="s">
        <v>1</v>
      </c>
    </row>
    <row r="2135" spans="1:23" x14ac:dyDescent="0.2">
      <c r="A2135" s="27" t="s">
        <v>70</v>
      </c>
      <c r="B2135" s="13" t="s">
        <v>155</v>
      </c>
      <c r="C2135" s="13" t="s">
        <v>297</v>
      </c>
      <c r="D2135" s="14"/>
      <c r="E2135" s="14"/>
      <c r="F2135" s="14"/>
      <c r="G2135" s="14"/>
      <c r="H2135" s="14"/>
      <c r="I2135" s="14"/>
      <c r="J2135" s="14"/>
      <c r="K2135" s="14"/>
      <c r="L2135" s="14"/>
      <c r="M2135" s="14"/>
      <c r="N2135" s="14"/>
      <c r="O2135" s="14"/>
      <c r="P2135" s="13" t="s">
        <v>1</v>
      </c>
      <c r="Q2135" s="13" t="s">
        <v>1</v>
      </c>
      <c r="R2135" s="13" t="s">
        <v>1</v>
      </c>
      <c r="S2135" s="13" t="s">
        <v>1</v>
      </c>
      <c r="T2135" s="13" t="s">
        <v>1</v>
      </c>
      <c r="U2135" s="13" t="s">
        <v>1</v>
      </c>
      <c r="V2135" s="13" t="s">
        <v>306</v>
      </c>
      <c r="W2135" s="22" t="s">
        <v>1</v>
      </c>
    </row>
    <row r="2136" spans="1:23" x14ac:dyDescent="0.2">
      <c r="A2136" s="25" t="s">
        <v>70</v>
      </c>
      <c r="B2136" s="11" t="s">
        <v>155</v>
      </c>
      <c r="C2136" s="11" t="s">
        <v>299</v>
      </c>
      <c r="D2136" s="12"/>
      <c r="E2136" s="12"/>
      <c r="F2136" s="12"/>
      <c r="G2136" s="12"/>
      <c r="H2136" s="12"/>
      <c r="I2136" s="12"/>
      <c r="J2136" s="12"/>
      <c r="K2136" s="12"/>
      <c r="L2136" s="12"/>
      <c r="M2136" s="12"/>
      <c r="N2136" s="12"/>
      <c r="O2136" s="12"/>
      <c r="P2136" s="11" t="s">
        <v>1</v>
      </c>
      <c r="Q2136" s="11" t="s">
        <v>1</v>
      </c>
      <c r="R2136" s="11" t="s">
        <v>1</v>
      </c>
      <c r="S2136" s="11" t="s">
        <v>1</v>
      </c>
      <c r="T2136" s="11" t="s">
        <v>1</v>
      </c>
      <c r="U2136" s="11" t="s">
        <v>1</v>
      </c>
      <c r="V2136" s="11" t="s">
        <v>306</v>
      </c>
      <c r="W2136" s="21" t="s">
        <v>1</v>
      </c>
    </row>
    <row r="2137" spans="1:23" x14ac:dyDescent="0.2">
      <c r="A2137" s="27" t="s">
        <v>70</v>
      </c>
      <c r="B2137" s="13" t="s">
        <v>155</v>
      </c>
      <c r="C2137" s="13" t="s">
        <v>300</v>
      </c>
      <c r="D2137" s="14"/>
      <c r="E2137" s="14"/>
      <c r="F2137" s="14"/>
      <c r="G2137" s="14"/>
      <c r="H2137" s="14"/>
      <c r="I2137" s="14"/>
      <c r="J2137" s="14"/>
      <c r="K2137" s="14"/>
      <c r="L2137" s="14"/>
      <c r="M2137" s="14"/>
      <c r="N2137" s="14"/>
      <c r="O2137" s="14"/>
      <c r="P2137" s="13" t="s">
        <v>1</v>
      </c>
      <c r="Q2137" s="13" t="s">
        <v>1</v>
      </c>
      <c r="R2137" s="13" t="s">
        <v>1</v>
      </c>
      <c r="S2137" s="13" t="s">
        <v>1</v>
      </c>
      <c r="T2137" s="13" t="s">
        <v>1</v>
      </c>
      <c r="U2137" s="13" t="s">
        <v>1</v>
      </c>
      <c r="V2137" s="13" t="s">
        <v>306</v>
      </c>
      <c r="W2137" s="22" t="s">
        <v>1</v>
      </c>
    </row>
    <row r="2138" spans="1:23" x14ac:dyDescent="0.2">
      <c r="A2138" s="25" t="s">
        <v>70</v>
      </c>
      <c r="B2138" s="11" t="s">
        <v>155</v>
      </c>
      <c r="C2138" s="11" t="s">
        <v>296</v>
      </c>
      <c r="D2138" s="12"/>
      <c r="E2138" s="12"/>
      <c r="F2138" s="12"/>
      <c r="G2138" s="12"/>
      <c r="H2138" s="12"/>
      <c r="I2138" s="12"/>
      <c r="J2138" s="12"/>
      <c r="K2138" s="12"/>
      <c r="L2138" s="12"/>
      <c r="M2138" s="12"/>
      <c r="N2138" s="12"/>
      <c r="O2138" s="12"/>
      <c r="P2138" s="11" t="s">
        <v>1</v>
      </c>
      <c r="Q2138" s="11" t="s">
        <v>1</v>
      </c>
      <c r="R2138" s="11" t="s">
        <v>1</v>
      </c>
      <c r="S2138" s="11" t="s">
        <v>1</v>
      </c>
      <c r="T2138" s="11" t="s">
        <v>1</v>
      </c>
      <c r="U2138" s="11" t="s">
        <v>1</v>
      </c>
      <c r="V2138" s="11" t="s">
        <v>306</v>
      </c>
      <c r="W2138" s="21" t="s">
        <v>1</v>
      </c>
    </row>
    <row r="2139" spans="1:23" x14ac:dyDescent="0.2">
      <c r="A2139" s="27" t="s">
        <v>70</v>
      </c>
      <c r="B2139" s="13" t="s">
        <v>155</v>
      </c>
      <c r="C2139" s="13" t="s">
        <v>301</v>
      </c>
      <c r="D2139" s="14"/>
      <c r="E2139" s="14"/>
      <c r="F2139" s="14"/>
      <c r="G2139" s="14"/>
      <c r="H2139" s="14"/>
      <c r="I2139" s="14"/>
      <c r="J2139" s="14"/>
      <c r="K2139" s="14"/>
      <c r="L2139" s="14"/>
      <c r="M2139" s="14"/>
      <c r="N2139" s="14"/>
      <c r="O2139" s="14"/>
      <c r="P2139" s="13" t="s">
        <v>1</v>
      </c>
      <c r="Q2139" s="13" t="s">
        <v>1</v>
      </c>
      <c r="R2139" s="13" t="s">
        <v>1</v>
      </c>
      <c r="S2139" s="13" t="s">
        <v>1</v>
      </c>
      <c r="T2139" s="13" t="s">
        <v>1</v>
      </c>
      <c r="U2139" s="13" t="s">
        <v>1</v>
      </c>
      <c r="V2139" s="13" t="s">
        <v>306</v>
      </c>
      <c r="W2139" s="22" t="s">
        <v>1</v>
      </c>
    </row>
    <row r="2140" spans="1:23" x14ac:dyDescent="0.2">
      <c r="A2140" s="25" t="s">
        <v>70</v>
      </c>
      <c r="B2140" s="11" t="s">
        <v>155</v>
      </c>
      <c r="C2140" s="11" t="s">
        <v>298</v>
      </c>
      <c r="D2140" s="12"/>
      <c r="E2140" s="12"/>
      <c r="F2140" s="12"/>
      <c r="G2140" s="12"/>
      <c r="H2140" s="12"/>
      <c r="I2140" s="12"/>
      <c r="J2140" s="12"/>
      <c r="K2140" s="12"/>
      <c r="L2140" s="12"/>
      <c r="M2140" s="12"/>
      <c r="N2140" s="12"/>
      <c r="O2140" s="12"/>
      <c r="P2140" s="11" t="s">
        <v>1</v>
      </c>
      <c r="Q2140" s="11" t="s">
        <v>1</v>
      </c>
      <c r="R2140" s="11" t="s">
        <v>1</v>
      </c>
      <c r="S2140" s="11" t="s">
        <v>1</v>
      </c>
      <c r="T2140" s="11" t="s">
        <v>1</v>
      </c>
      <c r="U2140" s="11" t="s">
        <v>1</v>
      </c>
      <c r="V2140" s="11" t="s">
        <v>306</v>
      </c>
      <c r="W2140" s="21" t="s">
        <v>1</v>
      </c>
    </row>
    <row r="2141" spans="1:23" x14ac:dyDescent="0.2">
      <c r="A2141" s="27" t="s">
        <v>71</v>
      </c>
      <c r="B2141" s="13" t="s">
        <v>156</v>
      </c>
      <c r="C2141" s="13" t="s">
        <v>277</v>
      </c>
      <c r="D2141" s="14"/>
      <c r="E2141" s="14"/>
      <c r="F2141" s="14"/>
      <c r="G2141" s="14"/>
      <c r="H2141" s="14"/>
      <c r="I2141" s="14"/>
      <c r="J2141" s="14"/>
      <c r="K2141" s="14"/>
      <c r="L2141" s="14"/>
      <c r="M2141" s="14"/>
      <c r="N2141" s="14"/>
      <c r="O2141" s="14"/>
      <c r="P2141" s="13"/>
      <c r="Q2141" s="13"/>
      <c r="R2141" s="13"/>
      <c r="S2141" s="13"/>
      <c r="T2141" s="13"/>
      <c r="U2141" s="13"/>
      <c r="V2141" s="13"/>
      <c r="W2141" s="22"/>
    </row>
    <row r="2142" spans="1:23" x14ac:dyDescent="0.2">
      <c r="A2142" s="25" t="s">
        <v>71</v>
      </c>
      <c r="B2142" s="11" t="s">
        <v>156</v>
      </c>
      <c r="C2142" s="11" t="s">
        <v>278</v>
      </c>
      <c r="D2142" s="12">
        <v>21.824369999999998</v>
      </c>
      <c r="E2142" s="12"/>
      <c r="F2142" s="12"/>
      <c r="G2142" s="12"/>
      <c r="H2142" s="12"/>
      <c r="I2142" s="12"/>
      <c r="J2142" s="12"/>
      <c r="K2142" s="12"/>
      <c r="L2142" s="12"/>
      <c r="M2142" s="12"/>
      <c r="N2142" s="12"/>
      <c r="O2142" s="12"/>
      <c r="P2142" s="11" t="s">
        <v>1</v>
      </c>
      <c r="Q2142" s="11" t="s">
        <v>1</v>
      </c>
      <c r="R2142" s="11" t="s">
        <v>1</v>
      </c>
      <c r="S2142" s="11" t="s">
        <v>1</v>
      </c>
      <c r="T2142" s="11" t="s">
        <v>1</v>
      </c>
      <c r="U2142" s="11" t="s">
        <v>1</v>
      </c>
      <c r="V2142" s="11" t="s">
        <v>294</v>
      </c>
      <c r="W2142" s="21" t="s">
        <v>1</v>
      </c>
    </row>
    <row r="2143" spans="1:23" x14ac:dyDescent="0.2">
      <c r="A2143" s="27" t="s">
        <v>71</v>
      </c>
      <c r="B2143" s="13" t="s">
        <v>156</v>
      </c>
      <c r="C2143" s="13" t="s">
        <v>280</v>
      </c>
      <c r="D2143" s="14">
        <v>3.7530000000000001E-2</v>
      </c>
      <c r="E2143" s="14"/>
      <c r="F2143" s="14"/>
      <c r="G2143" s="14">
        <v>0.16005</v>
      </c>
      <c r="H2143" s="14"/>
      <c r="I2143" s="14"/>
      <c r="J2143" s="14">
        <v>1.1620299999999999</v>
      </c>
      <c r="K2143" s="14"/>
      <c r="L2143" s="14"/>
      <c r="M2143" s="14"/>
      <c r="N2143" s="14"/>
      <c r="O2143" s="14"/>
      <c r="P2143" s="13" t="s">
        <v>1</v>
      </c>
      <c r="Q2143" s="13" t="s">
        <v>1</v>
      </c>
      <c r="R2143" s="13" t="s">
        <v>1</v>
      </c>
      <c r="S2143" s="13" t="s">
        <v>1</v>
      </c>
      <c r="T2143" s="13" t="s">
        <v>1</v>
      </c>
      <c r="U2143" s="13" t="s">
        <v>1</v>
      </c>
      <c r="V2143" s="13" t="s">
        <v>294</v>
      </c>
      <c r="W2143" s="22" t="s">
        <v>1</v>
      </c>
    </row>
    <row r="2144" spans="1:23" x14ac:dyDescent="0.2">
      <c r="A2144" s="25" t="s">
        <v>71</v>
      </c>
      <c r="B2144" s="11" t="s">
        <v>156</v>
      </c>
      <c r="C2144" s="11" t="s">
        <v>281</v>
      </c>
      <c r="D2144" s="12">
        <v>34.96358</v>
      </c>
      <c r="E2144" s="12"/>
      <c r="F2144" s="12"/>
      <c r="G2144" s="12">
        <v>48.672229999999999</v>
      </c>
      <c r="H2144" s="12"/>
      <c r="I2144" s="12"/>
      <c r="J2144" s="12">
        <v>50.704129999999999</v>
      </c>
      <c r="K2144" s="12"/>
      <c r="L2144" s="12"/>
      <c r="M2144" s="12"/>
      <c r="N2144" s="12"/>
      <c r="O2144" s="12"/>
      <c r="P2144" s="11" t="s">
        <v>1</v>
      </c>
      <c r="Q2144" s="11" t="s">
        <v>1</v>
      </c>
      <c r="R2144" s="11" t="s">
        <v>1</v>
      </c>
      <c r="S2144" s="11" t="s">
        <v>1</v>
      </c>
      <c r="T2144" s="11" t="s">
        <v>1</v>
      </c>
      <c r="U2144" s="11" t="s">
        <v>1</v>
      </c>
      <c r="V2144" s="11" t="s">
        <v>294</v>
      </c>
      <c r="W2144" s="21" t="s">
        <v>1</v>
      </c>
    </row>
    <row r="2145" spans="1:23" x14ac:dyDescent="0.2">
      <c r="A2145" s="27" t="s">
        <v>71</v>
      </c>
      <c r="B2145" s="13" t="s">
        <v>156</v>
      </c>
      <c r="C2145" s="13" t="s">
        <v>282</v>
      </c>
      <c r="D2145" s="14">
        <v>30.207190000000001</v>
      </c>
      <c r="E2145" s="14"/>
      <c r="F2145" s="14"/>
      <c r="G2145" s="14">
        <v>36.703159999999997</v>
      </c>
      <c r="H2145" s="14"/>
      <c r="I2145" s="14"/>
      <c r="J2145" s="14">
        <v>33.981259999999999</v>
      </c>
      <c r="K2145" s="14"/>
      <c r="L2145" s="14"/>
      <c r="M2145" s="14"/>
      <c r="N2145" s="14"/>
      <c r="O2145" s="14"/>
      <c r="P2145" s="13" t="s">
        <v>1</v>
      </c>
      <c r="Q2145" s="13" t="s">
        <v>1</v>
      </c>
      <c r="R2145" s="13" t="s">
        <v>1</v>
      </c>
      <c r="S2145" s="13" t="s">
        <v>1</v>
      </c>
      <c r="T2145" s="13" t="s">
        <v>1</v>
      </c>
      <c r="U2145" s="13" t="s">
        <v>1</v>
      </c>
      <c r="V2145" s="13" t="s">
        <v>294</v>
      </c>
      <c r="W2145" s="22" t="s">
        <v>1</v>
      </c>
    </row>
    <row r="2146" spans="1:23" x14ac:dyDescent="0.2">
      <c r="A2146" s="25" t="s">
        <v>71</v>
      </c>
      <c r="B2146" s="11" t="s">
        <v>156</v>
      </c>
      <c r="C2146" s="11" t="s">
        <v>279</v>
      </c>
      <c r="D2146" s="12">
        <v>8.3828200000000006</v>
      </c>
      <c r="E2146" s="12"/>
      <c r="F2146" s="12"/>
      <c r="G2146" s="12"/>
      <c r="H2146" s="12"/>
      <c r="I2146" s="12"/>
      <c r="J2146" s="12"/>
      <c r="K2146" s="12"/>
      <c r="L2146" s="12"/>
      <c r="M2146" s="12"/>
      <c r="N2146" s="12"/>
      <c r="O2146" s="12"/>
      <c r="P2146" s="11" t="s">
        <v>1</v>
      </c>
      <c r="Q2146" s="11" t="s">
        <v>1</v>
      </c>
      <c r="R2146" s="11" t="s">
        <v>1</v>
      </c>
      <c r="S2146" s="11" t="s">
        <v>1</v>
      </c>
      <c r="T2146" s="11" t="s">
        <v>1</v>
      </c>
      <c r="U2146" s="11" t="s">
        <v>1</v>
      </c>
      <c r="V2146" s="11" t="s">
        <v>294</v>
      </c>
      <c r="W2146" s="21" t="s">
        <v>1</v>
      </c>
    </row>
    <row r="2147" spans="1:23" x14ac:dyDescent="0.2">
      <c r="A2147" s="27" t="s">
        <v>71</v>
      </c>
      <c r="B2147" s="13" t="s">
        <v>156</v>
      </c>
      <c r="C2147" s="13" t="s">
        <v>293</v>
      </c>
      <c r="D2147" s="14"/>
      <c r="E2147" s="14"/>
      <c r="F2147" s="14"/>
      <c r="G2147" s="14"/>
      <c r="H2147" s="14"/>
      <c r="I2147" s="14"/>
      <c r="J2147" s="14"/>
      <c r="K2147" s="14"/>
      <c r="L2147" s="14"/>
      <c r="M2147" s="14"/>
      <c r="N2147" s="14"/>
      <c r="O2147" s="14"/>
      <c r="P2147" s="13" t="s">
        <v>1</v>
      </c>
      <c r="Q2147" s="13" t="s">
        <v>1</v>
      </c>
      <c r="R2147" s="13" t="s">
        <v>1</v>
      </c>
      <c r="S2147" s="13" t="s">
        <v>1</v>
      </c>
      <c r="T2147" s="13" t="s">
        <v>1</v>
      </c>
      <c r="U2147" s="13" t="s">
        <v>1</v>
      </c>
      <c r="V2147" s="13" t="s">
        <v>294</v>
      </c>
      <c r="W2147" s="22" t="s">
        <v>1</v>
      </c>
    </row>
    <row r="2148" spans="1:23" x14ac:dyDescent="0.2">
      <c r="A2148" s="25" t="s">
        <v>71</v>
      </c>
      <c r="B2148" s="11" t="s">
        <v>156</v>
      </c>
      <c r="C2148" s="11" t="s">
        <v>284</v>
      </c>
      <c r="D2148" s="12">
        <v>24.217939999999999</v>
      </c>
      <c r="E2148" s="12">
        <v>24.24615</v>
      </c>
      <c r="F2148" s="12">
        <v>23.990780000000001</v>
      </c>
      <c r="G2148" s="12">
        <v>25.689550000000001</v>
      </c>
      <c r="H2148" s="12"/>
      <c r="I2148" s="12"/>
      <c r="J2148" s="12"/>
      <c r="K2148" s="12"/>
      <c r="L2148" s="12"/>
      <c r="M2148" s="12"/>
      <c r="N2148" s="12"/>
      <c r="O2148" s="12"/>
      <c r="P2148" s="11" t="s">
        <v>1</v>
      </c>
      <c r="Q2148" s="11" t="s">
        <v>1</v>
      </c>
      <c r="R2148" s="11" t="s">
        <v>1</v>
      </c>
      <c r="S2148" s="11" t="s">
        <v>1</v>
      </c>
      <c r="T2148" s="11" t="s">
        <v>1</v>
      </c>
      <c r="U2148" s="11" t="s">
        <v>1</v>
      </c>
      <c r="V2148" s="11" t="s">
        <v>294</v>
      </c>
      <c r="W2148" s="21" t="s">
        <v>1</v>
      </c>
    </row>
    <row r="2149" spans="1:23" x14ac:dyDescent="0.2">
      <c r="A2149" s="27" t="s">
        <v>71</v>
      </c>
      <c r="B2149" s="13" t="s">
        <v>156</v>
      </c>
      <c r="C2149" s="13" t="s">
        <v>286</v>
      </c>
      <c r="D2149" s="14">
        <v>3.508E-2</v>
      </c>
      <c r="E2149" s="14">
        <v>4.2340000000000003E-2</v>
      </c>
      <c r="F2149" s="14">
        <v>0.15572</v>
      </c>
      <c r="G2149" s="14">
        <v>0.16003999999999999</v>
      </c>
      <c r="H2149" s="14"/>
      <c r="I2149" s="14"/>
      <c r="J2149" s="14">
        <v>1.1448100000000001</v>
      </c>
      <c r="K2149" s="14"/>
      <c r="L2149" s="14"/>
      <c r="M2149" s="14"/>
      <c r="N2149" s="14"/>
      <c r="O2149" s="14"/>
      <c r="P2149" s="13" t="s">
        <v>1</v>
      </c>
      <c r="Q2149" s="13" t="s">
        <v>1</v>
      </c>
      <c r="R2149" s="13" t="s">
        <v>1</v>
      </c>
      <c r="S2149" s="13" t="s">
        <v>1</v>
      </c>
      <c r="T2149" s="13" t="s">
        <v>1</v>
      </c>
      <c r="U2149" s="13" t="s">
        <v>1</v>
      </c>
      <c r="V2149" s="13" t="s">
        <v>294</v>
      </c>
      <c r="W2149" s="22" t="s">
        <v>1</v>
      </c>
    </row>
    <row r="2150" spans="1:23" x14ac:dyDescent="0.2">
      <c r="A2150" s="25" t="s">
        <v>71</v>
      </c>
      <c r="B2150" s="11" t="s">
        <v>156</v>
      </c>
      <c r="C2150" s="11" t="s">
        <v>287</v>
      </c>
      <c r="D2150" s="12">
        <v>33.629559999999998</v>
      </c>
      <c r="E2150" s="12">
        <v>41.737459999999999</v>
      </c>
      <c r="F2150" s="12">
        <v>47.16451</v>
      </c>
      <c r="G2150" s="12">
        <v>48.668970000000002</v>
      </c>
      <c r="H2150" s="12"/>
      <c r="I2150" s="12"/>
      <c r="J2150" s="12">
        <v>50.787680000000002</v>
      </c>
      <c r="K2150" s="12"/>
      <c r="L2150" s="12"/>
      <c r="M2150" s="12"/>
      <c r="N2150" s="12"/>
      <c r="O2150" s="12"/>
      <c r="P2150" s="11" t="s">
        <v>1</v>
      </c>
      <c r="Q2150" s="11" t="s">
        <v>1</v>
      </c>
      <c r="R2150" s="11" t="s">
        <v>1</v>
      </c>
      <c r="S2150" s="11" t="s">
        <v>1</v>
      </c>
      <c r="T2150" s="11" t="s">
        <v>1</v>
      </c>
      <c r="U2150" s="11" t="s">
        <v>1</v>
      </c>
      <c r="V2150" s="11" t="s">
        <v>294</v>
      </c>
      <c r="W2150" s="21" t="s">
        <v>1</v>
      </c>
    </row>
    <row r="2151" spans="1:23" x14ac:dyDescent="0.2">
      <c r="A2151" s="27" t="s">
        <v>71</v>
      </c>
      <c r="B2151" s="13" t="s">
        <v>156</v>
      </c>
      <c r="C2151" s="13" t="s">
        <v>288</v>
      </c>
      <c r="D2151" s="14">
        <v>33.520139999999998</v>
      </c>
      <c r="E2151" s="14">
        <v>34.642139999999998</v>
      </c>
      <c r="F2151" s="14">
        <v>35.5</v>
      </c>
      <c r="G2151" s="14">
        <v>36.706490000000002</v>
      </c>
      <c r="H2151" s="14"/>
      <c r="I2151" s="14"/>
      <c r="J2151" s="14">
        <v>34.05395</v>
      </c>
      <c r="K2151" s="14"/>
      <c r="L2151" s="14"/>
      <c r="M2151" s="14"/>
      <c r="N2151" s="14"/>
      <c r="O2151" s="14"/>
      <c r="P2151" s="13" t="s">
        <v>1</v>
      </c>
      <c r="Q2151" s="13" t="s">
        <v>1</v>
      </c>
      <c r="R2151" s="13" t="s">
        <v>1</v>
      </c>
      <c r="S2151" s="13" t="s">
        <v>1</v>
      </c>
      <c r="T2151" s="13" t="s">
        <v>1</v>
      </c>
      <c r="U2151" s="13" t="s">
        <v>1</v>
      </c>
      <c r="V2151" s="13" t="s">
        <v>294</v>
      </c>
      <c r="W2151" s="22" t="s">
        <v>1</v>
      </c>
    </row>
    <row r="2152" spans="1:23" x14ac:dyDescent="0.2">
      <c r="A2152" s="25" t="s">
        <v>71</v>
      </c>
      <c r="B2152" s="11" t="s">
        <v>156</v>
      </c>
      <c r="C2152" s="11" t="s">
        <v>285</v>
      </c>
      <c r="D2152" s="12">
        <v>9.3021999999999991</v>
      </c>
      <c r="E2152" s="12">
        <v>10.395989999999999</v>
      </c>
      <c r="F2152" s="12">
        <v>11.509219999999999</v>
      </c>
      <c r="G2152" s="12">
        <v>11.01694</v>
      </c>
      <c r="H2152" s="12"/>
      <c r="I2152" s="12"/>
      <c r="J2152" s="12"/>
      <c r="K2152" s="12"/>
      <c r="L2152" s="12"/>
      <c r="M2152" s="12"/>
      <c r="N2152" s="12"/>
      <c r="O2152" s="12"/>
      <c r="P2152" s="11" t="s">
        <v>1</v>
      </c>
      <c r="Q2152" s="11" t="s">
        <v>1</v>
      </c>
      <c r="R2152" s="11" t="s">
        <v>1</v>
      </c>
      <c r="S2152" s="11" t="s">
        <v>1</v>
      </c>
      <c r="T2152" s="11" t="s">
        <v>1</v>
      </c>
      <c r="U2152" s="11" t="s">
        <v>1</v>
      </c>
      <c r="V2152" s="11" t="s">
        <v>294</v>
      </c>
      <c r="W2152" s="21" t="s">
        <v>1</v>
      </c>
    </row>
    <row r="2153" spans="1:23" x14ac:dyDescent="0.2">
      <c r="A2153" s="27" t="s">
        <v>71</v>
      </c>
      <c r="B2153" s="13" t="s">
        <v>156</v>
      </c>
      <c r="C2153" s="13" t="s">
        <v>308</v>
      </c>
      <c r="D2153" s="14"/>
      <c r="E2153" s="14">
        <v>2.0609999999999999</v>
      </c>
      <c r="F2153" s="14">
        <v>4.5289999999999999</v>
      </c>
      <c r="G2153" s="14">
        <v>2.3079999999999998</v>
      </c>
      <c r="H2153" s="14">
        <v>5.6</v>
      </c>
      <c r="I2153" s="14">
        <v>3.5430000000000001</v>
      </c>
      <c r="J2153" s="14">
        <v>4.3470000000000004</v>
      </c>
      <c r="K2153" s="14">
        <v>4.976</v>
      </c>
      <c r="L2153" s="14">
        <v>4.45</v>
      </c>
      <c r="M2153" s="14">
        <v>4.51</v>
      </c>
      <c r="N2153" s="14">
        <v>2.3069999999999999</v>
      </c>
      <c r="O2153" s="14"/>
      <c r="P2153" s="13" t="s">
        <v>1</v>
      </c>
      <c r="Q2153" s="13" t="s">
        <v>1</v>
      </c>
      <c r="R2153" s="13" t="s">
        <v>1</v>
      </c>
      <c r="S2153" s="13" t="s">
        <v>1</v>
      </c>
      <c r="T2153" s="13" t="s">
        <v>1</v>
      </c>
      <c r="U2153" s="13" t="s">
        <v>1</v>
      </c>
      <c r="V2153" s="13" t="s">
        <v>294</v>
      </c>
      <c r="W2153" s="22" t="s">
        <v>1</v>
      </c>
    </row>
    <row r="2154" spans="1:23" x14ac:dyDescent="0.2">
      <c r="A2154" s="25" t="s">
        <v>71</v>
      </c>
      <c r="B2154" s="11" t="s">
        <v>156</v>
      </c>
      <c r="C2154" s="11" t="s">
        <v>283</v>
      </c>
      <c r="D2154" s="12"/>
      <c r="E2154" s="12">
        <v>1</v>
      </c>
      <c r="F2154" s="12">
        <v>2</v>
      </c>
      <c r="G2154" s="12">
        <v>1</v>
      </c>
      <c r="H2154" s="12">
        <v>2</v>
      </c>
      <c r="I2154" s="12">
        <v>2</v>
      </c>
      <c r="J2154" s="12">
        <v>2</v>
      </c>
      <c r="K2154" s="12">
        <v>2</v>
      </c>
      <c r="L2154" s="12">
        <v>2</v>
      </c>
      <c r="M2154" s="12"/>
      <c r="N2154" s="12"/>
      <c r="O2154" s="12"/>
      <c r="P2154" s="11" t="s">
        <v>1</v>
      </c>
      <c r="Q2154" s="11" t="s">
        <v>1</v>
      </c>
      <c r="R2154" s="11" t="s">
        <v>1</v>
      </c>
      <c r="S2154" s="11" t="s">
        <v>1</v>
      </c>
      <c r="T2154" s="11" t="s">
        <v>1</v>
      </c>
      <c r="U2154" s="11" t="s">
        <v>1</v>
      </c>
      <c r="V2154" s="11" t="s">
        <v>294</v>
      </c>
      <c r="W2154" s="21" t="s">
        <v>1</v>
      </c>
    </row>
    <row r="2155" spans="1:23" x14ac:dyDescent="0.2">
      <c r="A2155" s="27" t="s">
        <v>71</v>
      </c>
      <c r="B2155" s="13" t="s">
        <v>156</v>
      </c>
      <c r="C2155" s="13" t="s">
        <v>290</v>
      </c>
      <c r="D2155" s="14"/>
      <c r="E2155" s="14"/>
      <c r="F2155" s="14">
        <v>100</v>
      </c>
      <c r="G2155" s="14">
        <v>100</v>
      </c>
      <c r="H2155" s="14"/>
      <c r="I2155" s="14"/>
      <c r="J2155" s="14"/>
      <c r="K2155" s="14"/>
      <c r="L2155" s="14"/>
      <c r="M2155" s="14"/>
      <c r="N2155" s="14"/>
      <c r="O2155" s="14"/>
      <c r="P2155" s="13" t="s">
        <v>1</v>
      </c>
      <c r="Q2155" s="13" t="s">
        <v>1</v>
      </c>
      <c r="R2155" s="13" t="s">
        <v>1</v>
      </c>
      <c r="S2155" s="13" t="s">
        <v>1</v>
      </c>
      <c r="T2155" s="13" t="s">
        <v>1</v>
      </c>
      <c r="U2155" s="13" t="s">
        <v>1</v>
      </c>
      <c r="V2155" s="13" t="s">
        <v>294</v>
      </c>
      <c r="W2155" s="22" t="s">
        <v>1</v>
      </c>
    </row>
    <row r="2156" spans="1:23" x14ac:dyDescent="0.2">
      <c r="A2156" s="25" t="s">
        <v>71</v>
      </c>
      <c r="B2156" s="11" t="s">
        <v>156</v>
      </c>
      <c r="C2156" s="11" t="s">
        <v>291</v>
      </c>
      <c r="D2156" s="12"/>
      <c r="E2156" s="12">
        <v>0</v>
      </c>
      <c r="F2156" s="12">
        <v>0</v>
      </c>
      <c r="G2156" s="12">
        <v>1</v>
      </c>
      <c r="H2156" s="12">
        <v>2</v>
      </c>
      <c r="I2156" s="12">
        <v>2</v>
      </c>
      <c r="J2156" s="12">
        <v>2</v>
      </c>
      <c r="K2156" s="12">
        <v>2</v>
      </c>
      <c r="L2156" s="12">
        <v>2</v>
      </c>
      <c r="M2156" s="12">
        <v>2</v>
      </c>
      <c r="N2156" s="12"/>
      <c r="O2156" s="12"/>
      <c r="P2156" s="11" t="s">
        <v>1</v>
      </c>
      <c r="Q2156" s="11" t="s">
        <v>1</v>
      </c>
      <c r="R2156" s="11" t="s">
        <v>1</v>
      </c>
      <c r="S2156" s="11" t="s">
        <v>1</v>
      </c>
      <c r="T2156" s="11" t="s">
        <v>1</v>
      </c>
      <c r="U2156" s="11" t="s">
        <v>1</v>
      </c>
      <c r="V2156" s="11" t="s">
        <v>294</v>
      </c>
      <c r="W2156" s="21" t="s">
        <v>1</v>
      </c>
    </row>
    <row r="2157" spans="1:23" x14ac:dyDescent="0.2">
      <c r="A2157" s="27" t="s">
        <v>71</v>
      </c>
      <c r="B2157" s="13" t="s">
        <v>156</v>
      </c>
      <c r="C2157" s="13" t="s">
        <v>273</v>
      </c>
      <c r="D2157" s="14"/>
      <c r="E2157" s="14">
        <v>1</v>
      </c>
      <c r="F2157" s="14">
        <v>2</v>
      </c>
      <c r="G2157" s="14">
        <v>3</v>
      </c>
      <c r="H2157" s="14">
        <v>2</v>
      </c>
      <c r="I2157" s="14">
        <v>3</v>
      </c>
      <c r="J2157" s="14">
        <v>2</v>
      </c>
      <c r="K2157" s="14">
        <v>2</v>
      </c>
      <c r="L2157" s="14">
        <v>2</v>
      </c>
      <c r="M2157" s="14"/>
      <c r="N2157" s="14"/>
      <c r="O2157" s="14"/>
      <c r="P2157" s="13" t="s">
        <v>1</v>
      </c>
      <c r="Q2157" s="13" t="s">
        <v>1</v>
      </c>
      <c r="R2157" s="13" t="s">
        <v>1</v>
      </c>
      <c r="S2157" s="13" t="s">
        <v>1</v>
      </c>
      <c r="T2157" s="13" t="s">
        <v>1</v>
      </c>
      <c r="U2157" s="13" t="s">
        <v>1</v>
      </c>
      <c r="V2157" s="13" t="s">
        <v>294</v>
      </c>
      <c r="W2157" s="22" t="s">
        <v>1</v>
      </c>
    </row>
    <row r="2158" spans="1:23" x14ac:dyDescent="0.2">
      <c r="A2158" s="25" t="s">
        <v>71</v>
      </c>
      <c r="B2158" s="11" t="s">
        <v>156</v>
      </c>
      <c r="C2158" s="11" t="s">
        <v>274</v>
      </c>
      <c r="D2158" s="12"/>
      <c r="E2158" s="12">
        <v>2</v>
      </c>
      <c r="F2158" s="12">
        <v>3</v>
      </c>
      <c r="G2158" s="12">
        <v>6</v>
      </c>
      <c r="H2158" s="12">
        <v>3</v>
      </c>
      <c r="I2158" s="12">
        <v>4</v>
      </c>
      <c r="J2158" s="12">
        <v>4</v>
      </c>
      <c r="K2158" s="12">
        <v>3</v>
      </c>
      <c r="L2158" s="12">
        <v>3</v>
      </c>
      <c r="M2158" s="12"/>
      <c r="N2158" s="12"/>
      <c r="O2158" s="12"/>
      <c r="P2158" s="11" t="s">
        <v>1</v>
      </c>
      <c r="Q2158" s="11" t="s">
        <v>1</v>
      </c>
      <c r="R2158" s="11" t="s">
        <v>1</v>
      </c>
      <c r="S2158" s="11" t="s">
        <v>1</v>
      </c>
      <c r="T2158" s="11" t="s">
        <v>1</v>
      </c>
      <c r="U2158" s="11" t="s">
        <v>1</v>
      </c>
      <c r="V2158" s="11" t="s">
        <v>294</v>
      </c>
      <c r="W2158" s="21" t="s">
        <v>1</v>
      </c>
    </row>
    <row r="2159" spans="1:23" x14ac:dyDescent="0.2">
      <c r="A2159" s="27" t="s">
        <v>71</v>
      </c>
      <c r="B2159" s="13" t="s">
        <v>156</v>
      </c>
      <c r="C2159" s="13" t="s">
        <v>289</v>
      </c>
      <c r="D2159" s="14">
        <v>67.184790000000007</v>
      </c>
      <c r="E2159" s="14">
        <v>76.421949999999995</v>
      </c>
      <c r="F2159" s="14">
        <v>82.820239999999998</v>
      </c>
      <c r="G2159" s="14">
        <v>85.535489999999996</v>
      </c>
      <c r="H2159" s="14"/>
      <c r="I2159" s="14"/>
      <c r="J2159" s="14">
        <v>85.986440000000002</v>
      </c>
      <c r="K2159" s="14"/>
      <c r="L2159" s="14"/>
      <c r="M2159" s="14"/>
      <c r="N2159" s="14"/>
      <c r="O2159" s="14"/>
      <c r="P2159" s="13" t="s">
        <v>1</v>
      </c>
      <c r="Q2159" s="13" t="s">
        <v>1</v>
      </c>
      <c r="R2159" s="13" t="s">
        <v>1</v>
      </c>
      <c r="S2159" s="13" t="s">
        <v>1</v>
      </c>
      <c r="T2159" s="13" t="s">
        <v>1</v>
      </c>
      <c r="U2159" s="13" t="s">
        <v>1</v>
      </c>
      <c r="V2159" s="13" t="s">
        <v>294</v>
      </c>
      <c r="W2159" s="22" t="s">
        <v>1</v>
      </c>
    </row>
    <row r="2160" spans="1:23" x14ac:dyDescent="0.2">
      <c r="A2160" s="25" t="s">
        <v>71</v>
      </c>
      <c r="B2160" s="11" t="s">
        <v>156</v>
      </c>
      <c r="C2160" s="11" t="s">
        <v>276</v>
      </c>
      <c r="D2160" s="12"/>
      <c r="E2160" s="12"/>
      <c r="F2160" s="12"/>
      <c r="G2160" s="12"/>
      <c r="H2160" s="12"/>
      <c r="I2160" s="12"/>
      <c r="J2160" s="12"/>
      <c r="K2160" s="12"/>
      <c r="L2160" s="12"/>
      <c r="M2160" s="12"/>
      <c r="N2160" s="12"/>
      <c r="O2160" s="12"/>
      <c r="P2160" s="11"/>
      <c r="Q2160" s="11"/>
      <c r="R2160" s="11"/>
      <c r="S2160" s="11"/>
      <c r="T2160" s="11"/>
      <c r="U2160" s="11"/>
      <c r="V2160" s="11"/>
      <c r="W2160" s="21"/>
    </row>
    <row r="2161" spans="1:23" x14ac:dyDescent="0.2">
      <c r="A2161" s="27" t="s">
        <v>71</v>
      </c>
      <c r="B2161" s="13" t="s">
        <v>156</v>
      </c>
      <c r="C2161" s="13" t="s">
        <v>271</v>
      </c>
      <c r="D2161" s="14"/>
      <c r="E2161" s="14"/>
      <c r="F2161" s="14">
        <v>11</v>
      </c>
      <c r="G2161" s="14">
        <v>12</v>
      </c>
      <c r="H2161" s="14"/>
      <c r="I2161" s="14"/>
      <c r="J2161" s="14"/>
      <c r="K2161" s="14"/>
      <c r="L2161" s="14"/>
      <c r="M2161" s="14"/>
      <c r="N2161" s="14"/>
      <c r="O2161" s="14"/>
      <c r="P2161" s="13" t="s">
        <v>1</v>
      </c>
      <c r="Q2161" s="13" t="s">
        <v>1</v>
      </c>
      <c r="R2161" s="13" t="s">
        <v>1</v>
      </c>
      <c r="S2161" s="13" t="s">
        <v>1</v>
      </c>
      <c r="T2161" s="13" t="s">
        <v>1</v>
      </c>
      <c r="U2161" s="13" t="s">
        <v>1</v>
      </c>
      <c r="V2161" s="13" t="s">
        <v>294</v>
      </c>
      <c r="W2161" s="22" t="s">
        <v>1</v>
      </c>
    </row>
    <row r="2162" spans="1:23" x14ac:dyDescent="0.2">
      <c r="A2162" s="25" t="s">
        <v>71</v>
      </c>
      <c r="B2162" s="11" t="s">
        <v>156</v>
      </c>
      <c r="C2162" s="11" t="s">
        <v>292</v>
      </c>
      <c r="D2162" s="12"/>
      <c r="E2162" s="12">
        <v>32</v>
      </c>
      <c r="F2162" s="12">
        <v>32</v>
      </c>
      <c r="G2162" s="12">
        <v>30</v>
      </c>
      <c r="H2162" s="12">
        <v>29</v>
      </c>
      <c r="I2162" s="12">
        <v>28</v>
      </c>
      <c r="J2162" s="12">
        <v>28</v>
      </c>
      <c r="K2162" s="12">
        <v>28</v>
      </c>
      <c r="L2162" s="12">
        <v>27</v>
      </c>
      <c r="M2162" s="12">
        <v>27</v>
      </c>
      <c r="N2162" s="12"/>
      <c r="O2162" s="12"/>
      <c r="P2162" s="11" t="s">
        <v>1</v>
      </c>
      <c r="Q2162" s="11" t="s">
        <v>1</v>
      </c>
      <c r="R2162" s="11" t="s">
        <v>1</v>
      </c>
      <c r="S2162" s="11" t="s">
        <v>1</v>
      </c>
      <c r="T2162" s="11" t="s">
        <v>1</v>
      </c>
      <c r="U2162" s="11" t="s">
        <v>1</v>
      </c>
      <c r="V2162" s="11" t="s">
        <v>294</v>
      </c>
      <c r="W2162" s="21" t="s">
        <v>1</v>
      </c>
    </row>
    <row r="2163" spans="1:23" x14ac:dyDescent="0.2">
      <c r="A2163" s="27" t="s">
        <v>71</v>
      </c>
      <c r="B2163" s="13" t="s">
        <v>156</v>
      </c>
      <c r="C2163" s="13" t="s">
        <v>275</v>
      </c>
      <c r="D2163" s="14"/>
      <c r="E2163" s="14">
        <v>18</v>
      </c>
      <c r="F2163" s="14">
        <v>18</v>
      </c>
      <c r="G2163" s="14">
        <v>17</v>
      </c>
      <c r="H2163" s="14">
        <v>17</v>
      </c>
      <c r="I2163" s="14">
        <v>16</v>
      </c>
      <c r="J2163" s="14">
        <v>16</v>
      </c>
      <c r="K2163" s="14">
        <v>16</v>
      </c>
      <c r="L2163" s="14">
        <v>16</v>
      </c>
      <c r="M2163" s="14"/>
      <c r="N2163" s="14"/>
      <c r="O2163" s="14"/>
      <c r="P2163" s="13" t="s">
        <v>1</v>
      </c>
      <c r="Q2163" s="13" t="s">
        <v>1</v>
      </c>
      <c r="R2163" s="13" t="s">
        <v>1</v>
      </c>
      <c r="S2163" s="13" t="s">
        <v>1</v>
      </c>
      <c r="T2163" s="13" t="s">
        <v>1</v>
      </c>
      <c r="U2163" s="13" t="s">
        <v>1</v>
      </c>
      <c r="V2163" s="13" t="s">
        <v>294</v>
      </c>
      <c r="W2163" s="22" t="s">
        <v>1</v>
      </c>
    </row>
    <row r="2164" spans="1:23" x14ac:dyDescent="0.2">
      <c r="A2164" s="25" t="s">
        <v>71</v>
      </c>
      <c r="B2164" s="11" t="s">
        <v>156</v>
      </c>
      <c r="C2164" s="11" t="s">
        <v>272</v>
      </c>
      <c r="D2164" s="12"/>
      <c r="E2164" s="12"/>
      <c r="F2164" s="12"/>
      <c r="G2164" s="12"/>
      <c r="H2164" s="12"/>
      <c r="I2164" s="12"/>
      <c r="J2164" s="12"/>
      <c r="K2164" s="12"/>
      <c r="L2164" s="12"/>
      <c r="M2164" s="12"/>
      <c r="N2164" s="12"/>
      <c r="O2164" s="12"/>
      <c r="P2164" s="11"/>
      <c r="Q2164" s="11"/>
      <c r="R2164" s="11"/>
      <c r="S2164" s="11"/>
      <c r="T2164" s="11"/>
      <c r="U2164" s="11"/>
      <c r="V2164" s="11"/>
      <c r="W2164" s="21"/>
    </row>
    <row r="2165" spans="1:23" x14ac:dyDescent="0.2">
      <c r="A2165" s="27" t="s">
        <v>71</v>
      </c>
      <c r="B2165" s="13" t="s">
        <v>156</v>
      </c>
      <c r="C2165" s="13" t="s">
        <v>295</v>
      </c>
      <c r="D2165" s="14"/>
      <c r="E2165" s="14"/>
      <c r="F2165" s="14"/>
      <c r="G2165" s="14"/>
      <c r="H2165" s="14"/>
      <c r="I2165" s="14"/>
      <c r="J2165" s="14"/>
      <c r="K2165" s="14"/>
      <c r="L2165" s="14"/>
      <c r="M2165" s="14"/>
      <c r="N2165" s="14"/>
      <c r="O2165" s="14"/>
      <c r="P2165" s="13" t="s">
        <v>1</v>
      </c>
      <c r="Q2165" s="13" t="s">
        <v>1</v>
      </c>
      <c r="R2165" s="13" t="s">
        <v>1</v>
      </c>
      <c r="S2165" s="13" t="s">
        <v>1</v>
      </c>
      <c r="T2165" s="13" t="s">
        <v>1</v>
      </c>
      <c r="U2165" s="13" t="s">
        <v>1</v>
      </c>
      <c r="V2165" s="13" t="s">
        <v>294</v>
      </c>
      <c r="W2165" s="22" t="s">
        <v>1</v>
      </c>
    </row>
    <row r="2166" spans="1:23" x14ac:dyDescent="0.2">
      <c r="A2166" s="25" t="s">
        <v>71</v>
      </c>
      <c r="B2166" s="11" t="s">
        <v>156</v>
      </c>
      <c r="C2166" s="11" t="s">
        <v>297</v>
      </c>
      <c r="D2166" s="12"/>
      <c r="E2166" s="12"/>
      <c r="F2166" s="12"/>
      <c r="G2166" s="12"/>
      <c r="H2166" s="12"/>
      <c r="I2166" s="12"/>
      <c r="J2166" s="12"/>
      <c r="K2166" s="12"/>
      <c r="L2166" s="12"/>
      <c r="M2166" s="12"/>
      <c r="N2166" s="12"/>
      <c r="O2166" s="12"/>
      <c r="P2166" s="11" t="s">
        <v>1</v>
      </c>
      <c r="Q2166" s="11" t="s">
        <v>1</v>
      </c>
      <c r="R2166" s="11" t="s">
        <v>1</v>
      </c>
      <c r="S2166" s="11" t="s">
        <v>1</v>
      </c>
      <c r="T2166" s="11" t="s">
        <v>1</v>
      </c>
      <c r="U2166" s="11" t="s">
        <v>1</v>
      </c>
      <c r="V2166" s="11" t="s">
        <v>294</v>
      </c>
      <c r="W2166" s="21" t="s">
        <v>1</v>
      </c>
    </row>
    <row r="2167" spans="1:23" x14ac:dyDescent="0.2">
      <c r="A2167" s="27" t="s">
        <v>71</v>
      </c>
      <c r="B2167" s="13" t="s">
        <v>156</v>
      </c>
      <c r="C2167" s="13" t="s">
        <v>299</v>
      </c>
      <c r="D2167" s="14"/>
      <c r="E2167" s="14"/>
      <c r="F2167" s="14"/>
      <c r="G2167" s="14"/>
      <c r="H2167" s="14"/>
      <c r="I2167" s="14"/>
      <c r="J2167" s="14">
        <v>9.5957299999999996</v>
      </c>
      <c r="K2167" s="14"/>
      <c r="L2167" s="14"/>
      <c r="M2167" s="14"/>
      <c r="N2167" s="14"/>
      <c r="O2167" s="14"/>
      <c r="P2167" s="13" t="s">
        <v>1</v>
      </c>
      <c r="Q2167" s="13" t="s">
        <v>1</v>
      </c>
      <c r="R2167" s="13" t="s">
        <v>1</v>
      </c>
      <c r="S2167" s="13" t="s">
        <v>1</v>
      </c>
      <c r="T2167" s="13" t="s">
        <v>1</v>
      </c>
      <c r="U2167" s="13" t="s">
        <v>1</v>
      </c>
      <c r="V2167" s="13" t="s">
        <v>294</v>
      </c>
      <c r="W2167" s="22" t="s">
        <v>1</v>
      </c>
    </row>
    <row r="2168" spans="1:23" x14ac:dyDescent="0.2">
      <c r="A2168" s="25" t="s">
        <v>71</v>
      </c>
      <c r="B2168" s="11" t="s">
        <v>156</v>
      </c>
      <c r="C2168" s="11" t="s">
        <v>300</v>
      </c>
      <c r="D2168" s="12"/>
      <c r="E2168" s="12"/>
      <c r="F2168" s="12"/>
      <c r="G2168" s="12"/>
      <c r="H2168" s="12"/>
      <c r="I2168" s="12"/>
      <c r="J2168" s="12">
        <v>50.485340000000001</v>
      </c>
      <c r="K2168" s="12"/>
      <c r="L2168" s="12"/>
      <c r="M2168" s="12"/>
      <c r="N2168" s="12"/>
      <c r="O2168" s="12"/>
      <c r="P2168" s="11" t="s">
        <v>1</v>
      </c>
      <c r="Q2168" s="11" t="s">
        <v>1</v>
      </c>
      <c r="R2168" s="11" t="s">
        <v>1</v>
      </c>
      <c r="S2168" s="11" t="s">
        <v>1</v>
      </c>
      <c r="T2168" s="11" t="s">
        <v>1</v>
      </c>
      <c r="U2168" s="11" t="s">
        <v>1</v>
      </c>
      <c r="V2168" s="11" t="s">
        <v>294</v>
      </c>
      <c r="W2168" s="21" t="s">
        <v>1</v>
      </c>
    </row>
    <row r="2169" spans="1:23" x14ac:dyDescent="0.2">
      <c r="A2169" s="27" t="s">
        <v>71</v>
      </c>
      <c r="B2169" s="13" t="s">
        <v>156</v>
      </c>
      <c r="C2169" s="13" t="s">
        <v>296</v>
      </c>
      <c r="D2169" s="14"/>
      <c r="E2169" s="14"/>
      <c r="F2169" s="14"/>
      <c r="G2169" s="14"/>
      <c r="H2169" s="14"/>
      <c r="I2169" s="14"/>
      <c r="J2169" s="14">
        <v>50.91816</v>
      </c>
      <c r="K2169" s="14"/>
      <c r="L2169" s="14"/>
      <c r="M2169" s="14"/>
      <c r="N2169" s="14"/>
      <c r="O2169" s="14"/>
      <c r="P2169" s="13" t="s">
        <v>1</v>
      </c>
      <c r="Q2169" s="13" t="s">
        <v>1</v>
      </c>
      <c r="R2169" s="13" t="s">
        <v>1</v>
      </c>
      <c r="S2169" s="13" t="s">
        <v>1</v>
      </c>
      <c r="T2169" s="13" t="s">
        <v>1</v>
      </c>
      <c r="U2169" s="13" t="s">
        <v>1</v>
      </c>
      <c r="V2169" s="13" t="s">
        <v>294</v>
      </c>
      <c r="W2169" s="22" t="s">
        <v>1</v>
      </c>
    </row>
    <row r="2170" spans="1:23" x14ac:dyDescent="0.2">
      <c r="A2170" s="25" t="s">
        <v>71</v>
      </c>
      <c r="B2170" s="11" t="s">
        <v>156</v>
      </c>
      <c r="C2170" s="11" t="s">
        <v>301</v>
      </c>
      <c r="D2170" s="12"/>
      <c r="E2170" s="12"/>
      <c r="F2170" s="12"/>
      <c r="G2170" s="12"/>
      <c r="H2170" s="12"/>
      <c r="I2170" s="12"/>
      <c r="J2170" s="12">
        <v>65.171369999999996</v>
      </c>
      <c r="K2170" s="12"/>
      <c r="L2170" s="12"/>
      <c r="M2170" s="12"/>
      <c r="N2170" s="12"/>
      <c r="O2170" s="12"/>
      <c r="P2170" s="11" t="s">
        <v>1</v>
      </c>
      <c r="Q2170" s="11" t="s">
        <v>1</v>
      </c>
      <c r="R2170" s="11" t="s">
        <v>1</v>
      </c>
      <c r="S2170" s="11" t="s">
        <v>1</v>
      </c>
      <c r="T2170" s="11" t="s">
        <v>1</v>
      </c>
      <c r="U2170" s="11" t="s">
        <v>1</v>
      </c>
      <c r="V2170" s="11" t="s">
        <v>294</v>
      </c>
      <c r="W2170" s="21" t="s">
        <v>1</v>
      </c>
    </row>
    <row r="2171" spans="1:23" x14ac:dyDescent="0.2">
      <c r="A2171" s="27" t="s">
        <v>71</v>
      </c>
      <c r="B2171" s="13" t="s">
        <v>156</v>
      </c>
      <c r="C2171" s="13" t="s">
        <v>298</v>
      </c>
      <c r="D2171" s="14"/>
      <c r="E2171" s="14"/>
      <c r="F2171" s="14"/>
      <c r="G2171" s="14"/>
      <c r="H2171" s="14"/>
      <c r="I2171" s="14"/>
      <c r="J2171" s="14"/>
      <c r="K2171" s="14"/>
      <c r="L2171" s="14"/>
      <c r="M2171" s="14"/>
      <c r="N2171" s="14"/>
      <c r="O2171" s="14"/>
      <c r="P2171" s="13" t="s">
        <v>1</v>
      </c>
      <c r="Q2171" s="13" t="s">
        <v>1</v>
      </c>
      <c r="R2171" s="13" t="s">
        <v>1</v>
      </c>
      <c r="S2171" s="13" t="s">
        <v>1</v>
      </c>
      <c r="T2171" s="13" t="s">
        <v>1</v>
      </c>
      <c r="U2171" s="13" t="s">
        <v>1</v>
      </c>
      <c r="V2171" s="13" t="s">
        <v>294</v>
      </c>
      <c r="W2171" s="22" t="s">
        <v>1</v>
      </c>
    </row>
    <row r="2172" spans="1:23" x14ac:dyDescent="0.2">
      <c r="A2172" s="25" t="s">
        <v>72</v>
      </c>
      <c r="B2172" s="11" t="s">
        <v>157</v>
      </c>
      <c r="C2172" s="11" t="s">
        <v>277</v>
      </c>
      <c r="D2172" s="12"/>
      <c r="E2172" s="12"/>
      <c r="F2172" s="12"/>
      <c r="G2172" s="12"/>
      <c r="H2172" s="12"/>
      <c r="I2172" s="12"/>
      <c r="J2172" s="12"/>
      <c r="K2172" s="12">
        <v>95.957729999999998</v>
      </c>
      <c r="L2172" s="12"/>
      <c r="M2172" s="12"/>
      <c r="N2172" s="12"/>
      <c r="O2172" s="12"/>
      <c r="P2172" s="11" t="s">
        <v>1</v>
      </c>
      <c r="Q2172" s="11" t="s">
        <v>1</v>
      </c>
      <c r="R2172" s="11" t="s">
        <v>1</v>
      </c>
      <c r="S2172" s="11" t="s">
        <v>1</v>
      </c>
      <c r="T2172" s="11" t="s">
        <v>1</v>
      </c>
      <c r="U2172" s="11" t="s">
        <v>1</v>
      </c>
      <c r="V2172" s="11" t="s">
        <v>306</v>
      </c>
      <c r="W2172" s="21" t="s">
        <v>1</v>
      </c>
    </row>
    <row r="2173" spans="1:23" x14ac:dyDescent="0.2">
      <c r="A2173" s="27" t="s">
        <v>72</v>
      </c>
      <c r="B2173" s="13" t="s">
        <v>157</v>
      </c>
      <c r="C2173" s="13" t="s">
        <v>278</v>
      </c>
      <c r="D2173" s="14"/>
      <c r="E2173" s="14"/>
      <c r="F2173" s="14"/>
      <c r="G2173" s="14"/>
      <c r="H2173" s="14"/>
      <c r="I2173" s="14"/>
      <c r="J2173" s="14"/>
      <c r="K2173" s="14"/>
      <c r="L2173" s="14"/>
      <c r="M2173" s="14"/>
      <c r="N2173" s="14"/>
      <c r="O2173" s="14"/>
      <c r="P2173" s="13"/>
      <c r="Q2173" s="13"/>
      <c r="R2173" s="13"/>
      <c r="S2173" s="13"/>
      <c r="T2173" s="13"/>
      <c r="U2173" s="13"/>
      <c r="V2173" s="13"/>
      <c r="W2173" s="22"/>
    </row>
    <row r="2174" spans="1:23" x14ac:dyDescent="0.2">
      <c r="A2174" s="25" t="s">
        <v>72</v>
      </c>
      <c r="B2174" s="11" t="s">
        <v>157</v>
      </c>
      <c r="C2174" s="11" t="s">
        <v>280</v>
      </c>
      <c r="D2174" s="12"/>
      <c r="E2174" s="12">
        <v>0</v>
      </c>
      <c r="F2174" s="12">
        <v>0</v>
      </c>
      <c r="G2174" s="12"/>
      <c r="H2174" s="12">
        <v>0</v>
      </c>
      <c r="I2174" s="12"/>
      <c r="J2174" s="12"/>
      <c r="K2174" s="12">
        <v>0</v>
      </c>
      <c r="L2174" s="12"/>
      <c r="M2174" s="12"/>
      <c r="N2174" s="12"/>
      <c r="O2174" s="12"/>
      <c r="P2174" s="11" t="s">
        <v>1</v>
      </c>
      <c r="Q2174" s="11" t="s">
        <v>1</v>
      </c>
      <c r="R2174" s="11" t="s">
        <v>1</v>
      </c>
      <c r="S2174" s="11" t="s">
        <v>1</v>
      </c>
      <c r="T2174" s="11" t="s">
        <v>1</v>
      </c>
      <c r="U2174" s="11" t="s">
        <v>1</v>
      </c>
      <c r="V2174" s="11" t="s">
        <v>306</v>
      </c>
      <c r="W2174" s="21" t="s">
        <v>1</v>
      </c>
    </row>
    <row r="2175" spans="1:23" x14ac:dyDescent="0.2">
      <c r="A2175" s="27" t="s">
        <v>72</v>
      </c>
      <c r="B2175" s="13" t="s">
        <v>157</v>
      </c>
      <c r="C2175" s="13" t="s">
        <v>281</v>
      </c>
      <c r="D2175" s="14"/>
      <c r="E2175" s="14"/>
      <c r="F2175" s="14"/>
      <c r="G2175" s="14"/>
      <c r="H2175" s="14"/>
      <c r="I2175" s="14"/>
      <c r="J2175" s="14"/>
      <c r="K2175" s="14"/>
      <c r="L2175" s="14"/>
      <c r="M2175" s="14"/>
      <c r="N2175" s="14"/>
      <c r="O2175" s="14"/>
      <c r="P2175" s="13"/>
      <c r="Q2175" s="13"/>
      <c r="R2175" s="13"/>
      <c r="S2175" s="13"/>
      <c r="T2175" s="13"/>
      <c r="U2175" s="13"/>
      <c r="V2175" s="13"/>
      <c r="W2175" s="22"/>
    </row>
    <row r="2176" spans="1:23" x14ac:dyDescent="0.2">
      <c r="A2176" s="25" t="s">
        <v>72</v>
      </c>
      <c r="B2176" s="11" t="s">
        <v>157</v>
      </c>
      <c r="C2176" s="11" t="s">
        <v>282</v>
      </c>
      <c r="D2176" s="12"/>
      <c r="E2176" s="12"/>
      <c r="F2176" s="12"/>
      <c r="G2176" s="12"/>
      <c r="H2176" s="12"/>
      <c r="I2176" s="12"/>
      <c r="J2176" s="12"/>
      <c r="K2176" s="12"/>
      <c r="L2176" s="12"/>
      <c r="M2176" s="12"/>
      <c r="N2176" s="12"/>
      <c r="O2176" s="12"/>
      <c r="P2176" s="11"/>
      <c r="Q2176" s="11"/>
      <c r="R2176" s="11"/>
      <c r="S2176" s="11"/>
      <c r="T2176" s="11"/>
      <c r="U2176" s="11"/>
      <c r="V2176" s="11"/>
      <c r="W2176" s="21"/>
    </row>
    <row r="2177" spans="1:23" x14ac:dyDescent="0.2">
      <c r="A2177" s="27" t="s">
        <v>72</v>
      </c>
      <c r="B2177" s="13" t="s">
        <v>157</v>
      </c>
      <c r="C2177" s="13" t="s">
        <v>279</v>
      </c>
      <c r="D2177" s="14"/>
      <c r="E2177" s="14"/>
      <c r="F2177" s="14"/>
      <c r="G2177" s="14"/>
      <c r="H2177" s="14"/>
      <c r="I2177" s="14"/>
      <c r="J2177" s="14"/>
      <c r="K2177" s="14"/>
      <c r="L2177" s="14"/>
      <c r="M2177" s="14"/>
      <c r="N2177" s="14"/>
      <c r="O2177" s="14"/>
      <c r="P2177" s="13"/>
      <c r="Q2177" s="13"/>
      <c r="R2177" s="13"/>
      <c r="S2177" s="13"/>
      <c r="T2177" s="13"/>
      <c r="U2177" s="13"/>
      <c r="V2177" s="13"/>
      <c r="W2177" s="22"/>
    </row>
    <row r="2178" spans="1:23" x14ac:dyDescent="0.2">
      <c r="A2178" s="25" t="s">
        <v>72</v>
      </c>
      <c r="B2178" s="11" t="s">
        <v>157</v>
      </c>
      <c r="C2178" s="11" t="s">
        <v>293</v>
      </c>
      <c r="D2178" s="12"/>
      <c r="E2178" s="12"/>
      <c r="F2178" s="12"/>
      <c r="G2178" s="12"/>
      <c r="H2178" s="12"/>
      <c r="I2178" s="12"/>
      <c r="J2178" s="12"/>
      <c r="K2178" s="12"/>
      <c r="L2178" s="12"/>
      <c r="M2178" s="12"/>
      <c r="N2178" s="12"/>
      <c r="O2178" s="12"/>
      <c r="P2178" s="11" t="s">
        <v>1</v>
      </c>
      <c r="Q2178" s="11" t="s">
        <v>1</v>
      </c>
      <c r="R2178" s="11" t="s">
        <v>1</v>
      </c>
      <c r="S2178" s="11" t="s">
        <v>1</v>
      </c>
      <c r="T2178" s="11" t="s">
        <v>1</v>
      </c>
      <c r="U2178" s="11" t="s">
        <v>1</v>
      </c>
      <c r="V2178" s="11" t="s">
        <v>306</v>
      </c>
      <c r="W2178" s="21" t="s">
        <v>1</v>
      </c>
    </row>
    <row r="2179" spans="1:23" x14ac:dyDescent="0.2">
      <c r="A2179" s="27" t="s">
        <v>72</v>
      </c>
      <c r="B2179" s="13" t="s">
        <v>157</v>
      </c>
      <c r="C2179" s="13" t="s">
        <v>284</v>
      </c>
      <c r="D2179" s="14"/>
      <c r="E2179" s="14">
        <v>30.458780000000001</v>
      </c>
      <c r="F2179" s="14"/>
      <c r="G2179" s="14"/>
      <c r="H2179" s="14"/>
      <c r="I2179" s="14"/>
      <c r="J2179" s="14"/>
      <c r="K2179" s="14"/>
      <c r="L2179" s="14"/>
      <c r="M2179" s="14"/>
      <c r="N2179" s="14"/>
      <c r="O2179" s="14"/>
      <c r="P2179" s="13" t="s">
        <v>1</v>
      </c>
      <c r="Q2179" s="13" t="s">
        <v>1</v>
      </c>
      <c r="R2179" s="13" t="s">
        <v>1</v>
      </c>
      <c r="S2179" s="13" t="s">
        <v>1</v>
      </c>
      <c r="T2179" s="13" t="s">
        <v>1</v>
      </c>
      <c r="U2179" s="13" t="s">
        <v>1</v>
      </c>
      <c r="V2179" s="13" t="s">
        <v>306</v>
      </c>
      <c r="W2179" s="22" t="s">
        <v>1</v>
      </c>
    </row>
    <row r="2180" spans="1:23" x14ac:dyDescent="0.2">
      <c r="A2180" s="25" t="s">
        <v>72</v>
      </c>
      <c r="B2180" s="11" t="s">
        <v>157</v>
      </c>
      <c r="C2180" s="11" t="s">
        <v>286</v>
      </c>
      <c r="D2180" s="12"/>
      <c r="E2180" s="12">
        <v>0</v>
      </c>
      <c r="F2180" s="12">
        <v>0</v>
      </c>
      <c r="G2180" s="12"/>
      <c r="H2180" s="12">
        <v>0</v>
      </c>
      <c r="I2180" s="12"/>
      <c r="J2180" s="12"/>
      <c r="K2180" s="12">
        <v>0</v>
      </c>
      <c r="L2180" s="12"/>
      <c r="M2180" s="12"/>
      <c r="N2180" s="12"/>
      <c r="O2180" s="12"/>
      <c r="P2180" s="11" t="s">
        <v>1</v>
      </c>
      <c r="Q2180" s="11" t="s">
        <v>1</v>
      </c>
      <c r="R2180" s="11" t="s">
        <v>1</v>
      </c>
      <c r="S2180" s="11" t="s">
        <v>1</v>
      </c>
      <c r="T2180" s="11" t="s">
        <v>1</v>
      </c>
      <c r="U2180" s="11" t="s">
        <v>1</v>
      </c>
      <c r="V2180" s="11" t="s">
        <v>306</v>
      </c>
      <c r="W2180" s="21" t="s">
        <v>1</v>
      </c>
    </row>
    <row r="2181" spans="1:23" x14ac:dyDescent="0.2">
      <c r="A2181" s="27" t="s">
        <v>72</v>
      </c>
      <c r="B2181" s="13" t="s">
        <v>157</v>
      </c>
      <c r="C2181" s="13" t="s">
        <v>287</v>
      </c>
      <c r="D2181" s="14"/>
      <c r="E2181" s="14">
        <v>38.87276</v>
      </c>
      <c r="F2181" s="14"/>
      <c r="G2181" s="14"/>
      <c r="H2181" s="14"/>
      <c r="I2181" s="14"/>
      <c r="J2181" s="14"/>
      <c r="K2181" s="14"/>
      <c r="L2181" s="14"/>
      <c r="M2181" s="14"/>
      <c r="N2181" s="14"/>
      <c r="O2181" s="14"/>
      <c r="P2181" s="13" t="s">
        <v>1</v>
      </c>
      <c r="Q2181" s="13" t="s">
        <v>1</v>
      </c>
      <c r="R2181" s="13" t="s">
        <v>1</v>
      </c>
      <c r="S2181" s="13" t="s">
        <v>1</v>
      </c>
      <c r="T2181" s="13" t="s">
        <v>1</v>
      </c>
      <c r="U2181" s="13" t="s">
        <v>1</v>
      </c>
      <c r="V2181" s="13" t="s">
        <v>306</v>
      </c>
      <c r="W2181" s="22" t="s">
        <v>1</v>
      </c>
    </row>
    <row r="2182" spans="1:23" x14ac:dyDescent="0.2">
      <c r="A2182" s="25" t="s">
        <v>72</v>
      </c>
      <c r="B2182" s="11" t="s">
        <v>157</v>
      </c>
      <c r="C2182" s="11" t="s">
        <v>288</v>
      </c>
      <c r="D2182" s="12"/>
      <c r="E2182" s="12">
        <v>36.90446</v>
      </c>
      <c r="F2182" s="12"/>
      <c r="G2182" s="12"/>
      <c r="H2182" s="12"/>
      <c r="I2182" s="12"/>
      <c r="J2182" s="12"/>
      <c r="K2182" s="12"/>
      <c r="L2182" s="12"/>
      <c r="M2182" s="12"/>
      <c r="N2182" s="12"/>
      <c r="O2182" s="12"/>
      <c r="P2182" s="11" t="s">
        <v>1</v>
      </c>
      <c r="Q2182" s="11" t="s">
        <v>1</v>
      </c>
      <c r="R2182" s="11" t="s">
        <v>1</v>
      </c>
      <c r="S2182" s="11" t="s">
        <v>1</v>
      </c>
      <c r="T2182" s="11" t="s">
        <v>1</v>
      </c>
      <c r="U2182" s="11" t="s">
        <v>1</v>
      </c>
      <c r="V2182" s="11" t="s">
        <v>306</v>
      </c>
      <c r="W2182" s="21" t="s">
        <v>1</v>
      </c>
    </row>
    <row r="2183" spans="1:23" x14ac:dyDescent="0.2">
      <c r="A2183" s="27" t="s">
        <v>72</v>
      </c>
      <c r="B2183" s="13" t="s">
        <v>157</v>
      </c>
      <c r="C2183" s="13" t="s">
        <v>285</v>
      </c>
      <c r="D2183" s="14"/>
      <c r="E2183" s="14">
        <v>6.4456800000000003</v>
      </c>
      <c r="F2183" s="14"/>
      <c r="G2183" s="14"/>
      <c r="H2183" s="14"/>
      <c r="I2183" s="14"/>
      <c r="J2183" s="14"/>
      <c r="K2183" s="14"/>
      <c r="L2183" s="14"/>
      <c r="M2183" s="14"/>
      <c r="N2183" s="14"/>
      <c r="O2183" s="14"/>
      <c r="P2183" s="13" t="s">
        <v>1</v>
      </c>
      <c r="Q2183" s="13" t="s">
        <v>1</v>
      </c>
      <c r="R2183" s="13" t="s">
        <v>1</v>
      </c>
      <c r="S2183" s="13" t="s">
        <v>1</v>
      </c>
      <c r="T2183" s="13" t="s">
        <v>1</v>
      </c>
      <c r="U2183" s="13" t="s">
        <v>1</v>
      </c>
      <c r="V2183" s="13" t="s">
        <v>306</v>
      </c>
      <c r="W2183" s="22" t="s">
        <v>1</v>
      </c>
    </row>
    <row r="2184" spans="1:23" x14ac:dyDescent="0.2">
      <c r="A2184" s="25" t="s">
        <v>72</v>
      </c>
      <c r="B2184" s="11" t="s">
        <v>157</v>
      </c>
      <c r="C2184" s="11" t="s">
        <v>308</v>
      </c>
      <c r="D2184" s="12"/>
      <c r="E2184" s="12">
        <v>32.295999999999999</v>
      </c>
      <c r="F2184" s="12">
        <v>28.925000000000001</v>
      </c>
      <c r="G2184" s="12">
        <v>37.476999999999997</v>
      </c>
      <c r="H2184" s="12">
        <v>33.024000000000001</v>
      </c>
      <c r="I2184" s="12">
        <v>20.106999999999999</v>
      </c>
      <c r="J2184" s="12">
        <v>17.079999999999998</v>
      </c>
      <c r="K2184" s="12">
        <v>34.118000000000002</v>
      </c>
      <c r="L2184" s="12">
        <v>51.661000000000001</v>
      </c>
      <c r="M2184" s="12">
        <v>40.542000000000002</v>
      </c>
      <c r="N2184" s="12">
        <v>44.582999999999998</v>
      </c>
      <c r="O2184" s="12"/>
      <c r="P2184" s="11" t="s">
        <v>1</v>
      </c>
      <c r="Q2184" s="11" t="s">
        <v>1</v>
      </c>
      <c r="R2184" s="11" t="s">
        <v>1</v>
      </c>
      <c r="S2184" s="11" t="s">
        <v>1</v>
      </c>
      <c r="T2184" s="11" t="s">
        <v>1</v>
      </c>
      <c r="U2184" s="11" t="s">
        <v>1</v>
      </c>
      <c r="V2184" s="11" t="s">
        <v>306</v>
      </c>
      <c r="W2184" s="21" t="s">
        <v>1</v>
      </c>
    </row>
    <row r="2185" spans="1:23" x14ac:dyDescent="0.2">
      <c r="A2185" s="27" t="s">
        <v>72</v>
      </c>
      <c r="B2185" s="13" t="s">
        <v>157</v>
      </c>
      <c r="C2185" s="13" t="s">
        <v>283</v>
      </c>
      <c r="D2185" s="14">
        <v>4</v>
      </c>
      <c r="E2185" s="14">
        <v>4</v>
      </c>
      <c r="F2185" s="14">
        <v>4</v>
      </c>
      <c r="G2185" s="14">
        <v>4</v>
      </c>
      <c r="H2185" s="14">
        <v>4</v>
      </c>
      <c r="I2185" s="14">
        <v>4</v>
      </c>
      <c r="J2185" s="14"/>
      <c r="K2185" s="14"/>
      <c r="L2185" s="14"/>
      <c r="M2185" s="14"/>
      <c r="N2185" s="14"/>
      <c r="O2185" s="14"/>
      <c r="P2185" s="13" t="s">
        <v>1</v>
      </c>
      <c r="Q2185" s="13" t="s">
        <v>1</v>
      </c>
      <c r="R2185" s="13" t="s">
        <v>1</v>
      </c>
      <c r="S2185" s="13" t="s">
        <v>1</v>
      </c>
      <c r="T2185" s="13" t="s">
        <v>1</v>
      </c>
      <c r="U2185" s="13" t="s">
        <v>1</v>
      </c>
      <c r="V2185" s="13" t="s">
        <v>306</v>
      </c>
      <c r="W2185" s="22" t="s">
        <v>1</v>
      </c>
    </row>
    <row r="2186" spans="1:23" x14ac:dyDescent="0.2">
      <c r="A2186" s="25" t="s">
        <v>72</v>
      </c>
      <c r="B2186" s="11" t="s">
        <v>157</v>
      </c>
      <c r="C2186" s="11" t="s">
        <v>290</v>
      </c>
      <c r="D2186" s="12">
        <v>72</v>
      </c>
      <c r="E2186" s="12">
        <v>71</v>
      </c>
      <c r="F2186" s="12">
        <v>72</v>
      </c>
      <c r="G2186" s="12">
        <v>71</v>
      </c>
      <c r="H2186" s="12">
        <v>70</v>
      </c>
      <c r="I2186" s="12">
        <v>83</v>
      </c>
      <c r="J2186" s="12"/>
      <c r="K2186" s="12"/>
      <c r="L2186" s="12"/>
      <c r="M2186" s="12"/>
      <c r="N2186" s="12"/>
      <c r="O2186" s="12"/>
      <c r="P2186" s="11" t="s">
        <v>1</v>
      </c>
      <c r="Q2186" s="11" t="s">
        <v>1</v>
      </c>
      <c r="R2186" s="11" t="s">
        <v>1</v>
      </c>
      <c r="S2186" s="11" t="s">
        <v>1</v>
      </c>
      <c r="T2186" s="11" t="s">
        <v>1</v>
      </c>
      <c r="U2186" s="11" t="s">
        <v>1</v>
      </c>
      <c r="V2186" s="11" t="s">
        <v>306</v>
      </c>
      <c r="W2186" s="21" t="s">
        <v>1</v>
      </c>
    </row>
    <row r="2187" spans="1:23" x14ac:dyDescent="0.2">
      <c r="A2187" s="27" t="s">
        <v>72</v>
      </c>
      <c r="B2187" s="13" t="s">
        <v>157</v>
      </c>
      <c r="C2187" s="13" t="s">
        <v>291</v>
      </c>
      <c r="D2187" s="14">
        <v>4</v>
      </c>
      <c r="E2187" s="14">
        <v>4</v>
      </c>
      <c r="F2187" s="14">
        <v>4</v>
      </c>
      <c r="G2187" s="14">
        <v>4</v>
      </c>
      <c r="H2187" s="14">
        <v>4</v>
      </c>
      <c r="I2187" s="14">
        <v>4</v>
      </c>
      <c r="J2187" s="14"/>
      <c r="K2187" s="14"/>
      <c r="L2187" s="14"/>
      <c r="M2187" s="14"/>
      <c r="N2187" s="14"/>
      <c r="O2187" s="14"/>
      <c r="P2187" s="13" t="s">
        <v>1</v>
      </c>
      <c r="Q2187" s="13" t="s">
        <v>1</v>
      </c>
      <c r="R2187" s="13" t="s">
        <v>1</v>
      </c>
      <c r="S2187" s="13" t="s">
        <v>1</v>
      </c>
      <c r="T2187" s="13" t="s">
        <v>1</v>
      </c>
      <c r="U2187" s="13" t="s">
        <v>1</v>
      </c>
      <c r="V2187" s="13" t="s">
        <v>306</v>
      </c>
      <c r="W2187" s="22" t="s">
        <v>1</v>
      </c>
    </row>
    <row r="2188" spans="1:23" x14ac:dyDescent="0.2">
      <c r="A2188" s="25" t="s">
        <v>72</v>
      </c>
      <c r="B2188" s="11" t="s">
        <v>157</v>
      </c>
      <c r="C2188" s="11" t="s">
        <v>273</v>
      </c>
      <c r="D2188" s="12">
        <v>4</v>
      </c>
      <c r="E2188" s="12">
        <v>4</v>
      </c>
      <c r="F2188" s="12">
        <v>4</v>
      </c>
      <c r="G2188" s="12">
        <v>4</v>
      </c>
      <c r="H2188" s="12">
        <v>4</v>
      </c>
      <c r="I2188" s="12">
        <v>4</v>
      </c>
      <c r="J2188" s="12"/>
      <c r="K2188" s="12"/>
      <c r="L2188" s="12"/>
      <c r="M2188" s="12"/>
      <c r="N2188" s="12"/>
      <c r="O2188" s="12"/>
      <c r="P2188" s="11" t="s">
        <v>1</v>
      </c>
      <c r="Q2188" s="11" t="s">
        <v>1</v>
      </c>
      <c r="R2188" s="11" t="s">
        <v>1</v>
      </c>
      <c r="S2188" s="11" t="s">
        <v>1</v>
      </c>
      <c r="T2188" s="11" t="s">
        <v>1</v>
      </c>
      <c r="U2188" s="11" t="s">
        <v>1</v>
      </c>
      <c r="V2188" s="11" t="s">
        <v>306</v>
      </c>
      <c r="W2188" s="21" t="s">
        <v>1</v>
      </c>
    </row>
    <row r="2189" spans="1:23" x14ac:dyDescent="0.2">
      <c r="A2189" s="27" t="s">
        <v>72</v>
      </c>
      <c r="B2189" s="13" t="s">
        <v>157</v>
      </c>
      <c r="C2189" s="13" t="s">
        <v>274</v>
      </c>
      <c r="D2189" s="14">
        <v>4</v>
      </c>
      <c r="E2189" s="14">
        <v>4</v>
      </c>
      <c r="F2189" s="14">
        <v>4</v>
      </c>
      <c r="G2189" s="14">
        <v>5</v>
      </c>
      <c r="H2189" s="14">
        <v>4</v>
      </c>
      <c r="I2189" s="14">
        <v>3</v>
      </c>
      <c r="J2189" s="14"/>
      <c r="K2189" s="14"/>
      <c r="L2189" s="14"/>
      <c r="M2189" s="14"/>
      <c r="N2189" s="14"/>
      <c r="O2189" s="14"/>
      <c r="P2189" s="13" t="s">
        <v>1</v>
      </c>
      <c r="Q2189" s="13" t="s">
        <v>1</v>
      </c>
      <c r="R2189" s="13" t="s">
        <v>1</v>
      </c>
      <c r="S2189" s="13" t="s">
        <v>1</v>
      </c>
      <c r="T2189" s="13" t="s">
        <v>1</v>
      </c>
      <c r="U2189" s="13" t="s">
        <v>1</v>
      </c>
      <c r="V2189" s="13" t="s">
        <v>306</v>
      </c>
      <c r="W2189" s="22" t="s">
        <v>1</v>
      </c>
    </row>
    <row r="2190" spans="1:23" x14ac:dyDescent="0.2">
      <c r="A2190" s="25" t="s">
        <v>72</v>
      </c>
      <c r="B2190" s="11" t="s">
        <v>157</v>
      </c>
      <c r="C2190" s="11" t="s">
        <v>289</v>
      </c>
      <c r="D2190" s="12"/>
      <c r="E2190" s="12">
        <v>75.77722</v>
      </c>
      <c r="F2190" s="12"/>
      <c r="G2190" s="12"/>
      <c r="H2190" s="12"/>
      <c r="I2190" s="12"/>
      <c r="J2190" s="12"/>
      <c r="K2190" s="12"/>
      <c r="L2190" s="12"/>
      <c r="M2190" s="12"/>
      <c r="N2190" s="12"/>
      <c r="O2190" s="12"/>
      <c r="P2190" s="11" t="s">
        <v>1</v>
      </c>
      <c r="Q2190" s="11" t="s">
        <v>1</v>
      </c>
      <c r="R2190" s="11" t="s">
        <v>1</v>
      </c>
      <c r="S2190" s="11" t="s">
        <v>1</v>
      </c>
      <c r="T2190" s="11" t="s">
        <v>1</v>
      </c>
      <c r="U2190" s="11" t="s">
        <v>1</v>
      </c>
      <c r="V2190" s="11" t="s">
        <v>306</v>
      </c>
      <c r="W2190" s="21" t="s">
        <v>1</v>
      </c>
    </row>
    <row r="2191" spans="1:23" x14ac:dyDescent="0.2">
      <c r="A2191" s="27" t="s">
        <v>72</v>
      </c>
      <c r="B2191" s="13" t="s">
        <v>157</v>
      </c>
      <c r="C2191" s="13" t="s">
        <v>276</v>
      </c>
      <c r="D2191" s="14"/>
      <c r="E2191" s="14"/>
      <c r="F2191" s="14"/>
      <c r="G2191" s="14"/>
      <c r="H2191" s="14"/>
      <c r="I2191" s="14"/>
      <c r="J2191" s="14"/>
      <c r="K2191" s="14"/>
      <c r="L2191" s="14"/>
      <c r="M2191" s="14"/>
      <c r="N2191" s="14"/>
      <c r="O2191" s="14"/>
      <c r="P2191" s="13"/>
      <c r="Q2191" s="13"/>
      <c r="R2191" s="13"/>
      <c r="S2191" s="13"/>
      <c r="T2191" s="13"/>
      <c r="U2191" s="13"/>
      <c r="V2191" s="13"/>
      <c r="W2191" s="22"/>
    </row>
    <row r="2192" spans="1:23" x14ac:dyDescent="0.2">
      <c r="A2192" s="25" t="s">
        <v>72</v>
      </c>
      <c r="B2192" s="11" t="s">
        <v>157</v>
      </c>
      <c r="C2192" s="11" t="s">
        <v>271</v>
      </c>
      <c r="D2192" s="12">
        <v>19</v>
      </c>
      <c r="E2192" s="12">
        <v>17</v>
      </c>
      <c r="F2192" s="12">
        <v>20</v>
      </c>
      <c r="G2192" s="12">
        <v>19</v>
      </c>
      <c r="H2192" s="12"/>
      <c r="I2192" s="12">
        <v>16</v>
      </c>
      <c r="J2192" s="12"/>
      <c r="K2192" s="12"/>
      <c r="L2192" s="12"/>
      <c r="M2192" s="12"/>
      <c r="N2192" s="12"/>
      <c r="O2192" s="12"/>
      <c r="P2192" s="11" t="s">
        <v>1</v>
      </c>
      <c r="Q2192" s="11" t="s">
        <v>1</v>
      </c>
      <c r="R2192" s="11" t="s">
        <v>1</v>
      </c>
      <c r="S2192" s="11" t="s">
        <v>1</v>
      </c>
      <c r="T2192" s="11" t="s">
        <v>1</v>
      </c>
      <c r="U2192" s="11" t="s">
        <v>1</v>
      </c>
      <c r="V2192" s="11" t="s">
        <v>306</v>
      </c>
      <c r="W2192" s="21" t="s">
        <v>1</v>
      </c>
    </row>
    <row r="2193" spans="1:23" x14ac:dyDescent="0.2">
      <c r="A2193" s="27" t="s">
        <v>72</v>
      </c>
      <c r="B2193" s="13" t="s">
        <v>157</v>
      </c>
      <c r="C2193" s="13" t="s">
        <v>292</v>
      </c>
      <c r="D2193" s="14"/>
      <c r="E2193" s="14"/>
      <c r="F2193" s="14"/>
      <c r="G2193" s="14"/>
      <c r="H2193" s="14"/>
      <c r="I2193" s="14"/>
      <c r="J2193" s="14"/>
      <c r="K2193" s="14"/>
      <c r="L2193" s="14"/>
      <c r="M2193" s="14"/>
      <c r="N2193" s="14"/>
      <c r="O2193" s="14"/>
      <c r="P2193" s="13"/>
      <c r="Q2193" s="13"/>
      <c r="R2193" s="13"/>
      <c r="S2193" s="13"/>
      <c r="T2193" s="13"/>
      <c r="U2193" s="13"/>
      <c r="V2193" s="13"/>
      <c r="W2193" s="22"/>
    </row>
    <row r="2194" spans="1:23" x14ac:dyDescent="0.2">
      <c r="A2194" s="25" t="s">
        <v>72</v>
      </c>
      <c r="B2194" s="11" t="s">
        <v>157</v>
      </c>
      <c r="C2194" s="11" t="s">
        <v>275</v>
      </c>
      <c r="D2194" s="12"/>
      <c r="E2194" s="12"/>
      <c r="F2194" s="12"/>
      <c r="G2194" s="12"/>
      <c r="H2194" s="12"/>
      <c r="I2194" s="12"/>
      <c r="J2194" s="12"/>
      <c r="K2194" s="12"/>
      <c r="L2194" s="12"/>
      <c r="M2194" s="12"/>
      <c r="N2194" s="12"/>
      <c r="O2194" s="12"/>
      <c r="P2194" s="11"/>
      <c r="Q2194" s="11"/>
      <c r="R2194" s="11"/>
      <c r="S2194" s="11"/>
      <c r="T2194" s="11"/>
      <c r="U2194" s="11"/>
      <c r="V2194" s="11"/>
      <c r="W2194" s="21"/>
    </row>
    <row r="2195" spans="1:23" x14ac:dyDescent="0.2">
      <c r="A2195" s="27" t="s">
        <v>72</v>
      </c>
      <c r="B2195" s="13" t="s">
        <v>157</v>
      </c>
      <c r="C2195" s="13" t="s">
        <v>272</v>
      </c>
      <c r="D2195" s="14"/>
      <c r="E2195" s="14"/>
      <c r="F2195" s="14">
        <v>7</v>
      </c>
      <c r="G2195" s="14">
        <v>8</v>
      </c>
      <c r="H2195" s="14"/>
      <c r="I2195" s="14">
        <v>8</v>
      </c>
      <c r="J2195" s="14"/>
      <c r="K2195" s="14"/>
      <c r="L2195" s="14"/>
      <c r="M2195" s="14"/>
      <c r="N2195" s="14"/>
      <c r="O2195" s="14"/>
      <c r="P2195" s="13" t="s">
        <v>1</v>
      </c>
      <c r="Q2195" s="13" t="s">
        <v>1</v>
      </c>
      <c r="R2195" s="13" t="s">
        <v>1</v>
      </c>
      <c r="S2195" s="13" t="s">
        <v>1</v>
      </c>
      <c r="T2195" s="13" t="s">
        <v>1</v>
      </c>
      <c r="U2195" s="13" t="s">
        <v>1</v>
      </c>
      <c r="V2195" s="13" t="s">
        <v>306</v>
      </c>
      <c r="W2195" s="22" t="s">
        <v>1</v>
      </c>
    </row>
    <row r="2196" spans="1:23" x14ac:dyDescent="0.2">
      <c r="A2196" s="25" t="s">
        <v>72</v>
      </c>
      <c r="B2196" s="11" t="s">
        <v>157</v>
      </c>
      <c r="C2196" s="11" t="s">
        <v>295</v>
      </c>
      <c r="D2196" s="12"/>
      <c r="E2196" s="12"/>
      <c r="F2196" s="12"/>
      <c r="G2196" s="12"/>
      <c r="H2196" s="12"/>
      <c r="I2196" s="12"/>
      <c r="J2196" s="12"/>
      <c r="K2196" s="12"/>
      <c r="L2196" s="12"/>
      <c r="M2196" s="12"/>
      <c r="N2196" s="12"/>
      <c r="O2196" s="12"/>
      <c r="P2196" s="11" t="s">
        <v>1</v>
      </c>
      <c r="Q2196" s="11" t="s">
        <v>1</v>
      </c>
      <c r="R2196" s="11" t="s">
        <v>1</v>
      </c>
      <c r="S2196" s="11" t="s">
        <v>1</v>
      </c>
      <c r="T2196" s="11" t="s">
        <v>1</v>
      </c>
      <c r="U2196" s="11" t="s">
        <v>1</v>
      </c>
      <c r="V2196" s="11" t="s">
        <v>306</v>
      </c>
      <c r="W2196" s="21" t="s">
        <v>1</v>
      </c>
    </row>
    <row r="2197" spans="1:23" x14ac:dyDescent="0.2">
      <c r="A2197" s="27" t="s">
        <v>72</v>
      </c>
      <c r="B2197" s="13" t="s">
        <v>157</v>
      </c>
      <c r="C2197" s="13" t="s">
        <v>297</v>
      </c>
      <c r="D2197" s="14"/>
      <c r="E2197" s="14"/>
      <c r="F2197" s="14"/>
      <c r="G2197" s="14"/>
      <c r="H2197" s="14"/>
      <c r="I2197" s="14"/>
      <c r="J2197" s="14"/>
      <c r="K2197" s="14">
        <v>94.447140000000005</v>
      </c>
      <c r="L2197" s="14"/>
      <c r="M2197" s="14"/>
      <c r="N2197" s="14"/>
      <c r="O2197" s="14"/>
      <c r="P2197" s="13" t="s">
        <v>1</v>
      </c>
      <c r="Q2197" s="13" t="s">
        <v>1</v>
      </c>
      <c r="R2197" s="13" t="s">
        <v>1</v>
      </c>
      <c r="S2197" s="13" t="s">
        <v>1</v>
      </c>
      <c r="T2197" s="13" t="s">
        <v>1</v>
      </c>
      <c r="U2197" s="13" t="s">
        <v>1</v>
      </c>
      <c r="V2197" s="13" t="s">
        <v>306</v>
      </c>
      <c r="W2197" s="22" t="s">
        <v>1</v>
      </c>
    </row>
    <row r="2198" spans="1:23" x14ac:dyDescent="0.2">
      <c r="A2198" s="25" t="s">
        <v>72</v>
      </c>
      <c r="B2198" s="11" t="s">
        <v>157</v>
      </c>
      <c r="C2198" s="11" t="s">
        <v>299</v>
      </c>
      <c r="D2198" s="12"/>
      <c r="E2198" s="12"/>
      <c r="F2198" s="12"/>
      <c r="G2198" s="12"/>
      <c r="H2198" s="12"/>
      <c r="I2198" s="12"/>
      <c r="J2198" s="12"/>
      <c r="K2198" s="12"/>
      <c r="L2198" s="12"/>
      <c r="M2198" s="12"/>
      <c r="N2198" s="12"/>
      <c r="O2198" s="12"/>
      <c r="P2198" s="11" t="s">
        <v>1</v>
      </c>
      <c r="Q2198" s="11" t="s">
        <v>1</v>
      </c>
      <c r="R2198" s="11" t="s">
        <v>1</v>
      </c>
      <c r="S2198" s="11" t="s">
        <v>1</v>
      </c>
      <c r="T2198" s="11" t="s">
        <v>1</v>
      </c>
      <c r="U2198" s="11" t="s">
        <v>1</v>
      </c>
      <c r="V2198" s="11" t="s">
        <v>306</v>
      </c>
      <c r="W2198" s="21" t="s">
        <v>1</v>
      </c>
    </row>
    <row r="2199" spans="1:23" x14ac:dyDescent="0.2">
      <c r="A2199" s="27" t="s">
        <v>72</v>
      </c>
      <c r="B2199" s="13" t="s">
        <v>157</v>
      </c>
      <c r="C2199" s="13" t="s">
        <v>300</v>
      </c>
      <c r="D2199" s="14"/>
      <c r="E2199" s="14"/>
      <c r="F2199" s="14"/>
      <c r="G2199" s="14"/>
      <c r="H2199" s="14"/>
      <c r="I2199" s="14"/>
      <c r="J2199" s="14"/>
      <c r="K2199" s="14">
        <v>88.512050000000002</v>
      </c>
      <c r="L2199" s="14"/>
      <c r="M2199" s="14"/>
      <c r="N2199" s="14"/>
      <c r="O2199" s="14"/>
      <c r="P2199" s="13" t="s">
        <v>1</v>
      </c>
      <c r="Q2199" s="13" t="s">
        <v>1</v>
      </c>
      <c r="R2199" s="13" t="s">
        <v>1</v>
      </c>
      <c r="S2199" s="13" t="s">
        <v>1</v>
      </c>
      <c r="T2199" s="13" t="s">
        <v>1</v>
      </c>
      <c r="U2199" s="13" t="s">
        <v>1</v>
      </c>
      <c r="V2199" s="13" t="s">
        <v>306</v>
      </c>
      <c r="W2199" s="22" t="s">
        <v>1</v>
      </c>
    </row>
    <row r="2200" spans="1:23" x14ac:dyDescent="0.2">
      <c r="A2200" s="25" t="s">
        <v>72</v>
      </c>
      <c r="B2200" s="11" t="s">
        <v>157</v>
      </c>
      <c r="C2200" s="11" t="s">
        <v>296</v>
      </c>
      <c r="D2200" s="12"/>
      <c r="E2200" s="12"/>
      <c r="F2200" s="12"/>
      <c r="G2200" s="12"/>
      <c r="H2200" s="12"/>
      <c r="I2200" s="12"/>
      <c r="J2200" s="12"/>
      <c r="K2200" s="12"/>
      <c r="L2200" s="12"/>
      <c r="M2200" s="12"/>
      <c r="N2200" s="12"/>
      <c r="O2200" s="12"/>
      <c r="P2200" s="11" t="s">
        <v>1</v>
      </c>
      <c r="Q2200" s="11" t="s">
        <v>1</v>
      </c>
      <c r="R2200" s="11" t="s">
        <v>1</v>
      </c>
      <c r="S2200" s="11" t="s">
        <v>1</v>
      </c>
      <c r="T2200" s="11" t="s">
        <v>1</v>
      </c>
      <c r="U2200" s="11" t="s">
        <v>1</v>
      </c>
      <c r="V2200" s="11" t="s">
        <v>306</v>
      </c>
      <c r="W2200" s="21" t="s">
        <v>1</v>
      </c>
    </row>
    <row r="2201" spans="1:23" x14ac:dyDescent="0.2">
      <c r="A2201" s="27" t="s">
        <v>72</v>
      </c>
      <c r="B2201" s="13" t="s">
        <v>157</v>
      </c>
      <c r="C2201" s="13" t="s">
        <v>301</v>
      </c>
      <c r="D2201" s="14"/>
      <c r="E2201" s="14"/>
      <c r="F2201" s="14"/>
      <c r="G2201" s="14"/>
      <c r="H2201" s="14"/>
      <c r="I2201" s="14"/>
      <c r="J2201" s="14"/>
      <c r="K2201" s="14">
        <v>89.016779999999997</v>
      </c>
      <c r="L2201" s="14"/>
      <c r="M2201" s="14"/>
      <c r="N2201" s="14"/>
      <c r="O2201" s="14"/>
      <c r="P2201" s="13" t="s">
        <v>1</v>
      </c>
      <c r="Q2201" s="13" t="s">
        <v>1</v>
      </c>
      <c r="R2201" s="13" t="s">
        <v>1</v>
      </c>
      <c r="S2201" s="13" t="s">
        <v>1</v>
      </c>
      <c r="T2201" s="13" t="s">
        <v>1</v>
      </c>
      <c r="U2201" s="13" t="s">
        <v>1</v>
      </c>
      <c r="V2201" s="13" t="s">
        <v>306</v>
      </c>
      <c r="W2201" s="22" t="s">
        <v>1</v>
      </c>
    </row>
    <row r="2202" spans="1:23" x14ac:dyDescent="0.2">
      <c r="A2202" s="25" t="s">
        <v>72</v>
      </c>
      <c r="B2202" s="11" t="s">
        <v>157</v>
      </c>
      <c r="C2202" s="11" t="s">
        <v>298</v>
      </c>
      <c r="D2202" s="12"/>
      <c r="E2202" s="12"/>
      <c r="F2202" s="12"/>
      <c r="G2202" s="12"/>
      <c r="H2202" s="12"/>
      <c r="I2202" s="12"/>
      <c r="J2202" s="12"/>
      <c r="K2202" s="12">
        <v>61.951889999999999</v>
      </c>
      <c r="L2202" s="12"/>
      <c r="M2202" s="12"/>
      <c r="N2202" s="12"/>
      <c r="O2202" s="12"/>
      <c r="P2202" s="11" t="s">
        <v>1</v>
      </c>
      <c r="Q2202" s="11" t="s">
        <v>1</v>
      </c>
      <c r="R2202" s="11" t="s">
        <v>1</v>
      </c>
      <c r="S2202" s="11" t="s">
        <v>1</v>
      </c>
      <c r="T2202" s="11" t="s">
        <v>1</v>
      </c>
      <c r="U2202" s="11" t="s">
        <v>1</v>
      </c>
      <c r="V2202" s="11" t="s">
        <v>306</v>
      </c>
      <c r="W2202" s="21" t="s">
        <v>1</v>
      </c>
    </row>
    <row r="2203" spans="1:23" x14ac:dyDescent="0.2">
      <c r="A2203" s="27" t="s">
        <v>73</v>
      </c>
      <c r="B2203" s="13" t="s">
        <v>179</v>
      </c>
      <c r="C2203" s="13" t="s">
        <v>277</v>
      </c>
      <c r="D2203" s="14"/>
      <c r="E2203" s="14"/>
      <c r="F2203" s="14"/>
      <c r="G2203" s="14"/>
      <c r="H2203" s="14"/>
      <c r="I2203" s="14"/>
      <c r="J2203" s="14"/>
      <c r="K2203" s="14"/>
      <c r="L2203" s="14"/>
      <c r="M2203" s="14"/>
      <c r="N2203" s="14"/>
      <c r="O2203" s="14"/>
      <c r="P2203" s="13"/>
      <c r="Q2203" s="13"/>
      <c r="R2203" s="13"/>
      <c r="S2203" s="13"/>
      <c r="T2203" s="13"/>
      <c r="U2203" s="13"/>
      <c r="V2203" s="13"/>
      <c r="W2203" s="22"/>
    </row>
    <row r="2204" spans="1:23" x14ac:dyDescent="0.2">
      <c r="A2204" s="25" t="s">
        <v>73</v>
      </c>
      <c r="B2204" s="11" t="s">
        <v>179</v>
      </c>
      <c r="C2204" s="11" t="s">
        <v>278</v>
      </c>
      <c r="D2204" s="12"/>
      <c r="E2204" s="12"/>
      <c r="F2204" s="12"/>
      <c r="G2204" s="12"/>
      <c r="H2204" s="12"/>
      <c r="I2204" s="12"/>
      <c r="J2204" s="12"/>
      <c r="K2204" s="12"/>
      <c r="L2204" s="12"/>
      <c r="M2204" s="12"/>
      <c r="N2204" s="12"/>
      <c r="O2204" s="12"/>
      <c r="P2204" s="11"/>
      <c r="Q2204" s="11"/>
      <c r="R2204" s="11"/>
      <c r="S2204" s="11"/>
      <c r="T2204" s="11"/>
      <c r="U2204" s="11"/>
      <c r="V2204" s="11"/>
      <c r="W2204" s="21"/>
    </row>
    <row r="2205" spans="1:23" x14ac:dyDescent="0.2">
      <c r="A2205" s="27" t="s">
        <v>73</v>
      </c>
      <c r="B2205" s="13" t="s">
        <v>179</v>
      </c>
      <c r="C2205" s="13" t="s">
        <v>280</v>
      </c>
      <c r="D2205" s="14"/>
      <c r="E2205" s="14"/>
      <c r="F2205" s="14"/>
      <c r="G2205" s="14">
        <v>4.9365899999999998</v>
      </c>
      <c r="H2205" s="14"/>
      <c r="I2205" s="14"/>
      <c r="J2205" s="14"/>
      <c r="K2205" s="14"/>
      <c r="L2205" s="14"/>
      <c r="M2205" s="14"/>
      <c r="N2205" s="14"/>
      <c r="O2205" s="14"/>
      <c r="P2205" s="13" t="s">
        <v>1</v>
      </c>
      <c r="Q2205" s="13" t="s">
        <v>1</v>
      </c>
      <c r="R2205" s="13" t="s">
        <v>1</v>
      </c>
      <c r="S2205" s="13" t="s">
        <v>1</v>
      </c>
      <c r="T2205" s="13" t="s">
        <v>1</v>
      </c>
      <c r="U2205" s="13" t="s">
        <v>1</v>
      </c>
      <c r="V2205" s="13" t="s">
        <v>303</v>
      </c>
      <c r="W2205" s="22" t="s">
        <v>1</v>
      </c>
    </row>
    <row r="2206" spans="1:23" x14ac:dyDescent="0.2">
      <c r="A2206" s="25" t="s">
        <v>73</v>
      </c>
      <c r="B2206" s="11" t="s">
        <v>179</v>
      </c>
      <c r="C2206" s="11" t="s">
        <v>281</v>
      </c>
      <c r="D2206" s="12"/>
      <c r="E2206" s="12"/>
      <c r="F2206" s="12"/>
      <c r="G2206" s="12"/>
      <c r="H2206" s="12"/>
      <c r="I2206" s="12"/>
      <c r="J2206" s="12"/>
      <c r="K2206" s="12"/>
      <c r="L2206" s="12"/>
      <c r="M2206" s="12"/>
      <c r="N2206" s="12"/>
      <c r="O2206" s="12"/>
      <c r="P2206" s="11"/>
      <c r="Q2206" s="11"/>
      <c r="R2206" s="11"/>
      <c r="S2206" s="11"/>
      <c r="T2206" s="11"/>
      <c r="U2206" s="11"/>
      <c r="V2206" s="11"/>
      <c r="W2206" s="21"/>
    </row>
    <row r="2207" spans="1:23" x14ac:dyDescent="0.2">
      <c r="A2207" s="27" t="s">
        <v>73</v>
      </c>
      <c r="B2207" s="13" t="s">
        <v>179</v>
      </c>
      <c r="C2207" s="13" t="s">
        <v>282</v>
      </c>
      <c r="D2207" s="14"/>
      <c r="E2207" s="14"/>
      <c r="F2207" s="14"/>
      <c r="G2207" s="14"/>
      <c r="H2207" s="14"/>
      <c r="I2207" s="14"/>
      <c r="J2207" s="14"/>
      <c r="K2207" s="14"/>
      <c r="L2207" s="14"/>
      <c r="M2207" s="14"/>
      <c r="N2207" s="14"/>
      <c r="O2207" s="14"/>
      <c r="P2207" s="13"/>
      <c r="Q2207" s="13"/>
      <c r="R2207" s="13"/>
      <c r="S2207" s="13"/>
      <c r="T2207" s="13"/>
      <c r="U2207" s="13"/>
      <c r="V2207" s="13"/>
      <c r="W2207" s="22"/>
    </row>
    <row r="2208" spans="1:23" x14ac:dyDescent="0.2">
      <c r="A2208" s="25" t="s">
        <v>73</v>
      </c>
      <c r="B2208" s="11" t="s">
        <v>179</v>
      </c>
      <c r="C2208" s="11" t="s">
        <v>279</v>
      </c>
      <c r="D2208" s="12"/>
      <c r="E2208" s="12"/>
      <c r="F2208" s="12"/>
      <c r="G2208" s="12"/>
      <c r="H2208" s="12"/>
      <c r="I2208" s="12"/>
      <c r="J2208" s="12"/>
      <c r="K2208" s="12"/>
      <c r="L2208" s="12"/>
      <c r="M2208" s="12"/>
      <c r="N2208" s="12"/>
      <c r="O2208" s="12"/>
      <c r="P2208" s="11"/>
      <c r="Q2208" s="11"/>
      <c r="R2208" s="11"/>
      <c r="S2208" s="11"/>
      <c r="T2208" s="11"/>
      <c r="U2208" s="11"/>
      <c r="V2208" s="11"/>
      <c r="W2208" s="21"/>
    </row>
    <row r="2209" spans="1:23" x14ac:dyDescent="0.2">
      <c r="A2209" s="27" t="s">
        <v>73</v>
      </c>
      <c r="B2209" s="13" t="s">
        <v>179</v>
      </c>
      <c r="C2209" s="13" t="s">
        <v>293</v>
      </c>
      <c r="D2209" s="14"/>
      <c r="E2209" s="14"/>
      <c r="F2209" s="14"/>
      <c r="G2209" s="14"/>
      <c r="H2209" s="14"/>
      <c r="I2209" s="14"/>
      <c r="J2209" s="14"/>
      <c r="K2209" s="14"/>
      <c r="L2209" s="14"/>
      <c r="M2209" s="14"/>
      <c r="N2209" s="14"/>
      <c r="O2209" s="14"/>
      <c r="P2209" s="13" t="s">
        <v>1</v>
      </c>
      <c r="Q2209" s="13" t="s">
        <v>1</v>
      </c>
      <c r="R2209" s="13" t="s">
        <v>1</v>
      </c>
      <c r="S2209" s="13" t="s">
        <v>1</v>
      </c>
      <c r="T2209" s="13" t="s">
        <v>1</v>
      </c>
      <c r="U2209" s="13" t="s">
        <v>1</v>
      </c>
      <c r="V2209" s="13" t="s">
        <v>303</v>
      </c>
      <c r="W2209" s="22" t="s">
        <v>1</v>
      </c>
    </row>
    <row r="2210" spans="1:23" x14ac:dyDescent="0.2">
      <c r="A2210" s="25" t="s">
        <v>73</v>
      </c>
      <c r="B2210" s="11" t="s">
        <v>179</v>
      </c>
      <c r="C2210" s="11" t="s">
        <v>284</v>
      </c>
      <c r="D2210" s="12"/>
      <c r="E2210" s="12"/>
      <c r="F2210" s="12"/>
      <c r="G2210" s="12"/>
      <c r="H2210" s="12"/>
      <c r="I2210" s="12"/>
      <c r="J2210" s="12"/>
      <c r="K2210" s="12"/>
      <c r="L2210" s="12"/>
      <c r="M2210" s="12"/>
      <c r="N2210" s="12"/>
      <c r="O2210" s="12"/>
      <c r="P2210" s="11"/>
      <c r="Q2210" s="11"/>
      <c r="R2210" s="11"/>
      <c r="S2210" s="11"/>
      <c r="T2210" s="11"/>
      <c r="U2210" s="11"/>
      <c r="V2210" s="11"/>
      <c r="W2210" s="21"/>
    </row>
    <row r="2211" spans="1:23" x14ac:dyDescent="0.2">
      <c r="A2211" s="27" t="s">
        <v>73</v>
      </c>
      <c r="B2211" s="13" t="s">
        <v>179</v>
      </c>
      <c r="C2211" s="13" t="s">
        <v>286</v>
      </c>
      <c r="D2211" s="14">
        <v>4.1422400000000001</v>
      </c>
      <c r="E2211" s="14">
        <v>4.4983599999999999</v>
      </c>
      <c r="F2211" s="14">
        <v>4.9711499999999997</v>
      </c>
      <c r="G2211" s="14">
        <v>4.9735699999999996</v>
      </c>
      <c r="H2211" s="14">
        <v>5.2202500000000001</v>
      </c>
      <c r="I2211" s="14"/>
      <c r="J2211" s="14"/>
      <c r="K2211" s="14">
        <v>5.3370899999999999</v>
      </c>
      <c r="L2211" s="14"/>
      <c r="M2211" s="14"/>
      <c r="N2211" s="14"/>
      <c r="O2211" s="14"/>
      <c r="P2211" s="13" t="s">
        <v>1</v>
      </c>
      <c r="Q2211" s="13" t="s">
        <v>1</v>
      </c>
      <c r="R2211" s="13" t="s">
        <v>1</v>
      </c>
      <c r="S2211" s="13" t="s">
        <v>1</v>
      </c>
      <c r="T2211" s="13" t="s">
        <v>1</v>
      </c>
      <c r="U2211" s="13" t="s">
        <v>1</v>
      </c>
      <c r="V2211" s="13" t="s">
        <v>303</v>
      </c>
      <c r="W2211" s="22" t="s">
        <v>1</v>
      </c>
    </row>
    <row r="2212" spans="1:23" x14ac:dyDescent="0.2">
      <c r="A2212" s="25" t="s">
        <v>73</v>
      </c>
      <c r="B2212" s="11" t="s">
        <v>179</v>
      </c>
      <c r="C2212" s="11" t="s">
        <v>287</v>
      </c>
      <c r="D2212" s="12"/>
      <c r="E2212" s="12"/>
      <c r="F2212" s="12"/>
      <c r="G2212" s="12"/>
      <c r="H2212" s="12"/>
      <c r="I2212" s="12"/>
      <c r="J2212" s="12"/>
      <c r="K2212" s="12"/>
      <c r="L2212" s="12"/>
      <c r="M2212" s="12"/>
      <c r="N2212" s="12"/>
      <c r="O2212" s="12"/>
      <c r="P2212" s="11"/>
      <c r="Q2212" s="11"/>
      <c r="R2212" s="11"/>
      <c r="S2212" s="11"/>
      <c r="T2212" s="11"/>
      <c r="U2212" s="11"/>
      <c r="V2212" s="11"/>
      <c r="W2212" s="21"/>
    </row>
    <row r="2213" spans="1:23" x14ac:dyDescent="0.2">
      <c r="A2213" s="27" t="s">
        <v>73</v>
      </c>
      <c r="B2213" s="13" t="s">
        <v>179</v>
      </c>
      <c r="C2213" s="13" t="s">
        <v>288</v>
      </c>
      <c r="D2213" s="14"/>
      <c r="E2213" s="14"/>
      <c r="F2213" s="14"/>
      <c r="G2213" s="14"/>
      <c r="H2213" s="14"/>
      <c r="I2213" s="14"/>
      <c r="J2213" s="14"/>
      <c r="K2213" s="14"/>
      <c r="L2213" s="14"/>
      <c r="M2213" s="14"/>
      <c r="N2213" s="14"/>
      <c r="O2213" s="14"/>
      <c r="P2213" s="13"/>
      <c r="Q2213" s="13"/>
      <c r="R2213" s="13"/>
      <c r="S2213" s="13"/>
      <c r="T2213" s="13"/>
      <c r="U2213" s="13"/>
      <c r="V2213" s="13"/>
      <c r="W2213" s="22"/>
    </row>
    <row r="2214" spans="1:23" x14ac:dyDescent="0.2">
      <c r="A2214" s="25" t="s">
        <v>73</v>
      </c>
      <c r="B2214" s="11" t="s">
        <v>179</v>
      </c>
      <c r="C2214" s="11" t="s">
        <v>285</v>
      </c>
      <c r="D2214" s="12"/>
      <c r="E2214" s="12"/>
      <c r="F2214" s="12"/>
      <c r="G2214" s="12"/>
      <c r="H2214" s="12"/>
      <c r="I2214" s="12"/>
      <c r="J2214" s="12"/>
      <c r="K2214" s="12">
        <v>1.57674</v>
      </c>
      <c r="L2214" s="12"/>
      <c r="M2214" s="12"/>
      <c r="N2214" s="12"/>
      <c r="O2214" s="12"/>
      <c r="P2214" s="11" t="s">
        <v>1</v>
      </c>
      <c r="Q2214" s="11" t="s">
        <v>1</v>
      </c>
      <c r="R2214" s="11" t="s">
        <v>1</v>
      </c>
      <c r="S2214" s="11" t="s">
        <v>1</v>
      </c>
      <c r="T2214" s="11" t="s">
        <v>1</v>
      </c>
      <c r="U2214" s="11" t="s">
        <v>1</v>
      </c>
      <c r="V2214" s="11" t="s">
        <v>303</v>
      </c>
      <c r="W2214" s="21" t="s">
        <v>1</v>
      </c>
    </row>
    <row r="2215" spans="1:23" x14ac:dyDescent="0.2">
      <c r="A2215" s="27" t="s">
        <v>73</v>
      </c>
      <c r="B2215" s="13" t="s">
        <v>179</v>
      </c>
      <c r="C2215" s="13" t="s">
        <v>308</v>
      </c>
      <c r="D2215" s="14"/>
      <c r="E2215" s="14">
        <v>11.986000000000001</v>
      </c>
      <c r="F2215" s="14">
        <v>8.9250000000000007</v>
      </c>
      <c r="G2215" s="14">
        <v>8.2780000000000005</v>
      </c>
      <c r="H2215" s="14">
        <v>12.135</v>
      </c>
      <c r="I2215" s="14">
        <v>3.734</v>
      </c>
      <c r="J2215" s="14">
        <v>3.2759999999999998</v>
      </c>
      <c r="K2215" s="14">
        <v>4.6349999999999998</v>
      </c>
      <c r="L2215" s="14">
        <v>5.2930000000000001</v>
      </c>
      <c r="M2215" s="14">
        <v>5.0810000000000004</v>
      </c>
      <c r="N2215" s="14">
        <v>4.6950000000000003</v>
      </c>
      <c r="O2215" s="14"/>
      <c r="P2215" s="13" t="s">
        <v>1</v>
      </c>
      <c r="Q2215" s="13" t="s">
        <v>1</v>
      </c>
      <c r="R2215" s="13" t="s">
        <v>1</v>
      </c>
      <c r="S2215" s="13" t="s">
        <v>1</v>
      </c>
      <c r="T2215" s="13" t="s">
        <v>1</v>
      </c>
      <c r="U2215" s="13" t="s">
        <v>1</v>
      </c>
      <c r="V2215" s="13" t="s">
        <v>303</v>
      </c>
      <c r="W2215" s="22" t="s">
        <v>1</v>
      </c>
    </row>
    <row r="2216" spans="1:23" x14ac:dyDescent="0.2">
      <c r="A2216" s="25" t="s">
        <v>73</v>
      </c>
      <c r="B2216" s="11" t="s">
        <v>179</v>
      </c>
      <c r="C2216" s="11" t="s">
        <v>283</v>
      </c>
      <c r="D2216" s="12">
        <v>0</v>
      </c>
      <c r="E2216" s="12">
        <v>0</v>
      </c>
      <c r="F2216" s="12">
        <v>0</v>
      </c>
      <c r="G2216" s="12">
        <v>1</v>
      </c>
      <c r="H2216" s="12"/>
      <c r="I2216" s="12">
        <v>1</v>
      </c>
      <c r="J2216" s="12">
        <v>1</v>
      </c>
      <c r="K2216" s="12">
        <v>1</v>
      </c>
      <c r="L2216" s="12">
        <v>1</v>
      </c>
      <c r="M2216" s="12">
        <v>1</v>
      </c>
      <c r="N2216" s="12"/>
      <c r="O2216" s="12"/>
      <c r="P2216" s="11" t="s">
        <v>1</v>
      </c>
      <c r="Q2216" s="11" t="s">
        <v>1</v>
      </c>
      <c r="R2216" s="11" t="s">
        <v>1</v>
      </c>
      <c r="S2216" s="11" t="s">
        <v>1</v>
      </c>
      <c r="T2216" s="11" t="s">
        <v>1</v>
      </c>
      <c r="U2216" s="11" t="s">
        <v>1</v>
      </c>
      <c r="V2216" s="11" t="s">
        <v>303</v>
      </c>
      <c r="W2216" s="21" t="s">
        <v>1</v>
      </c>
    </row>
    <row r="2217" spans="1:23" x14ac:dyDescent="0.2">
      <c r="A2217" s="27" t="s">
        <v>73</v>
      </c>
      <c r="B2217" s="13" t="s">
        <v>179</v>
      </c>
      <c r="C2217" s="13" t="s">
        <v>290</v>
      </c>
      <c r="D2217" s="14">
        <v>0</v>
      </c>
      <c r="E2217" s="14">
        <v>0</v>
      </c>
      <c r="F2217" s="14">
        <v>0</v>
      </c>
      <c r="G2217" s="14">
        <v>0</v>
      </c>
      <c r="H2217" s="14">
        <v>0</v>
      </c>
      <c r="I2217" s="14">
        <v>0</v>
      </c>
      <c r="J2217" s="14">
        <v>0</v>
      </c>
      <c r="K2217" s="14">
        <v>0</v>
      </c>
      <c r="L2217" s="14">
        <v>0</v>
      </c>
      <c r="M2217" s="14">
        <v>0</v>
      </c>
      <c r="N2217" s="14"/>
      <c r="O2217" s="14"/>
      <c r="P2217" s="13" t="s">
        <v>1</v>
      </c>
      <c r="Q2217" s="13" t="s">
        <v>1</v>
      </c>
      <c r="R2217" s="13" t="s">
        <v>1</v>
      </c>
      <c r="S2217" s="13" t="s">
        <v>1</v>
      </c>
      <c r="T2217" s="13" t="s">
        <v>1</v>
      </c>
      <c r="U2217" s="13" t="s">
        <v>1</v>
      </c>
      <c r="V2217" s="13" t="s">
        <v>303</v>
      </c>
      <c r="W2217" s="22" t="s">
        <v>1</v>
      </c>
    </row>
    <row r="2218" spans="1:23" x14ac:dyDescent="0.2">
      <c r="A2218" s="25" t="s">
        <v>73</v>
      </c>
      <c r="B2218" s="11" t="s">
        <v>179</v>
      </c>
      <c r="C2218" s="11" t="s">
        <v>291</v>
      </c>
      <c r="D2218" s="12">
        <v>0</v>
      </c>
      <c r="E2218" s="12">
        <v>0</v>
      </c>
      <c r="F2218" s="12">
        <v>0</v>
      </c>
      <c r="G2218" s="12">
        <v>1</v>
      </c>
      <c r="H2218" s="12"/>
      <c r="I2218" s="12">
        <v>1</v>
      </c>
      <c r="J2218" s="12">
        <v>1</v>
      </c>
      <c r="K2218" s="12">
        <v>1</v>
      </c>
      <c r="L2218" s="12">
        <v>1</v>
      </c>
      <c r="M2218" s="12">
        <v>1</v>
      </c>
      <c r="N2218" s="12"/>
      <c r="O2218" s="12"/>
      <c r="P2218" s="11" t="s">
        <v>1</v>
      </c>
      <c r="Q2218" s="11" t="s">
        <v>1</v>
      </c>
      <c r="R2218" s="11" t="s">
        <v>1</v>
      </c>
      <c r="S2218" s="11" t="s">
        <v>1</v>
      </c>
      <c r="T2218" s="11" t="s">
        <v>1</v>
      </c>
      <c r="U2218" s="11" t="s">
        <v>1</v>
      </c>
      <c r="V2218" s="11" t="s">
        <v>303</v>
      </c>
      <c r="W2218" s="21" t="s">
        <v>1</v>
      </c>
    </row>
    <row r="2219" spans="1:23" x14ac:dyDescent="0.2">
      <c r="A2219" s="27" t="s">
        <v>73</v>
      </c>
      <c r="B2219" s="13" t="s">
        <v>179</v>
      </c>
      <c r="C2219" s="13" t="s">
        <v>273</v>
      </c>
      <c r="D2219" s="14">
        <v>0</v>
      </c>
      <c r="E2219" s="14">
        <v>0</v>
      </c>
      <c r="F2219" s="14">
        <v>0</v>
      </c>
      <c r="G2219" s="14">
        <v>1</v>
      </c>
      <c r="H2219" s="14"/>
      <c r="I2219" s="14">
        <v>1</v>
      </c>
      <c r="J2219" s="14"/>
      <c r="K2219" s="14"/>
      <c r="L2219" s="14"/>
      <c r="M2219" s="14"/>
      <c r="N2219" s="14"/>
      <c r="O2219" s="14"/>
      <c r="P2219" s="13" t="s">
        <v>1</v>
      </c>
      <c r="Q2219" s="13" t="s">
        <v>1</v>
      </c>
      <c r="R2219" s="13" t="s">
        <v>1</v>
      </c>
      <c r="S2219" s="13" t="s">
        <v>1</v>
      </c>
      <c r="T2219" s="13" t="s">
        <v>1</v>
      </c>
      <c r="U2219" s="13" t="s">
        <v>1</v>
      </c>
      <c r="V2219" s="13" t="s">
        <v>303</v>
      </c>
      <c r="W2219" s="22" t="s">
        <v>1</v>
      </c>
    </row>
    <row r="2220" spans="1:23" x14ac:dyDescent="0.2">
      <c r="A2220" s="25" t="s">
        <v>73</v>
      </c>
      <c r="B2220" s="11" t="s">
        <v>179</v>
      </c>
      <c r="C2220" s="11" t="s">
        <v>274</v>
      </c>
      <c r="D2220" s="12">
        <v>0</v>
      </c>
      <c r="E2220" s="12">
        <v>0</v>
      </c>
      <c r="F2220" s="12">
        <v>0</v>
      </c>
      <c r="G2220" s="12">
        <v>1</v>
      </c>
      <c r="H2220" s="12"/>
      <c r="I2220" s="12">
        <v>1</v>
      </c>
      <c r="J2220" s="12"/>
      <c r="K2220" s="12"/>
      <c r="L2220" s="12"/>
      <c r="M2220" s="12"/>
      <c r="N2220" s="12"/>
      <c r="O2220" s="12"/>
      <c r="P2220" s="11" t="s">
        <v>1</v>
      </c>
      <c r="Q2220" s="11" t="s">
        <v>1</v>
      </c>
      <c r="R2220" s="11" t="s">
        <v>1</v>
      </c>
      <c r="S2220" s="11" t="s">
        <v>1</v>
      </c>
      <c r="T2220" s="11" t="s">
        <v>1</v>
      </c>
      <c r="U2220" s="11" t="s">
        <v>1</v>
      </c>
      <c r="V2220" s="11" t="s">
        <v>303</v>
      </c>
      <c r="W2220" s="21" t="s">
        <v>1</v>
      </c>
    </row>
    <row r="2221" spans="1:23" x14ac:dyDescent="0.2">
      <c r="A2221" s="27" t="s">
        <v>73</v>
      </c>
      <c r="B2221" s="13" t="s">
        <v>179</v>
      </c>
      <c r="C2221" s="13" t="s">
        <v>289</v>
      </c>
      <c r="D2221" s="14"/>
      <c r="E2221" s="14"/>
      <c r="F2221" s="14"/>
      <c r="G2221" s="14"/>
      <c r="H2221" s="14"/>
      <c r="I2221" s="14"/>
      <c r="J2221" s="14"/>
      <c r="K2221" s="14"/>
      <c r="L2221" s="14"/>
      <c r="M2221" s="14"/>
      <c r="N2221" s="14"/>
      <c r="O2221" s="14"/>
      <c r="P2221" s="13"/>
      <c r="Q2221" s="13"/>
      <c r="R2221" s="13"/>
      <c r="S2221" s="13"/>
      <c r="T2221" s="13"/>
      <c r="U2221" s="13"/>
      <c r="V2221" s="13"/>
      <c r="W2221" s="22"/>
    </row>
    <row r="2222" spans="1:23" x14ac:dyDescent="0.2">
      <c r="A2222" s="25" t="s">
        <v>73</v>
      </c>
      <c r="B2222" s="11" t="s">
        <v>179</v>
      </c>
      <c r="C2222" s="11" t="s">
        <v>276</v>
      </c>
      <c r="D2222" s="12"/>
      <c r="E2222" s="12"/>
      <c r="F2222" s="12"/>
      <c r="G2222" s="12"/>
      <c r="H2222" s="12"/>
      <c r="I2222" s="12"/>
      <c r="J2222" s="12"/>
      <c r="K2222" s="12"/>
      <c r="L2222" s="12"/>
      <c r="M2222" s="12"/>
      <c r="N2222" s="12"/>
      <c r="O2222" s="12"/>
      <c r="P2222" s="11"/>
      <c r="Q2222" s="11"/>
      <c r="R2222" s="11"/>
      <c r="S2222" s="11"/>
      <c r="T2222" s="11"/>
      <c r="U2222" s="11"/>
      <c r="V2222" s="11"/>
      <c r="W2222" s="21"/>
    </row>
    <row r="2223" spans="1:23" x14ac:dyDescent="0.2">
      <c r="A2223" s="27" t="s">
        <v>73</v>
      </c>
      <c r="B2223" s="13" t="s">
        <v>179</v>
      </c>
      <c r="C2223" s="13" t="s">
        <v>271</v>
      </c>
      <c r="D2223" s="14">
        <v>13</v>
      </c>
      <c r="E2223" s="14">
        <v>13</v>
      </c>
      <c r="F2223" s="14">
        <v>12</v>
      </c>
      <c r="G2223" s="14">
        <v>13</v>
      </c>
      <c r="H2223" s="14">
        <v>13</v>
      </c>
      <c r="I2223" s="14">
        <v>13</v>
      </c>
      <c r="J2223" s="14">
        <v>14</v>
      </c>
      <c r="K2223" s="14">
        <v>14</v>
      </c>
      <c r="L2223" s="14">
        <v>13</v>
      </c>
      <c r="M2223" s="14">
        <v>11</v>
      </c>
      <c r="N2223" s="14"/>
      <c r="O2223" s="14"/>
      <c r="P2223" s="13" t="s">
        <v>1</v>
      </c>
      <c r="Q2223" s="13" t="s">
        <v>1</v>
      </c>
      <c r="R2223" s="13" t="s">
        <v>1</v>
      </c>
      <c r="S2223" s="13" t="s">
        <v>1</v>
      </c>
      <c r="T2223" s="13" t="s">
        <v>1</v>
      </c>
      <c r="U2223" s="13" t="s">
        <v>1</v>
      </c>
      <c r="V2223" s="13" t="s">
        <v>303</v>
      </c>
      <c r="W2223" s="22" t="s">
        <v>1</v>
      </c>
    </row>
    <row r="2224" spans="1:23" x14ac:dyDescent="0.2">
      <c r="A2224" s="25" t="s">
        <v>73</v>
      </c>
      <c r="B2224" s="11" t="s">
        <v>179</v>
      </c>
      <c r="C2224" s="11" t="s">
        <v>292</v>
      </c>
      <c r="D2224" s="12">
        <v>23</v>
      </c>
      <c r="E2224" s="12">
        <v>23</v>
      </c>
      <c r="F2224" s="12">
        <v>25</v>
      </c>
      <c r="G2224" s="12">
        <v>23</v>
      </c>
      <c r="H2224" s="12">
        <v>23</v>
      </c>
      <c r="I2224" s="12">
        <v>23</v>
      </c>
      <c r="J2224" s="12">
        <v>22</v>
      </c>
      <c r="K2224" s="12">
        <v>22</v>
      </c>
      <c r="L2224" s="12">
        <v>22</v>
      </c>
      <c r="M2224" s="12">
        <v>22</v>
      </c>
      <c r="N2224" s="12"/>
      <c r="O2224" s="12"/>
      <c r="P2224" s="11" t="s">
        <v>1</v>
      </c>
      <c r="Q2224" s="11" t="s">
        <v>1</v>
      </c>
      <c r="R2224" s="11" t="s">
        <v>1</v>
      </c>
      <c r="S2224" s="11" t="s">
        <v>1</v>
      </c>
      <c r="T2224" s="11" t="s">
        <v>1</v>
      </c>
      <c r="U2224" s="11" t="s">
        <v>1</v>
      </c>
      <c r="V2224" s="11" t="s">
        <v>303</v>
      </c>
      <c r="W2224" s="21" t="s">
        <v>1</v>
      </c>
    </row>
    <row r="2225" spans="1:23" x14ac:dyDescent="0.2">
      <c r="A2225" s="27" t="s">
        <v>73</v>
      </c>
      <c r="B2225" s="13" t="s">
        <v>179</v>
      </c>
      <c r="C2225" s="13" t="s">
        <v>275</v>
      </c>
      <c r="D2225" s="14">
        <v>17</v>
      </c>
      <c r="E2225" s="14">
        <v>17</v>
      </c>
      <c r="F2225" s="14">
        <v>17</v>
      </c>
      <c r="G2225" s="14">
        <v>15</v>
      </c>
      <c r="H2225" s="14"/>
      <c r="I2225" s="14"/>
      <c r="J2225" s="14"/>
      <c r="K2225" s="14"/>
      <c r="L2225" s="14"/>
      <c r="M2225" s="14"/>
      <c r="N2225" s="14"/>
      <c r="O2225" s="14"/>
      <c r="P2225" s="13" t="s">
        <v>1</v>
      </c>
      <c r="Q2225" s="13" t="s">
        <v>1</v>
      </c>
      <c r="R2225" s="13" t="s">
        <v>1</v>
      </c>
      <c r="S2225" s="13" t="s">
        <v>1</v>
      </c>
      <c r="T2225" s="13" t="s">
        <v>1</v>
      </c>
      <c r="U2225" s="13" t="s">
        <v>1</v>
      </c>
      <c r="V2225" s="13" t="s">
        <v>303</v>
      </c>
      <c r="W2225" s="22" t="s">
        <v>1</v>
      </c>
    </row>
    <row r="2226" spans="1:23" x14ac:dyDescent="0.2">
      <c r="A2226" s="25" t="s">
        <v>73</v>
      </c>
      <c r="B2226" s="11" t="s">
        <v>179</v>
      </c>
      <c r="C2226" s="11" t="s">
        <v>272</v>
      </c>
      <c r="D2226" s="12"/>
      <c r="E2226" s="12"/>
      <c r="F2226" s="12"/>
      <c r="G2226" s="12"/>
      <c r="H2226" s="12"/>
      <c r="I2226" s="12"/>
      <c r="J2226" s="12"/>
      <c r="K2226" s="12"/>
      <c r="L2226" s="12"/>
      <c r="M2226" s="12"/>
      <c r="N2226" s="12"/>
      <c r="O2226" s="12"/>
      <c r="P2226" s="11"/>
      <c r="Q2226" s="11"/>
      <c r="R2226" s="11"/>
      <c r="S2226" s="11"/>
      <c r="T2226" s="11"/>
      <c r="U2226" s="11"/>
      <c r="V2226" s="11"/>
      <c r="W2226" s="21"/>
    </row>
    <row r="2227" spans="1:23" x14ac:dyDescent="0.2">
      <c r="A2227" s="27" t="s">
        <v>73</v>
      </c>
      <c r="B2227" s="13" t="s">
        <v>179</v>
      </c>
      <c r="C2227" s="13" t="s">
        <v>295</v>
      </c>
      <c r="D2227" s="14"/>
      <c r="E2227" s="14"/>
      <c r="F2227" s="14"/>
      <c r="G2227" s="14"/>
      <c r="H2227" s="14"/>
      <c r="I2227" s="14"/>
      <c r="J2227" s="14"/>
      <c r="K2227" s="14"/>
      <c r="L2227" s="14"/>
      <c r="M2227" s="14"/>
      <c r="N2227" s="14"/>
      <c r="O2227" s="14"/>
      <c r="P2227" s="13" t="s">
        <v>1</v>
      </c>
      <c r="Q2227" s="13" t="s">
        <v>1</v>
      </c>
      <c r="R2227" s="13" t="s">
        <v>1</v>
      </c>
      <c r="S2227" s="13" t="s">
        <v>1</v>
      </c>
      <c r="T2227" s="13" t="s">
        <v>1</v>
      </c>
      <c r="U2227" s="13" t="s">
        <v>1</v>
      </c>
      <c r="V2227" s="13" t="s">
        <v>303</v>
      </c>
      <c r="W2227" s="22" t="s">
        <v>1</v>
      </c>
    </row>
    <row r="2228" spans="1:23" x14ac:dyDescent="0.2">
      <c r="A2228" s="25" t="s">
        <v>73</v>
      </c>
      <c r="B2228" s="11" t="s">
        <v>179</v>
      </c>
      <c r="C2228" s="11" t="s">
        <v>297</v>
      </c>
      <c r="D2228" s="12"/>
      <c r="E2228" s="12"/>
      <c r="F2228" s="12"/>
      <c r="G2228" s="12"/>
      <c r="H2228" s="12"/>
      <c r="I2228" s="12"/>
      <c r="J2228" s="12"/>
      <c r="K2228" s="12"/>
      <c r="L2228" s="12"/>
      <c r="M2228" s="12"/>
      <c r="N2228" s="12"/>
      <c r="O2228" s="12"/>
      <c r="P2228" s="11" t="s">
        <v>1</v>
      </c>
      <c r="Q2228" s="11" t="s">
        <v>1</v>
      </c>
      <c r="R2228" s="11" t="s">
        <v>1</v>
      </c>
      <c r="S2228" s="11" t="s">
        <v>1</v>
      </c>
      <c r="T2228" s="11" t="s">
        <v>1</v>
      </c>
      <c r="U2228" s="11" t="s">
        <v>1</v>
      </c>
      <c r="V2228" s="11" t="s">
        <v>303</v>
      </c>
      <c r="W2228" s="21" t="s">
        <v>1</v>
      </c>
    </row>
    <row r="2229" spans="1:23" x14ac:dyDescent="0.2">
      <c r="A2229" s="27" t="s">
        <v>73</v>
      </c>
      <c r="B2229" s="13" t="s">
        <v>179</v>
      </c>
      <c r="C2229" s="13" t="s">
        <v>299</v>
      </c>
      <c r="D2229" s="14"/>
      <c r="E2229" s="14"/>
      <c r="F2229" s="14"/>
      <c r="G2229" s="14"/>
      <c r="H2229" s="14"/>
      <c r="I2229" s="14"/>
      <c r="J2229" s="14"/>
      <c r="K2229" s="14"/>
      <c r="L2229" s="14"/>
      <c r="M2229" s="14"/>
      <c r="N2229" s="14"/>
      <c r="O2229" s="14"/>
      <c r="P2229" s="13" t="s">
        <v>1</v>
      </c>
      <c r="Q2229" s="13" t="s">
        <v>1</v>
      </c>
      <c r="R2229" s="13" t="s">
        <v>1</v>
      </c>
      <c r="S2229" s="13" t="s">
        <v>1</v>
      </c>
      <c r="T2229" s="13" t="s">
        <v>1</v>
      </c>
      <c r="U2229" s="13" t="s">
        <v>1</v>
      </c>
      <c r="V2229" s="13" t="s">
        <v>303</v>
      </c>
      <c r="W2229" s="22" t="s">
        <v>1</v>
      </c>
    </row>
    <row r="2230" spans="1:23" x14ac:dyDescent="0.2">
      <c r="A2230" s="25" t="s">
        <v>73</v>
      </c>
      <c r="B2230" s="11" t="s">
        <v>179</v>
      </c>
      <c r="C2230" s="11" t="s">
        <v>300</v>
      </c>
      <c r="D2230" s="12"/>
      <c r="E2230" s="12"/>
      <c r="F2230" s="12"/>
      <c r="G2230" s="12"/>
      <c r="H2230" s="12"/>
      <c r="I2230" s="12"/>
      <c r="J2230" s="12"/>
      <c r="K2230" s="12"/>
      <c r="L2230" s="12"/>
      <c r="M2230" s="12"/>
      <c r="N2230" s="12"/>
      <c r="O2230" s="12"/>
      <c r="P2230" s="11" t="s">
        <v>1</v>
      </c>
      <c r="Q2230" s="11" t="s">
        <v>1</v>
      </c>
      <c r="R2230" s="11" t="s">
        <v>1</v>
      </c>
      <c r="S2230" s="11" t="s">
        <v>1</v>
      </c>
      <c r="T2230" s="11" t="s">
        <v>1</v>
      </c>
      <c r="U2230" s="11" t="s">
        <v>1</v>
      </c>
      <c r="V2230" s="11" t="s">
        <v>303</v>
      </c>
      <c r="W2230" s="21" t="s">
        <v>1</v>
      </c>
    </row>
    <row r="2231" spans="1:23" x14ac:dyDescent="0.2">
      <c r="A2231" s="27" t="s">
        <v>73</v>
      </c>
      <c r="B2231" s="13" t="s">
        <v>179</v>
      </c>
      <c r="C2231" s="13" t="s">
        <v>296</v>
      </c>
      <c r="D2231" s="14"/>
      <c r="E2231" s="14"/>
      <c r="F2231" s="14"/>
      <c r="G2231" s="14"/>
      <c r="H2231" s="14"/>
      <c r="I2231" s="14"/>
      <c r="J2231" s="14"/>
      <c r="K2231" s="14"/>
      <c r="L2231" s="14"/>
      <c r="M2231" s="14"/>
      <c r="N2231" s="14"/>
      <c r="O2231" s="14"/>
      <c r="P2231" s="13" t="s">
        <v>1</v>
      </c>
      <c r="Q2231" s="13" t="s">
        <v>1</v>
      </c>
      <c r="R2231" s="13" t="s">
        <v>1</v>
      </c>
      <c r="S2231" s="13" t="s">
        <v>1</v>
      </c>
      <c r="T2231" s="13" t="s">
        <v>1</v>
      </c>
      <c r="U2231" s="13" t="s">
        <v>1</v>
      </c>
      <c r="V2231" s="13" t="s">
        <v>303</v>
      </c>
      <c r="W2231" s="22" t="s">
        <v>1</v>
      </c>
    </row>
    <row r="2232" spans="1:23" x14ac:dyDescent="0.2">
      <c r="A2232" s="25" t="s">
        <v>73</v>
      </c>
      <c r="B2232" s="11" t="s">
        <v>179</v>
      </c>
      <c r="C2232" s="11" t="s">
        <v>301</v>
      </c>
      <c r="D2232" s="12"/>
      <c r="E2232" s="12"/>
      <c r="F2232" s="12"/>
      <c r="G2232" s="12"/>
      <c r="H2232" s="12"/>
      <c r="I2232" s="12"/>
      <c r="J2232" s="12"/>
      <c r="K2232" s="12"/>
      <c r="L2232" s="12"/>
      <c r="M2232" s="12"/>
      <c r="N2232" s="12"/>
      <c r="O2232" s="12"/>
      <c r="P2232" s="11" t="s">
        <v>1</v>
      </c>
      <c r="Q2232" s="11" t="s">
        <v>1</v>
      </c>
      <c r="R2232" s="11" t="s">
        <v>1</v>
      </c>
      <c r="S2232" s="11" t="s">
        <v>1</v>
      </c>
      <c r="T2232" s="11" t="s">
        <v>1</v>
      </c>
      <c r="U2232" s="11" t="s">
        <v>1</v>
      </c>
      <c r="V2232" s="11" t="s">
        <v>303</v>
      </c>
      <c r="W2232" s="21" t="s">
        <v>1</v>
      </c>
    </row>
    <row r="2233" spans="1:23" x14ac:dyDescent="0.2">
      <c r="A2233" s="27" t="s">
        <v>73</v>
      </c>
      <c r="B2233" s="13" t="s">
        <v>179</v>
      </c>
      <c r="C2233" s="13" t="s">
        <v>298</v>
      </c>
      <c r="D2233" s="14"/>
      <c r="E2233" s="14"/>
      <c r="F2233" s="14"/>
      <c r="G2233" s="14"/>
      <c r="H2233" s="14"/>
      <c r="I2233" s="14"/>
      <c r="J2233" s="14"/>
      <c r="K2233" s="14"/>
      <c r="L2233" s="14"/>
      <c r="M2233" s="14"/>
      <c r="N2233" s="14"/>
      <c r="O2233" s="14"/>
      <c r="P2233" s="13" t="s">
        <v>1</v>
      </c>
      <c r="Q2233" s="13" t="s">
        <v>1</v>
      </c>
      <c r="R2233" s="13" t="s">
        <v>1</v>
      </c>
      <c r="S2233" s="13" t="s">
        <v>1</v>
      </c>
      <c r="T2233" s="13" t="s">
        <v>1</v>
      </c>
      <c r="U2233" s="13" t="s">
        <v>1</v>
      </c>
      <c r="V2233" s="13" t="s">
        <v>303</v>
      </c>
      <c r="W2233" s="22" t="s">
        <v>1</v>
      </c>
    </row>
    <row r="2234" spans="1:23" x14ac:dyDescent="0.2">
      <c r="A2234" s="25" t="s">
        <v>74</v>
      </c>
      <c r="B2234" s="11" t="s">
        <v>158</v>
      </c>
      <c r="C2234" s="11" t="s">
        <v>277</v>
      </c>
      <c r="D2234" s="12"/>
      <c r="E2234" s="12"/>
      <c r="F2234" s="12"/>
      <c r="G2234" s="12"/>
      <c r="H2234" s="12">
        <v>95.98124</v>
      </c>
      <c r="I2234" s="12">
        <v>97.179879999999997</v>
      </c>
      <c r="J2234" s="12">
        <v>96.975729999999999</v>
      </c>
      <c r="K2234" s="12"/>
      <c r="L2234" s="12"/>
      <c r="M2234" s="12"/>
      <c r="N2234" s="12"/>
      <c r="O2234" s="12"/>
      <c r="P2234" s="11" t="s">
        <v>1</v>
      </c>
      <c r="Q2234" s="11" t="s">
        <v>1</v>
      </c>
      <c r="R2234" s="11" t="s">
        <v>1</v>
      </c>
      <c r="S2234" s="11" t="s">
        <v>1</v>
      </c>
      <c r="T2234" s="11" t="s">
        <v>1</v>
      </c>
      <c r="U2234" s="11" t="s">
        <v>1</v>
      </c>
      <c r="V2234" s="11" t="s">
        <v>305</v>
      </c>
      <c r="W2234" s="21" t="s">
        <v>1</v>
      </c>
    </row>
    <row r="2235" spans="1:23" x14ac:dyDescent="0.2">
      <c r="A2235" s="27" t="s">
        <v>74</v>
      </c>
      <c r="B2235" s="13" t="s">
        <v>158</v>
      </c>
      <c r="C2235" s="13" t="s">
        <v>278</v>
      </c>
      <c r="D2235" s="14"/>
      <c r="E2235" s="14"/>
      <c r="F2235" s="14"/>
      <c r="G2235" s="14"/>
      <c r="H2235" s="14">
        <v>16.544820000000001</v>
      </c>
      <c r="I2235" s="14">
        <v>16.802099999999999</v>
      </c>
      <c r="J2235" s="14">
        <v>17.023569999999999</v>
      </c>
      <c r="K2235" s="14"/>
      <c r="L2235" s="14"/>
      <c r="M2235" s="14"/>
      <c r="N2235" s="14"/>
      <c r="O2235" s="14"/>
      <c r="P2235" s="13" t="s">
        <v>1</v>
      </c>
      <c r="Q2235" s="13" t="s">
        <v>1</v>
      </c>
      <c r="R2235" s="13" t="s">
        <v>1</v>
      </c>
      <c r="S2235" s="13" t="s">
        <v>1</v>
      </c>
      <c r="T2235" s="13" t="s">
        <v>1</v>
      </c>
      <c r="U2235" s="13" t="s">
        <v>1</v>
      </c>
      <c r="V2235" s="13" t="s">
        <v>305</v>
      </c>
      <c r="W2235" s="22" t="s">
        <v>1</v>
      </c>
    </row>
    <row r="2236" spans="1:23" x14ac:dyDescent="0.2">
      <c r="A2236" s="25" t="s">
        <v>74</v>
      </c>
      <c r="B2236" s="11" t="s">
        <v>158</v>
      </c>
      <c r="C2236" s="11" t="s">
        <v>280</v>
      </c>
      <c r="D2236" s="12"/>
      <c r="E2236" s="12"/>
      <c r="F2236" s="12"/>
      <c r="G2236" s="12"/>
      <c r="H2236" s="12">
        <v>0.18759000000000001</v>
      </c>
      <c r="I2236" s="12">
        <v>1.16249</v>
      </c>
      <c r="J2236" s="12">
        <v>1.1929700000000001</v>
      </c>
      <c r="K2236" s="12"/>
      <c r="L2236" s="12"/>
      <c r="M2236" s="12"/>
      <c r="N2236" s="12"/>
      <c r="O2236" s="12"/>
      <c r="P2236" s="11" t="s">
        <v>1</v>
      </c>
      <c r="Q2236" s="11" t="s">
        <v>1</v>
      </c>
      <c r="R2236" s="11" t="s">
        <v>1</v>
      </c>
      <c r="S2236" s="11" t="s">
        <v>1</v>
      </c>
      <c r="T2236" s="11" t="s">
        <v>1</v>
      </c>
      <c r="U2236" s="11" t="s">
        <v>1</v>
      </c>
      <c r="V2236" s="11" t="s">
        <v>305</v>
      </c>
      <c r="W2236" s="21" t="s">
        <v>1</v>
      </c>
    </row>
    <row r="2237" spans="1:23" x14ac:dyDescent="0.2">
      <c r="A2237" s="27" t="s">
        <v>74</v>
      </c>
      <c r="B2237" s="13" t="s">
        <v>158</v>
      </c>
      <c r="C2237" s="13" t="s">
        <v>281</v>
      </c>
      <c r="D2237" s="14"/>
      <c r="E2237" s="14"/>
      <c r="F2237" s="14"/>
      <c r="G2237" s="14">
        <v>69.776619999999994</v>
      </c>
      <c r="H2237" s="14">
        <v>66.326070000000001</v>
      </c>
      <c r="I2237" s="14">
        <v>64.724689999999995</v>
      </c>
      <c r="J2237" s="14">
        <v>65.577849999999998</v>
      </c>
      <c r="K2237" s="14"/>
      <c r="L2237" s="14"/>
      <c r="M2237" s="14"/>
      <c r="N2237" s="14"/>
      <c r="O2237" s="14"/>
      <c r="P2237" s="13" t="s">
        <v>1</v>
      </c>
      <c r="Q2237" s="13" t="s">
        <v>1</v>
      </c>
      <c r="R2237" s="13" t="s">
        <v>1</v>
      </c>
      <c r="S2237" s="13" t="s">
        <v>1</v>
      </c>
      <c r="T2237" s="13" t="s">
        <v>1</v>
      </c>
      <c r="U2237" s="13" t="s">
        <v>1</v>
      </c>
      <c r="V2237" s="13" t="s">
        <v>305</v>
      </c>
      <c r="W2237" s="22" t="s">
        <v>1</v>
      </c>
    </row>
    <row r="2238" spans="1:23" x14ac:dyDescent="0.2">
      <c r="A2238" s="25" t="s">
        <v>74</v>
      </c>
      <c r="B2238" s="11" t="s">
        <v>158</v>
      </c>
      <c r="C2238" s="11" t="s">
        <v>282</v>
      </c>
      <c r="D2238" s="12"/>
      <c r="E2238" s="12"/>
      <c r="F2238" s="12"/>
      <c r="G2238" s="12">
        <v>8.6361899999999991</v>
      </c>
      <c r="H2238" s="12">
        <v>19.51613</v>
      </c>
      <c r="I2238" s="12">
        <v>30.184850000000001</v>
      </c>
      <c r="J2238" s="12">
        <v>29.141960000000001</v>
      </c>
      <c r="K2238" s="12"/>
      <c r="L2238" s="12"/>
      <c r="M2238" s="12"/>
      <c r="N2238" s="12"/>
      <c r="O2238" s="12"/>
      <c r="P2238" s="11" t="s">
        <v>1</v>
      </c>
      <c r="Q2238" s="11" t="s">
        <v>1</v>
      </c>
      <c r="R2238" s="11" t="s">
        <v>1</v>
      </c>
      <c r="S2238" s="11" t="s">
        <v>1</v>
      </c>
      <c r="T2238" s="11" t="s">
        <v>1</v>
      </c>
      <c r="U2238" s="11" t="s">
        <v>1</v>
      </c>
      <c r="V2238" s="11" t="s">
        <v>305</v>
      </c>
      <c r="W2238" s="21" t="s">
        <v>1</v>
      </c>
    </row>
    <row r="2239" spans="1:23" x14ac:dyDescent="0.2">
      <c r="A2239" s="27" t="s">
        <v>74</v>
      </c>
      <c r="B2239" s="13" t="s">
        <v>158</v>
      </c>
      <c r="C2239" s="13" t="s">
        <v>279</v>
      </c>
      <c r="D2239" s="14"/>
      <c r="E2239" s="14"/>
      <c r="F2239" s="14"/>
      <c r="G2239" s="14"/>
      <c r="H2239" s="14">
        <v>2.9713099999999999</v>
      </c>
      <c r="I2239" s="14">
        <v>13.38275</v>
      </c>
      <c r="J2239" s="14">
        <v>12.11839</v>
      </c>
      <c r="K2239" s="14"/>
      <c r="L2239" s="14"/>
      <c r="M2239" s="14"/>
      <c r="N2239" s="14"/>
      <c r="O2239" s="14"/>
      <c r="P2239" s="13" t="s">
        <v>1</v>
      </c>
      <c r="Q2239" s="13" t="s">
        <v>1</v>
      </c>
      <c r="R2239" s="13" t="s">
        <v>1</v>
      </c>
      <c r="S2239" s="13" t="s">
        <v>1</v>
      </c>
      <c r="T2239" s="13" t="s">
        <v>1</v>
      </c>
      <c r="U2239" s="13" t="s">
        <v>1</v>
      </c>
      <c r="V2239" s="13" t="s">
        <v>305</v>
      </c>
      <c r="W2239" s="22" t="s">
        <v>1</v>
      </c>
    </row>
    <row r="2240" spans="1:23" x14ac:dyDescent="0.2">
      <c r="A2240" s="25" t="s">
        <v>74</v>
      </c>
      <c r="B2240" s="11" t="s">
        <v>158</v>
      </c>
      <c r="C2240" s="11" t="s">
        <v>293</v>
      </c>
      <c r="D2240" s="12"/>
      <c r="E2240" s="12"/>
      <c r="F2240" s="12"/>
      <c r="G2240" s="12"/>
      <c r="H2240" s="12"/>
      <c r="I2240" s="12"/>
      <c r="J2240" s="12"/>
      <c r="K2240" s="12"/>
      <c r="L2240" s="12"/>
      <c r="M2240" s="12"/>
      <c r="N2240" s="12"/>
      <c r="O2240" s="12"/>
      <c r="P2240" s="11" t="s">
        <v>1</v>
      </c>
      <c r="Q2240" s="11" t="s">
        <v>1</v>
      </c>
      <c r="R2240" s="11" t="s">
        <v>1</v>
      </c>
      <c r="S2240" s="11" t="s">
        <v>1</v>
      </c>
      <c r="T2240" s="11" t="s">
        <v>1</v>
      </c>
      <c r="U2240" s="11" t="s">
        <v>1</v>
      </c>
      <c r="V2240" s="11" t="s">
        <v>305</v>
      </c>
      <c r="W2240" s="21" t="s">
        <v>1</v>
      </c>
    </row>
    <row r="2241" spans="1:23" x14ac:dyDescent="0.2">
      <c r="A2241" s="27" t="s">
        <v>74</v>
      </c>
      <c r="B2241" s="13" t="s">
        <v>158</v>
      </c>
      <c r="C2241" s="13" t="s">
        <v>284</v>
      </c>
      <c r="D2241" s="14"/>
      <c r="E2241" s="14"/>
      <c r="F2241" s="14"/>
      <c r="G2241" s="14"/>
      <c r="H2241" s="14">
        <v>16.3735</v>
      </c>
      <c r="I2241" s="14">
        <v>16.805949999999999</v>
      </c>
      <c r="J2241" s="14">
        <v>16.84535</v>
      </c>
      <c r="K2241" s="14"/>
      <c r="L2241" s="14"/>
      <c r="M2241" s="14"/>
      <c r="N2241" s="14"/>
      <c r="O2241" s="14"/>
      <c r="P2241" s="13" t="s">
        <v>1</v>
      </c>
      <c r="Q2241" s="13" t="s">
        <v>1</v>
      </c>
      <c r="R2241" s="13" t="s">
        <v>1</v>
      </c>
      <c r="S2241" s="13" t="s">
        <v>1</v>
      </c>
      <c r="T2241" s="13" t="s">
        <v>1</v>
      </c>
      <c r="U2241" s="13" t="s">
        <v>1</v>
      </c>
      <c r="V2241" s="13" t="s">
        <v>305</v>
      </c>
      <c r="W2241" s="22" t="s">
        <v>1</v>
      </c>
    </row>
    <row r="2242" spans="1:23" x14ac:dyDescent="0.2">
      <c r="A2242" s="25" t="s">
        <v>74</v>
      </c>
      <c r="B2242" s="11" t="s">
        <v>158</v>
      </c>
      <c r="C2242" s="11" t="s">
        <v>286</v>
      </c>
      <c r="D2242" s="12"/>
      <c r="E2242" s="12"/>
      <c r="F2242" s="12"/>
      <c r="G2242" s="12">
        <v>0</v>
      </c>
      <c r="H2242" s="12">
        <v>0.18343000000000001</v>
      </c>
      <c r="I2242" s="12">
        <v>1.1613100000000001</v>
      </c>
      <c r="J2242" s="12">
        <v>1.1784300000000001</v>
      </c>
      <c r="K2242" s="12"/>
      <c r="L2242" s="12"/>
      <c r="M2242" s="12"/>
      <c r="N2242" s="12"/>
      <c r="O2242" s="12"/>
      <c r="P2242" s="11" t="s">
        <v>1</v>
      </c>
      <c r="Q2242" s="11" t="s">
        <v>1</v>
      </c>
      <c r="R2242" s="11" t="s">
        <v>1</v>
      </c>
      <c r="S2242" s="11" t="s">
        <v>1</v>
      </c>
      <c r="T2242" s="11" t="s">
        <v>1</v>
      </c>
      <c r="U2242" s="11" t="s">
        <v>1</v>
      </c>
      <c r="V2242" s="11" t="s">
        <v>305</v>
      </c>
      <c r="W2242" s="21" t="s">
        <v>1</v>
      </c>
    </row>
    <row r="2243" spans="1:23" x14ac:dyDescent="0.2">
      <c r="A2243" s="27" t="s">
        <v>74</v>
      </c>
      <c r="B2243" s="13" t="s">
        <v>158</v>
      </c>
      <c r="C2243" s="13" t="s">
        <v>287</v>
      </c>
      <c r="D2243" s="14"/>
      <c r="E2243" s="14"/>
      <c r="F2243" s="14"/>
      <c r="G2243" s="14">
        <v>72.758330000000001</v>
      </c>
      <c r="H2243" s="14">
        <v>65.554910000000007</v>
      </c>
      <c r="I2243" s="14">
        <v>64.739530000000002</v>
      </c>
      <c r="J2243" s="14">
        <v>64.891319999999993</v>
      </c>
      <c r="K2243" s="14"/>
      <c r="L2243" s="14"/>
      <c r="M2243" s="14"/>
      <c r="N2243" s="14"/>
      <c r="O2243" s="14"/>
      <c r="P2243" s="13" t="s">
        <v>1</v>
      </c>
      <c r="Q2243" s="13" t="s">
        <v>1</v>
      </c>
      <c r="R2243" s="13" t="s">
        <v>1</v>
      </c>
      <c r="S2243" s="13" t="s">
        <v>1</v>
      </c>
      <c r="T2243" s="13" t="s">
        <v>1</v>
      </c>
      <c r="U2243" s="13" t="s">
        <v>1</v>
      </c>
      <c r="V2243" s="13" t="s">
        <v>305</v>
      </c>
      <c r="W2243" s="22" t="s">
        <v>1</v>
      </c>
    </row>
    <row r="2244" spans="1:23" x14ac:dyDescent="0.2">
      <c r="A2244" s="25" t="s">
        <v>74</v>
      </c>
      <c r="B2244" s="11" t="s">
        <v>158</v>
      </c>
      <c r="C2244" s="11" t="s">
        <v>288</v>
      </c>
      <c r="D2244" s="12"/>
      <c r="E2244" s="12"/>
      <c r="F2244" s="12"/>
      <c r="G2244" s="12">
        <v>7.4507599999999998</v>
      </c>
      <c r="H2244" s="12">
        <v>20.02046</v>
      </c>
      <c r="I2244" s="12">
        <v>30.175160000000002</v>
      </c>
      <c r="J2244" s="12">
        <v>29.818940000000001</v>
      </c>
      <c r="K2244" s="12"/>
      <c r="L2244" s="12"/>
      <c r="M2244" s="12"/>
      <c r="N2244" s="12"/>
      <c r="O2244" s="12"/>
      <c r="P2244" s="11" t="s">
        <v>1</v>
      </c>
      <c r="Q2244" s="11" t="s">
        <v>1</v>
      </c>
      <c r="R2244" s="11" t="s">
        <v>1</v>
      </c>
      <c r="S2244" s="11" t="s">
        <v>1</v>
      </c>
      <c r="T2244" s="11" t="s">
        <v>1</v>
      </c>
      <c r="U2244" s="11" t="s">
        <v>1</v>
      </c>
      <c r="V2244" s="11" t="s">
        <v>305</v>
      </c>
      <c r="W2244" s="21" t="s">
        <v>1</v>
      </c>
    </row>
    <row r="2245" spans="1:23" x14ac:dyDescent="0.2">
      <c r="A2245" s="27" t="s">
        <v>74</v>
      </c>
      <c r="B2245" s="13" t="s">
        <v>158</v>
      </c>
      <c r="C2245" s="13" t="s">
        <v>285</v>
      </c>
      <c r="D2245" s="14"/>
      <c r="E2245" s="14"/>
      <c r="F2245" s="14"/>
      <c r="G2245" s="14"/>
      <c r="H2245" s="14">
        <v>3.64697</v>
      </c>
      <c r="I2245" s="14">
        <v>13.369210000000001</v>
      </c>
      <c r="J2245" s="14">
        <v>12.97359</v>
      </c>
      <c r="K2245" s="14"/>
      <c r="L2245" s="14"/>
      <c r="M2245" s="14"/>
      <c r="N2245" s="14"/>
      <c r="O2245" s="14"/>
      <c r="P2245" s="13" t="s">
        <v>1</v>
      </c>
      <c r="Q2245" s="13" t="s">
        <v>1</v>
      </c>
      <c r="R2245" s="13" t="s">
        <v>1</v>
      </c>
      <c r="S2245" s="13" t="s">
        <v>1</v>
      </c>
      <c r="T2245" s="13" t="s">
        <v>1</v>
      </c>
      <c r="U2245" s="13" t="s">
        <v>1</v>
      </c>
      <c r="V2245" s="13" t="s">
        <v>305</v>
      </c>
      <c r="W2245" s="22" t="s">
        <v>1</v>
      </c>
    </row>
    <row r="2246" spans="1:23" x14ac:dyDescent="0.2">
      <c r="A2246" s="25" t="s">
        <v>74</v>
      </c>
      <c r="B2246" s="11" t="s">
        <v>158</v>
      </c>
      <c r="C2246" s="11" t="s">
        <v>308</v>
      </c>
      <c r="D2246" s="12"/>
      <c r="E2246" s="12">
        <v>6.5439999999999996</v>
      </c>
      <c r="F2246" s="12">
        <v>4.2519999999999998</v>
      </c>
      <c r="G2246" s="12">
        <v>3.67</v>
      </c>
      <c r="H2246" s="12">
        <v>2.2069999999999999</v>
      </c>
      <c r="I2246" s="12">
        <v>1.5580000000000001</v>
      </c>
      <c r="J2246" s="12">
        <v>3.972</v>
      </c>
      <c r="K2246" s="12">
        <v>3.056</v>
      </c>
      <c r="L2246" s="12">
        <v>3.3820000000000001</v>
      </c>
      <c r="M2246" s="12">
        <v>4.0069999999999997</v>
      </c>
      <c r="N2246" s="12">
        <v>6.17</v>
      </c>
      <c r="O2246" s="12"/>
      <c r="P2246" s="11" t="s">
        <v>1</v>
      </c>
      <c r="Q2246" s="11" t="s">
        <v>1</v>
      </c>
      <c r="R2246" s="11" t="s">
        <v>1</v>
      </c>
      <c r="S2246" s="11" t="s">
        <v>1</v>
      </c>
      <c r="T2246" s="11" t="s">
        <v>1</v>
      </c>
      <c r="U2246" s="11" t="s">
        <v>1</v>
      </c>
      <c r="V2246" s="11" t="s">
        <v>305</v>
      </c>
      <c r="W2246" s="21" t="s">
        <v>1</v>
      </c>
    </row>
    <row r="2247" spans="1:23" x14ac:dyDescent="0.2">
      <c r="A2247" s="27" t="s">
        <v>74</v>
      </c>
      <c r="B2247" s="13" t="s">
        <v>158</v>
      </c>
      <c r="C2247" s="13" t="s">
        <v>283</v>
      </c>
      <c r="D2247" s="14">
        <v>21</v>
      </c>
      <c r="E2247" s="14">
        <v>21</v>
      </c>
      <c r="F2247" s="14">
        <v>22</v>
      </c>
      <c r="G2247" s="14">
        <v>22</v>
      </c>
      <c r="H2247" s="14">
        <v>21</v>
      </c>
      <c r="I2247" s="14">
        <v>20</v>
      </c>
      <c r="J2247" s="14">
        <v>19</v>
      </c>
      <c r="K2247" s="14">
        <v>19</v>
      </c>
      <c r="L2247" s="14">
        <v>18</v>
      </c>
      <c r="M2247" s="14">
        <v>18</v>
      </c>
      <c r="N2247" s="14">
        <v>18</v>
      </c>
      <c r="O2247" s="14"/>
      <c r="P2247" s="13" t="s">
        <v>1</v>
      </c>
      <c r="Q2247" s="13" t="s">
        <v>1</v>
      </c>
      <c r="R2247" s="13" t="s">
        <v>1</v>
      </c>
      <c r="S2247" s="13" t="s">
        <v>1</v>
      </c>
      <c r="T2247" s="13" t="s">
        <v>1</v>
      </c>
      <c r="U2247" s="13" t="s">
        <v>1</v>
      </c>
      <c r="V2247" s="13" t="s">
        <v>305</v>
      </c>
      <c r="W2247" s="22" t="s">
        <v>1</v>
      </c>
    </row>
    <row r="2248" spans="1:23" x14ac:dyDescent="0.2">
      <c r="A2248" s="25" t="s">
        <v>74</v>
      </c>
      <c r="B2248" s="11" t="s">
        <v>158</v>
      </c>
      <c r="C2248" s="11" t="s">
        <v>290</v>
      </c>
      <c r="D2248" s="12"/>
      <c r="E2248" s="12"/>
      <c r="F2248" s="12"/>
      <c r="G2248" s="12"/>
      <c r="H2248" s="12"/>
      <c r="I2248" s="12">
        <v>50</v>
      </c>
      <c r="J2248" s="12">
        <v>47</v>
      </c>
      <c r="K2248" s="12">
        <v>47</v>
      </c>
      <c r="L2248" s="12">
        <v>41</v>
      </c>
      <c r="M2248" s="12">
        <v>39</v>
      </c>
      <c r="N2248" s="12">
        <v>38</v>
      </c>
      <c r="O2248" s="12"/>
      <c r="P2248" s="11" t="s">
        <v>1</v>
      </c>
      <c r="Q2248" s="11" t="s">
        <v>1</v>
      </c>
      <c r="R2248" s="11" t="s">
        <v>1</v>
      </c>
      <c r="S2248" s="11" t="s">
        <v>1</v>
      </c>
      <c r="T2248" s="11" t="s">
        <v>1</v>
      </c>
      <c r="U2248" s="11" t="s">
        <v>1</v>
      </c>
      <c r="V2248" s="11" t="s">
        <v>305</v>
      </c>
      <c r="W2248" s="21" t="s">
        <v>1</v>
      </c>
    </row>
    <row r="2249" spans="1:23" x14ac:dyDescent="0.2">
      <c r="A2249" s="27" t="s">
        <v>74</v>
      </c>
      <c r="B2249" s="13" t="s">
        <v>158</v>
      </c>
      <c r="C2249" s="13" t="s">
        <v>291</v>
      </c>
      <c r="D2249" s="14">
        <v>13</v>
      </c>
      <c r="E2249" s="14">
        <v>13</v>
      </c>
      <c r="F2249" s="14">
        <v>13</v>
      </c>
      <c r="G2249" s="14">
        <v>13</v>
      </c>
      <c r="H2249" s="14">
        <v>14</v>
      </c>
      <c r="I2249" s="14">
        <v>13</v>
      </c>
      <c r="J2249" s="14">
        <v>13</v>
      </c>
      <c r="K2249" s="14">
        <v>13</v>
      </c>
      <c r="L2249" s="14">
        <v>12</v>
      </c>
      <c r="M2249" s="14">
        <v>13</v>
      </c>
      <c r="N2249" s="14">
        <v>13</v>
      </c>
      <c r="O2249" s="14"/>
      <c r="P2249" s="13" t="s">
        <v>1</v>
      </c>
      <c r="Q2249" s="13" t="s">
        <v>1</v>
      </c>
      <c r="R2249" s="13" t="s">
        <v>1</v>
      </c>
      <c r="S2249" s="13" t="s">
        <v>1</v>
      </c>
      <c r="T2249" s="13" t="s">
        <v>1</v>
      </c>
      <c r="U2249" s="13" t="s">
        <v>1</v>
      </c>
      <c r="V2249" s="13" t="s">
        <v>305</v>
      </c>
      <c r="W2249" s="22" t="s">
        <v>1</v>
      </c>
    </row>
    <row r="2250" spans="1:23" x14ac:dyDescent="0.2">
      <c r="A2250" s="25" t="s">
        <v>74</v>
      </c>
      <c r="B2250" s="11" t="s">
        <v>158</v>
      </c>
      <c r="C2250" s="11" t="s">
        <v>273</v>
      </c>
      <c r="D2250" s="12">
        <v>22</v>
      </c>
      <c r="E2250" s="12">
        <v>22</v>
      </c>
      <c r="F2250" s="12">
        <v>26</v>
      </c>
      <c r="G2250" s="12">
        <v>26</v>
      </c>
      <c r="H2250" s="12">
        <v>25</v>
      </c>
      <c r="I2250" s="12">
        <v>24</v>
      </c>
      <c r="J2250" s="12">
        <v>23</v>
      </c>
      <c r="K2250" s="12">
        <v>24</v>
      </c>
      <c r="L2250" s="12">
        <v>24</v>
      </c>
      <c r="M2250" s="12">
        <v>25</v>
      </c>
      <c r="N2250" s="12">
        <v>25</v>
      </c>
      <c r="O2250" s="12"/>
      <c r="P2250" s="11" t="s">
        <v>1</v>
      </c>
      <c r="Q2250" s="11" t="s">
        <v>1</v>
      </c>
      <c r="R2250" s="11" t="s">
        <v>1</v>
      </c>
      <c r="S2250" s="11" t="s">
        <v>1</v>
      </c>
      <c r="T2250" s="11" t="s">
        <v>1</v>
      </c>
      <c r="U2250" s="11" t="s">
        <v>1</v>
      </c>
      <c r="V2250" s="11" t="s">
        <v>305</v>
      </c>
      <c r="W2250" s="21" t="s">
        <v>1</v>
      </c>
    </row>
    <row r="2251" spans="1:23" x14ac:dyDescent="0.2">
      <c r="A2251" s="27" t="s">
        <v>74</v>
      </c>
      <c r="B2251" s="13" t="s">
        <v>158</v>
      </c>
      <c r="C2251" s="13" t="s">
        <v>274</v>
      </c>
      <c r="D2251" s="14">
        <v>24</v>
      </c>
      <c r="E2251" s="14">
        <v>25</v>
      </c>
      <c r="F2251" s="14">
        <v>31</v>
      </c>
      <c r="G2251" s="14">
        <v>33</v>
      </c>
      <c r="H2251" s="14">
        <v>30</v>
      </c>
      <c r="I2251" s="14">
        <v>30</v>
      </c>
      <c r="J2251" s="14">
        <v>30</v>
      </c>
      <c r="K2251" s="14">
        <v>32</v>
      </c>
      <c r="L2251" s="14">
        <v>33</v>
      </c>
      <c r="M2251" s="14">
        <v>34</v>
      </c>
      <c r="N2251" s="14">
        <v>34</v>
      </c>
      <c r="O2251" s="14"/>
      <c r="P2251" s="13" t="s">
        <v>1</v>
      </c>
      <c r="Q2251" s="13" t="s">
        <v>1</v>
      </c>
      <c r="R2251" s="13" t="s">
        <v>1</v>
      </c>
      <c r="S2251" s="13" t="s">
        <v>1</v>
      </c>
      <c r="T2251" s="13" t="s">
        <v>1</v>
      </c>
      <c r="U2251" s="13" t="s">
        <v>1</v>
      </c>
      <c r="V2251" s="13" t="s">
        <v>305</v>
      </c>
      <c r="W2251" s="22" t="s">
        <v>1</v>
      </c>
    </row>
    <row r="2252" spans="1:23" x14ac:dyDescent="0.2">
      <c r="A2252" s="25" t="s">
        <v>74</v>
      </c>
      <c r="B2252" s="11" t="s">
        <v>158</v>
      </c>
      <c r="C2252" s="11" t="s">
        <v>289</v>
      </c>
      <c r="D2252" s="12"/>
      <c r="E2252" s="12"/>
      <c r="F2252" s="12"/>
      <c r="G2252" s="12">
        <v>80.209090000000003</v>
      </c>
      <c r="H2252" s="12">
        <v>85.758799999999994</v>
      </c>
      <c r="I2252" s="12">
        <v>96.075999999999993</v>
      </c>
      <c r="J2252" s="12">
        <v>95.888689999999997</v>
      </c>
      <c r="K2252" s="12"/>
      <c r="L2252" s="12"/>
      <c r="M2252" s="12"/>
      <c r="N2252" s="12"/>
      <c r="O2252" s="12"/>
      <c r="P2252" s="11" t="s">
        <v>1</v>
      </c>
      <c r="Q2252" s="11" t="s">
        <v>1</v>
      </c>
      <c r="R2252" s="11" t="s">
        <v>1</v>
      </c>
      <c r="S2252" s="11" t="s">
        <v>1</v>
      </c>
      <c r="T2252" s="11" t="s">
        <v>1</v>
      </c>
      <c r="U2252" s="11" t="s">
        <v>1</v>
      </c>
      <c r="V2252" s="11" t="s">
        <v>305</v>
      </c>
      <c r="W2252" s="21" t="s">
        <v>1</v>
      </c>
    </row>
    <row r="2253" spans="1:23" x14ac:dyDescent="0.2">
      <c r="A2253" s="27" t="s">
        <v>74</v>
      </c>
      <c r="B2253" s="13" t="s">
        <v>158</v>
      </c>
      <c r="C2253" s="13" t="s">
        <v>276</v>
      </c>
      <c r="D2253" s="14">
        <v>38</v>
      </c>
      <c r="E2253" s="14">
        <v>26</v>
      </c>
      <c r="F2253" s="14">
        <v>26</v>
      </c>
      <c r="G2253" s="14">
        <v>25</v>
      </c>
      <c r="H2253" s="14"/>
      <c r="I2253" s="14"/>
      <c r="J2253" s="14"/>
      <c r="K2253" s="14"/>
      <c r="L2253" s="14"/>
      <c r="M2253" s="14">
        <v>28</v>
      </c>
      <c r="N2253" s="14">
        <v>27</v>
      </c>
      <c r="O2253" s="14"/>
      <c r="P2253" s="13" t="s">
        <v>1</v>
      </c>
      <c r="Q2253" s="13" t="s">
        <v>1</v>
      </c>
      <c r="R2253" s="13" t="s">
        <v>1</v>
      </c>
      <c r="S2253" s="13" t="s">
        <v>1</v>
      </c>
      <c r="T2253" s="13" t="s">
        <v>1</v>
      </c>
      <c r="U2253" s="13" t="s">
        <v>1</v>
      </c>
      <c r="V2253" s="13" t="s">
        <v>305</v>
      </c>
      <c r="W2253" s="22" t="s">
        <v>1</v>
      </c>
    </row>
    <row r="2254" spans="1:23" x14ac:dyDescent="0.2">
      <c r="A2254" s="25" t="s">
        <v>74</v>
      </c>
      <c r="B2254" s="11" t="s">
        <v>158</v>
      </c>
      <c r="C2254" s="11" t="s">
        <v>271</v>
      </c>
      <c r="D2254" s="12"/>
      <c r="E2254" s="12"/>
      <c r="F2254" s="12"/>
      <c r="G2254" s="12"/>
      <c r="H2254" s="12"/>
      <c r="I2254" s="12"/>
      <c r="J2254" s="12"/>
      <c r="K2254" s="12">
        <v>31</v>
      </c>
      <c r="L2254" s="12">
        <v>32</v>
      </c>
      <c r="M2254" s="12">
        <v>33</v>
      </c>
      <c r="N2254" s="12">
        <v>32</v>
      </c>
      <c r="O2254" s="12"/>
      <c r="P2254" s="11" t="s">
        <v>1</v>
      </c>
      <c r="Q2254" s="11" t="s">
        <v>1</v>
      </c>
      <c r="R2254" s="11" t="s">
        <v>1</v>
      </c>
      <c r="S2254" s="11" t="s">
        <v>1</v>
      </c>
      <c r="T2254" s="11" t="s">
        <v>1</v>
      </c>
      <c r="U2254" s="11" t="s">
        <v>1</v>
      </c>
      <c r="V2254" s="11" t="s">
        <v>305</v>
      </c>
      <c r="W2254" s="21" t="s">
        <v>1</v>
      </c>
    </row>
    <row r="2255" spans="1:23" x14ac:dyDescent="0.2">
      <c r="A2255" s="27" t="s">
        <v>74</v>
      </c>
      <c r="B2255" s="13" t="s">
        <v>158</v>
      </c>
      <c r="C2255" s="13" t="s">
        <v>292</v>
      </c>
      <c r="D2255" s="14"/>
      <c r="E2255" s="14">
        <v>30</v>
      </c>
      <c r="F2255" s="14">
        <v>30</v>
      </c>
      <c r="G2255" s="14">
        <v>31</v>
      </c>
      <c r="H2255" s="14"/>
      <c r="I2255" s="14"/>
      <c r="J2255" s="14"/>
      <c r="K2255" s="14"/>
      <c r="L2255" s="14"/>
      <c r="M2255" s="14">
        <v>28</v>
      </c>
      <c r="N2255" s="14">
        <v>27</v>
      </c>
      <c r="O2255" s="14"/>
      <c r="P2255" s="13" t="s">
        <v>1</v>
      </c>
      <c r="Q2255" s="13" t="s">
        <v>1</v>
      </c>
      <c r="R2255" s="13" t="s">
        <v>1</v>
      </c>
      <c r="S2255" s="13" t="s">
        <v>1</v>
      </c>
      <c r="T2255" s="13" t="s">
        <v>1</v>
      </c>
      <c r="U2255" s="13" t="s">
        <v>1</v>
      </c>
      <c r="V2255" s="13" t="s">
        <v>305</v>
      </c>
      <c r="W2255" s="22" t="s">
        <v>1</v>
      </c>
    </row>
    <row r="2256" spans="1:23" x14ac:dyDescent="0.2">
      <c r="A2256" s="25" t="s">
        <v>74</v>
      </c>
      <c r="B2256" s="11" t="s">
        <v>158</v>
      </c>
      <c r="C2256" s="11" t="s">
        <v>275</v>
      </c>
      <c r="D2256" s="12">
        <v>32</v>
      </c>
      <c r="E2256" s="12"/>
      <c r="F2256" s="12">
        <v>23</v>
      </c>
      <c r="G2256" s="12">
        <v>24</v>
      </c>
      <c r="H2256" s="12"/>
      <c r="I2256" s="12"/>
      <c r="J2256" s="12"/>
      <c r="K2256" s="12"/>
      <c r="L2256" s="12"/>
      <c r="M2256" s="12">
        <v>27</v>
      </c>
      <c r="N2256" s="12">
        <v>27</v>
      </c>
      <c r="O2256" s="12"/>
      <c r="P2256" s="11" t="s">
        <v>1</v>
      </c>
      <c r="Q2256" s="11" t="s">
        <v>1</v>
      </c>
      <c r="R2256" s="11" t="s">
        <v>1</v>
      </c>
      <c r="S2256" s="11" t="s">
        <v>1</v>
      </c>
      <c r="T2256" s="11" t="s">
        <v>1</v>
      </c>
      <c r="U2256" s="11" t="s">
        <v>1</v>
      </c>
      <c r="V2256" s="11" t="s">
        <v>305</v>
      </c>
      <c r="W2256" s="21" t="s">
        <v>1</v>
      </c>
    </row>
    <row r="2257" spans="1:23" x14ac:dyDescent="0.2">
      <c r="A2257" s="27" t="s">
        <v>74</v>
      </c>
      <c r="B2257" s="13" t="s">
        <v>158</v>
      </c>
      <c r="C2257" s="13" t="s">
        <v>272</v>
      </c>
      <c r="D2257" s="14">
        <v>25</v>
      </c>
      <c r="E2257" s="14"/>
      <c r="F2257" s="14">
        <v>20</v>
      </c>
      <c r="G2257" s="14">
        <v>23</v>
      </c>
      <c r="H2257" s="14">
        <v>28</v>
      </c>
      <c r="I2257" s="14">
        <v>30</v>
      </c>
      <c r="J2257" s="14">
        <v>29</v>
      </c>
      <c r="K2257" s="14">
        <v>25</v>
      </c>
      <c r="L2257" s="14">
        <v>25</v>
      </c>
      <c r="M2257" s="14">
        <v>27</v>
      </c>
      <c r="N2257" s="14">
        <v>26</v>
      </c>
      <c r="O2257" s="14"/>
      <c r="P2257" s="13" t="s">
        <v>1</v>
      </c>
      <c r="Q2257" s="13" t="s">
        <v>1</v>
      </c>
      <c r="R2257" s="13" t="s">
        <v>1</v>
      </c>
      <c r="S2257" s="13" t="s">
        <v>1</v>
      </c>
      <c r="T2257" s="13" t="s">
        <v>1</v>
      </c>
      <c r="U2257" s="13" t="s">
        <v>1</v>
      </c>
      <c r="V2257" s="13" t="s">
        <v>305</v>
      </c>
      <c r="W2257" s="22" t="s">
        <v>1</v>
      </c>
    </row>
    <row r="2258" spans="1:23" x14ac:dyDescent="0.2">
      <c r="A2258" s="25" t="s">
        <v>74</v>
      </c>
      <c r="B2258" s="11" t="s">
        <v>158</v>
      </c>
      <c r="C2258" s="11" t="s">
        <v>295</v>
      </c>
      <c r="D2258" s="12"/>
      <c r="E2258" s="12"/>
      <c r="F2258" s="12">
        <v>110.18305220000001</v>
      </c>
      <c r="G2258" s="12">
        <v>133.91842679999999</v>
      </c>
      <c r="H2258" s="12">
        <v>149.283447</v>
      </c>
      <c r="I2258" s="12">
        <v>93.878624250000001</v>
      </c>
      <c r="J2258" s="12">
        <v>62.800338379999999</v>
      </c>
      <c r="K2258" s="12">
        <v>36.021682779999999</v>
      </c>
      <c r="L2258" s="12">
        <v>14.946053210000001</v>
      </c>
      <c r="M2258" s="12">
        <v>19.916977920000001</v>
      </c>
      <c r="N2258" s="12">
        <v>25.047025390000002</v>
      </c>
      <c r="O2258" s="12"/>
      <c r="P2258" s="11" t="s">
        <v>1</v>
      </c>
      <c r="Q2258" s="11" t="s">
        <v>1</v>
      </c>
      <c r="R2258" s="11" t="s">
        <v>1</v>
      </c>
      <c r="S2258" s="11" t="s">
        <v>1</v>
      </c>
      <c r="T2258" s="11" t="s">
        <v>1</v>
      </c>
      <c r="U2258" s="11" t="s">
        <v>1</v>
      </c>
      <c r="V2258" s="11" t="s">
        <v>305</v>
      </c>
      <c r="W2258" s="21" t="s">
        <v>1</v>
      </c>
    </row>
    <row r="2259" spans="1:23" x14ac:dyDescent="0.2">
      <c r="A2259" s="27" t="s">
        <v>74</v>
      </c>
      <c r="B2259" s="13" t="s">
        <v>158</v>
      </c>
      <c r="C2259" s="13" t="s">
        <v>297</v>
      </c>
      <c r="D2259" s="14"/>
      <c r="E2259" s="14"/>
      <c r="F2259" s="14"/>
      <c r="G2259" s="14"/>
      <c r="H2259" s="14">
        <v>58.995629999999998</v>
      </c>
      <c r="I2259" s="14">
        <v>50.34451</v>
      </c>
      <c r="J2259" s="14">
        <v>45.881459999999997</v>
      </c>
      <c r="K2259" s="14"/>
      <c r="L2259" s="14"/>
      <c r="M2259" s="14"/>
      <c r="N2259" s="14"/>
      <c r="O2259" s="14"/>
      <c r="P2259" s="13" t="s">
        <v>1</v>
      </c>
      <c r="Q2259" s="13" t="s">
        <v>1</v>
      </c>
      <c r="R2259" s="13" t="s">
        <v>1</v>
      </c>
      <c r="S2259" s="13" t="s">
        <v>1</v>
      </c>
      <c r="T2259" s="13" t="s">
        <v>1</v>
      </c>
      <c r="U2259" s="13" t="s">
        <v>1</v>
      </c>
      <c r="V2259" s="13" t="s">
        <v>305</v>
      </c>
      <c r="W2259" s="22" t="s">
        <v>1</v>
      </c>
    </row>
    <row r="2260" spans="1:23" x14ac:dyDescent="0.2">
      <c r="A2260" s="25" t="s">
        <v>74</v>
      </c>
      <c r="B2260" s="11" t="s">
        <v>158</v>
      </c>
      <c r="C2260" s="11" t="s">
        <v>299</v>
      </c>
      <c r="D2260" s="12"/>
      <c r="E2260" s="12"/>
      <c r="F2260" s="12"/>
      <c r="G2260" s="12"/>
      <c r="H2260" s="12">
        <v>43.92662</v>
      </c>
      <c r="I2260" s="12">
        <v>66.462379999999996</v>
      </c>
      <c r="J2260" s="12">
        <v>64.542540000000002</v>
      </c>
      <c r="K2260" s="12"/>
      <c r="L2260" s="12"/>
      <c r="M2260" s="12"/>
      <c r="N2260" s="12"/>
      <c r="O2260" s="12"/>
      <c r="P2260" s="11" t="s">
        <v>1</v>
      </c>
      <c r="Q2260" s="11" t="s">
        <v>1</v>
      </c>
      <c r="R2260" s="11" t="s">
        <v>1</v>
      </c>
      <c r="S2260" s="11" t="s">
        <v>1</v>
      </c>
      <c r="T2260" s="11" t="s">
        <v>1</v>
      </c>
      <c r="U2260" s="11" t="s">
        <v>1</v>
      </c>
      <c r="V2260" s="11" t="s">
        <v>305</v>
      </c>
      <c r="W2260" s="21" t="s">
        <v>1</v>
      </c>
    </row>
    <row r="2261" spans="1:23" x14ac:dyDescent="0.2">
      <c r="A2261" s="27" t="s">
        <v>74</v>
      </c>
      <c r="B2261" s="13" t="s">
        <v>158</v>
      </c>
      <c r="C2261" s="13" t="s">
        <v>300</v>
      </c>
      <c r="D2261" s="14"/>
      <c r="E2261" s="14"/>
      <c r="F2261" s="14"/>
      <c r="G2261" s="14">
        <v>35.780709999999999</v>
      </c>
      <c r="H2261" s="14">
        <v>57.072110000000002</v>
      </c>
      <c r="I2261" s="14">
        <v>50.34451</v>
      </c>
      <c r="J2261" s="14">
        <v>45.881459999999997</v>
      </c>
      <c r="K2261" s="14"/>
      <c r="L2261" s="14"/>
      <c r="M2261" s="14"/>
      <c r="N2261" s="14"/>
      <c r="O2261" s="14"/>
      <c r="P2261" s="13" t="s">
        <v>1</v>
      </c>
      <c r="Q2261" s="13" t="s">
        <v>1</v>
      </c>
      <c r="R2261" s="13" t="s">
        <v>1</v>
      </c>
      <c r="S2261" s="13" t="s">
        <v>1</v>
      </c>
      <c r="T2261" s="13" t="s">
        <v>1</v>
      </c>
      <c r="U2261" s="13" t="s">
        <v>1</v>
      </c>
      <c r="V2261" s="13" t="s">
        <v>305</v>
      </c>
      <c r="W2261" s="22" t="s">
        <v>1</v>
      </c>
    </row>
    <row r="2262" spans="1:23" x14ac:dyDescent="0.2">
      <c r="A2262" s="25" t="s">
        <v>74</v>
      </c>
      <c r="B2262" s="11" t="s">
        <v>158</v>
      </c>
      <c r="C2262" s="11" t="s">
        <v>296</v>
      </c>
      <c r="D2262" s="12"/>
      <c r="E2262" s="12">
        <v>52.080069999999999</v>
      </c>
      <c r="F2262" s="12">
        <v>34.719029999999997</v>
      </c>
      <c r="G2262" s="12">
        <v>34.075150000000001</v>
      </c>
      <c r="H2262" s="12">
        <v>55.220109999999998</v>
      </c>
      <c r="I2262" s="12">
        <v>50.318989999999999</v>
      </c>
      <c r="J2262" s="12">
        <v>44.583190000000002</v>
      </c>
      <c r="K2262" s="12"/>
      <c r="L2262" s="12"/>
      <c r="M2262" s="12"/>
      <c r="N2262" s="12"/>
      <c r="O2262" s="12"/>
      <c r="P2262" s="11" t="s">
        <v>1</v>
      </c>
      <c r="Q2262" s="11" t="s">
        <v>1</v>
      </c>
      <c r="R2262" s="11" t="s">
        <v>1</v>
      </c>
      <c r="S2262" s="11" t="s">
        <v>1</v>
      </c>
      <c r="T2262" s="11" t="s">
        <v>1</v>
      </c>
      <c r="U2262" s="11" t="s">
        <v>1</v>
      </c>
      <c r="V2262" s="11" t="s">
        <v>305</v>
      </c>
      <c r="W2262" s="21" t="s">
        <v>1</v>
      </c>
    </row>
    <row r="2263" spans="1:23" x14ac:dyDescent="0.2">
      <c r="A2263" s="27" t="s">
        <v>74</v>
      </c>
      <c r="B2263" s="13" t="s">
        <v>158</v>
      </c>
      <c r="C2263" s="13" t="s">
        <v>301</v>
      </c>
      <c r="D2263" s="14"/>
      <c r="E2263" s="14"/>
      <c r="F2263" s="14"/>
      <c r="G2263" s="14">
        <v>72.682500000000005</v>
      </c>
      <c r="H2263" s="14">
        <v>51.450780000000002</v>
      </c>
      <c r="I2263" s="14">
        <v>55.718539999999997</v>
      </c>
      <c r="J2263" s="14">
        <v>45.801459999999999</v>
      </c>
      <c r="K2263" s="14"/>
      <c r="L2263" s="14"/>
      <c r="M2263" s="14"/>
      <c r="N2263" s="14"/>
      <c r="O2263" s="14"/>
      <c r="P2263" s="13" t="s">
        <v>1</v>
      </c>
      <c r="Q2263" s="13" t="s">
        <v>1</v>
      </c>
      <c r="R2263" s="13" t="s">
        <v>1</v>
      </c>
      <c r="S2263" s="13" t="s">
        <v>1</v>
      </c>
      <c r="T2263" s="13" t="s">
        <v>1</v>
      </c>
      <c r="U2263" s="13" t="s">
        <v>1</v>
      </c>
      <c r="V2263" s="13" t="s">
        <v>305</v>
      </c>
      <c r="W2263" s="22" t="s">
        <v>1</v>
      </c>
    </row>
    <row r="2264" spans="1:23" x14ac:dyDescent="0.2">
      <c r="A2264" s="25" t="s">
        <v>74</v>
      </c>
      <c r="B2264" s="11" t="s">
        <v>158</v>
      </c>
      <c r="C2264" s="11" t="s">
        <v>298</v>
      </c>
      <c r="D2264" s="12"/>
      <c r="E2264" s="12"/>
      <c r="F2264" s="12"/>
      <c r="G2264" s="12"/>
      <c r="H2264" s="12">
        <v>17.577249999999999</v>
      </c>
      <c r="I2264" s="12">
        <v>62.474040000000002</v>
      </c>
      <c r="J2264" s="12">
        <v>45.697580000000002</v>
      </c>
      <c r="K2264" s="12"/>
      <c r="L2264" s="12"/>
      <c r="M2264" s="12"/>
      <c r="N2264" s="12"/>
      <c r="O2264" s="12"/>
      <c r="P2264" s="11" t="s">
        <v>1</v>
      </c>
      <c r="Q2264" s="11" t="s">
        <v>1</v>
      </c>
      <c r="R2264" s="11" t="s">
        <v>1</v>
      </c>
      <c r="S2264" s="11" t="s">
        <v>1</v>
      </c>
      <c r="T2264" s="11" t="s">
        <v>1</v>
      </c>
      <c r="U2264" s="11" t="s">
        <v>1</v>
      </c>
      <c r="V2264" s="11" t="s">
        <v>305</v>
      </c>
      <c r="W2264" s="21" t="s">
        <v>1</v>
      </c>
    </row>
    <row r="2265" spans="1:23" x14ac:dyDescent="0.2">
      <c r="A2265" s="27" t="s">
        <v>75</v>
      </c>
      <c r="B2265" s="13" t="s">
        <v>159</v>
      </c>
      <c r="C2265" s="13" t="s">
        <v>277</v>
      </c>
      <c r="D2265" s="14">
        <v>96.991399999999999</v>
      </c>
      <c r="E2265" s="14">
        <v>96.363640000000004</v>
      </c>
      <c r="F2265" s="14">
        <v>97.966729999999998</v>
      </c>
      <c r="G2265" s="14">
        <v>98.949070000000006</v>
      </c>
      <c r="H2265" s="14">
        <v>99.080439999999996</v>
      </c>
      <c r="I2265" s="14">
        <v>97.903549999999996</v>
      </c>
      <c r="J2265" s="14">
        <v>98.694800000000001</v>
      </c>
      <c r="K2265" s="14">
        <v>96.846289999999996</v>
      </c>
      <c r="L2265" s="14">
        <v>97.508160000000004</v>
      </c>
      <c r="M2265" s="14"/>
      <c r="N2265" s="14"/>
      <c r="O2265" s="14"/>
      <c r="P2265" s="13" t="s">
        <v>1</v>
      </c>
      <c r="Q2265" s="13" t="s">
        <v>1</v>
      </c>
      <c r="R2265" s="13" t="s">
        <v>1</v>
      </c>
      <c r="S2265" s="13" t="s">
        <v>1</v>
      </c>
      <c r="T2265" s="13" t="s">
        <v>1</v>
      </c>
      <c r="U2265" s="13" t="s">
        <v>1</v>
      </c>
      <c r="V2265" s="13" t="s">
        <v>294</v>
      </c>
      <c r="W2265" s="22" t="s">
        <v>1</v>
      </c>
    </row>
    <row r="2266" spans="1:23" x14ac:dyDescent="0.2">
      <c r="A2266" s="25" t="s">
        <v>75</v>
      </c>
      <c r="B2266" s="11" t="s">
        <v>159</v>
      </c>
      <c r="C2266" s="11" t="s">
        <v>278</v>
      </c>
      <c r="D2266" s="12">
        <v>28.77178</v>
      </c>
      <c r="E2266" s="12">
        <v>28.059349999999998</v>
      </c>
      <c r="F2266" s="12">
        <v>14.048920000000001</v>
      </c>
      <c r="G2266" s="12">
        <v>16.8781</v>
      </c>
      <c r="H2266" s="12">
        <v>6.6692099999999996</v>
      </c>
      <c r="I2266" s="12">
        <v>6.6770800000000001</v>
      </c>
      <c r="J2266" s="12">
        <v>8.5969200000000008</v>
      </c>
      <c r="K2266" s="12">
        <v>7.4895199999999997</v>
      </c>
      <c r="L2266" s="12">
        <v>7.45885</v>
      </c>
      <c r="M2266" s="12"/>
      <c r="N2266" s="12"/>
      <c r="O2266" s="12"/>
      <c r="P2266" s="11" t="s">
        <v>1</v>
      </c>
      <c r="Q2266" s="11" t="s">
        <v>1</v>
      </c>
      <c r="R2266" s="11" t="s">
        <v>1</v>
      </c>
      <c r="S2266" s="11" t="s">
        <v>1</v>
      </c>
      <c r="T2266" s="11" t="s">
        <v>1</v>
      </c>
      <c r="U2266" s="11" t="s">
        <v>1</v>
      </c>
      <c r="V2266" s="11" t="s">
        <v>294</v>
      </c>
      <c r="W2266" s="21" t="s">
        <v>1</v>
      </c>
    </row>
    <row r="2267" spans="1:23" x14ac:dyDescent="0.2">
      <c r="A2267" s="27" t="s">
        <v>75</v>
      </c>
      <c r="B2267" s="13" t="s">
        <v>159</v>
      </c>
      <c r="C2267" s="13" t="s">
        <v>280</v>
      </c>
      <c r="D2267" s="14">
        <v>0</v>
      </c>
      <c r="E2267" s="14">
        <v>0</v>
      </c>
      <c r="F2267" s="14">
        <v>1.91503</v>
      </c>
      <c r="G2267" s="14">
        <v>1.5168200000000001</v>
      </c>
      <c r="H2267" s="14">
        <v>3.2077100000000001</v>
      </c>
      <c r="I2267" s="14">
        <v>3.09382</v>
      </c>
      <c r="J2267" s="14">
        <v>1.4722</v>
      </c>
      <c r="K2267" s="14">
        <v>1.6096999999999999</v>
      </c>
      <c r="L2267" s="14">
        <v>1.6015299999999999</v>
      </c>
      <c r="M2267" s="14"/>
      <c r="N2267" s="14"/>
      <c r="O2267" s="14"/>
      <c r="P2267" s="13" t="s">
        <v>1</v>
      </c>
      <c r="Q2267" s="13" t="s">
        <v>1</v>
      </c>
      <c r="R2267" s="13" t="s">
        <v>1</v>
      </c>
      <c r="S2267" s="13" t="s">
        <v>1</v>
      </c>
      <c r="T2267" s="13" t="s">
        <v>1</v>
      </c>
      <c r="U2267" s="13" t="s">
        <v>1</v>
      </c>
      <c r="V2267" s="13" t="s">
        <v>294</v>
      </c>
      <c r="W2267" s="22" t="s">
        <v>1</v>
      </c>
    </row>
    <row r="2268" spans="1:23" x14ac:dyDescent="0.2">
      <c r="A2268" s="25" t="s">
        <v>75</v>
      </c>
      <c r="B2268" s="11" t="s">
        <v>159</v>
      </c>
      <c r="C2268" s="11" t="s">
        <v>281</v>
      </c>
      <c r="D2268" s="12">
        <v>44.836379999999998</v>
      </c>
      <c r="E2268" s="12">
        <v>50.766919999999999</v>
      </c>
      <c r="F2268" s="12">
        <v>49.130989999999997</v>
      </c>
      <c r="G2268" s="12">
        <v>47.06288</v>
      </c>
      <c r="H2268" s="12">
        <v>60.946550000000002</v>
      </c>
      <c r="I2268" s="12">
        <v>58.78266</v>
      </c>
      <c r="J2268" s="12">
        <v>59.819189999999999</v>
      </c>
      <c r="K2268" s="12">
        <v>65.422809999999998</v>
      </c>
      <c r="L2268" s="12">
        <v>64.927390000000003</v>
      </c>
      <c r="M2268" s="12"/>
      <c r="N2268" s="12"/>
      <c r="O2268" s="12"/>
      <c r="P2268" s="11" t="s">
        <v>1</v>
      </c>
      <c r="Q2268" s="11" t="s">
        <v>1</v>
      </c>
      <c r="R2268" s="11" t="s">
        <v>1</v>
      </c>
      <c r="S2268" s="11" t="s">
        <v>1</v>
      </c>
      <c r="T2268" s="11" t="s">
        <v>1</v>
      </c>
      <c r="U2268" s="11" t="s">
        <v>1</v>
      </c>
      <c r="V2268" s="11" t="s">
        <v>294</v>
      </c>
      <c r="W2268" s="21" t="s">
        <v>1</v>
      </c>
    </row>
    <row r="2269" spans="1:23" x14ac:dyDescent="0.2">
      <c r="A2269" s="27" t="s">
        <v>75</v>
      </c>
      <c r="B2269" s="13" t="s">
        <v>159</v>
      </c>
      <c r="C2269" s="13" t="s">
        <v>282</v>
      </c>
      <c r="D2269" s="14">
        <v>34.97663</v>
      </c>
      <c r="E2269" s="14">
        <v>35.011670000000002</v>
      </c>
      <c r="F2269" s="14">
        <v>27.34149</v>
      </c>
      <c r="G2269" s="14">
        <v>31.34308</v>
      </c>
      <c r="H2269" s="14">
        <v>16.10735</v>
      </c>
      <c r="I2269" s="14">
        <v>15.77394</v>
      </c>
      <c r="J2269" s="14">
        <v>17.68018</v>
      </c>
      <c r="K2269" s="14">
        <v>16.044160000000002</v>
      </c>
      <c r="L2269" s="14">
        <v>15.99713</v>
      </c>
      <c r="M2269" s="14"/>
      <c r="N2269" s="14"/>
      <c r="O2269" s="14"/>
      <c r="P2269" s="13" t="s">
        <v>1</v>
      </c>
      <c r="Q2269" s="13" t="s">
        <v>1</v>
      </c>
      <c r="R2269" s="13" t="s">
        <v>1</v>
      </c>
      <c r="S2269" s="13" t="s">
        <v>1</v>
      </c>
      <c r="T2269" s="13" t="s">
        <v>1</v>
      </c>
      <c r="U2269" s="13" t="s">
        <v>1</v>
      </c>
      <c r="V2269" s="13" t="s">
        <v>294</v>
      </c>
      <c r="W2269" s="22" t="s">
        <v>1</v>
      </c>
    </row>
    <row r="2270" spans="1:23" x14ac:dyDescent="0.2">
      <c r="A2270" s="25" t="s">
        <v>75</v>
      </c>
      <c r="B2270" s="11" t="s">
        <v>159</v>
      </c>
      <c r="C2270" s="11" t="s">
        <v>279</v>
      </c>
      <c r="D2270" s="12">
        <v>6.2048399999999999</v>
      </c>
      <c r="E2270" s="12">
        <v>6.9523200000000003</v>
      </c>
      <c r="F2270" s="12">
        <v>13.29257</v>
      </c>
      <c r="G2270" s="12">
        <v>14.464980000000001</v>
      </c>
      <c r="H2270" s="12">
        <v>9.4381400000000006</v>
      </c>
      <c r="I2270" s="12">
        <v>9.0968599999999995</v>
      </c>
      <c r="J2270" s="12">
        <v>9.0832599999999992</v>
      </c>
      <c r="K2270" s="12">
        <v>8.5546299999999995</v>
      </c>
      <c r="L2270" s="12">
        <v>8.5382800000000003</v>
      </c>
      <c r="M2270" s="12"/>
      <c r="N2270" s="12"/>
      <c r="O2270" s="12"/>
      <c r="P2270" s="11" t="s">
        <v>1</v>
      </c>
      <c r="Q2270" s="11" t="s">
        <v>1</v>
      </c>
      <c r="R2270" s="11" t="s">
        <v>1</v>
      </c>
      <c r="S2270" s="11" t="s">
        <v>1</v>
      </c>
      <c r="T2270" s="11" t="s">
        <v>1</v>
      </c>
      <c r="U2270" s="11" t="s">
        <v>1</v>
      </c>
      <c r="V2270" s="11" t="s">
        <v>294</v>
      </c>
      <c r="W2270" s="21" t="s">
        <v>1</v>
      </c>
    </row>
    <row r="2271" spans="1:23" x14ac:dyDescent="0.2">
      <c r="A2271" s="27" t="s">
        <v>75</v>
      </c>
      <c r="B2271" s="13" t="s">
        <v>159</v>
      </c>
      <c r="C2271" s="13" t="s">
        <v>293</v>
      </c>
      <c r="D2271" s="14"/>
      <c r="E2271" s="14"/>
      <c r="F2271" s="14"/>
      <c r="G2271" s="14"/>
      <c r="H2271" s="14"/>
      <c r="I2271" s="14"/>
      <c r="J2271" s="14"/>
      <c r="K2271" s="14"/>
      <c r="L2271" s="14"/>
      <c r="M2271" s="14"/>
      <c r="N2271" s="14"/>
      <c r="O2271" s="14"/>
      <c r="P2271" s="13" t="s">
        <v>1</v>
      </c>
      <c r="Q2271" s="13" t="s">
        <v>1</v>
      </c>
      <c r="R2271" s="13" t="s">
        <v>1</v>
      </c>
      <c r="S2271" s="13" t="s">
        <v>1</v>
      </c>
      <c r="T2271" s="13" t="s">
        <v>1</v>
      </c>
      <c r="U2271" s="13" t="s">
        <v>1</v>
      </c>
      <c r="V2271" s="13" t="s">
        <v>294</v>
      </c>
      <c r="W2271" s="22" t="s">
        <v>1</v>
      </c>
    </row>
    <row r="2272" spans="1:23" x14ac:dyDescent="0.2">
      <c r="A2272" s="25" t="s">
        <v>75</v>
      </c>
      <c r="B2272" s="11" t="s">
        <v>159</v>
      </c>
      <c r="C2272" s="11" t="s">
        <v>284</v>
      </c>
      <c r="D2272" s="12">
        <v>28.665299999999998</v>
      </c>
      <c r="E2272" s="12">
        <v>28.4529</v>
      </c>
      <c r="F2272" s="12">
        <v>12.87585</v>
      </c>
      <c r="G2272" s="12">
        <v>15.72991</v>
      </c>
      <c r="H2272" s="12">
        <v>5.9392500000000004</v>
      </c>
      <c r="I2272" s="12">
        <v>6.6855500000000001</v>
      </c>
      <c r="J2272" s="12">
        <v>8.5160699999999991</v>
      </c>
      <c r="K2272" s="12">
        <v>7.5268699999999997</v>
      </c>
      <c r="L2272" s="12">
        <v>7.4574600000000002</v>
      </c>
      <c r="M2272" s="12"/>
      <c r="N2272" s="12"/>
      <c r="O2272" s="12"/>
      <c r="P2272" s="11" t="s">
        <v>1</v>
      </c>
      <c r="Q2272" s="11" t="s">
        <v>1</v>
      </c>
      <c r="R2272" s="11" t="s">
        <v>1</v>
      </c>
      <c r="S2272" s="11" t="s">
        <v>1</v>
      </c>
      <c r="T2272" s="11" t="s">
        <v>1</v>
      </c>
      <c r="U2272" s="11" t="s">
        <v>1</v>
      </c>
      <c r="V2272" s="11" t="s">
        <v>294</v>
      </c>
      <c r="W2272" s="21" t="s">
        <v>1</v>
      </c>
    </row>
    <row r="2273" spans="1:23" x14ac:dyDescent="0.2">
      <c r="A2273" s="27" t="s">
        <v>75</v>
      </c>
      <c r="B2273" s="13" t="s">
        <v>159</v>
      </c>
      <c r="C2273" s="13" t="s">
        <v>286</v>
      </c>
      <c r="D2273" s="14">
        <v>0</v>
      </c>
      <c r="E2273" s="14">
        <v>0</v>
      </c>
      <c r="F2273" s="14">
        <v>2.6327099999999999</v>
      </c>
      <c r="G2273" s="14">
        <v>2.0091600000000001</v>
      </c>
      <c r="H2273" s="14">
        <v>3.3489399999999998</v>
      </c>
      <c r="I2273" s="14">
        <v>3.0833599999999999</v>
      </c>
      <c r="J2273" s="14">
        <v>1.4498599999999999</v>
      </c>
      <c r="K2273" s="14">
        <v>1.5869500000000001</v>
      </c>
      <c r="L2273" s="14">
        <v>1.5808500000000001</v>
      </c>
      <c r="M2273" s="14"/>
      <c r="N2273" s="14"/>
      <c r="O2273" s="14"/>
      <c r="P2273" s="13" t="s">
        <v>1</v>
      </c>
      <c r="Q2273" s="13" t="s">
        <v>1</v>
      </c>
      <c r="R2273" s="13" t="s">
        <v>1</v>
      </c>
      <c r="S2273" s="13" t="s">
        <v>1</v>
      </c>
      <c r="T2273" s="13" t="s">
        <v>1</v>
      </c>
      <c r="U2273" s="13" t="s">
        <v>1</v>
      </c>
      <c r="V2273" s="13" t="s">
        <v>294</v>
      </c>
      <c r="W2273" s="22" t="s">
        <v>1</v>
      </c>
    </row>
    <row r="2274" spans="1:23" x14ac:dyDescent="0.2">
      <c r="A2274" s="25" t="s">
        <v>75</v>
      </c>
      <c r="B2274" s="11" t="s">
        <v>159</v>
      </c>
      <c r="C2274" s="11" t="s">
        <v>287</v>
      </c>
      <c r="D2274" s="12">
        <v>44.004109999999997</v>
      </c>
      <c r="E2274" s="12">
        <v>50.20335</v>
      </c>
      <c r="F2274" s="12">
        <v>51.676020000000001</v>
      </c>
      <c r="G2274" s="12">
        <v>48.804679999999998</v>
      </c>
      <c r="H2274" s="12">
        <v>63.62988</v>
      </c>
      <c r="I2274" s="12">
        <v>58.583880000000001</v>
      </c>
      <c r="J2274" s="12">
        <v>58.947240000000001</v>
      </c>
      <c r="K2274" s="12">
        <v>64.472539999999995</v>
      </c>
      <c r="L2274" s="12">
        <v>64.063149999999993</v>
      </c>
      <c r="M2274" s="12"/>
      <c r="N2274" s="12"/>
      <c r="O2274" s="12"/>
      <c r="P2274" s="11" t="s">
        <v>1</v>
      </c>
      <c r="Q2274" s="11" t="s">
        <v>1</v>
      </c>
      <c r="R2274" s="11" t="s">
        <v>1</v>
      </c>
      <c r="S2274" s="11" t="s">
        <v>1</v>
      </c>
      <c r="T2274" s="11" t="s">
        <v>1</v>
      </c>
      <c r="U2274" s="11" t="s">
        <v>1</v>
      </c>
      <c r="V2274" s="11" t="s">
        <v>294</v>
      </c>
      <c r="W2274" s="21" t="s">
        <v>1</v>
      </c>
    </row>
    <row r="2275" spans="1:23" x14ac:dyDescent="0.2">
      <c r="A2275" s="27" t="s">
        <v>75</v>
      </c>
      <c r="B2275" s="13" t="s">
        <v>159</v>
      </c>
      <c r="C2275" s="13" t="s">
        <v>288</v>
      </c>
      <c r="D2275" s="14">
        <v>35.893219999999999</v>
      </c>
      <c r="E2275" s="14">
        <v>35.350580000000001</v>
      </c>
      <c r="F2275" s="14">
        <v>25.579049999999999</v>
      </c>
      <c r="G2275" s="14">
        <v>29.310780000000001</v>
      </c>
      <c r="H2275" s="14">
        <v>14.340920000000001</v>
      </c>
      <c r="I2275" s="14">
        <v>15.84563</v>
      </c>
      <c r="J2275" s="14">
        <v>17.496510000000001</v>
      </c>
      <c r="K2275" s="14">
        <v>16.264939999999999</v>
      </c>
      <c r="L2275" s="14">
        <v>16.017890000000001</v>
      </c>
      <c r="M2275" s="14"/>
      <c r="N2275" s="14"/>
      <c r="O2275" s="14"/>
      <c r="P2275" s="13" t="s">
        <v>1</v>
      </c>
      <c r="Q2275" s="13" t="s">
        <v>1</v>
      </c>
      <c r="R2275" s="13" t="s">
        <v>1</v>
      </c>
      <c r="S2275" s="13" t="s">
        <v>1</v>
      </c>
      <c r="T2275" s="13" t="s">
        <v>1</v>
      </c>
      <c r="U2275" s="13" t="s">
        <v>1</v>
      </c>
      <c r="V2275" s="13" t="s">
        <v>294</v>
      </c>
      <c r="W2275" s="22" t="s">
        <v>1</v>
      </c>
    </row>
    <row r="2276" spans="1:23" x14ac:dyDescent="0.2">
      <c r="A2276" s="25" t="s">
        <v>75</v>
      </c>
      <c r="B2276" s="11" t="s">
        <v>159</v>
      </c>
      <c r="C2276" s="11" t="s">
        <v>285</v>
      </c>
      <c r="D2276" s="12">
        <v>7.2279299999999997</v>
      </c>
      <c r="E2276" s="12">
        <v>6.8976699999999997</v>
      </c>
      <c r="F2276" s="12">
        <v>12.70321</v>
      </c>
      <c r="G2276" s="12">
        <v>13.580870000000001</v>
      </c>
      <c r="H2276" s="12">
        <v>8.4016699999999993</v>
      </c>
      <c r="I2276" s="12">
        <v>9.1600800000000007</v>
      </c>
      <c r="J2276" s="12">
        <v>8.9804300000000001</v>
      </c>
      <c r="K2276" s="12">
        <v>8.7380600000000008</v>
      </c>
      <c r="L2276" s="12">
        <v>8.5604300000000002</v>
      </c>
      <c r="M2276" s="12"/>
      <c r="N2276" s="12"/>
      <c r="O2276" s="12"/>
      <c r="P2276" s="11" t="s">
        <v>1</v>
      </c>
      <c r="Q2276" s="11" t="s">
        <v>1</v>
      </c>
      <c r="R2276" s="11" t="s">
        <v>1</v>
      </c>
      <c r="S2276" s="11" t="s">
        <v>1</v>
      </c>
      <c r="T2276" s="11" t="s">
        <v>1</v>
      </c>
      <c r="U2276" s="11" t="s">
        <v>1</v>
      </c>
      <c r="V2276" s="11" t="s">
        <v>294</v>
      </c>
      <c r="W2276" s="21" t="s">
        <v>1</v>
      </c>
    </row>
    <row r="2277" spans="1:23" x14ac:dyDescent="0.2">
      <c r="A2277" s="27" t="s">
        <v>75</v>
      </c>
      <c r="B2277" s="13" t="s">
        <v>159</v>
      </c>
      <c r="C2277" s="13" t="s">
        <v>308</v>
      </c>
      <c r="D2277" s="14"/>
      <c r="E2277" s="14">
        <v>4.0510000000000002</v>
      </c>
      <c r="F2277" s="14">
        <v>4.6040000000000001</v>
      </c>
      <c r="G2277" s="14">
        <v>7.7720000000000002</v>
      </c>
      <c r="H2277" s="14">
        <v>3.1059999999999999</v>
      </c>
      <c r="I2277" s="14">
        <v>3.4129999999999998</v>
      </c>
      <c r="J2277" s="14">
        <v>1.248</v>
      </c>
      <c r="K2277" s="14">
        <v>1.778</v>
      </c>
      <c r="L2277" s="14">
        <v>1.5029999999999999</v>
      </c>
      <c r="M2277" s="14">
        <v>2.448</v>
      </c>
      <c r="N2277" s="14">
        <v>2.23</v>
      </c>
      <c r="O2277" s="14"/>
      <c r="P2277" s="13" t="s">
        <v>1</v>
      </c>
      <c r="Q2277" s="13" t="s">
        <v>1</v>
      </c>
      <c r="R2277" s="13" t="s">
        <v>1</v>
      </c>
      <c r="S2277" s="13" t="s">
        <v>1</v>
      </c>
      <c r="T2277" s="13" t="s">
        <v>1</v>
      </c>
      <c r="U2277" s="13" t="s">
        <v>1</v>
      </c>
      <c r="V2277" s="13" t="s">
        <v>294</v>
      </c>
      <c r="W2277" s="22" t="s">
        <v>1</v>
      </c>
    </row>
    <row r="2278" spans="1:23" x14ac:dyDescent="0.2">
      <c r="A2278" s="25" t="s">
        <v>75</v>
      </c>
      <c r="B2278" s="11" t="s">
        <v>159</v>
      </c>
      <c r="C2278" s="11" t="s">
        <v>283</v>
      </c>
      <c r="D2278" s="12"/>
      <c r="E2278" s="12"/>
      <c r="F2278" s="12"/>
      <c r="G2278" s="12">
        <v>21</v>
      </c>
      <c r="H2278" s="12"/>
      <c r="I2278" s="12"/>
      <c r="J2278" s="12"/>
      <c r="K2278" s="12"/>
      <c r="L2278" s="12"/>
      <c r="M2278" s="12">
        <v>26</v>
      </c>
      <c r="N2278" s="12"/>
      <c r="O2278" s="12"/>
      <c r="P2278" s="11" t="s">
        <v>1</v>
      </c>
      <c r="Q2278" s="11" t="s">
        <v>1</v>
      </c>
      <c r="R2278" s="11" t="s">
        <v>1</v>
      </c>
      <c r="S2278" s="11" t="s">
        <v>1</v>
      </c>
      <c r="T2278" s="11" t="s">
        <v>1</v>
      </c>
      <c r="U2278" s="11" t="s">
        <v>1</v>
      </c>
      <c r="V2278" s="11" t="s">
        <v>294</v>
      </c>
      <c r="W2278" s="21" t="s">
        <v>1</v>
      </c>
    </row>
    <row r="2279" spans="1:23" x14ac:dyDescent="0.2">
      <c r="A2279" s="27" t="s">
        <v>75</v>
      </c>
      <c r="B2279" s="13" t="s">
        <v>159</v>
      </c>
      <c r="C2279" s="13" t="s">
        <v>290</v>
      </c>
      <c r="D2279" s="14">
        <v>55</v>
      </c>
      <c r="E2279" s="14">
        <v>47</v>
      </c>
      <c r="F2279" s="14">
        <v>33</v>
      </c>
      <c r="G2279" s="14">
        <v>34</v>
      </c>
      <c r="H2279" s="14">
        <v>30</v>
      </c>
      <c r="I2279" s="14">
        <v>38</v>
      </c>
      <c r="J2279" s="14">
        <v>36</v>
      </c>
      <c r="K2279" s="14">
        <v>32</v>
      </c>
      <c r="L2279" s="14"/>
      <c r="M2279" s="14">
        <v>33</v>
      </c>
      <c r="N2279" s="14">
        <v>31</v>
      </c>
      <c r="O2279" s="14"/>
      <c r="P2279" s="13" t="s">
        <v>1</v>
      </c>
      <c r="Q2279" s="13" t="s">
        <v>1</v>
      </c>
      <c r="R2279" s="13" t="s">
        <v>1</v>
      </c>
      <c r="S2279" s="13" t="s">
        <v>1</v>
      </c>
      <c r="T2279" s="13" t="s">
        <v>1</v>
      </c>
      <c r="U2279" s="13" t="s">
        <v>1</v>
      </c>
      <c r="V2279" s="13" t="s">
        <v>294</v>
      </c>
      <c r="W2279" s="22" t="s">
        <v>1</v>
      </c>
    </row>
    <row r="2280" spans="1:23" x14ac:dyDescent="0.2">
      <c r="A2280" s="25" t="s">
        <v>75</v>
      </c>
      <c r="B2280" s="11" t="s">
        <v>159</v>
      </c>
      <c r="C2280" s="11" t="s">
        <v>291</v>
      </c>
      <c r="D2280" s="12">
        <v>43</v>
      </c>
      <c r="E2280" s="12"/>
      <c r="F2280" s="12">
        <v>34</v>
      </c>
      <c r="G2280" s="12">
        <v>30</v>
      </c>
      <c r="H2280" s="12">
        <v>28</v>
      </c>
      <c r="I2280" s="12">
        <v>28</v>
      </c>
      <c r="J2280" s="12">
        <v>27</v>
      </c>
      <c r="K2280" s="12"/>
      <c r="L2280" s="12">
        <v>29</v>
      </c>
      <c r="M2280" s="12">
        <v>30</v>
      </c>
      <c r="N2280" s="12">
        <v>31</v>
      </c>
      <c r="O2280" s="12"/>
      <c r="P2280" s="11" t="s">
        <v>1</v>
      </c>
      <c r="Q2280" s="11" t="s">
        <v>1</v>
      </c>
      <c r="R2280" s="11" t="s">
        <v>1</v>
      </c>
      <c r="S2280" s="11" t="s">
        <v>1</v>
      </c>
      <c r="T2280" s="11" t="s">
        <v>1</v>
      </c>
      <c r="U2280" s="11" t="s">
        <v>1</v>
      </c>
      <c r="V2280" s="11" t="s">
        <v>294</v>
      </c>
      <c r="W2280" s="21" t="s">
        <v>1</v>
      </c>
    </row>
    <row r="2281" spans="1:23" x14ac:dyDescent="0.2">
      <c r="A2281" s="27" t="s">
        <v>75</v>
      </c>
      <c r="B2281" s="13" t="s">
        <v>159</v>
      </c>
      <c r="C2281" s="13" t="s">
        <v>273</v>
      </c>
      <c r="D2281" s="14"/>
      <c r="E2281" s="14"/>
      <c r="F2281" s="14"/>
      <c r="G2281" s="14">
        <v>23</v>
      </c>
      <c r="H2281" s="14"/>
      <c r="I2281" s="14"/>
      <c r="J2281" s="14"/>
      <c r="K2281" s="14"/>
      <c r="L2281" s="14"/>
      <c r="M2281" s="14">
        <v>27</v>
      </c>
      <c r="N2281" s="14"/>
      <c r="O2281" s="14"/>
      <c r="P2281" s="13" t="s">
        <v>1</v>
      </c>
      <c r="Q2281" s="13" t="s">
        <v>1</v>
      </c>
      <c r="R2281" s="13" t="s">
        <v>1</v>
      </c>
      <c r="S2281" s="13" t="s">
        <v>1</v>
      </c>
      <c r="T2281" s="13" t="s">
        <v>1</v>
      </c>
      <c r="U2281" s="13" t="s">
        <v>1</v>
      </c>
      <c r="V2281" s="13" t="s">
        <v>294</v>
      </c>
      <c r="W2281" s="22" t="s">
        <v>1</v>
      </c>
    </row>
    <row r="2282" spans="1:23" x14ac:dyDescent="0.2">
      <c r="A2282" s="25" t="s">
        <v>75</v>
      </c>
      <c r="B2282" s="11" t="s">
        <v>159</v>
      </c>
      <c r="C2282" s="11" t="s">
        <v>274</v>
      </c>
      <c r="D2282" s="12"/>
      <c r="E2282" s="12"/>
      <c r="F2282" s="12"/>
      <c r="G2282" s="12">
        <v>29</v>
      </c>
      <c r="H2282" s="12"/>
      <c r="I2282" s="12"/>
      <c r="J2282" s="12"/>
      <c r="K2282" s="12"/>
      <c r="L2282" s="12"/>
      <c r="M2282" s="12">
        <v>31</v>
      </c>
      <c r="N2282" s="12"/>
      <c r="O2282" s="12"/>
      <c r="P2282" s="11" t="s">
        <v>1</v>
      </c>
      <c r="Q2282" s="11" t="s">
        <v>1</v>
      </c>
      <c r="R2282" s="11" t="s">
        <v>1</v>
      </c>
      <c r="S2282" s="11" t="s">
        <v>1</v>
      </c>
      <c r="T2282" s="11" t="s">
        <v>1</v>
      </c>
      <c r="U2282" s="11" t="s">
        <v>1</v>
      </c>
      <c r="V2282" s="11" t="s">
        <v>294</v>
      </c>
      <c r="W2282" s="21" t="s">
        <v>1</v>
      </c>
    </row>
    <row r="2283" spans="1:23" x14ac:dyDescent="0.2">
      <c r="A2283" s="27" t="s">
        <v>75</v>
      </c>
      <c r="B2283" s="13" t="s">
        <v>159</v>
      </c>
      <c r="C2283" s="13" t="s">
        <v>289</v>
      </c>
      <c r="D2283" s="14">
        <v>79.897329999999997</v>
      </c>
      <c r="E2283" s="14">
        <v>85.553929999999994</v>
      </c>
      <c r="F2283" s="14">
        <v>79.887789999999995</v>
      </c>
      <c r="G2283" s="14">
        <v>80.124619999999993</v>
      </c>
      <c r="H2283" s="14">
        <v>81.319739999999996</v>
      </c>
      <c r="I2283" s="14">
        <v>77.512870000000007</v>
      </c>
      <c r="J2283" s="14">
        <v>77.893609999999995</v>
      </c>
      <c r="K2283" s="14">
        <v>82.324430000000007</v>
      </c>
      <c r="L2283" s="14">
        <v>81.661879999999996</v>
      </c>
      <c r="M2283" s="14"/>
      <c r="N2283" s="14"/>
      <c r="O2283" s="14"/>
      <c r="P2283" s="13" t="s">
        <v>1</v>
      </c>
      <c r="Q2283" s="13" t="s">
        <v>1</v>
      </c>
      <c r="R2283" s="13" t="s">
        <v>1</v>
      </c>
      <c r="S2283" s="13" t="s">
        <v>1</v>
      </c>
      <c r="T2283" s="13" t="s">
        <v>1</v>
      </c>
      <c r="U2283" s="13" t="s">
        <v>1</v>
      </c>
      <c r="V2283" s="13" t="s">
        <v>294</v>
      </c>
      <c r="W2283" s="22" t="s">
        <v>1</v>
      </c>
    </row>
    <row r="2284" spans="1:23" x14ac:dyDescent="0.2">
      <c r="A2284" s="25" t="s">
        <v>75</v>
      </c>
      <c r="B2284" s="11" t="s">
        <v>159</v>
      </c>
      <c r="C2284" s="11" t="s">
        <v>276</v>
      </c>
      <c r="D2284" s="12"/>
      <c r="E2284" s="12"/>
      <c r="F2284" s="12"/>
      <c r="G2284" s="12">
        <v>34</v>
      </c>
      <c r="H2284" s="12"/>
      <c r="I2284" s="12"/>
      <c r="J2284" s="12"/>
      <c r="K2284" s="12"/>
      <c r="L2284" s="12"/>
      <c r="M2284" s="12"/>
      <c r="N2284" s="12"/>
      <c r="O2284" s="12"/>
      <c r="P2284" s="11" t="s">
        <v>1</v>
      </c>
      <c r="Q2284" s="11" t="s">
        <v>1</v>
      </c>
      <c r="R2284" s="11" t="s">
        <v>1</v>
      </c>
      <c r="S2284" s="11" t="s">
        <v>1</v>
      </c>
      <c r="T2284" s="11" t="s">
        <v>1</v>
      </c>
      <c r="U2284" s="11" t="s">
        <v>1</v>
      </c>
      <c r="V2284" s="11" t="s">
        <v>294</v>
      </c>
      <c r="W2284" s="21" t="s">
        <v>1</v>
      </c>
    </row>
    <row r="2285" spans="1:23" x14ac:dyDescent="0.2">
      <c r="A2285" s="27" t="s">
        <v>75</v>
      </c>
      <c r="B2285" s="13" t="s">
        <v>159</v>
      </c>
      <c r="C2285" s="13" t="s">
        <v>271</v>
      </c>
      <c r="D2285" s="14">
        <v>29</v>
      </c>
      <c r="E2285" s="14">
        <v>25</v>
      </c>
      <c r="F2285" s="14">
        <v>26</v>
      </c>
      <c r="G2285" s="14">
        <v>31</v>
      </c>
      <c r="H2285" s="14">
        <v>33</v>
      </c>
      <c r="I2285" s="14">
        <v>29</v>
      </c>
      <c r="J2285" s="14">
        <v>30</v>
      </c>
      <c r="K2285" s="14">
        <v>31</v>
      </c>
      <c r="L2285" s="14"/>
      <c r="M2285" s="14">
        <v>29</v>
      </c>
      <c r="N2285" s="14">
        <v>28</v>
      </c>
      <c r="O2285" s="14"/>
      <c r="P2285" s="13" t="s">
        <v>1</v>
      </c>
      <c r="Q2285" s="13" t="s">
        <v>1</v>
      </c>
      <c r="R2285" s="13" t="s">
        <v>1</v>
      </c>
      <c r="S2285" s="13" t="s">
        <v>1</v>
      </c>
      <c r="T2285" s="13" t="s">
        <v>1</v>
      </c>
      <c r="U2285" s="13" t="s">
        <v>1</v>
      </c>
      <c r="V2285" s="13" t="s">
        <v>294</v>
      </c>
      <c r="W2285" s="22" t="s">
        <v>1</v>
      </c>
    </row>
    <row r="2286" spans="1:23" x14ac:dyDescent="0.2">
      <c r="A2286" s="25" t="s">
        <v>75</v>
      </c>
      <c r="B2286" s="11" t="s">
        <v>159</v>
      </c>
      <c r="C2286" s="11" t="s">
        <v>292</v>
      </c>
      <c r="D2286" s="12">
        <v>41</v>
      </c>
      <c r="E2286" s="12">
        <v>44</v>
      </c>
      <c r="F2286" s="12">
        <v>41</v>
      </c>
      <c r="G2286" s="12">
        <v>41</v>
      </c>
      <c r="H2286" s="12">
        <v>42</v>
      </c>
      <c r="I2286" s="12">
        <v>41</v>
      </c>
      <c r="J2286" s="12">
        <v>41</v>
      </c>
      <c r="K2286" s="12">
        <v>44</v>
      </c>
      <c r="L2286" s="12">
        <v>41</v>
      </c>
      <c r="M2286" s="12">
        <v>40</v>
      </c>
      <c r="N2286" s="12">
        <v>40</v>
      </c>
      <c r="O2286" s="12"/>
      <c r="P2286" s="11" t="s">
        <v>1</v>
      </c>
      <c r="Q2286" s="11" t="s">
        <v>1</v>
      </c>
      <c r="R2286" s="11" t="s">
        <v>1</v>
      </c>
      <c r="S2286" s="11" t="s">
        <v>1</v>
      </c>
      <c r="T2286" s="11" t="s">
        <v>1</v>
      </c>
      <c r="U2286" s="11" t="s">
        <v>1</v>
      </c>
      <c r="V2286" s="11" t="s">
        <v>294</v>
      </c>
      <c r="W2286" s="21" t="s">
        <v>1</v>
      </c>
    </row>
    <row r="2287" spans="1:23" x14ac:dyDescent="0.2">
      <c r="A2287" s="27" t="s">
        <v>75</v>
      </c>
      <c r="B2287" s="13" t="s">
        <v>159</v>
      </c>
      <c r="C2287" s="13" t="s">
        <v>275</v>
      </c>
      <c r="D2287" s="14"/>
      <c r="E2287" s="14"/>
      <c r="F2287" s="14"/>
      <c r="G2287" s="14">
        <v>26</v>
      </c>
      <c r="H2287" s="14"/>
      <c r="I2287" s="14"/>
      <c r="J2287" s="14"/>
      <c r="K2287" s="14"/>
      <c r="L2287" s="14"/>
      <c r="M2287" s="14"/>
      <c r="N2287" s="14"/>
      <c r="O2287" s="14"/>
      <c r="P2287" s="13" t="s">
        <v>1</v>
      </c>
      <c r="Q2287" s="13" t="s">
        <v>1</v>
      </c>
      <c r="R2287" s="13" t="s">
        <v>1</v>
      </c>
      <c r="S2287" s="13" t="s">
        <v>1</v>
      </c>
      <c r="T2287" s="13" t="s">
        <v>1</v>
      </c>
      <c r="U2287" s="13" t="s">
        <v>1</v>
      </c>
      <c r="V2287" s="13" t="s">
        <v>294</v>
      </c>
      <c r="W2287" s="22" t="s">
        <v>1</v>
      </c>
    </row>
    <row r="2288" spans="1:23" x14ac:dyDescent="0.2">
      <c r="A2288" s="25" t="s">
        <v>75</v>
      </c>
      <c r="B2288" s="11" t="s">
        <v>159</v>
      </c>
      <c r="C2288" s="11" t="s">
        <v>272</v>
      </c>
      <c r="D2288" s="12"/>
      <c r="E2288" s="12"/>
      <c r="F2288" s="12"/>
      <c r="G2288" s="12">
        <v>16</v>
      </c>
      <c r="H2288" s="12"/>
      <c r="I2288" s="12"/>
      <c r="J2288" s="12"/>
      <c r="K2288" s="12"/>
      <c r="L2288" s="12"/>
      <c r="M2288" s="12"/>
      <c r="N2288" s="12"/>
      <c r="O2288" s="12"/>
      <c r="P2288" s="11" t="s">
        <v>1</v>
      </c>
      <c r="Q2288" s="11" t="s">
        <v>1</v>
      </c>
      <c r="R2288" s="11" t="s">
        <v>1</v>
      </c>
      <c r="S2288" s="11" t="s">
        <v>1</v>
      </c>
      <c r="T2288" s="11" t="s">
        <v>1</v>
      </c>
      <c r="U2288" s="11" t="s">
        <v>1</v>
      </c>
      <c r="V2288" s="11" t="s">
        <v>294</v>
      </c>
      <c r="W2288" s="21" t="s">
        <v>1</v>
      </c>
    </row>
    <row r="2289" spans="1:23" x14ac:dyDescent="0.2">
      <c r="A2289" s="27" t="s">
        <v>75</v>
      </c>
      <c r="B2289" s="13" t="s">
        <v>159</v>
      </c>
      <c r="C2289" s="13" t="s">
        <v>295</v>
      </c>
      <c r="D2289" s="14">
        <v>14.247483600000001</v>
      </c>
      <c r="E2289" s="14">
        <v>14.41500542</v>
      </c>
      <c r="F2289" s="14">
        <v>14.542822080000001</v>
      </c>
      <c r="G2289" s="14">
        <v>15.97026891</v>
      </c>
      <c r="H2289" s="14">
        <v>15.87966385</v>
      </c>
      <c r="I2289" s="14">
        <v>16.860064170000001</v>
      </c>
      <c r="J2289" s="14">
        <v>18.399386239999998</v>
      </c>
      <c r="K2289" s="14">
        <v>18.954273059999998</v>
      </c>
      <c r="L2289" s="14">
        <v>18.763448459999999</v>
      </c>
      <c r="M2289" s="14">
        <v>17.305409579999999</v>
      </c>
      <c r="N2289" s="14">
        <v>16.875840870000001</v>
      </c>
      <c r="O2289" s="14"/>
      <c r="P2289" s="13" t="s">
        <v>1</v>
      </c>
      <c r="Q2289" s="13" t="s">
        <v>1</v>
      </c>
      <c r="R2289" s="13" t="s">
        <v>1</v>
      </c>
      <c r="S2289" s="13" t="s">
        <v>1</v>
      </c>
      <c r="T2289" s="13" t="s">
        <v>1</v>
      </c>
      <c r="U2289" s="13" t="s">
        <v>1</v>
      </c>
      <c r="V2289" s="13" t="s">
        <v>294</v>
      </c>
      <c r="W2289" s="22" t="s">
        <v>1</v>
      </c>
    </row>
    <row r="2290" spans="1:23" x14ac:dyDescent="0.2">
      <c r="A2290" s="25" t="s">
        <v>75</v>
      </c>
      <c r="B2290" s="11" t="s">
        <v>159</v>
      </c>
      <c r="C2290" s="11" t="s">
        <v>297</v>
      </c>
      <c r="D2290" s="12">
        <v>92.550139999999999</v>
      </c>
      <c r="E2290" s="12">
        <v>88.70523</v>
      </c>
      <c r="F2290" s="12"/>
      <c r="G2290" s="12">
        <v>89.005660000000006</v>
      </c>
      <c r="H2290" s="12">
        <v>52.247169999999997</v>
      </c>
      <c r="I2290" s="12">
        <v>49.742379999999997</v>
      </c>
      <c r="J2290" s="12">
        <v>75.341049999999996</v>
      </c>
      <c r="K2290" s="12">
        <v>73.694270000000003</v>
      </c>
      <c r="L2290" s="12">
        <v>76.751829999999998</v>
      </c>
      <c r="M2290" s="12"/>
      <c r="N2290" s="12"/>
      <c r="O2290" s="12"/>
      <c r="P2290" s="11" t="s">
        <v>1</v>
      </c>
      <c r="Q2290" s="11" t="s">
        <v>1</v>
      </c>
      <c r="R2290" s="11" t="s">
        <v>1</v>
      </c>
      <c r="S2290" s="11" t="s">
        <v>1</v>
      </c>
      <c r="T2290" s="11" t="s">
        <v>1</v>
      </c>
      <c r="U2290" s="11" t="s">
        <v>1</v>
      </c>
      <c r="V2290" s="11" t="s">
        <v>294</v>
      </c>
      <c r="W2290" s="21" t="s">
        <v>1</v>
      </c>
    </row>
    <row r="2291" spans="1:23" x14ac:dyDescent="0.2">
      <c r="A2291" s="27" t="s">
        <v>75</v>
      </c>
      <c r="B2291" s="13" t="s">
        <v>159</v>
      </c>
      <c r="C2291" s="13" t="s">
        <v>299</v>
      </c>
      <c r="D2291" s="14"/>
      <c r="E2291" s="14">
        <v>0</v>
      </c>
      <c r="F2291" s="14"/>
      <c r="G2291" s="14">
        <v>58.227849999999997</v>
      </c>
      <c r="H2291" s="14">
        <v>60.460940000000001</v>
      </c>
      <c r="I2291" s="14">
        <v>70.210920000000002</v>
      </c>
      <c r="J2291" s="14">
        <v>85.122990000000001</v>
      </c>
      <c r="K2291" s="14">
        <v>85.131020000000007</v>
      </c>
      <c r="L2291" s="14">
        <v>85.427890000000005</v>
      </c>
      <c r="M2291" s="14"/>
      <c r="N2291" s="14"/>
      <c r="O2291" s="14"/>
      <c r="P2291" s="13" t="s">
        <v>1</v>
      </c>
      <c r="Q2291" s="13" t="s">
        <v>1</v>
      </c>
      <c r="R2291" s="13" t="s">
        <v>1</v>
      </c>
      <c r="S2291" s="13" t="s">
        <v>1</v>
      </c>
      <c r="T2291" s="13" t="s">
        <v>1</v>
      </c>
      <c r="U2291" s="13" t="s">
        <v>1</v>
      </c>
      <c r="V2291" s="13" t="s">
        <v>294</v>
      </c>
      <c r="W2291" s="22" t="s">
        <v>1</v>
      </c>
    </row>
    <row r="2292" spans="1:23" x14ac:dyDescent="0.2">
      <c r="A2292" s="25" t="s">
        <v>75</v>
      </c>
      <c r="B2292" s="11" t="s">
        <v>159</v>
      </c>
      <c r="C2292" s="11" t="s">
        <v>300</v>
      </c>
      <c r="D2292" s="12">
        <v>89.967339999999993</v>
      </c>
      <c r="E2292" s="12">
        <v>83.781360000000006</v>
      </c>
      <c r="F2292" s="12"/>
      <c r="G2292" s="12">
        <v>78.738929999999996</v>
      </c>
      <c r="H2292" s="12">
        <v>60.460940000000001</v>
      </c>
      <c r="I2292" s="12">
        <v>70.210920000000002</v>
      </c>
      <c r="J2292" s="12">
        <v>85.152119999999996</v>
      </c>
      <c r="K2292" s="12">
        <v>85.194239999999994</v>
      </c>
      <c r="L2292" s="12">
        <v>85.46602</v>
      </c>
      <c r="M2292" s="12"/>
      <c r="N2292" s="12"/>
      <c r="O2292" s="12"/>
      <c r="P2292" s="11" t="s">
        <v>1</v>
      </c>
      <c r="Q2292" s="11" t="s">
        <v>1</v>
      </c>
      <c r="R2292" s="11" t="s">
        <v>1</v>
      </c>
      <c r="S2292" s="11" t="s">
        <v>1</v>
      </c>
      <c r="T2292" s="11" t="s">
        <v>1</v>
      </c>
      <c r="U2292" s="11" t="s">
        <v>1</v>
      </c>
      <c r="V2292" s="11" t="s">
        <v>294</v>
      </c>
      <c r="W2292" s="21" t="s">
        <v>1</v>
      </c>
    </row>
    <row r="2293" spans="1:23" x14ac:dyDescent="0.2">
      <c r="A2293" s="27" t="s">
        <v>75</v>
      </c>
      <c r="B2293" s="13" t="s">
        <v>159</v>
      </c>
      <c r="C2293" s="13" t="s">
        <v>296</v>
      </c>
      <c r="D2293" s="14"/>
      <c r="E2293" s="14">
        <v>81.919640000000001</v>
      </c>
      <c r="F2293" s="14"/>
      <c r="G2293" s="14"/>
      <c r="H2293" s="14"/>
      <c r="I2293" s="14"/>
      <c r="J2293" s="14">
        <v>75.160210000000006</v>
      </c>
      <c r="K2293" s="14">
        <v>78.041740000000004</v>
      </c>
      <c r="L2293" s="14">
        <v>78.546229999999994</v>
      </c>
      <c r="M2293" s="14"/>
      <c r="N2293" s="14"/>
      <c r="O2293" s="14"/>
      <c r="P2293" s="13" t="s">
        <v>1</v>
      </c>
      <c r="Q2293" s="13" t="s">
        <v>1</v>
      </c>
      <c r="R2293" s="13" t="s">
        <v>1</v>
      </c>
      <c r="S2293" s="13" t="s">
        <v>1</v>
      </c>
      <c r="T2293" s="13" t="s">
        <v>1</v>
      </c>
      <c r="U2293" s="13" t="s">
        <v>1</v>
      </c>
      <c r="V2293" s="13" t="s">
        <v>294</v>
      </c>
      <c r="W2293" s="22" t="s">
        <v>1</v>
      </c>
    </row>
    <row r="2294" spans="1:23" x14ac:dyDescent="0.2">
      <c r="A2294" s="25" t="s">
        <v>75</v>
      </c>
      <c r="B2294" s="11" t="s">
        <v>159</v>
      </c>
      <c r="C2294" s="11" t="s">
        <v>301</v>
      </c>
      <c r="D2294" s="12">
        <v>91.883889999999994</v>
      </c>
      <c r="E2294" s="12">
        <v>83.093829999999997</v>
      </c>
      <c r="F2294" s="12"/>
      <c r="G2294" s="12">
        <v>86.257559999999998</v>
      </c>
      <c r="H2294" s="12">
        <v>51.932920000000003</v>
      </c>
      <c r="I2294" s="12">
        <v>50.211950000000002</v>
      </c>
      <c r="J2294" s="12">
        <v>72.483710000000002</v>
      </c>
      <c r="K2294" s="12">
        <v>70.282759999999996</v>
      </c>
      <c r="L2294" s="12">
        <v>73.149799999999999</v>
      </c>
      <c r="M2294" s="12"/>
      <c r="N2294" s="12"/>
      <c r="O2294" s="12"/>
      <c r="P2294" s="11" t="s">
        <v>1</v>
      </c>
      <c r="Q2294" s="11" t="s">
        <v>1</v>
      </c>
      <c r="R2294" s="11" t="s">
        <v>1</v>
      </c>
      <c r="S2294" s="11" t="s">
        <v>1</v>
      </c>
      <c r="T2294" s="11" t="s">
        <v>1</v>
      </c>
      <c r="U2294" s="11" t="s">
        <v>1</v>
      </c>
      <c r="V2294" s="11" t="s">
        <v>294</v>
      </c>
      <c r="W2294" s="21" t="s">
        <v>1</v>
      </c>
    </row>
    <row r="2295" spans="1:23" x14ac:dyDescent="0.2">
      <c r="A2295" s="27" t="s">
        <v>75</v>
      </c>
      <c r="B2295" s="13" t="s">
        <v>159</v>
      </c>
      <c r="C2295" s="13" t="s">
        <v>298</v>
      </c>
      <c r="D2295" s="14">
        <v>88.698629999999994</v>
      </c>
      <c r="E2295" s="14">
        <v>64.609800000000007</v>
      </c>
      <c r="F2295" s="14"/>
      <c r="G2295" s="14">
        <v>83.101209999999995</v>
      </c>
      <c r="H2295" s="14">
        <v>51.710769999999997</v>
      </c>
      <c r="I2295" s="14">
        <v>50.543950000000002</v>
      </c>
      <c r="J2295" s="14">
        <v>69.783150000000006</v>
      </c>
      <c r="K2295" s="14">
        <v>67.369969999999995</v>
      </c>
      <c r="L2295" s="14">
        <v>70.038629999999998</v>
      </c>
      <c r="M2295" s="14"/>
      <c r="N2295" s="14"/>
      <c r="O2295" s="14"/>
      <c r="P2295" s="13" t="s">
        <v>1</v>
      </c>
      <c r="Q2295" s="13" t="s">
        <v>1</v>
      </c>
      <c r="R2295" s="13" t="s">
        <v>1</v>
      </c>
      <c r="S2295" s="13" t="s">
        <v>1</v>
      </c>
      <c r="T2295" s="13" t="s">
        <v>1</v>
      </c>
      <c r="U2295" s="13" t="s">
        <v>1</v>
      </c>
      <c r="V2295" s="13" t="s">
        <v>294</v>
      </c>
      <c r="W2295" s="22" t="s">
        <v>1</v>
      </c>
    </row>
    <row r="2296" spans="1:23" x14ac:dyDescent="0.2">
      <c r="A2296" s="25" t="s">
        <v>76</v>
      </c>
      <c r="B2296" s="11" t="s">
        <v>160</v>
      </c>
      <c r="C2296" s="11" t="s">
        <v>277</v>
      </c>
      <c r="D2296" s="12"/>
      <c r="E2296" s="12">
        <v>67.222920000000002</v>
      </c>
      <c r="F2296" s="12">
        <v>72.951880000000003</v>
      </c>
      <c r="G2296" s="12">
        <v>64.208659999999995</v>
      </c>
      <c r="H2296" s="12">
        <v>75.860969999999995</v>
      </c>
      <c r="I2296" s="12">
        <v>84.268129999999999</v>
      </c>
      <c r="J2296" s="12">
        <v>78.891840000000002</v>
      </c>
      <c r="K2296" s="12"/>
      <c r="L2296" s="12"/>
      <c r="M2296" s="12"/>
      <c r="N2296" s="12"/>
      <c r="O2296" s="12"/>
      <c r="P2296" s="11" t="s">
        <v>1</v>
      </c>
      <c r="Q2296" s="11" t="s">
        <v>1</v>
      </c>
      <c r="R2296" s="11" t="s">
        <v>1</v>
      </c>
      <c r="S2296" s="11" t="s">
        <v>1</v>
      </c>
      <c r="T2296" s="11" t="s">
        <v>1</v>
      </c>
      <c r="U2296" s="11" t="s">
        <v>1</v>
      </c>
      <c r="V2296" s="11" t="s">
        <v>294</v>
      </c>
      <c r="W2296" s="21" t="s">
        <v>1</v>
      </c>
    </row>
    <row r="2297" spans="1:23" x14ac:dyDescent="0.2">
      <c r="A2297" s="27" t="s">
        <v>76</v>
      </c>
      <c r="B2297" s="13" t="s">
        <v>160</v>
      </c>
      <c r="C2297" s="13" t="s">
        <v>278</v>
      </c>
      <c r="D2297" s="14"/>
      <c r="E2297" s="14"/>
      <c r="F2297" s="14">
        <v>26.303249999999998</v>
      </c>
      <c r="G2297" s="14">
        <v>26.56429</v>
      </c>
      <c r="H2297" s="14">
        <v>16.604859999999999</v>
      </c>
      <c r="I2297" s="14">
        <v>15.91958</v>
      </c>
      <c r="J2297" s="14">
        <v>15.95491</v>
      </c>
      <c r="K2297" s="14"/>
      <c r="L2297" s="14"/>
      <c r="M2297" s="14"/>
      <c r="N2297" s="14"/>
      <c r="O2297" s="14"/>
      <c r="P2297" s="13" t="s">
        <v>1</v>
      </c>
      <c r="Q2297" s="13" t="s">
        <v>1</v>
      </c>
      <c r="R2297" s="13" t="s">
        <v>1</v>
      </c>
      <c r="S2297" s="13" t="s">
        <v>1</v>
      </c>
      <c r="T2297" s="13" t="s">
        <v>1</v>
      </c>
      <c r="U2297" s="13" t="s">
        <v>1</v>
      </c>
      <c r="V2297" s="13" t="s">
        <v>294</v>
      </c>
      <c r="W2297" s="22" t="s">
        <v>1</v>
      </c>
    </row>
    <row r="2298" spans="1:23" x14ac:dyDescent="0.2">
      <c r="A2298" s="25" t="s">
        <v>76</v>
      </c>
      <c r="B2298" s="11" t="s">
        <v>160</v>
      </c>
      <c r="C2298" s="11" t="s">
        <v>280</v>
      </c>
      <c r="D2298" s="12"/>
      <c r="E2298" s="12">
        <v>0</v>
      </c>
      <c r="F2298" s="12">
        <v>0</v>
      </c>
      <c r="G2298" s="12">
        <v>0</v>
      </c>
      <c r="H2298" s="12">
        <v>0</v>
      </c>
      <c r="I2298" s="12">
        <v>0</v>
      </c>
      <c r="J2298" s="12">
        <v>0</v>
      </c>
      <c r="K2298" s="12"/>
      <c r="L2298" s="12"/>
      <c r="M2298" s="12"/>
      <c r="N2298" s="12"/>
      <c r="O2298" s="12"/>
      <c r="P2298" s="11" t="s">
        <v>1</v>
      </c>
      <c r="Q2298" s="11" t="s">
        <v>1</v>
      </c>
      <c r="R2298" s="11" t="s">
        <v>1</v>
      </c>
      <c r="S2298" s="11" t="s">
        <v>1</v>
      </c>
      <c r="T2298" s="11" t="s">
        <v>1</v>
      </c>
      <c r="U2298" s="11" t="s">
        <v>1</v>
      </c>
      <c r="V2298" s="11" t="s">
        <v>294</v>
      </c>
      <c r="W2298" s="21" t="s">
        <v>1</v>
      </c>
    </row>
    <row r="2299" spans="1:23" x14ac:dyDescent="0.2">
      <c r="A2299" s="27" t="s">
        <v>76</v>
      </c>
      <c r="B2299" s="13" t="s">
        <v>160</v>
      </c>
      <c r="C2299" s="13" t="s">
        <v>281</v>
      </c>
      <c r="D2299" s="14"/>
      <c r="E2299" s="14"/>
      <c r="F2299" s="14">
        <v>50.712989999999998</v>
      </c>
      <c r="G2299" s="14">
        <v>51.200060000000001</v>
      </c>
      <c r="H2299" s="14">
        <v>60.55509</v>
      </c>
      <c r="I2299" s="14">
        <v>59.357790000000001</v>
      </c>
      <c r="J2299" s="14">
        <v>60.628100000000003</v>
      </c>
      <c r="K2299" s="14"/>
      <c r="L2299" s="14"/>
      <c r="M2299" s="14"/>
      <c r="N2299" s="14"/>
      <c r="O2299" s="14"/>
      <c r="P2299" s="13" t="s">
        <v>1</v>
      </c>
      <c r="Q2299" s="13" t="s">
        <v>1</v>
      </c>
      <c r="R2299" s="13" t="s">
        <v>1</v>
      </c>
      <c r="S2299" s="13" t="s">
        <v>1</v>
      </c>
      <c r="T2299" s="13" t="s">
        <v>1</v>
      </c>
      <c r="U2299" s="13" t="s">
        <v>1</v>
      </c>
      <c r="V2299" s="13" t="s">
        <v>294</v>
      </c>
      <c r="W2299" s="22" t="s">
        <v>1</v>
      </c>
    </row>
    <row r="2300" spans="1:23" x14ac:dyDescent="0.2">
      <c r="A2300" s="25" t="s">
        <v>76</v>
      </c>
      <c r="B2300" s="11" t="s">
        <v>160</v>
      </c>
      <c r="C2300" s="11" t="s">
        <v>282</v>
      </c>
      <c r="D2300" s="12"/>
      <c r="E2300" s="12"/>
      <c r="F2300" s="12">
        <v>36.063940000000002</v>
      </c>
      <c r="G2300" s="12">
        <v>37.056469999999997</v>
      </c>
      <c r="H2300" s="12">
        <v>25.88316</v>
      </c>
      <c r="I2300" s="12">
        <v>25.084150000000001</v>
      </c>
      <c r="J2300" s="12">
        <v>24.43937</v>
      </c>
      <c r="K2300" s="12"/>
      <c r="L2300" s="12"/>
      <c r="M2300" s="12"/>
      <c r="N2300" s="12"/>
      <c r="O2300" s="12"/>
      <c r="P2300" s="11" t="s">
        <v>1</v>
      </c>
      <c r="Q2300" s="11" t="s">
        <v>1</v>
      </c>
      <c r="R2300" s="11" t="s">
        <v>1</v>
      </c>
      <c r="S2300" s="11" t="s">
        <v>1</v>
      </c>
      <c r="T2300" s="11" t="s">
        <v>1</v>
      </c>
      <c r="U2300" s="11" t="s">
        <v>1</v>
      </c>
      <c r="V2300" s="11" t="s">
        <v>294</v>
      </c>
      <c r="W2300" s="21" t="s">
        <v>1</v>
      </c>
    </row>
    <row r="2301" spans="1:23" x14ac:dyDescent="0.2">
      <c r="A2301" s="27" t="s">
        <v>76</v>
      </c>
      <c r="B2301" s="13" t="s">
        <v>160</v>
      </c>
      <c r="C2301" s="13" t="s">
        <v>279</v>
      </c>
      <c r="D2301" s="14"/>
      <c r="E2301" s="14"/>
      <c r="F2301" s="14">
        <v>9.7606900000000003</v>
      </c>
      <c r="G2301" s="14">
        <v>10.492179999999999</v>
      </c>
      <c r="H2301" s="14">
        <v>9.2782999999999998</v>
      </c>
      <c r="I2301" s="14">
        <v>9.1645599999999998</v>
      </c>
      <c r="J2301" s="14">
        <v>8.4844600000000003</v>
      </c>
      <c r="K2301" s="14"/>
      <c r="L2301" s="14"/>
      <c r="M2301" s="14"/>
      <c r="N2301" s="14"/>
      <c r="O2301" s="14"/>
      <c r="P2301" s="13" t="s">
        <v>1</v>
      </c>
      <c r="Q2301" s="13" t="s">
        <v>1</v>
      </c>
      <c r="R2301" s="13" t="s">
        <v>1</v>
      </c>
      <c r="S2301" s="13" t="s">
        <v>1</v>
      </c>
      <c r="T2301" s="13" t="s">
        <v>1</v>
      </c>
      <c r="U2301" s="13" t="s">
        <v>1</v>
      </c>
      <c r="V2301" s="13" t="s">
        <v>294</v>
      </c>
      <c r="W2301" s="22" t="s">
        <v>1</v>
      </c>
    </row>
    <row r="2302" spans="1:23" x14ac:dyDescent="0.2">
      <c r="A2302" s="25" t="s">
        <v>76</v>
      </c>
      <c r="B2302" s="11" t="s">
        <v>160</v>
      </c>
      <c r="C2302" s="11" t="s">
        <v>293</v>
      </c>
      <c r="D2302" s="12"/>
      <c r="E2302" s="12"/>
      <c r="F2302" s="12"/>
      <c r="G2302" s="12"/>
      <c r="H2302" s="12"/>
      <c r="I2302" s="12"/>
      <c r="J2302" s="12"/>
      <c r="K2302" s="12"/>
      <c r="L2302" s="12"/>
      <c r="M2302" s="12"/>
      <c r="N2302" s="12"/>
      <c r="O2302" s="12"/>
      <c r="P2302" s="11" t="s">
        <v>1</v>
      </c>
      <c r="Q2302" s="11" t="s">
        <v>1</v>
      </c>
      <c r="R2302" s="11" t="s">
        <v>1</v>
      </c>
      <c r="S2302" s="11" t="s">
        <v>1</v>
      </c>
      <c r="T2302" s="11" t="s">
        <v>1</v>
      </c>
      <c r="U2302" s="11" t="s">
        <v>1</v>
      </c>
      <c r="V2302" s="11" t="s">
        <v>294</v>
      </c>
      <c r="W2302" s="21" t="s">
        <v>1</v>
      </c>
    </row>
    <row r="2303" spans="1:23" x14ac:dyDescent="0.2">
      <c r="A2303" s="27" t="s">
        <v>76</v>
      </c>
      <c r="B2303" s="13" t="s">
        <v>160</v>
      </c>
      <c r="C2303" s="13" t="s">
        <v>284</v>
      </c>
      <c r="D2303" s="14"/>
      <c r="E2303" s="14"/>
      <c r="F2303" s="14">
        <v>27.945029999999999</v>
      </c>
      <c r="G2303" s="14">
        <v>22.67361</v>
      </c>
      <c r="H2303" s="14">
        <v>17.445789999999999</v>
      </c>
      <c r="I2303" s="14">
        <v>16.218599999999999</v>
      </c>
      <c r="J2303" s="14">
        <v>15.67822</v>
      </c>
      <c r="K2303" s="14"/>
      <c r="L2303" s="14"/>
      <c r="M2303" s="14"/>
      <c r="N2303" s="14"/>
      <c r="O2303" s="14"/>
      <c r="P2303" s="13" t="s">
        <v>1</v>
      </c>
      <c r="Q2303" s="13" t="s">
        <v>1</v>
      </c>
      <c r="R2303" s="13" t="s">
        <v>1</v>
      </c>
      <c r="S2303" s="13" t="s">
        <v>1</v>
      </c>
      <c r="T2303" s="13" t="s">
        <v>1</v>
      </c>
      <c r="U2303" s="13" t="s">
        <v>1</v>
      </c>
      <c r="V2303" s="13" t="s">
        <v>294</v>
      </c>
      <c r="W2303" s="22" t="s">
        <v>1</v>
      </c>
    </row>
    <row r="2304" spans="1:23" x14ac:dyDescent="0.2">
      <c r="A2304" s="25" t="s">
        <v>76</v>
      </c>
      <c r="B2304" s="11" t="s">
        <v>160</v>
      </c>
      <c r="C2304" s="11" t="s">
        <v>286</v>
      </c>
      <c r="D2304" s="12"/>
      <c r="E2304" s="12">
        <v>0</v>
      </c>
      <c r="F2304" s="12">
        <v>0</v>
      </c>
      <c r="G2304" s="12">
        <v>0</v>
      </c>
      <c r="H2304" s="12">
        <v>0</v>
      </c>
      <c r="I2304" s="12">
        <v>0</v>
      </c>
      <c r="J2304" s="12">
        <v>0</v>
      </c>
      <c r="K2304" s="12"/>
      <c r="L2304" s="12"/>
      <c r="M2304" s="12"/>
      <c r="N2304" s="12"/>
      <c r="O2304" s="12"/>
      <c r="P2304" s="11" t="s">
        <v>1</v>
      </c>
      <c r="Q2304" s="11" t="s">
        <v>1</v>
      </c>
      <c r="R2304" s="11" t="s">
        <v>1</v>
      </c>
      <c r="S2304" s="11" t="s">
        <v>1</v>
      </c>
      <c r="T2304" s="11" t="s">
        <v>1</v>
      </c>
      <c r="U2304" s="11" t="s">
        <v>1</v>
      </c>
      <c r="V2304" s="11" t="s">
        <v>294</v>
      </c>
      <c r="W2304" s="21" t="s">
        <v>1</v>
      </c>
    </row>
    <row r="2305" spans="1:23" x14ac:dyDescent="0.2">
      <c r="A2305" s="27" t="s">
        <v>76</v>
      </c>
      <c r="B2305" s="13" t="s">
        <v>160</v>
      </c>
      <c r="C2305" s="13" t="s">
        <v>287</v>
      </c>
      <c r="D2305" s="14"/>
      <c r="E2305" s="14"/>
      <c r="F2305" s="14">
        <v>47.268740000000001</v>
      </c>
      <c r="G2305" s="14">
        <v>56.85624</v>
      </c>
      <c r="H2305" s="14">
        <v>57.978670000000001</v>
      </c>
      <c r="I2305" s="14">
        <v>57.233539999999998</v>
      </c>
      <c r="J2305" s="14">
        <v>59.15504</v>
      </c>
      <c r="K2305" s="14"/>
      <c r="L2305" s="14"/>
      <c r="M2305" s="14"/>
      <c r="N2305" s="14"/>
      <c r="O2305" s="14"/>
      <c r="P2305" s="13" t="s">
        <v>1</v>
      </c>
      <c r="Q2305" s="13" t="s">
        <v>1</v>
      </c>
      <c r="R2305" s="13" t="s">
        <v>1</v>
      </c>
      <c r="S2305" s="13" t="s">
        <v>1</v>
      </c>
      <c r="T2305" s="13" t="s">
        <v>1</v>
      </c>
      <c r="U2305" s="13" t="s">
        <v>1</v>
      </c>
      <c r="V2305" s="13" t="s">
        <v>294</v>
      </c>
      <c r="W2305" s="22" t="s">
        <v>1</v>
      </c>
    </row>
    <row r="2306" spans="1:23" x14ac:dyDescent="0.2">
      <c r="A2306" s="25" t="s">
        <v>76</v>
      </c>
      <c r="B2306" s="11" t="s">
        <v>160</v>
      </c>
      <c r="C2306" s="11" t="s">
        <v>288</v>
      </c>
      <c r="D2306" s="12"/>
      <c r="E2306" s="12"/>
      <c r="F2306" s="12">
        <v>39.430790000000002</v>
      </c>
      <c r="G2306" s="12">
        <v>32.579410000000003</v>
      </c>
      <c r="H2306" s="12">
        <v>28.319040000000001</v>
      </c>
      <c r="I2306" s="12">
        <v>26.61101</v>
      </c>
      <c r="J2306" s="12">
        <v>24.549949999999999</v>
      </c>
      <c r="K2306" s="12"/>
      <c r="L2306" s="12"/>
      <c r="M2306" s="12"/>
      <c r="N2306" s="12"/>
      <c r="O2306" s="12"/>
      <c r="P2306" s="11" t="s">
        <v>1</v>
      </c>
      <c r="Q2306" s="11" t="s">
        <v>1</v>
      </c>
      <c r="R2306" s="11" t="s">
        <v>1</v>
      </c>
      <c r="S2306" s="11" t="s">
        <v>1</v>
      </c>
      <c r="T2306" s="11" t="s">
        <v>1</v>
      </c>
      <c r="U2306" s="11" t="s">
        <v>1</v>
      </c>
      <c r="V2306" s="11" t="s">
        <v>294</v>
      </c>
      <c r="W2306" s="21" t="s">
        <v>1</v>
      </c>
    </row>
    <row r="2307" spans="1:23" x14ac:dyDescent="0.2">
      <c r="A2307" s="27" t="s">
        <v>76</v>
      </c>
      <c r="B2307" s="13" t="s">
        <v>160</v>
      </c>
      <c r="C2307" s="13" t="s">
        <v>285</v>
      </c>
      <c r="D2307" s="14"/>
      <c r="E2307" s="14"/>
      <c r="F2307" s="14">
        <v>11.485760000000001</v>
      </c>
      <c r="G2307" s="14">
        <v>9.9057999999999993</v>
      </c>
      <c r="H2307" s="14">
        <v>10.873250000000001</v>
      </c>
      <c r="I2307" s="14">
        <v>10.39241</v>
      </c>
      <c r="J2307" s="14">
        <v>8.8717400000000008</v>
      </c>
      <c r="K2307" s="14"/>
      <c r="L2307" s="14"/>
      <c r="M2307" s="14"/>
      <c r="N2307" s="14"/>
      <c r="O2307" s="14"/>
      <c r="P2307" s="13" t="s">
        <v>1</v>
      </c>
      <c r="Q2307" s="13" t="s">
        <v>1</v>
      </c>
      <c r="R2307" s="13" t="s">
        <v>1</v>
      </c>
      <c r="S2307" s="13" t="s">
        <v>1</v>
      </c>
      <c r="T2307" s="13" t="s">
        <v>1</v>
      </c>
      <c r="U2307" s="13" t="s">
        <v>1</v>
      </c>
      <c r="V2307" s="13" t="s">
        <v>294</v>
      </c>
      <c r="W2307" s="22" t="s">
        <v>1</v>
      </c>
    </row>
    <row r="2308" spans="1:23" x14ac:dyDescent="0.2">
      <c r="A2308" s="25" t="s">
        <v>76</v>
      </c>
      <c r="B2308" s="11" t="s">
        <v>160</v>
      </c>
      <c r="C2308" s="11" t="s">
        <v>308</v>
      </c>
      <c r="D2308" s="12"/>
      <c r="E2308" s="12">
        <v>26.001000000000001</v>
      </c>
      <c r="F2308" s="12">
        <v>54.621000000000002</v>
      </c>
      <c r="G2308" s="12">
        <v>35.128</v>
      </c>
      <c r="H2308" s="12">
        <v>24.047000000000001</v>
      </c>
      <c r="I2308" s="12">
        <v>40.866</v>
      </c>
      <c r="J2308" s="12">
        <v>30.373999999999999</v>
      </c>
      <c r="K2308" s="12">
        <v>32.811999999999998</v>
      </c>
      <c r="L2308" s="12">
        <v>27.192</v>
      </c>
      <c r="M2308" s="12">
        <v>32.119</v>
      </c>
      <c r="N2308" s="12">
        <v>40.994999999999997</v>
      </c>
      <c r="O2308" s="12"/>
      <c r="P2308" s="11" t="s">
        <v>1</v>
      </c>
      <c r="Q2308" s="11" t="s">
        <v>1</v>
      </c>
      <c r="R2308" s="11" t="s">
        <v>1</v>
      </c>
      <c r="S2308" s="11" t="s">
        <v>1</v>
      </c>
      <c r="T2308" s="11" t="s">
        <v>1</v>
      </c>
      <c r="U2308" s="11" t="s">
        <v>1</v>
      </c>
      <c r="V2308" s="11" t="s">
        <v>294</v>
      </c>
      <c r="W2308" s="21" t="s">
        <v>1</v>
      </c>
    </row>
    <row r="2309" spans="1:23" x14ac:dyDescent="0.2">
      <c r="A2309" s="27" t="s">
        <v>76</v>
      </c>
      <c r="B2309" s="13" t="s">
        <v>160</v>
      </c>
      <c r="C2309" s="13" t="s">
        <v>283</v>
      </c>
      <c r="D2309" s="14"/>
      <c r="E2309" s="14"/>
      <c r="F2309" s="14"/>
      <c r="G2309" s="14"/>
      <c r="H2309" s="14"/>
      <c r="I2309" s="14"/>
      <c r="J2309" s="14"/>
      <c r="K2309" s="14"/>
      <c r="L2309" s="14"/>
      <c r="M2309" s="14"/>
      <c r="N2309" s="14"/>
      <c r="O2309" s="14"/>
      <c r="P2309" s="13"/>
      <c r="Q2309" s="13"/>
      <c r="R2309" s="13"/>
      <c r="S2309" s="13"/>
      <c r="T2309" s="13"/>
      <c r="U2309" s="13"/>
      <c r="V2309" s="13" t="s">
        <v>294</v>
      </c>
      <c r="W2309" s="22"/>
    </row>
    <row r="2310" spans="1:23" x14ac:dyDescent="0.2">
      <c r="A2310" s="25" t="s">
        <v>76</v>
      </c>
      <c r="B2310" s="11" t="s">
        <v>160</v>
      </c>
      <c r="C2310" s="11" t="s">
        <v>290</v>
      </c>
      <c r="D2310" s="12">
        <v>100</v>
      </c>
      <c r="E2310" s="12"/>
      <c r="F2310" s="12">
        <v>100</v>
      </c>
      <c r="G2310" s="12"/>
      <c r="H2310" s="12">
        <v>100</v>
      </c>
      <c r="I2310" s="12">
        <v>100</v>
      </c>
      <c r="J2310" s="12">
        <v>100</v>
      </c>
      <c r="K2310" s="12">
        <v>100</v>
      </c>
      <c r="L2310" s="12">
        <v>100</v>
      </c>
      <c r="M2310" s="12">
        <v>100</v>
      </c>
      <c r="N2310" s="12"/>
      <c r="O2310" s="12"/>
      <c r="P2310" s="11" t="s">
        <v>1</v>
      </c>
      <c r="Q2310" s="11" t="s">
        <v>1</v>
      </c>
      <c r="R2310" s="11" t="s">
        <v>1</v>
      </c>
      <c r="S2310" s="11" t="s">
        <v>1</v>
      </c>
      <c r="T2310" s="11" t="s">
        <v>1</v>
      </c>
      <c r="U2310" s="11" t="s">
        <v>1</v>
      </c>
      <c r="V2310" s="11" t="s">
        <v>294</v>
      </c>
      <c r="W2310" s="21" t="s">
        <v>1</v>
      </c>
    </row>
    <row r="2311" spans="1:23" x14ac:dyDescent="0.2">
      <c r="A2311" s="27" t="s">
        <v>76</v>
      </c>
      <c r="B2311" s="13" t="s">
        <v>160</v>
      </c>
      <c r="C2311" s="13" t="s">
        <v>291</v>
      </c>
      <c r="D2311" s="14">
        <v>12</v>
      </c>
      <c r="E2311" s="14">
        <v>13</v>
      </c>
      <c r="F2311" s="14">
        <v>14</v>
      </c>
      <c r="G2311" s="14">
        <v>13</v>
      </c>
      <c r="H2311" s="14"/>
      <c r="I2311" s="14">
        <v>16</v>
      </c>
      <c r="J2311" s="14"/>
      <c r="K2311" s="14">
        <v>17</v>
      </c>
      <c r="L2311" s="14">
        <v>18</v>
      </c>
      <c r="M2311" s="14">
        <v>20</v>
      </c>
      <c r="N2311" s="14"/>
      <c r="O2311" s="14"/>
      <c r="P2311" s="13" t="s">
        <v>1</v>
      </c>
      <c r="Q2311" s="13" t="s">
        <v>1</v>
      </c>
      <c r="R2311" s="13" t="s">
        <v>1</v>
      </c>
      <c r="S2311" s="13" t="s">
        <v>1</v>
      </c>
      <c r="T2311" s="13" t="s">
        <v>1</v>
      </c>
      <c r="U2311" s="13" t="s">
        <v>1</v>
      </c>
      <c r="V2311" s="13" t="s">
        <v>294</v>
      </c>
      <c r="W2311" s="22" t="s">
        <v>1</v>
      </c>
    </row>
    <row r="2312" spans="1:23" x14ac:dyDescent="0.2">
      <c r="A2312" s="25" t="s">
        <v>76</v>
      </c>
      <c r="B2312" s="11" t="s">
        <v>160</v>
      </c>
      <c r="C2312" s="11" t="s">
        <v>273</v>
      </c>
      <c r="D2312" s="12"/>
      <c r="E2312" s="12"/>
      <c r="F2312" s="12"/>
      <c r="G2312" s="12"/>
      <c r="H2312" s="12"/>
      <c r="I2312" s="12"/>
      <c r="J2312" s="12"/>
      <c r="K2312" s="12"/>
      <c r="L2312" s="12"/>
      <c r="M2312" s="12"/>
      <c r="N2312" s="12"/>
      <c r="O2312" s="12"/>
      <c r="P2312" s="11"/>
      <c r="Q2312" s="11"/>
      <c r="R2312" s="11"/>
      <c r="S2312" s="11"/>
      <c r="T2312" s="11"/>
      <c r="U2312" s="11"/>
      <c r="V2312" s="11" t="s">
        <v>294</v>
      </c>
      <c r="W2312" s="21"/>
    </row>
    <row r="2313" spans="1:23" x14ac:dyDescent="0.2">
      <c r="A2313" s="27" t="s">
        <v>76</v>
      </c>
      <c r="B2313" s="13" t="s">
        <v>160</v>
      </c>
      <c r="C2313" s="13" t="s">
        <v>274</v>
      </c>
      <c r="D2313" s="14"/>
      <c r="E2313" s="14"/>
      <c r="F2313" s="14"/>
      <c r="G2313" s="14"/>
      <c r="H2313" s="14"/>
      <c r="I2313" s="14"/>
      <c r="J2313" s="14"/>
      <c r="K2313" s="14"/>
      <c r="L2313" s="14"/>
      <c r="M2313" s="14"/>
      <c r="N2313" s="14"/>
      <c r="O2313" s="14"/>
      <c r="P2313" s="13"/>
      <c r="Q2313" s="13"/>
      <c r="R2313" s="13"/>
      <c r="S2313" s="13"/>
      <c r="T2313" s="13"/>
      <c r="U2313" s="13"/>
      <c r="V2313" s="13" t="s">
        <v>294</v>
      </c>
      <c r="W2313" s="22"/>
    </row>
    <row r="2314" spans="1:23" x14ac:dyDescent="0.2">
      <c r="A2314" s="25" t="s">
        <v>76</v>
      </c>
      <c r="B2314" s="11" t="s">
        <v>160</v>
      </c>
      <c r="C2314" s="11" t="s">
        <v>289</v>
      </c>
      <c r="D2314" s="12"/>
      <c r="E2314" s="12"/>
      <c r="F2314" s="12">
        <v>86.699529999999996</v>
      </c>
      <c r="G2314" s="12">
        <v>89.435640000000006</v>
      </c>
      <c r="H2314" s="12">
        <v>86.297700000000006</v>
      </c>
      <c r="I2314" s="12">
        <v>83.844549999999998</v>
      </c>
      <c r="J2314" s="12">
        <v>83.704989999999995</v>
      </c>
      <c r="K2314" s="12"/>
      <c r="L2314" s="12"/>
      <c r="M2314" s="12"/>
      <c r="N2314" s="12"/>
      <c r="O2314" s="12"/>
      <c r="P2314" s="11" t="s">
        <v>1</v>
      </c>
      <c r="Q2314" s="11" t="s">
        <v>1</v>
      </c>
      <c r="R2314" s="11" t="s">
        <v>1</v>
      </c>
      <c r="S2314" s="11" t="s">
        <v>1</v>
      </c>
      <c r="T2314" s="11" t="s">
        <v>1</v>
      </c>
      <c r="U2314" s="11" t="s">
        <v>1</v>
      </c>
      <c r="V2314" s="11" t="s">
        <v>294</v>
      </c>
      <c r="W2314" s="21" t="s">
        <v>1</v>
      </c>
    </row>
    <row r="2315" spans="1:23" x14ac:dyDescent="0.2">
      <c r="A2315" s="27" t="s">
        <v>76</v>
      </c>
      <c r="B2315" s="13" t="s">
        <v>160</v>
      </c>
      <c r="C2315" s="13" t="s">
        <v>276</v>
      </c>
      <c r="D2315" s="14"/>
      <c r="E2315" s="14"/>
      <c r="F2315" s="14"/>
      <c r="G2315" s="14"/>
      <c r="H2315" s="14"/>
      <c r="I2315" s="14"/>
      <c r="J2315" s="14"/>
      <c r="K2315" s="14"/>
      <c r="L2315" s="14"/>
      <c r="M2315" s="14"/>
      <c r="N2315" s="14"/>
      <c r="O2315" s="14"/>
      <c r="P2315" s="13"/>
      <c r="Q2315" s="13"/>
      <c r="R2315" s="13"/>
      <c r="S2315" s="13"/>
      <c r="T2315" s="13"/>
      <c r="U2315" s="13"/>
      <c r="V2315" s="13" t="s">
        <v>294</v>
      </c>
      <c r="W2315" s="22"/>
    </row>
    <row r="2316" spans="1:23" x14ac:dyDescent="0.2">
      <c r="A2316" s="25" t="s">
        <v>76</v>
      </c>
      <c r="B2316" s="11" t="s">
        <v>160</v>
      </c>
      <c r="C2316" s="11" t="s">
        <v>271</v>
      </c>
      <c r="D2316" s="12">
        <v>40</v>
      </c>
      <c r="E2316" s="12"/>
      <c r="F2316" s="12">
        <v>25</v>
      </c>
      <c r="G2316" s="12"/>
      <c r="H2316" s="12">
        <v>31</v>
      </c>
      <c r="I2316" s="12">
        <v>29</v>
      </c>
      <c r="J2316" s="12">
        <v>28</v>
      </c>
      <c r="K2316" s="12">
        <v>22</v>
      </c>
      <c r="L2316" s="12">
        <v>21</v>
      </c>
      <c r="M2316" s="12">
        <v>22</v>
      </c>
      <c r="N2316" s="12"/>
      <c r="O2316" s="12"/>
      <c r="P2316" s="11" t="s">
        <v>1</v>
      </c>
      <c r="Q2316" s="11" t="s">
        <v>1</v>
      </c>
      <c r="R2316" s="11" t="s">
        <v>1</v>
      </c>
      <c r="S2316" s="11" t="s">
        <v>1</v>
      </c>
      <c r="T2316" s="11" t="s">
        <v>1</v>
      </c>
      <c r="U2316" s="11" t="s">
        <v>1</v>
      </c>
      <c r="V2316" s="11" t="s">
        <v>294</v>
      </c>
      <c r="W2316" s="21" t="s">
        <v>1</v>
      </c>
    </row>
    <row r="2317" spans="1:23" x14ac:dyDescent="0.2">
      <c r="A2317" s="27" t="s">
        <v>76</v>
      </c>
      <c r="B2317" s="13" t="s">
        <v>160</v>
      </c>
      <c r="C2317" s="13" t="s">
        <v>292</v>
      </c>
      <c r="D2317" s="14">
        <v>50</v>
      </c>
      <c r="E2317" s="14">
        <v>49</v>
      </c>
      <c r="F2317" s="14">
        <v>49</v>
      </c>
      <c r="G2317" s="14">
        <v>48</v>
      </c>
      <c r="H2317" s="14">
        <v>49</v>
      </c>
      <c r="I2317" s="14">
        <v>46</v>
      </c>
      <c r="J2317" s="14"/>
      <c r="K2317" s="14">
        <v>43</v>
      </c>
      <c r="L2317" s="14">
        <v>43</v>
      </c>
      <c r="M2317" s="14">
        <v>43</v>
      </c>
      <c r="N2317" s="14"/>
      <c r="O2317" s="14"/>
      <c r="P2317" s="13" t="s">
        <v>1</v>
      </c>
      <c r="Q2317" s="13" t="s">
        <v>1</v>
      </c>
      <c r="R2317" s="13" t="s">
        <v>1</v>
      </c>
      <c r="S2317" s="13" t="s">
        <v>1</v>
      </c>
      <c r="T2317" s="13" t="s">
        <v>1</v>
      </c>
      <c r="U2317" s="13" t="s">
        <v>1</v>
      </c>
      <c r="V2317" s="13" t="s">
        <v>294</v>
      </c>
      <c r="W2317" s="22" t="s">
        <v>1</v>
      </c>
    </row>
    <row r="2318" spans="1:23" x14ac:dyDescent="0.2">
      <c r="A2318" s="25" t="s">
        <v>76</v>
      </c>
      <c r="B2318" s="11" t="s">
        <v>160</v>
      </c>
      <c r="C2318" s="11" t="s">
        <v>275</v>
      </c>
      <c r="D2318" s="12"/>
      <c r="E2318" s="12"/>
      <c r="F2318" s="12"/>
      <c r="G2318" s="12"/>
      <c r="H2318" s="12"/>
      <c r="I2318" s="12"/>
      <c r="J2318" s="12"/>
      <c r="K2318" s="12"/>
      <c r="L2318" s="12"/>
      <c r="M2318" s="12"/>
      <c r="N2318" s="12"/>
      <c r="O2318" s="12"/>
      <c r="P2318" s="11"/>
      <c r="Q2318" s="11"/>
      <c r="R2318" s="11"/>
      <c r="S2318" s="11"/>
      <c r="T2318" s="11"/>
      <c r="U2318" s="11"/>
      <c r="V2318" s="11" t="s">
        <v>294</v>
      </c>
      <c r="W2318" s="21"/>
    </row>
    <row r="2319" spans="1:23" x14ac:dyDescent="0.2">
      <c r="A2319" s="27" t="s">
        <v>76</v>
      </c>
      <c r="B2319" s="13" t="s">
        <v>160</v>
      </c>
      <c r="C2319" s="13" t="s">
        <v>272</v>
      </c>
      <c r="D2319" s="14"/>
      <c r="E2319" s="14"/>
      <c r="F2319" s="14"/>
      <c r="G2319" s="14"/>
      <c r="H2319" s="14"/>
      <c r="I2319" s="14"/>
      <c r="J2319" s="14"/>
      <c r="K2319" s="14"/>
      <c r="L2319" s="14"/>
      <c r="M2319" s="14"/>
      <c r="N2319" s="14"/>
      <c r="O2319" s="14"/>
      <c r="P2319" s="13"/>
      <c r="Q2319" s="13"/>
      <c r="R2319" s="13"/>
      <c r="S2319" s="13"/>
      <c r="T2319" s="13"/>
      <c r="U2319" s="13"/>
      <c r="V2319" s="13" t="s">
        <v>294</v>
      </c>
      <c r="W2319" s="22"/>
    </row>
    <row r="2320" spans="1:23" x14ac:dyDescent="0.2">
      <c r="A2320" s="25" t="s">
        <v>76</v>
      </c>
      <c r="B2320" s="11" t="s">
        <v>160</v>
      </c>
      <c r="C2320" s="11" t="s">
        <v>295</v>
      </c>
      <c r="D2320" s="12"/>
      <c r="E2320" s="12"/>
      <c r="F2320" s="12"/>
      <c r="G2320" s="12"/>
      <c r="H2320" s="12"/>
      <c r="I2320" s="12"/>
      <c r="J2320" s="12"/>
      <c r="K2320" s="12">
        <v>10.89001927</v>
      </c>
      <c r="L2320" s="12">
        <v>11.21040773</v>
      </c>
      <c r="M2320" s="12">
        <v>11.60472367</v>
      </c>
      <c r="N2320" s="12">
        <v>11.73919675</v>
      </c>
      <c r="O2320" s="12"/>
      <c r="P2320" s="11" t="s">
        <v>1</v>
      </c>
      <c r="Q2320" s="11" t="s">
        <v>1</v>
      </c>
      <c r="R2320" s="11" t="s">
        <v>1</v>
      </c>
      <c r="S2320" s="11" t="s">
        <v>1</v>
      </c>
      <c r="T2320" s="11" t="s">
        <v>1</v>
      </c>
      <c r="U2320" s="11" t="s">
        <v>1</v>
      </c>
      <c r="V2320" s="11" t="s">
        <v>294</v>
      </c>
      <c r="W2320" s="21" t="s">
        <v>1</v>
      </c>
    </row>
    <row r="2321" spans="1:23" x14ac:dyDescent="0.2">
      <c r="A2321" s="27" t="s">
        <v>76</v>
      </c>
      <c r="B2321" s="13" t="s">
        <v>160</v>
      </c>
      <c r="C2321" s="13" t="s">
        <v>297</v>
      </c>
      <c r="D2321" s="14"/>
      <c r="E2321" s="14">
        <v>0.84497</v>
      </c>
      <c r="F2321" s="14">
        <v>16.667649999999998</v>
      </c>
      <c r="G2321" s="14">
        <v>12.673579999999999</v>
      </c>
      <c r="H2321" s="14">
        <v>17.129239999999999</v>
      </c>
      <c r="I2321" s="14">
        <v>18.80742</v>
      </c>
      <c r="J2321" s="14">
        <v>19.275369999999999</v>
      </c>
      <c r="K2321" s="14"/>
      <c r="L2321" s="14"/>
      <c r="M2321" s="14"/>
      <c r="N2321" s="14"/>
      <c r="O2321" s="14"/>
      <c r="P2321" s="13" t="s">
        <v>1</v>
      </c>
      <c r="Q2321" s="13" t="s">
        <v>1</v>
      </c>
      <c r="R2321" s="13" t="s">
        <v>1</v>
      </c>
      <c r="S2321" s="13" t="s">
        <v>1</v>
      </c>
      <c r="T2321" s="13" t="s">
        <v>1</v>
      </c>
      <c r="U2321" s="13" t="s">
        <v>1</v>
      </c>
      <c r="V2321" s="13" t="s">
        <v>294</v>
      </c>
      <c r="W2321" s="22" t="s">
        <v>1</v>
      </c>
    </row>
    <row r="2322" spans="1:23" x14ac:dyDescent="0.2">
      <c r="A2322" s="25" t="s">
        <v>76</v>
      </c>
      <c r="B2322" s="11" t="s">
        <v>160</v>
      </c>
      <c r="C2322" s="11" t="s">
        <v>299</v>
      </c>
      <c r="D2322" s="12"/>
      <c r="E2322" s="12">
        <v>0</v>
      </c>
      <c r="F2322" s="12">
        <v>0</v>
      </c>
      <c r="G2322" s="12">
        <v>0</v>
      </c>
      <c r="H2322" s="12">
        <v>0</v>
      </c>
      <c r="I2322" s="12">
        <v>0</v>
      </c>
      <c r="J2322" s="12">
        <v>0</v>
      </c>
      <c r="K2322" s="12"/>
      <c r="L2322" s="12"/>
      <c r="M2322" s="12"/>
      <c r="N2322" s="12"/>
      <c r="O2322" s="12"/>
      <c r="P2322" s="11" t="s">
        <v>1</v>
      </c>
      <c r="Q2322" s="11" t="s">
        <v>1</v>
      </c>
      <c r="R2322" s="11" t="s">
        <v>1</v>
      </c>
      <c r="S2322" s="11" t="s">
        <v>1</v>
      </c>
      <c r="T2322" s="11" t="s">
        <v>1</v>
      </c>
      <c r="U2322" s="11" t="s">
        <v>1</v>
      </c>
      <c r="V2322" s="11" t="s">
        <v>294</v>
      </c>
      <c r="W2322" s="21" t="s">
        <v>1</v>
      </c>
    </row>
    <row r="2323" spans="1:23" x14ac:dyDescent="0.2">
      <c r="A2323" s="27" t="s">
        <v>76</v>
      </c>
      <c r="B2323" s="13" t="s">
        <v>160</v>
      </c>
      <c r="C2323" s="13" t="s">
        <v>300</v>
      </c>
      <c r="D2323" s="14"/>
      <c r="E2323" s="14">
        <v>11.47329</v>
      </c>
      <c r="F2323" s="14">
        <v>59.575830000000003</v>
      </c>
      <c r="G2323" s="14">
        <v>62.152659999999997</v>
      </c>
      <c r="H2323" s="14">
        <v>61.138210000000001</v>
      </c>
      <c r="I2323" s="14">
        <v>59.09366</v>
      </c>
      <c r="J2323" s="14">
        <v>62.740659999999998</v>
      </c>
      <c r="K2323" s="14"/>
      <c r="L2323" s="14"/>
      <c r="M2323" s="14"/>
      <c r="N2323" s="14"/>
      <c r="O2323" s="14"/>
      <c r="P2323" s="13" t="s">
        <v>1</v>
      </c>
      <c r="Q2323" s="13" t="s">
        <v>1</v>
      </c>
      <c r="R2323" s="13" t="s">
        <v>1</v>
      </c>
      <c r="S2323" s="13" t="s">
        <v>1</v>
      </c>
      <c r="T2323" s="13" t="s">
        <v>1</v>
      </c>
      <c r="U2323" s="13" t="s">
        <v>1</v>
      </c>
      <c r="V2323" s="13" t="s">
        <v>294</v>
      </c>
      <c r="W2323" s="22" t="s">
        <v>1</v>
      </c>
    </row>
    <row r="2324" spans="1:23" x14ac:dyDescent="0.2">
      <c r="A2324" s="25" t="s">
        <v>76</v>
      </c>
      <c r="B2324" s="11" t="s">
        <v>160</v>
      </c>
      <c r="C2324" s="11" t="s">
        <v>296</v>
      </c>
      <c r="D2324" s="12"/>
      <c r="E2324" s="12">
        <v>9.8677799999999998</v>
      </c>
      <c r="F2324" s="12">
        <v>29.96808</v>
      </c>
      <c r="G2324" s="12">
        <v>28.058070000000001</v>
      </c>
      <c r="H2324" s="12">
        <v>31.976189999999999</v>
      </c>
      <c r="I2324" s="12">
        <v>31.154879999999999</v>
      </c>
      <c r="J2324" s="12">
        <v>33.230049999999999</v>
      </c>
      <c r="K2324" s="12"/>
      <c r="L2324" s="12"/>
      <c r="M2324" s="12"/>
      <c r="N2324" s="12"/>
      <c r="O2324" s="12"/>
      <c r="P2324" s="11" t="s">
        <v>1</v>
      </c>
      <c r="Q2324" s="11" t="s">
        <v>1</v>
      </c>
      <c r="R2324" s="11" t="s">
        <v>1</v>
      </c>
      <c r="S2324" s="11" t="s">
        <v>1</v>
      </c>
      <c r="T2324" s="11" t="s">
        <v>1</v>
      </c>
      <c r="U2324" s="11" t="s">
        <v>1</v>
      </c>
      <c r="V2324" s="11" t="s">
        <v>294</v>
      </c>
      <c r="W2324" s="21" t="s">
        <v>1</v>
      </c>
    </row>
    <row r="2325" spans="1:23" x14ac:dyDescent="0.2">
      <c r="A2325" s="27" t="s">
        <v>76</v>
      </c>
      <c r="B2325" s="13" t="s">
        <v>160</v>
      </c>
      <c r="C2325" s="13" t="s">
        <v>301</v>
      </c>
      <c r="D2325" s="14"/>
      <c r="E2325" s="14">
        <v>3.7092200000000002</v>
      </c>
      <c r="F2325" s="14">
        <v>17.073630000000001</v>
      </c>
      <c r="G2325" s="14">
        <v>13.07644</v>
      </c>
      <c r="H2325" s="14">
        <v>17.028490000000001</v>
      </c>
      <c r="I2325" s="14">
        <v>18.368649999999999</v>
      </c>
      <c r="J2325" s="14">
        <v>18.75215</v>
      </c>
      <c r="K2325" s="14"/>
      <c r="L2325" s="14"/>
      <c r="M2325" s="14"/>
      <c r="N2325" s="14"/>
      <c r="O2325" s="14"/>
      <c r="P2325" s="13" t="s">
        <v>1</v>
      </c>
      <c r="Q2325" s="13" t="s">
        <v>1</v>
      </c>
      <c r="R2325" s="13" t="s">
        <v>1</v>
      </c>
      <c r="S2325" s="13" t="s">
        <v>1</v>
      </c>
      <c r="T2325" s="13" t="s">
        <v>1</v>
      </c>
      <c r="U2325" s="13" t="s">
        <v>1</v>
      </c>
      <c r="V2325" s="13" t="s">
        <v>294</v>
      </c>
      <c r="W2325" s="22" t="s">
        <v>1</v>
      </c>
    </row>
    <row r="2326" spans="1:23" x14ac:dyDescent="0.2">
      <c r="A2326" s="25" t="s">
        <v>76</v>
      </c>
      <c r="B2326" s="11" t="s">
        <v>160</v>
      </c>
      <c r="C2326" s="11" t="s">
        <v>298</v>
      </c>
      <c r="D2326" s="12"/>
      <c r="E2326" s="12">
        <v>9.9672800000000006</v>
      </c>
      <c r="F2326" s="12">
        <v>18.279530000000001</v>
      </c>
      <c r="G2326" s="12">
        <v>14.19182</v>
      </c>
      <c r="H2326" s="12">
        <v>16.777650000000001</v>
      </c>
      <c r="I2326" s="12">
        <v>17.298459999999999</v>
      </c>
      <c r="J2326" s="12">
        <v>17.340689999999999</v>
      </c>
      <c r="K2326" s="12"/>
      <c r="L2326" s="12"/>
      <c r="M2326" s="12"/>
      <c r="N2326" s="12"/>
      <c r="O2326" s="12"/>
      <c r="P2326" s="11" t="s">
        <v>1</v>
      </c>
      <c r="Q2326" s="11" t="s">
        <v>1</v>
      </c>
      <c r="R2326" s="11" t="s">
        <v>1</v>
      </c>
      <c r="S2326" s="11" t="s">
        <v>1</v>
      </c>
      <c r="T2326" s="11" t="s">
        <v>1</v>
      </c>
      <c r="U2326" s="11" t="s">
        <v>1</v>
      </c>
      <c r="V2326" s="11" t="s">
        <v>294</v>
      </c>
      <c r="W2326" s="21" t="s">
        <v>1</v>
      </c>
    </row>
    <row r="2327" spans="1:23" x14ac:dyDescent="0.2">
      <c r="A2327" s="27" t="s">
        <v>77</v>
      </c>
      <c r="B2327" s="13" t="s">
        <v>161</v>
      </c>
      <c r="C2327" s="13" t="s">
        <v>277</v>
      </c>
      <c r="D2327" s="14"/>
      <c r="E2327" s="14"/>
      <c r="F2327" s="14"/>
      <c r="G2327" s="14">
        <v>96.327799999999996</v>
      </c>
      <c r="H2327" s="14">
        <v>96.890119999999996</v>
      </c>
      <c r="I2327" s="14">
        <v>97.443179999999998</v>
      </c>
      <c r="J2327" s="14">
        <v>97.771360000000001</v>
      </c>
      <c r="K2327" s="14"/>
      <c r="L2327" s="14">
        <v>90.716840000000005</v>
      </c>
      <c r="M2327" s="14">
        <v>90.790779999999998</v>
      </c>
      <c r="N2327" s="14"/>
      <c r="O2327" s="14"/>
      <c r="P2327" s="13" t="s">
        <v>1</v>
      </c>
      <c r="Q2327" s="13" t="s">
        <v>1</v>
      </c>
      <c r="R2327" s="13" t="s">
        <v>1</v>
      </c>
      <c r="S2327" s="13" t="s">
        <v>1</v>
      </c>
      <c r="T2327" s="13" t="s">
        <v>1</v>
      </c>
      <c r="U2327" s="13" t="s">
        <v>1</v>
      </c>
      <c r="V2327" s="13" t="s">
        <v>307</v>
      </c>
      <c r="W2327" s="22" t="s">
        <v>1</v>
      </c>
    </row>
    <row r="2328" spans="1:23" x14ac:dyDescent="0.2">
      <c r="A2328" s="25" t="s">
        <v>77</v>
      </c>
      <c r="B2328" s="11" t="s">
        <v>161</v>
      </c>
      <c r="C2328" s="11" t="s">
        <v>278</v>
      </c>
      <c r="D2328" s="12"/>
      <c r="E2328" s="12"/>
      <c r="F2328" s="12"/>
      <c r="G2328" s="12"/>
      <c r="H2328" s="12"/>
      <c r="I2328" s="12"/>
      <c r="J2328" s="12"/>
      <c r="K2328" s="12"/>
      <c r="L2328" s="12"/>
      <c r="M2328" s="12"/>
      <c r="N2328" s="12"/>
      <c r="O2328" s="12"/>
      <c r="P2328" s="11"/>
      <c r="Q2328" s="11"/>
      <c r="R2328" s="11"/>
      <c r="S2328" s="11"/>
      <c r="T2328" s="11"/>
      <c r="U2328" s="11"/>
      <c r="V2328" s="11" t="s">
        <v>307</v>
      </c>
      <c r="W2328" s="21"/>
    </row>
    <row r="2329" spans="1:23" x14ac:dyDescent="0.2">
      <c r="A2329" s="27" t="s">
        <v>77</v>
      </c>
      <c r="B2329" s="13" t="s">
        <v>161</v>
      </c>
      <c r="C2329" s="13" t="s">
        <v>280</v>
      </c>
      <c r="D2329" s="14"/>
      <c r="E2329" s="14"/>
      <c r="F2329" s="14"/>
      <c r="G2329" s="14"/>
      <c r="H2329" s="14"/>
      <c r="I2329" s="14"/>
      <c r="J2329" s="14"/>
      <c r="K2329" s="14"/>
      <c r="L2329" s="14"/>
      <c r="M2329" s="14"/>
      <c r="N2329" s="14"/>
      <c r="O2329" s="14"/>
      <c r="P2329" s="13"/>
      <c r="Q2329" s="13"/>
      <c r="R2329" s="13"/>
      <c r="S2329" s="13"/>
      <c r="T2329" s="13"/>
      <c r="U2329" s="13"/>
      <c r="V2329" s="13" t="s">
        <v>307</v>
      </c>
      <c r="W2329" s="22"/>
    </row>
    <row r="2330" spans="1:23" x14ac:dyDescent="0.2">
      <c r="A2330" s="25" t="s">
        <v>77</v>
      </c>
      <c r="B2330" s="11" t="s">
        <v>161</v>
      </c>
      <c r="C2330" s="11" t="s">
        <v>281</v>
      </c>
      <c r="D2330" s="12"/>
      <c r="E2330" s="12"/>
      <c r="F2330" s="12"/>
      <c r="G2330" s="12"/>
      <c r="H2330" s="12"/>
      <c r="I2330" s="12"/>
      <c r="J2330" s="12"/>
      <c r="K2330" s="12"/>
      <c r="L2330" s="12"/>
      <c r="M2330" s="12"/>
      <c r="N2330" s="12"/>
      <c r="O2330" s="12"/>
      <c r="P2330" s="11"/>
      <c r="Q2330" s="11"/>
      <c r="R2330" s="11"/>
      <c r="S2330" s="11"/>
      <c r="T2330" s="11"/>
      <c r="U2330" s="11"/>
      <c r="V2330" s="11" t="s">
        <v>307</v>
      </c>
      <c r="W2330" s="21"/>
    </row>
    <row r="2331" spans="1:23" x14ac:dyDescent="0.2">
      <c r="A2331" s="27" t="s">
        <v>77</v>
      </c>
      <c r="B2331" s="13" t="s">
        <v>161</v>
      </c>
      <c r="C2331" s="13" t="s">
        <v>282</v>
      </c>
      <c r="D2331" s="14"/>
      <c r="E2331" s="14"/>
      <c r="F2331" s="14"/>
      <c r="G2331" s="14"/>
      <c r="H2331" s="14"/>
      <c r="I2331" s="14"/>
      <c r="J2331" s="14"/>
      <c r="K2331" s="14"/>
      <c r="L2331" s="14"/>
      <c r="M2331" s="14"/>
      <c r="N2331" s="14"/>
      <c r="O2331" s="14"/>
      <c r="P2331" s="13"/>
      <c r="Q2331" s="13"/>
      <c r="R2331" s="13"/>
      <c r="S2331" s="13"/>
      <c r="T2331" s="13"/>
      <c r="U2331" s="13"/>
      <c r="V2331" s="13" t="s">
        <v>307</v>
      </c>
      <c r="W2331" s="22"/>
    </row>
    <row r="2332" spans="1:23" x14ac:dyDescent="0.2">
      <c r="A2332" s="25" t="s">
        <v>77</v>
      </c>
      <c r="B2332" s="11" t="s">
        <v>161</v>
      </c>
      <c r="C2332" s="11" t="s">
        <v>279</v>
      </c>
      <c r="D2332" s="12"/>
      <c r="E2332" s="12"/>
      <c r="F2332" s="12"/>
      <c r="G2332" s="12"/>
      <c r="H2332" s="12"/>
      <c r="I2332" s="12"/>
      <c r="J2332" s="12"/>
      <c r="K2332" s="12"/>
      <c r="L2332" s="12"/>
      <c r="M2332" s="12"/>
      <c r="N2332" s="12"/>
      <c r="O2332" s="12"/>
      <c r="P2332" s="11"/>
      <c r="Q2332" s="11"/>
      <c r="R2332" s="11"/>
      <c r="S2332" s="11"/>
      <c r="T2332" s="11"/>
      <c r="U2332" s="11"/>
      <c r="V2332" s="11" t="s">
        <v>307</v>
      </c>
      <c r="W2332" s="21"/>
    </row>
    <row r="2333" spans="1:23" x14ac:dyDescent="0.2">
      <c r="A2333" s="27" t="s">
        <v>77</v>
      </c>
      <c r="B2333" s="13" t="s">
        <v>161</v>
      </c>
      <c r="C2333" s="13" t="s">
        <v>293</v>
      </c>
      <c r="D2333" s="14"/>
      <c r="E2333" s="14"/>
      <c r="F2333" s="14"/>
      <c r="G2333" s="14"/>
      <c r="H2333" s="14"/>
      <c r="I2333" s="14"/>
      <c r="J2333" s="14"/>
      <c r="K2333" s="14"/>
      <c r="L2333" s="14"/>
      <c r="M2333" s="14"/>
      <c r="N2333" s="14"/>
      <c r="O2333" s="14"/>
      <c r="P2333" s="13" t="s">
        <v>1</v>
      </c>
      <c r="Q2333" s="13" t="s">
        <v>1</v>
      </c>
      <c r="R2333" s="13" t="s">
        <v>1</v>
      </c>
      <c r="S2333" s="13" t="s">
        <v>1</v>
      </c>
      <c r="T2333" s="13" t="s">
        <v>1</v>
      </c>
      <c r="U2333" s="13" t="s">
        <v>1</v>
      </c>
      <c r="V2333" s="13" t="s">
        <v>307</v>
      </c>
      <c r="W2333" s="22" t="s">
        <v>1</v>
      </c>
    </row>
    <row r="2334" spans="1:23" x14ac:dyDescent="0.2">
      <c r="A2334" s="25" t="s">
        <v>77</v>
      </c>
      <c r="B2334" s="11" t="s">
        <v>161</v>
      </c>
      <c r="C2334" s="11" t="s">
        <v>284</v>
      </c>
      <c r="D2334" s="12"/>
      <c r="E2334" s="12"/>
      <c r="F2334" s="12"/>
      <c r="G2334" s="12">
        <v>19.604389999999999</v>
      </c>
      <c r="H2334" s="12">
        <v>19.78237</v>
      </c>
      <c r="I2334" s="12">
        <v>19.788820000000001</v>
      </c>
      <c r="J2334" s="12">
        <v>20.117999999999999</v>
      </c>
      <c r="K2334" s="12"/>
      <c r="L2334" s="12">
        <v>20.82518</v>
      </c>
      <c r="M2334" s="12">
        <v>23.223739999999999</v>
      </c>
      <c r="N2334" s="12"/>
      <c r="O2334" s="12"/>
      <c r="P2334" s="11" t="s">
        <v>1</v>
      </c>
      <c r="Q2334" s="11" t="s">
        <v>1</v>
      </c>
      <c r="R2334" s="11" t="s">
        <v>1</v>
      </c>
      <c r="S2334" s="11" t="s">
        <v>1</v>
      </c>
      <c r="T2334" s="11" t="s">
        <v>1</v>
      </c>
      <c r="U2334" s="11" t="s">
        <v>1</v>
      </c>
      <c r="V2334" s="11" t="s">
        <v>307</v>
      </c>
      <c r="W2334" s="21" t="s">
        <v>1</v>
      </c>
    </row>
    <row r="2335" spans="1:23" x14ac:dyDescent="0.2">
      <c r="A2335" s="27" t="s">
        <v>77</v>
      </c>
      <c r="B2335" s="13" t="s">
        <v>161</v>
      </c>
      <c r="C2335" s="13" t="s">
        <v>286</v>
      </c>
      <c r="D2335" s="14">
        <v>11.83535</v>
      </c>
      <c r="E2335" s="14">
        <v>12.46777</v>
      </c>
      <c r="F2335" s="14"/>
      <c r="G2335" s="14">
        <v>14.769080000000001</v>
      </c>
      <c r="H2335" s="14">
        <v>15.56057</v>
      </c>
      <c r="I2335" s="14">
        <v>16.02242</v>
      </c>
      <c r="J2335" s="14">
        <v>16.289090000000002</v>
      </c>
      <c r="K2335" s="14"/>
      <c r="L2335" s="14">
        <v>16.832809999999998</v>
      </c>
      <c r="M2335" s="14">
        <v>17.468029999999999</v>
      </c>
      <c r="N2335" s="14"/>
      <c r="O2335" s="14"/>
      <c r="P2335" s="13" t="s">
        <v>1</v>
      </c>
      <c r="Q2335" s="13" t="s">
        <v>1</v>
      </c>
      <c r="R2335" s="13" t="s">
        <v>1</v>
      </c>
      <c r="S2335" s="13" t="s">
        <v>1</v>
      </c>
      <c r="T2335" s="13" t="s">
        <v>1</v>
      </c>
      <c r="U2335" s="13" t="s">
        <v>1</v>
      </c>
      <c r="V2335" s="13" t="s">
        <v>307</v>
      </c>
      <c r="W2335" s="22" t="s">
        <v>1</v>
      </c>
    </row>
    <row r="2336" spans="1:23" x14ac:dyDescent="0.2">
      <c r="A2336" s="25" t="s">
        <v>77</v>
      </c>
      <c r="B2336" s="11" t="s">
        <v>161</v>
      </c>
      <c r="C2336" s="11" t="s">
        <v>287</v>
      </c>
      <c r="D2336" s="12"/>
      <c r="E2336" s="12"/>
      <c r="F2336" s="12"/>
      <c r="G2336" s="12">
        <v>15.614800000000001</v>
      </c>
      <c r="H2336" s="12">
        <v>16.818249999999999</v>
      </c>
      <c r="I2336" s="12">
        <v>17.464659999999999</v>
      </c>
      <c r="J2336" s="12">
        <v>18.0335</v>
      </c>
      <c r="K2336" s="12"/>
      <c r="L2336" s="12">
        <v>19.639510000000001</v>
      </c>
      <c r="M2336" s="12">
        <v>21.67802</v>
      </c>
      <c r="N2336" s="12"/>
      <c r="O2336" s="12"/>
      <c r="P2336" s="11" t="s">
        <v>1</v>
      </c>
      <c r="Q2336" s="11" t="s">
        <v>1</v>
      </c>
      <c r="R2336" s="11" t="s">
        <v>1</v>
      </c>
      <c r="S2336" s="11" t="s">
        <v>1</v>
      </c>
      <c r="T2336" s="11" t="s">
        <v>1</v>
      </c>
      <c r="U2336" s="11" t="s">
        <v>1</v>
      </c>
      <c r="V2336" s="11" t="s">
        <v>307</v>
      </c>
      <c r="W2336" s="21" t="s">
        <v>1</v>
      </c>
    </row>
    <row r="2337" spans="1:23" x14ac:dyDescent="0.2">
      <c r="A2337" s="27" t="s">
        <v>77</v>
      </c>
      <c r="B2337" s="13" t="s">
        <v>161</v>
      </c>
      <c r="C2337" s="13" t="s">
        <v>288</v>
      </c>
      <c r="D2337" s="14"/>
      <c r="E2337" s="14"/>
      <c r="F2337" s="14"/>
      <c r="G2337" s="14">
        <v>28.572099999999999</v>
      </c>
      <c r="H2337" s="14">
        <v>28.77495</v>
      </c>
      <c r="I2337" s="14">
        <v>28.12585</v>
      </c>
      <c r="J2337" s="14">
        <v>27.8352</v>
      </c>
      <c r="K2337" s="14"/>
      <c r="L2337" s="14">
        <v>27.889589999999998</v>
      </c>
      <c r="M2337" s="14">
        <v>30.732959999999999</v>
      </c>
      <c r="N2337" s="14"/>
      <c r="O2337" s="14"/>
      <c r="P2337" s="13" t="s">
        <v>1</v>
      </c>
      <c r="Q2337" s="13" t="s">
        <v>1</v>
      </c>
      <c r="R2337" s="13" t="s">
        <v>1</v>
      </c>
      <c r="S2337" s="13" t="s">
        <v>1</v>
      </c>
      <c r="T2337" s="13" t="s">
        <v>1</v>
      </c>
      <c r="U2337" s="13" t="s">
        <v>1</v>
      </c>
      <c r="V2337" s="13" t="s">
        <v>307</v>
      </c>
      <c r="W2337" s="22" t="s">
        <v>1</v>
      </c>
    </row>
    <row r="2338" spans="1:23" x14ac:dyDescent="0.2">
      <c r="A2338" s="25" t="s">
        <v>77</v>
      </c>
      <c r="B2338" s="11" t="s">
        <v>161</v>
      </c>
      <c r="C2338" s="11" t="s">
        <v>285</v>
      </c>
      <c r="D2338" s="12"/>
      <c r="E2338" s="12"/>
      <c r="F2338" s="12"/>
      <c r="G2338" s="12">
        <v>8.9677100000000003</v>
      </c>
      <c r="H2338" s="12">
        <v>8.9925800000000002</v>
      </c>
      <c r="I2338" s="12">
        <v>8.3370300000000004</v>
      </c>
      <c r="J2338" s="12">
        <v>7.7171900000000004</v>
      </c>
      <c r="K2338" s="12"/>
      <c r="L2338" s="12">
        <v>7.0644099999999996</v>
      </c>
      <c r="M2338" s="12">
        <v>7.5092299999999996</v>
      </c>
      <c r="N2338" s="12"/>
      <c r="O2338" s="12"/>
      <c r="P2338" s="11" t="s">
        <v>1</v>
      </c>
      <c r="Q2338" s="11" t="s">
        <v>1</v>
      </c>
      <c r="R2338" s="11" t="s">
        <v>1</v>
      </c>
      <c r="S2338" s="11" t="s">
        <v>1</v>
      </c>
      <c r="T2338" s="11" t="s">
        <v>1</v>
      </c>
      <c r="U2338" s="11" t="s">
        <v>1</v>
      </c>
      <c r="V2338" s="11" t="s">
        <v>307</v>
      </c>
      <c r="W2338" s="21" t="s">
        <v>1</v>
      </c>
    </row>
    <row r="2339" spans="1:23" x14ac:dyDescent="0.2">
      <c r="A2339" s="27" t="s">
        <v>77</v>
      </c>
      <c r="B2339" s="13" t="s">
        <v>161</v>
      </c>
      <c r="C2339" s="13" t="s">
        <v>308</v>
      </c>
      <c r="D2339" s="14"/>
      <c r="E2339" s="14">
        <v>0.89900000000000002</v>
      </c>
      <c r="F2339" s="14">
        <v>5.17</v>
      </c>
      <c r="G2339" s="14">
        <v>6.5179999999999998</v>
      </c>
      <c r="H2339" s="14">
        <v>6.1950000000000003</v>
      </c>
      <c r="I2339" s="14">
        <v>4.6900000000000004</v>
      </c>
      <c r="J2339" s="14">
        <v>3.3</v>
      </c>
      <c r="K2339" s="14">
        <v>3.7759999999999998</v>
      </c>
      <c r="L2339" s="14">
        <v>6.3140000000000001</v>
      </c>
      <c r="M2339" s="14">
        <v>6.2709999999999999</v>
      </c>
      <c r="N2339" s="14">
        <v>9.8940000000000001</v>
      </c>
      <c r="O2339" s="14"/>
      <c r="P2339" s="13" t="s">
        <v>1</v>
      </c>
      <c r="Q2339" s="13" t="s">
        <v>1</v>
      </c>
      <c r="R2339" s="13" t="s">
        <v>1</v>
      </c>
      <c r="S2339" s="13" t="s">
        <v>1</v>
      </c>
      <c r="T2339" s="13" t="s">
        <v>1</v>
      </c>
      <c r="U2339" s="13" t="s">
        <v>1</v>
      </c>
      <c r="V2339" s="13" t="s">
        <v>307</v>
      </c>
      <c r="W2339" s="22" t="s">
        <v>1</v>
      </c>
    </row>
    <row r="2340" spans="1:23" x14ac:dyDescent="0.2">
      <c r="A2340" s="25" t="s">
        <v>77</v>
      </c>
      <c r="B2340" s="11" t="s">
        <v>161</v>
      </c>
      <c r="C2340" s="11" t="s">
        <v>283</v>
      </c>
      <c r="D2340" s="12">
        <v>0</v>
      </c>
      <c r="E2340" s="12">
        <v>0</v>
      </c>
      <c r="F2340" s="12">
        <v>0</v>
      </c>
      <c r="G2340" s="12">
        <v>0</v>
      </c>
      <c r="H2340" s="12">
        <v>0</v>
      </c>
      <c r="I2340" s="12">
        <v>0</v>
      </c>
      <c r="J2340" s="12">
        <v>0</v>
      </c>
      <c r="K2340" s="12">
        <v>0</v>
      </c>
      <c r="L2340" s="12">
        <v>0</v>
      </c>
      <c r="M2340" s="12">
        <v>1</v>
      </c>
      <c r="N2340" s="12">
        <v>1</v>
      </c>
      <c r="O2340" s="12"/>
      <c r="P2340" s="11" t="s">
        <v>1</v>
      </c>
      <c r="Q2340" s="11" t="s">
        <v>1</v>
      </c>
      <c r="R2340" s="11" t="s">
        <v>1</v>
      </c>
      <c r="S2340" s="11" t="s">
        <v>1</v>
      </c>
      <c r="T2340" s="11" t="s">
        <v>1</v>
      </c>
      <c r="U2340" s="11" t="s">
        <v>1</v>
      </c>
      <c r="V2340" s="11" t="s">
        <v>307</v>
      </c>
      <c r="W2340" s="21" t="s">
        <v>1</v>
      </c>
    </row>
    <row r="2341" spans="1:23" x14ac:dyDescent="0.2">
      <c r="A2341" s="27" t="s">
        <v>77</v>
      </c>
      <c r="B2341" s="13" t="s">
        <v>161</v>
      </c>
      <c r="C2341" s="13" t="s">
        <v>290</v>
      </c>
      <c r="D2341" s="14">
        <v>2</v>
      </c>
      <c r="E2341" s="14">
        <v>2</v>
      </c>
      <c r="F2341" s="14">
        <v>1</v>
      </c>
      <c r="G2341" s="14">
        <v>1</v>
      </c>
      <c r="H2341" s="14">
        <v>1</v>
      </c>
      <c r="I2341" s="14">
        <v>1</v>
      </c>
      <c r="J2341" s="14"/>
      <c r="K2341" s="14">
        <v>1</v>
      </c>
      <c r="L2341" s="14">
        <v>1</v>
      </c>
      <c r="M2341" s="14">
        <v>1</v>
      </c>
      <c r="N2341" s="14">
        <v>1</v>
      </c>
      <c r="O2341" s="14"/>
      <c r="P2341" s="13" t="s">
        <v>1</v>
      </c>
      <c r="Q2341" s="13" t="s">
        <v>1</v>
      </c>
      <c r="R2341" s="13" t="s">
        <v>1</v>
      </c>
      <c r="S2341" s="13" t="s">
        <v>1</v>
      </c>
      <c r="T2341" s="13" t="s">
        <v>1</v>
      </c>
      <c r="U2341" s="13" t="s">
        <v>1</v>
      </c>
      <c r="V2341" s="13" t="s">
        <v>307</v>
      </c>
      <c r="W2341" s="22" t="s">
        <v>1</v>
      </c>
    </row>
    <row r="2342" spans="1:23" x14ac:dyDescent="0.2">
      <c r="A2342" s="25" t="s">
        <v>77</v>
      </c>
      <c r="B2342" s="11" t="s">
        <v>161</v>
      </c>
      <c r="C2342" s="11" t="s">
        <v>291</v>
      </c>
      <c r="D2342" s="12">
        <v>1</v>
      </c>
      <c r="E2342" s="12">
        <v>1</v>
      </c>
      <c r="F2342" s="12">
        <v>1</v>
      </c>
      <c r="G2342" s="12">
        <v>1</v>
      </c>
      <c r="H2342" s="12">
        <v>1</v>
      </c>
      <c r="I2342" s="12">
        <v>1</v>
      </c>
      <c r="J2342" s="12">
        <v>0</v>
      </c>
      <c r="K2342" s="12">
        <v>1</v>
      </c>
      <c r="L2342" s="12">
        <v>1</v>
      </c>
      <c r="M2342" s="12">
        <v>1</v>
      </c>
      <c r="N2342" s="12">
        <v>1</v>
      </c>
      <c r="O2342" s="12"/>
      <c r="P2342" s="11" t="s">
        <v>1</v>
      </c>
      <c r="Q2342" s="11" t="s">
        <v>1</v>
      </c>
      <c r="R2342" s="11" t="s">
        <v>1</v>
      </c>
      <c r="S2342" s="11" t="s">
        <v>1</v>
      </c>
      <c r="T2342" s="11" t="s">
        <v>1</v>
      </c>
      <c r="U2342" s="11" t="s">
        <v>1</v>
      </c>
      <c r="V2342" s="11" t="s">
        <v>307</v>
      </c>
      <c r="W2342" s="21" t="s">
        <v>1</v>
      </c>
    </row>
    <row r="2343" spans="1:23" x14ac:dyDescent="0.2">
      <c r="A2343" s="27" t="s">
        <v>77</v>
      </c>
      <c r="B2343" s="13" t="s">
        <v>161</v>
      </c>
      <c r="C2343" s="13" t="s">
        <v>273</v>
      </c>
      <c r="D2343" s="14">
        <v>0</v>
      </c>
      <c r="E2343" s="14">
        <v>0</v>
      </c>
      <c r="F2343" s="14">
        <v>0</v>
      </c>
      <c r="G2343" s="14">
        <v>0</v>
      </c>
      <c r="H2343" s="14">
        <v>0</v>
      </c>
      <c r="I2343" s="14">
        <v>0</v>
      </c>
      <c r="J2343" s="14">
        <v>0</v>
      </c>
      <c r="K2343" s="14">
        <v>0</v>
      </c>
      <c r="L2343" s="14">
        <v>0</v>
      </c>
      <c r="M2343" s="14">
        <v>0</v>
      </c>
      <c r="N2343" s="14">
        <v>1</v>
      </c>
      <c r="O2343" s="14"/>
      <c r="P2343" s="13" t="s">
        <v>1</v>
      </c>
      <c r="Q2343" s="13" t="s">
        <v>1</v>
      </c>
      <c r="R2343" s="13" t="s">
        <v>1</v>
      </c>
      <c r="S2343" s="13" t="s">
        <v>1</v>
      </c>
      <c r="T2343" s="13" t="s">
        <v>1</v>
      </c>
      <c r="U2343" s="13" t="s">
        <v>1</v>
      </c>
      <c r="V2343" s="13" t="s">
        <v>307</v>
      </c>
      <c r="W2343" s="22" t="s">
        <v>1</v>
      </c>
    </row>
    <row r="2344" spans="1:23" x14ac:dyDescent="0.2">
      <c r="A2344" s="25" t="s">
        <v>77</v>
      </c>
      <c r="B2344" s="11" t="s">
        <v>161</v>
      </c>
      <c r="C2344" s="11" t="s">
        <v>274</v>
      </c>
      <c r="D2344" s="12">
        <v>0</v>
      </c>
      <c r="E2344" s="12">
        <v>0</v>
      </c>
      <c r="F2344" s="12">
        <v>0</v>
      </c>
      <c r="G2344" s="12">
        <v>0</v>
      </c>
      <c r="H2344" s="12">
        <v>0</v>
      </c>
      <c r="I2344" s="12">
        <v>0</v>
      </c>
      <c r="J2344" s="12">
        <v>0</v>
      </c>
      <c r="K2344" s="12">
        <v>0</v>
      </c>
      <c r="L2344" s="12">
        <v>0</v>
      </c>
      <c r="M2344" s="12">
        <v>0</v>
      </c>
      <c r="N2344" s="12">
        <v>0</v>
      </c>
      <c r="O2344" s="12"/>
      <c r="P2344" s="11" t="s">
        <v>1</v>
      </c>
      <c r="Q2344" s="11" t="s">
        <v>1</v>
      </c>
      <c r="R2344" s="11" t="s">
        <v>1</v>
      </c>
      <c r="S2344" s="11" t="s">
        <v>1</v>
      </c>
      <c r="T2344" s="11" t="s">
        <v>1</v>
      </c>
      <c r="U2344" s="11" t="s">
        <v>1</v>
      </c>
      <c r="V2344" s="11" t="s">
        <v>307</v>
      </c>
      <c r="W2344" s="21" t="s">
        <v>1</v>
      </c>
    </row>
    <row r="2345" spans="1:23" x14ac:dyDescent="0.2">
      <c r="A2345" s="27" t="s">
        <v>77</v>
      </c>
      <c r="B2345" s="13" t="s">
        <v>161</v>
      </c>
      <c r="C2345" s="13" t="s">
        <v>289</v>
      </c>
      <c r="D2345" s="14"/>
      <c r="E2345" s="14"/>
      <c r="F2345" s="14"/>
      <c r="G2345" s="14">
        <v>58.955979999999997</v>
      </c>
      <c r="H2345" s="14">
        <v>61.153779999999998</v>
      </c>
      <c r="I2345" s="14">
        <v>61.612929999999999</v>
      </c>
      <c r="J2345" s="14">
        <v>62.157789999999999</v>
      </c>
      <c r="K2345" s="14"/>
      <c r="L2345" s="14">
        <v>64.361919999999998</v>
      </c>
      <c r="M2345" s="14">
        <v>69.879009999999994</v>
      </c>
      <c r="N2345" s="14"/>
      <c r="O2345" s="14"/>
      <c r="P2345" s="13" t="s">
        <v>1</v>
      </c>
      <c r="Q2345" s="13" t="s">
        <v>1</v>
      </c>
      <c r="R2345" s="13" t="s">
        <v>1</v>
      </c>
      <c r="S2345" s="13" t="s">
        <v>1</v>
      </c>
      <c r="T2345" s="13" t="s">
        <v>1</v>
      </c>
      <c r="U2345" s="13" t="s">
        <v>1</v>
      </c>
      <c r="V2345" s="13" t="s">
        <v>307</v>
      </c>
      <c r="W2345" s="22" t="s">
        <v>1</v>
      </c>
    </row>
    <row r="2346" spans="1:23" x14ac:dyDescent="0.2">
      <c r="A2346" s="25" t="s">
        <v>77</v>
      </c>
      <c r="B2346" s="11" t="s">
        <v>161</v>
      </c>
      <c r="C2346" s="11" t="s">
        <v>276</v>
      </c>
      <c r="D2346" s="12"/>
      <c r="E2346" s="12"/>
      <c r="F2346" s="12"/>
      <c r="G2346" s="12"/>
      <c r="H2346" s="12"/>
      <c r="I2346" s="12"/>
      <c r="J2346" s="12"/>
      <c r="K2346" s="12"/>
      <c r="L2346" s="12"/>
      <c r="M2346" s="12"/>
      <c r="N2346" s="12"/>
      <c r="O2346" s="12"/>
      <c r="P2346" s="11"/>
      <c r="Q2346" s="11"/>
      <c r="R2346" s="11"/>
      <c r="S2346" s="11"/>
      <c r="T2346" s="11"/>
      <c r="U2346" s="11"/>
      <c r="V2346" s="11" t="s">
        <v>307</v>
      </c>
      <c r="W2346" s="21"/>
    </row>
    <row r="2347" spans="1:23" x14ac:dyDescent="0.2">
      <c r="A2347" s="27" t="s">
        <v>77</v>
      </c>
      <c r="B2347" s="13" t="s">
        <v>161</v>
      </c>
      <c r="C2347" s="13" t="s">
        <v>271</v>
      </c>
      <c r="D2347" s="14">
        <v>9</v>
      </c>
      <c r="E2347" s="14">
        <v>9</v>
      </c>
      <c r="F2347" s="14">
        <v>9</v>
      </c>
      <c r="G2347" s="14">
        <v>9</v>
      </c>
      <c r="H2347" s="14">
        <v>9</v>
      </c>
      <c r="I2347" s="14"/>
      <c r="J2347" s="14"/>
      <c r="K2347" s="14"/>
      <c r="L2347" s="14"/>
      <c r="M2347" s="14"/>
      <c r="N2347" s="14"/>
      <c r="O2347" s="14"/>
      <c r="P2347" s="13" t="s">
        <v>1</v>
      </c>
      <c r="Q2347" s="13" t="s">
        <v>1</v>
      </c>
      <c r="R2347" s="13" t="s">
        <v>1</v>
      </c>
      <c r="S2347" s="13" t="s">
        <v>1</v>
      </c>
      <c r="T2347" s="13" t="s">
        <v>1</v>
      </c>
      <c r="U2347" s="13" t="s">
        <v>1</v>
      </c>
      <c r="V2347" s="13" t="s">
        <v>307</v>
      </c>
      <c r="W2347" s="22" t="s">
        <v>1</v>
      </c>
    </row>
    <row r="2348" spans="1:23" x14ac:dyDescent="0.2">
      <c r="A2348" s="25" t="s">
        <v>77</v>
      </c>
      <c r="B2348" s="11" t="s">
        <v>161</v>
      </c>
      <c r="C2348" s="11" t="s">
        <v>292</v>
      </c>
      <c r="D2348" s="12">
        <v>16</v>
      </c>
      <c r="E2348" s="12">
        <v>16</v>
      </c>
      <c r="F2348" s="12">
        <v>16</v>
      </c>
      <c r="G2348" s="12">
        <v>16</v>
      </c>
      <c r="H2348" s="12">
        <v>16</v>
      </c>
      <c r="I2348" s="12">
        <v>16</v>
      </c>
      <c r="J2348" s="12"/>
      <c r="K2348" s="12">
        <v>12</v>
      </c>
      <c r="L2348" s="12">
        <v>13</v>
      </c>
      <c r="M2348" s="12">
        <v>13</v>
      </c>
      <c r="N2348" s="12">
        <v>13</v>
      </c>
      <c r="O2348" s="12"/>
      <c r="P2348" s="11" t="s">
        <v>1</v>
      </c>
      <c r="Q2348" s="11" t="s">
        <v>1</v>
      </c>
      <c r="R2348" s="11" t="s">
        <v>1</v>
      </c>
      <c r="S2348" s="11" t="s">
        <v>1</v>
      </c>
      <c r="T2348" s="11" t="s">
        <v>1</v>
      </c>
      <c r="U2348" s="11" t="s">
        <v>1</v>
      </c>
      <c r="V2348" s="11" t="s">
        <v>307</v>
      </c>
      <c r="W2348" s="21" t="s">
        <v>1</v>
      </c>
    </row>
    <row r="2349" spans="1:23" x14ac:dyDescent="0.2">
      <c r="A2349" s="27" t="s">
        <v>77</v>
      </c>
      <c r="B2349" s="13" t="s">
        <v>161</v>
      </c>
      <c r="C2349" s="13" t="s">
        <v>275</v>
      </c>
      <c r="D2349" s="14"/>
      <c r="E2349" s="14"/>
      <c r="F2349" s="14"/>
      <c r="G2349" s="14"/>
      <c r="H2349" s="14"/>
      <c r="I2349" s="14"/>
      <c r="J2349" s="14"/>
      <c r="K2349" s="14">
        <v>7</v>
      </c>
      <c r="L2349" s="14">
        <v>7</v>
      </c>
      <c r="M2349" s="14">
        <v>7</v>
      </c>
      <c r="N2349" s="14">
        <v>7</v>
      </c>
      <c r="O2349" s="14"/>
      <c r="P2349" s="13" t="s">
        <v>1</v>
      </c>
      <c r="Q2349" s="13" t="s">
        <v>1</v>
      </c>
      <c r="R2349" s="13" t="s">
        <v>1</v>
      </c>
      <c r="S2349" s="13" t="s">
        <v>1</v>
      </c>
      <c r="T2349" s="13" t="s">
        <v>1</v>
      </c>
      <c r="U2349" s="13" t="s">
        <v>1</v>
      </c>
      <c r="V2349" s="13" t="s">
        <v>307</v>
      </c>
      <c r="W2349" s="22" t="s">
        <v>1</v>
      </c>
    </row>
    <row r="2350" spans="1:23" x14ac:dyDescent="0.2">
      <c r="A2350" s="25" t="s">
        <v>77</v>
      </c>
      <c r="B2350" s="11" t="s">
        <v>161</v>
      </c>
      <c r="C2350" s="11" t="s">
        <v>272</v>
      </c>
      <c r="D2350" s="12"/>
      <c r="E2350" s="12"/>
      <c r="F2350" s="12"/>
      <c r="G2350" s="12"/>
      <c r="H2350" s="12"/>
      <c r="I2350" s="12"/>
      <c r="J2350" s="12"/>
      <c r="K2350" s="12"/>
      <c r="L2350" s="12"/>
      <c r="M2350" s="12"/>
      <c r="N2350" s="12"/>
      <c r="O2350" s="12"/>
      <c r="P2350" s="11"/>
      <c r="Q2350" s="11"/>
      <c r="R2350" s="11"/>
      <c r="S2350" s="11"/>
      <c r="T2350" s="11"/>
      <c r="U2350" s="11"/>
      <c r="V2350" s="11" t="s">
        <v>307</v>
      </c>
      <c r="W2350" s="21"/>
    </row>
    <row r="2351" spans="1:23" x14ac:dyDescent="0.2">
      <c r="A2351" s="27" t="s">
        <v>77</v>
      </c>
      <c r="B2351" s="13" t="s">
        <v>161</v>
      </c>
      <c r="C2351" s="13" t="s">
        <v>295</v>
      </c>
      <c r="D2351" s="14">
        <v>17.88010191</v>
      </c>
      <c r="E2351" s="14">
        <v>16.387752150000001</v>
      </c>
      <c r="F2351" s="14">
        <v>15.57052141</v>
      </c>
      <c r="G2351" s="14">
        <v>18.515052799999999</v>
      </c>
      <c r="H2351" s="14">
        <v>18.31655714</v>
      </c>
      <c r="I2351" s="14">
        <v>17.56138078</v>
      </c>
      <c r="J2351" s="14">
        <v>17.29434784</v>
      </c>
      <c r="K2351" s="14">
        <v>20.451365419999998</v>
      </c>
      <c r="L2351" s="14">
        <v>19.63011981</v>
      </c>
      <c r="M2351" s="14">
        <v>20.03452549</v>
      </c>
      <c r="N2351" s="14">
        <v>20.14088933</v>
      </c>
      <c r="O2351" s="14"/>
      <c r="P2351" s="13" t="s">
        <v>1</v>
      </c>
      <c r="Q2351" s="13" t="s">
        <v>1</v>
      </c>
      <c r="R2351" s="13" t="s">
        <v>1</v>
      </c>
      <c r="S2351" s="13" t="s">
        <v>1</v>
      </c>
      <c r="T2351" s="13" t="s">
        <v>1</v>
      </c>
      <c r="U2351" s="13" t="s">
        <v>1</v>
      </c>
      <c r="V2351" s="13" t="s">
        <v>307</v>
      </c>
      <c r="W2351" s="22" t="s">
        <v>1</v>
      </c>
    </row>
    <row r="2352" spans="1:23" x14ac:dyDescent="0.2">
      <c r="A2352" s="25" t="s">
        <v>77</v>
      </c>
      <c r="B2352" s="11" t="s">
        <v>161</v>
      </c>
      <c r="C2352" s="11" t="s">
        <v>297</v>
      </c>
      <c r="D2352" s="12"/>
      <c r="E2352" s="12"/>
      <c r="F2352" s="12"/>
      <c r="G2352" s="12"/>
      <c r="H2352" s="12"/>
      <c r="I2352" s="12"/>
      <c r="J2352" s="12"/>
      <c r="K2352" s="12"/>
      <c r="L2352" s="12"/>
      <c r="M2352" s="12"/>
      <c r="N2352" s="12"/>
      <c r="O2352" s="12"/>
      <c r="P2352" s="11" t="s">
        <v>1</v>
      </c>
      <c r="Q2352" s="11" t="s">
        <v>1</v>
      </c>
      <c r="R2352" s="11" t="s">
        <v>1</v>
      </c>
      <c r="S2352" s="11" t="s">
        <v>1</v>
      </c>
      <c r="T2352" s="11" t="s">
        <v>1</v>
      </c>
      <c r="U2352" s="11" t="s">
        <v>1</v>
      </c>
      <c r="V2352" s="11" t="s">
        <v>307</v>
      </c>
      <c r="W2352" s="21" t="s">
        <v>1</v>
      </c>
    </row>
    <row r="2353" spans="1:23" x14ac:dyDescent="0.2">
      <c r="A2353" s="27" t="s">
        <v>77</v>
      </c>
      <c r="B2353" s="13" t="s">
        <v>161</v>
      </c>
      <c r="C2353" s="13" t="s">
        <v>299</v>
      </c>
      <c r="D2353" s="14"/>
      <c r="E2353" s="14"/>
      <c r="F2353" s="14"/>
      <c r="G2353" s="14"/>
      <c r="H2353" s="14"/>
      <c r="I2353" s="14"/>
      <c r="J2353" s="14"/>
      <c r="K2353" s="14"/>
      <c r="L2353" s="14"/>
      <c r="M2353" s="14"/>
      <c r="N2353" s="14"/>
      <c r="O2353" s="14"/>
      <c r="P2353" s="13" t="s">
        <v>1</v>
      </c>
      <c r="Q2353" s="13" t="s">
        <v>1</v>
      </c>
      <c r="R2353" s="13" t="s">
        <v>1</v>
      </c>
      <c r="S2353" s="13" t="s">
        <v>1</v>
      </c>
      <c r="T2353" s="13" t="s">
        <v>1</v>
      </c>
      <c r="U2353" s="13" t="s">
        <v>1</v>
      </c>
      <c r="V2353" s="13" t="s">
        <v>307</v>
      </c>
      <c r="W2353" s="22" t="s">
        <v>1</v>
      </c>
    </row>
    <row r="2354" spans="1:23" x14ac:dyDescent="0.2">
      <c r="A2354" s="25" t="s">
        <v>77</v>
      </c>
      <c r="B2354" s="11" t="s">
        <v>161</v>
      </c>
      <c r="C2354" s="11" t="s">
        <v>300</v>
      </c>
      <c r="D2354" s="12"/>
      <c r="E2354" s="12"/>
      <c r="F2354" s="12"/>
      <c r="G2354" s="12"/>
      <c r="H2354" s="12"/>
      <c r="I2354" s="12"/>
      <c r="J2354" s="12"/>
      <c r="K2354" s="12"/>
      <c r="L2354" s="12"/>
      <c r="M2354" s="12"/>
      <c r="N2354" s="12"/>
      <c r="O2354" s="12"/>
      <c r="P2354" s="11" t="s">
        <v>1</v>
      </c>
      <c r="Q2354" s="11" t="s">
        <v>1</v>
      </c>
      <c r="R2354" s="11" t="s">
        <v>1</v>
      </c>
      <c r="S2354" s="11" t="s">
        <v>1</v>
      </c>
      <c r="T2354" s="11" t="s">
        <v>1</v>
      </c>
      <c r="U2354" s="11" t="s">
        <v>1</v>
      </c>
      <c r="V2354" s="11" t="s">
        <v>307</v>
      </c>
      <c r="W2354" s="21" t="s">
        <v>1</v>
      </c>
    </row>
    <row r="2355" spans="1:23" x14ac:dyDescent="0.2">
      <c r="A2355" s="27" t="s">
        <v>77</v>
      </c>
      <c r="B2355" s="13" t="s">
        <v>161</v>
      </c>
      <c r="C2355" s="13" t="s">
        <v>296</v>
      </c>
      <c r="D2355" s="14"/>
      <c r="E2355" s="14"/>
      <c r="F2355" s="14"/>
      <c r="G2355" s="14"/>
      <c r="H2355" s="14"/>
      <c r="I2355" s="14"/>
      <c r="J2355" s="14"/>
      <c r="K2355" s="14"/>
      <c r="L2355" s="14"/>
      <c r="M2355" s="14"/>
      <c r="N2355" s="14"/>
      <c r="O2355" s="14"/>
      <c r="P2355" s="13" t="s">
        <v>1</v>
      </c>
      <c r="Q2355" s="13" t="s">
        <v>1</v>
      </c>
      <c r="R2355" s="13" t="s">
        <v>1</v>
      </c>
      <c r="S2355" s="13" t="s">
        <v>1</v>
      </c>
      <c r="T2355" s="13" t="s">
        <v>1</v>
      </c>
      <c r="U2355" s="13" t="s">
        <v>1</v>
      </c>
      <c r="V2355" s="13" t="s">
        <v>307</v>
      </c>
      <c r="W2355" s="22" t="s">
        <v>1</v>
      </c>
    </row>
    <row r="2356" spans="1:23" x14ac:dyDescent="0.2">
      <c r="A2356" s="25" t="s">
        <v>77</v>
      </c>
      <c r="B2356" s="11" t="s">
        <v>161</v>
      </c>
      <c r="C2356" s="11" t="s">
        <v>301</v>
      </c>
      <c r="D2356" s="12"/>
      <c r="E2356" s="12"/>
      <c r="F2356" s="12"/>
      <c r="G2356" s="12"/>
      <c r="H2356" s="12"/>
      <c r="I2356" s="12"/>
      <c r="J2356" s="12"/>
      <c r="K2356" s="12"/>
      <c r="L2356" s="12"/>
      <c r="M2356" s="12"/>
      <c r="N2356" s="12"/>
      <c r="O2356" s="12"/>
      <c r="P2356" s="11" t="s">
        <v>1</v>
      </c>
      <c r="Q2356" s="11" t="s">
        <v>1</v>
      </c>
      <c r="R2356" s="11" t="s">
        <v>1</v>
      </c>
      <c r="S2356" s="11" t="s">
        <v>1</v>
      </c>
      <c r="T2356" s="11" t="s">
        <v>1</v>
      </c>
      <c r="U2356" s="11" t="s">
        <v>1</v>
      </c>
      <c r="V2356" s="11" t="s">
        <v>307</v>
      </c>
      <c r="W2356" s="21" t="s">
        <v>1</v>
      </c>
    </row>
    <row r="2357" spans="1:23" x14ac:dyDescent="0.2">
      <c r="A2357" s="27" t="s">
        <v>77</v>
      </c>
      <c r="B2357" s="13" t="s">
        <v>161</v>
      </c>
      <c r="C2357" s="13" t="s">
        <v>298</v>
      </c>
      <c r="D2357" s="14"/>
      <c r="E2357" s="14"/>
      <c r="F2357" s="14"/>
      <c r="G2357" s="14"/>
      <c r="H2357" s="14"/>
      <c r="I2357" s="14"/>
      <c r="J2357" s="14"/>
      <c r="K2357" s="14"/>
      <c r="L2357" s="14"/>
      <c r="M2357" s="14"/>
      <c r="N2357" s="14"/>
      <c r="O2357" s="14"/>
      <c r="P2357" s="13" t="s">
        <v>1</v>
      </c>
      <c r="Q2357" s="13" t="s">
        <v>1</v>
      </c>
      <c r="R2357" s="13" t="s">
        <v>1</v>
      </c>
      <c r="S2357" s="13" t="s">
        <v>1</v>
      </c>
      <c r="T2357" s="13" t="s">
        <v>1</v>
      </c>
      <c r="U2357" s="13" t="s">
        <v>1</v>
      </c>
      <c r="V2357" s="13" t="s">
        <v>307</v>
      </c>
      <c r="W2357" s="22" t="s">
        <v>1</v>
      </c>
    </row>
    <row r="2358" spans="1:23" x14ac:dyDescent="0.2">
      <c r="A2358" s="25" t="s">
        <v>78</v>
      </c>
      <c r="B2358" s="11" t="s">
        <v>180</v>
      </c>
      <c r="C2358" s="11" t="s">
        <v>277</v>
      </c>
      <c r="D2358" s="12"/>
      <c r="E2358" s="12"/>
      <c r="F2358" s="12"/>
      <c r="G2358" s="12"/>
      <c r="H2358" s="12"/>
      <c r="I2358" s="12"/>
      <c r="J2358" s="12"/>
      <c r="K2358" s="12"/>
      <c r="L2358" s="12"/>
      <c r="M2358" s="12"/>
      <c r="N2358" s="12"/>
      <c r="O2358" s="12"/>
      <c r="P2358" s="11"/>
      <c r="Q2358" s="11"/>
      <c r="R2358" s="11"/>
      <c r="S2358" s="11"/>
      <c r="T2358" s="11"/>
      <c r="U2358" s="11"/>
      <c r="V2358" s="11" t="s">
        <v>294</v>
      </c>
      <c r="W2358" s="21"/>
    </row>
    <row r="2359" spans="1:23" x14ac:dyDescent="0.2">
      <c r="A2359" s="27" t="s">
        <v>78</v>
      </c>
      <c r="B2359" s="13" t="s">
        <v>180</v>
      </c>
      <c r="C2359" s="13" t="s">
        <v>278</v>
      </c>
      <c r="D2359" s="14"/>
      <c r="E2359" s="14"/>
      <c r="F2359" s="14"/>
      <c r="G2359" s="14"/>
      <c r="H2359" s="14"/>
      <c r="I2359" s="14"/>
      <c r="J2359" s="14"/>
      <c r="K2359" s="14"/>
      <c r="L2359" s="14"/>
      <c r="M2359" s="14"/>
      <c r="N2359" s="14"/>
      <c r="O2359" s="14"/>
      <c r="P2359" s="13"/>
      <c r="Q2359" s="13"/>
      <c r="R2359" s="13"/>
      <c r="S2359" s="13"/>
      <c r="T2359" s="13"/>
      <c r="U2359" s="13"/>
      <c r="V2359" s="13" t="s">
        <v>294</v>
      </c>
      <c r="W2359" s="22"/>
    </row>
    <row r="2360" spans="1:23" x14ac:dyDescent="0.2">
      <c r="A2360" s="25" t="s">
        <v>78</v>
      </c>
      <c r="B2360" s="11" t="s">
        <v>180</v>
      </c>
      <c r="C2360" s="11" t="s">
        <v>280</v>
      </c>
      <c r="D2360" s="12">
        <v>5.0333600000000001</v>
      </c>
      <c r="E2360" s="12">
        <v>4.6274199999999999</v>
      </c>
      <c r="F2360" s="12"/>
      <c r="G2360" s="12"/>
      <c r="H2360" s="12"/>
      <c r="I2360" s="12"/>
      <c r="J2360" s="12"/>
      <c r="K2360" s="12"/>
      <c r="L2360" s="12"/>
      <c r="M2360" s="12"/>
      <c r="N2360" s="12"/>
      <c r="O2360" s="12"/>
      <c r="P2360" s="11" t="s">
        <v>1</v>
      </c>
      <c r="Q2360" s="11" t="s">
        <v>1</v>
      </c>
      <c r="R2360" s="11" t="s">
        <v>1</v>
      </c>
      <c r="S2360" s="11" t="s">
        <v>1</v>
      </c>
      <c r="T2360" s="11" t="s">
        <v>1</v>
      </c>
      <c r="U2360" s="11" t="s">
        <v>1</v>
      </c>
      <c r="V2360" s="11" t="s">
        <v>294</v>
      </c>
      <c r="W2360" s="21" t="s">
        <v>1</v>
      </c>
    </row>
    <row r="2361" spans="1:23" x14ac:dyDescent="0.2">
      <c r="A2361" s="27" t="s">
        <v>78</v>
      </c>
      <c r="B2361" s="13" t="s">
        <v>180</v>
      </c>
      <c r="C2361" s="13" t="s">
        <v>281</v>
      </c>
      <c r="D2361" s="14">
        <v>48.594160000000002</v>
      </c>
      <c r="E2361" s="14">
        <v>44.734589999999997</v>
      </c>
      <c r="F2361" s="14"/>
      <c r="G2361" s="14"/>
      <c r="H2361" s="14"/>
      <c r="I2361" s="14"/>
      <c r="J2361" s="14"/>
      <c r="K2361" s="14"/>
      <c r="L2361" s="14"/>
      <c r="M2361" s="14"/>
      <c r="N2361" s="14"/>
      <c r="O2361" s="14"/>
      <c r="P2361" s="13" t="s">
        <v>1</v>
      </c>
      <c r="Q2361" s="13" t="s">
        <v>1</v>
      </c>
      <c r="R2361" s="13" t="s">
        <v>1</v>
      </c>
      <c r="S2361" s="13" t="s">
        <v>1</v>
      </c>
      <c r="T2361" s="13" t="s">
        <v>1</v>
      </c>
      <c r="U2361" s="13" t="s">
        <v>1</v>
      </c>
      <c r="V2361" s="13" t="s">
        <v>294</v>
      </c>
      <c r="W2361" s="22" t="s">
        <v>1</v>
      </c>
    </row>
    <row r="2362" spans="1:23" x14ac:dyDescent="0.2">
      <c r="A2362" s="25" t="s">
        <v>78</v>
      </c>
      <c r="B2362" s="11" t="s">
        <v>180</v>
      </c>
      <c r="C2362" s="11" t="s">
        <v>282</v>
      </c>
      <c r="D2362" s="12">
        <v>15.42187</v>
      </c>
      <c r="E2362" s="12">
        <v>16.013639999999999</v>
      </c>
      <c r="F2362" s="12"/>
      <c r="G2362" s="12"/>
      <c r="H2362" s="12"/>
      <c r="I2362" s="12"/>
      <c r="J2362" s="12"/>
      <c r="K2362" s="12"/>
      <c r="L2362" s="12"/>
      <c r="M2362" s="12"/>
      <c r="N2362" s="12"/>
      <c r="O2362" s="12"/>
      <c r="P2362" s="11" t="s">
        <v>1</v>
      </c>
      <c r="Q2362" s="11" t="s">
        <v>1</v>
      </c>
      <c r="R2362" s="11" t="s">
        <v>1</v>
      </c>
      <c r="S2362" s="11" t="s">
        <v>1</v>
      </c>
      <c r="T2362" s="11" t="s">
        <v>1</v>
      </c>
      <c r="U2362" s="11" t="s">
        <v>1</v>
      </c>
      <c r="V2362" s="11" t="s">
        <v>294</v>
      </c>
      <c r="W2362" s="21" t="s">
        <v>1</v>
      </c>
    </row>
    <row r="2363" spans="1:23" x14ac:dyDescent="0.2">
      <c r="A2363" s="27" t="s">
        <v>78</v>
      </c>
      <c r="B2363" s="13" t="s">
        <v>180</v>
      </c>
      <c r="C2363" s="13" t="s">
        <v>279</v>
      </c>
      <c r="D2363" s="14"/>
      <c r="E2363" s="14"/>
      <c r="F2363" s="14"/>
      <c r="G2363" s="14"/>
      <c r="H2363" s="14"/>
      <c r="I2363" s="14"/>
      <c r="J2363" s="14"/>
      <c r="K2363" s="14"/>
      <c r="L2363" s="14"/>
      <c r="M2363" s="14"/>
      <c r="N2363" s="14"/>
      <c r="O2363" s="14"/>
      <c r="P2363" s="13"/>
      <c r="Q2363" s="13"/>
      <c r="R2363" s="13"/>
      <c r="S2363" s="13"/>
      <c r="T2363" s="13"/>
      <c r="U2363" s="13"/>
      <c r="V2363" s="13" t="s">
        <v>294</v>
      </c>
      <c r="W2363" s="22"/>
    </row>
    <row r="2364" spans="1:23" x14ac:dyDescent="0.2">
      <c r="A2364" s="25" t="s">
        <v>78</v>
      </c>
      <c r="B2364" s="11" t="s">
        <v>180</v>
      </c>
      <c r="C2364" s="11" t="s">
        <v>293</v>
      </c>
      <c r="D2364" s="12"/>
      <c r="E2364" s="12"/>
      <c r="F2364" s="12"/>
      <c r="G2364" s="12"/>
      <c r="H2364" s="12"/>
      <c r="I2364" s="12"/>
      <c r="J2364" s="12"/>
      <c r="K2364" s="12"/>
      <c r="L2364" s="12"/>
      <c r="M2364" s="12"/>
      <c r="N2364" s="12"/>
      <c r="O2364" s="12"/>
      <c r="P2364" s="11" t="s">
        <v>1</v>
      </c>
      <c r="Q2364" s="11" t="s">
        <v>1</v>
      </c>
      <c r="R2364" s="11" t="s">
        <v>1</v>
      </c>
      <c r="S2364" s="11" t="s">
        <v>1</v>
      </c>
      <c r="T2364" s="11" t="s">
        <v>1</v>
      </c>
      <c r="U2364" s="11" t="s">
        <v>1</v>
      </c>
      <c r="V2364" s="11" t="s">
        <v>294</v>
      </c>
      <c r="W2364" s="21" t="s">
        <v>1</v>
      </c>
    </row>
    <row r="2365" spans="1:23" x14ac:dyDescent="0.2">
      <c r="A2365" s="27" t="s">
        <v>78</v>
      </c>
      <c r="B2365" s="13" t="s">
        <v>180</v>
      </c>
      <c r="C2365" s="13" t="s">
        <v>284</v>
      </c>
      <c r="D2365" s="14"/>
      <c r="E2365" s="14"/>
      <c r="F2365" s="14"/>
      <c r="G2365" s="14"/>
      <c r="H2365" s="14"/>
      <c r="I2365" s="14"/>
      <c r="J2365" s="14">
        <v>9.6186699999999998</v>
      </c>
      <c r="K2365" s="14"/>
      <c r="L2365" s="14"/>
      <c r="M2365" s="14"/>
      <c r="N2365" s="14"/>
      <c r="O2365" s="14"/>
      <c r="P2365" s="13" t="s">
        <v>1</v>
      </c>
      <c r="Q2365" s="13" t="s">
        <v>1</v>
      </c>
      <c r="R2365" s="13" t="s">
        <v>1</v>
      </c>
      <c r="S2365" s="13" t="s">
        <v>1</v>
      </c>
      <c r="T2365" s="13" t="s">
        <v>1</v>
      </c>
      <c r="U2365" s="13" t="s">
        <v>1</v>
      </c>
      <c r="V2365" s="13" t="s">
        <v>294</v>
      </c>
      <c r="W2365" s="22" t="s">
        <v>1</v>
      </c>
    </row>
    <row r="2366" spans="1:23" x14ac:dyDescent="0.2">
      <c r="A2366" s="25" t="s">
        <v>78</v>
      </c>
      <c r="B2366" s="11" t="s">
        <v>180</v>
      </c>
      <c r="C2366" s="11" t="s">
        <v>286</v>
      </c>
      <c r="D2366" s="12">
        <v>4.7127499999999998</v>
      </c>
      <c r="E2366" s="12">
        <v>4.3517200000000003</v>
      </c>
      <c r="F2366" s="12"/>
      <c r="G2366" s="12"/>
      <c r="H2366" s="12"/>
      <c r="I2366" s="12"/>
      <c r="J2366" s="12">
        <v>6.0273199999999996</v>
      </c>
      <c r="K2366" s="12"/>
      <c r="L2366" s="12"/>
      <c r="M2366" s="12"/>
      <c r="N2366" s="12"/>
      <c r="O2366" s="12"/>
      <c r="P2366" s="11" t="s">
        <v>1</v>
      </c>
      <c r="Q2366" s="11" t="s">
        <v>1</v>
      </c>
      <c r="R2366" s="11" t="s">
        <v>1</v>
      </c>
      <c r="S2366" s="11" t="s">
        <v>1</v>
      </c>
      <c r="T2366" s="11" t="s">
        <v>1</v>
      </c>
      <c r="U2366" s="11" t="s">
        <v>1</v>
      </c>
      <c r="V2366" s="11" t="s">
        <v>294</v>
      </c>
      <c r="W2366" s="21" t="s">
        <v>1</v>
      </c>
    </row>
    <row r="2367" spans="1:23" x14ac:dyDescent="0.2">
      <c r="A2367" s="27" t="s">
        <v>78</v>
      </c>
      <c r="B2367" s="13" t="s">
        <v>180</v>
      </c>
      <c r="C2367" s="13" t="s">
        <v>287</v>
      </c>
      <c r="D2367" s="14">
        <v>45.431919999999998</v>
      </c>
      <c r="E2367" s="14">
        <v>41.906109999999998</v>
      </c>
      <c r="F2367" s="14"/>
      <c r="G2367" s="14"/>
      <c r="H2367" s="14"/>
      <c r="I2367" s="14"/>
      <c r="J2367" s="14">
        <v>49.150329999999997</v>
      </c>
      <c r="K2367" s="14"/>
      <c r="L2367" s="14"/>
      <c r="M2367" s="14"/>
      <c r="N2367" s="14"/>
      <c r="O2367" s="14"/>
      <c r="P2367" s="13" t="s">
        <v>1</v>
      </c>
      <c r="Q2367" s="13" t="s">
        <v>1</v>
      </c>
      <c r="R2367" s="13" t="s">
        <v>1</v>
      </c>
      <c r="S2367" s="13" t="s">
        <v>1</v>
      </c>
      <c r="T2367" s="13" t="s">
        <v>1</v>
      </c>
      <c r="U2367" s="13" t="s">
        <v>1</v>
      </c>
      <c r="V2367" s="13" t="s">
        <v>294</v>
      </c>
      <c r="W2367" s="22" t="s">
        <v>1</v>
      </c>
    </row>
    <row r="2368" spans="1:23" x14ac:dyDescent="0.2">
      <c r="A2368" s="25" t="s">
        <v>78</v>
      </c>
      <c r="B2368" s="11" t="s">
        <v>180</v>
      </c>
      <c r="C2368" s="11" t="s">
        <v>288</v>
      </c>
      <c r="D2368" s="12">
        <v>17.026260000000001</v>
      </c>
      <c r="E2368" s="12">
        <v>16.66065</v>
      </c>
      <c r="F2368" s="12">
        <v>11.324350000000001</v>
      </c>
      <c r="G2368" s="12"/>
      <c r="H2368" s="12"/>
      <c r="I2368" s="12"/>
      <c r="J2368" s="12">
        <v>18.268409999999999</v>
      </c>
      <c r="K2368" s="12"/>
      <c r="L2368" s="12"/>
      <c r="M2368" s="12"/>
      <c r="N2368" s="12"/>
      <c r="O2368" s="12"/>
      <c r="P2368" s="11" t="s">
        <v>1</v>
      </c>
      <c r="Q2368" s="11" t="s">
        <v>1</v>
      </c>
      <c r="R2368" s="11" t="s">
        <v>1</v>
      </c>
      <c r="S2368" s="11" t="s">
        <v>1</v>
      </c>
      <c r="T2368" s="11" t="s">
        <v>1</v>
      </c>
      <c r="U2368" s="11" t="s">
        <v>1</v>
      </c>
      <c r="V2368" s="11" t="s">
        <v>294</v>
      </c>
      <c r="W2368" s="21" t="s">
        <v>1</v>
      </c>
    </row>
    <row r="2369" spans="1:23" x14ac:dyDescent="0.2">
      <c r="A2369" s="27" t="s">
        <v>78</v>
      </c>
      <c r="B2369" s="13" t="s">
        <v>180</v>
      </c>
      <c r="C2369" s="13" t="s">
        <v>285</v>
      </c>
      <c r="D2369" s="14"/>
      <c r="E2369" s="14"/>
      <c r="F2369" s="14"/>
      <c r="G2369" s="14"/>
      <c r="H2369" s="14"/>
      <c r="I2369" s="14"/>
      <c r="J2369" s="14">
        <v>8.6497399999999995</v>
      </c>
      <c r="K2369" s="14"/>
      <c r="L2369" s="14"/>
      <c r="M2369" s="14"/>
      <c r="N2369" s="14"/>
      <c r="O2369" s="14"/>
      <c r="P2369" s="13" t="s">
        <v>1</v>
      </c>
      <c r="Q2369" s="13" t="s">
        <v>1</v>
      </c>
      <c r="R2369" s="13" t="s">
        <v>1</v>
      </c>
      <c r="S2369" s="13" t="s">
        <v>1</v>
      </c>
      <c r="T2369" s="13" t="s">
        <v>1</v>
      </c>
      <c r="U2369" s="13" t="s">
        <v>1</v>
      </c>
      <c r="V2369" s="13" t="s">
        <v>294</v>
      </c>
      <c r="W2369" s="22" t="s">
        <v>1</v>
      </c>
    </row>
    <row r="2370" spans="1:23" x14ac:dyDescent="0.2">
      <c r="A2370" s="25" t="s">
        <v>78</v>
      </c>
      <c r="B2370" s="11" t="s">
        <v>180</v>
      </c>
      <c r="C2370" s="11" t="s">
        <v>308</v>
      </c>
      <c r="D2370" s="12"/>
      <c r="E2370" s="12">
        <v>23.364000000000001</v>
      </c>
      <c r="F2370" s="12">
        <v>25.625</v>
      </c>
      <c r="G2370" s="12">
        <v>13.02</v>
      </c>
      <c r="H2370" s="12">
        <v>40.222999999999999</v>
      </c>
      <c r="I2370" s="12">
        <v>35.048000000000002</v>
      </c>
      <c r="J2370" s="12">
        <v>32.965000000000003</v>
      </c>
      <c r="K2370" s="12">
        <v>61.281999999999996</v>
      </c>
      <c r="L2370" s="12">
        <v>65.412000000000006</v>
      </c>
      <c r="M2370" s="12">
        <v>70.385000000000005</v>
      </c>
      <c r="N2370" s="12">
        <v>79.096999999999994</v>
      </c>
      <c r="O2370" s="12"/>
      <c r="P2370" s="11" t="s">
        <v>1</v>
      </c>
      <c r="Q2370" s="11" t="s">
        <v>1</v>
      </c>
      <c r="R2370" s="11" t="s">
        <v>1</v>
      </c>
      <c r="S2370" s="11" t="s">
        <v>1</v>
      </c>
      <c r="T2370" s="11" t="s">
        <v>1</v>
      </c>
      <c r="U2370" s="11" t="s">
        <v>1</v>
      </c>
      <c r="V2370" s="11" t="s">
        <v>294</v>
      </c>
      <c r="W2370" s="21" t="s">
        <v>1</v>
      </c>
    </row>
    <row r="2371" spans="1:23" x14ac:dyDescent="0.2">
      <c r="A2371" s="27" t="s">
        <v>78</v>
      </c>
      <c r="B2371" s="13" t="s">
        <v>180</v>
      </c>
      <c r="C2371" s="13" t="s">
        <v>283</v>
      </c>
      <c r="D2371" s="14"/>
      <c r="E2371" s="14"/>
      <c r="F2371" s="14"/>
      <c r="G2371" s="14"/>
      <c r="H2371" s="14"/>
      <c r="I2371" s="14"/>
      <c r="J2371" s="14">
        <v>19</v>
      </c>
      <c r="K2371" s="14">
        <v>19</v>
      </c>
      <c r="L2371" s="14">
        <v>18</v>
      </c>
      <c r="M2371" s="14">
        <v>17</v>
      </c>
      <c r="N2371" s="14">
        <v>14</v>
      </c>
      <c r="O2371" s="14"/>
      <c r="P2371" s="13" t="s">
        <v>1</v>
      </c>
      <c r="Q2371" s="13" t="s">
        <v>1</v>
      </c>
      <c r="R2371" s="13" t="s">
        <v>1</v>
      </c>
      <c r="S2371" s="13" t="s">
        <v>1</v>
      </c>
      <c r="T2371" s="13" t="s">
        <v>1</v>
      </c>
      <c r="U2371" s="13" t="s">
        <v>1</v>
      </c>
      <c r="V2371" s="13" t="s">
        <v>294</v>
      </c>
      <c r="W2371" s="22" t="s">
        <v>1</v>
      </c>
    </row>
    <row r="2372" spans="1:23" x14ac:dyDescent="0.2">
      <c r="A2372" s="25" t="s">
        <v>78</v>
      </c>
      <c r="B2372" s="11" t="s">
        <v>180</v>
      </c>
      <c r="C2372" s="11" t="s">
        <v>290</v>
      </c>
      <c r="D2372" s="12">
        <v>10</v>
      </c>
      <c r="E2372" s="12">
        <v>5</v>
      </c>
      <c r="F2372" s="12">
        <v>5</v>
      </c>
      <c r="G2372" s="12">
        <v>5</v>
      </c>
      <c r="H2372" s="12">
        <v>7</v>
      </c>
      <c r="I2372" s="12">
        <v>6</v>
      </c>
      <c r="J2372" s="12">
        <v>5</v>
      </c>
      <c r="K2372" s="12">
        <v>5</v>
      </c>
      <c r="L2372" s="12"/>
      <c r="M2372" s="12">
        <v>5</v>
      </c>
      <c r="N2372" s="12">
        <v>6</v>
      </c>
      <c r="O2372" s="12"/>
      <c r="P2372" s="11" t="s">
        <v>1</v>
      </c>
      <c r="Q2372" s="11" t="s">
        <v>1</v>
      </c>
      <c r="R2372" s="11" t="s">
        <v>1</v>
      </c>
      <c r="S2372" s="11" t="s">
        <v>1</v>
      </c>
      <c r="T2372" s="11" t="s">
        <v>1</v>
      </c>
      <c r="U2372" s="11" t="s">
        <v>1</v>
      </c>
      <c r="V2372" s="11" t="s">
        <v>294</v>
      </c>
      <c r="W2372" s="21" t="s">
        <v>1</v>
      </c>
    </row>
    <row r="2373" spans="1:23" x14ac:dyDescent="0.2">
      <c r="A2373" s="27" t="s">
        <v>78</v>
      </c>
      <c r="B2373" s="13" t="s">
        <v>180</v>
      </c>
      <c r="C2373" s="13" t="s">
        <v>291</v>
      </c>
      <c r="D2373" s="14">
        <v>1</v>
      </c>
      <c r="E2373" s="14">
        <v>2</v>
      </c>
      <c r="F2373" s="14">
        <v>2</v>
      </c>
      <c r="G2373" s="14">
        <v>3</v>
      </c>
      <c r="H2373" s="14"/>
      <c r="I2373" s="14">
        <v>2</v>
      </c>
      <c r="J2373" s="14">
        <v>3</v>
      </c>
      <c r="K2373" s="14">
        <v>3</v>
      </c>
      <c r="L2373" s="14"/>
      <c r="M2373" s="14">
        <v>4</v>
      </c>
      <c r="N2373" s="14">
        <v>4</v>
      </c>
      <c r="O2373" s="14"/>
      <c r="P2373" s="13" t="s">
        <v>1</v>
      </c>
      <c r="Q2373" s="13" t="s">
        <v>1</v>
      </c>
      <c r="R2373" s="13" t="s">
        <v>1</v>
      </c>
      <c r="S2373" s="13" t="s">
        <v>1</v>
      </c>
      <c r="T2373" s="13" t="s">
        <v>1</v>
      </c>
      <c r="U2373" s="13" t="s">
        <v>1</v>
      </c>
      <c r="V2373" s="13" t="s">
        <v>294</v>
      </c>
      <c r="W2373" s="22" t="s">
        <v>1</v>
      </c>
    </row>
    <row r="2374" spans="1:23" x14ac:dyDescent="0.2">
      <c r="A2374" s="25" t="s">
        <v>78</v>
      </c>
      <c r="B2374" s="11" t="s">
        <v>180</v>
      </c>
      <c r="C2374" s="11" t="s">
        <v>273</v>
      </c>
      <c r="D2374" s="12"/>
      <c r="E2374" s="12"/>
      <c r="F2374" s="12"/>
      <c r="G2374" s="12"/>
      <c r="H2374" s="12"/>
      <c r="I2374" s="12"/>
      <c r="J2374" s="12">
        <v>19</v>
      </c>
      <c r="K2374" s="12">
        <v>19</v>
      </c>
      <c r="L2374" s="12">
        <v>19</v>
      </c>
      <c r="M2374" s="12">
        <v>18</v>
      </c>
      <c r="N2374" s="12"/>
      <c r="O2374" s="12"/>
      <c r="P2374" s="11" t="s">
        <v>1</v>
      </c>
      <c r="Q2374" s="11" t="s">
        <v>1</v>
      </c>
      <c r="R2374" s="11" t="s">
        <v>1</v>
      </c>
      <c r="S2374" s="11" t="s">
        <v>1</v>
      </c>
      <c r="T2374" s="11" t="s">
        <v>1</v>
      </c>
      <c r="U2374" s="11" t="s">
        <v>1</v>
      </c>
      <c r="V2374" s="11" t="s">
        <v>294</v>
      </c>
      <c r="W2374" s="21" t="s">
        <v>1</v>
      </c>
    </row>
    <row r="2375" spans="1:23" x14ac:dyDescent="0.2">
      <c r="A2375" s="27" t="s">
        <v>78</v>
      </c>
      <c r="B2375" s="13" t="s">
        <v>180</v>
      </c>
      <c r="C2375" s="13" t="s">
        <v>274</v>
      </c>
      <c r="D2375" s="14"/>
      <c r="E2375" s="14"/>
      <c r="F2375" s="14"/>
      <c r="G2375" s="14"/>
      <c r="H2375" s="14"/>
      <c r="I2375" s="14"/>
      <c r="J2375" s="14">
        <v>21</v>
      </c>
      <c r="K2375" s="14">
        <v>23</v>
      </c>
      <c r="L2375" s="14">
        <v>30</v>
      </c>
      <c r="M2375" s="14">
        <v>32</v>
      </c>
      <c r="N2375" s="14"/>
      <c r="O2375" s="14"/>
      <c r="P2375" s="13" t="s">
        <v>1</v>
      </c>
      <c r="Q2375" s="13" t="s">
        <v>1</v>
      </c>
      <c r="R2375" s="13" t="s">
        <v>1</v>
      </c>
      <c r="S2375" s="13" t="s">
        <v>1</v>
      </c>
      <c r="T2375" s="13" t="s">
        <v>1</v>
      </c>
      <c r="U2375" s="13" t="s">
        <v>1</v>
      </c>
      <c r="V2375" s="13" t="s">
        <v>294</v>
      </c>
      <c r="W2375" s="22" t="s">
        <v>1</v>
      </c>
    </row>
    <row r="2376" spans="1:23" x14ac:dyDescent="0.2">
      <c r="A2376" s="25" t="s">
        <v>78</v>
      </c>
      <c r="B2376" s="11" t="s">
        <v>180</v>
      </c>
      <c r="C2376" s="11" t="s">
        <v>289</v>
      </c>
      <c r="D2376" s="12">
        <v>67.170940000000002</v>
      </c>
      <c r="E2376" s="12">
        <v>62.918480000000002</v>
      </c>
      <c r="F2376" s="12"/>
      <c r="G2376" s="12"/>
      <c r="H2376" s="12"/>
      <c r="I2376" s="12"/>
      <c r="J2376" s="12">
        <v>73.446060000000003</v>
      </c>
      <c r="K2376" s="12"/>
      <c r="L2376" s="12"/>
      <c r="M2376" s="12"/>
      <c r="N2376" s="12"/>
      <c r="O2376" s="12"/>
      <c r="P2376" s="11" t="s">
        <v>1</v>
      </c>
      <c r="Q2376" s="11" t="s">
        <v>1</v>
      </c>
      <c r="R2376" s="11" t="s">
        <v>1</v>
      </c>
      <c r="S2376" s="11" t="s">
        <v>1</v>
      </c>
      <c r="T2376" s="11" t="s">
        <v>1</v>
      </c>
      <c r="U2376" s="11" t="s">
        <v>1</v>
      </c>
      <c r="V2376" s="11" t="s">
        <v>294</v>
      </c>
      <c r="W2376" s="21" t="s">
        <v>1</v>
      </c>
    </row>
    <row r="2377" spans="1:23" x14ac:dyDescent="0.2">
      <c r="A2377" s="27" t="s">
        <v>78</v>
      </c>
      <c r="B2377" s="13" t="s">
        <v>180</v>
      </c>
      <c r="C2377" s="13" t="s">
        <v>276</v>
      </c>
      <c r="D2377" s="14"/>
      <c r="E2377" s="14"/>
      <c r="F2377" s="14"/>
      <c r="G2377" s="14"/>
      <c r="H2377" s="14"/>
      <c r="I2377" s="14"/>
      <c r="J2377" s="14"/>
      <c r="K2377" s="14"/>
      <c r="L2377" s="14"/>
      <c r="M2377" s="14"/>
      <c r="N2377" s="14"/>
      <c r="O2377" s="14"/>
      <c r="P2377" s="13"/>
      <c r="Q2377" s="13"/>
      <c r="R2377" s="13"/>
      <c r="S2377" s="13"/>
      <c r="T2377" s="13"/>
      <c r="U2377" s="13"/>
      <c r="V2377" s="13" t="s">
        <v>294</v>
      </c>
      <c r="W2377" s="22"/>
    </row>
    <row r="2378" spans="1:23" x14ac:dyDescent="0.2">
      <c r="A2378" s="25" t="s">
        <v>78</v>
      </c>
      <c r="B2378" s="11" t="s">
        <v>180</v>
      </c>
      <c r="C2378" s="11" t="s">
        <v>271</v>
      </c>
      <c r="D2378" s="12"/>
      <c r="E2378" s="12">
        <v>52</v>
      </c>
      <c r="F2378" s="12">
        <v>57</v>
      </c>
      <c r="G2378" s="12"/>
      <c r="H2378" s="12">
        <v>113</v>
      </c>
      <c r="I2378" s="12"/>
      <c r="J2378" s="12">
        <v>77</v>
      </c>
      <c r="K2378" s="12"/>
      <c r="L2378" s="12">
        <v>104</v>
      </c>
      <c r="M2378" s="12">
        <v>114</v>
      </c>
      <c r="N2378" s="12"/>
      <c r="O2378" s="12"/>
      <c r="P2378" s="11" t="s">
        <v>1</v>
      </c>
      <c r="Q2378" s="11" t="s">
        <v>1</v>
      </c>
      <c r="R2378" s="11" t="s">
        <v>1</v>
      </c>
      <c r="S2378" s="11" t="s">
        <v>1</v>
      </c>
      <c r="T2378" s="11" t="s">
        <v>1</v>
      </c>
      <c r="U2378" s="11" t="s">
        <v>1</v>
      </c>
      <c r="V2378" s="11" t="s">
        <v>294</v>
      </c>
      <c r="W2378" s="21" t="s">
        <v>1</v>
      </c>
    </row>
    <row r="2379" spans="1:23" x14ac:dyDescent="0.2">
      <c r="A2379" s="27" t="s">
        <v>78</v>
      </c>
      <c r="B2379" s="13" t="s">
        <v>180</v>
      </c>
      <c r="C2379" s="13" t="s">
        <v>292</v>
      </c>
      <c r="D2379" s="14">
        <v>52</v>
      </c>
      <c r="E2379" s="14">
        <v>54</v>
      </c>
      <c r="F2379" s="14">
        <v>51</v>
      </c>
      <c r="G2379" s="14"/>
      <c r="H2379" s="14">
        <v>46</v>
      </c>
      <c r="I2379" s="14">
        <v>43</v>
      </c>
      <c r="J2379" s="14">
        <v>43</v>
      </c>
      <c r="K2379" s="14"/>
      <c r="L2379" s="14">
        <v>42</v>
      </c>
      <c r="M2379" s="14">
        <v>47</v>
      </c>
      <c r="N2379" s="14">
        <v>51</v>
      </c>
      <c r="O2379" s="14"/>
      <c r="P2379" s="13" t="s">
        <v>1</v>
      </c>
      <c r="Q2379" s="13" t="s">
        <v>1</v>
      </c>
      <c r="R2379" s="13" t="s">
        <v>1</v>
      </c>
      <c r="S2379" s="13" t="s">
        <v>1</v>
      </c>
      <c r="T2379" s="13" t="s">
        <v>1</v>
      </c>
      <c r="U2379" s="13" t="s">
        <v>1</v>
      </c>
      <c r="V2379" s="13" t="s">
        <v>294</v>
      </c>
      <c r="W2379" s="22" t="s">
        <v>1</v>
      </c>
    </row>
    <row r="2380" spans="1:23" x14ac:dyDescent="0.2">
      <c r="A2380" s="25" t="s">
        <v>78</v>
      </c>
      <c r="B2380" s="11" t="s">
        <v>180</v>
      </c>
      <c r="C2380" s="11" t="s">
        <v>275</v>
      </c>
      <c r="D2380" s="12"/>
      <c r="E2380" s="12"/>
      <c r="F2380" s="12"/>
      <c r="G2380" s="12"/>
      <c r="H2380" s="12"/>
      <c r="I2380" s="12"/>
      <c r="J2380" s="12">
        <v>24</v>
      </c>
      <c r="K2380" s="12"/>
      <c r="L2380" s="12">
        <v>16</v>
      </c>
      <c r="M2380" s="12">
        <v>17</v>
      </c>
      <c r="N2380" s="12">
        <v>21</v>
      </c>
      <c r="O2380" s="12"/>
      <c r="P2380" s="11" t="s">
        <v>1</v>
      </c>
      <c r="Q2380" s="11" t="s">
        <v>1</v>
      </c>
      <c r="R2380" s="11" t="s">
        <v>1</v>
      </c>
      <c r="S2380" s="11" t="s">
        <v>1</v>
      </c>
      <c r="T2380" s="11" t="s">
        <v>1</v>
      </c>
      <c r="U2380" s="11" t="s">
        <v>1</v>
      </c>
      <c r="V2380" s="11" t="s">
        <v>294</v>
      </c>
      <c r="W2380" s="21" t="s">
        <v>1</v>
      </c>
    </row>
    <row r="2381" spans="1:23" x14ac:dyDescent="0.2">
      <c r="A2381" s="27" t="s">
        <v>78</v>
      </c>
      <c r="B2381" s="13" t="s">
        <v>180</v>
      </c>
      <c r="C2381" s="13" t="s">
        <v>272</v>
      </c>
      <c r="D2381" s="14"/>
      <c r="E2381" s="14"/>
      <c r="F2381" s="14"/>
      <c r="G2381" s="14"/>
      <c r="H2381" s="14"/>
      <c r="I2381" s="14"/>
      <c r="J2381" s="14"/>
      <c r="K2381" s="14"/>
      <c r="L2381" s="14"/>
      <c r="M2381" s="14"/>
      <c r="N2381" s="14"/>
      <c r="O2381" s="14"/>
      <c r="P2381" s="13"/>
      <c r="Q2381" s="13"/>
      <c r="R2381" s="13"/>
      <c r="S2381" s="13"/>
      <c r="T2381" s="13"/>
      <c r="U2381" s="13"/>
      <c r="V2381" s="13" t="s">
        <v>294</v>
      </c>
      <c r="W2381" s="22"/>
    </row>
    <row r="2382" spans="1:23" x14ac:dyDescent="0.2">
      <c r="A2382" s="25" t="s">
        <v>78</v>
      </c>
      <c r="B2382" s="11" t="s">
        <v>180</v>
      </c>
      <c r="C2382" s="11" t="s">
        <v>295</v>
      </c>
      <c r="D2382" s="12"/>
      <c r="E2382" s="12">
        <v>11.534174459999999</v>
      </c>
      <c r="F2382" s="12">
        <v>9.9122615799999991</v>
      </c>
      <c r="G2382" s="12">
        <v>9.7939819999999997</v>
      </c>
      <c r="H2382" s="12">
        <v>10.43300402</v>
      </c>
      <c r="I2382" s="12">
        <v>10.72192345</v>
      </c>
      <c r="J2382" s="12">
        <v>11.36379689</v>
      </c>
      <c r="K2382" s="12">
        <v>10.49249549</v>
      </c>
      <c r="L2382" s="12">
        <v>11.39033994</v>
      </c>
      <c r="M2382" s="12">
        <v>11.82656497</v>
      </c>
      <c r="N2382" s="12">
        <v>11.493954609999999</v>
      </c>
      <c r="O2382" s="12"/>
      <c r="P2382" s="11" t="s">
        <v>1</v>
      </c>
      <c r="Q2382" s="11" t="s">
        <v>1</v>
      </c>
      <c r="R2382" s="11" t="s">
        <v>1</v>
      </c>
      <c r="S2382" s="11" t="s">
        <v>1</v>
      </c>
      <c r="T2382" s="11" t="s">
        <v>1</v>
      </c>
      <c r="U2382" s="11" t="s">
        <v>1</v>
      </c>
      <c r="V2382" s="11" t="s">
        <v>294</v>
      </c>
      <c r="W2382" s="21" t="s">
        <v>1</v>
      </c>
    </row>
    <row r="2383" spans="1:23" x14ac:dyDescent="0.2">
      <c r="A2383" s="27" t="s">
        <v>78</v>
      </c>
      <c r="B2383" s="13" t="s">
        <v>180</v>
      </c>
      <c r="C2383" s="13" t="s">
        <v>297</v>
      </c>
      <c r="D2383" s="14"/>
      <c r="E2383" s="14"/>
      <c r="F2383" s="14"/>
      <c r="G2383" s="14"/>
      <c r="H2383" s="14"/>
      <c r="I2383" s="14"/>
      <c r="J2383" s="14"/>
      <c r="K2383" s="14"/>
      <c r="L2383" s="14"/>
      <c r="M2383" s="14"/>
      <c r="N2383" s="14"/>
      <c r="O2383" s="14"/>
      <c r="P2383" s="13" t="s">
        <v>1</v>
      </c>
      <c r="Q2383" s="13" t="s">
        <v>1</v>
      </c>
      <c r="R2383" s="13" t="s">
        <v>1</v>
      </c>
      <c r="S2383" s="13" t="s">
        <v>1</v>
      </c>
      <c r="T2383" s="13" t="s">
        <v>1</v>
      </c>
      <c r="U2383" s="13" t="s">
        <v>1</v>
      </c>
      <c r="V2383" s="13" t="s">
        <v>294</v>
      </c>
      <c r="W2383" s="22" t="s">
        <v>1</v>
      </c>
    </row>
    <row r="2384" spans="1:23" x14ac:dyDescent="0.2">
      <c r="A2384" s="25" t="s">
        <v>78</v>
      </c>
      <c r="B2384" s="11" t="s">
        <v>180</v>
      </c>
      <c r="C2384" s="11" t="s">
        <v>299</v>
      </c>
      <c r="D2384" s="12"/>
      <c r="E2384" s="12"/>
      <c r="F2384" s="12"/>
      <c r="G2384" s="12"/>
      <c r="H2384" s="12"/>
      <c r="I2384" s="12"/>
      <c r="J2384" s="12"/>
      <c r="K2384" s="12"/>
      <c r="L2384" s="12"/>
      <c r="M2384" s="12"/>
      <c r="N2384" s="12"/>
      <c r="O2384" s="12"/>
      <c r="P2384" s="11" t="s">
        <v>1</v>
      </c>
      <c r="Q2384" s="11" t="s">
        <v>1</v>
      </c>
      <c r="R2384" s="11" t="s">
        <v>1</v>
      </c>
      <c r="S2384" s="11" t="s">
        <v>1</v>
      </c>
      <c r="T2384" s="11" t="s">
        <v>1</v>
      </c>
      <c r="U2384" s="11" t="s">
        <v>1</v>
      </c>
      <c r="V2384" s="11" t="s">
        <v>294</v>
      </c>
      <c r="W2384" s="21" t="s">
        <v>1</v>
      </c>
    </row>
    <row r="2385" spans="1:23" x14ac:dyDescent="0.2">
      <c r="A2385" s="27" t="s">
        <v>78</v>
      </c>
      <c r="B2385" s="13" t="s">
        <v>180</v>
      </c>
      <c r="C2385" s="13" t="s">
        <v>300</v>
      </c>
      <c r="D2385" s="14"/>
      <c r="E2385" s="14"/>
      <c r="F2385" s="14"/>
      <c r="G2385" s="14"/>
      <c r="H2385" s="14"/>
      <c r="I2385" s="14"/>
      <c r="J2385" s="14"/>
      <c r="K2385" s="14"/>
      <c r="L2385" s="14"/>
      <c r="M2385" s="14"/>
      <c r="N2385" s="14"/>
      <c r="O2385" s="14"/>
      <c r="P2385" s="13" t="s">
        <v>1</v>
      </c>
      <c r="Q2385" s="13" t="s">
        <v>1</v>
      </c>
      <c r="R2385" s="13" t="s">
        <v>1</v>
      </c>
      <c r="S2385" s="13" t="s">
        <v>1</v>
      </c>
      <c r="T2385" s="13" t="s">
        <v>1</v>
      </c>
      <c r="U2385" s="13" t="s">
        <v>1</v>
      </c>
      <c r="V2385" s="13" t="s">
        <v>294</v>
      </c>
      <c r="W2385" s="22" t="s">
        <v>1</v>
      </c>
    </row>
    <row r="2386" spans="1:23" x14ac:dyDescent="0.2">
      <c r="A2386" s="25" t="s">
        <v>78</v>
      </c>
      <c r="B2386" s="11" t="s">
        <v>180</v>
      </c>
      <c r="C2386" s="11" t="s">
        <v>296</v>
      </c>
      <c r="D2386" s="12"/>
      <c r="E2386" s="12"/>
      <c r="F2386" s="12"/>
      <c r="G2386" s="12"/>
      <c r="H2386" s="12"/>
      <c r="I2386" s="12"/>
      <c r="J2386" s="12"/>
      <c r="K2386" s="12"/>
      <c r="L2386" s="12"/>
      <c r="M2386" s="12"/>
      <c r="N2386" s="12"/>
      <c r="O2386" s="12"/>
      <c r="P2386" s="11" t="s">
        <v>1</v>
      </c>
      <c r="Q2386" s="11" t="s">
        <v>1</v>
      </c>
      <c r="R2386" s="11" t="s">
        <v>1</v>
      </c>
      <c r="S2386" s="11" t="s">
        <v>1</v>
      </c>
      <c r="T2386" s="11" t="s">
        <v>1</v>
      </c>
      <c r="U2386" s="11" t="s">
        <v>1</v>
      </c>
      <c r="V2386" s="11" t="s">
        <v>294</v>
      </c>
      <c r="W2386" s="21" t="s">
        <v>1</v>
      </c>
    </row>
    <row r="2387" spans="1:23" x14ac:dyDescent="0.2">
      <c r="A2387" s="27" t="s">
        <v>78</v>
      </c>
      <c r="B2387" s="13" t="s">
        <v>180</v>
      </c>
      <c r="C2387" s="13" t="s">
        <v>301</v>
      </c>
      <c r="D2387" s="14"/>
      <c r="E2387" s="14"/>
      <c r="F2387" s="14"/>
      <c r="G2387" s="14"/>
      <c r="H2387" s="14"/>
      <c r="I2387" s="14"/>
      <c r="J2387" s="14"/>
      <c r="K2387" s="14"/>
      <c r="L2387" s="14"/>
      <c r="M2387" s="14"/>
      <c r="N2387" s="14"/>
      <c r="O2387" s="14"/>
      <c r="P2387" s="13" t="s">
        <v>1</v>
      </c>
      <c r="Q2387" s="13" t="s">
        <v>1</v>
      </c>
      <c r="R2387" s="13" t="s">
        <v>1</v>
      </c>
      <c r="S2387" s="13" t="s">
        <v>1</v>
      </c>
      <c r="T2387" s="13" t="s">
        <v>1</v>
      </c>
      <c r="U2387" s="13" t="s">
        <v>1</v>
      </c>
      <c r="V2387" s="13" t="s">
        <v>294</v>
      </c>
      <c r="W2387" s="22" t="s">
        <v>1</v>
      </c>
    </row>
    <row r="2388" spans="1:23" x14ac:dyDescent="0.2">
      <c r="A2388" s="25" t="s">
        <v>78</v>
      </c>
      <c r="B2388" s="11" t="s">
        <v>180</v>
      </c>
      <c r="C2388" s="11" t="s">
        <v>298</v>
      </c>
      <c r="D2388" s="12"/>
      <c r="E2388" s="12"/>
      <c r="F2388" s="12"/>
      <c r="G2388" s="12"/>
      <c r="H2388" s="12"/>
      <c r="I2388" s="12"/>
      <c r="J2388" s="12"/>
      <c r="K2388" s="12"/>
      <c r="L2388" s="12"/>
      <c r="M2388" s="12"/>
      <c r="N2388" s="12"/>
      <c r="O2388" s="12"/>
      <c r="P2388" s="11" t="s">
        <v>1</v>
      </c>
      <c r="Q2388" s="11" t="s">
        <v>1</v>
      </c>
      <c r="R2388" s="11" t="s">
        <v>1</v>
      </c>
      <c r="S2388" s="11" t="s">
        <v>1</v>
      </c>
      <c r="T2388" s="11" t="s">
        <v>1</v>
      </c>
      <c r="U2388" s="11" t="s">
        <v>1</v>
      </c>
      <c r="V2388" s="11" t="s">
        <v>294</v>
      </c>
      <c r="W2388" s="21" t="s">
        <v>1</v>
      </c>
    </row>
    <row r="2389" spans="1:23" x14ac:dyDescent="0.2">
      <c r="A2389" s="27" t="s">
        <v>79</v>
      </c>
      <c r="B2389" s="13" t="s">
        <v>181</v>
      </c>
      <c r="C2389" s="13" t="s">
        <v>277</v>
      </c>
      <c r="D2389" s="14"/>
      <c r="E2389" s="14"/>
      <c r="F2389" s="14"/>
      <c r="G2389" s="14"/>
      <c r="H2389" s="14"/>
      <c r="I2389" s="14"/>
      <c r="J2389" s="14"/>
      <c r="K2389" s="14"/>
      <c r="L2389" s="14"/>
      <c r="M2389" s="14"/>
      <c r="N2389" s="14"/>
      <c r="O2389" s="14"/>
      <c r="P2389" s="13"/>
      <c r="Q2389" s="13"/>
      <c r="R2389" s="13"/>
      <c r="S2389" s="13"/>
      <c r="T2389" s="13"/>
      <c r="U2389" s="13"/>
      <c r="V2389" s="13" t="s">
        <v>303</v>
      </c>
      <c r="W2389" s="22"/>
    </row>
    <row r="2390" spans="1:23" x14ac:dyDescent="0.2">
      <c r="A2390" s="25" t="s">
        <v>79</v>
      </c>
      <c r="B2390" s="11" t="s">
        <v>181</v>
      </c>
      <c r="C2390" s="11" t="s">
        <v>278</v>
      </c>
      <c r="D2390" s="12"/>
      <c r="E2390" s="12"/>
      <c r="F2390" s="12"/>
      <c r="G2390" s="12"/>
      <c r="H2390" s="12"/>
      <c r="I2390" s="12"/>
      <c r="J2390" s="12"/>
      <c r="K2390" s="12"/>
      <c r="L2390" s="12"/>
      <c r="M2390" s="12"/>
      <c r="N2390" s="12"/>
      <c r="O2390" s="12"/>
      <c r="P2390" s="11"/>
      <c r="Q2390" s="11"/>
      <c r="R2390" s="11"/>
      <c r="S2390" s="11"/>
      <c r="T2390" s="11"/>
      <c r="U2390" s="11"/>
      <c r="V2390" s="11" t="s">
        <v>303</v>
      </c>
      <c r="W2390" s="21"/>
    </row>
    <row r="2391" spans="1:23" x14ac:dyDescent="0.2">
      <c r="A2391" s="27" t="s">
        <v>79</v>
      </c>
      <c r="B2391" s="13" t="s">
        <v>181</v>
      </c>
      <c r="C2391" s="13" t="s">
        <v>280</v>
      </c>
      <c r="D2391" s="14"/>
      <c r="E2391" s="14"/>
      <c r="F2391" s="14"/>
      <c r="G2391" s="14"/>
      <c r="H2391" s="14"/>
      <c r="I2391" s="14"/>
      <c r="J2391" s="14"/>
      <c r="K2391" s="14"/>
      <c r="L2391" s="14"/>
      <c r="M2391" s="14"/>
      <c r="N2391" s="14"/>
      <c r="O2391" s="14"/>
      <c r="P2391" s="13"/>
      <c r="Q2391" s="13"/>
      <c r="R2391" s="13"/>
      <c r="S2391" s="13"/>
      <c r="T2391" s="13"/>
      <c r="U2391" s="13"/>
      <c r="V2391" s="13" t="s">
        <v>303</v>
      </c>
      <c r="W2391" s="22"/>
    </row>
    <row r="2392" spans="1:23" x14ac:dyDescent="0.2">
      <c r="A2392" s="25" t="s">
        <v>79</v>
      </c>
      <c r="B2392" s="11" t="s">
        <v>181</v>
      </c>
      <c r="C2392" s="11" t="s">
        <v>281</v>
      </c>
      <c r="D2392" s="12"/>
      <c r="E2392" s="12"/>
      <c r="F2392" s="12"/>
      <c r="G2392" s="12"/>
      <c r="H2392" s="12"/>
      <c r="I2392" s="12"/>
      <c r="J2392" s="12"/>
      <c r="K2392" s="12"/>
      <c r="L2392" s="12"/>
      <c r="M2392" s="12"/>
      <c r="N2392" s="12"/>
      <c r="O2392" s="12"/>
      <c r="P2392" s="11"/>
      <c r="Q2392" s="11"/>
      <c r="R2392" s="11"/>
      <c r="S2392" s="11"/>
      <c r="T2392" s="11"/>
      <c r="U2392" s="11"/>
      <c r="V2392" s="11" t="s">
        <v>303</v>
      </c>
      <c r="W2392" s="21"/>
    </row>
    <row r="2393" spans="1:23" x14ac:dyDescent="0.2">
      <c r="A2393" s="27" t="s">
        <v>79</v>
      </c>
      <c r="B2393" s="13" t="s">
        <v>181</v>
      </c>
      <c r="C2393" s="13" t="s">
        <v>282</v>
      </c>
      <c r="D2393" s="14"/>
      <c r="E2393" s="14"/>
      <c r="F2393" s="14"/>
      <c r="G2393" s="14"/>
      <c r="H2393" s="14"/>
      <c r="I2393" s="14"/>
      <c r="J2393" s="14"/>
      <c r="K2393" s="14"/>
      <c r="L2393" s="14"/>
      <c r="M2393" s="14"/>
      <c r="N2393" s="14"/>
      <c r="O2393" s="14"/>
      <c r="P2393" s="13"/>
      <c r="Q2393" s="13"/>
      <c r="R2393" s="13"/>
      <c r="S2393" s="13"/>
      <c r="T2393" s="13"/>
      <c r="U2393" s="13"/>
      <c r="V2393" s="13" t="s">
        <v>303</v>
      </c>
      <c r="W2393" s="22"/>
    </row>
    <row r="2394" spans="1:23" x14ac:dyDescent="0.2">
      <c r="A2394" s="25" t="s">
        <v>79</v>
      </c>
      <c r="B2394" s="11" t="s">
        <v>181</v>
      </c>
      <c r="C2394" s="11" t="s">
        <v>279</v>
      </c>
      <c r="D2394" s="12"/>
      <c r="E2394" s="12"/>
      <c r="F2394" s="12"/>
      <c r="G2394" s="12"/>
      <c r="H2394" s="12"/>
      <c r="I2394" s="12"/>
      <c r="J2394" s="12"/>
      <c r="K2394" s="12"/>
      <c r="L2394" s="12"/>
      <c r="M2394" s="12"/>
      <c r="N2394" s="12"/>
      <c r="O2394" s="12"/>
      <c r="P2394" s="11"/>
      <c r="Q2394" s="11"/>
      <c r="R2394" s="11"/>
      <c r="S2394" s="11"/>
      <c r="T2394" s="11"/>
      <c r="U2394" s="11"/>
      <c r="V2394" s="11" t="s">
        <v>303</v>
      </c>
      <c r="W2394" s="21"/>
    </row>
    <row r="2395" spans="1:23" x14ac:dyDescent="0.2">
      <c r="A2395" s="27" t="s">
        <v>79</v>
      </c>
      <c r="B2395" s="13" t="s">
        <v>181</v>
      </c>
      <c r="C2395" s="13" t="s">
        <v>293</v>
      </c>
      <c r="D2395" s="14"/>
      <c r="E2395" s="14"/>
      <c r="F2395" s="14"/>
      <c r="G2395" s="14"/>
      <c r="H2395" s="14"/>
      <c r="I2395" s="14"/>
      <c r="J2395" s="14"/>
      <c r="K2395" s="14"/>
      <c r="L2395" s="14"/>
      <c r="M2395" s="14"/>
      <c r="N2395" s="14"/>
      <c r="O2395" s="14"/>
      <c r="P2395" s="13" t="s">
        <v>1</v>
      </c>
      <c r="Q2395" s="13" t="s">
        <v>1</v>
      </c>
      <c r="R2395" s="13" t="s">
        <v>1</v>
      </c>
      <c r="S2395" s="13" t="s">
        <v>1</v>
      </c>
      <c r="T2395" s="13" t="s">
        <v>1</v>
      </c>
      <c r="U2395" s="13" t="s">
        <v>1</v>
      </c>
      <c r="V2395" s="13" t="s">
        <v>303</v>
      </c>
      <c r="W2395" s="22" t="s">
        <v>1</v>
      </c>
    </row>
    <row r="2396" spans="1:23" x14ac:dyDescent="0.2">
      <c r="A2396" s="25" t="s">
        <v>79</v>
      </c>
      <c r="B2396" s="11" t="s">
        <v>181</v>
      </c>
      <c r="C2396" s="11" t="s">
        <v>284</v>
      </c>
      <c r="D2396" s="12"/>
      <c r="E2396" s="12"/>
      <c r="F2396" s="12"/>
      <c r="G2396" s="12"/>
      <c r="H2396" s="12"/>
      <c r="I2396" s="12"/>
      <c r="J2396" s="12"/>
      <c r="K2396" s="12"/>
      <c r="L2396" s="12"/>
      <c r="M2396" s="12"/>
      <c r="N2396" s="12"/>
      <c r="O2396" s="12"/>
      <c r="P2396" s="11"/>
      <c r="Q2396" s="11"/>
      <c r="R2396" s="11"/>
      <c r="S2396" s="11"/>
      <c r="T2396" s="11"/>
      <c r="U2396" s="11"/>
      <c r="V2396" s="11" t="s">
        <v>303</v>
      </c>
      <c r="W2396" s="21"/>
    </row>
    <row r="2397" spans="1:23" x14ac:dyDescent="0.2">
      <c r="A2397" s="27" t="s">
        <v>79</v>
      </c>
      <c r="B2397" s="13" t="s">
        <v>181</v>
      </c>
      <c r="C2397" s="13" t="s">
        <v>286</v>
      </c>
      <c r="D2397" s="14"/>
      <c r="E2397" s="14"/>
      <c r="F2397" s="14"/>
      <c r="G2397" s="14"/>
      <c r="H2397" s="14"/>
      <c r="I2397" s="14"/>
      <c r="J2397" s="14"/>
      <c r="K2397" s="14"/>
      <c r="L2397" s="14"/>
      <c r="M2397" s="14"/>
      <c r="N2397" s="14"/>
      <c r="O2397" s="14"/>
      <c r="P2397" s="13"/>
      <c r="Q2397" s="13"/>
      <c r="R2397" s="13"/>
      <c r="S2397" s="13"/>
      <c r="T2397" s="13"/>
      <c r="U2397" s="13"/>
      <c r="V2397" s="13" t="s">
        <v>303</v>
      </c>
      <c r="W2397" s="22"/>
    </row>
    <row r="2398" spans="1:23" x14ac:dyDescent="0.2">
      <c r="A2398" s="25" t="s">
        <v>79</v>
      </c>
      <c r="B2398" s="11" t="s">
        <v>181</v>
      </c>
      <c r="C2398" s="11" t="s">
        <v>287</v>
      </c>
      <c r="D2398" s="12"/>
      <c r="E2398" s="12"/>
      <c r="F2398" s="12"/>
      <c r="G2398" s="12"/>
      <c r="H2398" s="12"/>
      <c r="I2398" s="12"/>
      <c r="J2398" s="12"/>
      <c r="K2398" s="12"/>
      <c r="L2398" s="12"/>
      <c r="M2398" s="12"/>
      <c r="N2398" s="12"/>
      <c r="O2398" s="12"/>
      <c r="P2398" s="11"/>
      <c r="Q2398" s="11"/>
      <c r="R2398" s="11"/>
      <c r="S2398" s="11"/>
      <c r="T2398" s="11"/>
      <c r="U2398" s="11"/>
      <c r="V2398" s="11" t="s">
        <v>303</v>
      </c>
      <c r="W2398" s="21"/>
    </row>
    <row r="2399" spans="1:23" x14ac:dyDescent="0.2">
      <c r="A2399" s="27" t="s">
        <v>79</v>
      </c>
      <c r="B2399" s="13" t="s">
        <v>181</v>
      </c>
      <c r="C2399" s="13" t="s">
        <v>288</v>
      </c>
      <c r="D2399" s="14"/>
      <c r="E2399" s="14"/>
      <c r="F2399" s="14"/>
      <c r="G2399" s="14"/>
      <c r="H2399" s="14"/>
      <c r="I2399" s="14"/>
      <c r="J2399" s="14"/>
      <c r="K2399" s="14"/>
      <c r="L2399" s="14"/>
      <c r="M2399" s="14"/>
      <c r="N2399" s="14"/>
      <c r="O2399" s="14"/>
      <c r="P2399" s="13"/>
      <c r="Q2399" s="13"/>
      <c r="R2399" s="13"/>
      <c r="S2399" s="13"/>
      <c r="T2399" s="13"/>
      <c r="U2399" s="13"/>
      <c r="V2399" s="13" t="s">
        <v>303</v>
      </c>
      <c r="W2399" s="22"/>
    </row>
    <row r="2400" spans="1:23" x14ac:dyDescent="0.2">
      <c r="A2400" s="25" t="s">
        <v>79</v>
      </c>
      <c r="B2400" s="11" t="s">
        <v>181</v>
      </c>
      <c r="C2400" s="11" t="s">
        <v>285</v>
      </c>
      <c r="D2400" s="12"/>
      <c r="E2400" s="12"/>
      <c r="F2400" s="12"/>
      <c r="G2400" s="12"/>
      <c r="H2400" s="12"/>
      <c r="I2400" s="12"/>
      <c r="J2400" s="12"/>
      <c r="K2400" s="12"/>
      <c r="L2400" s="12"/>
      <c r="M2400" s="12"/>
      <c r="N2400" s="12"/>
      <c r="O2400" s="12"/>
      <c r="P2400" s="11"/>
      <c r="Q2400" s="11"/>
      <c r="R2400" s="11"/>
      <c r="S2400" s="11"/>
      <c r="T2400" s="11"/>
      <c r="U2400" s="11"/>
      <c r="V2400" s="11" t="s">
        <v>303</v>
      </c>
      <c r="W2400" s="21"/>
    </row>
    <row r="2401" spans="1:23" x14ac:dyDescent="0.2">
      <c r="A2401" s="27" t="s">
        <v>79</v>
      </c>
      <c r="B2401" s="13" t="s">
        <v>181</v>
      </c>
      <c r="C2401" s="13" t="s">
        <v>308</v>
      </c>
      <c r="D2401" s="14"/>
      <c r="E2401" s="14">
        <v>3.161</v>
      </c>
      <c r="F2401" s="14">
        <v>11.566000000000001</v>
      </c>
      <c r="G2401" s="14">
        <v>7.7</v>
      </c>
      <c r="H2401" s="14">
        <v>2.2730000000000001</v>
      </c>
      <c r="I2401" s="14">
        <v>1.5109999999999999</v>
      </c>
      <c r="J2401" s="14">
        <v>1.137</v>
      </c>
      <c r="K2401" s="14">
        <v>0.63400000000000001</v>
      </c>
      <c r="L2401" s="14">
        <v>1.544</v>
      </c>
      <c r="M2401" s="14">
        <v>0.49</v>
      </c>
      <c r="N2401" s="14">
        <v>0.188</v>
      </c>
      <c r="O2401" s="14"/>
      <c r="P2401" s="13" t="s">
        <v>1</v>
      </c>
      <c r="Q2401" s="13" t="s">
        <v>1</v>
      </c>
      <c r="R2401" s="13" t="s">
        <v>1</v>
      </c>
      <c r="S2401" s="13" t="s">
        <v>1</v>
      </c>
      <c r="T2401" s="13" t="s">
        <v>1</v>
      </c>
      <c r="U2401" s="13" t="s">
        <v>1</v>
      </c>
      <c r="V2401" s="13" t="s">
        <v>303</v>
      </c>
      <c r="W2401" s="22" t="s">
        <v>1</v>
      </c>
    </row>
    <row r="2402" spans="1:23" x14ac:dyDescent="0.2">
      <c r="A2402" s="25" t="s">
        <v>79</v>
      </c>
      <c r="B2402" s="11" t="s">
        <v>181</v>
      </c>
      <c r="C2402" s="11" t="s">
        <v>283</v>
      </c>
      <c r="D2402" s="12">
        <v>0</v>
      </c>
      <c r="E2402" s="12">
        <v>0</v>
      </c>
      <c r="F2402" s="12">
        <v>0</v>
      </c>
      <c r="G2402" s="12">
        <v>0</v>
      </c>
      <c r="H2402" s="12">
        <v>0</v>
      </c>
      <c r="I2402" s="12">
        <v>0</v>
      </c>
      <c r="J2402" s="12">
        <v>0</v>
      </c>
      <c r="K2402" s="12">
        <v>0</v>
      </c>
      <c r="L2402" s="12">
        <v>0</v>
      </c>
      <c r="M2402" s="12">
        <v>0</v>
      </c>
      <c r="N2402" s="12"/>
      <c r="O2402" s="12"/>
      <c r="P2402" s="11" t="s">
        <v>1</v>
      </c>
      <c r="Q2402" s="11" t="s">
        <v>1</v>
      </c>
      <c r="R2402" s="11" t="s">
        <v>1</v>
      </c>
      <c r="S2402" s="11" t="s">
        <v>1</v>
      </c>
      <c r="T2402" s="11" t="s">
        <v>1</v>
      </c>
      <c r="U2402" s="11" t="s">
        <v>1</v>
      </c>
      <c r="V2402" s="11" t="s">
        <v>303</v>
      </c>
      <c r="W2402" s="21" t="s">
        <v>1</v>
      </c>
    </row>
    <row r="2403" spans="1:23" x14ac:dyDescent="0.2">
      <c r="A2403" s="27" t="s">
        <v>79</v>
      </c>
      <c r="B2403" s="13" t="s">
        <v>181</v>
      </c>
      <c r="C2403" s="13" t="s">
        <v>290</v>
      </c>
      <c r="D2403" s="14">
        <v>0</v>
      </c>
      <c r="E2403" s="14">
        <v>1</v>
      </c>
      <c r="F2403" s="14">
        <v>1</v>
      </c>
      <c r="G2403" s="14">
        <v>1</v>
      </c>
      <c r="H2403" s="14">
        <v>1</v>
      </c>
      <c r="I2403" s="14">
        <v>1</v>
      </c>
      <c r="J2403" s="14">
        <v>1</v>
      </c>
      <c r="K2403" s="14">
        <v>1</v>
      </c>
      <c r="L2403" s="14">
        <v>2</v>
      </c>
      <c r="M2403" s="14">
        <v>2</v>
      </c>
      <c r="N2403" s="14">
        <v>2</v>
      </c>
      <c r="O2403" s="14"/>
      <c r="P2403" s="13" t="s">
        <v>1</v>
      </c>
      <c r="Q2403" s="13" t="s">
        <v>1</v>
      </c>
      <c r="R2403" s="13" t="s">
        <v>1</v>
      </c>
      <c r="S2403" s="13" t="s">
        <v>1</v>
      </c>
      <c r="T2403" s="13" t="s">
        <v>1</v>
      </c>
      <c r="U2403" s="13" t="s">
        <v>1</v>
      </c>
      <c r="V2403" s="13" t="s">
        <v>303</v>
      </c>
      <c r="W2403" s="22" t="s">
        <v>1</v>
      </c>
    </row>
    <row r="2404" spans="1:23" x14ac:dyDescent="0.2">
      <c r="A2404" s="25" t="s">
        <v>79</v>
      </c>
      <c r="B2404" s="11" t="s">
        <v>181</v>
      </c>
      <c r="C2404" s="11" t="s">
        <v>291</v>
      </c>
      <c r="D2404" s="12">
        <v>0</v>
      </c>
      <c r="E2404" s="12">
        <v>0</v>
      </c>
      <c r="F2404" s="12">
        <v>0</v>
      </c>
      <c r="G2404" s="12">
        <v>0</v>
      </c>
      <c r="H2404" s="12">
        <v>0</v>
      </c>
      <c r="I2404" s="12">
        <v>0</v>
      </c>
      <c r="J2404" s="12">
        <v>0</v>
      </c>
      <c r="K2404" s="12">
        <v>0</v>
      </c>
      <c r="L2404" s="12">
        <v>0</v>
      </c>
      <c r="M2404" s="12">
        <v>0</v>
      </c>
      <c r="N2404" s="12">
        <v>0</v>
      </c>
      <c r="O2404" s="12"/>
      <c r="P2404" s="11" t="s">
        <v>1</v>
      </c>
      <c r="Q2404" s="11" t="s">
        <v>1</v>
      </c>
      <c r="R2404" s="11" t="s">
        <v>1</v>
      </c>
      <c r="S2404" s="11" t="s">
        <v>1</v>
      </c>
      <c r="T2404" s="11" t="s">
        <v>1</v>
      </c>
      <c r="U2404" s="11" t="s">
        <v>1</v>
      </c>
      <c r="V2404" s="11" t="s">
        <v>303</v>
      </c>
      <c r="W2404" s="21" t="s">
        <v>1</v>
      </c>
    </row>
    <row r="2405" spans="1:23" x14ac:dyDescent="0.2">
      <c r="A2405" s="27" t="s">
        <v>79</v>
      </c>
      <c r="B2405" s="13" t="s">
        <v>181</v>
      </c>
      <c r="C2405" s="13" t="s">
        <v>273</v>
      </c>
      <c r="D2405" s="14">
        <v>0</v>
      </c>
      <c r="E2405" s="14">
        <v>0</v>
      </c>
      <c r="F2405" s="14">
        <v>0</v>
      </c>
      <c r="G2405" s="14">
        <v>0</v>
      </c>
      <c r="H2405" s="14">
        <v>0</v>
      </c>
      <c r="I2405" s="14">
        <v>0</v>
      </c>
      <c r="J2405" s="14">
        <v>0</v>
      </c>
      <c r="K2405" s="14">
        <v>0</v>
      </c>
      <c r="L2405" s="14">
        <v>0</v>
      </c>
      <c r="M2405" s="14">
        <v>0</v>
      </c>
      <c r="N2405" s="14"/>
      <c r="O2405" s="14"/>
      <c r="P2405" s="13" t="s">
        <v>1</v>
      </c>
      <c r="Q2405" s="13" t="s">
        <v>1</v>
      </c>
      <c r="R2405" s="13" t="s">
        <v>1</v>
      </c>
      <c r="S2405" s="13" t="s">
        <v>1</v>
      </c>
      <c r="T2405" s="13" t="s">
        <v>1</v>
      </c>
      <c r="U2405" s="13" t="s">
        <v>1</v>
      </c>
      <c r="V2405" s="13" t="s">
        <v>303</v>
      </c>
      <c r="W2405" s="22" t="s">
        <v>1</v>
      </c>
    </row>
    <row r="2406" spans="1:23" x14ac:dyDescent="0.2">
      <c r="A2406" s="25" t="s">
        <v>79</v>
      </c>
      <c r="B2406" s="11" t="s">
        <v>181</v>
      </c>
      <c r="C2406" s="11" t="s">
        <v>274</v>
      </c>
      <c r="D2406" s="12">
        <v>0</v>
      </c>
      <c r="E2406" s="12">
        <v>0</v>
      </c>
      <c r="F2406" s="12">
        <v>0</v>
      </c>
      <c r="G2406" s="12">
        <v>0</v>
      </c>
      <c r="H2406" s="12">
        <v>0</v>
      </c>
      <c r="I2406" s="12">
        <v>0</v>
      </c>
      <c r="J2406" s="12">
        <v>0</v>
      </c>
      <c r="K2406" s="12">
        <v>0</v>
      </c>
      <c r="L2406" s="12">
        <v>0</v>
      </c>
      <c r="M2406" s="12">
        <v>0</v>
      </c>
      <c r="N2406" s="12"/>
      <c r="O2406" s="12"/>
      <c r="P2406" s="11" t="s">
        <v>1</v>
      </c>
      <c r="Q2406" s="11" t="s">
        <v>1</v>
      </c>
      <c r="R2406" s="11" t="s">
        <v>1</v>
      </c>
      <c r="S2406" s="11" t="s">
        <v>1</v>
      </c>
      <c r="T2406" s="11" t="s">
        <v>1</v>
      </c>
      <c r="U2406" s="11" t="s">
        <v>1</v>
      </c>
      <c r="V2406" s="11" t="s">
        <v>303</v>
      </c>
      <c r="W2406" s="21" t="s">
        <v>1</v>
      </c>
    </row>
    <row r="2407" spans="1:23" x14ac:dyDescent="0.2">
      <c r="A2407" s="27" t="s">
        <v>79</v>
      </c>
      <c r="B2407" s="13" t="s">
        <v>181</v>
      </c>
      <c r="C2407" s="13" t="s">
        <v>289</v>
      </c>
      <c r="D2407" s="14"/>
      <c r="E2407" s="14"/>
      <c r="F2407" s="14"/>
      <c r="G2407" s="14"/>
      <c r="H2407" s="14"/>
      <c r="I2407" s="14"/>
      <c r="J2407" s="14"/>
      <c r="K2407" s="14"/>
      <c r="L2407" s="14"/>
      <c r="M2407" s="14"/>
      <c r="N2407" s="14"/>
      <c r="O2407" s="14"/>
      <c r="P2407" s="13"/>
      <c r="Q2407" s="13"/>
      <c r="R2407" s="13"/>
      <c r="S2407" s="13"/>
      <c r="T2407" s="13"/>
      <c r="U2407" s="13"/>
      <c r="V2407" s="13" t="s">
        <v>303</v>
      </c>
      <c r="W2407" s="22"/>
    </row>
    <row r="2408" spans="1:23" x14ac:dyDescent="0.2">
      <c r="A2408" s="25" t="s">
        <v>79</v>
      </c>
      <c r="B2408" s="11" t="s">
        <v>181</v>
      </c>
      <c r="C2408" s="11" t="s">
        <v>276</v>
      </c>
      <c r="D2408" s="12"/>
      <c r="E2408" s="12"/>
      <c r="F2408" s="12"/>
      <c r="G2408" s="12"/>
      <c r="H2408" s="12">
        <v>11</v>
      </c>
      <c r="I2408" s="12">
        <v>9</v>
      </c>
      <c r="J2408" s="12">
        <v>9</v>
      </c>
      <c r="K2408" s="12">
        <v>9</v>
      </c>
      <c r="L2408" s="12">
        <v>9</v>
      </c>
      <c r="M2408" s="12">
        <v>9</v>
      </c>
      <c r="N2408" s="12">
        <v>8</v>
      </c>
      <c r="O2408" s="12"/>
      <c r="P2408" s="11" t="s">
        <v>1</v>
      </c>
      <c r="Q2408" s="11" t="s">
        <v>1</v>
      </c>
      <c r="R2408" s="11" t="s">
        <v>1</v>
      </c>
      <c r="S2408" s="11" t="s">
        <v>1</v>
      </c>
      <c r="T2408" s="11" t="s">
        <v>1</v>
      </c>
      <c r="U2408" s="11" t="s">
        <v>1</v>
      </c>
      <c r="V2408" s="11" t="s">
        <v>303</v>
      </c>
      <c r="W2408" s="21" t="s">
        <v>1</v>
      </c>
    </row>
    <row r="2409" spans="1:23" x14ac:dyDescent="0.2">
      <c r="A2409" s="27" t="s">
        <v>79</v>
      </c>
      <c r="B2409" s="13" t="s">
        <v>181</v>
      </c>
      <c r="C2409" s="13" t="s">
        <v>271</v>
      </c>
      <c r="D2409" s="14">
        <v>9</v>
      </c>
      <c r="E2409" s="14">
        <v>9</v>
      </c>
      <c r="F2409" s="14">
        <v>9</v>
      </c>
      <c r="G2409" s="14">
        <v>9</v>
      </c>
      <c r="H2409" s="14">
        <v>10</v>
      </c>
      <c r="I2409" s="14">
        <v>10</v>
      </c>
      <c r="J2409" s="14">
        <v>10</v>
      </c>
      <c r="K2409" s="14">
        <v>11</v>
      </c>
      <c r="L2409" s="14">
        <v>11</v>
      </c>
      <c r="M2409" s="14">
        <v>12</v>
      </c>
      <c r="N2409" s="14">
        <v>12</v>
      </c>
      <c r="O2409" s="14"/>
      <c r="P2409" s="13" t="s">
        <v>1</v>
      </c>
      <c r="Q2409" s="13" t="s">
        <v>1</v>
      </c>
      <c r="R2409" s="13" t="s">
        <v>1</v>
      </c>
      <c r="S2409" s="13" t="s">
        <v>1</v>
      </c>
      <c r="T2409" s="13" t="s">
        <v>1</v>
      </c>
      <c r="U2409" s="13" t="s">
        <v>1</v>
      </c>
      <c r="V2409" s="13" t="s">
        <v>303</v>
      </c>
      <c r="W2409" s="22" t="s">
        <v>1</v>
      </c>
    </row>
    <row r="2410" spans="1:23" x14ac:dyDescent="0.2">
      <c r="A2410" s="25" t="s">
        <v>79</v>
      </c>
      <c r="B2410" s="11" t="s">
        <v>181</v>
      </c>
      <c r="C2410" s="11" t="s">
        <v>292</v>
      </c>
      <c r="D2410" s="12">
        <v>18</v>
      </c>
      <c r="E2410" s="12">
        <v>17</v>
      </c>
      <c r="F2410" s="12">
        <v>18</v>
      </c>
      <c r="G2410" s="12">
        <v>16</v>
      </c>
      <c r="H2410" s="12">
        <v>15</v>
      </c>
      <c r="I2410" s="12">
        <v>16</v>
      </c>
      <c r="J2410" s="12">
        <v>18</v>
      </c>
      <c r="K2410" s="12">
        <v>19</v>
      </c>
      <c r="L2410" s="12">
        <v>20</v>
      </c>
      <c r="M2410" s="12">
        <v>21</v>
      </c>
      <c r="N2410" s="12">
        <v>22</v>
      </c>
      <c r="O2410" s="12"/>
      <c r="P2410" s="11" t="s">
        <v>1</v>
      </c>
      <c r="Q2410" s="11" t="s">
        <v>1</v>
      </c>
      <c r="R2410" s="11" t="s">
        <v>1</v>
      </c>
      <c r="S2410" s="11" t="s">
        <v>1</v>
      </c>
      <c r="T2410" s="11" t="s">
        <v>1</v>
      </c>
      <c r="U2410" s="11" t="s">
        <v>1</v>
      </c>
      <c r="V2410" s="11" t="s">
        <v>303</v>
      </c>
      <c r="W2410" s="21" t="s">
        <v>1</v>
      </c>
    </row>
    <row r="2411" spans="1:23" x14ac:dyDescent="0.2">
      <c r="A2411" s="27" t="s">
        <v>79</v>
      </c>
      <c r="B2411" s="13" t="s">
        <v>181</v>
      </c>
      <c r="C2411" s="13" t="s">
        <v>275</v>
      </c>
      <c r="D2411" s="14">
        <v>13</v>
      </c>
      <c r="E2411" s="14">
        <v>12</v>
      </c>
      <c r="F2411" s="14">
        <v>13</v>
      </c>
      <c r="G2411" s="14">
        <v>13</v>
      </c>
      <c r="H2411" s="14">
        <v>13</v>
      </c>
      <c r="I2411" s="14">
        <v>12</v>
      </c>
      <c r="J2411" s="14">
        <v>11</v>
      </c>
      <c r="K2411" s="14">
        <v>11</v>
      </c>
      <c r="L2411" s="14">
        <v>10</v>
      </c>
      <c r="M2411" s="14">
        <v>10</v>
      </c>
      <c r="N2411" s="14"/>
      <c r="O2411" s="14"/>
      <c r="P2411" s="13" t="s">
        <v>1</v>
      </c>
      <c r="Q2411" s="13" t="s">
        <v>1</v>
      </c>
      <c r="R2411" s="13" t="s">
        <v>1</v>
      </c>
      <c r="S2411" s="13" t="s">
        <v>1</v>
      </c>
      <c r="T2411" s="13" t="s">
        <v>1</v>
      </c>
      <c r="U2411" s="13" t="s">
        <v>1</v>
      </c>
      <c r="V2411" s="13" t="s">
        <v>303</v>
      </c>
      <c r="W2411" s="22" t="s">
        <v>1</v>
      </c>
    </row>
    <row r="2412" spans="1:23" x14ac:dyDescent="0.2">
      <c r="A2412" s="25" t="s">
        <v>79</v>
      </c>
      <c r="B2412" s="11" t="s">
        <v>181</v>
      </c>
      <c r="C2412" s="11" t="s">
        <v>272</v>
      </c>
      <c r="D2412" s="12"/>
      <c r="E2412" s="12"/>
      <c r="F2412" s="12"/>
      <c r="G2412" s="12"/>
      <c r="H2412" s="12">
        <v>19</v>
      </c>
      <c r="I2412" s="12">
        <v>19</v>
      </c>
      <c r="J2412" s="12">
        <v>16</v>
      </c>
      <c r="K2412" s="12">
        <v>16</v>
      </c>
      <c r="L2412" s="12">
        <v>15</v>
      </c>
      <c r="M2412" s="12">
        <v>15</v>
      </c>
      <c r="N2412" s="12"/>
      <c r="O2412" s="12"/>
      <c r="P2412" s="11" t="s">
        <v>1</v>
      </c>
      <c r="Q2412" s="11" t="s">
        <v>1</v>
      </c>
      <c r="R2412" s="11" t="s">
        <v>1</v>
      </c>
      <c r="S2412" s="11" t="s">
        <v>1</v>
      </c>
      <c r="T2412" s="11" t="s">
        <v>1</v>
      </c>
      <c r="U2412" s="11" t="s">
        <v>1</v>
      </c>
      <c r="V2412" s="11" t="s">
        <v>303</v>
      </c>
      <c r="W2412" s="21" t="s">
        <v>1</v>
      </c>
    </row>
    <row r="2413" spans="1:23" x14ac:dyDescent="0.2">
      <c r="A2413" s="27" t="s">
        <v>79</v>
      </c>
      <c r="B2413" s="13" t="s">
        <v>181</v>
      </c>
      <c r="C2413" s="13" t="s">
        <v>295</v>
      </c>
      <c r="D2413" s="14"/>
      <c r="E2413" s="14"/>
      <c r="F2413" s="14"/>
      <c r="G2413" s="14">
        <v>13.167671929999999</v>
      </c>
      <c r="H2413" s="14">
        <v>13.97952387</v>
      </c>
      <c r="I2413" s="14">
        <v>14.637116990000001</v>
      </c>
      <c r="J2413" s="14">
        <v>14.206102270000001</v>
      </c>
      <c r="K2413" s="14">
        <v>14.278127550000001</v>
      </c>
      <c r="L2413" s="14">
        <v>14.14901472</v>
      </c>
      <c r="M2413" s="14">
        <v>12.21662867</v>
      </c>
      <c r="N2413" s="14">
        <v>14.78711863</v>
      </c>
      <c r="O2413" s="14"/>
      <c r="P2413" s="13" t="s">
        <v>1</v>
      </c>
      <c r="Q2413" s="13" t="s">
        <v>1</v>
      </c>
      <c r="R2413" s="13" t="s">
        <v>1</v>
      </c>
      <c r="S2413" s="13" t="s">
        <v>1</v>
      </c>
      <c r="T2413" s="13" t="s">
        <v>1</v>
      </c>
      <c r="U2413" s="13" t="s">
        <v>1</v>
      </c>
      <c r="V2413" s="13" t="s">
        <v>303</v>
      </c>
      <c r="W2413" s="22" t="s">
        <v>1</v>
      </c>
    </row>
    <row r="2414" spans="1:23" x14ac:dyDescent="0.2">
      <c r="A2414" s="25" t="s">
        <v>79</v>
      </c>
      <c r="B2414" s="11" t="s">
        <v>181</v>
      </c>
      <c r="C2414" s="11" t="s">
        <v>297</v>
      </c>
      <c r="D2414" s="12"/>
      <c r="E2414" s="12"/>
      <c r="F2414" s="12"/>
      <c r="G2414" s="12"/>
      <c r="H2414" s="12"/>
      <c r="I2414" s="12"/>
      <c r="J2414" s="12"/>
      <c r="K2414" s="12"/>
      <c r="L2414" s="12"/>
      <c r="M2414" s="12"/>
      <c r="N2414" s="12"/>
      <c r="O2414" s="12"/>
      <c r="P2414" s="11" t="s">
        <v>1</v>
      </c>
      <c r="Q2414" s="11" t="s">
        <v>1</v>
      </c>
      <c r="R2414" s="11" t="s">
        <v>1</v>
      </c>
      <c r="S2414" s="11" t="s">
        <v>1</v>
      </c>
      <c r="T2414" s="11" t="s">
        <v>1</v>
      </c>
      <c r="U2414" s="11" t="s">
        <v>1</v>
      </c>
      <c r="V2414" s="11" t="s">
        <v>303</v>
      </c>
      <c r="W2414" s="21" t="s">
        <v>1</v>
      </c>
    </row>
    <row r="2415" spans="1:23" x14ac:dyDescent="0.2">
      <c r="A2415" s="27" t="s">
        <v>79</v>
      </c>
      <c r="B2415" s="13" t="s">
        <v>181</v>
      </c>
      <c r="C2415" s="13" t="s">
        <v>299</v>
      </c>
      <c r="D2415" s="14"/>
      <c r="E2415" s="14"/>
      <c r="F2415" s="14"/>
      <c r="G2415" s="14"/>
      <c r="H2415" s="14"/>
      <c r="I2415" s="14"/>
      <c r="J2415" s="14"/>
      <c r="K2415" s="14"/>
      <c r="L2415" s="14"/>
      <c r="M2415" s="14"/>
      <c r="N2415" s="14"/>
      <c r="O2415" s="14"/>
      <c r="P2415" s="13" t="s">
        <v>1</v>
      </c>
      <c r="Q2415" s="13" t="s">
        <v>1</v>
      </c>
      <c r="R2415" s="13" t="s">
        <v>1</v>
      </c>
      <c r="S2415" s="13" t="s">
        <v>1</v>
      </c>
      <c r="T2415" s="13" t="s">
        <v>1</v>
      </c>
      <c r="U2415" s="13" t="s">
        <v>1</v>
      </c>
      <c r="V2415" s="13" t="s">
        <v>303</v>
      </c>
      <c r="W2415" s="22" t="s">
        <v>1</v>
      </c>
    </row>
    <row r="2416" spans="1:23" x14ac:dyDescent="0.2">
      <c r="A2416" s="25" t="s">
        <v>79</v>
      </c>
      <c r="B2416" s="11" t="s">
        <v>181</v>
      </c>
      <c r="C2416" s="11" t="s">
        <v>300</v>
      </c>
      <c r="D2416" s="12"/>
      <c r="E2416" s="12"/>
      <c r="F2416" s="12"/>
      <c r="G2416" s="12"/>
      <c r="H2416" s="12"/>
      <c r="I2416" s="12"/>
      <c r="J2416" s="12"/>
      <c r="K2416" s="12"/>
      <c r="L2416" s="12"/>
      <c r="M2416" s="12"/>
      <c r="N2416" s="12"/>
      <c r="O2416" s="12"/>
      <c r="P2416" s="11" t="s">
        <v>1</v>
      </c>
      <c r="Q2416" s="11" t="s">
        <v>1</v>
      </c>
      <c r="R2416" s="11" t="s">
        <v>1</v>
      </c>
      <c r="S2416" s="11" t="s">
        <v>1</v>
      </c>
      <c r="T2416" s="11" t="s">
        <v>1</v>
      </c>
      <c r="U2416" s="11" t="s">
        <v>1</v>
      </c>
      <c r="V2416" s="11" t="s">
        <v>303</v>
      </c>
      <c r="W2416" s="21" t="s">
        <v>1</v>
      </c>
    </row>
    <row r="2417" spans="1:23" x14ac:dyDescent="0.2">
      <c r="A2417" s="27" t="s">
        <v>79</v>
      </c>
      <c r="B2417" s="13" t="s">
        <v>181</v>
      </c>
      <c r="C2417" s="13" t="s">
        <v>296</v>
      </c>
      <c r="D2417" s="14"/>
      <c r="E2417" s="14"/>
      <c r="F2417" s="14"/>
      <c r="G2417" s="14"/>
      <c r="H2417" s="14"/>
      <c r="I2417" s="14"/>
      <c r="J2417" s="14"/>
      <c r="K2417" s="14"/>
      <c r="L2417" s="14"/>
      <c r="M2417" s="14"/>
      <c r="N2417" s="14"/>
      <c r="O2417" s="14"/>
      <c r="P2417" s="13" t="s">
        <v>1</v>
      </c>
      <c r="Q2417" s="13" t="s">
        <v>1</v>
      </c>
      <c r="R2417" s="13" t="s">
        <v>1</v>
      </c>
      <c r="S2417" s="13" t="s">
        <v>1</v>
      </c>
      <c r="T2417" s="13" t="s">
        <v>1</v>
      </c>
      <c r="U2417" s="13" t="s">
        <v>1</v>
      </c>
      <c r="V2417" s="13" t="s">
        <v>303</v>
      </c>
      <c r="W2417" s="22" t="s">
        <v>1</v>
      </c>
    </row>
    <row r="2418" spans="1:23" x14ac:dyDescent="0.2">
      <c r="A2418" s="25" t="s">
        <v>79</v>
      </c>
      <c r="B2418" s="11" t="s">
        <v>181</v>
      </c>
      <c r="C2418" s="11" t="s">
        <v>301</v>
      </c>
      <c r="D2418" s="12"/>
      <c r="E2418" s="12"/>
      <c r="F2418" s="12"/>
      <c r="G2418" s="12"/>
      <c r="H2418" s="12"/>
      <c r="I2418" s="12"/>
      <c r="J2418" s="12"/>
      <c r="K2418" s="12"/>
      <c r="L2418" s="12"/>
      <c r="M2418" s="12"/>
      <c r="N2418" s="12"/>
      <c r="O2418" s="12"/>
      <c r="P2418" s="11" t="s">
        <v>1</v>
      </c>
      <c r="Q2418" s="11" t="s">
        <v>1</v>
      </c>
      <c r="R2418" s="11" t="s">
        <v>1</v>
      </c>
      <c r="S2418" s="11" t="s">
        <v>1</v>
      </c>
      <c r="T2418" s="11" t="s">
        <v>1</v>
      </c>
      <c r="U2418" s="11" t="s">
        <v>1</v>
      </c>
      <c r="V2418" s="11" t="s">
        <v>303</v>
      </c>
      <c r="W2418" s="21" t="s">
        <v>1</v>
      </c>
    </row>
    <row r="2419" spans="1:23" x14ac:dyDescent="0.2">
      <c r="A2419" s="27" t="s">
        <v>79</v>
      </c>
      <c r="B2419" s="13" t="s">
        <v>181</v>
      </c>
      <c r="C2419" s="13" t="s">
        <v>298</v>
      </c>
      <c r="D2419" s="14"/>
      <c r="E2419" s="14"/>
      <c r="F2419" s="14"/>
      <c r="G2419" s="14"/>
      <c r="H2419" s="14"/>
      <c r="I2419" s="14"/>
      <c r="J2419" s="14"/>
      <c r="K2419" s="14"/>
      <c r="L2419" s="14"/>
      <c r="M2419" s="14"/>
      <c r="N2419" s="14"/>
      <c r="O2419" s="14"/>
      <c r="P2419" s="13" t="s">
        <v>1</v>
      </c>
      <c r="Q2419" s="13" t="s">
        <v>1</v>
      </c>
      <c r="R2419" s="13" t="s">
        <v>1</v>
      </c>
      <c r="S2419" s="13" t="s">
        <v>1</v>
      </c>
      <c r="T2419" s="13" t="s">
        <v>1</v>
      </c>
      <c r="U2419" s="13" t="s">
        <v>1</v>
      </c>
      <c r="V2419" s="13" t="s">
        <v>303</v>
      </c>
      <c r="W2419" s="22" t="s">
        <v>1</v>
      </c>
    </row>
    <row r="2420" spans="1:23" x14ac:dyDescent="0.2">
      <c r="A2420" s="25" t="s">
        <v>80</v>
      </c>
      <c r="B2420" s="11" t="s">
        <v>162</v>
      </c>
      <c r="C2420" s="11" t="s">
        <v>277</v>
      </c>
      <c r="D2420" s="12"/>
      <c r="E2420" s="12"/>
      <c r="F2420" s="12"/>
      <c r="G2420" s="12"/>
      <c r="H2420" s="12"/>
      <c r="I2420" s="12"/>
      <c r="J2420" s="12"/>
      <c r="K2420" s="12"/>
      <c r="L2420" s="12"/>
      <c r="M2420" s="12"/>
      <c r="N2420" s="12"/>
      <c r="O2420" s="12"/>
      <c r="P2420" s="11"/>
      <c r="Q2420" s="11"/>
      <c r="R2420" s="11"/>
      <c r="S2420" s="11"/>
      <c r="T2420" s="11"/>
      <c r="U2420" s="11"/>
      <c r="V2420" s="11" t="s">
        <v>305</v>
      </c>
      <c r="W2420" s="21"/>
    </row>
    <row r="2421" spans="1:23" x14ac:dyDescent="0.2">
      <c r="A2421" s="27" t="s">
        <v>80</v>
      </c>
      <c r="B2421" s="13" t="s">
        <v>162</v>
      </c>
      <c r="C2421" s="13" t="s">
        <v>278</v>
      </c>
      <c r="D2421" s="14"/>
      <c r="E2421" s="14"/>
      <c r="F2421" s="14"/>
      <c r="G2421" s="14"/>
      <c r="H2421" s="14"/>
      <c r="I2421" s="14"/>
      <c r="J2421" s="14"/>
      <c r="K2421" s="14"/>
      <c r="L2421" s="14"/>
      <c r="M2421" s="14"/>
      <c r="N2421" s="14"/>
      <c r="O2421" s="14"/>
      <c r="P2421" s="13"/>
      <c r="Q2421" s="13"/>
      <c r="R2421" s="13"/>
      <c r="S2421" s="13"/>
      <c r="T2421" s="13"/>
      <c r="U2421" s="13"/>
      <c r="V2421" s="13" t="s">
        <v>305</v>
      </c>
      <c r="W2421" s="22"/>
    </row>
    <row r="2422" spans="1:23" x14ac:dyDescent="0.2">
      <c r="A2422" s="25" t="s">
        <v>80</v>
      </c>
      <c r="B2422" s="11" t="s">
        <v>162</v>
      </c>
      <c r="C2422" s="11" t="s">
        <v>280</v>
      </c>
      <c r="D2422" s="12">
        <v>0.52676000000000001</v>
      </c>
      <c r="E2422" s="12">
        <v>6.3539999999999999E-2</v>
      </c>
      <c r="F2422" s="12"/>
      <c r="G2422" s="12"/>
      <c r="H2422" s="12"/>
      <c r="I2422" s="12"/>
      <c r="J2422" s="12"/>
      <c r="K2422" s="12"/>
      <c r="L2422" s="12"/>
      <c r="M2422" s="12"/>
      <c r="N2422" s="12"/>
      <c r="O2422" s="12"/>
      <c r="P2422" s="11" t="s">
        <v>1</v>
      </c>
      <c r="Q2422" s="11" t="s">
        <v>1</v>
      </c>
      <c r="R2422" s="11" t="s">
        <v>1</v>
      </c>
      <c r="S2422" s="11" t="s">
        <v>1</v>
      </c>
      <c r="T2422" s="11" t="s">
        <v>1</v>
      </c>
      <c r="U2422" s="11" t="s">
        <v>1</v>
      </c>
      <c r="V2422" s="11" t="s">
        <v>305</v>
      </c>
      <c r="W2422" s="21" t="s">
        <v>1</v>
      </c>
    </row>
    <row r="2423" spans="1:23" x14ac:dyDescent="0.2">
      <c r="A2423" s="27" t="s">
        <v>80</v>
      </c>
      <c r="B2423" s="13" t="s">
        <v>162</v>
      </c>
      <c r="C2423" s="13" t="s">
        <v>281</v>
      </c>
      <c r="D2423" s="14">
        <v>50.64499</v>
      </c>
      <c r="E2423" s="14">
        <v>55.328560000000003</v>
      </c>
      <c r="F2423" s="14"/>
      <c r="G2423" s="14"/>
      <c r="H2423" s="14"/>
      <c r="I2423" s="14"/>
      <c r="J2423" s="14"/>
      <c r="K2423" s="14"/>
      <c r="L2423" s="14"/>
      <c r="M2423" s="14"/>
      <c r="N2423" s="14"/>
      <c r="O2423" s="14"/>
      <c r="P2423" s="13" t="s">
        <v>1</v>
      </c>
      <c r="Q2423" s="13" t="s">
        <v>1</v>
      </c>
      <c r="R2423" s="13" t="s">
        <v>1</v>
      </c>
      <c r="S2423" s="13" t="s">
        <v>1</v>
      </c>
      <c r="T2423" s="13" t="s">
        <v>1</v>
      </c>
      <c r="U2423" s="13" t="s">
        <v>1</v>
      </c>
      <c r="V2423" s="13" t="s">
        <v>305</v>
      </c>
      <c r="W2423" s="22" t="s">
        <v>1</v>
      </c>
    </row>
    <row r="2424" spans="1:23" x14ac:dyDescent="0.2">
      <c r="A2424" s="25" t="s">
        <v>80</v>
      </c>
      <c r="B2424" s="11" t="s">
        <v>162</v>
      </c>
      <c r="C2424" s="11" t="s">
        <v>282</v>
      </c>
      <c r="D2424" s="12">
        <v>33.63429</v>
      </c>
      <c r="E2424" s="12">
        <v>30.424160000000001</v>
      </c>
      <c r="F2424" s="12"/>
      <c r="G2424" s="12"/>
      <c r="H2424" s="12"/>
      <c r="I2424" s="12"/>
      <c r="J2424" s="12"/>
      <c r="K2424" s="12"/>
      <c r="L2424" s="12"/>
      <c r="M2424" s="12"/>
      <c r="N2424" s="12"/>
      <c r="O2424" s="12"/>
      <c r="P2424" s="11" t="s">
        <v>1</v>
      </c>
      <c r="Q2424" s="11" t="s">
        <v>1</v>
      </c>
      <c r="R2424" s="11" t="s">
        <v>1</v>
      </c>
      <c r="S2424" s="11" t="s">
        <v>1</v>
      </c>
      <c r="T2424" s="11" t="s">
        <v>1</v>
      </c>
      <c r="U2424" s="11" t="s">
        <v>1</v>
      </c>
      <c r="V2424" s="11" t="s">
        <v>305</v>
      </c>
      <c r="W2424" s="21" t="s">
        <v>1</v>
      </c>
    </row>
    <row r="2425" spans="1:23" x14ac:dyDescent="0.2">
      <c r="A2425" s="27" t="s">
        <v>80</v>
      </c>
      <c r="B2425" s="13" t="s">
        <v>162</v>
      </c>
      <c r="C2425" s="13" t="s">
        <v>279</v>
      </c>
      <c r="D2425" s="14"/>
      <c r="E2425" s="14"/>
      <c r="F2425" s="14"/>
      <c r="G2425" s="14"/>
      <c r="H2425" s="14"/>
      <c r="I2425" s="14"/>
      <c r="J2425" s="14"/>
      <c r="K2425" s="14"/>
      <c r="L2425" s="14"/>
      <c r="M2425" s="14"/>
      <c r="N2425" s="14"/>
      <c r="O2425" s="14"/>
      <c r="P2425" s="13"/>
      <c r="Q2425" s="13"/>
      <c r="R2425" s="13"/>
      <c r="S2425" s="13"/>
      <c r="T2425" s="13"/>
      <c r="U2425" s="13"/>
      <c r="V2425" s="13" t="s">
        <v>305</v>
      </c>
      <c r="W2425" s="22"/>
    </row>
    <row r="2426" spans="1:23" x14ac:dyDescent="0.2">
      <c r="A2426" s="25" t="s">
        <v>80</v>
      </c>
      <c r="B2426" s="11" t="s">
        <v>162</v>
      </c>
      <c r="C2426" s="11" t="s">
        <v>293</v>
      </c>
      <c r="D2426" s="12"/>
      <c r="E2426" s="12"/>
      <c r="F2426" s="12"/>
      <c r="G2426" s="12"/>
      <c r="H2426" s="12"/>
      <c r="I2426" s="12"/>
      <c r="J2426" s="12"/>
      <c r="K2426" s="12"/>
      <c r="L2426" s="12"/>
      <c r="M2426" s="12"/>
      <c r="N2426" s="12"/>
      <c r="O2426" s="12"/>
      <c r="P2426" s="11" t="s">
        <v>1</v>
      </c>
      <c r="Q2426" s="11" t="s">
        <v>1</v>
      </c>
      <c r="R2426" s="11" t="s">
        <v>1</v>
      </c>
      <c r="S2426" s="11" t="s">
        <v>1</v>
      </c>
      <c r="T2426" s="11" t="s">
        <v>1</v>
      </c>
      <c r="U2426" s="11" t="s">
        <v>1</v>
      </c>
      <c r="V2426" s="11" t="s">
        <v>305</v>
      </c>
      <c r="W2426" s="21" t="s">
        <v>1</v>
      </c>
    </row>
    <row r="2427" spans="1:23" x14ac:dyDescent="0.2">
      <c r="A2427" s="27" t="s">
        <v>80</v>
      </c>
      <c r="B2427" s="13" t="s">
        <v>162</v>
      </c>
      <c r="C2427" s="13" t="s">
        <v>284</v>
      </c>
      <c r="D2427" s="14"/>
      <c r="E2427" s="14"/>
      <c r="F2427" s="14"/>
      <c r="G2427" s="14"/>
      <c r="H2427" s="14"/>
      <c r="I2427" s="14"/>
      <c r="J2427" s="14">
        <v>24.600269999999998</v>
      </c>
      <c r="K2427" s="14">
        <v>21.836200000000002</v>
      </c>
      <c r="L2427" s="14"/>
      <c r="M2427" s="14"/>
      <c r="N2427" s="14"/>
      <c r="O2427" s="14"/>
      <c r="P2427" s="13" t="s">
        <v>1</v>
      </c>
      <c r="Q2427" s="13" t="s">
        <v>1</v>
      </c>
      <c r="R2427" s="13" t="s">
        <v>1</v>
      </c>
      <c r="S2427" s="13" t="s">
        <v>1</v>
      </c>
      <c r="T2427" s="13" t="s">
        <v>1</v>
      </c>
      <c r="U2427" s="13" t="s">
        <v>1</v>
      </c>
      <c r="V2427" s="13" t="s">
        <v>305</v>
      </c>
      <c r="W2427" s="22" t="s">
        <v>1</v>
      </c>
    </row>
    <row r="2428" spans="1:23" x14ac:dyDescent="0.2">
      <c r="A2428" s="25" t="s">
        <v>80</v>
      </c>
      <c r="B2428" s="11" t="s">
        <v>162</v>
      </c>
      <c r="C2428" s="11" t="s">
        <v>286</v>
      </c>
      <c r="D2428" s="12">
        <v>0.51080999999999999</v>
      </c>
      <c r="E2428" s="12">
        <v>6.1269999999999998E-2</v>
      </c>
      <c r="F2428" s="12"/>
      <c r="G2428" s="12"/>
      <c r="H2428" s="12"/>
      <c r="I2428" s="12"/>
      <c r="J2428" s="12">
        <v>0.10296</v>
      </c>
      <c r="K2428" s="12">
        <v>8.9620000000000005E-2</v>
      </c>
      <c r="L2428" s="12"/>
      <c r="M2428" s="12">
        <v>9.2499999999999999E-2</v>
      </c>
      <c r="N2428" s="12"/>
      <c r="O2428" s="12"/>
      <c r="P2428" s="11" t="s">
        <v>1</v>
      </c>
      <c r="Q2428" s="11" t="s">
        <v>1</v>
      </c>
      <c r="R2428" s="11" t="s">
        <v>1</v>
      </c>
      <c r="S2428" s="11" t="s">
        <v>1</v>
      </c>
      <c r="T2428" s="11" t="s">
        <v>1</v>
      </c>
      <c r="U2428" s="11" t="s">
        <v>1</v>
      </c>
      <c r="V2428" s="11" t="s">
        <v>305</v>
      </c>
      <c r="W2428" s="21" t="s">
        <v>1</v>
      </c>
    </row>
    <row r="2429" spans="1:23" x14ac:dyDescent="0.2">
      <c r="A2429" s="27" t="s">
        <v>80</v>
      </c>
      <c r="B2429" s="13" t="s">
        <v>162</v>
      </c>
      <c r="C2429" s="13" t="s">
        <v>287</v>
      </c>
      <c r="D2429" s="14">
        <v>49.728259999999999</v>
      </c>
      <c r="E2429" s="14">
        <v>54.266129999999997</v>
      </c>
      <c r="F2429" s="14"/>
      <c r="G2429" s="14"/>
      <c r="H2429" s="14"/>
      <c r="I2429" s="14"/>
      <c r="J2429" s="14">
        <v>47.103560000000002</v>
      </c>
      <c r="K2429" s="14">
        <v>41.295079999999999</v>
      </c>
      <c r="L2429" s="14"/>
      <c r="M2429" s="14">
        <v>44.636339999999997</v>
      </c>
      <c r="N2429" s="14"/>
      <c r="O2429" s="14"/>
      <c r="P2429" s="13" t="s">
        <v>1</v>
      </c>
      <c r="Q2429" s="13" t="s">
        <v>1</v>
      </c>
      <c r="R2429" s="13" t="s">
        <v>1</v>
      </c>
      <c r="S2429" s="13" t="s">
        <v>1</v>
      </c>
      <c r="T2429" s="13" t="s">
        <v>1</v>
      </c>
      <c r="U2429" s="13" t="s">
        <v>1</v>
      </c>
      <c r="V2429" s="13" t="s">
        <v>305</v>
      </c>
      <c r="W2429" s="22" t="s">
        <v>1</v>
      </c>
    </row>
    <row r="2430" spans="1:23" x14ac:dyDescent="0.2">
      <c r="A2430" s="25" t="s">
        <v>80</v>
      </c>
      <c r="B2430" s="11" t="s">
        <v>162</v>
      </c>
      <c r="C2430" s="11" t="s">
        <v>288</v>
      </c>
      <c r="D2430" s="12">
        <v>32.91404</v>
      </c>
      <c r="E2430" s="12">
        <v>29.692509999999999</v>
      </c>
      <c r="F2430" s="12"/>
      <c r="G2430" s="12"/>
      <c r="H2430" s="12"/>
      <c r="I2430" s="12"/>
      <c r="J2430" s="12">
        <v>32.544110000000003</v>
      </c>
      <c r="K2430" s="12">
        <v>28.733180000000001</v>
      </c>
      <c r="L2430" s="12"/>
      <c r="M2430" s="12">
        <v>32.897449999999999</v>
      </c>
      <c r="N2430" s="12"/>
      <c r="O2430" s="12"/>
      <c r="P2430" s="11" t="s">
        <v>1</v>
      </c>
      <c r="Q2430" s="11" t="s">
        <v>1</v>
      </c>
      <c r="R2430" s="11" t="s">
        <v>1</v>
      </c>
      <c r="S2430" s="11" t="s">
        <v>1</v>
      </c>
      <c r="T2430" s="11" t="s">
        <v>1</v>
      </c>
      <c r="U2430" s="11" t="s">
        <v>1</v>
      </c>
      <c r="V2430" s="11" t="s">
        <v>305</v>
      </c>
      <c r="W2430" s="21" t="s">
        <v>1</v>
      </c>
    </row>
    <row r="2431" spans="1:23" x14ac:dyDescent="0.2">
      <c r="A2431" s="27" t="s">
        <v>80</v>
      </c>
      <c r="B2431" s="13" t="s">
        <v>162</v>
      </c>
      <c r="C2431" s="13" t="s">
        <v>285</v>
      </c>
      <c r="D2431" s="14"/>
      <c r="E2431" s="14"/>
      <c r="F2431" s="14"/>
      <c r="G2431" s="14"/>
      <c r="H2431" s="14"/>
      <c r="I2431" s="14"/>
      <c r="J2431" s="14">
        <v>7.9438399999999998</v>
      </c>
      <c r="K2431" s="14">
        <v>6.8969899999999997</v>
      </c>
      <c r="L2431" s="14"/>
      <c r="M2431" s="14"/>
      <c r="N2431" s="14"/>
      <c r="O2431" s="14"/>
      <c r="P2431" s="13" t="s">
        <v>1</v>
      </c>
      <c r="Q2431" s="13" t="s">
        <v>1</v>
      </c>
      <c r="R2431" s="13" t="s">
        <v>1</v>
      </c>
      <c r="S2431" s="13" t="s">
        <v>1</v>
      </c>
      <c r="T2431" s="13" t="s">
        <v>1</v>
      </c>
      <c r="U2431" s="13" t="s">
        <v>1</v>
      </c>
      <c r="V2431" s="13" t="s">
        <v>305</v>
      </c>
      <c r="W2431" s="22" t="s">
        <v>1</v>
      </c>
    </row>
    <row r="2432" spans="1:23" x14ac:dyDescent="0.2">
      <c r="A2432" s="25" t="s">
        <v>80</v>
      </c>
      <c r="B2432" s="11" t="s">
        <v>162</v>
      </c>
      <c r="C2432" s="11" t="s">
        <v>308</v>
      </c>
      <c r="D2432" s="12"/>
      <c r="E2432" s="12">
        <v>3.089</v>
      </c>
      <c r="F2432" s="12">
        <v>5.2290000000000001</v>
      </c>
      <c r="G2432" s="12">
        <v>3.7730000000000001</v>
      </c>
      <c r="H2432" s="12">
        <v>8.6630000000000003</v>
      </c>
      <c r="I2432" s="12">
        <v>7.8360000000000003</v>
      </c>
      <c r="J2432" s="12">
        <v>6.8650000000000002</v>
      </c>
      <c r="K2432" s="12">
        <v>10.523999999999999</v>
      </c>
      <c r="L2432" s="12">
        <v>10.516</v>
      </c>
      <c r="M2432" s="12">
        <v>8.016</v>
      </c>
      <c r="N2432" s="12">
        <v>6.3109999999999999</v>
      </c>
      <c r="O2432" s="12"/>
      <c r="P2432" s="11" t="s">
        <v>1</v>
      </c>
      <c r="Q2432" s="11" t="s">
        <v>1</v>
      </c>
      <c r="R2432" s="11" t="s">
        <v>1</v>
      </c>
      <c r="S2432" s="11" t="s">
        <v>1</v>
      </c>
      <c r="T2432" s="11" t="s">
        <v>1</v>
      </c>
      <c r="U2432" s="11" t="s">
        <v>1</v>
      </c>
      <c r="V2432" s="11" t="s">
        <v>305</v>
      </c>
      <c r="W2432" s="21" t="s">
        <v>1</v>
      </c>
    </row>
    <row r="2433" spans="1:23" x14ac:dyDescent="0.2">
      <c r="A2433" s="27" t="s">
        <v>80</v>
      </c>
      <c r="B2433" s="13" t="s">
        <v>162</v>
      </c>
      <c r="C2433" s="13" t="s">
        <v>283</v>
      </c>
      <c r="D2433" s="14"/>
      <c r="E2433" s="14">
        <v>28</v>
      </c>
      <c r="F2433" s="14"/>
      <c r="G2433" s="14"/>
      <c r="H2433" s="14"/>
      <c r="I2433" s="14"/>
      <c r="J2433" s="14"/>
      <c r="K2433" s="14">
        <v>7</v>
      </c>
      <c r="L2433" s="14"/>
      <c r="M2433" s="14"/>
      <c r="N2433" s="14"/>
      <c r="O2433" s="14"/>
      <c r="P2433" s="13" t="s">
        <v>1</v>
      </c>
      <c r="Q2433" s="13" t="s">
        <v>1</v>
      </c>
      <c r="R2433" s="13" t="s">
        <v>1</v>
      </c>
      <c r="S2433" s="13" t="s">
        <v>1</v>
      </c>
      <c r="T2433" s="13" t="s">
        <v>1</v>
      </c>
      <c r="U2433" s="13" t="s">
        <v>1</v>
      </c>
      <c r="V2433" s="13" t="s">
        <v>305</v>
      </c>
      <c r="W2433" s="22" t="s">
        <v>1</v>
      </c>
    </row>
    <row r="2434" spans="1:23" x14ac:dyDescent="0.2">
      <c r="A2434" s="25" t="s">
        <v>80</v>
      </c>
      <c r="B2434" s="11" t="s">
        <v>162</v>
      </c>
      <c r="C2434" s="11" t="s">
        <v>290</v>
      </c>
      <c r="D2434" s="12"/>
      <c r="E2434" s="12"/>
      <c r="F2434" s="12"/>
      <c r="G2434" s="12"/>
      <c r="H2434" s="12"/>
      <c r="I2434" s="12">
        <v>100</v>
      </c>
      <c r="J2434" s="12"/>
      <c r="K2434" s="12">
        <v>100</v>
      </c>
      <c r="L2434" s="12"/>
      <c r="M2434" s="12"/>
      <c r="N2434" s="12"/>
      <c r="O2434" s="12"/>
      <c r="P2434" s="11" t="s">
        <v>1</v>
      </c>
      <c r="Q2434" s="11" t="s">
        <v>1</v>
      </c>
      <c r="R2434" s="11" t="s">
        <v>1</v>
      </c>
      <c r="S2434" s="11" t="s">
        <v>1</v>
      </c>
      <c r="T2434" s="11" t="s">
        <v>1</v>
      </c>
      <c r="U2434" s="11" t="s">
        <v>1</v>
      </c>
      <c r="V2434" s="11" t="s">
        <v>305</v>
      </c>
      <c r="W2434" s="21" t="s">
        <v>1</v>
      </c>
    </row>
    <row r="2435" spans="1:23" x14ac:dyDescent="0.2">
      <c r="A2435" s="27" t="s">
        <v>80</v>
      </c>
      <c r="B2435" s="13" t="s">
        <v>162</v>
      </c>
      <c r="C2435" s="13" t="s">
        <v>291</v>
      </c>
      <c r="D2435" s="14">
        <v>27</v>
      </c>
      <c r="E2435" s="14">
        <v>28</v>
      </c>
      <c r="F2435" s="14"/>
      <c r="G2435" s="14"/>
      <c r="H2435" s="14"/>
      <c r="I2435" s="14"/>
      <c r="J2435" s="14"/>
      <c r="K2435" s="14">
        <v>3</v>
      </c>
      <c r="L2435" s="14"/>
      <c r="M2435" s="14"/>
      <c r="N2435" s="14"/>
      <c r="O2435" s="14"/>
      <c r="P2435" s="13" t="s">
        <v>1</v>
      </c>
      <c r="Q2435" s="13" t="s">
        <v>1</v>
      </c>
      <c r="R2435" s="13" t="s">
        <v>1</v>
      </c>
      <c r="S2435" s="13" t="s">
        <v>1</v>
      </c>
      <c r="T2435" s="13" t="s">
        <v>1</v>
      </c>
      <c r="U2435" s="13" t="s">
        <v>1</v>
      </c>
      <c r="V2435" s="13" t="s">
        <v>305</v>
      </c>
      <c r="W2435" s="22" t="s">
        <v>1</v>
      </c>
    </row>
    <row r="2436" spans="1:23" x14ac:dyDescent="0.2">
      <c r="A2436" s="25" t="s">
        <v>80</v>
      </c>
      <c r="B2436" s="11" t="s">
        <v>162</v>
      </c>
      <c r="C2436" s="11" t="s">
        <v>273</v>
      </c>
      <c r="D2436" s="12"/>
      <c r="E2436" s="12"/>
      <c r="F2436" s="12"/>
      <c r="G2436" s="12"/>
      <c r="H2436" s="12"/>
      <c r="I2436" s="12"/>
      <c r="J2436" s="12"/>
      <c r="K2436" s="12">
        <v>8</v>
      </c>
      <c r="L2436" s="12"/>
      <c r="M2436" s="12"/>
      <c r="N2436" s="12"/>
      <c r="O2436" s="12"/>
      <c r="P2436" s="11" t="s">
        <v>1</v>
      </c>
      <c r="Q2436" s="11" t="s">
        <v>1</v>
      </c>
      <c r="R2436" s="11" t="s">
        <v>1</v>
      </c>
      <c r="S2436" s="11" t="s">
        <v>1</v>
      </c>
      <c r="T2436" s="11" t="s">
        <v>1</v>
      </c>
      <c r="U2436" s="11" t="s">
        <v>1</v>
      </c>
      <c r="V2436" s="11" t="s">
        <v>305</v>
      </c>
      <c r="W2436" s="21" t="s">
        <v>1</v>
      </c>
    </row>
    <row r="2437" spans="1:23" x14ac:dyDescent="0.2">
      <c r="A2437" s="27" t="s">
        <v>80</v>
      </c>
      <c r="B2437" s="13" t="s">
        <v>162</v>
      </c>
      <c r="C2437" s="13" t="s">
        <v>274</v>
      </c>
      <c r="D2437" s="14"/>
      <c r="E2437" s="14"/>
      <c r="F2437" s="14"/>
      <c r="G2437" s="14"/>
      <c r="H2437" s="14"/>
      <c r="I2437" s="14"/>
      <c r="J2437" s="14"/>
      <c r="K2437" s="14">
        <v>9</v>
      </c>
      <c r="L2437" s="14"/>
      <c r="M2437" s="14"/>
      <c r="N2437" s="14"/>
      <c r="O2437" s="14"/>
      <c r="P2437" s="13" t="s">
        <v>1</v>
      </c>
      <c r="Q2437" s="13" t="s">
        <v>1</v>
      </c>
      <c r="R2437" s="13" t="s">
        <v>1</v>
      </c>
      <c r="S2437" s="13" t="s">
        <v>1</v>
      </c>
      <c r="T2437" s="13" t="s">
        <v>1</v>
      </c>
      <c r="U2437" s="13" t="s">
        <v>1</v>
      </c>
      <c r="V2437" s="13" t="s">
        <v>305</v>
      </c>
      <c r="W2437" s="22" t="s">
        <v>1</v>
      </c>
    </row>
    <row r="2438" spans="1:23" x14ac:dyDescent="0.2">
      <c r="A2438" s="25" t="s">
        <v>80</v>
      </c>
      <c r="B2438" s="11" t="s">
        <v>162</v>
      </c>
      <c r="C2438" s="11" t="s">
        <v>289</v>
      </c>
      <c r="D2438" s="12">
        <v>83.153109999999998</v>
      </c>
      <c r="E2438" s="12">
        <v>84.019909999999996</v>
      </c>
      <c r="F2438" s="12"/>
      <c r="G2438" s="12"/>
      <c r="H2438" s="12"/>
      <c r="I2438" s="12"/>
      <c r="J2438" s="12">
        <v>79.750630000000001</v>
      </c>
      <c r="K2438" s="12">
        <v>70.117869999999996</v>
      </c>
      <c r="L2438" s="12"/>
      <c r="M2438" s="12">
        <v>77.626300000000001</v>
      </c>
      <c r="N2438" s="12"/>
      <c r="O2438" s="12"/>
      <c r="P2438" s="11" t="s">
        <v>1</v>
      </c>
      <c r="Q2438" s="11" t="s">
        <v>1</v>
      </c>
      <c r="R2438" s="11" t="s">
        <v>1</v>
      </c>
      <c r="S2438" s="11" t="s">
        <v>1</v>
      </c>
      <c r="T2438" s="11" t="s">
        <v>1</v>
      </c>
      <c r="U2438" s="11" t="s">
        <v>1</v>
      </c>
      <c r="V2438" s="11" t="s">
        <v>305</v>
      </c>
      <c r="W2438" s="21" t="s">
        <v>1</v>
      </c>
    </row>
    <row r="2439" spans="1:23" x14ac:dyDescent="0.2">
      <c r="A2439" s="27" t="s">
        <v>80</v>
      </c>
      <c r="B2439" s="13" t="s">
        <v>162</v>
      </c>
      <c r="C2439" s="13" t="s">
        <v>276</v>
      </c>
      <c r="D2439" s="14"/>
      <c r="E2439" s="14"/>
      <c r="F2439" s="14"/>
      <c r="G2439" s="14"/>
      <c r="H2439" s="14"/>
      <c r="I2439" s="14">
        <v>18</v>
      </c>
      <c r="J2439" s="14"/>
      <c r="K2439" s="14">
        <v>18</v>
      </c>
      <c r="L2439" s="14"/>
      <c r="M2439" s="14"/>
      <c r="N2439" s="14"/>
      <c r="O2439" s="14"/>
      <c r="P2439" s="13" t="s">
        <v>1</v>
      </c>
      <c r="Q2439" s="13" t="s">
        <v>1</v>
      </c>
      <c r="R2439" s="13" t="s">
        <v>1</v>
      </c>
      <c r="S2439" s="13" t="s">
        <v>1</v>
      </c>
      <c r="T2439" s="13" t="s">
        <v>1</v>
      </c>
      <c r="U2439" s="13" t="s">
        <v>1</v>
      </c>
      <c r="V2439" s="13" t="s">
        <v>305</v>
      </c>
      <c r="W2439" s="22" t="s">
        <v>1</v>
      </c>
    </row>
    <row r="2440" spans="1:23" x14ac:dyDescent="0.2">
      <c r="A2440" s="25" t="s">
        <v>80</v>
      </c>
      <c r="B2440" s="11" t="s">
        <v>162</v>
      </c>
      <c r="C2440" s="11" t="s">
        <v>271</v>
      </c>
      <c r="D2440" s="12">
        <v>15</v>
      </c>
      <c r="E2440" s="12">
        <v>14</v>
      </c>
      <c r="F2440" s="12">
        <v>14</v>
      </c>
      <c r="G2440" s="12"/>
      <c r="H2440" s="12"/>
      <c r="I2440" s="12">
        <v>15</v>
      </c>
      <c r="J2440" s="12"/>
      <c r="K2440" s="12">
        <v>16</v>
      </c>
      <c r="L2440" s="12"/>
      <c r="M2440" s="12"/>
      <c r="N2440" s="12"/>
      <c r="O2440" s="12"/>
      <c r="P2440" s="11" t="s">
        <v>1</v>
      </c>
      <c r="Q2440" s="11" t="s">
        <v>1</v>
      </c>
      <c r="R2440" s="11" t="s">
        <v>1</v>
      </c>
      <c r="S2440" s="11" t="s">
        <v>1</v>
      </c>
      <c r="T2440" s="11" t="s">
        <v>1</v>
      </c>
      <c r="U2440" s="11" t="s">
        <v>1</v>
      </c>
      <c r="V2440" s="11" t="s">
        <v>305</v>
      </c>
      <c r="W2440" s="21" t="s">
        <v>1</v>
      </c>
    </row>
    <row r="2441" spans="1:23" x14ac:dyDescent="0.2">
      <c r="A2441" s="27" t="s">
        <v>80</v>
      </c>
      <c r="B2441" s="13" t="s">
        <v>162</v>
      </c>
      <c r="C2441" s="13" t="s">
        <v>292</v>
      </c>
      <c r="D2441" s="14"/>
      <c r="E2441" s="14"/>
      <c r="F2441" s="14">
        <v>22</v>
      </c>
      <c r="G2441" s="14"/>
      <c r="H2441" s="14"/>
      <c r="I2441" s="14">
        <v>23</v>
      </c>
      <c r="J2441" s="14"/>
      <c r="K2441" s="14">
        <v>27</v>
      </c>
      <c r="L2441" s="14"/>
      <c r="M2441" s="14"/>
      <c r="N2441" s="14"/>
      <c r="O2441" s="14"/>
      <c r="P2441" s="13" t="s">
        <v>1</v>
      </c>
      <c r="Q2441" s="13" t="s">
        <v>1</v>
      </c>
      <c r="R2441" s="13" t="s">
        <v>1</v>
      </c>
      <c r="S2441" s="13" t="s">
        <v>1</v>
      </c>
      <c r="T2441" s="13" t="s">
        <v>1</v>
      </c>
      <c r="U2441" s="13" t="s">
        <v>1</v>
      </c>
      <c r="V2441" s="13" t="s">
        <v>305</v>
      </c>
      <c r="W2441" s="22" t="s">
        <v>1</v>
      </c>
    </row>
    <row r="2442" spans="1:23" x14ac:dyDescent="0.2">
      <c r="A2442" s="25" t="s">
        <v>80</v>
      </c>
      <c r="B2442" s="11" t="s">
        <v>162</v>
      </c>
      <c r="C2442" s="11" t="s">
        <v>275</v>
      </c>
      <c r="D2442" s="12"/>
      <c r="E2442" s="12"/>
      <c r="F2442" s="12"/>
      <c r="G2442" s="12"/>
      <c r="H2442" s="12"/>
      <c r="I2442" s="12"/>
      <c r="J2442" s="12"/>
      <c r="K2442" s="12">
        <v>21</v>
      </c>
      <c r="L2442" s="12"/>
      <c r="M2442" s="12"/>
      <c r="N2442" s="12"/>
      <c r="O2442" s="12"/>
      <c r="P2442" s="11" t="s">
        <v>1</v>
      </c>
      <c r="Q2442" s="11" t="s">
        <v>1</v>
      </c>
      <c r="R2442" s="11" t="s">
        <v>1</v>
      </c>
      <c r="S2442" s="11" t="s">
        <v>1</v>
      </c>
      <c r="T2442" s="11" t="s">
        <v>1</v>
      </c>
      <c r="U2442" s="11" t="s">
        <v>1</v>
      </c>
      <c r="V2442" s="11" t="s">
        <v>305</v>
      </c>
      <c r="W2442" s="21" t="s">
        <v>1</v>
      </c>
    </row>
    <row r="2443" spans="1:23" x14ac:dyDescent="0.2">
      <c r="A2443" s="27" t="s">
        <v>80</v>
      </c>
      <c r="B2443" s="13" t="s">
        <v>162</v>
      </c>
      <c r="C2443" s="13" t="s">
        <v>272</v>
      </c>
      <c r="D2443" s="14"/>
      <c r="E2443" s="14"/>
      <c r="F2443" s="14"/>
      <c r="G2443" s="14"/>
      <c r="H2443" s="14"/>
      <c r="I2443" s="14"/>
      <c r="J2443" s="14"/>
      <c r="K2443" s="14">
        <v>31</v>
      </c>
      <c r="L2443" s="14"/>
      <c r="M2443" s="14"/>
      <c r="N2443" s="14"/>
      <c r="O2443" s="14"/>
      <c r="P2443" s="13" t="s">
        <v>1</v>
      </c>
      <c r="Q2443" s="13" t="s">
        <v>1</v>
      </c>
      <c r="R2443" s="13" t="s">
        <v>1</v>
      </c>
      <c r="S2443" s="13" t="s">
        <v>1</v>
      </c>
      <c r="T2443" s="13" t="s">
        <v>1</v>
      </c>
      <c r="U2443" s="13" t="s">
        <v>1</v>
      </c>
      <c r="V2443" s="13" t="s">
        <v>305</v>
      </c>
      <c r="W2443" s="22" t="s">
        <v>1</v>
      </c>
    </row>
    <row r="2444" spans="1:23" x14ac:dyDescent="0.2">
      <c r="A2444" s="25" t="s">
        <v>80</v>
      </c>
      <c r="B2444" s="11" t="s">
        <v>162</v>
      </c>
      <c r="C2444" s="11" t="s">
        <v>295</v>
      </c>
      <c r="D2444" s="12"/>
      <c r="E2444" s="12">
        <v>16.02450898</v>
      </c>
      <c r="F2444" s="12">
        <v>15.4991754</v>
      </c>
      <c r="G2444" s="12">
        <v>15.98577738</v>
      </c>
      <c r="H2444" s="12">
        <v>16.62893558</v>
      </c>
      <c r="I2444" s="12">
        <v>17.24116592</v>
      </c>
      <c r="J2444" s="12">
        <v>17.378144460000001</v>
      </c>
      <c r="K2444" s="12">
        <v>16.265340949999999</v>
      </c>
      <c r="L2444" s="12">
        <v>16.31052493</v>
      </c>
      <c r="M2444" s="12">
        <v>17.12953302</v>
      </c>
      <c r="N2444" s="12">
        <v>18.007748329999998</v>
      </c>
      <c r="O2444" s="12"/>
      <c r="P2444" s="11" t="s">
        <v>1</v>
      </c>
      <c r="Q2444" s="11" t="s">
        <v>1</v>
      </c>
      <c r="R2444" s="11" t="s">
        <v>1</v>
      </c>
      <c r="S2444" s="11" t="s">
        <v>1</v>
      </c>
      <c r="T2444" s="11" t="s">
        <v>1</v>
      </c>
      <c r="U2444" s="11" t="s">
        <v>1</v>
      </c>
      <c r="V2444" s="11" t="s">
        <v>305</v>
      </c>
      <c r="W2444" s="21" t="s">
        <v>1</v>
      </c>
    </row>
    <row r="2445" spans="1:23" x14ac:dyDescent="0.2">
      <c r="A2445" s="27" t="s">
        <v>80</v>
      </c>
      <c r="B2445" s="13" t="s">
        <v>162</v>
      </c>
      <c r="C2445" s="13" t="s">
        <v>297</v>
      </c>
      <c r="D2445" s="14"/>
      <c r="E2445" s="14"/>
      <c r="F2445" s="14"/>
      <c r="G2445" s="14"/>
      <c r="H2445" s="14"/>
      <c r="I2445" s="14"/>
      <c r="J2445" s="14"/>
      <c r="K2445" s="14"/>
      <c r="L2445" s="14"/>
      <c r="M2445" s="14"/>
      <c r="N2445" s="14"/>
      <c r="O2445" s="14"/>
      <c r="P2445" s="13" t="s">
        <v>1</v>
      </c>
      <c r="Q2445" s="13" t="s">
        <v>1</v>
      </c>
      <c r="R2445" s="13" t="s">
        <v>1</v>
      </c>
      <c r="S2445" s="13" t="s">
        <v>1</v>
      </c>
      <c r="T2445" s="13" t="s">
        <v>1</v>
      </c>
      <c r="U2445" s="13" t="s">
        <v>1</v>
      </c>
      <c r="V2445" s="13" t="s">
        <v>305</v>
      </c>
      <c r="W2445" s="22" t="s">
        <v>1</v>
      </c>
    </row>
    <row r="2446" spans="1:23" x14ac:dyDescent="0.2">
      <c r="A2446" s="25" t="s">
        <v>80</v>
      </c>
      <c r="B2446" s="11" t="s">
        <v>162</v>
      </c>
      <c r="C2446" s="11" t="s">
        <v>299</v>
      </c>
      <c r="D2446" s="12">
        <v>0</v>
      </c>
      <c r="E2446" s="12">
        <v>0</v>
      </c>
      <c r="F2446" s="12"/>
      <c r="G2446" s="12"/>
      <c r="H2446" s="12"/>
      <c r="I2446" s="12"/>
      <c r="J2446" s="12"/>
      <c r="K2446" s="12"/>
      <c r="L2446" s="12"/>
      <c r="M2446" s="12"/>
      <c r="N2446" s="12"/>
      <c r="O2446" s="12"/>
      <c r="P2446" s="11" t="s">
        <v>1</v>
      </c>
      <c r="Q2446" s="11" t="s">
        <v>1</v>
      </c>
      <c r="R2446" s="11" t="s">
        <v>1</v>
      </c>
      <c r="S2446" s="11" t="s">
        <v>1</v>
      </c>
      <c r="T2446" s="11" t="s">
        <v>1</v>
      </c>
      <c r="U2446" s="11" t="s">
        <v>1</v>
      </c>
      <c r="V2446" s="11" t="s">
        <v>305</v>
      </c>
      <c r="W2446" s="21" t="s">
        <v>1</v>
      </c>
    </row>
    <row r="2447" spans="1:23" x14ac:dyDescent="0.2">
      <c r="A2447" s="27" t="s">
        <v>80</v>
      </c>
      <c r="B2447" s="13" t="s">
        <v>162</v>
      </c>
      <c r="C2447" s="13" t="s">
        <v>300</v>
      </c>
      <c r="D2447" s="14">
        <v>88.856909999999999</v>
      </c>
      <c r="E2447" s="14">
        <v>88.380260000000007</v>
      </c>
      <c r="F2447" s="14"/>
      <c r="G2447" s="14"/>
      <c r="H2447" s="14"/>
      <c r="I2447" s="14"/>
      <c r="J2447" s="14"/>
      <c r="K2447" s="14"/>
      <c r="L2447" s="14"/>
      <c r="M2447" s="14">
        <v>77.840130000000002</v>
      </c>
      <c r="N2447" s="14"/>
      <c r="O2447" s="14"/>
      <c r="P2447" s="13" t="s">
        <v>1</v>
      </c>
      <c r="Q2447" s="13" t="s">
        <v>1</v>
      </c>
      <c r="R2447" s="13" t="s">
        <v>1</v>
      </c>
      <c r="S2447" s="13" t="s">
        <v>1</v>
      </c>
      <c r="T2447" s="13" t="s">
        <v>1</v>
      </c>
      <c r="U2447" s="13" t="s">
        <v>1</v>
      </c>
      <c r="V2447" s="13" t="s">
        <v>305</v>
      </c>
      <c r="W2447" s="22" t="s">
        <v>1</v>
      </c>
    </row>
    <row r="2448" spans="1:23" x14ac:dyDescent="0.2">
      <c r="A2448" s="25" t="s">
        <v>80</v>
      </c>
      <c r="B2448" s="11" t="s">
        <v>162</v>
      </c>
      <c r="C2448" s="11" t="s">
        <v>296</v>
      </c>
      <c r="D2448" s="12">
        <v>77.600499999999997</v>
      </c>
      <c r="E2448" s="12">
        <v>80.106819999999999</v>
      </c>
      <c r="F2448" s="12"/>
      <c r="G2448" s="12"/>
      <c r="H2448" s="12"/>
      <c r="I2448" s="12"/>
      <c r="J2448" s="12"/>
      <c r="K2448" s="12"/>
      <c r="L2448" s="12"/>
      <c r="M2448" s="12">
        <v>68.260499999999993</v>
      </c>
      <c r="N2448" s="12"/>
      <c r="O2448" s="12"/>
      <c r="P2448" s="11" t="s">
        <v>1</v>
      </c>
      <c r="Q2448" s="11" t="s">
        <v>1</v>
      </c>
      <c r="R2448" s="11" t="s">
        <v>1</v>
      </c>
      <c r="S2448" s="11" t="s">
        <v>1</v>
      </c>
      <c r="T2448" s="11" t="s">
        <v>1</v>
      </c>
      <c r="U2448" s="11" t="s">
        <v>1</v>
      </c>
      <c r="V2448" s="11" t="s">
        <v>305</v>
      </c>
      <c r="W2448" s="21" t="s">
        <v>1</v>
      </c>
    </row>
    <row r="2449" spans="1:23" x14ac:dyDescent="0.2">
      <c r="A2449" s="27" t="s">
        <v>80</v>
      </c>
      <c r="B2449" s="13" t="s">
        <v>162</v>
      </c>
      <c r="C2449" s="13" t="s">
        <v>301</v>
      </c>
      <c r="D2449" s="14">
        <v>82.73254</v>
      </c>
      <c r="E2449" s="14">
        <v>88.12182</v>
      </c>
      <c r="F2449" s="14"/>
      <c r="G2449" s="14"/>
      <c r="H2449" s="14"/>
      <c r="I2449" s="14"/>
      <c r="J2449" s="14"/>
      <c r="K2449" s="14"/>
      <c r="L2449" s="14"/>
      <c r="M2449" s="14">
        <v>87.512309999999999</v>
      </c>
      <c r="N2449" s="14"/>
      <c r="O2449" s="14"/>
      <c r="P2449" s="13" t="s">
        <v>1</v>
      </c>
      <c r="Q2449" s="13" t="s">
        <v>1</v>
      </c>
      <c r="R2449" s="13" t="s">
        <v>1</v>
      </c>
      <c r="S2449" s="13" t="s">
        <v>1</v>
      </c>
      <c r="T2449" s="13" t="s">
        <v>1</v>
      </c>
      <c r="U2449" s="13" t="s">
        <v>1</v>
      </c>
      <c r="V2449" s="13" t="s">
        <v>305</v>
      </c>
      <c r="W2449" s="22" t="s">
        <v>1</v>
      </c>
    </row>
    <row r="2450" spans="1:23" x14ac:dyDescent="0.2">
      <c r="A2450" s="25" t="s">
        <v>80</v>
      </c>
      <c r="B2450" s="11" t="s">
        <v>162</v>
      </c>
      <c r="C2450" s="11" t="s">
        <v>298</v>
      </c>
      <c r="D2450" s="12"/>
      <c r="E2450" s="12"/>
      <c r="F2450" s="12"/>
      <c r="G2450" s="12"/>
      <c r="H2450" s="12"/>
      <c r="I2450" s="12"/>
      <c r="J2450" s="12"/>
      <c r="K2450" s="12"/>
      <c r="L2450" s="12"/>
      <c r="M2450" s="12"/>
      <c r="N2450" s="12"/>
      <c r="O2450" s="12"/>
      <c r="P2450" s="11" t="s">
        <v>1</v>
      </c>
      <c r="Q2450" s="11" t="s">
        <v>1</v>
      </c>
      <c r="R2450" s="11" t="s">
        <v>1</v>
      </c>
      <c r="S2450" s="11" t="s">
        <v>1</v>
      </c>
      <c r="T2450" s="11" t="s">
        <v>1</v>
      </c>
      <c r="U2450" s="11" t="s">
        <v>1</v>
      </c>
      <c r="V2450" s="11" t="s">
        <v>305</v>
      </c>
      <c r="W2450" s="21" t="s">
        <v>1</v>
      </c>
    </row>
    <row r="2451" spans="1:23" x14ac:dyDescent="0.2">
      <c r="A2451" s="27" t="s">
        <v>81</v>
      </c>
      <c r="B2451" s="13" t="s">
        <v>163</v>
      </c>
      <c r="C2451" s="13" t="s">
        <v>277</v>
      </c>
      <c r="D2451" s="14"/>
      <c r="E2451" s="14">
        <v>78.567620000000005</v>
      </c>
      <c r="F2451" s="14">
        <v>76.224770000000007</v>
      </c>
      <c r="G2451" s="14">
        <v>77.732330000000005</v>
      </c>
      <c r="H2451" s="14">
        <v>81.673599999999993</v>
      </c>
      <c r="I2451" s="14">
        <v>80.767099999999999</v>
      </c>
      <c r="J2451" s="14"/>
      <c r="K2451" s="14"/>
      <c r="L2451" s="14"/>
      <c r="M2451" s="14"/>
      <c r="N2451" s="14"/>
      <c r="O2451" s="14"/>
      <c r="P2451" s="13" t="s">
        <v>1</v>
      </c>
      <c r="Q2451" s="13" t="s">
        <v>1</v>
      </c>
      <c r="R2451" s="13" t="s">
        <v>1</v>
      </c>
      <c r="S2451" s="13" t="s">
        <v>1</v>
      </c>
      <c r="T2451" s="13" t="s">
        <v>1</v>
      </c>
      <c r="U2451" s="13" t="s">
        <v>1</v>
      </c>
      <c r="V2451" s="13" t="s">
        <v>305</v>
      </c>
      <c r="W2451" s="22" t="s">
        <v>1</v>
      </c>
    </row>
    <row r="2452" spans="1:23" x14ac:dyDescent="0.2">
      <c r="A2452" s="25" t="s">
        <v>81</v>
      </c>
      <c r="B2452" s="11" t="s">
        <v>163</v>
      </c>
      <c r="C2452" s="11" t="s">
        <v>278</v>
      </c>
      <c r="D2452" s="12"/>
      <c r="E2452" s="12">
        <v>26.477119999999999</v>
      </c>
      <c r="F2452" s="12">
        <v>25.27186</v>
      </c>
      <c r="G2452" s="12">
        <v>24.422599999999999</v>
      </c>
      <c r="H2452" s="12">
        <v>24.913350000000001</v>
      </c>
      <c r="I2452" s="12">
        <v>24.73987</v>
      </c>
      <c r="J2452" s="12"/>
      <c r="K2452" s="12"/>
      <c r="L2452" s="12"/>
      <c r="M2452" s="12"/>
      <c r="N2452" s="12"/>
      <c r="O2452" s="12"/>
      <c r="P2452" s="11" t="s">
        <v>1</v>
      </c>
      <c r="Q2452" s="11" t="s">
        <v>1</v>
      </c>
      <c r="R2452" s="11" t="s">
        <v>1</v>
      </c>
      <c r="S2452" s="11" t="s">
        <v>1</v>
      </c>
      <c r="T2452" s="11" t="s">
        <v>1</v>
      </c>
      <c r="U2452" s="11" t="s">
        <v>1</v>
      </c>
      <c r="V2452" s="11" t="s">
        <v>305</v>
      </c>
      <c r="W2452" s="21" t="s">
        <v>1</v>
      </c>
    </row>
    <row r="2453" spans="1:23" x14ac:dyDescent="0.2">
      <c r="A2453" s="27" t="s">
        <v>81</v>
      </c>
      <c r="B2453" s="13" t="s">
        <v>163</v>
      </c>
      <c r="C2453" s="13" t="s">
        <v>280</v>
      </c>
      <c r="D2453" s="14"/>
      <c r="E2453" s="14">
        <v>11.613429999999999</v>
      </c>
      <c r="F2453" s="14">
        <v>11.912979999999999</v>
      </c>
      <c r="G2453" s="14">
        <v>12.95534</v>
      </c>
      <c r="H2453" s="14">
        <v>14.24108</v>
      </c>
      <c r="I2453" s="14">
        <v>14.761620000000001</v>
      </c>
      <c r="J2453" s="14"/>
      <c r="K2453" s="14"/>
      <c r="L2453" s="14"/>
      <c r="M2453" s="14"/>
      <c r="N2453" s="14"/>
      <c r="O2453" s="14"/>
      <c r="P2453" s="13" t="s">
        <v>1</v>
      </c>
      <c r="Q2453" s="13" t="s">
        <v>1</v>
      </c>
      <c r="R2453" s="13" t="s">
        <v>1</v>
      </c>
      <c r="S2453" s="13" t="s">
        <v>1</v>
      </c>
      <c r="T2453" s="13" t="s">
        <v>1</v>
      </c>
      <c r="U2453" s="13" t="s">
        <v>1</v>
      </c>
      <c r="V2453" s="13" t="s">
        <v>305</v>
      </c>
      <c r="W2453" s="22" t="s">
        <v>1</v>
      </c>
    </row>
    <row r="2454" spans="1:23" x14ac:dyDescent="0.2">
      <c r="A2454" s="25" t="s">
        <v>81</v>
      </c>
      <c r="B2454" s="11" t="s">
        <v>163</v>
      </c>
      <c r="C2454" s="11" t="s">
        <v>281</v>
      </c>
      <c r="D2454" s="12"/>
      <c r="E2454" s="12">
        <v>33.289439999999999</v>
      </c>
      <c r="F2454" s="12">
        <v>32.095649999999999</v>
      </c>
      <c r="G2454" s="12">
        <v>31.275279999999999</v>
      </c>
      <c r="H2454" s="12">
        <v>31.678999999999998</v>
      </c>
      <c r="I2454" s="12">
        <v>31.65917</v>
      </c>
      <c r="J2454" s="12"/>
      <c r="K2454" s="12"/>
      <c r="L2454" s="12"/>
      <c r="M2454" s="12"/>
      <c r="N2454" s="12"/>
      <c r="O2454" s="12"/>
      <c r="P2454" s="11" t="s">
        <v>1</v>
      </c>
      <c r="Q2454" s="11" t="s">
        <v>1</v>
      </c>
      <c r="R2454" s="11" t="s">
        <v>1</v>
      </c>
      <c r="S2454" s="11" t="s">
        <v>1</v>
      </c>
      <c r="T2454" s="11" t="s">
        <v>1</v>
      </c>
      <c r="U2454" s="11" t="s">
        <v>1</v>
      </c>
      <c r="V2454" s="11" t="s">
        <v>305</v>
      </c>
      <c r="W2454" s="21" t="s">
        <v>1</v>
      </c>
    </row>
    <row r="2455" spans="1:23" x14ac:dyDescent="0.2">
      <c r="A2455" s="27" t="s">
        <v>81</v>
      </c>
      <c r="B2455" s="13" t="s">
        <v>163</v>
      </c>
      <c r="C2455" s="13" t="s">
        <v>282</v>
      </c>
      <c r="D2455" s="14"/>
      <c r="E2455" s="14">
        <v>42.713389999999997</v>
      </c>
      <c r="F2455" s="14">
        <v>41.839219999999997</v>
      </c>
      <c r="G2455" s="14">
        <v>40.884270000000001</v>
      </c>
      <c r="H2455" s="14">
        <v>39.815620000000003</v>
      </c>
      <c r="I2455" s="14">
        <v>39.306060000000002</v>
      </c>
      <c r="J2455" s="14"/>
      <c r="K2455" s="14"/>
      <c r="L2455" s="14"/>
      <c r="M2455" s="14"/>
      <c r="N2455" s="14"/>
      <c r="O2455" s="14"/>
      <c r="P2455" s="13" t="s">
        <v>1</v>
      </c>
      <c r="Q2455" s="13" t="s">
        <v>1</v>
      </c>
      <c r="R2455" s="13" t="s">
        <v>1</v>
      </c>
      <c r="S2455" s="13" t="s">
        <v>1</v>
      </c>
      <c r="T2455" s="13" t="s">
        <v>1</v>
      </c>
      <c r="U2455" s="13" t="s">
        <v>1</v>
      </c>
      <c r="V2455" s="13" t="s">
        <v>305</v>
      </c>
      <c r="W2455" s="22" t="s">
        <v>1</v>
      </c>
    </row>
    <row r="2456" spans="1:23" x14ac:dyDescent="0.2">
      <c r="A2456" s="25" t="s">
        <v>81</v>
      </c>
      <c r="B2456" s="11" t="s">
        <v>163</v>
      </c>
      <c r="C2456" s="11" t="s">
        <v>279</v>
      </c>
      <c r="D2456" s="12"/>
      <c r="E2456" s="12">
        <v>16.236260000000001</v>
      </c>
      <c r="F2456" s="12">
        <v>16.567360000000001</v>
      </c>
      <c r="G2456" s="12">
        <v>16.461670000000002</v>
      </c>
      <c r="H2456" s="12">
        <v>14.90227</v>
      </c>
      <c r="I2456" s="12">
        <v>14.5662</v>
      </c>
      <c r="J2456" s="12"/>
      <c r="K2456" s="12"/>
      <c r="L2456" s="12"/>
      <c r="M2456" s="12"/>
      <c r="N2456" s="12"/>
      <c r="O2456" s="12"/>
      <c r="P2456" s="11" t="s">
        <v>1</v>
      </c>
      <c r="Q2456" s="11" t="s">
        <v>1</v>
      </c>
      <c r="R2456" s="11" t="s">
        <v>1</v>
      </c>
      <c r="S2456" s="11" t="s">
        <v>1</v>
      </c>
      <c r="T2456" s="11" t="s">
        <v>1</v>
      </c>
      <c r="U2456" s="11" t="s">
        <v>1</v>
      </c>
      <c r="V2456" s="11" t="s">
        <v>305</v>
      </c>
      <c r="W2456" s="21" t="s">
        <v>1</v>
      </c>
    </row>
    <row r="2457" spans="1:23" x14ac:dyDescent="0.2">
      <c r="A2457" s="27" t="s">
        <v>81</v>
      </c>
      <c r="B2457" s="13" t="s">
        <v>163</v>
      </c>
      <c r="C2457" s="13" t="s">
        <v>293</v>
      </c>
      <c r="D2457" s="14"/>
      <c r="E2457" s="14"/>
      <c r="F2457" s="14"/>
      <c r="G2457" s="14"/>
      <c r="H2457" s="14"/>
      <c r="I2457" s="14"/>
      <c r="J2457" s="14"/>
      <c r="K2457" s="14"/>
      <c r="L2457" s="14"/>
      <c r="M2457" s="14"/>
      <c r="N2457" s="14"/>
      <c r="O2457" s="14"/>
      <c r="P2457" s="13" t="s">
        <v>1</v>
      </c>
      <c r="Q2457" s="13" t="s">
        <v>1</v>
      </c>
      <c r="R2457" s="13" t="s">
        <v>1</v>
      </c>
      <c r="S2457" s="13" t="s">
        <v>1</v>
      </c>
      <c r="T2457" s="13" t="s">
        <v>1</v>
      </c>
      <c r="U2457" s="13" t="s">
        <v>1</v>
      </c>
      <c r="V2457" s="13" t="s">
        <v>305</v>
      </c>
      <c r="W2457" s="22" t="s">
        <v>1</v>
      </c>
    </row>
    <row r="2458" spans="1:23" x14ac:dyDescent="0.2">
      <c r="A2458" s="25" t="s">
        <v>81</v>
      </c>
      <c r="B2458" s="11" t="s">
        <v>163</v>
      </c>
      <c r="C2458" s="11" t="s">
        <v>284</v>
      </c>
      <c r="D2458" s="12">
        <v>24.22757</v>
      </c>
      <c r="E2458" s="12">
        <v>25.161539999999999</v>
      </c>
      <c r="F2458" s="12">
        <v>24.18272</v>
      </c>
      <c r="G2458" s="12">
        <v>23.626359999999998</v>
      </c>
      <c r="H2458" s="12">
        <v>24.021350000000002</v>
      </c>
      <c r="I2458" s="12">
        <v>23.653790000000001</v>
      </c>
      <c r="J2458" s="12"/>
      <c r="K2458" s="12"/>
      <c r="L2458" s="12"/>
      <c r="M2458" s="12"/>
      <c r="N2458" s="12"/>
      <c r="O2458" s="12"/>
      <c r="P2458" s="11" t="s">
        <v>1</v>
      </c>
      <c r="Q2458" s="11" t="s">
        <v>1</v>
      </c>
      <c r="R2458" s="11" t="s">
        <v>1</v>
      </c>
      <c r="S2458" s="11" t="s">
        <v>1</v>
      </c>
      <c r="T2458" s="11" t="s">
        <v>1</v>
      </c>
      <c r="U2458" s="11" t="s">
        <v>1</v>
      </c>
      <c r="V2458" s="11" t="s">
        <v>305</v>
      </c>
      <c r="W2458" s="21" t="s">
        <v>1</v>
      </c>
    </row>
    <row r="2459" spans="1:23" x14ac:dyDescent="0.2">
      <c r="A2459" s="27" t="s">
        <v>81</v>
      </c>
      <c r="B2459" s="13" t="s">
        <v>163</v>
      </c>
      <c r="C2459" s="13" t="s">
        <v>286</v>
      </c>
      <c r="D2459" s="14">
        <v>8.7626000000000008</v>
      </c>
      <c r="E2459" s="14">
        <v>12.262829999999999</v>
      </c>
      <c r="F2459" s="14">
        <v>13.29696</v>
      </c>
      <c r="G2459" s="14">
        <v>14.10751</v>
      </c>
      <c r="H2459" s="14">
        <v>15.31677</v>
      </c>
      <c r="I2459" s="14">
        <v>15.731960000000001</v>
      </c>
      <c r="J2459" s="14"/>
      <c r="K2459" s="14"/>
      <c r="L2459" s="14"/>
      <c r="M2459" s="14"/>
      <c r="N2459" s="14"/>
      <c r="O2459" s="14"/>
      <c r="P2459" s="13" t="s">
        <v>1</v>
      </c>
      <c r="Q2459" s="13" t="s">
        <v>1</v>
      </c>
      <c r="R2459" s="13" t="s">
        <v>1</v>
      </c>
      <c r="S2459" s="13" t="s">
        <v>1</v>
      </c>
      <c r="T2459" s="13" t="s">
        <v>1</v>
      </c>
      <c r="U2459" s="13" t="s">
        <v>1</v>
      </c>
      <c r="V2459" s="13" t="s">
        <v>305</v>
      </c>
      <c r="W2459" s="22" t="s">
        <v>1</v>
      </c>
    </row>
    <row r="2460" spans="1:23" x14ac:dyDescent="0.2">
      <c r="A2460" s="25" t="s">
        <v>81</v>
      </c>
      <c r="B2460" s="11" t="s">
        <v>163</v>
      </c>
      <c r="C2460" s="11" t="s">
        <v>287</v>
      </c>
      <c r="D2460" s="12">
        <v>29.382570000000001</v>
      </c>
      <c r="E2460" s="12">
        <v>30.936579999999999</v>
      </c>
      <c r="F2460" s="12">
        <v>30.015470000000001</v>
      </c>
      <c r="G2460" s="12">
        <v>28.977329999999998</v>
      </c>
      <c r="H2460" s="12">
        <v>29.80566</v>
      </c>
      <c r="I2460" s="12">
        <v>29.68927</v>
      </c>
      <c r="J2460" s="12"/>
      <c r="K2460" s="12"/>
      <c r="L2460" s="12"/>
      <c r="M2460" s="12"/>
      <c r="N2460" s="12"/>
      <c r="O2460" s="12"/>
      <c r="P2460" s="11" t="s">
        <v>1</v>
      </c>
      <c r="Q2460" s="11" t="s">
        <v>1</v>
      </c>
      <c r="R2460" s="11" t="s">
        <v>1</v>
      </c>
      <c r="S2460" s="11" t="s">
        <v>1</v>
      </c>
      <c r="T2460" s="11" t="s">
        <v>1</v>
      </c>
      <c r="U2460" s="11" t="s">
        <v>1</v>
      </c>
      <c r="V2460" s="11" t="s">
        <v>305</v>
      </c>
      <c r="W2460" s="21" t="s">
        <v>1</v>
      </c>
    </row>
    <row r="2461" spans="1:23" x14ac:dyDescent="0.2">
      <c r="A2461" s="27" t="s">
        <v>81</v>
      </c>
      <c r="B2461" s="13" t="s">
        <v>163</v>
      </c>
      <c r="C2461" s="13" t="s">
        <v>288</v>
      </c>
      <c r="D2461" s="14">
        <v>35.773440000000001</v>
      </c>
      <c r="E2461" s="14">
        <v>43.160330000000002</v>
      </c>
      <c r="F2461" s="14">
        <v>42.207059999999998</v>
      </c>
      <c r="G2461" s="14">
        <v>41.180230000000002</v>
      </c>
      <c r="H2461" s="14">
        <v>40.052340000000001</v>
      </c>
      <c r="I2461" s="14">
        <v>39.569809999999997</v>
      </c>
      <c r="J2461" s="14"/>
      <c r="K2461" s="14"/>
      <c r="L2461" s="14"/>
      <c r="M2461" s="14"/>
      <c r="N2461" s="14"/>
      <c r="O2461" s="14"/>
      <c r="P2461" s="13" t="s">
        <v>1</v>
      </c>
      <c r="Q2461" s="13" t="s">
        <v>1</v>
      </c>
      <c r="R2461" s="13" t="s">
        <v>1</v>
      </c>
      <c r="S2461" s="13" t="s">
        <v>1</v>
      </c>
      <c r="T2461" s="13" t="s">
        <v>1</v>
      </c>
      <c r="U2461" s="13" t="s">
        <v>1</v>
      </c>
      <c r="V2461" s="13" t="s">
        <v>305</v>
      </c>
      <c r="W2461" s="22" t="s">
        <v>1</v>
      </c>
    </row>
    <row r="2462" spans="1:23" x14ac:dyDescent="0.2">
      <c r="A2462" s="25" t="s">
        <v>81</v>
      </c>
      <c r="B2462" s="11" t="s">
        <v>163</v>
      </c>
      <c r="C2462" s="11" t="s">
        <v>285</v>
      </c>
      <c r="D2462" s="12">
        <v>11.545859999999999</v>
      </c>
      <c r="E2462" s="12">
        <v>17.99879</v>
      </c>
      <c r="F2462" s="12">
        <v>18.024329999999999</v>
      </c>
      <c r="G2462" s="12">
        <v>17.553879999999999</v>
      </c>
      <c r="H2462" s="12">
        <v>16.030989999999999</v>
      </c>
      <c r="I2462" s="12">
        <v>15.91602</v>
      </c>
      <c r="J2462" s="12"/>
      <c r="K2462" s="12"/>
      <c r="L2462" s="12"/>
      <c r="M2462" s="12"/>
      <c r="N2462" s="12"/>
      <c r="O2462" s="12"/>
      <c r="P2462" s="11" t="s">
        <v>1</v>
      </c>
      <c r="Q2462" s="11" t="s">
        <v>1</v>
      </c>
      <c r="R2462" s="11" t="s">
        <v>1</v>
      </c>
      <c r="S2462" s="11" t="s">
        <v>1</v>
      </c>
      <c r="T2462" s="11" t="s">
        <v>1</v>
      </c>
      <c r="U2462" s="11" t="s">
        <v>1</v>
      </c>
      <c r="V2462" s="11" t="s">
        <v>305</v>
      </c>
      <c r="W2462" s="21" t="s">
        <v>1</v>
      </c>
    </row>
    <row r="2463" spans="1:23" x14ac:dyDescent="0.2">
      <c r="A2463" s="27" t="s">
        <v>81</v>
      </c>
      <c r="B2463" s="13" t="s">
        <v>163</v>
      </c>
      <c r="C2463" s="13" t="s">
        <v>308</v>
      </c>
      <c r="D2463" s="14"/>
      <c r="E2463" s="14">
        <v>77.126999999999995</v>
      </c>
      <c r="F2463" s="14">
        <v>94.373000000000005</v>
      </c>
      <c r="G2463" s="14">
        <v>34.182000000000002</v>
      </c>
      <c r="H2463" s="14">
        <v>34.337000000000003</v>
      </c>
      <c r="I2463" s="14">
        <v>42.908999999999999</v>
      </c>
      <c r="J2463" s="14">
        <v>56.212000000000003</v>
      </c>
      <c r="K2463" s="14">
        <v>46.561999999999998</v>
      </c>
      <c r="L2463" s="14">
        <v>13.97</v>
      </c>
      <c r="M2463" s="14">
        <v>15.052</v>
      </c>
      <c r="N2463" s="14">
        <v>7.0750000000000002</v>
      </c>
      <c r="O2463" s="14"/>
      <c r="P2463" s="13" t="s">
        <v>1</v>
      </c>
      <c r="Q2463" s="13" t="s">
        <v>1</v>
      </c>
      <c r="R2463" s="13" t="s">
        <v>1</v>
      </c>
      <c r="S2463" s="13" t="s">
        <v>1</v>
      </c>
      <c r="T2463" s="13" t="s">
        <v>1</v>
      </c>
      <c r="U2463" s="13" t="s">
        <v>1</v>
      </c>
      <c r="V2463" s="13" t="s">
        <v>305</v>
      </c>
      <c r="W2463" s="22" t="s">
        <v>1</v>
      </c>
    </row>
    <row r="2464" spans="1:23" x14ac:dyDescent="0.2">
      <c r="A2464" s="25" t="s">
        <v>81</v>
      </c>
      <c r="B2464" s="11" t="s">
        <v>163</v>
      </c>
      <c r="C2464" s="11" t="s">
        <v>283</v>
      </c>
      <c r="D2464" s="12">
        <v>1</v>
      </c>
      <c r="E2464" s="12">
        <v>1</v>
      </c>
      <c r="F2464" s="12">
        <v>1</v>
      </c>
      <c r="G2464" s="12">
        <v>1</v>
      </c>
      <c r="H2464" s="12">
        <v>1</v>
      </c>
      <c r="I2464" s="12">
        <v>1</v>
      </c>
      <c r="J2464" s="12">
        <v>1</v>
      </c>
      <c r="K2464" s="12">
        <v>1</v>
      </c>
      <c r="L2464" s="12">
        <v>1</v>
      </c>
      <c r="M2464" s="12">
        <v>1</v>
      </c>
      <c r="N2464" s="12">
        <v>1</v>
      </c>
      <c r="O2464" s="12"/>
      <c r="P2464" s="11" t="s">
        <v>1</v>
      </c>
      <c r="Q2464" s="11" t="s">
        <v>1</v>
      </c>
      <c r="R2464" s="11" t="s">
        <v>1</v>
      </c>
      <c r="S2464" s="11" t="s">
        <v>1</v>
      </c>
      <c r="T2464" s="11" t="s">
        <v>1</v>
      </c>
      <c r="U2464" s="11" t="s">
        <v>1</v>
      </c>
      <c r="V2464" s="11" t="s">
        <v>305</v>
      </c>
      <c r="W2464" s="21" t="s">
        <v>1</v>
      </c>
    </row>
    <row r="2465" spans="1:23" x14ac:dyDescent="0.2">
      <c r="A2465" s="27" t="s">
        <v>81</v>
      </c>
      <c r="B2465" s="13" t="s">
        <v>163</v>
      </c>
      <c r="C2465" s="13" t="s">
        <v>290</v>
      </c>
      <c r="D2465" s="14">
        <v>53</v>
      </c>
      <c r="E2465" s="14">
        <v>48</v>
      </c>
      <c r="F2465" s="14">
        <v>45</v>
      </c>
      <c r="G2465" s="14">
        <v>33</v>
      </c>
      <c r="H2465" s="14">
        <v>21</v>
      </c>
      <c r="I2465" s="14">
        <v>14</v>
      </c>
      <c r="J2465" s="14">
        <v>12</v>
      </c>
      <c r="K2465" s="14">
        <v>13</v>
      </c>
      <c r="L2465" s="14">
        <v>13</v>
      </c>
      <c r="M2465" s="14">
        <v>14</v>
      </c>
      <c r="N2465" s="14">
        <v>16</v>
      </c>
      <c r="O2465" s="14"/>
      <c r="P2465" s="13" t="s">
        <v>1</v>
      </c>
      <c r="Q2465" s="13" t="s">
        <v>1</v>
      </c>
      <c r="R2465" s="13" t="s">
        <v>1</v>
      </c>
      <c r="S2465" s="13" t="s">
        <v>1</v>
      </c>
      <c r="T2465" s="13" t="s">
        <v>1</v>
      </c>
      <c r="U2465" s="13" t="s">
        <v>1</v>
      </c>
      <c r="V2465" s="13" t="s">
        <v>305</v>
      </c>
      <c r="W2465" s="22" t="s">
        <v>1</v>
      </c>
    </row>
    <row r="2466" spans="1:23" x14ac:dyDescent="0.2">
      <c r="A2466" s="25" t="s">
        <v>81</v>
      </c>
      <c r="B2466" s="11" t="s">
        <v>163</v>
      </c>
      <c r="C2466" s="11" t="s">
        <v>291</v>
      </c>
      <c r="D2466" s="12">
        <v>1</v>
      </c>
      <c r="E2466" s="12">
        <v>1</v>
      </c>
      <c r="F2466" s="12">
        <v>1</v>
      </c>
      <c r="G2466" s="12">
        <v>1</v>
      </c>
      <c r="H2466" s="12">
        <v>1</v>
      </c>
      <c r="I2466" s="12">
        <v>1</v>
      </c>
      <c r="J2466" s="12">
        <v>1</v>
      </c>
      <c r="K2466" s="12">
        <v>1</v>
      </c>
      <c r="L2466" s="12">
        <v>1</v>
      </c>
      <c r="M2466" s="12">
        <v>1</v>
      </c>
      <c r="N2466" s="12">
        <v>2</v>
      </c>
      <c r="O2466" s="12"/>
      <c r="P2466" s="11" t="s">
        <v>1</v>
      </c>
      <c r="Q2466" s="11" t="s">
        <v>1</v>
      </c>
      <c r="R2466" s="11" t="s">
        <v>1</v>
      </c>
      <c r="S2466" s="11" t="s">
        <v>1</v>
      </c>
      <c r="T2466" s="11" t="s">
        <v>1</v>
      </c>
      <c r="U2466" s="11" t="s">
        <v>1</v>
      </c>
      <c r="V2466" s="11" t="s">
        <v>305</v>
      </c>
      <c r="W2466" s="21" t="s">
        <v>1</v>
      </c>
    </row>
    <row r="2467" spans="1:23" x14ac:dyDescent="0.2">
      <c r="A2467" s="27" t="s">
        <v>81</v>
      </c>
      <c r="B2467" s="13" t="s">
        <v>163</v>
      </c>
      <c r="C2467" s="13" t="s">
        <v>273</v>
      </c>
      <c r="D2467" s="14"/>
      <c r="E2467" s="14"/>
      <c r="F2467" s="14"/>
      <c r="G2467" s="14"/>
      <c r="H2467" s="14"/>
      <c r="I2467" s="14"/>
      <c r="J2467" s="14"/>
      <c r="K2467" s="14"/>
      <c r="L2467" s="14"/>
      <c r="M2467" s="14"/>
      <c r="N2467" s="14"/>
      <c r="O2467" s="14"/>
      <c r="P2467" s="13"/>
      <c r="Q2467" s="13"/>
      <c r="R2467" s="13"/>
      <c r="S2467" s="13"/>
      <c r="T2467" s="13"/>
      <c r="U2467" s="13"/>
      <c r="V2467" s="13" t="s">
        <v>305</v>
      </c>
      <c r="W2467" s="22"/>
    </row>
    <row r="2468" spans="1:23" x14ac:dyDescent="0.2">
      <c r="A2468" s="25" t="s">
        <v>81</v>
      </c>
      <c r="B2468" s="11" t="s">
        <v>163</v>
      </c>
      <c r="C2468" s="11" t="s">
        <v>274</v>
      </c>
      <c r="D2468" s="12"/>
      <c r="E2468" s="12"/>
      <c r="F2468" s="12"/>
      <c r="G2468" s="12"/>
      <c r="H2468" s="12"/>
      <c r="I2468" s="12"/>
      <c r="J2468" s="12"/>
      <c r="K2468" s="12"/>
      <c r="L2468" s="12"/>
      <c r="M2468" s="12"/>
      <c r="N2468" s="12"/>
      <c r="O2468" s="12"/>
      <c r="P2468" s="11"/>
      <c r="Q2468" s="11"/>
      <c r="R2468" s="11"/>
      <c r="S2468" s="11"/>
      <c r="T2468" s="11"/>
      <c r="U2468" s="11"/>
      <c r="V2468" s="11" t="s">
        <v>305</v>
      </c>
      <c r="W2468" s="21"/>
    </row>
    <row r="2469" spans="1:23" x14ac:dyDescent="0.2">
      <c r="A2469" s="27" t="s">
        <v>81</v>
      </c>
      <c r="B2469" s="13" t="s">
        <v>163</v>
      </c>
      <c r="C2469" s="13" t="s">
        <v>289</v>
      </c>
      <c r="D2469" s="14">
        <v>73.918599999999998</v>
      </c>
      <c r="E2469" s="14">
        <v>86.359740000000002</v>
      </c>
      <c r="F2469" s="14">
        <v>85.519490000000005</v>
      </c>
      <c r="G2469" s="14">
        <v>84.265060000000005</v>
      </c>
      <c r="H2469" s="14">
        <v>85.174769999999995</v>
      </c>
      <c r="I2469" s="14">
        <v>84.991039999999998</v>
      </c>
      <c r="J2469" s="14"/>
      <c r="K2469" s="14"/>
      <c r="L2469" s="14"/>
      <c r="M2469" s="14"/>
      <c r="N2469" s="14"/>
      <c r="O2469" s="14"/>
      <c r="P2469" s="13" t="s">
        <v>1</v>
      </c>
      <c r="Q2469" s="13" t="s">
        <v>1</v>
      </c>
      <c r="R2469" s="13" t="s">
        <v>1</v>
      </c>
      <c r="S2469" s="13" t="s">
        <v>1</v>
      </c>
      <c r="T2469" s="13" t="s">
        <v>1</v>
      </c>
      <c r="U2469" s="13" t="s">
        <v>1</v>
      </c>
      <c r="V2469" s="13" t="s">
        <v>305</v>
      </c>
      <c r="W2469" s="22" t="s">
        <v>1</v>
      </c>
    </row>
    <row r="2470" spans="1:23" x14ac:dyDescent="0.2">
      <c r="A2470" s="25" t="s">
        <v>81</v>
      </c>
      <c r="B2470" s="11" t="s">
        <v>163</v>
      </c>
      <c r="C2470" s="11" t="s">
        <v>276</v>
      </c>
      <c r="D2470" s="12">
        <v>19</v>
      </c>
      <c r="E2470" s="12">
        <v>18</v>
      </c>
      <c r="F2470" s="12">
        <v>17</v>
      </c>
      <c r="G2470" s="12">
        <v>16</v>
      </c>
      <c r="H2470" s="12">
        <v>16</v>
      </c>
      <c r="I2470" s="12">
        <v>15</v>
      </c>
      <c r="J2470" s="12">
        <v>16</v>
      </c>
      <c r="K2470" s="12">
        <v>16</v>
      </c>
      <c r="L2470" s="12">
        <v>16</v>
      </c>
      <c r="M2470" s="12">
        <v>17</v>
      </c>
      <c r="N2470" s="12">
        <v>18</v>
      </c>
      <c r="O2470" s="12"/>
      <c r="P2470" s="11" t="s">
        <v>1</v>
      </c>
      <c r="Q2470" s="11" t="s">
        <v>1</v>
      </c>
      <c r="R2470" s="11" t="s">
        <v>1</v>
      </c>
      <c r="S2470" s="11" t="s">
        <v>1</v>
      </c>
      <c r="T2470" s="11" t="s">
        <v>1</v>
      </c>
      <c r="U2470" s="11" t="s">
        <v>1</v>
      </c>
      <c r="V2470" s="11" t="s">
        <v>305</v>
      </c>
      <c r="W2470" s="21" t="s">
        <v>1</v>
      </c>
    </row>
    <row r="2471" spans="1:23" x14ac:dyDescent="0.2">
      <c r="A2471" s="27" t="s">
        <v>81</v>
      </c>
      <c r="B2471" s="13" t="s">
        <v>163</v>
      </c>
      <c r="C2471" s="13" t="s">
        <v>271</v>
      </c>
      <c r="D2471" s="14"/>
      <c r="E2471" s="14"/>
      <c r="F2471" s="14"/>
      <c r="G2471" s="14">
        <v>19</v>
      </c>
      <c r="H2471" s="14">
        <v>19</v>
      </c>
      <c r="I2471" s="14">
        <v>19</v>
      </c>
      <c r="J2471" s="14">
        <v>18</v>
      </c>
      <c r="K2471" s="14">
        <v>17</v>
      </c>
      <c r="L2471" s="14">
        <v>17</v>
      </c>
      <c r="M2471" s="14">
        <v>18</v>
      </c>
      <c r="N2471" s="14">
        <v>17</v>
      </c>
      <c r="O2471" s="14"/>
      <c r="P2471" s="13" t="s">
        <v>1</v>
      </c>
      <c r="Q2471" s="13" t="s">
        <v>1</v>
      </c>
      <c r="R2471" s="13" t="s">
        <v>1</v>
      </c>
      <c r="S2471" s="13" t="s">
        <v>1</v>
      </c>
      <c r="T2471" s="13" t="s">
        <v>1</v>
      </c>
      <c r="U2471" s="13" t="s">
        <v>1</v>
      </c>
      <c r="V2471" s="13" t="s">
        <v>305</v>
      </c>
      <c r="W2471" s="22" t="s">
        <v>1</v>
      </c>
    </row>
    <row r="2472" spans="1:23" x14ac:dyDescent="0.2">
      <c r="A2472" s="25" t="s">
        <v>81</v>
      </c>
      <c r="B2472" s="11" t="s">
        <v>163</v>
      </c>
      <c r="C2472" s="11" t="s">
        <v>292</v>
      </c>
      <c r="D2472" s="12">
        <v>20</v>
      </c>
      <c r="E2472" s="12">
        <v>20</v>
      </c>
      <c r="F2472" s="12">
        <v>20</v>
      </c>
      <c r="G2472" s="12">
        <v>20</v>
      </c>
      <c r="H2472" s="12">
        <v>19</v>
      </c>
      <c r="I2472" s="12">
        <v>19</v>
      </c>
      <c r="J2472" s="12">
        <v>19</v>
      </c>
      <c r="K2472" s="12">
        <v>19</v>
      </c>
      <c r="L2472" s="12">
        <v>20</v>
      </c>
      <c r="M2472" s="12">
        <v>20</v>
      </c>
      <c r="N2472" s="12">
        <v>20</v>
      </c>
      <c r="O2472" s="12"/>
      <c r="P2472" s="11" t="s">
        <v>1</v>
      </c>
      <c r="Q2472" s="11" t="s">
        <v>1</v>
      </c>
      <c r="R2472" s="11" t="s">
        <v>1</v>
      </c>
      <c r="S2472" s="11" t="s">
        <v>1</v>
      </c>
      <c r="T2472" s="11" t="s">
        <v>1</v>
      </c>
      <c r="U2472" s="11" t="s">
        <v>1</v>
      </c>
      <c r="V2472" s="11" t="s">
        <v>305</v>
      </c>
      <c r="W2472" s="21" t="s">
        <v>1</v>
      </c>
    </row>
    <row r="2473" spans="1:23" x14ac:dyDescent="0.2">
      <c r="A2473" s="27" t="s">
        <v>81</v>
      </c>
      <c r="B2473" s="13" t="s">
        <v>163</v>
      </c>
      <c r="C2473" s="13" t="s">
        <v>275</v>
      </c>
      <c r="D2473" s="14"/>
      <c r="E2473" s="14"/>
      <c r="F2473" s="14"/>
      <c r="G2473" s="14"/>
      <c r="H2473" s="14"/>
      <c r="I2473" s="14"/>
      <c r="J2473" s="14"/>
      <c r="K2473" s="14"/>
      <c r="L2473" s="14"/>
      <c r="M2473" s="14"/>
      <c r="N2473" s="14"/>
      <c r="O2473" s="14"/>
      <c r="P2473" s="13"/>
      <c r="Q2473" s="13"/>
      <c r="R2473" s="13"/>
      <c r="S2473" s="13"/>
      <c r="T2473" s="13"/>
      <c r="U2473" s="13"/>
      <c r="V2473" s="13" t="s">
        <v>305</v>
      </c>
      <c r="W2473" s="22"/>
    </row>
    <row r="2474" spans="1:23" x14ac:dyDescent="0.2">
      <c r="A2474" s="25" t="s">
        <v>81</v>
      </c>
      <c r="B2474" s="11" t="s">
        <v>163</v>
      </c>
      <c r="C2474" s="11" t="s">
        <v>272</v>
      </c>
      <c r="D2474" s="12"/>
      <c r="E2474" s="12"/>
      <c r="F2474" s="12"/>
      <c r="G2474" s="12"/>
      <c r="H2474" s="12"/>
      <c r="I2474" s="12"/>
      <c r="J2474" s="12"/>
      <c r="K2474" s="12"/>
      <c r="L2474" s="12"/>
      <c r="M2474" s="12"/>
      <c r="N2474" s="12"/>
      <c r="O2474" s="12"/>
      <c r="P2474" s="11"/>
      <c r="Q2474" s="11"/>
      <c r="R2474" s="11"/>
      <c r="S2474" s="11"/>
      <c r="T2474" s="11"/>
      <c r="U2474" s="11"/>
      <c r="V2474" s="11" t="s">
        <v>305</v>
      </c>
      <c r="W2474" s="21"/>
    </row>
    <row r="2475" spans="1:23" x14ac:dyDescent="0.2">
      <c r="A2475" s="27" t="s">
        <v>81</v>
      </c>
      <c r="B2475" s="13" t="s">
        <v>163</v>
      </c>
      <c r="C2475" s="13" t="s">
        <v>295</v>
      </c>
      <c r="D2475" s="14"/>
      <c r="E2475" s="14"/>
      <c r="F2475" s="14"/>
      <c r="G2475" s="14"/>
      <c r="H2475" s="14"/>
      <c r="I2475" s="14"/>
      <c r="J2475" s="14"/>
      <c r="K2475" s="14"/>
      <c r="L2475" s="14"/>
      <c r="M2475" s="14"/>
      <c r="N2475" s="14"/>
      <c r="O2475" s="14"/>
      <c r="P2475" s="13" t="s">
        <v>1</v>
      </c>
      <c r="Q2475" s="13" t="s">
        <v>1</v>
      </c>
      <c r="R2475" s="13" t="s">
        <v>1</v>
      </c>
      <c r="S2475" s="13" t="s">
        <v>1</v>
      </c>
      <c r="T2475" s="13" t="s">
        <v>1</v>
      </c>
      <c r="U2475" s="13" t="s">
        <v>1</v>
      </c>
      <c r="V2475" s="13" t="s">
        <v>305</v>
      </c>
      <c r="W2475" s="22" t="s">
        <v>1</v>
      </c>
    </row>
    <row r="2476" spans="1:23" x14ac:dyDescent="0.2">
      <c r="A2476" s="25" t="s">
        <v>81</v>
      </c>
      <c r="B2476" s="11" t="s">
        <v>163</v>
      </c>
      <c r="C2476" s="11" t="s">
        <v>297</v>
      </c>
      <c r="D2476" s="12"/>
      <c r="E2476" s="12">
        <v>58.494439999999997</v>
      </c>
      <c r="F2476" s="12">
        <v>55.464030000000001</v>
      </c>
      <c r="G2476" s="12">
        <v>53.334679999999999</v>
      </c>
      <c r="H2476" s="12">
        <v>57.431159999999998</v>
      </c>
      <c r="I2476" s="12"/>
      <c r="J2476" s="12"/>
      <c r="K2476" s="12"/>
      <c r="L2476" s="12"/>
      <c r="M2476" s="12"/>
      <c r="N2476" s="12"/>
      <c r="O2476" s="12"/>
      <c r="P2476" s="11" t="s">
        <v>1</v>
      </c>
      <c r="Q2476" s="11" t="s">
        <v>1</v>
      </c>
      <c r="R2476" s="11" t="s">
        <v>1</v>
      </c>
      <c r="S2476" s="11" t="s">
        <v>1</v>
      </c>
      <c r="T2476" s="11" t="s">
        <v>1</v>
      </c>
      <c r="U2476" s="11" t="s">
        <v>1</v>
      </c>
      <c r="V2476" s="11" t="s">
        <v>305</v>
      </c>
      <c r="W2476" s="21" t="s">
        <v>1</v>
      </c>
    </row>
    <row r="2477" spans="1:23" x14ac:dyDescent="0.2">
      <c r="A2477" s="27" t="s">
        <v>81</v>
      </c>
      <c r="B2477" s="13" t="s">
        <v>163</v>
      </c>
      <c r="C2477" s="13" t="s">
        <v>299</v>
      </c>
      <c r="D2477" s="14"/>
      <c r="E2477" s="14">
        <v>45.651159999999997</v>
      </c>
      <c r="F2477" s="14">
        <v>41.285629999999998</v>
      </c>
      <c r="G2477" s="14">
        <v>41.354640000000003</v>
      </c>
      <c r="H2477" s="14">
        <v>43.994889999999998</v>
      </c>
      <c r="I2477" s="14"/>
      <c r="J2477" s="14"/>
      <c r="K2477" s="14"/>
      <c r="L2477" s="14"/>
      <c r="M2477" s="14"/>
      <c r="N2477" s="14"/>
      <c r="O2477" s="14"/>
      <c r="P2477" s="13" t="s">
        <v>1</v>
      </c>
      <c r="Q2477" s="13" t="s">
        <v>1</v>
      </c>
      <c r="R2477" s="13" t="s">
        <v>1</v>
      </c>
      <c r="S2477" s="13" t="s">
        <v>1</v>
      </c>
      <c r="T2477" s="13" t="s">
        <v>1</v>
      </c>
      <c r="U2477" s="13" t="s">
        <v>1</v>
      </c>
      <c r="V2477" s="13" t="s">
        <v>305</v>
      </c>
      <c r="W2477" s="22" t="s">
        <v>1</v>
      </c>
    </row>
    <row r="2478" spans="1:23" x14ac:dyDescent="0.2">
      <c r="A2478" s="25" t="s">
        <v>81</v>
      </c>
      <c r="B2478" s="11" t="s">
        <v>163</v>
      </c>
      <c r="C2478" s="11" t="s">
        <v>300</v>
      </c>
      <c r="D2478" s="12"/>
      <c r="E2478" s="12">
        <v>61.579410000000003</v>
      </c>
      <c r="F2478" s="12">
        <v>58.322609999999997</v>
      </c>
      <c r="G2478" s="12">
        <v>58.436929999999997</v>
      </c>
      <c r="H2478" s="12">
        <v>61.834330000000001</v>
      </c>
      <c r="I2478" s="12"/>
      <c r="J2478" s="12"/>
      <c r="K2478" s="12"/>
      <c r="L2478" s="12"/>
      <c r="M2478" s="12"/>
      <c r="N2478" s="12"/>
      <c r="O2478" s="12"/>
      <c r="P2478" s="11" t="s">
        <v>1</v>
      </c>
      <c r="Q2478" s="11" t="s">
        <v>1</v>
      </c>
      <c r="R2478" s="11" t="s">
        <v>1</v>
      </c>
      <c r="S2478" s="11" t="s">
        <v>1</v>
      </c>
      <c r="T2478" s="11" t="s">
        <v>1</v>
      </c>
      <c r="U2478" s="11" t="s">
        <v>1</v>
      </c>
      <c r="V2478" s="11" t="s">
        <v>305</v>
      </c>
      <c r="W2478" s="21" t="s">
        <v>1</v>
      </c>
    </row>
    <row r="2479" spans="1:23" x14ac:dyDescent="0.2">
      <c r="A2479" s="27" t="s">
        <v>81</v>
      </c>
      <c r="B2479" s="13" t="s">
        <v>163</v>
      </c>
      <c r="C2479" s="13" t="s">
        <v>296</v>
      </c>
      <c r="D2479" s="14"/>
      <c r="E2479" s="14">
        <v>47.38843</v>
      </c>
      <c r="F2479" s="14">
        <v>42.367060000000002</v>
      </c>
      <c r="G2479" s="14">
        <v>41.422759999999997</v>
      </c>
      <c r="H2479" s="14">
        <v>46.136090000000003</v>
      </c>
      <c r="I2479" s="14"/>
      <c r="J2479" s="14"/>
      <c r="K2479" s="14"/>
      <c r="L2479" s="14"/>
      <c r="M2479" s="14"/>
      <c r="N2479" s="14"/>
      <c r="O2479" s="14"/>
      <c r="P2479" s="13" t="s">
        <v>1</v>
      </c>
      <c r="Q2479" s="13" t="s">
        <v>1</v>
      </c>
      <c r="R2479" s="13" t="s">
        <v>1</v>
      </c>
      <c r="S2479" s="13" t="s">
        <v>1</v>
      </c>
      <c r="T2479" s="13" t="s">
        <v>1</v>
      </c>
      <c r="U2479" s="13" t="s">
        <v>1</v>
      </c>
      <c r="V2479" s="13" t="s">
        <v>305</v>
      </c>
      <c r="W2479" s="22" t="s">
        <v>1</v>
      </c>
    </row>
    <row r="2480" spans="1:23" x14ac:dyDescent="0.2">
      <c r="A2480" s="25" t="s">
        <v>81</v>
      </c>
      <c r="B2480" s="11" t="s">
        <v>163</v>
      </c>
      <c r="C2480" s="11" t="s">
        <v>301</v>
      </c>
      <c r="D2480" s="12"/>
      <c r="E2480" s="12">
        <v>49.465510000000002</v>
      </c>
      <c r="F2480" s="12">
        <v>46.259540000000001</v>
      </c>
      <c r="G2480" s="12">
        <v>45.56494</v>
      </c>
      <c r="H2480" s="12">
        <v>50.114960000000004</v>
      </c>
      <c r="I2480" s="12"/>
      <c r="J2480" s="12"/>
      <c r="K2480" s="12"/>
      <c r="L2480" s="12"/>
      <c r="M2480" s="12"/>
      <c r="N2480" s="12"/>
      <c r="O2480" s="12"/>
      <c r="P2480" s="11" t="s">
        <v>1</v>
      </c>
      <c r="Q2480" s="11" t="s">
        <v>1</v>
      </c>
      <c r="R2480" s="11" t="s">
        <v>1</v>
      </c>
      <c r="S2480" s="11" t="s">
        <v>1</v>
      </c>
      <c r="T2480" s="11" t="s">
        <v>1</v>
      </c>
      <c r="U2480" s="11" t="s">
        <v>1</v>
      </c>
      <c r="V2480" s="11" t="s">
        <v>305</v>
      </c>
      <c r="W2480" s="21" t="s">
        <v>1</v>
      </c>
    </row>
    <row r="2481" spans="1:23" x14ac:dyDescent="0.2">
      <c r="A2481" s="27" t="s">
        <v>81</v>
      </c>
      <c r="B2481" s="13" t="s">
        <v>163</v>
      </c>
      <c r="C2481" s="13" t="s">
        <v>298</v>
      </c>
      <c r="D2481" s="14"/>
      <c r="E2481" s="14">
        <v>38.32094</v>
      </c>
      <c r="F2481" s="14">
        <v>35.561970000000002</v>
      </c>
      <c r="G2481" s="14">
        <v>36.448189999999997</v>
      </c>
      <c r="H2481" s="14">
        <v>40.377299999999998</v>
      </c>
      <c r="I2481" s="14"/>
      <c r="J2481" s="14"/>
      <c r="K2481" s="14"/>
      <c r="L2481" s="14"/>
      <c r="M2481" s="14"/>
      <c r="N2481" s="14"/>
      <c r="O2481" s="14"/>
      <c r="P2481" s="13" t="s">
        <v>1</v>
      </c>
      <c r="Q2481" s="13" t="s">
        <v>1</v>
      </c>
      <c r="R2481" s="13" t="s">
        <v>1</v>
      </c>
      <c r="S2481" s="13" t="s">
        <v>1</v>
      </c>
      <c r="T2481" s="13" t="s">
        <v>1</v>
      </c>
      <c r="U2481" s="13" t="s">
        <v>1</v>
      </c>
      <c r="V2481" s="13" t="s">
        <v>305</v>
      </c>
      <c r="W2481" s="22" t="s">
        <v>1</v>
      </c>
    </row>
    <row r="2482" spans="1:23" x14ac:dyDescent="0.2">
      <c r="A2482" s="25" t="s">
        <v>82</v>
      </c>
      <c r="B2482" s="11" t="s">
        <v>164</v>
      </c>
      <c r="C2482" s="11" t="s">
        <v>277</v>
      </c>
      <c r="D2482" s="12"/>
      <c r="E2482" s="12"/>
      <c r="F2482" s="12"/>
      <c r="G2482" s="12"/>
      <c r="H2482" s="12"/>
      <c r="I2482" s="12">
        <v>89.742310000000003</v>
      </c>
      <c r="J2482" s="12"/>
      <c r="K2482" s="12"/>
      <c r="L2482" s="12"/>
      <c r="M2482" s="12"/>
      <c r="N2482" s="12"/>
      <c r="O2482" s="12"/>
      <c r="P2482" s="11" t="s">
        <v>1</v>
      </c>
      <c r="Q2482" s="11" t="s">
        <v>1</v>
      </c>
      <c r="R2482" s="11" t="s">
        <v>1</v>
      </c>
      <c r="S2482" s="11" t="s">
        <v>1</v>
      </c>
      <c r="T2482" s="11" t="s">
        <v>1</v>
      </c>
      <c r="U2482" s="11" t="s">
        <v>1</v>
      </c>
      <c r="V2482" s="11" t="s">
        <v>306</v>
      </c>
      <c r="W2482" s="21" t="s">
        <v>1</v>
      </c>
    </row>
    <row r="2483" spans="1:23" x14ac:dyDescent="0.2">
      <c r="A2483" s="27" t="s">
        <v>82</v>
      </c>
      <c r="B2483" s="13" t="s">
        <v>164</v>
      </c>
      <c r="C2483" s="13" t="s">
        <v>278</v>
      </c>
      <c r="D2483" s="14"/>
      <c r="E2483" s="14"/>
      <c r="F2483" s="14"/>
      <c r="G2483" s="14"/>
      <c r="H2483" s="14"/>
      <c r="I2483" s="14"/>
      <c r="J2483" s="14"/>
      <c r="K2483" s="14"/>
      <c r="L2483" s="14"/>
      <c r="M2483" s="14"/>
      <c r="N2483" s="14"/>
      <c r="O2483" s="14"/>
      <c r="P2483" s="13"/>
      <c r="Q2483" s="13"/>
      <c r="R2483" s="13"/>
      <c r="S2483" s="13"/>
      <c r="T2483" s="13"/>
      <c r="U2483" s="13"/>
      <c r="V2483" s="13" t="s">
        <v>306</v>
      </c>
      <c r="W2483" s="22"/>
    </row>
    <row r="2484" spans="1:23" x14ac:dyDescent="0.2">
      <c r="A2484" s="25" t="s">
        <v>82</v>
      </c>
      <c r="B2484" s="11" t="s">
        <v>164</v>
      </c>
      <c r="C2484" s="11" t="s">
        <v>280</v>
      </c>
      <c r="D2484" s="12"/>
      <c r="E2484" s="12"/>
      <c r="F2484" s="12"/>
      <c r="G2484" s="12"/>
      <c r="H2484" s="12"/>
      <c r="I2484" s="12"/>
      <c r="J2484" s="12"/>
      <c r="K2484" s="12"/>
      <c r="L2484" s="12"/>
      <c r="M2484" s="12"/>
      <c r="N2484" s="12"/>
      <c r="O2484" s="12"/>
      <c r="P2484" s="11"/>
      <c r="Q2484" s="11"/>
      <c r="R2484" s="11"/>
      <c r="S2484" s="11"/>
      <c r="T2484" s="11"/>
      <c r="U2484" s="11"/>
      <c r="V2484" s="11" t="s">
        <v>306</v>
      </c>
      <c r="W2484" s="21"/>
    </row>
    <row r="2485" spans="1:23" x14ac:dyDescent="0.2">
      <c r="A2485" s="27" t="s">
        <v>82</v>
      </c>
      <c r="B2485" s="13" t="s">
        <v>164</v>
      </c>
      <c r="C2485" s="13" t="s">
        <v>281</v>
      </c>
      <c r="D2485" s="14"/>
      <c r="E2485" s="14"/>
      <c r="F2485" s="14"/>
      <c r="G2485" s="14"/>
      <c r="H2485" s="14"/>
      <c r="I2485" s="14"/>
      <c r="J2485" s="14"/>
      <c r="K2485" s="14"/>
      <c r="L2485" s="14"/>
      <c r="M2485" s="14"/>
      <c r="N2485" s="14"/>
      <c r="O2485" s="14"/>
      <c r="P2485" s="13"/>
      <c r="Q2485" s="13"/>
      <c r="R2485" s="13"/>
      <c r="S2485" s="13"/>
      <c r="T2485" s="13"/>
      <c r="U2485" s="13"/>
      <c r="V2485" s="13" t="s">
        <v>306</v>
      </c>
      <c r="W2485" s="22"/>
    </row>
    <row r="2486" spans="1:23" x14ac:dyDescent="0.2">
      <c r="A2486" s="25" t="s">
        <v>82</v>
      </c>
      <c r="B2486" s="11" t="s">
        <v>164</v>
      </c>
      <c r="C2486" s="11" t="s">
        <v>282</v>
      </c>
      <c r="D2486" s="12"/>
      <c r="E2486" s="12"/>
      <c r="F2486" s="12"/>
      <c r="G2486" s="12"/>
      <c r="H2486" s="12"/>
      <c r="I2486" s="12"/>
      <c r="J2486" s="12"/>
      <c r="K2486" s="12"/>
      <c r="L2486" s="12"/>
      <c r="M2486" s="12"/>
      <c r="N2486" s="12"/>
      <c r="O2486" s="12"/>
      <c r="P2486" s="11"/>
      <c r="Q2486" s="11"/>
      <c r="R2486" s="11"/>
      <c r="S2486" s="11"/>
      <c r="T2486" s="11"/>
      <c r="U2486" s="11"/>
      <c r="V2486" s="11" t="s">
        <v>306</v>
      </c>
      <c r="W2486" s="21"/>
    </row>
    <row r="2487" spans="1:23" x14ac:dyDescent="0.2">
      <c r="A2487" s="27" t="s">
        <v>82</v>
      </c>
      <c r="B2487" s="13" t="s">
        <v>164</v>
      </c>
      <c r="C2487" s="13" t="s">
        <v>279</v>
      </c>
      <c r="D2487" s="14"/>
      <c r="E2487" s="14"/>
      <c r="F2487" s="14"/>
      <c r="G2487" s="14"/>
      <c r="H2487" s="14"/>
      <c r="I2487" s="14"/>
      <c r="J2487" s="14"/>
      <c r="K2487" s="14"/>
      <c r="L2487" s="14"/>
      <c r="M2487" s="14"/>
      <c r="N2487" s="14"/>
      <c r="O2487" s="14"/>
      <c r="P2487" s="13"/>
      <c r="Q2487" s="13"/>
      <c r="R2487" s="13"/>
      <c r="S2487" s="13"/>
      <c r="T2487" s="13"/>
      <c r="U2487" s="13"/>
      <c r="V2487" s="13" t="s">
        <v>306</v>
      </c>
      <c r="W2487" s="22"/>
    </row>
    <row r="2488" spans="1:23" x14ac:dyDescent="0.2">
      <c r="A2488" s="25" t="s">
        <v>82</v>
      </c>
      <c r="B2488" s="11" t="s">
        <v>164</v>
      </c>
      <c r="C2488" s="11" t="s">
        <v>293</v>
      </c>
      <c r="D2488" s="12"/>
      <c r="E2488" s="12"/>
      <c r="F2488" s="12"/>
      <c r="G2488" s="12"/>
      <c r="H2488" s="12"/>
      <c r="I2488" s="12"/>
      <c r="J2488" s="12"/>
      <c r="K2488" s="12"/>
      <c r="L2488" s="12"/>
      <c r="M2488" s="12"/>
      <c r="N2488" s="12"/>
      <c r="O2488" s="12"/>
      <c r="P2488" s="11" t="s">
        <v>1</v>
      </c>
      <c r="Q2488" s="11" t="s">
        <v>1</v>
      </c>
      <c r="R2488" s="11" t="s">
        <v>1</v>
      </c>
      <c r="S2488" s="11" t="s">
        <v>1</v>
      </c>
      <c r="T2488" s="11" t="s">
        <v>1</v>
      </c>
      <c r="U2488" s="11" t="s">
        <v>1</v>
      </c>
      <c r="V2488" s="11" t="s">
        <v>306</v>
      </c>
      <c r="W2488" s="21" t="s">
        <v>1</v>
      </c>
    </row>
    <row r="2489" spans="1:23" x14ac:dyDescent="0.2">
      <c r="A2489" s="27" t="s">
        <v>82</v>
      </c>
      <c r="B2489" s="13" t="s">
        <v>164</v>
      </c>
      <c r="C2489" s="13" t="s">
        <v>284</v>
      </c>
      <c r="D2489" s="14"/>
      <c r="E2489" s="14"/>
      <c r="F2489" s="14"/>
      <c r="G2489" s="14"/>
      <c r="H2489" s="14"/>
      <c r="I2489" s="14"/>
      <c r="J2489" s="14"/>
      <c r="K2489" s="14"/>
      <c r="L2489" s="14"/>
      <c r="M2489" s="14"/>
      <c r="N2489" s="14"/>
      <c r="O2489" s="14"/>
      <c r="P2489" s="13"/>
      <c r="Q2489" s="13"/>
      <c r="R2489" s="13"/>
      <c r="S2489" s="13"/>
      <c r="T2489" s="13"/>
      <c r="U2489" s="13"/>
      <c r="V2489" s="13" t="s">
        <v>306</v>
      </c>
      <c r="W2489" s="22"/>
    </row>
    <row r="2490" spans="1:23" x14ac:dyDescent="0.2">
      <c r="A2490" s="25" t="s">
        <v>82</v>
      </c>
      <c r="B2490" s="11" t="s">
        <v>164</v>
      </c>
      <c r="C2490" s="11" t="s">
        <v>286</v>
      </c>
      <c r="D2490" s="12"/>
      <c r="E2490" s="12"/>
      <c r="F2490" s="12"/>
      <c r="G2490" s="12"/>
      <c r="H2490" s="12"/>
      <c r="I2490" s="12"/>
      <c r="J2490" s="12"/>
      <c r="K2490" s="12"/>
      <c r="L2490" s="12"/>
      <c r="M2490" s="12"/>
      <c r="N2490" s="12"/>
      <c r="O2490" s="12"/>
      <c r="P2490" s="11"/>
      <c r="Q2490" s="11"/>
      <c r="R2490" s="11"/>
      <c r="S2490" s="11"/>
      <c r="T2490" s="11"/>
      <c r="U2490" s="11"/>
      <c r="V2490" s="11" t="s">
        <v>306</v>
      </c>
      <c r="W2490" s="21"/>
    </row>
    <row r="2491" spans="1:23" x14ac:dyDescent="0.2">
      <c r="A2491" s="27" t="s">
        <v>82</v>
      </c>
      <c r="B2491" s="13" t="s">
        <v>164</v>
      </c>
      <c r="C2491" s="13" t="s">
        <v>287</v>
      </c>
      <c r="D2491" s="14"/>
      <c r="E2491" s="14"/>
      <c r="F2491" s="14"/>
      <c r="G2491" s="14"/>
      <c r="H2491" s="14"/>
      <c r="I2491" s="14"/>
      <c r="J2491" s="14"/>
      <c r="K2491" s="14"/>
      <c r="L2491" s="14"/>
      <c r="M2491" s="14"/>
      <c r="N2491" s="14"/>
      <c r="O2491" s="14"/>
      <c r="P2491" s="13"/>
      <c r="Q2491" s="13"/>
      <c r="R2491" s="13"/>
      <c r="S2491" s="13"/>
      <c r="T2491" s="13"/>
      <c r="U2491" s="13"/>
      <c r="V2491" s="13" t="s">
        <v>306</v>
      </c>
      <c r="W2491" s="22"/>
    </row>
    <row r="2492" spans="1:23" x14ac:dyDescent="0.2">
      <c r="A2492" s="25" t="s">
        <v>82</v>
      </c>
      <c r="B2492" s="11" t="s">
        <v>164</v>
      </c>
      <c r="C2492" s="11" t="s">
        <v>288</v>
      </c>
      <c r="D2492" s="12"/>
      <c r="E2492" s="12"/>
      <c r="F2492" s="12"/>
      <c r="G2492" s="12"/>
      <c r="H2492" s="12"/>
      <c r="I2492" s="12"/>
      <c r="J2492" s="12"/>
      <c r="K2492" s="12"/>
      <c r="L2492" s="12"/>
      <c r="M2492" s="12"/>
      <c r="N2492" s="12"/>
      <c r="O2492" s="12"/>
      <c r="P2492" s="11"/>
      <c r="Q2492" s="11"/>
      <c r="R2492" s="11"/>
      <c r="S2492" s="11"/>
      <c r="T2492" s="11"/>
      <c r="U2492" s="11"/>
      <c r="V2492" s="11" t="s">
        <v>306</v>
      </c>
      <c r="W2492" s="21"/>
    </row>
    <row r="2493" spans="1:23" x14ac:dyDescent="0.2">
      <c r="A2493" s="27" t="s">
        <v>82</v>
      </c>
      <c r="B2493" s="13" t="s">
        <v>164</v>
      </c>
      <c r="C2493" s="13" t="s">
        <v>285</v>
      </c>
      <c r="D2493" s="14"/>
      <c r="E2493" s="14"/>
      <c r="F2493" s="14"/>
      <c r="G2493" s="14"/>
      <c r="H2493" s="14"/>
      <c r="I2493" s="14"/>
      <c r="J2493" s="14"/>
      <c r="K2493" s="14"/>
      <c r="L2493" s="14"/>
      <c r="M2493" s="14"/>
      <c r="N2493" s="14"/>
      <c r="O2493" s="14"/>
      <c r="P2493" s="13"/>
      <c r="Q2493" s="13"/>
      <c r="R2493" s="13"/>
      <c r="S2493" s="13"/>
      <c r="T2493" s="13"/>
      <c r="U2493" s="13"/>
      <c r="V2493" s="13" t="s">
        <v>306</v>
      </c>
      <c r="W2493" s="22"/>
    </row>
    <row r="2494" spans="1:23" x14ac:dyDescent="0.2">
      <c r="A2494" s="25" t="s">
        <v>82</v>
      </c>
      <c r="B2494" s="11" t="s">
        <v>164</v>
      </c>
      <c r="C2494" s="11" t="s">
        <v>308</v>
      </c>
      <c r="D2494" s="12"/>
      <c r="E2494" s="12">
        <v>61.722999999999999</v>
      </c>
      <c r="F2494" s="12">
        <v>53.16</v>
      </c>
      <c r="G2494" s="12">
        <v>36.832000000000001</v>
      </c>
      <c r="H2494" s="12">
        <v>42.421999999999997</v>
      </c>
      <c r="I2494" s="12">
        <v>23.704000000000001</v>
      </c>
      <c r="J2494" s="12">
        <v>17.558</v>
      </c>
      <c r="K2494" s="12">
        <v>7.6859999999999999</v>
      </c>
      <c r="L2494" s="12">
        <v>31.600999999999999</v>
      </c>
      <c r="M2494" s="12">
        <v>7.0190000000000001</v>
      </c>
      <c r="N2494" s="12">
        <v>7.6260000000000003</v>
      </c>
      <c r="O2494" s="12"/>
      <c r="P2494" s="11" t="s">
        <v>1</v>
      </c>
      <c r="Q2494" s="11" t="s">
        <v>1</v>
      </c>
      <c r="R2494" s="11" t="s">
        <v>1</v>
      </c>
      <c r="S2494" s="11" t="s">
        <v>1</v>
      </c>
      <c r="T2494" s="11" t="s">
        <v>1</v>
      </c>
      <c r="U2494" s="11" t="s">
        <v>1</v>
      </c>
      <c r="V2494" s="11" t="s">
        <v>306</v>
      </c>
      <c r="W2494" s="21" t="s">
        <v>1</v>
      </c>
    </row>
    <row r="2495" spans="1:23" x14ac:dyDescent="0.2">
      <c r="A2495" s="27" t="s">
        <v>82</v>
      </c>
      <c r="B2495" s="13" t="s">
        <v>164</v>
      </c>
      <c r="C2495" s="13" t="s">
        <v>283</v>
      </c>
      <c r="D2495" s="14">
        <v>3</v>
      </c>
      <c r="E2495" s="14"/>
      <c r="F2495" s="14">
        <v>4</v>
      </c>
      <c r="G2495" s="14">
        <v>4</v>
      </c>
      <c r="H2495" s="14">
        <v>4</v>
      </c>
      <c r="I2495" s="14">
        <v>5</v>
      </c>
      <c r="J2495" s="14"/>
      <c r="K2495" s="14"/>
      <c r="L2495" s="14">
        <v>4</v>
      </c>
      <c r="M2495" s="14"/>
      <c r="N2495" s="14"/>
      <c r="O2495" s="14"/>
      <c r="P2495" s="13" t="s">
        <v>1</v>
      </c>
      <c r="Q2495" s="13" t="s">
        <v>1</v>
      </c>
      <c r="R2495" s="13" t="s">
        <v>1</v>
      </c>
      <c r="S2495" s="13" t="s">
        <v>1</v>
      </c>
      <c r="T2495" s="13" t="s">
        <v>1</v>
      </c>
      <c r="U2495" s="13" t="s">
        <v>1</v>
      </c>
      <c r="V2495" s="13" t="s">
        <v>306</v>
      </c>
      <c r="W2495" s="22" t="s">
        <v>1</v>
      </c>
    </row>
    <row r="2496" spans="1:23" x14ac:dyDescent="0.2">
      <c r="A2496" s="25" t="s">
        <v>82</v>
      </c>
      <c r="B2496" s="11" t="s">
        <v>164</v>
      </c>
      <c r="C2496" s="11" t="s">
        <v>290</v>
      </c>
      <c r="D2496" s="12">
        <v>53</v>
      </c>
      <c r="E2496" s="12"/>
      <c r="F2496" s="12">
        <v>52</v>
      </c>
      <c r="G2496" s="12">
        <v>45</v>
      </c>
      <c r="H2496" s="12"/>
      <c r="I2496" s="12">
        <v>46</v>
      </c>
      <c r="J2496" s="12"/>
      <c r="K2496" s="12"/>
      <c r="L2496" s="12">
        <v>40</v>
      </c>
      <c r="M2496" s="12"/>
      <c r="N2496" s="12"/>
      <c r="O2496" s="12"/>
      <c r="P2496" s="11" t="s">
        <v>1</v>
      </c>
      <c r="Q2496" s="11" t="s">
        <v>1</v>
      </c>
      <c r="R2496" s="11" t="s">
        <v>1</v>
      </c>
      <c r="S2496" s="11" t="s">
        <v>1</v>
      </c>
      <c r="T2496" s="11" t="s">
        <v>1</v>
      </c>
      <c r="U2496" s="11" t="s">
        <v>1</v>
      </c>
      <c r="V2496" s="11" t="s">
        <v>306</v>
      </c>
      <c r="W2496" s="21" t="s">
        <v>1</v>
      </c>
    </row>
    <row r="2497" spans="1:23" x14ac:dyDescent="0.2">
      <c r="A2497" s="27" t="s">
        <v>82</v>
      </c>
      <c r="B2497" s="13" t="s">
        <v>164</v>
      </c>
      <c r="C2497" s="13" t="s">
        <v>291</v>
      </c>
      <c r="D2497" s="14">
        <v>3</v>
      </c>
      <c r="E2497" s="14"/>
      <c r="F2497" s="14">
        <v>4</v>
      </c>
      <c r="G2497" s="14">
        <v>5</v>
      </c>
      <c r="H2497" s="14">
        <v>5</v>
      </c>
      <c r="I2497" s="14">
        <v>6</v>
      </c>
      <c r="J2497" s="14"/>
      <c r="K2497" s="14"/>
      <c r="L2497" s="14">
        <v>5</v>
      </c>
      <c r="M2497" s="14"/>
      <c r="N2497" s="14"/>
      <c r="O2497" s="14"/>
      <c r="P2497" s="13" t="s">
        <v>1</v>
      </c>
      <c r="Q2497" s="13" t="s">
        <v>1</v>
      </c>
      <c r="R2497" s="13" t="s">
        <v>1</v>
      </c>
      <c r="S2497" s="13" t="s">
        <v>1</v>
      </c>
      <c r="T2497" s="13" t="s">
        <v>1</v>
      </c>
      <c r="U2497" s="13" t="s">
        <v>1</v>
      </c>
      <c r="V2497" s="13" t="s">
        <v>306</v>
      </c>
      <c r="W2497" s="22" t="s">
        <v>1</v>
      </c>
    </row>
    <row r="2498" spans="1:23" x14ac:dyDescent="0.2">
      <c r="A2498" s="25" t="s">
        <v>82</v>
      </c>
      <c r="B2498" s="11" t="s">
        <v>164</v>
      </c>
      <c r="C2498" s="11" t="s">
        <v>273</v>
      </c>
      <c r="D2498" s="12"/>
      <c r="E2498" s="12"/>
      <c r="F2498" s="12">
        <v>3</v>
      </c>
      <c r="G2498" s="12">
        <v>4</v>
      </c>
      <c r="H2498" s="12"/>
      <c r="I2498" s="12">
        <v>4</v>
      </c>
      <c r="J2498" s="12"/>
      <c r="K2498" s="12"/>
      <c r="L2498" s="12">
        <v>4</v>
      </c>
      <c r="M2498" s="12"/>
      <c r="N2498" s="12"/>
      <c r="O2498" s="12"/>
      <c r="P2498" s="11" t="s">
        <v>1</v>
      </c>
      <c r="Q2498" s="11" t="s">
        <v>1</v>
      </c>
      <c r="R2498" s="11" t="s">
        <v>1</v>
      </c>
      <c r="S2498" s="11" t="s">
        <v>1</v>
      </c>
      <c r="T2498" s="11" t="s">
        <v>1</v>
      </c>
      <c r="U2498" s="11" t="s">
        <v>1</v>
      </c>
      <c r="V2498" s="11" t="s">
        <v>306</v>
      </c>
      <c r="W2498" s="21" t="s">
        <v>1</v>
      </c>
    </row>
    <row r="2499" spans="1:23" x14ac:dyDescent="0.2">
      <c r="A2499" s="27" t="s">
        <v>82</v>
      </c>
      <c r="B2499" s="13" t="s">
        <v>164</v>
      </c>
      <c r="C2499" s="13" t="s">
        <v>274</v>
      </c>
      <c r="D2499" s="14"/>
      <c r="E2499" s="14"/>
      <c r="F2499" s="14">
        <v>3</v>
      </c>
      <c r="G2499" s="14">
        <v>4</v>
      </c>
      <c r="H2499" s="14"/>
      <c r="I2499" s="14">
        <v>4</v>
      </c>
      <c r="J2499" s="14"/>
      <c r="K2499" s="14"/>
      <c r="L2499" s="14">
        <v>3</v>
      </c>
      <c r="M2499" s="14"/>
      <c r="N2499" s="14"/>
      <c r="O2499" s="14"/>
      <c r="P2499" s="13" t="s">
        <v>1</v>
      </c>
      <c r="Q2499" s="13" t="s">
        <v>1</v>
      </c>
      <c r="R2499" s="13" t="s">
        <v>1</v>
      </c>
      <c r="S2499" s="13" t="s">
        <v>1</v>
      </c>
      <c r="T2499" s="13" t="s">
        <v>1</v>
      </c>
      <c r="U2499" s="13" t="s">
        <v>1</v>
      </c>
      <c r="V2499" s="13" t="s">
        <v>306</v>
      </c>
      <c r="W2499" s="22" t="s">
        <v>1</v>
      </c>
    </row>
    <row r="2500" spans="1:23" x14ac:dyDescent="0.2">
      <c r="A2500" s="25" t="s">
        <v>82</v>
      </c>
      <c r="B2500" s="11" t="s">
        <v>164</v>
      </c>
      <c r="C2500" s="11" t="s">
        <v>289</v>
      </c>
      <c r="D2500" s="12"/>
      <c r="E2500" s="12"/>
      <c r="F2500" s="12"/>
      <c r="G2500" s="12"/>
      <c r="H2500" s="12"/>
      <c r="I2500" s="12"/>
      <c r="J2500" s="12"/>
      <c r="K2500" s="12"/>
      <c r="L2500" s="12"/>
      <c r="M2500" s="12"/>
      <c r="N2500" s="12"/>
      <c r="O2500" s="12"/>
      <c r="P2500" s="11"/>
      <c r="Q2500" s="11"/>
      <c r="R2500" s="11"/>
      <c r="S2500" s="11"/>
      <c r="T2500" s="11"/>
      <c r="U2500" s="11"/>
      <c r="V2500" s="11" t="s">
        <v>306</v>
      </c>
      <c r="W2500" s="21"/>
    </row>
    <row r="2501" spans="1:23" x14ac:dyDescent="0.2">
      <c r="A2501" s="27" t="s">
        <v>82</v>
      </c>
      <c r="B2501" s="13" t="s">
        <v>164</v>
      </c>
      <c r="C2501" s="13" t="s">
        <v>276</v>
      </c>
      <c r="D2501" s="14"/>
      <c r="E2501" s="14"/>
      <c r="F2501" s="14">
        <v>12</v>
      </c>
      <c r="G2501" s="14">
        <v>11</v>
      </c>
      <c r="H2501" s="14"/>
      <c r="I2501" s="14"/>
      <c r="J2501" s="14"/>
      <c r="K2501" s="14"/>
      <c r="L2501" s="14">
        <v>27</v>
      </c>
      <c r="M2501" s="14"/>
      <c r="N2501" s="14"/>
      <c r="O2501" s="14"/>
      <c r="P2501" s="13" t="s">
        <v>1</v>
      </c>
      <c r="Q2501" s="13" t="s">
        <v>1</v>
      </c>
      <c r="R2501" s="13" t="s">
        <v>1</v>
      </c>
      <c r="S2501" s="13" t="s">
        <v>1</v>
      </c>
      <c r="T2501" s="13" t="s">
        <v>1</v>
      </c>
      <c r="U2501" s="13" t="s">
        <v>1</v>
      </c>
      <c r="V2501" s="13" t="s">
        <v>306</v>
      </c>
      <c r="W2501" s="22" t="s">
        <v>1</v>
      </c>
    </row>
    <row r="2502" spans="1:23" x14ac:dyDescent="0.2">
      <c r="A2502" s="25" t="s">
        <v>82</v>
      </c>
      <c r="B2502" s="11" t="s">
        <v>164</v>
      </c>
      <c r="C2502" s="11" t="s">
        <v>271</v>
      </c>
      <c r="D2502" s="12"/>
      <c r="E2502" s="12"/>
      <c r="F2502" s="12">
        <v>15</v>
      </c>
      <c r="G2502" s="12">
        <v>15</v>
      </c>
      <c r="H2502" s="12"/>
      <c r="I2502" s="12"/>
      <c r="J2502" s="12"/>
      <c r="K2502" s="12"/>
      <c r="L2502" s="12">
        <v>26</v>
      </c>
      <c r="M2502" s="12"/>
      <c r="N2502" s="12"/>
      <c r="O2502" s="12"/>
      <c r="P2502" s="11" t="s">
        <v>1</v>
      </c>
      <c r="Q2502" s="11" t="s">
        <v>1</v>
      </c>
      <c r="R2502" s="11" t="s">
        <v>1</v>
      </c>
      <c r="S2502" s="11" t="s">
        <v>1</v>
      </c>
      <c r="T2502" s="11" t="s">
        <v>1</v>
      </c>
      <c r="U2502" s="11" t="s">
        <v>1</v>
      </c>
      <c r="V2502" s="11" t="s">
        <v>306</v>
      </c>
      <c r="W2502" s="21" t="s">
        <v>1</v>
      </c>
    </row>
    <row r="2503" spans="1:23" x14ac:dyDescent="0.2">
      <c r="A2503" s="27" t="s">
        <v>82</v>
      </c>
      <c r="B2503" s="13" t="s">
        <v>164</v>
      </c>
      <c r="C2503" s="13" t="s">
        <v>292</v>
      </c>
      <c r="D2503" s="14"/>
      <c r="E2503" s="14"/>
      <c r="F2503" s="14">
        <v>31</v>
      </c>
      <c r="G2503" s="14">
        <v>30</v>
      </c>
      <c r="H2503" s="14">
        <v>30</v>
      </c>
      <c r="I2503" s="14"/>
      <c r="J2503" s="14"/>
      <c r="K2503" s="14"/>
      <c r="L2503" s="14">
        <v>27</v>
      </c>
      <c r="M2503" s="14"/>
      <c r="N2503" s="14"/>
      <c r="O2503" s="14"/>
      <c r="P2503" s="13" t="s">
        <v>1</v>
      </c>
      <c r="Q2503" s="13" t="s">
        <v>1</v>
      </c>
      <c r="R2503" s="13" t="s">
        <v>1</v>
      </c>
      <c r="S2503" s="13" t="s">
        <v>1</v>
      </c>
      <c r="T2503" s="13" t="s">
        <v>1</v>
      </c>
      <c r="U2503" s="13" t="s">
        <v>1</v>
      </c>
      <c r="V2503" s="13" t="s">
        <v>306</v>
      </c>
      <c r="W2503" s="22" t="s">
        <v>1</v>
      </c>
    </row>
    <row r="2504" spans="1:23" x14ac:dyDescent="0.2">
      <c r="A2504" s="25" t="s">
        <v>82</v>
      </c>
      <c r="B2504" s="11" t="s">
        <v>164</v>
      </c>
      <c r="C2504" s="11" t="s">
        <v>275</v>
      </c>
      <c r="D2504" s="12"/>
      <c r="E2504" s="12"/>
      <c r="F2504" s="12"/>
      <c r="G2504" s="12"/>
      <c r="H2504" s="12"/>
      <c r="I2504" s="12"/>
      <c r="J2504" s="12"/>
      <c r="K2504" s="12"/>
      <c r="L2504" s="12"/>
      <c r="M2504" s="12"/>
      <c r="N2504" s="12"/>
      <c r="O2504" s="12"/>
      <c r="P2504" s="11"/>
      <c r="Q2504" s="11"/>
      <c r="R2504" s="11"/>
      <c r="S2504" s="11"/>
      <c r="T2504" s="11"/>
      <c r="U2504" s="11"/>
      <c r="V2504" s="11" t="s">
        <v>306</v>
      </c>
      <c r="W2504" s="21"/>
    </row>
    <row r="2505" spans="1:23" x14ac:dyDescent="0.2">
      <c r="A2505" s="27" t="s">
        <v>82</v>
      </c>
      <c r="B2505" s="13" t="s">
        <v>164</v>
      </c>
      <c r="C2505" s="13" t="s">
        <v>272</v>
      </c>
      <c r="D2505" s="14"/>
      <c r="E2505" s="14"/>
      <c r="F2505" s="14"/>
      <c r="G2505" s="14"/>
      <c r="H2505" s="14"/>
      <c r="I2505" s="14">
        <v>24</v>
      </c>
      <c r="J2505" s="14"/>
      <c r="K2505" s="14"/>
      <c r="L2505" s="14"/>
      <c r="M2505" s="14"/>
      <c r="N2505" s="14"/>
      <c r="O2505" s="14"/>
      <c r="P2505" s="13" t="s">
        <v>1</v>
      </c>
      <c r="Q2505" s="13" t="s">
        <v>1</v>
      </c>
      <c r="R2505" s="13" t="s">
        <v>1</v>
      </c>
      <c r="S2505" s="13" t="s">
        <v>1</v>
      </c>
      <c r="T2505" s="13" t="s">
        <v>1</v>
      </c>
      <c r="U2505" s="13" t="s">
        <v>1</v>
      </c>
      <c r="V2505" s="13" t="s">
        <v>306</v>
      </c>
      <c r="W2505" s="22" t="s">
        <v>1</v>
      </c>
    </row>
    <row r="2506" spans="1:23" x14ac:dyDescent="0.2">
      <c r="A2506" s="25" t="s">
        <v>82</v>
      </c>
      <c r="B2506" s="11" t="s">
        <v>164</v>
      </c>
      <c r="C2506" s="11" t="s">
        <v>295</v>
      </c>
      <c r="D2506" s="12"/>
      <c r="E2506" s="12"/>
      <c r="F2506" s="12"/>
      <c r="G2506" s="12"/>
      <c r="H2506" s="12"/>
      <c r="I2506" s="12"/>
      <c r="J2506" s="12"/>
      <c r="K2506" s="12"/>
      <c r="L2506" s="12"/>
      <c r="M2506" s="12"/>
      <c r="N2506" s="12"/>
      <c r="O2506" s="12"/>
      <c r="P2506" s="11" t="s">
        <v>1</v>
      </c>
      <c r="Q2506" s="11" t="s">
        <v>1</v>
      </c>
      <c r="R2506" s="11" t="s">
        <v>1</v>
      </c>
      <c r="S2506" s="11" t="s">
        <v>1</v>
      </c>
      <c r="T2506" s="11" t="s">
        <v>1</v>
      </c>
      <c r="U2506" s="11" t="s">
        <v>1</v>
      </c>
      <c r="V2506" s="11" t="s">
        <v>306</v>
      </c>
      <c r="W2506" s="21" t="s">
        <v>1</v>
      </c>
    </row>
    <row r="2507" spans="1:23" x14ac:dyDescent="0.2">
      <c r="A2507" s="27" t="s">
        <v>82</v>
      </c>
      <c r="B2507" s="13" t="s">
        <v>164</v>
      </c>
      <c r="C2507" s="13" t="s">
        <v>297</v>
      </c>
      <c r="D2507" s="14"/>
      <c r="E2507" s="14"/>
      <c r="F2507" s="14"/>
      <c r="G2507" s="14"/>
      <c r="H2507" s="14"/>
      <c r="I2507" s="14">
        <v>83.449579999999997</v>
      </c>
      <c r="J2507" s="14"/>
      <c r="K2507" s="14"/>
      <c r="L2507" s="14"/>
      <c r="M2507" s="14"/>
      <c r="N2507" s="14"/>
      <c r="O2507" s="14"/>
      <c r="P2507" s="13" t="s">
        <v>1</v>
      </c>
      <c r="Q2507" s="13" t="s">
        <v>1</v>
      </c>
      <c r="R2507" s="13" t="s">
        <v>1</v>
      </c>
      <c r="S2507" s="13" t="s">
        <v>1</v>
      </c>
      <c r="T2507" s="13" t="s">
        <v>1</v>
      </c>
      <c r="U2507" s="13" t="s">
        <v>1</v>
      </c>
      <c r="V2507" s="13" t="s">
        <v>306</v>
      </c>
      <c r="W2507" s="22" t="s">
        <v>1</v>
      </c>
    </row>
    <row r="2508" spans="1:23" x14ac:dyDescent="0.2">
      <c r="A2508" s="25" t="s">
        <v>82</v>
      </c>
      <c r="B2508" s="11" t="s">
        <v>164</v>
      </c>
      <c r="C2508" s="11" t="s">
        <v>299</v>
      </c>
      <c r="D2508" s="12"/>
      <c r="E2508" s="12"/>
      <c r="F2508" s="12"/>
      <c r="G2508" s="12"/>
      <c r="H2508" s="12"/>
      <c r="I2508" s="12">
        <v>83.45702</v>
      </c>
      <c r="J2508" s="12"/>
      <c r="K2508" s="12"/>
      <c r="L2508" s="12"/>
      <c r="M2508" s="12"/>
      <c r="N2508" s="12"/>
      <c r="O2508" s="12"/>
      <c r="P2508" s="11" t="s">
        <v>1</v>
      </c>
      <c r="Q2508" s="11" t="s">
        <v>1</v>
      </c>
      <c r="R2508" s="11" t="s">
        <v>1</v>
      </c>
      <c r="S2508" s="11" t="s">
        <v>1</v>
      </c>
      <c r="T2508" s="11" t="s">
        <v>1</v>
      </c>
      <c r="U2508" s="11" t="s">
        <v>1</v>
      </c>
      <c r="V2508" s="11" t="s">
        <v>306</v>
      </c>
      <c r="W2508" s="21" t="s">
        <v>1</v>
      </c>
    </row>
    <row r="2509" spans="1:23" x14ac:dyDescent="0.2">
      <c r="A2509" s="27" t="s">
        <v>82</v>
      </c>
      <c r="B2509" s="13" t="s">
        <v>164</v>
      </c>
      <c r="C2509" s="13" t="s">
        <v>300</v>
      </c>
      <c r="D2509" s="14"/>
      <c r="E2509" s="14"/>
      <c r="F2509" s="14"/>
      <c r="G2509" s="14"/>
      <c r="H2509" s="14"/>
      <c r="I2509" s="14">
        <v>83.450509999999994</v>
      </c>
      <c r="J2509" s="14"/>
      <c r="K2509" s="14"/>
      <c r="L2509" s="14"/>
      <c r="M2509" s="14"/>
      <c r="N2509" s="14"/>
      <c r="O2509" s="14"/>
      <c r="P2509" s="13" t="s">
        <v>1</v>
      </c>
      <c r="Q2509" s="13" t="s">
        <v>1</v>
      </c>
      <c r="R2509" s="13" t="s">
        <v>1</v>
      </c>
      <c r="S2509" s="13" t="s">
        <v>1</v>
      </c>
      <c r="T2509" s="13" t="s">
        <v>1</v>
      </c>
      <c r="U2509" s="13" t="s">
        <v>1</v>
      </c>
      <c r="V2509" s="13" t="s">
        <v>306</v>
      </c>
      <c r="W2509" s="22" t="s">
        <v>1</v>
      </c>
    </row>
    <row r="2510" spans="1:23" x14ac:dyDescent="0.2">
      <c r="A2510" s="25" t="s">
        <v>82</v>
      </c>
      <c r="B2510" s="11" t="s">
        <v>164</v>
      </c>
      <c r="C2510" s="11" t="s">
        <v>296</v>
      </c>
      <c r="D2510" s="12"/>
      <c r="E2510" s="12"/>
      <c r="F2510" s="12"/>
      <c r="G2510" s="12"/>
      <c r="H2510" s="12"/>
      <c r="I2510" s="12"/>
      <c r="J2510" s="12"/>
      <c r="K2510" s="12"/>
      <c r="L2510" s="12"/>
      <c r="M2510" s="12"/>
      <c r="N2510" s="12"/>
      <c r="O2510" s="12"/>
      <c r="P2510" s="11" t="s">
        <v>1</v>
      </c>
      <c r="Q2510" s="11" t="s">
        <v>1</v>
      </c>
      <c r="R2510" s="11" t="s">
        <v>1</v>
      </c>
      <c r="S2510" s="11" t="s">
        <v>1</v>
      </c>
      <c r="T2510" s="11" t="s">
        <v>1</v>
      </c>
      <c r="U2510" s="11" t="s">
        <v>1</v>
      </c>
      <c r="V2510" s="11" t="s">
        <v>306</v>
      </c>
      <c r="W2510" s="21" t="s">
        <v>1</v>
      </c>
    </row>
    <row r="2511" spans="1:23" x14ac:dyDescent="0.2">
      <c r="A2511" s="27" t="s">
        <v>82</v>
      </c>
      <c r="B2511" s="13" t="s">
        <v>164</v>
      </c>
      <c r="C2511" s="13" t="s">
        <v>301</v>
      </c>
      <c r="D2511" s="14"/>
      <c r="E2511" s="14"/>
      <c r="F2511" s="14"/>
      <c r="G2511" s="14"/>
      <c r="H2511" s="14"/>
      <c r="I2511" s="14">
        <v>83.504549999999995</v>
      </c>
      <c r="J2511" s="14"/>
      <c r="K2511" s="14"/>
      <c r="L2511" s="14"/>
      <c r="M2511" s="14"/>
      <c r="N2511" s="14"/>
      <c r="O2511" s="14"/>
      <c r="P2511" s="13" t="s">
        <v>1</v>
      </c>
      <c r="Q2511" s="13" t="s">
        <v>1</v>
      </c>
      <c r="R2511" s="13" t="s">
        <v>1</v>
      </c>
      <c r="S2511" s="13" t="s">
        <v>1</v>
      </c>
      <c r="T2511" s="13" t="s">
        <v>1</v>
      </c>
      <c r="U2511" s="13" t="s">
        <v>1</v>
      </c>
      <c r="V2511" s="13" t="s">
        <v>306</v>
      </c>
      <c r="W2511" s="22" t="s">
        <v>1</v>
      </c>
    </row>
    <row r="2512" spans="1:23" x14ac:dyDescent="0.2">
      <c r="A2512" s="25" t="s">
        <v>82</v>
      </c>
      <c r="B2512" s="11" t="s">
        <v>164</v>
      </c>
      <c r="C2512" s="11" t="s">
        <v>298</v>
      </c>
      <c r="D2512" s="12"/>
      <c r="E2512" s="12"/>
      <c r="F2512" s="12"/>
      <c r="G2512" s="12"/>
      <c r="H2512" s="12"/>
      <c r="I2512" s="12">
        <v>83.587140000000005</v>
      </c>
      <c r="J2512" s="12"/>
      <c r="K2512" s="12"/>
      <c r="L2512" s="12"/>
      <c r="M2512" s="12"/>
      <c r="N2512" s="12"/>
      <c r="O2512" s="12"/>
      <c r="P2512" s="11" t="s">
        <v>1</v>
      </c>
      <c r="Q2512" s="11" t="s">
        <v>1</v>
      </c>
      <c r="R2512" s="11" t="s">
        <v>1</v>
      </c>
      <c r="S2512" s="11" t="s">
        <v>1</v>
      </c>
      <c r="T2512" s="11" t="s">
        <v>1</v>
      </c>
      <c r="U2512" s="11" t="s">
        <v>1</v>
      </c>
      <c r="V2512" s="11" t="s">
        <v>306</v>
      </c>
      <c r="W2512" s="21" t="s">
        <v>1</v>
      </c>
    </row>
    <row r="2513" spans="1:23" x14ac:dyDescent="0.2">
      <c r="A2513" s="27" t="s">
        <v>83</v>
      </c>
      <c r="B2513" s="13" t="s">
        <v>182</v>
      </c>
      <c r="C2513" s="13" t="s">
        <v>277</v>
      </c>
      <c r="D2513" s="14"/>
      <c r="E2513" s="14"/>
      <c r="F2513" s="14"/>
      <c r="G2513" s="14"/>
      <c r="H2513" s="14"/>
      <c r="I2513" s="14"/>
      <c r="J2513" s="14"/>
      <c r="K2513" s="14">
        <v>63.186729999999997</v>
      </c>
      <c r="L2513" s="14">
        <v>82.603710000000007</v>
      </c>
      <c r="M2513" s="14">
        <v>44.965719999999997</v>
      </c>
      <c r="N2513" s="14"/>
      <c r="O2513" s="14"/>
      <c r="P2513" s="13" t="s">
        <v>1</v>
      </c>
      <c r="Q2513" s="13" t="s">
        <v>1</v>
      </c>
      <c r="R2513" s="13" t="s">
        <v>1</v>
      </c>
      <c r="S2513" s="13" t="s">
        <v>1</v>
      </c>
      <c r="T2513" s="13" t="s">
        <v>1</v>
      </c>
      <c r="U2513" s="13" t="s">
        <v>1</v>
      </c>
      <c r="V2513" s="13" t="s">
        <v>294</v>
      </c>
      <c r="W2513" s="22" t="s">
        <v>1</v>
      </c>
    </row>
    <row r="2514" spans="1:23" x14ac:dyDescent="0.2">
      <c r="A2514" s="25" t="s">
        <v>83</v>
      </c>
      <c r="B2514" s="11" t="s">
        <v>182</v>
      </c>
      <c r="C2514" s="11" t="s">
        <v>278</v>
      </c>
      <c r="D2514" s="12"/>
      <c r="E2514" s="12"/>
      <c r="F2514" s="12"/>
      <c r="G2514" s="12"/>
      <c r="H2514" s="12"/>
      <c r="I2514" s="12"/>
      <c r="J2514" s="12"/>
      <c r="K2514" s="12">
        <v>11.115309999999999</v>
      </c>
      <c r="L2514" s="12">
        <v>18.62715</v>
      </c>
      <c r="M2514" s="12">
        <v>11.50737</v>
      </c>
      <c r="N2514" s="12"/>
      <c r="O2514" s="12"/>
      <c r="P2514" s="11" t="s">
        <v>1</v>
      </c>
      <c r="Q2514" s="11" t="s">
        <v>1</v>
      </c>
      <c r="R2514" s="11" t="s">
        <v>1</v>
      </c>
      <c r="S2514" s="11" t="s">
        <v>1</v>
      </c>
      <c r="T2514" s="11" t="s">
        <v>1</v>
      </c>
      <c r="U2514" s="11" t="s">
        <v>1</v>
      </c>
      <c r="V2514" s="11" t="s">
        <v>294</v>
      </c>
      <c r="W2514" s="21" t="s">
        <v>1</v>
      </c>
    </row>
    <row r="2515" spans="1:23" x14ac:dyDescent="0.2">
      <c r="A2515" s="27" t="s">
        <v>83</v>
      </c>
      <c r="B2515" s="13" t="s">
        <v>182</v>
      </c>
      <c r="C2515" s="13" t="s">
        <v>280</v>
      </c>
      <c r="D2515" s="14"/>
      <c r="E2515" s="14"/>
      <c r="F2515" s="14"/>
      <c r="G2515" s="14"/>
      <c r="H2515" s="14"/>
      <c r="I2515" s="14"/>
      <c r="J2515" s="14"/>
      <c r="K2515" s="14">
        <v>6.096E-2</v>
      </c>
      <c r="L2515" s="14"/>
      <c r="M2515" s="14">
        <v>8.1659999999999996E-2</v>
      </c>
      <c r="N2515" s="14"/>
      <c r="O2515" s="14"/>
      <c r="P2515" s="13" t="s">
        <v>1</v>
      </c>
      <c r="Q2515" s="13" t="s">
        <v>1</v>
      </c>
      <c r="R2515" s="13" t="s">
        <v>1</v>
      </c>
      <c r="S2515" s="13" t="s">
        <v>1</v>
      </c>
      <c r="T2515" s="13" t="s">
        <v>1</v>
      </c>
      <c r="U2515" s="13" t="s">
        <v>1</v>
      </c>
      <c r="V2515" s="13" t="s">
        <v>294</v>
      </c>
      <c r="W2515" s="22" t="s">
        <v>1</v>
      </c>
    </row>
    <row r="2516" spans="1:23" x14ac:dyDescent="0.2">
      <c r="A2516" s="25" t="s">
        <v>83</v>
      </c>
      <c r="B2516" s="11" t="s">
        <v>182</v>
      </c>
      <c r="C2516" s="11" t="s">
        <v>281</v>
      </c>
      <c r="D2516" s="12"/>
      <c r="E2516" s="12"/>
      <c r="F2516" s="12"/>
      <c r="G2516" s="12"/>
      <c r="H2516" s="12"/>
      <c r="I2516" s="12"/>
      <c r="J2516" s="12"/>
      <c r="K2516" s="12">
        <v>72.849350000000001</v>
      </c>
      <c r="L2516" s="12">
        <v>54.765030000000003</v>
      </c>
      <c r="M2516" s="12">
        <v>71.936909999999997</v>
      </c>
      <c r="N2516" s="12"/>
      <c r="O2516" s="12"/>
      <c r="P2516" s="11" t="s">
        <v>1</v>
      </c>
      <c r="Q2516" s="11" t="s">
        <v>1</v>
      </c>
      <c r="R2516" s="11" t="s">
        <v>1</v>
      </c>
      <c r="S2516" s="11" t="s">
        <v>1</v>
      </c>
      <c r="T2516" s="11" t="s">
        <v>1</v>
      </c>
      <c r="U2516" s="11" t="s">
        <v>1</v>
      </c>
      <c r="V2516" s="11" t="s">
        <v>294</v>
      </c>
      <c r="W2516" s="21" t="s">
        <v>1</v>
      </c>
    </row>
    <row r="2517" spans="1:23" x14ac:dyDescent="0.2">
      <c r="A2517" s="27" t="s">
        <v>83</v>
      </c>
      <c r="B2517" s="13" t="s">
        <v>182</v>
      </c>
      <c r="C2517" s="13" t="s">
        <v>282</v>
      </c>
      <c r="D2517" s="14"/>
      <c r="E2517" s="14"/>
      <c r="F2517" s="14"/>
      <c r="G2517" s="14"/>
      <c r="H2517" s="14"/>
      <c r="I2517" s="14"/>
      <c r="J2517" s="14"/>
      <c r="K2517" s="14">
        <v>18.52552</v>
      </c>
      <c r="L2517" s="14">
        <v>31.045249999999999</v>
      </c>
      <c r="M2517" s="14">
        <v>19.17895</v>
      </c>
      <c r="N2517" s="14"/>
      <c r="O2517" s="14"/>
      <c r="P2517" s="13" t="s">
        <v>1</v>
      </c>
      <c r="Q2517" s="13" t="s">
        <v>1</v>
      </c>
      <c r="R2517" s="13" t="s">
        <v>1</v>
      </c>
      <c r="S2517" s="13" t="s">
        <v>1</v>
      </c>
      <c r="T2517" s="13" t="s">
        <v>1</v>
      </c>
      <c r="U2517" s="13" t="s">
        <v>1</v>
      </c>
      <c r="V2517" s="13" t="s">
        <v>294</v>
      </c>
      <c r="W2517" s="22" t="s">
        <v>1</v>
      </c>
    </row>
    <row r="2518" spans="1:23" x14ac:dyDescent="0.2">
      <c r="A2518" s="25" t="s">
        <v>83</v>
      </c>
      <c r="B2518" s="11" t="s">
        <v>182</v>
      </c>
      <c r="C2518" s="11" t="s">
        <v>279</v>
      </c>
      <c r="D2518" s="12"/>
      <c r="E2518" s="12"/>
      <c r="F2518" s="12"/>
      <c r="G2518" s="12"/>
      <c r="H2518" s="12"/>
      <c r="I2518" s="12"/>
      <c r="J2518" s="12"/>
      <c r="K2518" s="12">
        <v>7.4102100000000002</v>
      </c>
      <c r="L2518" s="12">
        <v>12.418100000000001</v>
      </c>
      <c r="M2518" s="12">
        <v>7.6715799999999996</v>
      </c>
      <c r="N2518" s="12"/>
      <c r="O2518" s="12"/>
      <c r="P2518" s="11" t="s">
        <v>1</v>
      </c>
      <c r="Q2518" s="11" t="s">
        <v>1</v>
      </c>
      <c r="R2518" s="11" t="s">
        <v>1</v>
      </c>
      <c r="S2518" s="11" t="s">
        <v>1</v>
      </c>
      <c r="T2518" s="11" t="s">
        <v>1</v>
      </c>
      <c r="U2518" s="11" t="s">
        <v>1</v>
      </c>
      <c r="V2518" s="11" t="s">
        <v>294</v>
      </c>
      <c r="W2518" s="21" t="s">
        <v>1</v>
      </c>
    </row>
    <row r="2519" spans="1:23" x14ac:dyDescent="0.2">
      <c r="A2519" s="27" t="s">
        <v>83</v>
      </c>
      <c r="B2519" s="13" t="s">
        <v>182</v>
      </c>
      <c r="C2519" s="13" t="s">
        <v>293</v>
      </c>
      <c r="D2519" s="14"/>
      <c r="E2519" s="14"/>
      <c r="F2519" s="14"/>
      <c r="G2519" s="14"/>
      <c r="H2519" s="14"/>
      <c r="I2519" s="14"/>
      <c r="J2519" s="14"/>
      <c r="K2519" s="14"/>
      <c r="L2519" s="14"/>
      <c r="M2519" s="14"/>
      <c r="N2519" s="14"/>
      <c r="O2519" s="14"/>
      <c r="P2519" s="13" t="s">
        <v>1</v>
      </c>
      <c r="Q2519" s="13" t="s">
        <v>1</v>
      </c>
      <c r="R2519" s="13" t="s">
        <v>1</v>
      </c>
      <c r="S2519" s="13" t="s">
        <v>1</v>
      </c>
      <c r="T2519" s="13" t="s">
        <v>1</v>
      </c>
      <c r="U2519" s="13" t="s">
        <v>1</v>
      </c>
      <c r="V2519" s="13" t="s">
        <v>294</v>
      </c>
      <c r="W2519" s="22" t="s">
        <v>1</v>
      </c>
    </row>
    <row r="2520" spans="1:23" x14ac:dyDescent="0.2">
      <c r="A2520" s="25" t="s">
        <v>83</v>
      </c>
      <c r="B2520" s="11" t="s">
        <v>182</v>
      </c>
      <c r="C2520" s="11" t="s">
        <v>284</v>
      </c>
      <c r="D2520" s="12"/>
      <c r="E2520" s="12"/>
      <c r="F2520" s="12"/>
      <c r="G2520" s="12"/>
      <c r="H2520" s="12"/>
      <c r="I2520" s="12"/>
      <c r="J2520" s="12"/>
      <c r="K2520" s="12">
        <v>14.94098</v>
      </c>
      <c r="L2520" s="12">
        <v>11.835089999999999</v>
      </c>
      <c r="M2520" s="12">
        <v>13.99799</v>
      </c>
      <c r="N2520" s="12"/>
      <c r="O2520" s="12"/>
      <c r="P2520" s="11" t="s">
        <v>1</v>
      </c>
      <c r="Q2520" s="11" t="s">
        <v>1</v>
      </c>
      <c r="R2520" s="11" t="s">
        <v>1</v>
      </c>
      <c r="S2520" s="11" t="s">
        <v>1</v>
      </c>
      <c r="T2520" s="11" t="s">
        <v>1</v>
      </c>
      <c r="U2520" s="11" t="s">
        <v>1</v>
      </c>
      <c r="V2520" s="11" t="s">
        <v>294</v>
      </c>
      <c r="W2520" s="21" t="s">
        <v>1</v>
      </c>
    </row>
    <row r="2521" spans="1:23" x14ac:dyDescent="0.2">
      <c r="A2521" s="27" t="s">
        <v>83</v>
      </c>
      <c r="B2521" s="13" t="s">
        <v>182</v>
      </c>
      <c r="C2521" s="13" t="s">
        <v>286</v>
      </c>
      <c r="D2521" s="14"/>
      <c r="E2521" s="14"/>
      <c r="F2521" s="14"/>
      <c r="G2521" s="14"/>
      <c r="H2521" s="14"/>
      <c r="I2521" s="14"/>
      <c r="J2521" s="14"/>
      <c r="K2521" s="14">
        <v>0.54937000000000002</v>
      </c>
      <c r="L2521" s="14">
        <v>0.49075999999999997</v>
      </c>
      <c r="M2521" s="14">
        <v>0.40286</v>
      </c>
      <c r="N2521" s="14"/>
      <c r="O2521" s="14"/>
      <c r="P2521" s="13" t="s">
        <v>1</v>
      </c>
      <c r="Q2521" s="13" t="s">
        <v>1</v>
      </c>
      <c r="R2521" s="13" t="s">
        <v>1</v>
      </c>
      <c r="S2521" s="13" t="s">
        <v>1</v>
      </c>
      <c r="T2521" s="13" t="s">
        <v>1</v>
      </c>
      <c r="U2521" s="13" t="s">
        <v>1</v>
      </c>
      <c r="V2521" s="13" t="s">
        <v>294</v>
      </c>
      <c r="W2521" s="22" t="s">
        <v>1</v>
      </c>
    </row>
    <row r="2522" spans="1:23" x14ac:dyDescent="0.2">
      <c r="A2522" s="25" t="s">
        <v>83</v>
      </c>
      <c r="B2522" s="11" t="s">
        <v>182</v>
      </c>
      <c r="C2522" s="11" t="s">
        <v>287</v>
      </c>
      <c r="D2522" s="12"/>
      <c r="E2522" s="12"/>
      <c r="F2522" s="12"/>
      <c r="G2522" s="12"/>
      <c r="H2522" s="12"/>
      <c r="I2522" s="12"/>
      <c r="J2522" s="12"/>
      <c r="K2522" s="12">
        <v>62.713650000000001</v>
      </c>
      <c r="L2522" s="12">
        <v>67.448949999999996</v>
      </c>
      <c r="M2522" s="12">
        <v>67.351119999999995</v>
      </c>
      <c r="N2522" s="12"/>
      <c r="O2522" s="12"/>
      <c r="P2522" s="11" t="s">
        <v>1</v>
      </c>
      <c r="Q2522" s="11" t="s">
        <v>1</v>
      </c>
      <c r="R2522" s="11" t="s">
        <v>1</v>
      </c>
      <c r="S2522" s="11" t="s">
        <v>1</v>
      </c>
      <c r="T2522" s="11" t="s">
        <v>1</v>
      </c>
      <c r="U2522" s="11" t="s">
        <v>1</v>
      </c>
      <c r="V2522" s="11" t="s">
        <v>294</v>
      </c>
      <c r="W2522" s="21" t="s">
        <v>1</v>
      </c>
    </row>
    <row r="2523" spans="1:23" x14ac:dyDescent="0.2">
      <c r="A2523" s="27" t="s">
        <v>83</v>
      </c>
      <c r="B2523" s="13" t="s">
        <v>182</v>
      </c>
      <c r="C2523" s="13" t="s">
        <v>288</v>
      </c>
      <c r="D2523" s="14"/>
      <c r="E2523" s="14"/>
      <c r="F2523" s="14"/>
      <c r="G2523" s="14"/>
      <c r="H2523" s="14"/>
      <c r="I2523" s="14"/>
      <c r="J2523" s="14"/>
      <c r="K2523" s="14">
        <v>24.901630000000001</v>
      </c>
      <c r="L2523" s="14">
        <v>19.725149999999999</v>
      </c>
      <c r="M2523" s="14">
        <v>23.329979999999999</v>
      </c>
      <c r="N2523" s="14"/>
      <c r="O2523" s="14"/>
      <c r="P2523" s="13" t="s">
        <v>1</v>
      </c>
      <c r="Q2523" s="13" t="s">
        <v>1</v>
      </c>
      <c r="R2523" s="13" t="s">
        <v>1</v>
      </c>
      <c r="S2523" s="13" t="s">
        <v>1</v>
      </c>
      <c r="T2523" s="13" t="s">
        <v>1</v>
      </c>
      <c r="U2523" s="13" t="s">
        <v>1</v>
      </c>
      <c r="V2523" s="13" t="s">
        <v>294</v>
      </c>
      <c r="W2523" s="22" t="s">
        <v>1</v>
      </c>
    </row>
    <row r="2524" spans="1:23" x14ac:dyDescent="0.2">
      <c r="A2524" s="25" t="s">
        <v>83</v>
      </c>
      <c r="B2524" s="11" t="s">
        <v>182</v>
      </c>
      <c r="C2524" s="11" t="s">
        <v>285</v>
      </c>
      <c r="D2524" s="12"/>
      <c r="E2524" s="12"/>
      <c r="F2524" s="12"/>
      <c r="G2524" s="12"/>
      <c r="H2524" s="12"/>
      <c r="I2524" s="12"/>
      <c r="J2524" s="12"/>
      <c r="K2524" s="12">
        <v>9.9606499999999993</v>
      </c>
      <c r="L2524" s="12">
        <v>7.8900600000000001</v>
      </c>
      <c r="M2524" s="12">
        <v>9.3319899999999993</v>
      </c>
      <c r="N2524" s="12"/>
      <c r="O2524" s="12"/>
      <c r="P2524" s="11" t="s">
        <v>1</v>
      </c>
      <c r="Q2524" s="11" t="s">
        <v>1</v>
      </c>
      <c r="R2524" s="11" t="s">
        <v>1</v>
      </c>
      <c r="S2524" s="11" t="s">
        <v>1</v>
      </c>
      <c r="T2524" s="11" t="s">
        <v>1</v>
      </c>
      <c r="U2524" s="11" t="s">
        <v>1</v>
      </c>
      <c r="V2524" s="11" t="s">
        <v>294</v>
      </c>
      <c r="W2524" s="21" t="s">
        <v>1</v>
      </c>
    </row>
    <row r="2525" spans="1:23" x14ac:dyDescent="0.2">
      <c r="A2525" s="27" t="s">
        <v>83</v>
      </c>
      <c r="B2525" s="13" t="s">
        <v>182</v>
      </c>
      <c r="C2525" s="13" t="s">
        <v>308</v>
      </c>
      <c r="D2525" s="14"/>
      <c r="E2525" s="14">
        <v>19.773</v>
      </c>
      <c r="F2525" s="14">
        <v>14.97</v>
      </c>
      <c r="G2525" s="14">
        <v>9.0180000000000007</v>
      </c>
      <c r="H2525" s="14">
        <v>17.346</v>
      </c>
      <c r="I2525" s="14">
        <v>18.023</v>
      </c>
      <c r="J2525" s="14">
        <v>20.881</v>
      </c>
      <c r="K2525" s="14">
        <v>16</v>
      </c>
      <c r="L2525" s="14">
        <v>17.783999999999999</v>
      </c>
      <c r="M2525" s="14">
        <v>14.24</v>
      </c>
      <c r="N2525" s="14">
        <v>6.609</v>
      </c>
      <c r="O2525" s="14"/>
      <c r="P2525" s="13" t="s">
        <v>1</v>
      </c>
      <c r="Q2525" s="13" t="s">
        <v>1</v>
      </c>
      <c r="R2525" s="13" t="s">
        <v>1</v>
      </c>
      <c r="S2525" s="13" t="s">
        <v>1</v>
      </c>
      <c r="T2525" s="13" t="s">
        <v>1</v>
      </c>
      <c r="U2525" s="13" t="s">
        <v>1</v>
      </c>
      <c r="V2525" s="13" t="s">
        <v>294</v>
      </c>
      <c r="W2525" s="22" t="s">
        <v>1</v>
      </c>
    </row>
    <row r="2526" spans="1:23" x14ac:dyDescent="0.2">
      <c r="A2526" s="25" t="s">
        <v>83</v>
      </c>
      <c r="B2526" s="11" t="s">
        <v>182</v>
      </c>
      <c r="C2526" s="11" t="s">
        <v>283</v>
      </c>
      <c r="D2526" s="12">
        <v>4</v>
      </c>
      <c r="E2526" s="12">
        <v>3</v>
      </c>
      <c r="F2526" s="12">
        <v>3</v>
      </c>
      <c r="G2526" s="12">
        <v>4</v>
      </c>
      <c r="H2526" s="12"/>
      <c r="I2526" s="12">
        <v>3</v>
      </c>
      <c r="J2526" s="12"/>
      <c r="K2526" s="12"/>
      <c r="L2526" s="12"/>
      <c r="M2526" s="12">
        <v>12</v>
      </c>
      <c r="N2526" s="12"/>
      <c r="O2526" s="12"/>
      <c r="P2526" s="11" t="s">
        <v>1</v>
      </c>
      <c r="Q2526" s="11" t="s">
        <v>1</v>
      </c>
      <c r="R2526" s="11" t="s">
        <v>1</v>
      </c>
      <c r="S2526" s="11" t="s">
        <v>1</v>
      </c>
      <c r="T2526" s="11" t="s">
        <v>1</v>
      </c>
      <c r="U2526" s="11" t="s">
        <v>1</v>
      </c>
      <c r="V2526" s="11" t="s">
        <v>294</v>
      </c>
      <c r="W2526" s="21" t="s">
        <v>1</v>
      </c>
    </row>
    <row r="2527" spans="1:23" x14ac:dyDescent="0.2">
      <c r="A2527" s="27" t="s">
        <v>83</v>
      </c>
      <c r="B2527" s="13" t="s">
        <v>182</v>
      </c>
      <c r="C2527" s="13" t="s">
        <v>290</v>
      </c>
      <c r="D2527" s="14"/>
      <c r="E2527" s="14"/>
      <c r="F2527" s="14"/>
      <c r="G2527" s="14"/>
      <c r="H2527" s="14"/>
      <c r="I2527" s="14"/>
      <c r="J2527" s="14"/>
      <c r="K2527" s="14"/>
      <c r="L2527" s="14"/>
      <c r="M2527" s="14"/>
      <c r="N2527" s="14"/>
      <c r="O2527" s="14"/>
      <c r="P2527" s="13"/>
      <c r="Q2527" s="13"/>
      <c r="R2527" s="13"/>
      <c r="S2527" s="13"/>
      <c r="T2527" s="13"/>
      <c r="U2527" s="13"/>
      <c r="V2527" s="13" t="s">
        <v>294</v>
      </c>
      <c r="W2527" s="22"/>
    </row>
    <row r="2528" spans="1:23" x14ac:dyDescent="0.2">
      <c r="A2528" s="25" t="s">
        <v>83</v>
      </c>
      <c r="B2528" s="11" t="s">
        <v>182</v>
      </c>
      <c r="C2528" s="11" t="s">
        <v>291</v>
      </c>
      <c r="D2528" s="12">
        <v>3</v>
      </c>
      <c r="E2528" s="12">
        <v>2</v>
      </c>
      <c r="F2528" s="12">
        <v>3</v>
      </c>
      <c r="G2528" s="12">
        <v>3</v>
      </c>
      <c r="H2528" s="12">
        <v>3</v>
      </c>
      <c r="I2528" s="12">
        <v>3</v>
      </c>
      <c r="J2528" s="12"/>
      <c r="K2528" s="12"/>
      <c r="L2528" s="12"/>
      <c r="M2528" s="12"/>
      <c r="N2528" s="12"/>
      <c r="O2528" s="12"/>
      <c r="P2528" s="11" t="s">
        <v>1</v>
      </c>
      <c r="Q2528" s="11" t="s">
        <v>1</v>
      </c>
      <c r="R2528" s="11" t="s">
        <v>1</v>
      </c>
      <c r="S2528" s="11" t="s">
        <v>1</v>
      </c>
      <c r="T2528" s="11" t="s">
        <v>1</v>
      </c>
      <c r="U2528" s="11" t="s">
        <v>1</v>
      </c>
      <c r="V2528" s="11" t="s">
        <v>294</v>
      </c>
      <c r="W2528" s="21" t="s">
        <v>1</v>
      </c>
    </row>
    <row r="2529" spans="1:23" x14ac:dyDescent="0.2">
      <c r="A2529" s="27" t="s">
        <v>83</v>
      </c>
      <c r="B2529" s="13" t="s">
        <v>182</v>
      </c>
      <c r="C2529" s="13" t="s">
        <v>273</v>
      </c>
      <c r="D2529" s="14"/>
      <c r="E2529" s="14"/>
      <c r="F2529" s="14"/>
      <c r="G2529" s="14"/>
      <c r="H2529" s="14"/>
      <c r="I2529" s="14"/>
      <c r="J2529" s="14"/>
      <c r="K2529" s="14"/>
      <c r="L2529" s="14"/>
      <c r="M2529" s="14"/>
      <c r="N2529" s="14"/>
      <c r="O2529" s="14"/>
      <c r="P2529" s="13"/>
      <c r="Q2529" s="13"/>
      <c r="R2529" s="13"/>
      <c r="S2529" s="13"/>
      <c r="T2529" s="13"/>
      <c r="U2529" s="13"/>
      <c r="V2529" s="13" t="s">
        <v>294</v>
      </c>
      <c r="W2529" s="22"/>
    </row>
    <row r="2530" spans="1:23" x14ac:dyDescent="0.2">
      <c r="A2530" s="25" t="s">
        <v>83</v>
      </c>
      <c r="B2530" s="11" t="s">
        <v>182</v>
      </c>
      <c r="C2530" s="11" t="s">
        <v>274</v>
      </c>
      <c r="D2530" s="12"/>
      <c r="E2530" s="12"/>
      <c r="F2530" s="12"/>
      <c r="G2530" s="12"/>
      <c r="H2530" s="12"/>
      <c r="I2530" s="12"/>
      <c r="J2530" s="12"/>
      <c r="K2530" s="12"/>
      <c r="L2530" s="12"/>
      <c r="M2530" s="12"/>
      <c r="N2530" s="12"/>
      <c r="O2530" s="12"/>
      <c r="P2530" s="11"/>
      <c r="Q2530" s="11"/>
      <c r="R2530" s="11"/>
      <c r="S2530" s="11"/>
      <c r="T2530" s="11"/>
      <c r="U2530" s="11"/>
      <c r="V2530" s="11" t="s">
        <v>294</v>
      </c>
      <c r="W2530" s="21"/>
    </row>
    <row r="2531" spans="1:23" x14ac:dyDescent="0.2">
      <c r="A2531" s="27" t="s">
        <v>83</v>
      </c>
      <c r="B2531" s="13" t="s">
        <v>182</v>
      </c>
      <c r="C2531" s="13" t="s">
        <v>289</v>
      </c>
      <c r="D2531" s="14"/>
      <c r="E2531" s="14"/>
      <c r="F2531" s="14"/>
      <c r="G2531" s="14"/>
      <c r="H2531" s="14"/>
      <c r="I2531" s="14"/>
      <c r="J2531" s="14"/>
      <c r="K2531" s="14">
        <v>88.164649999999995</v>
      </c>
      <c r="L2531" s="14">
        <v>87.664860000000004</v>
      </c>
      <c r="M2531" s="14">
        <v>91.083960000000005</v>
      </c>
      <c r="N2531" s="14"/>
      <c r="O2531" s="14"/>
      <c r="P2531" s="13" t="s">
        <v>1</v>
      </c>
      <c r="Q2531" s="13" t="s">
        <v>1</v>
      </c>
      <c r="R2531" s="13" t="s">
        <v>1</v>
      </c>
      <c r="S2531" s="13" t="s">
        <v>1</v>
      </c>
      <c r="T2531" s="13" t="s">
        <v>1</v>
      </c>
      <c r="U2531" s="13" t="s">
        <v>1</v>
      </c>
      <c r="V2531" s="13" t="s">
        <v>294</v>
      </c>
      <c r="W2531" s="22" t="s">
        <v>1</v>
      </c>
    </row>
    <row r="2532" spans="1:23" x14ac:dyDescent="0.2">
      <c r="A2532" s="25" t="s">
        <v>83</v>
      </c>
      <c r="B2532" s="11" t="s">
        <v>182</v>
      </c>
      <c r="C2532" s="11" t="s">
        <v>276</v>
      </c>
      <c r="D2532" s="12">
        <v>54</v>
      </c>
      <c r="E2532" s="12"/>
      <c r="F2532" s="12">
        <v>53</v>
      </c>
      <c r="G2532" s="12">
        <v>56</v>
      </c>
      <c r="H2532" s="12">
        <v>49</v>
      </c>
      <c r="I2532" s="12">
        <v>48</v>
      </c>
      <c r="J2532" s="12">
        <v>21</v>
      </c>
      <c r="K2532" s="12"/>
      <c r="L2532" s="12"/>
      <c r="M2532" s="12"/>
      <c r="N2532" s="12"/>
      <c r="O2532" s="12"/>
      <c r="P2532" s="11" t="s">
        <v>1</v>
      </c>
      <c r="Q2532" s="11" t="s">
        <v>1</v>
      </c>
      <c r="R2532" s="11" t="s">
        <v>1</v>
      </c>
      <c r="S2532" s="11" t="s">
        <v>1</v>
      </c>
      <c r="T2532" s="11" t="s">
        <v>1</v>
      </c>
      <c r="U2532" s="11" t="s">
        <v>1</v>
      </c>
      <c r="V2532" s="11" t="s">
        <v>294</v>
      </c>
      <c r="W2532" s="21" t="s">
        <v>1</v>
      </c>
    </row>
    <row r="2533" spans="1:23" x14ac:dyDescent="0.2">
      <c r="A2533" s="27" t="s">
        <v>83</v>
      </c>
      <c r="B2533" s="13" t="s">
        <v>182</v>
      </c>
      <c r="C2533" s="13" t="s">
        <v>271</v>
      </c>
      <c r="D2533" s="14"/>
      <c r="E2533" s="14"/>
      <c r="F2533" s="14"/>
      <c r="G2533" s="14"/>
      <c r="H2533" s="14"/>
      <c r="I2533" s="14"/>
      <c r="J2533" s="14"/>
      <c r="K2533" s="14"/>
      <c r="L2533" s="14"/>
      <c r="M2533" s="14"/>
      <c r="N2533" s="14"/>
      <c r="O2533" s="14"/>
      <c r="P2533" s="13"/>
      <c r="Q2533" s="13"/>
      <c r="R2533" s="13"/>
      <c r="S2533" s="13"/>
      <c r="T2533" s="13"/>
      <c r="U2533" s="13"/>
      <c r="V2533" s="13" t="s">
        <v>294</v>
      </c>
      <c r="W2533" s="22"/>
    </row>
    <row r="2534" spans="1:23" x14ac:dyDescent="0.2">
      <c r="A2534" s="25" t="s">
        <v>83</v>
      </c>
      <c r="B2534" s="11" t="s">
        <v>182</v>
      </c>
      <c r="C2534" s="11" t="s">
        <v>292</v>
      </c>
      <c r="D2534" s="12">
        <v>54</v>
      </c>
      <c r="E2534" s="12"/>
      <c r="F2534" s="12">
        <v>53</v>
      </c>
      <c r="G2534" s="12">
        <v>56</v>
      </c>
      <c r="H2534" s="12">
        <v>49</v>
      </c>
      <c r="I2534" s="12"/>
      <c r="J2534" s="12">
        <v>41</v>
      </c>
      <c r="K2534" s="12">
        <v>43</v>
      </c>
      <c r="L2534" s="12">
        <v>43</v>
      </c>
      <c r="M2534" s="12">
        <v>42</v>
      </c>
      <c r="N2534" s="12"/>
      <c r="O2534" s="12"/>
      <c r="P2534" s="11" t="s">
        <v>1</v>
      </c>
      <c r="Q2534" s="11" t="s">
        <v>1</v>
      </c>
      <c r="R2534" s="11" t="s">
        <v>1</v>
      </c>
      <c r="S2534" s="11" t="s">
        <v>1</v>
      </c>
      <c r="T2534" s="11" t="s">
        <v>1</v>
      </c>
      <c r="U2534" s="11" t="s">
        <v>1</v>
      </c>
      <c r="V2534" s="11" t="s">
        <v>294</v>
      </c>
      <c r="W2534" s="21" t="s">
        <v>1</v>
      </c>
    </row>
    <row r="2535" spans="1:23" x14ac:dyDescent="0.2">
      <c r="A2535" s="27" t="s">
        <v>83</v>
      </c>
      <c r="B2535" s="13" t="s">
        <v>182</v>
      </c>
      <c r="C2535" s="13" t="s">
        <v>275</v>
      </c>
      <c r="D2535" s="14"/>
      <c r="E2535" s="14"/>
      <c r="F2535" s="14"/>
      <c r="G2535" s="14"/>
      <c r="H2535" s="14"/>
      <c r="I2535" s="14"/>
      <c r="J2535" s="14"/>
      <c r="K2535" s="14"/>
      <c r="L2535" s="14"/>
      <c r="M2535" s="14"/>
      <c r="N2535" s="14"/>
      <c r="O2535" s="14"/>
      <c r="P2535" s="13"/>
      <c r="Q2535" s="13"/>
      <c r="R2535" s="13"/>
      <c r="S2535" s="13"/>
      <c r="T2535" s="13"/>
      <c r="U2535" s="13"/>
      <c r="V2535" s="13" t="s">
        <v>294</v>
      </c>
      <c r="W2535" s="22"/>
    </row>
    <row r="2536" spans="1:23" x14ac:dyDescent="0.2">
      <c r="A2536" s="25" t="s">
        <v>83</v>
      </c>
      <c r="B2536" s="11" t="s">
        <v>182</v>
      </c>
      <c r="C2536" s="11" t="s">
        <v>272</v>
      </c>
      <c r="D2536" s="12"/>
      <c r="E2536" s="12"/>
      <c r="F2536" s="12"/>
      <c r="G2536" s="12"/>
      <c r="H2536" s="12"/>
      <c r="I2536" s="12"/>
      <c r="J2536" s="12"/>
      <c r="K2536" s="12"/>
      <c r="L2536" s="12"/>
      <c r="M2536" s="12"/>
      <c r="N2536" s="12"/>
      <c r="O2536" s="12"/>
      <c r="P2536" s="11"/>
      <c r="Q2536" s="11"/>
      <c r="R2536" s="11"/>
      <c r="S2536" s="11"/>
      <c r="T2536" s="11"/>
      <c r="U2536" s="11"/>
      <c r="V2536" s="11" t="s">
        <v>294</v>
      </c>
      <c r="W2536" s="21"/>
    </row>
    <row r="2537" spans="1:23" x14ac:dyDescent="0.2">
      <c r="A2537" s="27" t="s">
        <v>83</v>
      </c>
      <c r="B2537" s="13" t="s">
        <v>182</v>
      </c>
      <c r="C2537" s="13" t="s">
        <v>295</v>
      </c>
      <c r="D2537" s="14">
        <v>13.25930378</v>
      </c>
      <c r="E2537" s="14">
        <v>11.687515830000001</v>
      </c>
      <c r="F2537" s="14">
        <v>12.83484241</v>
      </c>
      <c r="G2537" s="14">
        <v>14.715943319999999</v>
      </c>
      <c r="H2537" s="14">
        <v>14.892364300000001</v>
      </c>
      <c r="I2537" s="14">
        <v>14.347129900000001</v>
      </c>
      <c r="J2537" s="14">
        <v>15.761077480000001</v>
      </c>
      <c r="K2537" s="14">
        <v>14.39395829</v>
      </c>
      <c r="L2537" s="14">
        <v>13.35317672</v>
      </c>
      <c r="M2537" s="14">
        <v>15.18487062</v>
      </c>
      <c r="N2537" s="14">
        <v>16.161324059999998</v>
      </c>
      <c r="O2537" s="14"/>
      <c r="P2537" s="13" t="s">
        <v>1</v>
      </c>
      <c r="Q2537" s="13" t="s">
        <v>1</v>
      </c>
      <c r="R2537" s="13" t="s">
        <v>1</v>
      </c>
      <c r="S2537" s="13" t="s">
        <v>1</v>
      </c>
      <c r="T2537" s="13" t="s">
        <v>1</v>
      </c>
      <c r="U2537" s="13" t="s">
        <v>1</v>
      </c>
      <c r="V2537" s="13" t="s">
        <v>294</v>
      </c>
      <c r="W2537" s="22" t="s">
        <v>1</v>
      </c>
    </row>
    <row r="2538" spans="1:23" x14ac:dyDescent="0.2">
      <c r="A2538" s="25" t="s">
        <v>83</v>
      </c>
      <c r="B2538" s="11" t="s">
        <v>182</v>
      </c>
      <c r="C2538" s="11" t="s">
        <v>297</v>
      </c>
      <c r="D2538" s="12"/>
      <c r="E2538" s="12"/>
      <c r="F2538" s="12"/>
      <c r="G2538" s="12"/>
      <c r="H2538" s="12"/>
      <c r="I2538" s="12"/>
      <c r="J2538" s="12"/>
      <c r="K2538" s="12">
        <v>56.38944</v>
      </c>
      <c r="L2538" s="12">
        <v>71.975620000000006</v>
      </c>
      <c r="M2538" s="12">
        <v>20.862919999999999</v>
      </c>
      <c r="N2538" s="12"/>
      <c r="O2538" s="12"/>
      <c r="P2538" s="11" t="s">
        <v>1</v>
      </c>
      <c r="Q2538" s="11" t="s">
        <v>1</v>
      </c>
      <c r="R2538" s="11" t="s">
        <v>1</v>
      </c>
      <c r="S2538" s="11" t="s">
        <v>1</v>
      </c>
      <c r="T2538" s="11" t="s">
        <v>1</v>
      </c>
      <c r="U2538" s="11" t="s">
        <v>1</v>
      </c>
      <c r="V2538" s="11" t="s">
        <v>294</v>
      </c>
      <c r="W2538" s="21" t="s">
        <v>1</v>
      </c>
    </row>
    <row r="2539" spans="1:23" x14ac:dyDescent="0.2">
      <c r="A2539" s="27" t="s">
        <v>83</v>
      </c>
      <c r="B2539" s="13" t="s">
        <v>182</v>
      </c>
      <c r="C2539" s="13" t="s">
        <v>299</v>
      </c>
      <c r="D2539" s="14"/>
      <c r="E2539" s="14"/>
      <c r="F2539" s="14"/>
      <c r="G2539" s="14"/>
      <c r="H2539" s="14"/>
      <c r="I2539" s="14"/>
      <c r="J2539" s="14"/>
      <c r="K2539" s="14">
        <v>75.684659999999994</v>
      </c>
      <c r="L2539" s="14">
        <v>87.405779999999993</v>
      </c>
      <c r="M2539" s="14">
        <v>82.12885</v>
      </c>
      <c r="N2539" s="14"/>
      <c r="O2539" s="14"/>
      <c r="P2539" s="13" t="s">
        <v>1</v>
      </c>
      <c r="Q2539" s="13" t="s">
        <v>1</v>
      </c>
      <c r="R2539" s="13" t="s">
        <v>1</v>
      </c>
      <c r="S2539" s="13" t="s">
        <v>1</v>
      </c>
      <c r="T2539" s="13" t="s">
        <v>1</v>
      </c>
      <c r="U2539" s="13" t="s">
        <v>1</v>
      </c>
      <c r="V2539" s="13" t="s">
        <v>294</v>
      </c>
      <c r="W2539" s="22" t="s">
        <v>1</v>
      </c>
    </row>
    <row r="2540" spans="1:23" x14ac:dyDescent="0.2">
      <c r="A2540" s="25" t="s">
        <v>83</v>
      </c>
      <c r="B2540" s="11" t="s">
        <v>182</v>
      </c>
      <c r="C2540" s="11" t="s">
        <v>300</v>
      </c>
      <c r="D2540" s="12"/>
      <c r="E2540" s="12"/>
      <c r="F2540" s="12"/>
      <c r="G2540" s="12"/>
      <c r="H2540" s="12"/>
      <c r="I2540" s="12"/>
      <c r="J2540" s="12"/>
      <c r="K2540" s="12">
        <v>88.897720000000007</v>
      </c>
      <c r="L2540" s="12">
        <v>86.103440000000006</v>
      </c>
      <c r="M2540" s="12">
        <v>91.412329999999997</v>
      </c>
      <c r="N2540" s="12"/>
      <c r="O2540" s="12"/>
      <c r="P2540" s="11" t="s">
        <v>1</v>
      </c>
      <c r="Q2540" s="11" t="s">
        <v>1</v>
      </c>
      <c r="R2540" s="11" t="s">
        <v>1</v>
      </c>
      <c r="S2540" s="11" t="s">
        <v>1</v>
      </c>
      <c r="T2540" s="11" t="s">
        <v>1</v>
      </c>
      <c r="U2540" s="11" t="s">
        <v>1</v>
      </c>
      <c r="V2540" s="11" t="s">
        <v>294</v>
      </c>
      <c r="W2540" s="21" t="s">
        <v>1</v>
      </c>
    </row>
    <row r="2541" spans="1:23" x14ac:dyDescent="0.2">
      <c r="A2541" s="27" t="s">
        <v>83</v>
      </c>
      <c r="B2541" s="13" t="s">
        <v>182</v>
      </c>
      <c r="C2541" s="13" t="s">
        <v>296</v>
      </c>
      <c r="D2541" s="14"/>
      <c r="E2541" s="14"/>
      <c r="F2541" s="14"/>
      <c r="G2541" s="14"/>
      <c r="H2541" s="14"/>
      <c r="I2541" s="14"/>
      <c r="J2541" s="14"/>
      <c r="K2541" s="14">
        <v>71.589380000000006</v>
      </c>
      <c r="L2541" s="14">
        <v>75.553569999999993</v>
      </c>
      <c r="M2541" s="14"/>
      <c r="N2541" s="14"/>
      <c r="O2541" s="14"/>
      <c r="P2541" s="13" t="s">
        <v>1</v>
      </c>
      <c r="Q2541" s="13" t="s">
        <v>1</v>
      </c>
      <c r="R2541" s="13" t="s">
        <v>1</v>
      </c>
      <c r="S2541" s="13" t="s">
        <v>1</v>
      </c>
      <c r="T2541" s="13" t="s">
        <v>1</v>
      </c>
      <c r="U2541" s="13" t="s">
        <v>1</v>
      </c>
      <c r="V2541" s="13" t="s">
        <v>294</v>
      </c>
      <c r="W2541" s="22" t="s">
        <v>1</v>
      </c>
    </row>
    <row r="2542" spans="1:23" x14ac:dyDescent="0.2">
      <c r="A2542" s="25" t="s">
        <v>83</v>
      </c>
      <c r="B2542" s="11" t="s">
        <v>182</v>
      </c>
      <c r="C2542" s="11" t="s">
        <v>301</v>
      </c>
      <c r="D2542" s="12"/>
      <c r="E2542" s="12"/>
      <c r="F2542" s="12"/>
      <c r="G2542" s="12"/>
      <c r="H2542" s="12"/>
      <c r="I2542" s="12"/>
      <c r="J2542" s="12"/>
      <c r="K2542" s="12">
        <v>56.397100000000002</v>
      </c>
      <c r="L2542" s="12">
        <v>71.956710000000001</v>
      </c>
      <c r="M2542" s="12">
        <v>67.421099999999996</v>
      </c>
      <c r="N2542" s="12"/>
      <c r="O2542" s="12"/>
      <c r="P2542" s="11" t="s">
        <v>1</v>
      </c>
      <c r="Q2542" s="11" t="s">
        <v>1</v>
      </c>
      <c r="R2542" s="11" t="s">
        <v>1</v>
      </c>
      <c r="S2542" s="11" t="s">
        <v>1</v>
      </c>
      <c r="T2542" s="11" t="s">
        <v>1</v>
      </c>
      <c r="U2542" s="11" t="s">
        <v>1</v>
      </c>
      <c r="V2542" s="11" t="s">
        <v>294</v>
      </c>
      <c r="W2542" s="21" t="s">
        <v>1</v>
      </c>
    </row>
    <row r="2543" spans="1:23" x14ac:dyDescent="0.2">
      <c r="A2543" s="27" t="s">
        <v>83</v>
      </c>
      <c r="B2543" s="13" t="s">
        <v>182</v>
      </c>
      <c r="C2543" s="13" t="s">
        <v>298</v>
      </c>
      <c r="D2543" s="14"/>
      <c r="E2543" s="14"/>
      <c r="F2543" s="14"/>
      <c r="G2543" s="14"/>
      <c r="H2543" s="14"/>
      <c r="I2543" s="14"/>
      <c r="J2543" s="14"/>
      <c r="K2543" s="14">
        <v>56.408549999999998</v>
      </c>
      <c r="L2543" s="14">
        <v>71.928380000000004</v>
      </c>
      <c r="M2543" s="14">
        <v>82.695710000000005</v>
      </c>
      <c r="N2543" s="14"/>
      <c r="O2543" s="14"/>
      <c r="P2543" s="13" t="s">
        <v>1</v>
      </c>
      <c r="Q2543" s="13" t="s">
        <v>1</v>
      </c>
      <c r="R2543" s="13" t="s">
        <v>1</v>
      </c>
      <c r="S2543" s="13" t="s">
        <v>1</v>
      </c>
      <c r="T2543" s="13" t="s">
        <v>1</v>
      </c>
      <c r="U2543" s="13" t="s">
        <v>1</v>
      </c>
      <c r="V2543" s="13" t="s">
        <v>294</v>
      </c>
      <c r="W2543" s="22" t="s">
        <v>1</v>
      </c>
    </row>
    <row r="2544" spans="1:23" x14ac:dyDescent="0.2">
      <c r="A2544" s="25" t="s">
        <v>84</v>
      </c>
      <c r="B2544" s="11" t="s">
        <v>165</v>
      </c>
      <c r="C2544" s="11" t="s">
        <v>277</v>
      </c>
      <c r="D2544" s="12"/>
      <c r="E2544" s="12"/>
      <c r="F2544" s="12"/>
      <c r="G2544" s="12"/>
      <c r="H2544" s="12">
        <v>99.343680000000006</v>
      </c>
      <c r="I2544" s="12">
        <v>98.775649999999999</v>
      </c>
      <c r="J2544" s="12">
        <v>99.715720000000005</v>
      </c>
      <c r="K2544" s="12"/>
      <c r="L2544" s="12"/>
      <c r="M2544" s="12"/>
      <c r="N2544" s="12"/>
      <c r="O2544" s="12"/>
      <c r="P2544" s="11" t="s">
        <v>1</v>
      </c>
      <c r="Q2544" s="11" t="s">
        <v>1</v>
      </c>
      <c r="R2544" s="11" t="s">
        <v>1</v>
      </c>
      <c r="S2544" s="11" t="s">
        <v>1</v>
      </c>
      <c r="T2544" s="11" t="s">
        <v>1</v>
      </c>
      <c r="U2544" s="11" t="s">
        <v>1</v>
      </c>
      <c r="V2544" s="11" t="s">
        <v>294</v>
      </c>
      <c r="W2544" s="21" t="s">
        <v>1</v>
      </c>
    </row>
    <row r="2545" spans="1:23" x14ac:dyDescent="0.2">
      <c r="A2545" s="27" t="s">
        <v>84</v>
      </c>
      <c r="B2545" s="13" t="s">
        <v>165</v>
      </c>
      <c r="C2545" s="13" t="s">
        <v>278</v>
      </c>
      <c r="D2545" s="14"/>
      <c r="E2545" s="14"/>
      <c r="F2545" s="14"/>
      <c r="G2545" s="14"/>
      <c r="H2545" s="14">
        <v>12.92676</v>
      </c>
      <c r="I2545" s="14">
        <v>13.061629999999999</v>
      </c>
      <c r="J2545" s="14">
        <v>13.1562</v>
      </c>
      <c r="K2545" s="14"/>
      <c r="L2545" s="14"/>
      <c r="M2545" s="14"/>
      <c r="N2545" s="14"/>
      <c r="O2545" s="14"/>
      <c r="P2545" s="13" t="s">
        <v>1</v>
      </c>
      <c r="Q2545" s="13" t="s">
        <v>1</v>
      </c>
      <c r="R2545" s="13" t="s">
        <v>1</v>
      </c>
      <c r="S2545" s="13" t="s">
        <v>1</v>
      </c>
      <c r="T2545" s="13" t="s">
        <v>1</v>
      </c>
      <c r="U2545" s="13" t="s">
        <v>1</v>
      </c>
      <c r="V2545" s="13" t="s">
        <v>294</v>
      </c>
      <c r="W2545" s="22" t="s">
        <v>1</v>
      </c>
    </row>
    <row r="2546" spans="1:23" x14ac:dyDescent="0.2">
      <c r="A2546" s="25" t="s">
        <v>84</v>
      </c>
      <c r="B2546" s="11" t="s">
        <v>165</v>
      </c>
      <c r="C2546" s="11" t="s">
        <v>280</v>
      </c>
      <c r="D2546" s="12"/>
      <c r="E2546" s="12"/>
      <c r="F2546" s="12"/>
      <c r="G2546" s="12"/>
      <c r="H2546" s="12">
        <v>2.0179200000000002</v>
      </c>
      <c r="I2546" s="12">
        <v>2.0172300000000001</v>
      </c>
      <c r="J2546" s="12">
        <v>2.0320200000000002</v>
      </c>
      <c r="K2546" s="12"/>
      <c r="L2546" s="12"/>
      <c r="M2546" s="12"/>
      <c r="N2546" s="12"/>
      <c r="O2546" s="12"/>
      <c r="P2546" s="11" t="s">
        <v>1</v>
      </c>
      <c r="Q2546" s="11" t="s">
        <v>1</v>
      </c>
      <c r="R2546" s="11" t="s">
        <v>1</v>
      </c>
      <c r="S2546" s="11" t="s">
        <v>1</v>
      </c>
      <c r="T2546" s="11" t="s">
        <v>1</v>
      </c>
      <c r="U2546" s="11" t="s">
        <v>1</v>
      </c>
      <c r="V2546" s="11" t="s">
        <v>294</v>
      </c>
      <c r="W2546" s="21" t="s">
        <v>1</v>
      </c>
    </row>
    <row r="2547" spans="1:23" x14ac:dyDescent="0.2">
      <c r="A2547" s="27" t="s">
        <v>84</v>
      </c>
      <c r="B2547" s="13" t="s">
        <v>165</v>
      </c>
      <c r="C2547" s="13" t="s">
        <v>281</v>
      </c>
      <c r="D2547" s="14"/>
      <c r="E2547" s="14"/>
      <c r="F2547" s="14">
        <v>53.225659999999998</v>
      </c>
      <c r="G2547" s="14"/>
      <c r="H2547" s="14">
        <v>47.969799999999999</v>
      </c>
      <c r="I2547" s="14">
        <v>47.171930000000003</v>
      </c>
      <c r="J2547" s="14">
        <v>47.99474</v>
      </c>
      <c r="K2547" s="14"/>
      <c r="L2547" s="14"/>
      <c r="M2547" s="14"/>
      <c r="N2547" s="14"/>
      <c r="O2547" s="14"/>
      <c r="P2547" s="13" t="s">
        <v>1</v>
      </c>
      <c r="Q2547" s="13" t="s">
        <v>1</v>
      </c>
      <c r="R2547" s="13" t="s">
        <v>1</v>
      </c>
      <c r="S2547" s="13" t="s">
        <v>1</v>
      </c>
      <c r="T2547" s="13" t="s">
        <v>1</v>
      </c>
      <c r="U2547" s="13" t="s">
        <v>1</v>
      </c>
      <c r="V2547" s="13" t="s">
        <v>294</v>
      </c>
      <c r="W2547" s="22" t="s">
        <v>1</v>
      </c>
    </row>
    <row r="2548" spans="1:23" x14ac:dyDescent="0.2">
      <c r="A2548" s="25" t="s">
        <v>84</v>
      </c>
      <c r="B2548" s="11" t="s">
        <v>165</v>
      </c>
      <c r="C2548" s="11" t="s">
        <v>282</v>
      </c>
      <c r="D2548" s="12"/>
      <c r="E2548" s="12"/>
      <c r="F2548" s="12">
        <v>25.77975</v>
      </c>
      <c r="G2548" s="12"/>
      <c r="H2548" s="12">
        <v>26.570540000000001</v>
      </c>
      <c r="I2548" s="12">
        <v>26.78294</v>
      </c>
      <c r="J2548" s="12">
        <v>26.976870000000002</v>
      </c>
      <c r="K2548" s="12"/>
      <c r="L2548" s="12"/>
      <c r="M2548" s="12"/>
      <c r="N2548" s="12"/>
      <c r="O2548" s="12"/>
      <c r="P2548" s="11" t="s">
        <v>1</v>
      </c>
      <c r="Q2548" s="11" t="s">
        <v>1</v>
      </c>
      <c r="R2548" s="11" t="s">
        <v>1</v>
      </c>
      <c r="S2548" s="11" t="s">
        <v>1</v>
      </c>
      <c r="T2548" s="11" t="s">
        <v>1</v>
      </c>
      <c r="U2548" s="11" t="s">
        <v>1</v>
      </c>
      <c r="V2548" s="11" t="s">
        <v>294</v>
      </c>
      <c r="W2548" s="21" t="s">
        <v>1</v>
      </c>
    </row>
    <row r="2549" spans="1:23" x14ac:dyDescent="0.2">
      <c r="A2549" s="27" t="s">
        <v>84</v>
      </c>
      <c r="B2549" s="13" t="s">
        <v>165</v>
      </c>
      <c r="C2549" s="13" t="s">
        <v>279</v>
      </c>
      <c r="D2549" s="14"/>
      <c r="E2549" s="14"/>
      <c r="F2549" s="14"/>
      <c r="G2549" s="14"/>
      <c r="H2549" s="14">
        <v>13.64378</v>
      </c>
      <c r="I2549" s="14">
        <v>13.721310000000001</v>
      </c>
      <c r="J2549" s="14">
        <v>13.82066</v>
      </c>
      <c r="K2549" s="14"/>
      <c r="L2549" s="14"/>
      <c r="M2549" s="14"/>
      <c r="N2549" s="14"/>
      <c r="O2549" s="14"/>
      <c r="P2549" s="13" t="s">
        <v>1</v>
      </c>
      <c r="Q2549" s="13" t="s">
        <v>1</v>
      </c>
      <c r="R2549" s="13" t="s">
        <v>1</v>
      </c>
      <c r="S2549" s="13" t="s">
        <v>1</v>
      </c>
      <c r="T2549" s="13" t="s">
        <v>1</v>
      </c>
      <c r="U2549" s="13" t="s">
        <v>1</v>
      </c>
      <c r="V2549" s="13" t="s">
        <v>294</v>
      </c>
      <c r="W2549" s="22" t="s">
        <v>1</v>
      </c>
    </row>
    <row r="2550" spans="1:23" x14ac:dyDescent="0.2">
      <c r="A2550" s="25" t="s">
        <v>84</v>
      </c>
      <c r="B2550" s="11" t="s">
        <v>165</v>
      </c>
      <c r="C2550" s="11" t="s">
        <v>293</v>
      </c>
      <c r="D2550" s="12"/>
      <c r="E2550" s="12"/>
      <c r="F2550" s="12"/>
      <c r="G2550" s="12"/>
      <c r="H2550" s="12"/>
      <c r="I2550" s="12"/>
      <c r="J2550" s="12"/>
      <c r="K2550" s="12"/>
      <c r="L2550" s="12"/>
      <c r="M2550" s="12"/>
      <c r="N2550" s="12"/>
      <c r="O2550" s="12"/>
      <c r="P2550" s="11" t="s">
        <v>1</v>
      </c>
      <c r="Q2550" s="11" t="s">
        <v>1</v>
      </c>
      <c r="R2550" s="11" t="s">
        <v>1</v>
      </c>
      <c r="S2550" s="11" t="s">
        <v>1</v>
      </c>
      <c r="T2550" s="11" t="s">
        <v>1</v>
      </c>
      <c r="U2550" s="11" t="s">
        <v>1</v>
      </c>
      <c r="V2550" s="11" t="s">
        <v>294</v>
      </c>
      <c r="W2550" s="21" t="s">
        <v>1</v>
      </c>
    </row>
    <row r="2551" spans="1:23" x14ac:dyDescent="0.2">
      <c r="A2551" s="27" t="s">
        <v>84</v>
      </c>
      <c r="B2551" s="13" t="s">
        <v>165</v>
      </c>
      <c r="C2551" s="13" t="s">
        <v>284</v>
      </c>
      <c r="D2551" s="14"/>
      <c r="E2551" s="14"/>
      <c r="F2551" s="14"/>
      <c r="G2551" s="14"/>
      <c r="H2551" s="14">
        <v>12.68796</v>
      </c>
      <c r="I2551" s="14">
        <v>12.975540000000001</v>
      </c>
      <c r="J2551" s="14">
        <v>13.102320000000001</v>
      </c>
      <c r="K2551" s="14"/>
      <c r="L2551" s="14"/>
      <c r="M2551" s="14"/>
      <c r="N2551" s="14"/>
      <c r="O2551" s="14"/>
      <c r="P2551" s="13" t="s">
        <v>1</v>
      </c>
      <c r="Q2551" s="13" t="s">
        <v>1</v>
      </c>
      <c r="R2551" s="13" t="s">
        <v>1</v>
      </c>
      <c r="S2551" s="13" t="s">
        <v>1</v>
      </c>
      <c r="T2551" s="13" t="s">
        <v>1</v>
      </c>
      <c r="U2551" s="13" t="s">
        <v>1</v>
      </c>
      <c r="V2551" s="13" t="s">
        <v>294</v>
      </c>
      <c r="W2551" s="22" t="s">
        <v>1</v>
      </c>
    </row>
    <row r="2552" spans="1:23" x14ac:dyDescent="0.2">
      <c r="A2552" s="25" t="s">
        <v>84</v>
      </c>
      <c r="B2552" s="11" t="s">
        <v>165</v>
      </c>
      <c r="C2552" s="11" t="s">
        <v>286</v>
      </c>
      <c r="D2552" s="12"/>
      <c r="E2552" s="12"/>
      <c r="F2552" s="12"/>
      <c r="G2552" s="12"/>
      <c r="H2552" s="12">
        <v>1.97421</v>
      </c>
      <c r="I2552" s="12">
        <v>1.99183</v>
      </c>
      <c r="J2552" s="12">
        <v>2.02244</v>
      </c>
      <c r="K2552" s="12"/>
      <c r="L2552" s="12"/>
      <c r="M2552" s="12"/>
      <c r="N2552" s="12"/>
      <c r="O2552" s="12"/>
      <c r="P2552" s="11" t="s">
        <v>1</v>
      </c>
      <c r="Q2552" s="11" t="s">
        <v>1</v>
      </c>
      <c r="R2552" s="11" t="s">
        <v>1</v>
      </c>
      <c r="S2552" s="11" t="s">
        <v>1</v>
      </c>
      <c r="T2552" s="11" t="s">
        <v>1</v>
      </c>
      <c r="U2552" s="11" t="s">
        <v>1</v>
      </c>
      <c r="V2552" s="11" t="s">
        <v>294</v>
      </c>
      <c r="W2552" s="21" t="s">
        <v>1</v>
      </c>
    </row>
    <row r="2553" spans="1:23" x14ac:dyDescent="0.2">
      <c r="A2553" s="27" t="s">
        <v>84</v>
      </c>
      <c r="B2553" s="13" t="s">
        <v>165</v>
      </c>
      <c r="C2553" s="13" t="s">
        <v>287</v>
      </c>
      <c r="D2553" s="14"/>
      <c r="E2553" s="14"/>
      <c r="F2553" s="14">
        <v>51.580089999999998</v>
      </c>
      <c r="G2553" s="14"/>
      <c r="H2553" s="14">
        <v>46.930889999999998</v>
      </c>
      <c r="I2553" s="14">
        <v>46.577840000000002</v>
      </c>
      <c r="J2553" s="14">
        <v>47.768479999999997</v>
      </c>
      <c r="K2553" s="14"/>
      <c r="L2553" s="14"/>
      <c r="M2553" s="14"/>
      <c r="N2553" s="14"/>
      <c r="O2553" s="14"/>
      <c r="P2553" s="13" t="s">
        <v>1</v>
      </c>
      <c r="Q2553" s="13" t="s">
        <v>1</v>
      </c>
      <c r="R2553" s="13" t="s">
        <v>1</v>
      </c>
      <c r="S2553" s="13" t="s">
        <v>1</v>
      </c>
      <c r="T2553" s="13" t="s">
        <v>1</v>
      </c>
      <c r="U2553" s="13" t="s">
        <v>1</v>
      </c>
      <c r="V2553" s="13" t="s">
        <v>294</v>
      </c>
      <c r="W2553" s="22" t="s">
        <v>1</v>
      </c>
    </row>
    <row r="2554" spans="1:23" x14ac:dyDescent="0.2">
      <c r="A2554" s="25" t="s">
        <v>84</v>
      </c>
      <c r="B2554" s="11" t="s">
        <v>165</v>
      </c>
      <c r="C2554" s="11" t="s">
        <v>288</v>
      </c>
      <c r="D2554" s="12"/>
      <c r="E2554" s="12"/>
      <c r="F2554" s="12">
        <v>25.604900000000001</v>
      </c>
      <c r="G2554" s="12"/>
      <c r="H2554" s="12">
        <v>26.079689999999999</v>
      </c>
      <c r="I2554" s="12">
        <v>26.60641</v>
      </c>
      <c r="J2554" s="12">
        <v>26.866379999999999</v>
      </c>
      <c r="K2554" s="12"/>
      <c r="L2554" s="12"/>
      <c r="M2554" s="12"/>
      <c r="N2554" s="12"/>
      <c r="O2554" s="12"/>
      <c r="P2554" s="11" t="s">
        <v>1</v>
      </c>
      <c r="Q2554" s="11" t="s">
        <v>1</v>
      </c>
      <c r="R2554" s="11" t="s">
        <v>1</v>
      </c>
      <c r="S2554" s="11" t="s">
        <v>1</v>
      </c>
      <c r="T2554" s="11" t="s">
        <v>1</v>
      </c>
      <c r="U2554" s="11" t="s">
        <v>1</v>
      </c>
      <c r="V2554" s="11" t="s">
        <v>294</v>
      </c>
      <c r="W2554" s="21" t="s">
        <v>1</v>
      </c>
    </row>
    <row r="2555" spans="1:23" x14ac:dyDescent="0.2">
      <c r="A2555" s="27" t="s">
        <v>84</v>
      </c>
      <c r="B2555" s="13" t="s">
        <v>165</v>
      </c>
      <c r="C2555" s="13" t="s">
        <v>285</v>
      </c>
      <c r="D2555" s="14"/>
      <c r="E2555" s="14"/>
      <c r="F2555" s="14"/>
      <c r="G2555" s="14"/>
      <c r="H2555" s="14">
        <v>13.391730000000001</v>
      </c>
      <c r="I2555" s="14">
        <v>13.63087</v>
      </c>
      <c r="J2555" s="14">
        <v>13.764060000000001</v>
      </c>
      <c r="K2555" s="14"/>
      <c r="L2555" s="14"/>
      <c r="M2555" s="14"/>
      <c r="N2555" s="14"/>
      <c r="O2555" s="14"/>
      <c r="P2555" s="13" t="s">
        <v>1</v>
      </c>
      <c r="Q2555" s="13" t="s">
        <v>1</v>
      </c>
      <c r="R2555" s="13" t="s">
        <v>1</v>
      </c>
      <c r="S2555" s="13" t="s">
        <v>1</v>
      </c>
      <c r="T2555" s="13" t="s">
        <v>1</v>
      </c>
      <c r="U2555" s="13" t="s">
        <v>1</v>
      </c>
      <c r="V2555" s="13" t="s">
        <v>294</v>
      </c>
      <c r="W2555" s="22" t="s">
        <v>1</v>
      </c>
    </row>
    <row r="2556" spans="1:23" x14ac:dyDescent="0.2">
      <c r="A2556" s="25" t="s">
        <v>84</v>
      </c>
      <c r="B2556" s="11" t="s">
        <v>165</v>
      </c>
      <c r="C2556" s="11" t="s">
        <v>308</v>
      </c>
      <c r="D2556" s="12"/>
      <c r="E2556" s="12">
        <v>4.1959999999999997</v>
      </c>
      <c r="F2556" s="12">
        <v>5.2640000000000002</v>
      </c>
      <c r="G2556" s="12">
        <v>11.922000000000001</v>
      </c>
      <c r="H2556" s="12">
        <v>46.070999999999998</v>
      </c>
      <c r="I2556" s="12">
        <v>33.027000000000001</v>
      </c>
      <c r="J2556" s="12">
        <v>34.616999999999997</v>
      </c>
      <c r="K2556" s="12">
        <v>22.553000000000001</v>
      </c>
      <c r="L2556" s="12">
        <v>14.04</v>
      </c>
      <c r="M2556" s="12">
        <v>12.948</v>
      </c>
      <c r="N2556" s="12">
        <v>21.492999999999999</v>
      </c>
      <c r="O2556" s="12"/>
      <c r="P2556" s="11" t="s">
        <v>1</v>
      </c>
      <c r="Q2556" s="11" t="s">
        <v>1</v>
      </c>
      <c r="R2556" s="11" t="s">
        <v>1</v>
      </c>
      <c r="S2556" s="11" t="s">
        <v>1</v>
      </c>
      <c r="T2556" s="11" t="s">
        <v>1</v>
      </c>
      <c r="U2556" s="11" t="s">
        <v>1</v>
      </c>
      <c r="V2556" s="11" t="s">
        <v>294</v>
      </c>
      <c r="W2556" s="21" t="s">
        <v>1</v>
      </c>
    </row>
    <row r="2557" spans="1:23" x14ac:dyDescent="0.2">
      <c r="A2557" s="27" t="s">
        <v>84</v>
      </c>
      <c r="B2557" s="13" t="s">
        <v>165</v>
      </c>
      <c r="C2557" s="13" t="s">
        <v>283</v>
      </c>
      <c r="D2557" s="14"/>
      <c r="E2557" s="14"/>
      <c r="F2557" s="14"/>
      <c r="G2557" s="14"/>
      <c r="H2557" s="14"/>
      <c r="I2557" s="14"/>
      <c r="J2557" s="14"/>
      <c r="K2557" s="14"/>
      <c r="L2557" s="14"/>
      <c r="M2557" s="14"/>
      <c r="N2557" s="14"/>
      <c r="O2557" s="14"/>
      <c r="P2557" s="13"/>
      <c r="Q2557" s="13"/>
      <c r="R2557" s="13"/>
      <c r="S2557" s="13"/>
      <c r="T2557" s="13"/>
      <c r="U2557" s="13"/>
      <c r="V2557" s="13" t="s">
        <v>294</v>
      </c>
      <c r="W2557" s="22"/>
    </row>
    <row r="2558" spans="1:23" x14ac:dyDescent="0.2">
      <c r="A2558" s="25" t="s">
        <v>84</v>
      </c>
      <c r="B2558" s="11" t="s">
        <v>165</v>
      </c>
      <c r="C2558" s="11" t="s">
        <v>290</v>
      </c>
      <c r="D2558" s="12"/>
      <c r="E2558" s="12"/>
      <c r="F2558" s="12"/>
      <c r="G2558" s="12"/>
      <c r="H2558" s="12">
        <v>94</v>
      </c>
      <c r="I2558" s="12"/>
      <c r="J2558" s="12"/>
      <c r="K2558" s="12"/>
      <c r="L2558" s="12"/>
      <c r="M2558" s="12"/>
      <c r="N2558" s="12"/>
      <c r="O2558" s="12"/>
      <c r="P2558" s="11" t="s">
        <v>1</v>
      </c>
      <c r="Q2558" s="11" t="s">
        <v>1</v>
      </c>
      <c r="R2558" s="11" t="s">
        <v>1</v>
      </c>
      <c r="S2558" s="11" t="s">
        <v>1</v>
      </c>
      <c r="T2558" s="11" t="s">
        <v>1</v>
      </c>
      <c r="U2558" s="11" t="s">
        <v>1</v>
      </c>
      <c r="V2558" s="11" t="s">
        <v>294</v>
      </c>
      <c r="W2558" s="21" t="s">
        <v>1</v>
      </c>
    </row>
    <row r="2559" spans="1:23" x14ac:dyDescent="0.2">
      <c r="A2559" s="27" t="s">
        <v>84</v>
      </c>
      <c r="B2559" s="13" t="s">
        <v>165</v>
      </c>
      <c r="C2559" s="13" t="s">
        <v>291</v>
      </c>
      <c r="D2559" s="14"/>
      <c r="E2559" s="14"/>
      <c r="F2559" s="14"/>
      <c r="G2559" s="14"/>
      <c r="H2559" s="14">
        <v>89</v>
      </c>
      <c r="I2559" s="14"/>
      <c r="J2559" s="14"/>
      <c r="K2559" s="14"/>
      <c r="L2559" s="14"/>
      <c r="M2559" s="14"/>
      <c r="N2559" s="14"/>
      <c r="O2559" s="14"/>
      <c r="P2559" s="13" t="s">
        <v>1</v>
      </c>
      <c r="Q2559" s="13" t="s">
        <v>1</v>
      </c>
      <c r="R2559" s="13" t="s">
        <v>1</v>
      </c>
      <c r="S2559" s="13" t="s">
        <v>1</v>
      </c>
      <c r="T2559" s="13" t="s">
        <v>1</v>
      </c>
      <c r="U2559" s="13" t="s">
        <v>1</v>
      </c>
      <c r="V2559" s="13" t="s">
        <v>294</v>
      </c>
      <c r="W2559" s="22" t="s">
        <v>1</v>
      </c>
    </row>
    <row r="2560" spans="1:23" x14ac:dyDescent="0.2">
      <c r="A2560" s="25" t="s">
        <v>84</v>
      </c>
      <c r="B2560" s="11" t="s">
        <v>165</v>
      </c>
      <c r="C2560" s="11" t="s">
        <v>273</v>
      </c>
      <c r="D2560" s="12"/>
      <c r="E2560" s="12"/>
      <c r="F2560" s="12"/>
      <c r="G2560" s="12"/>
      <c r="H2560" s="12">
        <v>77</v>
      </c>
      <c r="I2560" s="12"/>
      <c r="J2560" s="12"/>
      <c r="K2560" s="12"/>
      <c r="L2560" s="12"/>
      <c r="M2560" s="12"/>
      <c r="N2560" s="12"/>
      <c r="O2560" s="12"/>
      <c r="P2560" s="11" t="s">
        <v>1</v>
      </c>
      <c r="Q2560" s="11" t="s">
        <v>1</v>
      </c>
      <c r="R2560" s="11" t="s">
        <v>1</v>
      </c>
      <c r="S2560" s="11" t="s">
        <v>1</v>
      </c>
      <c r="T2560" s="11" t="s">
        <v>1</v>
      </c>
      <c r="U2560" s="11" t="s">
        <v>1</v>
      </c>
      <c r="V2560" s="11" t="s">
        <v>294</v>
      </c>
      <c r="W2560" s="21" t="s">
        <v>1</v>
      </c>
    </row>
    <row r="2561" spans="1:23" x14ac:dyDescent="0.2">
      <c r="A2561" s="27" t="s">
        <v>84</v>
      </c>
      <c r="B2561" s="13" t="s">
        <v>165</v>
      </c>
      <c r="C2561" s="13" t="s">
        <v>274</v>
      </c>
      <c r="D2561" s="14"/>
      <c r="E2561" s="14"/>
      <c r="F2561" s="14"/>
      <c r="G2561" s="14"/>
      <c r="H2561" s="14"/>
      <c r="I2561" s="14"/>
      <c r="J2561" s="14"/>
      <c r="K2561" s="14"/>
      <c r="L2561" s="14"/>
      <c r="M2561" s="14"/>
      <c r="N2561" s="14"/>
      <c r="O2561" s="14"/>
      <c r="P2561" s="13"/>
      <c r="Q2561" s="13"/>
      <c r="R2561" s="13"/>
      <c r="S2561" s="13"/>
      <c r="T2561" s="13"/>
      <c r="U2561" s="13"/>
      <c r="V2561" s="13" t="s">
        <v>294</v>
      </c>
      <c r="W2561" s="22"/>
    </row>
    <row r="2562" spans="1:23" x14ac:dyDescent="0.2">
      <c r="A2562" s="25" t="s">
        <v>84</v>
      </c>
      <c r="B2562" s="11" t="s">
        <v>165</v>
      </c>
      <c r="C2562" s="11" t="s">
        <v>289</v>
      </c>
      <c r="D2562" s="12"/>
      <c r="E2562" s="12"/>
      <c r="F2562" s="12"/>
      <c r="G2562" s="12"/>
      <c r="H2562" s="12">
        <v>74.984790000000004</v>
      </c>
      <c r="I2562" s="12">
        <v>75.176069999999996</v>
      </c>
      <c r="J2562" s="12">
        <v>76.657300000000006</v>
      </c>
      <c r="K2562" s="12"/>
      <c r="L2562" s="12"/>
      <c r="M2562" s="12"/>
      <c r="N2562" s="12"/>
      <c r="O2562" s="12"/>
      <c r="P2562" s="11" t="s">
        <v>1</v>
      </c>
      <c r="Q2562" s="11" t="s">
        <v>1</v>
      </c>
      <c r="R2562" s="11" t="s">
        <v>1</v>
      </c>
      <c r="S2562" s="11" t="s">
        <v>1</v>
      </c>
      <c r="T2562" s="11" t="s">
        <v>1</v>
      </c>
      <c r="U2562" s="11" t="s">
        <v>1</v>
      </c>
      <c r="V2562" s="11" t="s">
        <v>294</v>
      </c>
      <c r="W2562" s="21" t="s">
        <v>1</v>
      </c>
    </row>
    <row r="2563" spans="1:23" x14ac:dyDescent="0.2">
      <c r="A2563" s="27" t="s">
        <v>84</v>
      </c>
      <c r="B2563" s="13" t="s">
        <v>165</v>
      </c>
      <c r="C2563" s="13" t="s">
        <v>276</v>
      </c>
      <c r="D2563" s="14"/>
      <c r="E2563" s="14"/>
      <c r="F2563" s="14"/>
      <c r="G2563" s="14"/>
      <c r="H2563" s="14"/>
      <c r="I2563" s="14"/>
      <c r="J2563" s="14"/>
      <c r="K2563" s="14"/>
      <c r="L2563" s="14"/>
      <c r="M2563" s="14"/>
      <c r="N2563" s="14"/>
      <c r="O2563" s="14"/>
      <c r="P2563" s="13"/>
      <c r="Q2563" s="13"/>
      <c r="R2563" s="13"/>
      <c r="S2563" s="13"/>
      <c r="T2563" s="13"/>
      <c r="U2563" s="13"/>
      <c r="V2563" s="13" t="s">
        <v>294</v>
      </c>
      <c r="W2563" s="22"/>
    </row>
    <row r="2564" spans="1:23" x14ac:dyDescent="0.2">
      <c r="A2564" s="25" t="s">
        <v>84</v>
      </c>
      <c r="B2564" s="11" t="s">
        <v>165</v>
      </c>
      <c r="C2564" s="11" t="s">
        <v>271</v>
      </c>
      <c r="D2564" s="12"/>
      <c r="E2564" s="12"/>
      <c r="F2564" s="12"/>
      <c r="G2564" s="12"/>
      <c r="H2564" s="12">
        <v>35</v>
      </c>
      <c r="I2564" s="12">
        <v>37</v>
      </c>
      <c r="J2564" s="12"/>
      <c r="K2564" s="12"/>
      <c r="L2564" s="12"/>
      <c r="M2564" s="12"/>
      <c r="N2564" s="12"/>
      <c r="O2564" s="12"/>
      <c r="P2564" s="11" t="s">
        <v>1</v>
      </c>
      <c r="Q2564" s="11" t="s">
        <v>1</v>
      </c>
      <c r="R2564" s="11" t="s">
        <v>1</v>
      </c>
      <c r="S2564" s="11" t="s">
        <v>1</v>
      </c>
      <c r="T2564" s="11" t="s">
        <v>1</v>
      </c>
      <c r="U2564" s="11" t="s">
        <v>1</v>
      </c>
      <c r="V2564" s="11" t="s">
        <v>294</v>
      </c>
      <c r="W2564" s="21" t="s">
        <v>1</v>
      </c>
    </row>
    <row r="2565" spans="1:23" x14ac:dyDescent="0.2">
      <c r="A2565" s="27" t="s">
        <v>84</v>
      </c>
      <c r="B2565" s="13" t="s">
        <v>165</v>
      </c>
      <c r="C2565" s="13" t="s">
        <v>292</v>
      </c>
      <c r="D2565" s="14"/>
      <c r="E2565" s="14"/>
      <c r="F2565" s="14"/>
      <c r="G2565" s="14"/>
      <c r="H2565" s="14">
        <v>36</v>
      </c>
      <c r="I2565" s="14">
        <v>36</v>
      </c>
      <c r="J2565" s="14"/>
      <c r="K2565" s="14"/>
      <c r="L2565" s="14"/>
      <c r="M2565" s="14"/>
      <c r="N2565" s="14"/>
      <c r="O2565" s="14"/>
      <c r="P2565" s="13" t="s">
        <v>1</v>
      </c>
      <c r="Q2565" s="13" t="s">
        <v>1</v>
      </c>
      <c r="R2565" s="13" t="s">
        <v>1</v>
      </c>
      <c r="S2565" s="13" t="s">
        <v>1</v>
      </c>
      <c r="T2565" s="13" t="s">
        <v>1</v>
      </c>
      <c r="U2565" s="13" t="s">
        <v>1</v>
      </c>
      <c r="V2565" s="13" t="s">
        <v>294</v>
      </c>
      <c r="W2565" s="22" t="s">
        <v>1</v>
      </c>
    </row>
    <row r="2566" spans="1:23" x14ac:dyDescent="0.2">
      <c r="A2566" s="25" t="s">
        <v>84</v>
      </c>
      <c r="B2566" s="11" t="s">
        <v>165</v>
      </c>
      <c r="C2566" s="11" t="s">
        <v>275</v>
      </c>
      <c r="D2566" s="12"/>
      <c r="E2566" s="12"/>
      <c r="F2566" s="12"/>
      <c r="G2566" s="12"/>
      <c r="H2566" s="12">
        <v>22</v>
      </c>
      <c r="I2566" s="12">
        <v>22</v>
      </c>
      <c r="J2566" s="12"/>
      <c r="K2566" s="12"/>
      <c r="L2566" s="12"/>
      <c r="M2566" s="12"/>
      <c r="N2566" s="12"/>
      <c r="O2566" s="12"/>
      <c r="P2566" s="11" t="s">
        <v>1</v>
      </c>
      <c r="Q2566" s="11" t="s">
        <v>1</v>
      </c>
      <c r="R2566" s="11" t="s">
        <v>1</v>
      </c>
      <c r="S2566" s="11" t="s">
        <v>1</v>
      </c>
      <c r="T2566" s="11" t="s">
        <v>1</v>
      </c>
      <c r="U2566" s="11" t="s">
        <v>1</v>
      </c>
      <c r="V2566" s="11" t="s">
        <v>294</v>
      </c>
      <c r="W2566" s="21" t="s">
        <v>1</v>
      </c>
    </row>
    <row r="2567" spans="1:23" x14ac:dyDescent="0.2">
      <c r="A2567" s="27" t="s">
        <v>84</v>
      </c>
      <c r="B2567" s="13" t="s">
        <v>165</v>
      </c>
      <c r="C2567" s="13" t="s">
        <v>272</v>
      </c>
      <c r="D2567" s="14"/>
      <c r="E2567" s="14"/>
      <c r="F2567" s="14"/>
      <c r="G2567" s="14"/>
      <c r="H2567" s="14"/>
      <c r="I2567" s="14"/>
      <c r="J2567" s="14"/>
      <c r="K2567" s="14"/>
      <c r="L2567" s="14"/>
      <c r="M2567" s="14"/>
      <c r="N2567" s="14"/>
      <c r="O2567" s="14"/>
      <c r="P2567" s="13"/>
      <c r="Q2567" s="13"/>
      <c r="R2567" s="13"/>
      <c r="S2567" s="13"/>
      <c r="T2567" s="13"/>
      <c r="U2567" s="13"/>
      <c r="V2567" s="13" t="s">
        <v>294</v>
      </c>
      <c r="W2567" s="22"/>
    </row>
    <row r="2568" spans="1:23" x14ac:dyDescent="0.2">
      <c r="A2568" s="25" t="s">
        <v>84</v>
      </c>
      <c r="B2568" s="11" t="s">
        <v>165</v>
      </c>
      <c r="C2568" s="11" t="s">
        <v>295</v>
      </c>
      <c r="D2568" s="12"/>
      <c r="E2568" s="12">
        <v>9.1968923389999997</v>
      </c>
      <c r="F2568" s="12">
        <v>17.43492371</v>
      </c>
      <c r="G2568" s="12">
        <v>17.928254200000001</v>
      </c>
      <c r="H2568" s="12">
        <v>17.835489219999999</v>
      </c>
      <c r="I2568" s="12"/>
      <c r="J2568" s="12"/>
      <c r="K2568" s="12">
        <v>17.673363200000001</v>
      </c>
      <c r="L2568" s="12">
        <v>15.45834082</v>
      </c>
      <c r="M2568" s="12">
        <v>15.874374530000001</v>
      </c>
      <c r="N2568" s="12">
        <v>20.658688009999999</v>
      </c>
      <c r="O2568" s="12"/>
      <c r="P2568" s="11" t="s">
        <v>1</v>
      </c>
      <c r="Q2568" s="11" t="s">
        <v>1</v>
      </c>
      <c r="R2568" s="11" t="s">
        <v>1</v>
      </c>
      <c r="S2568" s="11" t="s">
        <v>1</v>
      </c>
      <c r="T2568" s="11" t="s">
        <v>1</v>
      </c>
      <c r="U2568" s="11" t="s">
        <v>1</v>
      </c>
      <c r="V2568" s="11" t="s">
        <v>294</v>
      </c>
      <c r="W2568" s="21" t="s">
        <v>1</v>
      </c>
    </row>
    <row r="2569" spans="1:23" x14ac:dyDescent="0.2">
      <c r="A2569" s="27" t="s">
        <v>84</v>
      </c>
      <c r="B2569" s="13" t="s">
        <v>165</v>
      </c>
      <c r="C2569" s="13" t="s">
        <v>297</v>
      </c>
      <c r="D2569" s="14"/>
      <c r="E2569" s="14"/>
      <c r="F2569" s="14"/>
      <c r="G2569" s="14"/>
      <c r="H2569" s="14">
        <v>96.849829999999997</v>
      </c>
      <c r="I2569" s="14">
        <v>96.468069999999997</v>
      </c>
      <c r="J2569" s="14">
        <v>97.411249999999995</v>
      </c>
      <c r="K2569" s="14"/>
      <c r="L2569" s="14"/>
      <c r="M2569" s="14"/>
      <c r="N2569" s="14"/>
      <c r="O2569" s="14"/>
      <c r="P2569" s="13" t="s">
        <v>1</v>
      </c>
      <c r="Q2569" s="13" t="s">
        <v>1</v>
      </c>
      <c r="R2569" s="13" t="s">
        <v>1</v>
      </c>
      <c r="S2569" s="13" t="s">
        <v>1</v>
      </c>
      <c r="T2569" s="13" t="s">
        <v>1</v>
      </c>
      <c r="U2569" s="13" t="s">
        <v>1</v>
      </c>
      <c r="V2569" s="13" t="s">
        <v>294</v>
      </c>
      <c r="W2569" s="22" t="s">
        <v>1</v>
      </c>
    </row>
    <row r="2570" spans="1:23" x14ac:dyDescent="0.2">
      <c r="A2570" s="25" t="s">
        <v>84</v>
      </c>
      <c r="B2570" s="11" t="s">
        <v>165</v>
      </c>
      <c r="C2570" s="11" t="s">
        <v>299</v>
      </c>
      <c r="D2570" s="12"/>
      <c r="E2570" s="12"/>
      <c r="F2570" s="12"/>
      <c r="G2570" s="12"/>
      <c r="H2570" s="12">
        <v>98.388819999999996</v>
      </c>
      <c r="I2570" s="12">
        <v>98.217179999999999</v>
      </c>
      <c r="J2570" s="12">
        <v>98.517759999999996</v>
      </c>
      <c r="K2570" s="12"/>
      <c r="L2570" s="12"/>
      <c r="M2570" s="12"/>
      <c r="N2570" s="12"/>
      <c r="O2570" s="12"/>
      <c r="P2570" s="11" t="s">
        <v>1</v>
      </c>
      <c r="Q2570" s="11" t="s">
        <v>1</v>
      </c>
      <c r="R2570" s="11" t="s">
        <v>1</v>
      </c>
      <c r="S2570" s="11" t="s">
        <v>1</v>
      </c>
      <c r="T2570" s="11" t="s">
        <v>1</v>
      </c>
      <c r="U2570" s="11" t="s">
        <v>1</v>
      </c>
      <c r="V2570" s="11" t="s">
        <v>294</v>
      </c>
      <c r="W2570" s="21" t="s">
        <v>1</v>
      </c>
    </row>
    <row r="2571" spans="1:23" x14ac:dyDescent="0.2">
      <c r="A2571" s="27" t="s">
        <v>84</v>
      </c>
      <c r="B2571" s="13" t="s">
        <v>165</v>
      </c>
      <c r="C2571" s="13" t="s">
        <v>300</v>
      </c>
      <c r="D2571" s="14"/>
      <c r="E2571" s="14"/>
      <c r="F2571" s="14"/>
      <c r="G2571" s="14"/>
      <c r="H2571" s="14">
        <v>98.455489999999998</v>
      </c>
      <c r="I2571" s="14">
        <v>98.226370000000003</v>
      </c>
      <c r="J2571" s="14">
        <v>98.505340000000004</v>
      </c>
      <c r="K2571" s="14"/>
      <c r="L2571" s="14"/>
      <c r="M2571" s="14"/>
      <c r="N2571" s="14"/>
      <c r="O2571" s="14"/>
      <c r="P2571" s="13" t="s">
        <v>1</v>
      </c>
      <c r="Q2571" s="13" t="s">
        <v>1</v>
      </c>
      <c r="R2571" s="13" t="s">
        <v>1</v>
      </c>
      <c r="S2571" s="13" t="s">
        <v>1</v>
      </c>
      <c r="T2571" s="13" t="s">
        <v>1</v>
      </c>
      <c r="U2571" s="13" t="s">
        <v>1</v>
      </c>
      <c r="V2571" s="13" t="s">
        <v>294</v>
      </c>
      <c r="W2571" s="22" t="s">
        <v>1</v>
      </c>
    </row>
    <row r="2572" spans="1:23" x14ac:dyDescent="0.2">
      <c r="A2572" s="25" t="s">
        <v>84</v>
      </c>
      <c r="B2572" s="11" t="s">
        <v>165</v>
      </c>
      <c r="C2572" s="11" t="s">
        <v>296</v>
      </c>
      <c r="D2572" s="12"/>
      <c r="E2572" s="12"/>
      <c r="F2572" s="12"/>
      <c r="G2572" s="12"/>
      <c r="H2572" s="12"/>
      <c r="I2572" s="12"/>
      <c r="J2572" s="12"/>
      <c r="K2572" s="12"/>
      <c r="L2572" s="12"/>
      <c r="M2572" s="12"/>
      <c r="N2572" s="12"/>
      <c r="O2572" s="12"/>
      <c r="P2572" s="11" t="s">
        <v>1</v>
      </c>
      <c r="Q2572" s="11" t="s">
        <v>1</v>
      </c>
      <c r="R2572" s="11" t="s">
        <v>1</v>
      </c>
      <c r="S2572" s="11" t="s">
        <v>1</v>
      </c>
      <c r="T2572" s="11" t="s">
        <v>1</v>
      </c>
      <c r="U2572" s="11" t="s">
        <v>1</v>
      </c>
      <c r="V2572" s="11" t="s">
        <v>294</v>
      </c>
      <c r="W2572" s="21" t="s">
        <v>1</v>
      </c>
    </row>
    <row r="2573" spans="1:23" x14ac:dyDescent="0.2">
      <c r="A2573" s="27" t="s">
        <v>84</v>
      </c>
      <c r="B2573" s="13" t="s">
        <v>165</v>
      </c>
      <c r="C2573" s="13" t="s">
        <v>301</v>
      </c>
      <c r="D2573" s="14"/>
      <c r="E2573" s="14"/>
      <c r="F2573" s="14"/>
      <c r="G2573" s="14"/>
      <c r="H2573" s="14">
        <v>96.849829999999997</v>
      </c>
      <c r="I2573" s="14">
        <v>96.468069999999997</v>
      </c>
      <c r="J2573" s="14">
        <v>97.411249999999995</v>
      </c>
      <c r="K2573" s="14"/>
      <c r="L2573" s="14"/>
      <c r="M2573" s="14"/>
      <c r="N2573" s="14"/>
      <c r="O2573" s="14"/>
      <c r="P2573" s="13" t="s">
        <v>1</v>
      </c>
      <c r="Q2573" s="13" t="s">
        <v>1</v>
      </c>
      <c r="R2573" s="13" t="s">
        <v>1</v>
      </c>
      <c r="S2573" s="13" t="s">
        <v>1</v>
      </c>
      <c r="T2573" s="13" t="s">
        <v>1</v>
      </c>
      <c r="U2573" s="13" t="s">
        <v>1</v>
      </c>
      <c r="V2573" s="13" t="s">
        <v>294</v>
      </c>
      <c r="W2573" s="22" t="s">
        <v>1</v>
      </c>
    </row>
    <row r="2574" spans="1:23" x14ac:dyDescent="0.2">
      <c r="A2574" s="32" t="s">
        <v>84</v>
      </c>
      <c r="B2574" s="33" t="s">
        <v>165</v>
      </c>
      <c r="C2574" s="33" t="s">
        <v>298</v>
      </c>
      <c r="D2574" s="15"/>
      <c r="E2574" s="15"/>
      <c r="F2574" s="15"/>
      <c r="G2574" s="15"/>
      <c r="H2574" s="15">
        <v>96.849829999999997</v>
      </c>
      <c r="I2574" s="15">
        <v>96.468069999999997</v>
      </c>
      <c r="J2574" s="15">
        <v>97.411249999999995</v>
      </c>
      <c r="K2574" s="15"/>
      <c r="L2574" s="15"/>
      <c r="M2574" s="15"/>
      <c r="N2574" s="15"/>
      <c r="O2574" s="15"/>
      <c r="P2574" s="33" t="s">
        <v>1</v>
      </c>
      <c r="Q2574" s="33" t="s">
        <v>1</v>
      </c>
      <c r="R2574" s="33" t="s">
        <v>1</v>
      </c>
      <c r="S2574" s="33" t="s">
        <v>1</v>
      </c>
      <c r="T2574" s="33" t="s">
        <v>1</v>
      </c>
      <c r="U2574" s="33" t="s">
        <v>1</v>
      </c>
      <c r="V2574" s="33" t="s">
        <v>294</v>
      </c>
      <c r="W2574" s="23" t="s">
        <v>1</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FDCEEC-F275-4E16-B5EF-BA59950226BD}">
  <sheetPr codeName="Sheet21">
    <tabColor rgb="FFC00000"/>
  </sheetPr>
  <dimension ref="A1:Q1819"/>
  <sheetViews>
    <sheetView topLeftCell="A34" workbookViewId="0">
      <selection activeCell="C13" sqref="C13"/>
    </sheetView>
  </sheetViews>
  <sheetFormatPr baseColWidth="10" defaultColWidth="8.83203125" defaultRowHeight="15" x14ac:dyDescent="0.2"/>
  <cols>
    <col min="1" max="1" width="35.83203125" bestFit="1" customWidth="1"/>
    <col min="2" max="2" width="14.83203125" bestFit="1" customWidth="1"/>
    <col min="3" max="3" width="31" bestFit="1" customWidth="1"/>
    <col min="4" max="4" width="8.6640625" bestFit="1" customWidth="1"/>
    <col min="5" max="17" width="7.33203125" bestFit="1" customWidth="1"/>
  </cols>
  <sheetData>
    <row r="1" spans="1:17" x14ac:dyDescent="0.2">
      <c r="A1" s="19" t="s">
        <v>0</v>
      </c>
      <c r="B1" s="24" t="s">
        <v>85</v>
      </c>
      <c r="C1" s="24" t="s">
        <v>310</v>
      </c>
      <c r="D1" s="24" t="s">
        <v>204</v>
      </c>
      <c r="E1" s="24" t="s">
        <v>184</v>
      </c>
      <c r="F1" s="24" t="s">
        <v>87</v>
      </c>
      <c r="G1" s="24" t="s">
        <v>88</v>
      </c>
      <c r="H1" s="24" t="s">
        <v>89</v>
      </c>
      <c r="I1" s="24" t="s">
        <v>90</v>
      </c>
      <c r="J1" s="24" t="s">
        <v>91</v>
      </c>
      <c r="K1" s="24" t="s">
        <v>92</v>
      </c>
      <c r="L1" s="24" t="s">
        <v>93</v>
      </c>
      <c r="M1" s="24" t="s">
        <v>94</v>
      </c>
      <c r="N1" s="24" t="s">
        <v>95</v>
      </c>
      <c r="O1" s="24" t="s">
        <v>96</v>
      </c>
      <c r="P1" s="24" t="s">
        <v>97</v>
      </c>
      <c r="Q1" s="20" t="s">
        <v>98</v>
      </c>
    </row>
    <row r="2" spans="1:17" x14ac:dyDescent="0.2">
      <c r="A2" s="25" t="s">
        <v>2</v>
      </c>
      <c r="B2" s="11" t="s">
        <v>100</v>
      </c>
      <c r="C2" s="11" t="s">
        <v>311</v>
      </c>
      <c r="D2" s="11" t="s">
        <v>210</v>
      </c>
      <c r="E2" s="11" t="s">
        <v>312</v>
      </c>
      <c r="F2" s="12"/>
      <c r="G2" s="12"/>
      <c r="H2" s="12"/>
      <c r="I2" s="12"/>
      <c r="J2" s="12"/>
      <c r="K2" s="12"/>
      <c r="L2" s="12"/>
      <c r="M2" s="12"/>
      <c r="N2" s="12"/>
      <c r="O2" s="12"/>
      <c r="P2" s="12"/>
      <c r="Q2" s="26"/>
    </row>
    <row r="3" spans="1:17" x14ac:dyDescent="0.2">
      <c r="A3" s="27" t="s">
        <v>2</v>
      </c>
      <c r="B3" s="13" t="s">
        <v>100</v>
      </c>
      <c r="C3" s="13" t="s">
        <v>311</v>
      </c>
      <c r="D3" s="13" t="s">
        <v>210</v>
      </c>
      <c r="E3" s="13" t="s">
        <v>313</v>
      </c>
      <c r="F3" s="14"/>
      <c r="G3" s="14"/>
      <c r="H3" s="14"/>
      <c r="I3" s="14"/>
      <c r="J3" s="14"/>
      <c r="K3" s="14"/>
      <c r="L3" s="14"/>
      <c r="M3" s="14"/>
      <c r="N3" s="14"/>
      <c r="O3" s="14"/>
      <c r="P3" s="14"/>
      <c r="Q3" s="28"/>
    </row>
    <row r="4" spans="1:17" x14ac:dyDescent="0.2">
      <c r="A4" s="25" t="s">
        <v>2</v>
      </c>
      <c r="B4" s="11" t="s">
        <v>100</v>
      </c>
      <c r="C4" s="11" t="s">
        <v>314</v>
      </c>
      <c r="D4" s="11" t="s">
        <v>210</v>
      </c>
      <c r="E4" s="11" t="s">
        <v>312</v>
      </c>
      <c r="F4" s="12"/>
      <c r="G4" s="12"/>
      <c r="H4" s="12"/>
      <c r="I4" s="12"/>
      <c r="J4" s="12"/>
      <c r="K4" s="12"/>
      <c r="L4" s="12"/>
      <c r="M4" s="12"/>
      <c r="N4" s="12"/>
      <c r="O4" s="12"/>
      <c r="P4" s="12"/>
      <c r="Q4" s="26"/>
    </row>
    <row r="5" spans="1:17" x14ac:dyDescent="0.2">
      <c r="A5" s="27" t="s">
        <v>2</v>
      </c>
      <c r="B5" s="13" t="s">
        <v>100</v>
      </c>
      <c r="C5" s="13" t="s">
        <v>314</v>
      </c>
      <c r="D5" s="13" t="s">
        <v>210</v>
      </c>
      <c r="E5" s="13" t="s">
        <v>313</v>
      </c>
      <c r="F5" s="14"/>
      <c r="G5" s="14"/>
      <c r="H5" s="14"/>
      <c r="I5" s="14"/>
      <c r="J5" s="14"/>
      <c r="K5" s="14"/>
      <c r="L5" s="14"/>
      <c r="M5" s="14"/>
      <c r="N5" s="14"/>
      <c r="O5" s="14"/>
      <c r="P5" s="14"/>
      <c r="Q5" s="28"/>
    </row>
    <row r="6" spans="1:17" x14ac:dyDescent="0.2">
      <c r="A6" s="25" t="s">
        <v>2</v>
      </c>
      <c r="B6" s="11" t="s">
        <v>100</v>
      </c>
      <c r="C6" s="11" t="s">
        <v>314</v>
      </c>
      <c r="D6" s="11" t="s">
        <v>212</v>
      </c>
      <c r="E6" s="11" t="s">
        <v>312</v>
      </c>
      <c r="F6" s="12"/>
      <c r="G6" s="12"/>
      <c r="H6" s="12"/>
      <c r="I6" s="12"/>
      <c r="J6" s="12"/>
      <c r="K6" s="12"/>
      <c r="L6" s="12"/>
      <c r="M6" s="12"/>
      <c r="N6" s="12"/>
      <c r="O6" s="12"/>
      <c r="P6" s="12"/>
      <c r="Q6" s="26"/>
    </row>
    <row r="7" spans="1:17" x14ac:dyDescent="0.2">
      <c r="A7" s="27" t="s">
        <v>2</v>
      </c>
      <c r="B7" s="13" t="s">
        <v>100</v>
      </c>
      <c r="C7" s="13" t="s">
        <v>314</v>
      </c>
      <c r="D7" s="13" t="s">
        <v>212</v>
      </c>
      <c r="E7" s="13" t="s">
        <v>313</v>
      </c>
      <c r="F7" s="14"/>
      <c r="G7" s="14"/>
      <c r="H7" s="14"/>
      <c r="I7" s="14"/>
      <c r="J7" s="14"/>
      <c r="K7" s="14"/>
      <c r="L7" s="14"/>
      <c r="M7" s="14"/>
      <c r="N7" s="14"/>
      <c r="O7" s="14"/>
      <c r="P7" s="14"/>
      <c r="Q7" s="28"/>
    </row>
    <row r="8" spans="1:17" x14ac:dyDescent="0.2">
      <c r="A8" s="25" t="s">
        <v>2</v>
      </c>
      <c r="B8" s="11" t="s">
        <v>100</v>
      </c>
      <c r="C8" s="11" t="s">
        <v>311</v>
      </c>
      <c r="D8" s="11" t="s">
        <v>212</v>
      </c>
      <c r="E8" s="11" t="s">
        <v>313</v>
      </c>
      <c r="F8" s="12"/>
      <c r="G8" s="12"/>
      <c r="H8" s="12"/>
      <c r="I8" s="12"/>
      <c r="J8" s="12"/>
      <c r="K8" s="12"/>
      <c r="L8" s="12"/>
      <c r="M8" s="12"/>
      <c r="N8" s="12"/>
      <c r="O8" s="12"/>
      <c r="P8" s="12"/>
      <c r="Q8" s="26"/>
    </row>
    <row r="9" spans="1:17" x14ac:dyDescent="0.2">
      <c r="A9" s="27" t="s">
        <v>2</v>
      </c>
      <c r="B9" s="13" t="s">
        <v>100</v>
      </c>
      <c r="C9" s="13" t="s">
        <v>311</v>
      </c>
      <c r="D9" s="13" t="s">
        <v>212</v>
      </c>
      <c r="E9" s="13" t="s">
        <v>312</v>
      </c>
      <c r="F9" s="14"/>
      <c r="G9" s="14"/>
      <c r="H9" s="14"/>
      <c r="I9" s="14"/>
      <c r="J9" s="14"/>
      <c r="K9" s="14"/>
      <c r="L9" s="14"/>
      <c r="M9" s="14"/>
      <c r="N9" s="14"/>
      <c r="O9" s="14"/>
      <c r="P9" s="14"/>
      <c r="Q9" s="28"/>
    </row>
    <row r="10" spans="1:17" x14ac:dyDescent="0.2">
      <c r="A10" s="25" t="s">
        <v>2</v>
      </c>
      <c r="B10" s="11" t="s">
        <v>100</v>
      </c>
      <c r="C10" s="11" t="s">
        <v>314</v>
      </c>
      <c r="D10" s="11" t="s">
        <v>206</v>
      </c>
      <c r="E10" s="11" t="s">
        <v>312</v>
      </c>
      <c r="F10" s="12"/>
      <c r="G10" s="12"/>
      <c r="H10" s="12"/>
      <c r="I10" s="12"/>
      <c r="J10" s="12"/>
      <c r="K10" s="12"/>
      <c r="L10" s="12"/>
      <c r="M10" s="12"/>
      <c r="N10" s="12"/>
      <c r="O10" s="12"/>
      <c r="P10" s="12"/>
      <c r="Q10" s="26"/>
    </row>
    <row r="11" spans="1:17" x14ac:dyDescent="0.2">
      <c r="A11" s="27" t="s">
        <v>2</v>
      </c>
      <c r="B11" s="13" t="s">
        <v>100</v>
      </c>
      <c r="C11" s="13" t="s">
        <v>314</v>
      </c>
      <c r="D11" s="13" t="s">
        <v>206</v>
      </c>
      <c r="E11" s="13" t="s">
        <v>313</v>
      </c>
      <c r="F11" s="14"/>
      <c r="G11" s="14"/>
      <c r="H11" s="14"/>
      <c r="I11" s="14"/>
      <c r="J11" s="14"/>
      <c r="K11" s="14"/>
      <c r="L11" s="14"/>
      <c r="M11" s="14"/>
      <c r="N11" s="14"/>
      <c r="O11" s="14"/>
      <c r="P11" s="14"/>
      <c r="Q11" s="28"/>
    </row>
    <row r="12" spans="1:17" x14ac:dyDescent="0.2">
      <c r="A12" s="25" t="s">
        <v>2</v>
      </c>
      <c r="B12" s="11" t="s">
        <v>100</v>
      </c>
      <c r="C12" s="11" t="s">
        <v>311</v>
      </c>
      <c r="D12" s="11" t="s">
        <v>213</v>
      </c>
      <c r="E12" s="11" t="s">
        <v>312</v>
      </c>
      <c r="F12" s="12"/>
      <c r="G12" s="12"/>
      <c r="H12" s="12"/>
      <c r="I12" s="12"/>
      <c r="J12" s="12"/>
      <c r="K12" s="12"/>
      <c r="L12" s="12"/>
      <c r="M12" s="12"/>
      <c r="N12" s="12"/>
      <c r="O12" s="12"/>
      <c r="P12" s="12"/>
      <c r="Q12" s="26"/>
    </row>
    <row r="13" spans="1:17" x14ac:dyDescent="0.2">
      <c r="A13" s="27" t="s">
        <v>2</v>
      </c>
      <c r="B13" s="13" t="s">
        <v>100</v>
      </c>
      <c r="C13" s="13" t="s">
        <v>311</v>
      </c>
      <c r="D13" s="13" t="s">
        <v>213</v>
      </c>
      <c r="E13" s="13" t="s">
        <v>313</v>
      </c>
      <c r="F13" s="14"/>
      <c r="G13" s="14"/>
      <c r="H13" s="14"/>
      <c r="I13" s="14"/>
      <c r="J13" s="14"/>
      <c r="K13" s="14"/>
      <c r="L13" s="14"/>
      <c r="M13" s="14"/>
      <c r="N13" s="14"/>
      <c r="O13" s="14"/>
      <c r="P13" s="14"/>
      <c r="Q13" s="28"/>
    </row>
    <row r="14" spans="1:17" x14ac:dyDescent="0.2">
      <c r="A14" s="25" t="s">
        <v>2</v>
      </c>
      <c r="B14" s="11" t="s">
        <v>100</v>
      </c>
      <c r="C14" s="11" t="s">
        <v>314</v>
      </c>
      <c r="D14" s="11" t="s">
        <v>213</v>
      </c>
      <c r="E14" s="11" t="s">
        <v>312</v>
      </c>
      <c r="F14" s="12"/>
      <c r="G14" s="12"/>
      <c r="H14" s="12"/>
      <c r="I14" s="12"/>
      <c r="J14" s="12"/>
      <c r="K14" s="12"/>
      <c r="L14" s="12"/>
      <c r="M14" s="12"/>
      <c r="N14" s="12"/>
      <c r="O14" s="12"/>
      <c r="P14" s="12"/>
      <c r="Q14" s="26"/>
    </row>
    <row r="15" spans="1:17" x14ac:dyDescent="0.2">
      <c r="A15" s="27" t="s">
        <v>2</v>
      </c>
      <c r="B15" s="13" t="s">
        <v>100</v>
      </c>
      <c r="C15" s="13" t="s">
        <v>314</v>
      </c>
      <c r="D15" s="13" t="s">
        <v>213</v>
      </c>
      <c r="E15" s="13" t="s">
        <v>313</v>
      </c>
      <c r="F15" s="14"/>
      <c r="G15" s="14"/>
      <c r="H15" s="14"/>
      <c r="I15" s="14"/>
      <c r="J15" s="14"/>
      <c r="K15" s="14"/>
      <c r="L15" s="14"/>
      <c r="M15" s="14"/>
      <c r="N15" s="14"/>
      <c r="O15" s="14"/>
      <c r="P15" s="14"/>
      <c r="Q15" s="28"/>
    </row>
    <row r="16" spans="1:17" x14ac:dyDescent="0.2">
      <c r="A16" s="25" t="s">
        <v>2</v>
      </c>
      <c r="B16" s="11" t="s">
        <v>100</v>
      </c>
      <c r="C16" s="11" t="s">
        <v>314</v>
      </c>
      <c r="D16" s="11" t="s">
        <v>214</v>
      </c>
      <c r="E16" s="11" t="s">
        <v>312</v>
      </c>
      <c r="F16" s="12"/>
      <c r="G16" s="12"/>
      <c r="H16" s="12"/>
      <c r="I16" s="12"/>
      <c r="J16" s="12"/>
      <c r="K16" s="12"/>
      <c r="L16" s="12"/>
      <c r="M16" s="12"/>
      <c r="N16" s="12"/>
      <c r="O16" s="12"/>
      <c r="P16" s="12"/>
      <c r="Q16" s="26"/>
    </row>
    <row r="17" spans="1:17" x14ac:dyDescent="0.2">
      <c r="A17" s="27" t="s">
        <v>2</v>
      </c>
      <c r="B17" s="13" t="s">
        <v>100</v>
      </c>
      <c r="C17" s="13" t="s">
        <v>311</v>
      </c>
      <c r="D17" s="13" t="s">
        <v>214</v>
      </c>
      <c r="E17" s="13" t="s">
        <v>312</v>
      </c>
      <c r="F17" s="14"/>
      <c r="G17" s="14"/>
      <c r="H17" s="14"/>
      <c r="I17" s="14"/>
      <c r="J17" s="14"/>
      <c r="K17" s="14"/>
      <c r="L17" s="14"/>
      <c r="M17" s="14">
        <v>15</v>
      </c>
      <c r="N17" s="14">
        <v>13</v>
      </c>
      <c r="O17" s="14">
        <v>13</v>
      </c>
      <c r="P17" s="14"/>
      <c r="Q17" s="28"/>
    </row>
    <row r="18" spans="1:17" x14ac:dyDescent="0.2">
      <c r="A18" s="25" t="s">
        <v>2</v>
      </c>
      <c r="B18" s="11" t="s">
        <v>100</v>
      </c>
      <c r="C18" s="11" t="s">
        <v>311</v>
      </c>
      <c r="D18" s="11" t="s">
        <v>214</v>
      </c>
      <c r="E18" s="11" t="s">
        <v>313</v>
      </c>
      <c r="F18" s="12"/>
      <c r="G18" s="12"/>
      <c r="H18" s="12"/>
      <c r="I18" s="12"/>
      <c r="J18" s="12"/>
      <c r="K18" s="12"/>
      <c r="L18" s="12"/>
      <c r="M18" s="12">
        <v>12</v>
      </c>
      <c r="N18" s="12">
        <v>10</v>
      </c>
      <c r="O18" s="12">
        <v>11</v>
      </c>
      <c r="P18" s="12"/>
      <c r="Q18" s="26"/>
    </row>
    <row r="19" spans="1:17" x14ac:dyDescent="0.2">
      <c r="A19" s="27" t="s">
        <v>2</v>
      </c>
      <c r="B19" s="13" t="s">
        <v>100</v>
      </c>
      <c r="C19" s="13" t="s">
        <v>311</v>
      </c>
      <c r="D19" s="13" t="s">
        <v>215</v>
      </c>
      <c r="E19" s="13" t="s">
        <v>312</v>
      </c>
      <c r="F19" s="14"/>
      <c r="G19" s="14"/>
      <c r="H19" s="14"/>
      <c r="I19" s="14"/>
      <c r="J19" s="14"/>
      <c r="K19" s="14"/>
      <c r="L19" s="14"/>
      <c r="M19" s="14">
        <v>13</v>
      </c>
      <c r="N19" s="14">
        <v>11</v>
      </c>
      <c r="O19" s="14">
        <v>12</v>
      </c>
      <c r="P19" s="14"/>
      <c r="Q19" s="28"/>
    </row>
    <row r="20" spans="1:17" x14ac:dyDescent="0.2">
      <c r="A20" s="25" t="s">
        <v>2</v>
      </c>
      <c r="B20" s="11" t="s">
        <v>100</v>
      </c>
      <c r="C20" s="11" t="s">
        <v>311</v>
      </c>
      <c r="D20" s="11" t="s">
        <v>215</v>
      </c>
      <c r="E20" s="11" t="s">
        <v>313</v>
      </c>
      <c r="F20" s="12"/>
      <c r="G20" s="12"/>
      <c r="H20" s="12"/>
      <c r="I20" s="12"/>
      <c r="J20" s="12"/>
      <c r="K20" s="12"/>
      <c r="L20" s="12"/>
      <c r="M20" s="12">
        <v>11</v>
      </c>
      <c r="N20" s="12">
        <v>9</v>
      </c>
      <c r="O20" s="12">
        <v>10</v>
      </c>
      <c r="P20" s="12"/>
      <c r="Q20" s="26"/>
    </row>
    <row r="21" spans="1:17" x14ac:dyDescent="0.2">
      <c r="A21" s="27" t="s">
        <v>2</v>
      </c>
      <c r="B21" s="13" t="s">
        <v>100</v>
      </c>
      <c r="C21" s="13" t="s">
        <v>314</v>
      </c>
      <c r="D21" s="13" t="s">
        <v>214</v>
      </c>
      <c r="E21" s="13" t="s">
        <v>313</v>
      </c>
      <c r="F21" s="14"/>
      <c r="G21" s="14"/>
      <c r="H21" s="14">
        <v>3</v>
      </c>
      <c r="I21" s="14"/>
      <c r="J21" s="14"/>
      <c r="K21" s="14"/>
      <c r="L21" s="14"/>
      <c r="M21" s="14"/>
      <c r="N21" s="14"/>
      <c r="O21" s="14"/>
      <c r="P21" s="14"/>
      <c r="Q21" s="28"/>
    </row>
    <row r="22" spans="1:17" x14ac:dyDescent="0.2">
      <c r="A22" s="25" t="s">
        <v>2</v>
      </c>
      <c r="B22" s="11" t="s">
        <v>100</v>
      </c>
      <c r="C22" s="11" t="s">
        <v>314</v>
      </c>
      <c r="D22" s="11" t="s">
        <v>215</v>
      </c>
      <c r="E22" s="11" t="s">
        <v>312</v>
      </c>
      <c r="F22" s="12"/>
      <c r="G22" s="12"/>
      <c r="H22" s="12">
        <v>7</v>
      </c>
      <c r="I22" s="12"/>
      <c r="J22" s="12"/>
      <c r="K22" s="12"/>
      <c r="L22" s="12"/>
      <c r="M22" s="12"/>
      <c r="N22" s="12"/>
      <c r="O22" s="12"/>
      <c r="P22" s="12"/>
      <c r="Q22" s="26"/>
    </row>
    <row r="23" spans="1:17" x14ac:dyDescent="0.2">
      <c r="A23" s="27" t="s">
        <v>2</v>
      </c>
      <c r="B23" s="13" t="s">
        <v>100</v>
      </c>
      <c r="C23" s="13" t="s">
        <v>314</v>
      </c>
      <c r="D23" s="13" t="s">
        <v>215</v>
      </c>
      <c r="E23" s="13" t="s">
        <v>313</v>
      </c>
      <c r="F23" s="14"/>
      <c r="G23" s="14"/>
      <c r="H23" s="14">
        <v>10</v>
      </c>
      <c r="I23" s="14"/>
      <c r="J23" s="14"/>
      <c r="K23" s="14"/>
      <c r="L23" s="14"/>
      <c r="M23" s="14"/>
      <c r="N23" s="14"/>
      <c r="O23" s="14"/>
      <c r="P23" s="14"/>
      <c r="Q23" s="28"/>
    </row>
    <row r="24" spans="1:17" x14ac:dyDescent="0.2">
      <c r="A24" s="25" t="s">
        <v>3</v>
      </c>
      <c r="B24" s="11" t="s">
        <v>170</v>
      </c>
      <c r="C24" s="11" t="s">
        <v>311</v>
      </c>
      <c r="D24" s="11" t="s">
        <v>210</v>
      </c>
      <c r="E24" s="11" t="s">
        <v>312</v>
      </c>
      <c r="F24" s="12"/>
      <c r="G24" s="12"/>
      <c r="H24" s="12"/>
      <c r="I24" s="12"/>
      <c r="J24" s="12"/>
      <c r="K24" s="12"/>
      <c r="L24" s="12"/>
      <c r="M24" s="12"/>
      <c r="N24" s="12"/>
      <c r="O24" s="12"/>
      <c r="P24" s="12"/>
      <c r="Q24" s="26"/>
    </row>
    <row r="25" spans="1:17" x14ac:dyDescent="0.2">
      <c r="A25" s="27" t="s">
        <v>3</v>
      </c>
      <c r="B25" s="13" t="s">
        <v>170</v>
      </c>
      <c r="C25" s="13" t="s">
        <v>311</v>
      </c>
      <c r="D25" s="13" t="s">
        <v>210</v>
      </c>
      <c r="E25" s="13" t="s">
        <v>313</v>
      </c>
      <c r="F25" s="14"/>
      <c r="G25" s="14"/>
      <c r="H25" s="14"/>
      <c r="I25" s="14"/>
      <c r="J25" s="14"/>
      <c r="K25" s="14"/>
      <c r="L25" s="14"/>
      <c r="M25" s="14"/>
      <c r="N25" s="14"/>
      <c r="O25" s="14"/>
      <c r="P25" s="14"/>
      <c r="Q25" s="28"/>
    </row>
    <row r="26" spans="1:17" x14ac:dyDescent="0.2">
      <c r="A26" s="25" t="s">
        <v>3</v>
      </c>
      <c r="B26" s="11" t="s">
        <v>170</v>
      </c>
      <c r="C26" s="11" t="s">
        <v>314</v>
      </c>
      <c r="D26" s="11" t="s">
        <v>210</v>
      </c>
      <c r="E26" s="11" t="s">
        <v>312</v>
      </c>
      <c r="F26" s="12"/>
      <c r="G26" s="12"/>
      <c r="H26" s="12"/>
      <c r="I26" s="12"/>
      <c r="J26" s="12"/>
      <c r="K26" s="12"/>
      <c r="L26" s="12"/>
      <c r="M26" s="12"/>
      <c r="N26" s="12"/>
      <c r="O26" s="12"/>
      <c r="P26" s="12"/>
      <c r="Q26" s="26"/>
    </row>
    <row r="27" spans="1:17" x14ac:dyDescent="0.2">
      <c r="A27" s="27" t="s">
        <v>3</v>
      </c>
      <c r="B27" s="13" t="s">
        <v>170</v>
      </c>
      <c r="C27" s="13" t="s">
        <v>314</v>
      </c>
      <c r="D27" s="13" t="s">
        <v>210</v>
      </c>
      <c r="E27" s="13" t="s">
        <v>313</v>
      </c>
      <c r="F27" s="14"/>
      <c r="G27" s="14"/>
      <c r="H27" s="14"/>
      <c r="I27" s="14"/>
      <c r="J27" s="14"/>
      <c r="K27" s="14"/>
      <c r="L27" s="14"/>
      <c r="M27" s="14"/>
      <c r="N27" s="14"/>
      <c r="O27" s="14"/>
      <c r="P27" s="14"/>
      <c r="Q27" s="28"/>
    </row>
    <row r="28" spans="1:17" x14ac:dyDescent="0.2">
      <c r="A28" s="25" t="s">
        <v>3</v>
      </c>
      <c r="B28" s="11" t="s">
        <v>170</v>
      </c>
      <c r="C28" s="11" t="s">
        <v>314</v>
      </c>
      <c r="D28" s="11" t="s">
        <v>212</v>
      </c>
      <c r="E28" s="11" t="s">
        <v>312</v>
      </c>
      <c r="F28" s="12"/>
      <c r="G28" s="12"/>
      <c r="H28" s="12"/>
      <c r="I28" s="12"/>
      <c r="J28" s="12"/>
      <c r="K28" s="12"/>
      <c r="L28" s="12"/>
      <c r="M28" s="12"/>
      <c r="N28" s="12"/>
      <c r="O28" s="12"/>
      <c r="P28" s="12"/>
      <c r="Q28" s="26"/>
    </row>
    <row r="29" spans="1:17" x14ac:dyDescent="0.2">
      <c r="A29" s="27" t="s">
        <v>3</v>
      </c>
      <c r="B29" s="13" t="s">
        <v>170</v>
      </c>
      <c r="C29" s="13" t="s">
        <v>314</v>
      </c>
      <c r="D29" s="13" t="s">
        <v>212</v>
      </c>
      <c r="E29" s="13" t="s">
        <v>313</v>
      </c>
      <c r="F29" s="14"/>
      <c r="G29" s="14"/>
      <c r="H29" s="14"/>
      <c r="I29" s="14"/>
      <c r="J29" s="14"/>
      <c r="K29" s="14"/>
      <c r="L29" s="14"/>
      <c r="M29" s="14"/>
      <c r="N29" s="14"/>
      <c r="O29" s="14"/>
      <c r="P29" s="14"/>
      <c r="Q29" s="28"/>
    </row>
    <row r="30" spans="1:17" x14ac:dyDescent="0.2">
      <c r="A30" s="25" t="s">
        <v>3</v>
      </c>
      <c r="B30" s="11" t="s">
        <v>170</v>
      </c>
      <c r="C30" s="11" t="s">
        <v>314</v>
      </c>
      <c r="D30" s="11" t="s">
        <v>206</v>
      </c>
      <c r="E30" s="11" t="s">
        <v>312</v>
      </c>
      <c r="F30" s="12"/>
      <c r="G30" s="12"/>
      <c r="H30" s="12"/>
      <c r="I30" s="12"/>
      <c r="J30" s="12"/>
      <c r="K30" s="12"/>
      <c r="L30" s="12"/>
      <c r="M30" s="12"/>
      <c r="N30" s="12"/>
      <c r="O30" s="12"/>
      <c r="P30" s="12"/>
      <c r="Q30" s="26"/>
    </row>
    <row r="31" spans="1:17" x14ac:dyDescent="0.2">
      <c r="A31" s="27" t="s">
        <v>3</v>
      </c>
      <c r="B31" s="13" t="s">
        <v>170</v>
      </c>
      <c r="C31" s="13" t="s">
        <v>314</v>
      </c>
      <c r="D31" s="13" t="s">
        <v>206</v>
      </c>
      <c r="E31" s="13" t="s">
        <v>313</v>
      </c>
      <c r="F31" s="14"/>
      <c r="G31" s="14"/>
      <c r="H31" s="14"/>
      <c r="I31" s="14"/>
      <c r="J31" s="14"/>
      <c r="K31" s="14"/>
      <c r="L31" s="14"/>
      <c r="M31" s="14"/>
      <c r="N31" s="14"/>
      <c r="O31" s="14"/>
      <c r="P31" s="14"/>
      <c r="Q31" s="28"/>
    </row>
    <row r="32" spans="1:17" x14ac:dyDescent="0.2">
      <c r="A32" s="25" t="s">
        <v>3</v>
      </c>
      <c r="B32" s="11" t="s">
        <v>170</v>
      </c>
      <c r="C32" s="11" t="s">
        <v>311</v>
      </c>
      <c r="D32" s="11" t="s">
        <v>214</v>
      </c>
      <c r="E32" s="11" t="s">
        <v>312</v>
      </c>
      <c r="F32" s="12">
        <v>1</v>
      </c>
      <c r="G32" s="12">
        <v>1</v>
      </c>
      <c r="H32" s="12"/>
      <c r="I32" s="12"/>
      <c r="J32" s="12"/>
      <c r="K32" s="12">
        <v>3</v>
      </c>
      <c r="L32" s="12"/>
      <c r="M32" s="12">
        <v>1</v>
      </c>
      <c r="N32" s="12">
        <v>1</v>
      </c>
      <c r="O32" s="12">
        <v>1</v>
      </c>
      <c r="P32" s="12"/>
      <c r="Q32" s="26"/>
    </row>
    <row r="33" spans="1:17" x14ac:dyDescent="0.2">
      <c r="A33" s="27" t="s">
        <v>3</v>
      </c>
      <c r="B33" s="13" t="s">
        <v>170</v>
      </c>
      <c r="C33" s="13" t="s">
        <v>311</v>
      </c>
      <c r="D33" s="13" t="s">
        <v>214</v>
      </c>
      <c r="E33" s="13" t="s">
        <v>313</v>
      </c>
      <c r="F33" s="14"/>
      <c r="G33" s="14"/>
      <c r="H33" s="14"/>
      <c r="I33" s="14"/>
      <c r="J33" s="14"/>
      <c r="K33" s="14">
        <v>2</v>
      </c>
      <c r="L33" s="14"/>
      <c r="M33" s="14">
        <v>2</v>
      </c>
      <c r="N33" s="14">
        <v>1</v>
      </c>
      <c r="O33" s="14">
        <v>1</v>
      </c>
      <c r="P33" s="14"/>
      <c r="Q33" s="28"/>
    </row>
    <row r="34" spans="1:17" x14ac:dyDescent="0.2">
      <c r="A34" s="25" t="s">
        <v>3</v>
      </c>
      <c r="B34" s="11" t="s">
        <v>170</v>
      </c>
      <c r="C34" s="11" t="s">
        <v>311</v>
      </c>
      <c r="D34" s="11" t="s">
        <v>215</v>
      </c>
      <c r="E34" s="11" t="s">
        <v>312</v>
      </c>
      <c r="F34" s="12">
        <v>1</v>
      </c>
      <c r="G34" s="12"/>
      <c r="H34" s="12"/>
      <c r="I34" s="12"/>
      <c r="J34" s="12"/>
      <c r="K34" s="12"/>
      <c r="L34" s="12"/>
      <c r="M34" s="12"/>
      <c r="N34" s="12">
        <v>2</v>
      </c>
      <c r="O34" s="12">
        <v>3</v>
      </c>
      <c r="P34" s="12"/>
      <c r="Q34" s="26"/>
    </row>
    <row r="35" spans="1:17" x14ac:dyDescent="0.2">
      <c r="A35" s="27" t="s">
        <v>3</v>
      </c>
      <c r="B35" s="13" t="s">
        <v>170</v>
      </c>
      <c r="C35" s="13" t="s">
        <v>311</v>
      </c>
      <c r="D35" s="13" t="s">
        <v>215</v>
      </c>
      <c r="E35" s="13" t="s">
        <v>313</v>
      </c>
      <c r="F35" s="14">
        <v>1</v>
      </c>
      <c r="G35" s="14">
        <v>1</v>
      </c>
      <c r="H35" s="14"/>
      <c r="I35" s="14"/>
      <c r="J35" s="14"/>
      <c r="K35" s="14"/>
      <c r="L35" s="14"/>
      <c r="M35" s="14"/>
      <c r="N35" s="14">
        <v>2</v>
      </c>
      <c r="O35" s="14">
        <v>1</v>
      </c>
      <c r="P35" s="14"/>
      <c r="Q35" s="28"/>
    </row>
    <row r="36" spans="1:17" x14ac:dyDescent="0.2">
      <c r="A36" s="25" t="s">
        <v>3</v>
      </c>
      <c r="B36" s="11" t="s">
        <v>170</v>
      </c>
      <c r="C36" s="11" t="s">
        <v>311</v>
      </c>
      <c r="D36" s="11" t="s">
        <v>213</v>
      </c>
      <c r="E36" s="11" t="s">
        <v>312</v>
      </c>
      <c r="F36" s="12">
        <v>1</v>
      </c>
      <c r="G36" s="12">
        <v>1</v>
      </c>
      <c r="H36" s="12"/>
      <c r="I36" s="12"/>
      <c r="J36" s="12"/>
      <c r="K36" s="12"/>
      <c r="L36" s="12"/>
      <c r="M36" s="12"/>
      <c r="N36" s="12">
        <v>2</v>
      </c>
      <c r="O36" s="12">
        <v>1</v>
      </c>
      <c r="P36" s="12"/>
      <c r="Q36" s="26"/>
    </row>
    <row r="37" spans="1:17" x14ac:dyDescent="0.2">
      <c r="A37" s="27" t="s">
        <v>3</v>
      </c>
      <c r="B37" s="13" t="s">
        <v>170</v>
      </c>
      <c r="C37" s="13" t="s">
        <v>311</v>
      </c>
      <c r="D37" s="13" t="s">
        <v>213</v>
      </c>
      <c r="E37" s="13" t="s">
        <v>313</v>
      </c>
      <c r="F37" s="14"/>
      <c r="G37" s="14"/>
      <c r="H37" s="14"/>
      <c r="I37" s="14"/>
      <c r="J37" s="14"/>
      <c r="K37" s="14"/>
      <c r="L37" s="14"/>
      <c r="M37" s="14"/>
      <c r="N37" s="14">
        <v>1</v>
      </c>
      <c r="O37" s="14">
        <v>2</v>
      </c>
      <c r="P37" s="14"/>
      <c r="Q37" s="28"/>
    </row>
    <row r="38" spans="1:17" x14ac:dyDescent="0.2">
      <c r="A38" s="25" t="s">
        <v>3</v>
      </c>
      <c r="B38" s="11" t="s">
        <v>170</v>
      </c>
      <c r="C38" s="11" t="s">
        <v>311</v>
      </c>
      <c r="D38" s="11" t="s">
        <v>212</v>
      </c>
      <c r="E38" s="11" t="s">
        <v>312</v>
      </c>
      <c r="F38" s="12">
        <v>1</v>
      </c>
      <c r="G38" s="12">
        <v>1</v>
      </c>
      <c r="H38" s="12"/>
      <c r="I38" s="12"/>
      <c r="J38" s="12"/>
      <c r="K38" s="12"/>
      <c r="L38" s="12"/>
      <c r="M38" s="12"/>
      <c r="N38" s="12">
        <v>1</v>
      </c>
      <c r="O38" s="12">
        <v>1</v>
      </c>
      <c r="P38" s="12"/>
      <c r="Q38" s="26"/>
    </row>
    <row r="39" spans="1:17" x14ac:dyDescent="0.2">
      <c r="A39" s="27" t="s">
        <v>3</v>
      </c>
      <c r="B39" s="13" t="s">
        <v>170</v>
      </c>
      <c r="C39" s="13" t="s">
        <v>311</v>
      </c>
      <c r="D39" s="13" t="s">
        <v>212</v>
      </c>
      <c r="E39" s="13" t="s">
        <v>313</v>
      </c>
      <c r="F39" s="14"/>
      <c r="G39" s="14"/>
      <c r="H39" s="14"/>
      <c r="I39" s="14"/>
      <c r="J39" s="14"/>
      <c r="K39" s="14"/>
      <c r="L39" s="14"/>
      <c r="M39" s="14"/>
      <c r="N39" s="14">
        <v>2</v>
      </c>
      <c r="O39" s="14">
        <v>2</v>
      </c>
      <c r="P39" s="14"/>
      <c r="Q39" s="28"/>
    </row>
    <row r="40" spans="1:17" x14ac:dyDescent="0.2">
      <c r="A40" s="25" t="s">
        <v>3</v>
      </c>
      <c r="B40" s="11" t="s">
        <v>170</v>
      </c>
      <c r="C40" s="11" t="s">
        <v>314</v>
      </c>
      <c r="D40" s="11" t="s">
        <v>213</v>
      </c>
      <c r="E40" s="11" t="s">
        <v>312</v>
      </c>
      <c r="F40" s="12"/>
      <c r="G40" s="12"/>
      <c r="H40" s="12"/>
      <c r="I40" s="12">
        <v>1</v>
      </c>
      <c r="J40" s="12"/>
      <c r="K40" s="12">
        <v>3</v>
      </c>
      <c r="L40" s="12"/>
      <c r="M40" s="12">
        <v>1</v>
      </c>
      <c r="N40" s="12">
        <v>2</v>
      </c>
      <c r="O40" s="12">
        <v>2</v>
      </c>
      <c r="P40" s="12"/>
      <c r="Q40" s="26"/>
    </row>
    <row r="41" spans="1:17" x14ac:dyDescent="0.2">
      <c r="A41" s="27" t="s">
        <v>3</v>
      </c>
      <c r="B41" s="13" t="s">
        <v>170</v>
      </c>
      <c r="C41" s="13" t="s">
        <v>314</v>
      </c>
      <c r="D41" s="13" t="s">
        <v>213</v>
      </c>
      <c r="E41" s="13" t="s">
        <v>313</v>
      </c>
      <c r="F41" s="14"/>
      <c r="G41" s="14"/>
      <c r="H41" s="14"/>
      <c r="I41" s="14">
        <v>2</v>
      </c>
      <c r="J41" s="14"/>
      <c r="K41" s="14">
        <v>3</v>
      </c>
      <c r="L41" s="14"/>
      <c r="M41" s="14">
        <v>1</v>
      </c>
      <c r="N41" s="14">
        <v>1</v>
      </c>
      <c r="O41" s="14">
        <v>1</v>
      </c>
      <c r="P41" s="14"/>
      <c r="Q41" s="28"/>
    </row>
    <row r="42" spans="1:17" x14ac:dyDescent="0.2">
      <c r="A42" s="25" t="s">
        <v>3</v>
      </c>
      <c r="B42" s="11" t="s">
        <v>170</v>
      </c>
      <c r="C42" s="11" t="s">
        <v>314</v>
      </c>
      <c r="D42" s="11" t="s">
        <v>214</v>
      </c>
      <c r="E42" s="11" t="s">
        <v>312</v>
      </c>
      <c r="F42" s="12">
        <v>3</v>
      </c>
      <c r="G42" s="12">
        <v>1</v>
      </c>
      <c r="H42" s="12">
        <v>2</v>
      </c>
      <c r="I42" s="12">
        <v>3</v>
      </c>
      <c r="J42" s="12"/>
      <c r="K42" s="12">
        <v>3</v>
      </c>
      <c r="L42" s="12">
        <v>1</v>
      </c>
      <c r="M42" s="12">
        <v>3</v>
      </c>
      <c r="N42" s="12">
        <v>2</v>
      </c>
      <c r="O42" s="12">
        <v>3</v>
      </c>
      <c r="P42" s="12"/>
      <c r="Q42" s="26"/>
    </row>
    <row r="43" spans="1:17" x14ac:dyDescent="0.2">
      <c r="A43" s="27" t="s">
        <v>3</v>
      </c>
      <c r="B43" s="13" t="s">
        <v>170</v>
      </c>
      <c r="C43" s="13" t="s">
        <v>314</v>
      </c>
      <c r="D43" s="13" t="s">
        <v>214</v>
      </c>
      <c r="E43" s="13" t="s">
        <v>313</v>
      </c>
      <c r="F43" s="14">
        <v>3</v>
      </c>
      <c r="G43" s="14">
        <v>2</v>
      </c>
      <c r="H43" s="14">
        <v>2</v>
      </c>
      <c r="I43" s="14">
        <v>2</v>
      </c>
      <c r="J43" s="14"/>
      <c r="K43" s="14">
        <v>3</v>
      </c>
      <c r="L43" s="14"/>
      <c r="M43" s="14">
        <v>2</v>
      </c>
      <c r="N43" s="14">
        <v>2</v>
      </c>
      <c r="O43" s="14">
        <v>2</v>
      </c>
      <c r="P43" s="14"/>
      <c r="Q43" s="28"/>
    </row>
    <row r="44" spans="1:17" x14ac:dyDescent="0.2">
      <c r="A44" s="25" t="s">
        <v>3</v>
      </c>
      <c r="B44" s="11" t="s">
        <v>170</v>
      </c>
      <c r="C44" s="11" t="s">
        <v>314</v>
      </c>
      <c r="D44" s="11" t="s">
        <v>215</v>
      </c>
      <c r="E44" s="11" t="s">
        <v>312</v>
      </c>
      <c r="F44" s="12"/>
      <c r="G44" s="12">
        <v>1</v>
      </c>
      <c r="H44" s="12">
        <v>2</v>
      </c>
      <c r="I44" s="12">
        <v>2</v>
      </c>
      <c r="J44" s="12"/>
      <c r="K44" s="12">
        <v>4</v>
      </c>
      <c r="L44" s="12">
        <v>1</v>
      </c>
      <c r="M44" s="12">
        <v>1</v>
      </c>
      <c r="N44" s="12">
        <v>3</v>
      </c>
      <c r="O44" s="12">
        <v>2</v>
      </c>
      <c r="P44" s="12"/>
      <c r="Q44" s="26"/>
    </row>
    <row r="45" spans="1:17" x14ac:dyDescent="0.2">
      <c r="A45" s="27" t="s">
        <v>3</v>
      </c>
      <c r="B45" s="13" t="s">
        <v>170</v>
      </c>
      <c r="C45" s="13" t="s">
        <v>314</v>
      </c>
      <c r="D45" s="13" t="s">
        <v>215</v>
      </c>
      <c r="E45" s="13" t="s">
        <v>313</v>
      </c>
      <c r="F45" s="14"/>
      <c r="G45" s="14">
        <v>2</v>
      </c>
      <c r="H45" s="14">
        <v>2</v>
      </c>
      <c r="I45" s="14">
        <v>2</v>
      </c>
      <c r="J45" s="14"/>
      <c r="K45" s="14">
        <v>4</v>
      </c>
      <c r="L45" s="14"/>
      <c r="M45" s="14">
        <v>2</v>
      </c>
      <c r="N45" s="14">
        <v>3</v>
      </c>
      <c r="O45" s="14">
        <v>2</v>
      </c>
      <c r="P45" s="14"/>
      <c r="Q45" s="28"/>
    </row>
    <row r="46" spans="1:17" x14ac:dyDescent="0.2">
      <c r="A46" s="25" t="s">
        <v>4</v>
      </c>
      <c r="B46" s="11" t="s">
        <v>101</v>
      </c>
      <c r="C46" s="11" t="s">
        <v>311</v>
      </c>
      <c r="D46" s="11" t="s">
        <v>210</v>
      </c>
      <c r="E46" s="11" t="s">
        <v>312</v>
      </c>
      <c r="F46" s="12"/>
      <c r="G46" s="12"/>
      <c r="H46" s="12"/>
      <c r="I46" s="12"/>
      <c r="J46" s="12"/>
      <c r="K46" s="12"/>
      <c r="L46" s="12"/>
      <c r="M46" s="12"/>
      <c r="N46" s="12"/>
      <c r="O46" s="12"/>
      <c r="P46" s="12"/>
      <c r="Q46" s="26"/>
    </row>
    <row r="47" spans="1:17" x14ac:dyDescent="0.2">
      <c r="A47" s="27" t="s">
        <v>4</v>
      </c>
      <c r="B47" s="13" t="s">
        <v>101</v>
      </c>
      <c r="C47" s="13" t="s">
        <v>311</v>
      </c>
      <c r="D47" s="13" t="s">
        <v>210</v>
      </c>
      <c r="E47" s="13" t="s">
        <v>313</v>
      </c>
      <c r="F47" s="14"/>
      <c r="G47" s="14"/>
      <c r="H47" s="14"/>
      <c r="I47" s="14"/>
      <c r="J47" s="14"/>
      <c r="K47" s="14"/>
      <c r="L47" s="14"/>
      <c r="M47" s="14"/>
      <c r="N47" s="14"/>
      <c r="O47" s="14"/>
      <c r="P47" s="14"/>
      <c r="Q47" s="28"/>
    </row>
    <row r="48" spans="1:17" x14ac:dyDescent="0.2">
      <c r="A48" s="25" t="s">
        <v>4</v>
      </c>
      <c r="B48" s="11" t="s">
        <v>101</v>
      </c>
      <c r="C48" s="11" t="s">
        <v>314</v>
      </c>
      <c r="D48" s="11" t="s">
        <v>210</v>
      </c>
      <c r="E48" s="11" t="s">
        <v>312</v>
      </c>
      <c r="F48" s="12"/>
      <c r="G48" s="12"/>
      <c r="H48" s="12"/>
      <c r="I48" s="12"/>
      <c r="J48" s="12"/>
      <c r="K48" s="12"/>
      <c r="L48" s="12"/>
      <c r="M48" s="12"/>
      <c r="N48" s="12"/>
      <c r="O48" s="12"/>
      <c r="P48" s="12"/>
      <c r="Q48" s="26"/>
    </row>
    <row r="49" spans="1:17" x14ac:dyDescent="0.2">
      <c r="A49" s="27" t="s">
        <v>4</v>
      </c>
      <c r="B49" s="13" t="s">
        <v>101</v>
      </c>
      <c r="C49" s="13" t="s">
        <v>314</v>
      </c>
      <c r="D49" s="13" t="s">
        <v>210</v>
      </c>
      <c r="E49" s="13" t="s">
        <v>313</v>
      </c>
      <c r="F49" s="14"/>
      <c r="G49" s="14"/>
      <c r="H49" s="14"/>
      <c r="I49" s="14"/>
      <c r="J49" s="14"/>
      <c r="K49" s="14"/>
      <c r="L49" s="14"/>
      <c r="M49" s="14"/>
      <c r="N49" s="14"/>
      <c r="O49" s="14"/>
      <c r="P49" s="14"/>
      <c r="Q49" s="28"/>
    </row>
    <row r="50" spans="1:17" x14ac:dyDescent="0.2">
      <c r="A50" s="25" t="s">
        <v>4</v>
      </c>
      <c r="B50" s="11" t="s">
        <v>101</v>
      </c>
      <c r="C50" s="11" t="s">
        <v>311</v>
      </c>
      <c r="D50" s="11" t="s">
        <v>212</v>
      </c>
      <c r="E50" s="11" t="s">
        <v>313</v>
      </c>
      <c r="F50" s="12"/>
      <c r="G50" s="12"/>
      <c r="H50" s="12"/>
      <c r="I50" s="12"/>
      <c r="J50" s="12"/>
      <c r="K50" s="12"/>
      <c r="L50" s="12"/>
      <c r="M50" s="12"/>
      <c r="N50" s="12"/>
      <c r="O50" s="12"/>
      <c r="P50" s="12"/>
      <c r="Q50" s="26"/>
    </row>
    <row r="51" spans="1:17" x14ac:dyDescent="0.2">
      <c r="A51" s="27" t="s">
        <v>4</v>
      </c>
      <c r="B51" s="13" t="s">
        <v>101</v>
      </c>
      <c r="C51" s="13" t="s">
        <v>311</v>
      </c>
      <c r="D51" s="13" t="s">
        <v>212</v>
      </c>
      <c r="E51" s="13" t="s">
        <v>312</v>
      </c>
      <c r="F51" s="14"/>
      <c r="G51" s="14"/>
      <c r="H51" s="14"/>
      <c r="I51" s="14"/>
      <c r="J51" s="14"/>
      <c r="K51" s="14"/>
      <c r="L51" s="14"/>
      <c r="M51" s="14"/>
      <c r="N51" s="14"/>
      <c r="O51" s="14"/>
      <c r="P51" s="14"/>
      <c r="Q51" s="28"/>
    </row>
    <row r="52" spans="1:17" x14ac:dyDescent="0.2">
      <c r="A52" s="25" t="s">
        <v>4</v>
      </c>
      <c r="B52" s="11" t="s">
        <v>101</v>
      </c>
      <c r="C52" s="11" t="s">
        <v>314</v>
      </c>
      <c r="D52" s="11" t="s">
        <v>206</v>
      </c>
      <c r="E52" s="11" t="s">
        <v>312</v>
      </c>
      <c r="F52" s="12"/>
      <c r="G52" s="12"/>
      <c r="H52" s="12"/>
      <c r="I52" s="12"/>
      <c r="J52" s="12"/>
      <c r="K52" s="12"/>
      <c r="L52" s="12"/>
      <c r="M52" s="12"/>
      <c r="N52" s="12"/>
      <c r="O52" s="12"/>
      <c r="P52" s="12"/>
      <c r="Q52" s="26"/>
    </row>
    <row r="53" spans="1:17" x14ac:dyDescent="0.2">
      <c r="A53" s="27" t="s">
        <v>4</v>
      </c>
      <c r="B53" s="13" t="s">
        <v>101</v>
      </c>
      <c r="C53" s="13" t="s">
        <v>314</v>
      </c>
      <c r="D53" s="13" t="s">
        <v>206</v>
      </c>
      <c r="E53" s="13" t="s">
        <v>313</v>
      </c>
      <c r="F53" s="14"/>
      <c r="G53" s="14"/>
      <c r="H53" s="14"/>
      <c r="I53" s="14"/>
      <c r="J53" s="14"/>
      <c r="K53" s="14"/>
      <c r="L53" s="14"/>
      <c r="M53" s="14"/>
      <c r="N53" s="14"/>
      <c r="O53" s="14"/>
      <c r="P53" s="14"/>
      <c r="Q53" s="28"/>
    </row>
    <row r="54" spans="1:17" x14ac:dyDescent="0.2">
      <c r="A54" s="25" t="s">
        <v>4</v>
      </c>
      <c r="B54" s="11" t="s">
        <v>101</v>
      </c>
      <c r="C54" s="11" t="s">
        <v>311</v>
      </c>
      <c r="D54" s="11" t="s">
        <v>213</v>
      </c>
      <c r="E54" s="11" t="s">
        <v>312</v>
      </c>
      <c r="F54" s="12"/>
      <c r="G54" s="12"/>
      <c r="H54" s="12"/>
      <c r="I54" s="12"/>
      <c r="J54" s="12"/>
      <c r="K54" s="12"/>
      <c r="L54" s="12"/>
      <c r="M54" s="12"/>
      <c r="N54" s="12"/>
      <c r="O54" s="12"/>
      <c r="P54" s="12"/>
      <c r="Q54" s="26"/>
    </row>
    <row r="55" spans="1:17" x14ac:dyDescent="0.2">
      <c r="A55" s="27" t="s">
        <v>4</v>
      </c>
      <c r="B55" s="13" t="s">
        <v>101</v>
      </c>
      <c r="C55" s="13" t="s">
        <v>311</v>
      </c>
      <c r="D55" s="13" t="s">
        <v>213</v>
      </c>
      <c r="E55" s="13" t="s">
        <v>313</v>
      </c>
      <c r="F55" s="14"/>
      <c r="G55" s="14"/>
      <c r="H55" s="14"/>
      <c r="I55" s="14"/>
      <c r="J55" s="14"/>
      <c r="K55" s="14"/>
      <c r="L55" s="14"/>
      <c r="M55" s="14"/>
      <c r="N55" s="14"/>
      <c r="O55" s="14"/>
      <c r="P55" s="14"/>
      <c r="Q55" s="28"/>
    </row>
    <row r="56" spans="1:17" x14ac:dyDescent="0.2">
      <c r="A56" s="25" t="s">
        <v>4</v>
      </c>
      <c r="B56" s="11" t="s">
        <v>101</v>
      </c>
      <c r="C56" s="11" t="s">
        <v>314</v>
      </c>
      <c r="D56" s="11" t="s">
        <v>214</v>
      </c>
      <c r="E56" s="11" t="s">
        <v>312</v>
      </c>
      <c r="F56" s="12">
        <v>7</v>
      </c>
      <c r="G56" s="12">
        <v>10</v>
      </c>
      <c r="H56" s="12"/>
      <c r="I56" s="12"/>
      <c r="J56" s="12"/>
      <c r="K56" s="12"/>
      <c r="L56" s="12"/>
      <c r="M56" s="12"/>
      <c r="N56" s="12"/>
      <c r="O56" s="12"/>
      <c r="P56" s="12"/>
      <c r="Q56" s="26"/>
    </row>
    <row r="57" spans="1:17" x14ac:dyDescent="0.2">
      <c r="A57" s="27" t="s">
        <v>4</v>
      </c>
      <c r="B57" s="13" t="s">
        <v>101</v>
      </c>
      <c r="C57" s="13" t="s">
        <v>314</v>
      </c>
      <c r="D57" s="13" t="s">
        <v>215</v>
      </c>
      <c r="E57" s="13" t="s">
        <v>312</v>
      </c>
      <c r="F57" s="14">
        <v>8</v>
      </c>
      <c r="G57" s="14">
        <v>6</v>
      </c>
      <c r="H57" s="14"/>
      <c r="I57" s="14"/>
      <c r="J57" s="14"/>
      <c r="K57" s="14"/>
      <c r="L57" s="14"/>
      <c r="M57" s="14"/>
      <c r="N57" s="14"/>
      <c r="O57" s="14"/>
      <c r="P57" s="14"/>
      <c r="Q57" s="28"/>
    </row>
    <row r="58" spans="1:17" x14ac:dyDescent="0.2">
      <c r="A58" s="25" t="s">
        <v>4</v>
      </c>
      <c r="B58" s="11" t="s">
        <v>101</v>
      </c>
      <c r="C58" s="11" t="s">
        <v>314</v>
      </c>
      <c r="D58" s="11" t="s">
        <v>215</v>
      </c>
      <c r="E58" s="11" t="s">
        <v>313</v>
      </c>
      <c r="F58" s="12">
        <v>8</v>
      </c>
      <c r="G58" s="12">
        <v>9</v>
      </c>
      <c r="H58" s="12"/>
      <c r="I58" s="12"/>
      <c r="J58" s="12"/>
      <c r="K58" s="12"/>
      <c r="L58" s="12"/>
      <c r="M58" s="12"/>
      <c r="N58" s="12"/>
      <c r="O58" s="12"/>
      <c r="P58" s="12"/>
      <c r="Q58" s="26"/>
    </row>
    <row r="59" spans="1:17" x14ac:dyDescent="0.2">
      <c r="A59" s="27" t="s">
        <v>4</v>
      </c>
      <c r="B59" s="13" t="s">
        <v>101</v>
      </c>
      <c r="C59" s="13" t="s">
        <v>314</v>
      </c>
      <c r="D59" s="13" t="s">
        <v>213</v>
      </c>
      <c r="E59" s="13" t="s">
        <v>312</v>
      </c>
      <c r="F59" s="14">
        <v>9</v>
      </c>
      <c r="G59" s="14">
        <v>7</v>
      </c>
      <c r="H59" s="14"/>
      <c r="I59" s="14"/>
      <c r="J59" s="14"/>
      <c r="K59" s="14"/>
      <c r="L59" s="14"/>
      <c r="M59" s="14"/>
      <c r="N59" s="14"/>
      <c r="O59" s="14"/>
      <c r="P59" s="14"/>
      <c r="Q59" s="28"/>
    </row>
    <row r="60" spans="1:17" x14ac:dyDescent="0.2">
      <c r="A60" s="25" t="s">
        <v>4</v>
      </c>
      <c r="B60" s="11" t="s">
        <v>101</v>
      </c>
      <c r="C60" s="11" t="s">
        <v>314</v>
      </c>
      <c r="D60" s="11" t="s">
        <v>213</v>
      </c>
      <c r="E60" s="11" t="s">
        <v>313</v>
      </c>
      <c r="F60" s="12">
        <v>9</v>
      </c>
      <c r="G60" s="12">
        <v>10</v>
      </c>
      <c r="H60" s="12"/>
      <c r="I60" s="12"/>
      <c r="J60" s="12"/>
      <c r="K60" s="12"/>
      <c r="L60" s="12"/>
      <c r="M60" s="12"/>
      <c r="N60" s="12"/>
      <c r="O60" s="12"/>
      <c r="P60" s="12"/>
      <c r="Q60" s="26"/>
    </row>
    <row r="61" spans="1:17" x14ac:dyDescent="0.2">
      <c r="A61" s="27" t="s">
        <v>4</v>
      </c>
      <c r="B61" s="13" t="s">
        <v>101</v>
      </c>
      <c r="C61" s="13" t="s">
        <v>314</v>
      </c>
      <c r="D61" s="13" t="s">
        <v>212</v>
      </c>
      <c r="E61" s="13" t="s">
        <v>312</v>
      </c>
      <c r="F61" s="14">
        <v>10</v>
      </c>
      <c r="G61" s="14">
        <v>6</v>
      </c>
      <c r="H61" s="14"/>
      <c r="I61" s="14"/>
      <c r="J61" s="14"/>
      <c r="K61" s="14"/>
      <c r="L61" s="14"/>
      <c r="M61" s="14"/>
      <c r="N61" s="14"/>
      <c r="O61" s="14"/>
      <c r="P61" s="14"/>
      <c r="Q61" s="28"/>
    </row>
    <row r="62" spans="1:17" x14ac:dyDescent="0.2">
      <c r="A62" s="25" t="s">
        <v>4</v>
      </c>
      <c r="B62" s="11" t="s">
        <v>101</v>
      </c>
      <c r="C62" s="11" t="s">
        <v>314</v>
      </c>
      <c r="D62" s="11" t="s">
        <v>212</v>
      </c>
      <c r="E62" s="11" t="s">
        <v>313</v>
      </c>
      <c r="F62" s="12">
        <v>10</v>
      </c>
      <c r="G62" s="12">
        <v>8</v>
      </c>
      <c r="H62" s="12"/>
      <c r="I62" s="12"/>
      <c r="J62" s="12"/>
      <c r="K62" s="12"/>
      <c r="L62" s="12"/>
      <c r="M62" s="12"/>
      <c r="N62" s="12"/>
      <c r="O62" s="12"/>
      <c r="P62" s="12"/>
      <c r="Q62" s="26"/>
    </row>
    <row r="63" spans="1:17" x14ac:dyDescent="0.2">
      <c r="A63" s="27" t="s">
        <v>4</v>
      </c>
      <c r="B63" s="13" t="s">
        <v>101</v>
      </c>
      <c r="C63" s="13" t="s">
        <v>314</v>
      </c>
      <c r="D63" s="13" t="s">
        <v>214</v>
      </c>
      <c r="E63" s="13" t="s">
        <v>313</v>
      </c>
      <c r="F63" s="14">
        <v>5</v>
      </c>
      <c r="G63" s="14">
        <v>12</v>
      </c>
      <c r="H63" s="14"/>
      <c r="I63" s="14"/>
      <c r="J63" s="14"/>
      <c r="K63" s="14"/>
      <c r="L63" s="14"/>
      <c r="M63" s="14"/>
      <c r="N63" s="14">
        <v>3</v>
      </c>
      <c r="O63" s="14"/>
      <c r="P63" s="14"/>
      <c r="Q63" s="28"/>
    </row>
    <row r="64" spans="1:17" x14ac:dyDescent="0.2">
      <c r="A64" s="25" t="s">
        <v>4</v>
      </c>
      <c r="B64" s="11" t="s">
        <v>101</v>
      </c>
      <c r="C64" s="11" t="s">
        <v>311</v>
      </c>
      <c r="D64" s="11" t="s">
        <v>214</v>
      </c>
      <c r="E64" s="11" t="s">
        <v>312</v>
      </c>
      <c r="F64" s="12"/>
      <c r="G64" s="12"/>
      <c r="H64" s="12">
        <v>7</v>
      </c>
      <c r="I64" s="12"/>
      <c r="J64" s="12"/>
      <c r="K64" s="12"/>
      <c r="L64" s="12"/>
      <c r="M64" s="12">
        <v>5</v>
      </c>
      <c r="N64" s="12"/>
      <c r="O64" s="12"/>
      <c r="P64" s="12"/>
      <c r="Q64" s="26"/>
    </row>
    <row r="65" spans="1:17" x14ac:dyDescent="0.2">
      <c r="A65" s="27" t="s">
        <v>4</v>
      </c>
      <c r="B65" s="13" t="s">
        <v>101</v>
      </c>
      <c r="C65" s="13" t="s">
        <v>311</v>
      </c>
      <c r="D65" s="13" t="s">
        <v>214</v>
      </c>
      <c r="E65" s="13" t="s">
        <v>313</v>
      </c>
      <c r="F65" s="14"/>
      <c r="G65" s="14">
        <v>8</v>
      </c>
      <c r="H65" s="14">
        <v>7</v>
      </c>
      <c r="I65" s="14"/>
      <c r="J65" s="14"/>
      <c r="K65" s="14"/>
      <c r="L65" s="14"/>
      <c r="M65" s="14">
        <v>7</v>
      </c>
      <c r="N65" s="14"/>
      <c r="O65" s="14"/>
      <c r="P65" s="14"/>
      <c r="Q65" s="28"/>
    </row>
    <row r="66" spans="1:17" x14ac:dyDescent="0.2">
      <c r="A66" s="25" t="s">
        <v>4</v>
      </c>
      <c r="B66" s="11" t="s">
        <v>101</v>
      </c>
      <c r="C66" s="11" t="s">
        <v>311</v>
      </c>
      <c r="D66" s="11" t="s">
        <v>215</v>
      </c>
      <c r="E66" s="11" t="s">
        <v>312</v>
      </c>
      <c r="F66" s="12"/>
      <c r="G66" s="12">
        <v>11</v>
      </c>
      <c r="H66" s="12">
        <v>9</v>
      </c>
      <c r="I66" s="12"/>
      <c r="J66" s="12"/>
      <c r="K66" s="12"/>
      <c r="L66" s="12"/>
      <c r="M66" s="12">
        <v>7</v>
      </c>
      <c r="N66" s="12"/>
      <c r="O66" s="12"/>
      <c r="P66" s="12"/>
      <c r="Q66" s="26"/>
    </row>
    <row r="67" spans="1:17" x14ac:dyDescent="0.2">
      <c r="A67" s="27" t="s">
        <v>4</v>
      </c>
      <c r="B67" s="13" t="s">
        <v>101</v>
      </c>
      <c r="C67" s="13" t="s">
        <v>311</v>
      </c>
      <c r="D67" s="13" t="s">
        <v>215</v>
      </c>
      <c r="E67" s="13" t="s">
        <v>313</v>
      </c>
      <c r="F67" s="14"/>
      <c r="G67" s="14">
        <v>14</v>
      </c>
      <c r="H67" s="14">
        <v>10</v>
      </c>
      <c r="I67" s="14"/>
      <c r="J67" s="14"/>
      <c r="K67" s="14"/>
      <c r="L67" s="14"/>
      <c r="M67" s="14">
        <v>8</v>
      </c>
      <c r="N67" s="14"/>
      <c r="O67" s="14"/>
      <c r="P67" s="14"/>
      <c r="Q67" s="28"/>
    </row>
    <row r="68" spans="1:17" x14ac:dyDescent="0.2">
      <c r="A68" s="25" t="s">
        <v>5</v>
      </c>
      <c r="B68" s="11" t="s">
        <v>102</v>
      </c>
      <c r="C68" s="11" t="s">
        <v>311</v>
      </c>
      <c r="D68" s="11" t="s">
        <v>210</v>
      </c>
      <c r="E68" s="11" t="s">
        <v>312</v>
      </c>
      <c r="F68" s="12"/>
      <c r="G68" s="12"/>
      <c r="H68" s="12"/>
      <c r="I68" s="12"/>
      <c r="J68" s="12"/>
      <c r="K68" s="12"/>
      <c r="L68" s="12"/>
      <c r="M68" s="12"/>
      <c r="N68" s="12"/>
      <c r="O68" s="12"/>
      <c r="P68" s="12"/>
      <c r="Q68" s="26"/>
    </row>
    <row r="69" spans="1:17" x14ac:dyDescent="0.2">
      <c r="A69" s="27" t="s">
        <v>5</v>
      </c>
      <c r="B69" s="13" t="s">
        <v>102</v>
      </c>
      <c r="C69" s="13" t="s">
        <v>311</v>
      </c>
      <c r="D69" s="13" t="s">
        <v>210</v>
      </c>
      <c r="E69" s="13" t="s">
        <v>313</v>
      </c>
      <c r="F69" s="14"/>
      <c r="G69" s="14"/>
      <c r="H69" s="14"/>
      <c r="I69" s="14"/>
      <c r="J69" s="14"/>
      <c r="K69" s="14"/>
      <c r="L69" s="14"/>
      <c r="M69" s="14"/>
      <c r="N69" s="14"/>
      <c r="O69" s="14"/>
      <c r="P69" s="14"/>
      <c r="Q69" s="28"/>
    </row>
    <row r="70" spans="1:17" x14ac:dyDescent="0.2">
      <c r="A70" s="25" t="s">
        <v>5</v>
      </c>
      <c r="B70" s="11" t="s">
        <v>102</v>
      </c>
      <c r="C70" s="11" t="s">
        <v>311</v>
      </c>
      <c r="D70" s="11" t="s">
        <v>212</v>
      </c>
      <c r="E70" s="11" t="s">
        <v>313</v>
      </c>
      <c r="F70" s="12"/>
      <c r="G70" s="12"/>
      <c r="H70" s="12"/>
      <c r="I70" s="12"/>
      <c r="J70" s="12"/>
      <c r="K70" s="12"/>
      <c r="L70" s="12"/>
      <c r="M70" s="12"/>
      <c r="N70" s="12"/>
      <c r="O70" s="12"/>
      <c r="P70" s="12"/>
      <c r="Q70" s="26"/>
    </row>
    <row r="71" spans="1:17" x14ac:dyDescent="0.2">
      <c r="A71" s="27" t="s">
        <v>5</v>
      </c>
      <c r="B71" s="13" t="s">
        <v>102</v>
      </c>
      <c r="C71" s="13" t="s">
        <v>311</v>
      </c>
      <c r="D71" s="13" t="s">
        <v>212</v>
      </c>
      <c r="E71" s="13" t="s">
        <v>312</v>
      </c>
      <c r="F71" s="14"/>
      <c r="G71" s="14"/>
      <c r="H71" s="14"/>
      <c r="I71" s="14"/>
      <c r="J71" s="14"/>
      <c r="K71" s="14"/>
      <c r="L71" s="14"/>
      <c r="M71" s="14"/>
      <c r="N71" s="14"/>
      <c r="O71" s="14"/>
      <c r="P71" s="14"/>
      <c r="Q71" s="28"/>
    </row>
    <row r="72" spans="1:17" x14ac:dyDescent="0.2">
      <c r="A72" s="25" t="s">
        <v>5</v>
      </c>
      <c r="B72" s="11" t="s">
        <v>102</v>
      </c>
      <c r="C72" s="11" t="s">
        <v>314</v>
      </c>
      <c r="D72" s="11" t="s">
        <v>206</v>
      </c>
      <c r="E72" s="11" t="s">
        <v>312</v>
      </c>
      <c r="F72" s="12"/>
      <c r="G72" s="12"/>
      <c r="H72" s="12"/>
      <c r="I72" s="12"/>
      <c r="J72" s="12"/>
      <c r="K72" s="12"/>
      <c r="L72" s="12"/>
      <c r="M72" s="12"/>
      <c r="N72" s="12"/>
      <c r="O72" s="12"/>
      <c r="P72" s="12"/>
      <c r="Q72" s="26"/>
    </row>
    <row r="73" spans="1:17" x14ac:dyDescent="0.2">
      <c r="A73" s="27" t="s">
        <v>5</v>
      </c>
      <c r="B73" s="13" t="s">
        <v>102</v>
      </c>
      <c r="C73" s="13" t="s">
        <v>314</v>
      </c>
      <c r="D73" s="13" t="s">
        <v>206</v>
      </c>
      <c r="E73" s="13" t="s">
        <v>313</v>
      </c>
      <c r="F73" s="14"/>
      <c r="G73" s="14"/>
      <c r="H73" s="14"/>
      <c r="I73" s="14"/>
      <c r="J73" s="14"/>
      <c r="K73" s="14"/>
      <c r="L73" s="14"/>
      <c r="M73" s="14"/>
      <c r="N73" s="14"/>
      <c r="O73" s="14"/>
      <c r="P73" s="14"/>
      <c r="Q73" s="28"/>
    </row>
    <row r="74" spans="1:17" x14ac:dyDescent="0.2">
      <c r="A74" s="25" t="s">
        <v>5</v>
      </c>
      <c r="B74" s="11" t="s">
        <v>102</v>
      </c>
      <c r="C74" s="11" t="s">
        <v>311</v>
      </c>
      <c r="D74" s="11" t="s">
        <v>214</v>
      </c>
      <c r="E74" s="11" t="s">
        <v>312</v>
      </c>
      <c r="F74" s="12"/>
      <c r="G74" s="12"/>
      <c r="H74" s="12"/>
      <c r="I74" s="12"/>
      <c r="J74" s="12"/>
      <c r="K74" s="12">
        <v>16</v>
      </c>
      <c r="L74" s="12">
        <v>13</v>
      </c>
      <c r="M74" s="12">
        <v>15</v>
      </c>
      <c r="N74" s="12"/>
      <c r="O74" s="12"/>
      <c r="P74" s="12"/>
      <c r="Q74" s="26"/>
    </row>
    <row r="75" spans="1:17" x14ac:dyDescent="0.2">
      <c r="A75" s="27" t="s">
        <v>5</v>
      </c>
      <c r="B75" s="13" t="s">
        <v>102</v>
      </c>
      <c r="C75" s="13" t="s">
        <v>311</v>
      </c>
      <c r="D75" s="13" t="s">
        <v>214</v>
      </c>
      <c r="E75" s="13" t="s">
        <v>313</v>
      </c>
      <c r="F75" s="14"/>
      <c r="G75" s="14"/>
      <c r="H75" s="14"/>
      <c r="I75" s="14"/>
      <c r="J75" s="14"/>
      <c r="K75" s="14">
        <v>13</v>
      </c>
      <c r="L75" s="14">
        <v>12</v>
      </c>
      <c r="M75" s="14">
        <v>15</v>
      </c>
      <c r="N75" s="14"/>
      <c r="O75" s="14"/>
      <c r="P75" s="14"/>
      <c r="Q75" s="28"/>
    </row>
    <row r="76" spans="1:17" x14ac:dyDescent="0.2">
      <c r="A76" s="25" t="s">
        <v>5</v>
      </c>
      <c r="B76" s="11" t="s">
        <v>102</v>
      </c>
      <c r="C76" s="11" t="s">
        <v>311</v>
      </c>
      <c r="D76" s="11" t="s">
        <v>215</v>
      </c>
      <c r="E76" s="11" t="s">
        <v>312</v>
      </c>
      <c r="F76" s="12"/>
      <c r="G76" s="12"/>
      <c r="H76" s="12"/>
      <c r="I76" s="12"/>
      <c r="J76" s="12"/>
      <c r="K76" s="12">
        <v>8</v>
      </c>
      <c r="L76" s="12">
        <v>4</v>
      </c>
      <c r="M76" s="12">
        <v>5</v>
      </c>
      <c r="N76" s="12"/>
      <c r="O76" s="12"/>
      <c r="P76" s="12"/>
      <c r="Q76" s="26"/>
    </row>
    <row r="77" spans="1:17" x14ac:dyDescent="0.2">
      <c r="A77" s="27" t="s">
        <v>5</v>
      </c>
      <c r="B77" s="13" t="s">
        <v>102</v>
      </c>
      <c r="C77" s="13" t="s">
        <v>311</v>
      </c>
      <c r="D77" s="13" t="s">
        <v>215</v>
      </c>
      <c r="E77" s="13" t="s">
        <v>313</v>
      </c>
      <c r="F77" s="14"/>
      <c r="G77" s="14"/>
      <c r="H77" s="14"/>
      <c r="I77" s="14"/>
      <c r="J77" s="14"/>
      <c r="K77" s="14">
        <v>9</v>
      </c>
      <c r="L77" s="14">
        <v>5</v>
      </c>
      <c r="M77" s="14">
        <v>7</v>
      </c>
      <c r="N77" s="14"/>
      <c r="O77" s="14"/>
      <c r="P77" s="14"/>
      <c r="Q77" s="28"/>
    </row>
    <row r="78" spans="1:17" x14ac:dyDescent="0.2">
      <c r="A78" s="25" t="s">
        <v>5</v>
      </c>
      <c r="B78" s="11" t="s">
        <v>102</v>
      </c>
      <c r="C78" s="11" t="s">
        <v>311</v>
      </c>
      <c r="D78" s="11" t="s">
        <v>213</v>
      </c>
      <c r="E78" s="11" t="s">
        <v>312</v>
      </c>
      <c r="F78" s="12"/>
      <c r="G78" s="12"/>
      <c r="H78" s="12"/>
      <c r="I78" s="12"/>
      <c r="J78" s="12"/>
      <c r="K78" s="12">
        <v>7</v>
      </c>
      <c r="L78" s="12">
        <v>4</v>
      </c>
      <c r="M78" s="12">
        <v>1</v>
      </c>
      <c r="N78" s="12"/>
      <c r="O78" s="12"/>
      <c r="P78" s="12"/>
      <c r="Q78" s="26"/>
    </row>
    <row r="79" spans="1:17" x14ac:dyDescent="0.2">
      <c r="A79" s="27" t="s">
        <v>5</v>
      </c>
      <c r="B79" s="13" t="s">
        <v>102</v>
      </c>
      <c r="C79" s="13" t="s">
        <v>311</v>
      </c>
      <c r="D79" s="13" t="s">
        <v>213</v>
      </c>
      <c r="E79" s="13" t="s">
        <v>313</v>
      </c>
      <c r="F79" s="14"/>
      <c r="G79" s="14"/>
      <c r="H79" s="14"/>
      <c r="I79" s="14"/>
      <c r="J79" s="14"/>
      <c r="K79" s="14">
        <v>5</v>
      </c>
      <c r="L79" s="14">
        <v>3</v>
      </c>
      <c r="M79" s="14">
        <v>4</v>
      </c>
      <c r="N79" s="14"/>
      <c r="O79" s="14"/>
      <c r="P79" s="14"/>
      <c r="Q79" s="28"/>
    </row>
    <row r="80" spans="1:17" x14ac:dyDescent="0.2">
      <c r="A80" s="25" t="s">
        <v>5</v>
      </c>
      <c r="B80" s="11" t="s">
        <v>102</v>
      </c>
      <c r="C80" s="11" t="s">
        <v>314</v>
      </c>
      <c r="D80" s="11" t="s">
        <v>214</v>
      </c>
      <c r="E80" s="11" t="s">
        <v>312</v>
      </c>
      <c r="F80" s="12"/>
      <c r="G80" s="12">
        <v>18</v>
      </c>
      <c r="H80" s="12">
        <v>16</v>
      </c>
      <c r="I80" s="12">
        <v>13</v>
      </c>
      <c r="J80" s="12">
        <v>18</v>
      </c>
      <c r="K80" s="12">
        <v>17</v>
      </c>
      <c r="L80" s="12">
        <v>16</v>
      </c>
      <c r="M80" s="12">
        <v>17</v>
      </c>
      <c r="N80" s="12"/>
      <c r="O80" s="12"/>
      <c r="P80" s="12"/>
      <c r="Q80" s="26"/>
    </row>
    <row r="81" spans="1:17" x14ac:dyDescent="0.2">
      <c r="A81" s="27" t="s">
        <v>5</v>
      </c>
      <c r="B81" s="13" t="s">
        <v>102</v>
      </c>
      <c r="C81" s="13" t="s">
        <v>314</v>
      </c>
      <c r="D81" s="13" t="s">
        <v>214</v>
      </c>
      <c r="E81" s="13" t="s">
        <v>313</v>
      </c>
      <c r="F81" s="14"/>
      <c r="G81" s="14">
        <v>17</v>
      </c>
      <c r="H81" s="14">
        <v>15</v>
      </c>
      <c r="I81" s="14">
        <v>14</v>
      </c>
      <c r="J81" s="14">
        <v>18</v>
      </c>
      <c r="K81" s="14">
        <v>18</v>
      </c>
      <c r="L81" s="14">
        <v>17</v>
      </c>
      <c r="M81" s="14">
        <v>18</v>
      </c>
      <c r="N81" s="14"/>
      <c r="O81" s="14"/>
      <c r="P81" s="14"/>
      <c r="Q81" s="28"/>
    </row>
    <row r="82" spans="1:17" x14ac:dyDescent="0.2">
      <c r="A82" s="25" t="s">
        <v>5</v>
      </c>
      <c r="B82" s="11" t="s">
        <v>102</v>
      </c>
      <c r="C82" s="11" t="s">
        <v>314</v>
      </c>
      <c r="D82" s="11" t="s">
        <v>215</v>
      </c>
      <c r="E82" s="11" t="s">
        <v>312</v>
      </c>
      <c r="F82" s="12"/>
      <c r="G82" s="12">
        <v>9</v>
      </c>
      <c r="H82" s="12">
        <v>8</v>
      </c>
      <c r="I82" s="12">
        <v>5</v>
      </c>
      <c r="J82" s="12">
        <v>6</v>
      </c>
      <c r="K82" s="12">
        <v>6</v>
      </c>
      <c r="L82" s="12">
        <v>4</v>
      </c>
      <c r="M82" s="12">
        <v>8</v>
      </c>
      <c r="N82" s="12"/>
      <c r="O82" s="12"/>
      <c r="P82" s="12"/>
      <c r="Q82" s="26"/>
    </row>
    <row r="83" spans="1:17" x14ac:dyDescent="0.2">
      <c r="A83" s="27" t="s">
        <v>5</v>
      </c>
      <c r="B83" s="13" t="s">
        <v>102</v>
      </c>
      <c r="C83" s="13" t="s">
        <v>314</v>
      </c>
      <c r="D83" s="13" t="s">
        <v>215</v>
      </c>
      <c r="E83" s="13" t="s">
        <v>313</v>
      </c>
      <c r="F83" s="14"/>
      <c r="G83" s="14">
        <v>8</v>
      </c>
      <c r="H83" s="14">
        <v>7</v>
      </c>
      <c r="I83" s="14">
        <v>5</v>
      </c>
      <c r="J83" s="14">
        <v>7</v>
      </c>
      <c r="K83" s="14">
        <v>6</v>
      </c>
      <c r="L83" s="14">
        <v>3</v>
      </c>
      <c r="M83" s="14">
        <v>7</v>
      </c>
      <c r="N83" s="14"/>
      <c r="O83" s="14"/>
      <c r="P83" s="14"/>
      <c r="Q83" s="28"/>
    </row>
    <row r="84" spans="1:17" x14ac:dyDescent="0.2">
      <c r="A84" s="25" t="s">
        <v>5</v>
      </c>
      <c r="B84" s="11" t="s">
        <v>102</v>
      </c>
      <c r="C84" s="11" t="s">
        <v>314</v>
      </c>
      <c r="D84" s="11" t="s">
        <v>213</v>
      </c>
      <c r="E84" s="11" t="s">
        <v>312</v>
      </c>
      <c r="F84" s="12"/>
      <c r="G84" s="12">
        <v>7</v>
      </c>
      <c r="H84" s="12">
        <v>9</v>
      </c>
      <c r="I84" s="12">
        <v>6</v>
      </c>
      <c r="J84" s="12">
        <v>9</v>
      </c>
      <c r="K84" s="12">
        <v>8</v>
      </c>
      <c r="L84" s="12">
        <v>7</v>
      </c>
      <c r="M84" s="12">
        <v>10</v>
      </c>
      <c r="N84" s="12"/>
      <c r="O84" s="12"/>
      <c r="P84" s="12"/>
      <c r="Q84" s="26"/>
    </row>
    <row r="85" spans="1:17" x14ac:dyDescent="0.2">
      <c r="A85" s="27" t="s">
        <v>5</v>
      </c>
      <c r="B85" s="13" t="s">
        <v>102</v>
      </c>
      <c r="C85" s="13" t="s">
        <v>314</v>
      </c>
      <c r="D85" s="13" t="s">
        <v>213</v>
      </c>
      <c r="E85" s="13" t="s">
        <v>313</v>
      </c>
      <c r="F85" s="14"/>
      <c r="G85" s="14">
        <v>6</v>
      </c>
      <c r="H85" s="14">
        <v>8</v>
      </c>
      <c r="I85" s="14">
        <v>6</v>
      </c>
      <c r="J85" s="14">
        <v>7</v>
      </c>
      <c r="K85" s="14">
        <v>7</v>
      </c>
      <c r="L85" s="14">
        <v>6</v>
      </c>
      <c r="M85" s="14">
        <v>9</v>
      </c>
      <c r="N85" s="14"/>
      <c r="O85" s="14"/>
      <c r="P85" s="14"/>
      <c r="Q85" s="28"/>
    </row>
    <row r="86" spans="1:17" x14ac:dyDescent="0.2">
      <c r="A86" s="25" t="s">
        <v>5</v>
      </c>
      <c r="B86" s="11" t="s">
        <v>102</v>
      </c>
      <c r="C86" s="11" t="s">
        <v>314</v>
      </c>
      <c r="D86" s="11" t="s">
        <v>212</v>
      </c>
      <c r="E86" s="11" t="s">
        <v>312</v>
      </c>
      <c r="F86" s="12"/>
      <c r="G86" s="12">
        <v>10</v>
      </c>
      <c r="H86" s="12">
        <v>9</v>
      </c>
      <c r="I86" s="12">
        <v>10</v>
      </c>
      <c r="J86" s="12">
        <v>10</v>
      </c>
      <c r="K86" s="12">
        <v>9</v>
      </c>
      <c r="L86" s="12">
        <v>8</v>
      </c>
      <c r="M86" s="12">
        <v>12</v>
      </c>
      <c r="N86" s="12"/>
      <c r="O86" s="12"/>
      <c r="P86" s="12"/>
      <c r="Q86" s="26"/>
    </row>
    <row r="87" spans="1:17" x14ac:dyDescent="0.2">
      <c r="A87" s="27" t="s">
        <v>5</v>
      </c>
      <c r="B87" s="13" t="s">
        <v>102</v>
      </c>
      <c r="C87" s="13" t="s">
        <v>314</v>
      </c>
      <c r="D87" s="13" t="s">
        <v>212</v>
      </c>
      <c r="E87" s="13" t="s">
        <v>313</v>
      </c>
      <c r="F87" s="14"/>
      <c r="G87" s="14">
        <v>8</v>
      </c>
      <c r="H87" s="14">
        <v>7</v>
      </c>
      <c r="I87" s="14">
        <v>8</v>
      </c>
      <c r="J87" s="14">
        <v>9</v>
      </c>
      <c r="K87" s="14">
        <v>8</v>
      </c>
      <c r="L87" s="14">
        <v>8</v>
      </c>
      <c r="M87" s="14">
        <v>11</v>
      </c>
      <c r="N87" s="14"/>
      <c r="O87" s="14"/>
      <c r="P87" s="14"/>
      <c r="Q87" s="28"/>
    </row>
    <row r="88" spans="1:17" x14ac:dyDescent="0.2">
      <c r="A88" s="25" t="s">
        <v>5</v>
      </c>
      <c r="B88" s="11" t="s">
        <v>102</v>
      </c>
      <c r="C88" s="11" t="s">
        <v>314</v>
      </c>
      <c r="D88" s="11" t="s">
        <v>210</v>
      </c>
      <c r="E88" s="11" t="s">
        <v>312</v>
      </c>
      <c r="F88" s="12"/>
      <c r="G88" s="12">
        <v>10</v>
      </c>
      <c r="H88" s="12">
        <v>11</v>
      </c>
      <c r="I88" s="12">
        <v>12</v>
      </c>
      <c r="J88" s="12">
        <v>12</v>
      </c>
      <c r="K88" s="12">
        <v>14</v>
      </c>
      <c r="L88" s="12">
        <v>13</v>
      </c>
      <c r="M88" s="12">
        <v>17</v>
      </c>
      <c r="N88" s="12"/>
      <c r="O88" s="12"/>
      <c r="P88" s="12"/>
      <c r="Q88" s="26"/>
    </row>
    <row r="89" spans="1:17" x14ac:dyDescent="0.2">
      <c r="A89" s="27" t="s">
        <v>5</v>
      </c>
      <c r="B89" s="13" t="s">
        <v>102</v>
      </c>
      <c r="C89" s="13" t="s">
        <v>314</v>
      </c>
      <c r="D89" s="13" t="s">
        <v>210</v>
      </c>
      <c r="E89" s="13" t="s">
        <v>313</v>
      </c>
      <c r="F89" s="14"/>
      <c r="G89" s="14">
        <v>7</v>
      </c>
      <c r="H89" s="14">
        <v>9</v>
      </c>
      <c r="I89" s="14">
        <v>9</v>
      </c>
      <c r="J89" s="14">
        <v>10</v>
      </c>
      <c r="K89" s="14">
        <v>12</v>
      </c>
      <c r="L89" s="14">
        <v>11</v>
      </c>
      <c r="M89" s="14">
        <v>14</v>
      </c>
      <c r="N89" s="14"/>
      <c r="O89" s="14"/>
      <c r="P89" s="14"/>
      <c r="Q89" s="28"/>
    </row>
    <row r="90" spans="1:17" x14ac:dyDescent="0.2">
      <c r="A90" s="25" t="s">
        <v>6</v>
      </c>
      <c r="B90" s="11" t="s">
        <v>103</v>
      </c>
      <c r="C90" s="11" t="s">
        <v>311</v>
      </c>
      <c r="D90" s="11" t="s">
        <v>210</v>
      </c>
      <c r="E90" s="11" t="s">
        <v>312</v>
      </c>
      <c r="F90" s="12"/>
      <c r="G90" s="12"/>
      <c r="H90" s="12"/>
      <c r="I90" s="12"/>
      <c r="J90" s="12"/>
      <c r="K90" s="12"/>
      <c r="L90" s="12"/>
      <c r="M90" s="12"/>
      <c r="N90" s="12"/>
      <c r="O90" s="12"/>
      <c r="P90" s="12"/>
      <c r="Q90" s="26"/>
    </row>
    <row r="91" spans="1:17" x14ac:dyDescent="0.2">
      <c r="A91" s="27" t="s">
        <v>6</v>
      </c>
      <c r="B91" s="13" t="s">
        <v>103</v>
      </c>
      <c r="C91" s="13" t="s">
        <v>311</v>
      </c>
      <c r="D91" s="13" t="s">
        <v>210</v>
      </c>
      <c r="E91" s="13" t="s">
        <v>313</v>
      </c>
      <c r="F91" s="14"/>
      <c r="G91" s="14"/>
      <c r="H91" s="14"/>
      <c r="I91" s="14"/>
      <c r="J91" s="14"/>
      <c r="K91" s="14"/>
      <c r="L91" s="14"/>
      <c r="M91" s="14"/>
      <c r="N91" s="14"/>
      <c r="O91" s="14"/>
      <c r="P91" s="14"/>
      <c r="Q91" s="28"/>
    </row>
    <row r="92" spans="1:17" x14ac:dyDescent="0.2">
      <c r="A92" s="25" t="s">
        <v>6</v>
      </c>
      <c r="B92" s="11" t="s">
        <v>103</v>
      </c>
      <c r="C92" s="11" t="s">
        <v>311</v>
      </c>
      <c r="D92" s="11" t="s">
        <v>212</v>
      </c>
      <c r="E92" s="11" t="s">
        <v>313</v>
      </c>
      <c r="F92" s="12"/>
      <c r="G92" s="12"/>
      <c r="H92" s="12"/>
      <c r="I92" s="12"/>
      <c r="J92" s="12"/>
      <c r="K92" s="12"/>
      <c r="L92" s="12"/>
      <c r="M92" s="12"/>
      <c r="N92" s="12"/>
      <c r="O92" s="12"/>
      <c r="P92" s="12"/>
      <c r="Q92" s="26"/>
    </row>
    <row r="93" spans="1:17" x14ac:dyDescent="0.2">
      <c r="A93" s="27" t="s">
        <v>6</v>
      </c>
      <c r="B93" s="13" t="s">
        <v>103</v>
      </c>
      <c r="C93" s="13" t="s">
        <v>311</v>
      </c>
      <c r="D93" s="13" t="s">
        <v>212</v>
      </c>
      <c r="E93" s="13" t="s">
        <v>312</v>
      </c>
      <c r="F93" s="14"/>
      <c r="G93" s="14"/>
      <c r="H93" s="14"/>
      <c r="I93" s="14"/>
      <c r="J93" s="14"/>
      <c r="K93" s="14"/>
      <c r="L93" s="14"/>
      <c r="M93" s="14"/>
      <c r="N93" s="14"/>
      <c r="O93" s="14"/>
      <c r="P93" s="14"/>
      <c r="Q93" s="28"/>
    </row>
    <row r="94" spans="1:17" x14ac:dyDescent="0.2">
      <c r="A94" s="25" t="s">
        <v>6</v>
      </c>
      <c r="B94" s="11" t="s">
        <v>103</v>
      </c>
      <c r="C94" s="11" t="s">
        <v>311</v>
      </c>
      <c r="D94" s="11" t="s">
        <v>215</v>
      </c>
      <c r="E94" s="11" t="s">
        <v>313</v>
      </c>
      <c r="F94" s="12">
        <v>16</v>
      </c>
      <c r="G94" s="12"/>
      <c r="H94" s="12"/>
      <c r="I94" s="12"/>
      <c r="J94" s="12">
        <v>6</v>
      </c>
      <c r="K94" s="12">
        <v>1</v>
      </c>
      <c r="L94" s="12"/>
      <c r="M94" s="12"/>
      <c r="N94" s="12">
        <v>3</v>
      </c>
      <c r="O94" s="12"/>
      <c r="P94" s="12"/>
      <c r="Q94" s="26"/>
    </row>
    <row r="95" spans="1:17" x14ac:dyDescent="0.2">
      <c r="A95" s="27" t="s">
        <v>6</v>
      </c>
      <c r="B95" s="13" t="s">
        <v>103</v>
      </c>
      <c r="C95" s="13" t="s">
        <v>314</v>
      </c>
      <c r="D95" s="13" t="s">
        <v>206</v>
      </c>
      <c r="E95" s="13" t="s">
        <v>312</v>
      </c>
      <c r="F95" s="14">
        <v>1</v>
      </c>
      <c r="G95" s="14">
        <v>1</v>
      </c>
      <c r="H95" s="14"/>
      <c r="I95" s="14"/>
      <c r="J95" s="14">
        <v>5</v>
      </c>
      <c r="K95" s="14"/>
      <c r="L95" s="14"/>
      <c r="M95" s="14"/>
      <c r="N95" s="14">
        <v>2</v>
      </c>
      <c r="O95" s="14"/>
      <c r="P95" s="14"/>
      <c r="Q95" s="28"/>
    </row>
    <row r="96" spans="1:17" x14ac:dyDescent="0.2">
      <c r="A96" s="25" t="s">
        <v>6</v>
      </c>
      <c r="B96" s="11" t="s">
        <v>103</v>
      </c>
      <c r="C96" s="11" t="s">
        <v>314</v>
      </c>
      <c r="D96" s="11" t="s">
        <v>215</v>
      </c>
      <c r="E96" s="11" t="s">
        <v>312</v>
      </c>
      <c r="F96" s="12">
        <v>1</v>
      </c>
      <c r="G96" s="12"/>
      <c r="H96" s="12"/>
      <c r="I96" s="12"/>
      <c r="J96" s="12">
        <v>4</v>
      </c>
      <c r="K96" s="12"/>
      <c r="L96" s="12"/>
      <c r="M96" s="12"/>
      <c r="N96" s="12"/>
      <c r="O96" s="12">
        <v>1</v>
      </c>
      <c r="P96" s="12"/>
      <c r="Q96" s="26"/>
    </row>
    <row r="97" spans="1:17" x14ac:dyDescent="0.2">
      <c r="A97" s="27" t="s">
        <v>6</v>
      </c>
      <c r="B97" s="13" t="s">
        <v>103</v>
      </c>
      <c r="C97" s="13" t="s">
        <v>314</v>
      </c>
      <c r="D97" s="13" t="s">
        <v>212</v>
      </c>
      <c r="E97" s="13" t="s">
        <v>312</v>
      </c>
      <c r="F97" s="14"/>
      <c r="G97" s="14"/>
      <c r="H97" s="14"/>
      <c r="I97" s="14"/>
      <c r="J97" s="14">
        <v>3</v>
      </c>
      <c r="K97" s="14"/>
      <c r="L97" s="14"/>
      <c r="M97" s="14"/>
      <c r="N97" s="14"/>
      <c r="O97" s="14"/>
      <c r="P97" s="14"/>
      <c r="Q97" s="28"/>
    </row>
    <row r="98" spans="1:17" x14ac:dyDescent="0.2">
      <c r="A98" s="25" t="s">
        <v>6</v>
      </c>
      <c r="B98" s="11" t="s">
        <v>103</v>
      </c>
      <c r="C98" s="11" t="s">
        <v>314</v>
      </c>
      <c r="D98" s="11" t="s">
        <v>213</v>
      </c>
      <c r="E98" s="11" t="s">
        <v>313</v>
      </c>
      <c r="F98" s="12">
        <v>2</v>
      </c>
      <c r="G98" s="12">
        <v>2</v>
      </c>
      <c r="H98" s="12"/>
      <c r="I98" s="12">
        <v>2</v>
      </c>
      <c r="J98" s="12">
        <v>5</v>
      </c>
      <c r="K98" s="12">
        <v>4</v>
      </c>
      <c r="L98" s="12"/>
      <c r="M98" s="12"/>
      <c r="N98" s="12">
        <v>3</v>
      </c>
      <c r="O98" s="12">
        <v>4</v>
      </c>
      <c r="P98" s="12"/>
      <c r="Q98" s="26"/>
    </row>
    <row r="99" spans="1:17" x14ac:dyDescent="0.2">
      <c r="A99" s="27" t="s">
        <v>6</v>
      </c>
      <c r="B99" s="13" t="s">
        <v>103</v>
      </c>
      <c r="C99" s="13" t="s">
        <v>311</v>
      </c>
      <c r="D99" s="13" t="s">
        <v>214</v>
      </c>
      <c r="E99" s="13" t="s">
        <v>312</v>
      </c>
      <c r="F99" s="14">
        <v>3</v>
      </c>
      <c r="G99" s="14">
        <v>12</v>
      </c>
      <c r="H99" s="14">
        <v>3</v>
      </c>
      <c r="I99" s="14">
        <v>1</v>
      </c>
      <c r="J99" s="14">
        <v>5</v>
      </c>
      <c r="K99" s="14">
        <v>8</v>
      </c>
      <c r="L99" s="14"/>
      <c r="M99" s="14"/>
      <c r="N99" s="14">
        <v>4</v>
      </c>
      <c r="O99" s="14">
        <v>7</v>
      </c>
      <c r="P99" s="14"/>
      <c r="Q99" s="28"/>
    </row>
    <row r="100" spans="1:17" x14ac:dyDescent="0.2">
      <c r="A100" s="25" t="s">
        <v>6</v>
      </c>
      <c r="B100" s="11" t="s">
        <v>103</v>
      </c>
      <c r="C100" s="11" t="s">
        <v>311</v>
      </c>
      <c r="D100" s="11" t="s">
        <v>214</v>
      </c>
      <c r="E100" s="11" t="s">
        <v>313</v>
      </c>
      <c r="F100" s="12">
        <v>5</v>
      </c>
      <c r="G100" s="12">
        <v>9</v>
      </c>
      <c r="H100" s="12">
        <v>1</v>
      </c>
      <c r="I100" s="12">
        <v>2</v>
      </c>
      <c r="J100" s="12">
        <v>6</v>
      </c>
      <c r="K100" s="12">
        <v>10</v>
      </c>
      <c r="L100" s="12"/>
      <c r="M100" s="12"/>
      <c r="N100" s="12">
        <v>7</v>
      </c>
      <c r="O100" s="12">
        <v>10</v>
      </c>
      <c r="P100" s="12"/>
      <c r="Q100" s="26"/>
    </row>
    <row r="101" spans="1:17" x14ac:dyDescent="0.2">
      <c r="A101" s="27" t="s">
        <v>6</v>
      </c>
      <c r="B101" s="13" t="s">
        <v>103</v>
      </c>
      <c r="C101" s="13" t="s">
        <v>311</v>
      </c>
      <c r="D101" s="13" t="s">
        <v>215</v>
      </c>
      <c r="E101" s="13" t="s">
        <v>312</v>
      </c>
      <c r="F101" s="14">
        <v>4</v>
      </c>
      <c r="G101" s="14">
        <v>1</v>
      </c>
      <c r="H101" s="14">
        <v>1</v>
      </c>
      <c r="I101" s="14">
        <v>1</v>
      </c>
      <c r="J101" s="14">
        <v>5</v>
      </c>
      <c r="K101" s="14">
        <v>2</v>
      </c>
      <c r="L101" s="14"/>
      <c r="M101" s="14"/>
      <c r="N101" s="14">
        <v>2</v>
      </c>
      <c r="O101" s="14">
        <v>1</v>
      </c>
      <c r="P101" s="14"/>
      <c r="Q101" s="28"/>
    </row>
    <row r="102" spans="1:17" x14ac:dyDescent="0.2">
      <c r="A102" s="25" t="s">
        <v>6</v>
      </c>
      <c r="B102" s="11" t="s">
        <v>103</v>
      </c>
      <c r="C102" s="11" t="s">
        <v>311</v>
      </c>
      <c r="D102" s="11" t="s">
        <v>213</v>
      </c>
      <c r="E102" s="11" t="s">
        <v>312</v>
      </c>
      <c r="F102" s="12">
        <v>7</v>
      </c>
      <c r="G102" s="12">
        <v>2</v>
      </c>
      <c r="H102" s="12">
        <v>7</v>
      </c>
      <c r="I102" s="12">
        <v>8</v>
      </c>
      <c r="J102" s="12">
        <v>11</v>
      </c>
      <c r="K102" s="12">
        <v>7</v>
      </c>
      <c r="L102" s="12"/>
      <c r="M102" s="12"/>
      <c r="N102" s="12">
        <v>6</v>
      </c>
      <c r="O102" s="12">
        <v>5</v>
      </c>
      <c r="P102" s="12"/>
      <c r="Q102" s="26"/>
    </row>
    <row r="103" spans="1:17" x14ac:dyDescent="0.2">
      <c r="A103" s="27" t="s">
        <v>6</v>
      </c>
      <c r="B103" s="13" t="s">
        <v>103</v>
      </c>
      <c r="C103" s="13" t="s">
        <v>311</v>
      </c>
      <c r="D103" s="13" t="s">
        <v>213</v>
      </c>
      <c r="E103" s="13" t="s">
        <v>313</v>
      </c>
      <c r="F103" s="14">
        <v>4</v>
      </c>
      <c r="G103" s="14"/>
      <c r="H103" s="14">
        <v>5</v>
      </c>
      <c r="I103" s="14">
        <v>7</v>
      </c>
      <c r="J103" s="14">
        <v>9</v>
      </c>
      <c r="K103" s="14">
        <v>6</v>
      </c>
      <c r="L103" s="14"/>
      <c r="M103" s="14"/>
      <c r="N103" s="14">
        <v>8</v>
      </c>
      <c r="O103" s="14">
        <v>6</v>
      </c>
      <c r="P103" s="14"/>
      <c r="Q103" s="28"/>
    </row>
    <row r="104" spans="1:17" x14ac:dyDescent="0.2">
      <c r="A104" s="25" t="s">
        <v>6</v>
      </c>
      <c r="B104" s="11" t="s">
        <v>103</v>
      </c>
      <c r="C104" s="11" t="s">
        <v>314</v>
      </c>
      <c r="D104" s="11" t="s">
        <v>214</v>
      </c>
      <c r="E104" s="11" t="s">
        <v>313</v>
      </c>
      <c r="F104" s="12">
        <v>1</v>
      </c>
      <c r="G104" s="12">
        <v>2</v>
      </c>
      <c r="H104" s="12">
        <v>3</v>
      </c>
      <c r="I104" s="12">
        <v>1</v>
      </c>
      <c r="J104" s="12">
        <v>2</v>
      </c>
      <c r="K104" s="12">
        <v>2</v>
      </c>
      <c r="L104" s="12"/>
      <c r="M104" s="12"/>
      <c r="N104" s="12">
        <v>3</v>
      </c>
      <c r="O104" s="12">
        <v>6</v>
      </c>
      <c r="P104" s="12"/>
      <c r="Q104" s="26"/>
    </row>
    <row r="105" spans="1:17" x14ac:dyDescent="0.2">
      <c r="A105" s="27" t="s">
        <v>6</v>
      </c>
      <c r="B105" s="13" t="s">
        <v>103</v>
      </c>
      <c r="C105" s="13" t="s">
        <v>314</v>
      </c>
      <c r="D105" s="13" t="s">
        <v>215</v>
      </c>
      <c r="E105" s="13" t="s">
        <v>313</v>
      </c>
      <c r="F105" s="14">
        <v>2</v>
      </c>
      <c r="G105" s="14">
        <v>3</v>
      </c>
      <c r="H105" s="14">
        <v>1</v>
      </c>
      <c r="I105" s="14">
        <v>1</v>
      </c>
      <c r="J105" s="14">
        <v>3</v>
      </c>
      <c r="K105" s="14">
        <v>1</v>
      </c>
      <c r="L105" s="14"/>
      <c r="M105" s="14"/>
      <c r="N105" s="14">
        <v>1</v>
      </c>
      <c r="O105" s="14">
        <v>3</v>
      </c>
      <c r="P105" s="14"/>
      <c r="Q105" s="28"/>
    </row>
    <row r="106" spans="1:17" x14ac:dyDescent="0.2">
      <c r="A106" s="25" t="s">
        <v>6</v>
      </c>
      <c r="B106" s="11" t="s">
        <v>103</v>
      </c>
      <c r="C106" s="11" t="s">
        <v>314</v>
      </c>
      <c r="D106" s="11" t="s">
        <v>213</v>
      </c>
      <c r="E106" s="11" t="s">
        <v>312</v>
      </c>
      <c r="F106" s="12">
        <v>1</v>
      </c>
      <c r="G106" s="12">
        <v>1</v>
      </c>
      <c r="H106" s="12">
        <v>1</v>
      </c>
      <c r="I106" s="12"/>
      <c r="J106" s="12">
        <v>5</v>
      </c>
      <c r="K106" s="12">
        <v>2</v>
      </c>
      <c r="L106" s="12"/>
      <c r="M106" s="12"/>
      <c r="N106" s="12">
        <v>1</v>
      </c>
      <c r="O106" s="12">
        <v>1</v>
      </c>
      <c r="P106" s="12"/>
      <c r="Q106" s="26"/>
    </row>
    <row r="107" spans="1:17" x14ac:dyDescent="0.2">
      <c r="A107" s="27" t="s">
        <v>6</v>
      </c>
      <c r="B107" s="13" t="s">
        <v>103</v>
      </c>
      <c r="C107" s="13" t="s">
        <v>314</v>
      </c>
      <c r="D107" s="13" t="s">
        <v>212</v>
      </c>
      <c r="E107" s="13" t="s">
        <v>313</v>
      </c>
      <c r="F107" s="14">
        <v>2</v>
      </c>
      <c r="G107" s="14">
        <v>2</v>
      </c>
      <c r="H107" s="14">
        <v>1</v>
      </c>
      <c r="I107" s="14">
        <v>1</v>
      </c>
      <c r="J107" s="14">
        <v>2</v>
      </c>
      <c r="K107" s="14"/>
      <c r="L107" s="14"/>
      <c r="M107" s="14"/>
      <c r="N107" s="14">
        <v>1</v>
      </c>
      <c r="O107" s="14">
        <v>1</v>
      </c>
      <c r="P107" s="14"/>
      <c r="Q107" s="28"/>
    </row>
    <row r="108" spans="1:17" x14ac:dyDescent="0.2">
      <c r="A108" s="25" t="s">
        <v>6</v>
      </c>
      <c r="B108" s="11" t="s">
        <v>103</v>
      </c>
      <c r="C108" s="11" t="s">
        <v>314</v>
      </c>
      <c r="D108" s="11" t="s">
        <v>214</v>
      </c>
      <c r="E108" s="11" t="s">
        <v>312</v>
      </c>
      <c r="F108" s="12"/>
      <c r="G108" s="12">
        <v>4</v>
      </c>
      <c r="H108" s="12">
        <v>2</v>
      </c>
      <c r="I108" s="12"/>
      <c r="J108" s="12">
        <v>2</v>
      </c>
      <c r="K108" s="12">
        <v>2</v>
      </c>
      <c r="L108" s="12"/>
      <c r="M108" s="12"/>
      <c r="N108" s="12">
        <v>2</v>
      </c>
      <c r="O108" s="12">
        <v>5</v>
      </c>
      <c r="P108" s="12"/>
      <c r="Q108" s="26"/>
    </row>
    <row r="109" spans="1:17" x14ac:dyDescent="0.2">
      <c r="A109" s="27" t="s">
        <v>6</v>
      </c>
      <c r="B109" s="13" t="s">
        <v>103</v>
      </c>
      <c r="C109" s="13" t="s">
        <v>314</v>
      </c>
      <c r="D109" s="13" t="s">
        <v>210</v>
      </c>
      <c r="E109" s="13" t="s">
        <v>312</v>
      </c>
      <c r="F109" s="14">
        <v>2</v>
      </c>
      <c r="G109" s="14">
        <v>2</v>
      </c>
      <c r="H109" s="14">
        <v>3</v>
      </c>
      <c r="I109" s="14">
        <v>1</v>
      </c>
      <c r="J109" s="14">
        <v>4</v>
      </c>
      <c r="K109" s="14"/>
      <c r="L109" s="14"/>
      <c r="M109" s="14"/>
      <c r="N109" s="14">
        <v>2</v>
      </c>
      <c r="O109" s="14"/>
      <c r="P109" s="14"/>
      <c r="Q109" s="28"/>
    </row>
    <row r="110" spans="1:17" x14ac:dyDescent="0.2">
      <c r="A110" s="25" t="s">
        <v>6</v>
      </c>
      <c r="B110" s="11" t="s">
        <v>103</v>
      </c>
      <c r="C110" s="11" t="s">
        <v>314</v>
      </c>
      <c r="D110" s="11" t="s">
        <v>210</v>
      </c>
      <c r="E110" s="11" t="s">
        <v>313</v>
      </c>
      <c r="F110" s="12">
        <v>3</v>
      </c>
      <c r="G110" s="12">
        <v>5</v>
      </c>
      <c r="H110" s="12">
        <v>3</v>
      </c>
      <c r="I110" s="12">
        <v>2</v>
      </c>
      <c r="J110" s="12">
        <v>5</v>
      </c>
      <c r="K110" s="12"/>
      <c r="L110" s="12"/>
      <c r="M110" s="12"/>
      <c r="N110" s="12">
        <v>4</v>
      </c>
      <c r="O110" s="12"/>
      <c r="P110" s="12"/>
      <c r="Q110" s="26"/>
    </row>
    <row r="111" spans="1:17" x14ac:dyDescent="0.2">
      <c r="A111" s="27" t="s">
        <v>6</v>
      </c>
      <c r="B111" s="13" t="s">
        <v>103</v>
      </c>
      <c r="C111" s="13" t="s">
        <v>314</v>
      </c>
      <c r="D111" s="13" t="s">
        <v>206</v>
      </c>
      <c r="E111" s="13" t="s">
        <v>313</v>
      </c>
      <c r="F111" s="14">
        <v>5</v>
      </c>
      <c r="G111" s="14">
        <v>5</v>
      </c>
      <c r="H111" s="14">
        <v>3</v>
      </c>
      <c r="I111" s="14">
        <v>1</v>
      </c>
      <c r="J111" s="14">
        <v>5</v>
      </c>
      <c r="K111" s="14"/>
      <c r="L111" s="14"/>
      <c r="M111" s="14"/>
      <c r="N111" s="14">
        <v>4</v>
      </c>
      <c r="O111" s="14"/>
      <c r="P111" s="14"/>
      <c r="Q111" s="28"/>
    </row>
    <row r="112" spans="1:17" x14ac:dyDescent="0.2">
      <c r="A112" s="25" t="s">
        <v>7</v>
      </c>
      <c r="B112" s="11" t="s">
        <v>104</v>
      </c>
      <c r="C112" s="11" t="s">
        <v>311</v>
      </c>
      <c r="D112" s="11" t="s">
        <v>210</v>
      </c>
      <c r="E112" s="11" t="s">
        <v>312</v>
      </c>
      <c r="F112" s="12"/>
      <c r="G112" s="12"/>
      <c r="H112" s="12"/>
      <c r="I112" s="12"/>
      <c r="J112" s="12"/>
      <c r="K112" s="12"/>
      <c r="L112" s="12"/>
      <c r="M112" s="12"/>
      <c r="N112" s="12"/>
      <c r="O112" s="12"/>
      <c r="P112" s="12"/>
      <c r="Q112" s="26"/>
    </row>
    <row r="113" spans="1:17" x14ac:dyDescent="0.2">
      <c r="A113" s="27" t="s">
        <v>7</v>
      </c>
      <c r="B113" s="13" t="s">
        <v>104</v>
      </c>
      <c r="C113" s="13" t="s">
        <v>311</v>
      </c>
      <c r="D113" s="13" t="s">
        <v>210</v>
      </c>
      <c r="E113" s="13" t="s">
        <v>313</v>
      </c>
      <c r="F113" s="14"/>
      <c r="G113" s="14"/>
      <c r="H113" s="14"/>
      <c r="I113" s="14"/>
      <c r="J113" s="14"/>
      <c r="K113" s="14"/>
      <c r="L113" s="14"/>
      <c r="M113" s="14"/>
      <c r="N113" s="14"/>
      <c r="O113" s="14"/>
      <c r="P113" s="14"/>
      <c r="Q113" s="28"/>
    </row>
    <row r="114" spans="1:17" x14ac:dyDescent="0.2">
      <c r="A114" s="25" t="s">
        <v>7</v>
      </c>
      <c r="B114" s="11" t="s">
        <v>104</v>
      </c>
      <c r="C114" s="11" t="s">
        <v>311</v>
      </c>
      <c r="D114" s="11" t="s">
        <v>212</v>
      </c>
      <c r="E114" s="11" t="s">
        <v>313</v>
      </c>
      <c r="F114" s="12"/>
      <c r="G114" s="12"/>
      <c r="H114" s="12"/>
      <c r="I114" s="12"/>
      <c r="J114" s="12"/>
      <c r="K114" s="12"/>
      <c r="L114" s="12"/>
      <c r="M114" s="12"/>
      <c r="N114" s="12"/>
      <c r="O114" s="12"/>
      <c r="P114" s="12"/>
      <c r="Q114" s="26"/>
    </row>
    <row r="115" spans="1:17" x14ac:dyDescent="0.2">
      <c r="A115" s="27" t="s">
        <v>7</v>
      </c>
      <c r="B115" s="13" t="s">
        <v>104</v>
      </c>
      <c r="C115" s="13" t="s">
        <v>311</v>
      </c>
      <c r="D115" s="13" t="s">
        <v>212</v>
      </c>
      <c r="E115" s="13" t="s">
        <v>312</v>
      </c>
      <c r="F115" s="14"/>
      <c r="G115" s="14"/>
      <c r="H115" s="14"/>
      <c r="I115" s="14"/>
      <c r="J115" s="14"/>
      <c r="K115" s="14"/>
      <c r="L115" s="14"/>
      <c r="M115" s="14"/>
      <c r="N115" s="14"/>
      <c r="O115" s="14"/>
      <c r="P115" s="14"/>
      <c r="Q115" s="28"/>
    </row>
    <row r="116" spans="1:17" x14ac:dyDescent="0.2">
      <c r="A116" s="25" t="s">
        <v>7</v>
      </c>
      <c r="B116" s="11" t="s">
        <v>104</v>
      </c>
      <c r="C116" s="11" t="s">
        <v>314</v>
      </c>
      <c r="D116" s="11" t="s">
        <v>206</v>
      </c>
      <c r="E116" s="11" t="s">
        <v>312</v>
      </c>
      <c r="F116" s="12"/>
      <c r="G116" s="12"/>
      <c r="H116" s="12"/>
      <c r="I116" s="12"/>
      <c r="J116" s="12"/>
      <c r="K116" s="12"/>
      <c r="L116" s="12"/>
      <c r="M116" s="12"/>
      <c r="N116" s="12"/>
      <c r="O116" s="12"/>
      <c r="P116" s="12"/>
      <c r="Q116" s="26"/>
    </row>
    <row r="117" spans="1:17" x14ac:dyDescent="0.2">
      <c r="A117" s="27" t="s">
        <v>7</v>
      </c>
      <c r="B117" s="13" t="s">
        <v>104</v>
      </c>
      <c r="C117" s="13" t="s">
        <v>314</v>
      </c>
      <c r="D117" s="13" t="s">
        <v>206</v>
      </c>
      <c r="E117" s="13" t="s">
        <v>313</v>
      </c>
      <c r="F117" s="14"/>
      <c r="G117" s="14"/>
      <c r="H117" s="14"/>
      <c r="I117" s="14"/>
      <c r="J117" s="14"/>
      <c r="K117" s="14"/>
      <c r="L117" s="14"/>
      <c r="M117" s="14"/>
      <c r="N117" s="14"/>
      <c r="O117" s="14"/>
      <c r="P117" s="14"/>
      <c r="Q117" s="28"/>
    </row>
    <row r="118" spans="1:17" x14ac:dyDescent="0.2">
      <c r="A118" s="25" t="s">
        <v>7</v>
      </c>
      <c r="B118" s="11" t="s">
        <v>104</v>
      </c>
      <c r="C118" s="11" t="s">
        <v>311</v>
      </c>
      <c r="D118" s="11" t="s">
        <v>213</v>
      </c>
      <c r="E118" s="11" t="s">
        <v>312</v>
      </c>
      <c r="F118" s="12"/>
      <c r="G118" s="12"/>
      <c r="H118" s="12"/>
      <c r="I118" s="12"/>
      <c r="J118" s="12"/>
      <c r="K118" s="12"/>
      <c r="L118" s="12"/>
      <c r="M118" s="12"/>
      <c r="N118" s="12"/>
      <c r="O118" s="12"/>
      <c r="P118" s="12"/>
      <c r="Q118" s="26"/>
    </row>
    <row r="119" spans="1:17" x14ac:dyDescent="0.2">
      <c r="A119" s="27" t="s">
        <v>7</v>
      </c>
      <c r="B119" s="13" t="s">
        <v>104</v>
      </c>
      <c r="C119" s="13" t="s">
        <v>311</v>
      </c>
      <c r="D119" s="13" t="s">
        <v>213</v>
      </c>
      <c r="E119" s="13" t="s">
        <v>313</v>
      </c>
      <c r="F119" s="14"/>
      <c r="G119" s="14"/>
      <c r="H119" s="14"/>
      <c r="I119" s="14"/>
      <c r="J119" s="14"/>
      <c r="K119" s="14"/>
      <c r="L119" s="14"/>
      <c r="M119" s="14"/>
      <c r="N119" s="14"/>
      <c r="O119" s="14"/>
      <c r="P119" s="14"/>
      <c r="Q119" s="28"/>
    </row>
    <row r="120" spans="1:17" x14ac:dyDescent="0.2">
      <c r="A120" s="25" t="s">
        <v>7</v>
      </c>
      <c r="B120" s="11" t="s">
        <v>104</v>
      </c>
      <c r="C120" s="11" t="s">
        <v>311</v>
      </c>
      <c r="D120" s="11" t="s">
        <v>215</v>
      </c>
      <c r="E120" s="11" t="s">
        <v>312</v>
      </c>
      <c r="F120" s="12"/>
      <c r="G120" s="12"/>
      <c r="H120" s="12"/>
      <c r="I120" s="12"/>
      <c r="J120" s="12"/>
      <c r="K120" s="12"/>
      <c r="L120" s="12"/>
      <c r="M120" s="12"/>
      <c r="N120" s="12"/>
      <c r="O120" s="12"/>
      <c r="P120" s="12"/>
      <c r="Q120" s="26"/>
    </row>
    <row r="121" spans="1:17" x14ac:dyDescent="0.2">
      <c r="A121" s="27" t="s">
        <v>7</v>
      </c>
      <c r="B121" s="13" t="s">
        <v>104</v>
      </c>
      <c r="C121" s="13" t="s">
        <v>311</v>
      </c>
      <c r="D121" s="13" t="s">
        <v>215</v>
      </c>
      <c r="E121" s="13" t="s">
        <v>313</v>
      </c>
      <c r="F121" s="14"/>
      <c r="G121" s="14"/>
      <c r="H121" s="14"/>
      <c r="I121" s="14"/>
      <c r="J121" s="14"/>
      <c r="K121" s="14"/>
      <c r="L121" s="14"/>
      <c r="M121" s="14"/>
      <c r="N121" s="14"/>
      <c r="O121" s="14"/>
      <c r="P121" s="14"/>
      <c r="Q121" s="28"/>
    </row>
    <row r="122" spans="1:17" x14ac:dyDescent="0.2">
      <c r="A122" s="25" t="s">
        <v>7</v>
      </c>
      <c r="B122" s="11" t="s">
        <v>104</v>
      </c>
      <c r="C122" s="11" t="s">
        <v>311</v>
      </c>
      <c r="D122" s="11" t="s">
        <v>214</v>
      </c>
      <c r="E122" s="11" t="s">
        <v>312</v>
      </c>
      <c r="F122" s="12">
        <v>6</v>
      </c>
      <c r="G122" s="12">
        <v>6</v>
      </c>
      <c r="H122" s="12">
        <v>6</v>
      </c>
      <c r="I122" s="12">
        <v>5</v>
      </c>
      <c r="J122" s="12">
        <v>3</v>
      </c>
      <c r="K122" s="12">
        <v>4</v>
      </c>
      <c r="L122" s="12">
        <v>3</v>
      </c>
      <c r="M122" s="12">
        <v>3</v>
      </c>
      <c r="N122" s="12">
        <v>4</v>
      </c>
      <c r="O122" s="12">
        <v>3</v>
      </c>
      <c r="P122" s="12"/>
      <c r="Q122" s="26"/>
    </row>
    <row r="123" spans="1:17" x14ac:dyDescent="0.2">
      <c r="A123" s="27" t="s">
        <v>7</v>
      </c>
      <c r="B123" s="13" t="s">
        <v>104</v>
      </c>
      <c r="C123" s="13" t="s">
        <v>311</v>
      </c>
      <c r="D123" s="13" t="s">
        <v>214</v>
      </c>
      <c r="E123" s="13" t="s">
        <v>313</v>
      </c>
      <c r="F123" s="14">
        <v>7</v>
      </c>
      <c r="G123" s="14">
        <v>7</v>
      </c>
      <c r="H123" s="14">
        <v>7</v>
      </c>
      <c r="I123" s="14">
        <v>6</v>
      </c>
      <c r="J123" s="14">
        <v>4</v>
      </c>
      <c r="K123" s="14">
        <v>5</v>
      </c>
      <c r="L123" s="14">
        <v>4</v>
      </c>
      <c r="M123" s="14">
        <v>4</v>
      </c>
      <c r="N123" s="14">
        <v>5</v>
      </c>
      <c r="O123" s="14">
        <v>5</v>
      </c>
      <c r="P123" s="14"/>
      <c r="Q123" s="28"/>
    </row>
    <row r="124" spans="1:17" x14ac:dyDescent="0.2">
      <c r="A124" s="25" t="s">
        <v>7</v>
      </c>
      <c r="B124" s="11" t="s">
        <v>104</v>
      </c>
      <c r="C124" s="11" t="s">
        <v>314</v>
      </c>
      <c r="D124" s="11" t="s">
        <v>214</v>
      </c>
      <c r="E124" s="11" t="s">
        <v>312</v>
      </c>
      <c r="F124" s="12"/>
      <c r="G124" s="12">
        <v>4</v>
      </c>
      <c r="H124" s="12">
        <v>3</v>
      </c>
      <c r="I124" s="12">
        <v>2</v>
      </c>
      <c r="J124" s="12">
        <v>1</v>
      </c>
      <c r="K124" s="12">
        <v>1</v>
      </c>
      <c r="L124" s="12">
        <v>1</v>
      </c>
      <c r="M124" s="12">
        <v>1</v>
      </c>
      <c r="N124" s="12">
        <v>1</v>
      </c>
      <c r="O124" s="12">
        <v>1</v>
      </c>
      <c r="P124" s="12"/>
      <c r="Q124" s="26"/>
    </row>
    <row r="125" spans="1:17" x14ac:dyDescent="0.2">
      <c r="A125" s="27" t="s">
        <v>7</v>
      </c>
      <c r="B125" s="13" t="s">
        <v>104</v>
      </c>
      <c r="C125" s="13" t="s">
        <v>314</v>
      </c>
      <c r="D125" s="13" t="s">
        <v>214</v>
      </c>
      <c r="E125" s="13" t="s">
        <v>313</v>
      </c>
      <c r="F125" s="14"/>
      <c r="G125" s="14">
        <v>4</v>
      </c>
      <c r="H125" s="14">
        <v>3</v>
      </c>
      <c r="I125" s="14">
        <v>2</v>
      </c>
      <c r="J125" s="14">
        <v>1</v>
      </c>
      <c r="K125" s="14">
        <v>2</v>
      </c>
      <c r="L125" s="14">
        <v>1</v>
      </c>
      <c r="M125" s="14">
        <v>1</v>
      </c>
      <c r="N125" s="14">
        <v>1</v>
      </c>
      <c r="O125" s="14">
        <v>1</v>
      </c>
      <c r="P125" s="14"/>
      <c r="Q125" s="28"/>
    </row>
    <row r="126" spans="1:17" x14ac:dyDescent="0.2">
      <c r="A126" s="25" t="s">
        <v>7</v>
      </c>
      <c r="B126" s="11" t="s">
        <v>104</v>
      </c>
      <c r="C126" s="11" t="s">
        <v>314</v>
      </c>
      <c r="D126" s="11" t="s">
        <v>215</v>
      </c>
      <c r="E126" s="11" t="s">
        <v>313</v>
      </c>
      <c r="F126" s="12"/>
      <c r="G126" s="12">
        <v>2</v>
      </c>
      <c r="H126" s="12">
        <v>2</v>
      </c>
      <c r="I126" s="12">
        <v>1</v>
      </c>
      <c r="J126" s="12"/>
      <c r="K126" s="12">
        <v>1</v>
      </c>
      <c r="L126" s="12">
        <v>1</v>
      </c>
      <c r="M126" s="12">
        <v>1</v>
      </c>
      <c r="N126" s="12">
        <v>1</v>
      </c>
      <c r="O126" s="12">
        <v>1</v>
      </c>
      <c r="P126" s="12"/>
      <c r="Q126" s="26"/>
    </row>
    <row r="127" spans="1:17" x14ac:dyDescent="0.2">
      <c r="A127" s="27" t="s">
        <v>7</v>
      </c>
      <c r="B127" s="13" t="s">
        <v>104</v>
      </c>
      <c r="C127" s="13" t="s">
        <v>314</v>
      </c>
      <c r="D127" s="13" t="s">
        <v>213</v>
      </c>
      <c r="E127" s="13" t="s">
        <v>312</v>
      </c>
      <c r="F127" s="14"/>
      <c r="G127" s="14">
        <v>3</v>
      </c>
      <c r="H127" s="14">
        <v>2</v>
      </c>
      <c r="I127" s="14">
        <v>1</v>
      </c>
      <c r="J127" s="14"/>
      <c r="K127" s="14">
        <v>1</v>
      </c>
      <c r="L127" s="14"/>
      <c r="M127" s="14"/>
      <c r="N127" s="14">
        <v>1</v>
      </c>
      <c r="O127" s="14">
        <v>1</v>
      </c>
      <c r="P127" s="14"/>
      <c r="Q127" s="28"/>
    </row>
    <row r="128" spans="1:17" x14ac:dyDescent="0.2">
      <c r="A128" s="25" t="s">
        <v>7</v>
      </c>
      <c r="B128" s="11" t="s">
        <v>104</v>
      </c>
      <c r="C128" s="11" t="s">
        <v>314</v>
      </c>
      <c r="D128" s="11" t="s">
        <v>213</v>
      </c>
      <c r="E128" s="11" t="s">
        <v>313</v>
      </c>
      <c r="F128" s="12"/>
      <c r="G128" s="12">
        <v>3</v>
      </c>
      <c r="H128" s="12">
        <v>2</v>
      </c>
      <c r="I128" s="12">
        <v>2</v>
      </c>
      <c r="J128" s="12"/>
      <c r="K128" s="12">
        <v>1</v>
      </c>
      <c r="L128" s="12">
        <v>1</v>
      </c>
      <c r="M128" s="12">
        <v>1</v>
      </c>
      <c r="N128" s="12">
        <v>1</v>
      </c>
      <c r="O128" s="12">
        <v>1</v>
      </c>
      <c r="P128" s="12"/>
      <c r="Q128" s="26"/>
    </row>
    <row r="129" spans="1:17" x14ac:dyDescent="0.2">
      <c r="A129" s="27" t="s">
        <v>7</v>
      </c>
      <c r="B129" s="13" t="s">
        <v>104</v>
      </c>
      <c r="C129" s="13" t="s">
        <v>314</v>
      </c>
      <c r="D129" s="13" t="s">
        <v>212</v>
      </c>
      <c r="E129" s="13" t="s">
        <v>312</v>
      </c>
      <c r="F129" s="14"/>
      <c r="G129" s="14">
        <v>3</v>
      </c>
      <c r="H129" s="14">
        <v>3</v>
      </c>
      <c r="I129" s="14">
        <v>2</v>
      </c>
      <c r="J129" s="14">
        <v>1</v>
      </c>
      <c r="K129" s="14">
        <v>1</v>
      </c>
      <c r="L129" s="14">
        <v>1</v>
      </c>
      <c r="M129" s="14"/>
      <c r="N129" s="14">
        <v>1</v>
      </c>
      <c r="O129" s="14">
        <v>1</v>
      </c>
      <c r="P129" s="14"/>
      <c r="Q129" s="28"/>
    </row>
    <row r="130" spans="1:17" x14ac:dyDescent="0.2">
      <c r="A130" s="25" t="s">
        <v>7</v>
      </c>
      <c r="B130" s="11" t="s">
        <v>104</v>
      </c>
      <c r="C130" s="11" t="s">
        <v>314</v>
      </c>
      <c r="D130" s="11" t="s">
        <v>212</v>
      </c>
      <c r="E130" s="11" t="s">
        <v>313</v>
      </c>
      <c r="F130" s="12"/>
      <c r="G130" s="12">
        <v>3</v>
      </c>
      <c r="H130" s="12">
        <v>3</v>
      </c>
      <c r="I130" s="12">
        <v>2</v>
      </c>
      <c r="J130" s="12">
        <v>1</v>
      </c>
      <c r="K130" s="12">
        <v>1</v>
      </c>
      <c r="L130" s="12">
        <v>1</v>
      </c>
      <c r="M130" s="12">
        <v>1</v>
      </c>
      <c r="N130" s="12">
        <v>1</v>
      </c>
      <c r="O130" s="12">
        <v>1</v>
      </c>
      <c r="P130" s="12"/>
      <c r="Q130" s="26"/>
    </row>
    <row r="131" spans="1:17" x14ac:dyDescent="0.2">
      <c r="A131" s="27" t="s">
        <v>7</v>
      </c>
      <c r="B131" s="13" t="s">
        <v>104</v>
      </c>
      <c r="C131" s="13" t="s">
        <v>314</v>
      </c>
      <c r="D131" s="13" t="s">
        <v>210</v>
      </c>
      <c r="E131" s="13" t="s">
        <v>312</v>
      </c>
      <c r="F131" s="14"/>
      <c r="G131" s="14">
        <v>3</v>
      </c>
      <c r="H131" s="14">
        <v>3</v>
      </c>
      <c r="I131" s="14">
        <v>3</v>
      </c>
      <c r="J131" s="14">
        <v>1</v>
      </c>
      <c r="K131" s="14">
        <v>2</v>
      </c>
      <c r="L131" s="14">
        <v>1</v>
      </c>
      <c r="M131" s="14">
        <v>1</v>
      </c>
      <c r="N131" s="14">
        <v>1</v>
      </c>
      <c r="O131" s="14">
        <v>1</v>
      </c>
      <c r="P131" s="14"/>
      <c r="Q131" s="28"/>
    </row>
    <row r="132" spans="1:17" x14ac:dyDescent="0.2">
      <c r="A132" s="25" t="s">
        <v>7</v>
      </c>
      <c r="B132" s="11" t="s">
        <v>104</v>
      </c>
      <c r="C132" s="11" t="s">
        <v>314</v>
      </c>
      <c r="D132" s="11" t="s">
        <v>210</v>
      </c>
      <c r="E132" s="11" t="s">
        <v>313</v>
      </c>
      <c r="F132" s="12"/>
      <c r="G132" s="12">
        <v>3</v>
      </c>
      <c r="H132" s="12">
        <v>3</v>
      </c>
      <c r="I132" s="12">
        <v>3</v>
      </c>
      <c r="J132" s="12">
        <v>1</v>
      </c>
      <c r="K132" s="12">
        <v>2</v>
      </c>
      <c r="L132" s="12">
        <v>1</v>
      </c>
      <c r="M132" s="12">
        <v>1</v>
      </c>
      <c r="N132" s="12">
        <v>2</v>
      </c>
      <c r="O132" s="12">
        <v>2</v>
      </c>
      <c r="P132" s="12"/>
      <c r="Q132" s="26"/>
    </row>
    <row r="133" spans="1:17" x14ac:dyDescent="0.2">
      <c r="A133" s="27" t="s">
        <v>7</v>
      </c>
      <c r="B133" s="13" t="s">
        <v>104</v>
      </c>
      <c r="C133" s="13" t="s">
        <v>314</v>
      </c>
      <c r="D133" s="13" t="s">
        <v>215</v>
      </c>
      <c r="E133" s="13" t="s">
        <v>312</v>
      </c>
      <c r="F133" s="14"/>
      <c r="G133" s="14">
        <v>2</v>
      </c>
      <c r="H133" s="14">
        <v>2</v>
      </c>
      <c r="I133" s="14">
        <v>1</v>
      </c>
      <c r="J133" s="14"/>
      <c r="K133" s="14"/>
      <c r="L133" s="14"/>
      <c r="M133" s="14"/>
      <c r="N133" s="14"/>
      <c r="O133" s="14"/>
      <c r="P133" s="14"/>
      <c r="Q133" s="28"/>
    </row>
    <row r="134" spans="1:17" x14ac:dyDescent="0.2">
      <c r="A134" s="25" t="s">
        <v>8</v>
      </c>
      <c r="B134" s="11" t="s">
        <v>105</v>
      </c>
      <c r="C134" s="11" t="s">
        <v>311</v>
      </c>
      <c r="D134" s="11" t="s">
        <v>210</v>
      </c>
      <c r="E134" s="11" t="s">
        <v>312</v>
      </c>
      <c r="F134" s="12"/>
      <c r="G134" s="12"/>
      <c r="H134" s="12"/>
      <c r="I134" s="12"/>
      <c r="J134" s="12"/>
      <c r="K134" s="12"/>
      <c r="L134" s="12"/>
      <c r="M134" s="12"/>
      <c r="N134" s="12"/>
      <c r="O134" s="12"/>
      <c r="P134" s="12"/>
      <c r="Q134" s="26"/>
    </row>
    <row r="135" spans="1:17" x14ac:dyDescent="0.2">
      <c r="A135" s="27" t="s">
        <v>8</v>
      </c>
      <c r="B135" s="13" t="s">
        <v>105</v>
      </c>
      <c r="C135" s="13" t="s">
        <v>311</v>
      </c>
      <c r="D135" s="13" t="s">
        <v>210</v>
      </c>
      <c r="E135" s="13" t="s">
        <v>313</v>
      </c>
      <c r="F135" s="14"/>
      <c r="G135" s="14"/>
      <c r="H135" s="14"/>
      <c r="I135" s="14"/>
      <c r="J135" s="14"/>
      <c r="K135" s="14"/>
      <c r="L135" s="14"/>
      <c r="M135" s="14"/>
      <c r="N135" s="14"/>
      <c r="O135" s="14"/>
      <c r="P135" s="14"/>
      <c r="Q135" s="28"/>
    </row>
    <row r="136" spans="1:17" x14ac:dyDescent="0.2">
      <c r="A136" s="25" t="s">
        <v>8</v>
      </c>
      <c r="B136" s="11" t="s">
        <v>105</v>
      </c>
      <c r="C136" s="11" t="s">
        <v>311</v>
      </c>
      <c r="D136" s="11" t="s">
        <v>212</v>
      </c>
      <c r="E136" s="11" t="s">
        <v>313</v>
      </c>
      <c r="F136" s="12"/>
      <c r="G136" s="12"/>
      <c r="H136" s="12"/>
      <c r="I136" s="12"/>
      <c r="J136" s="12"/>
      <c r="K136" s="12"/>
      <c r="L136" s="12"/>
      <c r="M136" s="12"/>
      <c r="N136" s="12"/>
      <c r="O136" s="12"/>
      <c r="P136" s="12"/>
      <c r="Q136" s="26"/>
    </row>
    <row r="137" spans="1:17" x14ac:dyDescent="0.2">
      <c r="A137" s="27" t="s">
        <v>8</v>
      </c>
      <c r="B137" s="13" t="s">
        <v>105</v>
      </c>
      <c r="C137" s="13" t="s">
        <v>311</v>
      </c>
      <c r="D137" s="13" t="s">
        <v>212</v>
      </c>
      <c r="E137" s="13" t="s">
        <v>312</v>
      </c>
      <c r="F137" s="14"/>
      <c r="G137" s="14"/>
      <c r="H137" s="14"/>
      <c r="I137" s="14"/>
      <c r="J137" s="14"/>
      <c r="K137" s="14"/>
      <c r="L137" s="14"/>
      <c r="M137" s="14"/>
      <c r="N137" s="14"/>
      <c r="O137" s="14"/>
      <c r="P137" s="14"/>
      <c r="Q137" s="28"/>
    </row>
    <row r="138" spans="1:17" x14ac:dyDescent="0.2">
      <c r="A138" s="25" t="s">
        <v>8</v>
      </c>
      <c r="B138" s="11" t="s">
        <v>105</v>
      </c>
      <c r="C138" s="11" t="s">
        <v>314</v>
      </c>
      <c r="D138" s="11" t="s">
        <v>206</v>
      </c>
      <c r="E138" s="11" t="s">
        <v>312</v>
      </c>
      <c r="F138" s="12"/>
      <c r="G138" s="12"/>
      <c r="H138" s="12"/>
      <c r="I138" s="12"/>
      <c r="J138" s="12"/>
      <c r="K138" s="12"/>
      <c r="L138" s="12"/>
      <c r="M138" s="12"/>
      <c r="N138" s="12"/>
      <c r="O138" s="12"/>
      <c r="P138" s="12"/>
      <c r="Q138" s="26"/>
    </row>
    <row r="139" spans="1:17" x14ac:dyDescent="0.2">
      <c r="A139" s="27" t="s">
        <v>8</v>
      </c>
      <c r="B139" s="13" t="s">
        <v>105</v>
      </c>
      <c r="C139" s="13" t="s">
        <v>314</v>
      </c>
      <c r="D139" s="13" t="s">
        <v>206</v>
      </c>
      <c r="E139" s="13" t="s">
        <v>313</v>
      </c>
      <c r="F139" s="14"/>
      <c r="G139" s="14"/>
      <c r="H139" s="14"/>
      <c r="I139" s="14"/>
      <c r="J139" s="14"/>
      <c r="K139" s="14"/>
      <c r="L139" s="14"/>
      <c r="M139" s="14"/>
      <c r="N139" s="14"/>
      <c r="O139" s="14"/>
      <c r="P139" s="14"/>
      <c r="Q139" s="28"/>
    </row>
    <row r="140" spans="1:17" x14ac:dyDescent="0.2">
      <c r="A140" s="25" t="s">
        <v>8</v>
      </c>
      <c r="B140" s="11" t="s">
        <v>105</v>
      </c>
      <c r="C140" s="11" t="s">
        <v>311</v>
      </c>
      <c r="D140" s="11" t="s">
        <v>213</v>
      </c>
      <c r="E140" s="11" t="s">
        <v>312</v>
      </c>
      <c r="F140" s="12"/>
      <c r="G140" s="12"/>
      <c r="H140" s="12"/>
      <c r="I140" s="12"/>
      <c r="J140" s="12"/>
      <c r="K140" s="12"/>
      <c r="L140" s="12"/>
      <c r="M140" s="12"/>
      <c r="N140" s="12"/>
      <c r="O140" s="12"/>
      <c r="P140" s="12"/>
      <c r="Q140" s="26"/>
    </row>
    <row r="141" spans="1:17" x14ac:dyDescent="0.2">
      <c r="A141" s="27" t="s">
        <v>8</v>
      </c>
      <c r="B141" s="13" t="s">
        <v>105</v>
      </c>
      <c r="C141" s="13" t="s">
        <v>311</v>
      </c>
      <c r="D141" s="13" t="s">
        <v>214</v>
      </c>
      <c r="E141" s="13" t="s">
        <v>312</v>
      </c>
      <c r="F141" s="14">
        <v>13</v>
      </c>
      <c r="G141" s="14">
        <v>10</v>
      </c>
      <c r="H141" s="14"/>
      <c r="I141" s="14">
        <v>11</v>
      </c>
      <c r="J141" s="14">
        <v>10</v>
      </c>
      <c r="K141" s="14">
        <v>12</v>
      </c>
      <c r="L141" s="14">
        <v>12</v>
      </c>
      <c r="M141" s="14">
        <v>13</v>
      </c>
      <c r="N141" s="14">
        <v>10</v>
      </c>
      <c r="O141" s="14">
        <v>9</v>
      </c>
      <c r="P141" s="14"/>
      <c r="Q141" s="28"/>
    </row>
    <row r="142" spans="1:17" x14ac:dyDescent="0.2">
      <c r="A142" s="25" t="s">
        <v>8</v>
      </c>
      <c r="B142" s="11" t="s">
        <v>105</v>
      </c>
      <c r="C142" s="11" t="s">
        <v>311</v>
      </c>
      <c r="D142" s="11" t="s">
        <v>214</v>
      </c>
      <c r="E142" s="11" t="s">
        <v>313</v>
      </c>
      <c r="F142" s="12">
        <v>14</v>
      </c>
      <c r="G142" s="12">
        <v>11</v>
      </c>
      <c r="H142" s="12"/>
      <c r="I142" s="12">
        <v>14</v>
      </c>
      <c r="J142" s="12">
        <v>12</v>
      </c>
      <c r="K142" s="12">
        <v>14</v>
      </c>
      <c r="L142" s="12">
        <v>15</v>
      </c>
      <c r="M142" s="12">
        <v>15</v>
      </c>
      <c r="N142" s="12">
        <v>12</v>
      </c>
      <c r="O142" s="12">
        <v>10</v>
      </c>
      <c r="P142" s="12"/>
      <c r="Q142" s="26"/>
    </row>
    <row r="143" spans="1:17" x14ac:dyDescent="0.2">
      <c r="A143" s="27" t="s">
        <v>8</v>
      </c>
      <c r="B143" s="13" t="s">
        <v>105</v>
      </c>
      <c r="C143" s="13" t="s">
        <v>311</v>
      </c>
      <c r="D143" s="13" t="s">
        <v>215</v>
      </c>
      <c r="E143" s="13" t="s">
        <v>312</v>
      </c>
      <c r="F143" s="14">
        <v>6</v>
      </c>
      <c r="G143" s="14">
        <v>7</v>
      </c>
      <c r="H143" s="14"/>
      <c r="I143" s="14">
        <v>10</v>
      </c>
      <c r="J143" s="14">
        <v>9</v>
      </c>
      <c r="K143" s="14">
        <v>10</v>
      </c>
      <c r="L143" s="14">
        <v>8</v>
      </c>
      <c r="M143" s="14">
        <v>8</v>
      </c>
      <c r="N143" s="14">
        <v>7</v>
      </c>
      <c r="O143" s="14">
        <v>9</v>
      </c>
      <c r="P143" s="14"/>
      <c r="Q143" s="28"/>
    </row>
    <row r="144" spans="1:17" x14ac:dyDescent="0.2">
      <c r="A144" s="25" t="s">
        <v>8</v>
      </c>
      <c r="B144" s="11" t="s">
        <v>105</v>
      </c>
      <c r="C144" s="11" t="s">
        <v>311</v>
      </c>
      <c r="D144" s="11" t="s">
        <v>215</v>
      </c>
      <c r="E144" s="11" t="s">
        <v>313</v>
      </c>
      <c r="F144" s="12">
        <v>7</v>
      </c>
      <c r="G144" s="12">
        <v>8</v>
      </c>
      <c r="H144" s="12"/>
      <c r="I144" s="12">
        <v>10</v>
      </c>
      <c r="J144" s="12">
        <v>11</v>
      </c>
      <c r="K144" s="12">
        <v>11</v>
      </c>
      <c r="L144" s="12">
        <v>10</v>
      </c>
      <c r="M144" s="12">
        <v>9</v>
      </c>
      <c r="N144" s="12">
        <v>8</v>
      </c>
      <c r="O144" s="12">
        <v>10</v>
      </c>
      <c r="P144" s="12"/>
      <c r="Q144" s="26"/>
    </row>
    <row r="145" spans="1:17" x14ac:dyDescent="0.2">
      <c r="A145" s="27" t="s">
        <v>8</v>
      </c>
      <c r="B145" s="13" t="s">
        <v>105</v>
      </c>
      <c r="C145" s="13" t="s">
        <v>311</v>
      </c>
      <c r="D145" s="13" t="s">
        <v>213</v>
      </c>
      <c r="E145" s="13" t="s">
        <v>313</v>
      </c>
      <c r="F145" s="14">
        <v>5</v>
      </c>
      <c r="G145" s="14">
        <v>5</v>
      </c>
      <c r="H145" s="14"/>
      <c r="I145" s="14">
        <v>8</v>
      </c>
      <c r="J145" s="14">
        <v>7</v>
      </c>
      <c r="K145" s="14">
        <v>1</v>
      </c>
      <c r="L145" s="14">
        <v>1</v>
      </c>
      <c r="M145" s="14">
        <v>3</v>
      </c>
      <c r="N145" s="14">
        <v>3</v>
      </c>
      <c r="O145" s="14">
        <v>4</v>
      </c>
      <c r="P145" s="14"/>
      <c r="Q145" s="28"/>
    </row>
    <row r="146" spans="1:17" x14ac:dyDescent="0.2">
      <c r="A146" s="25" t="s">
        <v>8</v>
      </c>
      <c r="B146" s="11" t="s">
        <v>105</v>
      </c>
      <c r="C146" s="11" t="s">
        <v>314</v>
      </c>
      <c r="D146" s="11" t="s">
        <v>214</v>
      </c>
      <c r="E146" s="11" t="s">
        <v>312</v>
      </c>
      <c r="F146" s="12">
        <v>7</v>
      </c>
      <c r="G146" s="12">
        <v>9</v>
      </c>
      <c r="H146" s="12"/>
      <c r="I146" s="12">
        <v>8</v>
      </c>
      <c r="J146" s="12">
        <v>7</v>
      </c>
      <c r="K146" s="12">
        <v>8</v>
      </c>
      <c r="L146" s="12">
        <v>9</v>
      </c>
      <c r="M146" s="12">
        <v>8</v>
      </c>
      <c r="N146" s="12">
        <v>9</v>
      </c>
      <c r="O146" s="12">
        <v>9</v>
      </c>
      <c r="P146" s="12"/>
      <c r="Q146" s="26"/>
    </row>
    <row r="147" spans="1:17" x14ac:dyDescent="0.2">
      <c r="A147" s="27" t="s">
        <v>8</v>
      </c>
      <c r="B147" s="13" t="s">
        <v>105</v>
      </c>
      <c r="C147" s="13" t="s">
        <v>314</v>
      </c>
      <c r="D147" s="13" t="s">
        <v>214</v>
      </c>
      <c r="E147" s="13" t="s">
        <v>313</v>
      </c>
      <c r="F147" s="14">
        <v>6</v>
      </c>
      <c r="G147" s="14">
        <v>8</v>
      </c>
      <c r="H147" s="14"/>
      <c r="I147" s="14">
        <v>8</v>
      </c>
      <c r="J147" s="14">
        <v>7</v>
      </c>
      <c r="K147" s="14">
        <v>8</v>
      </c>
      <c r="L147" s="14">
        <v>10</v>
      </c>
      <c r="M147" s="14">
        <v>9</v>
      </c>
      <c r="N147" s="14">
        <v>9</v>
      </c>
      <c r="O147" s="14">
        <v>9</v>
      </c>
      <c r="P147" s="14"/>
      <c r="Q147" s="28"/>
    </row>
    <row r="148" spans="1:17" x14ac:dyDescent="0.2">
      <c r="A148" s="25" t="s">
        <v>8</v>
      </c>
      <c r="B148" s="11" t="s">
        <v>105</v>
      </c>
      <c r="C148" s="11" t="s">
        <v>314</v>
      </c>
      <c r="D148" s="11" t="s">
        <v>215</v>
      </c>
      <c r="E148" s="11" t="s">
        <v>312</v>
      </c>
      <c r="F148" s="12">
        <v>2</v>
      </c>
      <c r="G148" s="12">
        <v>5</v>
      </c>
      <c r="H148" s="12"/>
      <c r="I148" s="12">
        <v>2</v>
      </c>
      <c r="J148" s="12">
        <v>1</v>
      </c>
      <c r="K148" s="12">
        <v>2</v>
      </c>
      <c r="L148" s="12">
        <v>1</v>
      </c>
      <c r="M148" s="12"/>
      <c r="N148" s="12">
        <v>2</v>
      </c>
      <c r="O148" s="12">
        <v>1</v>
      </c>
      <c r="P148" s="12"/>
      <c r="Q148" s="26"/>
    </row>
    <row r="149" spans="1:17" x14ac:dyDescent="0.2">
      <c r="A149" s="27" t="s">
        <v>8</v>
      </c>
      <c r="B149" s="13" t="s">
        <v>105</v>
      </c>
      <c r="C149" s="13" t="s">
        <v>314</v>
      </c>
      <c r="D149" s="13" t="s">
        <v>215</v>
      </c>
      <c r="E149" s="13" t="s">
        <v>313</v>
      </c>
      <c r="F149" s="14">
        <v>1</v>
      </c>
      <c r="G149" s="14">
        <v>4</v>
      </c>
      <c r="H149" s="14"/>
      <c r="I149" s="14">
        <v>2</v>
      </c>
      <c r="J149" s="14">
        <v>2</v>
      </c>
      <c r="K149" s="14">
        <v>2</v>
      </c>
      <c r="L149" s="14">
        <v>1</v>
      </c>
      <c r="M149" s="14">
        <v>1</v>
      </c>
      <c r="N149" s="14">
        <v>2</v>
      </c>
      <c r="O149" s="14">
        <v>1</v>
      </c>
      <c r="P149" s="14"/>
      <c r="Q149" s="28"/>
    </row>
    <row r="150" spans="1:17" x14ac:dyDescent="0.2">
      <c r="A150" s="25" t="s">
        <v>8</v>
      </c>
      <c r="B150" s="11" t="s">
        <v>105</v>
      </c>
      <c r="C150" s="11" t="s">
        <v>314</v>
      </c>
      <c r="D150" s="11" t="s">
        <v>213</v>
      </c>
      <c r="E150" s="11" t="s">
        <v>312</v>
      </c>
      <c r="F150" s="12">
        <v>5</v>
      </c>
      <c r="G150" s="12">
        <v>7</v>
      </c>
      <c r="H150" s="12"/>
      <c r="I150" s="12">
        <v>6</v>
      </c>
      <c r="J150" s="12">
        <v>7</v>
      </c>
      <c r="K150" s="12">
        <v>7</v>
      </c>
      <c r="L150" s="12">
        <v>7</v>
      </c>
      <c r="M150" s="12">
        <v>6</v>
      </c>
      <c r="N150" s="12">
        <v>8</v>
      </c>
      <c r="O150" s="12">
        <v>6</v>
      </c>
      <c r="P150" s="12"/>
      <c r="Q150" s="26"/>
    </row>
    <row r="151" spans="1:17" x14ac:dyDescent="0.2">
      <c r="A151" s="27" t="s">
        <v>8</v>
      </c>
      <c r="B151" s="13" t="s">
        <v>105</v>
      </c>
      <c r="C151" s="13" t="s">
        <v>314</v>
      </c>
      <c r="D151" s="13" t="s">
        <v>213</v>
      </c>
      <c r="E151" s="13" t="s">
        <v>313</v>
      </c>
      <c r="F151" s="14">
        <v>6</v>
      </c>
      <c r="G151" s="14">
        <v>10</v>
      </c>
      <c r="H151" s="14"/>
      <c r="I151" s="14">
        <v>8</v>
      </c>
      <c r="J151" s="14">
        <v>10</v>
      </c>
      <c r="K151" s="14">
        <v>10</v>
      </c>
      <c r="L151" s="14">
        <v>10</v>
      </c>
      <c r="M151" s="14">
        <v>10</v>
      </c>
      <c r="N151" s="14">
        <v>12</v>
      </c>
      <c r="O151" s="14">
        <v>9</v>
      </c>
      <c r="P151" s="14"/>
      <c r="Q151" s="28"/>
    </row>
    <row r="152" spans="1:17" x14ac:dyDescent="0.2">
      <c r="A152" s="25" t="s">
        <v>8</v>
      </c>
      <c r="B152" s="11" t="s">
        <v>105</v>
      </c>
      <c r="C152" s="11" t="s">
        <v>314</v>
      </c>
      <c r="D152" s="11" t="s">
        <v>212</v>
      </c>
      <c r="E152" s="11" t="s">
        <v>313</v>
      </c>
      <c r="F152" s="12">
        <v>4</v>
      </c>
      <c r="G152" s="12">
        <v>5</v>
      </c>
      <c r="H152" s="12"/>
      <c r="I152" s="12">
        <v>5</v>
      </c>
      <c r="J152" s="12">
        <v>5</v>
      </c>
      <c r="K152" s="12">
        <v>5</v>
      </c>
      <c r="L152" s="12">
        <v>5</v>
      </c>
      <c r="M152" s="12">
        <v>5</v>
      </c>
      <c r="N152" s="12">
        <v>5</v>
      </c>
      <c r="O152" s="12">
        <v>3</v>
      </c>
      <c r="P152" s="12"/>
      <c r="Q152" s="26"/>
    </row>
    <row r="153" spans="1:17" x14ac:dyDescent="0.2">
      <c r="A153" s="27" t="s">
        <v>8</v>
      </c>
      <c r="B153" s="13" t="s">
        <v>105</v>
      </c>
      <c r="C153" s="13" t="s">
        <v>314</v>
      </c>
      <c r="D153" s="13" t="s">
        <v>210</v>
      </c>
      <c r="E153" s="13" t="s">
        <v>312</v>
      </c>
      <c r="F153" s="14">
        <v>12</v>
      </c>
      <c r="G153" s="14">
        <v>12</v>
      </c>
      <c r="H153" s="14"/>
      <c r="I153" s="14">
        <v>12</v>
      </c>
      <c r="J153" s="14">
        <v>12</v>
      </c>
      <c r="K153" s="14">
        <v>9</v>
      </c>
      <c r="L153" s="14">
        <v>14</v>
      </c>
      <c r="M153" s="14">
        <v>12</v>
      </c>
      <c r="N153" s="14">
        <v>12</v>
      </c>
      <c r="O153" s="14">
        <v>12</v>
      </c>
      <c r="P153" s="14"/>
      <c r="Q153" s="28"/>
    </row>
    <row r="154" spans="1:17" x14ac:dyDescent="0.2">
      <c r="A154" s="25" t="s">
        <v>8</v>
      </c>
      <c r="B154" s="11" t="s">
        <v>105</v>
      </c>
      <c r="C154" s="11" t="s">
        <v>314</v>
      </c>
      <c r="D154" s="11" t="s">
        <v>210</v>
      </c>
      <c r="E154" s="11" t="s">
        <v>313</v>
      </c>
      <c r="F154" s="12">
        <v>12</v>
      </c>
      <c r="G154" s="12">
        <v>14</v>
      </c>
      <c r="H154" s="12"/>
      <c r="I154" s="12">
        <v>14</v>
      </c>
      <c r="J154" s="12">
        <v>15</v>
      </c>
      <c r="K154" s="12">
        <v>14</v>
      </c>
      <c r="L154" s="12">
        <v>16</v>
      </c>
      <c r="M154" s="12">
        <v>16</v>
      </c>
      <c r="N154" s="12">
        <v>16</v>
      </c>
      <c r="O154" s="12">
        <v>17</v>
      </c>
      <c r="P154" s="12"/>
      <c r="Q154" s="26"/>
    </row>
    <row r="155" spans="1:17" x14ac:dyDescent="0.2">
      <c r="A155" s="27" t="s">
        <v>8</v>
      </c>
      <c r="B155" s="13" t="s">
        <v>105</v>
      </c>
      <c r="C155" s="13" t="s">
        <v>314</v>
      </c>
      <c r="D155" s="13" t="s">
        <v>212</v>
      </c>
      <c r="E155" s="13" t="s">
        <v>312</v>
      </c>
      <c r="F155" s="14">
        <v>2</v>
      </c>
      <c r="G155" s="14">
        <v>2</v>
      </c>
      <c r="H155" s="14"/>
      <c r="I155" s="14">
        <v>1</v>
      </c>
      <c r="J155" s="14"/>
      <c r="K155" s="14">
        <v>1</v>
      </c>
      <c r="L155" s="14">
        <v>1</v>
      </c>
      <c r="M155" s="14">
        <v>1</v>
      </c>
      <c r="N155" s="14">
        <v>1</v>
      </c>
      <c r="O155" s="14"/>
      <c r="P155" s="14"/>
      <c r="Q155" s="28"/>
    </row>
    <row r="156" spans="1:17" x14ac:dyDescent="0.2">
      <c r="A156" s="25" t="s">
        <v>9</v>
      </c>
      <c r="B156" s="11" t="s">
        <v>106</v>
      </c>
      <c r="C156" s="11" t="s">
        <v>311</v>
      </c>
      <c r="D156" s="11" t="s">
        <v>210</v>
      </c>
      <c r="E156" s="11" t="s">
        <v>312</v>
      </c>
      <c r="F156" s="12"/>
      <c r="G156" s="12"/>
      <c r="H156" s="12"/>
      <c r="I156" s="12"/>
      <c r="J156" s="12"/>
      <c r="K156" s="12"/>
      <c r="L156" s="12"/>
      <c r="M156" s="12"/>
      <c r="N156" s="12"/>
      <c r="O156" s="12"/>
      <c r="P156" s="12"/>
      <c r="Q156" s="26"/>
    </row>
    <row r="157" spans="1:17" x14ac:dyDescent="0.2">
      <c r="A157" s="27" t="s">
        <v>9</v>
      </c>
      <c r="B157" s="13" t="s">
        <v>106</v>
      </c>
      <c r="C157" s="13" t="s">
        <v>311</v>
      </c>
      <c r="D157" s="13" t="s">
        <v>210</v>
      </c>
      <c r="E157" s="13" t="s">
        <v>313</v>
      </c>
      <c r="F157" s="14"/>
      <c r="G157" s="14"/>
      <c r="H157" s="14"/>
      <c r="I157" s="14"/>
      <c r="J157" s="14"/>
      <c r="K157" s="14"/>
      <c r="L157" s="14"/>
      <c r="M157" s="14"/>
      <c r="N157" s="14"/>
      <c r="O157" s="14"/>
      <c r="P157" s="14"/>
      <c r="Q157" s="28"/>
    </row>
    <row r="158" spans="1:17" x14ac:dyDescent="0.2">
      <c r="A158" s="25" t="s">
        <v>9</v>
      </c>
      <c r="B158" s="11" t="s">
        <v>106</v>
      </c>
      <c r="C158" s="11" t="s">
        <v>311</v>
      </c>
      <c r="D158" s="11" t="s">
        <v>212</v>
      </c>
      <c r="E158" s="11" t="s">
        <v>313</v>
      </c>
      <c r="F158" s="12"/>
      <c r="G158" s="12"/>
      <c r="H158" s="12"/>
      <c r="I158" s="12"/>
      <c r="J158" s="12"/>
      <c r="K158" s="12"/>
      <c r="L158" s="12"/>
      <c r="M158" s="12"/>
      <c r="N158" s="12"/>
      <c r="O158" s="12"/>
      <c r="P158" s="12"/>
      <c r="Q158" s="26"/>
    </row>
    <row r="159" spans="1:17" x14ac:dyDescent="0.2">
      <c r="A159" s="27" t="s">
        <v>9</v>
      </c>
      <c r="B159" s="13" t="s">
        <v>106</v>
      </c>
      <c r="C159" s="13" t="s">
        <v>311</v>
      </c>
      <c r="D159" s="13" t="s">
        <v>212</v>
      </c>
      <c r="E159" s="13" t="s">
        <v>312</v>
      </c>
      <c r="F159" s="14"/>
      <c r="G159" s="14"/>
      <c r="H159" s="14"/>
      <c r="I159" s="14"/>
      <c r="J159" s="14"/>
      <c r="K159" s="14"/>
      <c r="L159" s="14"/>
      <c r="M159" s="14"/>
      <c r="N159" s="14"/>
      <c r="O159" s="14"/>
      <c r="P159" s="14"/>
      <c r="Q159" s="28"/>
    </row>
    <row r="160" spans="1:17" x14ac:dyDescent="0.2">
      <c r="A160" s="25" t="s">
        <v>9</v>
      </c>
      <c r="B160" s="11" t="s">
        <v>106</v>
      </c>
      <c r="C160" s="11" t="s">
        <v>314</v>
      </c>
      <c r="D160" s="11" t="s">
        <v>206</v>
      </c>
      <c r="E160" s="11" t="s">
        <v>312</v>
      </c>
      <c r="F160" s="12"/>
      <c r="G160" s="12"/>
      <c r="H160" s="12"/>
      <c r="I160" s="12"/>
      <c r="J160" s="12"/>
      <c r="K160" s="12"/>
      <c r="L160" s="12"/>
      <c r="M160" s="12"/>
      <c r="N160" s="12"/>
      <c r="O160" s="12"/>
      <c r="P160" s="12"/>
      <c r="Q160" s="26"/>
    </row>
    <row r="161" spans="1:17" x14ac:dyDescent="0.2">
      <c r="A161" s="27" t="s">
        <v>9</v>
      </c>
      <c r="B161" s="13" t="s">
        <v>106</v>
      </c>
      <c r="C161" s="13" t="s">
        <v>314</v>
      </c>
      <c r="D161" s="13" t="s">
        <v>206</v>
      </c>
      <c r="E161" s="13" t="s">
        <v>313</v>
      </c>
      <c r="F161" s="14"/>
      <c r="G161" s="14"/>
      <c r="H161" s="14"/>
      <c r="I161" s="14"/>
      <c r="J161" s="14"/>
      <c r="K161" s="14"/>
      <c r="L161" s="14"/>
      <c r="M161" s="14"/>
      <c r="N161" s="14"/>
      <c r="O161" s="14"/>
      <c r="P161" s="14"/>
      <c r="Q161" s="28"/>
    </row>
    <row r="162" spans="1:17" x14ac:dyDescent="0.2">
      <c r="A162" s="25" t="s">
        <v>9</v>
      </c>
      <c r="B162" s="11" t="s">
        <v>106</v>
      </c>
      <c r="C162" s="11" t="s">
        <v>311</v>
      </c>
      <c r="D162" s="11" t="s">
        <v>214</v>
      </c>
      <c r="E162" s="11" t="s">
        <v>313</v>
      </c>
      <c r="F162" s="12">
        <v>4</v>
      </c>
      <c r="G162" s="12"/>
      <c r="H162" s="12">
        <v>5</v>
      </c>
      <c r="I162" s="12">
        <v>10</v>
      </c>
      <c r="J162" s="12">
        <v>9</v>
      </c>
      <c r="K162" s="12">
        <v>10</v>
      </c>
      <c r="L162" s="12">
        <v>10</v>
      </c>
      <c r="M162" s="12">
        <v>13</v>
      </c>
      <c r="N162" s="12">
        <v>24</v>
      </c>
      <c r="O162" s="12">
        <v>20</v>
      </c>
      <c r="P162" s="12"/>
      <c r="Q162" s="26"/>
    </row>
    <row r="163" spans="1:17" x14ac:dyDescent="0.2">
      <c r="A163" s="27" t="s">
        <v>9</v>
      </c>
      <c r="B163" s="13" t="s">
        <v>106</v>
      </c>
      <c r="C163" s="13" t="s">
        <v>311</v>
      </c>
      <c r="D163" s="13" t="s">
        <v>215</v>
      </c>
      <c r="E163" s="13" t="s">
        <v>312</v>
      </c>
      <c r="F163" s="14">
        <v>1</v>
      </c>
      <c r="G163" s="14"/>
      <c r="H163" s="14">
        <v>3</v>
      </c>
      <c r="I163" s="14">
        <v>6</v>
      </c>
      <c r="J163" s="14">
        <v>4</v>
      </c>
      <c r="K163" s="14">
        <v>4</v>
      </c>
      <c r="L163" s="14">
        <v>7</v>
      </c>
      <c r="M163" s="14">
        <v>10</v>
      </c>
      <c r="N163" s="14">
        <v>13</v>
      </c>
      <c r="O163" s="14">
        <v>13</v>
      </c>
      <c r="P163" s="14"/>
      <c r="Q163" s="28"/>
    </row>
    <row r="164" spans="1:17" x14ac:dyDescent="0.2">
      <c r="A164" s="25" t="s">
        <v>9</v>
      </c>
      <c r="B164" s="11" t="s">
        <v>106</v>
      </c>
      <c r="C164" s="11" t="s">
        <v>311</v>
      </c>
      <c r="D164" s="11" t="s">
        <v>215</v>
      </c>
      <c r="E164" s="11" t="s">
        <v>313</v>
      </c>
      <c r="F164" s="12">
        <v>2</v>
      </c>
      <c r="G164" s="12"/>
      <c r="H164" s="12">
        <v>5</v>
      </c>
      <c r="I164" s="12">
        <v>7</v>
      </c>
      <c r="J164" s="12">
        <v>7</v>
      </c>
      <c r="K164" s="12">
        <v>6</v>
      </c>
      <c r="L164" s="12">
        <v>8</v>
      </c>
      <c r="M164" s="12">
        <v>10</v>
      </c>
      <c r="N164" s="12">
        <v>17</v>
      </c>
      <c r="O164" s="12">
        <v>16</v>
      </c>
      <c r="P164" s="12"/>
      <c r="Q164" s="26"/>
    </row>
    <row r="165" spans="1:17" x14ac:dyDescent="0.2">
      <c r="A165" s="27" t="s">
        <v>9</v>
      </c>
      <c r="B165" s="13" t="s">
        <v>106</v>
      </c>
      <c r="C165" s="13" t="s">
        <v>314</v>
      </c>
      <c r="D165" s="13" t="s">
        <v>214</v>
      </c>
      <c r="E165" s="13" t="s">
        <v>312</v>
      </c>
      <c r="F165" s="14">
        <v>11</v>
      </c>
      <c r="G165" s="14">
        <v>12</v>
      </c>
      <c r="H165" s="14">
        <v>14</v>
      </c>
      <c r="I165" s="14">
        <v>12</v>
      </c>
      <c r="J165" s="14">
        <v>14</v>
      </c>
      <c r="K165" s="14">
        <v>10</v>
      </c>
      <c r="L165" s="14">
        <v>13</v>
      </c>
      <c r="M165" s="14">
        <v>14</v>
      </c>
      <c r="N165" s="14">
        <v>15</v>
      </c>
      <c r="O165" s="14">
        <v>13</v>
      </c>
      <c r="P165" s="14"/>
      <c r="Q165" s="28"/>
    </row>
    <row r="166" spans="1:17" x14ac:dyDescent="0.2">
      <c r="A166" s="25" t="s">
        <v>9</v>
      </c>
      <c r="B166" s="11" t="s">
        <v>106</v>
      </c>
      <c r="C166" s="11" t="s">
        <v>314</v>
      </c>
      <c r="D166" s="11" t="s">
        <v>214</v>
      </c>
      <c r="E166" s="11" t="s">
        <v>313</v>
      </c>
      <c r="F166" s="12">
        <v>12</v>
      </c>
      <c r="G166" s="12">
        <v>14</v>
      </c>
      <c r="H166" s="12">
        <v>14</v>
      </c>
      <c r="I166" s="12">
        <v>12</v>
      </c>
      <c r="J166" s="12">
        <v>13</v>
      </c>
      <c r="K166" s="12">
        <v>11</v>
      </c>
      <c r="L166" s="12">
        <v>13</v>
      </c>
      <c r="M166" s="12">
        <v>14</v>
      </c>
      <c r="N166" s="12">
        <v>15</v>
      </c>
      <c r="O166" s="12">
        <v>13</v>
      </c>
      <c r="P166" s="12"/>
      <c r="Q166" s="26"/>
    </row>
    <row r="167" spans="1:17" x14ac:dyDescent="0.2">
      <c r="A167" s="27" t="s">
        <v>9</v>
      </c>
      <c r="B167" s="13" t="s">
        <v>106</v>
      </c>
      <c r="C167" s="13" t="s">
        <v>314</v>
      </c>
      <c r="D167" s="13" t="s">
        <v>215</v>
      </c>
      <c r="E167" s="13" t="s">
        <v>312</v>
      </c>
      <c r="F167" s="14">
        <v>4</v>
      </c>
      <c r="G167" s="14">
        <v>5</v>
      </c>
      <c r="H167" s="14">
        <v>5</v>
      </c>
      <c r="I167" s="14">
        <v>10</v>
      </c>
      <c r="J167" s="14">
        <v>8</v>
      </c>
      <c r="K167" s="14">
        <v>6</v>
      </c>
      <c r="L167" s="14">
        <v>9</v>
      </c>
      <c r="M167" s="14">
        <v>9</v>
      </c>
      <c r="N167" s="14">
        <v>9</v>
      </c>
      <c r="O167" s="14">
        <v>9</v>
      </c>
      <c r="P167" s="14"/>
      <c r="Q167" s="28"/>
    </row>
    <row r="168" spans="1:17" x14ac:dyDescent="0.2">
      <c r="A168" s="25" t="s">
        <v>9</v>
      </c>
      <c r="B168" s="11" t="s">
        <v>106</v>
      </c>
      <c r="C168" s="11" t="s">
        <v>314</v>
      </c>
      <c r="D168" s="11" t="s">
        <v>215</v>
      </c>
      <c r="E168" s="11" t="s">
        <v>313</v>
      </c>
      <c r="F168" s="12">
        <v>5</v>
      </c>
      <c r="G168" s="12">
        <v>7</v>
      </c>
      <c r="H168" s="12">
        <v>6</v>
      </c>
      <c r="I168" s="12">
        <v>13</v>
      </c>
      <c r="J168" s="12">
        <v>9</v>
      </c>
      <c r="K168" s="12">
        <v>9</v>
      </c>
      <c r="L168" s="12">
        <v>11</v>
      </c>
      <c r="M168" s="12">
        <v>11</v>
      </c>
      <c r="N168" s="12">
        <v>10</v>
      </c>
      <c r="O168" s="12">
        <v>11</v>
      </c>
      <c r="P168" s="12"/>
      <c r="Q168" s="26"/>
    </row>
    <row r="169" spans="1:17" x14ac:dyDescent="0.2">
      <c r="A169" s="27" t="s">
        <v>9</v>
      </c>
      <c r="B169" s="13" t="s">
        <v>106</v>
      </c>
      <c r="C169" s="13" t="s">
        <v>314</v>
      </c>
      <c r="D169" s="13" t="s">
        <v>213</v>
      </c>
      <c r="E169" s="13" t="s">
        <v>312</v>
      </c>
      <c r="F169" s="14">
        <v>2</v>
      </c>
      <c r="G169" s="14">
        <v>5</v>
      </c>
      <c r="H169" s="14">
        <v>6</v>
      </c>
      <c r="I169" s="14">
        <v>8</v>
      </c>
      <c r="J169" s="14">
        <v>7</v>
      </c>
      <c r="K169" s="14">
        <v>5</v>
      </c>
      <c r="L169" s="14">
        <v>8</v>
      </c>
      <c r="M169" s="14">
        <v>9</v>
      </c>
      <c r="N169" s="14">
        <v>8</v>
      </c>
      <c r="O169" s="14">
        <v>9</v>
      </c>
      <c r="P169" s="14"/>
      <c r="Q169" s="28"/>
    </row>
    <row r="170" spans="1:17" x14ac:dyDescent="0.2">
      <c r="A170" s="25" t="s">
        <v>9</v>
      </c>
      <c r="B170" s="11" t="s">
        <v>106</v>
      </c>
      <c r="C170" s="11" t="s">
        <v>314</v>
      </c>
      <c r="D170" s="11" t="s">
        <v>213</v>
      </c>
      <c r="E170" s="11" t="s">
        <v>313</v>
      </c>
      <c r="F170" s="12">
        <v>4</v>
      </c>
      <c r="G170" s="12">
        <v>6</v>
      </c>
      <c r="H170" s="12">
        <v>7</v>
      </c>
      <c r="I170" s="12">
        <v>9</v>
      </c>
      <c r="J170" s="12">
        <v>4</v>
      </c>
      <c r="K170" s="12">
        <v>7</v>
      </c>
      <c r="L170" s="12">
        <v>9</v>
      </c>
      <c r="M170" s="12">
        <v>10</v>
      </c>
      <c r="N170" s="12">
        <v>10</v>
      </c>
      <c r="O170" s="12">
        <v>12</v>
      </c>
      <c r="P170" s="12"/>
      <c r="Q170" s="26"/>
    </row>
    <row r="171" spans="1:17" x14ac:dyDescent="0.2">
      <c r="A171" s="27" t="s">
        <v>9</v>
      </c>
      <c r="B171" s="13" t="s">
        <v>106</v>
      </c>
      <c r="C171" s="13" t="s">
        <v>311</v>
      </c>
      <c r="D171" s="13" t="s">
        <v>214</v>
      </c>
      <c r="E171" s="13" t="s">
        <v>312</v>
      </c>
      <c r="F171" s="14"/>
      <c r="G171" s="14"/>
      <c r="H171" s="14">
        <v>3</v>
      </c>
      <c r="I171" s="14">
        <v>7</v>
      </c>
      <c r="J171" s="14">
        <v>7</v>
      </c>
      <c r="K171" s="14">
        <v>7</v>
      </c>
      <c r="L171" s="14">
        <v>8</v>
      </c>
      <c r="M171" s="14">
        <v>11</v>
      </c>
      <c r="N171" s="14">
        <v>21</v>
      </c>
      <c r="O171" s="14">
        <v>17</v>
      </c>
      <c r="P171" s="14"/>
      <c r="Q171" s="28"/>
    </row>
    <row r="172" spans="1:17" x14ac:dyDescent="0.2">
      <c r="A172" s="25" t="s">
        <v>9</v>
      </c>
      <c r="B172" s="11" t="s">
        <v>106</v>
      </c>
      <c r="C172" s="11" t="s">
        <v>314</v>
      </c>
      <c r="D172" s="11" t="s">
        <v>212</v>
      </c>
      <c r="E172" s="11" t="s">
        <v>312</v>
      </c>
      <c r="F172" s="12"/>
      <c r="G172" s="12">
        <v>3</v>
      </c>
      <c r="H172" s="12">
        <v>4</v>
      </c>
      <c r="I172" s="12">
        <v>6</v>
      </c>
      <c r="J172" s="12">
        <v>6</v>
      </c>
      <c r="K172" s="12">
        <v>3</v>
      </c>
      <c r="L172" s="12">
        <v>5</v>
      </c>
      <c r="M172" s="12">
        <v>6</v>
      </c>
      <c r="N172" s="12">
        <v>8</v>
      </c>
      <c r="O172" s="12">
        <v>7</v>
      </c>
      <c r="P172" s="12"/>
      <c r="Q172" s="26"/>
    </row>
    <row r="173" spans="1:17" x14ac:dyDescent="0.2">
      <c r="A173" s="27" t="s">
        <v>9</v>
      </c>
      <c r="B173" s="13" t="s">
        <v>106</v>
      </c>
      <c r="C173" s="13" t="s">
        <v>314</v>
      </c>
      <c r="D173" s="13" t="s">
        <v>212</v>
      </c>
      <c r="E173" s="13" t="s">
        <v>313</v>
      </c>
      <c r="F173" s="14"/>
      <c r="G173" s="14">
        <v>5</v>
      </c>
      <c r="H173" s="14">
        <v>6</v>
      </c>
      <c r="I173" s="14">
        <v>9</v>
      </c>
      <c r="J173" s="14">
        <v>8</v>
      </c>
      <c r="K173" s="14">
        <v>10</v>
      </c>
      <c r="L173" s="14">
        <v>8</v>
      </c>
      <c r="M173" s="14">
        <v>9</v>
      </c>
      <c r="N173" s="14">
        <v>10</v>
      </c>
      <c r="O173" s="14">
        <v>8</v>
      </c>
      <c r="P173" s="14"/>
      <c r="Q173" s="28"/>
    </row>
    <row r="174" spans="1:17" x14ac:dyDescent="0.2">
      <c r="A174" s="25" t="s">
        <v>9</v>
      </c>
      <c r="B174" s="11" t="s">
        <v>106</v>
      </c>
      <c r="C174" s="11" t="s">
        <v>314</v>
      </c>
      <c r="D174" s="11" t="s">
        <v>210</v>
      </c>
      <c r="E174" s="11" t="s">
        <v>312</v>
      </c>
      <c r="F174" s="12"/>
      <c r="G174" s="12">
        <v>4</v>
      </c>
      <c r="H174" s="12">
        <v>6</v>
      </c>
      <c r="I174" s="12">
        <v>10</v>
      </c>
      <c r="J174" s="12">
        <v>11</v>
      </c>
      <c r="K174" s="12">
        <v>12</v>
      </c>
      <c r="L174" s="12">
        <v>16</v>
      </c>
      <c r="M174" s="12">
        <v>15</v>
      </c>
      <c r="N174" s="12">
        <v>14</v>
      </c>
      <c r="O174" s="12">
        <v>14</v>
      </c>
      <c r="P174" s="12"/>
      <c r="Q174" s="26"/>
    </row>
    <row r="175" spans="1:17" x14ac:dyDescent="0.2">
      <c r="A175" s="27" t="s">
        <v>9</v>
      </c>
      <c r="B175" s="13" t="s">
        <v>106</v>
      </c>
      <c r="C175" s="13" t="s">
        <v>314</v>
      </c>
      <c r="D175" s="13" t="s">
        <v>210</v>
      </c>
      <c r="E175" s="13" t="s">
        <v>313</v>
      </c>
      <c r="F175" s="14"/>
      <c r="G175" s="14">
        <v>7</v>
      </c>
      <c r="H175" s="14">
        <v>10</v>
      </c>
      <c r="I175" s="14">
        <v>13</v>
      </c>
      <c r="J175" s="14">
        <v>14</v>
      </c>
      <c r="K175" s="14">
        <v>15</v>
      </c>
      <c r="L175" s="14">
        <v>20</v>
      </c>
      <c r="M175" s="14">
        <v>17</v>
      </c>
      <c r="N175" s="14">
        <v>16</v>
      </c>
      <c r="O175" s="14">
        <v>16</v>
      </c>
      <c r="P175" s="14"/>
      <c r="Q175" s="28"/>
    </row>
    <row r="176" spans="1:17" x14ac:dyDescent="0.2">
      <c r="A176" s="25" t="s">
        <v>9</v>
      </c>
      <c r="B176" s="11" t="s">
        <v>106</v>
      </c>
      <c r="C176" s="11" t="s">
        <v>311</v>
      </c>
      <c r="D176" s="11" t="s">
        <v>213</v>
      </c>
      <c r="E176" s="11" t="s">
        <v>312</v>
      </c>
      <c r="F176" s="12"/>
      <c r="G176" s="12"/>
      <c r="H176" s="12">
        <v>2</v>
      </c>
      <c r="I176" s="12">
        <v>7</v>
      </c>
      <c r="J176" s="12">
        <v>5</v>
      </c>
      <c r="K176" s="12">
        <v>3</v>
      </c>
      <c r="L176" s="12">
        <v>5</v>
      </c>
      <c r="M176" s="12">
        <v>7</v>
      </c>
      <c r="N176" s="12"/>
      <c r="O176" s="12"/>
      <c r="P176" s="12"/>
      <c r="Q176" s="26"/>
    </row>
    <row r="177" spans="1:17" x14ac:dyDescent="0.2">
      <c r="A177" s="27" t="s">
        <v>9</v>
      </c>
      <c r="B177" s="13" t="s">
        <v>106</v>
      </c>
      <c r="C177" s="13" t="s">
        <v>311</v>
      </c>
      <c r="D177" s="13" t="s">
        <v>213</v>
      </c>
      <c r="E177" s="13" t="s">
        <v>313</v>
      </c>
      <c r="F177" s="14"/>
      <c r="G177" s="14"/>
      <c r="H177" s="14">
        <v>4</v>
      </c>
      <c r="I177" s="14">
        <v>5</v>
      </c>
      <c r="J177" s="14">
        <v>4</v>
      </c>
      <c r="K177" s="14">
        <v>4</v>
      </c>
      <c r="L177" s="14">
        <v>5</v>
      </c>
      <c r="M177" s="14"/>
      <c r="N177" s="14"/>
      <c r="O177" s="14"/>
      <c r="P177" s="14"/>
      <c r="Q177" s="28"/>
    </row>
    <row r="178" spans="1:17" x14ac:dyDescent="0.2">
      <c r="A178" s="25" t="s">
        <v>10</v>
      </c>
      <c r="B178" s="11" t="s">
        <v>107</v>
      </c>
      <c r="C178" s="11" t="s">
        <v>311</v>
      </c>
      <c r="D178" s="11" t="s">
        <v>210</v>
      </c>
      <c r="E178" s="11" t="s">
        <v>312</v>
      </c>
      <c r="F178" s="12"/>
      <c r="G178" s="12"/>
      <c r="H178" s="12"/>
      <c r="I178" s="12"/>
      <c r="J178" s="12"/>
      <c r="K178" s="12"/>
      <c r="L178" s="12"/>
      <c r="M178" s="12"/>
      <c r="N178" s="12"/>
      <c r="O178" s="12"/>
      <c r="P178" s="12"/>
      <c r="Q178" s="26"/>
    </row>
    <row r="179" spans="1:17" x14ac:dyDescent="0.2">
      <c r="A179" s="27" t="s">
        <v>10</v>
      </c>
      <c r="B179" s="13" t="s">
        <v>107</v>
      </c>
      <c r="C179" s="13" t="s">
        <v>311</v>
      </c>
      <c r="D179" s="13" t="s">
        <v>210</v>
      </c>
      <c r="E179" s="13" t="s">
        <v>313</v>
      </c>
      <c r="F179" s="14"/>
      <c r="G179" s="14"/>
      <c r="H179" s="14"/>
      <c r="I179" s="14"/>
      <c r="J179" s="14"/>
      <c r="K179" s="14"/>
      <c r="L179" s="14"/>
      <c r="M179" s="14"/>
      <c r="N179" s="14"/>
      <c r="O179" s="14"/>
      <c r="P179" s="14"/>
      <c r="Q179" s="28"/>
    </row>
    <row r="180" spans="1:17" x14ac:dyDescent="0.2">
      <c r="A180" s="25" t="s">
        <v>10</v>
      </c>
      <c r="B180" s="11" t="s">
        <v>107</v>
      </c>
      <c r="C180" s="11" t="s">
        <v>311</v>
      </c>
      <c r="D180" s="11" t="s">
        <v>212</v>
      </c>
      <c r="E180" s="11" t="s">
        <v>313</v>
      </c>
      <c r="F180" s="12"/>
      <c r="G180" s="12"/>
      <c r="H180" s="12"/>
      <c r="I180" s="12"/>
      <c r="J180" s="12"/>
      <c r="K180" s="12"/>
      <c r="L180" s="12"/>
      <c r="M180" s="12"/>
      <c r="N180" s="12"/>
      <c r="O180" s="12"/>
      <c r="P180" s="12"/>
      <c r="Q180" s="26"/>
    </row>
    <row r="181" spans="1:17" x14ac:dyDescent="0.2">
      <c r="A181" s="27" t="s">
        <v>10</v>
      </c>
      <c r="B181" s="13" t="s">
        <v>107</v>
      </c>
      <c r="C181" s="13" t="s">
        <v>311</v>
      </c>
      <c r="D181" s="13" t="s">
        <v>212</v>
      </c>
      <c r="E181" s="13" t="s">
        <v>312</v>
      </c>
      <c r="F181" s="14"/>
      <c r="G181" s="14"/>
      <c r="H181" s="14"/>
      <c r="I181" s="14"/>
      <c r="J181" s="14"/>
      <c r="K181" s="14"/>
      <c r="L181" s="14"/>
      <c r="M181" s="14"/>
      <c r="N181" s="14"/>
      <c r="O181" s="14"/>
      <c r="P181" s="14"/>
      <c r="Q181" s="28"/>
    </row>
    <row r="182" spans="1:17" x14ac:dyDescent="0.2">
      <c r="A182" s="25" t="s">
        <v>10</v>
      </c>
      <c r="B182" s="11" t="s">
        <v>107</v>
      </c>
      <c r="C182" s="11" t="s">
        <v>314</v>
      </c>
      <c r="D182" s="11" t="s">
        <v>206</v>
      </c>
      <c r="E182" s="11" t="s">
        <v>312</v>
      </c>
      <c r="F182" s="12"/>
      <c r="G182" s="12"/>
      <c r="H182" s="12"/>
      <c r="I182" s="12"/>
      <c r="J182" s="12"/>
      <c r="K182" s="12"/>
      <c r="L182" s="12"/>
      <c r="M182" s="12"/>
      <c r="N182" s="12"/>
      <c r="O182" s="12"/>
      <c r="P182" s="12"/>
      <c r="Q182" s="26"/>
    </row>
    <row r="183" spans="1:17" x14ac:dyDescent="0.2">
      <c r="A183" s="27" t="s">
        <v>10</v>
      </c>
      <c r="B183" s="13" t="s">
        <v>107</v>
      </c>
      <c r="C183" s="13" t="s">
        <v>314</v>
      </c>
      <c r="D183" s="13" t="s">
        <v>206</v>
      </c>
      <c r="E183" s="13" t="s">
        <v>313</v>
      </c>
      <c r="F183" s="14"/>
      <c r="G183" s="14"/>
      <c r="H183" s="14"/>
      <c r="I183" s="14"/>
      <c r="J183" s="14"/>
      <c r="K183" s="14"/>
      <c r="L183" s="14"/>
      <c r="M183" s="14"/>
      <c r="N183" s="14"/>
      <c r="O183" s="14"/>
      <c r="P183" s="14"/>
      <c r="Q183" s="28"/>
    </row>
    <row r="184" spans="1:17" x14ac:dyDescent="0.2">
      <c r="A184" s="25" t="s">
        <v>10</v>
      </c>
      <c r="B184" s="11" t="s">
        <v>107</v>
      </c>
      <c r="C184" s="11" t="s">
        <v>311</v>
      </c>
      <c r="D184" s="11" t="s">
        <v>213</v>
      </c>
      <c r="E184" s="11" t="s">
        <v>312</v>
      </c>
      <c r="F184" s="12"/>
      <c r="G184" s="12"/>
      <c r="H184" s="12"/>
      <c r="I184" s="12"/>
      <c r="J184" s="12"/>
      <c r="K184" s="12"/>
      <c r="L184" s="12"/>
      <c r="M184" s="12"/>
      <c r="N184" s="12"/>
      <c r="O184" s="12"/>
      <c r="P184" s="12"/>
      <c r="Q184" s="26"/>
    </row>
    <row r="185" spans="1:17" x14ac:dyDescent="0.2">
      <c r="A185" s="27" t="s">
        <v>10</v>
      </c>
      <c r="B185" s="13" t="s">
        <v>107</v>
      </c>
      <c r="C185" s="13" t="s">
        <v>311</v>
      </c>
      <c r="D185" s="13" t="s">
        <v>213</v>
      </c>
      <c r="E185" s="13" t="s">
        <v>313</v>
      </c>
      <c r="F185" s="14"/>
      <c r="G185" s="14"/>
      <c r="H185" s="14"/>
      <c r="I185" s="14"/>
      <c r="J185" s="14"/>
      <c r="K185" s="14"/>
      <c r="L185" s="14"/>
      <c r="M185" s="14"/>
      <c r="N185" s="14"/>
      <c r="O185" s="14"/>
      <c r="P185" s="14"/>
      <c r="Q185" s="28"/>
    </row>
    <row r="186" spans="1:17" x14ac:dyDescent="0.2">
      <c r="A186" s="25" t="s">
        <v>10</v>
      </c>
      <c r="B186" s="11" t="s">
        <v>107</v>
      </c>
      <c r="C186" s="11" t="s">
        <v>311</v>
      </c>
      <c r="D186" s="11" t="s">
        <v>214</v>
      </c>
      <c r="E186" s="11" t="s">
        <v>312</v>
      </c>
      <c r="F186" s="12"/>
      <c r="G186" s="12"/>
      <c r="H186" s="12">
        <v>20</v>
      </c>
      <c r="I186" s="12">
        <v>21</v>
      </c>
      <c r="J186" s="12">
        <v>22</v>
      </c>
      <c r="K186" s="12">
        <v>20</v>
      </c>
      <c r="L186" s="12">
        <v>20</v>
      </c>
      <c r="M186" s="12">
        <v>17</v>
      </c>
      <c r="N186" s="12">
        <v>15</v>
      </c>
      <c r="O186" s="12">
        <v>13</v>
      </c>
      <c r="P186" s="12"/>
      <c r="Q186" s="26"/>
    </row>
    <row r="187" spans="1:17" x14ac:dyDescent="0.2">
      <c r="A187" s="27" t="s">
        <v>10</v>
      </c>
      <c r="B187" s="13" t="s">
        <v>107</v>
      </c>
      <c r="C187" s="13" t="s">
        <v>311</v>
      </c>
      <c r="D187" s="13" t="s">
        <v>214</v>
      </c>
      <c r="E187" s="13" t="s">
        <v>313</v>
      </c>
      <c r="F187" s="14"/>
      <c r="G187" s="14"/>
      <c r="H187" s="14">
        <v>20</v>
      </c>
      <c r="I187" s="14">
        <v>21</v>
      </c>
      <c r="J187" s="14">
        <v>22</v>
      </c>
      <c r="K187" s="14">
        <v>21</v>
      </c>
      <c r="L187" s="14">
        <v>22</v>
      </c>
      <c r="M187" s="14">
        <v>20</v>
      </c>
      <c r="N187" s="14">
        <v>19</v>
      </c>
      <c r="O187" s="14">
        <v>16</v>
      </c>
      <c r="P187" s="14"/>
      <c r="Q187" s="28"/>
    </row>
    <row r="188" spans="1:17" x14ac:dyDescent="0.2">
      <c r="A188" s="25" t="s">
        <v>10</v>
      </c>
      <c r="B188" s="11" t="s">
        <v>107</v>
      </c>
      <c r="C188" s="11" t="s">
        <v>311</v>
      </c>
      <c r="D188" s="11" t="s">
        <v>215</v>
      </c>
      <c r="E188" s="11" t="s">
        <v>312</v>
      </c>
      <c r="F188" s="12"/>
      <c r="G188" s="12"/>
      <c r="H188" s="12">
        <v>19</v>
      </c>
      <c r="I188" s="12">
        <v>20</v>
      </c>
      <c r="J188" s="12">
        <v>22</v>
      </c>
      <c r="K188" s="12">
        <v>19</v>
      </c>
      <c r="L188" s="12">
        <v>19</v>
      </c>
      <c r="M188" s="12">
        <v>17</v>
      </c>
      <c r="N188" s="12">
        <v>17</v>
      </c>
      <c r="O188" s="12">
        <v>12</v>
      </c>
      <c r="P188" s="12"/>
      <c r="Q188" s="26"/>
    </row>
    <row r="189" spans="1:17" x14ac:dyDescent="0.2">
      <c r="A189" s="27" t="s">
        <v>10</v>
      </c>
      <c r="B189" s="13" t="s">
        <v>107</v>
      </c>
      <c r="C189" s="13" t="s">
        <v>311</v>
      </c>
      <c r="D189" s="13" t="s">
        <v>215</v>
      </c>
      <c r="E189" s="13" t="s">
        <v>313</v>
      </c>
      <c r="F189" s="14"/>
      <c r="G189" s="14"/>
      <c r="H189" s="14">
        <v>16</v>
      </c>
      <c r="I189" s="14">
        <v>18</v>
      </c>
      <c r="J189" s="14">
        <v>21</v>
      </c>
      <c r="K189" s="14">
        <v>19</v>
      </c>
      <c r="L189" s="14">
        <v>19</v>
      </c>
      <c r="M189" s="14">
        <v>17</v>
      </c>
      <c r="N189" s="14">
        <v>17</v>
      </c>
      <c r="O189" s="14">
        <v>12</v>
      </c>
      <c r="P189" s="14"/>
      <c r="Q189" s="28"/>
    </row>
    <row r="190" spans="1:17" x14ac:dyDescent="0.2">
      <c r="A190" s="25" t="s">
        <v>10</v>
      </c>
      <c r="B190" s="11" t="s">
        <v>107</v>
      </c>
      <c r="C190" s="11" t="s">
        <v>314</v>
      </c>
      <c r="D190" s="11" t="s">
        <v>214</v>
      </c>
      <c r="E190" s="11" t="s">
        <v>312</v>
      </c>
      <c r="F190" s="12"/>
      <c r="G190" s="12">
        <v>7</v>
      </c>
      <c r="H190" s="12">
        <v>11</v>
      </c>
      <c r="I190" s="12">
        <v>8</v>
      </c>
      <c r="J190" s="12"/>
      <c r="K190" s="12"/>
      <c r="L190" s="12"/>
      <c r="M190" s="12">
        <v>4</v>
      </c>
      <c r="N190" s="12">
        <v>5</v>
      </c>
      <c r="O190" s="12">
        <v>2</v>
      </c>
      <c r="P190" s="12"/>
      <c r="Q190" s="26"/>
    </row>
    <row r="191" spans="1:17" x14ac:dyDescent="0.2">
      <c r="A191" s="27" t="s">
        <v>10</v>
      </c>
      <c r="B191" s="13" t="s">
        <v>107</v>
      </c>
      <c r="C191" s="13" t="s">
        <v>314</v>
      </c>
      <c r="D191" s="13" t="s">
        <v>214</v>
      </c>
      <c r="E191" s="13" t="s">
        <v>313</v>
      </c>
      <c r="F191" s="14"/>
      <c r="G191" s="14">
        <v>7</v>
      </c>
      <c r="H191" s="14">
        <v>7</v>
      </c>
      <c r="I191" s="14">
        <v>8</v>
      </c>
      <c r="J191" s="14"/>
      <c r="K191" s="14"/>
      <c r="L191" s="14"/>
      <c r="M191" s="14">
        <v>5</v>
      </c>
      <c r="N191" s="14">
        <v>6</v>
      </c>
      <c r="O191" s="14">
        <v>3</v>
      </c>
      <c r="P191" s="14"/>
      <c r="Q191" s="28"/>
    </row>
    <row r="192" spans="1:17" x14ac:dyDescent="0.2">
      <c r="A192" s="25" t="s">
        <v>10</v>
      </c>
      <c r="B192" s="11" t="s">
        <v>107</v>
      </c>
      <c r="C192" s="11" t="s">
        <v>314</v>
      </c>
      <c r="D192" s="11" t="s">
        <v>215</v>
      </c>
      <c r="E192" s="11" t="s">
        <v>312</v>
      </c>
      <c r="F192" s="12"/>
      <c r="G192" s="12"/>
      <c r="H192" s="12">
        <v>7</v>
      </c>
      <c r="I192" s="12">
        <v>6</v>
      </c>
      <c r="J192" s="12">
        <v>8</v>
      </c>
      <c r="K192" s="12">
        <v>3</v>
      </c>
      <c r="L192" s="12"/>
      <c r="M192" s="12">
        <v>3</v>
      </c>
      <c r="N192" s="12">
        <v>4</v>
      </c>
      <c r="O192" s="12">
        <v>1</v>
      </c>
      <c r="P192" s="12"/>
      <c r="Q192" s="26"/>
    </row>
    <row r="193" spans="1:17" x14ac:dyDescent="0.2">
      <c r="A193" s="27" t="s">
        <v>10</v>
      </c>
      <c r="B193" s="13" t="s">
        <v>107</v>
      </c>
      <c r="C193" s="13" t="s">
        <v>314</v>
      </c>
      <c r="D193" s="13" t="s">
        <v>215</v>
      </c>
      <c r="E193" s="13" t="s">
        <v>313</v>
      </c>
      <c r="F193" s="14"/>
      <c r="G193" s="14"/>
      <c r="H193" s="14">
        <v>8</v>
      </c>
      <c r="I193" s="14">
        <v>7</v>
      </c>
      <c r="J193" s="14">
        <v>12</v>
      </c>
      <c r="K193" s="14">
        <v>3</v>
      </c>
      <c r="L193" s="14"/>
      <c r="M193" s="14">
        <v>5</v>
      </c>
      <c r="N193" s="14">
        <v>5</v>
      </c>
      <c r="O193" s="14">
        <v>2</v>
      </c>
      <c r="P193" s="14"/>
      <c r="Q193" s="28"/>
    </row>
    <row r="194" spans="1:17" x14ac:dyDescent="0.2">
      <c r="A194" s="25" t="s">
        <v>10</v>
      </c>
      <c r="B194" s="11" t="s">
        <v>107</v>
      </c>
      <c r="C194" s="11" t="s">
        <v>314</v>
      </c>
      <c r="D194" s="11" t="s">
        <v>213</v>
      </c>
      <c r="E194" s="11" t="s">
        <v>312</v>
      </c>
      <c r="F194" s="12"/>
      <c r="G194" s="12"/>
      <c r="H194" s="12">
        <v>7</v>
      </c>
      <c r="I194" s="12">
        <v>6</v>
      </c>
      <c r="J194" s="12">
        <v>8</v>
      </c>
      <c r="K194" s="12">
        <v>6</v>
      </c>
      <c r="L194" s="12"/>
      <c r="M194" s="12">
        <v>4</v>
      </c>
      <c r="N194" s="12">
        <v>4</v>
      </c>
      <c r="O194" s="12">
        <v>2</v>
      </c>
      <c r="P194" s="12"/>
      <c r="Q194" s="26"/>
    </row>
    <row r="195" spans="1:17" x14ac:dyDescent="0.2">
      <c r="A195" s="27" t="s">
        <v>10</v>
      </c>
      <c r="B195" s="13" t="s">
        <v>107</v>
      </c>
      <c r="C195" s="13" t="s">
        <v>314</v>
      </c>
      <c r="D195" s="13" t="s">
        <v>213</v>
      </c>
      <c r="E195" s="13" t="s">
        <v>313</v>
      </c>
      <c r="F195" s="14"/>
      <c r="G195" s="14"/>
      <c r="H195" s="14">
        <v>8</v>
      </c>
      <c r="I195" s="14">
        <v>7</v>
      </c>
      <c r="J195" s="14">
        <v>3</v>
      </c>
      <c r="K195" s="14">
        <v>6</v>
      </c>
      <c r="L195" s="14"/>
      <c r="M195" s="14">
        <v>7</v>
      </c>
      <c r="N195" s="14">
        <v>6</v>
      </c>
      <c r="O195" s="14">
        <v>4</v>
      </c>
      <c r="P195" s="14"/>
      <c r="Q195" s="28"/>
    </row>
    <row r="196" spans="1:17" x14ac:dyDescent="0.2">
      <c r="A196" s="25" t="s">
        <v>10</v>
      </c>
      <c r="B196" s="11" t="s">
        <v>107</v>
      </c>
      <c r="C196" s="11" t="s">
        <v>314</v>
      </c>
      <c r="D196" s="11" t="s">
        <v>212</v>
      </c>
      <c r="E196" s="11" t="s">
        <v>312</v>
      </c>
      <c r="F196" s="12"/>
      <c r="G196" s="12"/>
      <c r="H196" s="12">
        <v>8</v>
      </c>
      <c r="I196" s="12">
        <v>7</v>
      </c>
      <c r="J196" s="12"/>
      <c r="K196" s="12"/>
      <c r="L196" s="12"/>
      <c r="M196" s="12">
        <v>5</v>
      </c>
      <c r="N196" s="12">
        <v>4</v>
      </c>
      <c r="O196" s="12">
        <v>2</v>
      </c>
      <c r="P196" s="12"/>
      <c r="Q196" s="26"/>
    </row>
    <row r="197" spans="1:17" x14ac:dyDescent="0.2">
      <c r="A197" s="27" t="s">
        <v>10</v>
      </c>
      <c r="B197" s="13" t="s">
        <v>107</v>
      </c>
      <c r="C197" s="13" t="s">
        <v>314</v>
      </c>
      <c r="D197" s="13" t="s">
        <v>212</v>
      </c>
      <c r="E197" s="13" t="s">
        <v>313</v>
      </c>
      <c r="F197" s="14"/>
      <c r="G197" s="14"/>
      <c r="H197" s="14">
        <v>9</v>
      </c>
      <c r="I197" s="14">
        <v>9</v>
      </c>
      <c r="J197" s="14"/>
      <c r="K197" s="14"/>
      <c r="L197" s="14"/>
      <c r="M197" s="14">
        <v>7</v>
      </c>
      <c r="N197" s="14">
        <v>3</v>
      </c>
      <c r="O197" s="14">
        <v>4</v>
      </c>
      <c r="P197" s="14"/>
      <c r="Q197" s="28"/>
    </row>
    <row r="198" spans="1:17" x14ac:dyDescent="0.2">
      <c r="A198" s="25" t="s">
        <v>10</v>
      </c>
      <c r="B198" s="11" t="s">
        <v>107</v>
      </c>
      <c r="C198" s="11" t="s">
        <v>314</v>
      </c>
      <c r="D198" s="11" t="s">
        <v>210</v>
      </c>
      <c r="E198" s="11" t="s">
        <v>312</v>
      </c>
      <c r="F198" s="12"/>
      <c r="G198" s="12"/>
      <c r="H198" s="12">
        <v>9</v>
      </c>
      <c r="I198" s="12">
        <v>8</v>
      </c>
      <c r="J198" s="12"/>
      <c r="K198" s="12"/>
      <c r="L198" s="12"/>
      <c r="M198" s="12">
        <v>6</v>
      </c>
      <c r="N198" s="12">
        <v>5</v>
      </c>
      <c r="O198" s="12">
        <v>4</v>
      </c>
      <c r="P198" s="12"/>
      <c r="Q198" s="26"/>
    </row>
    <row r="199" spans="1:17" x14ac:dyDescent="0.2">
      <c r="A199" s="27" t="s">
        <v>10</v>
      </c>
      <c r="B199" s="13" t="s">
        <v>107</v>
      </c>
      <c r="C199" s="13" t="s">
        <v>314</v>
      </c>
      <c r="D199" s="13" t="s">
        <v>210</v>
      </c>
      <c r="E199" s="13" t="s">
        <v>313</v>
      </c>
      <c r="F199" s="14"/>
      <c r="G199" s="14"/>
      <c r="H199" s="14">
        <v>11</v>
      </c>
      <c r="I199" s="14">
        <v>10</v>
      </c>
      <c r="J199" s="14"/>
      <c r="K199" s="14"/>
      <c r="L199" s="14"/>
      <c r="M199" s="14">
        <v>9</v>
      </c>
      <c r="N199" s="14">
        <v>6</v>
      </c>
      <c r="O199" s="14">
        <v>8</v>
      </c>
      <c r="P199" s="14"/>
      <c r="Q199" s="28"/>
    </row>
    <row r="200" spans="1:17" x14ac:dyDescent="0.2">
      <c r="A200" s="25" t="s">
        <v>11</v>
      </c>
      <c r="B200" s="11" t="s">
        <v>108</v>
      </c>
      <c r="C200" s="11" t="s">
        <v>311</v>
      </c>
      <c r="D200" s="11" t="s">
        <v>210</v>
      </c>
      <c r="E200" s="11" t="s">
        <v>312</v>
      </c>
      <c r="F200" s="12"/>
      <c r="G200" s="12"/>
      <c r="H200" s="12"/>
      <c r="I200" s="12"/>
      <c r="J200" s="12"/>
      <c r="K200" s="12"/>
      <c r="L200" s="12"/>
      <c r="M200" s="12"/>
      <c r="N200" s="12"/>
      <c r="O200" s="12"/>
      <c r="P200" s="12"/>
      <c r="Q200" s="26"/>
    </row>
    <row r="201" spans="1:17" x14ac:dyDescent="0.2">
      <c r="A201" s="27" t="s">
        <v>11</v>
      </c>
      <c r="B201" s="13" t="s">
        <v>108</v>
      </c>
      <c r="C201" s="13" t="s">
        <v>311</v>
      </c>
      <c r="D201" s="13" t="s">
        <v>210</v>
      </c>
      <c r="E201" s="13" t="s">
        <v>313</v>
      </c>
      <c r="F201" s="14"/>
      <c r="G201" s="14"/>
      <c r="H201" s="14"/>
      <c r="I201" s="14"/>
      <c r="J201" s="14"/>
      <c r="K201" s="14"/>
      <c r="L201" s="14"/>
      <c r="M201" s="14"/>
      <c r="N201" s="14"/>
      <c r="O201" s="14"/>
      <c r="P201" s="14"/>
      <c r="Q201" s="28"/>
    </row>
    <row r="202" spans="1:17" x14ac:dyDescent="0.2">
      <c r="A202" s="25" t="s">
        <v>11</v>
      </c>
      <c r="B202" s="11" t="s">
        <v>108</v>
      </c>
      <c r="C202" s="11" t="s">
        <v>311</v>
      </c>
      <c r="D202" s="11" t="s">
        <v>212</v>
      </c>
      <c r="E202" s="11" t="s">
        <v>313</v>
      </c>
      <c r="F202" s="12"/>
      <c r="G202" s="12"/>
      <c r="H202" s="12"/>
      <c r="I202" s="12"/>
      <c r="J202" s="12"/>
      <c r="K202" s="12"/>
      <c r="L202" s="12"/>
      <c r="M202" s="12"/>
      <c r="N202" s="12"/>
      <c r="O202" s="12"/>
      <c r="P202" s="12"/>
      <c r="Q202" s="26"/>
    </row>
    <row r="203" spans="1:17" x14ac:dyDescent="0.2">
      <c r="A203" s="27" t="s">
        <v>11</v>
      </c>
      <c r="B203" s="13" t="s">
        <v>108</v>
      </c>
      <c r="C203" s="13" t="s">
        <v>311</v>
      </c>
      <c r="D203" s="13" t="s">
        <v>212</v>
      </c>
      <c r="E203" s="13" t="s">
        <v>312</v>
      </c>
      <c r="F203" s="14"/>
      <c r="G203" s="14"/>
      <c r="H203" s="14"/>
      <c r="I203" s="14"/>
      <c r="J203" s="14"/>
      <c r="K203" s="14"/>
      <c r="L203" s="14"/>
      <c r="M203" s="14"/>
      <c r="N203" s="14"/>
      <c r="O203" s="14"/>
      <c r="P203" s="14"/>
      <c r="Q203" s="28"/>
    </row>
    <row r="204" spans="1:17" x14ac:dyDescent="0.2">
      <c r="A204" s="25" t="s">
        <v>11</v>
      </c>
      <c r="B204" s="11" t="s">
        <v>108</v>
      </c>
      <c r="C204" s="11" t="s">
        <v>314</v>
      </c>
      <c r="D204" s="11" t="s">
        <v>206</v>
      </c>
      <c r="E204" s="11" t="s">
        <v>312</v>
      </c>
      <c r="F204" s="12"/>
      <c r="G204" s="12"/>
      <c r="H204" s="12"/>
      <c r="I204" s="12"/>
      <c r="J204" s="12"/>
      <c r="K204" s="12"/>
      <c r="L204" s="12"/>
      <c r="M204" s="12"/>
      <c r="N204" s="12"/>
      <c r="O204" s="12"/>
      <c r="P204" s="12"/>
      <c r="Q204" s="26"/>
    </row>
    <row r="205" spans="1:17" x14ac:dyDescent="0.2">
      <c r="A205" s="27" t="s">
        <v>11</v>
      </c>
      <c r="B205" s="13" t="s">
        <v>108</v>
      </c>
      <c r="C205" s="13" t="s">
        <v>314</v>
      </c>
      <c r="D205" s="13" t="s">
        <v>206</v>
      </c>
      <c r="E205" s="13" t="s">
        <v>313</v>
      </c>
      <c r="F205" s="14"/>
      <c r="G205" s="14"/>
      <c r="H205" s="14"/>
      <c r="I205" s="14"/>
      <c r="J205" s="14"/>
      <c r="K205" s="14"/>
      <c r="L205" s="14"/>
      <c r="M205" s="14"/>
      <c r="N205" s="14"/>
      <c r="O205" s="14"/>
      <c r="P205" s="14"/>
      <c r="Q205" s="28"/>
    </row>
    <row r="206" spans="1:17" x14ac:dyDescent="0.2">
      <c r="A206" s="25" t="s">
        <v>11</v>
      </c>
      <c r="B206" s="11" t="s">
        <v>108</v>
      </c>
      <c r="C206" s="11" t="s">
        <v>311</v>
      </c>
      <c r="D206" s="11" t="s">
        <v>215</v>
      </c>
      <c r="E206" s="11" t="s">
        <v>312</v>
      </c>
      <c r="F206" s="12"/>
      <c r="G206" s="12"/>
      <c r="H206" s="12"/>
      <c r="I206" s="12"/>
      <c r="J206" s="12"/>
      <c r="K206" s="12">
        <v>3</v>
      </c>
      <c r="L206" s="12">
        <v>1</v>
      </c>
      <c r="M206" s="12"/>
      <c r="N206" s="12"/>
      <c r="O206" s="12"/>
      <c r="P206" s="12"/>
      <c r="Q206" s="26"/>
    </row>
    <row r="207" spans="1:17" x14ac:dyDescent="0.2">
      <c r="A207" s="27" t="s">
        <v>11</v>
      </c>
      <c r="B207" s="13" t="s">
        <v>108</v>
      </c>
      <c r="C207" s="13" t="s">
        <v>311</v>
      </c>
      <c r="D207" s="13" t="s">
        <v>215</v>
      </c>
      <c r="E207" s="13" t="s">
        <v>313</v>
      </c>
      <c r="F207" s="14"/>
      <c r="G207" s="14"/>
      <c r="H207" s="14"/>
      <c r="I207" s="14"/>
      <c r="J207" s="14"/>
      <c r="K207" s="14">
        <v>3</v>
      </c>
      <c r="L207" s="14"/>
      <c r="M207" s="14"/>
      <c r="N207" s="14"/>
      <c r="O207" s="14"/>
      <c r="P207" s="14"/>
      <c r="Q207" s="28"/>
    </row>
    <row r="208" spans="1:17" x14ac:dyDescent="0.2">
      <c r="A208" s="25" t="s">
        <v>11</v>
      </c>
      <c r="B208" s="11" t="s">
        <v>108</v>
      </c>
      <c r="C208" s="11" t="s">
        <v>311</v>
      </c>
      <c r="D208" s="11" t="s">
        <v>213</v>
      </c>
      <c r="E208" s="11" t="s">
        <v>312</v>
      </c>
      <c r="F208" s="12"/>
      <c r="G208" s="12"/>
      <c r="H208" s="12"/>
      <c r="I208" s="12"/>
      <c r="J208" s="12"/>
      <c r="K208" s="12">
        <v>1</v>
      </c>
      <c r="L208" s="12"/>
      <c r="M208" s="12"/>
      <c r="N208" s="12"/>
      <c r="O208" s="12"/>
      <c r="P208" s="12"/>
      <c r="Q208" s="26"/>
    </row>
    <row r="209" spans="1:17" x14ac:dyDescent="0.2">
      <c r="A209" s="27" t="s">
        <v>11</v>
      </c>
      <c r="B209" s="13" t="s">
        <v>108</v>
      </c>
      <c r="C209" s="13" t="s">
        <v>311</v>
      </c>
      <c r="D209" s="13" t="s">
        <v>213</v>
      </c>
      <c r="E209" s="13" t="s">
        <v>313</v>
      </c>
      <c r="F209" s="14"/>
      <c r="G209" s="14"/>
      <c r="H209" s="14"/>
      <c r="I209" s="14"/>
      <c r="J209" s="14"/>
      <c r="K209" s="14">
        <v>1</v>
      </c>
      <c r="L209" s="14">
        <v>1</v>
      </c>
      <c r="M209" s="14">
        <v>2</v>
      </c>
      <c r="N209" s="14"/>
      <c r="O209" s="14"/>
      <c r="P209" s="14"/>
      <c r="Q209" s="28"/>
    </row>
    <row r="210" spans="1:17" x14ac:dyDescent="0.2">
      <c r="A210" s="25" t="s">
        <v>11</v>
      </c>
      <c r="B210" s="11" t="s">
        <v>108</v>
      </c>
      <c r="C210" s="11" t="s">
        <v>311</v>
      </c>
      <c r="D210" s="11" t="s">
        <v>214</v>
      </c>
      <c r="E210" s="11" t="s">
        <v>312</v>
      </c>
      <c r="F210" s="12"/>
      <c r="G210" s="12"/>
      <c r="H210" s="12"/>
      <c r="I210" s="12"/>
      <c r="J210" s="12">
        <v>10</v>
      </c>
      <c r="K210" s="12">
        <v>6</v>
      </c>
      <c r="L210" s="12">
        <v>8</v>
      </c>
      <c r="M210" s="12">
        <v>8</v>
      </c>
      <c r="N210" s="12"/>
      <c r="O210" s="12"/>
      <c r="P210" s="12"/>
      <c r="Q210" s="26"/>
    </row>
    <row r="211" spans="1:17" x14ac:dyDescent="0.2">
      <c r="A211" s="27" t="s">
        <v>11</v>
      </c>
      <c r="B211" s="13" t="s">
        <v>108</v>
      </c>
      <c r="C211" s="13" t="s">
        <v>311</v>
      </c>
      <c r="D211" s="13" t="s">
        <v>214</v>
      </c>
      <c r="E211" s="13" t="s">
        <v>313</v>
      </c>
      <c r="F211" s="14"/>
      <c r="G211" s="14"/>
      <c r="H211" s="14"/>
      <c r="I211" s="14"/>
      <c r="J211" s="14">
        <v>10</v>
      </c>
      <c r="K211" s="14">
        <v>6</v>
      </c>
      <c r="L211" s="14">
        <v>8</v>
      </c>
      <c r="M211" s="14">
        <v>9</v>
      </c>
      <c r="N211" s="14"/>
      <c r="O211" s="14"/>
      <c r="P211" s="14"/>
      <c r="Q211" s="28"/>
    </row>
    <row r="212" spans="1:17" x14ac:dyDescent="0.2">
      <c r="A212" s="25" t="s">
        <v>11</v>
      </c>
      <c r="B212" s="11" t="s">
        <v>108</v>
      </c>
      <c r="C212" s="11" t="s">
        <v>314</v>
      </c>
      <c r="D212" s="11" t="s">
        <v>214</v>
      </c>
      <c r="E212" s="11" t="s">
        <v>312</v>
      </c>
      <c r="F212" s="12">
        <v>13</v>
      </c>
      <c r="G212" s="12">
        <v>14</v>
      </c>
      <c r="H212" s="12">
        <v>15</v>
      </c>
      <c r="I212" s="12">
        <v>16</v>
      </c>
      <c r="J212" s="12"/>
      <c r="K212" s="12"/>
      <c r="L212" s="12">
        <v>11</v>
      </c>
      <c r="M212" s="12">
        <v>14</v>
      </c>
      <c r="N212" s="12">
        <v>19</v>
      </c>
      <c r="O212" s="12">
        <v>18</v>
      </c>
      <c r="P212" s="12"/>
      <c r="Q212" s="26"/>
    </row>
    <row r="213" spans="1:17" x14ac:dyDescent="0.2">
      <c r="A213" s="27" t="s">
        <v>11</v>
      </c>
      <c r="B213" s="13" t="s">
        <v>108</v>
      </c>
      <c r="C213" s="13" t="s">
        <v>314</v>
      </c>
      <c r="D213" s="13" t="s">
        <v>214</v>
      </c>
      <c r="E213" s="13" t="s">
        <v>313</v>
      </c>
      <c r="F213" s="14">
        <v>14</v>
      </c>
      <c r="G213" s="14">
        <v>15</v>
      </c>
      <c r="H213" s="14">
        <v>17</v>
      </c>
      <c r="I213" s="14">
        <v>17</v>
      </c>
      <c r="J213" s="14"/>
      <c r="K213" s="14"/>
      <c r="L213" s="14">
        <v>12</v>
      </c>
      <c r="M213" s="14">
        <v>14</v>
      </c>
      <c r="N213" s="14">
        <v>20</v>
      </c>
      <c r="O213" s="14">
        <v>19</v>
      </c>
      <c r="P213" s="14"/>
      <c r="Q213" s="28"/>
    </row>
    <row r="214" spans="1:17" x14ac:dyDescent="0.2">
      <c r="A214" s="25" t="s">
        <v>11</v>
      </c>
      <c r="B214" s="11" t="s">
        <v>108</v>
      </c>
      <c r="C214" s="11" t="s">
        <v>314</v>
      </c>
      <c r="D214" s="11" t="s">
        <v>213</v>
      </c>
      <c r="E214" s="11" t="s">
        <v>312</v>
      </c>
      <c r="F214" s="12">
        <v>4</v>
      </c>
      <c r="G214" s="12">
        <v>5</v>
      </c>
      <c r="H214" s="12">
        <v>6</v>
      </c>
      <c r="I214" s="12">
        <v>1</v>
      </c>
      <c r="J214" s="12"/>
      <c r="K214" s="12"/>
      <c r="L214" s="12">
        <v>4</v>
      </c>
      <c r="M214" s="12">
        <v>6</v>
      </c>
      <c r="N214" s="12">
        <v>11</v>
      </c>
      <c r="O214" s="12">
        <v>13</v>
      </c>
      <c r="P214" s="12"/>
      <c r="Q214" s="26"/>
    </row>
    <row r="215" spans="1:17" x14ac:dyDescent="0.2">
      <c r="A215" s="27" t="s">
        <v>11</v>
      </c>
      <c r="B215" s="13" t="s">
        <v>108</v>
      </c>
      <c r="C215" s="13" t="s">
        <v>314</v>
      </c>
      <c r="D215" s="13" t="s">
        <v>213</v>
      </c>
      <c r="E215" s="13" t="s">
        <v>313</v>
      </c>
      <c r="F215" s="14">
        <v>4</v>
      </c>
      <c r="G215" s="14">
        <v>5</v>
      </c>
      <c r="H215" s="14">
        <v>7</v>
      </c>
      <c r="I215" s="14">
        <v>2</v>
      </c>
      <c r="J215" s="14"/>
      <c r="K215" s="14"/>
      <c r="L215" s="14">
        <v>5</v>
      </c>
      <c r="M215" s="14">
        <v>6</v>
      </c>
      <c r="N215" s="14">
        <v>11</v>
      </c>
      <c r="O215" s="14">
        <v>13</v>
      </c>
      <c r="P215" s="14"/>
      <c r="Q215" s="28"/>
    </row>
    <row r="216" spans="1:17" x14ac:dyDescent="0.2">
      <c r="A216" s="25" t="s">
        <v>11</v>
      </c>
      <c r="B216" s="11" t="s">
        <v>108</v>
      </c>
      <c r="C216" s="11" t="s">
        <v>314</v>
      </c>
      <c r="D216" s="11" t="s">
        <v>212</v>
      </c>
      <c r="E216" s="11" t="s">
        <v>312</v>
      </c>
      <c r="F216" s="12">
        <v>2</v>
      </c>
      <c r="G216" s="12">
        <v>2</v>
      </c>
      <c r="H216" s="12">
        <v>6</v>
      </c>
      <c r="I216" s="12"/>
      <c r="J216" s="12"/>
      <c r="K216" s="12"/>
      <c r="L216" s="12">
        <v>3</v>
      </c>
      <c r="M216" s="12">
        <v>5</v>
      </c>
      <c r="N216" s="12">
        <v>10</v>
      </c>
      <c r="O216" s="12">
        <v>13</v>
      </c>
      <c r="P216" s="12"/>
      <c r="Q216" s="26"/>
    </row>
    <row r="217" spans="1:17" x14ac:dyDescent="0.2">
      <c r="A217" s="27" t="s">
        <v>11</v>
      </c>
      <c r="B217" s="13" t="s">
        <v>108</v>
      </c>
      <c r="C217" s="13" t="s">
        <v>314</v>
      </c>
      <c r="D217" s="13" t="s">
        <v>212</v>
      </c>
      <c r="E217" s="13" t="s">
        <v>313</v>
      </c>
      <c r="F217" s="14">
        <v>2</v>
      </c>
      <c r="G217" s="14">
        <v>2</v>
      </c>
      <c r="H217" s="14">
        <v>5</v>
      </c>
      <c r="I217" s="14"/>
      <c r="J217" s="14"/>
      <c r="K217" s="14"/>
      <c r="L217" s="14">
        <v>3</v>
      </c>
      <c r="M217" s="14">
        <v>5</v>
      </c>
      <c r="N217" s="14">
        <v>10</v>
      </c>
      <c r="O217" s="14">
        <v>13</v>
      </c>
      <c r="P217" s="14"/>
      <c r="Q217" s="28"/>
    </row>
    <row r="218" spans="1:17" x14ac:dyDescent="0.2">
      <c r="A218" s="25" t="s">
        <v>11</v>
      </c>
      <c r="B218" s="11" t="s">
        <v>108</v>
      </c>
      <c r="C218" s="11" t="s">
        <v>314</v>
      </c>
      <c r="D218" s="11" t="s">
        <v>210</v>
      </c>
      <c r="E218" s="11" t="s">
        <v>312</v>
      </c>
      <c r="F218" s="12">
        <v>11</v>
      </c>
      <c r="G218" s="12">
        <v>13</v>
      </c>
      <c r="H218" s="12">
        <v>16</v>
      </c>
      <c r="I218" s="12">
        <v>10</v>
      </c>
      <c r="J218" s="12"/>
      <c r="K218" s="12"/>
      <c r="L218" s="12">
        <v>15</v>
      </c>
      <c r="M218" s="12">
        <v>18</v>
      </c>
      <c r="N218" s="12">
        <v>22</v>
      </c>
      <c r="O218" s="12">
        <v>23</v>
      </c>
      <c r="P218" s="12"/>
      <c r="Q218" s="26"/>
    </row>
    <row r="219" spans="1:17" x14ac:dyDescent="0.2">
      <c r="A219" s="27" t="s">
        <v>11</v>
      </c>
      <c r="B219" s="13" t="s">
        <v>108</v>
      </c>
      <c r="C219" s="13" t="s">
        <v>314</v>
      </c>
      <c r="D219" s="13" t="s">
        <v>210</v>
      </c>
      <c r="E219" s="13" t="s">
        <v>313</v>
      </c>
      <c r="F219" s="14">
        <v>9</v>
      </c>
      <c r="G219" s="14">
        <v>11</v>
      </c>
      <c r="H219" s="14">
        <v>14</v>
      </c>
      <c r="I219" s="14">
        <v>10</v>
      </c>
      <c r="J219" s="14"/>
      <c r="K219" s="14"/>
      <c r="L219" s="14">
        <v>15</v>
      </c>
      <c r="M219" s="14">
        <v>17</v>
      </c>
      <c r="N219" s="14">
        <v>22</v>
      </c>
      <c r="O219" s="14">
        <v>23</v>
      </c>
      <c r="P219" s="14"/>
      <c r="Q219" s="28"/>
    </row>
    <row r="220" spans="1:17" x14ac:dyDescent="0.2">
      <c r="A220" s="25" t="s">
        <v>11</v>
      </c>
      <c r="B220" s="11" t="s">
        <v>108</v>
      </c>
      <c r="C220" s="11" t="s">
        <v>314</v>
      </c>
      <c r="D220" s="11" t="s">
        <v>215</v>
      </c>
      <c r="E220" s="11" t="s">
        <v>312</v>
      </c>
      <c r="F220" s="12"/>
      <c r="G220" s="12"/>
      <c r="H220" s="12">
        <v>3</v>
      </c>
      <c r="I220" s="12"/>
      <c r="J220" s="12"/>
      <c r="K220" s="12"/>
      <c r="L220" s="12"/>
      <c r="M220" s="12">
        <v>2</v>
      </c>
      <c r="N220" s="12">
        <v>8</v>
      </c>
      <c r="O220" s="12">
        <v>9</v>
      </c>
      <c r="P220" s="12"/>
      <c r="Q220" s="26"/>
    </row>
    <row r="221" spans="1:17" x14ac:dyDescent="0.2">
      <c r="A221" s="27" t="s">
        <v>11</v>
      </c>
      <c r="B221" s="13" t="s">
        <v>108</v>
      </c>
      <c r="C221" s="13" t="s">
        <v>314</v>
      </c>
      <c r="D221" s="13" t="s">
        <v>215</v>
      </c>
      <c r="E221" s="13" t="s">
        <v>313</v>
      </c>
      <c r="F221" s="14"/>
      <c r="G221" s="14"/>
      <c r="H221" s="14">
        <v>2</v>
      </c>
      <c r="I221" s="14"/>
      <c r="J221" s="14"/>
      <c r="K221" s="14"/>
      <c r="L221" s="14"/>
      <c r="M221" s="14">
        <v>2</v>
      </c>
      <c r="N221" s="14">
        <v>7</v>
      </c>
      <c r="O221" s="14">
        <v>9</v>
      </c>
      <c r="P221" s="14"/>
      <c r="Q221" s="28"/>
    </row>
    <row r="222" spans="1:17" x14ac:dyDescent="0.2">
      <c r="A222" s="25" t="s">
        <v>12</v>
      </c>
      <c r="B222" s="11" t="s">
        <v>109</v>
      </c>
      <c r="C222" s="11" t="s">
        <v>311</v>
      </c>
      <c r="D222" s="11" t="s">
        <v>210</v>
      </c>
      <c r="E222" s="11" t="s">
        <v>312</v>
      </c>
      <c r="F222" s="12"/>
      <c r="G222" s="12"/>
      <c r="H222" s="12"/>
      <c r="I222" s="12"/>
      <c r="J222" s="12"/>
      <c r="K222" s="12"/>
      <c r="L222" s="12"/>
      <c r="M222" s="12"/>
      <c r="N222" s="12"/>
      <c r="O222" s="12"/>
      <c r="P222" s="12"/>
      <c r="Q222" s="26"/>
    </row>
    <row r="223" spans="1:17" x14ac:dyDescent="0.2">
      <c r="A223" s="27" t="s">
        <v>12</v>
      </c>
      <c r="B223" s="13" t="s">
        <v>109</v>
      </c>
      <c r="C223" s="13" t="s">
        <v>311</v>
      </c>
      <c r="D223" s="13" t="s">
        <v>210</v>
      </c>
      <c r="E223" s="13" t="s">
        <v>313</v>
      </c>
      <c r="F223" s="14"/>
      <c r="G223" s="14"/>
      <c r="H223" s="14"/>
      <c r="I223" s="14"/>
      <c r="J223" s="14"/>
      <c r="K223" s="14"/>
      <c r="L223" s="14"/>
      <c r="M223" s="14"/>
      <c r="N223" s="14"/>
      <c r="O223" s="14"/>
      <c r="P223" s="14"/>
      <c r="Q223" s="28"/>
    </row>
    <row r="224" spans="1:17" x14ac:dyDescent="0.2">
      <c r="A224" s="25" t="s">
        <v>12</v>
      </c>
      <c r="B224" s="11" t="s">
        <v>109</v>
      </c>
      <c r="C224" s="11" t="s">
        <v>311</v>
      </c>
      <c r="D224" s="11" t="s">
        <v>212</v>
      </c>
      <c r="E224" s="11" t="s">
        <v>313</v>
      </c>
      <c r="F224" s="12"/>
      <c r="G224" s="12"/>
      <c r="H224" s="12"/>
      <c r="I224" s="12"/>
      <c r="J224" s="12"/>
      <c r="K224" s="12"/>
      <c r="L224" s="12"/>
      <c r="M224" s="12"/>
      <c r="N224" s="12"/>
      <c r="O224" s="12"/>
      <c r="P224" s="12"/>
      <c r="Q224" s="26"/>
    </row>
    <row r="225" spans="1:17" x14ac:dyDescent="0.2">
      <c r="A225" s="27" t="s">
        <v>12</v>
      </c>
      <c r="B225" s="13" t="s">
        <v>109</v>
      </c>
      <c r="C225" s="13" t="s">
        <v>311</v>
      </c>
      <c r="D225" s="13" t="s">
        <v>212</v>
      </c>
      <c r="E225" s="13" t="s">
        <v>312</v>
      </c>
      <c r="F225" s="14"/>
      <c r="G225" s="14"/>
      <c r="H225" s="14"/>
      <c r="I225" s="14"/>
      <c r="J225" s="14"/>
      <c r="K225" s="14"/>
      <c r="L225" s="14"/>
      <c r="M225" s="14"/>
      <c r="N225" s="14"/>
      <c r="O225" s="14"/>
      <c r="P225" s="14"/>
      <c r="Q225" s="28"/>
    </row>
    <row r="226" spans="1:17" x14ac:dyDescent="0.2">
      <c r="A226" s="25" t="s">
        <v>12</v>
      </c>
      <c r="B226" s="11" t="s">
        <v>109</v>
      </c>
      <c r="C226" s="11" t="s">
        <v>314</v>
      </c>
      <c r="D226" s="11" t="s">
        <v>206</v>
      </c>
      <c r="E226" s="11" t="s">
        <v>312</v>
      </c>
      <c r="F226" s="12"/>
      <c r="G226" s="12"/>
      <c r="H226" s="12"/>
      <c r="I226" s="12"/>
      <c r="J226" s="12"/>
      <c r="K226" s="12"/>
      <c r="L226" s="12"/>
      <c r="M226" s="12"/>
      <c r="N226" s="12"/>
      <c r="O226" s="12"/>
      <c r="P226" s="12"/>
      <c r="Q226" s="26"/>
    </row>
    <row r="227" spans="1:17" x14ac:dyDescent="0.2">
      <c r="A227" s="27" t="s">
        <v>12</v>
      </c>
      <c r="B227" s="13" t="s">
        <v>109</v>
      </c>
      <c r="C227" s="13" t="s">
        <v>314</v>
      </c>
      <c r="D227" s="13" t="s">
        <v>206</v>
      </c>
      <c r="E227" s="13" t="s">
        <v>313</v>
      </c>
      <c r="F227" s="14"/>
      <c r="G227" s="14"/>
      <c r="H227" s="14"/>
      <c r="I227" s="14"/>
      <c r="J227" s="14"/>
      <c r="K227" s="14"/>
      <c r="L227" s="14"/>
      <c r="M227" s="14"/>
      <c r="N227" s="14"/>
      <c r="O227" s="14"/>
      <c r="P227" s="14"/>
      <c r="Q227" s="28"/>
    </row>
    <row r="228" spans="1:17" x14ac:dyDescent="0.2">
      <c r="A228" s="25" t="s">
        <v>12</v>
      </c>
      <c r="B228" s="11" t="s">
        <v>109</v>
      </c>
      <c r="C228" s="11" t="s">
        <v>311</v>
      </c>
      <c r="D228" s="11" t="s">
        <v>213</v>
      </c>
      <c r="E228" s="11" t="s">
        <v>312</v>
      </c>
      <c r="F228" s="12"/>
      <c r="G228" s="12"/>
      <c r="H228" s="12"/>
      <c r="I228" s="12"/>
      <c r="J228" s="12"/>
      <c r="K228" s="12"/>
      <c r="L228" s="12"/>
      <c r="M228" s="12"/>
      <c r="N228" s="12"/>
      <c r="O228" s="12"/>
      <c r="P228" s="12"/>
      <c r="Q228" s="26"/>
    </row>
    <row r="229" spans="1:17" x14ac:dyDescent="0.2">
      <c r="A229" s="27" t="s">
        <v>12</v>
      </c>
      <c r="B229" s="13" t="s">
        <v>109</v>
      </c>
      <c r="C229" s="13" t="s">
        <v>311</v>
      </c>
      <c r="D229" s="13" t="s">
        <v>213</v>
      </c>
      <c r="E229" s="13" t="s">
        <v>313</v>
      </c>
      <c r="F229" s="14"/>
      <c r="G229" s="14"/>
      <c r="H229" s="14"/>
      <c r="I229" s="14"/>
      <c r="J229" s="14"/>
      <c r="K229" s="14"/>
      <c r="L229" s="14"/>
      <c r="M229" s="14"/>
      <c r="N229" s="14"/>
      <c r="O229" s="14"/>
      <c r="P229" s="14"/>
      <c r="Q229" s="28"/>
    </row>
    <row r="230" spans="1:17" x14ac:dyDescent="0.2">
      <c r="A230" s="25" t="s">
        <v>12</v>
      </c>
      <c r="B230" s="11" t="s">
        <v>109</v>
      </c>
      <c r="C230" s="11" t="s">
        <v>314</v>
      </c>
      <c r="D230" s="11" t="s">
        <v>213</v>
      </c>
      <c r="E230" s="11" t="s">
        <v>313</v>
      </c>
      <c r="F230" s="12"/>
      <c r="G230" s="12"/>
      <c r="H230" s="12"/>
      <c r="I230" s="12"/>
      <c r="J230" s="12">
        <v>1</v>
      </c>
      <c r="K230" s="12">
        <v>1</v>
      </c>
      <c r="L230" s="12">
        <v>1</v>
      </c>
      <c r="M230" s="12"/>
      <c r="N230" s="12"/>
      <c r="O230" s="12"/>
      <c r="P230" s="12"/>
      <c r="Q230" s="26"/>
    </row>
    <row r="231" spans="1:17" x14ac:dyDescent="0.2">
      <c r="A231" s="27" t="s">
        <v>12</v>
      </c>
      <c r="B231" s="13" t="s">
        <v>109</v>
      </c>
      <c r="C231" s="13" t="s">
        <v>314</v>
      </c>
      <c r="D231" s="13" t="s">
        <v>214</v>
      </c>
      <c r="E231" s="13" t="s">
        <v>313</v>
      </c>
      <c r="F231" s="14"/>
      <c r="G231" s="14"/>
      <c r="H231" s="14"/>
      <c r="I231" s="14"/>
      <c r="J231" s="14">
        <v>1</v>
      </c>
      <c r="K231" s="14"/>
      <c r="L231" s="14"/>
      <c r="M231" s="14"/>
      <c r="N231" s="14"/>
      <c r="O231" s="14">
        <v>1</v>
      </c>
      <c r="P231" s="14"/>
      <c r="Q231" s="28"/>
    </row>
    <row r="232" spans="1:17" x14ac:dyDescent="0.2">
      <c r="A232" s="25" t="s">
        <v>12</v>
      </c>
      <c r="B232" s="11" t="s">
        <v>109</v>
      </c>
      <c r="C232" s="11" t="s">
        <v>311</v>
      </c>
      <c r="D232" s="11" t="s">
        <v>214</v>
      </c>
      <c r="E232" s="11" t="s">
        <v>312</v>
      </c>
      <c r="F232" s="12">
        <v>7</v>
      </c>
      <c r="G232" s="12">
        <v>7</v>
      </c>
      <c r="H232" s="12">
        <v>6</v>
      </c>
      <c r="I232" s="12">
        <v>7</v>
      </c>
      <c r="J232" s="12">
        <v>8</v>
      </c>
      <c r="K232" s="12">
        <v>8</v>
      </c>
      <c r="L232" s="12">
        <v>7</v>
      </c>
      <c r="M232" s="12">
        <v>7</v>
      </c>
      <c r="N232" s="12">
        <v>10</v>
      </c>
      <c r="O232" s="12">
        <v>10</v>
      </c>
      <c r="P232" s="12"/>
      <c r="Q232" s="26"/>
    </row>
    <row r="233" spans="1:17" x14ac:dyDescent="0.2">
      <c r="A233" s="27" t="s">
        <v>12</v>
      </c>
      <c r="B233" s="13" t="s">
        <v>109</v>
      </c>
      <c r="C233" s="13" t="s">
        <v>311</v>
      </c>
      <c r="D233" s="13" t="s">
        <v>214</v>
      </c>
      <c r="E233" s="13" t="s">
        <v>313</v>
      </c>
      <c r="F233" s="14">
        <v>14</v>
      </c>
      <c r="G233" s="14">
        <v>10</v>
      </c>
      <c r="H233" s="14">
        <v>12</v>
      </c>
      <c r="I233" s="14">
        <v>13</v>
      </c>
      <c r="J233" s="14">
        <v>10</v>
      </c>
      <c r="K233" s="14">
        <v>13</v>
      </c>
      <c r="L233" s="14">
        <v>14</v>
      </c>
      <c r="M233" s="14">
        <v>14</v>
      </c>
      <c r="N233" s="14">
        <v>17</v>
      </c>
      <c r="O233" s="14">
        <v>15</v>
      </c>
      <c r="P233" s="14"/>
      <c r="Q233" s="28"/>
    </row>
    <row r="234" spans="1:17" x14ac:dyDescent="0.2">
      <c r="A234" s="25" t="s">
        <v>12</v>
      </c>
      <c r="B234" s="11" t="s">
        <v>109</v>
      </c>
      <c r="C234" s="11" t="s">
        <v>311</v>
      </c>
      <c r="D234" s="11" t="s">
        <v>215</v>
      </c>
      <c r="E234" s="11" t="s">
        <v>312</v>
      </c>
      <c r="F234" s="12">
        <v>5</v>
      </c>
      <c r="G234" s="12">
        <v>2</v>
      </c>
      <c r="H234" s="12">
        <v>1</v>
      </c>
      <c r="I234" s="12">
        <v>2</v>
      </c>
      <c r="J234" s="12">
        <v>4</v>
      </c>
      <c r="K234" s="12">
        <v>6</v>
      </c>
      <c r="L234" s="12">
        <v>6</v>
      </c>
      <c r="M234" s="12">
        <v>4</v>
      </c>
      <c r="N234" s="12">
        <v>2</v>
      </c>
      <c r="O234" s="12">
        <v>8</v>
      </c>
      <c r="P234" s="12"/>
      <c r="Q234" s="26"/>
    </row>
    <row r="235" spans="1:17" x14ac:dyDescent="0.2">
      <c r="A235" s="27" t="s">
        <v>12</v>
      </c>
      <c r="B235" s="13" t="s">
        <v>109</v>
      </c>
      <c r="C235" s="13" t="s">
        <v>311</v>
      </c>
      <c r="D235" s="13" t="s">
        <v>215</v>
      </c>
      <c r="E235" s="13" t="s">
        <v>313</v>
      </c>
      <c r="F235" s="14">
        <v>9</v>
      </c>
      <c r="G235" s="14">
        <v>8</v>
      </c>
      <c r="H235" s="14">
        <v>7</v>
      </c>
      <c r="I235" s="14">
        <v>8</v>
      </c>
      <c r="J235" s="14">
        <v>9</v>
      </c>
      <c r="K235" s="14">
        <v>11</v>
      </c>
      <c r="L235" s="14">
        <v>9</v>
      </c>
      <c r="M235" s="14">
        <v>7</v>
      </c>
      <c r="N235" s="14">
        <v>5</v>
      </c>
      <c r="O235" s="14">
        <v>11</v>
      </c>
      <c r="P235" s="14"/>
      <c r="Q235" s="28"/>
    </row>
    <row r="236" spans="1:17" x14ac:dyDescent="0.2">
      <c r="A236" s="25" t="s">
        <v>12</v>
      </c>
      <c r="B236" s="11" t="s">
        <v>109</v>
      </c>
      <c r="C236" s="11" t="s">
        <v>314</v>
      </c>
      <c r="D236" s="11" t="s">
        <v>214</v>
      </c>
      <c r="E236" s="11" t="s">
        <v>312</v>
      </c>
      <c r="F236" s="12"/>
      <c r="G236" s="12"/>
      <c r="H236" s="12">
        <v>3</v>
      </c>
      <c r="I236" s="12"/>
      <c r="J236" s="12"/>
      <c r="K236" s="12">
        <v>1</v>
      </c>
      <c r="L236" s="12">
        <v>1</v>
      </c>
      <c r="M236" s="12">
        <v>1</v>
      </c>
      <c r="N236" s="12"/>
      <c r="O236" s="12">
        <v>1</v>
      </c>
      <c r="P236" s="12"/>
      <c r="Q236" s="26"/>
    </row>
    <row r="237" spans="1:17" x14ac:dyDescent="0.2">
      <c r="A237" s="27" t="s">
        <v>12</v>
      </c>
      <c r="B237" s="13" t="s">
        <v>109</v>
      </c>
      <c r="C237" s="13" t="s">
        <v>314</v>
      </c>
      <c r="D237" s="13" t="s">
        <v>215</v>
      </c>
      <c r="E237" s="13" t="s">
        <v>312</v>
      </c>
      <c r="F237" s="14"/>
      <c r="G237" s="14"/>
      <c r="H237" s="14">
        <v>1</v>
      </c>
      <c r="I237" s="14"/>
      <c r="J237" s="14">
        <v>1</v>
      </c>
      <c r="K237" s="14">
        <v>2</v>
      </c>
      <c r="L237" s="14">
        <v>2</v>
      </c>
      <c r="M237" s="14">
        <v>2</v>
      </c>
      <c r="N237" s="14"/>
      <c r="O237" s="14">
        <v>3</v>
      </c>
      <c r="P237" s="14"/>
      <c r="Q237" s="28"/>
    </row>
    <row r="238" spans="1:17" x14ac:dyDescent="0.2">
      <c r="A238" s="25" t="s">
        <v>12</v>
      </c>
      <c r="B238" s="11" t="s">
        <v>109</v>
      </c>
      <c r="C238" s="11" t="s">
        <v>314</v>
      </c>
      <c r="D238" s="11" t="s">
        <v>215</v>
      </c>
      <c r="E238" s="11" t="s">
        <v>313</v>
      </c>
      <c r="F238" s="12"/>
      <c r="G238" s="12"/>
      <c r="H238" s="12">
        <v>2</v>
      </c>
      <c r="I238" s="12"/>
      <c r="J238" s="12">
        <v>2</v>
      </c>
      <c r="K238" s="12">
        <v>3</v>
      </c>
      <c r="L238" s="12">
        <v>3</v>
      </c>
      <c r="M238" s="12">
        <v>4</v>
      </c>
      <c r="N238" s="12"/>
      <c r="O238" s="12">
        <v>5</v>
      </c>
      <c r="P238" s="12"/>
      <c r="Q238" s="26"/>
    </row>
    <row r="239" spans="1:17" x14ac:dyDescent="0.2">
      <c r="A239" s="27" t="s">
        <v>12</v>
      </c>
      <c r="B239" s="13" t="s">
        <v>109</v>
      </c>
      <c r="C239" s="13" t="s">
        <v>314</v>
      </c>
      <c r="D239" s="13" t="s">
        <v>213</v>
      </c>
      <c r="E239" s="13" t="s">
        <v>312</v>
      </c>
      <c r="F239" s="14"/>
      <c r="G239" s="14"/>
      <c r="H239" s="14">
        <v>1</v>
      </c>
      <c r="I239" s="14"/>
      <c r="J239" s="14">
        <v>1</v>
      </c>
      <c r="K239" s="14">
        <v>1</v>
      </c>
      <c r="L239" s="14">
        <v>1</v>
      </c>
      <c r="M239" s="14">
        <v>2</v>
      </c>
      <c r="N239" s="14"/>
      <c r="O239" s="14"/>
      <c r="P239" s="14"/>
      <c r="Q239" s="28"/>
    </row>
    <row r="240" spans="1:17" x14ac:dyDescent="0.2">
      <c r="A240" s="25" t="s">
        <v>12</v>
      </c>
      <c r="B240" s="11" t="s">
        <v>109</v>
      </c>
      <c r="C240" s="11" t="s">
        <v>314</v>
      </c>
      <c r="D240" s="11" t="s">
        <v>212</v>
      </c>
      <c r="E240" s="11" t="s">
        <v>312</v>
      </c>
      <c r="F240" s="12"/>
      <c r="G240" s="12"/>
      <c r="H240" s="12">
        <v>2</v>
      </c>
      <c r="I240" s="12"/>
      <c r="J240" s="12">
        <v>3</v>
      </c>
      <c r="K240" s="12">
        <v>1</v>
      </c>
      <c r="L240" s="12">
        <v>3</v>
      </c>
      <c r="M240" s="12">
        <v>2</v>
      </c>
      <c r="N240" s="12"/>
      <c r="O240" s="12"/>
      <c r="P240" s="12"/>
      <c r="Q240" s="26"/>
    </row>
    <row r="241" spans="1:17" x14ac:dyDescent="0.2">
      <c r="A241" s="27" t="s">
        <v>12</v>
      </c>
      <c r="B241" s="13" t="s">
        <v>109</v>
      </c>
      <c r="C241" s="13" t="s">
        <v>314</v>
      </c>
      <c r="D241" s="13" t="s">
        <v>212</v>
      </c>
      <c r="E241" s="13" t="s">
        <v>313</v>
      </c>
      <c r="F241" s="14"/>
      <c r="G241" s="14"/>
      <c r="H241" s="14">
        <v>4</v>
      </c>
      <c r="I241" s="14"/>
      <c r="J241" s="14">
        <v>4</v>
      </c>
      <c r="K241" s="14">
        <v>3</v>
      </c>
      <c r="L241" s="14">
        <v>3</v>
      </c>
      <c r="M241" s="14">
        <v>3</v>
      </c>
      <c r="N241" s="14"/>
      <c r="O241" s="14"/>
      <c r="P241" s="14"/>
      <c r="Q241" s="28"/>
    </row>
    <row r="242" spans="1:17" x14ac:dyDescent="0.2">
      <c r="A242" s="25" t="s">
        <v>12</v>
      </c>
      <c r="B242" s="11" t="s">
        <v>109</v>
      </c>
      <c r="C242" s="11" t="s">
        <v>314</v>
      </c>
      <c r="D242" s="11" t="s">
        <v>210</v>
      </c>
      <c r="E242" s="11" t="s">
        <v>312</v>
      </c>
      <c r="F242" s="12"/>
      <c r="G242" s="12"/>
      <c r="H242" s="12">
        <v>3</v>
      </c>
      <c r="I242" s="12"/>
      <c r="J242" s="12">
        <v>1</v>
      </c>
      <c r="K242" s="12">
        <v>2</v>
      </c>
      <c r="L242" s="12">
        <v>3</v>
      </c>
      <c r="M242" s="12">
        <v>3</v>
      </c>
      <c r="N242" s="12"/>
      <c r="O242" s="12"/>
      <c r="P242" s="12"/>
      <c r="Q242" s="26"/>
    </row>
    <row r="243" spans="1:17" x14ac:dyDescent="0.2">
      <c r="A243" s="27" t="s">
        <v>12</v>
      </c>
      <c r="B243" s="13" t="s">
        <v>109</v>
      </c>
      <c r="C243" s="13" t="s">
        <v>314</v>
      </c>
      <c r="D243" s="13" t="s">
        <v>210</v>
      </c>
      <c r="E243" s="13" t="s">
        <v>313</v>
      </c>
      <c r="F243" s="14"/>
      <c r="G243" s="14"/>
      <c r="H243" s="14">
        <v>3</v>
      </c>
      <c r="I243" s="14"/>
      <c r="J243" s="14">
        <v>3</v>
      </c>
      <c r="K243" s="14">
        <v>2</v>
      </c>
      <c r="L243" s="14">
        <v>3</v>
      </c>
      <c r="M243" s="14">
        <v>3</v>
      </c>
      <c r="N243" s="14"/>
      <c r="O243" s="14"/>
      <c r="P243" s="14"/>
      <c r="Q243" s="28"/>
    </row>
    <row r="244" spans="1:17" x14ac:dyDescent="0.2">
      <c r="A244" s="25" t="s">
        <v>13</v>
      </c>
      <c r="B244" s="11" t="s">
        <v>110</v>
      </c>
      <c r="C244" s="11" t="s">
        <v>311</v>
      </c>
      <c r="D244" s="11" t="s">
        <v>210</v>
      </c>
      <c r="E244" s="11" t="s">
        <v>312</v>
      </c>
      <c r="F244" s="12"/>
      <c r="G244" s="12"/>
      <c r="H244" s="12"/>
      <c r="I244" s="12"/>
      <c r="J244" s="12"/>
      <c r="K244" s="12"/>
      <c r="L244" s="12"/>
      <c r="M244" s="12"/>
      <c r="N244" s="12"/>
      <c r="O244" s="12"/>
      <c r="P244" s="12"/>
      <c r="Q244" s="26"/>
    </row>
    <row r="245" spans="1:17" x14ac:dyDescent="0.2">
      <c r="A245" s="27" t="s">
        <v>13</v>
      </c>
      <c r="B245" s="13" t="s">
        <v>110</v>
      </c>
      <c r="C245" s="13" t="s">
        <v>311</v>
      </c>
      <c r="D245" s="13" t="s">
        <v>210</v>
      </c>
      <c r="E245" s="13" t="s">
        <v>313</v>
      </c>
      <c r="F245" s="14"/>
      <c r="G245" s="14"/>
      <c r="H245" s="14"/>
      <c r="I245" s="14"/>
      <c r="J245" s="14"/>
      <c r="K245" s="14"/>
      <c r="L245" s="14"/>
      <c r="M245" s="14"/>
      <c r="N245" s="14"/>
      <c r="O245" s="14"/>
      <c r="P245" s="14"/>
      <c r="Q245" s="28"/>
    </row>
    <row r="246" spans="1:17" x14ac:dyDescent="0.2">
      <c r="A246" s="25" t="s">
        <v>13</v>
      </c>
      <c r="B246" s="11" t="s">
        <v>110</v>
      </c>
      <c r="C246" s="11" t="s">
        <v>311</v>
      </c>
      <c r="D246" s="11" t="s">
        <v>212</v>
      </c>
      <c r="E246" s="11" t="s">
        <v>313</v>
      </c>
      <c r="F246" s="12"/>
      <c r="G246" s="12"/>
      <c r="H246" s="12"/>
      <c r="I246" s="12"/>
      <c r="J246" s="12"/>
      <c r="K246" s="12"/>
      <c r="L246" s="12"/>
      <c r="M246" s="12"/>
      <c r="N246" s="12"/>
      <c r="O246" s="12"/>
      <c r="P246" s="12"/>
      <c r="Q246" s="26"/>
    </row>
    <row r="247" spans="1:17" x14ac:dyDescent="0.2">
      <c r="A247" s="27" t="s">
        <v>13</v>
      </c>
      <c r="B247" s="13" t="s">
        <v>110</v>
      </c>
      <c r="C247" s="13" t="s">
        <v>311</v>
      </c>
      <c r="D247" s="13" t="s">
        <v>212</v>
      </c>
      <c r="E247" s="13" t="s">
        <v>312</v>
      </c>
      <c r="F247" s="14"/>
      <c r="G247" s="14"/>
      <c r="H247" s="14"/>
      <c r="I247" s="14"/>
      <c r="J247" s="14"/>
      <c r="K247" s="14"/>
      <c r="L247" s="14"/>
      <c r="M247" s="14"/>
      <c r="N247" s="14"/>
      <c r="O247" s="14"/>
      <c r="P247" s="14"/>
      <c r="Q247" s="28"/>
    </row>
    <row r="248" spans="1:17" x14ac:dyDescent="0.2">
      <c r="A248" s="25" t="s">
        <v>13</v>
      </c>
      <c r="B248" s="11" t="s">
        <v>110</v>
      </c>
      <c r="C248" s="11" t="s">
        <v>314</v>
      </c>
      <c r="D248" s="11" t="s">
        <v>206</v>
      </c>
      <c r="E248" s="11" t="s">
        <v>312</v>
      </c>
      <c r="F248" s="12"/>
      <c r="G248" s="12"/>
      <c r="H248" s="12"/>
      <c r="I248" s="12"/>
      <c r="J248" s="12"/>
      <c r="K248" s="12"/>
      <c r="L248" s="12"/>
      <c r="M248" s="12"/>
      <c r="N248" s="12"/>
      <c r="O248" s="12"/>
      <c r="P248" s="12"/>
      <c r="Q248" s="26"/>
    </row>
    <row r="249" spans="1:17" x14ac:dyDescent="0.2">
      <c r="A249" s="27" t="s">
        <v>13</v>
      </c>
      <c r="B249" s="13" t="s">
        <v>110</v>
      </c>
      <c r="C249" s="13" t="s">
        <v>314</v>
      </c>
      <c r="D249" s="13" t="s">
        <v>206</v>
      </c>
      <c r="E249" s="13" t="s">
        <v>313</v>
      </c>
      <c r="F249" s="14"/>
      <c r="G249" s="14"/>
      <c r="H249" s="14"/>
      <c r="I249" s="14"/>
      <c r="J249" s="14"/>
      <c r="K249" s="14"/>
      <c r="L249" s="14"/>
      <c r="M249" s="14"/>
      <c r="N249" s="14"/>
      <c r="O249" s="14"/>
      <c r="P249" s="14"/>
      <c r="Q249" s="28"/>
    </row>
    <row r="250" spans="1:17" x14ac:dyDescent="0.2">
      <c r="A250" s="25" t="s">
        <v>13</v>
      </c>
      <c r="B250" s="11" t="s">
        <v>110</v>
      </c>
      <c r="C250" s="11" t="s">
        <v>311</v>
      </c>
      <c r="D250" s="11" t="s">
        <v>214</v>
      </c>
      <c r="E250" s="11" t="s">
        <v>312</v>
      </c>
      <c r="F250" s="12">
        <v>27</v>
      </c>
      <c r="G250" s="12"/>
      <c r="H250" s="12"/>
      <c r="I250" s="12">
        <v>40</v>
      </c>
      <c r="J250" s="12"/>
      <c r="K250" s="12"/>
      <c r="L250" s="12"/>
      <c r="M250" s="12"/>
      <c r="N250" s="12"/>
      <c r="O250" s="12"/>
      <c r="P250" s="12"/>
      <c r="Q250" s="26"/>
    </row>
    <row r="251" spans="1:17" x14ac:dyDescent="0.2">
      <c r="A251" s="27" t="s">
        <v>13</v>
      </c>
      <c r="B251" s="13" t="s">
        <v>110</v>
      </c>
      <c r="C251" s="13" t="s">
        <v>311</v>
      </c>
      <c r="D251" s="13" t="s">
        <v>214</v>
      </c>
      <c r="E251" s="13" t="s">
        <v>313</v>
      </c>
      <c r="F251" s="14">
        <v>24</v>
      </c>
      <c r="G251" s="14"/>
      <c r="H251" s="14"/>
      <c r="I251" s="14">
        <v>32</v>
      </c>
      <c r="J251" s="14"/>
      <c r="K251" s="14"/>
      <c r="L251" s="14"/>
      <c r="M251" s="14"/>
      <c r="N251" s="14"/>
      <c r="O251" s="14"/>
      <c r="P251" s="14"/>
      <c r="Q251" s="28"/>
    </row>
    <row r="252" spans="1:17" x14ac:dyDescent="0.2">
      <c r="A252" s="25" t="s">
        <v>13</v>
      </c>
      <c r="B252" s="11" t="s">
        <v>110</v>
      </c>
      <c r="C252" s="11" t="s">
        <v>311</v>
      </c>
      <c r="D252" s="11" t="s">
        <v>215</v>
      </c>
      <c r="E252" s="11" t="s">
        <v>312</v>
      </c>
      <c r="F252" s="12">
        <v>9</v>
      </c>
      <c r="G252" s="12"/>
      <c r="H252" s="12"/>
      <c r="I252" s="12">
        <v>28</v>
      </c>
      <c r="J252" s="12"/>
      <c r="K252" s="12"/>
      <c r="L252" s="12"/>
      <c r="M252" s="12"/>
      <c r="N252" s="12"/>
      <c r="O252" s="12"/>
      <c r="P252" s="12"/>
      <c r="Q252" s="26"/>
    </row>
    <row r="253" spans="1:17" x14ac:dyDescent="0.2">
      <c r="A253" s="27" t="s">
        <v>13</v>
      </c>
      <c r="B253" s="13" t="s">
        <v>110</v>
      </c>
      <c r="C253" s="13" t="s">
        <v>311</v>
      </c>
      <c r="D253" s="13" t="s">
        <v>215</v>
      </c>
      <c r="E253" s="13" t="s">
        <v>313</v>
      </c>
      <c r="F253" s="14">
        <v>12</v>
      </c>
      <c r="G253" s="14"/>
      <c r="H253" s="14"/>
      <c r="I253" s="14">
        <v>16</v>
      </c>
      <c r="J253" s="14"/>
      <c r="K253" s="14"/>
      <c r="L253" s="14"/>
      <c r="M253" s="14"/>
      <c r="N253" s="14"/>
      <c r="O253" s="14"/>
      <c r="P253" s="14"/>
      <c r="Q253" s="28"/>
    </row>
    <row r="254" spans="1:17" x14ac:dyDescent="0.2">
      <c r="A254" s="25" t="s">
        <v>13</v>
      </c>
      <c r="B254" s="11" t="s">
        <v>110</v>
      </c>
      <c r="C254" s="11" t="s">
        <v>311</v>
      </c>
      <c r="D254" s="11" t="s">
        <v>213</v>
      </c>
      <c r="E254" s="11" t="s">
        <v>312</v>
      </c>
      <c r="F254" s="12">
        <v>4</v>
      </c>
      <c r="G254" s="12"/>
      <c r="H254" s="12"/>
      <c r="I254" s="12">
        <v>13</v>
      </c>
      <c r="J254" s="12"/>
      <c r="K254" s="12"/>
      <c r="L254" s="12"/>
      <c r="M254" s="12"/>
      <c r="N254" s="12"/>
      <c r="O254" s="12"/>
      <c r="P254" s="12"/>
      <c r="Q254" s="26"/>
    </row>
    <row r="255" spans="1:17" x14ac:dyDescent="0.2">
      <c r="A255" s="27" t="s">
        <v>13</v>
      </c>
      <c r="B255" s="13" t="s">
        <v>110</v>
      </c>
      <c r="C255" s="13" t="s">
        <v>311</v>
      </c>
      <c r="D255" s="13" t="s">
        <v>213</v>
      </c>
      <c r="E255" s="13" t="s">
        <v>313</v>
      </c>
      <c r="F255" s="14">
        <v>6</v>
      </c>
      <c r="G255" s="14"/>
      <c r="H255" s="14"/>
      <c r="I255" s="14">
        <v>8</v>
      </c>
      <c r="J255" s="14"/>
      <c r="K255" s="14"/>
      <c r="L255" s="14"/>
      <c r="M255" s="14"/>
      <c r="N255" s="14"/>
      <c r="O255" s="14"/>
      <c r="P255" s="14"/>
      <c r="Q255" s="28"/>
    </row>
    <row r="256" spans="1:17" x14ac:dyDescent="0.2">
      <c r="A256" s="25" t="s">
        <v>13</v>
      </c>
      <c r="B256" s="11" t="s">
        <v>110</v>
      </c>
      <c r="C256" s="11" t="s">
        <v>314</v>
      </c>
      <c r="D256" s="11" t="s">
        <v>214</v>
      </c>
      <c r="E256" s="11" t="s">
        <v>312</v>
      </c>
      <c r="F256" s="12">
        <v>15</v>
      </c>
      <c r="G256" s="12">
        <v>13</v>
      </c>
      <c r="H256" s="12">
        <v>17</v>
      </c>
      <c r="I256" s="12">
        <v>10</v>
      </c>
      <c r="J256" s="12"/>
      <c r="K256" s="12"/>
      <c r="L256" s="12"/>
      <c r="M256" s="12"/>
      <c r="N256" s="12"/>
      <c r="O256" s="12"/>
      <c r="P256" s="12"/>
      <c r="Q256" s="26"/>
    </row>
    <row r="257" spans="1:17" x14ac:dyDescent="0.2">
      <c r="A257" s="27" t="s">
        <v>13</v>
      </c>
      <c r="B257" s="13" t="s">
        <v>110</v>
      </c>
      <c r="C257" s="13" t="s">
        <v>314</v>
      </c>
      <c r="D257" s="13" t="s">
        <v>214</v>
      </c>
      <c r="E257" s="13" t="s">
        <v>313</v>
      </c>
      <c r="F257" s="14">
        <v>11</v>
      </c>
      <c r="G257" s="14">
        <v>10</v>
      </c>
      <c r="H257" s="14">
        <v>13</v>
      </c>
      <c r="I257" s="14">
        <v>10</v>
      </c>
      <c r="J257" s="14"/>
      <c r="K257" s="14"/>
      <c r="L257" s="14"/>
      <c r="M257" s="14"/>
      <c r="N257" s="14"/>
      <c r="O257" s="14"/>
      <c r="P257" s="14"/>
      <c r="Q257" s="28"/>
    </row>
    <row r="258" spans="1:17" x14ac:dyDescent="0.2">
      <c r="A258" s="25" t="s">
        <v>13</v>
      </c>
      <c r="B258" s="11" t="s">
        <v>110</v>
      </c>
      <c r="C258" s="11" t="s">
        <v>314</v>
      </c>
      <c r="D258" s="11" t="s">
        <v>215</v>
      </c>
      <c r="E258" s="11" t="s">
        <v>312</v>
      </c>
      <c r="F258" s="12">
        <v>4</v>
      </c>
      <c r="G258" s="12">
        <v>2</v>
      </c>
      <c r="H258" s="12">
        <v>5</v>
      </c>
      <c r="I258" s="12">
        <v>3</v>
      </c>
      <c r="J258" s="12"/>
      <c r="K258" s="12"/>
      <c r="L258" s="12"/>
      <c r="M258" s="12"/>
      <c r="N258" s="12"/>
      <c r="O258" s="12"/>
      <c r="P258" s="12"/>
      <c r="Q258" s="26"/>
    </row>
    <row r="259" spans="1:17" x14ac:dyDescent="0.2">
      <c r="A259" s="27" t="s">
        <v>13</v>
      </c>
      <c r="B259" s="13" t="s">
        <v>110</v>
      </c>
      <c r="C259" s="13" t="s">
        <v>314</v>
      </c>
      <c r="D259" s="13" t="s">
        <v>215</v>
      </c>
      <c r="E259" s="13" t="s">
        <v>313</v>
      </c>
      <c r="F259" s="14">
        <v>1</v>
      </c>
      <c r="G259" s="14"/>
      <c r="H259" s="14">
        <v>2</v>
      </c>
      <c r="I259" s="14">
        <v>4</v>
      </c>
      <c r="J259" s="14"/>
      <c r="K259" s="14"/>
      <c r="L259" s="14"/>
      <c r="M259" s="14"/>
      <c r="N259" s="14"/>
      <c r="O259" s="14"/>
      <c r="P259" s="14"/>
      <c r="Q259" s="28"/>
    </row>
    <row r="260" spans="1:17" x14ac:dyDescent="0.2">
      <c r="A260" s="25" t="s">
        <v>13</v>
      </c>
      <c r="B260" s="11" t="s">
        <v>110</v>
      </c>
      <c r="C260" s="11" t="s">
        <v>314</v>
      </c>
      <c r="D260" s="11" t="s">
        <v>213</v>
      </c>
      <c r="E260" s="11" t="s">
        <v>312</v>
      </c>
      <c r="F260" s="12">
        <v>13</v>
      </c>
      <c r="G260" s="12">
        <v>17</v>
      </c>
      <c r="H260" s="12">
        <v>14</v>
      </c>
      <c r="I260" s="12">
        <v>15</v>
      </c>
      <c r="J260" s="12"/>
      <c r="K260" s="12"/>
      <c r="L260" s="12"/>
      <c r="M260" s="12"/>
      <c r="N260" s="12"/>
      <c r="O260" s="12"/>
      <c r="P260" s="12"/>
      <c r="Q260" s="26"/>
    </row>
    <row r="261" spans="1:17" x14ac:dyDescent="0.2">
      <c r="A261" s="27" t="s">
        <v>13</v>
      </c>
      <c r="B261" s="13" t="s">
        <v>110</v>
      </c>
      <c r="C261" s="13" t="s">
        <v>314</v>
      </c>
      <c r="D261" s="13" t="s">
        <v>213</v>
      </c>
      <c r="E261" s="13" t="s">
        <v>313</v>
      </c>
      <c r="F261" s="14">
        <v>13</v>
      </c>
      <c r="G261" s="14">
        <v>14</v>
      </c>
      <c r="H261" s="14">
        <v>13</v>
      </c>
      <c r="I261" s="14">
        <v>14</v>
      </c>
      <c r="J261" s="14"/>
      <c r="K261" s="14"/>
      <c r="L261" s="14"/>
      <c r="M261" s="14"/>
      <c r="N261" s="14"/>
      <c r="O261" s="14"/>
      <c r="P261" s="14"/>
      <c r="Q261" s="28"/>
    </row>
    <row r="262" spans="1:17" x14ac:dyDescent="0.2">
      <c r="A262" s="25" t="s">
        <v>13</v>
      </c>
      <c r="B262" s="11" t="s">
        <v>110</v>
      </c>
      <c r="C262" s="11" t="s">
        <v>314</v>
      </c>
      <c r="D262" s="11" t="s">
        <v>212</v>
      </c>
      <c r="E262" s="11" t="s">
        <v>312</v>
      </c>
      <c r="F262" s="12">
        <v>17</v>
      </c>
      <c r="G262" s="12">
        <v>16</v>
      </c>
      <c r="H262" s="12">
        <v>10</v>
      </c>
      <c r="I262" s="12">
        <v>12</v>
      </c>
      <c r="J262" s="12"/>
      <c r="K262" s="12"/>
      <c r="L262" s="12"/>
      <c r="M262" s="12"/>
      <c r="N262" s="12"/>
      <c r="O262" s="12"/>
      <c r="P262" s="12"/>
      <c r="Q262" s="26"/>
    </row>
    <row r="263" spans="1:17" x14ac:dyDescent="0.2">
      <c r="A263" s="27" t="s">
        <v>13</v>
      </c>
      <c r="B263" s="13" t="s">
        <v>110</v>
      </c>
      <c r="C263" s="13" t="s">
        <v>314</v>
      </c>
      <c r="D263" s="13" t="s">
        <v>212</v>
      </c>
      <c r="E263" s="13" t="s">
        <v>313</v>
      </c>
      <c r="F263" s="14">
        <v>12</v>
      </c>
      <c r="G263" s="14">
        <v>11</v>
      </c>
      <c r="H263" s="14">
        <v>11</v>
      </c>
      <c r="I263" s="14">
        <v>11</v>
      </c>
      <c r="J263" s="14"/>
      <c r="K263" s="14"/>
      <c r="L263" s="14"/>
      <c r="M263" s="14"/>
      <c r="N263" s="14"/>
      <c r="O263" s="14"/>
      <c r="P263" s="14"/>
      <c r="Q263" s="28"/>
    </row>
    <row r="264" spans="1:17" x14ac:dyDescent="0.2">
      <c r="A264" s="25" t="s">
        <v>13</v>
      </c>
      <c r="B264" s="11" t="s">
        <v>110</v>
      </c>
      <c r="C264" s="11" t="s">
        <v>314</v>
      </c>
      <c r="D264" s="11" t="s">
        <v>210</v>
      </c>
      <c r="E264" s="11" t="s">
        <v>312</v>
      </c>
      <c r="F264" s="12">
        <v>12</v>
      </c>
      <c r="G264" s="12">
        <v>18</v>
      </c>
      <c r="H264" s="12">
        <v>11</v>
      </c>
      <c r="I264" s="12">
        <v>15</v>
      </c>
      <c r="J264" s="12"/>
      <c r="K264" s="12"/>
      <c r="L264" s="12"/>
      <c r="M264" s="12"/>
      <c r="N264" s="12"/>
      <c r="O264" s="12"/>
      <c r="P264" s="12"/>
      <c r="Q264" s="26"/>
    </row>
    <row r="265" spans="1:17" x14ac:dyDescent="0.2">
      <c r="A265" s="27" t="s">
        <v>13</v>
      </c>
      <c r="B265" s="13" t="s">
        <v>110</v>
      </c>
      <c r="C265" s="13" t="s">
        <v>314</v>
      </c>
      <c r="D265" s="13" t="s">
        <v>210</v>
      </c>
      <c r="E265" s="13" t="s">
        <v>313</v>
      </c>
      <c r="F265" s="14">
        <v>9</v>
      </c>
      <c r="G265" s="14">
        <v>10</v>
      </c>
      <c r="H265" s="14">
        <v>13</v>
      </c>
      <c r="I265" s="14">
        <v>14</v>
      </c>
      <c r="J265" s="14"/>
      <c r="K265" s="14"/>
      <c r="L265" s="14"/>
      <c r="M265" s="14"/>
      <c r="N265" s="14"/>
      <c r="O265" s="14"/>
      <c r="P265" s="14"/>
      <c r="Q265" s="28"/>
    </row>
    <row r="266" spans="1:17" x14ac:dyDescent="0.2">
      <c r="A266" s="25" t="s">
        <v>14</v>
      </c>
      <c r="B266" s="11" t="s">
        <v>111</v>
      </c>
      <c r="C266" s="11" t="s">
        <v>311</v>
      </c>
      <c r="D266" s="11" t="s">
        <v>210</v>
      </c>
      <c r="E266" s="11" t="s">
        <v>312</v>
      </c>
      <c r="F266" s="12"/>
      <c r="G266" s="12"/>
      <c r="H266" s="12"/>
      <c r="I266" s="12"/>
      <c r="J266" s="12"/>
      <c r="K266" s="12"/>
      <c r="L266" s="12"/>
      <c r="M266" s="12"/>
      <c r="N266" s="12"/>
      <c r="O266" s="12"/>
      <c r="P266" s="12"/>
      <c r="Q266" s="26"/>
    </row>
    <row r="267" spans="1:17" x14ac:dyDescent="0.2">
      <c r="A267" s="27" t="s">
        <v>14</v>
      </c>
      <c r="B267" s="13" t="s">
        <v>111</v>
      </c>
      <c r="C267" s="13" t="s">
        <v>311</v>
      </c>
      <c r="D267" s="13" t="s">
        <v>210</v>
      </c>
      <c r="E267" s="13" t="s">
        <v>313</v>
      </c>
      <c r="F267" s="14"/>
      <c r="G267" s="14"/>
      <c r="H267" s="14"/>
      <c r="I267" s="14"/>
      <c r="J267" s="14"/>
      <c r="K267" s="14"/>
      <c r="L267" s="14"/>
      <c r="M267" s="14"/>
      <c r="N267" s="14"/>
      <c r="O267" s="14"/>
      <c r="P267" s="14"/>
      <c r="Q267" s="28"/>
    </row>
    <row r="268" spans="1:17" x14ac:dyDescent="0.2">
      <c r="A268" s="25" t="s">
        <v>14</v>
      </c>
      <c r="B268" s="11" t="s">
        <v>111</v>
      </c>
      <c r="C268" s="11" t="s">
        <v>311</v>
      </c>
      <c r="D268" s="11" t="s">
        <v>212</v>
      </c>
      <c r="E268" s="11" t="s">
        <v>313</v>
      </c>
      <c r="F268" s="12"/>
      <c r="G268" s="12"/>
      <c r="H268" s="12"/>
      <c r="I268" s="12"/>
      <c r="J268" s="12"/>
      <c r="K268" s="12"/>
      <c r="L268" s="12"/>
      <c r="M268" s="12"/>
      <c r="N268" s="12"/>
      <c r="O268" s="12"/>
      <c r="P268" s="12"/>
      <c r="Q268" s="26"/>
    </row>
    <row r="269" spans="1:17" x14ac:dyDescent="0.2">
      <c r="A269" s="27" t="s">
        <v>14</v>
      </c>
      <c r="B269" s="13" t="s">
        <v>111</v>
      </c>
      <c r="C269" s="13" t="s">
        <v>311</v>
      </c>
      <c r="D269" s="13" t="s">
        <v>212</v>
      </c>
      <c r="E269" s="13" t="s">
        <v>312</v>
      </c>
      <c r="F269" s="14"/>
      <c r="G269" s="14"/>
      <c r="H269" s="14"/>
      <c r="I269" s="14"/>
      <c r="J269" s="14"/>
      <c r="K269" s="14"/>
      <c r="L269" s="14"/>
      <c r="M269" s="14"/>
      <c r="N269" s="14"/>
      <c r="O269" s="14"/>
      <c r="P269" s="14"/>
      <c r="Q269" s="28"/>
    </row>
    <row r="270" spans="1:17" x14ac:dyDescent="0.2">
      <c r="A270" s="25" t="s">
        <v>14</v>
      </c>
      <c r="B270" s="11" t="s">
        <v>111</v>
      </c>
      <c r="C270" s="11" t="s">
        <v>314</v>
      </c>
      <c r="D270" s="11" t="s">
        <v>206</v>
      </c>
      <c r="E270" s="11" t="s">
        <v>312</v>
      </c>
      <c r="F270" s="12"/>
      <c r="G270" s="12"/>
      <c r="H270" s="12"/>
      <c r="I270" s="12"/>
      <c r="J270" s="12"/>
      <c r="K270" s="12"/>
      <c r="L270" s="12"/>
      <c r="M270" s="12"/>
      <c r="N270" s="12"/>
      <c r="O270" s="12"/>
      <c r="P270" s="12"/>
      <c r="Q270" s="26"/>
    </row>
    <row r="271" spans="1:17" x14ac:dyDescent="0.2">
      <c r="A271" s="27" t="s">
        <v>14</v>
      </c>
      <c r="B271" s="13" t="s">
        <v>111</v>
      </c>
      <c r="C271" s="13" t="s">
        <v>314</v>
      </c>
      <c r="D271" s="13" t="s">
        <v>206</v>
      </c>
      <c r="E271" s="13" t="s">
        <v>313</v>
      </c>
      <c r="F271" s="14"/>
      <c r="G271" s="14"/>
      <c r="H271" s="14"/>
      <c r="I271" s="14"/>
      <c r="J271" s="14"/>
      <c r="K271" s="14"/>
      <c r="L271" s="14"/>
      <c r="M271" s="14"/>
      <c r="N271" s="14"/>
      <c r="O271" s="14"/>
      <c r="P271" s="14"/>
      <c r="Q271" s="28"/>
    </row>
    <row r="272" spans="1:17" x14ac:dyDescent="0.2">
      <c r="A272" s="25" t="s">
        <v>14</v>
      </c>
      <c r="B272" s="11" t="s">
        <v>111</v>
      </c>
      <c r="C272" s="11" t="s">
        <v>311</v>
      </c>
      <c r="D272" s="11" t="s">
        <v>214</v>
      </c>
      <c r="E272" s="11" t="s">
        <v>312</v>
      </c>
      <c r="F272" s="12"/>
      <c r="G272" s="12">
        <v>23</v>
      </c>
      <c r="H272" s="12">
        <v>20</v>
      </c>
      <c r="I272" s="12">
        <v>20</v>
      </c>
      <c r="J272" s="12">
        <v>12</v>
      </c>
      <c r="K272" s="12"/>
      <c r="L272" s="12"/>
      <c r="M272" s="12">
        <v>21</v>
      </c>
      <c r="N272" s="12"/>
      <c r="O272" s="12"/>
      <c r="P272" s="12"/>
      <c r="Q272" s="26"/>
    </row>
    <row r="273" spans="1:17" x14ac:dyDescent="0.2">
      <c r="A273" s="27" t="s">
        <v>14</v>
      </c>
      <c r="B273" s="13" t="s">
        <v>111</v>
      </c>
      <c r="C273" s="13" t="s">
        <v>311</v>
      </c>
      <c r="D273" s="13" t="s">
        <v>214</v>
      </c>
      <c r="E273" s="13" t="s">
        <v>313</v>
      </c>
      <c r="F273" s="14"/>
      <c r="G273" s="14">
        <v>18</v>
      </c>
      <c r="H273" s="14">
        <v>19</v>
      </c>
      <c r="I273" s="14">
        <v>20</v>
      </c>
      <c r="J273" s="14">
        <v>7</v>
      </c>
      <c r="K273" s="14"/>
      <c r="L273" s="14"/>
      <c r="M273" s="14">
        <v>17</v>
      </c>
      <c r="N273" s="14"/>
      <c r="O273" s="14"/>
      <c r="P273" s="14"/>
      <c r="Q273" s="28"/>
    </row>
    <row r="274" spans="1:17" x14ac:dyDescent="0.2">
      <c r="A274" s="25" t="s">
        <v>14</v>
      </c>
      <c r="B274" s="11" t="s">
        <v>111</v>
      </c>
      <c r="C274" s="11" t="s">
        <v>311</v>
      </c>
      <c r="D274" s="11" t="s">
        <v>215</v>
      </c>
      <c r="E274" s="11" t="s">
        <v>312</v>
      </c>
      <c r="F274" s="12"/>
      <c r="G274" s="12">
        <v>21</v>
      </c>
      <c r="H274" s="12">
        <v>16</v>
      </c>
      <c r="I274" s="12">
        <v>18</v>
      </c>
      <c r="J274" s="12">
        <v>7</v>
      </c>
      <c r="K274" s="12"/>
      <c r="L274" s="12"/>
      <c r="M274" s="12">
        <v>16</v>
      </c>
      <c r="N274" s="12"/>
      <c r="O274" s="12"/>
      <c r="P274" s="12"/>
      <c r="Q274" s="26"/>
    </row>
    <row r="275" spans="1:17" x14ac:dyDescent="0.2">
      <c r="A275" s="27" t="s">
        <v>14</v>
      </c>
      <c r="B275" s="13" t="s">
        <v>111</v>
      </c>
      <c r="C275" s="13" t="s">
        <v>311</v>
      </c>
      <c r="D275" s="13" t="s">
        <v>215</v>
      </c>
      <c r="E275" s="13" t="s">
        <v>313</v>
      </c>
      <c r="F275" s="14"/>
      <c r="G275" s="14">
        <v>15</v>
      </c>
      <c r="H275" s="14">
        <v>16</v>
      </c>
      <c r="I275" s="14">
        <v>15</v>
      </c>
      <c r="J275" s="14">
        <v>1</v>
      </c>
      <c r="K275" s="14"/>
      <c r="L275" s="14"/>
      <c r="M275" s="14">
        <v>11</v>
      </c>
      <c r="N275" s="14"/>
      <c r="O275" s="14"/>
      <c r="P275" s="14"/>
      <c r="Q275" s="28"/>
    </row>
    <row r="276" spans="1:17" x14ac:dyDescent="0.2">
      <c r="A276" s="25" t="s">
        <v>14</v>
      </c>
      <c r="B276" s="11" t="s">
        <v>111</v>
      </c>
      <c r="C276" s="11" t="s">
        <v>311</v>
      </c>
      <c r="D276" s="11" t="s">
        <v>213</v>
      </c>
      <c r="E276" s="11" t="s">
        <v>312</v>
      </c>
      <c r="F276" s="12"/>
      <c r="G276" s="12">
        <v>11</v>
      </c>
      <c r="H276" s="12">
        <v>4</v>
      </c>
      <c r="I276" s="12">
        <v>12</v>
      </c>
      <c r="J276" s="12">
        <v>2</v>
      </c>
      <c r="K276" s="12"/>
      <c r="L276" s="12"/>
      <c r="M276" s="12">
        <v>14</v>
      </c>
      <c r="N276" s="12"/>
      <c r="O276" s="12"/>
      <c r="P276" s="12"/>
      <c r="Q276" s="26"/>
    </row>
    <row r="277" spans="1:17" x14ac:dyDescent="0.2">
      <c r="A277" s="27" t="s">
        <v>14</v>
      </c>
      <c r="B277" s="13" t="s">
        <v>111</v>
      </c>
      <c r="C277" s="13" t="s">
        <v>311</v>
      </c>
      <c r="D277" s="13" t="s">
        <v>213</v>
      </c>
      <c r="E277" s="13" t="s">
        <v>313</v>
      </c>
      <c r="F277" s="14"/>
      <c r="G277" s="14">
        <v>11</v>
      </c>
      <c r="H277" s="14">
        <v>7</v>
      </c>
      <c r="I277" s="14">
        <v>8</v>
      </c>
      <c r="J277" s="14"/>
      <c r="K277" s="14"/>
      <c r="L277" s="14"/>
      <c r="M277" s="14">
        <v>6</v>
      </c>
      <c r="N277" s="14"/>
      <c r="O277" s="14"/>
      <c r="P277" s="14"/>
      <c r="Q277" s="28"/>
    </row>
    <row r="278" spans="1:17" x14ac:dyDescent="0.2">
      <c r="A278" s="25" t="s">
        <v>14</v>
      </c>
      <c r="B278" s="11" t="s">
        <v>111</v>
      </c>
      <c r="C278" s="11" t="s">
        <v>314</v>
      </c>
      <c r="D278" s="11" t="s">
        <v>214</v>
      </c>
      <c r="E278" s="11" t="s">
        <v>312</v>
      </c>
      <c r="F278" s="12"/>
      <c r="G278" s="12">
        <v>20</v>
      </c>
      <c r="H278" s="12">
        <v>16</v>
      </c>
      <c r="I278" s="12">
        <v>15</v>
      </c>
      <c r="J278" s="12">
        <v>14</v>
      </c>
      <c r="K278" s="12"/>
      <c r="L278" s="12"/>
      <c r="M278" s="12">
        <v>27</v>
      </c>
      <c r="N278" s="12"/>
      <c r="O278" s="12"/>
      <c r="P278" s="12"/>
      <c r="Q278" s="26"/>
    </row>
    <row r="279" spans="1:17" x14ac:dyDescent="0.2">
      <c r="A279" s="27" t="s">
        <v>14</v>
      </c>
      <c r="B279" s="13" t="s">
        <v>111</v>
      </c>
      <c r="C279" s="13" t="s">
        <v>314</v>
      </c>
      <c r="D279" s="13" t="s">
        <v>214</v>
      </c>
      <c r="E279" s="13" t="s">
        <v>313</v>
      </c>
      <c r="F279" s="14"/>
      <c r="G279" s="14">
        <v>20</v>
      </c>
      <c r="H279" s="14">
        <v>15</v>
      </c>
      <c r="I279" s="14">
        <v>14</v>
      </c>
      <c r="J279" s="14">
        <v>12</v>
      </c>
      <c r="K279" s="14"/>
      <c r="L279" s="14"/>
      <c r="M279" s="14">
        <v>26</v>
      </c>
      <c r="N279" s="14"/>
      <c r="O279" s="14"/>
      <c r="P279" s="14"/>
      <c r="Q279" s="28"/>
    </row>
    <row r="280" spans="1:17" x14ac:dyDescent="0.2">
      <c r="A280" s="25" t="s">
        <v>14</v>
      </c>
      <c r="B280" s="11" t="s">
        <v>111</v>
      </c>
      <c r="C280" s="11" t="s">
        <v>314</v>
      </c>
      <c r="D280" s="11" t="s">
        <v>215</v>
      </c>
      <c r="E280" s="11" t="s">
        <v>312</v>
      </c>
      <c r="F280" s="12"/>
      <c r="G280" s="12">
        <v>14</v>
      </c>
      <c r="H280" s="12">
        <v>7</v>
      </c>
      <c r="I280" s="12">
        <v>13</v>
      </c>
      <c r="J280" s="12">
        <v>11</v>
      </c>
      <c r="K280" s="12"/>
      <c r="L280" s="12"/>
      <c r="M280" s="12">
        <v>15</v>
      </c>
      <c r="N280" s="12"/>
      <c r="O280" s="12"/>
      <c r="P280" s="12"/>
      <c r="Q280" s="26"/>
    </row>
    <row r="281" spans="1:17" x14ac:dyDescent="0.2">
      <c r="A281" s="27" t="s">
        <v>14</v>
      </c>
      <c r="B281" s="13" t="s">
        <v>111</v>
      </c>
      <c r="C281" s="13" t="s">
        <v>314</v>
      </c>
      <c r="D281" s="13" t="s">
        <v>215</v>
      </c>
      <c r="E281" s="13" t="s">
        <v>313</v>
      </c>
      <c r="F281" s="14"/>
      <c r="G281" s="14">
        <v>15</v>
      </c>
      <c r="H281" s="14">
        <v>6</v>
      </c>
      <c r="I281" s="14">
        <v>11</v>
      </c>
      <c r="J281" s="14">
        <v>10</v>
      </c>
      <c r="K281" s="14"/>
      <c r="L281" s="14"/>
      <c r="M281" s="14">
        <v>14</v>
      </c>
      <c r="N281" s="14"/>
      <c r="O281" s="14"/>
      <c r="P281" s="14"/>
      <c r="Q281" s="28"/>
    </row>
    <row r="282" spans="1:17" x14ac:dyDescent="0.2">
      <c r="A282" s="25" t="s">
        <v>14</v>
      </c>
      <c r="B282" s="11" t="s">
        <v>111</v>
      </c>
      <c r="C282" s="11" t="s">
        <v>314</v>
      </c>
      <c r="D282" s="11" t="s">
        <v>213</v>
      </c>
      <c r="E282" s="11" t="s">
        <v>312</v>
      </c>
      <c r="F282" s="12"/>
      <c r="G282" s="12">
        <v>16</v>
      </c>
      <c r="H282" s="12">
        <v>9</v>
      </c>
      <c r="I282" s="12">
        <v>14</v>
      </c>
      <c r="J282" s="12">
        <v>8</v>
      </c>
      <c r="K282" s="12"/>
      <c r="L282" s="12"/>
      <c r="M282" s="12">
        <v>20</v>
      </c>
      <c r="N282" s="12"/>
      <c r="O282" s="12"/>
      <c r="P282" s="12"/>
      <c r="Q282" s="26"/>
    </row>
    <row r="283" spans="1:17" x14ac:dyDescent="0.2">
      <c r="A283" s="27" t="s">
        <v>14</v>
      </c>
      <c r="B283" s="13" t="s">
        <v>111</v>
      </c>
      <c r="C283" s="13" t="s">
        <v>314</v>
      </c>
      <c r="D283" s="13" t="s">
        <v>213</v>
      </c>
      <c r="E283" s="13" t="s">
        <v>313</v>
      </c>
      <c r="F283" s="14"/>
      <c r="G283" s="14">
        <v>16</v>
      </c>
      <c r="H283" s="14">
        <v>9</v>
      </c>
      <c r="I283" s="14">
        <v>12</v>
      </c>
      <c r="J283" s="14">
        <v>8</v>
      </c>
      <c r="K283" s="14"/>
      <c r="L283" s="14"/>
      <c r="M283" s="14">
        <v>18</v>
      </c>
      <c r="N283" s="14"/>
      <c r="O283" s="14"/>
      <c r="P283" s="14"/>
      <c r="Q283" s="28"/>
    </row>
    <row r="284" spans="1:17" x14ac:dyDescent="0.2">
      <c r="A284" s="25" t="s">
        <v>14</v>
      </c>
      <c r="B284" s="11" t="s">
        <v>111</v>
      </c>
      <c r="C284" s="11" t="s">
        <v>314</v>
      </c>
      <c r="D284" s="11" t="s">
        <v>212</v>
      </c>
      <c r="E284" s="11" t="s">
        <v>312</v>
      </c>
      <c r="F284" s="12"/>
      <c r="G284" s="12">
        <v>17</v>
      </c>
      <c r="H284" s="12">
        <v>9</v>
      </c>
      <c r="I284" s="12">
        <v>14</v>
      </c>
      <c r="J284" s="12">
        <v>9</v>
      </c>
      <c r="K284" s="12"/>
      <c r="L284" s="12"/>
      <c r="M284" s="12">
        <v>16</v>
      </c>
      <c r="N284" s="12"/>
      <c r="O284" s="12"/>
      <c r="P284" s="12"/>
      <c r="Q284" s="26"/>
    </row>
    <row r="285" spans="1:17" x14ac:dyDescent="0.2">
      <c r="A285" s="27" t="s">
        <v>14</v>
      </c>
      <c r="B285" s="13" t="s">
        <v>111</v>
      </c>
      <c r="C285" s="13" t="s">
        <v>314</v>
      </c>
      <c r="D285" s="13" t="s">
        <v>212</v>
      </c>
      <c r="E285" s="13" t="s">
        <v>313</v>
      </c>
      <c r="F285" s="14"/>
      <c r="G285" s="14">
        <v>18</v>
      </c>
      <c r="H285" s="14">
        <v>9</v>
      </c>
      <c r="I285" s="14">
        <v>14</v>
      </c>
      <c r="J285" s="14">
        <v>6</v>
      </c>
      <c r="K285" s="14"/>
      <c r="L285" s="14"/>
      <c r="M285" s="14">
        <v>15</v>
      </c>
      <c r="N285" s="14"/>
      <c r="O285" s="14"/>
      <c r="P285" s="14"/>
      <c r="Q285" s="28"/>
    </row>
    <row r="286" spans="1:17" x14ac:dyDescent="0.2">
      <c r="A286" s="25" t="s">
        <v>14</v>
      </c>
      <c r="B286" s="11" t="s">
        <v>111</v>
      </c>
      <c r="C286" s="11" t="s">
        <v>314</v>
      </c>
      <c r="D286" s="11" t="s">
        <v>210</v>
      </c>
      <c r="E286" s="11" t="s">
        <v>312</v>
      </c>
      <c r="F286" s="12"/>
      <c r="G286" s="12">
        <v>20</v>
      </c>
      <c r="H286" s="12">
        <v>12</v>
      </c>
      <c r="I286" s="12">
        <v>16</v>
      </c>
      <c r="J286" s="12">
        <v>9</v>
      </c>
      <c r="K286" s="12"/>
      <c r="L286" s="12"/>
      <c r="M286" s="12">
        <v>20</v>
      </c>
      <c r="N286" s="12"/>
      <c r="O286" s="12"/>
      <c r="P286" s="12"/>
      <c r="Q286" s="26"/>
    </row>
    <row r="287" spans="1:17" x14ac:dyDescent="0.2">
      <c r="A287" s="27" t="s">
        <v>14</v>
      </c>
      <c r="B287" s="13" t="s">
        <v>111</v>
      </c>
      <c r="C287" s="13" t="s">
        <v>314</v>
      </c>
      <c r="D287" s="13" t="s">
        <v>210</v>
      </c>
      <c r="E287" s="13" t="s">
        <v>313</v>
      </c>
      <c r="F287" s="14"/>
      <c r="G287" s="14">
        <v>18</v>
      </c>
      <c r="H287" s="14">
        <v>9</v>
      </c>
      <c r="I287" s="14">
        <v>12</v>
      </c>
      <c r="J287" s="14">
        <v>6</v>
      </c>
      <c r="K287" s="14"/>
      <c r="L287" s="14"/>
      <c r="M287" s="14">
        <v>16</v>
      </c>
      <c r="N287" s="14"/>
      <c r="O287" s="14"/>
      <c r="P287" s="14"/>
      <c r="Q287" s="28"/>
    </row>
    <row r="288" spans="1:17" x14ac:dyDescent="0.2">
      <c r="A288" s="25" t="s">
        <v>15</v>
      </c>
      <c r="B288" s="11" t="s">
        <v>112</v>
      </c>
      <c r="C288" s="11" t="s">
        <v>311</v>
      </c>
      <c r="D288" s="11" t="s">
        <v>210</v>
      </c>
      <c r="E288" s="11" t="s">
        <v>312</v>
      </c>
      <c r="F288" s="12"/>
      <c r="G288" s="12"/>
      <c r="H288" s="12"/>
      <c r="I288" s="12"/>
      <c r="J288" s="12"/>
      <c r="K288" s="12"/>
      <c r="L288" s="12"/>
      <c r="M288" s="12"/>
      <c r="N288" s="12"/>
      <c r="O288" s="12"/>
      <c r="P288" s="12"/>
      <c r="Q288" s="26"/>
    </row>
    <row r="289" spans="1:17" x14ac:dyDescent="0.2">
      <c r="A289" s="27" t="s">
        <v>15</v>
      </c>
      <c r="B289" s="13" t="s">
        <v>112</v>
      </c>
      <c r="C289" s="13" t="s">
        <v>311</v>
      </c>
      <c r="D289" s="13" t="s">
        <v>210</v>
      </c>
      <c r="E289" s="13" t="s">
        <v>313</v>
      </c>
      <c r="F289" s="14"/>
      <c r="G289" s="14"/>
      <c r="H289" s="14"/>
      <c r="I289" s="14"/>
      <c r="J289" s="14"/>
      <c r="K289" s="14"/>
      <c r="L289" s="14"/>
      <c r="M289" s="14"/>
      <c r="N289" s="14"/>
      <c r="O289" s="14"/>
      <c r="P289" s="14"/>
      <c r="Q289" s="28"/>
    </row>
    <row r="290" spans="1:17" x14ac:dyDescent="0.2">
      <c r="A290" s="25" t="s">
        <v>15</v>
      </c>
      <c r="B290" s="11" t="s">
        <v>112</v>
      </c>
      <c r="C290" s="11" t="s">
        <v>314</v>
      </c>
      <c r="D290" s="11" t="s">
        <v>210</v>
      </c>
      <c r="E290" s="11" t="s">
        <v>312</v>
      </c>
      <c r="F290" s="12"/>
      <c r="G290" s="12"/>
      <c r="H290" s="12"/>
      <c r="I290" s="12"/>
      <c r="J290" s="12"/>
      <c r="K290" s="12"/>
      <c r="L290" s="12"/>
      <c r="M290" s="12"/>
      <c r="N290" s="12"/>
      <c r="O290" s="12"/>
      <c r="P290" s="12"/>
      <c r="Q290" s="26"/>
    </row>
    <row r="291" spans="1:17" x14ac:dyDescent="0.2">
      <c r="A291" s="27" t="s">
        <v>15</v>
      </c>
      <c r="B291" s="13" t="s">
        <v>112</v>
      </c>
      <c r="C291" s="13" t="s">
        <v>311</v>
      </c>
      <c r="D291" s="13" t="s">
        <v>212</v>
      </c>
      <c r="E291" s="13" t="s">
        <v>313</v>
      </c>
      <c r="F291" s="14"/>
      <c r="G291" s="14"/>
      <c r="H291" s="14"/>
      <c r="I291" s="14"/>
      <c r="J291" s="14"/>
      <c r="K291" s="14"/>
      <c r="L291" s="14"/>
      <c r="M291" s="14"/>
      <c r="N291" s="14"/>
      <c r="O291" s="14"/>
      <c r="P291" s="14"/>
      <c r="Q291" s="28"/>
    </row>
    <row r="292" spans="1:17" x14ac:dyDescent="0.2">
      <c r="A292" s="25" t="s">
        <v>15</v>
      </c>
      <c r="B292" s="11" t="s">
        <v>112</v>
      </c>
      <c r="C292" s="11" t="s">
        <v>311</v>
      </c>
      <c r="D292" s="11" t="s">
        <v>212</v>
      </c>
      <c r="E292" s="11" t="s">
        <v>312</v>
      </c>
      <c r="F292" s="12"/>
      <c r="G292" s="12"/>
      <c r="H292" s="12"/>
      <c r="I292" s="12"/>
      <c r="J292" s="12"/>
      <c r="K292" s="12"/>
      <c r="L292" s="12"/>
      <c r="M292" s="12"/>
      <c r="N292" s="12"/>
      <c r="O292" s="12"/>
      <c r="P292" s="12"/>
      <c r="Q292" s="26"/>
    </row>
    <row r="293" spans="1:17" x14ac:dyDescent="0.2">
      <c r="A293" s="27" t="s">
        <v>15</v>
      </c>
      <c r="B293" s="13" t="s">
        <v>112</v>
      </c>
      <c r="C293" s="13" t="s">
        <v>314</v>
      </c>
      <c r="D293" s="13" t="s">
        <v>206</v>
      </c>
      <c r="E293" s="13" t="s">
        <v>312</v>
      </c>
      <c r="F293" s="14"/>
      <c r="G293" s="14"/>
      <c r="H293" s="14"/>
      <c r="I293" s="14"/>
      <c r="J293" s="14"/>
      <c r="K293" s="14"/>
      <c r="L293" s="14"/>
      <c r="M293" s="14"/>
      <c r="N293" s="14"/>
      <c r="O293" s="14"/>
      <c r="P293" s="14"/>
      <c r="Q293" s="28"/>
    </row>
    <row r="294" spans="1:17" x14ac:dyDescent="0.2">
      <c r="A294" s="25" t="s">
        <v>15</v>
      </c>
      <c r="B294" s="11" t="s">
        <v>112</v>
      </c>
      <c r="C294" s="11" t="s">
        <v>314</v>
      </c>
      <c r="D294" s="11" t="s">
        <v>206</v>
      </c>
      <c r="E294" s="11" t="s">
        <v>313</v>
      </c>
      <c r="F294" s="12"/>
      <c r="G294" s="12"/>
      <c r="H294" s="12"/>
      <c r="I294" s="12"/>
      <c r="J294" s="12"/>
      <c r="K294" s="12"/>
      <c r="L294" s="12"/>
      <c r="M294" s="12"/>
      <c r="N294" s="12"/>
      <c r="O294" s="12"/>
      <c r="P294" s="12"/>
      <c r="Q294" s="26"/>
    </row>
    <row r="295" spans="1:17" x14ac:dyDescent="0.2">
      <c r="A295" s="27" t="s">
        <v>15</v>
      </c>
      <c r="B295" s="13" t="s">
        <v>112</v>
      </c>
      <c r="C295" s="13" t="s">
        <v>314</v>
      </c>
      <c r="D295" s="13" t="s">
        <v>215</v>
      </c>
      <c r="E295" s="13" t="s">
        <v>312</v>
      </c>
      <c r="F295" s="14"/>
      <c r="G295" s="14"/>
      <c r="H295" s="14"/>
      <c r="I295" s="14"/>
      <c r="J295" s="14"/>
      <c r="K295" s="14"/>
      <c r="L295" s="14"/>
      <c r="M295" s="14"/>
      <c r="N295" s="14"/>
      <c r="O295" s="14"/>
      <c r="P295" s="14"/>
      <c r="Q295" s="28"/>
    </row>
    <row r="296" spans="1:17" x14ac:dyDescent="0.2">
      <c r="A296" s="25" t="s">
        <v>15</v>
      </c>
      <c r="B296" s="11" t="s">
        <v>112</v>
      </c>
      <c r="C296" s="11" t="s">
        <v>311</v>
      </c>
      <c r="D296" s="11" t="s">
        <v>214</v>
      </c>
      <c r="E296" s="11" t="s">
        <v>312</v>
      </c>
      <c r="F296" s="12"/>
      <c r="G296" s="12"/>
      <c r="H296" s="12"/>
      <c r="I296" s="12"/>
      <c r="J296" s="12"/>
      <c r="K296" s="12">
        <v>14</v>
      </c>
      <c r="L296" s="12"/>
      <c r="M296" s="12"/>
      <c r="N296" s="12"/>
      <c r="O296" s="12"/>
      <c r="P296" s="12"/>
      <c r="Q296" s="26"/>
    </row>
    <row r="297" spans="1:17" x14ac:dyDescent="0.2">
      <c r="A297" s="27" t="s">
        <v>15</v>
      </c>
      <c r="B297" s="13" t="s">
        <v>112</v>
      </c>
      <c r="C297" s="13" t="s">
        <v>311</v>
      </c>
      <c r="D297" s="13" t="s">
        <v>214</v>
      </c>
      <c r="E297" s="13" t="s">
        <v>313</v>
      </c>
      <c r="F297" s="14"/>
      <c r="G297" s="14"/>
      <c r="H297" s="14"/>
      <c r="I297" s="14"/>
      <c r="J297" s="14"/>
      <c r="K297" s="14">
        <v>24</v>
      </c>
      <c r="L297" s="14"/>
      <c r="M297" s="14"/>
      <c r="N297" s="14"/>
      <c r="O297" s="14"/>
      <c r="P297" s="14"/>
      <c r="Q297" s="28"/>
    </row>
    <row r="298" spans="1:17" x14ac:dyDescent="0.2">
      <c r="A298" s="25" t="s">
        <v>15</v>
      </c>
      <c r="B298" s="11" t="s">
        <v>112</v>
      </c>
      <c r="C298" s="11" t="s">
        <v>311</v>
      </c>
      <c r="D298" s="11" t="s">
        <v>215</v>
      </c>
      <c r="E298" s="11" t="s">
        <v>312</v>
      </c>
      <c r="F298" s="12"/>
      <c r="G298" s="12"/>
      <c r="H298" s="12"/>
      <c r="I298" s="12"/>
      <c r="J298" s="12"/>
      <c r="K298" s="12">
        <v>7</v>
      </c>
      <c r="L298" s="12"/>
      <c r="M298" s="12"/>
      <c r="N298" s="12"/>
      <c r="O298" s="12"/>
      <c r="P298" s="12"/>
      <c r="Q298" s="26"/>
    </row>
    <row r="299" spans="1:17" x14ac:dyDescent="0.2">
      <c r="A299" s="27" t="s">
        <v>15</v>
      </c>
      <c r="B299" s="13" t="s">
        <v>112</v>
      </c>
      <c r="C299" s="13" t="s">
        <v>311</v>
      </c>
      <c r="D299" s="13" t="s">
        <v>215</v>
      </c>
      <c r="E299" s="13" t="s">
        <v>313</v>
      </c>
      <c r="F299" s="14"/>
      <c r="G299" s="14"/>
      <c r="H299" s="14"/>
      <c r="I299" s="14"/>
      <c r="J299" s="14"/>
      <c r="K299" s="14">
        <v>6</v>
      </c>
      <c r="L299" s="14"/>
      <c r="M299" s="14"/>
      <c r="N299" s="14"/>
      <c r="O299" s="14"/>
      <c r="P299" s="14"/>
      <c r="Q299" s="28"/>
    </row>
    <row r="300" spans="1:17" x14ac:dyDescent="0.2">
      <c r="A300" s="25" t="s">
        <v>15</v>
      </c>
      <c r="B300" s="11" t="s">
        <v>112</v>
      </c>
      <c r="C300" s="11" t="s">
        <v>311</v>
      </c>
      <c r="D300" s="11" t="s">
        <v>213</v>
      </c>
      <c r="E300" s="11" t="s">
        <v>312</v>
      </c>
      <c r="F300" s="12"/>
      <c r="G300" s="12"/>
      <c r="H300" s="12"/>
      <c r="I300" s="12"/>
      <c r="J300" s="12"/>
      <c r="K300" s="12">
        <v>3</v>
      </c>
      <c r="L300" s="12"/>
      <c r="M300" s="12"/>
      <c r="N300" s="12"/>
      <c r="O300" s="12"/>
      <c r="P300" s="12"/>
      <c r="Q300" s="26"/>
    </row>
    <row r="301" spans="1:17" x14ac:dyDescent="0.2">
      <c r="A301" s="27" t="s">
        <v>15</v>
      </c>
      <c r="B301" s="13" t="s">
        <v>112</v>
      </c>
      <c r="C301" s="13" t="s">
        <v>311</v>
      </c>
      <c r="D301" s="13" t="s">
        <v>213</v>
      </c>
      <c r="E301" s="13" t="s">
        <v>313</v>
      </c>
      <c r="F301" s="14"/>
      <c r="G301" s="14"/>
      <c r="H301" s="14"/>
      <c r="I301" s="14"/>
      <c r="J301" s="14"/>
      <c r="K301" s="14">
        <v>11</v>
      </c>
      <c r="L301" s="14"/>
      <c r="M301" s="14"/>
      <c r="N301" s="14"/>
      <c r="O301" s="14"/>
      <c r="P301" s="14"/>
      <c r="Q301" s="28"/>
    </row>
    <row r="302" spans="1:17" x14ac:dyDescent="0.2">
      <c r="A302" s="25" t="s">
        <v>15</v>
      </c>
      <c r="B302" s="11" t="s">
        <v>112</v>
      </c>
      <c r="C302" s="11" t="s">
        <v>314</v>
      </c>
      <c r="D302" s="11" t="s">
        <v>214</v>
      </c>
      <c r="E302" s="11" t="s">
        <v>312</v>
      </c>
      <c r="F302" s="12"/>
      <c r="G302" s="12"/>
      <c r="H302" s="12"/>
      <c r="I302" s="12"/>
      <c r="J302" s="12"/>
      <c r="K302" s="12">
        <v>10</v>
      </c>
      <c r="L302" s="12"/>
      <c r="M302" s="12"/>
      <c r="N302" s="12"/>
      <c r="O302" s="12"/>
      <c r="P302" s="12"/>
      <c r="Q302" s="26"/>
    </row>
    <row r="303" spans="1:17" x14ac:dyDescent="0.2">
      <c r="A303" s="27" t="s">
        <v>15</v>
      </c>
      <c r="B303" s="13" t="s">
        <v>112</v>
      </c>
      <c r="C303" s="13" t="s">
        <v>314</v>
      </c>
      <c r="D303" s="13" t="s">
        <v>214</v>
      </c>
      <c r="E303" s="13" t="s">
        <v>313</v>
      </c>
      <c r="F303" s="14"/>
      <c r="G303" s="14"/>
      <c r="H303" s="14"/>
      <c r="I303" s="14"/>
      <c r="J303" s="14"/>
      <c r="K303" s="14">
        <v>11</v>
      </c>
      <c r="L303" s="14"/>
      <c r="M303" s="14"/>
      <c r="N303" s="14"/>
      <c r="O303" s="14"/>
      <c r="P303" s="14"/>
      <c r="Q303" s="28"/>
    </row>
    <row r="304" spans="1:17" x14ac:dyDescent="0.2">
      <c r="A304" s="25" t="s">
        <v>15</v>
      </c>
      <c r="B304" s="11" t="s">
        <v>112</v>
      </c>
      <c r="C304" s="11" t="s">
        <v>314</v>
      </c>
      <c r="D304" s="11" t="s">
        <v>215</v>
      </c>
      <c r="E304" s="11" t="s">
        <v>313</v>
      </c>
      <c r="F304" s="12"/>
      <c r="G304" s="12"/>
      <c r="H304" s="12"/>
      <c r="I304" s="12"/>
      <c r="J304" s="12"/>
      <c r="K304" s="12">
        <v>1</v>
      </c>
      <c r="L304" s="12"/>
      <c r="M304" s="12"/>
      <c r="N304" s="12"/>
      <c r="O304" s="12"/>
      <c r="P304" s="12"/>
      <c r="Q304" s="26"/>
    </row>
    <row r="305" spans="1:17" x14ac:dyDescent="0.2">
      <c r="A305" s="27" t="s">
        <v>15</v>
      </c>
      <c r="B305" s="13" t="s">
        <v>112</v>
      </c>
      <c r="C305" s="13" t="s">
        <v>314</v>
      </c>
      <c r="D305" s="13" t="s">
        <v>213</v>
      </c>
      <c r="E305" s="13" t="s">
        <v>312</v>
      </c>
      <c r="F305" s="14"/>
      <c r="G305" s="14"/>
      <c r="H305" s="14"/>
      <c r="I305" s="14"/>
      <c r="J305" s="14"/>
      <c r="K305" s="14">
        <v>4</v>
      </c>
      <c r="L305" s="14"/>
      <c r="M305" s="14"/>
      <c r="N305" s="14"/>
      <c r="O305" s="14"/>
      <c r="P305" s="14"/>
      <c r="Q305" s="28"/>
    </row>
    <row r="306" spans="1:17" x14ac:dyDescent="0.2">
      <c r="A306" s="25" t="s">
        <v>15</v>
      </c>
      <c r="B306" s="11" t="s">
        <v>112</v>
      </c>
      <c r="C306" s="11" t="s">
        <v>314</v>
      </c>
      <c r="D306" s="11" t="s">
        <v>213</v>
      </c>
      <c r="E306" s="11" t="s">
        <v>313</v>
      </c>
      <c r="F306" s="12"/>
      <c r="G306" s="12"/>
      <c r="H306" s="12"/>
      <c r="I306" s="12"/>
      <c r="J306" s="12"/>
      <c r="K306" s="12">
        <v>6</v>
      </c>
      <c r="L306" s="12"/>
      <c r="M306" s="12"/>
      <c r="N306" s="12"/>
      <c r="O306" s="12"/>
      <c r="P306" s="12"/>
      <c r="Q306" s="26"/>
    </row>
    <row r="307" spans="1:17" x14ac:dyDescent="0.2">
      <c r="A307" s="27" t="s">
        <v>15</v>
      </c>
      <c r="B307" s="13" t="s">
        <v>112</v>
      </c>
      <c r="C307" s="13" t="s">
        <v>314</v>
      </c>
      <c r="D307" s="13" t="s">
        <v>212</v>
      </c>
      <c r="E307" s="13" t="s">
        <v>312</v>
      </c>
      <c r="F307" s="14"/>
      <c r="G307" s="14"/>
      <c r="H307" s="14"/>
      <c r="I307" s="14"/>
      <c r="J307" s="14"/>
      <c r="K307" s="14">
        <v>5</v>
      </c>
      <c r="L307" s="14"/>
      <c r="M307" s="14"/>
      <c r="N307" s="14"/>
      <c r="O307" s="14"/>
      <c r="P307" s="14"/>
      <c r="Q307" s="28"/>
    </row>
    <row r="308" spans="1:17" x14ac:dyDescent="0.2">
      <c r="A308" s="25" t="s">
        <v>15</v>
      </c>
      <c r="B308" s="11" t="s">
        <v>112</v>
      </c>
      <c r="C308" s="11" t="s">
        <v>314</v>
      </c>
      <c r="D308" s="11" t="s">
        <v>212</v>
      </c>
      <c r="E308" s="11" t="s">
        <v>313</v>
      </c>
      <c r="F308" s="12"/>
      <c r="G308" s="12"/>
      <c r="H308" s="12"/>
      <c r="I308" s="12"/>
      <c r="J308" s="12"/>
      <c r="K308" s="12">
        <v>7</v>
      </c>
      <c r="L308" s="12"/>
      <c r="M308" s="12"/>
      <c r="N308" s="12"/>
      <c r="O308" s="12"/>
      <c r="P308" s="12"/>
      <c r="Q308" s="26"/>
    </row>
    <row r="309" spans="1:17" x14ac:dyDescent="0.2">
      <c r="A309" s="27" t="s">
        <v>15</v>
      </c>
      <c r="B309" s="13" t="s">
        <v>112</v>
      </c>
      <c r="C309" s="13" t="s">
        <v>314</v>
      </c>
      <c r="D309" s="13" t="s">
        <v>210</v>
      </c>
      <c r="E309" s="13" t="s">
        <v>313</v>
      </c>
      <c r="F309" s="14"/>
      <c r="G309" s="14"/>
      <c r="H309" s="14"/>
      <c r="I309" s="14"/>
      <c r="J309" s="14"/>
      <c r="K309" s="14">
        <v>8</v>
      </c>
      <c r="L309" s="14"/>
      <c r="M309" s="14"/>
      <c r="N309" s="14"/>
      <c r="O309" s="14"/>
      <c r="P309" s="14"/>
      <c r="Q309" s="28"/>
    </row>
    <row r="310" spans="1:17" x14ac:dyDescent="0.2">
      <c r="A310" s="25" t="s">
        <v>16</v>
      </c>
      <c r="B310" s="11" t="s">
        <v>113</v>
      </c>
      <c r="C310" s="11" t="s">
        <v>311</v>
      </c>
      <c r="D310" s="11" t="s">
        <v>210</v>
      </c>
      <c r="E310" s="11" t="s">
        <v>312</v>
      </c>
      <c r="F310" s="12"/>
      <c r="G310" s="12"/>
      <c r="H310" s="12"/>
      <c r="I310" s="12"/>
      <c r="J310" s="12"/>
      <c r="K310" s="12"/>
      <c r="L310" s="12"/>
      <c r="M310" s="12"/>
      <c r="N310" s="12"/>
      <c r="O310" s="12"/>
      <c r="P310" s="12"/>
      <c r="Q310" s="26"/>
    </row>
    <row r="311" spans="1:17" x14ac:dyDescent="0.2">
      <c r="A311" s="27" t="s">
        <v>16</v>
      </c>
      <c r="B311" s="13" t="s">
        <v>113</v>
      </c>
      <c r="C311" s="13" t="s">
        <v>311</v>
      </c>
      <c r="D311" s="13" t="s">
        <v>210</v>
      </c>
      <c r="E311" s="13" t="s">
        <v>313</v>
      </c>
      <c r="F311" s="14"/>
      <c r="G311" s="14"/>
      <c r="H311" s="14"/>
      <c r="I311" s="14"/>
      <c r="J311" s="14"/>
      <c r="K311" s="14"/>
      <c r="L311" s="14"/>
      <c r="M311" s="14"/>
      <c r="N311" s="14"/>
      <c r="O311" s="14"/>
      <c r="P311" s="14"/>
      <c r="Q311" s="28"/>
    </row>
    <row r="312" spans="1:17" x14ac:dyDescent="0.2">
      <c r="A312" s="25" t="s">
        <v>16</v>
      </c>
      <c r="B312" s="11" t="s">
        <v>113</v>
      </c>
      <c r="C312" s="11" t="s">
        <v>314</v>
      </c>
      <c r="D312" s="11" t="s">
        <v>210</v>
      </c>
      <c r="E312" s="11" t="s">
        <v>312</v>
      </c>
      <c r="F312" s="12"/>
      <c r="G312" s="12"/>
      <c r="H312" s="12"/>
      <c r="I312" s="12"/>
      <c r="J312" s="12"/>
      <c r="K312" s="12"/>
      <c r="L312" s="12"/>
      <c r="M312" s="12"/>
      <c r="N312" s="12"/>
      <c r="O312" s="12"/>
      <c r="P312" s="12"/>
      <c r="Q312" s="26"/>
    </row>
    <row r="313" spans="1:17" x14ac:dyDescent="0.2">
      <c r="A313" s="27" t="s">
        <v>16</v>
      </c>
      <c r="B313" s="13" t="s">
        <v>113</v>
      </c>
      <c r="C313" s="13" t="s">
        <v>314</v>
      </c>
      <c r="D313" s="13" t="s">
        <v>210</v>
      </c>
      <c r="E313" s="13" t="s">
        <v>313</v>
      </c>
      <c r="F313" s="14"/>
      <c r="G313" s="14"/>
      <c r="H313" s="14"/>
      <c r="I313" s="14"/>
      <c r="J313" s="14"/>
      <c r="K313" s="14"/>
      <c r="L313" s="14"/>
      <c r="M313" s="14"/>
      <c r="N313" s="14"/>
      <c r="O313" s="14"/>
      <c r="P313" s="14"/>
      <c r="Q313" s="28"/>
    </row>
    <row r="314" spans="1:17" x14ac:dyDescent="0.2">
      <c r="A314" s="25" t="s">
        <v>16</v>
      </c>
      <c r="B314" s="11" t="s">
        <v>113</v>
      </c>
      <c r="C314" s="11" t="s">
        <v>314</v>
      </c>
      <c r="D314" s="11" t="s">
        <v>212</v>
      </c>
      <c r="E314" s="11" t="s">
        <v>312</v>
      </c>
      <c r="F314" s="12"/>
      <c r="G314" s="12"/>
      <c r="H314" s="12"/>
      <c r="I314" s="12"/>
      <c r="J314" s="12"/>
      <c r="K314" s="12"/>
      <c r="L314" s="12"/>
      <c r="M314" s="12"/>
      <c r="N314" s="12"/>
      <c r="O314" s="12"/>
      <c r="P314" s="12"/>
      <c r="Q314" s="26"/>
    </row>
    <row r="315" spans="1:17" x14ac:dyDescent="0.2">
      <c r="A315" s="27" t="s">
        <v>16</v>
      </c>
      <c r="B315" s="13" t="s">
        <v>113</v>
      </c>
      <c r="C315" s="13" t="s">
        <v>314</v>
      </c>
      <c r="D315" s="13" t="s">
        <v>212</v>
      </c>
      <c r="E315" s="13" t="s">
        <v>313</v>
      </c>
      <c r="F315" s="14"/>
      <c r="G315" s="14"/>
      <c r="H315" s="14"/>
      <c r="I315" s="14"/>
      <c r="J315" s="14"/>
      <c r="K315" s="14"/>
      <c r="L315" s="14"/>
      <c r="M315" s="14"/>
      <c r="N315" s="14"/>
      <c r="O315" s="14"/>
      <c r="P315" s="14"/>
      <c r="Q315" s="28"/>
    </row>
    <row r="316" spans="1:17" x14ac:dyDescent="0.2">
      <c r="A316" s="25" t="s">
        <v>16</v>
      </c>
      <c r="B316" s="11" t="s">
        <v>113</v>
      </c>
      <c r="C316" s="11" t="s">
        <v>311</v>
      </c>
      <c r="D316" s="11" t="s">
        <v>212</v>
      </c>
      <c r="E316" s="11" t="s">
        <v>313</v>
      </c>
      <c r="F316" s="12"/>
      <c r="G316" s="12"/>
      <c r="H316" s="12"/>
      <c r="I316" s="12"/>
      <c r="J316" s="12"/>
      <c r="K316" s="12"/>
      <c r="L316" s="12"/>
      <c r="M316" s="12"/>
      <c r="N316" s="12"/>
      <c r="O316" s="12"/>
      <c r="P316" s="12"/>
      <c r="Q316" s="26"/>
    </row>
    <row r="317" spans="1:17" x14ac:dyDescent="0.2">
      <c r="A317" s="27" t="s">
        <v>16</v>
      </c>
      <c r="B317" s="13" t="s">
        <v>113</v>
      </c>
      <c r="C317" s="13" t="s">
        <v>311</v>
      </c>
      <c r="D317" s="13" t="s">
        <v>212</v>
      </c>
      <c r="E317" s="13" t="s">
        <v>312</v>
      </c>
      <c r="F317" s="14"/>
      <c r="G317" s="14"/>
      <c r="H317" s="14"/>
      <c r="I317" s="14"/>
      <c r="J317" s="14"/>
      <c r="K317" s="14"/>
      <c r="L317" s="14"/>
      <c r="M317" s="14"/>
      <c r="N317" s="14"/>
      <c r="O317" s="14"/>
      <c r="P317" s="14"/>
      <c r="Q317" s="28"/>
    </row>
    <row r="318" spans="1:17" x14ac:dyDescent="0.2">
      <c r="A318" s="25" t="s">
        <v>16</v>
      </c>
      <c r="B318" s="11" t="s">
        <v>113</v>
      </c>
      <c r="C318" s="11" t="s">
        <v>314</v>
      </c>
      <c r="D318" s="11" t="s">
        <v>206</v>
      </c>
      <c r="E318" s="11" t="s">
        <v>312</v>
      </c>
      <c r="F318" s="12"/>
      <c r="G318" s="12"/>
      <c r="H318" s="12"/>
      <c r="I318" s="12"/>
      <c r="J318" s="12"/>
      <c r="K318" s="12"/>
      <c r="L318" s="12"/>
      <c r="M318" s="12"/>
      <c r="N318" s="12"/>
      <c r="O318" s="12"/>
      <c r="P318" s="12"/>
      <c r="Q318" s="26"/>
    </row>
    <row r="319" spans="1:17" x14ac:dyDescent="0.2">
      <c r="A319" s="27" t="s">
        <v>16</v>
      </c>
      <c r="B319" s="13" t="s">
        <v>113</v>
      </c>
      <c r="C319" s="13" t="s">
        <v>314</v>
      </c>
      <c r="D319" s="13" t="s">
        <v>206</v>
      </c>
      <c r="E319" s="13" t="s">
        <v>313</v>
      </c>
      <c r="F319" s="14"/>
      <c r="G319" s="14"/>
      <c r="H319" s="14"/>
      <c r="I319" s="14"/>
      <c r="J319" s="14"/>
      <c r="K319" s="14"/>
      <c r="L319" s="14"/>
      <c r="M319" s="14"/>
      <c r="N319" s="14"/>
      <c r="O319" s="14"/>
      <c r="P319" s="14"/>
      <c r="Q319" s="28"/>
    </row>
    <row r="320" spans="1:17" x14ac:dyDescent="0.2">
      <c r="A320" s="25" t="s">
        <v>16</v>
      </c>
      <c r="B320" s="11" t="s">
        <v>113</v>
      </c>
      <c r="C320" s="11" t="s">
        <v>314</v>
      </c>
      <c r="D320" s="11" t="s">
        <v>213</v>
      </c>
      <c r="E320" s="11" t="s">
        <v>312</v>
      </c>
      <c r="F320" s="12"/>
      <c r="G320" s="12"/>
      <c r="H320" s="12"/>
      <c r="I320" s="12"/>
      <c r="J320" s="12"/>
      <c r="K320" s="12"/>
      <c r="L320" s="12"/>
      <c r="M320" s="12"/>
      <c r="N320" s="12"/>
      <c r="O320" s="12"/>
      <c r="P320" s="12"/>
      <c r="Q320" s="26"/>
    </row>
    <row r="321" spans="1:17" x14ac:dyDescent="0.2">
      <c r="A321" s="27" t="s">
        <v>16</v>
      </c>
      <c r="B321" s="13" t="s">
        <v>113</v>
      </c>
      <c r="C321" s="13" t="s">
        <v>314</v>
      </c>
      <c r="D321" s="13" t="s">
        <v>213</v>
      </c>
      <c r="E321" s="13" t="s">
        <v>313</v>
      </c>
      <c r="F321" s="14"/>
      <c r="G321" s="14"/>
      <c r="H321" s="14"/>
      <c r="I321" s="14"/>
      <c r="J321" s="14"/>
      <c r="K321" s="14"/>
      <c r="L321" s="14"/>
      <c r="M321" s="14"/>
      <c r="N321" s="14"/>
      <c r="O321" s="14"/>
      <c r="P321" s="14"/>
      <c r="Q321" s="28"/>
    </row>
    <row r="322" spans="1:17" x14ac:dyDescent="0.2">
      <c r="A322" s="25" t="s">
        <v>16</v>
      </c>
      <c r="B322" s="11" t="s">
        <v>113</v>
      </c>
      <c r="C322" s="11" t="s">
        <v>314</v>
      </c>
      <c r="D322" s="11" t="s">
        <v>215</v>
      </c>
      <c r="E322" s="11" t="s">
        <v>312</v>
      </c>
      <c r="F322" s="12"/>
      <c r="G322" s="12"/>
      <c r="H322" s="12"/>
      <c r="I322" s="12"/>
      <c r="J322" s="12"/>
      <c r="K322" s="12"/>
      <c r="L322" s="12"/>
      <c r="M322" s="12"/>
      <c r="N322" s="12"/>
      <c r="O322" s="12"/>
      <c r="P322" s="12"/>
      <c r="Q322" s="26"/>
    </row>
    <row r="323" spans="1:17" x14ac:dyDescent="0.2">
      <c r="A323" s="27" t="s">
        <v>16</v>
      </c>
      <c r="B323" s="13" t="s">
        <v>113</v>
      </c>
      <c r="C323" s="13" t="s">
        <v>314</v>
      </c>
      <c r="D323" s="13" t="s">
        <v>215</v>
      </c>
      <c r="E323" s="13" t="s">
        <v>313</v>
      </c>
      <c r="F323" s="14"/>
      <c r="G323" s="14"/>
      <c r="H323" s="14"/>
      <c r="I323" s="14"/>
      <c r="J323" s="14"/>
      <c r="K323" s="14"/>
      <c r="L323" s="14"/>
      <c r="M323" s="14"/>
      <c r="N323" s="14"/>
      <c r="O323" s="14"/>
      <c r="P323" s="14"/>
      <c r="Q323" s="28"/>
    </row>
    <row r="324" spans="1:17" x14ac:dyDescent="0.2">
      <c r="A324" s="25" t="s">
        <v>16</v>
      </c>
      <c r="B324" s="11" t="s">
        <v>113</v>
      </c>
      <c r="C324" s="11" t="s">
        <v>311</v>
      </c>
      <c r="D324" s="11" t="s">
        <v>213</v>
      </c>
      <c r="E324" s="11" t="s">
        <v>312</v>
      </c>
      <c r="F324" s="12">
        <v>4</v>
      </c>
      <c r="G324" s="12"/>
      <c r="H324" s="12"/>
      <c r="I324" s="12"/>
      <c r="J324" s="12"/>
      <c r="K324" s="12"/>
      <c r="L324" s="12"/>
      <c r="M324" s="12"/>
      <c r="N324" s="12"/>
      <c r="O324" s="12"/>
      <c r="P324" s="12"/>
      <c r="Q324" s="26"/>
    </row>
    <row r="325" spans="1:17" x14ac:dyDescent="0.2">
      <c r="A325" s="27" t="s">
        <v>16</v>
      </c>
      <c r="B325" s="13" t="s">
        <v>113</v>
      </c>
      <c r="C325" s="13" t="s">
        <v>311</v>
      </c>
      <c r="D325" s="13" t="s">
        <v>213</v>
      </c>
      <c r="E325" s="13" t="s">
        <v>313</v>
      </c>
      <c r="F325" s="14"/>
      <c r="G325" s="14">
        <v>2</v>
      </c>
      <c r="H325" s="14"/>
      <c r="I325" s="14"/>
      <c r="J325" s="14"/>
      <c r="K325" s="14"/>
      <c r="L325" s="14"/>
      <c r="M325" s="14"/>
      <c r="N325" s="14"/>
      <c r="O325" s="14"/>
      <c r="P325" s="14"/>
      <c r="Q325" s="28"/>
    </row>
    <row r="326" spans="1:17" x14ac:dyDescent="0.2">
      <c r="A326" s="25" t="s">
        <v>16</v>
      </c>
      <c r="B326" s="11" t="s">
        <v>113</v>
      </c>
      <c r="C326" s="11" t="s">
        <v>311</v>
      </c>
      <c r="D326" s="11" t="s">
        <v>214</v>
      </c>
      <c r="E326" s="11" t="s">
        <v>312</v>
      </c>
      <c r="F326" s="12">
        <v>15</v>
      </c>
      <c r="G326" s="12">
        <v>8</v>
      </c>
      <c r="H326" s="12"/>
      <c r="I326" s="12">
        <v>8</v>
      </c>
      <c r="J326" s="12"/>
      <c r="K326" s="12"/>
      <c r="L326" s="12"/>
      <c r="M326" s="12"/>
      <c r="N326" s="12"/>
      <c r="O326" s="12"/>
      <c r="P326" s="12"/>
      <c r="Q326" s="26"/>
    </row>
    <row r="327" spans="1:17" x14ac:dyDescent="0.2">
      <c r="A327" s="27" t="s">
        <v>16</v>
      </c>
      <c r="B327" s="13" t="s">
        <v>113</v>
      </c>
      <c r="C327" s="13" t="s">
        <v>311</v>
      </c>
      <c r="D327" s="13" t="s">
        <v>214</v>
      </c>
      <c r="E327" s="13" t="s">
        <v>313</v>
      </c>
      <c r="F327" s="14">
        <v>10</v>
      </c>
      <c r="G327" s="14">
        <v>10</v>
      </c>
      <c r="H327" s="14"/>
      <c r="I327" s="14">
        <v>16</v>
      </c>
      <c r="J327" s="14"/>
      <c r="K327" s="14"/>
      <c r="L327" s="14"/>
      <c r="M327" s="14"/>
      <c r="N327" s="14"/>
      <c r="O327" s="14"/>
      <c r="P327" s="14"/>
      <c r="Q327" s="28"/>
    </row>
    <row r="328" spans="1:17" x14ac:dyDescent="0.2">
      <c r="A328" s="25" t="s">
        <v>16</v>
      </c>
      <c r="B328" s="11" t="s">
        <v>113</v>
      </c>
      <c r="C328" s="11" t="s">
        <v>311</v>
      </c>
      <c r="D328" s="11" t="s">
        <v>215</v>
      </c>
      <c r="E328" s="11" t="s">
        <v>312</v>
      </c>
      <c r="F328" s="12">
        <v>16</v>
      </c>
      <c r="G328" s="12">
        <v>14</v>
      </c>
      <c r="H328" s="12"/>
      <c r="I328" s="12">
        <v>3</v>
      </c>
      <c r="J328" s="12"/>
      <c r="K328" s="12"/>
      <c r="L328" s="12"/>
      <c r="M328" s="12"/>
      <c r="N328" s="12"/>
      <c r="O328" s="12"/>
      <c r="P328" s="12"/>
      <c r="Q328" s="26"/>
    </row>
    <row r="329" spans="1:17" x14ac:dyDescent="0.2">
      <c r="A329" s="27" t="s">
        <v>16</v>
      </c>
      <c r="B329" s="13" t="s">
        <v>113</v>
      </c>
      <c r="C329" s="13" t="s">
        <v>311</v>
      </c>
      <c r="D329" s="13" t="s">
        <v>215</v>
      </c>
      <c r="E329" s="13" t="s">
        <v>313</v>
      </c>
      <c r="F329" s="14">
        <v>13</v>
      </c>
      <c r="G329" s="14">
        <v>7</v>
      </c>
      <c r="H329" s="14">
        <v>1</v>
      </c>
      <c r="I329" s="14"/>
      <c r="J329" s="14"/>
      <c r="K329" s="14"/>
      <c r="L329" s="14"/>
      <c r="M329" s="14"/>
      <c r="N329" s="14"/>
      <c r="O329" s="14"/>
      <c r="P329" s="14"/>
      <c r="Q329" s="28"/>
    </row>
    <row r="330" spans="1:17" x14ac:dyDescent="0.2">
      <c r="A330" s="25" t="s">
        <v>16</v>
      </c>
      <c r="B330" s="11" t="s">
        <v>113</v>
      </c>
      <c r="C330" s="11" t="s">
        <v>314</v>
      </c>
      <c r="D330" s="11" t="s">
        <v>214</v>
      </c>
      <c r="E330" s="11" t="s">
        <v>312</v>
      </c>
      <c r="F330" s="12">
        <v>2</v>
      </c>
      <c r="G330" s="12">
        <v>5</v>
      </c>
      <c r="H330" s="12">
        <v>8</v>
      </c>
      <c r="I330" s="12">
        <v>11</v>
      </c>
      <c r="J330" s="12"/>
      <c r="K330" s="12"/>
      <c r="L330" s="12"/>
      <c r="M330" s="12"/>
      <c r="N330" s="12"/>
      <c r="O330" s="12"/>
      <c r="P330" s="12"/>
      <c r="Q330" s="26"/>
    </row>
    <row r="331" spans="1:17" x14ac:dyDescent="0.2">
      <c r="A331" s="27" t="s">
        <v>16</v>
      </c>
      <c r="B331" s="13" t="s">
        <v>113</v>
      </c>
      <c r="C331" s="13" t="s">
        <v>314</v>
      </c>
      <c r="D331" s="13" t="s">
        <v>214</v>
      </c>
      <c r="E331" s="13" t="s">
        <v>313</v>
      </c>
      <c r="F331" s="14">
        <v>2</v>
      </c>
      <c r="G331" s="14">
        <v>5</v>
      </c>
      <c r="H331" s="14">
        <v>10</v>
      </c>
      <c r="I331" s="14">
        <v>17</v>
      </c>
      <c r="J331" s="14"/>
      <c r="K331" s="14"/>
      <c r="L331" s="14"/>
      <c r="M331" s="14"/>
      <c r="N331" s="14"/>
      <c r="O331" s="14"/>
      <c r="P331" s="14"/>
      <c r="Q331" s="28"/>
    </row>
    <row r="332" spans="1:17" x14ac:dyDescent="0.2">
      <c r="A332" s="25" t="s">
        <v>17</v>
      </c>
      <c r="B332" s="11" t="s">
        <v>114</v>
      </c>
      <c r="C332" s="11" t="s">
        <v>311</v>
      </c>
      <c r="D332" s="11" t="s">
        <v>210</v>
      </c>
      <c r="E332" s="11" t="s">
        <v>312</v>
      </c>
      <c r="F332" s="12"/>
      <c r="G332" s="12"/>
      <c r="H332" s="12"/>
      <c r="I332" s="12"/>
      <c r="J332" s="12"/>
      <c r="K332" s="12"/>
      <c r="L332" s="12"/>
      <c r="M332" s="12"/>
      <c r="N332" s="12"/>
      <c r="O332" s="12"/>
      <c r="P332" s="12"/>
      <c r="Q332" s="26"/>
    </row>
    <row r="333" spans="1:17" x14ac:dyDescent="0.2">
      <c r="A333" s="27" t="s">
        <v>17</v>
      </c>
      <c r="B333" s="13" t="s">
        <v>114</v>
      </c>
      <c r="C333" s="13" t="s">
        <v>311</v>
      </c>
      <c r="D333" s="13" t="s">
        <v>210</v>
      </c>
      <c r="E333" s="13" t="s">
        <v>313</v>
      </c>
      <c r="F333" s="14"/>
      <c r="G333" s="14"/>
      <c r="H333" s="14"/>
      <c r="I333" s="14"/>
      <c r="J333" s="14"/>
      <c r="K333" s="14"/>
      <c r="L333" s="14"/>
      <c r="M333" s="14"/>
      <c r="N333" s="14"/>
      <c r="O333" s="14"/>
      <c r="P333" s="14"/>
      <c r="Q333" s="28"/>
    </row>
    <row r="334" spans="1:17" x14ac:dyDescent="0.2">
      <c r="A334" s="25" t="s">
        <v>17</v>
      </c>
      <c r="B334" s="11" t="s">
        <v>114</v>
      </c>
      <c r="C334" s="11" t="s">
        <v>311</v>
      </c>
      <c r="D334" s="11" t="s">
        <v>212</v>
      </c>
      <c r="E334" s="11" t="s">
        <v>313</v>
      </c>
      <c r="F334" s="12"/>
      <c r="G334" s="12"/>
      <c r="H334" s="12"/>
      <c r="I334" s="12"/>
      <c r="J334" s="12"/>
      <c r="K334" s="12"/>
      <c r="L334" s="12"/>
      <c r="M334" s="12"/>
      <c r="N334" s="12"/>
      <c r="O334" s="12"/>
      <c r="P334" s="12"/>
      <c r="Q334" s="26"/>
    </row>
    <row r="335" spans="1:17" x14ac:dyDescent="0.2">
      <c r="A335" s="27" t="s">
        <v>17</v>
      </c>
      <c r="B335" s="13" t="s">
        <v>114</v>
      </c>
      <c r="C335" s="13" t="s">
        <v>311</v>
      </c>
      <c r="D335" s="13" t="s">
        <v>212</v>
      </c>
      <c r="E335" s="13" t="s">
        <v>312</v>
      </c>
      <c r="F335" s="14"/>
      <c r="G335" s="14"/>
      <c r="H335" s="14"/>
      <c r="I335" s="14"/>
      <c r="J335" s="14"/>
      <c r="K335" s="14"/>
      <c r="L335" s="14"/>
      <c r="M335" s="14"/>
      <c r="N335" s="14"/>
      <c r="O335" s="14"/>
      <c r="P335" s="14"/>
      <c r="Q335" s="28"/>
    </row>
    <row r="336" spans="1:17" x14ac:dyDescent="0.2">
      <c r="A336" s="25" t="s">
        <v>17</v>
      </c>
      <c r="B336" s="11" t="s">
        <v>114</v>
      </c>
      <c r="C336" s="11" t="s">
        <v>314</v>
      </c>
      <c r="D336" s="11" t="s">
        <v>206</v>
      </c>
      <c r="E336" s="11" t="s">
        <v>312</v>
      </c>
      <c r="F336" s="12"/>
      <c r="G336" s="12"/>
      <c r="H336" s="12"/>
      <c r="I336" s="12"/>
      <c r="J336" s="12"/>
      <c r="K336" s="12"/>
      <c r="L336" s="12"/>
      <c r="M336" s="12"/>
      <c r="N336" s="12"/>
      <c r="O336" s="12"/>
      <c r="P336" s="12"/>
      <c r="Q336" s="26"/>
    </row>
    <row r="337" spans="1:17" x14ac:dyDescent="0.2">
      <c r="A337" s="27" t="s">
        <v>17</v>
      </c>
      <c r="B337" s="13" t="s">
        <v>114</v>
      </c>
      <c r="C337" s="13" t="s">
        <v>314</v>
      </c>
      <c r="D337" s="13" t="s">
        <v>206</v>
      </c>
      <c r="E337" s="13" t="s">
        <v>313</v>
      </c>
      <c r="F337" s="14"/>
      <c r="G337" s="14"/>
      <c r="H337" s="14"/>
      <c r="I337" s="14"/>
      <c r="J337" s="14"/>
      <c r="K337" s="14"/>
      <c r="L337" s="14"/>
      <c r="M337" s="14"/>
      <c r="N337" s="14"/>
      <c r="O337" s="14"/>
      <c r="P337" s="14"/>
      <c r="Q337" s="28"/>
    </row>
    <row r="338" spans="1:17" x14ac:dyDescent="0.2">
      <c r="A338" s="25" t="s">
        <v>17</v>
      </c>
      <c r="B338" s="11" t="s">
        <v>114</v>
      </c>
      <c r="C338" s="11" t="s">
        <v>311</v>
      </c>
      <c r="D338" s="11" t="s">
        <v>213</v>
      </c>
      <c r="E338" s="11" t="s">
        <v>312</v>
      </c>
      <c r="F338" s="12"/>
      <c r="G338" s="12"/>
      <c r="H338" s="12"/>
      <c r="I338" s="12"/>
      <c r="J338" s="12"/>
      <c r="K338" s="12"/>
      <c r="L338" s="12"/>
      <c r="M338" s="12"/>
      <c r="N338" s="12">
        <v>1</v>
      </c>
      <c r="O338" s="12"/>
      <c r="P338" s="12"/>
      <c r="Q338" s="26"/>
    </row>
    <row r="339" spans="1:17" x14ac:dyDescent="0.2">
      <c r="A339" s="27" t="s">
        <v>17</v>
      </c>
      <c r="B339" s="13" t="s">
        <v>114</v>
      </c>
      <c r="C339" s="13" t="s">
        <v>311</v>
      </c>
      <c r="D339" s="13" t="s">
        <v>214</v>
      </c>
      <c r="E339" s="13" t="s">
        <v>312</v>
      </c>
      <c r="F339" s="14">
        <v>1</v>
      </c>
      <c r="G339" s="14"/>
      <c r="H339" s="14"/>
      <c r="I339" s="14"/>
      <c r="J339" s="14"/>
      <c r="K339" s="14"/>
      <c r="L339" s="14">
        <v>8</v>
      </c>
      <c r="M339" s="14">
        <v>12</v>
      </c>
      <c r="N339" s="14">
        <v>6</v>
      </c>
      <c r="O339" s="14">
        <v>8</v>
      </c>
      <c r="P339" s="14"/>
      <c r="Q339" s="28"/>
    </row>
    <row r="340" spans="1:17" x14ac:dyDescent="0.2">
      <c r="A340" s="25" t="s">
        <v>17</v>
      </c>
      <c r="B340" s="11" t="s">
        <v>114</v>
      </c>
      <c r="C340" s="11" t="s">
        <v>311</v>
      </c>
      <c r="D340" s="11" t="s">
        <v>215</v>
      </c>
      <c r="E340" s="11" t="s">
        <v>312</v>
      </c>
      <c r="F340" s="12">
        <v>3</v>
      </c>
      <c r="G340" s="12"/>
      <c r="H340" s="12"/>
      <c r="I340" s="12"/>
      <c r="J340" s="12"/>
      <c r="K340" s="12"/>
      <c r="L340" s="12">
        <v>4</v>
      </c>
      <c r="M340" s="12">
        <v>2</v>
      </c>
      <c r="N340" s="12">
        <v>3</v>
      </c>
      <c r="O340" s="12">
        <v>5</v>
      </c>
      <c r="P340" s="12"/>
      <c r="Q340" s="26"/>
    </row>
    <row r="341" spans="1:17" x14ac:dyDescent="0.2">
      <c r="A341" s="27" t="s">
        <v>17</v>
      </c>
      <c r="B341" s="13" t="s">
        <v>114</v>
      </c>
      <c r="C341" s="13" t="s">
        <v>311</v>
      </c>
      <c r="D341" s="13" t="s">
        <v>215</v>
      </c>
      <c r="E341" s="13" t="s">
        <v>313</v>
      </c>
      <c r="F341" s="14">
        <v>2</v>
      </c>
      <c r="G341" s="14"/>
      <c r="H341" s="14"/>
      <c r="I341" s="14"/>
      <c r="J341" s="14"/>
      <c r="K341" s="14"/>
      <c r="L341" s="14">
        <v>4</v>
      </c>
      <c r="M341" s="14"/>
      <c r="N341" s="14"/>
      <c r="O341" s="14">
        <v>6</v>
      </c>
      <c r="P341" s="14"/>
      <c r="Q341" s="28"/>
    </row>
    <row r="342" spans="1:17" x14ac:dyDescent="0.2">
      <c r="A342" s="25" t="s">
        <v>17</v>
      </c>
      <c r="B342" s="11" t="s">
        <v>114</v>
      </c>
      <c r="C342" s="11" t="s">
        <v>311</v>
      </c>
      <c r="D342" s="11" t="s">
        <v>213</v>
      </c>
      <c r="E342" s="11" t="s">
        <v>313</v>
      </c>
      <c r="F342" s="12"/>
      <c r="G342" s="12"/>
      <c r="H342" s="12"/>
      <c r="I342" s="12"/>
      <c r="J342" s="12"/>
      <c r="K342" s="12"/>
      <c r="L342" s="12"/>
      <c r="M342" s="12">
        <v>1</v>
      </c>
      <c r="N342" s="12">
        <v>3</v>
      </c>
      <c r="O342" s="12">
        <v>1</v>
      </c>
      <c r="P342" s="12"/>
      <c r="Q342" s="26"/>
    </row>
    <row r="343" spans="1:17" x14ac:dyDescent="0.2">
      <c r="A343" s="27" t="s">
        <v>17</v>
      </c>
      <c r="B343" s="13" t="s">
        <v>114</v>
      </c>
      <c r="C343" s="13" t="s">
        <v>314</v>
      </c>
      <c r="D343" s="13" t="s">
        <v>210</v>
      </c>
      <c r="E343" s="13" t="s">
        <v>313</v>
      </c>
      <c r="F343" s="14">
        <v>5</v>
      </c>
      <c r="G343" s="14"/>
      <c r="H343" s="14"/>
      <c r="I343" s="14"/>
      <c r="J343" s="14">
        <v>4</v>
      </c>
      <c r="K343" s="14"/>
      <c r="L343" s="14"/>
      <c r="M343" s="14"/>
      <c r="N343" s="14"/>
      <c r="O343" s="14"/>
      <c r="P343" s="14"/>
      <c r="Q343" s="28"/>
    </row>
    <row r="344" spans="1:17" x14ac:dyDescent="0.2">
      <c r="A344" s="25" t="s">
        <v>17</v>
      </c>
      <c r="B344" s="11" t="s">
        <v>114</v>
      </c>
      <c r="C344" s="11" t="s">
        <v>311</v>
      </c>
      <c r="D344" s="11" t="s">
        <v>214</v>
      </c>
      <c r="E344" s="11" t="s">
        <v>313</v>
      </c>
      <c r="F344" s="12">
        <v>10</v>
      </c>
      <c r="G344" s="12"/>
      <c r="H344" s="12"/>
      <c r="I344" s="12">
        <v>1</v>
      </c>
      <c r="J344" s="12"/>
      <c r="K344" s="12"/>
      <c r="L344" s="12">
        <v>8</v>
      </c>
      <c r="M344" s="12">
        <v>14</v>
      </c>
      <c r="N344" s="12">
        <v>7</v>
      </c>
      <c r="O344" s="12">
        <v>9</v>
      </c>
      <c r="P344" s="12"/>
      <c r="Q344" s="26"/>
    </row>
    <row r="345" spans="1:17" x14ac:dyDescent="0.2">
      <c r="A345" s="27" t="s">
        <v>17</v>
      </c>
      <c r="B345" s="13" t="s">
        <v>114</v>
      </c>
      <c r="C345" s="13" t="s">
        <v>314</v>
      </c>
      <c r="D345" s="13" t="s">
        <v>214</v>
      </c>
      <c r="E345" s="13" t="s">
        <v>312</v>
      </c>
      <c r="F345" s="14">
        <v>8</v>
      </c>
      <c r="G345" s="14"/>
      <c r="H345" s="14"/>
      <c r="I345" s="14">
        <v>2</v>
      </c>
      <c r="J345" s="14">
        <v>5</v>
      </c>
      <c r="K345" s="14">
        <v>6</v>
      </c>
      <c r="L345" s="14">
        <v>6</v>
      </c>
      <c r="M345" s="14">
        <v>6</v>
      </c>
      <c r="N345" s="14"/>
      <c r="O345" s="14"/>
      <c r="P345" s="14"/>
      <c r="Q345" s="28"/>
    </row>
    <row r="346" spans="1:17" x14ac:dyDescent="0.2">
      <c r="A346" s="25" t="s">
        <v>17</v>
      </c>
      <c r="B346" s="11" t="s">
        <v>114</v>
      </c>
      <c r="C346" s="11" t="s">
        <v>314</v>
      </c>
      <c r="D346" s="11" t="s">
        <v>214</v>
      </c>
      <c r="E346" s="11" t="s">
        <v>313</v>
      </c>
      <c r="F346" s="12">
        <v>9</v>
      </c>
      <c r="G346" s="12"/>
      <c r="H346" s="12"/>
      <c r="I346" s="12">
        <v>4</v>
      </c>
      <c r="J346" s="12">
        <v>6</v>
      </c>
      <c r="K346" s="12">
        <v>6</v>
      </c>
      <c r="L346" s="12">
        <v>6</v>
      </c>
      <c r="M346" s="12">
        <v>7</v>
      </c>
      <c r="N346" s="12"/>
      <c r="O346" s="12"/>
      <c r="P346" s="12"/>
      <c r="Q346" s="26"/>
    </row>
    <row r="347" spans="1:17" x14ac:dyDescent="0.2">
      <c r="A347" s="27" t="s">
        <v>17</v>
      </c>
      <c r="B347" s="13" t="s">
        <v>114</v>
      </c>
      <c r="C347" s="13" t="s">
        <v>314</v>
      </c>
      <c r="D347" s="13" t="s">
        <v>215</v>
      </c>
      <c r="E347" s="13" t="s">
        <v>312</v>
      </c>
      <c r="F347" s="14">
        <v>6</v>
      </c>
      <c r="G347" s="14"/>
      <c r="H347" s="14"/>
      <c r="I347" s="14">
        <v>3</v>
      </c>
      <c r="J347" s="14">
        <v>2</v>
      </c>
      <c r="K347" s="14">
        <v>2</v>
      </c>
      <c r="L347" s="14">
        <v>2</v>
      </c>
      <c r="M347" s="14">
        <v>1</v>
      </c>
      <c r="N347" s="14"/>
      <c r="O347" s="14"/>
      <c r="P347" s="14"/>
      <c r="Q347" s="28"/>
    </row>
    <row r="348" spans="1:17" x14ac:dyDescent="0.2">
      <c r="A348" s="25" t="s">
        <v>17</v>
      </c>
      <c r="B348" s="11" t="s">
        <v>114</v>
      </c>
      <c r="C348" s="11" t="s">
        <v>314</v>
      </c>
      <c r="D348" s="11" t="s">
        <v>215</v>
      </c>
      <c r="E348" s="11" t="s">
        <v>313</v>
      </c>
      <c r="F348" s="12">
        <v>8</v>
      </c>
      <c r="G348" s="12"/>
      <c r="H348" s="12"/>
      <c r="I348" s="12">
        <v>1</v>
      </c>
      <c r="J348" s="12">
        <v>2</v>
      </c>
      <c r="K348" s="12">
        <v>2</v>
      </c>
      <c r="L348" s="12">
        <v>1</v>
      </c>
      <c r="M348" s="12">
        <v>2</v>
      </c>
      <c r="N348" s="12"/>
      <c r="O348" s="12"/>
      <c r="P348" s="12"/>
      <c r="Q348" s="26"/>
    </row>
    <row r="349" spans="1:17" x14ac:dyDescent="0.2">
      <c r="A349" s="27" t="s">
        <v>17</v>
      </c>
      <c r="B349" s="13" t="s">
        <v>114</v>
      </c>
      <c r="C349" s="13" t="s">
        <v>314</v>
      </c>
      <c r="D349" s="13" t="s">
        <v>213</v>
      </c>
      <c r="E349" s="13" t="s">
        <v>312</v>
      </c>
      <c r="F349" s="14">
        <v>8</v>
      </c>
      <c r="G349" s="14"/>
      <c r="H349" s="14"/>
      <c r="I349" s="14">
        <v>3</v>
      </c>
      <c r="J349" s="14">
        <v>6</v>
      </c>
      <c r="K349" s="14">
        <v>4</v>
      </c>
      <c r="L349" s="14">
        <v>3</v>
      </c>
      <c r="M349" s="14">
        <v>3</v>
      </c>
      <c r="N349" s="14"/>
      <c r="O349" s="14"/>
      <c r="P349" s="14"/>
      <c r="Q349" s="28"/>
    </row>
    <row r="350" spans="1:17" x14ac:dyDescent="0.2">
      <c r="A350" s="25" t="s">
        <v>17</v>
      </c>
      <c r="B350" s="11" t="s">
        <v>114</v>
      </c>
      <c r="C350" s="11" t="s">
        <v>314</v>
      </c>
      <c r="D350" s="11" t="s">
        <v>213</v>
      </c>
      <c r="E350" s="11" t="s">
        <v>313</v>
      </c>
      <c r="F350" s="12">
        <v>8</v>
      </c>
      <c r="G350" s="12"/>
      <c r="H350" s="12"/>
      <c r="I350" s="12">
        <v>6</v>
      </c>
      <c r="J350" s="12">
        <v>6</v>
      </c>
      <c r="K350" s="12">
        <v>2</v>
      </c>
      <c r="L350" s="12">
        <v>3</v>
      </c>
      <c r="M350" s="12">
        <v>2</v>
      </c>
      <c r="N350" s="12"/>
      <c r="O350" s="12"/>
      <c r="P350" s="12"/>
      <c r="Q350" s="26"/>
    </row>
    <row r="351" spans="1:17" x14ac:dyDescent="0.2">
      <c r="A351" s="27" t="s">
        <v>17</v>
      </c>
      <c r="B351" s="13" t="s">
        <v>114</v>
      </c>
      <c r="C351" s="13" t="s">
        <v>314</v>
      </c>
      <c r="D351" s="13" t="s">
        <v>212</v>
      </c>
      <c r="E351" s="13" t="s">
        <v>312</v>
      </c>
      <c r="F351" s="14">
        <v>10</v>
      </c>
      <c r="G351" s="14"/>
      <c r="H351" s="14"/>
      <c r="I351" s="14">
        <v>5</v>
      </c>
      <c r="J351" s="14">
        <v>7</v>
      </c>
      <c r="K351" s="14">
        <v>12</v>
      </c>
      <c r="L351" s="14">
        <v>5</v>
      </c>
      <c r="M351" s="14">
        <v>5</v>
      </c>
      <c r="N351" s="14"/>
      <c r="O351" s="14"/>
      <c r="P351" s="14"/>
      <c r="Q351" s="28"/>
    </row>
    <row r="352" spans="1:17" x14ac:dyDescent="0.2">
      <c r="A352" s="25" t="s">
        <v>17</v>
      </c>
      <c r="B352" s="11" t="s">
        <v>114</v>
      </c>
      <c r="C352" s="11" t="s">
        <v>314</v>
      </c>
      <c r="D352" s="11" t="s">
        <v>212</v>
      </c>
      <c r="E352" s="11" t="s">
        <v>313</v>
      </c>
      <c r="F352" s="12">
        <v>8</v>
      </c>
      <c r="G352" s="12"/>
      <c r="H352" s="12"/>
      <c r="I352" s="12">
        <v>3</v>
      </c>
      <c r="J352" s="12">
        <v>5</v>
      </c>
      <c r="K352" s="12">
        <v>11</v>
      </c>
      <c r="L352" s="12">
        <v>4</v>
      </c>
      <c r="M352" s="12">
        <v>5</v>
      </c>
      <c r="N352" s="12"/>
      <c r="O352" s="12"/>
      <c r="P352" s="12"/>
      <c r="Q352" s="26"/>
    </row>
    <row r="353" spans="1:17" x14ac:dyDescent="0.2">
      <c r="A353" s="27" t="s">
        <v>17</v>
      </c>
      <c r="B353" s="13" t="s">
        <v>114</v>
      </c>
      <c r="C353" s="13" t="s">
        <v>314</v>
      </c>
      <c r="D353" s="13" t="s">
        <v>210</v>
      </c>
      <c r="E353" s="13" t="s">
        <v>312</v>
      </c>
      <c r="F353" s="14">
        <v>8</v>
      </c>
      <c r="G353" s="14"/>
      <c r="H353" s="14"/>
      <c r="I353" s="14">
        <v>5</v>
      </c>
      <c r="J353" s="14">
        <v>6</v>
      </c>
      <c r="K353" s="14">
        <v>5</v>
      </c>
      <c r="L353" s="14">
        <v>2</v>
      </c>
      <c r="M353" s="14">
        <v>3</v>
      </c>
      <c r="N353" s="14"/>
      <c r="O353" s="14"/>
      <c r="P353" s="14"/>
      <c r="Q353" s="28"/>
    </row>
    <row r="354" spans="1:17" x14ac:dyDescent="0.2">
      <c r="A354" s="25" t="s">
        <v>18</v>
      </c>
      <c r="B354" s="11" t="s">
        <v>172</v>
      </c>
      <c r="C354" s="11" t="s">
        <v>311</v>
      </c>
      <c r="D354" s="11" t="s">
        <v>210</v>
      </c>
      <c r="E354" s="11" t="s">
        <v>312</v>
      </c>
      <c r="F354" s="12"/>
      <c r="G354" s="12"/>
      <c r="H354" s="12"/>
      <c r="I354" s="12"/>
      <c r="J354" s="12"/>
      <c r="K354" s="12"/>
      <c r="L354" s="12"/>
      <c r="M354" s="12"/>
      <c r="N354" s="12"/>
      <c r="O354" s="12"/>
      <c r="P354" s="12"/>
      <c r="Q354" s="26"/>
    </row>
    <row r="355" spans="1:17" x14ac:dyDescent="0.2">
      <c r="A355" s="27" t="s">
        <v>18</v>
      </c>
      <c r="B355" s="13" t="s">
        <v>172</v>
      </c>
      <c r="C355" s="13" t="s">
        <v>311</v>
      </c>
      <c r="D355" s="13" t="s">
        <v>210</v>
      </c>
      <c r="E355" s="13" t="s">
        <v>313</v>
      </c>
      <c r="F355" s="14"/>
      <c r="G355" s="14"/>
      <c r="H355" s="14"/>
      <c r="I355" s="14"/>
      <c r="J355" s="14"/>
      <c r="K355" s="14"/>
      <c r="L355" s="14"/>
      <c r="M355" s="14"/>
      <c r="N355" s="14"/>
      <c r="O355" s="14"/>
      <c r="P355" s="14"/>
      <c r="Q355" s="28"/>
    </row>
    <row r="356" spans="1:17" x14ac:dyDescent="0.2">
      <c r="A356" s="25" t="s">
        <v>18</v>
      </c>
      <c r="B356" s="11" t="s">
        <v>172</v>
      </c>
      <c r="C356" s="11" t="s">
        <v>314</v>
      </c>
      <c r="D356" s="11" t="s">
        <v>210</v>
      </c>
      <c r="E356" s="11" t="s">
        <v>312</v>
      </c>
      <c r="F356" s="12"/>
      <c r="G356" s="12"/>
      <c r="H356" s="12"/>
      <c r="I356" s="12"/>
      <c r="J356" s="12"/>
      <c r="K356" s="12"/>
      <c r="L356" s="12"/>
      <c r="M356" s="12"/>
      <c r="N356" s="12"/>
      <c r="O356" s="12"/>
      <c r="P356" s="12"/>
      <c r="Q356" s="26"/>
    </row>
    <row r="357" spans="1:17" x14ac:dyDescent="0.2">
      <c r="A357" s="27" t="s">
        <v>18</v>
      </c>
      <c r="B357" s="13" t="s">
        <v>172</v>
      </c>
      <c r="C357" s="13" t="s">
        <v>314</v>
      </c>
      <c r="D357" s="13" t="s">
        <v>210</v>
      </c>
      <c r="E357" s="13" t="s">
        <v>313</v>
      </c>
      <c r="F357" s="14"/>
      <c r="G357" s="14"/>
      <c r="H357" s="14"/>
      <c r="I357" s="14"/>
      <c r="J357" s="14"/>
      <c r="K357" s="14"/>
      <c r="L357" s="14"/>
      <c r="M357" s="14"/>
      <c r="N357" s="14"/>
      <c r="O357" s="14"/>
      <c r="P357" s="14"/>
      <c r="Q357" s="28"/>
    </row>
    <row r="358" spans="1:17" x14ac:dyDescent="0.2">
      <c r="A358" s="25" t="s">
        <v>18</v>
      </c>
      <c r="B358" s="11" t="s">
        <v>172</v>
      </c>
      <c r="C358" s="11" t="s">
        <v>314</v>
      </c>
      <c r="D358" s="11" t="s">
        <v>212</v>
      </c>
      <c r="E358" s="11" t="s">
        <v>312</v>
      </c>
      <c r="F358" s="12"/>
      <c r="G358" s="12"/>
      <c r="H358" s="12"/>
      <c r="I358" s="12"/>
      <c r="J358" s="12"/>
      <c r="K358" s="12"/>
      <c r="L358" s="12"/>
      <c r="M358" s="12"/>
      <c r="N358" s="12"/>
      <c r="O358" s="12"/>
      <c r="P358" s="12"/>
      <c r="Q358" s="26"/>
    </row>
    <row r="359" spans="1:17" x14ac:dyDescent="0.2">
      <c r="A359" s="27" t="s">
        <v>18</v>
      </c>
      <c r="B359" s="13" t="s">
        <v>172</v>
      </c>
      <c r="C359" s="13" t="s">
        <v>314</v>
      </c>
      <c r="D359" s="13" t="s">
        <v>212</v>
      </c>
      <c r="E359" s="13" t="s">
        <v>313</v>
      </c>
      <c r="F359" s="14"/>
      <c r="G359" s="14"/>
      <c r="H359" s="14"/>
      <c r="I359" s="14"/>
      <c r="J359" s="14"/>
      <c r="K359" s="14"/>
      <c r="L359" s="14"/>
      <c r="M359" s="14"/>
      <c r="N359" s="14"/>
      <c r="O359" s="14"/>
      <c r="P359" s="14"/>
      <c r="Q359" s="28"/>
    </row>
    <row r="360" spans="1:17" x14ac:dyDescent="0.2">
      <c r="A360" s="25" t="s">
        <v>18</v>
      </c>
      <c r="B360" s="11" t="s">
        <v>172</v>
      </c>
      <c r="C360" s="11" t="s">
        <v>311</v>
      </c>
      <c r="D360" s="11" t="s">
        <v>212</v>
      </c>
      <c r="E360" s="11" t="s">
        <v>313</v>
      </c>
      <c r="F360" s="12"/>
      <c r="G360" s="12"/>
      <c r="H360" s="12"/>
      <c r="I360" s="12"/>
      <c r="J360" s="12"/>
      <c r="K360" s="12"/>
      <c r="L360" s="12"/>
      <c r="M360" s="12"/>
      <c r="N360" s="12"/>
      <c r="O360" s="12"/>
      <c r="P360" s="12"/>
      <c r="Q360" s="26"/>
    </row>
    <row r="361" spans="1:17" x14ac:dyDescent="0.2">
      <c r="A361" s="27" t="s">
        <v>18</v>
      </c>
      <c r="B361" s="13" t="s">
        <v>172</v>
      </c>
      <c r="C361" s="13" t="s">
        <v>311</v>
      </c>
      <c r="D361" s="13" t="s">
        <v>212</v>
      </c>
      <c r="E361" s="13" t="s">
        <v>312</v>
      </c>
      <c r="F361" s="14"/>
      <c r="G361" s="14"/>
      <c r="H361" s="14"/>
      <c r="I361" s="14"/>
      <c r="J361" s="14"/>
      <c r="K361" s="14"/>
      <c r="L361" s="14"/>
      <c r="M361" s="14"/>
      <c r="N361" s="14"/>
      <c r="O361" s="14"/>
      <c r="P361" s="14"/>
      <c r="Q361" s="28"/>
    </row>
    <row r="362" spans="1:17" x14ac:dyDescent="0.2">
      <c r="A362" s="25" t="s">
        <v>18</v>
      </c>
      <c r="B362" s="11" t="s">
        <v>172</v>
      </c>
      <c r="C362" s="11" t="s">
        <v>314</v>
      </c>
      <c r="D362" s="11" t="s">
        <v>206</v>
      </c>
      <c r="E362" s="11" t="s">
        <v>312</v>
      </c>
      <c r="F362" s="12"/>
      <c r="G362" s="12"/>
      <c r="H362" s="12"/>
      <c r="I362" s="12"/>
      <c r="J362" s="12"/>
      <c r="K362" s="12"/>
      <c r="L362" s="12"/>
      <c r="M362" s="12"/>
      <c r="N362" s="12"/>
      <c r="O362" s="12"/>
      <c r="P362" s="12"/>
      <c r="Q362" s="26"/>
    </row>
    <row r="363" spans="1:17" x14ac:dyDescent="0.2">
      <c r="A363" s="27" t="s">
        <v>18</v>
      </c>
      <c r="B363" s="13" t="s">
        <v>172</v>
      </c>
      <c r="C363" s="13" t="s">
        <v>314</v>
      </c>
      <c r="D363" s="13" t="s">
        <v>206</v>
      </c>
      <c r="E363" s="13" t="s">
        <v>313</v>
      </c>
      <c r="F363" s="14"/>
      <c r="G363" s="14"/>
      <c r="H363" s="14"/>
      <c r="I363" s="14"/>
      <c r="J363" s="14"/>
      <c r="K363" s="14"/>
      <c r="L363" s="14"/>
      <c r="M363" s="14"/>
      <c r="N363" s="14"/>
      <c r="O363" s="14"/>
      <c r="P363" s="14"/>
      <c r="Q363" s="28"/>
    </row>
    <row r="364" spans="1:17" x14ac:dyDescent="0.2">
      <c r="A364" s="25" t="s">
        <v>18</v>
      </c>
      <c r="B364" s="11" t="s">
        <v>172</v>
      </c>
      <c r="C364" s="11" t="s">
        <v>311</v>
      </c>
      <c r="D364" s="11" t="s">
        <v>213</v>
      </c>
      <c r="E364" s="11" t="s">
        <v>312</v>
      </c>
      <c r="F364" s="12"/>
      <c r="G364" s="12"/>
      <c r="H364" s="12"/>
      <c r="I364" s="12"/>
      <c r="J364" s="12"/>
      <c r="K364" s="12"/>
      <c r="L364" s="12"/>
      <c r="M364" s="12"/>
      <c r="N364" s="12"/>
      <c r="O364" s="12"/>
      <c r="P364" s="12"/>
      <c r="Q364" s="26"/>
    </row>
    <row r="365" spans="1:17" x14ac:dyDescent="0.2">
      <c r="A365" s="27" t="s">
        <v>18</v>
      </c>
      <c r="B365" s="13" t="s">
        <v>172</v>
      </c>
      <c r="C365" s="13" t="s">
        <v>311</v>
      </c>
      <c r="D365" s="13" t="s">
        <v>213</v>
      </c>
      <c r="E365" s="13" t="s">
        <v>313</v>
      </c>
      <c r="F365" s="14"/>
      <c r="G365" s="14"/>
      <c r="H365" s="14"/>
      <c r="I365" s="14"/>
      <c r="J365" s="14"/>
      <c r="K365" s="14"/>
      <c r="L365" s="14"/>
      <c r="M365" s="14"/>
      <c r="N365" s="14"/>
      <c r="O365" s="14"/>
      <c r="P365" s="14"/>
      <c r="Q365" s="28"/>
    </row>
    <row r="366" spans="1:17" x14ac:dyDescent="0.2">
      <c r="A366" s="25" t="s">
        <v>18</v>
      </c>
      <c r="B366" s="11" t="s">
        <v>172</v>
      </c>
      <c r="C366" s="11" t="s">
        <v>314</v>
      </c>
      <c r="D366" s="11" t="s">
        <v>213</v>
      </c>
      <c r="E366" s="11" t="s">
        <v>312</v>
      </c>
      <c r="F366" s="12"/>
      <c r="G366" s="12"/>
      <c r="H366" s="12"/>
      <c r="I366" s="12"/>
      <c r="J366" s="12"/>
      <c r="K366" s="12"/>
      <c r="L366" s="12"/>
      <c r="M366" s="12"/>
      <c r="N366" s="12"/>
      <c r="O366" s="12"/>
      <c r="P366" s="12"/>
      <c r="Q366" s="26"/>
    </row>
    <row r="367" spans="1:17" x14ac:dyDescent="0.2">
      <c r="A367" s="27" t="s">
        <v>18</v>
      </c>
      <c r="B367" s="13" t="s">
        <v>172</v>
      </c>
      <c r="C367" s="13" t="s">
        <v>314</v>
      </c>
      <c r="D367" s="13" t="s">
        <v>213</v>
      </c>
      <c r="E367" s="13" t="s">
        <v>313</v>
      </c>
      <c r="F367" s="14"/>
      <c r="G367" s="14"/>
      <c r="H367" s="14"/>
      <c r="I367" s="14"/>
      <c r="J367" s="14"/>
      <c r="K367" s="14"/>
      <c r="L367" s="14"/>
      <c r="M367" s="14"/>
      <c r="N367" s="14"/>
      <c r="O367" s="14"/>
      <c r="P367" s="14"/>
      <c r="Q367" s="28"/>
    </row>
    <row r="368" spans="1:17" x14ac:dyDescent="0.2">
      <c r="A368" s="25" t="s">
        <v>18</v>
      </c>
      <c r="B368" s="11" t="s">
        <v>172</v>
      </c>
      <c r="C368" s="11" t="s">
        <v>311</v>
      </c>
      <c r="D368" s="11" t="s">
        <v>214</v>
      </c>
      <c r="E368" s="11" t="s">
        <v>312</v>
      </c>
      <c r="F368" s="12"/>
      <c r="G368" s="12"/>
      <c r="H368" s="12"/>
      <c r="I368" s="12"/>
      <c r="J368" s="12"/>
      <c r="K368" s="12"/>
      <c r="L368" s="12"/>
      <c r="M368" s="12"/>
      <c r="N368" s="12"/>
      <c r="O368" s="12"/>
      <c r="P368" s="12"/>
      <c r="Q368" s="26"/>
    </row>
    <row r="369" spans="1:17" x14ac:dyDescent="0.2">
      <c r="A369" s="27" t="s">
        <v>18</v>
      </c>
      <c r="B369" s="13" t="s">
        <v>172</v>
      </c>
      <c r="C369" s="13" t="s">
        <v>311</v>
      </c>
      <c r="D369" s="13" t="s">
        <v>214</v>
      </c>
      <c r="E369" s="13" t="s">
        <v>313</v>
      </c>
      <c r="F369" s="14"/>
      <c r="G369" s="14"/>
      <c r="H369" s="14"/>
      <c r="I369" s="14"/>
      <c r="J369" s="14"/>
      <c r="K369" s="14"/>
      <c r="L369" s="14"/>
      <c r="M369" s="14"/>
      <c r="N369" s="14"/>
      <c r="O369" s="14"/>
      <c r="P369" s="14"/>
      <c r="Q369" s="28"/>
    </row>
    <row r="370" spans="1:17" x14ac:dyDescent="0.2">
      <c r="A370" s="25" t="s">
        <v>18</v>
      </c>
      <c r="B370" s="11" t="s">
        <v>172</v>
      </c>
      <c r="C370" s="11" t="s">
        <v>311</v>
      </c>
      <c r="D370" s="11" t="s">
        <v>215</v>
      </c>
      <c r="E370" s="11" t="s">
        <v>312</v>
      </c>
      <c r="F370" s="12"/>
      <c r="G370" s="12"/>
      <c r="H370" s="12"/>
      <c r="I370" s="12"/>
      <c r="J370" s="12"/>
      <c r="K370" s="12"/>
      <c r="L370" s="12"/>
      <c r="M370" s="12"/>
      <c r="N370" s="12"/>
      <c r="O370" s="12"/>
      <c r="P370" s="12"/>
      <c r="Q370" s="26"/>
    </row>
    <row r="371" spans="1:17" x14ac:dyDescent="0.2">
      <c r="A371" s="27" t="s">
        <v>18</v>
      </c>
      <c r="B371" s="13" t="s">
        <v>172</v>
      </c>
      <c r="C371" s="13" t="s">
        <v>311</v>
      </c>
      <c r="D371" s="13" t="s">
        <v>215</v>
      </c>
      <c r="E371" s="13" t="s">
        <v>313</v>
      </c>
      <c r="F371" s="14"/>
      <c r="G371" s="14"/>
      <c r="H371" s="14"/>
      <c r="I371" s="14"/>
      <c r="J371" s="14"/>
      <c r="K371" s="14"/>
      <c r="L371" s="14"/>
      <c r="M371" s="14"/>
      <c r="N371" s="14"/>
      <c r="O371" s="14"/>
      <c r="P371" s="14"/>
      <c r="Q371" s="28"/>
    </row>
    <row r="372" spans="1:17" x14ac:dyDescent="0.2">
      <c r="A372" s="25" t="s">
        <v>18</v>
      </c>
      <c r="B372" s="11" t="s">
        <v>172</v>
      </c>
      <c r="C372" s="11" t="s">
        <v>314</v>
      </c>
      <c r="D372" s="11" t="s">
        <v>214</v>
      </c>
      <c r="E372" s="11" t="s">
        <v>312</v>
      </c>
      <c r="F372" s="12"/>
      <c r="G372" s="12"/>
      <c r="H372" s="12"/>
      <c r="I372" s="12"/>
      <c r="J372" s="12"/>
      <c r="K372" s="12"/>
      <c r="L372" s="12"/>
      <c r="M372" s="12"/>
      <c r="N372" s="12"/>
      <c r="O372" s="12"/>
      <c r="P372" s="12"/>
      <c r="Q372" s="26"/>
    </row>
    <row r="373" spans="1:17" x14ac:dyDescent="0.2">
      <c r="A373" s="27" t="s">
        <v>18</v>
      </c>
      <c r="B373" s="13" t="s">
        <v>172</v>
      </c>
      <c r="C373" s="13" t="s">
        <v>314</v>
      </c>
      <c r="D373" s="13" t="s">
        <v>214</v>
      </c>
      <c r="E373" s="13" t="s">
        <v>313</v>
      </c>
      <c r="F373" s="14"/>
      <c r="G373" s="14"/>
      <c r="H373" s="14"/>
      <c r="I373" s="14"/>
      <c r="J373" s="14"/>
      <c r="K373" s="14"/>
      <c r="L373" s="14"/>
      <c r="M373" s="14"/>
      <c r="N373" s="14"/>
      <c r="O373" s="14"/>
      <c r="P373" s="14"/>
      <c r="Q373" s="28"/>
    </row>
    <row r="374" spans="1:17" x14ac:dyDescent="0.2">
      <c r="A374" s="25" t="s">
        <v>18</v>
      </c>
      <c r="B374" s="11" t="s">
        <v>172</v>
      </c>
      <c r="C374" s="11" t="s">
        <v>314</v>
      </c>
      <c r="D374" s="11" t="s">
        <v>215</v>
      </c>
      <c r="E374" s="11" t="s">
        <v>312</v>
      </c>
      <c r="F374" s="12"/>
      <c r="G374" s="12"/>
      <c r="H374" s="12"/>
      <c r="I374" s="12"/>
      <c r="J374" s="12"/>
      <c r="K374" s="12"/>
      <c r="L374" s="12"/>
      <c r="M374" s="12"/>
      <c r="N374" s="12"/>
      <c r="O374" s="12"/>
      <c r="P374" s="12"/>
      <c r="Q374" s="26"/>
    </row>
    <row r="375" spans="1:17" x14ac:dyDescent="0.2">
      <c r="A375" s="27" t="s">
        <v>18</v>
      </c>
      <c r="B375" s="13" t="s">
        <v>172</v>
      </c>
      <c r="C375" s="13" t="s">
        <v>314</v>
      </c>
      <c r="D375" s="13" t="s">
        <v>215</v>
      </c>
      <c r="E375" s="13" t="s">
        <v>313</v>
      </c>
      <c r="F375" s="14"/>
      <c r="G375" s="14"/>
      <c r="H375" s="14"/>
      <c r="I375" s="14"/>
      <c r="J375" s="14"/>
      <c r="K375" s="14"/>
      <c r="L375" s="14"/>
      <c r="M375" s="14"/>
      <c r="N375" s="14"/>
      <c r="O375" s="14"/>
      <c r="P375" s="14"/>
      <c r="Q375" s="28"/>
    </row>
    <row r="376" spans="1:17" x14ac:dyDescent="0.2">
      <c r="A376" s="25" t="s">
        <v>19</v>
      </c>
      <c r="B376" s="11" t="s">
        <v>115</v>
      </c>
      <c r="C376" s="11" t="s">
        <v>311</v>
      </c>
      <c r="D376" s="11" t="s">
        <v>210</v>
      </c>
      <c r="E376" s="11" t="s">
        <v>312</v>
      </c>
      <c r="F376" s="12"/>
      <c r="G376" s="12"/>
      <c r="H376" s="12"/>
      <c r="I376" s="12"/>
      <c r="J376" s="12"/>
      <c r="K376" s="12"/>
      <c r="L376" s="12"/>
      <c r="M376" s="12"/>
      <c r="N376" s="12"/>
      <c r="O376" s="12"/>
      <c r="P376" s="12"/>
      <c r="Q376" s="26"/>
    </row>
    <row r="377" spans="1:17" x14ac:dyDescent="0.2">
      <c r="A377" s="27" t="s">
        <v>19</v>
      </c>
      <c r="B377" s="13" t="s">
        <v>115</v>
      </c>
      <c r="C377" s="13" t="s">
        <v>311</v>
      </c>
      <c r="D377" s="13" t="s">
        <v>210</v>
      </c>
      <c r="E377" s="13" t="s">
        <v>313</v>
      </c>
      <c r="F377" s="14"/>
      <c r="G377" s="14"/>
      <c r="H377" s="14"/>
      <c r="I377" s="14"/>
      <c r="J377" s="14"/>
      <c r="K377" s="14"/>
      <c r="L377" s="14"/>
      <c r="M377" s="14"/>
      <c r="N377" s="14"/>
      <c r="O377" s="14"/>
      <c r="P377" s="14"/>
      <c r="Q377" s="28"/>
    </row>
    <row r="378" spans="1:17" x14ac:dyDescent="0.2">
      <c r="A378" s="25" t="s">
        <v>19</v>
      </c>
      <c r="B378" s="11" t="s">
        <v>115</v>
      </c>
      <c r="C378" s="11" t="s">
        <v>311</v>
      </c>
      <c r="D378" s="11" t="s">
        <v>212</v>
      </c>
      <c r="E378" s="11" t="s">
        <v>313</v>
      </c>
      <c r="F378" s="12"/>
      <c r="G378" s="12"/>
      <c r="H378" s="12"/>
      <c r="I378" s="12"/>
      <c r="J378" s="12"/>
      <c r="K378" s="12"/>
      <c r="L378" s="12"/>
      <c r="M378" s="12"/>
      <c r="N378" s="12"/>
      <c r="O378" s="12"/>
      <c r="P378" s="12"/>
      <c r="Q378" s="26"/>
    </row>
    <row r="379" spans="1:17" x14ac:dyDescent="0.2">
      <c r="A379" s="27" t="s">
        <v>19</v>
      </c>
      <c r="B379" s="13" t="s">
        <v>115</v>
      </c>
      <c r="C379" s="13" t="s">
        <v>311</v>
      </c>
      <c r="D379" s="13" t="s">
        <v>212</v>
      </c>
      <c r="E379" s="13" t="s">
        <v>312</v>
      </c>
      <c r="F379" s="14"/>
      <c r="G379" s="14"/>
      <c r="H379" s="14"/>
      <c r="I379" s="14"/>
      <c r="J379" s="14"/>
      <c r="K379" s="14"/>
      <c r="L379" s="14"/>
      <c r="M379" s="14"/>
      <c r="N379" s="14"/>
      <c r="O379" s="14"/>
      <c r="P379" s="14"/>
      <c r="Q379" s="28"/>
    </row>
    <row r="380" spans="1:17" x14ac:dyDescent="0.2">
      <c r="A380" s="25" t="s">
        <v>19</v>
      </c>
      <c r="B380" s="11" t="s">
        <v>115</v>
      </c>
      <c r="C380" s="11" t="s">
        <v>314</v>
      </c>
      <c r="D380" s="11" t="s">
        <v>206</v>
      </c>
      <c r="E380" s="11" t="s">
        <v>312</v>
      </c>
      <c r="F380" s="12"/>
      <c r="G380" s="12"/>
      <c r="H380" s="12"/>
      <c r="I380" s="12"/>
      <c r="J380" s="12"/>
      <c r="K380" s="12"/>
      <c r="L380" s="12"/>
      <c r="M380" s="12"/>
      <c r="N380" s="12"/>
      <c r="O380" s="12"/>
      <c r="P380" s="12"/>
      <c r="Q380" s="26"/>
    </row>
    <row r="381" spans="1:17" x14ac:dyDescent="0.2">
      <c r="A381" s="27" t="s">
        <v>19</v>
      </c>
      <c r="B381" s="13" t="s">
        <v>115</v>
      </c>
      <c r="C381" s="13" t="s">
        <v>314</v>
      </c>
      <c r="D381" s="13" t="s">
        <v>206</v>
      </c>
      <c r="E381" s="13" t="s">
        <v>313</v>
      </c>
      <c r="F381" s="14"/>
      <c r="G381" s="14"/>
      <c r="H381" s="14"/>
      <c r="I381" s="14"/>
      <c r="J381" s="14"/>
      <c r="K381" s="14"/>
      <c r="L381" s="14"/>
      <c r="M381" s="14"/>
      <c r="N381" s="14"/>
      <c r="O381" s="14"/>
      <c r="P381" s="14"/>
      <c r="Q381" s="28"/>
    </row>
    <row r="382" spans="1:17" x14ac:dyDescent="0.2">
      <c r="A382" s="25" t="s">
        <v>19</v>
      </c>
      <c r="B382" s="11" t="s">
        <v>115</v>
      </c>
      <c r="C382" s="11" t="s">
        <v>311</v>
      </c>
      <c r="D382" s="11" t="s">
        <v>213</v>
      </c>
      <c r="E382" s="11" t="s">
        <v>312</v>
      </c>
      <c r="F382" s="12"/>
      <c r="G382" s="12"/>
      <c r="H382" s="12"/>
      <c r="I382" s="12"/>
      <c r="J382" s="12"/>
      <c r="K382" s="12"/>
      <c r="L382" s="12"/>
      <c r="M382" s="12"/>
      <c r="N382" s="12"/>
      <c r="O382" s="12"/>
      <c r="P382" s="12"/>
      <c r="Q382" s="26"/>
    </row>
    <row r="383" spans="1:17" x14ac:dyDescent="0.2">
      <c r="A383" s="27" t="s">
        <v>19</v>
      </c>
      <c r="B383" s="13" t="s">
        <v>115</v>
      </c>
      <c r="C383" s="13" t="s">
        <v>311</v>
      </c>
      <c r="D383" s="13" t="s">
        <v>213</v>
      </c>
      <c r="E383" s="13" t="s">
        <v>313</v>
      </c>
      <c r="F383" s="14"/>
      <c r="G383" s="14"/>
      <c r="H383" s="14"/>
      <c r="I383" s="14"/>
      <c r="J383" s="14"/>
      <c r="K383" s="14"/>
      <c r="L383" s="14"/>
      <c r="M383" s="14"/>
      <c r="N383" s="14"/>
      <c r="O383" s="14"/>
      <c r="P383" s="14"/>
      <c r="Q383" s="28"/>
    </row>
    <row r="384" spans="1:17" x14ac:dyDescent="0.2">
      <c r="A384" s="25" t="s">
        <v>19</v>
      </c>
      <c r="B384" s="11" t="s">
        <v>115</v>
      </c>
      <c r="C384" s="11" t="s">
        <v>311</v>
      </c>
      <c r="D384" s="11" t="s">
        <v>215</v>
      </c>
      <c r="E384" s="11" t="s">
        <v>312</v>
      </c>
      <c r="F384" s="12"/>
      <c r="G384" s="12"/>
      <c r="H384" s="12"/>
      <c r="I384" s="12"/>
      <c r="J384" s="12"/>
      <c r="K384" s="12"/>
      <c r="L384" s="12"/>
      <c r="M384" s="12"/>
      <c r="N384" s="12"/>
      <c r="O384" s="12"/>
      <c r="P384" s="12"/>
      <c r="Q384" s="26"/>
    </row>
    <row r="385" spans="1:17" x14ac:dyDescent="0.2">
      <c r="A385" s="27" t="s">
        <v>19</v>
      </c>
      <c r="B385" s="13" t="s">
        <v>115</v>
      </c>
      <c r="C385" s="13" t="s">
        <v>311</v>
      </c>
      <c r="D385" s="13" t="s">
        <v>215</v>
      </c>
      <c r="E385" s="13" t="s">
        <v>313</v>
      </c>
      <c r="F385" s="14"/>
      <c r="G385" s="14"/>
      <c r="H385" s="14"/>
      <c r="I385" s="14"/>
      <c r="J385" s="14"/>
      <c r="K385" s="14"/>
      <c r="L385" s="14"/>
      <c r="M385" s="14"/>
      <c r="N385" s="14"/>
      <c r="O385" s="14"/>
      <c r="P385" s="14"/>
      <c r="Q385" s="28"/>
    </row>
    <row r="386" spans="1:17" x14ac:dyDescent="0.2">
      <c r="A386" s="25" t="s">
        <v>19</v>
      </c>
      <c r="B386" s="11" t="s">
        <v>115</v>
      </c>
      <c r="C386" s="11" t="s">
        <v>311</v>
      </c>
      <c r="D386" s="11" t="s">
        <v>214</v>
      </c>
      <c r="E386" s="11" t="s">
        <v>312</v>
      </c>
      <c r="F386" s="12"/>
      <c r="G386" s="12"/>
      <c r="H386" s="12"/>
      <c r="I386" s="12"/>
      <c r="J386" s="12">
        <v>16</v>
      </c>
      <c r="K386" s="12"/>
      <c r="L386" s="12"/>
      <c r="M386" s="12"/>
      <c r="N386" s="12"/>
      <c r="O386" s="12"/>
      <c r="P386" s="12"/>
      <c r="Q386" s="26"/>
    </row>
    <row r="387" spans="1:17" x14ac:dyDescent="0.2">
      <c r="A387" s="27" t="s">
        <v>19</v>
      </c>
      <c r="B387" s="13" t="s">
        <v>115</v>
      </c>
      <c r="C387" s="13" t="s">
        <v>311</v>
      </c>
      <c r="D387" s="13" t="s">
        <v>214</v>
      </c>
      <c r="E387" s="13" t="s">
        <v>313</v>
      </c>
      <c r="F387" s="14"/>
      <c r="G387" s="14"/>
      <c r="H387" s="14"/>
      <c r="I387" s="14"/>
      <c r="J387" s="14">
        <v>13</v>
      </c>
      <c r="K387" s="14"/>
      <c r="L387" s="14"/>
      <c r="M387" s="14"/>
      <c r="N387" s="14"/>
      <c r="O387" s="14"/>
      <c r="P387" s="14"/>
      <c r="Q387" s="28"/>
    </row>
    <row r="388" spans="1:17" x14ac:dyDescent="0.2">
      <c r="A388" s="25" t="s">
        <v>19</v>
      </c>
      <c r="B388" s="11" t="s">
        <v>115</v>
      </c>
      <c r="C388" s="11" t="s">
        <v>314</v>
      </c>
      <c r="D388" s="11" t="s">
        <v>214</v>
      </c>
      <c r="E388" s="11" t="s">
        <v>312</v>
      </c>
      <c r="F388" s="12"/>
      <c r="G388" s="12">
        <v>20</v>
      </c>
      <c r="H388" s="12">
        <v>19</v>
      </c>
      <c r="I388" s="12">
        <v>18</v>
      </c>
      <c r="J388" s="12">
        <v>21</v>
      </c>
      <c r="K388" s="12"/>
      <c r="L388" s="12">
        <v>21</v>
      </c>
      <c r="M388" s="12"/>
      <c r="N388" s="12"/>
      <c r="O388" s="12"/>
      <c r="P388" s="12"/>
      <c r="Q388" s="26"/>
    </row>
    <row r="389" spans="1:17" x14ac:dyDescent="0.2">
      <c r="A389" s="27" t="s">
        <v>19</v>
      </c>
      <c r="B389" s="13" t="s">
        <v>115</v>
      </c>
      <c r="C389" s="13" t="s">
        <v>314</v>
      </c>
      <c r="D389" s="13" t="s">
        <v>214</v>
      </c>
      <c r="E389" s="13" t="s">
        <v>313</v>
      </c>
      <c r="F389" s="14"/>
      <c r="G389" s="14">
        <v>20</v>
      </c>
      <c r="H389" s="14">
        <v>20</v>
      </c>
      <c r="I389" s="14">
        <v>19</v>
      </c>
      <c r="J389" s="14">
        <v>22</v>
      </c>
      <c r="K389" s="14"/>
      <c r="L389" s="14">
        <v>28</v>
      </c>
      <c r="M389" s="14"/>
      <c r="N389" s="14"/>
      <c r="O389" s="14"/>
      <c r="P389" s="14"/>
      <c r="Q389" s="28"/>
    </row>
    <row r="390" spans="1:17" x14ac:dyDescent="0.2">
      <c r="A390" s="25" t="s">
        <v>19</v>
      </c>
      <c r="B390" s="11" t="s">
        <v>115</v>
      </c>
      <c r="C390" s="11" t="s">
        <v>314</v>
      </c>
      <c r="D390" s="11" t="s">
        <v>215</v>
      </c>
      <c r="E390" s="11" t="s">
        <v>312</v>
      </c>
      <c r="F390" s="12"/>
      <c r="G390" s="12">
        <v>6</v>
      </c>
      <c r="H390" s="12">
        <v>4</v>
      </c>
      <c r="I390" s="12">
        <v>1</v>
      </c>
      <c r="J390" s="12">
        <v>5</v>
      </c>
      <c r="K390" s="12"/>
      <c r="L390" s="12">
        <v>2</v>
      </c>
      <c r="M390" s="12"/>
      <c r="N390" s="12"/>
      <c r="O390" s="12"/>
      <c r="P390" s="12"/>
      <c r="Q390" s="26"/>
    </row>
    <row r="391" spans="1:17" x14ac:dyDescent="0.2">
      <c r="A391" s="27" t="s">
        <v>19</v>
      </c>
      <c r="B391" s="13" t="s">
        <v>115</v>
      </c>
      <c r="C391" s="13" t="s">
        <v>314</v>
      </c>
      <c r="D391" s="13" t="s">
        <v>215</v>
      </c>
      <c r="E391" s="13" t="s">
        <v>313</v>
      </c>
      <c r="F391" s="14"/>
      <c r="G391" s="14">
        <v>5</v>
      </c>
      <c r="H391" s="14">
        <v>3</v>
      </c>
      <c r="I391" s="14"/>
      <c r="J391" s="14">
        <v>6</v>
      </c>
      <c r="K391" s="14"/>
      <c r="L391" s="14">
        <v>11</v>
      </c>
      <c r="M391" s="14"/>
      <c r="N391" s="14"/>
      <c r="O391" s="14"/>
      <c r="P391" s="14"/>
      <c r="Q391" s="28"/>
    </row>
    <row r="392" spans="1:17" x14ac:dyDescent="0.2">
      <c r="A392" s="25" t="s">
        <v>19</v>
      </c>
      <c r="B392" s="11" t="s">
        <v>115</v>
      </c>
      <c r="C392" s="11" t="s">
        <v>314</v>
      </c>
      <c r="D392" s="11" t="s">
        <v>213</v>
      </c>
      <c r="E392" s="11" t="s">
        <v>312</v>
      </c>
      <c r="F392" s="12"/>
      <c r="G392" s="12">
        <v>7</v>
      </c>
      <c r="H392" s="12">
        <v>9</v>
      </c>
      <c r="I392" s="12">
        <v>3</v>
      </c>
      <c r="J392" s="12">
        <v>6</v>
      </c>
      <c r="K392" s="12"/>
      <c r="L392" s="12">
        <v>4</v>
      </c>
      <c r="M392" s="12"/>
      <c r="N392" s="12"/>
      <c r="O392" s="12"/>
      <c r="P392" s="12"/>
      <c r="Q392" s="26"/>
    </row>
    <row r="393" spans="1:17" x14ac:dyDescent="0.2">
      <c r="A393" s="27" t="s">
        <v>19</v>
      </c>
      <c r="B393" s="13" t="s">
        <v>115</v>
      </c>
      <c r="C393" s="13" t="s">
        <v>314</v>
      </c>
      <c r="D393" s="13" t="s">
        <v>213</v>
      </c>
      <c r="E393" s="13" t="s">
        <v>313</v>
      </c>
      <c r="F393" s="14"/>
      <c r="G393" s="14">
        <v>6</v>
      </c>
      <c r="H393" s="14">
        <v>7</v>
      </c>
      <c r="I393" s="14">
        <v>2</v>
      </c>
      <c r="J393" s="14">
        <v>6</v>
      </c>
      <c r="K393" s="14"/>
      <c r="L393" s="14">
        <v>12</v>
      </c>
      <c r="M393" s="14"/>
      <c r="N393" s="14"/>
      <c r="O393" s="14"/>
      <c r="P393" s="14"/>
      <c r="Q393" s="28"/>
    </row>
    <row r="394" spans="1:17" x14ac:dyDescent="0.2">
      <c r="A394" s="25" t="s">
        <v>19</v>
      </c>
      <c r="B394" s="11" t="s">
        <v>115</v>
      </c>
      <c r="C394" s="11" t="s">
        <v>314</v>
      </c>
      <c r="D394" s="11" t="s">
        <v>212</v>
      </c>
      <c r="E394" s="11" t="s">
        <v>312</v>
      </c>
      <c r="F394" s="12"/>
      <c r="G394" s="12">
        <v>9</v>
      </c>
      <c r="H394" s="12">
        <v>11</v>
      </c>
      <c r="I394" s="12">
        <v>5</v>
      </c>
      <c r="J394" s="12">
        <v>7</v>
      </c>
      <c r="K394" s="12"/>
      <c r="L394" s="12">
        <v>5</v>
      </c>
      <c r="M394" s="12"/>
      <c r="N394" s="12"/>
      <c r="O394" s="12"/>
      <c r="P394" s="12"/>
      <c r="Q394" s="26"/>
    </row>
    <row r="395" spans="1:17" x14ac:dyDescent="0.2">
      <c r="A395" s="27" t="s">
        <v>19</v>
      </c>
      <c r="B395" s="13" t="s">
        <v>115</v>
      </c>
      <c r="C395" s="13" t="s">
        <v>314</v>
      </c>
      <c r="D395" s="13" t="s">
        <v>212</v>
      </c>
      <c r="E395" s="13" t="s">
        <v>313</v>
      </c>
      <c r="F395" s="14"/>
      <c r="G395" s="14">
        <v>6</v>
      </c>
      <c r="H395" s="14">
        <v>8</v>
      </c>
      <c r="I395" s="14">
        <v>3</v>
      </c>
      <c r="J395" s="14">
        <v>6</v>
      </c>
      <c r="K395" s="14"/>
      <c r="L395" s="14">
        <v>14</v>
      </c>
      <c r="M395" s="14"/>
      <c r="N395" s="14"/>
      <c r="O395" s="14"/>
      <c r="P395" s="14"/>
      <c r="Q395" s="28"/>
    </row>
    <row r="396" spans="1:17" x14ac:dyDescent="0.2">
      <c r="A396" s="25" t="s">
        <v>19</v>
      </c>
      <c r="B396" s="11" t="s">
        <v>115</v>
      </c>
      <c r="C396" s="11" t="s">
        <v>314</v>
      </c>
      <c r="D396" s="11" t="s">
        <v>210</v>
      </c>
      <c r="E396" s="11" t="s">
        <v>312</v>
      </c>
      <c r="F396" s="12"/>
      <c r="G396" s="12">
        <v>10</v>
      </c>
      <c r="H396" s="12">
        <v>13</v>
      </c>
      <c r="I396" s="12">
        <v>8</v>
      </c>
      <c r="J396" s="12">
        <v>9</v>
      </c>
      <c r="K396" s="12"/>
      <c r="L396" s="12">
        <v>9</v>
      </c>
      <c r="M396" s="12"/>
      <c r="N396" s="12"/>
      <c r="O396" s="12"/>
      <c r="P396" s="12"/>
      <c r="Q396" s="26"/>
    </row>
    <row r="397" spans="1:17" x14ac:dyDescent="0.2">
      <c r="A397" s="27" t="s">
        <v>19</v>
      </c>
      <c r="B397" s="13" t="s">
        <v>115</v>
      </c>
      <c r="C397" s="13" t="s">
        <v>314</v>
      </c>
      <c r="D397" s="13" t="s">
        <v>210</v>
      </c>
      <c r="E397" s="13" t="s">
        <v>313</v>
      </c>
      <c r="F397" s="14"/>
      <c r="G397" s="14">
        <v>6</v>
      </c>
      <c r="H397" s="14">
        <v>3</v>
      </c>
      <c r="I397" s="14"/>
      <c r="J397" s="14">
        <v>7</v>
      </c>
      <c r="K397" s="14"/>
      <c r="L397" s="14">
        <v>21</v>
      </c>
      <c r="M397" s="14"/>
      <c r="N397" s="14"/>
      <c r="O397" s="14"/>
      <c r="P397" s="14"/>
      <c r="Q397" s="28"/>
    </row>
    <row r="398" spans="1:17" x14ac:dyDescent="0.2">
      <c r="A398" s="25" t="s">
        <v>20</v>
      </c>
      <c r="B398" s="11" t="s">
        <v>116</v>
      </c>
      <c r="C398" s="11" t="s">
        <v>311</v>
      </c>
      <c r="D398" s="11" t="s">
        <v>210</v>
      </c>
      <c r="E398" s="11" t="s">
        <v>312</v>
      </c>
      <c r="F398" s="12"/>
      <c r="G398" s="12"/>
      <c r="H398" s="12"/>
      <c r="I398" s="12"/>
      <c r="J398" s="12"/>
      <c r="K398" s="12"/>
      <c r="L398" s="12"/>
      <c r="M398" s="12"/>
      <c r="N398" s="12"/>
      <c r="O398" s="12"/>
      <c r="P398" s="12"/>
      <c r="Q398" s="26"/>
    </row>
    <row r="399" spans="1:17" x14ac:dyDescent="0.2">
      <c r="A399" s="27" t="s">
        <v>20</v>
      </c>
      <c r="B399" s="13" t="s">
        <v>116</v>
      </c>
      <c r="C399" s="13" t="s">
        <v>311</v>
      </c>
      <c r="D399" s="13" t="s">
        <v>210</v>
      </c>
      <c r="E399" s="13" t="s">
        <v>313</v>
      </c>
      <c r="F399" s="14"/>
      <c r="G399" s="14"/>
      <c r="H399" s="14"/>
      <c r="I399" s="14"/>
      <c r="J399" s="14"/>
      <c r="K399" s="14"/>
      <c r="L399" s="14"/>
      <c r="M399" s="14"/>
      <c r="N399" s="14"/>
      <c r="O399" s="14"/>
      <c r="P399" s="14"/>
      <c r="Q399" s="28"/>
    </row>
    <row r="400" spans="1:17" x14ac:dyDescent="0.2">
      <c r="A400" s="25" t="s">
        <v>20</v>
      </c>
      <c r="B400" s="11" t="s">
        <v>116</v>
      </c>
      <c r="C400" s="11" t="s">
        <v>314</v>
      </c>
      <c r="D400" s="11" t="s">
        <v>210</v>
      </c>
      <c r="E400" s="11" t="s">
        <v>312</v>
      </c>
      <c r="F400" s="12"/>
      <c r="G400" s="12"/>
      <c r="H400" s="12"/>
      <c r="I400" s="12"/>
      <c r="J400" s="12"/>
      <c r="K400" s="12"/>
      <c r="L400" s="12"/>
      <c r="M400" s="12"/>
      <c r="N400" s="12"/>
      <c r="O400" s="12"/>
      <c r="P400" s="12"/>
      <c r="Q400" s="26"/>
    </row>
    <row r="401" spans="1:17" x14ac:dyDescent="0.2">
      <c r="A401" s="27" t="s">
        <v>20</v>
      </c>
      <c r="B401" s="13" t="s">
        <v>116</v>
      </c>
      <c r="C401" s="13" t="s">
        <v>314</v>
      </c>
      <c r="D401" s="13" t="s">
        <v>210</v>
      </c>
      <c r="E401" s="13" t="s">
        <v>313</v>
      </c>
      <c r="F401" s="14"/>
      <c r="G401" s="14"/>
      <c r="H401" s="14"/>
      <c r="I401" s="14"/>
      <c r="J401" s="14"/>
      <c r="K401" s="14"/>
      <c r="L401" s="14"/>
      <c r="M401" s="14"/>
      <c r="N401" s="14"/>
      <c r="O401" s="14"/>
      <c r="P401" s="14"/>
      <c r="Q401" s="28"/>
    </row>
    <row r="402" spans="1:17" x14ac:dyDescent="0.2">
      <c r="A402" s="25" t="s">
        <v>20</v>
      </c>
      <c r="B402" s="11" t="s">
        <v>116</v>
      </c>
      <c r="C402" s="11" t="s">
        <v>311</v>
      </c>
      <c r="D402" s="11" t="s">
        <v>212</v>
      </c>
      <c r="E402" s="11" t="s">
        <v>313</v>
      </c>
      <c r="F402" s="12"/>
      <c r="G402" s="12"/>
      <c r="H402" s="12"/>
      <c r="I402" s="12"/>
      <c r="J402" s="12"/>
      <c r="K402" s="12"/>
      <c r="L402" s="12"/>
      <c r="M402" s="12"/>
      <c r="N402" s="12"/>
      <c r="O402" s="12"/>
      <c r="P402" s="12"/>
      <c r="Q402" s="26"/>
    </row>
    <row r="403" spans="1:17" x14ac:dyDescent="0.2">
      <c r="A403" s="27" t="s">
        <v>20</v>
      </c>
      <c r="B403" s="13" t="s">
        <v>116</v>
      </c>
      <c r="C403" s="13" t="s">
        <v>311</v>
      </c>
      <c r="D403" s="13" t="s">
        <v>212</v>
      </c>
      <c r="E403" s="13" t="s">
        <v>312</v>
      </c>
      <c r="F403" s="14"/>
      <c r="G403" s="14"/>
      <c r="H403" s="14"/>
      <c r="I403" s="14"/>
      <c r="J403" s="14"/>
      <c r="K403" s="14"/>
      <c r="L403" s="14"/>
      <c r="M403" s="14"/>
      <c r="N403" s="14"/>
      <c r="O403" s="14"/>
      <c r="P403" s="14"/>
      <c r="Q403" s="28"/>
    </row>
    <row r="404" spans="1:17" x14ac:dyDescent="0.2">
      <c r="A404" s="25" t="s">
        <v>20</v>
      </c>
      <c r="B404" s="11" t="s">
        <v>116</v>
      </c>
      <c r="C404" s="11" t="s">
        <v>314</v>
      </c>
      <c r="D404" s="11" t="s">
        <v>206</v>
      </c>
      <c r="E404" s="11" t="s">
        <v>312</v>
      </c>
      <c r="F404" s="12"/>
      <c r="G404" s="12"/>
      <c r="H404" s="12"/>
      <c r="I404" s="12"/>
      <c r="J404" s="12"/>
      <c r="K404" s="12"/>
      <c r="L404" s="12"/>
      <c r="M404" s="12"/>
      <c r="N404" s="12"/>
      <c r="O404" s="12"/>
      <c r="P404" s="12"/>
      <c r="Q404" s="26"/>
    </row>
    <row r="405" spans="1:17" x14ac:dyDescent="0.2">
      <c r="A405" s="27" t="s">
        <v>20</v>
      </c>
      <c r="B405" s="13" t="s">
        <v>116</v>
      </c>
      <c r="C405" s="13" t="s">
        <v>314</v>
      </c>
      <c r="D405" s="13" t="s">
        <v>206</v>
      </c>
      <c r="E405" s="13" t="s">
        <v>313</v>
      </c>
      <c r="F405" s="14"/>
      <c r="G405" s="14"/>
      <c r="H405" s="14"/>
      <c r="I405" s="14"/>
      <c r="J405" s="14"/>
      <c r="K405" s="14"/>
      <c r="L405" s="14"/>
      <c r="M405" s="14"/>
      <c r="N405" s="14"/>
      <c r="O405" s="14"/>
      <c r="P405" s="14"/>
      <c r="Q405" s="28"/>
    </row>
    <row r="406" spans="1:17" x14ac:dyDescent="0.2">
      <c r="A406" s="25" t="s">
        <v>20</v>
      </c>
      <c r="B406" s="11" t="s">
        <v>116</v>
      </c>
      <c r="C406" s="11" t="s">
        <v>311</v>
      </c>
      <c r="D406" s="11" t="s">
        <v>214</v>
      </c>
      <c r="E406" s="11" t="s">
        <v>312</v>
      </c>
      <c r="F406" s="12">
        <v>8</v>
      </c>
      <c r="G406" s="12"/>
      <c r="H406" s="12"/>
      <c r="I406" s="12"/>
      <c r="J406" s="12"/>
      <c r="K406" s="12"/>
      <c r="L406" s="12"/>
      <c r="M406" s="12"/>
      <c r="N406" s="12"/>
      <c r="O406" s="12"/>
      <c r="P406" s="12"/>
      <c r="Q406" s="26"/>
    </row>
    <row r="407" spans="1:17" x14ac:dyDescent="0.2">
      <c r="A407" s="27" t="s">
        <v>20</v>
      </c>
      <c r="B407" s="13" t="s">
        <v>116</v>
      </c>
      <c r="C407" s="13" t="s">
        <v>311</v>
      </c>
      <c r="D407" s="13" t="s">
        <v>213</v>
      </c>
      <c r="E407" s="13" t="s">
        <v>313</v>
      </c>
      <c r="F407" s="14"/>
      <c r="G407" s="14"/>
      <c r="H407" s="14"/>
      <c r="I407" s="14"/>
      <c r="J407" s="14"/>
      <c r="K407" s="14">
        <v>2</v>
      </c>
      <c r="L407" s="14">
        <v>3</v>
      </c>
      <c r="M407" s="14">
        <v>14</v>
      </c>
      <c r="N407" s="14">
        <v>3</v>
      </c>
      <c r="O407" s="14"/>
      <c r="P407" s="14"/>
      <c r="Q407" s="28"/>
    </row>
    <row r="408" spans="1:17" x14ac:dyDescent="0.2">
      <c r="A408" s="25" t="s">
        <v>20</v>
      </c>
      <c r="B408" s="11" t="s">
        <v>116</v>
      </c>
      <c r="C408" s="11" t="s">
        <v>311</v>
      </c>
      <c r="D408" s="11" t="s">
        <v>214</v>
      </c>
      <c r="E408" s="11" t="s">
        <v>313</v>
      </c>
      <c r="F408" s="12">
        <v>14</v>
      </c>
      <c r="G408" s="12"/>
      <c r="H408" s="12"/>
      <c r="I408" s="12"/>
      <c r="J408" s="12"/>
      <c r="K408" s="12"/>
      <c r="L408" s="12">
        <v>2</v>
      </c>
      <c r="M408" s="12">
        <v>2</v>
      </c>
      <c r="N408" s="12">
        <v>2</v>
      </c>
      <c r="O408" s="12">
        <v>3</v>
      </c>
      <c r="P408" s="12"/>
      <c r="Q408" s="26"/>
    </row>
    <row r="409" spans="1:17" x14ac:dyDescent="0.2">
      <c r="A409" s="27" t="s">
        <v>20</v>
      </c>
      <c r="B409" s="13" t="s">
        <v>116</v>
      </c>
      <c r="C409" s="13" t="s">
        <v>311</v>
      </c>
      <c r="D409" s="13" t="s">
        <v>215</v>
      </c>
      <c r="E409" s="13" t="s">
        <v>312</v>
      </c>
      <c r="F409" s="14">
        <v>4</v>
      </c>
      <c r="G409" s="14"/>
      <c r="H409" s="14"/>
      <c r="I409" s="14"/>
      <c r="J409" s="14"/>
      <c r="K409" s="14"/>
      <c r="L409" s="14">
        <v>4</v>
      </c>
      <c r="M409" s="14">
        <v>2</v>
      </c>
      <c r="N409" s="14">
        <v>3</v>
      </c>
      <c r="O409" s="14">
        <v>1</v>
      </c>
      <c r="P409" s="14"/>
      <c r="Q409" s="28"/>
    </row>
    <row r="410" spans="1:17" x14ac:dyDescent="0.2">
      <c r="A410" s="25" t="s">
        <v>20</v>
      </c>
      <c r="B410" s="11" t="s">
        <v>116</v>
      </c>
      <c r="C410" s="11" t="s">
        <v>311</v>
      </c>
      <c r="D410" s="11" t="s">
        <v>215</v>
      </c>
      <c r="E410" s="11" t="s">
        <v>313</v>
      </c>
      <c r="F410" s="12">
        <v>6</v>
      </c>
      <c r="G410" s="12"/>
      <c r="H410" s="12"/>
      <c r="I410" s="12"/>
      <c r="J410" s="12"/>
      <c r="K410" s="12">
        <v>10</v>
      </c>
      <c r="L410" s="12">
        <v>4</v>
      </c>
      <c r="M410" s="12">
        <v>4</v>
      </c>
      <c r="N410" s="12">
        <v>3</v>
      </c>
      <c r="O410" s="12">
        <v>2</v>
      </c>
      <c r="P410" s="12"/>
      <c r="Q410" s="26"/>
    </row>
    <row r="411" spans="1:17" x14ac:dyDescent="0.2">
      <c r="A411" s="27" t="s">
        <v>20</v>
      </c>
      <c r="B411" s="13" t="s">
        <v>116</v>
      </c>
      <c r="C411" s="13" t="s">
        <v>311</v>
      </c>
      <c r="D411" s="13" t="s">
        <v>213</v>
      </c>
      <c r="E411" s="13" t="s">
        <v>312</v>
      </c>
      <c r="F411" s="14"/>
      <c r="G411" s="14"/>
      <c r="H411" s="14"/>
      <c r="I411" s="14"/>
      <c r="J411" s="14"/>
      <c r="K411" s="14"/>
      <c r="L411" s="14"/>
      <c r="M411" s="14">
        <v>11</v>
      </c>
      <c r="N411" s="14">
        <v>2</v>
      </c>
      <c r="O411" s="14">
        <v>2</v>
      </c>
      <c r="P411" s="14"/>
      <c r="Q411" s="28"/>
    </row>
    <row r="412" spans="1:17" x14ac:dyDescent="0.2">
      <c r="A412" s="25" t="s">
        <v>20</v>
      </c>
      <c r="B412" s="11" t="s">
        <v>116</v>
      </c>
      <c r="C412" s="11" t="s">
        <v>314</v>
      </c>
      <c r="D412" s="11" t="s">
        <v>215</v>
      </c>
      <c r="E412" s="11" t="s">
        <v>312</v>
      </c>
      <c r="F412" s="12"/>
      <c r="G412" s="12"/>
      <c r="H412" s="12"/>
      <c r="I412" s="12"/>
      <c r="J412" s="12">
        <v>5</v>
      </c>
      <c r="K412" s="12"/>
      <c r="L412" s="12">
        <v>5</v>
      </c>
      <c r="M412" s="12">
        <v>2</v>
      </c>
      <c r="N412" s="12">
        <v>2</v>
      </c>
      <c r="O412" s="12">
        <v>1</v>
      </c>
      <c r="P412" s="12"/>
      <c r="Q412" s="26"/>
    </row>
    <row r="413" spans="1:17" x14ac:dyDescent="0.2">
      <c r="A413" s="27" t="s">
        <v>20</v>
      </c>
      <c r="B413" s="13" t="s">
        <v>116</v>
      </c>
      <c r="C413" s="13" t="s">
        <v>314</v>
      </c>
      <c r="D413" s="13" t="s">
        <v>212</v>
      </c>
      <c r="E413" s="13" t="s">
        <v>312</v>
      </c>
      <c r="F413" s="14"/>
      <c r="G413" s="14"/>
      <c r="H413" s="14"/>
      <c r="I413" s="14"/>
      <c r="J413" s="14">
        <v>15</v>
      </c>
      <c r="K413" s="14"/>
      <c r="L413" s="14"/>
      <c r="M413" s="14"/>
      <c r="N413" s="14"/>
      <c r="O413" s="14"/>
      <c r="P413" s="14"/>
      <c r="Q413" s="28"/>
    </row>
    <row r="414" spans="1:17" x14ac:dyDescent="0.2">
      <c r="A414" s="25" t="s">
        <v>20</v>
      </c>
      <c r="B414" s="11" t="s">
        <v>116</v>
      </c>
      <c r="C414" s="11" t="s">
        <v>314</v>
      </c>
      <c r="D414" s="11" t="s">
        <v>212</v>
      </c>
      <c r="E414" s="11" t="s">
        <v>313</v>
      </c>
      <c r="F414" s="12"/>
      <c r="G414" s="12"/>
      <c r="H414" s="12"/>
      <c r="I414" s="12"/>
      <c r="J414" s="12">
        <v>9</v>
      </c>
      <c r="K414" s="12"/>
      <c r="L414" s="12"/>
      <c r="M414" s="12"/>
      <c r="N414" s="12"/>
      <c r="O414" s="12"/>
      <c r="P414" s="12"/>
      <c r="Q414" s="26"/>
    </row>
    <row r="415" spans="1:17" x14ac:dyDescent="0.2">
      <c r="A415" s="27" t="s">
        <v>20</v>
      </c>
      <c r="B415" s="13" t="s">
        <v>116</v>
      </c>
      <c r="C415" s="13" t="s">
        <v>314</v>
      </c>
      <c r="D415" s="13" t="s">
        <v>213</v>
      </c>
      <c r="E415" s="13" t="s">
        <v>312</v>
      </c>
      <c r="F415" s="14"/>
      <c r="G415" s="14"/>
      <c r="H415" s="14"/>
      <c r="I415" s="14">
        <v>3</v>
      </c>
      <c r="J415" s="14">
        <v>2</v>
      </c>
      <c r="K415" s="14"/>
      <c r="L415" s="14">
        <v>4</v>
      </c>
      <c r="M415" s="14">
        <v>2</v>
      </c>
      <c r="N415" s="14">
        <v>3</v>
      </c>
      <c r="O415" s="14">
        <v>2</v>
      </c>
      <c r="P415" s="14"/>
      <c r="Q415" s="28"/>
    </row>
    <row r="416" spans="1:17" x14ac:dyDescent="0.2">
      <c r="A416" s="25" t="s">
        <v>20</v>
      </c>
      <c r="B416" s="11" t="s">
        <v>116</v>
      </c>
      <c r="C416" s="11" t="s">
        <v>314</v>
      </c>
      <c r="D416" s="11" t="s">
        <v>213</v>
      </c>
      <c r="E416" s="11" t="s">
        <v>313</v>
      </c>
      <c r="F416" s="12"/>
      <c r="G416" s="12"/>
      <c r="H416" s="12"/>
      <c r="I416" s="12">
        <v>3</v>
      </c>
      <c r="J416" s="12">
        <v>3</v>
      </c>
      <c r="K416" s="12"/>
      <c r="L416" s="12">
        <v>7</v>
      </c>
      <c r="M416" s="12">
        <v>3</v>
      </c>
      <c r="N416" s="12">
        <v>2</v>
      </c>
      <c r="O416" s="12">
        <v>2</v>
      </c>
      <c r="P416" s="12"/>
      <c r="Q416" s="26"/>
    </row>
    <row r="417" spans="1:17" x14ac:dyDescent="0.2">
      <c r="A417" s="27" t="s">
        <v>20</v>
      </c>
      <c r="B417" s="13" t="s">
        <v>116</v>
      </c>
      <c r="C417" s="13" t="s">
        <v>314</v>
      </c>
      <c r="D417" s="13" t="s">
        <v>214</v>
      </c>
      <c r="E417" s="13" t="s">
        <v>312</v>
      </c>
      <c r="F417" s="14"/>
      <c r="G417" s="14"/>
      <c r="H417" s="14"/>
      <c r="I417" s="14">
        <v>11</v>
      </c>
      <c r="J417" s="14">
        <v>9</v>
      </c>
      <c r="K417" s="14">
        <v>9</v>
      </c>
      <c r="L417" s="14">
        <v>4</v>
      </c>
      <c r="M417" s="14">
        <v>7</v>
      </c>
      <c r="N417" s="14">
        <v>4</v>
      </c>
      <c r="O417" s="14"/>
      <c r="P417" s="14"/>
      <c r="Q417" s="28"/>
    </row>
    <row r="418" spans="1:17" x14ac:dyDescent="0.2">
      <c r="A418" s="25" t="s">
        <v>20</v>
      </c>
      <c r="B418" s="11" t="s">
        <v>116</v>
      </c>
      <c r="C418" s="11" t="s">
        <v>314</v>
      </c>
      <c r="D418" s="11" t="s">
        <v>214</v>
      </c>
      <c r="E418" s="11" t="s">
        <v>313</v>
      </c>
      <c r="F418" s="12"/>
      <c r="G418" s="12"/>
      <c r="H418" s="12"/>
      <c r="I418" s="12">
        <v>8</v>
      </c>
      <c r="J418" s="12"/>
      <c r="K418" s="12">
        <v>4</v>
      </c>
      <c r="L418" s="12">
        <v>5</v>
      </c>
      <c r="M418" s="12">
        <v>4</v>
      </c>
      <c r="N418" s="12">
        <v>3</v>
      </c>
      <c r="O418" s="12"/>
      <c r="P418" s="12"/>
      <c r="Q418" s="26"/>
    </row>
    <row r="419" spans="1:17" x14ac:dyDescent="0.2">
      <c r="A419" s="27" t="s">
        <v>20</v>
      </c>
      <c r="B419" s="13" t="s">
        <v>116</v>
      </c>
      <c r="C419" s="13" t="s">
        <v>314</v>
      </c>
      <c r="D419" s="13" t="s">
        <v>215</v>
      </c>
      <c r="E419" s="13" t="s">
        <v>313</v>
      </c>
      <c r="F419" s="14"/>
      <c r="G419" s="14"/>
      <c r="H419" s="14"/>
      <c r="I419" s="14">
        <v>2</v>
      </c>
      <c r="J419" s="14">
        <v>8</v>
      </c>
      <c r="K419" s="14">
        <v>6</v>
      </c>
      <c r="L419" s="14">
        <v>5</v>
      </c>
      <c r="M419" s="14">
        <v>4</v>
      </c>
      <c r="N419" s="14">
        <v>3</v>
      </c>
      <c r="O419" s="14"/>
      <c r="P419" s="14"/>
      <c r="Q419" s="28"/>
    </row>
    <row r="420" spans="1:17" x14ac:dyDescent="0.2">
      <c r="A420" s="25" t="s">
        <v>21</v>
      </c>
      <c r="B420" s="11" t="s">
        <v>117</v>
      </c>
      <c r="C420" s="11" t="s">
        <v>311</v>
      </c>
      <c r="D420" s="11" t="s">
        <v>210</v>
      </c>
      <c r="E420" s="11" t="s">
        <v>312</v>
      </c>
      <c r="F420" s="12"/>
      <c r="G420" s="12"/>
      <c r="H420" s="12"/>
      <c r="I420" s="12"/>
      <c r="J420" s="12"/>
      <c r="K420" s="12"/>
      <c r="L420" s="12"/>
      <c r="M420" s="12"/>
      <c r="N420" s="12"/>
      <c r="O420" s="12"/>
      <c r="P420" s="12"/>
      <c r="Q420" s="26"/>
    </row>
    <row r="421" spans="1:17" x14ac:dyDescent="0.2">
      <c r="A421" s="27" t="s">
        <v>21</v>
      </c>
      <c r="B421" s="13" t="s">
        <v>117</v>
      </c>
      <c r="C421" s="13" t="s">
        <v>311</v>
      </c>
      <c r="D421" s="13" t="s">
        <v>210</v>
      </c>
      <c r="E421" s="13" t="s">
        <v>313</v>
      </c>
      <c r="F421" s="14"/>
      <c r="G421" s="14"/>
      <c r="H421" s="14"/>
      <c r="I421" s="14"/>
      <c r="J421" s="14"/>
      <c r="K421" s="14"/>
      <c r="L421" s="14"/>
      <c r="M421" s="14"/>
      <c r="N421" s="14"/>
      <c r="O421" s="14"/>
      <c r="P421" s="14"/>
      <c r="Q421" s="28"/>
    </row>
    <row r="422" spans="1:17" x14ac:dyDescent="0.2">
      <c r="A422" s="25" t="s">
        <v>21</v>
      </c>
      <c r="B422" s="11" t="s">
        <v>117</v>
      </c>
      <c r="C422" s="11" t="s">
        <v>311</v>
      </c>
      <c r="D422" s="11" t="s">
        <v>212</v>
      </c>
      <c r="E422" s="11" t="s">
        <v>313</v>
      </c>
      <c r="F422" s="12"/>
      <c r="G422" s="12"/>
      <c r="H422" s="12"/>
      <c r="I422" s="12"/>
      <c r="J422" s="12"/>
      <c r="K422" s="12"/>
      <c r="L422" s="12"/>
      <c r="M422" s="12"/>
      <c r="N422" s="12"/>
      <c r="O422" s="12"/>
      <c r="P422" s="12"/>
      <c r="Q422" s="26"/>
    </row>
    <row r="423" spans="1:17" x14ac:dyDescent="0.2">
      <c r="A423" s="27" t="s">
        <v>21</v>
      </c>
      <c r="B423" s="13" t="s">
        <v>117</v>
      </c>
      <c r="C423" s="13" t="s">
        <v>311</v>
      </c>
      <c r="D423" s="13" t="s">
        <v>212</v>
      </c>
      <c r="E423" s="13" t="s">
        <v>312</v>
      </c>
      <c r="F423" s="14"/>
      <c r="G423" s="14"/>
      <c r="H423" s="14"/>
      <c r="I423" s="14"/>
      <c r="J423" s="14"/>
      <c r="K423" s="14"/>
      <c r="L423" s="14"/>
      <c r="M423" s="14"/>
      <c r="N423" s="14"/>
      <c r="O423" s="14"/>
      <c r="P423" s="14"/>
      <c r="Q423" s="28"/>
    </row>
    <row r="424" spans="1:17" x14ac:dyDescent="0.2">
      <c r="A424" s="25" t="s">
        <v>21</v>
      </c>
      <c r="B424" s="11" t="s">
        <v>117</v>
      </c>
      <c r="C424" s="11" t="s">
        <v>314</v>
      </c>
      <c r="D424" s="11" t="s">
        <v>206</v>
      </c>
      <c r="E424" s="11" t="s">
        <v>312</v>
      </c>
      <c r="F424" s="12"/>
      <c r="G424" s="12"/>
      <c r="H424" s="12"/>
      <c r="I424" s="12"/>
      <c r="J424" s="12"/>
      <c r="K424" s="12"/>
      <c r="L424" s="12"/>
      <c r="M424" s="12"/>
      <c r="N424" s="12"/>
      <c r="O424" s="12"/>
      <c r="P424" s="12"/>
      <c r="Q424" s="26"/>
    </row>
    <row r="425" spans="1:17" x14ac:dyDescent="0.2">
      <c r="A425" s="27" t="s">
        <v>21</v>
      </c>
      <c r="B425" s="13" t="s">
        <v>117</v>
      </c>
      <c r="C425" s="13" t="s">
        <v>314</v>
      </c>
      <c r="D425" s="13" t="s">
        <v>206</v>
      </c>
      <c r="E425" s="13" t="s">
        <v>313</v>
      </c>
      <c r="F425" s="14"/>
      <c r="G425" s="14"/>
      <c r="H425" s="14"/>
      <c r="I425" s="14"/>
      <c r="J425" s="14"/>
      <c r="K425" s="14"/>
      <c r="L425" s="14"/>
      <c r="M425" s="14"/>
      <c r="N425" s="14"/>
      <c r="O425" s="14"/>
      <c r="P425" s="14"/>
      <c r="Q425" s="28"/>
    </row>
    <row r="426" spans="1:17" x14ac:dyDescent="0.2">
      <c r="A426" s="25" t="s">
        <v>21</v>
      </c>
      <c r="B426" s="11" t="s">
        <v>117</v>
      </c>
      <c r="C426" s="11" t="s">
        <v>311</v>
      </c>
      <c r="D426" s="11" t="s">
        <v>213</v>
      </c>
      <c r="E426" s="11" t="s">
        <v>312</v>
      </c>
      <c r="F426" s="12"/>
      <c r="G426" s="12"/>
      <c r="H426" s="12"/>
      <c r="I426" s="12"/>
      <c r="J426" s="12"/>
      <c r="K426" s="12"/>
      <c r="L426" s="12"/>
      <c r="M426" s="12"/>
      <c r="N426" s="12"/>
      <c r="O426" s="12"/>
      <c r="P426" s="12"/>
      <c r="Q426" s="26"/>
    </row>
    <row r="427" spans="1:17" x14ac:dyDescent="0.2">
      <c r="A427" s="27" t="s">
        <v>21</v>
      </c>
      <c r="B427" s="13" t="s">
        <v>117</v>
      </c>
      <c r="C427" s="13" t="s">
        <v>311</v>
      </c>
      <c r="D427" s="13" t="s">
        <v>213</v>
      </c>
      <c r="E427" s="13" t="s">
        <v>313</v>
      </c>
      <c r="F427" s="14"/>
      <c r="G427" s="14"/>
      <c r="H427" s="14"/>
      <c r="I427" s="14"/>
      <c r="J427" s="14"/>
      <c r="K427" s="14"/>
      <c r="L427" s="14"/>
      <c r="M427" s="14"/>
      <c r="N427" s="14"/>
      <c r="O427" s="14"/>
      <c r="P427" s="14"/>
      <c r="Q427" s="28"/>
    </row>
    <row r="428" spans="1:17" x14ac:dyDescent="0.2">
      <c r="A428" s="25" t="s">
        <v>21</v>
      </c>
      <c r="B428" s="11" t="s">
        <v>117</v>
      </c>
      <c r="C428" s="11" t="s">
        <v>314</v>
      </c>
      <c r="D428" s="11" t="s">
        <v>214</v>
      </c>
      <c r="E428" s="11" t="s">
        <v>312</v>
      </c>
      <c r="F428" s="12"/>
      <c r="G428" s="12"/>
      <c r="H428" s="12"/>
      <c r="I428" s="12"/>
      <c r="J428" s="12"/>
      <c r="K428" s="12"/>
      <c r="L428" s="12"/>
      <c r="M428" s="12"/>
      <c r="N428" s="12"/>
      <c r="O428" s="12"/>
      <c r="P428" s="12"/>
      <c r="Q428" s="26"/>
    </row>
    <row r="429" spans="1:17" x14ac:dyDescent="0.2">
      <c r="A429" s="27" t="s">
        <v>21</v>
      </c>
      <c r="B429" s="13" t="s">
        <v>117</v>
      </c>
      <c r="C429" s="13" t="s">
        <v>314</v>
      </c>
      <c r="D429" s="13" t="s">
        <v>214</v>
      </c>
      <c r="E429" s="13" t="s">
        <v>313</v>
      </c>
      <c r="F429" s="14"/>
      <c r="G429" s="14"/>
      <c r="H429" s="14"/>
      <c r="I429" s="14"/>
      <c r="J429" s="14"/>
      <c r="K429" s="14"/>
      <c r="L429" s="14"/>
      <c r="M429" s="14"/>
      <c r="N429" s="14"/>
      <c r="O429" s="14"/>
      <c r="P429" s="14"/>
      <c r="Q429" s="28"/>
    </row>
    <row r="430" spans="1:17" x14ac:dyDescent="0.2">
      <c r="A430" s="25" t="s">
        <v>21</v>
      </c>
      <c r="B430" s="11" t="s">
        <v>117</v>
      </c>
      <c r="C430" s="11" t="s">
        <v>314</v>
      </c>
      <c r="D430" s="11" t="s">
        <v>215</v>
      </c>
      <c r="E430" s="11" t="s">
        <v>312</v>
      </c>
      <c r="F430" s="12"/>
      <c r="G430" s="12">
        <v>1</v>
      </c>
      <c r="H430" s="12"/>
      <c r="I430" s="12"/>
      <c r="J430" s="12"/>
      <c r="K430" s="12"/>
      <c r="L430" s="12"/>
      <c r="M430" s="12"/>
      <c r="N430" s="12">
        <v>1</v>
      </c>
      <c r="O430" s="12"/>
      <c r="P430" s="12"/>
      <c r="Q430" s="26"/>
    </row>
    <row r="431" spans="1:17" x14ac:dyDescent="0.2">
      <c r="A431" s="27" t="s">
        <v>21</v>
      </c>
      <c r="B431" s="13" t="s">
        <v>117</v>
      </c>
      <c r="C431" s="13" t="s">
        <v>314</v>
      </c>
      <c r="D431" s="13" t="s">
        <v>215</v>
      </c>
      <c r="E431" s="13" t="s">
        <v>313</v>
      </c>
      <c r="F431" s="14"/>
      <c r="G431" s="14">
        <v>1</v>
      </c>
      <c r="H431" s="14"/>
      <c r="I431" s="14"/>
      <c r="J431" s="14"/>
      <c r="K431" s="14"/>
      <c r="L431" s="14"/>
      <c r="M431" s="14"/>
      <c r="N431" s="14">
        <v>1</v>
      </c>
      <c r="O431" s="14"/>
      <c r="P431" s="14"/>
      <c r="Q431" s="28"/>
    </row>
    <row r="432" spans="1:17" x14ac:dyDescent="0.2">
      <c r="A432" s="25" t="s">
        <v>21</v>
      </c>
      <c r="B432" s="11" t="s">
        <v>117</v>
      </c>
      <c r="C432" s="11" t="s">
        <v>314</v>
      </c>
      <c r="D432" s="11" t="s">
        <v>213</v>
      </c>
      <c r="E432" s="11" t="s">
        <v>312</v>
      </c>
      <c r="F432" s="12"/>
      <c r="G432" s="12">
        <v>1</v>
      </c>
      <c r="H432" s="12"/>
      <c r="I432" s="12"/>
      <c r="J432" s="12"/>
      <c r="K432" s="12"/>
      <c r="L432" s="12"/>
      <c r="M432" s="12"/>
      <c r="N432" s="12">
        <v>1</v>
      </c>
      <c r="O432" s="12"/>
      <c r="P432" s="12"/>
      <c r="Q432" s="26"/>
    </row>
    <row r="433" spans="1:17" x14ac:dyDescent="0.2">
      <c r="A433" s="27" t="s">
        <v>21</v>
      </c>
      <c r="B433" s="13" t="s">
        <v>117</v>
      </c>
      <c r="C433" s="13" t="s">
        <v>314</v>
      </c>
      <c r="D433" s="13" t="s">
        <v>213</v>
      </c>
      <c r="E433" s="13" t="s">
        <v>313</v>
      </c>
      <c r="F433" s="14"/>
      <c r="G433" s="14">
        <v>1</v>
      </c>
      <c r="H433" s="14"/>
      <c r="I433" s="14"/>
      <c r="J433" s="14"/>
      <c r="K433" s="14"/>
      <c r="L433" s="14"/>
      <c r="M433" s="14"/>
      <c r="N433" s="14">
        <v>1</v>
      </c>
      <c r="O433" s="14"/>
      <c r="P433" s="14"/>
      <c r="Q433" s="28"/>
    </row>
    <row r="434" spans="1:17" x14ac:dyDescent="0.2">
      <c r="A434" s="25" t="s">
        <v>21</v>
      </c>
      <c r="B434" s="11" t="s">
        <v>117</v>
      </c>
      <c r="C434" s="11" t="s">
        <v>314</v>
      </c>
      <c r="D434" s="11" t="s">
        <v>212</v>
      </c>
      <c r="E434" s="11" t="s">
        <v>312</v>
      </c>
      <c r="F434" s="12"/>
      <c r="G434" s="12">
        <v>1</v>
      </c>
      <c r="H434" s="12"/>
      <c r="I434" s="12"/>
      <c r="J434" s="12"/>
      <c r="K434" s="12"/>
      <c r="L434" s="12"/>
      <c r="M434" s="12"/>
      <c r="N434" s="12">
        <v>1</v>
      </c>
      <c r="O434" s="12"/>
      <c r="P434" s="12"/>
      <c r="Q434" s="26"/>
    </row>
    <row r="435" spans="1:17" x14ac:dyDescent="0.2">
      <c r="A435" s="27" t="s">
        <v>21</v>
      </c>
      <c r="B435" s="13" t="s">
        <v>117</v>
      </c>
      <c r="C435" s="13" t="s">
        <v>314</v>
      </c>
      <c r="D435" s="13" t="s">
        <v>212</v>
      </c>
      <c r="E435" s="13" t="s">
        <v>313</v>
      </c>
      <c r="F435" s="14"/>
      <c r="G435" s="14">
        <v>1</v>
      </c>
      <c r="H435" s="14"/>
      <c r="I435" s="14"/>
      <c r="J435" s="14"/>
      <c r="K435" s="14"/>
      <c r="L435" s="14"/>
      <c r="M435" s="14"/>
      <c r="N435" s="14">
        <v>1</v>
      </c>
      <c r="O435" s="14"/>
      <c r="P435" s="14"/>
      <c r="Q435" s="28"/>
    </row>
    <row r="436" spans="1:17" x14ac:dyDescent="0.2">
      <c r="A436" s="25" t="s">
        <v>21</v>
      </c>
      <c r="B436" s="11" t="s">
        <v>117</v>
      </c>
      <c r="C436" s="11" t="s">
        <v>314</v>
      </c>
      <c r="D436" s="11" t="s">
        <v>210</v>
      </c>
      <c r="E436" s="11" t="s">
        <v>312</v>
      </c>
      <c r="F436" s="12"/>
      <c r="G436" s="12">
        <v>1</v>
      </c>
      <c r="H436" s="12"/>
      <c r="I436" s="12"/>
      <c r="J436" s="12"/>
      <c r="K436" s="12"/>
      <c r="L436" s="12"/>
      <c r="M436" s="12"/>
      <c r="N436" s="12">
        <v>1</v>
      </c>
      <c r="O436" s="12"/>
      <c r="P436" s="12"/>
      <c r="Q436" s="26"/>
    </row>
    <row r="437" spans="1:17" x14ac:dyDescent="0.2">
      <c r="A437" s="27" t="s">
        <v>21</v>
      </c>
      <c r="B437" s="13" t="s">
        <v>117</v>
      </c>
      <c r="C437" s="13" t="s">
        <v>314</v>
      </c>
      <c r="D437" s="13" t="s">
        <v>210</v>
      </c>
      <c r="E437" s="13" t="s">
        <v>313</v>
      </c>
      <c r="F437" s="14"/>
      <c r="G437" s="14">
        <v>1</v>
      </c>
      <c r="H437" s="14"/>
      <c r="I437" s="14"/>
      <c r="J437" s="14"/>
      <c r="K437" s="14"/>
      <c r="L437" s="14"/>
      <c r="M437" s="14"/>
      <c r="N437" s="14">
        <v>1</v>
      </c>
      <c r="O437" s="14"/>
      <c r="P437" s="14"/>
      <c r="Q437" s="28"/>
    </row>
    <row r="438" spans="1:17" x14ac:dyDescent="0.2">
      <c r="A438" s="25" t="s">
        <v>21</v>
      </c>
      <c r="B438" s="11" t="s">
        <v>117</v>
      </c>
      <c r="C438" s="11" t="s">
        <v>311</v>
      </c>
      <c r="D438" s="11" t="s">
        <v>214</v>
      </c>
      <c r="E438" s="11" t="s">
        <v>312</v>
      </c>
      <c r="F438" s="12"/>
      <c r="G438" s="12"/>
      <c r="H438" s="12"/>
      <c r="I438" s="12"/>
      <c r="J438" s="12"/>
      <c r="K438" s="12">
        <v>4</v>
      </c>
      <c r="L438" s="12"/>
      <c r="M438" s="12"/>
      <c r="N438" s="12">
        <v>6</v>
      </c>
      <c r="O438" s="12">
        <v>4</v>
      </c>
      <c r="P438" s="12"/>
      <c r="Q438" s="26"/>
    </row>
    <row r="439" spans="1:17" x14ac:dyDescent="0.2">
      <c r="A439" s="27" t="s">
        <v>21</v>
      </c>
      <c r="B439" s="13" t="s">
        <v>117</v>
      </c>
      <c r="C439" s="13" t="s">
        <v>311</v>
      </c>
      <c r="D439" s="13" t="s">
        <v>214</v>
      </c>
      <c r="E439" s="13" t="s">
        <v>313</v>
      </c>
      <c r="F439" s="14"/>
      <c r="G439" s="14"/>
      <c r="H439" s="14"/>
      <c r="I439" s="14"/>
      <c r="J439" s="14"/>
      <c r="K439" s="14">
        <v>4</v>
      </c>
      <c r="L439" s="14"/>
      <c r="M439" s="14"/>
      <c r="N439" s="14">
        <v>8</v>
      </c>
      <c r="O439" s="14">
        <v>6</v>
      </c>
      <c r="P439" s="14"/>
      <c r="Q439" s="28"/>
    </row>
    <row r="440" spans="1:17" x14ac:dyDescent="0.2">
      <c r="A440" s="25" t="s">
        <v>21</v>
      </c>
      <c r="B440" s="11" t="s">
        <v>117</v>
      </c>
      <c r="C440" s="11" t="s">
        <v>311</v>
      </c>
      <c r="D440" s="11" t="s">
        <v>215</v>
      </c>
      <c r="E440" s="11" t="s">
        <v>312</v>
      </c>
      <c r="F440" s="12"/>
      <c r="G440" s="12"/>
      <c r="H440" s="12"/>
      <c r="I440" s="12"/>
      <c r="J440" s="12"/>
      <c r="K440" s="12">
        <v>3</v>
      </c>
      <c r="L440" s="12"/>
      <c r="M440" s="12"/>
      <c r="N440" s="12">
        <v>4</v>
      </c>
      <c r="O440" s="12">
        <v>2</v>
      </c>
      <c r="P440" s="12"/>
      <c r="Q440" s="26"/>
    </row>
    <row r="441" spans="1:17" x14ac:dyDescent="0.2">
      <c r="A441" s="27" t="s">
        <v>21</v>
      </c>
      <c r="B441" s="13" t="s">
        <v>117</v>
      </c>
      <c r="C441" s="13" t="s">
        <v>311</v>
      </c>
      <c r="D441" s="13" t="s">
        <v>215</v>
      </c>
      <c r="E441" s="13" t="s">
        <v>313</v>
      </c>
      <c r="F441" s="14"/>
      <c r="G441" s="14"/>
      <c r="H441" s="14"/>
      <c r="I441" s="14"/>
      <c r="J441" s="14"/>
      <c r="K441" s="14">
        <v>3</v>
      </c>
      <c r="L441" s="14"/>
      <c r="M441" s="14"/>
      <c r="N441" s="14">
        <v>6</v>
      </c>
      <c r="O441" s="14">
        <v>3</v>
      </c>
      <c r="P441" s="14"/>
      <c r="Q441" s="28"/>
    </row>
    <row r="442" spans="1:17" x14ac:dyDescent="0.2">
      <c r="A442" s="25" t="s">
        <v>22</v>
      </c>
      <c r="B442" s="11" t="s">
        <v>118</v>
      </c>
      <c r="C442" s="11" t="s">
        <v>311</v>
      </c>
      <c r="D442" s="11" t="s">
        <v>210</v>
      </c>
      <c r="E442" s="11" t="s">
        <v>312</v>
      </c>
      <c r="F442" s="12"/>
      <c r="G442" s="12"/>
      <c r="H442" s="12"/>
      <c r="I442" s="12"/>
      <c r="J442" s="12"/>
      <c r="K442" s="12"/>
      <c r="L442" s="12"/>
      <c r="M442" s="12"/>
      <c r="N442" s="12"/>
      <c r="O442" s="12"/>
      <c r="P442" s="12"/>
      <c r="Q442" s="26"/>
    </row>
    <row r="443" spans="1:17" x14ac:dyDescent="0.2">
      <c r="A443" s="27" t="s">
        <v>22</v>
      </c>
      <c r="B443" s="13" t="s">
        <v>118</v>
      </c>
      <c r="C443" s="13" t="s">
        <v>311</v>
      </c>
      <c r="D443" s="13" t="s">
        <v>210</v>
      </c>
      <c r="E443" s="13" t="s">
        <v>313</v>
      </c>
      <c r="F443" s="14"/>
      <c r="G443" s="14"/>
      <c r="H443" s="14"/>
      <c r="I443" s="14"/>
      <c r="J443" s="14"/>
      <c r="K443" s="14"/>
      <c r="L443" s="14"/>
      <c r="M443" s="14"/>
      <c r="N443" s="14"/>
      <c r="O443" s="14"/>
      <c r="P443" s="14"/>
      <c r="Q443" s="28"/>
    </row>
    <row r="444" spans="1:17" x14ac:dyDescent="0.2">
      <c r="A444" s="25" t="s">
        <v>22</v>
      </c>
      <c r="B444" s="11" t="s">
        <v>118</v>
      </c>
      <c r="C444" s="11" t="s">
        <v>311</v>
      </c>
      <c r="D444" s="11" t="s">
        <v>212</v>
      </c>
      <c r="E444" s="11" t="s">
        <v>313</v>
      </c>
      <c r="F444" s="12"/>
      <c r="G444" s="12"/>
      <c r="H444" s="12"/>
      <c r="I444" s="12"/>
      <c r="J444" s="12"/>
      <c r="K444" s="12"/>
      <c r="L444" s="12"/>
      <c r="M444" s="12"/>
      <c r="N444" s="12"/>
      <c r="O444" s="12"/>
      <c r="P444" s="12"/>
      <c r="Q444" s="26"/>
    </row>
    <row r="445" spans="1:17" x14ac:dyDescent="0.2">
      <c r="A445" s="27" t="s">
        <v>22</v>
      </c>
      <c r="B445" s="13" t="s">
        <v>118</v>
      </c>
      <c r="C445" s="13" t="s">
        <v>311</v>
      </c>
      <c r="D445" s="13" t="s">
        <v>212</v>
      </c>
      <c r="E445" s="13" t="s">
        <v>312</v>
      </c>
      <c r="F445" s="14"/>
      <c r="G445" s="14"/>
      <c r="H445" s="14"/>
      <c r="I445" s="14"/>
      <c r="J445" s="14"/>
      <c r="K445" s="14"/>
      <c r="L445" s="14"/>
      <c r="M445" s="14"/>
      <c r="N445" s="14"/>
      <c r="O445" s="14"/>
      <c r="P445" s="14"/>
      <c r="Q445" s="28"/>
    </row>
    <row r="446" spans="1:17" x14ac:dyDescent="0.2">
      <c r="A446" s="25" t="s">
        <v>22</v>
      </c>
      <c r="B446" s="11" t="s">
        <v>118</v>
      </c>
      <c r="C446" s="11" t="s">
        <v>314</v>
      </c>
      <c r="D446" s="11" t="s">
        <v>206</v>
      </c>
      <c r="E446" s="11" t="s">
        <v>312</v>
      </c>
      <c r="F446" s="12"/>
      <c r="G446" s="12"/>
      <c r="H446" s="12"/>
      <c r="I446" s="12"/>
      <c r="J446" s="12"/>
      <c r="K446" s="12"/>
      <c r="L446" s="12"/>
      <c r="M446" s="12"/>
      <c r="N446" s="12"/>
      <c r="O446" s="12"/>
      <c r="P446" s="12"/>
      <c r="Q446" s="26"/>
    </row>
    <row r="447" spans="1:17" x14ac:dyDescent="0.2">
      <c r="A447" s="27" t="s">
        <v>22</v>
      </c>
      <c r="B447" s="13" t="s">
        <v>118</v>
      </c>
      <c r="C447" s="13" t="s">
        <v>314</v>
      </c>
      <c r="D447" s="13" t="s">
        <v>206</v>
      </c>
      <c r="E447" s="13" t="s">
        <v>313</v>
      </c>
      <c r="F447" s="14"/>
      <c r="G447" s="14"/>
      <c r="H447" s="14"/>
      <c r="I447" s="14"/>
      <c r="J447" s="14"/>
      <c r="K447" s="14"/>
      <c r="L447" s="14"/>
      <c r="M447" s="14"/>
      <c r="N447" s="14"/>
      <c r="O447" s="14"/>
      <c r="P447" s="14"/>
      <c r="Q447" s="28"/>
    </row>
    <row r="448" spans="1:17" x14ac:dyDescent="0.2">
      <c r="A448" s="25" t="s">
        <v>22</v>
      </c>
      <c r="B448" s="11" t="s">
        <v>118</v>
      </c>
      <c r="C448" s="11" t="s">
        <v>311</v>
      </c>
      <c r="D448" s="11" t="s">
        <v>213</v>
      </c>
      <c r="E448" s="11" t="s">
        <v>312</v>
      </c>
      <c r="F448" s="12"/>
      <c r="G448" s="12"/>
      <c r="H448" s="12"/>
      <c r="I448" s="12"/>
      <c r="J448" s="12"/>
      <c r="K448" s="12"/>
      <c r="L448" s="12"/>
      <c r="M448" s="12"/>
      <c r="N448" s="12"/>
      <c r="O448" s="12"/>
      <c r="P448" s="12"/>
      <c r="Q448" s="26"/>
    </row>
    <row r="449" spans="1:17" x14ac:dyDescent="0.2">
      <c r="A449" s="27" t="s">
        <v>22</v>
      </c>
      <c r="B449" s="13" t="s">
        <v>118</v>
      </c>
      <c r="C449" s="13" t="s">
        <v>311</v>
      </c>
      <c r="D449" s="13" t="s">
        <v>213</v>
      </c>
      <c r="E449" s="13" t="s">
        <v>313</v>
      </c>
      <c r="F449" s="14"/>
      <c r="G449" s="14"/>
      <c r="H449" s="14"/>
      <c r="I449" s="14"/>
      <c r="J449" s="14"/>
      <c r="K449" s="14"/>
      <c r="L449" s="14"/>
      <c r="M449" s="14"/>
      <c r="N449" s="14"/>
      <c r="O449" s="14"/>
      <c r="P449" s="14"/>
      <c r="Q449" s="28"/>
    </row>
    <row r="450" spans="1:17" x14ac:dyDescent="0.2">
      <c r="A450" s="25" t="s">
        <v>22</v>
      </c>
      <c r="B450" s="11" t="s">
        <v>118</v>
      </c>
      <c r="C450" s="11" t="s">
        <v>311</v>
      </c>
      <c r="D450" s="11" t="s">
        <v>214</v>
      </c>
      <c r="E450" s="11" t="s">
        <v>312</v>
      </c>
      <c r="F450" s="12">
        <v>9</v>
      </c>
      <c r="G450" s="12">
        <v>7</v>
      </c>
      <c r="H450" s="12">
        <v>8</v>
      </c>
      <c r="I450" s="12">
        <v>7</v>
      </c>
      <c r="J450" s="12">
        <v>9</v>
      </c>
      <c r="K450" s="12">
        <v>8</v>
      </c>
      <c r="L450" s="12">
        <v>7</v>
      </c>
      <c r="M450" s="12">
        <v>11</v>
      </c>
      <c r="N450" s="12">
        <v>10</v>
      </c>
      <c r="O450" s="12">
        <v>7</v>
      </c>
      <c r="P450" s="12"/>
      <c r="Q450" s="26"/>
    </row>
    <row r="451" spans="1:17" x14ac:dyDescent="0.2">
      <c r="A451" s="27" t="s">
        <v>22</v>
      </c>
      <c r="B451" s="13" t="s">
        <v>118</v>
      </c>
      <c r="C451" s="13" t="s">
        <v>311</v>
      </c>
      <c r="D451" s="13" t="s">
        <v>214</v>
      </c>
      <c r="E451" s="13" t="s">
        <v>313</v>
      </c>
      <c r="F451" s="14">
        <v>10</v>
      </c>
      <c r="G451" s="14">
        <v>8</v>
      </c>
      <c r="H451" s="14">
        <v>9</v>
      </c>
      <c r="I451" s="14">
        <v>8</v>
      </c>
      <c r="J451" s="14">
        <v>12</v>
      </c>
      <c r="K451" s="14">
        <v>11</v>
      </c>
      <c r="L451" s="14">
        <v>9</v>
      </c>
      <c r="M451" s="14">
        <v>12</v>
      </c>
      <c r="N451" s="14">
        <v>13</v>
      </c>
      <c r="O451" s="14">
        <v>9</v>
      </c>
      <c r="P451" s="14"/>
      <c r="Q451" s="28"/>
    </row>
    <row r="452" spans="1:17" x14ac:dyDescent="0.2">
      <c r="A452" s="25" t="s">
        <v>22</v>
      </c>
      <c r="B452" s="11" t="s">
        <v>118</v>
      </c>
      <c r="C452" s="11" t="s">
        <v>311</v>
      </c>
      <c r="D452" s="11" t="s">
        <v>215</v>
      </c>
      <c r="E452" s="11" t="s">
        <v>312</v>
      </c>
      <c r="F452" s="12">
        <v>8</v>
      </c>
      <c r="G452" s="12">
        <v>5</v>
      </c>
      <c r="H452" s="12">
        <v>6</v>
      </c>
      <c r="I452" s="12">
        <v>6</v>
      </c>
      <c r="J452" s="12">
        <v>9</v>
      </c>
      <c r="K452" s="12">
        <v>8</v>
      </c>
      <c r="L452" s="12">
        <v>6</v>
      </c>
      <c r="M452" s="12">
        <v>11</v>
      </c>
      <c r="N452" s="12">
        <v>10</v>
      </c>
      <c r="O452" s="12">
        <v>6</v>
      </c>
      <c r="P452" s="12"/>
      <c r="Q452" s="26"/>
    </row>
    <row r="453" spans="1:17" x14ac:dyDescent="0.2">
      <c r="A453" s="27" t="s">
        <v>22</v>
      </c>
      <c r="B453" s="13" t="s">
        <v>118</v>
      </c>
      <c r="C453" s="13" t="s">
        <v>311</v>
      </c>
      <c r="D453" s="13" t="s">
        <v>215</v>
      </c>
      <c r="E453" s="13" t="s">
        <v>313</v>
      </c>
      <c r="F453" s="14">
        <v>8</v>
      </c>
      <c r="G453" s="14">
        <v>6</v>
      </c>
      <c r="H453" s="14">
        <v>6</v>
      </c>
      <c r="I453" s="14">
        <v>7</v>
      </c>
      <c r="J453" s="14">
        <v>11</v>
      </c>
      <c r="K453" s="14">
        <v>10</v>
      </c>
      <c r="L453" s="14">
        <v>7</v>
      </c>
      <c r="M453" s="14">
        <v>13</v>
      </c>
      <c r="N453" s="14">
        <v>12</v>
      </c>
      <c r="O453" s="14">
        <v>7</v>
      </c>
      <c r="P453" s="14"/>
      <c r="Q453" s="28"/>
    </row>
    <row r="454" spans="1:17" x14ac:dyDescent="0.2">
      <c r="A454" s="25" t="s">
        <v>22</v>
      </c>
      <c r="B454" s="11" t="s">
        <v>118</v>
      </c>
      <c r="C454" s="11" t="s">
        <v>314</v>
      </c>
      <c r="D454" s="11" t="s">
        <v>214</v>
      </c>
      <c r="E454" s="11" t="s">
        <v>312</v>
      </c>
      <c r="F454" s="12">
        <v>7</v>
      </c>
      <c r="G454" s="12">
        <v>4</v>
      </c>
      <c r="H454" s="12">
        <v>4</v>
      </c>
      <c r="I454" s="12">
        <v>4</v>
      </c>
      <c r="J454" s="12">
        <v>4</v>
      </c>
      <c r="K454" s="12">
        <v>5</v>
      </c>
      <c r="L454" s="12">
        <v>6</v>
      </c>
      <c r="M454" s="12">
        <v>6</v>
      </c>
      <c r="N454" s="12">
        <v>8</v>
      </c>
      <c r="O454" s="12">
        <v>5</v>
      </c>
      <c r="P454" s="12"/>
      <c r="Q454" s="26"/>
    </row>
    <row r="455" spans="1:17" x14ac:dyDescent="0.2">
      <c r="A455" s="27" t="s">
        <v>22</v>
      </c>
      <c r="B455" s="13" t="s">
        <v>118</v>
      </c>
      <c r="C455" s="13" t="s">
        <v>314</v>
      </c>
      <c r="D455" s="13" t="s">
        <v>214</v>
      </c>
      <c r="E455" s="13" t="s">
        <v>313</v>
      </c>
      <c r="F455" s="14">
        <v>8</v>
      </c>
      <c r="G455" s="14">
        <v>4</v>
      </c>
      <c r="H455" s="14">
        <v>5</v>
      </c>
      <c r="I455" s="14">
        <v>5</v>
      </c>
      <c r="J455" s="14">
        <v>5</v>
      </c>
      <c r="K455" s="14">
        <v>6</v>
      </c>
      <c r="L455" s="14">
        <v>7</v>
      </c>
      <c r="M455" s="14">
        <v>7</v>
      </c>
      <c r="N455" s="14">
        <v>9</v>
      </c>
      <c r="O455" s="14">
        <v>6</v>
      </c>
      <c r="P455" s="14"/>
      <c r="Q455" s="28"/>
    </row>
    <row r="456" spans="1:17" x14ac:dyDescent="0.2">
      <c r="A456" s="25" t="s">
        <v>22</v>
      </c>
      <c r="B456" s="11" t="s">
        <v>118</v>
      </c>
      <c r="C456" s="11" t="s">
        <v>314</v>
      </c>
      <c r="D456" s="11" t="s">
        <v>215</v>
      </c>
      <c r="E456" s="11" t="s">
        <v>312</v>
      </c>
      <c r="F456" s="12">
        <v>4</v>
      </c>
      <c r="G456" s="12">
        <v>2</v>
      </c>
      <c r="H456" s="12">
        <v>2</v>
      </c>
      <c r="I456" s="12">
        <v>2</v>
      </c>
      <c r="J456" s="12">
        <v>1</v>
      </c>
      <c r="K456" s="12">
        <v>2</v>
      </c>
      <c r="L456" s="12">
        <v>3</v>
      </c>
      <c r="M456" s="12">
        <v>3</v>
      </c>
      <c r="N456" s="12">
        <v>4</v>
      </c>
      <c r="O456" s="12">
        <v>2</v>
      </c>
      <c r="P456" s="12"/>
      <c r="Q456" s="26"/>
    </row>
    <row r="457" spans="1:17" x14ac:dyDescent="0.2">
      <c r="A457" s="27" t="s">
        <v>22</v>
      </c>
      <c r="B457" s="13" t="s">
        <v>118</v>
      </c>
      <c r="C457" s="13" t="s">
        <v>314</v>
      </c>
      <c r="D457" s="13" t="s">
        <v>215</v>
      </c>
      <c r="E457" s="13" t="s">
        <v>313</v>
      </c>
      <c r="F457" s="14">
        <v>5</v>
      </c>
      <c r="G457" s="14">
        <v>3</v>
      </c>
      <c r="H457" s="14">
        <v>3</v>
      </c>
      <c r="I457" s="14">
        <v>3</v>
      </c>
      <c r="J457" s="14">
        <v>3</v>
      </c>
      <c r="K457" s="14">
        <v>3</v>
      </c>
      <c r="L457" s="14">
        <v>3</v>
      </c>
      <c r="M457" s="14">
        <v>4</v>
      </c>
      <c r="N457" s="14">
        <v>5</v>
      </c>
      <c r="O457" s="14">
        <v>3</v>
      </c>
      <c r="P457" s="14"/>
      <c r="Q457" s="28"/>
    </row>
    <row r="458" spans="1:17" x14ac:dyDescent="0.2">
      <c r="A458" s="25" t="s">
        <v>22</v>
      </c>
      <c r="B458" s="11" t="s">
        <v>118</v>
      </c>
      <c r="C458" s="11" t="s">
        <v>314</v>
      </c>
      <c r="D458" s="11" t="s">
        <v>213</v>
      </c>
      <c r="E458" s="11" t="s">
        <v>312</v>
      </c>
      <c r="F458" s="12">
        <v>4</v>
      </c>
      <c r="G458" s="12">
        <v>2</v>
      </c>
      <c r="H458" s="12">
        <v>2</v>
      </c>
      <c r="I458" s="12">
        <v>2</v>
      </c>
      <c r="J458" s="12">
        <v>2</v>
      </c>
      <c r="K458" s="12">
        <v>2</v>
      </c>
      <c r="L458" s="12">
        <v>3</v>
      </c>
      <c r="M458" s="12">
        <v>3</v>
      </c>
      <c r="N458" s="12">
        <v>4</v>
      </c>
      <c r="O458" s="12">
        <v>2</v>
      </c>
      <c r="P458" s="12"/>
      <c r="Q458" s="26"/>
    </row>
    <row r="459" spans="1:17" x14ac:dyDescent="0.2">
      <c r="A459" s="27" t="s">
        <v>22</v>
      </c>
      <c r="B459" s="13" t="s">
        <v>118</v>
      </c>
      <c r="C459" s="13" t="s">
        <v>314</v>
      </c>
      <c r="D459" s="13" t="s">
        <v>213</v>
      </c>
      <c r="E459" s="13" t="s">
        <v>313</v>
      </c>
      <c r="F459" s="14">
        <v>4</v>
      </c>
      <c r="G459" s="14">
        <v>2</v>
      </c>
      <c r="H459" s="14">
        <v>3</v>
      </c>
      <c r="I459" s="14">
        <v>3</v>
      </c>
      <c r="J459" s="14">
        <v>3</v>
      </c>
      <c r="K459" s="14">
        <v>3</v>
      </c>
      <c r="L459" s="14">
        <v>4</v>
      </c>
      <c r="M459" s="14">
        <v>4</v>
      </c>
      <c r="N459" s="14">
        <v>4</v>
      </c>
      <c r="O459" s="14">
        <v>3</v>
      </c>
      <c r="P459" s="14"/>
      <c r="Q459" s="28"/>
    </row>
    <row r="460" spans="1:17" x14ac:dyDescent="0.2">
      <c r="A460" s="25" t="s">
        <v>22</v>
      </c>
      <c r="B460" s="11" t="s">
        <v>118</v>
      </c>
      <c r="C460" s="11" t="s">
        <v>314</v>
      </c>
      <c r="D460" s="11" t="s">
        <v>212</v>
      </c>
      <c r="E460" s="11" t="s">
        <v>312</v>
      </c>
      <c r="F460" s="12">
        <v>4</v>
      </c>
      <c r="G460" s="12">
        <v>2</v>
      </c>
      <c r="H460" s="12">
        <v>3</v>
      </c>
      <c r="I460" s="12">
        <v>3</v>
      </c>
      <c r="J460" s="12">
        <v>2</v>
      </c>
      <c r="K460" s="12">
        <v>3</v>
      </c>
      <c r="L460" s="12">
        <v>4</v>
      </c>
      <c r="M460" s="12">
        <v>4</v>
      </c>
      <c r="N460" s="12">
        <v>5</v>
      </c>
      <c r="O460" s="12">
        <v>3</v>
      </c>
      <c r="P460" s="12"/>
      <c r="Q460" s="26"/>
    </row>
    <row r="461" spans="1:17" x14ac:dyDescent="0.2">
      <c r="A461" s="27" t="s">
        <v>22</v>
      </c>
      <c r="B461" s="13" t="s">
        <v>118</v>
      </c>
      <c r="C461" s="13" t="s">
        <v>314</v>
      </c>
      <c r="D461" s="13" t="s">
        <v>212</v>
      </c>
      <c r="E461" s="13" t="s">
        <v>313</v>
      </c>
      <c r="F461" s="14">
        <v>5</v>
      </c>
      <c r="G461" s="14">
        <v>2</v>
      </c>
      <c r="H461" s="14">
        <v>3</v>
      </c>
      <c r="I461" s="14">
        <v>3</v>
      </c>
      <c r="J461" s="14">
        <v>4</v>
      </c>
      <c r="K461" s="14">
        <v>4</v>
      </c>
      <c r="L461" s="14">
        <v>5</v>
      </c>
      <c r="M461" s="14">
        <v>4</v>
      </c>
      <c r="N461" s="14">
        <v>5</v>
      </c>
      <c r="O461" s="14">
        <v>3</v>
      </c>
      <c r="P461" s="14"/>
      <c r="Q461" s="28"/>
    </row>
    <row r="462" spans="1:17" x14ac:dyDescent="0.2">
      <c r="A462" s="25" t="s">
        <v>22</v>
      </c>
      <c r="B462" s="11" t="s">
        <v>118</v>
      </c>
      <c r="C462" s="11" t="s">
        <v>314</v>
      </c>
      <c r="D462" s="11" t="s">
        <v>210</v>
      </c>
      <c r="E462" s="11" t="s">
        <v>312</v>
      </c>
      <c r="F462" s="12">
        <v>4</v>
      </c>
      <c r="G462" s="12">
        <v>3</v>
      </c>
      <c r="H462" s="12">
        <v>3</v>
      </c>
      <c r="I462" s="12">
        <v>3</v>
      </c>
      <c r="J462" s="12">
        <v>3</v>
      </c>
      <c r="K462" s="12">
        <v>3</v>
      </c>
      <c r="L462" s="12">
        <v>5</v>
      </c>
      <c r="M462" s="12">
        <v>5</v>
      </c>
      <c r="N462" s="12">
        <v>5</v>
      </c>
      <c r="O462" s="12">
        <v>3</v>
      </c>
      <c r="P462" s="12"/>
      <c r="Q462" s="26"/>
    </row>
    <row r="463" spans="1:17" x14ac:dyDescent="0.2">
      <c r="A463" s="27" t="s">
        <v>22</v>
      </c>
      <c r="B463" s="13" t="s">
        <v>118</v>
      </c>
      <c r="C463" s="13" t="s">
        <v>314</v>
      </c>
      <c r="D463" s="13" t="s">
        <v>210</v>
      </c>
      <c r="E463" s="13" t="s">
        <v>313</v>
      </c>
      <c r="F463" s="14">
        <v>6</v>
      </c>
      <c r="G463" s="14">
        <v>3</v>
      </c>
      <c r="H463" s="14">
        <v>4</v>
      </c>
      <c r="I463" s="14">
        <v>4</v>
      </c>
      <c r="J463" s="14">
        <v>4</v>
      </c>
      <c r="K463" s="14">
        <v>4</v>
      </c>
      <c r="L463" s="14">
        <v>5</v>
      </c>
      <c r="M463" s="14">
        <v>5</v>
      </c>
      <c r="N463" s="14">
        <v>6</v>
      </c>
      <c r="O463" s="14">
        <v>4</v>
      </c>
      <c r="P463" s="14"/>
      <c r="Q463" s="28"/>
    </row>
    <row r="464" spans="1:17" x14ac:dyDescent="0.2">
      <c r="A464" s="25" t="s">
        <v>23</v>
      </c>
      <c r="B464" s="11" t="s">
        <v>171</v>
      </c>
      <c r="C464" s="11" t="s">
        <v>311</v>
      </c>
      <c r="D464" s="11" t="s">
        <v>210</v>
      </c>
      <c r="E464" s="11" t="s">
        <v>312</v>
      </c>
      <c r="F464" s="12"/>
      <c r="G464" s="12"/>
      <c r="H464" s="12"/>
      <c r="I464" s="12"/>
      <c r="J464" s="12"/>
      <c r="K464" s="12"/>
      <c r="L464" s="12"/>
      <c r="M464" s="12"/>
      <c r="N464" s="12"/>
      <c r="O464" s="12"/>
      <c r="P464" s="12"/>
      <c r="Q464" s="26"/>
    </row>
    <row r="465" spans="1:17" x14ac:dyDescent="0.2">
      <c r="A465" s="27" t="s">
        <v>23</v>
      </c>
      <c r="B465" s="13" t="s">
        <v>171</v>
      </c>
      <c r="C465" s="13" t="s">
        <v>311</v>
      </c>
      <c r="D465" s="13" t="s">
        <v>210</v>
      </c>
      <c r="E465" s="13" t="s">
        <v>313</v>
      </c>
      <c r="F465" s="14"/>
      <c r="G465" s="14"/>
      <c r="H465" s="14"/>
      <c r="I465" s="14"/>
      <c r="J465" s="14"/>
      <c r="K465" s="14"/>
      <c r="L465" s="14"/>
      <c r="M465" s="14"/>
      <c r="N465" s="14"/>
      <c r="O465" s="14"/>
      <c r="P465" s="14"/>
      <c r="Q465" s="28"/>
    </row>
    <row r="466" spans="1:17" x14ac:dyDescent="0.2">
      <c r="A466" s="25" t="s">
        <v>23</v>
      </c>
      <c r="B466" s="11" t="s">
        <v>171</v>
      </c>
      <c r="C466" s="11" t="s">
        <v>314</v>
      </c>
      <c r="D466" s="11" t="s">
        <v>210</v>
      </c>
      <c r="E466" s="11" t="s">
        <v>312</v>
      </c>
      <c r="F466" s="12"/>
      <c r="G466" s="12"/>
      <c r="H466" s="12"/>
      <c r="I466" s="12"/>
      <c r="J466" s="12"/>
      <c r="K466" s="12"/>
      <c r="L466" s="12"/>
      <c r="M466" s="12"/>
      <c r="N466" s="12"/>
      <c r="O466" s="12"/>
      <c r="P466" s="12"/>
      <c r="Q466" s="26"/>
    </row>
    <row r="467" spans="1:17" x14ac:dyDescent="0.2">
      <c r="A467" s="27" t="s">
        <v>23</v>
      </c>
      <c r="B467" s="13" t="s">
        <v>171</v>
      </c>
      <c r="C467" s="13" t="s">
        <v>314</v>
      </c>
      <c r="D467" s="13" t="s">
        <v>210</v>
      </c>
      <c r="E467" s="13" t="s">
        <v>313</v>
      </c>
      <c r="F467" s="14"/>
      <c r="G467" s="14"/>
      <c r="H467" s="14"/>
      <c r="I467" s="14"/>
      <c r="J467" s="14"/>
      <c r="K467" s="14"/>
      <c r="L467" s="14"/>
      <c r="M467" s="14"/>
      <c r="N467" s="14"/>
      <c r="O467" s="14"/>
      <c r="P467" s="14"/>
      <c r="Q467" s="28"/>
    </row>
    <row r="468" spans="1:17" x14ac:dyDescent="0.2">
      <c r="A468" s="25" t="s">
        <v>23</v>
      </c>
      <c r="B468" s="11" t="s">
        <v>171</v>
      </c>
      <c r="C468" s="11" t="s">
        <v>311</v>
      </c>
      <c r="D468" s="11" t="s">
        <v>212</v>
      </c>
      <c r="E468" s="11" t="s">
        <v>313</v>
      </c>
      <c r="F468" s="12"/>
      <c r="G468" s="12"/>
      <c r="H468" s="12"/>
      <c r="I468" s="12"/>
      <c r="J468" s="12"/>
      <c r="K468" s="12"/>
      <c r="L468" s="12"/>
      <c r="M468" s="12"/>
      <c r="N468" s="12"/>
      <c r="O468" s="12"/>
      <c r="P468" s="12"/>
      <c r="Q468" s="26"/>
    </row>
    <row r="469" spans="1:17" x14ac:dyDescent="0.2">
      <c r="A469" s="27" t="s">
        <v>23</v>
      </c>
      <c r="B469" s="13" t="s">
        <v>171</v>
      </c>
      <c r="C469" s="13" t="s">
        <v>311</v>
      </c>
      <c r="D469" s="13" t="s">
        <v>212</v>
      </c>
      <c r="E469" s="13" t="s">
        <v>312</v>
      </c>
      <c r="F469" s="14"/>
      <c r="G469" s="14"/>
      <c r="H469" s="14"/>
      <c r="I469" s="14"/>
      <c r="J469" s="14"/>
      <c r="K469" s="14"/>
      <c r="L469" s="14"/>
      <c r="M469" s="14"/>
      <c r="N469" s="14"/>
      <c r="O469" s="14"/>
      <c r="P469" s="14"/>
      <c r="Q469" s="28"/>
    </row>
    <row r="470" spans="1:17" x14ac:dyDescent="0.2">
      <c r="A470" s="25" t="s">
        <v>23</v>
      </c>
      <c r="B470" s="11" t="s">
        <v>171</v>
      </c>
      <c r="C470" s="11" t="s">
        <v>314</v>
      </c>
      <c r="D470" s="11" t="s">
        <v>206</v>
      </c>
      <c r="E470" s="11" t="s">
        <v>312</v>
      </c>
      <c r="F470" s="12"/>
      <c r="G470" s="12"/>
      <c r="H470" s="12"/>
      <c r="I470" s="12"/>
      <c r="J470" s="12"/>
      <c r="K470" s="12"/>
      <c r="L470" s="12"/>
      <c r="M470" s="12"/>
      <c r="N470" s="12"/>
      <c r="O470" s="12"/>
      <c r="P470" s="12"/>
      <c r="Q470" s="26"/>
    </row>
    <row r="471" spans="1:17" x14ac:dyDescent="0.2">
      <c r="A471" s="27" t="s">
        <v>23</v>
      </c>
      <c r="B471" s="13" t="s">
        <v>171</v>
      </c>
      <c r="C471" s="13" t="s">
        <v>314</v>
      </c>
      <c r="D471" s="13" t="s">
        <v>206</v>
      </c>
      <c r="E471" s="13" t="s">
        <v>313</v>
      </c>
      <c r="F471" s="14"/>
      <c r="G471" s="14"/>
      <c r="H471" s="14"/>
      <c r="I471" s="14"/>
      <c r="J471" s="14"/>
      <c r="K471" s="14"/>
      <c r="L471" s="14"/>
      <c r="M471" s="14"/>
      <c r="N471" s="14"/>
      <c r="O471" s="14"/>
      <c r="P471" s="14"/>
      <c r="Q471" s="28"/>
    </row>
    <row r="472" spans="1:17" x14ac:dyDescent="0.2">
      <c r="A472" s="25" t="s">
        <v>23</v>
      </c>
      <c r="B472" s="11" t="s">
        <v>171</v>
      </c>
      <c r="C472" s="11" t="s">
        <v>311</v>
      </c>
      <c r="D472" s="11" t="s">
        <v>213</v>
      </c>
      <c r="E472" s="11" t="s">
        <v>312</v>
      </c>
      <c r="F472" s="12"/>
      <c r="G472" s="12"/>
      <c r="H472" s="12"/>
      <c r="I472" s="12"/>
      <c r="J472" s="12"/>
      <c r="K472" s="12"/>
      <c r="L472" s="12"/>
      <c r="M472" s="12"/>
      <c r="N472" s="12"/>
      <c r="O472" s="12"/>
      <c r="P472" s="12"/>
      <c r="Q472" s="26"/>
    </row>
    <row r="473" spans="1:17" x14ac:dyDescent="0.2">
      <c r="A473" s="27" t="s">
        <v>23</v>
      </c>
      <c r="B473" s="13" t="s">
        <v>171</v>
      </c>
      <c r="C473" s="13" t="s">
        <v>311</v>
      </c>
      <c r="D473" s="13" t="s">
        <v>213</v>
      </c>
      <c r="E473" s="13" t="s">
        <v>313</v>
      </c>
      <c r="F473" s="14"/>
      <c r="G473" s="14"/>
      <c r="H473" s="14"/>
      <c r="I473" s="14"/>
      <c r="J473" s="14"/>
      <c r="K473" s="14"/>
      <c r="L473" s="14"/>
      <c r="M473" s="14"/>
      <c r="N473" s="14"/>
      <c r="O473" s="14"/>
      <c r="P473" s="14"/>
      <c r="Q473" s="28"/>
    </row>
    <row r="474" spans="1:17" x14ac:dyDescent="0.2">
      <c r="A474" s="25" t="s">
        <v>23</v>
      </c>
      <c r="B474" s="11" t="s">
        <v>171</v>
      </c>
      <c r="C474" s="11" t="s">
        <v>311</v>
      </c>
      <c r="D474" s="11" t="s">
        <v>215</v>
      </c>
      <c r="E474" s="11" t="s">
        <v>312</v>
      </c>
      <c r="F474" s="12">
        <v>7</v>
      </c>
      <c r="G474" s="12">
        <v>3</v>
      </c>
      <c r="H474" s="12"/>
      <c r="I474" s="12"/>
      <c r="J474" s="12"/>
      <c r="K474" s="12"/>
      <c r="L474" s="12"/>
      <c r="M474" s="12"/>
      <c r="N474" s="12"/>
      <c r="O474" s="12"/>
      <c r="P474" s="12"/>
      <c r="Q474" s="26"/>
    </row>
    <row r="475" spans="1:17" x14ac:dyDescent="0.2">
      <c r="A475" s="27" t="s">
        <v>23</v>
      </c>
      <c r="B475" s="13" t="s">
        <v>171</v>
      </c>
      <c r="C475" s="13" t="s">
        <v>311</v>
      </c>
      <c r="D475" s="13" t="s">
        <v>215</v>
      </c>
      <c r="E475" s="13" t="s">
        <v>313</v>
      </c>
      <c r="F475" s="14">
        <v>9</v>
      </c>
      <c r="G475" s="14">
        <v>10</v>
      </c>
      <c r="H475" s="14"/>
      <c r="I475" s="14"/>
      <c r="J475" s="14"/>
      <c r="K475" s="14"/>
      <c r="L475" s="14">
        <v>11</v>
      </c>
      <c r="M475" s="14"/>
      <c r="N475" s="14"/>
      <c r="O475" s="14">
        <v>10</v>
      </c>
      <c r="P475" s="14"/>
      <c r="Q475" s="28"/>
    </row>
    <row r="476" spans="1:17" x14ac:dyDescent="0.2">
      <c r="A476" s="25" t="s">
        <v>23</v>
      </c>
      <c r="B476" s="11" t="s">
        <v>171</v>
      </c>
      <c r="C476" s="11" t="s">
        <v>314</v>
      </c>
      <c r="D476" s="11" t="s">
        <v>215</v>
      </c>
      <c r="E476" s="11" t="s">
        <v>313</v>
      </c>
      <c r="F476" s="12">
        <v>5</v>
      </c>
      <c r="G476" s="12">
        <v>7</v>
      </c>
      <c r="H476" s="12"/>
      <c r="I476" s="12"/>
      <c r="J476" s="12">
        <v>6</v>
      </c>
      <c r="K476" s="12"/>
      <c r="L476" s="12">
        <v>6</v>
      </c>
      <c r="M476" s="12"/>
      <c r="N476" s="12"/>
      <c r="O476" s="12">
        <v>4</v>
      </c>
      <c r="P476" s="12"/>
      <c r="Q476" s="26"/>
    </row>
    <row r="477" spans="1:17" x14ac:dyDescent="0.2">
      <c r="A477" s="27" t="s">
        <v>23</v>
      </c>
      <c r="B477" s="13" t="s">
        <v>171</v>
      </c>
      <c r="C477" s="13" t="s">
        <v>314</v>
      </c>
      <c r="D477" s="13" t="s">
        <v>213</v>
      </c>
      <c r="E477" s="13" t="s">
        <v>313</v>
      </c>
      <c r="F477" s="14">
        <v>5</v>
      </c>
      <c r="G477" s="14">
        <v>6</v>
      </c>
      <c r="H477" s="14"/>
      <c r="I477" s="14"/>
      <c r="J477" s="14">
        <v>3</v>
      </c>
      <c r="K477" s="14"/>
      <c r="L477" s="14">
        <v>5</v>
      </c>
      <c r="M477" s="14"/>
      <c r="N477" s="14"/>
      <c r="O477" s="14"/>
      <c r="P477" s="14"/>
      <c r="Q477" s="28"/>
    </row>
    <row r="478" spans="1:17" x14ac:dyDescent="0.2">
      <c r="A478" s="25" t="s">
        <v>23</v>
      </c>
      <c r="B478" s="11" t="s">
        <v>171</v>
      </c>
      <c r="C478" s="11" t="s">
        <v>314</v>
      </c>
      <c r="D478" s="11" t="s">
        <v>212</v>
      </c>
      <c r="E478" s="11" t="s">
        <v>313</v>
      </c>
      <c r="F478" s="12">
        <v>7</v>
      </c>
      <c r="G478" s="12">
        <v>9</v>
      </c>
      <c r="H478" s="12"/>
      <c r="I478" s="12">
        <v>2</v>
      </c>
      <c r="J478" s="12">
        <v>3</v>
      </c>
      <c r="K478" s="12"/>
      <c r="L478" s="12">
        <v>8</v>
      </c>
      <c r="M478" s="12"/>
      <c r="N478" s="12"/>
      <c r="O478" s="12">
        <v>7</v>
      </c>
      <c r="P478" s="12"/>
      <c r="Q478" s="26"/>
    </row>
    <row r="479" spans="1:17" x14ac:dyDescent="0.2">
      <c r="A479" s="27" t="s">
        <v>23</v>
      </c>
      <c r="B479" s="13" t="s">
        <v>171</v>
      </c>
      <c r="C479" s="13" t="s">
        <v>311</v>
      </c>
      <c r="D479" s="13" t="s">
        <v>214</v>
      </c>
      <c r="E479" s="13" t="s">
        <v>312</v>
      </c>
      <c r="F479" s="14">
        <v>9</v>
      </c>
      <c r="G479" s="14">
        <v>9</v>
      </c>
      <c r="H479" s="14">
        <v>7</v>
      </c>
      <c r="I479" s="14">
        <v>5</v>
      </c>
      <c r="J479" s="14">
        <v>7</v>
      </c>
      <c r="K479" s="14"/>
      <c r="L479" s="14">
        <v>10</v>
      </c>
      <c r="M479" s="14"/>
      <c r="N479" s="14"/>
      <c r="O479" s="14">
        <v>9</v>
      </c>
      <c r="P479" s="14"/>
      <c r="Q479" s="28"/>
    </row>
    <row r="480" spans="1:17" x14ac:dyDescent="0.2">
      <c r="A480" s="25" t="s">
        <v>23</v>
      </c>
      <c r="B480" s="11" t="s">
        <v>171</v>
      </c>
      <c r="C480" s="11" t="s">
        <v>311</v>
      </c>
      <c r="D480" s="11" t="s">
        <v>214</v>
      </c>
      <c r="E480" s="11" t="s">
        <v>313</v>
      </c>
      <c r="F480" s="12">
        <v>11</v>
      </c>
      <c r="G480" s="12">
        <v>14</v>
      </c>
      <c r="H480" s="12">
        <v>8</v>
      </c>
      <c r="I480" s="12">
        <v>5</v>
      </c>
      <c r="J480" s="12">
        <v>9</v>
      </c>
      <c r="K480" s="12"/>
      <c r="L480" s="12">
        <v>13</v>
      </c>
      <c r="M480" s="12"/>
      <c r="N480" s="12"/>
      <c r="O480" s="12">
        <v>13</v>
      </c>
      <c r="P480" s="12"/>
      <c r="Q480" s="26"/>
    </row>
    <row r="481" spans="1:17" x14ac:dyDescent="0.2">
      <c r="A481" s="27" t="s">
        <v>23</v>
      </c>
      <c r="B481" s="13" t="s">
        <v>171</v>
      </c>
      <c r="C481" s="13" t="s">
        <v>314</v>
      </c>
      <c r="D481" s="13" t="s">
        <v>214</v>
      </c>
      <c r="E481" s="13" t="s">
        <v>312</v>
      </c>
      <c r="F481" s="14">
        <v>7</v>
      </c>
      <c r="G481" s="14">
        <v>10</v>
      </c>
      <c r="H481" s="14">
        <v>3</v>
      </c>
      <c r="I481" s="14">
        <v>10</v>
      </c>
      <c r="J481" s="14">
        <v>9</v>
      </c>
      <c r="K481" s="14"/>
      <c r="L481" s="14">
        <v>9</v>
      </c>
      <c r="M481" s="14"/>
      <c r="N481" s="14"/>
      <c r="O481" s="14">
        <v>6</v>
      </c>
      <c r="P481" s="14"/>
      <c r="Q481" s="28"/>
    </row>
    <row r="482" spans="1:17" x14ac:dyDescent="0.2">
      <c r="A482" s="25" t="s">
        <v>23</v>
      </c>
      <c r="B482" s="11" t="s">
        <v>171</v>
      </c>
      <c r="C482" s="11" t="s">
        <v>314</v>
      </c>
      <c r="D482" s="11" t="s">
        <v>214</v>
      </c>
      <c r="E482" s="11" t="s">
        <v>313</v>
      </c>
      <c r="F482" s="12">
        <v>8</v>
      </c>
      <c r="G482" s="12">
        <v>5</v>
      </c>
      <c r="H482" s="12">
        <v>2</v>
      </c>
      <c r="I482" s="12">
        <v>11</v>
      </c>
      <c r="J482" s="12">
        <v>8</v>
      </c>
      <c r="K482" s="12"/>
      <c r="L482" s="12">
        <v>10</v>
      </c>
      <c r="M482" s="12"/>
      <c r="N482" s="12"/>
      <c r="O482" s="12">
        <v>8</v>
      </c>
      <c r="P482" s="12"/>
      <c r="Q482" s="26"/>
    </row>
    <row r="483" spans="1:17" x14ac:dyDescent="0.2">
      <c r="A483" s="27" t="s">
        <v>23</v>
      </c>
      <c r="B483" s="13" t="s">
        <v>171</v>
      </c>
      <c r="C483" s="13" t="s">
        <v>314</v>
      </c>
      <c r="D483" s="13" t="s">
        <v>215</v>
      </c>
      <c r="E483" s="13" t="s">
        <v>312</v>
      </c>
      <c r="F483" s="14">
        <v>6</v>
      </c>
      <c r="G483" s="14">
        <v>7</v>
      </c>
      <c r="H483" s="14">
        <v>2</v>
      </c>
      <c r="I483" s="14">
        <v>1</v>
      </c>
      <c r="J483" s="14">
        <v>5</v>
      </c>
      <c r="K483" s="14"/>
      <c r="L483" s="14">
        <v>6</v>
      </c>
      <c r="M483" s="14"/>
      <c r="N483" s="14"/>
      <c r="O483" s="14">
        <v>5</v>
      </c>
      <c r="P483" s="14"/>
      <c r="Q483" s="28"/>
    </row>
    <row r="484" spans="1:17" x14ac:dyDescent="0.2">
      <c r="A484" s="25" t="s">
        <v>23</v>
      </c>
      <c r="B484" s="11" t="s">
        <v>171</v>
      </c>
      <c r="C484" s="11" t="s">
        <v>314</v>
      </c>
      <c r="D484" s="11" t="s">
        <v>213</v>
      </c>
      <c r="E484" s="11" t="s">
        <v>312</v>
      </c>
      <c r="F484" s="12">
        <v>7</v>
      </c>
      <c r="G484" s="12">
        <v>8</v>
      </c>
      <c r="H484" s="12">
        <v>3</v>
      </c>
      <c r="I484" s="12">
        <v>1</v>
      </c>
      <c r="J484" s="12">
        <v>4</v>
      </c>
      <c r="K484" s="12"/>
      <c r="L484" s="12">
        <v>5</v>
      </c>
      <c r="M484" s="12"/>
      <c r="N484" s="12"/>
      <c r="O484" s="12">
        <v>2</v>
      </c>
      <c r="P484" s="12"/>
      <c r="Q484" s="26"/>
    </row>
    <row r="485" spans="1:17" x14ac:dyDescent="0.2">
      <c r="A485" s="27" t="s">
        <v>23</v>
      </c>
      <c r="B485" s="13" t="s">
        <v>171</v>
      </c>
      <c r="C485" s="13" t="s">
        <v>314</v>
      </c>
      <c r="D485" s="13" t="s">
        <v>212</v>
      </c>
      <c r="E485" s="13" t="s">
        <v>312</v>
      </c>
      <c r="F485" s="14">
        <v>8</v>
      </c>
      <c r="G485" s="14">
        <v>8</v>
      </c>
      <c r="H485" s="14">
        <v>3</v>
      </c>
      <c r="I485" s="14">
        <v>3</v>
      </c>
      <c r="J485" s="14">
        <v>5</v>
      </c>
      <c r="K485" s="14"/>
      <c r="L485" s="14">
        <v>7</v>
      </c>
      <c r="M485" s="14"/>
      <c r="N485" s="14"/>
      <c r="O485" s="14">
        <v>7</v>
      </c>
      <c r="P485" s="14"/>
      <c r="Q485" s="28"/>
    </row>
    <row r="486" spans="1:17" x14ac:dyDescent="0.2">
      <c r="A486" s="25" t="s">
        <v>24</v>
      </c>
      <c r="B486" s="11" t="s">
        <v>119</v>
      </c>
      <c r="C486" s="11" t="s">
        <v>311</v>
      </c>
      <c r="D486" s="11" t="s">
        <v>210</v>
      </c>
      <c r="E486" s="11" t="s">
        <v>312</v>
      </c>
      <c r="F486" s="12"/>
      <c r="G486" s="12"/>
      <c r="H486" s="12"/>
      <c r="I486" s="12"/>
      <c r="J486" s="12"/>
      <c r="K486" s="12"/>
      <c r="L486" s="12"/>
      <c r="M486" s="12"/>
      <c r="N486" s="12"/>
      <c r="O486" s="12"/>
      <c r="P486" s="12"/>
      <c r="Q486" s="26"/>
    </row>
    <row r="487" spans="1:17" x14ac:dyDescent="0.2">
      <c r="A487" s="27" t="s">
        <v>24</v>
      </c>
      <c r="B487" s="13" t="s">
        <v>119</v>
      </c>
      <c r="C487" s="13" t="s">
        <v>311</v>
      </c>
      <c r="D487" s="13" t="s">
        <v>210</v>
      </c>
      <c r="E487" s="13" t="s">
        <v>313</v>
      </c>
      <c r="F487" s="14"/>
      <c r="G487" s="14"/>
      <c r="H487" s="14"/>
      <c r="I487" s="14"/>
      <c r="J487" s="14"/>
      <c r="K487" s="14"/>
      <c r="L487" s="14"/>
      <c r="M487" s="14"/>
      <c r="N487" s="14"/>
      <c r="O487" s="14"/>
      <c r="P487" s="14"/>
      <c r="Q487" s="28"/>
    </row>
    <row r="488" spans="1:17" x14ac:dyDescent="0.2">
      <c r="A488" s="25" t="s">
        <v>24</v>
      </c>
      <c r="B488" s="11" t="s">
        <v>119</v>
      </c>
      <c r="C488" s="11" t="s">
        <v>311</v>
      </c>
      <c r="D488" s="11" t="s">
        <v>212</v>
      </c>
      <c r="E488" s="11" t="s">
        <v>313</v>
      </c>
      <c r="F488" s="12"/>
      <c r="G488" s="12"/>
      <c r="H488" s="12"/>
      <c r="I488" s="12"/>
      <c r="J488" s="12"/>
      <c r="K488" s="12"/>
      <c r="L488" s="12"/>
      <c r="M488" s="12"/>
      <c r="N488" s="12"/>
      <c r="O488" s="12"/>
      <c r="P488" s="12"/>
      <c r="Q488" s="26"/>
    </row>
    <row r="489" spans="1:17" x14ac:dyDescent="0.2">
      <c r="A489" s="27" t="s">
        <v>24</v>
      </c>
      <c r="B489" s="13" t="s">
        <v>119</v>
      </c>
      <c r="C489" s="13" t="s">
        <v>311</v>
      </c>
      <c r="D489" s="13" t="s">
        <v>212</v>
      </c>
      <c r="E489" s="13" t="s">
        <v>312</v>
      </c>
      <c r="F489" s="14"/>
      <c r="G489" s="14"/>
      <c r="H489" s="14"/>
      <c r="I489" s="14"/>
      <c r="J489" s="14"/>
      <c r="K489" s="14"/>
      <c r="L489" s="14"/>
      <c r="M489" s="14"/>
      <c r="N489" s="14"/>
      <c r="O489" s="14"/>
      <c r="P489" s="14"/>
      <c r="Q489" s="28"/>
    </row>
    <row r="490" spans="1:17" x14ac:dyDescent="0.2">
      <c r="A490" s="25" t="s">
        <v>24</v>
      </c>
      <c r="B490" s="11" t="s">
        <v>119</v>
      </c>
      <c r="C490" s="11" t="s">
        <v>314</v>
      </c>
      <c r="D490" s="11" t="s">
        <v>206</v>
      </c>
      <c r="E490" s="11" t="s">
        <v>312</v>
      </c>
      <c r="F490" s="12"/>
      <c r="G490" s="12"/>
      <c r="H490" s="12"/>
      <c r="I490" s="12"/>
      <c r="J490" s="12"/>
      <c r="K490" s="12"/>
      <c r="L490" s="12"/>
      <c r="M490" s="12"/>
      <c r="N490" s="12"/>
      <c r="O490" s="12"/>
      <c r="P490" s="12"/>
      <c r="Q490" s="26"/>
    </row>
    <row r="491" spans="1:17" x14ac:dyDescent="0.2">
      <c r="A491" s="27" t="s">
        <v>24</v>
      </c>
      <c r="B491" s="13" t="s">
        <v>119</v>
      </c>
      <c r="C491" s="13" t="s">
        <v>314</v>
      </c>
      <c r="D491" s="13" t="s">
        <v>206</v>
      </c>
      <c r="E491" s="13" t="s">
        <v>313</v>
      </c>
      <c r="F491" s="14"/>
      <c r="G491" s="14"/>
      <c r="H491" s="14"/>
      <c r="I491" s="14"/>
      <c r="J491" s="14"/>
      <c r="K491" s="14"/>
      <c r="L491" s="14"/>
      <c r="M491" s="14"/>
      <c r="N491" s="14"/>
      <c r="O491" s="14"/>
      <c r="P491" s="14"/>
      <c r="Q491" s="28"/>
    </row>
    <row r="492" spans="1:17" x14ac:dyDescent="0.2">
      <c r="A492" s="25" t="s">
        <v>24</v>
      </c>
      <c r="B492" s="11" t="s">
        <v>119</v>
      </c>
      <c r="C492" s="11" t="s">
        <v>311</v>
      </c>
      <c r="D492" s="11" t="s">
        <v>213</v>
      </c>
      <c r="E492" s="11" t="s">
        <v>312</v>
      </c>
      <c r="F492" s="12">
        <v>13</v>
      </c>
      <c r="G492" s="12">
        <v>16</v>
      </c>
      <c r="H492" s="12"/>
      <c r="I492" s="12"/>
      <c r="J492" s="12"/>
      <c r="K492" s="12"/>
      <c r="L492" s="12">
        <v>11</v>
      </c>
      <c r="M492" s="12"/>
      <c r="N492" s="12"/>
      <c r="O492" s="12"/>
      <c r="P492" s="12"/>
      <c r="Q492" s="26"/>
    </row>
    <row r="493" spans="1:17" x14ac:dyDescent="0.2">
      <c r="A493" s="27" t="s">
        <v>24</v>
      </c>
      <c r="B493" s="13" t="s">
        <v>119</v>
      </c>
      <c r="C493" s="13" t="s">
        <v>311</v>
      </c>
      <c r="D493" s="13" t="s">
        <v>213</v>
      </c>
      <c r="E493" s="13" t="s">
        <v>313</v>
      </c>
      <c r="F493" s="14">
        <v>18</v>
      </c>
      <c r="G493" s="14">
        <v>19</v>
      </c>
      <c r="H493" s="14"/>
      <c r="I493" s="14"/>
      <c r="J493" s="14"/>
      <c r="K493" s="14"/>
      <c r="L493" s="14">
        <v>14</v>
      </c>
      <c r="M493" s="14"/>
      <c r="N493" s="14"/>
      <c r="O493" s="14"/>
      <c r="P493" s="14"/>
      <c r="Q493" s="28"/>
    </row>
    <row r="494" spans="1:17" x14ac:dyDescent="0.2">
      <c r="A494" s="25" t="s">
        <v>24</v>
      </c>
      <c r="B494" s="11" t="s">
        <v>119</v>
      </c>
      <c r="C494" s="11" t="s">
        <v>311</v>
      </c>
      <c r="D494" s="11" t="s">
        <v>214</v>
      </c>
      <c r="E494" s="11" t="s">
        <v>312</v>
      </c>
      <c r="F494" s="12">
        <v>4</v>
      </c>
      <c r="G494" s="12">
        <v>3</v>
      </c>
      <c r="H494" s="12">
        <v>4</v>
      </c>
      <c r="I494" s="12"/>
      <c r="J494" s="12"/>
      <c r="K494" s="12"/>
      <c r="L494" s="12">
        <v>8</v>
      </c>
      <c r="M494" s="12"/>
      <c r="N494" s="12"/>
      <c r="O494" s="12"/>
      <c r="P494" s="12"/>
      <c r="Q494" s="26"/>
    </row>
    <row r="495" spans="1:17" x14ac:dyDescent="0.2">
      <c r="A495" s="27" t="s">
        <v>24</v>
      </c>
      <c r="B495" s="13" t="s">
        <v>119</v>
      </c>
      <c r="C495" s="13" t="s">
        <v>311</v>
      </c>
      <c r="D495" s="13" t="s">
        <v>214</v>
      </c>
      <c r="E495" s="13" t="s">
        <v>313</v>
      </c>
      <c r="F495" s="14">
        <v>10</v>
      </c>
      <c r="G495" s="14">
        <v>4</v>
      </c>
      <c r="H495" s="14">
        <v>6</v>
      </c>
      <c r="I495" s="14"/>
      <c r="J495" s="14"/>
      <c r="K495" s="14"/>
      <c r="L495" s="14">
        <v>6</v>
      </c>
      <c r="M495" s="14"/>
      <c r="N495" s="14"/>
      <c r="O495" s="14"/>
      <c r="P495" s="14"/>
      <c r="Q495" s="28"/>
    </row>
    <row r="496" spans="1:17" x14ac:dyDescent="0.2">
      <c r="A496" s="25" t="s">
        <v>24</v>
      </c>
      <c r="B496" s="11" t="s">
        <v>119</v>
      </c>
      <c r="C496" s="11" t="s">
        <v>311</v>
      </c>
      <c r="D496" s="11" t="s">
        <v>215</v>
      </c>
      <c r="E496" s="11" t="s">
        <v>312</v>
      </c>
      <c r="F496" s="12">
        <v>17</v>
      </c>
      <c r="G496" s="12">
        <v>9</v>
      </c>
      <c r="H496" s="12">
        <v>13</v>
      </c>
      <c r="I496" s="12"/>
      <c r="J496" s="12"/>
      <c r="K496" s="12"/>
      <c r="L496" s="12">
        <v>15</v>
      </c>
      <c r="M496" s="12"/>
      <c r="N496" s="12"/>
      <c r="O496" s="12"/>
      <c r="P496" s="12"/>
      <c r="Q496" s="26"/>
    </row>
    <row r="497" spans="1:17" x14ac:dyDescent="0.2">
      <c r="A497" s="27" t="s">
        <v>24</v>
      </c>
      <c r="B497" s="13" t="s">
        <v>119</v>
      </c>
      <c r="C497" s="13" t="s">
        <v>311</v>
      </c>
      <c r="D497" s="13" t="s">
        <v>215</v>
      </c>
      <c r="E497" s="13" t="s">
        <v>313</v>
      </c>
      <c r="F497" s="14">
        <v>10</v>
      </c>
      <c r="G497" s="14">
        <v>12</v>
      </c>
      <c r="H497" s="14">
        <v>18</v>
      </c>
      <c r="I497" s="14"/>
      <c r="J497" s="14"/>
      <c r="K497" s="14"/>
      <c r="L497" s="14">
        <v>12</v>
      </c>
      <c r="M497" s="14"/>
      <c r="N497" s="14"/>
      <c r="O497" s="14"/>
      <c r="P497" s="14"/>
      <c r="Q497" s="28"/>
    </row>
    <row r="498" spans="1:17" x14ac:dyDescent="0.2">
      <c r="A498" s="25" t="s">
        <v>24</v>
      </c>
      <c r="B498" s="11" t="s">
        <v>119</v>
      </c>
      <c r="C498" s="11" t="s">
        <v>314</v>
      </c>
      <c r="D498" s="11" t="s">
        <v>214</v>
      </c>
      <c r="E498" s="11" t="s">
        <v>312</v>
      </c>
      <c r="F498" s="12">
        <v>25</v>
      </c>
      <c r="G498" s="12">
        <v>26</v>
      </c>
      <c r="H498" s="12">
        <v>25</v>
      </c>
      <c r="I498" s="12">
        <v>27</v>
      </c>
      <c r="J498" s="12"/>
      <c r="K498" s="12"/>
      <c r="L498" s="12">
        <v>26</v>
      </c>
      <c r="M498" s="12"/>
      <c r="N498" s="12"/>
      <c r="O498" s="12"/>
      <c r="P498" s="12"/>
      <c r="Q498" s="26"/>
    </row>
    <row r="499" spans="1:17" x14ac:dyDescent="0.2">
      <c r="A499" s="27" t="s">
        <v>24</v>
      </c>
      <c r="B499" s="13" t="s">
        <v>119</v>
      </c>
      <c r="C499" s="13" t="s">
        <v>314</v>
      </c>
      <c r="D499" s="13" t="s">
        <v>214</v>
      </c>
      <c r="E499" s="13" t="s">
        <v>313</v>
      </c>
      <c r="F499" s="14">
        <v>28</v>
      </c>
      <c r="G499" s="14">
        <v>27</v>
      </c>
      <c r="H499" s="14">
        <v>27</v>
      </c>
      <c r="I499" s="14">
        <v>28</v>
      </c>
      <c r="J499" s="14"/>
      <c r="K499" s="14"/>
      <c r="L499" s="14">
        <v>26</v>
      </c>
      <c r="M499" s="14"/>
      <c r="N499" s="14"/>
      <c r="O499" s="14"/>
      <c r="P499" s="14"/>
      <c r="Q499" s="28"/>
    </row>
    <row r="500" spans="1:17" x14ac:dyDescent="0.2">
      <c r="A500" s="25" t="s">
        <v>24</v>
      </c>
      <c r="B500" s="11" t="s">
        <v>119</v>
      </c>
      <c r="C500" s="11" t="s">
        <v>314</v>
      </c>
      <c r="D500" s="11" t="s">
        <v>215</v>
      </c>
      <c r="E500" s="11" t="s">
        <v>312</v>
      </c>
      <c r="F500" s="12">
        <v>14</v>
      </c>
      <c r="G500" s="12">
        <v>17</v>
      </c>
      <c r="H500" s="12">
        <v>10</v>
      </c>
      <c r="I500" s="12">
        <v>11</v>
      </c>
      <c r="J500" s="12"/>
      <c r="K500" s="12"/>
      <c r="L500" s="12">
        <v>16</v>
      </c>
      <c r="M500" s="12"/>
      <c r="N500" s="12"/>
      <c r="O500" s="12"/>
      <c r="P500" s="12"/>
      <c r="Q500" s="26"/>
    </row>
    <row r="501" spans="1:17" x14ac:dyDescent="0.2">
      <c r="A501" s="27" t="s">
        <v>24</v>
      </c>
      <c r="B501" s="13" t="s">
        <v>119</v>
      </c>
      <c r="C501" s="13" t="s">
        <v>314</v>
      </c>
      <c r="D501" s="13" t="s">
        <v>215</v>
      </c>
      <c r="E501" s="13" t="s">
        <v>313</v>
      </c>
      <c r="F501" s="14">
        <v>16</v>
      </c>
      <c r="G501" s="14">
        <v>18</v>
      </c>
      <c r="H501" s="14">
        <v>11</v>
      </c>
      <c r="I501" s="14">
        <v>12</v>
      </c>
      <c r="J501" s="14"/>
      <c r="K501" s="14"/>
      <c r="L501" s="14">
        <v>17</v>
      </c>
      <c r="M501" s="14"/>
      <c r="N501" s="14"/>
      <c r="O501" s="14"/>
      <c r="P501" s="14"/>
      <c r="Q501" s="28"/>
    </row>
    <row r="502" spans="1:17" x14ac:dyDescent="0.2">
      <c r="A502" s="25" t="s">
        <v>24</v>
      </c>
      <c r="B502" s="11" t="s">
        <v>119</v>
      </c>
      <c r="C502" s="11" t="s">
        <v>314</v>
      </c>
      <c r="D502" s="11" t="s">
        <v>213</v>
      </c>
      <c r="E502" s="11" t="s">
        <v>312</v>
      </c>
      <c r="F502" s="12">
        <v>11</v>
      </c>
      <c r="G502" s="12">
        <v>15</v>
      </c>
      <c r="H502" s="12">
        <v>15</v>
      </c>
      <c r="I502" s="12">
        <v>15</v>
      </c>
      <c r="J502" s="12"/>
      <c r="K502" s="12"/>
      <c r="L502" s="12">
        <v>13</v>
      </c>
      <c r="M502" s="12"/>
      <c r="N502" s="12"/>
      <c r="O502" s="12"/>
      <c r="P502" s="12"/>
      <c r="Q502" s="26"/>
    </row>
    <row r="503" spans="1:17" x14ac:dyDescent="0.2">
      <c r="A503" s="27" t="s">
        <v>24</v>
      </c>
      <c r="B503" s="13" t="s">
        <v>119</v>
      </c>
      <c r="C503" s="13" t="s">
        <v>314</v>
      </c>
      <c r="D503" s="13" t="s">
        <v>213</v>
      </c>
      <c r="E503" s="13" t="s">
        <v>313</v>
      </c>
      <c r="F503" s="14">
        <v>14</v>
      </c>
      <c r="G503" s="14">
        <v>16</v>
      </c>
      <c r="H503" s="14">
        <v>16</v>
      </c>
      <c r="I503" s="14">
        <v>17</v>
      </c>
      <c r="J503" s="14"/>
      <c r="K503" s="14"/>
      <c r="L503" s="14">
        <v>14</v>
      </c>
      <c r="M503" s="14"/>
      <c r="N503" s="14"/>
      <c r="O503" s="14"/>
      <c r="P503" s="14"/>
      <c r="Q503" s="28"/>
    </row>
    <row r="504" spans="1:17" x14ac:dyDescent="0.2">
      <c r="A504" s="25" t="s">
        <v>24</v>
      </c>
      <c r="B504" s="11" t="s">
        <v>119</v>
      </c>
      <c r="C504" s="11" t="s">
        <v>314</v>
      </c>
      <c r="D504" s="11" t="s">
        <v>212</v>
      </c>
      <c r="E504" s="11" t="s">
        <v>312</v>
      </c>
      <c r="F504" s="12">
        <v>11</v>
      </c>
      <c r="G504" s="12">
        <v>9</v>
      </c>
      <c r="H504" s="12">
        <v>7</v>
      </c>
      <c r="I504" s="12">
        <v>10</v>
      </c>
      <c r="J504" s="12"/>
      <c r="K504" s="12"/>
      <c r="L504" s="12">
        <v>12</v>
      </c>
      <c r="M504" s="12"/>
      <c r="N504" s="12"/>
      <c r="O504" s="12"/>
      <c r="P504" s="12"/>
      <c r="Q504" s="26"/>
    </row>
    <row r="505" spans="1:17" x14ac:dyDescent="0.2">
      <c r="A505" s="27" t="s">
        <v>24</v>
      </c>
      <c r="B505" s="13" t="s">
        <v>119</v>
      </c>
      <c r="C505" s="13" t="s">
        <v>314</v>
      </c>
      <c r="D505" s="13" t="s">
        <v>212</v>
      </c>
      <c r="E505" s="13" t="s">
        <v>313</v>
      </c>
      <c r="F505" s="14">
        <v>12</v>
      </c>
      <c r="G505" s="14">
        <v>9</v>
      </c>
      <c r="H505" s="14">
        <v>7</v>
      </c>
      <c r="I505" s="14">
        <v>12</v>
      </c>
      <c r="J505" s="14"/>
      <c r="K505" s="14"/>
      <c r="L505" s="14">
        <v>12</v>
      </c>
      <c r="M505" s="14"/>
      <c r="N505" s="14"/>
      <c r="O505" s="14"/>
      <c r="P505" s="14"/>
      <c r="Q505" s="28"/>
    </row>
    <row r="506" spans="1:17" x14ac:dyDescent="0.2">
      <c r="A506" s="25" t="s">
        <v>24</v>
      </c>
      <c r="B506" s="11" t="s">
        <v>119</v>
      </c>
      <c r="C506" s="11" t="s">
        <v>314</v>
      </c>
      <c r="D506" s="11" t="s">
        <v>210</v>
      </c>
      <c r="E506" s="11" t="s">
        <v>312</v>
      </c>
      <c r="F506" s="12">
        <v>14</v>
      </c>
      <c r="G506" s="12">
        <v>14</v>
      </c>
      <c r="H506" s="12">
        <v>14</v>
      </c>
      <c r="I506" s="12">
        <v>14</v>
      </c>
      <c r="J506" s="12"/>
      <c r="K506" s="12"/>
      <c r="L506" s="12">
        <v>12</v>
      </c>
      <c r="M506" s="12"/>
      <c r="N506" s="12"/>
      <c r="O506" s="12"/>
      <c r="P506" s="12"/>
      <c r="Q506" s="26"/>
    </row>
    <row r="507" spans="1:17" x14ac:dyDescent="0.2">
      <c r="A507" s="27" t="s">
        <v>24</v>
      </c>
      <c r="B507" s="13" t="s">
        <v>119</v>
      </c>
      <c r="C507" s="13" t="s">
        <v>314</v>
      </c>
      <c r="D507" s="13" t="s">
        <v>210</v>
      </c>
      <c r="E507" s="13" t="s">
        <v>313</v>
      </c>
      <c r="F507" s="14">
        <v>17</v>
      </c>
      <c r="G507" s="14">
        <v>14</v>
      </c>
      <c r="H507" s="14">
        <v>15</v>
      </c>
      <c r="I507" s="14">
        <v>17</v>
      </c>
      <c r="J507" s="14"/>
      <c r="K507" s="14"/>
      <c r="L507" s="14">
        <v>13</v>
      </c>
      <c r="M507" s="14"/>
      <c r="N507" s="14"/>
      <c r="O507" s="14"/>
      <c r="P507" s="14"/>
      <c r="Q507" s="28"/>
    </row>
    <row r="508" spans="1:17" x14ac:dyDescent="0.2">
      <c r="A508" s="25" t="s">
        <v>25</v>
      </c>
      <c r="B508" s="11" t="s">
        <v>120</v>
      </c>
      <c r="C508" s="11" t="s">
        <v>311</v>
      </c>
      <c r="D508" s="11" t="s">
        <v>210</v>
      </c>
      <c r="E508" s="11" t="s">
        <v>312</v>
      </c>
      <c r="F508" s="12"/>
      <c r="G508" s="12"/>
      <c r="H508" s="12"/>
      <c r="I508" s="12"/>
      <c r="J508" s="12"/>
      <c r="K508" s="12"/>
      <c r="L508" s="12"/>
      <c r="M508" s="12"/>
      <c r="N508" s="12"/>
      <c r="O508" s="12"/>
      <c r="P508" s="12"/>
      <c r="Q508" s="26"/>
    </row>
    <row r="509" spans="1:17" x14ac:dyDescent="0.2">
      <c r="A509" s="27" t="s">
        <v>25</v>
      </c>
      <c r="B509" s="13" t="s">
        <v>120</v>
      </c>
      <c r="C509" s="13" t="s">
        <v>311</v>
      </c>
      <c r="D509" s="13" t="s">
        <v>210</v>
      </c>
      <c r="E509" s="13" t="s">
        <v>313</v>
      </c>
      <c r="F509" s="14"/>
      <c r="G509" s="14"/>
      <c r="H509" s="14"/>
      <c r="I509" s="14"/>
      <c r="J509" s="14"/>
      <c r="K509" s="14"/>
      <c r="L509" s="14"/>
      <c r="M509" s="14"/>
      <c r="N509" s="14"/>
      <c r="O509" s="14"/>
      <c r="P509" s="14"/>
      <c r="Q509" s="28"/>
    </row>
    <row r="510" spans="1:17" x14ac:dyDescent="0.2">
      <c r="A510" s="25" t="s">
        <v>25</v>
      </c>
      <c r="B510" s="11" t="s">
        <v>120</v>
      </c>
      <c r="C510" s="11" t="s">
        <v>311</v>
      </c>
      <c r="D510" s="11" t="s">
        <v>212</v>
      </c>
      <c r="E510" s="11" t="s">
        <v>313</v>
      </c>
      <c r="F510" s="12"/>
      <c r="G510" s="12"/>
      <c r="H510" s="12"/>
      <c r="I510" s="12"/>
      <c r="J510" s="12"/>
      <c r="K510" s="12"/>
      <c r="L510" s="12"/>
      <c r="M510" s="12"/>
      <c r="N510" s="12"/>
      <c r="O510" s="12"/>
      <c r="P510" s="12"/>
      <c r="Q510" s="26"/>
    </row>
    <row r="511" spans="1:17" x14ac:dyDescent="0.2">
      <c r="A511" s="27" t="s">
        <v>25</v>
      </c>
      <c r="B511" s="13" t="s">
        <v>120</v>
      </c>
      <c r="C511" s="13" t="s">
        <v>311</v>
      </c>
      <c r="D511" s="13" t="s">
        <v>212</v>
      </c>
      <c r="E511" s="13" t="s">
        <v>312</v>
      </c>
      <c r="F511" s="14"/>
      <c r="G511" s="14"/>
      <c r="H511" s="14"/>
      <c r="I511" s="14"/>
      <c r="J511" s="14"/>
      <c r="K511" s="14"/>
      <c r="L511" s="14"/>
      <c r="M511" s="14"/>
      <c r="N511" s="14"/>
      <c r="O511" s="14"/>
      <c r="P511" s="14"/>
      <c r="Q511" s="28"/>
    </row>
    <row r="512" spans="1:17" x14ac:dyDescent="0.2">
      <c r="A512" s="25" t="s">
        <v>25</v>
      </c>
      <c r="B512" s="11" t="s">
        <v>120</v>
      </c>
      <c r="C512" s="11" t="s">
        <v>314</v>
      </c>
      <c r="D512" s="11" t="s">
        <v>206</v>
      </c>
      <c r="E512" s="11" t="s">
        <v>312</v>
      </c>
      <c r="F512" s="12"/>
      <c r="G512" s="12"/>
      <c r="H512" s="12"/>
      <c r="I512" s="12"/>
      <c r="J512" s="12"/>
      <c r="K512" s="12"/>
      <c r="L512" s="12"/>
      <c r="M512" s="12"/>
      <c r="N512" s="12"/>
      <c r="O512" s="12"/>
      <c r="P512" s="12"/>
      <c r="Q512" s="26"/>
    </row>
    <row r="513" spans="1:17" x14ac:dyDescent="0.2">
      <c r="A513" s="27" t="s">
        <v>25</v>
      </c>
      <c r="B513" s="13" t="s">
        <v>120</v>
      </c>
      <c r="C513" s="13" t="s">
        <v>314</v>
      </c>
      <c r="D513" s="13" t="s">
        <v>206</v>
      </c>
      <c r="E513" s="13" t="s">
        <v>313</v>
      </c>
      <c r="F513" s="14"/>
      <c r="G513" s="14"/>
      <c r="H513" s="14"/>
      <c r="I513" s="14"/>
      <c r="J513" s="14"/>
      <c r="K513" s="14"/>
      <c r="L513" s="14"/>
      <c r="M513" s="14"/>
      <c r="N513" s="14"/>
      <c r="O513" s="14"/>
      <c r="P513" s="14"/>
      <c r="Q513" s="28"/>
    </row>
    <row r="514" spans="1:17" x14ac:dyDescent="0.2">
      <c r="A514" s="25" t="s">
        <v>25</v>
      </c>
      <c r="B514" s="11" t="s">
        <v>120</v>
      </c>
      <c r="C514" s="11" t="s">
        <v>311</v>
      </c>
      <c r="D514" s="11" t="s">
        <v>213</v>
      </c>
      <c r="E514" s="11" t="s">
        <v>312</v>
      </c>
      <c r="F514" s="12"/>
      <c r="G514" s="12"/>
      <c r="H514" s="12"/>
      <c r="I514" s="12"/>
      <c r="J514" s="12"/>
      <c r="K514" s="12"/>
      <c r="L514" s="12"/>
      <c r="M514" s="12"/>
      <c r="N514" s="12"/>
      <c r="O514" s="12"/>
      <c r="P514" s="12"/>
      <c r="Q514" s="26"/>
    </row>
    <row r="515" spans="1:17" x14ac:dyDescent="0.2">
      <c r="A515" s="27" t="s">
        <v>25</v>
      </c>
      <c r="B515" s="13" t="s">
        <v>120</v>
      </c>
      <c r="C515" s="13" t="s">
        <v>311</v>
      </c>
      <c r="D515" s="13" t="s">
        <v>213</v>
      </c>
      <c r="E515" s="13" t="s">
        <v>313</v>
      </c>
      <c r="F515" s="14"/>
      <c r="G515" s="14"/>
      <c r="H515" s="14"/>
      <c r="I515" s="14"/>
      <c r="J515" s="14"/>
      <c r="K515" s="14"/>
      <c r="L515" s="14"/>
      <c r="M515" s="14"/>
      <c r="N515" s="14"/>
      <c r="O515" s="14"/>
      <c r="P515" s="14"/>
      <c r="Q515" s="28"/>
    </row>
    <row r="516" spans="1:17" x14ac:dyDescent="0.2">
      <c r="A516" s="25" t="s">
        <v>25</v>
      </c>
      <c r="B516" s="11" t="s">
        <v>120</v>
      </c>
      <c r="C516" s="11" t="s">
        <v>311</v>
      </c>
      <c r="D516" s="11" t="s">
        <v>215</v>
      </c>
      <c r="E516" s="11" t="s">
        <v>313</v>
      </c>
      <c r="F516" s="12"/>
      <c r="G516" s="12">
        <v>2</v>
      </c>
      <c r="H516" s="12"/>
      <c r="I516" s="12"/>
      <c r="J516" s="12"/>
      <c r="K516" s="12"/>
      <c r="L516" s="12"/>
      <c r="M516" s="12"/>
      <c r="N516" s="12"/>
      <c r="O516" s="12"/>
      <c r="P516" s="12"/>
      <c r="Q516" s="26"/>
    </row>
    <row r="517" spans="1:17" x14ac:dyDescent="0.2">
      <c r="A517" s="27" t="s">
        <v>25</v>
      </c>
      <c r="B517" s="13" t="s">
        <v>120</v>
      </c>
      <c r="C517" s="13" t="s">
        <v>314</v>
      </c>
      <c r="D517" s="13" t="s">
        <v>214</v>
      </c>
      <c r="E517" s="13" t="s">
        <v>312</v>
      </c>
      <c r="F517" s="14"/>
      <c r="G517" s="14"/>
      <c r="H517" s="14">
        <v>9</v>
      </c>
      <c r="I517" s="14">
        <v>5</v>
      </c>
      <c r="J517" s="14">
        <v>9</v>
      </c>
      <c r="K517" s="14">
        <v>6</v>
      </c>
      <c r="L517" s="14">
        <v>8</v>
      </c>
      <c r="M517" s="14">
        <v>8</v>
      </c>
      <c r="N517" s="14"/>
      <c r="O517" s="14"/>
      <c r="P517" s="14"/>
      <c r="Q517" s="28"/>
    </row>
    <row r="518" spans="1:17" x14ac:dyDescent="0.2">
      <c r="A518" s="25" t="s">
        <v>25</v>
      </c>
      <c r="B518" s="11" t="s">
        <v>120</v>
      </c>
      <c r="C518" s="11" t="s">
        <v>314</v>
      </c>
      <c r="D518" s="11" t="s">
        <v>214</v>
      </c>
      <c r="E518" s="11" t="s">
        <v>313</v>
      </c>
      <c r="F518" s="12"/>
      <c r="G518" s="12"/>
      <c r="H518" s="12">
        <v>12</v>
      </c>
      <c r="I518" s="12">
        <v>7</v>
      </c>
      <c r="J518" s="12">
        <v>7</v>
      </c>
      <c r="K518" s="12">
        <v>8</v>
      </c>
      <c r="L518" s="12">
        <v>11</v>
      </c>
      <c r="M518" s="12">
        <v>9</v>
      </c>
      <c r="N518" s="12"/>
      <c r="O518" s="12"/>
      <c r="P518" s="12"/>
      <c r="Q518" s="26"/>
    </row>
    <row r="519" spans="1:17" x14ac:dyDescent="0.2">
      <c r="A519" s="27" t="s">
        <v>25</v>
      </c>
      <c r="B519" s="13" t="s">
        <v>120</v>
      </c>
      <c r="C519" s="13" t="s">
        <v>314</v>
      </c>
      <c r="D519" s="13" t="s">
        <v>215</v>
      </c>
      <c r="E519" s="13" t="s">
        <v>312</v>
      </c>
      <c r="F519" s="14"/>
      <c r="G519" s="14"/>
      <c r="H519" s="14">
        <v>10</v>
      </c>
      <c r="I519" s="14">
        <v>2</v>
      </c>
      <c r="J519" s="14">
        <v>5</v>
      </c>
      <c r="K519" s="14">
        <v>5</v>
      </c>
      <c r="L519" s="14">
        <v>4</v>
      </c>
      <c r="M519" s="14">
        <v>3</v>
      </c>
      <c r="N519" s="14"/>
      <c r="O519" s="14"/>
      <c r="P519" s="14"/>
      <c r="Q519" s="28"/>
    </row>
    <row r="520" spans="1:17" x14ac:dyDescent="0.2">
      <c r="A520" s="25" t="s">
        <v>25</v>
      </c>
      <c r="B520" s="11" t="s">
        <v>120</v>
      </c>
      <c r="C520" s="11" t="s">
        <v>314</v>
      </c>
      <c r="D520" s="11" t="s">
        <v>215</v>
      </c>
      <c r="E520" s="11" t="s">
        <v>313</v>
      </c>
      <c r="F520" s="12"/>
      <c r="G520" s="12"/>
      <c r="H520" s="12">
        <v>9</v>
      </c>
      <c r="I520" s="12">
        <v>4</v>
      </c>
      <c r="J520" s="12">
        <v>3</v>
      </c>
      <c r="K520" s="12">
        <v>6</v>
      </c>
      <c r="L520" s="12">
        <v>5</v>
      </c>
      <c r="M520" s="12">
        <v>4</v>
      </c>
      <c r="N520" s="12"/>
      <c r="O520" s="12"/>
      <c r="P520" s="12"/>
      <c r="Q520" s="26"/>
    </row>
    <row r="521" spans="1:17" x14ac:dyDescent="0.2">
      <c r="A521" s="27" t="s">
        <v>25</v>
      </c>
      <c r="B521" s="13" t="s">
        <v>120</v>
      </c>
      <c r="C521" s="13" t="s">
        <v>314</v>
      </c>
      <c r="D521" s="13" t="s">
        <v>213</v>
      </c>
      <c r="E521" s="13" t="s">
        <v>312</v>
      </c>
      <c r="F521" s="14"/>
      <c r="G521" s="14"/>
      <c r="H521" s="14">
        <v>5</v>
      </c>
      <c r="I521" s="14">
        <v>3</v>
      </c>
      <c r="J521" s="14">
        <v>6</v>
      </c>
      <c r="K521" s="14">
        <v>2</v>
      </c>
      <c r="L521" s="14">
        <v>1</v>
      </c>
      <c r="M521" s="14">
        <v>2</v>
      </c>
      <c r="N521" s="14"/>
      <c r="O521" s="14"/>
      <c r="P521" s="14"/>
      <c r="Q521" s="28"/>
    </row>
    <row r="522" spans="1:17" x14ac:dyDescent="0.2">
      <c r="A522" s="25" t="s">
        <v>25</v>
      </c>
      <c r="B522" s="11" t="s">
        <v>120</v>
      </c>
      <c r="C522" s="11" t="s">
        <v>314</v>
      </c>
      <c r="D522" s="11" t="s">
        <v>213</v>
      </c>
      <c r="E522" s="11" t="s">
        <v>313</v>
      </c>
      <c r="F522" s="12"/>
      <c r="G522" s="12"/>
      <c r="H522" s="12">
        <v>9</v>
      </c>
      <c r="I522" s="12"/>
      <c r="J522" s="12">
        <v>4</v>
      </c>
      <c r="K522" s="12">
        <v>3</v>
      </c>
      <c r="L522" s="12">
        <v>2</v>
      </c>
      <c r="M522" s="12">
        <v>2</v>
      </c>
      <c r="N522" s="12"/>
      <c r="O522" s="12"/>
      <c r="P522" s="12"/>
      <c r="Q522" s="26"/>
    </row>
    <row r="523" spans="1:17" x14ac:dyDescent="0.2">
      <c r="A523" s="27" t="s">
        <v>25</v>
      </c>
      <c r="B523" s="13" t="s">
        <v>120</v>
      </c>
      <c r="C523" s="13" t="s">
        <v>314</v>
      </c>
      <c r="D523" s="13" t="s">
        <v>212</v>
      </c>
      <c r="E523" s="13" t="s">
        <v>312</v>
      </c>
      <c r="F523" s="14"/>
      <c r="G523" s="14"/>
      <c r="H523" s="14">
        <v>9</v>
      </c>
      <c r="I523" s="14">
        <v>6</v>
      </c>
      <c r="J523" s="14">
        <v>6</v>
      </c>
      <c r="K523" s="14">
        <v>5</v>
      </c>
      <c r="L523" s="14">
        <v>5</v>
      </c>
      <c r="M523" s="14">
        <v>7</v>
      </c>
      <c r="N523" s="14"/>
      <c r="O523" s="14"/>
      <c r="P523" s="14"/>
      <c r="Q523" s="28"/>
    </row>
    <row r="524" spans="1:17" x14ac:dyDescent="0.2">
      <c r="A524" s="25" t="s">
        <v>25</v>
      </c>
      <c r="B524" s="11" t="s">
        <v>120</v>
      </c>
      <c r="C524" s="11" t="s">
        <v>314</v>
      </c>
      <c r="D524" s="11" t="s">
        <v>212</v>
      </c>
      <c r="E524" s="11" t="s">
        <v>313</v>
      </c>
      <c r="F524" s="12"/>
      <c r="G524" s="12"/>
      <c r="H524" s="12">
        <v>11</v>
      </c>
      <c r="I524" s="12">
        <v>3</v>
      </c>
      <c r="J524" s="12">
        <v>9</v>
      </c>
      <c r="K524" s="12">
        <v>7</v>
      </c>
      <c r="L524" s="12">
        <v>4</v>
      </c>
      <c r="M524" s="12">
        <v>8</v>
      </c>
      <c r="N524" s="12"/>
      <c r="O524" s="12"/>
      <c r="P524" s="12"/>
      <c r="Q524" s="26"/>
    </row>
    <row r="525" spans="1:17" x14ac:dyDescent="0.2">
      <c r="A525" s="27" t="s">
        <v>25</v>
      </c>
      <c r="B525" s="13" t="s">
        <v>120</v>
      </c>
      <c r="C525" s="13" t="s">
        <v>314</v>
      </c>
      <c r="D525" s="13" t="s">
        <v>210</v>
      </c>
      <c r="E525" s="13" t="s">
        <v>312</v>
      </c>
      <c r="F525" s="14"/>
      <c r="G525" s="14"/>
      <c r="H525" s="14">
        <v>6</v>
      </c>
      <c r="I525" s="14">
        <v>5</v>
      </c>
      <c r="J525" s="14">
        <v>4</v>
      </c>
      <c r="K525" s="14">
        <v>3</v>
      </c>
      <c r="L525" s="14">
        <v>4</v>
      </c>
      <c r="M525" s="14">
        <v>4</v>
      </c>
      <c r="N525" s="14"/>
      <c r="O525" s="14"/>
      <c r="P525" s="14"/>
      <c r="Q525" s="28"/>
    </row>
    <row r="526" spans="1:17" x14ac:dyDescent="0.2">
      <c r="A526" s="25" t="s">
        <v>25</v>
      </c>
      <c r="B526" s="11" t="s">
        <v>120</v>
      </c>
      <c r="C526" s="11" t="s">
        <v>314</v>
      </c>
      <c r="D526" s="11" t="s">
        <v>210</v>
      </c>
      <c r="E526" s="11" t="s">
        <v>313</v>
      </c>
      <c r="F526" s="12"/>
      <c r="G526" s="12"/>
      <c r="H526" s="12">
        <v>7</v>
      </c>
      <c r="I526" s="12">
        <v>2</v>
      </c>
      <c r="J526" s="12">
        <v>5</v>
      </c>
      <c r="K526" s="12">
        <v>3</v>
      </c>
      <c r="L526" s="12">
        <v>4</v>
      </c>
      <c r="M526" s="12">
        <v>6</v>
      </c>
      <c r="N526" s="12"/>
      <c r="O526" s="12"/>
      <c r="P526" s="12"/>
      <c r="Q526" s="26"/>
    </row>
    <row r="527" spans="1:17" x14ac:dyDescent="0.2">
      <c r="A527" s="27" t="s">
        <v>25</v>
      </c>
      <c r="B527" s="13" t="s">
        <v>120</v>
      </c>
      <c r="C527" s="13" t="s">
        <v>311</v>
      </c>
      <c r="D527" s="13" t="s">
        <v>214</v>
      </c>
      <c r="E527" s="13" t="s">
        <v>312</v>
      </c>
      <c r="F527" s="14">
        <v>2</v>
      </c>
      <c r="G527" s="14">
        <v>6</v>
      </c>
      <c r="H527" s="14">
        <v>6</v>
      </c>
      <c r="I527" s="14">
        <v>1</v>
      </c>
      <c r="J527" s="14">
        <v>2</v>
      </c>
      <c r="K527" s="14">
        <v>3</v>
      </c>
      <c r="L527" s="14"/>
      <c r="M527" s="14"/>
      <c r="N527" s="14"/>
      <c r="O527" s="14"/>
      <c r="P527" s="14"/>
      <c r="Q527" s="28"/>
    </row>
    <row r="528" spans="1:17" x14ac:dyDescent="0.2">
      <c r="A528" s="25" t="s">
        <v>25</v>
      </c>
      <c r="B528" s="11" t="s">
        <v>120</v>
      </c>
      <c r="C528" s="11" t="s">
        <v>311</v>
      </c>
      <c r="D528" s="11" t="s">
        <v>214</v>
      </c>
      <c r="E528" s="11" t="s">
        <v>313</v>
      </c>
      <c r="F528" s="12">
        <v>2</v>
      </c>
      <c r="G528" s="12">
        <v>8</v>
      </c>
      <c r="H528" s="12">
        <v>6</v>
      </c>
      <c r="I528" s="12"/>
      <c r="J528" s="12"/>
      <c r="K528" s="12">
        <v>4</v>
      </c>
      <c r="L528" s="12"/>
      <c r="M528" s="12"/>
      <c r="N528" s="12"/>
      <c r="O528" s="12"/>
      <c r="P528" s="12"/>
      <c r="Q528" s="26"/>
    </row>
    <row r="529" spans="1:17" x14ac:dyDescent="0.2">
      <c r="A529" s="27" t="s">
        <v>25</v>
      </c>
      <c r="B529" s="13" t="s">
        <v>120</v>
      </c>
      <c r="C529" s="13" t="s">
        <v>311</v>
      </c>
      <c r="D529" s="13" t="s">
        <v>215</v>
      </c>
      <c r="E529" s="13" t="s">
        <v>312</v>
      </c>
      <c r="F529" s="14">
        <v>2</v>
      </c>
      <c r="G529" s="14">
        <v>9</v>
      </c>
      <c r="H529" s="14">
        <v>3</v>
      </c>
      <c r="I529" s="14">
        <v>4</v>
      </c>
      <c r="J529" s="14"/>
      <c r="K529" s="14"/>
      <c r="L529" s="14"/>
      <c r="M529" s="14"/>
      <c r="N529" s="14"/>
      <c r="O529" s="14"/>
      <c r="P529" s="14"/>
      <c r="Q529" s="28"/>
    </row>
    <row r="530" spans="1:17" x14ac:dyDescent="0.2">
      <c r="A530" s="25" t="s">
        <v>26</v>
      </c>
      <c r="B530" s="11" t="s">
        <v>121</v>
      </c>
      <c r="C530" s="11" t="s">
        <v>311</v>
      </c>
      <c r="D530" s="11" t="s">
        <v>210</v>
      </c>
      <c r="E530" s="11" t="s">
        <v>312</v>
      </c>
      <c r="F530" s="12"/>
      <c r="G530" s="12"/>
      <c r="H530" s="12"/>
      <c r="I530" s="12"/>
      <c r="J530" s="12"/>
      <c r="K530" s="12"/>
      <c r="L530" s="12"/>
      <c r="M530" s="12"/>
      <c r="N530" s="12"/>
      <c r="O530" s="12"/>
      <c r="P530" s="12"/>
      <c r="Q530" s="26"/>
    </row>
    <row r="531" spans="1:17" x14ac:dyDescent="0.2">
      <c r="A531" s="27" t="s">
        <v>26</v>
      </c>
      <c r="B531" s="13" t="s">
        <v>121</v>
      </c>
      <c r="C531" s="13" t="s">
        <v>311</v>
      </c>
      <c r="D531" s="13" t="s">
        <v>210</v>
      </c>
      <c r="E531" s="13" t="s">
        <v>313</v>
      </c>
      <c r="F531" s="14"/>
      <c r="G531" s="14"/>
      <c r="H531" s="14"/>
      <c r="I531" s="14"/>
      <c r="J531" s="14"/>
      <c r="K531" s="14"/>
      <c r="L531" s="14"/>
      <c r="M531" s="14"/>
      <c r="N531" s="14"/>
      <c r="O531" s="14"/>
      <c r="P531" s="14"/>
      <c r="Q531" s="28"/>
    </row>
    <row r="532" spans="1:17" x14ac:dyDescent="0.2">
      <c r="A532" s="25" t="s">
        <v>26</v>
      </c>
      <c r="B532" s="11" t="s">
        <v>121</v>
      </c>
      <c r="C532" s="11" t="s">
        <v>311</v>
      </c>
      <c r="D532" s="11" t="s">
        <v>212</v>
      </c>
      <c r="E532" s="11" t="s">
        <v>313</v>
      </c>
      <c r="F532" s="12"/>
      <c r="G532" s="12"/>
      <c r="H532" s="12"/>
      <c r="I532" s="12"/>
      <c r="J532" s="12"/>
      <c r="K532" s="12"/>
      <c r="L532" s="12"/>
      <c r="M532" s="12"/>
      <c r="N532" s="12"/>
      <c r="O532" s="12"/>
      <c r="P532" s="12"/>
      <c r="Q532" s="26"/>
    </row>
    <row r="533" spans="1:17" x14ac:dyDescent="0.2">
      <c r="A533" s="27" t="s">
        <v>26</v>
      </c>
      <c r="B533" s="13" t="s">
        <v>121</v>
      </c>
      <c r="C533" s="13" t="s">
        <v>311</v>
      </c>
      <c r="D533" s="13" t="s">
        <v>212</v>
      </c>
      <c r="E533" s="13" t="s">
        <v>312</v>
      </c>
      <c r="F533" s="14"/>
      <c r="G533" s="14"/>
      <c r="H533" s="14"/>
      <c r="I533" s="14"/>
      <c r="J533" s="14"/>
      <c r="K533" s="14"/>
      <c r="L533" s="14"/>
      <c r="M533" s="14"/>
      <c r="N533" s="14"/>
      <c r="O533" s="14"/>
      <c r="P533" s="14"/>
      <c r="Q533" s="28"/>
    </row>
    <row r="534" spans="1:17" x14ac:dyDescent="0.2">
      <c r="A534" s="25" t="s">
        <v>26</v>
      </c>
      <c r="B534" s="11" t="s">
        <v>121</v>
      </c>
      <c r="C534" s="11" t="s">
        <v>314</v>
      </c>
      <c r="D534" s="11" t="s">
        <v>206</v>
      </c>
      <c r="E534" s="11" t="s">
        <v>312</v>
      </c>
      <c r="F534" s="12"/>
      <c r="G534" s="12"/>
      <c r="H534" s="12"/>
      <c r="I534" s="12"/>
      <c r="J534" s="12"/>
      <c r="K534" s="12"/>
      <c r="L534" s="12"/>
      <c r="M534" s="12"/>
      <c r="N534" s="12"/>
      <c r="O534" s="12"/>
      <c r="P534" s="12"/>
      <c r="Q534" s="26"/>
    </row>
    <row r="535" spans="1:17" x14ac:dyDescent="0.2">
      <c r="A535" s="27" t="s">
        <v>26</v>
      </c>
      <c r="B535" s="13" t="s">
        <v>121</v>
      </c>
      <c r="C535" s="13" t="s">
        <v>314</v>
      </c>
      <c r="D535" s="13" t="s">
        <v>206</v>
      </c>
      <c r="E535" s="13" t="s">
        <v>313</v>
      </c>
      <c r="F535" s="14"/>
      <c r="G535" s="14"/>
      <c r="H535" s="14"/>
      <c r="I535" s="14"/>
      <c r="J535" s="14"/>
      <c r="K535" s="14"/>
      <c r="L535" s="14"/>
      <c r="M535" s="14"/>
      <c r="N535" s="14"/>
      <c r="O535" s="14"/>
      <c r="P535" s="14"/>
      <c r="Q535" s="28"/>
    </row>
    <row r="536" spans="1:17" x14ac:dyDescent="0.2">
      <c r="A536" s="25" t="s">
        <v>26</v>
      </c>
      <c r="B536" s="11" t="s">
        <v>121</v>
      </c>
      <c r="C536" s="11" t="s">
        <v>311</v>
      </c>
      <c r="D536" s="11" t="s">
        <v>213</v>
      </c>
      <c r="E536" s="11" t="s">
        <v>312</v>
      </c>
      <c r="F536" s="12"/>
      <c r="G536" s="12"/>
      <c r="H536" s="12"/>
      <c r="I536" s="12"/>
      <c r="J536" s="12"/>
      <c r="K536" s="12"/>
      <c r="L536" s="12"/>
      <c r="M536" s="12"/>
      <c r="N536" s="12"/>
      <c r="O536" s="12"/>
      <c r="P536" s="12"/>
      <c r="Q536" s="26"/>
    </row>
    <row r="537" spans="1:17" x14ac:dyDescent="0.2">
      <c r="A537" s="27" t="s">
        <v>26</v>
      </c>
      <c r="B537" s="13" t="s">
        <v>121</v>
      </c>
      <c r="C537" s="13" t="s">
        <v>311</v>
      </c>
      <c r="D537" s="13" t="s">
        <v>213</v>
      </c>
      <c r="E537" s="13" t="s">
        <v>313</v>
      </c>
      <c r="F537" s="14"/>
      <c r="G537" s="14"/>
      <c r="H537" s="14"/>
      <c r="I537" s="14"/>
      <c r="J537" s="14"/>
      <c r="K537" s="14"/>
      <c r="L537" s="14"/>
      <c r="M537" s="14"/>
      <c r="N537" s="14"/>
      <c r="O537" s="14"/>
      <c r="P537" s="14"/>
      <c r="Q537" s="28"/>
    </row>
    <row r="538" spans="1:17" x14ac:dyDescent="0.2">
      <c r="A538" s="25" t="s">
        <v>26</v>
      </c>
      <c r="B538" s="11" t="s">
        <v>121</v>
      </c>
      <c r="C538" s="11" t="s">
        <v>314</v>
      </c>
      <c r="D538" s="11" t="s">
        <v>214</v>
      </c>
      <c r="E538" s="11" t="s">
        <v>313</v>
      </c>
      <c r="F538" s="12">
        <v>2</v>
      </c>
      <c r="G538" s="12"/>
      <c r="H538" s="12"/>
      <c r="I538" s="12"/>
      <c r="J538" s="12"/>
      <c r="K538" s="12"/>
      <c r="L538" s="12">
        <v>1</v>
      </c>
      <c r="M538" s="12"/>
      <c r="N538" s="12"/>
      <c r="O538" s="12"/>
      <c r="P538" s="12"/>
      <c r="Q538" s="26"/>
    </row>
    <row r="539" spans="1:17" x14ac:dyDescent="0.2">
      <c r="A539" s="27" t="s">
        <v>26</v>
      </c>
      <c r="B539" s="13" t="s">
        <v>121</v>
      </c>
      <c r="C539" s="13" t="s">
        <v>311</v>
      </c>
      <c r="D539" s="13" t="s">
        <v>214</v>
      </c>
      <c r="E539" s="13" t="s">
        <v>313</v>
      </c>
      <c r="F539" s="14">
        <v>1</v>
      </c>
      <c r="G539" s="14">
        <v>2</v>
      </c>
      <c r="H539" s="14"/>
      <c r="I539" s="14">
        <v>2</v>
      </c>
      <c r="J539" s="14"/>
      <c r="K539" s="14"/>
      <c r="L539" s="14">
        <v>1</v>
      </c>
      <c r="M539" s="14">
        <v>1</v>
      </c>
      <c r="N539" s="14">
        <v>1</v>
      </c>
      <c r="O539" s="14">
        <v>1</v>
      </c>
      <c r="P539" s="14"/>
      <c r="Q539" s="28"/>
    </row>
    <row r="540" spans="1:17" x14ac:dyDescent="0.2">
      <c r="A540" s="25" t="s">
        <v>26</v>
      </c>
      <c r="B540" s="11" t="s">
        <v>121</v>
      </c>
      <c r="C540" s="11" t="s">
        <v>311</v>
      </c>
      <c r="D540" s="11" t="s">
        <v>215</v>
      </c>
      <c r="E540" s="11" t="s">
        <v>312</v>
      </c>
      <c r="F540" s="12">
        <v>2</v>
      </c>
      <c r="G540" s="12"/>
      <c r="H540" s="12"/>
      <c r="I540" s="12">
        <v>2</v>
      </c>
      <c r="J540" s="12"/>
      <c r="K540" s="12">
        <v>1</v>
      </c>
      <c r="L540" s="12"/>
      <c r="M540" s="12">
        <v>1</v>
      </c>
      <c r="N540" s="12">
        <v>1</v>
      </c>
      <c r="O540" s="12">
        <v>1</v>
      </c>
      <c r="P540" s="12"/>
      <c r="Q540" s="26"/>
    </row>
    <row r="541" spans="1:17" x14ac:dyDescent="0.2">
      <c r="A541" s="27" t="s">
        <v>26</v>
      </c>
      <c r="B541" s="13" t="s">
        <v>121</v>
      </c>
      <c r="C541" s="13" t="s">
        <v>311</v>
      </c>
      <c r="D541" s="13" t="s">
        <v>215</v>
      </c>
      <c r="E541" s="13" t="s">
        <v>313</v>
      </c>
      <c r="F541" s="14">
        <v>1</v>
      </c>
      <c r="G541" s="14"/>
      <c r="H541" s="14"/>
      <c r="I541" s="14">
        <v>1</v>
      </c>
      <c r="J541" s="14"/>
      <c r="K541" s="14">
        <v>1</v>
      </c>
      <c r="L541" s="14">
        <v>1</v>
      </c>
      <c r="M541" s="14">
        <v>1</v>
      </c>
      <c r="N541" s="14">
        <v>1</v>
      </c>
      <c r="O541" s="14">
        <v>1</v>
      </c>
      <c r="P541" s="14"/>
      <c r="Q541" s="28"/>
    </row>
    <row r="542" spans="1:17" x14ac:dyDescent="0.2">
      <c r="A542" s="25" t="s">
        <v>26</v>
      </c>
      <c r="B542" s="11" t="s">
        <v>121</v>
      </c>
      <c r="C542" s="11" t="s">
        <v>311</v>
      </c>
      <c r="D542" s="11" t="s">
        <v>214</v>
      </c>
      <c r="E542" s="11" t="s">
        <v>312</v>
      </c>
      <c r="F542" s="12">
        <v>1</v>
      </c>
      <c r="G542" s="12"/>
      <c r="H542" s="12"/>
      <c r="I542" s="12">
        <v>3</v>
      </c>
      <c r="J542" s="12"/>
      <c r="K542" s="12"/>
      <c r="L542" s="12"/>
      <c r="M542" s="12"/>
      <c r="N542" s="12"/>
      <c r="O542" s="12"/>
      <c r="P542" s="12"/>
      <c r="Q542" s="26"/>
    </row>
    <row r="543" spans="1:17" x14ac:dyDescent="0.2">
      <c r="A543" s="27" t="s">
        <v>26</v>
      </c>
      <c r="B543" s="13" t="s">
        <v>121</v>
      </c>
      <c r="C543" s="13" t="s">
        <v>314</v>
      </c>
      <c r="D543" s="13" t="s">
        <v>214</v>
      </c>
      <c r="E543" s="13" t="s">
        <v>312</v>
      </c>
      <c r="F543" s="14">
        <v>2</v>
      </c>
      <c r="G543" s="14"/>
      <c r="H543" s="14"/>
      <c r="I543" s="14">
        <v>2</v>
      </c>
      <c r="J543" s="14"/>
      <c r="K543" s="14">
        <v>1</v>
      </c>
      <c r="L543" s="14"/>
      <c r="M543" s="14"/>
      <c r="N543" s="14"/>
      <c r="O543" s="14"/>
      <c r="P543" s="14"/>
      <c r="Q543" s="28"/>
    </row>
    <row r="544" spans="1:17" x14ac:dyDescent="0.2">
      <c r="A544" s="25" t="s">
        <v>26</v>
      </c>
      <c r="B544" s="11" t="s">
        <v>121</v>
      </c>
      <c r="C544" s="11" t="s">
        <v>314</v>
      </c>
      <c r="D544" s="11" t="s">
        <v>215</v>
      </c>
      <c r="E544" s="11" t="s">
        <v>312</v>
      </c>
      <c r="F544" s="12">
        <v>1</v>
      </c>
      <c r="G544" s="12"/>
      <c r="H544" s="12"/>
      <c r="I544" s="12">
        <v>2</v>
      </c>
      <c r="J544" s="12"/>
      <c r="K544" s="12"/>
      <c r="L544" s="12"/>
      <c r="M544" s="12"/>
      <c r="N544" s="12"/>
      <c r="O544" s="12"/>
      <c r="P544" s="12"/>
      <c r="Q544" s="26"/>
    </row>
    <row r="545" spans="1:17" x14ac:dyDescent="0.2">
      <c r="A545" s="27" t="s">
        <v>26</v>
      </c>
      <c r="B545" s="13" t="s">
        <v>121</v>
      </c>
      <c r="C545" s="13" t="s">
        <v>314</v>
      </c>
      <c r="D545" s="13" t="s">
        <v>215</v>
      </c>
      <c r="E545" s="13" t="s">
        <v>313</v>
      </c>
      <c r="F545" s="14">
        <v>1</v>
      </c>
      <c r="G545" s="14">
        <v>2</v>
      </c>
      <c r="H545" s="14"/>
      <c r="I545" s="14">
        <v>1</v>
      </c>
      <c r="J545" s="14"/>
      <c r="K545" s="14"/>
      <c r="L545" s="14">
        <v>2</v>
      </c>
      <c r="M545" s="14"/>
      <c r="N545" s="14"/>
      <c r="O545" s="14"/>
      <c r="P545" s="14"/>
      <c r="Q545" s="28"/>
    </row>
    <row r="546" spans="1:17" x14ac:dyDescent="0.2">
      <c r="A546" s="25" t="s">
        <v>26</v>
      </c>
      <c r="B546" s="11" t="s">
        <v>121</v>
      </c>
      <c r="C546" s="11" t="s">
        <v>314</v>
      </c>
      <c r="D546" s="11" t="s">
        <v>213</v>
      </c>
      <c r="E546" s="11" t="s">
        <v>312</v>
      </c>
      <c r="F546" s="12">
        <v>1</v>
      </c>
      <c r="G546" s="12"/>
      <c r="H546" s="12"/>
      <c r="I546" s="12">
        <v>2</v>
      </c>
      <c r="J546" s="12"/>
      <c r="K546" s="12"/>
      <c r="L546" s="12"/>
      <c r="M546" s="12"/>
      <c r="N546" s="12"/>
      <c r="O546" s="12"/>
      <c r="P546" s="12"/>
      <c r="Q546" s="26"/>
    </row>
    <row r="547" spans="1:17" x14ac:dyDescent="0.2">
      <c r="A547" s="27" t="s">
        <v>26</v>
      </c>
      <c r="B547" s="13" t="s">
        <v>121</v>
      </c>
      <c r="C547" s="13" t="s">
        <v>314</v>
      </c>
      <c r="D547" s="13" t="s">
        <v>213</v>
      </c>
      <c r="E547" s="13" t="s">
        <v>313</v>
      </c>
      <c r="F547" s="14">
        <v>1</v>
      </c>
      <c r="G547" s="14">
        <v>3</v>
      </c>
      <c r="H547" s="14"/>
      <c r="I547" s="14">
        <v>1</v>
      </c>
      <c r="J547" s="14"/>
      <c r="K547" s="14"/>
      <c r="L547" s="14">
        <v>1</v>
      </c>
      <c r="M547" s="14"/>
      <c r="N547" s="14"/>
      <c r="O547" s="14"/>
      <c r="P547" s="14"/>
      <c r="Q547" s="28"/>
    </row>
    <row r="548" spans="1:17" x14ac:dyDescent="0.2">
      <c r="A548" s="25" t="s">
        <v>26</v>
      </c>
      <c r="B548" s="11" t="s">
        <v>121</v>
      </c>
      <c r="C548" s="11" t="s">
        <v>314</v>
      </c>
      <c r="D548" s="11" t="s">
        <v>212</v>
      </c>
      <c r="E548" s="11" t="s">
        <v>312</v>
      </c>
      <c r="F548" s="12">
        <v>1</v>
      </c>
      <c r="G548" s="12">
        <v>1</v>
      </c>
      <c r="H548" s="12"/>
      <c r="I548" s="12">
        <v>2</v>
      </c>
      <c r="J548" s="12"/>
      <c r="K548" s="12"/>
      <c r="L548" s="12"/>
      <c r="M548" s="12"/>
      <c r="N548" s="12"/>
      <c r="O548" s="12"/>
      <c r="P548" s="12"/>
      <c r="Q548" s="26"/>
    </row>
    <row r="549" spans="1:17" x14ac:dyDescent="0.2">
      <c r="A549" s="27" t="s">
        <v>26</v>
      </c>
      <c r="B549" s="13" t="s">
        <v>121</v>
      </c>
      <c r="C549" s="13" t="s">
        <v>314</v>
      </c>
      <c r="D549" s="13" t="s">
        <v>212</v>
      </c>
      <c r="E549" s="13" t="s">
        <v>313</v>
      </c>
      <c r="F549" s="14">
        <v>1</v>
      </c>
      <c r="G549" s="14"/>
      <c r="H549" s="14"/>
      <c r="I549" s="14">
        <v>1</v>
      </c>
      <c r="J549" s="14"/>
      <c r="K549" s="14"/>
      <c r="L549" s="14">
        <v>2</v>
      </c>
      <c r="M549" s="14"/>
      <c r="N549" s="14"/>
      <c r="O549" s="14"/>
      <c r="P549" s="14"/>
      <c r="Q549" s="28"/>
    </row>
    <row r="550" spans="1:17" x14ac:dyDescent="0.2">
      <c r="A550" s="25" t="s">
        <v>26</v>
      </c>
      <c r="B550" s="11" t="s">
        <v>121</v>
      </c>
      <c r="C550" s="11" t="s">
        <v>314</v>
      </c>
      <c r="D550" s="11" t="s">
        <v>210</v>
      </c>
      <c r="E550" s="11" t="s">
        <v>312</v>
      </c>
      <c r="F550" s="12">
        <v>1</v>
      </c>
      <c r="G550" s="12"/>
      <c r="H550" s="12"/>
      <c r="I550" s="12">
        <v>2</v>
      </c>
      <c r="J550" s="12"/>
      <c r="K550" s="12"/>
      <c r="L550" s="12"/>
      <c r="M550" s="12"/>
      <c r="N550" s="12"/>
      <c r="O550" s="12"/>
      <c r="P550" s="12"/>
      <c r="Q550" s="26"/>
    </row>
    <row r="551" spans="1:17" x14ac:dyDescent="0.2">
      <c r="A551" s="27" t="s">
        <v>26</v>
      </c>
      <c r="B551" s="13" t="s">
        <v>121</v>
      </c>
      <c r="C551" s="13" t="s">
        <v>314</v>
      </c>
      <c r="D551" s="13" t="s">
        <v>210</v>
      </c>
      <c r="E551" s="13" t="s">
        <v>313</v>
      </c>
      <c r="F551" s="14">
        <v>1</v>
      </c>
      <c r="G551" s="14"/>
      <c r="H551" s="14"/>
      <c r="I551" s="14">
        <v>1</v>
      </c>
      <c r="J551" s="14"/>
      <c r="K551" s="14"/>
      <c r="L551" s="14"/>
      <c r="M551" s="14"/>
      <c r="N551" s="14"/>
      <c r="O551" s="14"/>
      <c r="P551" s="14"/>
      <c r="Q551" s="28"/>
    </row>
    <row r="552" spans="1:17" x14ac:dyDescent="0.2">
      <c r="A552" s="25" t="s">
        <v>27</v>
      </c>
      <c r="B552" s="11" t="s">
        <v>122</v>
      </c>
      <c r="C552" s="11" t="s">
        <v>311</v>
      </c>
      <c r="D552" s="11" t="s">
        <v>210</v>
      </c>
      <c r="E552" s="11" t="s">
        <v>312</v>
      </c>
      <c r="F552" s="12"/>
      <c r="G552" s="12"/>
      <c r="H552" s="12"/>
      <c r="I552" s="12"/>
      <c r="J552" s="12"/>
      <c r="K552" s="12"/>
      <c r="L552" s="12"/>
      <c r="M552" s="12"/>
      <c r="N552" s="12"/>
      <c r="O552" s="12"/>
      <c r="P552" s="12"/>
      <c r="Q552" s="26"/>
    </row>
    <row r="553" spans="1:17" x14ac:dyDescent="0.2">
      <c r="A553" s="27" t="s">
        <v>27</v>
      </c>
      <c r="B553" s="13" t="s">
        <v>122</v>
      </c>
      <c r="C553" s="13" t="s">
        <v>311</v>
      </c>
      <c r="D553" s="13" t="s">
        <v>210</v>
      </c>
      <c r="E553" s="13" t="s">
        <v>313</v>
      </c>
      <c r="F553" s="14"/>
      <c r="G553" s="14"/>
      <c r="H553" s="14"/>
      <c r="I553" s="14"/>
      <c r="J553" s="14"/>
      <c r="K553" s="14"/>
      <c r="L553" s="14"/>
      <c r="M553" s="14"/>
      <c r="N553" s="14"/>
      <c r="O553" s="14"/>
      <c r="P553" s="14"/>
      <c r="Q553" s="28"/>
    </row>
    <row r="554" spans="1:17" x14ac:dyDescent="0.2">
      <c r="A554" s="25" t="s">
        <v>27</v>
      </c>
      <c r="B554" s="11" t="s">
        <v>122</v>
      </c>
      <c r="C554" s="11" t="s">
        <v>311</v>
      </c>
      <c r="D554" s="11" t="s">
        <v>212</v>
      </c>
      <c r="E554" s="11" t="s">
        <v>313</v>
      </c>
      <c r="F554" s="12"/>
      <c r="G554" s="12"/>
      <c r="H554" s="12"/>
      <c r="I554" s="12"/>
      <c r="J554" s="12"/>
      <c r="K554" s="12"/>
      <c r="L554" s="12"/>
      <c r="M554" s="12"/>
      <c r="N554" s="12"/>
      <c r="O554" s="12"/>
      <c r="P554" s="12"/>
      <c r="Q554" s="26"/>
    </row>
    <row r="555" spans="1:17" x14ac:dyDescent="0.2">
      <c r="A555" s="27" t="s">
        <v>27</v>
      </c>
      <c r="B555" s="13" t="s">
        <v>122</v>
      </c>
      <c r="C555" s="13" t="s">
        <v>311</v>
      </c>
      <c r="D555" s="13" t="s">
        <v>212</v>
      </c>
      <c r="E555" s="13" t="s">
        <v>312</v>
      </c>
      <c r="F555" s="14"/>
      <c r="G555" s="14"/>
      <c r="H555" s="14"/>
      <c r="I555" s="14"/>
      <c r="J555" s="14"/>
      <c r="K555" s="14"/>
      <c r="L555" s="14"/>
      <c r="M555" s="14"/>
      <c r="N555" s="14"/>
      <c r="O555" s="14"/>
      <c r="P555" s="14"/>
      <c r="Q555" s="28"/>
    </row>
    <row r="556" spans="1:17" x14ac:dyDescent="0.2">
      <c r="A556" s="25" t="s">
        <v>27</v>
      </c>
      <c r="B556" s="11" t="s">
        <v>122</v>
      </c>
      <c r="C556" s="11" t="s">
        <v>314</v>
      </c>
      <c r="D556" s="11" t="s">
        <v>206</v>
      </c>
      <c r="E556" s="11" t="s">
        <v>312</v>
      </c>
      <c r="F556" s="12"/>
      <c r="G556" s="12"/>
      <c r="H556" s="12"/>
      <c r="I556" s="12"/>
      <c r="J556" s="12"/>
      <c r="K556" s="12"/>
      <c r="L556" s="12"/>
      <c r="M556" s="12"/>
      <c r="N556" s="12"/>
      <c r="O556" s="12"/>
      <c r="P556" s="12"/>
      <c r="Q556" s="26"/>
    </row>
    <row r="557" spans="1:17" x14ac:dyDescent="0.2">
      <c r="A557" s="27" t="s">
        <v>27</v>
      </c>
      <c r="B557" s="13" t="s">
        <v>122</v>
      </c>
      <c r="C557" s="13" t="s">
        <v>314</v>
      </c>
      <c r="D557" s="13" t="s">
        <v>206</v>
      </c>
      <c r="E557" s="13" t="s">
        <v>313</v>
      </c>
      <c r="F557" s="14"/>
      <c r="G557" s="14"/>
      <c r="H557" s="14"/>
      <c r="I557" s="14"/>
      <c r="J557" s="14"/>
      <c r="K557" s="14"/>
      <c r="L557" s="14"/>
      <c r="M557" s="14"/>
      <c r="N557" s="14"/>
      <c r="O557" s="14"/>
      <c r="P557" s="14"/>
      <c r="Q557" s="28"/>
    </row>
    <row r="558" spans="1:17" x14ac:dyDescent="0.2">
      <c r="A558" s="25" t="s">
        <v>27</v>
      </c>
      <c r="B558" s="11" t="s">
        <v>122</v>
      </c>
      <c r="C558" s="11" t="s">
        <v>311</v>
      </c>
      <c r="D558" s="11" t="s">
        <v>213</v>
      </c>
      <c r="E558" s="11" t="s">
        <v>312</v>
      </c>
      <c r="F558" s="12"/>
      <c r="G558" s="12"/>
      <c r="H558" s="12"/>
      <c r="I558" s="12"/>
      <c r="J558" s="12"/>
      <c r="K558" s="12"/>
      <c r="L558" s="12"/>
      <c r="M558" s="12"/>
      <c r="N558" s="12"/>
      <c r="O558" s="12"/>
      <c r="P558" s="12"/>
      <c r="Q558" s="26"/>
    </row>
    <row r="559" spans="1:17" x14ac:dyDescent="0.2">
      <c r="A559" s="27" t="s">
        <v>27</v>
      </c>
      <c r="B559" s="13" t="s">
        <v>122</v>
      </c>
      <c r="C559" s="13" t="s">
        <v>311</v>
      </c>
      <c r="D559" s="13" t="s">
        <v>213</v>
      </c>
      <c r="E559" s="13" t="s">
        <v>313</v>
      </c>
      <c r="F559" s="14"/>
      <c r="G559" s="14"/>
      <c r="H559" s="14"/>
      <c r="I559" s="14"/>
      <c r="J559" s="14"/>
      <c r="K559" s="14"/>
      <c r="L559" s="14"/>
      <c r="M559" s="14"/>
      <c r="N559" s="14"/>
      <c r="O559" s="14"/>
      <c r="P559" s="14"/>
      <c r="Q559" s="28"/>
    </row>
    <row r="560" spans="1:17" x14ac:dyDescent="0.2">
      <c r="A560" s="25" t="s">
        <v>27</v>
      </c>
      <c r="B560" s="11" t="s">
        <v>122</v>
      </c>
      <c r="C560" s="11" t="s">
        <v>314</v>
      </c>
      <c r="D560" s="11" t="s">
        <v>215</v>
      </c>
      <c r="E560" s="11" t="s">
        <v>313</v>
      </c>
      <c r="F560" s="12">
        <v>1</v>
      </c>
      <c r="G560" s="12"/>
      <c r="H560" s="12"/>
      <c r="I560" s="12"/>
      <c r="J560" s="12"/>
      <c r="K560" s="12"/>
      <c r="L560" s="12"/>
      <c r="M560" s="12"/>
      <c r="N560" s="12"/>
      <c r="O560" s="12">
        <v>1</v>
      </c>
      <c r="P560" s="12"/>
      <c r="Q560" s="26"/>
    </row>
    <row r="561" spans="1:17" x14ac:dyDescent="0.2">
      <c r="A561" s="27" t="s">
        <v>27</v>
      </c>
      <c r="B561" s="13" t="s">
        <v>122</v>
      </c>
      <c r="C561" s="13" t="s">
        <v>314</v>
      </c>
      <c r="D561" s="13" t="s">
        <v>210</v>
      </c>
      <c r="E561" s="13" t="s">
        <v>312</v>
      </c>
      <c r="F561" s="14">
        <v>10</v>
      </c>
      <c r="G561" s="14"/>
      <c r="H561" s="14"/>
      <c r="I561" s="14"/>
      <c r="J561" s="14"/>
      <c r="K561" s="14">
        <v>7</v>
      </c>
      <c r="L561" s="14"/>
      <c r="M561" s="14"/>
      <c r="N561" s="14">
        <v>6</v>
      </c>
      <c r="O561" s="14">
        <v>5</v>
      </c>
      <c r="P561" s="14"/>
      <c r="Q561" s="28"/>
    </row>
    <row r="562" spans="1:17" x14ac:dyDescent="0.2">
      <c r="A562" s="25" t="s">
        <v>27</v>
      </c>
      <c r="B562" s="11" t="s">
        <v>122</v>
      </c>
      <c r="C562" s="11" t="s">
        <v>314</v>
      </c>
      <c r="D562" s="11" t="s">
        <v>210</v>
      </c>
      <c r="E562" s="11" t="s">
        <v>313</v>
      </c>
      <c r="F562" s="12">
        <v>6</v>
      </c>
      <c r="G562" s="12"/>
      <c r="H562" s="12"/>
      <c r="I562" s="12"/>
      <c r="J562" s="12"/>
      <c r="K562" s="12">
        <v>6</v>
      </c>
      <c r="L562" s="12"/>
      <c r="M562" s="12"/>
      <c r="N562" s="12">
        <v>5</v>
      </c>
      <c r="O562" s="12">
        <v>6</v>
      </c>
      <c r="P562" s="12"/>
      <c r="Q562" s="26"/>
    </row>
    <row r="563" spans="1:17" x14ac:dyDescent="0.2">
      <c r="A563" s="27" t="s">
        <v>27</v>
      </c>
      <c r="B563" s="13" t="s">
        <v>122</v>
      </c>
      <c r="C563" s="13" t="s">
        <v>314</v>
      </c>
      <c r="D563" s="13" t="s">
        <v>215</v>
      </c>
      <c r="E563" s="13" t="s">
        <v>312</v>
      </c>
      <c r="F563" s="14">
        <v>3</v>
      </c>
      <c r="G563" s="14"/>
      <c r="H563" s="14"/>
      <c r="I563" s="14"/>
      <c r="J563" s="14">
        <v>1</v>
      </c>
      <c r="K563" s="14">
        <v>1</v>
      </c>
      <c r="L563" s="14"/>
      <c r="M563" s="14"/>
      <c r="N563" s="14"/>
      <c r="O563" s="14">
        <v>1</v>
      </c>
      <c r="P563" s="14"/>
      <c r="Q563" s="28"/>
    </row>
    <row r="564" spans="1:17" x14ac:dyDescent="0.2">
      <c r="A564" s="25" t="s">
        <v>27</v>
      </c>
      <c r="B564" s="11" t="s">
        <v>122</v>
      </c>
      <c r="C564" s="11" t="s">
        <v>314</v>
      </c>
      <c r="D564" s="11" t="s">
        <v>213</v>
      </c>
      <c r="E564" s="11" t="s">
        <v>312</v>
      </c>
      <c r="F564" s="12">
        <v>5</v>
      </c>
      <c r="G564" s="12"/>
      <c r="H564" s="12"/>
      <c r="I564" s="12"/>
      <c r="J564" s="12">
        <v>3</v>
      </c>
      <c r="K564" s="12">
        <v>3</v>
      </c>
      <c r="L564" s="12"/>
      <c r="M564" s="12"/>
      <c r="N564" s="12">
        <v>3</v>
      </c>
      <c r="O564" s="12">
        <v>4</v>
      </c>
      <c r="P564" s="12"/>
      <c r="Q564" s="26"/>
    </row>
    <row r="565" spans="1:17" x14ac:dyDescent="0.2">
      <c r="A565" s="27" t="s">
        <v>27</v>
      </c>
      <c r="B565" s="13" t="s">
        <v>122</v>
      </c>
      <c r="C565" s="13" t="s">
        <v>314</v>
      </c>
      <c r="D565" s="13" t="s">
        <v>213</v>
      </c>
      <c r="E565" s="13" t="s">
        <v>313</v>
      </c>
      <c r="F565" s="14">
        <v>3</v>
      </c>
      <c r="G565" s="14"/>
      <c r="H565" s="14"/>
      <c r="I565" s="14"/>
      <c r="J565" s="14">
        <v>2</v>
      </c>
      <c r="K565" s="14">
        <v>2</v>
      </c>
      <c r="L565" s="14"/>
      <c r="M565" s="14"/>
      <c r="N565" s="14">
        <v>2</v>
      </c>
      <c r="O565" s="14">
        <v>4</v>
      </c>
      <c r="P565" s="14"/>
      <c r="Q565" s="28"/>
    </row>
    <row r="566" spans="1:17" x14ac:dyDescent="0.2">
      <c r="A566" s="25" t="s">
        <v>27</v>
      </c>
      <c r="B566" s="11" t="s">
        <v>122</v>
      </c>
      <c r="C566" s="11" t="s">
        <v>314</v>
      </c>
      <c r="D566" s="11" t="s">
        <v>212</v>
      </c>
      <c r="E566" s="11" t="s">
        <v>312</v>
      </c>
      <c r="F566" s="12">
        <v>7</v>
      </c>
      <c r="G566" s="12"/>
      <c r="H566" s="12"/>
      <c r="I566" s="12"/>
      <c r="J566" s="12">
        <v>6</v>
      </c>
      <c r="K566" s="12">
        <v>7</v>
      </c>
      <c r="L566" s="12"/>
      <c r="M566" s="12"/>
      <c r="N566" s="12">
        <v>6</v>
      </c>
      <c r="O566" s="12">
        <v>6</v>
      </c>
      <c r="P566" s="12"/>
      <c r="Q566" s="26"/>
    </row>
    <row r="567" spans="1:17" x14ac:dyDescent="0.2">
      <c r="A567" s="27" t="s">
        <v>27</v>
      </c>
      <c r="B567" s="13" t="s">
        <v>122</v>
      </c>
      <c r="C567" s="13" t="s">
        <v>314</v>
      </c>
      <c r="D567" s="13" t="s">
        <v>212</v>
      </c>
      <c r="E567" s="13" t="s">
        <v>313</v>
      </c>
      <c r="F567" s="14">
        <v>7</v>
      </c>
      <c r="G567" s="14"/>
      <c r="H567" s="14"/>
      <c r="I567" s="14"/>
      <c r="J567" s="14">
        <v>6</v>
      </c>
      <c r="K567" s="14">
        <v>7</v>
      </c>
      <c r="L567" s="14"/>
      <c r="M567" s="14"/>
      <c r="N567" s="14">
        <v>6</v>
      </c>
      <c r="O567" s="14">
        <v>6</v>
      </c>
      <c r="P567" s="14"/>
      <c r="Q567" s="28"/>
    </row>
    <row r="568" spans="1:17" x14ac:dyDescent="0.2">
      <c r="A568" s="25" t="s">
        <v>27</v>
      </c>
      <c r="B568" s="11" t="s">
        <v>122</v>
      </c>
      <c r="C568" s="11" t="s">
        <v>311</v>
      </c>
      <c r="D568" s="11" t="s">
        <v>214</v>
      </c>
      <c r="E568" s="11" t="s">
        <v>312</v>
      </c>
      <c r="F568" s="12">
        <v>3</v>
      </c>
      <c r="G568" s="12"/>
      <c r="H568" s="12"/>
      <c r="I568" s="12">
        <v>5</v>
      </c>
      <c r="J568" s="12">
        <v>2</v>
      </c>
      <c r="K568" s="12">
        <v>8</v>
      </c>
      <c r="L568" s="12">
        <v>1</v>
      </c>
      <c r="M568" s="12"/>
      <c r="N568" s="12">
        <v>9</v>
      </c>
      <c r="O568" s="12">
        <v>5</v>
      </c>
      <c r="P568" s="12">
        <v>5</v>
      </c>
      <c r="Q568" s="26"/>
    </row>
    <row r="569" spans="1:17" x14ac:dyDescent="0.2">
      <c r="A569" s="27" t="s">
        <v>27</v>
      </c>
      <c r="B569" s="13" t="s">
        <v>122</v>
      </c>
      <c r="C569" s="13" t="s">
        <v>311</v>
      </c>
      <c r="D569" s="13" t="s">
        <v>214</v>
      </c>
      <c r="E569" s="13" t="s">
        <v>313</v>
      </c>
      <c r="F569" s="14">
        <v>7</v>
      </c>
      <c r="G569" s="14"/>
      <c r="H569" s="14"/>
      <c r="I569" s="14">
        <v>6</v>
      </c>
      <c r="J569" s="14">
        <v>2</v>
      </c>
      <c r="K569" s="14">
        <v>8</v>
      </c>
      <c r="L569" s="14">
        <v>1</v>
      </c>
      <c r="M569" s="14"/>
      <c r="N569" s="14">
        <v>9</v>
      </c>
      <c r="O569" s="14">
        <v>7</v>
      </c>
      <c r="P569" s="14">
        <v>6</v>
      </c>
      <c r="Q569" s="28"/>
    </row>
    <row r="570" spans="1:17" x14ac:dyDescent="0.2">
      <c r="A570" s="25" t="s">
        <v>27</v>
      </c>
      <c r="B570" s="11" t="s">
        <v>122</v>
      </c>
      <c r="C570" s="11" t="s">
        <v>311</v>
      </c>
      <c r="D570" s="11" t="s">
        <v>215</v>
      </c>
      <c r="E570" s="11" t="s">
        <v>312</v>
      </c>
      <c r="F570" s="12">
        <v>15</v>
      </c>
      <c r="G570" s="12"/>
      <c r="H570" s="12"/>
      <c r="I570" s="12">
        <v>19</v>
      </c>
      <c r="J570" s="12">
        <v>16</v>
      </c>
      <c r="K570" s="12">
        <v>17</v>
      </c>
      <c r="L570" s="12">
        <v>10</v>
      </c>
      <c r="M570" s="12"/>
      <c r="N570" s="12">
        <v>15</v>
      </c>
      <c r="O570" s="12">
        <v>8</v>
      </c>
      <c r="P570" s="12">
        <v>8</v>
      </c>
      <c r="Q570" s="26"/>
    </row>
    <row r="571" spans="1:17" x14ac:dyDescent="0.2">
      <c r="A571" s="27" t="s">
        <v>27</v>
      </c>
      <c r="B571" s="13" t="s">
        <v>122</v>
      </c>
      <c r="C571" s="13" t="s">
        <v>311</v>
      </c>
      <c r="D571" s="13" t="s">
        <v>215</v>
      </c>
      <c r="E571" s="13" t="s">
        <v>313</v>
      </c>
      <c r="F571" s="14">
        <v>3</v>
      </c>
      <c r="G571" s="14"/>
      <c r="H571" s="14"/>
      <c r="I571" s="14">
        <v>16</v>
      </c>
      <c r="J571" s="14">
        <v>12</v>
      </c>
      <c r="K571" s="14">
        <v>15</v>
      </c>
      <c r="L571" s="14">
        <v>8</v>
      </c>
      <c r="M571" s="14"/>
      <c r="N571" s="14">
        <v>11</v>
      </c>
      <c r="O571" s="14">
        <v>5</v>
      </c>
      <c r="P571" s="14">
        <v>7</v>
      </c>
      <c r="Q571" s="28"/>
    </row>
    <row r="572" spans="1:17" x14ac:dyDescent="0.2">
      <c r="A572" s="25" t="s">
        <v>27</v>
      </c>
      <c r="B572" s="11" t="s">
        <v>122</v>
      </c>
      <c r="C572" s="11" t="s">
        <v>314</v>
      </c>
      <c r="D572" s="11" t="s">
        <v>214</v>
      </c>
      <c r="E572" s="11" t="s">
        <v>312</v>
      </c>
      <c r="F572" s="12">
        <v>10</v>
      </c>
      <c r="G572" s="12"/>
      <c r="H572" s="12"/>
      <c r="I572" s="12">
        <v>2</v>
      </c>
      <c r="J572" s="12">
        <v>3</v>
      </c>
      <c r="K572" s="12">
        <v>1</v>
      </c>
      <c r="L572" s="12"/>
      <c r="M572" s="12"/>
      <c r="N572" s="12">
        <v>2</v>
      </c>
      <c r="O572" s="12">
        <v>4</v>
      </c>
      <c r="P572" s="12"/>
      <c r="Q572" s="26"/>
    </row>
    <row r="573" spans="1:17" x14ac:dyDescent="0.2">
      <c r="A573" s="27" t="s">
        <v>27</v>
      </c>
      <c r="B573" s="13" t="s">
        <v>122</v>
      </c>
      <c r="C573" s="13" t="s">
        <v>314</v>
      </c>
      <c r="D573" s="13" t="s">
        <v>214</v>
      </c>
      <c r="E573" s="13" t="s">
        <v>313</v>
      </c>
      <c r="F573" s="14">
        <v>9</v>
      </c>
      <c r="G573" s="14"/>
      <c r="H573" s="14"/>
      <c r="I573" s="14">
        <v>2</v>
      </c>
      <c r="J573" s="14">
        <v>3</v>
      </c>
      <c r="K573" s="14"/>
      <c r="L573" s="14"/>
      <c r="M573" s="14"/>
      <c r="N573" s="14"/>
      <c r="O573" s="14">
        <v>4</v>
      </c>
      <c r="P573" s="14"/>
      <c r="Q573" s="28"/>
    </row>
    <row r="574" spans="1:17" x14ac:dyDescent="0.2">
      <c r="A574" s="25" t="s">
        <v>28</v>
      </c>
      <c r="B574" s="11" t="s">
        <v>123</v>
      </c>
      <c r="C574" s="11" t="s">
        <v>311</v>
      </c>
      <c r="D574" s="11" t="s">
        <v>210</v>
      </c>
      <c r="E574" s="11" t="s">
        <v>312</v>
      </c>
      <c r="F574" s="12"/>
      <c r="G574" s="12"/>
      <c r="H574" s="12"/>
      <c r="I574" s="12"/>
      <c r="J574" s="12"/>
      <c r="K574" s="12"/>
      <c r="L574" s="12"/>
      <c r="M574" s="12"/>
      <c r="N574" s="12"/>
      <c r="O574" s="12"/>
      <c r="P574" s="12"/>
      <c r="Q574" s="26"/>
    </row>
    <row r="575" spans="1:17" x14ac:dyDescent="0.2">
      <c r="A575" s="27" t="s">
        <v>28</v>
      </c>
      <c r="B575" s="13" t="s">
        <v>123</v>
      </c>
      <c r="C575" s="13" t="s">
        <v>311</v>
      </c>
      <c r="D575" s="13" t="s">
        <v>210</v>
      </c>
      <c r="E575" s="13" t="s">
        <v>313</v>
      </c>
      <c r="F575" s="14"/>
      <c r="G575" s="14"/>
      <c r="H575" s="14"/>
      <c r="I575" s="14"/>
      <c r="J575" s="14"/>
      <c r="K575" s="14"/>
      <c r="L575" s="14"/>
      <c r="M575" s="14"/>
      <c r="N575" s="14"/>
      <c r="O575" s="14"/>
      <c r="P575" s="14"/>
      <c r="Q575" s="28"/>
    </row>
    <row r="576" spans="1:17" x14ac:dyDescent="0.2">
      <c r="A576" s="25" t="s">
        <v>28</v>
      </c>
      <c r="B576" s="11" t="s">
        <v>123</v>
      </c>
      <c r="C576" s="11" t="s">
        <v>311</v>
      </c>
      <c r="D576" s="11" t="s">
        <v>212</v>
      </c>
      <c r="E576" s="11" t="s">
        <v>313</v>
      </c>
      <c r="F576" s="12"/>
      <c r="G576" s="12"/>
      <c r="H576" s="12"/>
      <c r="I576" s="12"/>
      <c r="J576" s="12"/>
      <c r="K576" s="12"/>
      <c r="L576" s="12"/>
      <c r="M576" s="12"/>
      <c r="N576" s="12"/>
      <c r="O576" s="12"/>
      <c r="P576" s="12"/>
      <c r="Q576" s="26"/>
    </row>
    <row r="577" spans="1:17" x14ac:dyDescent="0.2">
      <c r="A577" s="27" t="s">
        <v>28</v>
      </c>
      <c r="B577" s="13" t="s">
        <v>123</v>
      </c>
      <c r="C577" s="13" t="s">
        <v>311</v>
      </c>
      <c r="D577" s="13" t="s">
        <v>212</v>
      </c>
      <c r="E577" s="13" t="s">
        <v>312</v>
      </c>
      <c r="F577" s="14"/>
      <c r="G577" s="14"/>
      <c r="H577" s="14"/>
      <c r="I577" s="14"/>
      <c r="J577" s="14"/>
      <c r="K577" s="14"/>
      <c r="L577" s="14"/>
      <c r="M577" s="14"/>
      <c r="N577" s="14"/>
      <c r="O577" s="14"/>
      <c r="P577" s="14"/>
      <c r="Q577" s="28"/>
    </row>
    <row r="578" spans="1:17" x14ac:dyDescent="0.2">
      <c r="A578" s="25" t="s">
        <v>28</v>
      </c>
      <c r="B578" s="11" t="s">
        <v>123</v>
      </c>
      <c r="C578" s="11" t="s">
        <v>314</v>
      </c>
      <c r="D578" s="11" t="s">
        <v>206</v>
      </c>
      <c r="E578" s="11" t="s">
        <v>312</v>
      </c>
      <c r="F578" s="12"/>
      <c r="G578" s="12"/>
      <c r="H578" s="12"/>
      <c r="I578" s="12"/>
      <c r="J578" s="12"/>
      <c r="K578" s="12"/>
      <c r="L578" s="12"/>
      <c r="M578" s="12"/>
      <c r="N578" s="12"/>
      <c r="O578" s="12"/>
      <c r="P578" s="12"/>
      <c r="Q578" s="26"/>
    </row>
    <row r="579" spans="1:17" x14ac:dyDescent="0.2">
      <c r="A579" s="27" t="s">
        <v>28</v>
      </c>
      <c r="B579" s="13" t="s">
        <v>123</v>
      </c>
      <c r="C579" s="13" t="s">
        <v>314</v>
      </c>
      <c r="D579" s="13" t="s">
        <v>206</v>
      </c>
      <c r="E579" s="13" t="s">
        <v>313</v>
      </c>
      <c r="F579" s="14"/>
      <c r="G579" s="14"/>
      <c r="H579" s="14"/>
      <c r="I579" s="14"/>
      <c r="J579" s="14"/>
      <c r="K579" s="14"/>
      <c r="L579" s="14"/>
      <c r="M579" s="14"/>
      <c r="N579" s="14"/>
      <c r="O579" s="14"/>
      <c r="P579" s="14"/>
      <c r="Q579" s="28"/>
    </row>
    <row r="580" spans="1:17" x14ac:dyDescent="0.2">
      <c r="A580" s="25" t="s">
        <v>28</v>
      </c>
      <c r="B580" s="11" t="s">
        <v>123</v>
      </c>
      <c r="C580" s="11" t="s">
        <v>311</v>
      </c>
      <c r="D580" s="11" t="s">
        <v>213</v>
      </c>
      <c r="E580" s="11" t="s">
        <v>312</v>
      </c>
      <c r="F580" s="12"/>
      <c r="G580" s="12"/>
      <c r="H580" s="12"/>
      <c r="I580" s="12"/>
      <c r="J580" s="12"/>
      <c r="K580" s="12"/>
      <c r="L580" s="12"/>
      <c r="M580" s="12"/>
      <c r="N580" s="12"/>
      <c r="O580" s="12"/>
      <c r="P580" s="12"/>
      <c r="Q580" s="26"/>
    </row>
    <row r="581" spans="1:17" x14ac:dyDescent="0.2">
      <c r="A581" s="27" t="s">
        <v>28</v>
      </c>
      <c r="B581" s="13" t="s">
        <v>123</v>
      </c>
      <c r="C581" s="13" t="s">
        <v>311</v>
      </c>
      <c r="D581" s="13" t="s">
        <v>213</v>
      </c>
      <c r="E581" s="13" t="s">
        <v>313</v>
      </c>
      <c r="F581" s="14"/>
      <c r="G581" s="14"/>
      <c r="H581" s="14"/>
      <c r="I581" s="14"/>
      <c r="J581" s="14"/>
      <c r="K581" s="14"/>
      <c r="L581" s="14"/>
      <c r="M581" s="14"/>
      <c r="N581" s="14"/>
      <c r="O581" s="14"/>
      <c r="P581" s="14"/>
      <c r="Q581" s="28"/>
    </row>
    <row r="582" spans="1:17" x14ac:dyDescent="0.2">
      <c r="A582" s="25" t="s">
        <v>28</v>
      </c>
      <c r="B582" s="11" t="s">
        <v>123</v>
      </c>
      <c r="C582" s="11" t="s">
        <v>311</v>
      </c>
      <c r="D582" s="11" t="s">
        <v>214</v>
      </c>
      <c r="E582" s="11" t="s">
        <v>312</v>
      </c>
      <c r="F582" s="12">
        <v>15</v>
      </c>
      <c r="G582" s="12">
        <v>15</v>
      </c>
      <c r="H582" s="12">
        <v>17</v>
      </c>
      <c r="I582" s="12">
        <v>15</v>
      </c>
      <c r="J582" s="12">
        <v>16</v>
      </c>
      <c r="K582" s="12">
        <v>16</v>
      </c>
      <c r="L582" s="12">
        <v>2</v>
      </c>
      <c r="M582" s="12">
        <v>8</v>
      </c>
      <c r="N582" s="12">
        <v>3</v>
      </c>
      <c r="O582" s="12">
        <v>7</v>
      </c>
      <c r="P582" s="12"/>
      <c r="Q582" s="26"/>
    </row>
    <row r="583" spans="1:17" x14ac:dyDescent="0.2">
      <c r="A583" s="27" t="s">
        <v>28</v>
      </c>
      <c r="B583" s="13" t="s">
        <v>123</v>
      </c>
      <c r="C583" s="13" t="s">
        <v>311</v>
      </c>
      <c r="D583" s="13" t="s">
        <v>214</v>
      </c>
      <c r="E583" s="13" t="s">
        <v>313</v>
      </c>
      <c r="F583" s="14">
        <v>19</v>
      </c>
      <c r="G583" s="14">
        <v>16</v>
      </c>
      <c r="H583" s="14">
        <v>19</v>
      </c>
      <c r="I583" s="14">
        <v>18</v>
      </c>
      <c r="J583" s="14">
        <v>19</v>
      </c>
      <c r="K583" s="14">
        <v>21</v>
      </c>
      <c r="L583" s="14">
        <v>5</v>
      </c>
      <c r="M583" s="14">
        <v>13</v>
      </c>
      <c r="N583" s="14">
        <v>7</v>
      </c>
      <c r="O583" s="14">
        <v>11</v>
      </c>
      <c r="P583" s="14"/>
      <c r="Q583" s="28"/>
    </row>
    <row r="584" spans="1:17" x14ac:dyDescent="0.2">
      <c r="A584" s="25" t="s">
        <v>28</v>
      </c>
      <c r="B584" s="11" t="s">
        <v>123</v>
      </c>
      <c r="C584" s="11" t="s">
        <v>311</v>
      </c>
      <c r="D584" s="11" t="s">
        <v>215</v>
      </c>
      <c r="E584" s="11" t="s">
        <v>312</v>
      </c>
      <c r="F584" s="12">
        <v>4</v>
      </c>
      <c r="G584" s="12">
        <v>2</v>
      </c>
      <c r="H584" s="12">
        <v>8</v>
      </c>
      <c r="I584" s="12">
        <v>5</v>
      </c>
      <c r="J584" s="12">
        <v>6</v>
      </c>
      <c r="K584" s="12">
        <v>2</v>
      </c>
      <c r="L584" s="12"/>
      <c r="M584" s="12">
        <v>7</v>
      </c>
      <c r="N584" s="12">
        <v>13</v>
      </c>
      <c r="O584" s="12">
        <v>11</v>
      </c>
      <c r="P584" s="12"/>
      <c r="Q584" s="26"/>
    </row>
    <row r="585" spans="1:17" x14ac:dyDescent="0.2">
      <c r="A585" s="27" t="s">
        <v>28</v>
      </c>
      <c r="B585" s="13" t="s">
        <v>123</v>
      </c>
      <c r="C585" s="13" t="s">
        <v>311</v>
      </c>
      <c r="D585" s="13" t="s">
        <v>215</v>
      </c>
      <c r="E585" s="13" t="s">
        <v>313</v>
      </c>
      <c r="F585" s="14">
        <v>5</v>
      </c>
      <c r="G585" s="14">
        <v>3</v>
      </c>
      <c r="H585" s="14">
        <v>8</v>
      </c>
      <c r="I585" s="14">
        <v>7</v>
      </c>
      <c r="J585" s="14">
        <v>6</v>
      </c>
      <c r="K585" s="14">
        <v>3</v>
      </c>
      <c r="L585" s="14">
        <v>1</v>
      </c>
      <c r="M585" s="14">
        <v>9</v>
      </c>
      <c r="N585" s="14">
        <v>16</v>
      </c>
      <c r="O585" s="14">
        <v>13</v>
      </c>
      <c r="P585" s="14"/>
      <c r="Q585" s="28"/>
    </row>
    <row r="586" spans="1:17" x14ac:dyDescent="0.2">
      <c r="A586" s="25" t="s">
        <v>28</v>
      </c>
      <c r="B586" s="11" t="s">
        <v>123</v>
      </c>
      <c r="C586" s="11" t="s">
        <v>314</v>
      </c>
      <c r="D586" s="11" t="s">
        <v>214</v>
      </c>
      <c r="E586" s="11" t="s">
        <v>312</v>
      </c>
      <c r="F586" s="12">
        <v>5</v>
      </c>
      <c r="G586" s="12">
        <v>8</v>
      </c>
      <c r="H586" s="12">
        <v>8</v>
      </c>
      <c r="I586" s="12">
        <v>7</v>
      </c>
      <c r="J586" s="12">
        <v>6</v>
      </c>
      <c r="K586" s="12">
        <v>5</v>
      </c>
      <c r="L586" s="12">
        <v>5</v>
      </c>
      <c r="M586" s="12">
        <v>24</v>
      </c>
      <c r="N586" s="12">
        <v>4</v>
      </c>
      <c r="O586" s="12">
        <v>4</v>
      </c>
      <c r="P586" s="12"/>
      <c r="Q586" s="26"/>
    </row>
    <row r="587" spans="1:17" x14ac:dyDescent="0.2">
      <c r="A587" s="27" t="s">
        <v>28</v>
      </c>
      <c r="B587" s="13" t="s">
        <v>123</v>
      </c>
      <c r="C587" s="13" t="s">
        <v>314</v>
      </c>
      <c r="D587" s="13" t="s">
        <v>214</v>
      </c>
      <c r="E587" s="13" t="s">
        <v>313</v>
      </c>
      <c r="F587" s="14">
        <v>6</v>
      </c>
      <c r="G587" s="14">
        <v>8</v>
      </c>
      <c r="H587" s="14">
        <v>8</v>
      </c>
      <c r="I587" s="14">
        <v>8</v>
      </c>
      <c r="J587" s="14">
        <v>7</v>
      </c>
      <c r="K587" s="14">
        <v>6</v>
      </c>
      <c r="L587" s="14">
        <v>6</v>
      </c>
      <c r="M587" s="14">
        <v>26</v>
      </c>
      <c r="N587" s="14">
        <v>5</v>
      </c>
      <c r="O587" s="14">
        <v>5</v>
      </c>
      <c r="P587" s="14"/>
      <c r="Q587" s="28"/>
    </row>
    <row r="588" spans="1:17" x14ac:dyDescent="0.2">
      <c r="A588" s="25" t="s">
        <v>28</v>
      </c>
      <c r="B588" s="11" t="s">
        <v>123</v>
      </c>
      <c r="C588" s="11" t="s">
        <v>314</v>
      </c>
      <c r="D588" s="11" t="s">
        <v>215</v>
      </c>
      <c r="E588" s="11" t="s">
        <v>312</v>
      </c>
      <c r="F588" s="12">
        <v>2</v>
      </c>
      <c r="G588" s="12">
        <v>5</v>
      </c>
      <c r="H588" s="12">
        <v>5</v>
      </c>
      <c r="I588" s="12">
        <v>5</v>
      </c>
      <c r="J588" s="12">
        <v>5</v>
      </c>
      <c r="K588" s="12">
        <v>4</v>
      </c>
      <c r="L588" s="12">
        <v>4</v>
      </c>
      <c r="M588" s="12"/>
      <c r="N588" s="12">
        <v>2</v>
      </c>
      <c r="O588" s="12">
        <v>1</v>
      </c>
      <c r="P588" s="12"/>
      <c r="Q588" s="26"/>
    </row>
    <row r="589" spans="1:17" x14ac:dyDescent="0.2">
      <c r="A589" s="27" t="s">
        <v>28</v>
      </c>
      <c r="B589" s="13" t="s">
        <v>123</v>
      </c>
      <c r="C589" s="13" t="s">
        <v>314</v>
      </c>
      <c r="D589" s="13" t="s">
        <v>215</v>
      </c>
      <c r="E589" s="13" t="s">
        <v>313</v>
      </c>
      <c r="F589" s="14">
        <v>2</v>
      </c>
      <c r="G589" s="14">
        <v>5</v>
      </c>
      <c r="H589" s="14">
        <v>5</v>
      </c>
      <c r="I589" s="14">
        <v>5</v>
      </c>
      <c r="J589" s="14">
        <v>4</v>
      </c>
      <c r="K589" s="14">
        <v>4</v>
      </c>
      <c r="L589" s="14">
        <v>3</v>
      </c>
      <c r="M589" s="14"/>
      <c r="N589" s="14">
        <v>3</v>
      </c>
      <c r="O589" s="14">
        <v>2</v>
      </c>
      <c r="P589" s="14"/>
      <c r="Q589" s="28"/>
    </row>
    <row r="590" spans="1:17" x14ac:dyDescent="0.2">
      <c r="A590" s="25" t="s">
        <v>28</v>
      </c>
      <c r="B590" s="11" t="s">
        <v>123</v>
      </c>
      <c r="C590" s="11" t="s">
        <v>314</v>
      </c>
      <c r="D590" s="11" t="s">
        <v>213</v>
      </c>
      <c r="E590" s="11" t="s">
        <v>312</v>
      </c>
      <c r="F590" s="12">
        <v>3</v>
      </c>
      <c r="G590" s="12">
        <v>6</v>
      </c>
      <c r="H590" s="12">
        <v>5</v>
      </c>
      <c r="I590" s="12">
        <v>7</v>
      </c>
      <c r="J590" s="12">
        <v>7</v>
      </c>
      <c r="K590" s="12">
        <v>6</v>
      </c>
      <c r="L590" s="12">
        <v>5</v>
      </c>
      <c r="M590" s="12"/>
      <c r="N590" s="12">
        <v>4</v>
      </c>
      <c r="O590" s="12">
        <v>2</v>
      </c>
      <c r="P590" s="12"/>
      <c r="Q590" s="26"/>
    </row>
    <row r="591" spans="1:17" x14ac:dyDescent="0.2">
      <c r="A591" s="27" t="s">
        <v>28</v>
      </c>
      <c r="B591" s="13" t="s">
        <v>123</v>
      </c>
      <c r="C591" s="13" t="s">
        <v>314</v>
      </c>
      <c r="D591" s="13" t="s">
        <v>213</v>
      </c>
      <c r="E591" s="13" t="s">
        <v>313</v>
      </c>
      <c r="F591" s="14">
        <v>3</v>
      </c>
      <c r="G591" s="14">
        <v>5</v>
      </c>
      <c r="H591" s="14">
        <v>5</v>
      </c>
      <c r="I591" s="14">
        <v>6</v>
      </c>
      <c r="J591" s="14">
        <v>6</v>
      </c>
      <c r="K591" s="14">
        <v>5</v>
      </c>
      <c r="L591" s="14">
        <v>4</v>
      </c>
      <c r="M591" s="14"/>
      <c r="N591" s="14">
        <v>4</v>
      </c>
      <c r="O591" s="14">
        <v>2</v>
      </c>
      <c r="P591" s="14"/>
      <c r="Q591" s="28"/>
    </row>
    <row r="592" spans="1:17" x14ac:dyDescent="0.2">
      <c r="A592" s="25" t="s">
        <v>28</v>
      </c>
      <c r="B592" s="11" t="s">
        <v>123</v>
      </c>
      <c r="C592" s="11" t="s">
        <v>314</v>
      </c>
      <c r="D592" s="11" t="s">
        <v>212</v>
      </c>
      <c r="E592" s="11" t="s">
        <v>312</v>
      </c>
      <c r="F592" s="12">
        <v>5</v>
      </c>
      <c r="G592" s="12">
        <v>7</v>
      </c>
      <c r="H592" s="12">
        <v>6</v>
      </c>
      <c r="I592" s="12">
        <v>8</v>
      </c>
      <c r="J592" s="12">
        <v>9</v>
      </c>
      <c r="K592" s="12">
        <v>8</v>
      </c>
      <c r="L592" s="12">
        <v>7</v>
      </c>
      <c r="M592" s="12"/>
      <c r="N592" s="12">
        <v>5</v>
      </c>
      <c r="O592" s="12">
        <v>3</v>
      </c>
      <c r="P592" s="12"/>
      <c r="Q592" s="26"/>
    </row>
    <row r="593" spans="1:17" x14ac:dyDescent="0.2">
      <c r="A593" s="27" t="s">
        <v>28</v>
      </c>
      <c r="B593" s="13" t="s">
        <v>123</v>
      </c>
      <c r="C593" s="13" t="s">
        <v>314</v>
      </c>
      <c r="D593" s="13" t="s">
        <v>212</v>
      </c>
      <c r="E593" s="13" t="s">
        <v>313</v>
      </c>
      <c r="F593" s="14">
        <v>5</v>
      </c>
      <c r="G593" s="14">
        <v>7</v>
      </c>
      <c r="H593" s="14">
        <v>6</v>
      </c>
      <c r="I593" s="14">
        <v>7</v>
      </c>
      <c r="J593" s="14">
        <v>7</v>
      </c>
      <c r="K593" s="14">
        <v>7</v>
      </c>
      <c r="L593" s="14">
        <v>6</v>
      </c>
      <c r="M593" s="14"/>
      <c r="N593" s="14">
        <v>5</v>
      </c>
      <c r="O593" s="14">
        <v>3</v>
      </c>
      <c r="P593" s="14"/>
      <c r="Q593" s="28"/>
    </row>
    <row r="594" spans="1:17" x14ac:dyDescent="0.2">
      <c r="A594" s="25" t="s">
        <v>28</v>
      </c>
      <c r="B594" s="11" t="s">
        <v>123</v>
      </c>
      <c r="C594" s="11" t="s">
        <v>314</v>
      </c>
      <c r="D594" s="11" t="s">
        <v>210</v>
      </c>
      <c r="E594" s="11" t="s">
        <v>312</v>
      </c>
      <c r="F594" s="12">
        <v>5</v>
      </c>
      <c r="G594" s="12">
        <v>6</v>
      </c>
      <c r="H594" s="12">
        <v>6</v>
      </c>
      <c r="I594" s="12">
        <v>8</v>
      </c>
      <c r="J594" s="12">
        <v>8</v>
      </c>
      <c r="K594" s="12">
        <v>7</v>
      </c>
      <c r="L594" s="12">
        <v>6</v>
      </c>
      <c r="M594" s="12"/>
      <c r="N594" s="12">
        <v>5</v>
      </c>
      <c r="O594" s="12">
        <v>3</v>
      </c>
      <c r="P594" s="12"/>
      <c r="Q594" s="26"/>
    </row>
    <row r="595" spans="1:17" x14ac:dyDescent="0.2">
      <c r="A595" s="27" t="s">
        <v>28</v>
      </c>
      <c r="B595" s="13" t="s">
        <v>123</v>
      </c>
      <c r="C595" s="13" t="s">
        <v>314</v>
      </c>
      <c r="D595" s="13" t="s">
        <v>210</v>
      </c>
      <c r="E595" s="13" t="s">
        <v>313</v>
      </c>
      <c r="F595" s="14">
        <v>5</v>
      </c>
      <c r="G595" s="14">
        <v>6</v>
      </c>
      <c r="H595" s="14">
        <v>5</v>
      </c>
      <c r="I595" s="14">
        <v>7</v>
      </c>
      <c r="J595" s="14">
        <v>7</v>
      </c>
      <c r="K595" s="14">
        <v>6</v>
      </c>
      <c r="L595" s="14">
        <v>5</v>
      </c>
      <c r="M595" s="14"/>
      <c r="N595" s="14">
        <v>5</v>
      </c>
      <c r="O595" s="14">
        <v>3</v>
      </c>
      <c r="P595" s="14"/>
      <c r="Q595" s="28"/>
    </row>
    <row r="596" spans="1:17" x14ac:dyDescent="0.2">
      <c r="A596" s="25" t="s">
        <v>29</v>
      </c>
      <c r="B596" s="11" t="s">
        <v>124</v>
      </c>
      <c r="C596" s="11" t="s">
        <v>311</v>
      </c>
      <c r="D596" s="11" t="s">
        <v>210</v>
      </c>
      <c r="E596" s="11" t="s">
        <v>312</v>
      </c>
      <c r="F596" s="12"/>
      <c r="G596" s="12"/>
      <c r="H596" s="12"/>
      <c r="I596" s="12"/>
      <c r="J596" s="12"/>
      <c r="K596" s="12"/>
      <c r="L596" s="12"/>
      <c r="M596" s="12"/>
      <c r="N596" s="12"/>
      <c r="O596" s="12"/>
      <c r="P596" s="12"/>
      <c r="Q596" s="26"/>
    </row>
    <row r="597" spans="1:17" x14ac:dyDescent="0.2">
      <c r="A597" s="27" t="s">
        <v>29</v>
      </c>
      <c r="B597" s="13" t="s">
        <v>124</v>
      </c>
      <c r="C597" s="13" t="s">
        <v>311</v>
      </c>
      <c r="D597" s="13" t="s">
        <v>210</v>
      </c>
      <c r="E597" s="13" t="s">
        <v>313</v>
      </c>
      <c r="F597" s="14"/>
      <c r="G597" s="14"/>
      <c r="H597" s="14"/>
      <c r="I597" s="14"/>
      <c r="J597" s="14"/>
      <c r="K597" s="14"/>
      <c r="L597" s="14"/>
      <c r="M597" s="14"/>
      <c r="N597" s="14"/>
      <c r="O597" s="14"/>
      <c r="P597" s="14"/>
      <c r="Q597" s="28"/>
    </row>
    <row r="598" spans="1:17" x14ac:dyDescent="0.2">
      <c r="A598" s="25" t="s">
        <v>29</v>
      </c>
      <c r="B598" s="11" t="s">
        <v>124</v>
      </c>
      <c r="C598" s="11" t="s">
        <v>311</v>
      </c>
      <c r="D598" s="11" t="s">
        <v>212</v>
      </c>
      <c r="E598" s="11" t="s">
        <v>313</v>
      </c>
      <c r="F598" s="12"/>
      <c r="G598" s="12"/>
      <c r="H598" s="12"/>
      <c r="I598" s="12"/>
      <c r="J598" s="12"/>
      <c r="K598" s="12"/>
      <c r="L598" s="12"/>
      <c r="M598" s="12"/>
      <c r="N598" s="12"/>
      <c r="O598" s="12"/>
      <c r="P598" s="12"/>
      <c r="Q598" s="26"/>
    </row>
    <row r="599" spans="1:17" x14ac:dyDescent="0.2">
      <c r="A599" s="27" t="s">
        <v>29</v>
      </c>
      <c r="B599" s="13" t="s">
        <v>124</v>
      </c>
      <c r="C599" s="13" t="s">
        <v>311</v>
      </c>
      <c r="D599" s="13" t="s">
        <v>212</v>
      </c>
      <c r="E599" s="13" t="s">
        <v>312</v>
      </c>
      <c r="F599" s="14"/>
      <c r="G599" s="14"/>
      <c r="H599" s="14"/>
      <c r="I599" s="14"/>
      <c r="J599" s="14"/>
      <c r="K599" s="14"/>
      <c r="L599" s="14"/>
      <c r="M599" s="14"/>
      <c r="N599" s="14"/>
      <c r="O599" s="14"/>
      <c r="P599" s="14"/>
      <c r="Q599" s="28"/>
    </row>
    <row r="600" spans="1:17" x14ac:dyDescent="0.2">
      <c r="A600" s="25" t="s">
        <v>29</v>
      </c>
      <c r="B600" s="11" t="s">
        <v>124</v>
      </c>
      <c r="C600" s="11" t="s">
        <v>314</v>
      </c>
      <c r="D600" s="11" t="s">
        <v>206</v>
      </c>
      <c r="E600" s="11" t="s">
        <v>312</v>
      </c>
      <c r="F600" s="12"/>
      <c r="G600" s="12"/>
      <c r="H600" s="12"/>
      <c r="I600" s="12"/>
      <c r="J600" s="12"/>
      <c r="K600" s="12"/>
      <c r="L600" s="12"/>
      <c r="M600" s="12"/>
      <c r="N600" s="12"/>
      <c r="O600" s="12"/>
      <c r="P600" s="12"/>
      <c r="Q600" s="26"/>
    </row>
    <row r="601" spans="1:17" x14ac:dyDescent="0.2">
      <c r="A601" s="27" t="s">
        <v>29</v>
      </c>
      <c r="B601" s="13" t="s">
        <v>124</v>
      </c>
      <c r="C601" s="13" t="s">
        <v>314</v>
      </c>
      <c r="D601" s="13" t="s">
        <v>206</v>
      </c>
      <c r="E601" s="13" t="s">
        <v>313</v>
      </c>
      <c r="F601" s="14"/>
      <c r="G601" s="14"/>
      <c r="H601" s="14"/>
      <c r="I601" s="14"/>
      <c r="J601" s="14"/>
      <c r="K601" s="14"/>
      <c r="L601" s="14"/>
      <c r="M601" s="14"/>
      <c r="N601" s="14"/>
      <c r="O601" s="14"/>
      <c r="P601" s="14"/>
      <c r="Q601" s="28"/>
    </row>
    <row r="602" spans="1:17" x14ac:dyDescent="0.2">
      <c r="A602" s="25" t="s">
        <v>29</v>
      </c>
      <c r="B602" s="11" t="s">
        <v>124</v>
      </c>
      <c r="C602" s="11" t="s">
        <v>311</v>
      </c>
      <c r="D602" s="11" t="s">
        <v>213</v>
      </c>
      <c r="E602" s="11" t="s">
        <v>312</v>
      </c>
      <c r="F602" s="12"/>
      <c r="G602" s="12"/>
      <c r="H602" s="12"/>
      <c r="I602" s="12"/>
      <c r="J602" s="12"/>
      <c r="K602" s="12"/>
      <c r="L602" s="12"/>
      <c r="M602" s="12"/>
      <c r="N602" s="12"/>
      <c r="O602" s="12"/>
      <c r="P602" s="12"/>
      <c r="Q602" s="26"/>
    </row>
    <row r="603" spans="1:17" x14ac:dyDescent="0.2">
      <c r="A603" s="27" t="s">
        <v>29</v>
      </c>
      <c r="B603" s="13" t="s">
        <v>124</v>
      </c>
      <c r="C603" s="13" t="s">
        <v>314</v>
      </c>
      <c r="D603" s="13" t="s">
        <v>210</v>
      </c>
      <c r="E603" s="13" t="s">
        <v>313</v>
      </c>
      <c r="F603" s="14">
        <v>5</v>
      </c>
      <c r="G603" s="14"/>
      <c r="H603" s="14"/>
      <c r="I603" s="14"/>
      <c r="J603" s="14"/>
      <c r="K603" s="14">
        <v>2</v>
      </c>
      <c r="L603" s="14"/>
      <c r="M603" s="14"/>
      <c r="N603" s="14"/>
      <c r="O603" s="14"/>
      <c r="P603" s="14"/>
      <c r="Q603" s="28"/>
    </row>
    <row r="604" spans="1:17" x14ac:dyDescent="0.2">
      <c r="A604" s="25" t="s">
        <v>29</v>
      </c>
      <c r="B604" s="11" t="s">
        <v>124</v>
      </c>
      <c r="C604" s="11" t="s">
        <v>311</v>
      </c>
      <c r="D604" s="11" t="s">
        <v>213</v>
      </c>
      <c r="E604" s="11" t="s">
        <v>313</v>
      </c>
      <c r="F604" s="12"/>
      <c r="G604" s="12">
        <v>4</v>
      </c>
      <c r="H604" s="12"/>
      <c r="I604" s="12"/>
      <c r="J604" s="12">
        <v>1</v>
      </c>
      <c r="K604" s="12"/>
      <c r="L604" s="12"/>
      <c r="M604" s="12"/>
      <c r="N604" s="12"/>
      <c r="O604" s="12"/>
      <c r="P604" s="12"/>
      <c r="Q604" s="26"/>
    </row>
    <row r="605" spans="1:17" x14ac:dyDescent="0.2">
      <c r="A605" s="27" t="s">
        <v>29</v>
      </c>
      <c r="B605" s="13" t="s">
        <v>124</v>
      </c>
      <c r="C605" s="13" t="s">
        <v>314</v>
      </c>
      <c r="D605" s="13" t="s">
        <v>214</v>
      </c>
      <c r="E605" s="13" t="s">
        <v>312</v>
      </c>
      <c r="F605" s="14">
        <v>9</v>
      </c>
      <c r="G605" s="14">
        <v>11</v>
      </c>
      <c r="H605" s="14"/>
      <c r="I605" s="14">
        <v>6</v>
      </c>
      <c r="J605" s="14">
        <v>8</v>
      </c>
      <c r="K605" s="14">
        <v>10</v>
      </c>
      <c r="L605" s="14"/>
      <c r="M605" s="14"/>
      <c r="N605" s="14"/>
      <c r="O605" s="14"/>
      <c r="P605" s="14"/>
      <c r="Q605" s="28"/>
    </row>
    <row r="606" spans="1:17" x14ac:dyDescent="0.2">
      <c r="A606" s="25" t="s">
        <v>29</v>
      </c>
      <c r="B606" s="11" t="s">
        <v>124</v>
      </c>
      <c r="C606" s="11" t="s">
        <v>314</v>
      </c>
      <c r="D606" s="11" t="s">
        <v>214</v>
      </c>
      <c r="E606" s="11" t="s">
        <v>313</v>
      </c>
      <c r="F606" s="12">
        <v>7</v>
      </c>
      <c r="G606" s="12">
        <v>6</v>
      </c>
      <c r="H606" s="12"/>
      <c r="I606" s="12">
        <v>7</v>
      </c>
      <c r="J606" s="12">
        <v>8</v>
      </c>
      <c r="K606" s="12">
        <v>7</v>
      </c>
      <c r="L606" s="12"/>
      <c r="M606" s="12"/>
      <c r="N606" s="12"/>
      <c r="O606" s="12"/>
      <c r="P606" s="12"/>
      <c r="Q606" s="26"/>
    </row>
    <row r="607" spans="1:17" x14ac:dyDescent="0.2">
      <c r="A607" s="27" t="s">
        <v>29</v>
      </c>
      <c r="B607" s="13" t="s">
        <v>124</v>
      </c>
      <c r="C607" s="13" t="s">
        <v>314</v>
      </c>
      <c r="D607" s="13" t="s">
        <v>215</v>
      </c>
      <c r="E607" s="13" t="s">
        <v>312</v>
      </c>
      <c r="F607" s="14">
        <v>6</v>
      </c>
      <c r="G607" s="14">
        <v>6</v>
      </c>
      <c r="H607" s="14"/>
      <c r="I607" s="14">
        <v>12</v>
      </c>
      <c r="J607" s="14">
        <v>7</v>
      </c>
      <c r="K607" s="14">
        <v>7</v>
      </c>
      <c r="L607" s="14"/>
      <c r="M607" s="14"/>
      <c r="N607" s="14"/>
      <c r="O607" s="14"/>
      <c r="P607" s="14"/>
      <c r="Q607" s="28"/>
    </row>
    <row r="608" spans="1:17" x14ac:dyDescent="0.2">
      <c r="A608" s="25" t="s">
        <v>29</v>
      </c>
      <c r="B608" s="11" t="s">
        <v>124</v>
      </c>
      <c r="C608" s="11" t="s">
        <v>314</v>
      </c>
      <c r="D608" s="11" t="s">
        <v>215</v>
      </c>
      <c r="E608" s="11" t="s">
        <v>313</v>
      </c>
      <c r="F608" s="12">
        <v>3</v>
      </c>
      <c r="G608" s="12">
        <v>2</v>
      </c>
      <c r="H608" s="12"/>
      <c r="I608" s="12">
        <v>8</v>
      </c>
      <c r="J608" s="12">
        <v>7</v>
      </c>
      <c r="K608" s="12">
        <v>7</v>
      </c>
      <c r="L608" s="12"/>
      <c r="M608" s="12"/>
      <c r="N608" s="12"/>
      <c r="O608" s="12"/>
      <c r="P608" s="12"/>
      <c r="Q608" s="26"/>
    </row>
    <row r="609" spans="1:17" x14ac:dyDescent="0.2">
      <c r="A609" s="27" t="s">
        <v>29</v>
      </c>
      <c r="B609" s="13" t="s">
        <v>124</v>
      </c>
      <c r="C609" s="13" t="s">
        <v>314</v>
      </c>
      <c r="D609" s="13" t="s">
        <v>213</v>
      </c>
      <c r="E609" s="13" t="s">
        <v>312</v>
      </c>
      <c r="F609" s="14">
        <v>14</v>
      </c>
      <c r="G609" s="14">
        <v>11</v>
      </c>
      <c r="H609" s="14"/>
      <c r="I609" s="14">
        <v>15</v>
      </c>
      <c r="J609" s="14">
        <v>10</v>
      </c>
      <c r="K609" s="14">
        <v>11</v>
      </c>
      <c r="L609" s="14"/>
      <c r="M609" s="14"/>
      <c r="N609" s="14"/>
      <c r="O609" s="14"/>
      <c r="P609" s="14"/>
      <c r="Q609" s="28"/>
    </row>
    <row r="610" spans="1:17" x14ac:dyDescent="0.2">
      <c r="A610" s="25" t="s">
        <v>29</v>
      </c>
      <c r="B610" s="11" t="s">
        <v>124</v>
      </c>
      <c r="C610" s="11" t="s">
        <v>314</v>
      </c>
      <c r="D610" s="11" t="s">
        <v>213</v>
      </c>
      <c r="E610" s="11" t="s">
        <v>313</v>
      </c>
      <c r="F610" s="12">
        <v>11</v>
      </c>
      <c r="G610" s="12">
        <v>8</v>
      </c>
      <c r="H610" s="12"/>
      <c r="I610" s="12">
        <v>11</v>
      </c>
      <c r="J610" s="12">
        <v>8</v>
      </c>
      <c r="K610" s="12">
        <v>11</v>
      </c>
      <c r="L610" s="12"/>
      <c r="M610" s="12"/>
      <c r="N610" s="12"/>
      <c r="O610" s="12"/>
      <c r="P610" s="12"/>
      <c r="Q610" s="26"/>
    </row>
    <row r="611" spans="1:17" x14ac:dyDescent="0.2">
      <c r="A611" s="27" t="s">
        <v>29</v>
      </c>
      <c r="B611" s="13" t="s">
        <v>124</v>
      </c>
      <c r="C611" s="13" t="s">
        <v>314</v>
      </c>
      <c r="D611" s="13" t="s">
        <v>212</v>
      </c>
      <c r="E611" s="13" t="s">
        <v>312</v>
      </c>
      <c r="F611" s="14">
        <v>7</v>
      </c>
      <c r="G611" s="14">
        <v>10</v>
      </c>
      <c r="H611" s="14"/>
      <c r="I611" s="14">
        <v>14</v>
      </c>
      <c r="J611" s="14">
        <v>11</v>
      </c>
      <c r="K611" s="14">
        <v>6</v>
      </c>
      <c r="L611" s="14"/>
      <c r="M611" s="14"/>
      <c r="N611" s="14"/>
      <c r="O611" s="14"/>
      <c r="P611" s="14"/>
      <c r="Q611" s="28"/>
    </row>
    <row r="612" spans="1:17" x14ac:dyDescent="0.2">
      <c r="A612" s="25" t="s">
        <v>29</v>
      </c>
      <c r="B612" s="11" t="s">
        <v>124</v>
      </c>
      <c r="C612" s="11" t="s">
        <v>314</v>
      </c>
      <c r="D612" s="11" t="s">
        <v>212</v>
      </c>
      <c r="E612" s="11" t="s">
        <v>313</v>
      </c>
      <c r="F612" s="12">
        <v>6</v>
      </c>
      <c r="G612" s="12">
        <v>8</v>
      </c>
      <c r="H612" s="12"/>
      <c r="I612" s="12">
        <v>12</v>
      </c>
      <c r="J612" s="12">
        <v>10</v>
      </c>
      <c r="K612" s="12">
        <v>7</v>
      </c>
      <c r="L612" s="12"/>
      <c r="M612" s="12"/>
      <c r="N612" s="12"/>
      <c r="O612" s="12"/>
      <c r="P612" s="12"/>
      <c r="Q612" s="26"/>
    </row>
    <row r="613" spans="1:17" x14ac:dyDescent="0.2">
      <c r="A613" s="27" t="s">
        <v>29</v>
      </c>
      <c r="B613" s="13" t="s">
        <v>124</v>
      </c>
      <c r="C613" s="13" t="s">
        <v>314</v>
      </c>
      <c r="D613" s="13" t="s">
        <v>210</v>
      </c>
      <c r="E613" s="13" t="s">
        <v>312</v>
      </c>
      <c r="F613" s="14">
        <v>10</v>
      </c>
      <c r="G613" s="14">
        <v>8</v>
      </c>
      <c r="H613" s="14"/>
      <c r="I613" s="14">
        <v>2</v>
      </c>
      <c r="J613" s="14"/>
      <c r="K613" s="14"/>
      <c r="L613" s="14"/>
      <c r="M613" s="14"/>
      <c r="N613" s="14"/>
      <c r="O613" s="14"/>
      <c r="P613" s="14"/>
      <c r="Q613" s="28"/>
    </row>
    <row r="614" spans="1:17" x14ac:dyDescent="0.2">
      <c r="A614" s="25" t="s">
        <v>29</v>
      </c>
      <c r="B614" s="11" t="s">
        <v>124</v>
      </c>
      <c r="C614" s="11" t="s">
        <v>311</v>
      </c>
      <c r="D614" s="11" t="s">
        <v>214</v>
      </c>
      <c r="E614" s="11" t="s">
        <v>312</v>
      </c>
      <c r="F614" s="12"/>
      <c r="G614" s="12">
        <v>4</v>
      </c>
      <c r="H614" s="12">
        <v>8</v>
      </c>
      <c r="I614" s="12">
        <v>6</v>
      </c>
      <c r="J614" s="12">
        <v>5</v>
      </c>
      <c r="K614" s="12">
        <v>15</v>
      </c>
      <c r="L614" s="12"/>
      <c r="M614" s="12"/>
      <c r="N614" s="12"/>
      <c r="O614" s="12"/>
      <c r="P614" s="12"/>
      <c r="Q614" s="26"/>
    </row>
    <row r="615" spans="1:17" x14ac:dyDescent="0.2">
      <c r="A615" s="27" t="s">
        <v>29</v>
      </c>
      <c r="B615" s="13" t="s">
        <v>124</v>
      </c>
      <c r="C615" s="13" t="s">
        <v>311</v>
      </c>
      <c r="D615" s="13" t="s">
        <v>214</v>
      </c>
      <c r="E615" s="13" t="s">
        <v>313</v>
      </c>
      <c r="F615" s="14"/>
      <c r="G615" s="14">
        <v>8</v>
      </c>
      <c r="H615" s="14">
        <v>8</v>
      </c>
      <c r="I615" s="14">
        <v>9</v>
      </c>
      <c r="J615" s="14">
        <v>3</v>
      </c>
      <c r="K615" s="14">
        <v>14</v>
      </c>
      <c r="L615" s="14"/>
      <c r="M615" s="14"/>
      <c r="N615" s="14"/>
      <c r="O615" s="14"/>
      <c r="P615" s="14"/>
      <c r="Q615" s="28"/>
    </row>
    <row r="616" spans="1:17" x14ac:dyDescent="0.2">
      <c r="A616" s="25" t="s">
        <v>29</v>
      </c>
      <c r="B616" s="11" t="s">
        <v>124</v>
      </c>
      <c r="C616" s="11" t="s">
        <v>311</v>
      </c>
      <c r="D616" s="11" t="s">
        <v>215</v>
      </c>
      <c r="E616" s="11" t="s">
        <v>313</v>
      </c>
      <c r="F616" s="12"/>
      <c r="G616" s="12">
        <v>10</v>
      </c>
      <c r="H616" s="12">
        <v>7</v>
      </c>
      <c r="I616" s="12"/>
      <c r="J616" s="12">
        <v>6</v>
      </c>
      <c r="K616" s="12">
        <v>6</v>
      </c>
      <c r="L616" s="12"/>
      <c r="M616" s="12"/>
      <c r="N616" s="12"/>
      <c r="O616" s="12"/>
      <c r="P616" s="12"/>
      <c r="Q616" s="26"/>
    </row>
    <row r="617" spans="1:17" x14ac:dyDescent="0.2">
      <c r="A617" s="27" t="s">
        <v>29</v>
      </c>
      <c r="B617" s="13" t="s">
        <v>124</v>
      </c>
      <c r="C617" s="13" t="s">
        <v>311</v>
      </c>
      <c r="D617" s="13" t="s">
        <v>215</v>
      </c>
      <c r="E617" s="13" t="s">
        <v>312</v>
      </c>
      <c r="F617" s="14"/>
      <c r="G617" s="14">
        <v>9</v>
      </c>
      <c r="H617" s="14">
        <v>3</v>
      </c>
      <c r="I617" s="14"/>
      <c r="J617" s="14">
        <v>7</v>
      </c>
      <c r="K617" s="14"/>
      <c r="L617" s="14"/>
      <c r="M617" s="14"/>
      <c r="N617" s="14"/>
      <c r="O617" s="14"/>
      <c r="P617" s="14"/>
      <c r="Q617" s="28"/>
    </row>
    <row r="618" spans="1:17" x14ac:dyDescent="0.2">
      <c r="A618" s="25" t="s">
        <v>30</v>
      </c>
      <c r="B618" s="11" t="s">
        <v>125</v>
      </c>
      <c r="C618" s="11" t="s">
        <v>311</v>
      </c>
      <c r="D618" s="11" t="s">
        <v>210</v>
      </c>
      <c r="E618" s="11" t="s">
        <v>312</v>
      </c>
      <c r="F618" s="12"/>
      <c r="G618" s="12"/>
      <c r="H618" s="12"/>
      <c r="I618" s="12"/>
      <c r="J618" s="12"/>
      <c r="K618" s="12"/>
      <c r="L618" s="12"/>
      <c r="M618" s="12"/>
      <c r="N618" s="12"/>
      <c r="O618" s="12"/>
      <c r="P618" s="12"/>
      <c r="Q618" s="26"/>
    </row>
    <row r="619" spans="1:17" x14ac:dyDescent="0.2">
      <c r="A619" s="27" t="s">
        <v>30</v>
      </c>
      <c r="B619" s="13" t="s">
        <v>125</v>
      </c>
      <c r="C619" s="13" t="s">
        <v>311</v>
      </c>
      <c r="D619" s="13" t="s">
        <v>210</v>
      </c>
      <c r="E619" s="13" t="s">
        <v>313</v>
      </c>
      <c r="F619" s="14"/>
      <c r="G619" s="14"/>
      <c r="H619" s="14"/>
      <c r="I619" s="14"/>
      <c r="J619" s="14"/>
      <c r="K619" s="14"/>
      <c r="L619" s="14"/>
      <c r="M619" s="14"/>
      <c r="N619" s="14"/>
      <c r="O619" s="14"/>
      <c r="P619" s="14"/>
      <c r="Q619" s="28"/>
    </row>
    <row r="620" spans="1:17" x14ac:dyDescent="0.2">
      <c r="A620" s="25" t="s">
        <v>30</v>
      </c>
      <c r="B620" s="11" t="s">
        <v>125</v>
      </c>
      <c r="C620" s="11" t="s">
        <v>314</v>
      </c>
      <c r="D620" s="11" t="s">
        <v>210</v>
      </c>
      <c r="E620" s="11" t="s">
        <v>312</v>
      </c>
      <c r="F620" s="12"/>
      <c r="G620" s="12"/>
      <c r="H620" s="12"/>
      <c r="I620" s="12"/>
      <c r="J620" s="12"/>
      <c r="K620" s="12"/>
      <c r="L620" s="12"/>
      <c r="M620" s="12"/>
      <c r="N620" s="12"/>
      <c r="O620" s="12"/>
      <c r="P620" s="12"/>
      <c r="Q620" s="26"/>
    </row>
    <row r="621" spans="1:17" x14ac:dyDescent="0.2">
      <c r="A621" s="27" t="s">
        <v>30</v>
      </c>
      <c r="B621" s="13" t="s">
        <v>125</v>
      </c>
      <c r="C621" s="13" t="s">
        <v>314</v>
      </c>
      <c r="D621" s="13" t="s">
        <v>210</v>
      </c>
      <c r="E621" s="13" t="s">
        <v>313</v>
      </c>
      <c r="F621" s="14"/>
      <c r="G621" s="14"/>
      <c r="H621" s="14"/>
      <c r="I621" s="14"/>
      <c r="J621" s="14"/>
      <c r="K621" s="14"/>
      <c r="L621" s="14"/>
      <c r="M621" s="14"/>
      <c r="N621" s="14"/>
      <c r="O621" s="14"/>
      <c r="P621" s="14"/>
      <c r="Q621" s="28"/>
    </row>
    <row r="622" spans="1:17" x14ac:dyDescent="0.2">
      <c r="A622" s="25" t="s">
        <v>30</v>
      </c>
      <c r="B622" s="11" t="s">
        <v>125</v>
      </c>
      <c r="C622" s="11" t="s">
        <v>314</v>
      </c>
      <c r="D622" s="11" t="s">
        <v>212</v>
      </c>
      <c r="E622" s="11" t="s">
        <v>312</v>
      </c>
      <c r="F622" s="12"/>
      <c r="G622" s="12"/>
      <c r="H622" s="12"/>
      <c r="I622" s="12"/>
      <c r="J622" s="12"/>
      <c r="K622" s="12"/>
      <c r="L622" s="12"/>
      <c r="M622" s="12"/>
      <c r="N622" s="12"/>
      <c r="O622" s="12"/>
      <c r="P622" s="12"/>
      <c r="Q622" s="26"/>
    </row>
    <row r="623" spans="1:17" x14ac:dyDescent="0.2">
      <c r="A623" s="27" t="s">
        <v>30</v>
      </c>
      <c r="B623" s="13" t="s">
        <v>125</v>
      </c>
      <c r="C623" s="13" t="s">
        <v>314</v>
      </c>
      <c r="D623" s="13" t="s">
        <v>212</v>
      </c>
      <c r="E623" s="13" t="s">
        <v>313</v>
      </c>
      <c r="F623" s="14"/>
      <c r="G623" s="14"/>
      <c r="H623" s="14"/>
      <c r="I623" s="14"/>
      <c r="J623" s="14"/>
      <c r="K623" s="14"/>
      <c r="L623" s="14"/>
      <c r="M623" s="14"/>
      <c r="N623" s="14"/>
      <c r="O623" s="14"/>
      <c r="P623" s="14"/>
      <c r="Q623" s="28"/>
    </row>
    <row r="624" spans="1:17" x14ac:dyDescent="0.2">
      <c r="A624" s="25" t="s">
        <v>30</v>
      </c>
      <c r="B624" s="11" t="s">
        <v>125</v>
      </c>
      <c r="C624" s="11" t="s">
        <v>311</v>
      </c>
      <c r="D624" s="11" t="s">
        <v>212</v>
      </c>
      <c r="E624" s="11" t="s">
        <v>313</v>
      </c>
      <c r="F624" s="12"/>
      <c r="G624" s="12"/>
      <c r="H624" s="12"/>
      <c r="I624" s="12"/>
      <c r="J624" s="12"/>
      <c r="K624" s="12"/>
      <c r="L624" s="12"/>
      <c r="M624" s="12"/>
      <c r="N624" s="12"/>
      <c r="O624" s="12"/>
      <c r="P624" s="12"/>
      <c r="Q624" s="26"/>
    </row>
    <row r="625" spans="1:17" x14ac:dyDescent="0.2">
      <c r="A625" s="27" t="s">
        <v>30</v>
      </c>
      <c r="B625" s="13" t="s">
        <v>125</v>
      </c>
      <c r="C625" s="13" t="s">
        <v>311</v>
      </c>
      <c r="D625" s="13" t="s">
        <v>212</v>
      </c>
      <c r="E625" s="13" t="s">
        <v>312</v>
      </c>
      <c r="F625" s="14"/>
      <c r="G625" s="14"/>
      <c r="H625" s="14"/>
      <c r="I625" s="14"/>
      <c r="J625" s="14"/>
      <c r="K625" s="14"/>
      <c r="L625" s="14"/>
      <c r="M625" s="14"/>
      <c r="N625" s="14"/>
      <c r="O625" s="14"/>
      <c r="P625" s="14"/>
      <c r="Q625" s="28"/>
    </row>
    <row r="626" spans="1:17" x14ac:dyDescent="0.2">
      <c r="A626" s="25" t="s">
        <v>30</v>
      </c>
      <c r="B626" s="11" t="s">
        <v>125</v>
      </c>
      <c r="C626" s="11" t="s">
        <v>314</v>
      </c>
      <c r="D626" s="11" t="s">
        <v>206</v>
      </c>
      <c r="E626" s="11" t="s">
        <v>312</v>
      </c>
      <c r="F626" s="12"/>
      <c r="G626" s="12"/>
      <c r="H626" s="12"/>
      <c r="I626" s="12"/>
      <c r="J626" s="12"/>
      <c r="K626" s="12"/>
      <c r="L626" s="12"/>
      <c r="M626" s="12"/>
      <c r="N626" s="12"/>
      <c r="O626" s="12"/>
      <c r="P626" s="12"/>
      <c r="Q626" s="26"/>
    </row>
    <row r="627" spans="1:17" x14ac:dyDescent="0.2">
      <c r="A627" s="27" t="s">
        <v>30</v>
      </c>
      <c r="B627" s="13" t="s">
        <v>125</v>
      </c>
      <c r="C627" s="13" t="s">
        <v>314</v>
      </c>
      <c r="D627" s="13" t="s">
        <v>206</v>
      </c>
      <c r="E627" s="13" t="s">
        <v>313</v>
      </c>
      <c r="F627" s="14"/>
      <c r="G627" s="14"/>
      <c r="H627" s="14"/>
      <c r="I627" s="14"/>
      <c r="J627" s="14"/>
      <c r="K627" s="14"/>
      <c r="L627" s="14"/>
      <c r="M627" s="14"/>
      <c r="N627" s="14"/>
      <c r="O627" s="14"/>
      <c r="P627" s="14"/>
      <c r="Q627" s="28"/>
    </row>
    <row r="628" spans="1:17" x14ac:dyDescent="0.2">
      <c r="A628" s="25" t="s">
        <v>30</v>
      </c>
      <c r="B628" s="11" t="s">
        <v>125</v>
      </c>
      <c r="C628" s="11" t="s">
        <v>311</v>
      </c>
      <c r="D628" s="11" t="s">
        <v>213</v>
      </c>
      <c r="E628" s="11" t="s">
        <v>312</v>
      </c>
      <c r="F628" s="12"/>
      <c r="G628" s="12"/>
      <c r="H628" s="12"/>
      <c r="I628" s="12"/>
      <c r="J628" s="12"/>
      <c r="K628" s="12"/>
      <c r="L628" s="12"/>
      <c r="M628" s="12"/>
      <c r="N628" s="12"/>
      <c r="O628" s="12"/>
      <c r="P628" s="12"/>
      <c r="Q628" s="26"/>
    </row>
    <row r="629" spans="1:17" x14ac:dyDescent="0.2">
      <c r="A629" s="27" t="s">
        <v>30</v>
      </c>
      <c r="B629" s="13" t="s">
        <v>125</v>
      </c>
      <c r="C629" s="13" t="s">
        <v>311</v>
      </c>
      <c r="D629" s="13" t="s">
        <v>213</v>
      </c>
      <c r="E629" s="13" t="s">
        <v>313</v>
      </c>
      <c r="F629" s="14"/>
      <c r="G629" s="14"/>
      <c r="H629" s="14"/>
      <c r="I629" s="14"/>
      <c r="J629" s="14"/>
      <c r="K629" s="14"/>
      <c r="L629" s="14"/>
      <c r="M629" s="14"/>
      <c r="N629" s="14"/>
      <c r="O629" s="14"/>
      <c r="P629" s="14"/>
      <c r="Q629" s="28"/>
    </row>
    <row r="630" spans="1:17" x14ac:dyDescent="0.2">
      <c r="A630" s="25" t="s">
        <v>30</v>
      </c>
      <c r="B630" s="11" t="s">
        <v>125</v>
      </c>
      <c r="C630" s="11" t="s">
        <v>314</v>
      </c>
      <c r="D630" s="11" t="s">
        <v>213</v>
      </c>
      <c r="E630" s="11" t="s">
        <v>312</v>
      </c>
      <c r="F630" s="12"/>
      <c r="G630" s="12"/>
      <c r="H630" s="12"/>
      <c r="I630" s="12"/>
      <c r="J630" s="12"/>
      <c r="K630" s="12"/>
      <c r="L630" s="12"/>
      <c r="M630" s="12"/>
      <c r="N630" s="12"/>
      <c r="O630" s="12"/>
      <c r="P630" s="12"/>
      <c r="Q630" s="26"/>
    </row>
    <row r="631" spans="1:17" x14ac:dyDescent="0.2">
      <c r="A631" s="27" t="s">
        <v>30</v>
      </c>
      <c r="B631" s="13" t="s">
        <v>125</v>
      </c>
      <c r="C631" s="13" t="s">
        <v>314</v>
      </c>
      <c r="D631" s="13" t="s">
        <v>213</v>
      </c>
      <c r="E631" s="13" t="s">
        <v>313</v>
      </c>
      <c r="F631" s="14"/>
      <c r="G631" s="14"/>
      <c r="H631" s="14"/>
      <c r="I631" s="14"/>
      <c r="J631" s="14"/>
      <c r="K631" s="14"/>
      <c r="L631" s="14"/>
      <c r="M631" s="14"/>
      <c r="N631" s="14"/>
      <c r="O631" s="14"/>
      <c r="P631" s="14"/>
      <c r="Q631" s="28"/>
    </row>
    <row r="632" spans="1:17" x14ac:dyDescent="0.2">
      <c r="A632" s="25" t="s">
        <v>30</v>
      </c>
      <c r="B632" s="11" t="s">
        <v>125</v>
      </c>
      <c r="C632" s="11" t="s">
        <v>311</v>
      </c>
      <c r="D632" s="11" t="s">
        <v>214</v>
      </c>
      <c r="E632" s="11" t="s">
        <v>312</v>
      </c>
      <c r="F632" s="12"/>
      <c r="G632" s="12"/>
      <c r="H632" s="12"/>
      <c r="I632" s="12"/>
      <c r="J632" s="12"/>
      <c r="K632" s="12"/>
      <c r="L632" s="12"/>
      <c r="M632" s="12"/>
      <c r="N632" s="12"/>
      <c r="O632" s="12"/>
      <c r="P632" s="12"/>
      <c r="Q632" s="26"/>
    </row>
    <row r="633" spans="1:17" x14ac:dyDescent="0.2">
      <c r="A633" s="27" t="s">
        <v>30</v>
      </c>
      <c r="B633" s="13" t="s">
        <v>125</v>
      </c>
      <c r="C633" s="13" t="s">
        <v>311</v>
      </c>
      <c r="D633" s="13" t="s">
        <v>214</v>
      </c>
      <c r="E633" s="13" t="s">
        <v>313</v>
      </c>
      <c r="F633" s="14"/>
      <c r="G633" s="14"/>
      <c r="H633" s="14"/>
      <c r="I633" s="14"/>
      <c r="J633" s="14"/>
      <c r="K633" s="14"/>
      <c r="L633" s="14"/>
      <c r="M633" s="14"/>
      <c r="N633" s="14"/>
      <c r="O633" s="14"/>
      <c r="P633" s="14"/>
      <c r="Q633" s="28"/>
    </row>
    <row r="634" spans="1:17" x14ac:dyDescent="0.2">
      <c r="A634" s="25" t="s">
        <v>30</v>
      </c>
      <c r="B634" s="11" t="s">
        <v>125</v>
      </c>
      <c r="C634" s="11" t="s">
        <v>311</v>
      </c>
      <c r="D634" s="11" t="s">
        <v>215</v>
      </c>
      <c r="E634" s="11" t="s">
        <v>312</v>
      </c>
      <c r="F634" s="12"/>
      <c r="G634" s="12"/>
      <c r="H634" s="12"/>
      <c r="I634" s="12"/>
      <c r="J634" s="12"/>
      <c r="K634" s="12"/>
      <c r="L634" s="12"/>
      <c r="M634" s="12"/>
      <c r="N634" s="12"/>
      <c r="O634" s="12"/>
      <c r="P634" s="12"/>
      <c r="Q634" s="26"/>
    </row>
    <row r="635" spans="1:17" x14ac:dyDescent="0.2">
      <c r="A635" s="27" t="s">
        <v>30</v>
      </c>
      <c r="B635" s="13" t="s">
        <v>125</v>
      </c>
      <c r="C635" s="13" t="s">
        <v>311</v>
      </c>
      <c r="D635" s="13" t="s">
        <v>215</v>
      </c>
      <c r="E635" s="13" t="s">
        <v>313</v>
      </c>
      <c r="F635" s="14"/>
      <c r="G635" s="14"/>
      <c r="H635" s="14"/>
      <c r="I635" s="14"/>
      <c r="J635" s="14"/>
      <c r="K635" s="14"/>
      <c r="L635" s="14"/>
      <c r="M635" s="14"/>
      <c r="N635" s="14"/>
      <c r="O635" s="14"/>
      <c r="P635" s="14"/>
      <c r="Q635" s="28"/>
    </row>
    <row r="636" spans="1:17" x14ac:dyDescent="0.2">
      <c r="A636" s="25" t="s">
        <v>30</v>
      </c>
      <c r="B636" s="11" t="s">
        <v>125</v>
      </c>
      <c r="C636" s="11" t="s">
        <v>314</v>
      </c>
      <c r="D636" s="11" t="s">
        <v>214</v>
      </c>
      <c r="E636" s="11" t="s">
        <v>312</v>
      </c>
      <c r="F636" s="12"/>
      <c r="G636" s="12"/>
      <c r="H636" s="12"/>
      <c r="I636" s="12"/>
      <c r="J636" s="12"/>
      <c r="K636" s="12"/>
      <c r="L636" s="12"/>
      <c r="M636" s="12"/>
      <c r="N636" s="12"/>
      <c r="O636" s="12"/>
      <c r="P636" s="12"/>
      <c r="Q636" s="26"/>
    </row>
    <row r="637" spans="1:17" x14ac:dyDescent="0.2">
      <c r="A637" s="27" t="s">
        <v>30</v>
      </c>
      <c r="B637" s="13" t="s">
        <v>125</v>
      </c>
      <c r="C637" s="13" t="s">
        <v>314</v>
      </c>
      <c r="D637" s="13" t="s">
        <v>214</v>
      </c>
      <c r="E637" s="13" t="s">
        <v>313</v>
      </c>
      <c r="F637" s="14"/>
      <c r="G637" s="14"/>
      <c r="H637" s="14"/>
      <c r="I637" s="14"/>
      <c r="J637" s="14"/>
      <c r="K637" s="14"/>
      <c r="L637" s="14"/>
      <c r="M637" s="14"/>
      <c r="N637" s="14"/>
      <c r="O637" s="14"/>
      <c r="P637" s="14"/>
      <c r="Q637" s="28"/>
    </row>
    <row r="638" spans="1:17" x14ac:dyDescent="0.2">
      <c r="A638" s="25" t="s">
        <v>30</v>
      </c>
      <c r="B638" s="11" t="s">
        <v>125</v>
      </c>
      <c r="C638" s="11" t="s">
        <v>314</v>
      </c>
      <c r="D638" s="11" t="s">
        <v>215</v>
      </c>
      <c r="E638" s="11" t="s">
        <v>312</v>
      </c>
      <c r="F638" s="12"/>
      <c r="G638" s="12"/>
      <c r="H638" s="12"/>
      <c r="I638" s="12"/>
      <c r="J638" s="12"/>
      <c r="K638" s="12"/>
      <c r="L638" s="12"/>
      <c r="M638" s="12"/>
      <c r="N638" s="12"/>
      <c r="O638" s="12"/>
      <c r="P638" s="12"/>
      <c r="Q638" s="26"/>
    </row>
    <row r="639" spans="1:17" x14ac:dyDescent="0.2">
      <c r="A639" s="27" t="s">
        <v>30</v>
      </c>
      <c r="B639" s="13" t="s">
        <v>125</v>
      </c>
      <c r="C639" s="13" t="s">
        <v>314</v>
      </c>
      <c r="D639" s="13" t="s">
        <v>215</v>
      </c>
      <c r="E639" s="13" t="s">
        <v>313</v>
      </c>
      <c r="F639" s="14"/>
      <c r="G639" s="14"/>
      <c r="H639" s="14"/>
      <c r="I639" s="14"/>
      <c r="J639" s="14"/>
      <c r="K639" s="14"/>
      <c r="L639" s="14"/>
      <c r="M639" s="14"/>
      <c r="N639" s="14"/>
      <c r="O639" s="14"/>
      <c r="P639" s="14"/>
      <c r="Q639" s="28"/>
    </row>
    <row r="640" spans="1:17" x14ac:dyDescent="0.2">
      <c r="A640" s="25" t="s">
        <v>31</v>
      </c>
      <c r="B640" s="11" t="s">
        <v>126</v>
      </c>
      <c r="C640" s="11" t="s">
        <v>311</v>
      </c>
      <c r="D640" s="11" t="s">
        <v>210</v>
      </c>
      <c r="E640" s="11" t="s">
        <v>312</v>
      </c>
      <c r="F640" s="12"/>
      <c r="G640" s="12"/>
      <c r="H640" s="12"/>
      <c r="I640" s="12"/>
      <c r="J640" s="12"/>
      <c r="K640" s="12"/>
      <c r="L640" s="12"/>
      <c r="M640" s="12"/>
      <c r="N640" s="12"/>
      <c r="O640" s="12"/>
      <c r="P640" s="12"/>
      <c r="Q640" s="26"/>
    </row>
    <row r="641" spans="1:17" x14ac:dyDescent="0.2">
      <c r="A641" s="27" t="s">
        <v>31</v>
      </c>
      <c r="B641" s="13" t="s">
        <v>126</v>
      </c>
      <c r="C641" s="13" t="s">
        <v>311</v>
      </c>
      <c r="D641" s="13" t="s">
        <v>210</v>
      </c>
      <c r="E641" s="13" t="s">
        <v>313</v>
      </c>
      <c r="F641" s="14"/>
      <c r="G641" s="14"/>
      <c r="H641" s="14"/>
      <c r="I641" s="14"/>
      <c r="J641" s="14"/>
      <c r="K641" s="14"/>
      <c r="L641" s="14"/>
      <c r="M641" s="14"/>
      <c r="N641" s="14"/>
      <c r="O641" s="14"/>
      <c r="P641" s="14"/>
      <c r="Q641" s="28"/>
    </row>
    <row r="642" spans="1:17" x14ac:dyDescent="0.2">
      <c r="A642" s="25" t="s">
        <v>31</v>
      </c>
      <c r="B642" s="11" t="s">
        <v>126</v>
      </c>
      <c r="C642" s="11" t="s">
        <v>311</v>
      </c>
      <c r="D642" s="11" t="s">
        <v>212</v>
      </c>
      <c r="E642" s="11" t="s">
        <v>313</v>
      </c>
      <c r="F642" s="12"/>
      <c r="G642" s="12"/>
      <c r="H642" s="12"/>
      <c r="I642" s="12"/>
      <c r="J642" s="12"/>
      <c r="K642" s="12"/>
      <c r="L642" s="12"/>
      <c r="M642" s="12"/>
      <c r="N642" s="12"/>
      <c r="O642" s="12"/>
      <c r="P642" s="12"/>
      <c r="Q642" s="26"/>
    </row>
    <row r="643" spans="1:17" x14ac:dyDescent="0.2">
      <c r="A643" s="27" t="s">
        <v>31</v>
      </c>
      <c r="B643" s="13" t="s">
        <v>126</v>
      </c>
      <c r="C643" s="13" t="s">
        <v>311</v>
      </c>
      <c r="D643" s="13" t="s">
        <v>212</v>
      </c>
      <c r="E643" s="13" t="s">
        <v>312</v>
      </c>
      <c r="F643" s="14"/>
      <c r="G643" s="14"/>
      <c r="H643" s="14"/>
      <c r="I643" s="14"/>
      <c r="J643" s="14"/>
      <c r="K643" s="14"/>
      <c r="L643" s="14"/>
      <c r="M643" s="14"/>
      <c r="N643" s="14"/>
      <c r="O643" s="14"/>
      <c r="P643" s="14"/>
      <c r="Q643" s="28"/>
    </row>
    <row r="644" spans="1:17" x14ac:dyDescent="0.2">
      <c r="A644" s="25" t="s">
        <v>31</v>
      </c>
      <c r="B644" s="11" t="s">
        <v>126</v>
      </c>
      <c r="C644" s="11" t="s">
        <v>314</v>
      </c>
      <c r="D644" s="11" t="s">
        <v>206</v>
      </c>
      <c r="E644" s="11" t="s">
        <v>312</v>
      </c>
      <c r="F644" s="12"/>
      <c r="G644" s="12"/>
      <c r="H644" s="12"/>
      <c r="I644" s="12"/>
      <c r="J644" s="12"/>
      <c r="K644" s="12"/>
      <c r="L644" s="12"/>
      <c r="M644" s="12"/>
      <c r="N644" s="12"/>
      <c r="O644" s="12"/>
      <c r="P644" s="12"/>
      <c r="Q644" s="26"/>
    </row>
    <row r="645" spans="1:17" x14ac:dyDescent="0.2">
      <c r="A645" s="27" t="s">
        <v>31</v>
      </c>
      <c r="B645" s="13" t="s">
        <v>126</v>
      </c>
      <c r="C645" s="13" t="s">
        <v>314</v>
      </c>
      <c r="D645" s="13" t="s">
        <v>206</v>
      </c>
      <c r="E645" s="13" t="s">
        <v>313</v>
      </c>
      <c r="F645" s="14"/>
      <c r="G645" s="14"/>
      <c r="H645" s="14"/>
      <c r="I645" s="14"/>
      <c r="J645" s="14"/>
      <c r="K645" s="14"/>
      <c r="L645" s="14"/>
      <c r="M645" s="14"/>
      <c r="N645" s="14"/>
      <c r="O645" s="14"/>
      <c r="P645" s="14"/>
      <c r="Q645" s="28"/>
    </row>
    <row r="646" spans="1:17" x14ac:dyDescent="0.2">
      <c r="A646" s="25" t="s">
        <v>31</v>
      </c>
      <c r="B646" s="11" t="s">
        <v>126</v>
      </c>
      <c r="C646" s="11" t="s">
        <v>311</v>
      </c>
      <c r="D646" s="11" t="s">
        <v>213</v>
      </c>
      <c r="E646" s="11" t="s">
        <v>312</v>
      </c>
      <c r="F646" s="12"/>
      <c r="G646" s="12"/>
      <c r="H646" s="12"/>
      <c r="I646" s="12"/>
      <c r="J646" s="12"/>
      <c r="K646" s="12"/>
      <c r="L646" s="12"/>
      <c r="M646" s="12"/>
      <c r="N646" s="12"/>
      <c r="O646" s="12"/>
      <c r="P646" s="12"/>
      <c r="Q646" s="26"/>
    </row>
    <row r="647" spans="1:17" x14ac:dyDescent="0.2">
      <c r="A647" s="27" t="s">
        <v>31</v>
      </c>
      <c r="B647" s="13" t="s">
        <v>126</v>
      </c>
      <c r="C647" s="13" t="s">
        <v>311</v>
      </c>
      <c r="D647" s="13" t="s">
        <v>213</v>
      </c>
      <c r="E647" s="13" t="s">
        <v>313</v>
      </c>
      <c r="F647" s="14"/>
      <c r="G647" s="14"/>
      <c r="H647" s="14"/>
      <c r="I647" s="14"/>
      <c r="J647" s="14"/>
      <c r="K647" s="14"/>
      <c r="L647" s="14"/>
      <c r="M647" s="14"/>
      <c r="N647" s="14"/>
      <c r="O647" s="14"/>
      <c r="P647" s="14"/>
      <c r="Q647" s="28"/>
    </row>
    <row r="648" spans="1:17" x14ac:dyDescent="0.2">
      <c r="A648" s="25" t="s">
        <v>31</v>
      </c>
      <c r="B648" s="11" t="s">
        <v>126</v>
      </c>
      <c r="C648" s="11" t="s">
        <v>314</v>
      </c>
      <c r="D648" s="11" t="s">
        <v>214</v>
      </c>
      <c r="E648" s="11" t="s">
        <v>312</v>
      </c>
      <c r="F648" s="12"/>
      <c r="G648" s="12"/>
      <c r="H648" s="12"/>
      <c r="I648" s="12"/>
      <c r="J648" s="12"/>
      <c r="K648" s="12"/>
      <c r="L648" s="12"/>
      <c r="M648" s="12"/>
      <c r="N648" s="12"/>
      <c r="O648" s="12"/>
      <c r="P648" s="12"/>
      <c r="Q648" s="26"/>
    </row>
    <row r="649" spans="1:17" x14ac:dyDescent="0.2">
      <c r="A649" s="27" t="s">
        <v>31</v>
      </c>
      <c r="B649" s="13" t="s">
        <v>126</v>
      </c>
      <c r="C649" s="13" t="s">
        <v>314</v>
      </c>
      <c r="D649" s="13" t="s">
        <v>213</v>
      </c>
      <c r="E649" s="13" t="s">
        <v>312</v>
      </c>
      <c r="F649" s="14">
        <v>2</v>
      </c>
      <c r="G649" s="14"/>
      <c r="H649" s="14"/>
      <c r="I649" s="14"/>
      <c r="J649" s="14"/>
      <c r="K649" s="14"/>
      <c r="L649" s="14"/>
      <c r="M649" s="14"/>
      <c r="N649" s="14"/>
      <c r="O649" s="14"/>
      <c r="P649" s="14"/>
      <c r="Q649" s="28"/>
    </row>
    <row r="650" spans="1:17" x14ac:dyDescent="0.2">
      <c r="A650" s="25" t="s">
        <v>31</v>
      </c>
      <c r="B650" s="11" t="s">
        <v>126</v>
      </c>
      <c r="C650" s="11" t="s">
        <v>311</v>
      </c>
      <c r="D650" s="11" t="s">
        <v>214</v>
      </c>
      <c r="E650" s="11" t="s">
        <v>312</v>
      </c>
      <c r="F650" s="12">
        <v>7</v>
      </c>
      <c r="G650" s="12">
        <v>5</v>
      </c>
      <c r="H650" s="12"/>
      <c r="I650" s="12"/>
      <c r="J650" s="12"/>
      <c r="K650" s="12"/>
      <c r="L650" s="12"/>
      <c r="M650" s="12"/>
      <c r="N650" s="12"/>
      <c r="O650" s="12"/>
      <c r="P650" s="12"/>
      <c r="Q650" s="26"/>
    </row>
    <row r="651" spans="1:17" x14ac:dyDescent="0.2">
      <c r="A651" s="27" t="s">
        <v>31</v>
      </c>
      <c r="B651" s="13" t="s">
        <v>126</v>
      </c>
      <c r="C651" s="13" t="s">
        <v>311</v>
      </c>
      <c r="D651" s="13" t="s">
        <v>214</v>
      </c>
      <c r="E651" s="13" t="s">
        <v>313</v>
      </c>
      <c r="F651" s="14">
        <v>10</v>
      </c>
      <c r="G651" s="14">
        <v>5</v>
      </c>
      <c r="H651" s="14"/>
      <c r="I651" s="14"/>
      <c r="J651" s="14"/>
      <c r="K651" s="14"/>
      <c r="L651" s="14"/>
      <c r="M651" s="14"/>
      <c r="N651" s="14"/>
      <c r="O651" s="14"/>
      <c r="P651" s="14"/>
      <c r="Q651" s="28"/>
    </row>
    <row r="652" spans="1:17" x14ac:dyDescent="0.2">
      <c r="A652" s="25" t="s">
        <v>31</v>
      </c>
      <c r="B652" s="11" t="s">
        <v>126</v>
      </c>
      <c r="C652" s="11" t="s">
        <v>311</v>
      </c>
      <c r="D652" s="11" t="s">
        <v>215</v>
      </c>
      <c r="E652" s="11" t="s">
        <v>312</v>
      </c>
      <c r="F652" s="12">
        <v>9</v>
      </c>
      <c r="G652" s="12">
        <v>1</v>
      </c>
      <c r="H652" s="12"/>
      <c r="I652" s="12"/>
      <c r="J652" s="12"/>
      <c r="K652" s="12"/>
      <c r="L652" s="12"/>
      <c r="M652" s="12"/>
      <c r="N652" s="12"/>
      <c r="O652" s="12"/>
      <c r="P652" s="12"/>
      <c r="Q652" s="26"/>
    </row>
    <row r="653" spans="1:17" x14ac:dyDescent="0.2">
      <c r="A653" s="27" t="s">
        <v>31</v>
      </c>
      <c r="B653" s="13" t="s">
        <v>126</v>
      </c>
      <c r="C653" s="13" t="s">
        <v>311</v>
      </c>
      <c r="D653" s="13" t="s">
        <v>215</v>
      </c>
      <c r="E653" s="13" t="s">
        <v>313</v>
      </c>
      <c r="F653" s="14">
        <v>8</v>
      </c>
      <c r="G653" s="14">
        <v>11</v>
      </c>
      <c r="H653" s="14"/>
      <c r="I653" s="14"/>
      <c r="J653" s="14"/>
      <c r="K653" s="14"/>
      <c r="L653" s="14"/>
      <c r="M653" s="14"/>
      <c r="N653" s="14"/>
      <c r="O653" s="14"/>
      <c r="P653" s="14"/>
      <c r="Q653" s="28"/>
    </row>
    <row r="654" spans="1:17" x14ac:dyDescent="0.2">
      <c r="A654" s="25" t="s">
        <v>31</v>
      </c>
      <c r="B654" s="11" t="s">
        <v>126</v>
      </c>
      <c r="C654" s="11" t="s">
        <v>314</v>
      </c>
      <c r="D654" s="11" t="s">
        <v>214</v>
      </c>
      <c r="E654" s="11" t="s">
        <v>313</v>
      </c>
      <c r="F654" s="12"/>
      <c r="G654" s="12"/>
      <c r="H654" s="12"/>
      <c r="I654" s="12">
        <v>2</v>
      </c>
      <c r="J654" s="12"/>
      <c r="K654" s="12"/>
      <c r="L654" s="12"/>
      <c r="M654" s="12"/>
      <c r="N654" s="12"/>
      <c r="O654" s="12"/>
      <c r="P654" s="12"/>
      <c r="Q654" s="26"/>
    </row>
    <row r="655" spans="1:17" x14ac:dyDescent="0.2">
      <c r="A655" s="27" t="s">
        <v>31</v>
      </c>
      <c r="B655" s="13" t="s">
        <v>126</v>
      </c>
      <c r="C655" s="13" t="s">
        <v>314</v>
      </c>
      <c r="D655" s="13" t="s">
        <v>215</v>
      </c>
      <c r="E655" s="13" t="s">
        <v>312</v>
      </c>
      <c r="F655" s="14">
        <v>3</v>
      </c>
      <c r="G655" s="14"/>
      <c r="H655" s="14"/>
      <c r="I655" s="14">
        <v>1</v>
      </c>
      <c r="J655" s="14"/>
      <c r="K655" s="14"/>
      <c r="L655" s="14"/>
      <c r="M655" s="14"/>
      <c r="N655" s="14"/>
      <c r="O655" s="14"/>
      <c r="P655" s="14"/>
      <c r="Q655" s="28"/>
    </row>
    <row r="656" spans="1:17" x14ac:dyDescent="0.2">
      <c r="A656" s="25" t="s">
        <v>31</v>
      </c>
      <c r="B656" s="11" t="s">
        <v>126</v>
      </c>
      <c r="C656" s="11" t="s">
        <v>314</v>
      </c>
      <c r="D656" s="11" t="s">
        <v>215</v>
      </c>
      <c r="E656" s="11" t="s">
        <v>313</v>
      </c>
      <c r="F656" s="12">
        <v>4</v>
      </c>
      <c r="G656" s="12"/>
      <c r="H656" s="12"/>
      <c r="I656" s="12">
        <v>2</v>
      </c>
      <c r="J656" s="12"/>
      <c r="K656" s="12"/>
      <c r="L656" s="12"/>
      <c r="M656" s="12"/>
      <c r="N656" s="12"/>
      <c r="O656" s="12"/>
      <c r="P656" s="12"/>
      <c r="Q656" s="26"/>
    </row>
    <row r="657" spans="1:17" x14ac:dyDescent="0.2">
      <c r="A657" s="27" t="s">
        <v>31</v>
      </c>
      <c r="B657" s="13" t="s">
        <v>126</v>
      </c>
      <c r="C657" s="13" t="s">
        <v>314</v>
      </c>
      <c r="D657" s="13" t="s">
        <v>213</v>
      </c>
      <c r="E657" s="13" t="s">
        <v>313</v>
      </c>
      <c r="F657" s="14">
        <v>4</v>
      </c>
      <c r="G657" s="14"/>
      <c r="H657" s="14"/>
      <c r="I657" s="14">
        <v>1</v>
      </c>
      <c r="J657" s="14"/>
      <c r="K657" s="14"/>
      <c r="L657" s="14"/>
      <c r="M657" s="14"/>
      <c r="N657" s="14"/>
      <c r="O657" s="14"/>
      <c r="P657" s="14"/>
      <c r="Q657" s="28"/>
    </row>
    <row r="658" spans="1:17" x14ac:dyDescent="0.2">
      <c r="A658" s="25" t="s">
        <v>31</v>
      </c>
      <c r="B658" s="11" t="s">
        <v>126</v>
      </c>
      <c r="C658" s="11" t="s">
        <v>314</v>
      </c>
      <c r="D658" s="11" t="s">
        <v>212</v>
      </c>
      <c r="E658" s="11" t="s">
        <v>312</v>
      </c>
      <c r="F658" s="12">
        <v>9</v>
      </c>
      <c r="G658" s="12"/>
      <c r="H658" s="12"/>
      <c r="I658" s="12">
        <v>2</v>
      </c>
      <c r="J658" s="12"/>
      <c r="K658" s="12"/>
      <c r="L658" s="12"/>
      <c r="M658" s="12"/>
      <c r="N658" s="12"/>
      <c r="O658" s="12"/>
      <c r="P658" s="12"/>
      <c r="Q658" s="26"/>
    </row>
    <row r="659" spans="1:17" x14ac:dyDescent="0.2">
      <c r="A659" s="27" t="s">
        <v>31</v>
      </c>
      <c r="B659" s="13" t="s">
        <v>126</v>
      </c>
      <c r="C659" s="13" t="s">
        <v>314</v>
      </c>
      <c r="D659" s="13" t="s">
        <v>212</v>
      </c>
      <c r="E659" s="13" t="s">
        <v>313</v>
      </c>
      <c r="F659" s="14">
        <v>5</v>
      </c>
      <c r="G659" s="14"/>
      <c r="H659" s="14"/>
      <c r="I659" s="14">
        <v>2</v>
      </c>
      <c r="J659" s="14"/>
      <c r="K659" s="14"/>
      <c r="L659" s="14"/>
      <c r="M659" s="14"/>
      <c r="N659" s="14"/>
      <c r="O659" s="14"/>
      <c r="P659" s="14"/>
      <c r="Q659" s="28"/>
    </row>
    <row r="660" spans="1:17" x14ac:dyDescent="0.2">
      <c r="A660" s="25" t="s">
        <v>31</v>
      </c>
      <c r="B660" s="11" t="s">
        <v>126</v>
      </c>
      <c r="C660" s="11" t="s">
        <v>314</v>
      </c>
      <c r="D660" s="11" t="s">
        <v>210</v>
      </c>
      <c r="E660" s="11" t="s">
        <v>312</v>
      </c>
      <c r="F660" s="12">
        <v>5</v>
      </c>
      <c r="G660" s="12"/>
      <c r="H660" s="12"/>
      <c r="I660" s="12">
        <v>2</v>
      </c>
      <c r="J660" s="12"/>
      <c r="K660" s="12"/>
      <c r="L660" s="12"/>
      <c r="M660" s="12"/>
      <c r="N660" s="12"/>
      <c r="O660" s="12"/>
      <c r="P660" s="12"/>
      <c r="Q660" s="26"/>
    </row>
    <row r="661" spans="1:17" x14ac:dyDescent="0.2">
      <c r="A661" s="27" t="s">
        <v>31</v>
      </c>
      <c r="B661" s="13" t="s">
        <v>126</v>
      </c>
      <c r="C661" s="13" t="s">
        <v>314</v>
      </c>
      <c r="D661" s="13" t="s">
        <v>210</v>
      </c>
      <c r="E661" s="13" t="s">
        <v>313</v>
      </c>
      <c r="F661" s="14">
        <v>2</v>
      </c>
      <c r="G661" s="14"/>
      <c r="H661" s="14"/>
      <c r="I661" s="14">
        <v>3</v>
      </c>
      <c r="J661" s="14"/>
      <c r="K661" s="14"/>
      <c r="L661" s="14"/>
      <c r="M661" s="14"/>
      <c r="N661" s="14"/>
      <c r="O661" s="14"/>
      <c r="P661" s="14"/>
      <c r="Q661" s="28"/>
    </row>
    <row r="662" spans="1:17" x14ac:dyDescent="0.2">
      <c r="A662" s="25" t="s">
        <v>32</v>
      </c>
      <c r="B662" s="11" t="s">
        <v>127</v>
      </c>
      <c r="C662" s="11" t="s">
        <v>311</v>
      </c>
      <c r="D662" s="11" t="s">
        <v>210</v>
      </c>
      <c r="E662" s="11" t="s">
        <v>312</v>
      </c>
      <c r="F662" s="12"/>
      <c r="G662" s="12"/>
      <c r="H662" s="12"/>
      <c r="I662" s="12"/>
      <c r="J662" s="12"/>
      <c r="K662" s="12"/>
      <c r="L662" s="12"/>
      <c r="M662" s="12"/>
      <c r="N662" s="12"/>
      <c r="O662" s="12"/>
      <c r="P662" s="12"/>
      <c r="Q662" s="26"/>
    </row>
    <row r="663" spans="1:17" x14ac:dyDescent="0.2">
      <c r="A663" s="27" t="s">
        <v>32</v>
      </c>
      <c r="B663" s="13" t="s">
        <v>127</v>
      </c>
      <c r="C663" s="13" t="s">
        <v>311</v>
      </c>
      <c r="D663" s="13" t="s">
        <v>210</v>
      </c>
      <c r="E663" s="13" t="s">
        <v>313</v>
      </c>
      <c r="F663" s="14"/>
      <c r="G663" s="14"/>
      <c r="H663" s="14"/>
      <c r="I663" s="14"/>
      <c r="J663" s="14"/>
      <c r="K663" s="14"/>
      <c r="L663" s="14"/>
      <c r="M663" s="14"/>
      <c r="N663" s="14"/>
      <c r="O663" s="14"/>
      <c r="P663" s="14"/>
      <c r="Q663" s="28"/>
    </row>
    <row r="664" spans="1:17" x14ac:dyDescent="0.2">
      <c r="A664" s="25" t="s">
        <v>32</v>
      </c>
      <c r="B664" s="11" t="s">
        <v>127</v>
      </c>
      <c r="C664" s="11" t="s">
        <v>314</v>
      </c>
      <c r="D664" s="11" t="s">
        <v>210</v>
      </c>
      <c r="E664" s="11" t="s">
        <v>312</v>
      </c>
      <c r="F664" s="12"/>
      <c r="G664" s="12"/>
      <c r="H664" s="12"/>
      <c r="I664" s="12"/>
      <c r="J664" s="12"/>
      <c r="K664" s="12"/>
      <c r="L664" s="12"/>
      <c r="M664" s="12"/>
      <c r="N664" s="12"/>
      <c r="O664" s="12"/>
      <c r="P664" s="12"/>
      <c r="Q664" s="26"/>
    </row>
    <row r="665" spans="1:17" x14ac:dyDescent="0.2">
      <c r="A665" s="27" t="s">
        <v>32</v>
      </c>
      <c r="B665" s="13" t="s">
        <v>127</v>
      </c>
      <c r="C665" s="13" t="s">
        <v>314</v>
      </c>
      <c r="D665" s="13" t="s">
        <v>210</v>
      </c>
      <c r="E665" s="13" t="s">
        <v>313</v>
      </c>
      <c r="F665" s="14"/>
      <c r="G665" s="14"/>
      <c r="H665" s="14"/>
      <c r="I665" s="14"/>
      <c r="J665" s="14"/>
      <c r="K665" s="14"/>
      <c r="L665" s="14"/>
      <c r="M665" s="14"/>
      <c r="N665" s="14"/>
      <c r="O665" s="14"/>
      <c r="P665" s="14"/>
      <c r="Q665" s="28"/>
    </row>
    <row r="666" spans="1:17" x14ac:dyDescent="0.2">
      <c r="A666" s="25" t="s">
        <v>32</v>
      </c>
      <c r="B666" s="11" t="s">
        <v>127</v>
      </c>
      <c r="C666" s="11" t="s">
        <v>314</v>
      </c>
      <c r="D666" s="11" t="s">
        <v>212</v>
      </c>
      <c r="E666" s="11" t="s">
        <v>312</v>
      </c>
      <c r="F666" s="12"/>
      <c r="G666" s="12"/>
      <c r="H666" s="12"/>
      <c r="I666" s="12"/>
      <c r="J666" s="12"/>
      <c r="K666" s="12"/>
      <c r="L666" s="12"/>
      <c r="M666" s="12"/>
      <c r="N666" s="12"/>
      <c r="O666" s="12"/>
      <c r="P666" s="12"/>
      <c r="Q666" s="26"/>
    </row>
    <row r="667" spans="1:17" x14ac:dyDescent="0.2">
      <c r="A667" s="27" t="s">
        <v>32</v>
      </c>
      <c r="B667" s="13" t="s">
        <v>127</v>
      </c>
      <c r="C667" s="13" t="s">
        <v>314</v>
      </c>
      <c r="D667" s="13" t="s">
        <v>212</v>
      </c>
      <c r="E667" s="13" t="s">
        <v>313</v>
      </c>
      <c r="F667" s="14"/>
      <c r="G667" s="14"/>
      <c r="H667" s="14"/>
      <c r="I667" s="14"/>
      <c r="J667" s="14"/>
      <c r="K667" s="14"/>
      <c r="L667" s="14"/>
      <c r="M667" s="14"/>
      <c r="N667" s="14"/>
      <c r="O667" s="14"/>
      <c r="P667" s="14"/>
      <c r="Q667" s="28"/>
    </row>
    <row r="668" spans="1:17" x14ac:dyDescent="0.2">
      <c r="A668" s="25" t="s">
        <v>32</v>
      </c>
      <c r="B668" s="11" t="s">
        <v>127</v>
      </c>
      <c r="C668" s="11" t="s">
        <v>311</v>
      </c>
      <c r="D668" s="11" t="s">
        <v>212</v>
      </c>
      <c r="E668" s="11" t="s">
        <v>313</v>
      </c>
      <c r="F668" s="12"/>
      <c r="G668" s="12"/>
      <c r="H668" s="12"/>
      <c r="I668" s="12"/>
      <c r="J668" s="12"/>
      <c r="K668" s="12"/>
      <c r="L668" s="12"/>
      <c r="M668" s="12"/>
      <c r="N668" s="12"/>
      <c r="O668" s="12"/>
      <c r="P668" s="12"/>
      <c r="Q668" s="26"/>
    </row>
    <row r="669" spans="1:17" x14ac:dyDescent="0.2">
      <c r="A669" s="27" t="s">
        <v>32</v>
      </c>
      <c r="B669" s="13" t="s">
        <v>127</v>
      </c>
      <c r="C669" s="13" t="s">
        <v>311</v>
      </c>
      <c r="D669" s="13" t="s">
        <v>212</v>
      </c>
      <c r="E669" s="13" t="s">
        <v>312</v>
      </c>
      <c r="F669" s="14"/>
      <c r="G669" s="14"/>
      <c r="H669" s="14"/>
      <c r="I669" s="14"/>
      <c r="J669" s="14"/>
      <c r="K669" s="14"/>
      <c r="L669" s="14"/>
      <c r="M669" s="14"/>
      <c r="N669" s="14"/>
      <c r="O669" s="14"/>
      <c r="P669" s="14"/>
      <c r="Q669" s="28"/>
    </row>
    <row r="670" spans="1:17" x14ac:dyDescent="0.2">
      <c r="A670" s="25" t="s">
        <v>32</v>
      </c>
      <c r="B670" s="11" t="s">
        <v>127</v>
      </c>
      <c r="C670" s="11" t="s">
        <v>314</v>
      </c>
      <c r="D670" s="11" t="s">
        <v>206</v>
      </c>
      <c r="E670" s="11" t="s">
        <v>312</v>
      </c>
      <c r="F670" s="12"/>
      <c r="G670" s="12"/>
      <c r="H670" s="12"/>
      <c r="I670" s="12"/>
      <c r="J670" s="12"/>
      <c r="K670" s="12"/>
      <c r="L670" s="12"/>
      <c r="M670" s="12"/>
      <c r="N670" s="12"/>
      <c r="O670" s="12"/>
      <c r="P670" s="12"/>
      <c r="Q670" s="26"/>
    </row>
    <row r="671" spans="1:17" x14ac:dyDescent="0.2">
      <c r="A671" s="27" t="s">
        <v>32</v>
      </c>
      <c r="B671" s="13" t="s">
        <v>127</v>
      </c>
      <c r="C671" s="13" t="s">
        <v>314</v>
      </c>
      <c r="D671" s="13" t="s">
        <v>206</v>
      </c>
      <c r="E671" s="13" t="s">
        <v>313</v>
      </c>
      <c r="F671" s="14"/>
      <c r="G671" s="14"/>
      <c r="H671" s="14"/>
      <c r="I671" s="14"/>
      <c r="J671" s="14"/>
      <c r="K671" s="14"/>
      <c r="L671" s="14"/>
      <c r="M671" s="14"/>
      <c r="N671" s="14"/>
      <c r="O671" s="14"/>
      <c r="P671" s="14"/>
      <c r="Q671" s="28"/>
    </row>
    <row r="672" spans="1:17" x14ac:dyDescent="0.2">
      <c r="A672" s="25" t="s">
        <v>32</v>
      </c>
      <c r="B672" s="11" t="s">
        <v>127</v>
      </c>
      <c r="C672" s="11" t="s">
        <v>311</v>
      </c>
      <c r="D672" s="11" t="s">
        <v>213</v>
      </c>
      <c r="E672" s="11" t="s">
        <v>312</v>
      </c>
      <c r="F672" s="12"/>
      <c r="G672" s="12"/>
      <c r="H672" s="12"/>
      <c r="I672" s="12"/>
      <c r="J672" s="12"/>
      <c r="K672" s="12"/>
      <c r="L672" s="12"/>
      <c r="M672" s="12"/>
      <c r="N672" s="12"/>
      <c r="O672" s="12"/>
      <c r="P672" s="12"/>
      <c r="Q672" s="26"/>
    </row>
    <row r="673" spans="1:17" x14ac:dyDescent="0.2">
      <c r="A673" s="27" t="s">
        <v>32</v>
      </c>
      <c r="B673" s="13" t="s">
        <v>127</v>
      </c>
      <c r="C673" s="13" t="s">
        <v>311</v>
      </c>
      <c r="D673" s="13" t="s">
        <v>213</v>
      </c>
      <c r="E673" s="13" t="s">
        <v>313</v>
      </c>
      <c r="F673" s="14"/>
      <c r="G673" s="14"/>
      <c r="H673" s="14"/>
      <c r="I673" s="14"/>
      <c r="J673" s="14"/>
      <c r="K673" s="14"/>
      <c r="L673" s="14"/>
      <c r="M673" s="14"/>
      <c r="N673" s="14"/>
      <c r="O673" s="14"/>
      <c r="P673" s="14"/>
      <c r="Q673" s="28"/>
    </row>
    <row r="674" spans="1:17" x14ac:dyDescent="0.2">
      <c r="A674" s="25" t="s">
        <v>32</v>
      </c>
      <c r="B674" s="11" t="s">
        <v>127</v>
      </c>
      <c r="C674" s="11" t="s">
        <v>314</v>
      </c>
      <c r="D674" s="11" t="s">
        <v>213</v>
      </c>
      <c r="E674" s="11" t="s">
        <v>312</v>
      </c>
      <c r="F674" s="12"/>
      <c r="G674" s="12"/>
      <c r="H674" s="12"/>
      <c r="I674" s="12"/>
      <c r="J674" s="12"/>
      <c r="K674" s="12"/>
      <c r="L674" s="12"/>
      <c r="M674" s="12"/>
      <c r="N674" s="12"/>
      <c r="O674" s="12"/>
      <c r="P674" s="12"/>
      <c r="Q674" s="26"/>
    </row>
    <row r="675" spans="1:17" x14ac:dyDescent="0.2">
      <c r="A675" s="27" t="s">
        <v>32</v>
      </c>
      <c r="B675" s="13" t="s">
        <v>127</v>
      </c>
      <c r="C675" s="13" t="s">
        <v>314</v>
      </c>
      <c r="D675" s="13" t="s">
        <v>213</v>
      </c>
      <c r="E675" s="13" t="s">
        <v>313</v>
      </c>
      <c r="F675" s="14"/>
      <c r="G675" s="14"/>
      <c r="H675" s="14"/>
      <c r="I675" s="14"/>
      <c r="J675" s="14"/>
      <c r="K675" s="14"/>
      <c r="L675" s="14"/>
      <c r="M675" s="14"/>
      <c r="N675" s="14"/>
      <c r="O675" s="14"/>
      <c r="P675" s="14"/>
      <c r="Q675" s="28"/>
    </row>
    <row r="676" spans="1:17" x14ac:dyDescent="0.2">
      <c r="A676" s="25" t="s">
        <v>32</v>
      </c>
      <c r="B676" s="11" t="s">
        <v>127</v>
      </c>
      <c r="C676" s="11" t="s">
        <v>311</v>
      </c>
      <c r="D676" s="11" t="s">
        <v>214</v>
      </c>
      <c r="E676" s="11" t="s">
        <v>312</v>
      </c>
      <c r="F676" s="12"/>
      <c r="G676" s="12"/>
      <c r="H676" s="12"/>
      <c r="I676" s="12"/>
      <c r="J676" s="12"/>
      <c r="K676" s="12"/>
      <c r="L676" s="12"/>
      <c r="M676" s="12"/>
      <c r="N676" s="12"/>
      <c r="O676" s="12"/>
      <c r="P676" s="12"/>
      <c r="Q676" s="26"/>
    </row>
    <row r="677" spans="1:17" x14ac:dyDescent="0.2">
      <c r="A677" s="27" t="s">
        <v>32</v>
      </c>
      <c r="B677" s="13" t="s">
        <v>127</v>
      </c>
      <c r="C677" s="13" t="s">
        <v>311</v>
      </c>
      <c r="D677" s="13" t="s">
        <v>214</v>
      </c>
      <c r="E677" s="13" t="s">
        <v>313</v>
      </c>
      <c r="F677" s="14"/>
      <c r="G677" s="14"/>
      <c r="H677" s="14"/>
      <c r="I677" s="14"/>
      <c r="J677" s="14"/>
      <c r="K677" s="14"/>
      <c r="L677" s="14"/>
      <c r="M677" s="14"/>
      <c r="N677" s="14"/>
      <c r="O677" s="14"/>
      <c r="P677" s="14"/>
      <c r="Q677" s="28"/>
    </row>
    <row r="678" spans="1:17" x14ac:dyDescent="0.2">
      <c r="A678" s="25" t="s">
        <v>32</v>
      </c>
      <c r="B678" s="11" t="s">
        <v>127</v>
      </c>
      <c r="C678" s="11" t="s">
        <v>311</v>
      </c>
      <c r="D678" s="11" t="s">
        <v>215</v>
      </c>
      <c r="E678" s="11" t="s">
        <v>312</v>
      </c>
      <c r="F678" s="12"/>
      <c r="G678" s="12"/>
      <c r="H678" s="12"/>
      <c r="I678" s="12"/>
      <c r="J678" s="12"/>
      <c r="K678" s="12"/>
      <c r="L678" s="12"/>
      <c r="M678" s="12"/>
      <c r="N678" s="12"/>
      <c r="O678" s="12"/>
      <c r="P678" s="12"/>
      <c r="Q678" s="26"/>
    </row>
    <row r="679" spans="1:17" x14ac:dyDescent="0.2">
      <c r="A679" s="27" t="s">
        <v>32</v>
      </c>
      <c r="B679" s="13" t="s">
        <v>127</v>
      </c>
      <c r="C679" s="13" t="s">
        <v>311</v>
      </c>
      <c r="D679" s="13" t="s">
        <v>215</v>
      </c>
      <c r="E679" s="13" t="s">
        <v>313</v>
      </c>
      <c r="F679" s="14"/>
      <c r="G679" s="14"/>
      <c r="H679" s="14"/>
      <c r="I679" s="14"/>
      <c r="J679" s="14"/>
      <c r="K679" s="14"/>
      <c r="L679" s="14"/>
      <c r="M679" s="14"/>
      <c r="N679" s="14"/>
      <c r="O679" s="14"/>
      <c r="P679" s="14"/>
      <c r="Q679" s="28"/>
    </row>
    <row r="680" spans="1:17" x14ac:dyDescent="0.2">
      <c r="A680" s="25" t="s">
        <v>32</v>
      </c>
      <c r="B680" s="11" t="s">
        <v>127</v>
      </c>
      <c r="C680" s="11" t="s">
        <v>314</v>
      </c>
      <c r="D680" s="11" t="s">
        <v>214</v>
      </c>
      <c r="E680" s="11" t="s">
        <v>312</v>
      </c>
      <c r="F680" s="12"/>
      <c r="G680" s="12"/>
      <c r="H680" s="12"/>
      <c r="I680" s="12"/>
      <c r="J680" s="12"/>
      <c r="K680" s="12"/>
      <c r="L680" s="12"/>
      <c r="M680" s="12"/>
      <c r="N680" s="12"/>
      <c r="O680" s="12"/>
      <c r="P680" s="12"/>
      <c r="Q680" s="26"/>
    </row>
    <row r="681" spans="1:17" x14ac:dyDescent="0.2">
      <c r="A681" s="27" t="s">
        <v>32</v>
      </c>
      <c r="B681" s="13" t="s">
        <v>127</v>
      </c>
      <c r="C681" s="13" t="s">
        <v>314</v>
      </c>
      <c r="D681" s="13" t="s">
        <v>214</v>
      </c>
      <c r="E681" s="13" t="s">
        <v>313</v>
      </c>
      <c r="F681" s="14"/>
      <c r="G681" s="14"/>
      <c r="H681" s="14"/>
      <c r="I681" s="14"/>
      <c r="J681" s="14"/>
      <c r="K681" s="14"/>
      <c r="L681" s="14"/>
      <c r="M681" s="14"/>
      <c r="N681" s="14"/>
      <c r="O681" s="14"/>
      <c r="P681" s="14"/>
      <c r="Q681" s="28"/>
    </row>
    <row r="682" spans="1:17" x14ac:dyDescent="0.2">
      <c r="A682" s="25" t="s">
        <v>32</v>
      </c>
      <c r="B682" s="11" t="s">
        <v>127</v>
      </c>
      <c r="C682" s="11" t="s">
        <v>314</v>
      </c>
      <c r="D682" s="11" t="s">
        <v>215</v>
      </c>
      <c r="E682" s="11" t="s">
        <v>312</v>
      </c>
      <c r="F682" s="12"/>
      <c r="G682" s="12"/>
      <c r="H682" s="12"/>
      <c r="I682" s="12"/>
      <c r="J682" s="12"/>
      <c r="K682" s="12"/>
      <c r="L682" s="12"/>
      <c r="M682" s="12"/>
      <c r="N682" s="12"/>
      <c r="O682" s="12"/>
      <c r="P682" s="12"/>
      <c r="Q682" s="26"/>
    </row>
    <row r="683" spans="1:17" x14ac:dyDescent="0.2">
      <c r="A683" s="27" t="s">
        <v>32</v>
      </c>
      <c r="B683" s="13" t="s">
        <v>127</v>
      </c>
      <c r="C683" s="13" t="s">
        <v>314</v>
      </c>
      <c r="D683" s="13" t="s">
        <v>215</v>
      </c>
      <c r="E683" s="13" t="s">
        <v>313</v>
      </c>
      <c r="F683" s="14"/>
      <c r="G683" s="14"/>
      <c r="H683" s="14"/>
      <c r="I683" s="14"/>
      <c r="J683" s="14"/>
      <c r="K683" s="14"/>
      <c r="L683" s="14"/>
      <c r="M683" s="14"/>
      <c r="N683" s="14"/>
      <c r="O683" s="14"/>
      <c r="P683" s="14"/>
      <c r="Q683" s="28"/>
    </row>
    <row r="684" spans="1:17" x14ac:dyDescent="0.2">
      <c r="A684" s="25" t="s">
        <v>33</v>
      </c>
      <c r="B684" s="11" t="s">
        <v>128</v>
      </c>
      <c r="C684" s="11" t="s">
        <v>311</v>
      </c>
      <c r="D684" s="11" t="s">
        <v>210</v>
      </c>
      <c r="E684" s="11" t="s">
        <v>312</v>
      </c>
      <c r="F684" s="12"/>
      <c r="G684" s="12"/>
      <c r="H684" s="12"/>
      <c r="I684" s="12"/>
      <c r="J684" s="12"/>
      <c r="K684" s="12"/>
      <c r="L684" s="12"/>
      <c r="M684" s="12"/>
      <c r="N684" s="12"/>
      <c r="O684" s="12"/>
      <c r="P684" s="12"/>
      <c r="Q684" s="26"/>
    </row>
    <row r="685" spans="1:17" x14ac:dyDescent="0.2">
      <c r="A685" s="27" t="s">
        <v>33</v>
      </c>
      <c r="B685" s="13" t="s">
        <v>128</v>
      </c>
      <c r="C685" s="13" t="s">
        <v>311</v>
      </c>
      <c r="D685" s="13" t="s">
        <v>210</v>
      </c>
      <c r="E685" s="13" t="s">
        <v>313</v>
      </c>
      <c r="F685" s="14"/>
      <c r="G685" s="14"/>
      <c r="H685" s="14"/>
      <c r="I685" s="14"/>
      <c r="J685" s="14"/>
      <c r="K685" s="14"/>
      <c r="L685" s="14"/>
      <c r="M685" s="14"/>
      <c r="N685" s="14"/>
      <c r="O685" s="14"/>
      <c r="P685" s="14"/>
      <c r="Q685" s="28"/>
    </row>
    <row r="686" spans="1:17" x14ac:dyDescent="0.2">
      <c r="A686" s="25" t="s">
        <v>33</v>
      </c>
      <c r="B686" s="11" t="s">
        <v>128</v>
      </c>
      <c r="C686" s="11" t="s">
        <v>311</v>
      </c>
      <c r="D686" s="11" t="s">
        <v>212</v>
      </c>
      <c r="E686" s="11" t="s">
        <v>313</v>
      </c>
      <c r="F686" s="12"/>
      <c r="G686" s="12"/>
      <c r="H686" s="12"/>
      <c r="I686" s="12"/>
      <c r="J686" s="12"/>
      <c r="K686" s="12"/>
      <c r="L686" s="12"/>
      <c r="M686" s="12"/>
      <c r="N686" s="12"/>
      <c r="O686" s="12"/>
      <c r="P686" s="12"/>
      <c r="Q686" s="26"/>
    </row>
    <row r="687" spans="1:17" x14ac:dyDescent="0.2">
      <c r="A687" s="27" t="s">
        <v>33</v>
      </c>
      <c r="B687" s="13" t="s">
        <v>128</v>
      </c>
      <c r="C687" s="13" t="s">
        <v>311</v>
      </c>
      <c r="D687" s="13" t="s">
        <v>212</v>
      </c>
      <c r="E687" s="13" t="s">
        <v>312</v>
      </c>
      <c r="F687" s="14"/>
      <c r="G687" s="14"/>
      <c r="H687" s="14"/>
      <c r="I687" s="14"/>
      <c r="J687" s="14"/>
      <c r="K687" s="14"/>
      <c r="L687" s="14"/>
      <c r="M687" s="14"/>
      <c r="N687" s="14"/>
      <c r="O687" s="14"/>
      <c r="P687" s="14"/>
      <c r="Q687" s="28"/>
    </row>
    <row r="688" spans="1:17" x14ac:dyDescent="0.2">
      <c r="A688" s="25" t="s">
        <v>33</v>
      </c>
      <c r="B688" s="11" t="s">
        <v>128</v>
      </c>
      <c r="C688" s="11" t="s">
        <v>314</v>
      </c>
      <c r="D688" s="11" t="s">
        <v>206</v>
      </c>
      <c r="E688" s="11" t="s">
        <v>312</v>
      </c>
      <c r="F688" s="12"/>
      <c r="G688" s="12"/>
      <c r="H688" s="12"/>
      <c r="I688" s="12"/>
      <c r="J688" s="12"/>
      <c r="K688" s="12"/>
      <c r="L688" s="12"/>
      <c r="M688" s="12"/>
      <c r="N688" s="12"/>
      <c r="O688" s="12"/>
      <c r="P688" s="12"/>
      <c r="Q688" s="26"/>
    </row>
    <row r="689" spans="1:17" x14ac:dyDescent="0.2">
      <c r="A689" s="27" t="s">
        <v>33</v>
      </c>
      <c r="B689" s="13" t="s">
        <v>128</v>
      </c>
      <c r="C689" s="13" t="s">
        <v>314</v>
      </c>
      <c r="D689" s="13" t="s">
        <v>206</v>
      </c>
      <c r="E689" s="13" t="s">
        <v>313</v>
      </c>
      <c r="F689" s="14"/>
      <c r="G689" s="14"/>
      <c r="H689" s="14"/>
      <c r="I689" s="14"/>
      <c r="J689" s="14"/>
      <c r="K689" s="14"/>
      <c r="L689" s="14"/>
      <c r="M689" s="14"/>
      <c r="N689" s="14"/>
      <c r="O689" s="14"/>
      <c r="P689" s="14"/>
      <c r="Q689" s="28"/>
    </row>
    <row r="690" spans="1:17" x14ac:dyDescent="0.2">
      <c r="A690" s="25" t="s">
        <v>33</v>
      </c>
      <c r="B690" s="11" t="s">
        <v>128</v>
      </c>
      <c r="C690" s="11" t="s">
        <v>311</v>
      </c>
      <c r="D690" s="11" t="s">
        <v>213</v>
      </c>
      <c r="E690" s="11" t="s">
        <v>312</v>
      </c>
      <c r="F690" s="12"/>
      <c r="G690" s="12"/>
      <c r="H690" s="12"/>
      <c r="I690" s="12"/>
      <c r="J690" s="12"/>
      <c r="K690" s="12"/>
      <c r="L690" s="12"/>
      <c r="M690" s="12"/>
      <c r="N690" s="12"/>
      <c r="O690" s="12"/>
      <c r="P690" s="12"/>
      <c r="Q690" s="26"/>
    </row>
    <row r="691" spans="1:17" x14ac:dyDescent="0.2">
      <c r="A691" s="27" t="s">
        <v>33</v>
      </c>
      <c r="B691" s="13" t="s">
        <v>128</v>
      </c>
      <c r="C691" s="13" t="s">
        <v>311</v>
      </c>
      <c r="D691" s="13" t="s">
        <v>213</v>
      </c>
      <c r="E691" s="13" t="s">
        <v>313</v>
      </c>
      <c r="F691" s="14"/>
      <c r="G691" s="14"/>
      <c r="H691" s="14"/>
      <c r="I691" s="14"/>
      <c r="J691" s="14"/>
      <c r="K691" s="14"/>
      <c r="L691" s="14"/>
      <c r="M691" s="14"/>
      <c r="N691" s="14"/>
      <c r="O691" s="14"/>
      <c r="P691" s="14"/>
      <c r="Q691" s="28"/>
    </row>
    <row r="692" spans="1:17" x14ac:dyDescent="0.2">
      <c r="A692" s="25" t="s">
        <v>33</v>
      </c>
      <c r="B692" s="11" t="s">
        <v>128</v>
      </c>
      <c r="C692" s="11" t="s">
        <v>311</v>
      </c>
      <c r="D692" s="11" t="s">
        <v>214</v>
      </c>
      <c r="E692" s="11" t="s">
        <v>312</v>
      </c>
      <c r="F692" s="12"/>
      <c r="G692" s="12"/>
      <c r="H692" s="12"/>
      <c r="I692" s="12"/>
      <c r="J692" s="12">
        <v>26</v>
      </c>
      <c r="K692" s="12">
        <v>6</v>
      </c>
      <c r="L692" s="12"/>
      <c r="M692" s="12">
        <v>8</v>
      </c>
      <c r="N692" s="12"/>
      <c r="O692" s="12"/>
      <c r="P692" s="12"/>
      <c r="Q692" s="26"/>
    </row>
    <row r="693" spans="1:17" x14ac:dyDescent="0.2">
      <c r="A693" s="27" t="s">
        <v>33</v>
      </c>
      <c r="B693" s="13" t="s">
        <v>128</v>
      </c>
      <c r="C693" s="13" t="s">
        <v>311</v>
      </c>
      <c r="D693" s="13" t="s">
        <v>214</v>
      </c>
      <c r="E693" s="13" t="s">
        <v>313</v>
      </c>
      <c r="F693" s="14"/>
      <c r="G693" s="14"/>
      <c r="H693" s="14"/>
      <c r="I693" s="14"/>
      <c r="J693" s="14">
        <v>30</v>
      </c>
      <c r="K693" s="14">
        <v>12</v>
      </c>
      <c r="L693" s="14"/>
      <c r="M693" s="14">
        <v>11</v>
      </c>
      <c r="N693" s="14"/>
      <c r="O693" s="14"/>
      <c r="P693" s="14"/>
      <c r="Q693" s="28"/>
    </row>
    <row r="694" spans="1:17" x14ac:dyDescent="0.2">
      <c r="A694" s="25" t="s">
        <v>33</v>
      </c>
      <c r="B694" s="11" t="s">
        <v>128</v>
      </c>
      <c r="C694" s="11" t="s">
        <v>311</v>
      </c>
      <c r="D694" s="11" t="s">
        <v>215</v>
      </c>
      <c r="E694" s="11" t="s">
        <v>313</v>
      </c>
      <c r="F694" s="12"/>
      <c r="G694" s="12"/>
      <c r="H694" s="12"/>
      <c r="I694" s="12"/>
      <c r="J694" s="12">
        <v>22</v>
      </c>
      <c r="K694" s="12">
        <v>1</v>
      </c>
      <c r="L694" s="12"/>
      <c r="M694" s="12">
        <v>6</v>
      </c>
      <c r="N694" s="12"/>
      <c r="O694" s="12"/>
      <c r="P694" s="12"/>
      <c r="Q694" s="26"/>
    </row>
    <row r="695" spans="1:17" x14ac:dyDescent="0.2">
      <c r="A695" s="27" t="s">
        <v>33</v>
      </c>
      <c r="B695" s="13" t="s">
        <v>128</v>
      </c>
      <c r="C695" s="13" t="s">
        <v>311</v>
      </c>
      <c r="D695" s="13" t="s">
        <v>215</v>
      </c>
      <c r="E695" s="13" t="s">
        <v>312</v>
      </c>
      <c r="F695" s="14"/>
      <c r="G695" s="14"/>
      <c r="H695" s="14"/>
      <c r="I695" s="14"/>
      <c r="J695" s="14">
        <v>22</v>
      </c>
      <c r="K695" s="14"/>
      <c r="L695" s="14"/>
      <c r="M695" s="14">
        <v>5</v>
      </c>
      <c r="N695" s="14"/>
      <c r="O695" s="14"/>
      <c r="P695" s="14"/>
      <c r="Q695" s="28"/>
    </row>
    <row r="696" spans="1:17" x14ac:dyDescent="0.2">
      <c r="A696" s="25" t="s">
        <v>33</v>
      </c>
      <c r="B696" s="11" t="s">
        <v>128</v>
      </c>
      <c r="C696" s="11" t="s">
        <v>314</v>
      </c>
      <c r="D696" s="11" t="s">
        <v>214</v>
      </c>
      <c r="E696" s="11" t="s">
        <v>312</v>
      </c>
      <c r="F696" s="12">
        <v>7</v>
      </c>
      <c r="G696" s="12">
        <v>6</v>
      </c>
      <c r="H696" s="12">
        <v>5</v>
      </c>
      <c r="I696" s="12">
        <v>7</v>
      </c>
      <c r="J696" s="12">
        <v>6</v>
      </c>
      <c r="K696" s="12">
        <v>4</v>
      </c>
      <c r="L696" s="12"/>
      <c r="M696" s="12">
        <v>2</v>
      </c>
      <c r="N696" s="12">
        <v>2</v>
      </c>
      <c r="O696" s="12"/>
      <c r="P696" s="12"/>
      <c r="Q696" s="26"/>
    </row>
    <row r="697" spans="1:17" x14ac:dyDescent="0.2">
      <c r="A697" s="27" t="s">
        <v>33</v>
      </c>
      <c r="B697" s="13" t="s">
        <v>128</v>
      </c>
      <c r="C697" s="13" t="s">
        <v>314</v>
      </c>
      <c r="D697" s="13" t="s">
        <v>214</v>
      </c>
      <c r="E697" s="13" t="s">
        <v>313</v>
      </c>
      <c r="F697" s="14">
        <v>5</v>
      </c>
      <c r="G697" s="14">
        <v>8</v>
      </c>
      <c r="H697" s="14">
        <v>6</v>
      </c>
      <c r="I697" s="14">
        <v>9</v>
      </c>
      <c r="J697" s="14">
        <v>8</v>
      </c>
      <c r="K697" s="14">
        <v>4</v>
      </c>
      <c r="L697" s="14"/>
      <c r="M697" s="14">
        <v>3</v>
      </c>
      <c r="N697" s="14">
        <v>3</v>
      </c>
      <c r="O697" s="14"/>
      <c r="P697" s="14"/>
      <c r="Q697" s="28"/>
    </row>
    <row r="698" spans="1:17" x14ac:dyDescent="0.2">
      <c r="A698" s="25" t="s">
        <v>33</v>
      </c>
      <c r="B698" s="11" t="s">
        <v>128</v>
      </c>
      <c r="C698" s="11" t="s">
        <v>314</v>
      </c>
      <c r="D698" s="11" t="s">
        <v>215</v>
      </c>
      <c r="E698" s="11" t="s">
        <v>312</v>
      </c>
      <c r="F698" s="12">
        <v>4</v>
      </c>
      <c r="G698" s="12">
        <v>3</v>
      </c>
      <c r="H698" s="12">
        <v>4</v>
      </c>
      <c r="I698" s="12">
        <v>5</v>
      </c>
      <c r="J698" s="12">
        <v>5</v>
      </c>
      <c r="K698" s="12">
        <v>3</v>
      </c>
      <c r="L698" s="12"/>
      <c r="M698" s="12">
        <v>3</v>
      </c>
      <c r="N698" s="12">
        <v>3</v>
      </c>
      <c r="O698" s="12"/>
      <c r="P698" s="12"/>
      <c r="Q698" s="26"/>
    </row>
    <row r="699" spans="1:17" x14ac:dyDescent="0.2">
      <c r="A699" s="27" t="s">
        <v>33</v>
      </c>
      <c r="B699" s="13" t="s">
        <v>128</v>
      </c>
      <c r="C699" s="13" t="s">
        <v>314</v>
      </c>
      <c r="D699" s="13" t="s">
        <v>215</v>
      </c>
      <c r="E699" s="13" t="s">
        <v>313</v>
      </c>
      <c r="F699" s="14">
        <v>8</v>
      </c>
      <c r="G699" s="14">
        <v>5</v>
      </c>
      <c r="H699" s="14">
        <v>6</v>
      </c>
      <c r="I699" s="14">
        <v>6</v>
      </c>
      <c r="J699" s="14">
        <v>6</v>
      </c>
      <c r="K699" s="14">
        <v>3</v>
      </c>
      <c r="L699" s="14"/>
      <c r="M699" s="14">
        <v>3</v>
      </c>
      <c r="N699" s="14">
        <v>2</v>
      </c>
      <c r="O699" s="14"/>
      <c r="P699" s="14"/>
      <c r="Q699" s="28"/>
    </row>
    <row r="700" spans="1:17" x14ac:dyDescent="0.2">
      <c r="A700" s="25" t="s">
        <v>33</v>
      </c>
      <c r="B700" s="11" t="s">
        <v>128</v>
      </c>
      <c r="C700" s="11" t="s">
        <v>314</v>
      </c>
      <c r="D700" s="11" t="s">
        <v>213</v>
      </c>
      <c r="E700" s="11" t="s">
        <v>312</v>
      </c>
      <c r="F700" s="12">
        <v>5</v>
      </c>
      <c r="G700" s="12">
        <v>3</v>
      </c>
      <c r="H700" s="12">
        <v>4</v>
      </c>
      <c r="I700" s="12">
        <v>6</v>
      </c>
      <c r="J700" s="12">
        <v>5</v>
      </c>
      <c r="K700" s="12">
        <v>4</v>
      </c>
      <c r="L700" s="12"/>
      <c r="M700" s="12">
        <v>3</v>
      </c>
      <c r="N700" s="12">
        <v>3</v>
      </c>
      <c r="O700" s="12"/>
      <c r="P700" s="12"/>
      <c r="Q700" s="26"/>
    </row>
    <row r="701" spans="1:17" x14ac:dyDescent="0.2">
      <c r="A701" s="27" t="s">
        <v>33</v>
      </c>
      <c r="B701" s="13" t="s">
        <v>128</v>
      </c>
      <c r="C701" s="13" t="s">
        <v>314</v>
      </c>
      <c r="D701" s="13" t="s">
        <v>213</v>
      </c>
      <c r="E701" s="13" t="s">
        <v>313</v>
      </c>
      <c r="F701" s="14">
        <v>8</v>
      </c>
      <c r="G701" s="14">
        <v>5</v>
      </c>
      <c r="H701" s="14">
        <v>6</v>
      </c>
      <c r="I701" s="14">
        <v>7</v>
      </c>
      <c r="J701" s="14">
        <v>7</v>
      </c>
      <c r="K701" s="14">
        <v>5</v>
      </c>
      <c r="L701" s="14"/>
      <c r="M701" s="14">
        <v>5</v>
      </c>
      <c r="N701" s="14">
        <v>4</v>
      </c>
      <c r="O701" s="14"/>
      <c r="P701" s="14"/>
      <c r="Q701" s="28"/>
    </row>
    <row r="702" spans="1:17" x14ac:dyDescent="0.2">
      <c r="A702" s="25" t="s">
        <v>33</v>
      </c>
      <c r="B702" s="11" t="s">
        <v>128</v>
      </c>
      <c r="C702" s="11" t="s">
        <v>314</v>
      </c>
      <c r="D702" s="11" t="s">
        <v>212</v>
      </c>
      <c r="E702" s="11" t="s">
        <v>312</v>
      </c>
      <c r="F702" s="12">
        <v>5</v>
      </c>
      <c r="G702" s="12">
        <v>2</v>
      </c>
      <c r="H702" s="12">
        <v>5</v>
      </c>
      <c r="I702" s="12">
        <v>5</v>
      </c>
      <c r="J702" s="12">
        <v>6</v>
      </c>
      <c r="K702" s="12">
        <v>6</v>
      </c>
      <c r="L702" s="12"/>
      <c r="M702" s="12">
        <v>4</v>
      </c>
      <c r="N702" s="12">
        <v>4</v>
      </c>
      <c r="O702" s="12"/>
      <c r="P702" s="12"/>
      <c r="Q702" s="26"/>
    </row>
    <row r="703" spans="1:17" x14ac:dyDescent="0.2">
      <c r="A703" s="27" t="s">
        <v>33</v>
      </c>
      <c r="B703" s="13" t="s">
        <v>128</v>
      </c>
      <c r="C703" s="13" t="s">
        <v>314</v>
      </c>
      <c r="D703" s="13" t="s">
        <v>212</v>
      </c>
      <c r="E703" s="13" t="s">
        <v>313</v>
      </c>
      <c r="F703" s="14">
        <v>7</v>
      </c>
      <c r="G703" s="14">
        <v>4</v>
      </c>
      <c r="H703" s="14">
        <v>6</v>
      </c>
      <c r="I703" s="14">
        <v>7</v>
      </c>
      <c r="J703" s="14">
        <v>7</v>
      </c>
      <c r="K703" s="14">
        <v>7</v>
      </c>
      <c r="L703" s="14"/>
      <c r="M703" s="14">
        <v>5</v>
      </c>
      <c r="N703" s="14">
        <v>5</v>
      </c>
      <c r="O703" s="14"/>
      <c r="P703" s="14"/>
      <c r="Q703" s="28"/>
    </row>
    <row r="704" spans="1:17" x14ac:dyDescent="0.2">
      <c r="A704" s="25" t="s">
        <v>33</v>
      </c>
      <c r="B704" s="11" t="s">
        <v>128</v>
      </c>
      <c r="C704" s="11" t="s">
        <v>314</v>
      </c>
      <c r="D704" s="11" t="s">
        <v>210</v>
      </c>
      <c r="E704" s="11" t="s">
        <v>312</v>
      </c>
      <c r="F704" s="12">
        <v>6</v>
      </c>
      <c r="G704" s="12">
        <v>3</v>
      </c>
      <c r="H704" s="12">
        <v>5</v>
      </c>
      <c r="I704" s="12">
        <v>6</v>
      </c>
      <c r="J704" s="12">
        <v>8</v>
      </c>
      <c r="K704" s="12">
        <v>8</v>
      </c>
      <c r="L704" s="12"/>
      <c r="M704" s="12">
        <v>4</v>
      </c>
      <c r="N704" s="12">
        <v>5</v>
      </c>
      <c r="O704" s="12"/>
      <c r="P704" s="12"/>
      <c r="Q704" s="26"/>
    </row>
    <row r="705" spans="1:17" x14ac:dyDescent="0.2">
      <c r="A705" s="27" t="s">
        <v>33</v>
      </c>
      <c r="B705" s="13" t="s">
        <v>128</v>
      </c>
      <c r="C705" s="13" t="s">
        <v>314</v>
      </c>
      <c r="D705" s="13" t="s">
        <v>210</v>
      </c>
      <c r="E705" s="13" t="s">
        <v>313</v>
      </c>
      <c r="F705" s="14">
        <v>8</v>
      </c>
      <c r="G705" s="14">
        <v>4</v>
      </c>
      <c r="H705" s="14">
        <v>7</v>
      </c>
      <c r="I705" s="14">
        <v>8</v>
      </c>
      <c r="J705" s="14">
        <v>9</v>
      </c>
      <c r="K705" s="14">
        <v>9</v>
      </c>
      <c r="L705" s="14"/>
      <c r="M705" s="14">
        <v>5</v>
      </c>
      <c r="N705" s="14">
        <v>6</v>
      </c>
      <c r="O705" s="14"/>
      <c r="P705" s="14"/>
      <c r="Q705" s="28"/>
    </row>
    <row r="706" spans="1:17" x14ac:dyDescent="0.2">
      <c r="A706" s="25" t="s">
        <v>34</v>
      </c>
      <c r="B706" s="11" t="s">
        <v>129</v>
      </c>
      <c r="C706" s="11" t="s">
        <v>311</v>
      </c>
      <c r="D706" s="11" t="s">
        <v>210</v>
      </c>
      <c r="E706" s="11" t="s">
        <v>312</v>
      </c>
      <c r="F706" s="12"/>
      <c r="G706" s="12"/>
      <c r="H706" s="12"/>
      <c r="I706" s="12"/>
      <c r="J706" s="12"/>
      <c r="K706" s="12"/>
      <c r="L706" s="12"/>
      <c r="M706" s="12"/>
      <c r="N706" s="12"/>
      <c r="O706" s="12"/>
      <c r="P706" s="12"/>
      <c r="Q706" s="26"/>
    </row>
    <row r="707" spans="1:17" x14ac:dyDescent="0.2">
      <c r="A707" s="27" t="s">
        <v>34</v>
      </c>
      <c r="B707" s="13" t="s">
        <v>129</v>
      </c>
      <c r="C707" s="13" t="s">
        <v>311</v>
      </c>
      <c r="D707" s="13" t="s">
        <v>210</v>
      </c>
      <c r="E707" s="13" t="s">
        <v>313</v>
      </c>
      <c r="F707" s="14"/>
      <c r="G707" s="14"/>
      <c r="H707" s="14"/>
      <c r="I707" s="14"/>
      <c r="J707" s="14"/>
      <c r="K707" s="14"/>
      <c r="L707" s="14"/>
      <c r="M707" s="14"/>
      <c r="N707" s="14"/>
      <c r="O707" s="14"/>
      <c r="P707" s="14"/>
      <c r="Q707" s="28"/>
    </row>
    <row r="708" spans="1:17" x14ac:dyDescent="0.2">
      <c r="A708" s="25" t="s">
        <v>34</v>
      </c>
      <c r="B708" s="11" t="s">
        <v>129</v>
      </c>
      <c r="C708" s="11" t="s">
        <v>314</v>
      </c>
      <c r="D708" s="11" t="s">
        <v>210</v>
      </c>
      <c r="E708" s="11" t="s">
        <v>312</v>
      </c>
      <c r="F708" s="12"/>
      <c r="G708" s="12"/>
      <c r="H708" s="12"/>
      <c r="I708" s="12"/>
      <c r="J708" s="12"/>
      <c r="K708" s="12"/>
      <c r="L708" s="12"/>
      <c r="M708" s="12"/>
      <c r="N708" s="12"/>
      <c r="O708" s="12"/>
      <c r="P708" s="12"/>
      <c r="Q708" s="26"/>
    </row>
    <row r="709" spans="1:17" x14ac:dyDescent="0.2">
      <c r="A709" s="27" t="s">
        <v>34</v>
      </c>
      <c r="B709" s="13" t="s">
        <v>129</v>
      </c>
      <c r="C709" s="13" t="s">
        <v>314</v>
      </c>
      <c r="D709" s="13" t="s">
        <v>210</v>
      </c>
      <c r="E709" s="13" t="s">
        <v>313</v>
      </c>
      <c r="F709" s="14"/>
      <c r="G709" s="14"/>
      <c r="H709" s="14"/>
      <c r="I709" s="14"/>
      <c r="J709" s="14"/>
      <c r="K709" s="14"/>
      <c r="L709" s="14"/>
      <c r="M709" s="14"/>
      <c r="N709" s="14"/>
      <c r="O709" s="14"/>
      <c r="P709" s="14"/>
      <c r="Q709" s="28"/>
    </row>
    <row r="710" spans="1:17" x14ac:dyDescent="0.2">
      <c r="A710" s="25" t="s">
        <v>34</v>
      </c>
      <c r="B710" s="11" t="s">
        <v>129</v>
      </c>
      <c r="C710" s="11" t="s">
        <v>311</v>
      </c>
      <c r="D710" s="11" t="s">
        <v>212</v>
      </c>
      <c r="E710" s="11" t="s">
        <v>313</v>
      </c>
      <c r="F710" s="12"/>
      <c r="G710" s="12"/>
      <c r="H710" s="12"/>
      <c r="I710" s="12"/>
      <c r="J710" s="12"/>
      <c r="K710" s="12"/>
      <c r="L710" s="12"/>
      <c r="M710" s="12"/>
      <c r="N710" s="12"/>
      <c r="O710" s="12"/>
      <c r="P710" s="12"/>
      <c r="Q710" s="26"/>
    </row>
    <row r="711" spans="1:17" x14ac:dyDescent="0.2">
      <c r="A711" s="27" t="s">
        <v>34</v>
      </c>
      <c r="B711" s="13" t="s">
        <v>129</v>
      </c>
      <c r="C711" s="13" t="s">
        <v>311</v>
      </c>
      <c r="D711" s="13" t="s">
        <v>212</v>
      </c>
      <c r="E711" s="13" t="s">
        <v>312</v>
      </c>
      <c r="F711" s="14"/>
      <c r="G711" s="14"/>
      <c r="H711" s="14"/>
      <c r="I711" s="14"/>
      <c r="J711" s="14"/>
      <c r="K711" s="14"/>
      <c r="L711" s="14"/>
      <c r="M711" s="14"/>
      <c r="N711" s="14"/>
      <c r="O711" s="14"/>
      <c r="P711" s="14"/>
      <c r="Q711" s="28"/>
    </row>
    <row r="712" spans="1:17" x14ac:dyDescent="0.2">
      <c r="A712" s="25" t="s">
        <v>34</v>
      </c>
      <c r="B712" s="11" t="s">
        <v>129</v>
      </c>
      <c r="C712" s="11" t="s">
        <v>314</v>
      </c>
      <c r="D712" s="11" t="s">
        <v>206</v>
      </c>
      <c r="E712" s="11" t="s">
        <v>312</v>
      </c>
      <c r="F712" s="12"/>
      <c r="G712" s="12"/>
      <c r="H712" s="12"/>
      <c r="I712" s="12"/>
      <c r="J712" s="12"/>
      <c r="K712" s="12"/>
      <c r="L712" s="12"/>
      <c r="M712" s="12"/>
      <c r="N712" s="12"/>
      <c r="O712" s="12"/>
      <c r="P712" s="12"/>
      <c r="Q712" s="26"/>
    </row>
    <row r="713" spans="1:17" x14ac:dyDescent="0.2">
      <c r="A713" s="27" t="s">
        <v>34</v>
      </c>
      <c r="B713" s="13" t="s">
        <v>129</v>
      </c>
      <c r="C713" s="13" t="s">
        <v>314</v>
      </c>
      <c r="D713" s="13" t="s">
        <v>206</v>
      </c>
      <c r="E713" s="13" t="s">
        <v>313</v>
      </c>
      <c r="F713" s="14"/>
      <c r="G713" s="14"/>
      <c r="H713" s="14"/>
      <c r="I713" s="14"/>
      <c r="J713" s="14"/>
      <c r="K713" s="14"/>
      <c r="L713" s="14"/>
      <c r="M713" s="14"/>
      <c r="N713" s="14"/>
      <c r="O713" s="14"/>
      <c r="P713" s="14"/>
      <c r="Q713" s="28"/>
    </row>
    <row r="714" spans="1:17" x14ac:dyDescent="0.2">
      <c r="A714" s="25" t="s">
        <v>34</v>
      </c>
      <c r="B714" s="11" t="s">
        <v>129</v>
      </c>
      <c r="C714" s="11" t="s">
        <v>311</v>
      </c>
      <c r="D714" s="11" t="s">
        <v>213</v>
      </c>
      <c r="E714" s="11" t="s">
        <v>312</v>
      </c>
      <c r="F714" s="12"/>
      <c r="G714" s="12"/>
      <c r="H714" s="12"/>
      <c r="I714" s="12"/>
      <c r="J714" s="12"/>
      <c r="K714" s="12"/>
      <c r="L714" s="12"/>
      <c r="M714" s="12"/>
      <c r="N714" s="12"/>
      <c r="O714" s="12"/>
      <c r="P714" s="12"/>
      <c r="Q714" s="26"/>
    </row>
    <row r="715" spans="1:17" x14ac:dyDescent="0.2">
      <c r="A715" s="27" t="s">
        <v>34</v>
      </c>
      <c r="B715" s="13" t="s">
        <v>129</v>
      </c>
      <c r="C715" s="13" t="s">
        <v>311</v>
      </c>
      <c r="D715" s="13" t="s">
        <v>213</v>
      </c>
      <c r="E715" s="13" t="s">
        <v>313</v>
      </c>
      <c r="F715" s="14"/>
      <c r="G715" s="14"/>
      <c r="H715" s="14"/>
      <c r="I715" s="14"/>
      <c r="J715" s="14"/>
      <c r="K715" s="14"/>
      <c r="L715" s="14"/>
      <c r="M715" s="14"/>
      <c r="N715" s="14"/>
      <c r="O715" s="14"/>
      <c r="P715" s="14"/>
      <c r="Q715" s="28"/>
    </row>
    <row r="716" spans="1:17" x14ac:dyDescent="0.2">
      <c r="A716" s="25" t="s">
        <v>34</v>
      </c>
      <c r="B716" s="11" t="s">
        <v>129</v>
      </c>
      <c r="C716" s="11" t="s">
        <v>314</v>
      </c>
      <c r="D716" s="11" t="s">
        <v>215</v>
      </c>
      <c r="E716" s="11" t="s">
        <v>312</v>
      </c>
      <c r="F716" s="12"/>
      <c r="G716" s="12"/>
      <c r="H716" s="12"/>
      <c r="I716" s="12"/>
      <c r="J716" s="12"/>
      <c r="K716" s="12">
        <v>3</v>
      </c>
      <c r="L716" s="12"/>
      <c r="M716" s="12">
        <v>1</v>
      </c>
      <c r="N716" s="12">
        <v>2</v>
      </c>
      <c r="O716" s="12">
        <v>1</v>
      </c>
      <c r="P716" s="12"/>
      <c r="Q716" s="26"/>
    </row>
    <row r="717" spans="1:17" x14ac:dyDescent="0.2">
      <c r="A717" s="27" t="s">
        <v>34</v>
      </c>
      <c r="B717" s="13" t="s">
        <v>129</v>
      </c>
      <c r="C717" s="13" t="s">
        <v>314</v>
      </c>
      <c r="D717" s="13" t="s">
        <v>215</v>
      </c>
      <c r="E717" s="13" t="s">
        <v>313</v>
      </c>
      <c r="F717" s="14"/>
      <c r="G717" s="14"/>
      <c r="H717" s="14"/>
      <c r="I717" s="14"/>
      <c r="J717" s="14"/>
      <c r="K717" s="14">
        <v>3</v>
      </c>
      <c r="L717" s="14"/>
      <c r="M717" s="14">
        <v>2</v>
      </c>
      <c r="N717" s="14">
        <v>2</v>
      </c>
      <c r="O717" s="14">
        <v>2</v>
      </c>
      <c r="P717" s="14"/>
      <c r="Q717" s="28"/>
    </row>
    <row r="718" spans="1:17" x14ac:dyDescent="0.2">
      <c r="A718" s="25" t="s">
        <v>34</v>
      </c>
      <c r="B718" s="11" t="s">
        <v>129</v>
      </c>
      <c r="C718" s="11" t="s">
        <v>314</v>
      </c>
      <c r="D718" s="11" t="s">
        <v>213</v>
      </c>
      <c r="E718" s="11" t="s">
        <v>312</v>
      </c>
      <c r="F718" s="12"/>
      <c r="G718" s="12"/>
      <c r="H718" s="12"/>
      <c r="I718" s="12"/>
      <c r="J718" s="12"/>
      <c r="K718" s="12">
        <v>5</v>
      </c>
      <c r="L718" s="12"/>
      <c r="M718" s="12">
        <v>3</v>
      </c>
      <c r="N718" s="12">
        <v>3</v>
      </c>
      <c r="O718" s="12">
        <v>2</v>
      </c>
      <c r="P718" s="12"/>
      <c r="Q718" s="26"/>
    </row>
    <row r="719" spans="1:17" x14ac:dyDescent="0.2">
      <c r="A719" s="27" t="s">
        <v>34</v>
      </c>
      <c r="B719" s="13" t="s">
        <v>129</v>
      </c>
      <c r="C719" s="13" t="s">
        <v>314</v>
      </c>
      <c r="D719" s="13" t="s">
        <v>213</v>
      </c>
      <c r="E719" s="13" t="s">
        <v>313</v>
      </c>
      <c r="F719" s="14"/>
      <c r="G719" s="14"/>
      <c r="H719" s="14"/>
      <c r="I719" s="14"/>
      <c r="J719" s="14"/>
      <c r="K719" s="14">
        <v>4</v>
      </c>
      <c r="L719" s="14"/>
      <c r="M719" s="14">
        <v>3</v>
      </c>
      <c r="N719" s="14">
        <v>3</v>
      </c>
      <c r="O719" s="14">
        <v>3</v>
      </c>
      <c r="P719" s="14"/>
      <c r="Q719" s="28"/>
    </row>
    <row r="720" spans="1:17" x14ac:dyDescent="0.2">
      <c r="A720" s="25" t="s">
        <v>34</v>
      </c>
      <c r="B720" s="11" t="s">
        <v>129</v>
      </c>
      <c r="C720" s="11" t="s">
        <v>314</v>
      </c>
      <c r="D720" s="11" t="s">
        <v>212</v>
      </c>
      <c r="E720" s="11" t="s">
        <v>312</v>
      </c>
      <c r="F720" s="12"/>
      <c r="G720" s="12"/>
      <c r="H720" s="12"/>
      <c r="I720" s="12"/>
      <c r="J720" s="12"/>
      <c r="K720" s="12">
        <v>3</v>
      </c>
      <c r="L720" s="12"/>
      <c r="M720" s="12">
        <v>3</v>
      </c>
      <c r="N720" s="12">
        <v>4</v>
      </c>
      <c r="O720" s="12">
        <v>3</v>
      </c>
      <c r="P720" s="12"/>
      <c r="Q720" s="26"/>
    </row>
    <row r="721" spans="1:17" x14ac:dyDescent="0.2">
      <c r="A721" s="27" t="s">
        <v>34</v>
      </c>
      <c r="B721" s="13" t="s">
        <v>129</v>
      </c>
      <c r="C721" s="13" t="s">
        <v>314</v>
      </c>
      <c r="D721" s="13" t="s">
        <v>212</v>
      </c>
      <c r="E721" s="13" t="s">
        <v>313</v>
      </c>
      <c r="F721" s="14"/>
      <c r="G721" s="14"/>
      <c r="H721" s="14"/>
      <c r="I721" s="14"/>
      <c r="J721" s="14"/>
      <c r="K721" s="14">
        <v>2</v>
      </c>
      <c r="L721" s="14"/>
      <c r="M721" s="14">
        <v>3</v>
      </c>
      <c r="N721" s="14">
        <v>4</v>
      </c>
      <c r="O721" s="14">
        <v>3</v>
      </c>
      <c r="P721" s="14"/>
      <c r="Q721" s="28"/>
    </row>
    <row r="722" spans="1:17" x14ac:dyDescent="0.2">
      <c r="A722" s="25" t="s">
        <v>34</v>
      </c>
      <c r="B722" s="11" t="s">
        <v>129</v>
      </c>
      <c r="C722" s="11" t="s">
        <v>311</v>
      </c>
      <c r="D722" s="11" t="s">
        <v>214</v>
      </c>
      <c r="E722" s="11" t="s">
        <v>312</v>
      </c>
      <c r="F722" s="12"/>
      <c r="G722" s="12"/>
      <c r="H722" s="12">
        <v>1</v>
      </c>
      <c r="I722" s="12"/>
      <c r="J722" s="12"/>
      <c r="K722" s="12"/>
      <c r="L722" s="12">
        <v>2</v>
      </c>
      <c r="M722" s="12">
        <v>1</v>
      </c>
      <c r="N722" s="12">
        <v>3</v>
      </c>
      <c r="O722" s="12">
        <v>2</v>
      </c>
      <c r="P722" s="12"/>
      <c r="Q722" s="26"/>
    </row>
    <row r="723" spans="1:17" x14ac:dyDescent="0.2">
      <c r="A723" s="27" t="s">
        <v>34</v>
      </c>
      <c r="B723" s="13" t="s">
        <v>129</v>
      </c>
      <c r="C723" s="13" t="s">
        <v>311</v>
      </c>
      <c r="D723" s="13" t="s">
        <v>214</v>
      </c>
      <c r="E723" s="13" t="s">
        <v>313</v>
      </c>
      <c r="F723" s="14"/>
      <c r="G723" s="14"/>
      <c r="H723" s="14">
        <v>3</v>
      </c>
      <c r="I723" s="14"/>
      <c r="J723" s="14"/>
      <c r="K723" s="14"/>
      <c r="L723" s="14">
        <v>2</v>
      </c>
      <c r="M723" s="14">
        <v>1</v>
      </c>
      <c r="N723" s="14">
        <v>2</v>
      </c>
      <c r="O723" s="14">
        <v>2</v>
      </c>
      <c r="P723" s="14"/>
      <c r="Q723" s="28"/>
    </row>
    <row r="724" spans="1:17" x14ac:dyDescent="0.2">
      <c r="A724" s="25" t="s">
        <v>34</v>
      </c>
      <c r="B724" s="11" t="s">
        <v>129</v>
      </c>
      <c r="C724" s="11" t="s">
        <v>311</v>
      </c>
      <c r="D724" s="11" t="s">
        <v>215</v>
      </c>
      <c r="E724" s="11" t="s">
        <v>312</v>
      </c>
      <c r="F724" s="12"/>
      <c r="G724" s="12"/>
      <c r="H724" s="12">
        <v>1</v>
      </c>
      <c r="I724" s="12"/>
      <c r="J724" s="12"/>
      <c r="K724" s="12">
        <v>1</v>
      </c>
      <c r="L724" s="12">
        <v>2</v>
      </c>
      <c r="M724" s="12">
        <v>2</v>
      </c>
      <c r="N724" s="12">
        <v>3</v>
      </c>
      <c r="O724" s="12">
        <v>3</v>
      </c>
      <c r="P724" s="12"/>
      <c r="Q724" s="26"/>
    </row>
    <row r="725" spans="1:17" x14ac:dyDescent="0.2">
      <c r="A725" s="27" t="s">
        <v>34</v>
      </c>
      <c r="B725" s="13" t="s">
        <v>129</v>
      </c>
      <c r="C725" s="13" t="s">
        <v>311</v>
      </c>
      <c r="D725" s="13" t="s">
        <v>215</v>
      </c>
      <c r="E725" s="13" t="s">
        <v>313</v>
      </c>
      <c r="F725" s="14"/>
      <c r="G725" s="14"/>
      <c r="H725" s="14">
        <v>1</v>
      </c>
      <c r="I725" s="14"/>
      <c r="J725" s="14"/>
      <c r="K725" s="14"/>
      <c r="L725" s="14">
        <v>2</v>
      </c>
      <c r="M725" s="14">
        <v>2</v>
      </c>
      <c r="N725" s="14">
        <v>3</v>
      </c>
      <c r="O725" s="14">
        <v>3</v>
      </c>
      <c r="P725" s="14"/>
      <c r="Q725" s="28"/>
    </row>
    <row r="726" spans="1:17" x14ac:dyDescent="0.2">
      <c r="A726" s="25" t="s">
        <v>34</v>
      </c>
      <c r="B726" s="11" t="s">
        <v>129</v>
      </c>
      <c r="C726" s="11" t="s">
        <v>314</v>
      </c>
      <c r="D726" s="11" t="s">
        <v>214</v>
      </c>
      <c r="E726" s="11" t="s">
        <v>312</v>
      </c>
      <c r="F726" s="12"/>
      <c r="G726" s="12"/>
      <c r="H726" s="12">
        <v>7</v>
      </c>
      <c r="I726" s="12"/>
      <c r="J726" s="12"/>
      <c r="K726" s="12">
        <v>8</v>
      </c>
      <c r="L726" s="12">
        <v>3</v>
      </c>
      <c r="M726" s="12">
        <v>3</v>
      </c>
      <c r="N726" s="12">
        <v>4</v>
      </c>
      <c r="O726" s="12">
        <v>2</v>
      </c>
      <c r="P726" s="12"/>
      <c r="Q726" s="26"/>
    </row>
    <row r="727" spans="1:17" x14ac:dyDescent="0.2">
      <c r="A727" s="27" t="s">
        <v>34</v>
      </c>
      <c r="B727" s="13" t="s">
        <v>129</v>
      </c>
      <c r="C727" s="13" t="s">
        <v>314</v>
      </c>
      <c r="D727" s="13" t="s">
        <v>214</v>
      </c>
      <c r="E727" s="13" t="s">
        <v>313</v>
      </c>
      <c r="F727" s="14"/>
      <c r="G727" s="14"/>
      <c r="H727" s="14">
        <v>8</v>
      </c>
      <c r="I727" s="14"/>
      <c r="J727" s="14"/>
      <c r="K727" s="14">
        <v>9</v>
      </c>
      <c r="L727" s="14">
        <v>3</v>
      </c>
      <c r="M727" s="14">
        <v>4</v>
      </c>
      <c r="N727" s="14">
        <v>4</v>
      </c>
      <c r="O727" s="14">
        <v>3</v>
      </c>
      <c r="P727" s="14"/>
      <c r="Q727" s="28"/>
    </row>
    <row r="728" spans="1:17" x14ac:dyDescent="0.2">
      <c r="A728" s="25" t="s">
        <v>35</v>
      </c>
      <c r="B728" s="11" t="s">
        <v>130</v>
      </c>
      <c r="C728" s="11" t="s">
        <v>311</v>
      </c>
      <c r="D728" s="11" t="s">
        <v>210</v>
      </c>
      <c r="E728" s="11" t="s">
        <v>312</v>
      </c>
      <c r="F728" s="12"/>
      <c r="G728" s="12"/>
      <c r="H728" s="12"/>
      <c r="I728" s="12"/>
      <c r="J728" s="12"/>
      <c r="K728" s="12"/>
      <c r="L728" s="12"/>
      <c r="M728" s="12"/>
      <c r="N728" s="12"/>
      <c r="O728" s="12"/>
      <c r="P728" s="12"/>
      <c r="Q728" s="26"/>
    </row>
    <row r="729" spans="1:17" x14ac:dyDescent="0.2">
      <c r="A729" s="27" t="s">
        <v>35</v>
      </c>
      <c r="B729" s="13" t="s">
        <v>130</v>
      </c>
      <c r="C729" s="13" t="s">
        <v>311</v>
      </c>
      <c r="D729" s="13" t="s">
        <v>210</v>
      </c>
      <c r="E729" s="13" t="s">
        <v>313</v>
      </c>
      <c r="F729" s="14"/>
      <c r="G729" s="14"/>
      <c r="H729" s="14"/>
      <c r="I729" s="14"/>
      <c r="J729" s="14"/>
      <c r="K729" s="14"/>
      <c r="L729" s="14"/>
      <c r="M729" s="14"/>
      <c r="N729" s="14"/>
      <c r="O729" s="14"/>
      <c r="P729" s="14"/>
      <c r="Q729" s="28"/>
    </row>
    <row r="730" spans="1:17" x14ac:dyDescent="0.2">
      <c r="A730" s="25" t="s">
        <v>35</v>
      </c>
      <c r="B730" s="11" t="s">
        <v>130</v>
      </c>
      <c r="C730" s="11" t="s">
        <v>314</v>
      </c>
      <c r="D730" s="11" t="s">
        <v>212</v>
      </c>
      <c r="E730" s="11" t="s">
        <v>312</v>
      </c>
      <c r="F730" s="12"/>
      <c r="G730" s="12"/>
      <c r="H730" s="12"/>
      <c r="I730" s="12"/>
      <c r="J730" s="12"/>
      <c r="K730" s="12"/>
      <c r="L730" s="12"/>
      <c r="M730" s="12"/>
      <c r="N730" s="12"/>
      <c r="O730" s="12"/>
      <c r="P730" s="12"/>
      <c r="Q730" s="26"/>
    </row>
    <row r="731" spans="1:17" x14ac:dyDescent="0.2">
      <c r="A731" s="27" t="s">
        <v>35</v>
      </c>
      <c r="B731" s="13" t="s">
        <v>130</v>
      </c>
      <c r="C731" s="13" t="s">
        <v>311</v>
      </c>
      <c r="D731" s="13" t="s">
        <v>212</v>
      </c>
      <c r="E731" s="13" t="s">
        <v>313</v>
      </c>
      <c r="F731" s="14"/>
      <c r="G731" s="14"/>
      <c r="H731" s="14"/>
      <c r="I731" s="14"/>
      <c r="J731" s="14"/>
      <c r="K731" s="14"/>
      <c r="L731" s="14"/>
      <c r="M731" s="14"/>
      <c r="N731" s="14"/>
      <c r="O731" s="14"/>
      <c r="P731" s="14"/>
      <c r="Q731" s="28"/>
    </row>
    <row r="732" spans="1:17" x14ac:dyDescent="0.2">
      <c r="A732" s="25" t="s">
        <v>35</v>
      </c>
      <c r="B732" s="11" t="s">
        <v>130</v>
      </c>
      <c r="C732" s="11" t="s">
        <v>311</v>
      </c>
      <c r="D732" s="11" t="s">
        <v>212</v>
      </c>
      <c r="E732" s="11" t="s">
        <v>312</v>
      </c>
      <c r="F732" s="12"/>
      <c r="G732" s="12"/>
      <c r="H732" s="12"/>
      <c r="I732" s="12"/>
      <c r="J732" s="12"/>
      <c r="K732" s="12"/>
      <c r="L732" s="12"/>
      <c r="M732" s="12"/>
      <c r="N732" s="12"/>
      <c r="O732" s="12"/>
      <c r="P732" s="12"/>
      <c r="Q732" s="26"/>
    </row>
    <row r="733" spans="1:17" x14ac:dyDescent="0.2">
      <c r="A733" s="27" t="s">
        <v>35</v>
      </c>
      <c r="B733" s="13" t="s">
        <v>130</v>
      </c>
      <c r="C733" s="13" t="s">
        <v>314</v>
      </c>
      <c r="D733" s="13" t="s">
        <v>206</v>
      </c>
      <c r="E733" s="13" t="s">
        <v>312</v>
      </c>
      <c r="F733" s="14"/>
      <c r="G733" s="14"/>
      <c r="H733" s="14"/>
      <c r="I733" s="14"/>
      <c r="J733" s="14"/>
      <c r="K733" s="14"/>
      <c r="L733" s="14"/>
      <c r="M733" s="14"/>
      <c r="N733" s="14"/>
      <c r="O733" s="14"/>
      <c r="P733" s="14"/>
      <c r="Q733" s="28"/>
    </row>
    <row r="734" spans="1:17" x14ac:dyDescent="0.2">
      <c r="A734" s="25" t="s">
        <v>35</v>
      </c>
      <c r="B734" s="11" t="s">
        <v>130</v>
      </c>
      <c r="C734" s="11" t="s">
        <v>314</v>
      </c>
      <c r="D734" s="11" t="s">
        <v>206</v>
      </c>
      <c r="E734" s="11" t="s">
        <v>313</v>
      </c>
      <c r="F734" s="12"/>
      <c r="G734" s="12"/>
      <c r="H734" s="12"/>
      <c r="I734" s="12"/>
      <c r="J734" s="12"/>
      <c r="K734" s="12"/>
      <c r="L734" s="12"/>
      <c r="M734" s="12"/>
      <c r="N734" s="12"/>
      <c r="O734" s="12"/>
      <c r="P734" s="12"/>
      <c r="Q734" s="26"/>
    </row>
    <row r="735" spans="1:17" x14ac:dyDescent="0.2">
      <c r="A735" s="27" t="s">
        <v>35</v>
      </c>
      <c r="B735" s="13" t="s">
        <v>130</v>
      </c>
      <c r="C735" s="13" t="s">
        <v>311</v>
      </c>
      <c r="D735" s="13" t="s">
        <v>213</v>
      </c>
      <c r="E735" s="13" t="s">
        <v>312</v>
      </c>
      <c r="F735" s="14"/>
      <c r="G735" s="14"/>
      <c r="H735" s="14"/>
      <c r="I735" s="14"/>
      <c r="J735" s="14"/>
      <c r="K735" s="14"/>
      <c r="L735" s="14"/>
      <c r="M735" s="14"/>
      <c r="N735" s="14"/>
      <c r="O735" s="14"/>
      <c r="P735" s="14"/>
      <c r="Q735" s="28"/>
    </row>
    <row r="736" spans="1:17" x14ac:dyDescent="0.2">
      <c r="A736" s="25" t="s">
        <v>35</v>
      </c>
      <c r="B736" s="11" t="s">
        <v>130</v>
      </c>
      <c r="C736" s="11" t="s">
        <v>311</v>
      </c>
      <c r="D736" s="11" t="s">
        <v>213</v>
      </c>
      <c r="E736" s="11" t="s">
        <v>313</v>
      </c>
      <c r="F736" s="12"/>
      <c r="G736" s="12"/>
      <c r="H736" s="12"/>
      <c r="I736" s="12"/>
      <c r="J736" s="12"/>
      <c r="K736" s="12"/>
      <c r="L736" s="12"/>
      <c r="M736" s="12"/>
      <c r="N736" s="12"/>
      <c r="O736" s="12"/>
      <c r="P736" s="12"/>
      <c r="Q736" s="26"/>
    </row>
    <row r="737" spans="1:17" x14ac:dyDescent="0.2">
      <c r="A737" s="27" t="s">
        <v>35</v>
      </c>
      <c r="B737" s="13" t="s">
        <v>130</v>
      </c>
      <c r="C737" s="13" t="s">
        <v>314</v>
      </c>
      <c r="D737" s="13" t="s">
        <v>213</v>
      </c>
      <c r="E737" s="13" t="s">
        <v>312</v>
      </c>
      <c r="F737" s="14"/>
      <c r="G737" s="14"/>
      <c r="H737" s="14"/>
      <c r="I737" s="14"/>
      <c r="J737" s="14"/>
      <c r="K737" s="14"/>
      <c r="L737" s="14"/>
      <c r="M737" s="14"/>
      <c r="N737" s="14"/>
      <c r="O737" s="14"/>
      <c r="P737" s="14"/>
      <c r="Q737" s="28"/>
    </row>
    <row r="738" spans="1:17" x14ac:dyDescent="0.2">
      <c r="A738" s="25" t="s">
        <v>35</v>
      </c>
      <c r="B738" s="11" t="s">
        <v>130</v>
      </c>
      <c r="C738" s="11" t="s">
        <v>314</v>
      </c>
      <c r="D738" s="11" t="s">
        <v>213</v>
      </c>
      <c r="E738" s="11" t="s">
        <v>313</v>
      </c>
      <c r="F738" s="12"/>
      <c r="G738" s="12"/>
      <c r="H738" s="12"/>
      <c r="I738" s="12"/>
      <c r="J738" s="12"/>
      <c r="K738" s="12"/>
      <c r="L738" s="12"/>
      <c r="M738" s="12"/>
      <c r="N738" s="12"/>
      <c r="O738" s="12"/>
      <c r="P738" s="12"/>
      <c r="Q738" s="26"/>
    </row>
    <row r="739" spans="1:17" x14ac:dyDescent="0.2">
      <c r="A739" s="27" t="s">
        <v>35</v>
      </c>
      <c r="B739" s="13" t="s">
        <v>130</v>
      </c>
      <c r="C739" s="13" t="s">
        <v>314</v>
      </c>
      <c r="D739" s="13" t="s">
        <v>212</v>
      </c>
      <c r="E739" s="13" t="s">
        <v>313</v>
      </c>
      <c r="F739" s="14"/>
      <c r="G739" s="14"/>
      <c r="H739" s="14"/>
      <c r="I739" s="14"/>
      <c r="J739" s="14"/>
      <c r="K739" s="14"/>
      <c r="L739" s="14"/>
      <c r="M739" s="14"/>
      <c r="N739" s="14">
        <v>1</v>
      </c>
      <c r="O739" s="14"/>
      <c r="P739" s="14"/>
      <c r="Q739" s="28"/>
    </row>
    <row r="740" spans="1:17" x14ac:dyDescent="0.2">
      <c r="A740" s="25" t="s">
        <v>35</v>
      </c>
      <c r="B740" s="11" t="s">
        <v>130</v>
      </c>
      <c r="C740" s="11" t="s">
        <v>314</v>
      </c>
      <c r="D740" s="11" t="s">
        <v>215</v>
      </c>
      <c r="E740" s="11" t="s">
        <v>313</v>
      </c>
      <c r="F740" s="12"/>
      <c r="G740" s="12"/>
      <c r="H740" s="12"/>
      <c r="I740" s="12"/>
      <c r="J740" s="12"/>
      <c r="K740" s="12">
        <v>3</v>
      </c>
      <c r="L740" s="12"/>
      <c r="M740" s="12"/>
      <c r="N740" s="12"/>
      <c r="O740" s="12"/>
      <c r="P740" s="12"/>
      <c r="Q740" s="26"/>
    </row>
    <row r="741" spans="1:17" x14ac:dyDescent="0.2">
      <c r="A741" s="27" t="s">
        <v>35</v>
      </c>
      <c r="B741" s="13" t="s">
        <v>130</v>
      </c>
      <c r="C741" s="13" t="s">
        <v>314</v>
      </c>
      <c r="D741" s="13" t="s">
        <v>210</v>
      </c>
      <c r="E741" s="13" t="s">
        <v>312</v>
      </c>
      <c r="F741" s="14"/>
      <c r="G741" s="14"/>
      <c r="H741" s="14"/>
      <c r="I741" s="14"/>
      <c r="J741" s="14"/>
      <c r="K741" s="14"/>
      <c r="L741" s="14"/>
      <c r="M741" s="14"/>
      <c r="N741" s="14">
        <v>1</v>
      </c>
      <c r="O741" s="14">
        <v>1</v>
      </c>
      <c r="P741" s="14"/>
      <c r="Q741" s="28"/>
    </row>
    <row r="742" spans="1:17" x14ac:dyDescent="0.2">
      <c r="A742" s="25" t="s">
        <v>35</v>
      </c>
      <c r="B742" s="11" t="s">
        <v>130</v>
      </c>
      <c r="C742" s="11" t="s">
        <v>314</v>
      </c>
      <c r="D742" s="11" t="s">
        <v>210</v>
      </c>
      <c r="E742" s="11" t="s">
        <v>313</v>
      </c>
      <c r="F742" s="12"/>
      <c r="G742" s="12"/>
      <c r="H742" s="12"/>
      <c r="I742" s="12"/>
      <c r="J742" s="12"/>
      <c r="K742" s="12"/>
      <c r="L742" s="12"/>
      <c r="M742" s="12"/>
      <c r="N742" s="12">
        <v>2</v>
      </c>
      <c r="O742" s="12">
        <v>2</v>
      </c>
      <c r="P742" s="12"/>
      <c r="Q742" s="26"/>
    </row>
    <row r="743" spans="1:17" x14ac:dyDescent="0.2">
      <c r="A743" s="27" t="s">
        <v>35</v>
      </c>
      <c r="B743" s="13" t="s">
        <v>130</v>
      </c>
      <c r="C743" s="13" t="s">
        <v>311</v>
      </c>
      <c r="D743" s="13" t="s">
        <v>215</v>
      </c>
      <c r="E743" s="13" t="s">
        <v>313</v>
      </c>
      <c r="F743" s="14">
        <v>3</v>
      </c>
      <c r="G743" s="14">
        <v>1</v>
      </c>
      <c r="H743" s="14"/>
      <c r="I743" s="14">
        <v>5</v>
      </c>
      <c r="J743" s="14">
        <v>10</v>
      </c>
      <c r="K743" s="14"/>
      <c r="L743" s="14"/>
      <c r="M743" s="14">
        <v>3</v>
      </c>
      <c r="N743" s="14">
        <v>6</v>
      </c>
      <c r="O743" s="14"/>
      <c r="P743" s="14"/>
      <c r="Q743" s="28"/>
    </row>
    <row r="744" spans="1:17" x14ac:dyDescent="0.2">
      <c r="A744" s="25" t="s">
        <v>35</v>
      </c>
      <c r="B744" s="11" t="s">
        <v>130</v>
      </c>
      <c r="C744" s="11" t="s">
        <v>314</v>
      </c>
      <c r="D744" s="11" t="s">
        <v>215</v>
      </c>
      <c r="E744" s="11" t="s">
        <v>312</v>
      </c>
      <c r="F744" s="12"/>
      <c r="G744" s="12"/>
      <c r="H744" s="12"/>
      <c r="I744" s="12">
        <v>4</v>
      </c>
      <c r="J744" s="12"/>
      <c r="K744" s="12">
        <v>2</v>
      </c>
      <c r="L744" s="12"/>
      <c r="M744" s="12"/>
      <c r="N744" s="12"/>
      <c r="O744" s="12"/>
      <c r="P744" s="12"/>
      <c r="Q744" s="26"/>
    </row>
    <row r="745" spans="1:17" x14ac:dyDescent="0.2">
      <c r="A745" s="27" t="s">
        <v>35</v>
      </c>
      <c r="B745" s="13" t="s">
        <v>130</v>
      </c>
      <c r="C745" s="13" t="s">
        <v>311</v>
      </c>
      <c r="D745" s="13" t="s">
        <v>214</v>
      </c>
      <c r="E745" s="13" t="s">
        <v>313</v>
      </c>
      <c r="F745" s="14">
        <v>4</v>
      </c>
      <c r="G745" s="14">
        <v>2</v>
      </c>
      <c r="H745" s="14">
        <v>5</v>
      </c>
      <c r="I745" s="14"/>
      <c r="J745" s="14">
        <v>7</v>
      </c>
      <c r="K745" s="14"/>
      <c r="L745" s="14"/>
      <c r="M745" s="14">
        <v>1</v>
      </c>
      <c r="N745" s="14">
        <v>3</v>
      </c>
      <c r="O745" s="14"/>
      <c r="P745" s="14"/>
      <c r="Q745" s="28"/>
    </row>
    <row r="746" spans="1:17" x14ac:dyDescent="0.2">
      <c r="A746" s="25" t="s">
        <v>35</v>
      </c>
      <c r="B746" s="11" t="s">
        <v>130</v>
      </c>
      <c r="C746" s="11" t="s">
        <v>311</v>
      </c>
      <c r="D746" s="11" t="s">
        <v>215</v>
      </c>
      <c r="E746" s="11" t="s">
        <v>312</v>
      </c>
      <c r="F746" s="12"/>
      <c r="G746" s="12"/>
      <c r="H746" s="12">
        <v>3</v>
      </c>
      <c r="I746" s="12">
        <v>3</v>
      </c>
      <c r="J746" s="12">
        <v>7</v>
      </c>
      <c r="K746" s="12"/>
      <c r="L746" s="12"/>
      <c r="M746" s="12">
        <v>2</v>
      </c>
      <c r="N746" s="12">
        <v>4</v>
      </c>
      <c r="O746" s="12"/>
      <c r="P746" s="12"/>
      <c r="Q746" s="26"/>
    </row>
    <row r="747" spans="1:17" x14ac:dyDescent="0.2">
      <c r="A747" s="27" t="s">
        <v>35</v>
      </c>
      <c r="B747" s="13" t="s">
        <v>130</v>
      </c>
      <c r="C747" s="13" t="s">
        <v>314</v>
      </c>
      <c r="D747" s="13" t="s">
        <v>214</v>
      </c>
      <c r="E747" s="13" t="s">
        <v>313</v>
      </c>
      <c r="F747" s="14"/>
      <c r="G747" s="14"/>
      <c r="H747" s="14">
        <v>7</v>
      </c>
      <c r="I747" s="14"/>
      <c r="J747" s="14"/>
      <c r="K747" s="14">
        <v>8</v>
      </c>
      <c r="L747" s="14"/>
      <c r="M747" s="14">
        <v>1</v>
      </c>
      <c r="N747" s="14">
        <v>1</v>
      </c>
      <c r="O747" s="14"/>
      <c r="P747" s="14"/>
      <c r="Q747" s="28"/>
    </row>
    <row r="748" spans="1:17" x14ac:dyDescent="0.2">
      <c r="A748" s="25" t="s">
        <v>35</v>
      </c>
      <c r="B748" s="11" t="s">
        <v>130</v>
      </c>
      <c r="C748" s="11" t="s">
        <v>314</v>
      </c>
      <c r="D748" s="11" t="s">
        <v>214</v>
      </c>
      <c r="E748" s="11" t="s">
        <v>312</v>
      </c>
      <c r="F748" s="12"/>
      <c r="G748" s="12"/>
      <c r="H748" s="12">
        <v>8</v>
      </c>
      <c r="I748" s="12">
        <v>9</v>
      </c>
      <c r="J748" s="12"/>
      <c r="K748" s="12">
        <v>12</v>
      </c>
      <c r="L748" s="12"/>
      <c r="M748" s="12">
        <v>7</v>
      </c>
      <c r="N748" s="12"/>
      <c r="O748" s="12"/>
      <c r="P748" s="12"/>
      <c r="Q748" s="26"/>
    </row>
    <row r="749" spans="1:17" x14ac:dyDescent="0.2">
      <c r="A749" s="27" t="s">
        <v>35</v>
      </c>
      <c r="B749" s="13" t="s">
        <v>130</v>
      </c>
      <c r="C749" s="13" t="s">
        <v>311</v>
      </c>
      <c r="D749" s="13" t="s">
        <v>214</v>
      </c>
      <c r="E749" s="13" t="s">
        <v>312</v>
      </c>
      <c r="F749" s="14">
        <v>7</v>
      </c>
      <c r="G749" s="14"/>
      <c r="H749" s="14">
        <v>3</v>
      </c>
      <c r="I749" s="14">
        <v>3</v>
      </c>
      <c r="J749" s="14">
        <v>8</v>
      </c>
      <c r="K749" s="14"/>
      <c r="L749" s="14"/>
      <c r="M749" s="14"/>
      <c r="N749" s="14"/>
      <c r="O749" s="14"/>
      <c r="P749" s="14"/>
      <c r="Q749" s="28"/>
    </row>
    <row r="750" spans="1:17" x14ac:dyDescent="0.2">
      <c r="A750" s="25" t="s">
        <v>36</v>
      </c>
      <c r="B750" s="11" t="s">
        <v>131</v>
      </c>
      <c r="C750" s="11" t="s">
        <v>311</v>
      </c>
      <c r="D750" s="11" t="s">
        <v>210</v>
      </c>
      <c r="E750" s="11" t="s">
        <v>312</v>
      </c>
      <c r="F750" s="12"/>
      <c r="G750" s="12"/>
      <c r="H750" s="12"/>
      <c r="I750" s="12"/>
      <c r="J750" s="12"/>
      <c r="K750" s="12"/>
      <c r="L750" s="12"/>
      <c r="M750" s="12"/>
      <c r="N750" s="12"/>
      <c r="O750" s="12"/>
      <c r="P750" s="12"/>
      <c r="Q750" s="26"/>
    </row>
    <row r="751" spans="1:17" x14ac:dyDescent="0.2">
      <c r="A751" s="27" t="s">
        <v>36</v>
      </c>
      <c r="B751" s="13" t="s">
        <v>131</v>
      </c>
      <c r="C751" s="13" t="s">
        <v>311</v>
      </c>
      <c r="D751" s="13" t="s">
        <v>210</v>
      </c>
      <c r="E751" s="13" t="s">
        <v>313</v>
      </c>
      <c r="F751" s="14"/>
      <c r="G751" s="14"/>
      <c r="H751" s="14"/>
      <c r="I751" s="14"/>
      <c r="J751" s="14"/>
      <c r="K751" s="14"/>
      <c r="L751" s="14"/>
      <c r="M751" s="14"/>
      <c r="N751" s="14"/>
      <c r="O751" s="14"/>
      <c r="P751" s="14"/>
      <c r="Q751" s="28"/>
    </row>
    <row r="752" spans="1:17" x14ac:dyDescent="0.2">
      <c r="A752" s="25" t="s">
        <v>36</v>
      </c>
      <c r="B752" s="11" t="s">
        <v>131</v>
      </c>
      <c r="C752" s="11" t="s">
        <v>314</v>
      </c>
      <c r="D752" s="11" t="s">
        <v>210</v>
      </c>
      <c r="E752" s="11" t="s">
        <v>312</v>
      </c>
      <c r="F752" s="12"/>
      <c r="G752" s="12"/>
      <c r="H752" s="12"/>
      <c r="I752" s="12"/>
      <c r="J752" s="12"/>
      <c r="K752" s="12"/>
      <c r="L752" s="12"/>
      <c r="M752" s="12"/>
      <c r="N752" s="12"/>
      <c r="O752" s="12"/>
      <c r="P752" s="12"/>
      <c r="Q752" s="26"/>
    </row>
    <row r="753" spans="1:17" x14ac:dyDescent="0.2">
      <c r="A753" s="27" t="s">
        <v>36</v>
      </c>
      <c r="B753" s="13" t="s">
        <v>131</v>
      </c>
      <c r="C753" s="13" t="s">
        <v>314</v>
      </c>
      <c r="D753" s="13" t="s">
        <v>210</v>
      </c>
      <c r="E753" s="13" t="s">
        <v>313</v>
      </c>
      <c r="F753" s="14"/>
      <c r="G753" s="14"/>
      <c r="H753" s="14"/>
      <c r="I753" s="14"/>
      <c r="J753" s="14"/>
      <c r="K753" s="14"/>
      <c r="L753" s="14"/>
      <c r="M753" s="14"/>
      <c r="N753" s="14"/>
      <c r="O753" s="14"/>
      <c r="P753" s="14"/>
      <c r="Q753" s="28"/>
    </row>
    <row r="754" spans="1:17" x14ac:dyDescent="0.2">
      <c r="A754" s="25" t="s">
        <v>36</v>
      </c>
      <c r="B754" s="11" t="s">
        <v>131</v>
      </c>
      <c r="C754" s="11" t="s">
        <v>314</v>
      </c>
      <c r="D754" s="11" t="s">
        <v>212</v>
      </c>
      <c r="E754" s="11" t="s">
        <v>312</v>
      </c>
      <c r="F754" s="12"/>
      <c r="G754" s="12"/>
      <c r="H754" s="12"/>
      <c r="I754" s="12"/>
      <c r="J754" s="12"/>
      <c r="K754" s="12"/>
      <c r="L754" s="12"/>
      <c r="M754" s="12"/>
      <c r="N754" s="12"/>
      <c r="O754" s="12"/>
      <c r="P754" s="12"/>
      <c r="Q754" s="26"/>
    </row>
    <row r="755" spans="1:17" x14ac:dyDescent="0.2">
      <c r="A755" s="27" t="s">
        <v>36</v>
      </c>
      <c r="B755" s="13" t="s">
        <v>131</v>
      </c>
      <c r="C755" s="13" t="s">
        <v>314</v>
      </c>
      <c r="D755" s="13" t="s">
        <v>212</v>
      </c>
      <c r="E755" s="13" t="s">
        <v>313</v>
      </c>
      <c r="F755" s="14"/>
      <c r="G755" s="14"/>
      <c r="H755" s="14"/>
      <c r="I755" s="14"/>
      <c r="J755" s="14"/>
      <c r="K755" s="14"/>
      <c r="L755" s="14"/>
      <c r="M755" s="14"/>
      <c r="N755" s="14"/>
      <c r="O755" s="14"/>
      <c r="P755" s="14"/>
      <c r="Q755" s="28"/>
    </row>
    <row r="756" spans="1:17" x14ac:dyDescent="0.2">
      <c r="A756" s="25" t="s">
        <v>36</v>
      </c>
      <c r="B756" s="11" t="s">
        <v>131</v>
      </c>
      <c r="C756" s="11" t="s">
        <v>311</v>
      </c>
      <c r="D756" s="11" t="s">
        <v>212</v>
      </c>
      <c r="E756" s="11" t="s">
        <v>313</v>
      </c>
      <c r="F756" s="12"/>
      <c r="G756" s="12"/>
      <c r="H756" s="12"/>
      <c r="I756" s="12"/>
      <c r="J756" s="12"/>
      <c r="K756" s="12"/>
      <c r="L756" s="12"/>
      <c r="M756" s="12"/>
      <c r="N756" s="12"/>
      <c r="O756" s="12"/>
      <c r="P756" s="12"/>
      <c r="Q756" s="26"/>
    </row>
    <row r="757" spans="1:17" x14ac:dyDescent="0.2">
      <c r="A757" s="27" t="s">
        <v>36</v>
      </c>
      <c r="B757" s="13" t="s">
        <v>131</v>
      </c>
      <c r="C757" s="13" t="s">
        <v>311</v>
      </c>
      <c r="D757" s="13" t="s">
        <v>212</v>
      </c>
      <c r="E757" s="13" t="s">
        <v>312</v>
      </c>
      <c r="F757" s="14"/>
      <c r="G757" s="14"/>
      <c r="H757" s="14"/>
      <c r="I757" s="14"/>
      <c r="J757" s="14"/>
      <c r="K757" s="14"/>
      <c r="L757" s="14"/>
      <c r="M757" s="14"/>
      <c r="N757" s="14"/>
      <c r="O757" s="14"/>
      <c r="P757" s="14"/>
      <c r="Q757" s="28"/>
    </row>
    <row r="758" spans="1:17" x14ac:dyDescent="0.2">
      <c r="A758" s="25" t="s">
        <v>36</v>
      </c>
      <c r="B758" s="11" t="s">
        <v>131</v>
      </c>
      <c r="C758" s="11" t="s">
        <v>314</v>
      </c>
      <c r="D758" s="11" t="s">
        <v>206</v>
      </c>
      <c r="E758" s="11" t="s">
        <v>312</v>
      </c>
      <c r="F758" s="12"/>
      <c r="G758" s="12"/>
      <c r="H758" s="12"/>
      <c r="I758" s="12"/>
      <c r="J758" s="12"/>
      <c r="K758" s="12"/>
      <c r="L758" s="12"/>
      <c r="M758" s="12"/>
      <c r="N758" s="12"/>
      <c r="O758" s="12"/>
      <c r="P758" s="12"/>
      <c r="Q758" s="26"/>
    </row>
    <row r="759" spans="1:17" x14ac:dyDescent="0.2">
      <c r="A759" s="27" t="s">
        <v>36</v>
      </c>
      <c r="B759" s="13" t="s">
        <v>131</v>
      </c>
      <c r="C759" s="13" t="s">
        <v>314</v>
      </c>
      <c r="D759" s="13" t="s">
        <v>206</v>
      </c>
      <c r="E759" s="13" t="s">
        <v>313</v>
      </c>
      <c r="F759" s="14"/>
      <c r="G759" s="14"/>
      <c r="H759" s="14"/>
      <c r="I759" s="14"/>
      <c r="J759" s="14"/>
      <c r="K759" s="14"/>
      <c r="L759" s="14"/>
      <c r="M759" s="14"/>
      <c r="N759" s="14"/>
      <c r="O759" s="14"/>
      <c r="P759" s="14"/>
      <c r="Q759" s="28"/>
    </row>
    <row r="760" spans="1:17" x14ac:dyDescent="0.2">
      <c r="A760" s="25" t="s">
        <v>36</v>
      </c>
      <c r="B760" s="11" t="s">
        <v>131</v>
      </c>
      <c r="C760" s="11" t="s">
        <v>311</v>
      </c>
      <c r="D760" s="11" t="s">
        <v>213</v>
      </c>
      <c r="E760" s="11" t="s">
        <v>312</v>
      </c>
      <c r="F760" s="12"/>
      <c r="G760" s="12"/>
      <c r="H760" s="12"/>
      <c r="I760" s="12"/>
      <c r="J760" s="12"/>
      <c r="K760" s="12"/>
      <c r="L760" s="12"/>
      <c r="M760" s="12"/>
      <c r="N760" s="12"/>
      <c r="O760" s="12"/>
      <c r="P760" s="12"/>
      <c r="Q760" s="26"/>
    </row>
    <row r="761" spans="1:17" x14ac:dyDescent="0.2">
      <c r="A761" s="27" t="s">
        <v>36</v>
      </c>
      <c r="B761" s="13" t="s">
        <v>131</v>
      </c>
      <c r="C761" s="13" t="s">
        <v>311</v>
      </c>
      <c r="D761" s="13" t="s">
        <v>213</v>
      </c>
      <c r="E761" s="13" t="s">
        <v>313</v>
      </c>
      <c r="F761" s="14"/>
      <c r="G761" s="14"/>
      <c r="H761" s="14"/>
      <c r="I761" s="14"/>
      <c r="J761" s="14"/>
      <c r="K761" s="14"/>
      <c r="L761" s="14"/>
      <c r="M761" s="14"/>
      <c r="N761" s="14"/>
      <c r="O761" s="14"/>
      <c r="P761" s="14"/>
      <c r="Q761" s="28"/>
    </row>
    <row r="762" spans="1:17" x14ac:dyDescent="0.2">
      <c r="A762" s="25" t="s">
        <v>36</v>
      </c>
      <c r="B762" s="11" t="s">
        <v>131</v>
      </c>
      <c r="C762" s="11" t="s">
        <v>314</v>
      </c>
      <c r="D762" s="11" t="s">
        <v>213</v>
      </c>
      <c r="E762" s="11" t="s">
        <v>312</v>
      </c>
      <c r="F762" s="12"/>
      <c r="G762" s="12"/>
      <c r="H762" s="12"/>
      <c r="I762" s="12"/>
      <c r="J762" s="12"/>
      <c r="K762" s="12"/>
      <c r="L762" s="12"/>
      <c r="M762" s="12"/>
      <c r="N762" s="12"/>
      <c r="O762" s="12"/>
      <c r="P762" s="12"/>
      <c r="Q762" s="26"/>
    </row>
    <row r="763" spans="1:17" x14ac:dyDescent="0.2">
      <c r="A763" s="27" t="s">
        <v>36</v>
      </c>
      <c r="B763" s="13" t="s">
        <v>131</v>
      </c>
      <c r="C763" s="13" t="s">
        <v>314</v>
      </c>
      <c r="D763" s="13" t="s">
        <v>213</v>
      </c>
      <c r="E763" s="13" t="s">
        <v>313</v>
      </c>
      <c r="F763" s="14"/>
      <c r="G763" s="14"/>
      <c r="H763" s="14"/>
      <c r="I763" s="14"/>
      <c r="J763" s="14"/>
      <c r="K763" s="14"/>
      <c r="L763" s="14"/>
      <c r="M763" s="14"/>
      <c r="N763" s="14"/>
      <c r="O763" s="14"/>
      <c r="P763" s="14"/>
      <c r="Q763" s="28"/>
    </row>
    <row r="764" spans="1:17" x14ac:dyDescent="0.2">
      <c r="A764" s="25" t="s">
        <v>36</v>
      </c>
      <c r="B764" s="11" t="s">
        <v>131</v>
      </c>
      <c r="C764" s="11" t="s">
        <v>311</v>
      </c>
      <c r="D764" s="11" t="s">
        <v>215</v>
      </c>
      <c r="E764" s="11" t="s">
        <v>312</v>
      </c>
      <c r="F764" s="12"/>
      <c r="G764" s="12"/>
      <c r="H764" s="12"/>
      <c r="I764" s="12"/>
      <c r="J764" s="12"/>
      <c r="K764" s="12"/>
      <c r="L764" s="12"/>
      <c r="M764" s="12"/>
      <c r="N764" s="12"/>
      <c r="O764" s="12"/>
      <c r="P764" s="12"/>
      <c r="Q764" s="26"/>
    </row>
    <row r="765" spans="1:17" x14ac:dyDescent="0.2">
      <c r="A765" s="27" t="s">
        <v>36</v>
      </c>
      <c r="B765" s="13" t="s">
        <v>131</v>
      </c>
      <c r="C765" s="13" t="s">
        <v>311</v>
      </c>
      <c r="D765" s="13" t="s">
        <v>215</v>
      </c>
      <c r="E765" s="13" t="s">
        <v>313</v>
      </c>
      <c r="F765" s="14"/>
      <c r="G765" s="14"/>
      <c r="H765" s="14"/>
      <c r="I765" s="14"/>
      <c r="J765" s="14"/>
      <c r="K765" s="14"/>
      <c r="L765" s="14"/>
      <c r="M765" s="14"/>
      <c r="N765" s="14"/>
      <c r="O765" s="14"/>
      <c r="P765" s="14"/>
      <c r="Q765" s="28"/>
    </row>
    <row r="766" spans="1:17" x14ac:dyDescent="0.2">
      <c r="A766" s="25" t="s">
        <v>36</v>
      </c>
      <c r="B766" s="11" t="s">
        <v>131</v>
      </c>
      <c r="C766" s="11" t="s">
        <v>314</v>
      </c>
      <c r="D766" s="11" t="s">
        <v>215</v>
      </c>
      <c r="E766" s="11" t="s">
        <v>312</v>
      </c>
      <c r="F766" s="12"/>
      <c r="G766" s="12"/>
      <c r="H766" s="12"/>
      <c r="I766" s="12"/>
      <c r="J766" s="12"/>
      <c r="K766" s="12"/>
      <c r="L766" s="12"/>
      <c r="M766" s="12"/>
      <c r="N766" s="12"/>
      <c r="O766" s="12"/>
      <c r="P766" s="12"/>
      <c r="Q766" s="26"/>
    </row>
    <row r="767" spans="1:17" x14ac:dyDescent="0.2">
      <c r="A767" s="27" t="s">
        <v>36</v>
      </c>
      <c r="B767" s="13" t="s">
        <v>131</v>
      </c>
      <c r="C767" s="13" t="s">
        <v>314</v>
      </c>
      <c r="D767" s="13" t="s">
        <v>215</v>
      </c>
      <c r="E767" s="13" t="s">
        <v>313</v>
      </c>
      <c r="F767" s="14"/>
      <c r="G767" s="14"/>
      <c r="H767" s="14"/>
      <c r="I767" s="14"/>
      <c r="J767" s="14"/>
      <c r="K767" s="14"/>
      <c r="L767" s="14"/>
      <c r="M767" s="14">
        <v>1</v>
      </c>
      <c r="N767" s="14"/>
      <c r="O767" s="14"/>
      <c r="P767" s="14"/>
      <c r="Q767" s="28"/>
    </row>
    <row r="768" spans="1:17" x14ac:dyDescent="0.2">
      <c r="A768" s="25" t="s">
        <v>36</v>
      </c>
      <c r="B768" s="11" t="s">
        <v>131</v>
      </c>
      <c r="C768" s="11" t="s">
        <v>311</v>
      </c>
      <c r="D768" s="11" t="s">
        <v>214</v>
      </c>
      <c r="E768" s="11" t="s">
        <v>312</v>
      </c>
      <c r="F768" s="12"/>
      <c r="G768" s="12"/>
      <c r="H768" s="12"/>
      <c r="I768" s="12"/>
      <c r="J768" s="12"/>
      <c r="K768" s="12"/>
      <c r="L768" s="12">
        <v>20</v>
      </c>
      <c r="M768" s="12">
        <v>20</v>
      </c>
      <c r="N768" s="12"/>
      <c r="O768" s="12"/>
      <c r="P768" s="12"/>
      <c r="Q768" s="26"/>
    </row>
    <row r="769" spans="1:17" x14ac:dyDescent="0.2">
      <c r="A769" s="27" t="s">
        <v>36</v>
      </c>
      <c r="B769" s="13" t="s">
        <v>131</v>
      </c>
      <c r="C769" s="13" t="s">
        <v>311</v>
      </c>
      <c r="D769" s="13" t="s">
        <v>214</v>
      </c>
      <c r="E769" s="13" t="s">
        <v>313</v>
      </c>
      <c r="F769" s="14"/>
      <c r="G769" s="14"/>
      <c r="H769" s="14"/>
      <c r="I769" s="14"/>
      <c r="J769" s="14"/>
      <c r="K769" s="14"/>
      <c r="L769" s="14">
        <v>17</v>
      </c>
      <c r="M769" s="14">
        <v>17</v>
      </c>
      <c r="N769" s="14"/>
      <c r="O769" s="14"/>
      <c r="P769" s="14"/>
      <c r="Q769" s="28"/>
    </row>
    <row r="770" spans="1:17" x14ac:dyDescent="0.2">
      <c r="A770" s="25" t="s">
        <v>36</v>
      </c>
      <c r="B770" s="11" t="s">
        <v>131</v>
      </c>
      <c r="C770" s="11" t="s">
        <v>314</v>
      </c>
      <c r="D770" s="11" t="s">
        <v>214</v>
      </c>
      <c r="E770" s="11" t="s">
        <v>312</v>
      </c>
      <c r="F770" s="12"/>
      <c r="G770" s="12"/>
      <c r="H770" s="12"/>
      <c r="I770" s="12"/>
      <c r="J770" s="12"/>
      <c r="K770" s="12"/>
      <c r="L770" s="12">
        <v>3</v>
      </c>
      <c r="M770" s="12">
        <v>1</v>
      </c>
      <c r="N770" s="12"/>
      <c r="O770" s="12"/>
      <c r="P770" s="12"/>
      <c r="Q770" s="26"/>
    </row>
    <row r="771" spans="1:17" x14ac:dyDescent="0.2">
      <c r="A771" s="27" t="s">
        <v>36</v>
      </c>
      <c r="B771" s="13" t="s">
        <v>131</v>
      </c>
      <c r="C771" s="13" t="s">
        <v>314</v>
      </c>
      <c r="D771" s="13" t="s">
        <v>214</v>
      </c>
      <c r="E771" s="13" t="s">
        <v>313</v>
      </c>
      <c r="F771" s="14"/>
      <c r="G771" s="14"/>
      <c r="H771" s="14"/>
      <c r="I771" s="14"/>
      <c r="J771" s="14"/>
      <c r="K771" s="14"/>
      <c r="L771" s="14">
        <v>4</v>
      </c>
      <c r="M771" s="14">
        <v>2</v>
      </c>
      <c r="N771" s="14"/>
      <c r="O771" s="14"/>
      <c r="P771" s="14"/>
      <c r="Q771" s="28"/>
    </row>
    <row r="772" spans="1:17" x14ac:dyDescent="0.2">
      <c r="A772" s="25" t="s">
        <v>37</v>
      </c>
      <c r="B772" s="11" t="s">
        <v>132</v>
      </c>
      <c r="C772" s="11" t="s">
        <v>311</v>
      </c>
      <c r="D772" s="11" t="s">
        <v>210</v>
      </c>
      <c r="E772" s="11" t="s">
        <v>312</v>
      </c>
      <c r="F772" s="12"/>
      <c r="G772" s="12"/>
      <c r="H772" s="12"/>
      <c r="I772" s="12"/>
      <c r="J772" s="12"/>
      <c r="K772" s="12"/>
      <c r="L772" s="12"/>
      <c r="M772" s="12"/>
      <c r="N772" s="12"/>
      <c r="O772" s="12"/>
      <c r="P772" s="12"/>
      <c r="Q772" s="26"/>
    </row>
    <row r="773" spans="1:17" x14ac:dyDescent="0.2">
      <c r="A773" s="27" t="s">
        <v>37</v>
      </c>
      <c r="B773" s="13" t="s">
        <v>132</v>
      </c>
      <c r="C773" s="13" t="s">
        <v>311</v>
      </c>
      <c r="D773" s="13" t="s">
        <v>210</v>
      </c>
      <c r="E773" s="13" t="s">
        <v>313</v>
      </c>
      <c r="F773" s="14"/>
      <c r="G773" s="14"/>
      <c r="H773" s="14"/>
      <c r="I773" s="14"/>
      <c r="J773" s="14"/>
      <c r="K773" s="14"/>
      <c r="L773" s="14"/>
      <c r="M773" s="14"/>
      <c r="N773" s="14"/>
      <c r="O773" s="14"/>
      <c r="P773" s="14"/>
      <c r="Q773" s="28"/>
    </row>
    <row r="774" spans="1:17" x14ac:dyDescent="0.2">
      <c r="A774" s="25" t="s">
        <v>37</v>
      </c>
      <c r="B774" s="11" t="s">
        <v>132</v>
      </c>
      <c r="C774" s="11" t="s">
        <v>314</v>
      </c>
      <c r="D774" s="11" t="s">
        <v>210</v>
      </c>
      <c r="E774" s="11" t="s">
        <v>312</v>
      </c>
      <c r="F774" s="12"/>
      <c r="G774" s="12"/>
      <c r="H774" s="12"/>
      <c r="I774" s="12"/>
      <c r="J774" s="12"/>
      <c r="K774" s="12"/>
      <c r="L774" s="12"/>
      <c r="M774" s="12"/>
      <c r="N774" s="12"/>
      <c r="O774" s="12"/>
      <c r="P774" s="12"/>
      <c r="Q774" s="26"/>
    </row>
    <row r="775" spans="1:17" x14ac:dyDescent="0.2">
      <c r="A775" s="27" t="s">
        <v>37</v>
      </c>
      <c r="B775" s="13" t="s">
        <v>132</v>
      </c>
      <c r="C775" s="13" t="s">
        <v>314</v>
      </c>
      <c r="D775" s="13" t="s">
        <v>210</v>
      </c>
      <c r="E775" s="13" t="s">
        <v>313</v>
      </c>
      <c r="F775" s="14"/>
      <c r="G775" s="14"/>
      <c r="H775" s="14"/>
      <c r="I775" s="14"/>
      <c r="J775" s="14"/>
      <c r="K775" s="14"/>
      <c r="L775" s="14"/>
      <c r="M775" s="14"/>
      <c r="N775" s="14"/>
      <c r="O775" s="14"/>
      <c r="P775" s="14"/>
      <c r="Q775" s="28"/>
    </row>
    <row r="776" spans="1:17" x14ac:dyDescent="0.2">
      <c r="A776" s="25" t="s">
        <v>37</v>
      </c>
      <c r="B776" s="11" t="s">
        <v>132</v>
      </c>
      <c r="C776" s="11" t="s">
        <v>314</v>
      </c>
      <c r="D776" s="11" t="s">
        <v>212</v>
      </c>
      <c r="E776" s="11" t="s">
        <v>312</v>
      </c>
      <c r="F776" s="12"/>
      <c r="G776" s="12"/>
      <c r="H776" s="12"/>
      <c r="I776" s="12"/>
      <c r="J776" s="12"/>
      <c r="K776" s="12"/>
      <c r="L776" s="12"/>
      <c r="M776" s="12"/>
      <c r="N776" s="12"/>
      <c r="O776" s="12"/>
      <c r="P776" s="12"/>
      <c r="Q776" s="26"/>
    </row>
    <row r="777" spans="1:17" x14ac:dyDescent="0.2">
      <c r="A777" s="27" t="s">
        <v>37</v>
      </c>
      <c r="B777" s="13" t="s">
        <v>132</v>
      </c>
      <c r="C777" s="13" t="s">
        <v>314</v>
      </c>
      <c r="D777" s="13" t="s">
        <v>212</v>
      </c>
      <c r="E777" s="13" t="s">
        <v>313</v>
      </c>
      <c r="F777" s="14"/>
      <c r="G777" s="14"/>
      <c r="H777" s="14"/>
      <c r="I777" s="14"/>
      <c r="J777" s="14"/>
      <c r="K777" s="14"/>
      <c r="L777" s="14"/>
      <c r="M777" s="14"/>
      <c r="N777" s="14"/>
      <c r="O777" s="14"/>
      <c r="P777" s="14"/>
      <c r="Q777" s="28"/>
    </row>
    <row r="778" spans="1:17" x14ac:dyDescent="0.2">
      <c r="A778" s="25" t="s">
        <v>37</v>
      </c>
      <c r="B778" s="11" t="s">
        <v>132</v>
      </c>
      <c r="C778" s="11" t="s">
        <v>311</v>
      </c>
      <c r="D778" s="11" t="s">
        <v>212</v>
      </c>
      <c r="E778" s="11" t="s">
        <v>313</v>
      </c>
      <c r="F778" s="12"/>
      <c r="G778" s="12"/>
      <c r="H778" s="12"/>
      <c r="I778" s="12"/>
      <c r="J778" s="12"/>
      <c r="K778" s="12"/>
      <c r="L778" s="12"/>
      <c r="M778" s="12"/>
      <c r="N778" s="12"/>
      <c r="O778" s="12"/>
      <c r="P778" s="12"/>
      <c r="Q778" s="26"/>
    </row>
    <row r="779" spans="1:17" x14ac:dyDescent="0.2">
      <c r="A779" s="27" t="s">
        <v>37</v>
      </c>
      <c r="B779" s="13" t="s">
        <v>132</v>
      </c>
      <c r="C779" s="13" t="s">
        <v>311</v>
      </c>
      <c r="D779" s="13" t="s">
        <v>212</v>
      </c>
      <c r="E779" s="13" t="s">
        <v>312</v>
      </c>
      <c r="F779" s="14"/>
      <c r="G779" s="14"/>
      <c r="H779" s="14"/>
      <c r="I779" s="14"/>
      <c r="J779" s="14"/>
      <c r="K779" s="14"/>
      <c r="L779" s="14"/>
      <c r="M779" s="14"/>
      <c r="N779" s="14"/>
      <c r="O779" s="14"/>
      <c r="P779" s="14"/>
      <c r="Q779" s="28"/>
    </row>
    <row r="780" spans="1:17" x14ac:dyDescent="0.2">
      <c r="A780" s="25" t="s">
        <v>37</v>
      </c>
      <c r="B780" s="11" t="s">
        <v>132</v>
      </c>
      <c r="C780" s="11" t="s">
        <v>314</v>
      </c>
      <c r="D780" s="11" t="s">
        <v>206</v>
      </c>
      <c r="E780" s="11" t="s">
        <v>312</v>
      </c>
      <c r="F780" s="12"/>
      <c r="G780" s="12"/>
      <c r="H780" s="12"/>
      <c r="I780" s="12"/>
      <c r="J780" s="12"/>
      <c r="K780" s="12"/>
      <c r="L780" s="12"/>
      <c r="M780" s="12"/>
      <c r="N780" s="12"/>
      <c r="O780" s="12"/>
      <c r="P780" s="12"/>
      <c r="Q780" s="26"/>
    </row>
    <row r="781" spans="1:17" x14ac:dyDescent="0.2">
      <c r="A781" s="27" t="s">
        <v>37</v>
      </c>
      <c r="B781" s="13" t="s">
        <v>132</v>
      </c>
      <c r="C781" s="13" t="s">
        <v>314</v>
      </c>
      <c r="D781" s="13" t="s">
        <v>206</v>
      </c>
      <c r="E781" s="13" t="s">
        <v>313</v>
      </c>
      <c r="F781" s="14"/>
      <c r="G781" s="14"/>
      <c r="H781" s="14"/>
      <c r="I781" s="14"/>
      <c r="J781" s="14"/>
      <c r="K781" s="14"/>
      <c r="L781" s="14"/>
      <c r="M781" s="14"/>
      <c r="N781" s="14"/>
      <c r="O781" s="14"/>
      <c r="P781" s="14"/>
      <c r="Q781" s="28"/>
    </row>
    <row r="782" spans="1:17" x14ac:dyDescent="0.2">
      <c r="A782" s="25" t="s">
        <v>37</v>
      </c>
      <c r="B782" s="11" t="s">
        <v>132</v>
      </c>
      <c r="C782" s="11" t="s">
        <v>311</v>
      </c>
      <c r="D782" s="11" t="s">
        <v>213</v>
      </c>
      <c r="E782" s="11" t="s">
        <v>312</v>
      </c>
      <c r="F782" s="12"/>
      <c r="G782" s="12"/>
      <c r="H782" s="12"/>
      <c r="I782" s="12"/>
      <c r="J782" s="12"/>
      <c r="K782" s="12"/>
      <c r="L782" s="12"/>
      <c r="M782" s="12"/>
      <c r="N782" s="12"/>
      <c r="O782" s="12"/>
      <c r="P782" s="12"/>
      <c r="Q782" s="26"/>
    </row>
    <row r="783" spans="1:17" x14ac:dyDescent="0.2">
      <c r="A783" s="27" t="s">
        <v>37</v>
      </c>
      <c r="B783" s="13" t="s">
        <v>132</v>
      </c>
      <c r="C783" s="13" t="s">
        <v>311</v>
      </c>
      <c r="D783" s="13" t="s">
        <v>213</v>
      </c>
      <c r="E783" s="13" t="s">
        <v>313</v>
      </c>
      <c r="F783" s="14"/>
      <c r="G783" s="14"/>
      <c r="H783" s="14"/>
      <c r="I783" s="14"/>
      <c r="J783" s="14"/>
      <c r="K783" s="14"/>
      <c r="L783" s="14"/>
      <c r="M783" s="14"/>
      <c r="N783" s="14"/>
      <c r="O783" s="14"/>
      <c r="P783" s="14"/>
      <c r="Q783" s="28"/>
    </row>
    <row r="784" spans="1:17" x14ac:dyDescent="0.2">
      <c r="A784" s="25" t="s">
        <v>37</v>
      </c>
      <c r="B784" s="11" t="s">
        <v>132</v>
      </c>
      <c r="C784" s="11" t="s">
        <v>314</v>
      </c>
      <c r="D784" s="11" t="s">
        <v>213</v>
      </c>
      <c r="E784" s="11" t="s">
        <v>312</v>
      </c>
      <c r="F784" s="12"/>
      <c r="G784" s="12"/>
      <c r="H784" s="12"/>
      <c r="I784" s="12"/>
      <c r="J784" s="12"/>
      <c r="K784" s="12"/>
      <c r="L784" s="12"/>
      <c r="M784" s="12"/>
      <c r="N784" s="12"/>
      <c r="O784" s="12"/>
      <c r="P784" s="12"/>
      <c r="Q784" s="26"/>
    </row>
    <row r="785" spans="1:17" x14ac:dyDescent="0.2">
      <c r="A785" s="27" t="s">
        <v>37</v>
      </c>
      <c r="B785" s="13" t="s">
        <v>132</v>
      </c>
      <c r="C785" s="13" t="s">
        <v>314</v>
      </c>
      <c r="D785" s="13" t="s">
        <v>213</v>
      </c>
      <c r="E785" s="13" t="s">
        <v>313</v>
      </c>
      <c r="F785" s="14"/>
      <c r="G785" s="14"/>
      <c r="H785" s="14"/>
      <c r="I785" s="14"/>
      <c r="J785" s="14"/>
      <c r="K785" s="14"/>
      <c r="L785" s="14"/>
      <c r="M785" s="14"/>
      <c r="N785" s="14"/>
      <c r="O785" s="14"/>
      <c r="P785" s="14"/>
      <c r="Q785" s="28"/>
    </row>
    <row r="786" spans="1:17" x14ac:dyDescent="0.2">
      <c r="A786" s="25" t="s">
        <v>37</v>
      </c>
      <c r="B786" s="11" t="s">
        <v>132</v>
      </c>
      <c r="C786" s="11" t="s">
        <v>311</v>
      </c>
      <c r="D786" s="11" t="s">
        <v>215</v>
      </c>
      <c r="E786" s="11" t="s">
        <v>313</v>
      </c>
      <c r="F786" s="12"/>
      <c r="G786" s="12"/>
      <c r="H786" s="12"/>
      <c r="I786" s="12"/>
      <c r="J786" s="12"/>
      <c r="K786" s="12"/>
      <c r="L786" s="12"/>
      <c r="M786" s="12"/>
      <c r="N786" s="12"/>
      <c r="O786" s="12"/>
      <c r="P786" s="12"/>
      <c r="Q786" s="26"/>
    </row>
    <row r="787" spans="1:17" x14ac:dyDescent="0.2">
      <c r="A787" s="27" t="s">
        <v>37</v>
      </c>
      <c r="B787" s="13" t="s">
        <v>132</v>
      </c>
      <c r="C787" s="13" t="s">
        <v>314</v>
      </c>
      <c r="D787" s="13" t="s">
        <v>215</v>
      </c>
      <c r="E787" s="13" t="s">
        <v>312</v>
      </c>
      <c r="F787" s="14"/>
      <c r="G787" s="14"/>
      <c r="H787" s="14"/>
      <c r="I787" s="14"/>
      <c r="J787" s="14"/>
      <c r="K787" s="14"/>
      <c r="L787" s="14"/>
      <c r="M787" s="14"/>
      <c r="N787" s="14"/>
      <c r="O787" s="14"/>
      <c r="P787" s="14"/>
      <c r="Q787" s="28"/>
    </row>
    <row r="788" spans="1:17" x14ac:dyDescent="0.2">
      <c r="A788" s="25" t="s">
        <v>37</v>
      </c>
      <c r="B788" s="11" t="s">
        <v>132</v>
      </c>
      <c r="C788" s="11" t="s">
        <v>314</v>
      </c>
      <c r="D788" s="11" t="s">
        <v>215</v>
      </c>
      <c r="E788" s="11" t="s">
        <v>313</v>
      </c>
      <c r="F788" s="12"/>
      <c r="G788" s="12"/>
      <c r="H788" s="12"/>
      <c r="I788" s="12"/>
      <c r="J788" s="12"/>
      <c r="K788" s="12"/>
      <c r="L788" s="12"/>
      <c r="M788" s="12"/>
      <c r="N788" s="12"/>
      <c r="O788" s="12"/>
      <c r="P788" s="12"/>
      <c r="Q788" s="26"/>
    </row>
    <row r="789" spans="1:17" x14ac:dyDescent="0.2">
      <c r="A789" s="27" t="s">
        <v>37</v>
      </c>
      <c r="B789" s="13" t="s">
        <v>132</v>
      </c>
      <c r="C789" s="13" t="s">
        <v>311</v>
      </c>
      <c r="D789" s="13" t="s">
        <v>214</v>
      </c>
      <c r="E789" s="13" t="s">
        <v>312</v>
      </c>
      <c r="F789" s="14"/>
      <c r="G789" s="14"/>
      <c r="H789" s="14"/>
      <c r="I789" s="14"/>
      <c r="J789" s="14"/>
      <c r="K789" s="14"/>
      <c r="L789" s="14"/>
      <c r="M789" s="14">
        <v>4</v>
      </c>
      <c r="N789" s="14"/>
      <c r="O789" s="14"/>
      <c r="P789" s="14"/>
      <c r="Q789" s="28"/>
    </row>
    <row r="790" spans="1:17" x14ac:dyDescent="0.2">
      <c r="A790" s="25" t="s">
        <v>37</v>
      </c>
      <c r="B790" s="11" t="s">
        <v>132</v>
      </c>
      <c r="C790" s="11" t="s">
        <v>311</v>
      </c>
      <c r="D790" s="11" t="s">
        <v>214</v>
      </c>
      <c r="E790" s="11" t="s">
        <v>313</v>
      </c>
      <c r="F790" s="12"/>
      <c r="G790" s="12"/>
      <c r="H790" s="12"/>
      <c r="I790" s="12"/>
      <c r="J790" s="12"/>
      <c r="K790" s="12"/>
      <c r="L790" s="12"/>
      <c r="M790" s="12">
        <v>4</v>
      </c>
      <c r="N790" s="12"/>
      <c r="O790" s="12"/>
      <c r="P790" s="12"/>
      <c r="Q790" s="26"/>
    </row>
    <row r="791" spans="1:17" x14ac:dyDescent="0.2">
      <c r="A791" s="27" t="s">
        <v>37</v>
      </c>
      <c r="B791" s="13" t="s">
        <v>132</v>
      </c>
      <c r="C791" s="13" t="s">
        <v>311</v>
      </c>
      <c r="D791" s="13" t="s">
        <v>215</v>
      </c>
      <c r="E791" s="13" t="s">
        <v>312</v>
      </c>
      <c r="F791" s="14"/>
      <c r="G791" s="14"/>
      <c r="H791" s="14"/>
      <c r="I791" s="14"/>
      <c r="J791" s="14"/>
      <c r="K791" s="14"/>
      <c r="L791" s="14"/>
      <c r="M791" s="14">
        <v>3</v>
      </c>
      <c r="N791" s="14"/>
      <c r="O791" s="14"/>
      <c r="P791" s="14"/>
      <c r="Q791" s="28"/>
    </row>
    <row r="792" spans="1:17" x14ac:dyDescent="0.2">
      <c r="A792" s="25" t="s">
        <v>37</v>
      </c>
      <c r="B792" s="11" t="s">
        <v>132</v>
      </c>
      <c r="C792" s="11" t="s">
        <v>314</v>
      </c>
      <c r="D792" s="11" t="s">
        <v>214</v>
      </c>
      <c r="E792" s="11" t="s">
        <v>312</v>
      </c>
      <c r="F792" s="12"/>
      <c r="G792" s="12"/>
      <c r="H792" s="12"/>
      <c r="I792" s="12"/>
      <c r="J792" s="12"/>
      <c r="K792" s="12"/>
      <c r="L792" s="12"/>
      <c r="M792" s="12">
        <v>3</v>
      </c>
      <c r="N792" s="12"/>
      <c r="O792" s="12"/>
      <c r="P792" s="12"/>
      <c r="Q792" s="26"/>
    </row>
    <row r="793" spans="1:17" x14ac:dyDescent="0.2">
      <c r="A793" s="27" t="s">
        <v>37</v>
      </c>
      <c r="B793" s="13" t="s">
        <v>132</v>
      </c>
      <c r="C793" s="13" t="s">
        <v>314</v>
      </c>
      <c r="D793" s="13" t="s">
        <v>214</v>
      </c>
      <c r="E793" s="13" t="s">
        <v>313</v>
      </c>
      <c r="F793" s="14"/>
      <c r="G793" s="14"/>
      <c r="H793" s="14"/>
      <c r="I793" s="14"/>
      <c r="J793" s="14"/>
      <c r="K793" s="14"/>
      <c r="L793" s="14"/>
      <c r="M793" s="14">
        <v>2</v>
      </c>
      <c r="N793" s="14"/>
      <c r="O793" s="14"/>
      <c r="P793" s="14"/>
      <c r="Q793" s="28"/>
    </row>
    <row r="794" spans="1:17" x14ac:dyDescent="0.2">
      <c r="A794" s="25" t="s">
        <v>38</v>
      </c>
      <c r="B794" s="11" t="s">
        <v>173</v>
      </c>
      <c r="C794" s="11" t="s">
        <v>311</v>
      </c>
      <c r="D794" s="11" t="s">
        <v>210</v>
      </c>
      <c r="E794" s="11" t="s">
        <v>312</v>
      </c>
      <c r="F794" s="12"/>
      <c r="G794" s="12"/>
      <c r="H794" s="12"/>
      <c r="I794" s="12"/>
      <c r="J794" s="12"/>
      <c r="K794" s="12"/>
      <c r="L794" s="12"/>
      <c r="M794" s="12"/>
      <c r="N794" s="12"/>
      <c r="O794" s="12"/>
      <c r="P794" s="12"/>
      <c r="Q794" s="26"/>
    </row>
    <row r="795" spans="1:17" x14ac:dyDescent="0.2">
      <c r="A795" s="27" t="s">
        <v>38</v>
      </c>
      <c r="B795" s="13" t="s">
        <v>173</v>
      </c>
      <c r="C795" s="13" t="s">
        <v>311</v>
      </c>
      <c r="D795" s="13" t="s">
        <v>210</v>
      </c>
      <c r="E795" s="13" t="s">
        <v>313</v>
      </c>
      <c r="F795" s="14"/>
      <c r="G795" s="14"/>
      <c r="H795" s="14"/>
      <c r="I795" s="14"/>
      <c r="J795" s="14"/>
      <c r="K795" s="14"/>
      <c r="L795" s="14"/>
      <c r="M795" s="14"/>
      <c r="N795" s="14"/>
      <c r="O795" s="14"/>
      <c r="P795" s="14"/>
      <c r="Q795" s="28"/>
    </row>
    <row r="796" spans="1:17" x14ac:dyDescent="0.2">
      <c r="A796" s="25" t="s">
        <v>38</v>
      </c>
      <c r="B796" s="11" t="s">
        <v>173</v>
      </c>
      <c r="C796" s="11" t="s">
        <v>314</v>
      </c>
      <c r="D796" s="11" t="s">
        <v>210</v>
      </c>
      <c r="E796" s="11" t="s">
        <v>312</v>
      </c>
      <c r="F796" s="12"/>
      <c r="G796" s="12"/>
      <c r="H796" s="12"/>
      <c r="I796" s="12"/>
      <c r="J796" s="12"/>
      <c r="K796" s="12"/>
      <c r="L796" s="12"/>
      <c r="M796" s="12"/>
      <c r="N796" s="12"/>
      <c r="O796" s="12"/>
      <c r="P796" s="12"/>
      <c r="Q796" s="26"/>
    </row>
    <row r="797" spans="1:17" x14ac:dyDescent="0.2">
      <c r="A797" s="27" t="s">
        <v>38</v>
      </c>
      <c r="B797" s="13" t="s">
        <v>173</v>
      </c>
      <c r="C797" s="13" t="s">
        <v>314</v>
      </c>
      <c r="D797" s="13" t="s">
        <v>210</v>
      </c>
      <c r="E797" s="13" t="s">
        <v>313</v>
      </c>
      <c r="F797" s="14"/>
      <c r="G797" s="14"/>
      <c r="H797" s="14"/>
      <c r="I797" s="14"/>
      <c r="J797" s="14"/>
      <c r="K797" s="14"/>
      <c r="L797" s="14"/>
      <c r="M797" s="14"/>
      <c r="N797" s="14"/>
      <c r="O797" s="14"/>
      <c r="P797" s="14"/>
      <c r="Q797" s="28"/>
    </row>
    <row r="798" spans="1:17" x14ac:dyDescent="0.2">
      <c r="A798" s="25" t="s">
        <v>38</v>
      </c>
      <c r="B798" s="11" t="s">
        <v>173</v>
      </c>
      <c r="C798" s="11" t="s">
        <v>314</v>
      </c>
      <c r="D798" s="11" t="s">
        <v>212</v>
      </c>
      <c r="E798" s="11" t="s">
        <v>312</v>
      </c>
      <c r="F798" s="12"/>
      <c r="G798" s="12"/>
      <c r="H798" s="12"/>
      <c r="I798" s="12"/>
      <c r="J798" s="12"/>
      <c r="K798" s="12"/>
      <c r="L798" s="12"/>
      <c r="M798" s="12"/>
      <c r="N798" s="12"/>
      <c r="O798" s="12"/>
      <c r="P798" s="12"/>
      <c r="Q798" s="26"/>
    </row>
    <row r="799" spans="1:17" x14ac:dyDescent="0.2">
      <c r="A799" s="27" t="s">
        <v>38</v>
      </c>
      <c r="B799" s="13" t="s">
        <v>173</v>
      </c>
      <c r="C799" s="13" t="s">
        <v>314</v>
      </c>
      <c r="D799" s="13" t="s">
        <v>212</v>
      </c>
      <c r="E799" s="13" t="s">
        <v>313</v>
      </c>
      <c r="F799" s="14"/>
      <c r="G799" s="14"/>
      <c r="H799" s="14"/>
      <c r="I799" s="14"/>
      <c r="J799" s="14"/>
      <c r="K799" s="14"/>
      <c r="L799" s="14"/>
      <c r="M799" s="14"/>
      <c r="N799" s="14"/>
      <c r="O799" s="14"/>
      <c r="P799" s="14"/>
      <c r="Q799" s="28"/>
    </row>
    <row r="800" spans="1:17" x14ac:dyDescent="0.2">
      <c r="A800" s="25" t="s">
        <v>38</v>
      </c>
      <c r="B800" s="11" t="s">
        <v>173</v>
      </c>
      <c r="C800" s="11" t="s">
        <v>314</v>
      </c>
      <c r="D800" s="11" t="s">
        <v>206</v>
      </c>
      <c r="E800" s="11" t="s">
        <v>312</v>
      </c>
      <c r="F800" s="12"/>
      <c r="G800" s="12"/>
      <c r="H800" s="12"/>
      <c r="I800" s="12"/>
      <c r="J800" s="12"/>
      <c r="K800" s="12"/>
      <c r="L800" s="12"/>
      <c r="M800" s="12"/>
      <c r="N800" s="12"/>
      <c r="O800" s="12"/>
      <c r="P800" s="12"/>
      <c r="Q800" s="26"/>
    </row>
    <row r="801" spans="1:17" x14ac:dyDescent="0.2">
      <c r="A801" s="27" t="s">
        <v>38</v>
      </c>
      <c r="B801" s="13" t="s">
        <v>173</v>
      </c>
      <c r="C801" s="13" t="s">
        <v>314</v>
      </c>
      <c r="D801" s="13" t="s">
        <v>206</v>
      </c>
      <c r="E801" s="13" t="s">
        <v>313</v>
      </c>
      <c r="F801" s="14"/>
      <c r="G801" s="14"/>
      <c r="H801" s="14"/>
      <c r="I801" s="14"/>
      <c r="J801" s="14"/>
      <c r="K801" s="14"/>
      <c r="L801" s="14"/>
      <c r="M801" s="14"/>
      <c r="N801" s="14"/>
      <c r="O801" s="14"/>
      <c r="P801" s="14"/>
      <c r="Q801" s="28"/>
    </row>
    <row r="802" spans="1:17" x14ac:dyDescent="0.2">
      <c r="A802" s="25" t="s">
        <v>38</v>
      </c>
      <c r="B802" s="11" t="s">
        <v>173</v>
      </c>
      <c r="C802" s="11" t="s">
        <v>311</v>
      </c>
      <c r="D802" s="11" t="s">
        <v>214</v>
      </c>
      <c r="E802" s="11" t="s">
        <v>313</v>
      </c>
      <c r="F802" s="12">
        <v>1</v>
      </c>
      <c r="G802" s="12">
        <v>1</v>
      </c>
      <c r="H802" s="12">
        <v>2</v>
      </c>
      <c r="I802" s="12"/>
      <c r="J802" s="12">
        <v>1</v>
      </c>
      <c r="K802" s="12">
        <v>1</v>
      </c>
      <c r="L802" s="12">
        <v>1</v>
      </c>
      <c r="M802" s="12">
        <v>1</v>
      </c>
      <c r="N802" s="12">
        <v>1</v>
      </c>
      <c r="O802" s="12">
        <v>1</v>
      </c>
      <c r="P802" s="12"/>
      <c r="Q802" s="26"/>
    </row>
    <row r="803" spans="1:17" x14ac:dyDescent="0.2">
      <c r="A803" s="27" t="s">
        <v>38</v>
      </c>
      <c r="B803" s="13" t="s">
        <v>173</v>
      </c>
      <c r="C803" s="13" t="s">
        <v>311</v>
      </c>
      <c r="D803" s="13" t="s">
        <v>215</v>
      </c>
      <c r="E803" s="13" t="s">
        <v>313</v>
      </c>
      <c r="F803" s="14">
        <v>1</v>
      </c>
      <c r="G803" s="14">
        <v>1</v>
      </c>
      <c r="H803" s="14">
        <v>1</v>
      </c>
      <c r="I803" s="14"/>
      <c r="J803" s="14">
        <v>1</v>
      </c>
      <c r="K803" s="14"/>
      <c r="L803" s="14">
        <v>1</v>
      </c>
      <c r="M803" s="14">
        <v>1</v>
      </c>
      <c r="N803" s="14">
        <v>1</v>
      </c>
      <c r="O803" s="14">
        <v>1</v>
      </c>
      <c r="P803" s="14"/>
      <c r="Q803" s="28"/>
    </row>
    <row r="804" spans="1:17" x14ac:dyDescent="0.2">
      <c r="A804" s="25" t="s">
        <v>38</v>
      </c>
      <c r="B804" s="11" t="s">
        <v>173</v>
      </c>
      <c r="C804" s="11" t="s">
        <v>311</v>
      </c>
      <c r="D804" s="11" t="s">
        <v>212</v>
      </c>
      <c r="E804" s="11" t="s">
        <v>312</v>
      </c>
      <c r="F804" s="12">
        <v>3</v>
      </c>
      <c r="G804" s="12">
        <v>2</v>
      </c>
      <c r="H804" s="12">
        <v>3</v>
      </c>
      <c r="I804" s="12">
        <v>3</v>
      </c>
      <c r="J804" s="12">
        <v>2</v>
      </c>
      <c r="K804" s="12">
        <v>1</v>
      </c>
      <c r="L804" s="12">
        <v>2</v>
      </c>
      <c r="M804" s="12">
        <v>1</v>
      </c>
      <c r="N804" s="12">
        <v>2</v>
      </c>
      <c r="O804" s="12">
        <v>1</v>
      </c>
      <c r="P804" s="12"/>
      <c r="Q804" s="26"/>
    </row>
    <row r="805" spans="1:17" x14ac:dyDescent="0.2">
      <c r="A805" s="27" t="s">
        <v>38</v>
      </c>
      <c r="B805" s="13" t="s">
        <v>173</v>
      </c>
      <c r="C805" s="13" t="s">
        <v>311</v>
      </c>
      <c r="D805" s="13" t="s">
        <v>212</v>
      </c>
      <c r="E805" s="13" t="s">
        <v>313</v>
      </c>
      <c r="F805" s="14">
        <v>4</v>
      </c>
      <c r="G805" s="14">
        <v>2</v>
      </c>
      <c r="H805" s="14">
        <v>4</v>
      </c>
      <c r="I805" s="14">
        <v>3</v>
      </c>
      <c r="J805" s="14">
        <v>2</v>
      </c>
      <c r="K805" s="14">
        <v>2</v>
      </c>
      <c r="L805" s="14">
        <v>2</v>
      </c>
      <c r="M805" s="14">
        <v>1</v>
      </c>
      <c r="N805" s="14">
        <v>1</v>
      </c>
      <c r="O805" s="14">
        <v>2</v>
      </c>
      <c r="P805" s="14"/>
      <c r="Q805" s="28"/>
    </row>
    <row r="806" spans="1:17" x14ac:dyDescent="0.2">
      <c r="A806" s="25" t="s">
        <v>38</v>
      </c>
      <c r="B806" s="11" t="s">
        <v>173</v>
      </c>
      <c r="C806" s="11" t="s">
        <v>314</v>
      </c>
      <c r="D806" s="11" t="s">
        <v>214</v>
      </c>
      <c r="E806" s="11" t="s">
        <v>312</v>
      </c>
      <c r="F806" s="12">
        <v>2</v>
      </c>
      <c r="G806" s="12">
        <v>1</v>
      </c>
      <c r="H806" s="12">
        <v>2</v>
      </c>
      <c r="I806" s="12">
        <v>1</v>
      </c>
      <c r="J806" s="12"/>
      <c r="K806" s="12"/>
      <c r="L806" s="12">
        <v>1</v>
      </c>
      <c r="M806" s="12"/>
      <c r="N806" s="12"/>
      <c r="O806" s="12">
        <v>1</v>
      </c>
      <c r="P806" s="12"/>
      <c r="Q806" s="26"/>
    </row>
    <row r="807" spans="1:17" x14ac:dyDescent="0.2">
      <c r="A807" s="27" t="s">
        <v>38</v>
      </c>
      <c r="B807" s="13" t="s">
        <v>173</v>
      </c>
      <c r="C807" s="13" t="s">
        <v>314</v>
      </c>
      <c r="D807" s="13" t="s">
        <v>214</v>
      </c>
      <c r="E807" s="13" t="s">
        <v>313</v>
      </c>
      <c r="F807" s="14">
        <v>2</v>
      </c>
      <c r="G807" s="14"/>
      <c r="H807" s="14">
        <v>2</v>
      </c>
      <c r="I807" s="14">
        <v>1</v>
      </c>
      <c r="J807" s="14">
        <v>1</v>
      </c>
      <c r="K807" s="14">
        <v>1</v>
      </c>
      <c r="L807" s="14">
        <v>1</v>
      </c>
      <c r="M807" s="14"/>
      <c r="N807" s="14"/>
      <c r="O807" s="14">
        <v>1</v>
      </c>
      <c r="P807" s="14"/>
      <c r="Q807" s="28"/>
    </row>
    <row r="808" spans="1:17" x14ac:dyDescent="0.2">
      <c r="A808" s="25" t="s">
        <v>38</v>
      </c>
      <c r="B808" s="11" t="s">
        <v>173</v>
      </c>
      <c r="C808" s="11" t="s">
        <v>314</v>
      </c>
      <c r="D808" s="11" t="s">
        <v>215</v>
      </c>
      <c r="E808" s="11" t="s">
        <v>312</v>
      </c>
      <c r="F808" s="12">
        <v>1</v>
      </c>
      <c r="G808" s="12">
        <v>1</v>
      </c>
      <c r="H808" s="12">
        <v>1</v>
      </c>
      <c r="I808" s="12">
        <v>1</v>
      </c>
      <c r="J808" s="12">
        <v>1</v>
      </c>
      <c r="K808" s="12"/>
      <c r="L808" s="12">
        <v>1</v>
      </c>
      <c r="M808" s="12">
        <v>1</v>
      </c>
      <c r="N808" s="12">
        <v>1</v>
      </c>
      <c r="O808" s="12">
        <v>1</v>
      </c>
      <c r="P808" s="12"/>
      <c r="Q808" s="26"/>
    </row>
    <row r="809" spans="1:17" x14ac:dyDescent="0.2">
      <c r="A809" s="27" t="s">
        <v>38</v>
      </c>
      <c r="B809" s="13" t="s">
        <v>173</v>
      </c>
      <c r="C809" s="13" t="s">
        <v>314</v>
      </c>
      <c r="D809" s="13" t="s">
        <v>215</v>
      </c>
      <c r="E809" s="13" t="s">
        <v>313</v>
      </c>
      <c r="F809" s="14">
        <v>1</v>
      </c>
      <c r="G809" s="14">
        <v>1</v>
      </c>
      <c r="H809" s="14">
        <v>2</v>
      </c>
      <c r="I809" s="14">
        <v>2</v>
      </c>
      <c r="J809" s="14">
        <v>1</v>
      </c>
      <c r="K809" s="14">
        <v>1</v>
      </c>
      <c r="L809" s="14">
        <v>2</v>
      </c>
      <c r="M809" s="14">
        <v>1</v>
      </c>
      <c r="N809" s="14">
        <v>1</v>
      </c>
      <c r="O809" s="14">
        <v>1</v>
      </c>
      <c r="P809" s="14"/>
      <c r="Q809" s="28"/>
    </row>
    <row r="810" spans="1:17" x14ac:dyDescent="0.2">
      <c r="A810" s="25" t="s">
        <v>38</v>
      </c>
      <c r="B810" s="11" t="s">
        <v>173</v>
      </c>
      <c r="C810" s="11" t="s">
        <v>314</v>
      </c>
      <c r="D810" s="11" t="s">
        <v>213</v>
      </c>
      <c r="E810" s="11" t="s">
        <v>313</v>
      </c>
      <c r="F810" s="12">
        <v>1</v>
      </c>
      <c r="G810" s="12">
        <v>1</v>
      </c>
      <c r="H810" s="12">
        <v>2</v>
      </c>
      <c r="I810" s="12">
        <v>1</v>
      </c>
      <c r="J810" s="12">
        <v>1</v>
      </c>
      <c r="K810" s="12"/>
      <c r="L810" s="12">
        <v>1</v>
      </c>
      <c r="M810" s="12"/>
      <c r="N810" s="12">
        <v>1</v>
      </c>
      <c r="O810" s="12">
        <v>1</v>
      </c>
      <c r="P810" s="12"/>
      <c r="Q810" s="26"/>
    </row>
    <row r="811" spans="1:17" x14ac:dyDescent="0.2">
      <c r="A811" s="27" t="s">
        <v>38</v>
      </c>
      <c r="B811" s="13" t="s">
        <v>173</v>
      </c>
      <c r="C811" s="13" t="s">
        <v>311</v>
      </c>
      <c r="D811" s="13" t="s">
        <v>214</v>
      </c>
      <c r="E811" s="13" t="s">
        <v>312</v>
      </c>
      <c r="F811" s="14"/>
      <c r="G811" s="14">
        <v>1</v>
      </c>
      <c r="H811" s="14">
        <v>1</v>
      </c>
      <c r="I811" s="14">
        <v>1</v>
      </c>
      <c r="J811" s="14"/>
      <c r="K811" s="14"/>
      <c r="L811" s="14">
        <v>1</v>
      </c>
      <c r="M811" s="14">
        <v>1</v>
      </c>
      <c r="N811" s="14">
        <v>1</v>
      </c>
      <c r="O811" s="14">
        <v>1</v>
      </c>
      <c r="P811" s="14"/>
      <c r="Q811" s="28"/>
    </row>
    <row r="812" spans="1:17" x14ac:dyDescent="0.2">
      <c r="A812" s="25" t="s">
        <v>38</v>
      </c>
      <c r="B812" s="11" t="s">
        <v>173</v>
      </c>
      <c r="C812" s="11" t="s">
        <v>311</v>
      </c>
      <c r="D812" s="11" t="s">
        <v>215</v>
      </c>
      <c r="E812" s="11" t="s">
        <v>312</v>
      </c>
      <c r="F812" s="12">
        <v>1</v>
      </c>
      <c r="G812" s="12">
        <v>1</v>
      </c>
      <c r="H812" s="12">
        <v>1</v>
      </c>
      <c r="I812" s="12">
        <v>1</v>
      </c>
      <c r="J812" s="12"/>
      <c r="K812" s="12">
        <v>1</v>
      </c>
      <c r="L812" s="12"/>
      <c r="M812" s="12"/>
      <c r="N812" s="12">
        <v>1</v>
      </c>
      <c r="O812" s="12"/>
      <c r="P812" s="12"/>
      <c r="Q812" s="26"/>
    </row>
    <row r="813" spans="1:17" x14ac:dyDescent="0.2">
      <c r="A813" s="27" t="s">
        <v>38</v>
      </c>
      <c r="B813" s="13" t="s">
        <v>173</v>
      </c>
      <c r="C813" s="13" t="s">
        <v>311</v>
      </c>
      <c r="D813" s="13" t="s">
        <v>213</v>
      </c>
      <c r="E813" s="13" t="s">
        <v>312</v>
      </c>
      <c r="F813" s="14">
        <v>2</v>
      </c>
      <c r="G813" s="14">
        <v>2</v>
      </c>
      <c r="H813" s="14">
        <v>2</v>
      </c>
      <c r="I813" s="14">
        <v>1</v>
      </c>
      <c r="J813" s="14">
        <v>1</v>
      </c>
      <c r="K813" s="14"/>
      <c r="L813" s="14">
        <v>1</v>
      </c>
      <c r="M813" s="14">
        <v>1</v>
      </c>
      <c r="N813" s="14">
        <v>1</v>
      </c>
      <c r="O813" s="14"/>
      <c r="P813" s="14"/>
      <c r="Q813" s="28"/>
    </row>
    <row r="814" spans="1:17" x14ac:dyDescent="0.2">
      <c r="A814" s="25" t="s">
        <v>38</v>
      </c>
      <c r="B814" s="11" t="s">
        <v>173</v>
      </c>
      <c r="C814" s="11" t="s">
        <v>311</v>
      </c>
      <c r="D814" s="11" t="s">
        <v>213</v>
      </c>
      <c r="E814" s="11" t="s">
        <v>313</v>
      </c>
      <c r="F814" s="12">
        <v>3</v>
      </c>
      <c r="G814" s="12">
        <v>1</v>
      </c>
      <c r="H814" s="12">
        <v>2</v>
      </c>
      <c r="I814" s="12">
        <v>1</v>
      </c>
      <c r="J814" s="12">
        <v>2</v>
      </c>
      <c r="K814" s="12">
        <v>1</v>
      </c>
      <c r="L814" s="12">
        <v>2</v>
      </c>
      <c r="M814" s="12"/>
      <c r="N814" s="12">
        <v>1</v>
      </c>
      <c r="O814" s="12"/>
      <c r="P814" s="12"/>
      <c r="Q814" s="26"/>
    </row>
    <row r="815" spans="1:17" x14ac:dyDescent="0.2">
      <c r="A815" s="27" t="s">
        <v>38</v>
      </c>
      <c r="B815" s="13" t="s">
        <v>173</v>
      </c>
      <c r="C815" s="13" t="s">
        <v>314</v>
      </c>
      <c r="D815" s="13" t="s">
        <v>213</v>
      </c>
      <c r="E815" s="13" t="s">
        <v>312</v>
      </c>
      <c r="F815" s="14"/>
      <c r="G815" s="14">
        <v>1</v>
      </c>
      <c r="H815" s="14">
        <v>1</v>
      </c>
      <c r="I815" s="14">
        <v>1</v>
      </c>
      <c r="J815" s="14">
        <v>1</v>
      </c>
      <c r="K815" s="14"/>
      <c r="L815" s="14">
        <v>1</v>
      </c>
      <c r="M815" s="14">
        <v>1</v>
      </c>
      <c r="N815" s="14">
        <v>1</v>
      </c>
      <c r="O815" s="14"/>
      <c r="P815" s="14"/>
      <c r="Q815" s="28"/>
    </row>
    <row r="816" spans="1:17" x14ac:dyDescent="0.2">
      <c r="A816" s="25" t="s">
        <v>39</v>
      </c>
      <c r="B816" s="11" t="s">
        <v>133</v>
      </c>
      <c r="C816" s="11" t="s">
        <v>311</v>
      </c>
      <c r="D816" s="11" t="s">
        <v>210</v>
      </c>
      <c r="E816" s="11" t="s">
        <v>312</v>
      </c>
      <c r="F816" s="12"/>
      <c r="G816" s="12"/>
      <c r="H816" s="12"/>
      <c r="I816" s="12"/>
      <c r="J816" s="12"/>
      <c r="K816" s="12"/>
      <c r="L816" s="12"/>
      <c r="M816" s="12"/>
      <c r="N816" s="12"/>
      <c r="O816" s="12"/>
      <c r="P816" s="12"/>
      <c r="Q816" s="26"/>
    </row>
    <row r="817" spans="1:17" x14ac:dyDescent="0.2">
      <c r="A817" s="27" t="s">
        <v>39</v>
      </c>
      <c r="B817" s="13" t="s">
        <v>133</v>
      </c>
      <c r="C817" s="13" t="s">
        <v>311</v>
      </c>
      <c r="D817" s="13" t="s">
        <v>210</v>
      </c>
      <c r="E817" s="13" t="s">
        <v>313</v>
      </c>
      <c r="F817" s="14"/>
      <c r="G817" s="14"/>
      <c r="H817" s="14"/>
      <c r="I817" s="14"/>
      <c r="J817" s="14"/>
      <c r="K817" s="14"/>
      <c r="L817" s="14"/>
      <c r="M817" s="14"/>
      <c r="N817" s="14"/>
      <c r="O817" s="14"/>
      <c r="P817" s="14"/>
      <c r="Q817" s="28"/>
    </row>
    <row r="818" spans="1:17" x14ac:dyDescent="0.2">
      <c r="A818" s="25" t="s">
        <v>39</v>
      </c>
      <c r="B818" s="11" t="s">
        <v>133</v>
      </c>
      <c r="C818" s="11" t="s">
        <v>314</v>
      </c>
      <c r="D818" s="11" t="s">
        <v>210</v>
      </c>
      <c r="E818" s="11" t="s">
        <v>312</v>
      </c>
      <c r="F818" s="12"/>
      <c r="G818" s="12"/>
      <c r="H818" s="12"/>
      <c r="I818" s="12"/>
      <c r="J818" s="12"/>
      <c r="K818" s="12"/>
      <c r="L818" s="12"/>
      <c r="M818" s="12"/>
      <c r="N818" s="12"/>
      <c r="O818" s="12"/>
      <c r="P818" s="12"/>
      <c r="Q818" s="26"/>
    </row>
    <row r="819" spans="1:17" x14ac:dyDescent="0.2">
      <c r="A819" s="27" t="s">
        <v>39</v>
      </c>
      <c r="B819" s="13" t="s">
        <v>133</v>
      </c>
      <c r="C819" s="13" t="s">
        <v>314</v>
      </c>
      <c r="D819" s="13" t="s">
        <v>210</v>
      </c>
      <c r="E819" s="13" t="s">
        <v>313</v>
      </c>
      <c r="F819" s="14"/>
      <c r="G819" s="14"/>
      <c r="H819" s="14"/>
      <c r="I819" s="14"/>
      <c r="J819" s="14"/>
      <c r="K819" s="14"/>
      <c r="L819" s="14"/>
      <c r="M819" s="14"/>
      <c r="N819" s="14"/>
      <c r="O819" s="14"/>
      <c r="P819" s="14"/>
      <c r="Q819" s="28"/>
    </row>
    <row r="820" spans="1:17" x14ac:dyDescent="0.2">
      <c r="A820" s="25" t="s">
        <v>39</v>
      </c>
      <c r="B820" s="11" t="s">
        <v>133</v>
      </c>
      <c r="C820" s="11" t="s">
        <v>311</v>
      </c>
      <c r="D820" s="11" t="s">
        <v>212</v>
      </c>
      <c r="E820" s="11" t="s">
        <v>313</v>
      </c>
      <c r="F820" s="12"/>
      <c r="G820" s="12"/>
      <c r="H820" s="12"/>
      <c r="I820" s="12"/>
      <c r="J820" s="12"/>
      <c r="K820" s="12"/>
      <c r="L820" s="12"/>
      <c r="M820" s="12"/>
      <c r="N820" s="12"/>
      <c r="O820" s="12"/>
      <c r="P820" s="12"/>
      <c r="Q820" s="26"/>
    </row>
    <row r="821" spans="1:17" x14ac:dyDescent="0.2">
      <c r="A821" s="27" t="s">
        <v>39</v>
      </c>
      <c r="B821" s="13" t="s">
        <v>133</v>
      </c>
      <c r="C821" s="13" t="s">
        <v>311</v>
      </c>
      <c r="D821" s="13" t="s">
        <v>212</v>
      </c>
      <c r="E821" s="13" t="s">
        <v>312</v>
      </c>
      <c r="F821" s="14"/>
      <c r="G821" s="14"/>
      <c r="H821" s="14"/>
      <c r="I821" s="14"/>
      <c r="J821" s="14"/>
      <c r="K821" s="14"/>
      <c r="L821" s="14"/>
      <c r="M821" s="14"/>
      <c r="N821" s="14"/>
      <c r="O821" s="14"/>
      <c r="P821" s="14"/>
      <c r="Q821" s="28"/>
    </row>
    <row r="822" spans="1:17" x14ac:dyDescent="0.2">
      <c r="A822" s="25" t="s">
        <v>39</v>
      </c>
      <c r="B822" s="11" t="s">
        <v>133</v>
      </c>
      <c r="C822" s="11" t="s">
        <v>314</v>
      </c>
      <c r="D822" s="11" t="s">
        <v>206</v>
      </c>
      <c r="E822" s="11" t="s">
        <v>312</v>
      </c>
      <c r="F822" s="12"/>
      <c r="G822" s="12"/>
      <c r="H822" s="12"/>
      <c r="I822" s="12"/>
      <c r="J822" s="12"/>
      <c r="K822" s="12"/>
      <c r="L822" s="12"/>
      <c r="M822" s="12"/>
      <c r="N822" s="12"/>
      <c r="O822" s="12"/>
      <c r="P822" s="12"/>
      <c r="Q822" s="26"/>
    </row>
    <row r="823" spans="1:17" x14ac:dyDescent="0.2">
      <c r="A823" s="27" t="s">
        <v>39</v>
      </c>
      <c r="B823" s="13" t="s">
        <v>133</v>
      </c>
      <c r="C823" s="13" t="s">
        <v>314</v>
      </c>
      <c r="D823" s="13" t="s">
        <v>206</v>
      </c>
      <c r="E823" s="13" t="s">
        <v>313</v>
      </c>
      <c r="F823" s="14"/>
      <c r="G823" s="14"/>
      <c r="H823" s="14"/>
      <c r="I823" s="14"/>
      <c r="J823" s="14"/>
      <c r="K823" s="14"/>
      <c r="L823" s="14"/>
      <c r="M823" s="14"/>
      <c r="N823" s="14"/>
      <c r="O823" s="14"/>
      <c r="P823" s="14"/>
      <c r="Q823" s="28"/>
    </row>
    <row r="824" spans="1:17" x14ac:dyDescent="0.2">
      <c r="A824" s="25" t="s">
        <v>39</v>
      </c>
      <c r="B824" s="11" t="s">
        <v>133</v>
      </c>
      <c r="C824" s="11" t="s">
        <v>311</v>
      </c>
      <c r="D824" s="11" t="s">
        <v>214</v>
      </c>
      <c r="E824" s="11" t="s">
        <v>312</v>
      </c>
      <c r="F824" s="12">
        <v>12</v>
      </c>
      <c r="G824" s="12">
        <v>13</v>
      </c>
      <c r="H824" s="12">
        <v>12</v>
      </c>
      <c r="I824" s="12">
        <v>12</v>
      </c>
      <c r="J824" s="12">
        <v>10</v>
      </c>
      <c r="K824" s="12">
        <v>8</v>
      </c>
      <c r="L824" s="12">
        <v>9</v>
      </c>
      <c r="M824" s="12">
        <v>10</v>
      </c>
      <c r="N824" s="12">
        <v>10</v>
      </c>
      <c r="O824" s="12">
        <v>10</v>
      </c>
      <c r="P824" s="12"/>
      <c r="Q824" s="26"/>
    </row>
    <row r="825" spans="1:17" x14ac:dyDescent="0.2">
      <c r="A825" s="27" t="s">
        <v>39</v>
      </c>
      <c r="B825" s="13" t="s">
        <v>133</v>
      </c>
      <c r="C825" s="13" t="s">
        <v>311</v>
      </c>
      <c r="D825" s="13" t="s">
        <v>214</v>
      </c>
      <c r="E825" s="13" t="s">
        <v>313</v>
      </c>
      <c r="F825" s="14">
        <v>14</v>
      </c>
      <c r="G825" s="14">
        <v>15</v>
      </c>
      <c r="H825" s="14">
        <v>14</v>
      </c>
      <c r="I825" s="14">
        <v>14</v>
      </c>
      <c r="J825" s="14">
        <v>13</v>
      </c>
      <c r="K825" s="14">
        <v>10</v>
      </c>
      <c r="L825" s="14">
        <v>11</v>
      </c>
      <c r="M825" s="14">
        <v>11</v>
      </c>
      <c r="N825" s="14">
        <v>11</v>
      </c>
      <c r="O825" s="14">
        <v>12</v>
      </c>
      <c r="P825" s="14"/>
      <c r="Q825" s="28"/>
    </row>
    <row r="826" spans="1:17" x14ac:dyDescent="0.2">
      <c r="A826" s="25" t="s">
        <v>39</v>
      </c>
      <c r="B826" s="11" t="s">
        <v>133</v>
      </c>
      <c r="C826" s="11" t="s">
        <v>311</v>
      </c>
      <c r="D826" s="11" t="s">
        <v>215</v>
      </c>
      <c r="E826" s="11" t="s">
        <v>312</v>
      </c>
      <c r="F826" s="12">
        <v>10</v>
      </c>
      <c r="G826" s="12">
        <v>12</v>
      </c>
      <c r="H826" s="12">
        <v>12</v>
      </c>
      <c r="I826" s="12">
        <v>10</v>
      </c>
      <c r="J826" s="12">
        <v>9</v>
      </c>
      <c r="K826" s="12">
        <v>6</v>
      </c>
      <c r="L826" s="12">
        <v>8</v>
      </c>
      <c r="M826" s="12">
        <v>9</v>
      </c>
      <c r="N826" s="12">
        <v>10</v>
      </c>
      <c r="O826" s="12">
        <v>10</v>
      </c>
      <c r="P826" s="12"/>
      <c r="Q826" s="26"/>
    </row>
    <row r="827" spans="1:17" x14ac:dyDescent="0.2">
      <c r="A827" s="27" t="s">
        <v>39</v>
      </c>
      <c r="B827" s="13" t="s">
        <v>133</v>
      </c>
      <c r="C827" s="13" t="s">
        <v>311</v>
      </c>
      <c r="D827" s="13" t="s">
        <v>215</v>
      </c>
      <c r="E827" s="13" t="s">
        <v>313</v>
      </c>
      <c r="F827" s="14">
        <v>9</v>
      </c>
      <c r="G827" s="14">
        <v>12</v>
      </c>
      <c r="H827" s="14">
        <v>12</v>
      </c>
      <c r="I827" s="14">
        <v>12</v>
      </c>
      <c r="J827" s="14">
        <v>10</v>
      </c>
      <c r="K827" s="14">
        <v>7</v>
      </c>
      <c r="L827" s="14">
        <v>8</v>
      </c>
      <c r="M827" s="14">
        <v>8</v>
      </c>
      <c r="N827" s="14">
        <v>9</v>
      </c>
      <c r="O827" s="14">
        <v>11</v>
      </c>
      <c r="P827" s="14"/>
      <c r="Q827" s="28"/>
    </row>
    <row r="828" spans="1:17" x14ac:dyDescent="0.2">
      <c r="A828" s="25" t="s">
        <v>39</v>
      </c>
      <c r="B828" s="11" t="s">
        <v>133</v>
      </c>
      <c r="C828" s="11" t="s">
        <v>314</v>
      </c>
      <c r="D828" s="11" t="s">
        <v>214</v>
      </c>
      <c r="E828" s="11" t="s">
        <v>312</v>
      </c>
      <c r="F828" s="12">
        <v>10</v>
      </c>
      <c r="G828" s="12">
        <v>10</v>
      </c>
      <c r="H828" s="12">
        <v>12</v>
      </c>
      <c r="I828" s="12">
        <v>11</v>
      </c>
      <c r="J828" s="12">
        <v>11</v>
      </c>
      <c r="K828" s="12">
        <v>9</v>
      </c>
      <c r="L828" s="12">
        <v>8</v>
      </c>
      <c r="M828" s="12">
        <v>7</v>
      </c>
      <c r="N828" s="12">
        <v>6</v>
      </c>
      <c r="O828" s="12">
        <v>5</v>
      </c>
      <c r="P828" s="12"/>
      <c r="Q828" s="26"/>
    </row>
    <row r="829" spans="1:17" x14ac:dyDescent="0.2">
      <c r="A829" s="27" t="s">
        <v>39</v>
      </c>
      <c r="B829" s="13" t="s">
        <v>133</v>
      </c>
      <c r="C829" s="13" t="s">
        <v>314</v>
      </c>
      <c r="D829" s="13" t="s">
        <v>214</v>
      </c>
      <c r="E829" s="13" t="s">
        <v>313</v>
      </c>
      <c r="F829" s="14">
        <v>11</v>
      </c>
      <c r="G829" s="14">
        <v>11</v>
      </c>
      <c r="H829" s="14">
        <v>13</v>
      </c>
      <c r="I829" s="14">
        <v>12</v>
      </c>
      <c r="J829" s="14">
        <v>11</v>
      </c>
      <c r="K829" s="14">
        <v>10</v>
      </c>
      <c r="L829" s="14">
        <v>9</v>
      </c>
      <c r="M829" s="14">
        <v>7</v>
      </c>
      <c r="N829" s="14">
        <v>7</v>
      </c>
      <c r="O829" s="14">
        <v>6</v>
      </c>
      <c r="P829" s="14"/>
      <c r="Q829" s="28"/>
    </row>
    <row r="830" spans="1:17" x14ac:dyDescent="0.2">
      <c r="A830" s="25" t="s">
        <v>39</v>
      </c>
      <c r="B830" s="11" t="s">
        <v>133</v>
      </c>
      <c r="C830" s="11" t="s">
        <v>314</v>
      </c>
      <c r="D830" s="11" t="s">
        <v>215</v>
      </c>
      <c r="E830" s="11" t="s">
        <v>312</v>
      </c>
      <c r="F830" s="12">
        <v>6</v>
      </c>
      <c r="G830" s="12">
        <v>5</v>
      </c>
      <c r="H830" s="12">
        <v>6</v>
      </c>
      <c r="I830" s="12">
        <v>5</v>
      </c>
      <c r="J830" s="12">
        <v>4</v>
      </c>
      <c r="K830" s="12">
        <v>4</v>
      </c>
      <c r="L830" s="12">
        <v>4</v>
      </c>
      <c r="M830" s="12">
        <v>4</v>
      </c>
      <c r="N830" s="12">
        <v>3</v>
      </c>
      <c r="O830" s="12">
        <v>4</v>
      </c>
      <c r="P830" s="12"/>
      <c r="Q830" s="26"/>
    </row>
    <row r="831" spans="1:17" x14ac:dyDescent="0.2">
      <c r="A831" s="27" t="s">
        <v>39</v>
      </c>
      <c r="B831" s="13" t="s">
        <v>133</v>
      </c>
      <c r="C831" s="13" t="s">
        <v>314</v>
      </c>
      <c r="D831" s="13" t="s">
        <v>215</v>
      </c>
      <c r="E831" s="13" t="s">
        <v>313</v>
      </c>
      <c r="F831" s="14">
        <v>6</v>
      </c>
      <c r="G831" s="14">
        <v>5</v>
      </c>
      <c r="H831" s="14">
        <v>6</v>
      </c>
      <c r="I831" s="14">
        <v>6</v>
      </c>
      <c r="J831" s="14">
        <v>5</v>
      </c>
      <c r="K831" s="14">
        <v>4</v>
      </c>
      <c r="L831" s="14">
        <v>5</v>
      </c>
      <c r="M831" s="14">
        <v>5</v>
      </c>
      <c r="N831" s="14">
        <v>4</v>
      </c>
      <c r="O831" s="14">
        <v>4</v>
      </c>
      <c r="P831" s="14"/>
      <c r="Q831" s="28"/>
    </row>
    <row r="832" spans="1:17" x14ac:dyDescent="0.2">
      <c r="A832" s="25" t="s">
        <v>39</v>
      </c>
      <c r="B832" s="11" t="s">
        <v>133</v>
      </c>
      <c r="C832" s="11" t="s">
        <v>314</v>
      </c>
      <c r="D832" s="11" t="s">
        <v>213</v>
      </c>
      <c r="E832" s="11" t="s">
        <v>312</v>
      </c>
      <c r="F832" s="12">
        <v>6</v>
      </c>
      <c r="G832" s="12">
        <v>6</v>
      </c>
      <c r="H832" s="12">
        <v>6</v>
      </c>
      <c r="I832" s="12">
        <v>6</v>
      </c>
      <c r="J832" s="12">
        <v>5</v>
      </c>
      <c r="K832" s="12">
        <v>4</v>
      </c>
      <c r="L832" s="12">
        <v>4</v>
      </c>
      <c r="M832" s="12">
        <v>5</v>
      </c>
      <c r="N832" s="12">
        <v>4</v>
      </c>
      <c r="O832" s="12">
        <v>4</v>
      </c>
      <c r="P832" s="12"/>
      <c r="Q832" s="26"/>
    </row>
    <row r="833" spans="1:17" x14ac:dyDescent="0.2">
      <c r="A833" s="27" t="s">
        <v>39</v>
      </c>
      <c r="B833" s="13" t="s">
        <v>133</v>
      </c>
      <c r="C833" s="13" t="s">
        <v>314</v>
      </c>
      <c r="D833" s="13" t="s">
        <v>213</v>
      </c>
      <c r="E833" s="13" t="s">
        <v>313</v>
      </c>
      <c r="F833" s="14">
        <v>7</v>
      </c>
      <c r="G833" s="14">
        <v>6</v>
      </c>
      <c r="H833" s="14">
        <v>7</v>
      </c>
      <c r="I833" s="14">
        <v>7</v>
      </c>
      <c r="J833" s="14">
        <v>6</v>
      </c>
      <c r="K833" s="14">
        <v>4</v>
      </c>
      <c r="L833" s="14">
        <v>5</v>
      </c>
      <c r="M833" s="14">
        <v>5</v>
      </c>
      <c r="N833" s="14">
        <v>4</v>
      </c>
      <c r="O833" s="14">
        <v>4</v>
      </c>
      <c r="P833" s="14"/>
      <c r="Q833" s="28"/>
    </row>
    <row r="834" spans="1:17" x14ac:dyDescent="0.2">
      <c r="A834" s="25" t="s">
        <v>39</v>
      </c>
      <c r="B834" s="11" t="s">
        <v>133</v>
      </c>
      <c r="C834" s="11" t="s">
        <v>314</v>
      </c>
      <c r="D834" s="11" t="s">
        <v>212</v>
      </c>
      <c r="E834" s="11" t="s">
        <v>312</v>
      </c>
      <c r="F834" s="12">
        <v>7</v>
      </c>
      <c r="G834" s="12">
        <v>6</v>
      </c>
      <c r="H834" s="12">
        <v>6</v>
      </c>
      <c r="I834" s="12">
        <v>6</v>
      </c>
      <c r="J834" s="12">
        <v>5</v>
      </c>
      <c r="K834" s="12">
        <v>4</v>
      </c>
      <c r="L834" s="12">
        <v>4</v>
      </c>
      <c r="M834" s="12">
        <v>4</v>
      </c>
      <c r="N834" s="12">
        <v>4</v>
      </c>
      <c r="O834" s="12">
        <v>5</v>
      </c>
      <c r="P834" s="12"/>
      <c r="Q834" s="26"/>
    </row>
    <row r="835" spans="1:17" x14ac:dyDescent="0.2">
      <c r="A835" s="27" t="s">
        <v>39</v>
      </c>
      <c r="B835" s="13" t="s">
        <v>133</v>
      </c>
      <c r="C835" s="13" t="s">
        <v>314</v>
      </c>
      <c r="D835" s="13" t="s">
        <v>212</v>
      </c>
      <c r="E835" s="13" t="s">
        <v>313</v>
      </c>
      <c r="F835" s="14">
        <v>6</v>
      </c>
      <c r="G835" s="14">
        <v>5</v>
      </c>
      <c r="H835" s="14">
        <v>6</v>
      </c>
      <c r="I835" s="14">
        <v>5</v>
      </c>
      <c r="J835" s="14">
        <v>5</v>
      </c>
      <c r="K835" s="14">
        <v>4</v>
      </c>
      <c r="L835" s="14">
        <v>4</v>
      </c>
      <c r="M835" s="14">
        <v>5</v>
      </c>
      <c r="N835" s="14">
        <v>5</v>
      </c>
      <c r="O835" s="14">
        <v>5</v>
      </c>
      <c r="P835" s="14"/>
      <c r="Q835" s="28"/>
    </row>
    <row r="836" spans="1:17" x14ac:dyDescent="0.2">
      <c r="A836" s="25" t="s">
        <v>39</v>
      </c>
      <c r="B836" s="11" t="s">
        <v>133</v>
      </c>
      <c r="C836" s="11" t="s">
        <v>311</v>
      </c>
      <c r="D836" s="11" t="s">
        <v>213</v>
      </c>
      <c r="E836" s="11" t="s">
        <v>312</v>
      </c>
      <c r="F836" s="12"/>
      <c r="G836" s="12"/>
      <c r="H836" s="12">
        <v>10</v>
      </c>
      <c r="I836" s="12">
        <v>8</v>
      </c>
      <c r="J836" s="12">
        <v>7</v>
      </c>
      <c r="K836" s="12">
        <v>3</v>
      </c>
      <c r="L836" s="12">
        <v>5</v>
      </c>
      <c r="M836" s="12">
        <v>7</v>
      </c>
      <c r="N836" s="12">
        <v>8</v>
      </c>
      <c r="O836" s="12">
        <v>9</v>
      </c>
      <c r="P836" s="12"/>
      <c r="Q836" s="26"/>
    </row>
    <row r="837" spans="1:17" x14ac:dyDescent="0.2">
      <c r="A837" s="27" t="s">
        <v>39</v>
      </c>
      <c r="B837" s="13" t="s">
        <v>133</v>
      </c>
      <c r="C837" s="13" t="s">
        <v>311</v>
      </c>
      <c r="D837" s="13" t="s">
        <v>213</v>
      </c>
      <c r="E837" s="13" t="s">
        <v>313</v>
      </c>
      <c r="F837" s="14"/>
      <c r="G837" s="14"/>
      <c r="H837" s="14">
        <v>9</v>
      </c>
      <c r="I837" s="14">
        <v>8</v>
      </c>
      <c r="J837" s="14">
        <v>5</v>
      </c>
      <c r="K837" s="14">
        <v>4</v>
      </c>
      <c r="L837" s="14">
        <v>4</v>
      </c>
      <c r="M837" s="14">
        <v>5</v>
      </c>
      <c r="N837" s="14">
        <v>7</v>
      </c>
      <c r="O837" s="14">
        <v>9</v>
      </c>
      <c r="P837" s="14"/>
      <c r="Q837" s="28"/>
    </row>
    <row r="838" spans="1:17" x14ac:dyDescent="0.2">
      <c r="A838" s="25" t="s">
        <v>40</v>
      </c>
      <c r="B838" s="11" t="s">
        <v>134</v>
      </c>
      <c r="C838" s="11" t="s">
        <v>311</v>
      </c>
      <c r="D838" s="11" t="s">
        <v>210</v>
      </c>
      <c r="E838" s="11" t="s">
        <v>312</v>
      </c>
      <c r="F838" s="12"/>
      <c r="G838" s="12"/>
      <c r="H838" s="12"/>
      <c r="I838" s="12"/>
      <c r="J838" s="12"/>
      <c r="K838" s="12"/>
      <c r="L838" s="12"/>
      <c r="M838" s="12"/>
      <c r="N838" s="12"/>
      <c r="O838" s="12"/>
      <c r="P838" s="12"/>
      <c r="Q838" s="26"/>
    </row>
    <row r="839" spans="1:17" x14ac:dyDescent="0.2">
      <c r="A839" s="27" t="s">
        <v>40</v>
      </c>
      <c r="B839" s="13" t="s">
        <v>134</v>
      </c>
      <c r="C839" s="13" t="s">
        <v>311</v>
      </c>
      <c r="D839" s="13" t="s">
        <v>210</v>
      </c>
      <c r="E839" s="13" t="s">
        <v>313</v>
      </c>
      <c r="F839" s="14"/>
      <c r="G839" s="14"/>
      <c r="H839" s="14"/>
      <c r="I839" s="14"/>
      <c r="J839" s="14"/>
      <c r="K839" s="14"/>
      <c r="L839" s="14"/>
      <c r="M839" s="14"/>
      <c r="N839" s="14"/>
      <c r="O839" s="14"/>
      <c r="P839" s="14"/>
      <c r="Q839" s="28"/>
    </row>
    <row r="840" spans="1:17" x14ac:dyDescent="0.2">
      <c r="A840" s="25" t="s">
        <v>40</v>
      </c>
      <c r="B840" s="11" t="s">
        <v>134</v>
      </c>
      <c r="C840" s="11" t="s">
        <v>311</v>
      </c>
      <c r="D840" s="11" t="s">
        <v>212</v>
      </c>
      <c r="E840" s="11" t="s">
        <v>313</v>
      </c>
      <c r="F840" s="12"/>
      <c r="G840" s="12"/>
      <c r="H840" s="12"/>
      <c r="I840" s="12"/>
      <c r="J840" s="12"/>
      <c r="K840" s="12"/>
      <c r="L840" s="12"/>
      <c r="M840" s="12"/>
      <c r="N840" s="12"/>
      <c r="O840" s="12"/>
      <c r="P840" s="12"/>
      <c r="Q840" s="26"/>
    </row>
    <row r="841" spans="1:17" x14ac:dyDescent="0.2">
      <c r="A841" s="27" t="s">
        <v>40</v>
      </c>
      <c r="B841" s="13" t="s">
        <v>134</v>
      </c>
      <c r="C841" s="13" t="s">
        <v>311</v>
      </c>
      <c r="D841" s="13" t="s">
        <v>212</v>
      </c>
      <c r="E841" s="13" t="s">
        <v>312</v>
      </c>
      <c r="F841" s="14"/>
      <c r="G841" s="14"/>
      <c r="H841" s="14"/>
      <c r="I841" s="14"/>
      <c r="J841" s="14"/>
      <c r="K841" s="14"/>
      <c r="L841" s="14"/>
      <c r="M841" s="14"/>
      <c r="N841" s="14"/>
      <c r="O841" s="14"/>
      <c r="P841" s="14"/>
      <c r="Q841" s="28"/>
    </row>
    <row r="842" spans="1:17" x14ac:dyDescent="0.2">
      <c r="A842" s="25" t="s">
        <v>40</v>
      </c>
      <c r="B842" s="11" t="s">
        <v>134</v>
      </c>
      <c r="C842" s="11" t="s">
        <v>311</v>
      </c>
      <c r="D842" s="11" t="s">
        <v>213</v>
      </c>
      <c r="E842" s="11" t="s">
        <v>312</v>
      </c>
      <c r="F842" s="12"/>
      <c r="G842" s="12"/>
      <c r="H842" s="12"/>
      <c r="I842" s="12"/>
      <c r="J842" s="12"/>
      <c r="K842" s="12"/>
      <c r="L842" s="12"/>
      <c r="M842" s="12"/>
      <c r="N842" s="12"/>
      <c r="O842" s="12"/>
      <c r="P842" s="12"/>
      <c r="Q842" s="26"/>
    </row>
    <row r="843" spans="1:17" x14ac:dyDescent="0.2">
      <c r="A843" s="27" t="s">
        <v>40</v>
      </c>
      <c r="B843" s="13" t="s">
        <v>134</v>
      </c>
      <c r="C843" s="13" t="s">
        <v>311</v>
      </c>
      <c r="D843" s="13" t="s">
        <v>213</v>
      </c>
      <c r="E843" s="13" t="s">
        <v>313</v>
      </c>
      <c r="F843" s="14"/>
      <c r="G843" s="14"/>
      <c r="H843" s="14"/>
      <c r="I843" s="14"/>
      <c r="J843" s="14"/>
      <c r="K843" s="14"/>
      <c r="L843" s="14"/>
      <c r="M843" s="14"/>
      <c r="N843" s="14"/>
      <c r="O843" s="14"/>
      <c r="P843" s="14"/>
      <c r="Q843" s="28"/>
    </row>
    <row r="844" spans="1:17" x14ac:dyDescent="0.2">
      <c r="A844" s="25" t="s">
        <v>40</v>
      </c>
      <c r="B844" s="11" t="s">
        <v>134</v>
      </c>
      <c r="C844" s="11" t="s">
        <v>311</v>
      </c>
      <c r="D844" s="11" t="s">
        <v>214</v>
      </c>
      <c r="E844" s="11" t="s">
        <v>312</v>
      </c>
      <c r="F844" s="12">
        <v>13</v>
      </c>
      <c r="G844" s="12">
        <v>11</v>
      </c>
      <c r="H844" s="12"/>
      <c r="I844" s="12">
        <v>15</v>
      </c>
      <c r="J844" s="12">
        <v>14</v>
      </c>
      <c r="K844" s="12">
        <v>13</v>
      </c>
      <c r="L844" s="12"/>
      <c r="M844" s="12">
        <v>12</v>
      </c>
      <c r="N844" s="12">
        <v>10</v>
      </c>
      <c r="O844" s="12"/>
      <c r="P844" s="12"/>
      <c r="Q844" s="26"/>
    </row>
    <row r="845" spans="1:17" x14ac:dyDescent="0.2">
      <c r="A845" s="27" t="s">
        <v>40</v>
      </c>
      <c r="B845" s="13" t="s">
        <v>134</v>
      </c>
      <c r="C845" s="13" t="s">
        <v>311</v>
      </c>
      <c r="D845" s="13" t="s">
        <v>214</v>
      </c>
      <c r="E845" s="13" t="s">
        <v>313</v>
      </c>
      <c r="F845" s="14">
        <v>14</v>
      </c>
      <c r="G845" s="14">
        <v>11</v>
      </c>
      <c r="H845" s="14"/>
      <c r="I845" s="14">
        <v>16</v>
      </c>
      <c r="J845" s="14">
        <v>18</v>
      </c>
      <c r="K845" s="14">
        <v>17</v>
      </c>
      <c r="L845" s="14"/>
      <c r="M845" s="14">
        <v>17</v>
      </c>
      <c r="N845" s="14">
        <v>13</v>
      </c>
      <c r="O845" s="14"/>
      <c r="P845" s="14"/>
      <c r="Q845" s="28"/>
    </row>
    <row r="846" spans="1:17" x14ac:dyDescent="0.2">
      <c r="A846" s="25" t="s">
        <v>40</v>
      </c>
      <c r="B846" s="11" t="s">
        <v>134</v>
      </c>
      <c r="C846" s="11" t="s">
        <v>311</v>
      </c>
      <c r="D846" s="11" t="s">
        <v>215</v>
      </c>
      <c r="E846" s="11" t="s">
        <v>312</v>
      </c>
      <c r="F846" s="12">
        <v>17</v>
      </c>
      <c r="G846" s="12">
        <v>12</v>
      </c>
      <c r="H846" s="12"/>
      <c r="I846" s="12">
        <v>19</v>
      </c>
      <c r="J846" s="12">
        <v>16</v>
      </c>
      <c r="K846" s="12">
        <v>16</v>
      </c>
      <c r="L846" s="12"/>
      <c r="M846" s="12">
        <v>15</v>
      </c>
      <c r="N846" s="12">
        <v>17</v>
      </c>
      <c r="O846" s="12"/>
      <c r="P846" s="12"/>
      <c r="Q846" s="26"/>
    </row>
    <row r="847" spans="1:17" x14ac:dyDescent="0.2">
      <c r="A847" s="27" t="s">
        <v>40</v>
      </c>
      <c r="B847" s="13" t="s">
        <v>134</v>
      </c>
      <c r="C847" s="13" t="s">
        <v>311</v>
      </c>
      <c r="D847" s="13" t="s">
        <v>215</v>
      </c>
      <c r="E847" s="13" t="s">
        <v>313</v>
      </c>
      <c r="F847" s="14">
        <v>18</v>
      </c>
      <c r="G847" s="14">
        <v>11</v>
      </c>
      <c r="H847" s="14"/>
      <c r="I847" s="14">
        <v>19</v>
      </c>
      <c r="J847" s="14">
        <v>16</v>
      </c>
      <c r="K847" s="14">
        <v>17</v>
      </c>
      <c r="L847" s="14"/>
      <c r="M847" s="14">
        <v>16</v>
      </c>
      <c r="N847" s="14">
        <v>17</v>
      </c>
      <c r="O847" s="14"/>
      <c r="P847" s="14"/>
      <c r="Q847" s="28"/>
    </row>
    <row r="848" spans="1:17" x14ac:dyDescent="0.2">
      <c r="A848" s="25" t="s">
        <v>40</v>
      </c>
      <c r="B848" s="11" t="s">
        <v>134</v>
      </c>
      <c r="C848" s="11" t="s">
        <v>314</v>
      </c>
      <c r="D848" s="11" t="s">
        <v>214</v>
      </c>
      <c r="E848" s="11" t="s">
        <v>312</v>
      </c>
      <c r="F848" s="12">
        <v>14</v>
      </c>
      <c r="G848" s="12">
        <v>8</v>
      </c>
      <c r="H848" s="12">
        <v>10</v>
      </c>
      <c r="I848" s="12">
        <v>9</v>
      </c>
      <c r="J848" s="12">
        <v>12</v>
      </c>
      <c r="K848" s="12">
        <v>10</v>
      </c>
      <c r="L848" s="12">
        <v>10</v>
      </c>
      <c r="M848" s="12">
        <v>9</v>
      </c>
      <c r="N848" s="12"/>
      <c r="O848" s="12"/>
      <c r="P848" s="12"/>
      <c r="Q848" s="26"/>
    </row>
    <row r="849" spans="1:17" x14ac:dyDescent="0.2">
      <c r="A849" s="27" t="s">
        <v>40</v>
      </c>
      <c r="B849" s="13" t="s">
        <v>134</v>
      </c>
      <c r="C849" s="13" t="s">
        <v>314</v>
      </c>
      <c r="D849" s="13" t="s">
        <v>214</v>
      </c>
      <c r="E849" s="13" t="s">
        <v>313</v>
      </c>
      <c r="F849" s="14">
        <v>16</v>
      </c>
      <c r="G849" s="14">
        <v>9</v>
      </c>
      <c r="H849" s="14">
        <v>12</v>
      </c>
      <c r="I849" s="14">
        <v>11</v>
      </c>
      <c r="J849" s="14">
        <v>14</v>
      </c>
      <c r="K849" s="14">
        <v>12</v>
      </c>
      <c r="L849" s="14">
        <v>14</v>
      </c>
      <c r="M849" s="14">
        <v>13</v>
      </c>
      <c r="N849" s="14"/>
      <c r="O849" s="14"/>
      <c r="P849" s="14"/>
      <c r="Q849" s="28"/>
    </row>
    <row r="850" spans="1:17" x14ac:dyDescent="0.2">
      <c r="A850" s="25" t="s">
        <v>40</v>
      </c>
      <c r="B850" s="11" t="s">
        <v>134</v>
      </c>
      <c r="C850" s="11" t="s">
        <v>314</v>
      </c>
      <c r="D850" s="11" t="s">
        <v>215</v>
      </c>
      <c r="E850" s="11" t="s">
        <v>313</v>
      </c>
      <c r="F850" s="12">
        <v>4</v>
      </c>
      <c r="G850" s="12">
        <v>2</v>
      </c>
      <c r="H850" s="12">
        <v>2</v>
      </c>
      <c r="I850" s="12">
        <v>3</v>
      </c>
      <c r="J850" s="12">
        <v>5</v>
      </c>
      <c r="K850" s="12">
        <v>3</v>
      </c>
      <c r="L850" s="12">
        <v>3</v>
      </c>
      <c r="M850" s="12">
        <v>1</v>
      </c>
      <c r="N850" s="12"/>
      <c r="O850" s="12"/>
      <c r="P850" s="12"/>
      <c r="Q850" s="26"/>
    </row>
    <row r="851" spans="1:17" x14ac:dyDescent="0.2">
      <c r="A851" s="27" t="s">
        <v>40</v>
      </c>
      <c r="B851" s="13" t="s">
        <v>134</v>
      </c>
      <c r="C851" s="13" t="s">
        <v>314</v>
      </c>
      <c r="D851" s="13" t="s">
        <v>212</v>
      </c>
      <c r="E851" s="13" t="s">
        <v>312</v>
      </c>
      <c r="F851" s="14"/>
      <c r="G851" s="14">
        <v>2</v>
      </c>
      <c r="H851" s="14">
        <v>2</v>
      </c>
      <c r="I851" s="14">
        <v>2</v>
      </c>
      <c r="J851" s="14">
        <v>3</v>
      </c>
      <c r="K851" s="14">
        <v>3</v>
      </c>
      <c r="L851" s="14">
        <v>3</v>
      </c>
      <c r="M851" s="14">
        <v>1</v>
      </c>
      <c r="N851" s="14"/>
      <c r="O851" s="14"/>
      <c r="P851" s="14"/>
      <c r="Q851" s="28"/>
    </row>
    <row r="852" spans="1:17" x14ac:dyDescent="0.2">
      <c r="A852" s="25" t="s">
        <v>40</v>
      </c>
      <c r="B852" s="11" t="s">
        <v>134</v>
      </c>
      <c r="C852" s="11" t="s">
        <v>314</v>
      </c>
      <c r="D852" s="11" t="s">
        <v>212</v>
      </c>
      <c r="E852" s="11" t="s">
        <v>313</v>
      </c>
      <c r="F852" s="12">
        <v>7</v>
      </c>
      <c r="G852" s="12">
        <v>6</v>
      </c>
      <c r="H852" s="12">
        <v>8</v>
      </c>
      <c r="I852" s="12">
        <v>8</v>
      </c>
      <c r="J852" s="12">
        <v>8</v>
      </c>
      <c r="K852" s="12">
        <v>9</v>
      </c>
      <c r="L852" s="12">
        <v>8</v>
      </c>
      <c r="M852" s="12">
        <v>6</v>
      </c>
      <c r="N852" s="12"/>
      <c r="O852" s="12"/>
      <c r="P852" s="12"/>
      <c r="Q852" s="26"/>
    </row>
    <row r="853" spans="1:17" x14ac:dyDescent="0.2">
      <c r="A853" s="27" t="s">
        <v>40</v>
      </c>
      <c r="B853" s="13" t="s">
        <v>134</v>
      </c>
      <c r="C853" s="13" t="s">
        <v>314</v>
      </c>
      <c r="D853" s="13" t="s">
        <v>210</v>
      </c>
      <c r="E853" s="13" t="s">
        <v>312</v>
      </c>
      <c r="F853" s="14">
        <v>2</v>
      </c>
      <c r="G853" s="14">
        <v>3</v>
      </c>
      <c r="H853" s="14">
        <v>3</v>
      </c>
      <c r="I853" s="14">
        <v>3</v>
      </c>
      <c r="J853" s="14">
        <v>4</v>
      </c>
      <c r="K853" s="14">
        <v>2</v>
      </c>
      <c r="L853" s="14">
        <v>4</v>
      </c>
      <c r="M853" s="14">
        <v>3</v>
      </c>
      <c r="N853" s="14"/>
      <c r="O853" s="14"/>
      <c r="P853" s="14"/>
      <c r="Q853" s="28"/>
    </row>
    <row r="854" spans="1:17" x14ac:dyDescent="0.2">
      <c r="A854" s="25" t="s">
        <v>40</v>
      </c>
      <c r="B854" s="11" t="s">
        <v>134</v>
      </c>
      <c r="C854" s="11" t="s">
        <v>314</v>
      </c>
      <c r="D854" s="11" t="s">
        <v>210</v>
      </c>
      <c r="E854" s="11" t="s">
        <v>313</v>
      </c>
      <c r="F854" s="12">
        <v>10</v>
      </c>
      <c r="G854" s="12">
        <v>8</v>
      </c>
      <c r="H854" s="12">
        <v>7</v>
      </c>
      <c r="I854" s="12">
        <v>8</v>
      </c>
      <c r="J854" s="12">
        <v>10</v>
      </c>
      <c r="K854" s="12">
        <v>8</v>
      </c>
      <c r="L854" s="12">
        <v>8</v>
      </c>
      <c r="M854" s="12">
        <v>10</v>
      </c>
      <c r="N854" s="12"/>
      <c r="O854" s="12"/>
      <c r="P854" s="12"/>
      <c r="Q854" s="26"/>
    </row>
    <row r="855" spans="1:17" x14ac:dyDescent="0.2">
      <c r="A855" s="27" t="s">
        <v>40</v>
      </c>
      <c r="B855" s="13" t="s">
        <v>134</v>
      </c>
      <c r="C855" s="13" t="s">
        <v>314</v>
      </c>
      <c r="D855" s="13" t="s">
        <v>206</v>
      </c>
      <c r="E855" s="13" t="s">
        <v>312</v>
      </c>
      <c r="F855" s="14">
        <v>6</v>
      </c>
      <c r="G855" s="14">
        <v>6</v>
      </c>
      <c r="H855" s="14">
        <v>7</v>
      </c>
      <c r="I855" s="14">
        <v>7</v>
      </c>
      <c r="J855" s="14">
        <v>7</v>
      </c>
      <c r="K855" s="14">
        <v>6</v>
      </c>
      <c r="L855" s="14">
        <v>6</v>
      </c>
      <c r="M855" s="14">
        <v>6</v>
      </c>
      <c r="N855" s="14"/>
      <c r="O855" s="14"/>
      <c r="P855" s="14"/>
      <c r="Q855" s="28"/>
    </row>
    <row r="856" spans="1:17" x14ac:dyDescent="0.2">
      <c r="A856" s="25" t="s">
        <v>40</v>
      </c>
      <c r="B856" s="11" t="s">
        <v>134</v>
      </c>
      <c r="C856" s="11" t="s">
        <v>314</v>
      </c>
      <c r="D856" s="11" t="s">
        <v>206</v>
      </c>
      <c r="E856" s="11" t="s">
        <v>313</v>
      </c>
      <c r="F856" s="12">
        <v>14</v>
      </c>
      <c r="G856" s="12">
        <v>8</v>
      </c>
      <c r="H856" s="12">
        <v>10</v>
      </c>
      <c r="I856" s="12">
        <v>12</v>
      </c>
      <c r="J856" s="12">
        <v>13</v>
      </c>
      <c r="K856" s="12">
        <v>12</v>
      </c>
      <c r="L856" s="12">
        <v>12</v>
      </c>
      <c r="M856" s="12">
        <v>13</v>
      </c>
      <c r="N856" s="12"/>
      <c r="O856" s="12"/>
      <c r="P856" s="12"/>
      <c r="Q856" s="26"/>
    </row>
    <row r="857" spans="1:17" x14ac:dyDescent="0.2">
      <c r="A857" s="27" t="s">
        <v>40</v>
      </c>
      <c r="B857" s="13" t="s">
        <v>134</v>
      </c>
      <c r="C857" s="13" t="s">
        <v>314</v>
      </c>
      <c r="D857" s="13" t="s">
        <v>215</v>
      </c>
      <c r="E857" s="13" t="s">
        <v>312</v>
      </c>
      <c r="F857" s="14">
        <v>2</v>
      </c>
      <c r="G857" s="14">
        <v>2</v>
      </c>
      <c r="H857" s="14">
        <v>1</v>
      </c>
      <c r="I857" s="14">
        <v>2</v>
      </c>
      <c r="J857" s="14">
        <v>3</v>
      </c>
      <c r="K857" s="14">
        <v>1</v>
      </c>
      <c r="L857" s="14">
        <v>3</v>
      </c>
      <c r="M857" s="14"/>
      <c r="N857" s="14"/>
      <c r="O857" s="14"/>
      <c r="P857" s="14"/>
      <c r="Q857" s="28"/>
    </row>
    <row r="858" spans="1:17" x14ac:dyDescent="0.2">
      <c r="A858" s="25" t="s">
        <v>40</v>
      </c>
      <c r="B858" s="11" t="s">
        <v>134</v>
      </c>
      <c r="C858" s="11" t="s">
        <v>314</v>
      </c>
      <c r="D858" s="11" t="s">
        <v>213</v>
      </c>
      <c r="E858" s="11" t="s">
        <v>312</v>
      </c>
      <c r="F858" s="12">
        <v>1</v>
      </c>
      <c r="G858" s="12">
        <v>1</v>
      </c>
      <c r="H858" s="12">
        <v>3</v>
      </c>
      <c r="I858" s="12">
        <v>2</v>
      </c>
      <c r="J858" s="12">
        <v>5</v>
      </c>
      <c r="K858" s="12">
        <v>1</v>
      </c>
      <c r="L858" s="12">
        <v>2</v>
      </c>
      <c r="M858" s="12"/>
      <c r="N858" s="12"/>
      <c r="O858" s="12"/>
      <c r="P858" s="12"/>
      <c r="Q858" s="26"/>
    </row>
    <row r="859" spans="1:17" x14ac:dyDescent="0.2">
      <c r="A859" s="27" t="s">
        <v>40</v>
      </c>
      <c r="B859" s="13" t="s">
        <v>134</v>
      </c>
      <c r="C859" s="13" t="s">
        <v>314</v>
      </c>
      <c r="D859" s="13" t="s">
        <v>213</v>
      </c>
      <c r="E859" s="13" t="s">
        <v>313</v>
      </c>
      <c r="F859" s="14">
        <v>4</v>
      </c>
      <c r="G859" s="14">
        <v>2</v>
      </c>
      <c r="H859" s="14">
        <v>4</v>
      </c>
      <c r="I859" s="14">
        <v>5</v>
      </c>
      <c r="J859" s="14">
        <v>9</v>
      </c>
      <c r="K859" s="14">
        <v>2</v>
      </c>
      <c r="L859" s="14">
        <v>3</v>
      </c>
      <c r="M859" s="14"/>
      <c r="N859" s="14"/>
      <c r="O859" s="14"/>
      <c r="P859" s="14"/>
      <c r="Q859" s="28"/>
    </row>
    <row r="860" spans="1:17" x14ac:dyDescent="0.2">
      <c r="A860" s="25" t="s">
        <v>41</v>
      </c>
      <c r="B860" s="11" t="s">
        <v>135</v>
      </c>
      <c r="C860" s="11" t="s">
        <v>311</v>
      </c>
      <c r="D860" s="11" t="s">
        <v>210</v>
      </c>
      <c r="E860" s="11" t="s">
        <v>312</v>
      </c>
      <c r="F860" s="12"/>
      <c r="G860" s="12"/>
      <c r="H860" s="12"/>
      <c r="I860" s="12"/>
      <c r="J860" s="12"/>
      <c r="K860" s="12"/>
      <c r="L860" s="12"/>
      <c r="M860" s="12"/>
      <c r="N860" s="12"/>
      <c r="O860" s="12"/>
      <c r="P860" s="12"/>
      <c r="Q860" s="26"/>
    </row>
    <row r="861" spans="1:17" x14ac:dyDescent="0.2">
      <c r="A861" s="27" t="s">
        <v>41</v>
      </c>
      <c r="B861" s="13" t="s">
        <v>135</v>
      </c>
      <c r="C861" s="13" t="s">
        <v>311</v>
      </c>
      <c r="D861" s="13" t="s">
        <v>210</v>
      </c>
      <c r="E861" s="13" t="s">
        <v>313</v>
      </c>
      <c r="F861" s="14"/>
      <c r="G861" s="14"/>
      <c r="H861" s="14"/>
      <c r="I861" s="14"/>
      <c r="J861" s="14"/>
      <c r="K861" s="14"/>
      <c r="L861" s="14"/>
      <c r="M861" s="14"/>
      <c r="N861" s="14"/>
      <c r="O861" s="14"/>
      <c r="P861" s="14"/>
      <c r="Q861" s="28"/>
    </row>
    <row r="862" spans="1:17" x14ac:dyDescent="0.2">
      <c r="A862" s="25" t="s">
        <v>41</v>
      </c>
      <c r="B862" s="11" t="s">
        <v>135</v>
      </c>
      <c r="C862" s="11" t="s">
        <v>311</v>
      </c>
      <c r="D862" s="11" t="s">
        <v>212</v>
      </c>
      <c r="E862" s="11" t="s">
        <v>313</v>
      </c>
      <c r="F862" s="12"/>
      <c r="G862" s="12"/>
      <c r="H862" s="12"/>
      <c r="I862" s="12"/>
      <c r="J862" s="12"/>
      <c r="K862" s="12"/>
      <c r="L862" s="12"/>
      <c r="M862" s="12"/>
      <c r="N862" s="12"/>
      <c r="O862" s="12"/>
      <c r="P862" s="12"/>
      <c r="Q862" s="26"/>
    </row>
    <row r="863" spans="1:17" x14ac:dyDescent="0.2">
      <c r="A863" s="27" t="s">
        <v>41</v>
      </c>
      <c r="B863" s="13" t="s">
        <v>135</v>
      </c>
      <c r="C863" s="13" t="s">
        <v>311</v>
      </c>
      <c r="D863" s="13" t="s">
        <v>212</v>
      </c>
      <c r="E863" s="13" t="s">
        <v>312</v>
      </c>
      <c r="F863" s="14"/>
      <c r="G863" s="14"/>
      <c r="H863" s="14"/>
      <c r="I863" s="14"/>
      <c r="J863" s="14"/>
      <c r="K863" s="14"/>
      <c r="L863" s="14"/>
      <c r="M863" s="14"/>
      <c r="N863" s="14"/>
      <c r="O863" s="14"/>
      <c r="P863" s="14"/>
      <c r="Q863" s="28"/>
    </row>
    <row r="864" spans="1:17" x14ac:dyDescent="0.2">
      <c r="A864" s="25" t="s">
        <v>41</v>
      </c>
      <c r="B864" s="11" t="s">
        <v>135</v>
      </c>
      <c r="C864" s="11" t="s">
        <v>314</v>
      </c>
      <c r="D864" s="11" t="s">
        <v>206</v>
      </c>
      <c r="E864" s="11" t="s">
        <v>312</v>
      </c>
      <c r="F864" s="12"/>
      <c r="G864" s="12"/>
      <c r="H864" s="12"/>
      <c r="I864" s="12"/>
      <c r="J864" s="12"/>
      <c r="K864" s="12"/>
      <c r="L864" s="12"/>
      <c r="M864" s="12"/>
      <c r="N864" s="12"/>
      <c r="O864" s="12"/>
      <c r="P864" s="12"/>
      <c r="Q864" s="26"/>
    </row>
    <row r="865" spans="1:17" x14ac:dyDescent="0.2">
      <c r="A865" s="27" t="s">
        <v>41</v>
      </c>
      <c r="B865" s="13" t="s">
        <v>135</v>
      </c>
      <c r="C865" s="13" t="s">
        <v>314</v>
      </c>
      <c r="D865" s="13" t="s">
        <v>206</v>
      </c>
      <c r="E865" s="13" t="s">
        <v>313</v>
      </c>
      <c r="F865" s="14"/>
      <c r="G865" s="14"/>
      <c r="H865" s="14"/>
      <c r="I865" s="14"/>
      <c r="J865" s="14"/>
      <c r="K865" s="14"/>
      <c r="L865" s="14"/>
      <c r="M865" s="14"/>
      <c r="N865" s="14"/>
      <c r="O865" s="14"/>
      <c r="P865" s="14"/>
      <c r="Q865" s="28"/>
    </row>
    <row r="866" spans="1:17" x14ac:dyDescent="0.2">
      <c r="A866" s="25" t="s">
        <v>41</v>
      </c>
      <c r="B866" s="11" t="s">
        <v>135</v>
      </c>
      <c r="C866" s="11" t="s">
        <v>311</v>
      </c>
      <c r="D866" s="11" t="s">
        <v>213</v>
      </c>
      <c r="E866" s="11" t="s">
        <v>312</v>
      </c>
      <c r="F866" s="12"/>
      <c r="G866" s="12"/>
      <c r="H866" s="12"/>
      <c r="I866" s="12"/>
      <c r="J866" s="12"/>
      <c r="K866" s="12"/>
      <c r="L866" s="12"/>
      <c r="M866" s="12"/>
      <c r="N866" s="12"/>
      <c r="O866" s="12"/>
      <c r="P866" s="12"/>
      <c r="Q866" s="26"/>
    </row>
    <row r="867" spans="1:17" x14ac:dyDescent="0.2">
      <c r="A867" s="27" t="s">
        <v>41</v>
      </c>
      <c r="B867" s="13" t="s">
        <v>135</v>
      </c>
      <c r="C867" s="13" t="s">
        <v>311</v>
      </c>
      <c r="D867" s="13" t="s">
        <v>213</v>
      </c>
      <c r="E867" s="13" t="s">
        <v>313</v>
      </c>
      <c r="F867" s="14"/>
      <c r="G867" s="14"/>
      <c r="H867" s="14"/>
      <c r="I867" s="14"/>
      <c r="J867" s="14"/>
      <c r="K867" s="14"/>
      <c r="L867" s="14"/>
      <c r="M867" s="14"/>
      <c r="N867" s="14"/>
      <c r="O867" s="14"/>
      <c r="P867" s="14"/>
      <c r="Q867" s="28"/>
    </row>
    <row r="868" spans="1:17" x14ac:dyDescent="0.2">
      <c r="A868" s="25" t="s">
        <v>41</v>
      </c>
      <c r="B868" s="11" t="s">
        <v>135</v>
      </c>
      <c r="C868" s="11" t="s">
        <v>311</v>
      </c>
      <c r="D868" s="11" t="s">
        <v>214</v>
      </c>
      <c r="E868" s="11" t="s">
        <v>312</v>
      </c>
      <c r="F868" s="12"/>
      <c r="G868" s="12"/>
      <c r="H868" s="12"/>
      <c r="I868" s="12"/>
      <c r="J868" s="12"/>
      <c r="K868" s="12"/>
      <c r="L868" s="12"/>
      <c r="M868" s="12"/>
      <c r="N868" s="12">
        <v>8</v>
      </c>
      <c r="O868" s="12"/>
      <c r="P868" s="12"/>
      <c r="Q868" s="26"/>
    </row>
    <row r="869" spans="1:17" x14ac:dyDescent="0.2">
      <c r="A869" s="27" t="s">
        <v>41</v>
      </c>
      <c r="B869" s="13" t="s">
        <v>135</v>
      </c>
      <c r="C869" s="13" t="s">
        <v>311</v>
      </c>
      <c r="D869" s="13" t="s">
        <v>214</v>
      </c>
      <c r="E869" s="13" t="s">
        <v>313</v>
      </c>
      <c r="F869" s="14">
        <v>3</v>
      </c>
      <c r="G869" s="14"/>
      <c r="H869" s="14"/>
      <c r="I869" s="14"/>
      <c r="J869" s="14"/>
      <c r="K869" s="14"/>
      <c r="L869" s="14"/>
      <c r="M869" s="14"/>
      <c r="N869" s="14">
        <v>7</v>
      </c>
      <c r="O869" s="14"/>
      <c r="P869" s="14"/>
      <c r="Q869" s="28"/>
    </row>
    <row r="870" spans="1:17" x14ac:dyDescent="0.2">
      <c r="A870" s="25" t="s">
        <v>41</v>
      </c>
      <c r="B870" s="11" t="s">
        <v>135</v>
      </c>
      <c r="C870" s="11" t="s">
        <v>311</v>
      </c>
      <c r="D870" s="11" t="s">
        <v>215</v>
      </c>
      <c r="E870" s="11" t="s">
        <v>312</v>
      </c>
      <c r="F870" s="12">
        <v>14</v>
      </c>
      <c r="G870" s="12"/>
      <c r="H870" s="12"/>
      <c r="I870" s="12"/>
      <c r="J870" s="12"/>
      <c r="K870" s="12"/>
      <c r="L870" s="12"/>
      <c r="M870" s="12"/>
      <c r="N870" s="12">
        <v>11</v>
      </c>
      <c r="O870" s="12"/>
      <c r="P870" s="12"/>
      <c r="Q870" s="26"/>
    </row>
    <row r="871" spans="1:17" x14ac:dyDescent="0.2">
      <c r="A871" s="27" t="s">
        <v>41</v>
      </c>
      <c r="B871" s="13" t="s">
        <v>135</v>
      </c>
      <c r="C871" s="13" t="s">
        <v>311</v>
      </c>
      <c r="D871" s="13" t="s">
        <v>215</v>
      </c>
      <c r="E871" s="13" t="s">
        <v>313</v>
      </c>
      <c r="F871" s="14"/>
      <c r="G871" s="14"/>
      <c r="H871" s="14"/>
      <c r="I871" s="14"/>
      <c r="J871" s="14"/>
      <c r="K871" s="14"/>
      <c r="L871" s="14"/>
      <c r="M871" s="14"/>
      <c r="N871" s="14">
        <v>7</v>
      </c>
      <c r="O871" s="14"/>
      <c r="P871" s="14"/>
      <c r="Q871" s="28"/>
    </row>
    <row r="872" spans="1:17" x14ac:dyDescent="0.2">
      <c r="A872" s="25" t="s">
        <v>41</v>
      </c>
      <c r="B872" s="11" t="s">
        <v>135</v>
      </c>
      <c r="C872" s="11" t="s">
        <v>314</v>
      </c>
      <c r="D872" s="11" t="s">
        <v>214</v>
      </c>
      <c r="E872" s="11" t="s">
        <v>312</v>
      </c>
      <c r="F872" s="12">
        <v>7</v>
      </c>
      <c r="G872" s="12"/>
      <c r="H872" s="12"/>
      <c r="I872" s="12"/>
      <c r="J872" s="12"/>
      <c r="K872" s="12"/>
      <c r="L872" s="12"/>
      <c r="M872" s="12"/>
      <c r="N872" s="12">
        <v>14</v>
      </c>
      <c r="O872" s="12"/>
      <c r="P872" s="12"/>
      <c r="Q872" s="26"/>
    </row>
    <row r="873" spans="1:17" x14ac:dyDescent="0.2">
      <c r="A873" s="27" t="s">
        <v>41</v>
      </c>
      <c r="B873" s="13" t="s">
        <v>135</v>
      </c>
      <c r="C873" s="13" t="s">
        <v>314</v>
      </c>
      <c r="D873" s="13" t="s">
        <v>214</v>
      </c>
      <c r="E873" s="13" t="s">
        <v>313</v>
      </c>
      <c r="F873" s="14">
        <v>4</v>
      </c>
      <c r="G873" s="14"/>
      <c r="H873" s="14"/>
      <c r="I873" s="14"/>
      <c r="J873" s="14"/>
      <c r="K873" s="14"/>
      <c r="L873" s="14"/>
      <c r="M873" s="14"/>
      <c r="N873" s="14">
        <v>14</v>
      </c>
      <c r="O873" s="14"/>
      <c r="P873" s="14"/>
      <c r="Q873" s="28"/>
    </row>
    <row r="874" spans="1:17" x14ac:dyDescent="0.2">
      <c r="A874" s="25" t="s">
        <v>41</v>
      </c>
      <c r="B874" s="11" t="s">
        <v>135</v>
      </c>
      <c r="C874" s="11" t="s">
        <v>314</v>
      </c>
      <c r="D874" s="11" t="s">
        <v>215</v>
      </c>
      <c r="E874" s="11" t="s">
        <v>312</v>
      </c>
      <c r="F874" s="12">
        <v>4</v>
      </c>
      <c r="G874" s="12"/>
      <c r="H874" s="12"/>
      <c r="I874" s="12"/>
      <c r="J874" s="12"/>
      <c r="K874" s="12"/>
      <c r="L874" s="12"/>
      <c r="M874" s="12"/>
      <c r="N874" s="12">
        <v>10</v>
      </c>
      <c r="O874" s="12"/>
      <c r="P874" s="12"/>
      <c r="Q874" s="26"/>
    </row>
    <row r="875" spans="1:17" x14ac:dyDescent="0.2">
      <c r="A875" s="27" t="s">
        <v>41</v>
      </c>
      <c r="B875" s="13" t="s">
        <v>135</v>
      </c>
      <c r="C875" s="13" t="s">
        <v>314</v>
      </c>
      <c r="D875" s="13" t="s">
        <v>215</v>
      </c>
      <c r="E875" s="13" t="s">
        <v>313</v>
      </c>
      <c r="F875" s="14"/>
      <c r="G875" s="14"/>
      <c r="H875" s="14"/>
      <c r="I875" s="14"/>
      <c r="J875" s="14"/>
      <c r="K875" s="14"/>
      <c r="L875" s="14"/>
      <c r="M875" s="14"/>
      <c r="N875" s="14">
        <v>9</v>
      </c>
      <c r="O875" s="14"/>
      <c r="P875" s="14"/>
      <c r="Q875" s="28"/>
    </row>
    <row r="876" spans="1:17" x14ac:dyDescent="0.2">
      <c r="A876" s="25" t="s">
        <v>41</v>
      </c>
      <c r="B876" s="11" t="s">
        <v>135</v>
      </c>
      <c r="C876" s="11" t="s">
        <v>314</v>
      </c>
      <c r="D876" s="11" t="s">
        <v>213</v>
      </c>
      <c r="E876" s="11" t="s">
        <v>312</v>
      </c>
      <c r="F876" s="12">
        <v>4</v>
      </c>
      <c r="G876" s="12"/>
      <c r="H876" s="12"/>
      <c r="I876" s="12"/>
      <c r="J876" s="12"/>
      <c r="K876" s="12"/>
      <c r="L876" s="12"/>
      <c r="M876" s="12"/>
      <c r="N876" s="12">
        <v>13</v>
      </c>
      <c r="O876" s="12"/>
      <c r="P876" s="12"/>
      <c r="Q876" s="26"/>
    </row>
    <row r="877" spans="1:17" x14ac:dyDescent="0.2">
      <c r="A877" s="27" t="s">
        <v>41</v>
      </c>
      <c r="B877" s="13" t="s">
        <v>135</v>
      </c>
      <c r="C877" s="13" t="s">
        <v>314</v>
      </c>
      <c r="D877" s="13" t="s">
        <v>213</v>
      </c>
      <c r="E877" s="13" t="s">
        <v>313</v>
      </c>
      <c r="F877" s="14">
        <v>3</v>
      </c>
      <c r="G877" s="14"/>
      <c r="H877" s="14"/>
      <c r="I877" s="14"/>
      <c r="J877" s="14"/>
      <c r="K877" s="14"/>
      <c r="L877" s="14"/>
      <c r="M877" s="14"/>
      <c r="N877" s="14">
        <v>12</v>
      </c>
      <c r="O877" s="14"/>
      <c r="P877" s="14"/>
      <c r="Q877" s="28"/>
    </row>
    <row r="878" spans="1:17" x14ac:dyDescent="0.2">
      <c r="A878" s="25" t="s">
        <v>41</v>
      </c>
      <c r="B878" s="11" t="s">
        <v>135</v>
      </c>
      <c r="C878" s="11" t="s">
        <v>314</v>
      </c>
      <c r="D878" s="11" t="s">
        <v>212</v>
      </c>
      <c r="E878" s="11" t="s">
        <v>312</v>
      </c>
      <c r="F878" s="12">
        <v>8</v>
      </c>
      <c r="G878" s="12"/>
      <c r="H878" s="12"/>
      <c r="I878" s="12"/>
      <c r="J878" s="12"/>
      <c r="K878" s="12"/>
      <c r="L878" s="12"/>
      <c r="M878" s="12"/>
      <c r="N878" s="12">
        <v>16</v>
      </c>
      <c r="O878" s="12"/>
      <c r="P878" s="12"/>
      <c r="Q878" s="26"/>
    </row>
    <row r="879" spans="1:17" x14ac:dyDescent="0.2">
      <c r="A879" s="27" t="s">
        <v>41</v>
      </c>
      <c r="B879" s="13" t="s">
        <v>135</v>
      </c>
      <c r="C879" s="13" t="s">
        <v>314</v>
      </c>
      <c r="D879" s="13" t="s">
        <v>212</v>
      </c>
      <c r="E879" s="13" t="s">
        <v>313</v>
      </c>
      <c r="F879" s="14">
        <v>6</v>
      </c>
      <c r="G879" s="14"/>
      <c r="H879" s="14"/>
      <c r="I879" s="14"/>
      <c r="J879" s="14"/>
      <c r="K879" s="14"/>
      <c r="L879" s="14"/>
      <c r="M879" s="14"/>
      <c r="N879" s="14">
        <v>15</v>
      </c>
      <c r="O879" s="14"/>
      <c r="P879" s="14"/>
      <c r="Q879" s="28"/>
    </row>
    <row r="880" spans="1:17" x14ac:dyDescent="0.2">
      <c r="A880" s="25" t="s">
        <v>41</v>
      </c>
      <c r="B880" s="11" t="s">
        <v>135</v>
      </c>
      <c r="C880" s="11" t="s">
        <v>314</v>
      </c>
      <c r="D880" s="11" t="s">
        <v>210</v>
      </c>
      <c r="E880" s="11" t="s">
        <v>312</v>
      </c>
      <c r="F880" s="12">
        <v>18</v>
      </c>
      <c r="G880" s="12"/>
      <c r="H880" s="12"/>
      <c r="I880" s="12"/>
      <c r="J880" s="12"/>
      <c r="K880" s="12"/>
      <c r="L880" s="12"/>
      <c r="M880" s="12"/>
      <c r="N880" s="12">
        <v>17</v>
      </c>
      <c r="O880" s="12"/>
      <c r="P880" s="12"/>
      <c r="Q880" s="26"/>
    </row>
    <row r="881" spans="1:17" x14ac:dyDescent="0.2">
      <c r="A881" s="27" t="s">
        <v>41</v>
      </c>
      <c r="B881" s="13" t="s">
        <v>135</v>
      </c>
      <c r="C881" s="13" t="s">
        <v>314</v>
      </c>
      <c r="D881" s="13" t="s">
        <v>210</v>
      </c>
      <c r="E881" s="13" t="s">
        <v>313</v>
      </c>
      <c r="F881" s="14">
        <v>14</v>
      </c>
      <c r="G881" s="14"/>
      <c r="H881" s="14"/>
      <c r="I881" s="14"/>
      <c r="J881" s="14"/>
      <c r="K881" s="14"/>
      <c r="L881" s="14"/>
      <c r="M881" s="14"/>
      <c r="N881" s="14">
        <v>12</v>
      </c>
      <c r="O881" s="14"/>
      <c r="P881" s="14"/>
      <c r="Q881" s="28"/>
    </row>
    <row r="882" spans="1:17" x14ac:dyDescent="0.2">
      <c r="A882" s="25" t="s">
        <v>42</v>
      </c>
      <c r="B882" s="11" t="s">
        <v>136</v>
      </c>
      <c r="C882" s="11" t="s">
        <v>311</v>
      </c>
      <c r="D882" s="11" t="s">
        <v>210</v>
      </c>
      <c r="E882" s="11" t="s">
        <v>312</v>
      </c>
      <c r="F882" s="12"/>
      <c r="G882" s="12"/>
      <c r="H882" s="12"/>
      <c r="I882" s="12"/>
      <c r="J882" s="12"/>
      <c r="K882" s="12"/>
      <c r="L882" s="12"/>
      <c r="M882" s="12"/>
      <c r="N882" s="12"/>
      <c r="O882" s="12"/>
      <c r="P882" s="12"/>
      <c r="Q882" s="26"/>
    </row>
    <row r="883" spans="1:17" x14ac:dyDescent="0.2">
      <c r="A883" s="27" t="s">
        <v>42</v>
      </c>
      <c r="B883" s="13" t="s">
        <v>136</v>
      </c>
      <c r="C883" s="13" t="s">
        <v>311</v>
      </c>
      <c r="D883" s="13" t="s">
        <v>210</v>
      </c>
      <c r="E883" s="13" t="s">
        <v>313</v>
      </c>
      <c r="F883" s="14"/>
      <c r="G883" s="14"/>
      <c r="H883" s="14"/>
      <c r="I883" s="14"/>
      <c r="J883" s="14"/>
      <c r="K883" s="14"/>
      <c r="L883" s="14"/>
      <c r="M883" s="14"/>
      <c r="N883" s="14"/>
      <c r="O883" s="14"/>
      <c r="P883" s="14"/>
      <c r="Q883" s="28"/>
    </row>
    <row r="884" spans="1:17" x14ac:dyDescent="0.2">
      <c r="A884" s="25" t="s">
        <v>42</v>
      </c>
      <c r="B884" s="11" t="s">
        <v>136</v>
      </c>
      <c r="C884" s="11" t="s">
        <v>314</v>
      </c>
      <c r="D884" s="11" t="s">
        <v>210</v>
      </c>
      <c r="E884" s="11" t="s">
        <v>312</v>
      </c>
      <c r="F884" s="12"/>
      <c r="G884" s="12"/>
      <c r="H884" s="12"/>
      <c r="I884" s="12"/>
      <c r="J884" s="12"/>
      <c r="K884" s="12"/>
      <c r="L884" s="12"/>
      <c r="M884" s="12"/>
      <c r="N884" s="12"/>
      <c r="O884" s="12"/>
      <c r="P884" s="12"/>
      <c r="Q884" s="26"/>
    </row>
    <row r="885" spans="1:17" x14ac:dyDescent="0.2">
      <c r="A885" s="27" t="s">
        <v>42</v>
      </c>
      <c r="B885" s="13" t="s">
        <v>136</v>
      </c>
      <c r="C885" s="13" t="s">
        <v>314</v>
      </c>
      <c r="D885" s="13" t="s">
        <v>210</v>
      </c>
      <c r="E885" s="13" t="s">
        <v>313</v>
      </c>
      <c r="F885" s="14"/>
      <c r="G885" s="14"/>
      <c r="H885" s="14"/>
      <c r="I885" s="14"/>
      <c r="J885" s="14"/>
      <c r="K885" s="14"/>
      <c r="L885" s="14"/>
      <c r="M885" s="14"/>
      <c r="N885" s="14"/>
      <c r="O885" s="14"/>
      <c r="P885" s="14"/>
      <c r="Q885" s="28"/>
    </row>
    <row r="886" spans="1:17" x14ac:dyDescent="0.2">
      <c r="A886" s="25" t="s">
        <v>42</v>
      </c>
      <c r="B886" s="11" t="s">
        <v>136</v>
      </c>
      <c r="C886" s="11" t="s">
        <v>311</v>
      </c>
      <c r="D886" s="11" t="s">
        <v>212</v>
      </c>
      <c r="E886" s="11" t="s">
        <v>313</v>
      </c>
      <c r="F886" s="12"/>
      <c r="G886" s="12"/>
      <c r="H886" s="12"/>
      <c r="I886" s="12"/>
      <c r="J886" s="12"/>
      <c r="K886" s="12"/>
      <c r="L886" s="12"/>
      <c r="M886" s="12"/>
      <c r="N886" s="12"/>
      <c r="O886" s="12"/>
      <c r="P886" s="12"/>
      <c r="Q886" s="26"/>
    </row>
    <row r="887" spans="1:17" x14ac:dyDescent="0.2">
      <c r="A887" s="27" t="s">
        <v>42</v>
      </c>
      <c r="B887" s="13" t="s">
        <v>136</v>
      </c>
      <c r="C887" s="13" t="s">
        <v>311</v>
      </c>
      <c r="D887" s="13" t="s">
        <v>212</v>
      </c>
      <c r="E887" s="13" t="s">
        <v>312</v>
      </c>
      <c r="F887" s="14"/>
      <c r="G887" s="14"/>
      <c r="H887" s="14"/>
      <c r="I887" s="14"/>
      <c r="J887" s="14"/>
      <c r="K887" s="14"/>
      <c r="L887" s="14"/>
      <c r="M887" s="14"/>
      <c r="N887" s="14"/>
      <c r="O887" s="14"/>
      <c r="P887" s="14"/>
      <c r="Q887" s="28"/>
    </row>
    <row r="888" spans="1:17" x14ac:dyDescent="0.2">
      <c r="A888" s="25" t="s">
        <v>42</v>
      </c>
      <c r="B888" s="11" t="s">
        <v>136</v>
      </c>
      <c r="C888" s="11" t="s">
        <v>314</v>
      </c>
      <c r="D888" s="11" t="s">
        <v>206</v>
      </c>
      <c r="E888" s="11" t="s">
        <v>312</v>
      </c>
      <c r="F888" s="12"/>
      <c r="G888" s="12"/>
      <c r="H888" s="12"/>
      <c r="I888" s="12"/>
      <c r="J888" s="12"/>
      <c r="K888" s="12"/>
      <c r="L888" s="12"/>
      <c r="M888" s="12"/>
      <c r="N888" s="12"/>
      <c r="O888" s="12"/>
      <c r="P888" s="12"/>
      <c r="Q888" s="26"/>
    </row>
    <row r="889" spans="1:17" x14ac:dyDescent="0.2">
      <c r="A889" s="27" t="s">
        <v>42</v>
      </c>
      <c r="B889" s="13" t="s">
        <v>136</v>
      </c>
      <c r="C889" s="13" t="s">
        <v>314</v>
      </c>
      <c r="D889" s="13" t="s">
        <v>206</v>
      </c>
      <c r="E889" s="13" t="s">
        <v>313</v>
      </c>
      <c r="F889" s="14"/>
      <c r="G889" s="14"/>
      <c r="H889" s="14"/>
      <c r="I889" s="14"/>
      <c r="J889" s="14"/>
      <c r="K889" s="14"/>
      <c r="L889" s="14"/>
      <c r="M889" s="14"/>
      <c r="N889" s="14"/>
      <c r="O889" s="14"/>
      <c r="P889" s="14"/>
      <c r="Q889" s="28"/>
    </row>
    <row r="890" spans="1:17" x14ac:dyDescent="0.2">
      <c r="A890" s="25" t="s">
        <v>42</v>
      </c>
      <c r="B890" s="11" t="s">
        <v>136</v>
      </c>
      <c r="C890" s="11" t="s">
        <v>311</v>
      </c>
      <c r="D890" s="11" t="s">
        <v>214</v>
      </c>
      <c r="E890" s="11" t="s">
        <v>312</v>
      </c>
      <c r="F890" s="12">
        <v>16</v>
      </c>
      <c r="G890" s="12">
        <v>15</v>
      </c>
      <c r="H890" s="12">
        <v>13</v>
      </c>
      <c r="I890" s="12">
        <v>15</v>
      </c>
      <c r="J890" s="12">
        <v>17</v>
      </c>
      <c r="K890" s="12">
        <v>14</v>
      </c>
      <c r="L890" s="12">
        <v>15</v>
      </c>
      <c r="M890" s="12">
        <v>16</v>
      </c>
      <c r="N890" s="12"/>
      <c r="O890" s="12">
        <v>13</v>
      </c>
      <c r="P890" s="12"/>
      <c r="Q890" s="26"/>
    </row>
    <row r="891" spans="1:17" x14ac:dyDescent="0.2">
      <c r="A891" s="27" t="s">
        <v>42</v>
      </c>
      <c r="B891" s="13" t="s">
        <v>136</v>
      </c>
      <c r="C891" s="13" t="s">
        <v>311</v>
      </c>
      <c r="D891" s="13" t="s">
        <v>214</v>
      </c>
      <c r="E891" s="13" t="s">
        <v>313</v>
      </c>
      <c r="F891" s="14">
        <v>16</v>
      </c>
      <c r="G891" s="14">
        <v>15</v>
      </c>
      <c r="H891" s="14">
        <v>13</v>
      </c>
      <c r="I891" s="14">
        <v>14</v>
      </c>
      <c r="J891" s="14">
        <v>16</v>
      </c>
      <c r="K891" s="14">
        <v>14</v>
      </c>
      <c r="L891" s="14">
        <v>15</v>
      </c>
      <c r="M891" s="14">
        <v>16</v>
      </c>
      <c r="N891" s="14"/>
      <c r="O891" s="14">
        <v>14</v>
      </c>
      <c r="P891" s="14"/>
      <c r="Q891" s="28"/>
    </row>
    <row r="892" spans="1:17" x14ac:dyDescent="0.2">
      <c r="A892" s="25" t="s">
        <v>42</v>
      </c>
      <c r="B892" s="11" t="s">
        <v>136</v>
      </c>
      <c r="C892" s="11" t="s">
        <v>311</v>
      </c>
      <c r="D892" s="11" t="s">
        <v>215</v>
      </c>
      <c r="E892" s="11" t="s">
        <v>312</v>
      </c>
      <c r="F892" s="12">
        <v>12</v>
      </c>
      <c r="G892" s="12">
        <v>12</v>
      </c>
      <c r="H892" s="12">
        <v>9</v>
      </c>
      <c r="I892" s="12">
        <v>12</v>
      </c>
      <c r="J892" s="12">
        <v>14</v>
      </c>
      <c r="K892" s="12">
        <v>13</v>
      </c>
      <c r="L892" s="12">
        <v>12</v>
      </c>
      <c r="M892" s="12">
        <v>13</v>
      </c>
      <c r="N892" s="12"/>
      <c r="O892" s="12">
        <v>12</v>
      </c>
      <c r="P892" s="12"/>
      <c r="Q892" s="26"/>
    </row>
    <row r="893" spans="1:17" x14ac:dyDescent="0.2">
      <c r="A893" s="27" t="s">
        <v>42</v>
      </c>
      <c r="B893" s="13" t="s">
        <v>136</v>
      </c>
      <c r="C893" s="13" t="s">
        <v>311</v>
      </c>
      <c r="D893" s="13" t="s">
        <v>215</v>
      </c>
      <c r="E893" s="13" t="s">
        <v>313</v>
      </c>
      <c r="F893" s="14">
        <v>11</v>
      </c>
      <c r="G893" s="14">
        <v>11</v>
      </c>
      <c r="H893" s="14">
        <v>7</v>
      </c>
      <c r="I893" s="14">
        <v>11</v>
      </c>
      <c r="J893" s="14">
        <v>14</v>
      </c>
      <c r="K893" s="14">
        <v>13</v>
      </c>
      <c r="L893" s="14">
        <v>11</v>
      </c>
      <c r="M893" s="14">
        <v>13</v>
      </c>
      <c r="N893" s="14"/>
      <c r="O893" s="14">
        <v>12</v>
      </c>
      <c r="P893" s="14"/>
      <c r="Q893" s="28"/>
    </row>
    <row r="894" spans="1:17" x14ac:dyDescent="0.2">
      <c r="A894" s="25" t="s">
        <v>42</v>
      </c>
      <c r="B894" s="11" t="s">
        <v>136</v>
      </c>
      <c r="C894" s="11" t="s">
        <v>311</v>
      </c>
      <c r="D894" s="11" t="s">
        <v>213</v>
      </c>
      <c r="E894" s="11" t="s">
        <v>313</v>
      </c>
      <c r="F894" s="12">
        <v>8</v>
      </c>
      <c r="G894" s="12">
        <v>8</v>
      </c>
      <c r="H894" s="12">
        <v>2</v>
      </c>
      <c r="I894" s="12">
        <v>5</v>
      </c>
      <c r="J894" s="12">
        <v>5</v>
      </c>
      <c r="K894" s="12">
        <v>4</v>
      </c>
      <c r="L894" s="12">
        <v>2</v>
      </c>
      <c r="M894" s="12">
        <v>2</v>
      </c>
      <c r="N894" s="12"/>
      <c r="O894" s="12">
        <v>2</v>
      </c>
      <c r="P894" s="12"/>
      <c r="Q894" s="26"/>
    </row>
    <row r="895" spans="1:17" x14ac:dyDescent="0.2">
      <c r="A895" s="27" t="s">
        <v>42</v>
      </c>
      <c r="B895" s="13" t="s">
        <v>136</v>
      </c>
      <c r="C895" s="13" t="s">
        <v>311</v>
      </c>
      <c r="D895" s="13" t="s">
        <v>213</v>
      </c>
      <c r="E895" s="13" t="s">
        <v>312</v>
      </c>
      <c r="F895" s="14">
        <v>8</v>
      </c>
      <c r="G895" s="14">
        <v>9</v>
      </c>
      <c r="H895" s="14">
        <v>2</v>
      </c>
      <c r="I895" s="14">
        <v>5</v>
      </c>
      <c r="J895" s="14">
        <v>7</v>
      </c>
      <c r="K895" s="14">
        <v>4</v>
      </c>
      <c r="L895" s="14">
        <v>3</v>
      </c>
      <c r="M895" s="14">
        <v>2</v>
      </c>
      <c r="N895" s="14"/>
      <c r="O895" s="14"/>
      <c r="P895" s="14"/>
      <c r="Q895" s="28"/>
    </row>
    <row r="896" spans="1:17" x14ac:dyDescent="0.2">
      <c r="A896" s="25" t="s">
        <v>42</v>
      </c>
      <c r="B896" s="11" t="s">
        <v>136</v>
      </c>
      <c r="C896" s="11" t="s">
        <v>314</v>
      </c>
      <c r="D896" s="11" t="s">
        <v>214</v>
      </c>
      <c r="E896" s="11" t="s">
        <v>312</v>
      </c>
      <c r="F896" s="12">
        <v>18</v>
      </c>
      <c r="G896" s="12">
        <v>24</v>
      </c>
      <c r="H896" s="12">
        <v>24</v>
      </c>
      <c r="I896" s="12">
        <v>22</v>
      </c>
      <c r="J896" s="12">
        <v>22</v>
      </c>
      <c r="K896" s="12">
        <v>21</v>
      </c>
      <c r="L896" s="12">
        <v>20</v>
      </c>
      <c r="M896" s="12">
        <v>23</v>
      </c>
      <c r="N896" s="12"/>
      <c r="O896" s="12"/>
      <c r="P896" s="12"/>
      <c r="Q896" s="26"/>
    </row>
    <row r="897" spans="1:17" x14ac:dyDescent="0.2">
      <c r="A897" s="27" t="s">
        <v>42</v>
      </c>
      <c r="B897" s="13" t="s">
        <v>136</v>
      </c>
      <c r="C897" s="13" t="s">
        <v>314</v>
      </c>
      <c r="D897" s="13" t="s">
        <v>214</v>
      </c>
      <c r="E897" s="13" t="s">
        <v>313</v>
      </c>
      <c r="F897" s="14">
        <v>19</v>
      </c>
      <c r="G897" s="14">
        <v>25</v>
      </c>
      <c r="H897" s="14">
        <v>24</v>
      </c>
      <c r="I897" s="14">
        <v>22</v>
      </c>
      <c r="J897" s="14">
        <v>22</v>
      </c>
      <c r="K897" s="14">
        <v>22</v>
      </c>
      <c r="L897" s="14">
        <v>20</v>
      </c>
      <c r="M897" s="14">
        <v>23</v>
      </c>
      <c r="N897" s="14"/>
      <c r="O897" s="14"/>
      <c r="P897" s="14"/>
      <c r="Q897" s="28"/>
    </row>
    <row r="898" spans="1:17" x14ac:dyDescent="0.2">
      <c r="A898" s="25" t="s">
        <v>42</v>
      </c>
      <c r="B898" s="11" t="s">
        <v>136</v>
      </c>
      <c r="C898" s="11" t="s">
        <v>314</v>
      </c>
      <c r="D898" s="11" t="s">
        <v>215</v>
      </c>
      <c r="E898" s="11" t="s">
        <v>312</v>
      </c>
      <c r="F898" s="12">
        <v>8</v>
      </c>
      <c r="G898" s="12">
        <v>15</v>
      </c>
      <c r="H898" s="12">
        <v>12</v>
      </c>
      <c r="I898" s="12">
        <v>10</v>
      </c>
      <c r="J898" s="12">
        <v>11</v>
      </c>
      <c r="K898" s="12">
        <v>9</v>
      </c>
      <c r="L898" s="12">
        <v>8</v>
      </c>
      <c r="M898" s="12">
        <v>13</v>
      </c>
      <c r="N898" s="12"/>
      <c r="O898" s="12"/>
      <c r="P898" s="12"/>
      <c r="Q898" s="26"/>
    </row>
    <row r="899" spans="1:17" x14ac:dyDescent="0.2">
      <c r="A899" s="27" t="s">
        <v>42</v>
      </c>
      <c r="B899" s="13" t="s">
        <v>136</v>
      </c>
      <c r="C899" s="13" t="s">
        <v>314</v>
      </c>
      <c r="D899" s="13" t="s">
        <v>215</v>
      </c>
      <c r="E899" s="13" t="s">
        <v>313</v>
      </c>
      <c r="F899" s="14">
        <v>9</v>
      </c>
      <c r="G899" s="14">
        <v>15</v>
      </c>
      <c r="H899" s="14">
        <v>11</v>
      </c>
      <c r="I899" s="14">
        <v>10</v>
      </c>
      <c r="J899" s="14">
        <v>11</v>
      </c>
      <c r="K899" s="14">
        <v>10</v>
      </c>
      <c r="L899" s="14">
        <v>9</v>
      </c>
      <c r="M899" s="14">
        <v>13</v>
      </c>
      <c r="N899" s="14"/>
      <c r="O899" s="14"/>
      <c r="P899" s="14"/>
      <c r="Q899" s="28"/>
    </row>
    <row r="900" spans="1:17" x14ac:dyDescent="0.2">
      <c r="A900" s="25" t="s">
        <v>42</v>
      </c>
      <c r="B900" s="11" t="s">
        <v>136</v>
      </c>
      <c r="C900" s="11" t="s">
        <v>314</v>
      </c>
      <c r="D900" s="11" t="s">
        <v>213</v>
      </c>
      <c r="E900" s="11" t="s">
        <v>312</v>
      </c>
      <c r="F900" s="12">
        <v>8</v>
      </c>
      <c r="G900" s="12">
        <v>15</v>
      </c>
      <c r="H900" s="12">
        <v>13</v>
      </c>
      <c r="I900" s="12">
        <v>13</v>
      </c>
      <c r="J900" s="12">
        <v>15</v>
      </c>
      <c r="K900" s="12">
        <v>14</v>
      </c>
      <c r="L900" s="12">
        <v>14</v>
      </c>
      <c r="M900" s="12">
        <v>17</v>
      </c>
      <c r="N900" s="12"/>
      <c r="O900" s="12"/>
      <c r="P900" s="12"/>
      <c r="Q900" s="26"/>
    </row>
    <row r="901" spans="1:17" x14ac:dyDescent="0.2">
      <c r="A901" s="27" t="s">
        <v>42</v>
      </c>
      <c r="B901" s="13" t="s">
        <v>136</v>
      </c>
      <c r="C901" s="13" t="s">
        <v>314</v>
      </c>
      <c r="D901" s="13" t="s">
        <v>213</v>
      </c>
      <c r="E901" s="13" t="s">
        <v>313</v>
      </c>
      <c r="F901" s="14">
        <v>8</v>
      </c>
      <c r="G901" s="14">
        <v>15</v>
      </c>
      <c r="H901" s="14">
        <v>13</v>
      </c>
      <c r="I901" s="14">
        <v>14</v>
      </c>
      <c r="J901" s="14">
        <v>15</v>
      </c>
      <c r="K901" s="14">
        <v>14</v>
      </c>
      <c r="L901" s="14">
        <v>14</v>
      </c>
      <c r="M901" s="14">
        <v>17</v>
      </c>
      <c r="N901" s="14"/>
      <c r="O901" s="14"/>
      <c r="P901" s="14"/>
      <c r="Q901" s="28"/>
    </row>
    <row r="902" spans="1:17" x14ac:dyDescent="0.2">
      <c r="A902" s="25" t="s">
        <v>42</v>
      </c>
      <c r="B902" s="11" t="s">
        <v>136</v>
      </c>
      <c r="C902" s="11" t="s">
        <v>314</v>
      </c>
      <c r="D902" s="11" t="s">
        <v>212</v>
      </c>
      <c r="E902" s="11" t="s">
        <v>312</v>
      </c>
      <c r="F902" s="12">
        <v>15</v>
      </c>
      <c r="G902" s="12">
        <v>20</v>
      </c>
      <c r="H902" s="12">
        <v>18</v>
      </c>
      <c r="I902" s="12">
        <v>17</v>
      </c>
      <c r="J902" s="12">
        <v>18</v>
      </c>
      <c r="K902" s="12">
        <v>18</v>
      </c>
      <c r="L902" s="12">
        <v>17</v>
      </c>
      <c r="M902" s="12">
        <v>19</v>
      </c>
      <c r="N902" s="12"/>
      <c r="O902" s="12"/>
      <c r="P902" s="12"/>
      <c r="Q902" s="26"/>
    </row>
    <row r="903" spans="1:17" x14ac:dyDescent="0.2">
      <c r="A903" s="27" t="s">
        <v>42</v>
      </c>
      <c r="B903" s="13" t="s">
        <v>136</v>
      </c>
      <c r="C903" s="13" t="s">
        <v>314</v>
      </c>
      <c r="D903" s="13" t="s">
        <v>212</v>
      </c>
      <c r="E903" s="13" t="s">
        <v>313</v>
      </c>
      <c r="F903" s="14">
        <v>16</v>
      </c>
      <c r="G903" s="14">
        <v>20</v>
      </c>
      <c r="H903" s="14">
        <v>18</v>
      </c>
      <c r="I903" s="14">
        <v>18</v>
      </c>
      <c r="J903" s="14">
        <v>19</v>
      </c>
      <c r="K903" s="14">
        <v>18</v>
      </c>
      <c r="L903" s="14">
        <v>18</v>
      </c>
      <c r="M903" s="14">
        <v>20</v>
      </c>
      <c r="N903" s="14"/>
      <c r="O903" s="14"/>
      <c r="P903" s="14"/>
      <c r="Q903" s="28"/>
    </row>
    <row r="904" spans="1:17" x14ac:dyDescent="0.2">
      <c r="A904" s="25" t="s">
        <v>43</v>
      </c>
      <c r="B904" s="11" t="s">
        <v>137</v>
      </c>
      <c r="C904" s="11" t="s">
        <v>311</v>
      </c>
      <c r="D904" s="11" t="s">
        <v>210</v>
      </c>
      <c r="E904" s="11" t="s">
        <v>312</v>
      </c>
      <c r="F904" s="12"/>
      <c r="G904" s="12"/>
      <c r="H904" s="12"/>
      <c r="I904" s="12"/>
      <c r="J904" s="12"/>
      <c r="K904" s="12"/>
      <c r="L904" s="12"/>
      <c r="M904" s="12"/>
      <c r="N904" s="12"/>
      <c r="O904" s="12"/>
      <c r="P904" s="12"/>
      <c r="Q904" s="26"/>
    </row>
    <row r="905" spans="1:17" x14ac:dyDescent="0.2">
      <c r="A905" s="27" t="s">
        <v>43</v>
      </c>
      <c r="B905" s="13" t="s">
        <v>137</v>
      </c>
      <c r="C905" s="13" t="s">
        <v>311</v>
      </c>
      <c r="D905" s="13" t="s">
        <v>210</v>
      </c>
      <c r="E905" s="13" t="s">
        <v>313</v>
      </c>
      <c r="F905" s="14"/>
      <c r="G905" s="14"/>
      <c r="H905" s="14"/>
      <c r="I905" s="14"/>
      <c r="J905" s="14"/>
      <c r="K905" s="14"/>
      <c r="L905" s="14"/>
      <c r="M905" s="14"/>
      <c r="N905" s="14"/>
      <c r="O905" s="14"/>
      <c r="P905" s="14"/>
      <c r="Q905" s="28"/>
    </row>
    <row r="906" spans="1:17" x14ac:dyDescent="0.2">
      <c r="A906" s="25" t="s">
        <v>43</v>
      </c>
      <c r="B906" s="11" t="s">
        <v>137</v>
      </c>
      <c r="C906" s="11" t="s">
        <v>311</v>
      </c>
      <c r="D906" s="11" t="s">
        <v>212</v>
      </c>
      <c r="E906" s="11" t="s">
        <v>313</v>
      </c>
      <c r="F906" s="12"/>
      <c r="G906" s="12"/>
      <c r="H906" s="12"/>
      <c r="I906" s="12"/>
      <c r="J906" s="12"/>
      <c r="K906" s="12"/>
      <c r="L906" s="12"/>
      <c r="M906" s="12"/>
      <c r="N906" s="12"/>
      <c r="O906" s="12"/>
      <c r="P906" s="12"/>
      <c r="Q906" s="26"/>
    </row>
    <row r="907" spans="1:17" x14ac:dyDescent="0.2">
      <c r="A907" s="27" t="s">
        <v>43</v>
      </c>
      <c r="B907" s="13" t="s">
        <v>137</v>
      </c>
      <c r="C907" s="13" t="s">
        <v>311</v>
      </c>
      <c r="D907" s="13" t="s">
        <v>212</v>
      </c>
      <c r="E907" s="13" t="s">
        <v>312</v>
      </c>
      <c r="F907" s="14"/>
      <c r="G907" s="14"/>
      <c r="H907" s="14"/>
      <c r="I907" s="14"/>
      <c r="J907" s="14"/>
      <c r="K907" s="14"/>
      <c r="L907" s="14"/>
      <c r="M907" s="14"/>
      <c r="N907" s="14"/>
      <c r="O907" s="14"/>
      <c r="P907" s="14"/>
      <c r="Q907" s="28"/>
    </row>
    <row r="908" spans="1:17" x14ac:dyDescent="0.2">
      <c r="A908" s="25" t="s">
        <v>43</v>
      </c>
      <c r="B908" s="11" t="s">
        <v>137</v>
      </c>
      <c r="C908" s="11" t="s">
        <v>314</v>
      </c>
      <c r="D908" s="11" t="s">
        <v>206</v>
      </c>
      <c r="E908" s="11" t="s">
        <v>312</v>
      </c>
      <c r="F908" s="12"/>
      <c r="G908" s="12"/>
      <c r="H908" s="12"/>
      <c r="I908" s="12"/>
      <c r="J908" s="12"/>
      <c r="K908" s="12"/>
      <c r="L908" s="12"/>
      <c r="M908" s="12"/>
      <c r="N908" s="12"/>
      <c r="O908" s="12"/>
      <c r="P908" s="12"/>
      <c r="Q908" s="26"/>
    </row>
    <row r="909" spans="1:17" x14ac:dyDescent="0.2">
      <c r="A909" s="27" t="s">
        <v>43</v>
      </c>
      <c r="B909" s="13" t="s">
        <v>137</v>
      </c>
      <c r="C909" s="13" t="s">
        <v>314</v>
      </c>
      <c r="D909" s="13" t="s">
        <v>206</v>
      </c>
      <c r="E909" s="13" t="s">
        <v>313</v>
      </c>
      <c r="F909" s="14"/>
      <c r="G909" s="14"/>
      <c r="H909" s="14"/>
      <c r="I909" s="14"/>
      <c r="J909" s="14"/>
      <c r="K909" s="14"/>
      <c r="L909" s="14"/>
      <c r="M909" s="14"/>
      <c r="N909" s="14"/>
      <c r="O909" s="14"/>
      <c r="P909" s="14"/>
      <c r="Q909" s="28"/>
    </row>
    <row r="910" spans="1:17" x14ac:dyDescent="0.2">
      <c r="A910" s="25" t="s">
        <v>43</v>
      </c>
      <c r="B910" s="11" t="s">
        <v>137</v>
      </c>
      <c r="C910" s="11" t="s">
        <v>311</v>
      </c>
      <c r="D910" s="11" t="s">
        <v>213</v>
      </c>
      <c r="E910" s="11" t="s">
        <v>313</v>
      </c>
      <c r="F910" s="12"/>
      <c r="G910" s="12">
        <v>3</v>
      </c>
      <c r="H910" s="12"/>
      <c r="I910" s="12">
        <v>1</v>
      </c>
      <c r="J910" s="12">
        <v>3</v>
      </c>
      <c r="K910" s="12"/>
      <c r="L910" s="12"/>
      <c r="M910" s="12"/>
      <c r="N910" s="12"/>
      <c r="O910" s="12"/>
      <c r="P910" s="12"/>
      <c r="Q910" s="26"/>
    </row>
    <row r="911" spans="1:17" x14ac:dyDescent="0.2">
      <c r="A911" s="27" t="s">
        <v>43</v>
      </c>
      <c r="B911" s="13" t="s">
        <v>137</v>
      </c>
      <c r="C911" s="13" t="s">
        <v>314</v>
      </c>
      <c r="D911" s="13" t="s">
        <v>214</v>
      </c>
      <c r="E911" s="13" t="s">
        <v>312</v>
      </c>
      <c r="F911" s="14">
        <v>19</v>
      </c>
      <c r="G911" s="14">
        <v>15</v>
      </c>
      <c r="H911" s="14">
        <v>14</v>
      </c>
      <c r="I911" s="14">
        <v>17</v>
      </c>
      <c r="J911" s="14">
        <v>12</v>
      </c>
      <c r="K911" s="14">
        <v>14</v>
      </c>
      <c r="L911" s="14"/>
      <c r="M911" s="14"/>
      <c r="N911" s="14"/>
      <c r="O911" s="14"/>
      <c r="P911" s="14"/>
      <c r="Q911" s="28"/>
    </row>
    <row r="912" spans="1:17" x14ac:dyDescent="0.2">
      <c r="A912" s="25" t="s">
        <v>43</v>
      </c>
      <c r="B912" s="11" t="s">
        <v>137</v>
      </c>
      <c r="C912" s="11" t="s">
        <v>314</v>
      </c>
      <c r="D912" s="11" t="s">
        <v>214</v>
      </c>
      <c r="E912" s="11" t="s">
        <v>313</v>
      </c>
      <c r="F912" s="12">
        <v>16</v>
      </c>
      <c r="G912" s="12">
        <v>13</v>
      </c>
      <c r="H912" s="12">
        <v>15</v>
      </c>
      <c r="I912" s="12">
        <v>16</v>
      </c>
      <c r="J912" s="12">
        <v>9</v>
      </c>
      <c r="K912" s="12">
        <v>11</v>
      </c>
      <c r="L912" s="12"/>
      <c r="M912" s="12"/>
      <c r="N912" s="12"/>
      <c r="O912" s="12"/>
      <c r="P912" s="12"/>
      <c r="Q912" s="26"/>
    </row>
    <row r="913" spans="1:17" x14ac:dyDescent="0.2">
      <c r="A913" s="27" t="s">
        <v>43</v>
      </c>
      <c r="B913" s="13" t="s">
        <v>137</v>
      </c>
      <c r="C913" s="13" t="s">
        <v>314</v>
      </c>
      <c r="D913" s="13" t="s">
        <v>215</v>
      </c>
      <c r="E913" s="13" t="s">
        <v>312</v>
      </c>
      <c r="F913" s="14">
        <v>5</v>
      </c>
      <c r="G913" s="14">
        <v>1</v>
      </c>
      <c r="H913" s="14">
        <v>3</v>
      </c>
      <c r="I913" s="14">
        <v>3</v>
      </c>
      <c r="J913" s="14">
        <v>2</v>
      </c>
      <c r="K913" s="14">
        <v>1</v>
      </c>
      <c r="L913" s="14"/>
      <c r="M913" s="14"/>
      <c r="N913" s="14"/>
      <c r="O913" s="14"/>
      <c r="P913" s="14"/>
      <c r="Q913" s="28"/>
    </row>
    <row r="914" spans="1:17" x14ac:dyDescent="0.2">
      <c r="A914" s="25" t="s">
        <v>43</v>
      </c>
      <c r="B914" s="11" t="s">
        <v>137</v>
      </c>
      <c r="C914" s="11" t="s">
        <v>314</v>
      </c>
      <c r="D914" s="11" t="s">
        <v>215</v>
      </c>
      <c r="E914" s="11" t="s">
        <v>313</v>
      </c>
      <c r="F914" s="12">
        <v>6</v>
      </c>
      <c r="G914" s="12">
        <v>5</v>
      </c>
      <c r="H914" s="12">
        <v>4</v>
      </c>
      <c r="I914" s="12">
        <v>3</v>
      </c>
      <c r="J914" s="12"/>
      <c r="K914" s="12">
        <v>5</v>
      </c>
      <c r="L914" s="12"/>
      <c r="M914" s="12"/>
      <c r="N914" s="12"/>
      <c r="O914" s="12"/>
      <c r="P914" s="12"/>
      <c r="Q914" s="26"/>
    </row>
    <row r="915" spans="1:17" x14ac:dyDescent="0.2">
      <c r="A915" s="27" t="s">
        <v>43</v>
      </c>
      <c r="B915" s="13" t="s">
        <v>137</v>
      </c>
      <c r="C915" s="13" t="s">
        <v>314</v>
      </c>
      <c r="D915" s="13" t="s">
        <v>213</v>
      </c>
      <c r="E915" s="13" t="s">
        <v>312</v>
      </c>
      <c r="F915" s="14">
        <v>14</v>
      </c>
      <c r="G915" s="14">
        <v>11</v>
      </c>
      <c r="H915" s="14">
        <v>10</v>
      </c>
      <c r="I915" s="14">
        <v>10</v>
      </c>
      <c r="J915" s="14">
        <v>9</v>
      </c>
      <c r="K915" s="14">
        <v>9</v>
      </c>
      <c r="L915" s="14"/>
      <c r="M915" s="14"/>
      <c r="N915" s="14"/>
      <c r="O915" s="14"/>
      <c r="P915" s="14"/>
      <c r="Q915" s="28"/>
    </row>
    <row r="916" spans="1:17" x14ac:dyDescent="0.2">
      <c r="A916" s="25" t="s">
        <v>43</v>
      </c>
      <c r="B916" s="11" t="s">
        <v>137</v>
      </c>
      <c r="C916" s="11" t="s">
        <v>314</v>
      </c>
      <c r="D916" s="11" t="s">
        <v>213</v>
      </c>
      <c r="E916" s="11" t="s">
        <v>313</v>
      </c>
      <c r="F916" s="12">
        <v>14</v>
      </c>
      <c r="G916" s="12">
        <v>11</v>
      </c>
      <c r="H916" s="12">
        <v>10</v>
      </c>
      <c r="I916" s="12">
        <v>9</v>
      </c>
      <c r="J916" s="12">
        <v>7</v>
      </c>
      <c r="K916" s="12">
        <v>9</v>
      </c>
      <c r="L916" s="12"/>
      <c r="M916" s="12"/>
      <c r="N916" s="12"/>
      <c r="O916" s="12"/>
      <c r="P916" s="12"/>
      <c r="Q916" s="26"/>
    </row>
    <row r="917" spans="1:17" x14ac:dyDescent="0.2">
      <c r="A917" s="27" t="s">
        <v>43</v>
      </c>
      <c r="B917" s="13" t="s">
        <v>137</v>
      </c>
      <c r="C917" s="13" t="s">
        <v>314</v>
      </c>
      <c r="D917" s="13" t="s">
        <v>212</v>
      </c>
      <c r="E917" s="13" t="s">
        <v>312</v>
      </c>
      <c r="F917" s="14">
        <v>12</v>
      </c>
      <c r="G917" s="14">
        <v>8</v>
      </c>
      <c r="H917" s="14">
        <v>11</v>
      </c>
      <c r="I917" s="14">
        <v>11</v>
      </c>
      <c r="J917" s="14">
        <v>7</v>
      </c>
      <c r="K917" s="14">
        <v>8</v>
      </c>
      <c r="L917" s="14"/>
      <c r="M917" s="14"/>
      <c r="N917" s="14"/>
      <c r="O917" s="14"/>
      <c r="P917" s="14"/>
      <c r="Q917" s="28"/>
    </row>
    <row r="918" spans="1:17" x14ac:dyDescent="0.2">
      <c r="A918" s="25" t="s">
        <v>43</v>
      </c>
      <c r="B918" s="11" t="s">
        <v>137</v>
      </c>
      <c r="C918" s="11" t="s">
        <v>314</v>
      </c>
      <c r="D918" s="11" t="s">
        <v>212</v>
      </c>
      <c r="E918" s="11" t="s">
        <v>313</v>
      </c>
      <c r="F918" s="12">
        <v>13</v>
      </c>
      <c r="G918" s="12">
        <v>10</v>
      </c>
      <c r="H918" s="12">
        <v>10</v>
      </c>
      <c r="I918" s="12">
        <v>10</v>
      </c>
      <c r="J918" s="12">
        <v>6</v>
      </c>
      <c r="K918" s="12">
        <v>9</v>
      </c>
      <c r="L918" s="12"/>
      <c r="M918" s="12"/>
      <c r="N918" s="12"/>
      <c r="O918" s="12"/>
      <c r="P918" s="12"/>
      <c r="Q918" s="26"/>
    </row>
    <row r="919" spans="1:17" x14ac:dyDescent="0.2">
      <c r="A919" s="27" t="s">
        <v>43</v>
      </c>
      <c r="B919" s="13" t="s">
        <v>137</v>
      </c>
      <c r="C919" s="13" t="s">
        <v>314</v>
      </c>
      <c r="D919" s="13" t="s">
        <v>210</v>
      </c>
      <c r="E919" s="13" t="s">
        <v>312</v>
      </c>
      <c r="F919" s="14">
        <v>14</v>
      </c>
      <c r="G919" s="14">
        <v>12</v>
      </c>
      <c r="H919" s="14">
        <v>12</v>
      </c>
      <c r="I919" s="14">
        <v>13</v>
      </c>
      <c r="J919" s="14">
        <v>10</v>
      </c>
      <c r="K919" s="14">
        <v>13</v>
      </c>
      <c r="L919" s="14"/>
      <c r="M919" s="14"/>
      <c r="N919" s="14"/>
      <c r="O919" s="14"/>
      <c r="P919" s="14"/>
      <c r="Q919" s="28"/>
    </row>
    <row r="920" spans="1:17" x14ac:dyDescent="0.2">
      <c r="A920" s="25" t="s">
        <v>43</v>
      </c>
      <c r="B920" s="11" t="s">
        <v>137</v>
      </c>
      <c r="C920" s="11" t="s">
        <v>314</v>
      </c>
      <c r="D920" s="11" t="s">
        <v>210</v>
      </c>
      <c r="E920" s="11" t="s">
        <v>313</v>
      </c>
      <c r="F920" s="12">
        <v>15</v>
      </c>
      <c r="G920" s="12">
        <v>10</v>
      </c>
      <c r="H920" s="12">
        <v>11</v>
      </c>
      <c r="I920" s="12">
        <v>11</v>
      </c>
      <c r="J920" s="12">
        <v>8</v>
      </c>
      <c r="K920" s="12">
        <v>13</v>
      </c>
      <c r="L920" s="12"/>
      <c r="M920" s="12"/>
      <c r="N920" s="12"/>
      <c r="O920" s="12"/>
      <c r="P920" s="12"/>
      <c r="Q920" s="26"/>
    </row>
    <row r="921" spans="1:17" x14ac:dyDescent="0.2">
      <c r="A921" s="27" t="s">
        <v>43</v>
      </c>
      <c r="B921" s="13" t="s">
        <v>137</v>
      </c>
      <c r="C921" s="13" t="s">
        <v>311</v>
      </c>
      <c r="D921" s="13" t="s">
        <v>214</v>
      </c>
      <c r="E921" s="13" t="s">
        <v>312</v>
      </c>
      <c r="F921" s="14">
        <v>18</v>
      </c>
      <c r="G921" s="14">
        <v>15</v>
      </c>
      <c r="H921" s="14">
        <v>18</v>
      </c>
      <c r="I921" s="14">
        <v>21</v>
      </c>
      <c r="J921" s="14">
        <v>34</v>
      </c>
      <c r="K921" s="14"/>
      <c r="L921" s="14"/>
      <c r="M921" s="14"/>
      <c r="N921" s="14"/>
      <c r="O921" s="14"/>
      <c r="P921" s="14"/>
      <c r="Q921" s="28"/>
    </row>
    <row r="922" spans="1:17" x14ac:dyDescent="0.2">
      <c r="A922" s="25" t="s">
        <v>43</v>
      </c>
      <c r="B922" s="11" t="s">
        <v>137</v>
      </c>
      <c r="C922" s="11" t="s">
        <v>311</v>
      </c>
      <c r="D922" s="11" t="s">
        <v>214</v>
      </c>
      <c r="E922" s="11" t="s">
        <v>313</v>
      </c>
      <c r="F922" s="12">
        <v>10</v>
      </c>
      <c r="G922" s="12">
        <v>8</v>
      </c>
      <c r="H922" s="12">
        <v>10</v>
      </c>
      <c r="I922" s="12">
        <v>10</v>
      </c>
      <c r="J922" s="12">
        <v>6</v>
      </c>
      <c r="K922" s="12"/>
      <c r="L922" s="12"/>
      <c r="M922" s="12"/>
      <c r="N922" s="12"/>
      <c r="O922" s="12"/>
      <c r="P922" s="12"/>
      <c r="Q922" s="26"/>
    </row>
    <row r="923" spans="1:17" x14ac:dyDescent="0.2">
      <c r="A923" s="27" t="s">
        <v>43</v>
      </c>
      <c r="B923" s="13" t="s">
        <v>137</v>
      </c>
      <c r="C923" s="13" t="s">
        <v>311</v>
      </c>
      <c r="D923" s="13" t="s">
        <v>215</v>
      </c>
      <c r="E923" s="13" t="s">
        <v>312</v>
      </c>
      <c r="F923" s="14">
        <v>47</v>
      </c>
      <c r="G923" s="14">
        <v>50</v>
      </c>
      <c r="H923" s="14">
        <v>50</v>
      </c>
      <c r="I923" s="14">
        <v>51</v>
      </c>
      <c r="J923" s="14">
        <v>40</v>
      </c>
      <c r="K923" s="14"/>
      <c r="L923" s="14"/>
      <c r="M923" s="14"/>
      <c r="N923" s="14"/>
      <c r="O923" s="14"/>
      <c r="P923" s="14"/>
      <c r="Q923" s="28"/>
    </row>
    <row r="924" spans="1:17" x14ac:dyDescent="0.2">
      <c r="A924" s="25" t="s">
        <v>43</v>
      </c>
      <c r="B924" s="11" t="s">
        <v>137</v>
      </c>
      <c r="C924" s="11" t="s">
        <v>311</v>
      </c>
      <c r="D924" s="11" t="s">
        <v>215</v>
      </c>
      <c r="E924" s="11" t="s">
        <v>313</v>
      </c>
      <c r="F924" s="12">
        <v>48</v>
      </c>
      <c r="G924" s="12">
        <v>51</v>
      </c>
      <c r="H924" s="12">
        <v>48</v>
      </c>
      <c r="I924" s="12">
        <v>50</v>
      </c>
      <c r="J924" s="12">
        <v>65</v>
      </c>
      <c r="K924" s="12"/>
      <c r="L924" s="12"/>
      <c r="M924" s="12"/>
      <c r="N924" s="12"/>
      <c r="O924" s="12"/>
      <c r="P924" s="12"/>
      <c r="Q924" s="26"/>
    </row>
    <row r="925" spans="1:17" x14ac:dyDescent="0.2">
      <c r="A925" s="27" t="s">
        <v>43</v>
      </c>
      <c r="B925" s="13" t="s">
        <v>137</v>
      </c>
      <c r="C925" s="13" t="s">
        <v>311</v>
      </c>
      <c r="D925" s="13" t="s">
        <v>213</v>
      </c>
      <c r="E925" s="13" t="s">
        <v>312</v>
      </c>
      <c r="F925" s="14"/>
      <c r="G925" s="14">
        <v>4</v>
      </c>
      <c r="H925" s="14">
        <v>3</v>
      </c>
      <c r="I925" s="14"/>
      <c r="J925" s="14"/>
      <c r="K925" s="14"/>
      <c r="L925" s="14"/>
      <c r="M925" s="14"/>
      <c r="N925" s="14"/>
      <c r="O925" s="14"/>
      <c r="P925" s="14"/>
      <c r="Q925" s="28"/>
    </row>
    <row r="926" spans="1:17" x14ac:dyDescent="0.2">
      <c r="A926" s="25" t="s">
        <v>44</v>
      </c>
      <c r="B926" s="11" t="s">
        <v>138</v>
      </c>
      <c r="C926" s="11" t="s">
        <v>311</v>
      </c>
      <c r="D926" s="11" t="s">
        <v>210</v>
      </c>
      <c r="E926" s="11" t="s">
        <v>312</v>
      </c>
      <c r="F926" s="12"/>
      <c r="G926" s="12"/>
      <c r="H926" s="12"/>
      <c r="I926" s="12"/>
      <c r="J926" s="12"/>
      <c r="K926" s="12"/>
      <c r="L926" s="12"/>
      <c r="M926" s="12"/>
      <c r="N926" s="12"/>
      <c r="O926" s="12"/>
      <c r="P926" s="12"/>
      <c r="Q926" s="26"/>
    </row>
    <row r="927" spans="1:17" x14ac:dyDescent="0.2">
      <c r="A927" s="27" t="s">
        <v>44</v>
      </c>
      <c r="B927" s="13" t="s">
        <v>138</v>
      </c>
      <c r="C927" s="13" t="s">
        <v>311</v>
      </c>
      <c r="D927" s="13" t="s">
        <v>210</v>
      </c>
      <c r="E927" s="13" t="s">
        <v>313</v>
      </c>
      <c r="F927" s="14"/>
      <c r="G927" s="14"/>
      <c r="H927" s="14"/>
      <c r="I927" s="14"/>
      <c r="J927" s="14"/>
      <c r="K927" s="14"/>
      <c r="L927" s="14"/>
      <c r="M927" s="14"/>
      <c r="N927" s="14"/>
      <c r="O927" s="14"/>
      <c r="P927" s="14"/>
      <c r="Q927" s="28"/>
    </row>
    <row r="928" spans="1:17" x14ac:dyDescent="0.2">
      <c r="A928" s="25" t="s">
        <v>44</v>
      </c>
      <c r="B928" s="11" t="s">
        <v>138</v>
      </c>
      <c r="C928" s="11" t="s">
        <v>311</v>
      </c>
      <c r="D928" s="11" t="s">
        <v>212</v>
      </c>
      <c r="E928" s="11" t="s">
        <v>313</v>
      </c>
      <c r="F928" s="12"/>
      <c r="G928" s="12"/>
      <c r="H928" s="12"/>
      <c r="I928" s="12"/>
      <c r="J928" s="12"/>
      <c r="K928" s="12"/>
      <c r="L928" s="12"/>
      <c r="M928" s="12"/>
      <c r="N928" s="12"/>
      <c r="O928" s="12"/>
      <c r="P928" s="12"/>
      <c r="Q928" s="26"/>
    </row>
    <row r="929" spans="1:17" x14ac:dyDescent="0.2">
      <c r="A929" s="27" t="s">
        <v>44</v>
      </c>
      <c r="B929" s="13" t="s">
        <v>138</v>
      </c>
      <c r="C929" s="13" t="s">
        <v>311</v>
      </c>
      <c r="D929" s="13" t="s">
        <v>212</v>
      </c>
      <c r="E929" s="13" t="s">
        <v>312</v>
      </c>
      <c r="F929" s="14"/>
      <c r="G929" s="14"/>
      <c r="H929" s="14"/>
      <c r="I929" s="14"/>
      <c r="J929" s="14"/>
      <c r="K929" s="14"/>
      <c r="L929" s="14"/>
      <c r="M929" s="14"/>
      <c r="N929" s="14"/>
      <c r="O929" s="14"/>
      <c r="P929" s="14"/>
      <c r="Q929" s="28"/>
    </row>
    <row r="930" spans="1:17" x14ac:dyDescent="0.2">
      <c r="A930" s="25" t="s">
        <v>44</v>
      </c>
      <c r="B930" s="11" t="s">
        <v>138</v>
      </c>
      <c r="C930" s="11" t="s">
        <v>314</v>
      </c>
      <c r="D930" s="11" t="s">
        <v>206</v>
      </c>
      <c r="E930" s="11" t="s">
        <v>312</v>
      </c>
      <c r="F930" s="12"/>
      <c r="G930" s="12"/>
      <c r="H930" s="12"/>
      <c r="I930" s="12"/>
      <c r="J930" s="12"/>
      <c r="K930" s="12"/>
      <c r="L930" s="12"/>
      <c r="M930" s="12"/>
      <c r="N930" s="12"/>
      <c r="O930" s="12"/>
      <c r="P930" s="12"/>
      <c r="Q930" s="26"/>
    </row>
    <row r="931" spans="1:17" x14ac:dyDescent="0.2">
      <c r="A931" s="27" t="s">
        <v>44</v>
      </c>
      <c r="B931" s="13" t="s">
        <v>138</v>
      </c>
      <c r="C931" s="13" t="s">
        <v>314</v>
      </c>
      <c r="D931" s="13" t="s">
        <v>206</v>
      </c>
      <c r="E931" s="13" t="s">
        <v>313</v>
      </c>
      <c r="F931" s="14"/>
      <c r="G931" s="14"/>
      <c r="H931" s="14"/>
      <c r="I931" s="14"/>
      <c r="J931" s="14"/>
      <c r="K931" s="14"/>
      <c r="L931" s="14"/>
      <c r="M931" s="14"/>
      <c r="N931" s="14"/>
      <c r="O931" s="14"/>
      <c r="P931" s="14"/>
      <c r="Q931" s="28"/>
    </row>
    <row r="932" spans="1:17" x14ac:dyDescent="0.2">
      <c r="A932" s="25" t="s">
        <v>44</v>
      </c>
      <c r="B932" s="11" t="s">
        <v>138</v>
      </c>
      <c r="C932" s="11" t="s">
        <v>311</v>
      </c>
      <c r="D932" s="11" t="s">
        <v>213</v>
      </c>
      <c r="E932" s="11" t="s">
        <v>312</v>
      </c>
      <c r="F932" s="12"/>
      <c r="G932" s="12"/>
      <c r="H932" s="12"/>
      <c r="I932" s="12"/>
      <c r="J932" s="12"/>
      <c r="K932" s="12"/>
      <c r="L932" s="12"/>
      <c r="M932" s="12"/>
      <c r="N932" s="12"/>
      <c r="O932" s="12"/>
      <c r="P932" s="12"/>
      <c r="Q932" s="26"/>
    </row>
    <row r="933" spans="1:17" x14ac:dyDescent="0.2">
      <c r="A933" s="27" t="s">
        <v>44</v>
      </c>
      <c r="B933" s="13" t="s">
        <v>138</v>
      </c>
      <c r="C933" s="13" t="s">
        <v>311</v>
      </c>
      <c r="D933" s="13" t="s">
        <v>213</v>
      </c>
      <c r="E933" s="13" t="s">
        <v>313</v>
      </c>
      <c r="F933" s="14"/>
      <c r="G933" s="14"/>
      <c r="H933" s="14"/>
      <c r="I933" s="14"/>
      <c r="J933" s="14"/>
      <c r="K933" s="14"/>
      <c r="L933" s="14"/>
      <c r="M933" s="14"/>
      <c r="N933" s="14"/>
      <c r="O933" s="14"/>
      <c r="P933" s="14"/>
      <c r="Q933" s="28"/>
    </row>
    <row r="934" spans="1:17" x14ac:dyDescent="0.2">
      <c r="A934" s="25" t="s">
        <v>44</v>
      </c>
      <c r="B934" s="11" t="s">
        <v>138</v>
      </c>
      <c r="C934" s="11" t="s">
        <v>311</v>
      </c>
      <c r="D934" s="11" t="s">
        <v>215</v>
      </c>
      <c r="E934" s="11" t="s">
        <v>313</v>
      </c>
      <c r="F934" s="12">
        <v>3</v>
      </c>
      <c r="G934" s="12">
        <v>3</v>
      </c>
      <c r="H934" s="12"/>
      <c r="I934" s="12"/>
      <c r="J934" s="12">
        <v>13</v>
      </c>
      <c r="K934" s="12"/>
      <c r="L934" s="12">
        <v>8</v>
      </c>
      <c r="M934" s="12"/>
      <c r="N934" s="12">
        <v>10</v>
      </c>
      <c r="O934" s="12"/>
      <c r="P934" s="12"/>
      <c r="Q934" s="26"/>
    </row>
    <row r="935" spans="1:17" x14ac:dyDescent="0.2">
      <c r="A935" s="27" t="s">
        <v>44</v>
      </c>
      <c r="B935" s="13" t="s">
        <v>138</v>
      </c>
      <c r="C935" s="13" t="s">
        <v>314</v>
      </c>
      <c r="D935" s="13" t="s">
        <v>215</v>
      </c>
      <c r="E935" s="13" t="s">
        <v>312</v>
      </c>
      <c r="F935" s="14">
        <v>3</v>
      </c>
      <c r="G935" s="14">
        <v>4</v>
      </c>
      <c r="H935" s="14"/>
      <c r="I935" s="14">
        <v>7</v>
      </c>
      <c r="J935" s="14"/>
      <c r="K935" s="14"/>
      <c r="L935" s="14"/>
      <c r="M935" s="14"/>
      <c r="N935" s="14"/>
      <c r="O935" s="14"/>
      <c r="P935" s="14"/>
      <c r="Q935" s="28"/>
    </row>
    <row r="936" spans="1:17" x14ac:dyDescent="0.2">
      <c r="A936" s="25" t="s">
        <v>44</v>
      </c>
      <c r="B936" s="11" t="s">
        <v>138</v>
      </c>
      <c r="C936" s="11" t="s">
        <v>311</v>
      </c>
      <c r="D936" s="11" t="s">
        <v>214</v>
      </c>
      <c r="E936" s="11" t="s">
        <v>312</v>
      </c>
      <c r="F936" s="12">
        <v>10</v>
      </c>
      <c r="G936" s="12">
        <v>9</v>
      </c>
      <c r="H936" s="12">
        <v>6</v>
      </c>
      <c r="I936" s="12"/>
      <c r="J936" s="12">
        <v>15</v>
      </c>
      <c r="K936" s="12">
        <v>17</v>
      </c>
      <c r="L936" s="12">
        <v>16</v>
      </c>
      <c r="M936" s="12">
        <v>15</v>
      </c>
      <c r="N936" s="12">
        <v>11</v>
      </c>
      <c r="O936" s="12"/>
      <c r="P936" s="12"/>
      <c r="Q936" s="26"/>
    </row>
    <row r="937" spans="1:17" x14ac:dyDescent="0.2">
      <c r="A937" s="27" t="s">
        <v>44</v>
      </c>
      <c r="B937" s="13" t="s">
        <v>138</v>
      </c>
      <c r="C937" s="13" t="s">
        <v>311</v>
      </c>
      <c r="D937" s="13" t="s">
        <v>214</v>
      </c>
      <c r="E937" s="13" t="s">
        <v>313</v>
      </c>
      <c r="F937" s="14">
        <v>10</v>
      </c>
      <c r="G937" s="14">
        <v>9</v>
      </c>
      <c r="H937" s="14">
        <v>4</v>
      </c>
      <c r="I937" s="14"/>
      <c r="J937" s="14">
        <v>20</v>
      </c>
      <c r="K937" s="14">
        <v>11</v>
      </c>
      <c r="L937" s="14">
        <v>21</v>
      </c>
      <c r="M937" s="14">
        <v>14</v>
      </c>
      <c r="N937" s="14">
        <v>23</v>
      </c>
      <c r="O937" s="14"/>
      <c r="P937" s="14"/>
      <c r="Q937" s="28"/>
    </row>
    <row r="938" spans="1:17" x14ac:dyDescent="0.2">
      <c r="A938" s="25" t="s">
        <v>44</v>
      </c>
      <c r="B938" s="11" t="s">
        <v>138</v>
      </c>
      <c r="C938" s="11" t="s">
        <v>311</v>
      </c>
      <c r="D938" s="11" t="s">
        <v>215</v>
      </c>
      <c r="E938" s="11" t="s">
        <v>312</v>
      </c>
      <c r="F938" s="12">
        <v>3</v>
      </c>
      <c r="G938" s="12">
        <v>2</v>
      </c>
      <c r="H938" s="12">
        <v>4</v>
      </c>
      <c r="I938" s="12"/>
      <c r="J938" s="12">
        <v>11</v>
      </c>
      <c r="K938" s="12">
        <v>6</v>
      </c>
      <c r="L938" s="12">
        <v>8</v>
      </c>
      <c r="M938" s="12">
        <v>19</v>
      </c>
      <c r="N938" s="12">
        <v>3</v>
      </c>
      <c r="O938" s="12"/>
      <c r="P938" s="12"/>
      <c r="Q938" s="26"/>
    </row>
    <row r="939" spans="1:17" x14ac:dyDescent="0.2">
      <c r="A939" s="27" t="s">
        <v>44</v>
      </c>
      <c r="B939" s="13" t="s">
        <v>138</v>
      </c>
      <c r="C939" s="13" t="s">
        <v>314</v>
      </c>
      <c r="D939" s="13" t="s">
        <v>214</v>
      </c>
      <c r="E939" s="13" t="s">
        <v>312</v>
      </c>
      <c r="F939" s="14">
        <v>2</v>
      </c>
      <c r="G939" s="14">
        <v>3</v>
      </c>
      <c r="H939" s="14">
        <v>2</v>
      </c>
      <c r="I939" s="14">
        <v>9</v>
      </c>
      <c r="J939" s="14"/>
      <c r="K939" s="14"/>
      <c r="L939" s="14"/>
      <c r="M939" s="14"/>
      <c r="N939" s="14"/>
      <c r="O939" s="14"/>
      <c r="P939" s="14"/>
      <c r="Q939" s="28"/>
    </row>
    <row r="940" spans="1:17" x14ac:dyDescent="0.2">
      <c r="A940" s="25" t="s">
        <v>44</v>
      </c>
      <c r="B940" s="11" t="s">
        <v>138</v>
      </c>
      <c r="C940" s="11" t="s">
        <v>314</v>
      </c>
      <c r="D940" s="11" t="s">
        <v>214</v>
      </c>
      <c r="E940" s="11" t="s">
        <v>313</v>
      </c>
      <c r="F940" s="12">
        <v>2</v>
      </c>
      <c r="G940" s="12">
        <v>2</v>
      </c>
      <c r="H940" s="12">
        <v>1</v>
      </c>
      <c r="I940" s="12">
        <v>8</v>
      </c>
      <c r="J940" s="12"/>
      <c r="K940" s="12"/>
      <c r="L940" s="12"/>
      <c r="M940" s="12"/>
      <c r="N940" s="12"/>
      <c r="O940" s="12"/>
      <c r="P940" s="12"/>
      <c r="Q940" s="26"/>
    </row>
    <row r="941" spans="1:17" x14ac:dyDescent="0.2">
      <c r="A941" s="27" t="s">
        <v>44</v>
      </c>
      <c r="B941" s="13" t="s">
        <v>138</v>
      </c>
      <c r="C941" s="13" t="s">
        <v>314</v>
      </c>
      <c r="D941" s="13" t="s">
        <v>215</v>
      </c>
      <c r="E941" s="13" t="s">
        <v>313</v>
      </c>
      <c r="F941" s="14">
        <v>2</v>
      </c>
      <c r="G941" s="14">
        <v>3</v>
      </c>
      <c r="H941" s="14">
        <v>1</v>
      </c>
      <c r="I941" s="14">
        <v>4</v>
      </c>
      <c r="J941" s="14"/>
      <c r="K941" s="14"/>
      <c r="L941" s="14"/>
      <c r="M941" s="14"/>
      <c r="N941" s="14"/>
      <c r="O941" s="14"/>
      <c r="P941" s="14"/>
      <c r="Q941" s="28"/>
    </row>
    <row r="942" spans="1:17" x14ac:dyDescent="0.2">
      <c r="A942" s="25" t="s">
        <v>44</v>
      </c>
      <c r="B942" s="11" t="s">
        <v>138</v>
      </c>
      <c r="C942" s="11" t="s">
        <v>314</v>
      </c>
      <c r="D942" s="11" t="s">
        <v>213</v>
      </c>
      <c r="E942" s="11" t="s">
        <v>312</v>
      </c>
      <c r="F942" s="12">
        <v>4</v>
      </c>
      <c r="G942" s="12">
        <v>4</v>
      </c>
      <c r="H942" s="12">
        <v>5</v>
      </c>
      <c r="I942" s="12">
        <v>8</v>
      </c>
      <c r="J942" s="12"/>
      <c r="K942" s="12"/>
      <c r="L942" s="12"/>
      <c r="M942" s="12"/>
      <c r="N942" s="12"/>
      <c r="O942" s="12"/>
      <c r="P942" s="12"/>
      <c r="Q942" s="26"/>
    </row>
    <row r="943" spans="1:17" x14ac:dyDescent="0.2">
      <c r="A943" s="27" t="s">
        <v>44</v>
      </c>
      <c r="B943" s="13" t="s">
        <v>138</v>
      </c>
      <c r="C943" s="13" t="s">
        <v>314</v>
      </c>
      <c r="D943" s="13" t="s">
        <v>213</v>
      </c>
      <c r="E943" s="13" t="s">
        <v>313</v>
      </c>
      <c r="F943" s="14">
        <v>3</v>
      </c>
      <c r="G943" s="14">
        <v>4</v>
      </c>
      <c r="H943" s="14">
        <v>6</v>
      </c>
      <c r="I943" s="14">
        <v>8</v>
      </c>
      <c r="J943" s="14"/>
      <c r="K943" s="14"/>
      <c r="L943" s="14"/>
      <c r="M943" s="14"/>
      <c r="N943" s="14"/>
      <c r="O943" s="14"/>
      <c r="P943" s="14"/>
      <c r="Q943" s="28"/>
    </row>
    <row r="944" spans="1:17" x14ac:dyDescent="0.2">
      <c r="A944" s="25" t="s">
        <v>44</v>
      </c>
      <c r="B944" s="11" t="s">
        <v>138</v>
      </c>
      <c r="C944" s="11" t="s">
        <v>314</v>
      </c>
      <c r="D944" s="11" t="s">
        <v>212</v>
      </c>
      <c r="E944" s="11" t="s">
        <v>312</v>
      </c>
      <c r="F944" s="12">
        <v>5</v>
      </c>
      <c r="G944" s="12">
        <v>5</v>
      </c>
      <c r="H944" s="12">
        <v>5</v>
      </c>
      <c r="I944" s="12">
        <v>7</v>
      </c>
      <c r="J944" s="12"/>
      <c r="K944" s="12"/>
      <c r="L944" s="12"/>
      <c r="M944" s="12"/>
      <c r="N944" s="12"/>
      <c r="O944" s="12"/>
      <c r="P944" s="12"/>
      <c r="Q944" s="26"/>
    </row>
    <row r="945" spans="1:17" x14ac:dyDescent="0.2">
      <c r="A945" s="27" t="s">
        <v>44</v>
      </c>
      <c r="B945" s="13" t="s">
        <v>138</v>
      </c>
      <c r="C945" s="13" t="s">
        <v>314</v>
      </c>
      <c r="D945" s="13" t="s">
        <v>212</v>
      </c>
      <c r="E945" s="13" t="s">
        <v>313</v>
      </c>
      <c r="F945" s="14">
        <v>4</v>
      </c>
      <c r="G945" s="14">
        <v>5</v>
      </c>
      <c r="H945" s="14">
        <v>3</v>
      </c>
      <c r="I945" s="14">
        <v>5</v>
      </c>
      <c r="J945" s="14"/>
      <c r="K945" s="14"/>
      <c r="L945" s="14"/>
      <c r="M945" s="14"/>
      <c r="N945" s="14"/>
      <c r="O945" s="14"/>
      <c r="P945" s="14"/>
      <c r="Q945" s="28"/>
    </row>
    <row r="946" spans="1:17" x14ac:dyDescent="0.2">
      <c r="A946" s="25" t="s">
        <v>44</v>
      </c>
      <c r="B946" s="11" t="s">
        <v>138</v>
      </c>
      <c r="C946" s="11" t="s">
        <v>314</v>
      </c>
      <c r="D946" s="11" t="s">
        <v>210</v>
      </c>
      <c r="E946" s="11" t="s">
        <v>312</v>
      </c>
      <c r="F946" s="12">
        <v>8</v>
      </c>
      <c r="G946" s="12">
        <v>7</v>
      </c>
      <c r="H946" s="12">
        <v>12</v>
      </c>
      <c r="I946" s="12">
        <v>9</v>
      </c>
      <c r="J946" s="12"/>
      <c r="K946" s="12"/>
      <c r="L946" s="12"/>
      <c r="M946" s="12"/>
      <c r="N946" s="12"/>
      <c r="O946" s="12"/>
      <c r="P946" s="12"/>
      <c r="Q946" s="26"/>
    </row>
    <row r="947" spans="1:17" x14ac:dyDescent="0.2">
      <c r="A947" s="27" t="s">
        <v>44</v>
      </c>
      <c r="B947" s="13" t="s">
        <v>138</v>
      </c>
      <c r="C947" s="13" t="s">
        <v>314</v>
      </c>
      <c r="D947" s="13" t="s">
        <v>210</v>
      </c>
      <c r="E947" s="13" t="s">
        <v>313</v>
      </c>
      <c r="F947" s="14">
        <v>6</v>
      </c>
      <c r="G947" s="14">
        <v>6</v>
      </c>
      <c r="H947" s="14">
        <v>11</v>
      </c>
      <c r="I947" s="14">
        <v>10</v>
      </c>
      <c r="J947" s="14"/>
      <c r="K947" s="14"/>
      <c r="L947" s="14"/>
      <c r="M947" s="14"/>
      <c r="N947" s="14"/>
      <c r="O947" s="14"/>
      <c r="P947" s="14"/>
      <c r="Q947" s="28"/>
    </row>
    <row r="948" spans="1:17" x14ac:dyDescent="0.2">
      <c r="A948" s="25" t="s">
        <v>45</v>
      </c>
      <c r="B948" s="11" t="s">
        <v>139</v>
      </c>
      <c r="C948" s="11" t="s">
        <v>311</v>
      </c>
      <c r="D948" s="11" t="s">
        <v>210</v>
      </c>
      <c r="E948" s="11" t="s">
        <v>312</v>
      </c>
      <c r="F948" s="12"/>
      <c r="G948" s="12"/>
      <c r="H948" s="12"/>
      <c r="I948" s="12"/>
      <c r="J948" s="12"/>
      <c r="K948" s="12"/>
      <c r="L948" s="12"/>
      <c r="M948" s="12"/>
      <c r="N948" s="12"/>
      <c r="O948" s="12"/>
      <c r="P948" s="12"/>
      <c r="Q948" s="26"/>
    </row>
    <row r="949" spans="1:17" x14ac:dyDescent="0.2">
      <c r="A949" s="27" t="s">
        <v>45</v>
      </c>
      <c r="B949" s="13" t="s">
        <v>139</v>
      </c>
      <c r="C949" s="13" t="s">
        <v>311</v>
      </c>
      <c r="D949" s="13" t="s">
        <v>210</v>
      </c>
      <c r="E949" s="13" t="s">
        <v>313</v>
      </c>
      <c r="F949" s="14"/>
      <c r="G949" s="14"/>
      <c r="H949" s="14"/>
      <c r="I949" s="14"/>
      <c r="J949" s="14"/>
      <c r="K949" s="14"/>
      <c r="L949" s="14"/>
      <c r="M949" s="14"/>
      <c r="N949" s="14"/>
      <c r="O949" s="14"/>
      <c r="P949" s="14"/>
      <c r="Q949" s="28"/>
    </row>
    <row r="950" spans="1:17" x14ac:dyDescent="0.2">
      <c r="A950" s="25" t="s">
        <v>45</v>
      </c>
      <c r="B950" s="11" t="s">
        <v>139</v>
      </c>
      <c r="C950" s="11" t="s">
        <v>311</v>
      </c>
      <c r="D950" s="11" t="s">
        <v>212</v>
      </c>
      <c r="E950" s="11" t="s">
        <v>313</v>
      </c>
      <c r="F950" s="12"/>
      <c r="G950" s="12"/>
      <c r="H950" s="12"/>
      <c r="I950" s="12"/>
      <c r="J950" s="12"/>
      <c r="K950" s="12"/>
      <c r="L950" s="12"/>
      <c r="M950" s="12"/>
      <c r="N950" s="12"/>
      <c r="O950" s="12"/>
      <c r="P950" s="12"/>
      <c r="Q950" s="26"/>
    </row>
    <row r="951" spans="1:17" x14ac:dyDescent="0.2">
      <c r="A951" s="27" t="s">
        <v>45</v>
      </c>
      <c r="B951" s="13" t="s">
        <v>139</v>
      </c>
      <c r="C951" s="13" t="s">
        <v>311</v>
      </c>
      <c r="D951" s="13" t="s">
        <v>212</v>
      </c>
      <c r="E951" s="13" t="s">
        <v>312</v>
      </c>
      <c r="F951" s="14"/>
      <c r="G951" s="14"/>
      <c r="H951" s="14"/>
      <c r="I951" s="14"/>
      <c r="J951" s="14"/>
      <c r="K951" s="14"/>
      <c r="L951" s="14"/>
      <c r="M951" s="14"/>
      <c r="N951" s="14"/>
      <c r="O951" s="14"/>
      <c r="P951" s="14"/>
      <c r="Q951" s="28"/>
    </row>
    <row r="952" spans="1:17" x14ac:dyDescent="0.2">
      <c r="A952" s="25" t="s">
        <v>45</v>
      </c>
      <c r="B952" s="11" t="s">
        <v>139</v>
      </c>
      <c r="C952" s="11" t="s">
        <v>314</v>
      </c>
      <c r="D952" s="11" t="s">
        <v>206</v>
      </c>
      <c r="E952" s="11" t="s">
        <v>312</v>
      </c>
      <c r="F952" s="12"/>
      <c r="G952" s="12"/>
      <c r="H952" s="12"/>
      <c r="I952" s="12"/>
      <c r="J952" s="12"/>
      <c r="K952" s="12"/>
      <c r="L952" s="12"/>
      <c r="M952" s="12"/>
      <c r="N952" s="12"/>
      <c r="O952" s="12"/>
      <c r="P952" s="12"/>
      <c r="Q952" s="26"/>
    </row>
    <row r="953" spans="1:17" x14ac:dyDescent="0.2">
      <c r="A953" s="27" t="s">
        <v>45</v>
      </c>
      <c r="B953" s="13" t="s">
        <v>139</v>
      </c>
      <c r="C953" s="13" t="s">
        <v>314</v>
      </c>
      <c r="D953" s="13" t="s">
        <v>206</v>
      </c>
      <c r="E953" s="13" t="s">
        <v>313</v>
      </c>
      <c r="F953" s="14"/>
      <c r="G953" s="14"/>
      <c r="H953" s="14"/>
      <c r="I953" s="14"/>
      <c r="J953" s="14"/>
      <c r="K953" s="14"/>
      <c r="L953" s="14"/>
      <c r="M953" s="14"/>
      <c r="N953" s="14"/>
      <c r="O953" s="14"/>
      <c r="P953" s="14"/>
      <c r="Q953" s="28"/>
    </row>
    <row r="954" spans="1:17" x14ac:dyDescent="0.2">
      <c r="A954" s="25" t="s">
        <v>45</v>
      </c>
      <c r="B954" s="11" t="s">
        <v>139</v>
      </c>
      <c r="C954" s="11" t="s">
        <v>311</v>
      </c>
      <c r="D954" s="11" t="s">
        <v>213</v>
      </c>
      <c r="E954" s="11" t="s">
        <v>312</v>
      </c>
      <c r="F954" s="12">
        <v>6</v>
      </c>
      <c r="G954" s="12"/>
      <c r="H954" s="12"/>
      <c r="I954" s="12"/>
      <c r="J954" s="12"/>
      <c r="K954" s="12"/>
      <c r="L954" s="12"/>
      <c r="M954" s="12"/>
      <c r="N954" s="12">
        <v>3</v>
      </c>
      <c r="O954" s="12"/>
      <c r="P954" s="12"/>
      <c r="Q954" s="26"/>
    </row>
    <row r="955" spans="1:17" x14ac:dyDescent="0.2">
      <c r="A955" s="27" t="s">
        <v>45</v>
      </c>
      <c r="B955" s="13" t="s">
        <v>139</v>
      </c>
      <c r="C955" s="13" t="s">
        <v>314</v>
      </c>
      <c r="D955" s="13" t="s">
        <v>214</v>
      </c>
      <c r="E955" s="13" t="s">
        <v>313</v>
      </c>
      <c r="F955" s="14"/>
      <c r="G955" s="14"/>
      <c r="H955" s="14"/>
      <c r="I955" s="14"/>
      <c r="J955" s="14"/>
      <c r="K955" s="14"/>
      <c r="L955" s="14"/>
      <c r="M955" s="14"/>
      <c r="N955" s="14">
        <v>6</v>
      </c>
      <c r="O955" s="14"/>
      <c r="P955" s="14"/>
      <c r="Q955" s="28"/>
    </row>
    <row r="956" spans="1:17" x14ac:dyDescent="0.2">
      <c r="A956" s="25" t="s">
        <v>45</v>
      </c>
      <c r="B956" s="11" t="s">
        <v>139</v>
      </c>
      <c r="C956" s="11" t="s">
        <v>314</v>
      </c>
      <c r="D956" s="11" t="s">
        <v>215</v>
      </c>
      <c r="E956" s="11" t="s">
        <v>312</v>
      </c>
      <c r="F956" s="12"/>
      <c r="G956" s="12"/>
      <c r="H956" s="12"/>
      <c r="I956" s="12"/>
      <c r="J956" s="12">
        <v>2</v>
      </c>
      <c r="K956" s="12"/>
      <c r="L956" s="12"/>
      <c r="M956" s="12"/>
      <c r="N956" s="12">
        <v>4</v>
      </c>
      <c r="O956" s="12"/>
      <c r="P956" s="12"/>
      <c r="Q956" s="26"/>
    </row>
    <row r="957" spans="1:17" x14ac:dyDescent="0.2">
      <c r="A957" s="27" t="s">
        <v>45</v>
      </c>
      <c r="B957" s="13" t="s">
        <v>139</v>
      </c>
      <c r="C957" s="13" t="s">
        <v>314</v>
      </c>
      <c r="D957" s="13" t="s">
        <v>215</v>
      </c>
      <c r="E957" s="13" t="s">
        <v>313</v>
      </c>
      <c r="F957" s="14">
        <v>3</v>
      </c>
      <c r="G957" s="14"/>
      <c r="H957" s="14"/>
      <c r="I957" s="14"/>
      <c r="J957" s="14">
        <v>4</v>
      </c>
      <c r="K957" s="14"/>
      <c r="L957" s="14"/>
      <c r="M957" s="14"/>
      <c r="N957" s="14">
        <v>11</v>
      </c>
      <c r="O957" s="14"/>
      <c r="P957" s="14"/>
      <c r="Q957" s="28"/>
    </row>
    <row r="958" spans="1:17" x14ac:dyDescent="0.2">
      <c r="A958" s="25" t="s">
        <v>45</v>
      </c>
      <c r="B958" s="11" t="s">
        <v>139</v>
      </c>
      <c r="C958" s="11" t="s">
        <v>314</v>
      </c>
      <c r="D958" s="11" t="s">
        <v>213</v>
      </c>
      <c r="E958" s="11" t="s">
        <v>312</v>
      </c>
      <c r="F958" s="12">
        <v>1</v>
      </c>
      <c r="G958" s="12"/>
      <c r="H958" s="12"/>
      <c r="I958" s="12"/>
      <c r="J958" s="12">
        <v>9</v>
      </c>
      <c r="K958" s="12"/>
      <c r="L958" s="12"/>
      <c r="M958" s="12"/>
      <c r="N958" s="12">
        <v>10</v>
      </c>
      <c r="O958" s="12"/>
      <c r="P958" s="12"/>
      <c r="Q958" s="26"/>
    </row>
    <row r="959" spans="1:17" x14ac:dyDescent="0.2">
      <c r="A959" s="27" t="s">
        <v>45</v>
      </c>
      <c r="B959" s="13" t="s">
        <v>139</v>
      </c>
      <c r="C959" s="13" t="s">
        <v>314</v>
      </c>
      <c r="D959" s="13" t="s">
        <v>213</v>
      </c>
      <c r="E959" s="13" t="s">
        <v>313</v>
      </c>
      <c r="F959" s="14">
        <v>2</v>
      </c>
      <c r="G959" s="14"/>
      <c r="H959" s="14"/>
      <c r="I959" s="14"/>
      <c r="J959" s="14">
        <v>8</v>
      </c>
      <c r="K959" s="14"/>
      <c r="L959" s="14"/>
      <c r="M959" s="14"/>
      <c r="N959" s="14">
        <v>9</v>
      </c>
      <c r="O959" s="14"/>
      <c r="P959" s="14"/>
      <c r="Q959" s="28"/>
    </row>
    <row r="960" spans="1:17" x14ac:dyDescent="0.2">
      <c r="A960" s="25" t="s">
        <v>45</v>
      </c>
      <c r="B960" s="11" t="s">
        <v>139</v>
      </c>
      <c r="C960" s="11" t="s">
        <v>314</v>
      </c>
      <c r="D960" s="11" t="s">
        <v>212</v>
      </c>
      <c r="E960" s="11" t="s">
        <v>312</v>
      </c>
      <c r="F960" s="12">
        <v>15</v>
      </c>
      <c r="G960" s="12"/>
      <c r="H960" s="12"/>
      <c r="I960" s="12"/>
      <c r="J960" s="12">
        <v>14</v>
      </c>
      <c r="K960" s="12"/>
      <c r="L960" s="12"/>
      <c r="M960" s="12"/>
      <c r="N960" s="12">
        <v>15</v>
      </c>
      <c r="O960" s="12"/>
      <c r="P960" s="12"/>
      <c r="Q960" s="26"/>
    </row>
    <row r="961" spans="1:17" x14ac:dyDescent="0.2">
      <c r="A961" s="27" t="s">
        <v>45</v>
      </c>
      <c r="B961" s="13" t="s">
        <v>139</v>
      </c>
      <c r="C961" s="13" t="s">
        <v>314</v>
      </c>
      <c r="D961" s="13" t="s">
        <v>212</v>
      </c>
      <c r="E961" s="13" t="s">
        <v>313</v>
      </c>
      <c r="F961" s="14">
        <v>14</v>
      </c>
      <c r="G961" s="14"/>
      <c r="H961" s="14"/>
      <c r="I961" s="14"/>
      <c r="J961" s="14">
        <v>14</v>
      </c>
      <c r="K961" s="14"/>
      <c r="L961" s="14"/>
      <c r="M961" s="14"/>
      <c r="N961" s="14">
        <v>10</v>
      </c>
      <c r="O961" s="14"/>
      <c r="P961" s="14"/>
      <c r="Q961" s="28"/>
    </row>
    <row r="962" spans="1:17" x14ac:dyDescent="0.2">
      <c r="A962" s="25" t="s">
        <v>45</v>
      </c>
      <c r="B962" s="11" t="s">
        <v>139</v>
      </c>
      <c r="C962" s="11" t="s">
        <v>314</v>
      </c>
      <c r="D962" s="11" t="s">
        <v>210</v>
      </c>
      <c r="E962" s="11" t="s">
        <v>312</v>
      </c>
      <c r="F962" s="12">
        <v>1</v>
      </c>
      <c r="G962" s="12"/>
      <c r="H962" s="12"/>
      <c r="I962" s="12"/>
      <c r="J962" s="12">
        <v>15</v>
      </c>
      <c r="K962" s="12"/>
      <c r="L962" s="12"/>
      <c r="M962" s="12"/>
      <c r="N962" s="12">
        <v>9</v>
      </c>
      <c r="O962" s="12"/>
      <c r="P962" s="12"/>
      <c r="Q962" s="26"/>
    </row>
    <row r="963" spans="1:17" x14ac:dyDescent="0.2">
      <c r="A963" s="27" t="s">
        <v>45</v>
      </c>
      <c r="B963" s="13" t="s">
        <v>139</v>
      </c>
      <c r="C963" s="13" t="s">
        <v>314</v>
      </c>
      <c r="D963" s="13" t="s">
        <v>210</v>
      </c>
      <c r="E963" s="13" t="s">
        <v>313</v>
      </c>
      <c r="F963" s="14"/>
      <c r="G963" s="14"/>
      <c r="H963" s="14"/>
      <c r="I963" s="14"/>
      <c r="J963" s="14">
        <v>13</v>
      </c>
      <c r="K963" s="14"/>
      <c r="L963" s="14"/>
      <c r="M963" s="14"/>
      <c r="N963" s="14">
        <v>7</v>
      </c>
      <c r="O963" s="14"/>
      <c r="P963" s="14"/>
      <c r="Q963" s="28"/>
    </row>
    <row r="964" spans="1:17" x14ac:dyDescent="0.2">
      <c r="A964" s="25" t="s">
        <v>45</v>
      </c>
      <c r="B964" s="11" t="s">
        <v>139</v>
      </c>
      <c r="C964" s="11" t="s">
        <v>314</v>
      </c>
      <c r="D964" s="11" t="s">
        <v>214</v>
      </c>
      <c r="E964" s="11" t="s">
        <v>312</v>
      </c>
      <c r="F964" s="12"/>
      <c r="G964" s="12"/>
      <c r="H964" s="12"/>
      <c r="I964" s="12"/>
      <c r="J964" s="12">
        <v>1</v>
      </c>
      <c r="K964" s="12"/>
      <c r="L964" s="12"/>
      <c r="M964" s="12"/>
      <c r="N964" s="12"/>
      <c r="O964" s="12"/>
      <c r="P964" s="12"/>
      <c r="Q964" s="26"/>
    </row>
    <row r="965" spans="1:17" x14ac:dyDescent="0.2">
      <c r="A965" s="27" t="s">
        <v>45</v>
      </c>
      <c r="B965" s="13" t="s">
        <v>139</v>
      </c>
      <c r="C965" s="13" t="s">
        <v>311</v>
      </c>
      <c r="D965" s="13" t="s">
        <v>214</v>
      </c>
      <c r="E965" s="13" t="s">
        <v>312</v>
      </c>
      <c r="F965" s="14">
        <v>11</v>
      </c>
      <c r="G965" s="14"/>
      <c r="H965" s="14"/>
      <c r="I965" s="14">
        <v>11</v>
      </c>
      <c r="J965" s="14"/>
      <c r="K965" s="14"/>
      <c r="L965" s="14">
        <v>11</v>
      </c>
      <c r="M965" s="14">
        <v>11</v>
      </c>
      <c r="N965" s="14">
        <v>19</v>
      </c>
      <c r="O965" s="14"/>
      <c r="P965" s="14"/>
      <c r="Q965" s="28"/>
    </row>
    <row r="966" spans="1:17" x14ac:dyDescent="0.2">
      <c r="A966" s="25" t="s">
        <v>45</v>
      </c>
      <c r="B966" s="11" t="s">
        <v>139</v>
      </c>
      <c r="C966" s="11" t="s">
        <v>311</v>
      </c>
      <c r="D966" s="11" t="s">
        <v>214</v>
      </c>
      <c r="E966" s="11" t="s">
        <v>313</v>
      </c>
      <c r="F966" s="12">
        <v>7</v>
      </c>
      <c r="G966" s="12"/>
      <c r="H966" s="12"/>
      <c r="I966" s="12">
        <v>10</v>
      </c>
      <c r="J966" s="12"/>
      <c r="K966" s="12"/>
      <c r="L966" s="12">
        <v>12</v>
      </c>
      <c r="M966" s="12">
        <v>15</v>
      </c>
      <c r="N966" s="12">
        <v>16</v>
      </c>
      <c r="O966" s="12"/>
      <c r="P966" s="12"/>
      <c r="Q966" s="26"/>
    </row>
    <row r="967" spans="1:17" x14ac:dyDescent="0.2">
      <c r="A967" s="27" t="s">
        <v>45</v>
      </c>
      <c r="B967" s="13" t="s">
        <v>139</v>
      </c>
      <c r="C967" s="13" t="s">
        <v>311</v>
      </c>
      <c r="D967" s="13" t="s">
        <v>215</v>
      </c>
      <c r="E967" s="13" t="s">
        <v>312</v>
      </c>
      <c r="F967" s="14">
        <v>11</v>
      </c>
      <c r="G967" s="14"/>
      <c r="H967" s="14"/>
      <c r="I967" s="14">
        <v>2</v>
      </c>
      <c r="J967" s="14"/>
      <c r="K967" s="14"/>
      <c r="L967" s="14">
        <v>6</v>
      </c>
      <c r="M967" s="14">
        <v>11</v>
      </c>
      <c r="N967" s="14">
        <v>11</v>
      </c>
      <c r="O967" s="14"/>
      <c r="P967" s="14"/>
      <c r="Q967" s="28"/>
    </row>
    <row r="968" spans="1:17" x14ac:dyDescent="0.2">
      <c r="A968" s="25" t="s">
        <v>45</v>
      </c>
      <c r="B968" s="11" t="s">
        <v>139</v>
      </c>
      <c r="C968" s="11" t="s">
        <v>311</v>
      </c>
      <c r="D968" s="11" t="s">
        <v>215</v>
      </c>
      <c r="E968" s="11" t="s">
        <v>313</v>
      </c>
      <c r="F968" s="12">
        <v>12</v>
      </c>
      <c r="G968" s="12"/>
      <c r="H968" s="12"/>
      <c r="I968" s="12">
        <v>2</v>
      </c>
      <c r="J968" s="12"/>
      <c r="K968" s="12"/>
      <c r="L968" s="12">
        <v>13</v>
      </c>
      <c r="M968" s="12">
        <v>18</v>
      </c>
      <c r="N968" s="12">
        <v>10</v>
      </c>
      <c r="O968" s="12"/>
      <c r="P968" s="12"/>
      <c r="Q968" s="26"/>
    </row>
    <row r="969" spans="1:17" x14ac:dyDescent="0.2">
      <c r="A969" s="27" t="s">
        <v>45</v>
      </c>
      <c r="B969" s="13" t="s">
        <v>139</v>
      </c>
      <c r="C969" s="13" t="s">
        <v>311</v>
      </c>
      <c r="D969" s="13" t="s">
        <v>213</v>
      </c>
      <c r="E969" s="13" t="s">
        <v>313</v>
      </c>
      <c r="F969" s="14"/>
      <c r="G969" s="14"/>
      <c r="H969" s="14"/>
      <c r="I969" s="14">
        <v>24</v>
      </c>
      <c r="J969" s="14"/>
      <c r="K969" s="14"/>
      <c r="L969" s="14"/>
      <c r="M969" s="14">
        <v>2</v>
      </c>
      <c r="N969" s="14"/>
      <c r="O969" s="14"/>
      <c r="P969" s="14"/>
      <c r="Q969" s="28"/>
    </row>
    <row r="970" spans="1:17" x14ac:dyDescent="0.2">
      <c r="A970" s="25" t="s">
        <v>46</v>
      </c>
      <c r="B970" s="11" t="s">
        <v>140</v>
      </c>
      <c r="C970" s="11" t="s">
        <v>311</v>
      </c>
      <c r="D970" s="11" t="s">
        <v>210</v>
      </c>
      <c r="E970" s="11" t="s">
        <v>312</v>
      </c>
      <c r="F970" s="12"/>
      <c r="G970" s="12"/>
      <c r="H970" s="12"/>
      <c r="I970" s="12"/>
      <c r="J970" s="12"/>
      <c r="K970" s="12"/>
      <c r="L970" s="12"/>
      <c r="M970" s="12"/>
      <c r="N970" s="12"/>
      <c r="O970" s="12"/>
      <c r="P970" s="12"/>
      <c r="Q970" s="26"/>
    </row>
    <row r="971" spans="1:17" x14ac:dyDescent="0.2">
      <c r="A971" s="27" t="s">
        <v>46</v>
      </c>
      <c r="B971" s="13" t="s">
        <v>140</v>
      </c>
      <c r="C971" s="13" t="s">
        <v>311</v>
      </c>
      <c r="D971" s="13" t="s">
        <v>210</v>
      </c>
      <c r="E971" s="13" t="s">
        <v>313</v>
      </c>
      <c r="F971" s="14"/>
      <c r="G971" s="14"/>
      <c r="H971" s="14"/>
      <c r="I971" s="14"/>
      <c r="J971" s="14"/>
      <c r="K971" s="14"/>
      <c r="L971" s="14"/>
      <c r="M971" s="14"/>
      <c r="N971" s="14"/>
      <c r="O971" s="14"/>
      <c r="P971" s="14"/>
      <c r="Q971" s="28"/>
    </row>
    <row r="972" spans="1:17" x14ac:dyDescent="0.2">
      <c r="A972" s="25" t="s">
        <v>46</v>
      </c>
      <c r="B972" s="11" t="s">
        <v>140</v>
      </c>
      <c r="C972" s="11" t="s">
        <v>314</v>
      </c>
      <c r="D972" s="11" t="s">
        <v>210</v>
      </c>
      <c r="E972" s="11" t="s">
        <v>312</v>
      </c>
      <c r="F972" s="12"/>
      <c r="G972" s="12"/>
      <c r="H972" s="12"/>
      <c r="I972" s="12"/>
      <c r="J972" s="12"/>
      <c r="K972" s="12"/>
      <c r="L972" s="12"/>
      <c r="M972" s="12"/>
      <c r="N972" s="12"/>
      <c r="O972" s="12"/>
      <c r="P972" s="12"/>
      <c r="Q972" s="26"/>
    </row>
    <row r="973" spans="1:17" x14ac:dyDescent="0.2">
      <c r="A973" s="27" t="s">
        <v>46</v>
      </c>
      <c r="B973" s="13" t="s">
        <v>140</v>
      </c>
      <c r="C973" s="13" t="s">
        <v>314</v>
      </c>
      <c r="D973" s="13" t="s">
        <v>210</v>
      </c>
      <c r="E973" s="13" t="s">
        <v>313</v>
      </c>
      <c r="F973" s="14"/>
      <c r="G973" s="14"/>
      <c r="H973" s="14"/>
      <c r="I973" s="14"/>
      <c r="J973" s="14"/>
      <c r="K973" s="14"/>
      <c r="L973" s="14"/>
      <c r="M973" s="14"/>
      <c r="N973" s="14"/>
      <c r="O973" s="14"/>
      <c r="P973" s="14"/>
      <c r="Q973" s="28"/>
    </row>
    <row r="974" spans="1:17" x14ac:dyDescent="0.2">
      <c r="A974" s="25" t="s">
        <v>46</v>
      </c>
      <c r="B974" s="11" t="s">
        <v>140</v>
      </c>
      <c r="C974" s="11" t="s">
        <v>314</v>
      </c>
      <c r="D974" s="11" t="s">
        <v>212</v>
      </c>
      <c r="E974" s="11" t="s">
        <v>312</v>
      </c>
      <c r="F974" s="12"/>
      <c r="G974" s="12"/>
      <c r="H974" s="12"/>
      <c r="I974" s="12"/>
      <c r="J974" s="12"/>
      <c r="K974" s="12"/>
      <c r="L974" s="12"/>
      <c r="M974" s="12"/>
      <c r="N974" s="12"/>
      <c r="O974" s="12"/>
      <c r="P974" s="12"/>
      <c r="Q974" s="26"/>
    </row>
    <row r="975" spans="1:17" x14ac:dyDescent="0.2">
      <c r="A975" s="27" t="s">
        <v>46</v>
      </c>
      <c r="B975" s="13" t="s">
        <v>140</v>
      </c>
      <c r="C975" s="13" t="s">
        <v>314</v>
      </c>
      <c r="D975" s="13" t="s">
        <v>212</v>
      </c>
      <c r="E975" s="13" t="s">
        <v>313</v>
      </c>
      <c r="F975" s="14"/>
      <c r="G975" s="14"/>
      <c r="H975" s="14"/>
      <c r="I975" s="14"/>
      <c r="J975" s="14"/>
      <c r="K975" s="14"/>
      <c r="L975" s="14"/>
      <c r="M975" s="14"/>
      <c r="N975" s="14"/>
      <c r="O975" s="14"/>
      <c r="P975" s="14"/>
      <c r="Q975" s="28"/>
    </row>
    <row r="976" spans="1:17" x14ac:dyDescent="0.2">
      <c r="A976" s="25" t="s">
        <v>46</v>
      </c>
      <c r="B976" s="11" t="s">
        <v>140</v>
      </c>
      <c r="C976" s="11" t="s">
        <v>311</v>
      </c>
      <c r="D976" s="11" t="s">
        <v>212</v>
      </c>
      <c r="E976" s="11" t="s">
        <v>313</v>
      </c>
      <c r="F976" s="12"/>
      <c r="G976" s="12"/>
      <c r="H976" s="12"/>
      <c r="I976" s="12"/>
      <c r="J976" s="12"/>
      <c r="K976" s="12"/>
      <c r="L976" s="12"/>
      <c r="M976" s="12"/>
      <c r="N976" s="12"/>
      <c r="O976" s="12"/>
      <c r="P976" s="12"/>
      <c r="Q976" s="26"/>
    </row>
    <row r="977" spans="1:17" x14ac:dyDescent="0.2">
      <c r="A977" s="27" t="s">
        <v>46</v>
      </c>
      <c r="B977" s="13" t="s">
        <v>140</v>
      </c>
      <c r="C977" s="13" t="s">
        <v>311</v>
      </c>
      <c r="D977" s="13" t="s">
        <v>212</v>
      </c>
      <c r="E977" s="13" t="s">
        <v>312</v>
      </c>
      <c r="F977" s="14"/>
      <c r="G977" s="14"/>
      <c r="H977" s="14"/>
      <c r="I977" s="14"/>
      <c r="J977" s="14"/>
      <c r="K977" s="14"/>
      <c r="L977" s="14"/>
      <c r="M977" s="14"/>
      <c r="N977" s="14"/>
      <c r="O977" s="14"/>
      <c r="P977" s="14"/>
      <c r="Q977" s="28"/>
    </row>
    <row r="978" spans="1:17" x14ac:dyDescent="0.2">
      <c r="A978" s="25" t="s">
        <v>46</v>
      </c>
      <c r="B978" s="11" t="s">
        <v>140</v>
      </c>
      <c r="C978" s="11" t="s">
        <v>314</v>
      </c>
      <c r="D978" s="11" t="s">
        <v>206</v>
      </c>
      <c r="E978" s="11" t="s">
        <v>312</v>
      </c>
      <c r="F978" s="12"/>
      <c r="G978" s="12"/>
      <c r="H978" s="12"/>
      <c r="I978" s="12"/>
      <c r="J978" s="12"/>
      <c r="K978" s="12"/>
      <c r="L978" s="12"/>
      <c r="M978" s="12"/>
      <c r="N978" s="12"/>
      <c r="O978" s="12"/>
      <c r="P978" s="12"/>
      <c r="Q978" s="26"/>
    </row>
    <row r="979" spans="1:17" x14ac:dyDescent="0.2">
      <c r="A979" s="27" t="s">
        <v>46</v>
      </c>
      <c r="B979" s="13" t="s">
        <v>140</v>
      </c>
      <c r="C979" s="13" t="s">
        <v>314</v>
      </c>
      <c r="D979" s="13" t="s">
        <v>206</v>
      </c>
      <c r="E979" s="13" t="s">
        <v>313</v>
      </c>
      <c r="F979" s="14"/>
      <c r="G979" s="14"/>
      <c r="H979" s="14"/>
      <c r="I979" s="14"/>
      <c r="J979" s="14"/>
      <c r="K979" s="14"/>
      <c r="L979" s="14"/>
      <c r="M979" s="14"/>
      <c r="N979" s="14"/>
      <c r="O979" s="14"/>
      <c r="P979" s="14"/>
      <c r="Q979" s="28"/>
    </row>
    <row r="980" spans="1:17" x14ac:dyDescent="0.2">
      <c r="A980" s="25" t="s">
        <v>46</v>
      </c>
      <c r="B980" s="11" t="s">
        <v>140</v>
      </c>
      <c r="C980" s="11" t="s">
        <v>311</v>
      </c>
      <c r="D980" s="11" t="s">
        <v>213</v>
      </c>
      <c r="E980" s="11" t="s">
        <v>312</v>
      </c>
      <c r="F980" s="12"/>
      <c r="G980" s="12"/>
      <c r="H980" s="12"/>
      <c r="I980" s="12"/>
      <c r="J980" s="12"/>
      <c r="K980" s="12"/>
      <c r="L980" s="12"/>
      <c r="M980" s="12"/>
      <c r="N980" s="12"/>
      <c r="O980" s="12"/>
      <c r="P980" s="12"/>
      <c r="Q980" s="26"/>
    </row>
    <row r="981" spans="1:17" x14ac:dyDescent="0.2">
      <c r="A981" s="27" t="s">
        <v>46</v>
      </c>
      <c r="B981" s="13" t="s">
        <v>140</v>
      </c>
      <c r="C981" s="13" t="s">
        <v>311</v>
      </c>
      <c r="D981" s="13" t="s">
        <v>213</v>
      </c>
      <c r="E981" s="13" t="s">
        <v>313</v>
      </c>
      <c r="F981" s="14"/>
      <c r="G981" s="14"/>
      <c r="H981" s="14"/>
      <c r="I981" s="14"/>
      <c r="J981" s="14"/>
      <c r="K981" s="14"/>
      <c r="L981" s="14"/>
      <c r="M981" s="14"/>
      <c r="N981" s="14"/>
      <c r="O981" s="14"/>
      <c r="P981" s="14"/>
      <c r="Q981" s="28"/>
    </row>
    <row r="982" spans="1:17" x14ac:dyDescent="0.2">
      <c r="A982" s="25" t="s">
        <v>46</v>
      </c>
      <c r="B982" s="11" t="s">
        <v>140</v>
      </c>
      <c r="C982" s="11" t="s">
        <v>314</v>
      </c>
      <c r="D982" s="11" t="s">
        <v>213</v>
      </c>
      <c r="E982" s="11" t="s">
        <v>312</v>
      </c>
      <c r="F982" s="12"/>
      <c r="G982" s="12"/>
      <c r="H982" s="12"/>
      <c r="I982" s="12"/>
      <c r="J982" s="12"/>
      <c r="K982" s="12"/>
      <c r="L982" s="12"/>
      <c r="M982" s="12"/>
      <c r="N982" s="12"/>
      <c r="O982" s="12"/>
      <c r="P982" s="12"/>
      <c r="Q982" s="26"/>
    </row>
    <row r="983" spans="1:17" x14ac:dyDescent="0.2">
      <c r="A983" s="27" t="s">
        <v>46</v>
      </c>
      <c r="B983" s="13" t="s">
        <v>140</v>
      </c>
      <c r="C983" s="13" t="s">
        <v>314</v>
      </c>
      <c r="D983" s="13" t="s">
        <v>213</v>
      </c>
      <c r="E983" s="13" t="s">
        <v>313</v>
      </c>
      <c r="F983" s="14"/>
      <c r="G983" s="14"/>
      <c r="H983" s="14"/>
      <c r="I983" s="14"/>
      <c r="J983" s="14"/>
      <c r="K983" s="14"/>
      <c r="L983" s="14"/>
      <c r="M983" s="14"/>
      <c r="N983" s="14"/>
      <c r="O983" s="14"/>
      <c r="P983" s="14"/>
      <c r="Q983" s="28"/>
    </row>
    <row r="984" spans="1:17" x14ac:dyDescent="0.2">
      <c r="A984" s="25" t="s">
        <v>46</v>
      </c>
      <c r="B984" s="11" t="s">
        <v>140</v>
      </c>
      <c r="C984" s="11" t="s">
        <v>311</v>
      </c>
      <c r="D984" s="11" t="s">
        <v>215</v>
      </c>
      <c r="E984" s="11" t="s">
        <v>312</v>
      </c>
      <c r="F984" s="12"/>
      <c r="G984" s="12"/>
      <c r="H984" s="12"/>
      <c r="I984" s="12"/>
      <c r="J984" s="12"/>
      <c r="K984" s="12"/>
      <c r="L984" s="12"/>
      <c r="M984" s="12"/>
      <c r="N984" s="12"/>
      <c r="O984" s="12"/>
      <c r="P984" s="12"/>
      <c r="Q984" s="26"/>
    </row>
    <row r="985" spans="1:17" x14ac:dyDescent="0.2">
      <c r="A985" s="27" t="s">
        <v>46</v>
      </c>
      <c r="B985" s="13" t="s">
        <v>140</v>
      </c>
      <c r="C985" s="13" t="s">
        <v>311</v>
      </c>
      <c r="D985" s="13" t="s">
        <v>215</v>
      </c>
      <c r="E985" s="13" t="s">
        <v>313</v>
      </c>
      <c r="F985" s="14"/>
      <c r="G985" s="14"/>
      <c r="H985" s="14"/>
      <c r="I985" s="14"/>
      <c r="J985" s="14"/>
      <c r="K985" s="14"/>
      <c r="L985" s="14"/>
      <c r="M985" s="14"/>
      <c r="N985" s="14"/>
      <c r="O985" s="14"/>
      <c r="P985" s="14"/>
      <c r="Q985" s="28"/>
    </row>
    <row r="986" spans="1:17" x14ac:dyDescent="0.2">
      <c r="A986" s="25" t="s">
        <v>46</v>
      </c>
      <c r="B986" s="11" t="s">
        <v>140</v>
      </c>
      <c r="C986" s="11" t="s">
        <v>311</v>
      </c>
      <c r="D986" s="11" t="s">
        <v>214</v>
      </c>
      <c r="E986" s="11" t="s">
        <v>312</v>
      </c>
      <c r="F986" s="12"/>
      <c r="G986" s="12"/>
      <c r="H986" s="12"/>
      <c r="I986" s="12"/>
      <c r="J986" s="12"/>
      <c r="K986" s="12"/>
      <c r="L986" s="12"/>
      <c r="M986" s="12"/>
      <c r="N986" s="12"/>
      <c r="O986" s="12"/>
      <c r="P986" s="12"/>
      <c r="Q986" s="26"/>
    </row>
    <row r="987" spans="1:17" x14ac:dyDescent="0.2">
      <c r="A987" s="27" t="s">
        <v>46</v>
      </c>
      <c r="B987" s="13" t="s">
        <v>140</v>
      </c>
      <c r="C987" s="13" t="s">
        <v>311</v>
      </c>
      <c r="D987" s="13" t="s">
        <v>214</v>
      </c>
      <c r="E987" s="13" t="s">
        <v>313</v>
      </c>
      <c r="F987" s="14"/>
      <c r="G987" s="14"/>
      <c r="H987" s="14"/>
      <c r="I987" s="14"/>
      <c r="J987" s="14"/>
      <c r="K987" s="14"/>
      <c r="L987" s="14"/>
      <c r="M987" s="14"/>
      <c r="N987" s="14"/>
      <c r="O987" s="14"/>
      <c r="P987" s="14"/>
      <c r="Q987" s="28"/>
    </row>
    <row r="988" spans="1:17" x14ac:dyDescent="0.2">
      <c r="A988" s="25" t="s">
        <v>46</v>
      </c>
      <c r="B988" s="11" t="s">
        <v>140</v>
      </c>
      <c r="C988" s="11" t="s">
        <v>314</v>
      </c>
      <c r="D988" s="11" t="s">
        <v>214</v>
      </c>
      <c r="E988" s="11" t="s">
        <v>312</v>
      </c>
      <c r="F988" s="12"/>
      <c r="G988" s="12"/>
      <c r="H988" s="12"/>
      <c r="I988" s="12"/>
      <c r="J988" s="12"/>
      <c r="K988" s="12"/>
      <c r="L988" s="12"/>
      <c r="M988" s="12"/>
      <c r="N988" s="12"/>
      <c r="O988" s="12"/>
      <c r="P988" s="12"/>
      <c r="Q988" s="26"/>
    </row>
    <row r="989" spans="1:17" x14ac:dyDescent="0.2">
      <c r="A989" s="27" t="s">
        <v>46</v>
      </c>
      <c r="B989" s="13" t="s">
        <v>140</v>
      </c>
      <c r="C989" s="13" t="s">
        <v>314</v>
      </c>
      <c r="D989" s="13" t="s">
        <v>214</v>
      </c>
      <c r="E989" s="13" t="s">
        <v>313</v>
      </c>
      <c r="F989" s="14"/>
      <c r="G989" s="14"/>
      <c r="H989" s="14"/>
      <c r="I989" s="14"/>
      <c r="J989" s="14"/>
      <c r="K989" s="14"/>
      <c r="L989" s="14"/>
      <c r="M989" s="14"/>
      <c r="N989" s="14"/>
      <c r="O989" s="14"/>
      <c r="P989" s="14"/>
      <c r="Q989" s="28"/>
    </row>
    <row r="990" spans="1:17" x14ac:dyDescent="0.2">
      <c r="A990" s="25" t="s">
        <v>46</v>
      </c>
      <c r="B990" s="11" t="s">
        <v>140</v>
      </c>
      <c r="C990" s="11" t="s">
        <v>314</v>
      </c>
      <c r="D990" s="11" t="s">
        <v>215</v>
      </c>
      <c r="E990" s="11" t="s">
        <v>312</v>
      </c>
      <c r="F990" s="12"/>
      <c r="G990" s="12"/>
      <c r="H990" s="12"/>
      <c r="I990" s="12"/>
      <c r="J990" s="12"/>
      <c r="K990" s="12"/>
      <c r="L990" s="12"/>
      <c r="M990" s="12"/>
      <c r="N990" s="12"/>
      <c r="O990" s="12"/>
      <c r="P990" s="12"/>
      <c r="Q990" s="26"/>
    </row>
    <row r="991" spans="1:17" x14ac:dyDescent="0.2">
      <c r="A991" s="27" t="s">
        <v>46</v>
      </c>
      <c r="B991" s="13" t="s">
        <v>140</v>
      </c>
      <c r="C991" s="13" t="s">
        <v>314</v>
      </c>
      <c r="D991" s="13" t="s">
        <v>215</v>
      </c>
      <c r="E991" s="13" t="s">
        <v>313</v>
      </c>
      <c r="F991" s="14"/>
      <c r="G991" s="14"/>
      <c r="H991" s="14"/>
      <c r="I991" s="14"/>
      <c r="J991" s="14"/>
      <c r="K991" s="14"/>
      <c r="L991" s="14"/>
      <c r="M991" s="14"/>
      <c r="N991" s="14"/>
      <c r="O991" s="14"/>
      <c r="P991" s="14"/>
      <c r="Q991" s="28"/>
    </row>
    <row r="992" spans="1:17" x14ac:dyDescent="0.2">
      <c r="A992" s="25" t="s">
        <v>47</v>
      </c>
      <c r="B992" s="11" t="s">
        <v>169</v>
      </c>
      <c r="C992" s="11" t="s">
        <v>311</v>
      </c>
      <c r="D992" s="11" t="s">
        <v>210</v>
      </c>
      <c r="E992" s="11" t="s">
        <v>312</v>
      </c>
      <c r="F992" s="12"/>
      <c r="G992" s="12"/>
      <c r="H992" s="12"/>
      <c r="I992" s="12"/>
      <c r="J992" s="12"/>
      <c r="K992" s="12"/>
      <c r="L992" s="12"/>
      <c r="M992" s="12"/>
      <c r="N992" s="12"/>
      <c r="O992" s="12"/>
      <c r="P992" s="12"/>
      <c r="Q992" s="26"/>
    </row>
    <row r="993" spans="1:17" x14ac:dyDescent="0.2">
      <c r="A993" s="27" t="s">
        <v>47</v>
      </c>
      <c r="B993" s="13" t="s">
        <v>169</v>
      </c>
      <c r="C993" s="13" t="s">
        <v>311</v>
      </c>
      <c r="D993" s="13" t="s">
        <v>210</v>
      </c>
      <c r="E993" s="13" t="s">
        <v>313</v>
      </c>
      <c r="F993" s="14"/>
      <c r="G993" s="14"/>
      <c r="H993" s="14"/>
      <c r="I993" s="14"/>
      <c r="J993" s="14"/>
      <c r="K993" s="14"/>
      <c r="L993" s="14"/>
      <c r="M993" s="14"/>
      <c r="N993" s="14"/>
      <c r="O993" s="14"/>
      <c r="P993" s="14"/>
      <c r="Q993" s="28"/>
    </row>
    <row r="994" spans="1:17" x14ac:dyDescent="0.2">
      <c r="A994" s="25" t="s">
        <v>47</v>
      </c>
      <c r="B994" s="11" t="s">
        <v>169</v>
      </c>
      <c r="C994" s="11" t="s">
        <v>314</v>
      </c>
      <c r="D994" s="11" t="s">
        <v>210</v>
      </c>
      <c r="E994" s="11" t="s">
        <v>312</v>
      </c>
      <c r="F994" s="12"/>
      <c r="G994" s="12"/>
      <c r="H994" s="12"/>
      <c r="I994" s="12"/>
      <c r="J994" s="12"/>
      <c r="K994" s="12"/>
      <c r="L994" s="12"/>
      <c r="M994" s="12"/>
      <c r="N994" s="12"/>
      <c r="O994" s="12"/>
      <c r="P994" s="12"/>
      <c r="Q994" s="26"/>
    </row>
    <row r="995" spans="1:17" x14ac:dyDescent="0.2">
      <c r="A995" s="27" t="s">
        <v>47</v>
      </c>
      <c r="B995" s="13" t="s">
        <v>169</v>
      </c>
      <c r="C995" s="13" t="s">
        <v>314</v>
      </c>
      <c r="D995" s="13" t="s">
        <v>210</v>
      </c>
      <c r="E995" s="13" t="s">
        <v>313</v>
      </c>
      <c r="F995" s="14"/>
      <c r="G995" s="14"/>
      <c r="H995" s="14"/>
      <c r="I995" s="14"/>
      <c r="J995" s="14"/>
      <c r="K995" s="14"/>
      <c r="L995" s="14"/>
      <c r="M995" s="14"/>
      <c r="N995" s="14"/>
      <c r="O995" s="14"/>
      <c r="P995" s="14"/>
      <c r="Q995" s="28"/>
    </row>
    <row r="996" spans="1:17" x14ac:dyDescent="0.2">
      <c r="A996" s="25" t="s">
        <v>47</v>
      </c>
      <c r="B996" s="11" t="s">
        <v>169</v>
      </c>
      <c r="C996" s="11" t="s">
        <v>311</v>
      </c>
      <c r="D996" s="11" t="s">
        <v>212</v>
      </c>
      <c r="E996" s="11" t="s">
        <v>313</v>
      </c>
      <c r="F996" s="12"/>
      <c r="G996" s="12"/>
      <c r="H996" s="12"/>
      <c r="I996" s="12"/>
      <c r="J996" s="12"/>
      <c r="K996" s="12"/>
      <c r="L996" s="12"/>
      <c r="M996" s="12"/>
      <c r="N996" s="12"/>
      <c r="O996" s="12"/>
      <c r="P996" s="12"/>
      <c r="Q996" s="26"/>
    </row>
    <row r="997" spans="1:17" x14ac:dyDescent="0.2">
      <c r="A997" s="27" t="s">
        <v>47</v>
      </c>
      <c r="B997" s="13" t="s">
        <v>169</v>
      </c>
      <c r="C997" s="13" t="s">
        <v>311</v>
      </c>
      <c r="D997" s="13" t="s">
        <v>212</v>
      </c>
      <c r="E997" s="13" t="s">
        <v>312</v>
      </c>
      <c r="F997" s="14"/>
      <c r="G997" s="14"/>
      <c r="H997" s="14"/>
      <c r="I997" s="14"/>
      <c r="J997" s="14"/>
      <c r="K997" s="14"/>
      <c r="L997" s="14"/>
      <c r="M997" s="14"/>
      <c r="N997" s="14"/>
      <c r="O997" s="14"/>
      <c r="P997" s="14"/>
      <c r="Q997" s="28"/>
    </row>
    <row r="998" spans="1:17" x14ac:dyDescent="0.2">
      <c r="A998" s="25" t="s">
        <v>47</v>
      </c>
      <c r="B998" s="11" t="s">
        <v>169</v>
      </c>
      <c r="C998" s="11" t="s">
        <v>314</v>
      </c>
      <c r="D998" s="11" t="s">
        <v>206</v>
      </c>
      <c r="E998" s="11" t="s">
        <v>312</v>
      </c>
      <c r="F998" s="12"/>
      <c r="G998" s="12"/>
      <c r="H998" s="12"/>
      <c r="I998" s="12"/>
      <c r="J998" s="12"/>
      <c r="K998" s="12"/>
      <c r="L998" s="12"/>
      <c r="M998" s="12"/>
      <c r="N998" s="12"/>
      <c r="O998" s="12"/>
      <c r="P998" s="12"/>
      <c r="Q998" s="26"/>
    </row>
    <row r="999" spans="1:17" x14ac:dyDescent="0.2">
      <c r="A999" s="27" t="s">
        <v>47</v>
      </c>
      <c r="B999" s="13" t="s">
        <v>169</v>
      </c>
      <c r="C999" s="13" t="s">
        <v>314</v>
      </c>
      <c r="D999" s="13" t="s">
        <v>206</v>
      </c>
      <c r="E999" s="13" t="s">
        <v>313</v>
      </c>
      <c r="F999" s="14"/>
      <c r="G999" s="14"/>
      <c r="H999" s="14"/>
      <c r="I999" s="14"/>
      <c r="J999" s="14"/>
      <c r="K999" s="14"/>
      <c r="L999" s="14"/>
      <c r="M999" s="14"/>
      <c r="N999" s="14"/>
      <c r="O999" s="14"/>
      <c r="P999" s="14"/>
      <c r="Q999" s="28"/>
    </row>
    <row r="1000" spans="1:17" x14ac:dyDescent="0.2">
      <c r="A1000" s="25" t="s">
        <v>47</v>
      </c>
      <c r="B1000" s="11" t="s">
        <v>169</v>
      </c>
      <c r="C1000" s="11" t="s">
        <v>314</v>
      </c>
      <c r="D1000" s="11" t="s">
        <v>213</v>
      </c>
      <c r="E1000" s="11" t="s">
        <v>312</v>
      </c>
      <c r="F1000" s="12"/>
      <c r="G1000" s="12"/>
      <c r="H1000" s="12"/>
      <c r="I1000" s="12"/>
      <c r="J1000" s="12"/>
      <c r="K1000" s="12"/>
      <c r="L1000" s="12"/>
      <c r="M1000" s="12"/>
      <c r="N1000" s="12"/>
      <c r="O1000" s="12"/>
      <c r="P1000" s="12"/>
      <c r="Q1000" s="26"/>
    </row>
    <row r="1001" spans="1:17" x14ac:dyDescent="0.2">
      <c r="A1001" s="27" t="s">
        <v>47</v>
      </c>
      <c r="B1001" s="13" t="s">
        <v>169</v>
      </c>
      <c r="C1001" s="13" t="s">
        <v>314</v>
      </c>
      <c r="D1001" s="13" t="s">
        <v>215</v>
      </c>
      <c r="E1001" s="13" t="s">
        <v>312</v>
      </c>
      <c r="F1001" s="14"/>
      <c r="G1001" s="14"/>
      <c r="H1001" s="14"/>
      <c r="I1001" s="14"/>
      <c r="J1001" s="14"/>
      <c r="K1001" s="14"/>
      <c r="L1001" s="14"/>
      <c r="M1001" s="14"/>
      <c r="N1001" s="14"/>
      <c r="O1001" s="14"/>
      <c r="P1001" s="14"/>
      <c r="Q1001" s="28"/>
    </row>
    <row r="1002" spans="1:17" x14ac:dyDescent="0.2">
      <c r="A1002" s="25" t="s">
        <v>47</v>
      </c>
      <c r="B1002" s="11" t="s">
        <v>169</v>
      </c>
      <c r="C1002" s="11" t="s">
        <v>311</v>
      </c>
      <c r="D1002" s="11" t="s">
        <v>215</v>
      </c>
      <c r="E1002" s="11" t="s">
        <v>312</v>
      </c>
      <c r="F1002" s="12">
        <v>1</v>
      </c>
      <c r="G1002" s="12"/>
      <c r="H1002" s="12"/>
      <c r="I1002" s="12"/>
      <c r="J1002" s="12"/>
      <c r="K1002" s="12"/>
      <c r="L1002" s="12"/>
      <c r="M1002" s="12"/>
      <c r="N1002" s="12"/>
      <c r="O1002" s="12"/>
      <c r="P1002" s="12"/>
      <c r="Q1002" s="26"/>
    </row>
    <row r="1003" spans="1:17" x14ac:dyDescent="0.2">
      <c r="A1003" s="27" t="s">
        <v>47</v>
      </c>
      <c r="B1003" s="13" t="s">
        <v>169</v>
      </c>
      <c r="C1003" s="13" t="s">
        <v>311</v>
      </c>
      <c r="D1003" s="13" t="s">
        <v>214</v>
      </c>
      <c r="E1003" s="13" t="s">
        <v>312</v>
      </c>
      <c r="F1003" s="14">
        <v>1</v>
      </c>
      <c r="G1003" s="14">
        <v>1</v>
      </c>
      <c r="H1003" s="14"/>
      <c r="I1003" s="14"/>
      <c r="J1003" s="14"/>
      <c r="K1003" s="14"/>
      <c r="L1003" s="14"/>
      <c r="M1003" s="14"/>
      <c r="N1003" s="14"/>
      <c r="O1003" s="14"/>
      <c r="P1003" s="14"/>
      <c r="Q1003" s="28"/>
    </row>
    <row r="1004" spans="1:17" x14ac:dyDescent="0.2">
      <c r="A1004" s="25" t="s">
        <v>47</v>
      </c>
      <c r="B1004" s="11" t="s">
        <v>169</v>
      </c>
      <c r="C1004" s="11" t="s">
        <v>314</v>
      </c>
      <c r="D1004" s="11" t="s">
        <v>212</v>
      </c>
      <c r="E1004" s="11" t="s">
        <v>312</v>
      </c>
      <c r="F1004" s="12"/>
      <c r="G1004" s="12"/>
      <c r="H1004" s="12"/>
      <c r="I1004" s="12"/>
      <c r="J1004" s="12"/>
      <c r="K1004" s="12"/>
      <c r="L1004" s="12"/>
      <c r="M1004" s="12"/>
      <c r="N1004" s="12">
        <v>1</v>
      </c>
      <c r="O1004" s="12"/>
      <c r="P1004" s="12"/>
      <c r="Q1004" s="26"/>
    </row>
    <row r="1005" spans="1:17" x14ac:dyDescent="0.2">
      <c r="A1005" s="27" t="s">
        <v>47</v>
      </c>
      <c r="B1005" s="13" t="s">
        <v>169</v>
      </c>
      <c r="C1005" s="13" t="s">
        <v>314</v>
      </c>
      <c r="D1005" s="13" t="s">
        <v>215</v>
      </c>
      <c r="E1005" s="13" t="s">
        <v>313</v>
      </c>
      <c r="F1005" s="14"/>
      <c r="G1005" s="14"/>
      <c r="H1005" s="14"/>
      <c r="I1005" s="14"/>
      <c r="J1005" s="14"/>
      <c r="K1005" s="14"/>
      <c r="L1005" s="14"/>
      <c r="M1005" s="14">
        <v>1</v>
      </c>
      <c r="N1005" s="14"/>
      <c r="O1005" s="14"/>
      <c r="P1005" s="14"/>
      <c r="Q1005" s="28"/>
    </row>
    <row r="1006" spans="1:17" x14ac:dyDescent="0.2">
      <c r="A1006" s="25" t="s">
        <v>47</v>
      </c>
      <c r="B1006" s="11" t="s">
        <v>169</v>
      </c>
      <c r="C1006" s="11" t="s">
        <v>311</v>
      </c>
      <c r="D1006" s="11" t="s">
        <v>214</v>
      </c>
      <c r="E1006" s="11" t="s">
        <v>313</v>
      </c>
      <c r="F1006" s="12">
        <v>2</v>
      </c>
      <c r="G1006" s="12">
        <v>1</v>
      </c>
      <c r="H1006" s="12"/>
      <c r="I1006" s="12"/>
      <c r="J1006" s="12"/>
      <c r="K1006" s="12"/>
      <c r="L1006" s="12"/>
      <c r="M1006" s="12"/>
      <c r="N1006" s="12"/>
      <c r="O1006" s="12">
        <v>1</v>
      </c>
      <c r="P1006" s="12"/>
      <c r="Q1006" s="26"/>
    </row>
    <row r="1007" spans="1:17" x14ac:dyDescent="0.2">
      <c r="A1007" s="27" t="s">
        <v>47</v>
      </c>
      <c r="B1007" s="13" t="s">
        <v>169</v>
      </c>
      <c r="C1007" s="13" t="s">
        <v>311</v>
      </c>
      <c r="D1007" s="13" t="s">
        <v>215</v>
      </c>
      <c r="E1007" s="13" t="s">
        <v>313</v>
      </c>
      <c r="F1007" s="14">
        <v>2</v>
      </c>
      <c r="G1007" s="14">
        <v>2</v>
      </c>
      <c r="H1007" s="14"/>
      <c r="I1007" s="14"/>
      <c r="J1007" s="14"/>
      <c r="K1007" s="14"/>
      <c r="L1007" s="14"/>
      <c r="M1007" s="14"/>
      <c r="N1007" s="14"/>
      <c r="O1007" s="14">
        <v>1</v>
      </c>
      <c r="P1007" s="14"/>
      <c r="Q1007" s="28"/>
    </row>
    <row r="1008" spans="1:17" x14ac:dyDescent="0.2">
      <c r="A1008" s="25" t="s">
        <v>47</v>
      </c>
      <c r="B1008" s="11" t="s">
        <v>169</v>
      </c>
      <c r="C1008" s="11" t="s">
        <v>311</v>
      </c>
      <c r="D1008" s="11" t="s">
        <v>213</v>
      </c>
      <c r="E1008" s="11" t="s">
        <v>312</v>
      </c>
      <c r="F1008" s="12"/>
      <c r="G1008" s="12">
        <v>1</v>
      </c>
      <c r="H1008" s="12"/>
      <c r="I1008" s="12"/>
      <c r="J1008" s="12"/>
      <c r="K1008" s="12"/>
      <c r="L1008" s="12"/>
      <c r="M1008" s="12"/>
      <c r="N1008" s="12"/>
      <c r="O1008" s="12">
        <v>1</v>
      </c>
      <c r="P1008" s="12"/>
      <c r="Q1008" s="26"/>
    </row>
    <row r="1009" spans="1:17" x14ac:dyDescent="0.2">
      <c r="A1009" s="27" t="s">
        <v>47</v>
      </c>
      <c r="B1009" s="13" t="s">
        <v>169</v>
      </c>
      <c r="C1009" s="13" t="s">
        <v>311</v>
      </c>
      <c r="D1009" s="13" t="s">
        <v>213</v>
      </c>
      <c r="E1009" s="13" t="s">
        <v>313</v>
      </c>
      <c r="F1009" s="14">
        <v>2</v>
      </c>
      <c r="G1009" s="14">
        <v>1</v>
      </c>
      <c r="H1009" s="14"/>
      <c r="I1009" s="14"/>
      <c r="J1009" s="14"/>
      <c r="K1009" s="14"/>
      <c r="L1009" s="14"/>
      <c r="M1009" s="14"/>
      <c r="N1009" s="14"/>
      <c r="O1009" s="14">
        <v>1</v>
      </c>
      <c r="P1009" s="14"/>
      <c r="Q1009" s="28"/>
    </row>
    <row r="1010" spans="1:17" x14ac:dyDescent="0.2">
      <c r="A1010" s="25" t="s">
        <v>47</v>
      </c>
      <c r="B1010" s="11" t="s">
        <v>169</v>
      </c>
      <c r="C1010" s="11" t="s">
        <v>314</v>
      </c>
      <c r="D1010" s="11" t="s">
        <v>214</v>
      </c>
      <c r="E1010" s="11" t="s">
        <v>312</v>
      </c>
      <c r="F1010" s="12"/>
      <c r="G1010" s="12"/>
      <c r="H1010" s="12"/>
      <c r="I1010" s="12"/>
      <c r="J1010" s="12"/>
      <c r="K1010" s="12"/>
      <c r="L1010" s="12"/>
      <c r="M1010" s="12"/>
      <c r="N1010" s="12">
        <v>1</v>
      </c>
      <c r="O1010" s="12">
        <v>1</v>
      </c>
      <c r="P1010" s="12"/>
      <c r="Q1010" s="26"/>
    </row>
    <row r="1011" spans="1:17" x14ac:dyDescent="0.2">
      <c r="A1011" s="27" t="s">
        <v>47</v>
      </c>
      <c r="B1011" s="13" t="s">
        <v>169</v>
      </c>
      <c r="C1011" s="13" t="s">
        <v>314</v>
      </c>
      <c r="D1011" s="13" t="s">
        <v>214</v>
      </c>
      <c r="E1011" s="13" t="s">
        <v>313</v>
      </c>
      <c r="F1011" s="14"/>
      <c r="G1011" s="14"/>
      <c r="H1011" s="14"/>
      <c r="I1011" s="14"/>
      <c r="J1011" s="14"/>
      <c r="K1011" s="14"/>
      <c r="L1011" s="14"/>
      <c r="M1011" s="14">
        <v>1</v>
      </c>
      <c r="N1011" s="14">
        <v>2</v>
      </c>
      <c r="O1011" s="14">
        <v>1</v>
      </c>
      <c r="P1011" s="14"/>
      <c r="Q1011" s="28"/>
    </row>
    <row r="1012" spans="1:17" x14ac:dyDescent="0.2">
      <c r="A1012" s="25" t="s">
        <v>47</v>
      </c>
      <c r="B1012" s="11" t="s">
        <v>169</v>
      </c>
      <c r="C1012" s="11" t="s">
        <v>314</v>
      </c>
      <c r="D1012" s="11" t="s">
        <v>213</v>
      </c>
      <c r="E1012" s="11" t="s">
        <v>313</v>
      </c>
      <c r="F1012" s="12"/>
      <c r="G1012" s="12"/>
      <c r="H1012" s="12"/>
      <c r="I1012" s="12"/>
      <c r="J1012" s="12"/>
      <c r="K1012" s="12"/>
      <c r="L1012" s="12"/>
      <c r="M1012" s="12">
        <v>1</v>
      </c>
      <c r="N1012" s="12">
        <v>1</v>
      </c>
      <c r="O1012" s="12">
        <v>1</v>
      </c>
      <c r="P1012" s="12"/>
      <c r="Q1012" s="26"/>
    </row>
    <row r="1013" spans="1:17" x14ac:dyDescent="0.2">
      <c r="A1013" s="27" t="s">
        <v>47</v>
      </c>
      <c r="B1013" s="13" t="s">
        <v>169</v>
      </c>
      <c r="C1013" s="13" t="s">
        <v>314</v>
      </c>
      <c r="D1013" s="13" t="s">
        <v>212</v>
      </c>
      <c r="E1013" s="13" t="s">
        <v>313</v>
      </c>
      <c r="F1013" s="14"/>
      <c r="G1013" s="14"/>
      <c r="H1013" s="14"/>
      <c r="I1013" s="14"/>
      <c r="J1013" s="14"/>
      <c r="K1013" s="14"/>
      <c r="L1013" s="14"/>
      <c r="M1013" s="14">
        <v>1</v>
      </c>
      <c r="N1013" s="14"/>
      <c r="O1013" s="14">
        <v>1</v>
      </c>
      <c r="P1013" s="14"/>
      <c r="Q1013" s="28"/>
    </row>
    <row r="1014" spans="1:17" x14ac:dyDescent="0.2">
      <c r="A1014" s="25" t="s">
        <v>48</v>
      </c>
      <c r="B1014" s="11" t="s">
        <v>141</v>
      </c>
      <c r="C1014" s="11" t="s">
        <v>311</v>
      </c>
      <c r="D1014" s="11" t="s">
        <v>210</v>
      </c>
      <c r="E1014" s="11" t="s">
        <v>312</v>
      </c>
      <c r="F1014" s="12"/>
      <c r="G1014" s="12"/>
      <c r="H1014" s="12"/>
      <c r="I1014" s="12"/>
      <c r="J1014" s="12"/>
      <c r="K1014" s="12"/>
      <c r="L1014" s="12"/>
      <c r="M1014" s="12"/>
      <c r="N1014" s="12"/>
      <c r="O1014" s="12"/>
      <c r="P1014" s="12"/>
      <c r="Q1014" s="26"/>
    </row>
    <row r="1015" spans="1:17" x14ac:dyDescent="0.2">
      <c r="A1015" s="27" t="s">
        <v>48</v>
      </c>
      <c r="B1015" s="13" t="s">
        <v>141</v>
      </c>
      <c r="C1015" s="13" t="s">
        <v>311</v>
      </c>
      <c r="D1015" s="13" t="s">
        <v>210</v>
      </c>
      <c r="E1015" s="13" t="s">
        <v>313</v>
      </c>
      <c r="F1015" s="14"/>
      <c r="G1015" s="14"/>
      <c r="H1015" s="14"/>
      <c r="I1015" s="14"/>
      <c r="J1015" s="14"/>
      <c r="K1015" s="14"/>
      <c r="L1015" s="14"/>
      <c r="M1015" s="14"/>
      <c r="N1015" s="14"/>
      <c r="O1015" s="14"/>
      <c r="P1015" s="14"/>
      <c r="Q1015" s="28"/>
    </row>
    <row r="1016" spans="1:17" x14ac:dyDescent="0.2">
      <c r="A1016" s="25" t="s">
        <v>48</v>
      </c>
      <c r="B1016" s="11" t="s">
        <v>141</v>
      </c>
      <c r="C1016" s="11" t="s">
        <v>311</v>
      </c>
      <c r="D1016" s="11" t="s">
        <v>212</v>
      </c>
      <c r="E1016" s="11" t="s">
        <v>313</v>
      </c>
      <c r="F1016" s="12"/>
      <c r="G1016" s="12"/>
      <c r="H1016" s="12"/>
      <c r="I1016" s="12"/>
      <c r="J1016" s="12"/>
      <c r="K1016" s="12"/>
      <c r="L1016" s="12"/>
      <c r="M1016" s="12"/>
      <c r="N1016" s="12"/>
      <c r="O1016" s="12"/>
      <c r="P1016" s="12"/>
      <c r="Q1016" s="26"/>
    </row>
    <row r="1017" spans="1:17" x14ac:dyDescent="0.2">
      <c r="A1017" s="27" t="s">
        <v>48</v>
      </c>
      <c r="B1017" s="13" t="s">
        <v>141</v>
      </c>
      <c r="C1017" s="13" t="s">
        <v>311</v>
      </c>
      <c r="D1017" s="13" t="s">
        <v>212</v>
      </c>
      <c r="E1017" s="13" t="s">
        <v>312</v>
      </c>
      <c r="F1017" s="14"/>
      <c r="G1017" s="14"/>
      <c r="H1017" s="14"/>
      <c r="I1017" s="14"/>
      <c r="J1017" s="14"/>
      <c r="K1017" s="14"/>
      <c r="L1017" s="14"/>
      <c r="M1017" s="14"/>
      <c r="N1017" s="14"/>
      <c r="O1017" s="14"/>
      <c r="P1017" s="14"/>
      <c r="Q1017" s="28"/>
    </row>
    <row r="1018" spans="1:17" x14ac:dyDescent="0.2">
      <c r="A1018" s="25" t="s">
        <v>48</v>
      </c>
      <c r="B1018" s="11" t="s">
        <v>141</v>
      </c>
      <c r="C1018" s="11" t="s">
        <v>314</v>
      </c>
      <c r="D1018" s="11" t="s">
        <v>206</v>
      </c>
      <c r="E1018" s="11" t="s">
        <v>312</v>
      </c>
      <c r="F1018" s="12"/>
      <c r="G1018" s="12"/>
      <c r="H1018" s="12"/>
      <c r="I1018" s="12"/>
      <c r="J1018" s="12"/>
      <c r="K1018" s="12"/>
      <c r="L1018" s="12"/>
      <c r="M1018" s="12"/>
      <c r="N1018" s="12"/>
      <c r="O1018" s="12"/>
      <c r="P1018" s="12"/>
      <c r="Q1018" s="26"/>
    </row>
    <row r="1019" spans="1:17" x14ac:dyDescent="0.2">
      <c r="A1019" s="27" t="s">
        <v>48</v>
      </c>
      <c r="B1019" s="13" t="s">
        <v>141</v>
      </c>
      <c r="C1019" s="13" t="s">
        <v>314</v>
      </c>
      <c r="D1019" s="13" t="s">
        <v>206</v>
      </c>
      <c r="E1019" s="13" t="s">
        <v>313</v>
      </c>
      <c r="F1019" s="14"/>
      <c r="G1019" s="14"/>
      <c r="H1019" s="14"/>
      <c r="I1019" s="14"/>
      <c r="J1019" s="14"/>
      <c r="K1019" s="14"/>
      <c r="L1019" s="14"/>
      <c r="M1019" s="14"/>
      <c r="N1019" s="14"/>
      <c r="O1019" s="14"/>
      <c r="P1019" s="14"/>
      <c r="Q1019" s="28"/>
    </row>
    <row r="1020" spans="1:17" x14ac:dyDescent="0.2">
      <c r="A1020" s="25" t="s">
        <v>48</v>
      </c>
      <c r="B1020" s="11" t="s">
        <v>141</v>
      </c>
      <c r="C1020" s="11" t="s">
        <v>311</v>
      </c>
      <c r="D1020" s="11" t="s">
        <v>213</v>
      </c>
      <c r="E1020" s="11" t="s">
        <v>312</v>
      </c>
      <c r="F1020" s="12"/>
      <c r="G1020" s="12"/>
      <c r="H1020" s="12"/>
      <c r="I1020" s="12"/>
      <c r="J1020" s="12"/>
      <c r="K1020" s="12"/>
      <c r="L1020" s="12"/>
      <c r="M1020" s="12"/>
      <c r="N1020" s="12"/>
      <c r="O1020" s="12"/>
      <c r="P1020" s="12"/>
      <c r="Q1020" s="26"/>
    </row>
    <row r="1021" spans="1:17" x14ac:dyDescent="0.2">
      <c r="A1021" s="27" t="s">
        <v>48</v>
      </c>
      <c r="B1021" s="13" t="s">
        <v>141</v>
      </c>
      <c r="C1021" s="13" t="s">
        <v>311</v>
      </c>
      <c r="D1021" s="13" t="s">
        <v>213</v>
      </c>
      <c r="E1021" s="13" t="s">
        <v>313</v>
      </c>
      <c r="F1021" s="14"/>
      <c r="G1021" s="14"/>
      <c r="H1021" s="14"/>
      <c r="I1021" s="14"/>
      <c r="J1021" s="14"/>
      <c r="K1021" s="14"/>
      <c r="L1021" s="14"/>
      <c r="M1021" s="14"/>
      <c r="N1021" s="14"/>
      <c r="O1021" s="14"/>
      <c r="P1021" s="14"/>
      <c r="Q1021" s="28"/>
    </row>
    <row r="1022" spans="1:17" x14ac:dyDescent="0.2">
      <c r="A1022" s="25" t="s">
        <v>48</v>
      </c>
      <c r="B1022" s="11" t="s">
        <v>141</v>
      </c>
      <c r="C1022" s="11" t="s">
        <v>314</v>
      </c>
      <c r="D1022" s="11" t="s">
        <v>215</v>
      </c>
      <c r="E1022" s="11" t="s">
        <v>312</v>
      </c>
      <c r="F1022" s="12">
        <v>2</v>
      </c>
      <c r="G1022" s="12"/>
      <c r="H1022" s="12"/>
      <c r="I1022" s="12">
        <v>1</v>
      </c>
      <c r="J1022" s="12">
        <v>1</v>
      </c>
      <c r="K1022" s="12">
        <v>1</v>
      </c>
      <c r="L1022" s="12">
        <v>1</v>
      </c>
      <c r="M1022" s="12"/>
      <c r="N1022" s="12"/>
      <c r="O1022" s="12">
        <v>1</v>
      </c>
      <c r="P1022" s="12"/>
      <c r="Q1022" s="26"/>
    </row>
    <row r="1023" spans="1:17" x14ac:dyDescent="0.2">
      <c r="A1023" s="27" t="s">
        <v>48</v>
      </c>
      <c r="B1023" s="13" t="s">
        <v>141</v>
      </c>
      <c r="C1023" s="13" t="s">
        <v>314</v>
      </c>
      <c r="D1023" s="13" t="s">
        <v>215</v>
      </c>
      <c r="E1023" s="13" t="s">
        <v>313</v>
      </c>
      <c r="F1023" s="14">
        <v>2</v>
      </c>
      <c r="G1023" s="14"/>
      <c r="H1023" s="14"/>
      <c r="I1023" s="14">
        <v>1</v>
      </c>
      <c r="J1023" s="14">
        <v>1</v>
      </c>
      <c r="K1023" s="14"/>
      <c r="L1023" s="14">
        <v>1</v>
      </c>
      <c r="M1023" s="14">
        <v>1</v>
      </c>
      <c r="N1023" s="14"/>
      <c r="O1023" s="14">
        <v>1</v>
      </c>
      <c r="P1023" s="14"/>
      <c r="Q1023" s="28"/>
    </row>
    <row r="1024" spans="1:17" x14ac:dyDescent="0.2">
      <c r="A1024" s="25" t="s">
        <v>48</v>
      </c>
      <c r="B1024" s="11" t="s">
        <v>141</v>
      </c>
      <c r="C1024" s="11" t="s">
        <v>311</v>
      </c>
      <c r="D1024" s="11" t="s">
        <v>214</v>
      </c>
      <c r="E1024" s="11" t="s">
        <v>312</v>
      </c>
      <c r="F1024" s="12">
        <v>8</v>
      </c>
      <c r="G1024" s="12">
        <v>7</v>
      </c>
      <c r="H1024" s="12">
        <v>6</v>
      </c>
      <c r="I1024" s="12">
        <v>6</v>
      </c>
      <c r="J1024" s="12">
        <v>5</v>
      </c>
      <c r="K1024" s="12">
        <v>6</v>
      </c>
      <c r="L1024" s="12">
        <v>7</v>
      </c>
      <c r="M1024" s="12">
        <v>5</v>
      </c>
      <c r="N1024" s="12">
        <v>5</v>
      </c>
      <c r="O1024" s="12">
        <v>7</v>
      </c>
      <c r="P1024" s="12"/>
      <c r="Q1024" s="26"/>
    </row>
    <row r="1025" spans="1:17" x14ac:dyDescent="0.2">
      <c r="A1025" s="27" t="s">
        <v>48</v>
      </c>
      <c r="B1025" s="13" t="s">
        <v>141</v>
      </c>
      <c r="C1025" s="13" t="s">
        <v>311</v>
      </c>
      <c r="D1025" s="13" t="s">
        <v>214</v>
      </c>
      <c r="E1025" s="13" t="s">
        <v>313</v>
      </c>
      <c r="F1025" s="14">
        <v>11</v>
      </c>
      <c r="G1025" s="14">
        <v>12</v>
      </c>
      <c r="H1025" s="14">
        <v>9</v>
      </c>
      <c r="I1025" s="14">
        <v>9</v>
      </c>
      <c r="J1025" s="14">
        <v>8</v>
      </c>
      <c r="K1025" s="14">
        <v>9</v>
      </c>
      <c r="L1025" s="14">
        <v>11</v>
      </c>
      <c r="M1025" s="14">
        <v>9</v>
      </c>
      <c r="N1025" s="14">
        <v>9</v>
      </c>
      <c r="O1025" s="14">
        <v>12</v>
      </c>
      <c r="P1025" s="14"/>
      <c r="Q1025" s="28"/>
    </row>
    <row r="1026" spans="1:17" x14ac:dyDescent="0.2">
      <c r="A1026" s="25" t="s">
        <v>48</v>
      </c>
      <c r="B1026" s="11" t="s">
        <v>141</v>
      </c>
      <c r="C1026" s="11" t="s">
        <v>311</v>
      </c>
      <c r="D1026" s="11" t="s">
        <v>215</v>
      </c>
      <c r="E1026" s="11" t="s">
        <v>312</v>
      </c>
      <c r="F1026" s="12">
        <v>7</v>
      </c>
      <c r="G1026" s="12">
        <v>6</v>
      </c>
      <c r="H1026" s="12">
        <v>5</v>
      </c>
      <c r="I1026" s="12">
        <v>4</v>
      </c>
      <c r="J1026" s="12">
        <v>4</v>
      </c>
      <c r="K1026" s="12">
        <v>5</v>
      </c>
      <c r="L1026" s="12">
        <v>7</v>
      </c>
      <c r="M1026" s="12">
        <v>6</v>
      </c>
      <c r="N1026" s="12">
        <v>6</v>
      </c>
      <c r="O1026" s="12">
        <v>7</v>
      </c>
      <c r="P1026" s="12"/>
      <c r="Q1026" s="26"/>
    </row>
    <row r="1027" spans="1:17" x14ac:dyDescent="0.2">
      <c r="A1027" s="27" t="s">
        <v>48</v>
      </c>
      <c r="B1027" s="13" t="s">
        <v>141</v>
      </c>
      <c r="C1027" s="13" t="s">
        <v>311</v>
      </c>
      <c r="D1027" s="13" t="s">
        <v>215</v>
      </c>
      <c r="E1027" s="13" t="s">
        <v>313</v>
      </c>
      <c r="F1027" s="14">
        <v>7</v>
      </c>
      <c r="G1027" s="14">
        <v>9</v>
      </c>
      <c r="H1027" s="14">
        <v>6</v>
      </c>
      <c r="I1027" s="14">
        <v>6</v>
      </c>
      <c r="J1027" s="14">
        <v>5</v>
      </c>
      <c r="K1027" s="14">
        <v>6</v>
      </c>
      <c r="L1027" s="14">
        <v>9</v>
      </c>
      <c r="M1027" s="14">
        <v>9</v>
      </c>
      <c r="N1027" s="14">
        <v>9</v>
      </c>
      <c r="O1027" s="14">
        <v>11</v>
      </c>
      <c r="P1027" s="14"/>
      <c r="Q1027" s="28"/>
    </row>
    <row r="1028" spans="1:17" x14ac:dyDescent="0.2">
      <c r="A1028" s="25" t="s">
        <v>48</v>
      </c>
      <c r="B1028" s="11" t="s">
        <v>141</v>
      </c>
      <c r="C1028" s="11" t="s">
        <v>314</v>
      </c>
      <c r="D1028" s="11" t="s">
        <v>214</v>
      </c>
      <c r="E1028" s="11" t="s">
        <v>312</v>
      </c>
      <c r="F1028" s="12">
        <v>4</v>
      </c>
      <c r="G1028" s="12">
        <v>2</v>
      </c>
      <c r="H1028" s="12">
        <v>3</v>
      </c>
      <c r="I1028" s="12">
        <v>2</v>
      </c>
      <c r="J1028" s="12">
        <v>2</v>
      </c>
      <c r="K1028" s="12">
        <v>2</v>
      </c>
      <c r="L1028" s="12">
        <v>2</v>
      </c>
      <c r="M1028" s="12"/>
      <c r="N1028" s="12"/>
      <c r="O1028" s="12">
        <v>1</v>
      </c>
      <c r="P1028" s="12"/>
      <c r="Q1028" s="26"/>
    </row>
    <row r="1029" spans="1:17" x14ac:dyDescent="0.2">
      <c r="A1029" s="27" t="s">
        <v>48</v>
      </c>
      <c r="B1029" s="13" t="s">
        <v>141</v>
      </c>
      <c r="C1029" s="13" t="s">
        <v>314</v>
      </c>
      <c r="D1029" s="13" t="s">
        <v>214</v>
      </c>
      <c r="E1029" s="13" t="s">
        <v>313</v>
      </c>
      <c r="F1029" s="14">
        <v>5</v>
      </c>
      <c r="G1029" s="14">
        <v>3</v>
      </c>
      <c r="H1029" s="14">
        <v>3</v>
      </c>
      <c r="I1029" s="14">
        <v>2</v>
      </c>
      <c r="J1029" s="14">
        <v>2</v>
      </c>
      <c r="K1029" s="14">
        <v>3</v>
      </c>
      <c r="L1029" s="14">
        <v>2</v>
      </c>
      <c r="M1029" s="14">
        <v>1</v>
      </c>
      <c r="N1029" s="14">
        <v>1</v>
      </c>
      <c r="O1029" s="14">
        <v>1</v>
      </c>
      <c r="P1029" s="14"/>
      <c r="Q1029" s="28"/>
    </row>
    <row r="1030" spans="1:17" x14ac:dyDescent="0.2">
      <c r="A1030" s="25" t="s">
        <v>48</v>
      </c>
      <c r="B1030" s="11" t="s">
        <v>141</v>
      </c>
      <c r="C1030" s="11" t="s">
        <v>314</v>
      </c>
      <c r="D1030" s="11" t="s">
        <v>213</v>
      </c>
      <c r="E1030" s="11" t="s">
        <v>312</v>
      </c>
      <c r="F1030" s="12">
        <v>4</v>
      </c>
      <c r="G1030" s="12">
        <v>1</v>
      </c>
      <c r="H1030" s="12">
        <v>1</v>
      </c>
      <c r="I1030" s="12">
        <v>2</v>
      </c>
      <c r="J1030" s="12">
        <v>1</v>
      </c>
      <c r="K1030" s="12">
        <v>2</v>
      </c>
      <c r="L1030" s="12">
        <v>2</v>
      </c>
      <c r="M1030" s="12">
        <v>1</v>
      </c>
      <c r="N1030" s="12"/>
      <c r="O1030" s="12">
        <v>1</v>
      </c>
      <c r="P1030" s="12"/>
      <c r="Q1030" s="26"/>
    </row>
    <row r="1031" spans="1:17" x14ac:dyDescent="0.2">
      <c r="A1031" s="27" t="s">
        <v>48</v>
      </c>
      <c r="B1031" s="13" t="s">
        <v>141</v>
      </c>
      <c r="C1031" s="13" t="s">
        <v>314</v>
      </c>
      <c r="D1031" s="13" t="s">
        <v>213</v>
      </c>
      <c r="E1031" s="13" t="s">
        <v>313</v>
      </c>
      <c r="F1031" s="14">
        <v>3</v>
      </c>
      <c r="G1031" s="14">
        <v>1</v>
      </c>
      <c r="H1031" s="14">
        <v>1</v>
      </c>
      <c r="I1031" s="14">
        <v>2</v>
      </c>
      <c r="J1031" s="14">
        <v>1</v>
      </c>
      <c r="K1031" s="14">
        <v>1</v>
      </c>
      <c r="L1031" s="14">
        <v>1</v>
      </c>
      <c r="M1031" s="14">
        <v>1</v>
      </c>
      <c r="N1031" s="14">
        <v>1</v>
      </c>
      <c r="O1031" s="14">
        <v>1</v>
      </c>
      <c r="P1031" s="14"/>
      <c r="Q1031" s="28"/>
    </row>
    <row r="1032" spans="1:17" x14ac:dyDescent="0.2">
      <c r="A1032" s="25" t="s">
        <v>48</v>
      </c>
      <c r="B1032" s="11" t="s">
        <v>141</v>
      </c>
      <c r="C1032" s="11" t="s">
        <v>314</v>
      </c>
      <c r="D1032" s="11" t="s">
        <v>212</v>
      </c>
      <c r="E1032" s="11" t="s">
        <v>312</v>
      </c>
      <c r="F1032" s="12">
        <v>5</v>
      </c>
      <c r="G1032" s="12">
        <v>2</v>
      </c>
      <c r="H1032" s="12">
        <v>2</v>
      </c>
      <c r="I1032" s="12">
        <v>3</v>
      </c>
      <c r="J1032" s="12">
        <v>2</v>
      </c>
      <c r="K1032" s="12">
        <v>2</v>
      </c>
      <c r="L1032" s="12">
        <v>3</v>
      </c>
      <c r="M1032" s="12">
        <v>2</v>
      </c>
      <c r="N1032" s="12">
        <v>1</v>
      </c>
      <c r="O1032" s="12">
        <v>1</v>
      </c>
      <c r="P1032" s="12"/>
      <c r="Q1032" s="26"/>
    </row>
    <row r="1033" spans="1:17" x14ac:dyDescent="0.2">
      <c r="A1033" s="27" t="s">
        <v>48</v>
      </c>
      <c r="B1033" s="13" t="s">
        <v>141</v>
      </c>
      <c r="C1033" s="13" t="s">
        <v>314</v>
      </c>
      <c r="D1033" s="13" t="s">
        <v>212</v>
      </c>
      <c r="E1033" s="13" t="s">
        <v>313</v>
      </c>
      <c r="F1033" s="14">
        <v>4</v>
      </c>
      <c r="G1033" s="14">
        <v>2</v>
      </c>
      <c r="H1033" s="14">
        <v>2</v>
      </c>
      <c r="I1033" s="14">
        <v>2</v>
      </c>
      <c r="J1033" s="14">
        <v>2</v>
      </c>
      <c r="K1033" s="14">
        <v>2</v>
      </c>
      <c r="L1033" s="14">
        <v>2</v>
      </c>
      <c r="M1033" s="14">
        <v>2</v>
      </c>
      <c r="N1033" s="14">
        <v>1</v>
      </c>
      <c r="O1033" s="14">
        <v>1</v>
      </c>
      <c r="P1033" s="14"/>
      <c r="Q1033" s="28"/>
    </row>
    <row r="1034" spans="1:17" x14ac:dyDescent="0.2">
      <c r="A1034" s="25" t="s">
        <v>48</v>
      </c>
      <c r="B1034" s="11" t="s">
        <v>141</v>
      </c>
      <c r="C1034" s="11" t="s">
        <v>314</v>
      </c>
      <c r="D1034" s="11" t="s">
        <v>210</v>
      </c>
      <c r="E1034" s="11" t="s">
        <v>312</v>
      </c>
      <c r="F1034" s="12">
        <v>7</v>
      </c>
      <c r="G1034" s="12">
        <v>3</v>
      </c>
      <c r="H1034" s="12">
        <v>4</v>
      </c>
      <c r="I1034" s="12">
        <v>4</v>
      </c>
      <c r="J1034" s="12">
        <v>3</v>
      </c>
      <c r="K1034" s="12">
        <v>4</v>
      </c>
      <c r="L1034" s="12">
        <v>5</v>
      </c>
      <c r="M1034" s="12">
        <v>3</v>
      </c>
      <c r="N1034" s="12">
        <v>2</v>
      </c>
      <c r="O1034" s="12">
        <v>3</v>
      </c>
      <c r="P1034" s="12"/>
      <c r="Q1034" s="26"/>
    </row>
    <row r="1035" spans="1:17" x14ac:dyDescent="0.2">
      <c r="A1035" s="27" t="s">
        <v>48</v>
      </c>
      <c r="B1035" s="13" t="s">
        <v>141</v>
      </c>
      <c r="C1035" s="13" t="s">
        <v>314</v>
      </c>
      <c r="D1035" s="13" t="s">
        <v>210</v>
      </c>
      <c r="E1035" s="13" t="s">
        <v>313</v>
      </c>
      <c r="F1035" s="14">
        <v>6</v>
      </c>
      <c r="G1035" s="14">
        <v>3</v>
      </c>
      <c r="H1035" s="14">
        <v>3</v>
      </c>
      <c r="I1035" s="14">
        <v>3</v>
      </c>
      <c r="J1035" s="14">
        <v>2</v>
      </c>
      <c r="K1035" s="14">
        <v>3</v>
      </c>
      <c r="L1035" s="14">
        <v>3</v>
      </c>
      <c r="M1035" s="14">
        <v>3</v>
      </c>
      <c r="N1035" s="14">
        <v>2</v>
      </c>
      <c r="O1035" s="14">
        <v>3</v>
      </c>
      <c r="P1035" s="14"/>
      <c r="Q1035" s="28"/>
    </row>
    <row r="1036" spans="1:17" x14ac:dyDescent="0.2">
      <c r="A1036" s="25" t="s">
        <v>49</v>
      </c>
      <c r="B1036" s="11" t="s">
        <v>142</v>
      </c>
      <c r="C1036" s="11" t="s">
        <v>311</v>
      </c>
      <c r="D1036" s="11" t="s">
        <v>210</v>
      </c>
      <c r="E1036" s="11" t="s">
        <v>312</v>
      </c>
      <c r="F1036" s="12"/>
      <c r="G1036" s="12"/>
      <c r="H1036" s="12"/>
      <c r="I1036" s="12"/>
      <c r="J1036" s="12"/>
      <c r="K1036" s="12"/>
      <c r="L1036" s="12"/>
      <c r="M1036" s="12"/>
      <c r="N1036" s="12"/>
      <c r="O1036" s="12"/>
      <c r="P1036" s="12"/>
      <c r="Q1036" s="26"/>
    </row>
    <row r="1037" spans="1:17" x14ac:dyDescent="0.2">
      <c r="A1037" s="27" t="s">
        <v>49</v>
      </c>
      <c r="B1037" s="13" t="s">
        <v>142</v>
      </c>
      <c r="C1037" s="13" t="s">
        <v>311</v>
      </c>
      <c r="D1037" s="13" t="s">
        <v>210</v>
      </c>
      <c r="E1037" s="13" t="s">
        <v>313</v>
      </c>
      <c r="F1037" s="14"/>
      <c r="G1037" s="14"/>
      <c r="H1037" s="14"/>
      <c r="I1037" s="14"/>
      <c r="J1037" s="14"/>
      <c r="K1037" s="14"/>
      <c r="L1037" s="14"/>
      <c r="M1037" s="14"/>
      <c r="N1037" s="14"/>
      <c r="O1037" s="14"/>
      <c r="P1037" s="14"/>
      <c r="Q1037" s="28"/>
    </row>
    <row r="1038" spans="1:17" x14ac:dyDescent="0.2">
      <c r="A1038" s="25" t="s">
        <v>49</v>
      </c>
      <c r="B1038" s="11" t="s">
        <v>142</v>
      </c>
      <c r="C1038" s="11" t="s">
        <v>311</v>
      </c>
      <c r="D1038" s="11" t="s">
        <v>212</v>
      </c>
      <c r="E1038" s="11" t="s">
        <v>313</v>
      </c>
      <c r="F1038" s="12"/>
      <c r="G1038" s="12"/>
      <c r="H1038" s="12"/>
      <c r="I1038" s="12"/>
      <c r="J1038" s="12"/>
      <c r="K1038" s="12"/>
      <c r="L1038" s="12"/>
      <c r="M1038" s="12"/>
      <c r="N1038" s="12"/>
      <c r="O1038" s="12"/>
      <c r="P1038" s="12"/>
      <c r="Q1038" s="26"/>
    </row>
    <row r="1039" spans="1:17" x14ac:dyDescent="0.2">
      <c r="A1039" s="27" t="s">
        <v>49</v>
      </c>
      <c r="B1039" s="13" t="s">
        <v>142</v>
      </c>
      <c r="C1039" s="13" t="s">
        <v>311</v>
      </c>
      <c r="D1039" s="13" t="s">
        <v>212</v>
      </c>
      <c r="E1039" s="13" t="s">
        <v>312</v>
      </c>
      <c r="F1039" s="14"/>
      <c r="G1039" s="14"/>
      <c r="H1039" s="14"/>
      <c r="I1039" s="14"/>
      <c r="J1039" s="14"/>
      <c r="K1039" s="14"/>
      <c r="L1039" s="14"/>
      <c r="M1039" s="14"/>
      <c r="N1039" s="14"/>
      <c r="O1039" s="14"/>
      <c r="P1039" s="14"/>
      <c r="Q1039" s="28"/>
    </row>
    <row r="1040" spans="1:17" x14ac:dyDescent="0.2">
      <c r="A1040" s="25" t="s">
        <v>49</v>
      </c>
      <c r="B1040" s="11" t="s">
        <v>142</v>
      </c>
      <c r="C1040" s="11" t="s">
        <v>311</v>
      </c>
      <c r="D1040" s="11" t="s">
        <v>213</v>
      </c>
      <c r="E1040" s="11" t="s">
        <v>312</v>
      </c>
      <c r="F1040" s="12"/>
      <c r="G1040" s="12"/>
      <c r="H1040" s="12"/>
      <c r="I1040" s="12"/>
      <c r="J1040" s="12"/>
      <c r="K1040" s="12"/>
      <c r="L1040" s="12"/>
      <c r="M1040" s="12"/>
      <c r="N1040" s="12"/>
      <c r="O1040" s="12"/>
      <c r="P1040" s="12"/>
      <c r="Q1040" s="26"/>
    </row>
    <row r="1041" spans="1:17" x14ac:dyDescent="0.2">
      <c r="A1041" s="27" t="s">
        <v>49</v>
      </c>
      <c r="B1041" s="13" t="s">
        <v>142</v>
      </c>
      <c r="C1041" s="13" t="s">
        <v>311</v>
      </c>
      <c r="D1041" s="13" t="s">
        <v>213</v>
      </c>
      <c r="E1041" s="13" t="s">
        <v>313</v>
      </c>
      <c r="F1041" s="14"/>
      <c r="G1041" s="14"/>
      <c r="H1041" s="14"/>
      <c r="I1041" s="14"/>
      <c r="J1041" s="14"/>
      <c r="K1041" s="14"/>
      <c r="L1041" s="14"/>
      <c r="M1041" s="14"/>
      <c r="N1041" s="14"/>
      <c r="O1041" s="14"/>
      <c r="P1041" s="14"/>
      <c r="Q1041" s="28"/>
    </row>
    <row r="1042" spans="1:17" x14ac:dyDescent="0.2">
      <c r="A1042" s="25" t="s">
        <v>49</v>
      </c>
      <c r="B1042" s="11" t="s">
        <v>142</v>
      </c>
      <c r="C1042" s="11" t="s">
        <v>314</v>
      </c>
      <c r="D1042" s="11" t="s">
        <v>214</v>
      </c>
      <c r="E1042" s="11" t="s">
        <v>312</v>
      </c>
      <c r="F1042" s="12">
        <v>15</v>
      </c>
      <c r="G1042" s="12">
        <v>16</v>
      </c>
      <c r="H1042" s="12">
        <v>19</v>
      </c>
      <c r="I1042" s="12">
        <v>17</v>
      </c>
      <c r="J1042" s="12">
        <v>16</v>
      </c>
      <c r="K1042" s="12">
        <v>17</v>
      </c>
      <c r="L1042" s="12">
        <v>15</v>
      </c>
      <c r="M1042" s="12"/>
      <c r="N1042" s="12">
        <v>19</v>
      </c>
      <c r="O1042" s="12">
        <v>14</v>
      </c>
      <c r="P1042" s="12"/>
      <c r="Q1042" s="26"/>
    </row>
    <row r="1043" spans="1:17" x14ac:dyDescent="0.2">
      <c r="A1043" s="27" t="s">
        <v>49</v>
      </c>
      <c r="B1043" s="13" t="s">
        <v>142</v>
      </c>
      <c r="C1043" s="13" t="s">
        <v>314</v>
      </c>
      <c r="D1043" s="13" t="s">
        <v>214</v>
      </c>
      <c r="E1043" s="13" t="s">
        <v>313</v>
      </c>
      <c r="F1043" s="14">
        <v>15</v>
      </c>
      <c r="G1043" s="14">
        <v>14</v>
      </c>
      <c r="H1043" s="14">
        <v>19</v>
      </c>
      <c r="I1043" s="14">
        <v>16</v>
      </c>
      <c r="J1043" s="14">
        <v>15</v>
      </c>
      <c r="K1043" s="14">
        <v>16</v>
      </c>
      <c r="L1043" s="14">
        <v>14</v>
      </c>
      <c r="M1043" s="14"/>
      <c r="N1043" s="14">
        <v>19</v>
      </c>
      <c r="O1043" s="14">
        <v>14</v>
      </c>
      <c r="P1043" s="14"/>
      <c r="Q1043" s="28"/>
    </row>
    <row r="1044" spans="1:17" x14ac:dyDescent="0.2">
      <c r="A1044" s="25" t="s">
        <v>49</v>
      </c>
      <c r="B1044" s="11" t="s">
        <v>142</v>
      </c>
      <c r="C1044" s="11" t="s">
        <v>314</v>
      </c>
      <c r="D1044" s="11" t="s">
        <v>215</v>
      </c>
      <c r="E1044" s="11" t="s">
        <v>312</v>
      </c>
      <c r="F1044" s="12">
        <v>13</v>
      </c>
      <c r="G1044" s="12">
        <v>13</v>
      </c>
      <c r="H1044" s="12">
        <v>16</v>
      </c>
      <c r="I1044" s="12">
        <v>14</v>
      </c>
      <c r="J1044" s="12">
        <v>13</v>
      </c>
      <c r="K1044" s="12">
        <v>13</v>
      </c>
      <c r="L1044" s="12">
        <v>14</v>
      </c>
      <c r="M1044" s="12"/>
      <c r="N1044" s="12"/>
      <c r="O1044" s="12">
        <v>12</v>
      </c>
      <c r="P1044" s="12"/>
      <c r="Q1044" s="26"/>
    </row>
    <row r="1045" spans="1:17" x14ac:dyDescent="0.2">
      <c r="A1045" s="27" t="s">
        <v>49</v>
      </c>
      <c r="B1045" s="13" t="s">
        <v>142</v>
      </c>
      <c r="C1045" s="13" t="s">
        <v>314</v>
      </c>
      <c r="D1045" s="13" t="s">
        <v>215</v>
      </c>
      <c r="E1045" s="13" t="s">
        <v>313</v>
      </c>
      <c r="F1045" s="14">
        <v>12</v>
      </c>
      <c r="G1045" s="14">
        <v>11</v>
      </c>
      <c r="H1045" s="14">
        <v>14</v>
      </c>
      <c r="I1045" s="14">
        <v>12</v>
      </c>
      <c r="J1045" s="14">
        <v>12</v>
      </c>
      <c r="K1045" s="14">
        <v>12</v>
      </c>
      <c r="L1045" s="14">
        <v>12</v>
      </c>
      <c r="M1045" s="14"/>
      <c r="N1045" s="14"/>
      <c r="O1045" s="14">
        <v>10</v>
      </c>
      <c r="P1045" s="14"/>
      <c r="Q1045" s="28"/>
    </row>
    <row r="1046" spans="1:17" x14ac:dyDescent="0.2">
      <c r="A1046" s="25" t="s">
        <v>49</v>
      </c>
      <c r="B1046" s="11" t="s">
        <v>142</v>
      </c>
      <c r="C1046" s="11" t="s">
        <v>314</v>
      </c>
      <c r="D1046" s="11" t="s">
        <v>213</v>
      </c>
      <c r="E1046" s="11" t="s">
        <v>312</v>
      </c>
      <c r="F1046" s="12">
        <v>12</v>
      </c>
      <c r="G1046" s="12">
        <v>13</v>
      </c>
      <c r="H1046" s="12">
        <v>16</v>
      </c>
      <c r="I1046" s="12">
        <v>14</v>
      </c>
      <c r="J1046" s="12">
        <v>13</v>
      </c>
      <c r="K1046" s="12">
        <v>13</v>
      </c>
      <c r="L1046" s="12">
        <v>13</v>
      </c>
      <c r="M1046" s="12"/>
      <c r="N1046" s="12"/>
      <c r="O1046" s="12">
        <v>11</v>
      </c>
      <c r="P1046" s="12"/>
      <c r="Q1046" s="26"/>
    </row>
    <row r="1047" spans="1:17" x14ac:dyDescent="0.2">
      <c r="A1047" s="27" t="s">
        <v>49</v>
      </c>
      <c r="B1047" s="13" t="s">
        <v>142</v>
      </c>
      <c r="C1047" s="13" t="s">
        <v>314</v>
      </c>
      <c r="D1047" s="13" t="s">
        <v>213</v>
      </c>
      <c r="E1047" s="13" t="s">
        <v>313</v>
      </c>
      <c r="F1047" s="14">
        <v>11</v>
      </c>
      <c r="G1047" s="14">
        <v>11</v>
      </c>
      <c r="H1047" s="14">
        <v>15</v>
      </c>
      <c r="I1047" s="14">
        <v>12</v>
      </c>
      <c r="J1047" s="14">
        <v>12</v>
      </c>
      <c r="K1047" s="14">
        <v>12</v>
      </c>
      <c r="L1047" s="14">
        <v>12</v>
      </c>
      <c r="M1047" s="14"/>
      <c r="N1047" s="14"/>
      <c r="O1047" s="14">
        <v>10</v>
      </c>
      <c r="P1047" s="14"/>
      <c r="Q1047" s="28"/>
    </row>
    <row r="1048" spans="1:17" x14ac:dyDescent="0.2">
      <c r="A1048" s="25" t="s">
        <v>49</v>
      </c>
      <c r="B1048" s="11" t="s">
        <v>142</v>
      </c>
      <c r="C1048" s="11" t="s">
        <v>314</v>
      </c>
      <c r="D1048" s="11" t="s">
        <v>212</v>
      </c>
      <c r="E1048" s="11" t="s">
        <v>312</v>
      </c>
      <c r="F1048" s="12">
        <v>15</v>
      </c>
      <c r="G1048" s="12">
        <v>17</v>
      </c>
      <c r="H1048" s="12">
        <v>21</v>
      </c>
      <c r="I1048" s="12">
        <v>20</v>
      </c>
      <c r="J1048" s="12">
        <v>20</v>
      </c>
      <c r="K1048" s="12">
        <v>21</v>
      </c>
      <c r="L1048" s="12">
        <v>21</v>
      </c>
      <c r="M1048" s="12"/>
      <c r="N1048" s="12"/>
      <c r="O1048" s="12">
        <v>16</v>
      </c>
      <c r="P1048" s="12"/>
      <c r="Q1048" s="26"/>
    </row>
    <row r="1049" spans="1:17" x14ac:dyDescent="0.2">
      <c r="A1049" s="27" t="s">
        <v>49</v>
      </c>
      <c r="B1049" s="13" t="s">
        <v>142</v>
      </c>
      <c r="C1049" s="13" t="s">
        <v>314</v>
      </c>
      <c r="D1049" s="13" t="s">
        <v>212</v>
      </c>
      <c r="E1049" s="13" t="s">
        <v>313</v>
      </c>
      <c r="F1049" s="14">
        <v>13</v>
      </c>
      <c r="G1049" s="14">
        <v>14</v>
      </c>
      <c r="H1049" s="14">
        <v>19</v>
      </c>
      <c r="I1049" s="14">
        <v>18</v>
      </c>
      <c r="J1049" s="14">
        <v>19</v>
      </c>
      <c r="K1049" s="14">
        <v>20</v>
      </c>
      <c r="L1049" s="14">
        <v>20</v>
      </c>
      <c r="M1049" s="14"/>
      <c r="N1049" s="14"/>
      <c r="O1049" s="14">
        <v>15</v>
      </c>
      <c r="P1049" s="14"/>
      <c r="Q1049" s="28"/>
    </row>
    <row r="1050" spans="1:17" x14ac:dyDescent="0.2">
      <c r="A1050" s="25" t="s">
        <v>49</v>
      </c>
      <c r="B1050" s="11" t="s">
        <v>142</v>
      </c>
      <c r="C1050" s="11" t="s">
        <v>314</v>
      </c>
      <c r="D1050" s="11" t="s">
        <v>210</v>
      </c>
      <c r="E1050" s="11" t="s">
        <v>312</v>
      </c>
      <c r="F1050" s="12">
        <v>21</v>
      </c>
      <c r="G1050" s="12">
        <v>22</v>
      </c>
      <c r="H1050" s="12">
        <v>23</v>
      </c>
      <c r="I1050" s="12">
        <v>22</v>
      </c>
      <c r="J1050" s="12">
        <v>22</v>
      </c>
      <c r="K1050" s="12">
        <v>22</v>
      </c>
      <c r="L1050" s="12">
        <v>19</v>
      </c>
      <c r="M1050" s="12"/>
      <c r="N1050" s="12"/>
      <c r="O1050" s="12">
        <v>17</v>
      </c>
      <c r="P1050" s="12"/>
      <c r="Q1050" s="26"/>
    </row>
    <row r="1051" spans="1:17" x14ac:dyDescent="0.2">
      <c r="A1051" s="27" t="s">
        <v>49</v>
      </c>
      <c r="B1051" s="13" t="s">
        <v>142</v>
      </c>
      <c r="C1051" s="13" t="s">
        <v>314</v>
      </c>
      <c r="D1051" s="13" t="s">
        <v>210</v>
      </c>
      <c r="E1051" s="13" t="s">
        <v>313</v>
      </c>
      <c r="F1051" s="14">
        <v>21</v>
      </c>
      <c r="G1051" s="14">
        <v>21</v>
      </c>
      <c r="H1051" s="14">
        <v>23</v>
      </c>
      <c r="I1051" s="14">
        <v>22</v>
      </c>
      <c r="J1051" s="14">
        <v>22</v>
      </c>
      <c r="K1051" s="14">
        <v>21</v>
      </c>
      <c r="L1051" s="14">
        <v>19</v>
      </c>
      <c r="M1051" s="14"/>
      <c r="N1051" s="14"/>
      <c r="O1051" s="14">
        <v>15</v>
      </c>
      <c r="P1051" s="14"/>
      <c r="Q1051" s="28"/>
    </row>
    <row r="1052" spans="1:17" x14ac:dyDescent="0.2">
      <c r="A1052" s="25" t="s">
        <v>49</v>
      </c>
      <c r="B1052" s="11" t="s">
        <v>142</v>
      </c>
      <c r="C1052" s="11" t="s">
        <v>314</v>
      </c>
      <c r="D1052" s="11" t="s">
        <v>206</v>
      </c>
      <c r="E1052" s="11" t="s">
        <v>312</v>
      </c>
      <c r="F1052" s="12">
        <v>12</v>
      </c>
      <c r="G1052" s="12">
        <v>11</v>
      </c>
      <c r="H1052" s="12">
        <v>16</v>
      </c>
      <c r="I1052" s="12">
        <v>15</v>
      </c>
      <c r="J1052" s="12">
        <v>15</v>
      </c>
      <c r="K1052" s="12">
        <v>15</v>
      </c>
      <c r="L1052" s="12">
        <v>14</v>
      </c>
      <c r="M1052" s="12"/>
      <c r="N1052" s="12"/>
      <c r="O1052" s="12">
        <v>13</v>
      </c>
      <c r="P1052" s="12"/>
      <c r="Q1052" s="26"/>
    </row>
    <row r="1053" spans="1:17" x14ac:dyDescent="0.2">
      <c r="A1053" s="27" t="s">
        <v>49</v>
      </c>
      <c r="B1053" s="13" t="s">
        <v>142</v>
      </c>
      <c r="C1053" s="13" t="s">
        <v>314</v>
      </c>
      <c r="D1053" s="13" t="s">
        <v>206</v>
      </c>
      <c r="E1053" s="13" t="s">
        <v>313</v>
      </c>
      <c r="F1053" s="14">
        <v>12</v>
      </c>
      <c r="G1053" s="14">
        <v>11</v>
      </c>
      <c r="H1053" s="14">
        <v>15</v>
      </c>
      <c r="I1053" s="14">
        <v>15</v>
      </c>
      <c r="J1053" s="14">
        <v>15</v>
      </c>
      <c r="K1053" s="14">
        <v>15</v>
      </c>
      <c r="L1053" s="14">
        <v>14</v>
      </c>
      <c r="M1053" s="14"/>
      <c r="N1053" s="14"/>
      <c r="O1053" s="14">
        <v>12</v>
      </c>
      <c r="P1053" s="14"/>
      <c r="Q1053" s="28"/>
    </row>
    <row r="1054" spans="1:17" x14ac:dyDescent="0.2">
      <c r="A1054" s="25" t="s">
        <v>49</v>
      </c>
      <c r="B1054" s="11" t="s">
        <v>142</v>
      </c>
      <c r="C1054" s="11" t="s">
        <v>311</v>
      </c>
      <c r="D1054" s="11" t="s">
        <v>214</v>
      </c>
      <c r="E1054" s="11" t="s">
        <v>312</v>
      </c>
      <c r="F1054" s="12">
        <v>14</v>
      </c>
      <c r="G1054" s="12">
        <v>13</v>
      </c>
      <c r="H1054" s="12">
        <v>17</v>
      </c>
      <c r="I1054" s="12">
        <v>18</v>
      </c>
      <c r="J1054" s="12">
        <v>17</v>
      </c>
      <c r="K1054" s="12">
        <v>18</v>
      </c>
      <c r="L1054" s="12">
        <v>14</v>
      </c>
      <c r="M1054" s="12"/>
      <c r="N1054" s="12">
        <v>25</v>
      </c>
      <c r="O1054" s="12"/>
      <c r="P1054" s="12"/>
      <c r="Q1054" s="26"/>
    </row>
    <row r="1055" spans="1:17" x14ac:dyDescent="0.2">
      <c r="A1055" s="27" t="s">
        <v>49</v>
      </c>
      <c r="B1055" s="13" t="s">
        <v>142</v>
      </c>
      <c r="C1055" s="13" t="s">
        <v>311</v>
      </c>
      <c r="D1055" s="13" t="s">
        <v>214</v>
      </c>
      <c r="E1055" s="13" t="s">
        <v>313</v>
      </c>
      <c r="F1055" s="14">
        <v>15</v>
      </c>
      <c r="G1055" s="14">
        <v>14</v>
      </c>
      <c r="H1055" s="14">
        <v>19</v>
      </c>
      <c r="I1055" s="14">
        <v>19</v>
      </c>
      <c r="J1055" s="14">
        <v>18</v>
      </c>
      <c r="K1055" s="14">
        <v>19</v>
      </c>
      <c r="L1055" s="14">
        <v>16</v>
      </c>
      <c r="M1055" s="14"/>
      <c r="N1055" s="14">
        <v>30</v>
      </c>
      <c r="O1055" s="14"/>
      <c r="P1055" s="14"/>
      <c r="Q1055" s="28"/>
    </row>
    <row r="1056" spans="1:17" x14ac:dyDescent="0.2">
      <c r="A1056" s="25" t="s">
        <v>49</v>
      </c>
      <c r="B1056" s="11" t="s">
        <v>142</v>
      </c>
      <c r="C1056" s="11" t="s">
        <v>311</v>
      </c>
      <c r="D1056" s="11" t="s">
        <v>215</v>
      </c>
      <c r="E1056" s="11" t="s">
        <v>312</v>
      </c>
      <c r="F1056" s="12">
        <v>10</v>
      </c>
      <c r="G1056" s="12">
        <v>9</v>
      </c>
      <c r="H1056" s="12">
        <v>11</v>
      </c>
      <c r="I1056" s="12">
        <v>14</v>
      </c>
      <c r="J1056" s="12">
        <v>10</v>
      </c>
      <c r="K1056" s="12">
        <v>10</v>
      </c>
      <c r="L1056" s="12">
        <v>9</v>
      </c>
      <c r="M1056" s="12"/>
      <c r="N1056" s="12"/>
      <c r="O1056" s="12"/>
      <c r="P1056" s="12"/>
      <c r="Q1056" s="26"/>
    </row>
    <row r="1057" spans="1:17" x14ac:dyDescent="0.2">
      <c r="A1057" s="27" t="s">
        <v>49</v>
      </c>
      <c r="B1057" s="13" t="s">
        <v>142</v>
      </c>
      <c r="C1057" s="13" t="s">
        <v>311</v>
      </c>
      <c r="D1057" s="13" t="s">
        <v>215</v>
      </c>
      <c r="E1057" s="13" t="s">
        <v>313</v>
      </c>
      <c r="F1057" s="14">
        <v>12</v>
      </c>
      <c r="G1057" s="14">
        <v>11</v>
      </c>
      <c r="H1057" s="14">
        <v>14</v>
      </c>
      <c r="I1057" s="14">
        <v>15</v>
      </c>
      <c r="J1057" s="14">
        <v>13</v>
      </c>
      <c r="K1057" s="14">
        <v>11</v>
      </c>
      <c r="L1057" s="14">
        <v>10</v>
      </c>
      <c r="M1057" s="14"/>
      <c r="N1057" s="14"/>
      <c r="O1057" s="14"/>
      <c r="P1057" s="14"/>
      <c r="Q1057" s="28"/>
    </row>
    <row r="1058" spans="1:17" x14ac:dyDescent="0.2">
      <c r="A1058" s="25" t="s">
        <v>50</v>
      </c>
      <c r="B1058" s="11" t="s">
        <v>174</v>
      </c>
      <c r="C1058" s="11" t="s">
        <v>311</v>
      </c>
      <c r="D1058" s="11" t="s">
        <v>210</v>
      </c>
      <c r="E1058" s="11" t="s">
        <v>312</v>
      </c>
      <c r="F1058" s="12"/>
      <c r="G1058" s="12"/>
      <c r="H1058" s="12"/>
      <c r="I1058" s="12"/>
      <c r="J1058" s="12"/>
      <c r="K1058" s="12"/>
      <c r="L1058" s="12"/>
      <c r="M1058" s="12"/>
      <c r="N1058" s="12"/>
      <c r="O1058" s="12"/>
      <c r="P1058" s="12"/>
      <c r="Q1058" s="26"/>
    </row>
    <row r="1059" spans="1:17" x14ac:dyDescent="0.2">
      <c r="A1059" s="27" t="s">
        <v>50</v>
      </c>
      <c r="B1059" s="13" t="s">
        <v>174</v>
      </c>
      <c r="C1059" s="13" t="s">
        <v>311</v>
      </c>
      <c r="D1059" s="13" t="s">
        <v>210</v>
      </c>
      <c r="E1059" s="13" t="s">
        <v>313</v>
      </c>
      <c r="F1059" s="14"/>
      <c r="G1059" s="14"/>
      <c r="H1059" s="14"/>
      <c r="I1059" s="14"/>
      <c r="J1059" s="14"/>
      <c r="K1059" s="14"/>
      <c r="L1059" s="14"/>
      <c r="M1059" s="14"/>
      <c r="N1059" s="14"/>
      <c r="O1059" s="14"/>
      <c r="P1059" s="14"/>
      <c r="Q1059" s="28"/>
    </row>
    <row r="1060" spans="1:17" x14ac:dyDescent="0.2">
      <c r="A1060" s="25" t="s">
        <v>50</v>
      </c>
      <c r="B1060" s="11" t="s">
        <v>174</v>
      </c>
      <c r="C1060" s="11" t="s">
        <v>314</v>
      </c>
      <c r="D1060" s="11" t="s">
        <v>210</v>
      </c>
      <c r="E1060" s="11" t="s">
        <v>312</v>
      </c>
      <c r="F1060" s="12"/>
      <c r="G1060" s="12"/>
      <c r="H1060" s="12"/>
      <c r="I1060" s="12"/>
      <c r="J1060" s="12"/>
      <c r="K1060" s="12"/>
      <c r="L1060" s="12"/>
      <c r="M1060" s="12"/>
      <c r="N1060" s="12"/>
      <c r="O1060" s="12"/>
      <c r="P1060" s="12"/>
      <c r="Q1060" s="26"/>
    </row>
    <row r="1061" spans="1:17" x14ac:dyDescent="0.2">
      <c r="A1061" s="27" t="s">
        <v>50</v>
      </c>
      <c r="B1061" s="13" t="s">
        <v>174</v>
      </c>
      <c r="C1061" s="13" t="s">
        <v>314</v>
      </c>
      <c r="D1061" s="13" t="s">
        <v>210</v>
      </c>
      <c r="E1061" s="13" t="s">
        <v>313</v>
      </c>
      <c r="F1061" s="14"/>
      <c r="G1061" s="14"/>
      <c r="H1061" s="14"/>
      <c r="I1061" s="14"/>
      <c r="J1061" s="14"/>
      <c r="K1061" s="14"/>
      <c r="L1061" s="14"/>
      <c r="M1061" s="14"/>
      <c r="N1061" s="14"/>
      <c r="O1061" s="14"/>
      <c r="P1061" s="14"/>
      <c r="Q1061" s="28"/>
    </row>
    <row r="1062" spans="1:17" x14ac:dyDescent="0.2">
      <c r="A1062" s="25" t="s">
        <v>50</v>
      </c>
      <c r="B1062" s="11" t="s">
        <v>174</v>
      </c>
      <c r="C1062" s="11" t="s">
        <v>311</v>
      </c>
      <c r="D1062" s="11" t="s">
        <v>212</v>
      </c>
      <c r="E1062" s="11" t="s">
        <v>313</v>
      </c>
      <c r="F1062" s="12"/>
      <c r="G1062" s="12"/>
      <c r="H1062" s="12"/>
      <c r="I1062" s="12"/>
      <c r="J1062" s="12"/>
      <c r="K1062" s="12"/>
      <c r="L1062" s="12"/>
      <c r="M1062" s="12"/>
      <c r="N1062" s="12"/>
      <c r="O1062" s="12"/>
      <c r="P1062" s="12"/>
      <c r="Q1062" s="26"/>
    </row>
    <row r="1063" spans="1:17" x14ac:dyDescent="0.2">
      <c r="A1063" s="27" t="s">
        <v>50</v>
      </c>
      <c r="B1063" s="13" t="s">
        <v>174</v>
      </c>
      <c r="C1063" s="13" t="s">
        <v>311</v>
      </c>
      <c r="D1063" s="13" t="s">
        <v>212</v>
      </c>
      <c r="E1063" s="13" t="s">
        <v>312</v>
      </c>
      <c r="F1063" s="14"/>
      <c r="G1063" s="14"/>
      <c r="H1063" s="14"/>
      <c r="I1063" s="14"/>
      <c r="J1063" s="14"/>
      <c r="K1063" s="14"/>
      <c r="L1063" s="14"/>
      <c r="M1063" s="14"/>
      <c r="N1063" s="14"/>
      <c r="O1063" s="14"/>
      <c r="P1063" s="14"/>
      <c r="Q1063" s="28"/>
    </row>
    <row r="1064" spans="1:17" x14ac:dyDescent="0.2">
      <c r="A1064" s="25" t="s">
        <v>50</v>
      </c>
      <c r="B1064" s="11" t="s">
        <v>174</v>
      </c>
      <c r="C1064" s="11" t="s">
        <v>314</v>
      </c>
      <c r="D1064" s="11" t="s">
        <v>206</v>
      </c>
      <c r="E1064" s="11" t="s">
        <v>312</v>
      </c>
      <c r="F1064" s="12"/>
      <c r="G1064" s="12"/>
      <c r="H1064" s="12"/>
      <c r="I1064" s="12"/>
      <c r="J1064" s="12"/>
      <c r="K1064" s="12"/>
      <c r="L1064" s="12"/>
      <c r="M1064" s="12"/>
      <c r="N1064" s="12"/>
      <c r="O1064" s="12"/>
      <c r="P1064" s="12"/>
      <c r="Q1064" s="26"/>
    </row>
    <row r="1065" spans="1:17" x14ac:dyDescent="0.2">
      <c r="A1065" s="27" t="s">
        <v>50</v>
      </c>
      <c r="B1065" s="13" t="s">
        <v>174</v>
      </c>
      <c r="C1065" s="13" t="s">
        <v>314</v>
      </c>
      <c r="D1065" s="13" t="s">
        <v>206</v>
      </c>
      <c r="E1065" s="13" t="s">
        <v>313</v>
      </c>
      <c r="F1065" s="14"/>
      <c r="G1065" s="14"/>
      <c r="H1065" s="14"/>
      <c r="I1065" s="14"/>
      <c r="J1065" s="14"/>
      <c r="K1065" s="14"/>
      <c r="L1065" s="14"/>
      <c r="M1065" s="14"/>
      <c r="N1065" s="14"/>
      <c r="O1065" s="14"/>
      <c r="P1065" s="14"/>
      <c r="Q1065" s="28"/>
    </row>
    <row r="1066" spans="1:17" x14ac:dyDescent="0.2">
      <c r="A1066" s="25" t="s">
        <v>50</v>
      </c>
      <c r="B1066" s="11" t="s">
        <v>174</v>
      </c>
      <c r="C1066" s="11" t="s">
        <v>314</v>
      </c>
      <c r="D1066" s="11" t="s">
        <v>214</v>
      </c>
      <c r="E1066" s="11" t="s">
        <v>312</v>
      </c>
      <c r="F1066" s="12">
        <v>14</v>
      </c>
      <c r="G1066" s="12">
        <v>11</v>
      </c>
      <c r="H1066" s="12"/>
      <c r="I1066" s="12"/>
      <c r="J1066" s="12"/>
      <c r="K1066" s="12"/>
      <c r="L1066" s="12"/>
      <c r="M1066" s="12"/>
      <c r="N1066" s="12"/>
      <c r="O1066" s="12"/>
      <c r="P1066" s="12"/>
      <c r="Q1066" s="26"/>
    </row>
    <row r="1067" spans="1:17" x14ac:dyDescent="0.2">
      <c r="A1067" s="27" t="s">
        <v>50</v>
      </c>
      <c r="B1067" s="13" t="s">
        <v>174</v>
      </c>
      <c r="C1067" s="13" t="s">
        <v>314</v>
      </c>
      <c r="D1067" s="13" t="s">
        <v>214</v>
      </c>
      <c r="E1067" s="13" t="s">
        <v>313</v>
      </c>
      <c r="F1067" s="14">
        <v>15</v>
      </c>
      <c r="G1067" s="14">
        <v>11</v>
      </c>
      <c r="H1067" s="14"/>
      <c r="I1067" s="14"/>
      <c r="J1067" s="14"/>
      <c r="K1067" s="14"/>
      <c r="L1067" s="14"/>
      <c r="M1067" s="14"/>
      <c r="N1067" s="14"/>
      <c r="O1067" s="14"/>
      <c r="P1067" s="14"/>
      <c r="Q1067" s="28"/>
    </row>
    <row r="1068" spans="1:17" x14ac:dyDescent="0.2">
      <c r="A1068" s="25" t="s">
        <v>50</v>
      </c>
      <c r="B1068" s="11" t="s">
        <v>174</v>
      </c>
      <c r="C1068" s="11" t="s">
        <v>314</v>
      </c>
      <c r="D1068" s="11" t="s">
        <v>215</v>
      </c>
      <c r="E1068" s="11" t="s">
        <v>312</v>
      </c>
      <c r="F1068" s="12">
        <v>7</v>
      </c>
      <c r="G1068" s="12">
        <v>4</v>
      </c>
      <c r="H1068" s="12"/>
      <c r="I1068" s="12"/>
      <c r="J1068" s="12"/>
      <c r="K1068" s="12"/>
      <c r="L1068" s="12"/>
      <c r="M1068" s="12"/>
      <c r="N1068" s="12"/>
      <c r="O1068" s="12"/>
      <c r="P1068" s="12"/>
      <c r="Q1068" s="26"/>
    </row>
    <row r="1069" spans="1:17" x14ac:dyDescent="0.2">
      <c r="A1069" s="27" t="s">
        <v>50</v>
      </c>
      <c r="B1069" s="13" t="s">
        <v>174</v>
      </c>
      <c r="C1069" s="13" t="s">
        <v>314</v>
      </c>
      <c r="D1069" s="13" t="s">
        <v>215</v>
      </c>
      <c r="E1069" s="13" t="s">
        <v>313</v>
      </c>
      <c r="F1069" s="14">
        <v>6</v>
      </c>
      <c r="G1069" s="14">
        <v>5</v>
      </c>
      <c r="H1069" s="14"/>
      <c r="I1069" s="14"/>
      <c r="J1069" s="14"/>
      <c r="K1069" s="14"/>
      <c r="L1069" s="14"/>
      <c r="M1069" s="14"/>
      <c r="N1069" s="14"/>
      <c r="O1069" s="14"/>
      <c r="P1069" s="14"/>
      <c r="Q1069" s="28"/>
    </row>
    <row r="1070" spans="1:17" x14ac:dyDescent="0.2">
      <c r="A1070" s="25" t="s">
        <v>50</v>
      </c>
      <c r="B1070" s="11" t="s">
        <v>174</v>
      </c>
      <c r="C1070" s="11" t="s">
        <v>314</v>
      </c>
      <c r="D1070" s="11" t="s">
        <v>213</v>
      </c>
      <c r="E1070" s="11" t="s">
        <v>312</v>
      </c>
      <c r="F1070" s="12">
        <v>7</v>
      </c>
      <c r="G1070" s="12">
        <v>4</v>
      </c>
      <c r="H1070" s="12"/>
      <c r="I1070" s="12"/>
      <c r="J1070" s="12"/>
      <c r="K1070" s="12"/>
      <c r="L1070" s="12"/>
      <c r="M1070" s="12"/>
      <c r="N1070" s="12"/>
      <c r="O1070" s="12"/>
      <c r="P1070" s="12"/>
      <c r="Q1070" s="26"/>
    </row>
    <row r="1071" spans="1:17" x14ac:dyDescent="0.2">
      <c r="A1071" s="27" t="s">
        <v>50</v>
      </c>
      <c r="B1071" s="13" t="s">
        <v>174</v>
      </c>
      <c r="C1071" s="13" t="s">
        <v>314</v>
      </c>
      <c r="D1071" s="13" t="s">
        <v>213</v>
      </c>
      <c r="E1071" s="13" t="s">
        <v>313</v>
      </c>
      <c r="F1071" s="14">
        <v>6</v>
      </c>
      <c r="G1071" s="14">
        <v>6</v>
      </c>
      <c r="H1071" s="14"/>
      <c r="I1071" s="14"/>
      <c r="J1071" s="14"/>
      <c r="K1071" s="14"/>
      <c r="L1071" s="14"/>
      <c r="M1071" s="14"/>
      <c r="N1071" s="14"/>
      <c r="O1071" s="14"/>
      <c r="P1071" s="14"/>
      <c r="Q1071" s="28"/>
    </row>
    <row r="1072" spans="1:17" x14ac:dyDescent="0.2">
      <c r="A1072" s="25" t="s">
        <v>50</v>
      </c>
      <c r="B1072" s="11" t="s">
        <v>174</v>
      </c>
      <c r="C1072" s="11" t="s">
        <v>311</v>
      </c>
      <c r="D1072" s="11" t="s">
        <v>214</v>
      </c>
      <c r="E1072" s="11" t="s">
        <v>312</v>
      </c>
      <c r="F1072" s="12"/>
      <c r="G1072" s="12"/>
      <c r="H1072" s="12"/>
      <c r="I1072" s="12"/>
      <c r="J1072" s="12"/>
      <c r="K1072" s="12"/>
      <c r="L1072" s="12"/>
      <c r="M1072" s="12"/>
      <c r="N1072" s="12">
        <v>4</v>
      </c>
      <c r="O1072" s="12"/>
      <c r="P1072" s="12"/>
      <c r="Q1072" s="26"/>
    </row>
    <row r="1073" spans="1:17" x14ac:dyDescent="0.2">
      <c r="A1073" s="27" t="s">
        <v>50</v>
      </c>
      <c r="B1073" s="13" t="s">
        <v>174</v>
      </c>
      <c r="C1073" s="13" t="s">
        <v>311</v>
      </c>
      <c r="D1073" s="13" t="s">
        <v>214</v>
      </c>
      <c r="E1073" s="13" t="s">
        <v>313</v>
      </c>
      <c r="F1073" s="14"/>
      <c r="G1073" s="14"/>
      <c r="H1073" s="14"/>
      <c r="I1073" s="14"/>
      <c r="J1073" s="14"/>
      <c r="K1073" s="14"/>
      <c r="L1073" s="14"/>
      <c r="M1073" s="14"/>
      <c r="N1073" s="14">
        <v>5</v>
      </c>
      <c r="O1073" s="14"/>
      <c r="P1073" s="14"/>
      <c r="Q1073" s="28"/>
    </row>
    <row r="1074" spans="1:17" x14ac:dyDescent="0.2">
      <c r="A1074" s="25" t="s">
        <v>50</v>
      </c>
      <c r="B1074" s="11" t="s">
        <v>174</v>
      </c>
      <c r="C1074" s="11" t="s">
        <v>311</v>
      </c>
      <c r="D1074" s="11" t="s">
        <v>215</v>
      </c>
      <c r="E1074" s="11" t="s">
        <v>312</v>
      </c>
      <c r="F1074" s="12"/>
      <c r="G1074" s="12"/>
      <c r="H1074" s="12"/>
      <c r="I1074" s="12"/>
      <c r="J1074" s="12"/>
      <c r="K1074" s="12"/>
      <c r="L1074" s="12"/>
      <c r="M1074" s="12"/>
      <c r="N1074" s="12">
        <v>4</v>
      </c>
      <c r="O1074" s="12"/>
      <c r="P1074" s="12"/>
      <c r="Q1074" s="26"/>
    </row>
    <row r="1075" spans="1:17" x14ac:dyDescent="0.2">
      <c r="A1075" s="27" t="s">
        <v>50</v>
      </c>
      <c r="B1075" s="13" t="s">
        <v>174</v>
      </c>
      <c r="C1075" s="13" t="s">
        <v>311</v>
      </c>
      <c r="D1075" s="13" t="s">
        <v>215</v>
      </c>
      <c r="E1075" s="13" t="s">
        <v>313</v>
      </c>
      <c r="F1075" s="14"/>
      <c r="G1075" s="14"/>
      <c r="H1075" s="14"/>
      <c r="I1075" s="14"/>
      <c r="J1075" s="14"/>
      <c r="K1075" s="14"/>
      <c r="L1075" s="14"/>
      <c r="M1075" s="14"/>
      <c r="N1075" s="14">
        <v>7</v>
      </c>
      <c r="O1075" s="14"/>
      <c r="P1075" s="14"/>
      <c r="Q1075" s="28"/>
    </row>
    <row r="1076" spans="1:17" x14ac:dyDescent="0.2">
      <c r="A1076" s="25" t="s">
        <v>50</v>
      </c>
      <c r="B1076" s="11" t="s">
        <v>174</v>
      </c>
      <c r="C1076" s="11" t="s">
        <v>311</v>
      </c>
      <c r="D1076" s="11" t="s">
        <v>213</v>
      </c>
      <c r="E1076" s="11" t="s">
        <v>312</v>
      </c>
      <c r="F1076" s="12"/>
      <c r="G1076" s="12">
        <v>12</v>
      </c>
      <c r="H1076" s="12"/>
      <c r="I1076" s="12"/>
      <c r="J1076" s="12"/>
      <c r="K1076" s="12"/>
      <c r="L1076" s="12"/>
      <c r="M1076" s="12"/>
      <c r="N1076" s="12">
        <v>5</v>
      </c>
      <c r="O1076" s="12">
        <v>6</v>
      </c>
      <c r="P1076" s="12"/>
      <c r="Q1076" s="26"/>
    </row>
    <row r="1077" spans="1:17" x14ac:dyDescent="0.2">
      <c r="A1077" s="27" t="s">
        <v>50</v>
      </c>
      <c r="B1077" s="13" t="s">
        <v>174</v>
      </c>
      <c r="C1077" s="13" t="s">
        <v>311</v>
      </c>
      <c r="D1077" s="13" t="s">
        <v>213</v>
      </c>
      <c r="E1077" s="13" t="s">
        <v>313</v>
      </c>
      <c r="F1077" s="14"/>
      <c r="G1077" s="14">
        <v>16</v>
      </c>
      <c r="H1077" s="14"/>
      <c r="I1077" s="14"/>
      <c r="J1077" s="14"/>
      <c r="K1077" s="14"/>
      <c r="L1077" s="14"/>
      <c r="M1077" s="14"/>
      <c r="N1077" s="14">
        <v>9</v>
      </c>
      <c r="O1077" s="14">
        <v>9</v>
      </c>
      <c r="P1077" s="14"/>
      <c r="Q1077" s="28"/>
    </row>
    <row r="1078" spans="1:17" x14ac:dyDescent="0.2">
      <c r="A1078" s="25" t="s">
        <v>50</v>
      </c>
      <c r="B1078" s="11" t="s">
        <v>174</v>
      </c>
      <c r="C1078" s="11" t="s">
        <v>314</v>
      </c>
      <c r="D1078" s="11" t="s">
        <v>212</v>
      </c>
      <c r="E1078" s="11" t="s">
        <v>312</v>
      </c>
      <c r="F1078" s="12">
        <v>8</v>
      </c>
      <c r="G1078" s="12">
        <v>5</v>
      </c>
      <c r="H1078" s="12"/>
      <c r="I1078" s="12"/>
      <c r="J1078" s="12"/>
      <c r="K1078" s="12"/>
      <c r="L1078" s="12"/>
      <c r="M1078" s="12"/>
      <c r="N1078" s="12"/>
      <c r="O1078" s="12">
        <v>7</v>
      </c>
      <c r="P1078" s="12"/>
      <c r="Q1078" s="26"/>
    </row>
    <row r="1079" spans="1:17" x14ac:dyDescent="0.2">
      <c r="A1079" s="27" t="s">
        <v>50</v>
      </c>
      <c r="B1079" s="13" t="s">
        <v>174</v>
      </c>
      <c r="C1079" s="13" t="s">
        <v>314</v>
      </c>
      <c r="D1079" s="13" t="s">
        <v>212</v>
      </c>
      <c r="E1079" s="13" t="s">
        <v>313</v>
      </c>
      <c r="F1079" s="14">
        <v>7</v>
      </c>
      <c r="G1079" s="14">
        <v>9</v>
      </c>
      <c r="H1079" s="14"/>
      <c r="I1079" s="14"/>
      <c r="J1079" s="14"/>
      <c r="K1079" s="14"/>
      <c r="L1079" s="14"/>
      <c r="M1079" s="14"/>
      <c r="N1079" s="14"/>
      <c r="O1079" s="14">
        <v>9</v>
      </c>
      <c r="P1079" s="14"/>
      <c r="Q1079" s="28"/>
    </row>
    <row r="1080" spans="1:17" x14ac:dyDescent="0.2">
      <c r="A1080" s="25" t="s">
        <v>51</v>
      </c>
      <c r="B1080" s="11" t="s">
        <v>175</v>
      </c>
      <c r="C1080" s="11" t="s">
        <v>311</v>
      </c>
      <c r="D1080" s="11" t="s">
        <v>210</v>
      </c>
      <c r="E1080" s="11" t="s">
        <v>312</v>
      </c>
      <c r="F1080" s="12"/>
      <c r="G1080" s="12"/>
      <c r="H1080" s="12"/>
      <c r="I1080" s="12"/>
      <c r="J1080" s="12"/>
      <c r="K1080" s="12"/>
      <c r="L1080" s="12"/>
      <c r="M1080" s="12"/>
      <c r="N1080" s="12"/>
      <c r="O1080" s="12"/>
      <c r="P1080" s="12"/>
      <c r="Q1080" s="26"/>
    </row>
    <row r="1081" spans="1:17" x14ac:dyDescent="0.2">
      <c r="A1081" s="27" t="s">
        <v>51</v>
      </c>
      <c r="B1081" s="13" t="s">
        <v>175</v>
      </c>
      <c r="C1081" s="13" t="s">
        <v>311</v>
      </c>
      <c r="D1081" s="13" t="s">
        <v>210</v>
      </c>
      <c r="E1081" s="13" t="s">
        <v>313</v>
      </c>
      <c r="F1081" s="14"/>
      <c r="G1081" s="14"/>
      <c r="H1081" s="14"/>
      <c r="I1081" s="14"/>
      <c r="J1081" s="14"/>
      <c r="K1081" s="14"/>
      <c r="L1081" s="14"/>
      <c r="M1081" s="14"/>
      <c r="N1081" s="14"/>
      <c r="O1081" s="14"/>
      <c r="P1081" s="14"/>
      <c r="Q1081" s="28"/>
    </row>
    <row r="1082" spans="1:17" x14ac:dyDescent="0.2">
      <c r="A1082" s="25" t="s">
        <v>51</v>
      </c>
      <c r="B1082" s="11" t="s">
        <v>175</v>
      </c>
      <c r="C1082" s="11" t="s">
        <v>314</v>
      </c>
      <c r="D1082" s="11" t="s">
        <v>210</v>
      </c>
      <c r="E1082" s="11" t="s">
        <v>312</v>
      </c>
      <c r="F1082" s="12"/>
      <c r="G1082" s="12"/>
      <c r="H1082" s="12"/>
      <c r="I1082" s="12"/>
      <c r="J1082" s="12"/>
      <c r="K1082" s="12"/>
      <c r="L1082" s="12"/>
      <c r="M1082" s="12"/>
      <c r="N1082" s="12"/>
      <c r="O1082" s="12"/>
      <c r="P1082" s="12"/>
      <c r="Q1082" s="26"/>
    </row>
    <row r="1083" spans="1:17" x14ac:dyDescent="0.2">
      <c r="A1083" s="27" t="s">
        <v>51</v>
      </c>
      <c r="B1083" s="13" t="s">
        <v>175</v>
      </c>
      <c r="C1083" s="13" t="s">
        <v>314</v>
      </c>
      <c r="D1083" s="13" t="s">
        <v>210</v>
      </c>
      <c r="E1083" s="13" t="s">
        <v>313</v>
      </c>
      <c r="F1083" s="14"/>
      <c r="G1083" s="14"/>
      <c r="H1083" s="14"/>
      <c r="I1083" s="14"/>
      <c r="J1083" s="14"/>
      <c r="K1083" s="14"/>
      <c r="L1083" s="14"/>
      <c r="M1083" s="14"/>
      <c r="N1083" s="14"/>
      <c r="O1083" s="14"/>
      <c r="P1083" s="14"/>
      <c r="Q1083" s="28"/>
    </row>
    <row r="1084" spans="1:17" x14ac:dyDescent="0.2">
      <c r="A1084" s="25" t="s">
        <v>51</v>
      </c>
      <c r="B1084" s="11" t="s">
        <v>175</v>
      </c>
      <c r="C1084" s="11" t="s">
        <v>311</v>
      </c>
      <c r="D1084" s="11" t="s">
        <v>212</v>
      </c>
      <c r="E1084" s="11" t="s">
        <v>313</v>
      </c>
      <c r="F1084" s="12"/>
      <c r="G1084" s="12"/>
      <c r="H1084" s="12"/>
      <c r="I1084" s="12"/>
      <c r="J1084" s="12"/>
      <c r="K1084" s="12"/>
      <c r="L1084" s="12"/>
      <c r="M1084" s="12"/>
      <c r="N1084" s="12"/>
      <c r="O1084" s="12"/>
      <c r="P1084" s="12"/>
      <c r="Q1084" s="26"/>
    </row>
    <row r="1085" spans="1:17" x14ac:dyDescent="0.2">
      <c r="A1085" s="27" t="s">
        <v>51</v>
      </c>
      <c r="B1085" s="13" t="s">
        <v>175</v>
      </c>
      <c r="C1085" s="13" t="s">
        <v>311</v>
      </c>
      <c r="D1085" s="13" t="s">
        <v>212</v>
      </c>
      <c r="E1085" s="13" t="s">
        <v>312</v>
      </c>
      <c r="F1085" s="14"/>
      <c r="G1085" s="14"/>
      <c r="H1085" s="14"/>
      <c r="I1085" s="14"/>
      <c r="J1085" s="14"/>
      <c r="K1085" s="14"/>
      <c r="L1085" s="14"/>
      <c r="M1085" s="14"/>
      <c r="N1085" s="14"/>
      <c r="O1085" s="14"/>
      <c r="P1085" s="14"/>
      <c r="Q1085" s="28"/>
    </row>
    <row r="1086" spans="1:17" x14ac:dyDescent="0.2">
      <c r="A1086" s="25" t="s">
        <v>51</v>
      </c>
      <c r="B1086" s="11" t="s">
        <v>175</v>
      </c>
      <c r="C1086" s="11" t="s">
        <v>314</v>
      </c>
      <c r="D1086" s="11" t="s">
        <v>206</v>
      </c>
      <c r="E1086" s="11" t="s">
        <v>312</v>
      </c>
      <c r="F1086" s="12"/>
      <c r="G1086" s="12"/>
      <c r="H1086" s="12"/>
      <c r="I1086" s="12"/>
      <c r="J1086" s="12"/>
      <c r="K1086" s="12"/>
      <c r="L1086" s="12"/>
      <c r="M1086" s="12"/>
      <c r="N1086" s="12"/>
      <c r="O1086" s="12"/>
      <c r="P1086" s="12"/>
      <c r="Q1086" s="26"/>
    </row>
    <row r="1087" spans="1:17" x14ac:dyDescent="0.2">
      <c r="A1087" s="27" t="s">
        <v>51</v>
      </c>
      <c r="B1087" s="13" t="s">
        <v>175</v>
      </c>
      <c r="C1087" s="13" t="s">
        <v>314</v>
      </c>
      <c r="D1087" s="13" t="s">
        <v>206</v>
      </c>
      <c r="E1087" s="13" t="s">
        <v>313</v>
      </c>
      <c r="F1087" s="14"/>
      <c r="G1087" s="14"/>
      <c r="H1087" s="14"/>
      <c r="I1087" s="14"/>
      <c r="J1087" s="14"/>
      <c r="K1087" s="14"/>
      <c r="L1087" s="14"/>
      <c r="M1087" s="14"/>
      <c r="N1087" s="14"/>
      <c r="O1087" s="14"/>
      <c r="P1087" s="14"/>
      <c r="Q1087" s="28"/>
    </row>
    <row r="1088" spans="1:17" x14ac:dyDescent="0.2">
      <c r="A1088" s="25" t="s">
        <v>51</v>
      </c>
      <c r="B1088" s="11" t="s">
        <v>175</v>
      </c>
      <c r="C1088" s="11" t="s">
        <v>311</v>
      </c>
      <c r="D1088" s="11" t="s">
        <v>213</v>
      </c>
      <c r="E1088" s="11" t="s">
        <v>312</v>
      </c>
      <c r="F1088" s="12"/>
      <c r="G1088" s="12"/>
      <c r="H1088" s="12"/>
      <c r="I1088" s="12"/>
      <c r="J1088" s="12"/>
      <c r="K1088" s="12"/>
      <c r="L1088" s="12"/>
      <c r="M1088" s="12"/>
      <c r="N1088" s="12"/>
      <c r="O1088" s="12"/>
      <c r="P1088" s="12"/>
      <c r="Q1088" s="26"/>
    </row>
    <row r="1089" spans="1:17" x14ac:dyDescent="0.2">
      <c r="A1089" s="27" t="s">
        <v>51</v>
      </c>
      <c r="B1089" s="13" t="s">
        <v>175</v>
      </c>
      <c r="C1089" s="13" t="s">
        <v>311</v>
      </c>
      <c r="D1089" s="13" t="s">
        <v>213</v>
      </c>
      <c r="E1089" s="13" t="s">
        <v>313</v>
      </c>
      <c r="F1089" s="14"/>
      <c r="G1089" s="14"/>
      <c r="H1089" s="14"/>
      <c r="I1089" s="14"/>
      <c r="J1089" s="14"/>
      <c r="K1089" s="14"/>
      <c r="L1089" s="14"/>
      <c r="M1089" s="14"/>
      <c r="N1089" s="14"/>
      <c r="O1089" s="14"/>
      <c r="P1089" s="14"/>
      <c r="Q1089" s="28"/>
    </row>
    <row r="1090" spans="1:17" x14ac:dyDescent="0.2">
      <c r="A1090" s="25" t="s">
        <v>51</v>
      </c>
      <c r="B1090" s="11" t="s">
        <v>175</v>
      </c>
      <c r="C1090" s="11" t="s">
        <v>314</v>
      </c>
      <c r="D1090" s="11" t="s">
        <v>212</v>
      </c>
      <c r="E1090" s="11" t="s">
        <v>312</v>
      </c>
      <c r="F1090" s="12"/>
      <c r="G1090" s="12"/>
      <c r="H1090" s="12"/>
      <c r="I1090" s="12"/>
      <c r="J1090" s="12">
        <v>7</v>
      </c>
      <c r="K1090" s="12">
        <v>3</v>
      </c>
      <c r="L1090" s="12">
        <v>3</v>
      </c>
      <c r="M1090" s="12">
        <v>1</v>
      </c>
      <c r="N1090" s="12"/>
      <c r="O1090" s="12"/>
      <c r="P1090" s="12"/>
      <c r="Q1090" s="26"/>
    </row>
    <row r="1091" spans="1:17" x14ac:dyDescent="0.2">
      <c r="A1091" s="27" t="s">
        <v>51</v>
      </c>
      <c r="B1091" s="13" t="s">
        <v>175</v>
      </c>
      <c r="C1091" s="13" t="s">
        <v>314</v>
      </c>
      <c r="D1091" s="13" t="s">
        <v>212</v>
      </c>
      <c r="E1091" s="13" t="s">
        <v>313</v>
      </c>
      <c r="F1091" s="14"/>
      <c r="G1091" s="14"/>
      <c r="H1091" s="14"/>
      <c r="I1091" s="14"/>
      <c r="J1091" s="14">
        <v>8</v>
      </c>
      <c r="K1091" s="14">
        <v>5</v>
      </c>
      <c r="L1091" s="14">
        <v>4</v>
      </c>
      <c r="M1091" s="14">
        <v>2</v>
      </c>
      <c r="N1091" s="14">
        <v>1</v>
      </c>
      <c r="O1091" s="14"/>
      <c r="P1091" s="14"/>
      <c r="Q1091" s="28"/>
    </row>
    <row r="1092" spans="1:17" x14ac:dyDescent="0.2">
      <c r="A1092" s="25" t="s">
        <v>51</v>
      </c>
      <c r="B1092" s="11" t="s">
        <v>175</v>
      </c>
      <c r="C1092" s="11" t="s">
        <v>314</v>
      </c>
      <c r="D1092" s="11" t="s">
        <v>215</v>
      </c>
      <c r="E1092" s="11" t="s">
        <v>312</v>
      </c>
      <c r="F1092" s="12"/>
      <c r="G1092" s="12"/>
      <c r="H1092" s="12"/>
      <c r="I1092" s="12">
        <v>10</v>
      </c>
      <c r="J1092" s="12">
        <v>11</v>
      </c>
      <c r="K1092" s="12">
        <v>8</v>
      </c>
      <c r="L1092" s="12">
        <v>4</v>
      </c>
      <c r="M1092" s="12">
        <v>4</v>
      </c>
      <c r="N1092" s="12">
        <v>7</v>
      </c>
      <c r="O1092" s="12"/>
      <c r="P1092" s="12"/>
      <c r="Q1092" s="26"/>
    </row>
    <row r="1093" spans="1:17" x14ac:dyDescent="0.2">
      <c r="A1093" s="27" t="s">
        <v>51</v>
      </c>
      <c r="B1093" s="13" t="s">
        <v>175</v>
      </c>
      <c r="C1093" s="13" t="s">
        <v>314</v>
      </c>
      <c r="D1093" s="13" t="s">
        <v>215</v>
      </c>
      <c r="E1093" s="13" t="s">
        <v>313</v>
      </c>
      <c r="F1093" s="14"/>
      <c r="G1093" s="14"/>
      <c r="H1093" s="14"/>
      <c r="I1093" s="14">
        <v>10</v>
      </c>
      <c r="J1093" s="14">
        <v>12</v>
      </c>
      <c r="K1093" s="14">
        <v>9</v>
      </c>
      <c r="L1093" s="14">
        <v>6</v>
      </c>
      <c r="M1093" s="14">
        <v>5</v>
      </c>
      <c r="N1093" s="14">
        <v>6</v>
      </c>
      <c r="O1093" s="14"/>
      <c r="P1093" s="14"/>
      <c r="Q1093" s="28"/>
    </row>
    <row r="1094" spans="1:17" x14ac:dyDescent="0.2">
      <c r="A1094" s="25" t="s">
        <v>51</v>
      </c>
      <c r="B1094" s="11" t="s">
        <v>175</v>
      </c>
      <c r="C1094" s="11" t="s">
        <v>314</v>
      </c>
      <c r="D1094" s="11" t="s">
        <v>213</v>
      </c>
      <c r="E1094" s="11" t="s">
        <v>312</v>
      </c>
      <c r="F1094" s="12"/>
      <c r="G1094" s="12"/>
      <c r="H1094" s="12"/>
      <c r="I1094" s="12">
        <v>9</v>
      </c>
      <c r="J1094" s="12">
        <v>12</v>
      </c>
      <c r="K1094" s="12">
        <v>9</v>
      </c>
      <c r="L1094" s="12">
        <v>6</v>
      </c>
      <c r="M1094" s="12">
        <v>5</v>
      </c>
      <c r="N1094" s="12">
        <v>5</v>
      </c>
      <c r="O1094" s="12"/>
      <c r="P1094" s="12"/>
      <c r="Q1094" s="26"/>
    </row>
    <row r="1095" spans="1:17" x14ac:dyDescent="0.2">
      <c r="A1095" s="27" t="s">
        <v>51</v>
      </c>
      <c r="B1095" s="13" t="s">
        <v>175</v>
      </c>
      <c r="C1095" s="13" t="s">
        <v>314</v>
      </c>
      <c r="D1095" s="13" t="s">
        <v>213</v>
      </c>
      <c r="E1095" s="13" t="s">
        <v>313</v>
      </c>
      <c r="F1095" s="14"/>
      <c r="G1095" s="14"/>
      <c r="H1095" s="14"/>
      <c r="I1095" s="14">
        <v>9</v>
      </c>
      <c r="J1095" s="14">
        <v>12</v>
      </c>
      <c r="K1095" s="14">
        <v>9</v>
      </c>
      <c r="L1095" s="14">
        <v>6</v>
      </c>
      <c r="M1095" s="14">
        <v>5</v>
      </c>
      <c r="N1095" s="14">
        <v>5</v>
      </c>
      <c r="O1095" s="14"/>
      <c r="P1095" s="14"/>
      <c r="Q1095" s="28"/>
    </row>
    <row r="1096" spans="1:17" x14ac:dyDescent="0.2">
      <c r="A1096" s="25" t="s">
        <v>51</v>
      </c>
      <c r="B1096" s="11" t="s">
        <v>175</v>
      </c>
      <c r="C1096" s="11" t="s">
        <v>311</v>
      </c>
      <c r="D1096" s="11" t="s">
        <v>214</v>
      </c>
      <c r="E1096" s="11" t="s">
        <v>312</v>
      </c>
      <c r="F1096" s="12"/>
      <c r="G1096" s="12"/>
      <c r="H1096" s="12">
        <v>3</v>
      </c>
      <c r="I1096" s="12">
        <v>4</v>
      </c>
      <c r="J1096" s="12">
        <v>7</v>
      </c>
      <c r="K1096" s="12">
        <v>7</v>
      </c>
      <c r="L1096" s="12">
        <v>6</v>
      </c>
      <c r="M1096" s="12">
        <v>4</v>
      </c>
      <c r="N1096" s="12">
        <v>4</v>
      </c>
      <c r="O1096" s="12"/>
      <c r="P1096" s="12"/>
      <c r="Q1096" s="26"/>
    </row>
    <row r="1097" spans="1:17" x14ac:dyDescent="0.2">
      <c r="A1097" s="27" t="s">
        <v>51</v>
      </c>
      <c r="B1097" s="13" t="s">
        <v>175</v>
      </c>
      <c r="C1097" s="13" t="s">
        <v>311</v>
      </c>
      <c r="D1097" s="13" t="s">
        <v>214</v>
      </c>
      <c r="E1097" s="13" t="s">
        <v>313</v>
      </c>
      <c r="F1097" s="14"/>
      <c r="G1097" s="14"/>
      <c r="H1097" s="14">
        <v>6</v>
      </c>
      <c r="I1097" s="14">
        <v>6</v>
      </c>
      <c r="J1097" s="14">
        <v>8</v>
      </c>
      <c r="K1097" s="14">
        <v>6</v>
      </c>
      <c r="L1097" s="14">
        <v>7</v>
      </c>
      <c r="M1097" s="14">
        <v>5</v>
      </c>
      <c r="N1097" s="14">
        <v>5</v>
      </c>
      <c r="O1097" s="14"/>
      <c r="P1097" s="14"/>
      <c r="Q1097" s="28"/>
    </row>
    <row r="1098" spans="1:17" x14ac:dyDescent="0.2">
      <c r="A1098" s="25" t="s">
        <v>51</v>
      </c>
      <c r="B1098" s="11" t="s">
        <v>175</v>
      </c>
      <c r="C1098" s="11" t="s">
        <v>311</v>
      </c>
      <c r="D1098" s="11" t="s">
        <v>215</v>
      </c>
      <c r="E1098" s="11" t="s">
        <v>313</v>
      </c>
      <c r="F1098" s="12"/>
      <c r="G1098" s="12"/>
      <c r="H1098" s="12">
        <v>3</v>
      </c>
      <c r="I1098" s="12">
        <v>1</v>
      </c>
      <c r="J1098" s="12">
        <v>4</v>
      </c>
      <c r="K1098" s="12">
        <v>1</v>
      </c>
      <c r="L1098" s="12">
        <v>2</v>
      </c>
      <c r="M1098" s="12">
        <v>2</v>
      </c>
      <c r="N1098" s="12">
        <v>1</v>
      </c>
      <c r="O1098" s="12"/>
      <c r="P1098" s="12"/>
      <c r="Q1098" s="26"/>
    </row>
    <row r="1099" spans="1:17" x14ac:dyDescent="0.2">
      <c r="A1099" s="27" t="s">
        <v>51</v>
      </c>
      <c r="B1099" s="13" t="s">
        <v>175</v>
      </c>
      <c r="C1099" s="13" t="s">
        <v>314</v>
      </c>
      <c r="D1099" s="13" t="s">
        <v>214</v>
      </c>
      <c r="E1099" s="13" t="s">
        <v>312</v>
      </c>
      <c r="F1099" s="14"/>
      <c r="G1099" s="14"/>
      <c r="H1099" s="14">
        <v>14</v>
      </c>
      <c r="I1099" s="14">
        <v>17</v>
      </c>
      <c r="J1099" s="14">
        <v>17</v>
      </c>
      <c r="K1099" s="14">
        <v>19</v>
      </c>
      <c r="L1099" s="14">
        <v>14</v>
      </c>
      <c r="M1099" s="14">
        <v>10</v>
      </c>
      <c r="N1099" s="14">
        <v>14</v>
      </c>
      <c r="O1099" s="14"/>
      <c r="P1099" s="14"/>
      <c r="Q1099" s="28"/>
    </row>
    <row r="1100" spans="1:17" x14ac:dyDescent="0.2">
      <c r="A1100" s="25" t="s">
        <v>51</v>
      </c>
      <c r="B1100" s="11" t="s">
        <v>175</v>
      </c>
      <c r="C1100" s="11" t="s">
        <v>314</v>
      </c>
      <c r="D1100" s="11" t="s">
        <v>214</v>
      </c>
      <c r="E1100" s="11" t="s">
        <v>313</v>
      </c>
      <c r="F1100" s="12"/>
      <c r="G1100" s="12"/>
      <c r="H1100" s="12">
        <v>15</v>
      </c>
      <c r="I1100" s="12">
        <v>18</v>
      </c>
      <c r="J1100" s="12">
        <v>18</v>
      </c>
      <c r="K1100" s="12">
        <v>19</v>
      </c>
      <c r="L1100" s="12">
        <v>14</v>
      </c>
      <c r="M1100" s="12">
        <v>11</v>
      </c>
      <c r="N1100" s="12">
        <v>14</v>
      </c>
      <c r="O1100" s="12"/>
      <c r="P1100" s="12"/>
      <c r="Q1100" s="26"/>
    </row>
    <row r="1101" spans="1:17" x14ac:dyDescent="0.2">
      <c r="A1101" s="27" t="s">
        <v>51</v>
      </c>
      <c r="B1101" s="13" t="s">
        <v>175</v>
      </c>
      <c r="C1101" s="13" t="s">
        <v>311</v>
      </c>
      <c r="D1101" s="13" t="s">
        <v>215</v>
      </c>
      <c r="E1101" s="13" t="s">
        <v>312</v>
      </c>
      <c r="F1101" s="14"/>
      <c r="G1101" s="14"/>
      <c r="H1101" s="14">
        <v>2</v>
      </c>
      <c r="I1101" s="14"/>
      <c r="J1101" s="14">
        <v>5</v>
      </c>
      <c r="K1101" s="14">
        <v>2</v>
      </c>
      <c r="L1101" s="14"/>
      <c r="M1101" s="14"/>
      <c r="N1101" s="14"/>
      <c r="O1101" s="14"/>
      <c r="P1101" s="14"/>
      <c r="Q1101" s="28"/>
    </row>
    <row r="1102" spans="1:17" x14ac:dyDescent="0.2">
      <c r="A1102" s="25" t="s">
        <v>52</v>
      </c>
      <c r="B1102" s="11" t="s">
        <v>143</v>
      </c>
      <c r="C1102" s="11" t="s">
        <v>311</v>
      </c>
      <c r="D1102" s="11" t="s">
        <v>210</v>
      </c>
      <c r="E1102" s="11" t="s">
        <v>312</v>
      </c>
      <c r="F1102" s="12"/>
      <c r="G1102" s="12"/>
      <c r="H1102" s="12"/>
      <c r="I1102" s="12"/>
      <c r="J1102" s="12"/>
      <c r="K1102" s="12"/>
      <c r="L1102" s="12"/>
      <c r="M1102" s="12"/>
      <c r="N1102" s="12"/>
      <c r="O1102" s="12"/>
      <c r="P1102" s="12"/>
      <c r="Q1102" s="26"/>
    </row>
    <row r="1103" spans="1:17" x14ac:dyDescent="0.2">
      <c r="A1103" s="27" t="s">
        <v>52</v>
      </c>
      <c r="B1103" s="13" t="s">
        <v>143</v>
      </c>
      <c r="C1103" s="13" t="s">
        <v>311</v>
      </c>
      <c r="D1103" s="13" t="s">
        <v>210</v>
      </c>
      <c r="E1103" s="13" t="s">
        <v>313</v>
      </c>
      <c r="F1103" s="14"/>
      <c r="G1103" s="14"/>
      <c r="H1103" s="14"/>
      <c r="I1103" s="14"/>
      <c r="J1103" s="14"/>
      <c r="K1103" s="14"/>
      <c r="L1103" s="14"/>
      <c r="M1103" s="14"/>
      <c r="N1103" s="14"/>
      <c r="O1103" s="14"/>
      <c r="P1103" s="14"/>
      <c r="Q1103" s="28"/>
    </row>
    <row r="1104" spans="1:17" x14ac:dyDescent="0.2">
      <c r="A1104" s="25" t="s">
        <v>52</v>
      </c>
      <c r="B1104" s="11" t="s">
        <v>143</v>
      </c>
      <c r="C1104" s="11" t="s">
        <v>314</v>
      </c>
      <c r="D1104" s="11" t="s">
        <v>210</v>
      </c>
      <c r="E1104" s="11" t="s">
        <v>312</v>
      </c>
      <c r="F1104" s="12"/>
      <c r="G1104" s="12"/>
      <c r="H1104" s="12"/>
      <c r="I1104" s="12"/>
      <c r="J1104" s="12"/>
      <c r="K1104" s="12"/>
      <c r="L1104" s="12"/>
      <c r="M1104" s="12"/>
      <c r="N1104" s="12"/>
      <c r="O1104" s="12"/>
      <c r="P1104" s="12"/>
      <c r="Q1104" s="26"/>
    </row>
    <row r="1105" spans="1:17" x14ac:dyDescent="0.2">
      <c r="A1105" s="27" t="s">
        <v>52</v>
      </c>
      <c r="B1105" s="13" t="s">
        <v>143</v>
      </c>
      <c r="C1105" s="13" t="s">
        <v>314</v>
      </c>
      <c r="D1105" s="13" t="s">
        <v>210</v>
      </c>
      <c r="E1105" s="13" t="s">
        <v>313</v>
      </c>
      <c r="F1105" s="14"/>
      <c r="G1105" s="14"/>
      <c r="H1105" s="14"/>
      <c r="I1105" s="14"/>
      <c r="J1105" s="14"/>
      <c r="K1105" s="14"/>
      <c r="L1105" s="14"/>
      <c r="M1105" s="14"/>
      <c r="N1105" s="14"/>
      <c r="O1105" s="14"/>
      <c r="P1105" s="14"/>
      <c r="Q1105" s="28"/>
    </row>
    <row r="1106" spans="1:17" x14ac:dyDescent="0.2">
      <c r="A1106" s="25" t="s">
        <v>52</v>
      </c>
      <c r="B1106" s="11" t="s">
        <v>143</v>
      </c>
      <c r="C1106" s="11" t="s">
        <v>314</v>
      </c>
      <c r="D1106" s="11" t="s">
        <v>212</v>
      </c>
      <c r="E1106" s="11" t="s">
        <v>312</v>
      </c>
      <c r="F1106" s="12"/>
      <c r="G1106" s="12"/>
      <c r="H1106" s="12"/>
      <c r="I1106" s="12"/>
      <c r="J1106" s="12"/>
      <c r="K1106" s="12"/>
      <c r="L1106" s="12"/>
      <c r="M1106" s="12"/>
      <c r="N1106" s="12"/>
      <c r="O1106" s="12"/>
      <c r="P1106" s="12"/>
      <c r="Q1106" s="26"/>
    </row>
    <row r="1107" spans="1:17" x14ac:dyDescent="0.2">
      <c r="A1107" s="27" t="s">
        <v>52</v>
      </c>
      <c r="B1107" s="13" t="s">
        <v>143</v>
      </c>
      <c r="C1107" s="13" t="s">
        <v>314</v>
      </c>
      <c r="D1107" s="13" t="s">
        <v>212</v>
      </c>
      <c r="E1107" s="13" t="s">
        <v>313</v>
      </c>
      <c r="F1107" s="14"/>
      <c r="G1107" s="14"/>
      <c r="H1107" s="14"/>
      <c r="I1107" s="14"/>
      <c r="J1107" s="14"/>
      <c r="K1107" s="14"/>
      <c r="L1107" s="14"/>
      <c r="M1107" s="14"/>
      <c r="N1107" s="14"/>
      <c r="O1107" s="14"/>
      <c r="P1107" s="14"/>
      <c r="Q1107" s="28"/>
    </row>
    <row r="1108" spans="1:17" x14ac:dyDescent="0.2">
      <c r="A1108" s="25" t="s">
        <v>52</v>
      </c>
      <c r="B1108" s="11" t="s">
        <v>143</v>
      </c>
      <c r="C1108" s="11" t="s">
        <v>311</v>
      </c>
      <c r="D1108" s="11" t="s">
        <v>212</v>
      </c>
      <c r="E1108" s="11" t="s">
        <v>313</v>
      </c>
      <c r="F1108" s="12"/>
      <c r="G1108" s="12"/>
      <c r="H1108" s="12"/>
      <c r="I1108" s="12"/>
      <c r="J1108" s="12"/>
      <c r="K1108" s="12"/>
      <c r="L1108" s="12"/>
      <c r="M1108" s="12"/>
      <c r="N1108" s="12"/>
      <c r="O1108" s="12"/>
      <c r="P1108" s="12"/>
      <c r="Q1108" s="26"/>
    </row>
    <row r="1109" spans="1:17" x14ac:dyDescent="0.2">
      <c r="A1109" s="27" t="s">
        <v>52</v>
      </c>
      <c r="B1109" s="13" t="s">
        <v>143</v>
      </c>
      <c r="C1109" s="13" t="s">
        <v>311</v>
      </c>
      <c r="D1109" s="13" t="s">
        <v>212</v>
      </c>
      <c r="E1109" s="13" t="s">
        <v>312</v>
      </c>
      <c r="F1109" s="14"/>
      <c r="G1109" s="14"/>
      <c r="H1109" s="14"/>
      <c r="I1109" s="14"/>
      <c r="J1109" s="14"/>
      <c r="K1109" s="14"/>
      <c r="L1109" s="14"/>
      <c r="M1109" s="14"/>
      <c r="N1109" s="14"/>
      <c r="O1109" s="14"/>
      <c r="P1109" s="14"/>
      <c r="Q1109" s="28"/>
    </row>
    <row r="1110" spans="1:17" x14ac:dyDescent="0.2">
      <c r="A1110" s="25" t="s">
        <v>52</v>
      </c>
      <c r="B1110" s="11" t="s">
        <v>143</v>
      </c>
      <c r="C1110" s="11" t="s">
        <v>314</v>
      </c>
      <c r="D1110" s="11" t="s">
        <v>206</v>
      </c>
      <c r="E1110" s="11" t="s">
        <v>312</v>
      </c>
      <c r="F1110" s="12"/>
      <c r="G1110" s="12"/>
      <c r="H1110" s="12"/>
      <c r="I1110" s="12"/>
      <c r="J1110" s="12"/>
      <c r="K1110" s="12"/>
      <c r="L1110" s="12"/>
      <c r="M1110" s="12"/>
      <c r="N1110" s="12"/>
      <c r="O1110" s="12"/>
      <c r="P1110" s="12"/>
      <c r="Q1110" s="26"/>
    </row>
    <row r="1111" spans="1:17" x14ac:dyDescent="0.2">
      <c r="A1111" s="27" t="s">
        <v>52</v>
      </c>
      <c r="B1111" s="13" t="s">
        <v>143</v>
      </c>
      <c r="C1111" s="13" t="s">
        <v>314</v>
      </c>
      <c r="D1111" s="13" t="s">
        <v>206</v>
      </c>
      <c r="E1111" s="13" t="s">
        <v>313</v>
      </c>
      <c r="F1111" s="14"/>
      <c r="G1111" s="14"/>
      <c r="H1111" s="14"/>
      <c r="I1111" s="14"/>
      <c r="J1111" s="14"/>
      <c r="K1111" s="14"/>
      <c r="L1111" s="14"/>
      <c r="M1111" s="14"/>
      <c r="N1111" s="14"/>
      <c r="O1111" s="14"/>
      <c r="P1111" s="14"/>
      <c r="Q1111" s="28"/>
    </row>
    <row r="1112" spans="1:17" x14ac:dyDescent="0.2">
      <c r="A1112" s="25" t="s">
        <v>52</v>
      </c>
      <c r="B1112" s="11" t="s">
        <v>143</v>
      </c>
      <c r="C1112" s="11" t="s">
        <v>311</v>
      </c>
      <c r="D1112" s="11" t="s">
        <v>213</v>
      </c>
      <c r="E1112" s="11" t="s">
        <v>312</v>
      </c>
      <c r="F1112" s="12"/>
      <c r="G1112" s="12"/>
      <c r="H1112" s="12"/>
      <c r="I1112" s="12"/>
      <c r="J1112" s="12"/>
      <c r="K1112" s="12"/>
      <c r="L1112" s="12"/>
      <c r="M1112" s="12"/>
      <c r="N1112" s="12"/>
      <c r="O1112" s="12"/>
      <c r="P1112" s="12"/>
      <c r="Q1112" s="26"/>
    </row>
    <row r="1113" spans="1:17" x14ac:dyDescent="0.2">
      <c r="A1113" s="27" t="s">
        <v>52</v>
      </c>
      <c r="B1113" s="13" t="s">
        <v>143</v>
      </c>
      <c r="C1113" s="13" t="s">
        <v>311</v>
      </c>
      <c r="D1113" s="13" t="s">
        <v>213</v>
      </c>
      <c r="E1113" s="13" t="s">
        <v>313</v>
      </c>
      <c r="F1113" s="14"/>
      <c r="G1113" s="14"/>
      <c r="H1113" s="14"/>
      <c r="I1113" s="14"/>
      <c r="J1113" s="14"/>
      <c r="K1113" s="14"/>
      <c r="L1113" s="14"/>
      <c r="M1113" s="14"/>
      <c r="N1113" s="14"/>
      <c r="O1113" s="14"/>
      <c r="P1113" s="14"/>
      <c r="Q1113" s="28"/>
    </row>
    <row r="1114" spans="1:17" x14ac:dyDescent="0.2">
      <c r="A1114" s="25" t="s">
        <v>52</v>
      </c>
      <c r="B1114" s="11" t="s">
        <v>143</v>
      </c>
      <c r="C1114" s="11" t="s">
        <v>314</v>
      </c>
      <c r="D1114" s="11" t="s">
        <v>213</v>
      </c>
      <c r="E1114" s="11" t="s">
        <v>312</v>
      </c>
      <c r="F1114" s="12"/>
      <c r="G1114" s="12"/>
      <c r="H1114" s="12"/>
      <c r="I1114" s="12"/>
      <c r="J1114" s="12"/>
      <c r="K1114" s="12"/>
      <c r="L1114" s="12"/>
      <c r="M1114" s="12"/>
      <c r="N1114" s="12"/>
      <c r="O1114" s="12"/>
      <c r="P1114" s="12"/>
      <c r="Q1114" s="26"/>
    </row>
    <row r="1115" spans="1:17" x14ac:dyDescent="0.2">
      <c r="A1115" s="27" t="s">
        <v>52</v>
      </c>
      <c r="B1115" s="13" t="s">
        <v>143</v>
      </c>
      <c r="C1115" s="13" t="s">
        <v>314</v>
      </c>
      <c r="D1115" s="13" t="s">
        <v>213</v>
      </c>
      <c r="E1115" s="13" t="s">
        <v>313</v>
      </c>
      <c r="F1115" s="14"/>
      <c r="G1115" s="14"/>
      <c r="H1115" s="14"/>
      <c r="I1115" s="14"/>
      <c r="J1115" s="14"/>
      <c r="K1115" s="14"/>
      <c r="L1115" s="14"/>
      <c r="M1115" s="14"/>
      <c r="N1115" s="14"/>
      <c r="O1115" s="14"/>
      <c r="P1115" s="14"/>
      <c r="Q1115" s="28"/>
    </row>
    <row r="1116" spans="1:17" x14ac:dyDescent="0.2">
      <c r="A1116" s="25" t="s">
        <v>52</v>
      </c>
      <c r="B1116" s="11" t="s">
        <v>143</v>
      </c>
      <c r="C1116" s="11" t="s">
        <v>311</v>
      </c>
      <c r="D1116" s="11" t="s">
        <v>214</v>
      </c>
      <c r="E1116" s="11" t="s">
        <v>312</v>
      </c>
      <c r="F1116" s="12"/>
      <c r="G1116" s="12"/>
      <c r="H1116" s="12"/>
      <c r="I1116" s="12"/>
      <c r="J1116" s="12"/>
      <c r="K1116" s="12"/>
      <c r="L1116" s="12"/>
      <c r="M1116" s="12"/>
      <c r="N1116" s="12"/>
      <c r="O1116" s="12"/>
      <c r="P1116" s="12"/>
      <c r="Q1116" s="26"/>
    </row>
    <row r="1117" spans="1:17" x14ac:dyDescent="0.2">
      <c r="A1117" s="27" t="s">
        <v>52</v>
      </c>
      <c r="B1117" s="13" t="s">
        <v>143</v>
      </c>
      <c r="C1117" s="13" t="s">
        <v>311</v>
      </c>
      <c r="D1117" s="13" t="s">
        <v>214</v>
      </c>
      <c r="E1117" s="13" t="s">
        <v>313</v>
      </c>
      <c r="F1117" s="14"/>
      <c r="G1117" s="14"/>
      <c r="H1117" s="14"/>
      <c r="I1117" s="14"/>
      <c r="J1117" s="14"/>
      <c r="K1117" s="14"/>
      <c r="L1117" s="14"/>
      <c r="M1117" s="14"/>
      <c r="N1117" s="14"/>
      <c r="O1117" s="14"/>
      <c r="P1117" s="14"/>
      <c r="Q1117" s="28"/>
    </row>
    <row r="1118" spans="1:17" x14ac:dyDescent="0.2">
      <c r="A1118" s="25" t="s">
        <v>52</v>
      </c>
      <c r="B1118" s="11" t="s">
        <v>143</v>
      </c>
      <c r="C1118" s="11" t="s">
        <v>311</v>
      </c>
      <c r="D1118" s="11" t="s">
        <v>215</v>
      </c>
      <c r="E1118" s="11" t="s">
        <v>312</v>
      </c>
      <c r="F1118" s="12"/>
      <c r="G1118" s="12"/>
      <c r="H1118" s="12"/>
      <c r="I1118" s="12"/>
      <c r="J1118" s="12"/>
      <c r="K1118" s="12"/>
      <c r="L1118" s="12"/>
      <c r="M1118" s="12"/>
      <c r="N1118" s="12"/>
      <c r="O1118" s="12"/>
      <c r="P1118" s="12"/>
      <c r="Q1118" s="26"/>
    </row>
    <row r="1119" spans="1:17" x14ac:dyDescent="0.2">
      <c r="A1119" s="27" t="s">
        <v>52</v>
      </c>
      <c r="B1119" s="13" t="s">
        <v>143</v>
      </c>
      <c r="C1119" s="13" t="s">
        <v>311</v>
      </c>
      <c r="D1119" s="13" t="s">
        <v>215</v>
      </c>
      <c r="E1119" s="13" t="s">
        <v>313</v>
      </c>
      <c r="F1119" s="14"/>
      <c r="G1119" s="14"/>
      <c r="H1119" s="14"/>
      <c r="I1119" s="14"/>
      <c r="J1119" s="14"/>
      <c r="K1119" s="14"/>
      <c r="L1119" s="14"/>
      <c r="M1119" s="14"/>
      <c r="N1119" s="14"/>
      <c r="O1119" s="14"/>
      <c r="P1119" s="14"/>
      <c r="Q1119" s="28"/>
    </row>
    <row r="1120" spans="1:17" x14ac:dyDescent="0.2">
      <c r="A1120" s="25" t="s">
        <v>52</v>
      </c>
      <c r="B1120" s="11" t="s">
        <v>143</v>
      </c>
      <c r="C1120" s="11" t="s">
        <v>314</v>
      </c>
      <c r="D1120" s="11" t="s">
        <v>214</v>
      </c>
      <c r="E1120" s="11" t="s">
        <v>312</v>
      </c>
      <c r="F1120" s="12"/>
      <c r="G1120" s="12"/>
      <c r="H1120" s="12"/>
      <c r="I1120" s="12"/>
      <c r="J1120" s="12"/>
      <c r="K1120" s="12"/>
      <c r="L1120" s="12"/>
      <c r="M1120" s="12"/>
      <c r="N1120" s="12"/>
      <c r="O1120" s="12"/>
      <c r="P1120" s="12"/>
      <c r="Q1120" s="26"/>
    </row>
    <row r="1121" spans="1:17" x14ac:dyDescent="0.2">
      <c r="A1121" s="27" t="s">
        <v>52</v>
      </c>
      <c r="B1121" s="13" t="s">
        <v>143</v>
      </c>
      <c r="C1121" s="13" t="s">
        <v>314</v>
      </c>
      <c r="D1121" s="13" t="s">
        <v>214</v>
      </c>
      <c r="E1121" s="13" t="s">
        <v>313</v>
      </c>
      <c r="F1121" s="14"/>
      <c r="G1121" s="14"/>
      <c r="H1121" s="14"/>
      <c r="I1121" s="14"/>
      <c r="J1121" s="14"/>
      <c r="K1121" s="14"/>
      <c r="L1121" s="14"/>
      <c r="M1121" s="14"/>
      <c r="N1121" s="14"/>
      <c r="O1121" s="14"/>
      <c r="P1121" s="14"/>
      <c r="Q1121" s="28"/>
    </row>
    <row r="1122" spans="1:17" x14ac:dyDescent="0.2">
      <c r="A1122" s="25" t="s">
        <v>52</v>
      </c>
      <c r="B1122" s="11" t="s">
        <v>143</v>
      </c>
      <c r="C1122" s="11" t="s">
        <v>314</v>
      </c>
      <c r="D1122" s="11" t="s">
        <v>215</v>
      </c>
      <c r="E1122" s="11" t="s">
        <v>312</v>
      </c>
      <c r="F1122" s="12"/>
      <c r="G1122" s="12"/>
      <c r="H1122" s="12"/>
      <c r="I1122" s="12"/>
      <c r="J1122" s="12"/>
      <c r="K1122" s="12"/>
      <c r="L1122" s="12"/>
      <c r="M1122" s="12"/>
      <c r="N1122" s="12"/>
      <c r="O1122" s="12"/>
      <c r="P1122" s="12"/>
      <c r="Q1122" s="26"/>
    </row>
    <row r="1123" spans="1:17" x14ac:dyDescent="0.2">
      <c r="A1123" s="27" t="s">
        <v>52</v>
      </c>
      <c r="B1123" s="13" t="s">
        <v>143</v>
      </c>
      <c r="C1123" s="13" t="s">
        <v>314</v>
      </c>
      <c r="D1123" s="13" t="s">
        <v>215</v>
      </c>
      <c r="E1123" s="13" t="s">
        <v>313</v>
      </c>
      <c r="F1123" s="14"/>
      <c r="G1123" s="14"/>
      <c r="H1123" s="14"/>
      <c r="I1123" s="14"/>
      <c r="J1123" s="14"/>
      <c r="K1123" s="14"/>
      <c r="L1123" s="14"/>
      <c r="M1123" s="14"/>
      <c r="N1123" s="14"/>
      <c r="O1123" s="14"/>
      <c r="P1123" s="14"/>
      <c r="Q1123" s="28"/>
    </row>
    <row r="1124" spans="1:17" x14ac:dyDescent="0.2">
      <c r="A1124" s="25" t="s">
        <v>53</v>
      </c>
      <c r="B1124" s="11" t="s">
        <v>144</v>
      </c>
      <c r="C1124" s="11" t="s">
        <v>311</v>
      </c>
      <c r="D1124" s="11" t="s">
        <v>210</v>
      </c>
      <c r="E1124" s="11" t="s">
        <v>312</v>
      </c>
      <c r="F1124" s="12"/>
      <c r="G1124" s="12"/>
      <c r="H1124" s="12"/>
      <c r="I1124" s="12"/>
      <c r="J1124" s="12"/>
      <c r="K1124" s="12"/>
      <c r="L1124" s="12"/>
      <c r="M1124" s="12"/>
      <c r="N1124" s="12"/>
      <c r="O1124" s="12"/>
      <c r="P1124" s="12"/>
      <c r="Q1124" s="26"/>
    </row>
    <row r="1125" spans="1:17" x14ac:dyDescent="0.2">
      <c r="A1125" s="27" t="s">
        <v>53</v>
      </c>
      <c r="B1125" s="13" t="s">
        <v>144</v>
      </c>
      <c r="C1125" s="13" t="s">
        <v>311</v>
      </c>
      <c r="D1125" s="13" t="s">
        <v>210</v>
      </c>
      <c r="E1125" s="13" t="s">
        <v>313</v>
      </c>
      <c r="F1125" s="14"/>
      <c r="G1125" s="14"/>
      <c r="H1125" s="14"/>
      <c r="I1125" s="14"/>
      <c r="J1125" s="14"/>
      <c r="K1125" s="14"/>
      <c r="L1125" s="14"/>
      <c r="M1125" s="14"/>
      <c r="N1125" s="14"/>
      <c r="O1125" s="14"/>
      <c r="P1125" s="14"/>
      <c r="Q1125" s="28"/>
    </row>
    <row r="1126" spans="1:17" x14ac:dyDescent="0.2">
      <c r="A1126" s="25" t="s">
        <v>53</v>
      </c>
      <c r="B1126" s="11" t="s">
        <v>144</v>
      </c>
      <c r="C1126" s="11" t="s">
        <v>311</v>
      </c>
      <c r="D1126" s="11" t="s">
        <v>212</v>
      </c>
      <c r="E1126" s="11" t="s">
        <v>313</v>
      </c>
      <c r="F1126" s="12"/>
      <c r="G1126" s="12"/>
      <c r="H1126" s="12"/>
      <c r="I1126" s="12"/>
      <c r="J1126" s="12"/>
      <c r="K1126" s="12"/>
      <c r="L1126" s="12"/>
      <c r="M1126" s="12"/>
      <c r="N1126" s="12"/>
      <c r="O1126" s="12"/>
      <c r="P1126" s="12"/>
      <c r="Q1126" s="26"/>
    </row>
    <row r="1127" spans="1:17" x14ac:dyDescent="0.2">
      <c r="A1127" s="27" t="s">
        <v>53</v>
      </c>
      <c r="B1127" s="13" t="s">
        <v>144</v>
      </c>
      <c r="C1127" s="13" t="s">
        <v>311</v>
      </c>
      <c r="D1127" s="13" t="s">
        <v>212</v>
      </c>
      <c r="E1127" s="13" t="s">
        <v>312</v>
      </c>
      <c r="F1127" s="14"/>
      <c r="G1127" s="14"/>
      <c r="H1127" s="14"/>
      <c r="I1127" s="14"/>
      <c r="J1127" s="14"/>
      <c r="K1127" s="14"/>
      <c r="L1127" s="14"/>
      <c r="M1127" s="14"/>
      <c r="N1127" s="14"/>
      <c r="O1127" s="14"/>
      <c r="P1127" s="14"/>
      <c r="Q1127" s="28"/>
    </row>
    <row r="1128" spans="1:17" x14ac:dyDescent="0.2">
      <c r="A1128" s="25" t="s">
        <v>53</v>
      </c>
      <c r="B1128" s="11" t="s">
        <v>144</v>
      </c>
      <c r="C1128" s="11" t="s">
        <v>314</v>
      </c>
      <c r="D1128" s="11" t="s">
        <v>206</v>
      </c>
      <c r="E1128" s="11" t="s">
        <v>312</v>
      </c>
      <c r="F1128" s="12"/>
      <c r="G1128" s="12"/>
      <c r="H1128" s="12"/>
      <c r="I1128" s="12"/>
      <c r="J1128" s="12"/>
      <c r="K1128" s="12"/>
      <c r="L1128" s="12"/>
      <c r="M1128" s="12"/>
      <c r="N1128" s="12"/>
      <c r="O1128" s="12"/>
      <c r="P1128" s="12"/>
      <c r="Q1128" s="26"/>
    </row>
    <row r="1129" spans="1:17" x14ac:dyDescent="0.2">
      <c r="A1129" s="27" t="s">
        <v>53</v>
      </c>
      <c r="B1129" s="13" t="s">
        <v>144</v>
      </c>
      <c r="C1129" s="13" t="s">
        <v>314</v>
      </c>
      <c r="D1129" s="13" t="s">
        <v>206</v>
      </c>
      <c r="E1129" s="13" t="s">
        <v>313</v>
      </c>
      <c r="F1129" s="14"/>
      <c r="G1129" s="14"/>
      <c r="H1129" s="14"/>
      <c r="I1129" s="14"/>
      <c r="J1129" s="14"/>
      <c r="K1129" s="14"/>
      <c r="L1129" s="14"/>
      <c r="M1129" s="14"/>
      <c r="N1129" s="14"/>
      <c r="O1129" s="14"/>
      <c r="P1129" s="14"/>
      <c r="Q1129" s="28"/>
    </row>
    <row r="1130" spans="1:17" x14ac:dyDescent="0.2">
      <c r="A1130" s="25" t="s">
        <v>53</v>
      </c>
      <c r="B1130" s="11" t="s">
        <v>144</v>
      </c>
      <c r="C1130" s="11" t="s">
        <v>311</v>
      </c>
      <c r="D1130" s="11" t="s">
        <v>213</v>
      </c>
      <c r="E1130" s="11" t="s">
        <v>312</v>
      </c>
      <c r="F1130" s="12"/>
      <c r="G1130" s="12"/>
      <c r="H1130" s="12"/>
      <c r="I1130" s="12"/>
      <c r="J1130" s="12"/>
      <c r="K1130" s="12"/>
      <c r="L1130" s="12"/>
      <c r="M1130" s="12"/>
      <c r="N1130" s="12"/>
      <c r="O1130" s="12"/>
      <c r="P1130" s="12"/>
      <c r="Q1130" s="26"/>
    </row>
    <row r="1131" spans="1:17" x14ac:dyDescent="0.2">
      <c r="A1131" s="27" t="s">
        <v>53</v>
      </c>
      <c r="B1131" s="13" t="s">
        <v>144</v>
      </c>
      <c r="C1131" s="13" t="s">
        <v>311</v>
      </c>
      <c r="D1131" s="13" t="s">
        <v>214</v>
      </c>
      <c r="E1131" s="13" t="s">
        <v>312</v>
      </c>
      <c r="F1131" s="14">
        <v>40</v>
      </c>
      <c r="G1131" s="14">
        <v>37</v>
      </c>
      <c r="H1131" s="14">
        <v>51</v>
      </c>
      <c r="I1131" s="14">
        <v>40</v>
      </c>
      <c r="J1131" s="14">
        <v>41</v>
      </c>
      <c r="K1131" s="14">
        <v>35</v>
      </c>
      <c r="L1131" s="14">
        <v>31</v>
      </c>
      <c r="M1131" s="14">
        <v>25</v>
      </c>
      <c r="N1131" s="14">
        <v>33</v>
      </c>
      <c r="O1131" s="14">
        <v>35</v>
      </c>
      <c r="P1131" s="14"/>
      <c r="Q1131" s="28"/>
    </row>
    <row r="1132" spans="1:17" x14ac:dyDescent="0.2">
      <c r="A1132" s="25" t="s">
        <v>53</v>
      </c>
      <c r="B1132" s="11" t="s">
        <v>144</v>
      </c>
      <c r="C1132" s="11" t="s">
        <v>311</v>
      </c>
      <c r="D1132" s="11" t="s">
        <v>214</v>
      </c>
      <c r="E1132" s="11" t="s">
        <v>313</v>
      </c>
      <c r="F1132" s="12">
        <v>39</v>
      </c>
      <c r="G1132" s="12">
        <v>37</v>
      </c>
      <c r="H1132" s="12">
        <v>42</v>
      </c>
      <c r="I1132" s="12">
        <v>41</v>
      </c>
      <c r="J1132" s="12">
        <v>40</v>
      </c>
      <c r="K1132" s="12">
        <v>35</v>
      </c>
      <c r="L1132" s="12">
        <v>30</v>
      </c>
      <c r="M1132" s="12">
        <v>28</v>
      </c>
      <c r="N1132" s="12">
        <v>34</v>
      </c>
      <c r="O1132" s="12">
        <v>36</v>
      </c>
      <c r="P1132" s="12"/>
      <c r="Q1132" s="26"/>
    </row>
    <row r="1133" spans="1:17" x14ac:dyDescent="0.2">
      <c r="A1133" s="27" t="s">
        <v>53</v>
      </c>
      <c r="B1133" s="13" t="s">
        <v>144</v>
      </c>
      <c r="C1133" s="13" t="s">
        <v>311</v>
      </c>
      <c r="D1133" s="13" t="s">
        <v>215</v>
      </c>
      <c r="E1133" s="13" t="s">
        <v>312</v>
      </c>
      <c r="F1133" s="14">
        <v>19</v>
      </c>
      <c r="G1133" s="14">
        <v>7</v>
      </c>
      <c r="H1133" s="14">
        <v>11</v>
      </c>
      <c r="I1133" s="14">
        <v>8</v>
      </c>
      <c r="J1133" s="14">
        <v>14</v>
      </c>
      <c r="K1133" s="14">
        <v>9</v>
      </c>
      <c r="L1133" s="14">
        <v>5</v>
      </c>
      <c r="M1133" s="14">
        <v>5</v>
      </c>
      <c r="N1133" s="14">
        <v>16</v>
      </c>
      <c r="O1133" s="14">
        <v>12</v>
      </c>
      <c r="P1133" s="14"/>
      <c r="Q1133" s="28"/>
    </row>
    <row r="1134" spans="1:17" x14ac:dyDescent="0.2">
      <c r="A1134" s="25" t="s">
        <v>53</v>
      </c>
      <c r="B1134" s="11" t="s">
        <v>144</v>
      </c>
      <c r="C1134" s="11" t="s">
        <v>311</v>
      </c>
      <c r="D1134" s="11" t="s">
        <v>215</v>
      </c>
      <c r="E1134" s="11" t="s">
        <v>313</v>
      </c>
      <c r="F1134" s="12">
        <v>23</v>
      </c>
      <c r="G1134" s="12">
        <v>11</v>
      </c>
      <c r="H1134" s="12">
        <v>14</v>
      </c>
      <c r="I1134" s="12">
        <v>11</v>
      </c>
      <c r="J1134" s="12">
        <v>13</v>
      </c>
      <c r="K1134" s="12">
        <v>10</v>
      </c>
      <c r="L1134" s="12">
        <v>6</v>
      </c>
      <c r="M1134" s="12">
        <v>10</v>
      </c>
      <c r="N1134" s="12">
        <v>13</v>
      </c>
      <c r="O1134" s="12">
        <v>16</v>
      </c>
      <c r="P1134" s="12"/>
      <c r="Q1134" s="26"/>
    </row>
    <row r="1135" spans="1:17" x14ac:dyDescent="0.2">
      <c r="A1135" s="27" t="s">
        <v>53</v>
      </c>
      <c r="B1135" s="13" t="s">
        <v>144</v>
      </c>
      <c r="C1135" s="13" t="s">
        <v>311</v>
      </c>
      <c r="D1135" s="13" t="s">
        <v>213</v>
      </c>
      <c r="E1135" s="13" t="s">
        <v>313</v>
      </c>
      <c r="F1135" s="14">
        <v>5</v>
      </c>
      <c r="G1135" s="14">
        <v>6</v>
      </c>
      <c r="H1135" s="14">
        <v>8</v>
      </c>
      <c r="I1135" s="14">
        <v>2</v>
      </c>
      <c r="J1135" s="14">
        <v>2</v>
      </c>
      <c r="K1135" s="14">
        <v>3</v>
      </c>
      <c r="L1135" s="14">
        <v>5</v>
      </c>
      <c r="M1135" s="14">
        <v>6</v>
      </c>
      <c r="N1135" s="14"/>
      <c r="O1135" s="14">
        <v>5</v>
      </c>
      <c r="P1135" s="14"/>
      <c r="Q1135" s="28"/>
    </row>
    <row r="1136" spans="1:17" x14ac:dyDescent="0.2">
      <c r="A1136" s="25" t="s">
        <v>53</v>
      </c>
      <c r="B1136" s="11" t="s">
        <v>144</v>
      </c>
      <c r="C1136" s="11" t="s">
        <v>314</v>
      </c>
      <c r="D1136" s="11" t="s">
        <v>214</v>
      </c>
      <c r="E1136" s="11" t="s">
        <v>312</v>
      </c>
      <c r="F1136" s="12">
        <v>14</v>
      </c>
      <c r="G1136" s="12">
        <v>18</v>
      </c>
      <c r="H1136" s="12">
        <v>14</v>
      </c>
      <c r="I1136" s="12">
        <v>20</v>
      </c>
      <c r="J1136" s="12">
        <v>19</v>
      </c>
      <c r="K1136" s="12">
        <v>21</v>
      </c>
      <c r="L1136" s="12"/>
      <c r="M1136" s="12">
        <v>15</v>
      </c>
      <c r="N1136" s="12">
        <v>13</v>
      </c>
      <c r="O1136" s="12"/>
      <c r="P1136" s="12"/>
      <c r="Q1136" s="26"/>
    </row>
    <row r="1137" spans="1:17" x14ac:dyDescent="0.2">
      <c r="A1137" s="27" t="s">
        <v>53</v>
      </c>
      <c r="B1137" s="13" t="s">
        <v>144</v>
      </c>
      <c r="C1137" s="13" t="s">
        <v>314</v>
      </c>
      <c r="D1137" s="13" t="s">
        <v>214</v>
      </c>
      <c r="E1137" s="13" t="s">
        <v>313</v>
      </c>
      <c r="F1137" s="14">
        <v>10</v>
      </c>
      <c r="G1137" s="14">
        <v>14</v>
      </c>
      <c r="H1137" s="14">
        <v>10</v>
      </c>
      <c r="I1137" s="14">
        <v>17</v>
      </c>
      <c r="J1137" s="14">
        <v>17</v>
      </c>
      <c r="K1137" s="14">
        <v>22</v>
      </c>
      <c r="L1137" s="14"/>
      <c r="M1137" s="14">
        <v>14</v>
      </c>
      <c r="N1137" s="14">
        <v>13</v>
      </c>
      <c r="O1137" s="14"/>
      <c r="P1137" s="14"/>
      <c r="Q1137" s="28"/>
    </row>
    <row r="1138" spans="1:17" x14ac:dyDescent="0.2">
      <c r="A1138" s="25" t="s">
        <v>53</v>
      </c>
      <c r="B1138" s="11" t="s">
        <v>144</v>
      </c>
      <c r="C1138" s="11" t="s">
        <v>314</v>
      </c>
      <c r="D1138" s="11" t="s">
        <v>215</v>
      </c>
      <c r="E1138" s="11" t="s">
        <v>312</v>
      </c>
      <c r="F1138" s="12">
        <v>7</v>
      </c>
      <c r="G1138" s="12">
        <v>10</v>
      </c>
      <c r="H1138" s="12">
        <v>8</v>
      </c>
      <c r="I1138" s="12">
        <v>9</v>
      </c>
      <c r="J1138" s="12">
        <v>9</v>
      </c>
      <c r="K1138" s="12">
        <v>7</v>
      </c>
      <c r="L1138" s="12"/>
      <c r="M1138" s="12">
        <v>4</v>
      </c>
      <c r="N1138" s="12">
        <v>3</v>
      </c>
      <c r="O1138" s="12"/>
      <c r="P1138" s="12"/>
      <c r="Q1138" s="26"/>
    </row>
    <row r="1139" spans="1:17" x14ac:dyDescent="0.2">
      <c r="A1139" s="27" t="s">
        <v>53</v>
      </c>
      <c r="B1139" s="13" t="s">
        <v>144</v>
      </c>
      <c r="C1139" s="13" t="s">
        <v>314</v>
      </c>
      <c r="D1139" s="13" t="s">
        <v>215</v>
      </c>
      <c r="E1139" s="13" t="s">
        <v>313</v>
      </c>
      <c r="F1139" s="14">
        <v>6</v>
      </c>
      <c r="G1139" s="14">
        <v>9</v>
      </c>
      <c r="H1139" s="14">
        <v>7</v>
      </c>
      <c r="I1139" s="14">
        <v>8</v>
      </c>
      <c r="J1139" s="14">
        <v>9</v>
      </c>
      <c r="K1139" s="14">
        <v>7</v>
      </c>
      <c r="L1139" s="14"/>
      <c r="M1139" s="14">
        <v>5</v>
      </c>
      <c r="N1139" s="14">
        <v>4</v>
      </c>
      <c r="O1139" s="14"/>
      <c r="P1139" s="14"/>
      <c r="Q1139" s="28"/>
    </row>
    <row r="1140" spans="1:17" x14ac:dyDescent="0.2">
      <c r="A1140" s="25" t="s">
        <v>53</v>
      </c>
      <c r="B1140" s="11" t="s">
        <v>144</v>
      </c>
      <c r="C1140" s="11" t="s">
        <v>314</v>
      </c>
      <c r="D1140" s="11" t="s">
        <v>213</v>
      </c>
      <c r="E1140" s="11" t="s">
        <v>312</v>
      </c>
      <c r="F1140" s="12">
        <v>9</v>
      </c>
      <c r="G1140" s="12">
        <v>9</v>
      </c>
      <c r="H1140" s="12">
        <v>7</v>
      </c>
      <c r="I1140" s="12">
        <v>7</v>
      </c>
      <c r="J1140" s="12">
        <v>9</v>
      </c>
      <c r="K1140" s="12">
        <v>5</v>
      </c>
      <c r="L1140" s="12"/>
      <c r="M1140" s="12">
        <v>2</v>
      </c>
      <c r="N1140" s="12">
        <v>1</v>
      </c>
      <c r="O1140" s="12"/>
      <c r="P1140" s="12"/>
      <c r="Q1140" s="26"/>
    </row>
    <row r="1141" spans="1:17" x14ac:dyDescent="0.2">
      <c r="A1141" s="27" t="s">
        <v>53</v>
      </c>
      <c r="B1141" s="13" t="s">
        <v>144</v>
      </c>
      <c r="C1141" s="13" t="s">
        <v>314</v>
      </c>
      <c r="D1141" s="13" t="s">
        <v>213</v>
      </c>
      <c r="E1141" s="13" t="s">
        <v>313</v>
      </c>
      <c r="F1141" s="14">
        <v>8</v>
      </c>
      <c r="G1141" s="14">
        <v>8</v>
      </c>
      <c r="H1141" s="14">
        <v>6</v>
      </c>
      <c r="I1141" s="14">
        <v>7</v>
      </c>
      <c r="J1141" s="14">
        <v>8</v>
      </c>
      <c r="K1141" s="14">
        <v>6</v>
      </c>
      <c r="L1141" s="14"/>
      <c r="M1141" s="14">
        <v>2</v>
      </c>
      <c r="N1141" s="14">
        <v>2</v>
      </c>
      <c r="O1141" s="14"/>
      <c r="P1141" s="14"/>
      <c r="Q1141" s="28"/>
    </row>
    <row r="1142" spans="1:17" x14ac:dyDescent="0.2">
      <c r="A1142" s="25" t="s">
        <v>53</v>
      </c>
      <c r="B1142" s="11" t="s">
        <v>144</v>
      </c>
      <c r="C1142" s="11" t="s">
        <v>314</v>
      </c>
      <c r="D1142" s="11" t="s">
        <v>212</v>
      </c>
      <c r="E1142" s="11" t="s">
        <v>312</v>
      </c>
      <c r="F1142" s="12">
        <v>8</v>
      </c>
      <c r="G1142" s="12">
        <v>8</v>
      </c>
      <c r="H1142" s="12">
        <v>5</v>
      </c>
      <c r="I1142" s="12">
        <v>6</v>
      </c>
      <c r="J1142" s="12">
        <v>7</v>
      </c>
      <c r="K1142" s="12">
        <v>4</v>
      </c>
      <c r="L1142" s="12"/>
      <c r="M1142" s="12">
        <v>2</v>
      </c>
      <c r="N1142" s="12">
        <v>1</v>
      </c>
      <c r="O1142" s="12"/>
      <c r="P1142" s="12"/>
      <c r="Q1142" s="26"/>
    </row>
    <row r="1143" spans="1:17" x14ac:dyDescent="0.2">
      <c r="A1143" s="27" t="s">
        <v>53</v>
      </c>
      <c r="B1143" s="13" t="s">
        <v>144</v>
      </c>
      <c r="C1143" s="13" t="s">
        <v>314</v>
      </c>
      <c r="D1143" s="13" t="s">
        <v>212</v>
      </c>
      <c r="E1143" s="13" t="s">
        <v>313</v>
      </c>
      <c r="F1143" s="14">
        <v>7</v>
      </c>
      <c r="G1143" s="14">
        <v>8</v>
      </c>
      <c r="H1143" s="14">
        <v>5</v>
      </c>
      <c r="I1143" s="14">
        <v>7</v>
      </c>
      <c r="J1143" s="14">
        <v>6</v>
      </c>
      <c r="K1143" s="14">
        <v>7</v>
      </c>
      <c r="L1143" s="14"/>
      <c r="M1143" s="14">
        <v>3</v>
      </c>
      <c r="N1143" s="14">
        <v>2</v>
      </c>
      <c r="O1143" s="14"/>
      <c r="P1143" s="14"/>
      <c r="Q1143" s="28"/>
    </row>
    <row r="1144" spans="1:17" x14ac:dyDescent="0.2">
      <c r="A1144" s="25" t="s">
        <v>53</v>
      </c>
      <c r="B1144" s="11" t="s">
        <v>144</v>
      </c>
      <c r="C1144" s="11" t="s">
        <v>314</v>
      </c>
      <c r="D1144" s="11" t="s">
        <v>210</v>
      </c>
      <c r="E1144" s="11" t="s">
        <v>312</v>
      </c>
      <c r="F1144" s="12">
        <v>4</v>
      </c>
      <c r="G1144" s="12">
        <v>2</v>
      </c>
      <c r="H1144" s="12">
        <v>3</v>
      </c>
      <c r="I1144" s="12"/>
      <c r="J1144" s="12">
        <v>6</v>
      </c>
      <c r="K1144" s="12"/>
      <c r="L1144" s="12"/>
      <c r="M1144" s="12"/>
      <c r="N1144" s="12"/>
      <c r="O1144" s="12"/>
      <c r="P1144" s="12"/>
      <c r="Q1144" s="26"/>
    </row>
    <row r="1145" spans="1:17" x14ac:dyDescent="0.2">
      <c r="A1145" s="27" t="s">
        <v>53</v>
      </c>
      <c r="B1145" s="13" t="s">
        <v>144</v>
      </c>
      <c r="C1145" s="13" t="s">
        <v>314</v>
      </c>
      <c r="D1145" s="13" t="s">
        <v>210</v>
      </c>
      <c r="E1145" s="13" t="s">
        <v>313</v>
      </c>
      <c r="F1145" s="14">
        <v>3</v>
      </c>
      <c r="G1145" s="14">
        <v>5</v>
      </c>
      <c r="H1145" s="14">
        <v>3</v>
      </c>
      <c r="I1145" s="14"/>
      <c r="J1145" s="14">
        <v>5</v>
      </c>
      <c r="K1145" s="14"/>
      <c r="L1145" s="14"/>
      <c r="M1145" s="14"/>
      <c r="N1145" s="14"/>
      <c r="O1145" s="14"/>
      <c r="P1145" s="14"/>
      <c r="Q1145" s="28"/>
    </row>
    <row r="1146" spans="1:17" x14ac:dyDescent="0.2">
      <c r="A1146" s="25" t="s">
        <v>54</v>
      </c>
      <c r="B1146" s="11" t="s">
        <v>145</v>
      </c>
      <c r="C1146" s="11" t="s">
        <v>311</v>
      </c>
      <c r="D1146" s="11" t="s">
        <v>210</v>
      </c>
      <c r="E1146" s="11" t="s">
        <v>312</v>
      </c>
      <c r="F1146" s="12"/>
      <c r="G1146" s="12"/>
      <c r="H1146" s="12"/>
      <c r="I1146" s="12"/>
      <c r="J1146" s="12"/>
      <c r="K1146" s="12"/>
      <c r="L1146" s="12"/>
      <c r="M1146" s="12"/>
      <c r="N1146" s="12"/>
      <c r="O1146" s="12"/>
      <c r="P1146" s="12"/>
      <c r="Q1146" s="26"/>
    </row>
    <row r="1147" spans="1:17" x14ac:dyDescent="0.2">
      <c r="A1147" s="27" t="s">
        <v>54</v>
      </c>
      <c r="B1147" s="13" t="s">
        <v>145</v>
      </c>
      <c r="C1147" s="13" t="s">
        <v>311</v>
      </c>
      <c r="D1147" s="13" t="s">
        <v>210</v>
      </c>
      <c r="E1147" s="13" t="s">
        <v>313</v>
      </c>
      <c r="F1147" s="14"/>
      <c r="G1147" s="14"/>
      <c r="H1147" s="14"/>
      <c r="I1147" s="14"/>
      <c r="J1147" s="14"/>
      <c r="K1147" s="14"/>
      <c r="L1147" s="14"/>
      <c r="M1147" s="14"/>
      <c r="N1147" s="14"/>
      <c r="O1147" s="14"/>
      <c r="P1147" s="14"/>
      <c r="Q1147" s="28"/>
    </row>
    <row r="1148" spans="1:17" x14ac:dyDescent="0.2">
      <c r="A1148" s="25" t="s">
        <v>54</v>
      </c>
      <c r="B1148" s="11" t="s">
        <v>145</v>
      </c>
      <c r="C1148" s="11" t="s">
        <v>311</v>
      </c>
      <c r="D1148" s="11" t="s">
        <v>212</v>
      </c>
      <c r="E1148" s="11" t="s">
        <v>313</v>
      </c>
      <c r="F1148" s="12"/>
      <c r="G1148" s="12"/>
      <c r="H1148" s="12"/>
      <c r="I1148" s="12"/>
      <c r="J1148" s="12"/>
      <c r="K1148" s="12"/>
      <c r="L1148" s="12"/>
      <c r="M1148" s="12"/>
      <c r="N1148" s="12"/>
      <c r="O1148" s="12"/>
      <c r="P1148" s="12"/>
      <c r="Q1148" s="26"/>
    </row>
    <row r="1149" spans="1:17" x14ac:dyDescent="0.2">
      <c r="A1149" s="27" t="s">
        <v>54</v>
      </c>
      <c r="B1149" s="13" t="s">
        <v>145</v>
      </c>
      <c r="C1149" s="13" t="s">
        <v>311</v>
      </c>
      <c r="D1149" s="13" t="s">
        <v>212</v>
      </c>
      <c r="E1149" s="13" t="s">
        <v>312</v>
      </c>
      <c r="F1149" s="14"/>
      <c r="G1149" s="14"/>
      <c r="H1149" s="14"/>
      <c r="I1149" s="14"/>
      <c r="J1149" s="14"/>
      <c r="K1149" s="14"/>
      <c r="L1149" s="14"/>
      <c r="M1149" s="14"/>
      <c r="N1149" s="14"/>
      <c r="O1149" s="14"/>
      <c r="P1149" s="14"/>
      <c r="Q1149" s="28"/>
    </row>
    <row r="1150" spans="1:17" x14ac:dyDescent="0.2">
      <c r="A1150" s="25" t="s">
        <v>54</v>
      </c>
      <c r="B1150" s="11" t="s">
        <v>145</v>
      </c>
      <c r="C1150" s="11" t="s">
        <v>314</v>
      </c>
      <c r="D1150" s="11" t="s">
        <v>206</v>
      </c>
      <c r="E1150" s="11" t="s">
        <v>312</v>
      </c>
      <c r="F1150" s="12"/>
      <c r="G1150" s="12"/>
      <c r="H1150" s="12"/>
      <c r="I1150" s="12"/>
      <c r="J1150" s="12"/>
      <c r="K1150" s="12"/>
      <c r="L1150" s="12"/>
      <c r="M1150" s="12"/>
      <c r="N1150" s="12"/>
      <c r="O1150" s="12"/>
      <c r="P1150" s="12"/>
      <c r="Q1150" s="26"/>
    </row>
    <row r="1151" spans="1:17" x14ac:dyDescent="0.2">
      <c r="A1151" s="27" t="s">
        <v>54</v>
      </c>
      <c r="B1151" s="13" t="s">
        <v>145</v>
      </c>
      <c r="C1151" s="13" t="s">
        <v>314</v>
      </c>
      <c r="D1151" s="13" t="s">
        <v>206</v>
      </c>
      <c r="E1151" s="13" t="s">
        <v>313</v>
      </c>
      <c r="F1151" s="14"/>
      <c r="G1151" s="14"/>
      <c r="H1151" s="14"/>
      <c r="I1151" s="14"/>
      <c r="J1151" s="14"/>
      <c r="K1151" s="14"/>
      <c r="L1151" s="14"/>
      <c r="M1151" s="14"/>
      <c r="N1151" s="14"/>
      <c r="O1151" s="14"/>
      <c r="P1151" s="14"/>
      <c r="Q1151" s="28"/>
    </row>
    <row r="1152" spans="1:17" x14ac:dyDescent="0.2">
      <c r="A1152" s="25" t="s">
        <v>54</v>
      </c>
      <c r="B1152" s="11" t="s">
        <v>145</v>
      </c>
      <c r="C1152" s="11" t="s">
        <v>311</v>
      </c>
      <c r="D1152" s="11" t="s">
        <v>213</v>
      </c>
      <c r="E1152" s="11" t="s">
        <v>312</v>
      </c>
      <c r="F1152" s="12"/>
      <c r="G1152" s="12"/>
      <c r="H1152" s="12"/>
      <c r="I1152" s="12"/>
      <c r="J1152" s="12"/>
      <c r="K1152" s="12"/>
      <c r="L1152" s="12"/>
      <c r="M1152" s="12"/>
      <c r="N1152" s="12"/>
      <c r="O1152" s="12"/>
      <c r="P1152" s="12"/>
      <c r="Q1152" s="26"/>
    </row>
    <row r="1153" spans="1:17" x14ac:dyDescent="0.2">
      <c r="A1153" s="27" t="s">
        <v>54</v>
      </c>
      <c r="B1153" s="13" t="s">
        <v>145</v>
      </c>
      <c r="C1153" s="13" t="s">
        <v>311</v>
      </c>
      <c r="D1153" s="13" t="s">
        <v>213</v>
      </c>
      <c r="E1153" s="13" t="s">
        <v>313</v>
      </c>
      <c r="F1153" s="14"/>
      <c r="G1153" s="14"/>
      <c r="H1153" s="14"/>
      <c r="I1153" s="14"/>
      <c r="J1153" s="14"/>
      <c r="K1153" s="14"/>
      <c r="L1153" s="14"/>
      <c r="M1153" s="14"/>
      <c r="N1153" s="14"/>
      <c r="O1153" s="14"/>
      <c r="P1153" s="14"/>
      <c r="Q1153" s="28"/>
    </row>
    <row r="1154" spans="1:17" x14ac:dyDescent="0.2">
      <c r="A1154" s="25" t="s">
        <v>54</v>
      </c>
      <c r="B1154" s="11" t="s">
        <v>145</v>
      </c>
      <c r="C1154" s="11" t="s">
        <v>311</v>
      </c>
      <c r="D1154" s="11" t="s">
        <v>214</v>
      </c>
      <c r="E1154" s="11" t="s">
        <v>312</v>
      </c>
      <c r="F1154" s="12"/>
      <c r="G1154" s="12"/>
      <c r="H1154" s="12"/>
      <c r="I1154" s="12"/>
      <c r="J1154" s="12"/>
      <c r="K1154" s="12"/>
      <c r="L1154" s="12"/>
      <c r="M1154" s="12"/>
      <c r="N1154" s="12"/>
      <c r="O1154" s="12"/>
      <c r="P1154" s="12"/>
      <c r="Q1154" s="26"/>
    </row>
    <row r="1155" spans="1:17" x14ac:dyDescent="0.2">
      <c r="A1155" s="27" t="s">
        <v>54</v>
      </c>
      <c r="B1155" s="13" t="s">
        <v>145</v>
      </c>
      <c r="C1155" s="13" t="s">
        <v>311</v>
      </c>
      <c r="D1155" s="13" t="s">
        <v>214</v>
      </c>
      <c r="E1155" s="13" t="s">
        <v>313</v>
      </c>
      <c r="F1155" s="14"/>
      <c r="G1155" s="14"/>
      <c r="H1155" s="14"/>
      <c r="I1155" s="14"/>
      <c r="J1155" s="14"/>
      <c r="K1155" s="14"/>
      <c r="L1155" s="14"/>
      <c r="M1155" s="14"/>
      <c r="N1155" s="14"/>
      <c r="O1155" s="14"/>
      <c r="P1155" s="14"/>
      <c r="Q1155" s="28"/>
    </row>
    <row r="1156" spans="1:17" x14ac:dyDescent="0.2">
      <c r="A1156" s="25" t="s">
        <v>54</v>
      </c>
      <c r="B1156" s="11" t="s">
        <v>145</v>
      </c>
      <c r="C1156" s="11" t="s">
        <v>311</v>
      </c>
      <c r="D1156" s="11" t="s">
        <v>215</v>
      </c>
      <c r="E1156" s="11" t="s">
        <v>312</v>
      </c>
      <c r="F1156" s="12"/>
      <c r="G1156" s="12"/>
      <c r="H1156" s="12"/>
      <c r="I1156" s="12"/>
      <c r="J1156" s="12"/>
      <c r="K1156" s="12"/>
      <c r="L1156" s="12"/>
      <c r="M1156" s="12"/>
      <c r="N1156" s="12"/>
      <c r="O1156" s="12"/>
      <c r="P1156" s="12"/>
      <c r="Q1156" s="26"/>
    </row>
    <row r="1157" spans="1:17" x14ac:dyDescent="0.2">
      <c r="A1157" s="27" t="s">
        <v>54</v>
      </c>
      <c r="B1157" s="13" t="s">
        <v>145</v>
      </c>
      <c r="C1157" s="13" t="s">
        <v>311</v>
      </c>
      <c r="D1157" s="13" t="s">
        <v>215</v>
      </c>
      <c r="E1157" s="13" t="s">
        <v>313</v>
      </c>
      <c r="F1157" s="14"/>
      <c r="G1157" s="14"/>
      <c r="H1157" s="14"/>
      <c r="I1157" s="14"/>
      <c r="J1157" s="14"/>
      <c r="K1157" s="14"/>
      <c r="L1157" s="14"/>
      <c r="M1157" s="14"/>
      <c r="N1157" s="14"/>
      <c r="O1157" s="14"/>
      <c r="P1157" s="14"/>
      <c r="Q1157" s="28"/>
    </row>
    <row r="1158" spans="1:17" x14ac:dyDescent="0.2">
      <c r="A1158" s="25" t="s">
        <v>54</v>
      </c>
      <c r="B1158" s="11" t="s">
        <v>145</v>
      </c>
      <c r="C1158" s="11" t="s">
        <v>314</v>
      </c>
      <c r="D1158" s="11" t="s">
        <v>214</v>
      </c>
      <c r="E1158" s="11" t="s">
        <v>312</v>
      </c>
      <c r="F1158" s="12">
        <v>2</v>
      </c>
      <c r="G1158" s="12">
        <v>12</v>
      </c>
      <c r="H1158" s="12"/>
      <c r="I1158" s="12"/>
      <c r="J1158" s="12"/>
      <c r="K1158" s="12"/>
      <c r="L1158" s="12"/>
      <c r="M1158" s="12"/>
      <c r="N1158" s="12"/>
      <c r="O1158" s="12"/>
      <c r="P1158" s="12"/>
      <c r="Q1158" s="26"/>
    </row>
    <row r="1159" spans="1:17" x14ac:dyDescent="0.2">
      <c r="A1159" s="27" t="s">
        <v>54</v>
      </c>
      <c r="B1159" s="13" t="s">
        <v>145</v>
      </c>
      <c r="C1159" s="13" t="s">
        <v>314</v>
      </c>
      <c r="D1159" s="13" t="s">
        <v>214</v>
      </c>
      <c r="E1159" s="13" t="s">
        <v>313</v>
      </c>
      <c r="F1159" s="14">
        <v>2</v>
      </c>
      <c r="G1159" s="14">
        <v>11</v>
      </c>
      <c r="H1159" s="14"/>
      <c r="I1159" s="14"/>
      <c r="J1159" s="14"/>
      <c r="K1159" s="14"/>
      <c r="L1159" s="14"/>
      <c r="M1159" s="14"/>
      <c r="N1159" s="14"/>
      <c r="O1159" s="14"/>
      <c r="P1159" s="14"/>
      <c r="Q1159" s="28"/>
    </row>
    <row r="1160" spans="1:17" x14ac:dyDescent="0.2">
      <c r="A1160" s="25" t="s">
        <v>54</v>
      </c>
      <c r="B1160" s="11" t="s">
        <v>145</v>
      </c>
      <c r="C1160" s="11" t="s">
        <v>314</v>
      </c>
      <c r="D1160" s="11" t="s">
        <v>215</v>
      </c>
      <c r="E1160" s="11" t="s">
        <v>312</v>
      </c>
      <c r="F1160" s="12"/>
      <c r="G1160" s="12">
        <v>5</v>
      </c>
      <c r="H1160" s="12"/>
      <c r="I1160" s="12"/>
      <c r="J1160" s="12"/>
      <c r="K1160" s="12"/>
      <c r="L1160" s="12"/>
      <c r="M1160" s="12"/>
      <c r="N1160" s="12"/>
      <c r="O1160" s="12"/>
      <c r="P1160" s="12"/>
      <c r="Q1160" s="26"/>
    </row>
    <row r="1161" spans="1:17" x14ac:dyDescent="0.2">
      <c r="A1161" s="27" t="s">
        <v>54</v>
      </c>
      <c r="B1161" s="13" t="s">
        <v>145</v>
      </c>
      <c r="C1161" s="13" t="s">
        <v>314</v>
      </c>
      <c r="D1161" s="13" t="s">
        <v>215</v>
      </c>
      <c r="E1161" s="13" t="s">
        <v>313</v>
      </c>
      <c r="F1161" s="14">
        <v>3</v>
      </c>
      <c r="G1161" s="14">
        <v>7</v>
      </c>
      <c r="H1161" s="14"/>
      <c r="I1161" s="14"/>
      <c r="J1161" s="14"/>
      <c r="K1161" s="14"/>
      <c r="L1161" s="14"/>
      <c r="M1161" s="14"/>
      <c r="N1161" s="14"/>
      <c r="O1161" s="14"/>
      <c r="P1161" s="14"/>
      <c r="Q1161" s="28"/>
    </row>
    <row r="1162" spans="1:17" x14ac:dyDescent="0.2">
      <c r="A1162" s="25" t="s">
        <v>54</v>
      </c>
      <c r="B1162" s="11" t="s">
        <v>145</v>
      </c>
      <c r="C1162" s="11" t="s">
        <v>314</v>
      </c>
      <c r="D1162" s="11" t="s">
        <v>213</v>
      </c>
      <c r="E1162" s="11" t="s">
        <v>312</v>
      </c>
      <c r="F1162" s="12">
        <v>3</v>
      </c>
      <c r="G1162" s="12">
        <v>4</v>
      </c>
      <c r="H1162" s="12"/>
      <c r="I1162" s="12"/>
      <c r="J1162" s="12"/>
      <c r="K1162" s="12"/>
      <c r="L1162" s="12"/>
      <c r="M1162" s="12"/>
      <c r="N1162" s="12"/>
      <c r="O1162" s="12"/>
      <c r="P1162" s="12"/>
      <c r="Q1162" s="26"/>
    </row>
    <row r="1163" spans="1:17" x14ac:dyDescent="0.2">
      <c r="A1163" s="27" t="s">
        <v>54</v>
      </c>
      <c r="B1163" s="13" t="s">
        <v>145</v>
      </c>
      <c r="C1163" s="13" t="s">
        <v>314</v>
      </c>
      <c r="D1163" s="13" t="s">
        <v>213</v>
      </c>
      <c r="E1163" s="13" t="s">
        <v>313</v>
      </c>
      <c r="F1163" s="14">
        <v>3</v>
      </c>
      <c r="G1163" s="14">
        <v>7</v>
      </c>
      <c r="H1163" s="14"/>
      <c r="I1163" s="14"/>
      <c r="J1163" s="14"/>
      <c r="K1163" s="14"/>
      <c r="L1163" s="14"/>
      <c r="M1163" s="14"/>
      <c r="N1163" s="14"/>
      <c r="O1163" s="14"/>
      <c r="P1163" s="14"/>
      <c r="Q1163" s="28"/>
    </row>
    <row r="1164" spans="1:17" x14ac:dyDescent="0.2">
      <c r="A1164" s="25" t="s">
        <v>54</v>
      </c>
      <c r="B1164" s="11" t="s">
        <v>145</v>
      </c>
      <c r="C1164" s="11" t="s">
        <v>314</v>
      </c>
      <c r="D1164" s="11" t="s">
        <v>212</v>
      </c>
      <c r="E1164" s="11" t="s">
        <v>312</v>
      </c>
      <c r="F1164" s="12">
        <v>4</v>
      </c>
      <c r="G1164" s="12">
        <v>7</v>
      </c>
      <c r="H1164" s="12"/>
      <c r="I1164" s="12"/>
      <c r="J1164" s="12"/>
      <c r="K1164" s="12"/>
      <c r="L1164" s="12"/>
      <c r="M1164" s="12"/>
      <c r="N1164" s="12"/>
      <c r="O1164" s="12"/>
      <c r="P1164" s="12"/>
      <c r="Q1164" s="26"/>
    </row>
    <row r="1165" spans="1:17" x14ac:dyDescent="0.2">
      <c r="A1165" s="27" t="s">
        <v>54</v>
      </c>
      <c r="B1165" s="13" t="s">
        <v>145</v>
      </c>
      <c r="C1165" s="13" t="s">
        <v>314</v>
      </c>
      <c r="D1165" s="13" t="s">
        <v>212</v>
      </c>
      <c r="E1165" s="13" t="s">
        <v>313</v>
      </c>
      <c r="F1165" s="14">
        <v>4</v>
      </c>
      <c r="G1165" s="14">
        <v>9</v>
      </c>
      <c r="H1165" s="14"/>
      <c r="I1165" s="14"/>
      <c r="J1165" s="14"/>
      <c r="K1165" s="14"/>
      <c r="L1165" s="14"/>
      <c r="M1165" s="14"/>
      <c r="N1165" s="14"/>
      <c r="O1165" s="14"/>
      <c r="P1165" s="14"/>
      <c r="Q1165" s="28"/>
    </row>
    <row r="1166" spans="1:17" x14ac:dyDescent="0.2">
      <c r="A1166" s="25" t="s">
        <v>54</v>
      </c>
      <c r="B1166" s="11" t="s">
        <v>145</v>
      </c>
      <c r="C1166" s="11" t="s">
        <v>314</v>
      </c>
      <c r="D1166" s="11" t="s">
        <v>210</v>
      </c>
      <c r="E1166" s="11" t="s">
        <v>312</v>
      </c>
      <c r="F1166" s="12">
        <v>13</v>
      </c>
      <c r="G1166" s="12">
        <v>11</v>
      </c>
      <c r="H1166" s="12"/>
      <c r="I1166" s="12"/>
      <c r="J1166" s="12"/>
      <c r="K1166" s="12"/>
      <c r="L1166" s="12"/>
      <c r="M1166" s="12"/>
      <c r="N1166" s="12"/>
      <c r="O1166" s="12"/>
      <c r="P1166" s="12"/>
      <c r="Q1166" s="26"/>
    </row>
    <row r="1167" spans="1:17" x14ac:dyDescent="0.2">
      <c r="A1167" s="27" t="s">
        <v>54</v>
      </c>
      <c r="B1167" s="13" t="s">
        <v>145</v>
      </c>
      <c r="C1167" s="13" t="s">
        <v>314</v>
      </c>
      <c r="D1167" s="13" t="s">
        <v>210</v>
      </c>
      <c r="E1167" s="13" t="s">
        <v>313</v>
      </c>
      <c r="F1167" s="14">
        <v>9</v>
      </c>
      <c r="G1167" s="14">
        <v>11</v>
      </c>
      <c r="H1167" s="14"/>
      <c r="I1167" s="14"/>
      <c r="J1167" s="14"/>
      <c r="K1167" s="14"/>
      <c r="L1167" s="14"/>
      <c r="M1167" s="14"/>
      <c r="N1167" s="14"/>
      <c r="O1167" s="14"/>
      <c r="P1167" s="14"/>
      <c r="Q1167" s="28"/>
    </row>
    <row r="1168" spans="1:17" x14ac:dyDescent="0.2">
      <c r="A1168" s="25" t="s">
        <v>55</v>
      </c>
      <c r="B1168" s="11" t="s">
        <v>176</v>
      </c>
      <c r="C1168" s="11" t="s">
        <v>311</v>
      </c>
      <c r="D1168" s="11" t="s">
        <v>210</v>
      </c>
      <c r="E1168" s="11" t="s">
        <v>312</v>
      </c>
      <c r="F1168" s="12"/>
      <c r="G1168" s="12"/>
      <c r="H1168" s="12"/>
      <c r="I1168" s="12"/>
      <c r="J1168" s="12"/>
      <c r="K1168" s="12"/>
      <c r="L1168" s="12"/>
      <c r="M1168" s="12"/>
      <c r="N1168" s="12"/>
      <c r="O1168" s="12"/>
      <c r="P1168" s="12"/>
      <c r="Q1168" s="26"/>
    </row>
    <row r="1169" spans="1:17" x14ac:dyDescent="0.2">
      <c r="A1169" s="27" t="s">
        <v>55</v>
      </c>
      <c r="B1169" s="13" t="s">
        <v>176</v>
      </c>
      <c r="C1169" s="13" t="s">
        <v>311</v>
      </c>
      <c r="D1169" s="13" t="s">
        <v>210</v>
      </c>
      <c r="E1169" s="13" t="s">
        <v>313</v>
      </c>
      <c r="F1169" s="14"/>
      <c r="G1169" s="14"/>
      <c r="H1169" s="14"/>
      <c r="I1169" s="14"/>
      <c r="J1169" s="14"/>
      <c r="K1169" s="14"/>
      <c r="L1169" s="14"/>
      <c r="M1169" s="14"/>
      <c r="N1169" s="14"/>
      <c r="O1169" s="14"/>
      <c r="P1169" s="14"/>
      <c r="Q1169" s="28"/>
    </row>
    <row r="1170" spans="1:17" x14ac:dyDescent="0.2">
      <c r="A1170" s="25" t="s">
        <v>55</v>
      </c>
      <c r="B1170" s="11" t="s">
        <v>176</v>
      </c>
      <c r="C1170" s="11" t="s">
        <v>314</v>
      </c>
      <c r="D1170" s="11" t="s">
        <v>210</v>
      </c>
      <c r="E1170" s="11" t="s">
        <v>312</v>
      </c>
      <c r="F1170" s="12"/>
      <c r="G1170" s="12"/>
      <c r="H1170" s="12"/>
      <c r="I1170" s="12"/>
      <c r="J1170" s="12"/>
      <c r="K1170" s="12"/>
      <c r="L1170" s="12"/>
      <c r="M1170" s="12"/>
      <c r="N1170" s="12"/>
      <c r="O1170" s="12"/>
      <c r="P1170" s="12"/>
      <c r="Q1170" s="26"/>
    </row>
    <row r="1171" spans="1:17" x14ac:dyDescent="0.2">
      <c r="A1171" s="27" t="s">
        <v>55</v>
      </c>
      <c r="B1171" s="13" t="s">
        <v>176</v>
      </c>
      <c r="C1171" s="13" t="s">
        <v>314</v>
      </c>
      <c r="D1171" s="13" t="s">
        <v>210</v>
      </c>
      <c r="E1171" s="13" t="s">
        <v>313</v>
      </c>
      <c r="F1171" s="14"/>
      <c r="G1171" s="14"/>
      <c r="H1171" s="14"/>
      <c r="I1171" s="14"/>
      <c r="J1171" s="14"/>
      <c r="K1171" s="14"/>
      <c r="L1171" s="14"/>
      <c r="M1171" s="14"/>
      <c r="N1171" s="14"/>
      <c r="O1171" s="14"/>
      <c r="P1171" s="14"/>
      <c r="Q1171" s="28"/>
    </row>
    <row r="1172" spans="1:17" x14ac:dyDescent="0.2">
      <c r="A1172" s="25" t="s">
        <v>55</v>
      </c>
      <c r="B1172" s="11" t="s">
        <v>176</v>
      </c>
      <c r="C1172" s="11" t="s">
        <v>311</v>
      </c>
      <c r="D1172" s="11" t="s">
        <v>212</v>
      </c>
      <c r="E1172" s="11" t="s">
        <v>313</v>
      </c>
      <c r="F1172" s="12"/>
      <c r="G1172" s="12"/>
      <c r="H1172" s="12"/>
      <c r="I1172" s="12"/>
      <c r="J1172" s="12"/>
      <c r="K1172" s="12"/>
      <c r="L1172" s="12"/>
      <c r="M1172" s="12"/>
      <c r="N1172" s="12"/>
      <c r="O1172" s="12"/>
      <c r="P1172" s="12"/>
      <c r="Q1172" s="26"/>
    </row>
    <row r="1173" spans="1:17" x14ac:dyDescent="0.2">
      <c r="A1173" s="27" t="s">
        <v>55</v>
      </c>
      <c r="B1173" s="13" t="s">
        <v>176</v>
      </c>
      <c r="C1173" s="13" t="s">
        <v>311</v>
      </c>
      <c r="D1173" s="13" t="s">
        <v>212</v>
      </c>
      <c r="E1173" s="13" t="s">
        <v>312</v>
      </c>
      <c r="F1173" s="14"/>
      <c r="G1173" s="14"/>
      <c r="H1173" s="14"/>
      <c r="I1173" s="14"/>
      <c r="J1173" s="14"/>
      <c r="K1173" s="14"/>
      <c r="L1173" s="14"/>
      <c r="M1173" s="14"/>
      <c r="N1173" s="14"/>
      <c r="O1173" s="14"/>
      <c r="P1173" s="14"/>
      <c r="Q1173" s="28"/>
    </row>
    <row r="1174" spans="1:17" x14ac:dyDescent="0.2">
      <c r="A1174" s="25" t="s">
        <v>55</v>
      </c>
      <c r="B1174" s="11" t="s">
        <v>176</v>
      </c>
      <c r="C1174" s="11" t="s">
        <v>314</v>
      </c>
      <c r="D1174" s="11" t="s">
        <v>206</v>
      </c>
      <c r="E1174" s="11" t="s">
        <v>312</v>
      </c>
      <c r="F1174" s="12"/>
      <c r="G1174" s="12"/>
      <c r="H1174" s="12"/>
      <c r="I1174" s="12"/>
      <c r="J1174" s="12"/>
      <c r="K1174" s="12"/>
      <c r="L1174" s="12"/>
      <c r="M1174" s="12"/>
      <c r="N1174" s="12"/>
      <c r="O1174" s="12"/>
      <c r="P1174" s="12"/>
      <c r="Q1174" s="26"/>
    </row>
    <row r="1175" spans="1:17" x14ac:dyDescent="0.2">
      <c r="A1175" s="27" t="s">
        <v>55</v>
      </c>
      <c r="B1175" s="13" t="s">
        <v>176</v>
      </c>
      <c r="C1175" s="13" t="s">
        <v>314</v>
      </c>
      <c r="D1175" s="13" t="s">
        <v>206</v>
      </c>
      <c r="E1175" s="13" t="s">
        <v>313</v>
      </c>
      <c r="F1175" s="14"/>
      <c r="G1175" s="14"/>
      <c r="H1175" s="14"/>
      <c r="I1175" s="14"/>
      <c r="J1175" s="14"/>
      <c r="K1175" s="14"/>
      <c r="L1175" s="14"/>
      <c r="M1175" s="14"/>
      <c r="N1175" s="14"/>
      <c r="O1175" s="14"/>
      <c r="P1175" s="14"/>
      <c r="Q1175" s="28"/>
    </row>
    <row r="1176" spans="1:17" x14ac:dyDescent="0.2">
      <c r="A1176" s="25" t="s">
        <v>55</v>
      </c>
      <c r="B1176" s="11" t="s">
        <v>176</v>
      </c>
      <c r="C1176" s="11" t="s">
        <v>311</v>
      </c>
      <c r="D1176" s="11" t="s">
        <v>213</v>
      </c>
      <c r="E1176" s="11" t="s">
        <v>312</v>
      </c>
      <c r="F1176" s="12"/>
      <c r="G1176" s="12"/>
      <c r="H1176" s="12"/>
      <c r="I1176" s="12"/>
      <c r="J1176" s="12"/>
      <c r="K1176" s="12"/>
      <c r="L1176" s="12"/>
      <c r="M1176" s="12"/>
      <c r="N1176" s="12"/>
      <c r="O1176" s="12"/>
      <c r="P1176" s="12"/>
      <c r="Q1176" s="26"/>
    </row>
    <row r="1177" spans="1:17" x14ac:dyDescent="0.2">
      <c r="A1177" s="27" t="s">
        <v>55</v>
      </c>
      <c r="B1177" s="13" t="s">
        <v>176</v>
      </c>
      <c r="C1177" s="13" t="s">
        <v>311</v>
      </c>
      <c r="D1177" s="13" t="s">
        <v>213</v>
      </c>
      <c r="E1177" s="13" t="s">
        <v>313</v>
      </c>
      <c r="F1177" s="14"/>
      <c r="G1177" s="14"/>
      <c r="H1177" s="14"/>
      <c r="I1177" s="14"/>
      <c r="J1177" s="14"/>
      <c r="K1177" s="14"/>
      <c r="L1177" s="14"/>
      <c r="M1177" s="14"/>
      <c r="N1177" s="14"/>
      <c r="O1177" s="14"/>
      <c r="P1177" s="14"/>
      <c r="Q1177" s="28"/>
    </row>
    <row r="1178" spans="1:17" x14ac:dyDescent="0.2">
      <c r="A1178" s="25" t="s">
        <v>55</v>
      </c>
      <c r="B1178" s="11" t="s">
        <v>176</v>
      </c>
      <c r="C1178" s="11" t="s">
        <v>311</v>
      </c>
      <c r="D1178" s="11" t="s">
        <v>214</v>
      </c>
      <c r="E1178" s="11" t="s">
        <v>312</v>
      </c>
      <c r="F1178" s="12">
        <v>8</v>
      </c>
      <c r="G1178" s="12">
        <v>8</v>
      </c>
      <c r="H1178" s="12">
        <v>8</v>
      </c>
      <c r="I1178" s="12">
        <v>6</v>
      </c>
      <c r="J1178" s="12">
        <v>8</v>
      </c>
      <c r="K1178" s="12">
        <v>4</v>
      </c>
      <c r="L1178" s="12">
        <v>7</v>
      </c>
      <c r="M1178" s="12">
        <v>1</v>
      </c>
      <c r="N1178" s="12">
        <v>8</v>
      </c>
      <c r="O1178" s="12">
        <v>6</v>
      </c>
      <c r="P1178" s="12"/>
      <c r="Q1178" s="26"/>
    </row>
    <row r="1179" spans="1:17" x14ac:dyDescent="0.2">
      <c r="A1179" s="27" t="s">
        <v>55</v>
      </c>
      <c r="B1179" s="13" t="s">
        <v>176</v>
      </c>
      <c r="C1179" s="13" t="s">
        <v>311</v>
      </c>
      <c r="D1179" s="13" t="s">
        <v>214</v>
      </c>
      <c r="E1179" s="13" t="s">
        <v>313</v>
      </c>
      <c r="F1179" s="14">
        <v>11</v>
      </c>
      <c r="G1179" s="14">
        <v>8</v>
      </c>
      <c r="H1179" s="14">
        <v>9</v>
      </c>
      <c r="I1179" s="14">
        <v>6</v>
      </c>
      <c r="J1179" s="14">
        <v>8</v>
      </c>
      <c r="K1179" s="14">
        <v>6</v>
      </c>
      <c r="L1179" s="14">
        <v>8</v>
      </c>
      <c r="M1179" s="14">
        <v>4</v>
      </c>
      <c r="N1179" s="14">
        <v>9</v>
      </c>
      <c r="O1179" s="14">
        <v>7</v>
      </c>
      <c r="P1179" s="14"/>
      <c r="Q1179" s="28"/>
    </row>
    <row r="1180" spans="1:17" x14ac:dyDescent="0.2">
      <c r="A1180" s="25" t="s">
        <v>55</v>
      </c>
      <c r="B1180" s="11" t="s">
        <v>176</v>
      </c>
      <c r="C1180" s="11" t="s">
        <v>311</v>
      </c>
      <c r="D1180" s="11" t="s">
        <v>215</v>
      </c>
      <c r="E1180" s="11" t="s">
        <v>312</v>
      </c>
      <c r="F1180" s="12">
        <v>6</v>
      </c>
      <c r="G1180" s="12">
        <v>7</v>
      </c>
      <c r="H1180" s="12">
        <v>5</v>
      </c>
      <c r="I1180" s="12">
        <v>2</v>
      </c>
      <c r="J1180" s="12">
        <v>4</v>
      </c>
      <c r="K1180" s="12"/>
      <c r="L1180" s="12">
        <v>3</v>
      </c>
      <c r="M1180" s="12">
        <v>3</v>
      </c>
      <c r="N1180" s="12">
        <v>5</v>
      </c>
      <c r="O1180" s="12">
        <v>3</v>
      </c>
      <c r="P1180" s="12"/>
      <c r="Q1180" s="26"/>
    </row>
    <row r="1181" spans="1:17" x14ac:dyDescent="0.2">
      <c r="A1181" s="27" t="s">
        <v>55</v>
      </c>
      <c r="B1181" s="13" t="s">
        <v>176</v>
      </c>
      <c r="C1181" s="13" t="s">
        <v>311</v>
      </c>
      <c r="D1181" s="13" t="s">
        <v>215</v>
      </c>
      <c r="E1181" s="13" t="s">
        <v>313</v>
      </c>
      <c r="F1181" s="14">
        <v>7</v>
      </c>
      <c r="G1181" s="14">
        <v>5</v>
      </c>
      <c r="H1181" s="14">
        <v>6</v>
      </c>
      <c r="I1181" s="14">
        <v>2</v>
      </c>
      <c r="J1181" s="14">
        <v>2</v>
      </c>
      <c r="K1181" s="14">
        <v>1</v>
      </c>
      <c r="L1181" s="14">
        <v>3</v>
      </c>
      <c r="M1181" s="14">
        <v>3</v>
      </c>
      <c r="N1181" s="14">
        <v>7</v>
      </c>
      <c r="O1181" s="14">
        <v>4</v>
      </c>
      <c r="P1181" s="14"/>
      <c r="Q1181" s="28"/>
    </row>
    <row r="1182" spans="1:17" x14ac:dyDescent="0.2">
      <c r="A1182" s="25" t="s">
        <v>55</v>
      </c>
      <c r="B1182" s="11" t="s">
        <v>176</v>
      </c>
      <c r="C1182" s="11" t="s">
        <v>314</v>
      </c>
      <c r="D1182" s="11" t="s">
        <v>214</v>
      </c>
      <c r="E1182" s="11" t="s">
        <v>312</v>
      </c>
      <c r="F1182" s="12">
        <v>16</v>
      </c>
      <c r="G1182" s="12">
        <v>17</v>
      </c>
      <c r="H1182" s="12">
        <v>18</v>
      </c>
      <c r="I1182" s="12">
        <v>15</v>
      </c>
      <c r="J1182" s="12">
        <v>14</v>
      </c>
      <c r="K1182" s="12">
        <v>8</v>
      </c>
      <c r="L1182" s="12">
        <v>12</v>
      </c>
      <c r="M1182" s="12">
        <v>6</v>
      </c>
      <c r="N1182" s="12"/>
      <c r="O1182" s="12">
        <v>12</v>
      </c>
      <c r="P1182" s="12"/>
      <c r="Q1182" s="26"/>
    </row>
    <row r="1183" spans="1:17" x14ac:dyDescent="0.2">
      <c r="A1183" s="27" t="s">
        <v>55</v>
      </c>
      <c r="B1183" s="13" t="s">
        <v>176</v>
      </c>
      <c r="C1183" s="13" t="s">
        <v>314</v>
      </c>
      <c r="D1183" s="13" t="s">
        <v>214</v>
      </c>
      <c r="E1183" s="13" t="s">
        <v>313</v>
      </c>
      <c r="F1183" s="14">
        <v>14</v>
      </c>
      <c r="G1183" s="14">
        <v>15</v>
      </c>
      <c r="H1183" s="14">
        <v>17</v>
      </c>
      <c r="I1183" s="14">
        <v>14</v>
      </c>
      <c r="J1183" s="14">
        <v>13</v>
      </c>
      <c r="K1183" s="14">
        <v>5</v>
      </c>
      <c r="L1183" s="14">
        <v>12</v>
      </c>
      <c r="M1183" s="14">
        <v>5</v>
      </c>
      <c r="N1183" s="14"/>
      <c r="O1183" s="14">
        <v>9</v>
      </c>
      <c r="P1183" s="14"/>
      <c r="Q1183" s="28"/>
    </row>
    <row r="1184" spans="1:17" x14ac:dyDescent="0.2">
      <c r="A1184" s="25" t="s">
        <v>55</v>
      </c>
      <c r="B1184" s="11" t="s">
        <v>176</v>
      </c>
      <c r="C1184" s="11" t="s">
        <v>314</v>
      </c>
      <c r="D1184" s="11" t="s">
        <v>215</v>
      </c>
      <c r="E1184" s="11" t="s">
        <v>312</v>
      </c>
      <c r="F1184" s="12">
        <v>8</v>
      </c>
      <c r="G1184" s="12">
        <v>8</v>
      </c>
      <c r="H1184" s="12">
        <v>9</v>
      </c>
      <c r="I1184" s="12">
        <v>10</v>
      </c>
      <c r="J1184" s="12">
        <v>10</v>
      </c>
      <c r="K1184" s="12">
        <v>5</v>
      </c>
      <c r="L1184" s="12">
        <v>9</v>
      </c>
      <c r="M1184" s="12">
        <v>6</v>
      </c>
      <c r="N1184" s="12"/>
      <c r="O1184" s="12">
        <v>8</v>
      </c>
      <c r="P1184" s="12"/>
      <c r="Q1184" s="26"/>
    </row>
    <row r="1185" spans="1:17" x14ac:dyDescent="0.2">
      <c r="A1185" s="27" t="s">
        <v>55</v>
      </c>
      <c r="B1185" s="13" t="s">
        <v>176</v>
      </c>
      <c r="C1185" s="13" t="s">
        <v>314</v>
      </c>
      <c r="D1185" s="13" t="s">
        <v>215</v>
      </c>
      <c r="E1185" s="13" t="s">
        <v>313</v>
      </c>
      <c r="F1185" s="14">
        <v>8</v>
      </c>
      <c r="G1185" s="14">
        <v>7</v>
      </c>
      <c r="H1185" s="14">
        <v>9</v>
      </c>
      <c r="I1185" s="14">
        <v>11</v>
      </c>
      <c r="J1185" s="14">
        <v>10</v>
      </c>
      <c r="K1185" s="14">
        <v>3</v>
      </c>
      <c r="L1185" s="14">
        <v>9</v>
      </c>
      <c r="M1185" s="14">
        <v>5</v>
      </c>
      <c r="N1185" s="14"/>
      <c r="O1185" s="14">
        <v>7</v>
      </c>
      <c r="P1185" s="14"/>
      <c r="Q1185" s="28"/>
    </row>
    <row r="1186" spans="1:17" x14ac:dyDescent="0.2">
      <c r="A1186" s="25" t="s">
        <v>55</v>
      </c>
      <c r="B1186" s="11" t="s">
        <v>176</v>
      </c>
      <c r="C1186" s="11" t="s">
        <v>314</v>
      </c>
      <c r="D1186" s="11" t="s">
        <v>213</v>
      </c>
      <c r="E1186" s="11" t="s">
        <v>312</v>
      </c>
      <c r="F1186" s="12">
        <v>9</v>
      </c>
      <c r="G1186" s="12">
        <v>9</v>
      </c>
      <c r="H1186" s="12">
        <v>14</v>
      </c>
      <c r="I1186" s="12">
        <v>10</v>
      </c>
      <c r="J1186" s="12">
        <v>10</v>
      </c>
      <c r="K1186" s="12">
        <v>7</v>
      </c>
      <c r="L1186" s="12"/>
      <c r="M1186" s="12">
        <v>5</v>
      </c>
      <c r="N1186" s="12"/>
      <c r="O1186" s="12">
        <v>8</v>
      </c>
      <c r="P1186" s="12"/>
      <c r="Q1186" s="26"/>
    </row>
    <row r="1187" spans="1:17" x14ac:dyDescent="0.2">
      <c r="A1187" s="27" t="s">
        <v>55</v>
      </c>
      <c r="B1187" s="13" t="s">
        <v>176</v>
      </c>
      <c r="C1187" s="13" t="s">
        <v>314</v>
      </c>
      <c r="D1187" s="13" t="s">
        <v>213</v>
      </c>
      <c r="E1187" s="13" t="s">
        <v>313</v>
      </c>
      <c r="F1187" s="14">
        <v>10</v>
      </c>
      <c r="G1187" s="14">
        <v>7</v>
      </c>
      <c r="H1187" s="14">
        <v>13</v>
      </c>
      <c r="I1187" s="14">
        <v>10</v>
      </c>
      <c r="J1187" s="14">
        <v>9</v>
      </c>
      <c r="K1187" s="14">
        <v>4</v>
      </c>
      <c r="L1187" s="14"/>
      <c r="M1187" s="14">
        <v>4</v>
      </c>
      <c r="N1187" s="14"/>
      <c r="O1187" s="14">
        <v>5</v>
      </c>
      <c r="P1187" s="14"/>
      <c r="Q1187" s="28"/>
    </row>
    <row r="1188" spans="1:17" x14ac:dyDescent="0.2">
      <c r="A1188" s="25" t="s">
        <v>55</v>
      </c>
      <c r="B1188" s="11" t="s">
        <v>176</v>
      </c>
      <c r="C1188" s="11" t="s">
        <v>314</v>
      </c>
      <c r="D1188" s="11" t="s">
        <v>212</v>
      </c>
      <c r="E1188" s="11" t="s">
        <v>312</v>
      </c>
      <c r="F1188" s="12">
        <v>13</v>
      </c>
      <c r="G1188" s="12">
        <v>13</v>
      </c>
      <c r="H1188" s="12">
        <v>18</v>
      </c>
      <c r="I1188" s="12">
        <v>10</v>
      </c>
      <c r="J1188" s="12">
        <v>11</v>
      </c>
      <c r="K1188" s="12">
        <v>8</v>
      </c>
      <c r="L1188" s="12"/>
      <c r="M1188" s="12">
        <v>10</v>
      </c>
      <c r="N1188" s="12"/>
      <c r="O1188" s="12">
        <v>10</v>
      </c>
      <c r="P1188" s="12"/>
      <c r="Q1188" s="26"/>
    </row>
    <row r="1189" spans="1:17" x14ac:dyDescent="0.2">
      <c r="A1189" s="27" t="s">
        <v>55</v>
      </c>
      <c r="B1189" s="13" t="s">
        <v>176</v>
      </c>
      <c r="C1189" s="13" t="s">
        <v>314</v>
      </c>
      <c r="D1189" s="13" t="s">
        <v>212</v>
      </c>
      <c r="E1189" s="13" t="s">
        <v>313</v>
      </c>
      <c r="F1189" s="14">
        <v>12</v>
      </c>
      <c r="G1189" s="14">
        <v>11</v>
      </c>
      <c r="H1189" s="14">
        <v>17</v>
      </c>
      <c r="I1189" s="14">
        <v>10</v>
      </c>
      <c r="J1189" s="14">
        <v>9</v>
      </c>
      <c r="K1189" s="14">
        <v>5</v>
      </c>
      <c r="L1189" s="14"/>
      <c r="M1189" s="14">
        <v>8</v>
      </c>
      <c r="N1189" s="14"/>
      <c r="O1189" s="14">
        <v>8</v>
      </c>
      <c r="P1189" s="14"/>
      <c r="Q1189" s="28"/>
    </row>
    <row r="1190" spans="1:17" x14ac:dyDescent="0.2">
      <c r="A1190" s="25" t="s">
        <v>56</v>
      </c>
      <c r="B1190" s="11" t="s">
        <v>166</v>
      </c>
      <c r="C1190" s="11" t="s">
        <v>314</v>
      </c>
      <c r="D1190" s="11" t="s">
        <v>210</v>
      </c>
      <c r="E1190" s="11" t="s">
        <v>312</v>
      </c>
      <c r="F1190" s="12"/>
      <c r="G1190" s="12"/>
      <c r="H1190" s="12"/>
      <c r="I1190" s="12"/>
      <c r="J1190" s="12"/>
      <c r="K1190" s="12"/>
      <c r="L1190" s="12"/>
      <c r="M1190" s="12"/>
      <c r="N1190" s="12"/>
      <c r="O1190" s="12"/>
      <c r="P1190" s="12"/>
      <c r="Q1190" s="26"/>
    </row>
    <row r="1191" spans="1:17" x14ac:dyDescent="0.2">
      <c r="A1191" s="27" t="s">
        <v>56</v>
      </c>
      <c r="B1191" s="13" t="s">
        <v>166</v>
      </c>
      <c r="C1191" s="13" t="s">
        <v>314</v>
      </c>
      <c r="D1191" s="13" t="s">
        <v>210</v>
      </c>
      <c r="E1191" s="13" t="s">
        <v>313</v>
      </c>
      <c r="F1191" s="14"/>
      <c r="G1191" s="14"/>
      <c r="H1191" s="14"/>
      <c r="I1191" s="14"/>
      <c r="J1191" s="14"/>
      <c r="K1191" s="14"/>
      <c r="L1191" s="14"/>
      <c r="M1191" s="14"/>
      <c r="N1191" s="14"/>
      <c r="O1191" s="14"/>
      <c r="P1191" s="14"/>
      <c r="Q1191" s="28"/>
    </row>
    <row r="1192" spans="1:17" x14ac:dyDescent="0.2">
      <c r="A1192" s="25" t="s">
        <v>56</v>
      </c>
      <c r="B1192" s="11" t="s">
        <v>166</v>
      </c>
      <c r="C1192" s="11" t="s">
        <v>314</v>
      </c>
      <c r="D1192" s="11" t="s">
        <v>212</v>
      </c>
      <c r="E1192" s="11" t="s">
        <v>312</v>
      </c>
      <c r="F1192" s="12"/>
      <c r="G1192" s="12"/>
      <c r="H1192" s="12"/>
      <c r="I1192" s="12"/>
      <c r="J1192" s="12"/>
      <c r="K1192" s="12"/>
      <c r="L1192" s="12"/>
      <c r="M1192" s="12"/>
      <c r="N1192" s="12"/>
      <c r="O1192" s="12"/>
      <c r="P1192" s="12"/>
      <c r="Q1192" s="26"/>
    </row>
    <row r="1193" spans="1:17" x14ac:dyDescent="0.2">
      <c r="A1193" s="27" t="s">
        <v>56</v>
      </c>
      <c r="B1193" s="13" t="s">
        <v>166</v>
      </c>
      <c r="C1193" s="13" t="s">
        <v>314</v>
      </c>
      <c r="D1193" s="13" t="s">
        <v>212</v>
      </c>
      <c r="E1193" s="13" t="s">
        <v>313</v>
      </c>
      <c r="F1193" s="14"/>
      <c r="G1193" s="14"/>
      <c r="H1193" s="14"/>
      <c r="I1193" s="14"/>
      <c r="J1193" s="14"/>
      <c r="K1193" s="14"/>
      <c r="L1193" s="14"/>
      <c r="M1193" s="14"/>
      <c r="N1193" s="14"/>
      <c r="O1193" s="14"/>
      <c r="P1193" s="14"/>
      <c r="Q1193" s="28"/>
    </row>
    <row r="1194" spans="1:17" x14ac:dyDescent="0.2">
      <c r="A1194" s="25" t="s">
        <v>56</v>
      </c>
      <c r="B1194" s="11" t="s">
        <v>166</v>
      </c>
      <c r="C1194" s="11" t="s">
        <v>314</v>
      </c>
      <c r="D1194" s="11" t="s">
        <v>206</v>
      </c>
      <c r="E1194" s="11" t="s">
        <v>312</v>
      </c>
      <c r="F1194" s="12"/>
      <c r="G1194" s="12"/>
      <c r="H1194" s="12"/>
      <c r="I1194" s="12"/>
      <c r="J1194" s="12"/>
      <c r="K1194" s="12"/>
      <c r="L1194" s="12"/>
      <c r="M1194" s="12"/>
      <c r="N1194" s="12"/>
      <c r="O1194" s="12"/>
      <c r="P1194" s="12"/>
      <c r="Q1194" s="26"/>
    </row>
    <row r="1195" spans="1:17" x14ac:dyDescent="0.2">
      <c r="A1195" s="27" t="s">
        <v>56</v>
      </c>
      <c r="B1195" s="13" t="s">
        <v>166</v>
      </c>
      <c r="C1195" s="13" t="s">
        <v>314</v>
      </c>
      <c r="D1195" s="13" t="s">
        <v>206</v>
      </c>
      <c r="E1195" s="13" t="s">
        <v>313</v>
      </c>
      <c r="F1195" s="14"/>
      <c r="G1195" s="14"/>
      <c r="H1195" s="14"/>
      <c r="I1195" s="14"/>
      <c r="J1195" s="14"/>
      <c r="K1195" s="14"/>
      <c r="L1195" s="14"/>
      <c r="M1195" s="14"/>
      <c r="N1195" s="14"/>
      <c r="O1195" s="14"/>
      <c r="P1195" s="14"/>
      <c r="Q1195" s="28"/>
    </row>
    <row r="1196" spans="1:17" x14ac:dyDescent="0.2">
      <c r="A1196" s="25" t="s">
        <v>56</v>
      </c>
      <c r="B1196" s="11" t="s">
        <v>166</v>
      </c>
      <c r="C1196" s="11" t="s">
        <v>311</v>
      </c>
      <c r="D1196" s="11" t="s">
        <v>215</v>
      </c>
      <c r="E1196" s="11" t="s">
        <v>312</v>
      </c>
      <c r="F1196" s="12">
        <v>1</v>
      </c>
      <c r="G1196" s="12">
        <v>1</v>
      </c>
      <c r="H1196" s="12"/>
      <c r="I1196" s="12"/>
      <c r="J1196" s="12">
        <v>1</v>
      </c>
      <c r="K1196" s="12"/>
      <c r="L1196" s="12"/>
      <c r="M1196" s="12">
        <v>1</v>
      </c>
      <c r="N1196" s="12">
        <v>1</v>
      </c>
      <c r="O1196" s="12"/>
      <c r="P1196" s="12"/>
      <c r="Q1196" s="26"/>
    </row>
    <row r="1197" spans="1:17" x14ac:dyDescent="0.2">
      <c r="A1197" s="27" t="s">
        <v>56</v>
      </c>
      <c r="B1197" s="13" t="s">
        <v>166</v>
      </c>
      <c r="C1197" s="13" t="s">
        <v>314</v>
      </c>
      <c r="D1197" s="13" t="s">
        <v>215</v>
      </c>
      <c r="E1197" s="13" t="s">
        <v>313</v>
      </c>
      <c r="F1197" s="14"/>
      <c r="G1197" s="14"/>
      <c r="H1197" s="14"/>
      <c r="I1197" s="14"/>
      <c r="J1197" s="14">
        <v>2</v>
      </c>
      <c r="K1197" s="14"/>
      <c r="L1197" s="14"/>
      <c r="M1197" s="14"/>
      <c r="N1197" s="14"/>
      <c r="O1197" s="14"/>
      <c r="P1197" s="14"/>
      <c r="Q1197" s="28"/>
    </row>
    <row r="1198" spans="1:17" x14ac:dyDescent="0.2">
      <c r="A1198" s="25" t="s">
        <v>56</v>
      </c>
      <c r="B1198" s="11" t="s">
        <v>166</v>
      </c>
      <c r="C1198" s="11" t="s">
        <v>314</v>
      </c>
      <c r="D1198" s="11" t="s">
        <v>213</v>
      </c>
      <c r="E1198" s="11" t="s">
        <v>313</v>
      </c>
      <c r="F1198" s="12"/>
      <c r="G1198" s="12"/>
      <c r="H1198" s="12"/>
      <c r="I1198" s="12"/>
      <c r="J1198" s="12">
        <v>1</v>
      </c>
      <c r="K1198" s="12"/>
      <c r="L1198" s="12"/>
      <c r="M1198" s="12"/>
      <c r="N1198" s="12"/>
      <c r="O1198" s="12"/>
      <c r="P1198" s="12"/>
      <c r="Q1198" s="26"/>
    </row>
    <row r="1199" spans="1:17" x14ac:dyDescent="0.2">
      <c r="A1199" s="27" t="s">
        <v>56</v>
      </c>
      <c r="B1199" s="13" t="s">
        <v>166</v>
      </c>
      <c r="C1199" s="13" t="s">
        <v>314</v>
      </c>
      <c r="D1199" s="13" t="s">
        <v>213</v>
      </c>
      <c r="E1199" s="13" t="s">
        <v>312</v>
      </c>
      <c r="F1199" s="14"/>
      <c r="G1199" s="14"/>
      <c r="H1199" s="14"/>
      <c r="I1199" s="14">
        <v>1</v>
      </c>
      <c r="J1199" s="14"/>
      <c r="K1199" s="14"/>
      <c r="L1199" s="14"/>
      <c r="M1199" s="14">
        <v>1</v>
      </c>
      <c r="N1199" s="14"/>
      <c r="O1199" s="14"/>
      <c r="P1199" s="14"/>
      <c r="Q1199" s="28"/>
    </row>
    <row r="1200" spans="1:17" x14ac:dyDescent="0.2">
      <c r="A1200" s="25" t="s">
        <v>56</v>
      </c>
      <c r="B1200" s="11" t="s">
        <v>166</v>
      </c>
      <c r="C1200" s="11" t="s">
        <v>311</v>
      </c>
      <c r="D1200" s="11" t="s">
        <v>214</v>
      </c>
      <c r="E1200" s="11" t="s">
        <v>312</v>
      </c>
      <c r="F1200" s="12">
        <v>1</v>
      </c>
      <c r="G1200" s="12">
        <v>2</v>
      </c>
      <c r="H1200" s="12">
        <v>2</v>
      </c>
      <c r="I1200" s="12">
        <v>1</v>
      </c>
      <c r="J1200" s="12">
        <v>1</v>
      </c>
      <c r="K1200" s="12">
        <v>1</v>
      </c>
      <c r="L1200" s="12">
        <v>1</v>
      </c>
      <c r="M1200" s="12">
        <v>1</v>
      </c>
      <c r="N1200" s="12">
        <v>1</v>
      </c>
      <c r="O1200" s="12">
        <v>1</v>
      </c>
      <c r="P1200" s="12"/>
      <c r="Q1200" s="26"/>
    </row>
    <row r="1201" spans="1:17" x14ac:dyDescent="0.2">
      <c r="A1201" s="27" t="s">
        <v>56</v>
      </c>
      <c r="B1201" s="13" t="s">
        <v>166</v>
      </c>
      <c r="C1201" s="13" t="s">
        <v>311</v>
      </c>
      <c r="D1201" s="13" t="s">
        <v>214</v>
      </c>
      <c r="E1201" s="13" t="s">
        <v>313</v>
      </c>
      <c r="F1201" s="14">
        <v>2</v>
      </c>
      <c r="G1201" s="14">
        <v>3</v>
      </c>
      <c r="H1201" s="14">
        <v>3</v>
      </c>
      <c r="I1201" s="14">
        <v>2</v>
      </c>
      <c r="J1201" s="14">
        <v>3</v>
      </c>
      <c r="K1201" s="14">
        <v>3</v>
      </c>
      <c r="L1201" s="14">
        <v>1</v>
      </c>
      <c r="M1201" s="14">
        <v>2</v>
      </c>
      <c r="N1201" s="14">
        <v>1</v>
      </c>
      <c r="O1201" s="14">
        <v>5</v>
      </c>
      <c r="P1201" s="14"/>
      <c r="Q1201" s="28"/>
    </row>
    <row r="1202" spans="1:17" x14ac:dyDescent="0.2">
      <c r="A1202" s="25" t="s">
        <v>56</v>
      </c>
      <c r="B1202" s="11" t="s">
        <v>166</v>
      </c>
      <c r="C1202" s="11" t="s">
        <v>311</v>
      </c>
      <c r="D1202" s="11" t="s">
        <v>215</v>
      </c>
      <c r="E1202" s="11" t="s">
        <v>313</v>
      </c>
      <c r="F1202" s="12"/>
      <c r="G1202" s="12"/>
      <c r="H1202" s="12">
        <v>5</v>
      </c>
      <c r="I1202" s="12">
        <v>2</v>
      </c>
      <c r="J1202" s="12">
        <v>2</v>
      </c>
      <c r="K1202" s="12">
        <v>2</v>
      </c>
      <c r="L1202" s="12">
        <v>2</v>
      </c>
      <c r="M1202" s="12">
        <v>2</v>
      </c>
      <c r="N1202" s="12">
        <v>4</v>
      </c>
      <c r="O1202" s="12">
        <v>1</v>
      </c>
      <c r="P1202" s="12"/>
      <c r="Q1202" s="26"/>
    </row>
    <row r="1203" spans="1:17" x14ac:dyDescent="0.2">
      <c r="A1203" s="27" t="s">
        <v>56</v>
      </c>
      <c r="B1203" s="13" t="s">
        <v>166</v>
      </c>
      <c r="C1203" s="13" t="s">
        <v>311</v>
      </c>
      <c r="D1203" s="13" t="s">
        <v>213</v>
      </c>
      <c r="E1203" s="13" t="s">
        <v>312</v>
      </c>
      <c r="F1203" s="14">
        <v>1</v>
      </c>
      <c r="G1203" s="14">
        <v>1</v>
      </c>
      <c r="H1203" s="14">
        <v>1</v>
      </c>
      <c r="I1203" s="14"/>
      <c r="J1203" s="14">
        <v>2</v>
      </c>
      <c r="K1203" s="14">
        <v>1</v>
      </c>
      <c r="L1203" s="14">
        <v>1</v>
      </c>
      <c r="M1203" s="14">
        <v>1</v>
      </c>
      <c r="N1203" s="14">
        <v>2</v>
      </c>
      <c r="O1203" s="14"/>
      <c r="P1203" s="14"/>
      <c r="Q1203" s="28"/>
    </row>
    <row r="1204" spans="1:17" x14ac:dyDescent="0.2">
      <c r="A1204" s="25" t="s">
        <v>56</v>
      </c>
      <c r="B1204" s="11" t="s">
        <v>166</v>
      </c>
      <c r="C1204" s="11" t="s">
        <v>311</v>
      </c>
      <c r="D1204" s="11" t="s">
        <v>213</v>
      </c>
      <c r="E1204" s="11" t="s">
        <v>313</v>
      </c>
      <c r="F1204" s="12">
        <v>4</v>
      </c>
      <c r="G1204" s="12">
        <v>6</v>
      </c>
      <c r="H1204" s="12">
        <v>7</v>
      </c>
      <c r="I1204" s="12">
        <v>4</v>
      </c>
      <c r="J1204" s="12">
        <v>4</v>
      </c>
      <c r="K1204" s="12">
        <v>5</v>
      </c>
      <c r="L1204" s="12">
        <v>5</v>
      </c>
      <c r="M1204" s="12">
        <v>4</v>
      </c>
      <c r="N1204" s="12">
        <v>6</v>
      </c>
      <c r="O1204" s="12"/>
      <c r="P1204" s="12"/>
      <c r="Q1204" s="26"/>
    </row>
    <row r="1205" spans="1:17" x14ac:dyDescent="0.2">
      <c r="A1205" s="27" t="s">
        <v>56</v>
      </c>
      <c r="B1205" s="13" t="s">
        <v>166</v>
      </c>
      <c r="C1205" s="13" t="s">
        <v>311</v>
      </c>
      <c r="D1205" s="13" t="s">
        <v>212</v>
      </c>
      <c r="E1205" s="13" t="s">
        <v>313</v>
      </c>
      <c r="F1205" s="14">
        <v>5</v>
      </c>
      <c r="G1205" s="14">
        <v>6</v>
      </c>
      <c r="H1205" s="14">
        <v>8</v>
      </c>
      <c r="I1205" s="14">
        <v>5</v>
      </c>
      <c r="J1205" s="14">
        <v>5</v>
      </c>
      <c r="K1205" s="14">
        <v>7</v>
      </c>
      <c r="L1205" s="14">
        <v>8</v>
      </c>
      <c r="M1205" s="14">
        <v>6</v>
      </c>
      <c r="N1205" s="14">
        <v>7</v>
      </c>
      <c r="O1205" s="14"/>
      <c r="P1205" s="14"/>
      <c r="Q1205" s="28"/>
    </row>
    <row r="1206" spans="1:17" x14ac:dyDescent="0.2">
      <c r="A1206" s="25" t="s">
        <v>56</v>
      </c>
      <c r="B1206" s="11" t="s">
        <v>166</v>
      </c>
      <c r="C1206" s="11" t="s">
        <v>311</v>
      </c>
      <c r="D1206" s="11" t="s">
        <v>210</v>
      </c>
      <c r="E1206" s="11" t="s">
        <v>312</v>
      </c>
      <c r="F1206" s="12">
        <v>3</v>
      </c>
      <c r="G1206" s="12">
        <v>3</v>
      </c>
      <c r="H1206" s="12">
        <v>3</v>
      </c>
      <c r="I1206" s="12">
        <v>3</v>
      </c>
      <c r="J1206" s="12">
        <v>1</v>
      </c>
      <c r="K1206" s="12">
        <v>3</v>
      </c>
      <c r="L1206" s="12">
        <v>3</v>
      </c>
      <c r="M1206" s="12">
        <v>3</v>
      </c>
      <c r="N1206" s="12">
        <v>2</v>
      </c>
      <c r="O1206" s="12"/>
      <c r="P1206" s="12"/>
      <c r="Q1206" s="26"/>
    </row>
    <row r="1207" spans="1:17" x14ac:dyDescent="0.2">
      <c r="A1207" s="27" t="s">
        <v>56</v>
      </c>
      <c r="B1207" s="13" t="s">
        <v>166</v>
      </c>
      <c r="C1207" s="13" t="s">
        <v>311</v>
      </c>
      <c r="D1207" s="13" t="s">
        <v>210</v>
      </c>
      <c r="E1207" s="13" t="s">
        <v>313</v>
      </c>
      <c r="F1207" s="14">
        <v>7</v>
      </c>
      <c r="G1207" s="14">
        <v>9</v>
      </c>
      <c r="H1207" s="14">
        <v>10</v>
      </c>
      <c r="I1207" s="14">
        <v>9</v>
      </c>
      <c r="J1207" s="14">
        <v>10</v>
      </c>
      <c r="K1207" s="14">
        <v>12</v>
      </c>
      <c r="L1207" s="14">
        <v>10</v>
      </c>
      <c r="M1207" s="14">
        <v>10</v>
      </c>
      <c r="N1207" s="14">
        <v>7</v>
      </c>
      <c r="O1207" s="14"/>
      <c r="P1207" s="14"/>
      <c r="Q1207" s="28"/>
    </row>
    <row r="1208" spans="1:17" x14ac:dyDescent="0.2">
      <c r="A1208" s="25" t="s">
        <v>56</v>
      </c>
      <c r="B1208" s="11" t="s">
        <v>166</v>
      </c>
      <c r="C1208" s="11" t="s">
        <v>314</v>
      </c>
      <c r="D1208" s="11" t="s">
        <v>214</v>
      </c>
      <c r="E1208" s="11" t="s">
        <v>312</v>
      </c>
      <c r="F1208" s="12">
        <v>1</v>
      </c>
      <c r="G1208" s="12">
        <v>2</v>
      </c>
      <c r="H1208" s="12">
        <v>2</v>
      </c>
      <c r="I1208" s="12"/>
      <c r="J1208" s="12">
        <v>1</v>
      </c>
      <c r="K1208" s="12"/>
      <c r="L1208" s="12">
        <v>1</v>
      </c>
      <c r="M1208" s="12">
        <v>1</v>
      </c>
      <c r="N1208" s="12">
        <v>1</v>
      </c>
      <c r="O1208" s="12"/>
      <c r="P1208" s="12"/>
      <c r="Q1208" s="26"/>
    </row>
    <row r="1209" spans="1:17" x14ac:dyDescent="0.2">
      <c r="A1209" s="27" t="s">
        <v>56</v>
      </c>
      <c r="B1209" s="13" t="s">
        <v>166</v>
      </c>
      <c r="C1209" s="13" t="s">
        <v>314</v>
      </c>
      <c r="D1209" s="13" t="s">
        <v>215</v>
      </c>
      <c r="E1209" s="13" t="s">
        <v>312</v>
      </c>
      <c r="F1209" s="14"/>
      <c r="G1209" s="14">
        <v>2</v>
      </c>
      <c r="H1209" s="14">
        <v>2</v>
      </c>
      <c r="I1209" s="14"/>
      <c r="J1209" s="14"/>
      <c r="K1209" s="14"/>
      <c r="L1209" s="14"/>
      <c r="M1209" s="14"/>
      <c r="N1209" s="14">
        <v>1</v>
      </c>
      <c r="O1209" s="14"/>
      <c r="P1209" s="14"/>
      <c r="Q1209" s="28"/>
    </row>
    <row r="1210" spans="1:17" x14ac:dyDescent="0.2">
      <c r="A1210" s="25" t="s">
        <v>56</v>
      </c>
      <c r="B1210" s="11" t="s">
        <v>166</v>
      </c>
      <c r="C1210" s="11" t="s">
        <v>311</v>
      </c>
      <c r="D1210" s="11" t="s">
        <v>212</v>
      </c>
      <c r="E1210" s="11" t="s">
        <v>312</v>
      </c>
      <c r="F1210" s="12">
        <v>1</v>
      </c>
      <c r="G1210" s="12">
        <v>2</v>
      </c>
      <c r="H1210" s="12">
        <v>2</v>
      </c>
      <c r="I1210" s="12">
        <v>1</v>
      </c>
      <c r="J1210" s="12">
        <v>2</v>
      </c>
      <c r="K1210" s="12">
        <v>2</v>
      </c>
      <c r="L1210" s="12">
        <v>1</v>
      </c>
      <c r="M1210" s="12">
        <v>2</v>
      </c>
      <c r="N1210" s="12"/>
      <c r="O1210" s="12"/>
      <c r="P1210" s="12"/>
      <c r="Q1210" s="26"/>
    </row>
    <row r="1211" spans="1:17" x14ac:dyDescent="0.2">
      <c r="A1211" s="27" t="s">
        <v>56</v>
      </c>
      <c r="B1211" s="13" t="s">
        <v>166</v>
      </c>
      <c r="C1211" s="13" t="s">
        <v>314</v>
      </c>
      <c r="D1211" s="13" t="s">
        <v>214</v>
      </c>
      <c r="E1211" s="13" t="s">
        <v>313</v>
      </c>
      <c r="F1211" s="14">
        <v>1</v>
      </c>
      <c r="G1211" s="14">
        <v>2</v>
      </c>
      <c r="H1211" s="14">
        <v>1</v>
      </c>
      <c r="I1211" s="14"/>
      <c r="J1211" s="14">
        <v>3</v>
      </c>
      <c r="K1211" s="14"/>
      <c r="L1211" s="14">
        <v>2</v>
      </c>
      <c r="M1211" s="14">
        <v>1</v>
      </c>
      <c r="N1211" s="14"/>
      <c r="O1211" s="14"/>
      <c r="P1211" s="14"/>
      <c r="Q1211" s="28"/>
    </row>
    <row r="1212" spans="1:17" x14ac:dyDescent="0.2">
      <c r="A1212" s="25" t="s">
        <v>57</v>
      </c>
      <c r="B1212" s="11" t="s">
        <v>167</v>
      </c>
      <c r="C1212" s="11" t="s">
        <v>311</v>
      </c>
      <c r="D1212" s="11" t="s">
        <v>210</v>
      </c>
      <c r="E1212" s="11" t="s">
        <v>312</v>
      </c>
      <c r="F1212" s="12"/>
      <c r="G1212" s="12"/>
      <c r="H1212" s="12"/>
      <c r="I1212" s="12"/>
      <c r="J1212" s="12"/>
      <c r="K1212" s="12"/>
      <c r="L1212" s="12"/>
      <c r="M1212" s="12"/>
      <c r="N1212" s="12"/>
      <c r="O1212" s="12"/>
      <c r="P1212" s="12"/>
      <c r="Q1212" s="26"/>
    </row>
    <row r="1213" spans="1:17" x14ac:dyDescent="0.2">
      <c r="A1213" s="27" t="s">
        <v>57</v>
      </c>
      <c r="B1213" s="13" t="s">
        <v>167</v>
      </c>
      <c r="C1213" s="13" t="s">
        <v>311</v>
      </c>
      <c r="D1213" s="13" t="s">
        <v>210</v>
      </c>
      <c r="E1213" s="13" t="s">
        <v>313</v>
      </c>
      <c r="F1213" s="14"/>
      <c r="G1213" s="14"/>
      <c r="H1213" s="14"/>
      <c r="I1213" s="14"/>
      <c r="J1213" s="14"/>
      <c r="K1213" s="14"/>
      <c r="L1213" s="14"/>
      <c r="M1213" s="14"/>
      <c r="N1213" s="14"/>
      <c r="O1213" s="14"/>
      <c r="P1213" s="14"/>
      <c r="Q1213" s="28"/>
    </row>
    <row r="1214" spans="1:17" x14ac:dyDescent="0.2">
      <c r="A1214" s="25" t="s">
        <v>57</v>
      </c>
      <c r="B1214" s="11" t="s">
        <v>167</v>
      </c>
      <c r="C1214" s="11" t="s">
        <v>311</v>
      </c>
      <c r="D1214" s="11" t="s">
        <v>212</v>
      </c>
      <c r="E1214" s="11" t="s">
        <v>313</v>
      </c>
      <c r="F1214" s="12"/>
      <c r="G1214" s="12"/>
      <c r="H1214" s="12"/>
      <c r="I1214" s="12"/>
      <c r="J1214" s="12"/>
      <c r="K1214" s="12"/>
      <c r="L1214" s="12"/>
      <c r="M1214" s="12"/>
      <c r="N1214" s="12"/>
      <c r="O1214" s="12"/>
      <c r="P1214" s="12"/>
      <c r="Q1214" s="26"/>
    </row>
    <row r="1215" spans="1:17" x14ac:dyDescent="0.2">
      <c r="A1215" s="27" t="s">
        <v>57</v>
      </c>
      <c r="B1215" s="13" t="s">
        <v>167</v>
      </c>
      <c r="C1215" s="13" t="s">
        <v>311</v>
      </c>
      <c r="D1215" s="13" t="s">
        <v>212</v>
      </c>
      <c r="E1215" s="13" t="s">
        <v>312</v>
      </c>
      <c r="F1215" s="14"/>
      <c r="G1215" s="14"/>
      <c r="H1215" s="14"/>
      <c r="I1215" s="14"/>
      <c r="J1215" s="14"/>
      <c r="K1215" s="14"/>
      <c r="L1215" s="14"/>
      <c r="M1215" s="14"/>
      <c r="N1215" s="14"/>
      <c r="O1215" s="14"/>
      <c r="P1215" s="14"/>
      <c r="Q1215" s="28"/>
    </row>
    <row r="1216" spans="1:17" x14ac:dyDescent="0.2">
      <c r="A1216" s="25" t="s">
        <v>57</v>
      </c>
      <c r="B1216" s="11" t="s">
        <v>167</v>
      </c>
      <c r="C1216" s="11" t="s">
        <v>314</v>
      </c>
      <c r="D1216" s="11" t="s">
        <v>206</v>
      </c>
      <c r="E1216" s="11" t="s">
        <v>312</v>
      </c>
      <c r="F1216" s="12"/>
      <c r="G1216" s="12"/>
      <c r="H1216" s="12"/>
      <c r="I1216" s="12"/>
      <c r="J1216" s="12"/>
      <c r="K1216" s="12"/>
      <c r="L1216" s="12"/>
      <c r="M1216" s="12"/>
      <c r="N1216" s="12"/>
      <c r="O1216" s="12"/>
      <c r="P1216" s="12"/>
      <c r="Q1216" s="26"/>
    </row>
    <row r="1217" spans="1:17" x14ac:dyDescent="0.2">
      <c r="A1217" s="27" t="s">
        <v>57</v>
      </c>
      <c r="B1217" s="13" t="s">
        <v>167</v>
      </c>
      <c r="C1217" s="13" t="s">
        <v>314</v>
      </c>
      <c r="D1217" s="13" t="s">
        <v>206</v>
      </c>
      <c r="E1217" s="13" t="s">
        <v>313</v>
      </c>
      <c r="F1217" s="14"/>
      <c r="G1217" s="14"/>
      <c r="H1217" s="14"/>
      <c r="I1217" s="14"/>
      <c r="J1217" s="14"/>
      <c r="K1217" s="14"/>
      <c r="L1217" s="14"/>
      <c r="M1217" s="14"/>
      <c r="N1217" s="14"/>
      <c r="O1217" s="14"/>
      <c r="P1217" s="14"/>
      <c r="Q1217" s="28"/>
    </row>
    <row r="1218" spans="1:17" x14ac:dyDescent="0.2">
      <c r="A1218" s="25" t="s">
        <v>57</v>
      </c>
      <c r="B1218" s="11" t="s">
        <v>167</v>
      </c>
      <c r="C1218" s="11" t="s">
        <v>311</v>
      </c>
      <c r="D1218" s="11" t="s">
        <v>213</v>
      </c>
      <c r="E1218" s="11" t="s">
        <v>312</v>
      </c>
      <c r="F1218" s="12"/>
      <c r="G1218" s="12"/>
      <c r="H1218" s="12"/>
      <c r="I1218" s="12"/>
      <c r="J1218" s="12"/>
      <c r="K1218" s="12"/>
      <c r="L1218" s="12"/>
      <c r="M1218" s="12"/>
      <c r="N1218" s="12"/>
      <c r="O1218" s="12"/>
      <c r="P1218" s="12"/>
      <c r="Q1218" s="26"/>
    </row>
    <row r="1219" spans="1:17" x14ac:dyDescent="0.2">
      <c r="A1219" s="27" t="s">
        <v>57</v>
      </c>
      <c r="B1219" s="13" t="s">
        <v>167</v>
      </c>
      <c r="C1219" s="13" t="s">
        <v>311</v>
      </c>
      <c r="D1219" s="13" t="s">
        <v>213</v>
      </c>
      <c r="E1219" s="13" t="s">
        <v>313</v>
      </c>
      <c r="F1219" s="14"/>
      <c r="G1219" s="14"/>
      <c r="H1219" s="14"/>
      <c r="I1219" s="14"/>
      <c r="J1219" s="14"/>
      <c r="K1219" s="14"/>
      <c r="L1219" s="14"/>
      <c r="M1219" s="14"/>
      <c r="N1219" s="14"/>
      <c r="O1219" s="14"/>
      <c r="P1219" s="14"/>
      <c r="Q1219" s="28"/>
    </row>
    <row r="1220" spans="1:17" x14ac:dyDescent="0.2">
      <c r="A1220" s="25" t="s">
        <v>57</v>
      </c>
      <c r="B1220" s="11" t="s">
        <v>167</v>
      </c>
      <c r="C1220" s="11" t="s">
        <v>311</v>
      </c>
      <c r="D1220" s="11" t="s">
        <v>215</v>
      </c>
      <c r="E1220" s="11" t="s">
        <v>312</v>
      </c>
      <c r="F1220" s="12"/>
      <c r="G1220" s="12"/>
      <c r="H1220" s="12"/>
      <c r="I1220" s="12"/>
      <c r="J1220" s="12"/>
      <c r="K1220" s="12"/>
      <c r="L1220" s="12"/>
      <c r="M1220" s="12"/>
      <c r="N1220" s="12"/>
      <c r="O1220" s="12"/>
      <c r="P1220" s="12"/>
      <c r="Q1220" s="26"/>
    </row>
    <row r="1221" spans="1:17" x14ac:dyDescent="0.2">
      <c r="A1221" s="27" t="s">
        <v>57</v>
      </c>
      <c r="B1221" s="13" t="s">
        <v>167</v>
      </c>
      <c r="C1221" s="13" t="s">
        <v>311</v>
      </c>
      <c r="D1221" s="13" t="s">
        <v>215</v>
      </c>
      <c r="E1221" s="13" t="s">
        <v>313</v>
      </c>
      <c r="F1221" s="14"/>
      <c r="G1221" s="14"/>
      <c r="H1221" s="14"/>
      <c r="I1221" s="14"/>
      <c r="J1221" s="14"/>
      <c r="K1221" s="14"/>
      <c r="L1221" s="14"/>
      <c r="M1221" s="14"/>
      <c r="N1221" s="14"/>
      <c r="O1221" s="14"/>
      <c r="P1221" s="14"/>
      <c r="Q1221" s="28"/>
    </row>
    <row r="1222" spans="1:17" x14ac:dyDescent="0.2">
      <c r="A1222" s="25" t="s">
        <v>57</v>
      </c>
      <c r="B1222" s="11" t="s">
        <v>167</v>
      </c>
      <c r="C1222" s="11" t="s">
        <v>311</v>
      </c>
      <c r="D1222" s="11" t="s">
        <v>214</v>
      </c>
      <c r="E1222" s="11" t="s">
        <v>312</v>
      </c>
      <c r="F1222" s="12"/>
      <c r="G1222" s="12"/>
      <c r="H1222" s="12"/>
      <c r="I1222" s="12"/>
      <c r="J1222" s="12"/>
      <c r="K1222" s="12"/>
      <c r="L1222" s="12"/>
      <c r="M1222" s="12"/>
      <c r="N1222" s="12"/>
      <c r="O1222" s="12"/>
      <c r="P1222" s="12"/>
      <c r="Q1222" s="26"/>
    </row>
    <row r="1223" spans="1:17" x14ac:dyDescent="0.2">
      <c r="A1223" s="27" t="s">
        <v>57</v>
      </c>
      <c r="B1223" s="13" t="s">
        <v>167</v>
      </c>
      <c r="C1223" s="13" t="s">
        <v>311</v>
      </c>
      <c r="D1223" s="13" t="s">
        <v>214</v>
      </c>
      <c r="E1223" s="13" t="s">
        <v>313</v>
      </c>
      <c r="F1223" s="14"/>
      <c r="G1223" s="14"/>
      <c r="H1223" s="14"/>
      <c r="I1223" s="14"/>
      <c r="J1223" s="14"/>
      <c r="K1223" s="14"/>
      <c r="L1223" s="14"/>
      <c r="M1223" s="14"/>
      <c r="N1223" s="14"/>
      <c r="O1223" s="14"/>
      <c r="P1223" s="14"/>
      <c r="Q1223" s="28"/>
    </row>
    <row r="1224" spans="1:17" x14ac:dyDescent="0.2">
      <c r="A1224" s="25" t="s">
        <v>57</v>
      </c>
      <c r="B1224" s="11" t="s">
        <v>167</v>
      </c>
      <c r="C1224" s="11" t="s">
        <v>311</v>
      </c>
      <c r="D1224" s="11" t="s">
        <v>215</v>
      </c>
      <c r="E1224" s="11" t="s">
        <v>312</v>
      </c>
      <c r="F1224" s="12"/>
      <c r="G1224" s="12"/>
      <c r="H1224" s="12"/>
      <c r="I1224" s="12"/>
      <c r="J1224" s="12"/>
      <c r="K1224" s="12"/>
      <c r="L1224" s="12"/>
      <c r="M1224" s="12"/>
      <c r="N1224" s="12"/>
      <c r="O1224" s="12"/>
      <c r="P1224" s="12"/>
      <c r="Q1224" s="26"/>
    </row>
    <row r="1225" spans="1:17" x14ac:dyDescent="0.2">
      <c r="A1225" s="27" t="s">
        <v>57</v>
      </c>
      <c r="B1225" s="13" t="s">
        <v>167</v>
      </c>
      <c r="C1225" s="13" t="s">
        <v>311</v>
      </c>
      <c r="D1225" s="13" t="s">
        <v>215</v>
      </c>
      <c r="E1225" s="13" t="s">
        <v>313</v>
      </c>
      <c r="F1225" s="14"/>
      <c r="G1225" s="14"/>
      <c r="H1225" s="14"/>
      <c r="I1225" s="14"/>
      <c r="J1225" s="14"/>
      <c r="K1225" s="14"/>
      <c r="L1225" s="14"/>
      <c r="M1225" s="14"/>
      <c r="N1225" s="14"/>
      <c r="O1225" s="14"/>
      <c r="P1225" s="14"/>
      <c r="Q1225" s="28"/>
    </row>
    <row r="1226" spans="1:17" x14ac:dyDescent="0.2">
      <c r="A1226" s="25" t="s">
        <v>58</v>
      </c>
      <c r="B1226" s="11" t="s">
        <v>146</v>
      </c>
      <c r="C1226" s="11" t="s">
        <v>311</v>
      </c>
      <c r="D1226" s="11" t="s">
        <v>210</v>
      </c>
      <c r="E1226" s="11" t="s">
        <v>312</v>
      </c>
      <c r="F1226" s="12"/>
      <c r="G1226" s="12"/>
      <c r="H1226" s="12"/>
      <c r="I1226" s="12"/>
      <c r="J1226" s="12"/>
      <c r="K1226" s="12"/>
      <c r="L1226" s="12"/>
      <c r="M1226" s="12"/>
      <c r="N1226" s="12"/>
      <c r="O1226" s="12"/>
      <c r="P1226" s="12"/>
      <c r="Q1226" s="26"/>
    </row>
    <row r="1227" spans="1:17" x14ac:dyDescent="0.2">
      <c r="A1227" s="27" t="s">
        <v>58</v>
      </c>
      <c r="B1227" s="13" t="s">
        <v>146</v>
      </c>
      <c r="C1227" s="13" t="s">
        <v>311</v>
      </c>
      <c r="D1227" s="13" t="s">
        <v>210</v>
      </c>
      <c r="E1227" s="13" t="s">
        <v>313</v>
      </c>
      <c r="F1227" s="14"/>
      <c r="G1227" s="14"/>
      <c r="H1227" s="14"/>
      <c r="I1227" s="14"/>
      <c r="J1227" s="14"/>
      <c r="K1227" s="14"/>
      <c r="L1227" s="14"/>
      <c r="M1227" s="14"/>
      <c r="N1227" s="14"/>
      <c r="O1227" s="14"/>
      <c r="P1227" s="14"/>
      <c r="Q1227" s="28"/>
    </row>
    <row r="1228" spans="1:17" x14ac:dyDescent="0.2">
      <c r="A1228" s="25" t="s">
        <v>58</v>
      </c>
      <c r="B1228" s="11" t="s">
        <v>146</v>
      </c>
      <c r="C1228" s="11" t="s">
        <v>311</v>
      </c>
      <c r="D1228" s="11" t="s">
        <v>212</v>
      </c>
      <c r="E1228" s="11" t="s">
        <v>313</v>
      </c>
      <c r="F1228" s="12"/>
      <c r="G1228" s="12"/>
      <c r="H1228" s="12"/>
      <c r="I1228" s="12"/>
      <c r="J1228" s="12"/>
      <c r="K1228" s="12"/>
      <c r="L1228" s="12"/>
      <c r="M1228" s="12"/>
      <c r="N1228" s="12"/>
      <c r="O1228" s="12"/>
      <c r="P1228" s="12"/>
      <c r="Q1228" s="26"/>
    </row>
    <row r="1229" spans="1:17" x14ac:dyDescent="0.2">
      <c r="A1229" s="27" t="s">
        <v>58</v>
      </c>
      <c r="B1229" s="13" t="s">
        <v>146</v>
      </c>
      <c r="C1229" s="13" t="s">
        <v>311</v>
      </c>
      <c r="D1229" s="13" t="s">
        <v>212</v>
      </c>
      <c r="E1229" s="13" t="s">
        <v>312</v>
      </c>
      <c r="F1229" s="14"/>
      <c r="G1229" s="14"/>
      <c r="H1229" s="14"/>
      <c r="I1229" s="14"/>
      <c r="J1229" s="14"/>
      <c r="K1229" s="14"/>
      <c r="L1229" s="14"/>
      <c r="M1229" s="14"/>
      <c r="N1229" s="14"/>
      <c r="O1229" s="14"/>
      <c r="P1229" s="14"/>
      <c r="Q1229" s="28"/>
    </row>
    <row r="1230" spans="1:17" x14ac:dyDescent="0.2">
      <c r="A1230" s="25" t="s">
        <v>58</v>
      </c>
      <c r="B1230" s="11" t="s">
        <v>146</v>
      </c>
      <c r="C1230" s="11" t="s">
        <v>314</v>
      </c>
      <c r="D1230" s="11" t="s">
        <v>206</v>
      </c>
      <c r="E1230" s="11" t="s">
        <v>312</v>
      </c>
      <c r="F1230" s="12"/>
      <c r="G1230" s="12"/>
      <c r="H1230" s="12"/>
      <c r="I1230" s="12"/>
      <c r="J1230" s="12"/>
      <c r="K1230" s="12"/>
      <c r="L1230" s="12"/>
      <c r="M1230" s="12"/>
      <c r="N1230" s="12"/>
      <c r="O1230" s="12"/>
      <c r="P1230" s="12"/>
      <c r="Q1230" s="26"/>
    </row>
    <row r="1231" spans="1:17" x14ac:dyDescent="0.2">
      <c r="A1231" s="27" t="s">
        <v>58</v>
      </c>
      <c r="B1231" s="13" t="s">
        <v>146</v>
      </c>
      <c r="C1231" s="13" t="s">
        <v>314</v>
      </c>
      <c r="D1231" s="13" t="s">
        <v>206</v>
      </c>
      <c r="E1231" s="13" t="s">
        <v>313</v>
      </c>
      <c r="F1231" s="14"/>
      <c r="G1231" s="14"/>
      <c r="H1231" s="14"/>
      <c r="I1231" s="14"/>
      <c r="J1231" s="14"/>
      <c r="K1231" s="14"/>
      <c r="L1231" s="14"/>
      <c r="M1231" s="14"/>
      <c r="N1231" s="14"/>
      <c r="O1231" s="14"/>
      <c r="P1231" s="14"/>
      <c r="Q1231" s="28"/>
    </row>
    <row r="1232" spans="1:17" x14ac:dyDescent="0.2">
      <c r="A1232" s="25" t="s">
        <v>58</v>
      </c>
      <c r="B1232" s="11" t="s">
        <v>146</v>
      </c>
      <c r="C1232" s="11" t="s">
        <v>311</v>
      </c>
      <c r="D1232" s="11" t="s">
        <v>213</v>
      </c>
      <c r="E1232" s="11" t="s">
        <v>312</v>
      </c>
      <c r="F1232" s="12"/>
      <c r="G1232" s="12"/>
      <c r="H1232" s="12"/>
      <c r="I1232" s="12"/>
      <c r="J1232" s="12"/>
      <c r="K1232" s="12"/>
      <c r="L1232" s="12"/>
      <c r="M1232" s="12"/>
      <c r="N1232" s="12"/>
      <c r="O1232" s="12"/>
      <c r="P1232" s="12"/>
      <c r="Q1232" s="26"/>
    </row>
    <row r="1233" spans="1:17" x14ac:dyDescent="0.2">
      <c r="A1233" s="27" t="s">
        <v>58</v>
      </c>
      <c r="B1233" s="13" t="s">
        <v>146</v>
      </c>
      <c r="C1233" s="13" t="s">
        <v>311</v>
      </c>
      <c r="D1233" s="13" t="s">
        <v>213</v>
      </c>
      <c r="E1233" s="13" t="s">
        <v>313</v>
      </c>
      <c r="F1233" s="14"/>
      <c r="G1233" s="14"/>
      <c r="H1233" s="14"/>
      <c r="I1233" s="14"/>
      <c r="J1233" s="14"/>
      <c r="K1233" s="14"/>
      <c r="L1233" s="14"/>
      <c r="M1233" s="14"/>
      <c r="N1233" s="14"/>
      <c r="O1233" s="14"/>
      <c r="P1233" s="14"/>
      <c r="Q1233" s="28"/>
    </row>
    <row r="1234" spans="1:17" x14ac:dyDescent="0.2">
      <c r="A1234" s="25" t="s">
        <v>58</v>
      </c>
      <c r="B1234" s="11" t="s">
        <v>146</v>
      </c>
      <c r="C1234" s="11" t="s">
        <v>311</v>
      </c>
      <c r="D1234" s="11" t="s">
        <v>214</v>
      </c>
      <c r="E1234" s="11" t="s">
        <v>312</v>
      </c>
      <c r="F1234" s="12">
        <v>9</v>
      </c>
      <c r="G1234" s="12">
        <v>7</v>
      </c>
      <c r="H1234" s="12">
        <v>6</v>
      </c>
      <c r="I1234" s="12">
        <v>7</v>
      </c>
      <c r="J1234" s="12"/>
      <c r="K1234" s="12"/>
      <c r="L1234" s="12"/>
      <c r="M1234" s="12"/>
      <c r="N1234" s="12"/>
      <c r="O1234" s="12"/>
      <c r="P1234" s="12"/>
      <c r="Q1234" s="26"/>
    </row>
    <row r="1235" spans="1:17" x14ac:dyDescent="0.2">
      <c r="A1235" s="27" t="s">
        <v>58</v>
      </c>
      <c r="B1235" s="13" t="s">
        <v>146</v>
      </c>
      <c r="C1235" s="13" t="s">
        <v>311</v>
      </c>
      <c r="D1235" s="13" t="s">
        <v>214</v>
      </c>
      <c r="E1235" s="13" t="s">
        <v>313</v>
      </c>
      <c r="F1235" s="14">
        <v>11</v>
      </c>
      <c r="G1235" s="14">
        <v>10</v>
      </c>
      <c r="H1235" s="14">
        <v>9</v>
      </c>
      <c r="I1235" s="14">
        <v>11</v>
      </c>
      <c r="J1235" s="14"/>
      <c r="K1235" s="14"/>
      <c r="L1235" s="14"/>
      <c r="M1235" s="14"/>
      <c r="N1235" s="14"/>
      <c r="O1235" s="14"/>
      <c r="P1235" s="14"/>
      <c r="Q1235" s="28"/>
    </row>
    <row r="1236" spans="1:17" x14ac:dyDescent="0.2">
      <c r="A1236" s="25" t="s">
        <v>58</v>
      </c>
      <c r="B1236" s="11" t="s">
        <v>146</v>
      </c>
      <c r="C1236" s="11" t="s">
        <v>311</v>
      </c>
      <c r="D1236" s="11" t="s">
        <v>215</v>
      </c>
      <c r="E1236" s="11" t="s">
        <v>312</v>
      </c>
      <c r="F1236" s="12">
        <v>8</v>
      </c>
      <c r="G1236" s="12">
        <v>7</v>
      </c>
      <c r="H1236" s="12">
        <v>6</v>
      </c>
      <c r="I1236" s="12">
        <v>7</v>
      </c>
      <c r="J1236" s="12"/>
      <c r="K1236" s="12"/>
      <c r="L1236" s="12"/>
      <c r="M1236" s="12"/>
      <c r="N1236" s="12"/>
      <c r="O1236" s="12"/>
      <c r="P1236" s="12"/>
      <c r="Q1236" s="26"/>
    </row>
    <row r="1237" spans="1:17" x14ac:dyDescent="0.2">
      <c r="A1237" s="27" t="s">
        <v>58</v>
      </c>
      <c r="B1237" s="13" t="s">
        <v>146</v>
      </c>
      <c r="C1237" s="13" t="s">
        <v>311</v>
      </c>
      <c r="D1237" s="13" t="s">
        <v>215</v>
      </c>
      <c r="E1237" s="13" t="s">
        <v>313</v>
      </c>
      <c r="F1237" s="14">
        <v>9</v>
      </c>
      <c r="G1237" s="14">
        <v>8</v>
      </c>
      <c r="H1237" s="14">
        <v>8</v>
      </c>
      <c r="I1237" s="14">
        <v>8</v>
      </c>
      <c r="J1237" s="14"/>
      <c r="K1237" s="14"/>
      <c r="L1237" s="14"/>
      <c r="M1237" s="14"/>
      <c r="N1237" s="14"/>
      <c r="O1237" s="14"/>
      <c r="P1237" s="14"/>
      <c r="Q1237" s="28"/>
    </row>
    <row r="1238" spans="1:17" x14ac:dyDescent="0.2">
      <c r="A1238" s="25" t="s">
        <v>58</v>
      </c>
      <c r="B1238" s="11" t="s">
        <v>146</v>
      </c>
      <c r="C1238" s="11" t="s">
        <v>314</v>
      </c>
      <c r="D1238" s="11" t="s">
        <v>214</v>
      </c>
      <c r="E1238" s="11" t="s">
        <v>312</v>
      </c>
      <c r="F1238" s="12">
        <v>6</v>
      </c>
      <c r="G1238" s="12">
        <v>5</v>
      </c>
      <c r="H1238" s="12">
        <v>5</v>
      </c>
      <c r="I1238" s="12">
        <v>4</v>
      </c>
      <c r="J1238" s="12"/>
      <c r="K1238" s="12"/>
      <c r="L1238" s="12"/>
      <c r="M1238" s="12"/>
      <c r="N1238" s="12"/>
      <c r="O1238" s="12"/>
      <c r="P1238" s="12"/>
      <c r="Q1238" s="26"/>
    </row>
    <row r="1239" spans="1:17" x14ac:dyDescent="0.2">
      <c r="A1239" s="27" t="s">
        <v>58</v>
      </c>
      <c r="B1239" s="13" t="s">
        <v>146</v>
      </c>
      <c r="C1239" s="13" t="s">
        <v>314</v>
      </c>
      <c r="D1239" s="13" t="s">
        <v>214</v>
      </c>
      <c r="E1239" s="13" t="s">
        <v>313</v>
      </c>
      <c r="F1239" s="14">
        <v>6</v>
      </c>
      <c r="G1239" s="14">
        <v>5</v>
      </c>
      <c r="H1239" s="14">
        <v>6</v>
      </c>
      <c r="I1239" s="14">
        <v>5</v>
      </c>
      <c r="J1239" s="14"/>
      <c r="K1239" s="14"/>
      <c r="L1239" s="14"/>
      <c r="M1239" s="14"/>
      <c r="N1239" s="14"/>
      <c r="O1239" s="14"/>
      <c r="P1239" s="14"/>
      <c r="Q1239" s="28"/>
    </row>
    <row r="1240" spans="1:17" x14ac:dyDescent="0.2">
      <c r="A1240" s="25" t="s">
        <v>58</v>
      </c>
      <c r="B1240" s="11" t="s">
        <v>146</v>
      </c>
      <c r="C1240" s="11" t="s">
        <v>314</v>
      </c>
      <c r="D1240" s="11" t="s">
        <v>215</v>
      </c>
      <c r="E1240" s="11" t="s">
        <v>312</v>
      </c>
      <c r="F1240" s="12">
        <v>1</v>
      </c>
      <c r="G1240" s="12">
        <v>2</v>
      </c>
      <c r="H1240" s="12">
        <v>2</v>
      </c>
      <c r="I1240" s="12">
        <v>1</v>
      </c>
      <c r="J1240" s="12"/>
      <c r="K1240" s="12"/>
      <c r="L1240" s="12"/>
      <c r="M1240" s="12"/>
      <c r="N1240" s="12"/>
      <c r="O1240" s="12"/>
      <c r="P1240" s="12"/>
      <c r="Q1240" s="26"/>
    </row>
    <row r="1241" spans="1:17" x14ac:dyDescent="0.2">
      <c r="A1241" s="27" t="s">
        <v>58</v>
      </c>
      <c r="B1241" s="13" t="s">
        <v>146</v>
      </c>
      <c r="C1241" s="13" t="s">
        <v>314</v>
      </c>
      <c r="D1241" s="13" t="s">
        <v>215</v>
      </c>
      <c r="E1241" s="13" t="s">
        <v>313</v>
      </c>
      <c r="F1241" s="14">
        <v>2</v>
      </c>
      <c r="G1241" s="14">
        <v>1</v>
      </c>
      <c r="H1241" s="14">
        <v>2</v>
      </c>
      <c r="I1241" s="14">
        <v>1</v>
      </c>
      <c r="J1241" s="14"/>
      <c r="K1241" s="14"/>
      <c r="L1241" s="14"/>
      <c r="M1241" s="14"/>
      <c r="N1241" s="14"/>
      <c r="O1241" s="14"/>
      <c r="P1241" s="14"/>
      <c r="Q1241" s="28"/>
    </row>
    <row r="1242" spans="1:17" x14ac:dyDescent="0.2">
      <c r="A1242" s="25" t="s">
        <v>58</v>
      </c>
      <c r="B1242" s="11" t="s">
        <v>146</v>
      </c>
      <c r="C1242" s="11" t="s">
        <v>314</v>
      </c>
      <c r="D1242" s="11" t="s">
        <v>213</v>
      </c>
      <c r="E1242" s="11" t="s">
        <v>312</v>
      </c>
      <c r="F1242" s="12">
        <v>4</v>
      </c>
      <c r="G1242" s="12">
        <v>4</v>
      </c>
      <c r="H1242" s="12">
        <v>3</v>
      </c>
      <c r="I1242" s="12">
        <v>3</v>
      </c>
      <c r="J1242" s="12"/>
      <c r="K1242" s="12"/>
      <c r="L1242" s="12"/>
      <c r="M1242" s="12"/>
      <c r="N1242" s="12"/>
      <c r="O1242" s="12"/>
      <c r="P1242" s="12"/>
      <c r="Q1242" s="26"/>
    </row>
    <row r="1243" spans="1:17" x14ac:dyDescent="0.2">
      <c r="A1243" s="27" t="s">
        <v>58</v>
      </c>
      <c r="B1243" s="13" t="s">
        <v>146</v>
      </c>
      <c r="C1243" s="13" t="s">
        <v>314</v>
      </c>
      <c r="D1243" s="13" t="s">
        <v>213</v>
      </c>
      <c r="E1243" s="13" t="s">
        <v>313</v>
      </c>
      <c r="F1243" s="14">
        <v>5</v>
      </c>
      <c r="G1243" s="14">
        <v>4</v>
      </c>
      <c r="H1243" s="14">
        <v>5</v>
      </c>
      <c r="I1243" s="14">
        <v>4</v>
      </c>
      <c r="J1243" s="14"/>
      <c r="K1243" s="14"/>
      <c r="L1243" s="14"/>
      <c r="M1243" s="14"/>
      <c r="N1243" s="14"/>
      <c r="O1243" s="14"/>
      <c r="P1243" s="14"/>
      <c r="Q1243" s="28"/>
    </row>
    <row r="1244" spans="1:17" x14ac:dyDescent="0.2">
      <c r="A1244" s="25" t="s">
        <v>58</v>
      </c>
      <c r="B1244" s="11" t="s">
        <v>146</v>
      </c>
      <c r="C1244" s="11" t="s">
        <v>314</v>
      </c>
      <c r="D1244" s="11" t="s">
        <v>212</v>
      </c>
      <c r="E1244" s="11" t="s">
        <v>312</v>
      </c>
      <c r="F1244" s="12">
        <v>5</v>
      </c>
      <c r="G1244" s="12">
        <v>4</v>
      </c>
      <c r="H1244" s="12">
        <v>4</v>
      </c>
      <c r="I1244" s="12">
        <v>4</v>
      </c>
      <c r="J1244" s="12"/>
      <c r="K1244" s="12"/>
      <c r="L1244" s="12"/>
      <c r="M1244" s="12"/>
      <c r="N1244" s="12"/>
      <c r="O1244" s="12"/>
      <c r="P1244" s="12"/>
      <c r="Q1244" s="26"/>
    </row>
    <row r="1245" spans="1:17" x14ac:dyDescent="0.2">
      <c r="A1245" s="27" t="s">
        <v>58</v>
      </c>
      <c r="B1245" s="13" t="s">
        <v>146</v>
      </c>
      <c r="C1245" s="13" t="s">
        <v>314</v>
      </c>
      <c r="D1245" s="13" t="s">
        <v>212</v>
      </c>
      <c r="E1245" s="13" t="s">
        <v>313</v>
      </c>
      <c r="F1245" s="14">
        <v>7</v>
      </c>
      <c r="G1245" s="14">
        <v>5</v>
      </c>
      <c r="H1245" s="14">
        <v>6</v>
      </c>
      <c r="I1245" s="14">
        <v>4</v>
      </c>
      <c r="J1245" s="14"/>
      <c r="K1245" s="14"/>
      <c r="L1245" s="14"/>
      <c r="M1245" s="14"/>
      <c r="N1245" s="14"/>
      <c r="O1245" s="14"/>
      <c r="P1245" s="14"/>
      <c r="Q1245" s="28"/>
    </row>
    <row r="1246" spans="1:17" x14ac:dyDescent="0.2">
      <c r="A1246" s="25" t="s">
        <v>58</v>
      </c>
      <c r="B1246" s="11" t="s">
        <v>146</v>
      </c>
      <c r="C1246" s="11" t="s">
        <v>314</v>
      </c>
      <c r="D1246" s="11" t="s">
        <v>210</v>
      </c>
      <c r="E1246" s="11" t="s">
        <v>312</v>
      </c>
      <c r="F1246" s="12">
        <v>4</v>
      </c>
      <c r="G1246" s="12">
        <v>3</v>
      </c>
      <c r="H1246" s="12">
        <v>4</v>
      </c>
      <c r="I1246" s="12">
        <v>3</v>
      </c>
      <c r="J1246" s="12"/>
      <c r="K1246" s="12"/>
      <c r="L1246" s="12"/>
      <c r="M1246" s="12"/>
      <c r="N1246" s="12"/>
      <c r="O1246" s="12"/>
      <c r="P1246" s="12"/>
      <c r="Q1246" s="26"/>
    </row>
    <row r="1247" spans="1:17" x14ac:dyDescent="0.2">
      <c r="A1247" s="27" t="s">
        <v>58</v>
      </c>
      <c r="B1247" s="13" t="s">
        <v>146</v>
      </c>
      <c r="C1247" s="13" t="s">
        <v>314</v>
      </c>
      <c r="D1247" s="13" t="s">
        <v>210</v>
      </c>
      <c r="E1247" s="13" t="s">
        <v>313</v>
      </c>
      <c r="F1247" s="14">
        <v>6</v>
      </c>
      <c r="G1247" s="14">
        <v>4</v>
      </c>
      <c r="H1247" s="14">
        <v>5</v>
      </c>
      <c r="I1247" s="14">
        <v>3</v>
      </c>
      <c r="J1247" s="14"/>
      <c r="K1247" s="14"/>
      <c r="L1247" s="14"/>
      <c r="M1247" s="14"/>
      <c r="N1247" s="14"/>
      <c r="O1247" s="14"/>
      <c r="P1247" s="14"/>
      <c r="Q1247" s="28"/>
    </row>
    <row r="1248" spans="1:17" x14ac:dyDescent="0.2">
      <c r="A1248" s="25" t="s">
        <v>59</v>
      </c>
      <c r="B1248" s="11" t="s">
        <v>168</v>
      </c>
      <c r="C1248" s="11" t="s">
        <v>311</v>
      </c>
      <c r="D1248" s="11" t="s">
        <v>210</v>
      </c>
      <c r="E1248" s="11" t="s">
        <v>312</v>
      </c>
      <c r="F1248" s="12"/>
      <c r="G1248" s="12"/>
      <c r="H1248" s="12"/>
      <c r="I1248" s="12"/>
      <c r="J1248" s="12"/>
      <c r="K1248" s="12"/>
      <c r="L1248" s="12"/>
      <c r="M1248" s="12"/>
      <c r="N1248" s="12"/>
      <c r="O1248" s="12"/>
      <c r="P1248" s="12"/>
      <c r="Q1248" s="26"/>
    </row>
    <row r="1249" spans="1:17" x14ac:dyDescent="0.2">
      <c r="A1249" s="27" t="s">
        <v>59</v>
      </c>
      <c r="B1249" s="13" t="s">
        <v>168</v>
      </c>
      <c r="C1249" s="13" t="s">
        <v>311</v>
      </c>
      <c r="D1249" s="13" t="s">
        <v>210</v>
      </c>
      <c r="E1249" s="13" t="s">
        <v>313</v>
      </c>
      <c r="F1249" s="14"/>
      <c r="G1249" s="14"/>
      <c r="H1249" s="14"/>
      <c r="I1249" s="14"/>
      <c r="J1249" s="14"/>
      <c r="K1249" s="14"/>
      <c r="L1249" s="14"/>
      <c r="M1249" s="14"/>
      <c r="N1249" s="14"/>
      <c r="O1249" s="14"/>
      <c r="P1249" s="14"/>
      <c r="Q1249" s="28"/>
    </row>
    <row r="1250" spans="1:17" x14ac:dyDescent="0.2">
      <c r="A1250" s="25" t="s">
        <v>59</v>
      </c>
      <c r="B1250" s="11" t="s">
        <v>168</v>
      </c>
      <c r="C1250" s="11" t="s">
        <v>311</v>
      </c>
      <c r="D1250" s="11" t="s">
        <v>212</v>
      </c>
      <c r="E1250" s="11" t="s">
        <v>313</v>
      </c>
      <c r="F1250" s="12"/>
      <c r="G1250" s="12"/>
      <c r="H1250" s="12"/>
      <c r="I1250" s="12"/>
      <c r="J1250" s="12"/>
      <c r="K1250" s="12"/>
      <c r="L1250" s="12"/>
      <c r="M1250" s="12"/>
      <c r="N1250" s="12"/>
      <c r="O1250" s="12"/>
      <c r="P1250" s="12"/>
      <c r="Q1250" s="26"/>
    </row>
    <row r="1251" spans="1:17" x14ac:dyDescent="0.2">
      <c r="A1251" s="27" t="s">
        <v>59</v>
      </c>
      <c r="B1251" s="13" t="s">
        <v>168</v>
      </c>
      <c r="C1251" s="13" t="s">
        <v>311</v>
      </c>
      <c r="D1251" s="13" t="s">
        <v>212</v>
      </c>
      <c r="E1251" s="13" t="s">
        <v>312</v>
      </c>
      <c r="F1251" s="14"/>
      <c r="G1251" s="14"/>
      <c r="H1251" s="14"/>
      <c r="I1251" s="14"/>
      <c r="J1251" s="14"/>
      <c r="K1251" s="14"/>
      <c r="L1251" s="14"/>
      <c r="M1251" s="14"/>
      <c r="N1251" s="14"/>
      <c r="O1251" s="14"/>
      <c r="P1251" s="14"/>
      <c r="Q1251" s="28"/>
    </row>
    <row r="1252" spans="1:17" x14ac:dyDescent="0.2">
      <c r="A1252" s="25" t="s">
        <v>59</v>
      </c>
      <c r="B1252" s="11" t="s">
        <v>168</v>
      </c>
      <c r="C1252" s="11" t="s">
        <v>314</v>
      </c>
      <c r="D1252" s="11" t="s">
        <v>206</v>
      </c>
      <c r="E1252" s="11" t="s">
        <v>312</v>
      </c>
      <c r="F1252" s="12"/>
      <c r="G1252" s="12"/>
      <c r="H1252" s="12"/>
      <c r="I1252" s="12"/>
      <c r="J1252" s="12"/>
      <c r="K1252" s="12"/>
      <c r="L1252" s="12"/>
      <c r="M1252" s="12"/>
      <c r="N1252" s="12"/>
      <c r="O1252" s="12"/>
      <c r="P1252" s="12"/>
      <c r="Q1252" s="26"/>
    </row>
    <row r="1253" spans="1:17" x14ac:dyDescent="0.2">
      <c r="A1253" s="27" t="s">
        <v>59</v>
      </c>
      <c r="B1253" s="13" t="s">
        <v>168</v>
      </c>
      <c r="C1253" s="13" t="s">
        <v>314</v>
      </c>
      <c r="D1253" s="13" t="s">
        <v>206</v>
      </c>
      <c r="E1253" s="13" t="s">
        <v>313</v>
      </c>
      <c r="F1253" s="14"/>
      <c r="G1253" s="14"/>
      <c r="H1253" s="14"/>
      <c r="I1253" s="14"/>
      <c r="J1253" s="14"/>
      <c r="K1253" s="14"/>
      <c r="L1253" s="14"/>
      <c r="M1253" s="14"/>
      <c r="N1253" s="14"/>
      <c r="O1253" s="14"/>
      <c r="P1253" s="14"/>
      <c r="Q1253" s="28"/>
    </row>
    <row r="1254" spans="1:17" x14ac:dyDescent="0.2">
      <c r="A1254" s="25" t="s">
        <v>59</v>
      </c>
      <c r="B1254" s="11" t="s">
        <v>168</v>
      </c>
      <c r="C1254" s="11" t="s">
        <v>311</v>
      </c>
      <c r="D1254" s="11" t="s">
        <v>213</v>
      </c>
      <c r="E1254" s="11" t="s">
        <v>312</v>
      </c>
      <c r="F1254" s="12"/>
      <c r="G1254" s="12"/>
      <c r="H1254" s="12"/>
      <c r="I1254" s="12"/>
      <c r="J1254" s="12"/>
      <c r="K1254" s="12"/>
      <c r="L1254" s="12"/>
      <c r="M1254" s="12"/>
      <c r="N1254" s="12"/>
      <c r="O1254" s="12"/>
      <c r="P1254" s="12"/>
      <c r="Q1254" s="26"/>
    </row>
    <row r="1255" spans="1:17" x14ac:dyDescent="0.2">
      <c r="A1255" s="27" t="s">
        <v>59</v>
      </c>
      <c r="B1255" s="13" t="s">
        <v>168</v>
      </c>
      <c r="C1255" s="13" t="s">
        <v>311</v>
      </c>
      <c r="D1255" s="13" t="s">
        <v>213</v>
      </c>
      <c r="E1255" s="13" t="s">
        <v>313</v>
      </c>
      <c r="F1255" s="14"/>
      <c r="G1255" s="14"/>
      <c r="H1255" s="14"/>
      <c r="I1255" s="14"/>
      <c r="J1255" s="14"/>
      <c r="K1255" s="14"/>
      <c r="L1255" s="14"/>
      <c r="M1255" s="14"/>
      <c r="N1255" s="14"/>
      <c r="O1255" s="14"/>
      <c r="P1255" s="14"/>
      <c r="Q1255" s="28"/>
    </row>
    <row r="1256" spans="1:17" x14ac:dyDescent="0.2">
      <c r="A1256" s="25" t="s">
        <v>59</v>
      </c>
      <c r="B1256" s="11" t="s">
        <v>168</v>
      </c>
      <c r="C1256" s="11" t="s">
        <v>311</v>
      </c>
      <c r="D1256" s="11" t="s">
        <v>214</v>
      </c>
      <c r="E1256" s="11" t="s">
        <v>312</v>
      </c>
      <c r="F1256" s="12">
        <v>5</v>
      </c>
      <c r="G1256" s="12"/>
      <c r="H1256" s="12"/>
      <c r="I1256" s="12"/>
      <c r="J1256" s="12"/>
      <c r="K1256" s="12"/>
      <c r="L1256" s="12">
        <v>5</v>
      </c>
      <c r="M1256" s="12">
        <v>4</v>
      </c>
      <c r="N1256" s="12">
        <v>3</v>
      </c>
      <c r="O1256" s="12"/>
      <c r="P1256" s="12"/>
      <c r="Q1256" s="26"/>
    </row>
    <row r="1257" spans="1:17" x14ac:dyDescent="0.2">
      <c r="A1257" s="27" t="s">
        <v>59</v>
      </c>
      <c r="B1257" s="13" t="s">
        <v>168</v>
      </c>
      <c r="C1257" s="13" t="s">
        <v>311</v>
      </c>
      <c r="D1257" s="13" t="s">
        <v>214</v>
      </c>
      <c r="E1257" s="13" t="s">
        <v>313</v>
      </c>
      <c r="F1257" s="14">
        <v>9</v>
      </c>
      <c r="G1257" s="14"/>
      <c r="H1257" s="14"/>
      <c r="I1257" s="14"/>
      <c r="J1257" s="14"/>
      <c r="K1257" s="14"/>
      <c r="L1257" s="14">
        <v>8</v>
      </c>
      <c r="M1257" s="14">
        <v>7</v>
      </c>
      <c r="N1257" s="14">
        <v>7</v>
      </c>
      <c r="O1257" s="14"/>
      <c r="P1257" s="14"/>
      <c r="Q1257" s="28"/>
    </row>
    <row r="1258" spans="1:17" x14ac:dyDescent="0.2">
      <c r="A1258" s="25" t="s">
        <v>59</v>
      </c>
      <c r="B1258" s="11" t="s">
        <v>168</v>
      </c>
      <c r="C1258" s="11" t="s">
        <v>311</v>
      </c>
      <c r="D1258" s="11" t="s">
        <v>215</v>
      </c>
      <c r="E1258" s="11" t="s">
        <v>312</v>
      </c>
      <c r="F1258" s="12">
        <v>5</v>
      </c>
      <c r="G1258" s="12"/>
      <c r="H1258" s="12"/>
      <c r="I1258" s="12"/>
      <c r="J1258" s="12"/>
      <c r="K1258" s="12"/>
      <c r="L1258" s="12">
        <v>6</v>
      </c>
      <c r="M1258" s="12">
        <v>5</v>
      </c>
      <c r="N1258" s="12">
        <v>4</v>
      </c>
      <c r="O1258" s="12"/>
      <c r="P1258" s="12"/>
      <c r="Q1258" s="26"/>
    </row>
    <row r="1259" spans="1:17" x14ac:dyDescent="0.2">
      <c r="A1259" s="27" t="s">
        <v>59</v>
      </c>
      <c r="B1259" s="13" t="s">
        <v>168</v>
      </c>
      <c r="C1259" s="13" t="s">
        <v>311</v>
      </c>
      <c r="D1259" s="13" t="s">
        <v>215</v>
      </c>
      <c r="E1259" s="13" t="s">
        <v>313</v>
      </c>
      <c r="F1259" s="14">
        <v>8</v>
      </c>
      <c r="G1259" s="14"/>
      <c r="H1259" s="14"/>
      <c r="I1259" s="14"/>
      <c r="J1259" s="14"/>
      <c r="K1259" s="14"/>
      <c r="L1259" s="14">
        <v>9</v>
      </c>
      <c r="M1259" s="14">
        <v>8</v>
      </c>
      <c r="N1259" s="14">
        <v>8</v>
      </c>
      <c r="O1259" s="14"/>
      <c r="P1259" s="14"/>
      <c r="Q1259" s="28"/>
    </row>
    <row r="1260" spans="1:17" x14ac:dyDescent="0.2">
      <c r="A1260" s="25" t="s">
        <v>59</v>
      </c>
      <c r="B1260" s="11" t="s">
        <v>168</v>
      </c>
      <c r="C1260" s="11" t="s">
        <v>314</v>
      </c>
      <c r="D1260" s="11" t="s">
        <v>214</v>
      </c>
      <c r="E1260" s="11" t="s">
        <v>312</v>
      </c>
      <c r="F1260" s="12">
        <v>11</v>
      </c>
      <c r="G1260" s="12"/>
      <c r="H1260" s="12"/>
      <c r="I1260" s="12"/>
      <c r="J1260" s="12"/>
      <c r="K1260" s="12"/>
      <c r="L1260" s="12">
        <v>5</v>
      </c>
      <c r="M1260" s="12">
        <v>3</v>
      </c>
      <c r="N1260" s="12">
        <v>1</v>
      </c>
      <c r="O1260" s="12"/>
      <c r="P1260" s="12"/>
      <c r="Q1260" s="26"/>
    </row>
    <row r="1261" spans="1:17" x14ac:dyDescent="0.2">
      <c r="A1261" s="27" t="s">
        <v>59</v>
      </c>
      <c r="B1261" s="13" t="s">
        <v>168</v>
      </c>
      <c r="C1261" s="13" t="s">
        <v>314</v>
      </c>
      <c r="D1261" s="13" t="s">
        <v>214</v>
      </c>
      <c r="E1261" s="13" t="s">
        <v>313</v>
      </c>
      <c r="F1261" s="14">
        <v>14</v>
      </c>
      <c r="G1261" s="14"/>
      <c r="H1261" s="14"/>
      <c r="I1261" s="14"/>
      <c r="J1261" s="14"/>
      <c r="K1261" s="14"/>
      <c r="L1261" s="14">
        <v>6</v>
      </c>
      <c r="M1261" s="14">
        <v>4</v>
      </c>
      <c r="N1261" s="14">
        <v>2</v>
      </c>
      <c r="O1261" s="14"/>
      <c r="P1261" s="14"/>
      <c r="Q1261" s="28"/>
    </row>
    <row r="1262" spans="1:17" x14ac:dyDescent="0.2">
      <c r="A1262" s="25" t="s">
        <v>59</v>
      </c>
      <c r="B1262" s="11" t="s">
        <v>168</v>
      </c>
      <c r="C1262" s="11" t="s">
        <v>314</v>
      </c>
      <c r="D1262" s="11" t="s">
        <v>215</v>
      </c>
      <c r="E1262" s="11" t="s">
        <v>312</v>
      </c>
      <c r="F1262" s="12">
        <v>3</v>
      </c>
      <c r="G1262" s="12"/>
      <c r="H1262" s="12"/>
      <c r="I1262" s="12"/>
      <c r="J1262" s="12"/>
      <c r="K1262" s="12"/>
      <c r="L1262" s="12">
        <v>3</v>
      </c>
      <c r="M1262" s="12">
        <v>2</v>
      </c>
      <c r="N1262" s="12">
        <v>1</v>
      </c>
      <c r="O1262" s="12"/>
      <c r="P1262" s="12"/>
      <c r="Q1262" s="26"/>
    </row>
    <row r="1263" spans="1:17" x14ac:dyDescent="0.2">
      <c r="A1263" s="27" t="s">
        <v>59</v>
      </c>
      <c r="B1263" s="13" t="s">
        <v>168</v>
      </c>
      <c r="C1263" s="13" t="s">
        <v>314</v>
      </c>
      <c r="D1263" s="13" t="s">
        <v>215</v>
      </c>
      <c r="E1263" s="13" t="s">
        <v>313</v>
      </c>
      <c r="F1263" s="14">
        <v>4</v>
      </c>
      <c r="G1263" s="14"/>
      <c r="H1263" s="14"/>
      <c r="I1263" s="14"/>
      <c r="J1263" s="14"/>
      <c r="K1263" s="14"/>
      <c r="L1263" s="14">
        <v>3</v>
      </c>
      <c r="M1263" s="14">
        <v>3</v>
      </c>
      <c r="N1263" s="14">
        <v>1</v>
      </c>
      <c r="O1263" s="14"/>
      <c r="P1263" s="14"/>
      <c r="Q1263" s="28"/>
    </row>
    <row r="1264" spans="1:17" x14ac:dyDescent="0.2">
      <c r="A1264" s="25" t="s">
        <v>59</v>
      </c>
      <c r="B1264" s="11" t="s">
        <v>168</v>
      </c>
      <c r="C1264" s="11" t="s">
        <v>314</v>
      </c>
      <c r="D1264" s="11" t="s">
        <v>213</v>
      </c>
      <c r="E1264" s="11" t="s">
        <v>312</v>
      </c>
      <c r="F1264" s="12">
        <v>2</v>
      </c>
      <c r="G1264" s="12"/>
      <c r="H1264" s="12"/>
      <c r="I1264" s="12"/>
      <c r="J1264" s="12"/>
      <c r="K1264" s="12"/>
      <c r="L1264" s="12">
        <v>2</v>
      </c>
      <c r="M1264" s="12">
        <v>2</v>
      </c>
      <c r="N1264" s="12">
        <v>1</v>
      </c>
      <c r="O1264" s="12"/>
      <c r="P1264" s="12"/>
      <c r="Q1264" s="26"/>
    </row>
    <row r="1265" spans="1:17" x14ac:dyDescent="0.2">
      <c r="A1265" s="27" t="s">
        <v>59</v>
      </c>
      <c r="B1265" s="13" t="s">
        <v>168</v>
      </c>
      <c r="C1265" s="13" t="s">
        <v>314</v>
      </c>
      <c r="D1265" s="13" t="s">
        <v>213</v>
      </c>
      <c r="E1265" s="13" t="s">
        <v>313</v>
      </c>
      <c r="F1265" s="14">
        <v>3</v>
      </c>
      <c r="G1265" s="14"/>
      <c r="H1265" s="14"/>
      <c r="I1265" s="14"/>
      <c r="J1265" s="14"/>
      <c r="K1265" s="14"/>
      <c r="L1265" s="14">
        <v>3</v>
      </c>
      <c r="M1265" s="14">
        <v>3</v>
      </c>
      <c r="N1265" s="14">
        <v>2</v>
      </c>
      <c r="O1265" s="14"/>
      <c r="P1265" s="14"/>
      <c r="Q1265" s="28"/>
    </row>
    <row r="1266" spans="1:17" x14ac:dyDescent="0.2">
      <c r="A1266" s="25" t="s">
        <v>59</v>
      </c>
      <c r="B1266" s="11" t="s">
        <v>168</v>
      </c>
      <c r="C1266" s="11" t="s">
        <v>314</v>
      </c>
      <c r="D1266" s="11" t="s">
        <v>212</v>
      </c>
      <c r="E1266" s="11" t="s">
        <v>312</v>
      </c>
      <c r="F1266" s="12">
        <v>2</v>
      </c>
      <c r="G1266" s="12"/>
      <c r="H1266" s="12"/>
      <c r="I1266" s="12"/>
      <c r="J1266" s="12"/>
      <c r="K1266" s="12"/>
      <c r="L1266" s="12">
        <v>2</v>
      </c>
      <c r="M1266" s="12">
        <v>2</v>
      </c>
      <c r="N1266" s="12">
        <v>1</v>
      </c>
      <c r="O1266" s="12"/>
      <c r="P1266" s="12"/>
      <c r="Q1266" s="26"/>
    </row>
    <row r="1267" spans="1:17" x14ac:dyDescent="0.2">
      <c r="A1267" s="27" t="s">
        <v>59</v>
      </c>
      <c r="B1267" s="13" t="s">
        <v>168</v>
      </c>
      <c r="C1267" s="13" t="s">
        <v>314</v>
      </c>
      <c r="D1267" s="13" t="s">
        <v>212</v>
      </c>
      <c r="E1267" s="13" t="s">
        <v>313</v>
      </c>
      <c r="F1267" s="14">
        <v>3</v>
      </c>
      <c r="G1267" s="14"/>
      <c r="H1267" s="14"/>
      <c r="I1267" s="14"/>
      <c r="J1267" s="14"/>
      <c r="K1267" s="14"/>
      <c r="L1267" s="14">
        <v>3</v>
      </c>
      <c r="M1267" s="14">
        <v>3</v>
      </c>
      <c r="N1267" s="14">
        <v>2</v>
      </c>
      <c r="O1267" s="14"/>
      <c r="P1267" s="14"/>
      <c r="Q1267" s="28"/>
    </row>
    <row r="1268" spans="1:17" x14ac:dyDescent="0.2">
      <c r="A1268" s="25" t="s">
        <v>59</v>
      </c>
      <c r="B1268" s="11" t="s">
        <v>168</v>
      </c>
      <c r="C1268" s="11" t="s">
        <v>314</v>
      </c>
      <c r="D1268" s="11" t="s">
        <v>210</v>
      </c>
      <c r="E1268" s="11" t="s">
        <v>312</v>
      </c>
      <c r="F1268" s="12">
        <v>3</v>
      </c>
      <c r="G1268" s="12"/>
      <c r="H1268" s="12"/>
      <c r="I1268" s="12"/>
      <c r="J1268" s="12"/>
      <c r="K1268" s="12"/>
      <c r="L1268" s="12">
        <v>2</v>
      </c>
      <c r="M1268" s="12">
        <v>1</v>
      </c>
      <c r="N1268" s="12">
        <v>1</v>
      </c>
      <c r="O1268" s="12"/>
      <c r="P1268" s="12"/>
      <c r="Q1268" s="26"/>
    </row>
    <row r="1269" spans="1:17" x14ac:dyDescent="0.2">
      <c r="A1269" s="27" t="s">
        <v>59</v>
      </c>
      <c r="B1269" s="13" t="s">
        <v>168</v>
      </c>
      <c r="C1269" s="13" t="s">
        <v>314</v>
      </c>
      <c r="D1269" s="13" t="s">
        <v>210</v>
      </c>
      <c r="E1269" s="13" t="s">
        <v>313</v>
      </c>
      <c r="F1269" s="14">
        <v>5</v>
      </c>
      <c r="G1269" s="14"/>
      <c r="H1269" s="14"/>
      <c r="I1269" s="14"/>
      <c r="J1269" s="14"/>
      <c r="K1269" s="14"/>
      <c r="L1269" s="14">
        <v>3</v>
      </c>
      <c r="M1269" s="14">
        <v>3</v>
      </c>
      <c r="N1269" s="14">
        <v>3</v>
      </c>
      <c r="O1269" s="14"/>
      <c r="P1269" s="14"/>
      <c r="Q1269" s="28"/>
    </row>
    <row r="1270" spans="1:17" x14ac:dyDescent="0.2">
      <c r="A1270" s="25" t="s">
        <v>60</v>
      </c>
      <c r="B1270" s="11" t="s">
        <v>177</v>
      </c>
      <c r="C1270" s="11" t="s">
        <v>311</v>
      </c>
      <c r="D1270" s="11" t="s">
        <v>210</v>
      </c>
      <c r="E1270" s="11" t="s">
        <v>312</v>
      </c>
      <c r="F1270" s="12"/>
      <c r="G1270" s="12"/>
      <c r="H1270" s="12"/>
      <c r="I1270" s="12"/>
      <c r="J1270" s="12"/>
      <c r="K1270" s="12"/>
      <c r="L1270" s="12"/>
      <c r="M1270" s="12"/>
      <c r="N1270" s="12"/>
      <c r="O1270" s="12"/>
      <c r="P1270" s="12"/>
      <c r="Q1270" s="26"/>
    </row>
    <row r="1271" spans="1:17" x14ac:dyDescent="0.2">
      <c r="A1271" s="27" t="s">
        <v>60</v>
      </c>
      <c r="B1271" s="13" t="s">
        <v>177</v>
      </c>
      <c r="C1271" s="13" t="s">
        <v>311</v>
      </c>
      <c r="D1271" s="13" t="s">
        <v>210</v>
      </c>
      <c r="E1271" s="13" t="s">
        <v>313</v>
      </c>
      <c r="F1271" s="14"/>
      <c r="G1271" s="14"/>
      <c r="H1271" s="14"/>
      <c r="I1271" s="14"/>
      <c r="J1271" s="14"/>
      <c r="K1271" s="14"/>
      <c r="L1271" s="14"/>
      <c r="M1271" s="14"/>
      <c r="N1271" s="14"/>
      <c r="O1271" s="14"/>
      <c r="P1271" s="14"/>
      <c r="Q1271" s="28"/>
    </row>
    <row r="1272" spans="1:17" x14ac:dyDescent="0.2">
      <c r="A1272" s="25" t="s">
        <v>60</v>
      </c>
      <c r="B1272" s="11" t="s">
        <v>177</v>
      </c>
      <c r="C1272" s="11" t="s">
        <v>314</v>
      </c>
      <c r="D1272" s="11" t="s">
        <v>210</v>
      </c>
      <c r="E1272" s="11" t="s">
        <v>312</v>
      </c>
      <c r="F1272" s="12"/>
      <c r="G1272" s="12"/>
      <c r="H1272" s="12"/>
      <c r="I1272" s="12"/>
      <c r="J1272" s="12"/>
      <c r="K1272" s="12"/>
      <c r="L1272" s="12"/>
      <c r="M1272" s="12"/>
      <c r="N1272" s="12"/>
      <c r="O1272" s="12"/>
      <c r="P1272" s="12"/>
      <c r="Q1272" s="26"/>
    </row>
    <row r="1273" spans="1:17" x14ac:dyDescent="0.2">
      <c r="A1273" s="27" t="s">
        <v>60</v>
      </c>
      <c r="B1273" s="13" t="s">
        <v>177</v>
      </c>
      <c r="C1273" s="13" t="s">
        <v>314</v>
      </c>
      <c r="D1273" s="13" t="s">
        <v>210</v>
      </c>
      <c r="E1273" s="13" t="s">
        <v>313</v>
      </c>
      <c r="F1273" s="14"/>
      <c r="G1273" s="14"/>
      <c r="H1273" s="14"/>
      <c r="I1273" s="14"/>
      <c r="J1273" s="14"/>
      <c r="K1273" s="14"/>
      <c r="L1273" s="14"/>
      <c r="M1273" s="14"/>
      <c r="N1273" s="14"/>
      <c r="O1273" s="14"/>
      <c r="P1273" s="14"/>
      <c r="Q1273" s="28"/>
    </row>
    <row r="1274" spans="1:17" x14ac:dyDescent="0.2">
      <c r="A1274" s="25" t="s">
        <v>60</v>
      </c>
      <c r="B1274" s="11" t="s">
        <v>177</v>
      </c>
      <c r="C1274" s="11" t="s">
        <v>314</v>
      </c>
      <c r="D1274" s="11" t="s">
        <v>212</v>
      </c>
      <c r="E1274" s="11" t="s">
        <v>312</v>
      </c>
      <c r="F1274" s="12"/>
      <c r="G1274" s="12"/>
      <c r="H1274" s="12"/>
      <c r="I1274" s="12"/>
      <c r="J1274" s="12"/>
      <c r="K1274" s="12"/>
      <c r="L1274" s="12"/>
      <c r="M1274" s="12"/>
      <c r="N1274" s="12"/>
      <c r="O1274" s="12"/>
      <c r="P1274" s="12"/>
      <c r="Q1274" s="26"/>
    </row>
    <row r="1275" spans="1:17" x14ac:dyDescent="0.2">
      <c r="A1275" s="27" t="s">
        <v>60</v>
      </c>
      <c r="B1275" s="13" t="s">
        <v>177</v>
      </c>
      <c r="C1275" s="13" t="s">
        <v>314</v>
      </c>
      <c r="D1275" s="13" t="s">
        <v>212</v>
      </c>
      <c r="E1275" s="13" t="s">
        <v>313</v>
      </c>
      <c r="F1275" s="14"/>
      <c r="G1275" s="14"/>
      <c r="H1275" s="14"/>
      <c r="I1275" s="14"/>
      <c r="J1275" s="14"/>
      <c r="K1275" s="14"/>
      <c r="L1275" s="14"/>
      <c r="M1275" s="14"/>
      <c r="N1275" s="14"/>
      <c r="O1275" s="14"/>
      <c r="P1275" s="14"/>
      <c r="Q1275" s="28"/>
    </row>
    <row r="1276" spans="1:17" x14ac:dyDescent="0.2">
      <c r="A1276" s="25" t="s">
        <v>60</v>
      </c>
      <c r="B1276" s="11" t="s">
        <v>177</v>
      </c>
      <c r="C1276" s="11" t="s">
        <v>314</v>
      </c>
      <c r="D1276" s="11" t="s">
        <v>206</v>
      </c>
      <c r="E1276" s="11" t="s">
        <v>312</v>
      </c>
      <c r="F1276" s="12"/>
      <c r="G1276" s="12"/>
      <c r="H1276" s="12"/>
      <c r="I1276" s="12"/>
      <c r="J1276" s="12"/>
      <c r="K1276" s="12"/>
      <c r="L1276" s="12"/>
      <c r="M1276" s="12"/>
      <c r="N1276" s="12"/>
      <c r="O1276" s="12"/>
      <c r="P1276" s="12"/>
      <c r="Q1276" s="26"/>
    </row>
    <row r="1277" spans="1:17" x14ac:dyDescent="0.2">
      <c r="A1277" s="27" t="s">
        <v>60</v>
      </c>
      <c r="B1277" s="13" t="s">
        <v>177</v>
      </c>
      <c r="C1277" s="13" t="s">
        <v>314</v>
      </c>
      <c r="D1277" s="13" t="s">
        <v>206</v>
      </c>
      <c r="E1277" s="13" t="s">
        <v>313</v>
      </c>
      <c r="F1277" s="14"/>
      <c r="G1277" s="14"/>
      <c r="H1277" s="14"/>
      <c r="I1277" s="14"/>
      <c r="J1277" s="14"/>
      <c r="K1277" s="14"/>
      <c r="L1277" s="14"/>
      <c r="M1277" s="14"/>
      <c r="N1277" s="14"/>
      <c r="O1277" s="14"/>
      <c r="P1277" s="14"/>
      <c r="Q1277" s="28"/>
    </row>
    <row r="1278" spans="1:17" x14ac:dyDescent="0.2">
      <c r="A1278" s="25" t="s">
        <v>60</v>
      </c>
      <c r="B1278" s="11" t="s">
        <v>177</v>
      </c>
      <c r="C1278" s="11" t="s">
        <v>311</v>
      </c>
      <c r="D1278" s="11" t="s">
        <v>214</v>
      </c>
      <c r="E1278" s="11" t="s">
        <v>312</v>
      </c>
      <c r="F1278" s="12">
        <v>1</v>
      </c>
      <c r="G1278" s="12">
        <v>1</v>
      </c>
      <c r="H1278" s="12">
        <v>1</v>
      </c>
      <c r="I1278" s="12">
        <v>2</v>
      </c>
      <c r="J1278" s="12">
        <v>2</v>
      </c>
      <c r="K1278" s="12">
        <v>1</v>
      </c>
      <c r="L1278" s="12">
        <v>1</v>
      </c>
      <c r="M1278" s="12">
        <v>2</v>
      </c>
      <c r="N1278" s="12">
        <v>1</v>
      </c>
      <c r="O1278" s="12">
        <v>1</v>
      </c>
      <c r="P1278" s="12"/>
      <c r="Q1278" s="26"/>
    </row>
    <row r="1279" spans="1:17" x14ac:dyDescent="0.2">
      <c r="A1279" s="27" t="s">
        <v>60</v>
      </c>
      <c r="B1279" s="13" t="s">
        <v>177</v>
      </c>
      <c r="C1279" s="13" t="s">
        <v>311</v>
      </c>
      <c r="D1279" s="13" t="s">
        <v>214</v>
      </c>
      <c r="E1279" s="13" t="s">
        <v>313</v>
      </c>
      <c r="F1279" s="14">
        <v>2</v>
      </c>
      <c r="G1279" s="14">
        <v>2</v>
      </c>
      <c r="H1279" s="14">
        <v>1</v>
      </c>
      <c r="I1279" s="14">
        <v>2</v>
      </c>
      <c r="J1279" s="14">
        <v>2</v>
      </c>
      <c r="K1279" s="14">
        <v>2</v>
      </c>
      <c r="L1279" s="14">
        <v>2</v>
      </c>
      <c r="M1279" s="14">
        <v>2</v>
      </c>
      <c r="N1279" s="14">
        <v>2</v>
      </c>
      <c r="O1279" s="14">
        <v>2</v>
      </c>
      <c r="P1279" s="14"/>
      <c r="Q1279" s="28"/>
    </row>
    <row r="1280" spans="1:17" x14ac:dyDescent="0.2">
      <c r="A1280" s="25" t="s">
        <v>60</v>
      </c>
      <c r="B1280" s="11" t="s">
        <v>177</v>
      </c>
      <c r="C1280" s="11" t="s">
        <v>311</v>
      </c>
      <c r="D1280" s="11" t="s">
        <v>215</v>
      </c>
      <c r="E1280" s="11" t="s">
        <v>312</v>
      </c>
      <c r="F1280" s="12">
        <v>2</v>
      </c>
      <c r="G1280" s="12">
        <v>1</v>
      </c>
      <c r="H1280" s="12">
        <v>1</v>
      </c>
      <c r="I1280" s="12">
        <v>1</v>
      </c>
      <c r="J1280" s="12">
        <v>1</v>
      </c>
      <c r="K1280" s="12">
        <v>2</v>
      </c>
      <c r="L1280" s="12">
        <v>2</v>
      </c>
      <c r="M1280" s="12">
        <v>2</v>
      </c>
      <c r="N1280" s="12">
        <v>1</v>
      </c>
      <c r="O1280" s="12">
        <v>2</v>
      </c>
      <c r="P1280" s="12"/>
      <c r="Q1280" s="26"/>
    </row>
    <row r="1281" spans="1:17" x14ac:dyDescent="0.2">
      <c r="A1281" s="27" t="s">
        <v>60</v>
      </c>
      <c r="B1281" s="13" t="s">
        <v>177</v>
      </c>
      <c r="C1281" s="13" t="s">
        <v>311</v>
      </c>
      <c r="D1281" s="13" t="s">
        <v>215</v>
      </c>
      <c r="E1281" s="13" t="s">
        <v>313</v>
      </c>
      <c r="F1281" s="14">
        <v>1</v>
      </c>
      <c r="G1281" s="14">
        <v>1</v>
      </c>
      <c r="H1281" s="14">
        <v>1</v>
      </c>
      <c r="I1281" s="14">
        <v>1</v>
      </c>
      <c r="J1281" s="14">
        <v>2</v>
      </c>
      <c r="K1281" s="14">
        <v>1</v>
      </c>
      <c r="L1281" s="14">
        <v>1</v>
      </c>
      <c r="M1281" s="14">
        <v>1</v>
      </c>
      <c r="N1281" s="14">
        <v>2</v>
      </c>
      <c r="O1281" s="14">
        <v>1</v>
      </c>
      <c r="P1281" s="14"/>
      <c r="Q1281" s="28"/>
    </row>
    <row r="1282" spans="1:17" x14ac:dyDescent="0.2">
      <c r="A1282" s="25" t="s">
        <v>60</v>
      </c>
      <c r="B1282" s="11" t="s">
        <v>177</v>
      </c>
      <c r="C1282" s="11" t="s">
        <v>311</v>
      </c>
      <c r="D1282" s="11" t="s">
        <v>213</v>
      </c>
      <c r="E1282" s="11" t="s">
        <v>312</v>
      </c>
      <c r="F1282" s="12">
        <v>2</v>
      </c>
      <c r="G1282" s="12">
        <v>2</v>
      </c>
      <c r="H1282" s="12">
        <v>2</v>
      </c>
      <c r="I1282" s="12">
        <v>2</v>
      </c>
      <c r="J1282" s="12">
        <v>2</v>
      </c>
      <c r="K1282" s="12">
        <v>1</v>
      </c>
      <c r="L1282" s="12">
        <v>2</v>
      </c>
      <c r="M1282" s="12">
        <v>1</v>
      </c>
      <c r="N1282" s="12">
        <v>2</v>
      </c>
      <c r="O1282" s="12">
        <v>1</v>
      </c>
      <c r="P1282" s="12"/>
      <c r="Q1282" s="26"/>
    </row>
    <row r="1283" spans="1:17" x14ac:dyDescent="0.2">
      <c r="A1283" s="27" t="s">
        <v>60</v>
      </c>
      <c r="B1283" s="13" t="s">
        <v>177</v>
      </c>
      <c r="C1283" s="13" t="s">
        <v>311</v>
      </c>
      <c r="D1283" s="13" t="s">
        <v>213</v>
      </c>
      <c r="E1283" s="13" t="s">
        <v>313</v>
      </c>
      <c r="F1283" s="14">
        <v>2</v>
      </c>
      <c r="G1283" s="14">
        <v>2</v>
      </c>
      <c r="H1283" s="14">
        <v>2</v>
      </c>
      <c r="I1283" s="14">
        <v>1</v>
      </c>
      <c r="J1283" s="14">
        <v>2</v>
      </c>
      <c r="K1283" s="14">
        <v>2</v>
      </c>
      <c r="L1283" s="14">
        <v>2</v>
      </c>
      <c r="M1283" s="14">
        <v>1</v>
      </c>
      <c r="N1283" s="14">
        <v>2</v>
      </c>
      <c r="O1283" s="14">
        <v>2</v>
      </c>
      <c r="P1283" s="14"/>
      <c r="Q1283" s="28"/>
    </row>
    <row r="1284" spans="1:17" x14ac:dyDescent="0.2">
      <c r="A1284" s="25" t="s">
        <v>60</v>
      </c>
      <c r="B1284" s="11" t="s">
        <v>177</v>
      </c>
      <c r="C1284" s="11" t="s">
        <v>311</v>
      </c>
      <c r="D1284" s="11" t="s">
        <v>212</v>
      </c>
      <c r="E1284" s="11" t="s">
        <v>312</v>
      </c>
      <c r="F1284" s="12">
        <v>2</v>
      </c>
      <c r="G1284" s="12">
        <v>3</v>
      </c>
      <c r="H1284" s="12">
        <v>2</v>
      </c>
      <c r="I1284" s="12">
        <v>2</v>
      </c>
      <c r="J1284" s="12">
        <v>2</v>
      </c>
      <c r="K1284" s="12">
        <v>3</v>
      </c>
      <c r="L1284" s="12">
        <v>2</v>
      </c>
      <c r="M1284" s="12">
        <v>3</v>
      </c>
      <c r="N1284" s="12">
        <v>2</v>
      </c>
      <c r="O1284" s="12">
        <v>2</v>
      </c>
      <c r="P1284" s="12"/>
      <c r="Q1284" s="26"/>
    </row>
    <row r="1285" spans="1:17" x14ac:dyDescent="0.2">
      <c r="A1285" s="27" t="s">
        <v>60</v>
      </c>
      <c r="B1285" s="13" t="s">
        <v>177</v>
      </c>
      <c r="C1285" s="13" t="s">
        <v>311</v>
      </c>
      <c r="D1285" s="13" t="s">
        <v>212</v>
      </c>
      <c r="E1285" s="13" t="s">
        <v>313</v>
      </c>
      <c r="F1285" s="14">
        <v>3</v>
      </c>
      <c r="G1285" s="14">
        <v>3</v>
      </c>
      <c r="H1285" s="14">
        <v>3</v>
      </c>
      <c r="I1285" s="14">
        <v>3</v>
      </c>
      <c r="J1285" s="14">
        <v>3</v>
      </c>
      <c r="K1285" s="14">
        <v>2</v>
      </c>
      <c r="L1285" s="14">
        <v>3</v>
      </c>
      <c r="M1285" s="14">
        <v>2</v>
      </c>
      <c r="N1285" s="14">
        <v>2</v>
      </c>
      <c r="O1285" s="14">
        <v>2</v>
      </c>
      <c r="P1285" s="14"/>
      <c r="Q1285" s="28"/>
    </row>
    <row r="1286" spans="1:17" x14ac:dyDescent="0.2">
      <c r="A1286" s="25" t="s">
        <v>60</v>
      </c>
      <c r="B1286" s="11" t="s">
        <v>177</v>
      </c>
      <c r="C1286" s="11" t="s">
        <v>314</v>
      </c>
      <c r="D1286" s="11" t="s">
        <v>214</v>
      </c>
      <c r="E1286" s="11" t="s">
        <v>312</v>
      </c>
      <c r="F1286" s="12">
        <v>1</v>
      </c>
      <c r="G1286" s="12">
        <v>1</v>
      </c>
      <c r="H1286" s="12">
        <v>1</v>
      </c>
      <c r="I1286" s="12">
        <v>1</v>
      </c>
      <c r="J1286" s="12">
        <v>2</v>
      </c>
      <c r="K1286" s="12">
        <v>2</v>
      </c>
      <c r="L1286" s="12">
        <v>2</v>
      </c>
      <c r="M1286" s="12">
        <v>1</v>
      </c>
      <c r="N1286" s="12">
        <v>2</v>
      </c>
      <c r="O1286" s="12">
        <v>2</v>
      </c>
      <c r="P1286" s="12"/>
      <c r="Q1286" s="26"/>
    </row>
    <row r="1287" spans="1:17" x14ac:dyDescent="0.2">
      <c r="A1287" s="27" t="s">
        <v>60</v>
      </c>
      <c r="B1287" s="13" t="s">
        <v>177</v>
      </c>
      <c r="C1287" s="13" t="s">
        <v>314</v>
      </c>
      <c r="D1287" s="13" t="s">
        <v>214</v>
      </c>
      <c r="E1287" s="13" t="s">
        <v>313</v>
      </c>
      <c r="F1287" s="14">
        <v>2</v>
      </c>
      <c r="G1287" s="14">
        <v>3</v>
      </c>
      <c r="H1287" s="14">
        <v>1</v>
      </c>
      <c r="I1287" s="14">
        <v>1</v>
      </c>
      <c r="J1287" s="14">
        <v>2</v>
      </c>
      <c r="K1287" s="14">
        <v>1</v>
      </c>
      <c r="L1287" s="14">
        <v>1</v>
      </c>
      <c r="M1287" s="14">
        <v>2</v>
      </c>
      <c r="N1287" s="14">
        <v>2</v>
      </c>
      <c r="O1287" s="14">
        <v>2</v>
      </c>
      <c r="P1287" s="14"/>
      <c r="Q1287" s="28"/>
    </row>
    <row r="1288" spans="1:17" x14ac:dyDescent="0.2">
      <c r="A1288" s="25" t="s">
        <v>60</v>
      </c>
      <c r="B1288" s="11" t="s">
        <v>177</v>
      </c>
      <c r="C1288" s="11" t="s">
        <v>314</v>
      </c>
      <c r="D1288" s="11" t="s">
        <v>215</v>
      </c>
      <c r="E1288" s="11" t="s">
        <v>312</v>
      </c>
      <c r="F1288" s="12">
        <v>2</v>
      </c>
      <c r="G1288" s="12">
        <v>1</v>
      </c>
      <c r="H1288" s="12">
        <v>2</v>
      </c>
      <c r="I1288" s="12">
        <v>1</v>
      </c>
      <c r="J1288" s="12">
        <v>2</v>
      </c>
      <c r="K1288" s="12">
        <v>2</v>
      </c>
      <c r="L1288" s="12">
        <v>2</v>
      </c>
      <c r="M1288" s="12">
        <v>1</v>
      </c>
      <c r="N1288" s="12">
        <v>2</v>
      </c>
      <c r="O1288" s="12">
        <v>2</v>
      </c>
      <c r="P1288" s="12"/>
      <c r="Q1288" s="26"/>
    </row>
    <row r="1289" spans="1:17" x14ac:dyDescent="0.2">
      <c r="A1289" s="27" t="s">
        <v>60</v>
      </c>
      <c r="B1289" s="13" t="s">
        <v>177</v>
      </c>
      <c r="C1289" s="13" t="s">
        <v>314</v>
      </c>
      <c r="D1289" s="13" t="s">
        <v>215</v>
      </c>
      <c r="E1289" s="13" t="s">
        <v>313</v>
      </c>
      <c r="F1289" s="14">
        <v>1</v>
      </c>
      <c r="G1289" s="14">
        <v>2</v>
      </c>
      <c r="H1289" s="14">
        <v>2</v>
      </c>
      <c r="I1289" s="14">
        <v>2</v>
      </c>
      <c r="J1289" s="14">
        <v>2</v>
      </c>
      <c r="K1289" s="14">
        <v>1</v>
      </c>
      <c r="L1289" s="14">
        <v>2</v>
      </c>
      <c r="M1289" s="14">
        <v>2</v>
      </c>
      <c r="N1289" s="14">
        <v>2</v>
      </c>
      <c r="O1289" s="14">
        <v>2</v>
      </c>
      <c r="P1289" s="14"/>
      <c r="Q1289" s="28"/>
    </row>
    <row r="1290" spans="1:17" x14ac:dyDescent="0.2">
      <c r="A1290" s="25" t="s">
        <v>60</v>
      </c>
      <c r="B1290" s="11" t="s">
        <v>177</v>
      </c>
      <c r="C1290" s="11" t="s">
        <v>314</v>
      </c>
      <c r="D1290" s="11" t="s">
        <v>213</v>
      </c>
      <c r="E1290" s="11" t="s">
        <v>312</v>
      </c>
      <c r="F1290" s="12">
        <v>1</v>
      </c>
      <c r="G1290" s="12">
        <v>1</v>
      </c>
      <c r="H1290" s="12">
        <v>2</v>
      </c>
      <c r="I1290" s="12">
        <v>1</v>
      </c>
      <c r="J1290" s="12">
        <v>1</v>
      </c>
      <c r="K1290" s="12">
        <v>1</v>
      </c>
      <c r="L1290" s="12">
        <v>1</v>
      </c>
      <c r="M1290" s="12">
        <v>1</v>
      </c>
      <c r="N1290" s="12">
        <v>2</v>
      </c>
      <c r="O1290" s="12">
        <v>2</v>
      </c>
      <c r="P1290" s="12"/>
      <c r="Q1290" s="26"/>
    </row>
    <row r="1291" spans="1:17" x14ac:dyDescent="0.2">
      <c r="A1291" s="27" t="s">
        <v>60</v>
      </c>
      <c r="B1291" s="13" t="s">
        <v>177</v>
      </c>
      <c r="C1291" s="13" t="s">
        <v>314</v>
      </c>
      <c r="D1291" s="13" t="s">
        <v>213</v>
      </c>
      <c r="E1291" s="13" t="s">
        <v>313</v>
      </c>
      <c r="F1291" s="14">
        <v>2</v>
      </c>
      <c r="G1291" s="14">
        <v>2</v>
      </c>
      <c r="H1291" s="14">
        <v>1</v>
      </c>
      <c r="I1291" s="14">
        <v>2</v>
      </c>
      <c r="J1291" s="14">
        <v>2</v>
      </c>
      <c r="K1291" s="14">
        <v>2</v>
      </c>
      <c r="L1291" s="14">
        <v>2</v>
      </c>
      <c r="M1291" s="14">
        <v>2</v>
      </c>
      <c r="N1291" s="14">
        <v>1</v>
      </c>
      <c r="O1291" s="14">
        <v>1</v>
      </c>
      <c r="P1291" s="14"/>
      <c r="Q1291" s="28"/>
    </row>
    <row r="1292" spans="1:17" x14ac:dyDescent="0.2">
      <c r="A1292" s="25" t="s">
        <v>61</v>
      </c>
      <c r="B1292" s="11" t="s">
        <v>147</v>
      </c>
      <c r="C1292" s="11" t="s">
        <v>311</v>
      </c>
      <c r="D1292" s="11" t="s">
        <v>210</v>
      </c>
      <c r="E1292" s="11" t="s">
        <v>312</v>
      </c>
      <c r="F1292" s="12"/>
      <c r="G1292" s="12"/>
      <c r="H1292" s="12"/>
      <c r="I1292" s="12"/>
      <c r="J1292" s="12"/>
      <c r="K1292" s="12"/>
      <c r="L1292" s="12"/>
      <c r="M1292" s="12"/>
      <c r="N1292" s="12"/>
      <c r="O1292" s="12"/>
      <c r="P1292" s="12"/>
      <c r="Q1292" s="26"/>
    </row>
    <row r="1293" spans="1:17" x14ac:dyDescent="0.2">
      <c r="A1293" s="27" t="s">
        <v>61</v>
      </c>
      <c r="B1293" s="13" t="s">
        <v>147</v>
      </c>
      <c r="C1293" s="13" t="s">
        <v>311</v>
      </c>
      <c r="D1293" s="13" t="s">
        <v>210</v>
      </c>
      <c r="E1293" s="13" t="s">
        <v>313</v>
      </c>
      <c r="F1293" s="14"/>
      <c r="G1293" s="14"/>
      <c r="H1293" s="14"/>
      <c r="I1293" s="14"/>
      <c r="J1293" s="14"/>
      <c r="K1293" s="14"/>
      <c r="L1293" s="14"/>
      <c r="M1293" s="14"/>
      <c r="N1293" s="14"/>
      <c r="O1293" s="14"/>
      <c r="P1293" s="14"/>
      <c r="Q1293" s="28"/>
    </row>
    <row r="1294" spans="1:17" x14ac:dyDescent="0.2">
      <c r="A1294" s="25" t="s">
        <v>61</v>
      </c>
      <c r="B1294" s="11" t="s">
        <v>147</v>
      </c>
      <c r="C1294" s="11" t="s">
        <v>311</v>
      </c>
      <c r="D1294" s="11" t="s">
        <v>212</v>
      </c>
      <c r="E1294" s="11" t="s">
        <v>313</v>
      </c>
      <c r="F1294" s="12"/>
      <c r="G1294" s="12"/>
      <c r="H1294" s="12"/>
      <c r="I1294" s="12"/>
      <c r="J1294" s="12"/>
      <c r="K1294" s="12"/>
      <c r="L1294" s="12"/>
      <c r="M1294" s="12"/>
      <c r="N1294" s="12"/>
      <c r="O1294" s="12"/>
      <c r="P1294" s="12"/>
      <c r="Q1294" s="26"/>
    </row>
    <row r="1295" spans="1:17" x14ac:dyDescent="0.2">
      <c r="A1295" s="27" t="s">
        <v>61</v>
      </c>
      <c r="B1295" s="13" t="s">
        <v>147</v>
      </c>
      <c r="C1295" s="13" t="s">
        <v>311</v>
      </c>
      <c r="D1295" s="13" t="s">
        <v>212</v>
      </c>
      <c r="E1295" s="13" t="s">
        <v>312</v>
      </c>
      <c r="F1295" s="14"/>
      <c r="G1295" s="14"/>
      <c r="H1295" s="14"/>
      <c r="I1295" s="14"/>
      <c r="J1295" s="14"/>
      <c r="K1295" s="14"/>
      <c r="L1295" s="14"/>
      <c r="M1295" s="14"/>
      <c r="N1295" s="14"/>
      <c r="O1295" s="14"/>
      <c r="P1295" s="14"/>
      <c r="Q1295" s="28"/>
    </row>
    <row r="1296" spans="1:17" x14ac:dyDescent="0.2">
      <c r="A1296" s="25" t="s">
        <v>61</v>
      </c>
      <c r="B1296" s="11" t="s">
        <v>147</v>
      </c>
      <c r="C1296" s="11" t="s">
        <v>314</v>
      </c>
      <c r="D1296" s="11" t="s">
        <v>206</v>
      </c>
      <c r="E1296" s="11" t="s">
        <v>312</v>
      </c>
      <c r="F1296" s="12"/>
      <c r="G1296" s="12"/>
      <c r="H1296" s="12"/>
      <c r="I1296" s="12"/>
      <c r="J1296" s="12"/>
      <c r="K1296" s="12"/>
      <c r="L1296" s="12"/>
      <c r="M1296" s="12"/>
      <c r="N1296" s="12"/>
      <c r="O1296" s="12"/>
      <c r="P1296" s="12"/>
      <c r="Q1296" s="26"/>
    </row>
    <row r="1297" spans="1:17" x14ac:dyDescent="0.2">
      <c r="A1297" s="27" t="s">
        <v>61</v>
      </c>
      <c r="B1297" s="13" t="s">
        <v>147</v>
      </c>
      <c r="C1297" s="13" t="s">
        <v>314</v>
      </c>
      <c r="D1297" s="13" t="s">
        <v>206</v>
      </c>
      <c r="E1297" s="13" t="s">
        <v>313</v>
      </c>
      <c r="F1297" s="14"/>
      <c r="G1297" s="14"/>
      <c r="H1297" s="14"/>
      <c r="I1297" s="14"/>
      <c r="J1297" s="14"/>
      <c r="K1297" s="14"/>
      <c r="L1297" s="14"/>
      <c r="M1297" s="14"/>
      <c r="N1297" s="14"/>
      <c r="O1297" s="14"/>
      <c r="P1297" s="14"/>
      <c r="Q1297" s="28"/>
    </row>
    <row r="1298" spans="1:17" x14ac:dyDescent="0.2">
      <c r="A1298" s="25" t="s">
        <v>61</v>
      </c>
      <c r="B1298" s="11" t="s">
        <v>147</v>
      </c>
      <c r="C1298" s="11" t="s">
        <v>311</v>
      </c>
      <c r="D1298" s="11" t="s">
        <v>213</v>
      </c>
      <c r="E1298" s="11" t="s">
        <v>312</v>
      </c>
      <c r="F1298" s="12"/>
      <c r="G1298" s="12"/>
      <c r="H1298" s="12"/>
      <c r="I1298" s="12"/>
      <c r="J1298" s="12"/>
      <c r="K1298" s="12"/>
      <c r="L1298" s="12"/>
      <c r="M1298" s="12"/>
      <c r="N1298" s="12"/>
      <c r="O1298" s="12"/>
      <c r="P1298" s="12"/>
      <c r="Q1298" s="26"/>
    </row>
    <row r="1299" spans="1:17" x14ac:dyDescent="0.2">
      <c r="A1299" s="27" t="s">
        <v>61</v>
      </c>
      <c r="B1299" s="13" t="s">
        <v>147</v>
      </c>
      <c r="C1299" s="13" t="s">
        <v>311</v>
      </c>
      <c r="D1299" s="13" t="s">
        <v>213</v>
      </c>
      <c r="E1299" s="13" t="s">
        <v>313</v>
      </c>
      <c r="F1299" s="14"/>
      <c r="G1299" s="14"/>
      <c r="H1299" s="14"/>
      <c r="I1299" s="14"/>
      <c r="J1299" s="14"/>
      <c r="K1299" s="14"/>
      <c r="L1299" s="14"/>
      <c r="M1299" s="14"/>
      <c r="N1299" s="14"/>
      <c r="O1299" s="14"/>
      <c r="P1299" s="14"/>
      <c r="Q1299" s="28"/>
    </row>
    <row r="1300" spans="1:17" x14ac:dyDescent="0.2">
      <c r="A1300" s="25" t="s">
        <v>61</v>
      </c>
      <c r="B1300" s="11" t="s">
        <v>147</v>
      </c>
      <c r="C1300" s="11" t="s">
        <v>311</v>
      </c>
      <c r="D1300" s="11" t="s">
        <v>214</v>
      </c>
      <c r="E1300" s="11" t="s">
        <v>312</v>
      </c>
      <c r="F1300" s="12"/>
      <c r="G1300" s="12"/>
      <c r="H1300" s="12"/>
      <c r="I1300" s="12">
        <v>15</v>
      </c>
      <c r="J1300" s="12"/>
      <c r="K1300" s="12">
        <v>17</v>
      </c>
      <c r="L1300" s="12">
        <v>13</v>
      </c>
      <c r="M1300" s="12">
        <v>9</v>
      </c>
      <c r="N1300" s="12">
        <v>7</v>
      </c>
      <c r="O1300" s="12">
        <v>11</v>
      </c>
      <c r="P1300" s="12"/>
      <c r="Q1300" s="26"/>
    </row>
    <row r="1301" spans="1:17" x14ac:dyDescent="0.2">
      <c r="A1301" s="27" t="s">
        <v>61</v>
      </c>
      <c r="B1301" s="13" t="s">
        <v>147</v>
      </c>
      <c r="C1301" s="13" t="s">
        <v>311</v>
      </c>
      <c r="D1301" s="13" t="s">
        <v>214</v>
      </c>
      <c r="E1301" s="13" t="s">
        <v>313</v>
      </c>
      <c r="F1301" s="14"/>
      <c r="G1301" s="14"/>
      <c r="H1301" s="14"/>
      <c r="I1301" s="14">
        <v>15</v>
      </c>
      <c r="J1301" s="14"/>
      <c r="K1301" s="14">
        <v>18</v>
      </c>
      <c r="L1301" s="14">
        <v>14</v>
      </c>
      <c r="M1301" s="14">
        <v>8</v>
      </c>
      <c r="N1301" s="14">
        <v>7</v>
      </c>
      <c r="O1301" s="14">
        <v>11</v>
      </c>
      <c r="P1301" s="14"/>
      <c r="Q1301" s="28"/>
    </row>
    <row r="1302" spans="1:17" x14ac:dyDescent="0.2">
      <c r="A1302" s="25" t="s">
        <v>61</v>
      </c>
      <c r="B1302" s="11" t="s">
        <v>147</v>
      </c>
      <c r="C1302" s="11" t="s">
        <v>311</v>
      </c>
      <c r="D1302" s="11" t="s">
        <v>215</v>
      </c>
      <c r="E1302" s="11" t="s">
        <v>312</v>
      </c>
      <c r="F1302" s="12"/>
      <c r="G1302" s="12"/>
      <c r="H1302" s="12"/>
      <c r="I1302" s="12">
        <v>17</v>
      </c>
      <c r="J1302" s="12"/>
      <c r="K1302" s="12">
        <v>19</v>
      </c>
      <c r="L1302" s="12">
        <v>18</v>
      </c>
      <c r="M1302" s="12">
        <v>13</v>
      </c>
      <c r="N1302" s="12">
        <v>10</v>
      </c>
      <c r="O1302" s="12">
        <v>16</v>
      </c>
      <c r="P1302" s="12"/>
      <c r="Q1302" s="26"/>
    </row>
    <row r="1303" spans="1:17" x14ac:dyDescent="0.2">
      <c r="A1303" s="27" t="s">
        <v>61</v>
      </c>
      <c r="B1303" s="13" t="s">
        <v>147</v>
      </c>
      <c r="C1303" s="13" t="s">
        <v>311</v>
      </c>
      <c r="D1303" s="13" t="s">
        <v>215</v>
      </c>
      <c r="E1303" s="13" t="s">
        <v>313</v>
      </c>
      <c r="F1303" s="14"/>
      <c r="G1303" s="14"/>
      <c r="H1303" s="14"/>
      <c r="I1303" s="14">
        <v>19</v>
      </c>
      <c r="J1303" s="14"/>
      <c r="K1303" s="14">
        <v>17</v>
      </c>
      <c r="L1303" s="14">
        <v>15</v>
      </c>
      <c r="M1303" s="14">
        <v>12</v>
      </c>
      <c r="N1303" s="14">
        <v>8</v>
      </c>
      <c r="O1303" s="14">
        <v>14</v>
      </c>
      <c r="P1303" s="14"/>
      <c r="Q1303" s="28"/>
    </row>
    <row r="1304" spans="1:17" x14ac:dyDescent="0.2">
      <c r="A1304" s="25" t="s">
        <v>61</v>
      </c>
      <c r="B1304" s="11" t="s">
        <v>147</v>
      </c>
      <c r="C1304" s="11" t="s">
        <v>314</v>
      </c>
      <c r="D1304" s="11" t="s">
        <v>214</v>
      </c>
      <c r="E1304" s="11" t="s">
        <v>312</v>
      </c>
      <c r="F1304" s="12">
        <v>24</v>
      </c>
      <c r="G1304" s="12">
        <v>22</v>
      </c>
      <c r="H1304" s="12"/>
      <c r="I1304" s="12">
        <v>17</v>
      </c>
      <c r="J1304" s="12">
        <v>7</v>
      </c>
      <c r="K1304" s="12">
        <v>10</v>
      </c>
      <c r="L1304" s="12">
        <v>6</v>
      </c>
      <c r="M1304" s="12">
        <v>2</v>
      </c>
      <c r="N1304" s="12">
        <v>5</v>
      </c>
      <c r="O1304" s="12">
        <v>1</v>
      </c>
      <c r="P1304" s="12"/>
      <c r="Q1304" s="26"/>
    </row>
    <row r="1305" spans="1:17" x14ac:dyDescent="0.2">
      <c r="A1305" s="27" t="s">
        <v>61</v>
      </c>
      <c r="B1305" s="13" t="s">
        <v>147</v>
      </c>
      <c r="C1305" s="13" t="s">
        <v>314</v>
      </c>
      <c r="D1305" s="13" t="s">
        <v>214</v>
      </c>
      <c r="E1305" s="13" t="s">
        <v>313</v>
      </c>
      <c r="F1305" s="14">
        <v>23</v>
      </c>
      <c r="G1305" s="14">
        <v>22</v>
      </c>
      <c r="H1305" s="14"/>
      <c r="I1305" s="14">
        <v>17</v>
      </c>
      <c r="J1305" s="14">
        <v>8</v>
      </c>
      <c r="K1305" s="14">
        <v>11</v>
      </c>
      <c r="L1305" s="14">
        <v>6</v>
      </c>
      <c r="M1305" s="14">
        <v>2</v>
      </c>
      <c r="N1305" s="14">
        <v>5</v>
      </c>
      <c r="O1305" s="14">
        <v>1</v>
      </c>
      <c r="P1305" s="14"/>
      <c r="Q1305" s="28"/>
    </row>
    <row r="1306" spans="1:17" x14ac:dyDescent="0.2">
      <c r="A1306" s="25" t="s">
        <v>61</v>
      </c>
      <c r="B1306" s="11" t="s">
        <v>147</v>
      </c>
      <c r="C1306" s="11" t="s">
        <v>314</v>
      </c>
      <c r="D1306" s="11" t="s">
        <v>215</v>
      </c>
      <c r="E1306" s="11" t="s">
        <v>312</v>
      </c>
      <c r="F1306" s="12">
        <v>9</v>
      </c>
      <c r="G1306" s="12">
        <v>14</v>
      </c>
      <c r="H1306" s="12"/>
      <c r="I1306" s="12">
        <v>14</v>
      </c>
      <c r="J1306" s="12">
        <v>24</v>
      </c>
      <c r="K1306" s="12">
        <v>13</v>
      </c>
      <c r="L1306" s="12">
        <v>9</v>
      </c>
      <c r="M1306" s="12">
        <v>6</v>
      </c>
      <c r="N1306" s="12">
        <v>5</v>
      </c>
      <c r="O1306" s="12">
        <v>12</v>
      </c>
      <c r="P1306" s="12"/>
      <c r="Q1306" s="26"/>
    </row>
    <row r="1307" spans="1:17" x14ac:dyDescent="0.2">
      <c r="A1307" s="27" t="s">
        <v>61</v>
      </c>
      <c r="B1307" s="13" t="s">
        <v>147</v>
      </c>
      <c r="C1307" s="13" t="s">
        <v>314</v>
      </c>
      <c r="D1307" s="13" t="s">
        <v>215</v>
      </c>
      <c r="E1307" s="13" t="s">
        <v>313</v>
      </c>
      <c r="F1307" s="14">
        <v>11</v>
      </c>
      <c r="G1307" s="14">
        <v>15</v>
      </c>
      <c r="H1307" s="14"/>
      <c r="I1307" s="14">
        <v>15</v>
      </c>
      <c r="J1307" s="14">
        <v>27</v>
      </c>
      <c r="K1307" s="14">
        <v>15</v>
      </c>
      <c r="L1307" s="14">
        <v>10</v>
      </c>
      <c r="M1307" s="14">
        <v>7</v>
      </c>
      <c r="N1307" s="14">
        <v>8</v>
      </c>
      <c r="O1307" s="14">
        <v>13</v>
      </c>
      <c r="P1307" s="14"/>
      <c r="Q1307" s="28"/>
    </row>
    <row r="1308" spans="1:17" x14ac:dyDescent="0.2">
      <c r="A1308" s="25" t="s">
        <v>61</v>
      </c>
      <c r="B1308" s="11" t="s">
        <v>147</v>
      </c>
      <c r="C1308" s="11" t="s">
        <v>314</v>
      </c>
      <c r="D1308" s="11" t="s">
        <v>213</v>
      </c>
      <c r="E1308" s="11" t="s">
        <v>312</v>
      </c>
      <c r="F1308" s="12">
        <v>8</v>
      </c>
      <c r="G1308" s="12">
        <v>8</v>
      </c>
      <c r="H1308" s="12"/>
      <c r="I1308" s="12">
        <v>9</v>
      </c>
      <c r="J1308" s="12">
        <v>9</v>
      </c>
      <c r="K1308" s="12">
        <v>11</v>
      </c>
      <c r="L1308" s="12">
        <v>8</v>
      </c>
      <c r="M1308" s="12">
        <v>6</v>
      </c>
      <c r="N1308" s="12">
        <v>6</v>
      </c>
      <c r="O1308" s="12">
        <v>7</v>
      </c>
      <c r="P1308" s="12"/>
      <c r="Q1308" s="26"/>
    </row>
    <row r="1309" spans="1:17" x14ac:dyDescent="0.2">
      <c r="A1309" s="27" t="s">
        <v>61</v>
      </c>
      <c r="B1309" s="13" t="s">
        <v>147</v>
      </c>
      <c r="C1309" s="13" t="s">
        <v>314</v>
      </c>
      <c r="D1309" s="13" t="s">
        <v>213</v>
      </c>
      <c r="E1309" s="13" t="s">
        <v>313</v>
      </c>
      <c r="F1309" s="14">
        <v>11</v>
      </c>
      <c r="G1309" s="14">
        <v>11</v>
      </c>
      <c r="H1309" s="14"/>
      <c r="I1309" s="14">
        <v>11</v>
      </c>
      <c r="J1309" s="14">
        <v>13</v>
      </c>
      <c r="K1309" s="14">
        <v>15</v>
      </c>
      <c r="L1309" s="14">
        <v>11</v>
      </c>
      <c r="M1309" s="14">
        <v>8</v>
      </c>
      <c r="N1309" s="14">
        <v>8</v>
      </c>
      <c r="O1309" s="14">
        <v>10</v>
      </c>
      <c r="P1309" s="14"/>
      <c r="Q1309" s="28"/>
    </row>
    <row r="1310" spans="1:17" x14ac:dyDescent="0.2">
      <c r="A1310" s="25" t="s">
        <v>61</v>
      </c>
      <c r="B1310" s="11" t="s">
        <v>147</v>
      </c>
      <c r="C1310" s="11" t="s">
        <v>314</v>
      </c>
      <c r="D1310" s="11" t="s">
        <v>212</v>
      </c>
      <c r="E1310" s="11" t="s">
        <v>312</v>
      </c>
      <c r="F1310" s="12">
        <v>11</v>
      </c>
      <c r="G1310" s="12">
        <v>11</v>
      </c>
      <c r="H1310" s="12"/>
      <c r="I1310" s="12">
        <v>8</v>
      </c>
      <c r="J1310" s="12">
        <v>9</v>
      </c>
      <c r="K1310" s="12">
        <v>11</v>
      </c>
      <c r="L1310" s="12">
        <v>9</v>
      </c>
      <c r="M1310" s="12">
        <v>7</v>
      </c>
      <c r="N1310" s="12">
        <v>10</v>
      </c>
      <c r="O1310" s="12">
        <v>7</v>
      </c>
      <c r="P1310" s="12"/>
      <c r="Q1310" s="26"/>
    </row>
    <row r="1311" spans="1:17" x14ac:dyDescent="0.2">
      <c r="A1311" s="27" t="s">
        <v>61</v>
      </c>
      <c r="B1311" s="13" t="s">
        <v>147</v>
      </c>
      <c r="C1311" s="13" t="s">
        <v>314</v>
      </c>
      <c r="D1311" s="13" t="s">
        <v>212</v>
      </c>
      <c r="E1311" s="13" t="s">
        <v>313</v>
      </c>
      <c r="F1311" s="14">
        <v>12</v>
      </c>
      <c r="G1311" s="14">
        <v>13</v>
      </c>
      <c r="H1311" s="14"/>
      <c r="I1311" s="14">
        <v>12</v>
      </c>
      <c r="J1311" s="14">
        <v>13</v>
      </c>
      <c r="K1311" s="14">
        <v>15</v>
      </c>
      <c r="L1311" s="14">
        <v>12</v>
      </c>
      <c r="M1311" s="14">
        <v>8</v>
      </c>
      <c r="N1311" s="14">
        <v>9</v>
      </c>
      <c r="O1311" s="14">
        <v>11</v>
      </c>
      <c r="P1311" s="14"/>
      <c r="Q1311" s="28"/>
    </row>
    <row r="1312" spans="1:17" x14ac:dyDescent="0.2">
      <c r="A1312" s="25" t="s">
        <v>61</v>
      </c>
      <c r="B1312" s="11" t="s">
        <v>147</v>
      </c>
      <c r="C1312" s="11" t="s">
        <v>314</v>
      </c>
      <c r="D1312" s="11" t="s">
        <v>210</v>
      </c>
      <c r="E1312" s="11" t="s">
        <v>312</v>
      </c>
      <c r="F1312" s="12">
        <v>18</v>
      </c>
      <c r="G1312" s="12">
        <v>18</v>
      </c>
      <c r="H1312" s="12"/>
      <c r="I1312" s="12">
        <v>27</v>
      </c>
      <c r="J1312" s="12">
        <v>25</v>
      </c>
      <c r="K1312" s="12">
        <v>27</v>
      </c>
      <c r="L1312" s="12">
        <v>21</v>
      </c>
      <c r="M1312" s="12">
        <v>17</v>
      </c>
      <c r="N1312" s="12">
        <v>12</v>
      </c>
      <c r="O1312" s="12">
        <v>15</v>
      </c>
      <c r="P1312" s="12"/>
      <c r="Q1312" s="26"/>
    </row>
    <row r="1313" spans="1:17" x14ac:dyDescent="0.2">
      <c r="A1313" s="27" t="s">
        <v>61</v>
      </c>
      <c r="B1313" s="13" t="s">
        <v>147</v>
      </c>
      <c r="C1313" s="13" t="s">
        <v>314</v>
      </c>
      <c r="D1313" s="13" t="s">
        <v>210</v>
      </c>
      <c r="E1313" s="13" t="s">
        <v>313</v>
      </c>
      <c r="F1313" s="14">
        <v>18</v>
      </c>
      <c r="G1313" s="14">
        <v>19</v>
      </c>
      <c r="H1313" s="14"/>
      <c r="I1313" s="14">
        <v>28</v>
      </c>
      <c r="J1313" s="14">
        <v>29</v>
      </c>
      <c r="K1313" s="14">
        <v>30</v>
      </c>
      <c r="L1313" s="14">
        <v>24</v>
      </c>
      <c r="M1313" s="14">
        <v>19</v>
      </c>
      <c r="N1313" s="14">
        <v>20</v>
      </c>
      <c r="O1313" s="14">
        <v>18</v>
      </c>
      <c r="P1313" s="14"/>
      <c r="Q1313" s="28"/>
    </row>
    <row r="1314" spans="1:17" x14ac:dyDescent="0.2">
      <c r="A1314" s="25" t="s">
        <v>62</v>
      </c>
      <c r="B1314" s="11" t="s">
        <v>148</v>
      </c>
      <c r="C1314" s="11" t="s">
        <v>311</v>
      </c>
      <c r="D1314" s="11" t="s">
        <v>210</v>
      </c>
      <c r="E1314" s="11" t="s">
        <v>312</v>
      </c>
      <c r="F1314" s="12"/>
      <c r="G1314" s="12"/>
      <c r="H1314" s="12"/>
      <c r="I1314" s="12"/>
      <c r="J1314" s="12"/>
      <c r="K1314" s="12"/>
      <c r="L1314" s="12"/>
      <c r="M1314" s="12"/>
      <c r="N1314" s="12"/>
      <c r="O1314" s="12"/>
      <c r="P1314" s="12"/>
      <c r="Q1314" s="26"/>
    </row>
    <row r="1315" spans="1:17" x14ac:dyDescent="0.2">
      <c r="A1315" s="27" t="s">
        <v>62</v>
      </c>
      <c r="B1315" s="13" t="s">
        <v>148</v>
      </c>
      <c r="C1315" s="13" t="s">
        <v>311</v>
      </c>
      <c r="D1315" s="13" t="s">
        <v>210</v>
      </c>
      <c r="E1315" s="13" t="s">
        <v>313</v>
      </c>
      <c r="F1315" s="14"/>
      <c r="G1315" s="14"/>
      <c r="H1315" s="14"/>
      <c r="I1315" s="14"/>
      <c r="J1315" s="14"/>
      <c r="K1315" s="14"/>
      <c r="L1315" s="14"/>
      <c r="M1315" s="14"/>
      <c r="N1315" s="14"/>
      <c r="O1315" s="14"/>
      <c r="P1315" s="14"/>
      <c r="Q1315" s="28"/>
    </row>
    <row r="1316" spans="1:17" x14ac:dyDescent="0.2">
      <c r="A1316" s="25" t="s">
        <v>62</v>
      </c>
      <c r="B1316" s="11" t="s">
        <v>148</v>
      </c>
      <c r="C1316" s="11" t="s">
        <v>311</v>
      </c>
      <c r="D1316" s="11" t="s">
        <v>212</v>
      </c>
      <c r="E1316" s="11" t="s">
        <v>313</v>
      </c>
      <c r="F1316" s="12"/>
      <c r="G1316" s="12"/>
      <c r="H1316" s="12"/>
      <c r="I1316" s="12"/>
      <c r="J1316" s="12"/>
      <c r="K1316" s="12"/>
      <c r="L1316" s="12"/>
      <c r="M1316" s="12"/>
      <c r="N1316" s="12"/>
      <c r="O1316" s="12"/>
      <c r="P1316" s="12"/>
      <c r="Q1316" s="26"/>
    </row>
    <row r="1317" spans="1:17" x14ac:dyDescent="0.2">
      <c r="A1317" s="27" t="s">
        <v>62</v>
      </c>
      <c r="B1317" s="13" t="s">
        <v>148</v>
      </c>
      <c r="C1317" s="13" t="s">
        <v>311</v>
      </c>
      <c r="D1317" s="13" t="s">
        <v>212</v>
      </c>
      <c r="E1317" s="13" t="s">
        <v>312</v>
      </c>
      <c r="F1317" s="14"/>
      <c r="G1317" s="14"/>
      <c r="H1317" s="14"/>
      <c r="I1317" s="14"/>
      <c r="J1317" s="14"/>
      <c r="K1317" s="14"/>
      <c r="L1317" s="14"/>
      <c r="M1317" s="14"/>
      <c r="N1317" s="14"/>
      <c r="O1317" s="14"/>
      <c r="P1317" s="14"/>
      <c r="Q1317" s="28"/>
    </row>
    <row r="1318" spans="1:17" x14ac:dyDescent="0.2">
      <c r="A1318" s="25" t="s">
        <v>62</v>
      </c>
      <c r="B1318" s="11" t="s">
        <v>148</v>
      </c>
      <c r="C1318" s="11" t="s">
        <v>314</v>
      </c>
      <c r="D1318" s="11" t="s">
        <v>206</v>
      </c>
      <c r="E1318" s="11" t="s">
        <v>312</v>
      </c>
      <c r="F1318" s="12"/>
      <c r="G1318" s="12"/>
      <c r="H1318" s="12"/>
      <c r="I1318" s="12"/>
      <c r="J1318" s="12"/>
      <c r="K1318" s="12"/>
      <c r="L1318" s="12"/>
      <c r="M1318" s="12"/>
      <c r="N1318" s="12"/>
      <c r="O1318" s="12"/>
      <c r="P1318" s="12"/>
      <c r="Q1318" s="26"/>
    </row>
    <row r="1319" spans="1:17" x14ac:dyDescent="0.2">
      <c r="A1319" s="27" t="s">
        <v>62</v>
      </c>
      <c r="B1319" s="13" t="s">
        <v>148</v>
      </c>
      <c r="C1319" s="13" t="s">
        <v>314</v>
      </c>
      <c r="D1319" s="13" t="s">
        <v>206</v>
      </c>
      <c r="E1319" s="13" t="s">
        <v>313</v>
      </c>
      <c r="F1319" s="14"/>
      <c r="G1319" s="14"/>
      <c r="H1319" s="14"/>
      <c r="I1319" s="14"/>
      <c r="J1319" s="14"/>
      <c r="K1319" s="14"/>
      <c r="L1319" s="14"/>
      <c r="M1319" s="14"/>
      <c r="N1319" s="14"/>
      <c r="O1319" s="14"/>
      <c r="P1319" s="14"/>
      <c r="Q1319" s="28"/>
    </row>
    <row r="1320" spans="1:17" x14ac:dyDescent="0.2">
      <c r="A1320" s="25" t="s">
        <v>62</v>
      </c>
      <c r="B1320" s="11" t="s">
        <v>148</v>
      </c>
      <c r="C1320" s="11" t="s">
        <v>311</v>
      </c>
      <c r="D1320" s="11" t="s">
        <v>213</v>
      </c>
      <c r="E1320" s="11" t="s">
        <v>312</v>
      </c>
      <c r="F1320" s="12"/>
      <c r="G1320" s="12"/>
      <c r="H1320" s="12"/>
      <c r="I1320" s="12"/>
      <c r="J1320" s="12"/>
      <c r="K1320" s="12"/>
      <c r="L1320" s="12"/>
      <c r="M1320" s="12"/>
      <c r="N1320" s="12"/>
      <c r="O1320" s="12"/>
      <c r="P1320" s="12"/>
      <c r="Q1320" s="26"/>
    </row>
    <row r="1321" spans="1:17" x14ac:dyDescent="0.2">
      <c r="A1321" s="27" t="s">
        <v>62</v>
      </c>
      <c r="B1321" s="13" t="s">
        <v>148</v>
      </c>
      <c r="C1321" s="13" t="s">
        <v>311</v>
      </c>
      <c r="D1321" s="13" t="s">
        <v>213</v>
      </c>
      <c r="E1321" s="13" t="s">
        <v>313</v>
      </c>
      <c r="F1321" s="14"/>
      <c r="G1321" s="14"/>
      <c r="H1321" s="14"/>
      <c r="I1321" s="14"/>
      <c r="J1321" s="14"/>
      <c r="K1321" s="14"/>
      <c r="L1321" s="14"/>
      <c r="M1321" s="14"/>
      <c r="N1321" s="14"/>
      <c r="O1321" s="14"/>
      <c r="P1321" s="14"/>
      <c r="Q1321" s="28"/>
    </row>
    <row r="1322" spans="1:17" x14ac:dyDescent="0.2">
      <c r="A1322" s="25" t="s">
        <v>62</v>
      </c>
      <c r="B1322" s="11" t="s">
        <v>148</v>
      </c>
      <c r="C1322" s="11" t="s">
        <v>311</v>
      </c>
      <c r="D1322" s="11" t="s">
        <v>215</v>
      </c>
      <c r="E1322" s="11" t="s">
        <v>312</v>
      </c>
      <c r="F1322" s="12"/>
      <c r="G1322" s="12"/>
      <c r="H1322" s="12"/>
      <c r="I1322" s="12"/>
      <c r="J1322" s="12"/>
      <c r="K1322" s="12"/>
      <c r="L1322" s="12"/>
      <c r="M1322" s="12"/>
      <c r="N1322" s="12"/>
      <c r="O1322" s="12"/>
      <c r="P1322" s="12"/>
      <c r="Q1322" s="26"/>
    </row>
    <row r="1323" spans="1:17" x14ac:dyDescent="0.2">
      <c r="A1323" s="27" t="s">
        <v>62</v>
      </c>
      <c r="B1323" s="13" t="s">
        <v>148</v>
      </c>
      <c r="C1323" s="13" t="s">
        <v>311</v>
      </c>
      <c r="D1323" s="13" t="s">
        <v>215</v>
      </c>
      <c r="E1323" s="13" t="s">
        <v>313</v>
      </c>
      <c r="F1323" s="14"/>
      <c r="G1323" s="14"/>
      <c r="H1323" s="14"/>
      <c r="I1323" s="14"/>
      <c r="J1323" s="14"/>
      <c r="K1323" s="14"/>
      <c r="L1323" s="14"/>
      <c r="M1323" s="14"/>
      <c r="N1323" s="14"/>
      <c r="O1323" s="14"/>
      <c r="P1323" s="14"/>
      <c r="Q1323" s="28"/>
    </row>
    <row r="1324" spans="1:17" x14ac:dyDescent="0.2">
      <c r="A1324" s="25" t="s">
        <v>62</v>
      </c>
      <c r="B1324" s="11" t="s">
        <v>148</v>
      </c>
      <c r="C1324" s="11" t="s">
        <v>311</v>
      </c>
      <c r="D1324" s="11" t="s">
        <v>214</v>
      </c>
      <c r="E1324" s="11" t="s">
        <v>312</v>
      </c>
      <c r="F1324" s="12"/>
      <c r="G1324" s="12">
        <v>2</v>
      </c>
      <c r="H1324" s="12">
        <v>2</v>
      </c>
      <c r="I1324" s="12"/>
      <c r="J1324" s="12"/>
      <c r="K1324" s="12"/>
      <c r="L1324" s="12">
        <v>2</v>
      </c>
      <c r="M1324" s="12">
        <v>2</v>
      </c>
      <c r="N1324" s="12">
        <v>3</v>
      </c>
      <c r="O1324" s="12">
        <v>4</v>
      </c>
      <c r="P1324" s="12"/>
      <c r="Q1324" s="26"/>
    </row>
    <row r="1325" spans="1:17" x14ac:dyDescent="0.2">
      <c r="A1325" s="27" t="s">
        <v>62</v>
      </c>
      <c r="B1325" s="13" t="s">
        <v>148</v>
      </c>
      <c r="C1325" s="13" t="s">
        <v>311</v>
      </c>
      <c r="D1325" s="13" t="s">
        <v>214</v>
      </c>
      <c r="E1325" s="13" t="s">
        <v>313</v>
      </c>
      <c r="F1325" s="14"/>
      <c r="G1325" s="14"/>
      <c r="H1325" s="14">
        <v>5</v>
      </c>
      <c r="I1325" s="14">
        <v>3</v>
      </c>
      <c r="J1325" s="14"/>
      <c r="K1325" s="14"/>
      <c r="L1325" s="14">
        <v>1</v>
      </c>
      <c r="M1325" s="14">
        <v>2</v>
      </c>
      <c r="N1325" s="14">
        <v>2</v>
      </c>
      <c r="O1325" s="14">
        <v>7</v>
      </c>
      <c r="P1325" s="14"/>
      <c r="Q1325" s="28"/>
    </row>
    <row r="1326" spans="1:17" x14ac:dyDescent="0.2">
      <c r="A1326" s="25" t="s">
        <v>62</v>
      </c>
      <c r="B1326" s="11" t="s">
        <v>148</v>
      </c>
      <c r="C1326" s="11" t="s">
        <v>314</v>
      </c>
      <c r="D1326" s="11" t="s">
        <v>214</v>
      </c>
      <c r="E1326" s="11" t="s">
        <v>312</v>
      </c>
      <c r="F1326" s="12"/>
      <c r="G1326" s="12">
        <v>1</v>
      </c>
      <c r="H1326" s="12">
        <v>9</v>
      </c>
      <c r="I1326" s="12">
        <v>6</v>
      </c>
      <c r="J1326" s="12"/>
      <c r="K1326" s="12"/>
      <c r="L1326" s="12">
        <v>4</v>
      </c>
      <c r="M1326" s="12">
        <v>1</v>
      </c>
      <c r="N1326" s="12">
        <v>7</v>
      </c>
      <c r="O1326" s="12">
        <v>8</v>
      </c>
      <c r="P1326" s="12"/>
      <c r="Q1326" s="26"/>
    </row>
    <row r="1327" spans="1:17" x14ac:dyDescent="0.2">
      <c r="A1327" s="27" t="s">
        <v>62</v>
      </c>
      <c r="B1327" s="13" t="s">
        <v>148</v>
      </c>
      <c r="C1327" s="13" t="s">
        <v>314</v>
      </c>
      <c r="D1327" s="13" t="s">
        <v>214</v>
      </c>
      <c r="E1327" s="13" t="s">
        <v>313</v>
      </c>
      <c r="F1327" s="14"/>
      <c r="G1327" s="14">
        <v>1</v>
      </c>
      <c r="H1327" s="14">
        <v>12</v>
      </c>
      <c r="I1327" s="14">
        <v>3</v>
      </c>
      <c r="J1327" s="14"/>
      <c r="K1327" s="14"/>
      <c r="L1327" s="14">
        <v>6</v>
      </c>
      <c r="M1327" s="14">
        <v>4</v>
      </c>
      <c r="N1327" s="14">
        <v>4</v>
      </c>
      <c r="O1327" s="14">
        <v>4</v>
      </c>
      <c r="P1327" s="14"/>
      <c r="Q1327" s="28"/>
    </row>
    <row r="1328" spans="1:17" x14ac:dyDescent="0.2">
      <c r="A1328" s="25" t="s">
        <v>62</v>
      </c>
      <c r="B1328" s="11" t="s">
        <v>148</v>
      </c>
      <c r="C1328" s="11" t="s">
        <v>314</v>
      </c>
      <c r="D1328" s="11" t="s">
        <v>215</v>
      </c>
      <c r="E1328" s="11" t="s">
        <v>313</v>
      </c>
      <c r="F1328" s="12"/>
      <c r="G1328" s="12"/>
      <c r="H1328" s="12">
        <v>5</v>
      </c>
      <c r="I1328" s="12"/>
      <c r="J1328" s="12"/>
      <c r="K1328" s="12"/>
      <c r="L1328" s="12">
        <v>1</v>
      </c>
      <c r="M1328" s="12"/>
      <c r="N1328" s="12"/>
      <c r="O1328" s="12">
        <v>2</v>
      </c>
      <c r="P1328" s="12"/>
      <c r="Q1328" s="26"/>
    </row>
    <row r="1329" spans="1:17" x14ac:dyDescent="0.2">
      <c r="A1329" s="27" t="s">
        <v>62</v>
      </c>
      <c r="B1329" s="13" t="s">
        <v>148</v>
      </c>
      <c r="C1329" s="13" t="s">
        <v>314</v>
      </c>
      <c r="D1329" s="13" t="s">
        <v>213</v>
      </c>
      <c r="E1329" s="13" t="s">
        <v>313</v>
      </c>
      <c r="F1329" s="14"/>
      <c r="G1329" s="14"/>
      <c r="H1329" s="14">
        <v>1</v>
      </c>
      <c r="I1329" s="14"/>
      <c r="J1329" s="14"/>
      <c r="K1329" s="14"/>
      <c r="L1329" s="14"/>
      <c r="M1329" s="14">
        <v>5</v>
      </c>
      <c r="N1329" s="14">
        <v>1</v>
      </c>
      <c r="O1329" s="14">
        <v>3</v>
      </c>
      <c r="P1329" s="14"/>
      <c r="Q1329" s="28"/>
    </row>
    <row r="1330" spans="1:17" x14ac:dyDescent="0.2">
      <c r="A1330" s="25" t="s">
        <v>62</v>
      </c>
      <c r="B1330" s="11" t="s">
        <v>148</v>
      </c>
      <c r="C1330" s="11" t="s">
        <v>314</v>
      </c>
      <c r="D1330" s="11" t="s">
        <v>212</v>
      </c>
      <c r="E1330" s="11" t="s">
        <v>312</v>
      </c>
      <c r="F1330" s="12"/>
      <c r="G1330" s="12"/>
      <c r="H1330" s="12">
        <v>4</v>
      </c>
      <c r="I1330" s="12">
        <v>2</v>
      </c>
      <c r="J1330" s="12"/>
      <c r="K1330" s="12"/>
      <c r="L1330" s="12">
        <v>3</v>
      </c>
      <c r="M1330" s="12"/>
      <c r="N1330" s="12">
        <v>5</v>
      </c>
      <c r="O1330" s="12">
        <v>4</v>
      </c>
      <c r="P1330" s="12"/>
      <c r="Q1330" s="26"/>
    </row>
    <row r="1331" spans="1:17" x14ac:dyDescent="0.2">
      <c r="A1331" s="27" t="s">
        <v>62</v>
      </c>
      <c r="B1331" s="13" t="s">
        <v>148</v>
      </c>
      <c r="C1331" s="13" t="s">
        <v>314</v>
      </c>
      <c r="D1331" s="13" t="s">
        <v>212</v>
      </c>
      <c r="E1331" s="13" t="s">
        <v>313</v>
      </c>
      <c r="F1331" s="14"/>
      <c r="G1331" s="14"/>
      <c r="H1331" s="14">
        <v>5</v>
      </c>
      <c r="I1331" s="14">
        <v>5</v>
      </c>
      <c r="J1331" s="14"/>
      <c r="K1331" s="14"/>
      <c r="L1331" s="14"/>
      <c r="M1331" s="14">
        <v>1</v>
      </c>
      <c r="N1331" s="14">
        <v>2</v>
      </c>
      <c r="O1331" s="14">
        <v>4</v>
      </c>
      <c r="P1331" s="14"/>
      <c r="Q1331" s="28"/>
    </row>
    <row r="1332" spans="1:17" x14ac:dyDescent="0.2">
      <c r="A1332" s="25" t="s">
        <v>62</v>
      </c>
      <c r="B1332" s="11" t="s">
        <v>148</v>
      </c>
      <c r="C1332" s="11" t="s">
        <v>314</v>
      </c>
      <c r="D1332" s="11" t="s">
        <v>210</v>
      </c>
      <c r="E1332" s="11" t="s">
        <v>312</v>
      </c>
      <c r="F1332" s="12"/>
      <c r="G1332" s="12"/>
      <c r="H1332" s="12">
        <v>2</v>
      </c>
      <c r="I1332" s="12">
        <v>2</v>
      </c>
      <c r="J1332" s="12"/>
      <c r="K1332" s="12"/>
      <c r="L1332" s="12">
        <v>2</v>
      </c>
      <c r="M1332" s="12">
        <v>2</v>
      </c>
      <c r="N1332" s="12">
        <v>2</v>
      </c>
      <c r="O1332" s="12">
        <v>2</v>
      </c>
      <c r="P1332" s="12"/>
      <c r="Q1332" s="26"/>
    </row>
    <row r="1333" spans="1:17" x14ac:dyDescent="0.2">
      <c r="A1333" s="27" t="s">
        <v>62</v>
      </c>
      <c r="B1333" s="13" t="s">
        <v>148</v>
      </c>
      <c r="C1333" s="13" t="s">
        <v>314</v>
      </c>
      <c r="D1333" s="13" t="s">
        <v>210</v>
      </c>
      <c r="E1333" s="13" t="s">
        <v>313</v>
      </c>
      <c r="F1333" s="14"/>
      <c r="G1333" s="14"/>
      <c r="H1333" s="14">
        <v>5</v>
      </c>
      <c r="I1333" s="14">
        <v>2</v>
      </c>
      <c r="J1333" s="14"/>
      <c r="K1333" s="14"/>
      <c r="L1333" s="14">
        <v>1</v>
      </c>
      <c r="M1333" s="14"/>
      <c r="N1333" s="14">
        <v>3</v>
      </c>
      <c r="O1333" s="14">
        <v>2</v>
      </c>
      <c r="P1333" s="14"/>
      <c r="Q1333" s="28"/>
    </row>
    <row r="1334" spans="1:17" x14ac:dyDescent="0.2">
      <c r="A1334" s="25" t="s">
        <v>62</v>
      </c>
      <c r="B1334" s="11" t="s">
        <v>148</v>
      </c>
      <c r="C1334" s="11" t="s">
        <v>314</v>
      </c>
      <c r="D1334" s="11" t="s">
        <v>215</v>
      </c>
      <c r="E1334" s="11" t="s">
        <v>312</v>
      </c>
      <c r="F1334" s="12"/>
      <c r="G1334" s="12"/>
      <c r="H1334" s="12">
        <v>5</v>
      </c>
      <c r="I1334" s="12">
        <v>1</v>
      </c>
      <c r="J1334" s="12"/>
      <c r="K1334" s="12"/>
      <c r="L1334" s="12"/>
      <c r="M1334" s="12"/>
      <c r="N1334" s="12">
        <v>4</v>
      </c>
      <c r="O1334" s="12"/>
      <c r="P1334" s="12"/>
      <c r="Q1334" s="26"/>
    </row>
    <row r="1335" spans="1:17" x14ac:dyDescent="0.2">
      <c r="A1335" s="27" t="s">
        <v>62</v>
      </c>
      <c r="B1335" s="13" t="s">
        <v>148</v>
      </c>
      <c r="C1335" s="13" t="s">
        <v>314</v>
      </c>
      <c r="D1335" s="13" t="s">
        <v>213</v>
      </c>
      <c r="E1335" s="13" t="s">
        <v>312</v>
      </c>
      <c r="F1335" s="14"/>
      <c r="G1335" s="14"/>
      <c r="H1335" s="14">
        <v>1</v>
      </c>
      <c r="I1335" s="14"/>
      <c r="J1335" s="14"/>
      <c r="K1335" s="14"/>
      <c r="L1335" s="14">
        <v>2</v>
      </c>
      <c r="M1335" s="14"/>
      <c r="N1335" s="14"/>
      <c r="O1335" s="14"/>
      <c r="P1335" s="14"/>
      <c r="Q1335" s="28"/>
    </row>
    <row r="1336" spans="1:17" x14ac:dyDescent="0.2">
      <c r="A1336" s="25" t="s">
        <v>63</v>
      </c>
      <c r="B1336" s="11" t="s">
        <v>149</v>
      </c>
      <c r="C1336" s="11" t="s">
        <v>311</v>
      </c>
      <c r="D1336" s="11" t="s">
        <v>210</v>
      </c>
      <c r="E1336" s="11" t="s">
        <v>312</v>
      </c>
      <c r="F1336" s="12"/>
      <c r="G1336" s="12"/>
      <c r="H1336" s="12"/>
      <c r="I1336" s="12"/>
      <c r="J1336" s="12"/>
      <c r="K1336" s="12"/>
      <c r="L1336" s="12"/>
      <c r="M1336" s="12"/>
      <c r="N1336" s="12"/>
      <c r="O1336" s="12"/>
      <c r="P1336" s="12"/>
      <c r="Q1336" s="26"/>
    </row>
    <row r="1337" spans="1:17" x14ac:dyDescent="0.2">
      <c r="A1337" s="27" t="s">
        <v>63</v>
      </c>
      <c r="B1337" s="13" t="s">
        <v>149</v>
      </c>
      <c r="C1337" s="13" t="s">
        <v>311</v>
      </c>
      <c r="D1337" s="13" t="s">
        <v>210</v>
      </c>
      <c r="E1337" s="13" t="s">
        <v>313</v>
      </c>
      <c r="F1337" s="14"/>
      <c r="G1337" s="14"/>
      <c r="H1337" s="14"/>
      <c r="I1337" s="14"/>
      <c r="J1337" s="14"/>
      <c r="K1337" s="14"/>
      <c r="L1337" s="14"/>
      <c r="M1337" s="14"/>
      <c r="N1337" s="14"/>
      <c r="O1337" s="14"/>
      <c r="P1337" s="14"/>
      <c r="Q1337" s="28"/>
    </row>
    <row r="1338" spans="1:17" x14ac:dyDescent="0.2">
      <c r="A1338" s="25" t="s">
        <v>63</v>
      </c>
      <c r="B1338" s="11" t="s">
        <v>149</v>
      </c>
      <c r="C1338" s="11" t="s">
        <v>311</v>
      </c>
      <c r="D1338" s="11" t="s">
        <v>212</v>
      </c>
      <c r="E1338" s="11" t="s">
        <v>313</v>
      </c>
      <c r="F1338" s="12"/>
      <c r="G1338" s="12"/>
      <c r="H1338" s="12"/>
      <c r="I1338" s="12"/>
      <c r="J1338" s="12"/>
      <c r="K1338" s="12"/>
      <c r="L1338" s="12"/>
      <c r="M1338" s="12"/>
      <c r="N1338" s="12"/>
      <c r="O1338" s="12"/>
      <c r="P1338" s="12"/>
      <c r="Q1338" s="26"/>
    </row>
    <row r="1339" spans="1:17" x14ac:dyDescent="0.2">
      <c r="A1339" s="27" t="s">
        <v>63</v>
      </c>
      <c r="B1339" s="13" t="s">
        <v>149</v>
      </c>
      <c r="C1339" s="13" t="s">
        <v>311</v>
      </c>
      <c r="D1339" s="13" t="s">
        <v>212</v>
      </c>
      <c r="E1339" s="13" t="s">
        <v>312</v>
      </c>
      <c r="F1339" s="14"/>
      <c r="G1339" s="14"/>
      <c r="H1339" s="14"/>
      <c r="I1339" s="14"/>
      <c r="J1339" s="14"/>
      <c r="K1339" s="14"/>
      <c r="L1339" s="14"/>
      <c r="M1339" s="14"/>
      <c r="N1339" s="14"/>
      <c r="O1339" s="14"/>
      <c r="P1339" s="14"/>
      <c r="Q1339" s="28"/>
    </row>
    <row r="1340" spans="1:17" x14ac:dyDescent="0.2">
      <c r="A1340" s="25" t="s">
        <v>63</v>
      </c>
      <c r="B1340" s="11" t="s">
        <v>149</v>
      </c>
      <c r="C1340" s="11" t="s">
        <v>314</v>
      </c>
      <c r="D1340" s="11" t="s">
        <v>206</v>
      </c>
      <c r="E1340" s="11" t="s">
        <v>312</v>
      </c>
      <c r="F1340" s="12"/>
      <c r="G1340" s="12"/>
      <c r="H1340" s="12"/>
      <c r="I1340" s="12"/>
      <c r="J1340" s="12"/>
      <c r="K1340" s="12"/>
      <c r="L1340" s="12"/>
      <c r="M1340" s="12"/>
      <c r="N1340" s="12"/>
      <c r="O1340" s="12"/>
      <c r="P1340" s="12"/>
      <c r="Q1340" s="26"/>
    </row>
    <row r="1341" spans="1:17" x14ac:dyDescent="0.2">
      <c r="A1341" s="27" t="s">
        <v>63</v>
      </c>
      <c r="B1341" s="13" t="s">
        <v>149</v>
      </c>
      <c r="C1341" s="13" t="s">
        <v>314</v>
      </c>
      <c r="D1341" s="13" t="s">
        <v>206</v>
      </c>
      <c r="E1341" s="13" t="s">
        <v>313</v>
      </c>
      <c r="F1341" s="14"/>
      <c r="G1341" s="14"/>
      <c r="H1341" s="14"/>
      <c r="I1341" s="14"/>
      <c r="J1341" s="14"/>
      <c r="K1341" s="14"/>
      <c r="L1341" s="14"/>
      <c r="M1341" s="14"/>
      <c r="N1341" s="14"/>
      <c r="O1341" s="14"/>
      <c r="P1341" s="14"/>
      <c r="Q1341" s="28"/>
    </row>
    <row r="1342" spans="1:17" x14ac:dyDescent="0.2">
      <c r="A1342" s="25" t="s">
        <v>63</v>
      </c>
      <c r="B1342" s="11" t="s">
        <v>149</v>
      </c>
      <c r="C1342" s="11" t="s">
        <v>311</v>
      </c>
      <c r="D1342" s="11" t="s">
        <v>213</v>
      </c>
      <c r="E1342" s="11" t="s">
        <v>312</v>
      </c>
      <c r="F1342" s="12"/>
      <c r="G1342" s="12"/>
      <c r="H1342" s="12"/>
      <c r="I1342" s="12"/>
      <c r="J1342" s="12"/>
      <c r="K1342" s="12"/>
      <c r="L1342" s="12"/>
      <c r="M1342" s="12"/>
      <c r="N1342" s="12"/>
      <c r="O1342" s="12"/>
      <c r="P1342" s="12"/>
      <c r="Q1342" s="26"/>
    </row>
    <row r="1343" spans="1:17" x14ac:dyDescent="0.2">
      <c r="A1343" s="27" t="s">
        <v>63</v>
      </c>
      <c r="B1343" s="13" t="s">
        <v>149</v>
      </c>
      <c r="C1343" s="13" t="s">
        <v>311</v>
      </c>
      <c r="D1343" s="13" t="s">
        <v>213</v>
      </c>
      <c r="E1343" s="13" t="s">
        <v>313</v>
      </c>
      <c r="F1343" s="14"/>
      <c r="G1343" s="14"/>
      <c r="H1343" s="14"/>
      <c r="I1343" s="14"/>
      <c r="J1343" s="14"/>
      <c r="K1343" s="14"/>
      <c r="L1343" s="14"/>
      <c r="M1343" s="14"/>
      <c r="N1343" s="14"/>
      <c r="O1343" s="14"/>
      <c r="P1343" s="14"/>
      <c r="Q1343" s="28"/>
    </row>
    <row r="1344" spans="1:17" x14ac:dyDescent="0.2">
      <c r="A1344" s="25" t="s">
        <v>63</v>
      </c>
      <c r="B1344" s="11" t="s">
        <v>149</v>
      </c>
      <c r="C1344" s="11" t="s">
        <v>314</v>
      </c>
      <c r="D1344" s="11" t="s">
        <v>213</v>
      </c>
      <c r="E1344" s="11" t="s">
        <v>313</v>
      </c>
      <c r="F1344" s="12">
        <v>11</v>
      </c>
      <c r="G1344" s="12"/>
      <c r="H1344" s="12"/>
      <c r="I1344" s="12"/>
      <c r="J1344" s="12"/>
      <c r="K1344" s="12"/>
      <c r="L1344" s="12"/>
      <c r="M1344" s="12"/>
      <c r="N1344" s="12"/>
      <c r="O1344" s="12"/>
      <c r="P1344" s="12"/>
      <c r="Q1344" s="26"/>
    </row>
    <row r="1345" spans="1:17" x14ac:dyDescent="0.2">
      <c r="A1345" s="27" t="s">
        <v>63</v>
      </c>
      <c r="B1345" s="13" t="s">
        <v>149</v>
      </c>
      <c r="C1345" s="13" t="s">
        <v>314</v>
      </c>
      <c r="D1345" s="13" t="s">
        <v>212</v>
      </c>
      <c r="E1345" s="13" t="s">
        <v>312</v>
      </c>
      <c r="F1345" s="14">
        <v>6</v>
      </c>
      <c r="G1345" s="14"/>
      <c r="H1345" s="14"/>
      <c r="I1345" s="14"/>
      <c r="J1345" s="14"/>
      <c r="K1345" s="14"/>
      <c r="L1345" s="14"/>
      <c r="M1345" s="14"/>
      <c r="N1345" s="14"/>
      <c r="O1345" s="14"/>
      <c r="P1345" s="14"/>
      <c r="Q1345" s="28"/>
    </row>
    <row r="1346" spans="1:17" x14ac:dyDescent="0.2">
      <c r="A1346" s="25" t="s">
        <v>63</v>
      </c>
      <c r="B1346" s="11" t="s">
        <v>149</v>
      </c>
      <c r="C1346" s="11" t="s">
        <v>314</v>
      </c>
      <c r="D1346" s="11" t="s">
        <v>210</v>
      </c>
      <c r="E1346" s="11" t="s">
        <v>312</v>
      </c>
      <c r="F1346" s="12">
        <v>6</v>
      </c>
      <c r="G1346" s="12"/>
      <c r="H1346" s="12"/>
      <c r="I1346" s="12"/>
      <c r="J1346" s="12"/>
      <c r="K1346" s="12"/>
      <c r="L1346" s="12"/>
      <c r="M1346" s="12"/>
      <c r="N1346" s="12"/>
      <c r="O1346" s="12"/>
      <c r="P1346" s="12"/>
      <c r="Q1346" s="26"/>
    </row>
    <row r="1347" spans="1:17" x14ac:dyDescent="0.2">
      <c r="A1347" s="27" t="s">
        <v>63</v>
      </c>
      <c r="B1347" s="13" t="s">
        <v>149</v>
      </c>
      <c r="C1347" s="13" t="s">
        <v>314</v>
      </c>
      <c r="D1347" s="13" t="s">
        <v>210</v>
      </c>
      <c r="E1347" s="13" t="s">
        <v>313</v>
      </c>
      <c r="F1347" s="14">
        <v>13</v>
      </c>
      <c r="G1347" s="14"/>
      <c r="H1347" s="14"/>
      <c r="I1347" s="14"/>
      <c r="J1347" s="14"/>
      <c r="K1347" s="14"/>
      <c r="L1347" s="14"/>
      <c r="M1347" s="14"/>
      <c r="N1347" s="14"/>
      <c r="O1347" s="14"/>
      <c r="P1347" s="14"/>
      <c r="Q1347" s="28"/>
    </row>
    <row r="1348" spans="1:17" x14ac:dyDescent="0.2">
      <c r="A1348" s="25" t="s">
        <v>63</v>
      </c>
      <c r="B1348" s="11" t="s">
        <v>149</v>
      </c>
      <c r="C1348" s="11" t="s">
        <v>314</v>
      </c>
      <c r="D1348" s="11" t="s">
        <v>214</v>
      </c>
      <c r="E1348" s="11" t="s">
        <v>313</v>
      </c>
      <c r="F1348" s="12">
        <v>3</v>
      </c>
      <c r="G1348" s="12"/>
      <c r="H1348" s="12"/>
      <c r="I1348" s="12"/>
      <c r="J1348" s="12"/>
      <c r="K1348" s="12"/>
      <c r="L1348" s="12"/>
      <c r="M1348" s="12">
        <v>5</v>
      </c>
      <c r="N1348" s="12">
        <v>1</v>
      </c>
      <c r="O1348" s="12"/>
      <c r="P1348" s="12"/>
      <c r="Q1348" s="26"/>
    </row>
    <row r="1349" spans="1:17" x14ac:dyDescent="0.2">
      <c r="A1349" s="27" t="s">
        <v>63</v>
      </c>
      <c r="B1349" s="13" t="s">
        <v>149</v>
      </c>
      <c r="C1349" s="13" t="s">
        <v>311</v>
      </c>
      <c r="D1349" s="13" t="s">
        <v>214</v>
      </c>
      <c r="E1349" s="13" t="s">
        <v>312</v>
      </c>
      <c r="F1349" s="14"/>
      <c r="G1349" s="14">
        <v>14</v>
      </c>
      <c r="H1349" s="14"/>
      <c r="I1349" s="14"/>
      <c r="J1349" s="14"/>
      <c r="K1349" s="14">
        <v>6</v>
      </c>
      <c r="L1349" s="14">
        <v>7</v>
      </c>
      <c r="M1349" s="14"/>
      <c r="N1349" s="14">
        <v>13</v>
      </c>
      <c r="O1349" s="14"/>
      <c r="P1349" s="14"/>
      <c r="Q1349" s="28"/>
    </row>
    <row r="1350" spans="1:17" x14ac:dyDescent="0.2">
      <c r="A1350" s="25" t="s">
        <v>63</v>
      </c>
      <c r="B1350" s="11" t="s">
        <v>149</v>
      </c>
      <c r="C1350" s="11" t="s">
        <v>311</v>
      </c>
      <c r="D1350" s="11" t="s">
        <v>214</v>
      </c>
      <c r="E1350" s="11" t="s">
        <v>313</v>
      </c>
      <c r="F1350" s="12"/>
      <c r="G1350" s="12">
        <v>6</v>
      </c>
      <c r="H1350" s="12">
        <v>9</v>
      </c>
      <c r="I1350" s="12"/>
      <c r="J1350" s="12"/>
      <c r="K1350" s="12">
        <v>5</v>
      </c>
      <c r="L1350" s="12">
        <v>2</v>
      </c>
      <c r="M1350" s="12"/>
      <c r="N1350" s="12">
        <v>15</v>
      </c>
      <c r="O1350" s="12"/>
      <c r="P1350" s="12"/>
      <c r="Q1350" s="26"/>
    </row>
    <row r="1351" spans="1:17" x14ac:dyDescent="0.2">
      <c r="A1351" s="27" t="s">
        <v>63</v>
      </c>
      <c r="B1351" s="13" t="s">
        <v>149</v>
      </c>
      <c r="C1351" s="13" t="s">
        <v>311</v>
      </c>
      <c r="D1351" s="13" t="s">
        <v>215</v>
      </c>
      <c r="E1351" s="13" t="s">
        <v>312</v>
      </c>
      <c r="F1351" s="14"/>
      <c r="G1351" s="14">
        <v>31</v>
      </c>
      <c r="H1351" s="14">
        <v>5</v>
      </c>
      <c r="I1351" s="14"/>
      <c r="J1351" s="14"/>
      <c r="K1351" s="14">
        <v>4</v>
      </c>
      <c r="L1351" s="14">
        <v>2</v>
      </c>
      <c r="M1351" s="14"/>
      <c r="N1351" s="14">
        <v>1</v>
      </c>
      <c r="O1351" s="14"/>
      <c r="P1351" s="14"/>
      <c r="Q1351" s="28"/>
    </row>
    <row r="1352" spans="1:17" x14ac:dyDescent="0.2">
      <c r="A1352" s="25" t="s">
        <v>63</v>
      </c>
      <c r="B1352" s="11" t="s">
        <v>149</v>
      </c>
      <c r="C1352" s="11" t="s">
        <v>311</v>
      </c>
      <c r="D1352" s="11" t="s">
        <v>215</v>
      </c>
      <c r="E1352" s="11" t="s">
        <v>313</v>
      </c>
      <c r="F1352" s="12"/>
      <c r="G1352" s="12">
        <v>19</v>
      </c>
      <c r="H1352" s="12">
        <v>12</v>
      </c>
      <c r="I1352" s="12"/>
      <c r="J1352" s="12"/>
      <c r="K1352" s="12">
        <v>6</v>
      </c>
      <c r="L1352" s="12">
        <v>7</v>
      </c>
      <c r="M1352" s="12"/>
      <c r="N1352" s="12">
        <v>3</v>
      </c>
      <c r="O1352" s="12"/>
      <c r="P1352" s="12"/>
      <c r="Q1352" s="26"/>
    </row>
    <row r="1353" spans="1:17" x14ac:dyDescent="0.2">
      <c r="A1353" s="27" t="s">
        <v>63</v>
      </c>
      <c r="B1353" s="13" t="s">
        <v>149</v>
      </c>
      <c r="C1353" s="13" t="s">
        <v>314</v>
      </c>
      <c r="D1353" s="13" t="s">
        <v>215</v>
      </c>
      <c r="E1353" s="13" t="s">
        <v>312</v>
      </c>
      <c r="F1353" s="14">
        <v>1</v>
      </c>
      <c r="G1353" s="14"/>
      <c r="H1353" s="14">
        <v>4</v>
      </c>
      <c r="I1353" s="14"/>
      <c r="J1353" s="14"/>
      <c r="K1353" s="14">
        <v>7</v>
      </c>
      <c r="L1353" s="14"/>
      <c r="M1353" s="14"/>
      <c r="N1353" s="14">
        <v>1</v>
      </c>
      <c r="O1353" s="14"/>
      <c r="P1353" s="14"/>
      <c r="Q1353" s="28"/>
    </row>
    <row r="1354" spans="1:17" x14ac:dyDescent="0.2">
      <c r="A1354" s="25" t="s">
        <v>63</v>
      </c>
      <c r="B1354" s="11" t="s">
        <v>149</v>
      </c>
      <c r="C1354" s="11" t="s">
        <v>314</v>
      </c>
      <c r="D1354" s="11" t="s">
        <v>215</v>
      </c>
      <c r="E1354" s="11" t="s">
        <v>313</v>
      </c>
      <c r="F1354" s="12">
        <v>3</v>
      </c>
      <c r="G1354" s="12"/>
      <c r="H1354" s="12">
        <v>6</v>
      </c>
      <c r="I1354" s="12"/>
      <c r="J1354" s="12"/>
      <c r="K1354" s="12">
        <v>7</v>
      </c>
      <c r="L1354" s="12"/>
      <c r="M1354" s="12"/>
      <c r="N1354" s="12">
        <v>1</v>
      </c>
      <c r="O1354" s="12"/>
      <c r="P1354" s="12"/>
      <c r="Q1354" s="26"/>
    </row>
    <row r="1355" spans="1:17" x14ac:dyDescent="0.2">
      <c r="A1355" s="27" t="s">
        <v>63</v>
      </c>
      <c r="B1355" s="13" t="s">
        <v>149</v>
      </c>
      <c r="C1355" s="13" t="s">
        <v>314</v>
      </c>
      <c r="D1355" s="13" t="s">
        <v>214</v>
      </c>
      <c r="E1355" s="13" t="s">
        <v>312</v>
      </c>
      <c r="F1355" s="14">
        <v>1</v>
      </c>
      <c r="G1355" s="14"/>
      <c r="H1355" s="14">
        <v>4</v>
      </c>
      <c r="I1355" s="14"/>
      <c r="J1355" s="14"/>
      <c r="K1355" s="14">
        <v>1</v>
      </c>
      <c r="L1355" s="14"/>
      <c r="M1355" s="14">
        <v>4</v>
      </c>
      <c r="N1355" s="14"/>
      <c r="O1355" s="14"/>
      <c r="P1355" s="14"/>
      <c r="Q1355" s="28"/>
    </row>
    <row r="1356" spans="1:17" x14ac:dyDescent="0.2">
      <c r="A1356" s="25" t="s">
        <v>63</v>
      </c>
      <c r="B1356" s="11" t="s">
        <v>149</v>
      </c>
      <c r="C1356" s="11" t="s">
        <v>314</v>
      </c>
      <c r="D1356" s="11" t="s">
        <v>213</v>
      </c>
      <c r="E1356" s="11" t="s">
        <v>312</v>
      </c>
      <c r="F1356" s="12">
        <v>9</v>
      </c>
      <c r="G1356" s="12"/>
      <c r="H1356" s="12">
        <v>2</v>
      </c>
      <c r="I1356" s="12"/>
      <c r="J1356" s="12"/>
      <c r="K1356" s="12"/>
      <c r="L1356" s="12"/>
      <c r="M1356" s="12"/>
      <c r="N1356" s="12"/>
      <c r="O1356" s="12"/>
      <c r="P1356" s="12"/>
      <c r="Q1356" s="26"/>
    </row>
    <row r="1357" spans="1:17" x14ac:dyDescent="0.2">
      <c r="A1357" s="27" t="s">
        <v>63</v>
      </c>
      <c r="B1357" s="13" t="s">
        <v>149</v>
      </c>
      <c r="C1357" s="13" t="s">
        <v>314</v>
      </c>
      <c r="D1357" s="13" t="s">
        <v>212</v>
      </c>
      <c r="E1357" s="13" t="s">
        <v>313</v>
      </c>
      <c r="F1357" s="14">
        <v>8</v>
      </c>
      <c r="G1357" s="14"/>
      <c r="H1357" s="14">
        <v>3</v>
      </c>
      <c r="I1357" s="14"/>
      <c r="J1357" s="14"/>
      <c r="K1357" s="14"/>
      <c r="L1357" s="14"/>
      <c r="M1357" s="14"/>
      <c r="N1357" s="14"/>
      <c r="O1357" s="14"/>
      <c r="P1357" s="14"/>
      <c r="Q1357" s="28"/>
    </row>
    <row r="1358" spans="1:17" x14ac:dyDescent="0.2">
      <c r="A1358" s="25" t="s">
        <v>64</v>
      </c>
      <c r="B1358" s="11" t="s">
        <v>150</v>
      </c>
      <c r="C1358" s="11" t="s">
        <v>311</v>
      </c>
      <c r="D1358" s="11" t="s">
        <v>210</v>
      </c>
      <c r="E1358" s="11" t="s">
        <v>312</v>
      </c>
      <c r="F1358" s="12"/>
      <c r="G1358" s="12"/>
      <c r="H1358" s="12"/>
      <c r="I1358" s="12"/>
      <c r="J1358" s="12"/>
      <c r="K1358" s="12"/>
      <c r="L1358" s="12"/>
      <c r="M1358" s="12"/>
      <c r="N1358" s="12"/>
      <c r="O1358" s="12"/>
      <c r="P1358" s="12"/>
      <c r="Q1358" s="26"/>
    </row>
    <row r="1359" spans="1:17" x14ac:dyDescent="0.2">
      <c r="A1359" s="27" t="s">
        <v>64</v>
      </c>
      <c r="B1359" s="13" t="s">
        <v>150</v>
      </c>
      <c r="C1359" s="13" t="s">
        <v>311</v>
      </c>
      <c r="D1359" s="13" t="s">
        <v>210</v>
      </c>
      <c r="E1359" s="13" t="s">
        <v>313</v>
      </c>
      <c r="F1359" s="14"/>
      <c r="G1359" s="14"/>
      <c r="H1359" s="14"/>
      <c r="I1359" s="14"/>
      <c r="J1359" s="14"/>
      <c r="K1359" s="14"/>
      <c r="L1359" s="14"/>
      <c r="M1359" s="14"/>
      <c r="N1359" s="14"/>
      <c r="O1359" s="14"/>
      <c r="P1359" s="14"/>
      <c r="Q1359" s="28"/>
    </row>
    <row r="1360" spans="1:17" x14ac:dyDescent="0.2">
      <c r="A1360" s="25" t="s">
        <v>64</v>
      </c>
      <c r="B1360" s="11" t="s">
        <v>150</v>
      </c>
      <c r="C1360" s="11" t="s">
        <v>311</v>
      </c>
      <c r="D1360" s="11" t="s">
        <v>212</v>
      </c>
      <c r="E1360" s="11" t="s">
        <v>313</v>
      </c>
      <c r="F1360" s="12"/>
      <c r="G1360" s="12"/>
      <c r="H1360" s="12"/>
      <c r="I1360" s="12"/>
      <c r="J1360" s="12"/>
      <c r="K1360" s="12"/>
      <c r="L1360" s="12"/>
      <c r="M1360" s="12"/>
      <c r="N1360" s="12"/>
      <c r="O1360" s="12"/>
      <c r="P1360" s="12"/>
      <c r="Q1360" s="26"/>
    </row>
    <row r="1361" spans="1:17" x14ac:dyDescent="0.2">
      <c r="A1361" s="27" t="s">
        <v>64</v>
      </c>
      <c r="B1361" s="13" t="s">
        <v>150</v>
      </c>
      <c r="C1361" s="13" t="s">
        <v>311</v>
      </c>
      <c r="D1361" s="13" t="s">
        <v>212</v>
      </c>
      <c r="E1361" s="13" t="s">
        <v>312</v>
      </c>
      <c r="F1361" s="14"/>
      <c r="G1361" s="14"/>
      <c r="H1361" s="14"/>
      <c r="I1361" s="14"/>
      <c r="J1361" s="14"/>
      <c r="K1361" s="14"/>
      <c r="L1361" s="14"/>
      <c r="M1361" s="14"/>
      <c r="N1361" s="14"/>
      <c r="O1361" s="14"/>
      <c r="P1361" s="14"/>
      <c r="Q1361" s="28"/>
    </row>
    <row r="1362" spans="1:17" x14ac:dyDescent="0.2">
      <c r="A1362" s="25" t="s">
        <v>64</v>
      </c>
      <c r="B1362" s="11" t="s">
        <v>150</v>
      </c>
      <c r="C1362" s="11" t="s">
        <v>314</v>
      </c>
      <c r="D1362" s="11" t="s">
        <v>206</v>
      </c>
      <c r="E1362" s="11" t="s">
        <v>312</v>
      </c>
      <c r="F1362" s="12"/>
      <c r="G1362" s="12"/>
      <c r="H1362" s="12"/>
      <c r="I1362" s="12"/>
      <c r="J1362" s="12"/>
      <c r="K1362" s="12"/>
      <c r="L1362" s="12"/>
      <c r="M1362" s="12"/>
      <c r="N1362" s="12"/>
      <c r="O1362" s="12"/>
      <c r="P1362" s="12"/>
      <c r="Q1362" s="26"/>
    </row>
    <row r="1363" spans="1:17" x14ac:dyDescent="0.2">
      <c r="A1363" s="27" t="s">
        <v>64</v>
      </c>
      <c r="B1363" s="13" t="s">
        <v>150</v>
      </c>
      <c r="C1363" s="13" t="s">
        <v>314</v>
      </c>
      <c r="D1363" s="13" t="s">
        <v>206</v>
      </c>
      <c r="E1363" s="13" t="s">
        <v>313</v>
      </c>
      <c r="F1363" s="14"/>
      <c r="G1363" s="14"/>
      <c r="H1363" s="14"/>
      <c r="I1363" s="14"/>
      <c r="J1363" s="14"/>
      <c r="K1363" s="14"/>
      <c r="L1363" s="14"/>
      <c r="M1363" s="14"/>
      <c r="N1363" s="14"/>
      <c r="O1363" s="14"/>
      <c r="P1363" s="14"/>
      <c r="Q1363" s="28"/>
    </row>
    <row r="1364" spans="1:17" x14ac:dyDescent="0.2">
      <c r="A1364" s="25" t="s">
        <v>64</v>
      </c>
      <c r="B1364" s="11" t="s">
        <v>150</v>
      </c>
      <c r="C1364" s="11" t="s">
        <v>314</v>
      </c>
      <c r="D1364" s="11" t="s">
        <v>214</v>
      </c>
      <c r="E1364" s="11" t="s">
        <v>312</v>
      </c>
      <c r="F1364" s="12">
        <v>13</v>
      </c>
      <c r="G1364" s="12">
        <v>14</v>
      </c>
      <c r="H1364" s="12">
        <v>13</v>
      </c>
      <c r="I1364" s="12">
        <v>12</v>
      </c>
      <c r="J1364" s="12">
        <v>12</v>
      </c>
      <c r="K1364" s="12">
        <v>9</v>
      </c>
      <c r="L1364" s="12">
        <v>11</v>
      </c>
      <c r="M1364" s="12">
        <v>11</v>
      </c>
      <c r="N1364" s="12"/>
      <c r="O1364" s="12">
        <v>10</v>
      </c>
      <c r="P1364" s="12"/>
      <c r="Q1364" s="26"/>
    </row>
    <row r="1365" spans="1:17" x14ac:dyDescent="0.2">
      <c r="A1365" s="27" t="s">
        <v>64</v>
      </c>
      <c r="B1365" s="13" t="s">
        <v>150</v>
      </c>
      <c r="C1365" s="13" t="s">
        <v>314</v>
      </c>
      <c r="D1365" s="13" t="s">
        <v>214</v>
      </c>
      <c r="E1365" s="13" t="s">
        <v>313</v>
      </c>
      <c r="F1365" s="14">
        <v>14</v>
      </c>
      <c r="G1365" s="14">
        <v>14</v>
      </c>
      <c r="H1365" s="14">
        <v>12</v>
      </c>
      <c r="I1365" s="14">
        <v>12</v>
      </c>
      <c r="J1365" s="14">
        <v>12</v>
      </c>
      <c r="K1365" s="14">
        <v>10</v>
      </c>
      <c r="L1365" s="14">
        <v>12</v>
      </c>
      <c r="M1365" s="14">
        <v>11</v>
      </c>
      <c r="N1365" s="14"/>
      <c r="O1365" s="14">
        <v>11</v>
      </c>
      <c r="P1365" s="14"/>
      <c r="Q1365" s="28"/>
    </row>
    <row r="1366" spans="1:17" x14ac:dyDescent="0.2">
      <c r="A1366" s="25" t="s">
        <v>64</v>
      </c>
      <c r="B1366" s="11" t="s">
        <v>150</v>
      </c>
      <c r="C1366" s="11" t="s">
        <v>314</v>
      </c>
      <c r="D1366" s="11" t="s">
        <v>215</v>
      </c>
      <c r="E1366" s="11" t="s">
        <v>312</v>
      </c>
      <c r="F1366" s="12">
        <v>6</v>
      </c>
      <c r="G1366" s="12">
        <v>3</v>
      </c>
      <c r="H1366" s="12">
        <v>4</v>
      </c>
      <c r="I1366" s="12">
        <v>2</v>
      </c>
      <c r="J1366" s="12">
        <v>6</v>
      </c>
      <c r="K1366" s="12">
        <v>3</v>
      </c>
      <c r="L1366" s="12">
        <v>4</v>
      </c>
      <c r="M1366" s="12">
        <v>4</v>
      </c>
      <c r="N1366" s="12"/>
      <c r="O1366" s="12">
        <v>3</v>
      </c>
      <c r="P1366" s="12"/>
      <c r="Q1366" s="26"/>
    </row>
    <row r="1367" spans="1:17" x14ac:dyDescent="0.2">
      <c r="A1367" s="27" t="s">
        <v>64</v>
      </c>
      <c r="B1367" s="13" t="s">
        <v>150</v>
      </c>
      <c r="C1367" s="13" t="s">
        <v>314</v>
      </c>
      <c r="D1367" s="13" t="s">
        <v>215</v>
      </c>
      <c r="E1367" s="13" t="s">
        <v>313</v>
      </c>
      <c r="F1367" s="14">
        <v>5</v>
      </c>
      <c r="G1367" s="14">
        <v>2</v>
      </c>
      <c r="H1367" s="14">
        <v>3</v>
      </c>
      <c r="I1367" s="14">
        <v>5</v>
      </c>
      <c r="J1367" s="14">
        <v>5</v>
      </c>
      <c r="K1367" s="14">
        <v>3</v>
      </c>
      <c r="L1367" s="14">
        <v>4</v>
      </c>
      <c r="M1367" s="14">
        <v>3</v>
      </c>
      <c r="N1367" s="14"/>
      <c r="O1367" s="14">
        <v>4</v>
      </c>
      <c r="P1367" s="14"/>
      <c r="Q1367" s="28"/>
    </row>
    <row r="1368" spans="1:17" x14ac:dyDescent="0.2">
      <c r="A1368" s="25" t="s">
        <v>64</v>
      </c>
      <c r="B1368" s="11" t="s">
        <v>150</v>
      </c>
      <c r="C1368" s="11" t="s">
        <v>314</v>
      </c>
      <c r="D1368" s="11" t="s">
        <v>213</v>
      </c>
      <c r="E1368" s="11" t="s">
        <v>312</v>
      </c>
      <c r="F1368" s="12">
        <v>10</v>
      </c>
      <c r="G1368" s="12">
        <v>9</v>
      </c>
      <c r="H1368" s="12">
        <v>10</v>
      </c>
      <c r="I1368" s="12">
        <v>9</v>
      </c>
      <c r="J1368" s="12">
        <v>10</v>
      </c>
      <c r="K1368" s="12">
        <v>7</v>
      </c>
      <c r="L1368" s="12">
        <v>9</v>
      </c>
      <c r="M1368" s="12">
        <v>8</v>
      </c>
      <c r="N1368" s="12"/>
      <c r="O1368" s="12">
        <v>8</v>
      </c>
      <c r="P1368" s="12"/>
      <c r="Q1368" s="26"/>
    </row>
    <row r="1369" spans="1:17" x14ac:dyDescent="0.2">
      <c r="A1369" s="27" t="s">
        <v>64</v>
      </c>
      <c r="B1369" s="13" t="s">
        <v>150</v>
      </c>
      <c r="C1369" s="13" t="s">
        <v>314</v>
      </c>
      <c r="D1369" s="13" t="s">
        <v>213</v>
      </c>
      <c r="E1369" s="13" t="s">
        <v>313</v>
      </c>
      <c r="F1369" s="14">
        <v>11</v>
      </c>
      <c r="G1369" s="14">
        <v>10</v>
      </c>
      <c r="H1369" s="14">
        <v>11</v>
      </c>
      <c r="I1369" s="14">
        <v>10</v>
      </c>
      <c r="J1369" s="14">
        <v>10</v>
      </c>
      <c r="K1369" s="14">
        <v>8</v>
      </c>
      <c r="L1369" s="14">
        <v>11</v>
      </c>
      <c r="M1369" s="14">
        <v>9</v>
      </c>
      <c r="N1369" s="14"/>
      <c r="O1369" s="14">
        <v>11</v>
      </c>
      <c r="P1369" s="14"/>
      <c r="Q1369" s="28"/>
    </row>
    <row r="1370" spans="1:17" x14ac:dyDescent="0.2">
      <c r="A1370" s="25" t="s">
        <v>64</v>
      </c>
      <c r="B1370" s="11" t="s">
        <v>150</v>
      </c>
      <c r="C1370" s="11" t="s">
        <v>314</v>
      </c>
      <c r="D1370" s="11" t="s">
        <v>212</v>
      </c>
      <c r="E1370" s="11" t="s">
        <v>312</v>
      </c>
      <c r="F1370" s="12">
        <v>2</v>
      </c>
      <c r="G1370" s="12"/>
      <c r="H1370" s="12">
        <v>4</v>
      </c>
      <c r="I1370" s="12">
        <v>3</v>
      </c>
      <c r="J1370" s="12">
        <v>4</v>
      </c>
      <c r="K1370" s="12">
        <v>3</v>
      </c>
      <c r="L1370" s="12">
        <v>5</v>
      </c>
      <c r="M1370" s="12">
        <v>2</v>
      </c>
      <c r="N1370" s="12"/>
      <c r="O1370" s="12">
        <v>2</v>
      </c>
      <c r="P1370" s="12"/>
      <c r="Q1370" s="26"/>
    </row>
    <row r="1371" spans="1:17" x14ac:dyDescent="0.2">
      <c r="A1371" s="27" t="s">
        <v>64</v>
      </c>
      <c r="B1371" s="13" t="s">
        <v>150</v>
      </c>
      <c r="C1371" s="13" t="s">
        <v>314</v>
      </c>
      <c r="D1371" s="13" t="s">
        <v>212</v>
      </c>
      <c r="E1371" s="13" t="s">
        <v>313</v>
      </c>
      <c r="F1371" s="14">
        <v>3</v>
      </c>
      <c r="G1371" s="14">
        <v>2</v>
      </c>
      <c r="H1371" s="14">
        <v>5</v>
      </c>
      <c r="I1371" s="14">
        <v>4</v>
      </c>
      <c r="J1371" s="14">
        <v>6</v>
      </c>
      <c r="K1371" s="14">
        <v>5</v>
      </c>
      <c r="L1371" s="14">
        <v>6</v>
      </c>
      <c r="M1371" s="14">
        <v>3</v>
      </c>
      <c r="N1371" s="14"/>
      <c r="O1371" s="14">
        <v>4</v>
      </c>
      <c r="P1371" s="14"/>
      <c r="Q1371" s="28"/>
    </row>
    <row r="1372" spans="1:17" x14ac:dyDescent="0.2">
      <c r="A1372" s="25" t="s">
        <v>64</v>
      </c>
      <c r="B1372" s="11" t="s">
        <v>150</v>
      </c>
      <c r="C1372" s="11" t="s">
        <v>314</v>
      </c>
      <c r="D1372" s="11" t="s">
        <v>210</v>
      </c>
      <c r="E1372" s="11" t="s">
        <v>312</v>
      </c>
      <c r="F1372" s="12">
        <v>16</v>
      </c>
      <c r="G1372" s="12">
        <v>17</v>
      </c>
      <c r="H1372" s="12">
        <v>17</v>
      </c>
      <c r="I1372" s="12">
        <v>15</v>
      </c>
      <c r="J1372" s="12">
        <v>16</v>
      </c>
      <c r="K1372" s="12">
        <v>14</v>
      </c>
      <c r="L1372" s="12">
        <v>18</v>
      </c>
      <c r="M1372" s="12">
        <v>16</v>
      </c>
      <c r="N1372" s="12">
        <v>16</v>
      </c>
      <c r="O1372" s="12">
        <v>17</v>
      </c>
      <c r="P1372" s="12"/>
      <c r="Q1372" s="26"/>
    </row>
    <row r="1373" spans="1:17" x14ac:dyDescent="0.2">
      <c r="A1373" s="27" t="s">
        <v>64</v>
      </c>
      <c r="B1373" s="13" t="s">
        <v>150</v>
      </c>
      <c r="C1373" s="13" t="s">
        <v>314</v>
      </c>
      <c r="D1373" s="13" t="s">
        <v>210</v>
      </c>
      <c r="E1373" s="13" t="s">
        <v>313</v>
      </c>
      <c r="F1373" s="14">
        <v>17</v>
      </c>
      <c r="G1373" s="14">
        <v>19</v>
      </c>
      <c r="H1373" s="14">
        <v>17</v>
      </c>
      <c r="I1373" s="14">
        <v>17</v>
      </c>
      <c r="J1373" s="14">
        <v>18</v>
      </c>
      <c r="K1373" s="14">
        <v>17</v>
      </c>
      <c r="L1373" s="14">
        <v>20</v>
      </c>
      <c r="M1373" s="14">
        <v>20</v>
      </c>
      <c r="N1373" s="14">
        <v>22</v>
      </c>
      <c r="O1373" s="14">
        <v>22</v>
      </c>
      <c r="P1373" s="14"/>
      <c r="Q1373" s="28"/>
    </row>
    <row r="1374" spans="1:17" x14ac:dyDescent="0.2">
      <c r="A1374" s="25" t="s">
        <v>64</v>
      </c>
      <c r="B1374" s="11" t="s">
        <v>150</v>
      </c>
      <c r="C1374" s="11" t="s">
        <v>311</v>
      </c>
      <c r="D1374" s="11" t="s">
        <v>214</v>
      </c>
      <c r="E1374" s="11" t="s">
        <v>312</v>
      </c>
      <c r="F1374" s="12">
        <v>4</v>
      </c>
      <c r="G1374" s="12">
        <v>4</v>
      </c>
      <c r="H1374" s="12">
        <v>5</v>
      </c>
      <c r="I1374" s="12">
        <v>8</v>
      </c>
      <c r="J1374" s="12">
        <v>11</v>
      </c>
      <c r="K1374" s="12">
        <v>7</v>
      </c>
      <c r="L1374" s="12">
        <v>10</v>
      </c>
      <c r="M1374" s="12">
        <v>11</v>
      </c>
      <c r="N1374" s="12">
        <v>10</v>
      </c>
      <c r="O1374" s="12"/>
      <c r="P1374" s="12"/>
      <c r="Q1374" s="26"/>
    </row>
    <row r="1375" spans="1:17" x14ac:dyDescent="0.2">
      <c r="A1375" s="27" t="s">
        <v>64</v>
      </c>
      <c r="B1375" s="13" t="s">
        <v>150</v>
      </c>
      <c r="C1375" s="13" t="s">
        <v>311</v>
      </c>
      <c r="D1375" s="13" t="s">
        <v>214</v>
      </c>
      <c r="E1375" s="13" t="s">
        <v>313</v>
      </c>
      <c r="F1375" s="14">
        <v>8</v>
      </c>
      <c r="G1375" s="14">
        <v>5</v>
      </c>
      <c r="H1375" s="14">
        <v>6</v>
      </c>
      <c r="I1375" s="14">
        <v>8</v>
      </c>
      <c r="J1375" s="14">
        <v>11</v>
      </c>
      <c r="K1375" s="14">
        <v>10</v>
      </c>
      <c r="L1375" s="14">
        <v>11</v>
      </c>
      <c r="M1375" s="14">
        <v>13</v>
      </c>
      <c r="N1375" s="14">
        <v>13</v>
      </c>
      <c r="O1375" s="14"/>
      <c r="P1375" s="14"/>
      <c r="Q1375" s="28"/>
    </row>
    <row r="1376" spans="1:17" x14ac:dyDescent="0.2">
      <c r="A1376" s="25" t="s">
        <v>64</v>
      </c>
      <c r="B1376" s="11" t="s">
        <v>150</v>
      </c>
      <c r="C1376" s="11" t="s">
        <v>311</v>
      </c>
      <c r="D1376" s="11" t="s">
        <v>215</v>
      </c>
      <c r="E1376" s="11" t="s">
        <v>312</v>
      </c>
      <c r="F1376" s="12">
        <v>4</v>
      </c>
      <c r="G1376" s="12">
        <v>4</v>
      </c>
      <c r="H1376" s="12">
        <v>3</v>
      </c>
      <c r="I1376" s="12">
        <v>5</v>
      </c>
      <c r="J1376" s="12">
        <v>5</v>
      </c>
      <c r="K1376" s="12">
        <v>5</v>
      </c>
      <c r="L1376" s="12">
        <v>7</v>
      </c>
      <c r="M1376" s="12">
        <v>5</v>
      </c>
      <c r="N1376" s="12">
        <v>8</v>
      </c>
      <c r="O1376" s="12"/>
      <c r="P1376" s="12"/>
      <c r="Q1376" s="26"/>
    </row>
    <row r="1377" spans="1:17" x14ac:dyDescent="0.2">
      <c r="A1377" s="27" t="s">
        <v>64</v>
      </c>
      <c r="B1377" s="13" t="s">
        <v>150</v>
      </c>
      <c r="C1377" s="13" t="s">
        <v>311</v>
      </c>
      <c r="D1377" s="13" t="s">
        <v>215</v>
      </c>
      <c r="E1377" s="13" t="s">
        <v>313</v>
      </c>
      <c r="F1377" s="14">
        <v>5</v>
      </c>
      <c r="G1377" s="14">
        <v>3</v>
      </c>
      <c r="H1377" s="14">
        <v>3</v>
      </c>
      <c r="I1377" s="14">
        <v>5</v>
      </c>
      <c r="J1377" s="14">
        <v>6</v>
      </c>
      <c r="K1377" s="14">
        <v>6</v>
      </c>
      <c r="L1377" s="14">
        <v>7</v>
      </c>
      <c r="M1377" s="14">
        <v>7</v>
      </c>
      <c r="N1377" s="14">
        <v>9</v>
      </c>
      <c r="O1377" s="14"/>
      <c r="P1377" s="14"/>
      <c r="Q1377" s="28"/>
    </row>
    <row r="1378" spans="1:17" x14ac:dyDescent="0.2">
      <c r="A1378" s="25" t="s">
        <v>64</v>
      </c>
      <c r="B1378" s="11" t="s">
        <v>150</v>
      </c>
      <c r="C1378" s="11" t="s">
        <v>311</v>
      </c>
      <c r="D1378" s="11" t="s">
        <v>213</v>
      </c>
      <c r="E1378" s="11" t="s">
        <v>312</v>
      </c>
      <c r="F1378" s="12">
        <v>3</v>
      </c>
      <c r="G1378" s="12"/>
      <c r="H1378" s="12">
        <v>3</v>
      </c>
      <c r="I1378" s="12">
        <v>2</v>
      </c>
      <c r="J1378" s="12">
        <v>7</v>
      </c>
      <c r="K1378" s="12">
        <v>6</v>
      </c>
      <c r="L1378" s="12">
        <v>6</v>
      </c>
      <c r="M1378" s="12">
        <v>9</v>
      </c>
      <c r="N1378" s="12">
        <v>10</v>
      </c>
      <c r="O1378" s="12"/>
      <c r="P1378" s="12"/>
      <c r="Q1378" s="26"/>
    </row>
    <row r="1379" spans="1:17" x14ac:dyDescent="0.2">
      <c r="A1379" s="27" t="s">
        <v>64</v>
      </c>
      <c r="B1379" s="13" t="s">
        <v>150</v>
      </c>
      <c r="C1379" s="13" t="s">
        <v>311</v>
      </c>
      <c r="D1379" s="13" t="s">
        <v>213</v>
      </c>
      <c r="E1379" s="13" t="s">
        <v>313</v>
      </c>
      <c r="F1379" s="14">
        <v>6</v>
      </c>
      <c r="G1379" s="14">
        <v>4</v>
      </c>
      <c r="H1379" s="14">
        <v>2</v>
      </c>
      <c r="I1379" s="14">
        <v>4</v>
      </c>
      <c r="J1379" s="14">
        <v>6</v>
      </c>
      <c r="K1379" s="14">
        <v>5</v>
      </c>
      <c r="L1379" s="14">
        <v>6</v>
      </c>
      <c r="M1379" s="14">
        <v>11</v>
      </c>
      <c r="N1379" s="14">
        <v>10</v>
      </c>
      <c r="O1379" s="14"/>
      <c r="P1379" s="14"/>
      <c r="Q1379" s="28"/>
    </row>
    <row r="1380" spans="1:17" x14ac:dyDescent="0.2">
      <c r="A1380" s="25" t="s">
        <v>65</v>
      </c>
      <c r="B1380" s="11" t="s">
        <v>151</v>
      </c>
      <c r="C1380" s="11" t="s">
        <v>311</v>
      </c>
      <c r="D1380" s="11" t="s">
        <v>210</v>
      </c>
      <c r="E1380" s="11" t="s">
        <v>312</v>
      </c>
      <c r="F1380" s="12"/>
      <c r="G1380" s="12"/>
      <c r="H1380" s="12"/>
      <c r="I1380" s="12"/>
      <c r="J1380" s="12"/>
      <c r="K1380" s="12"/>
      <c r="L1380" s="12"/>
      <c r="M1380" s="12"/>
      <c r="N1380" s="12"/>
      <c r="O1380" s="12"/>
      <c r="P1380" s="12"/>
      <c r="Q1380" s="26"/>
    </row>
    <row r="1381" spans="1:17" x14ac:dyDescent="0.2">
      <c r="A1381" s="27" t="s">
        <v>65</v>
      </c>
      <c r="B1381" s="13" t="s">
        <v>151</v>
      </c>
      <c r="C1381" s="13" t="s">
        <v>311</v>
      </c>
      <c r="D1381" s="13" t="s">
        <v>210</v>
      </c>
      <c r="E1381" s="13" t="s">
        <v>313</v>
      </c>
      <c r="F1381" s="14"/>
      <c r="G1381" s="14"/>
      <c r="H1381" s="14"/>
      <c r="I1381" s="14"/>
      <c r="J1381" s="14"/>
      <c r="K1381" s="14"/>
      <c r="L1381" s="14"/>
      <c r="M1381" s="14"/>
      <c r="N1381" s="14"/>
      <c r="O1381" s="14"/>
      <c r="P1381" s="14"/>
      <c r="Q1381" s="28"/>
    </row>
    <row r="1382" spans="1:17" x14ac:dyDescent="0.2">
      <c r="A1382" s="25" t="s">
        <v>65</v>
      </c>
      <c r="B1382" s="11" t="s">
        <v>151</v>
      </c>
      <c r="C1382" s="11" t="s">
        <v>311</v>
      </c>
      <c r="D1382" s="11" t="s">
        <v>212</v>
      </c>
      <c r="E1382" s="11" t="s">
        <v>313</v>
      </c>
      <c r="F1382" s="12"/>
      <c r="G1382" s="12"/>
      <c r="H1382" s="12"/>
      <c r="I1382" s="12"/>
      <c r="J1382" s="12"/>
      <c r="K1382" s="12"/>
      <c r="L1382" s="12"/>
      <c r="M1382" s="12"/>
      <c r="N1382" s="12"/>
      <c r="O1382" s="12"/>
      <c r="P1382" s="12"/>
      <c r="Q1382" s="26"/>
    </row>
    <row r="1383" spans="1:17" x14ac:dyDescent="0.2">
      <c r="A1383" s="27" t="s">
        <v>65</v>
      </c>
      <c r="B1383" s="13" t="s">
        <v>151</v>
      </c>
      <c r="C1383" s="13" t="s">
        <v>311</v>
      </c>
      <c r="D1383" s="13" t="s">
        <v>212</v>
      </c>
      <c r="E1383" s="13" t="s">
        <v>312</v>
      </c>
      <c r="F1383" s="14"/>
      <c r="G1383" s="14"/>
      <c r="H1383" s="14"/>
      <c r="I1383" s="14"/>
      <c r="J1383" s="14"/>
      <c r="K1383" s="14"/>
      <c r="L1383" s="14"/>
      <c r="M1383" s="14"/>
      <c r="N1383" s="14"/>
      <c r="O1383" s="14"/>
      <c r="P1383" s="14"/>
      <c r="Q1383" s="28"/>
    </row>
    <row r="1384" spans="1:17" x14ac:dyDescent="0.2">
      <c r="A1384" s="25" t="s">
        <v>65</v>
      </c>
      <c r="B1384" s="11" t="s">
        <v>151</v>
      </c>
      <c r="C1384" s="11" t="s">
        <v>314</v>
      </c>
      <c r="D1384" s="11" t="s">
        <v>206</v>
      </c>
      <c r="E1384" s="11" t="s">
        <v>312</v>
      </c>
      <c r="F1384" s="12"/>
      <c r="G1384" s="12"/>
      <c r="H1384" s="12"/>
      <c r="I1384" s="12"/>
      <c r="J1384" s="12"/>
      <c r="K1384" s="12"/>
      <c r="L1384" s="12"/>
      <c r="M1384" s="12"/>
      <c r="N1384" s="12"/>
      <c r="O1384" s="12"/>
      <c r="P1384" s="12"/>
      <c r="Q1384" s="26"/>
    </row>
    <row r="1385" spans="1:17" x14ac:dyDescent="0.2">
      <c r="A1385" s="27" t="s">
        <v>65</v>
      </c>
      <c r="B1385" s="13" t="s">
        <v>151</v>
      </c>
      <c r="C1385" s="13" t="s">
        <v>314</v>
      </c>
      <c r="D1385" s="13" t="s">
        <v>206</v>
      </c>
      <c r="E1385" s="13" t="s">
        <v>313</v>
      </c>
      <c r="F1385" s="14"/>
      <c r="G1385" s="14"/>
      <c r="H1385" s="14"/>
      <c r="I1385" s="14"/>
      <c r="J1385" s="14"/>
      <c r="K1385" s="14"/>
      <c r="L1385" s="14"/>
      <c r="M1385" s="14"/>
      <c r="N1385" s="14"/>
      <c r="O1385" s="14"/>
      <c r="P1385" s="14"/>
      <c r="Q1385" s="28"/>
    </row>
    <row r="1386" spans="1:17" x14ac:dyDescent="0.2">
      <c r="A1386" s="25" t="s">
        <v>65</v>
      </c>
      <c r="B1386" s="11" t="s">
        <v>151</v>
      </c>
      <c r="C1386" s="11" t="s">
        <v>311</v>
      </c>
      <c r="D1386" s="11" t="s">
        <v>213</v>
      </c>
      <c r="E1386" s="11" t="s">
        <v>312</v>
      </c>
      <c r="F1386" s="12"/>
      <c r="G1386" s="12"/>
      <c r="H1386" s="12"/>
      <c r="I1386" s="12"/>
      <c r="J1386" s="12"/>
      <c r="K1386" s="12"/>
      <c r="L1386" s="12"/>
      <c r="M1386" s="12"/>
      <c r="N1386" s="12"/>
      <c r="O1386" s="12"/>
      <c r="P1386" s="12"/>
      <c r="Q1386" s="26"/>
    </row>
    <row r="1387" spans="1:17" x14ac:dyDescent="0.2">
      <c r="A1387" s="27" t="s">
        <v>65</v>
      </c>
      <c r="B1387" s="13" t="s">
        <v>151</v>
      </c>
      <c r="C1387" s="13" t="s">
        <v>311</v>
      </c>
      <c r="D1387" s="13" t="s">
        <v>213</v>
      </c>
      <c r="E1387" s="13" t="s">
        <v>313</v>
      </c>
      <c r="F1387" s="14"/>
      <c r="G1387" s="14"/>
      <c r="H1387" s="14"/>
      <c r="I1387" s="14"/>
      <c r="J1387" s="14"/>
      <c r="K1387" s="14"/>
      <c r="L1387" s="14"/>
      <c r="M1387" s="14"/>
      <c r="N1387" s="14"/>
      <c r="O1387" s="14"/>
      <c r="P1387" s="14"/>
      <c r="Q1387" s="28"/>
    </row>
    <row r="1388" spans="1:17" x14ac:dyDescent="0.2">
      <c r="A1388" s="25" t="s">
        <v>65</v>
      </c>
      <c r="B1388" s="11" t="s">
        <v>151</v>
      </c>
      <c r="C1388" s="11" t="s">
        <v>311</v>
      </c>
      <c r="D1388" s="11" t="s">
        <v>214</v>
      </c>
      <c r="E1388" s="11" t="s">
        <v>313</v>
      </c>
      <c r="F1388" s="12"/>
      <c r="G1388" s="12"/>
      <c r="H1388" s="12"/>
      <c r="I1388" s="12"/>
      <c r="J1388" s="12">
        <v>6</v>
      </c>
      <c r="K1388" s="12"/>
      <c r="L1388" s="12"/>
      <c r="M1388" s="12">
        <v>3</v>
      </c>
      <c r="N1388" s="12">
        <v>8</v>
      </c>
      <c r="O1388" s="12">
        <v>10</v>
      </c>
      <c r="P1388" s="12"/>
      <c r="Q1388" s="26"/>
    </row>
    <row r="1389" spans="1:17" x14ac:dyDescent="0.2">
      <c r="A1389" s="27" t="s">
        <v>65</v>
      </c>
      <c r="B1389" s="13" t="s">
        <v>151</v>
      </c>
      <c r="C1389" s="13" t="s">
        <v>314</v>
      </c>
      <c r="D1389" s="13" t="s">
        <v>214</v>
      </c>
      <c r="E1389" s="13" t="s">
        <v>312</v>
      </c>
      <c r="F1389" s="14"/>
      <c r="G1389" s="14"/>
      <c r="H1389" s="14"/>
      <c r="I1389" s="14"/>
      <c r="J1389" s="14">
        <v>19</v>
      </c>
      <c r="K1389" s="14"/>
      <c r="L1389" s="14"/>
      <c r="M1389" s="14">
        <v>24</v>
      </c>
      <c r="N1389" s="14">
        <v>19</v>
      </c>
      <c r="O1389" s="14">
        <v>36</v>
      </c>
      <c r="P1389" s="14"/>
      <c r="Q1389" s="28"/>
    </row>
    <row r="1390" spans="1:17" x14ac:dyDescent="0.2">
      <c r="A1390" s="25" t="s">
        <v>65</v>
      </c>
      <c r="B1390" s="11" t="s">
        <v>151</v>
      </c>
      <c r="C1390" s="11" t="s">
        <v>314</v>
      </c>
      <c r="D1390" s="11" t="s">
        <v>214</v>
      </c>
      <c r="E1390" s="11" t="s">
        <v>313</v>
      </c>
      <c r="F1390" s="12"/>
      <c r="G1390" s="12"/>
      <c r="H1390" s="12"/>
      <c r="I1390" s="12"/>
      <c r="J1390" s="12">
        <v>20</v>
      </c>
      <c r="K1390" s="12"/>
      <c r="L1390" s="12"/>
      <c r="M1390" s="12">
        <v>25</v>
      </c>
      <c r="N1390" s="12">
        <v>20</v>
      </c>
      <c r="O1390" s="12">
        <v>37</v>
      </c>
      <c r="P1390" s="12"/>
      <c r="Q1390" s="26"/>
    </row>
    <row r="1391" spans="1:17" x14ac:dyDescent="0.2">
      <c r="A1391" s="27" t="s">
        <v>65</v>
      </c>
      <c r="B1391" s="13" t="s">
        <v>151</v>
      </c>
      <c r="C1391" s="13" t="s">
        <v>314</v>
      </c>
      <c r="D1391" s="13" t="s">
        <v>215</v>
      </c>
      <c r="E1391" s="13" t="s">
        <v>312</v>
      </c>
      <c r="F1391" s="14"/>
      <c r="G1391" s="14"/>
      <c r="H1391" s="14"/>
      <c r="I1391" s="14"/>
      <c r="J1391" s="14">
        <v>4</v>
      </c>
      <c r="K1391" s="14"/>
      <c r="L1391" s="14"/>
      <c r="M1391" s="14">
        <v>3</v>
      </c>
      <c r="N1391" s="14">
        <v>6</v>
      </c>
      <c r="O1391" s="14">
        <v>21</v>
      </c>
      <c r="P1391" s="14"/>
      <c r="Q1391" s="28"/>
    </row>
    <row r="1392" spans="1:17" x14ac:dyDescent="0.2">
      <c r="A1392" s="25" t="s">
        <v>65</v>
      </c>
      <c r="B1392" s="11" t="s">
        <v>151</v>
      </c>
      <c r="C1392" s="11" t="s">
        <v>314</v>
      </c>
      <c r="D1392" s="11" t="s">
        <v>215</v>
      </c>
      <c r="E1392" s="11" t="s">
        <v>313</v>
      </c>
      <c r="F1392" s="12"/>
      <c r="G1392" s="12"/>
      <c r="H1392" s="12"/>
      <c r="I1392" s="12"/>
      <c r="J1392" s="12">
        <v>6</v>
      </c>
      <c r="K1392" s="12"/>
      <c r="L1392" s="12"/>
      <c r="M1392" s="12">
        <v>4</v>
      </c>
      <c r="N1392" s="12">
        <v>6</v>
      </c>
      <c r="O1392" s="12">
        <v>21</v>
      </c>
      <c r="P1392" s="12"/>
      <c r="Q1392" s="26"/>
    </row>
    <row r="1393" spans="1:17" x14ac:dyDescent="0.2">
      <c r="A1393" s="27" t="s">
        <v>65</v>
      </c>
      <c r="B1393" s="13" t="s">
        <v>151</v>
      </c>
      <c r="C1393" s="13" t="s">
        <v>314</v>
      </c>
      <c r="D1393" s="13" t="s">
        <v>213</v>
      </c>
      <c r="E1393" s="13" t="s">
        <v>312</v>
      </c>
      <c r="F1393" s="14"/>
      <c r="G1393" s="14"/>
      <c r="H1393" s="14"/>
      <c r="I1393" s="14"/>
      <c r="J1393" s="14">
        <v>6</v>
      </c>
      <c r="K1393" s="14"/>
      <c r="L1393" s="14"/>
      <c r="M1393" s="14">
        <v>6</v>
      </c>
      <c r="N1393" s="14">
        <v>8</v>
      </c>
      <c r="O1393" s="14">
        <v>24</v>
      </c>
      <c r="P1393" s="14"/>
      <c r="Q1393" s="28"/>
    </row>
    <row r="1394" spans="1:17" x14ac:dyDescent="0.2">
      <c r="A1394" s="25" t="s">
        <v>65</v>
      </c>
      <c r="B1394" s="11" t="s">
        <v>151</v>
      </c>
      <c r="C1394" s="11" t="s">
        <v>314</v>
      </c>
      <c r="D1394" s="11" t="s">
        <v>213</v>
      </c>
      <c r="E1394" s="11" t="s">
        <v>313</v>
      </c>
      <c r="F1394" s="12"/>
      <c r="G1394" s="12"/>
      <c r="H1394" s="12"/>
      <c r="I1394" s="12"/>
      <c r="J1394" s="12">
        <v>6</v>
      </c>
      <c r="K1394" s="12"/>
      <c r="L1394" s="12"/>
      <c r="M1394" s="12">
        <v>5</v>
      </c>
      <c r="N1394" s="12">
        <v>8</v>
      </c>
      <c r="O1394" s="12">
        <v>24</v>
      </c>
      <c r="P1394" s="12"/>
      <c r="Q1394" s="26"/>
    </row>
    <row r="1395" spans="1:17" x14ac:dyDescent="0.2">
      <c r="A1395" s="27" t="s">
        <v>65</v>
      </c>
      <c r="B1395" s="13" t="s">
        <v>151</v>
      </c>
      <c r="C1395" s="13" t="s">
        <v>314</v>
      </c>
      <c r="D1395" s="13" t="s">
        <v>212</v>
      </c>
      <c r="E1395" s="13" t="s">
        <v>312</v>
      </c>
      <c r="F1395" s="14"/>
      <c r="G1395" s="14"/>
      <c r="H1395" s="14"/>
      <c r="I1395" s="14"/>
      <c r="J1395" s="14">
        <v>9</v>
      </c>
      <c r="K1395" s="14"/>
      <c r="L1395" s="14"/>
      <c r="M1395" s="14">
        <v>10</v>
      </c>
      <c r="N1395" s="14">
        <v>11</v>
      </c>
      <c r="O1395" s="14">
        <v>25</v>
      </c>
      <c r="P1395" s="14"/>
      <c r="Q1395" s="28"/>
    </row>
    <row r="1396" spans="1:17" x14ac:dyDescent="0.2">
      <c r="A1396" s="25" t="s">
        <v>65</v>
      </c>
      <c r="B1396" s="11" t="s">
        <v>151</v>
      </c>
      <c r="C1396" s="11" t="s">
        <v>314</v>
      </c>
      <c r="D1396" s="11" t="s">
        <v>212</v>
      </c>
      <c r="E1396" s="11" t="s">
        <v>313</v>
      </c>
      <c r="F1396" s="12"/>
      <c r="G1396" s="12"/>
      <c r="H1396" s="12"/>
      <c r="I1396" s="12"/>
      <c r="J1396" s="12">
        <v>10</v>
      </c>
      <c r="K1396" s="12"/>
      <c r="L1396" s="12"/>
      <c r="M1396" s="12">
        <v>8</v>
      </c>
      <c r="N1396" s="12">
        <v>11</v>
      </c>
      <c r="O1396" s="12">
        <v>25</v>
      </c>
      <c r="P1396" s="12"/>
      <c r="Q1396" s="26"/>
    </row>
    <row r="1397" spans="1:17" x14ac:dyDescent="0.2">
      <c r="A1397" s="27" t="s">
        <v>65</v>
      </c>
      <c r="B1397" s="13" t="s">
        <v>151</v>
      </c>
      <c r="C1397" s="13" t="s">
        <v>314</v>
      </c>
      <c r="D1397" s="13" t="s">
        <v>210</v>
      </c>
      <c r="E1397" s="13" t="s">
        <v>312</v>
      </c>
      <c r="F1397" s="14"/>
      <c r="G1397" s="14"/>
      <c r="H1397" s="14"/>
      <c r="I1397" s="14"/>
      <c r="J1397" s="14">
        <v>18</v>
      </c>
      <c r="K1397" s="14"/>
      <c r="L1397" s="14"/>
      <c r="M1397" s="14">
        <v>16</v>
      </c>
      <c r="N1397" s="14">
        <v>20</v>
      </c>
      <c r="O1397" s="14">
        <v>13</v>
      </c>
      <c r="P1397" s="14"/>
      <c r="Q1397" s="28"/>
    </row>
    <row r="1398" spans="1:17" x14ac:dyDescent="0.2">
      <c r="A1398" s="25" t="s">
        <v>65</v>
      </c>
      <c r="B1398" s="11" t="s">
        <v>151</v>
      </c>
      <c r="C1398" s="11" t="s">
        <v>314</v>
      </c>
      <c r="D1398" s="11" t="s">
        <v>210</v>
      </c>
      <c r="E1398" s="11" t="s">
        <v>313</v>
      </c>
      <c r="F1398" s="12"/>
      <c r="G1398" s="12"/>
      <c r="H1398" s="12"/>
      <c r="I1398" s="12"/>
      <c r="J1398" s="12">
        <v>17</v>
      </c>
      <c r="K1398" s="12"/>
      <c r="L1398" s="12"/>
      <c r="M1398" s="12">
        <v>12</v>
      </c>
      <c r="N1398" s="12">
        <v>18</v>
      </c>
      <c r="O1398" s="12">
        <v>14</v>
      </c>
      <c r="P1398" s="12"/>
      <c r="Q1398" s="26"/>
    </row>
    <row r="1399" spans="1:17" x14ac:dyDescent="0.2">
      <c r="A1399" s="27" t="s">
        <v>65</v>
      </c>
      <c r="B1399" s="13" t="s">
        <v>151</v>
      </c>
      <c r="C1399" s="13" t="s">
        <v>311</v>
      </c>
      <c r="D1399" s="13" t="s">
        <v>214</v>
      </c>
      <c r="E1399" s="13" t="s">
        <v>312</v>
      </c>
      <c r="F1399" s="14"/>
      <c r="G1399" s="14"/>
      <c r="H1399" s="14"/>
      <c r="I1399" s="14"/>
      <c r="J1399" s="14">
        <v>7</v>
      </c>
      <c r="K1399" s="14"/>
      <c r="L1399" s="14"/>
      <c r="M1399" s="14"/>
      <c r="N1399" s="14">
        <v>6</v>
      </c>
      <c r="O1399" s="14">
        <v>12</v>
      </c>
      <c r="P1399" s="14"/>
      <c r="Q1399" s="28"/>
    </row>
    <row r="1400" spans="1:17" x14ac:dyDescent="0.2">
      <c r="A1400" s="25" t="s">
        <v>65</v>
      </c>
      <c r="B1400" s="11" t="s">
        <v>151</v>
      </c>
      <c r="C1400" s="11" t="s">
        <v>311</v>
      </c>
      <c r="D1400" s="11" t="s">
        <v>215</v>
      </c>
      <c r="E1400" s="11" t="s">
        <v>312</v>
      </c>
      <c r="F1400" s="12"/>
      <c r="G1400" s="12"/>
      <c r="H1400" s="12"/>
      <c r="I1400" s="12"/>
      <c r="J1400" s="12">
        <v>16</v>
      </c>
      <c r="K1400" s="12"/>
      <c r="L1400" s="12"/>
      <c r="M1400" s="12"/>
      <c r="N1400" s="12">
        <v>9</v>
      </c>
      <c r="O1400" s="12">
        <v>14</v>
      </c>
      <c r="P1400" s="12"/>
      <c r="Q1400" s="26"/>
    </row>
    <row r="1401" spans="1:17" x14ac:dyDescent="0.2">
      <c r="A1401" s="27" t="s">
        <v>65</v>
      </c>
      <c r="B1401" s="13" t="s">
        <v>151</v>
      </c>
      <c r="C1401" s="13" t="s">
        <v>311</v>
      </c>
      <c r="D1401" s="13" t="s">
        <v>215</v>
      </c>
      <c r="E1401" s="13" t="s">
        <v>313</v>
      </c>
      <c r="F1401" s="14"/>
      <c r="G1401" s="14"/>
      <c r="H1401" s="14"/>
      <c r="I1401" s="14"/>
      <c r="J1401" s="14">
        <v>10</v>
      </c>
      <c r="K1401" s="14"/>
      <c r="L1401" s="14"/>
      <c r="M1401" s="14"/>
      <c r="N1401" s="14">
        <v>8</v>
      </c>
      <c r="O1401" s="14">
        <v>11</v>
      </c>
      <c r="P1401" s="14"/>
      <c r="Q1401" s="28"/>
    </row>
    <row r="1402" spans="1:17" x14ac:dyDescent="0.2">
      <c r="A1402" s="25" t="s">
        <v>66</v>
      </c>
      <c r="B1402" s="11" t="s">
        <v>152</v>
      </c>
      <c r="C1402" s="11" t="s">
        <v>311</v>
      </c>
      <c r="D1402" s="11" t="s">
        <v>210</v>
      </c>
      <c r="E1402" s="11" t="s">
        <v>312</v>
      </c>
      <c r="F1402" s="12"/>
      <c r="G1402" s="12"/>
      <c r="H1402" s="12"/>
      <c r="I1402" s="12"/>
      <c r="J1402" s="12"/>
      <c r="K1402" s="12"/>
      <c r="L1402" s="12"/>
      <c r="M1402" s="12"/>
      <c r="N1402" s="12"/>
      <c r="O1402" s="12"/>
      <c r="P1402" s="12"/>
      <c r="Q1402" s="26"/>
    </row>
    <row r="1403" spans="1:17" x14ac:dyDescent="0.2">
      <c r="A1403" s="27" t="s">
        <v>66</v>
      </c>
      <c r="B1403" s="13" t="s">
        <v>152</v>
      </c>
      <c r="C1403" s="13" t="s">
        <v>311</v>
      </c>
      <c r="D1403" s="13" t="s">
        <v>210</v>
      </c>
      <c r="E1403" s="13" t="s">
        <v>313</v>
      </c>
      <c r="F1403" s="14"/>
      <c r="G1403" s="14"/>
      <c r="H1403" s="14"/>
      <c r="I1403" s="14"/>
      <c r="J1403" s="14"/>
      <c r="K1403" s="14"/>
      <c r="L1403" s="14"/>
      <c r="M1403" s="14"/>
      <c r="N1403" s="14"/>
      <c r="O1403" s="14"/>
      <c r="P1403" s="14"/>
      <c r="Q1403" s="28"/>
    </row>
    <row r="1404" spans="1:17" x14ac:dyDescent="0.2">
      <c r="A1404" s="25" t="s">
        <v>66</v>
      </c>
      <c r="B1404" s="11" t="s">
        <v>152</v>
      </c>
      <c r="C1404" s="11" t="s">
        <v>311</v>
      </c>
      <c r="D1404" s="11" t="s">
        <v>212</v>
      </c>
      <c r="E1404" s="11" t="s">
        <v>313</v>
      </c>
      <c r="F1404" s="12"/>
      <c r="G1404" s="12"/>
      <c r="H1404" s="12"/>
      <c r="I1404" s="12"/>
      <c r="J1404" s="12"/>
      <c r="K1404" s="12"/>
      <c r="L1404" s="12"/>
      <c r="M1404" s="12"/>
      <c r="N1404" s="12"/>
      <c r="O1404" s="12"/>
      <c r="P1404" s="12"/>
      <c r="Q1404" s="26"/>
    </row>
    <row r="1405" spans="1:17" x14ac:dyDescent="0.2">
      <c r="A1405" s="27" t="s">
        <v>66</v>
      </c>
      <c r="B1405" s="13" t="s">
        <v>152</v>
      </c>
      <c r="C1405" s="13" t="s">
        <v>311</v>
      </c>
      <c r="D1405" s="13" t="s">
        <v>212</v>
      </c>
      <c r="E1405" s="13" t="s">
        <v>312</v>
      </c>
      <c r="F1405" s="14"/>
      <c r="G1405" s="14"/>
      <c r="H1405" s="14"/>
      <c r="I1405" s="14"/>
      <c r="J1405" s="14"/>
      <c r="K1405" s="14"/>
      <c r="L1405" s="14"/>
      <c r="M1405" s="14"/>
      <c r="N1405" s="14"/>
      <c r="O1405" s="14"/>
      <c r="P1405" s="14"/>
      <c r="Q1405" s="28"/>
    </row>
    <row r="1406" spans="1:17" x14ac:dyDescent="0.2">
      <c r="A1406" s="25" t="s">
        <v>66</v>
      </c>
      <c r="B1406" s="11" t="s">
        <v>152</v>
      </c>
      <c r="C1406" s="11" t="s">
        <v>314</v>
      </c>
      <c r="D1406" s="11" t="s">
        <v>206</v>
      </c>
      <c r="E1406" s="11" t="s">
        <v>312</v>
      </c>
      <c r="F1406" s="12"/>
      <c r="G1406" s="12"/>
      <c r="H1406" s="12"/>
      <c r="I1406" s="12"/>
      <c r="J1406" s="12"/>
      <c r="K1406" s="12"/>
      <c r="L1406" s="12"/>
      <c r="M1406" s="12"/>
      <c r="N1406" s="12"/>
      <c r="O1406" s="12"/>
      <c r="P1406" s="12"/>
      <c r="Q1406" s="26"/>
    </row>
    <row r="1407" spans="1:17" x14ac:dyDescent="0.2">
      <c r="A1407" s="27" t="s">
        <v>66</v>
      </c>
      <c r="B1407" s="13" t="s">
        <v>152</v>
      </c>
      <c r="C1407" s="13" t="s">
        <v>314</v>
      </c>
      <c r="D1407" s="13" t="s">
        <v>206</v>
      </c>
      <c r="E1407" s="13" t="s">
        <v>313</v>
      </c>
      <c r="F1407" s="14"/>
      <c r="G1407" s="14"/>
      <c r="H1407" s="14"/>
      <c r="I1407" s="14"/>
      <c r="J1407" s="14"/>
      <c r="K1407" s="14"/>
      <c r="L1407" s="14"/>
      <c r="M1407" s="14"/>
      <c r="N1407" s="14"/>
      <c r="O1407" s="14"/>
      <c r="P1407" s="14"/>
      <c r="Q1407" s="28"/>
    </row>
    <row r="1408" spans="1:17" x14ac:dyDescent="0.2">
      <c r="A1408" s="25" t="s">
        <v>66</v>
      </c>
      <c r="B1408" s="11" t="s">
        <v>152</v>
      </c>
      <c r="C1408" s="11" t="s">
        <v>311</v>
      </c>
      <c r="D1408" s="11" t="s">
        <v>213</v>
      </c>
      <c r="E1408" s="11" t="s">
        <v>312</v>
      </c>
      <c r="F1408" s="12"/>
      <c r="G1408" s="12"/>
      <c r="H1408" s="12"/>
      <c r="I1408" s="12"/>
      <c r="J1408" s="12"/>
      <c r="K1408" s="12"/>
      <c r="L1408" s="12"/>
      <c r="M1408" s="12"/>
      <c r="N1408" s="12"/>
      <c r="O1408" s="12"/>
      <c r="P1408" s="12"/>
      <c r="Q1408" s="26"/>
    </row>
    <row r="1409" spans="1:17" x14ac:dyDescent="0.2">
      <c r="A1409" s="27" t="s">
        <v>66</v>
      </c>
      <c r="B1409" s="13" t="s">
        <v>152</v>
      </c>
      <c r="C1409" s="13" t="s">
        <v>311</v>
      </c>
      <c r="D1409" s="13" t="s">
        <v>213</v>
      </c>
      <c r="E1409" s="13" t="s">
        <v>313</v>
      </c>
      <c r="F1409" s="14"/>
      <c r="G1409" s="14"/>
      <c r="H1409" s="14"/>
      <c r="I1409" s="14"/>
      <c r="J1409" s="14"/>
      <c r="K1409" s="14"/>
      <c r="L1409" s="14"/>
      <c r="M1409" s="14"/>
      <c r="N1409" s="14"/>
      <c r="O1409" s="14"/>
      <c r="P1409" s="14"/>
      <c r="Q1409" s="28"/>
    </row>
    <row r="1410" spans="1:17" x14ac:dyDescent="0.2">
      <c r="A1410" s="25" t="s">
        <v>66</v>
      </c>
      <c r="B1410" s="11" t="s">
        <v>152</v>
      </c>
      <c r="C1410" s="11" t="s">
        <v>311</v>
      </c>
      <c r="D1410" s="11" t="s">
        <v>214</v>
      </c>
      <c r="E1410" s="11" t="s">
        <v>312</v>
      </c>
      <c r="F1410" s="12"/>
      <c r="G1410" s="12"/>
      <c r="H1410" s="12">
        <v>3</v>
      </c>
      <c r="I1410" s="12">
        <v>7</v>
      </c>
      <c r="J1410" s="12"/>
      <c r="K1410" s="12"/>
      <c r="L1410" s="12"/>
      <c r="M1410" s="12"/>
      <c r="N1410" s="12"/>
      <c r="O1410" s="12">
        <v>9</v>
      </c>
      <c r="P1410" s="12"/>
      <c r="Q1410" s="26"/>
    </row>
    <row r="1411" spans="1:17" x14ac:dyDescent="0.2">
      <c r="A1411" s="27" t="s">
        <v>66</v>
      </c>
      <c r="B1411" s="13" t="s">
        <v>152</v>
      </c>
      <c r="C1411" s="13" t="s">
        <v>311</v>
      </c>
      <c r="D1411" s="13" t="s">
        <v>214</v>
      </c>
      <c r="E1411" s="13" t="s">
        <v>313</v>
      </c>
      <c r="F1411" s="14"/>
      <c r="G1411" s="14"/>
      <c r="H1411" s="14">
        <v>5</v>
      </c>
      <c r="I1411" s="14">
        <v>7</v>
      </c>
      <c r="J1411" s="14"/>
      <c r="K1411" s="14"/>
      <c r="L1411" s="14"/>
      <c r="M1411" s="14"/>
      <c r="N1411" s="14"/>
      <c r="O1411" s="14">
        <v>8</v>
      </c>
      <c r="P1411" s="14"/>
      <c r="Q1411" s="28"/>
    </row>
    <row r="1412" spans="1:17" x14ac:dyDescent="0.2">
      <c r="A1412" s="25" t="s">
        <v>66</v>
      </c>
      <c r="B1412" s="11" t="s">
        <v>152</v>
      </c>
      <c r="C1412" s="11" t="s">
        <v>311</v>
      </c>
      <c r="D1412" s="11" t="s">
        <v>215</v>
      </c>
      <c r="E1412" s="11" t="s">
        <v>312</v>
      </c>
      <c r="F1412" s="12"/>
      <c r="G1412" s="12"/>
      <c r="H1412" s="12">
        <v>8</v>
      </c>
      <c r="I1412" s="12">
        <v>9</v>
      </c>
      <c r="J1412" s="12"/>
      <c r="K1412" s="12"/>
      <c r="L1412" s="12"/>
      <c r="M1412" s="12"/>
      <c r="N1412" s="12"/>
      <c r="O1412" s="12">
        <v>12</v>
      </c>
      <c r="P1412" s="12"/>
      <c r="Q1412" s="26"/>
    </row>
    <row r="1413" spans="1:17" x14ac:dyDescent="0.2">
      <c r="A1413" s="27" t="s">
        <v>66</v>
      </c>
      <c r="B1413" s="13" t="s">
        <v>152</v>
      </c>
      <c r="C1413" s="13" t="s">
        <v>311</v>
      </c>
      <c r="D1413" s="13" t="s">
        <v>215</v>
      </c>
      <c r="E1413" s="13" t="s">
        <v>313</v>
      </c>
      <c r="F1413" s="14"/>
      <c r="G1413" s="14"/>
      <c r="H1413" s="14">
        <v>4</v>
      </c>
      <c r="I1413" s="14">
        <v>8</v>
      </c>
      <c r="J1413" s="14"/>
      <c r="K1413" s="14"/>
      <c r="L1413" s="14"/>
      <c r="M1413" s="14"/>
      <c r="N1413" s="14"/>
      <c r="O1413" s="14">
        <v>8</v>
      </c>
      <c r="P1413" s="14"/>
      <c r="Q1413" s="28"/>
    </row>
    <row r="1414" spans="1:17" x14ac:dyDescent="0.2">
      <c r="A1414" s="25" t="s">
        <v>66</v>
      </c>
      <c r="B1414" s="11" t="s">
        <v>152</v>
      </c>
      <c r="C1414" s="11" t="s">
        <v>314</v>
      </c>
      <c r="D1414" s="11" t="s">
        <v>214</v>
      </c>
      <c r="E1414" s="11" t="s">
        <v>312</v>
      </c>
      <c r="F1414" s="12"/>
      <c r="G1414" s="12"/>
      <c r="H1414" s="12">
        <v>6</v>
      </c>
      <c r="I1414" s="12">
        <v>7</v>
      </c>
      <c r="J1414" s="12">
        <v>5</v>
      </c>
      <c r="K1414" s="12">
        <v>8</v>
      </c>
      <c r="L1414" s="12">
        <v>13</v>
      </c>
      <c r="M1414" s="12">
        <v>5</v>
      </c>
      <c r="N1414" s="12">
        <v>8</v>
      </c>
      <c r="O1414" s="12">
        <v>9</v>
      </c>
      <c r="P1414" s="12"/>
      <c r="Q1414" s="26"/>
    </row>
    <row r="1415" spans="1:17" x14ac:dyDescent="0.2">
      <c r="A1415" s="27" t="s">
        <v>66</v>
      </c>
      <c r="B1415" s="13" t="s">
        <v>152</v>
      </c>
      <c r="C1415" s="13" t="s">
        <v>314</v>
      </c>
      <c r="D1415" s="13" t="s">
        <v>214</v>
      </c>
      <c r="E1415" s="13" t="s">
        <v>313</v>
      </c>
      <c r="F1415" s="14"/>
      <c r="G1415" s="14"/>
      <c r="H1415" s="14">
        <v>3</v>
      </c>
      <c r="I1415" s="14">
        <v>8</v>
      </c>
      <c r="J1415" s="14">
        <v>4</v>
      </c>
      <c r="K1415" s="14">
        <v>5</v>
      </c>
      <c r="L1415" s="14">
        <v>6</v>
      </c>
      <c r="M1415" s="14">
        <v>4</v>
      </c>
      <c r="N1415" s="14">
        <v>5</v>
      </c>
      <c r="O1415" s="14">
        <v>9</v>
      </c>
      <c r="P1415" s="14"/>
      <c r="Q1415" s="28"/>
    </row>
    <row r="1416" spans="1:17" x14ac:dyDescent="0.2">
      <c r="A1416" s="25" t="s">
        <v>66</v>
      </c>
      <c r="B1416" s="11" t="s">
        <v>152</v>
      </c>
      <c r="C1416" s="11" t="s">
        <v>314</v>
      </c>
      <c r="D1416" s="11" t="s">
        <v>215</v>
      </c>
      <c r="E1416" s="11" t="s">
        <v>312</v>
      </c>
      <c r="F1416" s="12"/>
      <c r="G1416" s="12"/>
      <c r="H1416" s="12">
        <v>2</v>
      </c>
      <c r="I1416" s="12">
        <v>5</v>
      </c>
      <c r="J1416" s="12">
        <v>1</v>
      </c>
      <c r="K1416" s="12">
        <v>3</v>
      </c>
      <c r="L1416" s="12">
        <v>1</v>
      </c>
      <c r="M1416" s="12"/>
      <c r="N1416" s="12">
        <v>2</v>
      </c>
      <c r="O1416" s="12">
        <v>7</v>
      </c>
      <c r="P1416" s="12"/>
      <c r="Q1416" s="26"/>
    </row>
    <row r="1417" spans="1:17" x14ac:dyDescent="0.2">
      <c r="A1417" s="27" t="s">
        <v>66</v>
      </c>
      <c r="B1417" s="13" t="s">
        <v>152</v>
      </c>
      <c r="C1417" s="13" t="s">
        <v>314</v>
      </c>
      <c r="D1417" s="13" t="s">
        <v>215</v>
      </c>
      <c r="E1417" s="13" t="s">
        <v>313</v>
      </c>
      <c r="F1417" s="14"/>
      <c r="G1417" s="14"/>
      <c r="H1417" s="14">
        <v>1</v>
      </c>
      <c r="I1417" s="14">
        <v>5</v>
      </c>
      <c r="J1417" s="14">
        <v>3</v>
      </c>
      <c r="K1417" s="14">
        <v>1</v>
      </c>
      <c r="L1417" s="14">
        <v>2</v>
      </c>
      <c r="M1417" s="14"/>
      <c r="N1417" s="14">
        <v>3</v>
      </c>
      <c r="O1417" s="14">
        <v>7</v>
      </c>
      <c r="P1417" s="14"/>
      <c r="Q1417" s="28"/>
    </row>
    <row r="1418" spans="1:17" x14ac:dyDescent="0.2">
      <c r="A1418" s="25" t="s">
        <v>66</v>
      </c>
      <c r="B1418" s="11" t="s">
        <v>152</v>
      </c>
      <c r="C1418" s="11" t="s">
        <v>314</v>
      </c>
      <c r="D1418" s="11" t="s">
        <v>213</v>
      </c>
      <c r="E1418" s="11" t="s">
        <v>312</v>
      </c>
      <c r="F1418" s="12"/>
      <c r="G1418" s="12"/>
      <c r="H1418" s="12">
        <v>5</v>
      </c>
      <c r="I1418" s="12">
        <v>6</v>
      </c>
      <c r="J1418" s="12">
        <v>4</v>
      </c>
      <c r="K1418" s="12">
        <v>5</v>
      </c>
      <c r="L1418" s="12"/>
      <c r="M1418" s="12">
        <v>3</v>
      </c>
      <c r="N1418" s="12">
        <v>6</v>
      </c>
      <c r="O1418" s="12">
        <v>8</v>
      </c>
      <c r="P1418" s="12"/>
      <c r="Q1418" s="26"/>
    </row>
    <row r="1419" spans="1:17" x14ac:dyDescent="0.2">
      <c r="A1419" s="27" t="s">
        <v>66</v>
      </c>
      <c r="B1419" s="13" t="s">
        <v>152</v>
      </c>
      <c r="C1419" s="13" t="s">
        <v>314</v>
      </c>
      <c r="D1419" s="13" t="s">
        <v>213</v>
      </c>
      <c r="E1419" s="13" t="s">
        <v>313</v>
      </c>
      <c r="F1419" s="14"/>
      <c r="G1419" s="14"/>
      <c r="H1419" s="14">
        <v>5</v>
      </c>
      <c r="I1419" s="14">
        <v>9</v>
      </c>
      <c r="J1419" s="14">
        <v>5</v>
      </c>
      <c r="K1419" s="14">
        <v>5</v>
      </c>
      <c r="L1419" s="14">
        <v>6</v>
      </c>
      <c r="M1419" s="14">
        <v>5</v>
      </c>
      <c r="N1419" s="14">
        <v>7</v>
      </c>
      <c r="O1419" s="14">
        <v>9</v>
      </c>
      <c r="P1419" s="14"/>
      <c r="Q1419" s="28"/>
    </row>
    <row r="1420" spans="1:17" x14ac:dyDescent="0.2">
      <c r="A1420" s="25" t="s">
        <v>66</v>
      </c>
      <c r="B1420" s="11" t="s">
        <v>152</v>
      </c>
      <c r="C1420" s="11" t="s">
        <v>314</v>
      </c>
      <c r="D1420" s="11" t="s">
        <v>212</v>
      </c>
      <c r="E1420" s="11" t="s">
        <v>312</v>
      </c>
      <c r="F1420" s="12"/>
      <c r="G1420" s="12"/>
      <c r="H1420" s="12">
        <v>6</v>
      </c>
      <c r="I1420" s="12">
        <v>8</v>
      </c>
      <c r="J1420" s="12">
        <v>4</v>
      </c>
      <c r="K1420" s="12">
        <v>7</v>
      </c>
      <c r="L1420" s="12">
        <v>4</v>
      </c>
      <c r="M1420" s="12">
        <v>4</v>
      </c>
      <c r="N1420" s="12">
        <v>6</v>
      </c>
      <c r="O1420" s="12">
        <v>10</v>
      </c>
      <c r="P1420" s="12"/>
      <c r="Q1420" s="26"/>
    </row>
    <row r="1421" spans="1:17" x14ac:dyDescent="0.2">
      <c r="A1421" s="27" t="s">
        <v>66</v>
      </c>
      <c r="B1421" s="13" t="s">
        <v>152</v>
      </c>
      <c r="C1421" s="13" t="s">
        <v>314</v>
      </c>
      <c r="D1421" s="13" t="s">
        <v>212</v>
      </c>
      <c r="E1421" s="13" t="s">
        <v>313</v>
      </c>
      <c r="F1421" s="14"/>
      <c r="G1421" s="14"/>
      <c r="H1421" s="14">
        <v>5</v>
      </c>
      <c r="I1421" s="14">
        <v>9</v>
      </c>
      <c r="J1421" s="14">
        <v>6</v>
      </c>
      <c r="K1421" s="14">
        <v>5</v>
      </c>
      <c r="L1421" s="14">
        <v>9</v>
      </c>
      <c r="M1421" s="14">
        <v>3</v>
      </c>
      <c r="N1421" s="14">
        <v>7</v>
      </c>
      <c r="O1421" s="14">
        <v>11</v>
      </c>
      <c r="P1421" s="14"/>
      <c r="Q1421" s="28"/>
    </row>
    <row r="1422" spans="1:17" x14ac:dyDescent="0.2">
      <c r="A1422" s="25" t="s">
        <v>66</v>
      </c>
      <c r="B1422" s="11" t="s">
        <v>152</v>
      </c>
      <c r="C1422" s="11" t="s">
        <v>314</v>
      </c>
      <c r="D1422" s="11" t="s">
        <v>210</v>
      </c>
      <c r="E1422" s="11" t="s">
        <v>312</v>
      </c>
      <c r="F1422" s="12"/>
      <c r="G1422" s="12"/>
      <c r="H1422" s="12">
        <v>7</v>
      </c>
      <c r="I1422" s="12">
        <v>11</v>
      </c>
      <c r="J1422" s="12">
        <v>9</v>
      </c>
      <c r="K1422" s="12">
        <v>11</v>
      </c>
      <c r="L1422" s="12">
        <v>2</v>
      </c>
      <c r="M1422" s="12">
        <v>7</v>
      </c>
      <c r="N1422" s="12">
        <v>8</v>
      </c>
      <c r="O1422" s="12">
        <v>12</v>
      </c>
      <c r="P1422" s="12"/>
      <c r="Q1422" s="26"/>
    </row>
    <row r="1423" spans="1:17" x14ac:dyDescent="0.2">
      <c r="A1423" s="27" t="s">
        <v>66</v>
      </c>
      <c r="B1423" s="13" t="s">
        <v>152</v>
      </c>
      <c r="C1423" s="13" t="s">
        <v>314</v>
      </c>
      <c r="D1423" s="13" t="s">
        <v>210</v>
      </c>
      <c r="E1423" s="13" t="s">
        <v>313</v>
      </c>
      <c r="F1423" s="14"/>
      <c r="G1423" s="14"/>
      <c r="H1423" s="14">
        <v>10</v>
      </c>
      <c r="I1423" s="14">
        <v>12</v>
      </c>
      <c r="J1423" s="14">
        <v>11</v>
      </c>
      <c r="K1423" s="14">
        <v>10</v>
      </c>
      <c r="L1423" s="14">
        <v>11</v>
      </c>
      <c r="M1423" s="14">
        <v>6</v>
      </c>
      <c r="N1423" s="14">
        <v>13</v>
      </c>
      <c r="O1423" s="14">
        <v>15</v>
      </c>
      <c r="P1423" s="14"/>
      <c r="Q1423" s="28"/>
    </row>
    <row r="1424" spans="1:17" x14ac:dyDescent="0.2">
      <c r="A1424" s="25" t="s">
        <v>67</v>
      </c>
      <c r="B1424" s="11" t="s">
        <v>153</v>
      </c>
      <c r="C1424" s="11" t="s">
        <v>311</v>
      </c>
      <c r="D1424" s="11" t="s">
        <v>210</v>
      </c>
      <c r="E1424" s="11" t="s">
        <v>312</v>
      </c>
      <c r="F1424" s="12"/>
      <c r="G1424" s="12"/>
      <c r="H1424" s="12"/>
      <c r="I1424" s="12"/>
      <c r="J1424" s="12"/>
      <c r="K1424" s="12"/>
      <c r="L1424" s="12"/>
      <c r="M1424" s="12"/>
      <c r="N1424" s="12"/>
      <c r="O1424" s="12"/>
      <c r="P1424" s="12"/>
      <c r="Q1424" s="26"/>
    </row>
    <row r="1425" spans="1:17" x14ac:dyDescent="0.2">
      <c r="A1425" s="27" t="s">
        <v>67</v>
      </c>
      <c r="B1425" s="13" t="s">
        <v>153</v>
      </c>
      <c r="C1425" s="13" t="s">
        <v>311</v>
      </c>
      <c r="D1425" s="13" t="s">
        <v>210</v>
      </c>
      <c r="E1425" s="13" t="s">
        <v>313</v>
      </c>
      <c r="F1425" s="14"/>
      <c r="G1425" s="14"/>
      <c r="H1425" s="14"/>
      <c r="I1425" s="14"/>
      <c r="J1425" s="14"/>
      <c r="K1425" s="14"/>
      <c r="L1425" s="14"/>
      <c r="M1425" s="14"/>
      <c r="N1425" s="14"/>
      <c r="O1425" s="14"/>
      <c r="P1425" s="14"/>
      <c r="Q1425" s="28"/>
    </row>
    <row r="1426" spans="1:17" x14ac:dyDescent="0.2">
      <c r="A1426" s="25" t="s">
        <v>67</v>
      </c>
      <c r="B1426" s="11" t="s">
        <v>153</v>
      </c>
      <c r="C1426" s="11" t="s">
        <v>314</v>
      </c>
      <c r="D1426" s="11" t="s">
        <v>210</v>
      </c>
      <c r="E1426" s="11" t="s">
        <v>312</v>
      </c>
      <c r="F1426" s="12"/>
      <c r="G1426" s="12"/>
      <c r="H1426" s="12"/>
      <c r="I1426" s="12"/>
      <c r="J1426" s="12"/>
      <c r="K1426" s="12"/>
      <c r="L1426" s="12"/>
      <c r="M1426" s="12"/>
      <c r="N1426" s="12"/>
      <c r="O1426" s="12"/>
      <c r="P1426" s="12"/>
      <c r="Q1426" s="26"/>
    </row>
    <row r="1427" spans="1:17" x14ac:dyDescent="0.2">
      <c r="A1427" s="27" t="s">
        <v>67</v>
      </c>
      <c r="B1427" s="13" t="s">
        <v>153</v>
      </c>
      <c r="C1427" s="13" t="s">
        <v>314</v>
      </c>
      <c r="D1427" s="13" t="s">
        <v>210</v>
      </c>
      <c r="E1427" s="13" t="s">
        <v>313</v>
      </c>
      <c r="F1427" s="14"/>
      <c r="G1427" s="14"/>
      <c r="H1427" s="14"/>
      <c r="I1427" s="14"/>
      <c r="J1427" s="14"/>
      <c r="K1427" s="14"/>
      <c r="L1427" s="14"/>
      <c r="M1427" s="14"/>
      <c r="N1427" s="14"/>
      <c r="O1427" s="14"/>
      <c r="P1427" s="14"/>
      <c r="Q1427" s="28"/>
    </row>
    <row r="1428" spans="1:17" x14ac:dyDescent="0.2">
      <c r="A1428" s="25" t="s">
        <v>67</v>
      </c>
      <c r="B1428" s="11" t="s">
        <v>153</v>
      </c>
      <c r="C1428" s="11" t="s">
        <v>314</v>
      </c>
      <c r="D1428" s="11" t="s">
        <v>212</v>
      </c>
      <c r="E1428" s="11" t="s">
        <v>312</v>
      </c>
      <c r="F1428" s="12"/>
      <c r="G1428" s="12"/>
      <c r="H1428" s="12"/>
      <c r="I1428" s="12"/>
      <c r="J1428" s="12"/>
      <c r="K1428" s="12"/>
      <c r="L1428" s="12"/>
      <c r="M1428" s="12"/>
      <c r="N1428" s="12"/>
      <c r="O1428" s="12"/>
      <c r="P1428" s="12"/>
      <c r="Q1428" s="26"/>
    </row>
    <row r="1429" spans="1:17" x14ac:dyDescent="0.2">
      <c r="A1429" s="27" t="s">
        <v>67</v>
      </c>
      <c r="B1429" s="13" t="s">
        <v>153</v>
      </c>
      <c r="C1429" s="13" t="s">
        <v>314</v>
      </c>
      <c r="D1429" s="13" t="s">
        <v>212</v>
      </c>
      <c r="E1429" s="13" t="s">
        <v>313</v>
      </c>
      <c r="F1429" s="14"/>
      <c r="G1429" s="14"/>
      <c r="H1429" s="14"/>
      <c r="I1429" s="14"/>
      <c r="J1429" s="14"/>
      <c r="K1429" s="14"/>
      <c r="L1429" s="14"/>
      <c r="M1429" s="14"/>
      <c r="N1429" s="14"/>
      <c r="O1429" s="14"/>
      <c r="P1429" s="14"/>
      <c r="Q1429" s="28"/>
    </row>
    <row r="1430" spans="1:17" x14ac:dyDescent="0.2">
      <c r="A1430" s="25" t="s">
        <v>67</v>
      </c>
      <c r="B1430" s="11" t="s">
        <v>153</v>
      </c>
      <c r="C1430" s="11" t="s">
        <v>311</v>
      </c>
      <c r="D1430" s="11" t="s">
        <v>212</v>
      </c>
      <c r="E1430" s="11" t="s">
        <v>313</v>
      </c>
      <c r="F1430" s="12"/>
      <c r="G1430" s="12"/>
      <c r="H1430" s="12"/>
      <c r="I1430" s="12"/>
      <c r="J1430" s="12"/>
      <c r="K1430" s="12"/>
      <c r="L1430" s="12"/>
      <c r="M1430" s="12"/>
      <c r="N1430" s="12"/>
      <c r="O1430" s="12"/>
      <c r="P1430" s="12"/>
      <c r="Q1430" s="26"/>
    </row>
    <row r="1431" spans="1:17" x14ac:dyDescent="0.2">
      <c r="A1431" s="27" t="s">
        <v>67</v>
      </c>
      <c r="B1431" s="13" t="s">
        <v>153</v>
      </c>
      <c r="C1431" s="13" t="s">
        <v>311</v>
      </c>
      <c r="D1431" s="13" t="s">
        <v>212</v>
      </c>
      <c r="E1431" s="13" t="s">
        <v>312</v>
      </c>
      <c r="F1431" s="14"/>
      <c r="G1431" s="14"/>
      <c r="H1431" s="14"/>
      <c r="I1431" s="14"/>
      <c r="J1431" s="14"/>
      <c r="K1431" s="14"/>
      <c r="L1431" s="14"/>
      <c r="M1431" s="14"/>
      <c r="N1431" s="14"/>
      <c r="O1431" s="14"/>
      <c r="P1431" s="14"/>
      <c r="Q1431" s="28"/>
    </row>
    <row r="1432" spans="1:17" x14ac:dyDescent="0.2">
      <c r="A1432" s="25" t="s">
        <v>67</v>
      </c>
      <c r="B1432" s="11" t="s">
        <v>153</v>
      </c>
      <c r="C1432" s="11" t="s">
        <v>314</v>
      </c>
      <c r="D1432" s="11" t="s">
        <v>206</v>
      </c>
      <c r="E1432" s="11" t="s">
        <v>312</v>
      </c>
      <c r="F1432" s="12"/>
      <c r="G1432" s="12"/>
      <c r="H1432" s="12"/>
      <c r="I1432" s="12"/>
      <c r="J1432" s="12"/>
      <c r="K1432" s="12"/>
      <c r="L1432" s="12"/>
      <c r="M1432" s="12"/>
      <c r="N1432" s="12"/>
      <c r="O1432" s="12"/>
      <c r="P1432" s="12"/>
      <c r="Q1432" s="26"/>
    </row>
    <row r="1433" spans="1:17" x14ac:dyDescent="0.2">
      <c r="A1433" s="27" t="s">
        <v>67</v>
      </c>
      <c r="B1433" s="13" t="s">
        <v>153</v>
      </c>
      <c r="C1433" s="13" t="s">
        <v>314</v>
      </c>
      <c r="D1433" s="13" t="s">
        <v>206</v>
      </c>
      <c r="E1433" s="13" t="s">
        <v>313</v>
      </c>
      <c r="F1433" s="14"/>
      <c r="G1433" s="14"/>
      <c r="H1433" s="14"/>
      <c r="I1433" s="14"/>
      <c r="J1433" s="14"/>
      <c r="K1433" s="14"/>
      <c r="L1433" s="14"/>
      <c r="M1433" s="14"/>
      <c r="N1433" s="14"/>
      <c r="O1433" s="14"/>
      <c r="P1433" s="14"/>
      <c r="Q1433" s="28"/>
    </row>
    <row r="1434" spans="1:17" x14ac:dyDescent="0.2">
      <c r="A1434" s="25" t="s">
        <v>67</v>
      </c>
      <c r="B1434" s="11" t="s">
        <v>153</v>
      </c>
      <c r="C1434" s="11" t="s">
        <v>311</v>
      </c>
      <c r="D1434" s="11" t="s">
        <v>213</v>
      </c>
      <c r="E1434" s="11" t="s">
        <v>312</v>
      </c>
      <c r="F1434" s="12"/>
      <c r="G1434" s="12"/>
      <c r="H1434" s="12"/>
      <c r="I1434" s="12"/>
      <c r="J1434" s="12"/>
      <c r="K1434" s="12"/>
      <c r="L1434" s="12"/>
      <c r="M1434" s="12"/>
      <c r="N1434" s="12"/>
      <c r="O1434" s="12"/>
      <c r="P1434" s="12"/>
      <c r="Q1434" s="26"/>
    </row>
    <row r="1435" spans="1:17" x14ac:dyDescent="0.2">
      <c r="A1435" s="27" t="s">
        <v>67</v>
      </c>
      <c r="B1435" s="13" t="s">
        <v>153</v>
      </c>
      <c r="C1435" s="13" t="s">
        <v>311</v>
      </c>
      <c r="D1435" s="13" t="s">
        <v>213</v>
      </c>
      <c r="E1435" s="13" t="s">
        <v>313</v>
      </c>
      <c r="F1435" s="14"/>
      <c r="G1435" s="14"/>
      <c r="H1435" s="14"/>
      <c r="I1435" s="14"/>
      <c r="J1435" s="14"/>
      <c r="K1435" s="14"/>
      <c r="L1435" s="14"/>
      <c r="M1435" s="14"/>
      <c r="N1435" s="14"/>
      <c r="O1435" s="14"/>
      <c r="P1435" s="14"/>
      <c r="Q1435" s="28"/>
    </row>
    <row r="1436" spans="1:17" x14ac:dyDescent="0.2">
      <c r="A1436" s="25" t="s">
        <v>67</v>
      </c>
      <c r="B1436" s="11" t="s">
        <v>153</v>
      </c>
      <c r="C1436" s="11" t="s">
        <v>314</v>
      </c>
      <c r="D1436" s="11" t="s">
        <v>213</v>
      </c>
      <c r="E1436" s="11" t="s">
        <v>312</v>
      </c>
      <c r="F1436" s="12"/>
      <c r="G1436" s="12"/>
      <c r="H1436" s="12"/>
      <c r="I1436" s="12"/>
      <c r="J1436" s="12"/>
      <c r="K1436" s="12"/>
      <c r="L1436" s="12"/>
      <c r="M1436" s="12"/>
      <c r="N1436" s="12"/>
      <c r="O1436" s="12"/>
      <c r="P1436" s="12"/>
      <c r="Q1436" s="26"/>
    </row>
    <row r="1437" spans="1:17" x14ac:dyDescent="0.2">
      <c r="A1437" s="27" t="s">
        <v>67</v>
      </c>
      <c r="B1437" s="13" t="s">
        <v>153</v>
      </c>
      <c r="C1437" s="13" t="s">
        <v>314</v>
      </c>
      <c r="D1437" s="13" t="s">
        <v>213</v>
      </c>
      <c r="E1437" s="13" t="s">
        <v>313</v>
      </c>
      <c r="F1437" s="14"/>
      <c r="G1437" s="14"/>
      <c r="H1437" s="14"/>
      <c r="I1437" s="14"/>
      <c r="J1437" s="14"/>
      <c r="K1437" s="14"/>
      <c r="L1437" s="14"/>
      <c r="M1437" s="14"/>
      <c r="N1437" s="14"/>
      <c r="O1437" s="14"/>
      <c r="P1437" s="14"/>
      <c r="Q1437" s="28"/>
    </row>
    <row r="1438" spans="1:17" x14ac:dyDescent="0.2">
      <c r="A1438" s="25" t="s">
        <v>67</v>
      </c>
      <c r="B1438" s="11" t="s">
        <v>153</v>
      </c>
      <c r="C1438" s="11" t="s">
        <v>311</v>
      </c>
      <c r="D1438" s="11" t="s">
        <v>215</v>
      </c>
      <c r="E1438" s="11" t="s">
        <v>312</v>
      </c>
      <c r="F1438" s="12"/>
      <c r="G1438" s="12"/>
      <c r="H1438" s="12"/>
      <c r="I1438" s="12"/>
      <c r="J1438" s="12"/>
      <c r="K1438" s="12"/>
      <c r="L1438" s="12"/>
      <c r="M1438" s="12"/>
      <c r="N1438" s="12"/>
      <c r="O1438" s="12"/>
      <c r="P1438" s="12"/>
      <c r="Q1438" s="26"/>
    </row>
    <row r="1439" spans="1:17" x14ac:dyDescent="0.2">
      <c r="A1439" s="27" t="s">
        <v>67</v>
      </c>
      <c r="B1439" s="13" t="s">
        <v>153</v>
      </c>
      <c r="C1439" s="13" t="s">
        <v>311</v>
      </c>
      <c r="D1439" s="13" t="s">
        <v>215</v>
      </c>
      <c r="E1439" s="13" t="s">
        <v>313</v>
      </c>
      <c r="F1439" s="14"/>
      <c r="G1439" s="14"/>
      <c r="H1439" s="14"/>
      <c r="I1439" s="14"/>
      <c r="J1439" s="14"/>
      <c r="K1439" s="14"/>
      <c r="L1439" s="14"/>
      <c r="M1439" s="14"/>
      <c r="N1439" s="14"/>
      <c r="O1439" s="14"/>
      <c r="P1439" s="14"/>
      <c r="Q1439" s="28"/>
    </row>
    <row r="1440" spans="1:17" x14ac:dyDescent="0.2">
      <c r="A1440" s="25" t="s">
        <v>67</v>
      </c>
      <c r="B1440" s="11" t="s">
        <v>153</v>
      </c>
      <c r="C1440" s="11" t="s">
        <v>311</v>
      </c>
      <c r="D1440" s="11" t="s">
        <v>214</v>
      </c>
      <c r="E1440" s="11" t="s">
        <v>312</v>
      </c>
      <c r="F1440" s="12"/>
      <c r="G1440" s="12"/>
      <c r="H1440" s="12"/>
      <c r="I1440" s="12"/>
      <c r="J1440" s="12"/>
      <c r="K1440" s="12"/>
      <c r="L1440" s="12"/>
      <c r="M1440" s="12"/>
      <c r="N1440" s="12"/>
      <c r="O1440" s="12"/>
      <c r="P1440" s="12"/>
      <c r="Q1440" s="26"/>
    </row>
    <row r="1441" spans="1:17" x14ac:dyDescent="0.2">
      <c r="A1441" s="27" t="s">
        <v>67</v>
      </c>
      <c r="B1441" s="13" t="s">
        <v>153</v>
      </c>
      <c r="C1441" s="13" t="s">
        <v>311</v>
      </c>
      <c r="D1441" s="13" t="s">
        <v>214</v>
      </c>
      <c r="E1441" s="13" t="s">
        <v>313</v>
      </c>
      <c r="F1441" s="14"/>
      <c r="G1441" s="14"/>
      <c r="H1441" s="14"/>
      <c r="I1441" s="14"/>
      <c r="J1441" s="14"/>
      <c r="K1441" s="14"/>
      <c r="L1441" s="14"/>
      <c r="M1441" s="14"/>
      <c r="N1441" s="14"/>
      <c r="O1441" s="14"/>
      <c r="P1441" s="14"/>
      <c r="Q1441" s="28"/>
    </row>
    <row r="1442" spans="1:17" x14ac:dyDescent="0.2">
      <c r="A1442" s="25" t="s">
        <v>67</v>
      </c>
      <c r="B1442" s="11" t="s">
        <v>153</v>
      </c>
      <c r="C1442" s="11" t="s">
        <v>314</v>
      </c>
      <c r="D1442" s="11" t="s">
        <v>214</v>
      </c>
      <c r="E1442" s="11" t="s">
        <v>312</v>
      </c>
      <c r="F1442" s="12"/>
      <c r="G1442" s="12"/>
      <c r="H1442" s="12"/>
      <c r="I1442" s="12"/>
      <c r="J1442" s="12"/>
      <c r="K1442" s="12"/>
      <c r="L1442" s="12"/>
      <c r="M1442" s="12"/>
      <c r="N1442" s="12"/>
      <c r="O1442" s="12"/>
      <c r="P1442" s="12"/>
      <c r="Q1442" s="26"/>
    </row>
    <row r="1443" spans="1:17" x14ac:dyDescent="0.2">
      <c r="A1443" s="27" t="s">
        <v>67</v>
      </c>
      <c r="B1443" s="13" t="s">
        <v>153</v>
      </c>
      <c r="C1443" s="13" t="s">
        <v>314</v>
      </c>
      <c r="D1443" s="13" t="s">
        <v>214</v>
      </c>
      <c r="E1443" s="13" t="s">
        <v>313</v>
      </c>
      <c r="F1443" s="14"/>
      <c r="G1443" s="14"/>
      <c r="H1443" s="14"/>
      <c r="I1443" s="14"/>
      <c r="J1443" s="14"/>
      <c r="K1443" s="14"/>
      <c r="L1443" s="14"/>
      <c r="M1443" s="14"/>
      <c r="N1443" s="14"/>
      <c r="O1443" s="14"/>
      <c r="P1443" s="14"/>
      <c r="Q1443" s="28"/>
    </row>
    <row r="1444" spans="1:17" x14ac:dyDescent="0.2">
      <c r="A1444" s="25" t="s">
        <v>67</v>
      </c>
      <c r="B1444" s="11" t="s">
        <v>153</v>
      </c>
      <c r="C1444" s="11" t="s">
        <v>314</v>
      </c>
      <c r="D1444" s="11" t="s">
        <v>215</v>
      </c>
      <c r="E1444" s="11" t="s">
        <v>312</v>
      </c>
      <c r="F1444" s="12"/>
      <c r="G1444" s="12"/>
      <c r="H1444" s="12"/>
      <c r="I1444" s="12"/>
      <c r="J1444" s="12"/>
      <c r="K1444" s="12"/>
      <c r="L1444" s="12"/>
      <c r="M1444" s="12"/>
      <c r="N1444" s="12"/>
      <c r="O1444" s="12"/>
      <c r="P1444" s="12"/>
      <c r="Q1444" s="26"/>
    </row>
    <row r="1445" spans="1:17" x14ac:dyDescent="0.2">
      <c r="A1445" s="27" t="s">
        <v>67</v>
      </c>
      <c r="B1445" s="13" t="s">
        <v>153</v>
      </c>
      <c r="C1445" s="13" t="s">
        <v>314</v>
      </c>
      <c r="D1445" s="13" t="s">
        <v>215</v>
      </c>
      <c r="E1445" s="13" t="s">
        <v>313</v>
      </c>
      <c r="F1445" s="14"/>
      <c r="G1445" s="14"/>
      <c r="H1445" s="14"/>
      <c r="I1445" s="14"/>
      <c r="J1445" s="14"/>
      <c r="K1445" s="14"/>
      <c r="L1445" s="14"/>
      <c r="M1445" s="14"/>
      <c r="N1445" s="14"/>
      <c r="O1445" s="14"/>
      <c r="P1445" s="14"/>
      <c r="Q1445" s="28"/>
    </row>
    <row r="1446" spans="1:17" x14ac:dyDescent="0.2">
      <c r="A1446" s="25" t="s">
        <v>68</v>
      </c>
      <c r="B1446" s="11" t="s">
        <v>154</v>
      </c>
      <c r="C1446" s="11" t="s">
        <v>311</v>
      </c>
      <c r="D1446" s="11" t="s">
        <v>210</v>
      </c>
      <c r="E1446" s="11" t="s">
        <v>312</v>
      </c>
      <c r="F1446" s="12"/>
      <c r="G1446" s="12"/>
      <c r="H1446" s="12"/>
      <c r="I1446" s="12"/>
      <c r="J1446" s="12"/>
      <c r="K1446" s="12"/>
      <c r="L1446" s="12"/>
      <c r="M1446" s="12"/>
      <c r="N1446" s="12"/>
      <c r="O1446" s="12"/>
      <c r="P1446" s="12"/>
      <c r="Q1446" s="26"/>
    </row>
    <row r="1447" spans="1:17" x14ac:dyDescent="0.2">
      <c r="A1447" s="27" t="s">
        <v>68</v>
      </c>
      <c r="B1447" s="13" t="s">
        <v>154</v>
      </c>
      <c r="C1447" s="13" t="s">
        <v>311</v>
      </c>
      <c r="D1447" s="13" t="s">
        <v>210</v>
      </c>
      <c r="E1447" s="13" t="s">
        <v>313</v>
      </c>
      <c r="F1447" s="14"/>
      <c r="G1447" s="14"/>
      <c r="H1447" s="14"/>
      <c r="I1447" s="14"/>
      <c r="J1447" s="14"/>
      <c r="K1447" s="14"/>
      <c r="L1447" s="14"/>
      <c r="M1447" s="14"/>
      <c r="N1447" s="14"/>
      <c r="O1447" s="14"/>
      <c r="P1447" s="14"/>
      <c r="Q1447" s="28"/>
    </row>
    <row r="1448" spans="1:17" x14ac:dyDescent="0.2">
      <c r="A1448" s="25" t="s">
        <v>68</v>
      </c>
      <c r="B1448" s="11" t="s">
        <v>154</v>
      </c>
      <c r="C1448" s="11" t="s">
        <v>314</v>
      </c>
      <c r="D1448" s="11" t="s">
        <v>210</v>
      </c>
      <c r="E1448" s="11" t="s">
        <v>312</v>
      </c>
      <c r="F1448" s="12"/>
      <c r="G1448" s="12"/>
      <c r="H1448" s="12"/>
      <c r="I1448" s="12"/>
      <c r="J1448" s="12"/>
      <c r="K1448" s="12"/>
      <c r="L1448" s="12"/>
      <c r="M1448" s="12"/>
      <c r="N1448" s="12"/>
      <c r="O1448" s="12"/>
      <c r="P1448" s="12"/>
      <c r="Q1448" s="26"/>
    </row>
    <row r="1449" spans="1:17" x14ac:dyDescent="0.2">
      <c r="A1449" s="27" t="s">
        <v>68</v>
      </c>
      <c r="B1449" s="13" t="s">
        <v>154</v>
      </c>
      <c r="C1449" s="13" t="s">
        <v>314</v>
      </c>
      <c r="D1449" s="13" t="s">
        <v>210</v>
      </c>
      <c r="E1449" s="13" t="s">
        <v>313</v>
      </c>
      <c r="F1449" s="14"/>
      <c r="G1449" s="14"/>
      <c r="H1449" s="14"/>
      <c r="I1449" s="14"/>
      <c r="J1449" s="14"/>
      <c r="K1449" s="14"/>
      <c r="L1449" s="14"/>
      <c r="M1449" s="14"/>
      <c r="N1449" s="14"/>
      <c r="O1449" s="14"/>
      <c r="P1449" s="14"/>
      <c r="Q1449" s="28"/>
    </row>
    <row r="1450" spans="1:17" x14ac:dyDescent="0.2">
      <c r="A1450" s="25" t="s">
        <v>68</v>
      </c>
      <c r="B1450" s="11" t="s">
        <v>154</v>
      </c>
      <c r="C1450" s="11" t="s">
        <v>314</v>
      </c>
      <c r="D1450" s="11" t="s">
        <v>212</v>
      </c>
      <c r="E1450" s="11" t="s">
        <v>312</v>
      </c>
      <c r="F1450" s="12"/>
      <c r="G1450" s="12"/>
      <c r="H1450" s="12"/>
      <c r="I1450" s="12"/>
      <c r="J1450" s="12"/>
      <c r="K1450" s="12"/>
      <c r="L1450" s="12"/>
      <c r="M1450" s="12"/>
      <c r="N1450" s="12"/>
      <c r="O1450" s="12"/>
      <c r="P1450" s="12"/>
      <c r="Q1450" s="26"/>
    </row>
    <row r="1451" spans="1:17" x14ac:dyDescent="0.2">
      <c r="A1451" s="27" t="s">
        <v>68</v>
      </c>
      <c r="B1451" s="13" t="s">
        <v>154</v>
      </c>
      <c r="C1451" s="13" t="s">
        <v>314</v>
      </c>
      <c r="D1451" s="13" t="s">
        <v>212</v>
      </c>
      <c r="E1451" s="13" t="s">
        <v>313</v>
      </c>
      <c r="F1451" s="14"/>
      <c r="G1451" s="14"/>
      <c r="H1451" s="14"/>
      <c r="I1451" s="14"/>
      <c r="J1451" s="14"/>
      <c r="K1451" s="14"/>
      <c r="L1451" s="14"/>
      <c r="M1451" s="14"/>
      <c r="N1451" s="14"/>
      <c r="O1451" s="14"/>
      <c r="P1451" s="14"/>
      <c r="Q1451" s="28"/>
    </row>
    <row r="1452" spans="1:17" x14ac:dyDescent="0.2">
      <c r="A1452" s="25" t="s">
        <v>68</v>
      </c>
      <c r="B1452" s="11" t="s">
        <v>154</v>
      </c>
      <c r="C1452" s="11" t="s">
        <v>311</v>
      </c>
      <c r="D1452" s="11" t="s">
        <v>212</v>
      </c>
      <c r="E1452" s="11" t="s">
        <v>313</v>
      </c>
      <c r="F1452" s="12"/>
      <c r="G1452" s="12"/>
      <c r="H1452" s="12"/>
      <c r="I1452" s="12"/>
      <c r="J1452" s="12"/>
      <c r="K1452" s="12"/>
      <c r="L1452" s="12"/>
      <c r="M1452" s="12"/>
      <c r="N1452" s="12"/>
      <c r="O1452" s="12"/>
      <c r="P1452" s="12"/>
      <c r="Q1452" s="26"/>
    </row>
    <row r="1453" spans="1:17" x14ac:dyDescent="0.2">
      <c r="A1453" s="27" t="s">
        <v>68</v>
      </c>
      <c r="B1453" s="13" t="s">
        <v>154</v>
      </c>
      <c r="C1453" s="13" t="s">
        <v>311</v>
      </c>
      <c r="D1453" s="13" t="s">
        <v>212</v>
      </c>
      <c r="E1453" s="13" t="s">
        <v>312</v>
      </c>
      <c r="F1453" s="14"/>
      <c r="G1453" s="14"/>
      <c r="H1453" s="14"/>
      <c r="I1453" s="14"/>
      <c r="J1453" s="14"/>
      <c r="K1453" s="14"/>
      <c r="L1453" s="14"/>
      <c r="M1453" s="14"/>
      <c r="N1453" s="14"/>
      <c r="O1453" s="14"/>
      <c r="P1453" s="14"/>
      <c r="Q1453" s="28"/>
    </row>
    <row r="1454" spans="1:17" x14ac:dyDescent="0.2">
      <c r="A1454" s="25" t="s">
        <v>68</v>
      </c>
      <c r="B1454" s="11" t="s">
        <v>154</v>
      </c>
      <c r="C1454" s="11" t="s">
        <v>314</v>
      </c>
      <c r="D1454" s="11" t="s">
        <v>206</v>
      </c>
      <c r="E1454" s="11" t="s">
        <v>312</v>
      </c>
      <c r="F1454" s="12"/>
      <c r="G1454" s="12"/>
      <c r="H1454" s="12"/>
      <c r="I1454" s="12"/>
      <c r="J1454" s="12"/>
      <c r="K1454" s="12"/>
      <c r="L1454" s="12"/>
      <c r="M1454" s="12"/>
      <c r="N1454" s="12"/>
      <c r="O1454" s="12"/>
      <c r="P1454" s="12"/>
      <c r="Q1454" s="26"/>
    </row>
    <row r="1455" spans="1:17" x14ac:dyDescent="0.2">
      <c r="A1455" s="27" t="s">
        <v>68</v>
      </c>
      <c r="B1455" s="13" t="s">
        <v>154</v>
      </c>
      <c r="C1455" s="13" t="s">
        <v>314</v>
      </c>
      <c r="D1455" s="13" t="s">
        <v>206</v>
      </c>
      <c r="E1455" s="13" t="s">
        <v>313</v>
      </c>
      <c r="F1455" s="14"/>
      <c r="G1455" s="14"/>
      <c r="H1455" s="14"/>
      <c r="I1455" s="14"/>
      <c r="J1455" s="14"/>
      <c r="K1455" s="14"/>
      <c r="L1455" s="14"/>
      <c r="M1455" s="14"/>
      <c r="N1455" s="14"/>
      <c r="O1455" s="14"/>
      <c r="P1455" s="14"/>
      <c r="Q1455" s="28"/>
    </row>
    <row r="1456" spans="1:17" x14ac:dyDescent="0.2">
      <c r="A1456" s="25" t="s">
        <v>68</v>
      </c>
      <c r="B1456" s="11" t="s">
        <v>154</v>
      </c>
      <c r="C1456" s="11" t="s">
        <v>311</v>
      </c>
      <c r="D1456" s="11" t="s">
        <v>213</v>
      </c>
      <c r="E1456" s="11" t="s">
        <v>312</v>
      </c>
      <c r="F1456" s="12"/>
      <c r="G1456" s="12"/>
      <c r="H1456" s="12"/>
      <c r="I1456" s="12"/>
      <c r="J1456" s="12"/>
      <c r="K1456" s="12"/>
      <c r="L1456" s="12"/>
      <c r="M1456" s="12"/>
      <c r="N1456" s="12"/>
      <c r="O1456" s="12"/>
      <c r="P1456" s="12"/>
      <c r="Q1456" s="26"/>
    </row>
    <row r="1457" spans="1:17" x14ac:dyDescent="0.2">
      <c r="A1457" s="27" t="s">
        <v>68</v>
      </c>
      <c r="B1457" s="13" t="s">
        <v>154</v>
      </c>
      <c r="C1457" s="13" t="s">
        <v>311</v>
      </c>
      <c r="D1457" s="13" t="s">
        <v>213</v>
      </c>
      <c r="E1457" s="13" t="s">
        <v>313</v>
      </c>
      <c r="F1457" s="14"/>
      <c r="G1457" s="14"/>
      <c r="H1457" s="14"/>
      <c r="I1457" s="14"/>
      <c r="J1457" s="14"/>
      <c r="K1457" s="14"/>
      <c r="L1457" s="14"/>
      <c r="M1457" s="14"/>
      <c r="N1457" s="14"/>
      <c r="O1457" s="14"/>
      <c r="P1457" s="14"/>
      <c r="Q1457" s="28"/>
    </row>
    <row r="1458" spans="1:17" x14ac:dyDescent="0.2">
      <c r="A1458" s="25" t="s">
        <v>68</v>
      </c>
      <c r="B1458" s="11" t="s">
        <v>154</v>
      </c>
      <c r="C1458" s="11" t="s">
        <v>314</v>
      </c>
      <c r="D1458" s="11" t="s">
        <v>213</v>
      </c>
      <c r="E1458" s="11" t="s">
        <v>312</v>
      </c>
      <c r="F1458" s="12"/>
      <c r="G1458" s="12"/>
      <c r="H1458" s="12"/>
      <c r="I1458" s="12"/>
      <c r="J1458" s="12"/>
      <c r="K1458" s="12"/>
      <c r="L1458" s="12"/>
      <c r="M1458" s="12"/>
      <c r="N1458" s="12"/>
      <c r="O1458" s="12"/>
      <c r="P1458" s="12"/>
      <c r="Q1458" s="26"/>
    </row>
    <row r="1459" spans="1:17" x14ac:dyDescent="0.2">
      <c r="A1459" s="27" t="s">
        <v>68</v>
      </c>
      <c r="B1459" s="13" t="s">
        <v>154</v>
      </c>
      <c r="C1459" s="13" t="s">
        <v>314</v>
      </c>
      <c r="D1459" s="13" t="s">
        <v>213</v>
      </c>
      <c r="E1459" s="13" t="s">
        <v>313</v>
      </c>
      <c r="F1459" s="14"/>
      <c r="G1459" s="14"/>
      <c r="H1459" s="14"/>
      <c r="I1459" s="14"/>
      <c r="J1459" s="14"/>
      <c r="K1459" s="14"/>
      <c r="L1459" s="14"/>
      <c r="M1459" s="14"/>
      <c r="N1459" s="14"/>
      <c r="O1459" s="14"/>
      <c r="P1459" s="14"/>
      <c r="Q1459" s="28"/>
    </row>
    <row r="1460" spans="1:17" x14ac:dyDescent="0.2">
      <c r="A1460" s="25" t="s">
        <v>68</v>
      </c>
      <c r="B1460" s="11" t="s">
        <v>154</v>
      </c>
      <c r="C1460" s="11" t="s">
        <v>311</v>
      </c>
      <c r="D1460" s="11" t="s">
        <v>215</v>
      </c>
      <c r="E1460" s="11" t="s">
        <v>312</v>
      </c>
      <c r="F1460" s="12"/>
      <c r="G1460" s="12"/>
      <c r="H1460" s="12"/>
      <c r="I1460" s="12"/>
      <c r="J1460" s="12"/>
      <c r="K1460" s="12"/>
      <c r="L1460" s="12"/>
      <c r="M1460" s="12"/>
      <c r="N1460" s="12"/>
      <c r="O1460" s="12"/>
      <c r="P1460" s="12"/>
      <c r="Q1460" s="26"/>
    </row>
    <row r="1461" spans="1:17" x14ac:dyDescent="0.2">
      <c r="A1461" s="27" t="s">
        <v>68</v>
      </c>
      <c r="B1461" s="13" t="s">
        <v>154</v>
      </c>
      <c r="C1461" s="13" t="s">
        <v>311</v>
      </c>
      <c r="D1461" s="13" t="s">
        <v>215</v>
      </c>
      <c r="E1461" s="13" t="s">
        <v>313</v>
      </c>
      <c r="F1461" s="14"/>
      <c r="G1461" s="14"/>
      <c r="H1461" s="14"/>
      <c r="I1461" s="14"/>
      <c r="J1461" s="14"/>
      <c r="K1461" s="14"/>
      <c r="L1461" s="14"/>
      <c r="M1461" s="14"/>
      <c r="N1461" s="14"/>
      <c r="O1461" s="14"/>
      <c r="P1461" s="14"/>
      <c r="Q1461" s="28"/>
    </row>
    <row r="1462" spans="1:17" x14ac:dyDescent="0.2">
      <c r="A1462" s="25" t="s">
        <v>68</v>
      </c>
      <c r="B1462" s="11" t="s">
        <v>154</v>
      </c>
      <c r="C1462" s="11" t="s">
        <v>311</v>
      </c>
      <c r="D1462" s="11" t="s">
        <v>214</v>
      </c>
      <c r="E1462" s="11" t="s">
        <v>312</v>
      </c>
      <c r="F1462" s="12"/>
      <c r="G1462" s="12"/>
      <c r="H1462" s="12"/>
      <c r="I1462" s="12"/>
      <c r="J1462" s="12"/>
      <c r="K1462" s="12"/>
      <c r="L1462" s="12"/>
      <c r="M1462" s="12"/>
      <c r="N1462" s="12"/>
      <c r="O1462" s="12"/>
      <c r="P1462" s="12"/>
      <c r="Q1462" s="26"/>
    </row>
    <row r="1463" spans="1:17" x14ac:dyDescent="0.2">
      <c r="A1463" s="27" t="s">
        <v>68</v>
      </c>
      <c r="B1463" s="13" t="s">
        <v>154</v>
      </c>
      <c r="C1463" s="13" t="s">
        <v>311</v>
      </c>
      <c r="D1463" s="13" t="s">
        <v>214</v>
      </c>
      <c r="E1463" s="13" t="s">
        <v>313</v>
      </c>
      <c r="F1463" s="14"/>
      <c r="G1463" s="14"/>
      <c r="H1463" s="14"/>
      <c r="I1463" s="14"/>
      <c r="J1463" s="14"/>
      <c r="K1463" s="14"/>
      <c r="L1463" s="14"/>
      <c r="M1463" s="14"/>
      <c r="N1463" s="14"/>
      <c r="O1463" s="14"/>
      <c r="P1463" s="14"/>
      <c r="Q1463" s="28"/>
    </row>
    <row r="1464" spans="1:17" x14ac:dyDescent="0.2">
      <c r="A1464" s="25" t="s">
        <v>68</v>
      </c>
      <c r="B1464" s="11" t="s">
        <v>154</v>
      </c>
      <c r="C1464" s="11" t="s">
        <v>314</v>
      </c>
      <c r="D1464" s="11" t="s">
        <v>214</v>
      </c>
      <c r="E1464" s="11" t="s">
        <v>312</v>
      </c>
      <c r="F1464" s="12"/>
      <c r="G1464" s="12"/>
      <c r="H1464" s="12"/>
      <c r="I1464" s="12"/>
      <c r="J1464" s="12"/>
      <c r="K1464" s="12"/>
      <c r="L1464" s="12"/>
      <c r="M1464" s="12"/>
      <c r="N1464" s="12"/>
      <c r="O1464" s="12"/>
      <c r="P1464" s="12"/>
      <c r="Q1464" s="26"/>
    </row>
    <row r="1465" spans="1:17" x14ac:dyDescent="0.2">
      <c r="A1465" s="27" t="s">
        <v>68</v>
      </c>
      <c r="B1465" s="13" t="s">
        <v>154</v>
      </c>
      <c r="C1465" s="13" t="s">
        <v>314</v>
      </c>
      <c r="D1465" s="13" t="s">
        <v>214</v>
      </c>
      <c r="E1465" s="13" t="s">
        <v>313</v>
      </c>
      <c r="F1465" s="14"/>
      <c r="G1465" s="14"/>
      <c r="H1465" s="14"/>
      <c r="I1465" s="14"/>
      <c r="J1465" s="14"/>
      <c r="K1465" s="14"/>
      <c r="L1465" s="14"/>
      <c r="M1465" s="14"/>
      <c r="N1465" s="14"/>
      <c r="O1465" s="14"/>
      <c r="P1465" s="14"/>
      <c r="Q1465" s="28"/>
    </row>
    <row r="1466" spans="1:17" x14ac:dyDescent="0.2">
      <c r="A1466" s="25" t="s">
        <v>68</v>
      </c>
      <c r="B1466" s="11" t="s">
        <v>154</v>
      </c>
      <c r="C1466" s="11" t="s">
        <v>314</v>
      </c>
      <c r="D1466" s="11" t="s">
        <v>215</v>
      </c>
      <c r="E1466" s="11" t="s">
        <v>312</v>
      </c>
      <c r="F1466" s="12"/>
      <c r="G1466" s="12"/>
      <c r="H1466" s="12"/>
      <c r="I1466" s="12"/>
      <c r="J1466" s="12"/>
      <c r="K1466" s="12"/>
      <c r="L1466" s="12"/>
      <c r="M1466" s="12"/>
      <c r="N1466" s="12"/>
      <c r="O1466" s="12"/>
      <c r="P1466" s="12"/>
      <c r="Q1466" s="26"/>
    </row>
    <row r="1467" spans="1:17" x14ac:dyDescent="0.2">
      <c r="A1467" s="27" t="s">
        <v>68</v>
      </c>
      <c r="B1467" s="13" t="s">
        <v>154</v>
      </c>
      <c r="C1467" s="13" t="s">
        <v>314</v>
      </c>
      <c r="D1467" s="13" t="s">
        <v>215</v>
      </c>
      <c r="E1467" s="13" t="s">
        <v>313</v>
      </c>
      <c r="F1467" s="14"/>
      <c r="G1467" s="14"/>
      <c r="H1467" s="14"/>
      <c r="I1467" s="14"/>
      <c r="J1467" s="14"/>
      <c r="K1467" s="14"/>
      <c r="L1467" s="14"/>
      <c r="M1467" s="14"/>
      <c r="N1467" s="14"/>
      <c r="O1467" s="14"/>
      <c r="P1467" s="14"/>
      <c r="Q1467" s="28"/>
    </row>
    <row r="1468" spans="1:17" x14ac:dyDescent="0.2">
      <c r="A1468" s="25" t="s">
        <v>69</v>
      </c>
      <c r="B1468" s="11" t="s">
        <v>178</v>
      </c>
      <c r="C1468" s="11" t="s">
        <v>311</v>
      </c>
      <c r="D1468" s="11" t="s">
        <v>210</v>
      </c>
      <c r="E1468" s="11" t="s">
        <v>312</v>
      </c>
      <c r="F1468" s="12"/>
      <c r="G1468" s="12"/>
      <c r="H1468" s="12"/>
      <c r="I1468" s="12"/>
      <c r="J1468" s="12"/>
      <c r="K1468" s="12"/>
      <c r="L1468" s="12"/>
      <c r="M1468" s="12"/>
      <c r="N1468" s="12"/>
      <c r="O1468" s="12"/>
      <c r="P1468" s="12"/>
      <c r="Q1468" s="26"/>
    </row>
    <row r="1469" spans="1:17" x14ac:dyDescent="0.2">
      <c r="A1469" s="27" t="s">
        <v>69</v>
      </c>
      <c r="B1469" s="13" t="s">
        <v>178</v>
      </c>
      <c r="C1469" s="13" t="s">
        <v>311</v>
      </c>
      <c r="D1469" s="13" t="s">
        <v>210</v>
      </c>
      <c r="E1469" s="13" t="s">
        <v>313</v>
      </c>
      <c r="F1469" s="14"/>
      <c r="G1469" s="14"/>
      <c r="H1469" s="14"/>
      <c r="I1469" s="14"/>
      <c r="J1469" s="14"/>
      <c r="K1469" s="14"/>
      <c r="L1469" s="14"/>
      <c r="M1469" s="14"/>
      <c r="N1469" s="14"/>
      <c r="O1469" s="14"/>
      <c r="P1469" s="14"/>
      <c r="Q1469" s="28"/>
    </row>
    <row r="1470" spans="1:17" x14ac:dyDescent="0.2">
      <c r="A1470" s="25" t="s">
        <v>69</v>
      </c>
      <c r="B1470" s="11" t="s">
        <v>178</v>
      </c>
      <c r="C1470" s="11" t="s">
        <v>314</v>
      </c>
      <c r="D1470" s="11" t="s">
        <v>210</v>
      </c>
      <c r="E1470" s="11" t="s">
        <v>312</v>
      </c>
      <c r="F1470" s="12"/>
      <c r="G1470" s="12"/>
      <c r="H1470" s="12"/>
      <c r="I1470" s="12"/>
      <c r="J1470" s="12"/>
      <c r="K1470" s="12"/>
      <c r="L1470" s="12"/>
      <c r="M1470" s="12"/>
      <c r="N1470" s="12"/>
      <c r="O1470" s="12"/>
      <c r="P1470" s="12"/>
      <c r="Q1470" s="26"/>
    </row>
    <row r="1471" spans="1:17" x14ac:dyDescent="0.2">
      <c r="A1471" s="27" t="s">
        <v>69</v>
      </c>
      <c r="B1471" s="13" t="s">
        <v>178</v>
      </c>
      <c r="C1471" s="13" t="s">
        <v>314</v>
      </c>
      <c r="D1471" s="13" t="s">
        <v>210</v>
      </c>
      <c r="E1471" s="13" t="s">
        <v>313</v>
      </c>
      <c r="F1471" s="14"/>
      <c r="G1471" s="14"/>
      <c r="H1471" s="14"/>
      <c r="I1471" s="14"/>
      <c r="J1471" s="14"/>
      <c r="K1471" s="14"/>
      <c r="L1471" s="14"/>
      <c r="M1471" s="14"/>
      <c r="N1471" s="14"/>
      <c r="O1471" s="14"/>
      <c r="P1471" s="14"/>
      <c r="Q1471" s="28"/>
    </row>
    <row r="1472" spans="1:17" x14ac:dyDescent="0.2">
      <c r="A1472" s="25" t="s">
        <v>69</v>
      </c>
      <c r="B1472" s="11" t="s">
        <v>178</v>
      </c>
      <c r="C1472" s="11" t="s">
        <v>311</v>
      </c>
      <c r="D1472" s="11" t="s">
        <v>212</v>
      </c>
      <c r="E1472" s="11" t="s">
        <v>313</v>
      </c>
      <c r="F1472" s="12"/>
      <c r="G1472" s="12"/>
      <c r="H1472" s="12"/>
      <c r="I1472" s="12"/>
      <c r="J1472" s="12"/>
      <c r="K1472" s="12"/>
      <c r="L1472" s="12"/>
      <c r="M1472" s="12"/>
      <c r="N1472" s="12"/>
      <c r="O1472" s="12"/>
      <c r="P1472" s="12"/>
      <c r="Q1472" s="26"/>
    </row>
    <row r="1473" spans="1:17" x14ac:dyDescent="0.2">
      <c r="A1473" s="27" t="s">
        <v>69</v>
      </c>
      <c r="B1473" s="13" t="s">
        <v>178</v>
      </c>
      <c r="C1473" s="13" t="s">
        <v>311</v>
      </c>
      <c r="D1473" s="13" t="s">
        <v>212</v>
      </c>
      <c r="E1473" s="13" t="s">
        <v>312</v>
      </c>
      <c r="F1473" s="14"/>
      <c r="G1473" s="14"/>
      <c r="H1473" s="14"/>
      <c r="I1473" s="14"/>
      <c r="J1473" s="14"/>
      <c r="K1473" s="14"/>
      <c r="L1473" s="14"/>
      <c r="M1473" s="14"/>
      <c r="N1473" s="14"/>
      <c r="O1473" s="14"/>
      <c r="P1473" s="14"/>
      <c r="Q1473" s="28"/>
    </row>
    <row r="1474" spans="1:17" x14ac:dyDescent="0.2">
      <c r="A1474" s="25" t="s">
        <v>69</v>
      </c>
      <c r="B1474" s="11" t="s">
        <v>178</v>
      </c>
      <c r="C1474" s="11" t="s">
        <v>314</v>
      </c>
      <c r="D1474" s="11" t="s">
        <v>206</v>
      </c>
      <c r="E1474" s="11" t="s">
        <v>312</v>
      </c>
      <c r="F1474" s="12"/>
      <c r="G1474" s="12"/>
      <c r="H1474" s="12"/>
      <c r="I1474" s="12"/>
      <c r="J1474" s="12"/>
      <c r="K1474" s="12"/>
      <c r="L1474" s="12"/>
      <c r="M1474" s="12"/>
      <c r="N1474" s="12"/>
      <c r="O1474" s="12"/>
      <c r="P1474" s="12"/>
      <c r="Q1474" s="26"/>
    </row>
    <row r="1475" spans="1:17" x14ac:dyDescent="0.2">
      <c r="A1475" s="27" t="s">
        <v>69</v>
      </c>
      <c r="B1475" s="13" t="s">
        <v>178</v>
      </c>
      <c r="C1475" s="13" t="s">
        <v>314</v>
      </c>
      <c r="D1475" s="13" t="s">
        <v>206</v>
      </c>
      <c r="E1475" s="13" t="s">
        <v>313</v>
      </c>
      <c r="F1475" s="14"/>
      <c r="G1475" s="14"/>
      <c r="H1475" s="14"/>
      <c r="I1475" s="14"/>
      <c r="J1475" s="14"/>
      <c r="K1475" s="14"/>
      <c r="L1475" s="14"/>
      <c r="M1475" s="14"/>
      <c r="N1475" s="14"/>
      <c r="O1475" s="14"/>
      <c r="P1475" s="14"/>
      <c r="Q1475" s="28"/>
    </row>
    <row r="1476" spans="1:17" x14ac:dyDescent="0.2">
      <c r="A1476" s="25" t="s">
        <v>69</v>
      </c>
      <c r="B1476" s="11" t="s">
        <v>178</v>
      </c>
      <c r="C1476" s="11" t="s">
        <v>311</v>
      </c>
      <c r="D1476" s="11" t="s">
        <v>214</v>
      </c>
      <c r="E1476" s="11" t="s">
        <v>312</v>
      </c>
      <c r="F1476" s="12">
        <v>3</v>
      </c>
      <c r="G1476" s="12"/>
      <c r="H1476" s="12"/>
      <c r="I1476" s="12"/>
      <c r="J1476" s="12">
        <v>1</v>
      </c>
      <c r="K1476" s="12">
        <v>2</v>
      </c>
      <c r="L1476" s="12">
        <v>2</v>
      </c>
      <c r="M1476" s="12"/>
      <c r="N1476" s="12"/>
      <c r="O1476" s="12"/>
      <c r="P1476" s="12"/>
      <c r="Q1476" s="26"/>
    </row>
    <row r="1477" spans="1:17" x14ac:dyDescent="0.2">
      <c r="A1477" s="27" t="s">
        <v>69</v>
      </c>
      <c r="B1477" s="13" t="s">
        <v>178</v>
      </c>
      <c r="C1477" s="13" t="s">
        <v>311</v>
      </c>
      <c r="D1477" s="13" t="s">
        <v>215</v>
      </c>
      <c r="E1477" s="13" t="s">
        <v>312</v>
      </c>
      <c r="F1477" s="14">
        <v>4</v>
      </c>
      <c r="G1477" s="14"/>
      <c r="H1477" s="14"/>
      <c r="I1477" s="14"/>
      <c r="J1477" s="14">
        <v>2</v>
      </c>
      <c r="K1477" s="14">
        <v>2</v>
      </c>
      <c r="L1477" s="14">
        <v>2</v>
      </c>
      <c r="M1477" s="14"/>
      <c r="N1477" s="14"/>
      <c r="O1477" s="14">
        <v>1</v>
      </c>
      <c r="P1477" s="14"/>
      <c r="Q1477" s="28"/>
    </row>
    <row r="1478" spans="1:17" x14ac:dyDescent="0.2">
      <c r="A1478" s="25" t="s">
        <v>69</v>
      </c>
      <c r="B1478" s="11" t="s">
        <v>178</v>
      </c>
      <c r="C1478" s="11" t="s">
        <v>311</v>
      </c>
      <c r="D1478" s="11" t="s">
        <v>213</v>
      </c>
      <c r="E1478" s="11" t="s">
        <v>312</v>
      </c>
      <c r="F1478" s="12">
        <v>4</v>
      </c>
      <c r="G1478" s="12"/>
      <c r="H1478" s="12"/>
      <c r="I1478" s="12">
        <v>1</v>
      </c>
      <c r="J1478" s="12">
        <v>1</v>
      </c>
      <c r="K1478" s="12">
        <v>3</v>
      </c>
      <c r="L1478" s="12">
        <v>3</v>
      </c>
      <c r="M1478" s="12">
        <v>1</v>
      </c>
      <c r="N1478" s="12">
        <v>1</v>
      </c>
      <c r="O1478" s="12">
        <v>1</v>
      </c>
      <c r="P1478" s="12"/>
      <c r="Q1478" s="26"/>
    </row>
    <row r="1479" spans="1:17" x14ac:dyDescent="0.2">
      <c r="A1479" s="27" t="s">
        <v>69</v>
      </c>
      <c r="B1479" s="13" t="s">
        <v>178</v>
      </c>
      <c r="C1479" s="13" t="s">
        <v>314</v>
      </c>
      <c r="D1479" s="13" t="s">
        <v>214</v>
      </c>
      <c r="E1479" s="13" t="s">
        <v>313</v>
      </c>
      <c r="F1479" s="14"/>
      <c r="G1479" s="14"/>
      <c r="H1479" s="14"/>
      <c r="I1479" s="14">
        <v>1</v>
      </c>
      <c r="J1479" s="14"/>
      <c r="K1479" s="14"/>
      <c r="L1479" s="14"/>
      <c r="M1479" s="14"/>
      <c r="N1479" s="14"/>
      <c r="O1479" s="14"/>
      <c r="P1479" s="14"/>
      <c r="Q1479" s="28"/>
    </row>
    <row r="1480" spans="1:17" x14ac:dyDescent="0.2">
      <c r="A1480" s="25" t="s">
        <v>69</v>
      </c>
      <c r="B1480" s="11" t="s">
        <v>178</v>
      </c>
      <c r="C1480" s="11" t="s">
        <v>314</v>
      </c>
      <c r="D1480" s="11" t="s">
        <v>215</v>
      </c>
      <c r="E1480" s="11" t="s">
        <v>313</v>
      </c>
      <c r="F1480" s="12">
        <v>3</v>
      </c>
      <c r="G1480" s="12"/>
      <c r="H1480" s="12"/>
      <c r="I1480" s="12">
        <v>2</v>
      </c>
      <c r="J1480" s="12"/>
      <c r="K1480" s="12"/>
      <c r="L1480" s="12"/>
      <c r="M1480" s="12"/>
      <c r="N1480" s="12">
        <v>1</v>
      </c>
      <c r="O1480" s="12"/>
      <c r="P1480" s="12"/>
      <c r="Q1480" s="26"/>
    </row>
    <row r="1481" spans="1:17" x14ac:dyDescent="0.2">
      <c r="A1481" s="27" t="s">
        <v>69</v>
      </c>
      <c r="B1481" s="13" t="s">
        <v>178</v>
      </c>
      <c r="C1481" s="13" t="s">
        <v>314</v>
      </c>
      <c r="D1481" s="13" t="s">
        <v>213</v>
      </c>
      <c r="E1481" s="13" t="s">
        <v>313</v>
      </c>
      <c r="F1481" s="14">
        <v>3</v>
      </c>
      <c r="G1481" s="14"/>
      <c r="H1481" s="14"/>
      <c r="I1481" s="14">
        <v>2</v>
      </c>
      <c r="J1481" s="14"/>
      <c r="K1481" s="14"/>
      <c r="L1481" s="14"/>
      <c r="M1481" s="14">
        <v>1</v>
      </c>
      <c r="N1481" s="14">
        <v>1</v>
      </c>
      <c r="O1481" s="14"/>
      <c r="P1481" s="14"/>
      <c r="Q1481" s="28"/>
    </row>
    <row r="1482" spans="1:17" x14ac:dyDescent="0.2">
      <c r="A1482" s="25" t="s">
        <v>69</v>
      </c>
      <c r="B1482" s="11" t="s">
        <v>178</v>
      </c>
      <c r="C1482" s="11" t="s">
        <v>314</v>
      </c>
      <c r="D1482" s="11" t="s">
        <v>212</v>
      </c>
      <c r="E1482" s="11" t="s">
        <v>313</v>
      </c>
      <c r="F1482" s="12">
        <v>4</v>
      </c>
      <c r="G1482" s="12"/>
      <c r="H1482" s="12"/>
      <c r="I1482" s="12">
        <v>2</v>
      </c>
      <c r="J1482" s="12">
        <v>1</v>
      </c>
      <c r="K1482" s="12">
        <v>1</v>
      </c>
      <c r="L1482" s="12">
        <v>1</v>
      </c>
      <c r="M1482" s="12">
        <v>1</v>
      </c>
      <c r="N1482" s="12">
        <v>1</v>
      </c>
      <c r="O1482" s="12"/>
      <c r="P1482" s="12"/>
      <c r="Q1482" s="26"/>
    </row>
    <row r="1483" spans="1:17" x14ac:dyDescent="0.2">
      <c r="A1483" s="27" t="s">
        <v>69</v>
      </c>
      <c r="B1483" s="13" t="s">
        <v>178</v>
      </c>
      <c r="C1483" s="13" t="s">
        <v>311</v>
      </c>
      <c r="D1483" s="13" t="s">
        <v>214</v>
      </c>
      <c r="E1483" s="13" t="s">
        <v>313</v>
      </c>
      <c r="F1483" s="14">
        <v>4</v>
      </c>
      <c r="G1483" s="14"/>
      <c r="H1483" s="14">
        <v>4</v>
      </c>
      <c r="I1483" s="14">
        <v>5</v>
      </c>
      <c r="J1483" s="14">
        <v>2</v>
      </c>
      <c r="K1483" s="14">
        <v>3</v>
      </c>
      <c r="L1483" s="14">
        <v>3</v>
      </c>
      <c r="M1483" s="14"/>
      <c r="N1483" s="14"/>
      <c r="O1483" s="14">
        <v>1</v>
      </c>
      <c r="P1483" s="14"/>
      <c r="Q1483" s="28"/>
    </row>
    <row r="1484" spans="1:17" x14ac:dyDescent="0.2">
      <c r="A1484" s="25" t="s">
        <v>69</v>
      </c>
      <c r="B1484" s="11" t="s">
        <v>178</v>
      </c>
      <c r="C1484" s="11" t="s">
        <v>311</v>
      </c>
      <c r="D1484" s="11" t="s">
        <v>215</v>
      </c>
      <c r="E1484" s="11" t="s">
        <v>313</v>
      </c>
      <c r="F1484" s="12">
        <v>5</v>
      </c>
      <c r="G1484" s="12"/>
      <c r="H1484" s="12">
        <v>3</v>
      </c>
      <c r="I1484" s="12">
        <v>4</v>
      </c>
      <c r="J1484" s="12">
        <v>2</v>
      </c>
      <c r="K1484" s="12">
        <v>3</v>
      </c>
      <c r="L1484" s="12">
        <v>3</v>
      </c>
      <c r="M1484" s="12"/>
      <c r="N1484" s="12"/>
      <c r="O1484" s="12">
        <v>1</v>
      </c>
      <c r="P1484" s="12"/>
      <c r="Q1484" s="26"/>
    </row>
    <row r="1485" spans="1:17" x14ac:dyDescent="0.2">
      <c r="A1485" s="27" t="s">
        <v>69</v>
      </c>
      <c r="B1485" s="13" t="s">
        <v>178</v>
      </c>
      <c r="C1485" s="13" t="s">
        <v>311</v>
      </c>
      <c r="D1485" s="13" t="s">
        <v>213</v>
      </c>
      <c r="E1485" s="13" t="s">
        <v>313</v>
      </c>
      <c r="F1485" s="14">
        <v>6</v>
      </c>
      <c r="G1485" s="14"/>
      <c r="H1485" s="14">
        <v>4</v>
      </c>
      <c r="I1485" s="14">
        <v>4</v>
      </c>
      <c r="J1485" s="14">
        <v>3</v>
      </c>
      <c r="K1485" s="14">
        <v>4</v>
      </c>
      <c r="L1485" s="14">
        <v>4</v>
      </c>
      <c r="M1485" s="14">
        <v>2</v>
      </c>
      <c r="N1485" s="14">
        <v>2</v>
      </c>
      <c r="O1485" s="14">
        <v>2</v>
      </c>
      <c r="P1485" s="14"/>
      <c r="Q1485" s="28"/>
    </row>
    <row r="1486" spans="1:17" x14ac:dyDescent="0.2">
      <c r="A1486" s="25" t="s">
        <v>69</v>
      </c>
      <c r="B1486" s="11" t="s">
        <v>178</v>
      </c>
      <c r="C1486" s="11" t="s">
        <v>314</v>
      </c>
      <c r="D1486" s="11" t="s">
        <v>212</v>
      </c>
      <c r="E1486" s="11" t="s">
        <v>312</v>
      </c>
      <c r="F1486" s="12">
        <v>3</v>
      </c>
      <c r="G1486" s="12"/>
      <c r="H1486" s="12">
        <v>1</v>
      </c>
      <c r="I1486" s="12"/>
      <c r="J1486" s="12">
        <v>1</v>
      </c>
      <c r="K1486" s="12">
        <v>1</v>
      </c>
      <c r="L1486" s="12"/>
      <c r="M1486" s="12">
        <v>1</v>
      </c>
      <c r="N1486" s="12"/>
      <c r="O1486" s="12"/>
      <c r="P1486" s="12"/>
      <c r="Q1486" s="26"/>
    </row>
    <row r="1487" spans="1:17" x14ac:dyDescent="0.2">
      <c r="A1487" s="27" t="s">
        <v>69</v>
      </c>
      <c r="B1487" s="13" t="s">
        <v>178</v>
      </c>
      <c r="C1487" s="13" t="s">
        <v>314</v>
      </c>
      <c r="D1487" s="13" t="s">
        <v>213</v>
      </c>
      <c r="E1487" s="13" t="s">
        <v>312</v>
      </c>
      <c r="F1487" s="14">
        <v>3</v>
      </c>
      <c r="G1487" s="14"/>
      <c r="H1487" s="14">
        <v>1</v>
      </c>
      <c r="I1487" s="14"/>
      <c r="J1487" s="14"/>
      <c r="K1487" s="14">
        <v>1</v>
      </c>
      <c r="L1487" s="14"/>
      <c r="M1487" s="14"/>
      <c r="N1487" s="14"/>
      <c r="O1487" s="14"/>
      <c r="P1487" s="14"/>
      <c r="Q1487" s="28"/>
    </row>
    <row r="1488" spans="1:17" x14ac:dyDescent="0.2">
      <c r="A1488" s="25" t="s">
        <v>69</v>
      </c>
      <c r="B1488" s="11" t="s">
        <v>178</v>
      </c>
      <c r="C1488" s="11" t="s">
        <v>314</v>
      </c>
      <c r="D1488" s="11" t="s">
        <v>214</v>
      </c>
      <c r="E1488" s="11" t="s">
        <v>312</v>
      </c>
      <c r="F1488" s="12"/>
      <c r="G1488" s="12"/>
      <c r="H1488" s="12">
        <v>2</v>
      </c>
      <c r="I1488" s="12"/>
      <c r="J1488" s="12"/>
      <c r="K1488" s="12"/>
      <c r="L1488" s="12"/>
      <c r="M1488" s="12"/>
      <c r="N1488" s="12"/>
      <c r="O1488" s="12"/>
      <c r="P1488" s="12"/>
      <c r="Q1488" s="26"/>
    </row>
    <row r="1489" spans="1:17" x14ac:dyDescent="0.2">
      <c r="A1489" s="27" t="s">
        <v>69</v>
      </c>
      <c r="B1489" s="13" t="s">
        <v>178</v>
      </c>
      <c r="C1489" s="13" t="s">
        <v>314</v>
      </c>
      <c r="D1489" s="13" t="s">
        <v>215</v>
      </c>
      <c r="E1489" s="13" t="s">
        <v>312</v>
      </c>
      <c r="F1489" s="14">
        <v>3</v>
      </c>
      <c r="G1489" s="14"/>
      <c r="H1489" s="14">
        <v>1</v>
      </c>
      <c r="I1489" s="14"/>
      <c r="J1489" s="14"/>
      <c r="K1489" s="14"/>
      <c r="L1489" s="14"/>
      <c r="M1489" s="14"/>
      <c r="N1489" s="14"/>
      <c r="O1489" s="14"/>
      <c r="P1489" s="14"/>
      <c r="Q1489" s="28"/>
    </row>
    <row r="1490" spans="1:17" x14ac:dyDescent="0.2">
      <c r="A1490" s="25" t="s">
        <v>70</v>
      </c>
      <c r="B1490" s="11" t="s">
        <v>155</v>
      </c>
      <c r="C1490" s="11" t="s">
        <v>311</v>
      </c>
      <c r="D1490" s="11" t="s">
        <v>210</v>
      </c>
      <c r="E1490" s="11" t="s">
        <v>312</v>
      </c>
      <c r="F1490" s="12"/>
      <c r="G1490" s="12"/>
      <c r="H1490" s="12"/>
      <c r="I1490" s="12"/>
      <c r="J1490" s="12"/>
      <c r="K1490" s="12"/>
      <c r="L1490" s="12"/>
      <c r="M1490" s="12"/>
      <c r="N1490" s="12"/>
      <c r="O1490" s="12"/>
      <c r="P1490" s="12"/>
      <c r="Q1490" s="26"/>
    </row>
    <row r="1491" spans="1:17" x14ac:dyDescent="0.2">
      <c r="A1491" s="27" t="s">
        <v>70</v>
      </c>
      <c r="B1491" s="13" t="s">
        <v>155</v>
      </c>
      <c r="C1491" s="13" t="s">
        <v>311</v>
      </c>
      <c r="D1491" s="13" t="s">
        <v>210</v>
      </c>
      <c r="E1491" s="13" t="s">
        <v>313</v>
      </c>
      <c r="F1491" s="14"/>
      <c r="G1491" s="14"/>
      <c r="H1491" s="14"/>
      <c r="I1491" s="14"/>
      <c r="J1491" s="14"/>
      <c r="K1491" s="14"/>
      <c r="L1491" s="14"/>
      <c r="M1491" s="14"/>
      <c r="N1491" s="14"/>
      <c r="O1491" s="14"/>
      <c r="P1491" s="14"/>
      <c r="Q1491" s="28"/>
    </row>
    <row r="1492" spans="1:17" x14ac:dyDescent="0.2">
      <c r="A1492" s="25" t="s">
        <v>70</v>
      </c>
      <c r="B1492" s="11" t="s">
        <v>155</v>
      </c>
      <c r="C1492" s="11" t="s">
        <v>311</v>
      </c>
      <c r="D1492" s="11" t="s">
        <v>212</v>
      </c>
      <c r="E1492" s="11" t="s">
        <v>313</v>
      </c>
      <c r="F1492" s="12"/>
      <c r="G1492" s="12"/>
      <c r="H1492" s="12"/>
      <c r="I1492" s="12"/>
      <c r="J1492" s="12"/>
      <c r="K1492" s="12"/>
      <c r="L1492" s="12"/>
      <c r="M1492" s="12"/>
      <c r="N1492" s="12"/>
      <c r="O1492" s="12"/>
      <c r="P1492" s="12"/>
      <c r="Q1492" s="26"/>
    </row>
    <row r="1493" spans="1:17" x14ac:dyDescent="0.2">
      <c r="A1493" s="27" t="s">
        <v>70</v>
      </c>
      <c r="B1493" s="13" t="s">
        <v>155</v>
      </c>
      <c r="C1493" s="13" t="s">
        <v>311</v>
      </c>
      <c r="D1493" s="13" t="s">
        <v>212</v>
      </c>
      <c r="E1493" s="13" t="s">
        <v>312</v>
      </c>
      <c r="F1493" s="14"/>
      <c r="G1493" s="14"/>
      <c r="H1493" s="14"/>
      <c r="I1493" s="14"/>
      <c r="J1493" s="14"/>
      <c r="K1493" s="14"/>
      <c r="L1493" s="14"/>
      <c r="M1493" s="14"/>
      <c r="N1493" s="14"/>
      <c r="O1493" s="14"/>
      <c r="P1493" s="14"/>
      <c r="Q1493" s="28"/>
    </row>
    <row r="1494" spans="1:17" x14ac:dyDescent="0.2">
      <c r="A1494" s="25" t="s">
        <v>70</v>
      </c>
      <c r="B1494" s="11" t="s">
        <v>155</v>
      </c>
      <c r="C1494" s="11" t="s">
        <v>314</v>
      </c>
      <c r="D1494" s="11" t="s">
        <v>206</v>
      </c>
      <c r="E1494" s="11" t="s">
        <v>312</v>
      </c>
      <c r="F1494" s="12"/>
      <c r="G1494" s="12"/>
      <c r="H1494" s="12"/>
      <c r="I1494" s="12"/>
      <c r="J1494" s="12"/>
      <c r="K1494" s="12"/>
      <c r="L1494" s="12"/>
      <c r="M1494" s="12"/>
      <c r="N1494" s="12"/>
      <c r="O1494" s="12"/>
      <c r="P1494" s="12"/>
      <c r="Q1494" s="26"/>
    </row>
    <row r="1495" spans="1:17" x14ac:dyDescent="0.2">
      <c r="A1495" s="27" t="s">
        <v>70</v>
      </c>
      <c r="B1495" s="13" t="s">
        <v>155</v>
      </c>
      <c r="C1495" s="13" t="s">
        <v>314</v>
      </c>
      <c r="D1495" s="13" t="s">
        <v>206</v>
      </c>
      <c r="E1495" s="13" t="s">
        <v>313</v>
      </c>
      <c r="F1495" s="14"/>
      <c r="G1495" s="14"/>
      <c r="H1495" s="14"/>
      <c r="I1495" s="14"/>
      <c r="J1495" s="14"/>
      <c r="K1495" s="14"/>
      <c r="L1495" s="14"/>
      <c r="M1495" s="14"/>
      <c r="N1495" s="14"/>
      <c r="O1495" s="14"/>
      <c r="P1495" s="14"/>
      <c r="Q1495" s="28"/>
    </row>
    <row r="1496" spans="1:17" x14ac:dyDescent="0.2">
      <c r="A1496" s="25" t="s">
        <v>70</v>
      </c>
      <c r="B1496" s="11" t="s">
        <v>155</v>
      </c>
      <c r="C1496" s="11" t="s">
        <v>311</v>
      </c>
      <c r="D1496" s="11" t="s">
        <v>213</v>
      </c>
      <c r="E1496" s="11" t="s">
        <v>312</v>
      </c>
      <c r="F1496" s="12"/>
      <c r="G1496" s="12"/>
      <c r="H1496" s="12"/>
      <c r="I1496" s="12"/>
      <c r="J1496" s="12"/>
      <c r="K1496" s="12"/>
      <c r="L1496" s="12"/>
      <c r="M1496" s="12"/>
      <c r="N1496" s="12"/>
      <c r="O1496" s="12"/>
      <c r="P1496" s="12"/>
      <c r="Q1496" s="26"/>
    </row>
    <row r="1497" spans="1:17" x14ac:dyDescent="0.2">
      <c r="A1497" s="27" t="s">
        <v>70</v>
      </c>
      <c r="B1497" s="13" t="s">
        <v>155</v>
      </c>
      <c r="C1497" s="13" t="s">
        <v>311</v>
      </c>
      <c r="D1497" s="13" t="s">
        <v>213</v>
      </c>
      <c r="E1497" s="13" t="s">
        <v>313</v>
      </c>
      <c r="F1497" s="14"/>
      <c r="G1497" s="14"/>
      <c r="H1497" s="14"/>
      <c r="I1497" s="14"/>
      <c r="J1497" s="14"/>
      <c r="K1497" s="14"/>
      <c r="L1497" s="14"/>
      <c r="M1497" s="14"/>
      <c r="N1497" s="14"/>
      <c r="O1497" s="14"/>
      <c r="P1497" s="14"/>
      <c r="Q1497" s="28"/>
    </row>
    <row r="1498" spans="1:17" x14ac:dyDescent="0.2">
      <c r="A1498" s="25" t="s">
        <v>70</v>
      </c>
      <c r="B1498" s="11" t="s">
        <v>155</v>
      </c>
      <c r="C1498" s="11" t="s">
        <v>311</v>
      </c>
      <c r="D1498" s="11" t="s">
        <v>215</v>
      </c>
      <c r="E1498" s="11" t="s">
        <v>312</v>
      </c>
      <c r="F1498" s="12"/>
      <c r="G1498" s="12"/>
      <c r="H1498" s="12"/>
      <c r="I1498" s="12"/>
      <c r="J1498" s="12"/>
      <c r="K1498" s="12"/>
      <c r="L1498" s="12"/>
      <c r="M1498" s="12"/>
      <c r="N1498" s="12"/>
      <c r="O1498" s="12"/>
      <c r="P1498" s="12"/>
      <c r="Q1498" s="26"/>
    </row>
    <row r="1499" spans="1:17" x14ac:dyDescent="0.2">
      <c r="A1499" s="27" t="s">
        <v>70</v>
      </c>
      <c r="B1499" s="13" t="s">
        <v>155</v>
      </c>
      <c r="C1499" s="13" t="s">
        <v>311</v>
      </c>
      <c r="D1499" s="13" t="s">
        <v>215</v>
      </c>
      <c r="E1499" s="13" t="s">
        <v>313</v>
      </c>
      <c r="F1499" s="14"/>
      <c r="G1499" s="14"/>
      <c r="H1499" s="14"/>
      <c r="I1499" s="14"/>
      <c r="J1499" s="14"/>
      <c r="K1499" s="14"/>
      <c r="L1499" s="14"/>
      <c r="M1499" s="14"/>
      <c r="N1499" s="14"/>
      <c r="O1499" s="14"/>
      <c r="P1499" s="14"/>
      <c r="Q1499" s="28"/>
    </row>
    <row r="1500" spans="1:17" x14ac:dyDescent="0.2">
      <c r="A1500" s="25" t="s">
        <v>70</v>
      </c>
      <c r="B1500" s="11" t="s">
        <v>155</v>
      </c>
      <c r="C1500" s="11" t="s">
        <v>311</v>
      </c>
      <c r="D1500" s="11" t="s">
        <v>214</v>
      </c>
      <c r="E1500" s="11" t="s">
        <v>312</v>
      </c>
      <c r="F1500" s="12"/>
      <c r="G1500" s="12">
        <v>4</v>
      </c>
      <c r="H1500" s="12"/>
      <c r="I1500" s="12"/>
      <c r="J1500" s="12"/>
      <c r="K1500" s="12">
        <v>8</v>
      </c>
      <c r="L1500" s="12">
        <v>6</v>
      </c>
      <c r="M1500" s="12">
        <v>7</v>
      </c>
      <c r="N1500" s="12"/>
      <c r="O1500" s="12"/>
      <c r="P1500" s="12"/>
      <c r="Q1500" s="26"/>
    </row>
    <row r="1501" spans="1:17" x14ac:dyDescent="0.2">
      <c r="A1501" s="27" t="s">
        <v>70</v>
      </c>
      <c r="B1501" s="13" t="s">
        <v>155</v>
      </c>
      <c r="C1501" s="13" t="s">
        <v>311</v>
      </c>
      <c r="D1501" s="13" t="s">
        <v>214</v>
      </c>
      <c r="E1501" s="13" t="s">
        <v>313</v>
      </c>
      <c r="F1501" s="14"/>
      <c r="G1501" s="14">
        <v>8</v>
      </c>
      <c r="H1501" s="14"/>
      <c r="I1501" s="14"/>
      <c r="J1501" s="14"/>
      <c r="K1501" s="14">
        <v>8</v>
      </c>
      <c r="L1501" s="14">
        <v>7</v>
      </c>
      <c r="M1501" s="14">
        <v>12</v>
      </c>
      <c r="N1501" s="14"/>
      <c r="O1501" s="14"/>
      <c r="P1501" s="14"/>
      <c r="Q1501" s="28"/>
    </row>
    <row r="1502" spans="1:17" x14ac:dyDescent="0.2">
      <c r="A1502" s="25" t="s">
        <v>70</v>
      </c>
      <c r="B1502" s="11" t="s">
        <v>155</v>
      </c>
      <c r="C1502" s="11" t="s">
        <v>314</v>
      </c>
      <c r="D1502" s="11" t="s">
        <v>214</v>
      </c>
      <c r="E1502" s="11" t="s">
        <v>312</v>
      </c>
      <c r="F1502" s="12"/>
      <c r="G1502" s="12">
        <v>5</v>
      </c>
      <c r="H1502" s="12"/>
      <c r="I1502" s="12">
        <v>2</v>
      </c>
      <c r="J1502" s="12">
        <v>5</v>
      </c>
      <c r="K1502" s="12">
        <v>5</v>
      </c>
      <c r="L1502" s="12">
        <v>6</v>
      </c>
      <c r="M1502" s="12">
        <v>1</v>
      </c>
      <c r="N1502" s="12">
        <v>5</v>
      </c>
      <c r="O1502" s="12"/>
      <c r="P1502" s="12"/>
      <c r="Q1502" s="26"/>
    </row>
    <row r="1503" spans="1:17" x14ac:dyDescent="0.2">
      <c r="A1503" s="27" t="s">
        <v>70</v>
      </c>
      <c r="B1503" s="13" t="s">
        <v>155</v>
      </c>
      <c r="C1503" s="13" t="s">
        <v>314</v>
      </c>
      <c r="D1503" s="13" t="s">
        <v>214</v>
      </c>
      <c r="E1503" s="13" t="s">
        <v>313</v>
      </c>
      <c r="F1503" s="14"/>
      <c r="G1503" s="14">
        <v>7</v>
      </c>
      <c r="H1503" s="14"/>
      <c r="I1503" s="14">
        <v>5</v>
      </c>
      <c r="J1503" s="14">
        <v>2</v>
      </c>
      <c r="K1503" s="14">
        <v>5</v>
      </c>
      <c r="L1503" s="14">
        <v>3</v>
      </c>
      <c r="M1503" s="14">
        <v>4</v>
      </c>
      <c r="N1503" s="14">
        <v>4</v>
      </c>
      <c r="O1503" s="14"/>
      <c r="P1503" s="14"/>
      <c r="Q1503" s="28"/>
    </row>
    <row r="1504" spans="1:17" x14ac:dyDescent="0.2">
      <c r="A1504" s="25" t="s">
        <v>70</v>
      </c>
      <c r="B1504" s="11" t="s">
        <v>155</v>
      </c>
      <c r="C1504" s="11" t="s">
        <v>314</v>
      </c>
      <c r="D1504" s="11" t="s">
        <v>215</v>
      </c>
      <c r="E1504" s="11" t="s">
        <v>312</v>
      </c>
      <c r="F1504" s="12"/>
      <c r="G1504" s="12">
        <v>5</v>
      </c>
      <c r="H1504" s="12"/>
      <c r="I1504" s="12">
        <v>2</v>
      </c>
      <c r="J1504" s="12">
        <v>4</v>
      </c>
      <c r="K1504" s="12">
        <v>3</v>
      </c>
      <c r="L1504" s="12">
        <v>4</v>
      </c>
      <c r="M1504" s="12"/>
      <c r="N1504" s="12">
        <v>3</v>
      </c>
      <c r="O1504" s="12"/>
      <c r="P1504" s="12"/>
      <c r="Q1504" s="26"/>
    </row>
    <row r="1505" spans="1:17" x14ac:dyDescent="0.2">
      <c r="A1505" s="27" t="s">
        <v>70</v>
      </c>
      <c r="B1505" s="13" t="s">
        <v>155</v>
      </c>
      <c r="C1505" s="13" t="s">
        <v>314</v>
      </c>
      <c r="D1505" s="13" t="s">
        <v>215</v>
      </c>
      <c r="E1505" s="13" t="s">
        <v>313</v>
      </c>
      <c r="F1505" s="14"/>
      <c r="G1505" s="14">
        <v>4</v>
      </c>
      <c r="H1505" s="14"/>
      <c r="I1505" s="14">
        <v>1</v>
      </c>
      <c r="J1505" s="14">
        <v>1</v>
      </c>
      <c r="K1505" s="14">
        <v>6</v>
      </c>
      <c r="L1505" s="14">
        <v>3</v>
      </c>
      <c r="M1505" s="14">
        <v>4</v>
      </c>
      <c r="N1505" s="14">
        <v>2</v>
      </c>
      <c r="O1505" s="14"/>
      <c r="P1505" s="14"/>
      <c r="Q1505" s="28"/>
    </row>
    <row r="1506" spans="1:17" x14ac:dyDescent="0.2">
      <c r="A1506" s="25" t="s">
        <v>70</v>
      </c>
      <c r="B1506" s="11" t="s">
        <v>155</v>
      </c>
      <c r="C1506" s="11" t="s">
        <v>314</v>
      </c>
      <c r="D1506" s="11" t="s">
        <v>213</v>
      </c>
      <c r="E1506" s="11" t="s">
        <v>312</v>
      </c>
      <c r="F1506" s="12"/>
      <c r="G1506" s="12">
        <v>6</v>
      </c>
      <c r="H1506" s="12"/>
      <c r="I1506" s="12">
        <v>3</v>
      </c>
      <c r="J1506" s="12">
        <v>1</v>
      </c>
      <c r="K1506" s="12">
        <v>2</v>
      </c>
      <c r="L1506" s="12">
        <v>4</v>
      </c>
      <c r="M1506" s="12">
        <v>4</v>
      </c>
      <c r="N1506" s="12">
        <v>6</v>
      </c>
      <c r="O1506" s="12"/>
      <c r="P1506" s="12"/>
      <c r="Q1506" s="26"/>
    </row>
    <row r="1507" spans="1:17" x14ac:dyDescent="0.2">
      <c r="A1507" s="27" t="s">
        <v>70</v>
      </c>
      <c r="B1507" s="13" t="s">
        <v>155</v>
      </c>
      <c r="C1507" s="13" t="s">
        <v>314</v>
      </c>
      <c r="D1507" s="13" t="s">
        <v>213</v>
      </c>
      <c r="E1507" s="13" t="s">
        <v>313</v>
      </c>
      <c r="F1507" s="14"/>
      <c r="G1507" s="14">
        <v>4</v>
      </c>
      <c r="H1507" s="14"/>
      <c r="I1507" s="14">
        <v>2</v>
      </c>
      <c r="J1507" s="14">
        <v>4</v>
      </c>
      <c r="K1507" s="14">
        <v>7</v>
      </c>
      <c r="L1507" s="14">
        <v>3</v>
      </c>
      <c r="M1507" s="14"/>
      <c r="N1507" s="14">
        <v>4</v>
      </c>
      <c r="O1507" s="14"/>
      <c r="P1507" s="14"/>
      <c r="Q1507" s="28"/>
    </row>
    <row r="1508" spans="1:17" x14ac:dyDescent="0.2">
      <c r="A1508" s="25" t="s">
        <v>70</v>
      </c>
      <c r="B1508" s="11" t="s">
        <v>155</v>
      </c>
      <c r="C1508" s="11" t="s">
        <v>314</v>
      </c>
      <c r="D1508" s="11" t="s">
        <v>212</v>
      </c>
      <c r="E1508" s="11" t="s">
        <v>312</v>
      </c>
      <c r="F1508" s="12"/>
      <c r="G1508" s="12">
        <v>6</v>
      </c>
      <c r="H1508" s="12"/>
      <c r="I1508" s="12">
        <v>7</v>
      </c>
      <c r="J1508" s="12">
        <v>5</v>
      </c>
      <c r="K1508" s="12">
        <v>5</v>
      </c>
      <c r="L1508" s="12">
        <v>7</v>
      </c>
      <c r="M1508" s="12">
        <v>2</v>
      </c>
      <c r="N1508" s="12">
        <v>3</v>
      </c>
      <c r="O1508" s="12"/>
      <c r="P1508" s="12"/>
      <c r="Q1508" s="26"/>
    </row>
    <row r="1509" spans="1:17" x14ac:dyDescent="0.2">
      <c r="A1509" s="27" t="s">
        <v>70</v>
      </c>
      <c r="B1509" s="13" t="s">
        <v>155</v>
      </c>
      <c r="C1509" s="13" t="s">
        <v>314</v>
      </c>
      <c r="D1509" s="13" t="s">
        <v>212</v>
      </c>
      <c r="E1509" s="13" t="s">
        <v>313</v>
      </c>
      <c r="F1509" s="14"/>
      <c r="G1509" s="14">
        <v>5</v>
      </c>
      <c r="H1509" s="14"/>
      <c r="I1509" s="14">
        <v>5</v>
      </c>
      <c r="J1509" s="14">
        <v>5</v>
      </c>
      <c r="K1509" s="14">
        <v>7</v>
      </c>
      <c r="L1509" s="14">
        <v>6</v>
      </c>
      <c r="M1509" s="14">
        <v>5</v>
      </c>
      <c r="N1509" s="14">
        <v>9</v>
      </c>
      <c r="O1509" s="14"/>
      <c r="P1509" s="14"/>
      <c r="Q1509" s="28"/>
    </row>
    <row r="1510" spans="1:17" x14ac:dyDescent="0.2">
      <c r="A1510" s="25" t="s">
        <v>70</v>
      </c>
      <c r="B1510" s="11" t="s">
        <v>155</v>
      </c>
      <c r="C1510" s="11" t="s">
        <v>314</v>
      </c>
      <c r="D1510" s="11" t="s">
        <v>210</v>
      </c>
      <c r="E1510" s="11" t="s">
        <v>312</v>
      </c>
      <c r="F1510" s="12"/>
      <c r="G1510" s="12">
        <v>8</v>
      </c>
      <c r="H1510" s="12"/>
      <c r="I1510" s="12">
        <v>8</v>
      </c>
      <c r="J1510" s="12">
        <v>6</v>
      </c>
      <c r="K1510" s="12">
        <v>9</v>
      </c>
      <c r="L1510" s="12">
        <v>8</v>
      </c>
      <c r="M1510" s="12">
        <v>5</v>
      </c>
      <c r="N1510" s="12">
        <v>8</v>
      </c>
      <c r="O1510" s="12"/>
      <c r="P1510" s="12"/>
      <c r="Q1510" s="26"/>
    </row>
    <row r="1511" spans="1:17" x14ac:dyDescent="0.2">
      <c r="A1511" s="27" t="s">
        <v>70</v>
      </c>
      <c r="B1511" s="13" t="s">
        <v>155</v>
      </c>
      <c r="C1511" s="13" t="s">
        <v>314</v>
      </c>
      <c r="D1511" s="13" t="s">
        <v>210</v>
      </c>
      <c r="E1511" s="13" t="s">
        <v>313</v>
      </c>
      <c r="F1511" s="14"/>
      <c r="G1511" s="14">
        <v>2</v>
      </c>
      <c r="H1511" s="14"/>
      <c r="I1511" s="14">
        <v>7</v>
      </c>
      <c r="J1511" s="14">
        <v>10</v>
      </c>
      <c r="K1511" s="14">
        <v>10</v>
      </c>
      <c r="L1511" s="14">
        <v>8</v>
      </c>
      <c r="M1511" s="14">
        <v>7</v>
      </c>
      <c r="N1511" s="14">
        <v>10</v>
      </c>
      <c r="O1511" s="14"/>
      <c r="P1511" s="14"/>
      <c r="Q1511" s="28"/>
    </row>
    <row r="1512" spans="1:17" x14ac:dyDescent="0.2">
      <c r="A1512" s="25" t="s">
        <v>71</v>
      </c>
      <c r="B1512" s="11" t="s">
        <v>156</v>
      </c>
      <c r="C1512" s="11" t="s">
        <v>311</v>
      </c>
      <c r="D1512" s="11" t="s">
        <v>210</v>
      </c>
      <c r="E1512" s="11" t="s">
        <v>312</v>
      </c>
      <c r="F1512" s="12"/>
      <c r="G1512" s="12"/>
      <c r="H1512" s="12"/>
      <c r="I1512" s="12"/>
      <c r="J1512" s="12"/>
      <c r="K1512" s="12"/>
      <c r="L1512" s="12"/>
      <c r="M1512" s="12"/>
      <c r="N1512" s="12"/>
      <c r="O1512" s="12"/>
      <c r="P1512" s="12"/>
      <c r="Q1512" s="26"/>
    </row>
    <row r="1513" spans="1:17" x14ac:dyDescent="0.2">
      <c r="A1513" s="27" t="s">
        <v>71</v>
      </c>
      <c r="B1513" s="13" t="s">
        <v>156</v>
      </c>
      <c r="C1513" s="13" t="s">
        <v>311</v>
      </c>
      <c r="D1513" s="13" t="s">
        <v>210</v>
      </c>
      <c r="E1513" s="13" t="s">
        <v>313</v>
      </c>
      <c r="F1513" s="14"/>
      <c r="G1513" s="14"/>
      <c r="H1513" s="14"/>
      <c r="I1513" s="14"/>
      <c r="J1513" s="14"/>
      <c r="K1513" s="14"/>
      <c r="L1513" s="14"/>
      <c r="M1513" s="14"/>
      <c r="N1513" s="14"/>
      <c r="O1513" s="14"/>
      <c r="P1513" s="14"/>
      <c r="Q1513" s="28"/>
    </row>
    <row r="1514" spans="1:17" x14ac:dyDescent="0.2">
      <c r="A1514" s="25" t="s">
        <v>71</v>
      </c>
      <c r="B1514" s="11" t="s">
        <v>156</v>
      </c>
      <c r="C1514" s="11" t="s">
        <v>311</v>
      </c>
      <c r="D1514" s="11" t="s">
        <v>212</v>
      </c>
      <c r="E1514" s="11" t="s">
        <v>313</v>
      </c>
      <c r="F1514" s="12"/>
      <c r="G1514" s="12"/>
      <c r="H1514" s="12"/>
      <c r="I1514" s="12"/>
      <c r="J1514" s="12"/>
      <c r="K1514" s="12"/>
      <c r="L1514" s="12"/>
      <c r="M1514" s="12"/>
      <c r="N1514" s="12"/>
      <c r="O1514" s="12"/>
      <c r="P1514" s="12"/>
      <c r="Q1514" s="26"/>
    </row>
    <row r="1515" spans="1:17" x14ac:dyDescent="0.2">
      <c r="A1515" s="27" t="s">
        <v>71</v>
      </c>
      <c r="B1515" s="13" t="s">
        <v>156</v>
      </c>
      <c r="C1515" s="13" t="s">
        <v>311</v>
      </c>
      <c r="D1515" s="13" t="s">
        <v>212</v>
      </c>
      <c r="E1515" s="13" t="s">
        <v>312</v>
      </c>
      <c r="F1515" s="14"/>
      <c r="G1515" s="14"/>
      <c r="H1515" s="14"/>
      <c r="I1515" s="14"/>
      <c r="J1515" s="14"/>
      <c r="K1515" s="14"/>
      <c r="L1515" s="14"/>
      <c r="M1515" s="14"/>
      <c r="N1515" s="14"/>
      <c r="O1515" s="14"/>
      <c r="P1515" s="14"/>
      <c r="Q1515" s="28"/>
    </row>
    <row r="1516" spans="1:17" x14ac:dyDescent="0.2">
      <c r="A1516" s="25" t="s">
        <v>71</v>
      </c>
      <c r="B1516" s="11" t="s">
        <v>156</v>
      </c>
      <c r="C1516" s="11" t="s">
        <v>311</v>
      </c>
      <c r="D1516" s="11" t="s">
        <v>213</v>
      </c>
      <c r="E1516" s="11" t="s">
        <v>312</v>
      </c>
      <c r="F1516" s="12"/>
      <c r="G1516" s="12"/>
      <c r="H1516" s="12"/>
      <c r="I1516" s="12"/>
      <c r="J1516" s="12"/>
      <c r="K1516" s="12"/>
      <c r="L1516" s="12"/>
      <c r="M1516" s="12"/>
      <c r="N1516" s="12"/>
      <c r="O1516" s="12"/>
      <c r="P1516" s="12"/>
      <c r="Q1516" s="26"/>
    </row>
    <row r="1517" spans="1:17" x14ac:dyDescent="0.2">
      <c r="A1517" s="27" t="s">
        <v>71</v>
      </c>
      <c r="B1517" s="13" t="s">
        <v>156</v>
      </c>
      <c r="C1517" s="13" t="s">
        <v>311</v>
      </c>
      <c r="D1517" s="13" t="s">
        <v>213</v>
      </c>
      <c r="E1517" s="13" t="s">
        <v>313</v>
      </c>
      <c r="F1517" s="14"/>
      <c r="G1517" s="14"/>
      <c r="H1517" s="14"/>
      <c r="I1517" s="14"/>
      <c r="J1517" s="14"/>
      <c r="K1517" s="14"/>
      <c r="L1517" s="14"/>
      <c r="M1517" s="14"/>
      <c r="N1517" s="14"/>
      <c r="O1517" s="14"/>
      <c r="P1517" s="14"/>
      <c r="Q1517" s="28"/>
    </row>
    <row r="1518" spans="1:17" x14ac:dyDescent="0.2">
      <c r="A1518" s="25" t="s">
        <v>71</v>
      </c>
      <c r="B1518" s="11" t="s">
        <v>156</v>
      </c>
      <c r="C1518" s="11" t="s">
        <v>314</v>
      </c>
      <c r="D1518" s="11" t="s">
        <v>215</v>
      </c>
      <c r="E1518" s="11" t="s">
        <v>312</v>
      </c>
      <c r="F1518" s="12"/>
      <c r="G1518" s="12"/>
      <c r="H1518" s="12"/>
      <c r="I1518" s="12"/>
      <c r="J1518" s="12">
        <v>1</v>
      </c>
      <c r="K1518" s="12"/>
      <c r="L1518" s="12">
        <v>1</v>
      </c>
      <c r="M1518" s="12"/>
      <c r="N1518" s="12">
        <v>1</v>
      </c>
      <c r="O1518" s="12"/>
      <c r="P1518" s="12"/>
      <c r="Q1518" s="26"/>
    </row>
    <row r="1519" spans="1:17" x14ac:dyDescent="0.2">
      <c r="A1519" s="27" t="s">
        <v>71</v>
      </c>
      <c r="B1519" s="13" t="s">
        <v>156</v>
      </c>
      <c r="C1519" s="13" t="s">
        <v>314</v>
      </c>
      <c r="D1519" s="13" t="s">
        <v>213</v>
      </c>
      <c r="E1519" s="13" t="s">
        <v>312</v>
      </c>
      <c r="F1519" s="14"/>
      <c r="G1519" s="14">
        <v>1</v>
      </c>
      <c r="H1519" s="14"/>
      <c r="I1519" s="14"/>
      <c r="J1519" s="14">
        <v>2</v>
      </c>
      <c r="K1519" s="14">
        <v>2</v>
      </c>
      <c r="L1519" s="14">
        <v>1</v>
      </c>
      <c r="M1519" s="14"/>
      <c r="N1519" s="14">
        <v>1</v>
      </c>
      <c r="O1519" s="14"/>
      <c r="P1519" s="14"/>
      <c r="Q1519" s="28"/>
    </row>
    <row r="1520" spans="1:17" x14ac:dyDescent="0.2">
      <c r="A1520" s="25" t="s">
        <v>71</v>
      </c>
      <c r="B1520" s="11" t="s">
        <v>156</v>
      </c>
      <c r="C1520" s="11" t="s">
        <v>314</v>
      </c>
      <c r="D1520" s="11" t="s">
        <v>213</v>
      </c>
      <c r="E1520" s="11" t="s">
        <v>313</v>
      </c>
      <c r="F1520" s="12"/>
      <c r="G1520" s="12">
        <v>2</v>
      </c>
      <c r="H1520" s="12"/>
      <c r="I1520" s="12"/>
      <c r="J1520" s="12">
        <v>3</v>
      </c>
      <c r="K1520" s="12">
        <v>3</v>
      </c>
      <c r="L1520" s="12">
        <v>2</v>
      </c>
      <c r="M1520" s="12">
        <v>4</v>
      </c>
      <c r="N1520" s="12">
        <v>2</v>
      </c>
      <c r="O1520" s="12"/>
      <c r="P1520" s="12"/>
      <c r="Q1520" s="26"/>
    </row>
    <row r="1521" spans="1:17" x14ac:dyDescent="0.2">
      <c r="A1521" s="27" t="s">
        <v>71</v>
      </c>
      <c r="B1521" s="13" t="s">
        <v>156</v>
      </c>
      <c r="C1521" s="13" t="s">
        <v>314</v>
      </c>
      <c r="D1521" s="13" t="s">
        <v>212</v>
      </c>
      <c r="E1521" s="13" t="s">
        <v>313</v>
      </c>
      <c r="F1521" s="14"/>
      <c r="G1521" s="14">
        <v>1</v>
      </c>
      <c r="H1521" s="14"/>
      <c r="I1521" s="14"/>
      <c r="J1521" s="14">
        <v>4</v>
      </c>
      <c r="K1521" s="14">
        <v>2</v>
      </c>
      <c r="L1521" s="14">
        <v>3</v>
      </c>
      <c r="M1521" s="14">
        <v>2</v>
      </c>
      <c r="N1521" s="14">
        <v>2</v>
      </c>
      <c r="O1521" s="14"/>
      <c r="P1521" s="14"/>
      <c r="Q1521" s="28"/>
    </row>
    <row r="1522" spans="1:17" x14ac:dyDescent="0.2">
      <c r="A1522" s="25" t="s">
        <v>71</v>
      </c>
      <c r="B1522" s="11" t="s">
        <v>156</v>
      </c>
      <c r="C1522" s="11" t="s">
        <v>314</v>
      </c>
      <c r="D1522" s="11" t="s">
        <v>210</v>
      </c>
      <c r="E1522" s="11" t="s">
        <v>312</v>
      </c>
      <c r="F1522" s="12"/>
      <c r="G1522" s="12">
        <v>2</v>
      </c>
      <c r="H1522" s="12"/>
      <c r="I1522" s="12"/>
      <c r="J1522" s="12">
        <v>2</v>
      </c>
      <c r="K1522" s="12">
        <v>2</v>
      </c>
      <c r="L1522" s="12">
        <v>1</v>
      </c>
      <c r="M1522" s="12">
        <v>1</v>
      </c>
      <c r="N1522" s="12">
        <v>1</v>
      </c>
      <c r="O1522" s="12"/>
      <c r="P1522" s="12"/>
      <c r="Q1522" s="26"/>
    </row>
    <row r="1523" spans="1:17" x14ac:dyDescent="0.2">
      <c r="A1523" s="27" t="s">
        <v>71</v>
      </c>
      <c r="B1523" s="13" t="s">
        <v>156</v>
      </c>
      <c r="C1523" s="13" t="s">
        <v>314</v>
      </c>
      <c r="D1523" s="13" t="s">
        <v>210</v>
      </c>
      <c r="E1523" s="13" t="s">
        <v>313</v>
      </c>
      <c r="F1523" s="14"/>
      <c r="G1523" s="14">
        <v>4</v>
      </c>
      <c r="H1523" s="14"/>
      <c r="I1523" s="14"/>
      <c r="J1523" s="14">
        <v>4</v>
      </c>
      <c r="K1523" s="14">
        <v>4</v>
      </c>
      <c r="L1523" s="14">
        <v>4</v>
      </c>
      <c r="M1523" s="14">
        <v>3</v>
      </c>
      <c r="N1523" s="14">
        <v>2</v>
      </c>
      <c r="O1523" s="14"/>
      <c r="P1523" s="14"/>
      <c r="Q1523" s="28"/>
    </row>
    <row r="1524" spans="1:17" x14ac:dyDescent="0.2">
      <c r="A1524" s="25" t="s">
        <v>71</v>
      </c>
      <c r="B1524" s="11" t="s">
        <v>156</v>
      </c>
      <c r="C1524" s="11" t="s">
        <v>314</v>
      </c>
      <c r="D1524" s="11" t="s">
        <v>206</v>
      </c>
      <c r="E1524" s="11" t="s">
        <v>312</v>
      </c>
      <c r="F1524" s="12"/>
      <c r="G1524" s="12">
        <v>8</v>
      </c>
      <c r="H1524" s="12"/>
      <c r="I1524" s="12"/>
      <c r="J1524" s="12">
        <v>10</v>
      </c>
      <c r="K1524" s="12">
        <v>11</v>
      </c>
      <c r="L1524" s="12">
        <v>10</v>
      </c>
      <c r="M1524" s="12">
        <v>10</v>
      </c>
      <c r="N1524" s="12">
        <v>7</v>
      </c>
      <c r="O1524" s="12"/>
      <c r="P1524" s="12"/>
      <c r="Q1524" s="26"/>
    </row>
    <row r="1525" spans="1:17" x14ac:dyDescent="0.2">
      <c r="A1525" s="27" t="s">
        <v>71</v>
      </c>
      <c r="B1525" s="13" t="s">
        <v>156</v>
      </c>
      <c r="C1525" s="13" t="s">
        <v>314</v>
      </c>
      <c r="D1525" s="13" t="s">
        <v>206</v>
      </c>
      <c r="E1525" s="13" t="s">
        <v>313</v>
      </c>
      <c r="F1525" s="14"/>
      <c r="G1525" s="14">
        <v>8</v>
      </c>
      <c r="H1525" s="14"/>
      <c r="I1525" s="14"/>
      <c r="J1525" s="14">
        <v>11</v>
      </c>
      <c r="K1525" s="14">
        <v>11</v>
      </c>
      <c r="L1525" s="14">
        <v>10</v>
      </c>
      <c r="M1525" s="14">
        <v>11</v>
      </c>
      <c r="N1525" s="14">
        <v>9</v>
      </c>
      <c r="O1525" s="14"/>
      <c r="P1525" s="14"/>
      <c r="Q1525" s="28"/>
    </row>
    <row r="1526" spans="1:17" x14ac:dyDescent="0.2">
      <c r="A1526" s="25" t="s">
        <v>71</v>
      </c>
      <c r="B1526" s="11" t="s">
        <v>156</v>
      </c>
      <c r="C1526" s="11" t="s">
        <v>314</v>
      </c>
      <c r="D1526" s="11" t="s">
        <v>212</v>
      </c>
      <c r="E1526" s="11" t="s">
        <v>312</v>
      </c>
      <c r="F1526" s="12"/>
      <c r="G1526" s="12"/>
      <c r="H1526" s="12"/>
      <c r="I1526" s="12"/>
      <c r="J1526" s="12">
        <v>2</v>
      </c>
      <c r="K1526" s="12"/>
      <c r="L1526" s="12"/>
      <c r="M1526" s="12"/>
      <c r="N1526" s="12">
        <v>1</v>
      </c>
      <c r="O1526" s="12"/>
      <c r="P1526" s="12"/>
      <c r="Q1526" s="26"/>
    </row>
    <row r="1527" spans="1:17" x14ac:dyDescent="0.2">
      <c r="A1527" s="27" t="s">
        <v>71</v>
      </c>
      <c r="B1527" s="13" t="s">
        <v>156</v>
      </c>
      <c r="C1527" s="13" t="s">
        <v>314</v>
      </c>
      <c r="D1527" s="13" t="s">
        <v>215</v>
      </c>
      <c r="E1527" s="13" t="s">
        <v>313</v>
      </c>
      <c r="F1527" s="14"/>
      <c r="G1527" s="14">
        <v>1</v>
      </c>
      <c r="H1527" s="14"/>
      <c r="I1527" s="14"/>
      <c r="J1527" s="14">
        <v>1</v>
      </c>
      <c r="K1527" s="14"/>
      <c r="L1527" s="14"/>
      <c r="M1527" s="14"/>
      <c r="N1527" s="14"/>
      <c r="O1527" s="14"/>
      <c r="P1527" s="14"/>
      <c r="Q1527" s="28"/>
    </row>
    <row r="1528" spans="1:17" x14ac:dyDescent="0.2">
      <c r="A1528" s="25" t="s">
        <v>71</v>
      </c>
      <c r="B1528" s="11" t="s">
        <v>156</v>
      </c>
      <c r="C1528" s="11" t="s">
        <v>311</v>
      </c>
      <c r="D1528" s="11" t="s">
        <v>214</v>
      </c>
      <c r="E1528" s="11" t="s">
        <v>312</v>
      </c>
      <c r="F1528" s="12"/>
      <c r="G1528" s="12">
        <v>3</v>
      </c>
      <c r="H1528" s="12">
        <v>9</v>
      </c>
      <c r="I1528" s="12">
        <v>11</v>
      </c>
      <c r="J1528" s="12">
        <v>10</v>
      </c>
      <c r="K1528" s="12">
        <v>4</v>
      </c>
      <c r="L1528" s="12">
        <v>7</v>
      </c>
      <c r="M1528" s="12">
        <v>10</v>
      </c>
      <c r="N1528" s="12">
        <v>7</v>
      </c>
      <c r="O1528" s="12"/>
      <c r="P1528" s="12"/>
      <c r="Q1528" s="26"/>
    </row>
    <row r="1529" spans="1:17" x14ac:dyDescent="0.2">
      <c r="A1529" s="27" t="s">
        <v>71</v>
      </c>
      <c r="B1529" s="13" t="s">
        <v>156</v>
      </c>
      <c r="C1529" s="13" t="s">
        <v>311</v>
      </c>
      <c r="D1529" s="13" t="s">
        <v>214</v>
      </c>
      <c r="E1529" s="13" t="s">
        <v>313</v>
      </c>
      <c r="F1529" s="14"/>
      <c r="G1529" s="14">
        <v>1</v>
      </c>
      <c r="H1529" s="14">
        <v>8</v>
      </c>
      <c r="I1529" s="14">
        <v>11</v>
      </c>
      <c r="J1529" s="14">
        <v>8</v>
      </c>
      <c r="K1529" s="14">
        <v>5</v>
      </c>
      <c r="L1529" s="14">
        <v>7</v>
      </c>
      <c r="M1529" s="14">
        <v>9</v>
      </c>
      <c r="N1529" s="14">
        <v>8</v>
      </c>
      <c r="O1529" s="14"/>
      <c r="P1529" s="14"/>
      <c r="Q1529" s="28"/>
    </row>
    <row r="1530" spans="1:17" x14ac:dyDescent="0.2">
      <c r="A1530" s="25" t="s">
        <v>71</v>
      </c>
      <c r="B1530" s="11" t="s">
        <v>156</v>
      </c>
      <c r="C1530" s="11" t="s">
        <v>311</v>
      </c>
      <c r="D1530" s="11" t="s">
        <v>215</v>
      </c>
      <c r="E1530" s="11" t="s">
        <v>312</v>
      </c>
      <c r="F1530" s="12"/>
      <c r="G1530" s="12">
        <v>17</v>
      </c>
      <c r="H1530" s="12">
        <v>28</v>
      </c>
      <c r="I1530" s="12">
        <v>25</v>
      </c>
      <c r="J1530" s="12">
        <v>20</v>
      </c>
      <c r="K1530" s="12">
        <v>23</v>
      </c>
      <c r="L1530" s="12">
        <v>31</v>
      </c>
      <c r="M1530" s="12">
        <v>16</v>
      </c>
      <c r="N1530" s="12">
        <v>15</v>
      </c>
      <c r="O1530" s="12"/>
      <c r="P1530" s="12"/>
      <c r="Q1530" s="26"/>
    </row>
    <row r="1531" spans="1:17" x14ac:dyDescent="0.2">
      <c r="A1531" s="27" t="s">
        <v>71</v>
      </c>
      <c r="B1531" s="13" t="s">
        <v>156</v>
      </c>
      <c r="C1531" s="13" t="s">
        <v>311</v>
      </c>
      <c r="D1531" s="13" t="s">
        <v>215</v>
      </c>
      <c r="E1531" s="13" t="s">
        <v>313</v>
      </c>
      <c r="F1531" s="14"/>
      <c r="G1531" s="14">
        <v>14</v>
      </c>
      <c r="H1531" s="14">
        <v>16</v>
      </c>
      <c r="I1531" s="14">
        <v>23</v>
      </c>
      <c r="J1531" s="14">
        <v>18</v>
      </c>
      <c r="K1531" s="14">
        <v>21</v>
      </c>
      <c r="L1531" s="14">
        <v>20</v>
      </c>
      <c r="M1531" s="14">
        <v>19</v>
      </c>
      <c r="N1531" s="14">
        <v>14</v>
      </c>
      <c r="O1531" s="14"/>
      <c r="P1531" s="14"/>
      <c r="Q1531" s="28"/>
    </row>
    <row r="1532" spans="1:17" x14ac:dyDescent="0.2">
      <c r="A1532" s="25" t="s">
        <v>71</v>
      </c>
      <c r="B1532" s="11" t="s">
        <v>156</v>
      </c>
      <c r="C1532" s="11" t="s">
        <v>314</v>
      </c>
      <c r="D1532" s="11" t="s">
        <v>214</v>
      </c>
      <c r="E1532" s="11" t="s">
        <v>312</v>
      </c>
      <c r="F1532" s="12"/>
      <c r="G1532" s="12">
        <v>1</v>
      </c>
      <c r="H1532" s="12">
        <v>12</v>
      </c>
      <c r="I1532" s="12">
        <v>2</v>
      </c>
      <c r="J1532" s="12">
        <v>3</v>
      </c>
      <c r="K1532" s="12">
        <v>1</v>
      </c>
      <c r="L1532" s="12">
        <v>2</v>
      </c>
      <c r="M1532" s="12">
        <v>2</v>
      </c>
      <c r="N1532" s="12">
        <v>1</v>
      </c>
      <c r="O1532" s="12"/>
      <c r="P1532" s="12"/>
      <c r="Q1532" s="26"/>
    </row>
    <row r="1533" spans="1:17" x14ac:dyDescent="0.2">
      <c r="A1533" s="27" t="s">
        <v>71</v>
      </c>
      <c r="B1533" s="13" t="s">
        <v>156</v>
      </c>
      <c r="C1533" s="13" t="s">
        <v>314</v>
      </c>
      <c r="D1533" s="13" t="s">
        <v>214</v>
      </c>
      <c r="E1533" s="13" t="s">
        <v>313</v>
      </c>
      <c r="F1533" s="14"/>
      <c r="G1533" s="14"/>
      <c r="H1533" s="14">
        <v>3</v>
      </c>
      <c r="I1533" s="14">
        <v>5</v>
      </c>
      <c r="J1533" s="14">
        <v>2</v>
      </c>
      <c r="K1533" s="14">
        <v>2</v>
      </c>
      <c r="L1533" s="14">
        <v>1</v>
      </c>
      <c r="M1533" s="14">
        <v>1</v>
      </c>
      <c r="N1533" s="14"/>
      <c r="O1533" s="14"/>
      <c r="P1533" s="14"/>
      <c r="Q1533" s="28"/>
    </row>
    <row r="1534" spans="1:17" x14ac:dyDescent="0.2">
      <c r="A1534" s="25" t="s">
        <v>72</v>
      </c>
      <c r="B1534" s="11" t="s">
        <v>157</v>
      </c>
      <c r="C1534" s="11" t="s">
        <v>311</v>
      </c>
      <c r="D1534" s="11" t="s">
        <v>210</v>
      </c>
      <c r="E1534" s="11" t="s">
        <v>312</v>
      </c>
      <c r="F1534" s="12"/>
      <c r="G1534" s="12"/>
      <c r="H1534" s="12"/>
      <c r="I1534" s="12"/>
      <c r="J1534" s="12"/>
      <c r="K1534" s="12"/>
      <c r="L1534" s="12"/>
      <c r="M1534" s="12"/>
      <c r="N1534" s="12"/>
      <c r="O1534" s="12"/>
      <c r="P1534" s="12"/>
      <c r="Q1534" s="26"/>
    </row>
    <row r="1535" spans="1:17" x14ac:dyDescent="0.2">
      <c r="A1535" s="27" t="s">
        <v>72</v>
      </c>
      <c r="B1535" s="13" t="s">
        <v>157</v>
      </c>
      <c r="C1535" s="13" t="s">
        <v>311</v>
      </c>
      <c r="D1535" s="13" t="s">
        <v>210</v>
      </c>
      <c r="E1535" s="13" t="s">
        <v>313</v>
      </c>
      <c r="F1535" s="14"/>
      <c r="G1535" s="14"/>
      <c r="H1535" s="14"/>
      <c r="I1535" s="14"/>
      <c r="J1535" s="14"/>
      <c r="K1535" s="14"/>
      <c r="L1535" s="14"/>
      <c r="M1535" s="14"/>
      <c r="N1535" s="14"/>
      <c r="O1535" s="14"/>
      <c r="P1535" s="14"/>
      <c r="Q1535" s="28"/>
    </row>
    <row r="1536" spans="1:17" x14ac:dyDescent="0.2">
      <c r="A1536" s="25" t="s">
        <v>72</v>
      </c>
      <c r="B1536" s="11" t="s">
        <v>157</v>
      </c>
      <c r="C1536" s="11" t="s">
        <v>314</v>
      </c>
      <c r="D1536" s="11" t="s">
        <v>210</v>
      </c>
      <c r="E1536" s="11" t="s">
        <v>312</v>
      </c>
      <c r="F1536" s="12"/>
      <c r="G1536" s="12"/>
      <c r="H1536" s="12"/>
      <c r="I1536" s="12"/>
      <c r="J1536" s="12"/>
      <c r="K1536" s="12"/>
      <c r="L1536" s="12"/>
      <c r="M1536" s="12"/>
      <c r="N1536" s="12"/>
      <c r="O1536" s="12"/>
      <c r="P1536" s="12"/>
      <c r="Q1536" s="26"/>
    </row>
    <row r="1537" spans="1:17" x14ac:dyDescent="0.2">
      <c r="A1537" s="27" t="s">
        <v>72</v>
      </c>
      <c r="B1537" s="13" t="s">
        <v>157</v>
      </c>
      <c r="C1537" s="13" t="s">
        <v>314</v>
      </c>
      <c r="D1537" s="13" t="s">
        <v>210</v>
      </c>
      <c r="E1537" s="13" t="s">
        <v>313</v>
      </c>
      <c r="F1537" s="14"/>
      <c r="G1537" s="14"/>
      <c r="H1537" s="14"/>
      <c r="I1537" s="14"/>
      <c r="J1537" s="14"/>
      <c r="K1537" s="14"/>
      <c r="L1537" s="14"/>
      <c r="M1537" s="14"/>
      <c r="N1537" s="14"/>
      <c r="O1537" s="14"/>
      <c r="P1537" s="14"/>
      <c r="Q1537" s="28"/>
    </row>
    <row r="1538" spans="1:17" x14ac:dyDescent="0.2">
      <c r="A1538" s="25" t="s">
        <v>72</v>
      </c>
      <c r="B1538" s="11" t="s">
        <v>157</v>
      </c>
      <c r="C1538" s="11" t="s">
        <v>314</v>
      </c>
      <c r="D1538" s="11" t="s">
        <v>212</v>
      </c>
      <c r="E1538" s="11" t="s">
        <v>312</v>
      </c>
      <c r="F1538" s="12"/>
      <c r="G1538" s="12"/>
      <c r="H1538" s="12"/>
      <c r="I1538" s="12"/>
      <c r="J1538" s="12"/>
      <c r="K1538" s="12"/>
      <c r="L1538" s="12"/>
      <c r="M1538" s="12"/>
      <c r="N1538" s="12"/>
      <c r="O1538" s="12"/>
      <c r="P1538" s="12"/>
      <c r="Q1538" s="26"/>
    </row>
    <row r="1539" spans="1:17" x14ac:dyDescent="0.2">
      <c r="A1539" s="27" t="s">
        <v>72</v>
      </c>
      <c r="B1539" s="13" t="s">
        <v>157</v>
      </c>
      <c r="C1539" s="13" t="s">
        <v>314</v>
      </c>
      <c r="D1539" s="13" t="s">
        <v>212</v>
      </c>
      <c r="E1539" s="13" t="s">
        <v>313</v>
      </c>
      <c r="F1539" s="14"/>
      <c r="G1539" s="14"/>
      <c r="H1539" s="14"/>
      <c r="I1539" s="14"/>
      <c r="J1539" s="14"/>
      <c r="K1539" s="14"/>
      <c r="L1539" s="14"/>
      <c r="M1539" s="14"/>
      <c r="N1539" s="14"/>
      <c r="O1539" s="14"/>
      <c r="P1539" s="14"/>
      <c r="Q1539" s="28"/>
    </row>
    <row r="1540" spans="1:17" x14ac:dyDescent="0.2">
      <c r="A1540" s="25" t="s">
        <v>72</v>
      </c>
      <c r="B1540" s="11" t="s">
        <v>157</v>
      </c>
      <c r="C1540" s="11" t="s">
        <v>314</v>
      </c>
      <c r="D1540" s="11" t="s">
        <v>206</v>
      </c>
      <c r="E1540" s="11" t="s">
        <v>312</v>
      </c>
      <c r="F1540" s="12"/>
      <c r="G1540" s="12"/>
      <c r="H1540" s="12"/>
      <c r="I1540" s="12"/>
      <c r="J1540" s="12"/>
      <c r="K1540" s="12"/>
      <c r="L1540" s="12"/>
      <c r="M1540" s="12"/>
      <c r="N1540" s="12"/>
      <c r="O1540" s="12"/>
      <c r="P1540" s="12"/>
      <c r="Q1540" s="26"/>
    </row>
    <row r="1541" spans="1:17" x14ac:dyDescent="0.2">
      <c r="A1541" s="27" t="s">
        <v>72</v>
      </c>
      <c r="B1541" s="13" t="s">
        <v>157</v>
      </c>
      <c r="C1541" s="13" t="s">
        <v>314</v>
      </c>
      <c r="D1541" s="13" t="s">
        <v>206</v>
      </c>
      <c r="E1541" s="13" t="s">
        <v>313</v>
      </c>
      <c r="F1541" s="14"/>
      <c r="G1541" s="14"/>
      <c r="H1541" s="14"/>
      <c r="I1541" s="14"/>
      <c r="J1541" s="14"/>
      <c r="K1541" s="14"/>
      <c r="L1541" s="14"/>
      <c r="M1541" s="14"/>
      <c r="N1541" s="14"/>
      <c r="O1541" s="14"/>
      <c r="P1541" s="14"/>
      <c r="Q1541" s="28"/>
    </row>
    <row r="1542" spans="1:17" x14ac:dyDescent="0.2">
      <c r="A1542" s="25" t="s">
        <v>72</v>
      </c>
      <c r="B1542" s="11" t="s">
        <v>157</v>
      </c>
      <c r="C1542" s="11" t="s">
        <v>311</v>
      </c>
      <c r="D1542" s="11" t="s">
        <v>214</v>
      </c>
      <c r="E1542" s="11" t="s">
        <v>312</v>
      </c>
      <c r="F1542" s="12">
        <v>4</v>
      </c>
      <c r="G1542" s="12">
        <v>4</v>
      </c>
      <c r="H1542" s="12">
        <v>4</v>
      </c>
      <c r="I1542" s="12">
        <v>4</v>
      </c>
      <c r="J1542" s="12">
        <v>43</v>
      </c>
      <c r="K1542" s="12"/>
      <c r="L1542" s="12"/>
      <c r="M1542" s="12"/>
      <c r="N1542" s="12"/>
      <c r="O1542" s="12"/>
      <c r="P1542" s="12"/>
      <c r="Q1542" s="26"/>
    </row>
    <row r="1543" spans="1:17" x14ac:dyDescent="0.2">
      <c r="A1543" s="27" t="s">
        <v>72</v>
      </c>
      <c r="B1543" s="13" t="s">
        <v>157</v>
      </c>
      <c r="C1543" s="13" t="s">
        <v>311</v>
      </c>
      <c r="D1543" s="13" t="s">
        <v>214</v>
      </c>
      <c r="E1543" s="13" t="s">
        <v>313</v>
      </c>
      <c r="F1543" s="14">
        <v>5</v>
      </c>
      <c r="G1543" s="14">
        <v>4</v>
      </c>
      <c r="H1543" s="14">
        <v>3</v>
      </c>
      <c r="I1543" s="14">
        <v>4</v>
      </c>
      <c r="J1543" s="14">
        <v>42</v>
      </c>
      <c r="K1543" s="14"/>
      <c r="L1543" s="14"/>
      <c r="M1543" s="14"/>
      <c r="N1543" s="14"/>
      <c r="O1543" s="14"/>
      <c r="P1543" s="14"/>
      <c r="Q1543" s="28"/>
    </row>
    <row r="1544" spans="1:17" x14ac:dyDescent="0.2">
      <c r="A1544" s="25" t="s">
        <v>72</v>
      </c>
      <c r="B1544" s="11" t="s">
        <v>157</v>
      </c>
      <c r="C1544" s="11" t="s">
        <v>311</v>
      </c>
      <c r="D1544" s="11" t="s">
        <v>215</v>
      </c>
      <c r="E1544" s="11" t="s">
        <v>312</v>
      </c>
      <c r="F1544" s="12">
        <v>14</v>
      </c>
      <c r="G1544" s="12">
        <v>15</v>
      </c>
      <c r="H1544" s="12">
        <v>14</v>
      </c>
      <c r="I1544" s="12">
        <v>14</v>
      </c>
      <c r="J1544" s="12">
        <v>48</v>
      </c>
      <c r="K1544" s="12"/>
      <c r="L1544" s="12"/>
      <c r="M1544" s="12"/>
      <c r="N1544" s="12"/>
      <c r="O1544" s="12"/>
      <c r="P1544" s="12"/>
      <c r="Q1544" s="26"/>
    </row>
    <row r="1545" spans="1:17" x14ac:dyDescent="0.2">
      <c r="A1545" s="27" t="s">
        <v>72</v>
      </c>
      <c r="B1545" s="13" t="s">
        <v>157</v>
      </c>
      <c r="C1545" s="13" t="s">
        <v>311</v>
      </c>
      <c r="D1545" s="13" t="s">
        <v>215</v>
      </c>
      <c r="E1545" s="13" t="s">
        <v>313</v>
      </c>
      <c r="F1545" s="14">
        <v>13</v>
      </c>
      <c r="G1545" s="14">
        <v>12</v>
      </c>
      <c r="H1545" s="14">
        <v>12</v>
      </c>
      <c r="I1545" s="14">
        <v>12</v>
      </c>
      <c r="J1545" s="14">
        <v>47</v>
      </c>
      <c r="K1545" s="14"/>
      <c r="L1545" s="14"/>
      <c r="M1545" s="14"/>
      <c r="N1545" s="14"/>
      <c r="O1545" s="14"/>
      <c r="P1545" s="14"/>
      <c r="Q1545" s="28"/>
    </row>
    <row r="1546" spans="1:17" x14ac:dyDescent="0.2">
      <c r="A1546" s="25" t="s">
        <v>72</v>
      </c>
      <c r="B1546" s="11" t="s">
        <v>157</v>
      </c>
      <c r="C1546" s="11" t="s">
        <v>311</v>
      </c>
      <c r="D1546" s="11" t="s">
        <v>213</v>
      </c>
      <c r="E1546" s="11" t="s">
        <v>312</v>
      </c>
      <c r="F1546" s="12">
        <v>14</v>
      </c>
      <c r="G1546" s="12">
        <v>12</v>
      </c>
      <c r="H1546" s="12">
        <v>12</v>
      </c>
      <c r="I1546" s="12">
        <v>11</v>
      </c>
      <c r="J1546" s="12">
        <v>45</v>
      </c>
      <c r="K1546" s="12"/>
      <c r="L1546" s="12"/>
      <c r="M1546" s="12"/>
      <c r="N1546" s="12"/>
      <c r="O1546" s="12"/>
      <c r="P1546" s="12"/>
      <c r="Q1546" s="26"/>
    </row>
    <row r="1547" spans="1:17" x14ac:dyDescent="0.2">
      <c r="A1547" s="27" t="s">
        <v>72</v>
      </c>
      <c r="B1547" s="13" t="s">
        <v>157</v>
      </c>
      <c r="C1547" s="13" t="s">
        <v>311</v>
      </c>
      <c r="D1547" s="13" t="s">
        <v>213</v>
      </c>
      <c r="E1547" s="13" t="s">
        <v>313</v>
      </c>
      <c r="F1547" s="14">
        <v>19</v>
      </c>
      <c r="G1547" s="14">
        <v>18</v>
      </c>
      <c r="H1547" s="14">
        <v>17</v>
      </c>
      <c r="I1547" s="14">
        <v>16</v>
      </c>
      <c r="J1547" s="14">
        <v>48</v>
      </c>
      <c r="K1547" s="14"/>
      <c r="L1547" s="14"/>
      <c r="M1547" s="14"/>
      <c r="N1547" s="14"/>
      <c r="O1547" s="14"/>
      <c r="P1547" s="14"/>
      <c r="Q1547" s="28"/>
    </row>
    <row r="1548" spans="1:17" x14ac:dyDescent="0.2">
      <c r="A1548" s="25" t="s">
        <v>72</v>
      </c>
      <c r="B1548" s="11" t="s">
        <v>157</v>
      </c>
      <c r="C1548" s="11" t="s">
        <v>311</v>
      </c>
      <c r="D1548" s="11" t="s">
        <v>212</v>
      </c>
      <c r="E1548" s="11" t="s">
        <v>312</v>
      </c>
      <c r="F1548" s="12">
        <v>7</v>
      </c>
      <c r="G1548" s="12">
        <v>6</v>
      </c>
      <c r="H1548" s="12">
        <v>6</v>
      </c>
      <c r="I1548" s="12">
        <v>5</v>
      </c>
      <c r="J1548" s="12">
        <v>34</v>
      </c>
      <c r="K1548" s="12"/>
      <c r="L1548" s="12"/>
      <c r="M1548" s="12"/>
      <c r="N1548" s="12"/>
      <c r="O1548" s="12"/>
      <c r="P1548" s="12"/>
      <c r="Q1548" s="26"/>
    </row>
    <row r="1549" spans="1:17" x14ac:dyDescent="0.2">
      <c r="A1549" s="27" t="s">
        <v>72</v>
      </c>
      <c r="B1549" s="13" t="s">
        <v>157</v>
      </c>
      <c r="C1549" s="13" t="s">
        <v>311</v>
      </c>
      <c r="D1549" s="13" t="s">
        <v>212</v>
      </c>
      <c r="E1549" s="13" t="s">
        <v>313</v>
      </c>
      <c r="F1549" s="14">
        <v>9</v>
      </c>
      <c r="G1549" s="14">
        <v>6</v>
      </c>
      <c r="H1549" s="14">
        <v>6</v>
      </c>
      <c r="I1549" s="14">
        <v>5</v>
      </c>
      <c r="J1549" s="14">
        <v>32</v>
      </c>
      <c r="K1549" s="14"/>
      <c r="L1549" s="14"/>
      <c r="M1549" s="14"/>
      <c r="N1549" s="14"/>
      <c r="O1549" s="14"/>
      <c r="P1549" s="14"/>
      <c r="Q1549" s="28"/>
    </row>
    <row r="1550" spans="1:17" x14ac:dyDescent="0.2">
      <c r="A1550" s="25" t="s">
        <v>72</v>
      </c>
      <c r="B1550" s="11" t="s">
        <v>157</v>
      </c>
      <c r="C1550" s="11" t="s">
        <v>314</v>
      </c>
      <c r="D1550" s="11" t="s">
        <v>214</v>
      </c>
      <c r="E1550" s="11" t="s">
        <v>312</v>
      </c>
      <c r="F1550" s="12">
        <v>2</v>
      </c>
      <c r="G1550" s="12">
        <v>2</v>
      </c>
      <c r="H1550" s="12">
        <v>2</v>
      </c>
      <c r="I1550" s="12">
        <v>3</v>
      </c>
      <c r="J1550" s="12"/>
      <c r="K1550" s="12"/>
      <c r="L1550" s="12"/>
      <c r="M1550" s="12"/>
      <c r="N1550" s="12"/>
      <c r="O1550" s="12"/>
      <c r="P1550" s="12"/>
      <c r="Q1550" s="26"/>
    </row>
    <row r="1551" spans="1:17" x14ac:dyDescent="0.2">
      <c r="A1551" s="27" t="s">
        <v>72</v>
      </c>
      <c r="B1551" s="13" t="s">
        <v>157</v>
      </c>
      <c r="C1551" s="13" t="s">
        <v>314</v>
      </c>
      <c r="D1551" s="13" t="s">
        <v>214</v>
      </c>
      <c r="E1551" s="13" t="s">
        <v>313</v>
      </c>
      <c r="F1551" s="14">
        <v>3</v>
      </c>
      <c r="G1551" s="14">
        <v>2</v>
      </c>
      <c r="H1551" s="14">
        <v>2</v>
      </c>
      <c r="I1551" s="14">
        <v>3</v>
      </c>
      <c r="J1551" s="14"/>
      <c r="K1551" s="14"/>
      <c r="L1551" s="14"/>
      <c r="M1551" s="14"/>
      <c r="N1551" s="14"/>
      <c r="O1551" s="14"/>
      <c r="P1551" s="14"/>
      <c r="Q1551" s="28"/>
    </row>
    <row r="1552" spans="1:17" x14ac:dyDescent="0.2">
      <c r="A1552" s="25" t="s">
        <v>72</v>
      </c>
      <c r="B1552" s="11" t="s">
        <v>157</v>
      </c>
      <c r="C1552" s="11" t="s">
        <v>314</v>
      </c>
      <c r="D1552" s="11" t="s">
        <v>215</v>
      </c>
      <c r="E1552" s="11" t="s">
        <v>312</v>
      </c>
      <c r="F1552" s="12">
        <v>1</v>
      </c>
      <c r="G1552" s="12">
        <v>1</v>
      </c>
      <c r="H1552" s="12">
        <v>1</v>
      </c>
      <c r="I1552" s="12">
        <v>2</v>
      </c>
      <c r="J1552" s="12"/>
      <c r="K1552" s="12"/>
      <c r="L1552" s="12"/>
      <c r="M1552" s="12"/>
      <c r="N1552" s="12"/>
      <c r="O1552" s="12"/>
      <c r="P1552" s="12"/>
      <c r="Q1552" s="26"/>
    </row>
    <row r="1553" spans="1:17" x14ac:dyDescent="0.2">
      <c r="A1553" s="27" t="s">
        <v>72</v>
      </c>
      <c r="B1553" s="13" t="s">
        <v>157</v>
      </c>
      <c r="C1553" s="13" t="s">
        <v>314</v>
      </c>
      <c r="D1553" s="13" t="s">
        <v>215</v>
      </c>
      <c r="E1553" s="13" t="s">
        <v>313</v>
      </c>
      <c r="F1553" s="14">
        <v>2</v>
      </c>
      <c r="G1553" s="14">
        <v>2</v>
      </c>
      <c r="H1553" s="14">
        <v>1</v>
      </c>
      <c r="I1553" s="14">
        <v>2</v>
      </c>
      <c r="J1553" s="14"/>
      <c r="K1553" s="14"/>
      <c r="L1553" s="14"/>
      <c r="M1553" s="14"/>
      <c r="N1553" s="14"/>
      <c r="O1553" s="14"/>
      <c r="P1553" s="14"/>
      <c r="Q1553" s="28"/>
    </row>
    <row r="1554" spans="1:17" x14ac:dyDescent="0.2">
      <c r="A1554" s="25" t="s">
        <v>72</v>
      </c>
      <c r="B1554" s="11" t="s">
        <v>157</v>
      </c>
      <c r="C1554" s="11" t="s">
        <v>314</v>
      </c>
      <c r="D1554" s="11" t="s">
        <v>213</v>
      </c>
      <c r="E1554" s="11" t="s">
        <v>312</v>
      </c>
      <c r="F1554" s="12">
        <v>2</v>
      </c>
      <c r="G1554" s="12">
        <v>1</v>
      </c>
      <c r="H1554" s="12">
        <v>1</v>
      </c>
      <c r="I1554" s="12">
        <v>2</v>
      </c>
      <c r="J1554" s="12"/>
      <c r="K1554" s="12"/>
      <c r="L1554" s="12"/>
      <c r="M1554" s="12"/>
      <c r="N1554" s="12"/>
      <c r="O1554" s="12"/>
      <c r="P1554" s="12"/>
      <c r="Q1554" s="26"/>
    </row>
    <row r="1555" spans="1:17" x14ac:dyDescent="0.2">
      <c r="A1555" s="27" t="s">
        <v>72</v>
      </c>
      <c r="B1555" s="13" t="s">
        <v>157</v>
      </c>
      <c r="C1555" s="13" t="s">
        <v>314</v>
      </c>
      <c r="D1555" s="13" t="s">
        <v>213</v>
      </c>
      <c r="E1555" s="13" t="s">
        <v>313</v>
      </c>
      <c r="F1555" s="14">
        <v>2</v>
      </c>
      <c r="G1555" s="14">
        <v>2</v>
      </c>
      <c r="H1555" s="14">
        <v>1</v>
      </c>
      <c r="I1555" s="14">
        <v>2</v>
      </c>
      <c r="J1555" s="14"/>
      <c r="K1555" s="14"/>
      <c r="L1555" s="14"/>
      <c r="M1555" s="14"/>
      <c r="N1555" s="14"/>
      <c r="O1555" s="14"/>
      <c r="P1555" s="14"/>
      <c r="Q1555" s="28"/>
    </row>
    <row r="1556" spans="1:17" x14ac:dyDescent="0.2">
      <c r="A1556" s="25" t="s">
        <v>73</v>
      </c>
      <c r="B1556" s="11" t="s">
        <v>179</v>
      </c>
      <c r="C1556" s="11" t="s">
        <v>311</v>
      </c>
      <c r="D1556" s="11" t="s">
        <v>210</v>
      </c>
      <c r="E1556" s="11" t="s">
        <v>312</v>
      </c>
      <c r="F1556" s="12"/>
      <c r="G1556" s="12"/>
      <c r="H1556" s="12"/>
      <c r="I1556" s="12"/>
      <c r="J1556" s="12"/>
      <c r="K1556" s="12"/>
      <c r="L1556" s="12"/>
      <c r="M1556" s="12"/>
      <c r="N1556" s="12"/>
      <c r="O1556" s="12"/>
      <c r="P1556" s="12"/>
      <c r="Q1556" s="26"/>
    </row>
    <row r="1557" spans="1:17" x14ac:dyDescent="0.2">
      <c r="A1557" s="27" t="s">
        <v>73</v>
      </c>
      <c r="B1557" s="13" t="s">
        <v>179</v>
      </c>
      <c r="C1557" s="13" t="s">
        <v>311</v>
      </c>
      <c r="D1557" s="13" t="s">
        <v>210</v>
      </c>
      <c r="E1557" s="13" t="s">
        <v>313</v>
      </c>
      <c r="F1557" s="14"/>
      <c r="G1557" s="14"/>
      <c r="H1557" s="14"/>
      <c r="I1557" s="14"/>
      <c r="J1557" s="14"/>
      <c r="K1557" s="14"/>
      <c r="L1557" s="14"/>
      <c r="M1557" s="14"/>
      <c r="N1557" s="14"/>
      <c r="O1557" s="14"/>
      <c r="P1557" s="14"/>
      <c r="Q1557" s="28"/>
    </row>
    <row r="1558" spans="1:17" x14ac:dyDescent="0.2">
      <c r="A1558" s="25" t="s">
        <v>73</v>
      </c>
      <c r="B1558" s="11" t="s">
        <v>179</v>
      </c>
      <c r="C1558" s="11" t="s">
        <v>314</v>
      </c>
      <c r="D1558" s="11" t="s">
        <v>210</v>
      </c>
      <c r="E1558" s="11" t="s">
        <v>312</v>
      </c>
      <c r="F1558" s="12"/>
      <c r="G1558" s="12"/>
      <c r="H1558" s="12"/>
      <c r="I1558" s="12"/>
      <c r="J1558" s="12"/>
      <c r="K1558" s="12"/>
      <c r="L1558" s="12"/>
      <c r="M1558" s="12"/>
      <c r="N1558" s="12"/>
      <c r="O1558" s="12"/>
      <c r="P1558" s="12"/>
      <c r="Q1558" s="26"/>
    </row>
    <row r="1559" spans="1:17" x14ac:dyDescent="0.2">
      <c r="A1559" s="27" t="s">
        <v>73</v>
      </c>
      <c r="B1559" s="13" t="s">
        <v>179</v>
      </c>
      <c r="C1559" s="13" t="s">
        <v>314</v>
      </c>
      <c r="D1559" s="13" t="s">
        <v>210</v>
      </c>
      <c r="E1559" s="13" t="s">
        <v>313</v>
      </c>
      <c r="F1559" s="14"/>
      <c r="G1559" s="14"/>
      <c r="H1559" s="14"/>
      <c r="I1559" s="14"/>
      <c r="J1559" s="14"/>
      <c r="K1559" s="14"/>
      <c r="L1559" s="14"/>
      <c r="M1559" s="14"/>
      <c r="N1559" s="14"/>
      <c r="O1559" s="14"/>
      <c r="P1559" s="14"/>
      <c r="Q1559" s="28"/>
    </row>
    <row r="1560" spans="1:17" x14ac:dyDescent="0.2">
      <c r="A1560" s="25" t="s">
        <v>73</v>
      </c>
      <c r="B1560" s="11" t="s">
        <v>179</v>
      </c>
      <c r="C1560" s="11" t="s">
        <v>314</v>
      </c>
      <c r="D1560" s="11" t="s">
        <v>212</v>
      </c>
      <c r="E1560" s="11" t="s">
        <v>312</v>
      </c>
      <c r="F1560" s="12"/>
      <c r="G1560" s="12"/>
      <c r="H1560" s="12"/>
      <c r="I1560" s="12"/>
      <c r="J1560" s="12"/>
      <c r="K1560" s="12"/>
      <c r="L1560" s="12"/>
      <c r="M1560" s="12"/>
      <c r="N1560" s="12"/>
      <c r="O1560" s="12"/>
      <c r="P1560" s="12"/>
      <c r="Q1560" s="26"/>
    </row>
    <row r="1561" spans="1:17" x14ac:dyDescent="0.2">
      <c r="A1561" s="27" t="s">
        <v>73</v>
      </c>
      <c r="B1561" s="13" t="s">
        <v>179</v>
      </c>
      <c r="C1561" s="13" t="s">
        <v>314</v>
      </c>
      <c r="D1561" s="13" t="s">
        <v>212</v>
      </c>
      <c r="E1561" s="13" t="s">
        <v>313</v>
      </c>
      <c r="F1561" s="14"/>
      <c r="G1561" s="14"/>
      <c r="H1561" s="14"/>
      <c r="I1561" s="14"/>
      <c r="J1561" s="14"/>
      <c r="K1561" s="14"/>
      <c r="L1561" s="14"/>
      <c r="M1561" s="14"/>
      <c r="N1561" s="14"/>
      <c r="O1561" s="14"/>
      <c r="P1561" s="14"/>
      <c r="Q1561" s="28"/>
    </row>
    <row r="1562" spans="1:17" x14ac:dyDescent="0.2">
      <c r="A1562" s="25" t="s">
        <v>73</v>
      </c>
      <c r="B1562" s="11" t="s">
        <v>179</v>
      </c>
      <c r="C1562" s="11" t="s">
        <v>314</v>
      </c>
      <c r="D1562" s="11" t="s">
        <v>206</v>
      </c>
      <c r="E1562" s="11" t="s">
        <v>312</v>
      </c>
      <c r="F1562" s="12"/>
      <c r="G1562" s="12"/>
      <c r="H1562" s="12"/>
      <c r="I1562" s="12"/>
      <c r="J1562" s="12"/>
      <c r="K1562" s="12"/>
      <c r="L1562" s="12"/>
      <c r="M1562" s="12"/>
      <c r="N1562" s="12"/>
      <c r="O1562" s="12"/>
      <c r="P1562" s="12"/>
      <c r="Q1562" s="26"/>
    </row>
    <row r="1563" spans="1:17" x14ac:dyDescent="0.2">
      <c r="A1563" s="27" t="s">
        <v>73</v>
      </c>
      <c r="B1563" s="13" t="s">
        <v>179</v>
      </c>
      <c r="C1563" s="13" t="s">
        <v>314</v>
      </c>
      <c r="D1563" s="13" t="s">
        <v>206</v>
      </c>
      <c r="E1563" s="13" t="s">
        <v>313</v>
      </c>
      <c r="F1563" s="14"/>
      <c r="G1563" s="14"/>
      <c r="H1563" s="14"/>
      <c r="I1563" s="14"/>
      <c r="J1563" s="14"/>
      <c r="K1563" s="14"/>
      <c r="L1563" s="14"/>
      <c r="M1563" s="14"/>
      <c r="N1563" s="14"/>
      <c r="O1563" s="14"/>
      <c r="P1563" s="14"/>
      <c r="Q1563" s="28"/>
    </row>
    <row r="1564" spans="1:17" x14ac:dyDescent="0.2">
      <c r="A1564" s="25" t="s">
        <v>73</v>
      </c>
      <c r="B1564" s="11" t="s">
        <v>179</v>
      </c>
      <c r="C1564" s="11" t="s">
        <v>314</v>
      </c>
      <c r="D1564" s="11" t="s">
        <v>215</v>
      </c>
      <c r="E1564" s="11" t="s">
        <v>312</v>
      </c>
      <c r="F1564" s="12"/>
      <c r="G1564" s="12"/>
      <c r="H1564" s="12"/>
      <c r="I1564" s="12"/>
      <c r="J1564" s="12"/>
      <c r="K1564" s="12"/>
      <c r="L1564" s="12"/>
      <c r="M1564" s="12"/>
      <c r="N1564" s="12"/>
      <c r="O1564" s="12"/>
      <c r="P1564" s="12"/>
      <c r="Q1564" s="26"/>
    </row>
    <row r="1565" spans="1:17" x14ac:dyDescent="0.2">
      <c r="A1565" s="27" t="s">
        <v>73</v>
      </c>
      <c r="B1565" s="13" t="s">
        <v>179</v>
      </c>
      <c r="C1565" s="13" t="s">
        <v>314</v>
      </c>
      <c r="D1565" s="13" t="s">
        <v>213</v>
      </c>
      <c r="E1565" s="13" t="s">
        <v>313</v>
      </c>
      <c r="F1565" s="14">
        <v>1</v>
      </c>
      <c r="G1565" s="14">
        <v>1</v>
      </c>
      <c r="H1565" s="14"/>
      <c r="I1565" s="14"/>
      <c r="J1565" s="14"/>
      <c r="K1565" s="14">
        <v>1</v>
      </c>
      <c r="L1565" s="14">
        <v>1</v>
      </c>
      <c r="M1565" s="14"/>
      <c r="N1565" s="14"/>
      <c r="O1565" s="14"/>
      <c r="P1565" s="14"/>
      <c r="Q1565" s="28"/>
    </row>
    <row r="1566" spans="1:17" x14ac:dyDescent="0.2">
      <c r="A1566" s="25" t="s">
        <v>73</v>
      </c>
      <c r="B1566" s="11" t="s">
        <v>179</v>
      </c>
      <c r="C1566" s="11" t="s">
        <v>314</v>
      </c>
      <c r="D1566" s="11" t="s">
        <v>214</v>
      </c>
      <c r="E1566" s="11" t="s">
        <v>313</v>
      </c>
      <c r="F1566" s="12">
        <v>1</v>
      </c>
      <c r="G1566" s="12"/>
      <c r="H1566" s="12"/>
      <c r="I1566" s="12">
        <v>1</v>
      </c>
      <c r="J1566" s="12"/>
      <c r="K1566" s="12">
        <v>1</v>
      </c>
      <c r="L1566" s="12">
        <v>1</v>
      </c>
      <c r="M1566" s="12">
        <v>1</v>
      </c>
      <c r="N1566" s="12"/>
      <c r="O1566" s="12"/>
      <c r="P1566" s="12"/>
      <c r="Q1566" s="26"/>
    </row>
    <row r="1567" spans="1:17" x14ac:dyDescent="0.2">
      <c r="A1567" s="27" t="s">
        <v>73</v>
      </c>
      <c r="B1567" s="13" t="s">
        <v>179</v>
      </c>
      <c r="C1567" s="13" t="s">
        <v>311</v>
      </c>
      <c r="D1567" s="13" t="s">
        <v>214</v>
      </c>
      <c r="E1567" s="13" t="s">
        <v>312</v>
      </c>
      <c r="F1567" s="14">
        <v>1</v>
      </c>
      <c r="G1567" s="14">
        <v>2</v>
      </c>
      <c r="H1567" s="14">
        <v>1</v>
      </c>
      <c r="I1567" s="14">
        <v>1</v>
      </c>
      <c r="J1567" s="14"/>
      <c r="K1567" s="14"/>
      <c r="L1567" s="14">
        <v>1</v>
      </c>
      <c r="M1567" s="14">
        <v>1</v>
      </c>
      <c r="N1567" s="14">
        <v>1</v>
      </c>
      <c r="O1567" s="14"/>
      <c r="P1567" s="14"/>
      <c r="Q1567" s="28"/>
    </row>
    <row r="1568" spans="1:17" x14ac:dyDescent="0.2">
      <c r="A1568" s="25" t="s">
        <v>73</v>
      </c>
      <c r="B1568" s="11" t="s">
        <v>179</v>
      </c>
      <c r="C1568" s="11" t="s">
        <v>311</v>
      </c>
      <c r="D1568" s="11" t="s">
        <v>214</v>
      </c>
      <c r="E1568" s="11" t="s">
        <v>313</v>
      </c>
      <c r="F1568" s="12">
        <v>1</v>
      </c>
      <c r="G1568" s="12">
        <v>1</v>
      </c>
      <c r="H1568" s="12">
        <v>1</v>
      </c>
      <c r="I1568" s="12">
        <v>1</v>
      </c>
      <c r="J1568" s="12"/>
      <c r="K1568" s="12"/>
      <c r="L1568" s="12">
        <v>1</v>
      </c>
      <c r="M1568" s="12">
        <v>1</v>
      </c>
      <c r="N1568" s="12">
        <v>1</v>
      </c>
      <c r="O1568" s="12"/>
      <c r="P1568" s="12"/>
      <c r="Q1568" s="26"/>
    </row>
    <row r="1569" spans="1:17" x14ac:dyDescent="0.2">
      <c r="A1569" s="27" t="s">
        <v>73</v>
      </c>
      <c r="B1569" s="13" t="s">
        <v>179</v>
      </c>
      <c r="C1569" s="13" t="s">
        <v>311</v>
      </c>
      <c r="D1569" s="13" t="s">
        <v>215</v>
      </c>
      <c r="E1569" s="13" t="s">
        <v>312</v>
      </c>
      <c r="F1569" s="14">
        <v>2</v>
      </c>
      <c r="G1569" s="14">
        <v>2</v>
      </c>
      <c r="H1569" s="14">
        <v>2</v>
      </c>
      <c r="I1569" s="14">
        <v>1</v>
      </c>
      <c r="J1569" s="14"/>
      <c r="K1569" s="14"/>
      <c r="L1569" s="14">
        <v>1</v>
      </c>
      <c r="M1569" s="14"/>
      <c r="N1569" s="14">
        <v>1</v>
      </c>
      <c r="O1569" s="14"/>
      <c r="P1569" s="14"/>
      <c r="Q1569" s="28"/>
    </row>
    <row r="1570" spans="1:17" x14ac:dyDescent="0.2">
      <c r="A1570" s="25" t="s">
        <v>73</v>
      </c>
      <c r="B1570" s="11" t="s">
        <v>179</v>
      </c>
      <c r="C1570" s="11" t="s">
        <v>311</v>
      </c>
      <c r="D1570" s="11" t="s">
        <v>213</v>
      </c>
      <c r="E1570" s="11" t="s">
        <v>312</v>
      </c>
      <c r="F1570" s="12">
        <v>3</v>
      </c>
      <c r="G1570" s="12">
        <v>3</v>
      </c>
      <c r="H1570" s="12">
        <v>2</v>
      </c>
      <c r="I1570" s="12">
        <v>2</v>
      </c>
      <c r="J1570" s="12"/>
      <c r="K1570" s="12"/>
      <c r="L1570" s="12">
        <v>1</v>
      </c>
      <c r="M1570" s="12">
        <v>1</v>
      </c>
      <c r="N1570" s="12">
        <v>1</v>
      </c>
      <c r="O1570" s="12"/>
      <c r="P1570" s="12"/>
      <c r="Q1570" s="26"/>
    </row>
    <row r="1571" spans="1:17" x14ac:dyDescent="0.2">
      <c r="A1571" s="27" t="s">
        <v>73</v>
      </c>
      <c r="B1571" s="13" t="s">
        <v>179</v>
      </c>
      <c r="C1571" s="13" t="s">
        <v>311</v>
      </c>
      <c r="D1571" s="13" t="s">
        <v>213</v>
      </c>
      <c r="E1571" s="13" t="s">
        <v>313</v>
      </c>
      <c r="F1571" s="14">
        <v>1</v>
      </c>
      <c r="G1571" s="14">
        <v>1</v>
      </c>
      <c r="H1571" s="14">
        <v>1</v>
      </c>
      <c r="I1571" s="14">
        <v>1</v>
      </c>
      <c r="J1571" s="14"/>
      <c r="K1571" s="14"/>
      <c r="L1571" s="14">
        <v>1</v>
      </c>
      <c r="M1571" s="14">
        <v>1</v>
      </c>
      <c r="N1571" s="14">
        <v>1</v>
      </c>
      <c r="O1571" s="14"/>
      <c r="P1571" s="14"/>
      <c r="Q1571" s="28"/>
    </row>
    <row r="1572" spans="1:17" x14ac:dyDescent="0.2">
      <c r="A1572" s="25" t="s">
        <v>73</v>
      </c>
      <c r="B1572" s="11" t="s">
        <v>179</v>
      </c>
      <c r="C1572" s="11" t="s">
        <v>311</v>
      </c>
      <c r="D1572" s="11" t="s">
        <v>212</v>
      </c>
      <c r="E1572" s="11" t="s">
        <v>312</v>
      </c>
      <c r="F1572" s="12">
        <v>3</v>
      </c>
      <c r="G1572" s="12">
        <v>3</v>
      </c>
      <c r="H1572" s="12">
        <v>3</v>
      </c>
      <c r="I1572" s="12">
        <v>3</v>
      </c>
      <c r="J1572" s="12"/>
      <c r="K1572" s="12"/>
      <c r="L1572" s="12">
        <v>1</v>
      </c>
      <c r="M1572" s="12">
        <v>1</v>
      </c>
      <c r="N1572" s="12">
        <v>1</v>
      </c>
      <c r="O1572" s="12"/>
      <c r="P1572" s="12"/>
      <c r="Q1572" s="26"/>
    </row>
    <row r="1573" spans="1:17" x14ac:dyDescent="0.2">
      <c r="A1573" s="27" t="s">
        <v>73</v>
      </c>
      <c r="B1573" s="13" t="s">
        <v>179</v>
      </c>
      <c r="C1573" s="13" t="s">
        <v>311</v>
      </c>
      <c r="D1573" s="13" t="s">
        <v>212</v>
      </c>
      <c r="E1573" s="13" t="s">
        <v>313</v>
      </c>
      <c r="F1573" s="14">
        <v>2</v>
      </c>
      <c r="G1573" s="14">
        <v>2</v>
      </c>
      <c r="H1573" s="14">
        <v>1</v>
      </c>
      <c r="I1573" s="14">
        <v>1</v>
      </c>
      <c r="J1573" s="14"/>
      <c r="K1573" s="14"/>
      <c r="L1573" s="14">
        <v>1</v>
      </c>
      <c r="M1573" s="14">
        <v>1</v>
      </c>
      <c r="N1573" s="14">
        <v>1</v>
      </c>
      <c r="O1573" s="14"/>
      <c r="P1573" s="14"/>
      <c r="Q1573" s="28"/>
    </row>
    <row r="1574" spans="1:17" x14ac:dyDescent="0.2">
      <c r="A1574" s="25" t="s">
        <v>73</v>
      </c>
      <c r="B1574" s="11" t="s">
        <v>179</v>
      </c>
      <c r="C1574" s="11" t="s">
        <v>314</v>
      </c>
      <c r="D1574" s="11" t="s">
        <v>215</v>
      </c>
      <c r="E1574" s="11" t="s">
        <v>313</v>
      </c>
      <c r="F1574" s="12"/>
      <c r="G1574" s="12">
        <v>1</v>
      </c>
      <c r="H1574" s="12">
        <v>1</v>
      </c>
      <c r="I1574" s="12">
        <v>1</v>
      </c>
      <c r="J1574" s="12"/>
      <c r="K1574" s="12">
        <v>1</v>
      </c>
      <c r="L1574" s="12"/>
      <c r="M1574" s="12"/>
      <c r="N1574" s="12">
        <v>1</v>
      </c>
      <c r="O1574" s="12"/>
      <c r="P1574" s="12"/>
      <c r="Q1574" s="26"/>
    </row>
    <row r="1575" spans="1:17" x14ac:dyDescent="0.2">
      <c r="A1575" s="27" t="s">
        <v>73</v>
      </c>
      <c r="B1575" s="13" t="s">
        <v>179</v>
      </c>
      <c r="C1575" s="13" t="s">
        <v>311</v>
      </c>
      <c r="D1575" s="13" t="s">
        <v>215</v>
      </c>
      <c r="E1575" s="13" t="s">
        <v>313</v>
      </c>
      <c r="F1575" s="14">
        <v>1</v>
      </c>
      <c r="G1575" s="14"/>
      <c r="H1575" s="14">
        <v>1</v>
      </c>
      <c r="I1575" s="14"/>
      <c r="J1575" s="14"/>
      <c r="K1575" s="14"/>
      <c r="L1575" s="14">
        <v>1</v>
      </c>
      <c r="M1575" s="14"/>
      <c r="N1575" s="14"/>
      <c r="O1575" s="14"/>
      <c r="P1575" s="14"/>
      <c r="Q1575" s="28"/>
    </row>
    <row r="1576" spans="1:17" x14ac:dyDescent="0.2">
      <c r="A1576" s="25" t="s">
        <v>73</v>
      </c>
      <c r="B1576" s="11" t="s">
        <v>179</v>
      </c>
      <c r="C1576" s="11" t="s">
        <v>314</v>
      </c>
      <c r="D1576" s="11" t="s">
        <v>214</v>
      </c>
      <c r="E1576" s="11" t="s">
        <v>312</v>
      </c>
      <c r="F1576" s="12"/>
      <c r="G1576" s="12"/>
      <c r="H1576" s="12">
        <v>1</v>
      </c>
      <c r="I1576" s="12"/>
      <c r="J1576" s="12"/>
      <c r="K1576" s="12"/>
      <c r="L1576" s="12"/>
      <c r="M1576" s="12"/>
      <c r="N1576" s="12"/>
      <c r="O1576" s="12"/>
      <c r="P1576" s="12"/>
      <c r="Q1576" s="26"/>
    </row>
    <row r="1577" spans="1:17" x14ac:dyDescent="0.2">
      <c r="A1577" s="27" t="s">
        <v>73</v>
      </c>
      <c r="B1577" s="13" t="s">
        <v>179</v>
      </c>
      <c r="C1577" s="13" t="s">
        <v>314</v>
      </c>
      <c r="D1577" s="13" t="s">
        <v>213</v>
      </c>
      <c r="E1577" s="13" t="s">
        <v>312</v>
      </c>
      <c r="F1577" s="14">
        <v>1</v>
      </c>
      <c r="G1577" s="14">
        <v>1</v>
      </c>
      <c r="H1577" s="14">
        <v>1</v>
      </c>
      <c r="I1577" s="14">
        <v>1</v>
      </c>
      <c r="J1577" s="14"/>
      <c r="K1577" s="14"/>
      <c r="L1577" s="14">
        <v>1</v>
      </c>
      <c r="M1577" s="14"/>
      <c r="N1577" s="14"/>
      <c r="O1577" s="14"/>
      <c r="P1577" s="14"/>
      <c r="Q1577" s="28"/>
    </row>
    <row r="1578" spans="1:17" x14ac:dyDescent="0.2">
      <c r="A1578" s="25" t="s">
        <v>74</v>
      </c>
      <c r="B1578" s="11" t="s">
        <v>158</v>
      </c>
      <c r="C1578" s="11" t="s">
        <v>311</v>
      </c>
      <c r="D1578" s="11" t="s">
        <v>210</v>
      </c>
      <c r="E1578" s="11" t="s">
        <v>312</v>
      </c>
      <c r="F1578" s="12"/>
      <c r="G1578" s="12"/>
      <c r="H1578" s="12"/>
      <c r="I1578" s="12"/>
      <c r="J1578" s="12"/>
      <c r="K1578" s="12"/>
      <c r="L1578" s="12"/>
      <c r="M1578" s="12"/>
      <c r="N1578" s="12"/>
      <c r="O1578" s="12"/>
      <c r="P1578" s="12"/>
      <c r="Q1578" s="26"/>
    </row>
    <row r="1579" spans="1:17" x14ac:dyDescent="0.2">
      <c r="A1579" s="27" t="s">
        <v>74</v>
      </c>
      <c r="B1579" s="13" t="s">
        <v>158</v>
      </c>
      <c r="C1579" s="13" t="s">
        <v>311</v>
      </c>
      <c r="D1579" s="13" t="s">
        <v>210</v>
      </c>
      <c r="E1579" s="13" t="s">
        <v>313</v>
      </c>
      <c r="F1579" s="14"/>
      <c r="G1579" s="14"/>
      <c r="H1579" s="14"/>
      <c r="I1579" s="14"/>
      <c r="J1579" s="14"/>
      <c r="K1579" s="14"/>
      <c r="L1579" s="14"/>
      <c r="M1579" s="14"/>
      <c r="N1579" s="14"/>
      <c r="O1579" s="14"/>
      <c r="P1579" s="14"/>
      <c r="Q1579" s="28"/>
    </row>
    <row r="1580" spans="1:17" x14ac:dyDescent="0.2">
      <c r="A1580" s="25" t="s">
        <v>74</v>
      </c>
      <c r="B1580" s="11" t="s">
        <v>158</v>
      </c>
      <c r="C1580" s="11" t="s">
        <v>311</v>
      </c>
      <c r="D1580" s="11" t="s">
        <v>212</v>
      </c>
      <c r="E1580" s="11" t="s">
        <v>313</v>
      </c>
      <c r="F1580" s="12"/>
      <c r="G1580" s="12"/>
      <c r="H1580" s="12"/>
      <c r="I1580" s="12"/>
      <c r="J1580" s="12"/>
      <c r="K1580" s="12"/>
      <c r="L1580" s="12"/>
      <c r="M1580" s="12"/>
      <c r="N1580" s="12"/>
      <c r="O1580" s="12"/>
      <c r="P1580" s="12"/>
      <c r="Q1580" s="26"/>
    </row>
    <row r="1581" spans="1:17" x14ac:dyDescent="0.2">
      <c r="A1581" s="27" t="s">
        <v>74</v>
      </c>
      <c r="B1581" s="13" t="s">
        <v>158</v>
      </c>
      <c r="C1581" s="13" t="s">
        <v>311</v>
      </c>
      <c r="D1581" s="13" t="s">
        <v>212</v>
      </c>
      <c r="E1581" s="13" t="s">
        <v>312</v>
      </c>
      <c r="F1581" s="14"/>
      <c r="G1581" s="14"/>
      <c r="H1581" s="14"/>
      <c r="I1581" s="14"/>
      <c r="J1581" s="14"/>
      <c r="K1581" s="14"/>
      <c r="L1581" s="14"/>
      <c r="M1581" s="14"/>
      <c r="N1581" s="14"/>
      <c r="O1581" s="14"/>
      <c r="P1581" s="14"/>
      <c r="Q1581" s="28"/>
    </row>
    <row r="1582" spans="1:17" x14ac:dyDescent="0.2">
      <c r="A1582" s="25" t="s">
        <v>74</v>
      </c>
      <c r="B1582" s="11" t="s">
        <v>158</v>
      </c>
      <c r="C1582" s="11" t="s">
        <v>314</v>
      </c>
      <c r="D1582" s="11" t="s">
        <v>206</v>
      </c>
      <c r="E1582" s="11" t="s">
        <v>312</v>
      </c>
      <c r="F1582" s="12"/>
      <c r="G1582" s="12"/>
      <c r="H1582" s="12"/>
      <c r="I1582" s="12"/>
      <c r="J1582" s="12"/>
      <c r="K1582" s="12"/>
      <c r="L1582" s="12"/>
      <c r="M1582" s="12"/>
      <c r="N1582" s="12"/>
      <c r="O1582" s="12"/>
      <c r="P1582" s="12"/>
      <c r="Q1582" s="26"/>
    </row>
    <row r="1583" spans="1:17" x14ac:dyDescent="0.2">
      <c r="A1583" s="27" t="s">
        <v>74</v>
      </c>
      <c r="B1583" s="13" t="s">
        <v>158</v>
      </c>
      <c r="C1583" s="13" t="s">
        <v>314</v>
      </c>
      <c r="D1583" s="13" t="s">
        <v>206</v>
      </c>
      <c r="E1583" s="13" t="s">
        <v>313</v>
      </c>
      <c r="F1583" s="14"/>
      <c r="G1583" s="14"/>
      <c r="H1583" s="14"/>
      <c r="I1583" s="14"/>
      <c r="J1583" s="14"/>
      <c r="K1583" s="14"/>
      <c r="L1583" s="14"/>
      <c r="M1583" s="14"/>
      <c r="N1583" s="14"/>
      <c r="O1583" s="14"/>
      <c r="P1583" s="14"/>
      <c r="Q1583" s="28"/>
    </row>
    <row r="1584" spans="1:17" x14ac:dyDescent="0.2">
      <c r="A1584" s="25" t="s">
        <v>74</v>
      </c>
      <c r="B1584" s="11" t="s">
        <v>158</v>
      </c>
      <c r="C1584" s="11" t="s">
        <v>311</v>
      </c>
      <c r="D1584" s="11" t="s">
        <v>213</v>
      </c>
      <c r="E1584" s="11" t="s">
        <v>312</v>
      </c>
      <c r="F1584" s="12"/>
      <c r="G1584" s="12"/>
      <c r="H1584" s="12"/>
      <c r="I1584" s="12"/>
      <c r="J1584" s="12"/>
      <c r="K1584" s="12"/>
      <c r="L1584" s="12"/>
      <c r="M1584" s="12"/>
      <c r="N1584" s="12"/>
      <c r="O1584" s="12"/>
      <c r="P1584" s="12"/>
      <c r="Q1584" s="26"/>
    </row>
    <row r="1585" spans="1:17" x14ac:dyDescent="0.2">
      <c r="A1585" s="27" t="s">
        <v>74</v>
      </c>
      <c r="B1585" s="13" t="s">
        <v>158</v>
      </c>
      <c r="C1585" s="13" t="s">
        <v>311</v>
      </c>
      <c r="D1585" s="13" t="s">
        <v>213</v>
      </c>
      <c r="E1585" s="13" t="s">
        <v>313</v>
      </c>
      <c r="F1585" s="14"/>
      <c r="G1585" s="14"/>
      <c r="H1585" s="14"/>
      <c r="I1585" s="14"/>
      <c r="J1585" s="14"/>
      <c r="K1585" s="14"/>
      <c r="L1585" s="14"/>
      <c r="M1585" s="14"/>
      <c r="N1585" s="14"/>
      <c r="O1585" s="14"/>
      <c r="P1585" s="14"/>
      <c r="Q1585" s="28"/>
    </row>
    <row r="1586" spans="1:17" x14ac:dyDescent="0.2">
      <c r="A1586" s="25" t="s">
        <v>74</v>
      </c>
      <c r="B1586" s="11" t="s">
        <v>158</v>
      </c>
      <c r="C1586" s="11" t="s">
        <v>311</v>
      </c>
      <c r="D1586" s="11" t="s">
        <v>214</v>
      </c>
      <c r="E1586" s="11" t="s">
        <v>313</v>
      </c>
      <c r="F1586" s="12"/>
      <c r="G1586" s="12">
        <v>6</v>
      </c>
      <c r="H1586" s="12"/>
      <c r="I1586" s="12">
        <v>5</v>
      </c>
      <c r="J1586" s="12">
        <v>5</v>
      </c>
      <c r="K1586" s="12">
        <v>1</v>
      </c>
      <c r="L1586" s="12">
        <v>2</v>
      </c>
      <c r="M1586" s="12">
        <v>3</v>
      </c>
      <c r="N1586" s="12">
        <v>3</v>
      </c>
      <c r="O1586" s="12">
        <v>3</v>
      </c>
      <c r="P1586" s="12"/>
      <c r="Q1586" s="26"/>
    </row>
    <row r="1587" spans="1:17" x14ac:dyDescent="0.2">
      <c r="A1587" s="27" t="s">
        <v>74</v>
      </c>
      <c r="B1587" s="13" t="s">
        <v>158</v>
      </c>
      <c r="C1587" s="13" t="s">
        <v>311</v>
      </c>
      <c r="D1587" s="13" t="s">
        <v>215</v>
      </c>
      <c r="E1587" s="13" t="s">
        <v>313</v>
      </c>
      <c r="F1587" s="14">
        <v>2</v>
      </c>
      <c r="G1587" s="14">
        <v>2</v>
      </c>
      <c r="H1587" s="14"/>
      <c r="I1587" s="14">
        <v>3</v>
      </c>
      <c r="J1587" s="14">
        <v>6</v>
      </c>
      <c r="K1587" s="14"/>
      <c r="L1587" s="14"/>
      <c r="M1587" s="14">
        <v>2</v>
      </c>
      <c r="N1587" s="14">
        <v>3</v>
      </c>
      <c r="O1587" s="14">
        <v>3</v>
      </c>
      <c r="P1587" s="14"/>
      <c r="Q1587" s="28"/>
    </row>
    <row r="1588" spans="1:17" x14ac:dyDescent="0.2">
      <c r="A1588" s="25" t="s">
        <v>74</v>
      </c>
      <c r="B1588" s="11" t="s">
        <v>158</v>
      </c>
      <c r="C1588" s="11" t="s">
        <v>314</v>
      </c>
      <c r="D1588" s="11" t="s">
        <v>215</v>
      </c>
      <c r="E1588" s="11" t="s">
        <v>313</v>
      </c>
      <c r="F1588" s="12">
        <v>4</v>
      </c>
      <c r="G1588" s="12">
        <v>7</v>
      </c>
      <c r="H1588" s="12"/>
      <c r="I1588" s="12">
        <v>4</v>
      </c>
      <c r="J1588" s="12">
        <v>4</v>
      </c>
      <c r="K1588" s="12">
        <v>3</v>
      </c>
      <c r="L1588" s="12">
        <v>2</v>
      </c>
      <c r="M1588" s="12">
        <v>2</v>
      </c>
      <c r="N1588" s="12">
        <v>2</v>
      </c>
      <c r="O1588" s="12">
        <v>3</v>
      </c>
      <c r="P1588" s="12"/>
      <c r="Q1588" s="26"/>
    </row>
    <row r="1589" spans="1:17" x14ac:dyDescent="0.2">
      <c r="A1589" s="27" t="s">
        <v>74</v>
      </c>
      <c r="B1589" s="13" t="s">
        <v>158</v>
      </c>
      <c r="C1589" s="13" t="s">
        <v>314</v>
      </c>
      <c r="D1589" s="13" t="s">
        <v>210</v>
      </c>
      <c r="E1589" s="13" t="s">
        <v>312</v>
      </c>
      <c r="F1589" s="14">
        <v>5</v>
      </c>
      <c r="G1589" s="14">
        <v>4</v>
      </c>
      <c r="H1589" s="14"/>
      <c r="I1589" s="14">
        <v>1</v>
      </c>
      <c r="J1589" s="14">
        <v>3</v>
      </c>
      <c r="K1589" s="14">
        <v>2</v>
      </c>
      <c r="L1589" s="14">
        <v>2</v>
      </c>
      <c r="M1589" s="14">
        <v>3</v>
      </c>
      <c r="N1589" s="14">
        <v>3</v>
      </c>
      <c r="O1589" s="14">
        <v>3</v>
      </c>
      <c r="P1589" s="14"/>
      <c r="Q1589" s="28"/>
    </row>
    <row r="1590" spans="1:17" x14ac:dyDescent="0.2">
      <c r="A1590" s="25" t="s">
        <v>74</v>
      </c>
      <c r="B1590" s="11" t="s">
        <v>158</v>
      </c>
      <c r="C1590" s="11" t="s">
        <v>311</v>
      </c>
      <c r="D1590" s="11" t="s">
        <v>214</v>
      </c>
      <c r="E1590" s="11" t="s">
        <v>312</v>
      </c>
      <c r="F1590" s="12"/>
      <c r="G1590" s="12">
        <v>5</v>
      </c>
      <c r="H1590" s="12"/>
      <c r="I1590" s="12">
        <v>3</v>
      </c>
      <c r="J1590" s="12">
        <v>3</v>
      </c>
      <c r="K1590" s="12"/>
      <c r="L1590" s="12"/>
      <c r="M1590" s="12">
        <v>1</v>
      </c>
      <c r="N1590" s="12"/>
      <c r="O1590" s="12"/>
      <c r="P1590" s="12"/>
      <c r="Q1590" s="26"/>
    </row>
    <row r="1591" spans="1:17" x14ac:dyDescent="0.2">
      <c r="A1591" s="27" t="s">
        <v>74</v>
      </c>
      <c r="B1591" s="13" t="s">
        <v>158</v>
      </c>
      <c r="C1591" s="13" t="s">
        <v>314</v>
      </c>
      <c r="D1591" s="13" t="s">
        <v>214</v>
      </c>
      <c r="E1591" s="13" t="s">
        <v>312</v>
      </c>
      <c r="F1591" s="14">
        <v>4</v>
      </c>
      <c r="G1591" s="14">
        <v>8</v>
      </c>
      <c r="H1591" s="14">
        <v>4</v>
      </c>
      <c r="I1591" s="14">
        <v>5</v>
      </c>
      <c r="J1591" s="14">
        <v>3</v>
      </c>
      <c r="K1591" s="14">
        <v>3</v>
      </c>
      <c r="L1591" s="14">
        <v>4</v>
      </c>
      <c r="M1591" s="14">
        <v>4</v>
      </c>
      <c r="N1591" s="14">
        <v>3</v>
      </c>
      <c r="O1591" s="14">
        <v>1</v>
      </c>
      <c r="P1591" s="14"/>
      <c r="Q1591" s="28"/>
    </row>
    <row r="1592" spans="1:17" x14ac:dyDescent="0.2">
      <c r="A1592" s="25" t="s">
        <v>74</v>
      </c>
      <c r="B1592" s="11" t="s">
        <v>158</v>
      </c>
      <c r="C1592" s="11" t="s">
        <v>314</v>
      </c>
      <c r="D1592" s="11" t="s">
        <v>214</v>
      </c>
      <c r="E1592" s="11" t="s">
        <v>313</v>
      </c>
      <c r="F1592" s="12">
        <v>5</v>
      </c>
      <c r="G1592" s="12">
        <v>9</v>
      </c>
      <c r="H1592" s="12">
        <v>5</v>
      </c>
      <c r="I1592" s="12">
        <v>6</v>
      </c>
      <c r="J1592" s="12">
        <v>4</v>
      </c>
      <c r="K1592" s="12">
        <v>4</v>
      </c>
      <c r="L1592" s="12">
        <v>4</v>
      </c>
      <c r="M1592" s="12">
        <v>4</v>
      </c>
      <c r="N1592" s="12">
        <v>4</v>
      </c>
      <c r="O1592" s="12">
        <v>3</v>
      </c>
      <c r="P1592" s="12"/>
      <c r="Q1592" s="26"/>
    </row>
    <row r="1593" spans="1:17" x14ac:dyDescent="0.2">
      <c r="A1593" s="27" t="s">
        <v>74</v>
      </c>
      <c r="B1593" s="13" t="s">
        <v>158</v>
      </c>
      <c r="C1593" s="13" t="s">
        <v>314</v>
      </c>
      <c r="D1593" s="13" t="s">
        <v>215</v>
      </c>
      <c r="E1593" s="13" t="s">
        <v>312</v>
      </c>
      <c r="F1593" s="14">
        <v>3</v>
      </c>
      <c r="G1593" s="14">
        <v>6</v>
      </c>
      <c r="H1593" s="14">
        <v>2</v>
      </c>
      <c r="I1593" s="14">
        <v>3</v>
      </c>
      <c r="J1593" s="14">
        <v>3</v>
      </c>
      <c r="K1593" s="14">
        <v>2</v>
      </c>
      <c r="L1593" s="14">
        <v>2</v>
      </c>
      <c r="M1593" s="14">
        <v>2</v>
      </c>
      <c r="N1593" s="14">
        <v>2</v>
      </c>
      <c r="O1593" s="14">
        <v>3</v>
      </c>
      <c r="P1593" s="14"/>
      <c r="Q1593" s="28"/>
    </row>
    <row r="1594" spans="1:17" x14ac:dyDescent="0.2">
      <c r="A1594" s="25" t="s">
        <v>74</v>
      </c>
      <c r="B1594" s="11" t="s">
        <v>158</v>
      </c>
      <c r="C1594" s="11" t="s">
        <v>314</v>
      </c>
      <c r="D1594" s="11" t="s">
        <v>213</v>
      </c>
      <c r="E1594" s="11" t="s">
        <v>312</v>
      </c>
      <c r="F1594" s="12">
        <v>4</v>
      </c>
      <c r="G1594" s="12">
        <v>5</v>
      </c>
      <c r="H1594" s="12">
        <v>4</v>
      </c>
      <c r="I1594" s="12">
        <v>4</v>
      </c>
      <c r="J1594" s="12">
        <v>4</v>
      </c>
      <c r="K1594" s="12">
        <v>2</v>
      </c>
      <c r="L1594" s="12">
        <v>2</v>
      </c>
      <c r="M1594" s="12">
        <v>3</v>
      </c>
      <c r="N1594" s="12">
        <v>2</v>
      </c>
      <c r="O1594" s="12">
        <v>3</v>
      </c>
      <c r="P1594" s="12"/>
      <c r="Q1594" s="26"/>
    </row>
    <row r="1595" spans="1:17" x14ac:dyDescent="0.2">
      <c r="A1595" s="27" t="s">
        <v>74</v>
      </c>
      <c r="B1595" s="13" t="s">
        <v>158</v>
      </c>
      <c r="C1595" s="13" t="s">
        <v>314</v>
      </c>
      <c r="D1595" s="13" t="s">
        <v>213</v>
      </c>
      <c r="E1595" s="13" t="s">
        <v>313</v>
      </c>
      <c r="F1595" s="14">
        <v>5</v>
      </c>
      <c r="G1595" s="14">
        <v>6</v>
      </c>
      <c r="H1595" s="14">
        <v>4</v>
      </c>
      <c r="I1595" s="14">
        <v>4</v>
      </c>
      <c r="J1595" s="14">
        <v>5</v>
      </c>
      <c r="K1595" s="14">
        <v>3</v>
      </c>
      <c r="L1595" s="14">
        <v>3</v>
      </c>
      <c r="M1595" s="14">
        <v>3</v>
      </c>
      <c r="N1595" s="14">
        <v>3</v>
      </c>
      <c r="O1595" s="14">
        <v>3</v>
      </c>
      <c r="P1595" s="14"/>
      <c r="Q1595" s="28"/>
    </row>
    <row r="1596" spans="1:17" x14ac:dyDescent="0.2">
      <c r="A1596" s="25" t="s">
        <v>74</v>
      </c>
      <c r="B1596" s="11" t="s">
        <v>158</v>
      </c>
      <c r="C1596" s="11" t="s">
        <v>314</v>
      </c>
      <c r="D1596" s="11" t="s">
        <v>212</v>
      </c>
      <c r="E1596" s="11" t="s">
        <v>312</v>
      </c>
      <c r="F1596" s="12">
        <v>3</v>
      </c>
      <c r="G1596" s="12">
        <v>5</v>
      </c>
      <c r="H1596" s="12">
        <v>3</v>
      </c>
      <c r="I1596" s="12">
        <v>4</v>
      </c>
      <c r="J1596" s="12">
        <v>4</v>
      </c>
      <c r="K1596" s="12">
        <v>4</v>
      </c>
      <c r="L1596" s="12">
        <v>4</v>
      </c>
      <c r="M1596" s="12">
        <v>5</v>
      </c>
      <c r="N1596" s="12">
        <v>3</v>
      </c>
      <c r="O1596" s="12">
        <v>3</v>
      </c>
      <c r="P1596" s="12"/>
      <c r="Q1596" s="26"/>
    </row>
    <row r="1597" spans="1:17" x14ac:dyDescent="0.2">
      <c r="A1597" s="27" t="s">
        <v>74</v>
      </c>
      <c r="B1597" s="13" t="s">
        <v>158</v>
      </c>
      <c r="C1597" s="13" t="s">
        <v>314</v>
      </c>
      <c r="D1597" s="13" t="s">
        <v>212</v>
      </c>
      <c r="E1597" s="13" t="s">
        <v>313</v>
      </c>
      <c r="F1597" s="14">
        <v>6</v>
      </c>
      <c r="G1597" s="14">
        <v>7</v>
      </c>
      <c r="H1597" s="14">
        <v>4</v>
      </c>
      <c r="I1597" s="14">
        <v>5</v>
      </c>
      <c r="J1597" s="14">
        <v>5</v>
      </c>
      <c r="K1597" s="14">
        <v>5</v>
      </c>
      <c r="L1597" s="14">
        <v>5</v>
      </c>
      <c r="M1597" s="14">
        <v>5</v>
      </c>
      <c r="N1597" s="14">
        <v>4</v>
      </c>
      <c r="O1597" s="14">
        <v>5</v>
      </c>
      <c r="P1597" s="14"/>
      <c r="Q1597" s="28"/>
    </row>
    <row r="1598" spans="1:17" x14ac:dyDescent="0.2">
      <c r="A1598" s="25" t="s">
        <v>74</v>
      </c>
      <c r="B1598" s="11" t="s">
        <v>158</v>
      </c>
      <c r="C1598" s="11" t="s">
        <v>314</v>
      </c>
      <c r="D1598" s="11" t="s">
        <v>210</v>
      </c>
      <c r="E1598" s="11" t="s">
        <v>313</v>
      </c>
      <c r="F1598" s="12">
        <v>6</v>
      </c>
      <c r="G1598" s="12">
        <v>6</v>
      </c>
      <c r="H1598" s="12">
        <v>1</v>
      </c>
      <c r="I1598" s="12">
        <v>2</v>
      </c>
      <c r="J1598" s="12">
        <v>5</v>
      </c>
      <c r="K1598" s="12">
        <v>5</v>
      </c>
      <c r="L1598" s="12">
        <v>4</v>
      </c>
      <c r="M1598" s="12">
        <v>4</v>
      </c>
      <c r="N1598" s="12">
        <v>4</v>
      </c>
      <c r="O1598" s="12">
        <v>4</v>
      </c>
      <c r="P1598" s="12"/>
      <c r="Q1598" s="26"/>
    </row>
    <row r="1599" spans="1:17" x14ac:dyDescent="0.2">
      <c r="A1599" s="27" t="s">
        <v>74</v>
      </c>
      <c r="B1599" s="13" t="s">
        <v>158</v>
      </c>
      <c r="C1599" s="13" t="s">
        <v>311</v>
      </c>
      <c r="D1599" s="13" t="s">
        <v>215</v>
      </c>
      <c r="E1599" s="13" t="s">
        <v>312</v>
      </c>
      <c r="F1599" s="14">
        <v>2</v>
      </c>
      <c r="G1599" s="14">
        <v>2</v>
      </c>
      <c r="H1599" s="14">
        <v>2</v>
      </c>
      <c r="I1599" s="14">
        <v>3</v>
      </c>
      <c r="J1599" s="14">
        <v>4</v>
      </c>
      <c r="K1599" s="14"/>
      <c r="L1599" s="14"/>
      <c r="M1599" s="14">
        <v>2</v>
      </c>
      <c r="N1599" s="14">
        <v>2</v>
      </c>
      <c r="O1599" s="14"/>
      <c r="P1599" s="14"/>
      <c r="Q1599" s="28"/>
    </row>
    <row r="1600" spans="1:17" x14ac:dyDescent="0.2">
      <c r="A1600" s="25" t="s">
        <v>75</v>
      </c>
      <c r="B1600" s="11" t="s">
        <v>159</v>
      </c>
      <c r="C1600" s="11" t="s">
        <v>311</v>
      </c>
      <c r="D1600" s="11" t="s">
        <v>210</v>
      </c>
      <c r="E1600" s="11" t="s">
        <v>312</v>
      </c>
      <c r="F1600" s="12"/>
      <c r="G1600" s="12"/>
      <c r="H1600" s="12"/>
      <c r="I1600" s="12"/>
      <c r="J1600" s="12"/>
      <c r="K1600" s="12"/>
      <c r="L1600" s="12"/>
      <c r="M1600" s="12"/>
      <c r="N1600" s="12"/>
      <c r="O1600" s="12"/>
      <c r="P1600" s="12"/>
      <c r="Q1600" s="26"/>
    </row>
    <row r="1601" spans="1:17" x14ac:dyDescent="0.2">
      <c r="A1601" s="27" t="s">
        <v>75</v>
      </c>
      <c r="B1601" s="13" t="s">
        <v>159</v>
      </c>
      <c r="C1601" s="13" t="s">
        <v>311</v>
      </c>
      <c r="D1601" s="13" t="s">
        <v>210</v>
      </c>
      <c r="E1601" s="13" t="s">
        <v>313</v>
      </c>
      <c r="F1601" s="14"/>
      <c r="G1601" s="14"/>
      <c r="H1601" s="14"/>
      <c r="I1601" s="14"/>
      <c r="J1601" s="14"/>
      <c r="K1601" s="14"/>
      <c r="L1601" s="14"/>
      <c r="M1601" s="14"/>
      <c r="N1601" s="14"/>
      <c r="O1601" s="14"/>
      <c r="P1601" s="14"/>
      <c r="Q1601" s="28"/>
    </row>
    <row r="1602" spans="1:17" x14ac:dyDescent="0.2">
      <c r="A1602" s="25" t="s">
        <v>75</v>
      </c>
      <c r="B1602" s="11" t="s">
        <v>159</v>
      </c>
      <c r="C1602" s="11" t="s">
        <v>311</v>
      </c>
      <c r="D1602" s="11" t="s">
        <v>212</v>
      </c>
      <c r="E1602" s="11" t="s">
        <v>313</v>
      </c>
      <c r="F1602" s="12"/>
      <c r="G1602" s="12"/>
      <c r="H1602" s="12"/>
      <c r="I1602" s="12"/>
      <c r="J1602" s="12"/>
      <c r="K1602" s="12"/>
      <c r="L1602" s="12"/>
      <c r="M1602" s="12"/>
      <c r="N1602" s="12"/>
      <c r="O1602" s="12"/>
      <c r="P1602" s="12"/>
      <c r="Q1602" s="26"/>
    </row>
    <row r="1603" spans="1:17" x14ac:dyDescent="0.2">
      <c r="A1603" s="27" t="s">
        <v>75</v>
      </c>
      <c r="B1603" s="13" t="s">
        <v>159</v>
      </c>
      <c r="C1603" s="13" t="s">
        <v>311</v>
      </c>
      <c r="D1603" s="13" t="s">
        <v>212</v>
      </c>
      <c r="E1603" s="13" t="s">
        <v>312</v>
      </c>
      <c r="F1603" s="14"/>
      <c r="G1603" s="14"/>
      <c r="H1603" s="14"/>
      <c r="I1603" s="14"/>
      <c r="J1603" s="14"/>
      <c r="K1603" s="14"/>
      <c r="L1603" s="14"/>
      <c r="M1603" s="14"/>
      <c r="N1603" s="14"/>
      <c r="O1603" s="14"/>
      <c r="P1603" s="14"/>
      <c r="Q1603" s="28"/>
    </row>
    <row r="1604" spans="1:17" x14ac:dyDescent="0.2">
      <c r="A1604" s="25" t="s">
        <v>75</v>
      </c>
      <c r="B1604" s="11" t="s">
        <v>159</v>
      </c>
      <c r="C1604" s="11" t="s">
        <v>314</v>
      </c>
      <c r="D1604" s="11" t="s">
        <v>206</v>
      </c>
      <c r="E1604" s="11" t="s">
        <v>312</v>
      </c>
      <c r="F1604" s="12"/>
      <c r="G1604" s="12"/>
      <c r="H1604" s="12"/>
      <c r="I1604" s="12"/>
      <c r="J1604" s="12"/>
      <c r="K1604" s="12"/>
      <c r="L1604" s="12"/>
      <c r="M1604" s="12"/>
      <c r="N1604" s="12"/>
      <c r="O1604" s="12"/>
      <c r="P1604" s="12"/>
      <c r="Q1604" s="26"/>
    </row>
    <row r="1605" spans="1:17" x14ac:dyDescent="0.2">
      <c r="A1605" s="27" t="s">
        <v>75</v>
      </c>
      <c r="B1605" s="13" t="s">
        <v>159</v>
      </c>
      <c r="C1605" s="13" t="s">
        <v>314</v>
      </c>
      <c r="D1605" s="13" t="s">
        <v>206</v>
      </c>
      <c r="E1605" s="13" t="s">
        <v>313</v>
      </c>
      <c r="F1605" s="14"/>
      <c r="G1605" s="14"/>
      <c r="H1605" s="14"/>
      <c r="I1605" s="14"/>
      <c r="J1605" s="14"/>
      <c r="K1605" s="14"/>
      <c r="L1605" s="14"/>
      <c r="M1605" s="14"/>
      <c r="N1605" s="14"/>
      <c r="O1605" s="14"/>
      <c r="P1605" s="14"/>
      <c r="Q1605" s="28"/>
    </row>
    <row r="1606" spans="1:17" x14ac:dyDescent="0.2">
      <c r="A1606" s="25" t="s">
        <v>75</v>
      </c>
      <c r="B1606" s="11" t="s">
        <v>159</v>
      </c>
      <c r="C1606" s="11" t="s">
        <v>311</v>
      </c>
      <c r="D1606" s="11" t="s">
        <v>214</v>
      </c>
      <c r="E1606" s="11" t="s">
        <v>313</v>
      </c>
      <c r="F1606" s="12"/>
      <c r="G1606" s="12"/>
      <c r="H1606" s="12"/>
      <c r="I1606" s="12"/>
      <c r="J1606" s="12"/>
      <c r="K1606" s="12">
        <v>14</v>
      </c>
      <c r="L1606" s="12">
        <v>12</v>
      </c>
      <c r="M1606" s="12">
        <v>13</v>
      </c>
      <c r="N1606" s="12">
        <v>8</v>
      </c>
      <c r="O1606" s="12">
        <v>10</v>
      </c>
      <c r="P1606" s="12"/>
      <c r="Q1606" s="26"/>
    </row>
    <row r="1607" spans="1:17" x14ac:dyDescent="0.2">
      <c r="A1607" s="27" t="s">
        <v>75</v>
      </c>
      <c r="B1607" s="13" t="s">
        <v>159</v>
      </c>
      <c r="C1607" s="13" t="s">
        <v>311</v>
      </c>
      <c r="D1607" s="13" t="s">
        <v>215</v>
      </c>
      <c r="E1607" s="13" t="s">
        <v>313</v>
      </c>
      <c r="F1607" s="14"/>
      <c r="G1607" s="14"/>
      <c r="H1607" s="14"/>
      <c r="I1607" s="14"/>
      <c r="J1607" s="14"/>
      <c r="K1607" s="14">
        <v>10</v>
      </c>
      <c r="L1607" s="14">
        <v>5</v>
      </c>
      <c r="M1607" s="14">
        <v>7</v>
      </c>
      <c r="N1607" s="14">
        <v>3</v>
      </c>
      <c r="O1607" s="14">
        <v>5</v>
      </c>
      <c r="P1607" s="14"/>
      <c r="Q1607" s="28"/>
    </row>
    <row r="1608" spans="1:17" x14ac:dyDescent="0.2">
      <c r="A1608" s="25" t="s">
        <v>75</v>
      </c>
      <c r="B1608" s="11" t="s">
        <v>159</v>
      </c>
      <c r="C1608" s="11" t="s">
        <v>311</v>
      </c>
      <c r="D1608" s="11" t="s">
        <v>213</v>
      </c>
      <c r="E1608" s="11" t="s">
        <v>312</v>
      </c>
      <c r="F1608" s="12"/>
      <c r="G1608" s="12"/>
      <c r="H1608" s="12"/>
      <c r="I1608" s="12"/>
      <c r="J1608" s="12"/>
      <c r="K1608" s="12">
        <v>13</v>
      </c>
      <c r="L1608" s="12">
        <v>7</v>
      </c>
      <c r="M1608" s="12">
        <v>9</v>
      </c>
      <c r="N1608" s="12">
        <v>1</v>
      </c>
      <c r="O1608" s="12">
        <v>7</v>
      </c>
      <c r="P1608" s="12"/>
      <c r="Q1608" s="26"/>
    </row>
    <row r="1609" spans="1:17" x14ac:dyDescent="0.2">
      <c r="A1609" s="27" t="s">
        <v>75</v>
      </c>
      <c r="B1609" s="13" t="s">
        <v>159</v>
      </c>
      <c r="C1609" s="13" t="s">
        <v>311</v>
      </c>
      <c r="D1609" s="13" t="s">
        <v>213</v>
      </c>
      <c r="E1609" s="13" t="s">
        <v>313</v>
      </c>
      <c r="F1609" s="14"/>
      <c r="G1609" s="14"/>
      <c r="H1609" s="14"/>
      <c r="I1609" s="14"/>
      <c r="J1609" s="14"/>
      <c r="K1609" s="14">
        <v>12</v>
      </c>
      <c r="L1609" s="14">
        <v>6</v>
      </c>
      <c r="M1609" s="14">
        <v>8</v>
      </c>
      <c r="N1609" s="14">
        <v>3</v>
      </c>
      <c r="O1609" s="14">
        <v>6</v>
      </c>
      <c r="P1609" s="14"/>
      <c r="Q1609" s="28"/>
    </row>
    <row r="1610" spans="1:17" x14ac:dyDescent="0.2">
      <c r="A1610" s="25" t="s">
        <v>75</v>
      </c>
      <c r="B1610" s="11" t="s">
        <v>159</v>
      </c>
      <c r="C1610" s="11" t="s">
        <v>311</v>
      </c>
      <c r="D1610" s="11" t="s">
        <v>214</v>
      </c>
      <c r="E1610" s="11" t="s">
        <v>312</v>
      </c>
      <c r="F1610" s="12"/>
      <c r="G1610" s="12"/>
      <c r="H1610" s="12">
        <v>5</v>
      </c>
      <c r="I1610" s="12"/>
      <c r="J1610" s="12"/>
      <c r="K1610" s="12">
        <v>18</v>
      </c>
      <c r="L1610" s="12">
        <v>15</v>
      </c>
      <c r="M1610" s="12">
        <v>17</v>
      </c>
      <c r="N1610" s="12">
        <v>11</v>
      </c>
      <c r="O1610" s="12">
        <v>11</v>
      </c>
      <c r="P1610" s="12"/>
      <c r="Q1610" s="26"/>
    </row>
    <row r="1611" spans="1:17" x14ac:dyDescent="0.2">
      <c r="A1611" s="27" t="s">
        <v>75</v>
      </c>
      <c r="B1611" s="13" t="s">
        <v>159</v>
      </c>
      <c r="C1611" s="13" t="s">
        <v>311</v>
      </c>
      <c r="D1611" s="13" t="s">
        <v>215</v>
      </c>
      <c r="E1611" s="13" t="s">
        <v>312</v>
      </c>
      <c r="F1611" s="14"/>
      <c r="G1611" s="14"/>
      <c r="H1611" s="14">
        <v>5</v>
      </c>
      <c r="I1611" s="14"/>
      <c r="J1611" s="14"/>
      <c r="K1611" s="14">
        <v>12</v>
      </c>
      <c r="L1611" s="14">
        <v>6</v>
      </c>
      <c r="M1611" s="14">
        <v>10</v>
      </c>
      <c r="N1611" s="14">
        <v>4</v>
      </c>
      <c r="O1611" s="14">
        <v>6</v>
      </c>
      <c r="P1611" s="14"/>
      <c r="Q1611" s="28"/>
    </row>
    <row r="1612" spans="1:17" x14ac:dyDescent="0.2">
      <c r="A1612" s="25" t="s">
        <v>75</v>
      </c>
      <c r="B1612" s="11" t="s">
        <v>159</v>
      </c>
      <c r="C1612" s="11" t="s">
        <v>314</v>
      </c>
      <c r="D1612" s="11" t="s">
        <v>214</v>
      </c>
      <c r="E1612" s="11" t="s">
        <v>312</v>
      </c>
      <c r="F1612" s="12"/>
      <c r="G1612" s="12">
        <v>13</v>
      </c>
      <c r="H1612" s="12">
        <v>16</v>
      </c>
      <c r="I1612" s="12">
        <v>11</v>
      </c>
      <c r="J1612" s="12">
        <v>13</v>
      </c>
      <c r="K1612" s="12">
        <v>23</v>
      </c>
      <c r="L1612" s="12"/>
      <c r="M1612" s="12"/>
      <c r="N1612" s="12">
        <v>22</v>
      </c>
      <c r="O1612" s="12">
        <v>17</v>
      </c>
      <c r="P1612" s="12"/>
      <c r="Q1612" s="26"/>
    </row>
    <row r="1613" spans="1:17" x14ac:dyDescent="0.2">
      <c r="A1613" s="27" t="s">
        <v>75</v>
      </c>
      <c r="B1613" s="13" t="s">
        <v>159</v>
      </c>
      <c r="C1613" s="13" t="s">
        <v>314</v>
      </c>
      <c r="D1613" s="13" t="s">
        <v>214</v>
      </c>
      <c r="E1613" s="13" t="s">
        <v>313</v>
      </c>
      <c r="F1613" s="14"/>
      <c r="G1613" s="14">
        <v>14</v>
      </c>
      <c r="H1613" s="14">
        <v>17</v>
      </c>
      <c r="I1613" s="14">
        <v>12</v>
      </c>
      <c r="J1613" s="14">
        <v>14</v>
      </c>
      <c r="K1613" s="14">
        <v>24</v>
      </c>
      <c r="L1613" s="14"/>
      <c r="M1613" s="14"/>
      <c r="N1613" s="14">
        <v>21</v>
      </c>
      <c r="O1613" s="14">
        <v>18</v>
      </c>
      <c r="P1613" s="14"/>
      <c r="Q1613" s="28"/>
    </row>
    <row r="1614" spans="1:17" x14ac:dyDescent="0.2">
      <c r="A1614" s="25" t="s">
        <v>75</v>
      </c>
      <c r="B1614" s="11" t="s">
        <v>159</v>
      </c>
      <c r="C1614" s="11" t="s">
        <v>314</v>
      </c>
      <c r="D1614" s="11" t="s">
        <v>215</v>
      </c>
      <c r="E1614" s="11" t="s">
        <v>312</v>
      </c>
      <c r="F1614" s="12"/>
      <c r="G1614" s="12"/>
      <c r="H1614" s="12">
        <v>5</v>
      </c>
      <c r="I1614" s="12">
        <v>2</v>
      </c>
      <c r="J1614" s="12">
        <v>3</v>
      </c>
      <c r="K1614" s="12">
        <v>5</v>
      </c>
      <c r="L1614" s="12"/>
      <c r="M1614" s="12"/>
      <c r="N1614" s="12"/>
      <c r="O1614" s="12"/>
      <c r="P1614" s="12"/>
      <c r="Q1614" s="26"/>
    </row>
    <row r="1615" spans="1:17" x14ac:dyDescent="0.2">
      <c r="A1615" s="27" t="s">
        <v>75</v>
      </c>
      <c r="B1615" s="13" t="s">
        <v>159</v>
      </c>
      <c r="C1615" s="13" t="s">
        <v>314</v>
      </c>
      <c r="D1615" s="13" t="s">
        <v>215</v>
      </c>
      <c r="E1615" s="13" t="s">
        <v>313</v>
      </c>
      <c r="F1615" s="14"/>
      <c r="G1615" s="14"/>
      <c r="H1615" s="14">
        <v>3</v>
      </c>
      <c r="I1615" s="14">
        <v>2</v>
      </c>
      <c r="J1615" s="14">
        <v>2</v>
      </c>
      <c r="K1615" s="14">
        <v>5</v>
      </c>
      <c r="L1615" s="14"/>
      <c r="M1615" s="14"/>
      <c r="N1615" s="14"/>
      <c r="O1615" s="14"/>
      <c r="P1615" s="14"/>
      <c r="Q1615" s="28"/>
    </row>
    <row r="1616" spans="1:17" x14ac:dyDescent="0.2">
      <c r="A1616" s="25" t="s">
        <v>75</v>
      </c>
      <c r="B1616" s="11" t="s">
        <v>159</v>
      </c>
      <c r="C1616" s="11" t="s">
        <v>314</v>
      </c>
      <c r="D1616" s="11" t="s">
        <v>213</v>
      </c>
      <c r="E1616" s="11" t="s">
        <v>312</v>
      </c>
      <c r="F1616" s="12"/>
      <c r="G1616" s="12">
        <v>3</v>
      </c>
      <c r="H1616" s="12">
        <v>8</v>
      </c>
      <c r="I1616" s="12">
        <v>4</v>
      </c>
      <c r="J1616" s="12">
        <v>6</v>
      </c>
      <c r="K1616" s="12">
        <v>8</v>
      </c>
      <c r="L1616" s="12"/>
      <c r="M1616" s="12"/>
      <c r="N1616" s="12"/>
      <c r="O1616" s="12"/>
      <c r="P1616" s="12"/>
      <c r="Q1616" s="26"/>
    </row>
    <row r="1617" spans="1:17" x14ac:dyDescent="0.2">
      <c r="A1617" s="27" t="s">
        <v>75</v>
      </c>
      <c r="B1617" s="13" t="s">
        <v>159</v>
      </c>
      <c r="C1617" s="13" t="s">
        <v>314</v>
      </c>
      <c r="D1617" s="13" t="s">
        <v>213</v>
      </c>
      <c r="E1617" s="13" t="s">
        <v>313</v>
      </c>
      <c r="F1617" s="14"/>
      <c r="G1617" s="14">
        <v>1</v>
      </c>
      <c r="H1617" s="14">
        <v>6</v>
      </c>
      <c r="I1617" s="14">
        <v>4</v>
      </c>
      <c r="J1617" s="14">
        <v>5</v>
      </c>
      <c r="K1617" s="14">
        <v>7</v>
      </c>
      <c r="L1617" s="14"/>
      <c r="M1617" s="14"/>
      <c r="N1617" s="14"/>
      <c r="O1617" s="14"/>
      <c r="P1617" s="14"/>
      <c r="Q1617" s="28"/>
    </row>
    <row r="1618" spans="1:17" x14ac:dyDescent="0.2">
      <c r="A1618" s="25" t="s">
        <v>75</v>
      </c>
      <c r="B1618" s="11" t="s">
        <v>159</v>
      </c>
      <c r="C1618" s="11" t="s">
        <v>314</v>
      </c>
      <c r="D1618" s="11" t="s">
        <v>212</v>
      </c>
      <c r="E1618" s="11" t="s">
        <v>312</v>
      </c>
      <c r="F1618" s="12"/>
      <c r="G1618" s="12">
        <v>3</v>
      </c>
      <c r="H1618" s="12">
        <v>9</v>
      </c>
      <c r="I1618" s="12">
        <v>5</v>
      </c>
      <c r="J1618" s="12">
        <v>5</v>
      </c>
      <c r="K1618" s="12">
        <v>7</v>
      </c>
      <c r="L1618" s="12"/>
      <c r="M1618" s="12"/>
      <c r="N1618" s="12"/>
      <c r="O1618" s="12"/>
      <c r="P1618" s="12"/>
      <c r="Q1618" s="26"/>
    </row>
    <row r="1619" spans="1:17" x14ac:dyDescent="0.2">
      <c r="A1619" s="27" t="s">
        <v>75</v>
      </c>
      <c r="B1619" s="13" t="s">
        <v>159</v>
      </c>
      <c r="C1619" s="13" t="s">
        <v>314</v>
      </c>
      <c r="D1619" s="13" t="s">
        <v>212</v>
      </c>
      <c r="E1619" s="13" t="s">
        <v>313</v>
      </c>
      <c r="F1619" s="14"/>
      <c r="G1619" s="14">
        <v>1</v>
      </c>
      <c r="H1619" s="14">
        <v>7</v>
      </c>
      <c r="I1619" s="14">
        <v>3</v>
      </c>
      <c r="J1619" s="14">
        <v>4</v>
      </c>
      <c r="K1619" s="14">
        <v>5</v>
      </c>
      <c r="L1619" s="14"/>
      <c r="M1619" s="14"/>
      <c r="N1619" s="14"/>
      <c r="O1619" s="14"/>
      <c r="P1619" s="14"/>
      <c r="Q1619" s="28"/>
    </row>
    <row r="1620" spans="1:17" x14ac:dyDescent="0.2">
      <c r="A1620" s="25" t="s">
        <v>75</v>
      </c>
      <c r="B1620" s="11" t="s">
        <v>159</v>
      </c>
      <c r="C1620" s="11" t="s">
        <v>314</v>
      </c>
      <c r="D1620" s="11" t="s">
        <v>210</v>
      </c>
      <c r="E1620" s="11" t="s">
        <v>312</v>
      </c>
      <c r="F1620" s="12"/>
      <c r="G1620" s="12">
        <v>10</v>
      </c>
      <c r="H1620" s="12">
        <v>14</v>
      </c>
      <c r="I1620" s="12">
        <v>10</v>
      </c>
      <c r="J1620" s="12">
        <v>11</v>
      </c>
      <c r="K1620" s="12">
        <v>13</v>
      </c>
      <c r="L1620" s="12"/>
      <c r="M1620" s="12"/>
      <c r="N1620" s="12"/>
      <c r="O1620" s="12"/>
      <c r="P1620" s="12"/>
      <c r="Q1620" s="26"/>
    </row>
    <row r="1621" spans="1:17" x14ac:dyDescent="0.2">
      <c r="A1621" s="27" t="s">
        <v>75</v>
      </c>
      <c r="B1621" s="13" t="s">
        <v>159</v>
      </c>
      <c r="C1621" s="13" t="s">
        <v>314</v>
      </c>
      <c r="D1621" s="13" t="s">
        <v>210</v>
      </c>
      <c r="E1621" s="13" t="s">
        <v>313</v>
      </c>
      <c r="F1621" s="14"/>
      <c r="G1621" s="14">
        <v>25</v>
      </c>
      <c r="H1621" s="14">
        <v>10</v>
      </c>
      <c r="I1621" s="14">
        <v>7</v>
      </c>
      <c r="J1621" s="14">
        <v>9</v>
      </c>
      <c r="K1621" s="14">
        <v>10</v>
      </c>
      <c r="L1621" s="14"/>
      <c r="M1621" s="14"/>
      <c r="N1621" s="14"/>
      <c r="O1621" s="14"/>
      <c r="P1621" s="14"/>
      <c r="Q1621" s="28"/>
    </row>
    <row r="1622" spans="1:17" x14ac:dyDescent="0.2">
      <c r="A1622" s="25" t="s">
        <v>76</v>
      </c>
      <c r="B1622" s="11" t="s">
        <v>160</v>
      </c>
      <c r="C1622" s="11" t="s">
        <v>311</v>
      </c>
      <c r="D1622" s="11" t="s">
        <v>210</v>
      </c>
      <c r="E1622" s="11" t="s">
        <v>312</v>
      </c>
      <c r="F1622" s="12"/>
      <c r="G1622" s="12"/>
      <c r="H1622" s="12"/>
      <c r="I1622" s="12"/>
      <c r="J1622" s="12"/>
      <c r="K1622" s="12"/>
      <c r="L1622" s="12"/>
      <c r="M1622" s="12"/>
      <c r="N1622" s="12"/>
      <c r="O1622" s="12"/>
      <c r="P1622" s="12"/>
      <c r="Q1622" s="26"/>
    </row>
    <row r="1623" spans="1:17" x14ac:dyDescent="0.2">
      <c r="A1623" s="27" t="s">
        <v>76</v>
      </c>
      <c r="B1623" s="13" t="s">
        <v>160</v>
      </c>
      <c r="C1623" s="13" t="s">
        <v>311</v>
      </c>
      <c r="D1623" s="13" t="s">
        <v>210</v>
      </c>
      <c r="E1623" s="13" t="s">
        <v>313</v>
      </c>
      <c r="F1623" s="14"/>
      <c r="G1623" s="14"/>
      <c r="H1623" s="14"/>
      <c r="I1623" s="14"/>
      <c r="J1623" s="14"/>
      <c r="K1623" s="14"/>
      <c r="L1623" s="14"/>
      <c r="M1623" s="14"/>
      <c r="N1623" s="14"/>
      <c r="O1623" s="14"/>
      <c r="P1623" s="14"/>
      <c r="Q1623" s="28"/>
    </row>
    <row r="1624" spans="1:17" x14ac:dyDescent="0.2">
      <c r="A1624" s="25" t="s">
        <v>76</v>
      </c>
      <c r="B1624" s="11" t="s">
        <v>160</v>
      </c>
      <c r="C1624" s="11" t="s">
        <v>311</v>
      </c>
      <c r="D1624" s="11" t="s">
        <v>212</v>
      </c>
      <c r="E1624" s="11" t="s">
        <v>313</v>
      </c>
      <c r="F1624" s="12"/>
      <c r="G1624" s="12"/>
      <c r="H1624" s="12"/>
      <c r="I1624" s="12"/>
      <c r="J1624" s="12"/>
      <c r="K1624" s="12"/>
      <c r="L1624" s="12"/>
      <c r="M1624" s="12"/>
      <c r="N1624" s="12"/>
      <c r="O1624" s="12"/>
      <c r="P1624" s="12"/>
      <c r="Q1624" s="26"/>
    </row>
    <row r="1625" spans="1:17" x14ac:dyDescent="0.2">
      <c r="A1625" s="27" t="s">
        <v>76</v>
      </c>
      <c r="B1625" s="13" t="s">
        <v>160</v>
      </c>
      <c r="C1625" s="13" t="s">
        <v>311</v>
      </c>
      <c r="D1625" s="13" t="s">
        <v>212</v>
      </c>
      <c r="E1625" s="13" t="s">
        <v>312</v>
      </c>
      <c r="F1625" s="14"/>
      <c r="G1625" s="14"/>
      <c r="H1625" s="14"/>
      <c r="I1625" s="14"/>
      <c r="J1625" s="14"/>
      <c r="K1625" s="14"/>
      <c r="L1625" s="14"/>
      <c r="M1625" s="14"/>
      <c r="N1625" s="14"/>
      <c r="O1625" s="14"/>
      <c r="P1625" s="14"/>
      <c r="Q1625" s="28"/>
    </row>
    <row r="1626" spans="1:17" x14ac:dyDescent="0.2">
      <c r="A1626" s="25" t="s">
        <v>76</v>
      </c>
      <c r="B1626" s="11" t="s">
        <v>160</v>
      </c>
      <c r="C1626" s="11" t="s">
        <v>311</v>
      </c>
      <c r="D1626" s="11" t="s">
        <v>214</v>
      </c>
      <c r="E1626" s="11" t="s">
        <v>312</v>
      </c>
      <c r="F1626" s="12">
        <v>5</v>
      </c>
      <c r="G1626" s="12">
        <v>7</v>
      </c>
      <c r="H1626" s="12">
        <v>15</v>
      </c>
      <c r="I1626" s="12">
        <v>8</v>
      </c>
      <c r="J1626" s="12">
        <v>3</v>
      </c>
      <c r="K1626" s="12">
        <v>5</v>
      </c>
      <c r="L1626" s="12"/>
      <c r="M1626" s="12"/>
      <c r="N1626" s="12">
        <v>12</v>
      </c>
      <c r="O1626" s="12"/>
      <c r="P1626" s="12"/>
      <c r="Q1626" s="26"/>
    </row>
    <row r="1627" spans="1:17" x14ac:dyDescent="0.2">
      <c r="A1627" s="27" t="s">
        <v>76</v>
      </c>
      <c r="B1627" s="13" t="s">
        <v>160</v>
      </c>
      <c r="C1627" s="13" t="s">
        <v>311</v>
      </c>
      <c r="D1627" s="13" t="s">
        <v>214</v>
      </c>
      <c r="E1627" s="13" t="s">
        <v>313</v>
      </c>
      <c r="F1627" s="14">
        <v>4</v>
      </c>
      <c r="G1627" s="14">
        <v>7</v>
      </c>
      <c r="H1627" s="14">
        <v>14</v>
      </c>
      <c r="I1627" s="14">
        <v>7</v>
      </c>
      <c r="J1627" s="14">
        <v>4</v>
      </c>
      <c r="K1627" s="14">
        <v>5</v>
      </c>
      <c r="L1627" s="14"/>
      <c r="M1627" s="14"/>
      <c r="N1627" s="14">
        <v>11</v>
      </c>
      <c r="O1627" s="14"/>
      <c r="P1627" s="14"/>
      <c r="Q1627" s="28"/>
    </row>
    <row r="1628" spans="1:17" x14ac:dyDescent="0.2">
      <c r="A1628" s="25" t="s">
        <v>76</v>
      </c>
      <c r="B1628" s="11" t="s">
        <v>160</v>
      </c>
      <c r="C1628" s="11" t="s">
        <v>311</v>
      </c>
      <c r="D1628" s="11" t="s">
        <v>215</v>
      </c>
      <c r="E1628" s="11" t="s">
        <v>312</v>
      </c>
      <c r="F1628" s="12">
        <v>7</v>
      </c>
      <c r="G1628" s="12">
        <v>9</v>
      </c>
      <c r="H1628" s="12">
        <v>18</v>
      </c>
      <c r="I1628" s="12">
        <v>9</v>
      </c>
      <c r="J1628" s="12">
        <v>4</v>
      </c>
      <c r="K1628" s="12">
        <v>6</v>
      </c>
      <c r="L1628" s="12"/>
      <c r="M1628" s="12"/>
      <c r="N1628" s="12">
        <v>14</v>
      </c>
      <c r="O1628" s="12"/>
      <c r="P1628" s="12"/>
      <c r="Q1628" s="26"/>
    </row>
    <row r="1629" spans="1:17" x14ac:dyDescent="0.2">
      <c r="A1629" s="27" t="s">
        <v>76</v>
      </c>
      <c r="B1629" s="13" t="s">
        <v>160</v>
      </c>
      <c r="C1629" s="13" t="s">
        <v>311</v>
      </c>
      <c r="D1629" s="13" t="s">
        <v>215</v>
      </c>
      <c r="E1629" s="13" t="s">
        <v>313</v>
      </c>
      <c r="F1629" s="14">
        <v>5</v>
      </c>
      <c r="G1629" s="14">
        <v>9</v>
      </c>
      <c r="H1629" s="14">
        <v>16</v>
      </c>
      <c r="I1629" s="14">
        <v>7</v>
      </c>
      <c r="J1629" s="14">
        <v>3</v>
      </c>
      <c r="K1629" s="14">
        <v>6</v>
      </c>
      <c r="L1629" s="14"/>
      <c r="M1629" s="14"/>
      <c r="N1629" s="14">
        <v>13</v>
      </c>
      <c r="O1629" s="14"/>
      <c r="P1629" s="14"/>
      <c r="Q1629" s="28"/>
    </row>
    <row r="1630" spans="1:17" x14ac:dyDescent="0.2">
      <c r="A1630" s="25" t="s">
        <v>76</v>
      </c>
      <c r="B1630" s="11" t="s">
        <v>160</v>
      </c>
      <c r="C1630" s="11" t="s">
        <v>311</v>
      </c>
      <c r="D1630" s="11" t="s">
        <v>213</v>
      </c>
      <c r="E1630" s="11" t="s">
        <v>312</v>
      </c>
      <c r="F1630" s="12">
        <v>5</v>
      </c>
      <c r="G1630" s="12">
        <v>15</v>
      </c>
      <c r="H1630" s="12">
        <v>18</v>
      </c>
      <c r="I1630" s="12">
        <v>10</v>
      </c>
      <c r="J1630" s="12">
        <v>5</v>
      </c>
      <c r="K1630" s="12">
        <v>9</v>
      </c>
      <c r="L1630" s="12"/>
      <c r="M1630" s="12"/>
      <c r="N1630" s="12">
        <v>19</v>
      </c>
      <c r="O1630" s="12"/>
      <c r="P1630" s="12"/>
      <c r="Q1630" s="26"/>
    </row>
    <row r="1631" spans="1:17" x14ac:dyDescent="0.2">
      <c r="A1631" s="27" t="s">
        <v>76</v>
      </c>
      <c r="B1631" s="13" t="s">
        <v>160</v>
      </c>
      <c r="C1631" s="13" t="s">
        <v>311</v>
      </c>
      <c r="D1631" s="13" t="s">
        <v>213</v>
      </c>
      <c r="E1631" s="13" t="s">
        <v>313</v>
      </c>
      <c r="F1631" s="14">
        <v>2</v>
      </c>
      <c r="G1631" s="14">
        <v>16</v>
      </c>
      <c r="H1631" s="14">
        <v>14</v>
      </c>
      <c r="I1631" s="14">
        <v>7</v>
      </c>
      <c r="J1631" s="14">
        <v>2</v>
      </c>
      <c r="K1631" s="14">
        <v>7</v>
      </c>
      <c r="L1631" s="14"/>
      <c r="M1631" s="14"/>
      <c r="N1631" s="14">
        <v>17</v>
      </c>
      <c r="O1631" s="14"/>
      <c r="P1631" s="14"/>
      <c r="Q1631" s="28"/>
    </row>
    <row r="1632" spans="1:17" x14ac:dyDescent="0.2">
      <c r="A1632" s="25" t="s">
        <v>76</v>
      </c>
      <c r="B1632" s="11" t="s">
        <v>160</v>
      </c>
      <c r="C1632" s="11" t="s">
        <v>314</v>
      </c>
      <c r="D1632" s="11" t="s">
        <v>214</v>
      </c>
      <c r="E1632" s="11" t="s">
        <v>312</v>
      </c>
      <c r="F1632" s="12">
        <v>30</v>
      </c>
      <c r="G1632" s="12">
        <v>22</v>
      </c>
      <c r="H1632" s="12">
        <v>30</v>
      </c>
      <c r="I1632" s="12">
        <v>26</v>
      </c>
      <c r="J1632" s="12">
        <v>26</v>
      </c>
      <c r="K1632" s="12">
        <v>30</v>
      </c>
      <c r="L1632" s="12"/>
      <c r="M1632" s="12">
        <v>27</v>
      </c>
      <c r="N1632" s="12">
        <v>29</v>
      </c>
      <c r="O1632" s="12"/>
      <c r="P1632" s="12"/>
      <c r="Q1632" s="26"/>
    </row>
    <row r="1633" spans="1:17" x14ac:dyDescent="0.2">
      <c r="A1633" s="27" t="s">
        <v>76</v>
      </c>
      <c r="B1633" s="13" t="s">
        <v>160</v>
      </c>
      <c r="C1633" s="13" t="s">
        <v>314</v>
      </c>
      <c r="D1633" s="13" t="s">
        <v>214</v>
      </c>
      <c r="E1633" s="13" t="s">
        <v>313</v>
      </c>
      <c r="F1633" s="14">
        <v>27</v>
      </c>
      <c r="G1633" s="14">
        <v>22</v>
      </c>
      <c r="H1633" s="14">
        <v>31</v>
      </c>
      <c r="I1633" s="14">
        <v>26</v>
      </c>
      <c r="J1633" s="14">
        <v>26</v>
      </c>
      <c r="K1633" s="14">
        <v>30</v>
      </c>
      <c r="L1633" s="14"/>
      <c r="M1633" s="14">
        <v>28</v>
      </c>
      <c r="N1633" s="14">
        <v>29</v>
      </c>
      <c r="O1633" s="14"/>
      <c r="P1633" s="14"/>
      <c r="Q1633" s="28"/>
    </row>
    <row r="1634" spans="1:17" x14ac:dyDescent="0.2">
      <c r="A1634" s="25" t="s">
        <v>76</v>
      </c>
      <c r="B1634" s="11" t="s">
        <v>160</v>
      </c>
      <c r="C1634" s="11" t="s">
        <v>314</v>
      </c>
      <c r="D1634" s="11" t="s">
        <v>213</v>
      </c>
      <c r="E1634" s="11" t="s">
        <v>313</v>
      </c>
      <c r="F1634" s="12">
        <v>6</v>
      </c>
      <c r="G1634" s="12"/>
      <c r="H1634" s="12">
        <v>6</v>
      </c>
      <c r="I1634" s="12"/>
      <c r="J1634" s="12">
        <v>1</v>
      </c>
      <c r="K1634" s="12"/>
      <c r="L1634" s="12"/>
      <c r="M1634" s="12"/>
      <c r="N1634" s="12">
        <v>1</v>
      </c>
      <c r="O1634" s="12"/>
      <c r="P1634" s="12"/>
      <c r="Q1634" s="26"/>
    </row>
    <row r="1635" spans="1:17" x14ac:dyDescent="0.2">
      <c r="A1635" s="27" t="s">
        <v>76</v>
      </c>
      <c r="B1635" s="13" t="s">
        <v>160</v>
      </c>
      <c r="C1635" s="13" t="s">
        <v>314</v>
      </c>
      <c r="D1635" s="13" t="s">
        <v>212</v>
      </c>
      <c r="E1635" s="13" t="s">
        <v>312</v>
      </c>
      <c r="F1635" s="14">
        <v>4</v>
      </c>
      <c r="G1635" s="14"/>
      <c r="H1635" s="14">
        <v>16</v>
      </c>
      <c r="I1635" s="14">
        <v>10</v>
      </c>
      <c r="J1635" s="14">
        <v>10</v>
      </c>
      <c r="K1635" s="14"/>
      <c r="L1635" s="14"/>
      <c r="M1635" s="14"/>
      <c r="N1635" s="14">
        <v>9</v>
      </c>
      <c r="O1635" s="14"/>
      <c r="P1635" s="14"/>
      <c r="Q1635" s="28"/>
    </row>
    <row r="1636" spans="1:17" x14ac:dyDescent="0.2">
      <c r="A1636" s="25" t="s">
        <v>76</v>
      </c>
      <c r="B1636" s="11" t="s">
        <v>160</v>
      </c>
      <c r="C1636" s="11" t="s">
        <v>314</v>
      </c>
      <c r="D1636" s="11" t="s">
        <v>212</v>
      </c>
      <c r="E1636" s="11" t="s">
        <v>313</v>
      </c>
      <c r="F1636" s="12">
        <v>5</v>
      </c>
      <c r="G1636" s="12"/>
      <c r="H1636" s="12">
        <v>16</v>
      </c>
      <c r="I1636" s="12">
        <v>11</v>
      </c>
      <c r="J1636" s="12">
        <v>11</v>
      </c>
      <c r="K1636" s="12"/>
      <c r="L1636" s="12"/>
      <c r="M1636" s="12"/>
      <c r="N1636" s="12">
        <v>11</v>
      </c>
      <c r="O1636" s="12"/>
      <c r="P1636" s="12"/>
      <c r="Q1636" s="26"/>
    </row>
    <row r="1637" spans="1:17" x14ac:dyDescent="0.2">
      <c r="A1637" s="27" t="s">
        <v>76</v>
      </c>
      <c r="B1637" s="13" t="s">
        <v>160</v>
      </c>
      <c r="C1637" s="13" t="s">
        <v>314</v>
      </c>
      <c r="D1637" s="13" t="s">
        <v>210</v>
      </c>
      <c r="E1637" s="13" t="s">
        <v>312</v>
      </c>
      <c r="F1637" s="14">
        <v>2</v>
      </c>
      <c r="G1637" s="14"/>
      <c r="H1637" s="14">
        <v>20</v>
      </c>
      <c r="I1637" s="14">
        <v>14</v>
      </c>
      <c r="J1637" s="14">
        <v>16</v>
      </c>
      <c r="K1637" s="14"/>
      <c r="L1637" s="14"/>
      <c r="M1637" s="14"/>
      <c r="N1637" s="14">
        <v>14</v>
      </c>
      <c r="O1637" s="14"/>
      <c r="P1637" s="14"/>
      <c r="Q1637" s="28"/>
    </row>
    <row r="1638" spans="1:17" x14ac:dyDescent="0.2">
      <c r="A1638" s="25" t="s">
        <v>76</v>
      </c>
      <c r="B1638" s="11" t="s">
        <v>160</v>
      </c>
      <c r="C1638" s="11" t="s">
        <v>314</v>
      </c>
      <c r="D1638" s="11" t="s">
        <v>210</v>
      </c>
      <c r="E1638" s="11" t="s">
        <v>313</v>
      </c>
      <c r="F1638" s="12">
        <v>2</v>
      </c>
      <c r="G1638" s="12"/>
      <c r="H1638" s="12">
        <v>19</v>
      </c>
      <c r="I1638" s="12">
        <v>14</v>
      </c>
      <c r="J1638" s="12">
        <v>16</v>
      </c>
      <c r="K1638" s="12"/>
      <c r="L1638" s="12"/>
      <c r="M1638" s="12"/>
      <c r="N1638" s="12">
        <v>15</v>
      </c>
      <c r="O1638" s="12"/>
      <c r="P1638" s="12"/>
      <c r="Q1638" s="26"/>
    </row>
    <row r="1639" spans="1:17" x14ac:dyDescent="0.2">
      <c r="A1639" s="27" t="s">
        <v>76</v>
      </c>
      <c r="B1639" s="13" t="s">
        <v>160</v>
      </c>
      <c r="C1639" s="13" t="s">
        <v>314</v>
      </c>
      <c r="D1639" s="13" t="s">
        <v>206</v>
      </c>
      <c r="E1639" s="13" t="s">
        <v>312</v>
      </c>
      <c r="F1639" s="14">
        <v>5</v>
      </c>
      <c r="G1639" s="14"/>
      <c r="H1639" s="14">
        <v>33</v>
      </c>
      <c r="I1639" s="14">
        <v>27</v>
      </c>
      <c r="J1639" s="14">
        <v>28</v>
      </c>
      <c r="K1639" s="14"/>
      <c r="L1639" s="14"/>
      <c r="M1639" s="14"/>
      <c r="N1639" s="14">
        <v>28</v>
      </c>
      <c r="O1639" s="14"/>
      <c r="P1639" s="14"/>
      <c r="Q1639" s="28"/>
    </row>
    <row r="1640" spans="1:17" x14ac:dyDescent="0.2">
      <c r="A1640" s="25" t="s">
        <v>76</v>
      </c>
      <c r="B1640" s="11" t="s">
        <v>160</v>
      </c>
      <c r="C1640" s="11" t="s">
        <v>314</v>
      </c>
      <c r="D1640" s="11" t="s">
        <v>206</v>
      </c>
      <c r="E1640" s="11" t="s">
        <v>313</v>
      </c>
      <c r="F1640" s="12">
        <v>3</v>
      </c>
      <c r="G1640" s="12"/>
      <c r="H1640" s="12">
        <v>29</v>
      </c>
      <c r="I1640" s="12">
        <v>24</v>
      </c>
      <c r="J1640" s="12">
        <v>25</v>
      </c>
      <c r="K1640" s="12"/>
      <c r="L1640" s="12"/>
      <c r="M1640" s="12"/>
      <c r="N1640" s="12">
        <v>26</v>
      </c>
      <c r="O1640" s="12"/>
      <c r="P1640" s="12"/>
      <c r="Q1640" s="26"/>
    </row>
    <row r="1641" spans="1:17" x14ac:dyDescent="0.2">
      <c r="A1641" s="27" t="s">
        <v>76</v>
      </c>
      <c r="B1641" s="13" t="s">
        <v>160</v>
      </c>
      <c r="C1641" s="13" t="s">
        <v>314</v>
      </c>
      <c r="D1641" s="13" t="s">
        <v>215</v>
      </c>
      <c r="E1641" s="13" t="s">
        <v>312</v>
      </c>
      <c r="F1641" s="14"/>
      <c r="G1641" s="14"/>
      <c r="H1641" s="14">
        <v>5</v>
      </c>
      <c r="I1641" s="14"/>
      <c r="J1641" s="14"/>
      <c r="K1641" s="14"/>
      <c r="L1641" s="14"/>
      <c r="M1641" s="14"/>
      <c r="N1641" s="14"/>
      <c r="O1641" s="14"/>
      <c r="P1641" s="14"/>
      <c r="Q1641" s="28"/>
    </row>
    <row r="1642" spans="1:17" x14ac:dyDescent="0.2">
      <c r="A1642" s="25" t="s">
        <v>76</v>
      </c>
      <c r="B1642" s="11" t="s">
        <v>160</v>
      </c>
      <c r="C1642" s="11" t="s">
        <v>314</v>
      </c>
      <c r="D1642" s="11" t="s">
        <v>215</v>
      </c>
      <c r="E1642" s="11" t="s">
        <v>313</v>
      </c>
      <c r="F1642" s="12">
        <v>3</v>
      </c>
      <c r="G1642" s="12"/>
      <c r="H1642" s="12">
        <v>6</v>
      </c>
      <c r="I1642" s="12"/>
      <c r="J1642" s="12"/>
      <c r="K1642" s="12"/>
      <c r="L1642" s="12"/>
      <c r="M1642" s="12"/>
      <c r="N1642" s="12"/>
      <c r="O1642" s="12"/>
      <c r="P1642" s="12"/>
      <c r="Q1642" s="26"/>
    </row>
    <row r="1643" spans="1:17" x14ac:dyDescent="0.2">
      <c r="A1643" s="27" t="s">
        <v>76</v>
      </c>
      <c r="B1643" s="13" t="s">
        <v>160</v>
      </c>
      <c r="C1643" s="13" t="s">
        <v>314</v>
      </c>
      <c r="D1643" s="13" t="s">
        <v>213</v>
      </c>
      <c r="E1643" s="13" t="s">
        <v>312</v>
      </c>
      <c r="F1643" s="14">
        <v>5</v>
      </c>
      <c r="G1643" s="14"/>
      <c r="H1643" s="14">
        <v>4</v>
      </c>
      <c r="I1643" s="14"/>
      <c r="J1643" s="14"/>
      <c r="K1643" s="14"/>
      <c r="L1643" s="14"/>
      <c r="M1643" s="14"/>
      <c r="N1643" s="14"/>
      <c r="O1643" s="14"/>
      <c r="P1643" s="14"/>
      <c r="Q1643" s="28"/>
    </row>
    <row r="1644" spans="1:17" x14ac:dyDescent="0.2">
      <c r="A1644" s="25" t="s">
        <v>77</v>
      </c>
      <c r="B1644" s="11" t="s">
        <v>161</v>
      </c>
      <c r="C1644" s="11" t="s">
        <v>311</v>
      </c>
      <c r="D1644" s="11" t="s">
        <v>210</v>
      </c>
      <c r="E1644" s="11" t="s">
        <v>312</v>
      </c>
      <c r="F1644" s="12"/>
      <c r="G1644" s="12"/>
      <c r="H1644" s="12"/>
      <c r="I1644" s="12"/>
      <c r="J1644" s="12"/>
      <c r="K1644" s="12"/>
      <c r="L1644" s="12"/>
      <c r="M1644" s="12"/>
      <c r="N1644" s="12"/>
      <c r="O1644" s="12"/>
      <c r="P1644" s="12"/>
      <c r="Q1644" s="26"/>
    </row>
    <row r="1645" spans="1:17" x14ac:dyDescent="0.2">
      <c r="A1645" s="27" t="s">
        <v>77</v>
      </c>
      <c r="B1645" s="13" t="s">
        <v>161</v>
      </c>
      <c r="C1645" s="13" t="s">
        <v>311</v>
      </c>
      <c r="D1645" s="13" t="s">
        <v>210</v>
      </c>
      <c r="E1645" s="13" t="s">
        <v>313</v>
      </c>
      <c r="F1645" s="14"/>
      <c r="G1645" s="14"/>
      <c r="H1645" s="14"/>
      <c r="I1645" s="14"/>
      <c r="J1645" s="14"/>
      <c r="K1645" s="14"/>
      <c r="L1645" s="14"/>
      <c r="M1645" s="14"/>
      <c r="N1645" s="14"/>
      <c r="O1645" s="14"/>
      <c r="P1645" s="14"/>
      <c r="Q1645" s="28"/>
    </row>
    <row r="1646" spans="1:17" x14ac:dyDescent="0.2">
      <c r="A1646" s="25" t="s">
        <v>77</v>
      </c>
      <c r="B1646" s="11" t="s">
        <v>161</v>
      </c>
      <c r="C1646" s="11" t="s">
        <v>314</v>
      </c>
      <c r="D1646" s="11" t="s">
        <v>210</v>
      </c>
      <c r="E1646" s="11" t="s">
        <v>312</v>
      </c>
      <c r="F1646" s="12"/>
      <c r="G1646" s="12"/>
      <c r="H1646" s="12"/>
      <c r="I1646" s="12"/>
      <c r="J1646" s="12"/>
      <c r="K1646" s="12"/>
      <c r="L1646" s="12"/>
      <c r="M1646" s="12"/>
      <c r="N1646" s="12"/>
      <c r="O1646" s="12"/>
      <c r="P1646" s="12"/>
      <c r="Q1646" s="26"/>
    </row>
    <row r="1647" spans="1:17" x14ac:dyDescent="0.2">
      <c r="A1647" s="27" t="s">
        <v>77</v>
      </c>
      <c r="B1647" s="13" t="s">
        <v>161</v>
      </c>
      <c r="C1647" s="13" t="s">
        <v>314</v>
      </c>
      <c r="D1647" s="13" t="s">
        <v>210</v>
      </c>
      <c r="E1647" s="13" t="s">
        <v>313</v>
      </c>
      <c r="F1647" s="14"/>
      <c r="G1647" s="14"/>
      <c r="H1647" s="14"/>
      <c r="I1647" s="14"/>
      <c r="J1647" s="14"/>
      <c r="K1647" s="14"/>
      <c r="L1647" s="14"/>
      <c r="M1647" s="14"/>
      <c r="N1647" s="14"/>
      <c r="O1647" s="14"/>
      <c r="P1647" s="14"/>
      <c r="Q1647" s="28"/>
    </row>
    <row r="1648" spans="1:17" x14ac:dyDescent="0.2">
      <c r="A1648" s="25" t="s">
        <v>77</v>
      </c>
      <c r="B1648" s="11" t="s">
        <v>161</v>
      </c>
      <c r="C1648" s="11" t="s">
        <v>314</v>
      </c>
      <c r="D1648" s="11" t="s">
        <v>212</v>
      </c>
      <c r="E1648" s="11" t="s">
        <v>312</v>
      </c>
      <c r="F1648" s="12"/>
      <c r="G1648" s="12"/>
      <c r="H1648" s="12"/>
      <c r="I1648" s="12"/>
      <c r="J1648" s="12"/>
      <c r="K1648" s="12"/>
      <c r="L1648" s="12"/>
      <c r="M1648" s="12"/>
      <c r="N1648" s="12"/>
      <c r="O1648" s="12"/>
      <c r="P1648" s="12"/>
      <c r="Q1648" s="26"/>
    </row>
    <row r="1649" spans="1:17" x14ac:dyDescent="0.2">
      <c r="A1649" s="27" t="s">
        <v>77</v>
      </c>
      <c r="B1649" s="13" t="s">
        <v>161</v>
      </c>
      <c r="C1649" s="13" t="s">
        <v>314</v>
      </c>
      <c r="D1649" s="13" t="s">
        <v>212</v>
      </c>
      <c r="E1649" s="13" t="s">
        <v>313</v>
      </c>
      <c r="F1649" s="14"/>
      <c r="G1649" s="14"/>
      <c r="H1649" s="14"/>
      <c r="I1649" s="14"/>
      <c r="J1649" s="14"/>
      <c r="K1649" s="14"/>
      <c r="L1649" s="14"/>
      <c r="M1649" s="14"/>
      <c r="N1649" s="14"/>
      <c r="O1649" s="14"/>
      <c r="P1649" s="14"/>
      <c r="Q1649" s="28"/>
    </row>
    <row r="1650" spans="1:17" x14ac:dyDescent="0.2">
      <c r="A1650" s="25" t="s">
        <v>77</v>
      </c>
      <c r="B1650" s="11" t="s">
        <v>161</v>
      </c>
      <c r="C1650" s="11" t="s">
        <v>314</v>
      </c>
      <c r="D1650" s="11" t="s">
        <v>206</v>
      </c>
      <c r="E1650" s="11" t="s">
        <v>312</v>
      </c>
      <c r="F1650" s="12"/>
      <c r="G1650" s="12"/>
      <c r="H1650" s="12"/>
      <c r="I1650" s="12"/>
      <c r="J1650" s="12"/>
      <c r="K1650" s="12"/>
      <c r="L1650" s="12"/>
      <c r="M1650" s="12"/>
      <c r="N1650" s="12"/>
      <c r="O1650" s="12"/>
      <c r="P1650" s="12"/>
      <c r="Q1650" s="26"/>
    </row>
    <row r="1651" spans="1:17" x14ac:dyDescent="0.2">
      <c r="A1651" s="27" t="s">
        <v>77</v>
      </c>
      <c r="B1651" s="13" t="s">
        <v>161</v>
      </c>
      <c r="C1651" s="13" t="s">
        <v>314</v>
      </c>
      <c r="D1651" s="13" t="s">
        <v>206</v>
      </c>
      <c r="E1651" s="13" t="s">
        <v>313</v>
      </c>
      <c r="F1651" s="14"/>
      <c r="G1651" s="14"/>
      <c r="H1651" s="14"/>
      <c r="I1651" s="14"/>
      <c r="J1651" s="14"/>
      <c r="K1651" s="14"/>
      <c r="L1651" s="14"/>
      <c r="M1651" s="14"/>
      <c r="N1651" s="14"/>
      <c r="O1651" s="14"/>
      <c r="P1651" s="14"/>
      <c r="Q1651" s="28"/>
    </row>
    <row r="1652" spans="1:17" x14ac:dyDescent="0.2">
      <c r="A1652" s="25" t="s">
        <v>77</v>
      </c>
      <c r="B1652" s="11" t="s">
        <v>161</v>
      </c>
      <c r="C1652" s="11" t="s">
        <v>311</v>
      </c>
      <c r="D1652" s="11" t="s">
        <v>214</v>
      </c>
      <c r="E1652" s="11" t="s">
        <v>312</v>
      </c>
      <c r="F1652" s="12"/>
      <c r="G1652" s="12"/>
      <c r="H1652" s="12"/>
      <c r="I1652" s="12"/>
      <c r="J1652" s="12"/>
      <c r="K1652" s="12"/>
      <c r="L1652" s="12">
        <v>12</v>
      </c>
      <c r="M1652" s="12">
        <v>2</v>
      </c>
      <c r="N1652" s="12">
        <v>1</v>
      </c>
      <c r="O1652" s="12"/>
      <c r="P1652" s="12"/>
      <c r="Q1652" s="26"/>
    </row>
    <row r="1653" spans="1:17" x14ac:dyDescent="0.2">
      <c r="A1653" s="27" t="s">
        <v>77</v>
      </c>
      <c r="B1653" s="13" t="s">
        <v>161</v>
      </c>
      <c r="C1653" s="13" t="s">
        <v>311</v>
      </c>
      <c r="D1653" s="13" t="s">
        <v>215</v>
      </c>
      <c r="E1653" s="13" t="s">
        <v>312</v>
      </c>
      <c r="F1653" s="14"/>
      <c r="G1653" s="14"/>
      <c r="H1653" s="14"/>
      <c r="I1653" s="14"/>
      <c r="J1653" s="14"/>
      <c r="K1653" s="14"/>
      <c r="L1653" s="14">
        <v>11</v>
      </c>
      <c r="M1653" s="14">
        <v>1</v>
      </c>
      <c r="N1653" s="14"/>
      <c r="O1653" s="14"/>
      <c r="P1653" s="14"/>
      <c r="Q1653" s="28"/>
    </row>
    <row r="1654" spans="1:17" x14ac:dyDescent="0.2">
      <c r="A1654" s="25" t="s">
        <v>77</v>
      </c>
      <c r="B1654" s="11" t="s">
        <v>161</v>
      </c>
      <c r="C1654" s="11" t="s">
        <v>311</v>
      </c>
      <c r="D1654" s="11" t="s">
        <v>215</v>
      </c>
      <c r="E1654" s="11" t="s">
        <v>313</v>
      </c>
      <c r="F1654" s="12"/>
      <c r="G1654" s="12"/>
      <c r="H1654" s="12"/>
      <c r="I1654" s="12"/>
      <c r="J1654" s="12"/>
      <c r="K1654" s="12"/>
      <c r="L1654" s="12">
        <v>11</v>
      </c>
      <c r="M1654" s="12">
        <v>1</v>
      </c>
      <c r="N1654" s="12"/>
      <c r="O1654" s="12"/>
      <c r="P1654" s="12"/>
      <c r="Q1654" s="26"/>
    </row>
    <row r="1655" spans="1:17" x14ac:dyDescent="0.2">
      <c r="A1655" s="27" t="s">
        <v>77</v>
      </c>
      <c r="B1655" s="13" t="s">
        <v>161</v>
      </c>
      <c r="C1655" s="13" t="s">
        <v>311</v>
      </c>
      <c r="D1655" s="13" t="s">
        <v>213</v>
      </c>
      <c r="E1655" s="13" t="s">
        <v>312</v>
      </c>
      <c r="F1655" s="14"/>
      <c r="G1655" s="14"/>
      <c r="H1655" s="14"/>
      <c r="I1655" s="14"/>
      <c r="J1655" s="14"/>
      <c r="K1655" s="14"/>
      <c r="L1655" s="14">
        <v>11</v>
      </c>
      <c r="M1655" s="14">
        <v>1</v>
      </c>
      <c r="N1655" s="14"/>
      <c r="O1655" s="14"/>
      <c r="P1655" s="14"/>
      <c r="Q1655" s="28"/>
    </row>
    <row r="1656" spans="1:17" x14ac:dyDescent="0.2">
      <c r="A1656" s="25" t="s">
        <v>77</v>
      </c>
      <c r="B1656" s="11" t="s">
        <v>161</v>
      </c>
      <c r="C1656" s="11" t="s">
        <v>311</v>
      </c>
      <c r="D1656" s="11" t="s">
        <v>213</v>
      </c>
      <c r="E1656" s="11" t="s">
        <v>313</v>
      </c>
      <c r="F1656" s="12"/>
      <c r="G1656" s="12"/>
      <c r="H1656" s="12"/>
      <c r="I1656" s="12"/>
      <c r="J1656" s="12"/>
      <c r="K1656" s="12"/>
      <c r="L1656" s="12">
        <v>11</v>
      </c>
      <c r="M1656" s="12">
        <v>1</v>
      </c>
      <c r="N1656" s="12"/>
      <c r="O1656" s="12"/>
      <c r="P1656" s="12"/>
      <c r="Q1656" s="26"/>
    </row>
    <row r="1657" spans="1:17" x14ac:dyDescent="0.2">
      <c r="A1657" s="27" t="s">
        <v>77</v>
      </c>
      <c r="B1657" s="13" t="s">
        <v>161</v>
      </c>
      <c r="C1657" s="13" t="s">
        <v>311</v>
      </c>
      <c r="D1657" s="13" t="s">
        <v>212</v>
      </c>
      <c r="E1657" s="13" t="s">
        <v>313</v>
      </c>
      <c r="F1657" s="14"/>
      <c r="G1657" s="14"/>
      <c r="H1657" s="14"/>
      <c r="I1657" s="14"/>
      <c r="J1657" s="14"/>
      <c r="K1657" s="14"/>
      <c r="L1657" s="14">
        <v>11</v>
      </c>
      <c r="M1657" s="14">
        <v>1</v>
      </c>
      <c r="N1657" s="14"/>
      <c r="O1657" s="14"/>
      <c r="P1657" s="14"/>
      <c r="Q1657" s="28"/>
    </row>
    <row r="1658" spans="1:17" x14ac:dyDescent="0.2">
      <c r="A1658" s="25" t="s">
        <v>77</v>
      </c>
      <c r="B1658" s="11" t="s">
        <v>161</v>
      </c>
      <c r="C1658" s="11" t="s">
        <v>314</v>
      </c>
      <c r="D1658" s="11" t="s">
        <v>213</v>
      </c>
      <c r="E1658" s="11" t="s">
        <v>312</v>
      </c>
      <c r="F1658" s="12">
        <v>1</v>
      </c>
      <c r="G1658" s="12"/>
      <c r="H1658" s="12"/>
      <c r="I1658" s="12"/>
      <c r="J1658" s="12"/>
      <c r="K1658" s="12"/>
      <c r="L1658" s="12">
        <v>12</v>
      </c>
      <c r="M1658" s="12">
        <v>1</v>
      </c>
      <c r="N1658" s="12"/>
      <c r="O1658" s="12"/>
      <c r="P1658" s="12"/>
      <c r="Q1658" s="26"/>
    </row>
    <row r="1659" spans="1:17" x14ac:dyDescent="0.2">
      <c r="A1659" s="27" t="s">
        <v>77</v>
      </c>
      <c r="B1659" s="13" t="s">
        <v>161</v>
      </c>
      <c r="C1659" s="13" t="s">
        <v>311</v>
      </c>
      <c r="D1659" s="13" t="s">
        <v>212</v>
      </c>
      <c r="E1659" s="13" t="s">
        <v>312</v>
      </c>
      <c r="F1659" s="14">
        <v>1</v>
      </c>
      <c r="G1659" s="14"/>
      <c r="H1659" s="14"/>
      <c r="I1659" s="14"/>
      <c r="J1659" s="14">
        <v>1</v>
      </c>
      <c r="K1659" s="14"/>
      <c r="L1659" s="14">
        <v>11</v>
      </c>
      <c r="M1659" s="14">
        <v>1</v>
      </c>
      <c r="N1659" s="14"/>
      <c r="O1659" s="14"/>
      <c r="P1659" s="14"/>
      <c r="Q1659" s="28"/>
    </row>
    <row r="1660" spans="1:17" x14ac:dyDescent="0.2">
      <c r="A1660" s="25" t="s">
        <v>77</v>
      </c>
      <c r="B1660" s="11" t="s">
        <v>161</v>
      </c>
      <c r="C1660" s="11" t="s">
        <v>311</v>
      </c>
      <c r="D1660" s="11" t="s">
        <v>214</v>
      </c>
      <c r="E1660" s="11" t="s">
        <v>313</v>
      </c>
      <c r="F1660" s="12"/>
      <c r="G1660" s="12">
        <v>1</v>
      </c>
      <c r="H1660" s="12"/>
      <c r="I1660" s="12">
        <v>1</v>
      </c>
      <c r="J1660" s="12"/>
      <c r="K1660" s="12"/>
      <c r="L1660" s="12">
        <v>12</v>
      </c>
      <c r="M1660" s="12">
        <v>1</v>
      </c>
      <c r="N1660" s="12">
        <v>1</v>
      </c>
      <c r="O1660" s="12"/>
      <c r="P1660" s="12"/>
      <c r="Q1660" s="26"/>
    </row>
    <row r="1661" spans="1:17" x14ac:dyDescent="0.2">
      <c r="A1661" s="27" t="s">
        <v>77</v>
      </c>
      <c r="B1661" s="13" t="s">
        <v>161</v>
      </c>
      <c r="C1661" s="13" t="s">
        <v>314</v>
      </c>
      <c r="D1661" s="13" t="s">
        <v>213</v>
      </c>
      <c r="E1661" s="13" t="s">
        <v>313</v>
      </c>
      <c r="F1661" s="14"/>
      <c r="G1661" s="14">
        <v>1</v>
      </c>
      <c r="H1661" s="14"/>
      <c r="I1661" s="14">
        <v>1</v>
      </c>
      <c r="J1661" s="14"/>
      <c r="K1661" s="14">
        <v>1</v>
      </c>
      <c r="L1661" s="14">
        <v>12</v>
      </c>
      <c r="M1661" s="14">
        <v>1</v>
      </c>
      <c r="N1661" s="14">
        <v>1</v>
      </c>
      <c r="O1661" s="14"/>
      <c r="P1661" s="14"/>
      <c r="Q1661" s="28"/>
    </row>
    <row r="1662" spans="1:17" x14ac:dyDescent="0.2">
      <c r="A1662" s="25" t="s">
        <v>77</v>
      </c>
      <c r="B1662" s="11" t="s">
        <v>161</v>
      </c>
      <c r="C1662" s="11" t="s">
        <v>314</v>
      </c>
      <c r="D1662" s="11" t="s">
        <v>214</v>
      </c>
      <c r="E1662" s="11" t="s">
        <v>313</v>
      </c>
      <c r="F1662" s="12">
        <v>1</v>
      </c>
      <c r="G1662" s="12">
        <v>1</v>
      </c>
      <c r="H1662" s="12">
        <v>1</v>
      </c>
      <c r="I1662" s="12">
        <v>1</v>
      </c>
      <c r="J1662" s="12">
        <v>1</v>
      </c>
      <c r="K1662" s="12">
        <v>1</v>
      </c>
      <c r="L1662" s="12">
        <v>12</v>
      </c>
      <c r="M1662" s="12">
        <v>2</v>
      </c>
      <c r="N1662" s="12">
        <v>1</v>
      </c>
      <c r="O1662" s="12">
        <v>1</v>
      </c>
      <c r="P1662" s="12"/>
      <c r="Q1662" s="26"/>
    </row>
    <row r="1663" spans="1:17" x14ac:dyDescent="0.2">
      <c r="A1663" s="27" t="s">
        <v>77</v>
      </c>
      <c r="B1663" s="13" t="s">
        <v>161</v>
      </c>
      <c r="C1663" s="13" t="s">
        <v>314</v>
      </c>
      <c r="D1663" s="13" t="s">
        <v>215</v>
      </c>
      <c r="E1663" s="13" t="s">
        <v>313</v>
      </c>
      <c r="F1663" s="14">
        <v>1</v>
      </c>
      <c r="G1663" s="14">
        <v>1</v>
      </c>
      <c r="H1663" s="14">
        <v>1</v>
      </c>
      <c r="I1663" s="14">
        <v>1</v>
      </c>
      <c r="J1663" s="14"/>
      <c r="K1663" s="14">
        <v>1</v>
      </c>
      <c r="L1663" s="14">
        <v>12</v>
      </c>
      <c r="M1663" s="14">
        <v>2</v>
      </c>
      <c r="N1663" s="14">
        <v>1</v>
      </c>
      <c r="O1663" s="14">
        <v>1</v>
      </c>
      <c r="P1663" s="14"/>
      <c r="Q1663" s="28"/>
    </row>
    <row r="1664" spans="1:17" x14ac:dyDescent="0.2">
      <c r="A1664" s="25" t="s">
        <v>77</v>
      </c>
      <c r="B1664" s="11" t="s">
        <v>161</v>
      </c>
      <c r="C1664" s="11" t="s">
        <v>314</v>
      </c>
      <c r="D1664" s="11" t="s">
        <v>214</v>
      </c>
      <c r="E1664" s="11" t="s">
        <v>312</v>
      </c>
      <c r="F1664" s="12">
        <v>1</v>
      </c>
      <c r="G1664" s="12">
        <v>1</v>
      </c>
      <c r="H1664" s="12">
        <v>1</v>
      </c>
      <c r="I1664" s="12">
        <v>1</v>
      </c>
      <c r="J1664" s="12"/>
      <c r="K1664" s="12"/>
      <c r="L1664" s="12">
        <v>12</v>
      </c>
      <c r="M1664" s="12">
        <v>1</v>
      </c>
      <c r="N1664" s="12">
        <v>1</v>
      </c>
      <c r="O1664" s="12"/>
      <c r="P1664" s="12"/>
      <c r="Q1664" s="26"/>
    </row>
    <row r="1665" spans="1:17" x14ac:dyDescent="0.2">
      <c r="A1665" s="27" t="s">
        <v>77</v>
      </c>
      <c r="B1665" s="13" t="s">
        <v>161</v>
      </c>
      <c r="C1665" s="13" t="s">
        <v>314</v>
      </c>
      <c r="D1665" s="13" t="s">
        <v>215</v>
      </c>
      <c r="E1665" s="13" t="s">
        <v>312</v>
      </c>
      <c r="F1665" s="14">
        <v>1</v>
      </c>
      <c r="G1665" s="14">
        <v>1</v>
      </c>
      <c r="H1665" s="14">
        <v>1</v>
      </c>
      <c r="I1665" s="14"/>
      <c r="J1665" s="14"/>
      <c r="K1665" s="14"/>
      <c r="L1665" s="14">
        <v>12</v>
      </c>
      <c r="M1665" s="14">
        <v>2</v>
      </c>
      <c r="N1665" s="14">
        <v>1</v>
      </c>
      <c r="O1665" s="14"/>
      <c r="P1665" s="14"/>
      <c r="Q1665" s="28"/>
    </row>
    <row r="1666" spans="1:17" x14ac:dyDescent="0.2">
      <c r="A1666" s="25" t="s">
        <v>78</v>
      </c>
      <c r="B1666" s="11" t="s">
        <v>180</v>
      </c>
      <c r="C1666" s="11" t="s">
        <v>311</v>
      </c>
      <c r="D1666" s="11" t="s">
        <v>210</v>
      </c>
      <c r="E1666" s="11" t="s">
        <v>312</v>
      </c>
      <c r="F1666" s="12"/>
      <c r="G1666" s="12"/>
      <c r="H1666" s="12"/>
      <c r="I1666" s="12"/>
      <c r="J1666" s="12"/>
      <c r="K1666" s="12"/>
      <c r="L1666" s="12"/>
      <c r="M1666" s="12"/>
      <c r="N1666" s="12"/>
      <c r="O1666" s="12"/>
      <c r="P1666" s="12"/>
      <c r="Q1666" s="26"/>
    </row>
    <row r="1667" spans="1:17" x14ac:dyDescent="0.2">
      <c r="A1667" s="27" t="s">
        <v>78</v>
      </c>
      <c r="B1667" s="13" t="s">
        <v>180</v>
      </c>
      <c r="C1667" s="13" t="s">
        <v>311</v>
      </c>
      <c r="D1667" s="13" t="s">
        <v>210</v>
      </c>
      <c r="E1667" s="13" t="s">
        <v>313</v>
      </c>
      <c r="F1667" s="14"/>
      <c r="G1667" s="14"/>
      <c r="H1667" s="14"/>
      <c r="I1667" s="14"/>
      <c r="J1667" s="14"/>
      <c r="K1667" s="14"/>
      <c r="L1667" s="14"/>
      <c r="M1667" s="14"/>
      <c r="N1667" s="14"/>
      <c r="O1667" s="14"/>
      <c r="P1667" s="14"/>
      <c r="Q1667" s="28"/>
    </row>
    <row r="1668" spans="1:17" x14ac:dyDescent="0.2">
      <c r="A1668" s="25" t="s">
        <v>78</v>
      </c>
      <c r="B1668" s="11" t="s">
        <v>180</v>
      </c>
      <c r="C1668" s="11" t="s">
        <v>311</v>
      </c>
      <c r="D1668" s="11" t="s">
        <v>212</v>
      </c>
      <c r="E1668" s="11" t="s">
        <v>313</v>
      </c>
      <c r="F1668" s="12"/>
      <c r="G1668" s="12"/>
      <c r="H1668" s="12"/>
      <c r="I1668" s="12"/>
      <c r="J1668" s="12"/>
      <c r="K1668" s="12"/>
      <c r="L1668" s="12"/>
      <c r="M1668" s="12"/>
      <c r="N1668" s="12"/>
      <c r="O1668" s="12"/>
      <c r="P1668" s="12"/>
      <c r="Q1668" s="26"/>
    </row>
    <row r="1669" spans="1:17" x14ac:dyDescent="0.2">
      <c r="A1669" s="27" t="s">
        <v>78</v>
      </c>
      <c r="B1669" s="13" t="s">
        <v>180</v>
      </c>
      <c r="C1669" s="13" t="s">
        <v>311</v>
      </c>
      <c r="D1669" s="13" t="s">
        <v>212</v>
      </c>
      <c r="E1669" s="13" t="s">
        <v>312</v>
      </c>
      <c r="F1669" s="14"/>
      <c r="G1669" s="14"/>
      <c r="H1669" s="14"/>
      <c r="I1669" s="14"/>
      <c r="J1669" s="14"/>
      <c r="K1669" s="14"/>
      <c r="L1669" s="14"/>
      <c r="M1669" s="14"/>
      <c r="N1669" s="14"/>
      <c r="O1669" s="14"/>
      <c r="P1669" s="14"/>
      <c r="Q1669" s="28"/>
    </row>
    <row r="1670" spans="1:17" x14ac:dyDescent="0.2">
      <c r="A1670" s="25" t="s">
        <v>78</v>
      </c>
      <c r="B1670" s="11" t="s">
        <v>180</v>
      </c>
      <c r="C1670" s="11" t="s">
        <v>314</v>
      </c>
      <c r="D1670" s="11" t="s">
        <v>214</v>
      </c>
      <c r="E1670" s="11" t="s">
        <v>312</v>
      </c>
      <c r="F1670" s="12">
        <v>3</v>
      </c>
      <c r="G1670" s="12"/>
      <c r="H1670" s="12"/>
      <c r="I1670" s="12"/>
      <c r="J1670" s="12"/>
      <c r="K1670" s="12"/>
      <c r="L1670" s="12"/>
      <c r="M1670" s="12"/>
      <c r="N1670" s="12"/>
      <c r="O1670" s="12">
        <v>1</v>
      </c>
      <c r="P1670" s="12"/>
      <c r="Q1670" s="26"/>
    </row>
    <row r="1671" spans="1:17" x14ac:dyDescent="0.2">
      <c r="A1671" s="27" t="s">
        <v>78</v>
      </c>
      <c r="B1671" s="13" t="s">
        <v>180</v>
      </c>
      <c r="C1671" s="13" t="s">
        <v>311</v>
      </c>
      <c r="D1671" s="13" t="s">
        <v>214</v>
      </c>
      <c r="E1671" s="13" t="s">
        <v>312</v>
      </c>
      <c r="F1671" s="14">
        <v>21</v>
      </c>
      <c r="G1671" s="14"/>
      <c r="H1671" s="14"/>
      <c r="I1671" s="14"/>
      <c r="J1671" s="14">
        <v>1</v>
      </c>
      <c r="K1671" s="14"/>
      <c r="L1671" s="14"/>
      <c r="M1671" s="14"/>
      <c r="N1671" s="14"/>
      <c r="O1671" s="14">
        <v>5</v>
      </c>
      <c r="P1671" s="14"/>
      <c r="Q1671" s="28"/>
    </row>
    <row r="1672" spans="1:17" x14ac:dyDescent="0.2">
      <c r="A1672" s="25" t="s">
        <v>78</v>
      </c>
      <c r="B1672" s="11" t="s">
        <v>180</v>
      </c>
      <c r="C1672" s="11" t="s">
        <v>311</v>
      </c>
      <c r="D1672" s="11" t="s">
        <v>214</v>
      </c>
      <c r="E1672" s="11" t="s">
        <v>313</v>
      </c>
      <c r="F1672" s="12">
        <v>22</v>
      </c>
      <c r="G1672" s="12"/>
      <c r="H1672" s="12"/>
      <c r="I1672" s="12"/>
      <c r="J1672" s="12">
        <v>3</v>
      </c>
      <c r="K1672" s="12"/>
      <c r="L1672" s="12"/>
      <c r="M1672" s="12"/>
      <c r="N1672" s="12"/>
      <c r="O1672" s="12">
        <v>7</v>
      </c>
      <c r="P1672" s="12"/>
      <c r="Q1672" s="26"/>
    </row>
    <row r="1673" spans="1:17" x14ac:dyDescent="0.2">
      <c r="A1673" s="27" t="s">
        <v>78</v>
      </c>
      <c r="B1673" s="13" t="s">
        <v>180</v>
      </c>
      <c r="C1673" s="13" t="s">
        <v>311</v>
      </c>
      <c r="D1673" s="13" t="s">
        <v>215</v>
      </c>
      <c r="E1673" s="13" t="s">
        <v>312</v>
      </c>
      <c r="F1673" s="14">
        <v>12</v>
      </c>
      <c r="G1673" s="14"/>
      <c r="H1673" s="14"/>
      <c r="I1673" s="14"/>
      <c r="J1673" s="14">
        <v>28</v>
      </c>
      <c r="K1673" s="14"/>
      <c r="L1673" s="14"/>
      <c r="M1673" s="14"/>
      <c r="N1673" s="14"/>
      <c r="O1673" s="14">
        <v>13</v>
      </c>
      <c r="P1673" s="14"/>
      <c r="Q1673" s="28"/>
    </row>
    <row r="1674" spans="1:17" x14ac:dyDescent="0.2">
      <c r="A1674" s="25" t="s">
        <v>78</v>
      </c>
      <c r="B1674" s="11" t="s">
        <v>180</v>
      </c>
      <c r="C1674" s="11" t="s">
        <v>311</v>
      </c>
      <c r="D1674" s="11" t="s">
        <v>215</v>
      </c>
      <c r="E1674" s="11" t="s">
        <v>313</v>
      </c>
      <c r="F1674" s="12">
        <v>11</v>
      </c>
      <c r="G1674" s="12"/>
      <c r="H1674" s="12"/>
      <c r="I1674" s="12"/>
      <c r="J1674" s="12">
        <v>27</v>
      </c>
      <c r="K1674" s="12"/>
      <c r="L1674" s="12"/>
      <c r="M1674" s="12"/>
      <c r="N1674" s="12"/>
      <c r="O1674" s="12">
        <v>13</v>
      </c>
      <c r="P1674" s="12"/>
      <c r="Q1674" s="26"/>
    </row>
    <row r="1675" spans="1:17" x14ac:dyDescent="0.2">
      <c r="A1675" s="27" t="s">
        <v>78</v>
      </c>
      <c r="B1675" s="13" t="s">
        <v>180</v>
      </c>
      <c r="C1675" s="13" t="s">
        <v>311</v>
      </c>
      <c r="D1675" s="13" t="s">
        <v>213</v>
      </c>
      <c r="E1675" s="13" t="s">
        <v>312</v>
      </c>
      <c r="F1675" s="14">
        <v>8</v>
      </c>
      <c r="G1675" s="14"/>
      <c r="H1675" s="14"/>
      <c r="I1675" s="14"/>
      <c r="J1675" s="14">
        <v>11</v>
      </c>
      <c r="K1675" s="14"/>
      <c r="L1675" s="14"/>
      <c r="M1675" s="14"/>
      <c r="N1675" s="14"/>
      <c r="O1675" s="14">
        <v>5</v>
      </c>
      <c r="P1675" s="14"/>
      <c r="Q1675" s="28"/>
    </row>
    <row r="1676" spans="1:17" x14ac:dyDescent="0.2">
      <c r="A1676" s="25" t="s">
        <v>78</v>
      </c>
      <c r="B1676" s="11" t="s">
        <v>180</v>
      </c>
      <c r="C1676" s="11" t="s">
        <v>311</v>
      </c>
      <c r="D1676" s="11" t="s">
        <v>213</v>
      </c>
      <c r="E1676" s="11" t="s">
        <v>313</v>
      </c>
      <c r="F1676" s="12">
        <v>6</v>
      </c>
      <c r="G1676" s="12"/>
      <c r="H1676" s="12"/>
      <c r="I1676" s="12"/>
      <c r="J1676" s="12">
        <v>12</v>
      </c>
      <c r="K1676" s="12"/>
      <c r="L1676" s="12"/>
      <c r="M1676" s="12"/>
      <c r="N1676" s="12"/>
      <c r="O1676" s="12">
        <v>5</v>
      </c>
      <c r="P1676" s="12"/>
      <c r="Q1676" s="26"/>
    </row>
    <row r="1677" spans="1:17" x14ac:dyDescent="0.2">
      <c r="A1677" s="27" t="s">
        <v>78</v>
      </c>
      <c r="B1677" s="13" t="s">
        <v>180</v>
      </c>
      <c r="C1677" s="13" t="s">
        <v>314</v>
      </c>
      <c r="D1677" s="13" t="s">
        <v>214</v>
      </c>
      <c r="E1677" s="13" t="s">
        <v>313</v>
      </c>
      <c r="F1677" s="14">
        <v>6</v>
      </c>
      <c r="G1677" s="14">
        <v>1</v>
      </c>
      <c r="H1677" s="14"/>
      <c r="I1677" s="14"/>
      <c r="J1677" s="14">
        <v>8</v>
      </c>
      <c r="K1677" s="14"/>
      <c r="L1677" s="14"/>
      <c r="M1677" s="14"/>
      <c r="N1677" s="14"/>
      <c r="O1677" s="14">
        <v>2</v>
      </c>
      <c r="P1677" s="14"/>
      <c r="Q1677" s="28"/>
    </row>
    <row r="1678" spans="1:17" x14ac:dyDescent="0.2">
      <c r="A1678" s="25" t="s">
        <v>78</v>
      </c>
      <c r="B1678" s="11" t="s">
        <v>180</v>
      </c>
      <c r="C1678" s="11" t="s">
        <v>314</v>
      </c>
      <c r="D1678" s="11" t="s">
        <v>215</v>
      </c>
      <c r="E1678" s="11" t="s">
        <v>312</v>
      </c>
      <c r="F1678" s="12">
        <v>4</v>
      </c>
      <c r="G1678" s="12">
        <v>1</v>
      </c>
      <c r="H1678" s="12"/>
      <c r="I1678" s="12"/>
      <c r="J1678" s="12">
        <v>2</v>
      </c>
      <c r="K1678" s="12"/>
      <c r="L1678" s="12"/>
      <c r="M1678" s="12"/>
      <c r="N1678" s="12"/>
      <c r="O1678" s="12">
        <v>1</v>
      </c>
      <c r="P1678" s="12"/>
      <c r="Q1678" s="26"/>
    </row>
    <row r="1679" spans="1:17" x14ac:dyDescent="0.2">
      <c r="A1679" s="27" t="s">
        <v>78</v>
      </c>
      <c r="B1679" s="13" t="s">
        <v>180</v>
      </c>
      <c r="C1679" s="13" t="s">
        <v>314</v>
      </c>
      <c r="D1679" s="13" t="s">
        <v>215</v>
      </c>
      <c r="E1679" s="13" t="s">
        <v>313</v>
      </c>
      <c r="F1679" s="14">
        <v>2</v>
      </c>
      <c r="G1679" s="14">
        <v>1</v>
      </c>
      <c r="H1679" s="14"/>
      <c r="I1679" s="14"/>
      <c r="J1679" s="14">
        <v>3</v>
      </c>
      <c r="K1679" s="14"/>
      <c r="L1679" s="14"/>
      <c r="M1679" s="14"/>
      <c r="N1679" s="14"/>
      <c r="O1679" s="14">
        <v>1</v>
      </c>
      <c r="P1679" s="14"/>
      <c r="Q1679" s="28"/>
    </row>
    <row r="1680" spans="1:17" x14ac:dyDescent="0.2">
      <c r="A1680" s="25" t="s">
        <v>78</v>
      </c>
      <c r="B1680" s="11" t="s">
        <v>180</v>
      </c>
      <c r="C1680" s="11" t="s">
        <v>314</v>
      </c>
      <c r="D1680" s="11" t="s">
        <v>213</v>
      </c>
      <c r="E1680" s="11" t="s">
        <v>312</v>
      </c>
      <c r="F1680" s="12">
        <v>5</v>
      </c>
      <c r="G1680" s="12">
        <v>3</v>
      </c>
      <c r="H1680" s="12"/>
      <c r="I1680" s="12"/>
      <c r="J1680" s="12">
        <v>4</v>
      </c>
      <c r="K1680" s="12"/>
      <c r="L1680" s="12"/>
      <c r="M1680" s="12"/>
      <c r="N1680" s="12"/>
      <c r="O1680" s="12"/>
      <c r="P1680" s="12"/>
      <c r="Q1680" s="26"/>
    </row>
    <row r="1681" spans="1:17" x14ac:dyDescent="0.2">
      <c r="A1681" s="27" t="s">
        <v>78</v>
      </c>
      <c r="B1681" s="13" t="s">
        <v>180</v>
      </c>
      <c r="C1681" s="13" t="s">
        <v>314</v>
      </c>
      <c r="D1681" s="13" t="s">
        <v>213</v>
      </c>
      <c r="E1681" s="13" t="s">
        <v>313</v>
      </c>
      <c r="F1681" s="14">
        <v>5</v>
      </c>
      <c r="G1681" s="14">
        <v>6</v>
      </c>
      <c r="H1681" s="14"/>
      <c r="I1681" s="14"/>
      <c r="J1681" s="14">
        <v>6</v>
      </c>
      <c r="K1681" s="14"/>
      <c r="L1681" s="14"/>
      <c r="M1681" s="14"/>
      <c r="N1681" s="14"/>
      <c r="O1681" s="14"/>
      <c r="P1681" s="14"/>
      <c r="Q1681" s="28"/>
    </row>
    <row r="1682" spans="1:17" x14ac:dyDescent="0.2">
      <c r="A1682" s="25" t="s">
        <v>78</v>
      </c>
      <c r="B1682" s="11" t="s">
        <v>180</v>
      </c>
      <c r="C1682" s="11" t="s">
        <v>314</v>
      </c>
      <c r="D1682" s="11" t="s">
        <v>212</v>
      </c>
      <c r="E1682" s="11" t="s">
        <v>312</v>
      </c>
      <c r="F1682" s="12">
        <v>5</v>
      </c>
      <c r="G1682" s="12">
        <v>3</v>
      </c>
      <c r="H1682" s="12"/>
      <c r="I1682" s="12"/>
      <c r="J1682" s="12">
        <v>6</v>
      </c>
      <c r="K1682" s="12"/>
      <c r="L1682" s="12"/>
      <c r="M1682" s="12"/>
      <c r="N1682" s="12"/>
      <c r="O1682" s="12">
        <v>2</v>
      </c>
      <c r="P1682" s="12"/>
      <c r="Q1682" s="26"/>
    </row>
    <row r="1683" spans="1:17" x14ac:dyDescent="0.2">
      <c r="A1683" s="27" t="s">
        <v>78</v>
      </c>
      <c r="B1683" s="13" t="s">
        <v>180</v>
      </c>
      <c r="C1683" s="13" t="s">
        <v>314</v>
      </c>
      <c r="D1683" s="13" t="s">
        <v>212</v>
      </c>
      <c r="E1683" s="13" t="s">
        <v>313</v>
      </c>
      <c r="F1683" s="14">
        <v>9</v>
      </c>
      <c r="G1683" s="14">
        <v>5</v>
      </c>
      <c r="H1683" s="14"/>
      <c r="I1683" s="14"/>
      <c r="J1683" s="14">
        <v>9</v>
      </c>
      <c r="K1683" s="14"/>
      <c r="L1683" s="14"/>
      <c r="M1683" s="14"/>
      <c r="N1683" s="14"/>
      <c r="O1683" s="14">
        <v>3</v>
      </c>
      <c r="P1683" s="14"/>
      <c r="Q1683" s="28"/>
    </row>
    <row r="1684" spans="1:17" x14ac:dyDescent="0.2">
      <c r="A1684" s="25" t="s">
        <v>78</v>
      </c>
      <c r="B1684" s="11" t="s">
        <v>180</v>
      </c>
      <c r="C1684" s="11" t="s">
        <v>314</v>
      </c>
      <c r="D1684" s="11" t="s">
        <v>210</v>
      </c>
      <c r="E1684" s="11" t="s">
        <v>312</v>
      </c>
      <c r="F1684" s="12">
        <v>1</v>
      </c>
      <c r="G1684" s="12"/>
      <c r="H1684" s="12"/>
      <c r="I1684" s="12"/>
      <c r="J1684" s="12">
        <v>2</v>
      </c>
      <c r="K1684" s="12"/>
      <c r="L1684" s="12"/>
      <c r="M1684" s="12"/>
      <c r="N1684" s="12"/>
      <c r="O1684" s="12"/>
      <c r="P1684" s="12"/>
      <c r="Q1684" s="26"/>
    </row>
    <row r="1685" spans="1:17" x14ac:dyDescent="0.2">
      <c r="A1685" s="27" t="s">
        <v>78</v>
      </c>
      <c r="B1685" s="13" t="s">
        <v>180</v>
      </c>
      <c r="C1685" s="13" t="s">
        <v>314</v>
      </c>
      <c r="D1685" s="13" t="s">
        <v>210</v>
      </c>
      <c r="E1685" s="13" t="s">
        <v>313</v>
      </c>
      <c r="F1685" s="14">
        <v>1</v>
      </c>
      <c r="G1685" s="14">
        <v>1</v>
      </c>
      <c r="H1685" s="14"/>
      <c r="I1685" s="14"/>
      <c r="J1685" s="14">
        <v>3</v>
      </c>
      <c r="K1685" s="14"/>
      <c r="L1685" s="14"/>
      <c r="M1685" s="14"/>
      <c r="N1685" s="14"/>
      <c r="O1685" s="14"/>
      <c r="P1685" s="14"/>
      <c r="Q1685" s="28"/>
    </row>
    <row r="1686" spans="1:17" x14ac:dyDescent="0.2">
      <c r="A1686" s="25" t="s">
        <v>78</v>
      </c>
      <c r="B1686" s="11" t="s">
        <v>180</v>
      </c>
      <c r="C1686" s="11" t="s">
        <v>314</v>
      </c>
      <c r="D1686" s="11" t="s">
        <v>206</v>
      </c>
      <c r="E1686" s="11" t="s">
        <v>312</v>
      </c>
      <c r="F1686" s="12">
        <v>6</v>
      </c>
      <c r="G1686" s="12">
        <v>6</v>
      </c>
      <c r="H1686" s="12"/>
      <c r="I1686" s="12"/>
      <c r="J1686" s="12">
        <v>16</v>
      </c>
      <c r="K1686" s="12"/>
      <c r="L1686" s="12"/>
      <c r="M1686" s="12"/>
      <c r="N1686" s="12"/>
      <c r="O1686" s="12">
        <v>2</v>
      </c>
      <c r="P1686" s="12"/>
      <c r="Q1686" s="26"/>
    </row>
    <row r="1687" spans="1:17" x14ac:dyDescent="0.2">
      <c r="A1687" s="27" t="s">
        <v>78</v>
      </c>
      <c r="B1687" s="13" t="s">
        <v>180</v>
      </c>
      <c r="C1687" s="13" t="s">
        <v>314</v>
      </c>
      <c r="D1687" s="13" t="s">
        <v>206</v>
      </c>
      <c r="E1687" s="13" t="s">
        <v>313</v>
      </c>
      <c r="F1687" s="14">
        <v>9</v>
      </c>
      <c r="G1687" s="14">
        <v>11</v>
      </c>
      <c r="H1687" s="14"/>
      <c r="I1687" s="14"/>
      <c r="J1687" s="14">
        <v>20</v>
      </c>
      <c r="K1687" s="14"/>
      <c r="L1687" s="14"/>
      <c r="M1687" s="14"/>
      <c r="N1687" s="14"/>
      <c r="O1687" s="14">
        <v>3</v>
      </c>
      <c r="P1687" s="14"/>
      <c r="Q1687" s="28"/>
    </row>
    <row r="1688" spans="1:17" x14ac:dyDescent="0.2">
      <c r="A1688" s="25" t="s">
        <v>79</v>
      </c>
      <c r="B1688" s="11" t="s">
        <v>181</v>
      </c>
      <c r="C1688" s="11" t="s">
        <v>311</v>
      </c>
      <c r="D1688" s="11" t="s">
        <v>210</v>
      </c>
      <c r="E1688" s="11" t="s">
        <v>312</v>
      </c>
      <c r="F1688" s="12"/>
      <c r="G1688" s="12"/>
      <c r="H1688" s="12"/>
      <c r="I1688" s="12"/>
      <c r="J1688" s="12"/>
      <c r="K1688" s="12"/>
      <c r="L1688" s="12"/>
      <c r="M1688" s="12"/>
      <c r="N1688" s="12"/>
      <c r="O1688" s="12"/>
      <c r="P1688" s="12"/>
      <c r="Q1688" s="26"/>
    </row>
    <row r="1689" spans="1:17" x14ac:dyDescent="0.2">
      <c r="A1689" s="27" t="s">
        <v>79</v>
      </c>
      <c r="B1689" s="13" t="s">
        <v>181</v>
      </c>
      <c r="C1689" s="13" t="s">
        <v>311</v>
      </c>
      <c r="D1689" s="13" t="s">
        <v>210</v>
      </c>
      <c r="E1689" s="13" t="s">
        <v>313</v>
      </c>
      <c r="F1689" s="14"/>
      <c r="G1689" s="14"/>
      <c r="H1689" s="14"/>
      <c r="I1689" s="14"/>
      <c r="J1689" s="14"/>
      <c r="K1689" s="14"/>
      <c r="L1689" s="14"/>
      <c r="M1689" s="14"/>
      <c r="N1689" s="14"/>
      <c r="O1689" s="14"/>
      <c r="P1689" s="14"/>
      <c r="Q1689" s="28"/>
    </row>
    <row r="1690" spans="1:17" x14ac:dyDescent="0.2">
      <c r="A1690" s="25" t="s">
        <v>79</v>
      </c>
      <c r="B1690" s="11" t="s">
        <v>181</v>
      </c>
      <c r="C1690" s="11" t="s">
        <v>314</v>
      </c>
      <c r="D1690" s="11" t="s">
        <v>210</v>
      </c>
      <c r="E1690" s="11" t="s">
        <v>312</v>
      </c>
      <c r="F1690" s="12"/>
      <c r="G1690" s="12"/>
      <c r="H1690" s="12"/>
      <c r="I1690" s="12"/>
      <c r="J1690" s="12"/>
      <c r="K1690" s="12"/>
      <c r="L1690" s="12"/>
      <c r="M1690" s="12"/>
      <c r="N1690" s="12"/>
      <c r="O1690" s="12"/>
      <c r="P1690" s="12"/>
      <c r="Q1690" s="26"/>
    </row>
    <row r="1691" spans="1:17" x14ac:dyDescent="0.2">
      <c r="A1691" s="27" t="s">
        <v>79</v>
      </c>
      <c r="B1691" s="13" t="s">
        <v>181</v>
      </c>
      <c r="C1691" s="13" t="s">
        <v>314</v>
      </c>
      <c r="D1691" s="13" t="s">
        <v>210</v>
      </c>
      <c r="E1691" s="13" t="s">
        <v>313</v>
      </c>
      <c r="F1691" s="14"/>
      <c r="G1691" s="14"/>
      <c r="H1691" s="14"/>
      <c r="I1691" s="14"/>
      <c r="J1691" s="14"/>
      <c r="K1691" s="14"/>
      <c r="L1691" s="14"/>
      <c r="M1691" s="14"/>
      <c r="N1691" s="14"/>
      <c r="O1691" s="14"/>
      <c r="P1691" s="14"/>
      <c r="Q1691" s="28"/>
    </row>
    <row r="1692" spans="1:17" x14ac:dyDescent="0.2">
      <c r="A1692" s="25" t="s">
        <v>79</v>
      </c>
      <c r="B1692" s="11" t="s">
        <v>181</v>
      </c>
      <c r="C1692" s="11" t="s">
        <v>314</v>
      </c>
      <c r="D1692" s="11" t="s">
        <v>212</v>
      </c>
      <c r="E1692" s="11" t="s">
        <v>312</v>
      </c>
      <c r="F1692" s="12"/>
      <c r="G1692" s="12"/>
      <c r="H1692" s="12"/>
      <c r="I1692" s="12"/>
      <c r="J1692" s="12"/>
      <c r="K1692" s="12"/>
      <c r="L1692" s="12"/>
      <c r="M1692" s="12"/>
      <c r="N1692" s="12"/>
      <c r="O1692" s="12"/>
      <c r="P1692" s="12"/>
      <c r="Q1692" s="26"/>
    </row>
    <row r="1693" spans="1:17" x14ac:dyDescent="0.2">
      <c r="A1693" s="27" t="s">
        <v>79</v>
      </c>
      <c r="B1693" s="13" t="s">
        <v>181</v>
      </c>
      <c r="C1693" s="13" t="s">
        <v>314</v>
      </c>
      <c r="D1693" s="13" t="s">
        <v>212</v>
      </c>
      <c r="E1693" s="13" t="s">
        <v>313</v>
      </c>
      <c r="F1693" s="14"/>
      <c r="G1693" s="14"/>
      <c r="H1693" s="14"/>
      <c r="I1693" s="14"/>
      <c r="J1693" s="14"/>
      <c r="K1693" s="14"/>
      <c r="L1693" s="14"/>
      <c r="M1693" s="14"/>
      <c r="N1693" s="14"/>
      <c r="O1693" s="14"/>
      <c r="P1693" s="14"/>
      <c r="Q1693" s="28"/>
    </row>
    <row r="1694" spans="1:17" x14ac:dyDescent="0.2">
      <c r="A1694" s="25" t="s">
        <v>79</v>
      </c>
      <c r="B1694" s="11" t="s">
        <v>181</v>
      </c>
      <c r="C1694" s="11" t="s">
        <v>314</v>
      </c>
      <c r="D1694" s="11" t="s">
        <v>206</v>
      </c>
      <c r="E1694" s="11" t="s">
        <v>312</v>
      </c>
      <c r="F1694" s="12"/>
      <c r="G1694" s="12"/>
      <c r="H1694" s="12"/>
      <c r="I1694" s="12"/>
      <c r="J1694" s="12"/>
      <c r="K1694" s="12"/>
      <c r="L1694" s="12"/>
      <c r="M1694" s="12"/>
      <c r="N1694" s="12"/>
      <c r="O1694" s="12"/>
      <c r="P1694" s="12"/>
      <c r="Q1694" s="26"/>
    </row>
    <row r="1695" spans="1:17" x14ac:dyDescent="0.2">
      <c r="A1695" s="27" t="s">
        <v>79</v>
      </c>
      <c r="B1695" s="13" t="s">
        <v>181</v>
      </c>
      <c r="C1695" s="13" t="s">
        <v>314</v>
      </c>
      <c r="D1695" s="13" t="s">
        <v>206</v>
      </c>
      <c r="E1695" s="13" t="s">
        <v>313</v>
      </c>
      <c r="F1695" s="14"/>
      <c r="G1695" s="14"/>
      <c r="H1695" s="14"/>
      <c r="I1695" s="14"/>
      <c r="J1695" s="14"/>
      <c r="K1695" s="14"/>
      <c r="L1695" s="14"/>
      <c r="M1695" s="14"/>
      <c r="N1695" s="14"/>
      <c r="O1695" s="14"/>
      <c r="P1695" s="14"/>
      <c r="Q1695" s="28"/>
    </row>
    <row r="1696" spans="1:17" x14ac:dyDescent="0.2">
      <c r="A1696" s="25" t="s">
        <v>79</v>
      </c>
      <c r="B1696" s="11" t="s">
        <v>181</v>
      </c>
      <c r="C1696" s="11" t="s">
        <v>314</v>
      </c>
      <c r="D1696" s="11" t="s">
        <v>214</v>
      </c>
      <c r="E1696" s="11" t="s">
        <v>312</v>
      </c>
      <c r="F1696" s="12"/>
      <c r="G1696" s="12"/>
      <c r="H1696" s="12"/>
      <c r="I1696" s="12"/>
      <c r="J1696" s="12"/>
      <c r="K1696" s="12"/>
      <c r="L1696" s="12"/>
      <c r="M1696" s="12"/>
      <c r="N1696" s="12"/>
      <c r="O1696" s="12"/>
      <c r="P1696" s="12"/>
      <c r="Q1696" s="26"/>
    </row>
    <row r="1697" spans="1:17" x14ac:dyDescent="0.2">
      <c r="A1697" s="27" t="s">
        <v>79</v>
      </c>
      <c r="B1697" s="13" t="s">
        <v>181</v>
      </c>
      <c r="C1697" s="13" t="s">
        <v>311</v>
      </c>
      <c r="D1697" s="13" t="s">
        <v>214</v>
      </c>
      <c r="E1697" s="13" t="s">
        <v>313</v>
      </c>
      <c r="F1697" s="14">
        <v>1</v>
      </c>
      <c r="G1697" s="14">
        <v>1</v>
      </c>
      <c r="H1697" s="14">
        <v>2</v>
      </c>
      <c r="I1697" s="14">
        <v>2</v>
      </c>
      <c r="J1697" s="14">
        <v>2</v>
      </c>
      <c r="K1697" s="14">
        <v>1</v>
      </c>
      <c r="L1697" s="14">
        <v>2</v>
      </c>
      <c r="M1697" s="14">
        <v>2</v>
      </c>
      <c r="N1697" s="14">
        <v>2</v>
      </c>
      <c r="O1697" s="14">
        <v>1</v>
      </c>
      <c r="P1697" s="14"/>
      <c r="Q1697" s="28"/>
    </row>
    <row r="1698" spans="1:17" x14ac:dyDescent="0.2">
      <c r="A1698" s="25" t="s">
        <v>79</v>
      </c>
      <c r="B1698" s="11" t="s">
        <v>181</v>
      </c>
      <c r="C1698" s="11" t="s">
        <v>311</v>
      </c>
      <c r="D1698" s="11" t="s">
        <v>213</v>
      </c>
      <c r="E1698" s="11" t="s">
        <v>313</v>
      </c>
      <c r="F1698" s="12">
        <v>2</v>
      </c>
      <c r="G1698" s="12">
        <v>1</v>
      </c>
      <c r="H1698" s="12">
        <v>1</v>
      </c>
      <c r="I1698" s="12">
        <v>1</v>
      </c>
      <c r="J1698" s="12">
        <v>1</v>
      </c>
      <c r="K1698" s="12">
        <v>1</v>
      </c>
      <c r="L1698" s="12">
        <v>1</v>
      </c>
      <c r="M1698" s="12"/>
      <c r="N1698" s="12">
        <v>1</v>
      </c>
      <c r="O1698" s="12">
        <v>1</v>
      </c>
      <c r="P1698" s="12"/>
      <c r="Q1698" s="26"/>
    </row>
    <row r="1699" spans="1:17" x14ac:dyDescent="0.2">
      <c r="A1699" s="27" t="s">
        <v>79</v>
      </c>
      <c r="B1699" s="13" t="s">
        <v>181</v>
      </c>
      <c r="C1699" s="13" t="s">
        <v>314</v>
      </c>
      <c r="D1699" s="13" t="s">
        <v>214</v>
      </c>
      <c r="E1699" s="13" t="s">
        <v>313</v>
      </c>
      <c r="F1699" s="14">
        <v>1</v>
      </c>
      <c r="G1699" s="14"/>
      <c r="H1699" s="14">
        <v>1</v>
      </c>
      <c r="I1699" s="14">
        <v>1</v>
      </c>
      <c r="J1699" s="14">
        <v>1</v>
      </c>
      <c r="K1699" s="14"/>
      <c r="L1699" s="14"/>
      <c r="M1699" s="14">
        <v>1</v>
      </c>
      <c r="N1699" s="14">
        <v>1</v>
      </c>
      <c r="O1699" s="14">
        <v>1</v>
      </c>
      <c r="P1699" s="14"/>
      <c r="Q1699" s="28"/>
    </row>
    <row r="1700" spans="1:17" x14ac:dyDescent="0.2">
      <c r="A1700" s="25" t="s">
        <v>79</v>
      </c>
      <c r="B1700" s="11" t="s">
        <v>181</v>
      </c>
      <c r="C1700" s="11" t="s">
        <v>311</v>
      </c>
      <c r="D1700" s="11" t="s">
        <v>212</v>
      </c>
      <c r="E1700" s="11" t="s">
        <v>313</v>
      </c>
      <c r="F1700" s="12">
        <v>2</v>
      </c>
      <c r="G1700" s="12">
        <v>1</v>
      </c>
      <c r="H1700" s="12">
        <v>2</v>
      </c>
      <c r="I1700" s="12">
        <v>1</v>
      </c>
      <c r="J1700" s="12">
        <v>1</v>
      </c>
      <c r="K1700" s="12">
        <v>1</v>
      </c>
      <c r="L1700" s="12">
        <v>2</v>
      </c>
      <c r="M1700" s="12"/>
      <c r="N1700" s="12">
        <v>1</v>
      </c>
      <c r="O1700" s="12"/>
      <c r="P1700" s="12"/>
      <c r="Q1700" s="26"/>
    </row>
    <row r="1701" spans="1:17" x14ac:dyDescent="0.2">
      <c r="A1701" s="27" t="s">
        <v>79</v>
      </c>
      <c r="B1701" s="13" t="s">
        <v>181</v>
      </c>
      <c r="C1701" s="13" t="s">
        <v>311</v>
      </c>
      <c r="D1701" s="13" t="s">
        <v>214</v>
      </c>
      <c r="E1701" s="13" t="s">
        <v>312</v>
      </c>
      <c r="F1701" s="14">
        <v>1</v>
      </c>
      <c r="G1701" s="14"/>
      <c r="H1701" s="14">
        <v>1</v>
      </c>
      <c r="I1701" s="14">
        <v>1</v>
      </c>
      <c r="J1701" s="14">
        <v>1</v>
      </c>
      <c r="K1701" s="14"/>
      <c r="L1701" s="14">
        <v>1</v>
      </c>
      <c r="M1701" s="14">
        <v>1</v>
      </c>
      <c r="N1701" s="14"/>
      <c r="O1701" s="14"/>
      <c r="P1701" s="14"/>
      <c r="Q1701" s="28"/>
    </row>
    <row r="1702" spans="1:17" x14ac:dyDescent="0.2">
      <c r="A1702" s="25" t="s">
        <v>79</v>
      </c>
      <c r="B1702" s="11" t="s">
        <v>181</v>
      </c>
      <c r="C1702" s="11" t="s">
        <v>311</v>
      </c>
      <c r="D1702" s="11" t="s">
        <v>215</v>
      </c>
      <c r="E1702" s="11" t="s">
        <v>312</v>
      </c>
      <c r="F1702" s="12"/>
      <c r="G1702" s="12">
        <v>1</v>
      </c>
      <c r="H1702" s="12">
        <v>1</v>
      </c>
      <c r="I1702" s="12"/>
      <c r="J1702" s="12">
        <v>1</v>
      </c>
      <c r="K1702" s="12"/>
      <c r="L1702" s="12">
        <v>1</v>
      </c>
      <c r="M1702" s="12"/>
      <c r="N1702" s="12"/>
      <c r="O1702" s="12"/>
      <c r="P1702" s="12"/>
      <c r="Q1702" s="26"/>
    </row>
    <row r="1703" spans="1:17" x14ac:dyDescent="0.2">
      <c r="A1703" s="27" t="s">
        <v>79</v>
      </c>
      <c r="B1703" s="13" t="s">
        <v>181</v>
      </c>
      <c r="C1703" s="13" t="s">
        <v>311</v>
      </c>
      <c r="D1703" s="13" t="s">
        <v>215</v>
      </c>
      <c r="E1703" s="13" t="s">
        <v>313</v>
      </c>
      <c r="F1703" s="14"/>
      <c r="G1703" s="14"/>
      <c r="H1703" s="14">
        <v>1</v>
      </c>
      <c r="I1703" s="14">
        <v>1</v>
      </c>
      <c r="J1703" s="14">
        <v>1</v>
      </c>
      <c r="K1703" s="14"/>
      <c r="L1703" s="14">
        <v>2</v>
      </c>
      <c r="M1703" s="14"/>
      <c r="N1703" s="14"/>
      <c r="O1703" s="14"/>
      <c r="P1703" s="14"/>
      <c r="Q1703" s="28"/>
    </row>
    <row r="1704" spans="1:17" x14ac:dyDescent="0.2">
      <c r="A1704" s="25" t="s">
        <v>79</v>
      </c>
      <c r="B1704" s="11" t="s">
        <v>181</v>
      </c>
      <c r="C1704" s="11" t="s">
        <v>311</v>
      </c>
      <c r="D1704" s="11" t="s">
        <v>213</v>
      </c>
      <c r="E1704" s="11" t="s">
        <v>312</v>
      </c>
      <c r="F1704" s="12">
        <v>1</v>
      </c>
      <c r="G1704" s="12">
        <v>1</v>
      </c>
      <c r="H1704" s="12">
        <v>1</v>
      </c>
      <c r="I1704" s="12"/>
      <c r="J1704" s="12">
        <v>1</v>
      </c>
      <c r="K1704" s="12"/>
      <c r="L1704" s="12">
        <v>1</v>
      </c>
      <c r="M1704" s="12"/>
      <c r="N1704" s="12"/>
      <c r="O1704" s="12"/>
      <c r="P1704" s="12"/>
      <c r="Q1704" s="26"/>
    </row>
    <row r="1705" spans="1:17" x14ac:dyDescent="0.2">
      <c r="A1705" s="27" t="s">
        <v>79</v>
      </c>
      <c r="B1705" s="13" t="s">
        <v>181</v>
      </c>
      <c r="C1705" s="13" t="s">
        <v>311</v>
      </c>
      <c r="D1705" s="13" t="s">
        <v>212</v>
      </c>
      <c r="E1705" s="13" t="s">
        <v>312</v>
      </c>
      <c r="F1705" s="14">
        <v>2</v>
      </c>
      <c r="G1705" s="14">
        <v>1</v>
      </c>
      <c r="H1705" s="14">
        <v>1</v>
      </c>
      <c r="I1705" s="14">
        <v>1</v>
      </c>
      <c r="J1705" s="14">
        <v>1</v>
      </c>
      <c r="K1705" s="14"/>
      <c r="L1705" s="14">
        <v>1</v>
      </c>
      <c r="M1705" s="14"/>
      <c r="N1705" s="14"/>
      <c r="O1705" s="14"/>
      <c r="P1705" s="14"/>
      <c r="Q1705" s="28"/>
    </row>
    <row r="1706" spans="1:17" x14ac:dyDescent="0.2">
      <c r="A1706" s="25" t="s">
        <v>79</v>
      </c>
      <c r="B1706" s="11" t="s">
        <v>181</v>
      </c>
      <c r="C1706" s="11" t="s">
        <v>314</v>
      </c>
      <c r="D1706" s="11" t="s">
        <v>215</v>
      </c>
      <c r="E1706" s="11" t="s">
        <v>312</v>
      </c>
      <c r="F1706" s="12"/>
      <c r="G1706" s="12"/>
      <c r="H1706" s="12">
        <v>1</v>
      </c>
      <c r="I1706" s="12"/>
      <c r="J1706" s="12">
        <v>1</v>
      </c>
      <c r="K1706" s="12"/>
      <c r="L1706" s="12">
        <v>1</v>
      </c>
      <c r="M1706" s="12"/>
      <c r="N1706" s="12"/>
      <c r="O1706" s="12"/>
      <c r="P1706" s="12"/>
      <c r="Q1706" s="26"/>
    </row>
    <row r="1707" spans="1:17" x14ac:dyDescent="0.2">
      <c r="A1707" s="27" t="s">
        <v>79</v>
      </c>
      <c r="B1707" s="13" t="s">
        <v>181</v>
      </c>
      <c r="C1707" s="13" t="s">
        <v>314</v>
      </c>
      <c r="D1707" s="13" t="s">
        <v>215</v>
      </c>
      <c r="E1707" s="13" t="s">
        <v>313</v>
      </c>
      <c r="F1707" s="14">
        <v>1</v>
      </c>
      <c r="G1707" s="14"/>
      <c r="H1707" s="14">
        <v>1</v>
      </c>
      <c r="I1707" s="14">
        <v>1</v>
      </c>
      <c r="J1707" s="14">
        <v>1</v>
      </c>
      <c r="K1707" s="14"/>
      <c r="L1707" s="14">
        <v>1</v>
      </c>
      <c r="M1707" s="14"/>
      <c r="N1707" s="14"/>
      <c r="O1707" s="14"/>
      <c r="P1707" s="14"/>
      <c r="Q1707" s="28"/>
    </row>
    <row r="1708" spans="1:17" x14ac:dyDescent="0.2">
      <c r="A1708" s="25" t="s">
        <v>79</v>
      </c>
      <c r="B1708" s="11" t="s">
        <v>181</v>
      </c>
      <c r="C1708" s="11" t="s">
        <v>314</v>
      </c>
      <c r="D1708" s="11" t="s">
        <v>213</v>
      </c>
      <c r="E1708" s="11" t="s">
        <v>313</v>
      </c>
      <c r="F1708" s="12"/>
      <c r="G1708" s="12"/>
      <c r="H1708" s="12">
        <v>1</v>
      </c>
      <c r="I1708" s="12">
        <v>1</v>
      </c>
      <c r="J1708" s="12">
        <v>1</v>
      </c>
      <c r="K1708" s="12"/>
      <c r="L1708" s="12">
        <v>1</v>
      </c>
      <c r="M1708" s="12"/>
      <c r="N1708" s="12"/>
      <c r="O1708" s="12"/>
      <c r="P1708" s="12"/>
      <c r="Q1708" s="26"/>
    </row>
    <row r="1709" spans="1:17" x14ac:dyDescent="0.2">
      <c r="A1709" s="27" t="s">
        <v>79</v>
      </c>
      <c r="B1709" s="13" t="s">
        <v>181</v>
      </c>
      <c r="C1709" s="13" t="s">
        <v>314</v>
      </c>
      <c r="D1709" s="13" t="s">
        <v>213</v>
      </c>
      <c r="E1709" s="13" t="s">
        <v>312</v>
      </c>
      <c r="F1709" s="14">
        <v>1</v>
      </c>
      <c r="G1709" s="14"/>
      <c r="H1709" s="14">
        <v>1</v>
      </c>
      <c r="I1709" s="14"/>
      <c r="J1709" s="14"/>
      <c r="K1709" s="14"/>
      <c r="L1709" s="14"/>
      <c r="M1709" s="14"/>
      <c r="N1709" s="14"/>
      <c r="O1709" s="14"/>
      <c r="P1709" s="14"/>
      <c r="Q1709" s="28"/>
    </row>
    <row r="1710" spans="1:17" x14ac:dyDescent="0.2">
      <c r="A1710" s="25" t="s">
        <v>80</v>
      </c>
      <c r="B1710" s="11" t="s">
        <v>162</v>
      </c>
      <c r="C1710" s="11" t="s">
        <v>311</v>
      </c>
      <c r="D1710" s="11" t="s">
        <v>210</v>
      </c>
      <c r="E1710" s="11" t="s">
        <v>312</v>
      </c>
      <c r="F1710" s="12"/>
      <c r="G1710" s="12"/>
      <c r="H1710" s="12"/>
      <c r="I1710" s="12"/>
      <c r="J1710" s="12"/>
      <c r="K1710" s="12"/>
      <c r="L1710" s="12"/>
      <c r="M1710" s="12"/>
      <c r="N1710" s="12"/>
      <c r="O1710" s="12"/>
      <c r="P1710" s="12"/>
      <c r="Q1710" s="26"/>
    </row>
    <row r="1711" spans="1:17" x14ac:dyDescent="0.2">
      <c r="A1711" s="27" t="s">
        <v>80</v>
      </c>
      <c r="B1711" s="13" t="s">
        <v>162</v>
      </c>
      <c r="C1711" s="13" t="s">
        <v>311</v>
      </c>
      <c r="D1711" s="13" t="s">
        <v>210</v>
      </c>
      <c r="E1711" s="13" t="s">
        <v>313</v>
      </c>
      <c r="F1711" s="14"/>
      <c r="G1711" s="14"/>
      <c r="H1711" s="14"/>
      <c r="I1711" s="14"/>
      <c r="J1711" s="14"/>
      <c r="K1711" s="14"/>
      <c r="L1711" s="14"/>
      <c r="M1711" s="14"/>
      <c r="N1711" s="14"/>
      <c r="O1711" s="14"/>
      <c r="P1711" s="14"/>
      <c r="Q1711" s="28"/>
    </row>
    <row r="1712" spans="1:17" x14ac:dyDescent="0.2">
      <c r="A1712" s="25" t="s">
        <v>80</v>
      </c>
      <c r="B1712" s="11" t="s">
        <v>162</v>
      </c>
      <c r="C1712" s="11" t="s">
        <v>311</v>
      </c>
      <c r="D1712" s="11" t="s">
        <v>212</v>
      </c>
      <c r="E1712" s="11" t="s">
        <v>313</v>
      </c>
      <c r="F1712" s="12"/>
      <c r="G1712" s="12"/>
      <c r="H1712" s="12"/>
      <c r="I1712" s="12"/>
      <c r="J1712" s="12"/>
      <c r="K1712" s="12"/>
      <c r="L1712" s="12"/>
      <c r="M1712" s="12"/>
      <c r="N1712" s="12"/>
      <c r="O1712" s="12"/>
      <c r="P1712" s="12"/>
      <c r="Q1712" s="26"/>
    </row>
    <row r="1713" spans="1:17" x14ac:dyDescent="0.2">
      <c r="A1713" s="27" t="s">
        <v>80</v>
      </c>
      <c r="B1713" s="13" t="s">
        <v>162</v>
      </c>
      <c r="C1713" s="13" t="s">
        <v>311</v>
      </c>
      <c r="D1713" s="13" t="s">
        <v>212</v>
      </c>
      <c r="E1713" s="13" t="s">
        <v>312</v>
      </c>
      <c r="F1713" s="14"/>
      <c r="G1713" s="14"/>
      <c r="H1713" s="14"/>
      <c r="I1713" s="14"/>
      <c r="J1713" s="14"/>
      <c r="K1713" s="14"/>
      <c r="L1713" s="14"/>
      <c r="M1713" s="14"/>
      <c r="N1713" s="14"/>
      <c r="O1713" s="14"/>
      <c r="P1713" s="14"/>
      <c r="Q1713" s="28"/>
    </row>
    <row r="1714" spans="1:17" x14ac:dyDescent="0.2">
      <c r="A1714" s="25" t="s">
        <v>80</v>
      </c>
      <c r="B1714" s="11" t="s">
        <v>162</v>
      </c>
      <c r="C1714" s="11" t="s">
        <v>314</v>
      </c>
      <c r="D1714" s="11" t="s">
        <v>206</v>
      </c>
      <c r="E1714" s="11" t="s">
        <v>312</v>
      </c>
      <c r="F1714" s="12"/>
      <c r="G1714" s="12"/>
      <c r="H1714" s="12"/>
      <c r="I1714" s="12"/>
      <c r="J1714" s="12"/>
      <c r="K1714" s="12"/>
      <c r="L1714" s="12"/>
      <c r="M1714" s="12"/>
      <c r="N1714" s="12"/>
      <c r="O1714" s="12"/>
      <c r="P1714" s="12"/>
      <c r="Q1714" s="26"/>
    </row>
    <row r="1715" spans="1:17" x14ac:dyDescent="0.2">
      <c r="A1715" s="27" t="s">
        <v>80</v>
      </c>
      <c r="B1715" s="13" t="s">
        <v>162</v>
      </c>
      <c r="C1715" s="13" t="s">
        <v>314</v>
      </c>
      <c r="D1715" s="13" t="s">
        <v>206</v>
      </c>
      <c r="E1715" s="13" t="s">
        <v>313</v>
      </c>
      <c r="F1715" s="14"/>
      <c r="G1715" s="14"/>
      <c r="H1715" s="14"/>
      <c r="I1715" s="14"/>
      <c r="J1715" s="14"/>
      <c r="K1715" s="14"/>
      <c r="L1715" s="14"/>
      <c r="M1715" s="14"/>
      <c r="N1715" s="14"/>
      <c r="O1715" s="14"/>
      <c r="P1715" s="14"/>
      <c r="Q1715" s="28"/>
    </row>
    <row r="1716" spans="1:17" x14ac:dyDescent="0.2">
      <c r="A1716" s="25" t="s">
        <v>80</v>
      </c>
      <c r="B1716" s="11" t="s">
        <v>162</v>
      </c>
      <c r="C1716" s="11" t="s">
        <v>314</v>
      </c>
      <c r="D1716" s="11" t="s">
        <v>214</v>
      </c>
      <c r="E1716" s="11" t="s">
        <v>312</v>
      </c>
      <c r="F1716" s="12">
        <v>7</v>
      </c>
      <c r="G1716" s="12"/>
      <c r="H1716" s="12"/>
      <c r="I1716" s="12"/>
      <c r="J1716" s="12"/>
      <c r="K1716" s="12"/>
      <c r="L1716" s="12"/>
      <c r="M1716" s="12"/>
      <c r="N1716" s="12"/>
      <c r="O1716" s="12"/>
      <c r="P1716" s="12"/>
      <c r="Q1716" s="26"/>
    </row>
    <row r="1717" spans="1:17" x14ac:dyDescent="0.2">
      <c r="A1717" s="27" t="s">
        <v>80</v>
      </c>
      <c r="B1717" s="13" t="s">
        <v>162</v>
      </c>
      <c r="C1717" s="13" t="s">
        <v>314</v>
      </c>
      <c r="D1717" s="13" t="s">
        <v>214</v>
      </c>
      <c r="E1717" s="13" t="s">
        <v>313</v>
      </c>
      <c r="F1717" s="14">
        <v>7</v>
      </c>
      <c r="G1717" s="14"/>
      <c r="H1717" s="14"/>
      <c r="I1717" s="14"/>
      <c r="J1717" s="14"/>
      <c r="K1717" s="14"/>
      <c r="L1717" s="14"/>
      <c r="M1717" s="14"/>
      <c r="N1717" s="14"/>
      <c r="O1717" s="14"/>
      <c r="P1717" s="14"/>
      <c r="Q1717" s="28"/>
    </row>
    <row r="1718" spans="1:17" x14ac:dyDescent="0.2">
      <c r="A1718" s="25" t="s">
        <v>80</v>
      </c>
      <c r="B1718" s="11" t="s">
        <v>162</v>
      </c>
      <c r="C1718" s="11" t="s">
        <v>314</v>
      </c>
      <c r="D1718" s="11" t="s">
        <v>215</v>
      </c>
      <c r="E1718" s="11" t="s">
        <v>312</v>
      </c>
      <c r="F1718" s="12">
        <v>4</v>
      </c>
      <c r="G1718" s="12"/>
      <c r="H1718" s="12"/>
      <c r="I1718" s="12"/>
      <c r="J1718" s="12"/>
      <c r="K1718" s="12"/>
      <c r="L1718" s="12"/>
      <c r="M1718" s="12"/>
      <c r="N1718" s="12"/>
      <c r="O1718" s="12"/>
      <c r="P1718" s="12"/>
      <c r="Q1718" s="26"/>
    </row>
    <row r="1719" spans="1:17" x14ac:dyDescent="0.2">
      <c r="A1719" s="27" t="s">
        <v>80</v>
      </c>
      <c r="B1719" s="13" t="s">
        <v>162</v>
      </c>
      <c r="C1719" s="13" t="s">
        <v>314</v>
      </c>
      <c r="D1719" s="13" t="s">
        <v>215</v>
      </c>
      <c r="E1719" s="13" t="s">
        <v>313</v>
      </c>
      <c r="F1719" s="14">
        <v>3</v>
      </c>
      <c r="G1719" s="14"/>
      <c r="H1719" s="14"/>
      <c r="I1719" s="14"/>
      <c r="J1719" s="14"/>
      <c r="K1719" s="14"/>
      <c r="L1719" s="14"/>
      <c r="M1719" s="14"/>
      <c r="N1719" s="14"/>
      <c r="O1719" s="14"/>
      <c r="P1719" s="14"/>
      <c r="Q1719" s="28"/>
    </row>
    <row r="1720" spans="1:17" x14ac:dyDescent="0.2">
      <c r="A1720" s="25" t="s">
        <v>80</v>
      </c>
      <c r="B1720" s="11" t="s">
        <v>162</v>
      </c>
      <c r="C1720" s="11" t="s">
        <v>314</v>
      </c>
      <c r="D1720" s="11" t="s">
        <v>213</v>
      </c>
      <c r="E1720" s="11" t="s">
        <v>312</v>
      </c>
      <c r="F1720" s="12">
        <v>6</v>
      </c>
      <c r="G1720" s="12"/>
      <c r="H1720" s="12"/>
      <c r="I1720" s="12"/>
      <c r="J1720" s="12"/>
      <c r="K1720" s="12"/>
      <c r="L1720" s="12"/>
      <c r="M1720" s="12"/>
      <c r="N1720" s="12"/>
      <c r="O1720" s="12"/>
      <c r="P1720" s="12"/>
      <c r="Q1720" s="26"/>
    </row>
    <row r="1721" spans="1:17" x14ac:dyDescent="0.2">
      <c r="A1721" s="27" t="s">
        <v>80</v>
      </c>
      <c r="B1721" s="13" t="s">
        <v>162</v>
      </c>
      <c r="C1721" s="13" t="s">
        <v>314</v>
      </c>
      <c r="D1721" s="13" t="s">
        <v>213</v>
      </c>
      <c r="E1721" s="13" t="s">
        <v>313</v>
      </c>
      <c r="F1721" s="14">
        <v>3</v>
      </c>
      <c r="G1721" s="14"/>
      <c r="H1721" s="14"/>
      <c r="I1721" s="14"/>
      <c r="J1721" s="14"/>
      <c r="K1721" s="14"/>
      <c r="L1721" s="14"/>
      <c r="M1721" s="14"/>
      <c r="N1721" s="14"/>
      <c r="O1721" s="14"/>
      <c r="P1721" s="14"/>
      <c r="Q1721" s="28"/>
    </row>
    <row r="1722" spans="1:17" x14ac:dyDescent="0.2">
      <c r="A1722" s="25" t="s">
        <v>80</v>
      </c>
      <c r="B1722" s="11" t="s">
        <v>162</v>
      </c>
      <c r="C1722" s="11" t="s">
        <v>314</v>
      </c>
      <c r="D1722" s="11" t="s">
        <v>212</v>
      </c>
      <c r="E1722" s="11" t="s">
        <v>312</v>
      </c>
      <c r="F1722" s="12">
        <v>7</v>
      </c>
      <c r="G1722" s="12"/>
      <c r="H1722" s="12"/>
      <c r="I1722" s="12"/>
      <c r="J1722" s="12"/>
      <c r="K1722" s="12"/>
      <c r="L1722" s="12"/>
      <c r="M1722" s="12"/>
      <c r="N1722" s="12"/>
      <c r="O1722" s="12"/>
      <c r="P1722" s="12"/>
      <c r="Q1722" s="26"/>
    </row>
    <row r="1723" spans="1:17" x14ac:dyDescent="0.2">
      <c r="A1723" s="27" t="s">
        <v>80</v>
      </c>
      <c r="B1723" s="13" t="s">
        <v>162</v>
      </c>
      <c r="C1723" s="13" t="s">
        <v>314</v>
      </c>
      <c r="D1723" s="13" t="s">
        <v>212</v>
      </c>
      <c r="E1723" s="13" t="s">
        <v>313</v>
      </c>
      <c r="F1723" s="14">
        <v>7</v>
      </c>
      <c r="G1723" s="14"/>
      <c r="H1723" s="14"/>
      <c r="I1723" s="14"/>
      <c r="J1723" s="14"/>
      <c r="K1723" s="14"/>
      <c r="L1723" s="14"/>
      <c r="M1723" s="14"/>
      <c r="N1723" s="14"/>
      <c r="O1723" s="14"/>
      <c r="P1723" s="14"/>
      <c r="Q1723" s="28"/>
    </row>
    <row r="1724" spans="1:17" x14ac:dyDescent="0.2">
      <c r="A1724" s="25" t="s">
        <v>80</v>
      </c>
      <c r="B1724" s="11" t="s">
        <v>162</v>
      </c>
      <c r="C1724" s="11" t="s">
        <v>314</v>
      </c>
      <c r="D1724" s="11" t="s">
        <v>210</v>
      </c>
      <c r="E1724" s="11" t="s">
        <v>312</v>
      </c>
      <c r="F1724" s="12">
        <v>6</v>
      </c>
      <c r="G1724" s="12"/>
      <c r="H1724" s="12"/>
      <c r="I1724" s="12"/>
      <c r="J1724" s="12"/>
      <c r="K1724" s="12"/>
      <c r="L1724" s="12"/>
      <c r="M1724" s="12"/>
      <c r="N1724" s="12"/>
      <c r="O1724" s="12"/>
      <c r="P1724" s="12"/>
      <c r="Q1724" s="26"/>
    </row>
    <row r="1725" spans="1:17" x14ac:dyDescent="0.2">
      <c r="A1725" s="27" t="s">
        <v>80</v>
      </c>
      <c r="B1725" s="13" t="s">
        <v>162</v>
      </c>
      <c r="C1725" s="13" t="s">
        <v>314</v>
      </c>
      <c r="D1725" s="13" t="s">
        <v>210</v>
      </c>
      <c r="E1725" s="13" t="s">
        <v>313</v>
      </c>
      <c r="F1725" s="14">
        <v>5</v>
      </c>
      <c r="G1725" s="14"/>
      <c r="H1725" s="14"/>
      <c r="I1725" s="14"/>
      <c r="J1725" s="14"/>
      <c r="K1725" s="14"/>
      <c r="L1725" s="14"/>
      <c r="M1725" s="14"/>
      <c r="N1725" s="14"/>
      <c r="O1725" s="14"/>
      <c r="P1725" s="14"/>
      <c r="Q1725" s="28"/>
    </row>
    <row r="1726" spans="1:17" x14ac:dyDescent="0.2">
      <c r="A1726" s="25" t="s">
        <v>80</v>
      </c>
      <c r="B1726" s="11" t="s">
        <v>162</v>
      </c>
      <c r="C1726" s="11" t="s">
        <v>311</v>
      </c>
      <c r="D1726" s="11" t="s">
        <v>214</v>
      </c>
      <c r="E1726" s="11" t="s">
        <v>312</v>
      </c>
      <c r="F1726" s="12"/>
      <c r="G1726" s="12">
        <v>6</v>
      </c>
      <c r="H1726" s="12"/>
      <c r="I1726" s="12"/>
      <c r="J1726" s="12"/>
      <c r="K1726" s="12"/>
      <c r="L1726" s="12"/>
      <c r="M1726" s="12"/>
      <c r="N1726" s="12"/>
      <c r="O1726" s="12"/>
      <c r="P1726" s="12"/>
      <c r="Q1726" s="26"/>
    </row>
    <row r="1727" spans="1:17" x14ac:dyDescent="0.2">
      <c r="A1727" s="27" t="s">
        <v>80</v>
      </c>
      <c r="B1727" s="13" t="s">
        <v>162</v>
      </c>
      <c r="C1727" s="13" t="s">
        <v>311</v>
      </c>
      <c r="D1727" s="13" t="s">
        <v>214</v>
      </c>
      <c r="E1727" s="13" t="s">
        <v>313</v>
      </c>
      <c r="F1727" s="14"/>
      <c r="G1727" s="14">
        <v>5</v>
      </c>
      <c r="H1727" s="14"/>
      <c r="I1727" s="14"/>
      <c r="J1727" s="14"/>
      <c r="K1727" s="14"/>
      <c r="L1727" s="14"/>
      <c r="M1727" s="14"/>
      <c r="N1727" s="14"/>
      <c r="O1727" s="14"/>
      <c r="P1727" s="14"/>
      <c r="Q1727" s="28"/>
    </row>
    <row r="1728" spans="1:17" x14ac:dyDescent="0.2">
      <c r="A1728" s="25" t="s">
        <v>80</v>
      </c>
      <c r="B1728" s="11" t="s">
        <v>162</v>
      </c>
      <c r="C1728" s="11" t="s">
        <v>311</v>
      </c>
      <c r="D1728" s="11" t="s">
        <v>215</v>
      </c>
      <c r="E1728" s="11" t="s">
        <v>312</v>
      </c>
      <c r="F1728" s="12"/>
      <c r="G1728" s="12">
        <v>8</v>
      </c>
      <c r="H1728" s="12"/>
      <c r="I1728" s="12"/>
      <c r="J1728" s="12"/>
      <c r="K1728" s="12"/>
      <c r="L1728" s="12"/>
      <c r="M1728" s="12"/>
      <c r="N1728" s="12"/>
      <c r="O1728" s="12"/>
      <c r="P1728" s="12"/>
      <c r="Q1728" s="26"/>
    </row>
    <row r="1729" spans="1:17" x14ac:dyDescent="0.2">
      <c r="A1729" s="27" t="s">
        <v>80</v>
      </c>
      <c r="B1729" s="13" t="s">
        <v>162</v>
      </c>
      <c r="C1729" s="13" t="s">
        <v>311</v>
      </c>
      <c r="D1729" s="13" t="s">
        <v>215</v>
      </c>
      <c r="E1729" s="13" t="s">
        <v>313</v>
      </c>
      <c r="F1729" s="14"/>
      <c r="G1729" s="14">
        <v>7</v>
      </c>
      <c r="H1729" s="14"/>
      <c r="I1729" s="14"/>
      <c r="J1729" s="14"/>
      <c r="K1729" s="14"/>
      <c r="L1729" s="14"/>
      <c r="M1729" s="14"/>
      <c r="N1729" s="14"/>
      <c r="O1729" s="14"/>
      <c r="P1729" s="14"/>
      <c r="Q1729" s="28"/>
    </row>
    <row r="1730" spans="1:17" x14ac:dyDescent="0.2">
      <c r="A1730" s="25" t="s">
        <v>80</v>
      </c>
      <c r="B1730" s="11" t="s">
        <v>162</v>
      </c>
      <c r="C1730" s="11" t="s">
        <v>311</v>
      </c>
      <c r="D1730" s="11" t="s">
        <v>213</v>
      </c>
      <c r="E1730" s="11" t="s">
        <v>312</v>
      </c>
      <c r="F1730" s="12"/>
      <c r="G1730" s="12">
        <v>20</v>
      </c>
      <c r="H1730" s="12"/>
      <c r="I1730" s="12"/>
      <c r="J1730" s="12"/>
      <c r="K1730" s="12"/>
      <c r="L1730" s="12"/>
      <c r="M1730" s="12"/>
      <c r="N1730" s="12"/>
      <c r="O1730" s="12"/>
      <c r="P1730" s="12"/>
      <c r="Q1730" s="26"/>
    </row>
    <row r="1731" spans="1:17" x14ac:dyDescent="0.2">
      <c r="A1731" s="27" t="s">
        <v>80</v>
      </c>
      <c r="B1731" s="13" t="s">
        <v>162</v>
      </c>
      <c r="C1731" s="13" t="s">
        <v>311</v>
      </c>
      <c r="D1731" s="13" t="s">
        <v>213</v>
      </c>
      <c r="E1731" s="13" t="s">
        <v>313</v>
      </c>
      <c r="F1731" s="14"/>
      <c r="G1731" s="14">
        <v>16</v>
      </c>
      <c r="H1731" s="14"/>
      <c r="I1731" s="14"/>
      <c r="J1731" s="14"/>
      <c r="K1731" s="14"/>
      <c r="L1731" s="14"/>
      <c r="M1731" s="14"/>
      <c r="N1731" s="14"/>
      <c r="O1731" s="14"/>
      <c r="P1731" s="14"/>
      <c r="Q1731" s="28"/>
    </row>
    <row r="1732" spans="1:17" x14ac:dyDescent="0.2">
      <c r="A1732" s="25" t="s">
        <v>81</v>
      </c>
      <c r="B1732" s="11" t="s">
        <v>163</v>
      </c>
      <c r="C1732" s="11" t="s">
        <v>311</v>
      </c>
      <c r="D1732" s="11" t="s">
        <v>210</v>
      </c>
      <c r="E1732" s="11" t="s">
        <v>312</v>
      </c>
      <c r="F1732" s="12"/>
      <c r="G1732" s="12"/>
      <c r="H1732" s="12"/>
      <c r="I1732" s="12"/>
      <c r="J1732" s="12"/>
      <c r="K1732" s="12"/>
      <c r="L1732" s="12"/>
      <c r="M1732" s="12"/>
      <c r="N1732" s="12"/>
      <c r="O1732" s="12"/>
      <c r="P1732" s="12"/>
      <c r="Q1732" s="26"/>
    </row>
    <row r="1733" spans="1:17" x14ac:dyDescent="0.2">
      <c r="A1733" s="27" t="s">
        <v>81</v>
      </c>
      <c r="B1733" s="13" t="s">
        <v>163</v>
      </c>
      <c r="C1733" s="13" t="s">
        <v>311</v>
      </c>
      <c r="D1733" s="13" t="s">
        <v>210</v>
      </c>
      <c r="E1733" s="13" t="s">
        <v>313</v>
      </c>
      <c r="F1733" s="14"/>
      <c r="G1733" s="14"/>
      <c r="H1733" s="14"/>
      <c r="I1733" s="14"/>
      <c r="J1733" s="14"/>
      <c r="K1733" s="14"/>
      <c r="L1733" s="14"/>
      <c r="M1733" s="14"/>
      <c r="N1733" s="14"/>
      <c r="O1733" s="14"/>
      <c r="P1733" s="14"/>
      <c r="Q1733" s="28"/>
    </row>
    <row r="1734" spans="1:17" x14ac:dyDescent="0.2">
      <c r="A1734" s="25" t="s">
        <v>81</v>
      </c>
      <c r="B1734" s="11" t="s">
        <v>163</v>
      </c>
      <c r="C1734" s="11" t="s">
        <v>314</v>
      </c>
      <c r="D1734" s="11" t="s">
        <v>210</v>
      </c>
      <c r="E1734" s="11" t="s">
        <v>312</v>
      </c>
      <c r="F1734" s="12"/>
      <c r="G1734" s="12"/>
      <c r="H1734" s="12"/>
      <c r="I1734" s="12"/>
      <c r="J1734" s="12"/>
      <c r="K1734" s="12"/>
      <c r="L1734" s="12"/>
      <c r="M1734" s="12"/>
      <c r="N1734" s="12"/>
      <c r="O1734" s="12"/>
      <c r="P1734" s="12"/>
      <c r="Q1734" s="26"/>
    </row>
    <row r="1735" spans="1:17" x14ac:dyDescent="0.2">
      <c r="A1735" s="27" t="s">
        <v>81</v>
      </c>
      <c r="B1735" s="13" t="s">
        <v>163</v>
      </c>
      <c r="C1735" s="13" t="s">
        <v>314</v>
      </c>
      <c r="D1735" s="13" t="s">
        <v>210</v>
      </c>
      <c r="E1735" s="13" t="s">
        <v>313</v>
      </c>
      <c r="F1735" s="14"/>
      <c r="G1735" s="14"/>
      <c r="H1735" s="14"/>
      <c r="I1735" s="14"/>
      <c r="J1735" s="14"/>
      <c r="K1735" s="14"/>
      <c r="L1735" s="14"/>
      <c r="M1735" s="14"/>
      <c r="N1735" s="14"/>
      <c r="O1735" s="14"/>
      <c r="P1735" s="14"/>
      <c r="Q1735" s="28"/>
    </row>
    <row r="1736" spans="1:17" x14ac:dyDescent="0.2">
      <c r="A1736" s="25" t="s">
        <v>81</v>
      </c>
      <c r="B1736" s="11" t="s">
        <v>163</v>
      </c>
      <c r="C1736" s="11" t="s">
        <v>311</v>
      </c>
      <c r="D1736" s="11" t="s">
        <v>212</v>
      </c>
      <c r="E1736" s="11" t="s">
        <v>313</v>
      </c>
      <c r="F1736" s="12"/>
      <c r="G1736" s="12"/>
      <c r="H1736" s="12"/>
      <c r="I1736" s="12"/>
      <c r="J1736" s="12"/>
      <c r="K1736" s="12"/>
      <c r="L1736" s="12"/>
      <c r="M1736" s="12"/>
      <c r="N1736" s="12"/>
      <c r="O1736" s="12"/>
      <c r="P1736" s="12"/>
      <c r="Q1736" s="26"/>
    </row>
    <row r="1737" spans="1:17" x14ac:dyDescent="0.2">
      <c r="A1737" s="27" t="s">
        <v>81</v>
      </c>
      <c r="B1737" s="13" t="s">
        <v>163</v>
      </c>
      <c r="C1737" s="13" t="s">
        <v>311</v>
      </c>
      <c r="D1737" s="13" t="s">
        <v>212</v>
      </c>
      <c r="E1737" s="13" t="s">
        <v>312</v>
      </c>
      <c r="F1737" s="14"/>
      <c r="G1737" s="14"/>
      <c r="H1737" s="14"/>
      <c r="I1737" s="14"/>
      <c r="J1737" s="14"/>
      <c r="K1737" s="14"/>
      <c r="L1737" s="14"/>
      <c r="M1737" s="14"/>
      <c r="N1737" s="14"/>
      <c r="O1737" s="14"/>
      <c r="P1737" s="14"/>
      <c r="Q1737" s="28"/>
    </row>
    <row r="1738" spans="1:17" x14ac:dyDescent="0.2">
      <c r="A1738" s="25" t="s">
        <v>81</v>
      </c>
      <c r="B1738" s="11" t="s">
        <v>163</v>
      </c>
      <c r="C1738" s="11" t="s">
        <v>314</v>
      </c>
      <c r="D1738" s="11" t="s">
        <v>206</v>
      </c>
      <c r="E1738" s="11" t="s">
        <v>312</v>
      </c>
      <c r="F1738" s="12"/>
      <c r="G1738" s="12"/>
      <c r="H1738" s="12"/>
      <c r="I1738" s="12"/>
      <c r="J1738" s="12"/>
      <c r="K1738" s="12"/>
      <c r="L1738" s="12"/>
      <c r="M1738" s="12"/>
      <c r="N1738" s="12"/>
      <c r="O1738" s="12"/>
      <c r="P1738" s="12"/>
      <c r="Q1738" s="26"/>
    </row>
    <row r="1739" spans="1:17" x14ac:dyDescent="0.2">
      <c r="A1739" s="27" t="s">
        <v>81</v>
      </c>
      <c r="B1739" s="13" t="s">
        <v>163</v>
      </c>
      <c r="C1739" s="13" t="s">
        <v>314</v>
      </c>
      <c r="D1739" s="13" t="s">
        <v>206</v>
      </c>
      <c r="E1739" s="13" t="s">
        <v>313</v>
      </c>
      <c r="F1739" s="14"/>
      <c r="G1739" s="14"/>
      <c r="H1739" s="14"/>
      <c r="I1739" s="14"/>
      <c r="J1739" s="14"/>
      <c r="K1739" s="14"/>
      <c r="L1739" s="14"/>
      <c r="M1739" s="14"/>
      <c r="N1739" s="14"/>
      <c r="O1739" s="14"/>
      <c r="P1739" s="14"/>
      <c r="Q1739" s="28"/>
    </row>
    <row r="1740" spans="1:17" x14ac:dyDescent="0.2">
      <c r="A1740" s="25" t="s">
        <v>81</v>
      </c>
      <c r="B1740" s="11" t="s">
        <v>163</v>
      </c>
      <c r="C1740" s="11" t="s">
        <v>311</v>
      </c>
      <c r="D1740" s="11" t="s">
        <v>213</v>
      </c>
      <c r="E1740" s="11" t="s">
        <v>313</v>
      </c>
      <c r="F1740" s="12"/>
      <c r="G1740" s="12"/>
      <c r="H1740" s="12"/>
      <c r="I1740" s="12"/>
      <c r="J1740" s="12"/>
      <c r="K1740" s="12"/>
      <c r="L1740" s="12"/>
      <c r="M1740" s="12"/>
      <c r="N1740" s="12"/>
      <c r="O1740" s="12"/>
      <c r="P1740" s="12"/>
      <c r="Q1740" s="26"/>
    </row>
    <row r="1741" spans="1:17" x14ac:dyDescent="0.2">
      <c r="A1741" s="27" t="s">
        <v>81</v>
      </c>
      <c r="B1741" s="13" t="s">
        <v>163</v>
      </c>
      <c r="C1741" s="13" t="s">
        <v>311</v>
      </c>
      <c r="D1741" s="13" t="s">
        <v>215</v>
      </c>
      <c r="E1741" s="13" t="s">
        <v>312</v>
      </c>
      <c r="F1741" s="14"/>
      <c r="G1741" s="14"/>
      <c r="H1741" s="14"/>
      <c r="I1741" s="14"/>
      <c r="J1741" s="14"/>
      <c r="K1741" s="14">
        <v>1</v>
      </c>
      <c r="L1741" s="14"/>
      <c r="M1741" s="14"/>
      <c r="N1741" s="14"/>
      <c r="O1741" s="14"/>
      <c r="P1741" s="14"/>
      <c r="Q1741" s="28"/>
    </row>
    <row r="1742" spans="1:17" x14ac:dyDescent="0.2">
      <c r="A1742" s="25" t="s">
        <v>81</v>
      </c>
      <c r="B1742" s="11" t="s">
        <v>163</v>
      </c>
      <c r="C1742" s="11" t="s">
        <v>311</v>
      </c>
      <c r="D1742" s="11" t="s">
        <v>213</v>
      </c>
      <c r="E1742" s="11" t="s">
        <v>312</v>
      </c>
      <c r="F1742" s="12"/>
      <c r="G1742" s="12"/>
      <c r="H1742" s="12"/>
      <c r="I1742" s="12"/>
      <c r="J1742" s="12"/>
      <c r="K1742" s="12">
        <v>6</v>
      </c>
      <c r="L1742" s="12"/>
      <c r="M1742" s="12"/>
      <c r="N1742" s="12"/>
      <c r="O1742" s="12"/>
      <c r="P1742" s="12"/>
      <c r="Q1742" s="26"/>
    </row>
    <row r="1743" spans="1:17" x14ac:dyDescent="0.2">
      <c r="A1743" s="27" t="s">
        <v>81</v>
      </c>
      <c r="B1743" s="13" t="s">
        <v>163</v>
      </c>
      <c r="C1743" s="13" t="s">
        <v>314</v>
      </c>
      <c r="D1743" s="13" t="s">
        <v>214</v>
      </c>
      <c r="E1743" s="13" t="s">
        <v>313</v>
      </c>
      <c r="F1743" s="14"/>
      <c r="G1743" s="14"/>
      <c r="H1743" s="14"/>
      <c r="I1743" s="14"/>
      <c r="J1743" s="14"/>
      <c r="K1743" s="14">
        <v>5</v>
      </c>
      <c r="L1743" s="14">
        <v>4</v>
      </c>
      <c r="M1743" s="14"/>
      <c r="N1743" s="14"/>
      <c r="O1743" s="14"/>
      <c r="P1743" s="14"/>
      <c r="Q1743" s="28"/>
    </row>
    <row r="1744" spans="1:17" x14ac:dyDescent="0.2">
      <c r="A1744" s="25" t="s">
        <v>81</v>
      </c>
      <c r="B1744" s="11" t="s">
        <v>163</v>
      </c>
      <c r="C1744" s="11" t="s">
        <v>314</v>
      </c>
      <c r="D1744" s="11" t="s">
        <v>215</v>
      </c>
      <c r="E1744" s="11" t="s">
        <v>312</v>
      </c>
      <c r="F1744" s="12"/>
      <c r="G1744" s="12"/>
      <c r="H1744" s="12"/>
      <c r="I1744" s="12"/>
      <c r="J1744" s="12"/>
      <c r="K1744" s="12">
        <v>1</v>
      </c>
      <c r="L1744" s="12"/>
      <c r="M1744" s="12"/>
      <c r="N1744" s="12"/>
      <c r="O1744" s="12"/>
      <c r="P1744" s="12"/>
      <c r="Q1744" s="26"/>
    </row>
    <row r="1745" spans="1:17" x14ac:dyDescent="0.2">
      <c r="A1745" s="27" t="s">
        <v>81</v>
      </c>
      <c r="B1745" s="13" t="s">
        <v>163</v>
      </c>
      <c r="C1745" s="13" t="s">
        <v>314</v>
      </c>
      <c r="D1745" s="13" t="s">
        <v>213</v>
      </c>
      <c r="E1745" s="13" t="s">
        <v>313</v>
      </c>
      <c r="F1745" s="14"/>
      <c r="G1745" s="14"/>
      <c r="H1745" s="14"/>
      <c r="I1745" s="14"/>
      <c r="J1745" s="14"/>
      <c r="K1745" s="14">
        <v>2</v>
      </c>
      <c r="L1745" s="14">
        <v>1</v>
      </c>
      <c r="M1745" s="14"/>
      <c r="N1745" s="14"/>
      <c r="O1745" s="14"/>
      <c r="P1745" s="14"/>
      <c r="Q1745" s="28"/>
    </row>
    <row r="1746" spans="1:17" x14ac:dyDescent="0.2">
      <c r="A1746" s="25" t="s">
        <v>81</v>
      </c>
      <c r="B1746" s="11" t="s">
        <v>163</v>
      </c>
      <c r="C1746" s="11" t="s">
        <v>314</v>
      </c>
      <c r="D1746" s="11" t="s">
        <v>212</v>
      </c>
      <c r="E1746" s="11" t="s">
        <v>312</v>
      </c>
      <c r="F1746" s="12"/>
      <c r="G1746" s="12"/>
      <c r="H1746" s="12"/>
      <c r="I1746" s="12"/>
      <c r="J1746" s="12"/>
      <c r="K1746" s="12">
        <v>1</v>
      </c>
      <c r="L1746" s="12">
        <v>2</v>
      </c>
      <c r="M1746" s="12"/>
      <c r="N1746" s="12"/>
      <c r="O1746" s="12"/>
      <c r="P1746" s="12"/>
      <c r="Q1746" s="26"/>
    </row>
    <row r="1747" spans="1:17" x14ac:dyDescent="0.2">
      <c r="A1747" s="27" t="s">
        <v>81</v>
      </c>
      <c r="B1747" s="13" t="s">
        <v>163</v>
      </c>
      <c r="C1747" s="13" t="s">
        <v>314</v>
      </c>
      <c r="D1747" s="13" t="s">
        <v>212</v>
      </c>
      <c r="E1747" s="13" t="s">
        <v>313</v>
      </c>
      <c r="F1747" s="14"/>
      <c r="G1747" s="14"/>
      <c r="H1747" s="14"/>
      <c r="I1747" s="14"/>
      <c r="J1747" s="14">
        <v>4</v>
      </c>
      <c r="K1747" s="14">
        <v>6</v>
      </c>
      <c r="L1747" s="14">
        <v>1</v>
      </c>
      <c r="M1747" s="14"/>
      <c r="N1747" s="14"/>
      <c r="O1747" s="14"/>
      <c r="P1747" s="14"/>
      <c r="Q1747" s="28"/>
    </row>
    <row r="1748" spans="1:17" x14ac:dyDescent="0.2">
      <c r="A1748" s="25" t="s">
        <v>81</v>
      </c>
      <c r="B1748" s="11" t="s">
        <v>163</v>
      </c>
      <c r="C1748" s="11" t="s">
        <v>311</v>
      </c>
      <c r="D1748" s="11" t="s">
        <v>214</v>
      </c>
      <c r="E1748" s="11" t="s">
        <v>312</v>
      </c>
      <c r="F1748" s="12"/>
      <c r="G1748" s="12"/>
      <c r="H1748" s="12"/>
      <c r="I1748" s="12"/>
      <c r="J1748" s="12">
        <v>2</v>
      </c>
      <c r="K1748" s="12">
        <v>4</v>
      </c>
      <c r="L1748" s="12"/>
      <c r="M1748" s="12"/>
      <c r="N1748" s="12"/>
      <c r="O1748" s="12"/>
      <c r="P1748" s="12"/>
      <c r="Q1748" s="26"/>
    </row>
    <row r="1749" spans="1:17" x14ac:dyDescent="0.2">
      <c r="A1749" s="27" t="s">
        <v>81</v>
      </c>
      <c r="B1749" s="13" t="s">
        <v>163</v>
      </c>
      <c r="C1749" s="13" t="s">
        <v>311</v>
      </c>
      <c r="D1749" s="13" t="s">
        <v>214</v>
      </c>
      <c r="E1749" s="13" t="s">
        <v>313</v>
      </c>
      <c r="F1749" s="14"/>
      <c r="G1749" s="14"/>
      <c r="H1749" s="14"/>
      <c r="I1749" s="14"/>
      <c r="J1749" s="14">
        <v>11</v>
      </c>
      <c r="K1749" s="14">
        <v>8</v>
      </c>
      <c r="L1749" s="14"/>
      <c r="M1749" s="14"/>
      <c r="N1749" s="14"/>
      <c r="O1749" s="14"/>
      <c r="P1749" s="14"/>
      <c r="Q1749" s="28"/>
    </row>
    <row r="1750" spans="1:17" x14ac:dyDescent="0.2">
      <c r="A1750" s="25" t="s">
        <v>81</v>
      </c>
      <c r="B1750" s="11" t="s">
        <v>163</v>
      </c>
      <c r="C1750" s="11" t="s">
        <v>311</v>
      </c>
      <c r="D1750" s="11" t="s">
        <v>215</v>
      </c>
      <c r="E1750" s="11" t="s">
        <v>313</v>
      </c>
      <c r="F1750" s="12"/>
      <c r="G1750" s="12"/>
      <c r="H1750" s="12"/>
      <c r="I1750" s="12"/>
      <c r="J1750" s="12">
        <v>10</v>
      </c>
      <c r="K1750" s="12">
        <v>2</v>
      </c>
      <c r="L1750" s="12"/>
      <c r="M1750" s="12"/>
      <c r="N1750" s="12"/>
      <c r="O1750" s="12"/>
      <c r="P1750" s="12"/>
      <c r="Q1750" s="26"/>
    </row>
    <row r="1751" spans="1:17" x14ac:dyDescent="0.2">
      <c r="A1751" s="27" t="s">
        <v>81</v>
      </c>
      <c r="B1751" s="13" t="s">
        <v>163</v>
      </c>
      <c r="C1751" s="13" t="s">
        <v>314</v>
      </c>
      <c r="D1751" s="13" t="s">
        <v>214</v>
      </c>
      <c r="E1751" s="13" t="s">
        <v>312</v>
      </c>
      <c r="F1751" s="14"/>
      <c r="G1751" s="14"/>
      <c r="H1751" s="14"/>
      <c r="I1751" s="14"/>
      <c r="J1751" s="14">
        <v>3</v>
      </c>
      <c r="K1751" s="14">
        <v>1</v>
      </c>
      <c r="L1751" s="14"/>
      <c r="M1751" s="14"/>
      <c r="N1751" s="14"/>
      <c r="O1751" s="14"/>
      <c r="P1751" s="14"/>
      <c r="Q1751" s="28"/>
    </row>
    <row r="1752" spans="1:17" x14ac:dyDescent="0.2">
      <c r="A1752" s="25" t="s">
        <v>81</v>
      </c>
      <c r="B1752" s="11" t="s">
        <v>163</v>
      </c>
      <c r="C1752" s="11" t="s">
        <v>314</v>
      </c>
      <c r="D1752" s="11" t="s">
        <v>215</v>
      </c>
      <c r="E1752" s="11" t="s">
        <v>313</v>
      </c>
      <c r="F1752" s="12"/>
      <c r="G1752" s="12"/>
      <c r="H1752" s="12"/>
      <c r="I1752" s="12"/>
      <c r="J1752" s="12">
        <v>1</v>
      </c>
      <c r="K1752" s="12">
        <v>4</v>
      </c>
      <c r="L1752" s="12"/>
      <c r="M1752" s="12"/>
      <c r="N1752" s="12"/>
      <c r="O1752" s="12"/>
      <c r="P1752" s="12"/>
      <c r="Q1752" s="26"/>
    </row>
    <row r="1753" spans="1:17" x14ac:dyDescent="0.2">
      <c r="A1753" s="27" t="s">
        <v>81</v>
      </c>
      <c r="B1753" s="13" t="s">
        <v>163</v>
      </c>
      <c r="C1753" s="13" t="s">
        <v>314</v>
      </c>
      <c r="D1753" s="13" t="s">
        <v>213</v>
      </c>
      <c r="E1753" s="13" t="s">
        <v>312</v>
      </c>
      <c r="F1753" s="14"/>
      <c r="G1753" s="14"/>
      <c r="H1753" s="14"/>
      <c r="I1753" s="14"/>
      <c r="J1753" s="14">
        <v>2</v>
      </c>
      <c r="K1753" s="14">
        <v>1</v>
      </c>
      <c r="L1753" s="14"/>
      <c r="M1753" s="14"/>
      <c r="N1753" s="14"/>
      <c r="O1753" s="14"/>
      <c r="P1753" s="14"/>
      <c r="Q1753" s="28"/>
    </row>
    <row r="1754" spans="1:17" x14ac:dyDescent="0.2">
      <c r="A1754" s="25" t="s">
        <v>82</v>
      </c>
      <c r="B1754" s="11" t="s">
        <v>164</v>
      </c>
      <c r="C1754" s="11" t="s">
        <v>311</v>
      </c>
      <c r="D1754" s="11" t="s">
        <v>210</v>
      </c>
      <c r="E1754" s="11" t="s">
        <v>312</v>
      </c>
      <c r="F1754" s="12"/>
      <c r="G1754" s="12"/>
      <c r="H1754" s="12"/>
      <c r="I1754" s="12"/>
      <c r="J1754" s="12"/>
      <c r="K1754" s="12"/>
      <c r="L1754" s="12"/>
      <c r="M1754" s="12"/>
      <c r="N1754" s="12"/>
      <c r="O1754" s="12"/>
      <c r="P1754" s="12"/>
      <c r="Q1754" s="26"/>
    </row>
    <row r="1755" spans="1:17" x14ac:dyDescent="0.2">
      <c r="A1755" s="27" t="s">
        <v>82</v>
      </c>
      <c r="B1755" s="13" t="s">
        <v>164</v>
      </c>
      <c r="C1755" s="13" t="s">
        <v>311</v>
      </c>
      <c r="D1755" s="13" t="s">
        <v>210</v>
      </c>
      <c r="E1755" s="13" t="s">
        <v>313</v>
      </c>
      <c r="F1755" s="14"/>
      <c r="G1755" s="14"/>
      <c r="H1755" s="14"/>
      <c r="I1755" s="14"/>
      <c r="J1755" s="14"/>
      <c r="K1755" s="14"/>
      <c r="L1755" s="14"/>
      <c r="M1755" s="14"/>
      <c r="N1755" s="14"/>
      <c r="O1755" s="14"/>
      <c r="P1755" s="14"/>
      <c r="Q1755" s="28"/>
    </row>
    <row r="1756" spans="1:17" x14ac:dyDescent="0.2">
      <c r="A1756" s="25" t="s">
        <v>82</v>
      </c>
      <c r="B1756" s="11" t="s">
        <v>164</v>
      </c>
      <c r="C1756" s="11" t="s">
        <v>311</v>
      </c>
      <c r="D1756" s="11" t="s">
        <v>212</v>
      </c>
      <c r="E1756" s="11" t="s">
        <v>313</v>
      </c>
      <c r="F1756" s="12"/>
      <c r="G1756" s="12"/>
      <c r="H1756" s="12"/>
      <c r="I1756" s="12"/>
      <c r="J1756" s="12"/>
      <c r="K1756" s="12"/>
      <c r="L1756" s="12"/>
      <c r="M1756" s="12"/>
      <c r="N1756" s="12"/>
      <c r="O1756" s="12"/>
      <c r="P1756" s="12"/>
      <c r="Q1756" s="26"/>
    </row>
    <row r="1757" spans="1:17" x14ac:dyDescent="0.2">
      <c r="A1757" s="27" t="s">
        <v>82</v>
      </c>
      <c r="B1757" s="13" t="s">
        <v>164</v>
      </c>
      <c r="C1757" s="13" t="s">
        <v>311</v>
      </c>
      <c r="D1757" s="13" t="s">
        <v>212</v>
      </c>
      <c r="E1757" s="13" t="s">
        <v>312</v>
      </c>
      <c r="F1757" s="14"/>
      <c r="G1757" s="14"/>
      <c r="H1757" s="14"/>
      <c r="I1757" s="14"/>
      <c r="J1757" s="14"/>
      <c r="K1757" s="14"/>
      <c r="L1757" s="14"/>
      <c r="M1757" s="14"/>
      <c r="N1757" s="14"/>
      <c r="O1757" s="14"/>
      <c r="P1757" s="14"/>
      <c r="Q1757" s="28"/>
    </row>
    <row r="1758" spans="1:17" x14ac:dyDescent="0.2">
      <c r="A1758" s="25" t="s">
        <v>82</v>
      </c>
      <c r="B1758" s="11" t="s">
        <v>164</v>
      </c>
      <c r="C1758" s="11" t="s">
        <v>314</v>
      </c>
      <c r="D1758" s="11" t="s">
        <v>206</v>
      </c>
      <c r="E1758" s="11" t="s">
        <v>312</v>
      </c>
      <c r="F1758" s="12"/>
      <c r="G1758" s="12"/>
      <c r="H1758" s="12"/>
      <c r="I1758" s="12"/>
      <c r="J1758" s="12"/>
      <c r="K1758" s="12"/>
      <c r="L1758" s="12"/>
      <c r="M1758" s="12"/>
      <c r="N1758" s="12"/>
      <c r="O1758" s="12"/>
      <c r="P1758" s="12"/>
      <c r="Q1758" s="26"/>
    </row>
    <row r="1759" spans="1:17" x14ac:dyDescent="0.2">
      <c r="A1759" s="27" t="s">
        <v>82</v>
      </c>
      <c r="B1759" s="13" t="s">
        <v>164</v>
      </c>
      <c r="C1759" s="13" t="s">
        <v>314</v>
      </c>
      <c r="D1759" s="13" t="s">
        <v>206</v>
      </c>
      <c r="E1759" s="13" t="s">
        <v>313</v>
      </c>
      <c r="F1759" s="14"/>
      <c r="G1759" s="14"/>
      <c r="H1759" s="14"/>
      <c r="I1759" s="14"/>
      <c r="J1759" s="14"/>
      <c r="K1759" s="14"/>
      <c r="L1759" s="14"/>
      <c r="M1759" s="14"/>
      <c r="N1759" s="14"/>
      <c r="O1759" s="14"/>
      <c r="P1759" s="14"/>
      <c r="Q1759" s="28"/>
    </row>
    <row r="1760" spans="1:17" x14ac:dyDescent="0.2">
      <c r="A1760" s="25" t="s">
        <v>82</v>
      </c>
      <c r="B1760" s="11" t="s">
        <v>164</v>
      </c>
      <c r="C1760" s="11" t="s">
        <v>311</v>
      </c>
      <c r="D1760" s="11" t="s">
        <v>213</v>
      </c>
      <c r="E1760" s="11" t="s">
        <v>312</v>
      </c>
      <c r="F1760" s="12"/>
      <c r="G1760" s="12"/>
      <c r="H1760" s="12"/>
      <c r="I1760" s="12"/>
      <c r="J1760" s="12"/>
      <c r="K1760" s="12"/>
      <c r="L1760" s="12"/>
      <c r="M1760" s="12"/>
      <c r="N1760" s="12"/>
      <c r="O1760" s="12"/>
      <c r="P1760" s="12"/>
      <c r="Q1760" s="26"/>
    </row>
    <row r="1761" spans="1:17" x14ac:dyDescent="0.2">
      <c r="A1761" s="27" t="s">
        <v>82</v>
      </c>
      <c r="B1761" s="13" t="s">
        <v>164</v>
      </c>
      <c r="C1761" s="13" t="s">
        <v>311</v>
      </c>
      <c r="D1761" s="13" t="s">
        <v>213</v>
      </c>
      <c r="E1761" s="13" t="s">
        <v>313</v>
      </c>
      <c r="F1761" s="14"/>
      <c r="G1761" s="14"/>
      <c r="H1761" s="14"/>
      <c r="I1761" s="14"/>
      <c r="J1761" s="14"/>
      <c r="K1761" s="14"/>
      <c r="L1761" s="14"/>
      <c r="M1761" s="14"/>
      <c r="N1761" s="14"/>
      <c r="O1761" s="14"/>
      <c r="P1761" s="14"/>
      <c r="Q1761" s="28"/>
    </row>
    <row r="1762" spans="1:17" x14ac:dyDescent="0.2">
      <c r="A1762" s="25" t="s">
        <v>82</v>
      </c>
      <c r="B1762" s="11" t="s">
        <v>164</v>
      </c>
      <c r="C1762" s="11" t="s">
        <v>311</v>
      </c>
      <c r="D1762" s="11" t="s">
        <v>214</v>
      </c>
      <c r="E1762" s="11" t="s">
        <v>312</v>
      </c>
      <c r="F1762" s="12"/>
      <c r="G1762" s="12"/>
      <c r="H1762" s="12"/>
      <c r="I1762" s="12"/>
      <c r="J1762" s="12">
        <v>8</v>
      </c>
      <c r="K1762" s="12"/>
      <c r="L1762" s="12"/>
      <c r="M1762" s="12"/>
      <c r="N1762" s="12"/>
      <c r="O1762" s="12"/>
      <c r="P1762" s="12"/>
      <c r="Q1762" s="26"/>
    </row>
    <row r="1763" spans="1:17" x14ac:dyDescent="0.2">
      <c r="A1763" s="27" t="s">
        <v>82</v>
      </c>
      <c r="B1763" s="13" t="s">
        <v>164</v>
      </c>
      <c r="C1763" s="13" t="s">
        <v>311</v>
      </c>
      <c r="D1763" s="13" t="s">
        <v>214</v>
      </c>
      <c r="E1763" s="13" t="s">
        <v>313</v>
      </c>
      <c r="F1763" s="14"/>
      <c r="G1763" s="14"/>
      <c r="H1763" s="14"/>
      <c r="I1763" s="14"/>
      <c r="J1763" s="14">
        <v>9</v>
      </c>
      <c r="K1763" s="14"/>
      <c r="L1763" s="14"/>
      <c r="M1763" s="14"/>
      <c r="N1763" s="14"/>
      <c r="O1763" s="14"/>
      <c r="P1763" s="14"/>
      <c r="Q1763" s="28"/>
    </row>
    <row r="1764" spans="1:17" x14ac:dyDescent="0.2">
      <c r="A1764" s="25" t="s">
        <v>82</v>
      </c>
      <c r="B1764" s="11" t="s">
        <v>164</v>
      </c>
      <c r="C1764" s="11" t="s">
        <v>311</v>
      </c>
      <c r="D1764" s="11" t="s">
        <v>215</v>
      </c>
      <c r="E1764" s="11" t="s">
        <v>312</v>
      </c>
      <c r="F1764" s="12"/>
      <c r="G1764" s="12"/>
      <c r="H1764" s="12"/>
      <c r="I1764" s="12"/>
      <c r="J1764" s="12">
        <v>6</v>
      </c>
      <c r="K1764" s="12"/>
      <c r="L1764" s="12"/>
      <c r="M1764" s="12"/>
      <c r="N1764" s="12"/>
      <c r="O1764" s="12"/>
      <c r="P1764" s="12"/>
      <c r="Q1764" s="26"/>
    </row>
    <row r="1765" spans="1:17" x14ac:dyDescent="0.2">
      <c r="A1765" s="27" t="s">
        <v>82</v>
      </c>
      <c r="B1765" s="13" t="s">
        <v>164</v>
      </c>
      <c r="C1765" s="13" t="s">
        <v>311</v>
      </c>
      <c r="D1765" s="13" t="s">
        <v>215</v>
      </c>
      <c r="E1765" s="13" t="s">
        <v>313</v>
      </c>
      <c r="F1765" s="14"/>
      <c r="G1765" s="14"/>
      <c r="H1765" s="14"/>
      <c r="I1765" s="14"/>
      <c r="J1765" s="14">
        <v>5</v>
      </c>
      <c r="K1765" s="14"/>
      <c r="L1765" s="14"/>
      <c r="M1765" s="14"/>
      <c r="N1765" s="14"/>
      <c r="O1765" s="14"/>
      <c r="P1765" s="14"/>
      <c r="Q1765" s="28"/>
    </row>
    <row r="1766" spans="1:17" x14ac:dyDescent="0.2">
      <c r="A1766" s="25" t="s">
        <v>82</v>
      </c>
      <c r="B1766" s="11" t="s">
        <v>164</v>
      </c>
      <c r="C1766" s="11" t="s">
        <v>314</v>
      </c>
      <c r="D1766" s="11" t="s">
        <v>214</v>
      </c>
      <c r="E1766" s="11" t="s">
        <v>312</v>
      </c>
      <c r="F1766" s="12"/>
      <c r="G1766" s="12"/>
      <c r="H1766" s="12"/>
      <c r="I1766" s="12"/>
      <c r="J1766" s="12">
        <v>11</v>
      </c>
      <c r="K1766" s="12"/>
      <c r="L1766" s="12"/>
      <c r="M1766" s="12"/>
      <c r="N1766" s="12"/>
      <c r="O1766" s="12"/>
      <c r="P1766" s="12"/>
      <c r="Q1766" s="26"/>
    </row>
    <row r="1767" spans="1:17" x14ac:dyDescent="0.2">
      <c r="A1767" s="27" t="s">
        <v>82</v>
      </c>
      <c r="B1767" s="13" t="s">
        <v>164</v>
      </c>
      <c r="C1767" s="13" t="s">
        <v>314</v>
      </c>
      <c r="D1767" s="13" t="s">
        <v>214</v>
      </c>
      <c r="E1767" s="13" t="s">
        <v>313</v>
      </c>
      <c r="F1767" s="14"/>
      <c r="G1767" s="14"/>
      <c r="H1767" s="14"/>
      <c r="I1767" s="14"/>
      <c r="J1767" s="14">
        <v>10</v>
      </c>
      <c r="K1767" s="14"/>
      <c r="L1767" s="14"/>
      <c r="M1767" s="14"/>
      <c r="N1767" s="14"/>
      <c r="O1767" s="14"/>
      <c r="P1767" s="14"/>
      <c r="Q1767" s="28"/>
    </row>
    <row r="1768" spans="1:17" x14ac:dyDescent="0.2">
      <c r="A1768" s="25" t="s">
        <v>82</v>
      </c>
      <c r="B1768" s="11" t="s">
        <v>164</v>
      </c>
      <c r="C1768" s="11" t="s">
        <v>314</v>
      </c>
      <c r="D1768" s="11" t="s">
        <v>215</v>
      </c>
      <c r="E1768" s="11" t="s">
        <v>312</v>
      </c>
      <c r="F1768" s="12"/>
      <c r="G1768" s="12"/>
      <c r="H1768" s="12"/>
      <c r="I1768" s="12"/>
      <c r="J1768" s="12">
        <v>4</v>
      </c>
      <c r="K1768" s="12"/>
      <c r="L1768" s="12"/>
      <c r="M1768" s="12"/>
      <c r="N1768" s="12"/>
      <c r="O1768" s="12"/>
      <c r="P1768" s="12"/>
      <c r="Q1768" s="26"/>
    </row>
    <row r="1769" spans="1:17" x14ac:dyDescent="0.2">
      <c r="A1769" s="27" t="s">
        <v>82</v>
      </c>
      <c r="B1769" s="13" t="s">
        <v>164</v>
      </c>
      <c r="C1769" s="13" t="s">
        <v>314</v>
      </c>
      <c r="D1769" s="13" t="s">
        <v>215</v>
      </c>
      <c r="E1769" s="13" t="s">
        <v>313</v>
      </c>
      <c r="F1769" s="14"/>
      <c r="G1769" s="14"/>
      <c r="H1769" s="14"/>
      <c r="I1769" s="14"/>
      <c r="J1769" s="14">
        <v>2</v>
      </c>
      <c r="K1769" s="14"/>
      <c r="L1769" s="14"/>
      <c r="M1769" s="14"/>
      <c r="N1769" s="14"/>
      <c r="O1769" s="14"/>
      <c r="P1769" s="14"/>
      <c r="Q1769" s="28"/>
    </row>
    <row r="1770" spans="1:17" x14ac:dyDescent="0.2">
      <c r="A1770" s="25" t="s">
        <v>82</v>
      </c>
      <c r="B1770" s="11" t="s">
        <v>164</v>
      </c>
      <c r="C1770" s="11" t="s">
        <v>314</v>
      </c>
      <c r="D1770" s="11" t="s">
        <v>213</v>
      </c>
      <c r="E1770" s="11" t="s">
        <v>312</v>
      </c>
      <c r="F1770" s="12"/>
      <c r="G1770" s="12"/>
      <c r="H1770" s="12"/>
      <c r="I1770" s="12"/>
      <c r="J1770" s="12">
        <v>6</v>
      </c>
      <c r="K1770" s="12"/>
      <c r="L1770" s="12"/>
      <c r="M1770" s="12"/>
      <c r="N1770" s="12"/>
      <c r="O1770" s="12"/>
      <c r="P1770" s="12"/>
      <c r="Q1770" s="26"/>
    </row>
    <row r="1771" spans="1:17" x14ac:dyDescent="0.2">
      <c r="A1771" s="27" t="s">
        <v>82</v>
      </c>
      <c r="B1771" s="13" t="s">
        <v>164</v>
      </c>
      <c r="C1771" s="13" t="s">
        <v>314</v>
      </c>
      <c r="D1771" s="13" t="s">
        <v>213</v>
      </c>
      <c r="E1771" s="13" t="s">
        <v>313</v>
      </c>
      <c r="F1771" s="14"/>
      <c r="G1771" s="14"/>
      <c r="H1771" s="14"/>
      <c r="I1771" s="14"/>
      <c r="J1771" s="14">
        <v>4</v>
      </c>
      <c r="K1771" s="14"/>
      <c r="L1771" s="14"/>
      <c r="M1771" s="14"/>
      <c r="N1771" s="14"/>
      <c r="O1771" s="14"/>
      <c r="P1771" s="14"/>
      <c r="Q1771" s="28"/>
    </row>
    <row r="1772" spans="1:17" x14ac:dyDescent="0.2">
      <c r="A1772" s="25" t="s">
        <v>82</v>
      </c>
      <c r="B1772" s="11" t="s">
        <v>164</v>
      </c>
      <c r="C1772" s="11" t="s">
        <v>314</v>
      </c>
      <c r="D1772" s="11" t="s">
        <v>212</v>
      </c>
      <c r="E1772" s="11" t="s">
        <v>312</v>
      </c>
      <c r="F1772" s="12"/>
      <c r="G1772" s="12"/>
      <c r="H1772" s="12"/>
      <c r="I1772" s="12"/>
      <c r="J1772" s="12">
        <v>7</v>
      </c>
      <c r="K1772" s="12"/>
      <c r="L1772" s="12"/>
      <c r="M1772" s="12"/>
      <c r="N1772" s="12"/>
      <c r="O1772" s="12"/>
      <c r="P1772" s="12"/>
      <c r="Q1772" s="26"/>
    </row>
    <row r="1773" spans="1:17" x14ac:dyDescent="0.2">
      <c r="A1773" s="27" t="s">
        <v>82</v>
      </c>
      <c r="B1773" s="13" t="s">
        <v>164</v>
      </c>
      <c r="C1773" s="13" t="s">
        <v>314</v>
      </c>
      <c r="D1773" s="13" t="s">
        <v>212</v>
      </c>
      <c r="E1773" s="13" t="s">
        <v>313</v>
      </c>
      <c r="F1773" s="14"/>
      <c r="G1773" s="14"/>
      <c r="H1773" s="14"/>
      <c r="I1773" s="14"/>
      <c r="J1773" s="14">
        <v>6</v>
      </c>
      <c r="K1773" s="14"/>
      <c r="L1773" s="14"/>
      <c r="M1773" s="14"/>
      <c r="N1773" s="14"/>
      <c r="O1773" s="14"/>
      <c r="P1773" s="14"/>
      <c r="Q1773" s="28"/>
    </row>
    <row r="1774" spans="1:17" x14ac:dyDescent="0.2">
      <c r="A1774" s="25" t="s">
        <v>82</v>
      </c>
      <c r="B1774" s="11" t="s">
        <v>164</v>
      </c>
      <c r="C1774" s="11" t="s">
        <v>314</v>
      </c>
      <c r="D1774" s="11" t="s">
        <v>210</v>
      </c>
      <c r="E1774" s="11" t="s">
        <v>312</v>
      </c>
      <c r="F1774" s="12"/>
      <c r="G1774" s="12"/>
      <c r="H1774" s="12"/>
      <c r="I1774" s="12"/>
      <c r="J1774" s="12">
        <v>8</v>
      </c>
      <c r="K1774" s="12"/>
      <c r="L1774" s="12"/>
      <c r="M1774" s="12"/>
      <c r="N1774" s="12"/>
      <c r="O1774" s="12"/>
      <c r="P1774" s="12"/>
      <c r="Q1774" s="26"/>
    </row>
    <row r="1775" spans="1:17" x14ac:dyDescent="0.2">
      <c r="A1775" s="27" t="s">
        <v>82</v>
      </c>
      <c r="B1775" s="13" t="s">
        <v>164</v>
      </c>
      <c r="C1775" s="13" t="s">
        <v>314</v>
      </c>
      <c r="D1775" s="13" t="s">
        <v>210</v>
      </c>
      <c r="E1775" s="13" t="s">
        <v>313</v>
      </c>
      <c r="F1775" s="14"/>
      <c r="G1775" s="14"/>
      <c r="H1775" s="14"/>
      <c r="I1775" s="14"/>
      <c r="J1775" s="14">
        <v>7</v>
      </c>
      <c r="K1775" s="14"/>
      <c r="L1775" s="14"/>
      <c r="M1775" s="14"/>
      <c r="N1775" s="14"/>
      <c r="O1775" s="14"/>
      <c r="P1775" s="14"/>
      <c r="Q1775" s="28"/>
    </row>
    <row r="1776" spans="1:17" x14ac:dyDescent="0.2">
      <c r="A1776" s="25" t="s">
        <v>83</v>
      </c>
      <c r="B1776" s="11" t="s">
        <v>182</v>
      </c>
      <c r="C1776" s="11" t="s">
        <v>311</v>
      </c>
      <c r="D1776" s="11" t="s">
        <v>210</v>
      </c>
      <c r="E1776" s="11" t="s">
        <v>312</v>
      </c>
      <c r="F1776" s="12"/>
      <c r="G1776" s="12"/>
      <c r="H1776" s="12"/>
      <c r="I1776" s="12"/>
      <c r="J1776" s="12"/>
      <c r="K1776" s="12"/>
      <c r="L1776" s="12"/>
      <c r="M1776" s="12"/>
      <c r="N1776" s="12"/>
      <c r="O1776" s="12"/>
      <c r="P1776" s="12"/>
      <c r="Q1776" s="26"/>
    </row>
    <row r="1777" spans="1:17" x14ac:dyDescent="0.2">
      <c r="A1777" s="27" t="s">
        <v>83</v>
      </c>
      <c r="B1777" s="13" t="s">
        <v>182</v>
      </c>
      <c r="C1777" s="13" t="s">
        <v>311</v>
      </c>
      <c r="D1777" s="13" t="s">
        <v>210</v>
      </c>
      <c r="E1777" s="13" t="s">
        <v>313</v>
      </c>
      <c r="F1777" s="14"/>
      <c r="G1777" s="14"/>
      <c r="H1777" s="14"/>
      <c r="I1777" s="14"/>
      <c r="J1777" s="14"/>
      <c r="K1777" s="14"/>
      <c r="L1777" s="14"/>
      <c r="M1777" s="14"/>
      <c r="N1777" s="14"/>
      <c r="O1777" s="14"/>
      <c r="P1777" s="14"/>
      <c r="Q1777" s="28"/>
    </row>
    <row r="1778" spans="1:17" x14ac:dyDescent="0.2">
      <c r="A1778" s="25" t="s">
        <v>83</v>
      </c>
      <c r="B1778" s="11" t="s">
        <v>182</v>
      </c>
      <c r="C1778" s="11" t="s">
        <v>311</v>
      </c>
      <c r="D1778" s="11" t="s">
        <v>212</v>
      </c>
      <c r="E1778" s="11" t="s">
        <v>313</v>
      </c>
      <c r="F1778" s="12"/>
      <c r="G1778" s="12"/>
      <c r="H1778" s="12"/>
      <c r="I1778" s="12"/>
      <c r="J1778" s="12"/>
      <c r="K1778" s="12"/>
      <c r="L1778" s="12"/>
      <c r="M1778" s="12"/>
      <c r="N1778" s="12"/>
      <c r="O1778" s="12"/>
      <c r="P1778" s="12"/>
      <c r="Q1778" s="26"/>
    </row>
    <row r="1779" spans="1:17" x14ac:dyDescent="0.2">
      <c r="A1779" s="27" t="s">
        <v>83</v>
      </c>
      <c r="B1779" s="13" t="s">
        <v>182</v>
      </c>
      <c r="C1779" s="13" t="s">
        <v>311</v>
      </c>
      <c r="D1779" s="13" t="s">
        <v>212</v>
      </c>
      <c r="E1779" s="13" t="s">
        <v>312</v>
      </c>
      <c r="F1779" s="14"/>
      <c r="G1779" s="14"/>
      <c r="H1779" s="14"/>
      <c r="I1779" s="14"/>
      <c r="J1779" s="14"/>
      <c r="K1779" s="14"/>
      <c r="L1779" s="14"/>
      <c r="M1779" s="14"/>
      <c r="N1779" s="14"/>
      <c r="O1779" s="14"/>
      <c r="P1779" s="14"/>
      <c r="Q1779" s="28"/>
    </row>
    <row r="1780" spans="1:17" x14ac:dyDescent="0.2">
      <c r="A1780" s="25" t="s">
        <v>83</v>
      </c>
      <c r="B1780" s="11" t="s">
        <v>182</v>
      </c>
      <c r="C1780" s="11" t="s">
        <v>311</v>
      </c>
      <c r="D1780" s="11" t="s">
        <v>213</v>
      </c>
      <c r="E1780" s="11" t="s">
        <v>312</v>
      </c>
      <c r="F1780" s="12"/>
      <c r="G1780" s="12"/>
      <c r="H1780" s="12"/>
      <c r="I1780" s="12"/>
      <c r="J1780" s="12"/>
      <c r="K1780" s="12"/>
      <c r="L1780" s="12"/>
      <c r="M1780" s="12"/>
      <c r="N1780" s="12"/>
      <c r="O1780" s="12"/>
      <c r="P1780" s="12"/>
      <c r="Q1780" s="26"/>
    </row>
    <row r="1781" spans="1:17" x14ac:dyDescent="0.2">
      <c r="A1781" s="27" t="s">
        <v>83</v>
      </c>
      <c r="B1781" s="13" t="s">
        <v>182</v>
      </c>
      <c r="C1781" s="13" t="s">
        <v>311</v>
      </c>
      <c r="D1781" s="13" t="s">
        <v>213</v>
      </c>
      <c r="E1781" s="13" t="s">
        <v>313</v>
      </c>
      <c r="F1781" s="14"/>
      <c r="G1781" s="14"/>
      <c r="H1781" s="14"/>
      <c r="I1781" s="14"/>
      <c r="J1781" s="14"/>
      <c r="K1781" s="14"/>
      <c r="L1781" s="14"/>
      <c r="M1781" s="14"/>
      <c r="N1781" s="14"/>
      <c r="O1781" s="14"/>
      <c r="P1781" s="14"/>
      <c r="Q1781" s="28"/>
    </row>
    <row r="1782" spans="1:17" x14ac:dyDescent="0.2">
      <c r="A1782" s="25" t="s">
        <v>83</v>
      </c>
      <c r="B1782" s="11" t="s">
        <v>182</v>
      </c>
      <c r="C1782" s="11" t="s">
        <v>311</v>
      </c>
      <c r="D1782" s="11" t="s">
        <v>215</v>
      </c>
      <c r="E1782" s="11" t="s">
        <v>312</v>
      </c>
      <c r="F1782" s="12"/>
      <c r="G1782" s="12"/>
      <c r="H1782" s="12"/>
      <c r="I1782" s="12"/>
      <c r="J1782" s="12"/>
      <c r="K1782" s="12"/>
      <c r="L1782" s="12"/>
      <c r="M1782" s="12"/>
      <c r="N1782" s="12"/>
      <c r="O1782" s="12"/>
      <c r="P1782" s="12"/>
      <c r="Q1782" s="26"/>
    </row>
    <row r="1783" spans="1:17" x14ac:dyDescent="0.2">
      <c r="A1783" s="27" t="s">
        <v>83</v>
      </c>
      <c r="B1783" s="13" t="s">
        <v>182</v>
      </c>
      <c r="C1783" s="13" t="s">
        <v>311</v>
      </c>
      <c r="D1783" s="13" t="s">
        <v>215</v>
      </c>
      <c r="E1783" s="13" t="s">
        <v>313</v>
      </c>
      <c r="F1783" s="14"/>
      <c r="G1783" s="14"/>
      <c r="H1783" s="14"/>
      <c r="I1783" s="14"/>
      <c r="J1783" s="14"/>
      <c r="K1783" s="14"/>
      <c r="L1783" s="14"/>
      <c r="M1783" s="14"/>
      <c r="N1783" s="14"/>
      <c r="O1783" s="14"/>
      <c r="P1783" s="14"/>
      <c r="Q1783" s="28"/>
    </row>
    <row r="1784" spans="1:17" x14ac:dyDescent="0.2">
      <c r="A1784" s="25" t="s">
        <v>83</v>
      </c>
      <c r="B1784" s="11" t="s">
        <v>182</v>
      </c>
      <c r="C1784" s="11" t="s">
        <v>314</v>
      </c>
      <c r="D1784" s="11" t="s">
        <v>214</v>
      </c>
      <c r="E1784" s="11" t="s">
        <v>312</v>
      </c>
      <c r="F1784" s="12">
        <v>9</v>
      </c>
      <c r="G1784" s="12">
        <v>8</v>
      </c>
      <c r="H1784" s="12"/>
      <c r="I1784" s="12"/>
      <c r="J1784" s="12">
        <v>9</v>
      </c>
      <c r="K1784" s="12"/>
      <c r="L1784" s="12"/>
      <c r="M1784" s="12"/>
      <c r="N1784" s="12"/>
      <c r="O1784" s="12"/>
      <c r="P1784" s="12"/>
      <c r="Q1784" s="26"/>
    </row>
    <row r="1785" spans="1:17" x14ac:dyDescent="0.2">
      <c r="A1785" s="27" t="s">
        <v>83</v>
      </c>
      <c r="B1785" s="13" t="s">
        <v>182</v>
      </c>
      <c r="C1785" s="13" t="s">
        <v>314</v>
      </c>
      <c r="D1785" s="13" t="s">
        <v>214</v>
      </c>
      <c r="E1785" s="13" t="s">
        <v>313</v>
      </c>
      <c r="F1785" s="14">
        <v>9</v>
      </c>
      <c r="G1785" s="14">
        <v>7</v>
      </c>
      <c r="H1785" s="14"/>
      <c r="I1785" s="14"/>
      <c r="J1785" s="14">
        <v>7</v>
      </c>
      <c r="K1785" s="14"/>
      <c r="L1785" s="14"/>
      <c r="M1785" s="14"/>
      <c r="N1785" s="14"/>
      <c r="O1785" s="14"/>
      <c r="P1785" s="14"/>
      <c r="Q1785" s="28"/>
    </row>
    <row r="1786" spans="1:17" x14ac:dyDescent="0.2">
      <c r="A1786" s="25" t="s">
        <v>83</v>
      </c>
      <c r="B1786" s="11" t="s">
        <v>182</v>
      </c>
      <c r="C1786" s="11" t="s">
        <v>314</v>
      </c>
      <c r="D1786" s="11" t="s">
        <v>215</v>
      </c>
      <c r="E1786" s="11" t="s">
        <v>312</v>
      </c>
      <c r="F1786" s="12">
        <v>6</v>
      </c>
      <c r="G1786" s="12">
        <v>4</v>
      </c>
      <c r="H1786" s="12"/>
      <c r="I1786" s="12"/>
      <c r="J1786" s="12">
        <v>5</v>
      </c>
      <c r="K1786" s="12"/>
      <c r="L1786" s="12"/>
      <c r="M1786" s="12"/>
      <c r="N1786" s="12"/>
      <c r="O1786" s="12"/>
      <c r="P1786" s="12"/>
      <c r="Q1786" s="26"/>
    </row>
    <row r="1787" spans="1:17" x14ac:dyDescent="0.2">
      <c r="A1787" s="27" t="s">
        <v>83</v>
      </c>
      <c r="B1787" s="13" t="s">
        <v>182</v>
      </c>
      <c r="C1787" s="13" t="s">
        <v>314</v>
      </c>
      <c r="D1787" s="13" t="s">
        <v>215</v>
      </c>
      <c r="E1787" s="13" t="s">
        <v>313</v>
      </c>
      <c r="F1787" s="14">
        <v>6</v>
      </c>
      <c r="G1787" s="14">
        <v>3</v>
      </c>
      <c r="H1787" s="14"/>
      <c r="I1787" s="14"/>
      <c r="J1787" s="14">
        <v>4</v>
      </c>
      <c r="K1787" s="14"/>
      <c r="L1787" s="14"/>
      <c r="M1787" s="14"/>
      <c r="N1787" s="14"/>
      <c r="O1787" s="14"/>
      <c r="P1787" s="14"/>
      <c r="Q1787" s="28"/>
    </row>
    <row r="1788" spans="1:17" x14ac:dyDescent="0.2">
      <c r="A1788" s="25" t="s">
        <v>83</v>
      </c>
      <c r="B1788" s="11" t="s">
        <v>182</v>
      </c>
      <c r="C1788" s="11" t="s">
        <v>314</v>
      </c>
      <c r="D1788" s="11" t="s">
        <v>213</v>
      </c>
      <c r="E1788" s="11" t="s">
        <v>312</v>
      </c>
      <c r="F1788" s="12">
        <v>7</v>
      </c>
      <c r="G1788" s="12">
        <v>4</v>
      </c>
      <c r="H1788" s="12"/>
      <c r="I1788" s="12"/>
      <c r="J1788" s="12">
        <v>5</v>
      </c>
      <c r="K1788" s="12"/>
      <c r="L1788" s="12"/>
      <c r="M1788" s="12"/>
      <c r="N1788" s="12"/>
      <c r="O1788" s="12"/>
      <c r="P1788" s="12"/>
      <c r="Q1788" s="26"/>
    </row>
    <row r="1789" spans="1:17" x14ac:dyDescent="0.2">
      <c r="A1789" s="27" t="s">
        <v>83</v>
      </c>
      <c r="B1789" s="13" t="s">
        <v>182</v>
      </c>
      <c r="C1789" s="13" t="s">
        <v>314</v>
      </c>
      <c r="D1789" s="13" t="s">
        <v>213</v>
      </c>
      <c r="E1789" s="13" t="s">
        <v>313</v>
      </c>
      <c r="F1789" s="14">
        <v>7</v>
      </c>
      <c r="G1789" s="14">
        <v>4</v>
      </c>
      <c r="H1789" s="14"/>
      <c r="I1789" s="14"/>
      <c r="J1789" s="14">
        <v>6</v>
      </c>
      <c r="K1789" s="14"/>
      <c r="L1789" s="14"/>
      <c r="M1789" s="14"/>
      <c r="N1789" s="14"/>
      <c r="O1789" s="14"/>
      <c r="P1789" s="14"/>
      <c r="Q1789" s="28"/>
    </row>
    <row r="1790" spans="1:17" x14ac:dyDescent="0.2">
      <c r="A1790" s="25" t="s">
        <v>83</v>
      </c>
      <c r="B1790" s="11" t="s">
        <v>182</v>
      </c>
      <c r="C1790" s="11" t="s">
        <v>314</v>
      </c>
      <c r="D1790" s="11" t="s">
        <v>212</v>
      </c>
      <c r="E1790" s="11" t="s">
        <v>312</v>
      </c>
      <c r="F1790" s="12">
        <v>10</v>
      </c>
      <c r="G1790" s="12">
        <v>7</v>
      </c>
      <c r="H1790" s="12"/>
      <c r="I1790" s="12"/>
      <c r="J1790" s="12">
        <v>10</v>
      </c>
      <c r="K1790" s="12"/>
      <c r="L1790" s="12"/>
      <c r="M1790" s="12"/>
      <c r="N1790" s="12"/>
      <c r="O1790" s="12"/>
      <c r="P1790" s="12"/>
      <c r="Q1790" s="26"/>
    </row>
    <row r="1791" spans="1:17" x14ac:dyDescent="0.2">
      <c r="A1791" s="27" t="s">
        <v>83</v>
      </c>
      <c r="B1791" s="13" t="s">
        <v>182</v>
      </c>
      <c r="C1791" s="13" t="s">
        <v>314</v>
      </c>
      <c r="D1791" s="13" t="s">
        <v>212</v>
      </c>
      <c r="E1791" s="13" t="s">
        <v>313</v>
      </c>
      <c r="F1791" s="14">
        <v>9</v>
      </c>
      <c r="G1791" s="14">
        <v>5</v>
      </c>
      <c r="H1791" s="14"/>
      <c r="I1791" s="14"/>
      <c r="J1791" s="14">
        <v>8</v>
      </c>
      <c r="K1791" s="14"/>
      <c r="L1791" s="14"/>
      <c r="M1791" s="14"/>
      <c r="N1791" s="14"/>
      <c r="O1791" s="14"/>
      <c r="P1791" s="14"/>
      <c r="Q1791" s="28"/>
    </row>
    <row r="1792" spans="1:17" x14ac:dyDescent="0.2">
      <c r="A1792" s="25" t="s">
        <v>83</v>
      </c>
      <c r="B1792" s="11" t="s">
        <v>182</v>
      </c>
      <c r="C1792" s="11" t="s">
        <v>314</v>
      </c>
      <c r="D1792" s="11" t="s">
        <v>210</v>
      </c>
      <c r="E1792" s="11" t="s">
        <v>312</v>
      </c>
      <c r="F1792" s="12">
        <v>11</v>
      </c>
      <c r="G1792" s="12">
        <v>7</v>
      </c>
      <c r="H1792" s="12"/>
      <c r="I1792" s="12"/>
      <c r="J1792" s="12">
        <v>13</v>
      </c>
      <c r="K1792" s="12"/>
      <c r="L1792" s="12"/>
      <c r="M1792" s="12"/>
      <c r="N1792" s="12"/>
      <c r="O1792" s="12"/>
      <c r="P1792" s="12"/>
      <c r="Q1792" s="26"/>
    </row>
    <row r="1793" spans="1:17" x14ac:dyDescent="0.2">
      <c r="A1793" s="27" t="s">
        <v>83</v>
      </c>
      <c r="B1793" s="13" t="s">
        <v>182</v>
      </c>
      <c r="C1793" s="13" t="s">
        <v>314</v>
      </c>
      <c r="D1793" s="13" t="s">
        <v>210</v>
      </c>
      <c r="E1793" s="13" t="s">
        <v>313</v>
      </c>
      <c r="F1793" s="14">
        <v>11</v>
      </c>
      <c r="G1793" s="14">
        <v>6</v>
      </c>
      <c r="H1793" s="14"/>
      <c r="I1793" s="14"/>
      <c r="J1793" s="14">
        <v>11</v>
      </c>
      <c r="K1793" s="14"/>
      <c r="L1793" s="14"/>
      <c r="M1793" s="14"/>
      <c r="N1793" s="14"/>
      <c r="O1793" s="14"/>
      <c r="P1793" s="14"/>
      <c r="Q1793" s="28"/>
    </row>
    <row r="1794" spans="1:17" x14ac:dyDescent="0.2">
      <c r="A1794" s="25" t="s">
        <v>83</v>
      </c>
      <c r="B1794" s="11" t="s">
        <v>182</v>
      </c>
      <c r="C1794" s="11" t="s">
        <v>314</v>
      </c>
      <c r="D1794" s="11" t="s">
        <v>206</v>
      </c>
      <c r="E1794" s="11" t="s">
        <v>312</v>
      </c>
      <c r="F1794" s="12">
        <v>16</v>
      </c>
      <c r="G1794" s="12"/>
      <c r="H1794" s="12"/>
      <c r="I1794" s="12"/>
      <c r="J1794" s="12">
        <v>15</v>
      </c>
      <c r="K1794" s="12"/>
      <c r="L1794" s="12"/>
      <c r="M1794" s="12"/>
      <c r="N1794" s="12"/>
      <c r="O1794" s="12"/>
      <c r="P1794" s="12"/>
      <c r="Q1794" s="26"/>
    </row>
    <row r="1795" spans="1:17" x14ac:dyDescent="0.2">
      <c r="A1795" s="27" t="s">
        <v>83</v>
      </c>
      <c r="B1795" s="13" t="s">
        <v>182</v>
      </c>
      <c r="C1795" s="13" t="s">
        <v>314</v>
      </c>
      <c r="D1795" s="13" t="s">
        <v>206</v>
      </c>
      <c r="E1795" s="13" t="s">
        <v>313</v>
      </c>
      <c r="F1795" s="14">
        <v>12</v>
      </c>
      <c r="G1795" s="14"/>
      <c r="H1795" s="14"/>
      <c r="I1795" s="14"/>
      <c r="J1795" s="14">
        <v>14</v>
      </c>
      <c r="K1795" s="14"/>
      <c r="L1795" s="14"/>
      <c r="M1795" s="14"/>
      <c r="N1795" s="14"/>
      <c r="O1795" s="14"/>
      <c r="P1795" s="14"/>
      <c r="Q1795" s="28"/>
    </row>
    <row r="1796" spans="1:17" x14ac:dyDescent="0.2">
      <c r="A1796" s="25" t="s">
        <v>83</v>
      </c>
      <c r="B1796" s="11" t="s">
        <v>182</v>
      </c>
      <c r="C1796" s="11" t="s">
        <v>311</v>
      </c>
      <c r="D1796" s="11" t="s">
        <v>214</v>
      </c>
      <c r="E1796" s="11" t="s">
        <v>312</v>
      </c>
      <c r="F1796" s="12">
        <v>8</v>
      </c>
      <c r="G1796" s="12">
        <v>11</v>
      </c>
      <c r="H1796" s="12">
        <v>12</v>
      </c>
      <c r="I1796" s="12">
        <v>5</v>
      </c>
      <c r="J1796" s="12">
        <v>10</v>
      </c>
      <c r="K1796" s="12"/>
      <c r="L1796" s="12"/>
      <c r="M1796" s="12"/>
      <c r="N1796" s="12"/>
      <c r="O1796" s="12"/>
      <c r="P1796" s="12"/>
      <c r="Q1796" s="26"/>
    </row>
    <row r="1797" spans="1:17" x14ac:dyDescent="0.2">
      <c r="A1797" s="27" t="s">
        <v>83</v>
      </c>
      <c r="B1797" s="13" t="s">
        <v>182</v>
      </c>
      <c r="C1797" s="13" t="s">
        <v>311</v>
      </c>
      <c r="D1797" s="13" t="s">
        <v>214</v>
      </c>
      <c r="E1797" s="13" t="s">
        <v>313</v>
      </c>
      <c r="F1797" s="14">
        <v>4</v>
      </c>
      <c r="G1797" s="14">
        <v>12</v>
      </c>
      <c r="H1797" s="14">
        <v>5</v>
      </c>
      <c r="I1797" s="14">
        <v>11</v>
      </c>
      <c r="J1797" s="14">
        <v>10</v>
      </c>
      <c r="K1797" s="14"/>
      <c r="L1797" s="14"/>
      <c r="M1797" s="14"/>
      <c r="N1797" s="14"/>
      <c r="O1797" s="14"/>
      <c r="P1797" s="14"/>
      <c r="Q1797" s="28"/>
    </row>
    <row r="1798" spans="1:17" x14ac:dyDescent="0.2">
      <c r="A1798" s="25" t="s">
        <v>84</v>
      </c>
      <c r="B1798" s="11" t="s">
        <v>165</v>
      </c>
      <c r="C1798" s="11" t="s">
        <v>311</v>
      </c>
      <c r="D1798" s="11" t="s">
        <v>210</v>
      </c>
      <c r="E1798" s="11" t="s">
        <v>312</v>
      </c>
      <c r="F1798" s="12"/>
      <c r="G1798" s="12"/>
      <c r="H1798" s="12"/>
      <c r="I1798" s="12"/>
      <c r="J1798" s="12"/>
      <c r="K1798" s="12"/>
      <c r="L1798" s="12"/>
      <c r="M1798" s="12"/>
      <c r="N1798" s="12"/>
      <c r="O1798" s="12"/>
      <c r="P1798" s="12"/>
      <c r="Q1798" s="26"/>
    </row>
    <row r="1799" spans="1:17" x14ac:dyDescent="0.2">
      <c r="A1799" s="27" t="s">
        <v>84</v>
      </c>
      <c r="B1799" s="13" t="s">
        <v>165</v>
      </c>
      <c r="C1799" s="13" t="s">
        <v>311</v>
      </c>
      <c r="D1799" s="13" t="s">
        <v>210</v>
      </c>
      <c r="E1799" s="13" t="s">
        <v>313</v>
      </c>
      <c r="F1799" s="14"/>
      <c r="G1799" s="14"/>
      <c r="H1799" s="14"/>
      <c r="I1799" s="14"/>
      <c r="J1799" s="14"/>
      <c r="K1799" s="14"/>
      <c r="L1799" s="14"/>
      <c r="M1799" s="14"/>
      <c r="N1799" s="14"/>
      <c r="O1799" s="14"/>
      <c r="P1799" s="14"/>
      <c r="Q1799" s="28"/>
    </row>
    <row r="1800" spans="1:17" x14ac:dyDescent="0.2">
      <c r="A1800" s="25" t="s">
        <v>84</v>
      </c>
      <c r="B1800" s="11" t="s">
        <v>165</v>
      </c>
      <c r="C1800" s="11" t="s">
        <v>314</v>
      </c>
      <c r="D1800" s="11" t="s">
        <v>210</v>
      </c>
      <c r="E1800" s="11" t="s">
        <v>312</v>
      </c>
      <c r="F1800" s="12"/>
      <c r="G1800" s="12"/>
      <c r="H1800" s="12"/>
      <c r="I1800" s="12"/>
      <c r="J1800" s="12"/>
      <c r="K1800" s="12"/>
      <c r="L1800" s="12"/>
      <c r="M1800" s="12"/>
      <c r="N1800" s="12"/>
      <c r="O1800" s="12"/>
      <c r="P1800" s="12"/>
      <c r="Q1800" s="26"/>
    </row>
    <row r="1801" spans="1:17" x14ac:dyDescent="0.2">
      <c r="A1801" s="27" t="s">
        <v>84</v>
      </c>
      <c r="B1801" s="13" t="s">
        <v>165</v>
      </c>
      <c r="C1801" s="13" t="s">
        <v>314</v>
      </c>
      <c r="D1801" s="13" t="s">
        <v>210</v>
      </c>
      <c r="E1801" s="13" t="s">
        <v>313</v>
      </c>
      <c r="F1801" s="14"/>
      <c r="G1801" s="14"/>
      <c r="H1801" s="14"/>
      <c r="I1801" s="14"/>
      <c r="J1801" s="14"/>
      <c r="K1801" s="14"/>
      <c r="L1801" s="14"/>
      <c r="M1801" s="14"/>
      <c r="N1801" s="14"/>
      <c r="O1801" s="14"/>
      <c r="P1801" s="14"/>
      <c r="Q1801" s="28"/>
    </row>
    <row r="1802" spans="1:17" x14ac:dyDescent="0.2">
      <c r="A1802" s="25" t="s">
        <v>84</v>
      </c>
      <c r="B1802" s="11" t="s">
        <v>165</v>
      </c>
      <c r="C1802" s="11" t="s">
        <v>311</v>
      </c>
      <c r="D1802" s="11" t="s">
        <v>212</v>
      </c>
      <c r="E1802" s="11" t="s">
        <v>313</v>
      </c>
      <c r="F1802" s="12"/>
      <c r="G1802" s="12"/>
      <c r="H1802" s="12"/>
      <c r="I1802" s="12"/>
      <c r="J1802" s="12"/>
      <c r="K1802" s="12"/>
      <c r="L1802" s="12"/>
      <c r="M1802" s="12"/>
      <c r="N1802" s="12"/>
      <c r="O1802" s="12"/>
      <c r="P1802" s="12"/>
      <c r="Q1802" s="26"/>
    </row>
    <row r="1803" spans="1:17" x14ac:dyDescent="0.2">
      <c r="A1803" s="27" t="s">
        <v>84</v>
      </c>
      <c r="B1803" s="13" t="s">
        <v>165</v>
      </c>
      <c r="C1803" s="13" t="s">
        <v>311</v>
      </c>
      <c r="D1803" s="13" t="s">
        <v>212</v>
      </c>
      <c r="E1803" s="13" t="s">
        <v>312</v>
      </c>
      <c r="F1803" s="14"/>
      <c r="G1803" s="14"/>
      <c r="H1803" s="14"/>
      <c r="I1803" s="14"/>
      <c r="J1803" s="14"/>
      <c r="K1803" s="14"/>
      <c r="L1803" s="14"/>
      <c r="M1803" s="14"/>
      <c r="N1803" s="14"/>
      <c r="O1803" s="14"/>
      <c r="P1803" s="14"/>
      <c r="Q1803" s="28"/>
    </row>
    <row r="1804" spans="1:17" x14ac:dyDescent="0.2">
      <c r="A1804" s="25" t="s">
        <v>84</v>
      </c>
      <c r="B1804" s="11" t="s">
        <v>165</v>
      </c>
      <c r="C1804" s="11" t="s">
        <v>311</v>
      </c>
      <c r="D1804" s="11" t="s">
        <v>213</v>
      </c>
      <c r="E1804" s="11" t="s">
        <v>312</v>
      </c>
      <c r="F1804" s="12"/>
      <c r="G1804" s="12"/>
      <c r="H1804" s="12"/>
      <c r="I1804" s="12"/>
      <c r="J1804" s="12"/>
      <c r="K1804" s="12"/>
      <c r="L1804" s="12"/>
      <c r="M1804" s="12"/>
      <c r="N1804" s="12"/>
      <c r="O1804" s="12"/>
      <c r="P1804" s="12"/>
      <c r="Q1804" s="26"/>
    </row>
    <row r="1805" spans="1:17" x14ac:dyDescent="0.2">
      <c r="A1805" s="27" t="s">
        <v>84</v>
      </c>
      <c r="B1805" s="13" t="s">
        <v>165</v>
      </c>
      <c r="C1805" s="13" t="s">
        <v>311</v>
      </c>
      <c r="D1805" s="13" t="s">
        <v>213</v>
      </c>
      <c r="E1805" s="13" t="s">
        <v>313</v>
      </c>
      <c r="F1805" s="14"/>
      <c r="G1805" s="14"/>
      <c r="H1805" s="14"/>
      <c r="I1805" s="14"/>
      <c r="J1805" s="14"/>
      <c r="K1805" s="14"/>
      <c r="L1805" s="14"/>
      <c r="M1805" s="14"/>
      <c r="N1805" s="14"/>
      <c r="O1805" s="14"/>
      <c r="P1805" s="14"/>
      <c r="Q1805" s="28"/>
    </row>
    <row r="1806" spans="1:17" x14ac:dyDescent="0.2">
      <c r="A1806" s="25" t="s">
        <v>84</v>
      </c>
      <c r="B1806" s="11" t="s">
        <v>165</v>
      </c>
      <c r="C1806" s="11" t="s">
        <v>311</v>
      </c>
      <c r="D1806" s="11" t="s">
        <v>215</v>
      </c>
      <c r="E1806" s="11" t="s">
        <v>312</v>
      </c>
      <c r="F1806" s="12"/>
      <c r="G1806" s="12"/>
      <c r="H1806" s="12"/>
      <c r="I1806" s="12"/>
      <c r="J1806" s="12"/>
      <c r="K1806" s="12"/>
      <c r="L1806" s="12"/>
      <c r="M1806" s="12"/>
      <c r="N1806" s="12"/>
      <c r="O1806" s="12"/>
      <c r="P1806" s="12"/>
      <c r="Q1806" s="26"/>
    </row>
    <row r="1807" spans="1:17" x14ac:dyDescent="0.2">
      <c r="A1807" s="27" t="s">
        <v>84</v>
      </c>
      <c r="B1807" s="13" t="s">
        <v>165</v>
      </c>
      <c r="C1807" s="13" t="s">
        <v>311</v>
      </c>
      <c r="D1807" s="13" t="s">
        <v>215</v>
      </c>
      <c r="E1807" s="13" t="s">
        <v>313</v>
      </c>
      <c r="F1807" s="14"/>
      <c r="G1807" s="14"/>
      <c r="H1807" s="14"/>
      <c r="I1807" s="14"/>
      <c r="J1807" s="14"/>
      <c r="K1807" s="14"/>
      <c r="L1807" s="14"/>
      <c r="M1807" s="14"/>
      <c r="N1807" s="14"/>
      <c r="O1807" s="14"/>
      <c r="P1807" s="14"/>
      <c r="Q1807" s="28"/>
    </row>
    <row r="1808" spans="1:17" x14ac:dyDescent="0.2">
      <c r="A1808" s="25" t="s">
        <v>84</v>
      </c>
      <c r="B1808" s="11" t="s">
        <v>165</v>
      </c>
      <c r="C1808" s="11" t="s">
        <v>311</v>
      </c>
      <c r="D1808" s="11" t="s">
        <v>214</v>
      </c>
      <c r="E1808" s="11" t="s">
        <v>312</v>
      </c>
      <c r="F1808" s="12"/>
      <c r="G1808" s="12"/>
      <c r="H1808" s="12"/>
      <c r="I1808" s="12"/>
      <c r="J1808" s="12">
        <v>6</v>
      </c>
      <c r="K1808" s="12"/>
      <c r="L1808" s="12"/>
      <c r="M1808" s="12"/>
      <c r="N1808" s="12"/>
      <c r="O1808" s="12"/>
      <c r="P1808" s="12"/>
      <c r="Q1808" s="26"/>
    </row>
    <row r="1809" spans="1:17" x14ac:dyDescent="0.2">
      <c r="A1809" s="27" t="s">
        <v>84</v>
      </c>
      <c r="B1809" s="13" t="s">
        <v>165</v>
      </c>
      <c r="C1809" s="13" t="s">
        <v>311</v>
      </c>
      <c r="D1809" s="13" t="s">
        <v>214</v>
      </c>
      <c r="E1809" s="13" t="s">
        <v>313</v>
      </c>
      <c r="F1809" s="14"/>
      <c r="G1809" s="14"/>
      <c r="H1809" s="14"/>
      <c r="I1809" s="14"/>
      <c r="J1809" s="14">
        <v>5</v>
      </c>
      <c r="K1809" s="14"/>
      <c r="L1809" s="14"/>
      <c r="M1809" s="14"/>
      <c r="N1809" s="14"/>
      <c r="O1809" s="14"/>
      <c r="P1809" s="14"/>
      <c r="Q1809" s="28"/>
    </row>
    <row r="1810" spans="1:17" x14ac:dyDescent="0.2">
      <c r="A1810" s="25" t="s">
        <v>84</v>
      </c>
      <c r="B1810" s="11" t="s">
        <v>165</v>
      </c>
      <c r="C1810" s="11" t="s">
        <v>314</v>
      </c>
      <c r="D1810" s="11" t="s">
        <v>214</v>
      </c>
      <c r="E1810" s="11" t="s">
        <v>312</v>
      </c>
      <c r="F1810" s="12"/>
      <c r="G1810" s="12"/>
      <c r="H1810" s="12"/>
      <c r="I1810" s="12"/>
      <c r="J1810" s="12">
        <v>7</v>
      </c>
      <c r="K1810" s="12"/>
      <c r="L1810" s="12"/>
      <c r="M1810" s="12"/>
      <c r="N1810" s="12"/>
      <c r="O1810" s="12"/>
      <c r="P1810" s="12"/>
      <c r="Q1810" s="26"/>
    </row>
    <row r="1811" spans="1:17" x14ac:dyDescent="0.2">
      <c r="A1811" s="27" t="s">
        <v>84</v>
      </c>
      <c r="B1811" s="13" t="s">
        <v>165</v>
      </c>
      <c r="C1811" s="13" t="s">
        <v>314</v>
      </c>
      <c r="D1811" s="13" t="s">
        <v>214</v>
      </c>
      <c r="E1811" s="13" t="s">
        <v>313</v>
      </c>
      <c r="F1811" s="14"/>
      <c r="G1811" s="14"/>
      <c r="H1811" s="14"/>
      <c r="I1811" s="14"/>
      <c r="J1811" s="14">
        <v>9</v>
      </c>
      <c r="K1811" s="14"/>
      <c r="L1811" s="14"/>
      <c r="M1811" s="14"/>
      <c r="N1811" s="14"/>
      <c r="O1811" s="14"/>
      <c r="P1811" s="14"/>
      <c r="Q1811" s="28"/>
    </row>
    <row r="1812" spans="1:17" x14ac:dyDescent="0.2">
      <c r="A1812" s="25" t="s">
        <v>84</v>
      </c>
      <c r="B1812" s="11" t="s">
        <v>165</v>
      </c>
      <c r="C1812" s="11" t="s">
        <v>314</v>
      </c>
      <c r="D1812" s="11" t="s">
        <v>215</v>
      </c>
      <c r="E1812" s="11" t="s">
        <v>312</v>
      </c>
      <c r="F1812" s="12"/>
      <c r="G1812" s="12"/>
      <c r="H1812" s="12"/>
      <c r="I1812" s="12"/>
      <c r="J1812" s="12">
        <v>3</v>
      </c>
      <c r="K1812" s="12"/>
      <c r="L1812" s="12"/>
      <c r="M1812" s="12"/>
      <c r="N1812" s="12"/>
      <c r="O1812" s="12"/>
      <c r="P1812" s="12"/>
      <c r="Q1812" s="26"/>
    </row>
    <row r="1813" spans="1:17" x14ac:dyDescent="0.2">
      <c r="A1813" s="27" t="s">
        <v>84</v>
      </c>
      <c r="B1813" s="13" t="s">
        <v>165</v>
      </c>
      <c r="C1813" s="13" t="s">
        <v>314</v>
      </c>
      <c r="D1813" s="13" t="s">
        <v>215</v>
      </c>
      <c r="E1813" s="13" t="s">
        <v>313</v>
      </c>
      <c r="F1813" s="14"/>
      <c r="G1813" s="14"/>
      <c r="H1813" s="14"/>
      <c r="I1813" s="14"/>
      <c r="J1813" s="14">
        <v>3</v>
      </c>
      <c r="K1813" s="14"/>
      <c r="L1813" s="14"/>
      <c r="M1813" s="14"/>
      <c r="N1813" s="14"/>
      <c r="O1813" s="14"/>
      <c r="P1813" s="14"/>
      <c r="Q1813" s="28"/>
    </row>
    <row r="1814" spans="1:17" x14ac:dyDescent="0.2">
      <c r="A1814" s="25" t="s">
        <v>84</v>
      </c>
      <c r="B1814" s="11" t="s">
        <v>165</v>
      </c>
      <c r="C1814" s="11" t="s">
        <v>314</v>
      </c>
      <c r="D1814" s="11" t="s">
        <v>213</v>
      </c>
      <c r="E1814" s="11" t="s">
        <v>312</v>
      </c>
      <c r="F1814" s="12"/>
      <c r="G1814" s="12"/>
      <c r="H1814" s="12"/>
      <c r="I1814" s="12"/>
      <c r="J1814" s="12">
        <v>4</v>
      </c>
      <c r="K1814" s="12"/>
      <c r="L1814" s="12"/>
      <c r="M1814" s="12"/>
      <c r="N1814" s="12"/>
      <c r="O1814" s="12"/>
      <c r="P1814" s="12"/>
      <c r="Q1814" s="26"/>
    </row>
    <row r="1815" spans="1:17" x14ac:dyDescent="0.2">
      <c r="A1815" s="27" t="s">
        <v>84</v>
      </c>
      <c r="B1815" s="13" t="s">
        <v>165</v>
      </c>
      <c r="C1815" s="13" t="s">
        <v>314</v>
      </c>
      <c r="D1815" s="13" t="s">
        <v>213</v>
      </c>
      <c r="E1815" s="13" t="s">
        <v>313</v>
      </c>
      <c r="F1815" s="14"/>
      <c r="G1815" s="14"/>
      <c r="H1815" s="14"/>
      <c r="I1815" s="14"/>
      <c r="J1815" s="14">
        <v>4</v>
      </c>
      <c r="K1815" s="14"/>
      <c r="L1815" s="14"/>
      <c r="M1815" s="14"/>
      <c r="N1815" s="14"/>
      <c r="O1815" s="14"/>
      <c r="P1815" s="14"/>
      <c r="Q1815" s="28"/>
    </row>
    <row r="1816" spans="1:17" x14ac:dyDescent="0.2">
      <c r="A1816" s="25" t="s">
        <v>84</v>
      </c>
      <c r="B1816" s="11" t="s">
        <v>165</v>
      </c>
      <c r="C1816" s="11" t="s">
        <v>314</v>
      </c>
      <c r="D1816" s="11" t="s">
        <v>212</v>
      </c>
      <c r="E1816" s="11" t="s">
        <v>312</v>
      </c>
      <c r="F1816" s="12"/>
      <c r="G1816" s="12"/>
      <c r="H1816" s="12"/>
      <c r="I1816" s="12"/>
      <c r="J1816" s="12">
        <v>2</v>
      </c>
      <c r="K1816" s="12"/>
      <c r="L1816" s="12"/>
      <c r="M1816" s="12"/>
      <c r="N1816" s="12"/>
      <c r="O1816" s="12"/>
      <c r="P1816" s="12"/>
      <c r="Q1816" s="26"/>
    </row>
    <row r="1817" spans="1:17" x14ac:dyDescent="0.2">
      <c r="A1817" s="27" t="s">
        <v>84</v>
      </c>
      <c r="B1817" s="13" t="s">
        <v>165</v>
      </c>
      <c r="C1817" s="13" t="s">
        <v>314</v>
      </c>
      <c r="D1817" s="13" t="s">
        <v>212</v>
      </c>
      <c r="E1817" s="13" t="s">
        <v>313</v>
      </c>
      <c r="F1817" s="14"/>
      <c r="G1817" s="14"/>
      <c r="H1817" s="14"/>
      <c r="I1817" s="14"/>
      <c r="J1817" s="14">
        <v>2</v>
      </c>
      <c r="K1817" s="14"/>
      <c r="L1817" s="14"/>
      <c r="M1817" s="14"/>
      <c r="N1817" s="14"/>
      <c r="O1817" s="14"/>
      <c r="P1817" s="14"/>
      <c r="Q1817" s="28"/>
    </row>
    <row r="1818" spans="1:17" x14ac:dyDescent="0.2">
      <c r="A1818" s="25" t="s">
        <v>84</v>
      </c>
      <c r="B1818" s="11" t="s">
        <v>165</v>
      </c>
      <c r="C1818" s="11" t="s">
        <v>314</v>
      </c>
      <c r="D1818" s="11" t="s">
        <v>206</v>
      </c>
      <c r="E1818" s="11" t="s">
        <v>312</v>
      </c>
      <c r="F1818" s="12"/>
      <c r="G1818" s="12"/>
      <c r="H1818" s="12"/>
      <c r="I1818" s="12"/>
      <c r="J1818" s="12">
        <v>7</v>
      </c>
      <c r="K1818" s="12"/>
      <c r="L1818" s="12"/>
      <c r="M1818" s="12"/>
      <c r="N1818" s="12"/>
      <c r="O1818" s="12"/>
      <c r="P1818" s="12"/>
      <c r="Q1818" s="26"/>
    </row>
    <row r="1819" spans="1:17" x14ac:dyDescent="0.2">
      <c r="A1819" s="29" t="s">
        <v>84</v>
      </c>
      <c r="B1819" s="30" t="s">
        <v>165</v>
      </c>
      <c r="C1819" s="30" t="s">
        <v>314</v>
      </c>
      <c r="D1819" s="30" t="s">
        <v>206</v>
      </c>
      <c r="E1819" s="30" t="s">
        <v>313</v>
      </c>
      <c r="F1819" s="16"/>
      <c r="G1819" s="16"/>
      <c r="H1819" s="16"/>
      <c r="I1819" s="16"/>
      <c r="J1819" s="16">
        <v>8</v>
      </c>
      <c r="K1819" s="16"/>
      <c r="L1819" s="16"/>
      <c r="M1819" s="16"/>
      <c r="N1819" s="16"/>
      <c r="O1819" s="16"/>
      <c r="P1819" s="16"/>
      <c r="Q1819" s="17"/>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8E2C37-072B-4FFA-90CF-6AE4449394DF}">
  <sheetPr codeName="Sheet22">
    <tabColor rgb="FFFF0000"/>
  </sheetPr>
  <dimension ref="A1:O1219"/>
  <sheetViews>
    <sheetView topLeftCell="C1" workbookViewId="0">
      <selection activeCell="G334" sqref="G1:G1048576"/>
    </sheetView>
  </sheetViews>
  <sheetFormatPr baseColWidth="10" defaultColWidth="8.83203125" defaultRowHeight="15" x14ac:dyDescent="0.2"/>
  <cols>
    <col min="1" max="1" width="33.33203125" bestFit="1" customWidth="1"/>
    <col min="2" max="2" width="14.83203125" bestFit="1" customWidth="1"/>
    <col min="3" max="3" width="38.6640625" bestFit="1" customWidth="1"/>
    <col min="4" max="4" width="7.5" bestFit="1" customWidth="1"/>
    <col min="5" max="6" width="7.33203125" bestFit="1" customWidth="1"/>
    <col min="7" max="7" width="7.33203125" style="40" bestFit="1" customWidth="1"/>
    <col min="8" max="15" width="7.33203125" bestFit="1" customWidth="1"/>
  </cols>
  <sheetData>
    <row r="1" spans="1:15" x14ac:dyDescent="0.2">
      <c r="A1" s="19" t="s">
        <v>0</v>
      </c>
      <c r="B1" s="24" t="s">
        <v>85</v>
      </c>
      <c r="C1" s="24" t="s">
        <v>315</v>
      </c>
      <c r="D1" s="24" t="s">
        <v>184</v>
      </c>
      <c r="E1" s="24" t="s">
        <v>87</v>
      </c>
      <c r="F1" s="24" t="s">
        <v>88</v>
      </c>
      <c r="G1" s="36" t="s">
        <v>89</v>
      </c>
      <c r="H1" s="24" t="s">
        <v>90</v>
      </c>
      <c r="I1" s="24" t="s">
        <v>91</v>
      </c>
      <c r="J1" s="24" t="s">
        <v>92</v>
      </c>
      <c r="K1" s="24" t="s">
        <v>93</v>
      </c>
      <c r="L1" s="24" t="s">
        <v>94</v>
      </c>
      <c r="M1" s="24" t="s">
        <v>95</v>
      </c>
      <c r="N1" s="24" t="s">
        <v>96</v>
      </c>
      <c r="O1" s="20" t="s">
        <v>97</v>
      </c>
    </row>
    <row r="2" spans="1:15" x14ac:dyDescent="0.2">
      <c r="A2" s="25" t="s">
        <v>2</v>
      </c>
      <c r="B2" s="11" t="s">
        <v>100</v>
      </c>
      <c r="C2" s="11" t="s">
        <v>360</v>
      </c>
      <c r="D2" s="11" t="s">
        <v>195</v>
      </c>
      <c r="E2" s="12"/>
      <c r="F2" s="12"/>
      <c r="G2" s="37"/>
      <c r="H2" s="12">
        <v>12</v>
      </c>
      <c r="I2" s="12"/>
      <c r="J2" s="12"/>
      <c r="K2" s="12"/>
      <c r="L2" s="12">
        <v>25</v>
      </c>
      <c r="M2" s="12"/>
      <c r="N2" s="12"/>
      <c r="O2" s="26"/>
    </row>
    <row r="3" spans="1:15" x14ac:dyDescent="0.2">
      <c r="A3" s="27" t="s">
        <v>2</v>
      </c>
      <c r="B3" s="13" t="s">
        <v>100</v>
      </c>
      <c r="C3" s="13" t="s">
        <v>360</v>
      </c>
      <c r="D3" s="13" t="s">
        <v>197</v>
      </c>
      <c r="E3" s="14"/>
      <c r="F3" s="14"/>
      <c r="G3" s="38"/>
      <c r="H3" s="14">
        <v>35</v>
      </c>
      <c r="I3" s="14"/>
      <c r="J3" s="14"/>
      <c r="K3" s="14"/>
      <c r="L3" s="14">
        <v>49</v>
      </c>
      <c r="M3" s="14"/>
      <c r="N3" s="14"/>
      <c r="O3" s="28"/>
    </row>
    <row r="4" spans="1:15" x14ac:dyDescent="0.2">
      <c r="A4" s="25" t="s">
        <v>2</v>
      </c>
      <c r="B4" s="11" t="s">
        <v>100</v>
      </c>
      <c r="C4" s="11" t="s">
        <v>325</v>
      </c>
      <c r="D4" s="11" t="s">
        <v>195</v>
      </c>
      <c r="E4" s="12"/>
      <c r="F4" s="12"/>
      <c r="G4" s="37"/>
      <c r="H4" s="12">
        <v>6</v>
      </c>
      <c r="I4" s="12"/>
      <c r="J4" s="12"/>
      <c r="K4" s="12"/>
      <c r="L4" s="12">
        <v>18</v>
      </c>
      <c r="M4" s="12"/>
      <c r="N4" s="12"/>
      <c r="O4" s="26"/>
    </row>
    <row r="5" spans="1:15" x14ac:dyDescent="0.2">
      <c r="A5" s="27" t="s">
        <v>2</v>
      </c>
      <c r="B5" s="13" t="s">
        <v>100</v>
      </c>
      <c r="C5" s="13" t="s">
        <v>325</v>
      </c>
      <c r="D5" s="13" t="s">
        <v>197</v>
      </c>
      <c r="E5" s="14"/>
      <c r="F5" s="14"/>
      <c r="G5" s="38"/>
      <c r="H5" s="14">
        <v>30</v>
      </c>
      <c r="I5" s="14"/>
      <c r="J5" s="14"/>
      <c r="K5" s="14"/>
      <c r="L5" s="14">
        <v>44</v>
      </c>
      <c r="M5" s="14"/>
      <c r="N5" s="14"/>
      <c r="O5" s="28"/>
    </row>
    <row r="6" spans="1:15" x14ac:dyDescent="0.2">
      <c r="A6" s="25" t="s">
        <v>2</v>
      </c>
      <c r="B6" s="11" t="s">
        <v>100</v>
      </c>
      <c r="C6" s="11" t="s">
        <v>330</v>
      </c>
      <c r="D6" s="11" t="s">
        <v>195</v>
      </c>
      <c r="E6" s="12"/>
      <c r="F6" s="12"/>
      <c r="G6" s="37"/>
      <c r="H6" s="12">
        <v>34</v>
      </c>
      <c r="I6" s="12"/>
      <c r="J6" s="12"/>
      <c r="K6" s="12"/>
      <c r="L6" s="12">
        <v>47</v>
      </c>
      <c r="M6" s="12"/>
      <c r="N6" s="12"/>
      <c r="O6" s="26"/>
    </row>
    <row r="7" spans="1:15" x14ac:dyDescent="0.2">
      <c r="A7" s="27" t="s">
        <v>2</v>
      </c>
      <c r="B7" s="13" t="s">
        <v>100</v>
      </c>
      <c r="C7" s="13" t="s">
        <v>330</v>
      </c>
      <c r="D7" s="13" t="s">
        <v>197</v>
      </c>
      <c r="E7" s="14"/>
      <c r="F7" s="14"/>
      <c r="G7" s="38"/>
      <c r="H7" s="14">
        <v>55</v>
      </c>
      <c r="I7" s="14"/>
      <c r="J7" s="14"/>
      <c r="K7" s="14"/>
      <c r="L7" s="14">
        <v>63</v>
      </c>
      <c r="M7" s="14"/>
      <c r="N7" s="14"/>
      <c r="O7" s="28"/>
    </row>
    <row r="8" spans="1:15" x14ac:dyDescent="0.2">
      <c r="A8" s="25" t="s">
        <v>2</v>
      </c>
      <c r="B8" s="11" t="s">
        <v>100</v>
      </c>
      <c r="C8" s="11" t="s">
        <v>365</v>
      </c>
      <c r="D8" s="11" t="s">
        <v>195</v>
      </c>
      <c r="E8" s="12"/>
      <c r="F8" s="12"/>
      <c r="G8" s="37"/>
      <c r="H8" s="12">
        <v>27</v>
      </c>
      <c r="I8" s="12"/>
      <c r="J8" s="12"/>
      <c r="K8" s="12"/>
      <c r="L8" s="12">
        <v>40</v>
      </c>
      <c r="M8" s="12"/>
      <c r="N8" s="12"/>
      <c r="O8" s="26"/>
    </row>
    <row r="9" spans="1:15" x14ac:dyDescent="0.2">
      <c r="A9" s="27" t="s">
        <v>2</v>
      </c>
      <c r="B9" s="13" t="s">
        <v>100</v>
      </c>
      <c r="C9" s="13" t="s">
        <v>365</v>
      </c>
      <c r="D9" s="13" t="s">
        <v>197</v>
      </c>
      <c r="E9" s="14"/>
      <c r="F9" s="14"/>
      <c r="G9" s="38"/>
      <c r="H9" s="14">
        <v>54</v>
      </c>
      <c r="I9" s="14"/>
      <c r="J9" s="14"/>
      <c r="K9" s="14"/>
      <c r="L9" s="14">
        <v>67</v>
      </c>
      <c r="M9" s="14"/>
      <c r="N9" s="14"/>
      <c r="O9" s="28"/>
    </row>
    <row r="10" spans="1:15" x14ac:dyDescent="0.2">
      <c r="A10" s="25" t="s">
        <v>2</v>
      </c>
      <c r="B10" s="11" t="s">
        <v>100</v>
      </c>
      <c r="C10" s="11" t="s">
        <v>344</v>
      </c>
      <c r="D10" s="11" t="s">
        <v>195</v>
      </c>
      <c r="E10" s="12"/>
      <c r="F10" s="12"/>
      <c r="G10" s="37"/>
      <c r="H10" s="12">
        <v>19</v>
      </c>
      <c r="I10" s="12"/>
      <c r="J10" s="12"/>
      <c r="K10" s="12"/>
      <c r="L10" s="12">
        <v>31</v>
      </c>
      <c r="M10" s="12"/>
      <c r="N10" s="12"/>
      <c r="O10" s="26"/>
    </row>
    <row r="11" spans="1:15" x14ac:dyDescent="0.2">
      <c r="A11" s="27" t="s">
        <v>2</v>
      </c>
      <c r="B11" s="13" t="s">
        <v>100</v>
      </c>
      <c r="C11" s="13" t="s">
        <v>344</v>
      </c>
      <c r="D11" s="13" t="s">
        <v>197</v>
      </c>
      <c r="E11" s="14"/>
      <c r="F11" s="14"/>
      <c r="G11" s="38"/>
      <c r="H11" s="14">
        <v>49</v>
      </c>
      <c r="I11" s="14"/>
      <c r="J11" s="14"/>
      <c r="K11" s="14"/>
      <c r="L11" s="14">
        <v>63</v>
      </c>
      <c r="M11" s="14"/>
      <c r="N11" s="14"/>
      <c r="O11" s="28"/>
    </row>
    <row r="12" spans="1:15" x14ac:dyDescent="0.2">
      <c r="A12" s="25" t="s">
        <v>2</v>
      </c>
      <c r="B12" s="11" t="s">
        <v>100</v>
      </c>
      <c r="C12" s="11" t="s">
        <v>348</v>
      </c>
      <c r="D12" s="11" t="s">
        <v>195</v>
      </c>
      <c r="E12" s="12"/>
      <c r="F12" s="12"/>
      <c r="G12" s="37"/>
      <c r="H12" s="12">
        <v>59</v>
      </c>
      <c r="I12" s="12"/>
      <c r="J12" s="12"/>
      <c r="K12" s="12"/>
      <c r="L12" s="12">
        <v>63</v>
      </c>
      <c r="M12" s="12"/>
      <c r="N12" s="12"/>
      <c r="O12" s="26"/>
    </row>
    <row r="13" spans="1:15" x14ac:dyDescent="0.2">
      <c r="A13" s="27" t="s">
        <v>2</v>
      </c>
      <c r="B13" s="13" t="s">
        <v>100</v>
      </c>
      <c r="C13" s="13" t="s">
        <v>348</v>
      </c>
      <c r="D13" s="13" t="s">
        <v>197</v>
      </c>
      <c r="E13" s="14"/>
      <c r="F13" s="14"/>
      <c r="G13" s="38"/>
      <c r="H13" s="14">
        <v>75</v>
      </c>
      <c r="I13" s="14"/>
      <c r="J13" s="14"/>
      <c r="K13" s="14"/>
      <c r="L13" s="14">
        <v>79</v>
      </c>
      <c r="M13" s="14"/>
      <c r="N13" s="14"/>
      <c r="O13" s="28"/>
    </row>
    <row r="14" spans="1:15" x14ac:dyDescent="0.2">
      <c r="A14" s="25" t="s">
        <v>2</v>
      </c>
      <c r="B14" s="11" t="s">
        <v>100</v>
      </c>
      <c r="C14" s="11" t="s">
        <v>375</v>
      </c>
      <c r="D14" s="11" t="s">
        <v>195</v>
      </c>
      <c r="E14" s="12"/>
      <c r="F14" s="12"/>
      <c r="G14" s="37"/>
      <c r="H14" s="12">
        <v>6</v>
      </c>
      <c r="I14" s="12"/>
      <c r="J14" s="12"/>
      <c r="K14" s="12"/>
      <c r="L14" s="12">
        <v>15</v>
      </c>
      <c r="M14" s="12"/>
      <c r="N14" s="12"/>
      <c r="O14" s="26"/>
    </row>
    <row r="15" spans="1:15" x14ac:dyDescent="0.2">
      <c r="A15" s="27" t="s">
        <v>2</v>
      </c>
      <c r="B15" s="13" t="s">
        <v>100</v>
      </c>
      <c r="C15" s="13" t="s">
        <v>375</v>
      </c>
      <c r="D15" s="13" t="s">
        <v>197</v>
      </c>
      <c r="E15" s="14"/>
      <c r="F15" s="14"/>
      <c r="G15" s="38"/>
      <c r="H15" s="14">
        <v>21</v>
      </c>
      <c r="I15" s="14"/>
      <c r="J15" s="14"/>
      <c r="K15" s="14"/>
      <c r="L15" s="14">
        <v>34</v>
      </c>
      <c r="M15" s="14"/>
      <c r="N15" s="14"/>
      <c r="O15" s="28"/>
    </row>
    <row r="16" spans="1:15" x14ac:dyDescent="0.2">
      <c r="A16" s="25" t="s">
        <v>2</v>
      </c>
      <c r="B16" s="11" t="s">
        <v>100</v>
      </c>
      <c r="C16" s="11" t="s">
        <v>357</v>
      </c>
      <c r="D16" s="11" t="s">
        <v>195</v>
      </c>
      <c r="E16" s="12"/>
      <c r="F16" s="12"/>
      <c r="G16" s="37"/>
      <c r="H16" s="12">
        <v>2</v>
      </c>
      <c r="I16" s="12"/>
      <c r="J16" s="12"/>
      <c r="K16" s="12"/>
      <c r="L16" s="12">
        <v>9</v>
      </c>
      <c r="M16" s="12"/>
      <c r="N16" s="12"/>
      <c r="O16" s="26"/>
    </row>
    <row r="17" spans="1:15" x14ac:dyDescent="0.2">
      <c r="A17" s="27" t="s">
        <v>2</v>
      </c>
      <c r="B17" s="13" t="s">
        <v>100</v>
      </c>
      <c r="C17" s="13" t="s">
        <v>357</v>
      </c>
      <c r="D17" s="13" t="s">
        <v>197</v>
      </c>
      <c r="E17" s="14"/>
      <c r="F17" s="14"/>
      <c r="G17" s="38"/>
      <c r="H17" s="14">
        <v>17</v>
      </c>
      <c r="I17" s="14"/>
      <c r="J17" s="14"/>
      <c r="K17" s="14"/>
      <c r="L17" s="14">
        <v>27</v>
      </c>
      <c r="M17" s="14"/>
      <c r="N17" s="14"/>
      <c r="O17" s="28"/>
    </row>
    <row r="18" spans="1:15" x14ac:dyDescent="0.2">
      <c r="A18" s="25" t="s">
        <v>2</v>
      </c>
      <c r="B18" s="11" t="s">
        <v>100</v>
      </c>
      <c r="C18" s="11" t="s">
        <v>358</v>
      </c>
      <c r="D18" s="11" t="s">
        <v>195</v>
      </c>
      <c r="E18" s="12"/>
      <c r="F18" s="12"/>
      <c r="G18" s="37"/>
      <c r="H18" s="12">
        <v>20</v>
      </c>
      <c r="I18" s="12"/>
      <c r="J18" s="12"/>
      <c r="K18" s="12"/>
      <c r="L18" s="12">
        <v>30</v>
      </c>
      <c r="M18" s="12"/>
      <c r="N18" s="12"/>
      <c r="O18" s="26"/>
    </row>
    <row r="19" spans="1:15" x14ac:dyDescent="0.2">
      <c r="A19" s="27" t="s">
        <v>2</v>
      </c>
      <c r="B19" s="13" t="s">
        <v>100</v>
      </c>
      <c r="C19" s="13" t="s">
        <v>358</v>
      </c>
      <c r="D19" s="13" t="s">
        <v>197</v>
      </c>
      <c r="E19" s="14"/>
      <c r="F19" s="14"/>
      <c r="G19" s="38"/>
      <c r="H19" s="14">
        <v>35</v>
      </c>
      <c r="I19" s="14"/>
      <c r="J19" s="14"/>
      <c r="K19" s="14"/>
      <c r="L19" s="14">
        <v>49</v>
      </c>
      <c r="M19" s="14"/>
      <c r="N19" s="14"/>
      <c r="O19" s="28"/>
    </row>
    <row r="20" spans="1:15" x14ac:dyDescent="0.2">
      <c r="A20" s="25" t="s">
        <v>3</v>
      </c>
      <c r="B20" s="11" t="s">
        <v>170</v>
      </c>
      <c r="C20" s="11" t="s">
        <v>360</v>
      </c>
      <c r="D20" s="11" t="s">
        <v>195</v>
      </c>
      <c r="E20" s="12"/>
      <c r="F20" s="12"/>
      <c r="G20" s="37"/>
      <c r="H20" s="12">
        <v>100</v>
      </c>
      <c r="I20" s="12"/>
      <c r="J20" s="12"/>
      <c r="K20" s="12"/>
      <c r="L20" s="12"/>
      <c r="M20" s="12">
        <v>99</v>
      </c>
      <c r="N20" s="12"/>
      <c r="O20" s="26"/>
    </row>
    <row r="21" spans="1:15" x14ac:dyDescent="0.2">
      <c r="A21" s="27" t="s">
        <v>3</v>
      </c>
      <c r="B21" s="13" t="s">
        <v>170</v>
      </c>
      <c r="C21" s="13" t="s">
        <v>360</v>
      </c>
      <c r="D21" s="13" t="s">
        <v>197</v>
      </c>
      <c r="E21" s="14"/>
      <c r="F21" s="14"/>
      <c r="G21" s="38"/>
      <c r="H21" s="14">
        <v>98</v>
      </c>
      <c r="I21" s="14"/>
      <c r="J21" s="14"/>
      <c r="K21" s="14"/>
      <c r="L21" s="14"/>
      <c r="M21" s="14">
        <v>95</v>
      </c>
      <c r="N21" s="14"/>
      <c r="O21" s="28"/>
    </row>
    <row r="22" spans="1:15" x14ac:dyDescent="0.2">
      <c r="A22" s="25" t="s">
        <v>3</v>
      </c>
      <c r="B22" s="11" t="s">
        <v>170</v>
      </c>
      <c r="C22" s="11" t="s">
        <v>325</v>
      </c>
      <c r="D22" s="11" t="s">
        <v>195</v>
      </c>
      <c r="E22" s="12"/>
      <c r="F22" s="12"/>
      <c r="G22" s="37"/>
      <c r="H22" s="12">
        <v>100</v>
      </c>
      <c r="I22" s="12"/>
      <c r="J22" s="12"/>
      <c r="K22" s="12"/>
      <c r="L22" s="12"/>
      <c r="M22" s="12">
        <v>98</v>
      </c>
      <c r="N22" s="12"/>
      <c r="O22" s="26"/>
    </row>
    <row r="23" spans="1:15" x14ac:dyDescent="0.2">
      <c r="A23" s="27" t="s">
        <v>3</v>
      </c>
      <c r="B23" s="13" t="s">
        <v>170</v>
      </c>
      <c r="C23" s="13" t="s">
        <v>325</v>
      </c>
      <c r="D23" s="13" t="s">
        <v>197</v>
      </c>
      <c r="E23" s="14"/>
      <c r="F23" s="14"/>
      <c r="G23" s="38"/>
      <c r="H23" s="14">
        <v>96</v>
      </c>
      <c r="I23" s="14"/>
      <c r="J23" s="14"/>
      <c r="K23" s="14"/>
      <c r="L23" s="14"/>
      <c r="M23" s="14">
        <v>90</v>
      </c>
      <c r="N23" s="14"/>
      <c r="O23" s="28"/>
    </row>
    <row r="24" spans="1:15" x14ac:dyDescent="0.2">
      <c r="A24" s="25" t="s">
        <v>3</v>
      </c>
      <c r="B24" s="11" t="s">
        <v>170</v>
      </c>
      <c r="C24" s="11" t="s">
        <v>330</v>
      </c>
      <c r="D24" s="11" t="s">
        <v>195</v>
      </c>
      <c r="E24" s="12"/>
      <c r="F24" s="12"/>
      <c r="G24" s="37"/>
      <c r="H24" s="12">
        <v>100</v>
      </c>
      <c r="I24" s="12"/>
      <c r="J24" s="12"/>
      <c r="K24" s="12"/>
      <c r="L24" s="12"/>
      <c r="M24" s="12">
        <v>100</v>
      </c>
      <c r="N24" s="12"/>
      <c r="O24" s="26"/>
    </row>
    <row r="25" spans="1:15" x14ac:dyDescent="0.2">
      <c r="A25" s="27" t="s">
        <v>3</v>
      </c>
      <c r="B25" s="13" t="s">
        <v>170</v>
      </c>
      <c r="C25" s="13" t="s">
        <v>330</v>
      </c>
      <c r="D25" s="13" t="s">
        <v>197</v>
      </c>
      <c r="E25" s="14"/>
      <c r="F25" s="14"/>
      <c r="G25" s="38"/>
      <c r="H25" s="14">
        <v>100</v>
      </c>
      <c r="I25" s="14"/>
      <c r="J25" s="14"/>
      <c r="K25" s="14"/>
      <c r="L25" s="14"/>
      <c r="M25" s="14">
        <v>98</v>
      </c>
      <c r="N25" s="14"/>
      <c r="O25" s="28"/>
    </row>
    <row r="26" spans="1:15" x14ac:dyDescent="0.2">
      <c r="A26" s="25" t="s">
        <v>3</v>
      </c>
      <c r="B26" s="11" t="s">
        <v>170</v>
      </c>
      <c r="C26" s="11" t="s">
        <v>365</v>
      </c>
      <c r="D26" s="11" t="s">
        <v>195</v>
      </c>
      <c r="E26" s="12"/>
      <c r="F26" s="12"/>
      <c r="G26" s="37"/>
      <c r="H26" s="12">
        <v>100</v>
      </c>
      <c r="I26" s="12"/>
      <c r="J26" s="12"/>
      <c r="K26" s="12"/>
      <c r="L26" s="12"/>
      <c r="M26" s="12">
        <v>99</v>
      </c>
      <c r="N26" s="12"/>
      <c r="O26" s="26"/>
    </row>
    <row r="27" spans="1:15" x14ac:dyDescent="0.2">
      <c r="A27" s="27" t="s">
        <v>3</v>
      </c>
      <c r="B27" s="13" t="s">
        <v>170</v>
      </c>
      <c r="C27" s="13" t="s">
        <v>365</v>
      </c>
      <c r="D27" s="13" t="s">
        <v>197</v>
      </c>
      <c r="E27" s="14"/>
      <c r="F27" s="14"/>
      <c r="G27" s="38"/>
      <c r="H27" s="14">
        <v>100</v>
      </c>
      <c r="I27" s="14"/>
      <c r="J27" s="14"/>
      <c r="K27" s="14"/>
      <c r="L27" s="14"/>
      <c r="M27" s="14">
        <v>99</v>
      </c>
      <c r="N27" s="14"/>
      <c r="O27" s="28"/>
    </row>
    <row r="28" spans="1:15" x14ac:dyDescent="0.2">
      <c r="A28" s="25" t="s">
        <v>3</v>
      </c>
      <c r="B28" s="11" t="s">
        <v>170</v>
      </c>
      <c r="C28" s="11" t="s">
        <v>344</v>
      </c>
      <c r="D28" s="11" t="s">
        <v>195</v>
      </c>
      <c r="E28" s="12"/>
      <c r="F28" s="12"/>
      <c r="G28" s="37"/>
      <c r="H28" s="12">
        <v>100</v>
      </c>
      <c r="I28" s="12"/>
      <c r="J28" s="12"/>
      <c r="K28" s="12"/>
      <c r="L28" s="12"/>
      <c r="M28" s="12">
        <v>99</v>
      </c>
      <c r="N28" s="12"/>
      <c r="O28" s="26"/>
    </row>
    <row r="29" spans="1:15" x14ac:dyDescent="0.2">
      <c r="A29" s="27" t="s">
        <v>3</v>
      </c>
      <c r="B29" s="13" t="s">
        <v>170</v>
      </c>
      <c r="C29" s="13" t="s">
        <v>344</v>
      </c>
      <c r="D29" s="13" t="s">
        <v>197</v>
      </c>
      <c r="E29" s="14"/>
      <c r="F29" s="14"/>
      <c r="G29" s="38"/>
      <c r="H29" s="14">
        <v>99</v>
      </c>
      <c r="I29" s="14"/>
      <c r="J29" s="14"/>
      <c r="K29" s="14"/>
      <c r="L29" s="14"/>
      <c r="M29" s="14">
        <v>100</v>
      </c>
      <c r="N29" s="14"/>
      <c r="O29" s="28"/>
    </row>
    <row r="30" spans="1:15" x14ac:dyDescent="0.2">
      <c r="A30" s="25" t="s">
        <v>3</v>
      </c>
      <c r="B30" s="11" t="s">
        <v>170</v>
      </c>
      <c r="C30" s="11" t="s">
        <v>348</v>
      </c>
      <c r="D30" s="11" t="s">
        <v>195</v>
      </c>
      <c r="E30" s="12"/>
      <c r="F30" s="12"/>
      <c r="G30" s="37"/>
      <c r="H30" s="12">
        <v>100</v>
      </c>
      <c r="I30" s="12"/>
      <c r="J30" s="12"/>
      <c r="K30" s="12"/>
      <c r="L30" s="12"/>
      <c r="M30" s="12">
        <v>99</v>
      </c>
      <c r="N30" s="12"/>
      <c r="O30" s="26"/>
    </row>
    <row r="31" spans="1:15" x14ac:dyDescent="0.2">
      <c r="A31" s="27" t="s">
        <v>3</v>
      </c>
      <c r="B31" s="13" t="s">
        <v>170</v>
      </c>
      <c r="C31" s="13" t="s">
        <v>348</v>
      </c>
      <c r="D31" s="13" t="s">
        <v>197</v>
      </c>
      <c r="E31" s="14"/>
      <c r="F31" s="14"/>
      <c r="G31" s="38"/>
      <c r="H31" s="14">
        <v>100</v>
      </c>
      <c r="I31" s="14"/>
      <c r="J31" s="14"/>
      <c r="K31" s="14"/>
      <c r="L31" s="14"/>
      <c r="M31" s="14">
        <v>99</v>
      </c>
      <c r="N31" s="14"/>
      <c r="O31" s="28"/>
    </row>
    <row r="32" spans="1:15" x14ac:dyDescent="0.2">
      <c r="A32" s="25" t="s">
        <v>3</v>
      </c>
      <c r="B32" s="11" t="s">
        <v>170</v>
      </c>
      <c r="C32" s="11" t="s">
        <v>375</v>
      </c>
      <c r="D32" s="11" t="s">
        <v>195</v>
      </c>
      <c r="E32" s="12"/>
      <c r="F32" s="12"/>
      <c r="G32" s="37"/>
      <c r="H32" s="12">
        <v>96</v>
      </c>
      <c r="I32" s="12"/>
      <c r="J32" s="12"/>
      <c r="K32" s="12"/>
      <c r="L32" s="12"/>
      <c r="M32" s="12">
        <v>74</v>
      </c>
      <c r="N32" s="12"/>
      <c r="O32" s="26"/>
    </row>
    <row r="33" spans="1:15" x14ac:dyDescent="0.2">
      <c r="A33" s="27" t="s">
        <v>3</v>
      </c>
      <c r="B33" s="13" t="s">
        <v>170</v>
      </c>
      <c r="C33" s="13" t="s">
        <v>375</v>
      </c>
      <c r="D33" s="13" t="s">
        <v>197</v>
      </c>
      <c r="E33" s="14"/>
      <c r="F33" s="14"/>
      <c r="G33" s="38"/>
      <c r="H33" s="14">
        <v>89</v>
      </c>
      <c r="I33" s="14"/>
      <c r="J33" s="14"/>
      <c r="K33" s="14"/>
      <c r="L33" s="14"/>
      <c r="M33" s="14">
        <v>55</v>
      </c>
      <c r="N33" s="14"/>
      <c r="O33" s="28"/>
    </row>
    <row r="34" spans="1:15" x14ac:dyDescent="0.2">
      <c r="A34" s="25" t="s">
        <v>3</v>
      </c>
      <c r="B34" s="11" t="s">
        <v>170</v>
      </c>
      <c r="C34" s="11" t="s">
        <v>357</v>
      </c>
      <c r="D34" s="11" t="s">
        <v>195</v>
      </c>
      <c r="E34" s="12"/>
      <c r="F34" s="12"/>
      <c r="G34" s="37"/>
      <c r="H34" s="12">
        <v>95</v>
      </c>
      <c r="I34" s="12"/>
      <c r="J34" s="12"/>
      <c r="K34" s="12"/>
      <c r="L34" s="12"/>
      <c r="M34" s="12">
        <v>60</v>
      </c>
      <c r="N34" s="12"/>
      <c r="O34" s="26"/>
    </row>
    <row r="35" spans="1:15" x14ac:dyDescent="0.2">
      <c r="A35" s="27" t="s">
        <v>3</v>
      </c>
      <c r="B35" s="13" t="s">
        <v>170</v>
      </c>
      <c r="C35" s="13" t="s">
        <v>357</v>
      </c>
      <c r="D35" s="13" t="s">
        <v>197</v>
      </c>
      <c r="E35" s="14"/>
      <c r="F35" s="14"/>
      <c r="G35" s="38"/>
      <c r="H35" s="14">
        <v>83</v>
      </c>
      <c r="I35" s="14"/>
      <c r="J35" s="14"/>
      <c r="K35" s="14"/>
      <c r="L35" s="14"/>
      <c r="M35" s="14">
        <v>45</v>
      </c>
      <c r="N35" s="14"/>
      <c r="O35" s="28"/>
    </row>
    <row r="36" spans="1:15" x14ac:dyDescent="0.2">
      <c r="A36" s="25" t="s">
        <v>3</v>
      </c>
      <c r="B36" s="11" t="s">
        <v>170</v>
      </c>
      <c r="C36" s="11" t="s">
        <v>358</v>
      </c>
      <c r="D36" s="11" t="s">
        <v>195</v>
      </c>
      <c r="E36" s="12"/>
      <c r="F36" s="12"/>
      <c r="G36" s="37"/>
      <c r="H36" s="12">
        <v>97</v>
      </c>
      <c r="I36" s="12"/>
      <c r="J36" s="12"/>
      <c r="K36" s="12"/>
      <c r="L36" s="12"/>
      <c r="M36" s="12">
        <v>84</v>
      </c>
      <c r="N36" s="12"/>
      <c r="O36" s="26"/>
    </row>
    <row r="37" spans="1:15" x14ac:dyDescent="0.2">
      <c r="A37" s="27" t="s">
        <v>3</v>
      </c>
      <c r="B37" s="13" t="s">
        <v>170</v>
      </c>
      <c r="C37" s="13" t="s">
        <v>358</v>
      </c>
      <c r="D37" s="13" t="s">
        <v>197</v>
      </c>
      <c r="E37" s="14"/>
      <c r="F37" s="14"/>
      <c r="G37" s="38"/>
      <c r="H37" s="14">
        <v>92</v>
      </c>
      <c r="I37" s="14"/>
      <c r="J37" s="14"/>
      <c r="K37" s="14"/>
      <c r="L37" s="14"/>
      <c r="M37" s="14">
        <v>66</v>
      </c>
      <c r="N37" s="14"/>
      <c r="O37" s="28"/>
    </row>
    <row r="38" spans="1:15" x14ac:dyDescent="0.2">
      <c r="A38" s="25" t="s">
        <v>4</v>
      </c>
      <c r="B38" s="11" t="s">
        <v>101</v>
      </c>
      <c r="C38" s="11" t="s">
        <v>325</v>
      </c>
      <c r="D38" s="11" t="s">
        <v>195</v>
      </c>
      <c r="E38" s="12"/>
      <c r="F38" s="12"/>
      <c r="G38" s="37"/>
      <c r="H38" s="12">
        <v>49</v>
      </c>
      <c r="I38" s="12"/>
      <c r="J38" s="12"/>
      <c r="K38" s="12" t="s">
        <v>353</v>
      </c>
      <c r="L38" s="12"/>
      <c r="M38" s="12"/>
      <c r="N38" s="12"/>
      <c r="O38" s="26"/>
    </row>
    <row r="39" spans="1:15" x14ac:dyDescent="0.2">
      <c r="A39" s="27" t="s">
        <v>4</v>
      </c>
      <c r="B39" s="13" t="s">
        <v>101</v>
      </c>
      <c r="C39" s="13" t="s">
        <v>325</v>
      </c>
      <c r="D39" s="13" t="s">
        <v>197</v>
      </c>
      <c r="E39" s="14"/>
      <c r="F39" s="14"/>
      <c r="G39" s="38"/>
      <c r="H39" s="14">
        <v>46</v>
      </c>
      <c r="I39" s="14"/>
      <c r="J39" s="14"/>
      <c r="K39" s="14" t="s">
        <v>342</v>
      </c>
      <c r="L39" s="14"/>
      <c r="M39" s="14"/>
      <c r="N39" s="14"/>
      <c r="O39" s="28"/>
    </row>
    <row r="40" spans="1:15" x14ac:dyDescent="0.2">
      <c r="A40" s="25" t="s">
        <v>4</v>
      </c>
      <c r="B40" s="11" t="s">
        <v>101</v>
      </c>
      <c r="C40" s="11" t="s">
        <v>330</v>
      </c>
      <c r="D40" s="11" t="s">
        <v>195</v>
      </c>
      <c r="E40" s="12"/>
      <c r="F40" s="12"/>
      <c r="G40" s="37"/>
      <c r="H40" s="12">
        <v>58</v>
      </c>
      <c r="I40" s="12"/>
      <c r="J40" s="12"/>
      <c r="K40" s="12" t="s">
        <v>350</v>
      </c>
      <c r="L40" s="12"/>
      <c r="M40" s="12"/>
      <c r="N40" s="12"/>
      <c r="O40" s="26"/>
    </row>
    <row r="41" spans="1:15" x14ac:dyDescent="0.2">
      <c r="A41" s="27" t="s">
        <v>4</v>
      </c>
      <c r="B41" s="13" t="s">
        <v>101</v>
      </c>
      <c r="C41" s="13" t="s">
        <v>330</v>
      </c>
      <c r="D41" s="13" t="s">
        <v>197</v>
      </c>
      <c r="E41" s="14"/>
      <c r="F41" s="14"/>
      <c r="G41" s="38"/>
      <c r="H41" s="14">
        <v>58</v>
      </c>
      <c r="I41" s="14"/>
      <c r="J41" s="14"/>
      <c r="K41" s="14" t="s">
        <v>425</v>
      </c>
      <c r="L41" s="14"/>
      <c r="M41" s="14"/>
      <c r="N41" s="14"/>
      <c r="O41" s="28"/>
    </row>
    <row r="42" spans="1:15" x14ac:dyDescent="0.2">
      <c r="A42" s="25" t="s">
        <v>4</v>
      </c>
      <c r="B42" s="11" t="s">
        <v>101</v>
      </c>
      <c r="C42" s="11" t="s">
        <v>344</v>
      </c>
      <c r="D42" s="11" t="s">
        <v>195</v>
      </c>
      <c r="E42" s="12"/>
      <c r="F42" s="12"/>
      <c r="G42" s="37"/>
      <c r="H42" s="12">
        <v>78</v>
      </c>
      <c r="I42" s="12"/>
      <c r="J42" s="12"/>
      <c r="K42" s="12" t="s">
        <v>406</v>
      </c>
      <c r="L42" s="12"/>
      <c r="M42" s="12"/>
      <c r="N42" s="12"/>
      <c r="O42" s="26"/>
    </row>
    <row r="43" spans="1:15" x14ac:dyDescent="0.2">
      <c r="A43" s="27" t="s">
        <v>4</v>
      </c>
      <c r="B43" s="13" t="s">
        <v>101</v>
      </c>
      <c r="C43" s="13" t="s">
        <v>344</v>
      </c>
      <c r="D43" s="13" t="s">
        <v>197</v>
      </c>
      <c r="E43" s="14"/>
      <c r="F43" s="14"/>
      <c r="G43" s="38"/>
      <c r="H43" s="14">
        <v>68</v>
      </c>
      <c r="I43" s="14"/>
      <c r="J43" s="14"/>
      <c r="K43" s="14" t="s">
        <v>407</v>
      </c>
      <c r="L43" s="14"/>
      <c r="M43" s="14"/>
      <c r="N43" s="14"/>
      <c r="O43" s="28"/>
    </row>
    <row r="44" spans="1:15" x14ac:dyDescent="0.2">
      <c r="A44" s="25" t="s">
        <v>4</v>
      </c>
      <c r="B44" s="11" t="s">
        <v>101</v>
      </c>
      <c r="C44" s="11" t="s">
        <v>348</v>
      </c>
      <c r="D44" s="11" t="s">
        <v>195</v>
      </c>
      <c r="E44" s="12"/>
      <c r="F44" s="12"/>
      <c r="G44" s="37"/>
      <c r="H44" s="12">
        <v>83</v>
      </c>
      <c r="I44" s="12"/>
      <c r="J44" s="12"/>
      <c r="K44" s="12" t="s">
        <v>382</v>
      </c>
      <c r="L44" s="12"/>
      <c r="M44" s="12"/>
      <c r="N44" s="12"/>
      <c r="O44" s="26"/>
    </row>
    <row r="45" spans="1:15" x14ac:dyDescent="0.2">
      <c r="A45" s="27" t="s">
        <v>4</v>
      </c>
      <c r="B45" s="13" t="s">
        <v>101</v>
      </c>
      <c r="C45" s="13" t="s">
        <v>348</v>
      </c>
      <c r="D45" s="13" t="s">
        <v>197</v>
      </c>
      <c r="E45" s="14"/>
      <c r="F45" s="14"/>
      <c r="G45" s="38"/>
      <c r="H45" s="14">
        <v>75</v>
      </c>
      <c r="I45" s="14"/>
      <c r="J45" s="14"/>
      <c r="K45" s="14" t="s">
        <v>392</v>
      </c>
      <c r="L45" s="14"/>
      <c r="M45" s="14"/>
      <c r="N45" s="14"/>
      <c r="O45" s="28"/>
    </row>
    <row r="46" spans="1:15" x14ac:dyDescent="0.2">
      <c r="A46" s="25" t="s">
        <v>4</v>
      </c>
      <c r="B46" s="11" t="s">
        <v>101</v>
      </c>
      <c r="C46" s="11" t="s">
        <v>357</v>
      </c>
      <c r="D46" s="11" t="s">
        <v>195</v>
      </c>
      <c r="E46" s="12"/>
      <c r="F46" s="12"/>
      <c r="G46" s="37"/>
      <c r="H46" s="12">
        <v>8</v>
      </c>
      <c r="I46" s="12"/>
      <c r="J46" s="12"/>
      <c r="K46" s="12" t="s">
        <v>361</v>
      </c>
      <c r="L46" s="12"/>
      <c r="M46" s="12"/>
      <c r="N46" s="12"/>
      <c r="O46" s="26"/>
    </row>
    <row r="47" spans="1:15" x14ac:dyDescent="0.2">
      <c r="A47" s="27" t="s">
        <v>4</v>
      </c>
      <c r="B47" s="13" t="s">
        <v>101</v>
      </c>
      <c r="C47" s="13" t="s">
        <v>357</v>
      </c>
      <c r="D47" s="13" t="s">
        <v>197</v>
      </c>
      <c r="E47" s="14"/>
      <c r="F47" s="14"/>
      <c r="G47" s="38"/>
      <c r="H47" s="14">
        <v>14</v>
      </c>
      <c r="I47" s="14"/>
      <c r="J47" s="14"/>
      <c r="K47" s="14" t="s">
        <v>334</v>
      </c>
      <c r="L47" s="14"/>
      <c r="M47" s="14"/>
      <c r="N47" s="14"/>
      <c r="O47" s="28"/>
    </row>
    <row r="48" spans="1:15" x14ac:dyDescent="0.2">
      <c r="A48" s="25" t="s">
        <v>4</v>
      </c>
      <c r="B48" s="11" t="s">
        <v>101</v>
      </c>
      <c r="C48" s="11" t="s">
        <v>358</v>
      </c>
      <c r="D48" s="11" t="s">
        <v>195</v>
      </c>
      <c r="E48" s="12"/>
      <c r="F48" s="12"/>
      <c r="G48" s="37"/>
      <c r="H48" s="12">
        <v>19</v>
      </c>
      <c r="I48" s="12"/>
      <c r="J48" s="12"/>
      <c r="K48" s="12" t="s">
        <v>362</v>
      </c>
      <c r="L48" s="12"/>
      <c r="M48" s="12"/>
      <c r="N48" s="12"/>
      <c r="O48" s="26"/>
    </row>
    <row r="49" spans="1:15" x14ac:dyDescent="0.2">
      <c r="A49" s="27" t="s">
        <v>4</v>
      </c>
      <c r="B49" s="13" t="s">
        <v>101</v>
      </c>
      <c r="C49" s="13" t="s">
        <v>358</v>
      </c>
      <c r="D49" s="13" t="s">
        <v>197</v>
      </c>
      <c r="E49" s="14"/>
      <c r="F49" s="14"/>
      <c r="G49" s="38"/>
      <c r="H49" s="14">
        <v>27</v>
      </c>
      <c r="I49" s="14"/>
      <c r="J49" s="14"/>
      <c r="K49" s="14" t="s">
        <v>371</v>
      </c>
      <c r="L49" s="14"/>
      <c r="M49" s="14"/>
      <c r="N49" s="14"/>
      <c r="O49" s="28"/>
    </row>
    <row r="50" spans="1:15" x14ac:dyDescent="0.2">
      <c r="A50" s="25" t="s">
        <v>4</v>
      </c>
      <c r="B50" s="11" t="s">
        <v>101</v>
      </c>
      <c r="C50" s="11" t="s">
        <v>360</v>
      </c>
      <c r="D50" s="11" t="s">
        <v>195</v>
      </c>
      <c r="E50" s="12"/>
      <c r="F50" s="12"/>
      <c r="G50" s="37"/>
      <c r="H50" s="12">
        <v>52</v>
      </c>
      <c r="I50" s="12"/>
      <c r="J50" s="12" t="s">
        <v>396</v>
      </c>
      <c r="K50" s="12" t="s">
        <v>353</v>
      </c>
      <c r="L50" s="12"/>
      <c r="M50" s="12"/>
      <c r="N50" s="12"/>
      <c r="O50" s="26"/>
    </row>
    <row r="51" spans="1:15" x14ac:dyDescent="0.2">
      <c r="A51" s="27" t="s">
        <v>4</v>
      </c>
      <c r="B51" s="13" t="s">
        <v>101</v>
      </c>
      <c r="C51" s="13" t="s">
        <v>360</v>
      </c>
      <c r="D51" s="13" t="s">
        <v>197</v>
      </c>
      <c r="E51" s="14"/>
      <c r="F51" s="14"/>
      <c r="G51" s="38"/>
      <c r="H51" s="14">
        <v>49</v>
      </c>
      <c r="I51" s="14"/>
      <c r="J51" s="14" t="s">
        <v>368</v>
      </c>
      <c r="K51" s="14" t="s">
        <v>405</v>
      </c>
      <c r="L51" s="14"/>
      <c r="M51" s="14"/>
      <c r="N51" s="14"/>
      <c r="O51" s="28"/>
    </row>
    <row r="52" spans="1:15" x14ac:dyDescent="0.2">
      <c r="A52" s="25" t="s">
        <v>4</v>
      </c>
      <c r="B52" s="11" t="s">
        <v>101</v>
      </c>
      <c r="C52" s="11" t="s">
        <v>365</v>
      </c>
      <c r="D52" s="11" t="s">
        <v>195</v>
      </c>
      <c r="E52" s="12"/>
      <c r="F52" s="12"/>
      <c r="G52" s="37"/>
      <c r="H52" s="12">
        <v>79</v>
      </c>
      <c r="I52" s="12"/>
      <c r="J52" s="12" t="s">
        <v>418</v>
      </c>
      <c r="K52" s="12" t="s">
        <v>406</v>
      </c>
      <c r="L52" s="12"/>
      <c r="M52" s="12"/>
      <c r="N52" s="12"/>
      <c r="O52" s="26"/>
    </row>
    <row r="53" spans="1:15" x14ac:dyDescent="0.2">
      <c r="A53" s="27" t="s">
        <v>4</v>
      </c>
      <c r="B53" s="13" t="s">
        <v>101</v>
      </c>
      <c r="C53" s="13" t="s">
        <v>365</v>
      </c>
      <c r="D53" s="13" t="s">
        <v>197</v>
      </c>
      <c r="E53" s="14"/>
      <c r="F53" s="14"/>
      <c r="G53" s="38"/>
      <c r="H53" s="14">
        <v>70</v>
      </c>
      <c r="I53" s="14"/>
      <c r="J53" s="14" t="s">
        <v>423</v>
      </c>
      <c r="K53" s="14" t="s">
        <v>407</v>
      </c>
      <c r="L53" s="14"/>
      <c r="M53" s="14"/>
      <c r="N53" s="14"/>
      <c r="O53" s="28"/>
    </row>
    <row r="54" spans="1:15" x14ac:dyDescent="0.2">
      <c r="A54" s="25" t="s">
        <v>4</v>
      </c>
      <c r="B54" s="11" t="s">
        <v>101</v>
      </c>
      <c r="C54" s="11" t="s">
        <v>375</v>
      </c>
      <c r="D54" s="11" t="s">
        <v>195</v>
      </c>
      <c r="E54" s="12"/>
      <c r="F54" s="12"/>
      <c r="G54" s="37"/>
      <c r="H54" s="12">
        <v>11</v>
      </c>
      <c r="I54" s="12"/>
      <c r="J54" s="12" t="s">
        <v>328</v>
      </c>
      <c r="K54" s="12" t="s">
        <v>369</v>
      </c>
      <c r="L54" s="12"/>
      <c r="M54" s="12"/>
      <c r="N54" s="12"/>
      <c r="O54" s="26"/>
    </row>
    <row r="55" spans="1:15" x14ac:dyDescent="0.2">
      <c r="A55" s="27" t="s">
        <v>4</v>
      </c>
      <c r="B55" s="13" t="s">
        <v>101</v>
      </c>
      <c r="C55" s="13" t="s">
        <v>375</v>
      </c>
      <c r="D55" s="13" t="s">
        <v>197</v>
      </c>
      <c r="E55" s="14"/>
      <c r="F55" s="14"/>
      <c r="G55" s="38"/>
      <c r="H55" s="14">
        <v>18</v>
      </c>
      <c r="I55" s="14"/>
      <c r="J55" s="14" t="s">
        <v>334</v>
      </c>
      <c r="K55" s="14" t="s">
        <v>345</v>
      </c>
      <c r="L55" s="14"/>
      <c r="M55" s="14"/>
      <c r="N55" s="14"/>
      <c r="O55" s="28"/>
    </row>
    <row r="56" spans="1:15" x14ac:dyDescent="0.2">
      <c r="A56" s="25" t="s">
        <v>5</v>
      </c>
      <c r="B56" s="11" t="s">
        <v>102</v>
      </c>
      <c r="C56" s="11" t="s">
        <v>360</v>
      </c>
      <c r="D56" s="11" t="s">
        <v>195</v>
      </c>
      <c r="E56" s="12"/>
      <c r="F56" s="12"/>
      <c r="G56" s="37"/>
      <c r="H56" s="12">
        <v>21</v>
      </c>
      <c r="I56" s="12"/>
      <c r="J56" s="12"/>
      <c r="K56" s="12" t="s">
        <v>341</v>
      </c>
      <c r="L56" s="12"/>
      <c r="M56" s="12"/>
      <c r="N56" s="12"/>
      <c r="O56" s="26" t="s">
        <v>329</v>
      </c>
    </row>
    <row r="57" spans="1:15" x14ac:dyDescent="0.2">
      <c r="A57" s="27" t="s">
        <v>5</v>
      </c>
      <c r="B57" s="13" t="s">
        <v>102</v>
      </c>
      <c r="C57" s="13" t="s">
        <v>360</v>
      </c>
      <c r="D57" s="13" t="s">
        <v>197</v>
      </c>
      <c r="E57" s="14"/>
      <c r="F57" s="14"/>
      <c r="G57" s="38"/>
      <c r="H57" s="14">
        <v>41</v>
      </c>
      <c r="I57" s="14"/>
      <c r="J57" s="14"/>
      <c r="K57" s="14" t="s">
        <v>420</v>
      </c>
      <c r="L57" s="14"/>
      <c r="M57" s="14"/>
      <c r="N57" s="14"/>
      <c r="O57" s="28" t="s">
        <v>371</v>
      </c>
    </row>
    <row r="58" spans="1:15" x14ac:dyDescent="0.2">
      <c r="A58" s="25" t="s">
        <v>5</v>
      </c>
      <c r="B58" s="11" t="s">
        <v>102</v>
      </c>
      <c r="C58" s="11" t="s">
        <v>325</v>
      </c>
      <c r="D58" s="11" t="s">
        <v>195</v>
      </c>
      <c r="E58" s="12"/>
      <c r="F58" s="12"/>
      <c r="G58" s="37"/>
      <c r="H58" s="12">
        <v>8</v>
      </c>
      <c r="I58" s="12"/>
      <c r="J58" s="12"/>
      <c r="K58" s="12" t="s">
        <v>327</v>
      </c>
      <c r="L58" s="12"/>
      <c r="M58" s="12"/>
      <c r="N58" s="12"/>
      <c r="O58" s="26" t="s">
        <v>327</v>
      </c>
    </row>
    <row r="59" spans="1:15" x14ac:dyDescent="0.2">
      <c r="A59" s="27" t="s">
        <v>5</v>
      </c>
      <c r="B59" s="13" t="s">
        <v>102</v>
      </c>
      <c r="C59" s="13" t="s">
        <v>325</v>
      </c>
      <c r="D59" s="13" t="s">
        <v>197</v>
      </c>
      <c r="E59" s="14"/>
      <c r="F59" s="14"/>
      <c r="G59" s="38"/>
      <c r="H59" s="14">
        <v>29</v>
      </c>
      <c r="I59" s="14"/>
      <c r="J59" s="14"/>
      <c r="K59" s="14" t="s">
        <v>397</v>
      </c>
      <c r="L59" s="14"/>
      <c r="M59" s="14"/>
      <c r="N59" s="14"/>
      <c r="O59" s="28" t="s">
        <v>359</v>
      </c>
    </row>
    <row r="60" spans="1:15" x14ac:dyDescent="0.2">
      <c r="A60" s="25" t="s">
        <v>5</v>
      </c>
      <c r="B60" s="11" t="s">
        <v>102</v>
      </c>
      <c r="C60" s="11" t="s">
        <v>330</v>
      </c>
      <c r="D60" s="11" t="s">
        <v>195</v>
      </c>
      <c r="E60" s="12"/>
      <c r="F60" s="12"/>
      <c r="G60" s="37"/>
      <c r="H60" s="12">
        <v>33</v>
      </c>
      <c r="I60" s="12"/>
      <c r="J60" s="12"/>
      <c r="K60" s="12" t="s">
        <v>404</v>
      </c>
      <c r="L60" s="12"/>
      <c r="M60" s="12"/>
      <c r="N60" s="12"/>
      <c r="O60" s="26" t="s">
        <v>339</v>
      </c>
    </row>
    <row r="61" spans="1:15" x14ac:dyDescent="0.2">
      <c r="A61" s="27" t="s">
        <v>5</v>
      </c>
      <c r="B61" s="13" t="s">
        <v>102</v>
      </c>
      <c r="C61" s="13" t="s">
        <v>330</v>
      </c>
      <c r="D61" s="13" t="s">
        <v>197</v>
      </c>
      <c r="E61" s="14"/>
      <c r="F61" s="14"/>
      <c r="G61" s="38"/>
      <c r="H61" s="14">
        <v>52</v>
      </c>
      <c r="I61" s="14"/>
      <c r="J61" s="14"/>
      <c r="K61" s="14" t="s">
        <v>422</v>
      </c>
      <c r="L61" s="14"/>
      <c r="M61" s="14"/>
      <c r="N61" s="14"/>
      <c r="O61" s="28" t="s">
        <v>335</v>
      </c>
    </row>
    <row r="62" spans="1:15" x14ac:dyDescent="0.2">
      <c r="A62" s="25" t="s">
        <v>5</v>
      </c>
      <c r="B62" s="11" t="s">
        <v>102</v>
      </c>
      <c r="C62" s="11" t="s">
        <v>365</v>
      </c>
      <c r="D62" s="11" t="s">
        <v>195</v>
      </c>
      <c r="E62" s="12"/>
      <c r="F62" s="12"/>
      <c r="G62" s="37"/>
      <c r="H62" s="12">
        <v>56</v>
      </c>
      <c r="I62" s="12"/>
      <c r="J62" s="12"/>
      <c r="K62" s="12" t="s">
        <v>349</v>
      </c>
      <c r="L62" s="12"/>
      <c r="M62" s="12"/>
      <c r="N62" s="12"/>
      <c r="O62" s="26" t="s">
        <v>324</v>
      </c>
    </row>
    <row r="63" spans="1:15" x14ac:dyDescent="0.2">
      <c r="A63" s="27" t="s">
        <v>5</v>
      </c>
      <c r="B63" s="13" t="s">
        <v>102</v>
      </c>
      <c r="C63" s="13" t="s">
        <v>365</v>
      </c>
      <c r="D63" s="13" t="s">
        <v>197</v>
      </c>
      <c r="E63" s="14"/>
      <c r="F63" s="14"/>
      <c r="G63" s="38"/>
      <c r="H63" s="14">
        <v>62</v>
      </c>
      <c r="I63" s="14"/>
      <c r="J63" s="14"/>
      <c r="K63" s="14" t="s">
        <v>396</v>
      </c>
      <c r="L63" s="14"/>
      <c r="M63" s="14"/>
      <c r="N63" s="14"/>
      <c r="O63" s="28" t="s">
        <v>370</v>
      </c>
    </row>
    <row r="64" spans="1:15" x14ac:dyDescent="0.2">
      <c r="A64" s="25" t="s">
        <v>5</v>
      </c>
      <c r="B64" s="11" t="s">
        <v>102</v>
      </c>
      <c r="C64" s="11" t="s">
        <v>344</v>
      </c>
      <c r="D64" s="11" t="s">
        <v>195</v>
      </c>
      <c r="E64" s="12"/>
      <c r="F64" s="12"/>
      <c r="G64" s="37"/>
      <c r="H64" s="12">
        <v>48</v>
      </c>
      <c r="I64" s="12"/>
      <c r="J64" s="12"/>
      <c r="K64" s="12" t="s">
        <v>420</v>
      </c>
      <c r="L64" s="12"/>
      <c r="M64" s="12"/>
      <c r="N64" s="12"/>
      <c r="O64" s="26" t="s">
        <v>335</v>
      </c>
    </row>
    <row r="65" spans="1:15" x14ac:dyDescent="0.2">
      <c r="A65" s="27" t="s">
        <v>5</v>
      </c>
      <c r="B65" s="13" t="s">
        <v>102</v>
      </c>
      <c r="C65" s="13" t="s">
        <v>344</v>
      </c>
      <c r="D65" s="13" t="s">
        <v>197</v>
      </c>
      <c r="E65" s="14"/>
      <c r="F65" s="14"/>
      <c r="G65" s="38"/>
      <c r="H65" s="14">
        <v>56</v>
      </c>
      <c r="I65" s="14"/>
      <c r="J65" s="14"/>
      <c r="K65" s="14" t="s">
        <v>368</v>
      </c>
      <c r="L65" s="14"/>
      <c r="M65" s="14"/>
      <c r="N65" s="14"/>
      <c r="O65" s="28" t="s">
        <v>336</v>
      </c>
    </row>
    <row r="66" spans="1:15" x14ac:dyDescent="0.2">
      <c r="A66" s="25" t="s">
        <v>5</v>
      </c>
      <c r="B66" s="11" t="s">
        <v>102</v>
      </c>
      <c r="C66" s="11" t="s">
        <v>348</v>
      </c>
      <c r="D66" s="11" t="s">
        <v>195</v>
      </c>
      <c r="E66" s="12"/>
      <c r="F66" s="12"/>
      <c r="G66" s="37"/>
      <c r="H66" s="12">
        <v>66</v>
      </c>
      <c r="I66" s="12"/>
      <c r="J66" s="12"/>
      <c r="K66" s="12" t="s">
        <v>343</v>
      </c>
      <c r="L66" s="12"/>
      <c r="M66" s="12"/>
      <c r="N66" s="12"/>
      <c r="O66" s="26" t="s">
        <v>394</v>
      </c>
    </row>
    <row r="67" spans="1:15" x14ac:dyDescent="0.2">
      <c r="A67" s="27" t="s">
        <v>5</v>
      </c>
      <c r="B67" s="13" t="s">
        <v>102</v>
      </c>
      <c r="C67" s="13" t="s">
        <v>348</v>
      </c>
      <c r="D67" s="13" t="s">
        <v>197</v>
      </c>
      <c r="E67" s="14"/>
      <c r="F67" s="14"/>
      <c r="G67" s="38"/>
      <c r="H67" s="14">
        <v>72</v>
      </c>
      <c r="I67" s="14"/>
      <c r="J67" s="14"/>
      <c r="K67" s="14" t="s">
        <v>381</v>
      </c>
      <c r="L67" s="14"/>
      <c r="M67" s="14"/>
      <c r="N67" s="14"/>
      <c r="O67" s="28" t="s">
        <v>398</v>
      </c>
    </row>
    <row r="68" spans="1:15" x14ac:dyDescent="0.2">
      <c r="A68" s="25" t="s">
        <v>5</v>
      </c>
      <c r="B68" s="11" t="s">
        <v>102</v>
      </c>
      <c r="C68" s="11" t="s">
        <v>375</v>
      </c>
      <c r="D68" s="11" t="s">
        <v>195</v>
      </c>
      <c r="E68" s="12"/>
      <c r="F68" s="12"/>
      <c r="G68" s="37"/>
      <c r="H68" s="12">
        <v>9</v>
      </c>
      <c r="I68" s="12"/>
      <c r="J68" s="12"/>
      <c r="K68" s="12" t="s">
        <v>327</v>
      </c>
      <c r="L68" s="12"/>
      <c r="M68" s="12"/>
      <c r="N68" s="12"/>
      <c r="O68" s="26" t="s">
        <v>317</v>
      </c>
    </row>
    <row r="69" spans="1:15" x14ac:dyDescent="0.2">
      <c r="A69" s="27" t="s">
        <v>5</v>
      </c>
      <c r="B69" s="13" t="s">
        <v>102</v>
      </c>
      <c r="C69" s="13" t="s">
        <v>375</v>
      </c>
      <c r="D69" s="13" t="s">
        <v>197</v>
      </c>
      <c r="E69" s="14"/>
      <c r="F69" s="14"/>
      <c r="G69" s="38"/>
      <c r="H69" s="14">
        <v>23</v>
      </c>
      <c r="I69" s="14"/>
      <c r="J69" s="14"/>
      <c r="K69" s="14" t="s">
        <v>328</v>
      </c>
      <c r="L69" s="14"/>
      <c r="M69" s="14"/>
      <c r="N69" s="14"/>
      <c r="O69" s="28" t="s">
        <v>340</v>
      </c>
    </row>
    <row r="70" spans="1:15" x14ac:dyDescent="0.2">
      <c r="A70" s="25" t="s">
        <v>5</v>
      </c>
      <c r="B70" s="11" t="s">
        <v>102</v>
      </c>
      <c r="C70" s="11" t="s">
        <v>357</v>
      </c>
      <c r="D70" s="11" t="s">
        <v>195</v>
      </c>
      <c r="E70" s="12"/>
      <c r="F70" s="12"/>
      <c r="G70" s="37"/>
      <c r="H70" s="12">
        <v>2</v>
      </c>
      <c r="I70" s="12"/>
      <c r="J70" s="12"/>
      <c r="K70" s="12" t="s">
        <v>316</v>
      </c>
      <c r="L70" s="12"/>
      <c r="M70" s="12"/>
      <c r="N70" s="12"/>
      <c r="O70" s="26" t="s">
        <v>321</v>
      </c>
    </row>
    <row r="71" spans="1:15" x14ac:dyDescent="0.2">
      <c r="A71" s="27" t="s">
        <v>5</v>
      </c>
      <c r="B71" s="13" t="s">
        <v>102</v>
      </c>
      <c r="C71" s="13" t="s">
        <v>357</v>
      </c>
      <c r="D71" s="13" t="s">
        <v>197</v>
      </c>
      <c r="E71" s="14"/>
      <c r="F71" s="14"/>
      <c r="G71" s="38"/>
      <c r="H71" s="14">
        <v>10</v>
      </c>
      <c r="I71" s="14"/>
      <c r="J71" s="14"/>
      <c r="K71" s="14" t="s">
        <v>355</v>
      </c>
      <c r="L71" s="14"/>
      <c r="M71" s="14"/>
      <c r="N71" s="14"/>
      <c r="O71" s="28" t="s">
        <v>356</v>
      </c>
    </row>
    <row r="72" spans="1:15" x14ac:dyDescent="0.2">
      <c r="A72" s="25" t="s">
        <v>5</v>
      </c>
      <c r="B72" s="11" t="s">
        <v>102</v>
      </c>
      <c r="C72" s="11" t="s">
        <v>358</v>
      </c>
      <c r="D72" s="11" t="s">
        <v>195</v>
      </c>
      <c r="E72" s="12"/>
      <c r="F72" s="12"/>
      <c r="G72" s="37"/>
      <c r="H72" s="12">
        <v>15</v>
      </c>
      <c r="I72" s="12"/>
      <c r="J72" s="12"/>
      <c r="K72" s="12" t="s">
        <v>340</v>
      </c>
      <c r="L72" s="12"/>
      <c r="M72" s="12"/>
      <c r="N72" s="12"/>
      <c r="O72" s="26" t="s">
        <v>333</v>
      </c>
    </row>
    <row r="73" spans="1:15" x14ac:dyDescent="0.2">
      <c r="A73" s="27" t="s">
        <v>5</v>
      </c>
      <c r="B73" s="13" t="s">
        <v>102</v>
      </c>
      <c r="C73" s="13" t="s">
        <v>358</v>
      </c>
      <c r="D73" s="13" t="s">
        <v>197</v>
      </c>
      <c r="E73" s="14"/>
      <c r="F73" s="14"/>
      <c r="G73" s="38"/>
      <c r="H73" s="14">
        <v>32</v>
      </c>
      <c r="I73" s="14"/>
      <c r="J73" s="14"/>
      <c r="K73" s="14" t="s">
        <v>352</v>
      </c>
      <c r="L73" s="14"/>
      <c r="M73" s="14"/>
      <c r="N73" s="14"/>
      <c r="O73" s="28" t="s">
        <v>334</v>
      </c>
    </row>
    <row r="74" spans="1:15" x14ac:dyDescent="0.2">
      <c r="A74" s="25" t="s">
        <v>6</v>
      </c>
      <c r="B74" s="11" t="s">
        <v>103</v>
      </c>
      <c r="C74" s="11" t="s">
        <v>360</v>
      </c>
      <c r="D74" s="11" t="s">
        <v>195</v>
      </c>
      <c r="E74" s="12"/>
      <c r="F74" s="12"/>
      <c r="G74" s="37" t="s">
        <v>373</v>
      </c>
      <c r="H74" s="12"/>
      <c r="I74" s="12"/>
      <c r="J74" s="12"/>
      <c r="K74" s="12"/>
      <c r="L74" s="12"/>
      <c r="M74" s="12"/>
      <c r="N74" s="12"/>
      <c r="O74" s="26"/>
    </row>
    <row r="75" spans="1:15" x14ac:dyDescent="0.2">
      <c r="A75" s="27" t="s">
        <v>6</v>
      </c>
      <c r="B75" s="13" t="s">
        <v>103</v>
      </c>
      <c r="C75" s="13" t="s">
        <v>360</v>
      </c>
      <c r="D75" s="13" t="s">
        <v>197</v>
      </c>
      <c r="E75" s="14"/>
      <c r="F75" s="14"/>
      <c r="G75" s="38" t="s">
        <v>403</v>
      </c>
      <c r="H75" s="14"/>
      <c r="I75" s="14"/>
      <c r="J75" s="14"/>
      <c r="K75" s="14"/>
      <c r="L75" s="14"/>
      <c r="M75" s="14"/>
      <c r="N75" s="14"/>
      <c r="O75" s="28"/>
    </row>
    <row r="76" spans="1:15" x14ac:dyDescent="0.2">
      <c r="A76" s="25" t="s">
        <v>6</v>
      </c>
      <c r="B76" s="11" t="s">
        <v>103</v>
      </c>
      <c r="C76" s="11" t="s">
        <v>325</v>
      </c>
      <c r="D76" s="11" t="s">
        <v>195</v>
      </c>
      <c r="E76" s="12"/>
      <c r="F76" s="12"/>
      <c r="G76" s="37" t="s">
        <v>366</v>
      </c>
      <c r="H76" s="12"/>
      <c r="I76" s="12"/>
      <c r="J76" s="12"/>
      <c r="K76" s="12"/>
      <c r="L76" s="12"/>
      <c r="M76" s="12"/>
      <c r="N76" s="12"/>
      <c r="O76" s="26"/>
    </row>
    <row r="77" spans="1:15" x14ac:dyDescent="0.2">
      <c r="A77" s="27" t="s">
        <v>6</v>
      </c>
      <c r="B77" s="13" t="s">
        <v>103</v>
      </c>
      <c r="C77" s="13" t="s">
        <v>325</v>
      </c>
      <c r="D77" s="13" t="s">
        <v>197</v>
      </c>
      <c r="E77" s="14"/>
      <c r="F77" s="14"/>
      <c r="G77" s="38" t="s">
        <v>331</v>
      </c>
      <c r="H77" s="14"/>
      <c r="I77" s="14"/>
      <c r="J77" s="14"/>
      <c r="K77" s="14"/>
      <c r="L77" s="14"/>
      <c r="M77" s="14"/>
      <c r="N77" s="14"/>
      <c r="O77" s="28"/>
    </row>
    <row r="78" spans="1:15" x14ac:dyDescent="0.2">
      <c r="A78" s="25" t="s">
        <v>6</v>
      </c>
      <c r="B78" s="11" t="s">
        <v>103</v>
      </c>
      <c r="C78" s="11" t="s">
        <v>330</v>
      </c>
      <c r="D78" s="11" t="s">
        <v>195</v>
      </c>
      <c r="E78" s="12"/>
      <c r="F78" s="12"/>
      <c r="G78" s="37" t="s">
        <v>396</v>
      </c>
      <c r="H78" s="12"/>
      <c r="I78" s="12"/>
      <c r="J78" s="12"/>
      <c r="K78" s="12"/>
      <c r="L78" s="12"/>
      <c r="M78" s="12"/>
      <c r="N78" s="12"/>
      <c r="O78" s="26"/>
    </row>
    <row r="79" spans="1:15" x14ac:dyDescent="0.2">
      <c r="A79" s="27" t="s">
        <v>6</v>
      </c>
      <c r="B79" s="13" t="s">
        <v>103</v>
      </c>
      <c r="C79" s="13" t="s">
        <v>330</v>
      </c>
      <c r="D79" s="13" t="s">
        <v>197</v>
      </c>
      <c r="E79" s="14"/>
      <c r="F79" s="14"/>
      <c r="G79" s="38" t="s">
        <v>423</v>
      </c>
      <c r="H79" s="14"/>
      <c r="I79" s="14"/>
      <c r="J79" s="14"/>
      <c r="K79" s="14"/>
      <c r="L79" s="14"/>
      <c r="M79" s="14"/>
      <c r="N79" s="14"/>
      <c r="O79" s="28"/>
    </row>
    <row r="80" spans="1:15" x14ac:dyDescent="0.2">
      <c r="A80" s="25" t="s">
        <v>6</v>
      </c>
      <c r="B80" s="11" t="s">
        <v>103</v>
      </c>
      <c r="C80" s="11" t="s">
        <v>365</v>
      </c>
      <c r="D80" s="11" t="s">
        <v>195</v>
      </c>
      <c r="E80" s="12"/>
      <c r="F80" s="12"/>
      <c r="G80" s="37" t="s">
        <v>381</v>
      </c>
      <c r="H80" s="12"/>
      <c r="I80" s="12"/>
      <c r="J80" s="12"/>
      <c r="K80" s="12"/>
      <c r="L80" s="12"/>
      <c r="M80" s="12"/>
      <c r="N80" s="12"/>
      <c r="O80" s="26"/>
    </row>
    <row r="81" spans="1:15" x14ac:dyDescent="0.2">
      <c r="A81" s="27" t="s">
        <v>6</v>
      </c>
      <c r="B81" s="13" t="s">
        <v>103</v>
      </c>
      <c r="C81" s="13" t="s">
        <v>365</v>
      </c>
      <c r="D81" s="13" t="s">
        <v>197</v>
      </c>
      <c r="E81" s="14"/>
      <c r="F81" s="14"/>
      <c r="G81" s="38" t="s">
        <v>423</v>
      </c>
      <c r="H81" s="14"/>
      <c r="I81" s="14"/>
      <c r="J81" s="14"/>
      <c r="K81" s="14"/>
      <c r="L81" s="14"/>
      <c r="M81" s="14"/>
      <c r="N81" s="14"/>
      <c r="O81" s="28"/>
    </row>
    <row r="82" spans="1:15" x14ac:dyDescent="0.2">
      <c r="A82" s="25" t="s">
        <v>6</v>
      </c>
      <c r="B82" s="11" t="s">
        <v>103</v>
      </c>
      <c r="C82" s="11" t="s">
        <v>344</v>
      </c>
      <c r="D82" s="11" t="s">
        <v>195</v>
      </c>
      <c r="E82" s="12"/>
      <c r="F82" s="12"/>
      <c r="G82" s="37" t="s">
        <v>374</v>
      </c>
      <c r="H82" s="12"/>
      <c r="I82" s="12"/>
      <c r="J82" s="12"/>
      <c r="K82" s="12"/>
      <c r="L82" s="12"/>
      <c r="M82" s="12"/>
      <c r="N82" s="12"/>
      <c r="O82" s="26"/>
    </row>
    <row r="83" spans="1:15" x14ac:dyDescent="0.2">
      <c r="A83" s="27" t="s">
        <v>6</v>
      </c>
      <c r="B83" s="13" t="s">
        <v>103</v>
      </c>
      <c r="C83" s="13" t="s">
        <v>344</v>
      </c>
      <c r="D83" s="13" t="s">
        <v>197</v>
      </c>
      <c r="E83" s="14"/>
      <c r="F83" s="14"/>
      <c r="G83" s="38" t="s">
        <v>350</v>
      </c>
      <c r="H83" s="14"/>
      <c r="I83" s="14"/>
      <c r="J83" s="14"/>
      <c r="K83" s="14"/>
      <c r="L83" s="14"/>
      <c r="M83" s="14"/>
      <c r="N83" s="14"/>
      <c r="O83" s="28"/>
    </row>
    <row r="84" spans="1:15" x14ac:dyDescent="0.2">
      <c r="A84" s="25" t="s">
        <v>6</v>
      </c>
      <c r="B84" s="11" t="s">
        <v>103</v>
      </c>
      <c r="C84" s="11" t="s">
        <v>348</v>
      </c>
      <c r="D84" s="11" t="s">
        <v>195</v>
      </c>
      <c r="E84" s="12"/>
      <c r="F84" s="12"/>
      <c r="G84" s="37" t="s">
        <v>395</v>
      </c>
      <c r="H84" s="12"/>
      <c r="I84" s="12"/>
      <c r="J84" s="12"/>
      <c r="K84" s="12"/>
      <c r="L84" s="12"/>
      <c r="M84" s="12"/>
      <c r="N84" s="12"/>
      <c r="O84" s="26"/>
    </row>
    <row r="85" spans="1:15" x14ac:dyDescent="0.2">
      <c r="A85" s="27" t="s">
        <v>6</v>
      </c>
      <c r="B85" s="13" t="s">
        <v>103</v>
      </c>
      <c r="C85" s="13" t="s">
        <v>348</v>
      </c>
      <c r="D85" s="13" t="s">
        <v>197</v>
      </c>
      <c r="E85" s="14"/>
      <c r="F85" s="14"/>
      <c r="G85" s="38" t="s">
        <v>424</v>
      </c>
      <c r="H85" s="14"/>
      <c r="I85" s="14"/>
      <c r="J85" s="14"/>
      <c r="K85" s="14"/>
      <c r="L85" s="14"/>
      <c r="M85" s="14"/>
      <c r="N85" s="14"/>
      <c r="O85" s="28"/>
    </row>
    <row r="86" spans="1:15" x14ac:dyDescent="0.2">
      <c r="A86" s="25" t="s">
        <v>6</v>
      </c>
      <c r="B86" s="11" t="s">
        <v>103</v>
      </c>
      <c r="C86" s="11" t="s">
        <v>375</v>
      </c>
      <c r="D86" s="11" t="s">
        <v>195</v>
      </c>
      <c r="E86" s="12"/>
      <c r="F86" s="12"/>
      <c r="G86" s="37" t="s">
        <v>359</v>
      </c>
      <c r="H86" s="12"/>
      <c r="I86" s="12"/>
      <c r="J86" s="12"/>
      <c r="K86" s="12"/>
      <c r="L86" s="12"/>
      <c r="M86" s="12"/>
      <c r="N86" s="12"/>
      <c r="O86" s="26"/>
    </row>
    <row r="87" spans="1:15" x14ac:dyDescent="0.2">
      <c r="A87" s="27" t="s">
        <v>6</v>
      </c>
      <c r="B87" s="13" t="s">
        <v>103</v>
      </c>
      <c r="C87" s="13" t="s">
        <v>375</v>
      </c>
      <c r="D87" s="13" t="s">
        <v>197</v>
      </c>
      <c r="E87" s="14"/>
      <c r="F87" s="14"/>
      <c r="G87" s="38" t="s">
        <v>371</v>
      </c>
      <c r="H87" s="14"/>
      <c r="I87" s="14"/>
      <c r="J87" s="14"/>
      <c r="K87" s="14"/>
      <c r="L87" s="14"/>
      <c r="M87" s="14"/>
      <c r="N87" s="14"/>
      <c r="O87" s="28"/>
    </row>
    <row r="88" spans="1:15" x14ac:dyDescent="0.2">
      <c r="A88" s="25" t="s">
        <v>6</v>
      </c>
      <c r="B88" s="11" t="s">
        <v>103</v>
      </c>
      <c r="C88" s="11" t="s">
        <v>357</v>
      </c>
      <c r="D88" s="11" t="s">
        <v>195</v>
      </c>
      <c r="E88" s="12"/>
      <c r="F88" s="12"/>
      <c r="G88" s="37" t="s">
        <v>340</v>
      </c>
      <c r="H88" s="12"/>
      <c r="I88" s="12"/>
      <c r="J88" s="12"/>
      <c r="K88" s="12"/>
      <c r="L88" s="12"/>
      <c r="M88" s="12"/>
      <c r="N88" s="12"/>
      <c r="O88" s="26"/>
    </row>
    <row r="89" spans="1:15" x14ac:dyDescent="0.2">
      <c r="A89" s="27" t="s">
        <v>6</v>
      </c>
      <c r="B89" s="13" t="s">
        <v>103</v>
      </c>
      <c r="C89" s="13" t="s">
        <v>357</v>
      </c>
      <c r="D89" s="13" t="s">
        <v>197</v>
      </c>
      <c r="E89" s="14"/>
      <c r="F89" s="14"/>
      <c r="G89" s="38" t="s">
        <v>369</v>
      </c>
      <c r="H89" s="14"/>
      <c r="I89" s="14"/>
      <c r="J89" s="14"/>
      <c r="K89" s="14"/>
      <c r="L89" s="14"/>
      <c r="M89" s="14"/>
      <c r="N89" s="14"/>
      <c r="O89" s="28"/>
    </row>
    <row r="90" spans="1:15" x14ac:dyDescent="0.2">
      <c r="A90" s="25" t="s">
        <v>6</v>
      </c>
      <c r="B90" s="11" t="s">
        <v>103</v>
      </c>
      <c r="C90" s="11" t="s">
        <v>358</v>
      </c>
      <c r="D90" s="11" t="s">
        <v>195</v>
      </c>
      <c r="E90" s="12"/>
      <c r="F90" s="12"/>
      <c r="G90" s="37" t="s">
        <v>404</v>
      </c>
      <c r="H90" s="12"/>
      <c r="I90" s="12"/>
      <c r="J90" s="12"/>
      <c r="K90" s="12"/>
      <c r="L90" s="12"/>
      <c r="M90" s="12"/>
      <c r="N90" s="12"/>
      <c r="O90" s="26"/>
    </row>
    <row r="91" spans="1:15" x14ac:dyDescent="0.2">
      <c r="A91" s="27" t="s">
        <v>6</v>
      </c>
      <c r="B91" s="13" t="s">
        <v>103</v>
      </c>
      <c r="C91" s="13" t="s">
        <v>358</v>
      </c>
      <c r="D91" s="13" t="s">
        <v>197</v>
      </c>
      <c r="E91" s="14"/>
      <c r="F91" s="14"/>
      <c r="G91" s="38" t="s">
        <v>324</v>
      </c>
      <c r="H91" s="14"/>
      <c r="I91" s="14"/>
      <c r="J91" s="14"/>
      <c r="K91" s="14"/>
      <c r="L91" s="14"/>
      <c r="M91" s="14"/>
      <c r="N91" s="14"/>
      <c r="O91" s="28"/>
    </row>
    <row r="92" spans="1:15" x14ac:dyDescent="0.2">
      <c r="A92" s="25" t="s">
        <v>7</v>
      </c>
      <c r="B92" s="11" t="s">
        <v>104</v>
      </c>
      <c r="C92" s="11" t="s">
        <v>360</v>
      </c>
      <c r="D92" s="11" t="s">
        <v>195</v>
      </c>
      <c r="E92" s="12" t="s">
        <v>384</v>
      </c>
      <c r="F92" s="12" t="s">
        <v>390</v>
      </c>
      <c r="G92" s="37"/>
      <c r="H92" s="12">
        <v>84</v>
      </c>
      <c r="I92" s="12" t="s">
        <v>395</v>
      </c>
      <c r="J92" s="12" t="s">
        <v>385</v>
      </c>
      <c r="K92" s="12" t="s">
        <v>395</v>
      </c>
      <c r="L92" s="12">
        <v>90</v>
      </c>
      <c r="M92" s="12">
        <v>88</v>
      </c>
      <c r="N92" s="12" t="s">
        <v>424</v>
      </c>
      <c r="O92" s="26" t="s">
        <v>424</v>
      </c>
    </row>
    <row r="93" spans="1:15" x14ac:dyDescent="0.2">
      <c r="A93" s="27" t="s">
        <v>7</v>
      </c>
      <c r="B93" s="13" t="s">
        <v>104</v>
      </c>
      <c r="C93" s="13" t="s">
        <v>360</v>
      </c>
      <c r="D93" s="13" t="s">
        <v>197</v>
      </c>
      <c r="E93" s="14" t="s">
        <v>382</v>
      </c>
      <c r="F93" s="14" t="s">
        <v>385</v>
      </c>
      <c r="G93" s="38"/>
      <c r="H93" s="14">
        <v>87</v>
      </c>
      <c r="I93" s="14" t="s">
        <v>385</v>
      </c>
      <c r="J93" s="14" t="s">
        <v>385</v>
      </c>
      <c r="K93" s="14" t="s">
        <v>411</v>
      </c>
      <c r="L93" s="14">
        <v>89</v>
      </c>
      <c r="M93" s="14">
        <v>90</v>
      </c>
      <c r="N93" s="14" t="s">
        <v>424</v>
      </c>
      <c r="O93" s="28" t="s">
        <v>408</v>
      </c>
    </row>
    <row r="94" spans="1:15" x14ac:dyDescent="0.2">
      <c r="A94" s="25" t="s">
        <v>7</v>
      </c>
      <c r="B94" s="11" t="s">
        <v>104</v>
      </c>
      <c r="C94" s="11" t="s">
        <v>325</v>
      </c>
      <c r="D94" s="11" t="s">
        <v>195</v>
      </c>
      <c r="E94" s="12" t="s">
        <v>412</v>
      </c>
      <c r="F94" s="12" t="s">
        <v>386</v>
      </c>
      <c r="G94" s="37"/>
      <c r="H94" s="12">
        <v>71</v>
      </c>
      <c r="I94" s="12" t="s">
        <v>418</v>
      </c>
      <c r="J94" s="12" t="s">
        <v>392</v>
      </c>
      <c r="K94" s="12" t="s">
        <v>419</v>
      </c>
      <c r="L94" s="12">
        <v>82</v>
      </c>
      <c r="M94" s="12">
        <v>78</v>
      </c>
      <c r="N94" s="12" t="s">
        <v>382</v>
      </c>
      <c r="O94" s="26" t="s">
        <v>410</v>
      </c>
    </row>
    <row r="95" spans="1:15" x14ac:dyDescent="0.2">
      <c r="A95" s="27" t="s">
        <v>7</v>
      </c>
      <c r="B95" s="13" t="s">
        <v>104</v>
      </c>
      <c r="C95" s="13" t="s">
        <v>325</v>
      </c>
      <c r="D95" s="13" t="s">
        <v>197</v>
      </c>
      <c r="E95" s="14" t="s">
        <v>419</v>
      </c>
      <c r="F95" s="14" t="s">
        <v>380</v>
      </c>
      <c r="G95" s="38"/>
      <c r="H95" s="14">
        <v>80</v>
      </c>
      <c r="I95" s="14" t="s">
        <v>380</v>
      </c>
      <c r="J95" s="14" t="s">
        <v>401</v>
      </c>
      <c r="K95" s="14" t="s">
        <v>401</v>
      </c>
      <c r="L95" s="14">
        <v>82</v>
      </c>
      <c r="M95" s="14">
        <v>83</v>
      </c>
      <c r="N95" s="14" t="s">
        <v>395</v>
      </c>
      <c r="O95" s="28" t="s">
        <v>382</v>
      </c>
    </row>
    <row r="96" spans="1:15" x14ac:dyDescent="0.2">
      <c r="A96" s="25" t="s">
        <v>7</v>
      </c>
      <c r="B96" s="11" t="s">
        <v>104</v>
      </c>
      <c r="C96" s="11" t="s">
        <v>330</v>
      </c>
      <c r="D96" s="11" t="s">
        <v>195</v>
      </c>
      <c r="E96" s="12" t="s">
        <v>424</v>
      </c>
      <c r="F96" s="12" t="s">
        <v>408</v>
      </c>
      <c r="G96" s="37"/>
      <c r="H96" s="12">
        <v>90</v>
      </c>
      <c r="I96" s="12" t="s">
        <v>416</v>
      </c>
      <c r="J96" s="12" t="s">
        <v>415</v>
      </c>
      <c r="K96" s="12" t="s">
        <v>415</v>
      </c>
      <c r="L96" s="12">
        <v>93</v>
      </c>
      <c r="M96" s="12">
        <v>93</v>
      </c>
      <c r="N96" s="12" t="s">
        <v>378</v>
      </c>
      <c r="O96" s="26" t="s">
        <v>388</v>
      </c>
    </row>
    <row r="97" spans="1:15" x14ac:dyDescent="0.2">
      <c r="A97" s="27" t="s">
        <v>7</v>
      </c>
      <c r="B97" s="13" t="s">
        <v>104</v>
      </c>
      <c r="C97" s="13" t="s">
        <v>330</v>
      </c>
      <c r="D97" s="13" t="s">
        <v>197</v>
      </c>
      <c r="E97" s="14" t="s">
        <v>424</v>
      </c>
      <c r="F97" s="14" t="s">
        <v>408</v>
      </c>
      <c r="G97" s="38"/>
      <c r="H97" s="14">
        <v>91</v>
      </c>
      <c r="I97" s="14" t="s">
        <v>408</v>
      </c>
      <c r="J97" s="14" t="s">
        <v>378</v>
      </c>
      <c r="K97" s="14" t="s">
        <v>416</v>
      </c>
      <c r="L97" s="14">
        <v>92</v>
      </c>
      <c r="M97" s="14">
        <v>94</v>
      </c>
      <c r="N97" s="14" t="s">
        <v>415</v>
      </c>
      <c r="O97" s="28" t="s">
        <v>387</v>
      </c>
    </row>
    <row r="98" spans="1:15" x14ac:dyDescent="0.2">
      <c r="A98" s="25" t="s">
        <v>7</v>
      </c>
      <c r="B98" s="11" t="s">
        <v>104</v>
      </c>
      <c r="C98" s="11" t="s">
        <v>365</v>
      </c>
      <c r="D98" s="11" t="s">
        <v>195</v>
      </c>
      <c r="E98" s="12" t="s">
        <v>424</v>
      </c>
      <c r="F98" s="12" t="s">
        <v>424</v>
      </c>
      <c r="G98" s="37"/>
      <c r="H98" s="12">
        <v>92</v>
      </c>
      <c r="I98" s="12" t="s">
        <v>408</v>
      </c>
      <c r="J98" s="12" t="s">
        <v>387</v>
      </c>
      <c r="K98" s="12" t="s">
        <v>415</v>
      </c>
      <c r="L98" s="12">
        <v>97</v>
      </c>
      <c r="M98" s="12">
        <v>96</v>
      </c>
      <c r="N98" s="12" t="s">
        <v>377</v>
      </c>
      <c r="O98" s="26" t="s">
        <v>391</v>
      </c>
    </row>
    <row r="99" spans="1:15" x14ac:dyDescent="0.2">
      <c r="A99" s="27" t="s">
        <v>7</v>
      </c>
      <c r="B99" s="13" t="s">
        <v>104</v>
      </c>
      <c r="C99" s="13" t="s">
        <v>365</v>
      </c>
      <c r="D99" s="13" t="s">
        <v>197</v>
      </c>
      <c r="E99" s="14" t="s">
        <v>408</v>
      </c>
      <c r="F99" s="14" t="s">
        <v>378</v>
      </c>
      <c r="G99" s="38"/>
      <c r="H99" s="14">
        <v>94</v>
      </c>
      <c r="I99" s="14" t="s">
        <v>415</v>
      </c>
      <c r="J99" s="14" t="s">
        <v>388</v>
      </c>
      <c r="K99" s="14" t="s">
        <v>378</v>
      </c>
      <c r="L99" s="14">
        <v>96</v>
      </c>
      <c r="M99" s="14">
        <v>97</v>
      </c>
      <c r="N99" s="14" t="s">
        <v>377</v>
      </c>
      <c r="O99" s="28" t="s">
        <v>377</v>
      </c>
    </row>
    <row r="100" spans="1:15" x14ac:dyDescent="0.2">
      <c r="A100" s="25" t="s">
        <v>7</v>
      </c>
      <c r="B100" s="11" t="s">
        <v>104</v>
      </c>
      <c r="C100" s="11" t="s">
        <v>344</v>
      </c>
      <c r="D100" s="11" t="s">
        <v>195</v>
      </c>
      <c r="E100" s="12" t="s">
        <v>382</v>
      </c>
      <c r="F100" s="12" t="s">
        <v>382</v>
      </c>
      <c r="G100" s="37"/>
      <c r="H100" s="12">
        <v>86</v>
      </c>
      <c r="I100" s="12" t="s">
        <v>411</v>
      </c>
      <c r="J100" s="12" t="s">
        <v>378</v>
      </c>
      <c r="K100" s="12" t="s">
        <v>390</v>
      </c>
      <c r="L100" s="12">
        <v>96</v>
      </c>
      <c r="M100" s="12">
        <v>90</v>
      </c>
      <c r="N100" s="12" t="s">
        <v>378</v>
      </c>
      <c r="O100" s="26" t="s">
        <v>387</v>
      </c>
    </row>
    <row r="101" spans="1:15" x14ac:dyDescent="0.2">
      <c r="A101" s="27" t="s">
        <v>7</v>
      </c>
      <c r="B101" s="13" t="s">
        <v>104</v>
      </c>
      <c r="C101" s="13" t="s">
        <v>344</v>
      </c>
      <c r="D101" s="13" t="s">
        <v>197</v>
      </c>
      <c r="E101" s="14" t="s">
        <v>390</v>
      </c>
      <c r="F101" s="14" t="s">
        <v>390</v>
      </c>
      <c r="G101" s="38"/>
      <c r="H101" s="14">
        <v>92</v>
      </c>
      <c r="I101" s="14" t="s">
        <v>416</v>
      </c>
      <c r="J101" s="14" t="s">
        <v>408</v>
      </c>
      <c r="K101" s="14" t="s">
        <v>416</v>
      </c>
      <c r="L101" s="14">
        <v>95</v>
      </c>
      <c r="M101" s="14">
        <v>96</v>
      </c>
      <c r="N101" s="14" t="s">
        <v>378</v>
      </c>
      <c r="O101" s="28" t="s">
        <v>387</v>
      </c>
    </row>
    <row r="102" spans="1:15" x14ac:dyDescent="0.2">
      <c r="A102" s="25" t="s">
        <v>7</v>
      </c>
      <c r="B102" s="11" t="s">
        <v>104</v>
      </c>
      <c r="C102" s="11" t="s">
        <v>348</v>
      </c>
      <c r="D102" s="11" t="s">
        <v>195</v>
      </c>
      <c r="E102" s="12" t="s">
        <v>388</v>
      </c>
      <c r="F102" s="12" t="s">
        <v>388</v>
      </c>
      <c r="G102" s="37"/>
      <c r="H102" s="12">
        <v>95</v>
      </c>
      <c r="I102" s="12" t="s">
        <v>388</v>
      </c>
      <c r="J102" s="12" t="s">
        <v>377</v>
      </c>
      <c r="K102" s="12" t="s">
        <v>388</v>
      </c>
      <c r="L102" s="12">
        <v>98</v>
      </c>
      <c r="M102" s="12">
        <v>99</v>
      </c>
      <c r="N102" s="12" t="s">
        <v>376</v>
      </c>
      <c r="O102" s="26" t="s">
        <v>376</v>
      </c>
    </row>
    <row r="103" spans="1:15" x14ac:dyDescent="0.2">
      <c r="A103" s="27" t="s">
        <v>7</v>
      </c>
      <c r="B103" s="13" t="s">
        <v>104</v>
      </c>
      <c r="C103" s="13" t="s">
        <v>348</v>
      </c>
      <c r="D103" s="13" t="s">
        <v>197</v>
      </c>
      <c r="E103" s="14" t="s">
        <v>378</v>
      </c>
      <c r="F103" s="14" t="s">
        <v>387</v>
      </c>
      <c r="G103" s="38"/>
      <c r="H103" s="14">
        <v>95</v>
      </c>
      <c r="I103" s="14" t="s">
        <v>388</v>
      </c>
      <c r="J103" s="14" t="s">
        <v>377</v>
      </c>
      <c r="K103" s="14" t="s">
        <v>388</v>
      </c>
      <c r="L103" s="14">
        <v>97</v>
      </c>
      <c r="M103" s="14">
        <v>97</v>
      </c>
      <c r="N103" s="14" t="s">
        <v>376</v>
      </c>
      <c r="O103" s="28" t="s">
        <v>391</v>
      </c>
    </row>
    <row r="104" spans="1:15" x14ac:dyDescent="0.2">
      <c r="A104" s="25" t="s">
        <v>7</v>
      </c>
      <c r="B104" s="11" t="s">
        <v>104</v>
      </c>
      <c r="C104" s="11" t="s">
        <v>375</v>
      </c>
      <c r="D104" s="11" t="s">
        <v>195</v>
      </c>
      <c r="E104" s="12" t="s">
        <v>350</v>
      </c>
      <c r="F104" s="12" t="s">
        <v>354</v>
      </c>
      <c r="G104" s="37"/>
      <c r="H104" s="12">
        <v>66</v>
      </c>
      <c r="I104" s="12" t="s">
        <v>393</v>
      </c>
      <c r="J104" s="12" t="s">
        <v>401</v>
      </c>
      <c r="K104" s="12" t="s">
        <v>423</v>
      </c>
      <c r="L104" s="12">
        <v>69</v>
      </c>
      <c r="M104" s="12">
        <v>71</v>
      </c>
      <c r="N104" s="12" t="s">
        <v>414</v>
      </c>
      <c r="O104" s="26" t="s">
        <v>401</v>
      </c>
    </row>
    <row r="105" spans="1:15" x14ac:dyDescent="0.2">
      <c r="A105" s="27" t="s">
        <v>7</v>
      </c>
      <c r="B105" s="13" t="s">
        <v>104</v>
      </c>
      <c r="C105" s="13" t="s">
        <v>375</v>
      </c>
      <c r="D105" s="13" t="s">
        <v>197</v>
      </c>
      <c r="E105" s="14" t="s">
        <v>374</v>
      </c>
      <c r="F105" s="14" t="s">
        <v>400</v>
      </c>
      <c r="G105" s="38"/>
      <c r="H105" s="14">
        <v>67</v>
      </c>
      <c r="I105" s="14" t="s">
        <v>412</v>
      </c>
      <c r="J105" s="14" t="s">
        <v>392</v>
      </c>
      <c r="K105" s="14" t="s">
        <v>412</v>
      </c>
      <c r="L105" s="14">
        <v>72</v>
      </c>
      <c r="M105" s="14">
        <v>76</v>
      </c>
      <c r="N105" s="14" t="s">
        <v>392</v>
      </c>
      <c r="O105" s="28" t="s">
        <v>407</v>
      </c>
    </row>
    <row r="106" spans="1:15" x14ac:dyDescent="0.2">
      <c r="A106" s="25" t="s">
        <v>7</v>
      </c>
      <c r="B106" s="11" t="s">
        <v>104</v>
      </c>
      <c r="C106" s="11" t="s">
        <v>357</v>
      </c>
      <c r="D106" s="11" t="s">
        <v>195</v>
      </c>
      <c r="E106" s="12" t="s">
        <v>338</v>
      </c>
      <c r="F106" s="12" t="s">
        <v>363</v>
      </c>
      <c r="G106" s="37"/>
      <c r="H106" s="12">
        <v>41</v>
      </c>
      <c r="I106" s="12" t="s">
        <v>324</v>
      </c>
      <c r="J106" s="12" t="s">
        <v>413</v>
      </c>
      <c r="K106" s="12" t="s">
        <v>331</v>
      </c>
      <c r="L106" s="12">
        <v>42</v>
      </c>
      <c r="M106" s="12">
        <v>45</v>
      </c>
      <c r="N106" s="12" t="s">
        <v>409</v>
      </c>
      <c r="O106" s="26" t="s">
        <v>353</v>
      </c>
    </row>
    <row r="107" spans="1:15" x14ac:dyDescent="0.2">
      <c r="A107" s="27" t="s">
        <v>7</v>
      </c>
      <c r="B107" s="13" t="s">
        <v>104</v>
      </c>
      <c r="C107" s="13" t="s">
        <v>357</v>
      </c>
      <c r="D107" s="13" t="s">
        <v>197</v>
      </c>
      <c r="E107" s="14" t="s">
        <v>335</v>
      </c>
      <c r="F107" s="14" t="s">
        <v>351</v>
      </c>
      <c r="G107" s="38"/>
      <c r="H107" s="14">
        <v>42</v>
      </c>
      <c r="I107" s="14" t="s">
        <v>324</v>
      </c>
      <c r="J107" s="14" t="s">
        <v>370</v>
      </c>
      <c r="K107" s="14" t="s">
        <v>332</v>
      </c>
      <c r="L107" s="14">
        <v>50</v>
      </c>
      <c r="M107" s="14">
        <v>51</v>
      </c>
      <c r="N107" s="14" t="s">
        <v>336</v>
      </c>
      <c r="O107" s="28" t="s">
        <v>394</v>
      </c>
    </row>
    <row r="108" spans="1:15" x14ac:dyDescent="0.2">
      <c r="A108" s="25" t="s">
        <v>7</v>
      </c>
      <c r="B108" s="11" t="s">
        <v>104</v>
      </c>
      <c r="C108" s="11" t="s">
        <v>358</v>
      </c>
      <c r="D108" s="11" t="s">
        <v>195</v>
      </c>
      <c r="E108" s="12" t="s">
        <v>383</v>
      </c>
      <c r="F108" s="12" t="s">
        <v>379</v>
      </c>
      <c r="G108" s="37"/>
      <c r="H108" s="12">
        <v>73</v>
      </c>
      <c r="I108" s="12" t="s">
        <v>392</v>
      </c>
      <c r="J108" s="12" t="s">
        <v>406</v>
      </c>
      <c r="K108" s="12" t="s">
        <v>392</v>
      </c>
      <c r="L108" s="12">
        <v>78</v>
      </c>
      <c r="M108" s="12">
        <v>78</v>
      </c>
      <c r="N108" s="12" t="s">
        <v>418</v>
      </c>
      <c r="O108" s="26" t="s">
        <v>386</v>
      </c>
    </row>
    <row r="109" spans="1:15" x14ac:dyDescent="0.2">
      <c r="A109" s="27" t="s">
        <v>7</v>
      </c>
      <c r="B109" s="13" t="s">
        <v>104</v>
      </c>
      <c r="C109" s="13" t="s">
        <v>358</v>
      </c>
      <c r="D109" s="13" t="s">
        <v>197</v>
      </c>
      <c r="E109" s="14" t="s">
        <v>414</v>
      </c>
      <c r="F109" s="14" t="s">
        <v>414</v>
      </c>
      <c r="G109" s="38"/>
      <c r="H109" s="14">
        <v>76</v>
      </c>
      <c r="I109" s="14" t="s">
        <v>407</v>
      </c>
      <c r="J109" s="14" t="s">
        <v>384</v>
      </c>
      <c r="K109" s="14" t="s">
        <v>407</v>
      </c>
      <c r="L109" s="14">
        <v>77</v>
      </c>
      <c r="M109" s="14">
        <v>82</v>
      </c>
      <c r="N109" s="14" t="s">
        <v>384</v>
      </c>
      <c r="O109" s="28" t="s">
        <v>418</v>
      </c>
    </row>
    <row r="110" spans="1:15" x14ac:dyDescent="0.2">
      <c r="A110" s="25" t="s">
        <v>8</v>
      </c>
      <c r="B110" s="11" t="s">
        <v>105</v>
      </c>
      <c r="C110" s="11" t="s">
        <v>360</v>
      </c>
      <c r="D110" s="11" t="s">
        <v>195</v>
      </c>
      <c r="E110" s="12"/>
      <c r="F110" s="12"/>
      <c r="G110" s="37" t="s">
        <v>356</v>
      </c>
      <c r="H110" s="12"/>
      <c r="I110" s="12"/>
      <c r="J110" s="12"/>
      <c r="K110" s="12"/>
      <c r="L110" s="12"/>
      <c r="M110" s="12"/>
      <c r="N110" s="12"/>
      <c r="O110" s="26"/>
    </row>
    <row r="111" spans="1:15" x14ac:dyDescent="0.2">
      <c r="A111" s="27" t="s">
        <v>8</v>
      </c>
      <c r="B111" s="13" t="s">
        <v>105</v>
      </c>
      <c r="C111" s="13" t="s">
        <v>360</v>
      </c>
      <c r="D111" s="13" t="s">
        <v>197</v>
      </c>
      <c r="E111" s="14"/>
      <c r="F111" s="14"/>
      <c r="G111" s="38" t="s">
        <v>329</v>
      </c>
      <c r="H111" s="14"/>
      <c r="I111" s="14"/>
      <c r="J111" s="14"/>
      <c r="K111" s="14"/>
      <c r="L111" s="14"/>
      <c r="M111" s="14"/>
      <c r="N111" s="14"/>
      <c r="O111" s="28"/>
    </row>
    <row r="112" spans="1:15" x14ac:dyDescent="0.2">
      <c r="A112" s="25" t="s">
        <v>8</v>
      </c>
      <c r="B112" s="11" t="s">
        <v>105</v>
      </c>
      <c r="C112" s="11" t="s">
        <v>325</v>
      </c>
      <c r="D112" s="11" t="s">
        <v>195</v>
      </c>
      <c r="E112" s="12"/>
      <c r="F112" s="12"/>
      <c r="G112" s="37" t="s">
        <v>322</v>
      </c>
      <c r="H112" s="12"/>
      <c r="I112" s="12"/>
      <c r="J112" s="12"/>
      <c r="K112" s="12"/>
      <c r="L112" s="12"/>
      <c r="M112" s="12"/>
      <c r="N112" s="12"/>
      <c r="O112" s="26"/>
    </row>
    <row r="113" spans="1:15" x14ac:dyDescent="0.2">
      <c r="A113" s="27" t="s">
        <v>8</v>
      </c>
      <c r="B113" s="13" t="s">
        <v>105</v>
      </c>
      <c r="C113" s="13" t="s">
        <v>325</v>
      </c>
      <c r="D113" s="13" t="s">
        <v>197</v>
      </c>
      <c r="E113" s="14"/>
      <c r="F113" s="14"/>
      <c r="G113" s="38" t="s">
        <v>317</v>
      </c>
      <c r="H113" s="14"/>
      <c r="I113" s="14"/>
      <c r="J113" s="14"/>
      <c r="K113" s="14"/>
      <c r="L113" s="14"/>
      <c r="M113" s="14"/>
      <c r="N113" s="14"/>
      <c r="O113" s="28"/>
    </row>
    <row r="114" spans="1:15" x14ac:dyDescent="0.2">
      <c r="A114" s="25" t="s">
        <v>8</v>
      </c>
      <c r="B114" s="11" t="s">
        <v>105</v>
      </c>
      <c r="C114" s="11" t="s">
        <v>330</v>
      </c>
      <c r="D114" s="11" t="s">
        <v>195</v>
      </c>
      <c r="E114" s="12"/>
      <c r="F114" s="12"/>
      <c r="G114" s="37" t="s">
        <v>328</v>
      </c>
      <c r="H114" s="12"/>
      <c r="I114" s="12"/>
      <c r="J114" s="12"/>
      <c r="K114" s="12"/>
      <c r="L114" s="12"/>
      <c r="M114" s="12"/>
      <c r="N114" s="12"/>
      <c r="O114" s="26"/>
    </row>
    <row r="115" spans="1:15" x14ac:dyDescent="0.2">
      <c r="A115" s="27" t="s">
        <v>8</v>
      </c>
      <c r="B115" s="13" t="s">
        <v>105</v>
      </c>
      <c r="C115" s="13" t="s">
        <v>330</v>
      </c>
      <c r="D115" s="13" t="s">
        <v>197</v>
      </c>
      <c r="E115" s="14"/>
      <c r="F115" s="14"/>
      <c r="G115" s="38" t="s">
        <v>363</v>
      </c>
      <c r="H115" s="14"/>
      <c r="I115" s="14"/>
      <c r="J115" s="14"/>
      <c r="K115" s="14"/>
      <c r="L115" s="14"/>
      <c r="M115" s="14"/>
      <c r="N115" s="14"/>
      <c r="O115" s="28"/>
    </row>
    <row r="116" spans="1:15" x14ac:dyDescent="0.2">
      <c r="A116" s="25" t="s">
        <v>8</v>
      </c>
      <c r="B116" s="11" t="s">
        <v>105</v>
      </c>
      <c r="C116" s="11" t="s">
        <v>365</v>
      </c>
      <c r="D116" s="11" t="s">
        <v>195</v>
      </c>
      <c r="E116" s="12"/>
      <c r="F116" s="12"/>
      <c r="G116" s="37" t="s">
        <v>363</v>
      </c>
      <c r="H116" s="12"/>
      <c r="I116" s="12"/>
      <c r="J116" s="12"/>
      <c r="K116" s="12"/>
      <c r="L116" s="12"/>
      <c r="M116" s="12"/>
      <c r="N116" s="12"/>
      <c r="O116" s="26"/>
    </row>
    <row r="117" spans="1:15" x14ac:dyDescent="0.2">
      <c r="A117" s="27" t="s">
        <v>8</v>
      </c>
      <c r="B117" s="13" t="s">
        <v>105</v>
      </c>
      <c r="C117" s="13" t="s">
        <v>365</v>
      </c>
      <c r="D117" s="13" t="s">
        <v>197</v>
      </c>
      <c r="E117" s="14"/>
      <c r="F117" s="14"/>
      <c r="G117" s="38" t="s">
        <v>346</v>
      </c>
      <c r="H117" s="14"/>
      <c r="I117" s="14"/>
      <c r="J117" s="14"/>
      <c r="K117" s="14"/>
      <c r="L117" s="14"/>
      <c r="M117" s="14"/>
      <c r="N117" s="14"/>
      <c r="O117" s="28"/>
    </row>
    <row r="118" spans="1:15" x14ac:dyDescent="0.2">
      <c r="A118" s="25" t="s">
        <v>8</v>
      </c>
      <c r="B118" s="11" t="s">
        <v>105</v>
      </c>
      <c r="C118" s="11" t="s">
        <v>344</v>
      </c>
      <c r="D118" s="11" t="s">
        <v>195</v>
      </c>
      <c r="E118" s="12"/>
      <c r="F118" s="12"/>
      <c r="G118" s="37" t="s">
        <v>359</v>
      </c>
      <c r="H118" s="12"/>
      <c r="I118" s="12"/>
      <c r="J118" s="12"/>
      <c r="K118" s="12"/>
      <c r="L118" s="12"/>
      <c r="M118" s="12"/>
      <c r="N118" s="12"/>
      <c r="O118" s="26"/>
    </row>
    <row r="119" spans="1:15" x14ac:dyDescent="0.2">
      <c r="A119" s="27" t="s">
        <v>8</v>
      </c>
      <c r="B119" s="13" t="s">
        <v>105</v>
      </c>
      <c r="C119" s="13" t="s">
        <v>344</v>
      </c>
      <c r="D119" s="13" t="s">
        <v>197</v>
      </c>
      <c r="E119" s="14"/>
      <c r="F119" s="14"/>
      <c r="G119" s="38" t="s">
        <v>352</v>
      </c>
      <c r="H119" s="14"/>
      <c r="I119" s="14"/>
      <c r="J119" s="14"/>
      <c r="K119" s="14"/>
      <c r="L119" s="14"/>
      <c r="M119" s="14"/>
      <c r="N119" s="14"/>
      <c r="O119" s="28"/>
    </row>
    <row r="120" spans="1:15" x14ac:dyDescent="0.2">
      <c r="A120" s="25" t="s">
        <v>8</v>
      </c>
      <c r="B120" s="11" t="s">
        <v>105</v>
      </c>
      <c r="C120" s="11" t="s">
        <v>348</v>
      </c>
      <c r="D120" s="11" t="s">
        <v>195</v>
      </c>
      <c r="E120" s="12"/>
      <c r="F120" s="12"/>
      <c r="G120" s="37" t="s">
        <v>342</v>
      </c>
      <c r="H120" s="12"/>
      <c r="I120" s="12"/>
      <c r="J120" s="12"/>
      <c r="K120" s="12"/>
      <c r="L120" s="12"/>
      <c r="M120" s="12"/>
      <c r="N120" s="12"/>
      <c r="O120" s="26"/>
    </row>
    <row r="121" spans="1:15" x14ac:dyDescent="0.2">
      <c r="A121" s="27" t="s">
        <v>8</v>
      </c>
      <c r="B121" s="13" t="s">
        <v>105</v>
      </c>
      <c r="C121" s="13" t="s">
        <v>348</v>
      </c>
      <c r="D121" s="13" t="s">
        <v>197</v>
      </c>
      <c r="E121" s="14"/>
      <c r="F121" s="14"/>
      <c r="G121" s="38" t="s">
        <v>421</v>
      </c>
      <c r="H121" s="14"/>
      <c r="I121" s="14"/>
      <c r="J121" s="14"/>
      <c r="K121" s="14"/>
      <c r="L121" s="14"/>
      <c r="M121" s="14"/>
      <c r="N121" s="14"/>
      <c r="O121" s="28"/>
    </row>
    <row r="122" spans="1:15" x14ac:dyDescent="0.2">
      <c r="A122" s="25" t="s">
        <v>8</v>
      </c>
      <c r="B122" s="11" t="s">
        <v>105</v>
      </c>
      <c r="C122" s="11" t="s">
        <v>375</v>
      </c>
      <c r="D122" s="11" t="s">
        <v>195</v>
      </c>
      <c r="E122" s="12"/>
      <c r="F122" s="12"/>
      <c r="G122" s="37" t="s">
        <v>321</v>
      </c>
      <c r="H122" s="12"/>
      <c r="I122" s="12"/>
      <c r="J122" s="12"/>
      <c r="K122" s="12"/>
      <c r="L122" s="12"/>
      <c r="M122" s="12"/>
      <c r="N122" s="12"/>
      <c r="O122" s="26"/>
    </row>
    <row r="123" spans="1:15" x14ac:dyDescent="0.2">
      <c r="A123" s="27" t="s">
        <v>8</v>
      </c>
      <c r="B123" s="13" t="s">
        <v>105</v>
      </c>
      <c r="C123" s="13" t="s">
        <v>375</v>
      </c>
      <c r="D123" s="13" t="s">
        <v>197</v>
      </c>
      <c r="E123" s="14"/>
      <c r="F123" s="14"/>
      <c r="G123" s="38" t="s">
        <v>356</v>
      </c>
      <c r="H123" s="14"/>
      <c r="I123" s="14"/>
      <c r="J123" s="14"/>
      <c r="K123" s="14"/>
      <c r="L123" s="14"/>
      <c r="M123" s="14"/>
      <c r="N123" s="14"/>
      <c r="O123" s="28"/>
    </row>
    <row r="124" spans="1:15" x14ac:dyDescent="0.2">
      <c r="A124" s="25" t="s">
        <v>8</v>
      </c>
      <c r="B124" s="11" t="s">
        <v>105</v>
      </c>
      <c r="C124" s="11" t="s">
        <v>357</v>
      </c>
      <c r="D124" s="11" t="s">
        <v>195</v>
      </c>
      <c r="E124" s="12"/>
      <c r="F124" s="12"/>
      <c r="G124" s="37" t="s">
        <v>316</v>
      </c>
      <c r="H124" s="12"/>
      <c r="I124" s="12"/>
      <c r="J124" s="12"/>
      <c r="K124" s="12"/>
      <c r="L124" s="12"/>
      <c r="M124" s="12"/>
      <c r="N124" s="12"/>
      <c r="O124" s="26"/>
    </row>
    <row r="125" spans="1:15" x14ac:dyDescent="0.2">
      <c r="A125" s="27" t="s">
        <v>8</v>
      </c>
      <c r="B125" s="13" t="s">
        <v>105</v>
      </c>
      <c r="C125" s="13" t="s">
        <v>357</v>
      </c>
      <c r="D125" s="13" t="s">
        <v>197</v>
      </c>
      <c r="E125" s="14"/>
      <c r="F125" s="14"/>
      <c r="G125" s="38" t="s">
        <v>322</v>
      </c>
      <c r="H125" s="14"/>
      <c r="I125" s="14"/>
      <c r="J125" s="14"/>
      <c r="K125" s="14"/>
      <c r="L125" s="14"/>
      <c r="M125" s="14"/>
      <c r="N125" s="14"/>
      <c r="O125" s="28"/>
    </row>
    <row r="126" spans="1:15" x14ac:dyDescent="0.2">
      <c r="A126" s="25" t="s">
        <v>8</v>
      </c>
      <c r="B126" s="11" t="s">
        <v>105</v>
      </c>
      <c r="C126" s="11" t="s">
        <v>358</v>
      </c>
      <c r="D126" s="11" t="s">
        <v>195</v>
      </c>
      <c r="E126" s="12"/>
      <c r="F126" s="12"/>
      <c r="G126" s="37" t="s">
        <v>327</v>
      </c>
      <c r="H126" s="12"/>
      <c r="I126" s="12"/>
      <c r="J126" s="12"/>
      <c r="K126" s="12"/>
      <c r="L126" s="12"/>
      <c r="M126" s="12"/>
      <c r="N126" s="12"/>
      <c r="O126" s="26"/>
    </row>
    <row r="127" spans="1:15" x14ac:dyDescent="0.2">
      <c r="A127" s="27" t="s">
        <v>8</v>
      </c>
      <c r="B127" s="13" t="s">
        <v>105</v>
      </c>
      <c r="C127" s="13" t="s">
        <v>358</v>
      </c>
      <c r="D127" s="13" t="s">
        <v>197</v>
      </c>
      <c r="E127" s="14"/>
      <c r="F127" s="14"/>
      <c r="G127" s="38" t="s">
        <v>328</v>
      </c>
      <c r="H127" s="14"/>
      <c r="I127" s="14"/>
      <c r="J127" s="14"/>
      <c r="K127" s="14"/>
      <c r="L127" s="14"/>
      <c r="M127" s="14"/>
      <c r="N127" s="14"/>
      <c r="O127" s="28"/>
    </row>
    <row r="128" spans="1:15" x14ac:dyDescent="0.2">
      <c r="A128" s="25" t="s">
        <v>9</v>
      </c>
      <c r="B128" s="11" t="s">
        <v>106</v>
      </c>
      <c r="C128" s="11" t="s">
        <v>360</v>
      </c>
      <c r="D128" s="11" t="s">
        <v>195</v>
      </c>
      <c r="E128" s="12"/>
      <c r="F128" s="12"/>
      <c r="G128" s="37" t="s">
        <v>320</v>
      </c>
      <c r="H128" s="12"/>
      <c r="I128" s="12"/>
      <c r="J128" s="12"/>
      <c r="K128" s="12"/>
      <c r="L128" s="12"/>
      <c r="M128" s="12"/>
      <c r="N128" s="12" t="s">
        <v>352</v>
      </c>
      <c r="O128" s="26"/>
    </row>
    <row r="129" spans="1:15" x14ac:dyDescent="0.2">
      <c r="A129" s="27" t="s">
        <v>9</v>
      </c>
      <c r="B129" s="13" t="s">
        <v>106</v>
      </c>
      <c r="C129" s="13" t="s">
        <v>360</v>
      </c>
      <c r="D129" s="13" t="s">
        <v>197</v>
      </c>
      <c r="E129" s="14"/>
      <c r="F129" s="14"/>
      <c r="G129" s="38" t="s">
        <v>337</v>
      </c>
      <c r="H129" s="14"/>
      <c r="I129" s="14"/>
      <c r="J129" s="14"/>
      <c r="K129" s="14"/>
      <c r="L129" s="14"/>
      <c r="M129" s="14"/>
      <c r="N129" s="14" t="s">
        <v>404</v>
      </c>
      <c r="O129" s="28"/>
    </row>
    <row r="130" spans="1:15" x14ac:dyDescent="0.2">
      <c r="A130" s="25" t="s">
        <v>9</v>
      </c>
      <c r="B130" s="11" t="s">
        <v>106</v>
      </c>
      <c r="C130" s="11" t="s">
        <v>325</v>
      </c>
      <c r="D130" s="11" t="s">
        <v>195</v>
      </c>
      <c r="E130" s="12"/>
      <c r="F130" s="12"/>
      <c r="G130" s="37" t="s">
        <v>317</v>
      </c>
      <c r="H130" s="12"/>
      <c r="I130" s="12"/>
      <c r="J130" s="12"/>
      <c r="K130" s="12"/>
      <c r="L130" s="12"/>
      <c r="M130" s="12"/>
      <c r="N130" s="12" t="s">
        <v>359</v>
      </c>
      <c r="O130" s="26"/>
    </row>
    <row r="131" spans="1:15" x14ac:dyDescent="0.2">
      <c r="A131" s="27" t="s">
        <v>9</v>
      </c>
      <c r="B131" s="13" t="s">
        <v>106</v>
      </c>
      <c r="C131" s="13" t="s">
        <v>325</v>
      </c>
      <c r="D131" s="13" t="s">
        <v>197</v>
      </c>
      <c r="E131" s="14"/>
      <c r="F131" s="14"/>
      <c r="G131" s="38" t="s">
        <v>329</v>
      </c>
      <c r="H131" s="14"/>
      <c r="I131" s="14"/>
      <c r="J131" s="14"/>
      <c r="K131" s="14"/>
      <c r="L131" s="14"/>
      <c r="M131" s="14"/>
      <c r="N131" s="14" t="s">
        <v>362</v>
      </c>
      <c r="O131" s="28"/>
    </row>
    <row r="132" spans="1:15" x14ac:dyDescent="0.2">
      <c r="A132" s="25" t="s">
        <v>9</v>
      </c>
      <c r="B132" s="11" t="s">
        <v>106</v>
      </c>
      <c r="C132" s="11" t="s">
        <v>330</v>
      </c>
      <c r="D132" s="11" t="s">
        <v>195</v>
      </c>
      <c r="E132" s="12"/>
      <c r="F132" s="12"/>
      <c r="G132" s="37" t="s">
        <v>335</v>
      </c>
      <c r="H132" s="12"/>
      <c r="I132" s="12"/>
      <c r="J132" s="12"/>
      <c r="K132" s="12"/>
      <c r="L132" s="12"/>
      <c r="M132" s="12"/>
      <c r="N132" s="12" t="s">
        <v>370</v>
      </c>
      <c r="O132" s="26"/>
    </row>
    <row r="133" spans="1:15" x14ac:dyDescent="0.2">
      <c r="A133" s="27" t="s">
        <v>9</v>
      </c>
      <c r="B133" s="13" t="s">
        <v>106</v>
      </c>
      <c r="C133" s="13" t="s">
        <v>330</v>
      </c>
      <c r="D133" s="13" t="s">
        <v>197</v>
      </c>
      <c r="E133" s="14"/>
      <c r="F133" s="14"/>
      <c r="G133" s="38" t="s">
        <v>331</v>
      </c>
      <c r="H133" s="14"/>
      <c r="I133" s="14"/>
      <c r="J133" s="14"/>
      <c r="K133" s="14"/>
      <c r="L133" s="14"/>
      <c r="M133" s="14"/>
      <c r="N133" s="14" t="s">
        <v>403</v>
      </c>
      <c r="O133" s="28"/>
    </row>
    <row r="134" spans="1:15" x14ac:dyDescent="0.2">
      <c r="A134" s="25" t="s">
        <v>9</v>
      </c>
      <c r="B134" s="11" t="s">
        <v>106</v>
      </c>
      <c r="C134" s="11" t="s">
        <v>365</v>
      </c>
      <c r="D134" s="11" t="s">
        <v>195</v>
      </c>
      <c r="E134" s="12"/>
      <c r="F134" s="12"/>
      <c r="G134" s="37" t="s">
        <v>373</v>
      </c>
      <c r="H134" s="12"/>
      <c r="I134" s="12"/>
      <c r="J134" s="12"/>
      <c r="K134" s="12"/>
      <c r="L134" s="12"/>
      <c r="M134" s="12"/>
      <c r="N134" s="12" t="s">
        <v>425</v>
      </c>
      <c r="O134" s="26"/>
    </row>
    <row r="135" spans="1:15" x14ac:dyDescent="0.2">
      <c r="A135" s="27" t="s">
        <v>9</v>
      </c>
      <c r="B135" s="13" t="s">
        <v>106</v>
      </c>
      <c r="C135" s="13" t="s">
        <v>365</v>
      </c>
      <c r="D135" s="13" t="s">
        <v>197</v>
      </c>
      <c r="E135" s="14"/>
      <c r="F135" s="14"/>
      <c r="G135" s="38" t="s">
        <v>372</v>
      </c>
      <c r="H135" s="14"/>
      <c r="I135" s="14"/>
      <c r="J135" s="14"/>
      <c r="K135" s="14"/>
      <c r="L135" s="14"/>
      <c r="M135" s="14"/>
      <c r="N135" s="14" t="s">
        <v>349</v>
      </c>
      <c r="O135" s="28"/>
    </row>
    <row r="136" spans="1:15" x14ac:dyDescent="0.2">
      <c r="A136" s="25" t="s">
        <v>9</v>
      </c>
      <c r="B136" s="11" t="s">
        <v>106</v>
      </c>
      <c r="C136" s="11" t="s">
        <v>344</v>
      </c>
      <c r="D136" s="11" t="s">
        <v>195</v>
      </c>
      <c r="E136" s="12"/>
      <c r="F136" s="12"/>
      <c r="G136" s="37" t="s">
        <v>335</v>
      </c>
      <c r="H136" s="12"/>
      <c r="I136" s="12"/>
      <c r="J136" s="12"/>
      <c r="K136" s="12"/>
      <c r="L136" s="12"/>
      <c r="M136" s="12"/>
      <c r="N136" s="12" t="s">
        <v>394</v>
      </c>
      <c r="O136" s="26"/>
    </row>
    <row r="137" spans="1:15" x14ac:dyDescent="0.2">
      <c r="A137" s="27" t="s">
        <v>9</v>
      </c>
      <c r="B137" s="13" t="s">
        <v>106</v>
      </c>
      <c r="C137" s="13" t="s">
        <v>344</v>
      </c>
      <c r="D137" s="13" t="s">
        <v>197</v>
      </c>
      <c r="E137" s="14"/>
      <c r="F137" s="14"/>
      <c r="G137" s="38" t="s">
        <v>403</v>
      </c>
      <c r="H137" s="14"/>
      <c r="I137" s="14"/>
      <c r="J137" s="14"/>
      <c r="K137" s="14"/>
      <c r="L137" s="14"/>
      <c r="M137" s="14"/>
      <c r="N137" s="14" t="s">
        <v>422</v>
      </c>
      <c r="O137" s="28"/>
    </row>
    <row r="138" spans="1:15" x14ac:dyDescent="0.2">
      <c r="A138" s="25" t="s">
        <v>9</v>
      </c>
      <c r="B138" s="11" t="s">
        <v>106</v>
      </c>
      <c r="C138" s="11" t="s">
        <v>348</v>
      </c>
      <c r="D138" s="11" t="s">
        <v>195</v>
      </c>
      <c r="E138" s="12"/>
      <c r="F138" s="12"/>
      <c r="G138" s="37" t="s">
        <v>398</v>
      </c>
      <c r="H138" s="12"/>
      <c r="I138" s="12"/>
      <c r="J138" s="12"/>
      <c r="K138" s="12"/>
      <c r="L138" s="12"/>
      <c r="M138" s="12"/>
      <c r="N138" s="12" t="s">
        <v>379</v>
      </c>
      <c r="O138" s="26"/>
    </row>
    <row r="139" spans="1:15" x14ac:dyDescent="0.2">
      <c r="A139" s="27" t="s">
        <v>9</v>
      </c>
      <c r="B139" s="13" t="s">
        <v>106</v>
      </c>
      <c r="C139" s="13" t="s">
        <v>348</v>
      </c>
      <c r="D139" s="13" t="s">
        <v>197</v>
      </c>
      <c r="E139" s="14"/>
      <c r="F139" s="14"/>
      <c r="G139" s="38" t="s">
        <v>394</v>
      </c>
      <c r="H139" s="14"/>
      <c r="I139" s="14"/>
      <c r="J139" s="14"/>
      <c r="K139" s="14"/>
      <c r="L139" s="14"/>
      <c r="M139" s="14"/>
      <c r="N139" s="14" t="s">
        <v>419</v>
      </c>
      <c r="O139" s="28"/>
    </row>
    <row r="140" spans="1:15" x14ac:dyDescent="0.2">
      <c r="A140" s="25" t="s">
        <v>9</v>
      </c>
      <c r="B140" s="11" t="s">
        <v>106</v>
      </c>
      <c r="C140" s="11" t="s">
        <v>375</v>
      </c>
      <c r="D140" s="11" t="s">
        <v>195</v>
      </c>
      <c r="E140" s="12"/>
      <c r="F140" s="12"/>
      <c r="G140" s="37" t="s">
        <v>355</v>
      </c>
      <c r="H140" s="12"/>
      <c r="I140" s="12"/>
      <c r="J140" s="12"/>
      <c r="K140" s="12"/>
      <c r="L140" s="12"/>
      <c r="M140" s="12"/>
      <c r="N140" s="12" t="s">
        <v>333</v>
      </c>
      <c r="O140" s="26"/>
    </row>
    <row r="141" spans="1:15" x14ac:dyDescent="0.2">
      <c r="A141" s="27" t="s">
        <v>9</v>
      </c>
      <c r="B141" s="13" t="s">
        <v>106</v>
      </c>
      <c r="C141" s="13" t="s">
        <v>375</v>
      </c>
      <c r="D141" s="13" t="s">
        <v>197</v>
      </c>
      <c r="E141" s="14"/>
      <c r="F141" s="14"/>
      <c r="G141" s="38" t="s">
        <v>327</v>
      </c>
      <c r="H141" s="14"/>
      <c r="I141" s="14"/>
      <c r="J141" s="14"/>
      <c r="K141" s="14"/>
      <c r="L141" s="14"/>
      <c r="M141" s="14"/>
      <c r="N141" s="14" t="s">
        <v>361</v>
      </c>
      <c r="O141" s="28"/>
    </row>
    <row r="142" spans="1:15" x14ac:dyDescent="0.2">
      <c r="A142" s="25" t="s">
        <v>9</v>
      </c>
      <c r="B142" s="11" t="s">
        <v>106</v>
      </c>
      <c r="C142" s="11" t="s">
        <v>357</v>
      </c>
      <c r="D142" s="11" t="s">
        <v>195</v>
      </c>
      <c r="E142" s="12"/>
      <c r="F142" s="12"/>
      <c r="G142" s="37" t="s">
        <v>322</v>
      </c>
      <c r="H142" s="12"/>
      <c r="I142" s="12"/>
      <c r="J142" s="12"/>
      <c r="K142" s="12"/>
      <c r="L142" s="12"/>
      <c r="M142" s="12"/>
      <c r="N142" s="12" t="s">
        <v>317</v>
      </c>
      <c r="O142" s="26"/>
    </row>
    <row r="143" spans="1:15" x14ac:dyDescent="0.2">
      <c r="A143" s="27" t="s">
        <v>9</v>
      </c>
      <c r="B143" s="13" t="s">
        <v>106</v>
      </c>
      <c r="C143" s="13" t="s">
        <v>357</v>
      </c>
      <c r="D143" s="13" t="s">
        <v>197</v>
      </c>
      <c r="E143" s="14"/>
      <c r="F143" s="14"/>
      <c r="G143" s="38" t="s">
        <v>319</v>
      </c>
      <c r="H143" s="14"/>
      <c r="I143" s="14"/>
      <c r="J143" s="14"/>
      <c r="K143" s="14"/>
      <c r="L143" s="14"/>
      <c r="M143" s="14"/>
      <c r="N143" s="14" t="s">
        <v>333</v>
      </c>
      <c r="O143" s="28"/>
    </row>
    <row r="144" spans="1:15" x14ac:dyDescent="0.2">
      <c r="A144" s="25" t="s">
        <v>9</v>
      </c>
      <c r="B144" s="11" t="s">
        <v>106</v>
      </c>
      <c r="C144" s="11" t="s">
        <v>358</v>
      </c>
      <c r="D144" s="11" t="s">
        <v>195</v>
      </c>
      <c r="E144" s="12"/>
      <c r="F144" s="12"/>
      <c r="G144" s="37" t="s">
        <v>345</v>
      </c>
      <c r="H144" s="12"/>
      <c r="I144" s="12"/>
      <c r="J144" s="12"/>
      <c r="K144" s="12"/>
      <c r="L144" s="12"/>
      <c r="M144" s="12"/>
      <c r="N144" s="12" t="s">
        <v>413</v>
      </c>
      <c r="O144" s="26"/>
    </row>
    <row r="145" spans="1:15" x14ac:dyDescent="0.2">
      <c r="A145" s="27" t="s">
        <v>9</v>
      </c>
      <c r="B145" s="13" t="s">
        <v>106</v>
      </c>
      <c r="C145" s="13" t="s">
        <v>358</v>
      </c>
      <c r="D145" s="13" t="s">
        <v>197</v>
      </c>
      <c r="E145" s="14"/>
      <c r="F145" s="14"/>
      <c r="G145" s="38" t="s">
        <v>338</v>
      </c>
      <c r="H145" s="14"/>
      <c r="I145" s="14"/>
      <c r="J145" s="14"/>
      <c r="K145" s="14"/>
      <c r="L145" s="14"/>
      <c r="M145" s="14"/>
      <c r="N145" s="14" t="s">
        <v>362</v>
      </c>
      <c r="O145" s="28"/>
    </row>
    <row r="146" spans="1:15" x14ac:dyDescent="0.2">
      <c r="A146" s="25" t="s">
        <v>10</v>
      </c>
      <c r="B146" s="11" t="s">
        <v>107</v>
      </c>
      <c r="C146" s="11" t="s">
        <v>360</v>
      </c>
      <c r="D146" s="11" t="s">
        <v>195</v>
      </c>
      <c r="E146" s="12" t="s">
        <v>363</v>
      </c>
      <c r="F146" s="12"/>
      <c r="G146" s="37" t="s">
        <v>367</v>
      </c>
      <c r="H146" s="12"/>
      <c r="I146" s="12"/>
      <c r="J146" s="12"/>
      <c r="K146" s="12" t="s">
        <v>403</v>
      </c>
      <c r="L146" s="12"/>
      <c r="M146" s="12"/>
      <c r="N146" s="12"/>
      <c r="O146" s="26"/>
    </row>
    <row r="147" spans="1:15" x14ac:dyDescent="0.2">
      <c r="A147" s="27" t="s">
        <v>10</v>
      </c>
      <c r="B147" s="13" t="s">
        <v>107</v>
      </c>
      <c r="C147" s="13" t="s">
        <v>360</v>
      </c>
      <c r="D147" s="13" t="s">
        <v>197</v>
      </c>
      <c r="E147" s="14" t="s">
        <v>367</v>
      </c>
      <c r="F147" s="14"/>
      <c r="G147" s="38" t="s">
        <v>403</v>
      </c>
      <c r="H147" s="14"/>
      <c r="I147" s="14"/>
      <c r="J147" s="14"/>
      <c r="K147" s="14" t="s">
        <v>372</v>
      </c>
      <c r="L147" s="14"/>
      <c r="M147" s="14"/>
      <c r="N147" s="14"/>
      <c r="O147" s="28"/>
    </row>
    <row r="148" spans="1:15" x14ac:dyDescent="0.2">
      <c r="A148" s="25" t="s">
        <v>10</v>
      </c>
      <c r="B148" s="11" t="s">
        <v>107</v>
      </c>
      <c r="C148" s="11" t="s">
        <v>325</v>
      </c>
      <c r="D148" s="11" t="s">
        <v>195</v>
      </c>
      <c r="E148" s="12" t="s">
        <v>338</v>
      </c>
      <c r="F148" s="12"/>
      <c r="G148" s="37" t="s">
        <v>397</v>
      </c>
      <c r="H148" s="12"/>
      <c r="I148" s="12"/>
      <c r="J148" s="12"/>
      <c r="K148" s="12" t="s">
        <v>367</v>
      </c>
      <c r="L148" s="12"/>
      <c r="M148" s="12"/>
      <c r="N148" s="12"/>
      <c r="O148" s="26"/>
    </row>
    <row r="149" spans="1:15" x14ac:dyDescent="0.2">
      <c r="A149" s="27" t="s">
        <v>10</v>
      </c>
      <c r="B149" s="13" t="s">
        <v>107</v>
      </c>
      <c r="C149" s="13" t="s">
        <v>325</v>
      </c>
      <c r="D149" s="13" t="s">
        <v>197</v>
      </c>
      <c r="E149" s="14" t="s">
        <v>404</v>
      </c>
      <c r="F149" s="14"/>
      <c r="G149" s="38" t="s">
        <v>335</v>
      </c>
      <c r="H149" s="14"/>
      <c r="I149" s="14"/>
      <c r="J149" s="14"/>
      <c r="K149" s="14" t="s">
        <v>399</v>
      </c>
      <c r="L149" s="14"/>
      <c r="M149" s="14"/>
      <c r="N149" s="14"/>
      <c r="O149" s="28"/>
    </row>
    <row r="150" spans="1:15" x14ac:dyDescent="0.2">
      <c r="A150" s="25" t="s">
        <v>10</v>
      </c>
      <c r="B150" s="11" t="s">
        <v>107</v>
      </c>
      <c r="C150" s="11" t="s">
        <v>330</v>
      </c>
      <c r="D150" s="11" t="s">
        <v>195</v>
      </c>
      <c r="E150" s="12" t="s">
        <v>336</v>
      </c>
      <c r="F150" s="12"/>
      <c r="G150" s="37" t="s">
        <v>347</v>
      </c>
      <c r="H150" s="12"/>
      <c r="I150" s="12"/>
      <c r="J150" s="12"/>
      <c r="K150" s="12" t="s">
        <v>421</v>
      </c>
      <c r="L150" s="12"/>
      <c r="M150" s="12"/>
      <c r="N150" s="12"/>
      <c r="O150" s="26"/>
    </row>
    <row r="151" spans="1:15" x14ac:dyDescent="0.2">
      <c r="A151" s="27" t="s">
        <v>10</v>
      </c>
      <c r="B151" s="13" t="s">
        <v>107</v>
      </c>
      <c r="C151" s="13" t="s">
        <v>330</v>
      </c>
      <c r="D151" s="13" t="s">
        <v>197</v>
      </c>
      <c r="E151" s="14" t="s">
        <v>405</v>
      </c>
      <c r="F151" s="14"/>
      <c r="G151" s="38" t="s">
        <v>343</v>
      </c>
      <c r="H151" s="14"/>
      <c r="I151" s="14"/>
      <c r="J151" s="14"/>
      <c r="K151" s="14" t="s">
        <v>400</v>
      </c>
      <c r="L151" s="14"/>
      <c r="M151" s="14"/>
      <c r="N151" s="14"/>
      <c r="O151" s="28"/>
    </row>
    <row r="152" spans="1:15" x14ac:dyDescent="0.2">
      <c r="A152" s="25" t="s">
        <v>10</v>
      </c>
      <c r="B152" s="11" t="s">
        <v>107</v>
      </c>
      <c r="C152" s="11" t="s">
        <v>365</v>
      </c>
      <c r="D152" s="11" t="s">
        <v>195</v>
      </c>
      <c r="E152" s="12" t="s">
        <v>374</v>
      </c>
      <c r="F152" s="12"/>
      <c r="G152" s="37" t="s">
        <v>379</v>
      </c>
      <c r="H152" s="12"/>
      <c r="I152" s="12"/>
      <c r="J152" s="12"/>
      <c r="K152" s="12" t="s">
        <v>401</v>
      </c>
      <c r="L152" s="12"/>
      <c r="M152" s="12"/>
      <c r="N152" s="12"/>
      <c r="O152" s="26"/>
    </row>
    <row r="153" spans="1:15" x14ac:dyDescent="0.2">
      <c r="A153" s="27" t="s">
        <v>10</v>
      </c>
      <c r="B153" s="13" t="s">
        <v>107</v>
      </c>
      <c r="C153" s="13" t="s">
        <v>365</v>
      </c>
      <c r="D153" s="13" t="s">
        <v>197</v>
      </c>
      <c r="E153" s="14" t="s">
        <v>398</v>
      </c>
      <c r="F153" s="14"/>
      <c r="G153" s="38" t="s">
        <v>381</v>
      </c>
      <c r="H153" s="14"/>
      <c r="I153" s="14"/>
      <c r="J153" s="14"/>
      <c r="K153" s="14" t="s">
        <v>412</v>
      </c>
      <c r="L153" s="14"/>
      <c r="M153" s="14"/>
      <c r="N153" s="14"/>
      <c r="O153" s="28"/>
    </row>
    <row r="154" spans="1:15" x14ac:dyDescent="0.2">
      <c r="A154" s="25" t="s">
        <v>10</v>
      </c>
      <c r="B154" s="11" t="s">
        <v>107</v>
      </c>
      <c r="C154" s="11" t="s">
        <v>344</v>
      </c>
      <c r="D154" s="11" t="s">
        <v>195</v>
      </c>
      <c r="E154" s="12" t="s">
        <v>398</v>
      </c>
      <c r="F154" s="12"/>
      <c r="G154" s="37" t="s">
        <v>381</v>
      </c>
      <c r="H154" s="12"/>
      <c r="I154" s="12"/>
      <c r="J154" s="12"/>
      <c r="K154" s="12" t="s">
        <v>407</v>
      </c>
      <c r="L154" s="12"/>
      <c r="M154" s="12"/>
      <c r="N154" s="12"/>
      <c r="O154" s="26"/>
    </row>
    <row r="155" spans="1:15" x14ac:dyDescent="0.2">
      <c r="A155" s="27" t="s">
        <v>10</v>
      </c>
      <c r="B155" s="13" t="s">
        <v>107</v>
      </c>
      <c r="C155" s="13" t="s">
        <v>344</v>
      </c>
      <c r="D155" s="13" t="s">
        <v>197</v>
      </c>
      <c r="E155" s="14" t="s">
        <v>350</v>
      </c>
      <c r="F155" s="14"/>
      <c r="G155" s="38" t="s">
        <v>400</v>
      </c>
      <c r="H155" s="14"/>
      <c r="I155" s="14"/>
      <c r="J155" s="14"/>
      <c r="K155" s="14" t="s">
        <v>421</v>
      </c>
      <c r="L155" s="14"/>
      <c r="M155" s="14"/>
      <c r="N155" s="14"/>
      <c r="O155" s="28"/>
    </row>
    <row r="156" spans="1:15" x14ac:dyDescent="0.2">
      <c r="A156" s="25" t="s">
        <v>10</v>
      </c>
      <c r="B156" s="11" t="s">
        <v>107</v>
      </c>
      <c r="C156" s="11" t="s">
        <v>348</v>
      </c>
      <c r="D156" s="11" t="s">
        <v>195</v>
      </c>
      <c r="E156" s="12" t="s">
        <v>392</v>
      </c>
      <c r="F156" s="12"/>
      <c r="G156" s="37" t="s">
        <v>386</v>
      </c>
      <c r="H156" s="12"/>
      <c r="I156" s="12"/>
      <c r="J156" s="12"/>
      <c r="K156" s="12" t="s">
        <v>385</v>
      </c>
      <c r="L156" s="12"/>
      <c r="M156" s="12"/>
      <c r="N156" s="12"/>
      <c r="O156" s="26"/>
    </row>
    <row r="157" spans="1:15" x14ac:dyDescent="0.2">
      <c r="A157" s="27" t="s">
        <v>10</v>
      </c>
      <c r="B157" s="13" t="s">
        <v>107</v>
      </c>
      <c r="C157" s="13" t="s">
        <v>348</v>
      </c>
      <c r="D157" s="13" t="s">
        <v>197</v>
      </c>
      <c r="E157" s="14" t="s">
        <v>407</v>
      </c>
      <c r="F157" s="14"/>
      <c r="G157" s="38" t="s">
        <v>406</v>
      </c>
      <c r="H157" s="14"/>
      <c r="I157" s="14"/>
      <c r="J157" s="14"/>
      <c r="K157" s="14" t="s">
        <v>386</v>
      </c>
      <c r="L157" s="14"/>
      <c r="M157" s="14"/>
      <c r="N157" s="14"/>
      <c r="O157" s="28"/>
    </row>
    <row r="158" spans="1:15" x14ac:dyDescent="0.2">
      <c r="A158" s="25" t="s">
        <v>10</v>
      </c>
      <c r="B158" s="11" t="s">
        <v>107</v>
      </c>
      <c r="C158" s="11" t="s">
        <v>375</v>
      </c>
      <c r="D158" s="11" t="s">
        <v>195</v>
      </c>
      <c r="E158" s="12" t="s">
        <v>333</v>
      </c>
      <c r="F158" s="12"/>
      <c r="G158" s="37" t="s">
        <v>328</v>
      </c>
      <c r="H158" s="12"/>
      <c r="I158" s="12"/>
      <c r="J158" s="12"/>
      <c r="K158" s="12" t="s">
        <v>345</v>
      </c>
      <c r="L158" s="12"/>
      <c r="M158" s="12"/>
      <c r="N158" s="12"/>
      <c r="O158" s="26"/>
    </row>
    <row r="159" spans="1:15" x14ac:dyDescent="0.2">
      <c r="A159" s="27" t="s">
        <v>10</v>
      </c>
      <c r="B159" s="13" t="s">
        <v>107</v>
      </c>
      <c r="C159" s="13" t="s">
        <v>375</v>
      </c>
      <c r="D159" s="13" t="s">
        <v>197</v>
      </c>
      <c r="E159" s="14" t="s">
        <v>328</v>
      </c>
      <c r="F159" s="14"/>
      <c r="G159" s="38" t="s">
        <v>359</v>
      </c>
      <c r="H159" s="14"/>
      <c r="I159" s="14"/>
      <c r="J159" s="14"/>
      <c r="K159" s="14" t="s">
        <v>339</v>
      </c>
      <c r="L159" s="14"/>
      <c r="M159" s="14"/>
      <c r="N159" s="14"/>
      <c r="O159" s="28"/>
    </row>
    <row r="160" spans="1:15" x14ac:dyDescent="0.2">
      <c r="A160" s="25" t="s">
        <v>10</v>
      </c>
      <c r="B160" s="11" t="s">
        <v>107</v>
      </c>
      <c r="C160" s="11" t="s">
        <v>357</v>
      </c>
      <c r="D160" s="11" t="s">
        <v>195</v>
      </c>
      <c r="E160" s="12" t="s">
        <v>317</v>
      </c>
      <c r="F160" s="12"/>
      <c r="G160" s="37" t="s">
        <v>320</v>
      </c>
      <c r="H160" s="12"/>
      <c r="I160" s="12"/>
      <c r="J160" s="12"/>
      <c r="K160" s="12" t="s">
        <v>361</v>
      </c>
      <c r="L160" s="12"/>
      <c r="M160" s="12"/>
      <c r="N160" s="12"/>
      <c r="O160" s="26"/>
    </row>
    <row r="161" spans="1:15" x14ac:dyDescent="0.2">
      <c r="A161" s="27" t="s">
        <v>10</v>
      </c>
      <c r="B161" s="13" t="s">
        <v>107</v>
      </c>
      <c r="C161" s="13" t="s">
        <v>357</v>
      </c>
      <c r="D161" s="13" t="s">
        <v>197</v>
      </c>
      <c r="E161" s="14" t="s">
        <v>326</v>
      </c>
      <c r="F161" s="14"/>
      <c r="G161" s="38" t="s">
        <v>333</v>
      </c>
      <c r="H161" s="14"/>
      <c r="I161" s="14"/>
      <c r="J161" s="14"/>
      <c r="K161" s="14" t="s">
        <v>337</v>
      </c>
      <c r="L161" s="14"/>
      <c r="M161" s="14"/>
      <c r="N161" s="14"/>
      <c r="O161" s="28"/>
    </row>
    <row r="162" spans="1:15" x14ac:dyDescent="0.2">
      <c r="A162" s="25" t="s">
        <v>10</v>
      </c>
      <c r="B162" s="11" t="s">
        <v>107</v>
      </c>
      <c r="C162" s="11" t="s">
        <v>358</v>
      </c>
      <c r="D162" s="11" t="s">
        <v>195</v>
      </c>
      <c r="E162" s="12" t="s">
        <v>371</v>
      </c>
      <c r="F162" s="12"/>
      <c r="G162" s="37" t="s">
        <v>413</v>
      </c>
      <c r="H162" s="12"/>
      <c r="I162" s="12"/>
      <c r="J162" s="12"/>
      <c r="K162" s="12" t="s">
        <v>409</v>
      </c>
      <c r="L162" s="12"/>
      <c r="M162" s="12"/>
      <c r="N162" s="12"/>
      <c r="O162" s="26"/>
    </row>
    <row r="163" spans="1:15" x14ac:dyDescent="0.2">
      <c r="A163" s="27" t="s">
        <v>10</v>
      </c>
      <c r="B163" s="13" t="s">
        <v>107</v>
      </c>
      <c r="C163" s="13" t="s">
        <v>358</v>
      </c>
      <c r="D163" s="13" t="s">
        <v>197</v>
      </c>
      <c r="E163" s="14" t="s">
        <v>323</v>
      </c>
      <c r="F163" s="14"/>
      <c r="G163" s="38" t="s">
        <v>332</v>
      </c>
      <c r="H163" s="14"/>
      <c r="I163" s="14"/>
      <c r="J163" s="14"/>
      <c r="K163" s="14" t="s">
        <v>409</v>
      </c>
      <c r="L163" s="14"/>
      <c r="M163" s="14"/>
      <c r="N163" s="14"/>
      <c r="O163" s="28"/>
    </row>
    <row r="164" spans="1:15" x14ac:dyDescent="0.2">
      <c r="A164" s="25" t="s">
        <v>11</v>
      </c>
      <c r="B164" s="11" t="s">
        <v>108</v>
      </c>
      <c r="C164" s="11" t="s">
        <v>360</v>
      </c>
      <c r="D164" s="11" t="s">
        <v>195</v>
      </c>
      <c r="E164" s="12"/>
      <c r="F164" s="12"/>
      <c r="G164" s="37"/>
      <c r="H164" s="12">
        <v>32</v>
      </c>
      <c r="I164" s="12"/>
      <c r="J164" s="12"/>
      <c r="K164" s="12" t="s">
        <v>372</v>
      </c>
      <c r="L164" s="12"/>
      <c r="M164" s="12"/>
      <c r="N164" s="12"/>
      <c r="O164" s="26"/>
    </row>
    <row r="165" spans="1:15" x14ac:dyDescent="0.2">
      <c r="A165" s="27" t="s">
        <v>11</v>
      </c>
      <c r="B165" s="13" t="s">
        <v>108</v>
      </c>
      <c r="C165" s="13" t="s">
        <v>360</v>
      </c>
      <c r="D165" s="13" t="s">
        <v>197</v>
      </c>
      <c r="E165" s="14"/>
      <c r="F165" s="14"/>
      <c r="G165" s="38"/>
      <c r="H165" s="14">
        <v>37</v>
      </c>
      <c r="I165" s="14"/>
      <c r="J165" s="14"/>
      <c r="K165" s="14" t="s">
        <v>422</v>
      </c>
      <c r="L165" s="14"/>
      <c r="M165" s="14"/>
      <c r="N165" s="14"/>
      <c r="O165" s="28"/>
    </row>
    <row r="166" spans="1:15" x14ac:dyDescent="0.2">
      <c r="A166" s="25" t="s">
        <v>11</v>
      </c>
      <c r="B166" s="11" t="s">
        <v>108</v>
      </c>
      <c r="C166" s="11" t="s">
        <v>325</v>
      </c>
      <c r="D166" s="11" t="s">
        <v>195</v>
      </c>
      <c r="E166" s="12"/>
      <c r="F166" s="12"/>
      <c r="G166" s="37"/>
      <c r="H166" s="12">
        <v>11</v>
      </c>
      <c r="I166" s="12"/>
      <c r="J166" s="12"/>
      <c r="K166" s="12" t="s">
        <v>359</v>
      </c>
      <c r="L166" s="12"/>
      <c r="M166" s="12"/>
      <c r="N166" s="12"/>
      <c r="O166" s="26"/>
    </row>
    <row r="167" spans="1:15" x14ac:dyDescent="0.2">
      <c r="A167" s="27" t="s">
        <v>11</v>
      </c>
      <c r="B167" s="13" t="s">
        <v>108</v>
      </c>
      <c r="C167" s="13" t="s">
        <v>325</v>
      </c>
      <c r="D167" s="13" t="s">
        <v>197</v>
      </c>
      <c r="E167" s="14"/>
      <c r="F167" s="14"/>
      <c r="G167" s="38"/>
      <c r="H167" s="14">
        <v>16</v>
      </c>
      <c r="I167" s="14"/>
      <c r="J167" s="14"/>
      <c r="K167" s="14" t="s">
        <v>366</v>
      </c>
      <c r="L167" s="14"/>
      <c r="M167" s="14"/>
      <c r="N167" s="14"/>
      <c r="O167" s="28"/>
    </row>
    <row r="168" spans="1:15" x14ac:dyDescent="0.2">
      <c r="A168" s="25" t="s">
        <v>11</v>
      </c>
      <c r="B168" s="11" t="s">
        <v>108</v>
      </c>
      <c r="C168" s="11" t="s">
        <v>330</v>
      </c>
      <c r="D168" s="11" t="s">
        <v>195</v>
      </c>
      <c r="E168" s="12"/>
      <c r="F168" s="12"/>
      <c r="G168" s="37"/>
      <c r="H168" s="12">
        <v>48</v>
      </c>
      <c r="I168" s="12"/>
      <c r="J168" s="12"/>
      <c r="K168" s="12" t="s">
        <v>398</v>
      </c>
      <c r="L168" s="12"/>
      <c r="M168" s="12"/>
      <c r="N168" s="12"/>
      <c r="O168" s="26"/>
    </row>
    <row r="169" spans="1:15" x14ac:dyDescent="0.2">
      <c r="A169" s="27" t="s">
        <v>11</v>
      </c>
      <c r="B169" s="13" t="s">
        <v>108</v>
      </c>
      <c r="C169" s="13" t="s">
        <v>330</v>
      </c>
      <c r="D169" s="13" t="s">
        <v>197</v>
      </c>
      <c r="E169" s="14"/>
      <c r="F169" s="14"/>
      <c r="G169" s="38"/>
      <c r="H169" s="14">
        <v>50</v>
      </c>
      <c r="I169" s="14"/>
      <c r="J169" s="14"/>
      <c r="K169" s="14" t="s">
        <v>398</v>
      </c>
      <c r="L169" s="14"/>
      <c r="M169" s="14"/>
      <c r="N169" s="14"/>
      <c r="O169" s="28"/>
    </row>
    <row r="170" spans="1:15" x14ac:dyDescent="0.2">
      <c r="A170" s="25" t="s">
        <v>11</v>
      </c>
      <c r="B170" s="11" t="s">
        <v>108</v>
      </c>
      <c r="C170" s="11" t="s">
        <v>365</v>
      </c>
      <c r="D170" s="11" t="s">
        <v>195</v>
      </c>
      <c r="E170" s="12"/>
      <c r="F170" s="12"/>
      <c r="G170" s="37"/>
      <c r="H170" s="12">
        <v>67</v>
      </c>
      <c r="I170" s="12"/>
      <c r="J170" s="12"/>
      <c r="K170" s="12" t="s">
        <v>414</v>
      </c>
      <c r="L170" s="12"/>
      <c r="M170" s="12"/>
      <c r="N170" s="12"/>
      <c r="O170" s="26"/>
    </row>
    <row r="171" spans="1:15" x14ac:dyDescent="0.2">
      <c r="A171" s="27" t="s">
        <v>11</v>
      </c>
      <c r="B171" s="13" t="s">
        <v>108</v>
      </c>
      <c r="C171" s="13" t="s">
        <v>365</v>
      </c>
      <c r="D171" s="13" t="s">
        <v>197</v>
      </c>
      <c r="E171" s="14"/>
      <c r="F171" s="14"/>
      <c r="G171" s="38"/>
      <c r="H171" s="14">
        <v>69</v>
      </c>
      <c r="I171" s="14"/>
      <c r="J171" s="14"/>
      <c r="K171" s="14" t="s">
        <v>407</v>
      </c>
      <c r="L171" s="14"/>
      <c r="M171" s="14"/>
      <c r="N171" s="14"/>
      <c r="O171" s="28"/>
    </row>
    <row r="172" spans="1:15" x14ac:dyDescent="0.2">
      <c r="A172" s="25" t="s">
        <v>11</v>
      </c>
      <c r="B172" s="11" t="s">
        <v>108</v>
      </c>
      <c r="C172" s="11" t="s">
        <v>344</v>
      </c>
      <c r="D172" s="11" t="s">
        <v>195</v>
      </c>
      <c r="E172" s="12"/>
      <c r="F172" s="12"/>
      <c r="G172" s="37"/>
      <c r="H172" s="12">
        <v>51</v>
      </c>
      <c r="I172" s="12"/>
      <c r="J172" s="12"/>
      <c r="K172" s="12" t="s">
        <v>425</v>
      </c>
      <c r="L172" s="12"/>
      <c r="M172" s="12"/>
      <c r="N172" s="12"/>
      <c r="O172" s="26"/>
    </row>
    <row r="173" spans="1:15" x14ac:dyDescent="0.2">
      <c r="A173" s="27" t="s">
        <v>11</v>
      </c>
      <c r="B173" s="13" t="s">
        <v>108</v>
      </c>
      <c r="C173" s="13" t="s">
        <v>344</v>
      </c>
      <c r="D173" s="13" t="s">
        <v>197</v>
      </c>
      <c r="E173" s="14"/>
      <c r="F173" s="14"/>
      <c r="G173" s="38"/>
      <c r="H173" s="14">
        <v>55</v>
      </c>
      <c r="I173" s="14"/>
      <c r="J173" s="14"/>
      <c r="K173" s="14" t="s">
        <v>374</v>
      </c>
      <c r="L173" s="14"/>
      <c r="M173" s="14"/>
      <c r="N173" s="14"/>
      <c r="O173" s="28"/>
    </row>
    <row r="174" spans="1:15" x14ac:dyDescent="0.2">
      <c r="A174" s="25" t="s">
        <v>11</v>
      </c>
      <c r="B174" s="11" t="s">
        <v>108</v>
      </c>
      <c r="C174" s="11" t="s">
        <v>348</v>
      </c>
      <c r="D174" s="11" t="s">
        <v>195</v>
      </c>
      <c r="E174" s="12"/>
      <c r="F174" s="12"/>
      <c r="G174" s="37"/>
      <c r="H174" s="12">
        <v>82</v>
      </c>
      <c r="I174" s="12"/>
      <c r="J174" s="12"/>
      <c r="K174" s="12" t="s">
        <v>395</v>
      </c>
      <c r="L174" s="12"/>
      <c r="M174" s="12"/>
      <c r="N174" s="12"/>
      <c r="O174" s="26"/>
    </row>
    <row r="175" spans="1:15" x14ac:dyDescent="0.2">
      <c r="A175" s="27" t="s">
        <v>11</v>
      </c>
      <c r="B175" s="13" t="s">
        <v>108</v>
      </c>
      <c r="C175" s="13" t="s">
        <v>348</v>
      </c>
      <c r="D175" s="13" t="s">
        <v>197</v>
      </c>
      <c r="E175" s="14"/>
      <c r="F175" s="14"/>
      <c r="G175" s="38"/>
      <c r="H175" s="14">
        <v>81</v>
      </c>
      <c r="I175" s="14"/>
      <c r="J175" s="14"/>
      <c r="K175" s="14" t="s">
        <v>411</v>
      </c>
      <c r="L175" s="14"/>
      <c r="M175" s="14"/>
      <c r="N175" s="14"/>
      <c r="O175" s="28"/>
    </row>
    <row r="176" spans="1:15" x14ac:dyDescent="0.2">
      <c r="A176" s="25" t="s">
        <v>11</v>
      </c>
      <c r="B176" s="11" t="s">
        <v>108</v>
      </c>
      <c r="C176" s="11" t="s">
        <v>375</v>
      </c>
      <c r="D176" s="11" t="s">
        <v>195</v>
      </c>
      <c r="E176" s="12"/>
      <c r="F176" s="12"/>
      <c r="G176" s="37"/>
      <c r="H176" s="12">
        <v>13</v>
      </c>
      <c r="I176" s="12"/>
      <c r="J176" s="12"/>
      <c r="K176" s="12" t="s">
        <v>361</v>
      </c>
      <c r="L176" s="12"/>
      <c r="M176" s="12"/>
      <c r="N176" s="12"/>
      <c r="O176" s="26"/>
    </row>
    <row r="177" spans="1:15" x14ac:dyDescent="0.2">
      <c r="A177" s="27" t="s">
        <v>11</v>
      </c>
      <c r="B177" s="13" t="s">
        <v>108</v>
      </c>
      <c r="C177" s="13" t="s">
        <v>375</v>
      </c>
      <c r="D177" s="13" t="s">
        <v>197</v>
      </c>
      <c r="E177" s="14"/>
      <c r="F177" s="14"/>
      <c r="G177" s="38"/>
      <c r="H177" s="14">
        <v>18</v>
      </c>
      <c r="I177" s="14"/>
      <c r="J177" s="14"/>
      <c r="K177" s="14" t="s">
        <v>359</v>
      </c>
      <c r="L177" s="14"/>
      <c r="M177" s="14"/>
      <c r="N177" s="14"/>
      <c r="O177" s="28"/>
    </row>
    <row r="178" spans="1:15" x14ac:dyDescent="0.2">
      <c r="A178" s="25" t="s">
        <v>11</v>
      </c>
      <c r="B178" s="11" t="s">
        <v>108</v>
      </c>
      <c r="C178" s="11" t="s">
        <v>357</v>
      </c>
      <c r="D178" s="11" t="s">
        <v>195</v>
      </c>
      <c r="E178" s="12"/>
      <c r="F178" s="12"/>
      <c r="G178" s="37"/>
      <c r="H178" s="12">
        <v>2</v>
      </c>
      <c r="I178" s="12"/>
      <c r="J178" s="12"/>
      <c r="K178" s="12" t="s">
        <v>319</v>
      </c>
      <c r="L178" s="12"/>
      <c r="M178" s="12"/>
      <c r="N178" s="12"/>
      <c r="O178" s="26"/>
    </row>
    <row r="179" spans="1:15" x14ac:dyDescent="0.2">
      <c r="A179" s="27" t="s">
        <v>11</v>
      </c>
      <c r="B179" s="13" t="s">
        <v>108</v>
      </c>
      <c r="C179" s="13" t="s">
        <v>357</v>
      </c>
      <c r="D179" s="13" t="s">
        <v>197</v>
      </c>
      <c r="E179" s="14"/>
      <c r="F179" s="14"/>
      <c r="G179" s="38"/>
      <c r="H179" s="14">
        <v>3</v>
      </c>
      <c r="I179" s="14"/>
      <c r="J179" s="14"/>
      <c r="K179" s="14" t="s">
        <v>355</v>
      </c>
      <c r="L179" s="14"/>
      <c r="M179" s="14"/>
      <c r="N179" s="14"/>
      <c r="O179" s="28"/>
    </row>
    <row r="180" spans="1:15" x14ac:dyDescent="0.2">
      <c r="A180" s="25" t="s">
        <v>11</v>
      </c>
      <c r="B180" s="11" t="s">
        <v>108</v>
      </c>
      <c r="C180" s="11" t="s">
        <v>358</v>
      </c>
      <c r="D180" s="11" t="s">
        <v>195</v>
      </c>
      <c r="E180" s="12"/>
      <c r="F180" s="12"/>
      <c r="G180" s="37"/>
      <c r="H180" s="12">
        <v>20</v>
      </c>
      <c r="I180" s="12"/>
      <c r="J180" s="12"/>
      <c r="K180" s="12" t="s">
        <v>352</v>
      </c>
      <c r="L180" s="12"/>
      <c r="M180" s="12"/>
      <c r="N180" s="12"/>
      <c r="O180" s="26"/>
    </row>
    <row r="181" spans="1:15" x14ac:dyDescent="0.2">
      <c r="A181" s="27" t="s">
        <v>11</v>
      </c>
      <c r="B181" s="13" t="s">
        <v>108</v>
      </c>
      <c r="C181" s="13" t="s">
        <v>358</v>
      </c>
      <c r="D181" s="13" t="s">
        <v>197</v>
      </c>
      <c r="E181" s="14"/>
      <c r="F181" s="14"/>
      <c r="G181" s="38"/>
      <c r="H181" s="14">
        <v>26</v>
      </c>
      <c r="I181" s="14"/>
      <c r="J181" s="14"/>
      <c r="K181" s="14" t="s">
        <v>362</v>
      </c>
      <c r="L181" s="14"/>
      <c r="M181" s="14"/>
      <c r="N181" s="14"/>
      <c r="O181" s="28"/>
    </row>
    <row r="182" spans="1:15" x14ac:dyDescent="0.2">
      <c r="A182" s="25" t="s">
        <v>13</v>
      </c>
      <c r="B182" s="11" t="s">
        <v>110</v>
      </c>
      <c r="C182" s="11" t="s">
        <v>360</v>
      </c>
      <c r="D182" s="11" t="s">
        <v>195</v>
      </c>
      <c r="E182" s="12"/>
      <c r="F182" s="12"/>
      <c r="G182" s="37" t="s">
        <v>320</v>
      </c>
      <c r="H182" s="12"/>
      <c r="I182" s="12"/>
      <c r="J182" s="12"/>
      <c r="K182" s="12"/>
      <c r="L182" s="12"/>
      <c r="M182" s="12"/>
      <c r="N182" s="12"/>
      <c r="O182" s="26"/>
    </row>
    <row r="183" spans="1:15" x14ac:dyDescent="0.2">
      <c r="A183" s="27" t="s">
        <v>13</v>
      </c>
      <c r="B183" s="13" t="s">
        <v>110</v>
      </c>
      <c r="C183" s="13" t="s">
        <v>360</v>
      </c>
      <c r="D183" s="13" t="s">
        <v>197</v>
      </c>
      <c r="E183" s="14"/>
      <c r="F183" s="14"/>
      <c r="G183" s="38" t="s">
        <v>337</v>
      </c>
      <c r="H183" s="14"/>
      <c r="I183" s="14"/>
      <c r="J183" s="14"/>
      <c r="K183" s="14"/>
      <c r="L183" s="14"/>
      <c r="M183" s="14"/>
      <c r="N183" s="14"/>
      <c r="O183" s="28"/>
    </row>
    <row r="184" spans="1:15" x14ac:dyDescent="0.2">
      <c r="A184" s="25" t="s">
        <v>13</v>
      </c>
      <c r="B184" s="11" t="s">
        <v>110</v>
      </c>
      <c r="C184" s="11" t="s">
        <v>325</v>
      </c>
      <c r="D184" s="11" t="s">
        <v>195</v>
      </c>
      <c r="E184" s="12"/>
      <c r="F184" s="12"/>
      <c r="G184" s="37" t="s">
        <v>322</v>
      </c>
      <c r="H184" s="12"/>
      <c r="I184" s="12"/>
      <c r="J184" s="12"/>
      <c r="K184" s="12"/>
      <c r="L184" s="12"/>
      <c r="M184" s="12"/>
      <c r="N184" s="12"/>
      <c r="O184" s="26"/>
    </row>
    <row r="185" spans="1:15" x14ac:dyDescent="0.2">
      <c r="A185" s="27" t="s">
        <v>13</v>
      </c>
      <c r="B185" s="13" t="s">
        <v>110</v>
      </c>
      <c r="C185" s="13" t="s">
        <v>325</v>
      </c>
      <c r="D185" s="13" t="s">
        <v>197</v>
      </c>
      <c r="E185" s="14"/>
      <c r="F185" s="14"/>
      <c r="G185" s="38" t="s">
        <v>317</v>
      </c>
      <c r="H185" s="14"/>
      <c r="I185" s="14"/>
      <c r="J185" s="14"/>
      <c r="K185" s="14"/>
      <c r="L185" s="14"/>
      <c r="M185" s="14"/>
      <c r="N185" s="14"/>
      <c r="O185" s="28"/>
    </row>
    <row r="186" spans="1:15" x14ac:dyDescent="0.2">
      <c r="A186" s="25" t="s">
        <v>13</v>
      </c>
      <c r="B186" s="11" t="s">
        <v>110</v>
      </c>
      <c r="C186" s="11" t="s">
        <v>330</v>
      </c>
      <c r="D186" s="11" t="s">
        <v>195</v>
      </c>
      <c r="E186" s="12"/>
      <c r="F186" s="12"/>
      <c r="G186" s="37" t="s">
        <v>341</v>
      </c>
      <c r="H186" s="12"/>
      <c r="I186" s="12"/>
      <c r="J186" s="12"/>
      <c r="K186" s="12"/>
      <c r="L186" s="12"/>
      <c r="M186" s="12"/>
      <c r="N186" s="12"/>
      <c r="O186" s="26"/>
    </row>
    <row r="187" spans="1:15" x14ac:dyDescent="0.2">
      <c r="A187" s="27" t="s">
        <v>13</v>
      </c>
      <c r="B187" s="13" t="s">
        <v>110</v>
      </c>
      <c r="C187" s="13" t="s">
        <v>330</v>
      </c>
      <c r="D187" s="13" t="s">
        <v>197</v>
      </c>
      <c r="E187" s="14"/>
      <c r="F187" s="14"/>
      <c r="G187" s="38" t="s">
        <v>404</v>
      </c>
      <c r="H187" s="14"/>
      <c r="I187" s="14"/>
      <c r="J187" s="14"/>
      <c r="K187" s="14"/>
      <c r="L187" s="14"/>
      <c r="M187" s="14"/>
      <c r="N187" s="14"/>
      <c r="O187" s="28"/>
    </row>
    <row r="188" spans="1:15" x14ac:dyDescent="0.2">
      <c r="A188" s="25" t="s">
        <v>13</v>
      </c>
      <c r="B188" s="11" t="s">
        <v>110</v>
      </c>
      <c r="C188" s="11" t="s">
        <v>365</v>
      </c>
      <c r="D188" s="11" t="s">
        <v>195</v>
      </c>
      <c r="E188" s="12"/>
      <c r="F188" s="12"/>
      <c r="G188" s="37" t="s">
        <v>323</v>
      </c>
      <c r="H188" s="12"/>
      <c r="I188" s="12"/>
      <c r="J188" s="12"/>
      <c r="K188" s="12"/>
      <c r="L188" s="12"/>
      <c r="M188" s="12"/>
      <c r="N188" s="12"/>
      <c r="O188" s="26"/>
    </row>
    <row r="189" spans="1:15" x14ac:dyDescent="0.2">
      <c r="A189" s="27" t="s">
        <v>13</v>
      </c>
      <c r="B189" s="13" t="s">
        <v>110</v>
      </c>
      <c r="C189" s="13" t="s">
        <v>365</v>
      </c>
      <c r="D189" s="13" t="s">
        <v>197</v>
      </c>
      <c r="E189" s="14"/>
      <c r="F189" s="14"/>
      <c r="G189" s="38" t="s">
        <v>342</v>
      </c>
      <c r="H189" s="14"/>
      <c r="I189" s="14"/>
      <c r="J189" s="14"/>
      <c r="K189" s="14"/>
      <c r="L189" s="14"/>
      <c r="M189" s="14"/>
      <c r="N189" s="14"/>
      <c r="O189" s="28"/>
    </row>
    <row r="190" spans="1:15" x14ac:dyDescent="0.2">
      <c r="A190" s="25" t="s">
        <v>13</v>
      </c>
      <c r="B190" s="11" t="s">
        <v>110</v>
      </c>
      <c r="C190" s="11" t="s">
        <v>344</v>
      </c>
      <c r="D190" s="11" t="s">
        <v>195</v>
      </c>
      <c r="E190" s="12"/>
      <c r="F190" s="12"/>
      <c r="G190" s="37" t="s">
        <v>337</v>
      </c>
      <c r="H190" s="12"/>
      <c r="I190" s="12"/>
      <c r="J190" s="12"/>
      <c r="K190" s="12"/>
      <c r="L190" s="12"/>
      <c r="M190" s="12"/>
      <c r="N190" s="12"/>
      <c r="O190" s="26"/>
    </row>
    <row r="191" spans="1:15" x14ac:dyDescent="0.2">
      <c r="A191" s="27" t="s">
        <v>13</v>
      </c>
      <c r="B191" s="13" t="s">
        <v>110</v>
      </c>
      <c r="C191" s="13" t="s">
        <v>344</v>
      </c>
      <c r="D191" s="13" t="s">
        <v>197</v>
      </c>
      <c r="E191" s="14"/>
      <c r="F191" s="14"/>
      <c r="G191" s="38" t="s">
        <v>413</v>
      </c>
      <c r="H191" s="14"/>
      <c r="I191" s="14"/>
      <c r="J191" s="14"/>
      <c r="K191" s="14"/>
      <c r="L191" s="14"/>
      <c r="M191" s="14"/>
      <c r="N191" s="14"/>
      <c r="O191" s="28"/>
    </row>
    <row r="192" spans="1:15" x14ac:dyDescent="0.2">
      <c r="A192" s="25" t="s">
        <v>13</v>
      </c>
      <c r="B192" s="11" t="s">
        <v>110</v>
      </c>
      <c r="C192" s="11" t="s">
        <v>348</v>
      </c>
      <c r="D192" s="11" t="s">
        <v>195</v>
      </c>
      <c r="E192" s="12"/>
      <c r="F192" s="12"/>
      <c r="G192" s="37" t="s">
        <v>342</v>
      </c>
      <c r="H192" s="12"/>
      <c r="I192" s="12"/>
      <c r="J192" s="12"/>
      <c r="K192" s="12"/>
      <c r="L192" s="12"/>
      <c r="M192" s="12"/>
      <c r="N192" s="12"/>
      <c r="O192" s="26"/>
    </row>
    <row r="193" spans="1:15" x14ac:dyDescent="0.2">
      <c r="A193" s="27" t="s">
        <v>13</v>
      </c>
      <c r="B193" s="13" t="s">
        <v>110</v>
      </c>
      <c r="C193" s="13" t="s">
        <v>348</v>
      </c>
      <c r="D193" s="13" t="s">
        <v>197</v>
      </c>
      <c r="E193" s="14"/>
      <c r="F193" s="14"/>
      <c r="G193" s="38" t="s">
        <v>381</v>
      </c>
      <c r="H193" s="14"/>
      <c r="I193" s="14"/>
      <c r="J193" s="14"/>
      <c r="K193" s="14"/>
      <c r="L193" s="14"/>
      <c r="M193" s="14"/>
      <c r="N193" s="14"/>
      <c r="O193" s="28"/>
    </row>
    <row r="194" spans="1:15" x14ac:dyDescent="0.2">
      <c r="A194" s="25" t="s">
        <v>13</v>
      </c>
      <c r="B194" s="11" t="s">
        <v>110</v>
      </c>
      <c r="C194" s="11" t="s">
        <v>375</v>
      </c>
      <c r="D194" s="11" t="s">
        <v>195</v>
      </c>
      <c r="E194" s="12"/>
      <c r="F194" s="12"/>
      <c r="G194" s="37" t="s">
        <v>356</v>
      </c>
      <c r="H194" s="12"/>
      <c r="I194" s="12"/>
      <c r="J194" s="12"/>
      <c r="K194" s="12"/>
      <c r="L194" s="12"/>
      <c r="M194" s="12"/>
      <c r="N194" s="12"/>
      <c r="O194" s="26"/>
    </row>
    <row r="195" spans="1:15" x14ac:dyDescent="0.2">
      <c r="A195" s="27" t="s">
        <v>13</v>
      </c>
      <c r="B195" s="13" t="s">
        <v>110</v>
      </c>
      <c r="C195" s="13" t="s">
        <v>375</v>
      </c>
      <c r="D195" s="13" t="s">
        <v>197</v>
      </c>
      <c r="E195" s="14"/>
      <c r="F195" s="14"/>
      <c r="G195" s="38" t="s">
        <v>326</v>
      </c>
      <c r="H195" s="14"/>
      <c r="I195" s="14"/>
      <c r="J195" s="14"/>
      <c r="K195" s="14"/>
      <c r="L195" s="14"/>
      <c r="M195" s="14"/>
      <c r="N195" s="14"/>
      <c r="O195" s="28"/>
    </row>
    <row r="196" spans="1:15" x14ac:dyDescent="0.2">
      <c r="A196" s="25" t="s">
        <v>13</v>
      </c>
      <c r="B196" s="11" t="s">
        <v>110</v>
      </c>
      <c r="C196" s="11" t="s">
        <v>357</v>
      </c>
      <c r="D196" s="11" t="s">
        <v>195</v>
      </c>
      <c r="E196" s="12"/>
      <c r="F196" s="12"/>
      <c r="G196" s="37" t="s">
        <v>316</v>
      </c>
      <c r="H196" s="12"/>
      <c r="I196" s="12"/>
      <c r="J196" s="12"/>
      <c r="K196" s="12"/>
      <c r="L196" s="12"/>
      <c r="M196" s="12"/>
      <c r="N196" s="12"/>
      <c r="O196" s="26"/>
    </row>
    <row r="197" spans="1:15" x14ac:dyDescent="0.2">
      <c r="A197" s="27" t="s">
        <v>13</v>
      </c>
      <c r="B197" s="13" t="s">
        <v>110</v>
      </c>
      <c r="C197" s="13" t="s">
        <v>357</v>
      </c>
      <c r="D197" s="13" t="s">
        <v>197</v>
      </c>
      <c r="E197" s="14"/>
      <c r="F197" s="14"/>
      <c r="G197" s="38" t="s">
        <v>322</v>
      </c>
      <c r="H197" s="14"/>
      <c r="I197" s="14"/>
      <c r="J197" s="14"/>
      <c r="K197" s="14"/>
      <c r="L197" s="14"/>
      <c r="M197" s="14"/>
      <c r="N197" s="14"/>
      <c r="O197" s="28"/>
    </row>
    <row r="198" spans="1:15" x14ac:dyDescent="0.2">
      <c r="A198" s="25" t="s">
        <v>13</v>
      </c>
      <c r="B198" s="11" t="s">
        <v>110</v>
      </c>
      <c r="C198" s="11" t="s">
        <v>358</v>
      </c>
      <c r="D198" s="11" t="s">
        <v>195</v>
      </c>
      <c r="E198" s="12"/>
      <c r="F198" s="12"/>
      <c r="G198" s="37" t="s">
        <v>340</v>
      </c>
      <c r="H198" s="12"/>
      <c r="I198" s="12"/>
      <c r="J198" s="12"/>
      <c r="K198" s="12"/>
      <c r="L198" s="12"/>
      <c r="M198" s="12"/>
      <c r="N198" s="12"/>
      <c r="O198" s="26"/>
    </row>
    <row r="199" spans="1:15" x14ac:dyDescent="0.2">
      <c r="A199" s="27" t="s">
        <v>13</v>
      </c>
      <c r="B199" s="13" t="s">
        <v>110</v>
      </c>
      <c r="C199" s="13" t="s">
        <v>358</v>
      </c>
      <c r="D199" s="13" t="s">
        <v>197</v>
      </c>
      <c r="E199" s="14"/>
      <c r="F199" s="14"/>
      <c r="G199" s="38" t="s">
        <v>341</v>
      </c>
      <c r="H199" s="14"/>
      <c r="I199" s="14"/>
      <c r="J199" s="14"/>
      <c r="K199" s="14"/>
      <c r="L199" s="14"/>
      <c r="M199" s="14"/>
      <c r="N199" s="14"/>
      <c r="O199" s="28"/>
    </row>
    <row r="200" spans="1:15" x14ac:dyDescent="0.2">
      <c r="A200" s="25" t="s">
        <v>14</v>
      </c>
      <c r="B200" s="11" t="s">
        <v>111</v>
      </c>
      <c r="C200" s="11" t="s">
        <v>360</v>
      </c>
      <c r="D200" s="11" t="s">
        <v>195</v>
      </c>
      <c r="E200" s="12"/>
      <c r="F200" s="12"/>
      <c r="G200" s="37" t="s">
        <v>327</v>
      </c>
      <c r="H200" s="12"/>
      <c r="I200" s="12"/>
      <c r="J200" s="12"/>
      <c r="K200" s="12" t="s">
        <v>318</v>
      </c>
      <c r="L200" s="12"/>
      <c r="M200" s="12"/>
      <c r="N200" s="12"/>
      <c r="O200" s="26"/>
    </row>
    <row r="201" spans="1:15" x14ac:dyDescent="0.2">
      <c r="A201" s="27" t="s">
        <v>14</v>
      </c>
      <c r="B201" s="13" t="s">
        <v>111</v>
      </c>
      <c r="C201" s="13" t="s">
        <v>360</v>
      </c>
      <c r="D201" s="13" t="s">
        <v>197</v>
      </c>
      <c r="E201" s="14"/>
      <c r="F201" s="14"/>
      <c r="G201" s="38" t="s">
        <v>359</v>
      </c>
      <c r="H201" s="14"/>
      <c r="I201" s="14"/>
      <c r="J201" s="14"/>
      <c r="K201" s="14" t="s">
        <v>359</v>
      </c>
      <c r="L201" s="14"/>
      <c r="M201" s="14"/>
      <c r="N201" s="14"/>
      <c r="O201" s="28"/>
    </row>
    <row r="202" spans="1:15" x14ac:dyDescent="0.2">
      <c r="A202" s="25" t="s">
        <v>14</v>
      </c>
      <c r="B202" s="11" t="s">
        <v>111</v>
      </c>
      <c r="C202" s="11" t="s">
        <v>365</v>
      </c>
      <c r="D202" s="11" t="s">
        <v>195</v>
      </c>
      <c r="E202" s="12"/>
      <c r="F202" s="12"/>
      <c r="G202" s="37" t="s">
        <v>352</v>
      </c>
      <c r="H202" s="12"/>
      <c r="I202" s="12"/>
      <c r="J202" s="12"/>
      <c r="K202" s="12" t="s">
        <v>338</v>
      </c>
      <c r="L202" s="12"/>
      <c r="M202" s="12"/>
      <c r="N202" s="12"/>
      <c r="O202" s="26"/>
    </row>
    <row r="203" spans="1:15" x14ac:dyDescent="0.2">
      <c r="A203" s="27" t="s">
        <v>14</v>
      </c>
      <c r="B203" s="13" t="s">
        <v>111</v>
      </c>
      <c r="C203" s="13" t="s">
        <v>365</v>
      </c>
      <c r="D203" s="13" t="s">
        <v>197</v>
      </c>
      <c r="E203" s="14"/>
      <c r="F203" s="14"/>
      <c r="G203" s="38" t="s">
        <v>331</v>
      </c>
      <c r="H203" s="14"/>
      <c r="I203" s="14"/>
      <c r="J203" s="14"/>
      <c r="K203" s="14" t="s">
        <v>331</v>
      </c>
      <c r="L203" s="14"/>
      <c r="M203" s="14"/>
      <c r="N203" s="14"/>
      <c r="O203" s="28"/>
    </row>
    <row r="204" spans="1:15" x14ac:dyDescent="0.2">
      <c r="A204" s="25" t="s">
        <v>14</v>
      </c>
      <c r="B204" s="11" t="s">
        <v>111</v>
      </c>
      <c r="C204" s="11" t="s">
        <v>375</v>
      </c>
      <c r="D204" s="11" t="s">
        <v>195</v>
      </c>
      <c r="E204" s="12"/>
      <c r="F204" s="12"/>
      <c r="G204" s="37" t="s">
        <v>319</v>
      </c>
      <c r="H204" s="12"/>
      <c r="I204" s="12"/>
      <c r="J204" s="12"/>
      <c r="K204" s="12" t="s">
        <v>317</v>
      </c>
      <c r="L204" s="12"/>
      <c r="M204" s="12"/>
      <c r="N204" s="12"/>
      <c r="O204" s="26"/>
    </row>
    <row r="205" spans="1:15" x14ac:dyDescent="0.2">
      <c r="A205" s="27" t="s">
        <v>14</v>
      </c>
      <c r="B205" s="13" t="s">
        <v>111</v>
      </c>
      <c r="C205" s="13" t="s">
        <v>375</v>
      </c>
      <c r="D205" s="13" t="s">
        <v>197</v>
      </c>
      <c r="E205" s="14"/>
      <c r="F205" s="14"/>
      <c r="G205" s="38" t="s">
        <v>326</v>
      </c>
      <c r="H205" s="14"/>
      <c r="I205" s="14"/>
      <c r="J205" s="14"/>
      <c r="K205" s="14" t="s">
        <v>328</v>
      </c>
      <c r="L205" s="14"/>
      <c r="M205" s="14"/>
      <c r="N205" s="14"/>
      <c r="O205" s="28"/>
    </row>
    <row r="206" spans="1:15" x14ac:dyDescent="0.2">
      <c r="A206" s="25" t="s">
        <v>14</v>
      </c>
      <c r="B206" s="11" t="s">
        <v>111</v>
      </c>
      <c r="C206" s="11" t="s">
        <v>325</v>
      </c>
      <c r="D206" s="11" t="s">
        <v>195</v>
      </c>
      <c r="E206" s="12"/>
      <c r="F206" s="12"/>
      <c r="G206" s="37"/>
      <c r="H206" s="12"/>
      <c r="I206" s="12"/>
      <c r="J206" s="12"/>
      <c r="K206" s="12" t="s">
        <v>319</v>
      </c>
      <c r="L206" s="12"/>
      <c r="M206" s="12"/>
      <c r="N206" s="12"/>
      <c r="O206" s="26"/>
    </row>
    <row r="207" spans="1:15" x14ac:dyDescent="0.2">
      <c r="A207" s="27" t="s">
        <v>14</v>
      </c>
      <c r="B207" s="13" t="s">
        <v>111</v>
      </c>
      <c r="C207" s="13" t="s">
        <v>325</v>
      </c>
      <c r="D207" s="13" t="s">
        <v>197</v>
      </c>
      <c r="E207" s="14"/>
      <c r="F207" s="14"/>
      <c r="G207" s="38"/>
      <c r="H207" s="14"/>
      <c r="I207" s="14"/>
      <c r="J207" s="14"/>
      <c r="K207" s="14" t="s">
        <v>320</v>
      </c>
      <c r="L207" s="14"/>
      <c r="M207" s="14"/>
      <c r="N207" s="14"/>
      <c r="O207" s="28"/>
    </row>
    <row r="208" spans="1:15" x14ac:dyDescent="0.2">
      <c r="A208" s="25" t="s">
        <v>14</v>
      </c>
      <c r="B208" s="11" t="s">
        <v>111</v>
      </c>
      <c r="C208" s="11" t="s">
        <v>330</v>
      </c>
      <c r="D208" s="11" t="s">
        <v>195</v>
      </c>
      <c r="E208" s="12"/>
      <c r="F208" s="12"/>
      <c r="G208" s="37"/>
      <c r="H208" s="12"/>
      <c r="I208" s="12"/>
      <c r="J208" s="12"/>
      <c r="K208" s="12" t="s">
        <v>331</v>
      </c>
      <c r="L208" s="12"/>
      <c r="M208" s="12"/>
      <c r="N208" s="12"/>
      <c r="O208" s="26"/>
    </row>
    <row r="209" spans="1:15" x14ac:dyDescent="0.2">
      <c r="A209" s="27" t="s">
        <v>14</v>
      </c>
      <c r="B209" s="13" t="s">
        <v>111</v>
      </c>
      <c r="C209" s="13" t="s">
        <v>330</v>
      </c>
      <c r="D209" s="13" t="s">
        <v>197</v>
      </c>
      <c r="E209" s="14"/>
      <c r="F209" s="14"/>
      <c r="G209" s="38"/>
      <c r="H209" s="14"/>
      <c r="I209" s="14"/>
      <c r="J209" s="14"/>
      <c r="K209" s="14" t="s">
        <v>332</v>
      </c>
      <c r="L209" s="14"/>
      <c r="M209" s="14"/>
      <c r="N209" s="14"/>
      <c r="O209" s="28"/>
    </row>
    <row r="210" spans="1:15" x14ac:dyDescent="0.2">
      <c r="A210" s="25" t="s">
        <v>14</v>
      </c>
      <c r="B210" s="11" t="s">
        <v>111</v>
      </c>
      <c r="C210" s="11" t="s">
        <v>344</v>
      </c>
      <c r="D210" s="11" t="s">
        <v>195</v>
      </c>
      <c r="E210" s="12"/>
      <c r="F210" s="12"/>
      <c r="G210" s="37"/>
      <c r="H210" s="12"/>
      <c r="I210" s="12"/>
      <c r="J210" s="12"/>
      <c r="K210" s="12" t="s">
        <v>337</v>
      </c>
      <c r="L210" s="12"/>
      <c r="M210" s="12"/>
      <c r="N210" s="12"/>
      <c r="O210" s="26"/>
    </row>
    <row r="211" spans="1:15" x14ac:dyDescent="0.2">
      <c r="A211" s="27" t="s">
        <v>14</v>
      </c>
      <c r="B211" s="13" t="s">
        <v>111</v>
      </c>
      <c r="C211" s="13" t="s">
        <v>344</v>
      </c>
      <c r="D211" s="13" t="s">
        <v>197</v>
      </c>
      <c r="E211" s="14"/>
      <c r="F211" s="14"/>
      <c r="G211" s="38"/>
      <c r="H211" s="14"/>
      <c r="I211" s="14"/>
      <c r="J211" s="14"/>
      <c r="K211" s="14" t="s">
        <v>345</v>
      </c>
      <c r="L211" s="14"/>
      <c r="M211" s="14"/>
      <c r="N211" s="14"/>
      <c r="O211" s="28"/>
    </row>
    <row r="212" spans="1:15" x14ac:dyDescent="0.2">
      <c r="A212" s="25" t="s">
        <v>14</v>
      </c>
      <c r="B212" s="11" t="s">
        <v>111</v>
      </c>
      <c r="C212" s="11" t="s">
        <v>348</v>
      </c>
      <c r="D212" s="11" t="s">
        <v>195</v>
      </c>
      <c r="E212" s="12"/>
      <c r="F212" s="12"/>
      <c r="G212" s="37"/>
      <c r="H212" s="12"/>
      <c r="I212" s="12"/>
      <c r="J212" s="12"/>
      <c r="K212" s="12" t="s">
        <v>349</v>
      </c>
      <c r="L212" s="12"/>
      <c r="M212" s="12"/>
      <c r="N212" s="12"/>
      <c r="O212" s="26"/>
    </row>
    <row r="213" spans="1:15" x14ac:dyDescent="0.2">
      <c r="A213" s="27" t="s">
        <v>14</v>
      </c>
      <c r="B213" s="13" t="s">
        <v>111</v>
      </c>
      <c r="C213" s="13" t="s">
        <v>348</v>
      </c>
      <c r="D213" s="13" t="s">
        <v>197</v>
      </c>
      <c r="E213" s="14"/>
      <c r="F213" s="14"/>
      <c r="G213" s="38"/>
      <c r="H213" s="14"/>
      <c r="I213" s="14"/>
      <c r="J213" s="14"/>
      <c r="K213" s="14" t="s">
        <v>350</v>
      </c>
      <c r="L213" s="14"/>
      <c r="M213" s="14"/>
      <c r="N213" s="14"/>
      <c r="O213" s="28"/>
    </row>
    <row r="214" spans="1:15" x14ac:dyDescent="0.2">
      <c r="A214" s="25" t="s">
        <v>14</v>
      </c>
      <c r="B214" s="11" t="s">
        <v>111</v>
      </c>
      <c r="C214" s="11" t="s">
        <v>357</v>
      </c>
      <c r="D214" s="11" t="s">
        <v>195</v>
      </c>
      <c r="E214" s="12"/>
      <c r="F214" s="12"/>
      <c r="G214" s="37"/>
      <c r="H214" s="12"/>
      <c r="I214" s="12"/>
      <c r="J214" s="12"/>
      <c r="K214" s="12" t="s">
        <v>322</v>
      </c>
      <c r="L214" s="12"/>
      <c r="M214" s="12"/>
      <c r="N214" s="12"/>
      <c r="O214" s="26"/>
    </row>
    <row r="215" spans="1:15" x14ac:dyDescent="0.2">
      <c r="A215" s="27" t="s">
        <v>14</v>
      </c>
      <c r="B215" s="13" t="s">
        <v>111</v>
      </c>
      <c r="C215" s="13" t="s">
        <v>357</v>
      </c>
      <c r="D215" s="13" t="s">
        <v>197</v>
      </c>
      <c r="E215" s="14"/>
      <c r="F215" s="14"/>
      <c r="G215" s="38"/>
      <c r="H215" s="14"/>
      <c r="I215" s="14"/>
      <c r="J215" s="14"/>
      <c r="K215" s="14" t="s">
        <v>319</v>
      </c>
      <c r="L215" s="14"/>
      <c r="M215" s="14"/>
      <c r="N215" s="14"/>
      <c r="O215" s="28"/>
    </row>
    <row r="216" spans="1:15" x14ac:dyDescent="0.2">
      <c r="A216" s="25" t="s">
        <v>14</v>
      </c>
      <c r="B216" s="11" t="s">
        <v>111</v>
      </c>
      <c r="C216" s="11" t="s">
        <v>358</v>
      </c>
      <c r="D216" s="11" t="s">
        <v>195</v>
      </c>
      <c r="E216" s="12"/>
      <c r="F216" s="12"/>
      <c r="G216" s="37"/>
      <c r="H216" s="12"/>
      <c r="I216" s="12"/>
      <c r="J216" s="12"/>
      <c r="K216" s="12" t="s">
        <v>359</v>
      </c>
      <c r="L216" s="12"/>
      <c r="M216" s="12"/>
      <c r="N216" s="12"/>
      <c r="O216" s="26"/>
    </row>
    <row r="217" spans="1:15" x14ac:dyDescent="0.2">
      <c r="A217" s="27" t="s">
        <v>14</v>
      </c>
      <c r="B217" s="13" t="s">
        <v>111</v>
      </c>
      <c r="C217" s="13" t="s">
        <v>358</v>
      </c>
      <c r="D217" s="13" t="s">
        <v>197</v>
      </c>
      <c r="E217" s="14"/>
      <c r="F217" s="14"/>
      <c r="G217" s="38"/>
      <c r="H217" s="14"/>
      <c r="I217" s="14"/>
      <c r="J217" s="14"/>
      <c r="K217" s="14" t="s">
        <v>331</v>
      </c>
      <c r="L217" s="14"/>
      <c r="M217" s="14"/>
      <c r="N217" s="14"/>
      <c r="O217" s="28"/>
    </row>
    <row r="218" spans="1:15" x14ac:dyDescent="0.2">
      <c r="A218" s="25" t="s">
        <v>15</v>
      </c>
      <c r="B218" s="11" t="s">
        <v>112</v>
      </c>
      <c r="C218" s="11" t="s">
        <v>360</v>
      </c>
      <c r="D218" s="11" t="s">
        <v>195</v>
      </c>
      <c r="E218" s="12"/>
      <c r="F218" s="12"/>
      <c r="G218" s="37"/>
      <c r="H218" s="12"/>
      <c r="I218" s="12" t="s">
        <v>336</v>
      </c>
      <c r="J218" s="12"/>
      <c r="K218" s="12"/>
      <c r="L218" s="12"/>
      <c r="M218" s="12"/>
      <c r="N218" s="12"/>
      <c r="O218" s="26"/>
    </row>
    <row r="219" spans="1:15" x14ac:dyDescent="0.2">
      <c r="A219" s="27" t="s">
        <v>15</v>
      </c>
      <c r="B219" s="13" t="s">
        <v>112</v>
      </c>
      <c r="C219" s="13" t="s">
        <v>360</v>
      </c>
      <c r="D219" s="13" t="s">
        <v>197</v>
      </c>
      <c r="E219" s="14"/>
      <c r="F219" s="14"/>
      <c r="G219" s="38"/>
      <c r="H219" s="14"/>
      <c r="I219" s="14" t="s">
        <v>336</v>
      </c>
      <c r="J219" s="14"/>
      <c r="K219" s="14"/>
      <c r="L219" s="14"/>
      <c r="M219" s="14"/>
      <c r="N219" s="14"/>
      <c r="O219" s="28"/>
    </row>
    <row r="220" spans="1:15" x14ac:dyDescent="0.2">
      <c r="A220" s="25" t="s">
        <v>15</v>
      </c>
      <c r="B220" s="11" t="s">
        <v>112</v>
      </c>
      <c r="C220" s="11" t="s">
        <v>325</v>
      </c>
      <c r="D220" s="11" t="s">
        <v>195</v>
      </c>
      <c r="E220" s="12"/>
      <c r="F220" s="12"/>
      <c r="G220" s="37"/>
      <c r="H220" s="12"/>
      <c r="I220" s="12" t="s">
        <v>413</v>
      </c>
      <c r="J220" s="12"/>
      <c r="K220" s="12"/>
      <c r="L220" s="12"/>
      <c r="M220" s="12"/>
      <c r="N220" s="12"/>
      <c r="O220" s="26"/>
    </row>
    <row r="221" spans="1:15" x14ac:dyDescent="0.2">
      <c r="A221" s="27" t="s">
        <v>15</v>
      </c>
      <c r="B221" s="13" t="s">
        <v>112</v>
      </c>
      <c r="C221" s="13" t="s">
        <v>325</v>
      </c>
      <c r="D221" s="13" t="s">
        <v>197</v>
      </c>
      <c r="E221" s="14"/>
      <c r="F221" s="14"/>
      <c r="G221" s="38"/>
      <c r="H221" s="14"/>
      <c r="I221" s="14" t="s">
        <v>372</v>
      </c>
      <c r="J221" s="14"/>
      <c r="K221" s="14"/>
      <c r="L221" s="14"/>
      <c r="M221" s="14"/>
      <c r="N221" s="14"/>
      <c r="O221" s="28"/>
    </row>
    <row r="222" spans="1:15" x14ac:dyDescent="0.2">
      <c r="A222" s="25" t="s">
        <v>15</v>
      </c>
      <c r="B222" s="11" t="s">
        <v>112</v>
      </c>
      <c r="C222" s="11" t="s">
        <v>330</v>
      </c>
      <c r="D222" s="11" t="s">
        <v>195</v>
      </c>
      <c r="E222" s="12"/>
      <c r="F222" s="12"/>
      <c r="G222" s="37"/>
      <c r="H222" s="12"/>
      <c r="I222" s="12" t="s">
        <v>354</v>
      </c>
      <c r="J222" s="12"/>
      <c r="K222" s="12"/>
      <c r="L222" s="12"/>
      <c r="M222" s="12"/>
      <c r="N222" s="12"/>
      <c r="O222" s="26"/>
    </row>
    <row r="223" spans="1:15" x14ac:dyDescent="0.2">
      <c r="A223" s="27" t="s">
        <v>15</v>
      </c>
      <c r="B223" s="13" t="s">
        <v>112</v>
      </c>
      <c r="C223" s="13" t="s">
        <v>330</v>
      </c>
      <c r="D223" s="13" t="s">
        <v>197</v>
      </c>
      <c r="E223" s="14"/>
      <c r="F223" s="14"/>
      <c r="G223" s="38"/>
      <c r="H223" s="14"/>
      <c r="I223" s="14" t="s">
        <v>342</v>
      </c>
      <c r="J223" s="14"/>
      <c r="K223" s="14"/>
      <c r="L223" s="14"/>
      <c r="M223" s="14"/>
      <c r="N223" s="14"/>
      <c r="O223" s="28"/>
    </row>
    <row r="224" spans="1:15" x14ac:dyDescent="0.2">
      <c r="A224" s="25" t="s">
        <v>15</v>
      </c>
      <c r="B224" s="11" t="s">
        <v>112</v>
      </c>
      <c r="C224" s="11" t="s">
        <v>365</v>
      </c>
      <c r="D224" s="11" t="s">
        <v>195</v>
      </c>
      <c r="E224" s="12"/>
      <c r="F224" s="12"/>
      <c r="G224" s="37"/>
      <c r="H224" s="12"/>
      <c r="I224" s="12" t="s">
        <v>380</v>
      </c>
      <c r="J224" s="12"/>
      <c r="K224" s="12"/>
      <c r="L224" s="12"/>
      <c r="M224" s="12"/>
      <c r="N224" s="12"/>
      <c r="O224" s="26"/>
    </row>
    <row r="225" spans="1:15" x14ac:dyDescent="0.2">
      <c r="A225" s="27" t="s">
        <v>15</v>
      </c>
      <c r="B225" s="13" t="s">
        <v>112</v>
      </c>
      <c r="C225" s="13" t="s">
        <v>365</v>
      </c>
      <c r="D225" s="13" t="s">
        <v>197</v>
      </c>
      <c r="E225" s="14"/>
      <c r="F225" s="14"/>
      <c r="G225" s="38"/>
      <c r="H225" s="14"/>
      <c r="I225" s="14" t="s">
        <v>407</v>
      </c>
      <c r="J225" s="14"/>
      <c r="K225" s="14"/>
      <c r="L225" s="14"/>
      <c r="M225" s="14"/>
      <c r="N225" s="14"/>
      <c r="O225" s="28"/>
    </row>
    <row r="226" spans="1:15" x14ac:dyDescent="0.2">
      <c r="A226" s="25" t="s">
        <v>15</v>
      </c>
      <c r="B226" s="11" t="s">
        <v>112</v>
      </c>
      <c r="C226" s="11" t="s">
        <v>344</v>
      </c>
      <c r="D226" s="11" t="s">
        <v>195</v>
      </c>
      <c r="E226" s="12"/>
      <c r="F226" s="12"/>
      <c r="G226" s="37"/>
      <c r="H226" s="12"/>
      <c r="I226" s="12" t="s">
        <v>414</v>
      </c>
      <c r="J226" s="12"/>
      <c r="K226" s="12"/>
      <c r="L226" s="12"/>
      <c r="M226" s="12"/>
      <c r="N226" s="12"/>
      <c r="O226" s="26"/>
    </row>
    <row r="227" spans="1:15" x14ac:dyDescent="0.2">
      <c r="A227" s="27" t="s">
        <v>15</v>
      </c>
      <c r="B227" s="13" t="s">
        <v>112</v>
      </c>
      <c r="C227" s="13" t="s">
        <v>344</v>
      </c>
      <c r="D227" s="13" t="s">
        <v>197</v>
      </c>
      <c r="E227" s="14"/>
      <c r="F227" s="14"/>
      <c r="G227" s="38"/>
      <c r="H227" s="14"/>
      <c r="I227" s="14" t="s">
        <v>381</v>
      </c>
      <c r="J227" s="14"/>
      <c r="K227" s="14"/>
      <c r="L227" s="14"/>
      <c r="M227" s="14"/>
      <c r="N227" s="14"/>
      <c r="O227" s="28"/>
    </row>
    <row r="228" spans="1:15" x14ac:dyDescent="0.2">
      <c r="A228" s="25" t="s">
        <v>15</v>
      </c>
      <c r="B228" s="11" t="s">
        <v>112</v>
      </c>
      <c r="C228" s="11" t="s">
        <v>348</v>
      </c>
      <c r="D228" s="11" t="s">
        <v>195</v>
      </c>
      <c r="E228" s="12"/>
      <c r="F228" s="12"/>
      <c r="G228" s="37"/>
      <c r="H228" s="12"/>
      <c r="I228" s="12" t="s">
        <v>395</v>
      </c>
      <c r="J228" s="12"/>
      <c r="K228" s="12"/>
      <c r="L228" s="12"/>
      <c r="M228" s="12"/>
      <c r="N228" s="12"/>
      <c r="O228" s="26"/>
    </row>
    <row r="229" spans="1:15" x14ac:dyDescent="0.2">
      <c r="A229" s="27" t="s">
        <v>15</v>
      </c>
      <c r="B229" s="13" t="s">
        <v>112</v>
      </c>
      <c r="C229" s="13" t="s">
        <v>348</v>
      </c>
      <c r="D229" s="13" t="s">
        <v>197</v>
      </c>
      <c r="E229" s="14"/>
      <c r="F229" s="14"/>
      <c r="G229" s="38"/>
      <c r="H229" s="14"/>
      <c r="I229" s="14" t="s">
        <v>395</v>
      </c>
      <c r="J229" s="14"/>
      <c r="K229" s="14"/>
      <c r="L229" s="14"/>
      <c r="M229" s="14"/>
      <c r="N229" s="14"/>
      <c r="O229" s="28"/>
    </row>
    <row r="230" spans="1:15" x14ac:dyDescent="0.2">
      <c r="A230" s="25" t="s">
        <v>15</v>
      </c>
      <c r="B230" s="11" t="s">
        <v>112</v>
      </c>
      <c r="C230" s="11" t="s">
        <v>375</v>
      </c>
      <c r="D230" s="11" t="s">
        <v>195</v>
      </c>
      <c r="E230" s="12"/>
      <c r="F230" s="12"/>
      <c r="G230" s="37"/>
      <c r="H230" s="12"/>
      <c r="I230" s="12" t="s">
        <v>323</v>
      </c>
      <c r="J230" s="12"/>
      <c r="K230" s="12"/>
      <c r="L230" s="12"/>
      <c r="M230" s="12"/>
      <c r="N230" s="12"/>
      <c r="O230" s="26"/>
    </row>
    <row r="231" spans="1:15" x14ac:dyDescent="0.2">
      <c r="A231" s="27" t="s">
        <v>15</v>
      </c>
      <c r="B231" s="13" t="s">
        <v>112</v>
      </c>
      <c r="C231" s="13" t="s">
        <v>375</v>
      </c>
      <c r="D231" s="13" t="s">
        <v>197</v>
      </c>
      <c r="E231" s="14"/>
      <c r="F231" s="14"/>
      <c r="G231" s="38"/>
      <c r="H231" s="14"/>
      <c r="I231" s="14" t="s">
        <v>366</v>
      </c>
      <c r="J231" s="14"/>
      <c r="K231" s="14"/>
      <c r="L231" s="14"/>
      <c r="M231" s="14"/>
      <c r="N231" s="14"/>
      <c r="O231" s="28"/>
    </row>
    <row r="232" spans="1:15" x14ac:dyDescent="0.2">
      <c r="A232" s="25" t="s">
        <v>15</v>
      </c>
      <c r="B232" s="11" t="s">
        <v>112</v>
      </c>
      <c r="C232" s="11" t="s">
        <v>357</v>
      </c>
      <c r="D232" s="11" t="s">
        <v>195</v>
      </c>
      <c r="E232" s="12"/>
      <c r="F232" s="12"/>
      <c r="G232" s="37"/>
      <c r="H232" s="12"/>
      <c r="I232" s="12" t="s">
        <v>352</v>
      </c>
      <c r="J232" s="12"/>
      <c r="K232" s="12"/>
      <c r="L232" s="12"/>
      <c r="M232" s="12"/>
      <c r="N232" s="12"/>
      <c r="O232" s="26"/>
    </row>
    <row r="233" spans="1:15" x14ac:dyDescent="0.2">
      <c r="A233" s="27" t="s">
        <v>15</v>
      </c>
      <c r="B233" s="13" t="s">
        <v>112</v>
      </c>
      <c r="C233" s="13" t="s">
        <v>357</v>
      </c>
      <c r="D233" s="13" t="s">
        <v>197</v>
      </c>
      <c r="E233" s="14"/>
      <c r="F233" s="14"/>
      <c r="G233" s="38"/>
      <c r="H233" s="14"/>
      <c r="I233" s="14" t="s">
        <v>345</v>
      </c>
      <c r="J233" s="14"/>
      <c r="K233" s="14"/>
      <c r="L233" s="14"/>
      <c r="M233" s="14"/>
      <c r="N233" s="14"/>
      <c r="O233" s="28"/>
    </row>
    <row r="234" spans="1:15" x14ac:dyDescent="0.2">
      <c r="A234" s="25" t="s">
        <v>15</v>
      </c>
      <c r="B234" s="11" t="s">
        <v>112</v>
      </c>
      <c r="C234" s="11" t="s">
        <v>358</v>
      </c>
      <c r="D234" s="11" t="s">
        <v>195</v>
      </c>
      <c r="E234" s="12"/>
      <c r="F234" s="12"/>
      <c r="G234" s="37"/>
      <c r="H234" s="12"/>
      <c r="I234" s="12" t="s">
        <v>370</v>
      </c>
      <c r="J234" s="12"/>
      <c r="K234" s="12"/>
      <c r="L234" s="12"/>
      <c r="M234" s="12"/>
      <c r="N234" s="12"/>
      <c r="O234" s="26"/>
    </row>
    <row r="235" spans="1:15" x14ac:dyDescent="0.2">
      <c r="A235" s="27" t="s">
        <v>15</v>
      </c>
      <c r="B235" s="13" t="s">
        <v>112</v>
      </c>
      <c r="C235" s="13" t="s">
        <v>358</v>
      </c>
      <c r="D235" s="13" t="s">
        <v>197</v>
      </c>
      <c r="E235" s="14"/>
      <c r="F235" s="14"/>
      <c r="G235" s="38"/>
      <c r="H235" s="14"/>
      <c r="I235" s="14" t="s">
        <v>335</v>
      </c>
      <c r="J235" s="14"/>
      <c r="K235" s="14"/>
      <c r="L235" s="14"/>
      <c r="M235" s="14"/>
      <c r="N235" s="14"/>
      <c r="O235" s="28"/>
    </row>
    <row r="236" spans="1:15" x14ac:dyDescent="0.2">
      <c r="A236" s="25" t="s">
        <v>16</v>
      </c>
      <c r="B236" s="11" t="s">
        <v>113</v>
      </c>
      <c r="C236" s="11" t="s">
        <v>360</v>
      </c>
      <c r="D236" s="11" t="s">
        <v>195</v>
      </c>
      <c r="E236" s="12"/>
      <c r="F236" s="12"/>
      <c r="G236" s="37"/>
      <c r="H236" s="12"/>
      <c r="I236" s="12" t="s">
        <v>323</v>
      </c>
      <c r="J236" s="12"/>
      <c r="K236" s="12"/>
      <c r="L236" s="12">
        <v>45</v>
      </c>
      <c r="M236" s="12"/>
      <c r="N236" s="12"/>
      <c r="O236" s="26"/>
    </row>
    <row r="237" spans="1:15" x14ac:dyDescent="0.2">
      <c r="A237" s="27" t="s">
        <v>16</v>
      </c>
      <c r="B237" s="13" t="s">
        <v>113</v>
      </c>
      <c r="C237" s="13" t="s">
        <v>360</v>
      </c>
      <c r="D237" s="13" t="s">
        <v>197</v>
      </c>
      <c r="E237" s="14"/>
      <c r="F237" s="14"/>
      <c r="G237" s="38"/>
      <c r="H237" s="14"/>
      <c r="I237" s="14" t="s">
        <v>420</v>
      </c>
      <c r="J237" s="14"/>
      <c r="K237" s="14"/>
      <c r="L237" s="14">
        <v>57</v>
      </c>
      <c r="M237" s="14"/>
      <c r="N237" s="14"/>
      <c r="O237" s="28"/>
    </row>
    <row r="238" spans="1:15" x14ac:dyDescent="0.2">
      <c r="A238" s="25" t="s">
        <v>16</v>
      </c>
      <c r="B238" s="11" t="s">
        <v>113</v>
      </c>
      <c r="C238" s="11" t="s">
        <v>325</v>
      </c>
      <c r="D238" s="11" t="s">
        <v>195</v>
      </c>
      <c r="E238" s="12"/>
      <c r="F238" s="12"/>
      <c r="G238" s="37"/>
      <c r="H238" s="12"/>
      <c r="I238" s="12" t="s">
        <v>318</v>
      </c>
      <c r="J238" s="12"/>
      <c r="K238" s="12"/>
      <c r="L238" s="12">
        <v>15</v>
      </c>
      <c r="M238" s="12"/>
      <c r="N238" s="12"/>
      <c r="O238" s="26"/>
    </row>
    <row r="239" spans="1:15" x14ac:dyDescent="0.2">
      <c r="A239" s="27" t="s">
        <v>16</v>
      </c>
      <c r="B239" s="13" t="s">
        <v>113</v>
      </c>
      <c r="C239" s="13" t="s">
        <v>325</v>
      </c>
      <c r="D239" s="13" t="s">
        <v>197</v>
      </c>
      <c r="E239" s="14"/>
      <c r="F239" s="14"/>
      <c r="G239" s="38"/>
      <c r="H239" s="14"/>
      <c r="I239" s="14" t="s">
        <v>337</v>
      </c>
      <c r="J239" s="14"/>
      <c r="K239" s="14"/>
      <c r="L239" s="14">
        <v>22</v>
      </c>
      <c r="M239" s="14"/>
      <c r="N239" s="14"/>
      <c r="O239" s="28"/>
    </row>
    <row r="240" spans="1:15" x14ac:dyDescent="0.2">
      <c r="A240" s="25" t="s">
        <v>16</v>
      </c>
      <c r="B240" s="11" t="s">
        <v>113</v>
      </c>
      <c r="C240" s="11" t="s">
        <v>330</v>
      </c>
      <c r="D240" s="11" t="s">
        <v>195</v>
      </c>
      <c r="E240" s="12"/>
      <c r="F240" s="12"/>
      <c r="G240" s="37"/>
      <c r="H240" s="12"/>
      <c r="I240" s="12" t="s">
        <v>332</v>
      </c>
      <c r="J240" s="12"/>
      <c r="K240" s="12"/>
      <c r="L240" s="12">
        <v>54</v>
      </c>
      <c r="M240" s="12"/>
      <c r="N240" s="12"/>
      <c r="O240" s="26"/>
    </row>
    <row r="241" spans="1:15" x14ac:dyDescent="0.2">
      <c r="A241" s="27" t="s">
        <v>16</v>
      </c>
      <c r="B241" s="13" t="s">
        <v>113</v>
      </c>
      <c r="C241" s="13" t="s">
        <v>330</v>
      </c>
      <c r="D241" s="13" t="s">
        <v>197</v>
      </c>
      <c r="E241" s="14"/>
      <c r="F241" s="14"/>
      <c r="G241" s="38"/>
      <c r="H241" s="14"/>
      <c r="I241" s="14" t="s">
        <v>324</v>
      </c>
      <c r="J241" s="14"/>
      <c r="K241" s="14"/>
      <c r="L241" s="14">
        <v>68</v>
      </c>
      <c r="M241" s="14"/>
      <c r="N241" s="14"/>
      <c r="O241" s="28"/>
    </row>
    <row r="242" spans="1:15" x14ac:dyDescent="0.2">
      <c r="A242" s="25" t="s">
        <v>16</v>
      </c>
      <c r="B242" s="11" t="s">
        <v>113</v>
      </c>
      <c r="C242" s="11" t="s">
        <v>365</v>
      </c>
      <c r="D242" s="11" t="s">
        <v>195</v>
      </c>
      <c r="E242" s="12"/>
      <c r="F242" s="12"/>
      <c r="G242" s="37"/>
      <c r="H242" s="12"/>
      <c r="I242" s="12" t="s">
        <v>379</v>
      </c>
      <c r="J242" s="12"/>
      <c r="K242" s="12"/>
      <c r="L242" s="12">
        <v>82</v>
      </c>
      <c r="M242" s="12"/>
      <c r="N242" s="12"/>
      <c r="O242" s="26"/>
    </row>
    <row r="243" spans="1:15" x14ac:dyDescent="0.2">
      <c r="A243" s="27" t="s">
        <v>16</v>
      </c>
      <c r="B243" s="13" t="s">
        <v>113</v>
      </c>
      <c r="C243" s="13" t="s">
        <v>365</v>
      </c>
      <c r="D243" s="13" t="s">
        <v>197</v>
      </c>
      <c r="E243" s="14"/>
      <c r="F243" s="14"/>
      <c r="G243" s="38"/>
      <c r="H243" s="14"/>
      <c r="I243" s="14" t="s">
        <v>392</v>
      </c>
      <c r="J243" s="14"/>
      <c r="K243" s="14"/>
      <c r="L243" s="14">
        <v>78</v>
      </c>
      <c r="M243" s="14"/>
      <c r="N243" s="14"/>
      <c r="O243" s="28"/>
    </row>
    <row r="244" spans="1:15" x14ac:dyDescent="0.2">
      <c r="A244" s="25" t="s">
        <v>16</v>
      </c>
      <c r="B244" s="11" t="s">
        <v>113</v>
      </c>
      <c r="C244" s="11" t="s">
        <v>344</v>
      </c>
      <c r="D244" s="11" t="s">
        <v>195</v>
      </c>
      <c r="E244" s="12"/>
      <c r="F244" s="12"/>
      <c r="G244" s="37"/>
      <c r="H244" s="12"/>
      <c r="I244" s="12" t="s">
        <v>409</v>
      </c>
      <c r="J244" s="12"/>
      <c r="K244" s="12"/>
      <c r="L244" s="12">
        <v>56</v>
      </c>
      <c r="M244" s="12"/>
      <c r="N244" s="12"/>
      <c r="O244" s="26"/>
    </row>
    <row r="245" spans="1:15" x14ac:dyDescent="0.2">
      <c r="A245" s="27" t="s">
        <v>16</v>
      </c>
      <c r="B245" s="13" t="s">
        <v>113</v>
      </c>
      <c r="C245" s="13" t="s">
        <v>344</v>
      </c>
      <c r="D245" s="13" t="s">
        <v>197</v>
      </c>
      <c r="E245" s="14"/>
      <c r="F245" s="14"/>
      <c r="G245" s="38"/>
      <c r="H245" s="14"/>
      <c r="I245" s="14" t="s">
        <v>396</v>
      </c>
      <c r="J245" s="14"/>
      <c r="K245" s="14"/>
      <c r="L245" s="14">
        <v>54</v>
      </c>
      <c r="M245" s="14"/>
      <c r="N245" s="14"/>
      <c r="O245" s="28"/>
    </row>
    <row r="246" spans="1:15" x14ac:dyDescent="0.2">
      <c r="A246" s="25" t="s">
        <v>16</v>
      </c>
      <c r="B246" s="11" t="s">
        <v>113</v>
      </c>
      <c r="C246" s="11" t="s">
        <v>348</v>
      </c>
      <c r="D246" s="11" t="s">
        <v>195</v>
      </c>
      <c r="E246" s="12"/>
      <c r="F246" s="12"/>
      <c r="G246" s="37"/>
      <c r="H246" s="12"/>
      <c r="I246" s="12" t="s">
        <v>384</v>
      </c>
      <c r="J246" s="12"/>
      <c r="K246" s="12"/>
      <c r="L246" s="12">
        <v>90</v>
      </c>
      <c r="M246" s="12"/>
      <c r="N246" s="12"/>
      <c r="O246" s="26"/>
    </row>
    <row r="247" spans="1:15" x14ac:dyDescent="0.2">
      <c r="A247" s="27" t="s">
        <v>16</v>
      </c>
      <c r="B247" s="13" t="s">
        <v>113</v>
      </c>
      <c r="C247" s="13" t="s">
        <v>348</v>
      </c>
      <c r="D247" s="13" t="s">
        <v>197</v>
      </c>
      <c r="E247" s="14"/>
      <c r="F247" s="14"/>
      <c r="G247" s="38"/>
      <c r="H247" s="14"/>
      <c r="I247" s="14" t="s">
        <v>382</v>
      </c>
      <c r="J247" s="14"/>
      <c r="K247" s="14"/>
      <c r="L247" s="14">
        <v>89</v>
      </c>
      <c r="M247" s="14"/>
      <c r="N247" s="14"/>
      <c r="O247" s="28"/>
    </row>
    <row r="248" spans="1:15" x14ac:dyDescent="0.2">
      <c r="A248" s="25" t="s">
        <v>16</v>
      </c>
      <c r="B248" s="11" t="s">
        <v>113</v>
      </c>
      <c r="C248" s="11" t="s">
        <v>375</v>
      </c>
      <c r="D248" s="11" t="s">
        <v>195</v>
      </c>
      <c r="E248" s="12"/>
      <c r="F248" s="12"/>
      <c r="G248" s="37"/>
      <c r="H248" s="12"/>
      <c r="I248" s="12" t="s">
        <v>328</v>
      </c>
      <c r="J248" s="12"/>
      <c r="K248" s="12"/>
      <c r="L248" s="12">
        <v>19</v>
      </c>
      <c r="M248" s="12"/>
      <c r="N248" s="12"/>
      <c r="O248" s="26"/>
    </row>
    <row r="249" spans="1:15" x14ac:dyDescent="0.2">
      <c r="A249" s="27" t="s">
        <v>16</v>
      </c>
      <c r="B249" s="13" t="s">
        <v>113</v>
      </c>
      <c r="C249" s="13" t="s">
        <v>375</v>
      </c>
      <c r="D249" s="13" t="s">
        <v>197</v>
      </c>
      <c r="E249" s="14"/>
      <c r="F249" s="14"/>
      <c r="G249" s="38"/>
      <c r="H249" s="14"/>
      <c r="I249" s="14" t="s">
        <v>328</v>
      </c>
      <c r="J249" s="14"/>
      <c r="K249" s="14"/>
      <c r="L249" s="14">
        <v>28</v>
      </c>
      <c r="M249" s="14"/>
      <c r="N249" s="14"/>
      <c r="O249" s="28"/>
    </row>
    <row r="250" spans="1:15" x14ac:dyDescent="0.2">
      <c r="A250" s="25" t="s">
        <v>16</v>
      </c>
      <c r="B250" s="11" t="s">
        <v>113</v>
      </c>
      <c r="C250" s="11" t="s">
        <v>357</v>
      </c>
      <c r="D250" s="11" t="s">
        <v>195</v>
      </c>
      <c r="E250" s="12"/>
      <c r="F250" s="12"/>
      <c r="G250" s="37"/>
      <c r="H250" s="12"/>
      <c r="I250" s="12" t="s">
        <v>322</v>
      </c>
      <c r="J250" s="12"/>
      <c r="K250" s="12"/>
      <c r="L250" s="12">
        <v>2</v>
      </c>
      <c r="M250" s="12"/>
      <c r="N250" s="12"/>
      <c r="O250" s="26"/>
    </row>
    <row r="251" spans="1:15" x14ac:dyDescent="0.2">
      <c r="A251" s="27" t="s">
        <v>16</v>
      </c>
      <c r="B251" s="13" t="s">
        <v>113</v>
      </c>
      <c r="C251" s="13" t="s">
        <v>357</v>
      </c>
      <c r="D251" s="13" t="s">
        <v>197</v>
      </c>
      <c r="E251" s="14"/>
      <c r="F251" s="14"/>
      <c r="G251" s="38"/>
      <c r="H251" s="14"/>
      <c r="I251" s="14" t="s">
        <v>322</v>
      </c>
      <c r="J251" s="14"/>
      <c r="K251" s="14"/>
      <c r="L251" s="14">
        <v>4</v>
      </c>
      <c r="M251" s="14"/>
      <c r="N251" s="14"/>
      <c r="O251" s="28"/>
    </row>
    <row r="252" spans="1:15" x14ac:dyDescent="0.2">
      <c r="A252" s="25" t="s">
        <v>16</v>
      </c>
      <c r="B252" s="11" t="s">
        <v>113</v>
      </c>
      <c r="C252" s="11" t="s">
        <v>358</v>
      </c>
      <c r="D252" s="11" t="s">
        <v>195</v>
      </c>
      <c r="E252" s="12"/>
      <c r="F252" s="12"/>
      <c r="G252" s="37"/>
      <c r="H252" s="12"/>
      <c r="I252" s="12" t="s">
        <v>341</v>
      </c>
      <c r="J252" s="12"/>
      <c r="K252" s="12"/>
      <c r="L252" s="12">
        <v>25</v>
      </c>
      <c r="M252" s="12"/>
      <c r="N252" s="12"/>
      <c r="O252" s="26"/>
    </row>
    <row r="253" spans="1:15" x14ac:dyDescent="0.2">
      <c r="A253" s="27" t="s">
        <v>16</v>
      </c>
      <c r="B253" s="13" t="s">
        <v>113</v>
      </c>
      <c r="C253" s="13" t="s">
        <v>358</v>
      </c>
      <c r="D253" s="13" t="s">
        <v>197</v>
      </c>
      <c r="E253" s="14"/>
      <c r="F253" s="14"/>
      <c r="G253" s="38"/>
      <c r="H253" s="14"/>
      <c r="I253" s="14" t="s">
        <v>334</v>
      </c>
      <c r="J253" s="14"/>
      <c r="K253" s="14"/>
      <c r="L253" s="14">
        <v>34</v>
      </c>
      <c r="M253" s="14"/>
      <c r="N253" s="14"/>
      <c r="O253" s="28"/>
    </row>
    <row r="254" spans="1:15" x14ac:dyDescent="0.2">
      <c r="A254" s="25" t="s">
        <v>17</v>
      </c>
      <c r="B254" s="11" t="s">
        <v>114</v>
      </c>
      <c r="C254" s="11" t="s">
        <v>360</v>
      </c>
      <c r="D254" s="11" t="s">
        <v>195</v>
      </c>
      <c r="E254" s="12"/>
      <c r="F254" s="12"/>
      <c r="G254" s="37"/>
      <c r="H254" s="12"/>
      <c r="I254" s="12" t="s">
        <v>369</v>
      </c>
      <c r="J254" s="12"/>
      <c r="K254" s="12"/>
      <c r="L254" s="12"/>
      <c r="M254" s="12">
        <v>22</v>
      </c>
      <c r="N254" s="12"/>
      <c r="O254" s="26"/>
    </row>
    <row r="255" spans="1:15" x14ac:dyDescent="0.2">
      <c r="A255" s="27" t="s">
        <v>17</v>
      </c>
      <c r="B255" s="13" t="s">
        <v>114</v>
      </c>
      <c r="C255" s="13" t="s">
        <v>360</v>
      </c>
      <c r="D255" s="13" t="s">
        <v>197</v>
      </c>
      <c r="E255" s="14"/>
      <c r="F255" s="14"/>
      <c r="G255" s="38"/>
      <c r="H255" s="14"/>
      <c r="I255" s="14" t="s">
        <v>346</v>
      </c>
      <c r="J255" s="14"/>
      <c r="K255" s="14"/>
      <c r="L255" s="14"/>
      <c r="M255" s="14">
        <v>36</v>
      </c>
      <c r="N255" s="14"/>
      <c r="O255" s="28"/>
    </row>
    <row r="256" spans="1:15" x14ac:dyDescent="0.2">
      <c r="A256" s="25" t="s">
        <v>17</v>
      </c>
      <c r="B256" s="11" t="s">
        <v>114</v>
      </c>
      <c r="C256" s="11" t="s">
        <v>325</v>
      </c>
      <c r="D256" s="11" t="s">
        <v>195</v>
      </c>
      <c r="E256" s="12"/>
      <c r="F256" s="12"/>
      <c r="G256" s="37"/>
      <c r="H256" s="12"/>
      <c r="I256" s="12" t="s">
        <v>317</v>
      </c>
      <c r="J256" s="12"/>
      <c r="K256" s="12"/>
      <c r="L256" s="12"/>
      <c r="M256" s="12">
        <v>6</v>
      </c>
      <c r="N256" s="12"/>
      <c r="O256" s="26"/>
    </row>
    <row r="257" spans="1:15" x14ac:dyDescent="0.2">
      <c r="A257" s="27" t="s">
        <v>17</v>
      </c>
      <c r="B257" s="13" t="s">
        <v>114</v>
      </c>
      <c r="C257" s="13" t="s">
        <v>325</v>
      </c>
      <c r="D257" s="13" t="s">
        <v>197</v>
      </c>
      <c r="E257" s="14"/>
      <c r="F257" s="14"/>
      <c r="G257" s="38"/>
      <c r="H257" s="14"/>
      <c r="I257" s="14" t="s">
        <v>318</v>
      </c>
      <c r="J257" s="14"/>
      <c r="K257" s="14"/>
      <c r="L257" s="14"/>
      <c r="M257" s="14">
        <v>17</v>
      </c>
      <c r="N257" s="14"/>
      <c r="O257" s="28"/>
    </row>
    <row r="258" spans="1:15" x14ac:dyDescent="0.2">
      <c r="A258" s="25" t="s">
        <v>17</v>
      </c>
      <c r="B258" s="11" t="s">
        <v>114</v>
      </c>
      <c r="C258" s="11" t="s">
        <v>330</v>
      </c>
      <c r="D258" s="11" t="s">
        <v>195</v>
      </c>
      <c r="E258" s="12"/>
      <c r="F258" s="12"/>
      <c r="G258" s="37"/>
      <c r="H258" s="12"/>
      <c r="I258" s="12" t="s">
        <v>362</v>
      </c>
      <c r="J258" s="12"/>
      <c r="K258" s="12"/>
      <c r="L258" s="12"/>
      <c r="M258" s="12">
        <v>34</v>
      </c>
      <c r="N258" s="12"/>
      <c r="O258" s="26"/>
    </row>
    <row r="259" spans="1:15" x14ac:dyDescent="0.2">
      <c r="A259" s="27" t="s">
        <v>17</v>
      </c>
      <c r="B259" s="13" t="s">
        <v>114</v>
      </c>
      <c r="C259" s="13" t="s">
        <v>330</v>
      </c>
      <c r="D259" s="13" t="s">
        <v>197</v>
      </c>
      <c r="E259" s="14"/>
      <c r="F259" s="14"/>
      <c r="G259" s="38"/>
      <c r="H259" s="14"/>
      <c r="I259" s="14" t="s">
        <v>351</v>
      </c>
      <c r="J259" s="14"/>
      <c r="K259" s="14"/>
      <c r="L259" s="14"/>
      <c r="M259" s="14">
        <v>53</v>
      </c>
      <c r="N259" s="14"/>
      <c r="O259" s="28"/>
    </row>
    <row r="260" spans="1:15" x14ac:dyDescent="0.2">
      <c r="A260" s="25" t="s">
        <v>17</v>
      </c>
      <c r="B260" s="11" t="s">
        <v>114</v>
      </c>
      <c r="C260" s="11" t="s">
        <v>365</v>
      </c>
      <c r="D260" s="11" t="s">
        <v>195</v>
      </c>
      <c r="E260" s="12"/>
      <c r="F260" s="12"/>
      <c r="G260" s="37"/>
      <c r="H260" s="12"/>
      <c r="I260" s="12" t="s">
        <v>373</v>
      </c>
      <c r="J260" s="12"/>
      <c r="K260" s="12"/>
      <c r="L260" s="12"/>
      <c r="M260" s="12">
        <v>53</v>
      </c>
      <c r="N260" s="12"/>
      <c r="O260" s="26"/>
    </row>
    <row r="261" spans="1:15" x14ac:dyDescent="0.2">
      <c r="A261" s="27" t="s">
        <v>17</v>
      </c>
      <c r="B261" s="13" t="s">
        <v>114</v>
      </c>
      <c r="C261" s="13" t="s">
        <v>365</v>
      </c>
      <c r="D261" s="13" t="s">
        <v>197</v>
      </c>
      <c r="E261" s="14"/>
      <c r="F261" s="14"/>
      <c r="G261" s="38"/>
      <c r="H261" s="14"/>
      <c r="I261" s="14" t="s">
        <v>368</v>
      </c>
      <c r="J261" s="14"/>
      <c r="K261" s="14"/>
      <c r="L261" s="14"/>
      <c r="M261" s="14">
        <v>60</v>
      </c>
      <c r="N261" s="14"/>
      <c r="O261" s="28"/>
    </row>
    <row r="262" spans="1:15" x14ac:dyDescent="0.2">
      <c r="A262" s="25" t="s">
        <v>17</v>
      </c>
      <c r="B262" s="11" t="s">
        <v>114</v>
      </c>
      <c r="C262" s="11" t="s">
        <v>344</v>
      </c>
      <c r="D262" s="11" t="s">
        <v>195</v>
      </c>
      <c r="E262" s="12"/>
      <c r="F262" s="12"/>
      <c r="G262" s="37"/>
      <c r="H262" s="12"/>
      <c r="I262" s="12" t="s">
        <v>334</v>
      </c>
      <c r="J262" s="12"/>
      <c r="K262" s="12"/>
      <c r="L262" s="12"/>
      <c r="M262" s="12">
        <v>37</v>
      </c>
      <c r="N262" s="12"/>
      <c r="O262" s="26"/>
    </row>
    <row r="263" spans="1:15" x14ac:dyDescent="0.2">
      <c r="A263" s="27" t="s">
        <v>17</v>
      </c>
      <c r="B263" s="13" t="s">
        <v>114</v>
      </c>
      <c r="C263" s="13" t="s">
        <v>344</v>
      </c>
      <c r="D263" s="13" t="s">
        <v>197</v>
      </c>
      <c r="E263" s="14"/>
      <c r="F263" s="14"/>
      <c r="G263" s="38"/>
      <c r="H263" s="14"/>
      <c r="I263" s="14" t="s">
        <v>362</v>
      </c>
      <c r="J263" s="14"/>
      <c r="K263" s="14"/>
      <c r="L263" s="14"/>
      <c r="M263" s="14">
        <v>42</v>
      </c>
      <c r="N263" s="14"/>
      <c r="O263" s="28"/>
    </row>
    <row r="264" spans="1:15" x14ac:dyDescent="0.2">
      <c r="A264" s="25" t="s">
        <v>17</v>
      </c>
      <c r="B264" s="11" t="s">
        <v>114</v>
      </c>
      <c r="C264" s="11" t="s">
        <v>348</v>
      </c>
      <c r="D264" s="11" t="s">
        <v>195</v>
      </c>
      <c r="E264" s="12"/>
      <c r="F264" s="12"/>
      <c r="G264" s="37"/>
      <c r="H264" s="12"/>
      <c r="I264" s="12" t="s">
        <v>370</v>
      </c>
      <c r="J264" s="12"/>
      <c r="K264" s="12"/>
      <c r="L264" s="12"/>
      <c r="M264" s="12">
        <v>65</v>
      </c>
      <c r="N264" s="12"/>
      <c r="O264" s="26"/>
    </row>
    <row r="265" spans="1:15" x14ac:dyDescent="0.2">
      <c r="A265" s="27" t="s">
        <v>17</v>
      </c>
      <c r="B265" s="13" t="s">
        <v>114</v>
      </c>
      <c r="C265" s="13" t="s">
        <v>348</v>
      </c>
      <c r="D265" s="13" t="s">
        <v>197</v>
      </c>
      <c r="E265" s="14"/>
      <c r="F265" s="14"/>
      <c r="G265" s="38"/>
      <c r="H265" s="14"/>
      <c r="I265" s="14" t="s">
        <v>383</v>
      </c>
      <c r="J265" s="14"/>
      <c r="K265" s="14"/>
      <c r="L265" s="14"/>
      <c r="M265" s="14">
        <v>76</v>
      </c>
      <c r="N265" s="14"/>
      <c r="O265" s="28"/>
    </row>
    <row r="266" spans="1:15" x14ac:dyDescent="0.2">
      <c r="A266" s="25" t="s">
        <v>17</v>
      </c>
      <c r="B266" s="11" t="s">
        <v>114</v>
      </c>
      <c r="C266" s="11" t="s">
        <v>375</v>
      </c>
      <c r="D266" s="11" t="s">
        <v>195</v>
      </c>
      <c r="E266" s="12"/>
      <c r="F266" s="12"/>
      <c r="G266" s="37"/>
      <c r="H266" s="12"/>
      <c r="I266" s="12" t="s">
        <v>333</v>
      </c>
      <c r="J266" s="12"/>
      <c r="K266" s="12"/>
      <c r="L266" s="12"/>
      <c r="M266" s="12">
        <v>14</v>
      </c>
      <c r="N266" s="12"/>
      <c r="O266" s="26"/>
    </row>
    <row r="267" spans="1:15" x14ac:dyDescent="0.2">
      <c r="A267" s="27" t="s">
        <v>17</v>
      </c>
      <c r="B267" s="13" t="s">
        <v>114</v>
      </c>
      <c r="C267" s="13" t="s">
        <v>375</v>
      </c>
      <c r="D267" s="13" t="s">
        <v>197</v>
      </c>
      <c r="E267" s="14"/>
      <c r="F267" s="14"/>
      <c r="G267" s="38"/>
      <c r="H267" s="14"/>
      <c r="I267" s="14" t="s">
        <v>337</v>
      </c>
      <c r="J267" s="14"/>
      <c r="K267" s="14"/>
      <c r="L267" s="14"/>
      <c r="M267" s="14">
        <v>17</v>
      </c>
      <c r="N267" s="14"/>
      <c r="O267" s="28"/>
    </row>
    <row r="268" spans="1:15" x14ac:dyDescent="0.2">
      <c r="A268" s="25" t="s">
        <v>17</v>
      </c>
      <c r="B268" s="11" t="s">
        <v>114</v>
      </c>
      <c r="C268" s="11" t="s">
        <v>357</v>
      </c>
      <c r="D268" s="11" t="s">
        <v>195</v>
      </c>
      <c r="E268" s="12"/>
      <c r="F268" s="12"/>
      <c r="G268" s="37"/>
      <c r="H268" s="12"/>
      <c r="I268" s="12" t="s">
        <v>321</v>
      </c>
      <c r="J268" s="12"/>
      <c r="K268" s="12"/>
      <c r="L268" s="12"/>
      <c r="M268" s="12">
        <v>2</v>
      </c>
      <c r="N268" s="12"/>
      <c r="O268" s="26"/>
    </row>
    <row r="269" spans="1:15" x14ac:dyDescent="0.2">
      <c r="A269" s="27" t="s">
        <v>17</v>
      </c>
      <c r="B269" s="13" t="s">
        <v>114</v>
      </c>
      <c r="C269" s="13" t="s">
        <v>357</v>
      </c>
      <c r="D269" s="13" t="s">
        <v>197</v>
      </c>
      <c r="E269" s="14"/>
      <c r="F269" s="14"/>
      <c r="G269" s="38"/>
      <c r="H269" s="14"/>
      <c r="I269" s="14" t="s">
        <v>319</v>
      </c>
      <c r="J269" s="14"/>
      <c r="K269" s="14"/>
      <c r="L269" s="14"/>
      <c r="M269" s="14">
        <v>5</v>
      </c>
      <c r="N269" s="14"/>
      <c r="O269" s="28"/>
    </row>
    <row r="270" spans="1:15" x14ac:dyDescent="0.2">
      <c r="A270" s="25" t="s">
        <v>17</v>
      </c>
      <c r="B270" s="11" t="s">
        <v>114</v>
      </c>
      <c r="C270" s="11" t="s">
        <v>358</v>
      </c>
      <c r="D270" s="11" t="s">
        <v>195</v>
      </c>
      <c r="E270" s="12"/>
      <c r="F270" s="12"/>
      <c r="G270" s="37"/>
      <c r="H270" s="12"/>
      <c r="I270" s="12" t="s">
        <v>359</v>
      </c>
      <c r="J270" s="12"/>
      <c r="K270" s="12"/>
      <c r="L270" s="12"/>
      <c r="M270" s="12">
        <v>23</v>
      </c>
      <c r="N270" s="12"/>
      <c r="O270" s="26"/>
    </row>
    <row r="271" spans="1:15" x14ac:dyDescent="0.2">
      <c r="A271" s="27" t="s">
        <v>17</v>
      </c>
      <c r="B271" s="13" t="s">
        <v>114</v>
      </c>
      <c r="C271" s="13" t="s">
        <v>358</v>
      </c>
      <c r="D271" s="13" t="s">
        <v>197</v>
      </c>
      <c r="E271" s="14"/>
      <c r="F271" s="14"/>
      <c r="G271" s="38"/>
      <c r="H271" s="14"/>
      <c r="I271" s="14" t="s">
        <v>362</v>
      </c>
      <c r="J271" s="14"/>
      <c r="K271" s="14"/>
      <c r="L271" s="14"/>
      <c r="M271" s="14">
        <v>27</v>
      </c>
      <c r="N271" s="14"/>
      <c r="O271" s="28"/>
    </row>
    <row r="272" spans="1:15" x14ac:dyDescent="0.2">
      <c r="A272" s="25" t="s">
        <v>19</v>
      </c>
      <c r="B272" s="11" t="s">
        <v>115</v>
      </c>
      <c r="C272" s="11" t="s">
        <v>360</v>
      </c>
      <c r="D272" s="11" t="s">
        <v>195</v>
      </c>
      <c r="E272" s="12"/>
      <c r="F272" s="12"/>
      <c r="G272" s="37" t="s">
        <v>346</v>
      </c>
      <c r="H272" s="12"/>
      <c r="I272" s="12"/>
      <c r="J272" s="12" t="s">
        <v>349</v>
      </c>
      <c r="K272" s="12"/>
      <c r="L272" s="12"/>
      <c r="M272" s="12"/>
      <c r="N272" s="12"/>
      <c r="O272" s="26"/>
    </row>
    <row r="273" spans="1:15" x14ac:dyDescent="0.2">
      <c r="A273" s="27" t="s">
        <v>19</v>
      </c>
      <c r="B273" s="13" t="s">
        <v>115</v>
      </c>
      <c r="C273" s="13" t="s">
        <v>360</v>
      </c>
      <c r="D273" s="13" t="s">
        <v>197</v>
      </c>
      <c r="E273" s="14"/>
      <c r="F273" s="14"/>
      <c r="G273" s="38" t="s">
        <v>420</v>
      </c>
      <c r="H273" s="14"/>
      <c r="I273" s="14"/>
      <c r="J273" s="14" t="s">
        <v>425</v>
      </c>
      <c r="K273" s="14"/>
      <c r="L273" s="14"/>
      <c r="M273" s="14"/>
      <c r="N273" s="14"/>
      <c r="O273" s="28"/>
    </row>
    <row r="274" spans="1:15" x14ac:dyDescent="0.2">
      <c r="A274" s="25" t="s">
        <v>19</v>
      </c>
      <c r="B274" s="11" t="s">
        <v>115</v>
      </c>
      <c r="C274" s="11" t="s">
        <v>325</v>
      </c>
      <c r="D274" s="11" t="s">
        <v>195</v>
      </c>
      <c r="E274" s="12"/>
      <c r="F274" s="12"/>
      <c r="G274" s="37" t="s">
        <v>369</v>
      </c>
      <c r="H274" s="12"/>
      <c r="I274" s="12"/>
      <c r="J274" s="12" t="s">
        <v>363</v>
      </c>
      <c r="K274" s="12"/>
      <c r="L274" s="12"/>
      <c r="M274" s="12"/>
      <c r="N274" s="12"/>
      <c r="O274" s="26"/>
    </row>
    <row r="275" spans="1:15" x14ac:dyDescent="0.2">
      <c r="A275" s="27" t="s">
        <v>19</v>
      </c>
      <c r="B275" s="13" t="s">
        <v>115</v>
      </c>
      <c r="C275" s="13" t="s">
        <v>325</v>
      </c>
      <c r="D275" s="13" t="s">
        <v>197</v>
      </c>
      <c r="E275" s="14"/>
      <c r="F275" s="14"/>
      <c r="G275" s="38" t="s">
        <v>338</v>
      </c>
      <c r="H275" s="14"/>
      <c r="I275" s="14"/>
      <c r="J275" s="14" t="s">
        <v>422</v>
      </c>
      <c r="K275" s="14"/>
      <c r="L275" s="14"/>
      <c r="M275" s="14"/>
      <c r="N275" s="14"/>
      <c r="O275" s="28"/>
    </row>
    <row r="276" spans="1:15" x14ac:dyDescent="0.2">
      <c r="A276" s="25" t="s">
        <v>19</v>
      </c>
      <c r="B276" s="11" t="s">
        <v>115</v>
      </c>
      <c r="C276" s="11" t="s">
        <v>330</v>
      </c>
      <c r="D276" s="11" t="s">
        <v>195</v>
      </c>
      <c r="E276" s="12"/>
      <c r="F276" s="12"/>
      <c r="G276" s="37" t="s">
        <v>350</v>
      </c>
      <c r="H276" s="12"/>
      <c r="I276" s="12"/>
      <c r="J276" s="12" t="s">
        <v>407</v>
      </c>
      <c r="K276" s="12"/>
      <c r="L276" s="12"/>
      <c r="M276" s="12"/>
      <c r="N276" s="12"/>
      <c r="O276" s="26"/>
    </row>
    <row r="277" spans="1:15" x14ac:dyDescent="0.2">
      <c r="A277" s="27" t="s">
        <v>19</v>
      </c>
      <c r="B277" s="13" t="s">
        <v>115</v>
      </c>
      <c r="C277" s="13" t="s">
        <v>330</v>
      </c>
      <c r="D277" s="13" t="s">
        <v>197</v>
      </c>
      <c r="E277" s="14"/>
      <c r="F277" s="14"/>
      <c r="G277" s="38" t="s">
        <v>354</v>
      </c>
      <c r="H277" s="14"/>
      <c r="I277" s="14"/>
      <c r="J277" s="14" t="s">
        <v>401</v>
      </c>
      <c r="K277" s="14"/>
      <c r="L277" s="14"/>
      <c r="M277" s="14"/>
      <c r="N277" s="14"/>
      <c r="O277" s="28"/>
    </row>
    <row r="278" spans="1:15" x14ac:dyDescent="0.2">
      <c r="A278" s="25" t="s">
        <v>19</v>
      </c>
      <c r="B278" s="11" t="s">
        <v>115</v>
      </c>
      <c r="C278" s="11" t="s">
        <v>365</v>
      </c>
      <c r="D278" s="11" t="s">
        <v>195</v>
      </c>
      <c r="E278" s="12"/>
      <c r="F278" s="12"/>
      <c r="G278" s="37" t="s">
        <v>364</v>
      </c>
      <c r="H278" s="12"/>
      <c r="I278" s="12"/>
      <c r="J278" s="12" t="s">
        <v>400</v>
      </c>
      <c r="K278" s="12"/>
      <c r="L278" s="12"/>
      <c r="M278" s="12"/>
      <c r="N278" s="12"/>
      <c r="O278" s="26"/>
    </row>
    <row r="279" spans="1:15" x14ac:dyDescent="0.2">
      <c r="A279" s="27" t="s">
        <v>19</v>
      </c>
      <c r="B279" s="13" t="s">
        <v>115</v>
      </c>
      <c r="C279" s="13" t="s">
        <v>365</v>
      </c>
      <c r="D279" s="13" t="s">
        <v>197</v>
      </c>
      <c r="E279" s="14"/>
      <c r="F279" s="14"/>
      <c r="G279" s="38" t="s">
        <v>422</v>
      </c>
      <c r="H279" s="14"/>
      <c r="I279" s="14"/>
      <c r="J279" s="14" t="s">
        <v>383</v>
      </c>
      <c r="K279" s="14"/>
      <c r="L279" s="14"/>
      <c r="M279" s="14"/>
      <c r="N279" s="14"/>
      <c r="O279" s="28"/>
    </row>
    <row r="280" spans="1:15" x14ac:dyDescent="0.2">
      <c r="A280" s="25" t="s">
        <v>19</v>
      </c>
      <c r="B280" s="11" t="s">
        <v>115</v>
      </c>
      <c r="C280" s="11" t="s">
        <v>344</v>
      </c>
      <c r="D280" s="11" t="s">
        <v>195</v>
      </c>
      <c r="E280" s="12"/>
      <c r="F280" s="12"/>
      <c r="G280" s="37" t="s">
        <v>404</v>
      </c>
      <c r="H280" s="12"/>
      <c r="I280" s="12"/>
      <c r="J280" s="12" t="s">
        <v>347</v>
      </c>
      <c r="K280" s="12"/>
      <c r="L280" s="12"/>
      <c r="M280" s="12"/>
      <c r="N280" s="12"/>
      <c r="O280" s="26"/>
    </row>
    <row r="281" spans="1:15" x14ac:dyDescent="0.2">
      <c r="A281" s="27" t="s">
        <v>19</v>
      </c>
      <c r="B281" s="13" t="s">
        <v>115</v>
      </c>
      <c r="C281" s="13" t="s">
        <v>344</v>
      </c>
      <c r="D281" s="13" t="s">
        <v>197</v>
      </c>
      <c r="E281" s="14"/>
      <c r="F281" s="14"/>
      <c r="G281" s="38" t="s">
        <v>323</v>
      </c>
      <c r="H281" s="14"/>
      <c r="I281" s="14"/>
      <c r="J281" s="14" t="s">
        <v>374</v>
      </c>
      <c r="K281" s="14"/>
      <c r="L281" s="14"/>
      <c r="M281" s="14"/>
      <c r="N281" s="14"/>
      <c r="O281" s="28"/>
    </row>
    <row r="282" spans="1:15" x14ac:dyDescent="0.2">
      <c r="A282" s="25" t="s">
        <v>19</v>
      </c>
      <c r="B282" s="11" t="s">
        <v>115</v>
      </c>
      <c r="C282" s="11" t="s">
        <v>348</v>
      </c>
      <c r="D282" s="11" t="s">
        <v>195</v>
      </c>
      <c r="E282" s="12"/>
      <c r="F282" s="12"/>
      <c r="G282" s="37" t="s">
        <v>412</v>
      </c>
      <c r="H282" s="12"/>
      <c r="I282" s="12"/>
      <c r="J282" s="12" t="s">
        <v>411</v>
      </c>
      <c r="K282" s="12"/>
      <c r="L282" s="12"/>
      <c r="M282" s="12"/>
      <c r="N282" s="12"/>
      <c r="O282" s="26"/>
    </row>
    <row r="283" spans="1:15" x14ac:dyDescent="0.2">
      <c r="A283" s="27" t="s">
        <v>19</v>
      </c>
      <c r="B283" s="13" t="s">
        <v>115</v>
      </c>
      <c r="C283" s="13" t="s">
        <v>348</v>
      </c>
      <c r="D283" s="13" t="s">
        <v>197</v>
      </c>
      <c r="E283" s="14"/>
      <c r="F283" s="14"/>
      <c r="G283" s="38" t="s">
        <v>379</v>
      </c>
      <c r="H283" s="14"/>
      <c r="I283" s="14"/>
      <c r="J283" s="14" t="s">
        <v>382</v>
      </c>
      <c r="K283" s="14"/>
      <c r="L283" s="14"/>
      <c r="M283" s="14"/>
      <c r="N283" s="14"/>
      <c r="O283" s="28"/>
    </row>
    <row r="284" spans="1:15" x14ac:dyDescent="0.2">
      <c r="A284" s="25" t="s">
        <v>19</v>
      </c>
      <c r="B284" s="11" t="s">
        <v>115</v>
      </c>
      <c r="C284" s="11" t="s">
        <v>375</v>
      </c>
      <c r="D284" s="11" t="s">
        <v>195</v>
      </c>
      <c r="E284" s="12"/>
      <c r="F284" s="12"/>
      <c r="G284" s="37" t="s">
        <v>333</v>
      </c>
      <c r="H284" s="12"/>
      <c r="I284" s="12"/>
      <c r="J284" s="12" t="s">
        <v>345</v>
      </c>
      <c r="K284" s="12"/>
      <c r="L284" s="12"/>
      <c r="M284" s="12"/>
      <c r="N284" s="12"/>
      <c r="O284" s="26"/>
    </row>
    <row r="285" spans="1:15" x14ac:dyDescent="0.2">
      <c r="A285" s="27" t="s">
        <v>19</v>
      </c>
      <c r="B285" s="13" t="s">
        <v>115</v>
      </c>
      <c r="C285" s="13" t="s">
        <v>375</v>
      </c>
      <c r="D285" s="13" t="s">
        <v>197</v>
      </c>
      <c r="E285" s="14"/>
      <c r="F285" s="14"/>
      <c r="G285" s="38" t="s">
        <v>369</v>
      </c>
      <c r="H285" s="14"/>
      <c r="I285" s="14"/>
      <c r="J285" s="14" t="s">
        <v>363</v>
      </c>
      <c r="K285" s="14"/>
      <c r="L285" s="14"/>
      <c r="M285" s="14"/>
      <c r="N285" s="14"/>
      <c r="O285" s="28"/>
    </row>
    <row r="286" spans="1:15" x14ac:dyDescent="0.2">
      <c r="A286" s="25" t="s">
        <v>19</v>
      </c>
      <c r="B286" s="11" t="s">
        <v>115</v>
      </c>
      <c r="C286" s="11" t="s">
        <v>357</v>
      </c>
      <c r="D286" s="11" t="s">
        <v>195</v>
      </c>
      <c r="E286" s="12"/>
      <c r="F286" s="12"/>
      <c r="G286" s="37" t="s">
        <v>321</v>
      </c>
      <c r="H286" s="12"/>
      <c r="I286" s="12"/>
      <c r="J286" s="12" t="s">
        <v>327</v>
      </c>
      <c r="K286" s="12"/>
      <c r="L286" s="12"/>
      <c r="M286" s="12"/>
      <c r="N286" s="12"/>
      <c r="O286" s="26"/>
    </row>
    <row r="287" spans="1:15" x14ac:dyDescent="0.2">
      <c r="A287" s="27" t="s">
        <v>19</v>
      </c>
      <c r="B287" s="13" t="s">
        <v>115</v>
      </c>
      <c r="C287" s="13" t="s">
        <v>357</v>
      </c>
      <c r="D287" s="13" t="s">
        <v>197</v>
      </c>
      <c r="E287" s="14"/>
      <c r="F287" s="14"/>
      <c r="G287" s="38" t="s">
        <v>326</v>
      </c>
      <c r="H287" s="14"/>
      <c r="I287" s="14"/>
      <c r="J287" s="14" t="s">
        <v>341</v>
      </c>
      <c r="K287" s="14"/>
      <c r="L287" s="14"/>
      <c r="M287" s="14"/>
      <c r="N287" s="14"/>
      <c r="O287" s="28"/>
    </row>
    <row r="288" spans="1:15" x14ac:dyDescent="0.2">
      <c r="A288" s="25" t="s">
        <v>19</v>
      </c>
      <c r="B288" s="11" t="s">
        <v>115</v>
      </c>
      <c r="C288" s="11" t="s">
        <v>358</v>
      </c>
      <c r="D288" s="11" t="s">
        <v>195</v>
      </c>
      <c r="E288" s="12"/>
      <c r="F288" s="12"/>
      <c r="G288" s="37" t="s">
        <v>397</v>
      </c>
      <c r="H288" s="12"/>
      <c r="I288" s="12"/>
      <c r="J288" s="12" t="s">
        <v>332</v>
      </c>
      <c r="K288" s="12"/>
      <c r="L288" s="12"/>
      <c r="M288" s="12"/>
      <c r="N288" s="12"/>
      <c r="O288" s="26"/>
    </row>
    <row r="289" spans="1:15" x14ac:dyDescent="0.2">
      <c r="A289" s="27" t="s">
        <v>19</v>
      </c>
      <c r="B289" s="13" t="s">
        <v>115</v>
      </c>
      <c r="C289" s="13" t="s">
        <v>358</v>
      </c>
      <c r="D289" s="13" t="s">
        <v>197</v>
      </c>
      <c r="E289" s="14"/>
      <c r="F289" s="14"/>
      <c r="G289" s="38" t="s">
        <v>323</v>
      </c>
      <c r="H289" s="14"/>
      <c r="I289" s="14"/>
      <c r="J289" s="14" t="s">
        <v>351</v>
      </c>
      <c r="K289" s="14"/>
      <c r="L289" s="14"/>
      <c r="M289" s="14"/>
      <c r="N289" s="14"/>
      <c r="O289" s="28"/>
    </row>
    <row r="290" spans="1:15" x14ac:dyDescent="0.2">
      <c r="A290" s="25" t="s">
        <v>21</v>
      </c>
      <c r="B290" s="11" t="s">
        <v>117</v>
      </c>
      <c r="C290" s="11" t="s">
        <v>360</v>
      </c>
      <c r="D290" s="11" t="s">
        <v>195</v>
      </c>
      <c r="E290" s="12"/>
      <c r="F290" s="12" t="s">
        <v>379</v>
      </c>
      <c r="G290" s="37"/>
      <c r="H290" s="12"/>
      <c r="I290" s="12"/>
      <c r="J290" s="12"/>
      <c r="K290" s="12" t="s">
        <v>410</v>
      </c>
      <c r="L290" s="12"/>
      <c r="M290" s="12"/>
      <c r="N290" s="12"/>
      <c r="O290" s="26"/>
    </row>
    <row r="291" spans="1:15" x14ac:dyDescent="0.2">
      <c r="A291" s="27" t="s">
        <v>21</v>
      </c>
      <c r="B291" s="13" t="s">
        <v>117</v>
      </c>
      <c r="C291" s="13" t="s">
        <v>360</v>
      </c>
      <c r="D291" s="13" t="s">
        <v>197</v>
      </c>
      <c r="E291" s="14"/>
      <c r="F291" s="14" t="s">
        <v>407</v>
      </c>
      <c r="G291" s="38"/>
      <c r="H291" s="14"/>
      <c r="I291" s="14"/>
      <c r="J291" s="14"/>
      <c r="K291" s="14" t="s">
        <v>418</v>
      </c>
      <c r="L291" s="14"/>
      <c r="M291" s="14"/>
      <c r="N291" s="14"/>
      <c r="O291" s="28"/>
    </row>
    <row r="292" spans="1:15" x14ac:dyDescent="0.2">
      <c r="A292" s="25" t="s">
        <v>21</v>
      </c>
      <c r="B292" s="11" t="s">
        <v>117</v>
      </c>
      <c r="C292" s="11" t="s">
        <v>325</v>
      </c>
      <c r="D292" s="11" t="s">
        <v>195</v>
      </c>
      <c r="E292" s="12"/>
      <c r="F292" s="12" t="s">
        <v>402</v>
      </c>
      <c r="G292" s="37"/>
      <c r="H292" s="12"/>
      <c r="I292" s="12"/>
      <c r="J292" s="12"/>
      <c r="K292" s="12" t="s">
        <v>380</v>
      </c>
      <c r="L292" s="12"/>
      <c r="M292" s="12"/>
      <c r="N292" s="12"/>
      <c r="O292" s="26"/>
    </row>
    <row r="293" spans="1:15" x14ac:dyDescent="0.2">
      <c r="A293" s="27" t="s">
        <v>21</v>
      </c>
      <c r="B293" s="13" t="s">
        <v>117</v>
      </c>
      <c r="C293" s="13" t="s">
        <v>325</v>
      </c>
      <c r="D293" s="13" t="s">
        <v>197</v>
      </c>
      <c r="E293" s="14"/>
      <c r="F293" s="14" t="s">
        <v>381</v>
      </c>
      <c r="G293" s="38"/>
      <c r="H293" s="14"/>
      <c r="I293" s="14"/>
      <c r="J293" s="14"/>
      <c r="K293" s="14" t="s">
        <v>392</v>
      </c>
      <c r="L293" s="14"/>
      <c r="M293" s="14"/>
      <c r="N293" s="14"/>
      <c r="O293" s="28"/>
    </row>
    <row r="294" spans="1:15" x14ac:dyDescent="0.2">
      <c r="A294" s="25" t="s">
        <v>21</v>
      </c>
      <c r="B294" s="11" t="s">
        <v>117</v>
      </c>
      <c r="C294" s="11" t="s">
        <v>330</v>
      </c>
      <c r="D294" s="11" t="s">
        <v>195</v>
      </c>
      <c r="E294" s="12"/>
      <c r="F294" s="12" t="s">
        <v>386</v>
      </c>
      <c r="G294" s="37"/>
      <c r="H294" s="12"/>
      <c r="I294" s="12"/>
      <c r="J294" s="12"/>
      <c r="K294" s="12" t="s">
        <v>395</v>
      </c>
      <c r="L294" s="12"/>
      <c r="M294" s="12"/>
      <c r="N294" s="12"/>
      <c r="O294" s="26"/>
    </row>
    <row r="295" spans="1:15" x14ac:dyDescent="0.2">
      <c r="A295" s="27" t="s">
        <v>21</v>
      </c>
      <c r="B295" s="13" t="s">
        <v>117</v>
      </c>
      <c r="C295" s="13" t="s">
        <v>330</v>
      </c>
      <c r="D295" s="13" t="s">
        <v>197</v>
      </c>
      <c r="E295" s="14"/>
      <c r="F295" s="14" t="s">
        <v>410</v>
      </c>
      <c r="G295" s="38"/>
      <c r="H295" s="14"/>
      <c r="I295" s="14"/>
      <c r="J295" s="14"/>
      <c r="K295" s="14" t="s">
        <v>382</v>
      </c>
      <c r="L295" s="14"/>
      <c r="M295" s="14"/>
      <c r="N295" s="14"/>
      <c r="O295" s="28"/>
    </row>
    <row r="296" spans="1:15" x14ac:dyDescent="0.2">
      <c r="A296" s="25" t="s">
        <v>21</v>
      </c>
      <c r="B296" s="11" t="s">
        <v>117</v>
      </c>
      <c r="C296" s="11" t="s">
        <v>365</v>
      </c>
      <c r="D296" s="11" t="s">
        <v>195</v>
      </c>
      <c r="E296" s="12"/>
      <c r="F296" s="12" t="s">
        <v>411</v>
      </c>
      <c r="G296" s="37"/>
      <c r="H296" s="12"/>
      <c r="I296" s="12"/>
      <c r="J296" s="12"/>
      <c r="K296" s="12" t="s">
        <v>408</v>
      </c>
      <c r="L296" s="12"/>
      <c r="M296" s="12"/>
      <c r="N296" s="12"/>
      <c r="O296" s="26"/>
    </row>
    <row r="297" spans="1:15" x14ac:dyDescent="0.2">
      <c r="A297" s="27" t="s">
        <v>21</v>
      </c>
      <c r="B297" s="13" t="s">
        <v>117</v>
      </c>
      <c r="C297" s="13" t="s">
        <v>365</v>
      </c>
      <c r="D297" s="13" t="s">
        <v>197</v>
      </c>
      <c r="E297" s="14"/>
      <c r="F297" s="14" t="s">
        <v>382</v>
      </c>
      <c r="G297" s="38"/>
      <c r="H297" s="14"/>
      <c r="I297" s="14"/>
      <c r="J297" s="14"/>
      <c r="K297" s="14" t="s">
        <v>416</v>
      </c>
      <c r="L297" s="14"/>
      <c r="M297" s="14"/>
      <c r="N297" s="14"/>
      <c r="O297" s="28"/>
    </row>
    <row r="298" spans="1:15" x14ac:dyDescent="0.2">
      <c r="A298" s="25" t="s">
        <v>21</v>
      </c>
      <c r="B298" s="11" t="s">
        <v>117</v>
      </c>
      <c r="C298" s="11" t="s">
        <v>344</v>
      </c>
      <c r="D298" s="11" t="s">
        <v>195</v>
      </c>
      <c r="E298" s="12"/>
      <c r="F298" s="12" t="s">
        <v>386</v>
      </c>
      <c r="G298" s="37"/>
      <c r="H298" s="12"/>
      <c r="I298" s="12"/>
      <c r="J298" s="12"/>
      <c r="K298" s="12" t="s">
        <v>416</v>
      </c>
      <c r="L298" s="12"/>
      <c r="M298" s="12"/>
      <c r="N298" s="12"/>
      <c r="O298" s="26"/>
    </row>
    <row r="299" spans="1:15" x14ac:dyDescent="0.2">
      <c r="A299" s="27" t="s">
        <v>21</v>
      </c>
      <c r="B299" s="13" t="s">
        <v>117</v>
      </c>
      <c r="C299" s="13" t="s">
        <v>344</v>
      </c>
      <c r="D299" s="13" t="s">
        <v>197</v>
      </c>
      <c r="E299" s="14"/>
      <c r="F299" s="14" t="s">
        <v>384</v>
      </c>
      <c r="G299" s="38"/>
      <c r="H299" s="14"/>
      <c r="I299" s="14"/>
      <c r="J299" s="14"/>
      <c r="K299" s="14" t="s">
        <v>416</v>
      </c>
      <c r="L299" s="14"/>
      <c r="M299" s="14"/>
      <c r="N299" s="14"/>
      <c r="O299" s="28"/>
    </row>
    <row r="300" spans="1:15" x14ac:dyDescent="0.2">
      <c r="A300" s="25" t="s">
        <v>21</v>
      </c>
      <c r="B300" s="11" t="s">
        <v>117</v>
      </c>
      <c r="C300" s="11" t="s">
        <v>348</v>
      </c>
      <c r="D300" s="11" t="s">
        <v>195</v>
      </c>
      <c r="E300" s="12"/>
      <c r="F300" s="12" t="s">
        <v>415</v>
      </c>
      <c r="G300" s="37"/>
      <c r="H300" s="12"/>
      <c r="I300" s="12"/>
      <c r="J300" s="12"/>
      <c r="K300" s="12" t="s">
        <v>378</v>
      </c>
      <c r="L300" s="12"/>
      <c r="M300" s="12"/>
      <c r="N300" s="12"/>
      <c r="O300" s="26"/>
    </row>
    <row r="301" spans="1:15" x14ac:dyDescent="0.2">
      <c r="A301" s="27" t="s">
        <v>21</v>
      </c>
      <c r="B301" s="13" t="s">
        <v>117</v>
      </c>
      <c r="C301" s="13" t="s">
        <v>348</v>
      </c>
      <c r="D301" s="13" t="s">
        <v>197</v>
      </c>
      <c r="E301" s="14"/>
      <c r="F301" s="14" t="s">
        <v>390</v>
      </c>
      <c r="G301" s="38"/>
      <c r="H301" s="14"/>
      <c r="I301" s="14"/>
      <c r="J301" s="14"/>
      <c r="K301" s="14" t="s">
        <v>424</v>
      </c>
      <c r="L301" s="14"/>
      <c r="M301" s="14"/>
      <c r="N301" s="14"/>
      <c r="O301" s="28"/>
    </row>
    <row r="302" spans="1:15" x14ac:dyDescent="0.2">
      <c r="A302" s="25" t="s">
        <v>21</v>
      </c>
      <c r="B302" s="11" t="s">
        <v>117</v>
      </c>
      <c r="C302" s="11" t="s">
        <v>375</v>
      </c>
      <c r="D302" s="11" t="s">
        <v>195</v>
      </c>
      <c r="E302" s="12"/>
      <c r="F302" s="12" t="s">
        <v>346</v>
      </c>
      <c r="G302" s="37"/>
      <c r="H302" s="12"/>
      <c r="I302" s="12"/>
      <c r="J302" s="12"/>
      <c r="K302" s="12" t="s">
        <v>372</v>
      </c>
      <c r="L302" s="12"/>
      <c r="M302" s="12"/>
      <c r="N302" s="12"/>
      <c r="O302" s="26"/>
    </row>
    <row r="303" spans="1:15" x14ac:dyDescent="0.2">
      <c r="A303" s="27" t="s">
        <v>21</v>
      </c>
      <c r="B303" s="13" t="s">
        <v>117</v>
      </c>
      <c r="C303" s="13" t="s">
        <v>375</v>
      </c>
      <c r="D303" s="13" t="s">
        <v>197</v>
      </c>
      <c r="E303" s="14"/>
      <c r="F303" s="14" t="s">
        <v>346</v>
      </c>
      <c r="G303" s="38"/>
      <c r="H303" s="14"/>
      <c r="I303" s="14"/>
      <c r="J303" s="14"/>
      <c r="K303" s="14" t="s">
        <v>364</v>
      </c>
      <c r="L303" s="14"/>
      <c r="M303" s="14"/>
      <c r="N303" s="14"/>
      <c r="O303" s="28"/>
    </row>
    <row r="304" spans="1:15" x14ac:dyDescent="0.2">
      <c r="A304" s="25" t="s">
        <v>21</v>
      </c>
      <c r="B304" s="11" t="s">
        <v>117</v>
      </c>
      <c r="C304" s="11" t="s">
        <v>357</v>
      </c>
      <c r="D304" s="11" t="s">
        <v>195</v>
      </c>
      <c r="E304" s="12"/>
      <c r="F304" s="12" t="s">
        <v>341</v>
      </c>
      <c r="G304" s="37"/>
      <c r="H304" s="12"/>
      <c r="I304" s="12"/>
      <c r="J304" s="12"/>
      <c r="K304" s="12" t="s">
        <v>323</v>
      </c>
      <c r="L304" s="12"/>
      <c r="M304" s="12"/>
      <c r="N304" s="12"/>
      <c r="O304" s="26"/>
    </row>
    <row r="305" spans="1:15" x14ac:dyDescent="0.2">
      <c r="A305" s="27" t="s">
        <v>21</v>
      </c>
      <c r="B305" s="13" t="s">
        <v>117</v>
      </c>
      <c r="C305" s="13" t="s">
        <v>357</v>
      </c>
      <c r="D305" s="13" t="s">
        <v>197</v>
      </c>
      <c r="E305" s="14"/>
      <c r="F305" s="14" t="s">
        <v>339</v>
      </c>
      <c r="G305" s="38"/>
      <c r="H305" s="14"/>
      <c r="I305" s="14"/>
      <c r="J305" s="14"/>
      <c r="K305" s="14" t="s">
        <v>335</v>
      </c>
      <c r="L305" s="14"/>
      <c r="M305" s="14"/>
      <c r="N305" s="14"/>
      <c r="O305" s="28"/>
    </row>
    <row r="306" spans="1:15" x14ac:dyDescent="0.2">
      <c r="A306" s="25" t="s">
        <v>21</v>
      </c>
      <c r="B306" s="11" t="s">
        <v>117</v>
      </c>
      <c r="C306" s="11" t="s">
        <v>358</v>
      </c>
      <c r="D306" s="11" t="s">
        <v>195</v>
      </c>
      <c r="E306" s="12"/>
      <c r="F306" s="12" t="s">
        <v>368</v>
      </c>
      <c r="G306" s="37"/>
      <c r="H306" s="12"/>
      <c r="I306" s="12"/>
      <c r="J306" s="12"/>
      <c r="K306" s="12" t="s">
        <v>394</v>
      </c>
      <c r="L306" s="12"/>
      <c r="M306" s="12"/>
      <c r="N306" s="12"/>
      <c r="O306" s="26"/>
    </row>
    <row r="307" spans="1:15" x14ac:dyDescent="0.2">
      <c r="A307" s="27" t="s">
        <v>21</v>
      </c>
      <c r="B307" s="13" t="s">
        <v>117</v>
      </c>
      <c r="C307" s="13" t="s">
        <v>358</v>
      </c>
      <c r="D307" s="13" t="s">
        <v>197</v>
      </c>
      <c r="E307" s="14"/>
      <c r="F307" s="14" t="s">
        <v>336</v>
      </c>
      <c r="G307" s="38"/>
      <c r="H307" s="14"/>
      <c r="I307" s="14"/>
      <c r="J307" s="14"/>
      <c r="K307" s="14" t="s">
        <v>350</v>
      </c>
      <c r="L307" s="14"/>
      <c r="M307" s="14"/>
      <c r="N307" s="14"/>
      <c r="O307" s="28"/>
    </row>
    <row r="308" spans="1:15" x14ac:dyDescent="0.2">
      <c r="A308" s="25" t="s">
        <v>22</v>
      </c>
      <c r="B308" s="11" t="s">
        <v>118</v>
      </c>
      <c r="C308" s="11" t="s">
        <v>360</v>
      </c>
      <c r="D308" s="11" t="s">
        <v>195</v>
      </c>
      <c r="E308" s="12"/>
      <c r="F308" s="12" t="s">
        <v>423</v>
      </c>
      <c r="G308" s="37" t="s">
        <v>400</v>
      </c>
      <c r="H308" s="12"/>
      <c r="I308" s="12" t="s">
        <v>412</v>
      </c>
      <c r="J308" s="12" t="s">
        <v>414</v>
      </c>
      <c r="K308" s="12" t="s">
        <v>414</v>
      </c>
      <c r="L308" s="12">
        <v>73</v>
      </c>
      <c r="M308" s="12">
        <v>76</v>
      </c>
      <c r="N308" s="12" t="s">
        <v>419</v>
      </c>
      <c r="O308" s="26" t="s">
        <v>407</v>
      </c>
    </row>
    <row r="309" spans="1:15" x14ac:dyDescent="0.2">
      <c r="A309" s="27" t="s">
        <v>22</v>
      </c>
      <c r="B309" s="13" t="s">
        <v>118</v>
      </c>
      <c r="C309" s="13" t="s">
        <v>360</v>
      </c>
      <c r="D309" s="13" t="s">
        <v>197</v>
      </c>
      <c r="E309" s="14"/>
      <c r="F309" s="14" t="s">
        <v>398</v>
      </c>
      <c r="G309" s="38" t="s">
        <v>402</v>
      </c>
      <c r="H309" s="14"/>
      <c r="I309" s="14" t="s">
        <v>400</v>
      </c>
      <c r="J309" s="14" t="s">
        <v>393</v>
      </c>
      <c r="K309" s="14" t="s">
        <v>379</v>
      </c>
      <c r="L309" s="14">
        <v>72</v>
      </c>
      <c r="M309" s="14">
        <v>73</v>
      </c>
      <c r="N309" s="14" t="s">
        <v>414</v>
      </c>
      <c r="O309" s="28" t="s">
        <v>407</v>
      </c>
    </row>
    <row r="310" spans="1:15" x14ac:dyDescent="0.2">
      <c r="A310" s="25" t="s">
        <v>22</v>
      </c>
      <c r="B310" s="11" t="s">
        <v>118</v>
      </c>
      <c r="C310" s="11" t="s">
        <v>325</v>
      </c>
      <c r="D310" s="11" t="s">
        <v>195</v>
      </c>
      <c r="E310" s="12"/>
      <c r="F310" s="12" t="s">
        <v>370</v>
      </c>
      <c r="G310" s="37" t="s">
        <v>368</v>
      </c>
      <c r="H310" s="12"/>
      <c r="I310" s="12" t="s">
        <v>394</v>
      </c>
      <c r="J310" s="12" t="s">
        <v>398</v>
      </c>
      <c r="K310" s="12" t="s">
        <v>396</v>
      </c>
      <c r="L310" s="12">
        <v>59</v>
      </c>
      <c r="M310" s="12">
        <v>60</v>
      </c>
      <c r="N310" s="12" t="s">
        <v>354</v>
      </c>
      <c r="O310" s="26" t="s">
        <v>354</v>
      </c>
    </row>
    <row r="311" spans="1:15" x14ac:dyDescent="0.2">
      <c r="A311" s="27" t="s">
        <v>22</v>
      </c>
      <c r="B311" s="13" t="s">
        <v>118</v>
      </c>
      <c r="C311" s="13" t="s">
        <v>325</v>
      </c>
      <c r="D311" s="13" t="s">
        <v>197</v>
      </c>
      <c r="E311" s="14"/>
      <c r="F311" s="14" t="s">
        <v>332</v>
      </c>
      <c r="G311" s="38" t="s">
        <v>409</v>
      </c>
      <c r="H311" s="14"/>
      <c r="I311" s="14" t="s">
        <v>347</v>
      </c>
      <c r="J311" s="14" t="s">
        <v>342</v>
      </c>
      <c r="K311" s="14" t="s">
        <v>343</v>
      </c>
      <c r="L311" s="14">
        <v>57</v>
      </c>
      <c r="M311" s="14">
        <v>56</v>
      </c>
      <c r="N311" s="14" t="s">
        <v>343</v>
      </c>
      <c r="O311" s="28" t="s">
        <v>402</v>
      </c>
    </row>
    <row r="312" spans="1:15" x14ac:dyDescent="0.2">
      <c r="A312" s="25" t="s">
        <v>22</v>
      </c>
      <c r="B312" s="11" t="s">
        <v>118</v>
      </c>
      <c r="C312" s="11" t="s">
        <v>330</v>
      </c>
      <c r="D312" s="11" t="s">
        <v>195</v>
      </c>
      <c r="E312" s="12"/>
      <c r="F312" s="12" t="s">
        <v>407</v>
      </c>
      <c r="G312" s="37" t="s">
        <v>401</v>
      </c>
      <c r="H312" s="12"/>
      <c r="I312" s="12" t="s">
        <v>380</v>
      </c>
      <c r="J312" s="12" t="s">
        <v>386</v>
      </c>
      <c r="K312" s="12" t="s">
        <v>384</v>
      </c>
      <c r="L312" s="12">
        <v>82</v>
      </c>
      <c r="M312" s="12">
        <v>85</v>
      </c>
      <c r="N312" s="12" t="s">
        <v>386</v>
      </c>
      <c r="O312" s="26" t="s">
        <v>406</v>
      </c>
    </row>
    <row r="313" spans="1:15" x14ac:dyDescent="0.2">
      <c r="A313" s="27" t="s">
        <v>22</v>
      </c>
      <c r="B313" s="13" t="s">
        <v>118</v>
      </c>
      <c r="C313" s="13" t="s">
        <v>330</v>
      </c>
      <c r="D313" s="13" t="s">
        <v>197</v>
      </c>
      <c r="E313" s="14"/>
      <c r="F313" s="14" t="s">
        <v>414</v>
      </c>
      <c r="G313" s="38" t="s">
        <v>419</v>
      </c>
      <c r="H313" s="14"/>
      <c r="I313" s="14" t="s">
        <v>401</v>
      </c>
      <c r="J313" s="14" t="s">
        <v>418</v>
      </c>
      <c r="K313" s="14" t="s">
        <v>418</v>
      </c>
      <c r="L313" s="14">
        <v>82</v>
      </c>
      <c r="M313" s="14">
        <v>83</v>
      </c>
      <c r="N313" s="14" t="s">
        <v>384</v>
      </c>
      <c r="O313" s="28" t="s">
        <v>386</v>
      </c>
    </row>
    <row r="314" spans="1:15" x14ac:dyDescent="0.2">
      <c r="A314" s="25" t="s">
        <v>22</v>
      </c>
      <c r="B314" s="11" t="s">
        <v>118</v>
      </c>
      <c r="C314" s="11" t="s">
        <v>365</v>
      </c>
      <c r="D314" s="11" t="s">
        <v>195</v>
      </c>
      <c r="E314" s="12"/>
      <c r="F314" s="12" t="s">
        <v>384</v>
      </c>
      <c r="G314" s="37" t="s">
        <v>406</v>
      </c>
      <c r="H314" s="12"/>
      <c r="I314" s="12" t="s">
        <v>390</v>
      </c>
      <c r="J314" s="12" t="s">
        <v>390</v>
      </c>
      <c r="K314" s="12" t="s">
        <v>416</v>
      </c>
      <c r="L314" s="12">
        <v>91</v>
      </c>
      <c r="M314" s="12">
        <v>90</v>
      </c>
      <c r="N314" s="12" t="s">
        <v>416</v>
      </c>
      <c r="O314" s="26" t="s">
        <v>424</v>
      </c>
    </row>
    <row r="315" spans="1:15" x14ac:dyDescent="0.2">
      <c r="A315" s="27" t="s">
        <v>22</v>
      </c>
      <c r="B315" s="13" t="s">
        <v>118</v>
      </c>
      <c r="C315" s="13" t="s">
        <v>365</v>
      </c>
      <c r="D315" s="13" t="s">
        <v>197</v>
      </c>
      <c r="E315" s="14"/>
      <c r="F315" s="14" t="s">
        <v>418</v>
      </c>
      <c r="G315" s="38" t="s">
        <v>417</v>
      </c>
      <c r="H315" s="14"/>
      <c r="I315" s="14" t="s">
        <v>406</v>
      </c>
      <c r="J315" s="14" t="s">
        <v>395</v>
      </c>
      <c r="K315" s="14" t="s">
        <v>395</v>
      </c>
      <c r="L315" s="14">
        <v>86</v>
      </c>
      <c r="M315" s="14">
        <v>86</v>
      </c>
      <c r="N315" s="14" t="s">
        <v>395</v>
      </c>
      <c r="O315" s="28" t="s">
        <v>385</v>
      </c>
    </row>
    <row r="316" spans="1:15" x14ac:dyDescent="0.2">
      <c r="A316" s="25" t="s">
        <v>22</v>
      </c>
      <c r="B316" s="11" t="s">
        <v>118</v>
      </c>
      <c r="C316" s="11" t="s">
        <v>344</v>
      </c>
      <c r="D316" s="11" t="s">
        <v>195</v>
      </c>
      <c r="E316" s="12"/>
      <c r="F316" s="12" t="s">
        <v>419</v>
      </c>
      <c r="G316" s="37" t="s">
        <v>392</v>
      </c>
      <c r="H316" s="12"/>
      <c r="I316" s="12" t="s">
        <v>386</v>
      </c>
      <c r="J316" s="12" t="s">
        <v>382</v>
      </c>
      <c r="K316" s="12" t="s">
        <v>385</v>
      </c>
      <c r="L316" s="12">
        <v>88</v>
      </c>
      <c r="M316" s="12">
        <v>85</v>
      </c>
      <c r="N316" s="12" t="s">
        <v>406</v>
      </c>
      <c r="O316" s="26" t="s">
        <v>395</v>
      </c>
    </row>
    <row r="317" spans="1:15" x14ac:dyDescent="0.2">
      <c r="A317" s="27" t="s">
        <v>22</v>
      </c>
      <c r="B317" s="13" t="s">
        <v>118</v>
      </c>
      <c r="C317" s="13" t="s">
        <v>344</v>
      </c>
      <c r="D317" s="13" t="s">
        <v>197</v>
      </c>
      <c r="E317" s="14"/>
      <c r="F317" s="14" t="s">
        <v>393</v>
      </c>
      <c r="G317" s="38" t="s">
        <v>383</v>
      </c>
      <c r="H317" s="14"/>
      <c r="I317" s="14" t="s">
        <v>401</v>
      </c>
      <c r="J317" s="14" t="s">
        <v>417</v>
      </c>
      <c r="K317" s="14" t="s">
        <v>410</v>
      </c>
      <c r="L317" s="14">
        <v>80</v>
      </c>
      <c r="M317" s="14">
        <v>79</v>
      </c>
      <c r="N317" s="14" t="s">
        <v>386</v>
      </c>
      <c r="O317" s="28" t="s">
        <v>406</v>
      </c>
    </row>
    <row r="318" spans="1:15" x14ac:dyDescent="0.2">
      <c r="A318" s="25" t="s">
        <v>22</v>
      </c>
      <c r="B318" s="11" t="s">
        <v>118</v>
      </c>
      <c r="C318" s="11" t="s">
        <v>348</v>
      </c>
      <c r="D318" s="11" t="s">
        <v>195</v>
      </c>
      <c r="E318" s="12"/>
      <c r="F318" s="12" t="s">
        <v>416</v>
      </c>
      <c r="G318" s="37" t="s">
        <v>416</v>
      </c>
      <c r="H318" s="12"/>
      <c r="I318" s="12" t="s">
        <v>408</v>
      </c>
      <c r="J318" s="12" t="s">
        <v>408</v>
      </c>
      <c r="K318" s="12" t="s">
        <v>408</v>
      </c>
      <c r="L318" s="12">
        <v>93</v>
      </c>
      <c r="M318" s="12">
        <v>94</v>
      </c>
      <c r="N318" s="12" t="s">
        <v>378</v>
      </c>
      <c r="O318" s="26" t="s">
        <v>388</v>
      </c>
    </row>
    <row r="319" spans="1:15" x14ac:dyDescent="0.2">
      <c r="A319" s="27" t="s">
        <v>22</v>
      </c>
      <c r="B319" s="13" t="s">
        <v>118</v>
      </c>
      <c r="C319" s="13" t="s">
        <v>348</v>
      </c>
      <c r="D319" s="13" t="s">
        <v>197</v>
      </c>
      <c r="E319" s="14"/>
      <c r="F319" s="14" t="s">
        <v>411</v>
      </c>
      <c r="G319" s="38" t="s">
        <v>395</v>
      </c>
      <c r="H319" s="14"/>
      <c r="I319" s="14" t="s">
        <v>390</v>
      </c>
      <c r="J319" s="14" t="s">
        <v>408</v>
      </c>
      <c r="K319" s="14" t="s">
        <v>424</v>
      </c>
      <c r="L319" s="14">
        <v>91</v>
      </c>
      <c r="M319" s="14">
        <v>91</v>
      </c>
      <c r="N319" s="14" t="s">
        <v>424</v>
      </c>
      <c r="O319" s="28" t="s">
        <v>424</v>
      </c>
    </row>
    <row r="320" spans="1:15" x14ac:dyDescent="0.2">
      <c r="A320" s="25" t="s">
        <v>22</v>
      </c>
      <c r="B320" s="11" t="s">
        <v>118</v>
      </c>
      <c r="C320" s="11" t="s">
        <v>375</v>
      </c>
      <c r="D320" s="11" t="s">
        <v>195</v>
      </c>
      <c r="E320" s="12"/>
      <c r="F320" s="12" t="s">
        <v>409</v>
      </c>
      <c r="G320" s="37" t="s">
        <v>370</v>
      </c>
      <c r="H320" s="12"/>
      <c r="I320" s="12" t="s">
        <v>342</v>
      </c>
      <c r="J320" s="12" t="s">
        <v>353</v>
      </c>
      <c r="K320" s="12" t="s">
        <v>350</v>
      </c>
      <c r="L320" s="12">
        <v>57</v>
      </c>
      <c r="M320" s="12">
        <v>57</v>
      </c>
      <c r="N320" s="12" t="s">
        <v>394</v>
      </c>
      <c r="O320" s="26" t="s">
        <v>398</v>
      </c>
    </row>
    <row r="321" spans="1:15" x14ac:dyDescent="0.2">
      <c r="A321" s="27" t="s">
        <v>22</v>
      </c>
      <c r="B321" s="13" t="s">
        <v>118</v>
      </c>
      <c r="C321" s="13" t="s">
        <v>375</v>
      </c>
      <c r="D321" s="13" t="s">
        <v>197</v>
      </c>
      <c r="E321" s="14"/>
      <c r="F321" s="14" t="s">
        <v>422</v>
      </c>
      <c r="G321" s="38" t="s">
        <v>351</v>
      </c>
      <c r="H321" s="14"/>
      <c r="I321" s="14" t="s">
        <v>370</v>
      </c>
      <c r="J321" s="14" t="s">
        <v>370</v>
      </c>
      <c r="K321" s="14" t="s">
        <v>347</v>
      </c>
      <c r="L321" s="14">
        <v>54</v>
      </c>
      <c r="M321" s="14">
        <v>56</v>
      </c>
      <c r="N321" s="14" t="s">
        <v>425</v>
      </c>
      <c r="O321" s="28" t="s">
        <v>425</v>
      </c>
    </row>
    <row r="322" spans="1:15" x14ac:dyDescent="0.2">
      <c r="A322" s="25" t="s">
        <v>22</v>
      </c>
      <c r="B322" s="11" t="s">
        <v>118</v>
      </c>
      <c r="C322" s="11" t="s">
        <v>357</v>
      </c>
      <c r="D322" s="11" t="s">
        <v>195</v>
      </c>
      <c r="E322" s="12"/>
      <c r="F322" s="12" t="s">
        <v>371</v>
      </c>
      <c r="G322" s="37" t="s">
        <v>404</v>
      </c>
      <c r="H322" s="12"/>
      <c r="I322" s="12" t="s">
        <v>335</v>
      </c>
      <c r="J322" s="12" t="s">
        <v>335</v>
      </c>
      <c r="K322" s="12" t="s">
        <v>399</v>
      </c>
      <c r="L322" s="12">
        <v>35</v>
      </c>
      <c r="M322" s="12">
        <v>36</v>
      </c>
      <c r="N322" s="12" t="s">
        <v>373</v>
      </c>
      <c r="O322" s="26" t="s">
        <v>364</v>
      </c>
    </row>
    <row r="323" spans="1:15" x14ac:dyDescent="0.2">
      <c r="A323" s="27" t="s">
        <v>22</v>
      </c>
      <c r="B323" s="13" t="s">
        <v>118</v>
      </c>
      <c r="C323" s="13" t="s">
        <v>357</v>
      </c>
      <c r="D323" s="13" t="s">
        <v>197</v>
      </c>
      <c r="E323" s="14"/>
      <c r="F323" s="14" t="s">
        <v>338</v>
      </c>
      <c r="G323" s="38" t="s">
        <v>362</v>
      </c>
      <c r="H323" s="14"/>
      <c r="I323" s="14" t="s">
        <v>335</v>
      </c>
      <c r="J323" s="14" t="s">
        <v>331</v>
      </c>
      <c r="K323" s="14" t="s">
        <v>399</v>
      </c>
      <c r="L323" s="14">
        <v>36</v>
      </c>
      <c r="M323" s="14">
        <v>35</v>
      </c>
      <c r="N323" s="14" t="s">
        <v>373</v>
      </c>
      <c r="O323" s="28" t="s">
        <v>403</v>
      </c>
    </row>
    <row r="324" spans="1:15" x14ac:dyDescent="0.2">
      <c r="A324" s="25" t="s">
        <v>22</v>
      </c>
      <c r="B324" s="11" t="s">
        <v>118</v>
      </c>
      <c r="C324" s="11" t="s">
        <v>358</v>
      </c>
      <c r="D324" s="11" t="s">
        <v>195</v>
      </c>
      <c r="E324" s="12"/>
      <c r="F324" s="12" t="s">
        <v>343</v>
      </c>
      <c r="G324" s="37" t="s">
        <v>354</v>
      </c>
      <c r="H324" s="12"/>
      <c r="I324" s="12" t="s">
        <v>402</v>
      </c>
      <c r="J324" s="12" t="s">
        <v>400</v>
      </c>
      <c r="K324" s="12" t="s">
        <v>381</v>
      </c>
      <c r="L324" s="12">
        <v>70</v>
      </c>
      <c r="M324" s="12">
        <v>69</v>
      </c>
      <c r="N324" s="12" t="s">
        <v>393</v>
      </c>
      <c r="O324" s="26" t="s">
        <v>379</v>
      </c>
    </row>
    <row r="325" spans="1:15" x14ac:dyDescent="0.2">
      <c r="A325" s="27" t="s">
        <v>22</v>
      </c>
      <c r="B325" s="13" t="s">
        <v>118</v>
      </c>
      <c r="C325" s="13" t="s">
        <v>358</v>
      </c>
      <c r="D325" s="13" t="s">
        <v>197</v>
      </c>
      <c r="E325" s="14"/>
      <c r="F325" s="14" t="s">
        <v>398</v>
      </c>
      <c r="G325" s="38" t="s">
        <v>398</v>
      </c>
      <c r="H325" s="14"/>
      <c r="I325" s="14" t="s">
        <v>354</v>
      </c>
      <c r="J325" s="14" t="s">
        <v>421</v>
      </c>
      <c r="K325" s="14" t="s">
        <v>343</v>
      </c>
      <c r="L325" s="14">
        <v>66</v>
      </c>
      <c r="M325" s="14">
        <v>68</v>
      </c>
      <c r="N325" s="14" t="s">
        <v>379</v>
      </c>
      <c r="O325" s="28" t="s">
        <v>383</v>
      </c>
    </row>
    <row r="326" spans="1:15" x14ac:dyDescent="0.2">
      <c r="A326" s="25" t="s">
        <v>24</v>
      </c>
      <c r="B326" s="11" t="s">
        <v>119</v>
      </c>
      <c r="C326" s="11" t="s">
        <v>360</v>
      </c>
      <c r="D326" s="11" t="s">
        <v>195</v>
      </c>
      <c r="E326" s="12"/>
      <c r="F326" s="12"/>
      <c r="G326" s="37"/>
      <c r="H326" s="12">
        <v>16</v>
      </c>
      <c r="I326" s="12"/>
      <c r="J326" s="12"/>
      <c r="K326" s="12"/>
      <c r="L326" s="12"/>
      <c r="M326" s="12">
        <v>21</v>
      </c>
      <c r="N326" s="12"/>
      <c r="O326" s="26"/>
    </row>
    <row r="327" spans="1:15" x14ac:dyDescent="0.2">
      <c r="A327" s="27" t="s">
        <v>24</v>
      </c>
      <c r="B327" s="13" t="s">
        <v>119</v>
      </c>
      <c r="C327" s="13" t="s">
        <v>360</v>
      </c>
      <c r="D327" s="13" t="s">
        <v>197</v>
      </c>
      <c r="E327" s="14"/>
      <c r="F327" s="14"/>
      <c r="G327" s="38"/>
      <c r="H327" s="14">
        <v>17</v>
      </c>
      <c r="I327" s="14"/>
      <c r="J327" s="14"/>
      <c r="K327" s="14"/>
      <c r="L327" s="14"/>
      <c r="M327" s="14">
        <v>22</v>
      </c>
      <c r="N327" s="14"/>
      <c r="O327" s="28"/>
    </row>
    <row r="328" spans="1:15" x14ac:dyDescent="0.2">
      <c r="A328" s="25" t="s">
        <v>24</v>
      </c>
      <c r="B328" s="11" t="s">
        <v>119</v>
      </c>
      <c r="C328" s="11" t="s">
        <v>325</v>
      </c>
      <c r="D328" s="11" t="s">
        <v>195</v>
      </c>
      <c r="E328" s="12"/>
      <c r="F328" s="12"/>
      <c r="G328" s="37"/>
      <c r="H328" s="12">
        <v>7</v>
      </c>
      <c r="I328" s="12"/>
      <c r="J328" s="12"/>
      <c r="K328" s="12"/>
      <c r="L328" s="12"/>
      <c r="M328" s="12">
        <v>11</v>
      </c>
      <c r="N328" s="12"/>
      <c r="O328" s="26"/>
    </row>
    <row r="329" spans="1:15" x14ac:dyDescent="0.2">
      <c r="A329" s="27" t="s">
        <v>24</v>
      </c>
      <c r="B329" s="13" t="s">
        <v>119</v>
      </c>
      <c r="C329" s="13" t="s">
        <v>325</v>
      </c>
      <c r="D329" s="13" t="s">
        <v>197</v>
      </c>
      <c r="E329" s="14"/>
      <c r="F329" s="14"/>
      <c r="G329" s="38"/>
      <c r="H329" s="14">
        <v>7</v>
      </c>
      <c r="I329" s="14"/>
      <c r="J329" s="14"/>
      <c r="K329" s="14"/>
      <c r="L329" s="14"/>
      <c r="M329" s="14">
        <v>13</v>
      </c>
      <c r="N329" s="14"/>
      <c r="O329" s="28"/>
    </row>
    <row r="330" spans="1:15" x14ac:dyDescent="0.2">
      <c r="A330" s="25" t="s">
        <v>24</v>
      </c>
      <c r="B330" s="11" t="s">
        <v>119</v>
      </c>
      <c r="C330" s="11" t="s">
        <v>330</v>
      </c>
      <c r="D330" s="11" t="s">
        <v>195</v>
      </c>
      <c r="E330" s="12"/>
      <c r="F330" s="12"/>
      <c r="G330" s="37"/>
      <c r="H330" s="12">
        <v>40</v>
      </c>
      <c r="I330" s="12"/>
      <c r="J330" s="12"/>
      <c r="K330" s="12"/>
      <c r="L330" s="12"/>
      <c r="M330" s="12">
        <v>57</v>
      </c>
      <c r="N330" s="12"/>
      <c r="O330" s="26"/>
    </row>
    <row r="331" spans="1:15" x14ac:dyDescent="0.2">
      <c r="A331" s="27" t="s">
        <v>24</v>
      </c>
      <c r="B331" s="13" t="s">
        <v>119</v>
      </c>
      <c r="C331" s="13" t="s">
        <v>330</v>
      </c>
      <c r="D331" s="13" t="s">
        <v>197</v>
      </c>
      <c r="E331" s="14"/>
      <c r="F331" s="14"/>
      <c r="G331" s="38"/>
      <c r="H331" s="14">
        <v>52</v>
      </c>
      <c r="I331" s="14"/>
      <c r="J331" s="14"/>
      <c r="K331" s="14"/>
      <c r="L331" s="14"/>
      <c r="M331" s="14">
        <v>62</v>
      </c>
      <c r="N331" s="14"/>
      <c r="O331" s="28"/>
    </row>
    <row r="332" spans="1:15" x14ac:dyDescent="0.2">
      <c r="A332" s="25" t="s">
        <v>24</v>
      </c>
      <c r="B332" s="11" t="s">
        <v>119</v>
      </c>
      <c r="C332" s="11" t="s">
        <v>365</v>
      </c>
      <c r="D332" s="11" t="s">
        <v>195</v>
      </c>
      <c r="E332" s="12"/>
      <c r="F332" s="12"/>
      <c r="G332" s="37"/>
      <c r="H332" s="12">
        <v>41</v>
      </c>
      <c r="I332" s="12"/>
      <c r="J332" s="12"/>
      <c r="K332" s="12"/>
      <c r="L332" s="12"/>
      <c r="M332" s="12">
        <v>52</v>
      </c>
      <c r="N332" s="12"/>
      <c r="O332" s="26"/>
    </row>
    <row r="333" spans="1:15" x14ac:dyDescent="0.2">
      <c r="A333" s="27" t="s">
        <v>24</v>
      </c>
      <c r="B333" s="13" t="s">
        <v>119</v>
      </c>
      <c r="C333" s="13" t="s">
        <v>365</v>
      </c>
      <c r="D333" s="13" t="s">
        <v>197</v>
      </c>
      <c r="E333" s="14"/>
      <c r="F333" s="14"/>
      <c r="G333" s="38"/>
      <c r="H333" s="14">
        <v>38</v>
      </c>
      <c r="I333" s="14"/>
      <c r="J333" s="14"/>
      <c r="K333" s="14"/>
      <c r="L333" s="14"/>
      <c r="M333" s="14">
        <v>52</v>
      </c>
      <c r="N333" s="14"/>
      <c r="O333" s="28"/>
    </row>
    <row r="334" spans="1:15" x14ac:dyDescent="0.2">
      <c r="A334" s="25" t="s">
        <v>24</v>
      </c>
      <c r="B334" s="11" t="s">
        <v>119</v>
      </c>
      <c r="C334" s="11" t="s">
        <v>344</v>
      </c>
      <c r="D334" s="11" t="s">
        <v>195</v>
      </c>
      <c r="E334" s="12"/>
      <c r="F334" s="12"/>
      <c r="G334" s="37"/>
      <c r="H334" s="12">
        <v>31</v>
      </c>
      <c r="I334" s="12"/>
      <c r="J334" s="12"/>
      <c r="K334" s="12"/>
      <c r="L334" s="12"/>
      <c r="M334" s="12">
        <v>43</v>
      </c>
      <c r="N334" s="12"/>
      <c r="O334" s="26"/>
    </row>
    <row r="335" spans="1:15" x14ac:dyDescent="0.2">
      <c r="A335" s="27" t="s">
        <v>24</v>
      </c>
      <c r="B335" s="13" t="s">
        <v>119</v>
      </c>
      <c r="C335" s="13" t="s">
        <v>344</v>
      </c>
      <c r="D335" s="13" t="s">
        <v>197</v>
      </c>
      <c r="E335" s="14"/>
      <c r="F335" s="14"/>
      <c r="G335" s="38"/>
      <c r="H335" s="14">
        <v>29</v>
      </c>
      <c r="I335" s="14"/>
      <c r="J335" s="14"/>
      <c r="K335" s="14"/>
      <c r="L335" s="14"/>
      <c r="M335" s="14">
        <v>44</v>
      </c>
      <c r="N335" s="14"/>
      <c r="O335" s="28"/>
    </row>
    <row r="336" spans="1:15" x14ac:dyDescent="0.2">
      <c r="A336" s="25" t="s">
        <v>24</v>
      </c>
      <c r="B336" s="11" t="s">
        <v>119</v>
      </c>
      <c r="C336" s="11" t="s">
        <v>348</v>
      </c>
      <c r="D336" s="11" t="s">
        <v>195</v>
      </c>
      <c r="E336" s="12"/>
      <c r="F336" s="12"/>
      <c r="G336" s="37"/>
      <c r="H336" s="12">
        <v>73</v>
      </c>
      <c r="I336" s="12"/>
      <c r="J336" s="12"/>
      <c r="K336" s="12"/>
      <c r="L336" s="12"/>
      <c r="M336" s="12">
        <v>81</v>
      </c>
      <c r="N336" s="12"/>
      <c r="O336" s="26"/>
    </row>
    <row r="337" spans="1:15" x14ac:dyDescent="0.2">
      <c r="A337" s="27" t="s">
        <v>24</v>
      </c>
      <c r="B337" s="13" t="s">
        <v>119</v>
      </c>
      <c r="C337" s="13" t="s">
        <v>348</v>
      </c>
      <c r="D337" s="13" t="s">
        <v>197</v>
      </c>
      <c r="E337" s="14"/>
      <c r="F337" s="14"/>
      <c r="G337" s="38"/>
      <c r="H337" s="14">
        <v>75</v>
      </c>
      <c r="I337" s="14"/>
      <c r="J337" s="14"/>
      <c r="K337" s="14"/>
      <c r="L337" s="14"/>
      <c r="M337" s="14">
        <v>86</v>
      </c>
      <c r="N337" s="14"/>
      <c r="O337" s="28"/>
    </row>
    <row r="338" spans="1:15" x14ac:dyDescent="0.2">
      <c r="A338" s="25" t="s">
        <v>24</v>
      </c>
      <c r="B338" s="11" t="s">
        <v>119</v>
      </c>
      <c r="C338" s="11" t="s">
        <v>375</v>
      </c>
      <c r="D338" s="11" t="s">
        <v>195</v>
      </c>
      <c r="E338" s="12"/>
      <c r="F338" s="12"/>
      <c r="G338" s="37"/>
      <c r="H338" s="12">
        <v>12</v>
      </c>
      <c r="I338" s="12"/>
      <c r="J338" s="12"/>
      <c r="K338" s="12"/>
      <c r="L338" s="12"/>
      <c r="M338" s="12">
        <v>14</v>
      </c>
      <c r="N338" s="12"/>
      <c r="O338" s="26"/>
    </row>
    <row r="339" spans="1:15" x14ac:dyDescent="0.2">
      <c r="A339" s="27" t="s">
        <v>24</v>
      </c>
      <c r="B339" s="13" t="s">
        <v>119</v>
      </c>
      <c r="C339" s="13" t="s">
        <v>375</v>
      </c>
      <c r="D339" s="13" t="s">
        <v>197</v>
      </c>
      <c r="E339" s="14"/>
      <c r="F339" s="14"/>
      <c r="G339" s="38"/>
      <c r="H339" s="14">
        <v>12</v>
      </c>
      <c r="I339" s="14"/>
      <c r="J339" s="14"/>
      <c r="K339" s="14"/>
      <c r="L339" s="14"/>
      <c r="M339" s="14">
        <v>12</v>
      </c>
      <c r="N339" s="14"/>
      <c r="O339" s="28"/>
    </row>
    <row r="340" spans="1:15" x14ac:dyDescent="0.2">
      <c r="A340" s="25" t="s">
        <v>24</v>
      </c>
      <c r="B340" s="11" t="s">
        <v>119</v>
      </c>
      <c r="C340" s="11" t="s">
        <v>357</v>
      </c>
      <c r="D340" s="11" t="s">
        <v>195</v>
      </c>
      <c r="E340" s="12"/>
      <c r="F340" s="12"/>
      <c r="G340" s="37"/>
      <c r="H340" s="12">
        <v>4</v>
      </c>
      <c r="I340" s="12"/>
      <c r="J340" s="12"/>
      <c r="K340" s="12"/>
      <c r="L340" s="12"/>
      <c r="M340" s="12">
        <v>5</v>
      </c>
      <c r="N340" s="12"/>
      <c r="O340" s="26"/>
    </row>
    <row r="341" spans="1:15" x14ac:dyDescent="0.2">
      <c r="A341" s="27" t="s">
        <v>24</v>
      </c>
      <c r="B341" s="13" t="s">
        <v>119</v>
      </c>
      <c r="C341" s="13" t="s">
        <v>357</v>
      </c>
      <c r="D341" s="13" t="s">
        <v>197</v>
      </c>
      <c r="E341" s="14"/>
      <c r="F341" s="14"/>
      <c r="G341" s="38"/>
      <c r="H341" s="14">
        <v>5</v>
      </c>
      <c r="I341" s="14"/>
      <c r="J341" s="14"/>
      <c r="K341" s="14"/>
      <c r="L341" s="14"/>
      <c r="M341" s="14">
        <v>6</v>
      </c>
      <c r="N341" s="14"/>
      <c r="O341" s="28"/>
    </row>
    <row r="342" spans="1:15" x14ac:dyDescent="0.2">
      <c r="A342" s="25" t="s">
        <v>24</v>
      </c>
      <c r="B342" s="11" t="s">
        <v>119</v>
      </c>
      <c r="C342" s="11" t="s">
        <v>358</v>
      </c>
      <c r="D342" s="11" t="s">
        <v>195</v>
      </c>
      <c r="E342" s="12"/>
      <c r="F342" s="12"/>
      <c r="G342" s="37"/>
      <c r="H342" s="12">
        <v>31</v>
      </c>
      <c r="I342" s="12"/>
      <c r="J342" s="12"/>
      <c r="K342" s="12"/>
      <c r="L342" s="12"/>
      <c r="M342" s="12">
        <v>40</v>
      </c>
      <c r="N342" s="12"/>
      <c r="O342" s="26"/>
    </row>
    <row r="343" spans="1:15" x14ac:dyDescent="0.2">
      <c r="A343" s="27" t="s">
        <v>24</v>
      </c>
      <c r="B343" s="13" t="s">
        <v>119</v>
      </c>
      <c r="C343" s="13" t="s">
        <v>358</v>
      </c>
      <c r="D343" s="13" t="s">
        <v>197</v>
      </c>
      <c r="E343" s="14"/>
      <c r="F343" s="14"/>
      <c r="G343" s="38"/>
      <c r="H343" s="14">
        <v>34</v>
      </c>
      <c r="I343" s="14"/>
      <c r="J343" s="14"/>
      <c r="K343" s="14"/>
      <c r="L343" s="14"/>
      <c r="M343" s="14">
        <v>39</v>
      </c>
      <c r="N343" s="14"/>
      <c r="O343" s="28"/>
    </row>
    <row r="344" spans="1:15" x14ac:dyDescent="0.2">
      <c r="A344" s="25" t="s">
        <v>25</v>
      </c>
      <c r="B344" s="11" t="s">
        <v>120</v>
      </c>
      <c r="C344" s="11" t="s">
        <v>360</v>
      </c>
      <c r="D344" s="11" t="s">
        <v>195</v>
      </c>
      <c r="E344" s="12"/>
      <c r="F344" s="12"/>
      <c r="G344" s="11">
        <v>35</v>
      </c>
      <c r="H344" s="12"/>
      <c r="I344" s="12"/>
      <c r="J344" s="12" t="s">
        <v>351</v>
      </c>
      <c r="K344" s="12"/>
      <c r="L344" s="12"/>
      <c r="M344" s="12"/>
      <c r="N344" s="12"/>
      <c r="O344" s="26"/>
    </row>
    <row r="345" spans="1:15" x14ac:dyDescent="0.2">
      <c r="A345" s="27" t="s">
        <v>25</v>
      </c>
      <c r="B345" s="13" t="s">
        <v>120</v>
      </c>
      <c r="C345" s="13" t="s">
        <v>360</v>
      </c>
      <c r="D345" s="13" t="s">
        <v>197</v>
      </c>
      <c r="E345" s="14"/>
      <c r="F345" s="14"/>
      <c r="G345" s="13">
        <v>43</v>
      </c>
      <c r="H345" s="14"/>
      <c r="I345" s="14"/>
      <c r="J345" s="14" t="s">
        <v>349</v>
      </c>
      <c r="K345" s="14"/>
      <c r="L345" s="14"/>
      <c r="M345" s="14"/>
      <c r="N345" s="14"/>
      <c r="O345" s="28"/>
    </row>
    <row r="346" spans="1:15" x14ac:dyDescent="0.2">
      <c r="A346" s="25" t="s">
        <v>25</v>
      </c>
      <c r="B346" s="11" t="s">
        <v>120</v>
      </c>
      <c r="C346" s="11" t="s">
        <v>325</v>
      </c>
      <c r="D346" s="11" t="s">
        <v>195</v>
      </c>
      <c r="E346" s="12"/>
      <c r="F346" s="12"/>
      <c r="G346" s="37" t="s">
        <v>334</v>
      </c>
      <c r="H346" s="12"/>
      <c r="I346" s="12"/>
      <c r="J346" s="12" t="s">
        <v>338</v>
      </c>
      <c r="K346" s="12"/>
      <c r="L346" s="12"/>
      <c r="M346" s="12"/>
      <c r="N346" s="12"/>
      <c r="O346" s="26"/>
    </row>
    <row r="347" spans="1:15" x14ac:dyDescent="0.2">
      <c r="A347" s="27" t="s">
        <v>25</v>
      </c>
      <c r="B347" s="13" t="s">
        <v>120</v>
      </c>
      <c r="C347" s="13" t="s">
        <v>325</v>
      </c>
      <c r="D347" s="13" t="s">
        <v>197</v>
      </c>
      <c r="E347" s="14"/>
      <c r="F347" s="14"/>
      <c r="G347" s="38" t="s">
        <v>339</v>
      </c>
      <c r="H347" s="14"/>
      <c r="I347" s="14"/>
      <c r="J347" s="14" t="s">
        <v>363</v>
      </c>
      <c r="K347" s="14"/>
      <c r="L347" s="14"/>
      <c r="M347" s="14"/>
      <c r="N347" s="14"/>
      <c r="O347" s="28"/>
    </row>
    <row r="348" spans="1:15" x14ac:dyDescent="0.2">
      <c r="A348" s="25" t="s">
        <v>25</v>
      </c>
      <c r="B348" s="11" t="s">
        <v>120</v>
      </c>
      <c r="C348" s="11" t="s">
        <v>330</v>
      </c>
      <c r="D348" s="11" t="s">
        <v>195</v>
      </c>
      <c r="E348" s="12"/>
      <c r="F348" s="12"/>
      <c r="G348" s="37" t="s">
        <v>368</v>
      </c>
      <c r="H348" s="12"/>
      <c r="I348" s="12"/>
      <c r="J348" s="12" t="s">
        <v>423</v>
      </c>
      <c r="K348" s="12"/>
      <c r="L348" s="12"/>
      <c r="M348" s="12"/>
      <c r="N348" s="12"/>
      <c r="O348" s="26"/>
    </row>
    <row r="349" spans="1:15" x14ac:dyDescent="0.2">
      <c r="A349" s="27" t="s">
        <v>25</v>
      </c>
      <c r="B349" s="13" t="s">
        <v>120</v>
      </c>
      <c r="C349" s="13" t="s">
        <v>330</v>
      </c>
      <c r="D349" s="13" t="s">
        <v>197</v>
      </c>
      <c r="E349" s="14"/>
      <c r="F349" s="14"/>
      <c r="G349" s="38" t="s">
        <v>374</v>
      </c>
      <c r="H349" s="14"/>
      <c r="I349" s="14"/>
      <c r="J349" s="14" t="s">
        <v>354</v>
      </c>
      <c r="K349" s="14"/>
      <c r="L349" s="14"/>
      <c r="M349" s="14"/>
      <c r="N349" s="14"/>
      <c r="O349" s="28"/>
    </row>
    <row r="350" spans="1:15" x14ac:dyDescent="0.2">
      <c r="A350" s="25" t="s">
        <v>25</v>
      </c>
      <c r="B350" s="11" t="s">
        <v>120</v>
      </c>
      <c r="C350" s="11" t="s">
        <v>365</v>
      </c>
      <c r="D350" s="11" t="s">
        <v>195</v>
      </c>
      <c r="E350" s="12"/>
      <c r="F350" s="12"/>
      <c r="G350" s="37" t="s">
        <v>343</v>
      </c>
      <c r="H350" s="12"/>
      <c r="I350" s="12"/>
      <c r="J350" s="12" t="s">
        <v>398</v>
      </c>
      <c r="K350" s="12"/>
      <c r="L350" s="12"/>
      <c r="M350" s="12"/>
      <c r="N350" s="12"/>
      <c r="O350" s="26"/>
    </row>
    <row r="351" spans="1:15" x14ac:dyDescent="0.2">
      <c r="A351" s="27" t="s">
        <v>25</v>
      </c>
      <c r="B351" s="13" t="s">
        <v>120</v>
      </c>
      <c r="C351" s="13" t="s">
        <v>365</v>
      </c>
      <c r="D351" s="13" t="s">
        <v>197</v>
      </c>
      <c r="E351" s="14"/>
      <c r="F351" s="14"/>
      <c r="G351" s="38" t="s">
        <v>394</v>
      </c>
      <c r="H351" s="14"/>
      <c r="I351" s="14"/>
      <c r="J351" s="14" t="s">
        <v>402</v>
      </c>
      <c r="K351" s="14"/>
      <c r="L351" s="14"/>
      <c r="M351" s="14"/>
      <c r="N351" s="14"/>
      <c r="O351" s="28"/>
    </row>
    <row r="352" spans="1:15" x14ac:dyDescent="0.2">
      <c r="A352" s="25" t="s">
        <v>25</v>
      </c>
      <c r="B352" s="11" t="s">
        <v>120</v>
      </c>
      <c r="C352" s="11" t="s">
        <v>344</v>
      </c>
      <c r="D352" s="11" t="s">
        <v>195</v>
      </c>
      <c r="E352" s="12"/>
      <c r="F352" s="12"/>
      <c r="G352" s="37" t="s">
        <v>422</v>
      </c>
      <c r="H352" s="12"/>
      <c r="I352" s="12"/>
      <c r="J352" s="12" t="s">
        <v>422</v>
      </c>
      <c r="K352" s="12"/>
      <c r="L352" s="12"/>
      <c r="M352" s="12"/>
      <c r="N352" s="12"/>
      <c r="O352" s="26"/>
    </row>
    <row r="353" spans="1:15" x14ac:dyDescent="0.2">
      <c r="A353" s="27" t="s">
        <v>25</v>
      </c>
      <c r="B353" s="13" t="s">
        <v>120</v>
      </c>
      <c r="C353" s="13" t="s">
        <v>344</v>
      </c>
      <c r="D353" s="13" t="s">
        <v>197</v>
      </c>
      <c r="E353" s="14"/>
      <c r="F353" s="14"/>
      <c r="G353" s="38" t="s">
        <v>332</v>
      </c>
      <c r="H353" s="14"/>
      <c r="I353" s="14"/>
      <c r="J353" s="14" t="s">
        <v>422</v>
      </c>
      <c r="K353" s="14"/>
      <c r="L353" s="14"/>
      <c r="M353" s="14"/>
      <c r="N353" s="14"/>
      <c r="O353" s="28"/>
    </row>
    <row r="354" spans="1:15" x14ac:dyDescent="0.2">
      <c r="A354" s="25" t="s">
        <v>25</v>
      </c>
      <c r="B354" s="11" t="s">
        <v>120</v>
      </c>
      <c r="C354" s="11" t="s">
        <v>348</v>
      </c>
      <c r="D354" s="11" t="s">
        <v>195</v>
      </c>
      <c r="E354" s="12"/>
      <c r="F354" s="12"/>
      <c r="G354" s="37" t="s">
        <v>392</v>
      </c>
      <c r="H354" s="12"/>
      <c r="I354" s="12"/>
      <c r="J354" s="12" t="s">
        <v>414</v>
      </c>
      <c r="K354" s="12"/>
      <c r="L354" s="12"/>
      <c r="M354" s="12"/>
      <c r="N354" s="12"/>
      <c r="O354" s="26"/>
    </row>
    <row r="355" spans="1:15" x14ac:dyDescent="0.2">
      <c r="A355" s="27" t="s">
        <v>25</v>
      </c>
      <c r="B355" s="13" t="s">
        <v>120</v>
      </c>
      <c r="C355" s="13" t="s">
        <v>348</v>
      </c>
      <c r="D355" s="13" t="s">
        <v>197</v>
      </c>
      <c r="E355" s="14"/>
      <c r="F355" s="14"/>
      <c r="G355" s="38" t="s">
        <v>379</v>
      </c>
      <c r="H355" s="14"/>
      <c r="I355" s="14"/>
      <c r="J355" s="14" t="s">
        <v>380</v>
      </c>
      <c r="K355" s="14"/>
      <c r="L355" s="14"/>
      <c r="M355" s="14"/>
      <c r="N355" s="14"/>
      <c r="O355" s="28"/>
    </row>
    <row r="356" spans="1:15" x14ac:dyDescent="0.2">
      <c r="A356" s="25" t="s">
        <v>25</v>
      </c>
      <c r="B356" s="11" t="s">
        <v>120</v>
      </c>
      <c r="C356" s="11" t="s">
        <v>375</v>
      </c>
      <c r="D356" s="11" t="s">
        <v>195</v>
      </c>
      <c r="E356" s="12"/>
      <c r="F356" s="12"/>
      <c r="G356" s="37" t="s">
        <v>359</v>
      </c>
      <c r="H356" s="12"/>
      <c r="I356" s="12"/>
      <c r="J356" s="12" t="s">
        <v>397</v>
      </c>
      <c r="K356" s="12"/>
      <c r="L356" s="12"/>
      <c r="M356" s="12"/>
      <c r="N356" s="12"/>
      <c r="O356" s="26"/>
    </row>
    <row r="357" spans="1:15" x14ac:dyDescent="0.2">
      <c r="A357" s="27" t="s">
        <v>25</v>
      </c>
      <c r="B357" s="13" t="s">
        <v>120</v>
      </c>
      <c r="C357" s="13" t="s">
        <v>375</v>
      </c>
      <c r="D357" s="13" t="s">
        <v>197</v>
      </c>
      <c r="E357" s="14"/>
      <c r="F357" s="14"/>
      <c r="G357" s="38" t="s">
        <v>397</v>
      </c>
      <c r="H357" s="14"/>
      <c r="I357" s="14"/>
      <c r="J357" s="14" t="s">
        <v>323</v>
      </c>
      <c r="K357" s="14"/>
      <c r="L357" s="14"/>
      <c r="M357" s="14"/>
      <c r="N357" s="14"/>
      <c r="O357" s="28"/>
    </row>
    <row r="358" spans="1:15" x14ac:dyDescent="0.2">
      <c r="A358" s="25" t="s">
        <v>25</v>
      </c>
      <c r="B358" s="11" t="s">
        <v>120</v>
      </c>
      <c r="C358" s="11" t="s">
        <v>357</v>
      </c>
      <c r="D358" s="11" t="s">
        <v>195</v>
      </c>
      <c r="E358" s="12"/>
      <c r="F358" s="12"/>
      <c r="G358" s="37" t="s">
        <v>317</v>
      </c>
      <c r="H358" s="12"/>
      <c r="I358" s="12"/>
      <c r="J358" s="12" t="s">
        <v>326</v>
      </c>
      <c r="K358" s="12"/>
      <c r="L358" s="12"/>
      <c r="M358" s="12"/>
      <c r="N358" s="12"/>
      <c r="O358" s="26"/>
    </row>
    <row r="359" spans="1:15" x14ac:dyDescent="0.2">
      <c r="A359" s="27" t="s">
        <v>25</v>
      </c>
      <c r="B359" s="13" t="s">
        <v>120</v>
      </c>
      <c r="C359" s="13" t="s">
        <v>357</v>
      </c>
      <c r="D359" s="13" t="s">
        <v>197</v>
      </c>
      <c r="E359" s="14"/>
      <c r="F359" s="14"/>
      <c r="G359" s="38" t="s">
        <v>329</v>
      </c>
      <c r="H359" s="14"/>
      <c r="I359" s="14"/>
      <c r="J359" s="14" t="s">
        <v>359</v>
      </c>
      <c r="K359" s="14"/>
      <c r="L359" s="14"/>
      <c r="M359" s="14"/>
      <c r="N359" s="14"/>
      <c r="O359" s="28"/>
    </row>
    <row r="360" spans="1:15" x14ac:dyDescent="0.2">
      <c r="A360" s="25" t="s">
        <v>25</v>
      </c>
      <c r="B360" s="11" t="s">
        <v>120</v>
      </c>
      <c r="C360" s="11" t="s">
        <v>358</v>
      </c>
      <c r="D360" s="11" t="s">
        <v>195</v>
      </c>
      <c r="E360" s="12"/>
      <c r="F360" s="12"/>
      <c r="G360" s="37" t="s">
        <v>362</v>
      </c>
      <c r="H360" s="12"/>
      <c r="I360" s="12"/>
      <c r="J360" s="12" t="s">
        <v>413</v>
      </c>
      <c r="K360" s="12"/>
      <c r="L360" s="12"/>
      <c r="M360" s="12"/>
      <c r="N360" s="12"/>
      <c r="O360" s="26"/>
    </row>
    <row r="361" spans="1:15" x14ac:dyDescent="0.2">
      <c r="A361" s="27" t="s">
        <v>25</v>
      </c>
      <c r="B361" s="13" t="s">
        <v>120</v>
      </c>
      <c r="C361" s="13" t="s">
        <v>358</v>
      </c>
      <c r="D361" s="13" t="s">
        <v>197</v>
      </c>
      <c r="E361" s="14"/>
      <c r="F361" s="14"/>
      <c r="G361" s="38" t="s">
        <v>373</v>
      </c>
      <c r="H361" s="14"/>
      <c r="I361" s="14"/>
      <c r="J361" s="14" t="s">
        <v>372</v>
      </c>
      <c r="K361" s="14"/>
      <c r="L361" s="14"/>
      <c r="M361" s="14"/>
      <c r="N361" s="14"/>
      <c r="O361" s="28"/>
    </row>
    <row r="362" spans="1:15" x14ac:dyDescent="0.2">
      <c r="A362" s="25" t="s">
        <v>26</v>
      </c>
      <c r="B362" s="11" t="s">
        <v>121</v>
      </c>
      <c r="C362" s="11" t="s">
        <v>325</v>
      </c>
      <c r="D362" s="11" t="s">
        <v>195</v>
      </c>
      <c r="E362" s="12"/>
      <c r="F362" s="12"/>
      <c r="G362" s="37"/>
      <c r="H362" s="12"/>
      <c r="I362" s="12"/>
      <c r="J362" s="12"/>
      <c r="K362" s="12"/>
      <c r="L362" s="12"/>
      <c r="M362" s="12"/>
      <c r="N362" s="12"/>
      <c r="O362" s="26"/>
    </row>
    <row r="363" spans="1:15" x14ac:dyDescent="0.2">
      <c r="A363" s="27" t="s">
        <v>26</v>
      </c>
      <c r="B363" s="13" t="s">
        <v>121</v>
      </c>
      <c r="C363" s="13" t="s">
        <v>325</v>
      </c>
      <c r="D363" s="13" t="s">
        <v>197</v>
      </c>
      <c r="E363" s="14"/>
      <c r="F363" s="14"/>
      <c r="G363" s="38"/>
      <c r="H363" s="14"/>
      <c r="I363" s="14"/>
      <c r="J363" s="14"/>
      <c r="K363" s="14"/>
      <c r="L363" s="14"/>
      <c r="M363" s="14"/>
      <c r="N363" s="14"/>
      <c r="O363" s="28"/>
    </row>
    <row r="364" spans="1:15" x14ac:dyDescent="0.2">
      <c r="A364" s="25" t="s">
        <v>26</v>
      </c>
      <c r="B364" s="11" t="s">
        <v>121</v>
      </c>
      <c r="C364" s="11" t="s">
        <v>330</v>
      </c>
      <c r="D364" s="11" t="s">
        <v>195</v>
      </c>
      <c r="E364" s="12"/>
      <c r="F364" s="12"/>
      <c r="G364" s="37"/>
      <c r="H364" s="12"/>
      <c r="I364" s="12"/>
      <c r="J364" s="12"/>
      <c r="K364" s="12"/>
      <c r="L364" s="12"/>
      <c r="M364" s="12"/>
      <c r="N364" s="12"/>
      <c r="O364" s="26"/>
    </row>
    <row r="365" spans="1:15" x14ac:dyDescent="0.2">
      <c r="A365" s="27" t="s">
        <v>26</v>
      </c>
      <c r="B365" s="13" t="s">
        <v>121</v>
      </c>
      <c r="C365" s="13" t="s">
        <v>330</v>
      </c>
      <c r="D365" s="13" t="s">
        <v>197</v>
      </c>
      <c r="E365" s="14"/>
      <c r="F365" s="14"/>
      <c r="G365" s="38"/>
      <c r="H365" s="14"/>
      <c r="I365" s="14"/>
      <c r="J365" s="14"/>
      <c r="K365" s="14"/>
      <c r="L365" s="14"/>
      <c r="M365" s="14"/>
      <c r="N365" s="14"/>
      <c r="O365" s="28"/>
    </row>
    <row r="366" spans="1:15" x14ac:dyDescent="0.2">
      <c r="A366" s="25" t="s">
        <v>26</v>
      </c>
      <c r="B366" s="11" t="s">
        <v>121</v>
      </c>
      <c r="C366" s="11" t="s">
        <v>365</v>
      </c>
      <c r="D366" s="11" t="s">
        <v>195</v>
      </c>
      <c r="E366" s="12"/>
      <c r="F366" s="12"/>
      <c r="G366" s="37"/>
      <c r="H366" s="12"/>
      <c r="I366" s="12"/>
      <c r="J366" s="12"/>
      <c r="K366" s="12"/>
      <c r="L366" s="12"/>
      <c r="M366" s="12"/>
      <c r="N366" s="12"/>
      <c r="O366" s="26"/>
    </row>
    <row r="367" spans="1:15" x14ac:dyDescent="0.2">
      <c r="A367" s="27" t="s">
        <v>26</v>
      </c>
      <c r="B367" s="13" t="s">
        <v>121</v>
      </c>
      <c r="C367" s="13" t="s">
        <v>365</v>
      </c>
      <c r="D367" s="13" t="s">
        <v>197</v>
      </c>
      <c r="E367" s="14"/>
      <c r="F367" s="14"/>
      <c r="G367" s="38"/>
      <c r="H367" s="14"/>
      <c r="I367" s="14"/>
      <c r="J367" s="14"/>
      <c r="K367" s="14"/>
      <c r="L367" s="14"/>
      <c r="M367" s="14"/>
      <c r="N367" s="14"/>
      <c r="O367" s="28"/>
    </row>
    <row r="368" spans="1:15" x14ac:dyDescent="0.2">
      <c r="A368" s="25" t="s">
        <v>26</v>
      </c>
      <c r="B368" s="11" t="s">
        <v>121</v>
      </c>
      <c r="C368" s="11" t="s">
        <v>344</v>
      </c>
      <c r="D368" s="11" t="s">
        <v>195</v>
      </c>
      <c r="E368" s="12"/>
      <c r="F368" s="12"/>
      <c r="G368" s="37"/>
      <c r="H368" s="12"/>
      <c r="I368" s="12"/>
      <c r="J368" s="12"/>
      <c r="K368" s="12"/>
      <c r="L368" s="12"/>
      <c r="M368" s="12"/>
      <c r="N368" s="12"/>
      <c r="O368" s="26"/>
    </row>
    <row r="369" spans="1:15" x14ac:dyDescent="0.2">
      <c r="A369" s="27" t="s">
        <v>26</v>
      </c>
      <c r="B369" s="13" t="s">
        <v>121</v>
      </c>
      <c r="C369" s="13" t="s">
        <v>344</v>
      </c>
      <c r="D369" s="13" t="s">
        <v>197</v>
      </c>
      <c r="E369" s="14"/>
      <c r="F369" s="14"/>
      <c r="G369" s="38"/>
      <c r="H369" s="14"/>
      <c r="I369" s="14"/>
      <c r="J369" s="14"/>
      <c r="K369" s="14"/>
      <c r="L369" s="14"/>
      <c r="M369" s="14"/>
      <c r="N369" s="14"/>
      <c r="O369" s="28"/>
    </row>
    <row r="370" spans="1:15" x14ac:dyDescent="0.2">
      <c r="A370" s="25" t="s">
        <v>26</v>
      </c>
      <c r="B370" s="11" t="s">
        <v>121</v>
      </c>
      <c r="C370" s="11" t="s">
        <v>348</v>
      </c>
      <c r="D370" s="11" t="s">
        <v>195</v>
      </c>
      <c r="E370" s="12"/>
      <c r="F370" s="12"/>
      <c r="G370" s="37"/>
      <c r="H370" s="12"/>
      <c r="I370" s="12"/>
      <c r="J370" s="12"/>
      <c r="K370" s="12"/>
      <c r="L370" s="12"/>
      <c r="M370" s="12"/>
      <c r="N370" s="12"/>
      <c r="O370" s="26"/>
    </row>
    <row r="371" spans="1:15" x14ac:dyDescent="0.2">
      <c r="A371" s="27" t="s">
        <v>26</v>
      </c>
      <c r="B371" s="13" t="s">
        <v>121</v>
      </c>
      <c r="C371" s="13" t="s">
        <v>348</v>
      </c>
      <c r="D371" s="13" t="s">
        <v>197</v>
      </c>
      <c r="E371" s="14"/>
      <c r="F371" s="14"/>
      <c r="G371" s="38"/>
      <c r="H371" s="14"/>
      <c r="I371" s="14"/>
      <c r="J371" s="14"/>
      <c r="K371" s="14"/>
      <c r="L371" s="14"/>
      <c r="M371" s="14"/>
      <c r="N371" s="14"/>
      <c r="O371" s="28"/>
    </row>
    <row r="372" spans="1:15" x14ac:dyDescent="0.2">
      <c r="A372" s="25" t="s">
        <v>26</v>
      </c>
      <c r="B372" s="11" t="s">
        <v>121</v>
      </c>
      <c r="C372" s="11" t="s">
        <v>357</v>
      </c>
      <c r="D372" s="11" t="s">
        <v>195</v>
      </c>
      <c r="E372" s="12"/>
      <c r="F372" s="12"/>
      <c r="G372" s="37"/>
      <c r="H372" s="12"/>
      <c r="I372" s="12"/>
      <c r="J372" s="12"/>
      <c r="K372" s="12"/>
      <c r="L372" s="12"/>
      <c r="M372" s="12"/>
      <c r="N372" s="12"/>
      <c r="O372" s="26"/>
    </row>
    <row r="373" spans="1:15" x14ac:dyDescent="0.2">
      <c r="A373" s="27" t="s">
        <v>26</v>
      </c>
      <c r="B373" s="13" t="s">
        <v>121</v>
      </c>
      <c r="C373" s="13" t="s">
        <v>357</v>
      </c>
      <c r="D373" s="13" t="s">
        <v>197</v>
      </c>
      <c r="E373" s="14"/>
      <c r="F373" s="14"/>
      <c r="G373" s="38"/>
      <c r="H373" s="14"/>
      <c r="I373" s="14"/>
      <c r="J373" s="14"/>
      <c r="K373" s="14"/>
      <c r="L373" s="14"/>
      <c r="M373" s="14"/>
      <c r="N373" s="14"/>
      <c r="O373" s="28"/>
    </row>
    <row r="374" spans="1:15" x14ac:dyDescent="0.2">
      <c r="A374" s="25" t="s">
        <v>26</v>
      </c>
      <c r="B374" s="11" t="s">
        <v>121</v>
      </c>
      <c r="C374" s="11" t="s">
        <v>358</v>
      </c>
      <c r="D374" s="11" t="s">
        <v>195</v>
      </c>
      <c r="E374" s="12"/>
      <c r="F374" s="12"/>
      <c r="G374" s="37"/>
      <c r="H374" s="12"/>
      <c r="I374" s="12"/>
      <c r="J374" s="12"/>
      <c r="K374" s="12"/>
      <c r="L374" s="12"/>
      <c r="M374" s="12"/>
      <c r="N374" s="12"/>
      <c r="O374" s="26"/>
    </row>
    <row r="375" spans="1:15" x14ac:dyDescent="0.2">
      <c r="A375" s="27" t="s">
        <v>26</v>
      </c>
      <c r="B375" s="13" t="s">
        <v>121</v>
      </c>
      <c r="C375" s="13" t="s">
        <v>358</v>
      </c>
      <c r="D375" s="13" t="s">
        <v>197</v>
      </c>
      <c r="E375" s="14"/>
      <c r="F375" s="14"/>
      <c r="G375" s="38"/>
      <c r="H375" s="14"/>
      <c r="I375" s="14"/>
      <c r="J375" s="14"/>
      <c r="K375" s="14"/>
      <c r="L375" s="14"/>
      <c r="M375" s="14"/>
      <c r="N375" s="14"/>
      <c r="O375" s="28"/>
    </row>
    <row r="376" spans="1:15" x14ac:dyDescent="0.2">
      <c r="A376" s="25" t="s">
        <v>26</v>
      </c>
      <c r="B376" s="11" t="s">
        <v>121</v>
      </c>
      <c r="C376" s="11" t="s">
        <v>360</v>
      </c>
      <c r="D376" s="11" t="s">
        <v>195</v>
      </c>
      <c r="E376" s="12"/>
      <c r="F376" s="12"/>
      <c r="G376" s="37"/>
      <c r="H376" s="12"/>
      <c r="I376" s="12"/>
      <c r="J376" s="12" t="s">
        <v>376</v>
      </c>
      <c r="K376" s="12"/>
      <c r="L376" s="12"/>
      <c r="M376" s="12"/>
      <c r="N376" s="12"/>
      <c r="O376" s="26"/>
    </row>
    <row r="377" spans="1:15" x14ac:dyDescent="0.2">
      <c r="A377" s="27" t="s">
        <v>26</v>
      </c>
      <c r="B377" s="13" t="s">
        <v>121</v>
      </c>
      <c r="C377" s="13" t="s">
        <v>360</v>
      </c>
      <c r="D377" s="13" t="s">
        <v>197</v>
      </c>
      <c r="E377" s="14"/>
      <c r="F377" s="14"/>
      <c r="G377" s="38"/>
      <c r="H377" s="14"/>
      <c r="I377" s="14"/>
      <c r="J377" s="14" t="s">
        <v>376</v>
      </c>
      <c r="K377" s="14"/>
      <c r="L377" s="14"/>
      <c r="M377" s="14"/>
      <c r="N377" s="14"/>
      <c r="O377" s="28"/>
    </row>
    <row r="378" spans="1:15" x14ac:dyDescent="0.2">
      <c r="A378" s="25" t="s">
        <v>26</v>
      </c>
      <c r="B378" s="11" t="s">
        <v>121</v>
      </c>
      <c r="C378" s="11" t="s">
        <v>375</v>
      </c>
      <c r="D378" s="11" t="s">
        <v>195</v>
      </c>
      <c r="E378" s="12"/>
      <c r="F378" s="12"/>
      <c r="G378" s="37"/>
      <c r="H378" s="12"/>
      <c r="I378" s="12"/>
      <c r="J378" s="12" t="s">
        <v>387</v>
      </c>
      <c r="K378" s="12"/>
      <c r="L378" s="12"/>
      <c r="M378" s="12"/>
      <c r="N378" s="12"/>
      <c r="O378" s="26"/>
    </row>
    <row r="379" spans="1:15" x14ac:dyDescent="0.2">
      <c r="A379" s="27" t="s">
        <v>26</v>
      </c>
      <c r="B379" s="13" t="s">
        <v>121</v>
      </c>
      <c r="C379" s="13" t="s">
        <v>375</v>
      </c>
      <c r="D379" s="13" t="s">
        <v>197</v>
      </c>
      <c r="E379" s="14"/>
      <c r="F379" s="14"/>
      <c r="G379" s="38"/>
      <c r="H379" s="14"/>
      <c r="I379" s="14"/>
      <c r="J379" s="14" t="s">
        <v>387</v>
      </c>
      <c r="K379" s="14"/>
      <c r="L379" s="14"/>
      <c r="M379" s="14"/>
      <c r="N379" s="14"/>
      <c r="O379" s="28"/>
    </row>
    <row r="380" spans="1:15" x14ac:dyDescent="0.2">
      <c r="A380" s="25" t="s">
        <v>27</v>
      </c>
      <c r="B380" s="11" t="s">
        <v>122</v>
      </c>
      <c r="C380" s="11" t="s">
        <v>325</v>
      </c>
      <c r="D380" s="11" t="s">
        <v>195</v>
      </c>
      <c r="E380" s="12"/>
      <c r="F380" s="12" t="s">
        <v>323</v>
      </c>
      <c r="G380" s="37" t="s">
        <v>420</v>
      </c>
      <c r="H380" s="12"/>
      <c r="I380" s="12"/>
      <c r="J380" s="12"/>
      <c r="K380" s="12"/>
      <c r="L380" s="12">
        <v>40</v>
      </c>
      <c r="M380" s="12"/>
      <c r="N380" s="12"/>
      <c r="O380" s="26"/>
    </row>
    <row r="381" spans="1:15" x14ac:dyDescent="0.2">
      <c r="A381" s="27" t="s">
        <v>27</v>
      </c>
      <c r="B381" s="13" t="s">
        <v>122</v>
      </c>
      <c r="C381" s="13" t="s">
        <v>325</v>
      </c>
      <c r="D381" s="13" t="s">
        <v>197</v>
      </c>
      <c r="E381" s="14"/>
      <c r="F381" s="14" t="s">
        <v>420</v>
      </c>
      <c r="G381" s="38" t="s">
        <v>373</v>
      </c>
      <c r="H381" s="14"/>
      <c r="I381" s="14"/>
      <c r="J381" s="14"/>
      <c r="K381" s="14"/>
      <c r="L381" s="14">
        <v>39</v>
      </c>
      <c r="M381" s="14"/>
      <c r="N381" s="14"/>
      <c r="O381" s="28"/>
    </row>
    <row r="382" spans="1:15" x14ac:dyDescent="0.2">
      <c r="A382" s="25" t="s">
        <v>27</v>
      </c>
      <c r="B382" s="11" t="s">
        <v>122</v>
      </c>
      <c r="C382" s="11" t="s">
        <v>330</v>
      </c>
      <c r="D382" s="11" t="s">
        <v>195</v>
      </c>
      <c r="E382" s="12"/>
      <c r="F382" s="12" t="s">
        <v>398</v>
      </c>
      <c r="G382" s="37" t="s">
        <v>402</v>
      </c>
      <c r="H382" s="12"/>
      <c r="I382" s="12"/>
      <c r="J382" s="12"/>
      <c r="K382" s="12"/>
      <c r="L382" s="12">
        <v>63</v>
      </c>
      <c r="M382" s="12"/>
      <c r="N382" s="12"/>
      <c r="O382" s="26"/>
    </row>
    <row r="383" spans="1:15" x14ac:dyDescent="0.2">
      <c r="A383" s="27" t="s">
        <v>27</v>
      </c>
      <c r="B383" s="13" t="s">
        <v>122</v>
      </c>
      <c r="C383" s="13" t="s">
        <v>330</v>
      </c>
      <c r="D383" s="13" t="s">
        <v>197</v>
      </c>
      <c r="E383" s="14"/>
      <c r="F383" s="14" t="s">
        <v>402</v>
      </c>
      <c r="G383" s="38" t="s">
        <v>421</v>
      </c>
      <c r="H383" s="14"/>
      <c r="I383" s="14"/>
      <c r="J383" s="14"/>
      <c r="K383" s="14"/>
      <c r="L383" s="14">
        <v>65</v>
      </c>
      <c r="M383" s="14"/>
      <c r="N383" s="14"/>
      <c r="O383" s="28"/>
    </row>
    <row r="384" spans="1:15" x14ac:dyDescent="0.2">
      <c r="A384" s="25" t="s">
        <v>27</v>
      </c>
      <c r="B384" s="11" t="s">
        <v>122</v>
      </c>
      <c r="C384" s="11" t="s">
        <v>344</v>
      </c>
      <c r="D384" s="11" t="s">
        <v>195</v>
      </c>
      <c r="E384" s="12"/>
      <c r="F384" s="12" t="s">
        <v>394</v>
      </c>
      <c r="G384" s="37" t="s">
        <v>353</v>
      </c>
      <c r="H384" s="12"/>
      <c r="I384" s="12"/>
      <c r="J384" s="12"/>
      <c r="K384" s="12"/>
      <c r="L384" s="12">
        <v>60</v>
      </c>
      <c r="M384" s="12"/>
      <c r="N384" s="12"/>
      <c r="O384" s="26"/>
    </row>
    <row r="385" spans="1:15" x14ac:dyDescent="0.2">
      <c r="A385" s="27" t="s">
        <v>27</v>
      </c>
      <c r="B385" s="13" t="s">
        <v>122</v>
      </c>
      <c r="C385" s="13" t="s">
        <v>344</v>
      </c>
      <c r="D385" s="13" t="s">
        <v>197</v>
      </c>
      <c r="E385" s="14"/>
      <c r="F385" s="14" t="s">
        <v>353</v>
      </c>
      <c r="G385" s="38" t="s">
        <v>347</v>
      </c>
      <c r="H385" s="14"/>
      <c r="I385" s="14"/>
      <c r="J385" s="14"/>
      <c r="K385" s="14"/>
      <c r="L385" s="14">
        <v>55</v>
      </c>
      <c r="M385" s="14"/>
      <c r="N385" s="14"/>
      <c r="O385" s="28"/>
    </row>
    <row r="386" spans="1:15" x14ac:dyDescent="0.2">
      <c r="A386" s="25" t="s">
        <v>27</v>
      </c>
      <c r="B386" s="11" t="s">
        <v>122</v>
      </c>
      <c r="C386" s="11" t="s">
        <v>348</v>
      </c>
      <c r="D386" s="11" t="s">
        <v>195</v>
      </c>
      <c r="E386" s="12"/>
      <c r="F386" s="12" t="s">
        <v>392</v>
      </c>
      <c r="G386" s="37" t="s">
        <v>407</v>
      </c>
      <c r="H386" s="12"/>
      <c r="I386" s="12"/>
      <c r="J386" s="12"/>
      <c r="K386" s="12"/>
      <c r="L386" s="12">
        <v>77</v>
      </c>
      <c r="M386" s="12"/>
      <c r="N386" s="12"/>
      <c r="O386" s="26"/>
    </row>
    <row r="387" spans="1:15" x14ac:dyDescent="0.2">
      <c r="A387" s="27" t="s">
        <v>27</v>
      </c>
      <c r="B387" s="13" t="s">
        <v>122</v>
      </c>
      <c r="C387" s="13" t="s">
        <v>348</v>
      </c>
      <c r="D387" s="13" t="s">
        <v>197</v>
      </c>
      <c r="E387" s="14"/>
      <c r="F387" s="14" t="s">
        <v>401</v>
      </c>
      <c r="G387" s="38" t="s">
        <v>407</v>
      </c>
      <c r="H387" s="14"/>
      <c r="I387" s="14"/>
      <c r="J387" s="14"/>
      <c r="K387" s="14"/>
      <c r="L387" s="14">
        <v>76</v>
      </c>
      <c r="M387" s="14"/>
      <c r="N387" s="14"/>
      <c r="O387" s="28"/>
    </row>
    <row r="388" spans="1:15" x14ac:dyDescent="0.2">
      <c r="A388" s="25" t="s">
        <v>27</v>
      </c>
      <c r="B388" s="11" t="s">
        <v>122</v>
      </c>
      <c r="C388" s="11" t="s">
        <v>357</v>
      </c>
      <c r="D388" s="11" t="s">
        <v>195</v>
      </c>
      <c r="E388" s="12"/>
      <c r="F388" s="12" t="s">
        <v>318</v>
      </c>
      <c r="G388" s="37" t="s">
        <v>355</v>
      </c>
      <c r="H388" s="12"/>
      <c r="I388" s="12"/>
      <c r="J388" s="12"/>
      <c r="K388" s="12"/>
      <c r="L388" s="12">
        <v>27</v>
      </c>
      <c r="M388" s="12"/>
      <c r="N388" s="12"/>
      <c r="O388" s="26"/>
    </row>
    <row r="389" spans="1:15" x14ac:dyDescent="0.2">
      <c r="A389" s="27" t="s">
        <v>27</v>
      </c>
      <c r="B389" s="13" t="s">
        <v>122</v>
      </c>
      <c r="C389" s="13" t="s">
        <v>357</v>
      </c>
      <c r="D389" s="13" t="s">
        <v>197</v>
      </c>
      <c r="E389" s="14"/>
      <c r="F389" s="14" t="s">
        <v>328</v>
      </c>
      <c r="G389" s="38" t="s">
        <v>356</v>
      </c>
      <c r="H389" s="14"/>
      <c r="I389" s="14"/>
      <c r="J389" s="14"/>
      <c r="K389" s="14"/>
      <c r="L389" s="14">
        <v>41</v>
      </c>
      <c r="M389" s="14"/>
      <c r="N389" s="14"/>
      <c r="O389" s="28"/>
    </row>
    <row r="390" spans="1:15" x14ac:dyDescent="0.2">
      <c r="A390" s="25" t="s">
        <v>27</v>
      </c>
      <c r="B390" s="11" t="s">
        <v>122</v>
      </c>
      <c r="C390" s="11" t="s">
        <v>358</v>
      </c>
      <c r="D390" s="11" t="s">
        <v>195</v>
      </c>
      <c r="E390" s="12"/>
      <c r="F390" s="12" t="s">
        <v>413</v>
      </c>
      <c r="G390" s="37" t="s">
        <v>337</v>
      </c>
      <c r="H390" s="12"/>
      <c r="I390" s="12"/>
      <c r="J390" s="12"/>
      <c r="K390" s="12"/>
      <c r="L390" s="12">
        <v>54</v>
      </c>
      <c r="M390" s="12"/>
      <c r="N390" s="12"/>
      <c r="O390" s="26"/>
    </row>
    <row r="391" spans="1:15" x14ac:dyDescent="0.2">
      <c r="A391" s="27" t="s">
        <v>27</v>
      </c>
      <c r="B391" s="13" t="s">
        <v>122</v>
      </c>
      <c r="C391" s="13" t="s">
        <v>358</v>
      </c>
      <c r="D391" s="13" t="s">
        <v>197</v>
      </c>
      <c r="E391" s="14"/>
      <c r="F391" s="14" t="s">
        <v>349</v>
      </c>
      <c r="G391" s="38" t="s">
        <v>334</v>
      </c>
      <c r="H391" s="14"/>
      <c r="I391" s="14"/>
      <c r="J391" s="14"/>
      <c r="K391" s="14"/>
      <c r="L391" s="14">
        <v>57</v>
      </c>
      <c r="M391" s="14"/>
      <c r="N391" s="14"/>
      <c r="O391" s="28"/>
    </row>
    <row r="392" spans="1:15" x14ac:dyDescent="0.2">
      <c r="A392" s="25" t="s">
        <v>27</v>
      </c>
      <c r="B392" s="11" t="s">
        <v>122</v>
      </c>
      <c r="C392" s="11" t="s">
        <v>360</v>
      </c>
      <c r="D392" s="11" t="s">
        <v>195</v>
      </c>
      <c r="E392" s="12"/>
      <c r="F392" s="12" t="s">
        <v>422</v>
      </c>
      <c r="G392" s="37" t="s">
        <v>347</v>
      </c>
      <c r="H392" s="12">
        <v>46</v>
      </c>
      <c r="I392" s="12"/>
      <c r="J392" s="12"/>
      <c r="K392" s="12"/>
      <c r="L392" s="12">
        <v>52</v>
      </c>
      <c r="M392" s="12"/>
      <c r="N392" s="12"/>
      <c r="O392" s="26"/>
    </row>
    <row r="393" spans="1:15" x14ac:dyDescent="0.2">
      <c r="A393" s="27" t="s">
        <v>27</v>
      </c>
      <c r="B393" s="13" t="s">
        <v>122</v>
      </c>
      <c r="C393" s="13" t="s">
        <v>360</v>
      </c>
      <c r="D393" s="13" t="s">
        <v>197</v>
      </c>
      <c r="E393" s="14"/>
      <c r="F393" s="14" t="s">
        <v>349</v>
      </c>
      <c r="G393" s="38" t="s">
        <v>347</v>
      </c>
      <c r="H393" s="14">
        <v>45</v>
      </c>
      <c r="I393" s="14"/>
      <c r="J393" s="14"/>
      <c r="K393" s="14"/>
      <c r="L393" s="14">
        <v>51</v>
      </c>
      <c r="M393" s="14"/>
      <c r="N393" s="14"/>
      <c r="O393" s="28"/>
    </row>
    <row r="394" spans="1:15" x14ac:dyDescent="0.2">
      <c r="A394" s="25" t="s">
        <v>27</v>
      </c>
      <c r="B394" s="11" t="s">
        <v>122</v>
      </c>
      <c r="C394" s="11" t="s">
        <v>365</v>
      </c>
      <c r="D394" s="11" t="s">
        <v>195</v>
      </c>
      <c r="E394" s="12"/>
      <c r="F394" s="12" t="s">
        <v>423</v>
      </c>
      <c r="G394" s="37" t="s">
        <v>421</v>
      </c>
      <c r="H394" s="12">
        <v>69</v>
      </c>
      <c r="I394" s="12"/>
      <c r="J394" s="12"/>
      <c r="K394" s="12"/>
      <c r="L394" s="12">
        <v>68</v>
      </c>
      <c r="M394" s="12"/>
      <c r="N394" s="12"/>
      <c r="O394" s="26"/>
    </row>
    <row r="395" spans="1:15" x14ac:dyDescent="0.2">
      <c r="A395" s="27" t="s">
        <v>27</v>
      </c>
      <c r="B395" s="13" t="s">
        <v>122</v>
      </c>
      <c r="C395" s="13" t="s">
        <v>365</v>
      </c>
      <c r="D395" s="13" t="s">
        <v>197</v>
      </c>
      <c r="E395" s="14"/>
      <c r="F395" s="14" t="s">
        <v>402</v>
      </c>
      <c r="G395" s="38" t="s">
        <v>374</v>
      </c>
      <c r="H395" s="14">
        <v>63</v>
      </c>
      <c r="I395" s="14"/>
      <c r="J395" s="14"/>
      <c r="K395" s="14"/>
      <c r="L395" s="14">
        <v>65</v>
      </c>
      <c r="M395" s="14"/>
      <c r="N395" s="14"/>
      <c r="O395" s="28"/>
    </row>
    <row r="396" spans="1:15" x14ac:dyDescent="0.2">
      <c r="A396" s="25" t="s">
        <v>27</v>
      </c>
      <c r="B396" s="11" t="s">
        <v>122</v>
      </c>
      <c r="C396" s="11" t="s">
        <v>375</v>
      </c>
      <c r="D396" s="11" t="s">
        <v>195</v>
      </c>
      <c r="E396" s="12"/>
      <c r="F396" s="12" t="s">
        <v>371</v>
      </c>
      <c r="G396" s="37" t="s">
        <v>333</v>
      </c>
      <c r="H396" s="12">
        <v>12</v>
      </c>
      <c r="I396" s="12"/>
      <c r="J396" s="12"/>
      <c r="K396" s="12"/>
      <c r="L396" s="12">
        <v>41</v>
      </c>
      <c r="M396" s="12"/>
      <c r="N396" s="12"/>
      <c r="O396" s="26"/>
    </row>
    <row r="397" spans="1:15" x14ac:dyDescent="0.2">
      <c r="A397" s="27" t="s">
        <v>27</v>
      </c>
      <c r="B397" s="13" t="s">
        <v>122</v>
      </c>
      <c r="C397" s="13" t="s">
        <v>375</v>
      </c>
      <c r="D397" s="13" t="s">
        <v>197</v>
      </c>
      <c r="E397" s="14"/>
      <c r="F397" s="14" t="s">
        <v>346</v>
      </c>
      <c r="G397" s="38" t="s">
        <v>328</v>
      </c>
      <c r="H397" s="14">
        <v>13</v>
      </c>
      <c r="I397" s="14"/>
      <c r="J397" s="14"/>
      <c r="K397" s="14"/>
      <c r="L397" s="14">
        <v>49</v>
      </c>
      <c r="M397" s="14"/>
      <c r="N397" s="14"/>
      <c r="O397" s="28"/>
    </row>
    <row r="398" spans="1:15" x14ac:dyDescent="0.2">
      <c r="A398" s="25" t="s">
        <v>28</v>
      </c>
      <c r="B398" s="11" t="s">
        <v>123</v>
      </c>
      <c r="C398" s="11" t="s">
        <v>325</v>
      </c>
      <c r="D398" s="11" t="s">
        <v>195</v>
      </c>
      <c r="E398" s="12"/>
      <c r="F398" s="12"/>
      <c r="G398" s="37"/>
      <c r="H398" s="12"/>
      <c r="I398" s="12"/>
      <c r="J398" s="12"/>
      <c r="K398" s="12" t="s">
        <v>323</v>
      </c>
      <c r="L398" s="12">
        <v>31</v>
      </c>
      <c r="M398" s="12"/>
      <c r="N398" s="12"/>
      <c r="O398" s="26"/>
    </row>
    <row r="399" spans="1:15" x14ac:dyDescent="0.2">
      <c r="A399" s="27" t="s">
        <v>28</v>
      </c>
      <c r="B399" s="13" t="s">
        <v>123</v>
      </c>
      <c r="C399" s="13" t="s">
        <v>325</v>
      </c>
      <c r="D399" s="13" t="s">
        <v>197</v>
      </c>
      <c r="E399" s="14"/>
      <c r="F399" s="14"/>
      <c r="G399" s="38"/>
      <c r="H399" s="14"/>
      <c r="I399" s="14"/>
      <c r="J399" s="14"/>
      <c r="K399" s="14" t="s">
        <v>399</v>
      </c>
      <c r="L399" s="14">
        <v>40</v>
      </c>
      <c r="M399" s="14"/>
      <c r="N399" s="14"/>
      <c r="O399" s="28"/>
    </row>
    <row r="400" spans="1:15" x14ac:dyDescent="0.2">
      <c r="A400" s="25" t="s">
        <v>28</v>
      </c>
      <c r="B400" s="11" t="s">
        <v>123</v>
      </c>
      <c r="C400" s="11" t="s">
        <v>330</v>
      </c>
      <c r="D400" s="11" t="s">
        <v>195</v>
      </c>
      <c r="E400" s="12"/>
      <c r="F400" s="12"/>
      <c r="G400" s="37"/>
      <c r="H400" s="12"/>
      <c r="I400" s="12"/>
      <c r="J400" s="12"/>
      <c r="K400" s="12" t="s">
        <v>374</v>
      </c>
      <c r="L400" s="12">
        <v>63</v>
      </c>
      <c r="M400" s="12"/>
      <c r="N400" s="12"/>
      <c r="O400" s="26"/>
    </row>
    <row r="401" spans="1:15" x14ac:dyDescent="0.2">
      <c r="A401" s="27" t="s">
        <v>28</v>
      </c>
      <c r="B401" s="13" t="s">
        <v>123</v>
      </c>
      <c r="C401" s="13" t="s">
        <v>330</v>
      </c>
      <c r="D401" s="13" t="s">
        <v>197</v>
      </c>
      <c r="E401" s="14"/>
      <c r="F401" s="14"/>
      <c r="G401" s="38"/>
      <c r="H401" s="14"/>
      <c r="I401" s="14"/>
      <c r="J401" s="14"/>
      <c r="K401" s="14" t="s">
        <v>402</v>
      </c>
      <c r="L401" s="14">
        <v>66</v>
      </c>
      <c r="M401" s="14"/>
      <c r="N401" s="14"/>
      <c r="O401" s="28"/>
    </row>
    <row r="402" spans="1:15" x14ac:dyDescent="0.2">
      <c r="A402" s="25" t="s">
        <v>28</v>
      </c>
      <c r="B402" s="11" t="s">
        <v>123</v>
      </c>
      <c r="C402" s="11" t="s">
        <v>344</v>
      </c>
      <c r="D402" s="11" t="s">
        <v>195</v>
      </c>
      <c r="E402" s="12"/>
      <c r="F402" s="12"/>
      <c r="G402" s="37"/>
      <c r="H402" s="12"/>
      <c r="I402" s="12"/>
      <c r="J402" s="12"/>
      <c r="K402" s="12" t="s">
        <v>354</v>
      </c>
      <c r="L402" s="12">
        <v>70</v>
      </c>
      <c r="M402" s="12"/>
      <c r="N402" s="12"/>
      <c r="O402" s="26"/>
    </row>
    <row r="403" spans="1:15" x14ac:dyDescent="0.2">
      <c r="A403" s="27" t="s">
        <v>28</v>
      </c>
      <c r="B403" s="13" t="s">
        <v>123</v>
      </c>
      <c r="C403" s="13" t="s">
        <v>344</v>
      </c>
      <c r="D403" s="13" t="s">
        <v>197</v>
      </c>
      <c r="E403" s="14"/>
      <c r="F403" s="14"/>
      <c r="G403" s="38"/>
      <c r="H403" s="14"/>
      <c r="I403" s="14"/>
      <c r="J403" s="14"/>
      <c r="K403" s="14" t="s">
        <v>400</v>
      </c>
      <c r="L403" s="14">
        <v>75</v>
      </c>
      <c r="M403" s="14"/>
      <c r="N403" s="14"/>
      <c r="O403" s="28"/>
    </row>
    <row r="404" spans="1:15" x14ac:dyDescent="0.2">
      <c r="A404" s="25" t="s">
        <v>28</v>
      </c>
      <c r="B404" s="11" t="s">
        <v>123</v>
      </c>
      <c r="C404" s="11" t="s">
        <v>348</v>
      </c>
      <c r="D404" s="11" t="s">
        <v>195</v>
      </c>
      <c r="E404" s="12"/>
      <c r="F404" s="12"/>
      <c r="G404" s="37"/>
      <c r="H404" s="12"/>
      <c r="I404" s="12"/>
      <c r="J404" s="12"/>
      <c r="K404" s="12" t="s">
        <v>386</v>
      </c>
      <c r="L404" s="12">
        <v>85</v>
      </c>
      <c r="M404" s="12"/>
      <c r="N404" s="12"/>
      <c r="O404" s="26"/>
    </row>
    <row r="405" spans="1:15" x14ac:dyDescent="0.2">
      <c r="A405" s="27" t="s">
        <v>28</v>
      </c>
      <c r="B405" s="13" t="s">
        <v>123</v>
      </c>
      <c r="C405" s="13" t="s">
        <v>348</v>
      </c>
      <c r="D405" s="13" t="s">
        <v>197</v>
      </c>
      <c r="E405" s="14"/>
      <c r="F405" s="14"/>
      <c r="G405" s="38"/>
      <c r="H405" s="14"/>
      <c r="I405" s="14"/>
      <c r="J405" s="14"/>
      <c r="K405" s="14" t="s">
        <v>386</v>
      </c>
      <c r="L405" s="14">
        <v>88</v>
      </c>
      <c r="M405" s="14"/>
      <c r="N405" s="14"/>
      <c r="O405" s="28"/>
    </row>
    <row r="406" spans="1:15" x14ac:dyDescent="0.2">
      <c r="A406" s="25" t="s">
        <v>28</v>
      </c>
      <c r="B406" s="11" t="s">
        <v>123</v>
      </c>
      <c r="C406" s="11" t="s">
        <v>357</v>
      </c>
      <c r="D406" s="11" t="s">
        <v>195</v>
      </c>
      <c r="E406" s="12"/>
      <c r="F406" s="12"/>
      <c r="G406" s="37"/>
      <c r="H406" s="12"/>
      <c r="I406" s="12"/>
      <c r="J406" s="12"/>
      <c r="K406" s="12" t="s">
        <v>341</v>
      </c>
      <c r="L406" s="12">
        <v>19</v>
      </c>
      <c r="M406" s="12"/>
      <c r="N406" s="12"/>
      <c r="O406" s="26"/>
    </row>
    <row r="407" spans="1:15" x14ac:dyDescent="0.2">
      <c r="A407" s="27" t="s">
        <v>28</v>
      </c>
      <c r="B407" s="13" t="s">
        <v>123</v>
      </c>
      <c r="C407" s="13" t="s">
        <v>357</v>
      </c>
      <c r="D407" s="13" t="s">
        <v>197</v>
      </c>
      <c r="E407" s="14"/>
      <c r="F407" s="14"/>
      <c r="G407" s="38"/>
      <c r="H407" s="14"/>
      <c r="I407" s="14"/>
      <c r="J407" s="14"/>
      <c r="K407" s="14" t="s">
        <v>339</v>
      </c>
      <c r="L407" s="14">
        <v>25</v>
      </c>
      <c r="M407" s="14"/>
      <c r="N407" s="14"/>
      <c r="O407" s="28"/>
    </row>
    <row r="408" spans="1:15" x14ac:dyDescent="0.2">
      <c r="A408" s="25" t="s">
        <v>28</v>
      </c>
      <c r="B408" s="11" t="s">
        <v>123</v>
      </c>
      <c r="C408" s="11" t="s">
        <v>358</v>
      </c>
      <c r="D408" s="11" t="s">
        <v>195</v>
      </c>
      <c r="E408" s="12"/>
      <c r="F408" s="12"/>
      <c r="G408" s="37"/>
      <c r="H408" s="12"/>
      <c r="I408" s="12"/>
      <c r="J408" s="12"/>
      <c r="K408" s="12" t="s">
        <v>409</v>
      </c>
      <c r="L408" s="12">
        <v>51</v>
      </c>
      <c r="M408" s="12"/>
      <c r="N408" s="12"/>
      <c r="O408" s="26"/>
    </row>
    <row r="409" spans="1:15" x14ac:dyDescent="0.2">
      <c r="A409" s="27" t="s">
        <v>28</v>
      </c>
      <c r="B409" s="13" t="s">
        <v>123</v>
      </c>
      <c r="C409" s="13" t="s">
        <v>358</v>
      </c>
      <c r="D409" s="13" t="s">
        <v>197</v>
      </c>
      <c r="E409" s="14"/>
      <c r="F409" s="14"/>
      <c r="G409" s="38"/>
      <c r="H409" s="14"/>
      <c r="I409" s="14"/>
      <c r="J409" s="14"/>
      <c r="K409" s="14" t="s">
        <v>336</v>
      </c>
      <c r="L409" s="14">
        <v>51</v>
      </c>
      <c r="M409" s="14"/>
      <c r="N409" s="14"/>
      <c r="O409" s="28"/>
    </row>
    <row r="410" spans="1:15" x14ac:dyDescent="0.2">
      <c r="A410" s="25" t="s">
        <v>28</v>
      </c>
      <c r="B410" s="11" t="s">
        <v>123</v>
      </c>
      <c r="C410" s="11" t="s">
        <v>360</v>
      </c>
      <c r="D410" s="11" t="s">
        <v>195</v>
      </c>
      <c r="E410" s="12"/>
      <c r="F410" s="12"/>
      <c r="G410" s="37"/>
      <c r="H410" s="12">
        <v>41</v>
      </c>
      <c r="I410" s="12"/>
      <c r="J410" s="12"/>
      <c r="K410" s="12" t="s">
        <v>409</v>
      </c>
      <c r="L410" s="12">
        <v>45</v>
      </c>
      <c r="M410" s="12"/>
      <c r="N410" s="12"/>
      <c r="O410" s="26"/>
    </row>
    <row r="411" spans="1:15" x14ac:dyDescent="0.2">
      <c r="A411" s="27" t="s">
        <v>28</v>
      </c>
      <c r="B411" s="13" t="s">
        <v>123</v>
      </c>
      <c r="C411" s="13" t="s">
        <v>360</v>
      </c>
      <c r="D411" s="13" t="s">
        <v>197</v>
      </c>
      <c r="E411" s="14"/>
      <c r="F411" s="14"/>
      <c r="G411" s="38"/>
      <c r="H411" s="14">
        <v>45</v>
      </c>
      <c r="I411" s="14"/>
      <c r="J411" s="14"/>
      <c r="K411" s="14" t="s">
        <v>349</v>
      </c>
      <c r="L411" s="14">
        <v>52</v>
      </c>
      <c r="M411" s="14"/>
      <c r="N411" s="14"/>
      <c r="O411" s="28"/>
    </row>
    <row r="412" spans="1:15" x14ac:dyDescent="0.2">
      <c r="A412" s="25" t="s">
        <v>28</v>
      </c>
      <c r="B412" s="11" t="s">
        <v>123</v>
      </c>
      <c r="C412" s="11" t="s">
        <v>365</v>
      </c>
      <c r="D412" s="11" t="s">
        <v>195</v>
      </c>
      <c r="E412" s="12"/>
      <c r="F412" s="12"/>
      <c r="G412" s="37"/>
      <c r="H412" s="12">
        <v>69</v>
      </c>
      <c r="I412" s="12"/>
      <c r="J412" s="12"/>
      <c r="K412" s="12" t="s">
        <v>379</v>
      </c>
      <c r="L412" s="12">
        <v>76</v>
      </c>
      <c r="M412" s="12"/>
      <c r="N412" s="12"/>
      <c r="O412" s="26"/>
    </row>
    <row r="413" spans="1:15" x14ac:dyDescent="0.2">
      <c r="A413" s="27" t="s">
        <v>28</v>
      </c>
      <c r="B413" s="13" t="s">
        <v>123</v>
      </c>
      <c r="C413" s="13" t="s">
        <v>365</v>
      </c>
      <c r="D413" s="13" t="s">
        <v>197</v>
      </c>
      <c r="E413" s="14"/>
      <c r="F413" s="14"/>
      <c r="G413" s="38"/>
      <c r="H413" s="14">
        <v>73</v>
      </c>
      <c r="I413" s="14"/>
      <c r="J413" s="14"/>
      <c r="K413" s="14" t="s">
        <v>414</v>
      </c>
      <c r="L413" s="14">
        <v>80</v>
      </c>
      <c r="M413" s="14"/>
      <c r="N413" s="14"/>
      <c r="O413" s="28"/>
    </row>
    <row r="414" spans="1:15" x14ac:dyDescent="0.2">
      <c r="A414" s="25" t="s">
        <v>28</v>
      </c>
      <c r="B414" s="11" t="s">
        <v>123</v>
      </c>
      <c r="C414" s="11" t="s">
        <v>375</v>
      </c>
      <c r="D414" s="11" t="s">
        <v>195</v>
      </c>
      <c r="E414" s="12"/>
      <c r="F414" s="12"/>
      <c r="G414" s="37"/>
      <c r="H414" s="12">
        <v>24</v>
      </c>
      <c r="I414" s="12"/>
      <c r="J414" s="12"/>
      <c r="K414" s="12" t="s">
        <v>367</v>
      </c>
      <c r="L414" s="12">
        <v>33</v>
      </c>
      <c r="M414" s="12"/>
      <c r="N414" s="12"/>
      <c r="O414" s="26"/>
    </row>
    <row r="415" spans="1:15" x14ac:dyDescent="0.2">
      <c r="A415" s="27" t="s">
        <v>28</v>
      </c>
      <c r="B415" s="13" t="s">
        <v>123</v>
      </c>
      <c r="C415" s="13" t="s">
        <v>375</v>
      </c>
      <c r="D415" s="13" t="s">
        <v>197</v>
      </c>
      <c r="E415" s="14"/>
      <c r="F415" s="14"/>
      <c r="G415" s="38"/>
      <c r="H415" s="14">
        <v>25</v>
      </c>
      <c r="I415" s="14"/>
      <c r="J415" s="14"/>
      <c r="K415" s="14" t="s">
        <v>367</v>
      </c>
      <c r="L415" s="14">
        <v>36</v>
      </c>
      <c r="M415" s="14"/>
      <c r="N415" s="14"/>
      <c r="O415" s="28"/>
    </row>
    <row r="416" spans="1:15" x14ac:dyDescent="0.2">
      <c r="A416" s="25" t="s">
        <v>29</v>
      </c>
      <c r="B416" s="11" t="s">
        <v>124</v>
      </c>
      <c r="C416" s="11" t="s">
        <v>360</v>
      </c>
      <c r="D416" s="11" t="s">
        <v>195</v>
      </c>
      <c r="E416" s="12"/>
      <c r="F416" s="12"/>
      <c r="G416" s="37"/>
      <c r="H416" s="12"/>
      <c r="I416" s="12" t="s">
        <v>359</v>
      </c>
      <c r="J416" s="12"/>
      <c r="K416" s="12"/>
      <c r="L416" s="12"/>
      <c r="M416" s="12">
        <v>25</v>
      </c>
      <c r="N416" s="12"/>
      <c r="O416" s="26"/>
    </row>
    <row r="417" spans="1:15" x14ac:dyDescent="0.2">
      <c r="A417" s="27" t="s">
        <v>29</v>
      </c>
      <c r="B417" s="13" t="s">
        <v>124</v>
      </c>
      <c r="C417" s="13" t="s">
        <v>360</v>
      </c>
      <c r="D417" s="13" t="s">
        <v>197</v>
      </c>
      <c r="E417" s="14"/>
      <c r="F417" s="14"/>
      <c r="G417" s="38"/>
      <c r="H417" s="14"/>
      <c r="I417" s="14" t="s">
        <v>346</v>
      </c>
      <c r="J417" s="14"/>
      <c r="K417" s="14"/>
      <c r="L417" s="14"/>
      <c r="M417" s="14">
        <v>43</v>
      </c>
      <c r="N417" s="14"/>
      <c r="O417" s="28"/>
    </row>
    <row r="418" spans="1:15" x14ac:dyDescent="0.2">
      <c r="A418" s="25" t="s">
        <v>29</v>
      </c>
      <c r="B418" s="11" t="s">
        <v>124</v>
      </c>
      <c r="C418" s="11" t="s">
        <v>325</v>
      </c>
      <c r="D418" s="11" t="s">
        <v>195</v>
      </c>
      <c r="E418" s="12"/>
      <c r="F418" s="12"/>
      <c r="G418" s="37"/>
      <c r="H418" s="12"/>
      <c r="I418" s="12" t="s">
        <v>317</v>
      </c>
      <c r="J418" s="12"/>
      <c r="K418" s="12"/>
      <c r="L418" s="12"/>
      <c r="M418" s="12">
        <v>6</v>
      </c>
      <c r="N418" s="12"/>
      <c r="O418" s="26"/>
    </row>
    <row r="419" spans="1:15" x14ac:dyDescent="0.2">
      <c r="A419" s="27" t="s">
        <v>29</v>
      </c>
      <c r="B419" s="13" t="s">
        <v>124</v>
      </c>
      <c r="C419" s="13" t="s">
        <v>325</v>
      </c>
      <c r="D419" s="13" t="s">
        <v>197</v>
      </c>
      <c r="E419" s="14"/>
      <c r="F419" s="14"/>
      <c r="G419" s="38"/>
      <c r="H419" s="14"/>
      <c r="I419" s="14" t="s">
        <v>361</v>
      </c>
      <c r="J419" s="14"/>
      <c r="K419" s="14"/>
      <c r="L419" s="14"/>
      <c r="M419" s="14">
        <v>24</v>
      </c>
      <c r="N419" s="14"/>
      <c r="O419" s="28"/>
    </row>
    <row r="420" spans="1:15" x14ac:dyDescent="0.2">
      <c r="A420" s="25" t="s">
        <v>29</v>
      </c>
      <c r="B420" s="11" t="s">
        <v>124</v>
      </c>
      <c r="C420" s="11" t="s">
        <v>330</v>
      </c>
      <c r="D420" s="11" t="s">
        <v>195</v>
      </c>
      <c r="E420" s="12"/>
      <c r="F420" s="12"/>
      <c r="G420" s="37"/>
      <c r="H420" s="12"/>
      <c r="I420" s="12" t="s">
        <v>420</v>
      </c>
      <c r="J420" s="12"/>
      <c r="K420" s="12"/>
      <c r="L420" s="12"/>
      <c r="M420" s="12">
        <v>46</v>
      </c>
      <c r="N420" s="12"/>
      <c r="O420" s="26"/>
    </row>
    <row r="421" spans="1:15" x14ac:dyDescent="0.2">
      <c r="A421" s="27" t="s">
        <v>29</v>
      </c>
      <c r="B421" s="13" t="s">
        <v>124</v>
      </c>
      <c r="C421" s="13" t="s">
        <v>330</v>
      </c>
      <c r="D421" s="13" t="s">
        <v>197</v>
      </c>
      <c r="E421" s="14"/>
      <c r="F421" s="14"/>
      <c r="G421" s="38"/>
      <c r="H421" s="14"/>
      <c r="I421" s="14" t="s">
        <v>370</v>
      </c>
      <c r="J421" s="14"/>
      <c r="K421" s="14"/>
      <c r="L421" s="14"/>
      <c r="M421" s="14">
        <v>58</v>
      </c>
      <c r="N421" s="14"/>
      <c r="O421" s="28"/>
    </row>
    <row r="422" spans="1:15" x14ac:dyDescent="0.2">
      <c r="A422" s="25" t="s">
        <v>29</v>
      </c>
      <c r="B422" s="11" t="s">
        <v>124</v>
      </c>
      <c r="C422" s="11" t="s">
        <v>365</v>
      </c>
      <c r="D422" s="11" t="s">
        <v>195</v>
      </c>
      <c r="E422" s="12"/>
      <c r="F422" s="12"/>
      <c r="G422" s="37"/>
      <c r="H422" s="12"/>
      <c r="I422" s="12" t="s">
        <v>399</v>
      </c>
      <c r="J422" s="12"/>
      <c r="K422" s="12"/>
      <c r="L422" s="12"/>
      <c r="M422" s="12">
        <v>49</v>
      </c>
      <c r="N422" s="12"/>
      <c r="O422" s="26"/>
    </row>
    <row r="423" spans="1:15" x14ac:dyDescent="0.2">
      <c r="A423" s="27" t="s">
        <v>29</v>
      </c>
      <c r="B423" s="13" t="s">
        <v>124</v>
      </c>
      <c r="C423" s="13" t="s">
        <v>365</v>
      </c>
      <c r="D423" s="13" t="s">
        <v>197</v>
      </c>
      <c r="E423" s="14"/>
      <c r="F423" s="14"/>
      <c r="G423" s="38"/>
      <c r="H423" s="14"/>
      <c r="I423" s="14" t="s">
        <v>349</v>
      </c>
      <c r="J423" s="14"/>
      <c r="K423" s="14"/>
      <c r="L423" s="14"/>
      <c r="M423" s="14">
        <v>58</v>
      </c>
      <c r="N423" s="14"/>
      <c r="O423" s="28"/>
    </row>
    <row r="424" spans="1:15" x14ac:dyDescent="0.2">
      <c r="A424" s="25" t="s">
        <v>29</v>
      </c>
      <c r="B424" s="11" t="s">
        <v>124</v>
      </c>
      <c r="C424" s="11" t="s">
        <v>344</v>
      </c>
      <c r="D424" s="11" t="s">
        <v>195</v>
      </c>
      <c r="E424" s="12"/>
      <c r="F424" s="12"/>
      <c r="G424" s="37"/>
      <c r="H424" s="12"/>
      <c r="I424" s="12" t="s">
        <v>345</v>
      </c>
      <c r="J424" s="12"/>
      <c r="K424" s="12"/>
      <c r="L424" s="12"/>
      <c r="M424" s="12">
        <v>27</v>
      </c>
      <c r="N424" s="12"/>
      <c r="O424" s="26"/>
    </row>
    <row r="425" spans="1:15" x14ac:dyDescent="0.2">
      <c r="A425" s="27" t="s">
        <v>29</v>
      </c>
      <c r="B425" s="13" t="s">
        <v>124</v>
      </c>
      <c r="C425" s="13" t="s">
        <v>344</v>
      </c>
      <c r="D425" s="13" t="s">
        <v>197</v>
      </c>
      <c r="E425" s="14"/>
      <c r="F425" s="14"/>
      <c r="G425" s="38"/>
      <c r="H425" s="14"/>
      <c r="I425" s="14" t="s">
        <v>367</v>
      </c>
      <c r="J425" s="14"/>
      <c r="K425" s="14"/>
      <c r="L425" s="14"/>
      <c r="M425" s="14">
        <v>41</v>
      </c>
      <c r="N425" s="14"/>
      <c r="O425" s="28"/>
    </row>
    <row r="426" spans="1:15" x14ac:dyDescent="0.2">
      <c r="A426" s="25" t="s">
        <v>29</v>
      </c>
      <c r="B426" s="11" t="s">
        <v>124</v>
      </c>
      <c r="C426" s="11" t="s">
        <v>348</v>
      </c>
      <c r="D426" s="11" t="s">
        <v>195</v>
      </c>
      <c r="E426" s="12"/>
      <c r="F426" s="12"/>
      <c r="G426" s="37"/>
      <c r="H426" s="12"/>
      <c r="I426" s="12" t="s">
        <v>350</v>
      </c>
      <c r="J426" s="12"/>
      <c r="K426" s="12"/>
      <c r="L426" s="12"/>
      <c r="M426" s="12">
        <v>68</v>
      </c>
      <c r="N426" s="12"/>
      <c r="O426" s="26"/>
    </row>
    <row r="427" spans="1:15" x14ac:dyDescent="0.2">
      <c r="A427" s="27" t="s">
        <v>29</v>
      </c>
      <c r="B427" s="13" t="s">
        <v>124</v>
      </c>
      <c r="C427" s="13" t="s">
        <v>348</v>
      </c>
      <c r="D427" s="13" t="s">
        <v>197</v>
      </c>
      <c r="E427" s="14"/>
      <c r="F427" s="14"/>
      <c r="G427" s="38"/>
      <c r="H427" s="14"/>
      <c r="I427" s="14" t="s">
        <v>414</v>
      </c>
      <c r="J427" s="14"/>
      <c r="K427" s="14"/>
      <c r="L427" s="14"/>
      <c r="M427" s="14">
        <v>81</v>
      </c>
      <c r="N427" s="14"/>
      <c r="O427" s="28"/>
    </row>
    <row r="428" spans="1:15" x14ac:dyDescent="0.2">
      <c r="A428" s="25" t="s">
        <v>29</v>
      </c>
      <c r="B428" s="11" t="s">
        <v>124</v>
      </c>
      <c r="C428" s="11" t="s">
        <v>375</v>
      </c>
      <c r="D428" s="11" t="s">
        <v>195</v>
      </c>
      <c r="E428" s="12"/>
      <c r="F428" s="12"/>
      <c r="G428" s="37"/>
      <c r="H428" s="12"/>
      <c r="I428" s="12" t="s">
        <v>318</v>
      </c>
      <c r="J428" s="12"/>
      <c r="K428" s="12"/>
      <c r="L428" s="12"/>
      <c r="M428" s="12">
        <v>14</v>
      </c>
      <c r="N428" s="12"/>
      <c r="O428" s="26"/>
    </row>
    <row r="429" spans="1:15" x14ac:dyDescent="0.2">
      <c r="A429" s="27" t="s">
        <v>29</v>
      </c>
      <c r="B429" s="13" t="s">
        <v>124</v>
      </c>
      <c r="C429" s="13" t="s">
        <v>375</v>
      </c>
      <c r="D429" s="13" t="s">
        <v>197</v>
      </c>
      <c r="E429" s="14"/>
      <c r="F429" s="14"/>
      <c r="G429" s="38"/>
      <c r="H429" s="14"/>
      <c r="I429" s="14" t="s">
        <v>352</v>
      </c>
      <c r="J429" s="14"/>
      <c r="K429" s="14"/>
      <c r="L429" s="14"/>
      <c r="M429" s="14">
        <v>28</v>
      </c>
      <c r="N429" s="14"/>
      <c r="O429" s="28"/>
    </row>
    <row r="430" spans="1:15" x14ac:dyDescent="0.2">
      <c r="A430" s="25" t="s">
        <v>29</v>
      </c>
      <c r="B430" s="11" t="s">
        <v>124</v>
      </c>
      <c r="C430" s="11" t="s">
        <v>357</v>
      </c>
      <c r="D430" s="11" t="s">
        <v>195</v>
      </c>
      <c r="E430" s="12"/>
      <c r="F430" s="12"/>
      <c r="G430" s="37"/>
      <c r="H430" s="12"/>
      <c r="I430" s="12" t="s">
        <v>322</v>
      </c>
      <c r="J430" s="12"/>
      <c r="K430" s="12"/>
      <c r="L430" s="12"/>
      <c r="M430" s="12">
        <v>2</v>
      </c>
      <c r="N430" s="12"/>
      <c r="O430" s="26"/>
    </row>
    <row r="431" spans="1:15" x14ac:dyDescent="0.2">
      <c r="A431" s="27" t="s">
        <v>29</v>
      </c>
      <c r="B431" s="13" t="s">
        <v>124</v>
      </c>
      <c r="C431" s="13" t="s">
        <v>357</v>
      </c>
      <c r="D431" s="13" t="s">
        <v>197</v>
      </c>
      <c r="E431" s="14"/>
      <c r="F431" s="14"/>
      <c r="G431" s="38"/>
      <c r="H431" s="14"/>
      <c r="I431" s="14" t="s">
        <v>327</v>
      </c>
      <c r="J431" s="14"/>
      <c r="K431" s="14"/>
      <c r="L431" s="14"/>
      <c r="M431" s="14">
        <v>7</v>
      </c>
      <c r="N431" s="14"/>
      <c r="O431" s="28"/>
    </row>
    <row r="432" spans="1:15" x14ac:dyDescent="0.2">
      <c r="A432" s="25" t="s">
        <v>29</v>
      </c>
      <c r="B432" s="11" t="s">
        <v>124</v>
      </c>
      <c r="C432" s="11" t="s">
        <v>358</v>
      </c>
      <c r="D432" s="11" t="s">
        <v>195</v>
      </c>
      <c r="E432" s="12"/>
      <c r="F432" s="12"/>
      <c r="G432" s="37"/>
      <c r="H432" s="12"/>
      <c r="I432" s="12" t="s">
        <v>352</v>
      </c>
      <c r="J432" s="12"/>
      <c r="K432" s="12"/>
      <c r="L432" s="12"/>
      <c r="M432" s="12">
        <v>28</v>
      </c>
      <c r="N432" s="12"/>
      <c r="O432" s="26"/>
    </row>
    <row r="433" spans="1:15" x14ac:dyDescent="0.2">
      <c r="A433" s="27" t="s">
        <v>29</v>
      </c>
      <c r="B433" s="13" t="s">
        <v>124</v>
      </c>
      <c r="C433" s="13" t="s">
        <v>358</v>
      </c>
      <c r="D433" s="13" t="s">
        <v>197</v>
      </c>
      <c r="E433" s="14"/>
      <c r="F433" s="14"/>
      <c r="G433" s="38"/>
      <c r="H433" s="14"/>
      <c r="I433" s="14" t="s">
        <v>413</v>
      </c>
      <c r="J433" s="14"/>
      <c r="K433" s="14"/>
      <c r="L433" s="14"/>
      <c r="M433" s="14">
        <v>47</v>
      </c>
      <c r="N433" s="14"/>
      <c r="O433" s="28"/>
    </row>
    <row r="434" spans="1:15" x14ac:dyDescent="0.2">
      <c r="A434" s="25" t="s">
        <v>30</v>
      </c>
      <c r="B434" s="11" t="s">
        <v>125</v>
      </c>
      <c r="C434" s="11" t="s">
        <v>360</v>
      </c>
      <c r="D434" s="11" t="s">
        <v>195</v>
      </c>
      <c r="E434" s="12"/>
      <c r="F434" s="12"/>
      <c r="G434" s="37"/>
      <c r="H434" s="12"/>
      <c r="I434" s="12"/>
      <c r="J434" s="12"/>
      <c r="K434" s="12" t="s">
        <v>361</v>
      </c>
      <c r="L434" s="12"/>
      <c r="M434" s="12"/>
      <c r="N434" s="12"/>
      <c r="O434" s="26"/>
    </row>
    <row r="435" spans="1:15" x14ac:dyDescent="0.2">
      <c r="A435" s="27" t="s">
        <v>30</v>
      </c>
      <c r="B435" s="13" t="s">
        <v>125</v>
      </c>
      <c r="C435" s="13" t="s">
        <v>360</v>
      </c>
      <c r="D435" s="13" t="s">
        <v>197</v>
      </c>
      <c r="E435" s="14"/>
      <c r="F435" s="14"/>
      <c r="G435" s="38"/>
      <c r="H435" s="14"/>
      <c r="I435" s="14"/>
      <c r="J435" s="14"/>
      <c r="K435" s="14" t="s">
        <v>334</v>
      </c>
      <c r="L435" s="14"/>
      <c r="M435" s="14"/>
      <c r="N435" s="14"/>
      <c r="O435" s="28"/>
    </row>
    <row r="436" spans="1:15" x14ac:dyDescent="0.2">
      <c r="A436" s="25" t="s">
        <v>30</v>
      </c>
      <c r="B436" s="11" t="s">
        <v>125</v>
      </c>
      <c r="C436" s="11" t="s">
        <v>325</v>
      </c>
      <c r="D436" s="11" t="s">
        <v>195</v>
      </c>
      <c r="E436" s="12"/>
      <c r="F436" s="12"/>
      <c r="G436" s="37"/>
      <c r="H436" s="12"/>
      <c r="I436" s="12"/>
      <c r="J436" s="12"/>
      <c r="K436" s="12" t="s">
        <v>355</v>
      </c>
      <c r="L436" s="12"/>
      <c r="M436" s="12"/>
      <c r="N436" s="12"/>
      <c r="O436" s="26"/>
    </row>
    <row r="437" spans="1:15" x14ac:dyDescent="0.2">
      <c r="A437" s="27" t="s">
        <v>30</v>
      </c>
      <c r="B437" s="13" t="s">
        <v>125</v>
      </c>
      <c r="C437" s="13" t="s">
        <v>325</v>
      </c>
      <c r="D437" s="13" t="s">
        <v>197</v>
      </c>
      <c r="E437" s="14"/>
      <c r="F437" s="14"/>
      <c r="G437" s="38"/>
      <c r="H437" s="14"/>
      <c r="I437" s="14"/>
      <c r="J437" s="14"/>
      <c r="K437" s="14" t="s">
        <v>320</v>
      </c>
      <c r="L437" s="14"/>
      <c r="M437" s="14"/>
      <c r="N437" s="14"/>
      <c r="O437" s="28"/>
    </row>
    <row r="438" spans="1:15" x14ac:dyDescent="0.2">
      <c r="A438" s="25" t="s">
        <v>30</v>
      </c>
      <c r="B438" s="11" t="s">
        <v>125</v>
      </c>
      <c r="C438" s="11" t="s">
        <v>330</v>
      </c>
      <c r="D438" s="11" t="s">
        <v>195</v>
      </c>
      <c r="E438" s="12"/>
      <c r="F438" s="12"/>
      <c r="G438" s="37"/>
      <c r="H438" s="12"/>
      <c r="I438" s="12"/>
      <c r="J438" s="12"/>
      <c r="K438" s="12" t="s">
        <v>352</v>
      </c>
      <c r="L438" s="12"/>
      <c r="M438" s="12"/>
      <c r="N438" s="12"/>
      <c r="O438" s="26"/>
    </row>
    <row r="439" spans="1:15" x14ac:dyDescent="0.2">
      <c r="A439" s="27" t="s">
        <v>30</v>
      </c>
      <c r="B439" s="13" t="s">
        <v>125</v>
      </c>
      <c r="C439" s="13" t="s">
        <v>330</v>
      </c>
      <c r="D439" s="13" t="s">
        <v>197</v>
      </c>
      <c r="E439" s="14"/>
      <c r="F439" s="14"/>
      <c r="G439" s="38"/>
      <c r="H439" s="14"/>
      <c r="I439" s="14"/>
      <c r="J439" s="14"/>
      <c r="K439" s="14" t="s">
        <v>346</v>
      </c>
      <c r="L439" s="14"/>
      <c r="M439" s="14"/>
      <c r="N439" s="14"/>
      <c r="O439" s="28"/>
    </row>
    <row r="440" spans="1:15" x14ac:dyDescent="0.2">
      <c r="A440" s="25" t="s">
        <v>30</v>
      </c>
      <c r="B440" s="11" t="s">
        <v>125</v>
      </c>
      <c r="C440" s="11" t="s">
        <v>365</v>
      </c>
      <c r="D440" s="11" t="s">
        <v>195</v>
      </c>
      <c r="E440" s="12"/>
      <c r="F440" s="12"/>
      <c r="G440" s="37"/>
      <c r="H440" s="12"/>
      <c r="I440" s="12"/>
      <c r="J440" s="12"/>
      <c r="K440" s="12" t="s">
        <v>366</v>
      </c>
      <c r="L440" s="12"/>
      <c r="M440" s="12"/>
      <c r="N440" s="12"/>
      <c r="O440" s="26"/>
    </row>
    <row r="441" spans="1:15" x14ac:dyDescent="0.2">
      <c r="A441" s="27" t="s">
        <v>30</v>
      </c>
      <c r="B441" s="13" t="s">
        <v>125</v>
      </c>
      <c r="C441" s="13" t="s">
        <v>365</v>
      </c>
      <c r="D441" s="13" t="s">
        <v>197</v>
      </c>
      <c r="E441" s="14"/>
      <c r="F441" s="14"/>
      <c r="G441" s="38"/>
      <c r="H441" s="14"/>
      <c r="I441" s="14"/>
      <c r="J441" s="14"/>
      <c r="K441" s="14" t="s">
        <v>346</v>
      </c>
      <c r="L441" s="14"/>
      <c r="M441" s="14"/>
      <c r="N441" s="14"/>
      <c r="O441" s="28"/>
    </row>
    <row r="442" spans="1:15" x14ac:dyDescent="0.2">
      <c r="A442" s="25" t="s">
        <v>30</v>
      </c>
      <c r="B442" s="11" t="s">
        <v>125</v>
      </c>
      <c r="C442" s="11" t="s">
        <v>344</v>
      </c>
      <c r="D442" s="11" t="s">
        <v>195</v>
      </c>
      <c r="E442" s="12"/>
      <c r="F442" s="12"/>
      <c r="G442" s="37"/>
      <c r="H442" s="12"/>
      <c r="I442" s="12"/>
      <c r="J442" s="12"/>
      <c r="K442" s="12" t="s">
        <v>320</v>
      </c>
      <c r="L442" s="12"/>
      <c r="M442" s="12"/>
      <c r="N442" s="12"/>
      <c r="O442" s="26"/>
    </row>
    <row r="443" spans="1:15" x14ac:dyDescent="0.2">
      <c r="A443" s="27" t="s">
        <v>30</v>
      </c>
      <c r="B443" s="13" t="s">
        <v>125</v>
      </c>
      <c r="C443" s="13" t="s">
        <v>344</v>
      </c>
      <c r="D443" s="13" t="s">
        <v>197</v>
      </c>
      <c r="E443" s="14"/>
      <c r="F443" s="14"/>
      <c r="G443" s="38"/>
      <c r="H443" s="14"/>
      <c r="I443" s="14"/>
      <c r="J443" s="14"/>
      <c r="K443" s="14" t="s">
        <v>329</v>
      </c>
      <c r="L443" s="14"/>
      <c r="M443" s="14"/>
      <c r="N443" s="14"/>
      <c r="O443" s="28"/>
    </row>
    <row r="444" spans="1:15" x14ac:dyDescent="0.2">
      <c r="A444" s="25" t="s">
        <v>30</v>
      </c>
      <c r="B444" s="11" t="s">
        <v>125</v>
      </c>
      <c r="C444" s="11" t="s">
        <v>348</v>
      </c>
      <c r="D444" s="11" t="s">
        <v>195</v>
      </c>
      <c r="E444" s="12"/>
      <c r="F444" s="12"/>
      <c r="G444" s="37"/>
      <c r="H444" s="12"/>
      <c r="I444" s="12"/>
      <c r="J444" s="12"/>
      <c r="K444" s="12" t="s">
        <v>372</v>
      </c>
      <c r="L444" s="12"/>
      <c r="M444" s="12"/>
      <c r="N444" s="12"/>
      <c r="O444" s="26"/>
    </row>
    <row r="445" spans="1:15" x14ac:dyDescent="0.2">
      <c r="A445" s="27" t="s">
        <v>30</v>
      </c>
      <c r="B445" s="13" t="s">
        <v>125</v>
      </c>
      <c r="C445" s="13" t="s">
        <v>348</v>
      </c>
      <c r="D445" s="13" t="s">
        <v>197</v>
      </c>
      <c r="E445" s="14"/>
      <c r="F445" s="14"/>
      <c r="G445" s="38"/>
      <c r="H445" s="14"/>
      <c r="I445" s="14"/>
      <c r="J445" s="14"/>
      <c r="K445" s="14" t="s">
        <v>342</v>
      </c>
      <c r="L445" s="14"/>
      <c r="M445" s="14"/>
      <c r="N445" s="14"/>
      <c r="O445" s="28"/>
    </row>
    <row r="446" spans="1:15" x14ac:dyDescent="0.2">
      <c r="A446" s="25" t="s">
        <v>30</v>
      </c>
      <c r="B446" s="11" t="s">
        <v>125</v>
      </c>
      <c r="C446" s="11" t="s">
        <v>375</v>
      </c>
      <c r="D446" s="11" t="s">
        <v>195</v>
      </c>
      <c r="E446" s="12"/>
      <c r="F446" s="12"/>
      <c r="G446" s="37"/>
      <c r="H446" s="12"/>
      <c r="I446" s="12"/>
      <c r="J446" s="12"/>
      <c r="K446" s="12" t="s">
        <v>317</v>
      </c>
      <c r="L446" s="12"/>
      <c r="M446" s="12"/>
      <c r="N446" s="12"/>
      <c r="O446" s="26"/>
    </row>
    <row r="447" spans="1:15" x14ac:dyDescent="0.2">
      <c r="A447" s="27" t="s">
        <v>30</v>
      </c>
      <c r="B447" s="13" t="s">
        <v>125</v>
      </c>
      <c r="C447" s="13" t="s">
        <v>375</v>
      </c>
      <c r="D447" s="13" t="s">
        <v>197</v>
      </c>
      <c r="E447" s="14"/>
      <c r="F447" s="14"/>
      <c r="G447" s="38"/>
      <c r="H447" s="14"/>
      <c r="I447" s="14"/>
      <c r="J447" s="14"/>
      <c r="K447" s="14" t="s">
        <v>326</v>
      </c>
      <c r="L447" s="14"/>
      <c r="M447" s="14"/>
      <c r="N447" s="14"/>
      <c r="O447" s="28"/>
    </row>
    <row r="448" spans="1:15" x14ac:dyDescent="0.2">
      <c r="A448" s="25" t="s">
        <v>30</v>
      </c>
      <c r="B448" s="11" t="s">
        <v>125</v>
      </c>
      <c r="C448" s="11" t="s">
        <v>357</v>
      </c>
      <c r="D448" s="11" t="s">
        <v>195</v>
      </c>
      <c r="E448" s="12"/>
      <c r="F448" s="12"/>
      <c r="G448" s="37"/>
      <c r="H448" s="12"/>
      <c r="I448" s="12"/>
      <c r="J448" s="12"/>
      <c r="K448" s="12" t="s">
        <v>322</v>
      </c>
      <c r="L448" s="12"/>
      <c r="M448" s="12"/>
      <c r="N448" s="12"/>
      <c r="O448" s="26"/>
    </row>
    <row r="449" spans="1:15" x14ac:dyDescent="0.2">
      <c r="A449" s="27" t="s">
        <v>30</v>
      </c>
      <c r="B449" s="13" t="s">
        <v>125</v>
      </c>
      <c r="C449" s="13" t="s">
        <v>357</v>
      </c>
      <c r="D449" s="13" t="s">
        <v>197</v>
      </c>
      <c r="E449" s="14"/>
      <c r="F449" s="14"/>
      <c r="G449" s="38"/>
      <c r="H449" s="14"/>
      <c r="I449" s="14"/>
      <c r="J449" s="14"/>
      <c r="K449" s="14" t="s">
        <v>321</v>
      </c>
      <c r="L449" s="14"/>
      <c r="M449" s="14"/>
      <c r="N449" s="14"/>
      <c r="O449" s="28"/>
    </row>
    <row r="450" spans="1:15" x14ac:dyDescent="0.2">
      <c r="A450" s="25" t="s">
        <v>30</v>
      </c>
      <c r="B450" s="11" t="s">
        <v>125</v>
      </c>
      <c r="C450" s="11" t="s">
        <v>358</v>
      </c>
      <c r="D450" s="11" t="s">
        <v>195</v>
      </c>
      <c r="E450" s="12"/>
      <c r="F450" s="12"/>
      <c r="G450" s="37"/>
      <c r="H450" s="12"/>
      <c r="I450" s="12"/>
      <c r="J450" s="12"/>
      <c r="K450" s="12" t="s">
        <v>320</v>
      </c>
      <c r="L450" s="12"/>
      <c r="M450" s="12"/>
      <c r="N450" s="12"/>
      <c r="O450" s="26"/>
    </row>
    <row r="451" spans="1:15" x14ac:dyDescent="0.2">
      <c r="A451" s="27" t="s">
        <v>30</v>
      </c>
      <c r="B451" s="13" t="s">
        <v>125</v>
      </c>
      <c r="C451" s="13" t="s">
        <v>358</v>
      </c>
      <c r="D451" s="13" t="s">
        <v>197</v>
      </c>
      <c r="E451" s="14"/>
      <c r="F451" s="14"/>
      <c r="G451" s="38"/>
      <c r="H451" s="14"/>
      <c r="I451" s="14"/>
      <c r="J451" s="14"/>
      <c r="K451" s="14" t="s">
        <v>329</v>
      </c>
      <c r="L451" s="14"/>
      <c r="M451" s="14"/>
      <c r="N451" s="14"/>
      <c r="O451" s="28"/>
    </row>
    <row r="452" spans="1:15" x14ac:dyDescent="0.2">
      <c r="A452" s="25" t="s">
        <v>31</v>
      </c>
      <c r="B452" s="11" t="s">
        <v>126</v>
      </c>
      <c r="C452" s="11" t="s">
        <v>360</v>
      </c>
      <c r="D452" s="11" t="s">
        <v>195</v>
      </c>
      <c r="E452" s="12"/>
      <c r="F452" s="12" t="s">
        <v>417</v>
      </c>
      <c r="G452" s="37"/>
      <c r="H452" s="12"/>
      <c r="I452" s="12"/>
      <c r="J452" s="12"/>
      <c r="K452" s="12" t="s">
        <v>390</v>
      </c>
      <c r="L452" s="12"/>
      <c r="M452" s="12"/>
      <c r="N452" s="12"/>
      <c r="O452" s="26"/>
    </row>
    <row r="453" spans="1:15" x14ac:dyDescent="0.2">
      <c r="A453" s="27" t="s">
        <v>31</v>
      </c>
      <c r="B453" s="13" t="s">
        <v>126</v>
      </c>
      <c r="C453" s="13" t="s">
        <v>360</v>
      </c>
      <c r="D453" s="13" t="s">
        <v>197</v>
      </c>
      <c r="E453" s="14"/>
      <c r="F453" s="14" t="s">
        <v>419</v>
      </c>
      <c r="G453" s="38"/>
      <c r="H453" s="14"/>
      <c r="I453" s="14"/>
      <c r="J453" s="14"/>
      <c r="K453" s="14" t="s">
        <v>418</v>
      </c>
      <c r="L453" s="14"/>
      <c r="M453" s="14"/>
      <c r="N453" s="14"/>
      <c r="O453" s="28"/>
    </row>
    <row r="454" spans="1:15" x14ac:dyDescent="0.2">
      <c r="A454" s="25" t="s">
        <v>31</v>
      </c>
      <c r="B454" s="11" t="s">
        <v>126</v>
      </c>
      <c r="C454" s="11" t="s">
        <v>325</v>
      </c>
      <c r="D454" s="11" t="s">
        <v>195</v>
      </c>
      <c r="E454" s="12"/>
      <c r="F454" s="12" t="s">
        <v>407</v>
      </c>
      <c r="G454" s="37"/>
      <c r="H454" s="12"/>
      <c r="I454" s="12"/>
      <c r="J454" s="12"/>
      <c r="K454" s="12" t="s">
        <v>395</v>
      </c>
      <c r="L454" s="12"/>
      <c r="M454" s="12"/>
      <c r="N454" s="12"/>
      <c r="O454" s="26"/>
    </row>
    <row r="455" spans="1:15" x14ac:dyDescent="0.2">
      <c r="A455" s="27" t="s">
        <v>31</v>
      </c>
      <c r="B455" s="13" t="s">
        <v>126</v>
      </c>
      <c r="C455" s="13" t="s">
        <v>325</v>
      </c>
      <c r="D455" s="13" t="s">
        <v>197</v>
      </c>
      <c r="E455" s="14"/>
      <c r="F455" s="14" t="s">
        <v>381</v>
      </c>
      <c r="G455" s="38"/>
      <c r="H455" s="14"/>
      <c r="I455" s="14"/>
      <c r="J455" s="14"/>
      <c r="K455" s="14" t="s">
        <v>401</v>
      </c>
      <c r="L455" s="14"/>
      <c r="M455" s="14"/>
      <c r="N455" s="14"/>
      <c r="O455" s="28"/>
    </row>
    <row r="456" spans="1:15" x14ac:dyDescent="0.2">
      <c r="A456" s="25" t="s">
        <v>31</v>
      </c>
      <c r="B456" s="11" t="s">
        <v>126</v>
      </c>
      <c r="C456" s="11" t="s">
        <v>330</v>
      </c>
      <c r="D456" s="11" t="s">
        <v>195</v>
      </c>
      <c r="E456" s="12"/>
      <c r="F456" s="12" t="s">
        <v>415</v>
      </c>
      <c r="G456" s="37"/>
      <c r="H456" s="12"/>
      <c r="I456" s="12"/>
      <c r="J456" s="12"/>
      <c r="K456" s="12" t="s">
        <v>387</v>
      </c>
      <c r="L456" s="12"/>
      <c r="M456" s="12"/>
      <c r="N456" s="12"/>
      <c r="O456" s="26"/>
    </row>
    <row r="457" spans="1:15" x14ac:dyDescent="0.2">
      <c r="A457" s="27" t="s">
        <v>31</v>
      </c>
      <c r="B457" s="13" t="s">
        <v>126</v>
      </c>
      <c r="C457" s="13" t="s">
        <v>330</v>
      </c>
      <c r="D457" s="13" t="s">
        <v>197</v>
      </c>
      <c r="E457" s="14"/>
      <c r="F457" s="14" t="s">
        <v>406</v>
      </c>
      <c r="G457" s="38"/>
      <c r="H457" s="14"/>
      <c r="I457" s="14"/>
      <c r="J457" s="14"/>
      <c r="K457" s="14" t="s">
        <v>406</v>
      </c>
      <c r="L457" s="14"/>
      <c r="M457" s="14"/>
      <c r="N457" s="14"/>
      <c r="O457" s="28"/>
    </row>
    <row r="458" spans="1:15" x14ac:dyDescent="0.2">
      <c r="A458" s="25" t="s">
        <v>31</v>
      </c>
      <c r="B458" s="11" t="s">
        <v>126</v>
      </c>
      <c r="C458" s="11" t="s">
        <v>365</v>
      </c>
      <c r="D458" s="11" t="s">
        <v>195</v>
      </c>
      <c r="E458" s="12"/>
      <c r="F458" s="12" t="s">
        <v>378</v>
      </c>
      <c r="G458" s="37"/>
      <c r="H458" s="12"/>
      <c r="I458" s="12"/>
      <c r="J458" s="12"/>
      <c r="K458" s="12" t="s">
        <v>376</v>
      </c>
      <c r="L458" s="12"/>
      <c r="M458" s="12"/>
      <c r="N458" s="12"/>
      <c r="O458" s="26"/>
    </row>
    <row r="459" spans="1:15" x14ac:dyDescent="0.2">
      <c r="A459" s="27" t="s">
        <v>31</v>
      </c>
      <c r="B459" s="13" t="s">
        <v>126</v>
      </c>
      <c r="C459" s="13" t="s">
        <v>365</v>
      </c>
      <c r="D459" s="13" t="s">
        <v>197</v>
      </c>
      <c r="E459" s="14"/>
      <c r="F459" s="14" t="s">
        <v>387</v>
      </c>
      <c r="G459" s="38"/>
      <c r="H459" s="14"/>
      <c r="I459" s="14"/>
      <c r="J459" s="14"/>
      <c r="K459" s="14" t="s">
        <v>387</v>
      </c>
      <c r="L459" s="14"/>
      <c r="M459" s="14"/>
      <c r="N459" s="14"/>
      <c r="O459" s="28"/>
    </row>
    <row r="460" spans="1:15" x14ac:dyDescent="0.2">
      <c r="A460" s="25" t="s">
        <v>31</v>
      </c>
      <c r="B460" s="11" t="s">
        <v>126</v>
      </c>
      <c r="C460" s="11" t="s">
        <v>344</v>
      </c>
      <c r="D460" s="11" t="s">
        <v>195</v>
      </c>
      <c r="E460" s="12"/>
      <c r="F460" s="12" t="s">
        <v>408</v>
      </c>
      <c r="G460" s="37"/>
      <c r="H460" s="12"/>
      <c r="I460" s="12"/>
      <c r="J460" s="12"/>
      <c r="K460" s="12" t="s">
        <v>376</v>
      </c>
      <c r="L460" s="12"/>
      <c r="M460" s="12"/>
      <c r="N460" s="12"/>
      <c r="O460" s="26"/>
    </row>
    <row r="461" spans="1:15" x14ac:dyDescent="0.2">
      <c r="A461" s="27" t="s">
        <v>31</v>
      </c>
      <c r="B461" s="13" t="s">
        <v>126</v>
      </c>
      <c r="C461" s="13" t="s">
        <v>344</v>
      </c>
      <c r="D461" s="13" t="s">
        <v>197</v>
      </c>
      <c r="E461" s="14"/>
      <c r="F461" s="14" t="s">
        <v>388</v>
      </c>
      <c r="G461" s="38"/>
      <c r="H461" s="14"/>
      <c r="I461" s="14"/>
      <c r="J461" s="14"/>
      <c r="K461" s="14" t="s">
        <v>377</v>
      </c>
      <c r="L461" s="14"/>
      <c r="M461" s="14"/>
      <c r="N461" s="14"/>
      <c r="O461" s="28"/>
    </row>
    <row r="462" spans="1:15" x14ac:dyDescent="0.2">
      <c r="A462" s="25" t="s">
        <v>31</v>
      </c>
      <c r="B462" s="11" t="s">
        <v>126</v>
      </c>
      <c r="C462" s="11" t="s">
        <v>348</v>
      </c>
      <c r="D462" s="11" t="s">
        <v>195</v>
      </c>
      <c r="E462" s="12"/>
      <c r="F462" s="12" t="s">
        <v>376</v>
      </c>
      <c r="G462" s="37"/>
      <c r="H462" s="12"/>
      <c r="I462" s="12"/>
      <c r="J462" s="12"/>
      <c r="K462" s="12" t="s">
        <v>389</v>
      </c>
      <c r="L462" s="12"/>
      <c r="M462" s="12"/>
      <c r="N462" s="12"/>
      <c r="O462" s="26"/>
    </row>
    <row r="463" spans="1:15" x14ac:dyDescent="0.2">
      <c r="A463" s="27" t="s">
        <v>31</v>
      </c>
      <c r="B463" s="13" t="s">
        <v>126</v>
      </c>
      <c r="C463" s="13" t="s">
        <v>348</v>
      </c>
      <c r="D463" s="13" t="s">
        <v>197</v>
      </c>
      <c r="E463" s="14"/>
      <c r="F463" s="14" t="s">
        <v>391</v>
      </c>
      <c r="G463" s="38"/>
      <c r="H463" s="14"/>
      <c r="I463" s="14"/>
      <c r="J463" s="14"/>
      <c r="K463" s="14" t="s">
        <v>378</v>
      </c>
      <c r="L463" s="14"/>
      <c r="M463" s="14"/>
      <c r="N463" s="14"/>
      <c r="O463" s="28"/>
    </row>
    <row r="464" spans="1:15" x14ac:dyDescent="0.2">
      <c r="A464" s="25" t="s">
        <v>31</v>
      </c>
      <c r="B464" s="11" t="s">
        <v>126</v>
      </c>
      <c r="C464" s="11" t="s">
        <v>375</v>
      </c>
      <c r="D464" s="11" t="s">
        <v>195</v>
      </c>
      <c r="E464" s="12"/>
      <c r="F464" s="12" t="s">
        <v>398</v>
      </c>
      <c r="G464" s="37"/>
      <c r="H464" s="12"/>
      <c r="I464" s="12"/>
      <c r="J464" s="12"/>
      <c r="K464" s="12" t="s">
        <v>402</v>
      </c>
      <c r="L464" s="12"/>
      <c r="M464" s="12"/>
      <c r="N464" s="12"/>
      <c r="O464" s="26"/>
    </row>
    <row r="465" spans="1:15" x14ac:dyDescent="0.2">
      <c r="A465" s="27" t="s">
        <v>31</v>
      </c>
      <c r="B465" s="13" t="s">
        <v>126</v>
      </c>
      <c r="C465" s="13" t="s">
        <v>375</v>
      </c>
      <c r="D465" s="13" t="s">
        <v>197</v>
      </c>
      <c r="E465" s="14"/>
      <c r="F465" s="14" t="s">
        <v>368</v>
      </c>
      <c r="G465" s="38"/>
      <c r="H465" s="14"/>
      <c r="I465" s="14"/>
      <c r="J465" s="14"/>
      <c r="K465" s="14" t="s">
        <v>409</v>
      </c>
      <c r="L465" s="14"/>
      <c r="M465" s="14"/>
      <c r="N465" s="14"/>
      <c r="O465" s="28"/>
    </row>
    <row r="466" spans="1:15" x14ac:dyDescent="0.2">
      <c r="A466" s="25" t="s">
        <v>31</v>
      </c>
      <c r="B466" s="11" t="s">
        <v>126</v>
      </c>
      <c r="C466" s="11" t="s">
        <v>357</v>
      </c>
      <c r="D466" s="11" t="s">
        <v>195</v>
      </c>
      <c r="E466" s="12"/>
      <c r="F466" s="12" t="s">
        <v>353</v>
      </c>
      <c r="G466" s="37"/>
      <c r="H466" s="12"/>
      <c r="I466" s="12"/>
      <c r="J466" s="12"/>
      <c r="K466" s="12" t="s">
        <v>425</v>
      </c>
      <c r="L466" s="12"/>
      <c r="M466" s="12"/>
      <c r="N466" s="12"/>
      <c r="O466" s="26"/>
    </row>
    <row r="467" spans="1:15" x14ac:dyDescent="0.2">
      <c r="A467" s="27" t="s">
        <v>31</v>
      </c>
      <c r="B467" s="13" t="s">
        <v>126</v>
      </c>
      <c r="C467" s="13" t="s">
        <v>357</v>
      </c>
      <c r="D467" s="13" t="s">
        <v>197</v>
      </c>
      <c r="E467" s="14"/>
      <c r="F467" s="14" t="s">
        <v>364</v>
      </c>
      <c r="G467" s="38"/>
      <c r="H467" s="14"/>
      <c r="I467" s="14"/>
      <c r="J467" s="14"/>
      <c r="K467" s="14" t="s">
        <v>351</v>
      </c>
      <c r="L467" s="14"/>
      <c r="M467" s="14"/>
      <c r="N467" s="14"/>
      <c r="O467" s="28"/>
    </row>
    <row r="468" spans="1:15" x14ac:dyDescent="0.2">
      <c r="A468" s="25" t="s">
        <v>31</v>
      </c>
      <c r="B468" s="11" t="s">
        <v>126</v>
      </c>
      <c r="C468" s="11" t="s">
        <v>358</v>
      </c>
      <c r="D468" s="11" t="s">
        <v>195</v>
      </c>
      <c r="E468" s="12"/>
      <c r="F468" s="12" t="s">
        <v>419</v>
      </c>
      <c r="G468" s="37"/>
      <c r="H468" s="12"/>
      <c r="I468" s="12"/>
      <c r="J468" s="12"/>
      <c r="K468" s="12" t="s">
        <v>410</v>
      </c>
      <c r="L468" s="12"/>
      <c r="M468" s="12"/>
      <c r="N468" s="12"/>
      <c r="O468" s="26"/>
    </row>
    <row r="469" spans="1:15" x14ac:dyDescent="0.2">
      <c r="A469" s="27" t="s">
        <v>31</v>
      </c>
      <c r="B469" s="13" t="s">
        <v>126</v>
      </c>
      <c r="C469" s="13" t="s">
        <v>358</v>
      </c>
      <c r="D469" s="13" t="s">
        <v>197</v>
      </c>
      <c r="E469" s="14"/>
      <c r="F469" s="14" t="s">
        <v>412</v>
      </c>
      <c r="G469" s="38"/>
      <c r="H469" s="14"/>
      <c r="I469" s="14"/>
      <c r="J469" s="14"/>
      <c r="K469" s="14" t="s">
        <v>347</v>
      </c>
      <c r="L469" s="14"/>
      <c r="M469" s="14"/>
      <c r="N469" s="14"/>
      <c r="O469" s="28"/>
    </row>
    <row r="470" spans="1:15" x14ac:dyDescent="0.2">
      <c r="A470" s="25" t="s">
        <v>32</v>
      </c>
      <c r="B470" s="11" t="s">
        <v>127</v>
      </c>
      <c r="C470" s="11" t="s">
        <v>360</v>
      </c>
      <c r="D470" s="11" t="s">
        <v>195</v>
      </c>
      <c r="E470" s="12"/>
      <c r="F470" s="12"/>
      <c r="G470" s="37"/>
      <c r="H470" s="12"/>
      <c r="I470" s="12" t="s">
        <v>367</v>
      </c>
      <c r="J470" s="12"/>
      <c r="K470" s="12"/>
      <c r="L470" s="12"/>
      <c r="M470" s="12"/>
      <c r="N470" s="12" t="s">
        <v>373</v>
      </c>
      <c r="O470" s="26"/>
    </row>
    <row r="471" spans="1:15" x14ac:dyDescent="0.2">
      <c r="A471" s="27" t="s">
        <v>32</v>
      </c>
      <c r="B471" s="13" t="s">
        <v>127</v>
      </c>
      <c r="C471" s="13" t="s">
        <v>360</v>
      </c>
      <c r="D471" s="13" t="s">
        <v>197</v>
      </c>
      <c r="E471" s="14"/>
      <c r="F471" s="14"/>
      <c r="G471" s="38"/>
      <c r="H471" s="14"/>
      <c r="I471" s="14" t="s">
        <v>404</v>
      </c>
      <c r="J471" s="14"/>
      <c r="K471" s="14"/>
      <c r="L471" s="14"/>
      <c r="M471" s="14"/>
      <c r="N471" s="14" t="s">
        <v>331</v>
      </c>
      <c r="O471" s="28"/>
    </row>
    <row r="472" spans="1:15" x14ac:dyDescent="0.2">
      <c r="A472" s="25" t="s">
        <v>32</v>
      </c>
      <c r="B472" s="11" t="s">
        <v>127</v>
      </c>
      <c r="C472" s="11" t="s">
        <v>325</v>
      </c>
      <c r="D472" s="11" t="s">
        <v>195</v>
      </c>
      <c r="E472" s="12"/>
      <c r="F472" s="12"/>
      <c r="G472" s="37"/>
      <c r="H472" s="12"/>
      <c r="I472" s="12" t="s">
        <v>339</v>
      </c>
      <c r="J472" s="12"/>
      <c r="K472" s="12"/>
      <c r="L472" s="12"/>
      <c r="M472" s="12"/>
      <c r="N472" s="12" t="s">
        <v>362</v>
      </c>
      <c r="O472" s="26"/>
    </row>
    <row r="473" spans="1:15" x14ac:dyDescent="0.2">
      <c r="A473" s="27" t="s">
        <v>32</v>
      </c>
      <c r="B473" s="13" t="s">
        <v>127</v>
      </c>
      <c r="C473" s="13" t="s">
        <v>325</v>
      </c>
      <c r="D473" s="13" t="s">
        <v>197</v>
      </c>
      <c r="E473" s="14"/>
      <c r="F473" s="14"/>
      <c r="G473" s="38"/>
      <c r="H473" s="14"/>
      <c r="I473" s="14" t="s">
        <v>328</v>
      </c>
      <c r="J473" s="14"/>
      <c r="K473" s="14"/>
      <c r="L473" s="14"/>
      <c r="M473" s="14"/>
      <c r="N473" s="14" t="s">
        <v>341</v>
      </c>
      <c r="O473" s="28"/>
    </row>
    <row r="474" spans="1:15" x14ac:dyDescent="0.2">
      <c r="A474" s="25" t="s">
        <v>32</v>
      </c>
      <c r="B474" s="11" t="s">
        <v>127</v>
      </c>
      <c r="C474" s="11" t="s">
        <v>330</v>
      </c>
      <c r="D474" s="11" t="s">
        <v>195</v>
      </c>
      <c r="E474" s="12"/>
      <c r="F474" s="12"/>
      <c r="G474" s="37"/>
      <c r="H474" s="12"/>
      <c r="I474" s="12" t="s">
        <v>409</v>
      </c>
      <c r="J474" s="12"/>
      <c r="K474" s="12"/>
      <c r="L474" s="12"/>
      <c r="M474" s="12"/>
      <c r="N474" s="12" t="s">
        <v>347</v>
      </c>
      <c r="O474" s="26"/>
    </row>
    <row r="475" spans="1:15" x14ac:dyDescent="0.2">
      <c r="A475" s="27" t="s">
        <v>32</v>
      </c>
      <c r="B475" s="13" t="s">
        <v>127</v>
      </c>
      <c r="C475" s="13" t="s">
        <v>330</v>
      </c>
      <c r="D475" s="13" t="s">
        <v>197</v>
      </c>
      <c r="E475" s="14"/>
      <c r="F475" s="14"/>
      <c r="G475" s="38"/>
      <c r="H475" s="14"/>
      <c r="I475" s="14" t="s">
        <v>351</v>
      </c>
      <c r="J475" s="14"/>
      <c r="K475" s="14"/>
      <c r="L475" s="14"/>
      <c r="M475" s="14"/>
      <c r="N475" s="14" t="s">
        <v>349</v>
      </c>
      <c r="O475" s="28"/>
    </row>
    <row r="476" spans="1:15" x14ac:dyDescent="0.2">
      <c r="A476" s="25" t="s">
        <v>32</v>
      </c>
      <c r="B476" s="11" t="s">
        <v>127</v>
      </c>
      <c r="C476" s="11" t="s">
        <v>365</v>
      </c>
      <c r="D476" s="11" t="s">
        <v>195</v>
      </c>
      <c r="E476" s="12"/>
      <c r="F476" s="12"/>
      <c r="G476" s="37"/>
      <c r="H476" s="12"/>
      <c r="I476" s="12" t="s">
        <v>349</v>
      </c>
      <c r="J476" s="12"/>
      <c r="K476" s="12"/>
      <c r="L476" s="12"/>
      <c r="M476" s="12"/>
      <c r="N476" s="12" t="s">
        <v>425</v>
      </c>
      <c r="O476" s="26"/>
    </row>
    <row r="477" spans="1:15" x14ac:dyDescent="0.2">
      <c r="A477" s="27" t="s">
        <v>32</v>
      </c>
      <c r="B477" s="13" t="s">
        <v>127</v>
      </c>
      <c r="C477" s="13" t="s">
        <v>365</v>
      </c>
      <c r="D477" s="13" t="s">
        <v>197</v>
      </c>
      <c r="E477" s="14"/>
      <c r="F477" s="14"/>
      <c r="G477" s="38"/>
      <c r="H477" s="14"/>
      <c r="I477" s="14" t="s">
        <v>413</v>
      </c>
      <c r="J477" s="14"/>
      <c r="K477" s="14"/>
      <c r="L477" s="14"/>
      <c r="M477" s="14"/>
      <c r="N477" s="14" t="s">
        <v>409</v>
      </c>
      <c r="O477" s="28"/>
    </row>
    <row r="478" spans="1:15" x14ac:dyDescent="0.2">
      <c r="A478" s="25" t="s">
        <v>32</v>
      </c>
      <c r="B478" s="11" t="s">
        <v>127</v>
      </c>
      <c r="C478" s="11" t="s">
        <v>344</v>
      </c>
      <c r="D478" s="11" t="s">
        <v>195</v>
      </c>
      <c r="E478" s="12"/>
      <c r="F478" s="12"/>
      <c r="G478" s="37"/>
      <c r="H478" s="12"/>
      <c r="I478" s="12" t="s">
        <v>420</v>
      </c>
      <c r="J478" s="12"/>
      <c r="K478" s="12"/>
      <c r="L478" s="12"/>
      <c r="M478" s="12"/>
      <c r="N478" s="12" t="s">
        <v>409</v>
      </c>
      <c r="O478" s="26"/>
    </row>
    <row r="479" spans="1:15" x14ac:dyDescent="0.2">
      <c r="A479" s="27" t="s">
        <v>32</v>
      </c>
      <c r="B479" s="13" t="s">
        <v>127</v>
      </c>
      <c r="C479" s="13" t="s">
        <v>344</v>
      </c>
      <c r="D479" s="13" t="s">
        <v>197</v>
      </c>
      <c r="E479" s="14"/>
      <c r="F479" s="14"/>
      <c r="G479" s="38"/>
      <c r="H479" s="14"/>
      <c r="I479" s="14" t="s">
        <v>371</v>
      </c>
      <c r="J479" s="14"/>
      <c r="K479" s="14"/>
      <c r="L479" s="14"/>
      <c r="M479" s="14"/>
      <c r="N479" s="14" t="s">
        <v>420</v>
      </c>
      <c r="O479" s="28"/>
    </row>
    <row r="480" spans="1:15" x14ac:dyDescent="0.2">
      <c r="A480" s="25" t="s">
        <v>32</v>
      </c>
      <c r="B480" s="11" t="s">
        <v>127</v>
      </c>
      <c r="C480" s="11" t="s">
        <v>348</v>
      </c>
      <c r="D480" s="11" t="s">
        <v>195</v>
      </c>
      <c r="E480" s="12"/>
      <c r="F480" s="12"/>
      <c r="G480" s="37"/>
      <c r="H480" s="12"/>
      <c r="I480" s="12" t="s">
        <v>374</v>
      </c>
      <c r="J480" s="12"/>
      <c r="K480" s="12"/>
      <c r="L480" s="12"/>
      <c r="M480" s="12"/>
      <c r="N480" s="12" t="s">
        <v>383</v>
      </c>
      <c r="O480" s="26"/>
    </row>
    <row r="481" spans="1:15" x14ac:dyDescent="0.2">
      <c r="A481" s="27" t="s">
        <v>32</v>
      </c>
      <c r="B481" s="13" t="s">
        <v>127</v>
      </c>
      <c r="C481" s="13" t="s">
        <v>348</v>
      </c>
      <c r="D481" s="13" t="s">
        <v>197</v>
      </c>
      <c r="E481" s="14"/>
      <c r="F481" s="14"/>
      <c r="G481" s="38"/>
      <c r="H481" s="14"/>
      <c r="I481" s="14" t="s">
        <v>354</v>
      </c>
      <c r="J481" s="14"/>
      <c r="K481" s="14"/>
      <c r="L481" s="14"/>
      <c r="M481" s="14"/>
      <c r="N481" s="14" t="s">
        <v>400</v>
      </c>
      <c r="O481" s="28"/>
    </row>
    <row r="482" spans="1:15" x14ac:dyDescent="0.2">
      <c r="A482" s="25" t="s">
        <v>32</v>
      </c>
      <c r="B482" s="11" t="s">
        <v>127</v>
      </c>
      <c r="C482" s="11" t="s">
        <v>375</v>
      </c>
      <c r="D482" s="11" t="s">
        <v>195</v>
      </c>
      <c r="E482" s="12"/>
      <c r="F482" s="12"/>
      <c r="G482" s="37"/>
      <c r="H482" s="12"/>
      <c r="I482" s="12" t="s">
        <v>326</v>
      </c>
      <c r="J482" s="12"/>
      <c r="K482" s="12"/>
      <c r="L482" s="12"/>
      <c r="M482" s="12"/>
      <c r="N482" s="12" t="s">
        <v>337</v>
      </c>
      <c r="O482" s="26"/>
    </row>
    <row r="483" spans="1:15" x14ac:dyDescent="0.2">
      <c r="A483" s="27" t="s">
        <v>32</v>
      </c>
      <c r="B483" s="13" t="s">
        <v>127</v>
      </c>
      <c r="C483" s="13" t="s">
        <v>375</v>
      </c>
      <c r="D483" s="13" t="s">
        <v>197</v>
      </c>
      <c r="E483" s="14"/>
      <c r="F483" s="14"/>
      <c r="G483" s="38"/>
      <c r="H483" s="14"/>
      <c r="I483" s="14" t="s">
        <v>361</v>
      </c>
      <c r="J483" s="14"/>
      <c r="K483" s="14"/>
      <c r="L483" s="14"/>
      <c r="M483" s="14"/>
      <c r="N483" s="14" t="s">
        <v>369</v>
      </c>
      <c r="O483" s="28"/>
    </row>
    <row r="484" spans="1:15" x14ac:dyDescent="0.2">
      <c r="A484" s="25" t="s">
        <v>32</v>
      </c>
      <c r="B484" s="11" t="s">
        <v>127</v>
      </c>
      <c r="C484" s="11" t="s">
        <v>357</v>
      </c>
      <c r="D484" s="11" t="s">
        <v>195</v>
      </c>
      <c r="E484" s="12"/>
      <c r="F484" s="12"/>
      <c r="G484" s="37"/>
      <c r="H484" s="12"/>
      <c r="I484" s="12" t="s">
        <v>319</v>
      </c>
      <c r="J484" s="12"/>
      <c r="K484" s="12"/>
      <c r="L484" s="12"/>
      <c r="M484" s="12"/>
      <c r="N484" s="12" t="s">
        <v>326</v>
      </c>
      <c r="O484" s="26"/>
    </row>
    <row r="485" spans="1:15" x14ac:dyDescent="0.2">
      <c r="A485" s="27" t="s">
        <v>32</v>
      </c>
      <c r="B485" s="13" t="s">
        <v>127</v>
      </c>
      <c r="C485" s="13" t="s">
        <v>357</v>
      </c>
      <c r="D485" s="13" t="s">
        <v>197</v>
      </c>
      <c r="E485" s="14"/>
      <c r="F485" s="14"/>
      <c r="G485" s="38"/>
      <c r="H485" s="14"/>
      <c r="I485" s="14" t="s">
        <v>317</v>
      </c>
      <c r="J485" s="14"/>
      <c r="K485" s="14"/>
      <c r="L485" s="14"/>
      <c r="M485" s="14"/>
      <c r="N485" s="14" t="s">
        <v>327</v>
      </c>
      <c r="O485" s="28"/>
    </row>
    <row r="486" spans="1:15" x14ac:dyDescent="0.2">
      <c r="A486" s="25" t="s">
        <v>32</v>
      </c>
      <c r="B486" s="11" t="s">
        <v>127</v>
      </c>
      <c r="C486" s="11" t="s">
        <v>358</v>
      </c>
      <c r="D486" s="11" t="s">
        <v>195</v>
      </c>
      <c r="E486" s="12"/>
      <c r="F486" s="12"/>
      <c r="G486" s="37"/>
      <c r="H486" s="12"/>
      <c r="I486" s="12" t="s">
        <v>328</v>
      </c>
      <c r="J486" s="12"/>
      <c r="K486" s="12"/>
      <c r="L486" s="12"/>
      <c r="M486" s="12"/>
      <c r="N486" s="12" t="s">
        <v>371</v>
      </c>
      <c r="O486" s="26"/>
    </row>
    <row r="487" spans="1:15" x14ac:dyDescent="0.2">
      <c r="A487" s="27" t="s">
        <v>32</v>
      </c>
      <c r="B487" s="13" t="s">
        <v>127</v>
      </c>
      <c r="C487" s="13" t="s">
        <v>358</v>
      </c>
      <c r="D487" s="13" t="s">
        <v>197</v>
      </c>
      <c r="E487" s="14"/>
      <c r="F487" s="14"/>
      <c r="G487" s="38"/>
      <c r="H487" s="14"/>
      <c r="I487" s="14" t="s">
        <v>338</v>
      </c>
      <c r="J487" s="14"/>
      <c r="K487" s="14"/>
      <c r="L487" s="14"/>
      <c r="M487" s="14"/>
      <c r="N487" s="14" t="s">
        <v>397</v>
      </c>
      <c r="O487" s="28"/>
    </row>
    <row r="488" spans="1:15" x14ac:dyDescent="0.2">
      <c r="A488" s="25" t="s">
        <v>33</v>
      </c>
      <c r="B488" s="11" t="s">
        <v>128</v>
      </c>
      <c r="C488" s="11" t="s">
        <v>360</v>
      </c>
      <c r="D488" s="11" t="s">
        <v>195</v>
      </c>
      <c r="E488" s="12"/>
      <c r="F488" s="12" t="s">
        <v>349</v>
      </c>
      <c r="G488" s="37" t="s">
        <v>370</v>
      </c>
      <c r="H488" s="12">
        <v>55</v>
      </c>
      <c r="I488" s="12" t="s">
        <v>405</v>
      </c>
      <c r="J488" s="12" t="s">
        <v>398</v>
      </c>
      <c r="K488" s="12" t="s">
        <v>394</v>
      </c>
      <c r="L488" s="12">
        <v>58</v>
      </c>
      <c r="M488" s="12">
        <v>57</v>
      </c>
      <c r="N488" s="12"/>
      <c r="O488" s="26" t="s">
        <v>394</v>
      </c>
    </row>
    <row r="489" spans="1:15" x14ac:dyDescent="0.2">
      <c r="A489" s="27" t="s">
        <v>33</v>
      </c>
      <c r="B489" s="13" t="s">
        <v>128</v>
      </c>
      <c r="C489" s="13" t="s">
        <v>360</v>
      </c>
      <c r="D489" s="13" t="s">
        <v>197</v>
      </c>
      <c r="E489" s="14"/>
      <c r="F489" s="14" t="s">
        <v>420</v>
      </c>
      <c r="G489" s="38" t="s">
        <v>332</v>
      </c>
      <c r="H489" s="14">
        <v>42</v>
      </c>
      <c r="I489" s="14" t="s">
        <v>332</v>
      </c>
      <c r="J489" s="14" t="s">
        <v>336</v>
      </c>
      <c r="K489" s="14" t="s">
        <v>372</v>
      </c>
      <c r="L489" s="14">
        <v>44</v>
      </c>
      <c r="M489" s="14">
        <v>48</v>
      </c>
      <c r="N489" s="14"/>
      <c r="O489" s="28" t="s">
        <v>370</v>
      </c>
    </row>
    <row r="490" spans="1:15" x14ac:dyDescent="0.2">
      <c r="A490" s="25" t="s">
        <v>33</v>
      </c>
      <c r="B490" s="11" t="s">
        <v>128</v>
      </c>
      <c r="C490" s="11" t="s">
        <v>325</v>
      </c>
      <c r="D490" s="11" t="s">
        <v>195</v>
      </c>
      <c r="E490" s="12"/>
      <c r="F490" s="12" t="s">
        <v>346</v>
      </c>
      <c r="G490" s="37" t="s">
        <v>323</v>
      </c>
      <c r="H490" s="12">
        <v>40</v>
      </c>
      <c r="I490" s="12" t="s">
        <v>420</v>
      </c>
      <c r="J490" s="12" t="s">
        <v>409</v>
      </c>
      <c r="K490" s="12" t="s">
        <v>335</v>
      </c>
      <c r="L490" s="12">
        <v>40</v>
      </c>
      <c r="M490" s="12">
        <v>41</v>
      </c>
      <c r="N490" s="12"/>
      <c r="O490" s="26" t="s">
        <v>399</v>
      </c>
    </row>
    <row r="491" spans="1:15" x14ac:dyDescent="0.2">
      <c r="A491" s="27" t="s">
        <v>33</v>
      </c>
      <c r="B491" s="13" t="s">
        <v>128</v>
      </c>
      <c r="C491" s="13" t="s">
        <v>325</v>
      </c>
      <c r="D491" s="13" t="s">
        <v>197</v>
      </c>
      <c r="E491" s="14"/>
      <c r="F491" s="14" t="s">
        <v>352</v>
      </c>
      <c r="G491" s="38" t="s">
        <v>362</v>
      </c>
      <c r="H491" s="14">
        <v>28</v>
      </c>
      <c r="I491" s="14" t="s">
        <v>366</v>
      </c>
      <c r="J491" s="14" t="s">
        <v>346</v>
      </c>
      <c r="K491" s="14" t="s">
        <v>366</v>
      </c>
      <c r="L491" s="14">
        <v>24</v>
      </c>
      <c r="M491" s="14">
        <v>35</v>
      </c>
      <c r="N491" s="14"/>
      <c r="O491" s="28" t="s">
        <v>397</v>
      </c>
    </row>
    <row r="492" spans="1:15" x14ac:dyDescent="0.2">
      <c r="A492" s="25" t="s">
        <v>33</v>
      </c>
      <c r="B492" s="11" t="s">
        <v>128</v>
      </c>
      <c r="C492" s="11" t="s">
        <v>330</v>
      </c>
      <c r="D492" s="11" t="s">
        <v>195</v>
      </c>
      <c r="E492" s="12"/>
      <c r="F492" s="12" t="s">
        <v>421</v>
      </c>
      <c r="G492" s="37" t="s">
        <v>393</v>
      </c>
      <c r="H492" s="12">
        <v>68</v>
      </c>
      <c r="I492" s="12" t="s">
        <v>414</v>
      </c>
      <c r="J492" s="12" t="s">
        <v>393</v>
      </c>
      <c r="K492" s="12" t="s">
        <v>379</v>
      </c>
      <c r="L492" s="12">
        <v>73</v>
      </c>
      <c r="M492" s="12">
        <v>70</v>
      </c>
      <c r="N492" s="12"/>
      <c r="O492" s="26" t="s">
        <v>379</v>
      </c>
    </row>
    <row r="493" spans="1:15" x14ac:dyDescent="0.2">
      <c r="A493" s="27" t="s">
        <v>33</v>
      </c>
      <c r="B493" s="13" t="s">
        <v>128</v>
      </c>
      <c r="C493" s="13" t="s">
        <v>330</v>
      </c>
      <c r="D493" s="13" t="s">
        <v>197</v>
      </c>
      <c r="E493" s="14"/>
      <c r="F493" s="14" t="s">
        <v>394</v>
      </c>
      <c r="G493" s="38" t="s">
        <v>343</v>
      </c>
      <c r="H493" s="14">
        <v>58</v>
      </c>
      <c r="I493" s="14" t="s">
        <v>354</v>
      </c>
      <c r="J493" s="14" t="s">
        <v>396</v>
      </c>
      <c r="K493" s="14" t="s">
        <v>353</v>
      </c>
      <c r="L493" s="14">
        <v>63</v>
      </c>
      <c r="M493" s="14">
        <v>61</v>
      </c>
      <c r="N493" s="14"/>
      <c r="O493" s="28" t="s">
        <v>381</v>
      </c>
    </row>
    <row r="494" spans="1:15" x14ac:dyDescent="0.2">
      <c r="A494" s="25" t="s">
        <v>33</v>
      </c>
      <c r="B494" s="11" t="s">
        <v>128</v>
      </c>
      <c r="C494" s="11" t="s">
        <v>365</v>
      </c>
      <c r="D494" s="11" t="s">
        <v>195</v>
      </c>
      <c r="E494" s="12"/>
      <c r="F494" s="12" t="s">
        <v>386</v>
      </c>
      <c r="G494" s="37" t="s">
        <v>406</v>
      </c>
      <c r="H494" s="12">
        <v>85</v>
      </c>
      <c r="I494" s="12" t="s">
        <v>411</v>
      </c>
      <c r="J494" s="12" t="s">
        <v>382</v>
      </c>
      <c r="K494" s="12" t="s">
        <v>406</v>
      </c>
      <c r="L494" s="12">
        <v>87</v>
      </c>
      <c r="M494" s="12">
        <v>86</v>
      </c>
      <c r="N494" s="12"/>
      <c r="O494" s="26" t="s">
        <v>416</v>
      </c>
    </row>
    <row r="495" spans="1:15" x14ac:dyDescent="0.2">
      <c r="A495" s="27" t="s">
        <v>33</v>
      </c>
      <c r="B495" s="13" t="s">
        <v>128</v>
      </c>
      <c r="C495" s="13" t="s">
        <v>365</v>
      </c>
      <c r="D495" s="13" t="s">
        <v>197</v>
      </c>
      <c r="E495" s="14"/>
      <c r="F495" s="14" t="s">
        <v>407</v>
      </c>
      <c r="G495" s="38" t="s">
        <v>380</v>
      </c>
      <c r="H495" s="14">
        <v>81</v>
      </c>
      <c r="I495" s="14" t="s">
        <v>418</v>
      </c>
      <c r="J495" s="14" t="s">
        <v>417</v>
      </c>
      <c r="K495" s="14" t="s">
        <v>410</v>
      </c>
      <c r="L495" s="14">
        <v>83</v>
      </c>
      <c r="M495" s="14">
        <v>82</v>
      </c>
      <c r="N495" s="14"/>
      <c r="O495" s="28" t="s">
        <v>406</v>
      </c>
    </row>
    <row r="496" spans="1:15" x14ac:dyDescent="0.2">
      <c r="A496" s="25" t="s">
        <v>33</v>
      </c>
      <c r="B496" s="11" t="s">
        <v>128</v>
      </c>
      <c r="C496" s="11" t="s">
        <v>344</v>
      </c>
      <c r="D496" s="11" t="s">
        <v>195</v>
      </c>
      <c r="E496" s="12"/>
      <c r="F496" s="12" t="s">
        <v>392</v>
      </c>
      <c r="G496" s="37" t="s">
        <v>380</v>
      </c>
      <c r="H496" s="12">
        <v>80</v>
      </c>
      <c r="I496" s="12" t="s">
        <v>417</v>
      </c>
      <c r="J496" s="12" t="s">
        <v>410</v>
      </c>
      <c r="K496" s="12" t="s">
        <v>380</v>
      </c>
      <c r="L496" s="12">
        <v>82</v>
      </c>
      <c r="M496" s="12">
        <v>81</v>
      </c>
      <c r="N496" s="12"/>
      <c r="O496" s="26" t="s">
        <v>411</v>
      </c>
    </row>
    <row r="497" spans="1:15" x14ac:dyDescent="0.2">
      <c r="A497" s="27" t="s">
        <v>33</v>
      </c>
      <c r="B497" s="13" t="s">
        <v>128</v>
      </c>
      <c r="C497" s="13" t="s">
        <v>344</v>
      </c>
      <c r="D497" s="13" t="s">
        <v>197</v>
      </c>
      <c r="E497" s="14"/>
      <c r="F497" s="14" t="s">
        <v>400</v>
      </c>
      <c r="G497" s="38" t="s">
        <v>383</v>
      </c>
      <c r="H497" s="14">
        <v>74</v>
      </c>
      <c r="I497" s="14" t="s">
        <v>414</v>
      </c>
      <c r="J497" s="14" t="s">
        <v>419</v>
      </c>
      <c r="K497" s="14" t="s">
        <v>414</v>
      </c>
      <c r="L497" s="14">
        <v>76</v>
      </c>
      <c r="M497" s="14">
        <v>75</v>
      </c>
      <c r="N497" s="14"/>
      <c r="O497" s="28" t="s">
        <v>417</v>
      </c>
    </row>
    <row r="498" spans="1:15" x14ac:dyDescent="0.2">
      <c r="A498" s="25" t="s">
        <v>33</v>
      </c>
      <c r="B498" s="11" t="s">
        <v>128</v>
      </c>
      <c r="C498" s="11" t="s">
        <v>348</v>
      </c>
      <c r="D498" s="11" t="s">
        <v>195</v>
      </c>
      <c r="E498" s="12"/>
      <c r="F498" s="12" t="s">
        <v>390</v>
      </c>
      <c r="G498" s="37" t="s">
        <v>408</v>
      </c>
      <c r="H498" s="12">
        <v>91</v>
      </c>
      <c r="I498" s="12" t="s">
        <v>415</v>
      </c>
      <c r="J498" s="12" t="s">
        <v>408</v>
      </c>
      <c r="K498" s="12" t="s">
        <v>416</v>
      </c>
      <c r="L498" s="12">
        <v>92</v>
      </c>
      <c r="M498" s="12">
        <v>92</v>
      </c>
      <c r="N498" s="12"/>
      <c r="O498" s="26" t="s">
        <v>378</v>
      </c>
    </row>
    <row r="499" spans="1:15" x14ac:dyDescent="0.2">
      <c r="A499" s="27" t="s">
        <v>33</v>
      </c>
      <c r="B499" s="13" t="s">
        <v>128</v>
      </c>
      <c r="C499" s="13" t="s">
        <v>348</v>
      </c>
      <c r="D499" s="13" t="s">
        <v>197</v>
      </c>
      <c r="E499" s="14"/>
      <c r="F499" s="14" t="s">
        <v>411</v>
      </c>
      <c r="G499" s="38" t="s">
        <v>395</v>
      </c>
      <c r="H499" s="14">
        <v>89</v>
      </c>
      <c r="I499" s="14" t="s">
        <v>395</v>
      </c>
      <c r="J499" s="14" t="s">
        <v>416</v>
      </c>
      <c r="K499" s="14" t="s">
        <v>424</v>
      </c>
      <c r="L499" s="14">
        <v>90</v>
      </c>
      <c r="M499" s="14">
        <v>90</v>
      </c>
      <c r="N499" s="14"/>
      <c r="O499" s="28" t="s">
        <v>385</v>
      </c>
    </row>
    <row r="500" spans="1:15" x14ac:dyDescent="0.2">
      <c r="A500" s="25" t="s">
        <v>33</v>
      </c>
      <c r="B500" s="11" t="s">
        <v>128</v>
      </c>
      <c r="C500" s="11" t="s">
        <v>375</v>
      </c>
      <c r="D500" s="11" t="s">
        <v>195</v>
      </c>
      <c r="E500" s="12"/>
      <c r="F500" s="12" t="s">
        <v>420</v>
      </c>
      <c r="G500" s="37" t="s">
        <v>403</v>
      </c>
      <c r="H500" s="12">
        <v>45</v>
      </c>
      <c r="I500" s="12" t="s">
        <v>364</v>
      </c>
      <c r="J500" s="12" t="s">
        <v>347</v>
      </c>
      <c r="K500" s="12" t="s">
        <v>332</v>
      </c>
      <c r="L500" s="12">
        <v>47</v>
      </c>
      <c r="M500" s="12">
        <v>44</v>
      </c>
      <c r="N500" s="12"/>
      <c r="O500" s="26" t="s">
        <v>364</v>
      </c>
    </row>
    <row r="501" spans="1:15" x14ac:dyDescent="0.2">
      <c r="A501" s="27" t="s">
        <v>33</v>
      </c>
      <c r="B501" s="13" t="s">
        <v>128</v>
      </c>
      <c r="C501" s="13" t="s">
        <v>375</v>
      </c>
      <c r="D501" s="13" t="s">
        <v>197</v>
      </c>
      <c r="E501" s="14"/>
      <c r="F501" s="14" t="s">
        <v>404</v>
      </c>
      <c r="G501" s="38" t="s">
        <v>404</v>
      </c>
      <c r="H501" s="14">
        <v>35</v>
      </c>
      <c r="I501" s="14" t="s">
        <v>323</v>
      </c>
      <c r="J501" s="14" t="s">
        <v>346</v>
      </c>
      <c r="K501" s="14" t="s">
        <v>346</v>
      </c>
      <c r="L501" s="14">
        <v>37</v>
      </c>
      <c r="M501" s="14">
        <v>43</v>
      </c>
      <c r="N501" s="14"/>
      <c r="O501" s="28" t="s">
        <v>346</v>
      </c>
    </row>
    <row r="502" spans="1:15" x14ac:dyDescent="0.2">
      <c r="A502" s="25" t="s">
        <v>33</v>
      </c>
      <c r="B502" s="11" t="s">
        <v>128</v>
      </c>
      <c r="C502" s="11" t="s">
        <v>357</v>
      </c>
      <c r="D502" s="11" t="s">
        <v>195</v>
      </c>
      <c r="E502" s="12"/>
      <c r="F502" s="12" t="s">
        <v>341</v>
      </c>
      <c r="G502" s="37" t="s">
        <v>345</v>
      </c>
      <c r="H502" s="12">
        <v>28</v>
      </c>
      <c r="I502" s="12" t="s">
        <v>397</v>
      </c>
      <c r="J502" s="12" t="s">
        <v>335</v>
      </c>
      <c r="K502" s="12" t="s">
        <v>371</v>
      </c>
      <c r="L502" s="12">
        <v>28</v>
      </c>
      <c r="M502" s="12">
        <v>24</v>
      </c>
      <c r="N502" s="12"/>
      <c r="O502" s="26" t="s">
        <v>338</v>
      </c>
    </row>
    <row r="503" spans="1:15" x14ac:dyDescent="0.2">
      <c r="A503" s="27" t="s">
        <v>33</v>
      </c>
      <c r="B503" s="13" t="s">
        <v>128</v>
      </c>
      <c r="C503" s="13" t="s">
        <v>357</v>
      </c>
      <c r="D503" s="13" t="s">
        <v>197</v>
      </c>
      <c r="E503" s="14"/>
      <c r="F503" s="14" t="s">
        <v>328</v>
      </c>
      <c r="G503" s="38" t="s">
        <v>333</v>
      </c>
      <c r="H503" s="14">
        <v>18</v>
      </c>
      <c r="I503" s="14" t="s">
        <v>337</v>
      </c>
      <c r="J503" s="14" t="s">
        <v>337</v>
      </c>
      <c r="K503" s="14" t="s">
        <v>369</v>
      </c>
      <c r="L503" s="14">
        <v>23</v>
      </c>
      <c r="M503" s="14">
        <v>26</v>
      </c>
      <c r="N503" s="14"/>
      <c r="O503" s="28" t="s">
        <v>369</v>
      </c>
    </row>
    <row r="504" spans="1:15" x14ac:dyDescent="0.2">
      <c r="A504" s="25" t="s">
        <v>33</v>
      </c>
      <c r="B504" s="11" t="s">
        <v>128</v>
      </c>
      <c r="C504" s="11" t="s">
        <v>358</v>
      </c>
      <c r="D504" s="11" t="s">
        <v>195</v>
      </c>
      <c r="E504" s="12"/>
      <c r="F504" s="12" t="s">
        <v>347</v>
      </c>
      <c r="G504" s="37" t="s">
        <v>425</v>
      </c>
      <c r="H504" s="12">
        <v>58</v>
      </c>
      <c r="I504" s="12" t="s">
        <v>350</v>
      </c>
      <c r="J504" s="12" t="s">
        <v>354</v>
      </c>
      <c r="K504" s="12" t="s">
        <v>353</v>
      </c>
      <c r="L504" s="12">
        <v>63</v>
      </c>
      <c r="M504" s="12">
        <v>58</v>
      </c>
      <c r="N504" s="12"/>
      <c r="O504" s="26" t="s">
        <v>425</v>
      </c>
    </row>
    <row r="505" spans="1:15" x14ac:dyDescent="0.2">
      <c r="A505" s="27" t="s">
        <v>33</v>
      </c>
      <c r="B505" s="13" t="s">
        <v>128</v>
      </c>
      <c r="C505" s="13" t="s">
        <v>358</v>
      </c>
      <c r="D505" s="13" t="s">
        <v>197</v>
      </c>
      <c r="E505" s="14"/>
      <c r="F505" s="14" t="s">
        <v>336</v>
      </c>
      <c r="G505" s="38" t="s">
        <v>349</v>
      </c>
      <c r="H505" s="14">
        <v>52</v>
      </c>
      <c r="I505" s="14" t="s">
        <v>342</v>
      </c>
      <c r="J505" s="14" t="s">
        <v>351</v>
      </c>
      <c r="K505" s="14" t="s">
        <v>324</v>
      </c>
      <c r="L505" s="14">
        <v>51</v>
      </c>
      <c r="M505" s="14">
        <v>56</v>
      </c>
      <c r="N505" s="14"/>
      <c r="O505" s="28" t="s">
        <v>422</v>
      </c>
    </row>
    <row r="506" spans="1:15" x14ac:dyDescent="0.2">
      <c r="A506" s="25" t="s">
        <v>34</v>
      </c>
      <c r="B506" s="11" t="s">
        <v>129</v>
      </c>
      <c r="C506" s="11" t="s">
        <v>360</v>
      </c>
      <c r="D506" s="11" t="s">
        <v>195</v>
      </c>
      <c r="E506" s="12"/>
      <c r="F506" s="12"/>
      <c r="G506" s="37"/>
      <c r="H506" s="12">
        <v>75</v>
      </c>
      <c r="I506" s="12"/>
      <c r="J506" s="12"/>
      <c r="K506" s="12"/>
      <c r="L506" s="12"/>
      <c r="M506" s="12">
        <v>79</v>
      </c>
      <c r="N506" s="12"/>
      <c r="O506" s="26"/>
    </row>
    <row r="507" spans="1:15" x14ac:dyDescent="0.2">
      <c r="A507" s="27" t="s">
        <v>34</v>
      </c>
      <c r="B507" s="13" t="s">
        <v>129</v>
      </c>
      <c r="C507" s="13" t="s">
        <v>360</v>
      </c>
      <c r="D507" s="13" t="s">
        <v>197</v>
      </c>
      <c r="E507" s="14"/>
      <c r="F507" s="14"/>
      <c r="G507" s="38"/>
      <c r="H507" s="14">
        <v>78</v>
      </c>
      <c r="I507" s="14"/>
      <c r="J507" s="14"/>
      <c r="K507" s="14"/>
      <c r="L507" s="14"/>
      <c r="M507" s="14">
        <v>82</v>
      </c>
      <c r="N507" s="14"/>
      <c r="O507" s="28"/>
    </row>
    <row r="508" spans="1:15" x14ac:dyDescent="0.2">
      <c r="A508" s="25" t="s">
        <v>34</v>
      </c>
      <c r="B508" s="11" t="s">
        <v>129</v>
      </c>
      <c r="C508" s="11" t="s">
        <v>325</v>
      </c>
      <c r="D508" s="11" t="s">
        <v>195</v>
      </c>
      <c r="E508" s="12"/>
      <c r="F508" s="12"/>
      <c r="G508" s="37"/>
      <c r="H508" s="12"/>
      <c r="I508" s="12"/>
      <c r="J508" s="12"/>
      <c r="K508" s="12"/>
      <c r="L508" s="12"/>
      <c r="M508" s="12">
        <v>76</v>
      </c>
      <c r="N508" s="12"/>
      <c r="O508" s="26"/>
    </row>
    <row r="509" spans="1:15" x14ac:dyDescent="0.2">
      <c r="A509" s="27" t="s">
        <v>34</v>
      </c>
      <c r="B509" s="13" t="s">
        <v>129</v>
      </c>
      <c r="C509" s="13" t="s">
        <v>325</v>
      </c>
      <c r="D509" s="13" t="s">
        <v>197</v>
      </c>
      <c r="E509" s="14"/>
      <c r="F509" s="14"/>
      <c r="G509" s="38"/>
      <c r="H509" s="14"/>
      <c r="I509" s="14"/>
      <c r="J509" s="14"/>
      <c r="K509" s="14"/>
      <c r="L509" s="14"/>
      <c r="M509" s="14">
        <v>81</v>
      </c>
      <c r="N509" s="14"/>
      <c r="O509" s="28"/>
    </row>
    <row r="510" spans="1:15" x14ac:dyDescent="0.2">
      <c r="A510" s="25" t="s">
        <v>34</v>
      </c>
      <c r="B510" s="11" t="s">
        <v>129</v>
      </c>
      <c r="C510" s="11" t="s">
        <v>330</v>
      </c>
      <c r="D510" s="11" t="s">
        <v>195</v>
      </c>
      <c r="E510" s="12"/>
      <c r="F510" s="12"/>
      <c r="G510" s="37"/>
      <c r="H510" s="12"/>
      <c r="I510" s="12"/>
      <c r="J510" s="12"/>
      <c r="K510" s="12"/>
      <c r="L510" s="12"/>
      <c r="M510" s="12">
        <v>86</v>
      </c>
      <c r="N510" s="12"/>
      <c r="O510" s="26"/>
    </row>
    <row r="511" spans="1:15" x14ac:dyDescent="0.2">
      <c r="A511" s="27" t="s">
        <v>34</v>
      </c>
      <c r="B511" s="13" t="s">
        <v>129</v>
      </c>
      <c r="C511" s="13" t="s">
        <v>330</v>
      </c>
      <c r="D511" s="13" t="s">
        <v>197</v>
      </c>
      <c r="E511" s="14"/>
      <c r="F511" s="14"/>
      <c r="G511" s="38"/>
      <c r="H511" s="14"/>
      <c r="I511" s="14"/>
      <c r="J511" s="14"/>
      <c r="K511" s="14"/>
      <c r="L511" s="14"/>
      <c r="M511" s="14">
        <v>85</v>
      </c>
      <c r="N511" s="14"/>
      <c r="O511" s="28"/>
    </row>
    <row r="512" spans="1:15" x14ac:dyDescent="0.2">
      <c r="A512" s="25" t="s">
        <v>34</v>
      </c>
      <c r="B512" s="11" t="s">
        <v>129</v>
      </c>
      <c r="C512" s="11" t="s">
        <v>365</v>
      </c>
      <c r="D512" s="11" t="s">
        <v>195</v>
      </c>
      <c r="E512" s="12"/>
      <c r="F512" s="12"/>
      <c r="G512" s="37"/>
      <c r="H512" s="12">
        <v>88</v>
      </c>
      <c r="I512" s="12"/>
      <c r="J512" s="12"/>
      <c r="K512" s="12"/>
      <c r="L512" s="12"/>
      <c r="M512" s="12">
        <v>91</v>
      </c>
      <c r="N512" s="12"/>
      <c r="O512" s="26"/>
    </row>
    <row r="513" spans="1:15" x14ac:dyDescent="0.2">
      <c r="A513" s="27" t="s">
        <v>34</v>
      </c>
      <c r="B513" s="13" t="s">
        <v>129</v>
      </c>
      <c r="C513" s="13" t="s">
        <v>365</v>
      </c>
      <c r="D513" s="13" t="s">
        <v>197</v>
      </c>
      <c r="E513" s="14"/>
      <c r="F513" s="14"/>
      <c r="G513" s="38"/>
      <c r="H513" s="14">
        <v>89</v>
      </c>
      <c r="I513" s="14"/>
      <c r="J513" s="14"/>
      <c r="K513" s="14"/>
      <c r="L513" s="14"/>
      <c r="M513" s="14">
        <v>92</v>
      </c>
      <c r="N513" s="14"/>
      <c r="O513" s="28"/>
    </row>
    <row r="514" spans="1:15" x14ac:dyDescent="0.2">
      <c r="A514" s="25" t="s">
        <v>34</v>
      </c>
      <c r="B514" s="11" t="s">
        <v>129</v>
      </c>
      <c r="C514" s="11" t="s">
        <v>344</v>
      </c>
      <c r="D514" s="11" t="s">
        <v>195</v>
      </c>
      <c r="E514" s="12"/>
      <c r="F514" s="12"/>
      <c r="G514" s="37"/>
      <c r="H514" s="12"/>
      <c r="I514" s="12"/>
      <c r="J514" s="12"/>
      <c r="K514" s="12"/>
      <c r="L514" s="12"/>
      <c r="M514" s="12">
        <v>90</v>
      </c>
      <c r="N514" s="12"/>
      <c r="O514" s="26"/>
    </row>
    <row r="515" spans="1:15" x14ac:dyDescent="0.2">
      <c r="A515" s="27" t="s">
        <v>34</v>
      </c>
      <c r="B515" s="13" t="s">
        <v>129</v>
      </c>
      <c r="C515" s="13" t="s">
        <v>344</v>
      </c>
      <c r="D515" s="13" t="s">
        <v>197</v>
      </c>
      <c r="E515" s="14"/>
      <c r="F515" s="14"/>
      <c r="G515" s="38"/>
      <c r="H515" s="14"/>
      <c r="I515" s="14"/>
      <c r="J515" s="14"/>
      <c r="K515" s="14"/>
      <c r="L515" s="14"/>
      <c r="M515" s="14">
        <v>91</v>
      </c>
      <c r="N515" s="14"/>
      <c r="O515" s="28"/>
    </row>
    <row r="516" spans="1:15" x14ac:dyDescent="0.2">
      <c r="A516" s="25" t="s">
        <v>34</v>
      </c>
      <c r="B516" s="11" t="s">
        <v>129</v>
      </c>
      <c r="C516" s="11" t="s">
        <v>348</v>
      </c>
      <c r="D516" s="11" t="s">
        <v>195</v>
      </c>
      <c r="E516" s="12"/>
      <c r="F516" s="12"/>
      <c r="G516" s="37"/>
      <c r="H516" s="12"/>
      <c r="I516" s="12"/>
      <c r="J516" s="12"/>
      <c r="K516" s="12"/>
      <c r="L516" s="12"/>
      <c r="M516" s="12">
        <v>94</v>
      </c>
      <c r="N516" s="12"/>
      <c r="O516" s="26"/>
    </row>
    <row r="517" spans="1:15" x14ac:dyDescent="0.2">
      <c r="A517" s="27" t="s">
        <v>34</v>
      </c>
      <c r="B517" s="13" t="s">
        <v>129</v>
      </c>
      <c r="C517" s="13" t="s">
        <v>348</v>
      </c>
      <c r="D517" s="13" t="s">
        <v>197</v>
      </c>
      <c r="E517" s="14"/>
      <c r="F517" s="14"/>
      <c r="G517" s="38"/>
      <c r="H517" s="14"/>
      <c r="I517" s="14"/>
      <c r="J517" s="14"/>
      <c r="K517" s="14"/>
      <c r="L517" s="14"/>
      <c r="M517" s="14">
        <v>93</v>
      </c>
      <c r="N517" s="14"/>
      <c r="O517" s="28"/>
    </row>
    <row r="518" spans="1:15" x14ac:dyDescent="0.2">
      <c r="A518" s="25" t="s">
        <v>34</v>
      </c>
      <c r="B518" s="11" t="s">
        <v>129</v>
      </c>
      <c r="C518" s="11" t="s">
        <v>375</v>
      </c>
      <c r="D518" s="11" t="s">
        <v>195</v>
      </c>
      <c r="E518" s="12"/>
      <c r="F518" s="12"/>
      <c r="G518" s="37"/>
      <c r="H518" s="12">
        <v>34</v>
      </c>
      <c r="I518" s="12"/>
      <c r="J518" s="12"/>
      <c r="K518" s="12"/>
      <c r="L518" s="12"/>
      <c r="M518" s="12">
        <v>40</v>
      </c>
      <c r="N518" s="12"/>
      <c r="O518" s="26"/>
    </row>
    <row r="519" spans="1:15" x14ac:dyDescent="0.2">
      <c r="A519" s="27" t="s">
        <v>34</v>
      </c>
      <c r="B519" s="13" t="s">
        <v>129</v>
      </c>
      <c r="C519" s="13" t="s">
        <v>375</v>
      </c>
      <c r="D519" s="13" t="s">
        <v>197</v>
      </c>
      <c r="E519" s="14"/>
      <c r="F519" s="14"/>
      <c r="G519" s="38"/>
      <c r="H519" s="14">
        <v>36</v>
      </c>
      <c r="I519" s="14"/>
      <c r="J519" s="14"/>
      <c r="K519" s="14"/>
      <c r="L519" s="14"/>
      <c r="M519" s="14">
        <v>46</v>
      </c>
      <c r="N519" s="14"/>
      <c r="O519" s="28"/>
    </row>
    <row r="520" spans="1:15" x14ac:dyDescent="0.2">
      <c r="A520" s="25" t="s">
        <v>34</v>
      </c>
      <c r="B520" s="11" t="s">
        <v>129</v>
      </c>
      <c r="C520" s="11" t="s">
        <v>357</v>
      </c>
      <c r="D520" s="11" t="s">
        <v>195</v>
      </c>
      <c r="E520" s="12"/>
      <c r="F520" s="12"/>
      <c r="G520" s="37"/>
      <c r="H520" s="12"/>
      <c r="I520" s="12"/>
      <c r="J520" s="12"/>
      <c r="K520" s="12"/>
      <c r="L520" s="12"/>
      <c r="M520" s="12">
        <v>32</v>
      </c>
      <c r="N520" s="12"/>
      <c r="O520" s="26"/>
    </row>
    <row r="521" spans="1:15" x14ac:dyDescent="0.2">
      <c r="A521" s="27" t="s">
        <v>34</v>
      </c>
      <c r="B521" s="13" t="s">
        <v>129</v>
      </c>
      <c r="C521" s="13" t="s">
        <v>357</v>
      </c>
      <c r="D521" s="13" t="s">
        <v>197</v>
      </c>
      <c r="E521" s="14"/>
      <c r="F521" s="14"/>
      <c r="G521" s="38"/>
      <c r="H521" s="14"/>
      <c r="I521" s="14"/>
      <c r="J521" s="14"/>
      <c r="K521" s="14"/>
      <c r="L521" s="14"/>
      <c r="M521" s="14">
        <v>41</v>
      </c>
      <c r="N521" s="14"/>
      <c r="O521" s="28"/>
    </row>
    <row r="522" spans="1:15" x14ac:dyDescent="0.2">
      <c r="A522" s="25" t="s">
        <v>34</v>
      </c>
      <c r="B522" s="11" t="s">
        <v>129</v>
      </c>
      <c r="C522" s="11" t="s">
        <v>358</v>
      </c>
      <c r="D522" s="11" t="s">
        <v>195</v>
      </c>
      <c r="E522" s="12"/>
      <c r="F522" s="12"/>
      <c r="G522" s="37"/>
      <c r="H522" s="12"/>
      <c r="I522" s="12"/>
      <c r="J522" s="12"/>
      <c r="K522" s="12"/>
      <c r="L522" s="12"/>
      <c r="M522" s="12">
        <v>55</v>
      </c>
      <c r="N522" s="12"/>
      <c r="O522" s="26"/>
    </row>
    <row r="523" spans="1:15" x14ac:dyDescent="0.2">
      <c r="A523" s="27" t="s">
        <v>34</v>
      </c>
      <c r="B523" s="13" t="s">
        <v>129</v>
      </c>
      <c r="C523" s="13" t="s">
        <v>358</v>
      </c>
      <c r="D523" s="13" t="s">
        <v>197</v>
      </c>
      <c r="E523" s="14"/>
      <c r="F523" s="14"/>
      <c r="G523" s="38"/>
      <c r="H523" s="14"/>
      <c r="I523" s="14"/>
      <c r="J523" s="14"/>
      <c r="K523" s="14"/>
      <c r="L523" s="14"/>
      <c r="M523" s="14">
        <v>56</v>
      </c>
      <c r="N523" s="14"/>
      <c r="O523" s="28"/>
    </row>
    <row r="524" spans="1:15" x14ac:dyDescent="0.2">
      <c r="A524" s="25" t="s">
        <v>35</v>
      </c>
      <c r="B524" s="11" t="s">
        <v>130</v>
      </c>
      <c r="C524" s="11" t="s">
        <v>360</v>
      </c>
      <c r="D524" s="11" t="s">
        <v>195</v>
      </c>
      <c r="E524" s="12" t="s">
        <v>381</v>
      </c>
      <c r="F524" s="12"/>
      <c r="G524" s="37"/>
      <c r="H524" s="12"/>
      <c r="I524" s="12" t="s">
        <v>417</v>
      </c>
      <c r="J524" s="12"/>
      <c r="K524" s="12"/>
      <c r="L524" s="12"/>
      <c r="M524" s="12"/>
      <c r="N524" s="12" t="s">
        <v>390</v>
      </c>
      <c r="O524" s="26"/>
    </row>
    <row r="525" spans="1:15" x14ac:dyDescent="0.2">
      <c r="A525" s="27" t="s">
        <v>35</v>
      </c>
      <c r="B525" s="13" t="s">
        <v>130</v>
      </c>
      <c r="C525" s="13" t="s">
        <v>360</v>
      </c>
      <c r="D525" s="13" t="s">
        <v>197</v>
      </c>
      <c r="E525" s="14" t="s">
        <v>381</v>
      </c>
      <c r="F525" s="14"/>
      <c r="G525" s="38"/>
      <c r="H525" s="14"/>
      <c r="I525" s="14" t="s">
        <v>419</v>
      </c>
      <c r="J525" s="14"/>
      <c r="K525" s="14"/>
      <c r="L525" s="14"/>
      <c r="M525" s="14"/>
      <c r="N525" s="14" t="s">
        <v>384</v>
      </c>
      <c r="O525" s="28"/>
    </row>
    <row r="526" spans="1:15" x14ac:dyDescent="0.2">
      <c r="A526" s="25" t="s">
        <v>35</v>
      </c>
      <c r="B526" s="11" t="s">
        <v>130</v>
      </c>
      <c r="C526" s="11" t="s">
        <v>325</v>
      </c>
      <c r="D526" s="11" t="s">
        <v>195</v>
      </c>
      <c r="E526" s="12" t="s">
        <v>396</v>
      </c>
      <c r="F526" s="12"/>
      <c r="G526" s="37"/>
      <c r="H526" s="12"/>
      <c r="I526" s="12"/>
      <c r="J526" s="12"/>
      <c r="K526" s="12"/>
      <c r="L526" s="12"/>
      <c r="M526" s="12"/>
      <c r="N526" s="12" t="s">
        <v>406</v>
      </c>
      <c r="O526" s="26"/>
    </row>
    <row r="527" spans="1:15" x14ac:dyDescent="0.2">
      <c r="A527" s="27" t="s">
        <v>35</v>
      </c>
      <c r="B527" s="13" t="s">
        <v>130</v>
      </c>
      <c r="C527" s="13" t="s">
        <v>325</v>
      </c>
      <c r="D527" s="13" t="s">
        <v>197</v>
      </c>
      <c r="E527" s="14" t="s">
        <v>354</v>
      </c>
      <c r="F527" s="14"/>
      <c r="G527" s="38"/>
      <c r="H527" s="14"/>
      <c r="I527" s="14"/>
      <c r="J527" s="14"/>
      <c r="K527" s="14"/>
      <c r="L527" s="14"/>
      <c r="M527" s="14"/>
      <c r="N527" s="14" t="s">
        <v>401</v>
      </c>
      <c r="O527" s="28"/>
    </row>
    <row r="528" spans="1:15" x14ac:dyDescent="0.2">
      <c r="A528" s="25" t="s">
        <v>35</v>
      </c>
      <c r="B528" s="11" t="s">
        <v>130</v>
      </c>
      <c r="C528" s="11" t="s">
        <v>330</v>
      </c>
      <c r="D528" s="11" t="s">
        <v>195</v>
      </c>
      <c r="E528" s="12" t="s">
        <v>386</v>
      </c>
      <c r="F528" s="12"/>
      <c r="G528" s="37"/>
      <c r="H528" s="12"/>
      <c r="I528" s="12"/>
      <c r="J528" s="12"/>
      <c r="K528" s="12"/>
      <c r="L528" s="12"/>
      <c r="M528" s="12"/>
      <c r="N528" s="12" t="s">
        <v>415</v>
      </c>
      <c r="O528" s="26"/>
    </row>
    <row r="529" spans="1:15" x14ac:dyDescent="0.2">
      <c r="A529" s="27" t="s">
        <v>35</v>
      </c>
      <c r="B529" s="13" t="s">
        <v>130</v>
      </c>
      <c r="C529" s="13" t="s">
        <v>330</v>
      </c>
      <c r="D529" s="13" t="s">
        <v>197</v>
      </c>
      <c r="E529" s="14" t="s">
        <v>417</v>
      </c>
      <c r="F529" s="14"/>
      <c r="G529" s="38"/>
      <c r="H529" s="14"/>
      <c r="I529" s="14"/>
      <c r="J529" s="14"/>
      <c r="K529" s="14"/>
      <c r="L529" s="14"/>
      <c r="M529" s="14"/>
      <c r="N529" s="14" t="s">
        <v>385</v>
      </c>
      <c r="O529" s="28"/>
    </row>
    <row r="530" spans="1:15" x14ac:dyDescent="0.2">
      <c r="A530" s="25" t="s">
        <v>35</v>
      </c>
      <c r="B530" s="11" t="s">
        <v>130</v>
      </c>
      <c r="C530" s="11" t="s">
        <v>365</v>
      </c>
      <c r="D530" s="11" t="s">
        <v>195</v>
      </c>
      <c r="E530" s="12" t="s">
        <v>378</v>
      </c>
      <c r="F530" s="12"/>
      <c r="G530" s="37"/>
      <c r="H530" s="12"/>
      <c r="I530" s="12" t="s">
        <v>387</v>
      </c>
      <c r="J530" s="12"/>
      <c r="K530" s="12"/>
      <c r="L530" s="12"/>
      <c r="M530" s="12"/>
      <c r="N530" s="12" t="s">
        <v>391</v>
      </c>
      <c r="O530" s="26"/>
    </row>
    <row r="531" spans="1:15" x14ac:dyDescent="0.2">
      <c r="A531" s="27" t="s">
        <v>35</v>
      </c>
      <c r="B531" s="13" t="s">
        <v>130</v>
      </c>
      <c r="C531" s="13" t="s">
        <v>365</v>
      </c>
      <c r="D531" s="13" t="s">
        <v>197</v>
      </c>
      <c r="E531" s="14" t="s">
        <v>408</v>
      </c>
      <c r="F531" s="14"/>
      <c r="G531" s="38"/>
      <c r="H531" s="14"/>
      <c r="I531" s="14" t="s">
        <v>378</v>
      </c>
      <c r="J531" s="14"/>
      <c r="K531" s="14"/>
      <c r="L531" s="14"/>
      <c r="M531" s="14"/>
      <c r="N531" s="14" t="s">
        <v>387</v>
      </c>
      <c r="O531" s="28"/>
    </row>
    <row r="532" spans="1:15" x14ac:dyDescent="0.2">
      <c r="A532" s="25" t="s">
        <v>35</v>
      </c>
      <c r="B532" s="11" t="s">
        <v>130</v>
      </c>
      <c r="C532" s="11" t="s">
        <v>344</v>
      </c>
      <c r="D532" s="11" t="s">
        <v>195</v>
      </c>
      <c r="E532" s="12" t="s">
        <v>408</v>
      </c>
      <c r="F532" s="12"/>
      <c r="G532" s="37"/>
      <c r="H532" s="12"/>
      <c r="I532" s="12"/>
      <c r="J532" s="12"/>
      <c r="K532" s="12"/>
      <c r="L532" s="12"/>
      <c r="M532" s="12"/>
      <c r="N532" s="12" t="s">
        <v>377</v>
      </c>
      <c r="O532" s="26"/>
    </row>
    <row r="533" spans="1:15" x14ac:dyDescent="0.2">
      <c r="A533" s="27" t="s">
        <v>35</v>
      </c>
      <c r="B533" s="13" t="s">
        <v>130</v>
      </c>
      <c r="C533" s="13" t="s">
        <v>344</v>
      </c>
      <c r="D533" s="13" t="s">
        <v>197</v>
      </c>
      <c r="E533" s="14" t="s">
        <v>390</v>
      </c>
      <c r="F533" s="14"/>
      <c r="G533" s="38"/>
      <c r="H533" s="14"/>
      <c r="I533" s="14"/>
      <c r="J533" s="14"/>
      <c r="K533" s="14"/>
      <c r="L533" s="14"/>
      <c r="M533" s="14"/>
      <c r="N533" s="14" t="s">
        <v>378</v>
      </c>
      <c r="O533" s="28"/>
    </row>
    <row r="534" spans="1:15" x14ac:dyDescent="0.2">
      <c r="A534" s="25" t="s">
        <v>35</v>
      </c>
      <c r="B534" s="11" t="s">
        <v>130</v>
      </c>
      <c r="C534" s="11" t="s">
        <v>348</v>
      </c>
      <c r="D534" s="11" t="s">
        <v>195</v>
      </c>
      <c r="E534" s="12" t="s">
        <v>377</v>
      </c>
      <c r="F534" s="12"/>
      <c r="G534" s="37"/>
      <c r="H534" s="12"/>
      <c r="I534" s="12"/>
      <c r="J534" s="12"/>
      <c r="K534" s="12"/>
      <c r="L534" s="12"/>
      <c r="M534" s="12"/>
      <c r="N534" s="12" t="s">
        <v>376</v>
      </c>
      <c r="O534" s="26"/>
    </row>
    <row r="535" spans="1:15" x14ac:dyDescent="0.2">
      <c r="A535" s="27" t="s">
        <v>35</v>
      </c>
      <c r="B535" s="13" t="s">
        <v>130</v>
      </c>
      <c r="C535" s="13" t="s">
        <v>348</v>
      </c>
      <c r="D535" s="13" t="s">
        <v>197</v>
      </c>
      <c r="E535" s="14" t="s">
        <v>388</v>
      </c>
      <c r="F535" s="14"/>
      <c r="G535" s="38"/>
      <c r="H535" s="14"/>
      <c r="I535" s="14"/>
      <c r="J535" s="14"/>
      <c r="K535" s="14"/>
      <c r="L535" s="14"/>
      <c r="M535" s="14"/>
      <c r="N535" s="14" t="s">
        <v>377</v>
      </c>
      <c r="O535" s="28"/>
    </row>
    <row r="536" spans="1:15" x14ac:dyDescent="0.2">
      <c r="A536" s="25" t="s">
        <v>35</v>
      </c>
      <c r="B536" s="11" t="s">
        <v>130</v>
      </c>
      <c r="C536" s="11" t="s">
        <v>375</v>
      </c>
      <c r="D536" s="11" t="s">
        <v>195</v>
      </c>
      <c r="E536" s="12" t="s">
        <v>364</v>
      </c>
      <c r="F536" s="12"/>
      <c r="G536" s="37"/>
      <c r="H536" s="12"/>
      <c r="I536" s="12" t="s">
        <v>349</v>
      </c>
      <c r="J536" s="12"/>
      <c r="K536" s="12"/>
      <c r="L536" s="12"/>
      <c r="M536" s="12"/>
      <c r="N536" s="12" t="s">
        <v>374</v>
      </c>
      <c r="O536" s="26"/>
    </row>
    <row r="537" spans="1:15" x14ac:dyDescent="0.2">
      <c r="A537" s="27" t="s">
        <v>35</v>
      </c>
      <c r="B537" s="13" t="s">
        <v>130</v>
      </c>
      <c r="C537" s="13" t="s">
        <v>375</v>
      </c>
      <c r="D537" s="13" t="s">
        <v>197</v>
      </c>
      <c r="E537" s="14" t="s">
        <v>336</v>
      </c>
      <c r="F537" s="14"/>
      <c r="G537" s="38"/>
      <c r="H537" s="14"/>
      <c r="I537" s="14" t="s">
        <v>347</v>
      </c>
      <c r="J537" s="14"/>
      <c r="K537" s="14"/>
      <c r="L537" s="14"/>
      <c r="M537" s="14"/>
      <c r="N537" s="14" t="s">
        <v>402</v>
      </c>
      <c r="O537" s="28"/>
    </row>
    <row r="538" spans="1:15" x14ac:dyDescent="0.2">
      <c r="A538" s="25" t="s">
        <v>35</v>
      </c>
      <c r="B538" s="11" t="s">
        <v>130</v>
      </c>
      <c r="C538" s="11" t="s">
        <v>357</v>
      </c>
      <c r="D538" s="11" t="s">
        <v>195</v>
      </c>
      <c r="E538" s="12" t="s">
        <v>363</v>
      </c>
      <c r="F538" s="12"/>
      <c r="G538" s="37"/>
      <c r="H538" s="12"/>
      <c r="I538" s="12"/>
      <c r="J538" s="12"/>
      <c r="K538" s="12"/>
      <c r="L538" s="12"/>
      <c r="M538" s="12"/>
      <c r="N538" s="12" t="s">
        <v>370</v>
      </c>
      <c r="O538" s="26"/>
    </row>
    <row r="539" spans="1:15" x14ac:dyDescent="0.2">
      <c r="A539" s="27" t="s">
        <v>35</v>
      </c>
      <c r="B539" s="13" t="s">
        <v>130</v>
      </c>
      <c r="C539" s="13" t="s">
        <v>357</v>
      </c>
      <c r="D539" s="13" t="s">
        <v>197</v>
      </c>
      <c r="E539" s="14" t="s">
        <v>363</v>
      </c>
      <c r="F539" s="14"/>
      <c r="G539" s="38"/>
      <c r="H539" s="14"/>
      <c r="I539" s="14"/>
      <c r="J539" s="14"/>
      <c r="K539" s="14"/>
      <c r="L539" s="14"/>
      <c r="M539" s="14"/>
      <c r="N539" s="14" t="s">
        <v>349</v>
      </c>
      <c r="O539" s="28"/>
    </row>
    <row r="540" spans="1:15" x14ac:dyDescent="0.2">
      <c r="A540" s="25" t="s">
        <v>35</v>
      </c>
      <c r="B540" s="11" t="s">
        <v>130</v>
      </c>
      <c r="C540" s="11" t="s">
        <v>358</v>
      </c>
      <c r="D540" s="11" t="s">
        <v>195</v>
      </c>
      <c r="E540" s="12" t="s">
        <v>350</v>
      </c>
      <c r="F540" s="12"/>
      <c r="G540" s="37"/>
      <c r="H540" s="12"/>
      <c r="I540" s="12"/>
      <c r="J540" s="12"/>
      <c r="K540" s="12"/>
      <c r="L540" s="12"/>
      <c r="M540" s="12"/>
      <c r="N540" s="12" t="s">
        <v>414</v>
      </c>
      <c r="O540" s="26"/>
    </row>
    <row r="541" spans="1:15" x14ac:dyDescent="0.2">
      <c r="A541" s="27" t="s">
        <v>35</v>
      </c>
      <c r="B541" s="13" t="s">
        <v>130</v>
      </c>
      <c r="C541" s="13" t="s">
        <v>358</v>
      </c>
      <c r="D541" s="13" t="s">
        <v>197</v>
      </c>
      <c r="E541" s="14" t="s">
        <v>398</v>
      </c>
      <c r="F541" s="14"/>
      <c r="G541" s="38"/>
      <c r="H541" s="14"/>
      <c r="I541" s="14"/>
      <c r="J541" s="14"/>
      <c r="K541" s="14"/>
      <c r="L541" s="14"/>
      <c r="M541" s="14"/>
      <c r="N541" s="14" t="s">
        <v>392</v>
      </c>
      <c r="O541" s="28"/>
    </row>
    <row r="542" spans="1:15" x14ac:dyDescent="0.2">
      <c r="A542" s="25" t="s">
        <v>36</v>
      </c>
      <c r="B542" s="11" t="s">
        <v>131</v>
      </c>
      <c r="C542" s="11" t="s">
        <v>360</v>
      </c>
      <c r="D542" s="11" t="s">
        <v>195</v>
      </c>
      <c r="E542" s="12" t="s">
        <v>374</v>
      </c>
      <c r="F542" s="12" t="s">
        <v>370</v>
      </c>
      <c r="G542" s="37"/>
      <c r="H542" s="12"/>
      <c r="I542" s="12"/>
      <c r="J542" s="12"/>
      <c r="K542" s="12" t="s">
        <v>407</v>
      </c>
      <c r="L542" s="12"/>
      <c r="M542" s="12"/>
      <c r="N542" s="12"/>
      <c r="O542" s="26"/>
    </row>
    <row r="543" spans="1:15" x14ac:dyDescent="0.2">
      <c r="A543" s="27" t="s">
        <v>36</v>
      </c>
      <c r="B543" s="13" t="s">
        <v>131</v>
      </c>
      <c r="C543" s="13" t="s">
        <v>360</v>
      </c>
      <c r="D543" s="13" t="s">
        <v>197</v>
      </c>
      <c r="E543" s="14" t="s">
        <v>398</v>
      </c>
      <c r="F543" s="14" t="s">
        <v>324</v>
      </c>
      <c r="G543" s="38"/>
      <c r="H543" s="14"/>
      <c r="I543" s="14"/>
      <c r="J543" s="14"/>
      <c r="K543" s="14" t="s">
        <v>423</v>
      </c>
      <c r="L543" s="14"/>
      <c r="M543" s="14"/>
      <c r="N543" s="14"/>
      <c r="O543" s="28"/>
    </row>
    <row r="544" spans="1:15" x14ac:dyDescent="0.2">
      <c r="A544" s="25" t="s">
        <v>36</v>
      </c>
      <c r="B544" s="11" t="s">
        <v>131</v>
      </c>
      <c r="C544" s="11" t="s">
        <v>325</v>
      </c>
      <c r="D544" s="11" t="s">
        <v>195</v>
      </c>
      <c r="E544" s="12" t="s">
        <v>396</v>
      </c>
      <c r="F544" s="12" t="s">
        <v>364</v>
      </c>
      <c r="G544" s="37"/>
      <c r="H544" s="12"/>
      <c r="I544" s="12"/>
      <c r="J544" s="12"/>
      <c r="K544" s="12" t="s">
        <v>393</v>
      </c>
      <c r="L544" s="12"/>
      <c r="M544" s="12"/>
      <c r="N544" s="12"/>
      <c r="O544" s="26"/>
    </row>
    <row r="545" spans="1:15" x14ac:dyDescent="0.2">
      <c r="A545" s="27" t="s">
        <v>36</v>
      </c>
      <c r="B545" s="13" t="s">
        <v>131</v>
      </c>
      <c r="C545" s="13" t="s">
        <v>325</v>
      </c>
      <c r="D545" s="13" t="s">
        <v>197</v>
      </c>
      <c r="E545" s="14" t="s">
        <v>350</v>
      </c>
      <c r="F545" s="14" t="s">
        <v>420</v>
      </c>
      <c r="G545" s="38"/>
      <c r="H545" s="14"/>
      <c r="I545" s="14"/>
      <c r="J545" s="14"/>
      <c r="K545" s="14" t="s">
        <v>343</v>
      </c>
      <c r="L545" s="14"/>
      <c r="M545" s="14"/>
      <c r="N545" s="14"/>
      <c r="O545" s="28"/>
    </row>
    <row r="546" spans="1:15" x14ac:dyDescent="0.2">
      <c r="A546" s="25" t="s">
        <v>36</v>
      </c>
      <c r="B546" s="11" t="s">
        <v>131</v>
      </c>
      <c r="C546" s="11" t="s">
        <v>330</v>
      </c>
      <c r="D546" s="11" t="s">
        <v>195</v>
      </c>
      <c r="E546" s="12" t="s">
        <v>401</v>
      </c>
      <c r="F546" s="12" t="s">
        <v>393</v>
      </c>
      <c r="G546" s="37"/>
      <c r="H546" s="12"/>
      <c r="I546" s="12"/>
      <c r="J546" s="12"/>
      <c r="K546" s="12" t="s">
        <v>382</v>
      </c>
      <c r="L546" s="12"/>
      <c r="M546" s="12"/>
      <c r="N546" s="12"/>
      <c r="O546" s="26"/>
    </row>
    <row r="547" spans="1:15" x14ac:dyDescent="0.2">
      <c r="A547" s="27" t="s">
        <v>36</v>
      </c>
      <c r="B547" s="13" t="s">
        <v>131</v>
      </c>
      <c r="C547" s="13" t="s">
        <v>330</v>
      </c>
      <c r="D547" s="13" t="s">
        <v>197</v>
      </c>
      <c r="E547" s="14" t="s">
        <v>392</v>
      </c>
      <c r="F547" s="14" t="s">
        <v>402</v>
      </c>
      <c r="G547" s="38"/>
      <c r="H547" s="14"/>
      <c r="I547" s="14"/>
      <c r="J547" s="14"/>
      <c r="K547" s="14" t="s">
        <v>417</v>
      </c>
      <c r="L547" s="14"/>
      <c r="M547" s="14"/>
      <c r="N547" s="14"/>
      <c r="O547" s="28"/>
    </row>
    <row r="548" spans="1:15" x14ac:dyDescent="0.2">
      <c r="A548" s="25" t="s">
        <v>36</v>
      </c>
      <c r="B548" s="11" t="s">
        <v>131</v>
      </c>
      <c r="C548" s="11" t="s">
        <v>365</v>
      </c>
      <c r="D548" s="11" t="s">
        <v>195</v>
      </c>
      <c r="E548" s="12" t="s">
        <v>386</v>
      </c>
      <c r="F548" s="12" t="s">
        <v>374</v>
      </c>
      <c r="G548" s="37"/>
      <c r="H548" s="12"/>
      <c r="I548" s="12"/>
      <c r="J548" s="12"/>
      <c r="K548" s="12" t="s">
        <v>395</v>
      </c>
      <c r="L548" s="12"/>
      <c r="M548" s="12"/>
      <c r="N548" s="12"/>
      <c r="O548" s="26"/>
    </row>
    <row r="549" spans="1:15" x14ac:dyDescent="0.2">
      <c r="A549" s="27" t="s">
        <v>36</v>
      </c>
      <c r="B549" s="13" t="s">
        <v>131</v>
      </c>
      <c r="C549" s="13" t="s">
        <v>365</v>
      </c>
      <c r="D549" s="13" t="s">
        <v>197</v>
      </c>
      <c r="E549" s="14" t="s">
        <v>407</v>
      </c>
      <c r="F549" s="14" t="s">
        <v>353</v>
      </c>
      <c r="G549" s="38"/>
      <c r="H549" s="14"/>
      <c r="I549" s="14"/>
      <c r="J549" s="14"/>
      <c r="K549" s="14" t="s">
        <v>410</v>
      </c>
      <c r="L549" s="14"/>
      <c r="M549" s="14"/>
      <c r="N549" s="14"/>
      <c r="O549" s="28"/>
    </row>
    <row r="550" spans="1:15" x14ac:dyDescent="0.2">
      <c r="A550" s="25" t="s">
        <v>36</v>
      </c>
      <c r="B550" s="11" t="s">
        <v>131</v>
      </c>
      <c r="C550" s="11" t="s">
        <v>344</v>
      </c>
      <c r="D550" s="11" t="s">
        <v>195</v>
      </c>
      <c r="E550" s="12" t="s">
        <v>417</v>
      </c>
      <c r="F550" s="12" t="s">
        <v>350</v>
      </c>
      <c r="G550" s="37"/>
      <c r="H550" s="12"/>
      <c r="I550" s="12"/>
      <c r="J550" s="12"/>
      <c r="K550" s="12" t="s">
        <v>406</v>
      </c>
      <c r="L550" s="12"/>
      <c r="M550" s="12"/>
      <c r="N550" s="12"/>
      <c r="O550" s="26"/>
    </row>
    <row r="551" spans="1:15" x14ac:dyDescent="0.2">
      <c r="A551" s="27" t="s">
        <v>36</v>
      </c>
      <c r="B551" s="13" t="s">
        <v>131</v>
      </c>
      <c r="C551" s="13" t="s">
        <v>344</v>
      </c>
      <c r="D551" s="13" t="s">
        <v>197</v>
      </c>
      <c r="E551" s="14" t="s">
        <v>419</v>
      </c>
      <c r="F551" s="14" t="s">
        <v>349</v>
      </c>
      <c r="G551" s="38"/>
      <c r="H551" s="14"/>
      <c r="I551" s="14"/>
      <c r="J551" s="14"/>
      <c r="K551" s="14" t="s">
        <v>380</v>
      </c>
      <c r="L551" s="14"/>
      <c r="M551" s="14"/>
      <c r="N551" s="14"/>
      <c r="O551" s="28"/>
    </row>
    <row r="552" spans="1:15" x14ac:dyDescent="0.2">
      <c r="A552" s="25" t="s">
        <v>36</v>
      </c>
      <c r="B552" s="11" t="s">
        <v>131</v>
      </c>
      <c r="C552" s="11" t="s">
        <v>348</v>
      </c>
      <c r="D552" s="11" t="s">
        <v>195</v>
      </c>
      <c r="E552" s="12" t="s">
        <v>416</v>
      </c>
      <c r="F552" s="12" t="s">
        <v>418</v>
      </c>
      <c r="G552" s="37"/>
      <c r="H552" s="12"/>
      <c r="I552" s="12"/>
      <c r="J552" s="12"/>
      <c r="K552" s="12" t="s">
        <v>415</v>
      </c>
      <c r="L552" s="12"/>
      <c r="M552" s="12"/>
      <c r="N552" s="12"/>
      <c r="O552" s="26"/>
    </row>
    <row r="553" spans="1:15" x14ac:dyDescent="0.2">
      <c r="A553" s="27" t="s">
        <v>36</v>
      </c>
      <c r="B553" s="13" t="s">
        <v>131</v>
      </c>
      <c r="C553" s="13" t="s">
        <v>348</v>
      </c>
      <c r="D553" s="13" t="s">
        <v>197</v>
      </c>
      <c r="E553" s="14" t="s">
        <v>406</v>
      </c>
      <c r="F553" s="14" t="s">
        <v>419</v>
      </c>
      <c r="G553" s="38"/>
      <c r="H553" s="14"/>
      <c r="I553" s="14"/>
      <c r="J553" s="14"/>
      <c r="K553" s="14" t="s">
        <v>424</v>
      </c>
      <c r="L553" s="14"/>
      <c r="M553" s="14"/>
      <c r="N553" s="14"/>
      <c r="O553" s="28"/>
    </row>
    <row r="554" spans="1:15" x14ac:dyDescent="0.2">
      <c r="A554" s="25" t="s">
        <v>36</v>
      </c>
      <c r="B554" s="11" t="s">
        <v>131</v>
      </c>
      <c r="C554" s="11" t="s">
        <v>375</v>
      </c>
      <c r="D554" s="11" t="s">
        <v>195</v>
      </c>
      <c r="E554" s="12" t="s">
        <v>397</v>
      </c>
      <c r="F554" s="12" t="s">
        <v>366</v>
      </c>
      <c r="G554" s="37"/>
      <c r="H554" s="12"/>
      <c r="I554" s="12"/>
      <c r="J554" s="12"/>
      <c r="K554" s="12" t="s">
        <v>413</v>
      </c>
      <c r="L554" s="12"/>
      <c r="M554" s="12"/>
      <c r="N554" s="12"/>
      <c r="O554" s="26"/>
    </row>
    <row r="555" spans="1:15" x14ac:dyDescent="0.2">
      <c r="A555" s="27" t="s">
        <v>36</v>
      </c>
      <c r="B555" s="13" t="s">
        <v>131</v>
      </c>
      <c r="C555" s="13" t="s">
        <v>375</v>
      </c>
      <c r="D555" s="13" t="s">
        <v>197</v>
      </c>
      <c r="E555" s="14" t="s">
        <v>367</v>
      </c>
      <c r="F555" s="14" t="s">
        <v>362</v>
      </c>
      <c r="G555" s="38"/>
      <c r="H555" s="14"/>
      <c r="I555" s="14"/>
      <c r="J555" s="14"/>
      <c r="K555" s="14" t="s">
        <v>422</v>
      </c>
      <c r="L555" s="14"/>
      <c r="M555" s="14"/>
      <c r="N555" s="14"/>
      <c r="O555" s="28"/>
    </row>
    <row r="556" spans="1:15" x14ac:dyDescent="0.2">
      <c r="A556" s="25" t="s">
        <v>36</v>
      </c>
      <c r="B556" s="11" t="s">
        <v>131</v>
      </c>
      <c r="C556" s="11" t="s">
        <v>357</v>
      </c>
      <c r="D556" s="11" t="s">
        <v>195</v>
      </c>
      <c r="E556" s="12" t="s">
        <v>341</v>
      </c>
      <c r="F556" s="12" t="s">
        <v>337</v>
      </c>
      <c r="G556" s="37"/>
      <c r="H556" s="12"/>
      <c r="I556" s="12"/>
      <c r="J556" s="12"/>
      <c r="K556" s="12" t="s">
        <v>371</v>
      </c>
      <c r="L556" s="12"/>
      <c r="M556" s="12"/>
      <c r="N556" s="12"/>
      <c r="O556" s="26"/>
    </row>
    <row r="557" spans="1:15" x14ac:dyDescent="0.2">
      <c r="A557" s="27" t="s">
        <v>36</v>
      </c>
      <c r="B557" s="13" t="s">
        <v>131</v>
      </c>
      <c r="C557" s="13" t="s">
        <v>357</v>
      </c>
      <c r="D557" s="13" t="s">
        <v>197</v>
      </c>
      <c r="E557" s="14" t="s">
        <v>362</v>
      </c>
      <c r="F557" s="14" t="s">
        <v>359</v>
      </c>
      <c r="G557" s="38"/>
      <c r="H557" s="14"/>
      <c r="I557" s="14"/>
      <c r="J557" s="14"/>
      <c r="K557" s="14" t="s">
        <v>367</v>
      </c>
      <c r="L557" s="14"/>
      <c r="M557" s="14"/>
      <c r="N557" s="14"/>
      <c r="O557" s="28"/>
    </row>
    <row r="558" spans="1:15" x14ac:dyDescent="0.2">
      <c r="A558" s="25" t="s">
        <v>36</v>
      </c>
      <c r="B558" s="11" t="s">
        <v>131</v>
      </c>
      <c r="C558" s="11" t="s">
        <v>358</v>
      </c>
      <c r="D558" s="11" t="s">
        <v>195</v>
      </c>
      <c r="E558" s="12" t="s">
        <v>370</v>
      </c>
      <c r="F558" s="12" t="s">
        <v>372</v>
      </c>
      <c r="G558" s="37"/>
      <c r="H558" s="12"/>
      <c r="I558" s="12"/>
      <c r="J558" s="12"/>
      <c r="K558" s="12" t="s">
        <v>405</v>
      </c>
      <c r="L558" s="12"/>
      <c r="M558" s="12"/>
      <c r="N558" s="12"/>
      <c r="O558" s="26"/>
    </row>
    <row r="559" spans="1:15" x14ac:dyDescent="0.2">
      <c r="A559" s="27" t="s">
        <v>36</v>
      </c>
      <c r="B559" s="13" t="s">
        <v>131</v>
      </c>
      <c r="C559" s="13" t="s">
        <v>358</v>
      </c>
      <c r="D559" s="13" t="s">
        <v>197</v>
      </c>
      <c r="E559" s="14" t="s">
        <v>353</v>
      </c>
      <c r="F559" s="14" t="s">
        <v>364</v>
      </c>
      <c r="G559" s="38"/>
      <c r="H559" s="14"/>
      <c r="I559" s="14"/>
      <c r="J559" s="14"/>
      <c r="K559" s="14" t="s">
        <v>396</v>
      </c>
      <c r="L559" s="14"/>
      <c r="M559" s="14"/>
      <c r="N559" s="14"/>
      <c r="O559" s="28"/>
    </row>
    <row r="560" spans="1:15" x14ac:dyDescent="0.2">
      <c r="A560" s="25" t="s">
        <v>38</v>
      </c>
      <c r="B560" s="11" t="s">
        <v>173</v>
      </c>
      <c r="C560" s="11" t="s">
        <v>360</v>
      </c>
      <c r="D560" s="11" t="s">
        <v>195</v>
      </c>
      <c r="E560" s="12"/>
      <c r="F560" s="12"/>
      <c r="G560" s="37"/>
      <c r="H560" s="12"/>
      <c r="I560" s="12" t="s">
        <v>377</v>
      </c>
      <c r="J560" s="12"/>
      <c r="K560" s="12" t="s">
        <v>377</v>
      </c>
      <c r="L560" s="12"/>
      <c r="M560" s="12"/>
      <c r="N560" s="12"/>
      <c r="O560" s="26"/>
    </row>
    <row r="561" spans="1:15" x14ac:dyDescent="0.2">
      <c r="A561" s="27" t="s">
        <v>38</v>
      </c>
      <c r="B561" s="13" t="s">
        <v>173</v>
      </c>
      <c r="C561" s="13" t="s">
        <v>360</v>
      </c>
      <c r="D561" s="13" t="s">
        <v>197</v>
      </c>
      <c r="E561" s="14"/>
      <c r="F561" s="14"/>
      <c r="G561" s="38"/>
      <c r="H561" s="14"/>
      <c r="I561" s="14" t="s">
        <v>387</v>
      </c>
      <c r="J561" s="14"/>
      <c r="K561" s="14" t="s">
        <v>388</v>
      </c>
      <c r="L561" s="14"/>
      <c r="M561" s="14"/>
      <c r="N561" s="14"/>
      <c r="O561" s="28"/>
    </row>
    <row r="562" spans="1:15" x14ac:dyDescent="0.2">
      <c r="A562" s="25" t="s">
        <v>38</v>
      </c>
      <c r="B562" s="11" t="s">
        <v>173</v>
      </c>
      <c r="C562" s="11" t="s">
        <v>325</v>
      </c>
      <c r="D562" s="11" t="s">
        <v>195</v>
      </c>
      <c r="E562" s="12"/>
      <c r="F562" s="12"/>
      <c r="G562" s="37"/>
      <c r="H562" s="12"/>
      <c r="I562" s="12" t="s">
        <v>377</v>
      </c>
      <c r="J562" s="12"/>
      <c r="K562" s="12" t="s">
        <v>388</v>
      </c>
      <c r="L562" s="12"/>
      <c r="M562" s="12"/>
      <c r="N562" s="12"/>
      <c r="O562" s="26"/>
    </row>
    <row r="563" spans="1:15" x14ac:dyDescent="0.2">
      <c r="A563" s="27" t="s">
        <v>38</v>
      </c>
      <c r="B563" s="13" t="s">
        <v>173</v>
      </c>
      <c r="C563" s="13" t="s">
        <v>325</v>
      </c>
      <c r="D563" s="13" t="s">
        <v>197</v>
      </c>
      <c r="E563" s="14"/>
      <c r="F563" s="14"/>
      <c r="G563" s="38"/>
      <c r="H563" s="14"/>
      <c r="I563" s="14" t="s">
        <v>378</v>
      </c>
      <c r="J563" s="14"/>
      <c r="K563" s="14" t="s">
        <v>415</v>
      </c>
      <c r="L563" s="14"/>
      <c r="M563" s="14"/>
      <c r="N563" s="14"/>
      <c r="O563" s="28"/>
    </row>
    <row r="564" spans="1:15" x14ac:dyDescent="0.2">
      <c r="A564" s="25" t="s">
        <v>38</v>
      </c>
      <c r="B564" s="11" t="s">
        <v>173</v>
      </c>
      <c r="C564" s="11" t="s">
        <v>330</v>
      </c>
      <c r="D564" s="11" t="s">
        <v>195</v>
      </c>
      <c r="E564" s="12"/>
      <c r="F564" s="12"/>
      <c r="G564" s="37"/>
      <c r="H564" s="12"/>
      <c r="I564" s="12" t="s">
        <v>391</v>
      </c>
      <c r="J564" s="12"/>
      <c r="K564" s="12" t="s">
        <v>389</v>
      </c>
      <c r="L564" s="12"/>
      <c r="M564" s="12"/>
      <c r="N564" s="12"/>
      <c r="O564" s="26"/>
    </row>
    <row r="565" spans="1:15" x14ac:dyDescent="0.2">
      <c r="A565" s="27" t="s">
        <v>38</v>
      </c>
      <c r="B565" s="13" t="s">
        <v>173</v>
      </c>
      <c r="C565" s="13" t="s">
        <v>330</v>
      </c>
      <c r="D565" s="13" t="s">
        <v>197</v>
      </c>
      <c r="E565" s="14"/>
      <c r="F565" s="14"/>
      <c r="G565" s="38"/>
      <c r="H565" s="14"/>
      <c r="I565" s="14" t="s">
        <v>376</v>
      </c>
      <c r="J565" s="14"/>
      <c r="K565" s="14" t="s">
        <v>376</v>
      </c>
      <c r="L565" s="14"/>
      <c r="M565" s="14"/>
      <c r="N565" s="14"/>
      <c r="O565" s="28"/>
    </row>
    <row r="566" spans="1:15" x14ac:dyDescent="0.2">
      <c r="A566" s="25" t="s">
        <v>38</v>
      </c>
      <c r="B566" s="11" t="s">
        <v>173</v>
      </c>
      <c r="C566" s="11" t="s">
        <v>365</v>
      </c>
      <c r="D566" s="11" t="s">
        <v>195</v>
      </c>
      <c r="E566" s="12"/>
      <c r="F566" s="12"/>
      <c r="G566" s="37"/>
      <c r="H566" s="12"/>
      <c r="I566" s="12" t="s">
        <v>389</v>
      </c>
      <c r="J566" s="12"/>
      <c r="K566" s="12" t="s">
        <v>376</v>
      </c>
      <c r="L566" s="12"/>
      <c r="M566" s="12"/>
      <c r="N566" s="12"/>
      <c r="O566" s="26"/>
    </row>
    <row r="567" spans="1:15" x14ac:dyDescent="0.2">
      <c r="A567" s="27" t="s">
        <v>38</v>
      </c>
      <c r="B567" s="13" t="s">
        <v>173</v>
      </c>
      <c r="C567" s="13" t="s">
        <v>365</v>
      </c>
      <c r="D567" s="13" t="s">
        <v>197</v>
      </c>
      <c r="E567" s="14"/>
      <c r="F567" s="14"/>
      <c r="G567" s="38"/>
      <c r="H567" s="14"/>
      <c r="I567" s="14" t="s">
        <v>376</v>
      </c>
      <c r="J567" s="14"/>
      <c r="K567" s="14" t="s">
        <v>376</v>
      </c>
      <c r="L567" s="14"/>
      <c r="M567" s="14"/>
      <c r="N567" s="14"/>
      <c r="O567" s="28"/>
    </row>
    <row r="568" spans="1:15" x14ac:dyDescent="0.2">
      <c r="A568" s="25" t="s">
        <v>38</v>
      </c>
      <c r="B568" s="11" t="s">
        <v>173</v>
      </c>
      <c r="C568" s="11" t="s">
        <v>344</v>
      </c>
      <c r="D568" s="11" t="s">
        <v>195</v>
      </c>
      <c r="E568" s="12"/>
      <c r="F568" s="12"/>
      <c r="G568" s="37"/>
      <c r="H568" s="12"/>
      <c r="I568" s="12" t="s">
        <v>389</v>
      </c>
      <c r="J568" s="12"/>
      <c r="K568" s="12" t="s">
        <v>389</v>
      </c>
      <c r="L568" s="12"/>
      <c r="M568" s="12"/>
      <c r="N568" s="12"/>
      <c r="O568" s="26"/>
    </row>
    <row r="569" spans="1:15" x14ac:dyDescent="0.2">
      <c r="A569" s="27" t="s">
        <v>38</v>
      </c>
      <c r="B569" s="13" t="s">
        <v>173</v>
      </c>
      <c r="C569" s="13" t="s">
        <v>344</v>
      </c>
      <c r="D569" s="13" t="s">
        <v>197</v>
      </c>
      <c r="E569" s="14"/>
      <c r="F569" s="14"/>
      <c r="G569" s="38"/>
      <c r="H569" s="14"/>
      <c r="I569" s="14" t="s">
        <v>376</v>
      </c>
      <c r="J569" s="14"/>
      <c r="K569" s="14" t="s">
        <v>376</v>
      </c>
      <c r="L569" s="14"/>
      <c r="M569" s="14"/>
      <c r="N569" s="14"/>
      <c r="O569" s="28"/>
    </row>
    <row r="570" spans="1:15" x14ac:dyDescent="0.2">
      <c r="A570" s="25" t="s">
        <v>38</v>
      </c>
      <c r="B570" s="11" t="s">
        <v>173</v>
      </c>
      <c r="C570" s="11" t="s">
        <v>348</v>
      </c>
      <c r="D570" s="11" t="s">
        <v>195</v>
      </c>
      <c r="E570" s="12"/>
      <c r="F570" s="12"/>
      <c r="G570" s="37"/>
      <c r="H570" s="12"/>
      <c r="I570" s="12" t="s">
        <v>389</v>
      </c>
      <c r="J570" s="12"/>
      <c r="K570" s="12" t="s">
        <v>376</v>
      </c>
      <c r="L570" s="12"/>
      <c r="M570" s="12"/>
      <c r="N570" s="12"/>
      <c r="O570" s="26"/>
    </row>
    <row r="571" spans="1:15" x14ac:dyDescent="0.2">
      <c r="A571" s="27" t="s">
        <v>38</v>
      </c>
      <c r="B571" s="13" t="s">
        <v>173</v>
      </c>
      <c r="C571" s="13" t="s">
        <v>348</v>
      </c>
      <c r="D571" s="13" t="s">
        <v>197</v>
      </c>
      <c r="E571" s="14"/>
      <c r="F571" s="14"/>
      <c r="G571" s="38"/>
      <c r="H571" s="14"/>
      <c r="I571" s="14" t="s">
        <v>376</v>
      </c>
      <c r="J571" s="14"/>
      <c r="K571" s="14" t="s">
        <v>389</v>
      </c>
      <c r="L571" s="14"/>
      <c r="M571" s="14"/>
      <c r="N571" s="14"/>
      <c r="O571" s="28"/>
    </row>
    <row r="572" spans="1:15" x14ac:dyDescent="0.2">
      <c r="A572" s="25" t="s">
        <v>38</v>
      </c>
      <c r="B572" s="11" t="s">
        <v>173</v>
      </c>
      <c r="C572" s="11" t="s">
        <v>375</v>
      </c>
      <c r="D572" s="11" t="s">
        <v>195</v>
      </c>
      <c r="E572" s="12"/>
      <c r="F572" s="12"/>
      <c r="G572" s="37"/>
      <c r="H572" s="12"/>
      <c r="I572" s="12" t="s">
        <v>395</v>
      </c>
      <c r="J572" s="12"/>
      <c r="K572" s="12" t="s">
        <v>386</v>
      </c>
      <c r="L572" s="12"/>
      <c r="M572" s="12"/>
      <c r="N572" s="12"/>
      <c r="O572" s="26"/>
    </row>
    <row r="573" spans="1:15" x14ac:dyDescent="0.2">
      <c r="A573" s="27" t="s">
        <v>38</v>
      </c>
      <c r="B573" s="13" t="s">
        <v>173</v>
      </c>
      <c r="C573" s="13" t="s">
        <v>375</v>
      </c>
      <c r="D573" s="13" t="s">
        <v>197</v>
      </c>
      <c r="E573" s="14"/>
      <c r="F573" s="14"/>
      <c r="G573" s="38"/>
      <c r="H573" s="14"/>
      <c r="I573" s="14" t="s">
        <v>384</v>
      </c>
      <c r="J573" s="14"/>
      <c r="K573" s="14" t="s">
        <v>418</v>
      </c>
      <c r="L573" s="14"/>
      <c r="M573" s="14"/>
      <c r="N573" s="14"/>
      <c r="O573" s="28"/>
    </row>
    <row r="574" spans="1:15" x14ac:dyDescent="0.2">
      <c r="A574" s="25" t="s">
        <v>38</v>
      </c>
      <c r="B574" s="11" t="s">
        <v>173</v>
      </c>
      <c r="C574" s="11" t="s">
        <v>357</v>
      </c>
      <c r="D574" s="11" t="s">
        <v>195</v>
      </c>
      <c r="E574" s="12"/>
      <c r="F574" s="12"/>
      <c r="G574" s="37"/>
      <c r="H574" s="12"/>
      <c r="I574" s="12" t="s">
        <v>382</v>
      </c>
      <c r="J574" s="12"/>
      <c r="K574" s="12" t="s">
        <v>386</v>
      </c>
      <c r="L574" s="12"/>
      <c r="M574" s="12"/>
      <c r="N574" s="12"/>
      <c r="O574" s="26"/>
    </row>
    <row r="575" spans="1:15" x14ac:dyDescent="0.2">
      <c r="A575" s="27" t="s">
        <v>38</v>
      </c>
      <c r="B575" s="13" t="s">
        <v>173</v>
      </c>
      <c r="C575" s="13" t="s">
        <v>357</v>
      </c>
      <c r="D575" s="13" t="s">
        <v>197</v>
      </c>
      <c r="E575" s="14"/>
      <c r="F575" s="14"/>
      <c r="G575" s="38"/>
      <c r="H575" s="14"/>
      <c r="I575" s="14" t="s">
        <v>410</v>
      </c>
      <c r="J575" s="14"/>
      <c r="K575" s="14" t="s">
        <v>392</v>
      </c>
      <c r="L575" s="14"/>
      <c r="M575" s="14"/>
      <c r="N575" s="14"/>
      <c r="O575" s="28"/>
    </row>
    <row r="576" spans="1:15" x14ac:dyDescent="0.2">
      <c r="A576" s="25" t="s">
        <v>38</v>
      </c>
      <c r="B576" s="11" t="s">
        <v>173</v>
      </c>
      <c r="C576" s="11" t="s">
        <v>358</v>
      </c>
      <c r="D576" s="11" t="s">
        <v>195</v>
      </c>
      <c r="E576" s="12"/>
      <c r="F576" s="12"/>
      <c r="G576" s="37"/>
      <c r="H576" s="12"/>
      <c r="I576" s="12" t="s">
        <v>424</v>
      </c>
      <c r="J576" s="12"/>
      <c r="K576" s="12" t="s">
        <v>417</v>
      </c>
      <c r="L576" s="12"/>
      <c r="M576" s="12"/>
      <c r="N576" s="12"/>
      <c r="O576" s="26"/>
    </row>
    <row r="577" spans="1:15" x14ac:dyDescent="0.2">
      <c r="A577" s="27" t="s">
        <v>38</v>
      </c>
      <c r="B577" s="13" t="s">
        <v>173</v>
      </c>
      <c r="C577" s="13" t="s">
        <v>358</v>
      </c>
      <c r="D577" s="13" t="s">
        <v>197</v>
      </c>
      <c r="E577" s="14"/>
      <c r="F577" s="14"/>
      <c r="G577" s="38"/>
      <c r="H577" s="14"/>
      <c r="I577" s="14" t="s">
        <v>395</v>
      </c>
      <c r="J577" s="14"/>
      <c r="K577" s="14" t="s">
        <v>411</v>
      </c>
      <c r="L577" s="14"/>
      <c r="M577" s="14"/>
      <c r="N577" s="14"/>
      <c r="O577" s="28"/>
    </row>
    <row r="578" spans="1:15" x14ac:dyDescent="0.2">
      <c r="A578" s="25" t="s">
        <v>39</v>
      </c>
      <c r="B578" s="11" t="s">
        <v>133</v>
      </c>
      <c r="C578" s="11" t="s">
        <v>360</v>
      </c>
      <c r="D578" s="11" t="s">
        <v>195</v>
      </c>
      <c r="E578" s="12"/>
      <c r="F578" s="12"/>
      <c r="G578" s="37"/>
      <c r="H578" s="12"/>
      <c r="I578" s="12" t="s">
        <v>335</v>
      </c>
      <c r="J578" s="12"/>
      <c r="K578" s="12"/>
      <c r="L578" s="12"/>
      <c r="M578" s="12"/>
      <c r="N578" s="12" t="s">
        <v>370</v>
      </c>
      <c r="O578" s="26"/>
    </row>
    <row r="579" spans="1:15" x14ac:dyDescent="0.2">
      <c r="A579" s="27" t="s">
        <v>39</v>
      </c>
      <c r="B579" s="13" t="s">
        <v>133</v>
      </c>
      <c r="C579" s="13" t="s">
        <v>360</v>
      </c>
      <c r="D579" s="13" t="s">
        <v>197</v>
      </c>
      <c r="E579" s="14"/>
      <c r="F579" s="14"/>
      <c r="G579" s="38"/>
      <c r="H579" s="14"/>
      <c r="I579" s="14" t="s">
        <v>372</v>
      </c>
      <c r="J579" s="14"/>
      <c r="K579" s="14"/>
      <c r="L579" s="14"/>
      <c r="M579" s="14"/>
      <c r="N579" s="14" t="s">
        <v>405</v>
      </c>
      <c r="O579" s="28"/>
    </row>
    <row r="580" spans="1:15" x14ac:dyDescent="0.2">
      <c r="A580" s="25" t="s">
        <v>39</v>
      </c>
      <c r="B580" s="11" t="s">
        <v>133</v>
      </c>
      <c r="C580" s="11" t="s">
        <v>325</v>
      </c>
      <c r="D580" s="11" t="s">
        <v>195</v>
      </c>
      <c r="E580" s="12"/>
      <c r="F580" s="12"/>
      <c r="G580" s="37"/>
      <c r="H580" s="12"/>
      <c r="I580" s="12" t="s">
        <v>338</v>
      </c>
      <c r="J580" s="12"/>
      <c r="K580" s="12"/>
      <c r="L580" s="12"/>
      <c r="M580" s="12"/>
      <c r="N580" s="12" t="s">
        <v>403</v>
      </c>
      <c r="O580" s="26"/>
    </row>
    <row r="581" spans="1:15" x14ac:dyDescent="0.2">
      <c r="A581" s="27" t="s">
        <v>39</v>
      </c>
      <c r="B581" s="13" t="s">
        <v>133</v>
      </c>
      <c r="C581" s="13" t="s">
        <v>325</v>
      </c>
      <c r="D581" s="13" t="s">
        <v>197</v>
      </c>
      <c r="E581" s="14"/>
      <c r="F581" s="14"/>
      <c r="G581" s="38"/>
      <c r="H581" s="14"/>
      <c r="I581" s="14" t="s">
        <v>346</v>
      </c>
      <c r="J581" s="14"/>
      <c r="K581" s="14"/>
      <c r="L581" s="14"/>
      <c r="M581" s="14"/>
      <c r="N581" s="14" t="s">
        <v>336</v>
      </c>
      <c r="O581" s="28"/>
    </row>
    <row r="582" spans="1:15" x14ac:dyDescent="0.2">
      <c r="A582" s="25" t="s">
        <v>39</v>
      </c>
      <c r="B582" s="11" t="s">
        <v>133</v>
      </c>
      <c r="C582" s="11" t="s">
        <v>330</v>
      </c>
      <c r="D582" s="11" t="s">
        <v>195</v>
      </c>
      <c r="E582" s="12"/>
      <c r="F582" s="12"/>
      <c r="G582" s="37"/>
      <c r="H582" s="12"/>
      <c r="I582" s="12" t="s">
        <v>381</v>
      </c>
      <c r="J582" s="12"/>
      <c r="K582" s="12"/>
      <c r="L582" s="12"/>
      <c r="M582" s="12"/>
      <c r="N582" s="12" t="s">
        <v>418</v>
      </c>
      <c r="O582" s="26"/>
    </row>
    <row r="583" spans="1:15" x14ac:dyDescent="0.2">
      <c r="A583" s="27" t="s">
        <v>39</v>
      </c>
      <c r="B583" s="13" t="s">
        <v>133</v>
      </c>
      <c r="C583" s="13" t="s">
        <v>330</v>
      </c>
      <c r="D583" s="13" t="s">
        <v>197</v>
      </c>
      <c r="E583" s="14"/>
      <c r="F583" s="14"/>
      <c r="G583" s="38"/>
      <c r="H583" s="14"/>
      <c r="I583" s="14" t="s">
        <v>400</v>
      </c>
      <c r="J583" s="14"/>
      <c r="K583" s="14"/>
      <c r="L583" s="14"/>
      <c r="M583" s="14"/>
      <c r="N583" s="14" t="s">
        <v>419</v>
      </c>
      <c r="O583" s="28"/>
    </row>
    <row r="584" spans="1:15" x14ac:dyDescent="0.2">
      <c r="A584" s="25" t="s">
        <v>39</v>
      </c>
      <c r="B584" s="11" t="s">
        <v>133</v>
      </c>
      <c r="C584" s="11" t="s">
        <v>365</v>
      </c>
      <c r="D584" s="11" t="s">
        <v>195</v>
      </c>
      <c r="E584" s="12"/>
      <c r="F584" s="12"/>
      <c r="G584" s="37"/>
      <c r="H584" s="12"/>
      <c r="I584" s="12" t="s">
        <v>412</v>
      </c>
      <c r="J584" s="12"/>
      <c r="K584" s="12"/>
      <c r="L584" s="12"/>
      <c r="M584" s="12"/>
      <c r="N584" s="12" t="s">
        <v>382</v>
      </c>
      <c r="O584" s="26"/>
    </row>
    <row r="585" spans="1:15" x14ac:dyDescent="0.2">
      <c r="A585" s="27" t="s">
        <v>39</v>
      </c>
      <c r="B585" s="13" t="s">
        <v>133</v>
      </c>
      <c r="C585" s="13" t="s">
        <v>365</v>
      </c>
      <c r="D585" s="13" t="s">
        <v>197</v>
      </c>
      <c r="E585" s="14"/>
      <c r="F585" s="14"/>
      <c r="G585" s="38"/>
      <c r="H585" s="14"/>
      <c r="I585" s="14" t="s">
        <v>423</v>
      </c>
      <c r="J585" s="14"/>
      <c r="K585" s="14"/>
      <c r="L585" s="14"/>
      <c r="M585" s="14"/>
      <c r="N585" s="14" t="s">
        <v>395</v>
      </c>
      <c r="O585" s="28"/>
    </row>
    <row r="586" spans="1:15" x14ac:dyDescent="0.2">
      <c r="A586" s="25" t="s">
        <v>39</v>
      </c>
      <c r="B586" s="11" t="s">
        <v>133</v>
      </c>
      <c r="C586" s="11" t="s">
        <v>344</v>
      </c>
      <c r="D586" s="11" t="s">
        <v>195</v>
      </c>
      <c r="E586" s="12"/>
      <c r="F586" s="12"/>
      <c r="G586" s="37"/>
      <c r="H586" s="12"/>
      <c r="I586" s="12" t="s">
        <v>374</v>
      </c>
      <c r="J586" s="12"/>
      <c r="K586" s="12"/>
      <c r="L586" s="12"/>
      <c r="M586" s="12"/>
      <c r="N586" s="12" t="s">
        <v>410</v>
      </c>
      <c r="O586" s="26"/>
    </row>
    <row r="587" spans="1:15" x14ac:dyDescent="0.2">
      <c r="A587" s="27" t="s">
        <v>39</v>
      </c>
      <c r="B587" s="13" t="s">
        <v>133</v>
      </c>
      <c r="C587" s="13" t="s">
        <v>344</v>
      </c>
      <c r="D587" s="13" t="s">
        <v>197</v>
      </c>
      <c r="E587" s="14"/>
      <c r="F587" s="14"/>
      <c r="G587" s="38"/>
      <c r="H587" s="14"/>
      <c r="I587" s="14" t="s">
        <v>374</v>
      </c>
      <c r="J587" s="14"/>
      <c r="K587" s="14"/>
      <c r="L587" s="14"/>
      <c r="M587" s="14"/>
      <c r="N587" s="14" t="s">
        <v>384</v>
      </c>
      <c r="O587" s="28"/>
    </row>
    <row r="588" spans="1:15" x14ac:dyDescent="0.2">
      <c r="A588" s="25" t="s">
        <v>39</v>
      </c>
      <c r="B588" s="11" t="s">
        <v>133</v>
      </c>
      <c r="C588" s="11" t="s">
        <v>348</v>
      </c>
      <c r="D588" s="11" t="s">
        <v>195</v>
      </c>
      <c r="E588" s="12"/>
      <c r="F588" s="12"/>
      <c r="G588" s="37"/>
      <c r="H588" s="12"/>
      <c r="I588" s="12" t="s">
        <v>408</v>
      </c>
      <c r="J588" s="12"/>
      <c r="K588" s="12"/>
      <c r="L588" s="12"/>
      <c r="M588" s="12"/>
      <c r="N588" s="12" t="s">
        <v>377</v>
      </c>
      <c r="O588" s="26"/>
    </row>
    <row r="589" spans="1:15" x14ac:dyDescent="0.2">
      <c r="A589" s="27" t="s">
        <v>39</v>
      </c>
      <c r="B589" s="13" t="s">
        <v>133</v>
      </c>
      <c r="C589" s="13" t="s">
        <v>348</v>
      </c>
      <c r="D589" s="13" t="s">
        <v>197</v>
      </c>
      <c r="E589" s="14"/>
      <c r="F589" s="14"/>
      <c r="G589" s="38"/>
      <c r="H589" s="14"/>
      <c r="I589" s="14" t="s">
        <v>382</v>
      </c>
      <c r="J589" s="14"/>
      <c r="K589" s="14"/>
      <c r="L589" s="14"/>
      <c r="M589" s="14"/>
      <c r="N589" s="14" t="s">
        <v>387</v>
      </c>
      <c r="O589" s="28"/>
    </row>
    <row r="590" spans="1:15" x14ac:dyDescent="0.2">
      <c r="A590" s="25" t="s">
        <v>39</v>
      </c>
      <c r="B590" s="11" t="s">
        <v>133</v>
      </c>
      <c r="C590" s="11" t="s">
        <v>375</v>
      </c>
      <c r="D590" s="11" t="s">
        <v>195</v>
      </c>
      <c r="E590" s="12"/>
      <c r="F590" s="12"/>
      <c r="G590" s="37"/>
      <c r="H590" s="12"/>
      <c r="I590" s="12" t="s">
        <v>338</v>
      </c>
      <c r="J590" s="12"/>
      <c r="K590" s="12"/>
      <c r="L590" s="12"/>
      <c r="M590" s="12"/>
      <c r="N590" s="12" t="s">
        <v>363</v>
      </c>
      <c r="O590" s="26"/>
    </row>
    <row r="591" spans="1:15" x14ac:dyDescent="0.2">
      <c r="A591" s="27" t="s">
        <v>39</v>
      </c>
      <c r="B591" s="13" t="s">
        <v>133</v>
      </c>
      <c r="C591" s="13" t="s">
        <v>375</v>
      </c>
      <c r="D591" s="13" t="s">
        <v>197</v>
      </c>
      <c r="E591" s="14"/>
      <c r="F591" s="14"/>
      <c r="G591" s="38"/>
      <c r="H591" s="14"/>
      <c r="I591" s="14" t="s">
        <v>371</v>
      </c>
      <c r="J591" s="14"/>
      <c r="K591" s="14"/>
      <c r="L591" s="14"/>
      <c r="M591" s="14"/>
      <c r="N591" s="14" t="s">
        <v>346</v>
      </c>
      <c r="O591" s="28"/>
    </row>
    <row r="592" spans="1:15" x14ac:dyDescent="0.2">
      <c r="A592" s="25" t="s">
        <v>39</v>
      </c>
      <c r="B592" s="11" t="s">
        <v>133</v>
      </c>
      <c r="C592" s="11" t="s">
        <v>357</v>
      </c>
      <c r="D592" s="11" t="s">
        <v>195</v>
      </c>
      <c r="E592" s="12"/>
      <c r="F592" s="12"/>
      <c r="G592" s="37"/>
      <c r="H592" s="12"/>
      <c r="I592" s="12" t="s">
        <v>340</v>
      </c>
      <c r="J592" s="12"/>
      <c r="K592" s="12"/>
      <c r="L592" s="12"/>
      <c r="M592" s="12"/>
      <c r="N592" s="12" t="s">
        <v>341</v>
      </c>
      <c r="O592" s="26"/>
    </row>
    <row r="593" spans="1:15" x14ac:dyDescent="0.2">
      <c r="A593" s="27" t="s">
        <v>39</v>
      </c>
      <c r="B593" s="13" t="s">
        <v>133</v>
      </c>
      <c r="C593" s="13" t="s">
        <v>357</v>
      </c>
      <c r="D593" s="13" t="s">
        <v>197</v>
      </c>
      <c r="E593" s="14"/>
      <c r="F593" s="14"/>
      <c r="G593" s="38"/>
      <c r="H593" s="14"/>
      <c r="I593" s="14" t="s">
        <v>361</v>
      </c>
      <c r="J593" s="14"/>
      <c r="K593" s="14"/>
      <c r="L593" s="14"/>
      <c r="M593" s="14"/>
      <c r="N593" s="14" t="s">
        <v>345</v>
      </c>
      <c r="O593" s="28"/>
    </row>
    <row r="594" spans="1:15" x14ac:dyDescent="0.2">
      <c r="A594" s="25" t="s">
        <v>39</v>
      </c>
      <c r="B594" s="11" t="s">
        <v>133</v>
      </c>
      <c r="C594" s="11" t="s">
        <v>358</v>
      </c>
      <c r="D594" s="11" t="s">
        <v>195</v>
      </c>
      <c r="E594" s="12"/>
      <c r="F594" s="12"/>
      <c r="G594" s="37"/>
      <c r="H594" s="12"/>
      <c r="I594" s="12" t="s">
        <v>405</v>
      </c>
      <c r="J594" s="12"/>
      <c r="K594" s="12"/>
      <c r="L594" s="12"/>
      <c r="M594" s="12"/>
      <c r="N594" s="12" t="s">
        <v>405</v>
      </c>
      <c r="O594" s="26"/>
    </row>
    <row r="595" spans="1:15" x14ac:dyDescent="0.2">
      <c r="A595" s="27" t="s">
        <v>39</v>
      </c>
      <c r="B595" s="13" t="s">
        <v>133</v>
      </c>
      <c r="C595" s="13" t="s">
        <v>358</v>
      </c>
      <c r="D595" s="13" t="s">
        <v>197</v>
      </c>
      <c r="E595" s="14"/>
      <c r="F595" s="14"/>
      <c r="G595" s="38"/>
      <c r="H595" s="14"/>
      <c r="I595" s="14" t="s">
        <v>405</v>
      </c>
      <c r="J595" s="14"/>
      <c r="K595" s="14"/>
      <c r="L595" s="14"/>
      <c r="M595" s="14"/>
      <c r="N595" s="14" t="s">
        <v>394</v>
      </c>
      <c r="O595" s="28"/>
    </row>
    <row r="596" spans="1:15" x14ac:dyDescent="0.2">
      <c r="A596" s="25" t="s">
        <v>40</v>
      </c>
      <c r="B596" s="11" t="s">
        <v>134</v>
      </c>
      <c r="C596" s="11" t="s">
        <v>360</v>
      </c>
      <c r="D596" s="11" t="s">
        <v>195</v>
      </c>
      <c r="E596" s="12"/>
      <c r="F596" s="12" t="s">
        <v>399</v>
      </c>
      <c r="G596" s="37"/>
      <c r="H596" s="12"/>
      <c r="I596" s="12"/>
      <c r="J596" s="12"/>
      <c r="K596" s="12" t="s">
        <v>367</v>
      </c>
      <c r="L596" s="12"/>
      <c r="M596" s="12"/>
      <c r="N596" s="12"/>
      <c r="O596" s="26"/>
    </row>
    <row r="597" spans="1:15" x14ac:dyDescent="0.2">
      <c r="A597" s="27" t="s">
        <v>40</v>
      </c>
      <c r="B597" s="13" t="s">
        <v>134</v>
      </c>
      <c r="C597" s="13" t="s">
        <v>360</v>
      </c>
      <c r="D597" s="13" t="s">
        <v>197</v>
      </c>
      <c r="E597" s="14"/>
      <c r="F597" s="14" t="s">
        <v>371</v>
      </c>
      <c r="G597" s="38"/>
      <c r="H597" s="14"/>
      <c r="I597" s="14"/>
      <c r="J597" s="14"/>
      <c r="K597" s="14" t="s">
        <v>359</v>
      </c>
      <c r="L597" s="14"/>
      <c r="M597" s="14"/>
      <c r="N597" s="14"/>
      <c r="O597" s="28"/>
    </row>
    <row r="598" spans="1:15" x14ac:dyDescent="0.2">
      <c r="A598" s="25" t="s">
        <v>40</v>
      </c>
      <c r="B598" s="11" t="s">
        <v>134</v>
      </c>
      <c r="C598" s="11" t="s">
        <v>325</v>
      </c>
      <c r="D598" s="11" t="s">
        <v>195</v>
      </c>
      <c r="E598" s="12"/>
      <c r="F598" s="12" t="s">
        <v>404</v>
      </c>
      <c r="G598" s="37"/>
      <c r="H598" s="12"/>
      <c r="I598" s="12"/>
      <c r="J598" s="12"/>
      <c r="K598" s="12" t="s">
        <v>397</v>
      </c>
      <c r="L598" s="12"/>
      <c r="M598" s="12"/>
      <c r="N598" s="12"/>
      <c r="O598" s="26"/>
    </row>
    <row r="599" spans="1:15" x14ac:dyDescent="0.2">
      <c r="A599" s="27" t="s">
        <v>40</v>
      </c>
      <c r="B599" s="13" t="s">
        <v>134</v>
      </c>
      <c r="C599" s="13" t="s">
        <v>325</v>
      </c>
      <c r="D599" s="13" t="s">
        <v>197</v>
      </c>
      <c r="E599" s="14"/>
      <c r="F599" s="14" t="s">
        <v>369</v>
      </c>
      <c r="G599" s="38"/>
      <c r="H599" s="14"/>
      <c r="I599" s="14"/>
      <c r="J599" s="14"/>
      <c r="K599" s="14" t="s">
        <v>328</v>
      </c>
      <c r="L599" s="14"/>
      <c r="M599" s="14"/>
      <c r="N599" s="14"/>
      <c r="O599" s="28"/>
    </row>
    <row r="600" spans="1:15" x14ac:dyDescent="0.2">
      <c r="A600" s="25" t="s">
        <v>40</v>
      </c>
      <c r="B600" s="11" t="s">
        <v>134</v>
      </c>
      <c r="C600" s="11" t="s">
        <v>330</v>
      </c>
      <c r="D600" s="11" t="s">
        <v>195</v>
      </c>
      <c r="E600" s="12"/>
      <c r="F600" s="12" t="s">
        <v>342</v>
      </c>
      <c r="G600" s="37"/>
      <c r="H600" s="12"/>
      <c r="I600" s="12"/>
      <c r="J600" s="12"/>
      <c r="K600" s="12" t="s">
        <v>409</v>
      </c>
      <c r="L600" s="12"/>
      <c r="M600" s="12"/>
      <c r="N600" s="12"/>
      <c r="O600" s="26"/>
    </row>
    <row r="601" spans="1:15" x14ac:dyDescent="0.2">
      <c r="A601" s="27" t="s">
        <v>40</v>
      </c>
      <c r="B601" s="13" t="s">
        <v>134</v>
      </c>
      <c r="C601" s="13" t="s">
        <v>330</v>
      </c>
      <c r="D601" s="13" t="s">
        <v>197</v>
      </c>
      <c r="E601" s="14"/>
      <c r="F601" s="14" t="s">
        <v>342</v>
      </c>
      <c r="G601" s="38"/>
      <c r="H601" s="14"/>
      <c r="I601" s="14"/>
      <c r="J601" s="14"/>
      <c r="K601" s="14" t="s">
        <v>346</v>
      </c>
      <c r="L601" s="14"/>
      <c r="M601" s="14"/>
      <c r="N601" s="14"/>
      <c r="O601" s="28"/>
    </row>
    <row r="602" spans="1:15" x14ac:dyDescent="0.2">
      <c r="A602" s="25" t="s">
        <v>40</v>
      </c>
      <c r="B602" s="11" t="s">
        <v>134</v>
      </c>
      <c r="C602" s="11" t="s">
        <v>365</v>
      </c>
      <c r="D602" s="11" t="s">
        <v>195</v>
      </c>
      <c r="E602" s="12"/>
      <c r="F602" s="12" t="s">
        <v>418</v>
      </c>
      <c r="G602" s="37"/>
      <c r="H602" s="12"/>
      <c r="I602" s="12"/>
      <c r="J602" s="12"/>
      <c r="K602" s="12" t="s">
        <v>380</v>
      </c>
      <c r="L602" s="12"/>
      <c r="M602" s="12"/>
      <c r="N602" s="12"/>
      <c r="O602" s="26"/>
    </row>
    <row r="603" spans="1:15" x14ac:dyDescent="0.2">
      <c r="A603" s="27" t="s">
        <v>40</v>
      </c>
      <c r="B603" s="13" t="s">
        <v>134</v>
      </c>
      <c r="C603" s="13" t="s">
        <v>365</v>
      </c>
      <c r="D603" s="13" t="s">
        <v>197</v>
      </c>
      <c r="E603" s="14"/>
      <c r="F603" s="14" t="s">
        <v>349</v>
      </c>
      <c r="G603" s="38"/>
      <c r="H603" s="14"/>
      <c r="I603" s="14"/>
      <c r="J603" s="14"/>
      <c r="K603" s="14" t="s">
        <v>342</v>
      </c>
      <c r="L603" s="14"/>
      <c r="M603" s="14"/>
      <c r="N603" s="14"/>
      <c r="O603" s="28"/>
    </row>
    <row r="604" spans="1:15" x14ac:dyDescent="0.2">
      <c r="A604" s="25" t="s">
        <v>40</v>
      </c>
      <c r="B604" s="11" t="s">
        <v>134</v>
      </c>
      <c r="C604" s="11" t="s">
        <v>344</v>
      </c>
      <c r="D604" s="11" t="s">
        <v>195</v>
      </c>
      <c r="E604" s="12"/>
      <c r="F604" s="12" t="s">
        <v>392</v>
      </c>
      <c r="G604" s="37"/>
      <c r="H604" s="12"/>
      <c r="I604" s="12"/>
      <c r="J604" s="12"/>
      <c r="K604" s="12" t="s">
        <v>407</v>
      </c>
      <c r="L604" s="12"/>
      <c r="M604" s="12"/>
      <c r="N604" s="12"/>
      <c r="O604" s="26"/>
    </row>
    <row r="605" spans="1:15" x14ac:dyDescent="0.2">
      <c r="A605" s="27" t="s">
        <v>40</v>
      </c>
      <c r="B605" s="13" t="s">
        <v>134</v>
      </c>
      <c r="C605" s="13" t="s">
        <v>344</v>
      </c>
      <c r="D605" s="13" t="s">
        <v>197</v>
      </c>
      <c r="E605" s="14"/>
      <c r="F605" s="14" t="s">
        <v>332</v>
      </c>
      <c r="G605" s="38"/>
      <c r="H605" s="14"/>
      <c r="I605" s="14"/>
      <c r="J605" s="14"/>
      <c r="K605" s="14" t="s">
        <v>422</v>
      </c>
      <c r="L605" s="14"/>
      <c r="M605" s="14"/>
      <c r="N605" s="14"/>
      <c r="O605" s="28"/>
    </row>
    <row r="606" spans="1:15" x14ac:dyDescent="0.2">
      <c r="A606" s="25" t="s">
        <v>40</v>
      </c>
      <c r="B606" s="11" t="s">
        <v>134</v>
      </c>
      <c r="C606" s="11" t="s">
        <v>348</v>
      </c>
      <c r="D606" s="11" t="s">
        <v>195</v>
      </c>
      <c r="E606" s="12"/>
      <c r="F606" s="12" t="s">
        <v>385</v>
      </c>
      <c r="G606" s="37"/>
      <c r="H606" s="12"/>
      <c r="I606" s="12"/>
      <c r="J606" s="12"/>
      <c r="K606" s="12" t="s">
        <v>395</v>
      </c>
      <c r="L606" s="12"/>
      <c r="M606" s="12"/>
      <c r="N606" s="12"/>
      <c r="O606" s="26"/>
    </row>
    <row r="607" spans="1:15" x14ac:dyDescent="0.2">
      <c r="A607" s="27" t="s">
        <v>40</v>
      </c>
      <c r="B607" s="13" t="s">
        <v>134</v>
      </c>
      <c r="C607" s="13" t="s">
        <v>348</v>
      </c>
      <c r="D607" s="13" t="s">
        <v>197</v>
      </c>
      <c r="E607" s="14"/>
      <c r="F607" s="14" t="s">
        <v>418</v>
      </c>
      <c r="G607" s="38"/>
      <c r="H607" s="14"/>
      <c r="I607" s="14"/>
      <c r="J607" s="14"/>
      <c r="K607" s="14" t="s">
        <v>407</v>
      </c>
      <c r="L607" s="14"/>
      <c r="M607" s="14"/>
      <c r="N607" s="14"/>
      <c r="O607" s="28"/>
    </row>
    <row r="608" spans="1:15" x14ac:dyDescent="0.2">
      <c r="A608" s="25" t="s">
        <v>40</v>
      </c>
      <c r="B608" s="11" t="s">
        <v>134</v>
      </c>
      <c r="C608" s="11" t="s">
        <v>375</v>
      </c>
      <c r="D608" s="11" t="s">
        <v>195</v>
      </c>
      <c r="E608" s="12"/>
      <c r="F608" s="12" t="s">
        <v>345</v>
      </c>
      <c r="G608" s="37"/>
      <c r="H608" s="12"/>
      <c r="I608" s="12"/>
      <c r="J608" s="12"/>
      <c r="K608" s="12" t="s">
        <v>329</v>
      </c>
      <c r="L608" s="12"/>
      <c r="M608" s="12"/>
      <c r="N608" s="12"/>
      <c r="O608" s="26"/>
    </row>
    <row r="609" spans="1:15" x14ac:dyDescent="0.2">
      <c r="A609" s="27" t="s">
        <v>40</v>
      </c>
      <c r="B609" s="13" t="s">
        <v>134</v>
      </c>
      <c r="C609" s="13" t="s">
        <v>375</v>
      </c>
      <c r="D609" s="13" t="s">
        <v>197</v>
      </c>
      <c r="E609" s="14"/>
      <c r="F609" s="14" t="s">
        <v>337</v>
      </c>
      <c r="G609" s="38"/>
      <c r="H609" s="14"/>
      <c r="I609" s="14"/>
      <c r="J609" s="14"/>
      <c r="K609" s="14" t="s">
        <v>326</v>
      </c>
      <c r="L609" s="14"/>
      <c r="M609" s="14"/>
      <c r="N609" s="14"/>
      <c r="O609" s="28"/>
    </row>
    <row r="610" spans="1:15" x14ac:dyDescent="0.2">
      <c r="A610" s="25" t="s">
        <v>40</v>
      </c>
      <c r="B610" s="11" t="s">
        <v>134</v>
      </c>
      <c r="C610" s="11" t="s">
        <v>357</v>
      </c>
      <c r="D610" s="11" t="s">
        <v>195</v>
      </c>
      <c r="E610" s="12"/>
      <c r="F610" s="12" t="s">
        <v>328</v>
      </c>
      <c r="G610" s="37"/>
      <c r="H610" s="12"/>
      <c r="I610" s="12"/>
      <c r="J610" s="12"/>
      <c r="K610" s="12" t="s">
        <v>327</v>
      </c>
      <c r="L610" s="12"/>
      <c r="M610" s="12"/>
      <c r="N610" s="12"/>
      <c r="O610" s="26"/>
    </row>
    <row r="611" spans="1:15" x14ac:dyDescent="0.2">
      <c r="A611" s="27" t="s">
        <v>40</v>
      </c>
      <c r="B611" s="13" t="s">
        <v>134</v>
      </c>
      <c r="C611" s="13" t="s">
        <v>357</v>
      </c>
      <c r="D611" s="13" t="s">
        <v>197</v>
      </c>
      <c r="E611" s="14"/>
      <c r="F611" s="14" t="s">
        <v>333</v>
      </c>
      <c r="G611" s="38"/>
      <c r="H611" s="14"/>
      <c r="I611" s="14"/>
      <c r="J611" s="14"/>
      <c r="K611" s="14" t="s">
        <v>317</v>
      </c>
      <c r="L611" s="14"/>
      <c r="M611" s="14"/>
      <c r="N611" s="14"/>
      <c r="O611" s="28"/>
    </row>
    <row r="612" spans="1:15" x14ac:dyDescent="0.2">
      <c r="A612" s="25" t="s">
        <v>40</v>
      </c>
      <c r="B612" s="11" t="s">
        <v>134</v>
      </c>
      <c r="C612" s="11" t="s">
        <v>358</v>
      </c>
      <c r="D612" s="11" t="s">
        <v>195</v>
      </c>
      <c r="E612" s="12"/>
      <c r="F612" s="12" t="s">
        <v>323</v>
      </c>
      <c r="G612" s="37"/>
      <c r="H612" s="12"/>
      <c r="I612" s="12"/>
      <c r="J612" s="12"/>
      <c r="K612" s="12" t="s">
        <v>371</v>
      </c>
      <c r="L612" s="12"/>
      <c r="M612" s="12"/>
      <c r="N612" s="12"/>
      <c r="O612" s="26"/>
    </row>
    <row r="613" spans="1:15" x14ac:dyDescent="0.2">
      <c r="A613" s="27" t="s">
        <v>40</v>
      </c>
      <c r="B613" s="13" t="s">
        <v>134</v>
      </c>
      <c r="C613" s="13" t="s">
        <v>358</v>
      </c>
      <c r="D613" s="13" t="s">
        <v>197</v>
      </c>
      <c r="E613" s="14"/>
      <c r="F613" s="14" t="s">
        <v>420</v>
      </c>
      <c r="G613" s="38"/>
      <c r="H613" s="14"/>
      <c r="I613" s="14"/>
      <c r="J613" s="14"/>
      <c r="K613" s="14" t="s">
        <v>334</v>
      </c>
      <c r="L613" s="14"/>
      <c r="M613" s="14"/>
      <c r="N613" s="14"/>
      <c r="O613" s="28"/>
    </row>
    <row r="614" spans="1:15" x14ac:dyDescent="0.2">
      <c r="A614" s="25" t="s">
        <v>41</v>
      </c>
      <c r="B614" s="11" t="s">
        <v>135</v>
      </c>
      <c r="C614" s="11" t="s">
        <v>360</v>
      </c>
      <c r="D614" s="11" t="s">
        <v>195</v>
      </c>
      <c r="E614" s="12" t="s">
        <v>329</v>
      </c>
      <c r="F614" s="12"/>
      <c r="G614" s="37"/>
      <c r="H614" s="12"/>
      <c r="I614" s="12"/>
      <c r="J614" s="12" t="s">
        <v>352</v>
      </c>
      <c r="K614" s="12"/>
      <c r="L614" s="12"/>
      <c r="M614" s="12"/>
      <c r="N614" s="12"/>
      <c r="O614" s="26"/>
    </row>
    <row r="615" spans="1:15" x14ac:dyDescent="0.2">
      <c r="A615" s="27" t="s">
        <v>41</v>
      </c>
      <c r="B615" s="13" t="s">
        <v>135</v>
      </c>
      <c r="C615" s="13" t="s">
        <v>360</v>
      </c>
      <c r="D615" s="13" t="s">
        <v>197</v>
      </c>
      <c r="E615" s="14" t="s">
        <v>369</v>
      </c>
      <c r="F615" s="14"/>
      <c r="G615" s="38"/>
      <c r="H615" s="14"/>
      <c r="I615" s="14"/>
      <c r="J615" s="14" t="s">
        <v>397</v>
      </c>
      <c r="K615" s="14"/>
      <c r="L615" s="14"/>
      <c r="M615" s="14"/>
      <c r="N615" s="14"/>
      <c r="O615" s="28"/>
    </row>
    <row r="616" spans="1:15" x14ac:dyDescent="0.2">
      <c r="A616" s="25" t="s">
        <v>41</v>
      </c>
      <c r="B616" s="11" t="s">
        <v>135</v>
      </c>
      <c r="C616" s="11" t="s">
        <v>325</v>
      </c>
      <c r="D616" s="11" t="s">
        <v>195</v>
      </c>
      <c r="E616" s="12" t="s">
        <v>356</v>
      </c>
      <c r="F616" s="12"/>
      <c r="G616" s="37"/>
      <c r="H616" s="12"/>
      <c r="I616" s="12"/>
      <c r="J616" s="12" t="s">
        <v>317</v>
      </c>
      <c r="K616" s="12"/>
      <c r="L616" s="12"/>
      <c r="M616" s="12"/>
      <c r="N616" s="12"/>
      <c r="O616" s="26"/>
    </row>
    <row r="617" spans="1:15" x14ac:dyDescent="0.2">
      <c r="A617" s="27" t="s">
        <v>41</v>
      </c>
      <c r="B617" s="13" t="s">
        <v>135</v>
      </c>
      <c r="C617" s="13" t="s">
        <v>325</v>
      </c>
      <c r="D617" s="13" t="s">
        <v>197</v>
      </c>
      <c r="E617" s="14" t="s">
        <v>320</v>
      </c>
      <c r="F617" s="14"/>
      <c r="G617" s="38"/>
      <c r="H617" s="14"/>
      <c r="I617" s="14"/>
      <c r="J617" s="14" t="s">
        <v>326</v>
      </c>
      <c r="K617" s="14"/>
      <c r="L617" s="14"/>
      <c r="M617" s="14"/>
      <c r="N617" s="14"/>
      <c r="O617" s="28"/>
    </row>
    <row r="618" spans="1:15" x14ac:dyDescent="0.2">
      <c r="A618" s="25" t="s">
        <v>41</v>
      </c>
      <c r="B618" s="11" t="s">
        <v>135</v>
      </c>
      <c r="C618" s="11" t="s">
        <v>330</v>
      </c>
      <c r="D618" s="11" t="s">
        <v>195</v>
      </c>
      <c r="E618" s="12" t="s">
        <v>334</v>
      </c>
      <c r="F618" s="12"/>
      <c r="G618" s="37"/>
      <c r="H618" s="12"/>
      <c r="I618" s="12"/>
      <c r="J618" s="12" t="s">
        <v>346</v>
      </c>
      <c r="K618" s="12"/>
      <c r="L618" s="12"/>
      <c r="M618" s="12"/>
      <c r="N618" s="12"/>
      <c r="O618" s="26"/>
    </row>
    <row r="619" spans="1:15" x14ac:dyDescent="0.2">
      <c r="A619" s="27" t="s">
        <v>41</v>
      </c>
      <c r="B619" s="13" t="s">
        <v>135</v>
      </c>
      <c r="C619" s="13" t="s">
        <v>330</v>
      </c>
      <c r="D619" s="13" t="s">
        <v>197</v>
      </c>
      <c r="E619" s="14" t="s">
        <v>371</v>
      </c>
      <c r="F619" s="14"/>
      <c r="G619" s="38"/>
      <c r="H619" s="14"/>
      <c r="I619" s="14"/>
      <c r="J619" s="14" t="s">
        <v>373</v>
      </c>
      <c r="K619" s="14"/>
      <c r="L619" s="14"/>
      <c r="M619" s="14"/>
      <c r="N619" s="14"/>
      <c r="O619" s="28"/>
    </row>
    <row r="620" spans="1:15" x14ac:dyDescent="0.2">
      <c r="A620" s="25" t="s">
        <v>41</v>
      </c>
      <c r="B620" s="11" t="s">
        <v>135</v>
      </c>
      <c r="C620" s="11" t="s">
        <v>365</v>
      </c>
      <c r="D620" s="11" t="s">
        <v>195</v>
      </c>
      <c r="E620" s="12" t="s">
        <v>366</v>
      </c>
      <c r="F620" s="12"/>
      <c r="G620" s="37"/>
      <c r="H620" s="12"/>
      <c r="I620" s="12"/>
      <c r="J620" s="12" t="s">
        <v>346</v>
      </c>
      <c r="K620" s="12"/>
      <c r="L620" s="12"/>
      <c r="M620" s="12"/>
      <c r="N620" s="12"/>
      <c r="O620" s="26"/>
    </row>
    <row r="621" spans="1:15" x14ac:dyDescent="0.2">
      <c r="A621" s="27" t="s">
        <v>41</v>
      </c>
      <c r="B621" s="13" t="s">
        <v>135</v>
      </c>
      <c r="C621" s="13" t="s">
        <v>365</v>
      </c>
      <c r="D621" s="13" t="s">
        <v>197</v>
      </c>
      <c r="E621" s="14" t="s">
        <v>371</v>
      </c>
      <c r="F621" s="14"/>
      <c r="G621" s="38"/>
      <c r="H621" s="14"/>
      <c r="I621" s="14"/>
      <c r="J621" s="14" t="s">
        <v>399</v>
      </c>
      <c r="K621" s="14"/>
      <c r="L621" s="14"/>
      <c r="M621" s="14"/>
      <c r="N621" s="14"/>
      <c r="O621" s="28"/>
    </row>
    <row r="622" spans="1:15" x14ac:dyDescent="0.2">
      <c r="A622" s="25" t="s">
        <v>41</v>
      </c>
      <c r="B622" s="11" t="s">
        <v>135</v>
      </c>
      <c r="C622" s="11" t="s">
        <v>344</v>
      </c>
      <c r="D622" s="11" t="s">
        <v>195</v>
      </c>
      <c r="E622" s="12" t="s">
        <v>369</v>
      </c>
      <c r="F622" s="12"/>
      <c r="G622" s="37"/>
      <c r="H622" s="12"/>
      <c r="I622" s="12"/>
      <c r="J622" s="12" t="s">
        <v>361</v>
      </c>
      <c r="K622" s="12"/>
      <c r="L622" s="12"/>
      <c r="M622" s="12"/>
      <c r="N622" s="12"/>
      <c r="O622" s="26"/>
    </row>
    <row r="623" spans="1:15" x14ac:dyDescent="0.2">
      <c r="A623" s="27" t="s">
        <v>41</v>
      </c>
      <c r="B623" s="13" t="s">
        <v>135</v>
      </c>
      <c r="C623" s="13" t="s">
        <v>344</v>
      </c>
      <c r="D623" s="13" t="s">
        <v>197</v>
      </c>
      <c r="E623" s="14" t="s">
        <v>369</v>
      </c>
      <c r="F623" s="14"/>
      <c r="G623" s="38"/>
      <c r="H623" s="14"/>
      <c r="I623" s="14"/>
      <c r="J623" s="14" t="s">
        <v>369</v>
      </c>
      <c r="K623" s="14"/>
      <c r="L623" s="14"/>
      <c r="M623" s="14"/>
      <c r="N623" s="14"/>
      <c r="O623" s="28"/>
    </row>
    <row r="624" spans="1:15" x14ac:dyDescent="0.2">
      <c r="A624" s="25" t="s">
        <v>41</v>
      </c>
      <c r="B624" s="11" t="s">
        <v>135</v>
      </c>
      <c r="C624" s="11" t="s">
        <v>348</v>
      </c>
      <c r="D624" s="11" t="s">
        <v>195</v>
      </c>
      <c r="E624" s="12" t="s">
        <v>323</v>
      </c>
      <c r="F624" s="12"/>
      <c r="G624" s="37"/>
      <c r="H624" s="12"/>
      <c r="I624" s="12"/>
      <c r="J624" s="12" t="s">
        <v>372</v>
      </c>
      <c r="K624" s="12"/>
      <c r="L624" s="12"/>
      <c r="M624" s="12"/>
      <c r="N624" s="12"/>
      <c r="O624" s="26"/>
    </row>
    <row r="625" spans="1:15" x14ac:dyDescent="0.2">
      <c r="A625" s="27" t="s">
        <v>41</v>
      </c>
      <c r="B625" s="13" t="s">
        <v>135</v>
      </c>
      <c r="C625" s="13" t="s">
        <v>348</v>
      </c>
      <c r="D625" s="13" t="s">
        <v>197</v>
      </c>
      <c r="E625" s="14" t="s">
        <v>367</v>
      </c>
      <c r="F625" s="14"/>
      <c r="G625" s="38"/>
      <c r="H625" s="14"/>
      <c r="I625" s="14"/>
      <c r="J625" s="14" t="s">
        <v>351</v>
      </c>
      <c r="K625" s="14"/>
      <c r="L625" s="14"/>
      <c r="M625" s="14"/>
      <c r="N625" s="14"/>
      <c r="O625" s="28"/>
    </row>
    <row r="626" spans="1:15" x14ac:dyDescent="0.2">
      <c r="A626" s="25" t="s">
        <v>41</v>
      </c>
      <c r="B626" s="11" t="s">
        <v>135</v>
      </c>
      <c r="C626" s="11" t="s">
        <v>375</v>
      </c>
      <c r="D626" s="11" t="s">
        <v>195</v>
      </c>
      <c r="E626" s="12" t="s">
        <v>317</v>
      </c>
      <c r="F626" s="12"/>
      <c r="G626" s="37"/>
      <c r="H626" s="12"/>
      <c r="I626" s="12"/>
      <c r="J626" s="12" t="s">
        <v>326</v>
      </c>
      <c r="K626" s="12"/>
      <c r="L626" s="12"/>
      <c r="M626" s="12"/>
      <c r="N626" s="12"/>
      <c r="O626" s="26"/>
    </row>
    <row r="627" spans="1:15" x14ac:dyDescent="0.2">
      <c r="A627" s="27" t="s">
        <v>41</v>
      </c>
      <c r="B627" s="13" t="s">
        <v>135</v>
      </c>
      <c r="C627" s="13" t="s">
        <v>375</v>
      </c>
      <c r="D627" s="13" t="s">
        <v>197</v>
      </c>
      <c r="E627" s="14" t="s">
        <v>320</v>
      </c>
      <c r="F627" s="14"/>
      <c r="G627" s="38"/>
      <c r="H627" s="14"/>
      <c r="I627" s="14"/>
      <c r="J627" s="14" t="s">
        <v>369</v>
      </c>
      <c r="K627" s="14"/>
      <c r="L627" s="14"/>
      <c r="M627" s="14"/>
      <c r="N627" s="14"/>
      <c r="O627" s="28"/>
    </row>
    <row r="628" spans="1:15" x14ac:dyDescent="0.2">
      <c r="A628" s="25" t="s">
        <v>41</v>
      </c>
      <c r="B628" s="11" t="s">
        <v>135</v>
      </c>
      <c r="C628" s="11" t="s">
        <v>357</v>
      </c>
      <c r="D628" s="11" t="s">
        <v>195</v>
      </c>
      <c r="E628" s="12" t="s">
        <v>322</v>
      </c>
      <c r="F628" s="12"/>
      <c r="G628" s="37"/>
      <c r="H628" s="12"/>
      <c r="I628" s="12"/>
      <c r="J628" s="12" t="s">
        <v>321</v>
      </c>
      <c r="K628" s="12"/>
      <c r="L628" s="12"/>
      <c r="M628" s="12"/>
      <c r="N628" s="12"/>
      <c r="O628" s="26"/>
    </row>
    <row r="629" spans="1:15" x14ac:dyDescent="0.2">
      <c r="A629" s="27" t="s">
        <v>41</v>
      </c>
      <c r="B629" s="13" t="s">
        <v>135</v>
      </c>
      <c r="C629" s="13" t="s">
        <v>357</v>
      </c>
      <c r="D629" s="13" t="s">
        <v>197</v>
      </c>
      <c r="E629" s="14" t="s">
        <v>321</v>
      </c>
      <c r="F629" s="14"/>
      <c r="G629" s="38"/>
      <c r="H629" s="14"/>
      <c r="I629" s="14"/>
      <c r="J629" s="14" t="s">
        <v>356</v>
      </c>
      <c r="K629" s="14"/>
      <c r="L629" s="14"/>
      <c r="M629" s="14"/>
      <c r="N629" s="14"/>
      <c r="O629" s="28"/>
    </row>
    <row r="630" spans="1:15" x14ac:dyDescent="0.2">
      <c r="A630" s="25" t="s">
        <v>41</v>
      </c>
      <c r="B630" s="11" t="s">
        <v>135</v>
      </c>
      <c r="C630" s="11" t="s">
        <v>358</v>
      </c>
      <c r="D630" s="11" t="s">
        <v>195</v>
      </c>
      <c r="E630" s="12" t="s">
        <v>326</v>
      </c>
      <c r="F630" s="12"/>
      <c r="G630" s="37"/>
      <c r="H630" s="12"/>
      <c r="I630" s="12"/>
      <c r="J630" s="12" t="s">
        <v>329</v>
      </c>
      <c r="K630" s="12"/>
      <c r="L630" s="12"/>
      <c r="M630" s="12"/>
      <c r="N630" s="12"/>
      <c r="O630" s="26"/>
    </row>
    <row r="631" spans="1:15" x14ac:dyDescent="0.2">
      <c r="A631" s="27" t="s">
        <v>41</v>
      </c>
      <c r="B631" s="13" t="s">
        <v>135</v>
      </c>
      <c r="C631" s="13" t="s">
        <v>358</v>
      </c>
      <c r="D631" s="13" t="s">
        <v>197</v>
      </c>
      <c r="E631" s="14" t="s">
        <v>329</v>
      </c>
      <c r="F631" s="14"/>
      <c r="G631" s="38"/>
      <c r="H631" s="14"/>
      <c r="I631" s="14"/>
      <c r="J631" s="14" t="s">
        <v>352</v>
      </c>
      <c r="K631" s="14"/>
      <c r="L631" s="14"/>
      <c r="M631" s="14"/>
      <c r="N631" s="14"/>
      <c r="O631" s="28"/>
    </row>
    <row r="632" spans="1:15" x14ac:dyDescent="0.2">
      <c r="A632" s="25" t="s">
        <v>42</v>
      </c>
      <c r="B632" s="11" t="s">
        <v>136</v>
      </c>
      <c r="C632" s="11" t="s">
        <v>360</v>
      </c>
      <c r="D632" s="11" t="s">
        <v>195</v>
      </c>
      <c r="E632" s="12"/>
      <c r="F632" s="12" t="s">
        <v>361</v>
      </c>
      <c r="G632" s="37"/>
      <c r="H632" s="12"/>
      <c r="I632" s="12"/>
      <c r="J632" s="12"/>
      <c r="K632" s="12"/>
      <c r="L632" s="12"/>
      <c r="M632" s="12"/>
      <c r="N632" s="12"/>
      <c r="O632" s="26"/>
    </row>
    <row r="633" spans="1:15" x14ac:dyDescent="0.2">
      <c r="A633" s="27" t="s">
        <v>42</v>
      </c>
      <c r="B633" s="13" t="s">
        <v>136</v>
      </c>
      <c r="C633" s="13" t="s">
        <v>360</v>
      </c>
      <c r="D633" s="13" t="s">
        <v>197</v>
      </c>
      <c r="E633" s="14"/>
      <c r="F633" s="14" t="s">
        <v>329</v>
      </c>
      <c r="G633" s="38"/>
      <c r="H633" s="14"/>
      <c r="I633" s="14"/>
      <c r="J633" s="14"/>
      <c r="K633" s="14"/>
      <c r="L633" s="14"/>
      <c r="M633" s="14"/>
      <c r="N633" s="14"/>
      <c r="O633" s="28"/>
    </row>
    <row r="634" spans="1:15" x14ac:dyDescent="0.2">
      <c r="A634" s="25" t="s">
        <v>42</v>
      </c>
      <c r="B634" s="11" t="s">
        <v>136</v>
      </c>
      <c r="C634" s="11" t="s">
        <v>325</v>
      </c>
      <c r="D634" s="11" t="s">
        <v>195</v>
      </c>
      <c r="E634" s="12"/>
      <c r="F634" s="12" t="s">
        <v>327</v>
      </c>
      <c r="G634" s="37"/>
      <c r="H634" s="12"/>
      <c r="I634" s="12"/>
      <c r="J634" s="12"/>
      <c r="K634" s="12"/>
      <c r="L634" s="12"/>
      <c r="M634" s="12"/>
      <c r="N634" s="12"/>
      <c r="O634" s="26"/>
    </row>
    <row r="635" spans="1:15" x14ac:dyDescent="0.2">
      <c r="A635" s="27" t="s">
        <v>42</v>
      </c>
      <c r="B635" s="13" t="s">
        <v>136</v>
      </c>
      <c r="C635" s="13" t="s">
        <v>325</v>
      </c>
      <c r="D635" s="13" t="s">
        <v>197</v>
      </c>
      <c r="E635" s="14"/>
      <c r="F635" s="14" t="s">
        <v>327</v>
      </c>
      <c r="G635" s="38"/>
      <c r="H635" s="14"/>
      <c r="I635" s="14"/>
      <c r="J635" s="14"/>
      <c r="K635" s="14"/>
      <c r="L635" s="14"/>
      <c r="M635" s="14"/>
      <c r="N635" s="14"/>
      <c r="O635" s="28"/>
    </row>
    <row r="636" spans="1:15" x14ac:dyDescent="0.2">
      <c r="A636" s="25" t="s">
        <v>42</v>
      </c>
      <c r="B636" s="11" t="s">
        <v>136</v>
      </c>
      <c r="C636" s="11" t="s">
        <v>330</v>
      </c>
      <c r="D636" s="11" t="s">
        <v>195</v>
      </c>
      <c r="E636" s="12"/>
      <c r="F636" s="12" t="s">
        <v>372</v>
      </c>
      <c r="G636" s="37"/>
      <c r="H636" s="12"/>
      <c r="I636" s="12"/>
      <c r="J636" s="12"/>
      <c r="K636" s="12"/>
      <c r="L636" s="12"/>
      <c r="M636" s="12"/>
      <c r="N636" s="12"/>
      <c r="O636" s="26"/>
    </row>
    <row r="637" spans="1:15" x14ac:dyDescent="0.2">
      <c r="A637" s="27" t="s">
        <v>42</v>
      </c>
      <c r="B637" s="13" t="s">
        <v>136</v>
      </c>
      <c r="C637" s="13" t="s">
        <v>330</v>
      </c>
      <c r="D637" s="13" t="s">
        <v>197</v>
      </c>
      <c r="E637" s="14"/>
      <c r="F637" s="14" t="s">
        <v>332</v>
      </c>
      <c r="G637" s="38"/>
      <c r="H637" s="14"/>
      <c r="I637" s="14"/>
      <c r="J637" s="14"/>
      <c r="K637" s="14"/>
      <c r="L637" s="14"/>
      <c r="M637" s="14"/>
      <c r="N637" s="14"/>
      <c r="O637" s="28"/>
    </row>
    <row r="638" spans="1:15" x14ac:dyDescent="0.2">
      <c r="A638" s="25" t="s">
        <v>42</v>
      </c>
      <c r="B638" s="11" t="s">
        <v>136</v>
      </c>
      <c r="C638" s="11" t="s">
        <v>365</v>
      </c>
      <c r="D638" s="11" t="s">
        <v>195</v>
      </c>
      <c r="E638" s="12"/>
      <c r="F638" s="12" t="s">
        <v>364</v>
      </c>
      <c r="G638" s="37"/>
      <c r="H638" s="12"/>
      <c r="I638" s="12"/>
      <c r="J638" s="12"/>
      <c r="K638" s="12"/>
      <c r="L638" s="12"/>
      <c r="M638" s="12"/>
      <c r="N638" s="12"/>
      <c r="O638" s="26"/>
    </row>
    <row r="639" spans="1:15" x14ac:dyDescent="0.2">
      <c r="A639" s="27" t="s">
        <v>42</v>
      </c>
      <c r="B639" s="13" t="s">
        <v>136</v>
      </c>
      <c r="C639" s="13" t="s">
        <v>365</v>
      </c>
      <c r="D639" s="13" t="s">
        <v>197</v>
      </c>
      <c r="E639" s="14"/>
      <c r="F639" s="14" t="s">
        <v>335</v>
      </c>
      <c r="G639" s="38"/>
      <c r="H639" s="14"/>
      <c r="I639" s="14"/>
      <c r="J639" s="14"/>
      <c r="K639" s="14"/>
      <c r="L639" s="14"/>
      <c r="M639" s="14"/>
      <c r="N639" s="14"/>
      <c r="O639" s="28"/>
    </row>
    <row r="640" spans="1:15" x14ac:dyDescent="0.2">
      <c r="A640" s="25" t="s">
        <v>42</v>
      </c>
      <c r="B640" s="11" t="s">
        <v>136</v>
      </c>
      <c r="C640" s="11" t="s">
        <v>344</v>
      </c>
      <c r="D640" s="11" t="s">
        <v>195</v>
      </c>
      <c r="E640" s="12"/>
      <c r="F640" s="12" t="s">
        <v>373</v>
      </c>
      <c r="G640" s="37"/>
      <c r="H640" s="12"/>
      <c r="I640" s="12"/>
      <c r="J640" s="12"/>
      <c r="K640" s="12"/>
      <c r="L640" s="12"/>
      <c r="M640" s="12"/>
      <c r="N640" s="12"/>
      <c r="O640" s="26"/>
    </row>
    <row r="641" spans="1:15" x14ac:dyDescent="0.2">
      <c r="A641" s="27" t="s">
        <v>42</v>
      </c>
      <c r="B641" s="13" t="s">
        <v>136</v>
      </c>
      <c r="C641" s="13" t="s">
        <v>344</v>
      </c>
      <c r="D641" s="13" t="s">
        <v>197</v>
      </c>
      <c r="E641" s="14"/>
      <c r="F641" s="14" t="s">
        <v>331</v>
      </c>
      <c r="G641" s="38"/>
      <c r="H641" s="14"/>
      <c r="I641" s="14"/>
      <c r="J641" s="14"/>
      <c r="K641" s="14"/>
      <c r="L641" s="14"/>
      <c r="M641" s="14"/>
      <c r="N641" s="14"/>
      <c r="O641" s="28"/>
    </row>
    <row r="642" spans="1:15" x14ac:dyDescent="0.2">
      <c r="A642" s="25" t="s">
        <v>42</v>
      </c>
      <c r="B642" s="11" t="s">
        <v>136</v>
      </c>
      <c r="C642" s="11" t="s">
        <v>348</v>
      </c>
      <c r="D642" s="11" t="s">
        <v>195</v>
      </c>
      <c r="E642" s="12"/>
      <c r="F642" s="12" t="s">
        <v>393</v>
      </c>
      <c r="G642" s="37"/>
      <c r="H642" s="12"/>
      <c r="I642" s="12"/>
      <c r="J642" s="12"/>
      <c r="K642" s="12"/>
      <c r="L642" s="12"/>
      <c r="M642" s="12"/>
      <c r="N642" s="12"/>
      <c r="O642" s="26"/>
    </row>
    <row r="643" spans="1:15" x14ac:dyDescent="0.2">
      <c r="A643" s="27" t="s">
        <v>42</v>
      </c>
      <c r="B643" s="13" t="s">
        <v>136</v>
      </c>
      <c r="C643" s="13" t="s">
        <v>348</v>
      </c>
      <c r="D643" s="13" t="s">
        <v>197</v>
      </c>
      <c r="E643" s="14"/>
      <c r="F643" s="14" t="s">
        <v>393</v>
      </c>
      <c r="G643" s="38"/>
      <c r="H643" s="14"/>
      <c r="I643" s="14"/>
      <c r="J643" s="14"/>
      <c r="K643" s="14"/>
      <c r="L643" s="14"/>
      <c r="M643" s="14"/>
      <c r="N643" s="14"/>
      <c r="O643" s="28"/>
    </row>
    <row r="644" spans="1:15" x14ac:dyDescent="0.2">
      <c r="A644" s="25" t="s">
        <v>42</v>
      </c>
      <c r="B644" s="11" t="s">
        <v>136</v>
      </c>
      <c r="C644" s="11" t="s">
        <v>375</v>
      </c>
      <c r="D644" s="11" t="s">
        <v>195</v>
      </c>
      <c r="E644" s="12"/>
      <c r="F644" s="12" t="s">
        <v>356</v>
      </c>
      <c r="G644" s="37"/>
      <c r="H644" s="12"/>
      <c r="I644" s="12"/>
      <c r="J644" s="12"/>
      <c r="K644" s="12"/>
      <c r="L644" s="12"/>
      <c r="M644" s="12"/>
      <c r="N644" s="12"/>
      <c r="O644" s="26"/>
    </row>
    <row r="645" spans="1:15" x14ac:dyDescent="0.2">
      <c r="A645" s="27" t="s">
        <v>42</v>
      </c>
      <c r="B645" s="13" t="s">
        <v>136</v>
      </c>
      <c r="C645" s="13" t="s">
        <v>375</v>
      </c>
      <c r="D645" s="13" t="s">
        <v>197</v>
      </c>
      <c r="E645" s="14"/>
      <c r="F645" s="14" t="s">
        <v>317</v>
      </c>
      <c r="G645" s="38"/>
      <c r="H645" s="14"/>
      <c r="I645" s="14"/>
      <c r="J645" s="14"/>
      <c r="K645" s="14"/>
      <c r="L645" s="14"/>
      <c r="M645" s="14"/>
      <c r="N645" s="14"/>
      <c r="O645" s="28"/>
    </row>
    <row r="646" spans="1:15" x14ac:dyDescent="0.2">
      <c r="A646" s="25" t="s">
        <v>42</v>
      </c>
      <c r="B646" s="11" t="s">
        <v>136</v>
      </c>
      <c r="C646" s="11" t="s">
        <v>357</v>
      </c>
      <c r="D646" s="11" t="s">
        <v>195</v>
      </c>
      <c r="E646" s="12"/>
      <c r="F646" s="12" t="s">
        <v>321</v>
      </c>
      <c r="G646" s="37"/>
      <c r="H646" s="12"/>
      <c r="I646" s="12"/>
      <c r="J646" s="12"/>
      <c r="K646" s="12"/>
      <c r="L646" s="12"/>
      <c r="M646" s="12"/>
      <c r="N646" s="12"/>
      <c r="O646" s="26"/>
    </row>
    <row r="647" spans="1:15" x14ac:dyDescent="0.2">
      <c r="A647" s="27" t="s">
        <v>42</v>
      </c>
      <c r="B647" s="13" t="s">
        <v>136</v>
      </c>
      <c r="C647" s="13" t="s">
        <v>357</v>
      </c>
      <c r="D647" s="13" t="s">
        <v>197</v>
      </c>
      <c r="E647" s="14"/>
      <c r="F647" s="14" t="s">
        <v>321</v>
      </c>
      <c r="G647" s="38"/>
      <c r="H647" s="14"/>
      <c r="I647" s="14"/>
      <c r="J647" s="14"/>
      <c r="K647" s="14"/>
      <c r="L647" s="14"/>
      <c r="M647" s="14"/>
      <c r="N647" s="14"/>
      <c r="O647" s="28"/>
    </row>
    <row r="648" spans="1:15" x14ac:dyDescent="0.2">
      <c r="A648" s="25" t="s">
        <v>42</v>
      </c>
      <c r="B648" s="11" t="s">
        <v>136</v>
      </c>
      <c r="C648" s="11" t="s">
        <v>358</v>
      </c>
      <c r="D648" s="11" t="s">
        <v>195</v>
      </c>
      <c r="E648" s="12"/>
      <c r="F648" s="12" t="s">
        <v>345</v>
      </c>
      <c r="G648" s="37"/>
      <c r="H648" s="12"/>
      <c r="I648" s="12"/>
      <c r="J648" s="12"/>
      <c r="K648" s="12"/>
      <c r="L648" s="12"/>
      <c r="M648" s="12"/>
      <c r="N648" s="12"/>
      <c r="O648" s="26"/>
    </row>
    <row r="649" spans="1:15" x14ac:dyDescent="0.2">
      <c r="A649" s="27" t="s">
        <v>42</v>
      </c>
      <c r="B649" s="13" t="s">
        <v>136</v>
      </c>
      <c r="C649" s="13" t="s">
        <v>358</v>
      </c>
      <c r="D649" s="13" t="s">
        <v>197</v>
      </c>
      <c r="E649" s="14"/>
      <c r="F649" s="14" t="s">
        <v>334</v>
      </c>
      <c r="G649" s="38"/>
      <c r="H649" s="14"/>
      <c r="I649" s="14"/>
      <c r="J649" s="14"/>
      <c r="K649" s="14"/>
      <c r="L649" s="14"/>
      <c r="M649" s="14"/>
      <c r="N649" s="14"/>
      <c r="O649" s="28"/>
    </row>
    <row r="650" spans="1:15" x14ac:dyDescent="0.2">
      <c r="A650" s="25" t="s">
        <v>43</v>
      </c>
      <c r="B650" s="11" t="s">
        <v>137</v>
      </c>
      <c r="C650" s="11" t="s">
        <v>360</v>
      </c>
      <c r="D650" s="11" t="s">
        <v>195</v>
      </c>
      <c r="E650" s="12" t="s">
        <v>339</v>
      </c>
      <c r="F650" s="12"/>
      <c r="G650" s="37" t="s">
        <v>352</v>
      </c>
      <c r="H650" s="12"/>
      <c r="I650" s="12"/>
      <c r="J650" s="12"/>
      <c r="K650" s="12" t="s">
        <v>334</v>
      </c>
      <c r="L650" s="12"/>
      <c r="M650" s="12">
        <v>21</v>
      </c>
      <c r="N650" s="12"/>
      <c r="O650" s="26"/>
    </row>
    <row r="651" spans="1:15" x14ac:dyDescent="0.2">
      <c r="A651" s="27" t="s">
        <v>43</v>
      </c>
      <c r="B651" s="13" t="s">
        <v>137</v>
      </c>
      <c r="C651" s="13" t="s">
        <v>360</v>
      </c>
      <c r="D651" s="13" t="s">
        <v>197</v>
      </c>
      <c r="E651" s="14" t="s">
        <v>362</v>
      </c>
      <c r="F651" s="14"/>
      <c r="G651" s="38" t="s">
        <v>397</v>
      </c>
      <c r="H651" s="14"/>
      <c r="I651" s="14"/>
      <c r="J651" s="14"/>
      <c r="K651" s="14" t="s">
        <v>338</v>
      </c>
      <c r="L651" s="14"/>
      <c r="M651" s="14">
        <v>23</v>
      </c>
      <c r="N651" s="14"/>
      <c r="O651" s="28"/>
    </row>
    <row r="652" spans="1:15" x14ac:dyDescent="0.2">
      <c r="A652" s="25" t="s">
        <v>43</v>
      </c>
      <c r="B652" s="11" t="s">
        <v>137</v>
      </c>
      <c r="C652" s="11" t="s">
        <v>365</v>
      </c>
      <c r="D652" s="11" t="s">
        <v>195</v>
      </c>
      <c r="E652" s="12" t="s">
        <v>347</v>
      </c>
      <c r="F652" s="12"/>
      <c r="G652" s="37" t="s">
        <v>425</v>
      </c>
      <c r="H652" s="12"/>
      <c r="I652" s="12"/>
      <c r="J652" s="12"/>
      <c r="K652" s="12" t="s">
        <v>370</v>
      </c>
      <c r="L652" s="12"/>
      <c r="M652" s="12">
        <v>52</v>
      </c>
      <c r="N652" s="12"/>
      <c r="O652" s="26"/>
    </row>
    <row r="653" spans="1:15" x14ac:dyDescent="0.2">
      <c r="A653" s="27" t="s">
        <v>43</v>
      </c>
      <c r="B653" s="13" t="s">
        <v>137</v>
      </c>
      <c r="C653" s="13" t="s">
        <v>365</v>
      </c>
      <c r="D653" s="13" t="s">
        <v>197</v>
      </c>
      <c r="E653" s="14" t="s">
        <v>351</v>
      </c>
      <c r="F653" s="14"/>
      <c r="G653" s="38" t="s">
        <v>368</v>
      </c>
      <c r="H653" s="14"/>
      <c r="I653" s="14"/>
      <c r="J653" s="14"/>
      <c r="K653" s="14" t="s">
        <v>336</v>
      </c>
      <c r="L653" s="14"/>
      <c r="M653" s="14">
        <v>43</v>
      </c>
      <c r="N653" s="14"/>
      <c r="O653" s="28"/>
    </row>
    <row r="654" spans="1:15" x14ac:dyDescent="0.2">
      <c r="A654" s="25" t="s">
        <v>43</v>
      </c>
      <c r="B654" s="11" t="s">
        <v>137</v>
      </c>
      <c r="C654" s="11" t="s">
        <v>375</v>
      </c>
      <c r="D654" s="11" t="s">
        <v>195</v>
      </c>
      <c r="E654" s="12" t="s">
        <v>318</v>
      </c>
      <c r="F654" s="12"/>
      <c r="G654" s="37" t="s">
        <v>340</v>
      </c>
      <c r="H654" s="12"/>
      <c r="I654" s="12"/>
      <c r="J654" s="12"/>
      <c r="K654" s="12" t="s">
        <v>320</v>
      </c>
      <c r="L654" s="12"/>
      <c r="M654" s="12">
        <v>13</v>
      </c>
      <c r="N654" s="12"/>
      <c r="O654" s="26"/>
    </row>
    <row r="655" spans="1:15" x14ac:dyDescent="0.2">
      <c r="A655" s="27" t="s">
        <v>43</v>
      </c>
      <c r="B655" s="13" t="s">
        <v>137</v>
      </c>
      <c r="C655" s="13" t="s">
        <v>375</v>
      </c>
      <c r="D655" s="13" t="s">
        <v>197</v>
      </c>
      <c r="E655" s="14" t="s">
        <v>359</v>
      </c>
      <c r="F655" s="14"/>
      <c r="G655" s="38" t="s">
        <v>341</v>
      </c>
      <c r="H655" s="14"/>
      <c r="I655" s="14"/>
      <c r="J655" s="14"/>
      <c r="K655" s="14" t="s">
        <v>361</v>
      </c>
      <c r="L655" s="14"/>
      <c r="M655" s="14">
        <v>15</v>
      </c>
      <c r="N655" s="14"/>
      <c r="O655" s="28"/>
    </row>
    <row r="656" spans="1:15" x14ac:dyDescent="0.2">
      <c r="A656" s="25" t="s">
        <v>43</v>
      </c>
      <c r="B656" s="11" t="s">
        <v>137</v>
      </c>
      <c r="C656" s="11" t="s">
        <v>325</v>
      </c>
      <c r="D656" s="11" t="s">
        <v>195</v>
      </c>
      <c r="E656" s="12" t="s">
        <v>337</v>
      </c>
      <c r="F656" s="12"/>
      <c r="G656" s="37" t="s">
        <v>328</v>
      </c>
      <c r="H656" s="12"/>
      <c r="I656" s="12"/>
      <c r="J656" s="12"/>
      <c r="K656" s="12"/>
      <c r="L656" s="12"/>
      <c r="M656" s="12">
        <v>14</v>
      </c>
      <c r="N656" s="12"/>
      <c r="O656" s="26"/>
    </row>
    <row r="657" spans="1:15" x14ac:dyDescent="0.2">
      <c r="A657" s="27" t="s">
        <v>43</v>
      </c>
      <c r="B657" s="13" t="s">
        <v>137</v>
      </c>
      <c r="C657" s="13" t="s">
        <v>325</v>
      </c>
      <c r="D657" s="13" t="s">
        <v>197</v>
      </c>
      <c r="E657" s="14" t="s">
        <v>345</v>
      </c>
      <c r="F657" s="14"/>
      <c r="G657" s="38" t="s">
        <v>334</v>
      </c>
      <c r="H657" s="14"/>
      <c r="I657" s="14"/>
      <c r="J657" s="14"/>
      <c r="K657" s="14"/>
      <c r="L657" s="14"/>
      <c r="M657" s="14">
        <v>18</v>
      </c>
      <c r="N657" s="14"/>
      <c r="O657" s="28"/>
    </row>
    <row r="658" spans="1:15" x14ac:dyDescent="0.2">
      <c r="A658" s="25" t="s">
        <v>43</v>
      </c>
      <c r="B658" s="11" t="s">
        <v>137</v>
      </c>
      <c r="C658" s="11" t="s">
        <v>330</v>
      </c>
      <c r="D658" s="11" t="s">
        <v>195</v>
      </c>
      <c r="E658" s="12" t="s">
        <v>347</v>
      </c>
      <c r="F658" s="12"/>
      <c r="G658" s="37" t="s">
        <v>405</v>
      </c>
      <c r="H658" s="12"/>
      <c r="I658" s="12"/>
      <c r="J658" s="12"/>
      <c r="K658" s="12"/>
      <c r="L658" s="12"/>
      <c r="M658" s="12">
        <v>54</v>
      </c>
      <c r="N658" s="12"/>
      <c r="O658" s="26"/>
    </row>
    <row r="659" spans="1:15" x14ac:dyDescent="0.2">
      <c r="A659" s="27" t="s">
        <v>43</v>
      </c>
      <c r="B659" s="13" t="s">
        <v>137</v>
      </c>
      <c r="C659" s="13" t="s">
        <v>330</v>
      </c>
      <c r="D659" s="13" t="s">
        <v>197</v>
      </c>
      <c r="E659" s="14" t="s">
        <v>394</v>
      </c>
      <c r="F659" s="14"/>
      <c r="G659" s="38" t="s">
        <v>394</v>
      </c>
      <c r="H659" s="14"/>
      <c r="I659" s="14"/>
      <c r="J659" s="14"/>
      <c r="K659" s="14"/>
      <c r="L659" s="14"/>
      <c r="M659" s="14">
        <v>48</v>
      </c>
      <c r="N659" s="14"/>
      <c r="O659" s="28"/>
    </row>
    <row r="660" spans="1:15" x14ac:dyDescent="0.2">
      <c r="A660" s="25" t="s">
        <v>43</v>
      </c>
      <c r="B660" s="11" t="s">
        <v>137</v>
      </c>
      <c r="C660" s="11" t="s">
        <v>344</v>
      </c>
      <c r="D660" s="11" t="s">
        <v>195</v>
      </c>
      <c r="E660" s="12" t="s">
        <v>409</v>
      </c>
      <c r="F660" s="12"/>
      <c r="G660" s="37" t="s">
        <v>405</v>
      </c>
      <c r="H660" s="12"/>
      <c r="I660" s="12"/>
      <c r="J660" s="12"/>
      <c r="K660" s="12"/>
      <c r="L660" s="12"/>
      <c r="M660" s="12">
        <v>48</v>
      </c>
      <c r="N660" s="12"/>
      <c r="O660" s="26"/>
    </row>
    <row r="661" spans="1:15" x14ac:dyDescent="0.2">
      <c r="A661" s="27" t="s">
        <v>43</v>
      </c>
      <c r="B661" s="13" t="s">
        <v>137</v>
      </c>
      <c r="C661" s="13" t="s">
        <v>344</v>
      </c>
      <c r="D661" s="13" t="s">
        <v>197</v>
      </c>
      <c r="E661" s="14" t="s">
        <v>332</v>
      </c>
      <c r="F661" s="14"/>
      <c r="G661" s="38" t="s">
        <v>422</v>
      </c>
      <c r="H661" s="14"/>
      <c r="I661" s="14"/>
      <c r="J661" s="14"/>
      <c r="K661" s="14"/>
      <c r="L661" s="14"/>
      <c r="M661" s="14">
        <v>38</v>
      </c>
      <c r="N661" s="14"/>
      <c r="O661" s="28"/>
    </row>
    <row r="662" spans="1:15" x14ac:dyDescent="0.2">
      <c r="A662" s="25" t="s">
        <v>43</v>
      </c>
      <c r="B662" s="11" t="s">
        <v>137</v>
      </c>
      <c r="C662" s="11" t="s">
        <v>348</v>
      </c>
      <c r="D662" s="11" t="s">
        <v>195</v>
      </c>
      <c r="E662" s="12" t="s">
        <v>401</v>
      </c>
      <c r="F662" s="12"/>
      <c r="G662" s="37" t="s">
        <v>401</v>
      </c>
      <c r="H662" s="12"/>
      <c r="I662" s="12"/>
      <c r="J662" s="12"/>
      <c r="K662" s="12"/>
      <c r="L662" s="12"/>
      <c r="M662" s="12">
        <v>77</v>
      </c>
      <c r="N662" s="12"/>
      <c r="O662" s="26"/>
    </row>
    <row r="663" spans="1:15" x14ac:dyDescent="0.2">
      <c r="A663" s="27" t="s">
        <v>43</v>
      </c>
      <c r="B663" s="13" t="s">
        <v>137</v>
      </c>
      <c r="C663" s="13" t="s">
        <v>348</v>
      </c>
      <c r="D663" s="13" t="s">
        <v>197</v>
      </c>
      <c r="E663" s="14" t="s">
        <v>414</v>
      </c>
      <c r="F663" s="14"/>
      <c r="G663" s="38" t="s">
        <v>379</v>
      </c>
      <c r="H663" s="14"/>
      <c r="I663" s="14"/>
      <c r="J663" s="14"/>
      <c r="K663" s="14"/>
      <c r="L663" s="14"/>
      <c r="M663" s="14">
        <v>70</v>
      </c>
      <c r="N663" s="14"/>
      <c r="O663" s="28"/>
    </row>
    <row r="664" spans="1:15" x14ac:dyDescent="0.2">
      <c r="A664" s="25" t="s">
        <v>43</v>
      </c>
      <c r="B664" s="11" t="s">
        <v>137</v>
      </c>
      <c r="C664" s="11" t="s">
        <v>357</v>
      </c>
      <c r="D664" s="11" t="s">
        <v>195</v>
      </c>
      <c r="E664" s="12" t="s">
        <v>356</v>
      </c>
      <c r="F664" s="12"/>
      <c r="G664" s="37" t="s">
        <v>327</v>
      </c>
      <c r="H664" s="12"/>
      <c r="I664" s="12"/>
      <c r="J664" s="12"/>
      <c r="K664" s="12"/>
      <c r="L664" s="12"/>
      <c r="M664" s="12">
        <v>8</v>
      </c>
      <c r="N664" s="12"/>
      <c r="O664" s="26"/>
    </row>
    <row r="665" spans="1:15" x14ac:dyDescent="0.2">
      <c r="A665" s="27" t="s">
        <v>43</v>
      </c>
      <c r="B665" s="13" t="s">
        <v>137</v>
      </c>
      <c r="C665" s="13" t="s">
        <v>357</v>
      </c>
      <c r="D665" s="13" t="s">
        <v>197</v>
      </c>
      <c r="E665" s="14" t="s">
        <v>340</v>
      </c>
      <c r="F665" s="14"/>
      <c r="G665" s="38" t="s">
        <v>340</v>
      </c>
      <c r="H665" s="14"/>
      <c r="I665" s="14"/>
      <c r="J665" s="14"/>
      <c r="K665" s="14"/>
      <c r="L665" s="14"/>
      <c r="M665" s="14">
        <v>11</v>
      </c>
      <c r="N665" s="14"/>
      <c r="O665" s="28"/>
    </row>
    <row r="666" spans="1:15" x14ac:dyDescent="0.2">
      <c r="A666" s="25" t="s">
        <v>43</v>
      </c>
      <c r="B666" s="11" t="s">
        <v>137</v>
      </c>
      <c r="C666" s="11" t="s">
        <v>358</v>
      </c>
      <c r="D666" s="11" t="s">
        <v>195</v>
      </c>
      <c r="E666" s="12" t="s">
        <v>346</v>
      </c>
      <c r="F666" s="12"/>
      <c r="G666" s="37" t="s">
        <v>346</v>
      </c>
      <c r="H666" s="12"/>
      <c r="I666" s="12"/>
      <c r="J666" s="12"/>
      <c r="K666" s="12"/>
      <c r="L666" s="12"/>
      <c r="M666" s="12">
        <v>36</v>
      </c>
      <c r="N666" s="12"/>
      <c r="O666" s="26"/>
    </row>
    <row r="667" spans="1:15" x14ac:dyDescent="0.2">
      <c r="A667" s="27" t="s">
        <v>43</v>
      </c>
      <c r="B667" s="13" t="s">
        <v>137</v>
      </c>
      <c r="C667" s="13" t="s">
        <v>358</v>
      </c>
      <c r="D667" s="13" t="s">
        <v>197</v>
      </c>
      <c r="E667" s="14" t="s">
        <v>332</v>
      </c>
      <c r="F667" s="14"/>
      <c r="G667" s="38" t="s">
        <v>332</v>
      </c>
      <c r="H667" s="14"/>
      <c r="I667" s="14"/>
      <c r="J667" s="14"/>
      <c r="K667" s="14"/>
      <c r="L667" s="14"/>
      <c r="M667" s="14">
        <v>34</v>
      </c>
      <c r="N667" s="14"/>
      <c r="O667" s="28"/>
    </row>
    <row r="668" spans="1:15" x14ac:dyDescent="0.2">
      <c r="A668" s="25" t="s">
        <v>44</v>
      </c>
      <c r="B668" s="11" t="s">
        <v>138</v>
      </c>
      <c r="C668" s="11" t="s">
        <v>360</v>
      </c>
      <c r="D668" s="11" t="s">
        <v>195</v>
      </c>
      <c r="E668" s="12"/>
      <c r="F668" s="12" t="s">
        <v>318</v>
      </c>
      <c r="G668" s="37" t="s">
        <v>329</v>
      </c>
      <c r="H668" s="12"/>
      <c r="I668" s="12"/>
      <c r="J668" s="12" t="s">
        <v>329</v>
      </c>
      <c r="K668" s="12"/>
      <c r="L668" s="12">
        <v>24</v>
      </c>
      <c r="M668" s="12"/>
      <c r="N668" s="12"/>
      <c r="O668" s="26"/>
    </row>
    <row r="669" spans="1:15" x14ac:dyDescent="0.2">
      <c r="A669" s="27" t="s">
        <v>44</v>
      </c>
      <c r="B669" s="13" t="s">
        <v>138</v>
      </c>
      <c r="C669" s="13" t="s">
        <v>360</v>
      </c>
      <c r="D669" s="13" t="s">
        <v>197</v>
      </c>
      <c r="E669" s="14"/>
      <c r="F669" s="14" t="s">
        <v>334</v>
      </c>
      <c r="G669" s="38" t="s">
        <v>397</v>
      </c>
      <c r="H669" s="14"/>
      <c r="I669" s="14"/>
      <c r="J669" s="14" t="s">
        <v>352</v>
      </c>
      <c r="K669" s="14"/>
      <c r="L669" s="14">
        <v>33</v>
      </c>
      <c r="M669" s="14"/>
      <c r="N669" s="14"/>
      <c r="O669" s="28"/>
    </row>
    <row r="670" spans="1:15" x14ac:dyDescent="0.2">
      <c r="A670" s="25" t="s">
        <v>44</v>
      </c>
      <c r="B670" s="11" t="s">
        <v>138</v>
      </c>
      <c r="C670" s="11" t="s">
        <v>325</v>
      </c>
      <c r="D670" s="11" t="s">
        <v>195</v>
      </c>
      <c r="E670" s="12"/>
      <c r="F670" s="12" t="s">
        <v>355</v>
      </c>
      <c r="G670" s="37"/>
      <c r="H670" s="12"/>
      <c r="I670" s="12"/>
      <c r="J670" s="12" t="s">
        <v>356</v>
      </c>
      <c r="K670" s="12"/>
      <c r="L670" s="12">
        <v>16</v>
      </c>
      <c r="M670" s="12"/>
      <c r="N670" s="12"/>
      <c r="O670" s="26"/>
    </row>
    <row r="671" spans="1:15" x14ac:dyDescent="0.2">
      <c r="A671" s="27" t="s">
        <v>44</v>
      </c>
      <c r="B671" s="13" t="s">
        <v>138</v>
      </c>
      <c r="C671" s="13" t="s">
        <v>325</v>
      </c>
      <c r="D671" s="13" t="s">
        <v>197</v>
      </c>
      <c r="E671" s="14"/>
      <c r="F671" s="14" t="s">
        <v>318</v>
      </c>
      <c r="G671" s="38"/>
      <c r="H671" s="14"/>
      <c r="I671" s="14"/>
      <c r="J671" s="14" t="s">
        <v>361</v>
      </c>
      <c r="K671" s="14"/>
      <c r="L671" s="14">
        <v>24</v>
      </c>
      <c r="M671" s="14"/>
      <c r="N671" s="14"/>
      <c r="O671" s="28"/>
    </row>
    <row r="672" spans="1:15" x14ac:dyDescent="0.2">
      <c r="A672" s="25" t="s">
        <v>44</v>
      </c>
      <c r="B672" s="11" t="s">
        <v>138</v>
      </c>
      <c r="C672" s="11" t="s">
        <v>330</v>
      </c>
      <c r="D672" s="11" t="s">
        <v>195</v>
      </c>
      <c r="E672" s="12"/>
      <c r="F672" s="12" t="s">
        <v>362</v>
      </c>
      <c r="G672" s="37"/>
      <c r="H672" s="12"/>
      <c r="I672" s="12"/>
      <c r="J672" s="12" t="s">
        <v>367</v>
      </c>
      <c r="K672" s="12"/>
      <c r="L672" s="12">
        <v>50</v>
      </c>
      <c r="M672" s="12"/>
      <c r="N672" s="12"/>
      <c r="O672" s="26"/>
    </row>
    <row r="673" spans="1:15" x14ac:dyDescent="0.2">
      <c r="A673" s="27" t="s">
        <v>44</v>
      </c>
      <c r="B673" s="13" t="s">
        <v>138</v>
      </c>
      <c r="C673" s="13" t="s">
        <v>330</v>
      </c>
      <c r="D673" s="13" t="s">
        <v>197</v>
      </c>
      <c r="E673" s="14"/>
      <c r="F673" s="14" t="s">
        <v>422</v>
      </c>
      <c r="G673" s="38"/>
      <c r="H673" s="14"/>
      <c r="I673" s="14"/>
      <c r="J673" s="14" t="s">
        <v>409</v>
      </c>
      <c r="K673" s="14"/>
      <c r="L673" s="14">
        <v>60</v>
      </c>
      <c r="M673" s="14"/>
      <c r="N673" s="14"/>
      <c r="O673" s="28"/>
    </row>
    <row r="674" spans="1:15" x14ac:dyDescent="0.2">
      <c r="A674" s="25" t="s">
        <v>44</v>
      </c>
      <c r="B674" s="11" t="s">
        <v>138</v>
      </c>
      <c r="C674" s="11" t="s">
        <v>365</v>
      </c>
      <c r="D674" s="11" t="s">
        <v>195</v>
      </c>
      <c r="E674" s="12"/>
      <c r="F674" s="12" t="s">
        <v>371</v>
      </c>
      <c r="G674" s="37" t="s">
        <v>404</v>
      </c>
      <c r="H674" s="12"/>
      <c r="I674" s="12"/>
      <c r="J674" s="12" t="s">
        <v>373</v>
      </c>
      <c r="K674" s="12"/>
      <c r="L674" s="12">
        <v>44</v>
      </c>
      <c r="M674" s="12"/>
      <c r="N674" s="12"/>
      <c r="O674" s="26"/>
    </row>
    <row r="675" spans="1:15" x14ac:dyDescent="0.2">
      <c r="A675" s="27" t="s">
        <v>44</v>
      </c>
      <c r="B675" s="13" t="s">
        <v>138</v>
      </c>
      <c r="C675" s="13" t="s">
        <v>365</v>
      </c>
      <c r="D675" s="13" t="s">
        <v>197</v>
      </c>
      <c r="E675" s="14"/>
      <c r="F675" s="14" t="s">
        <v>399</v>
      </c>
      <c r="G675" s="38" t="s">
        <v>409</v>
      </c>
      <c r="H675" s="14"/>
      <c r="I675" s="14"/>
      <c r="J675" s="14" t="s">
        <v>422</v>
      </c>
      <c r="K675" s="14"/>
      <c r="L675" s="14">
        <v>52</v>
      </c>
      <c r="M675" s="14"/>
      <c r="N675" s="14"/>
      <c r="O675" s="28"/>
    </row>
    <row r="676" spans="1:15" x14ac:dyDescent="0.2">
      <c r="A676" s="25" t="s">
        <v>44</v>
      </c>
      <c r="B676" s="11" t="s">
        <v>138</v>
      </c>
      <c r="C676" s="11" t="s">
        <v>344</v>
      </c>
      <c r="D676" s="11" t="s">
        <v>195</v>
      </c>
      <c r="E676" s="12"/>
      <c r="F676" s="12" t="s">
        <v>369</v>
      </c>
      <c r="G676" s="37"/>
      <c r="H676" s="12"/>
      <c r="I676" s="12"/>
      <c r="J676" s="12" t="s">
        <v>363</v>
      </c>
      <c r="K676" s="12"/>
      <c r="L676" s="12">
        <v>33</v>
      </c>
      <c r="M676" s="12"/>
      <c r="N676" s="12"/>
      <c r="O676" s="26"/>
    </row>
    <row r="677" spans="1:15" x14ac:dyDescent="0.2">
      <c r="A677" s="27" t="s">
        <v>44</v>
      </c>
      <c r="B677" s="13" t="s">
        <v>138</v>
      </c>
      <c r="C677" s="13" t="s">
        <v>344</v>
      </c>
      <c r="D677" s="13" t="s">
        <v>197</v>
      </c>
      <c r="E677" s="14"/>
      <c r="F677" s="14" t="s">
        <v>362</v>
      </c>
      <c r="G677" s="38"/>
      <c r="H677" s="14"/>
      <c r="I677" s="14"/>
      <c r="J677" s="14" t="s">
        <v>399</v>
      </c>
      <c r="K677" s="14"/>
      <c r="L677" s="14">
        <v>45</v>
      </c>
      <c r="M677" s="14"/>
      <c r="N677" s="14"/>
      <c r="O677" s="28"/>
    </row>
    <row r="678" spans="1:15" x14ac:dyDescent="0.2">
      <c r="A678" s="25" t="s">
        <v>44</v>
      </c>
      <c r="B678" s="11" t="s">
        <v>138</v>
      </c>
      <c r="C678" s="11" t="s">
        <v>348</v>
      </c>
      <c r="D678" s="11" t="s">
        <v>195</v>
      </c>
      <c r="E678" s="12"/>
      <c r="F678" s="12" t="s">
        <v>324</v>
      </c>
      <c r="G678" s="37"/>
      <c r="H678" s="12"/>
      <c r="I678" s="12"/>
      <c r="J678" s="12" t="s">
        <v>405</v>
      </c>
      <c r="K678" s="12"/>
      <c r="L678" s="12">
        <v>70</v>
      </c>
      <c r="M678" s="12"/>
      <c r="N678" s="12"/>
      <c r="O678" s="26"/>
    </row>
    <row r="679" spans="1:15" x14ac:dyDescent="0.2">
      <c r="A679" s="27" t="s">
        <v>44</v>
      </c>
      <c r="B679" s="13" t="s">
        <v>138</v>
      </c>
      <c r="C679" s="13" t="s">
        <v>348</v>
      </c>
      <c r="D679" s="13" t="s">
        <v>197</v>
      </c>
      <c r="E679" s="14"/>
      <c r="F679" s="14" t="s">
        <v>423</v>
      </c>
      <c r="G679" s="38"/>
      <c r="H679" s="14"/>
      <c r="I679" s="14"/>
      <c r="J679" s="14" t="s">
        <v>407</v>
      </c>
      <c r="K679" s="14"/>
      <c r="L679" s="14">
        <v>78</v>
      </c>
      <c r="M679" s="14"/>
      <c r="N679" s="14"/>
      <c r="O679" s="28"/>
    </row>
    <row r="680" spans="1:15" x14ac:dyDescent="0.2">
      <c r="A680" s="25" t="s">
        <v>44</v>
      </c>
      <c r="B680" s="11" t="s">
        <v>138</v>
      </c>
      <c r="C680" s="11" t="s">
        <v>375</v>
      </c>
      <c r="D680" s="11" t="s">
        <v>195</v>
      </c>
      <c r="E680" s="12"/>
      <c r="F680" s="12" t="s">
        <v>356</v>
      </c>
      <c r="G680" s="37" t="s">
        <v>356</v>
      </c>
      <c r="H680" s="12"/>
      <c r="I680" s="12"/>
      <c r="J680" s="12" t="s">
        <v>327</v>
      </c>
      <c r="K680" s="12"/>
      <c r="L680" s="12">
        <v>13</v>
      </c>
      <c r="M680" s="12"/>
      <c r="N680" s="12"/>
      <c r="O680" s="26"/>
    </row>
    <row r="681" spans="1:15" x14ac:dyDescent="0.2">
      <c r="A681" s="27" t="s">
        <v>44</v>
      </c>
      <c r="B681" s="13" t="s">
        <v>138</v>
      </c>
      <c r="C681" s="13" t="s">
        <v>375</v>
      </c>
      <c r="D681" s="13" t="s">
        <v>197</v>
      </c>
      <c r="E681" s="14"/>
      <c r="F681" s="14" t="s">
        <v>340</v>
      </c>
      <c r="G681" s="38" t="s">
        <v>329</v>
      </c>
      <c r="H681" s="14"/>
      <c r="I681" s="14"/>
      <c r="J681" s="14" t="s">
        <v>337</v>
      </c>
      <c r="K681" s="14"/>
      <c r="L681" s="14">
        <v>21</v>
      </c>
      <c r="M681" s="14"/>
      <c r="N681" s="14"/>
      <c r="O681" s="28"/>
    </row>
    <row r="682" spans="1:15" x14ac:dyDescent="0.2">
      <c r="A682" s="25" t="s">
        <v>44</v>
      </c>
      <c r="B682" s="11" t="s">
        <v>138</v>
      </c>
      <c r="C682" s="11" t="s">
        <v>357</v>
      </c>
      <c r="D682" s="11" t="s">
        <v>195</v>
      </c>
      <c r="E682" s="12"/>
      <c r="F682" s="12" t="s">
        <v>321</v>
      </c>
      <c r="G682" s="37"/>
      <c r="H682" s="12"/>
      <c r="I682" s="12"/>
      <c r="J682" s="12" t="s">
        <v>319</v>
      </c>
      <c r="K682" s="12"/>
      <c r="L682" s="12">
        <v>5</v>
      </c>
      <c r="M682" s="12"/>
      <c r="N682" s="12"/>
      <c r="O682" s="26"/>
    </row>
    <row r="683" spans="1:15" x14ac:dyDescent="0.2">
      <c r="A683" s="27" t="s">
        <v>44</v>
      </c>
      <c r="B683" s="13" t="s">
        <v>138</v>
      </c>
      <c r="C683" s="13" t="s">
        <v>357</v>
      </c>
      <c r="D683" s="13" t="s">
        <v>197</v>
      </c>
      <c r="E683" s="14"/>
      <c r="F683" s="14" t="s">
        <v>355</v>
      </c>
      <c r="G683" s="38"/>
      <c r="H683" s="14"/>
      <c r="I683" s="14"/>
      <c r="J683" s="14" t="s">
        <v>356</v>
      </c>
      <c r="K683" s="14"/>
      <c r="L683" s="14">
        <v>13</v>
      </c>
      <c r="M683" s="14"/>
      <c r="N683" s="14"/>
      <c r="O683" s="28"/>
    </row>
    <row r="684" spans="1:15" x14ac:dyDescent="0.2">
      <c r="A684" s="25" t="s">
        <v>44</v>
      </c>
      <c r="B684" s="11" t="s">
        <v>138</v>
      </c>
      <c r="C684" s="11" t="s">
        <v>358</v>
      </c>
      <c r="D684" s="11" t="s">
        <v>195</v>
      </c>
      <c r="E684" s="12"/>
      <c r="F684" s="12" t="s">
        <v>337</v>
      </c>
      <c r="G684" s="37"/>
      <c r="H684" s="12"/>
      <c r="I684" s="12"/>
      <c r="J684" s="12" t="s">
        <v>369</v>
      </c>
      <c r="K684" s="12"/>
      <c r="L684" s="12">
        <v>35</v>
      </c>
      <c r="M684" s="12"/>
      <c r="N684" s="12"/>
      <c r="O684" s="26"/>
    </row>
    <row r="685" spans="1:15" x14ac:dyDescent="0.2">
      <c r="A685" s="27" t="s">
        <v>44</v>
      </c>
      <c r="B685" s="13" t="s">
        <v>138</v>
      </c>
      <c r="C685" s="13" t="s">
        <v>358</v>
      </c>
      <c r="D685" s="13" t="s">
        <v>197</v>
      </c>
      <c r="E685" s="14"/>
      <c r="F685" s="14" t="s">
        <v>366</v>
      </c>
      <c r="G685" s="38"/>
      <c r="H685" s="14"/>
      <c r="I685" s="14"/>
      <c r="J685" s="14" t="s">
        <v>367</v>
      </c>
      <c r="K685" s="14"/>
      <c r="L685" s="14">
        <v>41</v>
      </c>
      <c r="M685" s="14"/>
      <c r="N685" s="14"/>
      <c r="O685" s="28"/>
    </row>
    <row r="686" spans="1:15" x14ac:dyDescent="0.2">
      <c r="A686" s="25" t="s">
        <v>45</v>
      </c>
      <c r="B686" s="11" t="s">
        <v>139</v>
      </c>
      <c r="C686" s="11" t="s">
        <v>360</v>
      </c>
      <c r="D686" s="11" t="s">
        <v>195</v>
      </c>
      <c r="E686" s="12"/>
      <c r="F686" s="12"/>
      <c r="G686" s="37"/>
      <c r="H686" s="12">
        <v>25</v>
      </c>
      <c r="I686" s="12"/>
      <c r="J686" s="12"/>
      <c r="K686" s="12"/>
      <c r="L686" s="12">
        <v>43</v>
      </c>
      <c r="M686" s="12"/>
      <c r="N686" s="12"/>
      <c r="O686" s="26"/>
    </row>
    <row r="687" spans="1:15" x14ac:dyDescent="0.2">
      <c r="A687" s="27" t="s">
        <v>45</v>
      </c>
      <c r="B687" s="13" t="s">
        <v>139</v>
      </c>
      <c r="C687" s="13" t="s">
        <v>360</v>
      </c>
      <c r="D687" s="13" t="s">
        <v>197</v>
      </c>
      <c r="E687" s="14"/>
      <c r="F687" s="14"/>
      <c r="G687" s="38"/>
      <c r="H687" s="14">
        <v>35</v>
      </c>
      <c r="I687" s="14"/>
      <c r="J687" s="14"/>
      <c r="K687" s="14"/>
      <c r="L687" s="14">
        <v>50</v>
      </c>
      <c r="M687" s="14"/>
      <c r="N687" s="14"/>
      <c r="O687" s="28"/>
    </row>
    <row r="688" spans="1:15" x14ac:dyDescent="0.2">
      <c r="A688" s="25" t="s">
        <v>45</v>
      </c>
      <c r="B688" s="11" t="s">
        <v>139</v>
      </c>
      <c r="C688" s="11" t="s">
        <v>325</v>
      </c>
      <c r="D688" s="11" t="s">
        <v>195</v>
      </c>
      <c r="E688" s="12"/>
      <c r="F688" s="12"/>
      <c r="G688" s="37"/>
      <c r="H688" s="12">
        <v>10</v>
      </c>
      <c r="I688" s="12"/>
      <c r="J688" s="12"/>
      <c r="K688" s="12"/>
      <c r="L688" s="12">
        <v>28</v>
      </c>
      <c r="M688" s="12"/>
      <c r="N688" s="12"/>
      <c r="O688" s="26"/>
    </row>
    <row r="689" spans="1:15" x14ac:dyDescent="0.2">
      <c r="A689" s="27" t="s">
        <v>45</v>
      </c>
      <c r="B689" s="13" t="s">
        <v>139</v>
      </c>
      <c r="C689" s="13" t="s">
        <v>325</v>
      </c>
      <c r="D689" s="13" t="s">
        <v>197</v>
      </c>
      <c r="E689" s="14"/>
      <c r="F689" s="14"/>
      <c r="G689" s="38"/>
      <c r="H689" s="14">
        <v>25</v>
      </c>
      <c r="I689" s="14"/>
      <c r="J689" s="14"/>
      <c r="K689" s="14"/>
      <c r="L689" s="14">
        <v>37</v>
      </c>
      <c r="M689" s="14"/>
      <c r="N689" s="14"/>
      <c r="O689" s="28"/>
    </row>
    <row r="690" spans="1:15" x14ac:dyDescent="0.2">
      <c r="A690" s="25" t="s">
        <v>45</v>
      </c>
      <c r="B690" s="11" t="s">
        <v>139</v>
      </c>
      <c r="C690" s="11" t="s">
        <v>330</v>
      </c>
      <c r="D690" s="11" t="s">
        <v>195</v>
      </c>
      <c r="E690" s="12"/>
      <c r="F690" s="12"/>
      <c r="G690" s="37"/>
      <c r="H690" s="12">
        <v>42</v>
      </c>
      <c r="I690" s="12"/>
      <c r="J690" s="12"/>
      <c r="K690" s="12"/>
      <c r="L690" s="12">
        <v>54</v>
      </c>
      <c r="M690" s="12"/>
      <c r="N690" s="12"/>
      <c r="O690" s="26"/>
    </row>
    <row r="691" spans="1:15" x14ac:dyDescent="0.2">
      <c r="A691" s="27" t="s">
        <v>45</v>
      </c>
      <c r="B691" s="13" t="s">
        <v>139</v>
      </c>
      <c r="C691" s="13" t="s">
        <v>330</v>
      </c>
      <c r="D691" s="13" t="s">
        <v>197</v>
      </c>
      <c r="E691" s="14"/>
      <c r="F691" s="14"/>
      <c r="G691" s="38"/>
      <c r="H691" s="14">
        <v>46</v>
      </c>
      <c r="I691" s="14"/>
      <c r="J691" s="14"/>
      <c r="K691" s="14"/>
      <c r="L691" s="14">
        <v>60</v>
      </c>
      <c r="M691" s="14"/>
      <c r="N691" s="14"/>
      <c r="O691" s="28"/>
    </row>
    <row r="692" spans="1:15" x14ac:dyDescent="0.2">
      <c r="A692" s="25" t="s">
        <v>45</v>
      </c>
      <c r="B692" s="11" t="s">
        <v>139</v>
      </c>
      <c r="C692" s="11" t="s">
        <v>365</v>
      </c>
      <c r="D692" s="11" t="s">
        <v>195</v>
      </c>
      <c r="E692" s="12"/>
      <c r="F692" s="12"/>
      <c r="G692" s="37"/>
      <c r="H692" s="12">
        <v>42</v>
      </c>
      <c r="I692" s="12"/>
      <c r="J692" s="12"/>
      <c r="K692" s="12"/>
      <c r="L692" s="12">
        <v>49</v>
      </c>
      <c r="M692" s="12"/>
      <c r="N692" s="12"/>
      <c r="O692" s="26"/>
    </row>
    <row r="693" spans="1:15" x14ac:dyDescent="0.2">
      <c r="A693" s="27" t="s">
        <v>45</v>
      </c>
      <c r="B693" s="13" t="s">
        <v>139</v>
      </c>
      <c r="C693" s="13" t="s">
        <v>365</v>
      </c>
      <c r="D693" s="13" t="s">
        <v>197</v>
      </c>
      <c r="E693" s="14"/>
      <c r="F693" s="14"/>
      <c r="G693" s="38"/>
      <c r="H693" s="14">
        <v>46</v>
      </c>
      <c r="I693" s="14"/>
      <c r="J693" s="14"/>
      <c r="K693" s="14"/>
      <c r="L693" s="14">
        <v>57</v>
      </c>
      <c r="M693" s="14"/>
      <c r="N693" s="14"/>
      <c r="O693" s="28"/>
    </row>
    <row r="694" spans="1:15" x14ac:dyDescent="0.2">
      <c r="A694" s="25" t="s">
        <v>45</v>
      </c>
      <c r="B694" s="11" t="s">
        <v>139</v>
      </c>
      <c r="C694" s="11" t="s">
        <v>344</v>
      </c>
      <c r="D694" s="11" t="s">
        <v>195</v>
      </c>
      <c r="E694" s="12"/>
      <c r="F694" s="12"/>
      <c r="G694" s="37"/>
      <c r="H694" s="12">
        <v>30</v>
      </c>
      <c r="I694" s="12"/>
      <c r="J694" s="12"/>
      <c r="K694" s="12"/>
      <c r="L694" s="12">
        <v>36</v>
      </c>
      <c r="M694" s="12"/>
      <c r="N694" s="12"/>
      <c r="O694" s="26"/>
    </row>
    <row r="695" spans="1:15" x14ac:dyDescent="0.2">
      <c r="A695" s="27" t="s">
        <v>45</v>
      </c>
      <c r="B695" s="13" t="s">
        <v>139</v>
      </c>
      <c r="C695" s="13" t="s">
        <v>344</v>
      </c>
      <c r="D695" s="13" t="s">
        <v>197</v>
      </c>
      <c r="E695" s="14"/>
      <c r="F695" s="14"/>
      <c r="G695" s="38"/>
      <c r="H695" s="14">
        <v>35</v>
      </c>
      <c r="I695" s="14"/>
      <c r="J695" s="14"/>
      <c r="K695" s="14"/>
      <c r="L695" s="14">
        <v>43</v>
      </c>
      <c r="M695" s="14"/>
      <c r="N695" s="14"/>
      <c r="O695" s="28"/>
    </row>
    <row r="696" spans="1:15" x14ac:dyDescent="0.2">
      <c r="A696" s="25" t="s">
        <v>45</v>
      </c>
      <c r="B696" s="11" t="s">
        <v>139</v>
      </c>
      <c r="C696" s="11" t="s">
        <v>348</v>
      </c>
      <c r="D696" s="11" t="s">
        <v>195</v>
      </c>
      <c r="E696" s="12"/>
      <c r="F696" s="12"/>
      <c r="G696" s="37"/>
      <c r="H696" s="12">
        <v>57</v>
      </c>
      <c r="I696" s="12"/>
      <c r="J696" s="12"/>
      <c r="K696" s="12"/>
      <c r="L696" s="12">
        <v>64</v>
      </c>
      <c r="M696" s="12"/>
      <c r="N696" s="12"/>
      <c r="O696" s="26"/>
    </row>
    <row r="697" spans="1:15" x14ac:dyDescent="0.2">
      <c r="A697" s="27" t="s">
        <v>45</v>
      </c>
      <c r="B697" s="13" t="s">
        <v>139</v>
      </c>
      <c r="C697" s="13" t="s">
        <v>348</v>
      </c>
      <c r="D697" s="13" t="s">
        <v>197</v>
      </c>
      <c r="E697" s="14"/>
      <c r="F697" s="14"/>
      <c r="G697" s="38"/>
      <c r="H697" s="14">
        <v>59</v>
      </c>
      <c r="I697" s="14"/>
      <c r="J697" s="14"/>
      <c r="K697" s="14"/>
      <c r="L697" s="14">
        <v>71</v>
      </c>
      <c r="M697" s="14"/>
      <c r="N697" s="14"/>
      <c r="O697" s="28"/>
    </row>
    <row r="698" spans="1:15" x14ac:dyDescent="0.2">
      <c r="A698" s="25" t="s">
        <v>45</v>
      </c>
      <c r="B698" s="11" t="s">
        <v>139</v>
      </c>
      <c r="C698" s="11" t="s">
        <v>375</v>
      </c>
      <c r="D698" s="11" t="s">
        <v>195</v>
      </c>
      <c r="E698" s="12"/>
      <c r="F698" s="12"/>
      <c r="G698" s="37"/>
      <c r="H698" s="12">
        <v>11</v>
      </c>
      <c r="I698" s="12"/>
      <c r="J698" s="12"/>
      <c r="K698" s="12"/>
      <c r="L698" s="12">
        <v>20</v>
      </c>
      <c r="M698" s="12"/>
      <c r="N698" s="12"/>
      <c r="O698" s="26"/>
    </row>
    <row r="699" spans="1:15" x14ac:dyDescent="0.2">
      <c r="A699" s="27" t="s">
        <v>45</v>
      </c>
      <c r="B699" s="13" t="s">
        <v>139</v>
      </c>
      <c r="C699" s="13" t="s">
        <v>375</v>
      </c>
      <c r="D699" s="13" t="s">
        <v>197</v>
      </c>
      <c r="E699" s="14"/>
      <c r="F699" s="14"/>
      <c r="G699" s="38"/>
      <c r="H699" s="14">
        <v>18</v>
      </c>
      <c r="I699" s="14"/>
      <c r="J699" s="14"/>
      <c r="K699" s="14"/>
      <c r="L699" s="14">
        <v>30</v>
      </c>
      <c r="M699" s="14"/>
      <c r="N699" s="14"/>
      <c r="O699" s="28"/>
    </row>
    <row r="700" spans="1:15" x14ac:dyDescent="0.2">
      <c r="A700" s="25" t="s">
        <v>45</v>
      </c>
      <c r="B700" s="11" t="s">
        <v>139</v>
      </c>
      <c r="C700" s="11" t="s">
        <v>357</v>
      </c>
      <c r="D700" s="11" t="s">
        <v>195</v>
      </c>
      <c r="E700" s="12"/>
      <c r="F700" s="12"/>
      <c r="G700" s="37"/>
      <c r="H700" s="12">
        <v>4</v>
      </c>
      <c r="I700" s="12"/>
      <c r="J700" s="12"/>
      <c r="K700" s="12"/>
      <c r="L700" s="12">
        <v>9</v>
      </c>
      <c r="M700" s="12"/>
      <c r="N700" s="12"/>
      <c r="O700" s="26"/>
    </row>
    <row r="701" spans="1:15" x14ac:dyDescent="0.2">
      <c r="A701" s="27" t="s">
        <v>45</v>
      </c>
      <c r="B701" s="13" t="s">
        <v>139</v>
      </c>
      <c r="C701" s="13" t="s">
        <v>357</v>
      </c>
      <c r="D701" s="13" t="s">
        <v>197</v>
      </c>
      <c r="E701" s="14"/>
      <c r="F701" s="14"/>
      <c r="G701" s="38"/>
      <c r="H701" s="14">
        <v>11</v>
      </c>
      <c r="I701" s="14"/>
      <c r="J701" s="14"/>
      <c r="K701" s="14"/>
      <c r="L701" s="14">
        <v>18</v>
      </c>
      <c r="M701" s="14"/>
      <c r="N701" s="14"/>
      <c r="O701" s="28"/>
    </row>
    <row r="702" spans="1:15" x14ac:dyDescent="0.2">
      <c r="A702" s="25" t="s">
        <v>45</v>
      </c>
      <c r="B702" s="11" t="s">
        <v>139</v>
      </c>
      <c r="C702" s="11" t="s">
        <v>358</v>
      </c>
      <c r="D702" s="11" t="s">
        <v>195</v>
      </c>
      <c r="E702" s="12"/>
      <c r="F702" s="12"/>
      <c r="G702" s="37"/>
      <c r="H702" s="12">
        <v>17</v>
      </c>
      <c r="I702" s="12"/>
      <c r="J702" s="12"/>
      <c r="K702" s="12"/>
      <c r="L702" s="12">
        <v>29</v>
      </c>
      <c r="M702" s="12"/>
      <c r="N702" s="12"/>
      <c r="O702" s="26"/>
    </row>
    <row r="703" spans="1:15" x14ac:dyDescent="0.2">
      <c r="A703" s="27" t="s">
        <v>45</v>
      </c>
      <c r="B703" s="13" t="s">
        <v>139</v>
      </c>
      <c r="C703" s="13" t="s">
        <v>358</v>
      </c>
      <c r="D703" s="13" t="s">
        <v>197</v>
      </c>
      <c r="E703" s="14"/>
      <c r="F703" s="14"/>
      <c r="G703" s="38"/>
      <c r="H703" s="14">
        <v>24</v>
      </c>
      <c r="I703" s="14"/>
      <c r="J703" s="14"/>
      <c r="K703" s="14"/>
      <c r="L703" s="14">
        <v>36</v>
      </c>
      <c r="M703" s="14"/>
      <c r="N703" s="14"/>
      <c r="O703" s="28"/>
    </row>
    <row r="704" spans="1:15" x14ac:dyDescent="0.2">
      <c r="A704" s="25" t="s">
        <v>47</v>
      </c>
      <c r="B704" s="11" t="s">
        <v>169</v>
      </c>
      <c r="C704" s="11" t="s">
        <v>360</v>
      </c>
      <c r="D704" s="11" t="s">
        <v>195</v>
      </c>
      <c r="E704" s="12"/>
      <c r="F704" s="12"/>
      <c r="G704" s="37" t="s">
        <v>416</v>
      </c>
      <c r="H704" s="12"/>
      <c r="I704" s="12"/>
      <c r="J704" s="12"/>
      <c r="K704" s="12" t="s">
        <v>408</v>
      </c>
      <c r="L704" s="12"/>
      <c r="M704" s="12"/>
      <c r="N704" s="12"/>
      <c r="O704" s="26"/>
    </row>
    <row r="705" spans="1:15" x14ac:dyDescent="0.2">
      <c r="A705" s="27" t="s">
        <v>47</v>
      </c>
      <c r="B705" s="13" t="s">
        <v>169</v>
      </c>
      <c r="C705" s="13" t="s">
        <v>360</v>
      </c>
      <c r="D705" s="13" t="s">
        <v>197</v>
      </c>
      <c r="E705" s="14"/>
      <c r="F705" s="14"/>
      <c r="G705" s="38" t="s">
        <v>417</v>
      </c>
      <c r="H705" s="14"/>
      <c r="I705" s="14"/>
      <c r="J705" s="14"/>
      <c r="K705" s="14" t="s">
        <v>395</v>
      </c>
      <c r="L705" s="14"/>
      <c r="M705" s="14"/>
      <c r="N705" s="14"/>
      <c r="O705" s="28"/>
    </row>
    <row r="706" spans="1:15" x14ac:dyDescent="0.2">
      <c r="A706" s="25" t="s">
        <v>47</v>
      </c>
      <c r="B706" s="11" t="s">
        <v>169</v>
      </c>
      <c r="C706" s="11" t="s">
        <v>365</v>
      </c>
      <c r="D706" s="11" t="s">
        <v>195</v>
      </c>
      <c r="E706" s="12"/>
      <c r="F706" s="12"/>
      <c r="G706" s="37" t="s">
        <v>391</v>
      </c>
      <c r="H706" s="12"/>
      <c r="I706" s="12"/>
      <c r="J706" s="12"/>
      <c r="K706" s="12" t="s">
        <v>376</v>
      </c>
      <c r="L706" s="12"/>
      <c r="M706" s="12"/>
      <c r="N706" s="12"/>
      <c r="O706" s="26"/>
    </row>
    <row r="707" spans="1:15" x14ac:dyDescent="0.2">
      <c r="A707" s="27" t="s">
        <v>47</v>
      </c>
      <c r="B707" s="13" t="s">
        <v>169</v>
      </c>
      <c r="C707" s="13" t="s">
        <v>365</v>
      </c>
      <c r="D707" s="13" t="s">
        <v>197</v>
      </c>
      <c r="E707" s="14"/>
      <c r="F707" s="14"/>
      <c r="G707" s="38" t="s">
        <v>388</v>
      </c>
      <c r="H707" s="14"/>
      <c r="I707" s="14"/>
      <c r="J707" s="14"/>
      <c r="K707" s="14" t="s">
        <v>377</v>
      </c>
      <c r="L707" s="14"/>
      <c r="M707" s="14"/>
      <c r="N707" s="14"/>
      <c r="O707" s="28"/>
    </row>
    <row r="708" spans="1:15" x14ac:dyDescent="0.2">
      <c r="A708" s="25" t="s">
        <v>47</v>
      </c>
      <c r="B708" s="11" t="s">
        <v>169</v>
      </c>
      <c r="C708" s="11" t="s">
        <v>375</v>
      </c>
      <c r="D708" s="11" t="s">
        <v>195</v>
      </c>
      <c r="E708" s="12"/>
      <c r="F708" s="12"/>
      <c r="G708" s="37" t="s">
        <v>379</v>
      </c>
      <c r="H708" s="12"/>
      <c r="I708" s="12"/>
      <c r="J708" s="12"/>
      <c r="K708" s="12" t="s">
        <v>379</v>
      </c>
      <c r="L708" s="12"/>
      <c r="M708" s="12"/>
      <c r="N708" s="12"/>
      <c r="O708" s="26"/>
    </row>
    <row r="709" spans="1:15" x14ac:dyDescent="0.2">
      <c r="A709" s="27" t="s">
        <v>47</v>
      </c>
      <c r="B709" s="13" t="s">
        <v>169</v>
      </c>
      <c r="C709" s="13" t="s">
        <v>375</v>
      </c>
      <c r="D709" s="13" t="s">
        <v>197</v>
      </c>
      <c r="E709" s="14"/>
      <c r="F709" s="14"/>
      <c r="G709" s="38" t="s">
        <v>342</v>
      </c>
      <c r="H709" s="14"/>
      <c r="I709" s="14"/>
      <c r="J709" s="14"/>
      <c r="K709" s="14" t="s">
        <v>405</v>
      </c>
      <c r="L709" s="14"/>
      <c r="M709" s="14"/>
      <c r="N709" s="14"/>
      <c r="O709" s="28"/>
    </row>
    <row r="710" spans="1:15" x14ac:dyDescent="0.2">
      <c r="A710" s="25" t="s">
        <v>47</v>
      </c>
      <c r="B710" s="11" t="s">
        <v>169</v>
      </c>
      <c r="C710" s="11" t="s">
        <v>325</v>
      </c>
      <c r="D710" s="11" t="s">
        <v>195</v>
      </c>
      <c r="E710" s="12"/>
      <c r="F710" s="12"/>
      <c r="G710" s="37"/>
      <c r="H710" s="12"/>
      <c r="I710" s="12"/>
      <c r="J710" s="12"/>
      <c r="K710" s="12" t="s">
        <v>380</v>
      </c>
      <c r="L710" s="12"/>
      <c r="M710" s="12"/>
      <c r="N710" s="12"/>
      <c r="O710" s="26"/>
    </row>
    <row r="711" spans="1:15" x14ac:dyDescent="0.2">
      <c r="A711" s="27" t="s">
        <v>47</v>
      </c>
      <c r="B711" s="13" t="s">
        <v>169</v>
      </c>
      <c r="C711" s="13" t="s">
        <v>325</v>
      </c>
      <c r="D711" s="13" t="s">
        <v>197</v>
      </c>
      <c r="E711" s="14"/>
      <c r="F711" s="14"/>
      <c r="G711" s="38"/>
      <c r="H711" s="14"/>
      <c r="I711" s="14"/>
      <c r="J711" s="14"/>
      <c r="K711" s="14" t="s">
        <v>381</v>
      </c>
      <c r="L711" s="14"/>
      <c r="M711" s="14"/>
      <c r="N711" s="14"/>
      <c r="O711" s="28"/>
    </row>
    <row r="712" spans="1:15" x14ac:dyDescent="0.2">
      <c r="A712" s="25" t="s">
        <v>47</v>
      </c>
      <c r="B712" s="11" t="s">
        <v>169</v>
      </c>
      <c r="C712" s="11" t="s">
        <v>330</v>
      </c>
      <c r="D712" s="11" t="s">
        <v>195</v>
      </c>
      <c r="E712" s="12"/>
      <c r="F712" s="12"/>
      <c r="G712" s="37"/>
      <c r="H712" s="12"/>
      <c r="I712" s="12"/>
      <c r="J712" s="12"/>
      <c r="K712" s="12" t="s">
        <v>387</v>
      </c>
      <c r="L712" s="12"/>
      <c r="M712" s="12"/>
      <c r="N712" s="12"/>
      <c r="O712" s="26"/>
    </row>
    <row r="713" spans="1:15" x14ac:dyDescent="0.2">
      <c r="A713" s="27" t="s">
        <v>47</v>
      </c>
      <c r="B713" s="13" t="s">
        <v>169</v>
      </c>
      <c r="C713" s="13" t="s">
        <v>330</v>
      </c>
      <c r="D713" s="13" t="s">
        <v>197</v>
      </c>
      <c r="E713" s="14"/>
      <c r="F713" s="14"/>
      <c r="G713" s="38"/>
      <c r="H713" s="14"/>
      <c r="I713" s="14"/>
      <c r="J713" s="14"/>
      <c r="K713" s="14" t="s">
        <v>388</v>
      </c>
      <c r="L713" s="14"/>
      <c r="M713" s="14"/>
      <c r="N713" s="14"/>
      <c r="O713" s="28"/>
    </row>
    <row r="714" spans="1:15" x14ac:dyDescent="0.2">
      <c r="A714" s="25" t="s">
        <v>47</v>
      </c>
      <c r="B714" s="11" t="s">
        <v>169</v>
      </c>
      <c r="C714" s="11" t="s">
        <v>344</v>
      </c>
      <c r="D714" s="11" t="s">
        <v>195</v>
      </c>
      <c r="E714" s="12"/>
      <c r="F714" s="12"/>
      <c r="G714" s="37"/>
      <c r="H714" s="12"/>
      <c r="I714" s="12"/>
      <c r="J714" s="12"/>
      <c r="K714" s="12" t="s">
        <v>391</v>
      </c>
      <c r="L714" s="12"/>
      <c r="M714" s="12"/>
      <c r="N714" s="12"/>
      <c r="O714" s="26"/>
    </row>
    <row r="715" spans="1:15" x14ac:dyDescent="0.2">
      <c r="A715" s="27" t="s">
        <v>47</v>
      </c>
      <c r="B715" s="13" t="s">
        <v>169</v>
      </c>
      <c r="C715" s="13" t="s">
        <v>344</v>
      </c>
      <c r="D715" s="13" t="s">
        <v>197</v>
      </c>
      <c r="E715" s="14"/>
      <c r="F715" s="14"/>
      <c r="G715" s="38"/>
      <c r="H715" s="14"/>
      <c r="I715" s="14"/>
      <c r="J715" s="14"/>
      <c r="K715" s="14" t="s">
        <v>387</v>
      </c>
      <c r="L715" s="14"/>
      <c r="M715" s="14"/>
      <c r="N715" s="14"/>
      <c r="O715" s="28"/>
    </row>
    <row r="716" spans="1:15" x14ac:dyDescent="0.2">
      <c r="A716" s="25" t="s">
        <v>47</v>
      </c>
      <c r="B716" s="11" t="s">
        <v>169</v>
      </c>
      <c r="C716" s="11" t="s">
        <v>348</v>
      </c>
      <c r="D716" s="11" t="s">
        <v>195</v>
      </c>
      <c r="E716" s="12"/>
      <c r="F716" s="12"/>
      <c r="G716" s="37"/>
      <c r="H716" s="12"/>
      <c r="I716" s="12"/>
      <c r="J716" s="12"/>
      <c r="K716" s="12" t="s">
        <v>376</v>
      </c>
      <c r="L716" s="12"/>
      <c r="M716" s="12"/>
      <c r="N716" s="12"/>
      <c r="O716" s="26"/>
    </row>
    <row r="717" spans="1:15" x14ac:dyDescent="0.2">
      <c r="A717" s="27" t="s">
        <v>47</v>
      </c>
      <c r="B717" s="13" t="s">
        <v>169</v>
      </c>
      <c r="C717" s="13" t="s">
        <v>348</v>
      </c>
      <c r="D717" s="13" t="s">
        <v>197</v>
      </c>
      <c r="E717" s="14"/>
      <c r="F717" s="14"/>
      <c r="G717" s="38"/>
      <c r="H717" s="14"/>
      <c r="I717" s="14"/>
      <c r="J717" s="14"/>
      <c r="K717" s="14" t="s">
        <v>391</v>
      </c>
      <c r="L717" s="14"/>
      <c r="M717" s="14"/>
      <c r="N717" s="14"/>
      <c r="O717" s="28"/>
    </row>
    <row r="718" spans="1:15" x14ac:dyDescent="0.2">
      <c r="A718" s="25" t="s">
        <v>47</v>
      </c>
      <c r="B718" s="11" t="s">
        <v>169</v>
      </c>
      <c r="C718" s="11" t="s">
        <v>357</v>
      </c>
      <c r="D718" s="11" t="s">
        <v>195</v>
      </c>
      <c r="E718" s="12"/>
      <c r="F718" s="12"/>
      <c r="G718" s="37"/>
      <c r="H718" s="12"/>
      <c r="I718" s="12"/>
      <c r="J718" s="12"/>
      <c r="K718" s="12" t="s">
        <v>324</v>
      </c>
      <c r="L718" s="12"/>
      <c r="M718" s="12"/>
      <c r="N718" s="12"/>
      <c r="O718" s="26"/>
    </row>
    <row r="719" spans="1:15" x14ac:dyDescent="0.2">
      <c r="A719" s="27" t="s">
        <v>47</v>
      </c>
      <c r="B719" s="13" t="s">
        <v>169</v>
      </c>
      <c r="C719" s="13" t="s">
        <v>357</v>
      </c>
      <c r="D719" s="13" t="s">
        <v>197</v>
      </c>
      <c r="E719" s="14"/>
      <c r="F719" s="14"/>
      <c r="G719" s="38"/>
      <c r="H719" s="14"/>
      <c r="I719" s="14"/>
      <c r="J719" s="14"/>
      <c r="K719" s="14" t="s">
        <v>371</v>
      </c>
      <c r="L719" s="14"/>
      <c r="M719" s="14"/>
      <c r="N719" s="14"/>
      <c r="O719" s="28"/>
    </row>
    <row r="720" spans="1:15" x14ac:dyDescent="0.2">
      <c r="A720" s="25" t="s">
        <v>47</v>
      </c>
      <c r="B720" s="11" t="s">
        <v>169</v>
      </c>
      <c r="C720" s="11" t="s">
        <v>358</v>
      </c>
      <c r="D720" s="11" t="s">
        <v>195</v>
      </c>
      <c r="E720" s="12"/>
      <c r="F720" s="12"/>
      <c r="G720" s="37"/>
      <c r="H720" s="12"/>
      <c r="I720" s="12"/>
      <c r="J720" s="12"/>
      <c r="K720" s="12" t="s">
        <v>384</v>
      </c>
      <c r="L720" s="12"/>
      <c r="M720" s="12"/>
      <c r="N720" s="12"/>
      <c r="O720" s="26"/>
    </row>
    <row r="721" spans="1:15" x14ac:dyDescent="0.2">
      <c r="A721" s="27" t="s">
        <v>47</v>
      </c>
      <c r="B721" s="13" t="s">
        <v>169</v>
      </c>
      <c r="C721" s="13" t="s">
        <v>358</v>
      </c>
      <c r="D721" s="13" t="s">
        <v>197</v>
      </c>
      <c r="E721" s="14"/>
      <c r="F721" s="14"/>
      <c r="G721" s="38"/>
      <c r="H721" s="14"/>
      <c r="I721" s="14"/>
      <c r="J721" s="14"/>
      <c r="K721" s="14" t="s">
        <v>400</v>
      </c>
      <c r="L721" s="14"/>
      <c r="M721" s="14"/>
      <c r="N721" s="14"/>
      <c r="O721" s="28"/>
    </row>
    <row r="722" spans="1:15" x14ac:dyDescent="0.2">
      <c r="A722" s="25" t="s">
        <v>49</v>
      </c>
      <c r="B722" s="11" t="s">
        <v>142</v>
      </c>
      <c r="C722" s="11" t="s">
        <v>360</v>
      </c>
      <c r="D722" s="11" t="s">
        <v>195</v>
      </c>
      <c r="E722" s="12" t="s">
        <v>356</v>
      </c>
      <c r="F722" s="12"/>
      <c r="G722" s="37"/>
      <c r="H722" s="12">
        <v>12</v>
      </c>
      <c r="I722" s="12"/>
      <c r="J722" s="12"/>
      <c r="K722" s="12"/>
      <c r="L722" s="12"/>
      <c r="M722" s="12"/>
      <c r="N722" s="12"/>
      <c r="O722" s="26"/>
    </row>
    <row r="723" spans="1:15" x14ac:dyDescent="0.2">
      <c r="A723" s="27" t="s">
        <v>49</v>
      </c>
      <c r="B723" s="13" t="s">
        <v>142</v>
      </c>
      <c r="C723" s="13" t="s">
        <v>360</v>
      </c>
      <c r="D723" s="13" t="s">
        <v>197</v>
      </c>
      <c r="E723" s="14" t="s">
        <v>361</v>
      </c>
      <c r="F723" s="14"/>
      <c r="G723" s="38"/>
      <c r="H723" s="14">
        <v>18</v>
      </c>
      <c r="I723" s="14"/>
      <c r="J723" s="14"/>
      <c r="K723" s="14"/>
      <c r="L723" s="14"/>
      <c r="M723" s="14"/>
      <c r="N723" s="14"/>
      <c r="O723" s="28"/>
    </row>
    <row r="724" spans="1:15" x14ac:dyDescent="0.2">
      <c r="A724" s="25" t="s">
        <v>49</v>
      </c>
      <c r="B724" s="11" t="s">
        <v>142</v>
      </c>
      <c r="C724" s="11" t="s">
        <v>325</v>
      </c>
      <c r="D724" s="11" t="s">
        <v>195</v>
      </c>
      <c r="E724" s="12" t="s">
        <v>321</v>
      </c>
      <c r="F724" s="12"/>
      <c r="G724" s="37"/>
      <c r="H724" s="12">
        <v>4</v>
      </c>
      <c r="I724" s="12"/>
      <c r="J724" s="12"/>
      <c r="K724" s="12"/>
      <c r="L724" s="12"/>
      <c r="M724" s="12"/>
      <c r="N724" s="12"/>
      <c r="O724" s="26"/>
    </row>
    <row r="725" spans="1:15" x14ac:dyDescent="0.2">
      <c r="A725" s="27" t="s">
        <v>49</v>
      </c>
      <c r="B725" s="13" t="s">
        <v>142</v>
      </c>
      <c r="C725" s="13" t="s">
        <v>325</v>
      </c>
      <c r="D725" s="13" t="s">
        <v>197</v>
      </c>
      <c r="E725" s="14" t="s">
        <v>356</v>
      </c>
      <c r="F725" s="14"/>
      <c r="G725" s="38"/>
      <c r="H725" s="14">
        <v>7</v>
      </c>
      <c r="I725" s="14"/>
      <c r="J725" s="14"/>
      <c r="K725" s="14"/>
      <c r="L725" s="14"/>
      <c r="M725" s="14"/>
      <c r="N725" s="14"/>
      <c r="O725" s="28"/>
    </row>
    <row r="726" spans="1:15" x14ac:dyDescent="0.2">
      <c r="A726" s="25" t="s">
        <v>49</v>
      </c>
      <c r="B726" s="11" t="s">
        <v>142</v>
      </c>
      <c r="C726" s="11" t="s">
        <v>330</v>
      </c>
      <c r="D726" s="11" t="s">
        <v>195</v>
      </c>
      <c r="E726" s="12" t="s">
        <v>329</v>
      </c>
      <c r="F726" s="12"/>
      <c r="G726" s="37"/>
      <c r="H726" s="12">
        <v>25</v>
      </c>
      <c r="I726" s="12"/>
      <c r="J726" s="12"/>
      <c r="K726" s="12"/>
      <c r="L726" s="12"/>
      <c r="M726" s="12"/>
      <c r="N726" s="12"/>
      <c r="O726" s="26"/>
    </row>
    <row r="727" spans="1:15" x14ac:dyDescent="0.2">
      <c r="A727" s="27" t="s">
        <v>49</v>
      </c>
      <c r="B727" s="13" t="s">
        <v>142</v>
      </c>
      <c r="C727" s="13" t="s">
        <v>330</v>
      </c>
      <c r="D727" s="13" t="s">
        <v>197</v>
      </c>
      <c r="E727" s="14" t="s">
        <v>352</v>
      </c>
      <c r="F727" s="14"/>
      <c r="G727" s="38"/>
      <c r="H727" s="14">
        <v>32</v>
      </c>
      <c r="I727" s="14"/>
      <c r="J727" s="14"/>
      <c r="K727" s="14"/>
      <c r="L727" s="14"/>
      <c r="M727" s="14"/>
      <c r="N727" s="14"/>
      <c r="O727" s="28"/>
    </row>
    <row r="728" spans="1:15" x14ac:dyDescent="0.2">
      <c r="A728" s="25" t="s">
        <v>49</v>
      </c>
      <c r="B728" s="11" t="s">
        <v>142</v>
      </c>
      <c r="C728" s="11" t="s">
        <v>365</v>
      </c>
      <c r="D728" s="11" t="s">
        <v>195</v>
      </c>
      <c r="E728" s="12" t="s">
        <v>346</v>
      </c>
      <c r="F728" s="12"/>
      <c r="G728" s="37"/>
      <c r="H728" s="12">
        <v>39</v>
      </c>
      <c r="I728" s="12"/>
      <c r="J728" s="12"/>
      <c r="K728" s="12"/>
      <c r="L728" s="12"/>
      <c r="M728" s="12"/>
      <c r="N728" s="12"/>
      <c r="O728" s="26"/>
    </row>
    <row r="729" spans="1:15" x14ac:dyDescent="0.2">
      <c r="A729" s="27" t="s">
        <v>49</v>
      </c>
      <c r="B729" s="13" t="s">
        <v>142</v>
      </c>
      <c r="C729" s="13" t="s">
        <v>365</v>
      </c>
      <c r="D729" s="13" t="s">
        <v>197</v>
      </c>
      <c r="E729" s="14" t="s">
        <v>399</v>
      </c>
      <c r="F729" s="14"/>
      <c r="G729" s="38"/>
      <c r="H729" s="14">
        <v>44</v>
      </c>
      <c r="I729" s="14"/>
      <c r="J729" s="14"/>
      <c r="K729" s="14"/>
      <c r="L729" s="14"/>
      <c r="M729" s="14"/>
      <c r="N729" s="14"/>
      <c r="O729" s="28"/>
    </row>
    <row r="730" spans="1:15" x14ac:dyDescent="0.2">
      <c r="A730" s="25" t="s">
        <v>49</v>
      </c>
      <c r="B730" s="11" t="s">
        <v>142</v>
      </c>
      <c r="C730" s="11" t="s">
        <v>344</v>
      </c>
      <c r="D730" s="11" t="s">
        <v>195</v>
      </c>
      <c r="E730" s="12" t="s">
        <v>328</v>
      </c>
      <c r="F730" s="12"/>
      <c r="G730" s="37"/>
      <c r="H730" s="12">
        <v>22</v>
      </c>
      <c r="I730" s="12"/>
      <c r="J730" s="12"/>
      <c r="K730" s="12"/>
      <c r="L730" s="12"/>
      <c r="M730" s="12"/>
      <c r="N730" s="12"/>
      <c r="O730" s="26"/>
    </row>
    <row r="731" spans="1:15" x14ac:dyDescent="0.2">
      <c r="A731" s="27" t="s">
        <v>49</v>
      </c>
      <c r="B731" s="13" t="s">
        <v>142</v>
      </c>
      <c r="C731" s="13" t="s">
        <v>344</v>
      </c>
      <c r="D731" s="13" t="s">
        <v>197</v>
      </c>
      <c r="E731" s="14" t="s">
        <v>338</v>
      </c>
      <c r="F731" s="14"/>
      <c r="G731" s="38"/>
      <c r="H731" s="14">
        <v>29</v>
      </c>
      <c r="I731" s="14"/>
      <c r="J731" s="14"/>
      <c r="K731" s="14"/>
      <c r="L731" s="14"/>
      <c r="M731" s="14"/>
      <c r="N731" s="14"/>
      <c r="O731" s="28"/>
    </row>
    <row r="732" spans="1:15" x14ac:dyDescent="0.2">
      <c r="A732" s="25" t="s">
        <v>49</v>
      </c>
      <c r="B732" s="11" t="s">
        <v>142</v>
      </c>
      <c r="C732" s="11" t="s">
        <v>348</v>
      </c>
      <c r="D732" s="11" t="s">
        <v>195</v>
      </c>
      <c r="E732" s="12" t="s">
        <v>353</v>
      </c>
      <c r="F732" s="12"/>
      <c r="G732" s="37"/>
      <c r="H732" s="12">
        <v>68</v>
      </c>
      <c r="I732" s="12"/>
      <c r="J732" s="12"/>
      <c r="K732" s="12"/>
      <c r="L732" s="12"/>
      <c r="M732" s="12"/>
      <c r="N732" s="12"/>
      <c r="O732" s="26"/>
    </row>
    <row r="733" spans="1:15" x14ac:dyDescent="0.2">
      <c r="A733" s="27" t="s">
        <v>49</v>
      </c>
      <c r="B733" s="13" t="s">
        <v>142</v>
      </c>
      <c r="C733" s="13" t="s">
        <v>348</v>
      </c>
      <c r="D733" s="13" t="s">
        <v>197</v>
      </c>
      <c r="E733" s="14" t="s">
        <v>342</v>
      </c>
      <c r="F733" s="14"/>
      <c r="G733" s="38"/>
      <c r="H733" s="14">
        <v>65</v>
      </c>
      <c r="I733" s="14"/>
      <c r="J733" s="14"/>
      <c r="K733" s="14"/>
      <c r="L733" s="14"/>
      <c r="M733" s="14"/>
      <c r="N733" s="14"/>
      <c r="O733" s="28"/>
    </row>
    <row r="734" spans="1:15" x14ac:dyDescent="0.2">
      <c r="A734" s="25" t="s">
        <v>49</v>
      </c>
      <c r="B734" s="11" t="s">
        <v>142</v>
      </c>
      <c r="C734" s="11" t="s">
        <v>375</v>
      </c>
      <c r="D734" s="11" t="s">
        <v>195</v>
      </c>
      <c r="E734" s="12" t="s">
        <v>355</v>
      </c>
      <c r="F734" s="12"/>
      <c r="G734" s="37"/>
      <c r="H734" s="12">
        <v>5</v>
      </c>
      <c r="I734" s="12"/>
      <c r="J734" s="12"/>
      <c r="K734" s="12"/>
      <c r="L734" s="12"/>
      <c r="M734" s="12"/>
      <c r="N734" s="12"/>
      <c r="O734" s="26"/>
    </row>
    <row r="735" spans="1:15" x14ac:dyDescent="0.2">
      <c r="A735" s="27" t="s">
        <v>49</v>
      </c>
      <c r="B735" s="13" t="s">
        <v>142</v>
      </c>
      <c r="C735" s="13" t="s">
        <v>375</v>
      </c>
      <c r="D735" s="13" t="s">
        <v>197</v>
      </c>
      <c r="E735" s="14" t="s">
        <v>317</v>
      </c>
      <c r="F735" s="14"/>
      <c r="G735" s="38"/>
      <c r="H735" s="14">
        <v>9</v>
      </c>
      <c r="I735" s="14"/>
      <c r="J735" s="14"/>
      <c r="K735" s="14"/>
      <c r="L735" s="14"/>
      <c r="M735" s="14"/>
      <c r="N735" s="14"/>
      <c r="O735" s="28"/>
    </row>
    <row r="736" spans="1:15" x14ac:dyDescent="0.2">
      <c r="A736" s="25" t="s">
        <v>49</v>
      </c>
      <c r="B736" s="11" t="s">
        <v>142</v>
      </c>
      <c r="C736" s="11" t="s">
        <v>357</v>
      </c>
      <c r="D736" s="11" t="s">
        <v>195</v>
      </c>
      <c r="E736" s="12" t="s">
        <v>322</v>
      </c>
      <c r="F736" s="12"/>
      <c r="G736" s="37"/>
      <c r="H736" s="12">
        <v>1</v>
      </c>
      <c r="I736" s="12"/>
      <c r="J736" s="12"/>
      <c r="K736" s="12"/>
      <c r="L736" s="12"/>
      <c r="M736" s="12"/>
      <c r="N736" s="12"/>
      <c r="O736" s="26"/>
    </row>
    <row r="737" spans="1:15" x14ac:dyDescent="0.2">
      <c r="A737" s="27" t="s">
        <v>49</v>
      </c>
      <c r="B737" s="13" t="s">
        <v>142</v>
      </c>
      <c r="C737" s="13" t="s">
        <v>357</v>
      </c>
      <c r="D737" s="13" t="s">
        <v>197</v>
      </c>
      <c r="E737" s="14" t="s">
        <v>322</v>
      </c>
      <c r="F737" s="14"/>
      <c r="G737" s="38"/>
      <c r="H737" s="14">
        <v>2</v>
      </c>
      <c r="I737" s="14"/>
      <c r="J737" s="14"/>
      <c r="K737" s="14"/>
      <c r="L737" s="14"/>
      <c r="M737" s="14"/>
      <c r="N737" s="14"/>
      <c r="O737" s="28"/>
    </row>
    <row r="738" spans="1:15" x14ac:dyDescent="0.2">
      <c r="A738" s="25" t="s">
        <v>49</v>
      </c>
      <c r="B738" s="11" t="s">
        <v>142</v>
      </c>
      <c r="C738" s="11" t="s">
        <v>358</v>
      </c>
      <c r="D738" s="11" t="s">
        <v>195</v>
      </c>
      <c r="E738" s="12" t="s">
        <v>327</v>
      </c>
      <c r="F738" s="12"/>
      <c r="G738" s="37"/>
      <c r="H738" s="12">
        <v>12</v>
      </c>
      <c r="I738" s="12"/>
      <c r="J738" s="12"/>
      <c r="K738" s="12"/>
      <c r="L738" s="12"/>
      <c r="M738" s="12"/>
      <c r="N738" s="12"/>
      <c r="O738" s="26"/>
    </row>
    <row r="739" spans="1:15" x14ac:dyDescent="0.2">
      <c r="A739" s="27" t="s">
        <v>49</v>
      </c>
      <c r="B739" s="13" t="s">
        <v>142</v>
      </c>
      <c r="C739" s="13" t="s">
        <v>358</v>
      </c>
      <c r="D739" s="13" t="s">
        <v>197</v>
      </c>
      <c r="E739" s="14" t="s">
        <v>318</v>
      </c>
      <c r="F739" s="14"/>
      <c r="G739" s="38"/>
      <c r="H739" s="14">
        <v>17</v>
      </c>
      <c r="I739" s="14"/>
      <c r="J739" s="14"/>
      <c r="K739" s="14"/>
      <c r="L739" s="14"/>
      <c r="M739" s="14"/>
      <c r="N739" s="14"/>
      <c r="O739" s="28"/>
    </row>
    <row r="740" spans="1:15" x14ac:dyDescent="0.2">
      <c r="A740" s="25" t="s">
        <v>50</v>
      </c>
      <c r="B740" s="11" t="s">
        <v>174</v>
      </c>
      <c r="C740" s="11" t="s">
        <v>360</v>
      </c>
      <c r="D740" s="11" t="s">
        <v>195</v>
      </c>
      <c r="E740" s="12"/>
      <c r="F740" s="12"/>
      <c r="G740" s="37"/>
      <c r="H740" s="12"/>
      <c r="I740" s="12"/>
      <c r="J740" s="12"/>
      <c r="K740" s="12"/>
      <c r="L740" s="12"/>
      <c r="M740" s="12">
        <v>44</v>
      </c>
      <c r="N740" s="12"/>
      <c r="O740" s="26"/>
    </row>
    <row r="741" spans="1:15" x14ac:dyDescent="0.2">
      <c r="A741" s="27" t="s">
        <v>50</v>
      </c>
      <c r="B741" s="13" t="s">
        <v>174</v>
      </c>
      <c r="C741" s="13" t="s">
        <v>360</v>
      </c>
      <c r="D741" s="13" t="s">
        <v>197</v>
      </c>
      <c r="E741" s="14"/>
      <c r="F741" s="14"/>
      <c r="G741" s="38"/>
      <c r="H741" s="14"/>
      <c r="I741" s="14"/>
      <c r="J741" s="14"/>
      <c r="K741" s="14"/>
      <c r="L741" s="14"/>
      <c r="M741" s="14">
        <v>43</v>
      </c>
      <c r="N741" s="14"/>
      <c r="O741" s="28"/>
    </row>
    <row r="742" spans="1:15" x14ac:dyDescent="0.2">
      <c r="A742" s="25" t="s">
        <v>50</v>
      </c>
      <c r="B742" s="11" t="s">
        <v>174</v>
      </c>
      <c r="C742" s="11" t="s">
        <v>325</v>
      </c>
      <c r="D742" s="11" t="s">
        <v>195</v>
      </c>
      <c r="E742" s="12"/>
      <c r="F742" s="12"/>
      <c r="G742" s="37"/>
      <c r="H742" s="12"/>
      <c r="I742" s="12"/>
      <c r="J742" s="12"/>
      <c r="K742" s="12"/>
      <c r="L742" s="12"/>
      <c r="M742" s="12">
        <v>33</v>
      </c>
      <c r="N742" s="12"/>
      <c r="O742" s="26"/>
    </row>
    <row r="743" spans="1:15" x14ac:dyDescent="0.2">
      <c r="A743" s="27" t="s">
        <v>50</v>
      </c>
      <c r="B743" s="13" t="s">
        <v>174</v>
      </c>
      <c r="C743" s="13" t="s">
        <v>325</v>
      </c>
      <c r="D743" s="13" t="s">
        <v>197</v>
      </c>
      <c r="E743" s="14"/>
      <c r="F743" s="14"/>
      <c r="G743" s="38"/>
      <c r="H743" s="14"/>
      <c r="I743" s="14"/>
      <c r="J743" s="14"/>
      <c r="K743" s="14"/>
      <c r="L743" s="14"/>
      <c r="M743" s="14">
        <v>32</v>
      </c>
      <c r="N743" s="14"/>
      <c r="O743" s="28"/>
    </row>
    <row r="744" spans="1:15" x14ac:dyDescent="0.2">
      <c r="A744" s="25" t="s">
        <v>50</v>
      </c>
      <c r="B744" s="11" t="s">
        <v>174</v>
      </c>
      <c r="C744" s="11" t="s">
        <v>330</v>
      </c>
      <c r="D744" s="11" t="s">
        <v>195</v>
      </c>
      <c r="E744" s="12"/>
      <c r="F744" s="12"/>
      <c r="G744" s="37"/>
      <c r="H744" s="12"/>
      <c r="I744" s="12"/>
      <c r="J744" s="12"/>
      <c r="K744" s="12"/>
      <c r="L744" s="12"/>
      <c r="M744" s="12">
        <v>70</v>
      </c>
      <c r="N744" s="12"/>
      <c r="O744" s="26"/>
    </row>
    <row r="745" spans="1:15" x14ac:dyDescent="0.2">
      <c r="A745" s="27" t="s">
        <v>50</v>
      </c>
      <c r="B745" s="13" t="s">
        <v>174</v>
      </c>
      <c r="C745" s="13" t="s">
        <v>330</v>
      </c>
      <c r="D745" s="13" t="s">
        <v>197</v>
      </c>
      <c r="E745" s="14"/>
      <c r="F745" s="14"/>
      <c r="G745" s="38"/>
      <c r="H745" s="14"/>
      <c r="I745" s="14"/>
      <c r="J745" s="14"/>
      <c r="K745" s="14"/>
      <c r="L745" s="14"/>
      <c r="M745" s="14">
        <v>70</v>
      </c>
      <c r="N745" s="14"/>
      <c r="O745" s="28"/>
    </row>
    <row r="746" spans="1:15" x14ac:dyDescent="0.2">
      <c r="A746" s="25" t="s">
        <v>50</v>
      </c>
      <c r="B746" s="11" t="s">
        <v>174</v>
      </c>
      <c r="C746" s="11" t="s">
        <v>365</v>
      </c>
      <c r="D746" s="11" t="s">
        <v>195</v>
      </c>
      <c r="E746" s="12"/>
      <c r="F746" s="12"/>
      <c r="G746" s="37"/>
      <c r="H746" s="12"/>
      <c r="I746" s="12"/>
      <c r="J746" s="12"/>
      <c r="K746" s="12"/>
      <c r="L746" s="12"/>
      <c r="M746" s="12">
        <v>84</v>
      </c>
      <c r="N746" s="12"/>
      <c r="O746" s="26"/>
    </row>
    <row r="747" spans="1:15" x14ac:dyDescent="0.2">
      <c r="A747" s="27" t="s">
        <v>50</v>
      </c>
      <c r="B747" s="13" t="s">
        <v>174</v>
      </c>
      <c r="C747" s="13" t="s">
        <v>365</v>
      </c>
      <c r="D747" s="13" t="s">
        <v>197</v>
      </c>
      <c r="E747" s="14"/>
      <c r="F747" s="14"/>
      <c r="G747" s="38"/>
      <c r="H747" s="14"/>
      <c r="I747" s="14"/>
      <c r="J747" s="14"/>
      <c r="K747" s="14"/>
      <c r="L747" s="14"/>
      <c r="M747" s="14">
        <v>82</v>
      </c>
      <c r="N747" s="14"/>
      <c r="O747" s="28"/>
    </row>
    <row r="748" spans="1:15" x14ac:dyDescent="0.2">
      <c r="A748" s="25" t="s">
        <v>50</v>
      </c>
      <c r="B748" s="11" t="s">
        <v>174</v>
      </c>
      <c r="C748" s="11" t="s">
        <v>344</v>
      </c>
      <c r="D748" s="11" t="s">
        <v>195</v>
      </c>
      <c r="E748" s="12"/>
      <c r="F748" s="12"/>
      <c r="G748" s="37"/>
      <c r="H748" s="12"/>
      <c r="I748" s="12"/>
      <c r="J748" s="12"/>
      <c r="K748" s="12"/>
      <c r="L748" s="12"/>
      <c r="M748" s="12">
        <v>82</v>
      </c>
      <c r="N748" s="12"/>
      <c r="O748" s="26"/>
    </row>
    <row r="749" spans="1:15" x14ac:dyDescent="0.2">
      <c r="A749" s="27" t="s">
        <v>50</v>
      </c>
      <c r="B749" s="13" t="s">
        <v>174</v>
      </c>
      <c r="C749" s="13" t="s">
        <v>344</v>
      </c>
      <c r="D749" s="13" t="s">
        <v>197</v>
      </c>
      <c r="E749" s="14"/>
      <c r="F749" s="14"/>
      <c r="G749" s="38"/>
      <c r="H749" s="14"/>
      <c r="I749" s="14"/>
      <c r="J749" s="14"/>
      <c r="K749" s="14"/>
      <c r="L749" s="14"/>
      <c r="M749" s="14">
        <v>80</v>
      </c>
      <c r="N749" s="14"/>
      <c r="O749" s="28"/>
    </row>
    <row r="750" spans="1:15" x14ac:dyDescent="0.2">
      <c r="A750" s="25" t="s">
        <v>50</v>
      </c>
      <c r="B750" s="11" t="s">
        <v>174</v>
      </c>
      <c r="C750" s="11" t="s">
        <v>348</v>
      </c>
      <c r="D750" s="11" t="s">
        <v>195</v>
      </c>
      <c r="E750" s="12"/>
      <c r="F750" s="12"/>
      <c r="G750" s="37"/>
      <c r="H750" s="12"/>
      <c r="I750" s="12"/>
      <c r="J750" s="12"/>
      <c r="K750" s="12"/>
      <c r="L750" s="12"/>
      <c r="M750" s="12">
        <v>91</v>
      </c>
      <c r="N750" s="12"/>
      <c r="O750" s="26"/>
    </row>
    <row r="751" spans="1:15" x14ac:dyDescent="0.2">
      <c r="A751" s="27" t="s">
        <v>50</v>
      </c>
      <c r="B751" s="13" t="s">
        <v>174</v>
      </c>
      <c r="C751" s="13" t="s">
        <v>348</v>
      </c>
      <c r="D751" s="13" t="s">
        <v>197</v>
      </c>
      <c r="E751" s="14"/>
      <c r="F751" s="14"/>
      <c r="G751" s="38"/>
      <c r="H751" s="14"/>
      <c r="I751" s="14"/>
      <c r="J751" s="14"/>
      <c r="K751" s="14"/>
      <c r="L751" s="14"/>
      <c r="M751" s="14">
        <v>88</v>
      </c>
      <c r="N751" s="14"/>
      <c r="O751" s="28"/>
    </row>
    <row r="752" spans="1:15" x14ac:dyDescent="0.2">
      <c r="A752" s="25" t="s">
        <v>50</v>
      </c>
      <c r="B752" s="11" t="s">
        <v>174</v>
      </c>
      <c r="C752" s="11" t="s">
        <v>375</v>
      </c>
      <c r="D752" s="11" t="s">
        <v>195</v>
      </c>
      <c r="E752" s="12"/>
      <c r="F752" s="12"/>
      <c r="G752" s="37"/>
      <c r="H752" s="12"/>
      <c r="I752" s="12"/>
      <c r="J752" s="12"/>
      <c r="K752" s="12"/>
      <c r="L752" s="12"/>
      <c r="M752" s="12">
        <v>20</v>
      </c>
      <c r="N752" s="12"/>
      <c r="O752" s="26"/>
    </row>
    <row r="753" spans="1:15" x14ac:dyDescent="0.2">
      <c r="A753" s="27" t="s">
        <v>50</v>
      </c>
      <c r="B753" s="13" t="s">
        <v>174</v>
      </c>
      <c r="C753" s="13" t="s">
        <v>375</v>
      </c>
      <c r="D753" s="13" t="s">
        <v>197</v>
      </c>
      <c r="E753" s="14"/>
      <c r="F753" s="14"/>
      <c r="G753" s="38"/>
      <c r="H753" s="14"/>
      <c r="I753" s="14"/>
      <c r="J753" s="14"/>
      <c r="K753" s="14"/>
      <c r="L753" s="14"/>
      <c r="M753" s="14">
        <v>13</v>
      </c>
      <c r="N753" s="14"/>
      <c r="O753" s="28"/>
    </row>
    <row r="754" spans="1:15" x14ac:dyDescent="0.2">
      <c r="A754" s="25" t="s">
        <v>50</v>
      </c>
      <c r="B754" s="11" t="s">
        <v>174</v>
      </c>
      <c r="C754" s="11" t="s">
        <v>357</v>
      </c>
      <c r="D754" s="11" t="s">
        <v>195</v>
      </c>
      <c r="E754" s="12"/>
      <c r="F754" s="12"/>
      <c r="G754" s="37"/>
      <c r="H754" s="12"/>
      <c r="I754" s="12"/>
      <c r="J754" s="12"/>
      <c r="K754" s="12"/>
      <c r="L754" s="12"/>
      <c r="M754" s="12">
        <v>12</v>
      </c>
      <c r="N754" s="12"/>
      <c r="O754" s="26"/>
    </row>
    <row r="755" spans="1:15" x14ac:dyDescent="0.2">
      <c r="A755" s="27" t="s">
        <v>50</v>
      </c>
      <c r="B755" s="13" t="s">
        <v>174</v>
      </c>
      <c r="C755" s="13" t="s">
        <v>357</v>
      </c>
      <c r="D755" s="13" t="s">
        <v>197</v>
      </c>
      <c r="E755" s="14"/>
      <c r="F755" s="14"/>
      <c r="G755" s="38"/>
      <c r="H755" s="14"/>
      <c r="I755" s="14"/>
      <c r="J755" s="14"/>
      <c r="K755" s="14"/>
      <c r="L755" s="14"/>
      <c r="M755" s="14">
        <v>7</v>
      </c>
      <c r="N755" s="14"/>
      <c r="O755" s="28"/>
    </row>
    <row r="756" spans="1:15" x14ac:dyDescent="0.2">
      <c r="A756" s="25" t="s">
        <v>50</v>
      </c>
      <c r="B756" s="11" t="s">
        <v>174</v>
      </c>
      <c r="C756" s="11" t="s">
        <v>358</v>
      </c>
      <c r="D756" s="11" t="s">
        <v>195</v>
      </c>
      <c r="E756" s="12"/>
      <c r="F756" s="12"/>
      <c r="G756" s="37"/>
      <c r="H756" s="12"/>
      <c r="I756" s="12"/>
      <c r="J756" s="12"/>
      <c r="K756" s="12"/>
      <c r="L756" s="12"/>
      <c r="M756" s="12">
        <v>36</v>
      </c>
      <c r="N756" s="12"/>
      <c r="O756" s="26"/>
    </row>
    <row r="757" spans="1:15" x14ac:dyDescent="0.2">
      <c r="A757" s="27" t="s">
        <v>50</v>
      </c>
      <c r="B757" s="13" t="s">
        <v>174</v>
      </c>
      <c r="C757" s="13" t="s">
        <v>358</v>
      </c>
      <c r="D757" s="13" t="s">
        <v>197</v>
      </c>
      <c r="E757" s="14"/>
      <c r="F757" s="14"/>
      <c r="G757" s="38"/>
      <c r="H757" s="14"/>
      <c r="I757" s="14"/>
      <c r="J757" s="14"/>
      <c r="K757" s="14"/>
      <c r="L757" s="14"/>
      <c r="M757" s="14">
        <v>27</v>
      </c>
      <c r="N757" s="14"/>
      <c r="O757" s="28"/>
    </row>
    <row r="758" spans="1:15" x14ac:dyDescent="0.2">
      <c r="A758" s="25" t="s">
        <v>51</v>
      </c>
      <c r="B758" s="11" t="s">
        <v>175</v>
      </c>
      <c r="C758" s="11" t="s">
        <v>360</v>
      </c>
      <c r="D758" s="11" t="s">
        <v>195</v>
      </c>
      <c r="E758" s="12"/>
      <c r="F758" s="12"/>
      <c r="G758" s="37"/>
      <c r="H758" s="12">
        <v>55</v>
      </c>
      <c r="I758" s="12"/>
      <c r="J758" s="12"/>
      <c r="K758" s="12" t="s">
        <v>374</v>
      </c>
      <c r="L758" s="12"/>
      <c r="M758" s="12">
        <v>68</v>
      </c>
      <c r="N758" s="12"/>
      <c r="O758" s="26"/>
    </row>
    <row r="759" spans="1:15" x14ac:dyDescent="0.2">
      <c r="A759" s="27" t="s">
        <v>51</v>
      </c>
      <c r="B759" s="13" t="s">
        <v>175</v>
      </c>
      <c r="C759" s="13" t="s">
        <v>360</v>
      </c>
      <c r="D759" s="13" t="s">
        <v>197</v>
      </c>
      <c r="E759" s="14"/>
      <c r="F759" s="14"/>
      <c r="G759" s="38"/>
      <c r="H759" s="14">
        <v>66</v>
      </c>
      <c r="I759" s="14"/>
      <c r="J759" s="14"/>
      <c r="K759" s="14" t="s">
        <v>412</v>
      </c>
      <c r="L759" s="14"/>
      <c r="M759" s="14">
        <v>72</v>
      </c>
      <c r="N759" s="14"/>
      <c r="O759" s="28"/>
    </row>
    <row r="760" spans="1:15" x14ac:dyDescent="0.2">
      <c r="A760" s="25" t="s">
        <v>51</v>
      </c>
      <c r="B760" s="11" t="s">
        <v>175</v>
      </c>
      <c r="C760" s="11" t="s">
        <v>325</v>
      </c>
      <c r="D760" s="11" t="s">
        <v>195</v>
      </c>
      <c r="E760" s="12"/>
      <c r="F760" s="12"/>
      <c r="G760" s="37"/>
      <c r="H760" s="12">
        <v>51</v>
      </c>
      <c r="I760" s="12"/>
      <c r="J760" s="12"/>
      <c r="K760" s="12" t="s">
        <v>396</v>
      </c>
      <c r="L760" s="12"/>
      <c r="M760" s="12">
        <v>57</v>
      </c>
      <c r="N760" s="12"/>
      <c r="O760" s="26"/>
    </row>
    <row r="761" spans="1:15" x14ac:dyDescent="0.2">
      <c r="A761" s="27" t="s">
        <v>51</v>
      </c>
      <c r="B761" s="13" t="s">
        <v>175</v>
      </c>
      <c r="C761" s="13" t="s">
        <v>325</v>
      </c>
      <c r="D761" s="13" t="s">
        <v>197</v>
      </c>
      <c r="E761" s="14"/>
      <c r="F761" s="14"/>
      <c r="G761" s="38"/>
      <c r="H761" s="14">
        <v>63</v>
      </c>
      <c r="I761" s="14"/>
      <c r="J761" s="14"/>
      <c r="K761" s="14" t="s">
        <v>423</v>
      </c>
      <c r="L761" s="14"/>
      <c r="M761" s="14">
        <v>64</v>
      </c>
      <c r="N761" s="14"/>
      <c r="O761" s="28"/>
    </row>
    <row r="762" spans="1:15" x14ac:dyDescent="0.2">
      <c r="A762" s="25" t="s">
        <v>51</v>
      </c>
      <c r="B762" s="11" t="s">
        <v>175</v>
      </c>
      <c r="C762" s="11" t="s">
        <v>330</v>
      </c>
      <c r="D762" s="11" t="s">
        <v>195</v>
      </c>
      <c r="E762" s="12"/>
      <c r="F762" s="12"/>
      <c r="G762" s="37"/>
      <c r="H762" s="12">
        <v>77</v>
      </c>
      <c r="I762" s="12"/>
      <c r="J762" s="12"/>
      <c r="K762" s="12" t="s">
        <v>382</v>
      </c>
      <c r="L762" s="12"/>
      <c r="M762" s="12">
        <v>75</v>
      </c>
      <c r="N762" s="12"/>
      <c r="O762" s="26"/>
    </row>
    <row r="763" spans="1:15" x14ac:dyDescent="0.2">
      <c r="A763" s="27" t="s">
        <v>51</v>
      </c>
      <c r="B763" s="13" t="s">
        <v>175</v>
      </c>
      <c r="C763" s="13" t="s">
        <v>330</v>
      </c>
      <c r="D763" s="13" t="s">
        <v>197</v>
      </c>
      <c r="E763" s="14"/>
      <c r="F763" s="14"/>
      <c r="G763" s="38"/>
      <c r="H763" s="14">
        <v>78</v>
      </c>
      <c r="I763" s="14"/>
      <c r="J763" s="14"/>
      <c r="K763" s="14" t="s">
        <v>417</v>
      </c>
      <c r="L763" s="14"/>
      <c r="M763" s="14">
        <v>76</v>
      </c>
      <c r="N763" s="14"/>
      <c r="O763" s="28"/>
    </row>
    <row r="764" spans="1:15" x14ac:dyDescent="0.2">
      <c r="A764" s="25" t="s">
        <v>51</v>
      </c>
      <c r="B764" s="11" t="s">
        <v>175</v>
      </c>
      <c r="C764" s="11" t="s">
        <v>365</v>
      </c>
      <c r="D764" s="11" t="s">
        <v>195</v>
      </c>
      <c r="E764" s="12"/>
      <c r="F764" s="12"/>
      <c r="G764" s="37"/>
      <c r="H764" s="12">
        <v>72</v>
      </c>
      <c r="I764" s="12"/>
      <c r="J764" s="12"/>
      <c r="K764" s="12" t="s">
        <v>392</v>
      </c>
      <c r="L764" s="12"/>
      <c r="M764" s="12">
        <v>82</v>
      </c>
      <c r="N764" s="12"/>
      <c r="O764" s="26"/>
    </row>
    <row r="765" spans="1:15" x14ac:dyDescent="0.2">
      <c r="A765" s="27" t="s">
        <v>51</v>
      </c>
      <c r="B765" s="13" t="s">
        <v>175</v>
      </c>
      <c r="C765" s="13" t="s">
        <v>365</v>
      </c>
      <c r="D765" s="13" t="s">
        <v>197</v>
      </c>
      <c r="E765" s="14"/>
      <c r="F765" s="14"/>
      <c r="G765" s="38"/>
      <c r="H765" s="14">
        <v>79</v>
      </c>
      <c r="I765" s="14"/>
      <c r="J765" s="14"/>
      <c r="K765" s="14" t="s">
        <v>401</v>
      </c>
      <c r="L765" s="14"/>
      <c r="M765" s="14">
        <v>84</v>
      </c>
      <c r="N765" s="14"/>
      <c r="O765" s="28"/>
    </row>
    <row r="766" spans="1:15" x14ac:dyDescent="0.2">
      <c r="A766" s="25" t="s">
        <v>51</v>
      </c>
      <c r="B766" s="11" t="s">
        <v>175</v>
      </c>
      <c r="C766" s="11" t="s">
        <v>344</v>
      </c>
      <c r="D766" s="11" t="s">
        <v>195</v>
      </c>
      <c r="E766" s="12"/>
      <c r="F766" s="12"/>
      <c r="G766" s="37"/>
      <c r="H766" s="12">
        <v>70</v>
      </c>
      <c r="I766" s="12"/>
      <c r="J766" s="12"/>
      <c r="K766" s="12" t="s">
        <v>419</v>
      </c>
      <c r="L766" s="12"/>
      <c r="M766" s="12">
        <v>75</v>
      </c>
      <c r="N766" s="12"/>
      <c r="O766" s="26"/>
    </row>
    <row r="767" spans="1:15" x14ac:dyDescent="0.2">
      <c r="A767" s="27" t="s">
        <v>51</v>
      </c>
      <c r="B767" s="13" t="s">
        <v>175</v>
      </c>
      <c r="C767" s="13" t="s">
        <v>344</v>
      </c>
      <c r="D767" s="13" t="s">
        <v>197</v>
      </c>
      <c r="E767" s="14"/>
      <c r="F767" s="14"/>
      <c r="G767" s="38"/>
      <c r="H767" s="14">
        <v>78</v>
      </c>
      <c r="I767" s="14"/>
      <c r="J767" s="14"/>
      <c r="K767" s="14" t="s">
        <v>407</v>
      </c>
      <c r="L767" s="14"/>
      <c r="M767" s="14">
        <v>80</v>
      </c>
      <c r="N767" s="14"/>
      <c r="O767" s="28"/>
    </row>
    <row r="768" spans="1:15" x14ac:dyDescent="0.2">
      <c r="A768" s="25" t="s">
        <v>51</v>
      </c>
      <c r="B768" s="11" t="s">
        <v>175</v>
      </c>
      <c r="C768" s="11" t="s">
        <v>348</v>
      </c>
      <c r="D768" s="11" t="s">
        <v>195</v>
      </c>
      <c r="E768" s="12"/>
      <c r="F768" s="12"/>
      <c r="G768" s="37"/>
      <c r="H768" s="12">
        <v>86</v>
      </c>
      <c r="I768" s="12"/>
      <c r="J768" s="12"/>
      <c r="K768" s="12" t="s">
        <v>385</v>
      </c>
      <c r="L768" s="12"/>
      <c r="M768" s="12">
        <v>88</v>
      </c>
      <c r="N768" s="12"/>
      <c r="O768" s="26"/>
    </row>
    <row r="769" spans="1:15" x14ac:dyDescent="0.2">
      <c r="A769" s="27" t="s">
        <v>51</v>
      </c>
      <c r="B769" s="13" t="s">
        <v>175</v>
      </c>
      <c r="C769" s="13" t="s">
        <v>348</v>
      </c>
      <c r="D769" s="13" t="s">
        <v>197</v>
      </c>
      <c r="E769" s="14"/>
      <c r="F769" s="14"/>
      <c r="G769" s="38"/>
      <c r="H769" s="14">
        <v>87</v>
      </c>
      <c r="I769" s="14"/>
      <c r="J769" s="14"/>
      <c r="K769" s="14" t="s">
        <v>395</v>
      </c>
      <c r="L769" s="14"/>
      <c r="M769" s="14">
        <v>86</v>
      </c>
      <c r="N769" s="14"/>
      <c r="O769" s="28"/>
    </row>
    <row r="770" spans="1:15" x14ac:dyDescent="0.2">
      <c r="A770" s="25" t="s">
        <v>52</v>
      </c>
      <c r="B770" s="11" t="s">
        <v>143</v>
      </c>
      <c r="C770" s="11" t="s">
        <v>360</v>
      </c>
      <c r="D770" s="11" t="s">
        <v>195</v>
      </c>
      <c r="E770" s="12"/>
      <c r="F770" s="12" t="s">
        <v>336</v>
      </c>
      <c r="G770" s="37"/>
      <c r="H770" s="12"/>
      <c r="I770" s="12"/>
      <c r="J770" s="12"/>
      <c r="K770" s="12" t="s">
        <v>353</v>
      </c>
      <c r="L770" s="12"/>
      <c r="M770" s="12"/>
      <c r="N770" s="12"/>
      <c r="O770" s="26"/>
    </row>
    <row r="771" spans="1:15" x14ac:dyDescent="0.2">
      <c r="A771" s="27" t="s">
        <v>52</v>
      </c>
      <c r="B771" s="13" t="s">
        <v>143</v>
      </c>
      <c r="C771" s="13" t="s">
        <v>360</v>
      </c>
      <c r="D771" s="13" t="s">
        <v>197</v>
      </c>
      <c r="E771" s="14"/>
      <c r="F771" s="14" t="s">
        <v>335</v>
      </c>
      <c r="G771" s="38"/>
      <c r="H771" s="14"/>
      <c r="I771" s="14"/>
      <c r="J771" s="14"/>
      <c r="K771" s="14" t="s">
        <v>336</v>
      </c>
      <c r="L771" s="14"/>
      <c r="M771" s="14"/>
      <c r="N771" s="14"/>
      <c r="O771" s="28"/>
    </row>
    <row r="772" spans="1:15" x14ac:dyDescent="0.2">
      <c r="A772" s="25" t="s">
        <v>52</v>
      </c>
      <c r="B772" s="11" t="s">
        <v>143</v>
      </c>
      <c r="C772" s="11" t="s">
        <v>325</v>
      </c>
      <c r="D772" s="11" t="s">
        <v>195</v>
      </c>
      <c r="E772" s="12"/>
      <c r="F772" s="12" t="s">
        <v>366</v>
      </c>
      <c r="G772" s="37"/>
      <c r="H772" s="12"/>
      <c r="I772" s="12"/>
      <c r="J772" s="12"/>
      <c r="K772" s="12" t="s">
        <v>335</v>
      </c>
      <c r="L772" s="12"/>
      <c r="M772" s="12"/>
      <c r="N772" s="12"/>
      <c r="O772" s="26"/>
    </row>
    <row r="773" spans="1:15" x14ac:dyDescent="0.2">
      <c r="A773" s="27" t="s">
        <v>52</v>
      </c>
      <c r="B773" s="13" t="s">
        <v>143</v>
      </c>
      <c r="C773" s="13" t="s">
        <v>325</v>
      </c>
      <c r="D773" s="13" t="s">
        <v>197</v>
      </c>
      <c r="E773" s="14"/>
      <c r="F773" s="14" t="s">
        <v>337</v>
      </c>
      <c r="G773" s="38"/>
      <c r="H773" s="14"/>
      <c r="I773" s="14"/>
      <c r="J773" s="14"/>
      <c r="K773" s="14" t="s">
        <v>363</v>
      </c>
      <c r="L773" s="14"/>
      <c r="M773" s="14"/>
      <c r="N773" s="14"/>
      <c r="O773" s="28"/>
    </row>
    <row r="774" spans="1:15" x14ac:dyDescent="0.2">
      <c r="A774" s="25" t="s">
        <v>52</v>
      </c>
      <c r="B774" s="11" t="s">
        <v>143</v>
      </c>
      <c r="C774" s="11" t="s">
        <v>330</v>
      </c>
      <c r="D774" s="11" t="s">
        <v>195</v>
      </c>
      <c r="E774" s="12"/>
      <c r="F774" s="12" t="s">
        <v>343</v>
      </c>
      <c r="G774" s="37"/>
      <c r="H774" s="12"/>
      <c r="I774" s="12"/>
      <c r="J774" s="12"/>
      <c r="K774" s="12" t="s">
        <v>393</v>
      </c>
      <c r="L774" s="12"/>
      <c r="M774" s="12"/>
      <c r="N774" s="12"/>
      <c r="O774" s="26"/>
    </row>
    <row r="775" spans="1:15" x14ac:dyDescent="0.2">
      <c r="A775" s="27" t="s">
        <v>52</v>
      </c>
      <c r="B775" s="13" t="s">
        <v>143</v>
      </c>
      <c r="C775" s="13" t="s">
        <v>330</v>
      </c>
      <c r="D775" s="13" t="s">
        <v>197</v>
      </c>
      <c r="E775" s="14"/>
      <c r="F775" s="14" t="s">
        <v>370</v>
      </c>
      <c r="G775" s="38"/>
      <c r="H775" s="14"/>
      <c r="I775" s="14"/>
      <c r="J775" s="14"/>
      <c r="K775" s="14" t="s">
        <v>425</v>
      </c>
      <c r="L775" s="14"/>
      <c r="M775" s="14"/>
      <c r="N775" s="14"/>
      <c r="O775" s="28"/>
    </row>
    <row r="776" spans="1:15" x14ac:dyDescent="0.2">
      <c r="A776" s="25" t="s">
        <v>52</v>
      </c>
      <c r="B776" s="11" t="s">
        <v>143</v>
      </c>
      <c r="C776" s="11" t="s">
        <v>365</v>
      </c>
      <c r="D776" s="11" t="s">
        <v>195</v>
      </c>
      <c r="E776" s="12"/>
      <c r="F776" s="12" t="s">
        <v>414</v>
      </c>
      <c r="G776" s="37"/>
      <c r="H776" s="12"/>
      <c r="I776" s="12"/>
      <c r="J776" s="12"/>
      <c r="K776" s="12" t="s">
        <v>406</v>
      </c>
      <c r="L776" s="12"/>
      <c r="M776" s="12"/>
      <c r="N776" s="12"/>
      <c r="O776" s="26"/>
    </row>
    <row r="777" spans="1:15" x14ac:dyDescent="0.2">
      <c r="A777" s="27" t="s">
        <v>52</v>
      </c>
      <c r="B777" s="13" t="s">
        <v>143</v>
      </c>
      <c r="C777" s="13" t="s">
        <v>365</v>
      </c>
      <c r="D777" s="13" t="s">
        <v>197</v>
      </c>
      <c r="E777" s="14"/>
      <c r="F777" s="14" t="s">
        <v>398</v>
      </c>
      <c r="G777" s="38"/>
      <c r="H777" s="14"/>
      <c r="I777" s="14"/>
      <c r="J777" s="14"/>
      <c r="K777" s="14" t="s">
        <v>423</v>
      </c>
      <c r="L777" s="14"/>
      <c r="M777" s="14"/>
      <c r="N777" s="14"/>
      <c r="O777" s="28"/>
    </row>
    <row r="778" spans="1:15" x14ac:dyDescent="0.2">
      <c r="A778" s="25" t="s">
        <v>52</v>
      </c>
      <c r="B778" s="11" t="s">
        <v>143</v>
      </c>
      <c r="C778" s="11" t="s">
        <v>344</v>
      </c>
      <c r="D778" s="11" t="s">
        <v>195</v>
      </c>
      <c r="E778" s="12"/>
      <c r="F778" s="12" t="s">
        <v>354</v>
      </c>
      <c r="G778" s="37"/>
      <c r="H778" s="12"/>
      <c r="I778" s="12"/>
      <c r="J778" s="12"/>
      <c r="K778" s="12" t="s">
        <v>392</v>
      </c>
      <c r="L778" s="12"/>
      <c r="M778" s="12"/>
      <c r="N778" s="12"/>
      <c r="O778" s="26"/>
    </row>
    <row r="779" spans="1:15" x14ac:dyDescent="0.2">
      <c r="A779" s="27" t="s">
        <v>52</v>
      </c>
      <c r="B779" s="13" t="s">
        <v>143</v>
      </c>
      <c r="C779" s="13" t="s">
        <v>344</v>
      </c>
      <c r="D779" s="13" t="s">
        <v>197</v>
      </c>
      <c r="E779" s="14"/>
      <c r="F779" s="14" t="s">
        <v>422</v>
      </c>
      <c r="G779" s="38"/>
      <c r="H779" s="14"/>
      <c r="I779" s="14"/>
      <c r="J779" s="14"/>
      <c r="K779" s="14" t="s">
        <v>347</v>
      </c>
      <c r="L779" s="14"/>
      <c r="M779" s="14"/>
      <c r="N779" s="14"/>
      <c r="O779" s="28"/>
    </row>
    <row r="780" spans="1:15" x14ac:dyDescent="0.2">
      <c r="A780" s="25" t="s">
        <v>52</v>
      </c>
      <c r="B780" s="11" t="s">
        <v>143</v>
      </c>
      <c r="C780" s="11" t="s">
        <v>348</v>
      </c>
      <c r="D780" s="11" t="s">
        <v>195</v>
      </c>
      <c r="E780" s="12"/>
      <c r="F780" s="12" t="s">
        <v>384</v>
      </c>
      <c r="G780" s="37"/>
      <c r="H780" s="12"/>
      <c r="I780" s="12"/>
      <c r="J780" s="12"/>
      <c r="K780" s="12" t="s">
        <v>424</v>
      </c>
      <c r="L780" s="12"/>
      <c r="M780" s="12"/>
      <c r="N780" s="12"/>
      <c r="O780" s="26"/>
    </row>
    <row r="781" spans="1:15" x14ac:dyDescent="0.2">
      <c r="A781" s="27" t="s">
        <v>52</v>
      </c>
      <c r="B781" s="13" t="s">
        <v>143</v>
      </c>
      <c r="C781" s="13" t="s">
        <v>348</v>
      </c>
      <c r="D781" s="13" t="s">
        <v>197</v>
      </c>
      <c r="E781" s="14"/>
      <c r="F781" s="14" t="s">
        <v>419</v>
      </c>
      <c r="G781" s="38"/>
      <c r="H781" s="14"/>
      <c r="I781" s="14"/>
      <c r="J781" s="14"/>
      <c r="K781" s="14" t="s">
        <v>380</v>
      </c>
      <c r="L781" s="14"/>
      <c r="M781" s="14"/>
      <c r="N781" s="14"/>
      <c r="O781" s="28"/>
    </row>
    <row r="782" spans="1:15" x14ac:dyDescent="0.2">
      <c r="A782" s="25" t="s">
        <v>52</v>
      </c>
      <c r="B782" s="11" t="s">
        <v>143</v>
      </c>
      <c r="C782" s="11" t="s">
        <v>375</v>
      </c>
      <c r="D782" s="11" t="s">
        <v>195</v>
      </c>
      <c r="E782" s="12"/>
      <c r="F782" s="12" t="s">
        <v>399</v>
      </c>
      <c r="G782" s="37"/>
      <c r="H782" s="12"/>
      <c r="I782" s="12"/>
      <c r="J782" s="12"/>
      <c r="K782" s="12" t="s">
        <v>409</v>
      </c>
      <c r="L782" s="12"/>
      <c r="M782" s="12"/>
      <c r="N782" s="12"/>
      <c r="O782" s="26"/>
    </row>
    <row r="783" spans="1:15" x14ac:dyDescent="0.2">
      <c r="A783" s="27" t="s">
        <v>52</v>
      </c>
      <c r="B783" s="13" t="s">
        <v>143</v>
      </c>
      <c r="C783" s="13" t="s">
        <v>375</v>
      </c>
      <c r="D783" s="13" t="s">
        <v>197</v>
      </c>
      <c r="E783" s="14"/>
      <c r="F783" s="14" t="s">
        <v>397</v>
      </c>
      <c r="G783" s="38"/>
      <c r="H783" s="14"/>
      <c r="I783" s="14"/>
      <c r="J783" s="14"/>
      <c r="K783" s="14" t="s">
        <v>367</v>
      </c>
      <c r="L783" s="14"/>
      <c r="M783" s="14"/>
      <c r="N783" s="14"/>
      <c r="O783" s="28"/>
    </row>
    <row r="784" spans="1:15" x14ac:dyDescent="0.2">
      <c r="A784" s="25" t="s">
        <v>52</v>
      </c>
      <c r="B784" s="11" t="s">
        <v>143</v>
      </c>
      <c r="C784" s="11" t="s">
        <v>357</v>
      </c>
      <c r="D784" s="11" t="s">
        <v>195</v>
      </c>
      <c r="E784" s="12"/>
      <c r="F784" s="12" t="s">
        <v>369</v>
      </c>
      <c r="G784" s="37"/>
      <c r="H784" s="12"/>
      <c r="I784" s="12"/>
      <c r="J784" s="12"/>
      <c r="K784" s="12" t="s">
        <v>323</v>
      </c>
      <c r="L784" s="12"/>
      <c r="M784" s="12"/>
      <c r="N784" s="12"/>
      <c r="O784" s="26"/>
    </row>
    <row r="785" spans="1:15" x14ac:dyDescent="0.2">
      <c r="A785" s="27" t="s">
        <v>52</v>
      </c>
      <c r="B785" s="13" t="s">
        <v>143</v>
      </c>
      <c r="C785" s="13" t="s">
        <v>357</v>
      </c>
      <c r="D785" s="13" t="s">
        <v>197</v>
      </c>
      <c r="E785" s="14"/>
      <c r="F785" s="14" t="s">
        <v>340</v>
      </c>
      <c r="G785" s="38"/>
      <c r="H785" s="14"/>
      <c r="I785" s="14"/>
      <c r="J785" s="14"/>
      <c r="K785" s="14" t="s">
        <v>337</v>
      </c>
      <c r="L785" s="14"/>
      <c r="M785" s="14"/>
      <c r="N785" s="14"/>
      <c r="O785" s="28"/>
    </row>
    <row r="786" spans="1:15" x14ac:dyDescent="0.2">
      <c r="A786" s="25" t="s">
        <v>52</v>
      </c>
      <c r="B786" s="11" t="s">
        <v>143</v>
      </c>
      <c r="C786" s="11" t="s">
        <v>358</v>
      </c>
      <c r="D786" s="11" t="s">
        <v>195</v>
      </c>
      <c r="E786" s="12"/>
      <c r="F786" s="12" t="s">
        <v>368</v>
      </c>
      <c r="G786" s="37"/>
      <c r="H786" s="12"/>
      <c r="I786" s="12"/>
      <c r="J786" s="12"/>
      <c r="K786" s="12" t="s">
        <v>425</v>
      </c>
      <c r="L786" s="12"/>
      <c r="M786" s="12"/>
      <c r="N786" s="12"/>
      <c r="O786" s="26"/>
    </row>
    <row r="787" spans="1:15" x14ac:dyDescent="0.2">
      <c r="A787" s="27" t="s">
        <v>52</v>
      </c>
      <c r="B787" s="13" t="s">
        <v>143</v>
      </c>
      <c r="C787" s="13" t="s">
        <v>358</v>
      </c>
      <c r="D787" s="13" t="s">
        <v>197</v>
      </c>
      <c r="E787" s="14"/>
      <c r="F787" s="14" t="s">
        <v>332</v>
      </c>
      <c r="G787" s="38"/>
      <c r="H787" s="14"/>
      <c r="I787" s="14"/>
      <c r="J787" s="14"/>
      <c r="K787" s="14" t="s">
        <v>351</v>
      </c>
      <c r="L787" s="14"/>
      <c r="M787" s="14"/>
      <c r="N787" s="14"/>
      <c r="O787" s="28"/>
    </row>
    <row r="788" spans="1:15" x14ac:dyDescent="0.2">
      <c r="A788" s="25" t="s">
        <v>53</v>
      </c>
      <c r="B788" s="11" t="s">
        <v>144</v>
      </c>
      <c r="C788" s="11" t="s">
        <v>360</v>
      </c>
      <c r="D788" s="11" t="s">
        <v>195</v>
      </c>
      <c r="E788" s="12"/>
      <c r="F788" s="12"/>
      <c r="G788" s="37"/>
      <c r="H788" s="12"/>
      <c r="I788" s="12" t="s">
        <v>355</v>
      </c>
      <c r="J788" s="12"/>
      <c r="K788" s="12"/>
      <c r="L788" s="12"/>
      <c r="M788" s="12"/>
      <c r="N788" s="12"/>
      <c r="O788" s="26"/>
    </row>
    <row r="789" spans="1:15" x14ac:dyDescent="0.2">
      <c r="A789" s="27" t="s">
        <v>53</v>
      </c>
      <c r="B789" s="13" t="s">
        <v>144</v>
      </c>
      <c r="C789" s="13" t="s">
        <v>360</v>
      </c>
      <c r="D789" s="13" t="s">
        <v>197</v>
      </c>
      <c r="E789" s="14"/>
      <c r="F789" s="14"/>
      <c r="G789" s="38"/>
      <c r="H789" s="14"/>
      <c r="I789" s="14" t="s">
        <v>326</v>
      </c>
      <c r="J789" s="14"/>
      <c r="K789" s="14"/>
      <c r="L789" s="14"/>
      <c r="M789" s="14"/>
      <c r="N789" s="14"/>
      <c r="O789" s="28"/>
    </row>
    <row r="790" spans="1:15" x14ac:dyDescent="0.2">
      <c r="A790" s="25" t="s">
        <v>53</v>
      </c>
      <c r="B790" s="11" t="s">
        <v>144</v>
      </c>
      <c r="C790" s="11" t="s">
        <v>325</v>
      </c>
      <c r="D790" s="11" t="s">
        <v>195</v>
      </c>
      <c r="E790" s="12"/>
      <c r="F790" s="12"/>
      <c r="G790" s="37"/>
      <c r="H790" s="12"/>
      <c r="I790" s="12" t="s">
        <v>316</v>
      </c>
      <c r="J790" s="12"/>
      <c r="K790" s="12"/>
      <c r="L790" s="12"/>
      <c r="M790" s="12"/>
      <c r="N790" s="12"/>
      <c r="O790" s="26"/>
    </row>
    <row r="791" spans="1:15" x14ac:dyDescent="0.2">
      <c r="A791" s="27" t="s">
        <v>53</v>
      </c>
      <c r="B791" s="13" t="s">
        <v>144</v>
      </c>
      <c r="C791" s="13" t="s">
        <v>325</v>
      </c>
      <c r="D791" s="13" t="s">
        <v>197</v>
      </c>
      <c r="E791" s="14"/>
      <c r="F791" s="14"/>
      <c r="G791" s="38"/>
      <c r="H791" s="14"/>
      <c r="I791" s="14" t="s">
        <v>319</v>
      </c>
      <c r="J791" s="14"/>
      <c r="K791" s="14"/>
      <c r="L791" s="14"/>
      <c r="M791" s="14"/>
      <c r="N791" s="14"/>
      <c r="O791" s="28"/>
    </row>
    <row r="792" spans="1:15" x14ac:dyDescent="0.2">
      <c r="A792" s="25" t="s">
        <v>53</v>
      </c>
      <c r="B792" s="11" t="s">
        <v>144</v>
      </c>
      <c r="C792" s="11" t="s">
        <v>330</v>
      </c>
      <c r="D792" s="11" t="s">
        <v>195</v>
      </c>
      <c r="E792" s="12"/>
      <c r="F792" s="12"/>
      <c r="G792" s="37"/>
      <c r="H792" s="12"/>
      <c r="I792" s="12" t="s">
        <v>334</v>
      </c>
      <c r="J792" s="12"/>
      <c r="K792" s="12"/>
      <c r="L792" s="12"/>
      <c r="M792" s="12"/>
      <c r="N792" s="12"/>
      <c r="O792" s="26"/>
    </row>
    <row r="793" spans="1:15" x14ac:dyDescent="0.2">
      <c r="A793" s="27" t="s">
        <v>53</v>
      </c>
      <c r="B793" s="13" t="s">
        <v>144</v>
      </c>
      <c r="C793" s="13" t="s">
        <v>330</v>
      </c>
      <c r="D793" s="13" t="s">
        <v>197</v>
      </c>
      <c r="E793" s="14"/>
      <c r="F793" s="14"/>
      <c r="G793" s="38"/>
      <c r="H793" s="14"/>
      <c r="I793" s="14" t="s">
        <v>366</v>
      </c>
      <c r="J793" s="14"/>
      <c r="K793" s="14"/>
      <c r="L793" s="14"/>
      <c r="M793" s="14"/>
      <c r="N793" s="14"/>
      <c r="O793" s="28"/>
    </row>
    <row r="794" spans="1:15" x14ac:dyDescent="0.2">
      <c r="A794" s="25" t="s">
        <v>53</v>
      </c>
      <c r="B794" s="11" t="s">
        <v>144</v>
      </c>
      <c r="C794" s="11" t="s">
        <v>365</v>
      </c>
      <c r="D794" s="11" t="s">
        <v>195</v>
      </c>
      <c r="E794" s="12"/>
      <c r="F794" s="12"/>
      <c r="G794" s="37"/>
      <c r="H794" s="12"/>
      <c r="I794" s="12" t="s">
        <v>352</v>
      </c>
      <c r="J794" s="12"/>
      <c r="K794" s="12"/>
      <c r="L794" s="12"/>
      <c r="M794" s="12"/>
      <c r="N794" s="12"/>
      <c r="O794" s="26"/>
    </row>
    <row r="795" spans="1:15" x14ac:dyDescent="0.2">
      <c r="A795" s="27" t="s">
        <v>53</v>
      </c>
      <c r="B795" s="13" t="s">
        <v>144</v>
      </c>
      <c r="C795" s="13" t="s">
        <v>365</v>
      </c>
      <c r="D795" s="13" t="s">
        <v>197</v>
      </c>
      <c r="E795" s="14"/>
      <c r="F795" s="14"/>
      <c r="G795" s="38"/>
      <c r="H795" s="14"/>
      <c r="I795" s="14" t="s">
        <v>367</v>
      </c>
      <c r="J795" s="14"/>
      <c r="K795" s="14"/>
      <c r="L795" s="14"/>
      <c r="M795" s="14"/>
      <c r="N795" s="14"/>
      <c r="O795" s="28"/>
    </row>
    <row r="796" spans="1:15" x14ac:dyDescent="0.2">
      <c r="A796" s="25" t="s">
        <v>53</v>
      </c>
      <c r="B796" s="11" t="s">
        <v>144</v>
      </c>
      <c r="C796" s="11" t="s">
        <v>344</v>
      </c>
      <c r="D796" s="11" t="s">
        <v>195</v>
      </c>
      <c r="E796" s="12"/>
      <c r="F796" s="12"/>
      <c r="G796" s="37"/>
      <c r="H796" s="12"/>
      <c r="I796" s="12" t="s">
        <v>340</v>
      </c>
      <c r="J796" s="12"/>
      <c r="K796" s="12"/>
      <c r="L796" s="12"/>
      <c r="M796" s="12"/>
      <c r="N796" s="12"/>
      <c r="O796" s="26"/>
    </row>
    <row r="797" spans="1:15" x14ac:dyDescent="0.2">
      <c r="A797" s="27" t="s">
        <v>53</v>
      </c>
      <c r="B797" s="13" t="s">
        <v>144</v>
      </c>
      <c r="C797" s="13" t="s">
        <v>344</v>
      </c>
      <c r="D797" s="13" t="s">
        <v>197</v>
      </c>
      <c r="E797" s="14"/>
      <c r="F797" s="14"/>
      <c r="G797" s="38"/>
      <c r="H797" s="14"/>
      <c r="I797" s="14" t="s">
        <v>366</v>
      </c>
      <c r="J797" s="14"/>
      <c r="K797" s="14"/>
      <c r="L797" s="14"/>
      <c r="M797" s="14"/>
      <c r="N797" s="14"/>
      <c r="O797" s="28"/>
    </row>
    <row r="798" spans="1:15" x14ac:dyDescent="0.2">
      <c r="A798" s="25" t="s">
        <v>53</v>
      </c>
      <c r="B798" s="11" t="s">
        <v>144</v>
      </c>
      <c r="C798" s="11" t="s">
        <v>348</v>
      </c>
      <c r="D798" s="11" t="s">
        <v>195</v>
      </c>
      <c r="E798" s="12"/>
      <c r="F798" s="12"/>
      <c r="G798" s="37"/>
      <c r="H798" s="12"/>
      <c r="I798" s="12" t="s">
        <v>343</v>
      </c>
      <c r="J798" s="12"/>
      <c r="K798" s="12"/>
      <c r="L798" s="12"/>
      <c r="M798" s="12"/>
      <c r="N798" s="12"/>
      <c r="O798" s="26"/>
    </row>
    <row r="799" spans="1:15" x14ac:dyDescent="0.2">
      <c r="A799" s="27" t="s">
        <v>53</v>
      </c>
      <c r="B799" s="13" t="s">
        <v>144</v>
      </c>
      <c r="C799" s="13" t="s">
        <v>348</v>
      </c>
      <c r="D799" s="13" t="s">
        <v>197</v>
      </c>
      <c r="E799" s="14"/>
      <c r="F799" s="14"/>
      <c r="G799" s="38"/>
      <c r="H799" s="14"/>
      <c r="I799" s="14" t="s">
        <v>350</v>
      </c>
      <c r="J799" s="14"/>
      <c r="K799" s="14"/>
      <c r="L799" s="14"/>
      <c r="M799" s="14"/>
      <c r="N799" s="14"/>
      <c r="O799" s="28"/>
    </row>
    <row r="800" spans="1:15" x14ac:dyDescent="0.2">
      <c r="A800" s="25" t="s">
        <v>53</v>
      </c>
      <c r="B800" s="11" t="s">
        <v>144</v>
      </c>
      <c r="C800" s="11" t="s">
        <v>375</v>
      </c>
      <c r="D800" s="11" t="s">
        <v>195</v>
      </c>
      <c r="E800" s="12"/>
      <c r="F800" s="12"/>
      <c r="G800" s="37"/>
      <c r="H800" s="12"/>
      <c r="I800" s="12" t="s">
        <v>322</v>
      </c>
      <c r="J800" s="12"/>
      <c r="K800" s="12"/>
      <c r="L800" s="12"/>
      <c r="M800" s="12"/>
      <c r="N800" s="12"/>
      <c r="O800" s="26"/>
    </row>
    <row r="801" spans="1:15" x14ac:dyDescent="0.2">
      <c r="A801" s="27" t="s">
        <v>53</v>
      </c>
      <c r="B801" s="13" t="s">
        <v>144</v>
      </c>
      <c r="C801" s="13" t="s">
        <v>375</v>
      </c>
      <c r="D801" s="13" t="s">
        <v>197</v>
      </c>
      <c r="E801" s="14"/>
      <c r="F801" s="14"/>
      <c r="G801" s="38"/>
      <c r="H801" s="14"/>
      <c r="I801" s="14" t="s">
        <v>319</v>
      </c>
      <c r="J801" s="14"/>
      <c r="K801" s="14"/>
      <c r="L801" s="14"/>
      <c r="M801" s="14"/>
      <c r="N801" s="14"/>
      <c r="O801" s="28"/>
    </row>
    <row r="802" spans="1:15" x14ac:dyDescent="0.2">
      <c r="A802" s="25" t="s">
        <v>53</v>
      </c>
      <c r="B802" s="11" t="s">
        <v>144</v>
      </c>
      <c r="C802" s="11" t="s">
        <v>357</v>
      </c>
      <c r="D802" s="11" t="s">
        <v>195</v>
      </c>
      <c r="E802" s="12"/>
      <c r="F802" s="12"/>
      <c r="G802" s="37"/>
      <c r="H802" s="12"/>
      <c r="I802" s="12" t="s">
        <v>316</v>
      </c>
      <c r="J802" s="12"/>
      <c r="K802" s="12"/>
      <c r="L802" s="12"/>
      <c r="M802" s="12"/>
      <c r="N802" s="12"/>
      <c r="O802" s="26"/>
    </row>
    <row r="803" spans="1:15" x14ac:dyDescent="0.2">
      <c r="A803" s="27" t="s">
        <v>53</v>
      </c>
      <c r="B803" s="13" t="s">
        <v>144</v>
      </c>
      <c r="C803" s="13" t="s">
        <v>357</v>
      </c>
      <c r="D803" s="13" t="s">
        <v>197</v>
      </c>
      <c r="E803" s="14"/>
      <c r="F803" s="14"/>
      <c r="G803" s="38"/>
      <c r="H803" s="14"/>
      <c r="I803" s="14" t="s">
        <v>322</v>
      </c>
      <c r="J803" s="14"/>
      <c r="K803" s="14"/>
      <c r="L803" s="14"/>
      <c r="M803" s="14"/>
      <c r="N803" s="14"/>
      <c r="O803" s="28"/>
    </row>
    <row r="804" spans="1:15" x14ac:dyDescent="0.2">
      <c r="A804" s="25" t="s">
        <v>53</v>
      </c>
      <c r="B804" s="11" t="s">
        <v>144</v>
      </c>
      <c r="C804" s="11" t="s">
        <v>358</v>
      </c>
      <c r="D804" s="11" t="s">
        <v>195</v>
      </c>
      <c r="E804" s="12"/>
      <c r="F804" s="12"/>
      <c r="G804" s="37"/>
      <c r="H804" s="12"/>
      <c r="I804" s="12" t="s">
        <v>317</v>
      </c>
      <c r="J804" s="12"/>
      <c r="K804" s="12"/>
      <c r="L804" s="12"/>
      <c r="M804" s="12"/>
      <c r="N804" s="12"/>
      <c r="O804" s="26"/>
    </row>
    <row r="805" spans="1:15" x14ac:dyDescent="0.2">
      <c r="A805" s="27" t="s">
        <v>53</v>
      </c>
      <c r="B805" s="13" t="s">
        <v>144</v>
      </c>
      <c r="C805" s="13" t="s">
        <v>358</v>
      </c>
      <c r="D805" s="13" t="s">
        <v>197</v>
      </c>
      <c r="E805" s="14"/>
      <c r="F805" s="14"/>
      <c r="G805" s="38"/>
      <c r="H805" s="14"/>
      <c r="I805" s="14" t="s">
        <v>318</v>
      </c>
      <c r="J805" s="14"/>
      <c r="K805" s="14"/>
      <c r="L805" s="14"/>
      <c r="M805" s="14"/>
      <c r="N805" s="14"/>
      <c r="O805" s="28"/>
    </row>
    <row r="806" spans="1:15" x14ac:dyDescent="0.2">
      <c r="A806" s="25" t="s">
        <v>54</v>
      </c>
      <c r="B806" s="11" t="s">
        <v>145</v>
      </c>
      <c r="C806" s="11" t="s">
        <v>360</v>
      </c>
      <c r="D806" s="11" t="s">
        <v>195</v>
      </c>
      <c r="E806" s="12" t="s">
        <v>324</v>
      </c>
      <c r="F806" s="12"/>
      <c r="G806" s="37" t="s">
        <v>343</v>
      </c>
      <c r="H806" s="12">
        <v>61</v>
      </c>
      <c r="I806" s="12"/>
      <c r="J806" s="12" t="s">
        <v>336</v>
      </c>
      <c r="K806" s="12"/>
      <c r="L806" s="12"/>
      <c r="M806" s="12">
        <v>61</v>
      </c>
      <c r="N806" s="12"/>
      <c r="O806" s="26"/>
    </row>
    <row r="807" spans="1:15" x14ac:dyDescent="0.2">
      <c r="A807" s="27" t="s">
        <v>54</v>
      </c>
      <c r="B807" s="13" t="s">
        <v>145</v>
      </c>
      <c r="C807" s="13" t="s">
        <v>360</v>
      </c>
      <c r="D807" s="13" t="s">
        <v>197</v>
      </c>
      <c r="E807" s="14" t="s">
        <v>350</v>
      </c>
      <c r="F807" s="14"/>
      <c r="G807" s="38" t="s">
        <v>421</v>
      </c>
      <c r="H807" s="14">
        <v>65</v>
      </c>
      <c r="I807" s="14"/>
      <c r="J807" s="14" t="s">
        <v>398</v>
      </c>
      <c r="K807" s="14"/>
      <c r="L807" s="14"/>
      <c r="M807" s="14">
        <v>72</v>
      </c>
      <c r="N807" s="14"/>
      <c r="O807" s="28"/>
    </row>
    <row r="808" spans="1:15" x14ac:dyDescent="0.2">
      <c r="A808" s="25" t="s">
        <v>54</v>
      </c>
      <c r="B808" s="11" t="s">
        <v>145</v>
      </c>
      <c r="C808" s="11" t="s">
        <v>325</v>
      </c>
      <c r="D808" s="11" t="s">
        <v>195</v>
      </c>
      <c r="E808" s="12" t="s">
        <v>346</v>
      </c>
      <c r="F808" s="12"/>
      <c r="G808" s="37" t="s">
        <v>353</v>
      </c>
      <c r="H808" s="12">
        <v>49</v>
      </c>
      <c r="I808" s="12"/>
      <c r="J808" s="12" t="s">
        <v>397</v>
      </c>
      <c r="K808" s="12"/>
      <c r="L808" s="12"/>
      <c r="M808" s="12">
        <v>45</v>
      </c>
      <c r="N808" s="12"/>
      <c r="O808" s="26"/>
    </row>
    <row r="809" spans="1:15" x14ac:dyDescent="0.2">
      <c r="A809" s="27" t="s">
        <v>54</v>
      </c>
      <c r="B809" s="13" t="s">
        <v>145</v>
      </c>
      <c r="C809" s="13" t="s">
        <v>325</v>
      </c>
      <c r="D809" s="13" t="s">
        <v>197</v>
      </c>
      <c r="E809" s="14" t="s">
        <v>409</v>
      </c>
      <c r="F809" s="14"/>
      <c r="G809" s="38" t="s">
        <v>398</v>
      </c>
      <c r="H809" s="14">
        <v>57</v>
      </c>
      <c r="I809" s="14"/>
      <c r="J809" s="14" t="s">
        <v>351</v>
      </c>
      <c r="K809" s="14"/>
      <c r="L809" s="14"/>
      <c r="M809" s="14">
        <v>63</v>
      </c>
      <c r="N809" s="14"/>
      <c r="O809" s="28"/>
    </row>
    <row r="810" spans="1:15" x14ac:dyDescent="0.2">
      <c r="A810" s="25" t="s">
        <v>54</v>
      </c>
      <c r="B810" s="11" t="s">
        <v>145</v>
      </c>
      <c r="C810" s="11" t="s">
        <v>330</v>
      </c>
      <c r="D810" s="11" t="s">
        <v>195</v>
      </c>
      <c r="E810" s="12" t="s">
        <v>412</v>
      </c>
      <c r="F810" s="12"/>
      <c r="G810" s="37" t="s">
        <v>386</v>
      </c>
      <c r="H810" s="12">
        <v>80</v>
      </c>
      <c r="I810" s="12"/>
      <c r="J810" s="12" t="s">
        <v>379</v>
      </c>
      <c r="K810" s="12"/>
      <c r="L810" s="12"/>
      <c r="M810" s="12">
        <v>85</v>
      </c>
      <c r="N810" s="12"/>
      <c r="O810" s="26"/>
    </row>
    <row r="811" spans="1:15" x14ac:dyDescent="0.2">
      <c r="A811" s="27" t="s">
        <v>54</v>
      </c>
      <c r="B811" s="13" t="s">
        <v>145</v>
      </c>
      <c r="C811" s="13" t="s">
        <v>330</v>
      </c>
      <c r="D811" s="13" t="s">
        <v>197</v>
      </c>
      <c r="E811" s="14" t="s">
        <v>407</v>
      </c>
      <c r="F811" s="14"/>
      <c r="G811" s="38" t="s">
        <v>386</v>
      </c>
      <c r="H811" s="14">
        <v>81</v>
      </c>
      <c r="I811" s="14"/>
      <c r="J811" s="14" t="s">
        <v>380</v>
      </c>
      <c r="K811" s="14"/>
      <c r="L811" s="14"/>
      <c r="M811" s="14">
        <v>87</v>
      </c>
      <c r="N811" s="14"/>
      <c r="O811" s="28"/>
    </row>
    <row r="812" spans="1:15" x14ac:dyDescent="0.2">
      <c r="A812" s="25" t="s">
        <v>54</v>
      </c>
      <c r="B812" s="11" t="s">
        <v>145</v>
      </c>
      <c r="C812" s="11" t="s">
        <v>365</v>
      </c>
      <c r="D812" s="11" t="s">
        <v>195</v>
      </c>
      <c r="E812" s="12" t="s">
        <v>412</v>
      </c>
      <c r="F812" s="12"/>
      <c r="G812" s="37" t="s">
        <v>383</v>
      </c>
      <c r="H812" s="12">
        <v>74</v>
      </c>
      <c r="I812" s="12"/>
      <c r="J812" s="12" t="s">
        <v>423</v>
      </c>
      <c r="K812" s="12"/>
      <c r="L812" s="12"/>
      <c r="M812" s="12">
        <v>76</v>
      </c>
      <c r="N812" s="12"/>
      <c r="O812" s="26"/>
    </row>
    <row r="813" spans="1:15" x14ac:dyDescent="0.2">
      <c r="A813" s="27" t="s">
        <v>54</v>
      </c>
      <c r="B813" s="13" t="s">
        <v>145</v>
      </c>
      <c r="C813" s="13" t="s">
        <v>365</v>
      </c>
      <c r="D813" s="13" t="s">
        <v>197</v>
      </c>
      <c r="E813" s="14" t="s">
        <v>383</v>
      </c>
      <c r="F813" s="14"/>
      <c r="G813" s="38" t="s">
        <v>379</v>
      </c>
      <c r="H813" s="14">
        <v>72</v>
      </c>
      <c r="I813" s="14"/>
      <c r="J813" s="14" t="s">
        <v>383</v>
      </c>
      <c r="K813" s="14"/>
      <c r="L813" s="14"/>
      <c r="M813" s="14">
        <v>78</v>
      </c>
      <c r="N813" s="14"/>
      <c r="O813" s="28"/>
    </row>
    <row r="814" spans="1:15" x14ac:dyDescent="0.2">
      <c r="A814" s="25" t="s">
        <v>54</v>
      </c>
      <c r="B814" s="11" t="s">
        <v>145</v>
      </c>
      <c r="C814" s="11" t="s">
        <v>344</v>
      </c>
      <c r="D814" s="11" t="s">
        <v>195</v>
      </c>
      <c r="E814" s="12" t="s">
        <v>396</v>
      </c>
      <c r="F814" s="12"/>
      <c r="G814" s="37" t="s">
        <v>423</v>
      </c>
      <c r="H814" s="12">
        <v>63</v>
      </c>
      <c r="I814" s="12"/>
      <c r="J814" s="12" t="s">
        <v>349</v>
      </c>
      <c r="K814" s="12"/>
      <c r="L814" s="12"/>
      <c r="M814" s="12">
        <v>65</v>
      </c>
      <c r="N814" s="12"/>
      <c r="O814" s="26"/>
    </row>
    <row r="815" spans="1:15" x14ac:dyDescent="0.2">
      <c r="A815" s="27" t="s">
        <v>54</v>
      </c>
      <c r="B815" s="13" t="s">
        <v>145</v>
      </c>
      <c r="C815" s="13" t="s">
        <v>344</v>
      </c>
      <c r="D815" s="13" t="s">
        <v>197</v>
      </c>
      <c r="E815" s="14" t="s">
        <v>374</v>
      </c>
      <c r="F815" s="14"/>
      <c r="G815" s="38" t="s">
        <v>412</v>
      </c>
      <c r="H815" s="14">
        <v>63</v>
      </c>
      <c r="I815" s="14"/>
      <c r="J815" s="14" t="s">
        <v>396</v>
      </c>
      <c r="K815" s="14"/>
      <c r="L815" s="14"/>
      <c r="M815" s="14">
        <v>70</v>
      </c>
      <c r="N815" s="14"/>
      <c r="O815" s="28"/>
    </row>
    <row r="816" spans="1:15" x14ac:dyDescent="0.2">
      <c r="A816" s="25" t="s">
        <v>54</v>
      </c>
      <c r="B816" s="11" t="s">
        <v>145</v>
      </c>
      <c r="C816" s="11" t="s">
        <v>348</v>
      </c>
      <c r="D816" s="11" t="s">
        <v>195</v>
      </c>
      <c r="E816" s="12" t="s">
        <v>411</v>
      </c>
      <c r="F816" s="12"/>
      <c r="G816" s="37" t="s">
        <v>411</v>
      </c>
      <c r="H816" s="12">
        <v>91</v>
      </c>
      <c r="I816" s="12"/>
      <c r="J816" s="12" t="s">
        <v>385</v>
      </c>
      <c r="K816" s="12"/>
      <c r="L816" s="12"/>
      <c r="M816" s="12">
        <v>92</v>
      </c>
      <c r="N816" s="12"/>
      <c r="O816" s="26"/>
    </row>
    <row r="817" spans="1:15" x14ac:dyDescent="0.2">
      <c r="A817" s="27" t="s">
        <v>54</v>
      </c>
      <c r="B817" s="13" t="s">
        <v>145</v>
      </c>
      <c r="C817" s="13" t="s">
        <v>348</v>
      </c>
      <c r="D817" s="13" t="s">
        <v>197</v>
      </c>
      <c r="E817" s="14" t="s">
        <v>395</v>
      </c>
      <c r="F817" s="14"/>
      <c r="G817" s="38" t="s">
        <v>411</v>
      </c>
      <c r="H817" s="14">
        <v>86</v>
      </c>
      <c r="I817" s="14"/>
      <c r="J817" s="14" t="s">
        <v>385</v>
      </c>
      <c r="K817" s="14"/>
      <c r="L817" s="14"/>
      <c r="M817" s="14">
        <v>92</v>
      </c>
      <c r="N817" s="14"/>
      <c r="O817" s="28"/>
    </row>
    <row r="818" spans="1:15" x14ac:dyDescent="0.2">
      <c r="A818" s="25" t="s">
        <v>54</v>
      </c>
      <c r="B818" s="11" t="s">
        <v>145</v>
      </c>
      <c r="C818" s="11" t="s">
        <v>375</v>
      </c>
      <c r="D818" s="11" t="s">
        <v>195</v>
      </c>
      <c r="E818" s="12" t="s">
        <v>364</v>
      </c>
      <c r="F818" s="12"/>
      <c r="G818" s="37" t="s">
        <v>413</v>
      </c>
      <c r="H818" s="12">
        <v>40</v>
      </c>
      <c r="I818" s="12"/>
      <c r="J818" s="12" t="s">
        <v>364</v>
      </c>
      <c r="K818" s="12"/>
      <c r="L818" s="12"/>
      <c r="M818" s="12">
        <v>52</v>
      </c>
      <c r="N818" s="12"/>
      <c r="O818" s="26"/>
    </row>
    <row r="819" spans="1:15" x14ac:dyDescent="0.2">
      <c r="A819" s="27" t="s">
        <v>54</v>
      </c>
      <c r="B819" s="13" t="s">
        <v>145</v>
      </c>
      <c r="C819" s="13" t="s">
        <v>375</v>
      </c>
      <c r="D819" s="13" t="s">
        <v>197</v>
      </c>
      <c r="E819" s="14" t="s">
        <v>405</v>
      </c>
      <c r="F819" s="14"/>
      <c r="G819" s="38" t="s">
        <v>347</v>
      </c>
      <c r="H819" s="14">
        <v>53</v>
      </c>
      <c r="I819" s="14"/>
      <c r="J819" s="14" t="s">
        <v>425</v>
      </c>
      <c r="K819" s="14"/>
      <c r="L819" s="14"/>
      <c r="M819" s="14">
        <v>67</v>
      </c>
      <c r="N819" s="14"/>
      <c r="O819" s="28"/>
    </row>
    <row r="820" spans="1:15" x14ac:dyDescent="0.2">
      <c r="A820" s="25" t="s">
        <v>54</v>
      </c>
      <c r="B820" s="11" t="s">
        <v>145</v>
      </c>
      <c r="C820" s="11" t="s">
        <v>357</v>
      </c>
      <c r="D820" s="11" t="s">
        <v>195</v>
      </c>
      <c r="E820" s="12" t="s">
        <v>363</v>
      </c>
      <c r="F820" s="12"/>
      <c r="G820" s="37" t="s">
        <v>397</v>
      </c>
      <c r="H820" s="12">
        <v>26</v>
      </c>
      <c r="I820" s="12"/>
      <c r="J820" s="12" t="s">
        <v>371</v>
      </c>
      <c r="K820" s="12"/>
      <c r="L820" s="12"/>
      <c r="M820" s="12">
        <v>36</v>
      </c>
      <c r="N820" s="12"/>
      <c r="O820" s="26"/>
    </row>
    <row r="821" spans="1:15" x14ac:dyDescent="0.2">
      <c r="A821" s="27" t="s">
        <v>54</v>
      </c>
      <c r="B821" s="13" t="s">
        <v>145</v>
      </c>
      <c r="C821" s="13" t="s">
        <v>357</v>
      </c>
      <c r="D821" s="13" t="s">
        <v>197</v>
      </c>
      <c r="E821" s="14" t="s">
        <v>372</v>
      </c>
      <c r="F821" s="14"/>
      <c r="G821" s="38" t="s">
        <v>351</v>
      </c>
      <c r="H821" s="14">
        <v>42</v>
      </c>
      <c r="I821" s="14"/>
      <c r="J821" s="14" t="s">
        <v>364</v>
      </c>
      <c r="K821" s="14"/>
      <c r="L821" s="14"/>
      <c r="M821" s="14">
        <v>56</v>
      </c>
      <c r="N821" s="14"/>
      <c r="O821" s="28"/>
    </row>
    <row r="822" spans="1:15" x14ac:dyDescent="0.2">
      <c r="A822" s="25" t="s">
        <v>54</v>
      </c>
      <c r="B822" s="11" t="s">
        <v>145</v>
      </c>
      <c r="C822" s="11" t="s">
        <v>358</v>
      </c>
      <c r="D822" s="11" t="s">
        <v>195</v>
      </c>
      <c r="E822" s="12" t="s">
        <v>421</v>
      </c>
      <c r="F822" s="12"/>
      <c r="G822" s="37" t="s">
        <v>379</v>
      </c>
      <c r="H822" s="12">
        <v>69</v>
      </c>
      <c r="I822" s="12"/>
      <c r="J822" s="12" t="s">
        <v>421</v>
      </c>
      <c r="K822" s="12"/>
      <c r="L822" s="12"/>
      <c r="M822" s="12">
        <v>76</v>
      </c>
      <c r="N822" s="12"/>
      <c r="O822" s="26"/>
    </row>
    <row r="823" spans="1:15" x14ac:dyDescent="0.2">
      <c r="A823" s="27" t="s">
        <v>54</v>
      </c>
      <c r="B823" s="13" t="s">
        <v>145</v>
      </c>
      <c r="C823" s="13" t="s">
        <v>358</v>
      </c>
      <c r="D823" s="13" t="s">
        <v>197</v>
      </c>
      <c r="E823" s="14" t="s">
        <v>381</v>
      </c>
      <c r="F823" s="14"/>
      <c r="G823" s="38" t="s">
        <v>412</v>
      </c>
      <c r="H823" s="14">
        <v>71</v>
      </c>
      <c r="I823" s="14"/>
      <c r="J823" s="14" t="s">
        <v>419</v>
      </c>
      <c r="K823" s="14"/>
      <c r="L823" s="14"/>
      <c r="M823" s="14">
        <v>80</v>
      </c>
      <c r="N823" s="14"/>
      <c r="O823" s="28"/>
    </row>
    <row r="824" spans="1:15" x14ac:dyDescent="0.2">
      <c r="A824" s="25" t="s">
        <v>55</v>
      </c>
      <c r="B824" s="11" t="s">
        <v>176</v>
      </c>
      <c r="C824" s="11" t="s">
        <v>360</v>
      </c>
      <c r="D824" s="11" t="s">
        <v>195</v>
      </c>
      <c r="E824" s="12"/>
      <c r="F824" s="12"/>
      <c r="G824" s="37"/>
      <c r="H824" s="12"/>
      <c r="I824" s="12" t="s">
        <v>372</v>
      </c>
      <c r="J824" s="12"/>
      <c r="K824" s="12"/>
      <c r="L824" s="12"/>
      <c r="M824" s="12"/>
      <c r="N824" s="12"/>
      <c r="O824" s="26" t="s">
        <v>336</v>
      </c>
    </row>
    <row r="825" spans="1:15" x14ac:dyDescent="0.2">
      <c r="A825" s="27" t="s">
        <v>55</v>
      </c>
      <c r="B825" s="13" t="s">
        <v>176</v>
      </c>
      <c r="C825" s="13" t="s">
        <v>360</v>
      </c>
      <c r="D825" s="13" t="s">
        <v>197</v>
      </c>
      <c r="E825" s="14"/>
      <c r="F825" s="14"/>
      <c r="G825" s="38"/>
      <c r="H825" s="14"/>
      <c r="I825" s="14" t="s">
        <v>368</v>
      </c>
      <c r="J825" s="14"/>
      <c r="K825" s="14"/>
      <c r="L825" s="14"/>
      <c r="M825" s="14"/>
      <c r="N825" s="14"/>
      <c r="O825" s="28" t="s">
        <v>353</v>
      </c>
    </row>
    <row r="826" spans="1:15" x14ac:dyDescent="0.2">
      <c r="A826" s="25" t="s">
        <v>55</v>
      </c>
      <c r="B826" s="11" t="s">
        <v>176</v>
      </c>
      <c r="C826" s="11" t="s">
        <v>325</v>
      </c>
      <c r="D826" s="11" t="s">
        <v>195</v>
      </c>
      <c r="E826" s="12"/>
      <c r="F826" s="12"/>
      <c r="G826" s="37"/>
      <c r="H826" s="12"/>
      <c r="I826" s="12" t="s">
        <v>363</v>
      </c>
      <c r="J826" s="12"/>
      <c r="K826" s="12"/>
      <c r="L826" s="12"/>
      <c r="M826" s="12"/>
      <c r="N826" s="12"/>
      <c r="O826" s="26" t="s">
        <v>323</v>
      </c>
    </row>
    <row r="827" spans="1:15" x14ac:dyDescent="0.2">
      <c r="A827" s="27" t="s">
        <v>55</v>
      </c>
      <c r="B827" s="13" t="s">
        <v>176</v>
      </c>
      <c r="C827" s="13" t="s">
        <v>325</v>
      </c>
      <c r="D827" s="13" t="s">
        <v>197</v>
      </c>
      <c r="E827" s="14"/>
      <c r="F827" s="14"/>
      <c r="G827" s="38"/>
      <c r="H827" s="14"/>
      <c r="I827" s="14" t="s">
        <v>422</v>
      </c>
      <c r="J827" s="14"/>
      <c r="K827" s="14"/>
      <c r="L827" s="14"/>
      <c r="M827" s="14"/>
      <c r="N827" s="14"/>
      <c r="O827" s="28" t="s">
        <v>351</v>
      </c>
    </row>
    <row r="828" spans="1:15" x14ac:dyDescent="0.2">
      <c r="A828" s="25" t="s">
        <v>55</v>
      </c>
      <c r="B828" s="11" t="s">
        <v>176</v>
      </c>
      <c r="C828" s="11" t="s">
        <v>330</v>
      </c>
      <c r="D828" s="11" t="s">
        <v>195</v>
      </c>
      <c r="E828" s="12"/>
      <c r="F828" s="12"/>
      <c r="G828" s="37"/>
      <c r="H828" s="12"/>
      <c r="I828" s="12" t="s">
        <v>402</v>
      </c>
      <c r="J828" s="12"/>
      <c r="K828" s="12"/>
      <c r="L828" s="12"/>
      <c r="M828" s="12"/>
      <c r="N828" s="12"/>
      <c r="O828" s="26" t="s">
        <v>423</v>
      </c>
    </row>
    <row r="829" spans="1:15" x14ac:dyDescent="0.2">
      <c r="A829" s="27" t="s">
        <v>55</v>
      </c>
      <c r="B829" s="13" t="s">
        <v>176</v>
      </c>
      <c r="C829" s="13" t="s">
        <v>330</v>
      </c>
      <c r="D829" s="13" t="s">
        <v>197</v>
      </c>
      <c r="E829" s="14"/>
      <c r="F829" s="14"/>
      <c r="G829" s="38"/>
      <c r="H829" s="14"/>
      <c r="I829" s="14" t="s">
        <v>425</v>
      </c>
      <c r="J829" s="14"/>
      <c r="K829" s="14"/>
      <c r="L829" s="14"/>
      <c r="M829" s="14"/>
      <c r="N829" s="14"/>
      <c r="O829" s="28" t="s">
        <v>412</v>
      </c>
    </row>
    <row r="830" spans="1:15" x14ac:dyDescent="0.2">
      <c r="A830" s="25" t="s">
        <v>55</v>
      </c>
      <c r="B830" s="11" t="s">
        <v>176</v>
      </c>
      <c r="C830" s="11" t="s">
        <v>365</v>
      </c>
      <c r="D830" s="11" t="s">
        <v>195</v>
      </c>
      <c r="E830" s="12"/>
      <c r="F830" s="12"/>
      <c r="G830" s="37"/>
      <c r="H830" s="12"/>
      <c r="I830" s="12" t="s">
        <v>425</v>
      </c>
      <c r="J830" s="12"/>
      <c r="K830" s="12"/>
      <c r="L830" s="12"/>
      <c r="M830" s="12"/>
      <c r="N830" s="12"/>
      <c r="O830" s="26" t="s">
        <v>394</v>
      </c>
    </row>
    <row r="831" spans="1:15" x14ac:dyDescent="0.2">
      <c r="A831" s="27" t="s">
        <v>55</v>
      </c>
      <c r="B831" s="13" t="s">
        <v>176</v>
      </c>
      <c r="C831" s="13" t="s">
        <v>365</v>
      </c>
      <c r="D831" s="13" t="s">
        <v>197</v>
      </c>
      <c r="E831" s="14"/>
      <c r="F831" s="14"/>
      <c r="G831" s="38"/>
      <c r="H831" s="14"/>
      <c r="I831" s="14" t="s">
        <v>374</v>
      </c>
      <c r="J831" s="14"/>
      <c r="K831" s="14"/>
      <c r="L831" s="14"/>
      <c r="M831" s="14"/>
      <c r="N831" s="14"/>
      <c r="O831" s="28" t="s">
        <v>402</v>
      </c>
    </row>
    <row r="832" spans="1:15" x14ac:dyDescent="0.2">
      <c r="A832" s="25" t="s">
        <v>55</v>
      </c>
      <c r="B832" s="11" t="s">
        <v>176</v>
      </c>
      <c r="C832" s="11" t="s">
        <v>344</v>
      </c>
      <c r="D832" s="11" t="s">
        <v>195</v>
      </c>
      <c r="E832" s="12"/>
      <c r="F832" s="12"/>
      <c r="G832" s="37"/>
      <c r="H832" s="12"/>
      <c r="I832" s="12" t="s">
        <v>349</v>
      </c>
      <c r="J832" s="12"/>
      <c r="K832" s="12"/>
      <c r="L832" s="12"/>
      <c r="M832" s="12"/>
      <c r="N832" s="12"/>
      <c r="O832" s="26" t="s">
        <v>422</v>
      </c>
    </row>
    <row r="833" spans="1:15" x14ac:dyDescent="0.2">
      <c r="A833" s="27" t="s">
        <v>55</v>
      </c>
      <c r="B833" s="13" t="s">
        <v>176</v>
      </c>
      <c r="C833" s="13" t="s">
        <v>344</v>
      </c>
      <c r="D833" s="13" t="s">
        <v>197</v>
      </c>
      <c r="E833" s="14"/>
      <c r="F833" s="14"/>
      <c r="G833" s="38"/>
      <c r="H833" s="14"/>
      <c r="I833" s="14" t="s">
        <v>425</v>
      </c>
      <c r="J833" s="14"/>
      <c r="K833" s="14"/>
      <c r="L833" s="14"/>
      <c r="M833" s="14"/>
      <c r="N833" s="14"/>
      <c r="O833" s="28" t="s">
        <v>425</v>
      </c>
    </row>
    <row r="834" spans="1:15" x14ac:dyDescent="0.2">
      <c r="A834" s="25" t="s">
        <v>55</v>
      </c>
      <c r="B834" s="11" t="s">
        <v>176</v>
      </c>
      <c r="C834" s="11" t="s">
        <v>348</v>
      </c>
      <c r="D834" s="11" t="s">
        <v>195</v>
      </c>
      <c r="E834" s="12"/>
      <c r="F834" s="12"/>
      <c r="G834" s="37"/>
      <c r="H834" s="12"/>
      <c r="I834" s="12" t="s">
        <v>401</v>
      </c>
      <c r="J834" s="12"/>
      <c r="K834" s="12"/>
      <c r="L834" s="12"/>
      <c r="M834" s="12"/>
      <c r="N834" s="12"/>
      <c r="O834" s="26" t="s">
        <v>392</v>
      </c>
    </row>
    <row r="835" spans="1:15" x14ac:dyDescent="0.2">
      <c r="A835" s="27" t="s">
        <v>55</v>
      </c>
      <c r="B835" s="13" t="s">
        <v>176</v>
      </c>
      <c r="C835" s="13" t="s">
        <v>348</v>
      </c>
      <c r="D835" s="13" t="s">
        <v>197</v>
      </c>
      <c r="E835" s="14"/>
      <c r="F835" s="14"/>
      <c r="G835" s="38"/>
      <c r="H835" s="14"/>
      <c r="I835" s="14" t="s">
        <v>419</v>
      </c>
      <c r="J835" s="14"/>
      <c r="K835" s="14"/>
      <c r="L835" s="14"/>
      <c r="M835" s="14"/>
      <c r="N835" s="14"/>
      <c r="O835" s="28" t="s">
        <v>407</v>
      </c>
    </row>
    <row r="836" spans="1:15" x14ac:dyDescent="0.2">
      <c r="A836" s="25" t="s">
        <v>55</v>
      </c>
      <c r="B836" s="11" t="s">
        <v>176</v>
      </c>
      <c r="C836" s="11" t="s">
        <v>375</v>
      </c>
      <c r="D836" s="11" t="s">
        <v>195</v>
      </c>
      <c r="E836" s="12"/>
      <c r="F836" s="12"/>
      <c r="G836" s="37"/>
      <c r="H836" s="12"/>
      <c r="I836" s="12" t="s">
        <v>359</v>
      </c>
      <c r="J836" s="12"/>
      <c r="K836" s="12"/>
      <c r="L836" s="12"/>
      <c r="M836" s="12"/>
      <c r="N836" s="12"/>
      <c r="O836" s="26" t="s">
        <v>352</v>
      </c>
    </row>
    <row r="837" spans="1:15" x14ac:dyDescent="0.2">
      <c r="A837" s="27" t="s">
        <v>55</v>
      </c>
      <c r="B837" s="13" t="s">
        <v>176</v>
      </c>
      <c r="C837" s="13" t="s">
        <v>375</v>
      </c>
      <c r="D837" s="13" t="s">
        <v>197</v>
      </c>
      <c r="E837" s="14"/>
      <c r="F837" s="14"/>
      <c r="G837" s="38"/>
      <c r="H837" s="14"/>
      <c r="I837" s="14" t="s">
        <v>345</v>
      </c>
      <c r="J837" s="14"/>
      <c r="K837" s="14"/>
      <c r="L837" s="14"/>
      <c r="M837" s="14"/>
      <c r="N837" s="14"/>
      <c r="O837" s="28" t="s">
        <v>338</v>
      </c>
    </row>
    <row r="838" spans="1:15" x14ac:dyDescent="0.2">
      <c r="A838" s="25" t="s">
        <v>55</v>
      </c>
      <c r="B838" s="11" t="s">
        <v>176</v>
      </c>
      <c r="C838" s="11" t="s">
        <v>357</v>
      </c>
      <c r="D838" s="11" t="s">
        <v>195</v>
      </c>
      <c r="E838" s="12"/>
      <c r="F838" s="12"/>
      <c r="G838" s="37"/>
      <c r="H838" s="12"/>
      <c r="I838" s="12" t="s">
        <v>333</v>
      </c>
      <c r="J838" s="12"/>
      <c r="K838" s="12"/>
      <c r="L838" s="12"/>
      <c r="M838" s="12"/>
      <c r="N838" s="12"/>
      <c r="O838" s="26" t="s">
        <v>361</v>
      </c>
    </row>
    <row r="839" spans="1:15" x14ac:dyDescent="0.2">
      <c r="A839" s="27" t="s">
        <v>55</v>
      </c>
      <c r="B839" s="13" t="s">
        <v>176</v>
      </c>
      <c r="C839" s="13" t="s">
        <v>357</v>
      </c>
      <c r="D839" s="13" t="s">
        <v>197</v>
      </c>
      <c r="E839" s="14"/>
      <c r="F839" s="14"/>
      <c r="G839" s="38"/>
      <c r="H839" s="14"/>
      <c r="I839" s="14" t="s">
        <v>337</v>
      </c>
      <c r="J839" s="14"/>
      <c r="K839" s="14"/>
      <c r="L839" s="14"/>
      <c r="M839" s="14"/>
      <c r="N839" s="14"/>
      <c r="O839" s="28" t="s">
        <v>369</v>
      </c>
    </row>
    <row r="840" spans="1:15" x14ac:dyDescent="0.2">
      <c r="A840" s="25" t="s">
        <v>55</v>
      </c>
      <c r="B840" s="11" t="s">
        <v>176</v>
      </c>
      <c r="C840" s="11" t="s">
        <v>358</v>
      </c>
      <c r="D840" s="11" t="s">
        <v>195</v>
      </c>
      <c r="E840" s="12"/>
      <c r="F840" s="12"/>
      <c r="G840" s="37"/>
      <c r="H840" s="12"/>
      <c r="I840" s="12" t="s">
        <v>346</v>
      </c>
      <c r="J840" s="12"/>
      <c r="K840" s="12"/>
      <c r="L840" s="12"/>
      <c r="M840" s="12"/>
      <c r="N840" s="12"/>
      <c r="O840" s="26" t="s">
        <v>420</v>
      </c>
    </row>
    <row r="841" spans="1:15" x14ac:dyDescent="0.2">
      <c r="A841" s="27" t="s">
        <v>55</v>
      </c>
      <c r="B841" s="13" t="s">
        <v>176</v>
      </c>
      <c r="C841" s="13" t="s">
        <v>358</v>
      </c>
      <c r="D841" s="13" t="s">
        <v>197</v>
      </c>
      <c r="E841" s="14"/>
      <c r="F841" s="14"/>
      <c r="G841" s="38"/>
      <c r="H841" s="14"/>
      <c r="I841" s="14" t="s">
        <v>331</v>
      </c>
      <c r="J841" s="14"/>
      <c r="K841" s="14"/>
      <c r="L841" s="14"/>
      <c r="M841" s="14"/>
      <c r="N841" s="14"/>
      <c r="O841" s="28" t="s">
        <v>323</v>
      </c>
    </row>
    <row r="842" spans="1:15" x14ac:dyDescent="0.2">
      <c r="A842" s="25" t="s">
        <v>56</v>
      </c>
      <c r="B842" s="11" t="s">
        <v>166</v>
      </c>
      <c r="C842" s="11" t="s">
        <v>360</v>
      </c>
      <c r="D842" s="11" t="s">
        <v>195</v>
      </c>
      <c r="E842" s="12"/>
      <c r="F842" s="12"/>
      <c r="G842" s="37" t="s">
        <v>416</v>
      </c>
      <c r="H842" s="12"/>
      <c r="I842" s="12"/>
      <c r="J842" s="12"/>
      <c r="K842" s="12" t="s">
        <v>415</v>
      </c>
      <c r="L842" s="12"/>
      <c r="M842" s="12"/>
      <c r="N842" s="12"/>
      <c r="O842" s="26"/>
    </row>
    <row r="843" spans="1:15" x14ac:dyDescent="0.2">
      <c r="A843" s="27" t="s">
        <v>56</v>
      </c>
      <c r="B843" s="13" t="s">
        <v>166</v>
      </c>
      <c r="C843" s="13" t="s">
        <v>360</v>
      </c>
      <c r="D843" s="13" t="s">
        <v>197</v>
      </c>
      <c r="E843" s="14"/>
      <c r="F843" s="14"/>
      <c r="G843" s="38" t="s">
        <v>384</v>
      </c>
      <c r="H843" s="14"/>
      <c r="I843" s="14"/>
      <c r="J843" s="14"/>
      <c r="K843" s="14" t="s">
        <v>417</v>
      </c>
      <c r="L843" s="14"/>
      <c r="M843" s="14"/>
      <c r="N843" s="14"/>
      <c r="O843" s="28"/>
    </row>
    <row r="844" spans="1:15" x14ac:dyDescent="0.2">
      <c r="A844" s="25" t="s">
        <v>56</v>
      </c>
      <c r="B844" s="11" t="s">
        <v>166</v>
      </c>
      <c r="C844" s="11" t="s">
        <v>365</v>
      </c>
      <c r="D844" s="11" t="s">
        <v>195</v>
      </c>
      <c r="E844" s="12"/>
      <c r="F844" s="12"/>
      <c r="G844" s="37" t="s">
        <v>376</v>
      </c>
      <c r="H844" s="12"/>
      <c r="I844" s="12"/>
      <c r="J844" s="12"/>
      <c r="K844" s="12" t="s">
        <v>376</v>
      </c>
      <c r="L844" s="12"/>
      <c r="M844" s="12"/>
      <c r="N844" s="12"/>
      <c r="O844" s="26"/>
    </row>
    <row r="845" spans="1:15" x14ac:dyDescent="0.2">
      <c r="A845" s="27" t="s">
        <v>56</v>
      </c>
      <c r="B845" s="13" t="s">
        <v>166</v>
      </c>
      <c r="C845" s="13" t="s">
        <v>365</v>
      </c>
      <c r="D845" s="13" t="s">
        <v>197</v>
      </c>
      <c r="E845" s="14"/>
      <c r="F845" s="14"/>
      <c r="G845" s="38" t="s">
        <v>376</v>
      </c>
      <c r="H845" s="14"/>
      <c r="I845" s="14"/>
      <c r="J845" s="14"/>
      <c r="K845" s="14" t="s">
        <v>376</v>
      </c>
      <c r="L845" s="14"/>
      <c r="M845" s="14"/>
      <c r="N845" s="14"/>
      <c r="O845" s="28"/>
    </row>
    <row r="846" spans="1:15" x14ac:dyDescent="0.2">
      <c r="A846" s="25" t="s">
        <v>56</v>
      </c>
      <c r="B846" s="11" t="s">
        <v>166</v>
      </c>
      <c r="C846" s="11" t="s">
        <v>375</v>
      </c>
      <c r="D846" s="11" t="s">
        <v>195</v>
      </c>
      <c r="E846" s="12"/>
      <c r="F846" s="12"/>
      <c r="G846" s="37" t="s">
        <v>383</v>
      </c>
      <c r="H846" s="12"/>
      <c r="I846" s="12"/>
      <c r="J846" s="12"/>
      <c r="K846" s="12" t="s">
        <v>414</v>
      </c>
      <c r="L846" s="12"/>
      <c r="M846" s="12"/>
      <c r="N846" s="12"/>
      <c r="O846" s="26"/>
    </row>
    <row r="847" spans="1:15" x14ac:dyDescent="0.2">
      <c r="A847" s="27" t="s">
        <v>56</v>
      </c>
      <c r="B847" s="13" t="s">
        <v>166</v>
      </c>
      <c r="C847" s="13" t="s">
        <v>375</v>
      </c>
      <c r="D847" s="13" t="s">
        <v>197</v>
      </c>
      <c r="E847" s="14"/>
      <c r="F847" s="14"/>
      <c r="G847" s="38" t="s">
        <v>350</v>
      </c>
      <c r="H847" s="14"/>
      <c r="I847" s="14"/>
      <c r="J847" s="14"/>
      <c r="K847" s="14" t="s">
        <v>347</v>
      </c>
      <c r="L847" s="14"/>
      <c r="M847" s="14"/>
      <c r="N847" s="14"/>
      <c r="O847" s="28"/>
    </row>
    <row r="848" spans="1:15" x14ac:dyDescent="0.2">
      <c r="A848" s="25" t="s">
        <v>56</v>
      </c>
      <c r="B848" s="11" t="s">
        <v>166</v>
      </c>
      <c r="C848" s="11" t="s">
        <v>325</v>
      </c>
      <c r="D848" s="11" t="s">
        <v>195</v>
      </c>
      <c r="E848" s="12"/>
      <c r="F848" s="12"/>
      <c r="G848" s="37"/>
      <c r="H848" s="12"/>
      <c r="I848" s="12"/>
      <c r="J848" s="12"/>
      <c r="K848" s="12" t="s">
        <v>415</v>
      </c>
      <c r="L848" s="12"/>
      <c r="M848" s="12"/>
      <c r="N848" s="12"/>
      <c r="O848" s="26"/>
    </row>
    <row r="849" spans="1:15" x14ac:dyDescent="0.2">
      <c r="A849" s="27" t="s">
        <v>56</v>
      </c>
      <c r="B849" s="13" t="s">
        <v>166</v>
      </c>
      <c r="C849" s="13" t="s">
        <v>325</v>
      </c>
      <c r="D849" s="13" t="s">
        <v>197</v>
      </c>
      <c r="E849" s="14"/>
      <c r="F849" s="14"/>
      <c r="G849" s="38"/>
      <c r="H849" s="14"/>
      <c r="I849" s="14"/>
      <c r="J849" s="14"/>
      <c r="K849" s="14" t="s">
        <v>384</v>
      </c>
      <c r="L849" s="14"/>
      <c r="M849" s="14"/>
      <c r="N849" s="14"/>
      <c r="O849" s="28"/>
    </row>
    <row r="850" spans="1:15" x14ac:dyDescent="0.2">
      <c r="A850" s="25" t="s">
        <v>56</v>
      </c>
      <c r="B850" s="11" t="s">
        <v>166</v>
      </c>
      <c r="C850" s="11" t="s">
        <v>330</v>
      </c>
      <c r="D850" s="11" t="s">
        <v>195</v>
      </c>
      <c r="E850" s="12"/>
      <c r="F850" s="12"/>
      <c r="G850" s="37"/>
      <c r="H850" s="12"/>
      <c r="I850" s="12"/>
      <c r="J850" s="12"/>
      <c r="K850" s="12" t="s">
        <v>408</v>
      </c>
      <c r="L850" s="12"/>
      <c r="M850" s="12"/>
      <c r="N850" s="12"/>
      <c r="O850" s="26"/>
    </row>
    <row r="851" spans="1:15" x14ac:dyDescent="0.2">
      <c r="A851" s="27" t="s">
        <v>56</v>
      </c>
      <c r="B851" s="13" t="s">
        <v>166</v>
      </c>
      <c r="C851" s="13" t="s">
        <v>330</v>
      </c>
      <c r="D851" s="13" t="s">
        <v>197</v>
      </c>
      <c r="E851" s="14"/>
      <c r="F851" s="14"/>
      <c r="G851" s="38"/>
      <c r="H851" s="14"/>
      <c r="I851" s="14"/>
      <c r="J851" s="14"/>
      <c r="K851" s="14" t="s">
        <v>418</v>
      </c>
      <c r="L851" s="14"/>
      <c r="M851" s="14"/>
      <c r="N851" s="14"/>
      <c r="O851" s="28"/>
    </row>
    <row r="852" spans="1:15" x14ac:dyDescent="0.2">
      <c r="A852" s="25" t="s">
        <v>56</v>
      </c>
      <c r="B852" s="11" t="s">
        <v>166</v>
      </c>
      <c r="C852" s="11" t="s">
        <v>344</v>
      </c>
      <c r="D852" s="11" t="s">
        <v>195</v>
      </c>
      <c r="E852" s="12"/>
      <c r="F852" s="12"/>
      <c r="G852" s="37"/>
      <c r="H852" s="12"/>
      <c r="I852" s="12"/>
      <c r="J852" s="12"/>
      <c r="K852" s="12" t="s">
        <v>376</v>
      </c>
      <c r="L852" s="12"/>
      <c r="M852" s="12"/>
      <c r="N852" s="12"/>
      <c r="O852" s="26"/>
    </row>
    <row r="853" spans="1:15" x14ac:dyDescent="0.2">
      <c r="A853" s="27" t="s">
        <v>56</v>
      </c>
      <c r="B853" s="13" t="s">
        <v>166</v>
      </c>
      <c r="C853" s="13" t="s">
        <v>344</v>
      </c>
      <c r="D853" s="13" t="s">
        <v>197</v>
      </c>
      <c r="E853" s="14"/>
      <c r="F853" s="14"/>
      <c r="G853" s="38"/>
      <c r="H853" s="14"/>
      <c r="I853" s="14"/>
      <c r="J853" s="14"/>
      <c r="K853" s="14" t="s">
        <v>376</v>
      </c>
      <c r="L853" s="14"/>
      <c r="M853" s="14"/>
      <c r="N853" s="14"/>
      <c r="O853" s="28"/>
    </row>
    <row r="854" spans="1:15" x14ac:dyDescent="0.2">
      <c r="A854" s="25" t="s">
        <v>56</v>
      </c>
      <c r="B854" s="11" t="s">
        <v>166</v>
      </c>
      <c r="C854" s="11" t="s">
        <v>348</v>
      </c>
      <c r="D854" s="11" t="s">
        <v>195</v>
      </c>
      <c r="E854" s="12"/>
      <c r="F854" s="12"/>
      <c r="G854" s="37"/>
      <c r="H854" s="12"/>
      <c r="I854" s="12"/>
      <c r="J854" s="12"/>
      <c r="K854" s="12" t="s">
        <v>389</v>
      </c>
      <c r="L854" s="12"/>
      <c r="M854" s="12"/>
      <c r="N854" s="12"/>
      <c r="O854" s="26"/>
    </row>
    <row r="855" spans="1:15" x14ac:dyDescent="0.2">
      <c r="A855" s="27" t="s">
        <v>56</v>
      </c>
      <c r="B855" s="13" t="s">
        <v>166</v>
      </c>
      <c r="C855" s="13" t="s">
        <v>348</v>
      </c>
      <c r="D855" s="13" t="s">
        <v>197</v>
      </c>
      <c r="E855" s="14"/>
      <c r="F855" s="14"/>
      <c r="G855" s="38"/>
      <c r="H855" s="14"/>
      <c r="I855" s="14"/>
      <c r="J855" s="14"/>
      <c r="K855" s="14" t="s">
        <v>376</v>
      </c>
      <c r="L855" s="14"/>
      <c r="M855" s="14"/>
      <c r="N855" s="14"/>
      <c r="O855" s="28"/>
    </row>
    <row r="856" spans="1:15" x14ac:dyDescent="0.2">
      <c r="A856" s="25" t="s">
        <v>56</v>
      </c>
      <c r="B856" s="11" t="s">
        <v>166</v>
      </c>
      <c r="C856" s="11" t="s">
        <v>357</v>
      </c>
      <c r="D856" s="11" t="s">
        <v>195</v>
      </c>
      <c r="E856" s="12"/>
      <c r="F856" s="12"/>
      <c r="G856" s="37"/>
      <c r="H856" s="12"/>
      <c r="I856" s="12"/>
      <c r="J856" s="12"/>
      <c r="K856" s="12" t="s">
        <v>379</v>
      </c>
      <c r="L856" s="12"/>
      <c r="M856" s="12"/>
      <c r="N856" s="12"/>
      <c r="O856" s="26"/>
    </row>
    <row r="857" spans="1:15" x14ac:dyDescent="0.2">
      <c r="A857" s="27" t="s">
        <v>56</v>
      </c>
      <c r="B857" s="13" t="s">
        <v>166</v>
      </c>
      <c r="C857" s="13" t="s">
        <v>357</v>
      </c>
      <c r="D857" s="13" t="s">
        <v>197</v>
      </c>
      <c r="E857" s="14"/>
      <c r="F857" s="14"/>
      <c r="G857" s="38"/>
      <c r="H857" s="14"/>
      <c r="I857" s="14"/>
      <c r="J857" s="14"/>
      <c r="K857" s="14" t="s">
        <v>350</v>
      </c>
      <c r="L857" s="14"/>
      <c r="M857" s="14"/>
      <c r="N857" s="14"/>
      <c r="O857" s="28"/>
    </row>
    <row r="858" spans="1:15" x14ac:dyDescent="0.2">
      <c r="A858" s="25" t="s">
        <v>56</v>
      </c>
      <c r="B858" s="11" t="s">
        <v>166</v>
      </c>
      <c r="C858" s="11" t="s">
        <v>358</v>
      </c>
      <c r="D858" s="11" t="s">
        <v>195</v>
      </c>
      <c r="E858" s="12"/>
      <c r="F858" s="12"/>
      <c r="G858" s="37"/>
      <c r="H858" s="12"/>
      <c r="I858" s="12"/>
      <c r="J858" s="12"/>
      <c r="K858" s="12" t="s">
        <v>414</v>
      </c>
      <c r="L858" s="12"/>
      <c r="M858" s="12"/>
      <c r="N858" s="12"/>
      <c r="O858" s="26"/>
    </row>
    <row r="859" spans="1:15" x14ac:dyDescent="0.2">
      <c r="A859" s="27" t="s">
        <v>56</v>
      </c>
      <c r="B859" s="13" t="s">
        <v>166</v>
      </c>
      <c r="C859" s="13" t="s">
        <v>358</v>
      </c>
      <c r="D859" s="13" t="s">
        <v>197</v>
      </c>
      <c r="E859" s="14"/>
      <c r="F859" s="14"/>
      <c r="G859" s="38"/>
      <c r="H859" s="14"/>
      <c r="I859" s="14"/>
      <c r="J859" s="14"/>
      <c r="K859" s="14" t="s">
        <v>370</v>
      </c>
      <c r="L859" s="14"/>
      <c r="M859" s="14"/>
      <c r="N859" s="14"/>
      <c r="O859" s="28"/>
    </row>
    <row r="860" spans="1:15" x14ac:dyDescent="0.2">
      <c r="A860" s="25" t="s">
        <v>58</v>
      </c>
      <c r="B860" s="11" t="s">
        <v>146</v>
      </c>
      <c r="C860" s="11" t="s">
        <v>360</v>
      </c>
      <c r="D860" s="11" t="s">
        <v>195</v>
      </c>
      <c r="E860" s="12" t="s">
        <v>383</v>
      </c>
      <c r="F860" s="12" t="s">
        <v>392</v>
      </c>
      <c r="G860" s="37" t="s">
        <v>383</v>
      </c>
      <c r="H860" s="12">
        <v>71</v>
      </c>
      <c r="I860" s="12" t="s">
        <v>407</v>
      </c>
      <c r="J860" s="12" t="s">
        <v>401</v>
      </c>
      <c r="K860" s="12" t="s">
        <v>380</v>
      </c>
      <c r="L860" s="12">
        <v>81</v>
      </c>
      <c r="M860" s="12">
        <v>81</v>
      </c>
      <c r="N860" s="12" t="s">
        <v>418</v>
      </c>
      <c r="O860" s="26" t="s">
        <v>384</v>
      </c>
    </row>
    <row r="861" spans="1:15" x14ac:dyDescent="0.2">
      <c r="A861" s="27" t="s">
        <v>58</v>
      </c>
      <c r="B861" s="13" t="s">
        <v>146</v>
      </c>
      <c r="C861" s="13" t="s">
        <v>360</v>
      </c>
      <c r="D861" s="13" t="s">
        <v>197</v>
      </c>
      <c r="E861" s="14" t="s">
        <v>354</v>
      </c>
      <c r="F861" s="14" t="s">
        <v>412</v>
      </c>
      <c r="G861" s="38" t="s">
        <v>393</v>
      </c>
      <c r="H861" s="14">
        <v>70</v>
      </c>
      <c r="I861" s="14" t="s">
        <v>419</v>
      </c>
      <c r="J861" s="14" t="s">
        <v>401</v>
      </c>
      <c r="K861" s="14" t="s">
        <v>407</v>
      </c>
      <c r="L861" s="14">
        <v>78</v>
      </c>
      <c r="M861" s="14">
        <v>74</v>
      </c>
      <c r="N861" s="14" t="s">
        <v>407</v>
      </c>
      <c r="O861" s="28" t="s">
        <v>392</v>
      </c>
    </row>
    <row r="862" spans="1:15" x14ac:dyDescent="0.2">
      <c r="A862" s="25" t="s">
        <v>58</v>
      </c>
      <c r="B862" s="11" t="s">
        <v>146</v>
      </c>
      <c r="C862" s="11" t="s">
        <v>325</v>
      </c>
      <c r="D862" s="11" t="s">
        <v>195</v>
      </c>
      <c r="E862" s="12" t="s">
        <v>347</v>
      </c>
      <c r="F862" s="12" t="s">
        <v>374</v>
      </c>
      <c r="G862" s="37" t="s">
        <v>354</v>
      </c>
      <c r="H862" s="12">
        <v>59</v>
      </c>
      <c r="I862" s="12" t="s">
        <v>425</v>
      </c>
      <c r="J862" s="12" t="s">
        <v>421</v>
      </c>
      <c r="K862" s="12" t="s">
        <v>400</v>
      </c>
      <c r="L862" s="12">
        <v>71</v>
      </c>
      <c r="M862" s="12">
        <v>67</v>
      </c>
      <c r="N862" s="12" t="s">
        <v>412</v>
      </c>
      <c r="O862" s="26" t="s">
        <v>419</v>
      </c>
    </row>
    <row r="863" spans="1:15" x14ac:dyDescent="0.2">
      <c r="A863" s="27" t="s">
        <v>58</v>
      </c>
      <c r="B863" s="13" t="s">
        <v>146</v>
      </c>
      <c r="C863" s="13" t="s">
        <v>325</v>
      </c>
      <c r="D863" s="13" t="s">
        <v>197</v>
      </c>
      <c r="E863" s="14" t="s">
        <v>324</v>
      </c>
      <c r="F863" s="14" t="s">
        <v>370</v>
      </c>
      <c r="G863" s="38" t="s">
        <v>353</v>
      </c>
      <c r="H863" s="14">
        <v>59</v>
      </c>
      <c r="I863" s="14" t="s">
        <v>398</v>
      </c>
      <c r="J863" s="14" t="s">
        <v>421</v>
      </c>
      <c r="K863" s="14" t="s">
        <v>354</v>
      </c>
      <c r="L863" s="14">
        <v>67</v>
      </c>
      <c r="M863" s="14">
        <v>63</v>
      </c>
      <c r="N863" s="14" t="s">
        <v>402</v>
      </c>
      <c r="O863" s="28" t="s">
        <v>421</v>
      </c>
    </row>
    <row r="864" spans="1:15" x14ac:dyDescent="0.2">
      <c r="A864" s="25" t="s">
        <v>58</v>
      </c>
      <c r="B864" s="11" t="s">
        <v>146</v>
      </c>
      <c r="C864" s="11" t="s">
        <v>330</v>
      </c>
      <c r="D864" s="11" t="s">
        <v>195</v>
      </c>
      <c r="E864" s="12" t="s">
        <v>384</v>
      </c>
      <c r="F864" s="12" t="s">
        <v>406</v>
      </c>
      <c r="G864" s="37" t="s">
        <v>392</v>
      </c>
      <c r="H864" s="12">
        <v>79</v>
      </c>
      <c r="I864" s="12" t="s">
        <v>411</v>
      </c>
      <c r="J864" s="12" t="s">
        <v>395</v>
      </c>
      <c r="K864" s="12" t="s">
        <v>382</v>
      </c>
      <c r="L864" s="12">
        <v>86</v>
      </c>
      <c r="M864" s="12">
        <v>89</v>
      </c>
      <c r="N864" s="12" t="s">
        <v>411</v>
      </c>
      <c r="O864" s="26" t="s">
        <v>395</v>
      </c>
    </row>
    <row r="865" spans="1:15" x14ac:dyDescent="0.2">
      <c r="A865" s="27" t="s">
        <v>58</v>
      </c>
      <c r="B865" s="13" t="s">
        <v>146</v>
      </c>
      <c r="C865" s="13" t="s">
        <v>330</v>
      </c>
      <c r="D865" s="13" t="s">
        <v>197</v>
      </c>
      <c r="E865" s="14" t="s">
        <v>392</v>
      </c>
      <c r="F865" s="14" t="s">
        <v>380</v>
      </c>
      <c r="G865" s="38" t="s">
        <v>380</v>
      </c>
      <c r="H865" s="14">
        <v>78</v>
      </c>
      <c r="I865" s="14" t="s">
        <v>384</v>
      </c>
      <c r="J865" s="14" t="s">
        <v>411</v>
      </c>
      <c r="K865" s="14" t="s">
        <v>406</v>
      </c>
      <c r="L865" s="14">
        <v>85</v>
      </c>
      <c r="M865" s="14">
        <v>80</v>
      </c>
      <c r="N865" s="14" t="s">
        <v>384</v>
      </c>
      <c r="O865" s="28" t="s">
        <v>384</v>
      </c>
    </row>
    <row r="866" spans="1:15" x14ac:dyDescent="0.2">
      <c r="A866" s="25" t="s">
        <v>58</v>
      </c>
      <c r="B866" s="11" t="s">
        <v>146</v>
      </c>
      <c r="C866" s="11" t="s">
        <v>365</v>
      </c>
      <c r="D866" s="11" t="s">
        <v>195</v>
      </c>
      <c r="E866" s="12" t="s">
        <v>416</v>
      </c>
      <c r="F866" s="12" t="s">
        <v>416</v>
      </c>
      <c r="G866" s="37" t="s">
        <v>416</v>
      </c>
      <c r="H866" s="12">
        <v>91</v>
      </c>
      <c r="I866" s="12" t="s">
        <v>415</v>
      </c>
      <c r="J866" s="12" t="s">
        <v>408</v>
      </c>
      <c r="K866" s="12" t="s">
        <v>408</v>
      </c>
      <c r="L866" s="12">
        <v>93</v>
      </c>
      <c r="M866" s="12">
        <v>95</v>
      </c>
      <c r="N866" s="12" t="s">
        <v>388</v>
      </c>
      <c r="O866" s="26" t="s">
        <v>388</v>
      </c>
    </row>
    <row r="867" spans="1:15" x14ac:dyDescent="0.2">
      <c r="A867" s="27" t="s">
        <v>58</v>
      </c>
      <c r="B867" s="13" t="s">
        <v>146</v>
      </c>
      <c r="C867" s="13" t="s">
        <v>365</v>
      </c>
      <c r="D867" s="13" t="s">
        <v>197</v>
      </c>
      <c r="E867" s="14" t="s">
        <v>382</v>
      </c>
      <c r="F867" s="14" t="s">
        <v>411</v>
      </c>
      <c r="G867" s="38" t="s">
        <v>406</v>
      </c>
      <c r="H867" s="14">
        <v>88</v>
      </c>
      <c r="I867" s="14" t="s">
        <v>382</v>
      </c>
      <c r="J867" s="14" t="s">
        <v>390</v>
      </c>
      <c r="K867" s="14" t="s">
        <v>395</v>
      </c>
      <c r="L867" s="14">
        <v>88</v>
      </c>
      <c r="M867" s="14">
        <v>89</v>
      </c>
      <c r="N867" s="14" t="s">
        <v>385</v>
      </c>
      <c r="O867" s="28" t="s">
        <v>408</v>
      </c>
    </row>
    <row r="868" spans="1:15" x14ac:dyDescent="0.2">
      <c r="A868" s="25" t="s">
        <v>58</v>
      </c>
      <c r="B868" s="11" t="s">
        <v>146</v>
      </c>
      <c r="C868" s="11" t="s">
        <v>344</v>
      </c>
      <c r="D868" s="11" t="s">
        <v>195</v>
      </c>
      <c r="E868" s="12" t="s">
        <v>382</v>
      </c>
      <c r="F868" s="12" t="s">
        <v>386</v>
      </c>
      <c r="G868" s="37" t="s">
        <v>395</v>
      </c>
      <c r="H868" s="12">
        <v>85</v>
      </c>
      <c r="I868" s="12" t="s">
        <v>390</v>
      </c>
      <c r="J868" s="12" t="s">
        <v>424</v>
      </c>
      <c r="K868" s="12" t="s">
        <v>390</v>
      </c>
      <c r="L868" s="12">
        <v>90</v>
      </c>
      <c r="M868" s="12">
        <v>92</v>
      </c>
      <c r="N868" s="12" t="s">
        <v>415</v>
      </c>
      <c r="O868" s="26" t="s">
        <v>378</v>
      </c>
    </row>
    <row r="869" spans="1:15" x14ac:dyDescent="0.2">
      <c r="A869" s="27" t="s">
        <v>58</v>
      </c>
      <c r="B869" s="13" t="s">
        <v>146</v>
      </c>
      <c r="C869" s="13" t="s">
        <v>344</v>
      </c>
      <c r="D869" s="13" t="s">
        <v>197</v>
      </c>
      <c r="E869" s="14" t="s">
        <v>380</v>
      </c>
      <c r="F869" s="14" t="s">
        <v>410</v>
      </c>
      <c r="G869" s="38" t="s">
        <v>401</v>
      </c>
      <c r="H869" s="14">
        <v>84</v>
      </c>
      <c r="I869" s="14" t="s">
        <v>380</v>
      </c>
      <c r="J869" s="14" t="s">
        <v>384</v>
      </c>
      <c r="K869" s="14" t="s">
        <v>386</v>
      </c>
      <c r="L869" s="14">
        <v>86</v>
      </c>
      <c r="M869" s="14">
        <v>85</v>
      </c>
      <c r="N869" s="14" t="s">
        <v>406</v>
      </c>
      <c r="O869" s="28" t="s">
        <v>390</v>
      </c>
    </row>
    <row r="870" spans="1:15" x14ac:dyDescent="0.2">
      <c r="A870" s="25" t="s">
        <v>58</v>
      </c>
      <c r="B870" s="11" t="s">
        <v>146</v>
      </c>
      <c r="C870" s="11" t="s">
        <v>348</v>
      </c>
      <c r="D870" s="11" t="s">
        <v>195</v>
      </c>
      <c r="E870" s="12" t="s">
        <v>415</v>
      </c>
      <c r="F870" s="12" t="s">
        <v>387</v>
      </c>
      <c r="G870" s="37" t="s">
        <v>408</v>
      </c>
      <c r="H870" s="12">
        <v>96</v>
      </c>
      <c r="I870" s="12" t="s">
        <v>388</v>
      </c>
      <c r="J870" s="12" t="s">
        <v>415</v>
      </c>
      <c r="K870" s="12" t="s">
        <v>388</v>
      </c>
      <c r="L870" s="12">
        <v>96</v>
      </c>
      <c r="M870" s="12">
        <v>97</v>
      </c>
      <c r="N870" s="12" t="s">
        <v>387</v>
      </c>
      <c r="O870" s="26" t="s">
        <v>387</v>
      </c>
    </row>
    <row r="871" spans="1:15" x14ac:dyDescent="0.2">
      <c r="A871" s="27" t="s">
        <v>58</v>
      </c>
      <c r="B871" s="13" t="s">
        <v>146</v>
      </c>
      <c r="C871" s="13" t="s">
        <v>348</v>
      </c>
      <c r="D871" s="13" t="s">
        <v>197</v>
      </c>
      <c r="E871" s="14" t="s">
        <v>408</v>
      </c>
      <c r="F871" s="14" t="s">
        <v>390</v>
      </c>
      <c r="G871" s="38" t="s">
        <v>424</v>
      </c>
      <c r="H871" s="14">
        <v>92</v>
      </c>
      <c r="I871" s="14" t="s">
        <v>424</v>
      </c>
      <c r="J871" s="14" t="s">
        <v>415</v>
      </c>
      <c r="K871" s="14" t="s">
        <v>408</v>
      </c>
      <c r="L871" s="14">
        <v>90</v>
      </c>
      <c r="M871" s="14">
        <v>92</v>
      </c>
      <c r="N871" s="14" t="s">
        <v>416</v>
      </c>
      <c r="O871" s="28" t="s">
        <v>388</v>
      </c>
    </row>
    <row r="872" spans="1:15" x14ac:dyDescent="0.2">
      <c r="A872" s="25" t="s">
        <v>58</v>
      </c>
      <c r="B872" s="11" t="s">
        <v>146</v>
      </c>
      <c r="C872" s="11" t="s">
        <v>375</v>
      </c>
      <c r="D872" s="11" t="s">
        <v>195</v>
      </c>
      <c r="E872" s="12" t="s">
        <v>370</v>
      </c>
      <c r="F872" s="12" t="s">
        <v>398</v>
      </c>
      <c r="G872" s="37" t="s">
        <v>342</v>
      </c>
      <c r="H872" s="12">
        <v>57</v>
      </c>
      <c r="I872" s="12" t="s">
        <v>374</v>
      </c>
      <c r="J872" s="12" t="s">
        <v>396</v>
      </c>
      <c r="K872" s="12" t="s">
        <v>421</v>
      </c>
      <c r="L872" s="12">
        <v>62</v>
      </c>
      <c r="M872" s="12">
        <v>63</v>
      </c>
      <c r="N872" s="12" t="s">
        <v>423</v>
      </c>
      <c r="O872" s="26" t="s">
        <v>423</v>
      </c>
    </row>
    <row r="873" spans="1:15" x14ac:dyDescent="0.2">
      <c r="A873" s="27" t="s">
        <v>58</v>
      </c>
      <c r="B873" s="13" t="s">
        <v>146</v>
      </c>
      <c r="C873" s="13" t="s">
        <v>375</v>
      </c>
      <c r="D873" s="13" t="s">
        <v>197</v>
      </c>
      <c r="E873" s="14" t="s">
        <v>368</v>
      </c>
      <c r="F873" s="14" t="s">
        <v>409</v>
      </c>
      <c r="G873" s="38" t="s">
        <v>409</v>
      </c>
      <c r="H873" s="14">
        <v>53</v>
      </c>
      <c r="I873" s="14" t="s">
        <v>396</v>
      </c>
      <c r="J873" s="14" t="s">
        <v>396</v>
      </c>
      <c r="K873" s="14" t="s">
        <v>425</v>
      </c>
      <c r="L873" s="14">
        <v>62</v>
      </c>
      <c r="M873" s="14">
        <v>55</v>
      </c>
      <c r="N873" s="14" t="s">
        <v>398</v>
      </c>
      <c r="O873" s="28" t="s">
        <v>343</v>
      </c>
    </row>
    <row r="874" spans="1:15" x14ac:dyDescent="0.2">
      <c r="A874" s="25" t="s">
        <v>58</v>
      </c>
      <c r="B874" s="11" t="s">
        <v>146</v>
      </c>
      <c r="C874" s="11" t="s">
        <v>357</v>
      </c>
      <c r="D874" s="11" t="s">
        <v>195</v>
      </c>
      <c r="E874" s="12" t="s">
        <v>363</v>
      </c>
      <c r="F874" s="12" t="s">
        <v>364</v>
      </c>
      <c r="G874" s="37" t="s">
        <v>335</v>
      </c>
      <c r="H874" s="12">
        <v>30</v>
      </c>
      <c r="I874" s="12" t="s">
        <v>399</v>
      </c>
      <c r="J874" s="12" t="s">
        <v>335</v>
      </c>
      <c r="K874" s="12" t="s">
        <v>324</v>
      </c>
      <c r="L874" s="12">
        <v>47</v>
      </c>
      <c r="M874" s="12">
        <v>42</v>
      </c>
      <c r="N874" s="12" t="s">
        <v>351</v>
      </c>
      <c r="O874" s="26" t="s">
        <v>349</v>
      </c>
    </row>
    <row r="875" spans="1:15" x14ac:dyDescent="0.2">
      <c r="A875" s="27" t="s">
        <v>58</v>
      </c>
      <c r="B875" s="13" t="s">
        <v>146</v>
      </c>
      <c r="C875" s="13" t="s">
        <v>357</v>
      </c>
      <c r="D875" s="13" t="s">
        <v>197</v>
      </c>
      <c r="E875" s="14" t="s">
        <v>366</v>
      </c>
      <c r="F875" s="14" t="s">
        <v>331</v>
      </c>
      <c r="G875" s="38" t="s">
        <v>367</v>
      </c>
      <c r="H875" s="14">
        <v>35</v>
      </c>
      <c r="I875" s="14" t="s">
        <v>335</v>
      </c>
      <c r="J875" s="14" t="s">
        <v>372</v>
      </c>
      <c r="K875" s="14" t="s">
        <v>420</v>
      </c>
      <c r="L875" s="14">
        <v>47</v>
      </c>
      <c r="M875" s="14">
        <v>35</v>
      </c>
      <c r="N875" s="14" t="s">
        <v>336</v>
      </c>
      <c r="O875" s="28" t="s">
        <v>422</v>
      </c>
    </row>
    <row r="876" spans="1:15" x14ac:dyDescent="0.2">
      <c r="A876" s="25" t="s">
        <v>58</v>
      </c>
      <c r="B876" s="11" t="s">
        <v>146</v>
      </c>
      <c r="C876" s="11" t="s">
        <v>358</v>
      </c>
      <c r="D876" s="11" t="s">
        <v>195</v>
      </c>
      <c r="E876" s="12" t="s">
        <v>354</v>
      </c>
      <c r="F876" s="12" t="s">
        <v>400</v>
      </c>
      <c r="G876" s="37" t="s">
        <v>354</v>
      </c>
      <c r="H876" s="12">
        <v>74</v>
      </c>
      <c r="I876" s="12" t="s">
        <v>407</v>
      </c>
      <c r="J876" s="12" t="s">
        <v>379</v>
      </c>
      <c r="K876" s="12" t="s">
        <v>407</v>
      </c>
      <c r="L876" s="12">
        <v>69</v>
      </c>
      <c r="M876" s="12">
        <v>73</v>
      </c>
      <c r="N876" s="12" t="s">
        <v>407</v>
      </c>
      <c r="O876" s="26" t="s">
        <v>407</v>
      </c>
    </row>
    <row r="877" spans="1:15" x14ac:dyDescent="0.2">
      <c r="A877" s="27" t="s">
        <v>58</v>
      </c>
      <c r="B877" s="13" t="s">
        <v>146</v>
      </c>
      <c r="C877" s="13" t="s">
        <v>358</v>
      </c>
      <c r="D877" s="13" t="s">
        <v>197</v>
      </c>
      <c r="E877" s="14" t="s">
        <v>421</v>
      </c>
      <c r="F877" s="14" t="s">
        <v>396</v>
      </c>
      <c r="G877" s="38" t="s">
        <v>350</v>
      </c>
      <c r="H877" s="14">
        <v>65</v>
      </c>
      <c r="I877" s="14" t="s">
        <v>379</v>
      </c>
      <c r="J877" s="14" t="s">
        <v>381</v>
      </c>
      <c r="K877" s="14" t="s">
        <v>381</v>
      </c>
      <c r="L877" s="14">
        <v>69</v>
      </c>
      <c r="M877" s="14">
        <v>65</v>
      </c>
      <c r="N877" s="14" t="s">
        <v>400</v>
      </c>
      <c r="O877" s="28" t="s">
        <v>412</v>
      </c>
    </row>
    <row r="878" spans="1:15" x14ac:dyDescent="0.2">
      <c r="A878" s="25" t="s">
        <v>59</v>
      </c>
      <c r="B878" s="11" t="s">
        <v>168</v>
      </c>
      <c r="C878" s="11" t="s">
        <v>360</v>
      </c>
      <c r="D878" s="11" t="s">
        <v>195</v>
      </c>
      <c r="E878" s="12" t="s">
        <v>401</v>
      </c>
      <c r="F878" s="12"/>
      <c r="G878" s="37"/>
      <c r="H878" s="12"/>
      <c r="I878" s="12"/>
      <c r="J878" s="12" t="s">
        <v>386</v>
      </c>
      <c r="K878" s="12"/>
      <c r="L878" s="12"/>
      <c r="M878" s="12"/>
      <c r="N878" s="12"/>
      <c r="O878" s="26" t="s">
        <v>385</v>
      </c>
    </row>
    <row r="879" spans="1:15" x14ac:dyDescent="0.2">
      <c r="A879" s="27" t="s">
        <v>59</v>
      </c>
      <c r="B879" s="13" t="s">
        <v>168</v>
      </c>
      <c r="C879" s="13" t="s">
        <v>360</v>
      </c>
      <c r="D879" s="13" t="s">
        <v>197</v>
      </c>
      <c r="E879" s="14" t="s">
        <v>398</v>
      </c>
      <c r="F879" s="14"/>
      <c r="G879" s="38"/>
      <c r="H879" s="14"/>
      <c r="I879" s="14"/>
      <c r="J879" s="14" t="s">
        <v>354</v>
      </c>
      <c r="K879" s="14"/>
      <c r="L879" s="14"/>
      <c r="M879" s="14"/>
      <c r="N879" s="14"/>
      <c r="O879" s="28" t="s">
        <v>407</v>
      </c>
    </row>
    <row r="880" spans="1:15" x14ac:dyDescent="0.2">
      <c r="A880" s="25" t="s">
        <v>59</v>
      </c>
      <c r="B880" s="11" t="s">
        <v>168</v>
      </c>
      <c r="C880" s="11" t="s">
        <v>365</v>
      </c>
      <c r="D880" s="11" t="s">
        <v>195</v>
      </c>
      <c r="E880" s="12" t="s">
        <v>416</v>
      </c>
      <c r="F880" s="12"/>
      <c r="G880" s="37"/>
      <c r="H880" s="12"/>
      <c r="I880" s="12"/>
      <c r="J880" s="12" t="s">
        <v>415</v>
      </c>
      <c r="K880" s="12"/>
      <c r="L880" s="12"/>
      <c r="M880" s="12"/>
      <c r="N880" s="12"/>
      <c r="O880" s="26" t="s">
        <v>388</v>
      </c>
    </row>
    <row r="881" spans="1:15" x14ac:dyDescent="0.2">
      <c r="A881" s="27" t="s">
        <v>59</v>
      </c>
      <c r="B881" s="13" t="s">
        <v>168</v>
      </c>
      <c r="C881" s="13" t="s">
        <v>365</v>
      </c>
      <c r="D881" s="13" t="s">
        <v>197</v>
      </c>
      <c r="E881" s="14" t="s">
        <v>417</v>
      </c>
      <c r="F881" s="14"/>
      <c r="G881" s="38"/>
      <c r="H881" s="14"/>
      <c r="I881" s="14"/>
      <c r="J881" s="14" t="s">
        <v>386</v>
      </c>
      <c r="K881" s="14"/>
      <c r="L881" s="14"/>
      <c r="M881" s="14"/>
      <c r="N881" s="14"/>
      <c r="O881" s="28" t="s">
        <v>390</v>
      </c>
    </row>
    <row r="882" spans="1:15" x14ac:dyDescent="0.2">
      <c r="A882" s="25" t="s">
        <v>59</v>
      </c>
      <c r="B882" s="11" t="s">
        <v>168</v>
      </c>
      <c r="C882" s="11" t="s">
        <v>375</v>
      </c>
      <c r="D882" s="11" t="s">
        <v>195</v>
      </c>
      <c r="E882" s="12" t="s">
        <v>379</v>
      </c>
      <c r="F882" s="12"/>
      <c r="G882" s="37"/>
      <c r="H882" s="12"/>
      <c r="I882" s="12"/>
      <c r="J882" s="12" t="s">
        <v>392</v>
      </c>
      <c r="K882" s="12"/>
      <c r="L882" s="12"/>
      <c r="M882" s="12"/>
      <c r="N882" s="12"/>
      <c r="O882" s="26" t="s">
        <v>384</v>
      </c>
    </row>
    <row r="883" spans="1:15" x14ac:dyDescent="0.2">
      <c r="A883" s="27" t="s">
        <v>59</v>
      </c>
      <c r="B883" s="13" t="s">
        <v>168</v>
      </c>
      <c r="C883" s="13" t="s">
        <v>375</v>
      </c>
      <c r="D883" s="13" t="s">
        <v>197</v>
      </c>
      <c r="E883" s="14" t="s">
        <v>350</v>
      </c>
      <c r="F883" s="14"/>
      <c r="G883" s="38"/>
      <c r="H883" s="14"/>
      <c r="I883" s="14"/>
      <c r="J883" s="14" t="s">
        <v>398</v>
      </c>
      <c r="K883" s="14"/>
      <c r="L883" s="14"/>
      <c r="M883" s="14"/>
      <c r="N883" s="14"/>
      <c r="O883" s="28" t="s">
        <v>419</v>
      </c>
    </row>
    <row r="884" spans="1:15" x14ac:dyDescent="0.2">
      <c r="A884" s="25" t="s">
        <v>59</v>
      </c>
      <c r="B884" s="11" t="s">
        <v>168</v>
      </c>
      <c r="C884" s="11" t="s">
        <v>325</v>
      </c>
      <c r="D884" s="11" t="s">
        <v>195</v>
      </c>
      <c r="E884" s="12"/>
      <c r="F884" s="12"/>
      <c r="G884" s="37"/>
      <c r="H884" s="12"/>
      <c r="I884" s="12"/>
      <c r="J884" s="12"/>
      <c r="K884" s="12"/>
      <c r="L884" s="12"/>
      <c r="M884" s="12"/>
      <c r="N884" s="12"/>
      <c r="O884" s="26" t="s">
        <v>395</v>
      </c>
    </row>
    <row r="885" spans="1:15" x14ac:dyDescent="0.2">
      <c r="A885" s="27" t="s">
        <v>59</v>
      </c>
      <c r="B885" s="13" t="s">
        <v>168</v>
      </c>
      <c r="C885" s="13" t="s">
        <v>325</v>
      </c>
      <c r="D885" s="13" t="s">
        <v>197</v>
      </c>
      <c r="E885" s="14"/>
      <c r="F885" s="14"/>
      <c r="G885" s="38"/>
      <c r="H885" s="14"/>
      <c r="I885" s="14"/>
      <c r="J885" s="14"/>
      <c r="K885" s="14"/>
      <c r="L885" s="14"/>
      <c r="M885" s="14"/>
      <c r="N885" s="14"/>
      <c r="O885" s="28" t="s">
        <v>381</v>
      </c>
    </row>
    <row r="886" spans="1:15" x14ac:dyDescent="0.2">
      <c r="A886" s="25" t="s">
        <v>59</v>
      </c>
      <c r="B886" s="11" t="s">
        <v>168</v>
      </c>
      <c r="C886" s="11" t="s">
        <v>330</v>
      </c>
      <c r="D886" s="11" t="s">
        <v>195</v>
      </c>
      <c r="E886" s="12"/>
      <c r="F886" s="12"/>
      <c r="G886" s="37"/>
      <c r="H886" s="12"/>
      <c r="I886" s="12"/>
      <c r="J886" s="12"/>
      <c r="K886" s="12"/>
      <c r="L886" s="12"/>
      <c r="M886" s="12"/>
      <c r="N886" s="12"/>
      <c r="O886" s="26" t="s">
        <v>390</v>
      </c>
    </row>
    <row r="887" spans="1:15" x14ac:dyDescent="0.2">
      <c r="A887" s="27" t="s">
        <v>59</v>
      </c>
      <c r="B887" s="13" t="s">
        <v>168</v>
      </c>
      <c r="C887" s="13" t="s">
        <v>330</v>
      </c>
      <c r="D887" s="13" t="s">
        <v>197</v>
      </c>
      <c r="E887" s="14"/>
      <c r="F887" s="14"/>
      <c r="G887" s="38"/>
      <c r="H887" s="14"/>
      <c r="I887" s="14"/>
      <c r="J887" s="14"/>
      <c r="K887" s="14"/>
      <c r="L887" s="14"/>
      <c r="M887" s="14"/>
      <c r="N887" s="14"/>
      <c r="O887" s="28" t="s">
        <v>417</v>
      </c>
    </row>
    <row r="888" spans="1:15" x14ac:dyDescent="0.2">
      <c r="A888" s="25" t="s">
        <v>59</v>
      </c>
      <c r="B888" s="11" t="s">
        <v>168</v>
      </c>
      <c r="C888" s="11" t="s">
        <v>344</v>
      </c>
      <c r="D888" s="11" t="s">
        <v>195</v>
      </c>
      <c r="E888" s="12"/>
      <c r="F888" s="12"/>
      <c r="G888" s="37"/>
      <c r="H888" s="12"/>
      <c r="I888" s="12"/>
      <c r="J888" s="12"/>
      <c r="K888" s="12"/>
      <c r="L888" s="12"/>
      <c r="M888" s="12"/>
      <c r="N888" s="12"/>
      <c r="O888" s="26" t="s">
        <v>388</v>
      </c>
    </row>
    <row r="889" spans="1:15" x14ac:dyDescent="0.2">
      <c r="A889" s="27" t="s">
        <v>59</v>
      </c>
      <c r="B889" s="13" t="s">
        <v>168</v>
      </c>
      <c r="C889" s="13" t="s">
        <v>344</v>
      </c>
      <c r="D889" s="13" t="s">
        <v>197</v>
      </c>
      <c r="E889" s="14"/>
      <c r="F889" s="14"/>
      <c r="G889" s="38"/>
      <c r="H889" s="14"/>
      <c r="I889" s="14"/>
      <c r="J889" s="14"/>
      <c r="K889" s="14"/>
      <c r="L889" s="14"/>
      <c r="M889" s="14"/>
      <c r="N889" s="14"/>
      <c r="O889" s="28" t="s">
        <v>385</v>
      </c>
    </row>
    <row r="890" spans="1:15" x14ac:dyDescent="0.2">
      <c r="A890" s="25" t="s">
        <v>59</v>
      </c>
      <c r="B890" s="11" t="s">
        <v>168</v>
      </c>
      <c r="C890" s="11" t="s">
        <v>348</v>
      </c>
      <c r="D890" s="11" t="s">
        <v>195</v>
      </c>
      <c r="E890" s="12"/>
      <c r="F890" s="12"/>
      <c r="G890" s="37"/>
      <c r="H890" s="12"/>
      <c r="I890" s="12"/>
      <c r="J890" s="12"/>
      <c r="K890" s="12"/>
      <c r="L890" s="12"/>
      <c r="M890" s="12"/>
      <c r="N890" s="12"/>
      <c r="O890" s="26" t="s">
        <v>388</v>
      </c>
    </row>
    <row r="891" spans="1:15" x14ac:dyDescent="0.2">
      <c r="A891" s="27" t="s">
        <v>59</v>
      </c>
      <c r="B891" s="13" t="s">
        <v>168</v>
      </c>
      <c r="C891" s="13" t="s">
        <v>348</v>
      </c>
      <c r="D891" s="13" t="s">
        <v>197</v>
      </c>
      <c r="E891" s="14"/>
      <c r="F891" s="14"/>
      <c r="G891" s="38"/>
      <c r="H891" s="14"/>
      <c r="I891" s="14"/>
      <c r="J891" s="14"/>
      <c r="K891" s="14"/>
      <c r="L891" s="14"/>
      <c r="M891" s="14"/>
      <c r="N891" s="14"/>
      <c r="O891" s="28" t="s">
        <v>424</v>
      </c>
    </row>
    <row r="892" spans="1:15" x14ac:dyDescent="0.2">
      <c r="A892" s="25" t="s">
        <v>59</v>
      </c>
      <c r="B892" s="11" t="s">
        <v>168</v>
      </c>
      <c r="C892" s="11" t="s">
        <v>357</v>
      </c>
      <c r="D892" s="11" t="s">
        <v>195</v>
      </c>
      <c r="E892" s="12"/>
      <c r="F892" s="12"/>
      <c r="G892" s="37"/>
      <c r="H892" s="12"/>
      <c r="I892" s="12"/>
      <c r="J892" s="12"/>
      <c r="K892" s="12"/>
      <c r="L892" s="12"/>
      <c r="M892" s="12"/>
      <c r="N892" s="12"/>
      <c r="O892" s="26" t="s">
        <v>386</v>
      </c>
    </row>
    <row r="893" spans="1:15" x14ac:dyDescent="0.2">
      <c r="A893" s="27" t="s">
        <v>59</v>
      </c>
      <c r="B893" s="13" t="s">
        <v>168</v>
      </c>
      <c r="C893" s="13" t="s">
        <v>357</v>
      </c>
      <c r="D893" s="13" t="s">
        <v>197</v>
      </c>
      <c r="E893" s="14"/>
      <c r="F893" s="14"/>
      <c r="G893" s="38"/>
      <c r="H893" s="14"/>
      <c r="I893" s="14"/>
      <c r="J893" s="14"/>
      <c r="K893" s="14"/>
      <c r="L893" s="14"/>
      <c r="M893" s="14"/>
      <c r="N893" s="14"/>
      <c r="O893" s="28" t="s">
        <v>412</v>
      </c>
    </row>
    <row r="894" spans="1:15" x14ac:dyDescent="0.2">
      <c r="A894" s="25" t="s">
        <v>59</v>
      </c>
      <c r="B894" s="11" t="s">
        <v>168</v>
      </c>
      <c r="C894" s="11" t="s">
        <v>358</v>
      </c>
      <c r="D894" s="11" t="s">
        <v>195</v>
      </c>
      <c r="E894" s="12"/>
      <c r="F894" s="12"/>
      <c r="G894" s="37"/>
      <c r="H894" s="12"/>
      <c r="I894" s="12"/>
      <c r="J894" s="12"/>
      <c r="K894" s="12"/>
      <c r="L894" s="12"/>
      <c r="M894" s="12"/>
      <c r="N894" s="12"/>
      <c r="O894" s="26" t="s">
        <v>382</v>
      </c>
    </row>
    <row r="895" spans="1:15" x14ac:dyDescent="0.2">
      <c r="A895" s="27" t="s">
        <v>59</v>
      </c>
      <c r="B895" s="13" t="s">
        <v>168</v>
      </c>
      <c r="C895" s="13" t="s">
        <v>358</v>
      </c>
      <c r="D895" s="13" t="s">
        <v>197</v>
      </c>
      <c r="E895" s="14"/>
      <c r="F895" s="14"/>
      <c r="G895" s="38"/>
      <c r="H895" s="14"/>
      <c r="I895" s="14"/>
      <c r="J895" s="14"/>
      <c r="K895" s="14"/>
      <c r="L895" s="14"/>
      <c r="M895" s="14"/>
      <c r="N895" s="14"/>
      <c r="O895" s="28" t="s">
        <v>410</v>
      </c>
    </row>
    <row r="896" spans="1:15" x14ac:dyDescent="0.2">
      <c r="A896" s="25" t="s">
        <v>60</v>
      </c>
      <c r="B896" s="11" t="s">
        <v>177</v>
      </c>
      <c r="C896" s="11" t="s">
        <v>360</v>
      </c>
      <c r="D896" s="11" t="s">
        <v>195</v>
      </c>
      <c r="E896" s="12"/>
      <c r="F896" s="12"/>
      <c r="G896" s="37"/>
      <c r="H896" s="12"/>
      <c r="I896" s="12" t="s">
        <v>391</v>
      </c>
      <c r="J896" s="12"/>
      <c r="K896" s="12"/>
      <c r="L896" s="12"/>
      <c r="M896" s="12"/>
      <c r="N896" s="12"/>
      <c r="O896" s="26"/>
    </row>
    <row r="897" spans="1:15" x14ac:dyDescent="0.2">
      <c r="A897" s="27" t="s">
        <v>60</v>
      </c>
      <c r="B897" s="13" t="s">
        <v>177</v>
      </c>
      <c r="C897" s="13" t="s">
        <v>360</v>
      </c>
      <c r="D897" s="13" t="s">
        <v>197</v>
      </c>
      <c r="E897" s="14"/>
      <c r="F897" s="14"/>
      <c r="G897" s="38"/>
      <c r="H897" s="14"/>
      <c r="I897" s="14" t="s">
        <v>388</v>
      </c>
      <c r="J897" s="14"/>
      <c r="K897" s="14"/>
      <c r="L897" s="14"/>
      <c r="M897" s="14"/>
      <c r="N897" s="14"/>
      <c r="O897" s="28"/>
    </row>
    <row r="898" spans="1:15" x14ac:dyDescent="0.2">
      <c r="A898" s="25" t="s">
        <v>60</v>
      </c>
      <c r="B898" s="11" t="s">
        <v>177</v>
      </c>
      <c r="C898" s="11" t="s">
        <v>325</v>
      </c>
      <c r="D898" s="11" t="s">
        <v>195</v>
      </c>
      <c r="E898" s="12"/>
      <c r="F898" s="12"/>
      <c r="G898" s="37"/>
      <c r="H898" s="12"/>
      <c r="I898" s="12" t="s">
        <v>391</v>
      </c>
      <c r="J898" s="12"/>
      <c r="K898" s="12"/>
      <c r="L898" s="12"/>
      <c r="M898" s="12"/>
      <c r="N898" s="12"/>
      <c r="O898" s="26"/>
    </row>
    <row r="899" spans="1:15" x14ac:dyDescent="0.2">
      <c r="A899" s="27" t="s">
        <v>60</v>
      </c>
      <c r="B899" s="13" t="s">
        <v>177</v>
      </c>
      <c r="C899" s="13" t="s">
        <v>325</v>
      </c>
      <c r="D899" s="13" t="s">
        <v>197</v>
      </c>
      <c r="E899" s="14"/>
      <c r="F899" s="14"/>
      <c r="G899" s="38"/>
      <c r="H899" s="14"/>
      <c r="I899" s="14" t="s">
        <v>378</v>
      </c>
      <c r="J899" s="14"/>
      <c r="K899" s="14"/>
      <c r="L899" s="14"/>
      <c r="M899" s="14"/>
      <c r="N899" s="14"/>
      <c r="O899" s="28"/>
    </row>
    <row r="900" spans="1:15" x14ac:dyDescent="0.2">
      <c r="A900" s="25" t="s">
        <v>60</v>
      </c>
      <c r="B900" s="11" t="s">
        <v>177</v>
      </c>
      <c r="C900" s="11" t="s">
        <v>330</v>
      </c>
      <c r="D900" s="11" t="s">
        <v>195</v>
      </c>
      <c r="E900" s="12"/>
      <c r="F900" s="12"/>
      <c r="G900" s="37"/>
      <c r="H900" s="12"/>
      <c r="I900" s="12" t="s">
        <v>391</v>
      </c>
      <c r="J900" s="12"/>
      <c r="K900" s="12"/>
      <c r="L900" s="12"/>
      <c r="M900" s="12"/>
      <c r="N900" s="12"/>
      <c r="O900" s="26"/>
    </row>
    <row r="901" spans="1:15" x14ac:dyDescent="0.2">
      <c r="A901" s="27" t="s">
        <v>60</v>
      </c>
      <c r="B901" s="13" t="s">
        <v>177</v>
      </c>
      <c r="C901" s="13" t="s">
        <v>330</v>
      </c>
      <c r="D901" s="13" t="s">
        <v>197</v>
      </c>
      <c r="E901" s="14"/>
      <c r="F901" s="14"/>
      <c r="G901" s="38"/>
      <c r="H901" s="14"/>
      <c r="I901" s="14" t="s">
        <v>377</v>
      </c>
      <c r="J901" s="14"/>
      <c r="K901" s="14"/>
      <c r="L901" s="14"/>
      <c r="M901" s="14"/>
      <c r="N901" s="14"/>
      <c r="O901" s="28"/>
    </row>
    <row r="902" spans="1:15" x14ac:dyDescent="0.2">
      <c r="A902" s="25" t="s">
        <v>60</v>
      </c>
      <c r="B902" s="11" t="s">
        <v>177</v>
      </c>
      <c r="C902" s="11" t="s">
        <v>365</v>
      </c>
      <c r="D902" s="11" t="s">
        <v>195</v>
      </c>
      <c r="E902" s="12"/>
      <c r="F902" s="12"/>
      <c r="G902" s="37"/>
      <c r="H902" s="12"/>
      <c r="I902" s="12" t="s">
        <v>376</v>
      </c>
      <c r="J902" s="12"/>
      <c r="K902" s="12"/>
      <c r="L902" s="12"/>
      <c r="M902" s="12"/>
      <c r="N902" s="12"/>
      <c r="O902" s="26"/>
    </row>
    <row r="903" spans="1:15" x14ac:dyDescent="0.2">
      <c r="A903" s="27" t="s">
        <v>60</v>
      </c>
      <c r="B903" s="13" t="s">
        <v>177</v>
      </c>
      <c r="C903" s="13" t="s">
        <v>365</v>
      </c>
      <c r="D903" s="13" t="s">
        <v>197</v>
      </c>
      <c r="E903" s="14"/>
      <c r="F903" s="14"/>
      <c r="G903" s="38"/>
      <c r="H903" s="14"/>
      <c r="I903" s="14" t="s">
        <v>376</v>
      </c>
      <c r="J903" s="14"/>
      <c r="K903" s="14"/>
      <c r="L903" s="14"/>
      <c r="M903" s="14"/>
      <c r="N903" s="14"/>
      <c r="O903" s="28"/>
    </row>
    <row r="904" spans="1:15" x14ac:dyDescent="0.2">
      <c r="A904" s="25" t="s">
        <v>60</v>
      </c>
      <c r="B904" s="11" t="s">
        <v>177</v>
      </c>
      <c r="C904" s="11" t="s">
        <v>344</v>
      </c>
      <c r="D904" s="11" t="s">
        <v>195</v>
      </c>
      <c r="E904" s="12"/>
      <c r="F904" s="12"/>
      <c r="G904" s="37"/>
      <c r="H904" s="12"/>
      <c r="I904" s="12" t="s">
        <v>389</v>
      </c>
      <c r="J904" s="12"/>
      <c r="K904" s="12"/>
      <c r="L904" s="12"/>
      <c r="M904" s="12"/>
      <c r="N904" s="12"/>
      <c r="O904" s="26"/>
    </row>
    <row r="905" spans="1:15" x14ac:dyDescent="0.2">
      <c r="A905" s="27" t="s">
        <v>60</v>
      </c>
      <c r="B905" s="13" t="s">
        <v>177</v>
      </c>
      <c r="C905" s="13" t="s">
        <v>344</v>
      </c>
      <c r="D905" s="13" t="s">
        <v>197</v>
      </c>
      <c r="E905" s="14"/>
      <c r="F905" s="14"/>
      <c r="G905" s="38"/>
      <c r="H905" s="14"/>
      <c r="I905" s="14" t="s">
        <v>376</v>
      </c>
      <c r="J905" s="14"/>
      <c r="K905" s="14"/>
      <c r="L905" s="14"/>
      <c r="M905" s="14"/>
      <c r="N905" s="14"/>
      <c r="O905" s="28"/>
    </row>
    <row r="906" spans="1:15" x14ac:dyDescent="0.2">
      <c r="A906" s="25" t="s">
        <v>60</v>
      </c>
      <c r="B906" s="11" t="s">
        <v>177</v>
      </c>
      <c r="C906" s="11" t="s">
        <v>348</v>
      </c>
      <c r="D906" s="11" t="s">
        <v>195</v>
      </c>
      <c r="E906" s="12"/>
      <c r="F906" s="12"/>
      <c r="G906" s="37"/>
      <c r="H906" s="12"/>
      <c r="I906" s="12" t="s">
        <v>376</v>
      </c>
      <c r="J906" s="12"/>
      <c r="K906" s="12"/>
      <c r="L906" s="12"/>
      <c r="M906" s="12"/>
      <c r="N906" s="12"/>
      <c r="O906" s="26"/>
    </row>
    <row r="907" spans="1:15" x14ac:dyDescent="0.2">
      <c r="A907" s="27" t="s">
        <v>60</v>
      </c>
      <c r="B907" s="13" t="s">
        <v>177</v>
      </c>
      <c r="C907" s="13" t="s">
        <v>348</v>
      </c>
      <c r="D907" s="13" t="s">
        <v>197</v>
      </c>
      <c r="E907" s="14"/>
      <c r="F907" s="14"/>
      <c r="G907" s="38"/>
      <c r="H907" s="14"/>
      <c r="I907" s="14" t="s">
        <v>391</v>
      </c>
      <c r="J907" s="14"/>
      <c r="K907" s="14"/>
      <c r="L907" s="14"/>
      <c r="M907" s="14"/>
      <c r="N907" s="14"/>
      <c r="O907" s="28"/>
    </row>
    <row r="908" spans="1:15" x14ac:dyDescent="0.2">
      <c r="A908" s="25" t="s">
        <v>60</v>
      </c>
      <c r="B908" s="11" t="s">
        <v>177</v>
      </c>
      <c r="C908" s="11" t="s">
        <v>375</v>
      </c>
      <c r="D908" s="11" t="s">
        <v>195</v>
      </c>
      <c r="E908" s="12"/>
      <c r="F908" s="12"/>
      <c r="G908" s="37"/>
      <c r="H908" s="12"/>
      <c r="I908" s="12" t="s">
        <v>381</v>
      </c>
      <c r="J908" s="12"/>
      <c r="K908" s="12"/>
      <c r="L908" s="12"/>
      <c r="M908" s="12"/>
      <c r="N908" s="12"/>
      <c r="O908" s="26"/>
    </row>
    <row r="909" spans="1:15" x14ac:dyDescent="0.2">
      <c r="A909" s="27" t="s">
        <v>60</v>
      </c>
      <c r="B909" s="13" t="s">
        <v>177</v>
      </c>
      <c r="C909" s="13" t="s">
        <v>375</v>
      </c>
      <c r="D909" s="13" t="s">
        <v>197</v>
      </c>
      <c r="E909" s="14"/>
      <c r="F909" s="14"/>
      <c r="G909" s="38"/>
      <c r="H909" s="14"/>
      <c r="I909" s="14" t="s">
        <v>396</v>
      </c>
      <c r="J909" s="14"/>
      <c r="K909" s="14"/>
      <c r="L909" s="14"/>
      <c r="M909" s="14"/>
      <c r="N909" s="14"/>
      <c r="O909" s="28"/>
    </row>
    <row r="910" spans="1:15" x14ac:dyDescent="0.2">
      <c r="A910" s="25" t="s">
        <v>60</v>
      </c>
      <c r="B910" s="11" t="s">
        <v>177</v>
      </c>
      <c r="C910" s="11" t="s">
        <v>357</v>
      </c>
      <c r="D910" s="11" t="s">
        <v>195</v>
      </c>
      <c r="E910" s="12"/>
      <c r="F910" s="12"/>
      <c r="G910" s="37"/>
      <c r="H910" s="12"/>
      <c r="I910" s="12" t="s">
        <v>342</v>
      </c>
      <c r="J910" s="12"/>
      <c r="K910" s="12"/>
      <c r="L910" s="12"/>
      <c r="M910" s="12"/>
      <c r="N910" s="12"/>
      <c r="O910" s="26"/>
    </row>
    <row r="911" spans="1:15" x14ac:dyDescent="0.2">
      <c r="A911" s="27" t="s">
        <v>60</v>
      </c>
      <c r="B911" s="13" t="s">
        <v>177</v>
      </c>
      <c r="C911" s="13" t="s">
        <v>357</v>
      </c>
      <c r="D911" s="13" t="s">
        <v>197</v>
      </c>
      <c r="E911" s="14"/>
      <c r="F911" s="14"/>
      <c r="G911" s="38"/>
      <c r="H911" s="14"/>
      <c r="I911" s="14" t="s">
        <v>336</v>
      </c>
      <c r="J911" s="14"/>
      <c r="K911" s="14"/>
      <c r="L911" s="14"/>
      <c r="M911" s="14"/>
      <c r="N911" s="14"/>
      <c r="O911" s="28"/>
    </row>
    <row r="912" spans="1:15" x14ac:dyDescent="0.2">
      <c r="A912" s="25" t="s">
        <v>60</v>
      </c>
      <c r="B912" s="11" t="s">
        <v>177</v>
      </c>
      <c r="C912" s="11" t="s">
        <v>358</v>
      </c>
      <c r="D912" s="11" t="s">
        <v>195</v>
      </c>
      <c r="E912" s="12"/>
      <c r="F912" s="12"/>
      <c r="G912" s="37"/>
      <c r="H912" s="12"/>
      <c r="I912" s="12" t="s">
        <v>382</v>
      </c>
      <c r="J912" s="12"/>
      <c r="K912" s="12"/>
      <c r="L912" s="12"/>
      <c r="M912" s="12"/>
      <c r="N912" s="12"/>
      <c r="O912" s="26"/>
    </row>
    <row r="913" spans="1:15" x14ac:dyDescent="0.2">
      <c r="A913" s="27" t="s">
        <v>60</v>
      </c>
      <c r="B913" s="13" t="s">
        <v>177</v>
      </c>
      <c r="C913" s="13" t="s">
        <v>358</v>
      </c>
      <c r="D913" s="13" t="s">
        <v>197</v>
      </c>
      <c r="E913" s="14"/>
      <c r="F913" s="14"/>
      <c r="G913" s="38"/>
      <c r="H913" s="14"/>
      <c r="I913" s="14" t="s">
        <v>392</v>
      </c>
      <c r="J913" s="14"/>
      <c r="K913" s="14"/>
      <c r="L913" s="14"/>
      <c r="M913" s="14"/>
      <c r="N913" s="14"/>
      <c r="O913" s="28"/>
    </row>
    <row r="914" spans="1:15" x14ac:dyDescent="0.2">
      <c r="A914" s="25" t="s">
        <v>61</v>
      </c>
      <c r="B914" s="11" t="s">
        <v>147</v>
      </c>
      <c r="C914" s="11" t="s">
        <v>360</v>
      </c>
      <c r="D914" s="11" t="s">
        <v>195</v>
      </c>
      <c r="E914" s="12"/>
      <c r="F914" s="12"/>
      <c r="G914" s="37" t="s">
        <v>361</v>
      </c>
      <c r="H914" s="12"/>
      <c r="I914" s="12"/>
      <c r="J914" s="12"/>
      <c r="K914" s="12"/>
      <c r="L914" s="12">
        <v>30</v>
      </c>
      <c r="M914" s="12"/>
      <c r="N914" s="12"/>
      <c r="O914" s="26"/>
    </row>
    <row r="915" spans="1:15" x14ac:dyDescent="0.2">
      <c r="A915" s="27" t="s">
        <v>61</v>
      </c>
      <c r="B915" s="13" t="s">
        <v>147</v>
      </c>
      <c r="C915" s="13" t="s">
        <v>360</v>
      </c>
      <c r="D915" s="13" t="s">
        <v>197</v>
      </c>
      <c r="E915" s="14"/>
      <c r="F915" s="14"/>
      <c r="G915" s="38" t="s">
        <v>369</v>
      </c>
      <c r="H915" s="14"/>
      <c r="I915" s="14"/>
      <c r="J915" s="14"/>
      <c r="K915" s="14"/>
      <c r="L915" s="14">
        <v>25</v>
      </c>
      <c r="M915" s="14"/>
      <c r="N915" s="14"/>
      <c r="O915" s="28"/>
    </row>
    <row r="916" spans="1:15" x14ac:dyDescent="0.2">
      <c r="A916" s="25" t="s">
        <v>61</v>
      </c>
      <c r="B916" s="11" t="s">
        <v>147</v>
      </c>
      <c r="C916" s="11" t="s">
        <v>325</v>
      </c>
      <c r="D916" s="11" t="s">
        <v>195</v>
      </c>
      <c r="E916" s="12"/>
      <c r="F916" s="12"/>
      <c r="G916" s="37" t="s">
        <v>333</v>
      </c>
      <c r="H916" s="12"/>
      <c r="I916" s="12"/>
      <c r="J916" s="12"/>
      <c r="K916" s="12"/>
      <c r="L916" s="12">
        <v>25</v>
      </c>
      <c r="M916" s="12"/>
      <c r="N916" s="12"/>
      <c r="O916" s="26"/>
    </row>
    <row r="917" spans="1:15" x14ac:dyDescent="0.2">
      <c r="A917" s="27" t="s">
        <v>61</v>
      </c>
      <c r="B917" s="13" t="s">
        <v>147</v>
      </c>
      <c r="C917" s="13" t="s">
        <v>325</v>
      </c>
      <c r="D917" s="13" t="s">
        <v>197</v>
      </c>
      <c r="E917" s="14"/>
      <c r="F917" s="14"/>
      <c r="G917" s="38" t="s">
        <v>329</v>
      </c>
      <c r="H917" s="14"/>
      <c r="I917" s="14"/>
      <c r="J917" s="14"/>
      <c r="K917" s="14"/>
      <c r="L917" s="14">
        <v>21</v>
      </c>
      <c r="M917" s="14"/>
      <c r="N917" s="14"/>
      <c r="O917" s="28"/>
    </row>
    <row r="918" spans="1:15" x14ac:dyDescent="0.2">
      <c r="A918" s="25" t="s">
        <v>61</v>
      </c>
      <c r="B918" s="11" t="s">
        <v>147</v>
      </c>
      <c r="C918" s="11" t="s">
        <v>330</v>
      </c>
      <c r="D918" s="11" t="s">
        <v>195</v>
      </c>
      <c r="E918" s="12"/>
      <c r="F918" s="12"/>
      <c r="G918" s="37" t="s">
        <v>346</v>
      </c>
      <c r="H918" s="12"/>
      <c r="I918" s="12"/>
      <c r="J918" s="12"/>
      <c r="K918" s="12"/>
      <c r="L918" s="12">
        <v>49</v>
      </c>
      <c r="M918" s="12"/>
      <c r="N918" s="12"/>
      <c r="O918" s="26"/>
    </row>
    <row r="919" spans="1:15" x14ac:dyDescent="0.2">
      <c r="A919" s="27" t="s">
        <v>61</v>
      </c>
      <c r="B919" s="13" t="s">
        <v>147</v>
      </c>
      <c r="C919" s="13" t="s">
        <v>330</v>
      </c>
      <c r="D919" s="13" t="s">
        <v>197</v>
      </c>
      <c r="E919" s="14"/>
      <c r="F919" s="14"/>
      <c r="G919" s="38" t="s">
        <v>323</v>
      </c>
      <c r="H919" s="14"/>
      <c r="I919" s="14"/>
      <c r="J919" s="14"/>
      <c r="K919" s="14"/>
      <c r="L919" s="14">
        <v>43</v>
      </c>
      <c r="M919" s="14"/>
      <c r="N919" s="14"/>
      <c r="O919" s="28"/>
    </row>
    <row r="920" spans="1:15" x14ac:dyDescent="0.2">
      <c r="A920" s="25" t="s">
        <v>61</v>
      </c>
      <c r="B920" s="11" t="s">
        <v>147</v>
      </c>
      <c r="C920" s="11" t="s">
        <v>365</v>
      </c>
      <c r="D920" s="11" t="s">
        <v>195</v>
      </c>
      <c r="E920" s="12"/>
      <c r="F920" s="12"/>
      <c r="G920" s="37" t="s">
        <v>372</v>
      </c>
      <c r="H920" s="12"/>
      <c r="I920" s="12"/>
      <c r="J920" s="12"/>
      <c r="K920" s="12"/>
      <c r="L920" s="12">
        <v>61</v>
      </c>
      <c r="M920" s="12"/>
      <c r="N920" s="12"/>
      <c r="O920" s="26"/>
    </row>
    <row r="921" spans="1:15" x14ac:dyDescent="0.2">
      <c r="A921" s="27" t="s">
        <v>61</v>
      </c>
      <c r="B921" s="13" t="s">
        <v>147</v>
      </c>
      <c r="C921" s="13" t="s">
        <v>365</v>
      </c>
      <c r="D921" s="13" t="s">
        <v>197</v>
      </c>
      <c r="E921" s="14"/>
      <c r="F921" s="14"/>
      <c r="G921" s="38" t="s">
        <v>413</v>
      </c>
      <c r="H921" s="14"/>
      <c r="I921" s="14"/>
      <c r="J921" s="14"/>
      <c r="K921" s="14"/>
      <c r="L921" s="14">
        <v>48</v>
      </c>
      <c r="M921" s="14"/>
      <c r="N921" s="14"/>
      <c r="O921" s="28"/>
    </row>
    <row r="922" spans="1:15" x14ac:dyDescent="0.2">
      <c r="A922" s="25" t="s">
        <v>61</v>
      </c>
      <c r="B922" s="11" t="s">
        <v>147</v>
      </c>
      <c r="C922" s="11" t="s">
        <v>344</v>
      </c>
      <c r="D922" s="11" t="s">
        <v>195</v>
      </c>
      <c r="E922" s="12"/>
      <c r="F922" s="12"/>
      <c r="G922" s="37" t="s">
        <v>373</v>
      </c>
      <c r="H922" s="12"/>
      <c r="I922" s="12"/>
      <c r="J922" s="12"/>
      <c r="K922" s="12"/>
      <c r="L922" s="12">
        <v>58</v>
      </c>
      <c r="M922" s="12"/>
      <c r="N922" s="12"/>
      <c r="O922" s="26"/>
    </row>
    <row r="923" spans="1:15" x14ac:dyDescent="0.2">
      <c r="A923" s="27" t="s">
        <v>61</v>
      </c>
      <c r="B923" s="13" t="s">
        <v>147</v>
      </c>
      <c r="C923" s="13" t="s">
        <v>344</v>
      </c>
      <c r="D923" s="13" t="s">
        <v>197</v>
      </c>
      <c r="E923" s="14"/>
      <c r="F923" s="14"/>
      <c r="G923" s="38" t="s">
        <v>420</v>
      </c>
      <c r="H923" s="14"/>
      <c r="I923" s="14"/>
      <c r="J923" s="14"/>
      <c r="K923" s="14"/>
      <c r="L923" s="14">
        <v>45</v>
      </c>
      <c r="M923" s="14"/>
      <c r="N923" s="14"/>
      <c r="O923" s="28"/>
    </row>
    <row r="924" spans="1:15" x14ac:dyDescent="0.2">
      <c r="A924" s="25" t="s">
        <v>61</v>
      </c>
      <c r="B924" s="11" t="s">
        <v>147</v>
      </c>
      <c r="C924" s="11" t="s">
        <v>348</v>
      </c>
      <c r="D924" s="11" t="s">
        <v>195</v>
      </c>
      <c r="E924" s="12"/>
      <c r="F924" s="12"/>
      <c r="G924" s="37" t="s">
        <v>353</v>
      </c>
      <c r="H924" s="12"/>
      <c r="I924" s="12"/>
      <c r="J924" s="12"/>
      <c r="K924" s="12"/>
      <c r="L924" s="12">
        <v>71</v>
      </c>
      <c r="M924" s="12"/>
      <c r="N924" s="12"/>
      <c r="O924" s="26"/>
    </row>
    <row r="925" spans="1:15" x14ac:dyDescent="0.2">
      <c r="A925" s="27" t="s">
        <v>61</v>
      </c>
      <c r="B925" s="13" t="s">
        <v>147</v>
      </c>
      <c r="C925" s="13" t="s">
        <v>348</v>
      </c>
      <c r="D925" s="13" t="s">
        <v>197</v>
      </c>
      <c r="E925" s="14"/>
      <c r="F925" s="14"/>
      <c r="G925" s="38" t="s">
        <v>409</v>
      </c>
      <c r="H925" s="14"/>
      <c r="I925" s="14"/>
      <c r="J925" s="14"/>
      <c r="K925" s="14"/>
      <c r="L925" s="14">
        <v>63</v>
      </c>
      <c r="M925" s="14"/>
      <c r="N925" s="14"/>
      <c r="O925" s="28"/>
    </row>
    <row r="926" spans="1:15" x14ac:dyDescent="0.2">
      <c r="A926" s="25" t="s">
        <v>61</v>
      </c>
      <c r="B926" s="11" t="s">
        <v>147</v>
      </c>
      <c r="C926" s="11" t="s">
        <v>375</v>
      </c>
      <c r="D926" s="11" t="s">
        <v>195</v>
      </c>
      <c r="E926" s="12"/>
      <c r="F926" s="12"/>
      <c r="G926" s="37" t="s">
        <v>326</v>
      </c>
      <c r="H926" s="12"/>
      <c r="I926" s="12"/>
      <c r="J926" s="12"/>
      <c r="K926" s="12"/>
      <c r="L926" s="12">
        <v>16</v>
      </c>
      <c r="M926" s="12"/>
      <c r="N926" s="12"/>
      <c r="O926" s="26"/>
    </row>
    <row r="927" spans="1:15" x14ac:dyDescent="0.2">
      <c r="A927" s="27" t="s">
        <v>61</v>
      </c>
      <c r="B927" s="13" t="s">
        <v>147</v>
      </c>
      <c r="C927" s="13" t="s">
        <v>375</v>
      </c>
      <c r="D927" s="13" t="s">
        <v>197</v>
      </c>
      <c r="E927" s="14"/>
      <c r="F927" s="14"/>
      <c r="G927" s="38" t="s">
        <v>333</v>
      </c>
      <c r="H927" s="14"/>
      <c r="I927" s="14"/>
      <c r="J927" s="14"/>
      <c r="K927" s="14"/>
      <c r="L927" s="14">
        <v>19</v>
      </c>
      <c r="M927" s="14"/>
      <c r="N927" s="14"/>
      <c r="O927" s="28"/>
    </row>
    <row r="928" spans="1:15" x14ac:dyDescent="0.2">
      <c r="A928" s="25" t="s">
        <v>61</v>
      </c>
      <c r="B928" s="11" t="s">
        <v>147</v>
      </c>
      <c r="C928" s="11" t="s">
        <v>357</v>
      </c>
      <c r="D928" s="11" t="s">
        <v>195</v>
      </c>
      <c r="E928" s="12"/>
      <c r="F928" s="12"/>
      <c r="G928" s="37" t="s">
        <v>356</v>
      </c>
      <c r="H928" s="12"/>
      <c r="I928" s="12"/>
      <c r="J928" s="12"/>
      <c r="K928" s="12"/>
      <c r="L928" s="12">
        <v>11</v>
      </c>
      <c r="M928" s="12"/>
      <c r="N928" s="12"/>
      <c r="O928" s="26"/>
    </row>
    <row r="929" spans="1:15" x14ac:dyDescent="0.2">
      <c r="A929" s="27" t="s">
        <v>61</v>
      </c>
      <c r="B929" s="13" t="s">
        <v>147</v>
      </c>
      <c r="C929" s="13" t="s">
        <v>357</v>
      </c>
      <c r="D929" s="13" t="s">
        <v>197</v>
      </c>
      <c r="E929" s="14"/>
      <c r="F929" s="14"/>
      <c r="G929" s="38" t="s">
        <v>320</v>
      </c>
      <c r="H929" s="14"/>
      <c r="I929" s="14"/>
      <c r="J929" s="14"/>
      <c r="K929" s="14"/>
      <c r="L929" s="14">
        <v>12</v>
      </c>
      <c r="M929" s="14"/>
      <c r="N929" s="14"/>
      <c r="O929" s="28"/>
    </row>
    <row r="930" spans="1:15" x14ac:dyDescent="0.2">
      <c r="A930" s="25" t="s">
        <v>61</v>
      </c>
      <c r="B930" s="11" t="s">
        <v>147</v>
      </c>
      <c r="C930" s="11" t="s">
        <v>358</v>
      </c>
      <c r="D930" s="11" t="s">
        <v>195</v>
      </c>
      <c r="E930" s="12"/>
      <c r="F930" s="12"/>
      <c r="G930" s="37" t="s">
        <v>371</v>
      </c>
      <c r="H930" s="12"/>
      <c r="I930" s="12"/>
      <c r="J930" s="12"/>
      <c r="K930" s="12"/>
      <c r="L930" s="12">
        <v>36</v>
      </c>
      <c r="M930" s="12"/>
      <c r="N930" s="12"/>
      <c r="O930" s="26"/>
    </row>
    <row r="931" spans="1:15" x14ac:dyDescent="0.2">
      <c r="A931" s="27" t="s">
        <v>61</v>
      </c>
      <c r="B931" s="13" t="s">
        <v>147</v>
      </c>
      <c r="C931" s="13" t="s">
        <v>358</v>
      </c>
      <c r="D931" s="13" t="s">
        <v>197</v>
      </c>
      <c r="E931" s="14"/>
      <c r="F931" s="14"/>
      <c r="G931" s="38" t="s">
        <v>371</v>
      </c>
      <c r="H931" s="14"/>
      <c r="I931" s="14"/>
      <c r="J931" s="14"/>
      <c r="K931" s="14"/>
      <c r="L931" s="14">
        <v>41</v>
      </c>
      <c r="M931" s="14"/>
      <c r="N931" s="14"/>
      <c r="O931" s="28"/>
    </row>
    <row r="932" spans="1:15" x14ac:dyDescent="0.2">
      <c r="A932" s="25" t="s">
        <v>63</v>
      </c>
      <c r="B932" s="11" t="s">
        <v>149</v>
      </c>
      <c r="C932" s="11" t="s">
        <v>360</v>
      </c>
      <c r="D932" s="11" t="s">
        <v>195</v>
      </c>
      <c r="E932" s="12"/>
      <c r="F932" s="12" t="s">
        <v>363</v>
      </c>
      <c r="G932" s="37"/>
      <c r="H932" s="12"/>
      <c r="I932" s="12"/>
      <c r="J932" s="12"/>
      <c r="K932" s="12" t="s">
        <v>335</v>
      </c>
      <c r="L932" s="12"/>
      <c r="M932" s="12"/>
      <c r="N932" s="12"/>
      <c r="O932" s="26"/>
    </row>
    <row r="933" spans="1:15" x14ac:dyDescent="0.2">
      <c r="A933" s="27" t="s">
        <v>63</v>
      </c>
      <c r="B933" s="13" t="s">
        <v>149</v>
      </c>
      <c r="C933" s="13" t="s">
        <v>360</v>
      </c>
      <c r="D933" s="13" t="s">
        <v>197</v>
      </c>
      <c r="E933" s="14"/>
      <c r="F933" s="14" t="s">
        <v>397</v>
      </c>
      <c r="G933" s="38"/>
      <c r="H933" s="14"/>
      <c r="I933" s="14"/>
      <c r="J933" s="14"/>
      <c r="K933" s="14" t="s">
        <v>346</v>
      </c>
      <c r="L933" s="14"/>
      <c r="M933" s="14"/>
      <c r="N933" s="14"/>
      <c r="O933" s="28"/>
    </row>
    <row r="934" spans="1:15" x14ac:dyDescent="0.2">
      <c r="A934" s="25" t="s">
        <v>63</v>
      </c>
      <c r="B934" s="11" t="s">
        <v>149</v>
      </c>
      <c r="C934" s="11" t="s">
        <v>325</v>
      </c>
      <c r="D934" s="11" t="s">
        <v>195</v>
      </c>
      <c r="E934" s="12"/>
      <c r="F934" s="12" t="s">
        <v>359</v>
      </c>
      <c r="G934" s="37"/>
      <c r="H934" s="12"/>
      <c r="I934" s="12"/>
      <c r="J934" s="12"/>
      <c r="K934" s="12" t="s">
        <v>323</v>
      </c>
      <c r="L934" s="12"/>
      <c r="M934" s="12"/>
      <c r="N934" s="12"/>
      <c r="O934" s="26"/>
    </row>
    <row r="935" spans="1:15" x14ac:dyDescent="0.2">
      <c r="A935" s="27" t="s">
        <v>63</v>
      </c>
      <c r="B935" s="13" t="s">
        <v>149</v>
      </c>
      <c r="C935" s="13" t="s">
        <v>325</v>
      </c>
      <c r="D935" s="13" t="s">
        <v>197</v>
      </c>
      <c r="E935" s="14"/>
      <c r="F935" s="14" t="s">
        <v>352</v>
      </c>
      <c r="G935" s="38"/>
      <c r="H935" s="14"/>
      <c r="I935" s="14"/>
      <c r="J935" s="14"/>
      <c r="K935" s="14" t="s">
        <v>362</v>
      </c>
      <c r="L935" s="14"/>
      <c r="M935" s="14"/>
      <c r="N935" s="14"/>
      <c r="O935" s="28"/>
    </row>
    <row r="936" spans="1:15" x14ac:dyDescent="0.2">
      <c r="A936" s="25" t="s">
        <v>63</v>
      </c>
      <c r="B936" s="11" t="s">
        <v>149</v>
      </c>
      <c r="C936" s="11" t="s">
        <v>330</v>
      </c>
      <c r="D936" s="11" t="s">
        <v>195</v>
      </c>
      <c r="E936" s="12"/>
      <c r="F936" s="12" t="s">
        <v>403</v>
      </c>
      <c r="G936" s="37"/>
      <c r="H936" s="12"/>
      <c r="I936" s="12"/>
      <c r="J936" s="12"/>
      <c r="K936" s="12" t="s">
        <v>399</v>
      </c>
      <c r="L936" s="12"/>
      <c r="M936" s="12"/>
      <c r="N936" s="12"/>
      <c r="O936" s="26"/>
    </row>
    <row r="937" spans="1:15" x14ac:dyDescent="0.2">
      <c r="A937" s="27" t="s">
        <v>63</v>
      </c>
      <c r="B937" s="13" t="s">
        <v>149</v>
      </c>
      <c r="C937" s="13" t="s">
        <v>330</v>
      </c>
      <c r="D937" s="13" t="s">
        <v>197</v>
      </c>
      <c r="E937" s="14"/>
      <c r="F937" s="14" t="s">
        <v>367</v>
      </c>
      <c r="G937" s="38"/>
      <c r="H937" s="14"/>
      <c r="I937" s="14"/>
      <c r="J937" s="14"/>
      <c r="K937" s="14" t="s">
        <v>335</v>
      </c>
      <c r="L937" s="14"/>
      <c r="M937" s="14"/>
      <c r="N937" s="14"/>
      <c r="O937" s="28"/>
    </row>
    <row r="938" spans="1:15" x14ac:dyDescent="0.2">
      <c r="A938" s="25" t="s">
        <v>63</v>
      </c>
      <c r="B938" s="11" t="s">
        <v>149</v>
      </c>
      <c r="C938" s="11" t="s">
        <v>365</v>
      </c>
      <c r="D938" s="11" t="s">
        <v>195</v>
      </c>
      <c r="E938" s="12"/>
      <c r="F938" s="12" t="s">
        <v>414</v>
      </c>
      <c r="G938" s="37"/>
      <c r="H938" s="12"/>
      <c r="I938" s="12"/>
      <c r="J938" s="12"/>
      <c r="K938" s="12" t="s">
        <v>411</v>
      </c>
      <c r="L938" s="12"/>
      <c r="M938" s="12"/>
      <c r="N938" s="12"/>
      <c r="O938" s="26"/>
    </row>
    <row r="939" spans="1:15" x14ac:dyDescent="0.2">
      <c r="A939" s="27" t="s">
        <v>63</v>
      </c>
      <c r="B939" s="13" t="s">
        <v>149</v>
      </c>
      <c r="C939" s="13" t="s">
        <v>365</v>
      </c>
      <c r="D939" s="13" t="s">
        <v>197</v>
      </c>
      <c r="E939" s="14"/>
      <c r="F939" s="14" t="s">
        <v>374</v>
      </c>
      <c r="G939" s="38"/>
      <c r="H939" s="14"/>
      <c r="I939" s="14"/>
      <c r="J939" s="14"/>
      <c r="K939" s="14" t="s">
        <v>418</v>
      </c>
      <c r="L939" s="14"/>
      <c r="M939" s="14"/>
      <c r="N939" s="14"/>
      <c r="O939" s="28"/>
    </row>
    <row r="940" spans="1:15" x14ac:dyDescent="0.2">
      <c r="A940" s="25" t="s">
        <v>63</v>
      </c>
      <c r="B940" s="11" t="s">
        <v>149</v>
      </c>
      <c r="C940" s="11" t="s">
        <v>344</v>
      </c>
      <c r="D940" s="11" t="s">
        <v>195</v>
      </c>
      <c r="E940" s="12"/>
      <c r="F940" s="12" t="s">
        <v>393</v>
      </c>
      <c r="G940" s="37"/>
      <c r="H940" s="12"/>
      <c r="I940" s="12"/>
      <c r="J940" s="12"/>
      <c r="K940" s="12" t="s">
        <v>386</v>
      </c>
      <c r="L940" s="12"/>
      <c r="M940" s="12"/>
      <c r="N940" s="12"/>
      <c r="O940" s="26"/>
    </row>
    <row r="941" spans="1:15" x14ac:dyDescent="0.2">
      <c r="A941" s="27" t="s">
        <v>63</v>
      </c>
      <c r="B941" s="13" t="s">
        <v>149</v>
      </c>
      <c r="C941" s="13" t="s">
        <v>344</v>
      </c>
      <c r="D941" s="13" t="s">
        <v>197</v>
      </c>
      <c r="E941" s="14"/>
      <c r="F941" s="14" t="s">
        <v>396</v>
      </c>
      <c r="G941" s="38"/>
      <c r="H941" s="14"/>
      <c r="I941" s="14"/>
      <c r="J941" s="14"/>
      <c r="K941" s="14" t="s">
        <v>383</v>
      </c>
      <c r="L941" s="14"/>
      <c r="M941" s="14"/>
      <c r="N941" s="14"/>
      <c r="O941" s="28"/>
    </row>
    <row r="942" spans="1:15" x14ac:dyDescent="0.2">
      <c r="A942" s="25" t="s">
        <v>63</v>
      </c>
      <c r="B942" s="11" t="s">
        <v>149</v>
      </c>
      <c r="C942" s="11" t="s">
        <v>348</v>
      </c>
      <c r="D942" s="11" t="s">
        <v>195</v>
      </c>
      <c r="E942" s="12"/>
      <c r="F942" s="12" t="s">
        <v>407</v>
      </c>
      <c r="G942" s="37"/>
      <c r="H942" s="12"/>
      <c r="I942" s="12"/>
      <c r="J942" s="12"/>
      <c r="K942" s="12" t="s">
        <v>395</v>
      </c>
      <c r="L942" s="12"/>
      <c r="M942" s="12"/>
      <c r="N942" s="12"/>
      <c r="O942" s="26"/>
    </row>
    <row r="943" spans="1:15" x14ac:dyDescent="0.2">
      <c r="A943" s="27" t="s">
        <v>63</v>
      </c>
      <c r="B943" s="13" t="s">
        <v>149</v>
      </c>
      <c r="C943" s="13" t="s">
        <v>348</v>
      </c>
      <c r="D943" s="13" t="s">
        <v>197</v>
      </c>
      <c r="E943" s="14"/>
      <c r="F943" s="14" t="s">
        <v>400</v>
      </c>
      <c r="G943" s="38"/>
      <c r="H943" s="14"/>
      <c r="I943" s="14"/>
      <c r="J943" s="14"/>
      <c r="K943" s="14" t="s">
        <v>384</v>
      </c>
      <c r="L943" s="14"/>
      <c r="M943" s="14"/>
      <c r="N943" s="14"/>
      <c r="O943" s="28"/>
    </row>
    <row r="944" spans="1:15" x14ac:dyDescent="0.2">
      <c r="A944" s="25" t="s">
        <v>63</v>
      </c>
      <c r="B944" s="11" t="s">
        <v>149</v>
      </c>
      <c r="C944" s="11" t="s">
        <v>375</v>
      </c>
      <c r="D944" s="11" t="s">
        <v>195</v>
      </c>
      <c r="E944" s="12"/>
      <c r="F944" s="12" t="s">
        <v>356</v>
      </c>
      <c r="G944" s="37"/>
      <c r="H944" s="12"/>
      <c r="I944" s="12"/>
      <c r="J944" s="12"/>
      <c r="K944" s="12" t="s">
        <v>333</v>
      </c>
      <c r="L944" s="12"/>
      <c r="M944" s="12"/>
      <c r="N944" s="12"/>
      <c r="O944" s="26"/>
    </row>
    <row r="945" spans="1:15" x14ac:dyDescent="0.2">
      <c r="A945" s="27" t="s">
        <v>63</v>
      </c>
      <c r="B945" s="13" t="s">
        <v>149</v>
      </c>
      <c r="C945" s="13" t="s">
        <v>375</v>
      </c>
      <c r="D945" s="13" t="s">
        <v>197</v>
      </c>
      <c r="E945" s="14"/>
      <c r="F945" s="14" t="s">
        <v>329</v>
      </c>
      <c r="G945" s="38"/>
      <c r="H945" s="14"/>
      <c r="I945" s="14"/>
      <c r="J945" s="14"/>
      <c r="K945" s="14" t="s">
        <v>356</v>
      </c>
      <c r="L945" s="14"/>
      <c r="M945" s="14"/>
      <c r="N945" s="14"/>
      <c r="O945" s="28"/>
    </row>
    <row r="946" spans="1:15" x14ac:dyDescent="0.2">
      <c r="A946" s="25" t="s">
        <v>63</v>
      </c>
      <c r="B946" s="11" t="s">
        <v>149</v>
      </c>
      <c r="C946" s="11" t="s">
        <v>357</v>
      </c>
      <c r="D946" s="11" t="s">
        <v>195</v>
      </c>
      <c r="E946" s="12"/>
      <c r="F946" s="12" t="s">
        <v>319</v>
      </c>
      <c r="G946" s="37"/>
      <c r="H946" s="12"/>
      <c r="I946" s="12"/>
      <c r="J946" s="12"/>
      <c r="K946" s="12" t="s">
        <v>318</v>
      </c>
      <c r="L946" s="12"/>
      <c r="M946" s="12"/>
      <c r="N946" s="12"/>
      <c r="O946" s="26"/>
    </row>
    <row r="947" spans="1:15" x14ac:dyDescent="0.2">
      <c r="A947" s="27" t="s">
        <v>63</v>
      </c>
      <c r="B947" s="13" t="s">
        <v>149</v>
      </c>
      <c r="C947" s="13" t="s">
        <v>357</v>
      </c>
      <c r="D947" s="13" t="s">
        <v>197</v>
      </c>
      <c r="E947" s="14"/>
      <c r="F947" s="14" t="s">
        <v>317</v>
      </c>
      <c r="G947" s="38"/>
      <c r="H947" s="14"/>
      <c r="I947" s="14"/>
      <c r="J947" s="14"/>
      <c r="K947" s="14" t="s">
        <v>321</v>
      </c>
      <c r="L947" s="14"/>
      <c r="M947" s="14"/>
      <c r="N947" s="14"/>
      <c r="O947" s="28"/>
    </row>
    <row r="948" spans="1:15" x14ac:dyDescent="0.2">
      <c r="A948" s="25" t="s">
        <v>63</v>
      </c>
      <c r="B948" s="11" t="s">
        <v>149</v>
      </c>
      <c r="C948" s="11" t="s">
        <v>358</v>
      </c>
      <c r="D948" s="11" t="s">
        <v>195</v>
      </c>
      <c r="E948" s="12"/>
      <c r="F948" s="12" t="s">
        <v>326</v>
      </c>
      <c r="G948" s="37"/>
      <c r="H948" s="12"/>
      <c r="I948" s="12"/>
      <c r="J948" s="12"/>
      <c r="K948" s="12" t="s">
        <v>333</v>
      </c>
      <c r="L948" s="12"/>
      <c r="M948" s="12"/>
      <c r="N948" s="12"/>
      <c r="O948" s="26"/>
    </row>
    <row r="949" spans="1:15" x14ac:dyDescent="0.2">
      <c r="A949" s="27" t="s">
        <v>63</v>
      </c>
      <c r="B949" s="13" t="s">
        <v>149</v>
      </c>
      <c r="C949" s="13" t="s">
        <v>358</v>
      </c>
      <c r="D949" s="13" t="s">
        <v>197</v>
      </c>
      <c r="E949" s="14"/>
      <c r="F949" s="14" t="s">
        <v>345</v>
      </c>
      <c r="G949" s="38"/>
      <c r="H949" s="14"/>
      <c r="I949" s="14"/>
      <c r="J949" s="14"/>
      <c r="K949" s="14" t="s">
        <v>320</v>
      </c>
      <c r="L949" s="14"/>
      <c r="M949" s="14"/>
      <c r="N949" s="14"/>
      <c r="O949" s="28"/>
    </row>
    <row r="950" spans="1:15" x14ac:dyDescent="0.2">
      <c r="A950" s="25" t="s">
        <v>64</v>
      </c>
      <c r="B950" s="11" t="s">
        <v>150</v>
      </c>
      <c r="C950" s="11" t="s">
        <v>360</v>
      </c>
      <c r="D950" s="11" t="s">
        <v>195</v>
      </c>
      <c r="E950" s="12"/>
      <c r="F950" s="12"/>
      <c r="G950" s="37"/>
      <c r="H950" s="12">
        <v>12</v>
      </c>
      <c r="I950" s="12"/>
      <c r="J950" s="12"/>
      <c r="K950" s="12" t="s">
        <v>341</v>
      </c>
      <c r="L950" s="12"/>
      <c r="M950" s="12">
        <v>25</v>
      </c>
      <c r="N950" s="12" t="s">
        <v>371</v>
      </c>
      <c r="O950" s="26"/>
    </row>
    <row r="951" spans="1:15" x14ac:dyDescent="0.2">
      <c r="A951" s="27" t="s">
        <v>64</v>
      </c>
      <c r="B951" s="13" t="s">
        <v>150</v>
      </c>
      <c r="C951" s="13" t="s">
        <v>360</v>
      </c>
      <c r="D951" s="13" t="s">
        <v>197</v>
      </c>
      <c r="E951" s="14"/>
      <c r="F951" s="14"/>
      <c r="G951" s="38"/>
      <c r="H951" s="14">
        <v>19</v>
      </c>
      <c r="I951" s="14"/>
      <c r="J951" s="14"/>
      <c r="K951" s="14" t="s">
        <v>362</v>
      </c>
      <c r="L951" s="14"/>
      <c r="M951" s="14">
        <v>24</v>
      </c>
      <c r="N951" s="14" t="s">
        <v>404</v>
      </c>
      <c r="O951" s="28"/>
    </row>
    <row r="952" spans="1:15" x14ac:dyDescent="0.2">
      <c r="A952" s="25" t="s">
        <v>64</v>
      </c>
      <c r="B952" s="11" t="s">
        <v>150</v>
      </c>
      <c r="C952" s="11" t="s">
        <v>365</v>
      </c>
      <c r="D952" s="11" t="s">
        <v>195</v>
      </c>
      <c r="E952" s="12"/>
      <c r="F952" s="12"/>
      <c r="G952" s="37"/>
      <c r="H952" s="12">
        <v>38</v>
      </c>
      <c r="I952" s="12"/>
      <c r="J952" s="12"/>
      <c r="K952" s="12" t="s">
        <v>368</v>
      </c>
      <c r="L952" s="12"/>
      <c r="M952" s="12">
        <v>52</v>
      </c>
      <c r="N952" s="12" t="s">
        <v>370</v>
      </c>
      <c r="O952" s="26"/>
    </row>
    <row r="953" spans="1:15" x14ac:dyDescent="0.2">
      <c r="A953" s="27" t="s">
        <v>64</v>
      </c>
      <c r="B953" s="13" t="s">
        <v>150</v>
      </c>
      <c r="C953" s="13" t="s">
        <v>365</v>
      </c>
      <c r="D953" s="13" t="s">
        <v>197</v>
      </c>
      <c r="E953" s="14"/>
      <c r="F953" s="14"/>
      <c r="G953" s="38"/>
      <c r="H953" s="14">
        <v>41</v>
      </c>
      <c r="I953" s="14"/>
      <c r="J953" s="14"/>
      <c r="K953" s="14" t="s">
        <v>368</v>
      </c>
      <c r="L953" s="14"/>
      <c r="M953" s="14">
        <v>49</v>
      </c>
      <c r="N953" s="14" t="s">
        <v>349</v>
      </c>
      <c r="O953" s="28"/>
    </row>
    <row r="954" spans="1:15" x14ac:dyDescent="0.2">
      <c r="A954" s="25" t="s">
        <v>64</v>
      </c>
      <c r="B954" s="11" t="s">
        <v>150</v>
      </c>
      <c r="C954" s="11" t="s">
        <v>375</v>
      </c>
      <c r="D954" s="11" t="s">
        <v>195</v>
      </c>
      <c r="E954" s="12"/>
      <c r="F954" s="12"/>
      <c r="G954" s="37"/>
      <c r="H954" s="12">
        <v>6</v>
      </c>
      <c r="I954" s="12"/>
      <c r="J954" s="12"/>
      <c r="K954" s="12" t="s">
        <v>355</v>
      </c>
      <c r="L954" s="12"/>
      <c r="M954" s="12">
        <v>7</v>
      </c>
      <c r="N954" s="12" t="s">
        <v>318</v>
      </c>
      <c r="O954" s="26"/>
    </row>
    <row r="955" spans="1:15" x14ac:dyDescent="0.2">
      <c r="A955" s="27" t="s">
        <v>64</v>
      </c>
      <c r="B955" s="13" t="s">
        <v>150</v>
      </c>
      <c r="C955" s="13" t="s">
        <v>375</v>
      </c>
      <c r="D955" s="13" t="s">
        <v>197</v>
      </c>
      <c r="E955" s="14"/>
      <c r="F955" s="14"/>
      <c r="G955" s="38"/>
      <c r="H955" s="14">
        <v>8</v>
      </c>
      <c r="I955" s="14"/>
      <c r="J955" s="14"/>
      <c r="K955" s="14" t="s">
        <v>340</v>
      </c>
      <c r="L955" s="14"/>
      <c r="M955" s="14">
        <v>12</v>
      </c>
      <c r="N955" s="14" t="s">
        <v>328</v>
      </c>
      <c r="O955" s="28"/>
    </row>
    <row r="956" spans="1:15" x14ac:dyDescent="0.2">
      <c r="A956" s="25" t="s">
        <v>64</v>
      </c>
      <c r="B956" s="11" t="s">
        <v>150</v>
      </c>
      <c r="C956" s="11" t="s">
        <v>325</v>
      </c>
      <c r="D956" s="11" t="s">
        <v>195</v>
      </c>
      <c r="E956" s="12"/>
      <c r="F956" s="12"/>
      <c r="G956" s="37"/>
      <c r="H956" s="12">
        <v>3</v>
      </c>
      <c r="I956" s="12"/>
      <c r="J956" s="12"/>
      <c r="K956" s="12"/>
      <c r="L956" s="12"/>
      <c r="M956" s="12">
        <v>12</v>
      </c>
      <c r="N956" s="12" t="s">
        <v>361</v>
      </c>
      <c r="O956" s="26"/>
    </row>
    <row r="957" spans="1:15" x14ac:dyDescent="0.2">
      <c r="A957" s="27" t="s">
        <v>64</v>
      </c>
      <c r="B957" s="13" t="s">
        <v>150</v>
      </c>
      <c r="C957" s="13" t="s">
        <v>325</v>
      </c>
      <c r="D957" s="13" t="s">
        <v>197</v>
      </c>
      <c r="E957" s="14"/>
      <c r="F957" s="14"/>
      <c r="G957" s="38"/>
      <c r="H957" s="14">
        <v>7</v>
      </c>
      <c r="I957" s="14"/>
      <c r="J957" s="14"/>
      <c r="K957" s="14"/>
      <c r="L957" s="14"/>
      <c r="M957" s="14">
        <v>17</v>
      </c>
      <c r="N957" s="14" t="s">
        <v>359</v>
      </c>
      <c r="O957" s="28"/>
    </row>
    <row r="958" spans="1:15" x14ac:dyDescent="0.2">
      <c r="A958" s="25" t="s">
        <v>64</v>
      </c>
      <c r="B958" s="11" t="s">
        <v>150</v>
      </c>
      <c r="C958" s="11" t="s">
        <v>330</v>
      </c>
      <c r="D958" s="11" t="s">
        <v>195</v>
      </c>
      <c r="E958" s="12"/>
      <c r="F958" s="12"/>
      <c r="G958" s="37"/>
      <c r="H958" s="12">
        <v>22</v>
      </c>
      <c r="I958" s="12"/>
      <c r="J958" s="12"/>
      <c r="K958" s="12"/>
      <c r="L958" s="12"/>
      <c r="M958" s="12">
        <v>39</v>
      </c>
      <c r="N958" s="12" t="s">
        <v>420</v>
      </c>
      <c r="O958" s="26"/>
    </row>
    <row r="959" spans="1:15" x14ac:dyDescent="0.2">
      <c r="A959" s="27" t="s">
        <v>64</v>
      </c>
      <c r="B959" s="13" t="s">
        <v>150</v>
      </c>
      <c r="C959" s="13" t="s">
        <v>330</v>
      </c>
      <c r="D959" s="13" t="s">
        <v>197</v>
      </c>
      <c r="E959" s="14"/>
      <c r="F959" s="14"/>
      <c r="G959" s="38"/>
      <c r="H959" s="14">
        <v>31</v>
      </c>
      <c r="I959" s="14"/>
      <c r="J959" s="14"/>
      <c r="K959" s="14"/>
      <c r="L959" s="14"/>
      <c r="M959" s="14">
        <v>30</v>
      </c>
      <c r="N959" s="14" t="s">
        <v>413</v>
      </c>
      <c r="O959" s="28"/>
    </row>
    <row r="960" spans="1:15" x14ac:dyDescent="0.2">
      <c r="A960" s="25" t="s">
        <v>64</v>
      </c>
      <c r="B960" s="11" t="s">
        <v>150</v>
      </c>
      <c r="C960" s="11" t="s">
        <v>344</v>
      </c>
      <c r="D960" s="11" t="s">
        <v>195</v>
      </c>
      <c r="E960" s="12"/>
      <c r="F960" s="12"/>
      <c r="G960" s="37"/>
      <c r="H960" s="12">
        <v>23</v>
      </c>
      <c r="I960" s="12"/>
      <c r="J960" s="12"/>
      <c r="K960" s="12"/>
      <c r="L960" s="12"/>
      <c r="M960" s="12">
        <v>37</v>
      </c>
      <c r="N960" s="12" t="s">
        <v>373</v>
      </c>
      <c r="O960" s="26"/>
    </row>
    <row r="961" spans="1:15" x14ac:dyDescent="0.2">
      <c r="A961" s="27" t="s">
        <v>64</v>
      </c>
      <c r="B961" s="13" t="s">
        <v>150</v>
      </c>
      <c r="C961" s="13" t="s">
        <v>344</v>
      </c>
      <c r="D961" s="13" t="s">
        <v>197</v>
      </c>
      <c r="E961" s="14"/>
      <c r="F961" s="14"/>
      <c r="G961" s="38"/>
      <c r="H961" s="14">
        <v>27</v>
      </c>
      <c r="I961" s="14"/>
      <c r="J961" s="14"/>
      <c r="K961" s="14"/>
      <c r="L961" s="14"/>
      <c r="M961" s="14">
        <v>35</v>
      </c>
      <c r="N961" s="14" t="s">
        <v>373</v>
      </c>
      <c r="O961" s="28"/>
    </row>
    <row r="962" spans="1:15" x14ac:dyDescent="0.2">
      <c r="A962" s="25" t="s">
        <v>64</v>
      </c>
      <c r="B962" s="11" t="s">
        <v>150</v>
      </c>
      <c r="C962" s="11" t="s">
        <v>348</v>
      </c>
      <c r="D962" s="11" t="s">
        <v>195</v>
      </c>
      <c r="E962" s="12"/>
      <c r="F962" s="12"/>
      <c r="G962" s="37"/>
      <c r="H962" s="12">
        <v>56</v>
      </c>
      <c r="I962" s="12"/>
      <c r="J962" s="12"/>
      <c r="K962" s="12"/>
      <c r="L962" s="12"/>
      <c r="M962" s="12">
        <v>70</v>
      </c>
      <c r="N962" s="12" t="s">
        <v>400</v>
      </c>
      <c r="O962" s="26"/>
    </row>
    <row r="963" spans="1:15" x14ac:dyDescent="0.2">
      <c r="A963" s="27" t="s">
        <v>64</v>
      </c>
      <c r="B963" s="13" t="s">
        <v>150</v>
      </c>
      <c r="C963" s="13" t="s">
        <v>348</v>
      </c>
      <c r="D963" s="13" t="s">
        <v>197</v>
      </c>
      <c r="E963" s="14"/>
      <c r="F963" s="14"/>
      <c r="G963" s="38"/>
      <c r="H963" s="14">
        <v>58</v>
      </c>
      <c r="I963" s="14"/>
      <c r="J963" s="14"/>
      <c r="K963" s="14"/>
      <c r="L963" s="14"/>
      <c r="M963" s="14">
        <v>67</v>
      </c>
      <c r="N963" s="14" t="s">
        <v>374</v>
      </c>
      <c r="O963" s="28"/>
    </row>
    <row r="964" spans="1:15" x14ac:dyDescent="0.2">
      <c r="A964" s="25" t="s">
        <v>64</v>
      </c>
      <c r="B964" s="11" t="s">
        <v>150</v>
      </c>
      <c r="C964" s="11" t="s">
        <v>357</v>
      </c>
      <c r="D964" s="11" t="s">
        <v>195</v>
      </c>
      <c r="E964" s="12"/>
      <c r="F964" s="12"/>
      <c r="G964" s="37"/>
      <c r="H964" s="12">
        <v>1</v>
      </c>
      <c r="I964" s="12"/>
      <c r="J964" s="12"/>
      <c r="K964" s="12"/>
      <c r="L964" s="12"/>
      <c r="M964" s="12">
        <v>2</v>
      </c>
      <c r="N964" s="12" t="s">
        <v>319</v>
      </c>
      <c r="O964" s="26"/>
    </row>
    <row r="965" spans="1:15" x14ac:dyDescent="0.2">
      <c r="A965" s="27" t="s">
        <v>64</v>
      </c>
      <c r="B965" s="13" t="s">
        <v>150</v>
      </c>
      <c r="C965" s="13" t="s">
        <v>357</v>
      </c>
      <c r="D965" s="13" t="s">
        <v>197</v>
      </c>
      <c r="E965" s="14"/>
      <c r="F965" s="14"/>
      <c r="G965" s="38"/>
      <c r="H965" s="14">
        <v>2</v>
      </c>
      <c r="I965" s="14"/>
      <c r="J965" s="14"/>
      <c r="K965" s="14"/>
      <c r="L965" s="14"/>
      <c r="M965" s="14">
        <v>3</v>
      </c>
      <c r="N965" s="14" t="s">
        <v>327</v>
      </c>
      <c r="O965" s="28"/>
    </row>
    <row r="966" spans="1:15" x14ac:dyDescent="0.2">
      <c r="A966" s="25" t="s">
        <v>64</v>
      </c>
      <c r="B966" s="11" t="s">
        <v>150</v>
      </c>
      <c r="C966" s="11" t="s">
        <v>358</v>
      </c>
      <c r="D966" s="11" t="s">
        <v>195</v>
      </c>
      <c r="E966" s="12"/>
      <c r="F966" s="12"/>
      <c r="G966" s="37"/>
      <c r="H966" s="12">
        <v>11</v>
      </c>
      <c r="I966" s="12"/>
      <c r="J966" s="12"/>
      <c r="K966" s="12"/>
      <c r="L966" s="12"/>
      <c r="M966" s="12">
        <v>12</v>
      </c>
      <c r="N966" s="12" t="s">
        <v>337</v>
      </c>
      <c r="O966" s="26"/>
    </row>
    <row r="967" spans="1:15" x14ac:dyDescent="0.2">
      <c r="A967" s="27" t="s">
        <v>64</v>
      </c>
      <c r="B967" s="13" t="s">
        <v>150</v>
      </c>
      <c r="C967" s="13" t="s">
        <v>358</v>
      </c>
      <c r="D967" s="13" t="s">
        <v>197</v>
      </c>
      <c r="E967" s="14"/>
      <c r="F967" s="14"/>
      <c r="G967" s="38"/>
      <c r="H967" s="14">
        <v>12</v>
      </c>
      <c r="I967" s="14"/>
      <c r="J967" s="14"/>
      <c r="K967" s="14"/>
      <c r="L967" s="14"/>
      <c r="M967" s="14">
        <v>18</v>
      </c>
      <c r="N967" s="14" t="s">
        <v>345</v>
      </c>
      <c r="O967" s="28"/>
    </row>
    <row r="968" spans="1:15" x14ac:dyDescent="0.2">
      <c r="A968" s="25" t="s">
        <v>65</v>
      </c>
      <c r="B968" s="11" t="s">
        <v>151</v>
      </c>
      <c r="C968" s="11" t="s">
        <v>360</v>
      </c>
      <c r="D968" s="11" t="s">
        <v>195</v>
      </c>
      <c r="E968" s="12" t="s">
        <v>328</v>
      </c>
      <c r="F968" s="12"/>
      <c r="G968" s="37" t="s">
        <v>338</v>
      </c>
      <c r="H968" s="12"/>
      <c r="I968" s="12"/>
      <c r="J968" s="12" t="s">
        <v>323</v>
      </c>
      <c r="K968" s="12"/>
      <c r="L968" s="12"/>
      <c r="M968" s="12"/>
      <c r="N968" s="12" t="s">
        <v>332</v>
      </c>
      <c r="O968" s="26"/>
    </row>
    <row r="969" spans="1:15" x14ac:dyDescent="0.2">
      <c r="A969" s="27" t="s">
        <v>65</v>
      </c>
      <c r="B969" s="13" t="s">
        <v>151</v>
      </c>
      <c r="C969" s="13" t="s">
        <v>360</v>
      </c>
      <c r="D969" s="13" t="s">
        <v>197</v>
      </c>
      <c r="E969" s="14" t="s">
        <v>371</v>
      </c>
      <c r="F969" s="14"/>
      <c r="G969" s="38" t="s">
        <v>367</v>
      </c>
      <c r="H969" s="14"/>
      <c r="I969" s="14"/>
      <c r="J969" s="14" t="s">
        <v>368</v>
      </c>
      <c r="K969" s="14"/>
      <c r="L969" s="14"/>
      <c r="M969" s="14"/>
      <c r="N969" s="14" t="s">
        <v>351</v>
      </c>
      <c r="O969" s="28"/>
    </row>
    <row r="970" spans="1:15" x14ac:dyDescent="0.2">
      <c r="A970" s="25" t="s">
        <v>65</v>
      </c>
      <c r="B970" s="11" t="s">
        <v>151</v>
      </c>
      <c r="C970" s="11" t="s">
        <v>325</v>
      </c>
      <c r="D970" s="11" t="s">
        <v>195</v>
      </c>
      <c r="E970" s="12" t="s">
        <v>321</v>
      </c>
      <c r="F970" s="12"/>
      <c r="G970" s="37"/>
      <c r="H970" s="12"/>
      <c r="I970" s="12"/>
      <c r="J970" s="12" t="s">
        <v>359</v>
      </c>
      <c r="K970" s="12"/>
      <c r="L970" s="12"/>
      <c r="M970" s="12"/>
      <c r="N970" s="12" t="s">
        <v>369</v>
      </c>
      <c r="O970" s="26"/>
    </row>
    <row r="971" spans="1:15" x14ac:dyDescent="0.2">
      <c r="A971" s="27" t="s">
        <v>65</v>
      </c>
      <c r="B971" s="13" t="s">
        <v>151</v>
      </c>
      <c r="C971" s="13" t="s">
        <v>325</v>
      </c>
      <c r="D971" s="13" t="s">
        <v>197</v>
      </c>
      <c r="E971" s="14" t="s">
        <v>326</v>
      </c>
      <c r="F971" s="14"/>
      <c r="G971" s="38"/>
      <c r="H971" s="14"/>
      <c r="I971" s="14"/>
      <c r="J971" s="14" t="s">
        <v>346</v>
      </c>
      <c r="K971" s="14"/>
      <c r="L971" s="14"/>
      <c r="M971" s="14"/>
      <c r="N971" s="14" t="s">
        <v>352</v>
      </c>
      <c r="O971" s="28"/>
    </row>
    <row r="972" spans="1:15" x14ac:dyDescent="0.2">
      <c r="A972" s="25" t="s">
        <v>65</v>
      </c>
      <c r="B972" s="11" t="s">
        <v>151</v>
      </c>
      <c r="C972" s="11" t="s">
        <v>330</v>
      </c>
      <c r="D972" s="11" t="s">
        <v>195</v>
      </c>
      <c r="E972" s="12" t="s">
        <v>399</v>
      </c>
      <c r="F972" s="12"/>
      <c r="G972" s="37"/>
      <c r="H972" s="12"/>
      <c r="I972" s="12"/>
      <c r="J972" s="12" t="s">
        <v>394</v>
      </c>
      <c r="K972" s="12"/>
      <c r="L972" s="12"/>
      <c r="M972" s="12"/>
      <c r="N972" s="12" t="s">
        <v>374</v>
      </c>
      <c r="O972" s="26"/>
    </row>
    <row r="973" spans="1:15" x14ac:dyDescent="0.2">
      <c r="A973" s="27" t="s">
        <v>65</v>
      </c>
      <c r="B973" s="13" t="s">
        <v>151</v>
      </c>
      <c r="C973" s="13" t="s">
        <v>330</v>
      </c>
      <c r="D973" s="13" t="s">
        <v>197</v>
      </c>
      <c r="E973" s="14" t="s">
        <v>336</v>
      </c>
      <c r="F973" s="14"/>
      <c r="G973" s="38"/>
      <c r="H973" s="14"/>
      <c r="I973" s="14"/>
      <c r="J973" s="14" t="s">
        <v>414</v>
      </c>
      <c r="K973" s="14"/>
      <c r="L973" s="14"/>
      <c r="M973" s="14"/>
      <c r="N973" s="14" t="s">
        <v>423</v>
      </c>
      <c r="O973" s="28"/>
    </row>
    <row r="974" spans="1:15" x14ac:dyDescent="0.2">
      <c r="A974" s="25" t="s">
        <v>65</v>
      </c>
      <c r="B974" s="11" t="s">
        <v>151</v>
      </c>
      <c r="C974" s="11" t="s">
        <v>365</v>
      </c>
      <c r="D974" s="11" t="s">
        <v>195</v>
      </c>
      <c r="E974" s="12" t="s">
        <v>351</v>
      </c>
      <c r="F974" s="12"/>
      <c r="G974" s="37" t="s">
        <v>425</v>
      </c>
      <c r="H974" s="12"/>
      <c r="I974" s="12"/>
      <c r="J974" s="12" t="s">
        <v>412</v>
      </c>
      <c r="K974" s="12"/>
      <c r="L974" s="12"/>
      <c r="M974" s="12"/>
      <c r="N974" s="12" t="s">
        <v>421</v>
      </c>
      <c r="O974" s="26"/>
    </row>
    <row r="975" spans="1:15" x14ac:dyDescent="0.2">
      <c r="A975" s="27" t="s">
        <v>65</v>
      </c>
      <c r="B975" s="13" t="s">
        <v>151</v>
      </c>
      <c r="C975" s="13" t="s">
        <v>365</v>
      </c>
      <c r="D975" s="13" t="s">
        <v>197</v>
      </c>
      <c r="E975" s="14" t="s">
        <v>349</v>
      </c>
      <c r="F975" s="14"/>
      <c r="G975" s="38" t="s">
        <v>343</v>
      </c>
      <c r="H975" s="14"/>
      <c r="I975" s="14"/>
      <c r="J975" s="14" t="s">
        <v>421</v>
      </c>
      <c r="K975" s="14"/>
      <c r="L975" s="14"/>
      <c r="M975" s="14"/>
      <c r="N975" s="14" t="s">
        <v>374</v>
      </c>
      <c r="O975" s="28"/>
    </row>
    <row r="976" spans="1:15" x14ac:dyDescent="0.2">
      <c r="A976" s="25" t="s">
        <v>65</v>
      </c>
      <c r="B976" s="11" t="s">
        <v>151</v>
      </c>
      <c r="C976" s="11" t="s">
        <v>344</v>
      </c>
      <c r="D976" s="11" t="s">
        <v>195</v>
      </c>
      <c r="E976" s="12" t="s">
        <v>366</v>
      </c>
      <c r="F976" s="12"/>
      <c r="G976" s="37"/>
      <c r="H976" s="12"/>
      <c r="I976" s="12"/>
      <c r="J976" s="12" t="s">
        <v>350</v>
      </c>
      <c r="K976" s="12"/>
      <c r="L976" s="12"/>
      <c r="M976" s="12"/>
      <c r="N976" s="12" t="s">
        <v>324</v>
      </c>
      <c r="O976" s="26"/>
    </row>
    <row r="977" spans="1:15" x14ac:dyDescent="0.2">
      <c r="A977" s="27" t="s">
        <v>65</v>
      </c>
      <c r="B977" s="13" t="s">
        <v>151</v>
      </c>
      <c r="C977" s="13" t="s">
        <v>344</v>
      </c>
      <c r="D977" s="13" t="s">
        <v>197</v>
      </c>
      <c r="E977" s="14" t="s">
        <v>363</v>
      </c>
      <c r="F977" s="14"/>
      <c r="G977" s="38"/>
      <c r="H977" s="14"/>
      <c r="I977" s="14"/>
      <c r="J977" s="14" t="s">
        <v>405</v>
      </c>
      <c r="K977" s="14"/>
      <c r="L977" s="14"/>
      <c r="M977" s="14"/>
      <c r="N977" s="14" t="s">
        <v>324</v>
      </c>
      <c r="O977" s="28"/>
    </row>
    <row r="978" spans="1:15" x14ac:dyDescent="0.2">
      <c r="A978" s="25" t="s">
        <v>65</v>
      </c>
      <c r="B978" s="11" t="s">
        <v>151</v>
      </c>
      <c r="C978" s="11" t="s">
        <v>348</v>
      </c>
      <c r="D978" s="11" t="s">
        <v>195</v>
      </c>
      <c r="E978" s="12" t="s">
        <v>393</v>
      </c>
      <c r="F978" s="12"/>
      <c r="G978" s="37"/>
      <c r="H978" s="12"/>
      <c r="I978" s="12"/>
      <c r="J978" s="12" t="s">
        <v>382</v>
      </c>
      <c r="K978" s="12"/>
      <c r="L978" s="12"/>
      <c r="M978" s="12"/>
      <c r="N978" s="12" t="s">
        <v>386</v>
      </c>
      <c r="O978" s="26"/>
    </row>
    <row r="979" spans="1:15" x14ac:dyDescent="0.2">
      <c r="A979" s="27" t="s">
        <v>65</v>
      </c>
      <c r="B979" s="13" t="s">
        <v>151</v>
      </c>
      <c r="C979" s="13" t="s">
        <v>348</v>
      </c>
      <c r="D979" s="13" t="s">
        <v>197</v>
      </c>
      <c r="E979" s="14" t="s">
        <v>419</v>
      </c>
      <c r="F979" s="14"/>
      <c r="G979" s="38"/>
      <c r="H979" s="14"/>
      <c r="I979" s="14"/>
      <c r="J979" s="14" t="s">
        <v>386</v>
      </c>
      <c r="K979" s="14"/>
      <c r="L979" s="14"/>
      <c r="M979" s="14"/>
      <c r="N979" s="14" t="s">
        <v>384</v>
      </c>
      <c r="O979" s="28"/>
    </row>
    <row r="980" spans="1:15" x14ac:dyDescent="0.2">
      <c r="A980" s="25" t="s">
        <v>65</v>
      </c>
      <c r="B980" s="11" t="s">
        <v>151</v>
      </c>
      <c r="C980" s="11" t="s">
        <v>375</v>
      </c>
      <c r="D980" s="11" t="s">
        <v>195</v>
      </c>
      <c r="E980" s="12" t="s">
        <v>327</v>
      </c>
      <c r="F980" s="12"/>
      <c r="G980" s="37" t="s">
        <v>320</v>
      </c>
      <c r="H980" s="12"/>
      <c r="I980" s="12"/>
      <c r="J980" s="12" t="s">
        <v>369</v>
      </c>
      <c r="K980" s="12"/>
      <c r="L980" s="12"/>
      <c r="M980" s="12"/>
      <c r="N980" s="12" t="s">
        <v>328</v>
      </c>
      <c r="O980" s="26"/>
    </row>
    <row r="981" spans="1:15" x14ac:dyDescent="0.2">
      <c r="A981" s="27" t="s">
        <v>65</v>
      </c>
      <c r="B981" s="13" t="s">
        <v>151</v>
      </c>
      <c r="C981" s="13" t="s">
        <v>375</v>
      </c>
      <c r="D981" s="13" t="s">
        <v>197</v>
      </c>
      <c r="E981" s="14" t="s">
        <v>328</v>
      </c>
      <c r="F981" s="14"/>
      <c r="G981" s="38" t="s">
        <v>326</v>
      </c>
      <c r="H981" s="14"/>
      <c r="I981" s="14"/>
      <c r="J981" s="14" t="s">
        <v>352</v>
      </c>
      <c r="K981" s="14"/>
      <c r="L981" s="14"/>
      <c r="M981" s="14"/>
      <c r="N981" s="14" t="s">
        <v>371</v>
      </c>
      <c r="O981" s="28"/>
    </row>
    <row r="982" spans="1:15" x14ac:dyDescent="0.2">
      <c r="A982" s="25" t="s">
        <v>65</v>
      </c>
      <c r="B982" s="11" t="s">
        <v>151</v>
      </c>
      <c r="C982" s="11" t="s">
        <v>357</v>
      </c>
      <c r="D982" s="11" t="s">
        <v>195</v>
      </c>
      <c r="E982" s="12" t="s">
        <v>316</v>
      </c>
      <c r="F982" s="12"/>
      <c r="G982" s="37"/>
      <c r="H982" s="12"/>
      <c r="I982" s="12"/>
      <c r="J982" s="12" t="s">
        <v>319</v>
      </c>
      <c r="K982" s="12"/>
      <c r="L982" s="12"/>
      <c r="M982" s="12"/>
      <c r="N982" s="12" t="s">
        <v>321</v>
      </c>
      <c r="O982" s="26"/>
    </row>
    <row r="983" spans="1:15" x14ac:dyDescent="0.2">
      <c r="A983" s="27" t="s">
        <v>65</v>
      </c>
      <c r="B983" s="13" t="s">
        <v>151</v>
      </c>
      <c r="C983" s="13" t="s">
        <v>357</v>
      </c>
      <c r="D983" s="13" t="s">
        <v>197</v>
      </c>
      <c r="E983" s="14" t="s">
        <v>316</v>
      </c>
      <c r="F983" s="14"/>
      <c r="G983" s="38"/>
      <c r="H983" s="14"/>
      <c r="I983" s="14"/>
      <c r="J983" s="14" t="s">
        <v>356</v>
      </c>
      <c r="K983" s="14"/>
      <c r="L983" s="14"/>
      <c r="M983" s="14"/>
      <c r="N983" s="14" t="s">
        <v>320</v>
      </c>
      <c r="O983" s="28"/>
    </row>
    <row r="984" spans="1:15" x14ac:dyDescent="0.2">
      <c r="A984" s="25" t="s">
        <v>65</v>
      </c>
      <c r="B984" s="11" t="s">
        <v>151</v>
      </c>
      <c r="C984" s="11" t="s">
        <v>358</v>
      </c>
      <c r="D984" s="11" t="s">
        <v>195</v>
      </c>
      <c r="E984" s="12" t="s">
        <v>361</v>
      </c>
      <c r="F984" s="12"/>
      <c r="G984" s="37"/>
      <c r="H984" s="12"/>
      <c r="I984" s="12"/>
      <c r="J984" s="12" t="s">
        <v>346</v>
      </c>
      <c r="K984" s="12"/>
      <c r="L984" s="12"/>
      <c r="M984" s="12"/>
      <c r="N984" s="12" t="s">
        <v>338</v>
      </c>
      <c r="O984" s="26"/>
    </row>
    <row r="985" spans="1:15" x14ac:dyDescent="0.2">
      <c r="A985" s="27" t="s">
        <v>65</v>
      </c>
      <c r="B985" s="13" t="s">
        <v>151</v>
      </c>
      <c r="C985" s="13" t="s">
        <v>358</v>
      </c>
      <c r="D985" s="13" t="s">
        <v>197</v>
      </c>
      <c r="E985" s="14" t="s">
        <v>371</v>
      </c>
      <c r="F985" s="14"/>
      <c r="G985" s="38"/>
      <c r="H985" s="14"/>
      <c r="I985" s="14"/>
      <c r="J985" s="14" t="s">
        <v>372</v>
      </c>
      <c r="K985" s="14"/>
      <c r="L985" s="14"/>
      <c r="M985" s="14"/>
      <c r="N985" s="14" t="s">
        <v>367</v>
      </c>
      <c r="O985" s="28"/>
    </row>
    <row r="986" spans="1:15" x14ac:dyDescent="0.2">
      <c r="A986" s="25" t="s">
        <v>68</v>
      </c>
      <c r="B986" s="11" t="s">
        <v>154</v>
      </c>
      <c r="C986" s="11" t="s">
        <v>360</v>
      </c>
      <c r="D986" s="11" t="s">
        <v>195</v>
      </c>
      <c r="E986" s="12"/>
      <c r="F986" s="12"/>
      <c r="G986" s="37" t="s">
        <v>326</v>
      </c>
      <c r="H986" s="12"/>
      <c r="I986" s="12"/>
      <c r="J986" s="12"/>
      <c r="K986" s="12"/>
      <c r="L986" s="12"/>
      <c r="M986" s="12"/>
      <c r="N986" s="12"/>
      <c r="O986" s="26"/>
    </row>
    <row r="987" spans="1:15" x14ac:dyDescent="0.2">
      <c r="A987" s="27" t="s">
        <v>68</v>
      </c>
      <c r="B987" s="13" t="s">
        <v>154</v>
      </c>
      <c r="C987" s="13" t="s">
        <v>360</v>
      </c>
      <c r="D987" s="13" t="s">
        <v>197</v>
      </c>
      <c r="E987" s="14"/>
      <c r="F987" s="14"/>
      <c r="G987" s="38" t="s">
        <v>339</v>
      </c>
      <c r="H987" s="14"/>
      <c r="I987" s="14"/>
      <c r="J987" s="14"/>
      <c r="K987" s="14"/>
      <c r="L987" s="14"/>
      <c r="M987" s="14"/>
      <c r="N987" s="14"/>
      <c r="O987" s="28"/>
    </row>
    <row r="988" spans="1:15" x14ac:dyDescent="0.2">
      <c r="A988" s="25" t="s">
        <v>68</v>
      </c>
      <c r="B988" s="11" t="s">
        <v>154</v>
      </c>
      <c r="C988" s="11" t="s">
        <v>325</v>
      </c>
      <c r="D988" s="11" t="s">
        <v>195</v>
      </c>
      <c r="E988" s="12"/>
      <c r="F988" s="12"/>
      <c r="G988" s="37" t="s">
        <v>356</v>
      </c>
      <c r="H988" s="12"/>
      <c r="I988" s="12"/>
      <c r="J988" s="12"/>
      <c r="K988" s="12"/>
      <c r="L988" s="12"/>
      <c r="M988" s="12"/>
      <c r="N988" s="12"/>
      <c r="O988" s="26"/>
    </row>
    <row r="989" spans="1:15" x14ac:dyDescent="0.2">
      <c r="A989" s="27" t="s">
        <v>68</v>
      </c>
      <c r="B989" s="13" t="s">
        <v>154</v>
      </c>
      <c r="C989" s="13" t="s">
        <v>325</v>
      </c>
      <c r="D989" s="13" t="s">
        <v>197</v>
      </c>
      <c r="E989" s="14"/>
      <c r="F989" s="14"/>
      <c r="G989" s="38" t="s">
        <v>337</v>
      </c>
      <c r="H989" s="14"/>
      <c r="I989" s="14"/>
      <c r="J989" s="14"/>
      <c r="K989" s="14"/>
      <c r="L989" s="14"/>
      <c r="M989" s="14"/>
      <c r="N989" s="14"/>
      <c r="O989" s="28"/>
    </row>
    <row r="990" spans="1:15" x14ac:dyDescent="0.2">
      <c r="A990" s="25" t="s">
        <v>68</v>
      </c>
      <c r="B990" s="11" t="s">
        <v>154</v>
      </c>
      <c r="C990" s="11" t="s">
        <v>330</v>
      </c>
      <c r="D990" s="11" t="s">
        <v>195</v>
      </c>
      <c r="E990" s="12"/>
      <c r="F990" s="12"/>
      <c r="G990" s="37" t="s">
        <v>359</v>
      </c>
      <c r="H990" s="12"/>
      <c r="I990" s="12"/>
      <c r="J990" s="12"/>
      <c r="K990" s="12"/>
      <c r="L990" s="12"/>
      <c r="M990" s="12"/>
      <c r="N990" s="12"/>
      <c r="O990" s="26"/>
    </row>
    <row r="991" spans="1:15" x14ac:dyDescent="0.2">
      <c r="A991" s="27" t="s">
        <v>68</v>
      </c>
      <c r="B991" s="13" t="s">
        <v>154</v>
      </c>
      <c r="C991" s="13" t="s">
        <v>330</v>
      </c>
      <c r="D991" s="13" t="s">
        <v>197</v>
      </c>
      <c r="E991" s="14"/>
      <c r="F991" s="14"/>
      <c r="G991" s="38" t="s">
        <v>367</v>
      </c>
      <c r="H991" s="14"/>
      <c r="I991" s="14"/>
      <c r="J991" s="14"/>
      <c r="K991" s="14"/>
      <c r="L991" s="14"/>
      <c r="M991" s="14"/>
      <c r="N991" s="14"/>
      <c r="O991" s="28"/>
    </row>
    <row r="992" spans="1:15" x14ac:dyDescent="0.2">
      <c r="A992" s="25" t="s">
        <v>68</v>
      </c>
      <c r="B992" s="11" t="s">
        <v>154</v>
      </c>
      <c r="C992" s="11" t="s">
        <v>365</v>
      </c>
      <c r="D992" s="11" t="s">
        <v>195</v>
      </c>
      <c r="E992" s="12"/>
      <c r="F992" s="12"/>
      <c r="G992" s="37" t="s">
        <v>359</v>
      </c>
      <c r="H992" s="12"/>
      <c r="I992" s="12"/>
      <c r="J992" s="12"/>
      <c r="K992" s="12"/>
      <c r="L992" s="12"/>
      <c r="M992" s="12"/>
      <c r="N992" s="12"/>
      <c r="O992" s="26"/>
    </row>
    <row r="993" spans="1:15" x14ac:dyDescent="0.2">
      <c r="A993" s="27" t="s">
        <v>68</v>
      </c>
      <c r="B993" s="13" t="s">
        <v>154</v>
      </c>
      <c r="C993" s="13" t="s">
        <v>365</v>
      </c>
      <c r="D993" s="13" t="s">
        <v>197</v>
      </c>
      <c r="E993" s="14"/>
      <c r="F993" s="14"/>
      <c r="G993" s="38" t="s">
        <v>346</v>
      </c>
      <c r="H993" s="14"/>
      <c r="I993" s="14"/>
      <c r="J993" s="14"/>
      <c r="K993" s="14"/>
      <c r="L993" s="14"/>
      <c r="M993" s="14"/>
      <c r="N993" s="14"/>
      <c r="O993" s="28"/>
    </row>
    <row r="994" spans="1:15" x14ac:dyDescent="0.2">
      <c r="A994" s="25" t="s">
        <v>68</v>
      </c>
      <c r="B994" s="11" t="s">
        <v>154</v>
      </c>
      <c r="C994" s="11" t="s">
        <v>344</v>
      </c>
      <c r="D994" s="11" t="s">
        <v>195</v>
      </c>
      <c r="E994" s="12"/>
      <c r="F994" s="12"/>
      <c r="G994" s="37" t="s">
        <v>340</v>
      </c>
      <c r="H994" s="12"/>
      <c r="I994" s="12"/>
      <c r="J994" s="12"/>
      <c r="K994" s="12"/>
      <c r="L994" s="12"/>
      <c r="M994" s="12"/>
      <c r="N994" s="12"/>
      <c r="O994" s="26"/>
    </row>
    <row r="995" spans="1:15" x14ac:dyDescent="0.2">
      <c r="A995" s="27" t="s">
        <v>68</v>
      </c>
      <c r="B995" s="13" t="s">
        <v>154</v>
      </c>
      <c r="C995" s="13" t="s">
        <v>344</v>
      </c>
      <c r="D995" s="13" t="s">
        <v>197</v>
      </c>
      <c r="E995" s="14"/>
      <c r="F995" s="14"/>
      <c r="G995" s="38" t="s">
        <v>366</v>
      </c>
      <c r="H995" s="14"/>
      <c r="I995" s="14"/>
      <c r="J995" s="14"/>
      <c r="K995" s="14"/>
      <c r="L995" s="14"/>
      <c r="M995" s="14"/>
      <c r="N995" s="14"/>
      <c r="O995" s="28"/>
    </row>
    <row r="996" spans="1:15" x14ac:dyDescent="0.2">
      <c r="A996" s="25" t="s">
        <v>68</v>
      </c>
      <c r="B996" s="11" t="s">
        <v>154</v>
      </c>
      <c r="C996" s="11" t="s">
        <v>348</v>
      </c>
      <c r="D996" s="11" t="s">
        <v>195</v>
      </c>
      <c r="E996" s="12"/>
      <c r="F996" s="12"/>
      <c r="G996" s="37" t="s">
        <v>367</v>
      </c>
      <c r="H996" s="12"/>
      <c r="I996" s="12"/>
      <c r="J996" s="12"/>
      <c r="K996" s="12"/>
      <c r="L996" s="12"/>
      <c r="M996" s="12"/>
      <c r="N996" s="12"/>
      <c r="O996" s="26"/>
    </row>
    <row r="997" spans="1:15" x14ac:dyDescent="0.2">
      <c r="A997" s="27" t="s">
        <v>68</v>
      </c>
      <c r="B997" s="13" t="s">
        <v>154</v>
      </c>
      <c r="C997" s="13" t="s">
        <v>348</v>
      </c>
      <c r="D997" s="13" t="s">
        <v>197</v>
      </c>
      <c r="E997" s="14"/>
      <c r="F997" s="14"/>
      <c r="G997" s="38" t="s">
        <v>336</v>
      </c>
      <c r="H997" s="14"/>
      <c r="I997" s="14"/>
      <c r="J997" s="14"/>
      <c r="K997" s="14"/>
      <c r="L997" s="14"/>
      <c r="M997" s="14"/>
      <c r="N997" s="14"/>
      <c r="O997" s="28"/>
    </row>
    <row r="998" spans="1:15" x14ac:dyDescent="0.2">
      <c r="A998" s="25" t="s">
        <v>68</v>
      </c>
      <c r="B998" s="11" t="s">
        <v>154</v>
      </c>
      <c r="C998" s="11" t="s">
        <v>375</v>
      </c>
      <c r="D998" s="11" t="s">
        <v>195</v>
      </c>
      <c r="E998" s="12"/>
      <c r="F998" s="12"/>
      <c r="G998" s="37" t="s">
        <v>319</v>
      </c>
      <c r="H998" s="12"/>
      <c r="I998" s="12"/>
      <c r="J998" s="12"/>
      <c r="K998" s="12"/>
      <c r="L998" s="12"/>
      <c r="M998" s="12"/>
      <c r="N998" s="12"/>
      <c r="O998" s="26"/>
    </row>
    <row r="999" spans="1:15" x14ac:dyDescent="0.2">
      <c r="A999" s="27" t="s">
        <v>68</v>
      </c>
      <c r="B999" s="13" t="s">
        <v>154</v>
      </c>
      <c r="C999" s="13" t="s">
        <v>375</v>
      </c>
      <c r="D999" s="13" t="s">
        <v>197</v>
      </c>
      <c r="E999" s="14"/>
      <c r="F999" s="14"/>
      <c r="G999" s="38" t="s">
        <v>318</v>
      </c>
      <c r="H999" s="14"/>
      <c r="I999" s="14"/>
      <c r="J999" s="14"/>
      <c r="K999" s="14"/>
      <c r="L999" s="14"/>
      <c r="M999" s="14"/>
      <c r="N999" s="14"/>
      <c r="O999" s="28"/>
    </row>
    <row r="1000" spans="1:15" x14ac:dyDescent="0.2">
      <c r="A1000" s="25" t="s">
        <v>68</v>
      </c>
      <c r="B1000" s="11" t="s">
        <v>154</v>
      </c>
      <c r="C1000" s="11" t="s">
        <v>357</v>
      </c>
      <c r="D1000" s="11" t="s">
        <v>195</v>
      </c>
      <c r="E1000" s="12"/>
      <c r="F1000" s="12"/>
      <c r="G1000" s="37" t="s">
        <v>321</v>
      </c>
      <c r="H1000" s="12"/>
      <c r="I1000" s="12"/>
      <c r="J1000" s="12"/>
      <c r="K1000" s="12"/>
      <c r="L1000" s="12"/>
      <c r="M1000" s="12"/>
      <c r="N1000" s="12"/>
      <c r="O1000" s="26"/>
    </row>
    <row r="1001" spans="1:15" x14ac:dyDescent="0.2">
      <c r="A1001" s="27" t="s">
        <v>68</v>
      </c>
      <c r="B1001" s="13" t="s">
        <v>154</v>
      </c>
      <c r="C1001" s="13" t="s">
        <v>357</v>
      </c>
      <c r="D1001" s="13" t="s">
        <v>197</v>
      </c>
      <c r="E1001" s="14"/>
      <c r="F1001" s="14"/>
      <c r="G1001" s="38" t="s">
        <v>320</v>
      </c>
      <c r="H1001" s="14"/>
      <c r="I1001" s="14"/>
      <c r="J1001" s="14"/>
      <c r="K1001" s="14"/>
      <c r="L1001" s="14"/>
      <c r="M1001" s="14"/>
      <c r="N1001" s="14"/>
      <c r="O1001" s="28"/>
    </row>
    <row r="1002" spans="1:15" x14ac:dyDescent="0.2">
      <c r="A1002" s="25" t="s">
        <v>68</v>
      </c>
      <c r="B1002" s="11" t="s">
        <v>154</v>
      </c>
      <c r="C1002" s="11" t="s">
        <v>358</v>
      </c>
      <c r="D1002" s="11" t="s">
        <v>195</v>
      </c>
      <c r="E1002" s="12"/>
      <c r="F1002" s="12"/>
      <c r="G1002" s="37" t="s">
        <v>327</v>
      </c>
      <c r="H1002" s="12"/>
      <c r="I1002" s="12"/>
      <c r="J1002" s="12"/>
      <c r="K1002" s="12"/>
      <c r="L1002" s="12"/>
      <c r="M1002" s="12"/>
      <c r="N1002" s="12"/>
      <c r="O1002" s="26"/>
    </row>
    <row r="1003" spans="1:15" x14ac:dyDescent="0.2">
      <c r="A1003" s="27" t="s">
        <v>68</v>
      </c>
      <c r="B1003" s="13" t="s">
        <v>154</v>
      </c>
      <c r="C1003" s="13" t="s">
        <v>358</v>
      </c>
      <c r="D1003" s="13" t="s">
        <v>197</v>
      </c>
      <c r="E1003" s="14"/>
      <c r="F1003" s="14"/>
      <c r="G1003" s="38" t="s">
        <v>361</v>
      </c>
      <c r="H1003" s="14"/>
      <c r="I1003" s="14"/>
      <c r="J1003" s="14"/>
      <c r="K1003" s="14"/>
      <c r="L1003" s="14"/>
      <c r="M1003" s="14"/>
      <c r="N1003" s="14"/>
      <c r="O1003" s="28"/>
    </row>
    <row r="1004" spans="1:15" x14ac:dyDescent="0.2">
      <c r="A1004" s="25" t="s">
        <v>70</v>
      </c>
      <c r="B1004" s="11" t="s">
        <v>155</v>
      </c>
      <c r="C1004" s="11" t="s">
        <v>360</v>
      </c>
      <c r="D1004" s="11" t="s">
        <v>195</v>
      </c>
      <c r="E1004" s="12"/>
      <c r="F1004" s="12"/>
      <c r="G1004" s="37" t="s">
        <v>342</v>
      </c>
      <c r="H1004" s="12"/>
      <c r="I1004" s="12"/>
      <c r="J1004" s="12"/>
      <c r="K1004" s="12" t="s">
        <v>347</v>
      </c>
      <c r="L1004" s="12"/>
      <c r="M1004" s="12"/>
      <c r="N1004" s="12"/>
      <c r="O1004" s="26"/>
    </row>
    <row r="1005" spans="1:15" x14ac:dyDescent="0.2">
      <c r="A1005" s="27" t="s">
        <v>70</v>
      </c>
      <c r="B1005" s="13" t="s">
        <v>155</v>
      </c>
      <c r="C1005" s="13" t="s">
        <v>360</v>
      </c>
      <c r="D1005" s="13" t="s">
        <v>197</v>
      </c>
      <c r="E1005" s="14"/>
      <c r="F1005" s="14"/>
      <c r="G1005" s="38" t="s">
        <v>354</v>
      </c>
      <c r="H1005" s="14"/>
      <c r="I1005" s="14"/>
      <c r="J1005" s="14"/>
      <c r="K1005" s="14" t="s">
        <v>370</v>
      </c>
      <c r="L1005" s="14"/>
      <c r="M1005" s="14"/>
      <c r="N1005" s="14"/>
      <c r="O1005" s="28"/>
    </row>
    <row r="1006" spans="1:15" x14ac:dyDescent="0.2">
      <c r="A1006" s="25" t="s">
        <v>70</v>
      </c>
      <c r="B1006" s="11" t="s">
        <v>155</v>
      </c>
      <c r="C1006" s="11" t="s">
        <v>365</v>
      </c>
      <c r="D1006" s="11" t="s">
        <v>195</v>
      </c>
      <c r="E1006" s="12"/>
      <c r="F1006" s="12"/>
      <c r="G1006" s="37" t="s">
        <v>423</v>
      </c>
      <c r="H1006" s="12"/>
      <c r="I1006" s="12"/>
      <c r="J1006" s="12"/>
      <c r="K1006" s="12" t="s">
        <v>402</v>
      </c>
      <c r="L1006" s="12"/>
      <c r="M1006" s="12"/>
      <c r="N1006" s="12"/>
      <c r="O1006" s="26"/>
    </row>
    <row r="1007" spans="1:15" x14ac:dyDescent="0.2">
      <c r="A1007" s="27" t="s">
        <v>70</v>
      </c>
      <c r="B1007" s="13" t="s">
        <v>155</v>
      </c>
      <c r="C1007" s="13" t="s">
        <v>365</v>
      </c>
      <c r="D1007" s="13" t="s">
        <v>197</v>
      </c>
      <c r="E1007" s="14"/>
      <c r="F1007" s="14"/>
      <c r="G1007" s="38" t="s">
        <v>392</v>
      </c>
      <c r="H1007" s="14"/>
      <c r="I1007" s="14"/>
      <c r="J1007" s="14"/>
      <c r="K1007" s="14" t="s">
        <v>423</v>
      </c>
      <c r="L1007" s="14"/>
      <c r="M1007" s="14"/>
      <c r="N1007" s="14"/>
      <c r="O1007" s="28"/>
    </row>
    <row r="1008" spans="1:15" x14ac:dyDescent="0.2">
      <c r="A1008" s="25" t="s">
        <v>70</v>
      </c>
      <c r="B1008" s="11" t="s">
        <v>155</v>
      </c>
      <c r="C1008" s="11" t="s">
        <v>375</v>
      </c>
      <c r="D1008" s="11" t="s">
        <v>195</v>
      </c>
      <c r="E1008" s="12"/>
      <c r="F1008" s="12"/>
      <c r="G1008" s="37" t="s">
        <v>331</v>
      </c>
      <c r="H1008" s="12"/>
      <c r="I1008" s="12"/>
      <c r="J1008" s="12"/>
      <c r="K1008" s="12" t="s">
        <v>397</v>
      </c>
      <c r="L1008" s="12"/>
      <c r="M1008" s="12"/>
      <c r="N1008" s="12"/>
      <c r="O1008" s="26"/>
    </row>
    <row r="1009" spans="1:15" x14ac:dyDescent="0.2">
      <c r="A1009" s="27" t="s">
        <v>70</v>
      </c>
      <c r="B1009" s="13" t="s">
        <v>155</v>
      </c>
      <c r="C1009" s="13" t="s">
        <v>375</v>
      </c>
      <c r="D1009" s="13" t="s">
        <v>197</v>
      </c>
      <c r="E1009" s="14"/>
      <c r="F1009" s="14"/>
      <c r="G1009" s="38" t="s">
        <v>420</v>
      </c>
      <c r="H1009" s="14"/>
      <c r="I1009" s="14"/>
      <c r="J1009" s="14"/>
      <c r="K1009" s="14" t="s">
        <v>367</v>
      </c>
      <c r="L1009" s="14"/>
      <c r="M1009" s="14"/>
      <c r="N1009" s="14"/>
      <c r="O1009" s="28"/>
    </row>
    <row r="1010" spans="1:15" x14ac:dyDescent="0.2">
      <c r="A1010" s="25" t="s">
        <v>70</v>
      </c>
      <c r="B1010" s="11" t="s">
        <v>155</v>
      </c>
      <c r="C1010" s="11" t="s">
        <v>325</v>
      </c>
      <c r="D1010" s="11" t="s">
        <v>195</v>
      </c>
      <c r="E1010" s="12"/>
      <c r="F1010" s="12"/>
      <c r="G1010" s="37"/>
      <c r="H1010" s="12"/>
      <c r="I1010" s="12"/>
      <c r="J1010" s="12"/>
      <c r="K1010" s="12" t="s">
        <v>372</v>
      </c>
      <c r="L1010" s="12"/>
      <c r="M1010" s="12"/>
      <c r="N1010" s="12"/>
      <c r="O1010" s="26"/>
    </row>
    <row r="1011" spans="1:15" x14ac:dyDescent="0.2">
      <c r="A1011" s="27" t="s">
        <v>70</v>
      </c>
      <c r="B1011" s="13" t="s">
        <v>155</v>
      </c>
      <c r="C1011" s="13" t="s">
        <v>325</v>
      </c>
      <c r="D1011" s="13" t="s">
        <v>197</v>
      </c>
      <c r="E1011" s="14"/>
      <c r="F1011" s="14"/>
      <c r="G1011" s="38"/>
      <c r="H1011" s="14"/>
      <c r="I1011" s="14"/>
      <c r="J1011" s="14"/>
      <c r="K1011" s="14" t="s">
        <v>324</v>
      </c>
      <c r="L1011" s="14"/>
      <c r="M1011" s="14"/>
      <c r="N1011" s="14"/>
      <c r="O1011" s="28"/>
    </row>
    <row r="1012" spans="1:15" x14ac:dyDescent="0.2">
      <c r="A1012" s="25" t="s">
        <v>70</v>
      </c>
      <c r="B1012" s="11" t="s">
        <v>155</v>
      </c>
      <c r="C1012" s="11" t="s">
        <v>330</v>
      </c>
      <c r="D1012" s="11" t="s">
        <v>195</v>
      </c>
      <c r="E1012" s="12"/>
      <c r="F1012" s="12"/>
      <c r="G1012" s="37"/>
      <c r="H1012" s="12"/>
      <c r="I1012" s="12"/>
      <c r="J1012" s="12"/>
      <c r="K1012" s="12" t="s">
        <v>407</v>
      </c>
      <c r="L1012" s="12"/>
      <c r="M1012" s="12"/>
      <c r="N1012" s="12"/>
      <c r="O1012" s="26"/>
    </row>
    <row r="1013" spans="1:15" x14ac:dyDescent="0.2">
      <c r="A1013" s="27" t="s">
        <v>70</v>
      </c>
      <c r="B1013" s="13" t="s">
        <v>155</v>
      </c>
      <c r="C1013" s="13" t="s">
        <v>330</v>
      </c>
      <c r="D1013" s="13" t="s">
        <v>197</v>
      </c>
      <c r="E1013" s="14"/>
      <c r="F1013" s="14"/>
      <c r="G1013" s="38"/>
      <c r="H1013" s="14"/>
      <c r="I1013" s="14"/>
      <c r="J1013" s="14"/>
      <c r="K1013" s="14" t="s">
        <v>402</v>
      </c>
      <c r="L1013" s="14"/>
      <c r="M1013" s="14"/>
      <c r="N1013" s="14"/>
      <c r="O1013" s="28"/>
    </row>
    <row r="1014" spans="1:15" x14ac:dyDescent="0.2">
      <c r="A1014" s="25" t="s">
        <v>70</v>
      </c>
      <c r="B1014" s="11" t="s">
        <v>155</v>
      </c>
      <c r="C1014" s="11" t="s">
        <v>344</v>
      </c>
      <c r="D1014" s="11" t="s">
        <v>195</v>
      </c>
      <c r="E1014" s="12"/>
      <c r="F1014" s="12"/>
      <c r="G1014" s="37"/>
      <c r="H1014" s="12"/>
      <c r="I1014" s="12"/>
      <c r="J1014" s="12"/>
      <c r="K1014" s="12" t="s">
        <v>350</v>
      </c>
      <c r="L1014" s="12"/>
      <c r="M1014" s="12"/>
      <c r="N1014" s="12"/>
      <c r="O1014" s="26"/>
    </row>
    <row r="1015" spans="1:15" x14ac:dyDescent="0.2">
      <c r="A1015" s="27" t="s">
        <v>70</v>
      </c>
      <c r="B1015" s="13" t="s">
        <v>155</v>
      </c>
      <c r="C1015" s="13" t="s">
        <v>344</v>
      </c>
      <c r="D1015" s="13" t="s">
        <v>197</v>
      </c>
      <c r="E1015" s="14"/>
      <c r="F1015" s="14"/>
      <c r="G1015" s="38"/>
      <c r="H1015" s="14"/>
      <c r="I1015" s="14"/>
      <c r="J1015" s="14"/>
      <c r="K1015" s="14" t="s">
        <v>398</v>
      </c>
      <c r="L1015" s="14"/>
      <c r="M1015" s="14"/>
      <c r="N1015" s="14"/>
      <c r="O1015" s="28"/>
    </row>
    <row r="1016" spans="1:15" x14ac:dyDescent="0.2">
      <c r="A1016" s="25" t="s">
        <v>70</v>
      </c>
      <c r="B1016" s="11" t="s">
        <v>155</v>
      </c>
      <c r="C1016" s="11" t="s">
        <v>348</v>
      </c>
      <c r="D1016" s="11" t="s">
        <v>195</v>
      </c>
      <c r="E1016" s="12"/>
      <c r="F1016" s="12"/>
      <c r="G1016" s="37"/>
      <c r="H1016" s="12"/>
      <c r="I1016" s="12"/>
      <c r="J1016" s="12"/>
      <c r="K1016" s="12" t="s">
        <v>410</v>
      </c>
      <c r="L1016" s="12"/>
      <c r="M1016" s="12"/>
      <c r="N1016" s="12"/>
      <c r="O1016" s="26"/>
    </row>
    <row r="1017" spans="1:15" x14ac:dyDescent="0.2">
      <c r="A1017" s="27" t="s">
        <v>70</v>
      </c>
      <c r="B1017" s="13" t="s">
        <v>155</v>
      </c>
      <c r="C1017" s="13" t="s">
        <v>348</v>
      </c>
      <c r="D1017" s="13" t="s">
        <v>197</v>
      </c>
      <c r="E1017" s="14"/>
      <c r="F1017" s="14"/>
      <c r="G1017" s="38"/>
      <c r="H1017" s="14"/>
      <c r="I1017" s="14"/>
      <c r="J1017" s="14"/>
      <c r="K1017" s="14" t="s">
        <v>410</v>
      </c>
      <c r="L1017" s="14"/>
      <c r="M1017" s="14"/>
      <c r="N1017" s="14"/>
      <c r="O1017" s="28"/>
    </row>
    <row r="1018" spans="1:15" x14ac:dyDescent="0.2">
      <c r="A1018" s="25" t="s">
        <v>70</v>
      </c>
      <c r="B1018" s="11" t="s">
        <v>155</v>
      </c>
      <c r="C1018" s="11" t="s">
        <v>357</v>
      </c>
      <c r="D1018" s="11" t="s">
        <v>195</v>
      </c>
      <c r="E1018" s="12"/>
      <c r="F1018" s="12"/>
      <c r="G1018" s="37"/>
      <c r="H1018" s="12"/>
      <c r="I1018" s="12"/>
      <c r="J1018" s="12"/>
      <c r="K1018" s="12" t="s">
        <v>359</v>
      </c>
      <c r="L1018" s="12"/>
      <c r="M1018" s="12"/>
      <c r="N1018" s="12"/>
      <c r="O1018" s="26"/>
    </row>
    <row r="1019" spans="1:15" x14ac:dyDescent="0.2">
      <c r="A1019" s="27" t="s">
        <v>70</v>
      </c>
      <c r="B1019" s="13" t="s">
        <v>155</v>
      </c>
      <c r="C1019" s="13" t="s">
        <v>357</v>
      </c>
      <c r="D1019" s="13" t="s">
        <v>197</v>
      </c>
      <c r="E1019" s="14"/>
      <c r="F1019" s="14"/>
      <c r="G1019" s="38"/>
      <c r="H1019" s="14"/>
      <c r="I1019" s="14"/>
      <c r="J1019" s="14"/>
      <c r="K1019" s="14" t="s">
        <v>371</v>
      </c>
      <c r="L1019" s="14"/>
      <c r="M1019" s="14"/>
      <c r="N1019" s="14"/>
      <c r="O1019" s="28"/>
    </row>
    <row r="1020" spans="1:15" x14ac:dyDescent="0.2">
      <c r="A1020" s="25" t="s">
        <v>70</v>
      </c>
      <c r="B1020" s="11" t="s">
        <v>155</v>
      </c>
      <c r="C1020" s="11" t="s">
        <v>358</v>
      </c>
      <c r="D1020" s="11" t="s">
        <v>195</v>
      </c>
      <c r="E1020" s="12"/>
      <c r="F1020" s="12"/>
      <c r="G1020" s="37"/>
      <c r="H1020" s="12"/>
      <c r="I1020" s="12"/>
      <c r="J1020" s="12"/>
      <c r="K1020" s="12" t="s">
        <v>409</v>
      </c>
      <c r="L1020" s="12"/>
      <c r="M1020" s="12"/>
      <c r="N1020" s="12"/>
      <c r="O1020" s="26"/>
    </row>
    <row r="1021" spans="1:15" x14ac:dyDescent="0.2">
      <c r="A1021" s="27" t="s">
        <v>70</v>
      </c>
      <c r="B1021" s="13" t="s">
        <v>155</v>
      </c>
      <c r="C1021" s="13" t="s">
        <v>358</v>
      </c>
      <c r="D1021" s="13" t="s">
        <v>197</v>
      </c>
      <c r="E1021" s="14"/>
      <c r="F1021" s="14"/>
      <c r="G1021" s="38"/>
      <c r="H1021" s="14"/>
      <c r="I1021" s="14"/>
      <c r="J1021" s="14"/>
      <c r="K1021" s="14" t="s">
        <v>351</v>
      </c>
      <c r="L1021" s="14"/>
      <c r="M1021" s="14"/>
      <c r="N1021" s="14"/>
      <c r="O1021" s="28"/>
    </row>
    <row r="1022" spans="1:15" x14ac:dyDescent="0.2">
      <c r="A1022" s="25" t="s">
        <v>71</v>
      </c>
      <c r="B1022" s="11" t="s">
        <v>156</v>
      </c>
      <c r="C1022" s="11" t="s">
        <v>360</v>
      </c>
      <c r="D1022" s="11" t="s">
        <v>195</v>
      </c>
      <c r="E1022" s="12"/>
      <c r="F1022" s="12"/>
      <c r="G1022" s="37" t="s">
        <v>347</v>
      </c>
      <c r="H1022" s="12"/>
      <c r="I1022" s="12"/>
      <c r="J1022" s="12"/>
      <c r="K1022" s="12" t="s">
        <v>405</v>
      </c>
      <c r="L1022" s="12"/>
      <c r="M1022" s="12"/>
      <c r="N1022" s="12"/>
      <c r="O1022" s="26"/>
    </row>
    <row r="1023" spans="1:15" x14ac:dyDescent="0.2">
      <c r="A1023" s="27" t="s">
        <v>71</v>
      </c>
      <c r="B1023" s="13" t="s">
        <v>156</v>
      </c>
      <c r="C1023" s="13" t="s">
        <v>360</v>
      </c>
      <c r="D1023" s="13" t="s">
        <v>197</v>
      </c>
      <c r="E1023" s="14"/>
      <c r="F1023" s="14"/>
      <c r="G1023" s="38" t="s">
        <v>364</v>
      </c>
      <c r="H1023" s="14"/>
      <c r="I1023" s="14"/>
      <c r="J1023" s="14"/>
      <c r="K1023" s="14" t="s">
        <v>351</v>
      </c>
      <c r="L1023" s="14"/>
      <c r="M1023" s="14"/>
      <c r="N1023" s="14"/>
      <c r="O1023" s="28"/>
    </row>
    <row r="1024" spans="1:15" x14ac:dyDescent="0.2">
      <c r="A1024" s="25" t="s">
        <v>71</v>
      </c>
      <c r="B1024" s="11" t="s">
        <v>156</v>
      </c>
      <c r="C1024" s="11" t="s">
        <v>325</v>
      </c>
      <c r="D1024" s="11" t="s">
        <v>195</v>
      </c>
      <c r="E1024" s="12"/>
      <c r="F1024" s="12"/>
      <c r="G1024" s="37" t="s">
        <v>351</v>
      </c>
      <c r="H1024" s="12"/>
      <c r="I1024" s="12"/>
      <c r="J1024" s="12"/>
      <c r="K1024" s="12" t="s">
        <v>370</v>
      </c>
      <c r="L1024" s="12"/>
      <c r="M1024" s="12"/>
      <c r="N1024" s="12"/>
      <c r="O1024" s="26"/>
    </row>
    <row r="1025" spans="1:15" x14ac:dyDescent="0.2">
      <c r="A1025" s="27" t="s">
        <v>71</v>
      </c>
      <c r="B1025" s="13" t="s">
        <v>156</v>
      </c>
      <c r="C1025" s="13" t="s">
        <v>325</v>
      </c>
      <c r="D1025" s="13" t="s">
        <v>197</v>
      </c>
      <c r="E1025" s="14"/>
      <c r="F1025" s="14"/>
      <c r="G1025" s="38" t="s">
        <v>373</v>
      </c>
      <c r="H1025" s="14"/>
      <c r="I1025" s="14"/>
      <c r="J1025" s="14"/>
      <c r="K1025" s="14" t="s">
        <v>403</v>
      </c>
      <c r="L1025" s="14"/>
      <c r="M1025" s="14"/>
      <c r="N1025" s="14"/>
      <c r="O1025" s="28"/>
    </row>
    <row r="1026" spans="1:15" x14ac:dyDescent="0.2">
      <c r="A1026" s="25" t="s">
        <v>71</v>
      </c>
      <c r="B1026" s="11" t="s">
        <v>156</v>
      </c>
      <c r="C1026" s="11" t="s">
        <v>330</v>
      </c>
      <c r="D1026" s="11" t="s">
        <v>195</v>
      </c>
      <c r="E1026" s="12"/>
      <c r="F1026" s="12"/>
      <c r="G1026" s="37" t="s">
        <v>421</v>
      </c>
      <c r="H1026" s="12"/>
      <c r="I1026" s="12"/>
      <c r="J1026" s="12"/>
      <c r="K1026" s="12" t="s">
        <v>423</v>
      </c>
      <c r="L1026" s="12"/>
      <c r="M1026" s="12"/>
      <c r="N1026" s="12"/>
      <c r="O1026" s="26"/>
    </row>
    <row r="1027" spans="1:15" x14ac:dyDescent="0.2">
      <c r="A1027" s="27" t="s">
        <v>71</v>
      </c>
      <c r="B1027" s="13" t="s">
        <v>156</v>
      </c>
      <c r="C1027" s="13" t="s">
        <v>330</v>
      </c>
      <c r="D1027" s="13" t="s">
        <v>197</v>
      </c>
      <c r="E1027" s="14"/>
      <c r="F1027" s="14"/>
      <c r="G1027" s="38" t="s">
        <v>398</v>
      </c>
      <c r="H1027" s="14"/>
      <c r="I1027" s="14"/>
      <c r="J1027" s="14"/>
      <c r="K1027" s="14" t="s">
        <v>383</v>
      </c>
      <c r="L1027" s="14"/>
      <c r="M1027" s="14"/>
      <c r="N1027" s="14"/>
      <c r="O1027" s="28"/>
    </row>
    <row r="1028" spans="1:15" x14ac:dyDescent="0.2">
      <c r="A1028" s="25" t="s">
        <v>71</v>
      </c>
      <c r="B1028" s="11" t="s">
        <v>156</v>
      </c>
      <c r="C1028" s="11" t="s">
        <v>365</v>
      </c>
      <c r="D1028" s="11" t="s">
        <v>195</v>
      </c>
      <c r="E1028" s="12"/>
      <c r="F1028" s="12"/>
      <c r="G1028" s="37" t="s">
        <v>419</v>
      </c>
      <c r="H1028" s="12"/>
      <c r="I1028" s="12"/>
      <c r="J1028" s="12"/>
      <c r="K1028" s="12" t="s">
        <v>401</v>
      </c>
      <c r="L1028" s="12"/>
      <c r="M1028" s="12"/>
      <c r="N1028" s="12"/>
      <c r="O1028" s="26"/>
    </row>
    <row r="1029" spans="1:15" x14ac:dyDescent="0.2">
      <c r="A1029" s="27" t="s">
        <v>71</v>
      </c>
      <c r="B1029" s="13" t="s">
        <v>156</v>
      </c>
      <c r="C1029" s="13" t="s">
        <v>365</v>
      </c>
      <c r="D1029" s="13" t="s">
        <v>197</v>
      </c>
      <c r="E1029" s="14"/>
      <c r="F1029" s="14"/>
      <c r="G1029" s="38" t="s">
        <v>396</v>
      </c>
      <c r="H1029" s="14"/>
      <c r="I1029" s="14"/>
      <c r="J1029" s="14"/>
      <c r="K1029" s="14" t="s">
        <v>402</v>
      </c>
      <c r="L1029" s="14"/>
      <c r="M1029" s="14"/>
      <c r="N1029" s="14"/>
      <c r="O1029" s="28"/>
    </row>
    <row r="1030" spans="1:15" x14ac:dyDescent="0.2">
      <c r="A1030" s="25" t="s">
        <v>71</v>
      </c>
      <c r="B1030" s="11" t="s">
        <v>156</v>
      </c>
      <c r="C1030" s="11" t="s">
        <v>344</v>
      </c>
      <c r="D1030" s="11" t="s">
        <v>195</v>
      </c>
      <c r="E1030" s="12"/>
      <c r="F1030" s="12"/>
      <c r="G1030" s="37" t="s">
        <v>383</v>
      </c>
      <c r="H1030" s="12"/>
      <c r="I1030" s="12"/>
      <c r="J1030" s="12"/>
      <c r="K1030" s="12" t="s">
        <v>392</v>
      </c>
      <c r="L1030" s="12"/>
      <c r="M1030" s="12"/>
      <c r="N1030" s="12"/>
      <c r="O1030" s="26"/>
    </row>
    <row r="1031" spans="1:15" x14ac:dyDescent="0.2">
      <c r="A1031" s="27" t="s">
        <v>71</v>
      </c>
      <c r="B1031" s="13" t="s">
        <v>156</v>
      </c>
      <c r="C1031" s="13" t="s">
        <v>344</v>
      </c>
      <c r="D1031" s="13" t="s">
        <v>197</v>
      </c>
      <c r="E1031" s="14"/>
      <c r="F1031" s="14"/>
      <c r="G1031" s="38" t="s">
        <v>353</v>
      </c>
      <c r="H1031" s="14"/>
      <c r="I1031" s="14"/>
      <c r="J1031" s="14"/>
      <c r="K1031" s="14" t="s">
        <v>350</v>
      </c>
      <c r="L1031" s="14"/>
      <c r="M1031" s="14"/>
      <c r="N1031" s="14"/>
      <c r="O1031" s="28"/>
    </row>
    <row r="1032" spans="1:15" x14ac:dyDescent="0.2">
      <c r="A1032" s="25" t="s">
        <v>71</v>
      </c>
      <c r="B1032" s="11" t="s">
        <v>156</v>
      </c>
      <c r="C1032" s="11" t="s">
        <v>348</v>
      </c>
      <c r="D1032" s="11" t="s">
        <v>195</v>
      </c>
      <c r="E1032" s="12"/>
      <c r="F1032" s="12"/>
      <c r="G1032" s="37" t="s">
        <v>406</v>
      </c>
      <c r="H1032" s="12"/>
      <c r="I1032" s="12"/>
      <c r="J1032" s="12"/>
      <c r="K1032" s="12" t="s">
        <v>410</v>
      </c>
      <c r="L1032" s="12"/>
      <c r="M1032" s="12"/>
      <c r="N1032" s="12"/>
      <c r="O1032" s="26"/>
    </row>
    <row r="1033" spans="1:15" x14ac:dyDescent="0.2">
      <c r="A1033" s="27" t="s">
        <v>71</v>
      </c>
      <c r="B1033" s="13" t="s">
        <v>156</v>
      </c>
      <c r="C1033" s="13" t="s">
        <v>348</v>
      </c>
      <c r="D1033" s="13" t="s">
        <v>197</v>
      </c>
      <c r="E1033" s="14"/>
      <c r="F1033" s="14"/>
      <c r="G1033" s="38" t="s">
        <v>418</v>
      </c>
      <c r="H1033" s="14"/>
      <c r="I1033" s="14"/>
      <c r="J1033" s="14"/>
      <c r="K1033" s="14" t="s">
        <v>424</v>
      </c>
      <c r="L1033" s="14"/>
      <c r="M1033" s="14"/>
      <c r="N1033" s="14"/>
      <c r="O1033" s="28"/>
    </row>
    <row r="1034" spans="1:15" x14ac:dyDescent="0.2">
      <c r="A1034" s="25" t="s">
        <v>71</v>
      </c>
      <c r="B1034" s="11" t="s">
        <v>156</v>
      </c>
      <c r="C1034" s="11" t="s">
        <v>375</v>
      </c>
      <c r="D1034" s="11" t="s">
        <v>195</v>
      </c>
      <c r="E1034" s="12"/>
      <c r="F1034" s="12"/>
      <c r="G1034" s="37" t="s">
        <v>404</v>
      </c>
      <c r="H1034" s="12"/>
      <c r="I1034" s="12"/>
      <c r="J1034" s="12"/>
      <c r="K1034" s="12" t="s">
        <v>323</v>
      </c>
      <c r="L1034" s="12"/>
      <c r="M1034" s="12"/>
      <c r="N1034" s="12"/>
      <c r="O1034" s="26"/>
    </row>
    <row r="1035" spans="1:15" x14ac:dyDescent="0.2">
      <c r="A1035" s="27" t="s">
        <v>71</v>
      </c>
      <c r="B1035" s="13" t="s">
        <v>156</v>
      </c>
      <c r="C1035" s="13" t="s">
        <v>375</v>
      </c>
      <c r="D1035" s="13" t="s">
        <v>197</v>
      </c>
      <c r="E1035" s="14"/>
      <c r="F1035" s="14"/>
      <c r="G1035" s="38" t="s">
        <v>362</v>
      </c>
      <c r="H1035" s="14"/>
      <c r="I1035" s="14"/>
      <c r="J1035" s="14"/>
      <c r="K1035" s="14" t="s">
        <v>331</v>
      </c>
      <c r="L1035" s="14"/>
      <c r="M1035" s="14"/>
      <c r="N1035" s="14"/>
      <c r="O1035" s="28"/>
    </row>
    <row r="1036" spans="1:15" x14ac:dyDescent="0.2">
      <c r="A1036" s="25" t="s">
        <v>71</v>
      </c>
      <c r="B1036" s="11" t="s">
        <v>156</v>
      </c>
      <c r="C1036" s="11" t="s">
        <v>357</v>
      </c>
      <c r="D1036" s="11" t="s">
        <v>195</v>
      </c>
      <c r="E1036" s="12"/>
      <c r="F1036" s="12"/>
      <c r="G1036" s="37" t="s">
        <v>338</v>
      </c>
      <c r="H1036" s="12"/>
      <c r="I1036" s="12"/>
      <c r="J1036" s="12"/>
      <c r="K1036" s="12" t="s">
        <v>363</v>
      </c>
      <c r="L1036" s="12"/>
      <c r="M1036" s="12"/>
      <c r="N1036" s="12"/>
      <c r="O1036" s="26"/>
    </row>
    <row r="1037" spans="1:15" x14ac:dyDescent="0.2">
      <c r="A1037" s="27" t="s">
        <v>71</v>
      </c>
      <c r="B1037" s="13" t="s">
        <v>156</v>
      </c>
      <c r="C1037" s="13" t="s">
        <v>357</v>
      </c>
      <c r="D1037" s="13" t="s">
        <v>197</v>
      </c>
      <c r="E1037" s="14"/>
      <c r="F1037" s="14"/>
      <c r="G1037" s="38" t="s">
        <v>345</v>
      </c>
      <c r="H1037" s="14"/>
      <c r="I1037" s="14"/>
      <c r="J1037" s="14"/>
      <c r="K1037" s="14" t="s">
        <v>371</v>
      </c>
      <c r="L1037" s="14"/>
      <c r="M1037" s="14"/>
      <c r="N1037" s="14"/>
      <c r="O1037" s="28"/>
    </row>
    <row r="1038" spans="1:15" x14ac:dyDescent="0.2">
      <c r="A1038" s="25" t="s">
        <v>71</v>
      </c>
      <c r="B1038" s="11" t="s">
        <v>156</v>
      </c>
      <c r="C1038" s="11" t="s">
        <v>358</v>
      </c>
      <c r="D1038" s="11" t="s">
        <v>195</v>
      </c>
      <c r="E1038" s="12"/>
      <c r="F1038" s="12"/>
      <c r="G1038" s="37" t="s">
        <v>413</v>
      </c>
      <c r="H1038" s="12"/>
      <c r="I1038" s="12"/>
      <c r="J1038" s="12"/>
      <c r="K1038" s="12" t="s">
        <v>372</v>
      </c>
      <c r="L1038" s="12"/>
      <c r="M1038" s="12"/>
      <c r="N1038" s="12"/>
      <c r="O1038" s="26"/>
    </row>
    <row r="1039" spans="1:15" x14ac:dyDescent="0.2">
      <c r="A1039" s="27" t="s">
        <v>71</v>
      </c>
      <c r="B1039" s="13" t="s">
        <v>156</v>
      </c>
      <c r="C1039" s="13" t="s">
        <v>358</v>
      </c>
      <c r="D1039" s="13" t="s">
        <v>197</v>
      </c>
      <c r="E1039" s="14"/>
      <c r="F1039" s="14"/>
      <c r="G1039" s="38" t="s">
        <v>364</v>
      </c>
      <c r="H1039" s="14"/>
      <c r="I1039" s="14"/>
      <c r="J1039" s="14"/>
      <c r="K1039" s="14" t="s">
        <v>351</v>
      </c>
      <c r="L1039" s="14"/>
      <c r="M1039" s="14"/>
      <c r="N1039" s="14"/>
      <c r="O1039" s="28"/>
    </row>
    <row r="1040" spans="1:15" x14ac:dyDescent="0.2">
      <c r="A1040" s="25" t="s">
        <v>73</v>
      </c>
      <c r="B1040" s="11" t="s">
        <v>179</v>
      </c>
      <c r="C1040" s="11" t="s">
        <v>360</v>
      </c>
      <c r="D1040" s="11" t="s">
        <v>195</v>
      </c>
      <c r="E1040" s="12"/>
      <c r="F1040" s="12"/>
      <c r="G1040" s="37"/>
      <c r="H1040" s="12"/>
      <c r="I1040" s="12" t="s">
        <v>406</v>
      </c>
      <c r="J1040" s="12"/>
      <c r="K1040" s="12"/>
      <c r="L1040" s="12"/>
      <c r="M1040" s="12"/>
      <c r="N1040" s="12" t="s">
        <v>378</v>
      </c>
      <c r="O1040" s="26"/>
    </row>
    <row r="1041" spans="1:15" x14ac:dyDescent="0.2">
      <c r="A1041" s="27" t="s">
        <v>73</v>
      </c>
      <c r="B1041" s="13" t="s">
        <v>179</v>
      </c>
      <c r="C1041" s="13" t="s">
        <v>360</v>
      </c>
      <c r="D1041" s="13" t="s">
        <v>197</v>
      </c>
      <c r="E1041" s="14"/>
      <c r="F1041" s="14"/>
      <c r="G1041" s="38"/>
      <c r="H1041" s="14"/>
      <c r="I1041" s="14" t="s">
        <v>415</v>
      </c>
      <c r="J1041" s="14"/>
      <c r="K1041" s="14"/>
      <c r="L1041" s="14"/>
      <c r="M1041" s="14"/>
      <c r="N1041" s="14" t="s">
        <v>377</v>
      </c>
      <c r="O1041" s="28"/>
    </row>
    <row r="1042" spans="1:15" x14ac:dyDescent="0.2">
      <c r="A1042" s="25" t="s">
        <v>73</v>
      </c>
      <c r="B1042" s="11" t="s">
        <v>179</v>
      </c>
      <c r="C1042" s="11" t="s">
        <v>325</v>
      </c>
      <c r="D1042" s="11" t="s">
        <v>195</v>
      </c>
      <c r="E1042" s="12"/>
      <c r="F1042" s="12"/>
      <c r="G1042" s="37"/>
      <c r="H1042" s="12"/>
      <c r="I1042" s="12" t="s">
        <v>406</v>
      </c>
      <c r="J1042" s="12"/>
      <c r="K1042" s="12"/>
      <c r="L1042" s="12"/>
      <c r="M1042" s="12"/>
      <c r="N1042" s="12" t="s">
        <v>415</v>
      </c>
      <c r="O1042" s="26"/>
    </row>
    <row r="1043" spans="1:15" x14ac:dyDescent="0.2">
      <c r="A1043" s="27" t="s">
        <v>73</v>
      </c>
      <c r="B1043" s="13" t="s">
        <v>179</v>
      </c>
      <c r="C1043" s="13" t="s">
        <v>325</v>
      </c>
      <c r="D1043" s="13" t="s">
        <v>197</v>
      </c>
      <c r="E1043" s="14"/>
      <c r="F1043" s="14"/>
      <c r="G1043" s="38"/>
      <c r="H1043" s="14"/>
      <c r="I1043" s="14" t="s">
        <v>408</v>
      </c>
      <c r="J1043" s="14"/>
      <c r="K1043" s="14"/>
      <c r="L1043" s="14"/>
      <c r="M1043" s="14"/>
      <c r="N1043" s="14" t="s">
        <v>387</v>
      </c>
      <c r="O1043" s="28"/>
    </row>
    <row r="1044" spans="1:15" x14ac:dyDescent="0.2">
      <c r="A1044" s="25" t="s">
        <v>73</v>
      </c>
      <c r="B1044" s="11" t="s">
        <v>179</v>
      </c>
      <c r="C1044" s="11" t="s">
        <v>330</v>
      </c>
      <c r="D1044" s="11" t="s">
        <v>195</v>
      </c>
      <c r="E1044" s="12"/>
      <c r="F1044" s="12"/>
      <c r="G1044" s="37"/>
      <c r="H1044" s="12"/>
      <c r="I1044" s="12" t="s">
        <v>395</v>
      </c>
      <c r="J1044" s="12"/>
      <c r="K1044" s="12"/>
      <c r="L1044" s="12"/>
      <c r="M1044" s="12"/>
      <c r="N1044" s="12" t="s">
        <v>388</v>
      </c>
      <c r="O1044" s="26"/>
    </row>
    <row r="1045" spans="1:15" x14ac:dyDescent="0.2">
      <c r="A1045" s="27" t="s">
        <v>73</v>
      </c>
      <c r="B1045" s="13" t="s">
        <v>179</v>
      </c>
      <c r="C1045" s="13" t="s">
        <v>330</v>
      </c>
      <c r="D1045" s="13" t="s">
        <v>197</v>
      </c>
      <c r="E1045" s="14"/>
      <c r="F1045" s="14"/>
      <c r="G1045" s="38"/>
      <c r="H1045" s="14"/>
      <c r="I1045" s="14" t="s">
        <v>391</v>
      </c>
      <c r="J1045" s="14"/>
      <c r="K1045" s="14"/>
      <c r="L1045" s="14"/>
      <c r="M1045" s="14"/>
      <c r="N1045" s="14" t="s">
        <v>376</v>
      </c>
      <c r="O1045" s="28"/>
    </row>
    <row r="1046" spans="1:15" x14ac:dyDescent="0.2">
      <c r="A1046" s="25" t="s">
        <v>73</v>
      </c>
      <c r="B1046" s="11" t="s">
        <v>179</v>
      </c>
      <c r="C1046" s="11" t="s">
        <v>365</v>
      </c>
      <c r="D1046" s="11" t="s">
        <v>195</v>
      </c>
      <c r="E1046" s="12"/>
      <c r="F1046" s="12"/>
      <c r="G1046" s="37"/>
      <c r="H1046" s="12"/>
      <c r="I1046" s="12" t="s">
        <v>391</v>
      </c>
      <c r="J1046" s="12"/>
      <c r="K1046" s="12"/>
      <c r="L1046" s="12"/>
      <c r="M1046" s="12"/>
      <c r="N1046" s="12" t="s">
        <v>391</v>
      </c>
      <c r="O1046" s="26"/>
    </row>
    <row r="1047" spans="1:15" x14ac:dyDescent="0.2">
      <c r="A1047" s="27" t="s">
        <v>73</v>
      </c>
      <c r="B1047" s="13" t="s">
        <v>179</v>
      </c>
      <c r="C1047" s="13" t="s">
        <v>365</v>
      </c>
      <c r="D1047" s="13" t="s">
        <v>197</v>
      </c>
      <c r="E1047" s="14"/>
      <c r="F1047" s="14"/>
      <c r="G1047" s="38"/>
      <c r="H1047" s="14"/>
      <c r="I1047" s="14" t="s">
        <v>391</v>
      </c>
      <c r="J1047" s="14"/>
      <c r="K1047" s="14"/>
      <c r="L1047" s="14"/>
      <c r="M1047" s="14"/>
      <c r="N1047" s="14" t="s">
        <v>389</v>
      </c>
      <c r="O1047" s="28"/>
    </row>
    <row r="1048" spans="1:15" x14ac:dyDescent="0.2">
      <c r="A1048" s="25" t="s">
        <v>73</v>
      </c>
      <c r="B1048" s="11" t="s">
        <v>179</v>
      </c>
      <c r="C1048" s="11" t="s">
        <v>344</v>
      </c>
      <c r="D1048" s="11" t="s">
        <v>195</v>
      </c>
      <c r="E1048" s="12"/>
      <c r="F1048" s="12"/>
      <c r="G1048" s="37"/>
      <c r="H1048" s="12"/>
      <c r="I1048" s="12" t="s">
        <v>377</v>
      </c>
      <c r="J1048" s="12"/>
      <c r="K1048" s="12"/>
      <c r="L1048" s="12"/>
      <c r="M1048" s="12"/>
      <c r="N1048" s="12" t="s">
        <v>391</v>
      </c>
      <c r="O1048" s="26"/>
    </row>
    <row r="1049" spans="1:15" x14ac:dyDescent="0.2">
      <c r="A1049" s="27" t="s">
        <v>73</v>
      </c>
      <c r="B1049" s="13" t="s">
        <v>179</v>
      </c>
      <c r="C1049" s="13" t="s">
        <v>344</v>
      </c>
      <c r="D1049" s="13" t="s">
        <v>197</v>
      </c>
      <c r="E1049" s="14"/>
      <c r="F1049" s="14"/>
      <c r="G1049" s="38"/>
      <c r="H1049" s="14"/>
      <c r="I1049" s="14" t="s">
        <v>391</v>
      </c>
      <c r="J1049" s="14"/>
      <c r="K1049" s="14"/>
      <c r="L1049" s="14"/>
      <c r="M1049" s="14"/>
      <c r="N1049" s="14" t="s">
        <v>389</v>
      </c>
      <c r="O1049" s="28"/>
    </row>
    <row r="1050" spans="1:15" x14ac:dyDescent="0.2">
      <c r="A1050" s="25" t="s">
        <v>73</v>
      </c>
      <c r="B1050" s="11" t="s">
        <v>179</v>
      </c>
      <c r="C1050" s="11" t="s">
        <v>348</v>
      </c>
      <c r="D1050" s="11" t="s">
        <v>195</v>
      </c>
      <c r="E1050" s="12"/>
      <c r="F1050" s="12"/>
      <c r="G1050" s="37"/>
      <c r="H1050" s="12"/>
      <c r="I1050" s="12" t="s">
        <v>376</v>
      </c>
      <c r="J1050" s="12"/>
      <c r="K1050" s="12"/>
      <c r="L1050" s="12"/>
      <c r="M1050" s="12"/>
      <c r="N1050" s="12" t="s">
        <v>391</v>
      </c>
      <c r="O1050" s="26"/>
    </row>
    <row r="1051" spans="1:15" x14ac:dyDescent="0.2">
      <c r="A1051" s="27" t="s">
        <v>73</v>
      </c>
      <c r="B1051" s="13" t="s">
        <v>179</v>
      </c>
      <c r="C1051" s="13" t="s">
        <v>348</v>
      </c>
      <c r="D1051" s="13" t="s">
        <v>197</v>
      </c>
      <c r="E1051" s="14"/>
      <c r="F1051" s="14"/>
      <c r="G1051" s="38"/>
      <c r="H1051" s="14"/>
      <c r="I1051" s="14" t="s">
        <v>376</v>
      </c>
      <c r="J1051" s="14"/>
      <c r="K1051" s="14"/>
      <c r="L1051" s="14"/>
      <c r="M1051" s="14"/>
      <c r="N1051" s="14" t="s">
        <v>376</v>
      </c>
      <c r="O1051" s="28"/>
    </row>
    <row r="1052" spans="1:15" x14ac:dyDescent="0.2">
      <c r="A1052" s="25" t="s">
        <v>73</v>
      </c>
      <c r="B1052" s="11" t="s">
        <v>179</v>
      </c>
      <c r="C1052" s="11" t="s">
        <v>375</v>
      </c>
      <c r="D1052" s="11" t="s">
        <v>195</v>
      </c>
      <c r="E1052" s="12"/>
      <c r="F1052" s="12"/>
      <c r="G1052" s="37"/>
      <c r="H1052" s="12"/>
      <c r="I1052" s="12" t="s">
        <v>351</v>
      </c>
      <c r="J1052" s="12"/>
      <c r="K1052" s="12"/>
      <c r="L1052" s="12"/>
      <c r="M1052" s="12"/>
      <c r="N1052" s="12" t="s">
        <v>354</v>
      </c>
      <c r="O1052" s="26"/>
    </row>
    <row r="1053" spans="1:15" x14ac:dyDescent="0.2">
      <c r="A1053" s="27" t="s">
        <v>73</v>
      </c>
      <c r="B1053" s="13" t="s">
        <v>179</v>
      </c>
      <c r="C1053" s="13" t="s">
        <v>375</v>
      </c>
      <c r="D1053" s="13" t="s">
        <v>197</v>
      </c>
      <c r="E1053" s="14"/>
      <c r="F1053" s="14"/>
      <c r="G1053" s="38"/>
      <c r="H1053" s="14"/>
      <c r="I1053" s="14" t="s">
        <v>419</v>
      </c>
      <c r="J1053" s="14"/>
      <c r="K1053" s="14"/>
      <c r="L1053" s="14"/>
      <c r="M1053" s="14"/>
      <c r="N1053" s="14" t="s">
        <v>386</v>
      </c>
      <c r="O1053" s="28"/>
    </row>
    <row r="1054" spans="1:15" x14ac:dyDescent="0.2">
      <c r="A1054" s="25" t="s">
        <v>73</v>
      </c>
      <c r="B1054" s="11" t="s">
        <v>179</v>
      </c>
      <c r="C1054" s="11" t="s">
        <v>357</v>
      </c>
      <c r="D1054" s="11" t="s">
        <v>195</v>
      </c>
      <c r="E1054" s="12"/>
      <c r="F1054" s="12"/>
      <c r="G1054" s="37"/>
      <c r="H1054" s="12"/>
      <c r="I1054" s="12" t="s">
        <v>332</v>
      </c>
      <c r="J1054" s="12"/>
      <c r="K1054" s="12"/>
      <c r="L1054" s="12"/>
      <c r="M1054" s="12"/>
      <c r="N1054" s="12" t="s">
        <v>354</v>
      </c>
      <c r="O1054" s="26"/>
    </row>
    <row r="1055" spans="1:15" x14ac:dyDescent="0.2">
      <c r="A1055" s="27" t="s">
        <v>73</v>
      </c>
      <c r="B1055" s="13" t="s">
        <v>179</v>
      </c>
      <c r="C1055" s="13" t="s">
        <v>357</v>
      </c>
      <c r="D1055" s="13" t="s">
        <v>197</v>
      </c>
      <c r="E1055" s="14"/>
      <c r="F1055" s="14"/>
      <c r="G1055" s="38"/>
      <c r="H1055" s="14"/>
      <c r="I1055" s="14" t="s">
        <v>383</v>
      </c>
      <c r="J1055" s="14"/>
      <c r="K1055" s="14"/>
      <c r="L1055" s="14"/>
      <c r="M1055" s="14"/>
      <c r="N1055" s="14" t="s">
        <v>417</v>
      </c>
      <c r="O1055" s="28"/>
    </row>
    <row r="1056" spans="1:15" x14ac:dyDescent="0.2">
      <c r="A1056" s="25" t="s">
        <v>73</v>
      </c>
      <c r="B1056" s="11" t="s">
        <v>179</v>
      </c>
      <c r="C1056" s="11" t="s">
        <v>358</v>
      </c>
      <c r="D1056" s="11" t="s">
        <v>195</v>
      </c>
      <c r="E1056" s="12"/>
      <c r="F1056" s="12"/>
      <c r="G1056" s="37"/>
      <c r="H1056" s="12"/>
      <c r="I1056" s="12" t="s">
        <v>374</v>
      </c>
      <c r="J1056" s="12"/>
      <c r="K1056" s="12"/>
      <c r="L1056" s="12"/>
      <c r="M1056" s="12"/>
      <c r="N1056" s="12" t="s">
        <v>423</v>
      </c>
      <c r="O1056" s="26"/>
    </row>
    <row r="1057" spans="1:15" x14ac:dyDescent="0.2">
      <c r="A1057" s="27" t="s">
        <v>73</v>
      </c>
      <c r="B1057" s="13" t="s">
        <v>179</v>
      </c>
      <c r="C1057" s="13" t="s">
        <v>358</v>
      </c>
      <c r="D1057" s="13" t="s">
        <v>197</v>
      </c>
      <c r="E1057" s="14"/>
      <c r="F1057" s="14"/>
      <c r="G1057" s="38"/>
      <c r="H1057" s="14"/>
      <c r="I1057" s="14" t="s">
        <v>386</v>
      </c>
      <c r="J1057" s="14"/>
      <c r="K1057" s="14"/>
      <c r="L1057" s="14"/>
      <c r="M1057" s="14"/>
      <c r="N1057" s="14" t="s">
        <v>411</v>
      </c>
      <c r="O1057" s="28"/>
    </row>
    <row r="1058" spans="1:15" x14ac:dyDescent="0.2">
      <c r="A1058" s="25" t="s">
        <v>74</v>
      </c>
      <c r="B1058" s="11" t="s">
        <v>158</v>
      </c>
      <c r="C1058" s="11" t="s">
        <v>360</v>
      </c>
      <c r="D1058" s="11" t="s">
        <v>195</v>
      </c>
      <c r="E1058" s="12"/>
      <c r="F1058" s="12" t="s">
        <v>351</v>
      </c>
      <c r="G1058" s="37"/>
      <c r="H1058" s="12"/>
      <c r="I1058" s="12"/>
      <c r="J1058" s="12"/>
      <c r="K1058" s="12"/>
      <c r="L1058" s="12"/>
      <c r="M1058" s="12">
        <v>70</v>
      </c>
      <c r="N1058" s="12"/>
      <c r="O1058" s="26"/>
    </row>
    <row r="1059" spans="1:15" x14ac:dyDescent="0.2">
      <c r="A1059" s="27" t="s">
        <v>74</v>
      </c>
      <c r="B1059" s="13" t="s">
        <v>158</v>
      </c>
      <c r="C1059" s="13" t="s">
        <v>360</v>
      </c>
      <c r="D1059" s="13" t="s">
        <v>197</v>
      </c>
      <c r="E1059" s="14"/>
      <c r="F1059" s="14" t="s">
        <v>372</v>
      </c>
      <c r="G1059" s="38"/>
      <c r="H1059" s="14"/>
      <c r="I1059" s="14"/>
      <c r="J1059" s="14"/>
      <c r="K1059" s="14"/>
      <c r="L1059" s="14"/>
      <c r="M1059" s="14">
        <v>63</v>
      </c>
      <c r="N1059" s="14"/>
      <c r="O1059" s="28"/>
    </row>
    <row r="1060" spans="1:15" x14ac:dyDescent="0.2">
      <c r="A1060" s="25" t="s">
        <v>74</v>
      </c>
      <c r="B1060" s="11" t="s">
        <v>158</v>
      </c>
      <c r="C1060" s="11" t="s">
        <v>325</v>
      </c>
      <c r="D1060" s="11" t="s">
        <v>195</v>
      </c>
      <c r="E1060" s="12"/>
      <c r="F1060" s="12" t="s">
        <v>373</v>
      </c>
      <c r="G1060" s="37"/>
      <c r="H1060" s="12"/>
      <c r="I1060" s="12"/>
      <c r="J1060" s="12"/>
      <c r="K1060" s="12"/>
      <c r="L1060" s="12"/>
      <c r="M1060" s="12">
        <v>57</v>
      </c>
      <c r="N1060" s="12"/>
      <c r="O1060" s="26"/>
    </row>
    <row r="1061" spans="1:15" x14ac:dyDescent="0.2">
      <c r="A1061" s="27" t="s">
        <v>74</v>
      </c>
      <c r="B1061" s="13" t="s">
        <v>158</v>
      </c>
      <c r="C1061" s="13" t="s">
        <v>325</v>
      </c>
      <c r="D1061" s="13" t="s">
        <v>197</v>
      </c>
      <c r="E1061" s="14"/>
      <c r="F1061" s="14" t="s">
        <v>367</v>
      </c>
      <c r="G1061" s="38"/>
      <c r="H1061" s="14"/>
      <c r="I1061" s="14"/>
      <c r="J1061" s="14"/>
      <c r="K1061" s="14"/>
      <c r="L1061" s="14"/>
      <c r="M1061" s="14">
        <v>51</v>
      </c>
      <c r="N1061" s="14"/>
      <c r="O1061" s="28"/>
    </row>
    <row r="1062" spans="1:15" x14ac:dyDescent="0.2">
      <c r="A1062" s="25" t="s">
        <v>74</v>
      </c>
      <c r="B1062" s="11" t="s">
        <v>158</v>
      </c>
      <c r="C1062" s="11" t="s">
        <v>330</v>
      </c>
      <c r="D1062" s="11" t="s">
        <v>195</v>
      </c>
      <c r="E1062" s="12"/>
      <c r="F1062" s="12" t="s">
        <v>393</v>
      </c>
      <c r="G1062" s="37"/>
      <c r="H1062" s="12"/>
      <c r="I1062" s="12"/>
      <c r="J1062" s="12"/>
      <c r="K1062" s="12"/>
      <c r="L1062" s="12"/>
      <c r="M1062" s="12">
        <v>90</v>
      </c>
      <c r="N1062" s="12"/>
      <c r="O1062" s="26"/>
    </row>
    <row r="1063" spans="1:15" x14ac:dyDescent="0.2">
      <c r="A1063" s="27" t="s">
        <v>74</v>
      </c>
      <c r="B1063" s="13" t="s">
        <v>158</v>
      </c>
      <c r="C1063" s="13" t="s">
        <v>330</v>
      </c>
      <c r="D1063" s="13" t="s">
        <v>197</v>
      </c>
      <c r="E1063" s="14"/>
      <c r="F1063" s="14" t="s">
        <v>343</v>
      </c>
      <c r="G1063" s="38"/>
      <c r="H1063" s="14"/>
      <c r="I1063" s="14"/>
      <c r="J1063" s="14"/>
      <c r="K1063" s="14"/>
      <c r="L1063" s="14"/>
      <c r="M1063" s="14">
        <v>83</v>
      </c>
      <c r="N1063" s="14"/>
      <c r="O1063" s="28"/>
    </row>
    <row r="1064" spans="1:15" x14ac:dyDescent="0.2">
      <c r="A1064" s="25" t="s">
        <v>74</v>
      </c>
      <c r="B1064" s="11" t="s">
        <v>158</v>
      </c>
      <c r="C1064" s="11" t="s">
        <v>365</v>
      </c>
      <c r="D1064" s="11" t="s">
        <v>195</v>
      </c>
      <c r="E1064" s="12"/>
      <c r="F1064" s="12" t="s">
        <v>402</v>
      </c>
      <c r="G1064" s="37"/>
      <c r="H1064" s="12"/>
      <c r="I1064" s="12"/>
      <c r="J1064" s="12"/>
      <c r="K1064" s="12"/>
      <c r="L1064" s="12"/>
      <c r="M1064" s="12">
        <v>85</v>
      </c>
      <c r="N1064" s="12"/>
      <c r="O1064" s="26"/>
    </row>
    <row r="1065" spans="1:15" x14ac:dyDescent="0.2">
      <c r="A1065" s="27" t="s">
        <v>74</v>
      </c>
      <c r="B1065" s="13" t="s">
        <v>158</v>
      </c>
      <c r="C1065" s="13" t="s">
        <v>365</v>
      </c>
      <c r="D1065" s="13" t="s">
        <v>197</v>
      </c>
      <c r="E1065" s="14"/>
      <c r="F1065" s="14" t="s">
        <v>350</v>
      </c>
      <c r="G1065" s="38"/>
      <c r="H1065" s="14"/>
      <c r="I1065" s="14"/>
      <c r="J1065" s="14"/>
      <c r="K1065" s="14"/>
      <c r="L1065" s="14"/>
      <c r="M1065" s="14">
        <v>76</v>
      </c>
      <c r="N1065" s="14"/>
      <c r="O1065" s="28"/>
    </row>
    <row r="1066" spans="1:15" x14ac:dyDescent="0.2">
      <c r="A1066" s="25" t="s">
        <v>74</v>
      </c>
      <c r="B1066" s="11" t="s">
        <v>158</v>
      </c>
      <c r="C1066" s="11" t="s">
        <v>344</v>
      </c>
      <c r="D1066" s="11" t="s">
        <v>195</v>
      </c>
      <c r="E1066" s="12"/>
      <c r="F1066" s="12" t="s">
        <v>398</v>
      </c>
      <c r="G1066" s="37"/>
      <c r="H1066" s="12"/>
      <c r="I1066" s="12"/>
      <c r="J1066" s="12"/>
      <c r="K1066" s="12"/>
      <c r="L1066" s="12"/>
      <c r="M1066" s="12">
        <v>80</v>
      </c>
      <c r="N1066" s="12"/>
      <c r="O1066" s="26"/>
    </row>
    <row r="1067" spans="1:15" x14ac:dyDescent="0.2">
      <c r="A1067" s="27" t="s">
        <v>74</v>
      </c>
      <c r="B1067" s="13" t="s">
        <v>158</v>
      </c>
      <c r="C1067" s="13" t="s">
        <v>344</v>
      </c>
      <c r="D1067" s="13" t="s">
        <v>197</v>
      </c>
      <c r="E1067" s="14"/>
      <c r="F1067" s="14" t="s">
        <v>347</v>
      </c>
      <c r="G1067" s="38"/>
      <c r="H1067" s="14"/>
      <c r="I1067" s="14"/>
      <c r="J1067" s="14"/>
      <c r="K1067" s="14"/>
      <c r="L1067" s="14"/>
      <c r="M1067" s="14">
        <v>71</v>
      </c>
      <c r="N1067" s="14"/>
      <c r="O1067" s="28"/>
    </row>
    <row r="1068" spans="1:15" x14ac:dyDescent="0.2">
      <c r="A1068" s="25" t="s">
        <v>74</v>
      </c>
      <c r="B1068" s="11" t="s">
        <v>158</v>
      </c>
      <c r="C1068" s="11" t="s">
        <v>348</v>
      </c>
      <c r="D1068" s="11" t="s">
        <v>195</v>
      </c>
      <c r="E1068" s="12"/>
      <c r="F1068" s="12" t="s">
        <v>407</v>
      </c>
      <c r="G1068" s="37"/>
      <c r="H1068" s="12"/>
      <c r="I1068" s="12"/>
      <c r="J1068" s="12"/>
      <c r="K1068" s="12"/>
      <c r="L1068" s="12"/>
      <c r="M1068" s="12">
        <v>95</v>
      </c>
      <c r="N1068" s="12"/>
      <c r="O1068" s="26"/>
    </row>
    <row r="1069" spans="1:15" x14ac:dyDescent="0.2">
      <c r="A1069" s="27" t="s">
        <v>74</v>
      </c>
      <c r="B1069" s="13" t="s">
        <v>158</v>
      </c>
      <c r="C1069" s="13" t="s">
        <v>348</v>
      </c>
      <c r="D1069" s="13" t="s">
        <v>197</v>
      </c>
      <c r="E1069" s="14"/>
      <c r="F1069" s="14" t="s">
        <v>381</v>
      </c>
      <c r="G1069" s="38"/>
      <c r="H1069" s="14"/>
      <c r="I1069" s="14"/>
      <c r="J1069" s="14"/>
      <c r="K1069" s="14"/>
      <c r="L1069" s="14"/>
      <c r="M1069" s="14">
        <v>89</v>
      </c>
      <c r="N1069" s="14"/>
      <c r="O1069" s="28"/>
    </row>
    <row r="1070" spans="1:15" x14ac:dyDescent="0.2">
      <c r="A1070" s="25" t="s">
        <v>74</v>
      </c>
      <c r="B1070" s="11" t="s">
        <v>158</v>
      </c>
      <c r="C1070" s="11" t="s">
        <v>375</v>
      </c>
      <c r="D1070" s="11" t="s">
        <v>195</v>
      </c>
      <c r="E1070" s="12"/>
      <c r="F1070" s="12" t="s">
        <v>349</v>
      </c>
      <c r="G1070" s="37"/>
      <c r="H1070" s="12"/>
      <c r="I1070" s="12"/>
      <c r="J1070" s="12"/>
      <c r="K1070" s="12"/>
      <c r="L1070" s="12"/>
      <c r="M1070" s="12">
        <v>54</v>
      </c>
      <c r="N1070" s="12"/>
      <c r="O1070" s="26"/>
    </row>
    <row r="1071" spans="1:15" x14ac:dyDescent="0.2">
      <c r="A1071" s="27" t="s">
        <v>74</v>
      </c>
      <c r="B1071" s="13" t="s">
        <v>158</v>
      </c>
      <c r="C1071" s="13" t="s">
        <v>375</v>
      </c>
      <c r="D1071" s="13" t="s">
        <v>197</v>
      </c>
      <c r="E1071" s="14"/>
      <c r="F1071" s="14" t="s">
        <v>342</v>
      </c>
      <c r="G1071" s="38"/>
      <c r="H1071" s="14"/>
      <c r="I1071" s="14"/>
      <c r="J1071" s="14"/>
      <c r="K1071" s="14"/>
      <c r="L1071" s="14"/>
      <c r="M1071" s="14">
        <v>49</v>
      </c>
      <c r="N1071" s="14"/>
      <c r="O1071" s="28"/>
    </row>
    <row r="1072" spans="1:15" x14ac:dyDescent="0.2">
      <c r="A1072" s="25" t="s">
        <v>74</v>
      </c>
      <c r="B1072" s="11" t="s">
        <v>158</v>
      </c>
      <c r="C1072" s="11" t="s">
        <v>357</v>
      </c>
      <c r="D1072" s="11" t="s">
        <v>195</v>
      </c>
      <c r="E1072" s="12"/>
      <c r="F1072" s="12" t="s">
        <v>403</v>
      </c>
      <c r="G1072" s="37"/>
      <c r="H1072" s="12"/>
      <c r="I1072" s="12"/>
      <c r="J1072" s="12"/>
      <c r="K1072" s="12"/>
      <c r="L1072" s="12"/>
      <c r="M1072" s="12">
        <v>38</v>
      </c>
      <c r="N1072" s="12"/>
      <c r="O1072" s="26"/>
    </row>
    <row r="1073" spans="1:15" x14ac:dyDescent="0.2">
      <c r="A1073" s="27" t="s">
        <v>74</v>
      </c>
      <c r="B1073" s="13" t="s">
        <v>158</v>
      </c>
      <c r="C1073" s="13" t="s">
        <v>357</v>
      </c>
      <c r="D1073" s="13" t="s">
        <v>197</v>
      </c>
      <c r="E1073" s="14"/>
      <c r="F1073" s="14" t="s">
        <v>336</v>
      </c>
      <c r="G1073" s="38"/>
      <c r="H1073" s="14"/>
      <c r="I1073" s="14"/>
      <c r="J1073" s="14"/>
      <c r="K1073" s="14"/>
      <c r="L1073" s="14"/>
      <c r="M1073" s="14">
        <v>35</v>
      </c>
      <c r="N1073" s="14"/>
      <c r="O1073" s="28"/>
    </row>
    <row r="1074" spans="1:15" x14ac:dyDescent="0.2">
      <c r="A1074" s="25" t="s">
        <v>74</v>
      </c>
      <c r="B1074" s="11" t="s">
        <v>158</v>
      </c>
      <c r="C1074" s="11" t="s">
        <v>358</v>
      </c>
      <c r="D1074" s="11" t="s">
        <v>195</v>
      </c>
      <c r="E1074" s="12"/>
      <c r="F1074" s="12" t="s">
        <v>381</v>
      </c>
      <c r="G1074" s="37"/>
      <c r="H1074" s="12"/>
      <c r="I1074" s="12"/>
      <c r="J1074" s="12"/>
      <c r="K1074" s="12"/>
      <c r="L1074" s="12"/>
      <c r="M1074" s="12">
        <v>78</v>
      </c>
      <c r="N1074" s="12"/>
      <c r="O1074" s="26"/>
    </row>
    <row r="1075" spans="1:15" x14ac:dyDescent="0.2">
      <c r="A1075" s="27" t="s">
        <v>74</v>
      </c>
      <c r="B1075" s="13" t="s">
        <v>158</v>
      </c>
      <c r="C1075" s="13" t="s">
        <v>358</v>
      </c>
      <c r="D1075" s="13" t="s">
        <v>197</v>
      </c>
      <c r="E1075" s="14"/>
      <c r="F1075" s="14" t="s">
        <v>381</v>
      </c>
      <c r="G1075" s="38"/>
      <c r="H1075" s="14"/>
      <c r="I1075" s="14"/>
      <c r="J1075" s="14"/>
      <c r="K1075" s="14"/>
      <c r="L1075" s="14"/>
      <c r="M1075" s="14">
        <v>73</v>
      </c>
      <c r="N1075" s="14"/>
      <c r="O1075" s="28"/>
    </row>
    <row r="1076" spans="1:15" x14ac:dyDescent="0.2">
      <c r="A1076" s="25" t="s">
        <v>75</v>
      </c>
      <c r="B1076" s="11" t="s">
        <v>159</v>
      </c>
      <c r="C1076" s="11" t="s">
        <v>360</v>
      </c>
      <c r="D1076" s="11" t="s">
        <v>195</v>
      </c>
      <c r="E1076" s="12"/>
      <c r="F1076" s="12"/>
      <c r="G1076" s="37" t="s">
        <v>341</v>
      </c>
      <c r="H1076" s="12"/>
      <c r="I1076" s="12"/>
      <c r="J1076" s="12"/>
      <c r="K1076" s="12" t="s">
        <v>341</v>
      </c>
      <c r="L1076" s="12"/>
      <c r="M1076" s="12"/>
      <c r="N1076" s="12"/>
      <c r="O1076" s="26"/>
    </row>
    <row r="1077" spans="1:15" x14ac:dyDescent="0.2">
      <c r="A1077" s="27" t="s">
        <v>75</v>
      </c>
      <c r="B1077" s="13" t="s">
        <v>159</v>
      </c>
      <c r="C1077" s="13" t="s">
        <v>360</v>
      </c>
      <c r="D1077" s="13" t="s">
        <v>197</v>
      </c>
      <c r="E1077" s="14"/>
      <c r="F1077" s="14"/>
      <c r="G1077" s="38" t="s">
        <v>335</v>
      </c>
      <c r="H1077" s="14"/>
      <c r="I1077" s="14"/>
      <c r="J1077" s="14"/>
      <c r="K1077" s="14" t="s">
        <v>404</v>
      </c>
      <c r="L1077" s="14"/>
      <c r="M1077" s="14"/>
      <c r="N1077" s="14"/>
      <c r="O1077" s="28"/>
    </row>
    <row r="1078" spans="1:15" x14ac:dyDescent="0.2">
      <c r="A1078" s="25" t="s">
        <v>75</v>
      </c>
      <c r="B1078" s="11" t="s">
        <v>159</v>
      </c>
      <c r="C1078" s="11" t="s">
        <v>325</v>
      </c>
      <c r="D1078" s="11" t="s">
        <v>195</v>
      </c>
      <c r="E1078" s="12"/>
      <c r="F1078" s="12"/>
      <c r="G1078" s="37" t="s">
        <v>327</v>
      </c>
      <c r="H1078" s="12"/>
      <c r="I1078" s="12"/>
      <c r="J1078" s="12"/>
      <c r="K1078" s="12" t="s">
        <v>327</v>
      </c>
      <c r="L1078" s="12"/>
      <c r="M1078" s="12"/>
      <c r="N1078" s="12"/>
      <c r="O1078" s="26"/>
    </row>
    <row r="1079" spans="1:15" x14ac:dyDescent="0.2">
      <c r="A1079" s="27" t="s">
        <v>75</v>
      </c>
      <c r="B1079" s="13" t="s">
        <v>159</v>
      </c>
      <c r="C1079" s="13" t="s">
        <v>325</v>
      </c>
      <c r="D1079" s="13" t="s">
        <v>197</v>
      </c>
      <c r="E1079" s="14"/>
      <c r="F1079" s="14"/>
      <c r="G1079" s="38" t="s">
        <v>334</v>
      </c>
      <c r="H1079" s="14"/>
      <c r="I1079" s="14"/>
      <c r="J1079" s="14"/>
      <c r="K1079" s="14" t="s">
        <v>328</v>
      </c>
      <c r="L1079" s="14"/>
      <c r="M1079" s="14"/>
      <c r="N1079" s="14"/>
      <c r="O1079" s="28"/>
    </row>
    <row r="1080" spans="1:15" x14ac:dyDescent="0.2">
      <c r="A1080" s="25" t="s">
        <v>75</v>
      </c>
      <c r="B1080" s="11" t="s">
        <v>159</v>
      </c>
      <c r="C1080" s="11" t="s">
        <v>330</v>
      </c>
      <c r="D1080" s="11" t="s">
        <v>195</v>
      </c>
      <c r="E1080" s="12"/>
      <c r="F1080" s="12"/>
      <c r="G1080" s="37" t="s">
        <v>363</v>
      </c>
      <c r="H1080" s="12"/>
      <c r="I1080" s="12"/>
      <c r="J1080" s="12"/>
      <c r="K1080" s="12" t="s">
        <v>331</v>
      </c>
      <c r="L1080" s="12"/>
      <c r="M1080" s="12"/>
      <c r="N1080" s="12"/>
      <c r="O1080" s="26"/>
    </row>
    <row r="1081" spans="1:15" x14ac:dyDescent="0.2">
      <c r="A1081" s="27" t="s">
        <v>75</v>
      </c>
      <c r="B1081" s="13" t="s">
        <v>159</v>
      </c>
      <c r="C1081" s="13" t="s">
        <v>330</v>
      </c>
      <c r="D1081" s="13" t="s">
        <v>197</v>
      </c>
      <c r="E1081" s="14"/>
      <c r="F1081" s="14"/>
      <c r="G1081" s="38" t="s">
        <v>342</v>
      </c>
      <c r="H1081" s="14"/>
      <c r="I1081" s="14"/>
      <c r="J1081" s="14"/>
      <c r="K1081" s="14" t="s">
        <v>368</v>
      </c>
      <c r="L1081" s="14"/>
      <c r="M1081" s="14"/>
      <c r="N1081" s="14"/>
      <c r="O1081" s="28"/>
    </row>
    <row r="1082" spans="1:15" x14ac:dyDescent="0.2">
      <c r="A1082" s="25" t="s">
        <v>75</v>
      </c>
      <c r="B1082" s="11" t="s">
        <v>159</v>
      </c>
      <c r="C1082" s="11" t="s">
        <v>365</v>
      </c>
      <c r="D1082" s="11" t="s">
        <v>195</v>
      </c>
      <c r="E1082" s="12"/>
      <c r="F1082" s="12"/>
      <c r="G1082" s="37" t="s">
        <v>342</v>
      </c>
      <c r="H1082" s="12"/>
      <c r="I1082" s="12"/>
      <c r="J1082" s="12"/>
      <c r="K1082" s="12" t="s">
        <v>425</v>
      </c>
      <c r="L1082" s="12"/>
      <c r="M1082" s="12"/>
      <c r="N1082" s="12"/>
      <c r="O1082" s="26"/>
    </row>
    <row r="1083" spans="1:15" x14ac:dyDescent="0.2">
      <c r="A1083" s="27" t="s">
        <v>75</v>
      </c>
      <c r="B1083" s="13" t="s">
        <v>159</v>
      </c>
      <c r="C1083" s="13" t="s">
        <v>365</v>
      </c>
      <c r="D1083" s="13" t="s">
        <v>197</v>
      </c>
      <c r="E1083" s="14"/>
      <c r="F1083" s="14"/>
      <c r="G1083" s="38" t="s">
        <v>343</v>
      </c>
      <c r="H1083" s="14"/>
      <c r="I1083" s="14"/>
      <c r="J1083" s="14"/>
      <c r="K1083" s="14" t="s">
        <v>421</v>
      </c>
      <c r="L1083" s="14"/>
      <c r="M1083" s="14"/>
      <c r="N1083" s="14"/>
      <c r="O1083" s="28"/>
    </row>
    <row r="1084" spans="1:15" x14ac:dyDescent="0.2">
      <c r="A1084" s="25" t="s">
        <v>75</v>
      </c>
      <c r="B1084" s="11" t="s">
        <v>159</v>
      </c>
      <c r="C1084" s="11" t="s">
        <v>344</v>
      </c>
      <c r="D1084" s="11" t="s">
        <v>195</v>
      </c>
      <c r="E1084" s="12"/>
      <c r="F1084" s="12"/>
      <c r="G1084" s="37" t="s">
        <v>413</v>
      </c>
      <c r="H1084" s="12"/>
      <c r="I1084" s="12"/>
      <c r="J1084" s="12"/>
      <c r="K1084" s="12" t="s">
        <v>351</v>
      </c>
      <c r="L1084" s="12"/>
      <c r="M1084" s="12"/>
      <c r="N1084" s="12"/>
      <c r="O1084" s="26"/>
    </row>
    <row r="1085" spans="1:15" x14ac:dyDescent="0.2">
      <c r="A1085" s="27" t="s">
        <v>75</v>
      </c>
      <c r="B1085" s="13" t="s">
        <v>159</v>
      </c>
      <c r="C1085" s="13" t="s">
        <v>344</v>
      </c>
      <c r="D1085" s="13" t="s">
        <v>197</v>
      </c>
      <c r="E1085" s="14"/>
      <c r="F1085" s="14"/>
      <c r="G1085" s="38" t="s">
        <v>370</v>
      </c>
      <c r="H1085" s="14"/>
      <c r="I1085" s="14"/>
      <c r="J1085" s="14"/>
      <c r="K1085" s="14" t="s">
        <v>353</v>
      </c>
      <c r="L1085" s="14"/>
      <c r="M1085" s="14"/>
      <c r="N1085" s="14"/>
      <c r="O1085" s="28"/>
    </row>
    <row r="1086" spans="1:15" x14ac:dyDescent="0.2">
      <c r="A1086" s="25" t="s">
        <v>75</v>
      </c>
      <c r="B1086" s="11" t="s">
        <v>159</v>
      </c>
      <c r="C1086" s="11" t="s">
        <v>348</v>
      </c>
      <c r="D1086" s="11" t="s">
        <v>195</v>
      </c>
      <c r="E1086" s="12"/>
      <c r="F1086" s="12"/>
      <c r="G1086" s="37" t="s">
        <v>379</v>
      </c>
      <c r="H1086" s="12"/>
      <c r="I1086" s="12"/>
      <c r="J1086" s="12"/>
      <c r="K1086" s="12" t="s">
        <v>414</v>
      </c>
      <c r="L1086" s="12"/>
      <c r="M1086" s="12"/>
      <c r="N1086" s="12"/>
      <c r="O1086" s="26"/>
    </row>
    <row r="1087" spans="1:15" x14ac:dyDescent="0.2">
      <c r="A1087" s="27" t="s">
        <v>75</v>
      </c>
      <c r="B1087" s="13" t="s">
        <v>159</v>
      </c>
      <c r="C1087" s="13" t="s">
        <v>348</v>
      </c>
      <c r="D1087" s="13" t="s">
        <v>197</v>
      </c>
      <c r="E1087" s="14"/>
      <c r="F1087" s="14"/>
      <c r="G1087" s="38" t="s">
        <v>380</v>
      </c>
      <c r="H1087" s="14"/>
      <c r="I1087" s="14"/>
      <c r="J1087" s="14"/>
      <c r="K1087" s="14" t="s">
        <v>384</v>
      </c>
      <c r="L1087" s="14"/>
      <c r="M1087" s="14"/>
      <c r="N1087" s="14"/>
      <c r="O1087" s="28"/>
    </row>
    <row r="1088" spans="1:15" x14ac:dyDescent="0.2">
      <c r="A1088" s="25" t="s">
        <v>75</v>
      </c>
      <c r="B1088" s="11" t="s">
        <v>159</v>
      </c>
      <c r="C1088" s="11" t="s">
        <v>375</v>
      </c>
      <c r="D1088" s="11" t="s">
        <v>195</v>
      </c>
      <c r="E1088" s="12"/>
      <c r="F1088" s="12"/>
      <c r="G1088" s="37" t="s">
        <v>327</v>
      </c>
      <c r="H1088" s="12"/>
      <c r="I1088" s="12"/>
      <c r="J1088" s="12"/>
      <c r="K1088" s="12" t="s">
        <v>318</v>
      </c>
      <c r="L1088" s="12"/>
      <c r="M1088" s="12"/>
      <c r="N1088" s="12"/>
      <c r="O1088" s="26"/>
    </row>
    <row r="1089" spans="1:15" x14ac:dyDescent="0.2">
      <c r="A1089" s="27" t="s">
        <v>75</v>
      </c>
      <c r="B1089" s="13" t="s">
        <v>159</v>
      </c>
      <c r="C1089" s="13" t="s">
        <v>375</v>
      </c>
      <c r="D1089" s="13" t="s">
        <v>197</v>
      </c>
      <c r="E1089" s="14"/>
      <c r="F1089" s="14"/>
      <c r="G1089" s="38" t="s">
        <v>340</v>
      </c>
      <c r="H1089" s="14"/>
      <c r="I1089" s="14"/>
      <c r="J1089" s="14"/>
      <c r="K1089" s="14" t="s">
        <v>345</v>
      </c>
      <c r="L1089" s="14"/>
      <c r="M1089" s="14"/>
      <c r="N1089" s="14"/>
      <c r="O1089" s="28"/>
    </row>
    <row r="1090" spans="1:15" x14ac:dyDescent="0.2">
      <c r="A1090" s="25" t="s">
        <v>75</v>
      </c>
      <c r="B1090" s="11" t="s">
        <v>159</v>
      </c>
      <c r="C1090" s="11" t="s">
        <v>357</v>
      </c>
      <c r="D1090" s="11" t="s">
        <v>195</v>
      </c>
      <c r="E1090" s="12"/>
      <c r="F1090" s="12"/>
      <c r="G1090" s="37" t="s">
        <v>322</v>
      </c>
      <c r="H1090" s="12"/>
      <c r="I1090" s="12"/>
      <c r="J1090" s="12"/>
      <c r="K1090" s="12" t="s">
        <v>322</v>
      </c>
      <c r="L1090" s="12"/>
      <c r="M1090" s="12"/>
      <c r="N1090" s="12"/>
      <c r="O1090" s="26"/>
    </row>
    <row r="1091" spans="1:15" x14ac:dyDescent="0.2">
      <c r="A1091" s="27" t="s">
        <v>75</v>
      </c>
      <c r="B1091" s="13" t="s">
        <v>159</v>
      </c>
      <c r="C1091" s="13" t="s">
        <v>357</v>
      </c>
      <c r="D1091" s="13" t="s">
        <v>197</v>
      </c>
      <c r="E1091" s="14"/>
      <c r="F1091" s="14"/>
      <c r="G1091" s="38" t="s">
        <v>355</v>
      </c>
      <c r="H1091" s="14"/>
      <c r="I1091" s="14"/>
      <c r="J1091" s="14"/>
      <c r="K1091" s="14" t="s">
        <v>356</v>
      </c>
      <c r="L1091" s="14"/>
      <c r="M1091" s="14"/>
      <c r="N1091" s="14"/>
      <c r="O1091" s="28"/>
    </row>
    <row r="1092" spans="1:15" x14ac:dyDescent="0.2">
      <c r="A1092" s="25" t="s">
        <v>75</v>
      </c>
      <c r="B1092" s="11" t="s">
        <v>159</v>
      </c>
      <c r="C1092" s="11" t="s">
        <v>358</v>
      </c>
      <c r="D1092" s="11" t="s">
        <v>195</v>
      </c>
      <c r="E1092" s="12"/>
      <c r="F1092" s="12"/>
      <c r="G1092" s="37" t="s">
        <v>329</v>
      </c>
      <c r="H1092" s="12"/>
      <c r="I1092" s="12"/>
      <c r="J1092" s="12"/>
      <c r="K1092" s="12" t="s">
        <v>359</v>
      </c>
      <c r="L1092" s="12"/>
      <c r="M1092" s="12"/>
      <c r="N1092" s="12"/>
      <c r="O1092" s="26"/>
    </row>
    <row r="1093" spans="1:15" x14ac:dyDescent="0.2">
      <c r="A1093" s="27" t="s">
        <v>75</v>
      </c>
      <c r="B1093" s="13" t="s">
        <v>159</v>
      </c>
      <c r="C1093" s="13" t="s">
        <v>358</v>
      </c>
      <c r="D1093" s="13" t="s">
        <v>197</v>
      </c>
      <c r="E1093" s="14"/>
      <c r="F1093" s="14"/>
      <c r="G1093" s="38" t="s">
        <v>334</v>
      </c>
      <c r="H1093" s="14"/>
      <c r="I1093" s="14"/>
      <c r="J1093" s="14"/>
      <c r="K1093" s="14" t="s">
        <v>346</v>
      </c>
      <c r="L1093" s="14"/>
      <c r="M1093" s="14"/>
      <c r="N1093" s="14"/>
      <c r="O1093" s="28"/>
    </row>
    <row r="1094" spans="1:15" x14ac:dyDescent="0.2">
      <c r="A1094" s="25" t="s">
        <v>76</v>
      </c>
      <c r="B1094" s="11" t="s">
        <v>160</v>
      </c>
      <c r="C1094" s="11" t="s">
        <v>360</v>
      </c>
      <c r="D1094" s="11" t="s">
        <v>195</v>
      </c>
      <c r="E1094" s="12"/>
      <c r="F1094" s="12"/>
      <c r="G1094" s="37"/>
      <c r="H1094" s="12">
        <v>22</v>
      </c>
      <c r="I1094" s="12"/>
      <c r="J1094" s="12"/>
      <c r="K1094" s="12"/>
      <c r="L1094" s="12"/>
      <c r="M1094" s="12">
        <v>25</v>
      </c>
      <c r="N1094" s="12"/>
      <c r="O1094" s="26"/>
    </row>
    <row r="1095" spans="1:15" x14ac:dyDescent="0.2">
      <c r="A1095" s="27" t="s">
        <v>76</v>
      </c>
      <c r="B1095" s="13" t="s">
        <v>160</v>
      </c>
      <c r="C1095" s="13" t="s">
        <v>360</v>
      </c>
      <c r="D1095" s="13" t="s">
        <v>197</v>
      </c>
      <c r="E1095" s="14"/>
      <c r="F1095" s="14"/>
      <c r="G1095" s="38"/>
      <c r="H1095" s="14">
        <v>25</v>
      </c>
      <c r="I1095" s="14"/>
      <c r="J1095" s="14"/>
      <c r="K1095" s="14"/>
      <c r="L1095" s="14"/>
      <c r="M1095" s="14">
        <v>28</v>
      </c>
      <c r="N1095" s="14"/>
      <c r="O1095" s="28"/>
    </row>
    <row r="1096" spans="1:15" x14ac:dyDescent="0.2">
      <c r="A1096" s="25" t="s">
        <v>76</v>
      </c>
      <c r="B1096" s="11" t="s">
        <v>160</v>
      </c>
      <c r="C1096" s="11" t="s">
        <v>325</v>
      </c>
      <c r="D1096" s="11" t="s">
        <v>195</v>
      </c>
      <c r="E1096" s="12"/>
      <c r="F1096" s="12"/>
      <c r="G1096" s="37"/>
      <c r="H1096" s="12">
        <v>13</v>
      </c>
      <c r="I1096" s="12"/>
      <c r="J1096" s="12"/>
      <c r="K1096" s="12"/>
      <c r="L1096" s="12"/>
      <c r="M1096" s="12">
        <v>16</v>
      </c>
      <c r="N1096" s="12"/>
      <c r="O1096" s="26"/>
    </row>
    <row r="1097" spans="1:15" x14ac:dyDescent="0.2">
      <c r="A1097" s="27" t="s">
        <v>76</v>
      </c>
      <c r="B1097" s="13" t="s">
        <v>160</v>
      </c>
      <c r="C1097" s="13" t="s">
        <v>325</v>
      </c>
      <c r="D1097" s="13" t="s">
        <v>197</v>
      </c>
      <c r="E1097" s="14"/>
      <c r="F1097" s="14"/>
      <c r="G1097" s="38"/>
      <c r="H1097" s="14">
        <v>19</v>
      </c>
      <c r="I1097" s="14"/>
      <c r="J1097" s="14"/>
      <c r="K1097" s="14"/>
      <c r="L1097" s="14"/>
      <c r="M1097" s="14">
        <v>21</v>
      </c>
      <c r="N1097" s="14"/>
      <c r="O1097" s="28"/>
    </row>
    <row r="1098" spans="1:15" x14ac:dyDescent="0.2">
      <c r="A1098" s="25" t="s">
        <v>76</v>
      </c>
      <c r="B1098" s="11" t="s">
        <v>160</v>
      </c>
      <c r="C1098" s="11" t="s">
        <v>330</v>
      </c>
      <c r="D1098" s="11" t="s">
        <v>195</v>
      </c>
      <c r="E1098" s="12"/>
      <c r="F1098" s="12"/>
      <c r="G1098" s="37"/>
      <c r="H1098" s="12">
        <v>50</v>
      </c>
      <c r="I1098" s="12"/>
      <c r="J1098" s="12"/>
      <c r="K1098" s="12"/>
      <c r="L1098" s="12"/>
      <c r="M1098" s="12">
        <v>46</v>
      </c>
      <c r="N1098" s="12"/>
      <c r="O1098" s="26"/>
    </row>
    <row r="1099" spans="1:15" x14ac:dyDescent="0.2">
      <c r="A1099" s="27" t="s">
        <v>76</v>
      </c>
      <c r="B1099" s="13" t="s">
        <v>160</v>
      </c>
      <c r="C1099" s="13" t="s">
        <v>330</v>
      </c>
      <c r="D1099" s="13" t="s">
        <v>197</v>
      </c>
      <c r="E1099" s="14"/>
      <c r="F1099" s="14"/>
      <c r="G1099" s="38"/>
      <c r="H1099" s="14">
        <v>45</v>
      </c>
      <c r="I1099" s="14"/>
      <c r="J1099" s="14"/>
      <c r="K1099" s="14"/>
      <c r="L1099" s="14"/>
      <c r="M1099" s="14">
        <v>49</v>
      </c>
      <c r="N1099" s="14"/>
      <c r="O1099" s="28"/>
    </row>
    <row r="1100" spans="1:15" x14ac:dyDescent="0.2">
      <c r="A1100" s="25" t="s">
        <v>76</v>
      </c>
      <c r="B1100" s="11" t="s">
        <v>160</v>
      </c>
      <c r="C1100" s="11" t="s">
        <v>365</v>
      </c>
      <c r="D1100" s="11" t="s">
        <v>195</v>
      </c>
      <c r="E1100" s="12"/>
      <c r="F1100" s="12"/>
      <c r="G1100" s="37"/>
      <c r="H1100" s="12">
        <v>43</v>
      </c>
      <c r="I1100" s="12"/>
      <c r="J1100" s="12"/>
      <c r="K1100" s="12"/>
      <c r="L1100" s="12"/>
      <c r="M1100" s="12">
        <v>45</v>
      </c>
      <c r="N1100" s="12"/>
      <c r="O1100" s="26"/>
    </row>
    <row r="1101" spans="1:15" x14ac:dyDescent="0.2">
      <c r="A1101" s="27" t="s">
        <v>76</v>
      </c>
      <c r="B1101" s="13" t="s">
        <v>160</v>
      </c>
      <c r="C1101" s="13" t="s">
        <v>365</v>
      </c>
      <c r="D1101" s="13" t="s">
        <v>197</v>
      </c>
      <c r="E1101" s="14"/>
      <c r="F1101" s="14"/>
      <c r="G1101" s="38"/>
      <c r="H1101" s="14">
        <v>36</v>
      </c>
      <c r="I1101" s="14"/>
      <c r="J1101" s="14"/>
      <c r="K1101" s="14"/>
      <c r="L1101" s="14"/>
      <c r="M1101" s="14">
        <v>42</v>
      </c>
      <c r="N1101" s="14"/>
      <c r="O1101" s="28"/>
    </row>
    <row r="1102" spans="1:15" x14ac:dyDescent="0.2">
      <c r="A1102" s="25" t="s">
        <v>76</v>
      </c>
      <c r="B1102" s="11" t="s">
        <v>160</v>
      </c>
      <c r="C1102" s="11" t="s">
        <v>344</v>
      </c>
      <c r="D1102" s="11" t="s">
        <v>195</v>
      </c>
      <c r="E1102" s="12"/>
      <c r="F1102" s="12"/>
      <c r="G1102" s="37"/>
      <c r="H1102" s="12">
        <v>37</v>
      </c>
      <c r="I1102" s="12"/>
      <c r="J1102" s="12"/>
      <c r="K1102" s="12"/>
      <c r="L1102" s="12"/>
      <c r="M1102" s="12">
        <v>39</v>
      </c>
      <c r="N1102" s="12"/>
      <c r="O1102" s="26"/>
    </row>
    <row r="1103" spans="1:15" x14ac:dyDescent="0.2">
      <c r="A1103" s="27" t="s">
        <v>76</v>
      </c>
      <c r="B1103" s="13" t="s">
        <v>160</v>
      </c>
      <c r="C1103" s="13" t="s">
        <v>344</v>
      </c>
      <c r="D1103" s="13" t="s">
        <v>197</v>
      </c>
      <c r="E1103" s="14"/>
      <c r="F1103" s="14"/>
      <c r="G1103" s="38"/>
      <c r="H1103" s="14">
        <v>31</v>
      </c>
      <c r="I1103" s="14"/>
      <c r="J1103" s="14"/>
      <c r="K1103" s="14"/>
      <c r="L1103" s="14"/>
      <c r="M1103" s="14">
        <v>37</v>
      </c>
      <c r="N1103" s="14"/>
      <c r="O1103" s="28"/>
    </row>
    <row r="1104" spans="1:15" x14ac:dyDescent="0.2">
      <c r="A1104" s="25" t="s">
        <v>76</v>
      </c>
      <c r="B1104" s="11" t="s">
        <v>160</v>
      </c>
      <c r="C1104" s="11" t="s">
        <v>348</v>
      </c>
      <c r="D1104" s="11" t="s">
        <v>195</v>
      </c>
      <c r="E1104" s="12"/>
      <c r="F1104" s="12"/>
      <c r="G1104" s="37"/>
      <c r="H1104" s="12">
        <v>72</v>
      </c>
      <c r="I1104" s="12"/>
      <c r="J1104" s="12"/>
      <c r="K1104" s="12"/>
      <c r="L1104" s="12"/>
      <c r="M1104" s="12">
        <v>65</v>
      </c>
      <c r="N1104" s="12"/>
      <c r="O1104" s="26"/>
    </row>
    <row r="1105" spans="1:15" x14ac:dyDescent="0.2">
      <c r="A1105" s="27" t="s">
        <v>76</v>
      </c>
      <c r="B1105" s="13" t="s">
        <v>160</v>
      </c>
      <c r="C1105" s="13" t="s">
        <v>348</v>
      </c>
      <c r="D1105" s="13" t="s">
        <v>197</v>
      </c>
      <c r="E1105" s="14"/>
      <c r="F1105" s="14"/>
      <c r="G1105" s="38"/>
      <c r="H1105" s="14">
        <v>69</v>
      </c>
      <c r="I1105" s="14"/>
      <c r="J1105" s="14"/>
      <c r="K1105" s="14"/>
      <c r="L1105" s="14"/>
      <c r="M1105" s="14">
        <v>62</v>
      </c>
      <c r="N1105" s="14"/>
      <c r="O1105" s="28"/>
    </row>
    <row r="1106" spans="1:15" x14ac:dyDescent="0.2">
      <c r="A1106" s="25" t="s">
        <v>76</v>
      </c>
      <c r="B1106" s="11" t="s">
        <v>160</v>
      </c>
      <c r="C1106" s="11" t="s">
        <v>375</v>
      </c>
      <c r="D1106" s="11" t="s">
        <v>195</v>
      </c>
      <c r="E1106" s="12"/>
      <c r="F1106" s="12"/>
      <c r="G1106" s="37"/>
      <c r="H1106" s="12">
        <v>13</v>
      </c>
      <c r="I1106" s="12"/>
      <c r="J1106" s="12"/>
      <c r="K1106" s="12"/>
      <c r="L1106" s="12"/>
      <c r="M1106" s="12">
        <v>16</v>
      </c>
      <c r="N1106" s="12"/>
      <c r="O1106" s="26"/>
    </row>
    <row r="1107" spans="1:15" x14ac:dyDescent="0.2">
      <c r="A1107" s="27" t="s">
        <v>76</v>
      </c>
      <c r="B1107" s="13" t="s">
        <v>160</v>
      </c>
      <c r="C1107" s="13" t="s">
        <v>375</v>
      </c>
      <c r="D1107" s="13" t="s">
        <v>197</v>
      </c>
      <c r="E1107" s="14"/>
      <c r="F1107" s="14"/>
      <c r="G1107" s="38"/>
      <c r="H1107" s="14">
        <v>20</v>
      </c>
      <c r="I1107" s="14"/>
      <c r="J1107" s="14"/>
      <c r="K1107" s="14"/>
      <c r="L1107" s="14"/>
      <c r="M1107" s="14">
        <v>20</v>
      </c>
      <c r="N1107" s="14"/>
      <c r="O1107" s="28"/>
    </row>
    <row r="1108" spans="1:15" x14ac:dyDescent="0.2">
      <c r="A1108" s="25" t="s">
        <v>76</v>
      </c>
      <c r="B1108" s="11" t="s">
        <v>160</v>
      </c>
      <c r="C1108" s="11" t="s">
        <v>357</v>
      </c>
      <c r="D1108" s="11" t="s">
        <v>195</v>
      </c>
      <c r="E1108" s="12"/>
      <c r="F1108" s="12"/>
      <c r="G1108" s="37"/>
      <c r="H1108" s="12">
        <v>6</v>
      </c>
      <c r="I1108" s="12"/>
      <c r="J1108" s="12"/>
      <c r="K1108" s="12"/>
      <c r="L1108" s="12"/>
      <c r="M1108" s="12">
        <v>10</v>
      </c>
      <c r="N1108" s="12"/>
      <c r="O1108" s="26"/>
    </row>
    <row r="1109" spans="1:15" x14ac:dyDescent="0.2">
      <c r="A1109" s="27" t="s">
        <v>76</v>
      </c>
      <c r="B1109" s="13" t="s">
        <v>160</v>
      </c>
      <c r="C1109" s="13" t="s">
        <v>357</v>
      </c>
      <c r="D1109" s="13" t="s">
        <v>197</v>
      </c>
      <c r="E1109" s="14"/>
      <c r="F1109" s="14"/>
      <c r="G1109" s="38"/>
      <c r="H1109" s="14">
        <v>10</v>
      </c>
      <c r="I1109" s="14"/>
      <c r="J1109" s="14"/>
      <c r="K1109" s="14"/>
      <c r="L1109" s="14"/>
      <c r="M1109" s="14">
        <v>13</v>
      </c>
      <c r="N1109" s="14"/>
      <c r="O1109" s="28"/>
    </row>
    <row r="1110" spans="1:15" x14ac:dyDescent="0.2">
      <c r="A1110" s="25" t="s">
        <v>76</v>
      </c>
      <c r="B1110" s="11" t="s">
        <v>160</v>
      </c>
      <c r="C1110" s="11" t="s">
        <v>358</v>
      </c>
      <c r="D1110" s="11" t="s">
        <v>195</v>
      </c>
      <c r="E1110" s="12"/>
      <c r="F1110" s="12"/>
      <c r="G1110" s="37"/>
      <c r="H1110" s="12">
        <v>32</v>
      </c>
      <c r="I1110" s="12"/>
      <c r="J1110" s="12"/>
      <c r="K1110" s="12"/>
      <c r="L1110" s="12"/>
      <c r="M1110" s="12">
        <v>30</v>
      </c>
      <c r="N1110" s="12"/>
      <c r="O1110" s="26"/>
    </row>
    <row r="1111" spans="1:15" x14ac:dyDescent="0.2">
      <c r="A1111" s="27" t="s">
        <v>76</v>
      </c>
      <c r="B1111" s="13" t="s">
        <v>160</v>
      </c>
      <c r="C1111" s="13" t="s">
        <v>358</v>
      </c>
      <c r="D1111" s="13" t="s">
        <v>197</v>
      </c>
      <c r="E1111" s="14"/>
      <c r="F1111" s="14"/>
      <c r="G1111" s="38"/>
      <c r="H1111" s="14">
        <v>45</v>
      </c>
      <c r="I1111" s="14"/>
      <c r="J1111" s="14"/>
      <c r="K1111" s="14"/>
      <c r="L1111" s="14"/>
      <c r="M1111" s="14">
        <v>37</v>
      </c>
      <c r="N1111" s="14"/>
      <c r="O1111" s="28"/>
    </row>
    <row r="1112" spans="1:15" x14ac:dyDescent="0.2">
      <c r="A1112" s="25" t="s">
        <v>77</v>
      </c>
      <c r="B1112" s="11" t="s">
        <v>161</v>
      </c>
      <c r="C1112" s="11" t="s">
        <v>360</v>
      </c>
      <c r="D1112" s="11" t="s">
        <v>195</v>
      </c>
      <c r="E1112" s="12"/>
      <c r="F1112" s="12"/>
      <c r="G1112" s="37"/>
      <c r="H1112" s="12"/>
      <c r="I1112" s="12"/>
      <c r="J1112" s="12" t="s">
        <v>389</v>
      </c>
      <c r="K1112" s="12"/>
      <c r="L1112" s="12"/>
      <c r="M1112" s="12"/>
      <c r="N1112" s="12"/>
      <c r="O1112" s="26"/>
    </row>
    <row r="1113" spans="1:15" x14ac:dyDescent="0.2">
      <c r="A1113" s="27" t="s">
        <v>77</v>
      </c>
      <c r="B1113" s="13" t="s">
        <v>161</v>
      </c>
      <c r="C1113" s="13" t="s">
        <v>360</v>
      </c>
      <c r="D1113" s="13" t="s">
        <v>197</v>
      </c>
      <c r="E1113" s="14"/>
      <c r="F1113" s="14"/>
      <c r="G1113" s="38"/>
      <c r="H1113" s="14"/>
      <c r="I1113" s="14"/>
      <c r="J1113" s="14" t="s">
        <v>376</v>
      </c>
      <c r="K1113" s="14"/>
      <c r="L1113" s="14"/>
      <c r="M1113" s="14"/>
      <c r="N1113" s="14"/>
      <c r="O1113" s="28"/>
    </row>
    <row r="1114" spans="1:15" x14ac:dyDescent="0.2">
      <c r="A1114" s="25" t="s">
        <v>77</v>
      </c>
      <c r="B1114" s="11" t="s">
        <v>161</v>
      </c>
      <c r="C1114" s="11" t="s">
        <v>325</v>
      </c>
      <c r="D1114" s="11" t="s">
        <v>195</v>
      </c>
      <c r="E1114" s="12"/>
      <c r="F1114" s="12"/>
      <c r="G1114" s="37"/>
      <c r="H1114" s="12"/>
      <c r="I1114" s="12"/>
      <c r="J1114" s="12" t="s">
        <v>389</v>
      </c>
      <c r="K1114" s="12"/>
      <c r="L1114" s="12"/>
      <c r="M1114" s="12"/>
      <c r="N1114" s="12"/>
      <c r="O1114" s="26"/>
    </row>
    <row r="1115" spans="1:15" x14ac:dyDescent="0.2">
      <c r="A1115" s="27" t="s">
        <v>77</v>
      </c>
      <c r="B1115" s="13" t="s">
        <v>161</v>
      </c>
      <c r="C1115" s="13" t="s">
        <v>325</v>
      </c>
      <c r="D1115" s="13" t="s">
        <v>197</v>
      </c>
      <c r="E1115" s="14"/>
      <c r="F1115" s="14"/>
      <c r="G1115" s="38"/>
      <c r="H1115" s="14"/>
      <c r="I1115" s="14"/>
      <c r="J1115" s="14" t="s">
        <v>376</v>
      </c>
      <c r="K1115" s="14"/>
      <c r="L1115" s="14"/>
      <c r="M1115" s="14"/>
      <c r="N1115" s="14"/>
      <c r="O1115" s="28"/>
    </row>
    <row r="1116" spans="1:15" x14ac:dyDescent="0.2">
      <c r="A1116" s="25" t="s">
        <v>77</v>
      </c>
      <c r="B1116" s="11" t="s">
        <v>161</v>
      </c>
      <c r="C1116" s="11" t="s">
        <v>330</v>
      </c>
      <c r="D1116" s="11" t="s">
        <v>195</v>
      </c>
      <c r="E1116" s="12"/>
      <c r="F1116" s="12"/>
      <c r="G1116" s="37"/>
      <c r="H1116" s="12"/>
      <c r="I1116" s="12"/>
      <c r="J1116" s="12" t="s">
        <v>376</v>
      </c>
      <c r="K1116" s="12"/>
      <c r="L1116" s="12"/>
      <c r="M1116" s="12"/>
      <c r="N1116" s="12"/>
      <c r="O1116" s="26"/>
    </row>
    <row r="1117" spans="1:15" x14ac:dyDescent="0.2">
      <c r="A1117" s="27" t="s">
        <v>77</v>
      </c>
      <c r="B1117" s="13" t="s">
        <v>161</v>
      </c>
      <c r="C1117" s="13" t="s">
        <v>330</v>
      </c>
      <c r="D1117" s="13" t="s">
        <v>197</v>
      </c>
      <c r="E1117" s="14"/>
      <c r="F1117" s="14"/>
      <c r="G1117" s="38"/>
      <c r="H1117" s="14"/>
      <c r="I1117" s="14"/>
      <c r="J1117" s="14" t="s">
        <v>376</v>
      </c>
      <c r="K1117" s="14"/>
      <c r="L1117" s="14"/>
      <c r="M1117" s="14"/>
      <c r="N1117" s="14"/>
      <c r="O1117" s="28"/>
    </row>
    <row r="1118" spans="1:15" x14ac:dyDescent="0.2">
      <c r="A1118" s="25" t="s">
        <v>77</v>
      </c>
      <c r="B1118" s="11" t="s">
        <v>161</v>
      </c>
      <c r="C1118" s="11" t="s">
        <v>365</v>
      </c>
      <c r="D1118" s="11" t="s">
        <v>195</v>
      </c>
      <c r="E1118" s="12"/>
      <c r="F1118" s="12"/>
      <c r="G1118" s="37"/>
      <c r="H1118" s="12"/>
      <c r="I1118" s="12"/>
      <c r="J1118" s="12" t="s">
        <v>376</v>
      </c>
      <c r="K1118" s="12"/>
      <c r="L1118" s="12"/>
      <c r="M1118" s="12"/>
      <c r="N1118" s="12"/>
      <c r="O1118" s="26"/>
    </row>
    <row r="1119" spans="1:15" x14ac:dyDescent="0.2">
      <c r="A1119" s="27" t="s">
        <v>77</v>
      </c>
      <c r="B1119" s="13" t="s">
        <v>161</v>
      </c>
      <c r="C1119" s="13" t="s">
        <v>365</v>
      </c>
      <c r="D1119" s="13" t="s">
        <v>197</v>
      </c>
      <c r="E1119" s="14"/>
      <c r="F1119" s="14"/>
      <c r="G1119" s="38"/>
      <c r="H1119" s="14"/>
      <c r="I1119" s="14"/>
      <c r="J1119" s="14" t="s">
        <v>389</v>
      </c>
      <c r="K1119" s="14"/>
      <c r="L1119" s="14"/>
      <c r="M1119" s="14"/>
      <c r="N1119" s="14"/>
      <c r="O1119" s="28"/>
    </row>
    <row r="1120" spans="1:15" x14ac:dyDescent="0.2">
      <c r="A1120" s="25" t="s">
        <v>77</v>
      </c>
      <c r="B1120" s="11" t="s">
        <v>161</v>
      </c>
      <c r="C1120" s="11" t="s">
        <v>344</v>
      </c>
      <c r="D1120" s="11" t="s">
        <v>195</v>
      </c>
      <c r="E1120" s="12"/>
      <c r="F1120" s="12"/>
      <c r="G1120" s="37"/>
      <c r="H1120" s="12"/>
      <c r="I1120" s="12"/>
      <c r="J1120" s="12" t="s">
        <v>389</v>
      </c>
      <c r="K1120" s="12"/>
      <c r="L1120" s="12"/>
      <c r="M1120" s="12"/>
      <c r="N1120" s="12"/>
      <c r="O1120" s="26"/>
    </row>
    <row r="1121" spans="1:15" x14ac:dyDescent="0.2">
      <c r="A1121" s="27" t="s">
        <v>77</v>
      </c>
      <c r="B1121" s="13" t="s">
        <v>161</v>
      </c>
      <c r="C1121" s="13" t="s">
        <v>344</v>
      </c>
      <c r="D1121" s="13" t="s">
        <v>197</v>
      </c>
      <c r="E1121" s="14"/>
      <c r="F1121" s="14"/>
      <c r="G1121" s="38"/>
      <c r="H1121" s="14"/>
      <c r="I1121" s="14"/>
      <c r="J1121" s="14" t="s">
        <v>389</v>
      </c>
      <c r="K1121" s="14"/>
      <c r="L1121" s="14"/>
      <c r="M1121" s="14"/>
      <c r="N1121" s="14"/>
      <c r="O1121" s="28"/>
    </row>
    <row r="1122" spans="1:15" x14ac:dyDescent="0.2">
      <c r="A1122" s="25" t="s">
        <v>77</v>
      </c>
      <c r="B1122" s="11" t="s">
        <v>161</v>
      </c>
      <c r="C1122" s="11" t="s">
        <v>348</v>
      </c>
      <c r="D1122" s="11" t="s">
        <v>195</v>
      </c>
      <c r="E1122" s="12"/>
      <c r="F1122" s="12"/>
      <c r="G1122" s="37"/>
      <c r="H1122" s="12"/>
      <c r="I1122" s="12"/>
      <c r="J1122" s="12" t="s">
        <v>376</v>
      </c>
      <c r="K1122" s="12"/>
      <c r="L1122" s="12"/>
      <c r="M1122" s="12"/>
      <c r="N1122" s="12"/>
      <c r="O1122" s="26"/>
    </row>
    <row r="1123" spans="1:15" x14ac:dyDescent="0.2">
      <c r="A1123" s="27" t="s">
        <v>77</v>
      </c>
      <c r="B1123" s="13" t="s">
        <v>161</v>
      </c>
      <c r="C1123" s="13" t="s">
        <v>348</v>
      </c>
      <c r="D1123" s="13" t="s">
        <v>197</v>
      </c>
      <c r="E1123" s="14"/>
      <c r="F1123" s="14"/>
      <c r="G1123" s="38"/>
      <c r="H1123" s="14"/>
      <c r="I1123" s="14"/>
      <c r="J1123" s="14" t="s">
        <v>389</v>
      </c>
      <c r="K1123" s="14"/>
      <c r="L1123" s="14"/>
      <c r="M1123" s="14"/>
      <c r="N1123" s="14"/>
      <c r="O1123" s="28"/>
    </row>
    <row r="1124" spans="1:15" x14ac:dyDescent="0.2">
      <c r="A1124" s="25" t="s">
        <v>77</v>
      </c>
      <c r="B1124" s="11" t="s">
        <v>161</v>
      </c>
      <c r="C1124" s="11" t="s">
        <v>375</v>
      </c>
      <c r="D1124" s="11" t="s">
        <v>195</v>
      </c>
      <c r="E1124" s="12"/>
      <c r="F1124" s="12"/>
      <c r="G1124" s="37"/>
      <c r="H1124" s="12"/>
      <c r="I1124" s="12"/>
      <c r="J1124" s="12" t="s">
        <v>388</v>
      </c>
      <c r="K1124" s="12"/>
      <c r="L1124" s="12"/>
      <c r="M1124" s="12"/>
      <c r="N1124" s="12"/>
      <c r="O1124" s="26"/>
    </row>
    <row r="1125" spans="1:15" x14ac:dyDescent="0.2">
      <c r="A1125" s="27" t="s">
        <v>77</v>
      </c>
      <c r="B1125" s="13" t="s">
        <v>161</v>
      </c>
      <c r="C1125" s="13" t="s">
        <v>375</v>
      </c>
      <c r="D1125" s="13" t="s">
        <v>197</v>
      </c>
      <c r="E1125" s="14"/>
      <c r="F1125" s="14"/>
      <c r="G1125" s="38"/>
      <c r="H1125" s="14"/>
      <c r="I1125" s="14"/>
      <c r="J1125" s="14" t="s">
        <v>387</v>
      </c>
      <c r="K1125" s="14"/>
      <c r="L1125" s="14"/>
      <c r="M1125" s="14"/>
      <c r="N1125" s="14"/>
      <c r="O1125" s="28"/>
    </row>
    <row r="1126" spans="1:15" x14ac:dyDescent="0.2">
      <c r="A1126" s="25" t="s">
        <v>77</v>
      </c>
      <c r="B1126" s="11" t="s">
        <v>161</v>
      </c>
      <c r="C1126" s="11" t="s">
        <v>357</v>
      </c>
      <c r="D1126" s="11" t="s">
        <v>195</v>
      </c>
      <c r="E1126" s="12"/>
      <c r="F1126" s="12"/>
      <c r="G1126" s="37"/>
      <c r="H1126" s="12"/>
      <c r="I1126" s="12"/>
      <c r="J1126" s="12" t="s">
        <v>408</v>
      </c>
      <c r="K1126" s="12"/>
      <c r="L1126" s="12"/>
      <c r="M1126" s="12"/>
      <c r="N1126" s="12"/>
      <c r="O1126" s="26"/>
    </row>
    <row r="1127" spans="1:15" x14ac:dyDescent="0.2">
      <c r="A1127" s="27" t="s">
        <v>77</v>
      </c>
      <c r="B1127" s="13" t="s">
        <v>161</v>
      </c>
      <c r="C1127" s="13" t="s">
        <v>357</v>
      </c>
      <c r="D1127" s="13" t="s">
        <v>197</v>
      </c>
      <c r="E1127" s="14"/>
      <c r="F1127" s="14"/>
      <c r="G1127" s="38"/>
      <c r="H1127" s="14"/>
      <c r="I1127" s="14"/>
      <c r="J1127" s="14" t="s">
        <v>390</v>
      </c>
      <c r="K1127" s="14"/>
      <c r="L1127" s="14"/>
      <c r="M1127" s="14"/>
      <c r="N1127" s="14"/>
      <c r="O1127" s="28"/>
    </row>
    <row r="1128" spans="1:15" x14ac:dyDescent="0.2">
      <c r="A1128" s="25" t="s">
        <v>77</v>
      </c>
      <c r="B1128" s="11" t="s">
        <v>161</v>
      </c>
      <c r="C1128" s="11" t="s">
        <v>358</v>
      </c>
      <c r="D1128" s="11" t="s">
        <v>195</v>
      </c>
      <c r="E1128" s="12"/>
      <c r="F1128" s="12"/>
      <c r="G1128" s="37"/>
      <c r="H1128" s="12"/>
      <c r="I1128" s="12"/>
      <c r="J1128" s="12" t="s">
        <v>387</v>
      </c>
      <c r="K1128" s="12"/>
      <c r="L1128" s="12"/>
      <c r="M1128" s="12"/>
      <c r="N1128" s="12"/>
      <c r="O1128" s="26"/>
    </row>
    <row r="1129" spans="1:15" x14ac:dyDescent="0.2">
      <c r="A1129" s="27" t="s">
        <v>77</v>
      </c>
      <c r="B1129" s="13" t="s">
        <v>161</v>
      </c>
      <c r="C1129" s="13" t="s">
        <v>358</v>
      </c>
      <c r="D1129" s="13" t="s">
        <v>197</v>
      </c>
      <c r="E1129" s="14"/>
      <c r="F1129" s="14"/>
      <c r="G1129" s="38"/>
      <c r="H1129" s="14"/>
      <c r="I1129" s="14"/>
      <c r="J1129" s="14" t="s">
        <v>391</v>
      </c>
      <c r="K1129" s="14"/>
      <c r="L1129" s="14"/>
      <c r="M1129" s="14"/>
      <c r="N1129" s="14"/>
      <c r="O1129" s="28"/>
    </row>
    <row r="1130" spans="1:15" x14ac:dyDescent="0.2">
      <c r="A1130" s="25" t="s">
        <v>78</v>
      </c>
      <c r="B1130" s="11" t="s">
        <v>180</v>
      </c>
      <c r="C1130" s="11" t="s">
        <v>360</v>
      </c>
      <c r="D1130" s="11" t="s">
        <v>195</v>
      </c>
      <c r="E1130" s="12"/>
      <c r="F1130" s="12"/>
      <c r="G1130" s="37" t="s">
        <v>329</v>
      </c>
      <c r="H1130" s="12"/>
      <c r="I1130" s="12"/>
      <c r="J1130" s="12"/>
      <c r="K1130" s="12"/>
      <c r="L1130" s="12">
        <v>27</v>
      </c>
      <c r="M1130" s="12"/>
      <c r="N1130" s="12"/>
      <c r="O1130" s="26"/>
    </row>
    <row r="1131" spans="1:15" x14ac:dyDescent="0.2">
      <c r="A1131" s="27" t="s">
        <v>78</v>
      </c>
      <c r="B1131" s="13" t="s">
        <v>180</v>
      </c>
      <c r="C1131" s="13" t="s">
        <v>360</v>
      </c>
      <c r="D1131" s="13" t="s">
        <v>197</v>
      </c>
      <c r="E1131" s="14"/>
      <c r="F1131" s="14"/>
      <c r="G1131" s="38" t="s">
        <v>337</v>
      </c>
      <c r="H1131" s="14"/>
      <c r="I1131" s="14"/>
      <c r="J1131" s="14"/>
      <c r="K1131" s="14"/>
      <c r="L1131" s="14">
        <v>31</v>
      </c>
      <c r="M1131" s="14"/>
      <c r="N1131" s="14"/>
      <c r="O1131" s="28"/>
    </row>
    <row r="1132" spans="1:15" x14ac:dyDescent="0.2">
      <c r="A1132" s="25" t="s">
        <v>78</v>
      </c>
      <c r="B1132" s="11" t="s">
        <v>180</v>
      </c>
      <c r="C1132" s="11" t="s">
        <v>325</v>
      </c>
      <c r="D1132" s="11" t="s">
        <v>195</v>
      </c>
      <c r="E1132" s="12"/>
      <c r="F1132" s="12"/>
      <c r="G1132" s="37" t="s">
        <v>320</v>
      </c>
      <c r="H1132" s="12"/>
      <c r="I1132" s="12"/>
      <c r="J1132" s="12"/>
      <c r="K1132" s="12"/>
      <c r="L1132" s="12">
        <v>16</v>
      </c>
      <c r="M1132" s="12"/>
      <c r="N1132" s="12"/>
      <c r="O1132" s="26"/>
    </row>
    <row r="1133" spans="1:15" x14ac:dyDescent="0.2">
      <c r="A1133" s="27" t="s">
        <v>78</v>
      </c>
      <c r="B1133" s="13" t="s">
        <v>180</v>
      </c>
      <c r="C1133" s="13" t="s">
        <v>325</v>
      </c>
      <c r="D1133" s="13" t="s">
        <v>197</v>
      </c>
      <c r="E1133" s="14"/>
      <c r="F1133" s="14"/>
      <c r="G1133" s="38" t="s">
        <v>326</v>
      </c>
      <c r="H1133" s="14"/>
      <c r="I1133" s="14"/>
      <c r="J1133" s="14"/>
      <c r="K1133" s="14"/>
      <c r="L1133" s="14">
        <v>18</v>
      </c>
      <c r="M1133" s="14"/>
      <c r="N1133" s="14"/>
      <c r="O1133" s="28"/>
    </row>
    <row r="1134" spans="1:15" x14ac:dyDescent="0.2">
      <c r="A1134" s="25" t="s">
        <v>78</v>
      </c>
      <c r="B1134" s="11" t="s">
        <v>180</v>
      </c>
      <c r="C1134" s="11" t="s">
        <v>330</v>
      </c>
      <c r="D1134" s="11" t="s">
        <v>195</v>
      </c>
      <c r="E1134" s="12"/>
      <c r="F1134" s="12"/>
      <c r="G1134" s="37" t="s">
        <v>352</v>
      </c>
      <c r="H1134" s="12"/>
      <c r="I1134" s="12"/>
      <c r="J1134" s="12"/>
      <c r="K1134" s="12"/>
      <c r="L1134" s="12">
        <v>44</v>
      </c>
      <c r="M1134" s="12"/>
      <c r="N1134" s="12"/>
      <c r="O1134" s="26"/>
    </row>
    <row r="1135" spans="1:15" x14ac:dyDescent="0.2">
      <c r="A1135" s="27" t="s">
        <v>78</v>
      </c>
      <c r="B1135" s="13" t="s">
        <v>180</v>
      </c>
      <c r="C1135" s="13" t="s">
        <v>330</v>
      </c>
      <c r="D1135" s="13" t="s">
        <v>197</v>
      </c>
      <c r="E1135" s="14"/>
      <c r="F1135" s="14"/>
      <c r="G1135" s="38" t="s">
        <v>367</v>
      </c>
      <c r="H1135" s="14"/>
      <c r="I1135" s="14"/>
      <c r="J1135" s="14"/>
      <c r="K1135" s="14"/>
      <c r="L1135" s="14">
        <v>52</v>
      </c>
      <c r="M1135" s="14"/>
      <c r="N1135" s="14"/>
      <c r="O1135" s="28"/>
    </row>
    <row r="1136" spans="1:15" x14ac:dyDescent="0.2">
      <c r="A1136" s="25" t="s">
        <v>78</v>
      </c>
      <c r="B1136" s="11" t="s">
        <v>180</v>
      </c>
      <c r="C1136" s="11" t="s">
        <v>365</v>
      </c>
      <c r="D1136" s="11" t="s">
        <v>195</v>
      </c>
      <c r="E1136" s="12"/>
      <c r="F1136" s="12"/>
      <c r="G1136" s="37" t="s">
        <v>379</v>
      </c>
      <c r="H1136" s="12"/>
      <c r="I1136" s="12"/>
      <c r="J1136" s="12"/>
      <c r="K1136" s="12"/>
      <c r="L1136" s="12">
        <v>84</v>
      </c>
      <c r="M1136" s="12"/>
      <c r="N1136" s="12"/>
      <c r="O1136" s="26"/>
    </row>
    <row r="1137" spans="1:15" x14ac:dyDescent="0.2">
      <c r="A1137" s="27" t="s">
        <v>78</v>
      </c>
      <c r="B1137" s="13" t="s">
        <v>180</v>
      </c>
      <c r="C1137" s="13" t="s">
        <v>365</v>
      </c>
      <c r="D1137" s="13" t="s">
        <v>197</v>
      </c>
      <c r="E1137" s="14"/>
      <c r="F1137" s="14"/>
      <c r="G1137" s="38" t="s">
        <v>381</v>
      </c>
      <c r="H1137" s="14"/>
      <c r="I1137" s="14"/>
      <c r="J1137" s="14"/>
      <c r="K1137" s="14"/>
      <c r="L1137" s="14">
        <v>75</v>
      </c>
      <c r="M1137" s="14"/>
      <c r="N1137" s="14"/>
      <c r="O1137" s="28"/>
    </row>
    <row r="1138" spans="1:15" x14ac:dyDescent="0.2">
      <c r="A1138" s="25" t="s">
        <v>78</v>
      </c>
      <c r="B1138" s="11" t="s">
        <v>180</v>
      </c>
      <c r="C1138" s="11" t="s">
        <v>344</v>
      </c>
      <c r="D1138" s="11" t="s">
        <v>195</v>
      </c>
      <c r="E1138" s="12"/>
      <c r="F1138" s="12"/>
      <c r="G1138" s="37" t="s">
        <v>421</v>
      </c>
      <c r="H1138" s="12"/>
      <c r="I1138" s="12"/>
      <c r="J1138" s="12"/>
      <c r="K1138" s="12"/>
      <c r="L1138" s="12">
        <v>80</v>
      </c>
      <c r="M1138" s="12"/>
      <c r="N1138" s="12"/>
      <c r="O1138" s="26"/>
    </row>
    <row r="1139" spans="1:15" x14ac:dyDescent="0.2">
      <c r="A1139" s="27" t="s">
        <v>78</v>
      </c>
      <c r="B1139" s="13" t="s">
        <v>180</v>
      </c>
      <c r="C1139" s="13" t="s">
        <v>344</v>
      </c>
      <c r="D1139" s="13" t="s">
        <v>197</v>
      </c>
      <c r="E1139" s="14"/>
      <c r="F1139" s="14"/>
      <c r="G1139" s="38" t="s">
        <v>421</v>
      </c>
      <c r="H1139" s="14"/>
      <c r="I1139" s="14"/>
      <c r="J1139" s="14"/>
      <c r="K1139" s="14"/>
      <c r="L1139" s="14">
        <v>69</v>
      </c>
      <c r="M1139" s="14"/>
      <c r="N1139" s="14"/>
      <c r="O1139" s="28"/>
    </row>
    <row r="1140" spans="1:15" x14ac:dyDescent="0.2">
      <c r="A1140" s="25" t="s">
        <v>78</v>
      </c>
      <c r="B1140" s="11" t="s">
        <v>180</v>
      </c>
      <c r="C1140" s="11" t="s">
        <v>348</v>
      </c>
      <c r="D1140" s="11" t="s">
        <v>195</v>
      </c>
      <c r="E1140" s="12"/>
      <c r="F1140" s="12"/>
      <c r="G1140" s="37" t="s">
        <v>390</v>
      </c>
      <c r="H1140" s="12"/>
      <c r="I1140" s="12"/>
      <c r="J1140" s="12"/>
      <c r="K1140" s="12"/>
      <c r="L1140" s="12">
        <v>90</v>
      </c>
      <c r="M1140" s="12"/>
      <c r="N1140" s="12"/>
      <c r="O1140" s="26"/>
    </row>
    <row r="1141" spans="1:15" x14ac:dyDescent="0.2">
      <c r="A1141" s="27" t="s">
        <v>78</v>
      </c>
      <c r="B1141" s="13" t="s">
        <v>180</v>
      </c>
      <c r="C1141" s="13" t="s">
        <v>348</v>
      </c>
      <c r="D1141" s="13" t="s">
        <v>197</v>
      </c>
      <c r="E1141" s="14"/>
      <c r="F1141" s="14"/>
      <c r="G1141" s="38" t="s">
        <v>382</v>
      </c>
      <c r="H1141" s="14"/>
      <c r="I1141" s="14"/>
      <c r="J1141" s="14"/>
      <c r="K1141" s="14"/>
      <c r="L1141" s="14">
        <v>89</v>
      </c>
      <c r="M1141" s="14"/>
      <c r="N1141" s="14"/>
      <c r="O1141" s="28"/>
    </row>
    <row r="1142" spans="1:15" x14ac:dyDescent="0.2">
      <c r="A1142" s="25" t="s">
        <v>78</v>
      </c>
      <c r="B1142" s="11" t="s">
        <v>180</v>
      </c>
      <c r="C1142" s="11" t="s">
        <v>375</v>
      </c>
      <c r="D1142" s="11" t="s">
        <v>195</v>
      </c>
      <c r="E1142" s="12"/>
      <c r="F1142" s="12"/>
      <c r="G1142" s="37" t="s">
        <v>319</v>
      </c>
      <c r="H1142" s="12"/>
      <c r="I1142" s="12"/>
      <c r="J1142" s="12"/>
      <c r="K1142" s="12"/>
      <c r="L1142" s="12">
        <v>7</v>
      </c>
      <c r="M1142" s="12"/>
      <c r="N1142" s="12"/>
      <c r="O1142" s="26"/>
    </row>
    <row r="1143" spans="1:15" x14ac:dyDescent="0.2">
      <c r="A1143" s="27" t="s">
        <v>78</v>
      </c>
      <c r="B1143" s="13" t="s">
        <v>180</v>
      </c>
      <c r="C1143" s="13" t="s">
        <v>375</v>
      </c>
      <c r="D1143" s="13" t="s">
        <v>197</v>
      </c>
      <c r="E1143" s="14"/>
      <c r="F1143" s="14"/>
      <c r="G1143" s="38" t="s">
        <v>355</v>
      </c>
      <c r="H1143" s="14"/>
      <c r="I1143" s="14"/>
      <c r="J1143" s="14"/>
      <c r="K1143" s="14"/>
      <c r="L1143" s="14">
        <v>10</v>
      </c>
      <c r="M1143" s="14"/>
      <c r="N1143" s="14"/>
      <c r="O1143" s="28"/>
    </row>
    <row r="1144" spans="1:15" x14ac:dyDescent="0.2">
      <c r="A1144" s="25" t="s">
        <v>78</v>
      </c>
      <c r="B1144" s="11" t="s">
        <v>180</v>
      </c>
      <c r="C1144" s="11" t="s">
        <v>357</v>
      </c>
      <c r="D1144" s="11" t="s">
        <v>195</v>
      </c>
      <c r="E1144" s="12"/>
      <c r="F1144" s="12"/>
      <c r="G1144" s="37" t="s">
        <v>322</v>
      </c>
      <c r="H1144" s="12"/>
      <c r="I1144" s="12"/>
      <c r="J1144" s="12"/>
      <c r="K1144" s="12"/>
      <c r="L1144" s="12">
        <v>3</v>
      </c>
      <c r="M1144" s="12"/>
      <c r="N1144" s="12"/>
      <c r="O1144" s="26"/>
    </row>
    <row r="1145" spans="1:15" x14ac:dyDescent="0.2">
      <c r="A1145" s="27" t="s">
        <v>78</v>
      </c>
      <c r="B1145" s="13" t="s">
        <v>180</v>
      </c>
      <c r="C1145" s="13" t="s">
        <v>357</v>
      </c>
      <c r="D1145" s="13" t="s">
        <v>197</v>
      </c>
      <c r="E1145" s="14"/>
      <c r="F1145" s="14"/>
      <c r="G1145" s="38" t="s">
        <v>321</v>
      </c>
      <c r="H1145" s="14"/>
      <c r="I1145" s="14"/>
      <c r="J1145" s="14"/>
      <c r="K1145" s="14"/>
      <c r="L1145" s="14">
        <v>5</v>
      </c>
      <c r="M1145" s="14"/>
      <c r="N1145" s="14"/>
      <c r="O1145" s="28"/>
    </row>
    <row r="1146" spans="1:15" x14ac:dyDescent="0.2">
      <c r="A1146" s="25" t="s">
        <v>78</v>
      </c>
      <c r="B1146" s="11" t="s">
        <v>180</v>
      </c>
      <c r="C1146" s="11" t="s">
        <v>358</v>
      </c>
      <c r="D1146" s="11" t="s">
        <v>195</v>
      </c>
      <c r="E1146" s="12"/>
      <c r="F1146" s="12"/>
      <c r="G1146" s="37" t="s">
        <v>327</v>
      </c>
      <c r="H1146" s="12"/>
      <c r="I1146" s="12"/>
      <c r="J1146" s="12"/>
      <c r="K1146" s="12"/>
      <c r="L1146" s="12">
        <v>13</v>
      </c>
      <c r="M1146" s="12"/>
      <c r="N1146" s="12"/>
      <c r="O1146" s="26"/>
    </row>
    <row r="1147" spans="1:15" x14ac:dyDescent="0.2">
      <c r="A1147" s="27" t="s">
        <v>78</v>
      </c>
      <c r="B1147" s="13" t="s">
        <v>180</v>
      </c>
      <c r="C1147" s="13" t="s">
        <v>358</v>
      </c>
      <c r="D1147" s="13" t="s">
        <v>197</v>
      </c>
      <c r="E1147" s="14"/>
      <c r="F1147" s="14"/>
      <c r="G1147" s="38" t="s">
        <v>320</v>
      </c>
      <c r="H1147" s="14"/>
      <c r="I1147" s="14"/>
      <c r="J1147" s="14"/>
      <c r="K1147" s="14"/>
      <c r="L1147" s="14">
        <v>18</v>
      </c>
      <c r="M1147" s="14"/>
      <c r="N1147" s="14"/>
      <c r="O1147" s="28"/>
    </row>
    <row r="1148" spans="1:15" x14ac:dyDescent="0.2">
      <c r="A1148" s="25" t="s">
        <v>81</v>
      </c>
      <c r="B1148" s="11" t="s">
        <v>163</v>
      </c>
      <c r="C1148" s="11" t="s">
        <v>360</v>
      </c>
      <c r="D1148" s="11" t="s">
        <v>195</v>
      </c>
      <c r="E1148" s="12"/>
      <c r="F1148" s="12" t="s">
        <v>418</v>
      </c>
      <c r="G1148" s="37"/>
      <c r="H1148" s="12">
        <v>83</v>
      </c>
      <c r="I1148" s="12"/>
      <c r="J1148" s="12"/>
      <c r="K1148" s="12" t="s">
        <v>411</v>
      </c>
      <c r="L1148" s="12"/>
      <c r="M1148" s="12"/>
      <c r="N1148" s="12"/>
      <c r="O1148" s="26"/>
    </row>
    <row r="1149" spans="1:15" x14ac:dyDescent="0.2">
      <c r="A1149" s="27" t="s">
        <v>81</v>
      </c>
      <c r="B1149" s="13" t="s">
        <v>163</v>
      </c>
      <c r="C1149" s="13" t="s">
        <v>360</v>
      </c>
      <c r="D1149" s="13" t="s">
        <v>197</v>
      </c>
      <c r="E1149" s="14"/>
      <c r="F1149" s="14" t="s">
        <v>392</v>
      </c>
      <c r="G1149" s="38"/>
      <c r="H1149" s="14">
        <v>79</v>
      </c>
      <c r="I1149" s="14"/>
      <c r="J1149" s="14"/>
      <c r="K1149" s="14" t="s">
        <v>410</v>
      </c>
      <c r="L1149" s="14"/>
      <c r="M1149" s="14"/>
      <c r="N1149" s="14"/>
      <c r="O1149" s="28"/>
    </row>
    <row r="1150" spans="1:15" x14ac:dyDescent="0.2">
      <c r="A1150" s="25" t="s">
        <v>81</v>
      </c>
      <c r="B1150" s="11" t="s">
        <v>163</v>
      </c>
      <c r="C1150" s="11" t="s">
        <v>325</v>
      </c>
      <c r="D1150" s="11" t="s">
        <v>195</v>
      </c>
      <c r="E1150" s="12"/>
      <c r="F1150" s="12" t="s">
        <v>392</v>
      </c>
      <c r="G1150" s="37"/>
      <c r="H1150" s="12">
        <v>80</v>
      </c>
      <c r="I1150" s="12"/>
      <c r="J1150" s="12"/>
      <c r="K1150" s="12" t="s">
        <v>406</v>
      </c>
      <c r="L1150" s="12"/>
      <c r="M1150" s="12"/>
      <c r="N1150" s="12"/>
      <c r="O1150" s="26"/>
    </row>
    <row r="1151" spans="1:15" x14ac:dyDescent="0.2">
      <c r="A1151" s="27" t="s">
        <v>81</v>
      </c>
      <c r="B1151" s="13" t="s">
        <v>163</v>
      </c>
      <c r="C1151" s="13" t="s">
        <v>325</v>
      </c>
      <c r="D1151" s="13" t="s">
        <v>197</v>
      </c>
      <c r="E1151" s="14"/>
      <c r="F1151" s="14" t="s">
        <v>414</v>
      </c>
      <c r="G1151" s="38"/>
      <c r="H1151" s="14">
        <v>77</v>
      </c>
      <c r="I1151" s="14"/>
      <c r="J1151" s="14"/>
      <c r="K1151" s="14" t="s">
        <v>380</v>
      </c>
      <c r="L1151" s="14"/>
      <c r="M1151" s="14"/>
      <c r="N1151" s="14"/>
      <c r="O1151" s="28"/>
    </row>
    <row r="1152" spans="1:15" x14ac:dyDescent="0.2">
      <c r="A1152" s="25" t="s">
        <v>81</v>
      </c>
      <c r="B1152" s="11" t="s">
        <v>163</v>
      </c>
      <c r="C1152" s="11" t="s">
        <v>330</v>
      </c>
      <c r="D1152" s="11" t="s">
        <v>195</v>
      </c>
      <c r="E1152" s="12"/>
      <c r="F1152" s="12" t="s">
        <v>411</v>
      </c>
      <c r="G1152" s="37"/>
      <c r="H1152" s="12">
        <v>89</v>
      </c>
      <c r="I1152" s="12"/>
      <c r="J1152" s="12"/>
      <c r="K1152" s="12" t="s">
        <v>416</v>
      </c>
      <c r="L1152" s="12"/>
      <c r="M1152" s="12"/>
      <c r="N1152" s="12"/>
      <c r="O1152" s="26"/>
    </row>
    <row r="1153" spans="1:15" x14ac:dyDescent="0.2">
      <c r="A1153" s="27" t="s">
        <v>81</v>
      </c>
      <c r="B1153" s="13" t="s">
        <v>163</v>
      </c>
      <c r="C1153" s="13" t="s">
        <v>330</v>
      </c>
      <c r="D1153" s="13" t="s">
        <v>197</v>
      </c>
      <c r="E1153" s="14"/>
      <c r="F1153" s="14" t="s">
        <v>384</v>
      </c>
      <c r="G1153" s="38"/>
      <c r="H1153" s="14">
        <v>82</v>
      </c>
      <c r="I1153" s="14"/>
      <c r="J1153" s="14"/>
      <c r="K1153" s="14" t="s">
        <v>395</v>
      </c>
      <c r="L1153" s="14"/>
      <c r="M1153" s="14"/>
      <c r="N1153" s="14"/>
      <c r="O1153" s="28"/>
    </row>
    <row r="1154" spans="1:15" x14ac:dyDescent="0.2">
      <c r="A1154" s="25" t="s">
        <v>81</v>
      </c>
      <c r="B1154" s="11" t="s">
        <v>163</v>
      </c>
      <c r="C1154" s="11" t="s">
        <v>365</v>
      </c>
      <c r="D1154" s="11" t="s">
        <v>195</v>
      </c>
      <c r="E1154" s="12"/>
      <c r="F1154" s="12" t="s">
        <v>387</v>
      </c>
      <c r="G1154" s="37"/>
      <c r="H1154" s="12">
        <v>96</v>
      </c>
      <c r="I1154" s="12"/>
      <c r="J1154" s="12"/>
      <c r="K1154" s="12" t="s">
        <v>377</v>
      </c>
      <c r="L1154" s="12"/>
      <c r="M1154" s="12"/>
      <c r="N1154" s="12"/>
      <c r="O1154" s="26"/>
    </row>
    <row r="1155" spans="1:15" x14ac:dyDescent="0.2">
      <c r="A1155" s="27" t="s">
        <v>81</v>
      </c>
      <c r="B1155" s="13" t="s">
        <v>163</v>
      </c>
      <c r="C1155" s="13" t="s">
        <v>365</v>
      </c>
      <c r="D1155" s="13" t="s">
        <v>197</v>
      </c>
      <c r="E1155" s="14"/>
      <c r="F1155" s="14" t="s">
        <v>388</v>
      </c>
      <c r="G1155" s="38"/>
      <c r="H1155" s="14">
        <v>95</v>
      </c>
      <c r="I1155" s="14"/>
      <c r="J1155" s="14"/>
      <c r="K1155" s="14" t="s">
        <v>387</v>
      </c>
      <c r="L1155" s="14"/>
      <c r="M1155" s="14"/>
      <c r="N1155" s="14"/>
      <c r="O1155" s="28"/>
    </row>
    <row r="1156" spans="1:15" x14ac:dyDescent="0.2">
      <c r="A1156" s="25" t="s">
        <v>81</v>
      </c>
      <c r="B1156" s="11" t="s">
        <v>163</v>
      </c>
      <c r="C1156" s="11" t="s">
        <v>344</v>
      </c>
      <c r="D1156" s="11" t="s">
        <v>195</v>
      </c>
      <c r="E1156" s="12"/>
      <c r="F1156" s="12" t="s">
        <v>387</v>
      </c>
      <c r="G1156" s="37"/>
      <c r="H1156" s="12">
        <v>94</v>
      </c>
      <c r="I1156" s="12"/>
      <c r="J1156" s="12"/>
      <c r="K1156" s="12" t="s">
        <v>377</v>
      </c>
      <c r="L1156" s="12"/>
      <c r="M1156" s="12"/>
      <c r="N1156" s="12"/>
      <c r="O1156" s="26"/>
    </row>
    <row r="1157" spans="1:15" x14ac:dyDescent="0.2">
      <c r="A1157" s="27" t="s">
        <v>81</v>
      </c>
      <c r="B1157" s="13" t="s">
        <v>163</v>
      </c>
      <c r="C1157" s="13" t="s">
        <v>344</v>
      </c>
      <c r="D1157" s="13" t="s">
        <v>197</v>
      </c>
      <c r="E1157" s="14"/>
      <c r="F1157" s="14" t="s">
        <v>378</v>
      </c>
      <c r="G1157" s="38"/>
      <c r="H1157" s="14">
        <v>95</v>
      </c>
      <c r="I1157" s="14"/>
      <c r="J1157" s="14"/>
      <c r="K1157" s="14" t="s">
        <v>387</v>
      </c>
      <c r="L1157" s="14"/>
      <c r="M1157" s="14"/>
      <c r="N1157" s="14"/>
      <c r="O1157" s="28"/>
    </row>
    <row r="1158" spans="1:15" x14ac:dyDescent="0.2">
      <c r="A1158" s="25" t="s">
        <v>81</v>
      </c>
      <c r="B1158" s="11" t="s">
        <v>163</v>
      </c>
      <c r="C1158" s="11" t="s">
        <v>348</v>
      </c>
      <c r="D1158" s="11" t="s">
        <v>195</v>
      </c>
      <c r="E1158" s="12"/>
      <c r="F1158" s="12" t="s">
        <v>391</v>
      </c>
      <c r="G1158" s="37"/>
      <c r="H1158" s="12">
        <v>100</v>
      </c>
      <c r="I1158" s="12"/>
      <c r="J1158" s="12"/>
      <c r="K1158" s="12" t="s">
        <v>391</v>
      </c>
      <c r="L1158" s="12"/>
      <c r="M1158" s="12"/>
      <c r="N1158" s="12"/>
      <c r="O1158" s="26"/>
    </row>
    <row r="1159" spans="1:15" x14ac:dyDescent="0.2">
      <c r="A1159" s="27" t="s">
        <v>81</v>
      </c>
      <c r="B1159" s="13" t="s">
        <v>163</v>
      </c>
      <c r="C1159" s="13" t="s">
        <v>348</v>
      </c>
      <c r="D1159" s="13" t="s">
        <v>197</v>
      </c>
      <c r="E1159" s="14"/>
      <c r="F1159" s="14" t="s">
        <v>377</v>
      </c>
      <c r="G1159" s="38"/>
      <c r="H1159" s="14">
        <v>97</v>
      </c>
      <c r="I1159" s="14"/>
      <c r="J1159" s="14"/>
      <c r="K1159" s="14" t="s">
        <v>391</v>
      </c>
      <c r="L1159" s="14"/>
      <c r="M1159" s="14"/>
      <c r="N1159" s="14"/>
      <c r="O1159" s="28"/>
    </row>
    <row r="1160" spans="1:15" x14ac:dyDescent="0.2">
      <c r="A1160" s="25" t="s">
        <v>81</v>
      </c>
      <c r="B1160" s="11" t="s">
        <v>163</v>
      </c>
      <c r="C1160" s="11" t="s">
        <v>375</v>
      </c>
      <c r="D1160" s="11" t="s">
        <v>195</v>
      </c>
      <c r="E1160" s="12"/>
      <c r="F1160" s="12" t="s">
        <v>399</v>
      </c>
      <c r="G1160" s="37"/>
      <c r="H1160" s="12">
        <v>51</v>
      </c>
      <c r="I1160" s="12"/>
      <c r="J1160" s="12"/>
      <c r="K1160" s="12" t="s">
        <v>398</v>
      </c>
      <c r="L1160" s="12"/>
      <c r="M1160" s="12"/>
      <c r="N1160" s="12"/>
      <c r="O1160" s="26"/>
    </row>
    <row r="1161" spans="1:15" x14ac:dyDescent="0.2">
      <c r="A1161" s="27" t="s">
        <v>81</v>
      </c>
      <c r="B1161" s="13" t="s">
        <v>163</v>
      </c>
      <c r="C1161" s="13" t="s">
        <v>375</v>
      </c>
      <c r="D1161" s="13" t="s">
        <v>197</v>
      </c>
      <c r="E1161" s="14"/>
      <c r="F1161" s="14" t="s">
        <v>367</v>
      </c>
      <c r="G1161" s="38"/>
      <c r="H1161" s="14">
        <v>46</v>
      </c>
      <c r="I1161" s="14"/>
      <c r="J1161" s="14"/>
      <c r="K1161" s="14" t="s">
        <v>368</v>
      </c>
      <c r="L1161" s="14"/>
      <c r="M1161" s="14"/>
      <c r="N1161" s="14"/>
      <c r="O1161" s="28"/>
    </row>
    <row r="1162" spans="1:15" x14ac:dyDescent="0.2">
      <c r="A1162" s="25" t="s">
        <v>81</v>
      </c>
      <c r="B1162" s="11" t="s">
        <v>163</v>
      </c>
      <c r="C1162" s="11" t="s">
        <v>357</v>
      </c>
      <c r="D1162" s="11" t="s">
        <v>195</v>
      </c>
      <c r="E1162" s="12"/>
      <c r="F1162" s="12" t="s">
        <v>362</v>
      </c>
      <c r="G1162" s="37"/>
      <c r="H1162" s="12">
        <v>39</v>
      </c>
      <c r="I1162" s="12"/>
      <c r="J1162" s="12"/>
      <c r="K1162" s="12" t="s">
        <v>405</v>
      </c>
      <c r="L1162" s="12"/>
      <c r="M1162" s="12"/>
      <c r="N1162" s="12"/>
      <c r="O1162" s="26"/>
    </row>
    <row r="1163" spans="1:15" x14ac:dyDescent="0.2">
      <c r="A1163" s="27" t="s">
        <v>81</v>
      </c>
      <c r="B1163" s="13" t="s">
        <v>163</v>
      </c>
      <c r="C1163" s="13" t="s">
        <v>357</v>
      </c>
      <c r="D1163" s="13" t="s">
        <v>197</v>
      </c>
      <c r="E1163" s="14"/>
      <c r="F1163" s="14" t="s">
        <v>366</v>
      </c>
      <c r="G1163" s="38"/>
      <c r="H1163" s="14">
        <v>37</v>
      </c>
      <c r="I1163" s="14"/>
      <c r="J1163" s="14"/>
      <c r="K1163" s="14" t="s">
        <v>364</v>
      </c>
      <c r="L1163" s="14"/>
      <c r="M1163" s="14"/>
      <c r="N1163" s="14"/>
      <c r="O1163" s="28"/>
    </row>
    <row r="1164" spans="1:15" x14ac:dyDescent="0.2">
      <c r="A1164" s="25" t="s">
        <v>81</v>
      </c>
      <c r="B1164" s="11" t="s">
        <v>163</v>
      </c>
      <c r="C1164" s="11" t="s">
        <v>358</v>
      </c>
      <c r="D1164" s="11" t="s">
        <v>195</v>
      </c>
      <c r="E1164" s="12"/>
      <c r="F1164" s="12" t="s">
        <v>342</v>
      </c>
      <c r="G1164" s="37"/>
      <c r="H1164" s="12">
        <v>72</v>
      </c>
      <c r="I1164" s="12"/>
      <c r="J1164" s="12"/>
      <c r="K1164" s="12" t="s">
        <v>414</v>
      </c>
      <c r="L1164" s="12"/>
      <c r="M1164" s="12"/>
      <c r="N1164" s="12"/>
      <c r="O1164" s="26"/>
    </row>
    <row r="1165" spans="1:15" x14ac:dyDescent="0.2">
      <c r="A1165" s="27" t="s">
        <v>81</v>
      </c>
      <c r="B1165" s="13" t="s">
        <v>163</v>
      </c>
      <c r="C1165" s="13" t="s">
        <v>358</v>
      </c>
      <c r="D1165" s="13" t="s">
        <v>197</v>
      </c>
      <c r="E1165" s="14"/>
      <c r="F1165" s="14" t="s">
        <v>368</v>
      </c>
      <c r="G1165" s="38"/>
      <c r="H1165" s="14">
        <v>64</v>
      </c>
      <c r="I1165" s="14"/>
      <c r="J1165" s="14"/>
      <c r="K1165" s="14" t="s">
        <v>400</v>
      </c>
      <c r="L1165" s="14"/>
      <c r="M1165" s="14"/>
      <c r="N1165" s="14"/>
      <c r="O1165" s="28"/>
    </row>
    <row r="1166" spans="1:15" x14ac:dyDescent="0.2">
      <c r="A1166" s="25" t="s">
        <v>82</v>
      </c>
      <c r="B1166" s="11" t="s">
        <v>164</v>
      </c>
      <c r="C1166" s="11" t="s">
        <v>360</v>
      </c>
      <c r="D1166" s="11" t="s">
        <v>195</v>
      </c>
      <c r="E1166" s="12"/>
      <c r="F1166" s="12"/>
      <c r="G1166" s="37"/>
      <c r="H1166" s="12"/>
      <c r="I1166" s="12"/>
      <c r="J1166" s="12" t="s">
        <v>413</v>
      </c>
      <c r="K1166" s="12"/>
      <c r="L1166" s="12"/>
      <c r="M1166" s="12"/>
      <c r="N1166" s="12"/>
      <c r="O1166" s="26"/>
    </row>
    <row r="1167" spans="1:15" x14ac:dyDescent="0.2">
      <c r="A1167" s="27" t="s">
        <v>82</v>
      </c>
      <c r="B1167" s="13" t="s">
        <v>164</v>
      </c>
      <c r="C1167" s="13" t="s">
        <v>360</v>
      </c>
      <c r="D1167" s="13" t="s">
        <v>197</v>
      </c>
      <c r="E1167" s="14"/>
      <c r="F1167" s="14"/>
      <c r="G1167" s="38"/>
      <c r="H1167" s="14"/>
      <c r="I1167" s="14"/>
      <c r="J1167" s="14" t="s">
        <v>405</v>
      </c>
      <c r="K1167" s="14"/>
      <c r="L1167" s="14"/>
      <c r="M1167" s="14"/>
      <c r="N1167" s="14"/>
      <c r="O1167" s="28"/>
    </row>
    <row r="1168" spans="1:15" x14ac:dyDescent="0.2">
      <c r="A1168" s="25" t="s">
        <v>82</v>
      </c>
      <c r="B1168" s="11" t="s">
        <v>164</v>
      </c>
      <c r="C1168" s="11" t="s">
        <v>325</v>
      </c>
      <c r="D1168" s="11" t="s">
        <v>195</v>
      </c>
      <c r="E1168" s="12"/>
      <c r="F1168" s="12"/>
      <c r="G1168" s="37"/>
      <c r="H1168" s="12"/>
      <c r="I1168" s="12"/>
      <c r="J1168" s="12" t="s">
        <v>362</v>
      </c>
      <c r="K1168" s="12"/>
      <c r="L1168" s="12"/>
      <c r="M1168" s="12"/>
      <c r="N1168" s="12"/>
      <c r="O1168" s="26"/>
    </row>
    <row r="1169" spans="1:15" x14ac:dyDescent="0.2">
      <c r="A1169" s="27" t="s">
        <v>82</v>
      </c>
      <c r="B1169" s="13" t="s">
        <v>164</v>
      </c>
      <c r="C1169" s="13" t="s">
        <v>325</v>
      </c>
      <c r="D1169" s="13" t="s">
        <v>197</v>
      </c>
      <c r="E1169" s="14"/>
      <c r="F1169" s="14"/>
      <c r="G1169" s="38"/>
      <c r="H1169" s="14"/>
      <c r="I1169" s="14"/>
      <c r="J1169" s="14" t="s">
        <v>368</v>
      </c>
      <c r="K1169" s="14"/>
      <c r="L1169" s="14"/>
      <c r="M1169" s="14"/>
      <c r="N1169" s="14"/>
      <c r="O1169" s="28"/>
    </row>
    <row r="1170" spans="1:15" x14ac:dyDescent="0.2">
      <c r="A1170" s="25" t="s">
        <v>82</v>
      </c>
      <c r="B1170" s="11" t="s">
        <v>164</v>
      </c>
      <c r="C1170" s="11" t="s">
        <v>330</v>
      </c>
      <c r="D1170" s="11" t="s">
        <v>195</v>
      </c>
      <c r="E1170" s="12"/>
      <c r="F1170" s="12"/>
      <c r="G1170" s="37"/>
      <c r="H1170" s="12"/>
      <c r="I1170" s="12"/>
      <c r="J1170" s="12" t="s">
        <v>423</v>
      </c>
      <c r="K1170" s="12"/>
      <c r="L1170" s="12"/>
      <c r="M1170" s="12"/>
      <c r="N1170" s="12"/>
      <c r="O1170" s="26"/>
    </row>
    <row r="1171" spans="1:15" x14ac:dyDescent="0.2">
      <c r="A1171" s="27" t="s">
        <v>82</v>
      </c>
      <c r="B1171" s="13" t="s">
        <v>164</v>
      </c>
      <c r="C1171" s="13" t="s">
        <v>330</v>
      </c>
      <c r="D1171" s="13" t="s">
        <v>197</v>
      </c>
      <c r="E1171" s="14"/>
      <c r="F1171" s="14"/>
      <c r="G1171" s="38"/>
      <c r="H1171" s="14"/>
      <c r="I1171" s="14"/>
      <c r="J1171" s="14" t="s">
        <v>374</v>
      </c>
      <c r="K1171" s="14"/>
      <c r="L1171" s="14"/>
      <c r="M1171" s="14"/>
      <c r="N1171" s="14"/>
      <c r="O1171" s="28"/>
    </row>
    <row r="1172" spans="1:15" x14ac:dyDescent="0.2">
      <c r="A1172" s="25" t="s">
        <v>82</v>
      </c>
      <c r="B1172" s="11" t="s">
        <v>164</v>
      </c>
      <c r="C1172" s="11" t="s">
        <v>365</v>
      </c>
      <c r="D1172" s="11" t="s">
        <v>195</v>
      </c>
      <c r="E1172" s="12"/>
      <c r="F1172" s="12"/>
      <c r="G1172" s="37"/>
      <c r="H1172" s="12"/>
      <c r="I1172" s="12"/>
      <c r="J1172" s="12" t="s">
        <v>353</v>
      </c>
      <c r="K1172" s="12"/>
      <c r="L1172" s="12"/>
      <c r="M1172" s="12"/>
      <c r="N1172" s="12"/>
      <c r="O1172" s="26"/>
    </row>
    <row r="1173" spans="1:15" x14ac:dyDescent="0.2">
      <c r="A1173" s="27" t="s">
        <v>82</v>
      </c>
      <c r="B1173" s="13" t="s">
        <v>164</v>
      </c>
      <c r="C1173" s="13" t="s">
        <v>365</v>
      </c>
      <c r="D1173" s="13" t="s">
        <v>197</v>
      </c>
      <c r="E1173" s="14"/>
      <c r="F1173" s="14"/>
      <c r="G1173" s="38"/>
      <c r="H1173" s="14"/>
      <c r="I1173" s="14"/>
      <c r="J1173" s="14" t="s">
        <v>381</v>
      </c>
      <c r="K1173" s="14"/>
      <c r="L1173" s="14"/>
      <c r="M1173" s="14"/>
      <c r="N1173" s="14"/>
      <c r="O1173" s="28"/>
    </row>
    <row r="1174" spans="1:15" x14ac:dyDescent="0.2">
      <c r="A1174" s="25" t="s">
        <v>82</v>
      </c>
      <c r="B1174" s="11" t="s">
        <v>164</v>
      </c>
      <c r="C1174" s="11" t="s">
        <v>344</v>
      </c>
      <c r="D1174" s="11" t="s">
        <v>195</v>
      </c>
      <c r="E1174" s="12"/>
      <c r="F1174" s="12"/>
      <c r="G1174" s="37"/>
      <c r="H1174" s="12"/>
      <c r="I1174" s="12"/>
      <c r="J1174" s="12" t="s">
        <v>422</v>
      </c>
      <c r="K1174" s="12"/>
      <c r="L1174" s="12"/>
      <c r="M1174" s="12"/>
      <c r="N1174" s="12"/>
      <c r="O1174" s="26"/>
    </row>
    <row r="1175" spans="1:15" x14ac:dyDescent="0.2">
      <c r="A1175" s="27" t="s">
        <v>82</v>
      </c>
      <c r="B1175" s="13" t="s">
        <v>164</v>
      </c>
      <c r="C1175" s="13" t="s">
        <v>344</v>
      </c>
      <c r="D1175" s="13" t="s">
        <v>197</v>
      </c>
      <c r="E1175" s="14"/>
      <c r="F1175" s="14"/>
      <c r="G1175" s="38"/>
      <c r="H1175" s="14"/>
      <c r="I1175" s="14"/>
      <c r="J1175" s="14" t="s">
        <v>400</v>
      </c>
      <c r="K1175" s="14"/>
      <c r="L1175" s="14"/>
      <c r="M1175" s="14"/>
      <c r="N1175" s="14"/>
      <c r="O1175" s="28"/>
    </row>
    <row r="1176" spans="1:15" x14ac:dyDescent="0.2">
      <c r="A1176" s="25" t="s">
        <v>82</v>
      </c>
      <c r="B1176" s="11" t="s">
        <v>164</v>
      </c>
      <c r="C1176" s="11" t="s">
        <v>348</v>
      </c>
      <c r="D1176" s="11" t="s">
        <v>195</v>
      </c>
      <c r="E1176" s="12"/>
      <c r="F1176" s="12"/>
      <c r="G1176" s="37"/>
      <c r="H1176" s="12"/>
      <c r="I1176" s="12"/>
      <c r="J1176" s="12" t="s">
        <v>380</v>
      </c>
      <c r="K1176" s="12"/>
      <c r="L1176" s="12"/>
      <c r="M1176" s="12"/>
      <c r="N1176" s="12"/>
      <c r="O1176" s="26"/>
    </row>
    <row r="1177" spans="1:15" x14ac:dyDescent="0.2">
      <c r="A1177" s="27" t="s">
        <v>82</v>
      </c>
      <c r="B1177" s="13" t="s">
        <v>164</v>
      </c>
      <c r="C1177" s="13" t="s">
        <v>348</v>
      </c>
      <c r="D1177" s="13" t="s">
        <v>197</v>
      </c>
      <c r="E1177" s="14"/>
      <c r="F1177" s="14"/>
      <c r="G1177" s="38"/>
      <c r="H1177" s="14"/>
      <c r="I1177" s="14"/>
      <c r="J1177" s="14" t="s">
        <v>401</v>
      </c>
      <c r="K1177" s="14"/>
      <c r="L1177" s="14"/>
      <c r="M1177" s="14"/>
      <c r="N1177" s="14"/>
      <c r="O1177" s="28"/>
    </row>
    <row r="1178" spans="1:15" x14ac:dyDescent="0.2">
      <c r="A1178" s="25" t="s">
        <v>82</v>
      </c>
      <c r="B1178" s="11" t="s">
        <v>164</v>
      </c>
      <c r="C1178" s="11" t="s">
        <v>375</v>
      </c>
      <c r="D1178" s="11" t="s">
        <v>195</v>
      </c>
      <c r="E1178" s="12"/>
      <c r="F1178" s="12"/>
      <c r="G1178" s="37"/>
      <c r="H1178" s="12"/>
      <c r="I1178" s="12"/>
      <c r="J1178" s="12" t="s">
        <v>338</v>
      </c>
      <c r="K1178" s="12"/>
      <c r="L1178" s="12"/>
      <c r="M1178" s="12"/>
      <c r="N1178" s="12"/>
      <c r="O1178" s="26"/>
    </row>
    <row r="1179" spans="1:15" x14ac:dyDescent="0.2">
      <c r="A1179" s="27" t="s">
        <v>82</v>
      </c>
      <c r="B1179" s="13" t="s">
        <v>164</v>
      </c>
      <c r="C1179" s="13" t="s">
        <v>375</v>
      </c>
      <c r="D1179" s="13" t="s">
        <v>197</v>
      </c>
      <c r="E1179" s="14"/>
      <c r="F1179" s="14"/>
      <c r="G1179" s="38"/>
      <c r="H1179" s="14"/>
      <c r="I1179" s="14"/>
      <c r="J1179" s="14" t="s">
        <v>420</v>
      </c>
      <c r="K1179" s="14"/>
      <c r="L1179" s="14"/>
      <c r="M1179" s="14"/>
      <c r="N1179" s="14"/>
      <c r="O1179" s="28"/>
    </row>
    <row r="1180" spans="1:15" x14ac:dyDescent="0.2">
      <c r="A1180" s="25" t="s">
        <v>82</v>
      </c>
      <c r="B1180" s="11" t="s">
        <v>164</v>
      </c>
      <c r="C1180" s="11" t="s">
        <v>357</v>
      </c>
      <c r="D1180" s="11" t="s">
        <v>195</v>
      </c>
      <c r="E1180" s="12"/>
      <c r="F1180" s="12"/>
      <c r="G1180" s="37"/>
      <c r="H1180" s="12"/>
      <c r="I1180" s="12"/>
      <c r="J1180" s="12" t="s">
        <v>361</v>
      </c>
      <c r="K1180" s="12"/>
      <c r="L1180" s="12"/>
      <c r="M1180" s="12"/>
      <c r="N1180" s="12"/>
      <c r="O1180" s="26"/>
    </row>
    <row r="1181" spans="1:15" x14ac:dyDescent="0.2">
      <c r="A1181" s="27" t="s">
        <v>82</v>
      </c>
      <c r="B1181" s="13" t="s">
        <v>164</v>
      </c>
      <c r="C1181" s="13" t="s">
        <v>357</v>
      </c>
      <c r="D1181" s="13" t="s">
        <v>197</v>
      </c>
      <c r="E1181" s="14"/>
      <c r="F1181" s="14"/>
      <c r="G1181" s="38"/>
      <c r="H1181" s="14"/>
      <c r="I1181" s="14"/>
      <c r="J1181" s="14" t="s">
        <v>346</v>
      </c>
      <c r="K1181" s="14"/>
      <c r="L1181" s="14"/>
      <c r="M1181" s="14"/>
      <c r="N1181" s="14"/>
      <c r="O1181" s="28"/>
    </row>
    <row r="1182" spans="1:15" x14ac:dyDescent="0.2">
      <c r="A1182" s="25" t="s">
        <v>82</v>
      </c>
      <c r="B1182" s="11" t="s">
        <v>164</v>
      </c>
      <c r="C1182" s="11" t="s">
        <v>358</v>
      </c>
      <c r="D1182" s="11" t="s">
        <v>195</v>
      </c>
      <c r="E1182" s="12"/>
      <c r="F1182" s="12"/>
      <c r="G1182" s="37"/>
      <c r="H1182" s="12"/>
      <c r="I1182" s="12"/>
      <c r="J1182" s="12" t="s">
        <v>336</v>
      </c>
      <c r="K1182" s="12"/>
      <c r="L1182" s="12"/>
      <c r="M1182" s="12"/>
      <c r="N1182" s="12"/>
      <c r="O1182" s="26"/>
    </row>
    <row r="1183" spans="1:15" x14ac:dyDescent="0.2">
      <c r="A1183" s="27" t="s">
        <v>82</v>
      </c>
      <c r="B1183" s="13" t="s">
        <v>164</v>
      </c>
      <c r="C1183" s="13" t="s">
        <v>358</v>
      </c>
      <c r="D1183" s="13" t="s">
        <v>197</v>
      </c>
      <c r="E1183" s="14"/>
      <c r="F1183" s="14"/>
      <c r="G1183" s="38"/>
      <c r="H1183" s="14"/>
      <c r="I1183" s="14"/>
      <c r="J1183" s="14" t="s">
        <v>351</v>
      </c>
      <c r="K1183" s="14"/>
      <c r="L1183" s="14"/>
      <c r="M1183" s="14"/>
      <c r="N1183" s="14"/>
      <c r="O1183" s="28"/>
    </row>
    <row r="1184" spans="1:15" x14ac:dyDescent="0.2">
      <c r="A1184" s="25" t="s">
        <v>83</v>
      </c>
      <c r="B1184" s="11" t="s">
        <v>182</v>
      </c>
      <c r="C1184" s="11" t="s">
        <v>360</v>
      </c>
      <c r="D1184" s="11" t="s">
        <v>195</v>
      </c>
      <c r="E1184" s="12"/>
      <c r="F1184" s="12"/>
      <c r="G1184" s="37" t="s">
        <v>336</v>
      </c>
      <c r="H1184" s="12"/>
      <c r="I1184" s="12"/>
      <c r="J1184" s="12" t="s">
        <v>409</v>
      </c>
      <c r="K1184" s="12"/>
      <c r="L1184" s="12"/>
      <c r="M1184" s="12"/>
      <c r="N1184" s="12"/>
      <c r="O1184" s="26"/>
    </row>
    <row r="1185" spans="1:15" x14ac:dyDescent="0.2">
      <c r="A1185" s="27" t="s">
        <v>83</v>
      </c>
      <c r="B1185" s="13" t="s">
        <v>182</v>
      </c>
      <c r="C1185" s="13" t="s">
        <v>360</v>
      </c>
      <c r="D1185" s="13" t="s">
        <v>197</v>
      </c>
      <c r="E1185" s="14"/>
      <c r="F1185" s="14"/>
      <c r="G1185" s="38" t="s">
        <v>347</v>
      </c>
      <c r="H1185" s="14"/>
      <c r="I1185" s="14"/>
      <c r="J1185" s="14" t="s">
        <v>353</v>
      </c>
      <c r="K1185" s="14"/>
      <c r="L1185" s="14"/>
      <c r="M1185" s="14"/>
      <c r="N1185" s="14"/>
      <c r="O1185" s="28"/>
    </row>
    <row r="1186" spans="1:15" x14ac:dyDescent="0.2">
      <c r="A1186" s="25" t="s">
        <v>83</v>
      </c>
      <c r="B1186" s="11" t="s">
        <v>182</v>
      </c>
      <c r="C1186" s="11" t="s">
        <v>325</v>
      </c>
      <c r="D1186" s="11" t="s">
        <v>195</v>
      </c>
      <c r="E1186" s="12"/>
      <c r="F1186" s="12"/>
      <c r="G1186" s="37"/>
      <c r="H1186" s="12"/>
      <c r="I1186" s="12"/>
      <c r="J1186" s="12" t="s">
        <v>363</v>
      </c>
      <c r="K1186" s="12"/>
      <c r="L1186" s="12"/>
      <c r="M1186" s="12"/>
      <c r="N1186" s="12"/>
      <c r="O1186" s="26"/>
    </row>
    <row r="1187" spans="1:15" x14ac:dyDescent="0.2">
      <c r="A1187" s="27" t="s">
        <v>83</v>
      </c>
      <c r="B1187" s="13" t="s">
        <v>182</v>
      </c>
      <c r="C1187" s="13" t="s">
        <v>325</v>
      </c>
      <c r="D1187" s="13" t="s">
        <v>197</v>
      </c>
      <c r="E1187" s="14"/>
      <c r="F1187" s="14"/>
      <c r="G1187" s="38"/>
      <c r="H1187" s="14"/>
      <c r="I1187" s="14"/>
      <c r="J1187" s="14" t="s">
        <v>335</v>
      </c>
      <c r="K1187" s="14"/>
      <c r="L1187" s="14"/>
      <c r="M1187" s="14"/>
      <c r="N1187" s="14"/>
      <c r="O1187" s="28"/>
    </row>
    <row r="1188" spans="1:15" x14ac:dyDescent="0.2">
      <c r="A1188" s="25" t="s">
        <v>83</v>
      </c>
      <c r="B1188" s="11" t="s">
        <v>182</v>
      </c>
      <c r="C1188" s="11" t="s">
        <v>330</v>
      </c>
      <c r="D1188" s="11" t="s">
        <v>195</v>
      </c>
      <c r="E1188" s="12"/>
      <c r="F1188" s="12"/>
      <c r="G1188" s="37"/>
      <c r="H1188" s="12"/>
      <c r="I1188" s="12"/>
      <c r="J1188" s="12" t="s">
        <v>412</v>
      </c>
      <c r="K1188" s="12"/>
      <c r="L1188" s="12"/>
      <c r="M1188" s="12"/>
      <c r="N1188" s="12"/>
      <c r="O1188" s="26"/>
    </row>
    <row r="1189" spans="1:15" x14ac:dyDescent="0.2">
      <c r="A1189" s="27" t="s">
        <v>83</v>
      </c>
      <c r="B1189" s="13" t="s">
        <v>182</v>
      </c>
      <c r="C1189" s="13" t="s">
        <v>330</v>
      </c>
      <c r="D1189" s="13" t="s">
        <v>197</v>
      </c>
      <c r="E1189" s="14"/>
      <c r="F1189" s="14"/>
      <c r="G1189" s="38"/>
      <c r="H1189" s="14"/>
      <c r="I1189" s="14"/>
      <c r="J1189" s="14" t="s">
        <v>401</v>
      </c>
      <c r="K1189" s="14"/>
      <c r="L1189" s="14"/>
      <c r="M1189" s="14"/>
      <c r="N1189" s="14"/>
      <c r="O1189" s="28"/>
    </row>
    <row r="1190" spans="1:15" x14ac:dyDescent="0.2">
      <c r="A1190" s="25" t="s">
        <v>83</v>
      </c>
      <c r="B1190" s="11" t="s">
        <v>182</v>
      </c>
      <c r="C1190" s="11" t="s">
        <v>365</v>
      </c>
      <c r="D1190" s="11" t="s">
        <v>195</v>
      </c>
      <c r="E1190" s="12"/>
      <c r="F1190" s="12"/>
      <c r="G1190" s="37" t="s">
        <v>393</v>
      </c>
      <c r="H1190" s="12"/>
      <c r="I1190" s="12"/>
      <c r="J1190" s="12" t="s">
        <v>392</v>
      </c>
      <c r="K1190" s="12"/>
      <c r="L1190" s="12"/>
      <c r="M1190" s="12"/>
      <c r="N1190" s="12"/>
      <c r="O1190" s="26"/>
    </row>
    <row r="1191" spans="1:15" x14ac:dyDescent="0.2">
      <c r="A1191" s="27" t="s">
        <v>83</v>
      </c>
      <c r="B1191" s="13" t="s">
        <v>182</v>
      </c>
      <c r="C1191" s="13" t="s">
        <v>365</v>
      </c>
      <c r="D1191" s="13" t="s">
        <v>197</v>
      </c>
      <c r="E1191" s="14"/>
      <c r="F1191" s="14"/>
      <c r="G1191" s="38" t="s">
        <v>381</v>
      </c>
      <c r="H1191" s="14"/>
      <c r="I1191" s="14"/>
      <c r="J1191" s="14" t="s">
        <v>419</v>
      </c>
      <c r="K1191" s="14"/>
      <c r="L1191" s="14"/>
      <c r="M1191" s="14"/>
      <c r="N1191" s="14"/>
      <c r="O1191" s="28"/>
    </row>
    <row r="1192" spans="1:15" x14ac:dyDescent="0.2">
      <c r="A1192" s="25" t="s">
        <v>83</v>
      </c>
      <c r="B1192" s="11" t="s">
        <v>182</v>
      </c>
      <c r="C1192" s="11" t="s">
        <v>344</v>
      </c>
      <c r="D1192" s="11" t="s">
        <v>195</v>
      </c>
      <c r="E1192" s="12"/>
      <c r="F1192" s="12"/>
      <c r="G1192" s="37"/>
      <c r="H1192" s="12"/>
      <c r="I1192" s="12"/>
      <c r="J1192" s="12" t="s">
        <v>421</v>
      </c>
      <c r="K1192" s="12"/>
      <c r="L1192" s="12"/>
      <c r="M1192" s="12"/>
      <c r="N1192" s="12"/>
      <c r="O1192" s="26"/>
    </row>
    <row r="1193" spans="1:15" x14ac:dyDescent="0.2">
      <c r="A1193" s="27" t="s">
        <v>83</v>
      </c>
      <c r="B1193" s="13" t="s">
        <v>182</v>
      </c>
      <c r="C1193" s="13" t="s">
        <v>344</v>
      </c>
      <c r="D1193" s="13" t="s">
        <v>197</v>
      </c>
      <c r="E1193" s="14"/>
      <c r="F1193" s="14"/>
      <c r="G1193" s="38"/>
      <c r="H1193" s="14"/>
      <c r="I1193" s="14"/>
      <c r="J1193" s="14" t="s">
        <v>354</v>
      </c>
      <c r="K1193" s="14"/>
      <c r="L1193" s="14"/>
      <c r="M1193" s="14"/>
      <c r="N1193" s="14"/>
      <c r="O1193" s="28"/>
    </row>
    <row r="1194" spans="1:15" x14ac:dyDescent="0.2">
      <c r="A1194" s="25" t="s">
        <v>83</v>
      </c>
      <c r="B1194" s="11" t="s">
        <v>182</v>
      </c>
      <c r="C1194" s="11" t="s">
        <v>348</v>
      </c>
      <c r="D1194" s="11" t="s">
        <v>195</v>
      </c>
      <c r="E1194" s="12"/>
      <c r="F1194" s="12"/>
      <c r="G1194" s="37"/>
      <c r="H1194" s="12"/>
      <c r="I1194" s="12"/>
      <c r="J1194" s="12" t="s">
        <v>385</v>
      </c>
      <c r="K1194" s="12"/>
      <c r="L1194" s="12"/>
      <c r="M1194" s="12"/>
      <c r="N1194" s="12"/>
      <c r="O1194" s="26"/>
    </row>
    <row r="1195" spans="1:15" x14ac:dyDescent="0.2">
      <c r="A1195" s="27" t="s">
        <v>83</v>
      </c>
      <c r="B1195" s="13" t="s">
        <v>182</v>
      </c>
      <c r="C1195" s="13" t="s">
        <v>348</v>
      </c>
      <c r="D1195" s="13" t="s">
        <v>197</v>
      </c>
      <c r="E1195" s="14"/>
      <c r="F1195" s="14"/>
      <c r="G1195" s="38"/>
      <c r="H1195" s="14"/>
      <c r="I1195" s="14"/>
      <c r="J1195" s="14" t="s">
        <v>416</v>
      </c>
      <c r="K1195" s="14"/>
      <c r="L1195" s="14"/>
      <c r="M1195" s="14"/>
      <c r="N1195" s="14"/>
      <c r="O1195" s="28"/>
    </row>
    <row r="1196" spans="1:15" x14ac:dyDescent="0.2">
      <c r="A1196" s="25" t="s">
        <v>83</v>
      </c>
      <c r="B1196" s="11" t="s">
        <v>182</v>
      </c>
      <c r="C1196" s="11" t="s">
        <v>375</v>
      </c>
      <c r="D1196" s="11" t="s">
        <v>195</v>
      </c>
      <c r="E1196" s="12"/>
      <c r="F1196" s="12"/>
      <c r="G1196" s="37" t="s">
        <v>366</v>
      </c>
      <c r="H1196" s="12"/>
      <c r="I1196" s="12"/>
      <c r="J1196" s="12" t="s">
        <v>338</v>
      </c>
      <c r="K1196" s="12"/>
      <c r="L1196" s="12"/>
      <c r="M1196" s="12"/>
      <c r="N1196" s="12"/>
      <c r="O1196" s="26"/>
    </row>
    <row r="1197" spans="1:15" x14ac:dyDescent="0.2">
      <c r="A1197" s="27" t="s">
        <v>83</v>
      </c>
      <c r="B1197" s="13" t="s">
        <v>182</v>
      </c>
      <c r="C1197" s="13" t="s">
        <v>375</v>
      </c>
      <c r="D1197" s="13" t="s">
        <v>197</v>
      </c>
      <c r="E1197" s="14"/>
      <c r="F1197" s="14"/>
      <c r="G1197" s="38" t="s">
        <v>335</v>
      </c>
      <c r="H1197" s="14"/>
      <c r="I1197" s="14"/>
      <c r="J1197" s="14" t="s">
        <v>335</v>
      </c>
      <c r="K1197" s="14"/>
      <c r="L1197" s="14"/>
      <c r="M1197" s="14"/>
      <c r="N1197" s="14"/>
      <c r="O1197" s="28"/>
    </row>
    <row r="1198" spans="1:15" x14ac:dyDescent="0.2">
      <c r="A1198" s="25" t="s">
        <v>83</v>
      </c>
      <c r="B1198" s="11" t="s">
        <v>182</v>
      </c>
      <c r="C1198" s="11" t="s">
        <v>357</v>
      </c>
      <c r="D1198" s="11" t="s">
        <v>195</v>
      </c>
      <c r="E1198" s="12"/>
      <c r="F1198" s="12"/>
      <c r="G1198" s="37"/>
      <c r="H1198" s="12"/>
      <c r="I1198" s="12"/>
      <c r="J1198" s="12" t="s">
        <v>326</v>
      </c>
      <c r="K1198" s="12"/>
      <c r="L1198" s="12"/>
      <c r="M1198" s="12"/>
      <c r="N1198" s="12"/>
      <c r="O1198" s="26"/>
    </row>
    <row r="1199" spans="1:15" x14ac:dyDescent="0.2">
      <c r="A1199" s="27" t="s">
        <v>83</v>
      </c>
      <c r="B1199" s="13" t="s">
        <v>182</v>
      </c>
      <c r="C1199" s="13" t="s">
        <v>357</v>
      </c>
      <c r="D1199" s="13" t="s">
        <v>197</v>
      </c>
      <c r="E1199" s="14"/>
      <c r="F1199" s="14"/>
      <c r="G1199" s="38"/>
      <c r="H1199" s="14"/>
      <c r="I1199" s="14"/>
      <c r="J1199" s="14" t="s">
        <v>328</v>
      </c>
      <c r="K1199" s="14"/>
      <c r="L1199" s="14"/>
      <c r="M1199" s="14"/>
      <c r="N1199" s="14"/>
      <c r="O1199" s="28"/>
    </row>
    <row r="1200" spans="1:15" x14ac:dyDescent="0.2">
      <c r="A1200" s="25" t="s">
        <v>83</v>
      </c>
      <c r="B1200" s="11" t="s">
        <v>182</v>
      </c>
      <c r="C1200" s="11" t="s">
        <v>358</v>
      </c>
      <c r="D1200" s="11" t="s">
        <v>195</v>
      </c>
      <c r="E1200" s="12"/>
      <c r="F1200" s="12"/>
      <c r="G1200" s="37"/>
      <c r="H1200" s="12"/>
      <c r="I1200" s="12"/>
      <c r="J1200" s="12" t="s">
        <v>420</v>
      </c>
      <c r="K1200" s="12"/>
      <c r="L1200" s="12"/>
      <c r="M1200" s="12"/>
      <c r="N1200" s="12"/>
      <c r="O1200" s="26"/>
    </row>
    <row r="1201" spans="1:15" x14ac:dyDescent="0.2">
      <c r="A1201" s="27" t="s">
        <v>83</v>
      </c>
      <c r="B1201" s="13" t="s">
        <v>182</v>
      </c>
      <c r="C1201" s="13" t="s">
        <v>358</v>
      </c>
      <c r="D1201" s="13" t="s">
        <v>197</v>
      </c>
      <c r="E1201" s="14"/>
      <c r="F1201" s="14"/>
      <c r="G1201" s="38"/>
      <c r="H1201" s="14"/>
      <c r="I1201" s="14"/>
      <c r="J1201" s="14" t="s">
        <v>347</v>
      </c>
      <c r="K1201" s="14"/>
      <c r="L1201" s="14"/>
      <c r="M1201" s="14"/>
      <c r="N1201" s="14"/>
      <c r="O1201" s="28"/>
    </row>
    <row r="1202" spans="1:15" x14ac:dyDescent="0.2">
      <c r="A1202" s="25" t="s">
        <v>84</v>
      </c>
      <c r="B1202" s="11" t="s">
        <v>165</v>
      </c>
      <c r="C1202" s="11" t="s">
        <v>360</v>
      </c>
      <c r="D1202" s="11" t="s">
        <v>195</v>
      </c>
      <c r="E1202" s="12"/>
      <c r="F1202" s="12" t="s">
        <v>383</v>
      </c>
      <c r="G1202" s="37" t="s">
        <v>379</v>
      </c>
      <c r="H1202" s="12"/>
      <c r="I1202" s="12"/>
      <c r="J1202" s="12"/>
      <c r="K1202" s="12" t="s">
        <v>419</v>
      </c>
      <c r="L1202" s="12">
        <v>73</v>
      </c>
      <c r="M1202" s="12"/>
      <c r="N1202" s="12"/>
      <c r="O1202" s="26"/>
    </row>
    <row r="1203" spans="1:15" x14ac:dyDescent="0.2">
      <c r="A1203" s="27" t="s">
        <v>84</v>
      </c>
      <c r="B1203" s="13" t="s">
        <v>165</v>
      </c>
      <c r="C1203" s="13" t="s">
        <v>360</v>
      </c>
      <c r="D1203" s="13" t="s">
        <v>197</v>
      </c>
      <c r="E1203" s="14"/>
      <c r="F1203" s="14" t="s">
        <v>412</v>
      </c>
      <c r="G1203" s="38" t="s">
        <v>379</v>
      </c>
      <c r="H1203" s="14"/>
      <c r="I1203" s="14"/>
      <c r="J1203" s="14"/>
      <c r="K1203" s="14" t="s">
        <v>423</v>
      </c>
      <c r="L1203" s="14">
        <v>72</v>
      </c>
      <c r="M1203" s="14"/>
      <c r="N1203" s="14"/>
      <c r="O1203" s="28"/>
    </row>
    <row r="1204" spans="1:15" x14ac:dyDescent="0.2">
      <c r="A1204" s="25" t="s">
        <v>84</v>
      </c>
      <c r="B1204" s="11" t="s">
        <v>165</v>
      </c>
      <c r="C1204" s="11" t="s">
        <v>325</v>
      </c>
      <c r="D1204" s="11" t="s">
        <v>195</v>
      </c>
      <c r="E1204" s="12"/>
      <c r="F1204" s="12"/>
      <c r="G1204" s="37" t="s">
        <v>398</v>
      </c>
      <c r="H1204" s="12"/>
      <c r="I1204" s="12"/>
      <c r="J1204" s="12"/>
      <c r="K1204" s="12"/>
      <c r="L1204" s="12">
        <v>62</v>
      </c>
      <c r="M1204" s="12"/>
      <c r="N1204" s="12"/>
      <c r="O1204" s="26"/>
    </row>
    <row r="1205" spans="1:15" x14ac:dyDescent="0.2">
      <c r="A1205" s="27" t="s">
        <v>84</v>
      </c>
      <c r="B1205" s="13" t="s">
        <v>165</v>
      </c>
      <c r="C1205" s="13" t="s">
        <v>325</v>
      </c>
      <c r="D1205" s="13" t="s">
        <v>197</v>
      </c>
      <c r="E1205" s="14"/>
      <c r="F1205" s="14"/>
      <c r="G1205" s="38" t="s">
        <v>354</v>
      </c>
      <c r="H1205" s="14"/>
      <c r="I1205" s="14"/>
      <c r="J1205" s="14"/>
      <c r="K1205" s="14"/>
      <c r="L1205" s="14">
        <v>63</v>
      </c>
      <c r="M1205" s="14"/>
      <c r="N1205" s="14"/>
      <c r="O1205" s="28"/>
    </row>
    <row r="1206" spans="1:15" x14ac:dyDescent="0.2">
      <c r="A1206" s="25" t="s">
        <v>84</v>
      </c>
      <c r="B1206" s="11" t="s">
        <v>165</v>
      </c>
      <c r="C1206" s="11" t="s">
        <v>330</v>
      </c>
      <c r="D1206" s="11" t="s">
        <v>195</v>
      </c>
      <c r="E1206" s="12"/>
      <c r="F1206" s="12"/>
      <c r="G1206" s="37" t="s">
        <v>385</v>
      </c>
      <c r="H1206" s="12"/>
      <c r="I1206" s="12"/>
      <c r="J1206" s="12"/>
      <c r="K1206" s="12"/>
      <c r="L1206" s="12">
        <v>92</v>
      </c>
      <c r="M1206" s="12"/>
      <c r="N1206" s="12"/>
      <c r="O1206" s="26"/>
    </row>
    <row r="1207" spans="1:15" x14ac:dyDescent="0.2">
      <c r="A1207" s="27" t="s">
        <v>84</v>
      </c>
      <c r="B1207" s="13" t="s">
        <v>165</v>
      </c>
      <c r="C1207" s="13" t="s">
        <v>330</v>
      </c>
      <c r="D1207" s="13" t="s">
        <v>197</v>
      </c>
      <c r="E1207" s="14"/>
      <c r="F1207" s="14"/>
      <c r="G1207" s="38" t="s">
        <v>415</v>
      </c>
      <c r="H1207" s="14"/>
      <c r="I1207" s="14"/>
      <c r="J1207" s="14"/>
      <c r="K1207" s="14"/>
      <c r="L1207" s="14">
        <v>93</v>
      </c>
      <c r="M1207" s="14"/>
      <c r="N1207" s="14"/>
      <c r="O1207" s="28"/>
    </row>
    <row r="1208" spans="1:15" x14ac:dyDescent="0.2">
      <c r="A1208" s="25" t="s">
        <v>84</v>
      </c>
      <c r="B1208" s="11" t="s">
        <v>165</v>
      </c>
      <c r="C1208" s="11" t="s">
        <v>365</v>
      </c>
      <c r="D1208" s="11" t="s">
        <v>195</v>
      </c>
      <c r="E1208" s="12"/>
      <c r="F1208" s="12" t="s">
        <v>416</v>
      </c>
      <c r="G1208" s="37" t="s">
        <v>424</v>
      </c>
      <c r="H1208" s="12"/>
      <c r="I1208" s="12"/>
      <c r="J1208" s="12"/>
      <c r="K1208" s="12" t="s">
        <v>424</v>
      </c>
      <c r="L1208" s="12">
        <v>89</v>
      </c>
      <c r="M1208" s="12"/>
      <c r="N1208" s="12"/>
      <c r="O1208" s="26"/>
    </row>
    <row r="1209" spans="1:15" x14ac:dyDescent="0.2">
      <c r="A1209" s="27" t="s">
        <v>84</v>
      </c>
      <c r="B1209" s="13" t="s">
        <v>165</v>
      </c>
      <c r="C1209" s="13" t="s">
        <v>365</v>
      </c>
      <c r="D1209" s="13" t="s">
        <v>197</v>
      </c>
      <c r="E1209" s="14"/>
      <c r="F1209" s="14" t="s">
        <v>386</v>
      </c>
      <c r="G1209" s="38" t="s">
        <v>411</v>
      </c>
      <c r="H1209" s="14"/>
      <c r="I1209" s="14"/>
      <c r="J1209" s="14"/>
      <c r="K1209" s="14" t="s">
        <v>384</v>
      </c>
      <c r="L1209" s="14">
        <v>87</v>
      </c>
      <c r="M1209" s="14"/>
      <c r="N1209" s="14"/>
      <c r="O1209" s="28"/>
    </row>
    <row r="1210" spans="1:15" x14ac:dyDescent="0.2">
      <c r="A1210" s="25" t="s">
        <v>84</v>
      </c>
      <c r="B1210" s="11" t="s">
        <v>165</v>
      </c>
      <c r="C1210" s="11" t="s">
        <v>344</v>
      </c>
      <c r="D1210" s="11" t="s">
        <v>195</v>
      </c>
      <c r="E1210" s="12"/>
      <c r="F1210" s="12"/>
      <c r="G1210" s="37" t="s">
        <v>385</v>
      </c>
      <c r="H1210" s="12"/>
      <c r="I1210" s="12"/>
      <c r="J1210" s="12"/>
      <c r="K1210" s="12"/>
      <c r="L1210" s="12">
        <v>86</v>
      </c>
      <c r="M1210" s="12"/>
      <c r="N1210" s="12"/>
      <c r="O1210" s="26"/>
    </row>
    <row r="1211" spans="1:15" x14ac:dyDescent="0.2">
      <c r="A1211" s="27" t="s">
        <v>84</v>
      </c>
      <c r="B1211" s="13" t="s">
        <v>165</v>
      </c>
      <c r="C1211" s="13" t="s">
        <v>344</v>
      </c>
      <c r="D1211" s="13" t="s">
        <v>197</v>
      </c>
      <c r="E1211" s="14"/>
      <c r="F1211" s="14"/>
      <c r="G1211" s="38" t="s">
        <v>386</v>
      </c>
      <c r="H1211" s="14"/>
      <c r="I1211" s="14"/>
      <c r="J1211" s="14"/>
      <c r="K1211" s="14"/>
      <c r="L1211" s="14">
        <v>84</v>
      </c>
      <c r="M1211" s="14"/>
      <c r="N1211" s="14"/>
      <c r="O1211" s="28"/>
    </row>
    <row r="1212" spans="1:15" x14ac:dyDescent="0.2">
      <c r="A1212" s="25" t="s">
        <v>84</v>
      </c>
      <c r="B1212" s="11" t="s">
        <v>165</v>
      </c>
      <c r="C1212" s="11" t="s">
        <v>348</v>
      </c>
      <c r="D1212" s="11" t="s">
        <v>195</v>
      </c>
      <c r="E1212" s="12"/>
      <c r="F1212" s="12"/>
      <c r="G1212" s="37" t="s">
        <v>388</v>
      </c>
      <c r="H1212" s="12"/>
      <c r="I1212" s="12"/>
      <c r="J1212" s="12"/>
      <c r="K1212" s="12"/>
      <c r="L1212" s="12">
        <v>97</v>
      </c>
      <c r="M1212" s="12"/>
      <c r="N1212" s="12"/>
      <c r="O1212" s="26"/>
    </row>
    <row r="1213" spans="1:15" x14ac:dyDescent="0.2">
      <c r="A1213" s="27" t="s">
        <v>84</v>
      </c>
      <c r="B1213" s="13" t="s">
        <v>165</v>
      </c>
      <c r="C1213" s="13" t="s">
        <v>348</v>
      </c>
      <c r="D1213" s="13" t="s">
        <v>197</v>
      </c>
      <c r="E1213" s="14"/>
      <c r="F1213" s="14"/>
      <c r="G1213" s="38" t="s">
        <v>377</v>
      </c>
      <c r="H1213" s="14"/>
      <c r="I1213" s="14"/>
      <c r="J1213" s="14"/>
      <c r="K1213" s="14"/>
      <c r="L1213" s="14">
        <v>97</v>
      </c>
      <c r="M1213" s="14"/>
      <c r="N1213" s="14"/>
      <c r="O1213" s="28"/>
    </row>
    <row r="1214" spans="1:15" x14ac:dyDescent="0.2">
      <c r="A1214" s="25" t="s">
        <v>84</v>
      </c>
      <c r="B1214" s="11" t="s">
        <v>165</v>
      </c>
      <c r="C1214" s="11" t="s">
        <v>375</v>
      </c>
      <c r="D1214" s="11" t="s">
        <v>195</v>
      </c>
      <c r="E1214" s="12"/>
      <c r="F1214" s="12" t="s">
        <v>318</v>
      </c>
      <c r="G1214" s="37" t="s">
        <v>318</v>
      </c>
      <c r="H1214" s="12"/>
      <c r="I1214" s="12"/>
      <c r="J1214" s="12"/>
      <c r="K1214" s="12" t="s">
        <v>320</v>
      </c>
      <c r="L1214" s="12">
        <v>11</v>
      </c>
      <c r="M1214" s="12"/>
      <c r="N1214" s="12"/>
      <c r="O1214" s="26"/>
    </row>
    <row r="1215" spans="1:15" x14ac:dyDescent="0.2">
      <c r="A1215" s="27" t="s">
        <v>84</v>
      </c>
      <c r="B1215" s="13" t="s">
        <v>165</v>
      </c>
      <c r="C1215" s="13" t="s">
        <v>375</v>
      </c>
      <c r="D1215" s="13" t="s">
        <v>197</v>
      </c>
      <c r="E1215" s="14"/>
      <c r="F1215" s="14" t="s">
        <v>337</v>
      </c>
      <c r="G1215" s="38" t="s">
        <v>328</v>
      </c>
      <c r="H1215" s="14"/>
      <c r="I1215" s="14"/>
      <c r="J1215" s="14"/>
      <c r="K1215" s="14" t="s">
        <v>340</v>
      </c>
      <c r="L1215" s="14">
        <v>15</v>
      </c>
      <c r="M1215" s="14"/>
      <c r="N1215" s="14"/>
      <c r="O1215" s="28"/>
    </row>
    <row r="1216" spans="1:15" x14ac:dyDescent="0.2">
      <c r="A1216" s="25" t="s">
        <v>84</v>
      </c>
      <c r="B1216" s="11" t="s">
        <v>165</v>
      </c>
      <c r="C1216" s="11" t="s">
        <v>357</v>
      </c>
      <c r="D1216" s="11" t="s">
        <v>195</v>
      </c>
      <c r="E1216" s="12"/>
      <c r="F1216" s="12"/>
      <c r="G1216" s="37" t="s">
        <v>355</v>
      </c>
      <c r="H1216" s="12"/>
      <c r="I1216" s="12"/>
      <c r="J1216" s="12"/>
      <c r="K1216" s="12"/>
      <c r="L1216" s="12">
        <v>3</v>
      </c>
      <c r="M1216" s="12"/>
      <c r="N1216" s="12"/>
      <c r="O1216" s="26"/>
    </row>
    <row r="1217" spans="1:15" x14ac:dyDescent="0.2">
      <c r="A1217" s="27" t="s">
        <v>84</v>
      </c>
      <c r="B1217" s="13" t="s">
        <v>165</v>
      </c>
      <c r="C1217" s="13" t="s">
        <v>357</v>
      </c>
      <c r="D1217" s="13" t="s">
        <v>197</v>
      </c>
      <c r="E1217" s="14"/>
      <c r="F1217" s="14"/>
      <c r="G1217" s="38" t="s">
        <v>356</v>
      </c>
      <c r="H1217" s="14"/>
      <c r="I1217" s="14"/>
      <c r="J1217" s="14"/>
      <c r="K1217" s="14"/>
      <c r="L1217" s="14">
        <v>5</v>
      </c>
      <c r="M1217" s="14"/>
      <c r="N1217" s="14"/>
      <c r="O1217" s="28"/>
    </row>
    <row r="1218" spans="1:15" x14ac:dyDescent="0.2">
      <c r="A1218" s="25" t="s">
        <v>84</v>
      </c>
      <c r="B1218" s="11" t="s">
        <v>165</v>
      </c>
      <c r="C1218" s="11" t="s">
        <v>358</v>
      </c>
      <c r="D1218" s="11" t="s">
        <v>195</v>
      </c>
      <c r="E1218" s="12"/>
      <c r="F1218" s="12"/>
      <c r="G1218" s="37" t="s">
        <v>359</v>
      </c>
      <c r="H1218" s="12"/>
      <c r="I1218" s="12"/>
      <c r="J1218" s="12"/>
      <c r="K1218" s="12"/>
      <c r="L1218" s="12">
        <v>22</v>
      </c>
      <c r="M1218" s="12"/>
      <c r="N1218" s="12"/>
      <c r="O1218" s="26"/>
    </row>
    <row r="1219" spans="1:15" x14ac:dyDescent="0.2">
      <c r="A1219" s="29" t="s">
        <v>84</v>
      </c>
      <c r="B1219" s="30" t="s">
        <v>165</v>
      </c>
      <c r="C1219" s="30" t="s">
        <v>358</v>
      </c>
      <c r="D1219" s="30" t="s">
        <v>197</v>
      </c>
      <c r="E1219" s="16"/>
      <c r="F1219" s="16"/>
      <c r="G1219" s="39" t="s">
        <v>362</v>
      </c>
      <c r="H1219" s="16"/>
      <c r="I1219" s="16"/>
      <c r="J1219" s="16"/>
      <c r="K1219" s="16"/>
      <c r="L1219" s="16">
        <v>30</v>
      </c>
      <c r="M1219" s="16"/>
      <c r="N1219" s="16"/>
      <c r="O1219" s="17"/>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B6BE00-3C45-4C30-951D-5E67981971DC}">
  <sheetPr codeName="Sheet23">
    <tabColor rgb="FFC00000"/>
  </sheetPr>
  <dimension ref="A1:G333"/>
  <sheetViews>
    <sheetView workbookViewId="0">
      <selection activeCell="B2" sqref="B2"/>
    </sheetView>
  </sheetViews>
  <sheetFormatPr baseColWidth="10" defaultColWidth="8.83203125" defaultRowHeight="15" x14ac:dyDescent="0.2"/>
  <cols>
    <col min="1" max="1" width="55.83203125" bestFit="1" customWidth="1"/>
    <col min="2" max="7" width="70" bestFit="1" customWidth="1"/>
  </cols>
  <sheetData>
    <row r="1" spans="1:7" x14ac:dyDescent="0.2">
      <c r="A1" s="19" t="s">
        <v>512</v>
      </c>
      <c r="B1" s="24" t="s">
        <v>513</v>
      </c>
      <c r="C1" s="24" t="s">
        <v>514</v>
      </c>
      <c r="D1" s="24" t="s">
        <v>515</v>
      </c>
      <c r="E1" s="24" t="s">
        <v>516</v>
      </c>
      <c r="F1" s="24" t="s">
        <v>517</v>
      </c>
      <c r="G1" s="20" t="s">
        <v>518</v>
      </c>
    </row>
    <row r="2" spans="1:7" x14ac:dyDescent="0.2">
      <c r="A2" s="25" t="s">
        <v>2</v>
      </c>
      <c r="B2" s="11" t="s">
        <v>519</v>
      </c>
      <c r="C2" s="11" t="s">
        <v>520</v>
      </c>
      <c r="D2" s="12"/>
      <c r="E2" s="12" t="s">
        <v>521</v>
      </c>
      <c r="F2" s="12"/>
      <c r="G2" s="26"/>
    </row>
    <row r="3" spans="1:7" x14ac:dyDescent="0.2">
      <c r="A3" s="27" t="s">
        <v>2</v>
      </c>
      <c r="B3" s="13" t="s">
        <v>568</v>
      </c>
      <c r="C3" s="13" t="s">
        <v>569</v>
      </c>
      <c r="D3" s="14">
        <v>2012</v>
      </c>
      <c r="E3" s="14" t="s">
        <v>699</v>
      </c>
      <c r="F3" s="14"/>
      <c r="G3" s="28">
        <v>1.6662217923254643</v>
      </c>
    </row>
    <row r="4" spans="1:7" x14ac:dyDescent="0.2">
      <c r="A4" s="25" t="s">
        <v>2</v>
      </c>
      <c r="B4" s="11" t="s">
        <v>309</v>
      </c>
      <c r="C4" s="11" t="s">
        <v>522</v>
      </c>
      <c r="D4" s="12">
        <v>2007</v>
      </c>
      <c r="E4" s="12" t="s">
        <v>523</v>
      </c>
      <c r="F4" s="12"/>
      <c r="G4" s="26"/>
    </row>
    <row r="5" spans="1:7" x14ac:dyDescent="0.2">
      <c r="A5" s="27" t="s">
        <v>2</v>
      </c>
      <c r="B5" s="13" t="s">
        <v>524</v>
      </c>
      <c r="C5" s="13"/>
      <c r="D5" s="14"/>
      <c r="E5" s="14" t="s">
        <v>316</v>
      </c>
      <c r="F5" s="14"/>
      <c r="G5" s="28"/>
    </row>
    <row r="6" spans="1:7" x14ac:dyDescent="0.2">
      <c r="A6" s="25" t="s">
        <v>3</v>
      </c>
      <c r="B6" s="11" t="s">
        <v>568</v>
      </c>
      <c r="C6" s="11" t="s">
        <v>700</v>
      </c>
      <c r="D6" s="12">
        <v>2013</v>
      </c>
      <c r="E6" s="12" t="s">
        <v>701</v>
      </c>
      <c r="F6" s="12"/>
      <c r="G6" s="26">
        <v>1.01717095514463</v>
      </c>
    </row>
    <row r="7" spans="1:7" x14ac:dyDescent="0.2">
      <c r="A7" s="27" t="s">
        <v>3</v>
      </c>
      <c r="B7" s="13" t="s">
        <v>309</v>
      </c>
      <c r="C7" s="13" t="s">
        <v>527</v>
      </c>
      <c r="D7" s="14">
        <v>2011</v>
      </c>
      <c r="E7" s="14" t="s">
        <v>528</v>
      </c>
      <c r="F7" s="14"/>
      <c r="G7" s="28"/>
    </row>
    <row r="8" spans="1:7" x14ac:dyDescent="0.2">
      <c r="A8" s="25" t="s">
        <v>3</v>
      </c>
      <c r="B8" s="11" t="s">
        <v>519</v>
      </c>
      <c r="C8" s="11" t="s">
        <v>525</v>
      </c>
      <c r="D8" s="12">
        <v>2013</v>
      </c>
      <c r="E8" s="12" t="s">
        <v>526</v>
      </c>
      <c r="F8" s="12"/>
      <c r="G8" s="26"/>
    </row>
    <row r="9" spans="1:7" x14ac:dyDescent="0.2">
      <c r="A9" s="27" t="s">
        <v>3</v>
      </c>
      <c r="B9" s="13" t="s">
        <v>524</v>
      </c>
      <c r="C9" s="13"/>
      <c r="D9" s="14"/>
      <c r="E9" s="14" t="s">
        <v>316</v>
      </c>
      <c r="F9" s="14"/>
      <c r="G9" s="28"/>
    </row>
    <row r="10" spans="1:7" x14ac:dyDescent="0.2">
      <c r="A10" s="25" t="s">
        <v>4</v>
      </c>
      <c r="B10" s="11" t="s">
        <v>568</v>
      </c>
      <c r="C10" s="11" t="s">
        <v>600</v>
      </c>
      <c r="D10" s="12">
        <v>2012</v>
      </c>
      <c r="E10" s="12" t="s">
        <v>702</v>
      </c>
      <c r="F10" s="12"/>
      <c r="G10" s="26">
        <v>2.1745067538894682</v>
      </c>
    </row>
    <row r="11" spans="1:7" x14ac:dyDescent="0.2">
      <c r="A11" s="27" t="s">
        <v>4</v>
      </c>
      <c r="B11" s="13" t="s">
        <v>519</v>
      </c>
      <c r="C11" s="13" t="s">
        <v>529</v>
      </c>
      <c r="D11" s="14">
        <v>2009</v>
      </c>
      <c r="E11" s="14" t="s">
        <v>530</v>
      </c>
      <c r="F11" s="14"/>
      <c r="G11" s="28"/>
    </row>
    <row r="12" spans="1:7" x14ac:dyDescent="0.2">
      <c r="A12" s="25" t="s">
        <v>4</v>
      </c>
      <c r="B12" s="11" t="s">
        <v>309</v>
      </c>
      <c r="C12" s="11" t="s">
        <v>531</v>
      </c>
      <c r="D12" s="12">
        <v>2009</v>
      </c>
      <c r="E12" s="12" t="s">
        <v>532</v>
      </c>
      <c r="F12" s="12"/>
      <c r="G12" s="26"/>
    </row>
    <row r="13" spans="1:7" x14ac:dyDescent="0.2">
      <c r="A13" s="27" t="s">
        <v>4</v>
      </c>
      <c r="B13" s="13" t="s">
        <v>524</v>
      </c>
      <c r="C13" s="13"/>
      <c r="D13" s="14"/>
      <c r="E13" s="14" t="s">
        <v>316</v>
      </c>
      <c r="F13" s="14"/>
      <c r="G13" s="28"/>
    </row>
    <row r="14" spans="1:7" x14ac:dyDescent="0.2">
      <c r="A14" s="25" t="s">
        <v>5</v>
      </c>
      <c r="B14" s="11" t="s">
        <v>519</v>
      </c>
      <c r="C14" s="11" t="s">
        <v>533</v>
      </c>
      <c r="D14" s="12">
        <v>2012</v>
      </c>
      <c r="E14" s="12" t="s">
        <v>534</v>
      </c>
      <c r="F14" s="12"/>
      <c r="G14" s="26"/>
    </row>
    <row r="15" spans="1:7" x14ac:dyDescent="0.2">
      <c r="A15" s="27" t="s">
        <v>5</v>
      </c>
      <c r="B15" s="13" t="s">
        <v>309</v>
      </c>
      <c r="C15" s="13" t="s">
        <v>535</v>
      </c>
      <c r="D15" s="14">
        <v>2010</v>
      </c>
      <c r="E15" s="14" t="s">
        <v>317</v>
      </c>
      <c r="F15" s="14"/>
      <c r="G15" s="28"/>
    </row>
    <row r="16" spans="1:7" x14ac:dyDescent="0.2">
      <c r="A16" s="25" t="s">
        <v>5</v>
      </c>
      <c r="B16" s="11" t="s">
        <v>568</v>
      </c>
      <c r="C16" s="11" t="s">
        <v>535</v>
      </c>
      <c r="D16" s="12">
        <v>2010</v>
      </c>
      <c r="E16" s="12" t="s">
        <v>703</v>
      </c>
      <c r="F16" s="12"/>
      <c r="G16" s="26">
        <v>1.1000000000000001</v>
      </c>
    </row>
    <row r="17" spans="1:7" x14ac:dyDescent="0.2">
      <c r="A17" s="27" t="s">
        <v>5</v>
      </c>
      <c r="B17" s="13" t="s">
        <v>524</v>
      </c>
      <c r="C17" s="13" t="s">
        <v>536</v>
      </c>
      <c r="D17" s="14">
        <v>2008</v>
      </c>
      <c r="E17" s="14" t="s">
        <v>537</v>
      </c>
      <c r="F17" s="14"/>
      <c r="G17" s="28"/>
    </row>
    <row r="18" spans="1:7" x14ac:dyDescent="0.2">
      <c r="A18" s="25" t="s">
        <v>6</v>
      </c>
      <c r="B18" s="11" t="s">
        <v>519</v>
      </c>
      <c r="C18" s="11" t="s">
        <v>520</v>
      </c>
      <c r="D18" s="12">
        <v>2012</v>
      </c>
      <c r="E18" s="12" t="s">
        <v>538</v>
      </c>
      <c r="F18" s="12"/>
      <c r="G18" s="26"/>
    </row>
    <row r="19" spans="1:7" x14ac:dyDescent="0.2">
      <c r="A19" s="27" t="s">
        <v>6</v>
      </c>
      <c r="B19" s="13" t="s">
        <v>568</v>
      </c>
      <c r="C19" s="13" t="s">
        <v>569</v>
      </c>
      <c r="D19" s="14">
        <v>2012</v>
      </c>
      <c r="E19" s="14" t="s">
        <v>737</v>
      </c>
      <c r="F19" s="14">
        <v>2.3872673792486938</v>
      </c>
      <c r="G19" s="28">
        <v>1.7678869742173104</v>
      </c>
    </row>
    <row r="20" spans="1:7" x14ac:dyDescent="0.2">
      <c r="A20" s="25" t="s">
        <v>6</v>
      </c>
      <c r="B20" s="11" t="s">
        <v>524</v>
      </c>
      <c r="C20" s="11" t="s">
        <v>738</v>
      </c>
      <c r="D20" s="12">
        <v>2012</v>
      </c>
      <c r="E20" s="12" t="s">
        <v>739</v>
      </c>
      <c r="F20" s="12">
        <v>3.6440859900878371</v>
      </c>
      <c r="G20" s="26"/>
    </row>
    <row r="21" spans="1:7" x14ac:dyDescent="0.2">
      <c r="A21" s="27" t="s">
        <v>6</v>
      </c>
      <c r="B21" s="13" t="s">
        <v>309</v>
      </c>
      <c r="C21" s="13" t="s">
        <v>531</v>
      </c>
      <c r="D21" s="14">
        <v>2009</v>
      </c>
      <c r="E21" s="14" t="s">
        <v>661</v>
      </c>
      <c r="F21" s="14">
        <v>2.6950018271263603</v>
      </c>
      <c r="G21" s="28"/>
    </row>
    <row r="22" spans="1:7" x14ac:dyDescent="0.2">
      <c r="A22" s="25" t="s">
        <v>7</v>
      </c>
      <c r="B22" s="11" t="s">
        <v>519</v>
      </c>
      <c r="C22" s="11" t="s">
        <v>520</v>
      </c>
      <c r="D22" s="12">
        <v>2012</v>
      </c>
      <c r="E22" s="12" t="s">
        <v>539</v>
      </c>
      <c r="F22" s="12"/>
      <c r="G22" s="26"/>
    </row>
    <row r="23" spans="1:7" x14ac:dyDescent="0.2">
      <c r="A23" s="27" t="s">
        <v>7</v>
      </c>
      <c r="B23" s="13" t="s">
        <v>568</v>
      </c>
      <c r="C23" s="13" t="s">
        <v>569</v>
      </c>
      <c r="D23" s="14">
        <v>2012</v>
      </c>
      <c r="E23" s="14" t="s">
        <v>740</v>
      </c>
      <c r="F23" s="14">
        <v>4.1166651468767768</v>
      </c>
      <c r="G23" s="28">
        <v>1.4654431065949782</v>
      </c>
    </row>
    <row r="24" spans="1:7" x14ac:dyDescent="0.2">
      <c r="A24" s="25" t="s">
        <v>7</v>
      </c>
      <c r="B24" s="11" t="s">
        <v>309</v>
      </c>
      <c r="C24" s="11" t="s">
        <v>741</v>
      </c>
      <c r="D24" s="12">
        <v>2008</v>
      </c>
      <c r="E24" s="12" t="s">
        <v>742</v>
      </c>
      <c r="F24" s="12">
        <v>3.8590249660798923</v>
      </c>
      <c r="G24" s="26"/>
    </row>
    <row r="25" spans="1:7" x14ac:dyDescent="0.2">
      <c r="A25" s="27" t="s">
        <v>7</v>
      </c>
      <c r="B25" s="13" t="s">
        <v>524</v>
      </c>
      <c r="C25" s="13"/>
      <c r="D25" s="14"/>
      <c r="E25" s="14" t="s">
        <v>316</v>
      </c>
      <c r="F25" s="14">
        <v>3.8896330662356822</v>
      </c>
      <c r="G25" s="28"/>
    </row>
    <row r="26" spans="1:7" x14ac:dyDescent="0.2">
      <c r="A26" s="25" t="s">
        <v>8</v>
      </c>
      <c r="B26" s="11" t="s">
        <v>309</v>
      </c>
      <c r="C26" s="11" t="s">
        <v>535</v>
      </c>
      <c r="D26" s="12">
        <v>2007</v>
      </c>
      <c r="E26" s="12" t="s">
        <v>542</v>
      </c>
      <c r="F26" s="12"/>
      <c r="G26" s="26"/>
    </row>
    <row r="27" spans="1:7" x14ac:dyDescent="0.2">
      <c r="A27" s="27" t="s">
        <v>8</v>
      </c>
      <c r="B27" s="13" t="s">
        <v>524</v>
      </c>
      <c r="C27" s="13" t="s">
        <v>535</v>
      </c>
      <c r="D27" s="14">
        <v>2006</v>
      </c>
      <c r="E27" s="14" t="s">
        <v>543</v>
      </c>
      <c r="F27" s="14"/>
      <c r="G27" s="28"/>
    </row>
    <row r="28" spans="1:7" x14ac:dyDescent="0.2">
      <c r="A28" s="25" t="s">
        <v>8</v>
      </c>
      <c r="B28" s="11" t="s">
        <v>568</v>
      </c>
      <c r="C28" s="11" t="s">
        <v>535</v>
      </c>
      <c r="D28" s="12">
        <v>2006</v>
      </c>
      <c r="E28" s="12" t="s">
        <v>704</v>
      </c>
      <c r="F28" s="12"/>
      <c r="G28" s="26">
        <v>1.4915254237288136</v>
      </c>
    </row>
    <row r="29" spans="1:7" x14ac:dyDescent="0.2">
      <c r="A29" s="27" t="s">
        <v>8</v>
      </c>
      <c r="B29" s="13" t="s">
        <v>519</v>
      </c>
      <c r="C29" s="13" t="s">
        <v>540</v>
      </c>
      <c r="D29" s="14">
        <v>2011</v>
      </c>
      <c r="E29" s="14" t="s">
        <v>541</v>
      </c>
      <c r="F29" s="14"/>
      <c r="G29" s="28"/>
    </row>
    <row r="30" spans="1:7" x14ac:dyDescent="0.2">
      <c r="A30" s="25" t="s">
        <v>9</v>
      </c>
      <c r="B30" s="11" t="s">
        <v>519</v>
      </c>
      <c r="C30" s="11" t="s">
        <v>533</v>
      </c>
      <c r="D30" s="12">
        <v>2012</v>
      </c>
      <c r="E30" s="12" t="s">
        <v>544</v>
      </c>
      <c r="F30" s="12"/>
      <c r="G30" s="26"/>
    </row>
    <row r="31" spans="1:7" x14ac:dyDescent="0.2">
      <c r="A31" s="27" t="s">
        <v>9</v>
      </c>
      <c r="B31" s="13" t="s">
        <v>309</v>
      </c>
      <c r="C31" s="13" t="s">
        <v>535</v>
      </c>
      <c r="D31" s="14">
        <v>2010</v>
      </c>
      <c r="E31" s="14" t="s">
        <v>545</v>
      </c>
      <c r="F31" s="14"/>
      <c r="G31" s="28"/>
    </row>
    <row r="32" spans="1:7" x14ac:dyDescent="0.2">
      <c r="A32" s="25" t="s">
        <v>9</v>
      </c>
      <c r="B32" s="11" t="s">
        <v>524</v>
      </c>
      <c r="C32" s="11" t="s">
        <v>535</v>
      </c>
      <c r="D32" s="12">
        <v>2010</v>
      </c>
      <c r="E32" s="12" t="s">
        <v>333</v>
      </c>
      <c r="F32" s="12"/>
      <c r="G32" s="26"/>
    </row>
    <row r="33" spans="1:7" x14ac:dyDescent="0.2">
      <c r="A33" s="27" t="s">
        <v>9</v>
      </c>
      <c r="B33" s="13" t="s">
        <v>568</v>
      </c>
      <c r="C33" s="13" t="s">
        <v>535</v>
      </c>
      <c r="D33" s="14">
        <v>2010</v>
      </c>
      <c r="E33" s="14" t="s">
        <v>333</v>
      </c>
      <c r="F33" s="14"/>
      <c r="G33" s="28">
        <v>1.6218629619246387</v>
      </c>
    </row>
    <row r="34" spans="1:7" x14ac:dyDescent="0.2">
      <c r="A34" s="25" t="s">
        <v>10</v>
      </c>
      <c r="B34" s="11" t="s">
        <v>568</v>
      </c>
      <c r="C34" s="11" t="s">
        <v>743</v>
      </c>
      <c r="D34" s="12">
        <v>2010</v>
      </c>
      <c r="E34" s="12" t="s">
        <v>744</v>
      </c>
      <c r="F34" s="12">
        <v>2.5691467669908867</v>
      </c>
      <c r="G34" s="26">
        <v>1.5</v>
      </c>
    </row>
    <row r="35" spans="1:7" x14ac:dyDescent="0.2">
      <c r="A35" s="27" t="s">
        <v>10</v>
      </c>
      <c r="B35" s="13" t="s">
        <v>519</v>
      </c>
      <c r="C35" s="13" t="s">
        <v>529</v>
      </c>
      <c r="D35" s="14">
        <v>2009</v>
      </c>
      <c r="E35" s="14" t="s">
        <v>546</v>
      </c>
      <c r="F35" s="14"/>
      <c r="G35" s="28"/>
    </row>
    <row r="36" spans="1:7" x14ac:dyDescent="0.2">
      <c r="A36" s="25" t="s">
        <v>10</v>
      </c>
      <c r="B36" s="11" t="s">
        <v>309</v>
      </c>
      <c r="C36" s="11" t="s">
        <v>745</v>
      </c>
      <c r="D36" s="12">
        <v>2008</v>
      </c>
      <c r="E36" s="12" t="s">
        <v>746</v>
      </c>
      <c r="F36" s="12">
        <v>2.8628232016183981</v>
      </c>
      <c r="G36" s="26"/>
    </row>
    <row r="37" spans="1:7" x14ac:dyDescent="0.2">
      <c r="A37" s="27" t="s">
        <v>10</v>
      </c>
      <c r="B37" s="13" t="s">
        <v>524</v>
      </c>
      <c r="C37" s="13"/>
      <c r="D37" s="14"/>
      <c r="E37" s="14" t="s">
        <v>316</v>
      </c>
      <c r="F37" s="14">
        <v>1.9566070851703621</v>
      </c>
      <c r="G37" s="28"/>
    </row>
    <row r="38" spans="1:7" x14ac:dyDescent="0.2">
      <c r="A38" s="25" t="s">
        <v>11</v>
      </c>
      <c r="B38" s="11" t="s">
        <v>309</v>
      </c>
      <c r="C38" s="11" t="s">
        <v>535</v>
      </c>
      <c r="D38" s="12">
        <v>2011</v>
      </c>
      <c r="E38" s="12" t="s">
        <v>549</v>
      </c>
      <c r="F38" s="12"/>
      <c r="G38" s="26"/>
    </row>
    <row r="39" spans="1:7" x14ac:dyDescent="0.2">
      <c r="A39" s="27" t="s">
        <v>11</v>
      </c>
      <c r="B39" s="13" t="s">
        <v>524</v>
      </c>
      <c r="C39" s="13" t="s">
        <v>535</v>
      </c>
      <c r="D39" s="14">
        <v>2011</v>
      </c>
      <c r="E39" s="14" t="s">
        <v>550</v>
      </c>
      <c r="F39" s="14"/>
      <c r="G39" s="28"/>
    </row>
    <row r="40" spans="1:7" x14ac:dyDescent="0.2">
      <c r="A40" s="25" t="s">
        <v>11</v>
      </c>
      <c r="B40" s="11" t="s">
        <v>568</v>
      </c>
      <c r="C40" s="11" t="s">
        <v>535</v>
      </c>
      <c r="D40" s="12">
        <v>2011</v>
      </c>
      <c r="E40" s="12" t="s">
        <v>555</v>
      </c>
      <c r="F40" s="12"/>
      <c r="G40" s="26">
        <v>0.92592592592592582</v>
      </c>
    </row>
    <row r="41" spans="1:7" x14ac:dyDescent="0.2">
      <c r="A41" s="27" t="s">
        <v>11</v>
      </c>
      <c r="B41" s="13" t="s">
        <v>519</v>
      </c>
      <c r="C41" s="13" t="s">
        <v>547</v>
      </c>
      <c r="D41" s="14">
        <v>2005</v>
      </c>
      <c r="E41" s="14" t="s">
        <v>548</v>
      </c>
      <c r="F41" s="14"/>
      <c r="G41" s="28"/>
    </row>
    <row r="42" spans="1:7" x14ac:dyDescent="0.2">
      <c r="A42" s="25" t="s">
        <v>12</v>
      </c>
      <c r="B42" s="11" t="s">
        <v>519</v>
      </c>
      <c r="C42" s="11" t="s">
        <v>533</v>
      </c>
      <c r="D42" s="12">
        <v>2012</v>
      </c>
      <c r="E42" s="12" t="s">
        <v>551</v>
      </c>
      <c r="F42" s="12"/>
      <c r="G42" s="26"/>
    </row>
    <row r="43" spans="1:7" x14ac:dyDescent="0.2">
      <c r="A43" s="27" t="s">
        <v>12</v>
      </c>
      <c r="B43" s="13" t="s">
        <v>309</v>
      </c>
      <c r="C43" s="13" t="s">
        <v>535</v>
      </c>
      <c r="D43" s="14">
        <v>2009</v>
      </c>
      <c r="E43" s="14" t="s">
        <v>552</v>
      </c>
      <c r="F43" s="14"/>
      <c r="G43" s="28"/>
    </row>
    <row r="44" spans="1:7" x14ac:dyDescent="0.2">
      <c r="A44" s="25" t="s">
        <v>12</v>
      </c>
      <c r="B44" s="11" t="s">
        <v>524</v>
      </c>
      <c r="C44" s="11" t="s">
        <v>535</v>
      </c>
      <c r="D44" s="12">
        <v>2009</v>
      </c>
      <c r="E44" s="12" t="s">
        <v>553</v>
      </c>
      <c r="F44" s="12"/>
      <c r="G44" s="26"/>
    </row>
    <row r="45" spans="1:7" x14ac:dyDescent="0.2">
      <c r="A45" s="27" t="s">
        <v>12</v>
      </c>
      <c r="B45" s="13" t="s">
        <v>568</v>
      </c>
      <c r="C45" s="13" t="s">
        <v>535</v>
      </c>
      <c r="D45" s="14">
        <v>2009</v>
      </c>
      <c r="E45" s="14" t="s">
        <v>549</v>
      </c>
      <c r="F45" s="14"/>
      <c r="G45" s="28">
        <v>1.1250000000000002</v>
      </c>
    </row>
    <row r="46" spans="1:7" x14ac:dyDescent="0.2">
      <c r="A46" s="25" t="s">
        <v>13</v>
      </c>
      <c r="B46" s="11" t="s">
        <v>309</v>
      </c>
      <c r="C46" s="11" t="s">
        <v>535</v>
      </c>
      <c r="D46" s="12">
        <v>2009</v>
      </c>
      <c r="E46" s="12" t="s">
        <v>555</v>
      </c>
      <c r="F46" s="12"/>
      <c r="G46" s="26"/>
    </row>
    <row r="47" spans="1:7" x14ac:dyDescent="0.2">
      <c r="A47" s="27" t="s">
        <v>13</v>
      </c>
      <c r="B47" s="13" t="s">
        <v>524</v>
      </c>
      <c r="C47" s="13" t="s">
        <v>535</v>
      </c>
      <c r="D47" s="14">
        <v>2008</v>
      </c>
      <c r="E47" s="14" t="s">
        <v>556</v>
      </c>
      <c r="F47" s="14"/>
      <c r="G47" s="28"/>
    </row>
    <row r="48" spans="1:7" x14ac:dyDescent="0.2">
      <c r="A48" s="25" t="s">
        <v>13</v>
      </c>
      <c r="B48" s="11" t="s">
        <v>568</v>
      </c>
      <c r="C48" s="11" t="s">
        <v>535</v>
      </c>
      <c r="D48" s="12">
        <v>2008</v>
      </c>
      <c r="E48" s="12" t="s">
        <v>705</v>
      </c>
      <c r="F48" s="12"/>
      <c r="G48" s="26">
        <v>2.6</v>
      </c>
    </row>
    <row r="49" spans="1:7" x14ac:dyDescent="0.2">
      <c r="A49" s="27" t="s">
        <v>13</v>
      </c>
      <c r="B49" s="13" t="s">
        <v>519</v>
      </c>
      <c r="C49" s="13" t="s">
        <v>547</v>
      </c>
      <c r="D49" s="14">
        <v>2008</v>
      </c>
      <c r="E49" s="14" t="s">
        <v>554</v>
      </c>
      <c r="F49" s="14"/>
      <c r="G49" s="28"/>
    </row>
    <row r="50" spans="1:7" x14ac:dyDescent="0.2">
      <c r="A50" s="25" t="s">
        <v>14</v>
      </c>
      <c r="B50" s="11" t="s">
        <v>309</v>
      </c>
      <c r="C50" s="11" t="s">
        <v>535</v>
      </c>
      <c r="D50" s="12">
        <v>2009</v>
      </c>
      <c r="E50" s="12" t="s">
        <v>532</v>
      </c>
      <c r="F50" s="12"/>
      <c r="G50" s="26"/>
    </row>
    <row r="51" spans="1:7" x14ac:dyDescent="0.2">
      <c r="A51" s="27" t="s">
        <v>14</v>
      </c>
      <c r="B51" s="13" t="s">
        <v>524</v>
      </c>
      <c r="C51" s="13" t="s">
        <v>535</v>
      </c>
      <c r="D51" s="14">
        <v>2003</v>
      </c>
      <c r="E51" s="14" t="s">
        <v>559</v>
      </c>
      <c r="F51" s="14"/>
      <c r="G51" s="28"/>
    </row>
    <row r="52" spans="1:7" x14ac:dyDescent="0.2">
      <c r="A52" s="25" t="s">
        <v>14</v>
      </c>
      <c r="B52" s="11" t="s">
        <v>568</v>
      </c>
      <c r="C52" s="11" t="s">
        <v>535</v>
      </c>
      <c r="D52" s="12">
        <v>2003</v>
      </c>
      <c r="E52" s="12" t="s">
        <v>704</v>
      </c>
      <c r="F52" s="12"/>
      <c r="G52" s="26">
        <v>3.8260869565217397</v>
      </c>
    </row>
    <row r="53" spans="1:7" x14ac:dyDescent="0.2">
      <c r="A53" s="27" t="s">
        <v>14</v>
      </c>
      <c r="B53" s="13" t="s">
        <v>519</v>
      </c>
      <c r="C53" s="13" t="s">
        <v>557</v>
      </c>
      <c r="D53" s="14">
        <v>2003</v>
      </c>
      <c r="E53" s="14" t="s">
        <v>558</v>
      </c>
      <c r="F53" s="14"/>
      <c r="G53" s="28"/>
    </row>
    <row r="54" spans="1:7" x14ac:dyDescent="0.2">
      <c r="A54" s="25" t="s">
        <v>15</v>
      </c>
      <c r="B54" s="11" t="s">
        <v>519</v>
      </c>
      <c r="C54" s="11" t="s">
        <v>533</v>
      </c>
      <c r="D54" s="12">
        <v>2012</v>
      </c>
      <c r="E54" s="12" t="s">
        <v>560</v>
      </c>
      <c r="F54" s="12"/>
      <c r="G54" s="26"/>
    </row>
    <row r="55" spans="1:7" x14ac:dyDescent="0.2">
      <c r="A55" s="27" t="s">
        <v>15</v>
      </c>
      <c r="B55" s="13" t="s">
        <v>309</v>
      </c>
      <c r="C55" s="13" t="s">
        <v>535</v>
      </c>
      <c r="D55" s="14">
        <v>2010</v>
      </c>
      <c r="E55" s="14" t="s">
        <v>561</v>
      </c>
      <c r="F55" s="14"/>
      <c r="G55" s="28"/>
    </row>
    <row r="56" spans="1:7" x14ac:dyDescent="0.2">
      <c r="A56" s="25" t="s">
        <v>15</v>
      </c>
      <c r="B56" s="11" t="s">
        <v>524</v>
      </c>
      <c r="C56" s="11" t="s">
        <v>535</v>
      </c>
      <c r="D56" s="12">
        <v>2010</v>
      </c>
      <c r="E56" s="12" t="s">
        <v>562</v>
      </c>
      <c r="F56" s="12"/>
      <c r="G56" s="26"/>
    </row>
    <row r="57" spans="1:7" x14ac:dyDescent="0.2">
      <c r="A57" s="27" t="s">
        <v>15</v>
      </c>
      <c r="B57" s="13" t="s">
        <v>568</v>
      </c>
      <c r="C57" s="13" t="s">
        <v>535</v>
      </c>
      <c r="D57" s="14">
        <v>2010</v>
      </c>
      <c r="E57" s="14" t="s">
        <v>706</v>
      </c>
      <c r="F57" s="14"/>
      <c r="G57" s="28">
        <v>1.7272727272727275</v>
      </c>
    </row>
    <row r="58" spans="1:7" x14ac:dyDescent="0.2">
      <c r="A58" s="25" t="s">
        <v>16</v>
      </c>
      <c r="B58" s="11" t="s">
        <v>519</v>
      </c>
      <c r="C58" s="11" t="s">
        <v>533</v>
      </c>
      <c r="D58" s="12">
        <v>2012</v>
      </c>
      <c r="E58" s="12" t="s">
        <v>563</v>
      </c>
      <c r="F58" s="12"/>
      <c r="G58" s="26"/>
    </row>
    <row r="59" spans="1:7" x14ac:dyDescent="0.2">
      <c r="A59" s="27" t="s">
        <v>16</v>
      </c>
      <c r="B59" s="13" t="s">
        <v>568</v>
      </c>
      <c r="C59" s="13" t="s">
        <v>535</v>
      </c>
      <c r="D59" s="14">
        <v>2007</v>
      </c>
      <c r="E59" s="14" t="s">
        <v>321</v>
      </c>
      <c r="F59" s="14">
        <v>5.8939246369423985</v>
      </c>
      <c r="G59" s="28">
        <v>1.1111111111111112</v>
      </c>
    </row>
    <row r="60" spans="1:7" x14ac:dyDescent="0.2">
      <c r="A60" s="25" t="s">
        <v>16</v>
      </c>
      <c r="B60" s="11" t="s">
        <v>309</v>
      </c>
      <c r="C60" s="11" t="s">
        <v>535</v>
      </c>
      <c r="D60" s="12">
        <v>2007</v>
      </c>
      <c r="E60" s="12" t="s">
        <v>747</v>
      </c>
      <c r="F60" s="12">
        <v>3.3139894342643843</v>
      </c>
      <c r="G60" s="26"/>
    </row>
    <row r="61" spans="1:7" x14ac:dyDescent="0.2">
      <c r="A61" s="27" t="s">
        <v>16</v>
      </c>
      <c r="B61" s="13" t="s">
        <v>524</v>
      </c>
      <c r="C61" s="13" t="s">
        <v>535</v>
      </c>
      <c r="D61" s="14">
        <v>2007</v>
      </c>
      <c r="E61" s="14" t="s">
        <v>555</v>
      </c>
      <c r="F61" s="14">
        <v>10.795984569769818</v>
      </c>
      <c r="G61" s="28"/>
    </row>
    <row r="62" spans="1:7" x14ac:dyDescent="0.2">
      <c r="A62" s="25" t="s">
        <v>17</v>
      </c>
      <c r="B62" s="11" t="s">
        <v>519</v>
      </c>
      <c r="C62" s="11" t="s">
        <v>533</v>
      </c>
      <c r="D62" s="12">
        <v>2012</v>
      </c>
      <c r="E62" s="12" t="s">
        <v>564</v>
      </c>
      <c r="F62" s="12"/>
      <c r="G62" s="26"/>
    </row>
    <row r="63" spans="1:7" x14ac:dyDescent="0.2">
      <c r="A63" s="27" t="s">
        <v>17</v>
      </c>
      <c r="B63" s="13" t="s">
        <v>309</v>
      </c>
      <c r="C63" s="13" t="s">
        <v>535</v>
      </c>
      <c r="D63" s="14">
        <v>2007</v>
      </c>
      <c r="E63" s="14" t="s">
        <v>565</v>
      </c>
      <c r="F63" s="14"/>
      <c r="G63" s="28"/>
    </row>
    <row r="64" spans="1:7" x14ac:dyDescent="0.2">
      <c r="A64" s="25" t="s">
        <v>17</v>
      </c>
      <c r="B64" s="11" t="s">
        <v>524</v>
      </c>
      <c r="C64" s="11" t="s">
        <v>535</v>
      </c>
      <c r="D64" s="12">
        <v>2007</v>
      </c>
      <c r="E64" s="12" t="s">
        <v>566</v>
      </c>
      <c r="F64" s="12"/>
      <c r="G64" s="26"/>
    </row>
    <row r="65" spans="1:7" x14ac:dyDescent="0.2">
      <c r="A65" s="27" t="s">
        <v>17</v>
      </c>
      <c r="B65" s="13" t="s">
        <v>568</v>
      </c>
      <c r="C65" s="13" t="s">
        <v>535</v>
      </c>
      <c r="D65" s="14">
        <v>2007</v>
      </c>
      <c r="E65" s="14" t="s">
        <v>704</v>
      </c>
      <c r="F65" s="14"/>
      <c r="G65" s="28">
        <v>1.7959183673469388</v>
      </c>
    </row>
    <row r="66" spans="1:7" x14ac:dyDescent="0.2">
      <c r="A66" s="25" t="s">
        <v>18</v>
      </c>
      <c r="B66" s="11" t="s">
        <v>568</v>
      </c>
      <c r="C66" s="11" t="s">
        <v>569</v>
      </c>
      <c r="D66" s="12">
        <v>2012</v>
      </c>
      <c r="E66" s="12"/>
      <c r="F66" s="12"/>
      <c r="G66" s="26"/>
    </row>
    <row r="67" spans="1:7" x14ac:dyDescent="0.2">
      <c r="A67" s="27" t="s">
        <v>18</v>
      </c>
      <c r="B67" s="13" t="s">
        <v>309</v>
      </c>
      <c r="C67" s="13" t="s">
        <v>569</v>
      </c>
      <c r="D67" s="14">
        <v>2012</v>
      </c>
      <c r="E67" s="14"/>
      <c r="F67" s="14"/>
      <c r="G67" s="28"/>
    </row>
    <row r="68" spans="1:7" x14ac:dyDescent="0.2">
      <c r="A68" s="25" t="s">
        <v>18</v>
      </c>
      <c r="B68" s="11" t="s">
        <v>519</v>
      </c>
      <c r="C68" s="11"/>
      <c r="D68" s="12"/>
      <c r="E68" s="12" t="s">
        <v>567</v>
      </c>
      <c r="F68" s="12"/>
      <c r="G68" s="26"/>
    </row>
    <row r="69" spans="1:7" x14ac:dyDescent="0.2">
      <c r="A69" s="27" t="s">
        <v>18</v>
      </c>
      <c r="B69" s="13" t="s">
        <v>524</v>
      </c>
      <c r="C69" s="13"/>
      <c r="D69" s="14"/>
      <c r="E69" s="14" t="s">
        <v>316</v>
      </c>
      <c r="F69" s="14"/>
      <c r="G69" s="28"/>
    </row>
    <row r="70" spans="1:7" x14ac:dyDescent="0.2">
      <c r="A70" s="25" t="s">
        <v>19</v>
      </c>
      <c r="B70" s="11" t="s">
        <v>519</v>
      </c>
      <c r="C70" s="11" t="s">
        <v>533</v>
      </c>
      <c r="D70" s="12">
        <v>2012</v>
      </c>
      <c r="E70" s="12" t="s">
        <v>570</v>
      </c>
      <c r="F70" s="12"/>
      <c r="G70" s="26"/>
    </row>
    <row r="71" spans="1:7" x14ac:dyDescent="0.2">
      <c r="A71" s="27" t="s">
        <v>19</v>
      </c>
      <c r="B71" s="13" t="s">
        <v>309</v>
      </c>
      <c r="C71" s="13" t="s">
        <v>535</v>
      </c>
      <c r="D71" s="14">
        <v>2005</v>
      </c>
      <c r="E71" s="14" t="s">
        <v>571</v>
      </c>
      <c r="F71" s="14"/>
      <c r="G71" s="28"/>
    </row>
    <row r="72" spans="1:7" x14ac:dyDescent="0.2">
      <c r="A72" s="25" t="s">
        <v>19</v>
      </c>
      <c r="B72" s="11" t="s">
        <v>524</v>
      </c>
      <c r="C72" s="11" t="s">
        <v>535</v>
      </c>
      <c r="D72" s="12">
        <v>2005</v>
      </c>
      <c r="E72" s="12" t="s">
        <v>552</v>
      </c>
      <c r="F72" s="12"/>
      <c r="G72" s="26"/>
    </row>
    <row r="73" spans="1:7" x14ac:dyDescent="0.2">
      <c r="A73" s="27" t="s">
        <v>19</v>
      </c>
      <c r="B73" s="13" t="s">
        <v>568</v>
      </c>
      <c r="C73" s="13" t="s">
        <v>535</v>
      </c>
      <c r="D73" s="14">
        <v>2005</v>
      </c>
      <c r="E73" s="14" t="s">
        <v>552</v>
      </c>
      <c r="F73" s="14"/>
      <c r="G73" s="28">
        <v>0.61538461538461542</v>
      </c>
    </row>
    <row r="74" spans="1:7" x14ac:dyDescent="0.2">
      <c r="A74" s="25" t="s">
        <v>20</v>
      </c>
      <c r="B74" s="11" t="s">
        <v>519</v>
      </c>
      <c r="C74" s="11" t="s">
        <v>533</v>
      </c>
      <c r="D74" s="12">
        <v>2012</v>
      </c>
      <c r="E74" s="12" t="s">
        <v>572</v>
      </c>
      <c r="F74" s="12"/>
      <c r="G74" s="26"/>
    </row>
    <row r="75" spans="1:7" x14ac:dyDescent="0.2">
      <c r="A75" s="27" t="s">
        <v>20</v>
      </c>
      <c r="B75" s="13" t="s">
        <v>309</v>
      </c>
      <c r="C75" s="13" t="s">
        <v>535</v>
      </c>
      <c r="D75" s="14">
        <v>2006</v>
      </c>
      <c r="E75" s="14" t="s">
        <v>573</v>
      </c>
      <c r="F75" s="14"/>
      <c r="G75" s="28"/>
    </row>
    <row r="76" spans="1:7" x14ac:dyDescent="0.2">
      <c r="A76" s="25" t="s">
        <v>20</v>
      </c>
      <c r="B76" s="11" t="s">
        <v>524</v>
      </c>
      <c r="C76" s="11" t="s">
        <v>535</v>
      </c>
      <c r="D76" s="12">
        <v>2006</v>
      </c>
      <c r="E76" s="12" t="s">
        <v>574</v>
      </c>
      <c r="F76" s="12"/>
      <c r="G76" s="26"/>
    </row>
    <row r="77" spans="1:7" x14ac:dyDescent="0.2">
      <c r="A77" s="27" t="s">
        <v>20</v>
      </c>
      <c r="B77" s="13" t="s">
        <v>568</v>
      </c>
      <c r="C77" s="13" t="s">
        <v>535</v>
      </c>
      <c r="D77" s="14">
        <v>2006</v>
      </c>
      <c r="E77" s="14" t="s">
        <v>707</v>
      </c>
      <c r="F77" s="14"/>
      <c r="G77" s="28">
        <v>1.377049180327869</v>
      </c>
    </row>
    <row r="78" spans="1:7" x14ac:dyDescent="0.2">
      <c r="A78" s="25" t="s">
        <v>21</v>
      </c>
      <c r="B78" s="11" t="s">
        <v>524</v>
      </c>
      <c r="C78" s="11" t="s">
        <v>577</v>
      </c>
      <c r="D78" s="12">
        <v>2012</v>
      </c>
      <c r="E78" s="12" t="s">
        <v>578</v>
      </c>
      <c r="F78" s="12"/>
      <c r="G78" s="26"/>
    </row>
    <row r="79" spans="1:7" x14ac:dyDescent="0.2">
      <c r="A79" s="27" t="s">
        <v>21</v>
      </c>
      <c r="B79" s="13" t="s">
        <v>519</v>
      </c>
      <c r="C79" s="13" t="s">
        <v>533</v>
      </c>
      <c r="D79" s="14">
        <v>2012</v>
      </c>
      <c r="E79" s="14" t="s">
        <v>575</v>
      </c>
      <c r="F79" s="14"/>
      <c r="G79" s="28"/>
    </row>
    <row r="80" spans="1:7" x14ac:dyDescent="0.2">
      <c r="A80" s="25" t="s">
        <v>21</v>
      </c>
      <c r="B80" s="11" t="s">
        <v>309</v>
      </c>
      <c r="C80" s="11" t="s">
        <v>569</v>
      </c>
      <c r="D80" s="12">
        <v>2012</v>
      </c>
      <c r="E80" s="12" t="s">
        <v>576</v>
      </c>
      <c r="F80" s="12"/>
      <c r="G80" s="26"/>
    </row>
    <row r="81" spans="1:7" x14ac:dyDescent="0.2">
      <c r="A81" s="27" t="s">
        <v>21</v>
      </c>
      <c r="B81" s="13" t="s">
        <v>568</v>
      </c>
      <c r="C81" s="13" t="s">
        <v>708</v>
      </c>
      <c r="D81" s="14">
        <v>2012</v>
      </c>
      <c r="E81" s="14" t="s">
        <v>709</v>
      </c>
      <c r="F81" s="14"/>
      <c r="G81" s="28">
        <v>1.1000000000000001</v>
      </c>
    </row>
    <row r="82" spans="1:7" x14ac:dyDescent="0.2">
      <c r="A82" s="25" t="s">
        <v>22</v>
      </c>
      <c r="B82" s="11" t="s">
        <v>519</v>
      </c>
      <c r="C82" s="11" t="s">
        <v>533</v>
      </c>
      <c r="D82" s="12">
        <v>2012</v>
      </c>
      <c r="E82" s="12" t="s">
        <v>579</v>
      </c>
      <c r="F82" s="12"/>
      <c r="G82" s="26"/>
    </row>
    <row r="83" spans="1:7" x14ac:dyDescent="0.2">
      <c r="A83" s="27" t="s">
        <v>22</v>
      </c>
      <c r="B83" s="13" t="s">
        <v>309</v>
      </c>
      <c r="C83" s="13" t="s">
        <v>569</v>
      </c>
      <c r="D83" s="14">
        <v>2012</v>
      </c>
      <c r="E83" s="14" t="s">
        <v>580</v>
      </c>
      <c r="F83" s="14"/>
      <c r="G83" s="28"/>
    </row>
    <row r="84" spans="1:7" x14ac:dyDescent="0.2">
      <c r="A84" s="25" t="s">
        <v>22</v>
      </c>
      <c r="B84" s="11" t="s">
        <v>568</v>
      </c>
      <c r="C84" s="11" t="s">
        <v>569</v>
      </c>
      <c r="D84" s="12">
        <v>2012</v>
      </c>
      <c r="E84" s="12" t="s">
        <v>710</v>
      </c>
      <c r="F84" s="12"/>
      <c r="G84" s="26">
        <v>1.4</v>
      </c>
    </row>
    <row r="85" spans="1:7" x14ac:dyDescent="0.2">
      <c r="A85" s="27" t="s">
        <v>22</v>
      </c>
      <c r="B85" s="13" t="s">
        <v>524</v>
      </c>
      <c r="C85" s="13"/>
      <c r="D85" s="14"/>
      <c r="E85" s="14" t="s">
        <v>316</v>
      </c>
      <c r="F85" s="14"/>
      <c r="G85" s="28"/>
    </row>
    <row r="86" spans="1:7" x14ac:dyDescent="0.2">
      <c r="A86" s="25" t="s">
        <v>23</v>
      </c>
      <c r="B86" s="11" t="s">
        <v>519</v>
      </c>
      <c r="C86" s="11" t="s">
        <v>533</v>
      </c>
      <c r="D86" s="12">
        <v>2012</v>
      </c>
      <c r="E86" s="12" t="s">
        <v>581</v>
      </c>
      <c r="F86" s="12"/>
      <c r="G86" s="26"/>
    </row>
    <row r="87" spans="1:7" x14ac:dyDescent="0.2">
      <c r="A87" s="27" t="s">
        <v>23</v>
      </c>
      <c r="B87" s="13" t="s">
        <v>568</v>
      </c>
      <c r="C87" s="13" t="s">
        <v>735</v>
      </c>
      <c r="D87" s="14">
        <v>2005</v>
      </c>
      <c r="E87" s="14" t="s">
        <v>748</v>
      </c>
      <c r="F87" s="14">
        <v>3.9412566168354295</v>
      </c>
      <c r="G87" s="28">
        <v>1.3186813186813187</v>
      </c>
    </row>
    <row r="88" spans="1:7" x14ac:dyDescent="0.2">
      <c r="A88" s="25" t="s">
        <v>23</v>
      </c>
      <c r="B88" s="11" t="s">
        <v>309</v>
      </c>
      <c r="C88" s="11" t="s">
        <v>735</v>
      </c>
      <c r="D88" s="12">
        <v>2005</v>
      </c>
      <c r="E88" s="12" t="s">
        <v>561</v>
      </c>
      <c r="F88" s="12">
        <v>4.4462332949217966</v>
      </c>
      <c r="G88" s="26"/>
    </row>
    <row r="89" spans="1:7" x14ac:dyDescent="0.2">
      <c r="A89" s="27" t="s">
        <v>23</v>
      </c>
      <c r="B89" s="13" t="s">
        <v>524</v>
      </c>
      <c r="C89" s="13" t="s">
        <v>586</v>
      </c>
      <c r="D89" s="14">
        <v>2008</v>
      </c>
      <c r="E89" s="14" t="s">
        <v>587</v>
      </c>
      <c r="F89" s="14">
        <v>3.0977716778348943</v>
      </c>
      <c r="G89" s="28"/>
    </row>
    <row r="90" spans="1:7" x14ac:dyDescent="0.2">
      <c r="A90" s="25" t="s">
        <v>24</v>
      </c>
      <c r="B90" s="11" t="s">
        <v>519</v>
      </c>
      <c r="C90" s="11" t="s">
        <v>582</v>
      </c>
      <c r="D90" s="12">
        <v>2005</v>
      </c>
      <c r="E90" s="12" t="s">
        <v>583</v>
      </c>
      <c r="F90" s="12"/>
      <c r="G90" s="26"/>
    </row>
    <row r="91" spans="1:7" x14ac:dyDescent="0.2">
      <c r="A91" s="27" t="s">
        <v>24</v>
      </c>
      <c r="B91" s="13" t="s">
        <v>309</v>
      </c>
      <c r="C91" s="13" t="s">
        <v>584</v>
      </c>
      <c r="D91" s="14">
        <v>2008</v>
      </c>
      <c r="E91" s="14" t="s">
        <v>585</v>
      </c>
      <c r="F91" s="14"/>
      <c r="G91" s="28"/>
    </row>
    <row r="92" spans="1:7" x14ac:dyDescent="0.2">
      <c r="A92" s="25" t="s">
        <v>24</v>
      </c>
      <c r="B92" s="11" t="s">
        <v>568</v>
      </c>
      <c r="C92" s="11" t="s">
        <v>584</v>
      </c>
      <c r="D92" s="12">
        <v>2008</v>
      </c>
      <c r="E92" s="12" t="s">
        <v>711</v>
      </c>
      <c r="F92" s="12"/>
      <c r="G92" s="26">
        <v>1.2992113046335854</v>
      </c>
    </row>
    <row r="93" spans="1:7" x14ac:dyDescent="0.2">
      <c r="A93" s="27" t="s">
        <v>24</v>
      </c>
      <c r="B93" s="13" t="s">
        <v>524</v>
      </c>
      <c r="C93" s="13" t="s">
        <v>586</v>
      </c>
      <c r="D93" s="14">
        <v>2008</v>
      </c>
      <c r="E93" s="14" t="s">
        <v>587</v>
      </c>
      <c r="F93" s="14"/>
      <c r="G93" s="28"/>
    </row>
    <row r="94" spans="1:7" x14ac:dyDescent="0.2">
      <c r="A94" s="25" t="s">
        <v>25</v>
      </c>
      <c r="B94" s="11" t="s">
        <v>519</v>
      </c>
      <c r="C94" s="11" t="s">
        <v>533</v>
      </c>
      <c r="D94" s="12">
        <v>2012</v>
      </c>
      <c r="E94" s="12" t="s">
        <v>588</v>
      </c>
      <c r="F94" s="12"/>
      <c r="G94" s="26"/>
    </row>
    <row r="95" spans="1:7" x14ac:dyDescent="0.2">
      <c r="A95" s="27" t="s">
        <v>25</v>
      </c>
      <c r="B95" s="13" t="s">
        <v>568</v>
      </c>
      <c r="C95" s="13" t="s">
        <v>535</v>
      </c>
      <c r="D95" s="14">
        <v>2009</v>
      </c>
      <c r="E95" s="14" t="s">
        <v>749</v>
      </c>
      <c r="F95" s="14">
        <v>4.687069719647222</v>
      </c>
      <c r="G95" s="28">
        <v>1.1199999999999999</v>
      </c>
    </row>
    <row r="96" spans="1:7" x14ac:dyDescent="0.2">
      <c r="A96" s="25" t="s">
        <v>25</v>
      </c>
      <c r="B96" s="11" t="s">
        <v>309</v>
      </c>
      <c r="C96" s="11" t="s">
        <v>535</v>
      </c>
      <c r="D96" s="12">
        <v>2009</v>
      </c>
      <c r="E96" s="12" t="s">
        <v>555</v>
      </c>
      <c r="F96" s="12">
        <v>6.9016988200128786</v>
      </c>
      <c r="G96" s="26"/>
    </row>
    <row r="97" spans="1:7" x14ac:dyDescent="0.2">
      <c r="A97" s="27" t="s">
        <v>25</v>
      </c>
      <c r="B97" s="13" t="s">
        <v>524</v>
      </c>
      <c r="C97" s="13" t="s">
        <v>535</v>
      </c>
      <c r="D97" s="14">
        <v>2009</v>
      </c>
      <c r="E97" s="14" t="s">
        <v>319</v>
      </c>
      <c r="F97" s="14">
        <v>4.7944568073673697</v>
      </c>
      <c r="G97" s="28"/>
    </row>
    <row r="98" spans="1:7" x14ac:dyDescent="0.2">
      <c r="A98" s="25" t="s">
        <v>26</v>
      </c>
      <c r="B98" s="11" t="s">
        <v>519</v>
      </c>
      <c r="C98" s="11" t="s">
        <v>520</v>
      </c>
      <c r="D98" s="12">
        <v>2012</v>
      </c>
      <c r="E98" s="12" t="s">
        <v>589</v>
      </c>
      <c r="F98" s="12"/>
      <c r="G98" s="26"/>
    </row>
    <row r="99" spans="1:7" x14ac:dyDescent="0.2">
      <c r="A99" s="27" t="s">
        <v>26</v>
      </c>
      <c r="B99" s="13" t="s">
        <v>309</v>
      </c>
      <c r="C99" s="13" t="s">
        <v>531</v>
      </c>
      <c r="D99" s="14">
        <v>2010</v>
      </c>
      <c r="E99" s="14" t="s">
        <v>590</v>
      </c>
      <c r="F99" s="14"/>
      <c r="G99" s="28"/>
    </row>
    <row r="100" spans="1:7" x14ac:dyDescent="0.2">
      <c r="A100" s="25" t="s">
        <v>26</v>
      </c>
      <c r="B100" s="11" t="s">
        <v>568</v>
      </c>
      <c r="C100" s="11" t="s">
        <v>531</v>
      </c>
      <c r="D100" s="12">
        <v>2010</v>
      </c>
      <c r="E100" s="12" t="s">
        <v>590</v>
      </c>
      <c r="F100" s="12"/>
      <c r="G100" s="26">
        <v>1</v>
      </c>
    </row>
    <row r="101" spans="1:7" x14ac:dyDescent="0.2">
      <c r="A101" s="27" t="s">
        <v>26</v>
      </c>
      <c r="B101" s="13" t="s">
        <v>524</v>
      </c>
      <c r="C101" s="13"/>
      <c r="D101" s="14"/>
      <c r="E101" s="14" t="s">
        <v>316</v>
      </c>
      <c r="F101" s="14"/>
      <c r="G101" s="28"/>
    </row>
    <row r="102" spans="1:7" x14ac:dyDescent="0.2">
      <c r="A102" s="25" t="s">
        <v>27</v>
      </c>
      <c r="B102" s="11" t="s">
        <v>309</v>
      </c>
      <c r="C102" s="11" t="s">
        <v>535</v>
      </c>
      <c r="D102" s="12">
        <v>2007</v>
      </c>
      <c r="E102" s="12" t="s">
        <v>593</v>
      </c>
      <c r="F102" s="12"/>
      <c r="G102" s="26"/>
    </row>
    <row r="103" spans="1:7" x14ac:dyDescent="0.2">
      <c r="A103" s="27" t="s">
        <v>27</v>
      </c>
      <c r="B103" s="13" t="s">
        <v>568</v>
      </c>
      <c r="C103" s="13" t="s">
        <v>535</v>
      </c>
      <c r="D103" s="14">
        <v>2007</v>
      </c>
      <c r="E103" s="14" t="s">
        <v>593</v>
      </c>
      <c r="F103" s="14"/>
      <c r="G103" s="28">
        <v>1</v>
      </c>
    </row>
    <row r="104" spans="1:7" x14ac:dyDescent="0.2">
      <c r="A104" s="25" t="s">
        <v>27</v>
      </c>
      <c r="B104" s="11" t="s">
        <v>524</v>
      </c>
      <c r="C104" s="11" t="s">
        <v>535</v>
      </c>
      <c r="D104" s="12">
        <v>2007</v>
      </c>
      <c r="E104" s="12" t="s">
        <v>750</v>
      </c>
      <c r="F104" s="12">
        <v>5.64</v>
      </c>
      <c r="G104" s="26"/>
    </row>
    <row r="105" spans="1:7" x14ac:dyDescent="0.2">
      <c r="A105" s="27" t="s">
        <v>27</v>
      </c>
      <c r="B105" s="13" t="s">
        <v>519</v>
      </c>
      <c r="C105" s="13" t="s">
        <v>591</v>
      </c>
      <c r="D105" s="14">
        <v>2012</v>
      </c>
      <c r="E105" s="14" t="s">
        <v>592</v>
      </c>
      <c r="F105" s="14"/>
      <c r="G105" s="28"/>
    </row>
    <row r="106" spans="1:7" x14ac:dyDescent="0.2">
      <c r="A106" s="25" t="s">
        <v>28</v>
      </c>
      <c r="B106" s="11" t="s">
        <v>519</v>
      </c>
      <c r="C106" s="11" t="s">
        <v>520</v>
      </c>
      <c r="D106" s="12">
        <v>2012</v>
      </c>
      <c r="E106" s="12" t="s">
        <v>594</v>
      </c>
      <c r="F106" s="12"/>
      <c r="G106" s="26"/>
    </row>
    <row r="107" spans="1:7" x14ac:dyDescent="0.2">
      <c r="A107" s="27" t="s">
        <v>28</v>
      </c>
      <c r="B107" s="13" t="s">
        <v>568</v>
      </c>
      <c r="C107" s="13" t="s">
        <v>569</v>
      </c>
      <c r="D107" s="14">
        <v>2012</v>
      </c>
      <c r="E107" s="14" t="s">
        <v>751</v>
      </c>
      <c r="F107" s="14">
        <v>1.1963458596261318</v>
      </c>
      <c r="G107" s="28">
        <v>1.5</v>
      </c>
    </row>
    <row r="108" spans="1:7" x14ac:dyDescent="0.2">
      <c r="A108" s="25" t="s">
        <v>28</v>
      </c>
      <c r="B108" s="11" t="s">
        <v>309</v>
      </c>
      <c r="C108" s="11" t="s">
        <v>569</v>
      </c>
      <c r="D108" s="12">
        <v>2012</v>
      </c>
      <c r="E108" s="12" t="s">
        <v>752</v>
      </c>
      <c r="F108" s="12">
        <v>1.7254660783359681</v>
      </c>
      <c r="G108" s="26"/>
    </row>
    <row r="109" spans="1:7" x14ac:dyDescent="0.2">
      <c r="A109" s="27" t="s">
        <v>28</v>
      </c>
      <c r="B109" s="13" t="s">
        <v>524</v>
      </c>
      <c r="C109" s="13"/>
      <c r="D109" s="14"/>
      <c r="E109" s="14" t="s">
        <v>316</v>
      </c>
      <c r="F109" s="14">
        <v>1.3017332423708818</v>
      </c>
      <c r="G109" s="28"/>
    </row>
    <row r="110" spans="1:7" x14ac:dyDescent="0.2">
      <c r="A110" s="25" t="s">
        <v>29</v>
      </c>
      <c r="B110" s="11" t="s">
        <v>568</v>
      </c>
      <c r="C110" s="11" t="s">
        <v>569</v>
      </c>
      <c r="D110" s="12">
        <v>2012</v>
      </c>
      <c r="E110" s="12" t="s">
        <v>753</v>
      </c>
      <c r="F110" s="12">
        <v>2.6467809888859848</v>
      </c>
      <c r="G110" s="26">
        <v>1.5</v>
      </c>
    </row>
    <row r="111" spans="1:7" x14ac:dyDescent="0.2">
      <c r="A111" s="27" t="s">
        <v>29</v>
      </c>
      <c r="B111" s="13" t="s">
        <v>309</v>
      </c>
      <c r="C111" s="13" t="s">
        <v>569</v>
      </c>
      <c r="D111" s="14">
        <v>2012</v>
      </c>
      <c r="E111" s="14" t="s">
        <v>754</v>
      </c>
      <c r="F111" s="14">
        <v>4.6602032097370794</v>
      </c>
      <c r="G111" s="28"/>
    </row>
    <row r="112" spans="1:7" x14ac:dyDescent="0.2">
      <c r="A112" s="25" t="s">
        <v>29</v>
      </c>
      <c r="B112" s="11" t="s">
        <v>519</v>
      </c>
      <c r="C112" s="11" t="s">
        <v>557</v>
      </c>
      <c r="D112" s="12">
        <v>2003</v>
      </c>
      <c r="E112" s="12" t="s">
        <v>595</v>
      </c>
      <c r="F112" s="12"/>
      <c r="G112" s="26"/>
    </row>
    <row r="113" spans="1:7" x14ac:dyDescent="0.2">
      <c r="A113" s="27" t="s">
        <v>29</v>
      </c>
      <c r="B113" s="13" t="s">
        <v>524</v>
      </c>
      <c r="C113" s="13"/>
      <c r="D113" s="14"/>
      <c r="E113" s="14" t="s">
        <v>316</v>
      </c>
      <c r="F113" s="14">
        <v>4.5851753057268629</v>
      </c>
      <c r="G113" s="28"/>
    </row>
    <row r="114" spans="1:7" x14ac:dyDescent="0.2">
      <c r="A114" s="25" t="s">
        <v>30</v>
      </c>
      <c r="B114" s="11" t="s">
        <v>519</v>
      </c>
      <c r="C114" s="11" t="s">
        <v>520</v>
      </c>
      <c r="D114" s="12">
        <v>2012</v>
      </c>
      <c r="E114" s="12" t="s">
        <v>596</v>
      </c>
      <c r="F114" s="12"/>
      <c r="G114" s="26"/>
    </row>
    <row r="115" spans="1:7" x14ac:dyDescent="0.2">
      <c r="A115" s="27" t="s">
        <v>30</v>
      </c>
      <c r="B115" s="13" t="s">
        <v>309</v>
      </c>
      <c r="C115" s="13" t="s">
        <v>597</v>
      </c>
      <c r="D115" s="14">
        <v>2006</v>
      </c>
      <c r="E115" s="14" t="s">
        <v>598</v>
      </c>
      <c r="F115" s="14"/>
      <c r="G115" s="28"/>
    </row>
    <row r="116" spans="1:7" x14ac:dyDescent="0.2">
      <c r="A116" s="25" t="s">
        <v>30</v>
      </c>
      <c r="B116" s="11" t="s">
        <v>524</v>
      </c>
      <c r="C116" s="11" t="s">
        <v>597</v>
      </c>
      <c r="D116" s="12">
        <v>2006</v>
      </c>
      <c r="E116" s="12" t="s">
        <v>571</v>
      </c>
      <c r="F116" s="12"/>
      <c r="G116" s="26"/>
    </row>
    <row r="117" spans="1:7" x14ac:dyDescent="0.2">
      <c r="A117" s="27" t="s">
        <v>30</v>
      </c>
      <c r="B117" s="13" t="s">
        <v>568</v>
      </c>
      <c r="C117" s="13" t="s">
        <v>597</v>
      </c>
      <c r="D117" s="14">
        <v>2006</v>
      </c>
      <c r="E117" s="14" t="s">
        <v>571</v>
      </c>
      <c r="F117" s="14"/>
      <c r="G117" s="28">
        <v>0.88636363636363624</v>
      </c>
    </row>
    <row r="118" spans="1:7" x14ac:dyDescent="0.2">
      <c r="A118" s="25" t="s">
        <v>31</v>
      </c>
      <c r="B118" s="11" t="s">
        <v>519</v>
      </c>
      <c r="C118" s="11" t="s">
        <v>520</v>
      </c>
      <c r="D118" s="12">
        <v>2012</v>
      </c>
      <c r="E118" s="12" t="s">
        <v>599</v>
      </c>
      <c r="F118" s="12"/>
      <c r="G118" s="26"/>
    </row>
    <row r="119" spans="1:7" x14ac:dyDescent="0.2">
      <c r="A119" s="27" t="s">
        <v>31</v>
      </c>
      <c r="B119" s="13" t="s">
        <v>309</v>
      </c>
      <c r="C119" s="13" t="s">
        <v>600</v>
      </c>
      <c r="D119" s="14">
        <v>2012</v>
      </c>
      <c r="E119" s="14" t="s">
        <v>601</v>
      </c>
      <c r="F119" s="14"/>
      <c r="G119" s="28"/>
    </row>
    <row r="120" spans="1:7" x14ac:dyDescent="0.2">
      <c r="A120" s="25" t="s">
        <v>31</v>
      </c>
      <c r="B120" s="11" t="s">
        <v>568</v>
      </c>
      <c r="C120" s="11" t="s">
        <v>600</v>
      </c>
      <c r="D120" s="12">
        <v>2012</v>
      </c>
      <c r="E120" s="12" t="s">
        <v>712</v>
      </c>
      <c r="F120" s="12"/>
      <c r="G120" s="26">
        <v>0.88584120012221013</v>
      </c>
    </row>
    <row r="121" spans="1:7" x14ac:dyDescent="0.2">
      <c r="A121" s="27" t="s">
        <v>31</v>
      </c>
      <c r="B121" s="13" t="s">
        <v>524</v>
      </c>
      <c r="C121" s="13"/>
      <c r="D121" s="14"/>
      <c r="E121" s="14" t="s">
        <v>316</v>
      </c>
      <c r="F121" s="14"/>
      <c r="G121" s="28"/>
    </row>
    <row r="122" spans="1:7" x14ac:dyDescent="0.2">
      <c r="A122" s="25" t="s">
        <v>32</v>
      </c>
      <c r="B122" s="11" t="s">
        <v>519</v>
      </c>
      <c r="C122" s="11" t="s">
        <v>602</v>
      </c>
      <c r="D122" s="12">
        <v>2010</v>
      </c>
      <c r="E122" s="12" t="s">
        <v>603</v>
      </c>
      <c r="F122" s="12"/>
      <c r="G122" s="26"/>
    </row>
    <row r="123" spans="1:7" x14ac:dyDescent="0.2">
      <c r="A123" s="27" t="s">
        <v>32</v>
      </c>
      <c r="B123" s="13" t="s">
        <v>568</v>
      </c>
      <c r="C123" s="13" t="s">
        <v>602</v>
      </c>
      <c r="D123" s="14">
        <v>2010</v>
      </c>
      <c r="E123" s="14" t="s">
        <v>713</v>
      </c>
      <c r="F123" s="14"/>
      <c r="G123" s="28">
        <v>1.7297297297297298</v>
      </c>
    </row>
    <row r="124" spans="1:7" x14ac:dyDescent="0.2">
      <c r="A124" s="25" t="s">
        <v>32</v>
      </c>
      <c r="B124" s="11" t="s">
        <v>309</v>
      </c>
      <c r="C124" s="11" t="s">
        <v>604</v>
      </c>
      <c r="D124" s="12">
        <v>2010</v>
      </c>
      <c r="E124" s="12" t="s">
        <v>605</v>
      </c>
      <c r="F124" s="12"/>
      <c r="G124" s="26"/>
    </row>
    <row r="125" spans="1:7" x14ac:dyDescent="0.2">
      <c r="A125" s="27" t="s">
        <v>32</v>
      </c>
      <c r="B125" s="13" t="s">
        <v>524</v>
      </c>
      <c r="C125" s="13" t="s">
        <v>606</v>
      </c>
      <c r="D125" s="14">
        <v>2010</v>
      </c>
      <c r="E125" s="14" t="s">
        <v>607</v>
      </c>
      <c r="F125" s="14"/>
      <c r="G125" s="28"/>
    </row>
    <row r="126" spans="1:7" x14ac:dyDescent="0.2">
      <c r="A126" s="25" t="s">
        <v>33</v>
      </c>
      <c r="B126" s="11" t="s">
        <v>524</v>
      </c>
      <c r="C126" s="11" t="s">
        <v>757</v>
      </c>
      <c r="D126" s="12"/>
      <c r="E126" s="12" t="s">
        <v>755</v>
      </c>
      <c r="F126" s="12">
        <v>8.1041656949762473</v>
      </c>
      <c r="G126" s="26"/>
    </row>
    <row r="127" spans="1:7" x14ac:dyDescent="0.2">
      <c r="A127" s="27" t="s">
        <v>33</v>
      </c>
      <c r="B127" s="13" t="s">
        <v>568</v>
      </c>
      <c r="C127" s="13" t="s">
        <v>569</v>
      </c>
      <c r="D127" s="14">
        <v>2012</v>
      </c>
      <c r="E127" s="14" t="s">
        <v>755</v>
      </c>
      <c r="F127" s="14">
        <v>3.4681954540884599</v>
      </c>
      <c r="G127" s="28">
        <v>1.5</v>
      </c>
    </row>
    <row r="128" spans="1:7" x14ac:dyDescent="0.2">
      <c r="A128" s="25" t="s">
        <v>33</v>
      </c>
      <c r="B128" s="11" t="s">
        <v>309</v>
      </c>
      <c r="C128" s="11" t="s">
        <v>569</v>
      </c>
      <c r="D128" s="12">
        <v>2012</v>
      </c>
      <c r="E128" s="12" t="s">
        <v>756</v>
      </c>
      <c r="F128" s="12">
        <v>2.9031966743181101</v>
      </c>
      <c r="G128" s="26"/>
    </row>
    <row r="129" spans="1:7" x14ac:dyDescent="0.2">
      <c r="A129" s="27" t="s">
        <v>33</v>
      </c>
      <c r="B129" s="13" t="s">
        <v>519</v>
      </c>
      <c r="C129" s="13" t="s">
        <v>557</v>
      </c>
      <c r="D129" s="14">
        <v>2003</v>
      </c>
      <c r="E129" s="14" t="s">
        <v>608</v>
      </c>
      <c r="F129" s="14"/>
      <c r="G129" s="28"/>
    </row>
    <row r="130" spans="1:7" x14ac:dyDescent="0.2">
      <c r="A130" s="25" t="s">
        <v>34</v>
      </c>
      <c r="B130" s="11" t="s">
        <v>519</v>
      </c>
      <c r="C130" s="11" t="s">
        <v>520</v>
      </c>
      <c r="D130" s="12">
        <v>2012</v>
      </c>
      <c r="E130" s="12" t="s">
        <v>609</v>
      </c>
      <c r="F130" s="12"/>
      <c r="G130" s="26"/>
    </row>
    <row r="131" spans="1:7" x14ac:dyDescent="0.2">
      <c r="A131" s="27" t="s">
        <v>34</v>
      </c>
      <c r="B131" s="13" t="s">
        <v>568</v>
      </c>
      <c r="C131" s="13" t="s">
        <v>569</v>
      </c>
      <c r="D131" s="14">
        <v>2012</v>
      </c>
      <c r="E131" s="14" t="s">
        <v>758</v>
      </c>
      <c r="F131" s="14">
        <v>2.6964984319166776</v>
      </c>
      <c r="G131" s="28">
        <v>1.4999999999999998</v>
      </c>
    </row>
    <row r="132" spans="1:7" x14ac:dyDescent="0.2">
      <c r="A132" s="25" t="s">
        <v>34</v>
      </c>
      <c r="B132" s="11" t="s">
        <v>309</v>
      </c>
      <c r="C132" s="11" t="s">
        <v>569</v>
      </c>
      <c r="D132" s="12">
        <v>2012</v>
      </c>
      <c r="E132" s="12" t="s">
        <v>759</v>
      </c>
      <c r="F132" s="12">
        <v>3.0061198864909304</v>
      </c>
      <c r="G132" s="26"/>
    </row>
    <row r="133" spans="1:7" x14ac:dyDescent="0.2">
      <c r="A133" s="27" t="s">
        <v>34</v>
      </c>
      <c r="B133" s="13" t="s">
        <v>524</v>
      </c>
      <c r="C133" s="13"/>
      <c r="D133" s="14"/>
      <c r="E133" s="14" t="s">
        <v>316</v>
      </c>
      <c r="F133" s="14">
        <v>14.517338873163323</v>
      </c>
      <c r="G133" s="28"/>
    </row>
    <row r="134" spans="1:7" x14ac:dyDescent="0.2">
      <c r="A134" s="25" t="s">
        <v>35</v>
      </c>
      <c r="B134" s="11" t="s">
        <v>519</v>
      </c>
      <c r="C134" s="11" t="s">
        <v>520</v>
      </c>
      <c r="D134" s="12">
        <v>2012</v>
      </c>
      <c r="E134" s="12" t="s">
        <v>610</v>
      </c>
      <c r="F134" s="12"/>
      <c r="G134" s="26"/>
    </row>
    <row r="135" spans="1:7" x14ac:dyDescent="0.2">
      <c r="A135" s="27" t="s">
        <v>35</v>
      </c>
      <c r="B135" s="13" t="s">
        <v>568</v>
      </c>
      <c r="C135" s="13" t="s">
        <v>760</v>
      </c>
      <c r="D135" s="14">
        <v>2012</v>
      </c>
      <c r="E135" s="14" t="s">
        <v>761</v>
      </c>
      <c r="F135" s="14">
        <v>1.3630831605179308</v>
      </c>
      <c r="G135" s="28">
        <v>0.87759423972892847</v>
      </c>
    </row>
    <row r="136" spans="1:7" x14ac:dyDescent="0.2">
      <c r="A136" s="25" t="s">
        <v>35</v>
      </c>
      <c r="B136" s="11" t="s">
        <v>309</v>
      </c>
      <c r="C136" s="11" t="s">
        <v>762</v>
      </c>
      <c r="D136" s="12">
        <v>2012</v>
      </c>
      <c r="E136" s="12" t="s">
        <v>763</v>
      </c>
      <c r="F136" s="12">
        <v>1.4045090759397365</v>
      </c>
      <c r="G136" s="26"/>
    </row>
    <row r="137" spans="1:7" x14ac:dyDescent="0.2">
      <c r="A137" s="27" t="s">
        <v>35</v>
      </c>
      <c r="B137" s="13" t="s">
        <v>524</v>
      </c>
      <c r="C137" s="13" t="s">
        <v>764</v>
      </c>
      <c r="D137" s="14">
        <v>2012</v>
      </c>
      <c r="E137" s="14" t="s">
        <v>765</v>
      </c>
      <c r="F137" s="14">
        <v>1.7203004173525045</v>
      </c>
      <c r="G137" s="28"/>
    </row>
    <row r="138" spans="1:7" x14ac:dyDescent="0.2">
      <c r="A138" s="25" t="s">
        <v>36</v>
      </c>
      <c r="B138" s="11" t="s">
        <v>309</v>
      </c>
      <c r="C138" s="11" t="s">
        <v>535</v>
      </c>
      <c r="D138" s="12">
        <v>2007</v>
      </c>
      <c r="E138" s="12" t="s">
        <v>556</v>
      </c>
      <c r="F138" s="12"/>
      <c r="G138" s="26"/>
    </row>
    <row r="139" spans="1:7" x14ac:dyDescent="0.2">
      <c r="A139" s="27" t="s">
        <v>36</v>
      </c>
      <c r="B139" s="13" t="s">
        <v>524</v>
      </c>
      <c r="C139" s="13" t="s">
        <v>535</v>
      </c>
      <c r="D139" s="14">
        <v>2004</v>
      </c>
      <c r="E139" s="14" t="s">
        <v>612</v>
      </c>
      <c r="F139" s="14"/>
      <c r="G139" s="28"/>
    </row>
    <row r="140" spans="1:7" x14ac:dyDescent="0.2">
      <c r="A140" s="25" t="s">
        <v>36</v>
      </c>
      <c r="B140" s="11" t="s">
        <v>568</v>
      </c>
      <c r="C140" s="11" t="s">
        <v>535</v>
      </c>
      <c r="D140" s="12">
        <v>2004</v>
      </c>
      <c r="E140" s="12" t="s">
        <v>612</v>
      </c>
      <c r="F140" s="12"/>
      <c r="G140" s="26">
        <v>1.4339622641509433</v>
      </c>
    </row>
    <row r="141" spans="1:7" x14ac:dyDescent="0.2">
      <c r="A141" s="27" t="s">
        <v>36</v>
      </c>
      <c r="B141" s="13" t="s">
        <v>519</v>
      </c>
      <c r="C141" s="13" t="s">
        <v>529</v>
      </c>
      <c r="D141" s="14">
        <v>2009</v>
      </c>
      <c r="E141" s="14" t="s">
        <v>611</v>
      </c>
      <c r="F141" s="14"/>
      <c r="G141" s="28"/>
    </row>
    <row r="142" spans="1:7" x14ac:dyDescent="0.2">
      <c r="A142" s="25" t="s">
        <v>37</v>
      </c>
      <c r="B142" s="11" t="s">
        <v>519</v>
      </c>
      <c r="C142" s="11" t="s">
        <v>520</v>
      </c>
      <c r="D142" s="12">
        <v>2012</v>
      </c>
      <c r="E142" s="12" t="s">
        <v>613</v>
      </c>
      <c r="F142" s="12"/>
      <c r="G142" s="26"/>
    </row>
    <row r="143" spans="1:7" x14ac:dyDescent="0.2">
      <c r="A143" s="27" t="s">
        <v>37</v>
      </c>
      <c r="B143" s="13" t="s">
        <v>309</v>
      </c>
      <c r="C143" s="13" t="s">
        <v>614</v>
      </c>
      <c r="D143" s="14">
        <v>2012</v>
      </c>
      <c r="E143" s="14" t="s">
        <v>615</v>
      </c>
      <c r="F143" s="14"/>
      <c r="G143" s="28"/>
    </row>
    <row r="144" spans="1:7" x14ac:dyDescent="0.2">
      <c r="A144" s="25" t="s">
        <v>37</v>
      </c>
      <c r="B144" s="11" t="s">
        <v>568</v>
      </c>
      <c r="C144" s="11" t="s">
        <v>614</v>
      </c>
      <c r="D144" s="12">
        <v>2012</v>
      </c>
      <c r="E144" s="12" t="s">
        <v>714</v>
      </c>
      <c r="F144" s="12"/>
      <c r="G144" s="26">
        <v>0.64315419676365582</v>
      </c>
    </row>
    <row r="145" spans="1:7" x14ac:dyDescent="0.2">
      <c r="A145" s="27" t="s">
        <v>37</v>
      </c>
      <c r="B145" s="13" t="s">
        <v>524</v>
      </c>
      <c r="C145" s="13"/>
      <c r="D145" s="14"/>
      <c r="E145" s="14" t="s">
        <v>316</v>
      </c>
      <c r="F145" s="14"/>
      <c r="G145" s="28"/>
    </row>
    <row r="146" spans="1:7" x14ac:dyDescent="0.2">
      <c r="A146" s="25" t="s">
        <v>38</v>
      </c>
      <c r="B146" s="11" t="s">
        <v>519</v>
      </c>
      <c r="C146" s="11" t="s">
        <v>520</v>
      </c>
      <c r="D146" s="12">
        <v>2012</v>
      </c>
      <c r="E146" s="12" t="s">
        <v>616</v>
      </c>
      <c r="F146" s="12"/>
      <c r="G146" s="26"/>
    </row>
    <row r="147" spans="1:7" x14ac:dyDescent="0.2">
      <c r="A147" s="27" t="s">
        <v>38</v>
      </c>
      <c r="B147" s="13" t="s">
        <v>309</v>
      </c>
      <c r="C147" s="13" t="s">
        <v>531</v>
      </c>
      <c r="D147" s="14">
        <v>2010</v>
      </c>
      <c r="E147" s="14" t="s">
        <v>617</v>
      </c>
      <c r="F147" s="14"/>
      <c r="G147" s="28"/>
    </row>
    <row r="148" spans="1:7" x14ac:dyDescent="0.2">
      <c r="A148" s="25" t="s">
        <v>38</v>
      </c>
      <c r="B148" s="11" t="s">
        <v>568</v>
      </c>
      <c r="C148" s="11" t="s">
        <v>531</v>
      </c>
      <c r="D148" s="12">
        <v>2010</v>
      </c>
      <c r="E148" s="12" t="s">
        <v>617</v>
      </c>
      <c r="F148" s="12">
        <v>1.1181328818965539</v>
      </c>
      <c r="G148" s="26">
        <v>1</v>
      </c>
    </row>
    <row r="149" spans="1:7" x14ac:dyDescent="0.2">
      <c r="A149" s="27" t="s">
        <v>38</v>
      </c>
      <c r="B149" s="13" t="s">
        <v>524</v>
      </c>
      <c r="C149" s="13"/>
      <c r="D149" s="14"/>
      <c r="E149" s="14" t="s">
        <v>316</v>
      </c>
      <c r="F149" s="14"/>
      <c r="G149" s="28"/>
    </row>
    <row r="150" spans="1:7" x14ac:dyDescent="0.2">
      <c r="A150" s="25" t="s">
        <v>39</v>
      </c>
      <c r="B150" s="11" t="s">
        <v>519</v>
      </c>
      <c r="C150" s="11" t="s">
        <v>520</v>
      </c>
      <c r="D150" s="12">
        <v>2012</v>
      </c>
      <c r="E150" s="12" t="s">
        <v>618</v>
      </c>
      <c r="F150" s="12"/>
      <c r="G150" s="26"/>
    </row>
    <row r="151" spans="1:7" x14ac:dyDescent="0.2">
      <c r="A151" s="27" t="s">
        <v>39</v>
      </c>
      <c r="B151" s="13" t="s">
        <v>568</v>
      </c>
      <c r="C151" s="13" t="s">
        <v>766</v>
      </c>
      <c r="D151" s="14">
        <v>2007</v>
      </c>
      <c r="E151" s="14" t="s">
        <v>767</v>
      </c>
      <c r="F151" s="14">
        <v>2.4293785041881097</v>
      </c>
      <c r="G151" s="28">
        <v>1.0521739130434784</v>
      </c>
    </row>
    <row r="152" spans="1:7" x14ac:dyDescent="0.2">
      <c r="A152" s="25" t="s">
        <v>39</v>
      </c>
      <c r="B152" s="11" t="s">
        <v>309</v>
      </c>
      <c r="C152" s="11" t="s">
        <v>766</v>
      </c>
      <c r="D152" s="12">
        <v>2007</v>
      </c>
      <c r="E152" s="12" t="s">
        <v>768</v>
      </c>
      <c r="F152" s="12">
        <v>2.1046118387193284</v>
      </c>
      <c r="G152" s="26"/>
    </row>
    <row r="153" spans="1:7" x14ac:dyDescent="0.2">
      <c r="A153" s="27" t="s">
        <v>39</v>
      </c>
      <c r="B153" s="13" t="s">
        <v>524</v>
      </c>
      <c r="C153" s="13"/>
      <c r="D153" s="14"/>
      <c r="E153" s="14" t="s">
        <v>316</v>
      </c>
      <c r="F153" s="14">
        <v>2.1915922954123706</v>
      </c>
      <c r="G153" s="28"/>
    </row>
    <row r="154" spans="1:7" x14ac:dyDescent="0.2">
      <c r="A154" s="25" t="s">
        <v>40</v>
      </c>
      <c r="B154" s="11" t="s">
        <v>519</v>
      </c>
      <c r="C154" s="11" t="s">
        <v>533</v>
      </c>
      <c r="D154" s="12">
        <v>2012</v>
      </c>
      <c r="E154" s="12" t="s">
        <v>619</v>
      </c>
      <c r="F154" s="12"/>
      <c r="G154" s="26"/>
    </row>
    <row r="155" spans="1:7" x14ac:dyDescent="0.2">
      <c r="A155" s="27" t="s">
        <v>40</v>
      </c>
      <c r="B155" s="13" t="s">
        <v>309</v>
      </c>
      <c r="C155" s="13" t="s">
        <v>535</v>
      </c>
      <c r="D155" s="14">
        <v>2004</v>
      </c>
      <c r="E155" s="14" t="s">
        <v>317</v>
      </c>
      <c r="F155" s="14"/>
      <c r="G155" s="28"/>
    </row>
    <row r="156" spans="1:7" x14ac:dyDescent="0.2">
      <c r="A156" s="25" t="s">
        <v>40</v>
      </c>
      <c r="B156" s="11" t="s">
        <v>524</v>
      </c>
      <c r="C156" s="11" t="s">
        <v>535</v>
      </c>
      <c r="D156" s="12">
        <v>2004</v>
      </c>
      <c r="E156" s="12" t="s">
        <v>620</v>
      </c>
      <c r="F156" s="12"/>
      <c r="G156" s="26"/>
    </row>
    <row r="157" spans="1:7" x14ac:dyDescent="0.2">
      <c r="A157" s="27" t="s">
        <v>40</v>
      </c>
      <c r="B157" s="13" t="s">
        <v>568</v>
      </c>
      <c r="C157" s="13" t="s">
        <v>535</v>
      </c>
      <c r="D157" s="14">
        <v>2004</v>
      </c>
      <c r="E157" s="14" t="s">
        <v>715</v>
      </c>
      <c r="F157" s="14"/>
      <c r="G157" s="28">
        <v>2.08</v>
      </c>
    </row>
    <row r="158" spans="1:7" x14ac:dyDescent="0.2">
      <c r="A158" s="25" t="s">
        <v>41</v>
      </c>
      <c r="B158" s="11" t="s">
        <v>309</v>
      </c>
      <c r="C158" s="11" t="s">
        <v>535</v>
      </c>
      <c r="D158" s="12">
        <v>2008</v>
      </c>
      <c r="E158" s="12" t="s">
        <v>319</v>
      </c>
      <c r="F158" s="12"/>
      <c r="G158" s="26"/>
    </row>
    <row r="159" spans="1:7" x14ac:dyDescent="0.2">
      <c r="A159" s="27" t="s">
        <v>41</v>
      </c>
      <c r="B159" s="13" t="s">
        <v>524</v>
      </c>
      <c r="C159" s="13" t="s">
        <v>535</v>
      </c>
      <c r="D159" s="14">
        <v>2008</v>
      </c>
      <c r="E159" s="14" t="s">
        <v>561</v>
      </c>
      <c r="F159" s="14"/>
      <c r="G159" s="28"/>
    </row>
    <row r="160" spans="1:7" x14ac:dyDescent="0.2">
      <c r="A160" s="25" t="s">
        <v>41</v>
      </c>
      <c r="B160" s="11" t="s">
        <v>568</v>
      </c>
      <c r="C160" s="11" t="s">
        <v>535</v>
      </c>
      <c r="D160" s="12">
        <v>2008</v>
      </c>
      <c r="E160" s="12" t="s">
        <v>716</v>
      </c>
      <c r="F160" s="12"/>
      <c r="G160" s="26">
        <v>1.0333333333333334</v>
      </c>
    </row>
    <row r="161" spans="1:7" x14ac:dyDescent="0.2">
      <c r="A161" s="27" t="s">
        <v>41</v>
      </c>
      <c r="B161" s="13" t="s">
        <v>519</v>
      </c>
      <c r="C161" s="13" t="s">
        <v>547</v>
      </c>
      <c r="D161" s="14">
        <v>2008</v>
      </c>
      <c r="E161" s="14" t="s">
        <v>621</v>
      </c>
      <c r="F161" s="14"/>
      <c r="G161" s="28"/>
    </row>
    <row r="162" spans="1:7" x14ac:dyDescent="0.2">
      <c r="A162" s="25" t="s">
        <v>42</v>
      </c>
      <c r="B162" s="11" t="s">
        <v>309</v>
      </c>
      <c r="C162" s="11" t="s">
        <v>535</v>
      </c>
      <c r="D162" s="12">
        <v>2008</v>
      </c>
      <c r="E162" s="12" t="s">
        <v>532</v>
      </c>
      <c r="F162" s="12"/>
      <c r="G162" s="26"/>
    </row>
    <row r="163" spans="1:7" x14ac:dyDescent="0.2">
      <c r="A163" s="27" t="s">
        <v>42</v>
      </c>
      <c r="B163" s="13" t="s">
        <v>524</v>
      </c>
      <c r="C163" s="13" t="s">
        <v>535</v>
      </c>
      <c r="D163" s="14">
        <v>2006</v>
      </c>
      <c r="E163" s="14" t="s">
        <v>623</v>
      </c>
      <c r="F163" s="14"/>
      <c r="G163" s="28"/>
    </row>
    <row r="164" spans="1:7" x14ac:dyDescent="0.2">
      <c r="A164" s="25" t="s">
        <v>42</v>
      </c>
      <c r="B164" s="11" t="s">
        <v>568</v>
      </c>
      <c r="C164" s="11" t="s">
        <v>535</v>
      </c>
      <c r="D164" s="12">
        <v>2006</v>
      </c>
      <c r="E164" s="12" t="s">
        <v>717</v>
      </c>
      <c r="F164" s="12"/>
      <c r="G164" s="26">
        <v>2.2173913043478262</v>
      </c>
    </row>
    <row r="165" spans="1:7" x14ac:dyDescent="0.2">
      <c r="A165" s="27" t="s">
        <v>42</v>
      </c>
      <c r="B165" s="13" t="s">
        <v>519</v>
      </c>
      <c r="C165" s="13" t="s">
        <v>525</v>
      </c>
      <c r="D165" s="14">
        <v>2010</v>
      </c>
      <c r="E165" s="14" t="s">
        <v>622</v>
      </c>
      <c r="F165" s="14"/>
      <c r="G165" s="28"/>
    </row>
    <row r="166" spans="1:7" x14ac:dyDescent="0.2">
      <c r="A166" s="25" t="s">
        <v>43</v>
      </c>
      <c r="B166" s="11" t="s">
        <v>309</v>
      </c>
      <c r="C166" s="11" t="s">
        <v>535</v>
      </c>
      <c r="D166" s="12">
        <v>2008</v>
      </c>
      <c r="E166" s="12" t="s">
        <v>626</v>
      </c>
      <c r="F166" s="12"/>
      <c r="G166" s="26"/>
    </row>
    <row r="167" spans="1:7" x14ac:dyDescent="0.2">
      <c r="A167" s="27" t="s">
        <v>43</v>
      </c>
      <c r="B167" s="13" t="s">
        <v>524</v>
      </c>
      <c r="C167" s="13" t="s">
        <v>535</v>
      </c>
      <c r="D167" s="14">
        <v>2008</v>
      </c>
      <c r="E167" s="14" t="s">
        <v>627</v>
      </c>
      <c r="F167" s="14"/>
      <c r="G167" s="28"/>
    </row>
    <row r="168" spans="1:7" x14ac:dyDescent="0.2">
      <c r="A168" s="25" t="s">
        <v>43</v>
      </c>
      <c r="B168" s="11" t="s">
        <v>568</v>
      </c>
      <c r="C168" s="11" t="s">
        <v>535</v>
      </c>
      <c r="D168" s="12">
        <v>2008</v>
      </c>
      <c r="E168" s="12" t="s">
        <v>627</v>
      </c>
      <c r="F168" s="12"/>
      <c r="G168" s="26">
        <v>1.8412698412698412</v>
      </c>
    </row>
    <row r="169" spans="1:7" x14ac:dyDescent="0.2">
      <c r="A169" s="27" t="s">
        <v>43</v>
      </c>
      <c r="B169" s="13" t="s">
        <v>519</v>
      </c>
      <c r="C169" s="13" t="s">
        <v>624</v>
      </c>
      <c r="D169" s="14">
        <v>2010</v>
      </c>
      <c r="E169" s="14" t="s">
        <v>625</v>
      </c>
      <c r="F169" s="14"/>
      <c r="G169" s="28"/>
    </row>
    <row r="170" spans="1:7" x14ac:dyDescent="0.2">
      <c r="A170" s="25" t="s">
        <v>44</v>
      </c>
      <c r="B170" s="11" t="s">
        <v>568</v>
      </c>
      <c r="C170" s="11" t="s">
        <v>535</v>
      </c>
      <c r="D170" s="12">
        <v>2008</v>
      </c>
      <c r="E170" s="12" t="s">
        <v>769</v>
      </c>
      <c r="F170" s="12">
        <v>6.4278645302952491</v>
      </c>
      <c r="G170" s="26">
        <v>1.3333333333333333</v>
      </c>
    </row>
    <row r="171" spans="1:7" x14ac:dyDescent="0.2">
      <c r="A171" s="27" t="s">
        <v>44</v>
      </c>
      <c r="B171" s="13" t="s">
        <v>309</v>
      </c>
      <c r="C171" s="13" t="s">
        <v>535</v>
      </c>
      <c r="D171" s="14">
        <v>2008</v>
      </c>
      <c r="E171" s="14" t="s">
        <v>770</v>
      </c>
      <c r="F171" s="14">
        <v>7.7538744945962055</v>
      </c>
      <c r="G171" s="28"/>
    </row>
    <row r="172" spans="1:7" x14ac:dyDescent="0.2">
      <c r="A172" s="25" t="s">
        <v>44</v>
      </c>
      <c r="B172" s="11" t="s">
        <v>524</v>
      </c>
      <c r="C172" s="11" t="s">
        <v>535</v>
      </c>
      <c r="D172" s="12">
        <v>2008</v>
      </c>
      <c r="E172" s="12" t="s">
        <v>636</v>
      </c>
      <c r="F172" s="12">
        <v>22.837874568166782</v>
      </c>
      <c r="G172" s="26"/>
    </row>
    <row r="173" spans="1:7" x14ac:dyDescent="0.2">
      <c r="A173" s="27" t="s">
        <v>44</v>
      </c>
      <c r="B173" s="13" t="s">
        <v>519</v>
      </c>
      <c r="C173" s="13" t="s">
        <v>547</v>
      </c>
      <c r="D173" s="14">
        <v>2005</v>
      </c>
      <c r="E173" s="14" t="s">
        <v>628</v>
      </c>
      <c r="F173" s="14"/>
      <c r="G173" s="28"/>
    </row>
    <row r="174" spans="1:7" x14ac:dyDescent="0.2">
      <c r="A174" s="25" t="s">
        <v>45</v>
      </c>
      <c r="B174" s="11" t="s">
        <v>568</v>
      </c>
      <c r="C174" s="11" t="s">
        <v>535</v>
      </c>
      <c r="D174" s="12">
        <v>2008</v>
      </c>
      <c r="E174" s="12" t="s">
        <v>682</v>
      </c>
      <c r="F174" s="12">
        <v>4.6289060537555269</v>
      </c>
      <c r="G174" s="26">
        <v>1.25</v>
      </c>
    </row>
    <row r="175" spans="1:7" x14ac:dyDescent="0.2">
      <c r="A175" s="27" t="s">
        <v>45</v>
      </c>
      <c r="B175" s="13" t="s">
        <v>309</v>
      </c>
      <c r="C175" s="13" t="s">
        <v>535</v>
      </c>
      <c r="D175" s="14">
        <v>2008</v>
      </c>
      <c r="E175" s="14" t="s">
        <v>664</v>
      </c>
      <c r="F175" s="14">
        <v>3.2500086131062496</v>
      </c>
      <c r="G175" s="28"/>
    </row>
    <row r="176" spans="1:7" x14ac:dyDescent="0.2">
      <c r="A176" s="25" t="s">
        <v>45</v>
      </c>
      <c r="B176" s="11" t="s">
        <v>524</v>
      </c>
      <c r="C176" s="11" t="s">
        <v>535</v>
      </c>
      <c r="D176" s="12">
        <v>2008</v>
      </c>
      <c r="E176" s="12" t="s">
        <v>593</v>
      </c>
      <c r="F176" s="12">
        <v>2.6964183397666526</v>
      </c>
      <c r="G176" s="26"/>
    </row>
    <row r="177" spans="1:7" x14ac:dyDescent="0.2">
      <c r="A177" s="27" t="s">
        <v>45</v>
      </c>
      <c r="B177" s="13" t="s">
        <v>519</v>
      </c>
      <c r="C177" s="13" t="s">
        <v>557</v>
      </c>
      <c r="D177" s="14">
        <v>2003</v>
      </c>
      <c r="E177" s="14" t="s">
        <v>629</v>
      </c>
      <c r="F177" s="14"/>
      <c r="G177" s="28"/>
    </row>
    <row r="178" spans="1:7" x14ac:dyDescent="0.2">
      <c r="A178" s="25" t="s">
        <v>46</v>
      </c>
      <c r="B178" s="11" t="s">
        <v>519</v>
      </c>
      <c r="C178" s="11" t="s">
        <v>520</v>
      </c>
      <c r="D178" s="12">
        <v>2012</v>
      </c>
      <c r="E178" s="12" t="s">
        <v>630</v>
      </c>
      <c r="F178" s="12"/>
      <c r="G178" s="26"/>
    </row>
    <row r="179" spans="1:7" x14ac:dyDescent="0.2">
      <c r="A179" s="27" t="s">
        <v>46</v>
      </c>
      <c r="B179" s="13" t="s">
        <v>309</v>
      </c>
      <c r="C179" s="13" t="s">
        <v>569</v>
      </c>
      <c r="D179" s="14">
        <v>2012</v>
      </c>
      <c r="E179" s="14" t="s">
        <v>631</v>
      </c>
      <c r="F179" s="14"/>
      <c r="G179" s="28"/>
    </row>
    <row r="180" spans="1:7" x14ac:dyDescent="0.2">
      <c r="A180" s="25" t="s">
        <v>46</v>
      </c>
      <c r="B180" s="11" t="s">
        <v>568</v>
      </c>
      <c r="C180" s="11" t="s">
        <v>569</v>
      </c>
      <c r="D180" s="12">
        <v>2012</v>
      </c>
      <c r="E180" s="12" t="s">
        <v>718</v>
      </c>
      <c r="F180" s="12"/>
      <c r="G180" s="26">
        <v>1.5</v>
      </c>
    </row>
    <row r="181" spans="1:7" x14ac:dyDescent="0.2">
      <c r="A181" s="27" t="s">
        <v>46</v>
      </c>
      <c r="B181" s="13" t="s">
        <v>524</v>
      </c>
      <c r="C181" s="13"/>
      <c r="D181" s="14"/>
      <c r="E181" s="14" t="s">
        <v>316</v>
      </c>
      <c r="F181" s="14"/>
      <c r="G181" s="28"/>
    </row>
    <row r="182" spans="1:7" x14ac:dyDescent="0.2">
      <c r="A182" s="25" t="s">
        <v>47</v>
      </c>
      <c r="B182" s="11" t="s">
        <v>519</v>
      </c>
      <c r="C182" s="11" t="s">
        <v>520</v>
      </c>
      <c r="D182" s="12">
        <v>2012</v>
      </c>
      <c r="E182" s="12" t="s">
        <v>632</v>
      </c>
      <c r="F182" s="12"/>
      <c r="G182" s="26"/>
    </row>
    <row r="183" spans="1:7" x14ac:dyDescent="0.2">
      <c r="A183" s="27" t="s">
        <v>47</v>
      </c>
      <c r="B183" s="13" t="s">
        <v>309</v>
      </c>
      <c r="C183" s="13" t="s">
        <v>633</v>
      </c>
      <c r="D183" s="14">
        <v>2011</v>
      </c>
      <c r="E183" s="14" t="s">
        <v>634</v>
      </c>
      <c r="F183" s="14"/>
      <c r="G183" s="28"/>
    </row>
    <row r="184" spans="1:7" x14ac:dyDescent="0.2">
      <c r="A184" s="25" t="s">
        <v>47</v>
      </c>
      <c r="B184" s="11" t="s">
        <v>568</v>
      </c>
      <c r="C184" s="11" t="s">
        <v>633</v>
      </c>
      <c r="D184" s="12">
        <v>2011</v>
      </c>
      <c r="E184" s="12" t="s">
        <v>634</v>
      </c>
      <c r="F184" s="12"/>
      <c r="G184" s="26">
        <v>1</v>
      </c>
    </row>
    <row r="185" spans="1:7" x14ac:dyDescent="0.2">
      <c r="A185" s="27" t="s">
        <v>47</v>
      </c>
      <c r="B185" s="13" t="s">
        <v>524</v>
      </c>
      <c r="C185" s="13"/>
      <c r="D185" s="14"/>
      <c r="E185" s="14" t="s">
        <v>316</v>
      </c>
      <c r="F185" s="14"/>
      <c r="G185" s="28"/>
    </row>
    <row r="186" spans="1:7" x14ac:dyDescent="0.2">
      <c r="A186" s="25" t="s">
        <v>48</v>
      </c>
      <c r="B186" s="11" t="s">
        <v>519</v>
      </c>
      <c r="C186" s="11" t="s">
        <v>520</v>
      </c>
      <c r="D186" s="12">
        <v>2012</v>
      </c>
      <c r="E186" s="12" t="s">
        <v>635</v>
      </c>
      <c r="F186" s="12"/>
      <c r="G186" s="26"/>
    </row>
    <row r="187" spans="1:7" x14ac:dyDescent="0.2">
      <c r="A187" s="27" t="s">
        <v>48</v>
      </c>
      <c r="B187" s="13" t="s">
        <v>309</v>
      </c>
      <c r="C187" s="13" t="s">
        <v>535</v>
      </c>
      <c r="D187" s="14">
        <v>2010</v>
      </c>
      <c r="E187" s="14" t="s">
        <v>605</v>
      </c>
      <c r="F187" s="14"/>
      <c r="G187" s="28"/>
    </row>
    <row r="188" spans="1:7" x14ac:dyDescent="0.2">
      <c r="A188" s="25" t="s">
        <v>48</v>
      </c>
      <c r="B188" s="11" t="s">
        <v>524</v>
      </c>
      <c r="C188" s="11" t="s">
        <v>535</v>
      </c>
      <c r="D188" s="12">
        <v>2010</v>
      </c>
      <c r="E188" s="12" t="s">
        <v>636</v>
      </c>
      <c r="F188" s="12"/>
      <c r="G188" s="26"/>
    </row>
    <row r="189" spans="1:7" x14ac:dyDescent="0.2">
      <c r="A189" s="27" t="s">
        <v>48</v>
      </c>
      <c r="B189" s="13" t="s">
        <v>568</v>
      </c>
      <c r="C189" s="13" t="s">
        <v>535</v>
      </c>
      <c r="D189" s="14">
        <v>2010</v>
      </c>
      <c r="E189" s="14" t="s">
        <v>593</v>
      </c>
      <c r="F189" s="14"/>
      <c r="G189" s="28">
        <v>1.2702702702702702</v>
      </c>
    </row>
    <row r="190" spans="1:7" x14ac:dyDescent="0.2">
      <c r="A190" s="25" t="s">
        <v>49</v>
      </c>
      <c r="B190" s="11" t="s">
        <v>309</v>
      </c>
      <c r="C190" s="11" t="s">
        <v>535</v>
      </c>
      <c r="D190" s="12">
        <v>2003</v>
      </c>
      <c r="E190" s="12" t="s">
        <v>355</v>
      </c>
      <c r="F190" s="12"/>
      <c r="G190" s="26"/>
    </row>
    <row r="191" spans="1:7" x14ac:dyDescent="0.2">
      <c r="A191" s="27" t="s">
        <v>49</v>
      </c>
      <c r="B191" s="13" t="s">
        <v>568</v>
      </c>
      <c r="C191" s="13" t="s">
        <v>535</v>
      </c>
      <c r="D191" s="14">
        <v>2001</v>
      </c>
      <c r="E191" s="14" t="s">
        <v>566</v>
      </c>
      <c r="F191" s="14"/>
      <c r="G191" s="28">
        <v>2.35</v>
      </c>
    </row>
    <row r="192" spans="1:7" x14ac:dyDescent="0.2">
      <c r="A192" s="25" t="s">
        <v>49</v>
      </c>
      <c r="B192" s="11" t="s">
        <v>524</v>
      </c>
      <c r="C192" s="11" t="s">
        <v>586</v>
      </c>
      <c r="D192" s="12">
        <v>2008</v>
      </c>
      <c r="E192" s="12" t="s">
        <v>587</v>
      </c>
      <c r="F192" s="12"/>
      <c r="G192" s="26"/>
    </row>
    <row r="193" spans="1:7" x14ac:dyDescent="0.2">
      <c r="A193" s="27" t="s">
        <v>49</v>
      </c>
      <c r="B193" s="13" t="s">
        <v>519</v>
      </c>
      <c r="C193" s="13" t="s">
        <v>529</v>
      </c>
      <c r="D193" s="14">
        <v>2009</v>
      </c>
      <c r="E193" s="14" t="s">
        <v>637</v>
      </c>
      <c r="F193" s="14"/>
      <c r="G193" s="28"/>
    </row>
    <row r="194" spans="1:7" x14ac:dyDescent="0.2">
      <c r="A194" s="25" t="s">
        <v>50</v>
      </c>
      <c r="B194" s="11" t="s">
        <v>519</v>
      </c>
      <c r="C194" s="11" t="s">
        <v>520</v>
      </c>
      <c r="D194" s="12">
        <v>2012</v>
      </c>
      <c r="E194" s="12" t="s">
        <v>638</v>
      </c>
      <c r="F194" s="12"/>
      <c r="G194" s="26"/>
    </row>
    <row r="195" spans="1:7" x14ac:dyDescent="0.2">
      <c r="A195" s="27" t="s">
        <v>50</v>
      </c>
      <c r="B195" s="13" t="s">
        <v>568</v>
      </c>
      <c r="C195" s="13" t="s">
        <v>569</v>
      </c>
      <c r="D195" s="14">
        <v>2012</v>
      </c>
      <c r="E195" s="14" t="s">
        <v>771</v>
      </c>
      <c r="F195" s="14">
        <v>0.62247780851121104</v>
      </c>
      <c r="G195" s="28">
        <v>1.5</v>
      </c>
    </row>
    <row r="196" spans="1:7" x14ac:dyDescent="0.2">
      <c r="A196" s="25" t="s">
        <v>50</v>
      </c>
      <c r="B196" s="11" t="s">
        <v>309</v>
      </c>
      <c r="C196" s="11" t="s">
        <v>531</v>
      </c>
      <c r="D196" s="12">
        <v>2009</v>
      </c>
      <c r="E196" s="12" t="s">
        <v>772</v>
      </c>
      <c r="F196" s="12">
        <v>0.59712641415028489</v>
      </c>
      <c r="G196" s="26"/>
    </row>
    <row r="197" spans="1:7" x14ac:dyDescent="0.2">
      <c r="A197" s="27" t="s">
        <v>50</v>
      </c>
      <c r="B197" s="13" t="s">
        <v>524</v>
      </c>
      <c r="C197" s="13"/>
      <c r="D197" s="14"/>
      <c r="E197" s="14" t="s">
        <v>316</v>
      </c>
      <c r="F197" s="14">
        <v>1.0305996006641187</v>
      </c>
      <c r="G197" s="28"/>
    </row>
    <row r="198" spans="1:7" x14ac:dyDescent="0.2">
      <c r="A198" s="25" t="s">
        <v>51</v>
      </c>
      <c r="B198" s="11" t="s">
        <v>519</v>
      </c>
      <c r="C198" s="11" t="s">
        <v>529</v>
      </c>
      <c r="D198" s="12">
        <v>2009</v>
      </c>
      <c r="E198" s="12" t="s">
        <v>639</v>
      </c>
      <c r="F198" s="12"/>
      <c r="G198" s="26"/>
    </row>
    <row r="199" spans="1:7" x14ac:dyDescent="0.2">
      <c r="A199" s="27" t="s">
        <v>51</v>
      </c>
      <c r="B199" s="13" t="s">
        <v>568</v>
      </c>
      <c r="C199" s="13" t="s">
        <v>773</v>
      </c>
      <c r="D199" s="14">
        <v>2011</v>
      </c>
      <c r="E199" s="14" t="s">
        <v>774</v>
      </c>
      <c r="F199" s="14">
        <v>5.6766991979184382</v>
      </c>
      <c r="G199" s="28">
        <v>1.1410447761194029</v>
      </c>
    </row>
    <row r="200" spans="1:7" x14ac:dyDescent="0.2">
      <c r="A200" s="25" t="s">
        <v>51</v>
      </c>
      <c r="B200" s="11" t="s">
        <v>309</v>
      </c>
      <c r="C200" s="11" t="s">
        <v>773</v>
      </c>
      <c r="D200" s="12">
        <v>2011</v>
      </c>
      <c r="E200" s="12" t="s">
        <v>775</v>
      </c>
      <c r="F200" s="12">
        <v>2.8144484723995919</v>
      </c>
      <c r="G200" s="26"/>
    </row>
    <row r="201" spans="1:7" x14ac:dyDescent="0.2">
      <c r="A201" s="27" t="s">
        <v>51</v>
      </c>
      <c r="B201" s="13" t="s">
        <v>524</v>
      </c>
      <c r="C201" s="13"/>
      <c r="D201" s="14"/>
      <c r="E201" s="14" t="s">
        <v>316</v>
      </c>
      <c r="F201" s="14">
        <v>7.6927551137051253</v>
      </c>
      <c r="G201" s="28"/>
    </row>
    <row r="202" spans="1:7" x14ac:dyDescent="0.2">
      <c r="A202" s="25" t="s">
        <v>52</v>
      </c>
      <c r="B202" s="11" t="s">
        <v>309</v>
      </c>
      <c r="C202" s="11" t="s">
        <v>600</v>
      </c>
      <c r="D202" s="12">
        <v>2012</v>
      </c>
      <c r="E202" s="12" t="s">
        <v>641</v>
      </c>
      <c r="F202" s="12"/>
      <c r="G202" s="26"/>
    </row>
    <row r="203" spans="1:7" x14ac:dyDescent="0.2">
      <c r="A203" s="27" t="s">
        <v>52</v>
      </c>
      <c r="B203" s="13" t="s">
        <v>568</v>
      </c>
      <c r="C203" s="13" t="s">
        <v>600</v>
      </c>
      <c r="D203" s="14">
        <v>2012</v>
      </c>
      <c r="E203" s="14" t="s">
        <v>719</v>
      </c>
      <c r="F203" s="14"/>
      <c r="G203" s="28">
        <v>1.0792836522382068</v>
      </c>
    </row>
    <row r="204" spans="1:7" x14ac:dyDescent="0.2">
      <c r="A204" s="25" t="s">
        <v>52</v>
      </c>
      <c r="B204" s="11" t="s">
        <v>519</v>
      </c>
      <c r="C204" s="11" t="s">
        <v>557</v>
      </c>
      <c r="D204" s="12">
        <v>2012</v>
      </c>
      <c r="E204" s="12" t="s">
        <v>640</v>
      </c>
      <c r="F204" s="12"/>
      <c r="G204" s="26"/>
    </row>
    <row r="205" spans="1:7" x14ac:dyDescent="0.2">
      <c r="A205" s="27" t="s">
        <v>52</v>
      </c>
      <c r="B205" s="13" t="s">
        <v>524</v>
      </c>
      <c r="C205" s="13"/>
      <c r="D205" s="14"/>
      <c r="E205" s="14" t="s">
        <v>316</v>
      </c>
      <c r="F205" s="14"/>
      <c r="G205" s="28"/>
    </row>
    <row r="206" spans="1:7" x14ac:dyDescent="0.2">
      <c r="A206" s="25" t="s">
        <v>53</v>
      </c>
      <c r="B206" s="11" t="s">
        <v>519</v>
      </c>
      <c r="C206" s="11" t="s">
        <v>533</v>
      </c>
      <c r="D206" s="12">
        <v>2012</v>
      </c>
      <c r="E206" s="12" t="s">
        <v>642</v>
      </c>
      <c r="F206" s="12"/>
      <c r="G206" s="26"/>
    </row>
    <row r="207" spans="1:7" x14ac:dyDescent="0.2">
      <c r="A207" s="27" t="s">
        <v>53</v>
      </c>
      <c r="B207" s="13" t="s">
        <v>568</v>
      </c>
      <c r="C207" s="13" t="s">
        <v>535</v>
      </c>
      <c r="D207" s="14">
        <v>2008</v>
      </c>
      <c r="E207" s="14" t="s">
        <v>587</v>
      </c>
      <c r="F207" s="14">
        <v>8.9944658318933381</v>
      </c>
      <c r="G207" s="28">
        <v>1.1212121212121213</v>
      </c>
    </row>
    <row r="208" spans="1:7" x14ac:dyDescent="0.2">
      <c r="A208" s="25" t="s">
        <v>53</v>
      </c>
      <c r="B208" s="11" t="s">
        <v>309</v>
      </c>
      <c r="C208" s="11" t="s">
        <v>535</v>
      </c>
      <c r="D208" s="12">
        <v>2008</v>
      </c>
      <c r="E208" s="12" t="s">
        <v>636</v>
      </c>
      <c r="F208" s="12">
        <v>6.8265781005328545</v>
      </c>
      <c r="G208" s="26"/>
    </row>
    <row r="209" spans="1:7" x14ac:dyDescent="0.2">
      <c r="A209" s="27" t="s">
        <v>53</v>
      </c>
      <c r="B209" s="13" t="s">
        <v>524</v>
      </c>
      <c r="C209" s="13" t="s">
        <v>535</v>
      </c>
      <c r="D209" s="14">
        <v>2008</v>
      </c>
      <c r="E209" s="14" t="s">
        <v>683</v>
      </c>
      <c r="F209" s="14">
        <v>12.300171661373186</v>
      </c>
      <c r="G209" s="28"/>
    </row>
    <row r="210" spans="1:7" x14ac:dyDescent="0.2">
      <c r="A210" s="25" t="s">
        <v>54</v>
      </c>
      <c r="B210" s="11" t="s">
        <v>309</v>
      </c>
      <c r="C210" s="11" t="s">
        <v>644</v>
      </c>
      <c r="D210" s="12">
        <v>2005</v>
      </c>
      <c r="E210" s="12" t="s">
        <v>565</v>
      </c>
      <c r="F210" s="12"/>
      <c r="G210" s="26"/>
    </row>
    <row r="211" spans="1:7" x14ac:dyDescent="0.2">
      <c r="A211" s="27" t="s">
        <v>54</v>
      </c>
      <c r="B211" s="13" t="s">
        <v>568</v>
      </c>
      <c r="C211" s="13" t="s">
        <v>644</v>
      </c>
      <c r="D211" s="14">
        <v>2005</v>
      </c>
      <c r="E211" s="14" t="s">
        <v>720</v>
      </c>
      <c r="F211" s="14"/>
      <c r="G211" s="28">
        <v>1.4693877551020407</v>
      </c>
    </row>
    <row r="212" spans="1:7" x14ac:dyDescent="0.2">
      <c r="A212" s="25" t="s">
        <v>54</v>
      </c>
      <c r="B212" s="11" t="s">
        <v>524</v>
      </c>
      <c r="C212" s="11" t="s">
        <v>536</v>
      </c>
      <c r="D212" s="12">
        <v>2008</v>
      </c>
      <c r="E212" s="12" t="s">
        <v>537</v>
      </c>
      <c r="F212" s="12"/>
      <c r="G212" s="26"/>
    </row>
    <row r="213" spans="1:7" x14ac:dyDescent="0.2">
      <c r="A213" s="27" t="s">
        <v>54</v>
      </c>
      <c r="B213" s="13" t="s">
        <v>519</v>
      </c>
      <c r="C213" s="13" t="s">
        <v>529</v>
      </c>
      <c r="D213" s="14">
        <v>2009</v>
      </c>
      <c r="E213" s="14" t="s">
        <v>643</v>
      </c>
      <c r="F213" s="14"/>
      <c r="G213" s="28"/>
    </row>
    <row r="214" spans="1:7" x14ac:dyDescent="0.2">
      <c r="A214" s="25" t="s">
        <v>55</v>
      </c>
      <c r="B214" s="11" t="s">
        <v>568</v>
      </c>
      <c r="C214" s="11" t="s">
        <v>721</v>
      </c>
      <c r="D214" s="12">
        <v>2012</v>
      </c>
      <c r="E214" s="12" t="s">
        <v>722</v>
      </c>
      <c r="F214" s="12"/>
      <c r="G214" s="26">
        <v>1.5000000000000002</v>
      </c>
    </row>
    <row r="215" spans="1:7" x14ac:dyDescent="0.2">
      <c r="A215" s="27" t="s">
        <v>55</v>
      </c>
      <c r="B215" s="13" t="s">
        <v>309</v>
      </c>
      <c r="C215" s="13" t="s">
        <v>647</v>
      </c>
      <c r="D215" s="14">
        <v>2013</v>
      </c>
      <c r="E215" s="14" t="s">
        <v>648</v>
      </c>
      <c r="F215" s="14"/>
      <c r="G215" s="28"/>
    </row>
    <row r="216" spans="1:7" x14ac:dyDescent="0.2">
      <c r="A216" s="25" t="s">
        <v>55</v>
      </c>
      <c r="B216" s="11" t="s">
        <v>519</v>
      </c>
      <c r="C216" s="11" t="s">
        <v>645</v>
      </c>
      <c r="D216" s="12">
        <v>2013</v>
      </c>
      <c r="E216" s="12" t="s">
        <v>646</v>
      </c>
      <c r="F216" s="12"/>
      <c r="G216" s="26"/>
    </row>
    <row r="217" spans="1:7" x14ac:dyDescent="0.2">
      <c r="A217" s="27" t="s">
        <v>55</v>
      </c>
      <c r="B217" s="13" t="s">
        <v>524</v>
      </c>
      <c r="C217" s="13"/>
      <c r="D217" s="14"/>
      <c r="E217" s="14" t="s">
        <v>316</v>
      </c>
      <c r="F217" s="14"/>
      <c r="G217" s="28"/>
    </row>
    <row r="218" spans="1:7" x14ac:dyDescent="0.2">
      <c r="A218" s="25" t="s">
        <v>56</v>
      </c>
      <c r="B218" s="11" t="s">
        <v>519</v>
      </c>
      <c r="C218" s="11" t="s">
        <v>520</v>
      </c>
      <c r="D218" s="12">
        <v>2012</v>
      </c>
      <c r="E218" s="12" t="s">
        <v>649</v>
      </c>
      <c r="F218" s="12"/>
      <c r="G218" s="26"/>
    </row>
    <row r="219" spans="1:7" x14ac:dyDescent="0.2">
      <c r="A219" s="27" t="s">
        <v>56</v>
      </c>
      <c r="B219" s="13" t="s">
        <v>568</v>
      </c>
      <c r="C219" s="13" t="s">
        <v>569</v>
      </c>
      <c r="D219" s="14">
        <v>2012</v>
      </c>
      <c r="E219" s="14" t="s">
        <v>723</v>
      </c>
      <c r="F219" s="14"/>
      <c r="G219" s="28">
        <v>1.5</v>
      </c>
    </row>
    <row r="220" spans="1:7" x14ac:dyDescent="0.2">
      <c r="A220" s="25" t="s">
        <v>56</v>
      </c>
      <c r="B220" s="11" t="s">
        <v>309</v>
      </c>
      <c r="C220" s="11" t="s">
        <v>569</v>
      </c>
      <c r="D220" s="12">
        <v>2012</v>
      </c>
      <c r="E220" s="12" t="s">
        <v>776</v>
      </c>
      <c r="F220" s="12">
        <v>3.9496346331191092</v>
      </c>
      <c r="G220" s="26"/>
    </row>
    <row r="221" spans="1:7" x14ac:dyDescent="0.2">
      <c r="A221" s="27" t="s">
        <v>56</v>
      </c>
      <c r="B221" s="13" t="s">
        <v>524</v>
      </c>
      <c r="C221" s="13"/>
      <c r="D221" s="14"/>
      <c r="E221" s="14" t="s">
        <v>316</v>
      </c>
      <c r="F221" s="14"/>
      <c r="G221" s="28"/>
    </row>
    <row r="222" spans="1:7" x14ac:dyDescent="0.2">
      <c r="A222" s="25" t="s">
        <v>57</v>
      </c>
      <c r="B222" s="11" t="s">
        <v>519</v>
      </c>
      <c r="C222" s="11" t="s">
        <v>520</v>
      </c>
      <c r="D222" s="12">
        <v>2012</v>
      </c>
      <c r="E222" s="12" t="s">
        <v>650</v>
      </c>
      <c r="F222" s="12"/>
      <c r="G222" s="26"/>
    </row>
    <row r="223" spans="1:7" x14ac:dyDescent="0.2">
      <c r="A223" s="27" t="s">
        <v>57</v>
      </c>
      <c r="B223" s="13" t="s">
        <v>568</v>
      </c>
      <c r="C223" s="13" t="s">
        <v>569</v>
      </c>
      <c r="D223" s="14">
        <v>2012</v>
      </c>
      <c r="E223" s="14" t="s">
        <v>777</v>
      </c>
      <c r="F223" s="14">
        <v>6.9681769249531902</v>
      </c>
      <c r="G223" s="28">
        <v>1.5</v>
      </c>
    </row>
    <row r="224" spans="1:7" x14ac:dyDescent="0.2">
      <c r="A224" s="25" t="s">
        <v>57</v>
      </c>
      <c r="B224" s="11" t="s">
        <v>309</v>
      </c>
      <c r="C224" s="11" t="s">
        <v>569</v>
      </c>
      <c r="D224" s="12">
        <v>2012</v>
      </c>
      <c r="E224" s="12" t="s">
        <v>778</v>
      </c>
      <c r="F224" s="12">
        <v>9.2123533703115648</v>
      </c>
      <c r="G224" s="26"/>
    </row>
    <row r="225" spans="1:7" x14ac:dyDescent="0.2">
      <c r="A225" s="27" t="s">
        <v>57</v>
      </c>
      <c r="B225" s="13" t="s">
        <v>524</v>
      </c>
      <c r="C225" s="13"/>
      <c r="D225" s="14"/>
      <c r="E225" s="14" t="s">
        <v>316</v>
      </c>
      <c r="F225" s="14">
        <v>9.088452592171377</v>
      </c>
      <c r="G225" s="28"/>
    </row>
    <row r="226" spans="1:7" x14ac:dyDescent="0.2">
      <c r="A226" s="25" t="s">
        <v>58</v>
      </c>
      <c r="B226" s="11" t="s">
        <v>519</v>
      </c>
      <c r="C226" s="11" t="s">
        <v>520</v>
      </c>
      <c r="D226" s="12">
        <v>2012</v>
      </c>
      <c r="E226" s="12" t="s">
        <v>651</v>
      </c>
      <c r="F226" s="12"/>
      <c r="G226" s="26"/>
    </row>
    <row r="227" spans="1:7" x14ac:dyDescent="0.2">
      <c r="A227" s="27" t="s">
        <v>58</v>
      </c>
      <c r="B227" s="13" t="s">
        <v>309</v>
      </c>
      <c r="C227" s="13" t="s">
        <v>600</v>
      </c>
      <c r="D227" s="14">
        <v>2012</v>
      </c>
      <c r="E227" s="14" t="s">
        <v>652</v>
      </c>
      <c r="F227" s="14"/>
      <c r="G227" s="28"/>
    </row>
    <row r="228" spans="1:7" x14ac:dyDescent="0.2">
      <c r="A228" s="25" t="s">
        <v>58</v>
      </c>
      <c r="B228" s="11" t="s">
        <v>568</v>
      </c>
      <c r="C228" s="11" t="s">
        <v>600</v>
      </c>
      <c r="D228" s="12">
        <v>2012</v>
      </c>
      <c r="E228" s="12" t="s">
        <v>724</v>
      </c>
      <c r="F228" s="12"/>
      <c r="G228" s="26">
        <v>0.47620989683499865</v>
      </c>
    </row>
    <row r="229" spans="1:7" x14ac:dyDescent="0.2">
      <c r="A229" s="27" t="s">
        <v>58</v>
      </c>
      <c r="B229" s="13" t="s">
        <v>524</v>
      </c>
      <c r="C229" s="13"/>
      <c r="D229" s="14"/>
      <c r="E229" s="14" t="s">
        <v>316</v>
      </c>
      <c r="F229" s="14"/>
      <c r="G229" s="28"/>
    </row>
    <row r="230" spans="1:7" x14ac:dyDescent="0.2">
      <c r="A230" s="25" t="s">
        <v>59</v>
      </c>
      <c r="B230" s="11" t="s">
        <v>519</v>
      </c>
      <c r="C230" s="11" t="s">
        <v>520</v>
      </c>
      <c r="D230" s="12">
        <v>2012</v>
      </c>
      <c r="E230" s="12" t="s">
        <v>653</v>
      </c>
      <c r="F230" s="12"/>
      <c r="G230" s="26"/>
    </row>
    <row r="231" spans="1:7" x14ac:dyDescent="0.2">
      <c r="A231" s="27" t="s">
        <v>59</v>
      </c>
      <c r="B231" s="13" t="s">
        <v>309</v>
      </c>
      <c r="C231" s="13" t="s">
        <v>600</v>
      </c>
      <c r="D231" s="14">
        <v>2012</v>
      </c>
      <c r="E231" s="14" t="s">
        <v>654</v>
      </c>
      <c r="F231" s="14"/>
      <c r="G231" s="28"/>
    </row>
    <row r="232" spans="1:7" x14ac:dyDescent="0.2">
      <c r="A232" s="25" t="s">
        <v>59</v>
      </c>
      <c r="B232" s="11" t="s">
        <v>568</v>
      </c>
      <c r="C232" s="11" t="s">
        <v>600</v>
      </c>
      <c r="D232" s="12">
        <v>2012</v>
      </c>
      <c r="E232" s="12" t="s">
        <v>725</v>
      </c>
      <c r="F232" s="12"/>
      <c r="G232" s="26">
        <v>1.2858107106128931</v>
      </c>
    </row>
    <row r="233" spans="1:7" x14ac:dyDescent="0.2">
      <c r="A233" s="27" t="s">
        <v>59</v>
      </c>
      <c r="B233" s="13" t="s">
        <v>524</v>
      </c>
      <c r="C233" s="13"/>
      <c r="D233" s="14"/>
      <c r="E233" s="14" t="s">
        <v>316</v>
      </c>
      <c r="F233" s="14"/>
      <c r="G233" s="28"/>
    </row>
    <row r="234" spans="1:7" x14ac:dyDescent="0.2">
      <c r="A234" s="25" t="s">
        <v>60</v>
      </c>
      <c r="B234" s="11" t="s">
        <v>519</v>
      </c>
      <c r="C234" s="11" t="s">
        <v>520</v>
      </c>
      <c r="D234" s="12">
        <v>2012</v>
      </c>
      <c r="E234" s="12" t="s">
        <v>655</v>
      </c>
      <c r="F234" s="12"/>
      <c r="G234" s="26"/>
    </row>
    <row r="235" spans="1:7" x14ac:dyDescent="0.2">
      <c r="A235" s="27" t="s">
        <v>60</v>
      </c>
      <c r="B235" s="13" t="s">
        <v>568</v>
      </c>
      <c r="C235" s="13" t="s">
        <v>600</v>
      </c>
      <c r="D235" s="14">
        <v>2012</v>
      </c>
      <c r="E235" s="14" t="s">
        <v>779</v>
      </c>
      <c r="F235" s="14">
        <v>2.0180532474649069</v>
      </c>
      <c r="G235" s="28">
        <v>0.53094044936669949</v>
      </c>
    </row>
    <row r="236" spans="1:7" x14ac:dyDescent="0.2">
      <c r="A236" s="25" t="s">
        <v>60</v>
      </c>
      <c r="B236" s="11" t="s">
        <v>309</v>
      </c>
      <c r="C236" s="11" t="s">
        <v>600</v>
      </c>
      <c r="D236" s="12">
        <v>2012</v>
      </c>
      <c r="E236" s="12" t="s">
        <v>780</v>
      </c>
      <c r="F236" s="12">
        <v>3.9475689167839931</v>
      </c>
      <c r="G236" s="26"/>
    </row>
    <row r="237" spans="1:7" x14ac:dyDescent="0.2">
      <c r="A237" s="27" t="s">
        <v>60</v>
      </c>
      <c r="B237" s="13" t="s">
        <v>524</v>
      </c>
      <c r="C237" s="13"/>
      <c r="D237" s="14"/>
      <c r="E237" s="14" t="s">
        <v>316</v>
      </c>
      <c r="F237" s="14">
        <v>6.2154616311199158</v>
      </c>
      <c r="G237" s="28"/>
    </row>
    <row r="238" spans="1:7" x14ac:dyDescent="0.2">
      <c r="A238" s="25" t="s">
        <v>61</v>
      </c>
      <c r="B238" s="11" t="s">
        <v>519</v>
      </c>
      <c r="C238" s="11" t="s">
        <v>533</v>
      </c>
      <c r="D238" s="12"/>
      <c r="E238" s="12" t="s">
        <v>656</v>
      </c>
      <c r="F238" s="12"/>
      <c r="G238" s="26"/>
    </row>
    <row r="239" spans="1:7" x14ac:dyDescent="0.2">
      <c r="A239" s="27" t="s">
        <v>61</v>
      </c>
      <c r="B239" s="13" t="s">
        <v>309</v>
      </c>
      <c r="C239" s="13" t="s">
        <v>535</v>
      </c>
      <c r="D239" s="14">
        <v>2008</v>
      </c>
      <c r="E239" s="14" t="s">
        <v>657</v>
      </c>
      <c r="F239" s="14"/>
      <c r="G239" s="28"/>
    </row>
    <row r="240" spans="1:7" x14ac:dyDescent="0.2">
      <c r="A240" s="25" t="s">
        <v>61</v>
      </c>
      <c r="B240" s="11" t="s">
        <v>524</v>
      </c>
      <c r="C240" s="11" t="s">
        <v>535</v>
      </c>
      <c r="D240" s="12">
        <v>2008</v>
      </c>
      <c r="E240" s="12" t="s">
        <v>658</v>
      </c>
      <c r="F240" s="12"/>
      <c r="G240" s="26"/>
    </row>
    <row r="241" spans="1:7" x14ac:dyDescent="0.2">
      <c r="A241" s="27" t="s">
        <v>61</v>
      </c>
      <c r="B241" s="13" t="s">
        <v>568</v>
      </c>
      <c r="C241" s="13" t="s">
        <v>535</v>
      </c>
      <c r="D241" s="14">
        <v>2008</v>
      </c>
      <c r="E241" s="14" t="s">
        <v>713</v>
      </c>
      <c r="F241" s="14"/>
      <c r="G241" s="28">
        <v>2.4615384615384617</v>
      </c>
    </row>
    <row r="242" spans="1:7" x14ac:dyDescent="0.2">
      <c r="A242" s="25" t="s">
        <v>62</v>
      </c>
      <c r="B242" s="11" t="s">
        <v>519</v>
      </c>
      <c r="C242" s="11" t="s">
        <v>520</v>
      </c>
      <c r="D242" s="12">
        <v>2012</v>
      </c>
      <c r="E242" s="12" t="s">
        <v>659</v>
      </c>
      <c r="F242" s="12"/>
      <c r="G242" s="26"/>
    </row>
    <row r="243" spans="1:7" x14ac:dyDescent="0.2">
      <c r="A243" s="27" t="s">
        <v>62</v>
      </c>
      <c r="B243" s="13" t="s">
        <v>568</v>
      </c>
      <c r="C243" s="13" t="s">
        <v>569</v>
      </c>
      <c r="D243" s="14">
        <v>2012</v>
      </c>
      <c r="E243" s="14" t="s">
        <v>781</v>
      </c>
      <c r="F243" s="14">
        <v>2.6108007759154224</v>
      </c>
      <c r="G243" s="28">
        <v>1.5</v>
      </c>
    </row>
    <row r="244" spans="1:7" x14ac:dyDescent="0.2">
      <c r="A244" s="25" t="s">
        <v>62</v>
      </c>
      <c r="B244" s="11" t="s">
        <v>309</v>
      </c>
      <c r="C244" s="11" t="s">
        <v>569</v>
      </c>
      <c r="D244" s="12">
        <v>2012</v>
      </c>
      <c r="E244" s="12" t="s">
        <v>782</v>
      </c>
      <c r="F244" s="12">
        <v>1.8180559419339102</v>
      </c>
      <c r="G244" s="26"/>
    </row>
    <row r="245" spans="1:7" x14ac:dyDescent="0.2">
      <c r="A245" s="27" t="s">
        <v>62</v>
      </c>
      <c r="B245" s="13" t="s">
        <v>524</v>
      </c>
      <c r="C245" s="13"/>
      <c r="D245" s="14"/>
      <c r="E245" s="14" t="s">
        <v>316</v>
      </c>
      <c r="F245" s="14">
        <v>1.3833126200038874</v>
      </c>
      <c r="G245" s="28"/>
    </row>
    <row r="246" spans="1:7" x14ac:dyDescent="0.2">
      <c r="A246" s="25" t="s">
        <v>63</v>
      </c>
      <c r="B246" s="11" t="s">
        <v>519</v>
      </c>
      <c r="C246" s="11" t="s">
        <v>520</v>
      </c>
      <c r="D246" s="12">
        <v>2012</v>
      </c>
      <c r="E246" s="12" t="s">
        <v>660</v>
      </c>
      <c r="F246" s="12"/>
      <c r="G246" s="26"/>
    </row>
    <row r="247" spans="1:7" x14ac:dyDescent="0.2">
      <c r="A247" s="27" t="s">
        <v>63</v>
      </c>
      <c r="B247" s="13" t="s">
        <v>309</v>
      </c>
      <c r="C247" s="13" t="s">
        <v>535</v>
      </c>
      <c r="D247" s="14">
        <v>2010</v>
      </c>
      <c r="E247" s="14" t="s">
        <v>661</v>
      </c>
      <c r="F247" s="14"/>
      <c r="G247" s="28"/>
    </row>
    <row r="248" spans="1:7" x14ac:dyDescent="0.2">
      <c r="A248" s="25" t="s">
        <v>63</v>
      </c>
      <c r="B248" s="11" t="s">
        <v>524</v>
      </c>
      <c r="C248" s="11" t="s">
        <v>535</v>
      </c>
      <c r="D248" s="12">
        <v>2010</v>
      </c>
      <c r="E248" s="12" t="s">
        <v>553</v>
      </c>
      <c r="F248" s="12"/>
      <c r="G248" s="26"/>
    </row>
    <row r="249" spans="1:7" x14ac:dyDescent="0.2">
      <c r="A249" s="27" t="s">
        <v>63</v>
      </c>
      <c r="B249" s="13" t="s">
        <v>568</v>
      </c>
      <c r="C249" s="13" t="s">
        <v>535</v>
      </c>
      <c r="D249" s="14">
        <v>2010</v>
      </c>
      <c r="E249" s="14" t="s">
        <v>553</v>
      </c>
      <c r="F249" s="14"/>
      <c r="G249" s="28">
        <v>1.9333333333333333</v>
      </c>
    </row>
    <row r="250" spans="1:7" x14ac:dyDescent="0.2">
      <c r="A250" s="25" t="s">
        <v>64</v>
      </c>
      <c r="B250" s="11" t="s">
        <v>309</v>
      </c>
      <c r="C250" s="11" t="s">
        <v>535</v>
      </c>
      <c r="D250" s="12">
        <v>2004</v>
      </c>
      <c r="E250" s="12" t="s">
        <v>593</v>
      </c>
      <c r="F250" s="12"/>
      <c r="G250" s="26"/>
    </row>
    <row r="251" spans="1:7" x14ac:dyDescent="0.2">
      <c r="A251" s="27" t="s">
        <v>64</v>
      </c>
      <c r="B251" s="13" t="s">
        <v>524</v>
      </c>
      <c r="C251" s="13" t="s">
        <v>535</v>
      </c>
      <c r="D251" s="14">
        <v>2004</v>
      </c>
      <c r="E251" s="14" t="s">
        <v>636</v>
      </c>
      <c r="F251" s="14"/>
      <c r="G251" s="28"/>
    </row>
    <row r="252" spans="1:7" x14ac:dyDescent="0.2">
      <c r="A252" s="25" t="s">
        <v>64</v>
      </c>
      <c r="B252" s="11" t="s">
        <v>568</v>
      </c>
      <c r="C252" s="11" t="s">
        <v>535</v>
      </c>
      <c r="D252" s="12">
        <v>2004</v>
      </c>
      <c r="E252" s="12" t="s">
        <v>703</v>
      </c>
      <c r="F252" s="12"/>
      <c r="G252" s="26">
        <v>1.1702127659574468</v>
      </c>
    </row>
    <row r="253" spans="1:7" x14ac:dyDescent="0.2">
      <c r="A253" s="27" t="s">
        <v>64</v>
      </c>
      <c r="B253" s="13" t="s">
        <v>519</v>
      </c>
      <c r="C253" s="13" t="s">
        <v>557</v>
      </c>
      <c r="D253" s="14">
        <v>2001</v>
      </c>
      <c r="E253" s="14" t="s">
        <v>662</v>
      </c>
      <c r="F253" s="14"/>
      <c r="G253" s="28"/>
    </row>
    <row r="254" spans="1:7" x14ac:dyDescent="0.2">
      <c r="A254" s="25" t="s">
        <v>65</v>
      </c>
      <c r="B254" s="11" t="s">
        <v>309</v>
      </c>
      <c r="C254" s="11" t="s">
        <v>535</v>
      </c>
      <c r="D254" s="12">
        <v>2010</v>
      </c>
      <c r="E254" s="12" t="s">
        <v>552</v>
      </c>
      <c r="F254" s="12"/>
      <c r="G254" s="26"/>
    </row>
    <row r="255" spans="1:7" x14ac:dyDescent="0.2">
      <c r="A255" s="27" t="s">
        <v>65</v>
      </c>
      <c r="B255" s="13" t="s">
        <v>524</v>
      </c>
      <c r="C255" s="13" t="s">
        <v>535</v>
      </c>
      <c r="D255" s="14">
        <v>2010</v>
      </c>
      <c r="E255" s="14" t="s">
        <v>664</v>
      </c>
      <c r="F255" s="14"/>
      <c r="G255" s="28"/>
    </row>
    <row r="256" spans="1:7" x14ac:dyDescent="0.2">
      <c r="A256" s="25" t="s">
        <v>65</v>
      </c>
      <c r="B256" s="11" t="s">
        <v>568</v>
      </c>
      <c r="C256" s="11" t="s">
        <v>535</v>
      </c>
      <c r="D256" s="12">
        <v>2010</v>
      </c>
      <c r="E256" s="12" t="s">
        <v>726</v>
      </c>
      <c r="F256" s="12"/>
      <c r="G256" s="26">
        <v>1.4166666666666667</v>
      </c>
    </row>
    <row r="257" spans="1:7" x14ac:dyDescent="0.2">
      <c r="A257" s="27" t="s">
        <v>65</v>
      </c>
      <c r="B257" s="13" t="s">
        <v>519</v>
      </c>
      <c r="C257" s="13" t="s">
        <v>529</v>
      </c>
      <c r="D257" s="14">
        <v>2009</v>
      </c>
      <c r="E257" s="14" t="s">
        <v>663</v>
      </c>
      <c r="F257" s="14"/>
      <c r="G257" s="28"/>
    </row>
    <row r="258" spans="1:7" x14ac:dyDescent="0.2">
      <c r="A258" s="25" t="s">
        <v>66</v>
      </c>
      <c r="B258" s="11" t="s">
        <v>519</v>
      </c>
      <c r="C258" s="11" t="s">
        <v>520</v>
      </c>
      <c r="D258" s="12">
        <v>2012</v>
      </c>
      <c r="E258" s="12" t="s">
        <v>665</v>
      </c>
      <c r="F258" s="12"/>
      <c r="G258" s="26"/>
    </row>
    <row r="259" spans="1:7" x14ac:dyDescent="0.2">
      <c r="A259" s="27" t="s">
        <v>66</v>
      </c>
      <c r="B259" s="13" t="s">
        <v>309</v>
      </c>
      <c r="C259" s="13" t="s">
        <v>569</v>
      </c>
      <c r="D259" s="14">
        <v>2012</v>
      </c>
      <c r="E259" s="14" t="s">
        <v>666</v>
      </c>
      <c r="F259" s="14"/>
      <c r="G259" s="28"/>
    </row>
    <row r="260" spans="1:7" x14ac:dyDescent="0.2">
      <c r="A260" s="25" t="s">
        <v>66</v>
      </c>
      <c r="B260" s="11" t="s">
        <v>568</v>
      </c>
      <c r="C260" s="11" t="s">
        <v>569</v>
      </c>
      <c r="D260" s="12">
        <v>2012</v>
      </c>
      <c r="E260" s="12" t="s">
        <v>727</v>
      </c>
      <c r="F260" s="12"/>
      <c r="G260" s="26">
        <v>1.5</v>
      </c>
    </row>
    <row r="261" spans="1:7" x14ac:dyDescent="0.2">
      <c r="A261" s="27" t="s">
        <v>66</v>
      </c>
      <c r="B261" s="13" t="s">
        <v>524</v>
      </c>
      <c r="C261" s="13"/>
      <c r="D261" s="14"/>
      <c r="E261" s="14" t="s">
        <v>316</v>
      </c>
      <c r="F261" s="14"/>
      <c r="G261" s="28"/>
    </row>
    <row r="262" spans="1:7" x14ac:dyDescent="0.2">
      <c r="A262" s="25" t="s">
        <v>67</v>
      </c>
      <c r="B262" s="11" t="s">
        <v>519</v>
      </c>
      <c r="C262" s="11" t="s">
        <v>533</v>
      </c>
      <c r="D262" s="12">
        <v>2012</v>
      </c>
      <c r="E262" s="12" t="s">
        <v>567</v>
      </c>
      <c r="F262" s="12"/>
      <c r="G262" s="26"/>
    </row>
    <row r="263" spans="1:7" x14ac:dyDescent="0.2">
      <c r="A263" s="27" t="s">
        <v>67</v>
      </c>
      <c r="B263" s="13" t="s">
        <v>524</v>
      </c>
      <c r="C263" s="13" t="s">
        <v>586</v>
      </c>
      <c r="D263" s="14">
        <v>2008</v>
      </c>
      <c r="E263" s="14" t="s">
        <v>587</v>
      </c>
      <c r="F263" s="14"/>
      <c r="G263" s="28"/>
    </row>
    <row r="264" spans="1:7" x14ac:dyDescent="0.2">
      <c r="A264" s="25" t="s">
        <v>67</v>
      </c>
      <c r="B264" s="11" t="s">
        <v>309</v>
      </c>
      <c r="C264" s="11" t="s">
        <v>667</v>
      </c>
      <c r="D264" s="12">
        <v>2013</v>
      </c>
      <c r="E264" s="12" t="s">
        <v>668</v>
      </c>
      <c r="F264" s="12"/>
      <c r="G264" s="26"/>
    </row>
    <row r="265" spans="1:7" x14ac:dyDescent="0.2">
      <c r="A265" s="27" t="s">
        <v>67</v>
      </c>
      <c r="B265" s="13" t="s">
        <v>568</v>
      </c>
      <c r="C265" s="13" t="s">
        <v>667</v>
      </c>
      <c r="D265" s="14">
        <v>2013</v>
      </c>
      <c r="E265" s="14" t="s">
        <v>728</v>
      </c>
      <c r="F265" s="14"/>
      <c r="G265" s="28">
        <v>1.0275555751683469</v>
      </c>
    </row>
    <row r="266" spans="1:7" x14ac:dyDescent="0.2">
      <c r="A266" s="25" t="s">
        <v>68</v>
      </c>
      <c r="B266" s="11" t="s">
        <v>519</v>
      </c>
      <c r="C266" s="11" t="s">
        <v>533</v>
      </c>
      <c r="D266" s="12">
        <v>2012</v>
      </c>
      <c r="E266" s="12" t="s">
        <v>669</v>
      </c>
      <c r="F266" s="12"/>
      <c r="G266" s="26"/>
    </row>
    <row r="267" spans="1:7" x14ac:dyDescent="0.2">
      <c r="A267" s="27" t="s">
        <v>68</v>
      </c>
      <c r="B267" s="13" t="s">
        <v>524</v>
      </c>
      <c r="C267" s="13" t="s">
        <v>586</v>
      </c>
      <c r="D267" s="14">
        <v>2008</v>
      </c>
      <c r="E267" s="14" t="s">
        <v>587</v>
      </c>
      <c r="F267" s="14">
        <v>9.3133249395771962</v>
      </c>
      <c r="G267" s="28"/>
    </row>
    <row r="268" spans="1:7" x14ac:dyDescent="0.2">
      <c r="A268" s="25" t="s">
        <v>68</v>
      </c>
      <c r="B268" s="11" t="s">
        <v>568</v>
      </c>
      <c r="C268" s="11" t="s">
        <v>525</v>
      </c>
      <c r="D268" s="12">
        <v>2009</v>
      </c>
      <c r="E268" s="12" t="s">
        <v>783</v>
      </c>
      <c r="F268" s="12">
        <v>21.434458143372183</v>
      </c>
      <c r="G268" s="26">
        <v>1</v>
      </c>
    </row>
    <row r="269" spans="1:7" x14ac:dyDescent="0.2">
      <c r="A269" s="27" t="s">
        <v>68</v>
      </c>
      <c r="B269" s="13" t="s">
        <v>309</v>
      </c>
      <c r="C269" s="13" t="s">
        <v>525</v>
      </c>
      <c r="D269" s="14">
        <v>2009</v>
      </c>
      <c r="E269" s="14" t="s">
        <v>783</v>
      </c>
      <c r="F269" s="14">
        <v>8.1142114374613481</v>
      </c>
      <c r="G269" s="28"/>
    </row>
    <row r="270" spans="1:7" x14ac:dyDescent="0.2">
      <c r="A270" s="25" t="s">
        <v>69</v>
      </c>
      <c r="B270" s="11" t="s">
        <v>519</v>
      </c>
      <c r="C270" s="11" t="s">
        <v>520</v>
      </c>
      <c r="D270" s="12">
        <v>2012</v>
      </c>
      <c r="E270" s="12" t="s">
        <v>670</v>
      </c>
      <c r="F270" s="12"/>
      <c r="G270" s="26"/>
    </row>
    <row r="271" spans="1:7" x14ac:dyDescent="0.2">
      <c r="A271" s="27" t="s">
        <v>69</v>
      </c>
      <c r="B271" s="13" t="s">
        <v>309</v>
      </c>
      <c r="C271" s="13" t="s">
        <v>547</v>
      </c>
      <c r="D271" s="14">
        <v>2008</v>
      </c>
      <c r="E271" s="14" t="s">
        <v>671</v>
      </c>
      <c r="F271" s="14"/>
      <c r="G271" s="28"/>
    </row>
    <row r="272" spans="1:7" x14ac:dyDescent="0.2">
      <c r="A272" s="25" t="s">
        <v>69</v>
      </c>
      <c r="B272" s="11" t="s">
        <v>568</v>
      </c>
      <c r="C272" s="11" t="s">
        <v>547</v>
      </c>
      <c r="D272" s="12">
        <v>2008</v>
      </c>
      <c r="E272" s="12" t="s">
        <v>729</v>
      </c>
      <c r="F272" s="12"/>
      <c r="G272" s="26">
        <v>1.2111111111111112</v>
      </c>
    </row>
    <row r="273" spans="1:7" x14ac:dyDescent="0.2">
      <c r="A273" s="27" t="s">
        <v>69</v>
      </c>
      <c r="B273" s="13" t="s">
        <v>524</v>
      </c>
      <c r="C273" s="13"/>
      <c r="D273" s="14"/>
      <c r="E273" s="14" t="s">
        <v>316</v>
      </c>
      <c r="F273" s="14"/>
      <c r="G273" s="28"/>
    </row>
    <row r="274" spans="1:7" x14ac:dyDescent="0.2">
      <c r="A274" s="25" t="s">
        <v>70</v>
      </c>
      <c r="B274" s="11" t="s">
        <v>519</v>
      </c>
      <c r="C274" s="11" t="s">
        <v>533</v>
      </c>
      <c r="D274" s="12">
        <v>2012</v>
      </c>
      <c r="E274" s="12" t="s">
        <v>672</v>
      </c>
      <c r="F274" s="12"/>
      <c r="G274" s="26"/>
    </row>
    <row r="275" spans="1:7" x14ac:dyDescent="0.2">
      <c r="A275" s="27" t="s">
        <v>70</v>
      </c>
      <c r="B275" s="13" t="s">
        <v>309</v>
      </c>
      <c r="C275" s="13" t="s">
        <v>535</v>
      </c>
      <c r="D275" s="14">
        <v>2009</v>
      </c>
      <c r="E275" s="14" t="s">
        <v>673</v>
      </c>
      <c r="F275" s="14"/>
      <c r="G275" s="28"/>
    </row>
    <row r="276" spans="1:7" x14ac:dyDescent="0.2">
      <c r="A276" s="25" t="s">
        <v>70</v>
      </c>
      <c r="B276" s="11" t="s">
        <v>524</v>
      </c>
      <c r="C276" s="11" t="s">
        <v>535</v>
      </c>
      <c r="D276" s="12">
        <v>2009</v>
      </c>
      <c r="E276" s="12" t="s">
        <v>657</v>
      </c>
      <c r="F276" s="12"/>
      <c r="G276" s="26"/>
    </row>
    <row r="277" spans="1:7" x14ac:dyDescent="0.2">
      <c r="A277" s="27" t="s">
        <v>70</v>
      </c>
      <c r="B277" s="13" t="s">
        <v>568</v>
      </c>
      <c r="C277" s="13" t="s">
        <v>535</v>
      </c>
      <c r="D277" s="14">
        <v>2009</v>
      </c>
      <c r="E277" s="14" t="s">
        <v>657</v>
      </c>
      <c r="F277" s="14"/>
      <c r="G277" s="28">
        <v>1.1818181818181817</v>
      </c>
    </row>
    <row r="278" spans="1:7" x14ac:dyDescent="0.2">
      <c r="A278" s="25" t="s">
        <v>71</v>
      </c>
      <c r="B278" s="11" t="s">
        <v>519</v>
      </c>
      <c r="C278" s="11" t="s">
        <v>533</v>
      </c>
      <c r="D278" s="12">
        <v>2012</v>
      </c>
      <c r="E278" s="12" t="s">
        <v>674</v>
      </c>
      <c r="F278" s="12"/>
      <c r="G278" s="26"/>
    </row>
    <row r="279" spans="1:7" x14ac:dyDescent="0.2">
      <c r="A279" s="27" t="s">
        <v>71</v>
      </c>
      <c r="B279" s="13" t="s">
        <v>309</v>
      </c>
      <c r="C279" s="13" t="s">
        <v>633</v>
      </c>
      <c r="D279" s="14">
        <v>2010</v>
      </c>
      <c r="E279" s="14" t="s">
        <v>675</v>
      </c>
      <c r="F279" s="14"/>
      <c r="G279" s="28"/>
    </row>
    <row r="280" spans="1:7" x14ac:dyDescent="0.2">
      <c r="A280" s="25" t="s">
        <v>71</v>
      </c>
      <c r="B280" s="11" t="s">
        <v>568</v>
      </c>
      <c r="C280" s="11" t="s">
        <v>633</v>
      </c>
      <c r="D280" s="12">
        <v>2007</v>
      </c>
      <c r="E280" s="12" t="s">
        <v>730</v>
      </c>
      <c r="F280" s="12"/>
      <c r="G280" s="26">
        <v>1.0190754497028118</v>
      </c>
    </row>
    <row r="281" spans="1:7" x14ac:dyDescent="0.2">
      <c r="A281" s="27" t="s">
        <v>71</v>
      </c>
      <c r="B281" s="13" t="s">
        <v>524</v>
      </c>
      <c r="C281" s="13"/>
      <c r="D281" s="14"/>
      <c r="E281" s="14" t="s">
        <v>316</v>
      </c>
      <c r="F281" s="14"/>
      <c r="G281" s="28"/>
    </row>
    <row r="282" spans="1:7" x14ac:dyDescent="0.2">
      <c r="A282" s="25" t="s">
        <v>72</v>
      </c>
      <c r="B282" s="11" t="s">
        <v>519</v>
      </c>
      <c r="C282" s="11" t="s">
        <v>520</v>
      </c>
      <c r="D282" s="12">
        <v>2012</v>
      </c>
      <c r="E282" s="12" t="s">
        <v>676</v>
      </c>
      <c r="F282" s="12"/>
      <c r="G282" s="26"/>
    </row>
    <row r="283" spans="1:7" x14ac:dyDescent="0.2">
      <c r="A283" s="27" t="s">
        <v>72</v>
      </c>
      <c r="B283" s="13" t="s">
        <v>309</v>
      </c>
      <c r="C283" s="13" t="s">
        <v>677</v>
      </c>
      <c r="D283" s="14">
        <v>2011</v>
      </c>
      <c r="E283" s="14" t="s">
        <v>673</v>
      </c>
      <c r="F283" s="14"/>
      <c r="G283" s="28"/>
    </row>
    <row r="284" spans="1:7" x14ac:dyDescent="0.2">
      <c r="A284" s="25" t="s">
        <v>72</v>
      </c>
      <c r="B284" s="11" t="s">
        <v>568</v>
      </c>
      <c r="C284" s="11" t="s">
        <v>677</v>
      </c>
      <c r="D284" s="12">
        <v>2011</v>
      </c>
      <c r="E284" s="12" t="s">
        <v>673</v>
      </c>
      <c r="F284" s="12"/>
      <c r="G284" s="26">
        <v>1</v>
      </c>
    </row>
    <row r="285" spans="1:7" x14ac:dyDescent="0.2">
      <c r="A285" s="27" t="s">
        <v>72</v>
      </c>
      <c r="B285" s="13" t="s">
        <v>524</v>
      </c>
      <c r="C285" s="13"/>
      <c r="D285" s="14"/>
      <c r="E285" s="14" t="s">
        <v>316</v>
      </c>
      <c r="F285" s="14"/>
      <c r="G285" s="28"/>
    </row>
    <row r="286" spans="1:7" x14ac:dyDescent="0.2">
      <c r="A286" s="25" t="s">
        <v>73</v>
      </c>
      <c r="B286" s="11" t="s">
        <v>519</v>
      </c>
      <c r="C286" s="11" t="s">
        <v>520</v>
      </c>
      <c r="D286" s="12">
        <v>2012</v>
      </c>
      <c r="E286" s="12" t="s">
        <v>678</v>
      </c>
      <c r="F286" s="12"/>
      <c r="G286" s="26"/>
    </row>
    <row r="287" spans="1:7" x14ac:dyDescent="0.2">
      <c r="A287" s="27" t="s">
        <v>73</v>
      </c>
      <c r="B287" s="13" t="s">
        <v>309</v>
      </c>
      <c r="C287" s="13" t="s">
        <v>531</v>
      </c>
      <c r="D287" s="14">
        <v>2010</v>
      </c>
      <c r="E287" s="14" t="s">
        <v>679</v>
      </c>
      <c r="F287" s="14"/>
      <c r="G287" s="28"/>
    </row>
    <row r="288" spans="1:7" x14ac:dyDescent="0.2">
      <c r="A288" s="25" t="s">
        <v>73</v>
      </c>
      <c r="B288" s="11" t="s">
        <v>568</v>
      </c>
      <c r="C288" s="11" t="s">
        <v>531</v>
      </c>
      <c r="D288" s="12">
        <v>2010</v>
      </c>
      <c r="E288" s="12" t="s">
        <v>679</v>
      </c>
      <c r="F288" s="12"/>
      <c r="G288" s="26">
        <v>1</v>
      </c>
    </row>
    <row r="289" spans="1:7" x14ac:dyDescent="0.2">
      <c r="A289" s="27" t="s">
        <v>73</v>
      </c>
      <c r="B289" s="13" t="s">
        <v>524</v>
      </c>
      <c r="C289" s="13"/>
      <c r="D289" s="14"/>
      <c r="E289" s="14" t="s">
        <v>316</v>
      </c>
      <c r="F289" s="14"/>
      <c r="G289" s="28"/>
    </row>
    <row r="290" spans="1:7" x14ac:dyDescent="0.2">
      <c r="A290" s="25" t="s">
        <v>74</v>
      </c>
      <c r="B290" s="11" t="s">
        <v>519</v>
      </c>
      <c r="C290" s="11" t="s">
        <v>520</v>
      </c>
      <c r="D290" s="12">
        <v>2012</v>
      </c>
      <c r="E290" s="12" t="s">
        <v>680</v>
      </c>
      <c r="F290" s="12"/>
      <c r="G290" s="26"/>
    </row>
    <row r="291" spans="1:7" x14ac:dyDescent="0.2">
      <c r="A291" s="27" t="s">
        <v>74</v>
      </c>
      <c r="B291" s="13" t="s">
        <v>568</v>
      </c>
      <c r="C291" s="13" t="s">
        <v>569</v>
      </c>
      <c r="D291" s="14">
        <v>2012</v>
      </c>
      <c r="E291" s="14" t="s">
        <v>784</v>
      </c>
      <c r="F291" s="14">
        <v>2.6180491255241343</v>
      </c>
      <c r="G291" s="28">
        <v>1.5</v>
      </c>
    </row>
    <row r="292" spans="1:7" x14ac:dyDescent="0.2">
      <c r="A292" s="25" t="s">
        <v>74</v>
      </c>
      <c r="B292" s="11" t="s">
        <v>309</v>
      </c>
      <c r="C292" s="11" t="s">
        <v>569</v>
      </c>
      <c r="D292" s="12">
        <v>2012</v>
      </c>
      <c r="E292" s="12" t="s">
        <v>785</v>
      </c>
      <c r="F292" s="12">
        <v>1.4915505192338623</v>
      </c>
      <c r="G292" s="26"/>
    </row>
    <row r="293" spans="1:7" x14ac:dyDescent="0.2">
      <c r="A293" s="27" t="s">
        <v>74</v>
      </c>
      <c r="B293" s="13" t="s">
        <v>524</v>
      </c>
      <c r="C293" s="13"/>
      <c r="D293" s="14"/>
      <c r="E293" s="14" t="s">
        <v>316</v>
      </c>
      <c r="F293" s="14">
        <v>2.4237875642798881</v>
      </c>
      <c r="G293" s="28"/>
    </row>
    <row r="294" spans="1:7" x14ac:dyDescent="0.2">
      <c r="A294" s="25" t="s">
        <v>75</v>
      </c>
      <c r="B294" s="11" t="s">
        <v>519</v>
      </c>
      <c r="C294" s="11" t="s">
        <v>533</v>
      </c>
      <c r="D294" s="12">
        <v>2012</v>
      </c>
      <c r="E294" s="12" t="s">
        <v>681</v>
      </c>
      <c r="F294" s="12"/>
      <c r="G294" s="26"/>
    </row>
    <row r="295" spans="1:7" x14ac:dyDescent="0.2">
      <c r="A295" s="27" t="s">
        <v>75</v>
      </c>
      <c r="B295" s="13" t="s">
        <v>309</v>
      </c>
      <c r="C295" s="13" t="s">
        <v>535</v>
      </c>
      <c r="D295" s="14">
        <v>2011</v>
      </c>
      <c r="E295" s="14" t="s">
        <v>682</v>
      </c>
      <c r="F295" s="14"/>
      <c r="G295" s="28"/>
    </row>
    <row r="296" spans="1:7" x14ac:dyDescent="0.2">
      <c r="A296" s="25" t="s">
        <v>75</v>
      </c>
      <c r="B296" s="11" t="s">
        <v>524</v>
      </c>
      <c r="C296" s="11" t="s">
        <v>535</v>
      </c>
      <c r="D296" s="12">
        <v>2011</v>
      </c>
      <c r="E296" s="12" t="s">
        <v>683</v>
      </c>
      <c r="F296" s="12"/>
      <c r="G296" s="26"/>
    </row>
    <row r="297" spans="1:7" x14ac:dyDescent="0.2">
      <c r="A297" s="27" t="s">
        <v>75</v>
      </c>
      <c r="B297" s="13" t="s">
        <v>568</v>
      </c>
      <c r="C297" s="13" t="s">
        <v>535</v>
      </c>
      <c r="D297" s="14">
        <v>2011</v>
      </c>
      <c r="E297" s="14" t="s">
        <v>731</v>
      </c>
      <c r="F297" s="14"/>
      <c r="G297" s="28">
        <v>1.7999999999999998</v>
      </c>
    </row>
    <row r="298" spans="1:7" x14ac:dyDescent="0.2">
      <c r="A298" s="25" t="s">
        <v>76</v>
      </c>
      <c r="B298" s="11" t="s">
        <v>309</v>
      </c>
      <c r="C298" s="11" t="s">
        <v>535</v>
      </c>
      <c r="D298" s="12">
        <v>2011</v>
      </c>
      <c r="E298" s="12" t="s">
        <v>561</v>
      </c>
      <c r="F298" s="12"/>
      <c r="G298" s="26"/>
    </row>
    <row r="299" spans="1:7" x14ac:dyDescent="0.2">
      <c r="A299" s="27" t="s">
        <v>76</v>
      </c>
      <c r="B299" s="13" t="s">
        <v>524</v>
      </c>
      <c r="C299" s="13" t="s">
        <v>535</v>
      </c>
      <c r="D299" s="14">
        <v>2011</v>
      </c>
      <c r="E299" s="14" t="s">
        <v>686</v>
      </c>
      <c r="F299" s="14"/>
      <c r="G299" s="28"/>
    </row>
    <row r="300" spans="1:7" x14ac:dyDescent="0.2">
      <c r="A300" s="25" t="s">
        <v>76</v>
      </c>
      <c r="B300" s="11" t="s">
        <v>568</v>
      </c>
      <c r="C300" s="11" t="s">
        <v>535</v>
      </c>
      <c r="D300" s="12">
        <v>2011</v>
      </c>
      <c r="E300" s="12" t="s">
        <v>732</v>
      </c>
      <c r="F300" s="12"/>
      <c r="G300" s="26">
        <v>1.2424242424242424</v>
      </c>
    </row>
    <row r="301" spans="1:7" x14ac:dyDescent="0.2">
      <c r="A301" s="27" t="s">
        <v>76</v>
      </c>
      <c r="B301" s="13" t="s">
        <v>519</v>
      </c>
      <c r="C301" s="13" t="s">
        <v>684</v>
      </c>
      <c r="D301" s="14">
        <v>2003</v>
      </c>
      <c r="E301" s="14" t="s">
        <v>685</v>
      </c>
      <c r="F301" s="14"/>
      <c r="G301" s="28"/>
    </row>
    <row r="302" spans="1:7" x14ac:dyDescent="0.2">
      <c r="A302" s="25" t="s">
        <v>77</v>
      </c>
      <c r="B302" s="11" t="s">
        <v>519</v>
      </c>
      <c r="C302" s="11" t="s">
        <v>520</v>
      </c>
      <c r="D302" s="12">
        <v>2012</v>
      </c>
      <c r="E302" s="12" t="s">
        <v>687</v>
      </c>
      <c r="F302" s="12"/>
      <c r="G302" s="26"/>
    </row>
    <row r="303" spans="1:7" x14ac:dyDescent="0.2">
      <c r="A303" s="27" t="s">
        <v>77</v>
      </c>
      <c r="B303" s="13" t="s">
        <v>309</v>
      </c>
      <c r="C303" s="13" t="s">
        <v>569</v>
      </c>
      <c r="D303" s="14">
        <v>2012</v>
      </c>
      <c r="E303" s="14" t="s">
        <v>688</v>
      </c>
      <c r="F303" s="14"/>
      <c r="G303" s="28"/>
    </row>
    <row r="304" spans="1:7" x14ac:dyDescent="0.2">
      <c r="A304" s="25" t="s">
        <v>77</v>
      </c>
      <c r="B304" s="11" t="s">
        <v>568</v>
      </c>
      <c r="C304" s="11" t="s">
        <v>569</v>
      </c>
      <c r="D304" s="12">
        <v>2012</v>
      </c>
      <c r="E304" s="12" t="s">
        <v>688</v>
      </c>
      <c r="F304" s="12"/>
      <c r="G304" s="26">
        <v>1</v>
      </c>
    </row>
    <row r="305" spans="1:7" x14ac:dyDescent="0.2">
      <c r="A305" s="27" t="s">
        <v>77</v>
      </c>
      <c r="B305" s="13" t="s">
        <v>524</v>
      </c>
      <c r="C305" s="13"/>
      <c r="D305" s="14"/>
      <c r="E305" s="14" t="s">
        <v>316</v>
      </c>
      <c r="F305" s="14"/>
      <c r="G305" s="28"/>
    </row>
    <row r="306" spans="1:7" x14ac:dyDescent="0.2">
      <c r="A306" s="25" t="s">
        <v>78</v>
      </c>
      <c r="B306" s="11" t="s">
        <v>519</v>
      </c>
      <c r="C306" s="11" t="s">
        <v>533</v>
      </c>
      <c r="D306" s="12"/>
      <c r="E306" s="12" t="s">
        <v>689</v>
      </c>
      <c r="F306" s="12"/>
      <c r="G306" s="26"/>
    </row>
    <row r="307" spans="1:7" x14ac:dyDescent="0.2">
      <c r="A307" s="27" t="s">
        <v>78</v>
      </c>
      <c r="B307" s="13" t="s">
        <v>309</v>
      </c>
      <c r="C307" s="13" t="s">
        <v>535</v>
      </c>
      <c r="D307" s="14">
        <v>2009</v>
      </c>
      <c r="E307" s="14" t="s">
        <v>573</v>
      </c>
      <c r="F307" s="14"/>
      <c r="G307" s="28"/>
    </row>
    <row r="308" spans="1:7" x14ac:dyDescent="0.2">
      <c r="A308" s="25" t="s">
        <v>78</v>
      </c>
      <c r="B308" s="11" t="s">
        <v>524</v>
      </c>
      <c r="C308" s="11" t="s">
        <v>535</v>
      </c>
      <c r="D308" s="12">
        <v>2009</v>
      </c>
      <c r="E308" s="12" t="s">
        <v>542</v>
      </c>
      <c r="F308" s="12"/>
      <c r="G308" s="26"/>
    </row>
    <row r="309" spans="1:7" x14ac:dyDescent="0.2">
      <c r="A309" s="27" t="s">
        <v>78</v>
      </c>
      <c r="B309" s="13" t="s">
        <v>568</v>
      </c>
      <c r="C309" s="13" t="s">
        <v>535</v>
      </c>
      <c r="D309" s="14">
        <v>2009</v>
      </c>
      <c r="E309" s="14" t="s">
        <v>542</v>
      </c>
      <c r="F309" s="14"/>
      <c r="G309" s="28">
        <v>0.96721311475409844</v>
      </c>
    </row>
    <row r="310" spans="1:7" x14ac:dyDescent="0.2">
      <c r="A310" s="25" t="s">
        <v>79</v>
      </c>
      <c r="B310" s="11" t="s">
        <v>519</v>
      </c>
      <c r="C310" s="11" t="s">
        <v>520</v>
      </c>
      <c r="D310" s="12">
        <v>2012</v>
      </c>
      <c r="E310" s="12" t="s">
        <v>690</v>
      </c>
      <c r="F310" s="12"/>
      <c r="G310" s="26"/>
    </row>
    <row r="311" spans="1:7" x14ac:dyDescent="0.2">
      <c r="A311" s="27" t="s">
        <v>79</v>
      </c>
      <c r="B311" s="13" t="s">
        <v>309</v>
      </c>
      <c r="C311" s="13" t="s">
        <v>531</v>
      </c>
      <c r="D311" s="14">
        <v>2010</v>
      </c>
      <c r="E311" s="14" t="s">
        <v>691</v>
      </c>
      <c r="F311" s="14"/>
      <c r="G311" s="28"/>
    </row>
    <row r="312" spans="1:7" x14ac:dyDescent="0.2">
      <c r="A312" s="25" t="s">
        <v>79</v>
      </c>
      <c r="B312" s="11" t="s">
        <v>568</v>
      </c>
      <c r="C312" s="11" t="s">
        <v>531</v>
      </c>
      <c r="D312" s="12">
        <v>2010</v>
      </c>
      <c r="E312" s="12" t="s">
        <v>691</v>
      </c>
      <c r="F312" s="12"/>
      <c r="G312" s="26">
        <v>1</v>
      </c>
    </row>
    <row r="313" spans="1:7" x14ac:dyDescent="0.2">
      <c r="A313" s="27" t="s">
        <v>79</v>
      </c>
      <c r="B313" s="13" t="s">
        <v>524</v>
      </c>
      <c r="C313" s="13"/>
      <c r="D313" s="14"/>
      <c r="E313" s="14" t="s">
        <v>316</v>
      </c>
      <c r="F313" s="14"/>
      <c r="G313" s="28"/>
    </row>
    <row r="314" spans="1:7" x14ac:dyDescent="0.2">
      <c r="A314" s="25" t="s">
        <v>80</v>
      </c>
      <c r="B314" s="11" t="s">
        <v>519</v>
      </c>
      <c r="C314" s="11" t="s">
        <v>520</v>
      </c>
      <c r="D314" s="12">
        <v>2012</v>
      </c>
      <c r="E314" s="12" t="s">
        <v>692</v>
      </c>
      <c r="F314" s="12"/>
      <c r="G314" s="26"/>
    </row>
    <row r="315" spans="1:7" x14ac:dyDescent="0.2">
      <c r="A315" s="27" t="s">
        <v>80</v>
      </c>
      <c r="B315" s="13" t="s">
        <v>309</v>
      </c>
      <c r="C315" s="13" t="s">
        <v>693</v>
      </c>
      <c r="D315" s="14">
        <v>2011</v>
      </c>
      <c r="E315" s="14" t="s">
        <v>694</v>
      </c>
      <c r="F315" s="14"/>
      <c r="G315" s="28"/>
    </row>
    <row r="316" spans="1:7" x14ac:dyDescent="0.2">
      <c r="A316" s="25" t="s">
        <v>80</v>
      </c>
      <c r="B316" s="11" t="s">
        <v>568</v>
      </c>
      <c r="C316" s="11" t="s">
        <v>693</v>
      </c>
      <c r="D316" s="12">
        <v>2011</v>
      </c>
      <c r="E316" s="12" t="s">
        <v>733</v>
      </c>
      <c r="F316" s="12"/>
      <c r="G316" s="26">
        <v>1.363341534332364</v>
      </c>
    </row>
    <row r="317" spans="1:7" x14ac:dyDescent="0.2">
      <c r="A317" s="27" t="s">
        <v>80</v>
      </c>
      <c r="B317" s="13" t="s">
        <v>524</v>
      </c>
      <c r="C317" s="13"/>
      <c r="D317" s="14"/>
      <c r="E317" s="14" t="s">
        <v>316</v>
      </c>
      <c r="F317" s="14"/>
      <c r="G317" s="28"/>
    </row>
    <row r="318" spans="1:7" x14ac:dyDescent="0.2">
      <c r="A318" s="25" t="s">
        <v>81</v>
      </c>
      <c r="B318" s="11" t="s">
        <v>568</v>
      </c>
      <c r="C318" s="11" t="s">
        <v>786</v>
      </c>
      <c r="D318" s="12">
        <v>2012</v>
      </c>
      <c r="E318" s="12" t="s">
        <v>787</v>
      </c>
      <c r="F318" s="12">
        <v>3.8354625003222038</v>
      </c>
      <c r="G318" s="26">
        <v>1.5</v>
      </c>
    </row>
    <row r="319" spans="1:7" x14ac:dyDescent="0.2">
      <c r="A319" s="27" t="s">
        <v>81</v>
      </c>
      <c r="B319" s="13" t="s">
        <v>309</v>
      </c>
      <c r="C319" s="13" t="s">
        <v>788</v>
      </c>
      <c r="D319" s="14">
        <v>2012</v>
      </c>
      <c r="E319" s="14" t="s">
        <v>789</v>
      </c>
      <c r="F319" s="14">
        <v>4.022328843403888</v>
      </c>
      <c r="G319" s="28"/>
    </row>
    <row r="320" spans="1:7" x14ac:dyDescent="0.2">
      <c r="A320" s="25" t="s">
        <v>81</v>
      </c>
      <c r="B320" s="11" t="s">
        <v>519</v>
      </c>
      <c r="C320" s="11" t="s">
        <v>529</v>
      </c>
      <c r="D320" s="12">
        <v>2009</v>
      </c>
      <c r="E320" s="12" t="s">
        <v>695</v>
      </c>
      <c r="F320" s="12"/>
      <c r="G320" s="26"/>
    </row>
    <row r="321" spans="1:7" x14ac:dyDescent="0.2">
      <c r="A321" s="27" t="s">
        <v>81</v>
      </c>
      <c r="B321" s="13" t="s">
        <v>524</v>
      </c>
      <c r="C321" s="13"/>
      <c r="D321" s="14"/>
      <c r="E321" s="14" t="s">
        <v>316</v>
      </c>
      <c r="F321" s="14">
        <v>5.3347038568130687</v>
      </c>
      <c r="G321" s="28"/>
    </row>
    <row r="322" spans="1:7" x14ac:dyDescent="0.2">
      <c r="A322" s="25" t="s">
        <v>82</v>
      </c>
      <c r="B322" s="11" t="s">
        <v>519</v>
      </c>
      <c r="C322" s="11" t="s">
        <v>520</v>
      </c>
      <c r="D322" s="12">
        <v>2012</v>
      </c>
      <c r="E322" s="12" t="s">
        <v>696</v>
      </c>
      <c r="F322" s="12"/>
      <c r="G322" s="26"/>
    </row>
    <row r="323" spans="1:7" x14ac:dyDescent="0.2">
      <c r="A323" s="27" t="s">
        <v>82</v>
      </c>
      <c r="B323" s="13" t="s">
        <v>568</v>
      </c>
      <c r="C323" s="13" t="s">
        <v>569</v>
      </c>
      <c r="D323" s="14">
        <v>2012</v>
      </c>
      <c r="E323" s="14" t="s">
        <v>734</v>
      </c>
      <c r="F323" s="14"/>
      <c r="G323" s="28">
        <v>1.5</v>
      </c>
    </row>
    <row r="324" spans="1:7" x14ac:dyDescent="0.2">
      <c r="A324" s="25" t="s">
        <v>82</v>
      </c>
      <c r="B324" s="11" t="s">
        <v>309</v>
      </c>
      <c r="C324" s="11" t="s">
        <v>531</v>
      </c>
      <c r="D324" s="12">
        <v>2009</v>
      </c>
      <c r="E324" s="12" t="s">
        <v>555</v>
      </c>
      <c r="F324" s="12"/>
      <c r="G324" s="26"/>
    </row>
    <row r="325" spans="1:7" x14ac:dyDescent="0.2">
      <c r="A325" s="27" t="s">
        <v>82</v>
      </c>
      <c r="B325" s="13" t="s">
        <v>524</v>
      </c>
      <c r="C325" s="13"/>
      <c r="D325" s="14"/>
      <c r="E325" s="14" t="s">
        <v>316</v>
      </c>
      <c r="F325" s="14"/>
      <c r="G325" s="28"/>
    </row>
    <row r="326" spans="1:7" x14ac:dyDescent="0.2">
      <c r="A326" s="25" t="s">
        <v>83</v>
      </c>
      <c r="B326" s="11" t="s">
        <v>568</v>
      </c>
      <c r="C326" s="11" t="s">
        <v>735</v>
      </c>
      <c r="D326" s="12">
        <v>2007</v>
      </c>
      <c r="E326" s="12" t="s">
        <v>736</v>
      </c>
      <c r="F326" s="12"/>
      <c r="G326" s="26">
        <v>3.1434993924665853</v>
      </c>
    </row>
    <row r="327" spans="1:7" x14ac:dyDescent="0.2">
      <c r="A327" s="27" t="s">
        <v>83</v>
      </c>
      <c r="B327" s="13" t="s">
        <v>309</v>
      </c>
      <c r="C327" s="13" t="s">
        <v>535</v>
      </c>
      <c r="D327" s="14">
        <v>2007</v>
      </c>
      <c r="E327" s="14" t="s">
        <v>661</v>
      </c>
      <c r="F327" s="14"/>
      <c r="G327" s="28"/>
    </row>
    <row r="328" spans="1:7" x14ac:dyDescent="0.2">
      <c r="A328" s="25" t="s">
        <v>83</v>
      </c>
      <c r="B328" s="11" t="s">
        <v>524</v>
      </c>
      <c r="C328" s="11" t="s">
        <v>586</v>
      </c>
      <c r="D328" s="12">
        <v>2008</v>
      </c>
      <c r="E328" s="12" t="s">
        <v>587</v>
      </c>
      <c r="F328" s="12"/>
      <c r="G328" s="26"/>
    </row>
    <row r="329" spans="1:7" x14ac:dyDescent="0.2">
      <c r="A329" s="27" t="s">
        <v>83</v>
      </c>
      <c r="B329" s="13" t="s">
        <v>519</v>
      </c>
      <c r="C329" s="13" t="s">
        <v>557</v>
      </c>
      <c r="D329" s="14">
        <v>2003</v>
      </c>
      <c r="E329" s="14" t="s">
        <v>697</v>
      </c>
      <c r="F329" s="14"/>
      <c r="G329" s="28"/>
    </row>
    <row r="330" spans="1:7" x14ac:dyDescent="0.2">
      <c r="A330" s="25" t="s">
        <v>84</v>
      </c>
      <c r="B330" s="11" t="s">
        <v>519</v>
      </c>
      <c r="C330" s="11" t="s">
        <v>533</v>
      </c>
      <c r="D330" s="12">
        <v>2012</v>
      </c>
      <c r="E330" s="12" t="s">
        <v>698</v>
      </c>
      <c r="F330" s="12"/>
      <c r="G330" s="26"/>
    </row>
    <row r="331" spans="1:7" x14ac:dyDescent="0.2">
      <c r="A331" s="27" t="s">
        <v>84</v>
      </c>
      <c r="B331" s="13" t="s">
        <v>568</v>
      </c>
      <c r="C331" s="13" t="s">
        <v>569</v>
      </c>
      <c r="D331" s="14">
        <v>2012</v>
      </c>
      <c r="E331" s="14" t="s">
        <v>790</v>
      </c>
      <c r="F331" s="14">
        <v>4.1175335170932437</v>
      </c>
      <c r="G331" s="28">
        <v>1.5</v>
      </c>
    </row>
    <row r="332" spans="1:7" x14ac:dyDescent="0.2">
      <c r="A332" s="25" t="s">
        <v>84</v>
      </c>
      <c r="B332" s="11" t="s">
        <v>309</v>
      </c>
      <c r="C332" s="11" t="s">
        <v>569</v>
      </c>
      <c r="D332" s="12">
        <v>2012</v>
      </c>
      <c r="E332" s="12" t="s">
        <v>791</v>
      </c>
      <c r="F332" s="12">
        <v>16.01277079062066</v>
      </c>
      <c r="G332" s="26"/>
    </row>
    <row r="333" spans="1:7" x14ac:dyDescent="0.2">
      <c r="A333" s="29" t="s">
        <v>84</v>
      </c>
      <c r="B333" s="30" t="s">
        <v>524</v>
      </c>
      <c r="C333" s="30" t="s">
        <v>586</v>
      </c>
      <c r="D333" s="16">
        <v>2008</v>
      </c>
      <c r="E333" s="16" t="s">
        <v>587</v>
      </c>
      <c r="F333" s="16">
        <v>2.1584738013375819</v>
      </c>
      <c r="G333" s="17"/>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CA37A459-348B-425E-B504-C783531B6F85}">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23</vt:i4>
      </vt:variant>
      <vt:variant>
        <vt:lpstr>Named Ranges</vt:lpstr>
      </vt:variant>
      <vt:variant>
        <vt:i4>26</vt:i4>
      </vt:variant>
    </vt:vector>
  </HeadingPairs>
  <TitlesOfParts>
    <vt:vector size="49" baseType="lpstr">
      <vt:lpstr>Cover</vt:lpstr>
      <vt:lpstr>Parameter tab</vt:lpstr>
      <vt:lpstr>Overview page COVID impact</vt:lpstr>
      <vt:lpstr>Instructions for COVID impact</vt:lpstr>
      <vt:lpstr>MODEL_UDF</vt:lpstr>
      <vt:lpstr>MODEL</vt:lpstr>
      <vt:lpstr>Entry_age_duration</vt:lpstr>
      <vt:lpstr>Enrolment_Repeaters</vt:lpstr>
      <vt:lpstr>PTR</vt:lpstr>
      <vt:lpstr>Sheet2</vt:lpstr>
      <vt:lpstr>Sheet3</vt:lpstr>
      <vt:lpstr>Survey_Portion_P_S_L_U</vt:lpstr>
      <vt:lpstr>Gross enrolment rate</vt:lpstr>
      <vt:lpstr>Pop_UN</vt:lpstr>
      <vt:lpstr>Data overview</vt:lpstr>
      <vt:lpstr>Countries</vt:lpstr>
      <vt:lpstr>Survey_literacy</vt:lpstr>
      <vt:lpstr>GDP_Gorwth_Poverty</vt:lpstr>
      <vt:lpstr>Aid_to_basic_education</vt:lpstr>
      <vt:lpstr>Expenditure_PTR</vt:lpstr>
      <vt:lpstr>Drop_out_rate</vt:lpstr>
      <vt:lpstr>Completude_rate</vt:lpstr>
      <vt:lpstr>Const_teacher_GDP_mult</vt:lpstr>
      <vt:lpstr>'Parameter tab'!_ftn1</vt:lpstr>
      <vt:lpstr>'Parameter tab'!_ftn2</vt:lpstr>
      <vt:lpstr>'Parameter tab'!_ftnref1</vt:lpstr>
      <vt:lpstr>'Parameter tab'!_ftnref2</vt:lpstr>
      <vt:lpstr>MODEL_UDF!Counter</vt:lpstr>
      <vt:lpstr>Counter</vt:lpstr>
      <vt:lpstr>MODEL_UDF!Counter2</vt:lpstr>
      <vt:lpstr>Counter2</vt:lpstr>
      <vt:lpstr>MODEL_UDF!Country_rang</vt:lpstr>
      <vt:lpstr>Country_rang</vt:lpstr>
      <vt:lpstr>MODEL_UDF!CountrySelect</vt:lpstr>
      <vt:lpstr>CountrySelect</vt:lpstr>
      <vt:lpstr>MODEL_UDF!CountrySelect1</vt:lpstr>
      <vt:lpstr>CountrySelect1</vt:lpstr>
      <vt:lpstr>MODEL_UDF!CountrySelect2</vt:lpstr>
      <vt:lpstr>CountrySelect2</vt:lpstr>
      <vt:lpstr>MODEL_UDF!EndYear</vt:lpstr>
      <vt:lpstr>EndYear</vt:lpstr>
      <vt:lpstr>MODEL_UDF!SelectCountry</vt:lpstr>
      <vt:lpstr>SelectCountry</vt:lpstr>
      <vt:lpstr>MODEL_UDF!StartProjectYear</vt:lpstr>
      <vt:lpstr>StartProjectYear</vt:lpstr>
      <vt:lpstr>MODEL_UDF!StartYear</vt:lpstr>
      <vt:lpstr>StartYear</vt:lpstr>
      <vt:lpstr>MODEL_UDF!TargetYear</vt:lpstr>
      <vt:lpstr>TargetYear</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moussa garba</dc:creator>
  <cp:lastModifiedBy>moussa garba</cp:lastModifiedBy>
  <dcterms:created xsi:type="dcterms:W3CDTF">2020-08-12T08:23:07Z</dcterms:created>
  <dcterms:modified xsi:type="dcterms:W3CDTF">2021-03-03T19:34:37Z</dcterms:modified>
</cp:coreProperties>
</file>